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comments4.xml" ContentType="application/vnd.openxmlformats-officedocument.spreadsheetml.comments+xml"/>
  <Override PartName="/xl/drawings/drawing19.xml" ContentType="application/vnd.openxmlformats-officedocument.drawing+xml"/>
  <Override PartName="/xl/comments5.xml" ContentType="application/vnd.openxmlformats-officedocument.spreadsheetml.comments+xml"/>
  <Override PartName="/xl/drawings/drawing20.xml" ContentType="application/vnd.openxmlformats-officedocument.drawing+xml"/>
  <Override PartName="/xl/comments6.xml" ContentType="application/vnd.openxmlformats-officedocument.spreadsheetml.comments+xml"/>
  <Override PartName="/xl/drawings/drawing21.xml" ContentType="application/vnd.openxmlformats-officedocument.drawing+xml"/>
  <Override PartName="/xl/comments7.xml" ContentType="application/vnd.openxmlformats-officedocument.spreadsheetml.comments+xml"/>
  <Override PartName="/xl/drawings/drawing22.xml" ContentType="application/vnd.openxmlformats-officedocument.drawing+xml"/>
  <Override PartName="/xl/comments8.xml" ContentType="application/vnd.openxmlformats-officedocument.spreadsheetml.comments+xml"/>
  <Override PartName="/xl/drawings/drawing23.xml" ContentType="application/vnd.openxmlformats-officedocument.drawing+xml"/>
  <Override PartName="/xl/comments9.xml" ContentType="application/vnd.openxmlformats-officedocument.spreadsheetml.comments+xml"/>
  <Override PartName="/xl/drawings/drawing24.xml" ContentType="application/vnd.openxmlformats-officedocument.drawing+xml"/>
  <Override PartName="/xl/comments10.xml" ContentType="application/vnd.openxmlformats-officedocument.spreadsheetml.comments+xml"/>
  <Override PartName="/xl/drawings/drawing25.xml" ContentType="application/vnd.openxmlformats-officedocument.drawing+xml"/>
  <Override PartName="/xl/comments11.xml" ContentType="application/vnd.openxmlformats-officedocument.spreadsheetml.comments+xml"/>
  <Override PartName="/xl/drawings/drawing26.xml" ContentType="application/vnd.openxmlformats-officedocument.drawing+xml"/>
  <Override PartName="/xl/comments12.xml" ContentType="application/vnd.openxmlformats-officedocument.spreadsheetml.comments+xml"/>
  <Override PartName="/xl/drawings/drawing27.xml" ContentType="application/vnd.openxmlformats-officedocument.drawing+xml"/>
  <Override PartName="/xl/comments13.xml" ContentType="application/vnd.openxmlformats-officedocument.spreadsheetml.comments+xml"/>
  <Override PartName="/xl/drawings/drawing28.xml" ContentType="application/vnd.openxmlformats-officedocument.drawing+xml"/>
  <Override PartName="/xl/comments14.xml" ContentType="application/vnd.openxmlformats-officedocument.spreadsheetml.comments+xml"/>
  <Override PartName="/xl/drawings/drawing29.xml" ContentType="application/vnd.openxmlformats-officedocument.drawing+xml"/>
  <Override PartName="/xl/comments15.xml" ContentType="application/vnd.openxmlformats-officedocument.spreadsheetml.comments+xml"/>
  <Override PartName="/xl/drawings/drawing30.xml" ContentType="application/vnd.openxmlformats-officedocument.drawing+xml"/>
  <Override PartName="/xl/comments16.xml" ContentType="application/vnd.openxmlformats-officedocument.spreadsheetml.comments+xml"/>
  <Override PartName="/xl/drawings/drawing31.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comments18.xml" ContentType="application/vnd.openxmlformats-officedocument.spreadsheetml.comments+xml"/>
  <Override PartName="/xl/drawings/drawing33.xml" ContentType="application/vnd.openxmlformats-officedocument.drawing+xml"/>
  <Override PartName="/xl/comments19.xml" ContentType="application/vnd.openxmlformats-officedocument.spreadsheetml.comments+xml"/>
  <Override PartName="/xl/drawings/drawing34.xml" ContentType="application/vnd.openxmlformats-officedocument.drawing+xml"/>
  <Override PartName="/xl/comments20.xml" ContentType="application/vnd.openxmlformats-officedocument.spreadsheetml.comments+xml"/>
  <Override PartName="/xl/drawings/drawing35.xml" ContentType="application/vnd.openxmlformats-officedocument.drawing+xml"/>
  <Override PartName="/xl/comments21.xml" ContentType="application/vnd.openxmlformats-officedocument.spreadsheetml.comments+xml"/>
  <Override PartName="/xl/drawings/drawing36.xml" ContentType="application/vnd.openxmlformats-officedocument.drawing+xml"/>
  <Override PartName="/xl/comments22.xml" ContentType="application/vnd.openxmlformats-officedocument.spreadsheetml.comments+xml"/>
  <Override PartName="/xl/drawings/drawing37.xml" ContentType="application/vnd.openxmlformats-officedocument.drawing+xml"/>
  <Override PartName="/xl/comments23.xml" ContentType="application/vnd.openxmlformats-officedocument.spreadsheetml.comments+xml"/>
  <Override PartName="/xl/drawings/drawing38.xml" ContentType="application/vnd.openxmlformats-officedocument.drawing+xml"/>
  <Override PartName="/xl/comments24.xml" ContentType="application/vnd.openxmlformats-officedocument.spreadsheetml.comments+xml"/>
  <Override PartName="/xl/drawings/drawing39.xml" ContentType="application/vnd.openxmlformats-officedocument.drawing+xml"/>
  <Override PartName="/xl/comments25.xml" ContentType="application/vnd.openxmlformats-officedocument.spreadsheetml.comments+xml"/>
  <Override PartName="/xl/drawings/drawing40.xml" ContentType="application/vnd.openxmlformats-officedocument.drawing+xml"/>
  <Override PartName="/xl/comments26.xml" ContentType="application/vnd.openxmlformats-officedocument.spreadsheetml.comments+xml"/>
  <Override PartName="/xl/drawings/drawing41.xml" ContentType="application/vnd.openxmlformats-officedocument.drawing+xml"/>
  <Override PartName="/xl/comments27.xml" ContentType="application/vnd.openxmlformats-officedocument.spreadsheetml.comments+xml"/>
  <Override PartName="/xl/drawings/drawing42.xml" ContentType="application/vnd.openxmlformats-officedocument.drawing+xml"/>
  <Override PartName="/xl/comments28.xml" ContentType="application/vnd.openxmlformats-officedocument.spreadsheetml.comments+xml"/>
  <Override PartName="/xl/drawings/drawing43.xml" ContentType="application/vnd.openxmlformats-officedocument.drawing+xml"/>
  <Override PartName="/xl/comments29.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omments30.xml" ContentType="application/vnd.openxmlformats-officedocument.spreadsheetml.comments+xml"/>
  <Override PartName="/xl/threadedComments/threadedComment1.xml" ContentType="application/vnd.ms-excel.threadedcomments+xml"/>
  <Override PartName="/xl/drawings/drawing50.xml" ContentType="application/vnd.openxmlformats-officedocument.drawing+xml"/>
  <Override PartName="/xl/comments31.xml" ContentType="application/vnd.openxmlformats-officedocument.spreadsheetml.comments+xml"/>
  <Override PartName="/xl/threadedComments/threadedComment2.xml" ContentType="application/vnd.ms-excel.threadedcomments+xml"/>
  <Override PartName="/xl/drawings/drawing51.xml" ContentType="application/vnd.openxmlformats-officedocument.drawing+xml"/>
  <Override PartName="/xl/drawings/drawing52.xml" ContentType="application/vnd.openxmlformats-officedocument.drawing+xml"/>
  <Override PartName="/xl/comments32.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3.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58.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hidePivotFieldList="1" defaultThemeVersion="166925"/>
  <mc:AlternateContent xmlns:mc="http://schemas.openxmlformats.org/markup-compatibility/2006">
    <mc:Choice Requires="x15">
      <x15ac:absPath xmlns:x15ac="http://schemas.microsoft.com/office/spreadsheetml/2010/11/ac" url="https://d.docs.live.net/36e1f91c0d954da5/Min energia/2024 MinEnergia/Metodologia fugitivas/Version_2024/VERSION 03072024/Version 27082024/"/>
    </mc:Choice>
  </mc:AlternateContent>
  <xr:revisionPtr revIDLastSave="3019" documentId="8_{8FE8F78E-EED3-4801-8E17-2FBD5FD81C5F}" xr6:coauthVersionLast="47" xr6:coauthVersionMax="47" xr10:uidLastSave="{C3A159A0-C86E-4417-8084-92617D6ABD5C}"/>
  <bookViews>
    <workbookView showSheetTabs="0" xWindow="-90" yWindow="-90" windowWidth="19380" windowHeight="10260" firstSheet="52" xr2:uid="{28896336-1CEE-4105-9F51-7195C2F1A912}"/>
  </bookViews>
  <sheets>
    <sheet name="INTRODUCCION_0" sheetId="2" r:id="rId1"/>
    <sheet name="DEFINICIONES" sheetId="3" r:id="rId2"/>
    <sheet name="ACRONIMOS" sheetId="82" r:id="rId3"/>
    <sheet name="INTRODUCCION" sheetId="4" r:id="rId4"/>
    <sheet name="Fugas (2)" sheetId="47" r:id="rId5"/>
    <sheet name="Fugas_Alter3" sheetId="10" r:id="rId6"/>
    <sheet name="Fugas_deteccion_cuantifi" sheetId="59" r:id="rId7"/>
    <sheet name="Fugas_Alter1" sheetId="8" r:id="rId8"/>
    <sheet name="Fugas_metoind" sheetId="48" r:id="rId9"/>
    <sheet name="TEA" sheetId="14" r:id="rId10"/>
    <sheet name="Registro Teas" sheetId="60" r:id="rId11"/>
    <sheet name="Metodo indirecto Etea" sheetId="46" r:id="rId12"/>
    <sheet name="Quema en Tea" sheetId="13" r:id="rId13"/>
    <sheet name="RESULTADOS" sheetId="35" r:id="rId14"/>
    <sheet name="VENTEOS" sheetId="15" r:id="rId15"/>
    <sheet name="Venteos_Well drilling" sheetId="16" r:id="rId16"/>
    <sheet name="Venteos_Well testing" sheetId="17" r:id="rId17"/>
    <sheet name="Venteos Well Completion" sheetId="18" r:id="rId18"/>
    <sheet name="Venteo_Gas asociado" sheetId="19" r:id="rId19"/>
    <sheet name="Venteo_descargue de liquidos" sheetId="21" r:id="rId20"/>
    <sheet name="Venteo_Gas Casing" sheetId="22" r:id="rId21"/>
    <sheet name="Venteo_Controladores Neumat_Con" sheetId="34" r:id="rId22"/>
    <sheet name="Venteo_Controlad_Neumaticos_int" sheetId="23" r:id="rId23"/>
    <sheet name="Venteo Bombas Neumaticas" sheetId="24" r:id="rId24"/>
    <sheet name="Venteo_Taneus de almacenamiento" sheetId="25" r:id="rId25"/>
    <sheet name="Venteo_Compresores reciprocante" sheetId="26" r:id="rId26"/>
    <sheet name="Venteo_compresores Centrifugos" sheetId="27" r:id="rId27"/>
    <sheet name="Venteo_deshid Glicol_production" sheetId="30" r:id="rId28"/>
    <sheet name="Venteo_Bombas Glicol_production" sheetId="31" r:id="rId29"/>
    <sheet name="Venteo_Remocion de Azufre_produ" sheetId="32" r:id="rId30"/>
    <sheet name="Venteo_ Blowdown" sheetId="28" r:id="rId31"/>
    <sheet name="Venteo_ actividad no rutinaria" sheetId="29" r:id="rId32"/>
    <sheet name="Venteo_Gas asociado_planta" sheetId="66" r:id="rId33"/>
    <sheet name="Venteo_Controladores Neumat_pla" sheetId="51" r:id="rId34"/>
    <sheet name="Venteo_Controlad_Neuma_in_plan" sheetId="67" r:id="rId35"/>
    <sheet name="venteos_bombas_neu_plantas" sheetId="58" r:id="rId36"/>
    <sheet name="Venteo_Compresores reciproc_pla" sheetId="53" r:id="rId37"/>
    <sheet name="Venteo_compresores Centrifu_pla" sheetId="68" r:id="rId38"/>
    <sheet name="Venteo_deshid Glicol_planta" sheetId="55" r:id="rId39"/>
    <sheet name="Venteo_Bombas Glicol_planta" sheetId="57" r:id="rId40"/>
    <sheet name="Venteo_Remocion de Azufre_plant" sheetId="65" r:id="rId41"/>
    <sheet name="Venteo_ Blowdown_planta" sheetId="63" r:id="rId42"/>
    <sheet name="Venteo_ actividad no rutina_pla" sheetId="64" r:id="rId43"/>
    <sheet name="Fraccion masica" sheetId="5" r:id="rId44"/>
    <sheet name="DeclaracionFugas_CAPP" sheetId="36" r:id="rId45"/>
    <sheet name="RESULTADOS.SECCIONII1" sheetId="73" r:id="rId46"/>
    <sheet name="RESULTADOS.SECCIONII2" sheetId="74" r:id="rId47"/>
    <sheet name="RESULTADOS.METINDIRECTA" sheetId="75" r:id="rId48"/>
    <sheet name="LB Fugas ANH" sheetId="11" r:id="rId49"/>
    <sheet name="LB Fugas ANH_IND" sheetId="76" r:id="rId50"/>
    <sheet name="Registro TeaS_RESULTADO" sheetId="77" r:id="rId51"/>
    <sheet name="Formato de Teas" sheetId="37" r:id="rId52"/>
    <sheet name="Venteos Pozos" sheetId="69" r:id="rId53"/>
    <sheet name="Venteos Facilidad" sheetId="70" r:id="rId54"/>
    <sheet name="Venteo planta gas" sheetId="71" r:id="rId55"/>
    <sheet name="FORMA30" sheetId="72" r:id="rId56"/>
    <sheet name="RESUMEN_VENTEOS" sheetId="78" r:id="rId57"/>
    <sheet name="visor" sheetId="81" r:id="rId58"/>
    <sheet name="BASEDEDATOS" sheetId="79" r:id="rId59"/>
    <sheet name="Hoja1" sheetId="1" r:id="rId60"/>
  </sheets>
  <definedNames>
    <definedName name="_xlnm._FilterDatabase" localSheetId="58" hidden="1">BASEDEDATOS!$B$2:$N$6604</definedName>
    <definedName name="_xlnm._FilterDatabase" localSheetId="53" hidden="1">'Venteos Facilidad'!$D$14:$L$520</definedName>
    <definedName name="SegmentaciónDeDatos_ACTIVIDAD">#N/A</definedName>
    <definedName name="SegmentaciónDeDatos_CATEGORIA_IPCC_SISTEMA">#N/A</definedName>
    <definedName name="SegmentaciónDeDatos_CLASIFICACION_FUGITIVA">#N/A</definedName>
    <definedName name="SegmentaciónDeDatos_GAS">#N/A</definedName>
    <definedName name="SegmentaciónDeDatos_SEGMENTO">#N/A</definedName>
  </definedNames>
  <calcPr calcId="191029"/>
  <pivotCaches>
    <pivotCache cacheId="1" r:id="rId61"/>
  </pivotCaches>
  <extLst>
    <ext xmlns:x14="http://schemas.microsoft.com/office/spreadsheetml/2009/9/main" uri="{BBE1A952-AA13-448e-AADC-164F8A28A991}">
      <x14:slicerCaches>
        <x14:slicerCache r:id="rId62"/>
        <x14:slicerCache r:id="rId63"/>
        <x14:slicerCache r:id="rId64"/>
        <x14:slicerCache r:id="rId65"/>
        <x14:slicerCache r:id="rId6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6" i="22" l="1"/>
  <c r="AM47" i="22"/>
  <c r="AM48" i="22"/>
  <c r="AM49" i="22"/>
  <c r="AM50" i="22"/>
  <c r="AM51" i="22"/>
  <c r="AM52" i="22"/>
  <c r="AM53" i="22"/>
  <c r="AM54" i="22"/>
  <c r="AM55" i="22"/>
  <c r="AM56" i="22"/>
  <c r="AM57" i="22"/>
  <c r="AM58" i="22"/>
  <c r="AM59" i="22"/>
  <c r="AM60" i="22"/>
  <c r="AM61" i="22"/>
  <c r="AM62" i="22"/>
  <c r="AM63" i="22"/>
  <c r="AM64" i="22"/>
  <c r="AM65" i="22"/>
  <c r="AM66" i="22"/>
  <c r="AM67" i="22"/>
  <c r="AM68" i="22"/>
  <c r="AM69" i="22"/>
  <c r="AM70" i="22"/>
  <c r="AM71" i="22"/>
  <c r="AM72" i="22"/>
  <c r="AM73" i="22"/>
  <c r="AM74" i="22"/>
  <c r="AM75" i="22"/>
  <c r="AM76" i="22"/>
  <c r="AM77" i="22"/>
  <c r="AM78" i="22"/>
  <c r="AM79" i="22"/>
  <c r="AM80" i="22"/>
  <c r="AM81" i="22"/>
  <c r="AM82" i="22"/>
  <c r="AM83" i="22"/>
  <c r="AM84" i="22"/>
  <c r="AM85" i="22"/>
  <c r="AM86" i="22"/>
  <c r="AM87" i="22"/>
  <c r="AM88" i="22"/>
  <c r="AM89" i="22"/>
  <c r="AM90" i="22"/>
  <c r="AM91" i="22"/>
  <c r="AM92" i="22"/>
  <c r="AM93" i="22"/>
  <c r="AM94" i="22"/>
  <c r="AM95" i="22"/>
  <c r="AM96" i="22"/>
  <c r="AM97" i="22"/>
  <c r="AM98" i="22"/>
  <c r="AM99" i="22"/>
  <c r="AM100" i="22"/>
  <c r="AM101" i="22"/>
  <c r="AM102" i="22"/>
  <c r="AM103" i="22"/>
  <c r="AM104" i="22"/>
  <c r="AM105" i="22"/>
  <c r="AM106" i="22"/>
  <c r="AM107" i="22"/>
  <c r="AM108" i="22"/>
  <c r="AM109" i="22"/>
  <c r="AM110" i="22"/>
  <c r="AM111" i="22"/>
  <c r="AM112" i="22"/>
  <c r="AM113" i="22"/>
  <c r="AM114" i="22"/>
  <c r="AM115" i="22"/>
  <c r="AM116" i="22"/>
  <c r="AM117" i="22"/>
  <c r="AM118" i="22"/>
  <c r="AM119" i="22"/>
  <c r="AM120" i="22"/>
  <c r="AM121" i="22"/>
  <c r="AM122" i="22"/>
  <c r="AM123" i="22"/>
  <c r="AM124" i="22"/>
  <c r="AM125" i="22"/>
  <c r="AM126" i="22"/>
  <c r="AM127" i="22"/>
  <c r="AM128" i="22"/>
  <c r="AM129" i="22"/>
  <c r="AM130" i="22"/>
  <c r="AM45" i="22"/>
  <c r="AL46" i="22"/>
  <c r="AL47" i="22"/>
  <c r="AL48" i="22"/>
  <c r="AL49" i="22"/>
  <c r="AL50" i="22"/>
  <c r="AL51" i="22"/>
  <c r="AL52" i="22"/>
  <c r="AL53" i="22"/>
  <c r="AL54" i="22"/>
  <c r="AL55" i="22"/>
  <c r="AL56" i="22"/>
  <c r="AL57" i="22"/>
  <c r="AL58" i="22"/>
  <c r="AL59" i="22"/>
  <c r="AL60" i="22"/>
  <c r="AL61" i="22"/>
  <c r="AL62" i="22"/>
  <c r="AL63" i="22"/>
  <c r="AL64" i="22"/>
  <c r="AL65" i="22"/>
  <c r="AL66" i="22"/>
  <c r="AL67" i="22"/>
  <c r="AL68" i="22"/>
  <c r="AL69" i="22"/>
  <c r="AL70" i="22"/>
  <c r="AL71" i="22"/>
  <c r="AL72" i="22"/>
  <c r="AL73" i="22"/>
  <c r="AL74" i="22"/>
  <c r="AL75" i="22"/>
  <c r="AL76" i="22"/>
  <c r="AL77" i="22"/>
  <c r="AL78" i="22"/>
  <c r="AL79" i="22"/>
  <c r="AL80" i="22"/>
  <c r="AL81" i="22"/>
  <c r="AL82" i="22"/>
  <c r="AL83" i="22"/>
  <c r="AL84" i="22"/>
  <c r="AL85" i="22"/>
  <c r="AL86" i="22"/>
  <c r="AL87" i="22"/>
  <c r="AL88" i="22"/>
  <c r="AL89" i="22"/>
  <c r="AL90" i="22"/>
  <c r="AL91" i="22"/>
  <c r="AL92" i="22"/>
  <c r="AL93" i="22"/>
  <c r="AL94" i="22"/>
  <c r="AL95" i="22"/>
  <c r="AL96" i="22"/>
  <c r="AL97" i="22"/>
  <c r="AL98" i="22"/>
  <c r="AL99" i="22"/>
  <c r="AL100" i="22"/>
  <c r="AL101" i="22"/>
  <c r="AL102" i="22"/>
  <c r="AL103" i="22"/>
  <c r="AL104" i="22"/>
  <c r="AL105" i="22"/>
  <c r="AL106" i="22"/>
  <c r="AL107" i="22"/>
  <c r="AL108" i="22"/>
  <c r="AL109" i="22"/>
  <c r="AL110" i="22"/>
  <c r="AL111" i="22"/>
  <c r="AL112" i="22"/>
  <c r="AL113" i="22"/>
  <c r="AL114" i="22"/>
  <c r="AL115" i="22"/>
  <c r="AL116" i="22"/>
  <c r="AL117" i="22"/>
  <c r="AL118" i="22"/>
  <c r="AL119" i="22"/>
  <c r="AL120" i="22"/>
  <c r="AL121" i="22"/>
  <c r="AL122" i="22"/>
  <c r="AL123" i="22"/>
  <c r="AL124" i="22"/>
  <c r="AL125" i="22"/>
  <c r="AL126" i="22"/>
  <c r="AL127" i="22"/>
  <c r="AL128" i="22"/>
  <c r="AL129" i="22"/>
  <c r="AL130" i="22"/>
  <c r="AL45" i="22"/>
  <c r="AJ46" i="22"/>
  <c r="AJ47" i="22"/>
  <c r="AJ48" i="22"/>
  <c r="AJ49" i="22"/>
  <c r="AJ50" i="22"/>
  <c r="AJ51" i="22"/>
  <c r="AJ52" i="22"/>
  <c r="AJ53" i="22"/>
  <c r="AJ54" i="22"/>
  <c r="AJ55" i="22"/>
  <c r="AJ56" i="22"/>
  <c r="AJ57" i="22"/>
  <c r="AJ58" i="22"/>
  <c r="AJ59" i="22"/>
  <c r="AJ60" i="22"/>
  <c r="AJ61" i="22"/>
  <c r="AJ62" i="22"/>
  <c r="AJ63" i="22"/>
  <c r="AJ64" i="22"/>
  <c r="AJ65" i="22"/>
  <c r="AJ66" i="22"/>
  <c r="AJ67" i="22"/>
  <c r="AJ68" i="22"/>
  <c r="AJ69" i="22"/>
  <c r="AJ70" i="22"/>
  <c r="AJ71" i="22"/>
  <c r="AJ72" i="22"/>
  <c r="AJ73" i="22"/>
  <c r="AJ74" i="22"/>
  <c r="AJ75" i="22"/>
  <c r="AJ76" i="22"/>
  <c r="AJ77" i="22"/>
  <c r="AJ78" i="22"/>
  <c r="AJ79" i="22"/>
  <c r="AJ80" i="22"/>
  <c r="AJ81" i="22"/>
  <c r="AJ82" i="22"/>
  <c r="AJ83" i="22"/>
  <c r="AJ84" i="22"/>
  <c r="AJ85" i="22"/>
  <c r="AJ86" i="22"/>
  <c r="AJ87" i="22"/>
  <c r="AJ88" i="22"/>
  <c r="AJ89" i="22"/>
  <c r="AJ90" i="22"/>
  <c r="AJ91" i="22"/>
  <c r="AJ92" i="22"/>
  <c r="AJ93" i="22"/>
  <c r="AJ94" i="22"/>
  <c r="AJ95" i="22"/>
  <c r="AJ96" i="22"/>
  <c r="AJ97" i="22"/>
  <c r="AJ98" i="22"/>
  <c r="AJ99" i="22"/>
  <c r="AJ100" i="22"/>
  <c r="AJ101" i="22"/>
  <c r="AJ102" i="22"/>
  <c r="AJ103" i="22"/>
  <c r="AJ104" i="22"/>
  <c r="AJ105" i="22"/>
  <c r="AJ106" i="22"/>
  <c r="AJ107" i="22"/>
  <c r="AJ108" i="22"/>
  <c r="AJ109" i="22"/>
  <c r="AJ110" i="22"/>
  <c r="AJ111" i="22"/>
  <c r="AJ112" i="22"/>
  <c r="AJ113" i="22"/>
  <c r="AJ114" i="22"/>
  <c r="AJ115" i="22"/>
  <c r="AJ116" i="22"/>
  <c r="AJ117" i="22"/>
  <c r="AJ118" i="22"/>
  <c r="AJ119" i="22"/>
  <c r="AJ120" i="22"/>
  <c r="AJ121" i="22"/>
  <c r="AJ122" i="22"/>
  <c r="AJ123" i="22"/>
  <c r="AJ124" i="22"/>
  <c r="AJ125" i="22"/>
  <c r="AJ126" i="22"/>
  <c r="AJ127" i="22"/>
  <c r="AJ128" i="22"/>
  <c r="AJ129" i="22"/>
  <c r="AJ130" i="22"/>
  <c r="AJ45" i="22"/>
  <c r="AK46" i="22"/>
  <c r="AK47" i="22"/>
  <c r="AK48" i="22"/>
  <c r="AK49" i="22"/>
  <c r="AK50" i="22"/>
  <c r="AK51" i="22"/>
  <c r="AK52" i="22"/>
  <c r="AK53" i="22"/>
  <c r="AK54" i="22"/>
  <c r="AK55" i="22"/>
  <c r="AK56" i="22"/>
  <c r="AK57" i="22"/>
  <c r="AK58" i="22"/>
  <c r="AK59" i="22"/>
  <c r="AK60" i="22"/>
  <c r="AK61" i="22"/>
  <c r="AK62" i="22"/>
  <c r="AK63" i="22"/>
  <c r="AK64" i="22"/>
  <c r="AK65" i="22"/>
  <c r="AK66" i="22"/>
  <c r="AK67" i="22"/>
  <c r="AK68" i="22"/>
  <c r="AK69" i="22"/>
  <c r="AK70" i="22"/>
  <c r="AK71" i="22"/>
  <c r="AK72" i="22"/>
  <c r="AK73" i="22"/>
  <c r="AK74" i="22"/>
  <c r="AK75" i="22"/>
  <c r="AK76" i="22"/>
  <c r="AK77" i="22"/>
  <c r="AK78" i="22"/>
  <c r="AK79" i="22"/>
  <c r="AK80" i="22"/>
  <c r="AK81" i="22"/>
  <c r="AK82" i="22"/>
  <c r="AK83" i="22"/>
  <c r="AK84" i="22"/>
  <c r="AK85" i="22"/>
  <c r="AK86" i="22"/>
  <c r="AK87" i="22"/>
  <c r="AK88" i="22"/>
  <c r="AK89" i="22"/>
  <c r="AK90" i="22"/>
  <c r="AK91" i="22"/>
  <c r="AK92" i="22"/>
  <c r="AK93" i="22"/>
  <c r="AK94" i="22"/>
  <c r="AK95" i="22"/>
  <c r="AK96" i="22"/>
  <c r="AK97" i="22"/>
  <c r="AK98" i="22"/>
  <c r="AK99" i="22"/>
  <c r="AK100" i="22"/>
  <c r="AK101" i="22"/>
  <c r="AK102" i="22"/>
  <c r="AK103" i="22"/>
  <c r="AK104" i="22"/>
  <c r="AK105" i="22"/>
  <c r="AK106" i="22"/>
  <c r="AK107" i="22"/>
  <c r="AK108" i="22"/>
  <c r="AK109" i="22"/>
  <c r="AK110" i="22"/>
  <c r="AK111" i="22"/>
  <c r="AK112" i="22"/>
  <c r="AK113" i="22"/>
  <c r="AK114" i="22"/>
  <c r="AK115" i="22"/>
  <c r="AK116" i="22"/>
  <c r="AK117" i="22"/>
  <c r="AK118" i="22"/>
  <c r="AK119" i="22"/>
  <c r="AK120" i="22"/>
  <c r="AK121" i="22"/>
  <c r="AK122" i="22"/>
  <c r="AK123" i="22"/>
  <c r="AK124" i="22"/>
  <c r="AK125" i="22"/>
  <c r="AK126" i="22"/>
  <c r="AK127" i="22"/>
  <c r="AK128" i="22"/>
  <c r="AK129" i="22"/>
  <c r="AK130" i="22"/>
  <c r="AK45" i="22"/>
  <c r="AO57" i="21"/>
  <c r="AO58" i="21"/>
  <c r="AO59" i="21"/>
  <c r="AO60" i="21"/>
  <c r="AO61" i="21"/>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111" i="21"/>
  <c r="AO112" i="21"/>
  <c r="AO113" i="21"/>
  <c r="AO114" i="21"/>
  <c r="AO115" i="21"/>
  <c r="AO116" i="21"/>
  <c r="AO117" i="21"/>
  <c r="AO118" i="21"/>
  <c r="AO119" i="21"/>
  <c r="AO120" i="21"/>
  <c r="AO121" i="21"/>
  <c r="AO122" i="21"/>
  <c r="AO123" i="21"/>
  <c r="AO124" i="21"/>
  <c r="AO125" i="21"/>
  <c r="AO126" i="21"/>
  <c r="AO127" i="21"/>
  <c r="AO128" i="21"/>
  <c r="AO129" i="21"/>
  <c r="AO130" i="21"/>
  <c r="AO131" i="21"/>
  <c r="AN57" i="21"/>
  <c r="AN58" i="21"/>
  <c r="AN59" i="21"/>
  <c r="AN60" i="21"/>
  <c r="AN61" i="21"/>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N111" i="21"/>
  <c r="AN112" i="21"/>
  <c r="AN113" i="21"/>
  <c r="AN114" i="21"/>
  <c r="AN115" i="21"/>
  <c r="AN116" i="21"/>
  <c r="AN117" i="21"/>
  <c r="AN118" i="21"/>
  <c r="AN119" i="21"/>
  <c r="AN120" i="21"/>
  <c r="AN121" i="21"/>
  <c r="AN122" i="21"/>
  <c r="AN123" i="21"/>
  <c r="AN124" i="21"/>
  <c r="AN125" i="21"/>
  <c r="AN126" i="21"/>
  <c r="AN127" i="21"/>
  <c r="AN128" i="21"/>
  <c r="AN129" i="21"/>
  <c r="AN130" i="21"/>
  <c r="AN131" i="21"/>
  <c r="F24" i="69"/>
  <c r="G24" i="69"/>
  <c r="H24" i="69"/>
  <c r="I24" i="69"/>
  <c r="J24" i="69"/>
  <c r="K24" i="69"/>
  <c r="L24" i="69"/>
  <c r="M24" i="69"/>
  <c r="N24" i="69"/>
  <c r="F25" i="69"/>
  <c r="G25" i="69"/>
  <c r="H25" i="69"/>
  <c r="I25" i="69"/>
  <c r="J25" i="69"/>
  <c r="K25" i="69"/>
  <c r="L25" i="69"/>
  <c r="M25" i="69"/>
  <c r="N25" i="69"/>
  <c r="F26" i="69"/>
  <c r="G26" i="69"/>
  <c r="H26" i="69"/>
  <c r="I26" i="69"/>
  <c r="J26" i="69"/>
  <c r="K26" i="69"/>
  <c r="L26" i="69"/>
  <c r="M26" i="69"/>
  <c r="N26" i="69"/>
  <c r="E25" i="69"/>
  <c r="E26" i="69"/>
  <c r="E24" i="69"/>
  <c r="AL59" i="18"/>
  <c r="AL60" i="18"/>
  <c r="AL61" i="18"/>
  <c r="AL62" i="18"/>
  <c r="AL63" i="18"/>
  <c r="AL64" i="18"/>
  <c r="AL65" i="18"/>
  <c r="AL66" i="18"/>
  <c r="AL67" i="18"/>
  <c r="AL68" i="18"/>
  <c r="AL69" i="18"/>
  <c r="AL70" i="18"/>
  <c r="AL71" i="18"/>
  <c r="AL72" i="18"/>
  <c r="AL73" i="18"/>
  <c r="AL74" i="18"/>
  <c r="AL75" i="18"/>
  <c r="AL76" i="18"/>
  <c r="AL77" i="18"/>
  <c r="AL78" i="18"/>
  <c r="AL79" i="18"/>
  <c r="AL80" i="18"/>
  <c r="AL81" i="18"/>
  <c r="AL82" i="18"/>
  <c r="AL83" i="18"/>
  <c r="AL84" i="18"/>
  <c r="AL85" i="18"/>
  <c r="AL86" i="18"/>
  <c r="AL87" i="18"/>
  <c r="AL88" i="18"/>
  <c r="AL89" i="18"/>
  <c r="AL90" i="18"/>
  <c r="AL91" i="18"/>
  <c r="AL92" i="18"/>
  <c r="AL93" i="18"/>
  <c r="AL94" i="18"/>
  <c r="AL95" i="18"/>
  <c r="AL96" i="18"/>
  <c r="AL97" i="18"/>
  <c r="AL98" i="18"/>
  <c r="AL99" i="18"/>
  <c r="AL100" i="18"/>
  <c r="AL101" i="18"/>
  <c r="AL102" i="18"/>
  <c r="AL103" i="18"/>
  <c r="AL104" i="18"/>
  <c r="AL105" i="18"/>
  <c r="AL106" i="18"/>
  <c r="AL107" i="18"/>
  <c r="AL108" i="18"/>
  <c r="AL109" i="18"/>
  <c r="AL110" i="18"/>
  <c r="AL111" i="18"/>
  <c r="AL112" i="18"/>
  <c r="AL113" i="18"/>
  <c r="AL114" i="18"/>
  <c r="AL115" i="18"/>
  <c r="AL116" i="18"/>
  <c r="AL117" i="18"/>
  <c r="AL118" i="18"/>
  <c r="AL119" i="18"/>
  <c r="AL120" i="18"/>
  <c r="AL121" i="18"/>
  <c r="AL122" i="18"/>
  <c r="AL123" i="18"/>
  <c r="AL124" i="18"/>
  <c r="AL125" i="18"/>
  <c r="AL126" i="18"/>
  <c r="AL127" i="18"/>
  <c r="AL128" i="18"/>
  <c r="AL129" i="18"/>
  <c r="AL130" i="18"/>
  <c r="AL131" i="18"/>
  <c r="AL132" i="18"/>
  <c r="AL133" i="18"/>
  <c r="AL134" i="18"/>
  <c r="AL135" i="18"/>
  <c r="AL136" i="18"/>
  <c r="AL137" i="18"/>
  <c r="AL138" i="18"/>
  <c r="AL139" i="18"/>
  <c r="AL140" i="18"/>
  <c r="AL141" i="18"/>
  <c r="AL142" i="18"/>
  <c r="AL143" i="18"/>
  <c r="AL144" i="18"/>
  <c r="AL145" i="18"/>
  <c r="BO58" i="18"/>
  <c r="AL58" i="18"/>
  <c r="AN59" i="18"/>
  <c r="AJ58" i="18"/>
  <c r="AN61" i="18"/>
  <c r="AN62" i="18"/>
  <c r="AN63" i="18"/>
  <c r="AN64" i="18"/>
  <c r="AN65" i="18"/>
  <c r="AN66" i="18"/>
  <c r="AN67" i="18"/>
  <c r="AN68" i="18"/>
  <c r="AN69" i="18"/>
  <c r="AN70" i="18"/>
  <c r="AN71" i="18"/>
  <c r="AN72" i="18"/>
  <c r="AN73" i="18"/>
  <c r="AN74" i="18"/>
  <c r="AN75" i="18"/>
  <c r="AN76" i="18"/>
  <c r="AN77" i="18"/>
  <c r="AN78" i="18"/>
  <c r="AN79" i="18"/>
  <c r="AN80" i="18"/>
  <c r="AN81" i="18"/>
  <c r="AN82" i="18"/>
  <c r="AN83" i="18"/>
  <c r="AN84" i="18"/>
  <c r="AN85" i="18"/>
  <c r="AN86" i="18"/>
  <c r="AN87" i="18"/>
  <c r="AN88" i="18"/>
  <c r="AN89" i="18"/>
  <c r="AN90" i="18"/>
  <c r="AN91" i="18"/>
  <c r="AN92" i="18"/>
  <c r="AN93" i="18"/>
  <c r="AN94" i="18"/>
  <c r="AN95" i="18"/>
  <c r="AN96" i="18"/>
  <c r="AN97" i="18"/>
  <c r="AN98" i="18"/>
  <c r="AN99" i="18"/>
  <c r="AN100" i="18"/>
  <c r="AN101" i="18"/>
  <c r="AN102" i="18"/>
  <c r="AN103" i="18"/>
  <c r="AN104" i="18"/>
  <c r="AN105" i="18"/>
  <c r="AN106" i="18"/>
  <c r="AN107" i="18"/>
  <c r="AN108" i="18"/>
  <c r="AN109" i="18"/>
  <c r="AN110" i="18"/>
  <c r="AN111" i="18"/>
  <c r="AN112" i="18"/>
  <c r="AN113" i="18"/>
  <c r="AN114" i="18"/>
  <c r="AN115" i="18"/>
  <c r="AN116" i="18"/>
  <c r="AN117" i="18"/>
  <c r="AN118" i="18"/>
  <c r="AN119" i="18"/>
  <c r="AN120" i="18"/>
  <c r="AN121" i="18"/>
  <c r="AN122" i="18"/>
  <c r="AN123" i="18"/>
  <c r="AN124" i="18"/>
  <c r="AN125" i="18"/>
  <c r="AN126" i="18"/>
  <c r="AN127" i="18"/>
  <c r="AN128" i="18"/>
  <c r="AN129" i="18"/>
  <c r="AN130" i="18"/>
  <c r="AN131" i="18"/>
  <c r="AN132" i="18"/>
  <c r="AN133" i="18"/>
  <c r="AN134" i="18"/>
  <c r="AN135" i="18"/>
  <c r="AN136" i="18"/>
  <c r="AN137" i="18"/>
  <c r="AN138" i="18"/>
  <c r="AN139" i="18"/>
  <c r="AN140" i="18"/>
  <c r="AN141" i="18"/>
  <c r="AN142" i="18"/>
  <c r="AN143" i="18"/>
  <c r="AN144" i="18"/>
  <c r="AN145"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T47" i="16"/>
  <c r="V47" i="16"/>
  <c r="B22" i="73" l="1"/>
  <c r="B23" i="73"/>
  <c r="B24" i="73"/>
  <c r="B25" i="73"/>
  <c r="B26" i="73"/>
  <c r="B27" i="73"/>
  <c r="B28" i="73"/>
  <c r="B29" i="73"/>
  <c r="B30" i="73"/>
  <c r="B31" i="73"/>
  <c r="B32" i="73"/>
  <c r="B33" i="73"/>
  <c r="B34" i="73"/>
  <c r="B35" i="73"/>
  <c r="B36" i="73"/>
  <c r="B37" i="73"/>
  <c r="B38" i="73"/>
  <c r="B39" i="73"/>
  <c r="B40" i="73"/>
  <c r="B41" i="73"/>
  <c r="B42" i="73"/>
  <c r="B43" i="73"/>
  <c r="B44" i="73"/>
  <c r="B45" i="73"/>
  <c r="B46" i="73"/>
  <c r="B47" i="73"/>
  <c r="B48" i="73"/>
  <c r="B49" i="73"/>
  <c r="B50" i="73"/>
  <c r="B51" i="73"/>
  <c r="B52" i="73"/>
  <c r="B53" i="73"/>
  <c r="B54" i="73"/>
  <c r="B55" i="73"/>
  <c r="B56" i="73"/>
  <c r="B57" i="73"/>
  <c r="B58" i="73"/>
  <c r="B59" i="73"/>
  <c r="B60" i="73"/>
  <c r="B61" i="73"/>
  <c r="B62" i="73"/>
  <c r="B63" i="73"/>
  <c r="B64" i="73"/>
  <c r="B65" i="73"/>
  <c r="B66" i="73"/>
  <c r="B67" i="73"/>
  <c r="B68" i="73"/>
  <c r="G22" i="13" l="1"/>
  <c r="H22" i="13" s="1"/>
  <c r="G23" i="13"/>
  <c r="H23" i="13" s="1"/>
  <c r="AH22" i="10" l="1"/>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P54" i="30"/>
  <c r="AP55" i="30"/>
  <c r="AP56" i="30"/>
  <c r="AP57" i="30"/>
  <c r="AP58" i="30"/>
  <c r="AP59" i="30"/>
  <c r="AP60" i="30"/>
  <c r="AP61" i="30"/>
  <c r="AP62" i="30"/>
  <c r="AP63" i="30"/>
  <c r="AP64" i="30"/>
  <c r="AP65" i="30"/>
  <c r="AP66" i="30"/>
  <c r="AP67" i="30"/>
  <c r="AP68" i="30"/>
  <c r="AP69" i="30"/>
  <c r="AP70" i="30"/>
  <c r="AP71" i="30"/>
  <c r="AP72" i="30"/>
  <c r="AP73" i="30"/>
  <c r="AP74" i="30"/>
  <c r="AP75" i="30"/>
  <c r="AP76" i="30"/>
  <c r="AP77" i="30"/>
  <c r="AP78" i="30"/>
  <c r="AP79" i="30"/>
  <c r="AP80" i="30"/>
  <c r="AP81" i="30"/>
  <c r="AP82" i="30"/>
  <c r="AP83" i="30"/>
  <c r="AP84" i="30"/>
  <c r="AP85" i="30"/>
  <c r="AP86" i="30"/>
  <c r="AP87" i="30"/>
  <c r="AP88" i="30"/>
  <c r="AP89" i="30"/>
  <c r="AP90" i="30"/>
  <c r="AP91" i="30"/>
  <c r="AP92" i="30"/>
  <c r="AP93" i="30"/>
  <c r="AP94" i="30"/>
  <c r="AP95" i="30"/>
  <c r="AP96" i="30"/>
  <c r="AP97" i="30"/>
  <c r="AP98" i="30"/>
  <c r="AP99" i="30"/>
  <c r="AP100" i="30"/>
  <c r="AP101" i="30"/>
  <c r="AP102" i="30"/>
  <c r="AP103" i="30"/>
  <c r="AP104" i="30"/>
  <c r="AP105" i="30"/>
  <c r="AP106" i="30"/>
  <c r="AP107" i="30"/>
  <c r="AP108" i="30"/>
  <c r="AP109" i="30"/>
  <c r="AP110" i="30"/>
  <c r="AP111" i="30"/>
  <c r="AP112" i="30"/>
  <c r="AP113" i="30"/>
  <c r="AP114" i="30"/>
  <c r="AP115" i="30"/>
  <c r="AP116" i="30"/>
  <c r="AP117" i="30"/>
  <c r="AP118" i="30"/>
  <c r="AP119" i="30"/>
  <c r="AP120" i="30"/>
  <c r="AP121" i="30"/>
  <c r="AP122" i="30"/>
  <c r="AP123" i="30"/>
  <c r="AP124" i="30"/>
  <c r="AP125" i="30"/>
  <c r="AP126" i="30"/>
  <c r="AP127" i="30"/>
  <c r="AP128" i="30"/>
  <c r="AP129" i="30"/>
  <c r="AP130" i="30"/>
  <c r="AP131" i="30"/>
  <c r="AP132" i="30"/>
  <c r="AP133" i="30"/>
  <c r="AP134" i="30"/>
  <c r="AP135" i="30"/>
  <c r="AP136" i="30"/>
  <c r="AP137" i="30"/>
  <c r="AP138" i="30"/>
  <c r="AP53" i="30"/>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M50" i="37"/>
  <c r="M51" i="37"/>
  <c r="M52" i="37"/>
  <c r="M53" i="37"/>
  <c r="M54" i="37"/>
  <c r="M55" i="37"/>
  <c r="M56" i="37"/>
  <c r="M57" i="37"/>
  <c r="M58" i="37"/>
  <c r="M59" i="37"/>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F20" i="37"/>
  <c r="F19" i="37"/>
  <c r="E20" i="37"/>
  <c r="E19" i="37"/>
  <c r="AB35" i="5"/>
  <c r="AC36" i="5"/>
  <c r="AC37" i="5"/>
  <c r="AC38" i="5"/>
  <c r="AC39" i="5"/>
  <c r="AC40" i="5"/>
  <c r="AC41" i="5"/>
  <c r="AC35" i="5"/>
  <c r="L52" i="5"/>
  <c r="L36" i="5"/>
  <c r="V35" i="5"/>
  <c r="W45" i="5"/>
  <c r="W46" i="5"/>
  <c r="W47" i="5"/>
  <c r="W48" i="5"/>
  <c r="W49" i="5"/>
  <c r="W50" i="5"/>
  <c r="W44" i="5"/>
  <c r="C36" i="5"/>
  <c r="C52" i="5"/>
  <c r="V45" i="5"/>
  <c r="V46" i="5"/>
  <c r="V47" i="5"/>
  <c r="V48" i="5"/>
  <c r="V49" i="5"/>
  <c r="V50" i="5"/>
  <c r="V44" i="5"/>
  <c r="AB36" i="5"/>
  <c r="AB37" i="5"/>
  <c r="AB38" i="5"/>
  <c r="AB39" i="5"/>
  <c r="AB40" i="5"/>
  <c r="AB41" i="5"/>
  <c r="W30" i="5"/>
  <c r="W31" i="5"/>
  <c r="W32" i="5"/>
  <c r="W33" i="5"/>
  <c r="W34" i="5"/>
  <c r="W35" i="5"/>
  <c r="W29" i="5"/>
  <c r="V30" i="5"/>
  <c r="V31" i="5"/>
  <c r="V32" i="5"/>
  <c r="V33" i="5"/>
  <c r="V34" i="5"/>
  <c r="V29" i="5"/>
  <c r="L29" i="5"/>
  <c r="L30" i="5"/>
  <c r="L31" i="5"/>
  <c r="L32" i="5"/>
  <c r="L33" i="5"/>
  <c r="L34" i="5"/>
  <c r="L35" i="5"/>
  <c r="L28" i="5"/>
  <c r="AM45" i="5"/>
  <c r="AM46" i="5"/>
  <c r="AM47" i="5"/>
  <c r="AM48" i="5"/>
  <c r="AN48" i="5" s="1"/>
  <c r="L48" i="5" s="1"/>
  <c r="AM49" i="5"/>
  <c r="AM50" i="5"/>
  <c r="AM51" i="5"/>
  <c r="AM44" i="5"/>
  <c r="AM30" i="5"/>
  <c r="AM31" i="5"/>
  <c r="AM32" i="5"/>
  <c r="AM33" i="5"/>
  <c r="AM34" i="5"/>
  <c r="AM35" i="5"/>
  <c r="AM36" i="5"/>
  <c r="AM29" i="5"/>
  <c r="AJ22" i="13"/>
  <c r="D1080" i="79"/>
  <c r="D1081" i="79"/>
  <c r="D1082" i="79"/>
  <c r="D1083" i="79"/>
  <c r="D1084" i="79"/>
  <c r="D1085" i="79"/>
  <c r="D1086" i="79"/>
  <c r="D1087" i="79"/>
  <c r="D1088" i="79"/>
  <c r="D1089" i="79"/>
  <c r="D1090" i="79"/>
  <c r="D1091" i="79"/>
  <c r="D1092" i="79"/>
  <c r="D1093" i="79"/>
  <c r="D1094" i="79"/>
  <c r="D1095" i="79"/>
  <c r="D1096" i="79"/>
  <c r="D1097" i="79"/>
  <c r="D1098" i="79"/>
  <c r="D1099" i="79"/>
  <c r="D1100" i="79"/>
  <c r="D1101" i="79"/>
  <c r="D1102" i="79"/>
  <c r="D1103" i="79"/>
  <c r="D1104" i="79"/>
  <c r="D1105" i="79"/>
  <c r="D1106" i="79"/>
  <c r="D1107" i="79"/>
  <c r="D1108" i="79"/>
  <c r="D1109" i="79"/>
  <c r="D1110" i="79"/>
  <c r="D1111" i="79"/>
  <c r="D1112" i="79"/>
  <c r="D1113" i="79"/>
  <c r="D1114" i="79"/>
  <c r="D1115" i="79"/>
  <c r="D1116" i="79"/>
  <c r="D1117" i="79"/>
  <c r="D1118" i="79"/>
  <c r="D1119" i="79"/>
  <c r="D1120" i="79"/>
  <c r="D1121" i="79"/>
  <c r="D1122" i="79"/>
  <c r="D1123" i="79"/>
  <c r="D1124" i="79"/>
  <c r="D1125" i="79"/>
  <c r="D1126" i="79"/>
  <c r="D1127" i="79"/>
  <c r="D1128" i="79"/>
  <c r="D1129" i="79"/>
  <c r="D1130" i="79"/>
  <c r="D1131" i="79"/>
  <c r="D1132" i="79"/>
  <c r="D1133" i="79"/>
  <c r="D1134" i="79"/>
  <c r="D1135" i="79"/>
  <c r="D1136" i="79"/>
  <c r="D1137" i="79"/>
  <c r="D1138" i="79"/>
  <c r="D1139" i="79"/>
  <c r="D1140" i="79"/>
  <c r="D1141" i="79"/>
  <c r="D1142" i="79"/>
  <c r="D1143" i="79"/>
  <c r="D1144" i="79"/>
  <c r="D1145" i="79"/>
  <c r="D1146" i="79"/>
  <c r="D1147" i="79"/>
  <c r="D1148" i="79"/>
  <c r="D1149" i="79"/>
  <c r="D1150" i="79"/>
  <c r="D1151" i="79"/>
  <c r="D1152" i="79"/>
  <c r="D1153" i="79"/>
  <c r="D1154" i="79"/>
  <c r="D1155" i="79"/>
  <c r="D1156" i="79"/>
  <c r="D1157" i="79"/>
  <c r="D1158" i="79"/>
  <c r="D1159" i="79"/>
  <c r="D1160" i="79"/>
  <c r="D1161" i="79"/>
  <c r="D995" i="79"/>
  <c r="D996" i="79"/>
  <c r="D997" i="79"/>
  <c r="D998" i="79"/>
  <c r="D999" i="79"/>
  <c r="D1000" i="79"/>
  <c r="D1001" i="79"/>
  <c r="D1002" i="79"/>
  <c r="D1003" i="79"/>
  <c r="D1004" i="79"/>
  <c r="D1005" i="79"/>
  <c r="D1006" i="79"/>
  <c r="D1007" i="79"/>
  <c r="D1008" i="79"/>
  <c r="D1009" i="79"/>
  <c r="D1010" i="79"/>
  <c r="D1011" i="79"/>
  <c r="D1012" i="79"/>
  <c r="D1013" i="79"/>
  <c r="D1014" i="79"/>
  <c r="D1015" i="79"/>
  <c r="D1016" i="79"/>
  <c r="D1017" i="79"/>
  <c r="D1018" i="79"/>
  <c r="D1019" i="79"/>
  <c r="D1020" i="79"/>
  <c r="D1021" i="79"/>
  <c r="D1022" i="79"/>
  <c r="D1023" i="79"/>
  <c r="D1024" i="79"/>
  <c r="D1025" i="79"/>
  <c r="D1026" i="79"/>
  <c r="D1027" i="79"/>
  <c r="D1028" i="79"/>
  <c r="D1029" i="79"/>
  <c r="D1030" i="79"/>
  <c r="D1031" i="79"/>
  <c r="D1032" i="79"/>
  <c r="D1033" i="79"/>
  <c r="D1034" i="79"/>
  <c r="D1035" i="79"/>
  <c r="D1036" i="79"/>
  <c r="D1037" i="79"/>
  <c r="D1038" i="79"/>
  <c r="D1039" i="79"/>
  <c r="D1040" i="79"/>
  <c r="D1041" i="79"/>
  <c r="D1042" i="79"/>
  <c r="D1043" i="79"/>
  <c r="D1044" i="79"/>
  <c r="D1045" i="79"/>
  <c r="D1046" i="79"/>
  <c r="D1047" i="79"/>
  <c r="D1048" i="79"/>
  <c r="D1049" i="79"/>
  <c r="D1050" i="79"/>
  <c r="D1051" i="79"/>
  <c r="D1052" i="79"/>
  <c r="D1053" i="79"/>
  <c r="D1054" i="79"/>
  <c r="D1055" i="79"/>
  <c r="D1056" i="79"/>
  <c r="D1057" i="79"/>
  <c r="D1058" i="79"/>
  <c r="D1059" i="79"/>
  <c r="D1060" i="79"/>
  <c r="D1061" i="79"/>
  <c r="D1062" i="79"/>
  <c r="D1063" i="79"/>
  <c r="D1064" i="79"/>
  <c r="D1065" i="79"/>
  <c r="D1066" i="79"/>
  <c r="D1067" i="79"/>
  <c r="D1068" i="79"/>
  <c r="D1069" i="79"/>
  <c r="D1070" i="79"/>
  <c r="D1071" i="79"/>
  <c r="D1072" i="79"/>
  <c r="D1073" i="79"/>
  <c r="D1074" i="79"/>
  <c r="D1075" i="79"/>
  <c r="D1076" i="79"/>
  <c r="D910" i="79"/>
  <c r="D911" i="79"/>
  <c r="D912" i="79"/>
  <c r="D913" i="79"/>
  <c r="D914" i="79"/>
  <c r="D915" i="79"/>
  <c r="D916" i="79"/>
  <c r="D917" i="79"/>
  <c r="D918" i="79"/>
  <c r="D919" i="79"/>
  <c r="D920" i="79"/>
  <c r="D921" i="79"/>
  <c r="D922" i="79"/>
  <c r="D923" i="79"/>
  <c r="D924" i="79"/>
  <c r="D925" i="79"/>
  <c r="D926" i="79"/>
  <c r="D927" i="79"/>
  <c r="D928" i="79"/>
  <c r="D929" i="79"/>
  <c r="D930" i="79"/>
  <c r="D931" i="79"/>
  <c r="D932" i="79"/>
  <c r="D933" i="79"/>
  <c r="D934" i="79"/>
  <c r="D935" i="79"/>
  <c r="D936" i="79"/>
  <c r="D937" i="79"/>
  <c r="D938" i="79"/>
  <c r="D939" i="79"/>
  <c r="D940" i="79"/>
  <c r="D941" i="79"/>
  <c r="D942" i="79"/>
  <c r="D943" i="79"/>
  <c r="D944" i="79"/>
  <c r="D945" i="79"/>
  <c r="D946" i="79"/>
  <c r="D947" i="79"/>
  <c r="D948" i="79"/>
  <c r="D949" i="79"/>
  <c r="D950" i="79"/>
  <c r="D951" i="79"/>
  <c r="D952" i="79"/>
  <c r="D953" i="79"/>
  <c r="D954" i="79"/>
  <c r="D955" i="79"/>
  <c r="D956" i="79"/>
  <c r="D957" i="79"/>
  <c r="D958" i="79"/>
  <c r="D959" i="79"/>
  <c r="D960" i="79"/>
  <c r="D961" i="79"/>
  <c r="D962" i="79"/>
  <c r="D963" i="79"/>
  <c r="D964" i="79"/>
  <c r="D965" i="79"/>
  <c r="D966" i="79"/>
  <c r="D967" i="79"/>
  <c r="D968" i="79"/>
  <c r="D969" i="79"/>
  <c r="D970" i="79"/>
  <c r="D971" i="79"/>
  <c r="D972" i="79"/>
  <c r="D973" i="79"/>
  <c r="D974" i="79"/>
  <c r="D975" i="79"/>
  <c r="D976" i="79"/>
  <c r="D977" i="79"/>
  <c r="D978" i="79"/>
  <c r="D979" i="79"/>
  <c r="D980" i="79"/>
  <c r="D981" i="79"/>
  <c r="D982" i="79"/>
  <c r="D983" i="79"/>
  <c r="D984" i="79"/>
  <c r="D985" i="79"/>
  <c r="D986" i="79"/>
  <c r="D987" i="79"/>
  <c r="D988" i="79"/>
  <c r="D989" i="79"/>
  <c r="D990" i="79"/>
  <c r="D991" i="79"/>
  <c r="D856" i="79"/>
  <c r="D857" i="79"/>
  <c r="D858" i="79"/>
  <c r="D859" i="79"/>
  <c r="D860" i="79"/>
  <c r="D861" i="79"/>
  <c r="D862" i="79"/>
  <c r="D863" i="79"/>
  <c r="D864" i="79"/>
  <c r="D865" i="79"/>
  <c r="D866" i="79"/>
  <c r="D867" i="79"/>
  <c r="D868" i="79"/>
  <c r="D869" i="79"/>
  <c r="D870" i="79"/>
  <c r="D871" i="79"/>
  <c r="D872" i="79"/>
  <c r="D873" i="79"/>
  <c r="D874" i="79"/>
  <c r="D875" i="79"/>
  <c r="D876" i="79"/>
  <c r="D877" i="79"/>
  <c r="D878" i="79"/>
  <c r="D879" i="79"/>
  <c r="D880" i="79"/>
  <c r="D881" i="79"/>
  <c r="D882" i="79"/>
  <c r="D883" i="79"/>
  <c r="D884" i="79"/>
  <c r="D885" i="79"/>
  <c r="D886" i="79"/>
  <c r="D887" i="79"/>
  <c r="D888" i="79"/>
  <c r="D889" i="79"/>
  <c r="D890" i="79"/>
  <c r="D891" i="79"/>
  <c r="D892" i="79"/>
  <c r="D893" i="79"/>
  <c r="D894" i="79"/>
  <c r="D895" i="79"/>
  <c r="D896" i="79"/>
  <c r="D897" i="79"/>
  <c r="D898" i="79"/>
  <c r="D899" i="79"/>
  <c r="D900" i="79"/>
  <c r="D901" i="79"/>
  <c r="D902" i="79"/>
  <c r="D903" i="79"/>
  <c r="D904" i="79"/>
  <c r="D905" i="79"/>
  <c r="D906" i="79"/>
  <c r="D842" i="79"/>
  <c r="D843" i="79"/>
  <c r="D844" i="79"/>
  <c r="D845" i="79"/>
  <c r="D846" i="79"/>
  <c r="D847" i="79"/>
  <c r="D848" i="79"/>
  <c r="D849" i="79"/>
  <c r="D850" i="79"/>
  <c r="D851" i="79"/>
  <c r="D852" i="79"/>
  <c r="D853" i="79"/>
  <c r="D854" i="79"/>
  <c r="D855" i="79"/>
  <c r="D750" i="79"/>
  <c r="D751" i="79"/>
  <c r="D752" i="79"/>
  <c r="D753" i="79"/>
  <c r="D754" i="79"/>
  <c r="D755" i="79"/>
  <c r="D756" i="79"/>
  <c r="D757" i="79"/>
  <c r="D758" i="79"/>
  <c r="D759" i="79"/>
  <c r="D760" i="79"/>
  <c r="D761" i="79"/>
  <c r="D762" i="79"/>
  <c r="D763" i="79"/>
  <c r="D764" i="79"/>
  <c r="D765" i="79"/>
  <c r="D766" i="79"/>
  <c r="D767" i="79"/>
  <c r="D768" i="79"/>
  <c r="D769" i="79"/>
  <c r="D770" i="79"/>
  <c r="D771" i="79"/>
  <c r="D772" i="79"/>
  <c r="D773" i="79"/>
  <c r="D774" i="79"/>
  <c r="D775" i="79"/>
  <c r="D776" i="79"/>
  <c r="D777" i="79"/>
  <c r="D778" i="79"/>
  <c r="D779" i="79"/>
  <c r="D780" i="79"/>
  <c r="D781" i="79"/>
  <c r="D782" i="79"/>
  <c r="D783" i="79"/>
  <c r="D784" i="79"/>
  <c r="D785" i="79"/>
  <c r="D786" i="79"/>
  <c r="D787" i="79"/>
  <c r="D788" i="79"/>
  <c r="D789" i="79"/>
  <c r="D790" i="79"/>
  <c r="D791" i="79"/>
  <c r="D792" i="79"/>
  <c r="D793" i="79"/>
  <c r="D794" i="79"/>
  <c r="D795" i="79"/>
  <c r="D796" i="79"/>
  <c r="D797" i="79"/>
  <c r="D798" i="79"/>
  <c r="D799" i="79"/>
  <c r="D800" i="79"/>
  <c r="D801" i="79"/>
  <c r="D802" i="79"/>
  <c r="D803" i="79"/>
  <c r="D804" i="79"/>
  <c r="D805" i="79"/>
  <c r="D806" i="79"/>
  <c r="D807" i="79"/>
  <c r="D808" i="79"/>
  <c r="D809" i="79"/>
  <c r="D810" i="79"/>
  <c r="D811" i="79"/>
  <c r="D812" i="79"/>
  <c r="D813" i="79"/>
  <c r="D814" i="79"/>
  <c r="D815" i="79"/>
  <c r="D816" i="79"/>
  <c r="D817" i="79"/>
  <c r="D818" i="79"/>
  <c r="D819" i="79"/>
  <c r="D820" i="79"/>
  <c r="D821" i="79"/>
  <c r="D822" i="79"/>
  <c r="D823" i="79"/>
  <c r="D824" i="79"/>
  <c r="D825" i="79"/>
  <c r="D826" i="79"/>
  <c r="D827" i="79"/>
  <c r="D828" i="79"/>
  <c r="D829" i="79"/>
  <c r="D830" i="79"/>
  <c r="D831" i="79"/>
  <c r="D832" i="79"/>
  <c r="D833" i="79"/>
  <c r="D834" i="79"/>
  <c r="D835" i="79"/>
  <c r="D836" i="79"/>
  <c r="D837" i="79"/>
  <c r="D838" i="79"/>
  <c r="D839" i="79"/>
  <c r="D840" i="79"/>
  <c r="D841" i="79"/>
  <c r="D749" i="79"/>
  <c r="D591" i="79"/>
  <c r="D592" i="79"/>
  <c r="D593" i="79"/>
  <c r="D594" i="79"/>
  <c r="D595" i="79"/>
  <c r="D596" i="79"/>
  <c r="D597" i="79"/>
  <c r="D598" i="79"/>
  <c r="D599" i="79"/>
  <c r="D600" i="79"/>
  <c r="D601" i="79"/>
  <c r="D602" i="79"/>
  <c r="D603" i="79"/>
  <c r="D604" i="79"/>
  <c r="D605" i="79"/>
  <c r="D606" i="79"/>
  <c r="D607" i="79"/>
  <c r="D608" i="79"/>
  <c r="D609" i="79"/>
  <c r="D610" i="79"/>
  <c r="D611" i="79"/>
  <c r="D612" i="79"/>
  <c r="D613" i="79"/>
  <c r="D614" i="79"/>
  <c r="D615" i="79"/>
  <c r="D616" i="79"/>
  <c r="D617" i="79"/>
  <c r="D618" i="79"/>
  <c r="D619" i="79"/>
  <c r="D620" i="79"/>
  <c r="D621" i="79"/>
  <c r="D622" i="79"/>
  <c r="D623" i="79"/>
  <c r="D624" i="79"/>
  <c r="D625" i="79"/>
  <c r="D626" i="79"/>
  <c r="D627" i="79"/>
  <c r="D628" i="79"/>
  <c r="D629" i="79"/>
  <c r="D630" i="79"/>
  <c r="D631" i="79"/>
  <c r="D632" i="79"/>
  <c r="D633" i="79"/>
  <c r="D634" i="79"/>
  <c r="D635" i="79"/>
  <c r="D636" i="79"/>
  <c r="D637" i="79"/>
  <c r="D638" i="79"/>
  <c r="D639" i="79"/>
  <c r="D640" i="79"/>
  <c r="D641" i="79"/>
  <c r="D642" i="79"/>
  <c r="D643" i="79"/>
  <c r="D644" i="79"/>
  <c r="D645" i="79"/>
  <c r="D646" i="79"/>
  <c r="D647" i="79"/>
  <c r="D648" i="79"/>
  <c r="D649" i="79"/>
  <c r="D650" i="79"/>
  <c r="D651" i="79"/>
  <c r="D652" i="79"/>
  <c r="D653" i="79"/>
  <c r="D654" i="79"/>
  <c r="D655" i="79"/>
  <c r="D656" i="79"/>
  <c r="D657" i="79"/>
  <c r="D658" i="79"/>
  <c r="D659" i="79"/>
  <c r="D660" i="79"/>
  <c r="D661" i="79"/>
  <c r="D662" i="79"/>
  <c r="D663" i="79"/>
  <c r="D664" i="79"/>
  <c r="D665" i="79"/>
  <c r="D666" i="79"/>
  <c r="D667" i="79"/>
  <c r="D668" i="79"/>
  <c r="D669" i="79"/>
  <c r="D670" i="79"/>
  <c r="D671" i="79"/>
  <c r="D672" i="79"/>
  <c r="D673" i="79"/>
  <c r="D674" i="79"/>
  <c r="D675" i="79"/>
  <c r="D676" i="79"/>
  <c r="D677" i="79"/>
  <c r="D678" i="79"/>
  <c r="D679" i="79"/>
  <c r="D680" i="79"/>
  <c r="D681" i="79"/>
  <c r="D682" i="79"/>
  <c r="D683" i="79"/>
  <c r="D684" i="79"/>
  <c r="D685" i="79"/>
  <c r="D686" i="79"/>
  <c r="D687" i="79"/>
  <c r="D688" i="79"/>
  <c r="D689" i="79"/>
  <c r="D690" i="79"/>
  <c r="D691" i="79"/>
  <c r="D692" i="79"/>
  <c r="D693" i="79"/>
  <c r="D694" i="79"/>
  <c r="D695" i="79"/>
  <c r="D696" i="79"/>
  <c r="D697" i="79"/>
  <c r="D698" i="79"/>
  <c r="D699" i="79"/>
  <c r="D700" i="79"/>
  <c r="D701" i="79"/>
  <c r="D702" i="79"/>
  <c r="D703" i="79"/>
  <c r="D704" i="79"/>
  <c r="D705" i="79"/>
  <c r="D706" i="79"/>
  <c r="D707" i="79"/>
  <c r="D708" i="79"/>
  <c r="D709" i="79"/>
  <c r="D710" i="79"/>
  <c r="D711" i="79"/>
  <c r="D712" i="79"/>
  <c r="D713" i="79"/>
  <c r="D714" i="79"/>
  <c r="D715" i="79"/>
  <c r="D716" i="79"/>
  <c r="D717" i="79"/>
  <c r="D718" i="79"/>
  <c r="D719" i="79"/>
  <c r="D720" i="79"/>
  <c r="D721" i="79"/>
  <c r="D722" i="79"/>
  <c r="D723" i="79"/>
  <c r="D724" i="79"/>
  <c r="D725" i="79"/>
  <c r="D726" i="79"/>
  <c r="D727" i="79"/>
  <c r="D728" i="79"/>
  <c r="D729" i="79"/>
  <c r="D730" i="79"/>
  <c r="D731" i="79"/>
  <c r="D732" i="79"/>
  <c r="D733" i="79"/>
  <c r="D734" i="79"/>
  <c r="D735" i="79"/>
  <c r="D736" i="79"/>
  <c r="D737" i="79"/>
  <c r="D738" i="79"/>
  <c r="D739" i="79"/>
  <c r="D740" i="79"/>
  <c r="D741" i="79"/>
  <c r="D742" i="79"/>
  <c r="D743" i="79"/>
  <c r="D744" i="79"/>
  <c r="D745" i="79"/>
  <c r="D746" i="79"/>
  <c r="D747" i="79"/>
  <c r="D748" i="79"/>
  <c r="Q19" i="77"/>
  <c r="Q20" i="77"/>
  <c r="Q21" i="77"/>
  <c r="Q22" i="77"/>
  <c r="Q23" i="77"/>
  <c r="Q24" i="77"/>
  <c r="Q25" i="77"/>
  <c r="Q26" i="77"/>
  <c r="Q27" i="77"/>
  <c r="Q28" i="77"/>
  <c r="Q29" i="77"/>
  <c r="Q30" i="77"/>
  <c r="Q31" i="77"/>
  <c r="Q32" i="77"/>
  <c r="Q33" i="77"/>
  <c r="Q34" i="77"/>
  <c r="Q35" i="77"/>
  <c r="Q36" i="77"/>
  <c r="Q37" i="77"/>
  <c r="Q38" i="77"/>
  <c r="Q39" i="77"/>
  <c r="Q40" i="77"/>
  <c r="Q41" i="77"/>
  <c r="Q42" i="77"/>
  <c r="Q43" i="77"/>
  <c r="Q44" i="77"/>
  <c r="Q45" i="77"/>
  <c r="Q46" i="77"/>
  <c r="Q47" i="77"/>
  <c r="Q48" i="77"/>
  <c r="Q49" i="77"/>
  <c r="Q50" i="77"/>
  <c r="Q51" i="77"/>
  <c r="Q52" i="77"/>
  <c r="Q53" i="77"/>
  <c r="Q54" i="77"/>
  <c r="Q55" i="77"/>
  <c r="Q56" i="77"/>
  <c r="Q57" i="77"/>
  <c r="Q58" i="77"/>
  <c r="Q59" i="77"/>
  <c r="Q60" i="77"/>
  <c r="Q61" i="77"/>
  <c r="Q62" i="77"/>
  <c r="Q63" i="77"/>
  <c r="Q64" i="77"/>
  <c r="Q65" i="77"/>
  <c r="Q66" i="77"/>
  <c r="Q67" i="77"/>
  <c r="Q68" i="77"/>
  <c r="Q69" i="77"/>
  <c r="Q70" i="77"/>
  <c r="Q71" i="77"/>
  <c r="Q72" i="77"/>
  <c r="Q73" i="77"/>
  <c r="Q74" i="77"/>
  <c r="Q75" i="77"/>
  <c r="Q76" i="77"/>
  <c r="Q77" i="77"/>
  <c r="Q78" i="77"/>
  <c r="Q79" i="77"/>
  <c r="Q80" i="77"/>
  <c r="Q81" i="77"/>
  <c r="Q82" i="77"/>
  <c r="Q83" i="77"/>
  <c r="P19" i="77"/>
  <c r="P20" i="77"/>
  <c r="P21" i="77"/>
  <c r="P22" i="77"/>
  <c r="P23" i="77"/>
  <c r="P24" i="77"/>
  <c r="P25" i="77"/>
  <c r="P26" i="77"/>
  <c r="P27" i="77"/>
  <c r="P28" i="77"/>
  <c r="P29" i="77"/>
  <c r="P30" i="77"/>
  <c r="P31" i="77"/>
  <c r="P32" i="77"/>
  <c r="P33" i="77"/>
  <c r="P34" i="77"/>
  <c r="P35" i="77"/>
  <c r="P36" i="77"/>
  <c r="P37" i="77"/>
  <c r="P38" i="77"/>
  <c r="P39" i="77"/>
  <c r="P40" i="77"/>
  <c r="P41" i="77"/>
  <c r="P42" i="77"/>
  <c r="P43" i="77"/>
  <c r="P44" i="77"/>
  <c r="P45" i="77"/>
  <c r="P46" i="77"/>
  <c r="P47" i="77"/>
  <c r="P48" i="77"/>
  <c r="P49" i="77"/>
  <c r="P50" i="77"/>
  <c r="P51" i="77"/>
  <c r="P52" i="77"/>
  <c r="P53" i="77"/>
  <c r="P54" i="77"/>
  <c r="P55" i="77"/>
  <c r="P56" i="77"/>
  <c r="P57" i="77"/>
  <c r="P58" i="77"/>
  <c r="P59" i="77"/>
  <c r="P60" i="77"/>
  <c r="P61" i="77"/>
  <c r="P62" i="77"/>
  <c r="P63" i="77"/>
  <c r="P64" i="77"/>
  <c r="P65" i="77"/>
  <c r="P66" i="77"/>
  <c r="P67" i="77"/>
  <c r="P68" i="77"/>
  <c r="P69" i="77"/>
  <c r="P70" i="77"/>
  <c r="P71" i="77"/>
  <c r="P72" i="77"/>
  <c r="P73" i="77"/>
  <c r="P74" i="77"/>
  <c r="P75" i="77"/>
  <c r="P76" i="77"/>
  <c r="P77" i="77"/>
  <c r="P78" i="77"/>
  <c r="P79" i="77"/>
  <c r="P80" i="77"/>
  <c r="P81" i="77"/>
  <c r="P82" i="77"/>
  <c r="P83"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J19" i="77"/>
  <c r="J20" i="77"/>
  <c r="J21" i="77"/>
  <c r="J22" i="77"/>
  <c r="J23" i="77"/>
  <c r="J24" i="77"/>
  <c r="J25" i="77"/>
  <c r="J26" i="77"/>
  <c r="J27" i="77"/>
  <c r="J28" i="77"/>
  <c r="J29" i="77"/>
  <c r="J30" i="77"/>
  <c r="J31" i="77"/>
  <c r="J32" i="77"/>
  <c r="J33" i="77"/>
  <c r="J34" i="77"/>
  <c r="J35" i="77"/>
  <c r="J36" i="77"/>
  <c r="J37" i="77"/>
  <c r="J38" i="77"/>
  <c r="J39" i="77"/>
  <c r="J40" i="77"/>
  <c r="J41" i="77"/>
  <c r="J42" i="77"/>
  <c r="J43" i="77"/>
  <c r="J44" i="77"/>
  <c r="J45" i="77"/>
  <c r="J46" i="77"/>
  <c r="J47" i="77"/>
  <c r="J48" i="77"/>
  <c r="J49" i="77"/>
  <c r="J50" i="77"/>
  <c r="J51" i="77"/>
  <c r="J52" i="77"/>
  <c r="J53" i="77"/>
  <c r="J54" i="77"/>
  <c r="J55" i="77"/>
  <c r="J56" i="77"/>
  <c r="J57" i="77"/>
  <c r="J58" i="77"/>
  <c r="J59" i="77"/>
  <c r="J60" i="77"/>
  <c r="J61" i="77"/>
  <c r="J62" i="77"/>
  <c r="J63" i="77"/>
  <c r="J64" i="77"/>
  <c r="J65" i="77"/>
  <c r="J66" i="77"/>
  <c r="J67" i="77"/>
  <c r="J68" i="77"/>
  <c r="J69" i="77"/>
  <c r="J70" i="77"/>
  <c r="J71" i="77"/>
  <c r="J72" i="77"/>
  <c r="J73" i="77"/>
  <c r="J74" i="77"/>
  <c r="J75" i="77"/>
  <c r="J76" i="77"/>
  <c r="J77" i="77"/>
  <c r="J78" i="77"/>
  <c r="J79" i="77"/>
  <c r="J80" i="77"/>
  <c r="J81" i="77"/>
  <c r="J82" i="77"/>
  <c r="J83"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I51" i="77"/>
  <c r="I52" i="77"/>
  <c r="I53" i="77"/>
  <c r="I54" i="77"/>
  <c r="I55" i="77"/>
  <c r="I56" i="77"/>
  <c r="I57" i="77"/>
  <c r="I58" i="77"/>
  <c r="I59" i="77"/>
  <c r="I60" i="77"/>
  <c r="I61" i="77"/>
  <c r="I62" i="77"/>
  <c r="I63" i="77"/>
  <c r="I64" i="77"/>
  <c r="I65" i="77"/>
  <c r="I66" i="77"/>
  <c r="I67" i="77"/>
  <c r="I68" i="77"/>
  <c r="I69" i="77"/>
  <c r="I70" i="77"/>
  <c r="I71" i="77"/>
  <c r="I72" i="77"/>
  <c r="I73" i="77"/>
  <c r="I74" i="77"/>
  <c r="I75" i="77"/>
  <c r="I76" i="77"/>
  <c r="I77" i="77"/>
  <c r="I78" i="77"/>
  <c r="I79" i="77"/>
  <c r="I80" i="77"/>
  <c r="I81" i="77"/>
  <c r="I82" i="77"/>
  <c r="I83"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H58" i="77"/>
  <c r="H59" i="77"/>
  <c r="H60" i="77"/>
  <c r="H61" i="77"/>
  <c r="H62" i="77"/>
  <c r="H63" i="77"/>
  <c r="H64" i="77"/>
  <c r="H65" i="77"/>
  <c r="H66" i="77"/>
  <c r="H67" i="77"/>
  <c r="H68" i="77"/>
  <c r="H69" i="77"/>
  <c r="H70" i="77"/>
  <c r="H71" i="77"/>
  <c r="H72" i="77"/>
  <c r="H73" i="77"/>
  <c r="H74" i="77"/>
  <c r="H75" i="77"/>
  <c r="H76" i="77"/>
  <c r="H77" i="77"/>
  <c r="H78" i="77"/>
  <c r="H79" i="77"/>
  <c r="H80" i="77"/>
  <c r="H81" i="77"/>
  <c r="H82" i="77"/>
  <c r="H83"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D19" i="77"/>
  <c r="D20" i="77"/>
  <c r="D21" i="77"/>
  <c r="D22" i="77"/>
  <c r="D23" i="77"/>
  <c r="D24" i="77"/>
  <c r="D25" i="77"/>
  <c r="D26" i="77"/>
  <c r="D27" i="77"/>
  <c r="D28" i="77"/>
  <c r="D29" i="77"/>
  <c r="D30" i="77"/>
  <c r="D31" i="77"/>
  <c r="D32" i="77"/>
  <c r="D33" i="77"/>
  <c r="D34" i="77"/>
  <c r="D35" i="77"/>
  <c r="D36" i="77"/>
  <c r="D37" i="77"/>
  <c r="D38" i="77"/>
  <c r="D39" i="77"/>
  <c r="D40" i="77"/>
  <c r="D41" i="77"/>
  <c r="D42" i="77"/>
  <c r="D43" i="77"/>
  <c r="D44" i="77"/>
  <c r="D45" i="77"/>
  <c r="D46" i="77"/>
  <c r="D47" i="77"/>
  <c r="D48" i="77"/>
  <c r="D49" i="77"/>
  <c r="D50" i="77"/>
  <c r="D51" i="77"/>
  <c r="D52" i="77"/>
  <c r="D53" i="77"/>
  <c r="D54" i="77"/>
  <c r="D55" i="77"/>
  <c r="D56" i="77"/>
  <c r="D57" i="77"/>
  <c r="D58" i="77"/>
  <c r="D59" i="77"/>
  <c r="D60" i="77"/>
  <c r="D61" i="77"/>
  <c r="D62" i="77"/>
  <c r="D63" i="77"/>
  <c r="D64" i="77"/>
  <c r="D65" i="77"/>
  <c r="D66" i="77"/>
  <c r="D67" i="77"/>
  <c r="D68" i="77"/>
  <c r="D69" i="77"/>
  <c r="D70" i="77"/>
  <c r="D71" i="77"/>
  <c r="D72" i="77"/>
  <c r="D73" i="77"/>
  <c r="D74" i="77"/>
  <c r="D75" i="77"/>
  <c r="D76" i="77"/>
  <c r="D77" i="77"/>
  <c r="D78" i="77"/>
  <c r="D79" i="77"/>
  <c r="D80" i="77"/>
  <c r="D81" i="77"/>
  <c r="D82" i="77"/>
  <c r="D83" i="77"/>
  <c r="C19" i="77"/>
  <c r="C20" i="77"/>
  <c r="C21" i="77"/>
  <c r="C22" i="77"/>
  <c r="C23" i="77"/>
  <c r="C24" i="77"/>
  <c r="C25" i="77"/>
  <c r="C26" i="77"/>
  <c r="C27" i="77"/>
  <c r="C28" i="77"/>
  <c r="C29" i="77"/>
  <c r="C30" i="77"/>
  <c r="C31" i="77"/>
  <c r="C32" i="77"/>
  <c r="C33" i="77"/>
  <c r="C34" i="77"/>
  <c r="C35" i="77"/>
  <c r="C36" i="77"/>
  <c r="C37" i="77"/>
  <c r="C38" i="77"/>
  <c r="C39" i="77"/>
  <c r="C40" i="77"/>
  <c r="C41" i="77"/>
  <c r="C42" i="77"/>
  <c r="C43" i="77"/>
  <c r="C44" i="77"/>
  <c r="C45" i="77"/>
  <c r="C46" i="77"/>
  <c r="C47" i="77"/>
  <c r="C48" i="77"/>
  <c r="C49" i="77"/>
  <c r="C50" i="77"/>
  <c r="C51" i="77"/>
  <c r="C52" i="77"/>
  <c r="C53" i="77"/>
  <c r="C54" i="77"/>
  <c r="C55" i="77"/>
  <c r="C56" i="77"/>
  <c r="C57" i="77"/>
  <c r="C58" i="77"/>
  <c r="C59" i="77"/>
  <c r="C60" i="77"/>
  <c r="C61" i="77"/>
  <c r="C62" i="77"/>
  <c r="C63" i="77"/>
  <c r="C64" i="77"/>
  <c r="C65" i="77"/>
  <c r="C66" i="77"/>
  <c r="C67" i="77"/>
  <c r="C68" i="77"/>
  <c r="C69" i="77"/>
  <c r="C70" i="77"/>
  <c r="C71" i="77"/>
  <c r="C72" i="77"/>
  <c r="C73" i="77"/>
  <c r="C74" i="77"/>
  <c r="C75" i="77"/>
  <c r="C76" i="77"/>
  <c r="C77" i="77"/>
  <c r="C78" i="77"/>
  <c r="C79" i="77"/>
  <c r="C80" i="77"/>
  <c r="C81" i="77"/>
  <c r="C82" i="77"/>
  <c r="C83" i="77"/>
  <c r="B19" i="77"/>
  <c r="B20" i="77"/>
  <c r="B21" i="77"/>
  <c r="B22" i="77"/>
  <c r="B23" i="77"/>
  <c r="B24" i="77"/>
  <c r="B25" i="77"/>
  <c r="B26" i="77"/>
  <c r="B27" i="77"/>
  <c r="B28" i="77"/>
  <c r="B29" i="77"/>
  <c r="B30" i="77"/>
  <c r="B31" i="77"/>
  <c r="B32" i="77"/>
  <c r="B33" i="77"/>
  <c r="B34" i="77"/>
  <c r="B35" i="77"/>
  <c r="B36" i="77"/>
  <c r="B37" i="77"/>
  <c r="B38" i="77"/>
  <c r="B39" i="77"/>
  <c r="B40" i="77"/>
  <c r="B41" i="77"/>
  <c r="B42" i="77"/>
  <c r="B43" i="77"/>
  <c r="B44" i="77"/>
  <c r="B45" i="77"/>
  <c r="B46" i="77"/>
  <c r="B47" i="77"/>
  <c r="B48" i="77"/>
  <c r="B49" i="77"/>
  <c r="B50" i="77"/>
  <c r="B51" i="77"/>
  <c r="B52" i="77"/>
  <c r="B53" i="77"/>
  <c r="B54" i="77"/>
  <c r="B55" i="77"/>
  <c r="B56" i="77"/>
  <c r="B57" i="77"/>
  <c r="B58" i="77"/>
  <c r="B59" i="77"/>
  <c r="B60" i="77"/>
  <c r="B61" i="77"/>
  <c r="B62" i="77"/>
  <c r="B63" i="77"/>
  <c r="B64" i="77"/>
  <c r="B65" i="77"/>
  <c r="B66" i="77"/>
  <c r="B67" i="77"/>
  <c r="B68" i="77"/>
  <c r="B69" i="77"/>
  <c r="B70" i="77"/>
  <c r="B71" i="77"/>
  <c r="B72" i="77"/>
  <c r="B73" i="77"/>
  <c r="B74" i="77"/>
  <c r="B75" i="77"/>
  <c r="B76" i="77"/>
  <c r="B77" i="77"/>
  <c r="B78" i="77"/>
  <c r="B79" i="77"/>
  <c r="B80" i="77"/>
  <c r="B81" i="77"/>
  <c r="B82" i="77"/>
  <c r="B83" i="77"/>
  <c r="Q18" i="77"/>
  <c r="P18" i="77"/>
  <c r="N18" i="77"/>
  <c r="L18" i="77"/>
  <c r="E18" i="77"/>
  <c r="J18" i="77"/>
  <c r="I18" i="77"/>
  <c r="H18" i="77"/>
  <c r="G18" i="77"/>
  <c r="D18" i="77"/>
  <c r="C18" i="77"/>
  <c r="B18" i="77"/>
  <c r="U25" i="76"/>
  <c r="U26" i="76"/>
  <c r="U27" i="76"/>
  <c r="U28" i="76"/>
  <c r="U29" i="76"/>
  <c r="U30" i="76"/>
  <c r="U31" i="76"/>
  <c r="U32" i="76"/>
  <c r="U33" i="76"/>
  <c r="U34" i="76"/>
  <c r="U35" i="76"/>
  <c r="U36" i="76"/>
  <c r="U37" i="76"/>
  <c r="U38" i="76"/>
  <c r="U39" i="76"/>
  <c r="U40" i="76"/>
  <c r="U41" i="76"/>
  <c r="U42" i="76"/>
  <c r="U43" i="76"/>
  <c r="U44" i="76"/>
  <c r="U45" i="76"/>
  <c r="U46" i="76"/>
  <c r="U47" i="76"/>
  <c r="U48" i="76"/>
  <c r="U49" i="76"/>
  <c r="U50" i="76"/>
  <c r="U51" i="76"/>
  <c r="U52" i="76"/>
  <c r="U53" i="76"/>
  <c r="U54" i="76"/>
  <c r="U55" i="76"/>
  <c r="U56" i="76"/>
  <c r="U57" i="76"/>
  <c r="U58" i="76"/>
  <c r="U59" i="76"/>
  <c r="U60" i="76"/>
  <c r="U61" i="76"/>
  <c r="U62" i="76"/>
  <c r="U63" i="76"/>
  <c r="U64" i="76"/>
  <c r="U65" i="76"/>
  <c r="U66" i="76"/>
  <c r="U67" i="76"/>
  <c r="U68" i="76"/>
  <c r="U69" i="76"/>
  <c r="U70" i="76"/>
  <c r="U71" i="76"/>
  <c r="U72" i="76"/>
  <c r="U73" i="76"/>
  <c r="U74" i="76"/>
  <c r="U75" i="76"/>
  <c r="U76" i="76"/>
  <c r="U77" i="76"/>
  <c r="U78" i="76"/>
  <c r="U79" i="76"/>
  <c r="U80" i="76"/>
  <c r="U81" i="76"/>
  <c r="U82" i="76"/>
  <c r="U83" i="76"/>
  <c r="U84" i="76"/>
  <c r="U85" i="76"/>
  <c r="U86" i="76"/>
  <c r="U87" i="76"/>
  <c r="U88" i="76"/>
  <c r="U89" i="76"/>
  <c r="U90" i="76"/>
  <c r="U91" i="76"/>
  <c r="U92" i="76"/>
  <c r="U93" i="76"/>
  <c r="U94" i="76"/>
  <c r="U95" i="76"/>
  <c r="U96" i="76"/>
  <c r="U97" i="76"/>
  <c r="U98" i="76"/>
  <c r="U99" i="76"/>
  <c r="U100" i="76"/>
  <c r="U101" i="76"/>
  <c r="U102" i="76"/>
  <c r="U103" i="76"/>
  <c r="U104" i="76"/>
  <c r="U105" i="76"/>
  <c r="U106" i="76"/>
  <c r="U107" i="76"/>
  <c r="U108" i="76"/>
  <c r="U109" i="76"/>
  <c r="U110" i="76"/>
  <c r="U111" i="76"/>
  <c r="U112" i="76"/>
  <c r="U113" i="76"/>
  <c r="U114" i="76"/>
  <c r="U115" i="76"/>
  <c r="U116" i="76"/>
  <c r="U117" i="76"/>
  <c r="U118" i="76"/>
  <c r="U119" i="76"/>
  <c r="U120" i="76"/>
  <c r="U121" i="76"/>
  <c r="U122" i="76"/>
  <c r="U123" i="76"/>
  <c r="U124" i="76"/>
  <c r="U125" i="76"/>
  <c r="U126" i="76"/>
  <c r="U127" i="76"/>
  <c r="U128" i="76"/>
  <c r="U129" i="76"/>
  <c r="U130" i="76"/>
  <c r="U131" i="76"/>
  <c r="U132" i="76"/>
  <c r="U133" i="76"/>
  <c r="U134" i="76"/>
  <c r="U135" i="76"/>
  <c r="U136" i="76"/>
  <c r="U137" i="76"/>
  <c r="U138" i="76"/>
  <c r="U139" i="76"/>
  <c r="U140" i="76"/>
  <c r="U141" i="76"/>
  <c r="U142" i="76"/>
  <c r="U143" i="76"/>
  <c r="U144" i="76"/>
  <c r="U145" i="76"/>
  <c r="U146" i="76"/>
  <c r="U147" i="76"/>
  <c r="U148" i="76"/>
  <c r="U149" i="76"/>
  <c r="U150" i="76"/>
  <c r="U151" i="76"/>
  <c r="U152" i="76"/>
  <c r="U153" i="76"/>
  <c r="U154" i="76"/>
  <c r="U155" i="76"/>
  <c r="S27" i="76"/>
  <c r="S28" i="76"/>
  <c r="S29" i="76"/>
  <c r="S30" i="76"/>
  <c r="S31" i="76"/>
  <c r="S32" i="76"/>
  <c r="S33" i="76"/>
  <c r="S34" i="76"/>
  <c r="S35" i="76"/>
  <c r="S36" i="76"/>
  <c r="S37" i="76"/>
  <c r="S38" i="76"/>
  <c r="S39" i="76"/>
  <c r="S40" i="76"/>
  <c r="S41" i="76"/>
  <c r="S42" i="76"/>
  <c r="S43" i="76"/>
  <c r="S44" i="76"/>
  <c r="S45" i="76"/>
  <c r="S46" i="76"/>
  <c r="S47" i="76"/>
  <c r="S48" i="76"/>
  <c r="S49" i="76"/>
  <c r="S50" i="76"/>
  <c r="S51" i="76"/>
  <c r="S52" i="76"/>
  <c r="S53" i="76"/>
  <c r="S54" i="76"/>
  <c r="S55" i="76"/>
  <c r="S56" i="76"/>
  <c r="S57" i="76"/>
  <c r="S58" i="76"/>
  <c r="S59" i="76"/>
  <c r="S60" i="76"/>
  <c r="S61" i="76"/>
  <c r="S62" i="76"/>
  <c r="S63" i="76"/>
  <c r="S64" i="76"/>
  <c r="S65" i="76"/>
  <c r="S66" i="76"/>
  <c r="S67" i="76"/>
  <c r="S68" i="76"/>
  <c r="S69" i="76"/>
  <c r="S70" i="76"/>
  <c r="S71" i="76"/>
  <c r="S72" i="76"/>
  <c r="S73" i="76"/>
  <c r="S74" i="76"/>
  <c r="S75" i="76"/>
  <c r="S76" i="76"/>
  <c r="S77" i="76"/>
  <c r="S78" i="76"/>
  <c r="S79" i="76"/>
  <c r="S80" i="76"/>
  <c r="S81" i="76"/>
  <c r="S82" i="76"/>
  <c r="S83" i="76"/>
  <c r="S84" i="76"/>
  <c r="S85" i="76"/>
  <c r="S86" i="76"/>
  <c r="S87" i="76"/>
  <c r="S88" i="76"/>
  <c r="S89" i="76"/>
  <c r="S90" i="76"/>
  <c r="S91" i="76"/>
  <c r="S92" i="76"/>
  <c r="S93" i="76"/>
  <c r="S94" i="76"/>
  <c r="S95" i="76"/>
  <c r="S96" i="76"/>
  <c r="S97" i="76"/>
  <c r="S98" i="76"/>
  <c r="S99" i="76"/>
  <c r="S100" i="76"/>
  <c r="S101" i="76"/>
  <c r="S102" i="76"/>
  <c r="S103" i="76"/>
  <c r="S104" i="76"/>
  <c r="S105" i="76"/>
  <c r="S106" i="76"/>
  <c r="S107" i="76"/>
  <c r="S108" i="76"/>
  <c r="S109" i="76"/>
  <c r="S110" i="76"/>
  <c r="S111" i="76"/>
  <c r="S112" i="76"/>
  <c r="S113" i="76"/>
  <c r="S114" i="76"/>
  <c r="S115" i="76"/>
  <c r="S116" i="76"/>
  <c r="S117" i="76"/>
  <c r="S118" i="76"/>
  <c r="S119" i="76"/>
  <c r="S120" i="76"/>
  <c r="S121" i="76"/>
  <c r="S122" i="76"/>
  <c r="S123" i="76"/>
  <c r="S124" i="76"/>
  <c r="S125" i="76"/>
  <c r="S126" i="76"/>
  <c r="S127" i="76"/>
  <c r="S128" i="76"/>
  <c r="S129" i="76"/>
  <c r="S130" i="76"/>
  <c r="S131" i="76"/>
  <c r="S132" i="76"/>
  <c r="S133" i="76"/>
  <c r="S134" i="76"/>
  <c r="S135" i="76"/>
  <c r="S136" i="76"/>
  <c r="S137" i="76"/>
  <c r="S138" i="76"/>
  <c r="S139" i="76"/>
  <c r="S140" i="76"/>
  <c r="S141" i="76"/>
  <c r="S142" i="76"/>
  <c r="S143" i="76"/>
  <c r="S144" i="76"/>
  <c r="S145" i="76"/>
  <c r="S146" i="76"/>
  <c r="S147" i="76"/>
  <c r="S148" i="76"/>
  <c r="S149" i="76"/>
  <c r="S150" i="76"/>
  <c r="S151" i="76"/>
  <c r="S152" i="76"/>
  <c r="S153" i="76"/>
  <c r="S154" i="76"/>
  <c r="S155" i="76"/>
  <c r="O25" i="76"/>
  <c r="O26" i="76"/>
  <c r="O27" i="76"/>
  <c r="O28" i="76"/>
  <c r="O29" i="76"/>
  <c r="O30" i="76"/>
  <c r="O31" i="76"/>
  <c r="O32" i="76"/>
  <c r="O33" i="76"/>
  <c r="O34" i="76"/>
  <c r="O35" i="76"/>
  <c r="O36" i="76"/>
  <c r="O37" i="76"/>
  <c r="O38" i="76"/>
  <c r="O39" i="76"/>
  <c r="O40" i="76"/>
  <c r="O41" i="76"/>
  <c r="O42" i="76"/>
  <c r="O43" i="76"/>
  <c r="O44" i="76"/>
  <c r="O45" i="76"/>
  <c r="O46" i="76"/>
  <c r="O47" i="76"/>
  <c r="O48" i="76"/>
  <c r="O49" i="76"/>
  <c r="O50" i="76"/>
  <c r="O51" i="76"/>
  <c r="O52" i="76"/>
  <c r="O53" i="76"/>
  <c r="O54" i="76"/>
  <c r="O55" i="76"/>
  <c r="O56" i="76"/>
  <c r="O57" i="76"/>
  <c r="O58" i="76"/>
  <c r="O59" i="76"/>
  <c r="O60" i="76"/>
  <c r="O61" i="76"/>
  <c r="O62" i="76"/>
  <c r="O63" i="76"/>
  <c r="O64" i="76"/>
  <c r="O65" i="76"/>
  <c r="O66" i="76"/>
  <c r="O67" i="76"/>
  <c r="O68" i="76"/>
  <c r="O69" i="76"/>
  <c r="O70" i="76"/>
  <c r="O71" i="76"/>
  <c r="O72" i="76"/>
  <c r="O73" i="76"/>
  <c r="O74" i="76"/>
  <c r="O75" i="76"/>
  <c r="O76" i="76"/>
  <c r="O77" i="76"/>
  <c r="O78" i="76"/>
  <c r="O79" i="76"/>
  <c r="O80" i="76"/>
  <c r="O81" i="76"/>
  <c r="O82" i="76"/>
  <c r="O83" i="76"/>
  <c r="O84" i="76"/>
  <c r="O85" i="76"/>
  <c r="O86" i="76"/>
  <c r="O87" i="76"/>
  <c r="O88" i="76"/>
  <c r="O89" i="76"/>
  <c r="O90" i="76"/>
  <c r="O91" i="76"/>
  <c r="O92" i="76"/>
  <c r="O93" i="76"/>
  <c r="O94" i="76"/>
  <c r="O95" i="76"/>
  <c r="O96" i="76"/>
  <c r="O97" i="76"/>
  <c r="O98" i="76"/>
  <c r="O99" i="76"/>
  <c r="O100" i="76"/>
  <c r="O101" i="76"/>
  <c r="O102" i="76"/>
  <c r="O103" i="76"/>
  <c r="O104" i="76"/>
  <c r="O105" i="76"/>
  <c r="O106" i="76"/>
  <c r="O107" i="76"/>
  <c r="O108" i="76"/>
  <c r="O109" i="76"/>
  <c r="O110" i="76"/>
  <c r="O111" i="76"/>
  <c r="O112" i="76"/>
  <c r="O113" i="76"/>
  <c r="O114" i="76"/>
  <c r="O115" i="76"/>
  <c r="O116" i="76"/>
  <c r="O117" i="76"/>
  <c r="O118" i="76"/>
  <c r="O119" i="76"/>
  <c r="O120" i="76"/>
  <c r="O121" i="76"/>
  <c r="O122" i="76"/>
  <c r="O123" i="76"/>
  <c r="O124" i="76"/>
  <c r="O125" i="76"/>
  <c r="O126" i="76"/>
  <c r="O127" i="76"/>
  <c r="O128" i="76"/>
  <c r="O129" i="76"/>
  <c r="O130" i="76"/>
  <c r="O131" i="76"/>
  <c r="O132" i="76"/>
  <c r="O133" i="76"/>
  <c r="O134" i="76"/>
  <c r="O135" i="76"/>
  <c r="O136" i="76"/>
  <c r="O137" i="76"/>
  <c r="O138" i="76"/>
  <c r="O139" i="76"/>
  <c r="O140" i="76"/>
  <c r="O141" i="76"/>
  <c r="O142" i="76"/>
  <c r="O143" i="76"/>
  <c r="O144" i="76"/>
  <c r="O145" i="76"/>
  <c r="O146" i="76"/>
  <c r="O147" i="76"/>
  <c r="O148" i="76"/>
  <c r="O149" i="76"/>
  <c r="O150" i="76"/>
  <c r="O151" i="76"/>
  <c r="O152" i="76"/>
  <c r="O153" i="76"/>
  <c r="O154" i="76"/>
  <c r="O155" i="76"/>
  <c r="L25" i="76"/>
  <c r="L26" i="76"/>
  <c r="L27" i="76"/>
  <c r="L28" i="76"/>
  <c r="L29" i="76"/>
  <c r="L30" i="76"/>
  <c r="L31" i="76"/>
  <c r="L32" i="76"/>
  <c r="L33" i="76"/>
  <c r="L34" i="76"/>
  <c r="L35" i="76"/>
  <c r="L36" i="76"/>
  <c r="L37" i="76"/>
  <c r="L38" i="76"/>
  <c r="L39" i="76"/>
  <c r="L40" i="76"/>
  <c r="L41" i="76"/>
  <c r="L42" i="76"/>
  <c r="L43" i="76"/>
  <c r="L44" i="76"/>
  <c r="L45" i="76"/>
  <c r="L46" i="76"/>
  <c r="L47" i="76"/>
  <c r="L48" i="76"/>
  <c r="L49" i="76"/>
  <c r="L50" i="76"/>
  <c r="L51" i="76"/>
  <c r="L52" i="76"/>
  <c r="L53" i="76"/>
  <c r="L54" i="76"/>
  <c r="L55" i="76"/>
  <c r="L56" i="76"/>
  <c r="L57" i="76"/>
  <c r="L58" i="76"/>
  <c r="L59" i="76"/>
  <c r="L60" i="76"/>
  <c r="L61" i="76"/>
  <c r="L62" i="76"/>
  <c r="L63" i="76"/>
  <c r="L64" i="76"/>
  <c r="L65" i="76"/>
  <c r="L66" i="76"/>
  <c r="L67" i="76"/>
  <c r="L68" i="76"/>
  <c r="L69" i="76"/>
  <c r="L70" i="76"/>
  <c r="L71" i="76"/>
  <c r="L72" i="76"/>
  <c r="L73" i="76"/>
  <c r="L74" i="76"/>
  <c r="L75" i="76"/>
  <c r="L76" i="76"/>
  <c r="L77" i="76"/>
  <c r="L78" i="76"/>
  <c r="L79" i="76"/>
  <c r="L80" i="76"/>
  <c r="L81" i="76"/>
  <c r="L82" i="76"/>
  <c r="L83" i="76"/>
  <c r="L84" i="76"/>
  <c r="L85" i="76"/>
  <c r="L86" i="76"/>
  <c r="L87" i="76"/>
  <c r="L88" i="76"/>
  <c r="L89" i="76"/>
  <c r="L90" i="76"/>
  <c r="L91" i="76"/>
  <c r="L92" i="76"/>
  <c r="L93" i="76"/>
  <c r="L94" i="76"/>
  <c r="L95" i="76"/>
  <c r="L96" i="76"/>
  <c r="L97" i="76"/>
  <c r="L98" i="76"/>
  <c r="L99" i="76"/>
  <c r="L100" i="76"/>
  <c r="L101" i="76"/>
  <c r="L102" i="76"/>
  <c r="L103" i="76"/>
  <c r="L104" i="76"/>
  <c r="L105" i="76"/>
  <c r="L106" i="76"/>
  <c r="L107" i="76"/>
  <c r="L108" i="76"/>
  <c r="L109" i="76"/>
  <c r="L110" i="76"/>
  <c r="L111" i="76"/>
  <c r="L112" i="76"/>
  <c r="L113" i="76"/>
  <c r="L114" i="76"/>
  <c r="L115" i="76"/>
  <c r="L116" i="76"/>
  <c r="L117" i="76"/>
  <c r="L118" i="76"/>
  <c r="L119" i="76"/>
  <c r="L120" i="76"/>
  <c r="L121" i="76"/>
  <c r="L122" i="76"/>
  <c r="L123" i="76"/>
  <c r="L124" i="76"/>
  <c r="L125" i="76"/>
  <c r="L126" i="76"/>
  <c r="L127" i="76"/>
  <c r="L128" i="76"/>
  <c r="L129" i="76"/>
  <c r="L130" i="76"/>
  <c r="L131" i="76"/>
  <c r="L132" i="76"/>
  <c r="L133" i="76"/>
  <c r="L134" i="76"/>
  <c r="L135" i="76"/>
  <c r="L136" i="76"/>
  <c r="L137" i="76"/>
  <c r="L138" i="76"/>
  <c r="L139" i="76"/>
  <c r="L140" i="76"/>
  <c r="L141" i="76"/>
  <c r="L142" i="76"/>
  <c r="L143" i="76"/>
  <c r="L144" i="76"/>
  <c r="L145" i="76"/>
  <c r="L146" i="76"/>
  <c r="L147" i="76"/>
  <c r="L148" i="76"/>
  <c r="L149" i="76"/>
  <c r="L150" i="76"/>
  <c r="L151" i="76"/>
  <c r="L152" i="76"/>
  <c r="L153" i="76"/>
  <c r="L154" i="76"/>
  <c r="L155" i="76"/>
  <c r="J25" i="76"/>
  <c r="J26" i="76"/>
  <c r="J27" i="76"/>
  <c r="J28" i="76"/>
  <c r="J29" i="76"/>
  <c r="J30" i="76"/>
  <c r="J31" i="76"/>
  <c r="J32" i="76"/>
  <c r="J33" i="76"/>
  <c r="J34" i="76"/>
  <c r="J35" i="76"/>
  <c r="J36" i="76"/>
  <c r="J37" i="76"/>
  <c r="J38" i="76"/>
  <c r="J39" i="76"/>
  <c r="J40" i="76"/>
  <c r="J41" i="76"/>
  <c r="J42" i="76"/>
  <c r="J43" i="76"/>
  <c r="J44" i="76"/>
  <c r="J45" i="76"/>
  <c r="J46" i="76"/>
  <c r="J47" i="76"/>
  <c r="J48" i="76"/>
  <c r="J49" i="76"/>
  <c r="J50" i="76"/>
  <c r="J51" i="76"/>
  <c r="J52" i="76"/>
  <c r="J53" i="76"/>
  <c r="J54" i="76"/>
  <c r="J55" i="76"/>
  <c r="J56" i="76"/>
  <c r="J57" i="76"/>
  <c r="J58" i="76"/>
  <c r="J59" i="76"/>
  <c r="J60" i="76"/>
  <c r="J61" i="76"/>
  <c r="J62" i="76"/>
  <c r="J63" i="76"/>
  <c r="J64" i="76"/>
  <c r="J65" i="76"/>
  <c r="J66" i="76"/>
  <c r="J67" i="76"/>
  <c r="J68" i="76"/>
  <c r="J69" i="76"/>
  <c r="J70" i="76"/>
  <c r="J71" i="76"/>
  <c r="J72" i="76"/>
  <c r="J73" i="76"/>
  <c r="J74" i="76"/>
  <c r="J75" i="76"/>
  <c r="J76" i="76"/>
  <c r="J77" i="76"/>
  <c r="J78" i="76"/>
  <c r="J79" i="76"/>
  <c r="J80" i="76"/>
  <c r="J81" i="76"/>
  <c r="J82" i="76"/>
  <c r="J83" i="76"/>
  <c r="J84" i="76"/>
  <c r="J85" i="76"/>
  <c r="J86" i="76"/>
  <c r="J87" i="76"/>
  <c r="J88" i="76"/>
  <c r="J89" i="76"/>
  <c r="J90" i="76"/>
  <c r="J91" i="76"/>
  <c r="J92" i="76"/>
  <c r="J93" i="76"/>
  <c r="J94" i="76"/>
  <c r="J95" i="76"/>
  <c r="J96" i="76"/>
  <c r="J97" i="76"/>
  <c r="J98" i="76"/>
  <c r="J99" i="76"/>
  <c r="J100" i="76"/>
  <c r="J101" i="76"/>
  <c r="J102" i="76"/>
  <c r="J103" i="76"/>
  <c r="J104" i="76"/>
  <c r="J105" i="76"/>
  <c r="J106" i="76"/>
  <c r="J107" i="76"/>
  <c r="J108" i="76"/>
  <c r="J109" i="76"/>
  <c r="J110" i="76"/>
  <c r="J111" i="76"/>
  <c r="J112" i="76"/>
  <c r="J113" i="76"/>
  <c r="J114" i="76"/>
  <c r="J115" i="76"/>
  <c r="J116" i="76"/>
  <c r="J117" i="76"/>
  <c r="J118" i="76"/>
  <c r="J119" i="76"/>
  <c r="J120" i="76"/>
  <c r="J121" i="76"/>
  <c r="J122" i="76"/>
  <c r="J123" i="76"/>
  <c r="J124" i="76"/>
  <c r="J125" i="76"/>
  <c r="J126" i="76"/>
  <c r="J127" i="76"/>
  <c r="J128" i="76"/>
  <c r="J129" i="76"/>
  <c r="J130" i="76"/>
  <c r="J131" i="76"/>
  <c r="J132" i="76"/>
  <c r="J133" i="76"/>
  <c r="J134" i="76"/>
  <c r="J135" i="76"/>
  <c r="J136" i="76"/>
  <c r="J137" i="76"/>
  <c r="J138" i="76"/>
  <c r="J139" i="76"/>
  <c r="J140" i="76"/>
  <c r="J141" i="76"/>
  <c r="J142" i="76"/>
  <c r="J143" i="76"/>
  <c r="J144" i="76"/>
  <c r="J145" i="76"/>
  <c r="J146" i="76"/>
  <c r="J147" i="76"/>
  <c r="J148" i="76"/>
  <c r="J149" i="76"/>
  <c r="J150" i="76"/>
  <c r="J151" i="76"/>
  <c r="J152" i="76"/>
  <c r="J153" i="76"/>
  <c r="J154" i="76"/>
  <c r="J155" i="76"/>
  <c r="H25" i="76"/>
  <c r="H26" i="76"/>
  <c r="H27" i="76"/>
  <c r="H28" i="76"/>
  <c r="H29" i="76"/>
  <c r="H30" i="76"/>
  <c r="H31" i="76"/>
  <c r="H32" i="76"/>
  <c r="H33" i="76"/>
  <c r="H34" i="76"/>
  <c r="H35" i="76"/>
  <c r="H36" i="76"/>
  <c r="H37" i="76"/>
  <c r="H38" i="76"/>
  <c r="H39" i="76"/>
  <c r="H40" i="76"/>
  <c r="H41" i="76"/>
  <c r="H42" i="76"/>
  <c r="H43" i="76"/>
  <c r="H44" i="76"/>
  <c r="H45" i="76"/>
  <c r="H46" i="76"/>
  <c r="H47" i="76"/>
  <c r="H48" i="76"/>
  <c r="H49" i="76"/>
  <c r="H50" i="76"/>
  <c r="H51" i="76"/>
  <c r="H52" i="76"/>
  <c r="H53" i="76"/>
  <c r="H54" i="76"/>
  <c r="H55" i="76"/>
  <c r="H56" i="76"/>
  <c r="H57" i="76"/>
  <c r="H58" i="76"/>
  <c r="H59" i="76"/>
  <c r="H60" i="76"/>
  <c r="H61" i="76"/>
  <c r="H62" i="76"/>
  <c r="H63" i="76"/>
  <c r="H64" i="76"/>
  <c r="H65" i="76"/>
  <c r="H66" i="76"/>
  <c r="H67" i="76"/>
  <c r="H68" i="76"/>
  <c r="H69" i="76"/>
  <c r="H70" i="76"/>
  <c r="H71" i="76"/>
  <c r="H72" i="76"/>
  <c r="H73" i="76"/>
  <c r="H74" i="76"/>
  <c r="H75" i="76"/>
  <c r="H76" i="76"/>
  <c r="H77" i="76"/>
  <c r="H78" i="76"/>
  <c r="H79" i="76"/>
  <c r="H80" i="76"/>
  <c r="H81" i="76"/>
  <c r="H82" i="76"/>
  <c r="H83" i="76"/>
  <c r="H84" i="76"/>
  <c r="H85" i="76"/>
  <c r="H86" i="76"/>
  <c r="H87" i="76"/>
  <c r="H88" i="76"/>
  <c r="H89" i="76"/>
  <c r="H90" i="76"/>
  <c r="H91" i="76"/>
  <c r="H92" i="76"/>
  <c r="H93" i="76"/>
  <c r="H94" i="76"/>
  <c r="H95" i="76"/>
  <c r="H96" i="76"/>
  <c r="H97" i="76"/>
  <c r="H98" i="76"/>
  <c r="H99" i="76"/>
  <c r="H100" i="76"/>
  <c r="H101" i="76"/>
  <c r="H102" i="76"/>
  <c r="H103" i="76"/>
  <c r="H104" i="76"/>
  <c r="H105" i="76"/>
  <c r="H106" i="76"/>
  <c r="H107" i="76"/>
  <c r="H108" i="76"/>
  <c r="H109" i="76"/>
  <c r="H110" i="76"/>
  <c r="H111" i="76"/>
  <c r="H112" i="76"/>
  <c r="H113" i="76"/>
  <c r="H114" i="76"/>
  <c r="H115" i="76"/>
  <c r="H116" i="76"/>
  <c r="H117" i="76"/>
  <c r="H118" i="76"/>
  <c r="H119" i="76"/>
  <c r="H120" i="76"/>
  <c r="H121" i="76"/>
  <c r="H122" i="76"/>
  <c r="H123" i="76"/>
  <c r="H124" i="76"/>
  <c r="H125" i="76"/>
  <c r="H126" i="76"/>
  <c r="H127" i="76"/>
  <c r="H128" i="76"/>
  <c r="H129" i="76"/>
  <c r="H130" i="76"/>
  <c r="H131" i="76"/>
  <c r="H132" i="76"/>
  <c r="H133" i="76"/>
  <c r="H134" i="76"/>
  <c r="H135" i="76"/>
  <c r="H136" i="76"/>
  <c r="H137" i="76"/>
  <c r="H138" i="76"/>
  <c r="H139" i="76"/>
  <c r="H140" i="76"/>
  <c r="H141" i="76"/>
  <c r="H142" i="76"/>
  <c r="H143" i="76"/>
  <c r="H144" i="76"/>
  <c r="H145" i="76"/>
  <c r="H146" i="76"/>
  <c r="H147" i="76"/>
  <c r="H148" i="76"/>
  <c r="H149" i="76"/>
  <c r="H150" i="76"/>
  <c r="H151" i="76"/>
  <c r="H152" i="76"/>
  <c r="H153" i="76"/>
  <c r="H154" i="76"/>
  <c r="H155" i="76"/>
  <c r="F25" i="76"/>
  <c r="F26" i="76"/>
  <c r="F27" i="76"/>
  <c r="F28" i="76"/>
  <c r="F29" i="76"/>
  <c r="F30" i="76"/>
  <c r="F31" i="76"/>
  <c r="F32" i="76"/>
  <c r="F33" i="76"/>
  <c r="F34" i="76"/>
  <c r="F35" i="76"/>
  <c r="F36" i="76"/>
  <c r="F37" i="76"/>
  <c r="F38" i="76"/>
  <c r="F39" i="76"/>
  <c r="F40" i="76"/>
  <c r="F41" i="76"/>
  <c r="F42" i="76"/>
  <c r="F43" i="76"/>
  <c r="F44" i="76"/>
  <c r="F45" i="76"/>
  <c r="F46" i="76"/>
  <c r="F47" i="76"/>
  <c r="F48" i="76"/>
  <c r="F49" i="76"/>
  <c r="F50" i="76"/>
  <c r="F51" i="76"/>
  <c r="F52" i="76"/>
  <c r="F53" i="76"/>
  <c r="F54" i="76"/>
  <c r="F55" i="76"/>
  <c r="F56" i="76"/>
  <c r="F57" i="76"/>
  <c r="F58" i="76"/>
  <c r="F59" i="76"/>
  <c r="F60" i="76"/>
  <c r="F61" i="76"/>
  <c r="F62" i="76"/>
  <c r="F63" i="76"/>
  <c r="F64" i="76"/>
  <c r="F65" i="76"/>
  <c r="F66" i="76"/>
  <c r="F67" i="76"/>
  <c r="F68" i="76"/>
  <c r="F69" i="76"/>
  <c r="F70" i="76"/>
  <c r="F71" i="76"/>
  <c r="F72" i="76"/>
  <c r="F73" i="76"/>
  <c r="F74" i="76"/>
  <c r="F75" i="76"/>
  <c r="F76" i="76"/>
  <c r="F77" i="76"/>
  <c r="F78" i="76"/>
  <c r="F79" i="76"/>
  <c r="F80" i="76"/>
  <c r="F81" i="76"/>
  <c r="F82" i="76"/>
  <c r="F83" i="76"/>
  <c r="F84" i="76"/>
  <c r="F85" i="76"/>
  <c r="F86" i="76"/>
  <c r="F87" i="76"/>
  <c r="F88" i="76"/>
  <c r="F89" i="76"/>
  <c r="F90" i="76"/>
  <c r="F91" i="76"/>
  <c r="F92" i="76"/>
  <c r="F93" i="76"/>
  <c r="F94" i="76"/>
  <c r="F95" i="76"/>
  <c r="F96" i="76"/>
  <c r="F97" i="76"/>
  <c r="F98" i="76"/>
  <c r="F99" i="76"/>
  <c r="F100" i="76"/>
  <c r="F101" i="76"/>
  <c r="F102" i="76"/>
  <c r="F103" i="76"/>
  <c r="F104" i="76"/>
  <c r="F105" i="76"/>
  <c r="F106" i="76"/>
  <c r="F107" i="76"/>
  <c r="F108" i="76"/>
  <c r="F109" i="76"/>
  <c r="F110" i="76"/>
  <c r="F111" i="76"/>
  <c r="F112" i="76"/>
  <c r="F113" i="76"/>
  <c r="F114" i="76"/>
  <c r="F115" i="76"/>
  <c r="F116" i="76"/>
  <c r="F117" i="76"/>
  <c r="F118" i="76"/>
  <c r="F119" i="76"/>
  <c r="F120" i="76"/>
  <c r="F121" i="76"/>
  <c r="F122" i="76"/>
  <c r="F123" i="76"/>
  <c r="F124" i="76"/>
  <c r="F125" i="76"/>
  <c r="F126" i="76"/>
  <c r="F127" i="76"/>
  <c r="F128" i="76"/>
  <c r="F129" i="76"/>
  <c r="F130" i="76"/>
  <c r="F131" i="76"/>
  <c r="F132" i="76"/>
  <c r="F133" i="76"/>
  <c r="F134" i="76"/>
  <c r="F135" i="76"/>
  <c r="F136" i="76"/>
  <c r="F137" i="76"/>
  <c r="F138" i="76"/>
  <c r="F139" i="76"/>
  <c r="F140" i="76"/>
  <c r="F141" i="76"/>
  <c r="F142" i="76"/>
  <c r="F143" i="76"/>
  <c r="F144" i="76"/>
  <c r="F145" i="76"/>
  <c r="F146" i="76"/>
  <c r="F147" i="76"/>
  <c r="F148" i="76"/>
  <c r="F149" i="76"/>
  <c r="F150" i="76"/>
  <c r="F151" i="76"/>
  <c r="F152" i="76"/>
  <c r="F153" i="76"/>
  <c r="F154" i="76"/>
  <c r="F155" i="76"/>
  <c r="E25" i="76"/>
  <c r="E26" i="76"/>
  <c r="E27" i="76"/>
  <c r="E28" i="76"/>
  <c r="E29" i="76"/>
  <c r="E30" i="76"/>
  <c r="E31" i="76"/>
  <c r="E32" i="76"/>
  <c r="E33" i="76"/>
  <c r="E34" i="76"/>
  <c r="E35" i="76"/>
  <c r="E36" i="76"/>
  <c r="E37" i="76"/>
  <c r="E38" i="76"/>
  <c r="E39" i="76"/>
  <c r="E40" i="76"/>
  <c r="E41" i="76"/>
  <c r="E42" i="76"/>
  <c r="E43" i="76"/>
  <c r="E44" i="76"/>
  <c r="E45" i="76"/>
  <c r="E46" i="76"/>
  <c r="E47" i="76"/>
  <c r="E48" i="76"/>
  <c r="E49" i="76"/>
  <c r="E50" i="76"/>
  <c r="E51" i="76"/>
  <c r="E52" i="76"/>
  <c r="E53" i="76"/>
  <c r="E54" i="76"/>
  <c r="E55" i="76"/>
  <c r="E56" i="76"/>
  <c r="E57" i="76"/>
  <c r="E58" i="76"/>
  <c r="E59" i="76"/>
  <c r="E60" i="76"/>
  <c r="E61" i="76"/>
  <c r="E62" i="76"/>
  <c r="E63" i="76"/>
  <c r="E64" i="76"/>
  <c r="E65" i="76"/>
  <c r="E66" i="76"/>
  <c r="E67" i="76"/>
  <c r="E68" i="76"/>
  <c r="E69" i="76"/>
  <c r="E70" i="76"/>
  <c r="E71" i="76"/>
  <c r="E72" i="76"/>
  <c r="E73" i="76"/>
  <c r="E74" i="76"/>
  <c r="E75" i="76"/>
  <c r="E76" i="76"/>
  <c r="E77" i="76"/>
  <c r="E78" i="76"/>
  <c r="E79" i="76"/>
  <c r="E80" i="76"/>
  <c r="E81" i="76"/>
  <c r="E82" i="76"/>
  <c r="E83" i="76"/>
  <c r="E84" i="76"/>
  <c r="E85" i="76"/>
  <c r="E86" i="76"/>
  <c r="E87" i="76"/>
  <c r="E88" i="76"/>
  <c r="E89" i="76"/>
  <c r="E90" i="76"/>
  <c r="E91" i="76"/>
  <c r="E92" i="76"/>
  <c r="E93" i="76"/>
  <c r="E94" i="76"/>
  <c r="E95" i="76"/>
  <c r="E96" i="76"/>
  <c r="E97" i="76"/>
  <c r="E98" i="76"/>
  <c r="E99" i="76"/>
  <c r="E100" i="76"/>
  <c r="E101" i="76"/>
  <c r="E102" i="76"/>
  <c r="E103" i="76"/>
  <c r="E104" i="76"/>
  <c r="E105" i="76"/>
  <c r="E106" i="76"/>
  <c r="E107" i="76"/>
  <c r="E108" i="76"/>
  <c r="E109" i="76"/>
  <c r="E110" i="76"/>
  <c r="E111" i="76"/>
  <c r="E112" i="76"/>
  <c r="E113" i="76"/>
  <c r="E114" i="76"/>
  <c r="E115" i="76"/>
  <c r="E116" i="76"/>
  <c r="E117" i="76"/>
  <c r="E118" i="76"/>
  <c r="E119" i="76"/>
  <c r="E120" i="76"/>
  <c r="E121" i="76"/>
  <c r="E122" i="76"/>
  <c r="E123" i="76"/>
  <c r="E124" i="76"/>
  <c r="E125" i="76"/>
  <c r="E126" i="76"/>
  <c r="E127" i="76"/>
  <c r="E128" i="76"/>
  <c r="E129" i="76"/>
  <c r="E130" i="76"/>
  <c r="E131" i="76"/>
  <c r="E132" i="76"/>
  <c r="E133" i="76"/>
  <c r="E134" i="76"/>
  <c r="E135" i="76"/>
  <c r="E136" i="76"/>
  <c r="E137" i="76"/>
  <c r="E138" i="76"/>
  <c r="E139" i="76"/>
  <c r="E140" i="76"/>
  <c r="E141" i="76"/>
  <c r="E142" i="76"/>
  <c r="E143" i="76"/>
  <c r="E144" i="76"/>
  <c r="E145" i="76"/>
  <c r="E146" i="76"/>
  <c r="E147" i="76"/>
  <c r="E148" i="76"/>
  <c r="E149" i="76"/>
  <c r="E150" i="76"/>
  <c r="E151" i="76"/>
  <c r="E152" i="76"/>
  <c r="E153" i="76"/>
  <c r="E154" i="76"/>
  <c r="E155" i="76"/>
  <c r="D25" i="76"/>
  <c r="D26" i="76"/>
  <c r="D27" i="76"/>
  <c r="D28" i="76"/>
  <c r="D29" i="76"/>
  <c r="D30" i="76"/>
  <c r="D31" i="76"/>
  <c r="D32" i="76"/>
  <c r="D33" i="76"/>
  <c r="D34" i="76"/>
  <c r="D35" i="76"/>
  <c r="D36" i="76"/>
  <c r="D37" i="76"/>
  <c r="D38" i="76"/>
  <c r="D39" i="76"/>
  <c r="D40" i="76"/>
  <c r="D41" i="76"/>
  <c r="D42" i="76"/>
  <c r="D43" i="76"/>
  <c r="D44" i="76"/>
  <c r="D45" i="76"/>
  <c r="D46" i="76"/>
  <c r="D47" i="76"/>
  <c r="D48" i="76"/>
  <c r="D49" i="76"/>
  <c r="D50" i="76"/>
  <c r="D51" i="76"/>
  <c r="D52" i="76"/>
  <c r="D53" i="76"/>
  <c r="D54" i="76"/>
  <c r="D55" i="76"/>
  <c r="D56" i="76"/>
  <c r="D57" i="76"/>
  <c r="D58" i="76"/>
  <c r="D59" i="76"/>
  <c r="D60" i="76"/>
  <c r="D61" i="76"/>
  <c r="D62" i="76"/>
  <c r="D63" i="76"/>
  <c r="D64" i="76"/>
  <c r="D65" i="76"/>
  <c r="D66" i="76"/>
  <c r="D67" i="76"/>
  <c r="D68" i="76"/>
  <c r="D69" i="76"/>
  <c r="D70" i="76"/>
  <c r="D71" i="76"/>
  <c r="D72" i="76"/>
  <c r="D73" i="76"/>
  <c r="D74" i="76"/>
  <c r="D75" i="76"/>
  <c r="D76" i="76"/>
  <c r="D77" i="76"/>
  <c r="D78" i="76"/>
  <c r="D79" i="76"/>
  <c r="D80" i="76"/>
  <c r="D81" i="76"/>
  <c r="D82" i="76"/>
  <c r="D83" i="76"/>
  <c r="D84" i="76"/>
  <c r="D85" i="76"/>
  <c r="D86" i="76"/>
  <c r="D87" i="76"/>
  <c r="D88" i="76"/>
  <c r="D89" i="76"/>
  <c r="D90" i="76"/>
  <c r="D91" i="76"/>
  <c r="D92" i="76"/>
  <c r="D93" i="76"/>
  <c r="D94" i="76"/>
  <c r="D95" i="76"/>
  <c r="D96" i="76"/>
  <c r="D97" i="76"/>
  <c r="D98" i="76"/>
  <c r="D99" i="76"/>
  <c r="D100" i="76"/>
  <c r="D101" i="76"/>
  <c r="D102" i="76"/>
  <c r="D103" i="76"/>
  <c r="D104" i="76"/>
  <c r="D105" i="76"/>
  <c r="D106" i="76"/>
  <c r="D107" i="76"/>
  <c r="D108" i="76"/>
  <c r="D109" i="76"/>
  <c r="D110" i="76"/>
  <c r="D111" i="76"/>
  <c r="D112" i="76"/>
  <c r="D113" i="76"/>
  <c r="D114" i="76"/>
  <c r="D115" i="76"/>
  <c r="D116" i="76"/>
  <c r="D117" i="76"/>
  <c r="D118" i="76"/>
  <c r="D119" i="76"/>
  <c r="D120" i="76"/>
  <c r="D121" i="76"/>
  <c r="D122" i="76"/>
  <c r="D123" i="76"/>
  <c r="D124" i="76"/>
  <c r="D125" i="76"/>
  <c r="D126" i="76"/>
  <c r="D127" i="76"/>
  <c r="D128" i="76"/>
  <c r="D129" i="76"/>
  <c r="D130" i="76"/>
  <c r="D131" i="76"/>
  <c r="D132" i="76"/>
  <c r="D133" i="76"/>
  <c r="D134" i="76"/>
  <c r="D135" i="76"/>
  <c r="D136" i="76"/>
  <c r="D137" i="76"/>
  <c r="D138" i="76"/>
  <c r="D139" i="76"/>
  <c r="D140" i="76"/>
  <c r="D141" i="76"/>
  <c r="D142" i="76"/>
  <c r="D143" i="76"/>
  <c r="D144" i="76"/>
  <c r="D145" i="76"/>
  <c r="D146" i="76"/>
  <c r="D147" i="76"/>
  <c r="D148" i="76"/>
  <c r="D149" i="76"/>
  <c r="D150" i="76"/>
  <c r="D151" i="76"/>
  <c r="D152" i="76"/>
  <c r="D153" i="76"/>
  <c r="D154" i="76"/>
  <c r="D155" i="76"/>
  <c r="C25" i="76"/>
  <c r="C26" i="76"/>
  <c r="C27" i="76"/>
  <c r="C28" i="76"/>
  <c r="C29" i="76"/>
  <c r="C30" i="76"/>
  <c r="C31" i="76"/>
  <c r="C32" i="76"/>
  <c r="C33" i="76"/>
  <c r="C34" i="76"/>
  <c r="C35" i="76"/>
  <c r="C36" i="76"/>
  <c r="C37" i="76"/>
  <c r="C38" i="76"/>
  <c r="C39" i="76"/>
  <c r="C40" i="76"/>
  <c r="C41" i="76"/>
  <c r="C42" i="76"/>
  <c r="C43" i="76"/>
  <c r="C44" i="76"/>
  <c r="C45" i="76"/>
  <c r="C46" i="76"/>
  <c r="C47" i="76"/>
  <c r="C48" i="76"/>
  <c r="C49" i="76"/>
  <c r="C50" i="76"/>
  <c r="C51" i="76"/>
  <c r="C52" i="76"/>
  <c r="C53" i="76"/>
  <c r="C54" i="76"/>
  <c r="C55" i="76"/>
  <c r="C56" i="76"/>
  <c r="C57" i="76"/>
  <c r="C58" i="76"/>
  <c r="C59" i="76"/>
  <c r="C60" i="76"/>
  <c r="C61" i="76"/>
  <c r="C62" i="76"/>
  <c r="C63" i="76"/>
  <c r="C64" i="76"/>
  <c r="C65" i="76"/>
  <c r="C66" i="76"/>
  <c r="C67" i="76"/>
  <c r="C68" i="76"/>
  <c r="C69" i="76"/>
  <c r="C70" i="76"/>
  <c r="C71" i="76"/>
  <c r="C72" i="76"/>
  <c r="C73" i="76"/>
  <c r="C74" i="76"/>
  <c r="C75" i="76"/>
  <c r="C76" i="76"/>
  <c r="C77" i="76"/>
  <c r="C78" i="76"/>
  <c r="C79" i="76"/>
  <c r="C80" i="76"/>
  <c r="C81" i="76"/>
  <c r="C82" i="76"/>
  <c r="C83" i="76"/>
  <c r="C84" i="76"/>
  <c r="C85" i="76"/>
  <c r="C86" i="76"/>
  <c r="C87" i="76"/>
  <c r="C88" i="76"/>
  <c r="C89" i="76"/>
  <c r="C90" i="76"/>
  <c r="C91" i="76"/>
  <c r="C92" i="76"/>
  <c r="C93" i="76"/>
  <c r="C94" i="76"/>
  <c r="C95" i="76"/>
  <c r="C96" i="76"/>
  <c r="C97" i="76"/>
  <c r="C98" i="76"/>
  <c r="C99" i="76"/>
  <c r="C100" i="76"/>
  <c r="C101" i="76"/>
  <c r="C102" i="76"/>
  <c r="C103" i="76"/>
  <c r="C104" i="76"/>
  <c r="C105" i="76"/>
  <c r="C106" i="76"/>
  <c r="C107" i="76"/>
  <c r="C108" i="76"/>
  <c r="C109" i="76"/>
  <c r="C110" i="76"/>
  <c r="C111" i="76"/>
  <c r="C112" i="76"/>
  <c r="C113" i="76"/>
  <c r="C114" i="76"/>
  <c r="C115" i="76"/>
  <c r="C116" i="76"/>
  <c r="C117" i="76"/>
  <c r="C118" i="76"/>
  <c r="C119" i="76"/>
  <c r="C120" i="76"/>
  <c r="C121" i="76"/>
  <c r="C122" i="76"/>
  <c r="C123" i="76"/>
  <c r="C124" i="76"/>
  <c r="C125" i="76"/>
  <c r="C126" i="76"/>
  <c r="C127" i="76"/>
  <c r="C128" i="76"/>
  <c r="C129" i="76"/>
  <c r="C130" i="76"/>
  <c r="C131" i="76"/>
  <c r="C132" i="76"/>
  <c r="C133" i="76"/>
  <c r="C134" i="76"/>
  <c r="C135" i="76"/>
  <c r="C136" i="76"/>
  <c r="C137" i="76"/>
  <c r="C138" i="76"/>
  <c r="C139" i="76"/>
  <c r="C140" i="76"/>
  <c r="C141" i="76"/>
  <c r="C142" i="76"/>
  <c r="C143" i="76"/>
  <c r="C144" i="76"/>
  <c r="C145" i="76"/>
  <c r="C146" i="76"/>
  <c r="C147" i="76"/>
  <c r="C148" i="76"/>
  <c r="C149" i="76"/>
  <c r="C150" i="76"/>
  <c r="C151" i="76"/>
  <c r="C152" i="76"/>
  <c r="C153" i="76"/>
  <c r="C154" i="76"/>
  <c r="C155" i="76"/>
  <c r="B50" i="76"/>
  <c r="B51" i="76"/>
  <c r="B52" i="76"/>
  <c r="B53" i="76"/>
  <c r="B54" i="76"/>
  <c r="B55" i="76"/>
  <c r="B56" i="76"/>
  <c r="B57" i="76"/>
  <c r="B58" i="76"/>
  <c r="B59" i="76"/>
  <c r="B60" i="76"/>
  <c r="B61" i="76"/>
  <c r="B62" i="76"/>
  <c r="B63" i="76"/>
  <c r="B64" i="76"/>
  <c r="B65" i="76"/>
  <c r="B66" i="76"/>
  <c r="B67" i="76"/>
  <c r="B68" i="76"/>
  <c r="B69" i="76"/>
  <c r="B70" i="76"/>
  <c r="B71" i="76"/>
  <c r="B72" i="76"/>
  <c r="B73" i="76"/>
  <c r="B74" i="76"/>
  <c r="B75" i="76"/>
  <c r="B76" i="76"/>
  <c r="B77" i="76"/>
  <c r="B78" i="76"/>
  <c r="B79" i="76"/>
  <c r="B80" i="76"/>
  <c r="B81" i="76"/>
  <c r="B82" i="76"/>
  <c r="B83" i="76"/>
  <c r="B84" i="76"/>
  <c r="B85" i="76"/>
  <c r="B86" i="76"/>
  <c r="B87" i="76"/>
  <c r="B88" i="76"/>
  <c r="B89" i="76"/>
  <c r="B90" i="76"/>
  <c r="B91" i="76"/>
  <c r="B92" i="76"/>
  <c r="B93" i="76"/>
  <c r="B94" i="76"/>
  <c r="B95" i="76"/>
  <c r="B96" i="76"/>
  <c r="B97" i="76"/>
  <c r="B98" i="76"/>
  <c r="B99" i="76"/>
  <c r="B100" i="76"/>
  <c r="B101" i="76"/>
  <c r="B102" i="76"/>
  <c r="B103" i="76"/>
  <c r="B104" i="76"/>
  <c r="B105" i="76"/>
  <c r="B106" i="76"/>
  <c r="B107" i="76"/>
  <c r="B108" i="76"/>
  <c r="B109" i="76"/>
  <c r="B110" i="76"/>
  <c r="B111" i="76"/>
  <c r="B112" i="76"/>
  <c r="B113" i="76"/>
  <c r="B114" i="76"/>
  <c r="B115" i="76"/>
  <c r="B116" i="76"/>
  <c r="B117" i="76"/>
  <c r="B118" i="76"/>
  <c r="B119" i="76"/>
  <c r="B120" i="76"/>
  <c r="B121" i="76"/>
  <c r="B122" i="76"/>
  <c r="B123" i="76"/>
  <c r="B124" i="76"/>
  <c r="B125" i="76"/>
  <c r="B126" i="76"/>
  <c r="B127" i="76"/>
  <c r="B128" i="76"/>
  <c r="B129" i="76"/>
  <c r="B130" i="76"/>
  <c r="B131" i="76"/>
  <c r="B132" i="76"/>
  <c r="B133" i="76"/>
  <c r="B134" i="76"/>
  <c r="B135" i="76"/>
  <c r="B136" i="76"/>
  <c r="B137" i="76"/>
  <c r="B138" i="76"/>
  <c r="B139" i="76"/>
  <c r="B140" i="76"/>
  <c r="B141" i="76"/>
  <c r="B142" i="76"/>
  <c r="B143" i="76"/>
  <c r="B144" i="76"/>
  <c r="B145" i="76"/>
  <c r="B146" i="76"/>
  <c r="B147" i="76"/>
  <c r="B148" i="76"/>
  <c r="B149" i="76"/>
  <c r="B150" i="76"/>
  <c r="B151" i="76"/>
  <c r="B152" i="76"/>
  <c r="B153" i="76"/>
  <c r="B154" i="76"/>
  <c r="B155" i="76"/>
  <c r="B25" i="76"/>
  <c r="B26" i="76"/>
  <c r="B27" i="76"/>
  <c r="B28" i="76"/>
  <c r="B29" i="76"/>
  <c r="B30" i="76"/>
  <c r="B31" i="76"/>
  <c r="B32" i="76"/>
  <c r="B33" i="76"/>
  <c r="B34" i="76"/>
  <c r="B35" i="76"/>
  <c r="B36" i="76"/>
  <c r="B37" i="76"/>
  <c r="B38" i="76"/>
  <c r="B39" i="76"/>
  <c r="B40" i="76"/>
  <c r="B41" i="76"/>
  <c r="B42" i="76"/>
  <c r="B43" i="76"/>
  <c r="B44" i="76"/>
  <c r="B45" i="76"/>
  <c r="B46" i="76"/>
  <c r="B47" i="76"/>
  <c r="B48" i="76"/>
  <c r="B49" i="76"/>
  <c r="U24" i="76"/>
  <c r="O24" i="76"/>
  <c r="L24" i="76"/>
  <c r="J24" i="76"/>
  <c r="H24" i="76"/>
  <c r="F24" i="76"/>
  <c r="E24" i="76"/>
  <c r="D24" i="76"/>
  <c r="C24" i="76"/>
  <c r="B24" i="76"/>
  <c r="G31" i="75"/>
  <c r="G32" i="75"/>
  <c r="G33" i="75"/>
  <c r="G34" i="75"/>
  <c r="G35" i="75"/>
  <c r="G36" i="75"/>
  <c r="G37" i="75"/>
  <c r="G38" i="75"/>
  <c r="G39" i="75"/>
  <c r="G40" i="75"/>
  <c r="G41" i="75"/>
  <c r="G42" i="75"/>
  <c r="G43" i="75"/>
  <c r="G44" i="75"/>
  <c r="G45" i="75"/>
  <c r="G46" i="75"/>
  <c r="G47" i="75"/>
  <c r="G48" i="75"/>
  <c r="G49" i="75"/>
  <c r="G50" i="75"/>
  <c r="G51" i="75"/>
  <c r="G52" i="75"/>
  <c r="G53" i="75"/>
  <c r="G54" i="75"/>
  <c r="G55" i="75"/>
  <c r="G56" i="75"/>
  <c r="G57" i="75"/>
  <c r="G58" i="75"/>
  <c r="G59" i="75"/>
  <c r="G60" i="75"/>
  <c r="G61" i="75"/>
  <c r="G62" i="75"/>
  <c r="G63" i="75"/>
  <c r="G64" i="75"/>
  <c r="G65" i="75"/>
  <c r="G66" i="75"/>
  <c r="G67" i="75"/>
  <c r="G68" i="75"/>
  <c r="G69" i="75"/>
  <c r="G70" i="75"/>
  <c r="G71" i="75"/>
  <c r="G72" i="75"/>
  <c r="G73" i="75"/>
  <c r="G74" i="75"/>
  <c r="G75" i="75"/>
  <c r="G76" i="75"/>
  <c r="G77" i="75"/>
  <c r="G78" i="75"/>
  <c r="G79" i="75"/>
  <c r="G80" i="75"/>
  <c r="G81" i="75"/>
  <c r="G82" i="75"/>
  <c r="G83" i="75"/>
  <c r="G84" i="75"/>
  <c r="G85" i="75"/>
  <c r="G86" i="75"/>
  <c r="G87" i="75"/>
  <c r="G88" i="75"/>
  <c r="G89" i="75"/>
  <c r="G90" i="75"/>
  <c r="G91" i="75"/>
  <c r="G92" i="75"/>
  <c r="G93" i="75"/>
  <c r="G94" i="75"/>
  <c r="G95" i="75"/>
  <c r="G96" i="75"/>
  <c r="G97" i="75"/>
  <c r="G98" i="75"/>
  <c r="G99" i="75"/>
  <c r="G100" i="75"/>
  <c r="G101" i="75"/>
  <c r="G102" i="75"/>
  <c r="G103" i="75"/>
  <c r="G104" i="75"/>
  <c r="G105" i="75"/>
  <c r="G30" i="75"/>
  <c r="D32" i="75"/>
  <c r="D33" i="75"/>
  <c r="D34" i="75"/>
  <c r="D35" i="75"/>
  <c r="D36" i="75"/>
  <c r="D37" i="75"/>
  <c r="D38" i="75"/>
  <c r="D39" i="75"/>
  <c r="D40" i="75"/>
  <c r="D41" i="75"/>
  <c r="D42" i="75"/>
  <c r="D43" i="75"/>
  <c r="D44" i="75"/>
  <c r="D45" i="75"/>
  <c r="D46" i="75"/>
  <c r="D47" i="75"/>
  <c r="D48" i="75"/>
  <c r="D49" i="75"/>
  <c r="D50" i="75"/>
  <c r="D51" i="75"/>
  <c r="D52" i="75"/>
  <c r="D53" i="75"/>
  <c r="D54" i="75"/>
  <c r="D55" i="75"/>
  <c r="D56" i="75"/>
  <c r="D57" i="75"/>
  <c r="D58" i="75"/>
  <c r="D59" i="75"/>
  <c r="D60" i="75"/>
  <c r="D61" i="75"/>
  <c r="D62" i="75"/>
  <c r="D63" i="75"/>
  <c r="D64" i="75"/>
  <c r="D65" i="75"/>
  <c r="D66" i="75"/>
  <c r="D67" i="75"/>
  <c r="D68" i="75"/>
  <c r="D69" i="75"/>
  <c r="D70" i="75"/>
  <c r="D71" i="75"/>
  <c r="D72" i="75"/>
  <c r="D73" i="75"/>
  <c r="D74" i="75"/>
  <c r="D75" i="75"/>
  <c r="D76" i="75"/>
  <c r="D77" i="75"/>
  <c r="D78" i="75"/>
  <c r="D79" i="75"/>
  <c r="D80" i="75"/>
  <c r="D81" i="75"/>
  <c r="D82" i="75"/>
  <c r="D83" i="75"/>
  <c r="D84" i="75"/>
  <c r="D85" i="75"/>
  <c r="D86" i="75"/>
  <c r="D87" i="75"/>
  <c r="D88" i="75"/>
  <c r="D89" i="75"/>
  <c r="D90" i="75"/>
  <c r="D91" i="75"/>
  <c r="D92" i="75"/>
  <c r="D93" i="75"/>
  <c r="D94" i="75"/>
  <c r="D95" i="75"/>
  <c r="D96" i="75"/>
  <c r="D97" i="75"/>
  <c r="D98" i="75"/>
  <c r="D99" i="75"/>
  <c r="D100" i="75"/>
  <c r="D101" i="75"/>
  <c r="D102" i="75"/>
  <c r="D103" i="75"/>
  <c r="D104" i="75"/>
  <c r="D105" i="75"/>
  <c r="D30" i="75"/>
  <c r="D31" i="75"/>
  <c r="D28" i="75"/>
  <c r="D29" i="75"/>
  <c r="B38" i="75"/>
  <c r="B39" i="75"/>
  <c r="B40" i="75"/>
  <c r="B41" i="75"/>
  <c r="B42" i="75"/>
  <c r="B43" i="75"/>
  <c r="B44" i="75"/>
  <c r="B45" i="75"/>
  <c r="B46" i="75"/>
  <c r="B47" i="75"/>
  <c r="B48" i="75"/>
  <c r="B49" i="75"/>
  <c r="B50" i="75"/>
  <c r="B51" i="75"/>
  <c r="B52" i="75"/>
  <c r="B53" i="75"/>
  <c r="B54" i="75"/>
  <c r="B55" i="75"/>
  <c r="B56" i="75"/>
  <c r="B57" i="75"/>
  <c r="B58" i="75"/>
  <c r="B59" i="75"/>
  <c r="B60" i="75"/>
  <c r="B61" i="75"/>
  <c r="B62" i="75"/>
  <c r="B63" i="75"/>
  <c r="B64" i="75"/>
  <c r="B65" i="75"/>
  <c r="B66" i="75"/>
  <c r="B67" i="75"/>
  <c r="B68" i="75"/>
  <c r="B69" i="75"/>
  <c r="B70" i="75"/>
  <c r="B71" i="75"/>
  <c r="B72" i="75"/>
  <c r="B73" i="75"/>
  <c r="B74" i="75"/>
  <c r="B75" i="75"/>
  <c r="B76" i="75"/>
  <c r="B77" i="75"/>
  <c r="B78" i="75"/>
  <c r="B79" i="75"/>
  <c r="B80" i="75"/>
  <c r="B81" i="75"/>
  <c r="B82" i="75"/>
  <c r="B83" i="75"/>
  <c r="B84" i="75"/>
  <c r="B85" i="75"/>
  <c r="B86" i="75"/>
  <c r="B87" i="75"/>
  <c r="B88" i="75"/>
  <c r="B89" i="75"/>
  <c r="B90" i="75"/>
  <c r="B91" i="75"/>
  <c r="B92" i="75"/>
  <c r="B93" i="75"/>
  <c r="B94" i="75"/>
  <c r="B95" i="75"/>
  <c r="B96" i="75"/>
  <c r="B97" i="75"/>
  <c r="B98" i="75"/>
  <c r="B99" i="75"/>
  <c r="B100" i="75"/>
  <c r="B101" i="75"/>
  <c r="B102" i="75"/>
  <c r="B103" i="75"/>
  <c r="B104" i="75"/>
  <c r="B105" i="75"/>
  <c r="B30" i="75"/>
  <c r="B31" i="75"/>
  <c r="B32" i="75"/>
  <c r="B33" i="75"/>
  <c r="B34" i="75"/>
  <c r="B35" i="75"/>
  <c r="B36" i="75"/>
  <c r="B37" i="75"/>
  <c r="B29" i="75"/>
  <c r="B28" i="75"/>
  <c r="D27" i="75"/>
  <c r="B27" i="75"/>
  <c r="AC60" i="48"/>
  <c r="AC61" i="48"/>
  <c r="AC62" i="48"/>
  <c r="AC63" i="48"/>
  <c r="AC64" i="48"/>
  <c r="AC65" i="48"/>
  <c r="AC66" i="48"/>
  <c r="AC67" i="48"/>
  <c r="AC68" i="48"/>
  <c r="AC69" i="48"/>
  <c r="AC70" i="48"/>
  <c r="AC71" i="48"/>
  <c r="AC72" i="48"/>
  <c r="AC73" i="48"/>
  <c r="AC74" i="48"/>
  <c r="AC75" i="48"/>
  <c r="AC76" i="48"/>
  <c r="AC77" i="48"/>
  <c r="AC78" i="48"/>
  <c r="AC79" i="48"/>
  <c r="AC80" i="48"/>
  <c r="AC81" i="48"/>
  <c r="AC82" i="48"/>
  <c r="AC83" i="48"/>
  <c r="AC84" i="48"/>
  <c r="AC85" i="48"/>
  <c r="AC86" i="48"/>
  <c r="AC87" i="48"/>
  <c r="AC88" i="48"/>
  <c r="AC89" i="48"/>
  <c r="AC90" i="48"/>
  <c r="AC91" i="48"/>
  <c r="AC92" i="48"/>
  <c r="AC93" i="48"/>
  <c r="AC94" i="48"/>
  <c r="AC95" i="48"/>
  <c r="AC96" i="48"/>
  <c r="AC97" i="48"/>
  <c r="AC98" i="48"/>
  <c r="AC99" i="48"/>
  <c r="AC100" i="48"/>
  <c r="AC101" i="48"/>
  <c r="AC102" i="48"/>
  <c r="AC103" i="48"/>
  <c r="AC104" i="48"/>
  <c r="AC105" i="48"/>
  <c r="AC106" i="48"/>
  <c r="AC107" i="48"/>
  <c r="AC108" i="48"/>
  <c r="AC109" i="48"/>
  <c r="AC110" i="48"/>
  <c r="AC111" i="48"/>
  <c r="AC112" i="48"/>
  <c r="AC113" i="48"/>
  <c r="AC114" i="48"/>
  <c r="AC115" i="48"/>
  <c r="AC116" i="48"/>
  <c r="AC117" i="48"/>
  <c r="AC118" i="48"/>
  <c r="AC119" i="48"/>
  <c r="AC120" i="48"/>
  <c r="AC121" i="48"/>
  <c r="AC122" i="48"/>
  <c r="AC123" i="48"/>
  <c r="AC124" i="48"/>
  <c r="AC125" i="48"/>
  <c r="AC126" i="48"/>
  <c r="AC127" i="48"/>
  <c r="AC128" i="48"/>
  <c r="AC129" i="48"/>
  <c r="AC130" i="48"/>
  <c r="AC131" i="48"/>
  <c r="AC132" i="48"/>
  <c r="AC133" i="48"/>
  <c r="AC134" i="48"/>
  <c r="AC135" i="48"/>
  <c r="AC136" i="48"/>
  <c r="AC137" i="48"/>
  <c r="AC138" i="48"/>
  <c r="AC139" i="48"/>
  <c r="AC140" i="48"/>
  <c r="AC141" i="48"/>
  <c r="AC142" i="48"/>
  <c r="AC143" i="48"/>
  <c r="AC144" i="48"/>
  <c r="AC145" i="48"/>
  <c r="AC146" i="48"/>
  <c r="AC147" i="48"/>
  <c r="AC148" i="48"/>
  <c r="AC149" i="48"/>
  <c r="AC150" i="48"/>
  <c r="AC151" i="48"/>
  <c r="AC152" i="48"/>
  <c r="AC153" i="48"/>
  <c r="AC154" i="48"/>
  <c r="AC155" i="48"/>
  <c r="AC156" i="48"/>
  <c r="AC157" i="48"/>
  <c r="AC158" i="48"/>
  <c r="AC159" i="48"/>
  <c r="AC160" i="48"/>
  <c r="AC161" i="48"/>
  <c r="AC162" i="48"/>
  <c r="AC163" i="48"/>
  <c r="AC164" i="48"/>
  <c r="AC165" i="48"/>
  <c r="AC166" i="48"/>
  <c r="AC167" i="48"/>
  <c r="AC168" i="48"/>
  <c r="AC169" i="48"/>
  <c r="AC170" i="48"/>
  <c r="AC171" i="48"/>
  <c r="AC172" i="48"/>
  <c r="AC173" i="48"/>
  <c r="AC174" i="48"/>
  <c r="AC175" i="48"/>
  <c r="AC176" i="48"/>
  <c r="AC177" i="48"/>
  <c r="AC178" i="48"/>
  <c r="AC179" i="48"/>
  <c r="AC180" i="48"/>
  <c r="AC181" i="48"/>
  <c r="AC182" i="48"/>
  <c r="AC183" i="48"/>
  <c r="AC184" i="48"/>
  <c r="AC185" i="48"/>
  <c r="AC186" i="48"/>
  <c r="AC187" i="48"/>
  <c r="AC188" i="48"/>
  <c r="AC189" i="48"/>
  <c r="AC190" i="48"/>
  <c r="AC191" i="48"/>
  <c r="AC192" i="48"/>
  <c r="AC193" i="48"/>
  <c r="AC194" i="48"/>
  <c r="AC195" i="48"/>
  <c r="AC196" i="48"/>
  <c r="AC197" i="48"/>
  <c r="AC198" i="48"/>
  <c r="AC199" i="48"/>
  <c r="AC200" i="48"/>
  <c r="AC201" i="48"/>
  <c r="AC202" i="48"/>
  <c r="AC203" i="48"/>
  <c r="AC204" i="48"/>
  <c r="AC205" i="48"/>
  <c r="AC206" i="48"/>
  <c r="AC207" i="48"/>
  <c r="AC208" i="48"/>
  <c r="AC209" i="48"/>
  <c r="AC210" i="48"/>
  <c r="AC211" i="48"/>
  <c r="AC212" i="48"/>
  <c r="AC213" i="48"/>
  <c r="AC214" i="48"/>
  <c r="AA57" i="48"/>
  <c r="W22" i="74"/>
  <c r="W23" i="74"/>
  <c r="W24" i="74"/>
  <c r="W25" i="74"/>
  <c r="W26" i="74"/>
  <c r="W27" i="74"/>
  <c r="W28" i="74"/>
  <c r="W29" i="74"/>
  <c r="W30" i="74"/>
  <c r="W31" i="74"/>
  <c r="W32" i="74"/>
  <c r="W33" i="74"/>
  <c r="W34" i="74"/>
  <c r="W35" i="74"/>
  <c r="W36" i="74"/>
  <c r="W37" i="74"/>
  <c r="W38" i="74"/>
  <c r="W39" i="74"/>
  <c r="W40" i="74"/>
  <c r="W41" i="74"/>
  <c r="W42" i="74"/>
  <c r="W43" i="74"/>
  <c r="W44" i="74"/>
  <c r="W45" i="74"/>
  <c r="W46" i="74"/>
  <c r="W47" i="74"/>
  <c r="W48" i="74"/>
  <c r="W49" i="74"/>
  <c r="W50" i="74"/>
  <c r="W51" i="74"/>
  <c r="W52" i="74"/>
  <c r="W53" i="74"/>
  <c r="W54" i="74"/>
  <c r="W55" i="74"/>
  <c r="W56" i="74"/>
  <c r="W57" i="74"/>
  <c r="W58" i="74"/>
  <c r="W59" i="74"/>
  <c r="W60" i="74"/>
  <c r="W61" i="74"/>
  <c r="W62" i="74"/>
  <c r="W63" i="74"/>
  <c r="W64" i="74"/>
  <c r="W65" i="74"/>
  <c r="W66" i="74"/>
  <c r="W67" i="74"/>
  <c r="W68" i="74"/>
  <c r="T22" i="74"/>
  <c r="T23" i="74"/>
  <c r="T24" i="74"/>
  <c r="T25" i="74"/>
  <c r="T26" i="74"/>
  <c r="T27" i="74"/>
  <c r="T28" i="74"/>
  <c r="T29" i="74"/>
  <c r="T30" i="74"/>
  <c r="T31" i="74"/>
  <c r="T32" i="74"/>
  <c r="T33" i="74"/>
  <c r="T34" i="74"/>
  <c r="T35" i="74"/>
  <c r="T36" i="74"/>
  <c r="T37" i="74"/>
  <c r="T38" i="74"/>
  <c r="T39" i="74"/>
  <c r="T40" i="74"/>
  <c r="T41" i="74"/>
  <c r="T42" i="74"/>
  <c r="T43" i="74"/>
  <c r="T44" i="74"/>
  <c r="T45" i="74"/>
  <c r="T46" i="74"/>
  <c r="T47" i="74"/>
  <c r="T48" i="74"/>
  <c r="T49" i="74"/>
  <c r="T50" i="74"/>
  <c r="T51" i="74"/>
  <c r="T52" i="74"/>
  <c r="T53" i="74"/>
  <c r="T54" i="74"/>
  <c r="T55" i="74"/>
  <c r="T56" i="74"/>
  <c r="T57" i="74"/>
  <c r="T58" i="74"/>
  <c r="T59" i="74"/>
  <c r="T60" i="74"/>
  <c r="T61" i="74"/>
  <c r="T62" i="74"/>
  <c r="T63" i="74"/>
  <c r="T64" i="74"/>
  <c r="T65" i="74"/>
  <c r="T66" i="74"/>
  <c r="T67" i="74"/>
  <c r="T68" i="74"/>
  <c r="R22" i="74"/>
  <c r="R23" i="74"/>
  <c r="R24" i="74"/>
  <c r="R25" i="74"/>
  <c r="R26" i="74"/>
  <c r="R27" i="74"/>
  <c r="R28" i="74"/>
  <c r="R29" i="74"/>
  <c r="R30" i="74"/>
  <c r="R31" i="74"/>
  <c r="R32" i="74"/>
  <c r="R33" i="74"/>
  <c r="R34" i="74"/>
  <c r="R35" i="74"/>
  <c r="R36" i="74"/>
  <c r="R37" i="74"/>
  <c r="R38" i="74"/>
  <c r="R39" i="74"/>
  <c r="R40" i="74"/>
  <c r="R41" i="74"/>
  <c r="R42" i="74"/>
  <c r="R43" i="74"/>
  <c r="R44" i="74"/>
  <c r="R45" i="74"/>
  <c r="R46" i="74"/>
  <c r="R47" i="74"/>
  <c r="R48" i="74"/>
  <c r="R49" i="74"/>
  <c r="R50" i="74"/>
  <c r="R51" i="74"/>
  <c r="R52" i="74"/>
  <c r="R53" i="74"/>
  <c r="R54" i="74"/>
  <c r="R55" i="74"/>
  <c r="R56" i="74"/>
  <c r="R57" i="74"/>
  <c r="R58" i="74"/>
  <c r="R59" i="74"/>
  <c r="R60" i="74"/>
  <c r="R61" i="74"/>
  <c r="R62" i="74"/>
  <c r="R63" i="74"/>
  <c r="R64" i="74"/>
  <c r="R65" i="74"/>
  <c r="R66" i="74"/>
  <c r="R67" i="74"/>
  <c r="R68" i="74"/>
  <c r="P22" i="74"/>
  <c r="P23" i="74"/>
  <c r="P24" i="74"/>
  <c r="P25" i="74"/>
  <c r="P26" i="74"/>
  <c r="P27" i="74"/>
  <c r="P28" i="74"/>
  <c r="P29" i="74"/>
  <c r="P30" i="74"/>
  <c r="P31" i="74"/>
  <c r="P32" i="74"/>
  <c r="P33" i="74"/>
  <c r="P34" i="74"/>
  <c r="P35" i="74"/>
  <c r="P36" i="74"/>
  <c r="P37" i="74"/>
  <c r="P38" i="74"/>
  <c r="P39" i="74"/>
  <c r="P40" i="74"/>
  <c r="P41" i="74"/>
  <c r="P42" i="74"/>
  <c r="P43" i="74"/>
  <c r="P44" i="74"/>
  <c r="P45" i="74"/>
  <c r="P46" i="74"/>
  <c r="P47" i="74"/>
  <c r="P48" i="74"/>
  <c r="P49" i="74"/>
  <c r="P50" i="74"/>
  <c r="P51" i="74"/>
  <c r="P52" i="74"/>
  <c r="P53" i="74"/>
  <c r="P54" i="74"/>
  <c r="P55" i="74"/>
  <c r="P56" i="74"/>
  <c r="P57" i="74"/>
  <c r="P58" i="74"/>
  <c r="P59" i="74"/>
  <c r="P60" i="74"/>
  <c r="P61" i="74"/>
  <c r="P62" i="74"/>
  <c r="P63" i="74"/>
  <c r="P64" i="74"/>
  <c r="P65" i="74"/>
  <c r="P66" i="74"/>
  <c r="P67" i="74"/>
  <c r="P68" i="74"/>
  <c r="L22" i="74"/>
  <c r="L23" i="74"/>
  <c r="L24" i="74"/>
  <c r="L25" i="74"/>
  <c r="L26" i="74"/>
  <c r="L27" i="74"/>
  <c r="L28" i="74"/>
  <c r="L29" i="74"/>
  <c r="L30" i="74"/>
  <c r="L31" i="74"/>
  <c r="L32" i="74"/>
  <c r="L33" i="74"/>
  <c r="L34" i="74"/>
  <c r="L35" i="74"/>
  <c r="L36" i="74"/>
  <c r="L37" i="74"/>
  <c r="L38" i="74"/>
  <c r="L39" i="74"/>
  <c r="L40" i="74"/>
  <c r="L41" i="74"/>
  <c r="L42" i="74"/>
  <c r="L43" i="74"/>
  <c r="L44" i="74"/>
  <c r="L45" i="74"/>
  <c r="L46" i="74"/>
  <c r="L47" i="74"/>
  <c r="L48" i="74"/>
  <c r="L49" i="74"/>
  <c r="L50" i="74"/>
  <c r="L51" i="74"/>
  <c r="L52" i="74"/>
  <c r="L53" i="74"/>
  <c r="L54" i="74"/>
  <c r="L55" i="74"/>
  <c r="L56" i="74"/>
  <c r="L57" i="74"/>
  <c r="L58" i="74"/>
  <c r="L59" i="74"/>
  <c r="L60" i="74"/>
  <c r="L61" i="74"/>
  <c r="L62" i="74"/>
  <c r="L63" i="74"/>
  <c r="L64" i="74"/>
  <c r="L65" i="74"/>
  <c r="L66" i="74"/>
  <c r="L67" i="74"/>
  <c r="L68" i="74"/>
  <c r="I22" i="74"/>
  <c r="I23" i="74"/>
  <c r="I24" i="74"/>
  <c r="I25" i="74"/>
  <c r="I26" i="74"/>
  <c r="I27" i="74"/>
  <c r="I28" i="74"/>
  <c r="I29" i="74"/>
  <c r="I30" i="74"/>
  <c r="I31" i="74"/>
  <c r="I32" i="74"/>
  <c r="I33" i="74"/>
  <c r="I34" i="74"/>
  <c r="I35" i="74"/>
  <c r="I36" i="74"/>
  <c r="I37" i="74"/>
  <c r="I38" i="74"/>
  <c r="I39" i="74"/>
  <c r="I40" i="74"/>
  <c r="I41" i="74"/>
  <c r="I42" i="74"/>
  <c r="I43" i="74"/>
  <c r="I44" i="74"/>
  <c r="I45" i="74"/>
  <c r="I46" i="74"/>
  <c r="I47" i="74"/>
  <c r="I48" i="74"/>
  <c r="I49" i="74"/>
  <c r="I50" i="74"/>
  <c r="I51" i="74"/>
  <c r="I52" i="74"/>
  <c r="I53" i="74"/>
  <c r="I54" i="74"/>
  <c r="I55" i="74"/>
  <c r="I56" i="74"/>
  <c r="I57" i="74"/>
  <c r="I58" i="74"/>
  <c r="I59" i="74"/>
  <c r="I60" i="74"/>
  <c r="I61" i="74"/>
  <c r="I62" i="74"/>
  <c r="I63" i="74"/>
  <c r="I64" i="74"/>
  <c r="I65" i="74"/>
  <c r="I66" i="74"/>
  <c r="I67" i="74"/>
  <c r="I68"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W21" i="74"/>
  <c r="T21" i="74"/>
  <c r="R21" i="74"/>
  <c r="P21" i="74"/>
  <c r="L21" i="74"/>
  <c r="I21" i="74"/>
  <c r="E21" i="74"/>
  <c r="D21" i="74"/>
  <c r="C21" i="74"/>
  <c r="C22" i="73"/>
  <c r="C23" i="73"/>
  <c r="C24" i="73"/>
  <c r="C25" i="73"/>
  <c r="C26" i="73"/>
  <c r="C27" i="73"/>
  <c r="C28" i="73"/>
  <c r="C29" i="73"/>
  <c r="C30" i="73"/>
  <c r="C31" i="73"/>
  <c r="C32" i="73"/>
  <c r="C33" i="73"/>
  <c r="C34" i="73"/>
  <c r="C35" i="73"/>
  <c r="C36" i="73"/>
  <c r="C37" i="73"/>
  <c r="C38" i="73"/>
  <c r="C39" i="73"/>
  <c r="C40" i="73"/>
  <c r="C41" i="73"/>
  <c r="C42" i="73"/>
  <c r="C43" i="73"/>
  <c r="C44" i="73"/>
  <c r="C45" i="73"/>
  <c r="C46" i="73"/>
  <c r="C47" i="73"/>
  <c r="C48" i="73"/>
  <c r="C49" i="73"/>
  <c r="C50" i="73"/>
  <c r="C51" i="73"/>
  <c r="C52" i="73"/>
  <c r="C53" i="73"/>
  <c r="C54" i="73"/>
  <c r="C55" i="73"/>
  <c r="C56" i="73"/>
  <c r="C57" i="73"/>
  <c r="C58" i="73"/>
  <c r="C59" i="73"/>
  <c r="C60" i="73"/>
  <c r="C61" i="73"/>
  <c r="C62" i="73"/>
  <c r="C63" i="73"/>
  <c r="C64" i="73"/>
  <c r="C65" i="73"/>
  <c r="C66" i="73"/>
  <c r="C67" i="73"/>
  <c r="C68" i="73"/>
  <c r="D22" i="73"/>
  <c r="D23" i="73"/>
  <c r="D24" i="73"/>
  <c r="D25" i="73"/>
  <c r="D26" i="73"/>
  <c r="D27" i="73"/>
  <c r="D28" i="73"/>
  <c r="D29" i="73"/>
  <c r="D30" i="73"/>
  <c r="D31" i="73"/>
  <c r="D32" i="73"/>
  <c r="D33" i="73"/>
  <c r="D34" i="73"/>
  <c r="D35" i="73"/>
  <c r="D36" i="73"/>
  <c r="D37" i="73"/>
  <c r="D38" i="73"/>
  <c r="D39" i="73"/>
  <c r="D40" i="73"/>
  <c r="D41" i="73"/>
  <c r="D42" i="73"/>
  <c r="D43" i="73"/>
  <c r="D44" i="73"/>
  <c r="D45" i="73"/>
  <c r="D46" i="73"/>
  <c r="D47" i="73"/>
  <c r="D48" i="73"/>
  <c r="D49" i="73"/>
  <c r="D50" i="73"/>
  <c r="D51" i="73"/>
  <c r="D52" i="73"/>
  <c r="D53" i="73"/>
  <c r="D54" i="73"/>
  <c r="D55" i="73"/>
  <c r="D56" i="73"/>
  <c r="D57" i="73"/>
  <c r="D58" i="73"/>
  <c r="D59" i="73"/>
  <c r="D60" i="73"/>
  <c r="D61" i="73"/>
  <c r="D62" i="73"/>
  <c r="D63" i="73"/>
  <c r="D64" i="73"/>
  <c r="D65" i="73"/>
  <c r="D66" i="73"/>
  <c r="D67" i="73"/>
  <c r="D68" i="73"/>
  <c r="H22" i="73"/>
  <c r="H23" i="73"/>
  <c r="H24" i="73"/>
  <c r="H25" i="73"/>
  <c r="H26" i="73"/>
  <c r="H27" i="73"/>
  <c r="H28" i="73"/>
  <c r="H29" i="73"/>
  <c r="H30" i="73"/>
  <c r="H31" i="73"/>
  <c r="H32" i="73"/>
  <c r="H33" i="73"/>
  <c r="H34" i="73"/>
  <c r="H35" i="73"/>
  <c r="H36" i="73"/>
  <c r="H37" i="73"/>
  <c r="H38" i="73"/>
  <c r="H39" i="73"/>
  <c r="H40" i="73"/>
  <c r="H41" i="73"/>
  <c r="H42" i="73"/>
  <c r="H43" i="73"/>
  <c r="H44" i="73"/>
  <c r="H45" i="73"/>
  <c r="H46" i="73"/>
  <c r="H47" i="73"/>
  <c r="H48" i="73"/>
  <c r="H49" i="73"/>
  <c r="H50" i="73"/>
  <c r="H51" i="73"/>
  <c r="H52" i="73"/>
  <c r="H53" i="73"/>
  <c r="H54" i="73"/>
  <c r="H55" i="73"/>
  <c r="H56" i="73"/>
  <c r="H57" i="73"/>
  <c r="H58" i="73"/>
  <c r="H59" i="73"/>
  <c r="H60" i="73"/>
  <c r="H61" i="73"/>
  <c r="H62" i="73"/>
  <c r="H63" i="73"/>
  <c r="H64" i="73"/>
  <c r="H65" i="73"/>
  <c r="H66" i="73"/>
  <c r="H67" i="73"/>
  <c r="H68" i="73"/>
  <c r="K22" i="73"/>
  <c r="K23" i="73"/>
  <c r="K24" i="73"/>
  <c r="K25" i="73"/>
  <c r="K26" i="73"/>
  <c r="K27" i="73"/>
  <c r="K28" i="73"/>
  <c r="K29" i="73"/>
  <c r="K30" i="73"/>
  <c r="K31" i="73"/>
  <c r="K32" i="73"/>
  <c r="K33" i="73"/>
  <c r="K34" i="73"/>
  <c r="K35" i="73"/>
  <c r="K36" i="73"/>
  <c r="K37" i="73"/>
  <c r="K38" i="73"/>
  <c r="K39" i="73"/>
  <c r="K40" i="73"/>
  <c r="K41" i="73"/>
  <c r="K42" i="73"/>
  <c r="K43" i="73"/>
  <c r="K44" i="73"/>
  <c r="K45" i="73"/>
  <c r="K46" i="73"/>
  <c r="K47" i="73"/>
  <c r="K48" i="73"/>
  <c r="K49" i="73"/>
  <c r="K50" i="73"/>
  <c r="K51" i="73"/>
  <c r="K52" i="73"/>
  <c r="K53" i="73"/>
  <c r="K54" i="73"/>
  <c r="K55" i="73"/>
  <c r="K56" i="73"/>
  <c r="K57" i="73"/>
  <c r="K58" i="73"/>
  <c r="K59" i="73"/>
  <c r="K60" i="73"/>
  <c r="K61" i="73"/>
  <c r="K62" i="73"/>
  <c r="K63" i="73"/>
  <c r="K64" i="73"/>
  <c r="K65" i="73"/>
  <c r="K66" i="73"/>
  <c r="K67" i="73"/>
  <c r="K68" i="73"/>
  <c r="O22" i="73"/>
  <c r="O23" i="73"/>
  <c r="O24" i="73"/>
  <c r="O25" i="73"/>
  <c r="O26" i="73"/>
  <c r="O27" i="73"/>
  <c r="O28" i="73"/>
  <c r="O29" i="73"/>
  <c r="O30" i="73"/>
  <c r="O31" i="73"/>
  <c r="O32" i="73"/>
  <c r="O33" i="73"/>
  <c r="O34" i="73"/>
  <c r="O35" i="73"/>
  <c r="O36" i="73"/>
  <c r="O37" i="73"/>
  <c r="O38" i="73"/>
  <c r="O39" i="73"/>
  <c r="O40" i="73"/>
  <c r="O41" i="73"/>
  <c r="O42" i="73"/>
  <c r="O43" i="73"/>
  <c r="O44" i="73"/>
  <c r="O45" i="73"/>
  <c r="O46" i="73"/>
  <c r="O47" i="73"/>
  <c r="O48" i="73"/>
  <c r="O49" i="73"/>
  <c r="O50" i="73"/>
  <c r="O51" i="73"/>
  <c r="O52" i="73"/>
  <c r="O53" i="73"/>
  <c r="O54" i="73"/>
  <c r="O55" i="73"/>
  <c r="O56" i="73"/>
  <c r="O57" i="73"/>
  <c r="O58" i="73"/>
  <c r="O59" i="73"/>
  <c r="O60" i="73"/>
  <c r="O61" i="73"/>
  <c r="O62" i="73"/>
  <c r="O63" i="73"/>
  <c r="O64" i="73"/>
  <c r="O65" i="73"/>
  <c r="O66" i="73"/>
  <c r="O67" i="73"/>
  <c r="O68" i="73"/>
  <c r="Q22" i="73"/>
  <c r="Q23" i="73"/>
  <c r="Q24" i="73"/>
  <c r="Q25" i="73"/>
  <c r="Q26" i="73"/>
  <c r="Q27" i="73"/>
  <c r="Q28" i="73"/>
  <c r="Q29" i="73"/>
  <c r="Q30" i="73"/>
  <c r="Q31" i="73"/>
  <c r="Q32" i="73"/>
  <c r="Q33" i="73"/>
  <c r="Q34" i="73"/>
  <c r="Q35" i="73"/>
  <c r="Q36" i="73"/>
  <c r="Q37" i="73"/>
  <c r="Q38" i="73"/>
  <c r="Q39" i="73"/>
  <c r="Q40" i="73"/>
  <c r="Q41" i="73"/>
  <c r="Q42" i="73"/>
  <c r="Q43" i="73"/>
  <c r="Q44" i="73"/>
  <c r="Q45" i="73"/>
  <c r="Q46" i="73"/>
  <c r="Q47" i="73"/>
  <c r="Q48" i="73"/>
  <c r="Q49" i="73"/>
  <c r="Q50" i="73"/>
  <c r="Q51" i="73"/>
  <c r="Q52" i="73"/>
  <c r="Q53" i="73"/>
  <c r="Q54" i="73"/>
  <c r="Q55" i="73"/>
  <c r="Q56" i="73"/>
  <c r="Q57" i="73"/>
  <c r="Q58" i="73"/>
  <c r="Q59" i="73"/>
  <c r="Q60" i="73"/>
  <c r="Q61" i="73"/>
  <c r="Q62" i="73"/>
  <c r="Q63" i="73"/>
  <c r="Q64" i="73"/>
  <c r="Q65" i="73"/>
  <c r="Q66" i="73"/>
  <c r="Q67" i="73"/>
  <c r="Q68" i="73"/>
  <c r="S22" i="73"/>
  <c r="S23" i="73"/>
  <c r="S24" i="73"/>
  <c r="S25" i="73"/>
  <c r="S26" i="73"/>
  <c r="S27" i="73"/>
  <c r="S28" i="73"/>
  <c r="S29" i="73"/>
  <c r="S30" i="73"/>
  <c r="S31" i="73"/>
  <c r="S32" i="73"/>
  <c r="S33" i="73"/>
  <c r="S34" i="73"/>
  <c r="S35" i="73"/>
  <c r="S36" i="73"/>
  <c r="S37" i="73"/>
  <c r="S38" i="73"/>
  <c r="S39" i="73"/>
  <c r="S40" i="73"/>
  <c r="S41" i="73"/>
  <c r="S42" i="73"/>
  <c r="S43" i="73"/>
  <c r="S44" i="73"/>
  <c r="S45" i="73"/>
  <c r="S46" i="73"/>
  <c r="S47" i="73"/>
  <c r="S48" i="73"/>
  <c r="S49" i="73"/>
  <c r="S50" i="73"/>
  <c r="S51" i="73"/>
  <c r="S52" i="73"/>
  <c r="S53" i="73"/>
  <c r="S54" i="73"/>
  <c r="S55" i="73"/>
  <c r="S56" i="73"/>
  <c r="S57" i="73"/>
  <c r="S58" i="73"/>
  <c r="S59" i="73"/>
  <c r="S60" i="73"/>
  <c r="S61" i="73"/>
  <c r="S62" i="73"/>
  <c r="S63" i="73"/>
  <c r="S64" i="73"/>
  <c r="S65" i="73"/>
  <c r="S66" i="73"/>
  <c r="S67" i="73"/>
  <c r="S68" i="73"/>
  <c r="V39" i="73"/>
  <c r="V40" i="73"/>
  <c r="V41" i="73"/>
  <c r="V42" i="73"/>
  <c r="V43" i="73"/>
  <c r="V44" i="73"/>
  <c r="V45" i="73"/>
  <c r="V46" i="73"/>
  <c r="V47" i="73"/>
  <c r="V48" i="73"/>
  <c r="V49" i="73"/>
  <c r="V50" i="73"/>
  <c r="V51" i="73"/>
  <c r="V52" i="73"/>
  <c r="V53" i="73"/>
  <c r="V54" i="73"/>
  <c r="V55" i="73"/>
  <c r="V56" i="73"/>
  <c r="V57" i="73"/>
  <c r="V58" i="73"/>
  <c r="V59" i="73"/>
  <c r="V60" i="73"/>
  <c r="V61" i="73"/>
  <c r="V62" i="73"/>
  <c r="V63" i="73"/>
  <c r="V64" i="73"/>
  <c r="V65" i="73"/>
  <c r="V66" i="73"/>
  <c r="V67" i="73"/>
  <c r="V68" i="73"/>
  <c r="V22" i="73"/>
  <c r="V23" i="73"/>
  <c r="V24" i="73"/>
  <c r="V25" i="73"/>
  <c r="V26" i="73"/>
  <c r="V27" i="73"/>
  <c r="V28" i="73"/>
  <c r="V29" i="73"/>
  <c r="V30" i="73"/>
  <c r="V31" i="73"/>
  <c r="V32" i="73"/>
  <c r="V33" i="73"/>
  <c r="V34" i="73"/>
  <c r="V35" i="73"/>
  <c r="V36" i="73"/>
  <c r="V37" i="73"/>
  <c r="V38" i="73"/>
  <c r="V21" i="73"/>
  <c r="S21" i="73"/>
  <c r="Q21" i="73"/>
  <c r="O21" i="73"/>
  <c r="K21" i="73"/>
  <c r="H21" i="73"/>
  <c r="D21" i="73"/>
  <c r="C21" i="73"/>
  <c r="B21" i="73"/>
  <c r="D408" i="71"/>
  <c r="D409" i="71" s="1"/>
  <c r="D405" i="71"/>
  <c r="D406" i="71" s="1"/>
  <c r="D402" i="71"/>
  <c r="D403" i="71" s="1"/>
  <c r="D399" i="71"/>
  <c r="D400" i="71" s="1"/>
  <c r="D396" i="71"/>
  <c r="D397" i="71" s="1"/>
  <c r="D393" i="71"/>
  <c r="D394" i="71" s="1"/>
  <c r="D390" i="71"/>
  <c r="D391" i="71" s="1"/>
  <c r="D387" i="71"/>
  <c r="D388" i="71" s="1"/>
  <c r="D384" i="71"/>
  <c r="D385" i="71" s="1"/>
  <c r="D381" i="71"/>
  <c r="D382" i="71" s="1"/>
  <c r="D378" i="71"/>
  <c r="D379" i="71" s="1"/>
  <c r="D373" i="71"/>
  <c r="D372" i="71"/>
  <c r="D369" i="71"/>
  <c r="D370" i="71" s="1"/>
  <c r="D366" i="71"/>
  <c r="D367" i="71" s="1"/>
  <c r="D363" i="71"/>
  <c r="D364" i="71" s="1"/>
  <c r="D361" i="71"/>
  <c r="D360" i="71"/>
  <c r="D357" i="71"/>
  <c r="D358" i="71" s="1"/>
  <c r="D354" i="71"/>
  <c r="D355" i="71" s="1"/>
  <c r="D351" i="71"/>
  <c r="D352" i="71" s="1"/>
  <c r="D349" i="71"/>
  <c r="D348" i="71"/>
  <c r="D345" i="71"/>
  <c r="D346" i="71" s="1"/>
  <c r="D342" i="71"/>
  <c r="D343" i="71" s="1"/>
  <c r="D336" i="71"/>
  <c r="D337" i="71" s="1"/>
  <c r="D333" i="71"/>
  <c r="D334" i="71" s="1"/>
  <c r="D330" i="71"/>
  <c r="D331" i="71" s="1"/>
  <c r="D327" i="71"/>
  <c r="D328" i="71" s="1"/>
  <c r="D324" i="71"/>
  <c r="D325" i="71" s="1"/>
  <c r="D321" i="71"/>
  <c r="D322" i="71" s="1"/>
  <c r="D318" i="71"/>
  <c r="D319" i="71" s="1"/>
  <c r="D315" i="71"/>
  <c r="D316" i="71" s="1"/>
  <c r="D312" i="71"/>
  <c r="D313" i="71" s="1"/>
  <c r="D309" i="71"/>
  <c r="D310" i="71" s="1"/>
  <c r="D306" i="71"/>
  <c r="D307" i="71" s="1"/>
  <c r="D301" i="71"/>
  <c r="D300" i="71"/>
  <c r="D298" i="71"/>
  <c r="D297" i="71"/>
  <c r="D294" i="71"/>
  <c r="D295" i="71" s="1"/>
  <c r="D291" i="71"/>
  <c r="D292" i="71" s="1"/>
  <c r="D289" i="71"/>
  <c r="D288" i="71"/>
  <c r="D286" i="71"/>
  <c r="D285" i="71"/>
  <c r="D282" i="71"/>
  <c r="D283" i="71" s="1"/>
  <c r="D279" i="71"/>
  <c r="D280" i="71" s="1"/>
  <c r="D277" i="71"/>
  <c r="D276" i="71"/>
  <c r="D274" i="71"/>
  <c r="D273" i="71"/>
  <c r="D270" i="71"/>
  <c r="D271" i="71" s="1"/>
  <c r="D264" i="71"/>
  <c r="D265" i="71" s="1"/>
  <c r="D261" i="71"/>
  <c r="D262" i="71" s="1"/>
  <c r="D258" i="71"/>
  <c r="D259" i="71" s="1"/>
  <c r="D255" i="71"/>
  <c r="D256" i="71" s="1"/>
  <c r="D252" i="71"/>
  <c r="D253" i="71" s="1"/>
  <c r="D249" i="71"/>
  <c r="D250" i="71" s="1"/>
  <c r="D246" i="71"/>
  <c r="D247" i="71" s="1"/>
  <c r="D243" i="71"/>
  <c r="D244" i="71" s="1"/>
  <c r="D240" i="71"/>
  <c r="D241" i="71" s="1"/>
  <c r="D237" i="71"/>
  <c r="D238" i="71" s="1"/>
  <c r="D234" i="71"/>
  <c r="D235" i="71" s="1"/>
  <c r="D228" i="71"/>
  <c r="D229" i="71" s="1"/>
  <c r="D226" i="71"/>
  <c r="D225" i="71"/>
  <c r="D222" i="71"/>
  <c r="D223" i="71" s="1"/>
  <c r="D219" i="71"/>
  <c r="D220" i="71" s="1"/>
  <c r="D216" i="71"/>
  <c r="D217" i="71" s="1"/>
  <c r="D214" i="71"/>
  <c r="D213" i="71"/>
  <c r="D210" i="71"/>
  <c r="D211" i="71" s="1"/>
  <c r="D207" i="71"/>
  <c r="D208" i="71" s="1"/>
  <c r="D204" i="71"/>
  <c r="D205" i="71" s="1"/>
  <c r="D202" i="71"/>
  <c r="D201" i="71"/>
  <c r="D198" i="71"/>
  <c r="D199" i="71" s="1"/>
  <c r="D192" i="71"/>
  <c r="D193" i="71" s="1"/>
  <c r="D189" i="71"/>
  <c r="D190" i="71" s="1"/>
  <c r="D186" i="71"/>
  <c r="D187" i="71" s="1"/>
  <c r="D183" i="71"/>
  <c r="D184" i="71" s="1"/>
  <c r="D180" i="71"/>
  <c r="D181" i="71" s="1"/>
  <c r="D177" i="71"/>
  <c r="D178" i="71" s="1"/>
  <c r="D174" i="71"/>
  <c r="D175" i="71" s="1"/>
  <c r="D171" i="71"/>
  <c r="D172" i="71" s="1"/>
  <c r="D168" i="71"/>
  <c r="D169" i="71" s="1"/>
  <c r="D165" i="71"/>
  <c r="D166" i="71" s="1"/>
  <c r="D162" i="71"/>
  <c r="D163" i="71" s="1"/>
  <c r="D156" i="71"/>
  <c r="D157" i="71" s="1"/>
  <c r="D153" i="71"/>
  <c r="D154" i="71" s="1"/>
  <c r="D150" i="71"/>
  <c r="D151" i="71" s="1"/>
  <c r="D147" i="71"/>
  <c r="D148" i="71" s="1"/>
  <c r="D144" i="71"/>
  <c r="D145" i="71" s="1"/>
  <c r="D141" i="71"/>
  <c r="D142" i="71" s="1"/>
  <c r="D138" i="71"/>
  <c r="D139" i="71" s="1"/>
  <c r="D135" i="71"/>
  <c r="D136" i="71" s="1"/>
  <c r="D132" i="71"/>
  <c r="D133" i="71" s="1"/>
  <c r="D129" i="71"/>
  <c r="D130" i="71" s="1"/>
  <c r="D126" i="71"/>
  <c r="D127" i="71" s="1"/>
  <c r="D120" i="71"/>
  <c r="D121" i="71" s="1"/>
  <c r="D117" i="71"/>
  <c r="D118" i="71" s="1"/>
  <c r="D114" i="71"/>
  <c r="D115" i="71" s="1"/>
  <c r="D111" i="71"/>
  <c r="D112" i="71" s="1"/>
  <c r="D108" i="71"/>
  <c r="D109" i="71" s="1"/>
  <c r="D105" i="71"/>
  <c r="D106" i="71" s="1"/>
  <c r="D102" i="71"/>
  <c r="D103" i="71" s="1"/>
  <c r="D99" i="71"/>
  <c r="D100" i="71" s="1"/>
  <c r="D96" i="71"/>
  <c r="D97" i="71" s="1"/>
  <c r="D93" i="71"/>
  <c r="D94" i="71" s="1"/>
  <c r="D90" i="71"/>
  <c r="D91" i="71" s="1"/>
  <c r="D84" i="71"/>
  <c r="D85" i="71" s="1"/>
  <c r="D81" i="71"/>
  <c r="D82" i="71" s="1"/>
  <c r="D78" i="71"/>
  <c r="D79" i="71" s="1"/>
  <c r="D75" i="71"/>
  <c r="D76" i="71" s="1"/>
  <c r="D72" i="71"/>
  <c r="D73" i="71" s="1"/>
  <c r="D69" i="71"/>
  <c r="D70" i="71" s="1"/>
  <c r="D66" i="71"/>
  <c r="D67" i="71" s="1"/>
  <c r="D63" i="71"/>
  <c r="D64" i="71" s="1"/>
  <c r="D60" i="71"/>
  <c r="D61" i="71" s="1"/>
  <c r="D57" i="71"/>
  <c r="D58" i="71" s="1"/>
  <c r="D54" i="71"/>
  <c r="D55" i="71" s="1"/>
  <c r="D48" i="71"/>
  <c r="D49" i="71" s="1"/>
  <c r="D46" i="71"/>
  <c r="D45" i="71"/>
  <c r="D42" i="71"/>
  <c r="D43" i="71" s="1"/>
  <c r="D40" i="71"/>
  <c r="D39" i="71"/>
  <c r="D36" i="71"/>
  <c r="D37" i="71" s="1"/>
  <c r="D34" i="71"/>
  <c r="D33" i="71"/>
  <c r="D30" i="71"/>
  <c r="D31" i="71" s="1"/>
  <c r="D28" i="71"/>
  <c r="D27" i="71"/>
  <c r="D24" i="71"/>
  <c r="D25" i="71" s="1"/>
  <c r="D22" i="71"/>
  <c r="D21" i="71"/>
  <c r="D18" i="71"/>
  <c r="D19" i="71" s="1"/>
  <c r="AE167" i="64"/>
  <c r="AE168" i="64" s="1"/>
  <c r="AE165" i="64"/>
  <c r="AE164" i="64"/>
  <c r="AE161" i="64"/>
  <c r="AE162" i="64" s="1"/>
  <c r="AE158" i="64"/>
  <c r="AE155" i="64"/>
  <c r="AE156" i="64" s="1"/>
  <c r="AE153" i="64"/>
  <c r="AE152" i="64"/>
  <c r="AE149" i="64"/>
  <c r="AE150" i="64" s="1"/>
  <c r="AE147" i="64"/>
  <c r="AE146" i="64"/>
  <c r="AE143" i="64"/>
  <c r="AE144" i="64" s="1"/>
  <c r="AE141" i="64"/>
  <c r="AE140" i="64"/>
  <c r="AE137" i="64"/>
  <c r="AE138" i="64" s="1"/>
  <c r="AE168" i="63"/>
  <c r="AE169" i="63" s="1"/>
  <c r="AE165" i="63"/>
  <c r="AE166" i="63" s="1"/>
  <c r="AE162" i="63"/>
  <c r="AE163" i="63" s="1"/>
  <c r="AE159" i="63"/>
  <c r="AE160" i="63" s="1"/>
  <c r="AE156" i="63"/>
  <c r="AE157" i="63" s="1"/>
  <c r="AE154" i="63"/>
  <c r="AE153" i="63"/>
  <c r="AE150" i="63"/>
  <c r="AE151" i="63" s="1"/>
  <c r="AE147" i="63"/>
  <c r="AE148" i="63" s="1"/>
  <c r="AE144" i="63"/>
  <c r="AE145" i="63" s="1"/>
  <c r="AE141" i="63"/>
  <c r="AE142" i="63" s="1"/>
  <c r="AE138" i="63"/>
  <c r="AE139" i="63" s="1"/>
  <c r="AF163" i="65"/>
  <c r="AF164" i="65" s="1"/>
  <c r="AF160" i="65"/>
  <c r="AF157" i="65"/>
  <c r="AF158" i="65" s="1"/>
  <c r="AF154" i="65"/>
  <c r="AF151" i="65"/>
  <c r="AF152" i="65" s="1"/>
  <c r="AF148" i="65"/>
  <c r="AF145" i="65"/>
  <c r="AF146" i="65" s="1"/>
  <c r="AF142" i="65"/>
  <c r="AF139" i="65"/>
  <c r="AF140" i="65" s="1"/>
  <c r="AF136" i="65"/>
  <c r="AF133" i="65"/>
  <c r="AF134" i="65" s="1"/>
  <c r="AF172" i="57"/>
  <c r="AF173" i="57" s="1"/>
  <c r="AF169" i="57"/>
  <c r="AF170" i="57" s="1"/>
  <c r="AF166" i="57"/>
  <c r="AF167" i="57" s="1"/>
  <c r="AF163" i="57"/>
  <c r="AF160" i="57"/>
  <c r="AF161" i="57" s="1"/>
  <c r="AF157" i="57"/>
  <c r="AF154" i="57"/>
  <c r="AF155" i="57" s="1"/>
  <c r="AF151" i="57"/>
  <c r="AF152" i="57" s="1"/>
  <c r="AF149" i="57"/>
  <c r="AF148" i="57"/>
  <c r="AF145" i="57"/>
  <c r="AF146" i="57" s="1"/>
  <c r="AF143" i="57"/>
  <c r="AF142" i="57"/>
  <c r="AF175" i="55"/>
  <c r="AF176" i="55" s="1"/>
  <c r="AF172" i="55"/>
  <c r="AF169" i="55"/>
  <c r="AF170" i="55" s="1"/>
  <c r="AF167" i="55"/>
  <c r="AF166" i="55"/>
  <c r="AF163" i="55"/>
  <c r="AF164" i="55" s="1"/>
  <c r="AF160" i="55"/>
  <c r="AF157" i="55"/>
  <c r="AF158" i="55" s="1"/>
  <c r="AF155" i="55"/>
  <c r="AF154" i="55"/>
  <c r="AF151" i="55"/>
  <c r="AF152" i="55" s="1"/>
  <c r="AF148" i="55"/>
  <c r="AF149" i="55" s="1"/>
  <c r="AF145" i="55"/>
  <c r="AF146" i="55" s="1"/>
  <c r="AF165" i="68"/>
  <c r="AF166" i="68" s="1"/>
  <c r="AF162" i="68"/>
  <c r="AF159" i="68"/>
  <c r="AF160" i="68" s="1"/>
  <c r="AF156" i="68"/>
  <c r="AF153" i="68"/>
  <c r="AF154" i="68" s="1"/>
  <c r="AF150" i="68"/>
  <c r="AF147" i="68"/>
  <c r="AF148" i="68" s="1"/>
  <c r="AF144" i="68"/>
  <c r="AF141" i="68"/>
  <c r="AF142" i="68" s="1"/>
  <c r="AF138" i="68"/>
  <c r="AF135" i="68"/>
  <c r="AF136" i="68" s="1"/>
  <c r="AN44" i="5" l="1"/>
  <c r="L44" i="5" s="1"/>
  <c r="AN50" i="5"/>
  <c r="L50" i="5" s="1"/>
  <c r="AN49" i="5"/>
  <c r="L49" i="5" s="1"/>
  <c r="AN47" i="5"/>
  <c r="L47" i="5" s="1"/>
  <c r="AN46" i="5"/>
  <c r="L46" i="5" s="1"/>
  <c r="AN45" i="5"/>
  <c r="L45" i="5" s="1"/>
  <c r="AN36" i="5"/>
  <c r="AN51" i="5"/>
  <c r="L51" i="5" s="1"/>
  <c r="AN33" i="5"/>
  <c r="AN34" i="5"/>
  <c r="AN35" i="5"/>
  <c r="AN32" i="5"/>
  <c r="AN30" i="5"/>
  <c r="AN29" i="5"/>
  <c r="AN31" i="5"/>
  <c r="AE159" i="64"/>
  <c r="AF137" i="65"/>
  <c r="AF143" i="65"/>
  <c r="AF149" i="65"/>
  <c r="AF155" i="65"/>
  <c r="AF161" i="65"/>
  <c r="AF158" i="57"/>
  <c r="AF164" i="57"/>
  <c r="AF161" i="55"/>
  <c r="AF173" i="55"/>
  <c r="AF139" i="68"/>
  <c r="AF145" i="68"/>
  <c r="AF151" i="68"/>
  <c r="AF157" i="68"/>
  <c r="AF163" i="68"/>
  <c r="AF180" i="53"/>
  <c r="AF181" i="53" s="1"/>
  <c r="AF177" i="53"/>
  <c r="AF178" i="53" s="1"/>
  <c r="AF174" i="53"/>
  <c r="AF175" i="53" s="1"/>
  <c r="AF172" i="53"/>
  <c r="AF171" i="53"/>
  <c r="AF168" i="53"/>
  <c r="AF169" i="53" s="1"/>
  <c r="AF165" i="53"/>
  <c r="AF166" i="53" s="1"/>
  <c r="AF162" i="53"/>
  <c r="AF163" i="53" s="1"/>
  <c r="AF159" i="53"/>
  <c r="AF160" i="53" s="1"/>
  <c r="AF156" i="53"/>
  <c r="AF157" i="53" s="1"/>
  <c r="AF154" i="53"/>
  <c r="AF153" i="53"/>
  <c r="AF150" i="53"/>
  <c r="AF151" i="53" s="1"/>
  <c r="AA174" i="58"/>
  <c r="AA175" i="58" s="1"/>
  <c r="AA171" i="58"/>
  <c r="AA172" i="58" s="1"/>
  <c r="AA168" i="58"/>
  <c r="AA169" i="58" s="1"/>
  <c r="AA165" i="58"/>
  <c r="AA166" i="58" s="1"/>
  <c r="AA162" i="58"/>
  <c r="AA163" i="58" s="1"/>
  <c r="AA159" i="58"/>
  <c r="AA156" i="58"/>
  <c r="AA157" i="58" s="1"/>
  <c r="AA153" i="58"/>
  <c r="AA154" i="58" s="1"/>
  <c r="AA150" i="58"/>
  <c r="AA151" i="58" s="1"/>
  <c r="AA147" i="58"/>
  <c r="AA144" i="58"/>
  <c r="AA145" i="58" s="1"/>
  <c r="AJ187" i="67"/>
  <c r="AJ188" i="67" s="1"/>
  <c r="AJ184" i="67"/>
  <c r="AJ185" i="67" s="1"/>
  <c r="AJ181" i="67"/>
  <c r="AJ182" i="67" s="1"/>
  <c r="AJ178" i="67"/>
  <c r="AJ179" i="67" s="1"/>
  <c r="AJ175" i="67"/>
  <c r="AJ176" i="67" s="1"/>
  <c r="AJ172" i="67"/>
  <c r="AJ173" i="67" s="1"/>
  <c r="AJ169" i="67"/>
  <c r="AJ170" i="67" s="1"/>
  <c r="AJ166" i="67"/>
  <c r="AJ167" i="67" s="1"/>
  <c r="AJ163" i="67"/>
  <c r="AJ164" i="67" s="1"/>
  <c r="AJ161" i="67"/>
  <c r="AJ160" i="67"/>
  <c r="AJ157" i="67"/>
  <c r="AJ158" i="67" s="1"/>
  <c r="AF191" i="51"/>
  <c r="AF192" i="51" s="1"/>
  <c r="AF188" i="51"/>
  <c r="AF185" i="51"/>
  <c r="AF186" i="51" s="1"/>
  <c r="AF183" i="51"/>
  <c r="AF182" i="51"/>
  <c r="AF179" i="51"/>
  <c r="AF180" i="51" s="1"/>
  <c r="AF176" i="51"/>
  <c r="AF173" i="51"/>
  <c r="AF174" i="51" s="1"/>
  <c r="AF171" i="51"/>
  <c r="AF170" i="51"/>
  <c r="AF167" i="51"/>
  <c r="AF168" i="51" s="1"/>
  <c r="AF164" i="51"/>
  <c r="AF161" i="51"/>
  <c r="AF162" i="51" s="1"/>
  <c r="AF168" i="66"/>
  <c r="AF169" i="66" s="1"/>
  <c r="AF166" i="66"/>
  <c r="AF165" i="66"/>
  <c r="AF162" i="66"/>
  <c r="AF163" i="66" s="1"/>
  <c r="AF159" i="66"/>
  <c r="AF156" i="66"/>
  <c r="AF157" i="66" s="1"/>
  <c r="AF153" i="66"/>
  <c r="AF150" i="66"/>
  <c r="AF151" i="66" s="1"/>
  <c r="AF147" i="66"/>
  <c r="AF144" i="66"/>
  <c r="AF145" i="66" s="1"/>
  <c r="AF141" i="66"/>
  <c r="AF142" i="66" s="1"/>
  <c r="AF138" i="66"/>
  <c r="AA148" i="58" l="1"/>
  <c r="AA160" i="58"/>
  <c r="AF165" i="51"/>
  <c r="AF177" i="51"/>
  <c r="AF189" i="51"/>
  <c r="AF139" i="66"/>
  <c r="AF160" i="66"/>
  <c r="AF148" i="66"/>
  <c r="AF154" i="66"/>
  <c r="E516" i="70"/>
  <c r="E517" i="70" s="1"/>
  <c r="E513" i="70"/>
  <c r="E514" i="70" s="1"/>
  <c r="E510" i="70"/>
  <c r="E511" i="70" s="1"/>
  <c r="E507" i="70"/>
  <c r="E508" i="70" s="1"/>
  <c r="E504" i="70"/>
  <c r="E505" i="70" s="1"/>
  <c r="E501" i="70"/>
  <c r="E502" i="70" s="1"/>
  <c r="E498" i="70"/>
  <c r="E499" i="70" s="1"/>
  <c r="E495" i="70"/>
  <c r="E496" i="70" s="1"/>
  <c r="E492" i="70"/>
  <c r="E493" i="70" s="1"/>
  <c r="E489" i="70"/>
  <c r="E490" i="70" s="1"/>
  <c r="E486" i="70"/>
  <c r="E487" i="70" s="1"/>
  <c r="E480" i="70"/>
  <c r="E481" i="70" s="1"/>
  <c r="E477" i="70"/>
  <c r="E478" i="70" s="1"/>
  <c r="E474" i="70"/>
  <c r="E475" i="70" s="1"/>
  <c r="E471" i="70"/>
  <c r="E472" i="70" s="1"/>
  <c r="E468" i="70"/>
  <c r="E469" i="70" s="1"/>
  <c r="E465" i="70"/>
  <c r="E466" i="70" s="1"/>
  <c r="E462" i="70"/>
  <c r="E463" i="70" s="1"/>
  <c r="E459" i="70"/>
  <c r="E460" i="70" s="1"/>
  <c r="E456" i="70"/>
  <c r="E457" i="70" s="1"/>
  <c r="E453" i="70"/>
  <c r="E454" i="70" s="1"/>
  <c r="E450" i="70"/>
  <c r="E451" i="70" s="1"/>
  <c r="E444" i="70"/>
  <c r="E445" i="70" s="1"/>
  <c r="E441" i="70"/>
  <c r="E442" i="70" s="1"/>
  <c r="E438" i="70"/>
  <c r="E439" i="70" s="1"/>
  <c r="E435" i="70"/>
  <c r="E436" i="70" s="1"/>
  <c r="E432" i="70"/>
  <c r="E433" i="70" s="1"/>
  <c r="E429" i="70"/>
  <c r="E430" i="70" s="1"/>
  <c r="E426" i="70"/>
  <c r="E427" i="70" s="1"/>
  <c r="E423" i="70"/>
  <c r="E424" i="70" s="1"/>
  <c r="E420" i="70"/>
  <c r="E421" i="70" s="1"/>
  <c r="E417" i="70"/>
  <c r="E418" i="70" s="1"/>
  <c r="E414" i="70"/>
  <c r="E415" i="70" s="1"/>
  <c r="E408" i="70"/>
  <c r="E409" i="70" s="1"/>
  <c r="E405" i="70"/>
  <c r="E406" i="70" s="1"/>
  <c r="E402" i="70"/>
  <c r="E403" i="70" s="1"/>
  <c r="E399" i="70"/>
  <c r="E400" i="70" s="1"/>
  <c r="E396" i="70"/>
  <c r="E397" i="70" s="1"/>
  <c r="E393" i="70"/>
  <c r="E394" i="70" s="1"/>
  <c r="E390" i="70"/>
  <c r="E391" i="70" s="1"/>
  <c r="E387" i="70"/>
  <c r="E388" i="70" s="1"/>
  <c r="E384" i="70"/>
  <c r="E385" i="70" s="1"/>
  <c r="E381" i="70"/>
  <c r="E382" i="70" s="1"/>
  <c r="E378" i="70"/>
  <c r="E379" i="70" s="1"/>
  <c r="E372" i="70"/>
  <c r="E373" i="70" s="1"/>
  <c r="E369" i="70"/>
  <c r="E370" i="70" s="1"/>
  <c r="E366" i="70"/>
  <c r="E367" i="70" s="1"/>
  <c r="E363" i="70"/>
  <c r="E364" i="70" s="1"/>
  <c r="E360" i="70"/>
  <c r="E361" i="70" s="1"/>
  <c r="E357" i="70"/>
  <c r="E358" i="70" s="1"/>
  <c r="E354" i="70"/>
  <c r="E355" i="70" s="1"/>
  <c r="E351" i="70"/>
  <c r="E352" i="70" s="1"/>
  <c r="E348" i="70"/>
  <c r="E349" i="70" s="1"/>
  <c r="E345" i="70"/>
  <c r="E346" i="70" s="1"/>
  <c r="E342" i="70"/>
  <c r="E343" i="70" s="1"/>
  <c r="E336" i="70"/>
  <c r="E337" i="70" s="1"/>
  <c r="E333" i="70"/>
  <c r="E334" i="70" s="1"/>
  <c r="E330" i="70"/>
  <c r="E331" i="70" s="1"/>
  <c r="E327" i="70"/>
  <c r="E328" i="70" s="1"/>
  <c r="E324" i="70"/>
  <c r="E325" i="70" s="1"/>
  <c r="E321" i="70"/>
  <c r="E322" i="70" s="1"/>
  <c r="E318" i="70"/>
  <c r="E319" i="70" s="1"/>
  <c r="E315" i="70"/>
  <c r="E316" i="70" s="1"/>
  <c r="E312" i="70"/>
  <c r="E313" i="70" s="1"/>
  <c r="E309" i="70"/>
  <c r="E310" i="70" s="1"/>
  <c r="E306" i="70"/>
  <c r="E307" i="70" s="1"/>
  <c r="E300" i="70"/>
  <c r="E301" i="70" s="1"/>
  <c r="E297" i="70"/>
  <c r="E298" i="70" s="1"/>
  <c r="E294" i="70"/>
  <c r="E295" i="70" s="1"/>
  <c r="E291" i="70"/>
  <c r="E292" i="70" s="1"/>
  <c r="E288" i="70"/>
  <c r="E289" i="70" s="1"/>
  <c r="E285" i="70"/>
  <c r="E286" i="70" s="1"/>
  <c r="E282" i="70"/>
  <c r="E283" i="70" s="1"/>
  <c r="E279" i="70"/>
  <c r="E280" i="70" s="1"/>
  <c r="E276" i="70"/>
  <c r="E277" i="70" s="1"/>
  <c r="E273" i="70"/>
  <c r="E274" i="70" s="1"/>
  <c r="E270" i="70"/>
  <c r="E271" i="70" s="1"/>
  <c r="E264" i="70"/>
  <c r="E265" i="70" s="1"/>
  <c r="E261" i="70"/>
  <c r="E262" i="70" s="1"/>
  <c r="E258" i="70"/>
  <c r="E259" i="70" s="1"/>
  <c r="E255" i="70"/>
  <c r="E256" i="70" s="1"/>
  <c r="E252" i="70"/>
  <c r="E253" i="70" s="1"/>
  <c r="E249" i="70"/>
  <c r="E250" i="70" s="1"/>
  <c r="E246" i="70"/>
  <c r="E247" i="70" s="1"/>
  <c r="E243" i="70"/>
  <c r="E244" i="70" s="1"/>
  <c r="E240" i="70"/>
  <c r="E241" i="70" s="1"/>
  <c r="E237" i="70"/>
  <c r="E238" i="70" s="1"/>
  <c r="E234" i="70"/>
  <c r="E235" i="70" s="1"/>
  <c r="E228" i="70"/>
  <c r="E229" i="70" s="1"/>
  <c r="E225" i="70"/>
  <c r="E226" i="70" s="1"/>
  <c r="E222" i="70"/>
  <c r="E223" i="70" s="1"/>
  <c r="E219" i="70"/>
  <c r="E220" i="70" s="1"/>
  <c r="E216" i="70"/>
  <c r="E217" i="70" s="1"/>
  <c r="E213" i="70"/>
  <c r="E214" i="70" s="1"/>
  <c r="E210" i="70"/>
  <c r="E211" i="70" s="1"/>
  <c r="E207" i="70"/>
  <c r="E208" i="70" s="1"/>
  <c r="E204" i="70"/>
  <c r="E205" i="70" s="1"/>
  <c r="E201" i="70"/>
  <c r="E202" i="70" s="1"/>
  <c r="E198" i="70"/>
  <c r="E199" i="70" s="1"/>
  <c r="E192" i="70"/>
  <c r="E193" i="70" s="1"/>
  <c r="E189" i="70"/>
  <c r="E190" i="70" s="1"/>
  <c r="E186" i="70"/>
  <c r="E187" i="70" s="1"/>
  <c r="E183" i="70"/>
  <c r="E184" i="70" s="1"/>
  <c r="E180" i="70"/>
  <c r="E181" i="70" s="1"/>
  <c r="E177" i="70"/>
  <c r="E178" i="70" s="1"/>
  <c r="E174" i="70"/>
  <c r="E175" i="70" s="1"/>
  <c r="E171" i="70"/>
  <c r="E172" i="70" s="1"/>
  <c r="E168" i="70"/>
  <c r="E169" i="70" s="1"/>
  <c r="E165" i="70"/>
  <c r="E166" i="70" s="1"/>
  <c r="E162" i="70"/>
  <c r="E163" i="70" s="1"/>
  <c r="E156" i="70"/>
  <c r="E157" i="70" s="1"/>
  <c r="E153" i="70"/>
  <c r="E154" i="70" s="1"/>
  <c r="E150" i="70"/>
  <c r="E151" i="70" s="1"/>
  <c r="E147" i="70"/>
  <c r="E148" i="70" s="1"/>
  <c r="E144" i="70"/>
  <c r="E145" i="70" s="1"/>
  <c r="E141" i="70"/>
  <c r="E142" i="70" s="1"/>
  <c r="E138" i="70"/>
  <c r="E139" i="70" s="1"/>
  <c r="E135" i="70"/>
  <c r="E136" i="70" s="1"/>
  <c r="E132" i="70"/>
  <c r="E133" i="70" s="1"/>
  <c r="E129" i="70"/>
  <c r="E130" i="70" s="1"/>
  <c r="E126" i="70"/>
  <c r="E127" i="70" s="1"/>
  <c r="E120" i="70"/>
  <c r="E121" i="70" s="1"/>
  <c r="E117" i="70"/>
  <c r="E118" i="70" s="1"/>
  <c r="E114" i="70"/>
  <c r="E115" i="70" s="1"/>
  <c r="E111" i="70"/>
  <c r="E112" i="70" s="1"/>
  <c r="E108" i="70"/>
  <c r="E109" i="70" s="1"/>
  <c r="E105" i="70"/>
  <c r="E106" i="70" s="1"/>
  <c r="E102" i="70"/>
  <c r="E103" i="70" s="1"/>
  <c r="E99" i="70"/>
  <c r="E100" i="70" s="1"/>
  <c r="E96" i="70"/>
  <c r="E97" i="70" s="1"/>
  <c r="E93" i="70"/>
  <c r="E94" i="70" s="1"/>
  <c r="E90" i="70"/>
  <c r="E91" i="70" s="1"/>
  <c r="E84" i="70"/>
  <c r="E85" i="70" s="1"/>
  <c r="E81" i="70"/>
  <c r="E82" i="70" s="1"/>
  <c r="E78" i="70"/>
  <c r="E79" i="70" s="1"/>
  <c r="E75" i="70"/>
  <c r="E76" i="70" s="1"/>
  <c r="E72" i="70"/>
  <c r="E73" i="70" s="1"/>
  <c r="E69" i="70"/>
  <c r="E70" i="70" s="1"/>
  <c r="E66" i="70"/>
  <c r="E67" i="70" s="1"/>
  <c r="E63" i="70"/>
  <c r="E64" i="70" s="1"/>
  <c r="E60" i="70"/>
  <c r="E61" i="70" s="1"/>
  <c r="E57" i="70"/>
  <c r="E58" i="70" s="1"/>
  <c r="E54" i="70"/>
  <c r="E55" i="70" s="1"/>
  <c r="E48" i="70"/>
  <c r="E49" i="70" s="1"/>
  <c r="E45" i="70"/>
  <c r="E46" i="70" s="1"/>
  <c r="E42" i="70"/>
  <c r="E43" i="70" s="1"/>
  <c r="E39" i="70"/>
  <c r="E40" i="70" s="1"/>
  <c r="E36" i="70"/>
  <c r="E37" i="70" s="1"/>
  <c r="E33" i="70"/>
  <c r="E34" i="70" s="1"/>
  <c r="E30" i="70"/>
  <c r="E31" i="70" s="1"/>
  <c r="E27" i="70"/>
  <c r="E28" i="70" s="1"/>
  <c r="E24" i="70"/>
  <c r="E25" i="70" s="1"/>
  <c r="E21" i="70"/>
  <c r="E22" i="70" s="1"/>
  <c r="E18" i="70"/>
  <c r="AJ164" i="29"/>
  <c r="J513" i="70" s="1"/>
  <c r="AE167" i="29"/>
  <c r="AE168" i="29" s="1"/>
  <c r="AE164" i="29"/>
  <c r="AE165" i="29" s="1"/>
  <c r="AE161" i="29"/>
  <c r="AE162" i="29" s="1"/>
  <c r="AE158" i="29"/>
  <c r="AE155" i="29"/>
  <c r="AE156" i="29" s="1"/>
  <c r="AE153" i="29"/>
  <c r="AE152" i="29"/>
  <c r="AE149" i="29"/>
  <c r="AE150" i="29" s="1"/>
  <c r="AE147" i="29"/>
  <c r="AE146" i="29"/>
  <c r="AE143" i="29"/>
  <c r="AE144" i="29" s="1"/>
  <c r="AE140" i="29"/>
  <c r="AE141" i="29" s="1"/>
  <c r="AE137" i="29"/>
  <c r="AE138" i="29" s="1"/>
  <c r="AE168" i="28"/>
  <c r="AE169" i="28" s="1"/>
  <c r="AE165" i="28"/>
  <c r="AE166" i="28" s="1"/>
  <c r="AE162" i="28"/>
  <c r="AE163" i="28" s="1"/>
  <c r="AE159" i="28"/>
  <c r="AE160" i="28" s="1"/>
  <c r="AE156" i="28"/>
  <c r="AE157" i="28" s="1"/>
  <c r="AE153" i="28"/>
  <c r="AE154" i="28" s="1"/>
  <c r="AE150" i="28"/>
  <c r="AE151" i="28" s="1"/>
  <c r="AE147" i="28"/>
  <c r="AE148" i="28" s="1"/>
  <c r="AE144" i="28"/>
  <c r="AE145" i="28" s="1"/>
  <c r="AE141" i="28"/>
  <c r="AE142" i="28" s="1"/>
  <c r="AE138" i="28"/>
  <c r="AE139" i="28" s="1"/>
  <c r="AF159" i="32"/>
  <c r="AF160" i="32" s="1"/>
  <c r="AF156" i="32"/>
  <c r="AF153" i="32"/>
  <c r="AF150" i="32"/>
  <c r="AF151" i="32" s="1"/>
  <c r="AF147" i="32"/>
  <c r="AF148" i="32" s="1"/>
  <c r="AF145" i="32"/>
  <c r="AF144" i="32"/>
  <c r="AF141" i="32"/>
  <c r="AF142" i="32" s="1"/>
  <c r="AF138" i="32"/>
  <c r="AF135" i="32"/>
  <c r="AF136" i="32" s="1"/>
  <c r="AF133" i="32"/>
  <c r="AF132" i="32"/>
  <c r="AF129" i="32"/>
  <c r="AF130" i="32" s="1"/>
  <c r="AF161" i="31"/>
  <c r="AF162" i="31" s="1"/>
  <c r="AF158" i="31"/>
  <c r="AF159" i="31" s="1"/>
  <c r="AF155" i="31"/>
  <c r="AF156" i="31" s="1"/>
  <c r="AF152" i="31"/>
  <c r="AF149" i="31"/>
  <c r="AF150" i="31" s="1"/>
  <c r="AF146" i="31"/>
  <c r="AF143" i="31"/>
  <c r="AF144" i="31" s="1"/>
  <c r="AF140" i="31"/>
  <c r="AF137" i="31"/>
  <c r="AF138" i="31" s="1"/>
  <c r="AF134" i="31"/>
  <c r="AF131" i="31"/>
  <c r="AF132" i="31" s="1"/>
  <c r="AF174" i="30"/>
  <c r="AF175" i="30" s="1"/>
  <c r="AF171" i="30"/>
  <c r="AF168" i="30"/>
  <c r="AF169" i="30" s="1"/>
  <c r="AF165" i="30"/>
  <c r="AF162" i="30"/>
  <c r="AF163" i="30" s="1"/>
  <c r="AF159" i="30"/>
  <c r="AF156" i="30"/>
  <c r="AF157" i="30" s="1"/>
  <c r="AF153" i="30"/>
  <c r="AF150" i="30"/>
  <c r="AF151" i="30" s="1"/>
  <c r="AF147" i="30"/>
  <c r="AF144" i="30"/>
  <c r="AF145" i="30" s="1"/>
  <c r="AF166" i="27"/>
  <c r="AF167" i="27" s="1"/>
  <c r="AF163" i="27"/>
  <c r="AF160" i="27"/>
  <c r="AF161" i="27" s="1"/>
  <c r="AF158" i="27"/>
  <c r="AF157" i="27"/>
  <c r="AF154" i="27"/>
  <c r="AF155" i="27" s="1"/>
  <c r="AF151" i="27"/>
  <c r="AF148" i="27"/>
  <c r="AF149" i="27" s="1"/>
  <c r="AF146" i="27"/>
  <c r="AF145" i="27"/>
  <c r="AF142" i="27"/>
  <c r="AF143" i="27" s="1"/>
  <c r="AF139" i="27"/>
  <c r="AF136" i="27"/>
  <c r="AF137" i="27" s="1"/>
  <c r="AF180" i="26"/>
  <c r="AF181" i="26" s="1"/>
  <c r="AF177" i="26"/>
  <c r="AF178" i="26" s="1"/>
  <c r="AF174" i="26"/>
  <c r="AF175" i="26" s="1"/>
  <c r="AF171" i="26"/>
  <c r="AF172" i="26" s="1"/>
  <c r="AF168" i="26"/>
  <c r="AF169" i="26" s="1"/>
  <c r="AF165" i="26"/>
  <c r="AF166" i="26" s="1"/>
  <c r="AF162" i="26"/>
  <c r="AF163" i="26" s="1"/>
  <c r="AF159" i="26"/>
  <c r="AF160" i="26" s="1"/>
  <c r="AF156" i="26"/>
  <c r="AF157" i="26" s="1"/>
  <c r="AF153" i="26"/>
  <c r="AF154" i="26" s="1"/>
  <c r="AF150" i="26"/>
  <c r="AF151" i="26" s="1"/>
  <c r="AC174" i="25"/>
  <c r="AC175" i="25" s="1"/>
  <c r="AC172" i="25"/>
  <c r="AC171" i="25"/>
  <c r="AC168" i="25"/>
  <c r="AC169" i="25" s="1"/>
  <c r="AC165" i="25"/>
  <c r="AC166" i="25" s="1"/>
  <c r="AC162" i="25"/>
  <c r="AC163" i="25" s="1"/>
  <c r="AC159" i="25"/>
  <c r="AC160" i="25" s="1"/>
  <c r="AC156" i="25"/>
  <c r="AC157" i="25" s="1"/>
  <c r="AC153" i="25"/>
  <c r="AC154" i="25" s="1"/>
  <c r="AC150" i="25"/>
  <c r="AC151" i="25" s="1"/>
  <c r="AC147" i="25"/>
  <c r="AC148" i="25" s="1"/>
  <c r="AC144" i="25"/>
  <c r="AC145" i="25" s="1"/>
  <c r="AA181" i="24"/>
  <c r="AA182" i="24" s="1"/>
  <c r="AA178" i="24"/>
  <c r="AA179" i="24" s="1"/>
  <c r="AA175" i="24"/>
  <c r="AA176" i="24" s="1"/>
  <c r="AA173" i="24"/>
  <c r="AA172" i="24"/>
  <c r="AA169" i="24"/>
  <c r="AA170" i="24" s="1"/>
  <c r="AA166" i="24"/>
  <c r="AA167" i="24" s="1"/>
  <c r="AA163" i="24"/>
  <c r="AA164" i="24" s="1"/>
  <c r="AA160" i="24"/>
  <c r="AA161" i="24" s="1"/>
  <c r="AA157" i="24"/>
  <c r="AA158" i="24" s="1"/>
  <c r="AA155" i="24"/>
  <c r="AA154" i="24"/>
  <c r="AA151" i="24"/>
  <c r="AA152" i="24" s="1"/>
  <c r="AJ187" i="23"/>
  <c r="AJ188" i="23" s="1"/>
  <c r="AJ184" i="23"/>
  <c r="AJ185" i="23" s="1"/>
  <c r="AJ181" i="23"/>
  <c r="AJ182" i="23" s="1"/>
  <c r="AJ178" i="23"/>
  <c r="AJ179" i="23" s="1"/>
  <c r="AJ175" i="23"/>
  <c r="AJ176" i="23" s="1"/>
  <c r="AJ172" i="23"/>
  <c r="AJ173" i="23" s="1"/>
  <c r="AJ169" i="23"/>
  <c r="AJ170" i="23" s="1"/>
  <c r="AJ166" i="23"/>
  <c r="AJ167" i="23" s="1"/>
  <c r="AJ163" i="23"/>
  <c r="AJ164" i="23" s="1"/>
  <c r="AJ160" i="23"/>
  <c r="AJ161" i="23" s="1"/>
  <c r="AJ157" i="23"/>
  <c r="AJ158" i="23" s="1"/>
  <c r="AG192" i="34"/>
  <c r="AG193" i="34" s="1"/>
  <c r="AG190" i="34"/>
  <c r="AG189" i="34"/>
  <c r="AG186" i="34"/>
  <c r="AG187" i="34" s="1"/>
  <c r="AG183" i="34"/>
  <c r="AG184" i="34" s="1"/>
  <c r="AG180" i="34"/>
  <c r="AG181" i="34" s="1"/>
  <c r="AG178" i="34"/>
  <c r="AG177" i="34"/>
  <c r="AG174" i="34"/>
  <c r="AG175" i="34" s="1"/>
  <c r="AG171" i="34"/>
  <c r="AG172" i="34" s="1"/>
  <c r="AG168" i="34"/>
  <c r="AG169" i="34" s="1"/>
  <c r="AG165" i="34"/>
  <c r="AG166" i="34" s="1"/>
  <c r="AG162" i="34"/>
  <c r="AG163" i="34" s="1"/>
  <c r="AH167" i="22"/>
  <c r="AH168" i="22" s="1"/>
  <c r="AH164" i="22"/>
  <c r="AH161" i="22"/>
  <c r="AH162" i="22" s="1"/>
  <c r="AH158" i="22"/>
  <c r="AH155" i="22"/>
  <c r="AH156" i="22" s="1"/>
  <c r="AH153" i="22"/>
  <c r="AH152" i="22"/>
  <c r="AH149" i="22"/>
  <c r="AH150" i="22" s="1"/>
  <c r="AH147" i="22"/>
  <c r="AH146" i="22"/>
  <c r="AH143" i="22"/>
  <c r="AH144" i="22" s="1"/>
  <c r="AH141" i="22"/>
  <c r="AH140" i="22"/>
  <c r="AH137" i="22"/>
  <c r="AH138" i="22" s="1"/>
  <c r="AG169" i="21"/>
  <c r="AG170" i="21" s="1"/>
  <c r="AG166" i="21"/>
  <c r="AG167" i="21" s="1"/>
  <c r="AG163" i="21"/>
  <c r="AG164" i="21" s="1"/>
  <c r="AG160" i="21"/>
  <c r="AG161" i="21" s="1"/>
  <c r="AG157" i="21"/>
  <c r="AG158" i="21" s="1"/>
  <c r="AG154" i="21"/>
  <c r="AG155" i="21" s="1"/>
  <c r="AG151" i="21"/>
  <c r="AG152" i="21" s="1"/>
  <c r="AG148" i="21"/>
  <c r="AG149" i="21" s="1"/>
  <c r="AG145" i="21"/>
  <c r="AG146" i="21" s="1"/>
  <c r="AG142" i="21"/>
  <c r="AG143" i="21" s="1"/>
  <c r="AG139" i="21"/>
  <c r="AG140" i="21" s="1"/>
  <c r="AH138" i="19"/>
  <c r="AH139" i="19" s="1"/>
  <c r="AH141" i="19"/>
  <c r="AH142" i="19" s="1"/>
  <c r="AH144" i="19"/>
  <c r="AH147" i="19"/>
  <c r="AH150" i="19"/>
  <c r="AH151" i="19" s="1"/>
  <c r="AH153" i="19"/>
  <c r="AH154" i="19" s="1"/>
  <c r="AH156" i="19"/>
  <c r="AH159" i="19"/>
  <c r="AH162" i="19"/>
  <c r="AH163" i="19" s="1"/>
  <c r="AH165" i="19"/>
  <c r="AH166" i="19" s="1"/>
  <c r="AH168" i="19"/>
  <c r="AH169" i="19" s="1"/>
  <c r="F19" i="69"/>
  <c r="G19" i="69"/>
  <c r="H19" i="69"/>
  <c r="I19" i="69"/>
  <c r="J19" i="69"/>
  <c r="K19" i="69"/>
  <c r="L19" i="69"/>
  <c r="M19" i="69"/>
  <c r="N19" i="69"/>
  <c r="E19" i="69"/>
  <c r="AH47" i="16"/>
  <c r="AH48" i="16"/>
  <c r="AH49" i="16"/>
  <c r="AH50" i="16"/>
  <c r="AH51" i="16"/>
  <c r="AH52" i="16"/>
  <c r="AH53" i="16"/>
  <c r="S53" i="16" s="1"/>
  <c r="AH54" i="16"/>
  <c r="S54" i="16" s="1"/>
  <c r="AH55" i="16"/>
  <c r="AH56" i="16"/>
  <c r="AH57" i="16"/>
  <c r="AH58" i="16"/>
  <c r="AH59" i="16"/>
  <c r="AH60" i="16"/>
  <c r="S60" i="16" s="1"/>
  <c r="AH61" i="16"/>
  <c r="S61" i="16" s="1"/>
  <c r="AH62" i="16"/>
  <c r="S62" i="16" s="1"/>
  <c r="AH63" i="16"/>
  <c r="AH64" i="16"/>
  <c r="AH65" i="16"/>
  <c r="AH66" i="16"/>
  <c r="AH67" i="16"/>
  <c r="AH68" i="16"/>
  <c r="AH69" i="16"/>
  <c r="S69" i="16" s="1"/>
  <c r="AH70" i="16"/>
  <c r="S70" i="16" s="1"/>
  <c r="AH71" i="16"/>
  <c r="AH72" i="16"/>
  <c r="AH73" i="16"/>
  <c r="AH74" i="16"/>
  <c r="AH75" i="16"/>
  <c r="AH76" i="16"/>
  <c r="S76" i="16" s="1"/>
  <c r="AH77" i="16"/>
  <c r="S77" i="16" s="1"/>
  <c r="AH78" i="16"/>
  <c r="S78" i="16" s="1"/>
  <c r="AH79" i="16"/>
  <c r="AH80" i="16"/>
  <c r="AH81" i="16"/>
  <c r="AH82" i="16"/>
  <c r="AH83" i="16"/>
  <c r="AH84" i="16"/>
  <c r="S84" i="16" s="1"/>
  <c r="AH85" i="16"/>
  <c r="S85" i="16" s="1"/>
  <c r="AH86" i="16"/>
  <c r="S86" i="16" s="1"/>
  <c r="AH87" i="16"/>
  <c r="AH88" i="16"/>
  <c r="AH89" i="16"/>
  <c r="AH90" i="16"/>
  <c r="AH91" i="16"/>
  <c r="AH92" i="16"/>
  <c r="S92" i="16" s="1"/>
  <c r="AH93" i="16"/>
  <c r="S93" i="16" s="1"/>
  <c r="AH94" i="16"/>
  <c r="S94" i="16" s="1"/>
  <c r="AH95" i="16"/>
  <c r="AH96" i="16"/>
  <c r="AH97" i="16"/>
  <c r="AH98" i="16"/>
  <c r="AH99" i="16"/>
  <c r="AH100" i="16"/>
  <c r="AH101" i="16"/>
  <c r="S101" i="16" s="1"/>
  <c r="AH102" i="16"/>
  <c r="S102" i="16" s="1"/>
  <c r="AH103" i="16"/>
  <c r="AH104" i="16"/>
  <c r="AH105" i="16"/>
  <c r="AH106" i="16"/>
  <c r="AH107" i="16"/>
  <c r="AH108" i="16"/>
  <c r="AH109" i="16"/>
  <c r="S109" i="16" s="1"/>
  <c r="AH110" i="16"/>
  <c r="S110" i="16" s="1"/>
  <c r="AH111" i="16"/>
  <c r="AH112" i="16"/>
  <c r="AH113" i="16"/>
  <c r="AH114" i="16"/>
  <c r="AH115" i="16"/>
  <c r="AH116" i="16"/>
  <c r="AH117" i="16"/>
  <c r="S117" i="16" s="1"/>
  <c r="AH118" i="16"/>
  <c r="S118" i="16" s="1"/>
  <c r="AH119" i="16"/>
  <c r="AH120" i="16"/>
  <c r="AH121" i="16"/>
  <c r="AH122" i="16"/>
  <c r="AH123" i="16"/>
  <c r="AH46" i="16"/>
  <c r="S46" i="16" s="1"/>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97"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52" i="57"/>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45" i="68"/>
  <c r="AH129" i="68"/>
  <c r="AG129" i="68"/>
  <c r="AF129" i="68"/>
  <c r="AE129" i="68"/>
  <c r="AH128" i="68"/>
  <c r="AG128" i="68"/>
  <c r="AF128" i="68"/>
  <c r="AE128" i="68"/>
  <c r="L128" i="68"/>
  <c r="AH127" i="68"/>
  <c r="AG127" i="68"/>
  <c r="AI127" i="68" s="1"/>
  <c r="P127" i="68" s="1"/>
  <c r="AF127" i="68"/>
  <c r="AE127" i="68"/>
  <c r="L127" i="68"/>
  <c r="AH126" i="68"/>
  <c r="AG126" i="68"/>
  <c r="AF126" i="68"/>
  <c r="AE126" i="68"/>
  <c r="L126" i="68"/>
  <c r="AH125" i="68"/>
  <c r="AK125" i="68" s="1"/>
  <c r="M125" i="68" s="1"/>
  <c r="AG125" i="68"/>
  <c r="AI125" i="68" s="1"/>
  <c r="P125" i="68" s="1"/>
  <c r="AF125" i="68"/>
  <c r="AE125" i="68"/>
  <c r="L125" i="68"/>
  <c r="AH124" i="68"/>
  <c r="AG124" i="68"/>
  <c r="AF124" i="68"/>
  <c r="AE124" i="68"/>
  <c r="L124" i="68"/>
  <c r="AH123" i="68"/>
  <c r="AG123" i="68"/>
  <c r="AI123" i="68" s="1"/>
  <c r="P123" i="68" s="1"/>
  <c r="AF123" i="68"/>
  <c r="AE123" i="68"/>
  <c r="L123" i="68"/>
  <c r="AL122" i="68"/>
  <c r="N122" i="68" s="1"/>
  <c r="AH122" i="68"/>
  <c r="AG122" i="68"/>
  <c r="AF122" i="68"/>
  <c r="AE122" i="68"/>
  <c r="L122" i="68"/>
  <c r="AH121" i="68"/>
  <c r="AG121" i="68"/>
  <c r="AF121" i="68"/>
  <c r="AE121" i="68"/>
  <c r="L121" i="68"/>
  <c r="AH120" i="68"/>
  <c r="AL120" i="68" s="1"/>
  <c r="N120" i="68" s="1"/>
  <c r="AG120" i="68"/>
  <c r="AF120" i="68"/>
  <c r="AE120" i="68"/>
  <c r="L120" i="68"/>
  <c r="AH119" i="68"/>
  <c r="AG119" i="68"/>
  <c r="AI119" i="68" s="1"/>
  <c r="P119" i="68" s="1"/>
  <c r="AF119" i="68"/>
  <c r="AE119" i="68"/>
  <c r="L119" i="68"/>
  <c r="AH118" i="68"/>
  <c r="AG118" i="68"/>
  <c r="AJ118" i="68" s="1"/>
  <c r="O118" i="68" s="1"/>
  <c r="AF118" i="68"/>
  <c r="AE118" i="68"/>
  <c r="L118" i="68"/>
  <c r="AL117" i="68"/>
  <c r="N117" i="68" s="1"/>
  <c r="AK117" i="68"/>
  <c r="M117" i="68" s="1"/>
  <c r="AH117" i="68"/>
  <c r="AG117" i="68"/>
  <c r="AI117" i="68" s="1"/>
  <c r="P117" i="68" s="1"/>
  <c r="AF117" i="68"/>
  <c r="AE117" i="68"/>
  <c r="L117" i="68"/>
  <c r="AH116" i="68"/>
  <c r="AG116" i="68"/>
  <c r="AF116" i="68"/>
  <c r="AE116" i="68"/>
  <c r="L116" i="68"/>
  <c r="AH115" i="68"/>
  <c r="AG115" i="68"/>
  <c r="AI115" i="68" s="1"/>
  <c r="P115" i="68" s="1"/>
  <c r="AF115" i="68"/>
  <c r="AE115" i="68"/>
  <c r="L115" i="68"/>
  <c r="AH114" i="68"/>
  <c r="AG114" i="68"/>
  <c r="AF114" i="68"/>
  <c r="AE114" i="68"/>
  <c r="L114" i="68"/>
  <c r="AH113" i="68"/>
  <c r="AG113" i="68"/>
  <c r="AF113" i="68"/>
  <c r="AE113" i="68"/>
  <c r="L113" i="68"/>
  <c r="AH112" i="68"/>
  <c r="AG112" i="68"/>
  <c r="AJ112" i="68" s="1"/>
  <c r="AF112" i="68"/>
  <c r="AE112" i="68"/>
  <c r="L112" i="68"/>
  <c r="AI111" i="68"/>
  <c r="P111" i="68" s="1"/>
  <c r="AH111" i="68"/>
  <c r="AG111" i="68"/>
  <c r="AF111" i="68"/>
  <c r="AE111" i="68"/>
  <c r="L111" i="68"/>
  <c r="AH110" i="68"/>
  <c r="AG110" i="68"/>
  <c r="AF110" i="68"/>
  <c r="AE110" i="68"/>
  <c r="L110" i="68"/>
  <c r="AH109" i="68"/>
  <c r="AG109" i="68"/>
  <c r="AI109" i="68" s="1"/>
  <c r="P109" i="68" s="1"/>
  <c r="AF109" i="68"/>
  <c r="AE109" i="68"/>
  <c r="L109" i="68"/>
  <c r="AH108" i="68"/>
  <c r="AG108" i="68"/>
  <c r="AF108" i="68"/>
  <c r="AE108" i="68"/>
  <c r="L108" i="68"/>
  <c r="AH107" i="68"/>
  <c r="AL107" i="68" s="1"/>
  <c r="N107" i="68" s="1"/>
  <c r="AG107" i="68"/>
  <c r="AI107" i="68" s="1"/>
  <c r="P107" i="68" s="1"/>
  <c r="AF107" i="68"/>
  <c r="AE107" i="68"/>
  <c r="L107" i="68"/>
  <c r="AH106" i="68"/>
  <c r="AL106" i="68" s="1"/>
  <c r="N106" i="68" s="1"/>
  <c r="AG106" i="68"/>
  <c r="AJ106" i="68" s="1"/>
  <c r="AF106" i="68"/>
  <c r="AE106" i="68"/>
  <c r="L106" i="68"/>
  <c r="AH105" i="68"/>
  <c r="AG105" i="68"/>
  <c r="AF105" i="68"/>
  <c r="AE105" i="68"/>
  <c r="L105" i="68"/>
  <c r="AL104" i="68"/>
  <c r="N104" i="68" s="1"/>
  <c r="AK104" i="68"/>
  <c r="M104" i="68" s="1"/>
  <c r="AI104" i="68"/>
  <c r="P104" i="68" s="1"/>
  <c r="AH104" i="68"/>
  <c r="AG104" i="68"/>
  <c r="AF104" i="68"/>
  <c r="AE104" i="68"/>
  <c r="L104" i="68"/>
  <c r="AI103" i="68"/>
  <c r="P103" i="68" s="1"/>
  <c r="AH103" i="68"/>
  <c r="AG103" i="68"/>
  <c r="AF103" i="68"/>
  <c r="AE103" i="68"/>
  <c r="L103" i="68"/>
  <c r="AH102" i="68"/>
  <c r="AG102" i="68"/>
  <c r="AJ102" i="68" s="1"/>
  <c r="O102" i="68" s="1"/>
  <c r="AF102" i="68"/>
  <c r="AE102" i="68"/>
  <c r="L102" i="68"/>
  <c r="AH101" i="68"/>
  <c r="AG101" i="68"/>
  <c r="AI101" i="68" s="1"/>
  <c r="P101" i="68" s="1"/>
  <c r="AF101" i="68"/>
  <c r="AE101" i="68"/>
  <c r="L101" i="68"/>
  <c r="AH100" i="68"/>
  <c r="AG100" i="68"/>
  <c r="AF100" i="68"/>
  <c r="AE100" i="68"/>
  <c r="L100" i="68"/>
  <c r="AH99" i="68"/>
  <c r="AG99" i="68"/>
  <c r="AI99" i="68" s="1"/>
  <c r="P99" i="68" s="1"/>
  <c r="AF99" i="68"/>
  <c r="AE99" i="68"/>
  <c r="L99" i="68"/>
  <c r="AH98" i="68"/>
  <c r="AG98" i="68"/>
  <c r="AF98" i="68"/>
  <c r="AE98" i="68"/>
  <c r="L98" i="68"/>
  <c r="AH97" i="68"/>
  <c r="AG97" i="68"/>
  <c r="AF97" i="68"/>
  <c r="AE97" i="68"/>
  <c r="L97" i="68"/>
  <c r="AH96" i="68"/>
  <c r="AL96" i="68" s="1"/>
  <c r="N96" i="68" s="1"/>
  <c r="AG96" i="68"/>
  <c r="AJ96" i="68" s="1"/>
  <c r="AF96" i="68"/>
  <c r="AE96" i="68"/>
  <c r="L96" i="68"/>
  <c r="AH95" i="68"/>
  <c r="AG95" i="68"/>
  <c r="AI95" i="68" s="1"/>
  <c r="P95" i="68" s="1"/>
  <c r="AF95" i="68"/>
  <c r="AE95" i="68"/>
  <c r="L95" i="68"/>
  <c r="AH94" i="68"/>
  <c r="AG94" i="68"/>
  <c r="AF94" i="68"/>
  <c r="AE94" i="68"/>
  <c r="L94" i="68"/>
  <c r="AH93" i="68"/>
  <c r="AK93" i="68" s="1"/>
  <c r="M93" i="68" s="1"/>
  <c r="AG93" i="68"/>
  <c r="AI93" i="68" s="1"/>
  <c r="P93" i="68" s="1"/>
  <c r="AF93" i="68"/>
  <c r="AE93" i="68"/>
  <c r="L93" i="68"/>
  <c r="AH92" i="68"/>
  <c r="AG92" i="68"/>
  <c r="AF92" i="68"/>
  <c r="AE92" i="68"/>
  <c r="L92" i="68"/>
  <c r="AH91" i="68"/>
  <c r="AG91" i="68"/>
  <c r="AI91" i="68" s="1"/>
  <c r="P91" i="68" s="1"/>
  <c r="AF91" i="68"/>
  <c r="AE91" i="68"/>
  <c r="L91" i="68"/>
  <c r="AH90" i="68"/>
  <c r="AG90" i="68"/>
  <c r="AI90" i="68" s="1"/>
  <c r="P90" i="68" s="1"/>
  <c r="AF90" i="68"/>
  <c r="AE90" i="68"/>
  <c r="L90" i="68"/>
  <c r="AH89" i="68"/>
  <c r="AG89" i="68"/>
  <c r="AL89" i="68" s="1"/>
  <c r="N89" i="68" s="1"/>
  <c r="AF89" i="68"/>
  <c r="AE89" i="68"/>
  <c r="L89" i="68"/>
  <c r="AI88" i="68"/>
  <c r="P88" i="68" s="1"/>
  <c r="AH88" i="68"/>
  <c r="AL88" i="68" s="1"/>
  <c r="N88" i="68" s="1"/>
  <c r="AG88" i="68"/>
  <c r="AF88" i="68"/>
  <c r="AE88" i="68"/>
  <c r="L88" i="68"/>
  <c r="AI87" i="68"/>
  <c r="P87" i="68" s="1"/>
  <c r="AH87" i="68"/>
  <c r="AJ87" i="68" s="1"/>
  <c r="AG87" i="68"/>
  <c r="AF87" i="68"/>
  <c r="AE87" i="68"/>
  <c r="L87" i="68"/>
  <c r="AH86" i="68"/>
  <c r="AG86" i="68"/>
  <c r="AI86" i="68" s="1"/>
  <c r="P86" i="68" s="1"/>
  <c r="AF86" i="68"/>
  <c r="AE86" i="68"/>
  <c r="L86" i="68"/>
  <c r="AH85" i="68"/>
  <c r="AG85" i="68"/>
  <c r="AF85" i="68"/>
  <c r="AE85" i="68"/>
  <c r="L85" i="68"/>
  <c r="AH84" i="68"/>
  <c r="AG84" i="68"/>
  <c r="AJ84" i="68" s="1"/>
  <c r="AF84" i="68"/>
  <c r="AE84" i="68"/>
  <c r="L84" i="68"/>
  <c r="AH83" i="68"/>
  <c r="AG83" i="68"/>
  <c r="AK83" i="68" s="1"/>
  <c r="M83" i="68" s="1"/>
  <c r="AF83" i="68"/>
  <c r="AE83" i="68"/>
  <c r="L83" i="68"/>
  <c r="AH82" i="68"/>
  <c r="AL82" i="68" s="1"/>
  <c r="N82" i="68" s="1"/>
  <c r="AG82" i="68"/>
  <c r="AK82" i="68" s="1"/>
  <c r="M82" i="68" s="1"/>
  <c r="AF82" i="68"/>
  <c r="AE82" i="68"/>
  <c r="L82" i="68"/>
  <c r="AH81" i="68"/>
  <c r="AK81" i="68" s="1"/>
  <c r="M81" i="68" s="1"/>
  <c r="AG81" i="68"/>
  <c r="AF81" i="68"/>
  <c r="AE81" i="68"/>
  <c r="L81" i="68"/>
  <c r="AH80" i="68"/>
  <c r="AG80" i="68"/>
  <c r="AF80" i="68"/>
  <c r="AE80" i="68"/>
  <c r="L80" i="68"/>
  <c r="AH79" i="68"/>
  <c r="AG79" i="68"/>
  <c r="AI79" i="68" s="1"/>
  <c r="P79" i="68" s="1"/>
  <c r="AF79" i="68"/>
  <c r="AE79" i="68"/>
  <c r="L79" i="68"/>
  <c r="AH78" i="68"/>
  <c r="AG78" i="68"/>
  <c r="AK78" i="68" s="1"/>
  <c r="M78" i="68" s="1"/>
  <c r="AF78" i="68"/>
  <c r="AE78" i="68"/>
  <c r="L78" i="68"/>
  <c r="AH77" i="68"/>
  <c r="AG77" i="68"/>
  <c r="AF77" i="68"/>
  <c r="AE77" i="68"/>
  <c r="L77" i="68"/>
  <c r="AH76" i="68"/>
  <c r="AL76" i="68" s="1"/>
  <c r="N76" i="68" s="1"/>
  <c r="AG76" i="68"/>
  <c r="AF76" i="68"/>
  <c r="AE76" i="68"/>
  <c r="L76" i="68"/>
  <c r="AI75" i="68"/>
  <c r="P75" i="68" s="1"/>
  <c r="AH75" i="68"/>
  <c r="AG75" i="68"/>
  <c r="AF75" i="68"/>
  <c r="AE75" i="68"/>
  <c r="L75" i="68"/>
  <c r="AH74" i="68"/>
  <c r="AJ74" i="68" s="1"/>
  <c r="O74" i="68" s="1"/>
  <c r="AG74" i="68"/>
  <c r="AF74" i="68"/>
  <c r="AE74" i="68"/>
  <c r="L74" i="68"/>
  <c r="AH73" i="68"/>
  <c r="AG73" i="68"/>
  <c r="AL73" i="68" s="1"/>
  <c r="N73" i="68" s="1"/>
  <c r="AF73" i="68"/>
  <c r="AE73" i="68"/>
  <c r="L73" i="68"/>
  <c r="AH72" i="68"/>
  <c r="AG72" i="68"/>
  <c r="AF72" i="68"/>
  <c r="AE72" i="68"/>
  <c r="L72" i="68"/>
  <c r="AH71" i="68"/>
  <c r="AG71" i="68"/>
  <c r="AI71" i="68" s="1"/>
  <c r="P71" i="68" s="1"/>
  <c r="AF71" i="68"/>
  <c r="AE71" i="68"/>
  <c r="L71" i="68"/>
  <c r="AH70" i="68"/>
  <c r="AL70" i="68" s="1"/>
  <c r="N70" i="68" s="1"/>
  <c r="AG70" i="68"/>
  <c r="AK70" i="68" s="1"/>
  <c r="M70" i="68" s="1"/>
  <c r="AF70" i="68"/>
  <c r="AE70" i="68"/>
  <c r="L70" i="68"/>
  <c r="AH69" i="68"/>
  <c r="AG69" i="68"/>
  <c r="AF69" i="68"/>
  <c r="AE69" i="68"/>
  <c r="L69" i="68"/>
  <c r="AH68" i="68"/>
  <c r="AG68" i="68"/>
  <c r="AF68" i="68"/>
  <c r="AE68" i="68"/>
  <c r="L68" i="68"/>
  <c r="AH67" i="68"/>
  <c r="AG67" i="68"/>
  <c r="AK67" i="68" s="1"/>
  <c r="M67" i="68" s="1"/>
  <c r="AF67" i="68"/>
  <c r="AE67" i="68"/>
  <c r="L67" i="68"/>
  <c r="AH66" i="68"/>
  <c r="AL66" i="68" s="1"/>
  <c r="N66" i="68" s="1"/>
  <c r="AG66" i="68"/>
  <c r="AF66" i="68"/>
  <c r="AE66" i="68"/>
  <c r="L66" i="68"/>
  <c r="AH65" i="68"/>
  <c r="AG65" i="68"/>
  <c r="AL65" i="68" s="1"/>
  <c r="N65" i="68" s="1"/>
  <c r="AF65" i="68"/>
  <c r="AE65" i="68"/>
  <c r="L65" i="68"/>
  <c r="AH64" i="68"/>
  <c r="AG64" i="68"/>
  <c r="AK64" i="68" s="1"/>
  <c r="M64" i="68" s="1"/>
  <c r="AF64" i="68"/>
  <c r="AE64" i="68"/>
  <c r="L64" i="68"/>
  <c r="AH63" i="68"/>
  <c r="AL63" i="68" s="1"/>
  <c r="N63" i="68" s="1"/>
  <c r="AG63" i="68"/>
  <c r="AI63" i="68" s="1"/>
  <c r="P63" i="68" s="1"/>
  <c r="AF63" i="68"/>
  <c r="AE63" i="68"/>
  <c r="L63" i="68"/>
  <c r="AH62" i="68"/>
  <c r="AL62" i="68" s="1"/>
  <c r="N62" i="68" s="1"/>
  <c r="AG62" i="68"/>
  <c r="AF62" i="68"/>
  <c r="AE62" i="68"/>
  <c r="L62" i="68"/>
  <c r="AH61" i="68"/>
  <c r="AK61" i="68" s="1"/>
  <c r="M61" i="68" s="1"/>
  <c r="AG61" i="68"/>
  <c r="AJ61" i="68" s="1"/>
  <c r="AF61" i="68"/>
  <c r="AE61" i="68"/>
  <c r="L61" i="68"/>
  <c r="AH60" i="68"/>
  <c r="AL60" i="68" s="1"/>
  <c r="N60" i="68" s="1"/>
  <c r="AG60" i="68"/>
  <c r="AF60" i="68"/>
  <c r="AE60" i="68"/>
  <c r="L60" i="68"/>
  <c r="AH59" i="68"/>
  <c r="AL59" i="68" s="1"/>
  <c r="N59" i="68" s="1"/>
  <c r="AG59" i="68"/>
  <c r="AF59" i="68"/>
  <c r="AE59" i="68"/>
  <c r="L59" i="68"/>
  <c r="AH58" i="68"/>
  <c r="AG58" i="68"/>
  <c r="AF58" i="68"/>
  <c r="AE58" i="68"/>
  <c r="L58" i="68"/>
  <c r="AH57" i="68"/>
  <c r="AG57" i="68"/>
  <c r="AF57" i="68"/>
  <c r="AE57" i="68"/>
  <c r="L57" i="68"/>
  <c r="AH56" i="68"/>
  <c r="AG56" i="68"/>
  <c r="AI56" i="68" s="1"/>
  <c r="P56" i="68" s="1"/>
  <c r="AF56" i="68"/>
  <c r="AE56" i="68"/>
  <c r="L56" i="68"/>
  <c r="AH55" i="68"/>
  <c r="AG55" i="68"/>
  <c r="AI55" i="68" s="1"/>
  <c r="P55" i="68" s="1"/>
  <c r="AF55" i="68"/>
  <c r="AE55" i="68"/>
  <c r="L55" i="68"/>
  <c r="AH54" i="68"/>
  <c r="AG54" i="68"/>
  <c r="AL54" i="68" s="1"/>
  <c r="N54" i="68" s="1"/>
  <c r="AF54" i="68"/>
  <c r="AE54" i="68"/>
  <c r="L54" i="68"/>
  <c r="AH53" i="68"/>
  <c r="AG53" i="68"/>
  <c r="AF53" i="68"/>
  <c r="AE53" i="68"/>
  <c r="L53" i="68"/>
  <c r="AH52" i="68"/>
  <c r="AG52" i="68"/>
  <c r="AF52" i="68"/>
  <c r="AE52" i="68"/>
  <c r="L52" i="68"/>
  <c r="AH51" i="68"/>
  <c r="AG51" i="68"/>
  <c r="AF51" i="68"/>
  <c r="AE51" i="68"/>
  <c r="L51" i="68"/>
  <c r="AH50" i="68"/>
  <c r="AG50" i="68"/>
  <c r="AF50" i="68"/>
  <c r="AE50" i="68"/>
  <c r="L50" i="68"/>
  <c r="AH49" i="68"/>
  <c r="AG49" i="68"/>
  <c r="AI49" i="68" s="1"/>
  <c r="P49" i="68" s="1"/>
  <c r="AF49" i="68"/>
  <c r="AE49" i="68"/>
  <c r="L49" i="68"/>
  <c r="AH48" i="68"/>
  <c r="AG48" i="68"/>
  <c r="AL48" i="68" s="1"/>
  <c r="N48" i="68" s="1"/>
  <c r="AF48" i="68"/>
  <c r="AE48" i="68"/>
  <c r="L48" i="68"/>
  <c r="AH47" i="68"/>
  <c r="AG47" i="68"/>
  <c r="AI47" i="68" s="1"/>
  <c r="P47" i="68" s="1"/>
  <c r="AF47" i="68"/>
  <c r="AE47" i="68"/>
  <c r="L47" i="68"/>
  <c r="AI46" i="68"/>
  <c r="P46" i="68" s="1"/>
  <c r="AH46" i="68"/>
  <c r="AJ46" i="68" s="1"/>
  <c r="AM46" i="68" s="1"/>
  <c r="AG46" i="68"/>
  <c r="AF46" i="68"/>
  <c r="AE46" i="68"/>
  <c r="L46" i="68"/>
  <c r="AH45" i="68"/>
  <c r="AG45" i="68"/>
  <c r="AF45" i="68"/>
  <c r="AE45" i="68"/>
  <c r="K58" i="53"/>
  <c r="K59" i="53"/>
  <c r="K60" i="53"/>
  <c r="K61" i="53"/>
  <c r="K62" i="53"/>
  <c r="K63" i="53"/>
  <c r="K64" i="53"/>
  <c r="K65" i="53"/>
  <c r="K66" i="53"/>
  <c r="K67" i="53"/>
  <c r="K68" i="53"/>
  <c r="K69" i="53"/>
  <c r="K70" i="53"/>
  <c r="K71" i="53"/>
  <c r="K72" i="53"/>
  <c r="K73" i="53"/>
  <c r="K74" i="53"/>
  <c r="K75" i="53"/>
  <c r="K76" i="53"/>
  <c r="K77" i="53"/>
  <c r="K78" i="53"/>
  <c r="K79" i="53"/>
  <c r="K80" i="53"/>
  <c r="K81" i="53"/>
  <c r="K82" i="53"/>
  <c r="K83" i="53"/>
  <c r="K84" i="53"/>
  <c r="K85" i="53"/>
  <c r="K86" i="53"/>
  <c r="K87" i="53"/>
  <c r="K88" i="53"/>
  <c r="K89" i="53"/>
  <c r="K90" i="53"/>
  <c r="K91" i="53"/>
  <c r="K92" i="53"/>
  <c r="K93" i="53"/>
  <c r="K94" i="53"/>
  <c r="K95" i="53"/>
  <c r="K96" i="53"/>
  <c r="K97" i="53"/>
  <c r="K98" i="53"/>
  <c r="K99" i="53"/>
  <c r="K100" i="53"/>
  <c r="K101" i="53"/>
  <c r="K102" i="53"/>
  <c r="K103" i="53"/>
  <c r="K104" i="53"/>
  <c r="K105" i="53"/>
  <c r="K106" i="53"/>
  <c r="K107" i="53"/>
  <c r="K108" i="53"/>
  <c r="K109" i="53"/>
  <c r="K110" i="53"/>
  <c r="K111" i="53"/>
  <c r="K112" i="53"/>
  <c r="K113" i="53"/>
  <c r="K114" i="53"/>
  <c r="K115" i="53"/>
  <c r="K116" i="53"/>
  <c r="K117" i="53"/>
  <c r="K118" i="53"/>
  <c r="K119" i="53"/>
  <c r="K120" i="53"/>
  <c r="K121" i="53"/>
  <c r="K122" i="53"/>
  <c r="K123" i="53"/>
  <c r="K124" i="53"/>
  <c r="K125" i="53"/>
  <c r="K126" i="53"/>
  <c r="K127" i="53"/>
  <c r="K128" i="53"/>
  <c r="K129" i="53"/>
  <c r="K130" i="53"/>
  <c r="K131" i="53"/>
  <c r="K132" i="53"/>
  <c r="K133" i="53"/>
  <c r="K134" i="53"/>
  <c r="K135" i="53"/>
  <c r="K136" i="53"/>
  <c r="K137" i="53"/>
  <c r="K138" i="53"/>
  <c r="K139" i="53"/>
  <c r="K140" i="53"/>
  <c r="K141" i="53"/>
  <c r="K142" i="53"/>
  <c r="K57" i="53"/>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O102" i="58"/>
  <c r="O103" i="58"/>
  <c r="O104" i="58"/>
  <c r="O105" i="58"/>
  <c r="O106" i="58"/>
  <c r="O107" i="58"/>
  <c r="O108" i="58"/>
  <c r="O109" i="58"/>
  <c r="O110" i="58"/>
  <c r="O111" i="58"/>
  <c r="O112" i="58"/>
  <c r="O113" i="58"/>
  <c r="O114" i="58"/>
  <c r="O115" i="58"/>
  <c r="O116" i="58"/>
  <c r="O117" i="58"/>
  <c r="O118" i="58"/>
  <c r="O119" i="58"/>
  <c r="O120" i="58"/>
  <c r="O121" i="58"/>
  <c r="O122" i="58"/>
  <c r="O123" i="58"/>
  <c r="O124" i="58"/>
  <c r="O125" i="58"/>
  <c r="O126" i="58"/>
  <c r="O127" i="58"/>
  <c r="O128" i="58"/>
  <c r="O129" i="58"/>
  <c r="O130" i="58"/>
  <c r="O131" i="58"/>
  <c r="O132" i="58"/>
  <c r="O133" i="58"/>
  <c r="O134" i="58"/>
  <c r="O135" i="58"/>
  <c r="O136" i="58"/>
  <c r="Q66" i="67"/>
  <c r="AM149" i="67"/>
  <c r="AJ149" i="67"/>
  <c r="AI149" i="67"/>
  <c r="Q149" i="67"/>
  <c r="AM148" i="67"/>
  <c r="AJ148" i="67"/>
  <c r="AI148" i="67"/>
  <c r="Q148" i="67"/>
  <c r="AM147" i="67"/>
  <c r="AJ147" i="67"/>
  <c r="AI147" i="67"/>
  <c r="Q147" i="67"/>
  <c r="AM146" i="67"/>
  <c r="AJ146" i="67"/>
  <c r="AI146" i="67"/>
  <c r="Q146" i="67"/>
  <c r="AM145" i="67"/>
  <c r="AJ145" i="67"/>
  <c r="AI145" i="67"/>
  <c r="Q145" i="67"/>
  <c r="AM144" i="67"/>
  <c r="AJ144" i="67"/>
  <c r="AI144" i="67"/>
  <c r="Q144" i="67"/>
  <c r="AM143" i="67"/>
  <c r="AJ143" i="67"/>
  <c r="AI143" i="67"/>
  <c r="Q143" i="67"/>
  <c r="AM142" i="67"/>
  <c r="AJ142" i="67"/>
  <c r="AI142" i="67"/>
  <c r="Q142" i="67"/>
  <c r="AM141" i="67"/>
  <c r="AJ141" i="67"/>
  <c r="AI141" i="67"/>
  <c r="Q141" i="67"/>
  <c r="AM140" i="67"/>
  <c r="AJ140" i="67"/>
  <c r="AI140" i="67"/>
  <c r="Q140" i="67"/>
  <c r="AM139" i="67"/>
  <c r="AJ139" i="67"/>
  <c r="AI139" i="67"/>
  <c r="Q139" i="67"/>
  <c r="AM138" i="67"/>
  <c r="AJ138" i="67"/>
  <c r="AI138" i="67"/>
  <c r="Q138" i="67"/>
  <c r="AM137" i="67"/>
  <c r="AJ137" i="67"/>
  <c r="AI137" i="67"/>
  <c r="Q137" i="67"/>
  <c r="AM136" i="67"/>
  <c r="AJ136" i="67"/>
  <c r="AI136" i="67"/>
  <c r="Q136" i="67"/>
  <c r="AM135" i="67"/>
  <c r="AJ135" i="67"/>
  <c r="AI135" i="67"/>
  <c r="Q135" i="67"/>
  <c r="AM134" i="67"/>
  <c r="AJ134" i="67"/>
  <c r="AI134" i="67"/>
  <c r="Q134" i="67"/>
  <c r="AM133" i="67"/>
  <c r="AJ133" i="67"/>
  <c r="AI133" i="67"/>
  <c r="Q133" i="67"/>
  <c r="AM132" i="67"/>
  <c r="AJ132" i="67"/>
  <c r="AI132" i="67"/>
  <c r="Q132" i="67"/>
  <c r="AM131" i="67"/>
  <c r="AJ131" i="67"/>
  <c r="AI131" i="67"/>
  <c r="Q131" i="67"/>
  <c r="AM130" i="67"/>
  <c r="AJ130" i="67"/>
  <c r="AI130" i="67"/>
  <c r="Q130" i="67"/>
  <c r="AM129" i="67"/>
  <c r="AJ129" i="67"/>
  <c r="AI129" i="67"/>
  <c r="Q129" i="67"/>
  <c r="AM128" i="67"/>
  <c r="AJ128" i="67"/>
  <c r="AI128" i="67"/>
  <c r="Q128" i="67"/>
  <c r="AM127" i="67"/>
  <c r="AJ127" i="67"/>
  <c r="AI127" i="67"/>
  <c r="Q127" i="67"/>
  <c r="AM126" i="67"/>
  <c r="AJ126" i="67"/>
  <c r="AI126" i="67"/>
  <c r="Q126" i="67"/>
  <c r="AM125" i="67"/>
  <c r="AJ125" i="67"/>
  <c r="AI125" i="67"/>
  <c r="Q125" i="67"/>
  <c r="AM124" i="67"/>
  <c r="AJ124" i="67"/>
  <c r="AI124" i="67"/>
  <c r="Q124" i="67"/>
  <c r="AM123" i="67"/>
  <c r="AJ123" i="67"/>
  <c r="AI123" i="67"/>
  <c r="Q123" i="67"/>
  <c r="AM122" i="67"/>
  <c r="AJ122" i="67"/>
  <c r="AI122" i="67"/>
  <c r="Q122" i="67"/>
  <c r="AM121" i="67"/>
  <c r="AJ121" i="67"/>
  <c r="AI121" i="67"/>
  <c r="Q121" i="67"/>
  <c r="AM120" i="67"/>
  <c r="AJ120" i="67"/>
  <c r="AI120" i="67"/>
  <c r="Q120" i="67"/>
  <c r="AM119" i="67"/>
  <c r="AJ119" i="67"/>
  <c r="AI119" i="67"/>
  <c r="Q119" i="67"/>
  <c r="AM118" i="67"/>
  <c r="AJ118" i="67"/>
  <c r="AI118" i="67"/>
  <c r="Q118" i="67"/>
  <c r="AM117" i="67"/>
  <c r="AJ117" i="67"/>
  <c r="AI117" i="67"/>
  <c r="Q117" i="67"/>
  <c r="AM116" i="67"/>
  <c r="AJ116" i="67"/>
  <c r="AI116" i="67"/>
  <c r="Q116" i="67"/>
  <c r="AM115" i="67"/>
  <c r="AJ115" i="67"/>
  <c r="AI115" i="67"/>
  <c r="Q115" i="67"/>
  <c r="AM114" i="67"/>
  <c r="AJ114" i="67"/>
  <c r="AI114" i="67"/>
  <c r="Q114" i="67"/>
  <c r="AM113" i="67"/>
  <c r="AJ113" i="67"/>
  <c r="AI113" i="67"/>
  <c r="Q113" i="67"/>
  <c r="AM112" i="67"/>
  <c r="AJ112" i="67"/>
  <c r="AI112" i="67"/>
  <c r="Q112" i="67"/>
  <c r="AM111" i="67"/>
  <c r="AJ111" i="67"/>
  <c r="AI111" i="67"/>
  <c r="Q111" i="67"/>
  <c r="AM110" i="67"/>
  <c r="AJ110" i="67"/>
  <c r="AI110" i="67"/>
  <c r="Q110" i="67"/>
  <c r="AM109" i="67"/>
  <c r="AJ109" i="67"/>
  <c r="AI109" i="67"/>
  <c r="Q109" i="67"/>
  <c r="AM108" i="67"/>
  <c r="AJ108" i="67"/>
  <c r="AI108" i="67"/>
  <c r="Q108" i="67"/>
  <c r="AM107" i="67"/>
  <c r="AJ107" i="67"/>
  <c r="AI107" i="67"/>
  <c r="Q107" i="67"/>
  <c r="AM106" i="67"/>
  <c r="AJ106" i="67"/>
  <c r="AI106" i="67"/>
  <c r="Q106" i="67"/>
  <c r="AM105" i="67"/>
  <c r="AJ105" i="67"/>
  <c r="AI105" i="67"/>
  <c r="Q105" i="67"/>
  <c r="AM104" i="67"/>
  <c r="AJ104" i="67"/>
  <c r="AI104" i="67"/>
  <c r="Q104" i="67"/>
  <c r="AM103" i="67"/>
  <c r="AJ103" i="67"/>
  <c r="AI103" i="67"/>
  <c r="Q103" i="67"/>
  <c r="AM102" i="67"/>
  <c r="AJ102" i="67"/>
  <c r="AI102" i="67"/>
  <c r="Q102" i="67"/>
  <c r="AM101" i="67"/>
  <c r="AJ101" i="67"/>
  <c r="AI101" i="67"/>
  <c r="Q101" i="67"/>
  <c r="AM100" i="67"/>
  <c r="AJ100" i="67"/>
  <c r="AI100" i="67"/>
  <c r="Q100" i="67"/>
  <c r="AM99" i="67"/>
  <c r="AJ99" i="67"/>
  <c r="AI99" i="67"/>
  <c r="Q99" i="67"/>
  <c r="AM98" i="67"/>
  <c r="AJ98" i="67"/>
  <c r="AI98" i="67"/>
  <c r="Q98" i="67"/>
  <c r="AM97" i="67"/>
  <c r="AJ97" i="67"/>
  <c r="AI97" i="67"/>
  <c r="Q97" i="67"/>
  <c r="AM96" i="67"/>
  <c r="AJ96" i="67"/>
  <c r="AI96" i="67"/>
  <c r="Q96" i="67"/>
  <c r="AM95" i="67"/>
  <c r="AJ95" i="67"/>
  <c r="AI95" i="67"/>
  <c r="Q95" i="67"/>
  <c r="AM94" i="67"/>
  <c r="AJ94" i="67"/>
  <c r="AI94" i="67"/>
  <c r="Q94" i="67"/>
  <c r="AM93" i="67"/>
  <c r="AJ93" i="67"/>
  <c r="AI93" i="67"/>
  <c r="Q93" i="67"/>
  <c r="AM92" i="67"/>
  <c r="AJ92" i="67"/>
  <c r="AI92" i="67"/>
  <c r="Q92" i="67"/>
  <c r="AM91" i="67"/>
  <c r="AJ91" i="67"/>
  <c r="AI91" i="67"/>
  <c r="Q91" i="67"/>
  <c r="AM90" i="67"/>
  <c r="AJ90" i="67"/>
  <c r="AI90" i="67"/>
  <c r="Q90" i="67"/>
  <c r="AM89" i="67"/>
  <c r="AJ89" i="67"/>
  <c r="AI89" i="67"/>
  <c r="Q89" i="67"/>
  <c r="AM88" i="67"/>
  <c r="AJ88" i="67"/>
  <c r="AI88" i="67"/>
  <c r="Q88" i="67"/>
  <c r="AM87" i="67"/>
  <c r="AJ87" i="67"/>
  <c r="AI87" i="67"/>
  <c r="Q87" i="67"/>
  <c r="AM86" i="67"/>
  <c r="AJ86" i="67"/>
  <c r="AI86" i="67"/>
  <c r="Q86" i="67"/>
  <c r="AM85" i="67"/>
  <c r="AJ85" i="67"/>
  <c r="AI85" i="67"/>
  <c r="Q85" i="67"/>
  <c r="AM84" i="67"/>
  <c r="AJ84" i="67"/>
  <c r="AI84" i="67"/>
  <c r="Q84" i="67"/>
  <c r="AM83" i="67"/>
  <c r="AJ83" i="67"/>
  <c r="AI83" i="67"/>
  <c r="Q83" i="67"/>
  <c r="AM82" i="67"/>
  <c r="AJ82" i="67"/>
  <c r="AI82" i="67"/>
  <c r="Q82" i="67"/>
  <c r="AM81" i="67"/>
  <c r="AJ81" i="67"/>
  <c r="AI81" i="67"/>
  <c r="Q81" i="67"/>
  <c r="AM80" i="67"/>
  <c r="AJ80" i="67"/>
  <c r="AI80" i="67"/>
  <c r="Q80" i="67"/>
  <c r="AM79" i="67"/>
  <c r="AJ79" i="67"/>
  <c r="AI79" i="67"/>
  <c r="Q79" i="67"/>
  <c r="AM78" i="67"/>
  <c r="AJ78" i="67"/>
  <c r="AI78" i="67"/>
  <c r="Q78" i="67"/>
  <c r="AM77" i="67"/>
  <c r="AJ77" i="67"/>
  <c r="AI77" i="67"/>
  <c r="Q77" i="67"/>
  <c r="AM76" i="67"/>
  <c r="AJ76" i="67"/>
  <c r="AI76" i="67"/>
  <c r="Q76" i="67"/>
  <c r="AM75" i="67"/>
  <c r="AJ75" i="67"/>
  <c r="AI75" i="67"/>
  <c r="Q75" i="67"/>
  <c r="AM74" i="67"/>
  <c r="AJ74" i="67"/>
  <c r="AI74" i="67"/>
  <c r="Q74" i="67"/>
  <c r="AM73" i="67"/>
  <c r="AJ73" i="67"/>
  <c r="AI73" i="67"/>
  <c r="Q73" i="67"/>
  <c r="AM72" i="67"/>
  <c r="AJ72" i="67"/>
  <c r="AI72" i="67"/>
  <c r="Q72" i="67"/>
  <c r="AM71" i="67"/>
  <c r="AJ71" i="67"/>
  <c r="AI71" i="67"/>
  <c r="Q71" i="67"/>
  <c r="AM70" i="67"/>
  <c r="AJ70" i="67"/>
  <c r="AI70" i="67"/>
  <c r="Q70" i="67"/>
  <c r="AM69" i="67"/>
  <c r="AJ69" i="67"/>
  <c r="AI69" i="67"/>
  <c r="Q69" i="67"/>
  <c r="AM68" i="67"/>
  <c r="AJ68" i="67"/>
  <c r="AI68" i="67"/>
  <c r="Q68" i="67"/>
  <c r="AM67" i="67"/>
  <c r="AJ67" i="67"/>
  <c r="AI67" i="67"/>
  <c r="Q67" i="67"/>
  <c r="AM66" i="67"/>
  <c r="AJ66" i="67"/>
  <c r="AI66" i="67"/>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67" i="51"/>
  <c r="J49" i="66"/>
  <c r="AG67" i="51"/>
  <c r="AF67" i="51"/>
  <c r="AG68" i="51"/>
  <c r="AE130" i="66"/>
  <c r="AD130" i="66"/>
  <c r="K130" i="66"/>
  <c r="J130" i="66"/>
  <c r="AJ129" i="66"/>
  <c r="L129" i="66" s="1"/>
  <c r="AH129" i="66"/>
  <c r="M129" i="66" s="1"/>
  <c r="AG129" i="66"/>
  <c r="N129" i="66" s="1"/>
  <c r="AE129" i="66"/>
  <c r="AD129" i="66"/>
  <c r="K129" i="66"/>
  <c r="J129" i="66"/>
  <c r="AE128" i="66"/>
  <c r="AG128" i="66" s="1"/>
  <c r="N128" i="66" s="1"/>
  <c r="AD128" i="66"/>
  <c r="K128" i="66"/>
  <c r="J128" i="66"/>
  <c r="AE127" i="66"/>
  <c r="AG127" i="66" s="1"/>
  <c r="N127" i="66" s="1"/>
  <c r="AD127" i="66"/>
  <c r="K127" i="66"/>
  <c r="J127" i="66"/>
  <c r="AE126" i="66"/>
  <c r="AD126" i="66"/>
  <c r="K126" i="66"/>
  <c r="J126" i="66"/>
  <c r="AG125" i="66"/>
  <c r="N125" i="66" s="1"/>
  <c r="AE125" i="66"/>
  <c r="AJ125" i="66" s="1"/>
  <c r="L125" i="66" s="1"/>
  <c r="AD125" i="66"/>
  <c r="K125" i="66"/>
  <c r="J125" i="66"/>
  <c r="AE124" i="66"/>
  <c r="AG124" i="66" s="1"/>
  <c r="N124" i="66" s="1"/>
  <c r="AD124" i="66"/>
  <c r="K124" i="66"/>
  <c r="J124" i="66"/>
  <c r="AE123" i="66"/>
  <c r="AD123" i="66"/>
  <c r="K123" i="66"/>
  <c r="J123" i="66"/>
  <c r="AJ122" i="66"/>
  <c r="L122" i="66" s="1"/>
  <c r="AG122" i="66"/>
  <c r="N122" i="66" s="1"/>
  <c r="AE122" i="66"/>
  <c r="AH122" i="66" s="1"/>
  <c r="AD122" i="66"/>
  <c r="K122" i="66"/>
  <c r="J122" i="66"/>
  <c r="AE121" i="66"/>
  <c r="AH121" i="66" s="1"/>
  <c r="M121" i="66" s="1"/>
  <c r="AD121" i="66"/>
  <c r="K121" i="66"/>
  <c r="J121" i="66"/>
  <c r="AG120" i="66"/>
  <c r="N120" i="66" s="1"/>
  <c r="AE120" i="66"/>
  <c r="AD120" i="66"/>
  <c r="K120" i="66"/>
  <c r="J120" i="66"/>
  <c r="AE119" i="66"/>
  <c r="AG119" i="66" s="1"/>
  <c r="N119" i="66" s="1"/>
  <c r="AD119" i="66"/>
  <c r="K119" i="66"/>
  <c r="J119" i="66"/>
  <c r="AE118" i="66"/>
  <c r="AD118" i="66"/>
  <c r="K118" i="66"/>
  <c r="J118" i="66"/>
  <c r="AG117" i="66"/>
  <c r="N117" i="66" s="1"/>
  <c r="AH117" i="66"/>
  <c r="AE117" i="66"/>
  <c r="AJ117" i="66" s="1"/>
  <c r="L117" i="66" s="1"/>
  <c r="AD117" i="66"/>
  <c r="K117" i="66"/>
  <c r="J117" i="66"/>
  <c r="AE116" i="66"/>
  <c r="AJ116" i="66" s="1"/>
  <c r="L116" i="66" s="1"/>
  <c r="AD116" i="66"/>
  <c r="K116" i="66"/>
  <c r="J116" i="66"/>
  <c r="AE115" i="66"/>
  <c r="AD115" i="66"/>
  <c r="K115" i="66"/>
  <c r="J115" i="66"/>
  <c r="AE114" i="66"/>
  <c r="AH114" i="66" s="1"/>
  <c r="AK114" i="66" s="1"/>
  <c r="AD114" i="66"/>
  <c r="K114" i="66"/>
  <c r="J114" i="66"/>
  <c r="AE113" i="66"/>
  <c r="AJ113" i="66" s="1"/>
  <c r="L113" i="66" s="1"/>
  <c r="AD113" i="66"/>
  <c r="K113" i="66"/>
  <c r="J113" i="66"/>
  <c r="AE112" i="66"/>
  <c r="AD112" i="66"/>
  <c r="K112" i="66"/>
  <c r="J112" i="66"/>
  <c r="AE111" i="66"/>
  <c r="AG111" i="66" s="1"/>
  <c r="N111" i="66" s="1"/>
  <c r="AD111" i="66"/>
  <c r="K111" i="66"/>
  <c r="J111" i="66"/>
  <c r="AE110" i="66"/>
  <c r="AD110" i="66"/>
  <c r="K110" i="66"/>
  <c r="J110" i="66"/>
  <c r="AE109" i="66"/>
  <c r="AH109" i="66" s="1"/>
  <c r="AD109" i="66"/>
  <c r="K109" i="66"/>
  <c r="J109" i="66"/>
  <c r="AE108" i="66"/>
  <c r="AG108" i="66" s="1"/>
  <c r="N108" i="66" s="1"/>
  <c r="AD108" i="66"/>
  <c r="K108" i="66"/>
  <c r="J108" i="66"/>
  <c r="AE107" i="66"/>
  <c r="AD107" i="66"/>
  <c r="K107" i="66"/>
  <c r="J107" i="66"/>
  <c r="AE106" i="66"/>
  <c r="AJ106" i="66" s="1"/>
  <c r="L106" i="66" s="1"/>
  <c r="AD106" i="66"/>
  <c r="K106" i="66"/>
  <c r="J106" i="66"/>
  <c r="AJ105" i="66"/>
  <c r="L105" i="66" s="1"/>
  <c r="AE105" i="66"/>
  <c r="AH105" i="66" s="1"/>
  <c r="AK105" i="66" s="1"/>
  <c r="AD105" i="66"/>
  <c r="K105" i="66"/>
  <c r="J105" i="66"/>
  <c r="AE104" i="66"/>
  <c r="AG104" i="66" s="1"/>
  <c r="N104" i="66" s="1"/>
  <c r="AD104" i="66"/>
  <c r="K104" i="66"/>
  <c r="J104" i="66"/>
  <c r="AE103" i="66"/>
  <c r="AG103" i="66" s="1"/>
  <c r="N103" i="66" s="1"/>
  <c r="AD103" i="66"/>
  <c r="K103" i="66"/>
  <c r="J103" i="66"/>
  <c r="AE102" i="66"/>
  <c r="AG102" i="66" s="1"/>
  <c r="N102" i="66" s="1"/>
  <c r="AD102" i="66"/>
  <c r="K102" i="66"/>
  <c r="J102" i="66"/>
  <c r="AE101" i="66"/>
  <c r="AJ101" i="66" s="1"/>
  <c r="L101" i="66" s="1"/>
  <c r="AD101" i="66"/>
  <c r="K101" i="66"/>
  <c r="J101" i="66"/>
  <c r="AE100" i="66"/>
  <c r="AG100" i="66" s="1"/>
  <c r="N100" i="66" s="1"/>
  <c r="AD100" i="66"/>
  <c r="K100" i="66"/>
  <c r="J100" i="66"/>
  <c r="AE99" i="66"/>
  <c r="AD99" i="66"/>
  <c r="K99" i="66"/>
  <c r="J99" i="66"/>
  <c r="AJ98" i="66"/>
  <c r="L98" i="66" s="1"/>
  <c r="AG98" i="66"/>
  <c r="N98" i="66" s="1"/>
  <c r="AE98" i="66"/>
  <c r="AH98" i="66" s="1"/>
  <c r="AK98" i="66" s="1"/>
  <c r="AD98" i="66"/>
  <c r="K98" i="66"/>
  <c r="J98" i="66"/>
  <c r="AE97" i="66"/>
  <c r="AH97" i="66" s="1"/>
  <c r="AD97" i="66"/>
  <c r="K97" i="66"/>
  <c r="J97" i="66"/>
  <c r="AE96" i="66"/>
  <c r="AD96" i="66"/>
  <c r="K96" i="66"/>
  <c r="J96" i="66"/>
  <c r="AE95" i="66"/>
  <c r="AG95" i="66" s="1"/>
  <c r="N95" i="66" s="1"/>
  <c r="AD95" i="66"/>
  <c r="K95" i="66"/>
  <c r="J95" i="66"/>
  <c r="AE94" i="66"/>
  <c r="AG94" i="66" s="1"/>
  <c r="AD94" i="66"/>
  <c r="N94" i="66"/>
  <c r="K94" i="66"/>
  <c r="J94" i="66"/>
  <c r="AE93" i="66"/>
  <c r="AG93" i="66" s="1"/>
  <c r="N93" i="66" s="1"/>
  <c r="AD93" i="66"/>
  <c r="K93" i="66"/>
  <c r="J93" i="66"/>
  <c r="AE92" i="66"/>
  <c r="AG92" i="66" s="1"/>
  <c r="N92" i="66" s="1"/>
  <c r="AD92" i="66"/>
  <c r="K92" i="66"/>
  <c r="J92" i="66"/>
  <c r="AE91" i="66"/>
  <c r="AD91" i="66"/>
  <c r="K91" i="66"/>
  <c r="J91" i="66"/>
  <c r="AE90" i="66"/>
  <c r="AG90" i="66" s="1"/>
  <c r="N90" i="66" s="1"/>
  <c r="AD90" i="66"/>
  <c r="K90" i="66"/>
  <c r="J90" i="66"/>
  <c r="AE89" i="66"/>
  <c r="AJ89" i="66" s="1"/>
  <c r="L89" i="66" s="1"/>
  <c r="AD89" i="66"/>
  <c r="K89" i="66"/>
  <c r="J89" i="66"/>
  <c r="AE88" i="66"/>
  <c r="AD88" i="66"/>
  <c r="K88" i="66"/>
  <c r="J88" i="66"/>
  <c r="AE87" i="66"/>
  <c r="AG87" i="66" s="1"/>
  <c r="N87" i="66" s="1"/>
  <c r="AD87" i="66"/>
  <c r="K87" i="66"/>
  <c r="J87" i="66"/>
  <c r="AE86" i="66"/>
  <c r="AG86" i="66" s="1"/>
  <c r="AD86" i="66"/>
  <c r="N86" i="66"/>
  <c r="K86" i="66"/>
  <c r="J86" i="66"/>
  <c r="AE85" i="66"/>
  <c r="AJ85" i="66" s="1"/>
  <c r="L85" i="66" s="1"/>
  <c r="AD85" i="66"/>
  <c r="K85" i="66"/>
  <c r="J85" i="66"/>
  <c r="AJ84" i="66"/>
  <c r="L84" i="66" s="1"/>
  <c r="AE84" i="66"/>
  <c r="AG84" i="66" s="1"/>
  <c r="N84" i="66" s="1"/>
  <c r="AD84" i="66"/>
  <c r="K84" i="66"/>
  <c r="J84" i="66"/>
  <c r="AE83" i="66"/>
  <c r="AD83" i="66"/>
  <c r="K83" i="66"/>
  <c r="J83" i="66"/>
  <c r="AE82" i="66"/>
  <c r="AJ82" i="66" s="1"/>
  <c r="L82" i="66" s="1"/>
  <c r="AD82" i="66"/>
  <c r="K82" i="66"/>
  <c r="J82" i="66"/>
  <c r="AE81" i="66"/>
  <c r="AH81" i="66" s="1"/>
  <c r="AK81" i="66" s="1"/>
  <c r="AD81" i="66"/>
  <c r="K81" i="66"/>
  <c r="J81" i="66"/>
  <c r="AE80" i="66"/>
  <c r="AJ80" i="66" s="1"/>
  <c r="L80" i="66" s="1"/>
  <c r="AD80" i="66"/>
  <c r="K80" i="66"/>
  <c r="J80" i="66"/>
  <c r="AG79" i="66"/>
  <c r="N79" i="66" s="1"/>
  <c r="AE79" i="66"/>
  <c r="AD79" i="66"/>
  <c r="K79" i="66"/>
  <c r="J79" i="66"/>
  <c r="AE78" i="66"/>
  <c r="AG78" i="66" s="1"/>
  <c r="N78" i="66" s="1"/>
  <c r="AD78" i="66"/>
  <c r="K78" i="66"/>
  <c r="J78" i="66"/>
  <c r="AE77" i="66"/>
  <c r="AD77" i="66"/>
  <c r="K77" i="66"/>
  <c r="J77" i="66"/>
  <c r="AE76" i="66"/>
  <c r="AG76" i="66" s="1"/>
  <c r="N76" i="66" s="1"/>
  <c r="AD76" i="66"/>
  <c r="K76" i="66"/>
  <c r="J76" i="66"/>
  <c r="AE75" i="66"/>
  <c r="AH75" i="66" s="1"/>
  <c r="AK75" i="66" s="1"/>
  <c r="AD75" i="66"/>
  <c r="K75" i="66"/>
  <c r="J75" i="66"/>
  <c r="AE74" i="66"/>
  <c r="AD74" i="66"/>
  <c r="K74" i="66"/>
  <c r="J74" i="66"/>
  <c r="AE73" i="66"/>
  <c r="AH73" i="66" s="1"/>
  <c r="AK73" i="66" s="1"/>
  <c r="AD73" i="66"/>
  <c r="M73" i="66"/>
  <c r="K73" i="66"/>
  <c r="J73" i="66"/>
  <c r="AH72" i="66"/>
  <c r="M72" i="66" s="1"/>
  <c r="AE72" i="66"/>
  <c r="AJ72" i="66" s="1"/>
  <c r="L72" i="66" s="1"/>
  <c r="AD72" i="66"/>
  <c r="K72" i="66"/>
  <c r="J72" i="66"/>
  <c r="AG71" i="66"/>
  <c r="N71" i="66" s="1"/>
  <c r="AE71" i="66"/>
  <c r="AD71" i="66"/>
  <c r="K71" i="66"/>
  <c r="J71" i="66"/>
  <c r="AE70" i="66"/>
  <c r="AG70" i="66" s="1"/>
  <c r="N70" i="66" s="1"/>
  <c r="AD70" i="66"/>
  <c r="K70" i="66"/>
  <c r="J70" i="66"/>
  <c r="AJ69" i="66"/>
  <c r="L69" i="66" s="1"/>
  <c r="AE69" i="66"/>
  <c r="AD69" i="66"/>
  <c r="K69" i="66"/>
  <c r="J69" i="66"/>
  <c r="AE68" i="66"/>
  <c r="AH68" i="66" s="1"/>
  <c r="AK68" i="66" s="1"/>
  <c r="AD68" i="66"/>
  <c r="K68" i="66"/>
  <c r="J68" i="66"/>
  <c r="AE67" i="66"/>
  <c r="AG67" i="66" s="1"/>
  <c r="N67" i="66" s="1"/>
  <c r="AD67" i="66"/>
  <c r="K67" i="66"/>
  <c r="J67" i="66"/>
  <c r="AE66" i="66"/>
  <c r="AG66" i="66" s="1"/>
  <c r="N66" i="66" s="1"/>
  <c r="AD66" i="66"/>
  <c r="K66" i="66"/>
  <c r="J66" i="66"/>
  <c r="AE65" i="66"/>
  <c r="AJ65" i="66" s="1"/>
  <c r="L65" i="66" s="1"/>
  <c r="AD65" i="66"/>
  <c r="K65" i="66"/>
  <c r="J65" i="66"/>
  <c r="AE64" i="66"/>
  <c r="AJ64" i="66" s="1"/>
  <c r="L64" i="66" s="1"/>
  <c r="AD64" i="66"/>
  <c r="K64" i="66"/>
  <c r="J64" i="66"/>
  <c r="AE63" i="66"/>
  <c r="AJ63" i="66" s="1"/>
  <c r="L63" i="66" s="1"/>
  <c r="AD63" i="66"/>
  <c r="K63" i="66"/>
  <c r="J63" i="66"/>
  <c r="AE62" i="66"/>
  <c r="AH62" i="66" s="1"/>
  <c r="AD62" i="66"/>
  <c r="K62" i="66"/>
  <c r="J62" i="66"/>
  <c r="AH61" i="66"/>
  <c r="AE61" i="66"/>
  <c r="AJ61" i="66" s="1"/>
  <c r="L61" i="66" s="1"/>
  <c r="AD61" i="66"/>
  <c r="K61" i="66"/>
  <c r="J61" i="66"/>
  <c r="AE60" i="66"/>
  <c r="AJ60" i="66" s="1"/>
  <c r="L60" i="66" s="1"/>
  <c r="AD60" i="66"/>
  <c r="K60" i="66"/>
  <c r="J60" i="66"/>
  <c r="AE59" i="66"/>
  <c r="AH59" i="66" s="1"/>
  <c r="AD59" i="66"/>
  <c r="K59" i="66"/>
  <c r="J59" i="66"/>
  <c r="AE58" i="66"/>
  <c r="AJ58" i="66" s="1"/>
  <c r="L58" i="66" s="1"/>
  <c r="AD58" i="66"/>
  <c r="K58" i="66"/>
  <c r="J58" i="66"/>
  <c r="AE57" i="66"/>
  <c r="AJ57" i="66" s="1"/>
  <c r="L57" i="66" s="1"/>
  <c r="AD57" i="66"/>
  <c r="K57" i="66"/>
  <c r="J57" i="66"/>
  <c r="AE56" i="66"/>
  <c r="AJ56" i="66" s="1"/>
  <c r="L56" i="66" s="1"/>
  <c r="AD56" i="66"/>
  <c r="K56" i="66"/>
  <c r="J56" i="66"/>
  <c r="AE55" i="66"/>
  <c r="AJ55" i="66" s="1"/>
  <c r="L55" i="66" s="1"/>
  <c r="AD55" i="66"/>
  <c r="K55" i="66"/>
  <c r="J55" i="66"/>
  <c r="AE54" i="66"/>
  <c r="AH54" i="66" s="1"/>
  <c r="AD54" i="66"/>
  <c r="K54" i="66"/>
  <c r="J54" i="66"/>
  <c r="AE53" i="66"/>
  <c r="AJ53" i="66" s="1"/>
  <c r="L53" i="66" s="1"/>
  <c r="AD53" i="66"/>
  <c r="K53" i="66"/>
  <c r="J53" i="66"/>
  <c r="AE52" i="66"/>
  <c r="AJ52" i="66" s="1"/>
  <c r="L52" i="66" s="1"/>
  <c r="AD52" i="66"/>
  <c r="K52" i="66"/>
  <c r="J52" i="66"/>
  <c r="AE51" i="66"/>
  <c r="AH51" i="66" s="1"/>
  <c r="AD51" i="66"/>
  <c r="K51" i="66"/>
  <c r="J51" i="66"/>
  <c r="AE50" i="66"/>
  <c r="AJ50" i="66" s="1"/>
  <c r="L50" i="66" s="1"/>
  <c r="AD50" i="66"/>
  <c r="K50" i="66"/>
  <c r="J50" i="66"/>
  <c r="AD49" i="66"/>
  <c r="K49" i="66"/>
  <c r="AE49" i="66"/>
  <c r="AG127" i="65"/>
  <c r="AK127" i="65" s="1"/>
  <c r="N127" i="65" s="1"/>
  <c r="AF127" i="65"/>
  <c r="AH127" i="65" s="1"/>
  <c r="P127" i="65" s="1"/>
  <c r="AE127" i="65"/>
  <c r="L127" i="65"/>
  <c r="AG126" i="65"/>
  <c r="AF126" i="65"/>
  <c r="AJ126" i="65" s="1"/>
  <c r="M126" i="65" s="1"/>
  <c r="AE126" i="65"/>
  <c r="L126" i="65"/>
  <c r="AG125" i="65"/>
  <c r="AF125" i="65"/>
  <c r="AE125" i="65"/>
  <c r="L125" i="65"/>
  <c r="AH124" i="65"/>
  <c r="P124" i="65" s="1"/>
  <c r="AG124" i="65"/>
  <c r="AF124" i="65"/>
  <c r="AE124" i="65"/>
  <c r="L124" i="65"/>
  <c r="AG123" i="65"/>
  <c r="AF123" i="65"/>
  <c r="AH123" i="65" s="1"/>
  <c r="P123" i="65" s="1"/>
  <c r="AE123" i="65"/>
  <c r="L123" i="65"/>
  <c r="AH122" i="65"/>
  <c r="P122" i="65" s="1"/>
  <c r="AG122" i="65"/>
  <c r="AF122" i="65"/>
  <c r="AE122" i="65"/>
  <c r="L122" i="65"/>
  <c r="AG121" i="65"/>
  <c r="AF121" i="65"/>
  <c r="AJ121" i="65" s="1"/>
  <c r="M121" i="65" s="1"/>
  <c r="AE121" i="65"/>
  <c r="L121" i="65"/>
  <c r="AG120" i="65"/>
  <c r="AF120" i="65"/>
  <c r="AJ120" i="65" s="1"/>
  <c r="M120" i="65" s="1"/>
  <c r="AE120" i="65"/>
  <c r="L120" i="65"/>
  <c r="AG119" i="65"/>
  <c r="AF119" i="65"/>
  <c r="AH119" i="65" s="1"/>
  <c r="P119" i="65" s="1"/>
  <c r="AE119" i="65"/>
  <c r="L119" i="65"/>
  <c r="AG118" i="65"/>
  <c r="AI118" i="65" s="1"/>
  <c r="AL118" i="65" s="1"/>
  <c r="AF118" i="65"/>
  <c r="AK118" i="65" s="1"/>
  <c r="N118" i="65" s="1"/>
  <c r="AE118" i="65"/>
  <c r="L118" i="65"/>
  <c r="AG117" i="65"/>
  <c r="AF117" i="65"/>
  <c r="AJ117" i="65" s="1"/>
  <c r="M117" i="65" s="1"/>
  <c r="AE117" i="65"/>
  <c r="L117" i="65"/>
  <c r="AG116" i="65"/>
  <c r="AF116" i="65"/>
  <c r="AH116" i="65" s="1"/>
  <c r="P116" i="65" s="1"/>
  <c r="AE116" i="65"/>
  <c r="L116" i="65"/>
  <c r="AH115" i="65"/>
  <c r="AG115" i="65"/>
  <c r="AI115" i="65" s="1"/>
  <c r="O115" i="65" s="1"/>
  <c r="AF115" i="65"/>
  <c r="AE115" i="65"/>
  <c r="P115" i="65"/>
  <c r="L115" i="65"/>
  <c r="AG114" i="65"/>
  <c r="AF114" i="65"/>
  <c r="AH114" i="65" s="1"/>
  <c r="P114" i="65" s="1"/>
  <c r="AE114" i="65"/>
  <c r="L114" i="65"/>
  <c r="AL113" i="65"/>
  <c r="AG113" i="65"/>
  <c r="AI113" i="65" s="1"/>
  <c r="O113" i="65" s="1"/>
  <c r="AF113" i="65"/>
  <c r="AH113" i="65" s="1"/>
  <c r="P113" i="65" s="1"/>
  <c r="AE113" i="65"/>
  <c r="L113" i="65"/>
  <c r="AH112" i="65"/>
  <c r="P112" i="65" s="1"/>
  <c r="AG112" i="65"/>
  <c r="AK112" i="65" s="1"/>
  <c r="N112" i="65" s="1"/>
  <c r="AF112" i="65"/>
  <c r="AE112" i="65"/>
  <c r="L112" i="65"/>
  <c r="AG111" i="65"/>
  <c r="AF111" i="65"/>
  <c r="AE111" i="65"/>
  <c r="L111" i="65"/>
  <c r="AG110" i="65"/>
  <c r="AF110" i="65"/>
  <c r="AH110" i="65" s="1"/>
  <c r="P110" i="65" s="1"/>
  <c r="AE110" i="65"/>
  <c r="L110" i="65"/>
  <c r="AH109" i="65"/>
  <c r="P109" i="65" s="1"/>
  <c r="AG109" i="65"/>
  <c r="AF109" i="65"/>
  <c r="AE109" i="65"/>
  <c r="L109" i="65"/>
  <c r="AG108" i="65"/>
  <c r="AF108" i="65"/>
  <c r="AH108" i="65" s="1"/>
  <c r="P108" i="65" s="1"/>
  <c r="AE108" i="65"/>
  <c r="L108" i="65"/>
  <c r="AL107" i="65"/>
  <c r="AH107" i="65"/>
  <c r="P107" i="65" s="1"/>
  <c r="AG107" i="65"/>
  <c r="AI107" i="65" s="1"/>
  <c r="O107" i="65" s="1"/>
  <c r="AF107" i="65"/>
  <c r="AE107" i="65"/>
  <c r="L107" i="65"/>
  <c r="AG106" i="65"/>
  <c r="AF106" i="65"/>
  <c r="AH106" i="65" s="1"/>
  <c r="P106" i="65" s="1"/>
  <c r="AE106" i="65"/>
  <c r="L106" i="65"/>
  <c r="AG105" i="65"/>
  <c r="AF105" i="65"/>
  <c r="AE105" i="65"/>
  <c r="L105" i="65"/>
  <c r="AG104" i="65"/>
  <c r="AF104" i="65"/>
  <c r="AK104" i="65" s="1"/>
  <c r="N104" i="65" s="1"/>
  <c r="AE104" i="65"/>
  <c r="L104" i="65"/>
  <c r="AG103" i="65"/>
  <c r="AF103" i="65"/>
  <c r="AH103" i="65" s="1"/>
  <c r="P103" i="65" s="1"/>
  <c r="AE103" i="65"/>
  <c r="L103" i="65"/>
  <c r="AH102" i="65"/>
  <c r="P102" i="65" s="1"/>
  <c r="AG102" i="65"/>
  <c r="AF102" i="65"/>
  <c r="AK102" i="65" s="1"/>
  <c r="N102" i="65" s="1"/>
  <c r="AE102" i="65"/>
  <c r="L102" i="65"/>
  <c r="AG101" i="65"/>
  <c r="AF101" i="65"/>
  <c r="AH101" i="65" s="1"/>
  <c r="P101" i="65" s="1"/>
  <c r="AE101" i="65"/>
  <c r="L101" i="65"/>
  <c r="AG100" i="65"/>
  <c r="AF100" i="65"/>
  <c r="AH100" i="65" s="1"/>
  <c r="P100" i="65" s="1"/>
  <c r="AE100" i="65"/>
  <c r="L100" i="65"/>
  <c r="AG99" i="65"/>
  <c r="AF99" i="65"/>
  <c r="AE99" i="65"/>
  <c r="L99" i="65"/>
  <c r="AG98" i="65"/>
  <c r="AF98" i="65"/>
  <c r="AK98" i="65" s="1"/>
  <c r="N98" i="65" s="1"/>
  <c r="AE98" i="65"/>
  <c r="L98" i="65"/>
  <c r="AG97" i="65"/>
  <c r="AF97" i="65"/>
  <c r="AH97" i="65" s="1"/>
  <c r="P97" i="65" s="1"/>
  <c r="AE97" i="65"/>
  <c r="L97" i="65"/>
  <c r="AG96" i="65"/>
  <c r="AF96" i="65"/>
  <c r="AH96" i="65" s="1"/>
  <c r="P96" i="65" s="1"/>
  <c r="AE96" i="65"/>
  <c r="L96" i="65"/>
  <c r="AG95" i="65"/>
  <c r="AF95" i="65"/>
  <c r="AK95" i="65" s="1"/>
  <c r="N95" i="65" s="1"/>
  <c r="AE95" i="65"/>
  <c r="L95" i="65"/>
  <c r="AG94" i="65"/>
  <c r="AF94" i="65"/>
  <c r="AK94" i="65" s="1"/>
  <c r="N94" i="65" s="1"/>
  <c r="AE94" i="65"/>
  <c r="L94" i="65"/>
  <c r="AG93" i="65"/>
  <c r="AF93" i="65"/>
  <c r="AE93" i="65"/>
  <c r="L93" i="65"/>
  <c r="AG92" i="65"/>
  <c r="AJ92" i="65" s="1"/>
  <c r="M92" i="65" s="1"/>
  <c r="AF92" i="65"/>
  <c r="AK92" i="65" s="1"/>
  <c r="N92" i="65" s="1"/>
  <c r="AE92" i="65"/>
  <c r="L92" i="65"/>
  <c r="AI91" i="65"/>
  <c r="AL91" i="65" s="1"/>
  <c r="AH91" i="65"/>
  <c r="P91" i="65" s="1"/>
  <c r="AG91" i="65"/>
  <c r="AF91" i="65"/>
  <c r="AK91" i="65" s="1"/>
  <c r="N91" i="65" s="1"/>
  <c r="AE91" i="65"/>
  <c r="L91" i="65"/>
  <c r="AI90" i="65"/>
  <c r="AL90" i="65" s="1"/>
  <c r="AG90" i="65"/>
  <c r="AJ90" i="65" s="1"/>
  <c r="M90" i="65" s="1"/>
  <c r="AF90" i="65"/>
  <c r="AH90" i="65" s="1"/>
  <c r="P90" i="65" s="1"/>
  <c r="AE90" i="65"/>
  <c r="L90" i="65"/>
  <c r="AK89" i="65"/>
  <c r="N89" i="65" s="1"/>
  <c r="AG89" i="65"/>
  <c r="AF89" i="65"/>
  <c r="AH89" i="65" s="1"/>
  <c r="P89" i="65" s="1"/>
  <c r="AE89" i="65"/>
  <c r="L89" i="65"/>
  <c r="AG88" i="65"/>
  <c r="AF88" i="65"/>
  <c r="AK88" i="65" s="1"/>
  <c r="N88" i="65" s="1"/>
  <c r="AE88" i="65"/>
  <c r="L88" i="65"/>
  <c r="AG87" i="65"/>
  <c r="AF87" i="65"/>
  <c r="AE87" i="65"/>
  <c r="L87" i="65"/>
  <c r="AG86" i="65"/>
  <c r="AF86" i="65"/>
  <c r="AH86" i="65" s="1"/>
  <c r="P86" i="65" s="1"/>
  <c r="AE86" i="65"/>
  <c r="L86" i="65"/>
  <c r="AG85" i="65"/>
  <c r="AF85" i="65"/>
  <c r="AE85" i="65"/>
  <c r="L85" i="65"/>
  <c r="AJ84" i="65"/>
  <c r="M84" i="65" s="1"/>
  <c r="AG84" i="65"/>
  <c r="AF84" i="65"/>
  <c r="AK84" i="65" s="1"/>
  <c r="N84" i="65" s="1"/>
  <c r="AE84" i="65"/>
  <c r="L84" i="65"/>
  <c r="AG83" i="65"/>
  <c r="AF83" i="65"/>
  <c r="AE83" i="65"/>
  <c r="L83" i="65"/>
  <c r="AG82" i="65"/>
  <c r="AF82" i="65"/>
  <c r="AE82" i="65"/>
  <c r="L82" i="65"/>
  <c r="AG81" i="65"/>
  <c r="AF81" i="65"/>
  <c r="AE81" i="65"/>
  <c r="L81" i="65"/>
  <c r="AG80" i="65"/>
  <c r="AF80" i="65"/>
  <c r="AE80" i="65"/>
  <c r="L80" i="65"/>
  <c r="AG79" i="65"/>
  <c r="AF79" i="65"/>
  <c r="AE79" i="65"/>
  <c r="L79" i="65"/>
  <c r="AG78" i="65"/>
  <c r="AF78" i="65"/>
  <c r="AJ78" i="65" s="1"/>
  <c r="M78" i="65" s="1"/>
  <c r="AE78" i="65"/>
  <c r="L78" i="65"/>
  <c r="AH77" i="65"/>
  <c r="P77" i="65" s="1"/>
  <c r="AG77" i="65"/>
  <c r="AJ77" i="65" s="1"/>
  <c r="M77" i="65" s="1"/>
  <c r="AF77" i="65"/>
  <c r="AE77" i="65"/>
  <c r="L77" i="65"/>
  <c r="AG76" i="65"/>
  <c r="AF76" i="65"/>
  <c r="AE76" i="65"/>
  <c r="L76" i="65"/>
  <c r="AJ75" i="65"/>
  <c r="M75" i="65" s="1"/>
  <c r="AG75" i="65"/>
  <c r="AF75" i="65"/>
  <c r="AE75" i="65"/>
  <c r="L75" i="65"/>
  <c r="AG74" i="65"/>
  <c r="AF74" i="65"/>
  <c r="AI74" i="65" s="1"/>
  <c r="O74" i="65" s="1"/>
  <c r="AE74" i="65"/>
  <c r="L74" i="65"/>
  <c r="AG73" i="65"/>
  <c r="AF73" i="65"/>
  <c r="AK73" i="65" s="1"/>
  <c r="N73" i="65" s="1"/>
  <c r="AE73" i="65"/>
  <c r="L73" i="65"/>
  <c r="AJ72" i="65"/>
  <c r="M72" i="65" s="1"/>
  <c r="AG72" i="65"/>
  <c r="AF72" i="65"/>
  <c r="AE72" i="65"/>
  <c r="L72" i="65"/>
  <c r="AI71" i="65"/>
  <c r="AL71" i="65" s="1"/>
  <c r="AG71" i="65"/>
  <c r="AF71" i="65"/>
  <c r="AJ71" i="65" s="1"/>
  <c r="M71" i="65" s="1"/>
  <c r="AE71" i="65"/>
  <c r="L71" i="65"/>
  <c r="AH70" i="65"/>
  <c r="P70" i="65" s="1"/>
  <c r="AG70" i="65"/>
  <c r="AF70" i="65"/>
  <c r="AK70" i="65" s="1"/>
  <c r="N70" i="65" s="1"/>
  <c r="AE70" i="65"/>
  <c r="L70" i="65"/>
  <c r="AH69" i="65"/>
  <c r="P69" i="65" s="1"/>
  <c r="AG69" i="65"/>
  <c r="AJ69" i="65" s="1"/>
  <c r="M69" i="65" s="1"/>
  <c r="AF69" i="65"/>
  <c r="AE69" i="65"/>
  <c r="L69" i="65"/>
  <c r="AG68" i="65"/>
  <c r="AF68" i="65"/>
  <c r="AK68" i="65" s="1"/>
  <c r="N68" i="65" s="1"/>
  <c r="AE68" i="65"/>
  <c r="L68" i="65"/>
  <c r="AG67" i="65"/>
  <c r="AF67" i="65"/>
  <c r="AK67" i="65" s="1"/>
  <c r="N67" i="65" s="1"/>
  <c r="AE67" i="65"/>
  <c r="L67" i="65"/>
  <c r="AJ66" i="65"/>
  <c r="M66" i="65" s="1"/>
  <c r="AI66" i="65"/>
  <c r="AL66" i="65" s="1"/>
  <c r="AG66" i="65"/>
  <c r="AF66" i="65"/>
  <c r="AK66" i="65" s="1"/>
  <c r="N66" i="65" s="1"/>
  <c r="AE66" i="65"/>
  <c r="L66" i="65"/>
  <c r="AI65" i="65"/>
  <c r="O65" i="65" s="1"/>
  <c r="AH65" i="65"/>
  <c r="P65" i="65" s="1"/>
  <c r="AG65" i="65"/>
  <c r="AF65" i="65"/>
  <c r="AK65" i="65" s="1"/>
  <c r="N65" i="65" s="1"/>
  <c r="AE65" i="65"/>
  <c r="L65" i="65"/>
  <c r="AJ64" i="65"/>
  <c r="M64" i="65" s="1"/>
  <c r="AH64" i="65"/>
  <c r="P64" i="65" s="1"/>
  <c r="AG64" i="65"/>
  <c r="AF64" i="65"/>
  <c r="AI64" i="65" s="1"/>
  <c r="O64" i="65" s="1"/>
  <c r="AE64" i="65"/>
  <c r="L64" i="65"/>
  <c r="AI63" i="65"/>
  <c r="O63" i="65" s="1"/>
  <c r="AG63" i="65"/>
  <c r="AF63" i="65"/>
  <c r="AJ63" i="65" s="1"/>
  <c r="M63" i="65" s="1"/>
  <c r="AE63" i="65"/>
  <c r="L63" i="65"/>
  <c r="AH62" i="65"/>
  <c r="P62" i="65" s="1"/>
  <c r="AG62" i="65"/>
  <c r="AF62" i="65"/>
  <c r="AK62" i="65" s="1"/>
  <c r="N62" i="65" s="1"/>
  <c r="AE62" i="65"/>
  <c r="L62" i="65"/>
  <c r="AH61" i="65"/>
  <c r="P61" i="65" s="1"/>
  <c r="AG61" i="65"/>
  <c r="AJ61" i="65" s="1"/>
  <c r="M61" i="65" s="1"/>
  <c r="AF61" i="65"/>
  <c r="AE61" i="65"/>
  <c r="L61" i="65"/>
  <c r="AG60" i="65"/>
  <c r="AF60" i="65"/>
  <c r="AK60" i="65" s="1"/>
  <c r="N60" i="65" s="1"/>
  <c r="AE60" i="65"/>
  <c r="L60" i="65"/>
  <c r="AJ59" i="65"/>
  <c r="M59" i="65" s="1"/>
  <c r="AG59" i="65"/>
  <c r="AF59" i="65"/>
  <c r="AK59" i="65" s="1"/>
  <c r="N59" i="65" s="1"/>
  <c r="AE59" i="65"/>
  <c r="L59" i="65"/>
  <c r="AJ58" i="65"/>
  <c r="M58" i="65" s="1"/>
  <c r="AI58" i="65"/>
  <c r="AL58" i="65" s="1"/>
  <c r="AG58" i="65"/>
  <c r="AF58" i="65"/>
  <c r="AH58" i="65" s="1"/>
  <c r="P58" i="65" s="1"/>
  <c r="AE58" i="65"/>
  <c r="L58" i="65"/>
  <c r="AG57" i="65"/>
  <c r="AK57" i="65" s="1"/>
  <c r="N57" i="65" s="1"/>
  <c r="AF57" i="65"/>
  <c r="AE57" i="65"/>
  <c r="L57" i="65"/>
  <c r="AG56" i="65"/>
  <c r="AF56" i="65"/>
  <c r="AE56" i="65"/>
  <c r="L56" i="65"/>
  <c r="AG55" i="65"/>
  <c r="AF55" i="65"/>
  <c r="AE55" i="65"/>
  <c r="L55" i="65"/>
  <c r="AG54" i="65"/>
  <c r="AJ54" i="65" s="1"/>
  <c r="M54" i="65" s="1"/>
  <c r="AF54" i="65"/>
  <c r="AH54" i="65" s="1"/>
  <c r="P54" i="65" s="1"/>
  <c r="AE54" i="65"/>
  <c r="L54" i="65"/>
  <c r="AG53" i="65"/>
  <c r="AF53" i="65"/>
  <c r="AE53" i="65"/>
  <c r="L53" i="65"/>
  <c r="AG52" i="65"/>
  <c r="AF52" i="65"/>
  <c r="AE52" i="65"/>
  <c r="L52" i="65"/>
  <c r="AG51" i="65"/>
  <c r="AF51" i="65"/>
  <c r="AE51" i="65"/>
  <c r="L51" i="65"/>
  <c r="AH143" i="65" s="1"/>
  <c r="F316" i="71" s="1"/>
  <c r="AG50" i="65"/>
  <c r="AF50" i="65"/>
  <c r="AH50" i="65" s="1"/>
  <c r="P50" i="65" s="1"/>
  <c r="AE50" i="65"/>
  <c r="L50" i="65"/>
  <c r="AG49" i="65"/>
  <c r="AF49" i="65"/>
  <c r="AE49" i="65"/>
  <c r="L49" i="65"/>
  <c r="AG48" i="65"/>
  <c r="AF48" i="65"/>
  <c r="AH48" i="65" s="1"/>
  <c r="P48" i="65" s="1"/>
  <c r="AE48" i="65"/>
  <c r="L48" i="65"/>
  <c r="AG47" i="65"/>
  <c r="AF47" i="65"/>
  <c r="AJ47" i="65" s="1"/>
  <c r="M47" i="65" s="1"/>
  <c r="AE47" i="65"/>
  <c r="L47" i="65"/>
  <c r="AE131" i="64"/>
  <c r="AD131" i="64"/>
  <c r="M131" i="64"/>
  <c r="AE130" i="64"/>
  <c r="AD130" i="64"/>
  <c r="M130" i="64"/>
  <c r="AE129" i="64"/>
  <c r="AG129" i="64" s="1"/>
  <c r="Q129" i="64" s="1"/>
  <c r="AD129" i="64"/>
  <c r="M129" i="64"/>
  <c r="AG128" i="64"/>
  <c r="Q128" i="64" s="1"/>
  <c r="AE128" i="64"/>
  <c r="AD128" i="64"/>
  <c r="M128" i="64"/>
  <c r="AE127" i="64"/>
  <c r="AD127" i="64"/>
  <c r="M127" i="64"/>
  <c r="AG126" i="64"/>
  <c r="Q126" i="64" s="1"/>
  <c r="AE126" i="64"/>
  <c r="AD126" i="64"/>
  <c r="M126" i="64"/>
  <c r="AE125" i="64"/>
  <c r="AD125" i="64"/>
  <c r="M125" i="64"/>
  <c r="AG124" i="64"/>
  <c r="AE124" i="64"/>
  <c r="AD124" i="64"/>
  <c r="Q124" i="64"/>
  <c r="M124" i="64"/>
  <c r="AE123" i="64"/>
  <c r="AD123" i="64"/>
  <c r="M123" i="64"/>
  <c r="AE122" i="64"/>
  <c r="AG122" i="64" s="1"/>
  <c r="Q122" i="64" s="1"/>
  <c r="AD122" i="64"/>
  <c r="M122" i="64"/>
  <c r="AE121" i="64"/>
  <c r="AD121" i="64"/>
  <c r="M121" i="64"/>
  <c r="AG120" i="64"/>
  <c r="Q120" i="64" s="1"/>
  <c r="AE120" i="64"/>
  <c r="AD120" i="64"/>
  <c r="M120" i="64"/>
  <c r="AG119" i="64"/>
  <c r="Q119" i="64" s="1"/>
  <c r="AE119" i="64"/>
  <c r="AD119" i="64"/>
  <c r="M119" i="64"/>
  <c r="AE118" i="64"/>
  <c r="AG118" i="64" s="1"/>
  <c r="Q118" i="64" s="1"/>
  <c r="AD118" i="64"/>
  <c r="M118" i="64"/>
  <c r="AG117" i="64"/>
  <c r="Q117" i="64" s="1"/>
  <c r="AE117" i="64"/>
  <c r="AD117" i="64"/>
  <c r="M117" i="64"/>
  <c r="AG116" i="64"/>
  <c r="Q116" i="64" s="1"/>
  <c r="AE116" i="64"/>
  <c r="AD116" i="64"/>
  <c r="M116" i="64"/>
  <c r="AE115" i="64"/>
  <c r="AD115" i="64"/>
  <c r="M115" i="64"/>
  <c r="AG114" i="64"/>
  <c r="Q114" i="64" s="1"/>
  <c r="AE114" i="64"/>
  <c r="AD114" i="64"/>
  <c r="M114" i="64"/>
  <c r="AE113" i="64"/>
  <c r="AG113" i="64" s="1"/>
  <c r="Q113" i="64" s="1"/>
  <c r="AD113" i="64"/>
  <c r="M113" i="64"/>
  <c r="AE112" i="64"/>
  <c r="AD112" i="64"/>
  <c r="M112" i="64"/>
  <c r="AG111" i="64"/>
  <c r="Q111" i="64" s="1"/>
  <c r="AE111" i="64"/>
  <c r="AD111" i="64"/>
  <c r="M111" i="64"/>
  <c r="AE110" i="64"/>
  <c r="AG110" i="64" s="1"/>
  <c r="Q110" i="64" s="1"/>
  <c r="AD110" i="64"/>
  <c r="M110" i="64"/>
  <c r="AE109" i="64"/>
  <c r="AD109" i="64"/>
  <c r="M109" i="64"/>
  <c r="AE108" i="64"/>
  <c r="AD108" i="64"/>
  <c r="M108" i="64"/>
  <c r="AE107" i="64"/>
  <c r="AD107" i="64"/>
  <c r="M107" i="64"/>
  <c r="AG106" i="64"/>
  <c r="Q106" i="64" s="1"/>
  <c r="AE106" i="64"/>
  <c r="AD106" i="64"/>
  <c r="M106" i="64"/>
  <c r="AE105" i="64"/>
  <c r="AD105" i="64"/>
  <c r="M105" i="64"/>
  <c r="AE104" i="64"/>
  <c r="AG104" i="64" s="1"/>
  <c r="Q104" i="64" s="1"/>
  <c r="AD104" i="64"/>
  <c r="M104" i="64"/>
  <c r="AG103" i="64"/>
  <c r="Q103" i="64" s="1"/>
  <c r="AE103" i="64"/>
  <c r="AD103" i="64"/>
  <c r="M103" i="64"/>
  <c r="AG102" i="64"/>
  <c r="Q102" i="64" s="1"/>
  <c r="AE102" i="64"/>
  <c r="AD102" i="64"/>
  <c r="M102" i="64"/>
  <c r="AE101" i="64"/>
  <c r="AD101" i="64"/>
  <c r="M101" i="64"/>
  <c r="AE100" i="64"/>
  <c r="AD100" i="64"/>
  <c r="M100" i="64"/>
  <c r="AE99" i="64"/>
  <c r="AD99" i="64"/>
  <c r="M99" i="64"/>
  <c r="AG98" i="64"/>
  <c r="Q98" i="64" s="1"/>
  <c r="AE98" i="64"/>
  <c r="AD98" i="64"/>
  <c r="M98" i="64"/>
  <c r="AE97" i="64"/>
  <c r="AG97" i="64" s="1"/>
  <c r="Q97" i="64" s="1"/>
  <c r="AD97" i="64"/>
  <c r="M97" i="64"/>
  <c r="AG96" i="64"/>
  <c r="Q96" i="64" s="1"/>
  <c r="AE96" i="64"/>
  <c r="AD96" i="64"/>
  <c r="M96" i="64"/>
  <c r="AE95" i="64"/>
  <c r="AG95" i="64" s="1"/>
  <c r="Q95" i="64" s="1"/>
  <c r="AD95" i="64"/>
  <c r="M95" i="64"/>
  <c r="AG94" i="64"/>
  <c r="AE94" i="64"/>
  <c r="AD94" i="64"/>
  <c r="Q94" i="64"/>
  <c r="M94" i="64"/>
  <c r="AE93" i="64"/>
  <c r="AD93" i="64"/>
  <c r="M93" i="64"/>
  <c r="AE92" i="64"/>
  <c r="AG92" i="64" s="1"/>
  <c r="Q92" i="64" s="1"/>
  <c r="AD92" i="64"/>
  <c r="M92" i="64"/>
  <c r="AE91" i="64"/>
  <c r="AD91" i="64"/>
  <c r="M91" i="64"/>
  <c r="AE90" i="64"/>
  <c r="AG90" i="64" s="1"/>
  <c r="Q90" i="64" s="1"/>
  <c r="AD90" i="64"/>
  <c r="M90" i="64"/>
  <c r="AE89" i="64"/>
  <c r="AD89" i="64"/>
  <c r="M89" i="64"/>
  <c r="AG88" i="64"/>
  <c r="Q88" i="64" s="1"/>
  <c r="AE88" i="64"/>
  <c r="AD88" i="64"/>
  <c r="M88" i="64"/>
  <c r="AE87" i="64"/>
  <c r="AD87" i="64"/>
  <c r="M87" i="64"/>
  <c r="AE86" i="64"/>
  <c r="AD86" i="64"/>
  <c r="M86" i="64"/>
  <c r="AE85" i="64"/>
  <c r="AD85" i="64"/>
  <c r="M85" i="64"/>
  <c r="AG84" i="64"/>
  <c r="Q84" i="64" s="1"/>
  <c r="AE84" i="64"/>
  <c r="AD84" i="64"/>
  <c r="M84" i="64"/>
  <c r="AE83" i="64"/>
  <c r="AD83" i="64"/>
  <c r="M83" i="64"/>
  <c r="AG82" i="64"/>
  <c r="Q82" i="64" s="1"/>
  <c r="AE82" i="64"/>
  <c r="AD82" i="64"/>
  <c r="M82" i="64"/>
  <c r="AE81" i="64"/>
  <c r="AD81" i="64"/>
  <c r="M81" i="64"/>
  <c r="AE80" i="64"/>
  <c r="AD80" i="64"/>
  <c r="M80" i="64"/>
  <c r="AE79" i="64"/>
  <c r="AD79" i="64"/>
  <c r="M79" i="64"/>
  <c r="AE78" i="64"/>
  <c r="AD78" i="64"/>
  <c r="M78" i="64"/>
  <c r="AE77" i="64"/>
  <c r="AD77" i="64"/>
  <c r="M77" i="64"/>
  <c r="AE76" i="64"/>
  <c r="AD76" i="64"/>
  <c r="M76" i="64"/>
  <c r="AE75" i="64"/>
  <c r="AG75" i="64" s="1"/>
  <c r="Q75" i="64" s="1"/>
  <c r="AD75" i="64"/>
  <c r="M75" i="64"/>
  <c r="AE74" i="64"/>
  <c r="AD74" i="64"/>
  <c r="M74" i="64"/>
  <c r="AE73" i="64"/>
  <c r="AG73" i="64" s="1"/>
  <c r="Q73" i="64" s="1"/>
  <c r="AD73" i="64"/>
  <c r="M73" i="64"/>
  <c r="AE72" i="64"/>
  <c r="AD72" i="64"/>
  <c r="M72" i="64"/>
  <c r="AE71" i="64"/>
  <c r="AG71" i="64" s="1"/>
  <c r="Q71" i="64" s="1"/>
  <c r="AD71" i="64"/>
  <c r="M71" i="64"/>
  <c r="AE70" i="64"/>
  <c r="AD70" i="64"/>
  <c r="M70" i="64"/>
  <c r="AE69" i="64"/>
  <c r="AG69" i="64" s="1"/>
  <c r="Q69" i="64" s="1"/>
  <c r="AD69" i="64"/>
  <c r="M69" i="64"/>
  <c r="AE68" i="64"/>
  <c r="AD68" i="64"/>
  <c r="M68" i="64"/>
  <c r="AE67" i="64"/>
  <c r="AG67" i="64" s="1"/>
  <c r="Q67" i="64" s="1"/>
  <c r="AD67" i="64"/>
  <c r="M67" i="64"/>
  <c r="AE66" i="64"/>
  <c r="AD66" i="64"/>
  <c r="M66" i="64"/>
  <c r="AE65" i="64"/>
  <c r="AG65" i="64" s="1"/>
  <c r="Q65" i="64" s="1"/>
  <c r="AD65" i="64"/>
  <c r="M65" i="64"/>
  <c r="AE64" i="64"/>
  <c r="AD64" i="64"/>
  <c r="M64" i="64"/>
  <c r="AE63" i="64"/>
  <c r="AG63" i="64" s="1"/>
  <c r="Q63" i="64" s="1"/>
  <c r="AD63" i="64"/>
  <c r="M63" i="64"/>
  <c r="AE62" i="64"/>
  <c r="AD62" i="64"/>
  <c r="M62" i="64"/>
  <c r="AE61" i="64"/>
  <c r="AG61" i="64" s="1"/>
  <c r="Q61" i="64" s="1"/>
  <c r="AD61" i="64"/>
  <c r="M61" i="64"/>
  <c r="AE60" i="64"/>
  <c r="AD60" i="64"/>
  <c r="M60" i="64"/>
  <c r="AE59" i="64"/>
  <c r="AG59" i="64" s="1"/>
  <c r="AD59" i="64"/>
  <c r="Q59" i="64"/>
  <c r="M59" i="64"/>
  <c r="AE58" i="64"/>
  <c r="AD58" i="64"/>
  <c r="M58" i="64"/>
  <c r="AE57" i="64"/>
  <c r="AD57" i="64"/>
  <c r="M57" i="64"/>
  <c r="AE56" i="64"/>
  <c r="AG56" i="64" s="1"/>
  <c r="AD56" i="64"/>
  <c r="Q56" i="64"/>
  <c r="M56" i="64"/>
  <c r="AE55" i="64"/>
  <c r="AD55" i="64"/>
  <c r="M55" i="64"/>
  <c r="AE54" i="64"/>
  <c r="AG54" i="64" s="1"/>
  <c r="Q54" i="64" s="1"/>
  <c r="AD54" i="64"/>
  <c r="M54" i="64"/>
  <c r="AE53" i="64"/>
  <c r="AG53" i="64" s="1"/>
  <c r="Q53" i="64" s="1"/>
  <c r="AD53" i="64"/>
  <c r="M53" i="64"/>
  <c r="AE52" i="64"/>
  <c r="AG52" i="64" s="1"/>
  <c r="Q52" i="64" s="1"/>
  <c r="AD52" i="64"/>
  <c r="M52" i="64"/>
  <c r="AE51" i="64"/>
  <c r="AD51" i="64"/>
  <c r="M51" i="64"/>
  <c r="AE50" i="64"/>
  <c r="AD50" i="64"/>
  <c r="M50" i="64"/>
  <c r="AE49" i="64"/>
  <c r="AD49" i="64"/>
  <c r="M49" i="64"/>
  <c r="AG48" i="64"/>
  <c r="Q48" i="64" s="1"/>
  <c r="AE48" i="64"/>
  <c r="AD48" i="64"/>
  <c r="M48" i="64"/>
  <c r="AE47" i="64"/>
  <c r="AD47" i="64"/>
  <c r="M47" i="64"/>
  <c r="AE46" i="64"/>
  <c r="AG46" i="64" s="1"/>
  <c r="Q46" i="64" s="1"/>
  <c r="AD46" i="64"/>
  <c r="M46" i="64"/>
  <c r="AE45" i="64"/>
  <c r="AD45" i="64"/>
  <c r="M45" i="64"/>
  <c r="AE44" i="64"/>
  <c r="AD44" i="64"/>
  <c r="M44" i="64"/>
  <c r="AE132" i="63"/>
  <c r="AD132" i="63"/>
  <c r="M132" i="63"/>
  <c r="AE131" i="63"/>
  <c r="AD131" i="63"/>
  <c r="M131" i="63"/>
  <c r="AE130" i="63"/>
  <c r="AD130" i="63"/>
  <c r="M130" i="63"/>
  <c r="AG129" i="63"/>
  <c r="Q129" i="63" s="1"/>
  <c r="AE129" i="63"/>
  <c r="AD129" i="63"/>
  <c r="M129" i="63"/>
  <c r="AE128" i="63"/>
  <c r="AD128" i="63"/>
  <c r="M128" i="63"/>
  <c r="AE127" i="63"/>
  <c r="AG127" i="63" s="1"/>
  <c r="Q127" i="63" s="1"/>
  <c r="AD127" i="63"/>
  <c r="M127" i="63"/>
  <c r="AE126" i="63"/>
  <c r="AD126" i="63"/>
  <c r="M126" i="63"/>
  <c r="AG125" i="63"/>
  <c r="Q125" i="63" s="1"/>
  <c r="AE125" i="63"/>
  <c r="AD125" i="63"/>
  <c r="M125" i="63"/>
  <c r="AE124" i="63"/>
  <c r="AD124" i="63"/>
  <c r="M124" i="63"/>
  <c r="AE123" i="63"/>
  <c r="AG123" i="63" s="1"/>
  <c r="Q123" i="63" s="1"/>
  <c r="AD123" i="63"/>
  <c r="M123" i="63"/>
  <c r="AE122" i="63"/>
  <c r="AD122" i="63"/>
  <c r="M122" i="63"/>
  <c r="AE121" i="63"/>
  <c r="AD121" i="63"/>
  <c r="M121" i="63"/>
  <c r="AE120" i="63"/>
  <c r="AD120" i="63"/>
  <c r="M120" i="63"/>
  <c r="AG119" i="63"/>
  <c r="Q119" i="63" s="1"/>
  <c r="AE119" i="63"/>
  <c r="AD119" i="63"/>
  <c r="M119" i="63"/>
  <c r="AE118" i="63"/>
  <c r="AD118" i="63"/>
  <c r="M118" i="63"/>
  <c r="AE117" i="63"/>
  <c r="AD117" i="63"/>
  <c r="M117" i="63"/>
  <c r="AE116" i="63"/>
  <c r="AD116" i="63"/>
  <c r="M116" i="63"/>
  <c r="AG115" i="63"/>
  <c r="Q115" i="63" s="1"/>
  <c r="AE115" i="63"/>
  <c r="AD115" i="63"/>
  <c r="M115" i="63"/>
  <c r="AE114" i="63"/>
  <c r="AD114" i="63"/>
  <c r="M114" i="63"/>
  <c r="AE113" i="63"/>
  <c r="AD113" i="63"/>
  <c r="M113" i="63"/>
  <c r="AE112" i="63"/>
  <c r="AD112" i="63"/>
  <c r="M112" i="63"/>
  <c r="AG111" i="63"/>
  <c r="Q111" i="63" s="1"/>
  <c r="AE111" i="63"/>
  <c r="AD111" i="63"/>
  <c r="M111" i="63"/>
  <c r="AE110" i="63"/>
  <c r="AD110" i="63"/>
  <c r="M110" i="63"/>
  <c r="AE109" i="63"/>
  <c r="AD109" i="63"/>
  <c r="M109" i="63"/>
  <c r="AE108" i="63"/>
  <c r="AD108" i="63"/>
  <c r="M108" i="63"/>
  <c r="AE107" i="63"/>
  <c r="AD107" i="63"/>
  <c r="M107" i="63"/>
  <c r="AE106" i="63"/>
  <c r="AD106" i="63"/>
  <c r="M106" i="63"/>
  <c r="AG105" i="63"/>
  <c r="Q105" i="63" s="1"/>
  <c r="AE105" i="63"/>
  <c r="AD105" i="63"/>
  <c r="M105" i="63"/>
  <c r="AE104" i="63"/>
  <c r="AG104" i="63" s="1"/>
  <c r="AD104" i="63"/>
  <c r="Q104" i="63"/>
  <c r="M104" i="63"/>
  <c r="AE103" i="63"/>
  <c r="AD103" i="63"/>
  <c r="M103" i="63"/>
  <c r="AE102" i="63"/>
  <c r="AD102" i="63"/>
  <c r="M102" i="63"/>
  <c r="AE101" i="63"/>
  <c r="AD101" i="63"/>
  <c r="M101" i="63"/>
  <c r="AE100" i="63"/>
  <c r="AG100" i="63" s="1"/>
  <c r="Q100" i="63" s="1"/>
  <c r="AD100" i="63"/>
  <c r="M100" i="63"/>
  <c r="AG99" i="63"/>
  <c r="Q99" i="63" s="1"/>
  <c r="AE99" i="63"/>
  <c r="AD99" i="63"/>
  <c r="M99" i="63"/>
  <c r="AE98" i="63"/>
  <c r="AD98" i="63"/>
  <c r="M98" i="63"/>
  <c r="AE97" i="63"/>
  <c r="AD97" i="63"/>
  <c r="M97" i="63"/>
  <c r="AE96" i="63"/>
  <c r="AD96" i="63"/>
  <c r="M96" i="63"/>
  <c r="AE95" i="63"/>
  <c r="AG95" i="63" s="1"/>
  <c r="Q95" i="63" s="1"/>
  <c r="AD95" i="63"/>
  <c r="M95" i="63"/>
  <c r="AE94" i="63"/>
  <c r="AD94" i="63"/>
  <c r="M94" i="63"/>
  <c r="AE93" i="63"/>
  <c r="AG93" i="63" s="1"/>
  <c r="Q93" i="63" s="1"/>
  <c r="AD93" i="63"/>
  <c r="M93" i="63"/>
  <c r="AE92" i="63"/>
  <c r="AD92" i="63"/>
  <c r="M92" i="63"/>
  <c r="AG91" i="63"/>
  <c r="Q91" i="63" s="1"/>
  <c r="AE91" i="63"/>
  <c r="AD91" i="63"/>
  <c r="M91" i="63"/>
  <c r="AE90" i="63"/>
  <c r="AD90" i="63"/>
  <c r="M90" i="63"/>
  <c r="AE89" i="63"/>
  <c r="AD89" i="63"/>
  <c r="M89" i="63"/>
  <c r="AE88" i="63"/>
  <c r="AD88" i="63"/>
  <c r="M88" i="63"/>
  <c r="AE87" i="63"/>
  <c r="AG87" i="63" s="1"/>
  <c r="Q87" i="63" s="1"/>
  <c r="AD87" i="63"/>
  <c r="M87" i="63"/>
  <c r="AE86" i="63"/>
  <c r="AD86" i="63"/>
  <c r="M86" i="63"/>
  <c r="AE85" i="63"/>
  <c r="AG85" i="63" s="1"/>
  <c r="Q85" i="63" s="1"/>
  <c r="AD85" i="63"/>
  <c r="M85" i="63"/>
  <c r="AE84" i="63"/>
  <c r="AD84" i="63"/>
  <c r="M84" i="63"/>
  <c r="AE83" i="63"/>
  <c r="AG83" i="63" s="1"/>
  <c r="Q83" i="63" s="1"/>
  <c r="AD83" i="63"/>
  <c r="M83" i="63"/>
  <c r="AE82" i="63"/>
  <c r="AD82" i="63"/>
  <c r="M82" i="63"/>
  <c r="AE81" i="63"/>
  <c r="AG81" i="63" s="1"/>
  <c r="Q81" i="63" s="1"/>
  <c r="AD81" i="63"/>
  <c r="M81" i="63"/>
  <c r="AE80" i="63"/>
  <c r="AD80" i="63"/>
  <c r="M80" i="63"/>
  <c r="AE79" i="63"/>
  <c r="AG79" i="63" s="1"/>
  <c r="Q79" i="63" s="1"/>
  <c r="AD79" i="63"/>
  <c r="M79" i="63"/>
  <c r="AE78" i="63"/>
  <c r="AD78" i="63"/>
  <c r="M78" i="63"/>
  <c r="AE77" i="63"/>
  <c r="AD77" i="63"/>
  <c r="M77" i="63"/>
  <c r="AE76" i="63"/>
  <c r="AG76" i="63" s="1"/>
  <c r="Q76" i="63" s="1"/>
  <c r="AD76" i="63"/>
  <c r="M76" i="63"/>
  <c r="AE75" i="63"/>
  <c r="AD75" i="63"/>
  <c r="M75" i="63"/>
  <c r="AE74" i="63"/>
  <c r="AG74" i="63" s="1"/>
  <c r="Q74" i="63" s="1"/>
  <c r="AD74" i="63"/>
  <c r="M74" i="63"/>
  <c r="AE73" i="63"/>
  <c r="AD73" i="63"/>
  <c r="M73" i="63"/>
  <c r="AE72" i="63"/>
  <c r="AG72" i="63" s="1"/>
  <c r="Q72" i="63" s="1"/>
  <c r="AD72" i="63"/>
  <c r="M72" i="63"/>
  <c r="AE71" i="63"/>
  <c r="AD71" i="63"/>
  <c r="M71" i="63"/>
  <c r="AE70" i="63"/>
  <c r="AG70" i="63" s="1"/>
  <c r="Q70" i="63" s="1"/>
  <c r="AD70" i="63"/>
  <c r="M70" i="63"/>
  <c r="AE69" i="63"/>
  <c r="AD69" i="63"/>
  <c r="M69" i="63"/>
  <c r="AE68" i="63"/>
  <c r="AG68" i="63" s="1"/>
  <c r="Q68" i="63" s="1"/>
  <c r="AD68" i="63"/>
  <c r="M68" i="63"/>
  <c r="AE67" i="63"/>
  <c r="AD67" i="63"/>
  <c r="M67" i="63"/>
  <c r="AE66" i="63"/>
  <c r="AG66" i="63" s="1"/>
  <c r="AD66" i="63"/>
  <c r="Q66" i="63"/>
  <c r="M66" i="63"/>
  <c r="AE65" i="63"/>
  <c r="AD65" i="63"/>
  <c r="M65" i="63"/>
  <c r="AE64" i="63"/>
  <c r="AG64" i="63" s="1"/>
  <c r="AD64" i="63"/>
  <c r="Q64" i="63"/>
  <c r="M64" i="63"/>
  <c r="AG63" i="63"/>
  <c r="Q63" i="63" s="1"/>
  <c r="AE63" i="63"/>
  <c r="AD63" i="63"/>
  <c r="M63" i="63"/>
  <c r="AE62" i="63"/>
  <c r="AG62" i="63" s="1"/>
  <c r="AD62" i="63"/>
  <c r="Q62" i="63"/>
  <c r="M62" i="63"/>
  <c r="AG61" i="63"/>
  <c r="Q61" i="63" s="1"/>
  <c r="AE61" i="63"/>
  <c r="AD61" i="63"/>
  <c r="M61" i="63"/>
  <c r="AE60" i="63"/>
  <c r="AD60" i="63"/>
  <c r="M60" i="63"/>
  <c r="AE59" i="63"/>
  <c r="AD59" i="63"/>
  <c r="M59" i="63"/>
  <c r="AE58" i="63"/>
  <c r="AG58" i="63" s="1"/>
  <c r="AD58" i="63"/>
  <c r="Q58" i="63"/>
  <c r="M58" i="63"/>
  <c r="AE57" i="63"/>
  <c r="AG57" i="63" s="1"/>
  <c r="Q57" i="63" s="1"/>
  <c r="AD57" i="63"/>
  <c r="M57" i="63"/>
  <c r="AE56" i="63"/>
  <c r="AG56" i="63" s="1"/>
  <c r="Q56" i="63" s="1"/>
  <c r="AD56" i="63"/>
  <c r="M56" i="63"/>
  <c r="AE55" i="63"/>
  <c r="AD55" i="63"/>
  <c r="M55" i="63"/>
  <c r="AE54" i="63"/>
  <c r="AD54" i="63"/>
  <c r="M54" i="63"/>
  <c r="AE53" i="63"/>
  <c r="AD53" i="63"/>
  <c r="M53" i="63"/>
  <c r="AE52" i="63"/>
  <c r="AD52" i="63"/>
  <c r="M52" i="63"/>
  <c r="AE51" i="63"/>
  <c r="AD51" i="63"/>
  <c r="M51" i="63"/>
  <c r="AE50" i="63"/>
  <c r="AD50" i="63"/>
  <c r="M50" i="63"/>
  <c r="AE49" i="63"/>
  <c r="AG49" i="63" s="1"/>
  <c r="Q49" i="63" s="1"/>
  <c r="AD49" i="63"/>
  <c r="M49" i="63"/>
  <c r="AE48" i="63"/>
  <c r="AD48" i="63"/>
  <c r="M48" i="63"/>
  <c r="AE47" i="63"/>
  <c r="AD47" i="63"/>
  <c r="M47" i="63"/>
  <c r="AE46" i="63"/>
  <c r="AD46" i="63"/>
  <c r="M46" i="63"/>
  <c r="AE45" i="63"/>
  <c r="AD45" i="63"/>
  <c r="M45" i="63"/>
  <c r="M45" i="29"/>
  <c r="AJ148" i="29" s="1"/>
  <c r="J497" i="70" s="1"/>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44" i="29"/>
  <c r="AJ139" i="29" s="1"/>
  <c r="J488" i="70" s="1"/>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M132" i="28"/>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O71" i="24"/>
  <c r="O72" i="24"/>
  <c r="AH162" i="24" s="1"/>
  <c r="L209" i="70" s="1"/>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O122" i="24"/>
  <c r="O123" i="24"/>
  <c r="O124" i="24"/>
  <c r="O125" i="24"/>
  <c r="O126" i="24"/>
  <c r="O127" i="24"/>
  <c r="O128" i="24"/>
  <c r="O129" i="24"/>
  <c r="O130" i="24"/>
  <c r="O131" i="24"/>
  <c r="O132" i="24"/>
  <c r="O133" i="24"/>
  <c r="O134" i="24"/>
  <c r="O135" i="24"/>
  <c r="O136" i="24"/>
  <c r="O137" i="24"/>
  <c r="O138" i="24"/>
  <c r="O139" i="24"/>
  <c r="O140" i="24"/>
  <c r="O141" i="24"/>
  <c r="O142" i="24"/>
  <c r="O143" i="24"/>
  <c r="Q66" i="23"/>
  <c r="Q67" i="23"/>
  <c r="Q68" i="23"/>
  <c r="Q69" i="23"/>
  <c r="Q70" i="23"/>
  <c r="Q71" i="23"/>
  <c r="Q72" i="23"/>
  <c r="Q73" i="23"/>
  <c r="Q74" i="23"/>
  <c r="Q75" i="23"/>
  <c r="Q76" i="23"/>
  <c r="Q77" i="23"/>
  <c r="Q78" i="23"/>
  <c r="Q79" i="23"/>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AG67" i="34"/>
  <c r="AK67" i="34" s="1"/>
  <c r="R67" i="34" s="1"/>
  <c r="N68" i="34"/>
  <c r="N69" i="34"/>
  <c r="N70" i="34"/>
  <c r="N71" i="34"/>
  <c r="N72" i="34"/>
  <c r="N73" i="34"/>
  <c r="N74" i="34"/>
  <c r="N75" i="34"/>
  <c r="N76" i="34"/>
  <c r="N77" i="34"/>
  <c r="N78" i="34"/>
  <c r="N79" i="34"/>
  <c r="N80" i="34"/>
  <c r="N81" i="34"/>
  <c r="N82" i="34"/>
  <c r="N83" i="34"/>
  <c r="N84" i="34"/>
  <c r="N85" i="34"/>
  <c r="N86" i="34"/>
  <c r="N87" i="34"/>
  <c r="N88" i="34"/>
  <c r="N89" i="34"/>
  <c r="N90" i="34"/>
  <c r="N91" i="34"/>
  <c r="N92" i="34"/>
  <c r="N93" i="34"/>
  <c r="N94" i="34"/>
  <c r="N95" i="34"/>
  <c r="N96" i="34"/>
  <c r="N97" i="34"/>
  <c r="N98" i="34"/>
  <c r="N99" i="34"/>
  <c r="N100" i="34"/>
  <c r="N101" i="34"/>
  <c r="N102" i="34"/>
  <c r="N103" i="34"/>
  <c r="N104" i="34"/>
  <c r="N105" i="34"/>
  <c r="N106" i="34"/>
  <c r="N107" i="34"/>
  <c r="N108" i="34"/>
  <c r="N109" i="34"/>
  <c r="N110" i="34"/>
  <c r="N111" i="34"/>
  <c r="N112" i="34"/>
  <c r="N113" i="34"/>
  <c r="N114" i="34"/>
  <c r="N115" i="34"/>
  <c r="N116" i="34"/>
  <c r="N117" i="34"/>
  <c r="N118" i="34"/>
  <c r="N119" i="34"/>
  <c r="N120" i="34"/>
  <c r="N121" i="34"/>
  <c r="N122" i="34"/>
  <c r="N123" i="34"/>
  <c r="N124" i="34"/>
  <c r="N125" i="34"/>
  <c r="N126" i="34"/>
  <c r="N127" i="34"/>
  <c r="N128" i="34"/>
  <c r="N129" i="34"/>
  <c r="N130" i="34"/>
  <c r="N131" i="34"/>
  <c r="N132" i="34"/>
  <c r="N133" i="34"/>
  <c r="N134" i="34"/>
  <c r="N135" i="34"/>
  <c r="N136" i="34"/>
  <c r="N137" i="34"/>
  <c r="N138" i="34"/>
  <c r="N139" i="34"/>
  <c r="N140" i="34"/>
  <c r="N141" i="34"/>
  <c r="N142" i="34"/>
  <c r="N143" i="34"/>
  <c r="N144" i="34"/>
  <c r="N145" i="34"/>
  <c r="N146" i="34"/>
  <c r="N147" i="34"/>
  <c r="N148" i="34"/>
  <c r="N149" i="34"/>
  <c r="N150" i="34"/>
  <c r="N67" i="34"/>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50" i="19"/>
  <c r="M51" i="19"/>
  <c r="M52" i="19"/>
  <c r="M53" i="19"/>
  <c r="M54" i="19"/>
  <c r="M55" i="19"/>
  <c r="M56" i="19"/>
  <c r="M49" i="19"/>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S47" i="16"/>
  <c r="S48" i="16"/>
  <c r="S49" i="16"/>
  <c r="S50" i="16"/>
  <c r="S51" i="16"/>
  <c r="S52" i="16"/>
  <c r="S55" i="16"/>
  <c r="S56" i="16"/>
  <c r="S57" i="16"/>
  <c r="S58" i="16"/>
  <c r="S59" i="16"/>
  <c r="S63" i="16"/>
  <c r="S64" i="16"/>
  <c r="S65" i="16"/>
  <c r="S66" i="16"/>
  <c r="S67" i="16"/>
  <c r="S68" i="16"/>
  <c r="S71" i="16"/>
  <c r="S72" i="16"/>
  <c r="S73" i="16"/>
  <c r="S74" i="16"/>
  <c r="S75" i="16"/>
  <c r="S79" i="16"/>
  <c r="S80" i="16"/>
  <c r="S81" i="16"/>
  <c r="S82" i="16"/>
  <c r="S83" i="16"/>
  <c r="S87" i="16"/>
  <c r="S88" i="16"/>
  <c r="S89" i="16"/>
  <c r="S90" i="16"/>
  <c r="S91" i="16"/>
  <c r="S95" i="16"/>
  <c r="S96" i="16"/>
  <c r="S97" i="16"/>
  <c r="S98" i="16"/>
  <c r="S99" i="16"/>
  <c r="S100" i="16"/>
  <c r="S103" i="16"/>
  <c r="S104" i="16"/>
  <c r="S105" i="16"/>
  <c r="S106" i="16"/>
  <c r="S107" i="16"/>
  <c r="S108" i="16"/>
  <c r="S111" i="16"/>
  <c r="S112" i="16"/>
  <c r="S113" i="16"/>
  <c r="S114" i="16"/>
  <c r="S115" i="16"/>
  <c r="S116" i="16"/>
  <c r="S119" i="16"/>
  <c r="S120" i="16"/>
  <c r="S121" i="16"/>
  <c r="S122" i="16"/>
  <c r="S123" i="16"/>
  <c r="AJ23" i="13"/>
  <c r="AJ24" i="13"/>
  <c r="AJ25" i="13"/>
  <c r="AJ26" i="13"/>
  <c r="AJ27" i="13"/>
  <c r="AJ28" i="13"/>
  <c r="AJ29" i="13"/>
  <c r="AJ30" i="13"/>
  <c r="AJ31" i="13"/>
  <c r="AJ32" i="13"/>
  <c r="AJ33" i="13"/>
  <c r="AJ34" i="13"/>
  <c r="AJ35" i="13"/>
  <c r="AJ36" i="13"/>
  <c r="AJ37" i="13"/>
  <c r="AJ38" i="13"/>
  <c r="AJ39" i="13"/>
  <c r="AJ40" i="13"/>
  <c r="AJ41" i="13"/>
  <c r="AJ42" i="13"/>
  <c r="AJ43" i="13"/>
  <c r="AJ44" i="13"/>
  <c r="AJ45" i="13"/>
  <c r="AJ46" i="13"/>
  <c r="AJ47" i="13"/>
  <c r="AJ48" i="13"/>
  <c r="AJ49" i="13"/>
  <c r="AJ50" i="13"/>
  <c r="AJ51" i="13"/>
  <c r="AJ52" i="13"/>
  <c r="AJ53" i="13"/>
  <c r="AJ54" i="13"/>
  <c r="AJ55" i="13"/>
  <c r="AJ56" i="13"/>
  <c r="AJ57" i="13"/>
  <c r="AJ58" i="13"/>
  <c r="AJ59" i="13"/>
  <c r="AJ60" i="13"/>
  <c r="AJ61" i="13"/>
  <c r="AJ62" i="13"/>
  <c r="AJ63" i="13"/>
  <c r="AJ64" i="13"/>
  <c r="AJ65" i="13"/>
  <c r="AJ66" i="13"/>
  <c r="AJ67" i="13"/>
  <c r="AJ68" i="13"/>
  <c r="AJ69" i="13"/>
  <c r="AJ70" i="13"/>
  <c r="AJ71" i="13"/>
  <c r="AJ72" i="13"/>
  <c r="AJ73" i="13"/>
  <c r="AJ74" i="13"/>
  <c r="AJ75" i="13"/>
  <c r="AJ76" i="13"/>
  <c r="AJ77" i="13"/>
  <c r="AJ78" i="13"/>
  <c r="AJ79" i="13"/>
  <c r="AJ80" i="13"/>
  <c r="AJ81" i="13"/>
  <c r="AJ82" i="13"/>
  <c r="AJ83" i="13"/>
  <c r="AJ84" i="13"/>
  <c r="AJ85" i="13"/>
  <c r="AJ86" i="13"/>
  <c r="AJ87" i="13"/>
  <c r="AJ88" i="13"/>
  <c r="AJ89" i="13"/>
  <c r="AJ90" i="13"/>
  <c r="AJ91" i="13"/>
  <c r="AJ92" i="13"/>
  <c r="AJ93" i="13"/>
  <c r="AJ94" i="13"/>
  <c r="AJ95" i="13"/>
  <c r="AJ96" i="13"/>
  <c r="AJ97" i="13"/>
  <c r="AJ98" i="13"/>
  <c r="AJ99" i="13"/>
  <c r="AJ100" i="13"/>
  <c r="AJ101" i="13"/>
  <c r="AJ102" i="13"/>
  <c r="AJ103" i="13"/>
  <c r="AJ104" i="13"/>
  <c r="AJ105" i="13"/>
  <c r="AJ106" i="13"/>
  <c r="G24" i="13"/>
  <c r="E21" i="37" s="1"/>
  <c r="G25" i="13"/>
  <c r="E22" i="37" s="1"/>
  <c r="G26" i="13"/>
  <c r="E23" i="37" s="1"/>
  <c r="G27" i="13"/>
  <c r="E24" i="37" s="1"/>
  <c r="G28" i="13"/>
  <c r="E25" i="37" s="1"/>
  <c r="G29" i="13"/>
  <c r="E26" i="37" s="1"/>
  <c r="G30" i="13"/>
  <c r="E27" i="37" s="1"/>
  <c r="G31" i="13"/>
  <c r="E28" i="37" s="1"/>
  <c r="G32" i="13"/>
  <c r="E29" i="37" s="1"/>
  <c r="G33" i="13"/>
  <c r="E30" i="37" s="1"/>
  <c r="G34" i="13"/>
  <c r="E31" i="37" s="1"/>
  <c r="G35" i="13"/>
  <c r="E32" i="37" s="1"/>
  <c r="G36" i="13"/>
  <c r="E33" i="37" s="1"/>
  <c r="G37" i="13"/>
  <c r="E34" i="37" s="1"/>
  <c r="G38" i="13"/>
  <c r="E35" i="37" s="1"/>
  <c r="G39" i="13"/>
  <c r="E36" i="37" s="1"/>
  <c r="G40" i="13"/>
  <c r="E37" i="37" s="1"/>
  <c r="G41" i="13"/>
  <c r="E38" i="37" s="1"/>
  <c r="G42" i="13"/>
  <c r="E39" i="37" s="1"/>
  <c r="G43" i="13"/>
  <c r="E40" i="37" s="1"/>
  <c r="G44" i="13"/>
  <c r="E41" i="37" s="1"/>
  <c r="G45" i="13"/>
  <c r="E42" i="37" s="1"/>
  <c r="G46" i="13"/>
  <c r="E43" i="37" s="1"/>
  <c r="G47" i="13"/>
  <c r="E44" i="37" s="1"/>
  <c r="G48" i="13"/>
  <c r="E45" i="37" s="1"/>
  <c r="G49" i="13"/>
  <c r="E46" i="37" s="1"/>
  <c r="G50" i="13"/>
  <c r="E47" i="37" s="1"/>
  <c r="G51" i="13"/>
  <c r="E48" i="37" s="1"/>
  <c r="G52" i="13"/>
  <c r="E49" i="37" s="1"/>
  <c r="G53" i="13"/>
  <c r="E50" i="37" s="1"/>
  <c r="G54" i="13"/>
  <c r="E51" i="37" s="1"/>
  <c r="G55" i="13"/>
  <c r="E52" i="37" s="1"/>
  <c r="G56" i="13"/>
  <c r="E53" i="37" s="1"/>
  <c r="G57" i="13"/>
  <c r="E54" i="37" s="1"/>
  <c r="G58" i="13"/>
  <c r="E55" i="37" s="1"/>
  <c r="G59" i="13"/>
  <c r="E56" i="37" s="1"/>
  <c r="G60" i="13"/>
  <c r="E57" i="37" s="1"/>
  <c r="G61" i="13"/>
  <c r="E58" i="37" s="1"/>
  <c r="G62" i="13"/>
  <c r="E59" i="37" s="1"/>
  <c r="G63" i="13"/>
  <c r="E60" i="37" s="1"/>
  <c r="G64" i="13"/>
  <c r="E61" i="37" s="1"/>
  <c r="G65" i="13"/>
  <c r="E62" i="37" s="1"/>
  <c r="G66" i="13"/>
  <c r="E63" i="37" s="1"/>
  <c r="G67" i="13"/>
  <c r="E64" i="37" s="1"/>
  <c r="G68" i="13"/>
  <c r="E65" i="37" s="1"/>
  <c r="G69" i="13"/>
  <c r="E66" i="37" s="1"/>
  <c r="G70" i="13"/>
  <c r="E67" i="37" s="1"/>
  <c r="G71" i="13"/>
  <c r="E68" i="37" s="1"/>
  <c r="G72" i="13"/>
  <c r="E69" i="37" s="1"/>
  <c r="G73" i="13"/>
  <c r="E70" i="37" s="1"/>
  <c r="G74" i="13"/>
  <c r="E71" i="37" s="1"/>
  <c r="G75" i="13"/>
  <c r="E72" i="37" s="1"/>
  <c r="G76" i="13"/>
  <c r="E73" i="37" s="1"/>
  <c r="G77" i="13"/>
  <c r="E74" i="37" s="1"/>
  <c r="G78" i="13"/>
  <c r="E75" i="37" s="1"/>
  <c r="G79" i="13"/>
  <c r="E76" i="37" s="1"/>
  <c r="G80" i="13"/>
  <c r="E77" i="37" s="1"/>
  <c r="G81" i="13"/>
  <c r="E78" i="37" s="1"/>
  <c r="G82" i="13"/>
  <c r="E79" i="37" s="1"/>
  <c r="G83" i="13"/>
  <c r="E80" i="37" s="1"/>
  <c r="G84" i="13"/>
  <c r="E81" i="37" s="1"/>
  <c r="G85" i="13"/>
  <c r="E82" i="37" s="1"/>
  <c r="G86" i="13"/>
  <c r="E83" i="37" s="1"/>
  <c r="G87" i="13"/>
  <c r="E84" i="37" s="1"/>
  <c r="G88" i="13"/>
  <c r="E85" i="37" s="1"/>
  <c r="G89" i="13"/>
  <c r="E86" i="37" s="1"/>
  <c r="G90" i="13"/>
  <c r="E87" i="37" s="1"/>
  <c r="G91" i="13"/>
  <c r="E88" i="37" s="1"/>
  <c r="G92" i="13"/>
  <c r="E89" i="37" s="1"/>
  <c r="G93" i="13"/>
  <c r="E90" i="37" s="1"/>
  <c r="G94" i="13"/>
  <c r="E91" i="37" s="1"/>
  <c r="G95" i="13"/>
  <c r="E92" i="37" s="1"/>
  <c r="G96" i="13"/>
  <c r="E93" i="37" s="1"/>
  <c r="G97" i="13"/>
  <c r="E94" i="37" s="1"/>
  <c r="G98" i="13"/>
  <c r="E95" i="37" s="1"/>
  <c r="G99" i="13"/>
  <c r="E96" i="37" s="1"/>
  <c r="G100" i="13"/>
  <c r="E97" i="37" s="1"/>
  <c r="G101" i="13"/>
  <c r="E98" i="37" s="1"/>
  <c r="G102" i="13"/>
  <c r="E99" i="37" s="1"/>
  <c r="G103" i="13"/>
  <c r="E100" i="37" s="1"/>
  <c r="G104" i="13"/>
  <c r="E101" i="37" s="1"/>
  <c r="G105" i="13"/>
  <c r="E102" i="37" s="1"/>
  <c r="G106" i="13"/>
  <c r="E103" i="37" s="1"/>
  <c r="R74" i="46"/>
  <c r="S74" i="46"/>
  <c r="R75" i="46"/>
  <c r="S75" i="46"/>
  <c r="R76" i="46"/>
  <c r="S76" i="46"/>
  <c r="R77" i="46"/>
  <c r="S77" i="46"/>
  <c r="R78" i="46"/>
  <c r="S78" i="46"/>
  <c r="R79" i="46"/>
  <c r="S79" i="46"/>
  <c r="R80" i="46"/>
  <c r="S80" i="46"/>
  <c r="T80" i="46" s="1"/>
  <c r="I80" i="46" s="1"/>
  <c r="R81" i="46"/>
  <c r="S81" i="46"/>
  <c r="T81" i="46"/>
  <c r="I81" i="46" s="1"/>
  <c r="R82" i="46"/>
  <c r="S82" i="46"/>
  <c r="R83" i="46"/>
  <c r="S83" i="46"/>
  <c r="R84" i="46"/>
  <c r="S84" i="46"/>
  <c r="R67" i="46"/>
  <c r="S67" i="46"/>
  <c r="R68" i="46"/>
  <c r="S68" i="46"/>
  <c r="R69" i="46"/>
  <c r="S69" i="46"/>
  <c r="R70" i="46"/>
  <c r="S70" i="46"/>
  <c r="T70" i="46" s="1"/>
  <c r="I70" i="46" s="1"/>
  <c r="R71" i="46"/>
  <c r="S71" i="46"/>
  <c r="R72" i="46"/>
  <c r="T72" i="46" s="1"/>
  <c r="I72" i="46" s="1"/>
  <c r="S72" i="46"/>
  <c r="R73" i="46"/>
  <c r="S73" i="46"/>
  <c r="S66" i="46"/>
  <c r="R66" i="46"/>
  <c r="W61" i="48"/>
  <c r="X61" i="48"/>
  <c r="Y61" i="48"/>
  <c r="Z61" i="48"/>
  <c r="AA61" i="48"/>
  <c r="W62" i="48"/>
  <c r="X62" i="48"/>
  <c r="Y62" i="48"/>
  <c r="Z62" i="48"/>
  <c r="AA62" i="48"/>
  <c r="W63" i="48"/>
  <c r="X63" i="48"/>
  <c r="Y63" i="48"/>
  <c r="Z63" i="48"/>
  <c r="AA63" i="48"/>
  <c r="W64" i="48"/>
  <c r="X64" i="48"/>
  <c r="Y64" i="48"/>
  <c r="Z64" i="48"/>
  <c r="AA64" i="48"/>
  <c r="W65" i="48"/>
  <c r="X65" i="48"/>
  <c r="Y65" i="48"/>
  <c r="Z65" i="48"/>
  <c r="AA65" i="48"/>
  <c r="W66" i="48"/>
  <c r="X66" i="48"/>
  <c r="Y66" i="48"/>
  <c r="Z66" i="48"/>
  <c r="AA66" i="48"/>
  <c r="W67" i="48"/>
  <c r="X67" i="48"/>
  <c r="Y67" i="48"/>
  <c r="Z67" i="48"/>
  <c r="AA67" i="48"/>
  <c r="W68" i="48"/>
  <c r="X68" i="48"/>
  <c r="Y68" i="48"/>
  <c r="Z68" i="48"/>
  <c r="AA68" i="48"/>
  <c r="W69" i="48"/>
  <c r="X69" i="48"/>
  <c r="Y69" i="48"/>
  <c r="Z69" i="48"/>
  <c r="AA69" i="48"/>
  <c r="W70" i="48"/>
  <c r="X70" i="48"/>
  <c r="Y70" i="48"/>
  <c r="Z70" i="48"/>
  <c r="AA70" i="48"/>
  <c r="W71" i="48"/>
  <c r="X71" i="48"/>
  <c r="Y71" i="48"/>
  <c r="Z71" i="48"/>
  <c r="AA71" i="48"/>
  <c r="W72" i="48"/>
  <c r="X72" i="48"/>
  <c r="Y72" i="48"/>
  <c r="Z72" i="48"/>
  <c r="AA72" i="48"/>
  <c r="W73" i="48"/>
  <c r="X73" i="48"/>
  <c r="Y73" i="48"/>
  <c r="Z73" i="48"/>
  <c r="AA73" i="48"/>
  <c r="W74" i="48"/>
  <c r="X74" i="48"/>
  <c r="Y74" i="48"/>
  <c r="Z74" i="48"/>
  <c r="AA74" i="48"/>
  <c r="W75" i="48"/>
  <c r="X75" i="48"/>
  <c r="Y75" i="48"/>
  <c r="Z75" i="48"/>
  <c r="AA75" i="48"/>
  <c r="W76" i="48"/>
  <c r="X76" i="48"/>
  <c r="Y76" i="48"/>
  <c r="Z76" i="48"/>
  <c r="AA76" i="48"/>
  <c r="W77" i="48"/>
  <c r="X77" i="48"/>
  <c r="Y77" i="48"/>
  <c r="Z77" i="48"/>
  <c r="AA77" i="48"/>
  <c r="W78" i="48"/>
  <c r="X78" i="48"/>
  <c r="Y78" i="48"/>
  <c r="Z78" i="48"/>
  <c r="AA78" i="48"/>
  <c r="W79" i="48"/>
  <c r="X79" i="48"/>
  <c r="Y79" i="48"/>
  <c r="Z79" i="48"/>
  <c r="AA79" i="48"/>
  <c r="W80" i="48"/>
  <c r="X80" i="48"/>
  <c r="Y80" i="48"/>
  <c r="Z80" i="48"/>
  <c r="AA80" i="48"/>
  <c r="W81" i="48"/>
  <c r="X81" i="48"/>
  <c r="Y81" i="48"/>
  <c r="Z81" i="48"/>
  <c r="AA81" i="48"/>
  <c r="W82" i="48"/>
  <c r="X82" i="48"/>
  <c r="Y82" i="48"/>
  <c r="Z82" i="48"/>
  <c r="AA82" i="48"/>
  <c r="W83" i="48"/>
  <c r="X83" i="48"/>
  <c r="Y83" i="48"/>
  <c r="Z83" i="48"/>
  <c r="AA83" i="48"/>
  <c r="W84" i="48"/>
  <c r="X84" i="48"/>
  <c r="Y84" i="48"/>
  <c r="Z84" i="48"/>
  <c r="AA84" i="48"/>
  <c r="W85" i="48"/>
  <c r="X85" i="48"/>
  <c r="Y85" i="48"/>
  <c r="Z85" i="48"/>
  <c r="AA85" i="48"/>
  <c r="W86" i="48"/>
  <c r="X86" i="48"/>
  <c r="Y86" i="48"/>
  <c r="Z86" i="48"/>
  <c r="AA86" i="48"/>
  <c r="W87" i="48"/>
  <c r="X87" i="48"/>
  <c r="Y87" i="48"/>
  <c r="Z87" i="48"/>
  <c r="AA87" i="48"/>
  <c r="W88" i="48"/>
  <c r="X88" i="48"/>
  <c r="Y88" i="48"/>
  <c r="Z88" i="48"/>
  <c r="AA88" i="48"/>
  <c r="W89" i="48"/>
  <c r="X89" i="48"/>
  <c r="Y89" i="48"/>
  <c r="Z89" i="48"/>
  <c r="AA89" i="48"/>
  <c r="W90" i="48"/>
  <c r="X90" i="48"/>
  <c r="Y90" i="48"/>
  <c r="Z90" i="48"/>
  <c r="AA90" i="48"/>
  <c r="W91" i="48"/>
  <c r="X91" i="48"/>
  <c r="Y91" i="48"/>
  <c r="Z91" i="48"/>
  <c r="AA91" i="48"/>
  <c r="W92" i="48"/>
  <c r="X92" i="48"/>
  <c r="Y92" i="48"/>
  <c r="Z92" i="48"/>
  <c r="AA92" i="48"/>
  <c r="W93" i="48"/>
  <c r="X93" i="48"/>
  <c r="Y93" i="48"/>
  <c r="Z93" i="48"/>
  <c r="AA93" i="48"/>
  <c r="W94" i="48"/>
  <c r="X94" i="48"/>
  <c r="Y94" i="48"/>
  <c r="Z94" i="48"/>
  <c r="AA94" i="48"/>
  <c r="W95" i="48"/>
  <c r="X95" i="48"/>
  <c r="Y95" i="48"/>
  <c r="Z95" i="48"/>
  <c r="AA95" i="48"/>
  <c r="W96" i="48"/>
  <c r="X96" i="48"/>
  <c r="Y96" i="48"/>
  <c r="Z96" i="48"/>
  <c r="AA96" i="48"/>
  <c r="W97" i="48"/>
  <c r="X97" i="48"/>
  <c r="Y97" i="48"/>
  <c r="Z97" i="48"/>
  <c r="AA97" i="48"/>
  <c r="W98" i="48"/>
  <c r="X98" i="48"/>
  <c r="Y98" i="48"/>
  <c r="Z98" i="48"/>
  <c r="AA98" i="48"/>
  <c r="W99" i="48"/>
  <c r="X99" i="48"/>
  <c r="Y99" i="48"/>
  <c r="Z99" i="48"/>
  <c r="AA99" i="48"/>
  <c r="W100" i="48"/>
  <c r="X100" i="48"/>
  <c r="Y100" i="48"/>
  <c r="Z100" i="48"/>
  <c r="AA100" i="48"/>
  <c r="W101" i="48"/>
  <c r="X101" i="48"/>
  <c r="Y101" i="48"/>
  <c r="Z101" i="48"/>
  <c r="AA101" i="48"/>
  <c r="W102" i="48"/>
  <c r="X102" i="48"/>
  <c r="Y102" i="48"/>
  <c r="Z102" i="48"/>
  <c r="AA102" i="48"/>
  <c r="W103" i="48"/>
  <c r="X103" i="48"/>
  <c r="Y103" i="48"/>
  <c r="Z103" i="48"/>
  <c r="AA103" i="48"/>
  <c r="W104" i="48"/>
  <c r="X104" i="48"/>
  <c r="Y104" i="48"/>
  <c r="Z104" i="48"/>
  <c r="AA104" i="48"/>
  <c r="W105" i="48"/>
  <c r="X105" i="48"/>
  <c r="Y105" i="48"/>
  <c r="Z105" i="48"/>
  <c r="AA105" i="48"/>
  <c r="W106" i="48"/>
  <c r="X106" i="48"/>
  <c r="Y106" i="48"/>
  <c r="Z106" i="48"/>
  <c r="AA106" i="48"/>
  <c r="W107" i="48"/>
  <c r="X107" i="48"/>
  <c r="Y107" i="48"/>
  <c r="Z107" i="48"/>
  <c r="AA107" i="48"/>
  <c r="W108" i="48"/>
  <c r="X108" i="48"/>
  <c r="Y108" i="48"/>
  <c r="Z108" i="48"/>
  <c r="AA108" i="48"/>
  <c r="W109" i="48"/>
  <c r="X109" i="48"/>
  <c r="Y109" i="48"/>
  <c r="Z109" i="48"/>
  <c r="AA109" i="48"/>
  <c r="W110" i="48"/>
  <c r="X110" i="48"/>
  <c r="Y110" i="48"/>
  <c r="Z110" i="48"/>
  <c r="AA110" i="48"/>
  <c r="W111" i="48"/>
  <c r="X111" i="48"/>
  <c r="Y111" i="48"/>
  <c r="Z111" i="48"/>
  <c r="AA111" i="48"/>
  <c r="W112" i="48"/>
  <c r="X112" i="48"/>
  <c r="Y112" i="48"/>
  <c r="Z112" i="48"/>
  <c r="AA112" i="48"/>
  <c r="W113" i="48"/>
  <c r="X113" i="48"/>
  <c r="Y113" i="48"/>
  <c r="Z113" i="48"/>
  <c r="AA113" i="48"/>
  <c r="W114" i="48"/>
  <c r="X114" i="48"/>
  <c r="Y114" i="48"/>
  <c r="Z114" i="48"/>
  <c r="AA114" i="48"/>
  <c r="W115" i="48"/>
  <c r="X115" i="48"/>
  <c r="Y115" i="48"/>
  <c r="Z115" i="48"/>
  <c r="AA115" i="48"/>
  <c r="W116" i="48"/>
  <c r="X116" i="48"/>
  <c r="Y116" i="48"/>
  <c r="Z116" i="48"/>
  <c r="AA116" i="48"/>
  <c r="W117" i="48"/>
  <c r="X117" i="48"/>
  <c r="Y117" i="48"/>
  <c r="Z117" i="48"/>
  <c r="AA117" i="48"/>
  <c r="W118" i="48"/>
  <c r="X118" i="48"/>
  <c r="Y118" i="48"/>
  <c r="Z118" i="48"/>
  <c r="AA118" i="48"/>
  <c r="W119" i="48"/>
  <c r="X119" i="48"/>
  <c r="Y119" i="48"/>
  <c r="Z119" i="48"/>
  <c r="AA119" i="48"/>
  <c r="W120" i="48"/>
  <c r="X120" i="48"/>
  <c r="Y120" i="48"/>
  <c r="Z120" i="48"/>
  <c r="AA120" i="48"/>
  <c r="W121" i="48"/>
  <c r="X121" i="48"/>
  <c r="Y121" i="48"/>
  <c r="Z121" i="48"/>
  <c r="AA121" i="48"/>
  <c r="W122" i="48"/>
  <c r="X122" i="48"/>
  <c r="Y122" i="48"/>
  <c r="Z122" i="48"/>
  <c r="AA122" i="48"/>
  <c r="W123" i="48"/>
  <c r="X123" i="48"/>
  <c r="Y123" i="48"/>
  <c r="Z123" i="48"/>
  <c r="AA123" i="48"/>
  <c r="W124" i="48"/>
  <c r="X124" i="48"/>
  <c r="Y124" i="48"/>
  <c r="Z124" i="48"/>
  <c r="AA124" i="48"/>
  <c r="W125" i="48"/>
  <c r="X125" i="48"/>
  <c r="Y125" i="48"/>
  <c r="Z125" i="48"/>
  <c r="AA125" i="48"/>
  <c r="W126" i="48"/>
  <c r="X126" i="48"/>
  <c r="Y126" i="48"/>
  <c r="Z126" i="48"/>
  <c r="AA126" i="48"/>
  <c r="W127" i="48"/>
  <c r="X127" i="48"/>
  <c r="Y127" i="48"/>
  <c r="Z127" i="48"/>
  <c r="AA127" i="48"/>
  <c r="W128" i="48"/>
  <c r="X128" i="48"/>
  <c r="Y128" i="48"/>
  <c r="Z128" i="48"/>
  <c r="AA128" i="48"/>
  <c r="W129" i="48"/>
  <c r="X129" i="48"/>
  <c r="Y129" i="48"/>
  <c r="Z129" i="48"/>
  <c r="AA129" i="48"/>
  <c r="W130" i="48"/>
  <c r="X130" i="48"/>
  <c r="Y130" i="48"/>
  <c r="Z130" i="48"/>
  <c r="AA130" i="48"/>
  <c r="W131" i="48"/>
  <c r="X131" i="48"/>
  <c r="Y131" i="48"/>
  <c r="Z131" i="48"/>
  <c r="AA131" i="48"/>
  <c r="W132" i="48"/>
  <c r="X132" i="48"/>
  <c r="Y132" i="48"/>
  <c r="Z132" i="48"/>
  <c r="AA132" i="48"/>
  <c r="W133" i="48"/>
  <c r="X133" i="48"/>
  <c r="Y133" i="48"/>
  <c r="Z133" i="48"/>
  <c r="AA133" i="48"/>
  <c r="W134" i="48"/>
  <c r="X134" i="48"/>
  <c r="Y134" i="48"/>
  <c r="Z134" i="48"/>
  <c r="AA134" i="48"/>
  <c r="W135" i="48"/>
  <c r="X135" i="48"/>
  <c r="Y135" i="48"/>
  <c r="Z135" i="48"/>
  <c r="AA135" i="48"/>
  <c r="W136" i="48"/>
  <c r="X136" i="48"/>
  <c r="Y136" i="48"/>
  <c r="Z136" i="48"/>
  <c r="AA136" i="48"/>
  <c r="W137" i="48"/>
  <c r="X137" i="48"/>
  <c r="Y137" i="48"/>
  <c r="Z137" i="48"/>
  <c r="AA137" i="48"/>
  <c r="W138" i="48"/>
  <c r="X138" i="48"/>
  <c r="Y138" i="48"/>
  <c r="Z138" i="48"/>
  <c r="AA138" i="48"/>
  <c r="W139" i="48"/>
  <c r="X139" i="48"/>
  <c r="Y139" i="48"/>
  <c r="Z139" i="48"/>
  <c r="AA139" i="48"/>
  <c r="W140" i="48"/>
  <c r="X140" i="48"/>
  <c r="Y140" i="48"/>
  <c r="Z140" i="48"/>
  <c r="AA140" i="48"/>
  <c r="W141" i="48"/>
  <c r="X141" i="48"/>
  <c r="Y141" i="48"/>
  <c r="Z141" i="48"/>
  <c r="AA141" i="48"/>
  <c r="W142" i="48"/>
  <c r="X142" i="48"/>
  <c r="Y142" i="48"/>
  <c r="Z142" i="48"/>
  <c r="AA142" i="48"/>
  <c r="W143" i="48"/>
  <c r="X143" i="48"/>
  <c r="Y143" i="48"/>
  <c r="Z143" i="48"/>
  <c r="AA143" i="48"/>
  <c r="W144" i="48"/>
  <c r="X144" i="48"/>
  <c r="Y144" i="48"/>
  <c r="Z144" i="48"/>
  <c r="AA144" i="48"/>
  <c r="W145" i="48"/>
  <c r="X145" i="48"/>
  <c r="Y145" i="48"/>
  <c r="Z145" i="48"/>
  <c r="AA145" i="48"/>
  <c r="W146" i="48"/>
  <c r="X146" i="48"/>
  <c r="Y146" i="48"/>
  <c r="Z146" i="48"/>
  <c r="AA146" i="48"/>
  <c r="W147" i="48"/>
  <c r="X147" i="48"/>
  <c r="Y147" i="48"/>
  <c r="Z147" i="48"/>
  <c r="AA147" i="48"/>
  <c r="W148" i="48"/>
  <c r="X148" i="48"/>
  <c r="Y148" i="48"/>
  <c r="Z148" i="48"/>
  <c r="AA148" i="48"/>
  <c r="W149" i="48"/>
  <c r="X149" i="48"/>
  <c r="Y149" i="48"/>
  <c r="Z149" i="48"/>
  <c r="AA149" i="48"/>
  <c r="W150" i="48"/>
  <c r="X150" i="48"/>
  <c r="Y150" i="48"/>
  <c r="Z150" i="48"/>
  <c r="AA150" i="48"/>
  <c r="W151" i="48"/>
  <c r="X151" i="48"/>
  <c r="Y151" i="48"/>
  <c r="Z151" i="48"/>
  <c r="AA151" i="48"/>
  <c r="W152" i="48"/>
  <c r="X152" i="48"/>
  <c r="Y152" i="48"/>
  <c r="Z152" i="48"/>
  <c r="AA152" i="48"/>
  <c r="W153" i="48"/>
  <c r="X153" i="48"/>
  <c r="Y153" i="48"/>
  <c r="Z153" i="48"/>
  <c r="AA153" i="48"/>
  <c r="W154" i="48"/>
  <c r="X154" i="48"/>
  <c r="Y154" i="48"/>
  <c r="Z154" i="48"/>
  <c r="AA154" i="48"/>
  <c r="W155" i="48"/>
  <c r="X155" i="48"/>
  <c r="Y155" i="48"/>
  <c r="Z155" i="48"/>
  <c r="AA155" i="48"/>
  <c r="W156" i="48"/>
  <c r="X156" i="48"/>
  <c r="Y156" i="48"/>
  <c r="Z156" i="48"/>
  <c r="AA156" i="48"/>
  <c r="W157" i="48"/>
  <c r="X157" i="48"/>
  <c r="Y157" i="48"/>
  <c r="Z157" i="48"/>
  <c r="AA157" i="48"/>
  <c r="W158" i="48"/>
  <c r="X158" i="48"/>
  <c r="Y158" i="48"/>
  <c r="Z158" i="48"/>
  <c r="AA158" i="48"/>
  <c r="W159" i="48"/>
  <c r="X159" i="48"/>
  <c r="Y159" i="48"/>
  <c r="Z159" i="48"/>
  <c r="AA159" i="48"/>
  <c r="W160" i="48"/>
  <c r="X160" i="48"/>
  <c r="Y160" i="48"/>
  <c r="Z160" i="48"/>
  <c r="AA160" i="48"/>
  <c r="W161" i="48"/>
  <c r="X161" i="48"/>
  <c r="Y161" i="48"/>
  <c r="Z161" i="48"/>
  <c r="AA161" i="48"/>
  <c r="W162" i="48"/>
  <c r="X162" i="48"/>
  <c r="Y162" i="48"/>
  <c r="Z162" i="48"/>
  <c r="AA162" i="48"/>
  <c r="W163" i="48"/>
  <c r="X163" i="48"/>
  <c r="Y163" i="48"/>
  <c r="Z163" i="48"/>
  <c r="AA163" i="48"/>
  <c r="W164" i="48"/>
  <c r="X164" i="48"/>
  <c r="Y164" i="48"/>
  <c r="Z164" i="48"/>
  <c r="AA164" i="48"/>
  <c r="W165" i="48"/>
  <c r="X165" i="48"/>
  <c r="Y165" i="48"/>
  <c r="Z165" i="48"/>
  <c r="AA165" i="48"/>
  <c r="W166" i="48"/>
  <c r="X166" i="48"/>
  <c r="Y166" i="48"/>
  <c r="Z166" i="48"/>
  <c r="AA166" i="48"/>
  <c r="W167" i="48"/>
  <c r="X167" i="48"/>
  <c r="Y167" i="48"/>
  <c r="Z167" i="48"/>
  <c r="AA167" i="48"/>
  <c r="W168" i="48"/>
  <c r="X168" i="48"/>
  <c r="Y168" i="48"/>
  <c r="Z168" i="48"/>
  <c r="AA168" i="48"/>
  <c r="W169" i="48"/>
  <c r="X169" i="48"/>
  <c r="Y169" i="48"/>
  <c r="Z169" i="48"/>
  <c r="AA169" i="48"/>
  <c r="W170" i="48"/>
  <c r="X170" i="48"/>
  <c r="Y170" i="48"/>
  <c r="Z170" i="48"/>
  <c r="AA170" i="48"/>
  <c r="W171" i="48"/>
  <c r="X171" i="48"/>
  <c r="Y171" i="48"/>
  <c r="Z171" i="48"/>
  <c r="AA171" i="48"/>
  <c r="W172" i="48"/>
  <c r="X172" i="48"/>
  <c r="Y172" i="48"/>
  <c r="Z172" i="48"/>
  <c r="AA172" i="48"/>
  <c r="W173" i="48"/>
  <c r="X173" i="48"/>
  <c r="Y173" i="48"/>
  <c r="Z173" i="48"/>
  <c r="AA173" i="48"/>
  <c r="W174" i="48"/>
  <c r="X174" i="48"/>
  <c r="Y174" i="48"/>
  <c r="Z174" i="48"/>
  <c r="AA174" i="48"/>
  <c r="W175" i="48"/>
  <c r="X175" i="48"/>
  <c r="Y175" i="48"/>
  <c r="Z175" i="48"/>
  <c r="AA175" i="48"/>
  <c r="W176" i="48"/>
  <c r="X176" i="48"/>
  <c r="Y176" i="48"/>
  <c r="Z176" i="48"/>
  <c r="AA176" i="48"/>
  <c r="W177" i="48"/>
  <c r="X177" i="48"/>
  <c r="Y177" i="48"/>
  <c r="Z177" i="48"/>
  <c r="AA177" i="48"/>
  <c r="W178" i="48"/>
  <c r="X178" i="48"/>
  <c r="Y178" i="48"/>
  <c r="Z178" i="48"/>
  <c r="AA178" i="48"/>
  <c r="W179" i="48"/>
  <c r="X179" i="48"/>
  <c r="Y179" i="48"/>
  <c r="Z179" i="48"/>
  <c r="AA179" i="48"/>
  <c r="W180" i="48"/>
  <c r="X180" i="48"/>
  <c r="Y180" i="48"/>
  <c r="Z180" i="48"/>
  <c r="AA180" i="48"/>
  <c r="W181" i="48"/>
  <c r="X181" i="48"/>
  <c r="Y181" i="48"/>
  <c r="Z181" i="48"/>
  <c r="AA181" i="48"/>
  <c r="W182" i="48"/>
  <c r="X182" i="48"/>
  <c r="Y182" i="48"/>
  <c r="Z182" i="48"/>
  <c r="AA182" i="48"/>
  <c r="W183" i="48"/>
  <c r="X183" i="48"/>
  <c r="Y183" i="48"/>
  <c r="Z183" i="48"/>
  <c r="AA183" i="48"/>
  <c r="W184" i="48"/>
  <c r="X184" i="48"/>
  <c r="Y184" i="48"/>
  <c r="Z184" i="48"/>
  <c r="AA184" i="48"/>
  <c r="W185" i="48"/>
  <c r="X185" i="48"/>
  <c r="Y185" i="48"/>
  <c r="Z185" i="48"/>
  <c r="AA185" i="48"/>
  <c r="W186" i="48"/>
  <c r="X186" i="48"/>
  <c r="Y186" i="48"/>
  <c r="Z186" i="48"/>
  <c r="AA186" i="48"/>
  <c r="W187" i="48"/>
  <c r="X187" i="48"/>
  <c r="Y187" i="48"/>
  <c r="Z187" i="48"/>
  <c r="AA187" i="48"/>
  <c r="W188" i="48"/>
  <c r="X188" i="48"/>
  <c r="Y188" i="48"/>
  <c r="Z188" i="48"/>
  <c r="AA188" i="48"/>
  <c r="W189" i="48"/>
  <c r="X189" i="48"/>
  <c r="Y189" i="48"/>
  <c r="Z189" i="48"/>
  <c r="AA189" i="48"/>
  <c r="W190" i="48"/>
  <c r="X190" i="48"/>
  <c r="Y190" i="48"/>
  <c r="Z190" i="48"/>
  <c r="AA190" i="48"/>
  <c r="W191" i="48"/>
  <c r="X191" i="48"/>
  <c r="Y191" i="48"/>
  <c r="Z191" i="48"/>
  <c r="AA191" i="48"/>
  <c r="W192" i="48"/>
  <c r="X192" i="48"/>
  <c r="Y192" i="48"/>
  <c r="Z192" i="48"/>
  <c r="AA192" i="48"/>
  <c r="W193" i="48"/>
  <c r="X193" i="48"/>
  <c r="Y193" i="48"/>
  <c r="Z193" i="48"/>
  <c r="AA193" i="48"/>
  <c r="W194" i="48"/>
  <c r="X194" i="48"/>
  <c r="Y194" i="48"/>
  <c r="Z194" i="48"/>
  <c r="AA194" i="48"/>
  <c r="W195" i="48"/>
  <c r="X195" i="48"/>
  <c r="Y195" i="48"/>
  <c r="Z195" i="48"/>
  <c r="AA195" i="48"/>
  <c r="W196" i="48"/>
  <c r="X196" i="48"/>
  <c r="Y196" i="48"/>
  <c r="Z196" i="48"/>
  <c r="AA196" i="48"/>
  <c r="W197" i="48"/>
  <c r="X197" i="48"/>
  <c r="Y197" i="48"/>
  <c r="Z197" i="48"/>
  <c r="AA197" i="48"/>
  <c r="W198" i="48"/>
  <c r="X198" i="48"/>
  <c r="Y198" i="48"/>
  <c r="Z198" i="48"/>
  <c r="AA198" i="48"/>
  <c r="W199" i="48"/>
  <c r="X199" i="48"/>
  <c r="Y199" i="48"/>
  <c r="Z199" i="48"/>
  <c r="AA199" i="48"/>
  <c r="W200" i="48"/>
  <c r="X200" i="48"/>
  <c r="Y200" i="48"/>
  <c r="Z200" i="48"/>
  <c r="AA200" i="48"/>
  <c r="W201" i="48"/>
  <c r="X201" i="48"/>
  <c r="Y201" i="48"/>
  <c r="Z201" i="48"/>
  <c r="AA201" i="48"/>
  <c r="W202" i="48"/>
  <c r="X202" i="48"/>
  <c r="Y202" i="48"/>
  <c r="Z202" i="48"/>
  <c r="AA202" i="48"/>
  <c r="W203" i="48"/>
  <c r="X203" i="48"/>
  <c r="Y203" i="48"/>
  <c r="Z203" i="48"/>
  <c r="AA203" i="48"/>
  <c r="W204" i="48"/>
  <c r="X204" i="48"/>
  <c r="Y204" i="48"/>
  <c r="Z204" i="48"/>
  <c r="AA204" i="48"/>
  <c r="W205" i="48"/>
  <c r="X205" i="48"/>
  <c r="Y205" i="48"/>
  <c r="Z205" i="48"/>
  <c r="AA205" i="48"/>
  <c r="W206" i="48"/>
  <c r="X206" i="48"/>
  <c r="Y206" i="48"/>
  <c r="Z206" i="48"/>
  <c r="AA206" i="48"/>
  <c r="W207" i="48"/>
  <c r="X207" i="48"/>
  <c r="Y207" i="48"/>
  <c r="Z207" i="48"/>
  <c r="AA207" i="48"/>
  <c r="W208" i="48"/>
  <c r="X208" i="48"/>
  <c r="Y208" i="48"/>
  <c r="Z208" i="48"/>
  <c r="AA208" i="48"/>
  <c r="W209" i="48"/>
  <c r="X209" i="48"/>
  <c r="Y209" i="48"/>
  <c r="Z209" i="48"/>
  <c r="AA209" i="48"/>
  <c r="W210" i="48"/>
  <c r="X210" i="48"/>
  <c r="Y210" i="48"/>
  <c r="Z210" i="48"/>
  <c r="AA210" i="48"/>
  <c r="W211" i="48"/>
  <c r="X211" i="48"/>
  <c r="Y211" i="48"/>
  <c r="Z211" i="48"/>
  <c r="AA211" i="48"/>
  <c r="W212" i="48"/>
  <c r="X212" i="48"/>
  <c r="Y212" i="48"/>
  <c r="Z212" i="48"/>
  <c r="AA212" i="48"/>
  <c r="W213" i="48"/>
  <c r="X213" i="48"/>
  <c r="Y213" i="48"/>
  <c r="Z213" i="48"/>
  <c r="AA213" i="48"/>
  <c r="W214" i="48"/>
  <c r="X214" i="48"/>
  <c r="Y214" i="48"/>
  <c r="Z214" i="48"/>
  <c r="AA214" i="48"/>
  <c r="W58" i="48"/>
  <c r="X58" i="48"/>
  <c r="Y58" i="48"/>
  <c r="Z58" i="48"/>
  <c r="AA58" i="48"/>
  <c r="W59" i="48"/>
  <c r="AC59" i="48" s="1"/>
  <c r="X59" i="48"/>
  <c r="Y59" i="48"/>
  <c r="Z59" i="48"/>
  <c r="AA59" i="48"/>
  <c r="W60" i="48"/>
  <c r="X60" i="48"/>
  <c r="Y60" i="48"/>
  <c r="Z60" i="48"/>
  <c r="AA60" i="48"/>
  <c r="AL57" i="48"/>
  <c r="AL58" i="48"/>
  <c r="AL59" i="48"/>
  <c r="AL60" i="48"/>
  <c r="AL61" i="48"/>
  <c r="AL62" i="48"/>
  <c r="AL63" i="48"/>
  <c r="AL64" i="48"/>
  <c r="AL65" i="48"/>
  <c r="AL66" i="48"/>
  <c r="AL67" i="48"/>
  <c r="AL68" i="48"/>
  <c r="AL69" i="48"/>
  <c r="AL70" i="48"/>
  <c r="AL71" i="48"/>
  <c r="AL72" i="48"/>
  <c r="AL73" i="48"/>
  <c r="AL74" i="48"/>
  <c r="AL75" i="48"/>
  <c r="AL76" i="48"/>
  <c r="AL77" i="48"/>
  <c r="AL78" i="48"/>
  <c r="AL79" i="48"/>
  <c r="AL80" i="48"/>
  <c r="AL81" i="48"/>
  <c r="AL82" i="48"/>
  <c r="AL83" i="48"/>
  <c r="AL84" i="48"/>
  <c r="AL85" i="48"/>
  <c r="AL86" i="48"/>
  <c r="AL87" i="48"/>
  <c r="AL88" i="48"/>
  <c r="AL89" i="48"/>
  <c r="AL90" i="48"/>
  <c r="AL91" i="48"/>
  <c r="AL92" i="48"/>
  <c r="AL93" i="48"/>
  <c r="AL94" i="48"/>
  <c r="AL95" i="48"/>
  <c r="AL96" i="48"/>
  <c r="AL97" i="48"/>
  <c r="AL98" i="48"/>
  <c r="AL99" i="48"/>
  <c r="AL100" i="48"/>
  <c r="AL101" i="48"/>
  <c r="AL102" i="48"/>
  <c r="AL103" i="48"/>
  <c r="AL104" i="48"/>
  <c r="AL105" i="48"/>
  <c r="AL106" i="48"/>
  <c r="AL107" i="48"/>
  <c r="AL108" i="48"/>
  <c r="AL109" i="48"/>
  <c r="AL110" i="48"/>
  <c r="AL111" i="48"/>
  <c r="AL112" i="48"/>
  <c r="AL113" i="48"/>
  <c r="AL114" i="48"/>
  <c r="AL115" i="48"/>
  <c r="AL56" i="48"/>
  <c r="Z57" i="48"/>
  <c r="Y57" i="48"/>
  <c r="X57" i="48"/>
  <c r="W57" i="48"/>
  <c r="AK56" i="65" l="1"/>
  <c r="N56" i="65" s="1"/>
  <c r="AK52" i="65"/>
  <c r="N52" i="65" s="1"/>
  <c r="AK55" i="65"/>
  <c r="N55" i="65" s="1"/>
  <c r="AK53" i="65"/>
  <c r="N53" i="65" s="1"/>
  <c r="AJ50" i="65"/>
  <c r="M50" i="65" s="1"/>
  <c r="AI50" i="65"/>
  <c r="AL50" i="65" s="1"/>
  <c r="AK49" i="65"/>
  <c r="N49" i="65" s="1"/>
  <c r="AJ52" i="68"/>
  <c r="AJ50" i="68"/>
  <c r="AK53" i="68"/>
  <c r="M53" i="68" s="1"/>
  <c r="AL52" i="68"/>
  <c r="N52" i="68" s="1"/>
  <c r="AK52" i="68"/>
  <c r="M52" i="68" s="1"/>
  <c r="AK45" i="68"/>
  <c r="M45" i="68" s="1"/>
  <c r="AK106" i="68"/>
  <c r="M106" i="68" s="1"/>
  <c r="AJ70" i="68"/>
  <c r="AL93" i="68"/>
  <c r="N93" i="68" s="1"/>
  <c r="AJ93" i="68"/>
  <c r="AK58" i="68"/>
  <c r="M58" i="68" s="1"/>
  <c r="AL81" i="68"/>
  <c r="N81" i="68" s="1"/>
  <c r="AL114" i="68"/>
  <c r="N114" i="68" s="1"/>
  <c r="AL46" i="68"/>
  <c r="N46" i="68" s="1"/>
  <c r="AI139" i="68" s="1"/>
  <c r="G202" i="71" s="1"/>
  <c r="AJ88" i="68"/>
  <c r="O88" i="68" s="1"/>
  <c r="AJ128" i="68"/>
  <c r="AK88" i="68"/>
  <c r="M88" i="68" s="1"/>
  <c r="AK122" i="68"/>
  <c r="M122" i="68" s="1"/>
  <c r="AL51" i="68"/>
  <c r="N51" i="68" s="1"/>
  <c r="AL57" i="68"/>
  <c r="N57" i="68" s="1"/>
  <c r="AK68" i="68"/>
  <c r="M68" i="68" s="1"/>
  <c r="AJ110" i="68"/>
  <c r="O110" i="68" s="1"/>
  <c r="AJ51" i="66"/>
  <c r="L51" i="66" s="1"/>
  <c r="AM140" i="32"/>
  <c r="L425" i="70" s="1"/>
  <c r="AI153" i="32"/>
  <c r="H438" i="70" s="1"/>
  <c r="AJ150" i="32"/>
  <c r="I435" i="70" s="1"/>
  <c r="AK143" i="32"/>
  <c r="J428" i="70" s="1"/>
  <c r="AL140" i="32"/>
  <c r="K425" i="70" s="1"/>
  <c r="AH161" i="29"/>
  <c r="H510" i="70" s="1"/>
  <c r="AI158" i="29"/>
  <c r="I507" i="70" s="1"/>
  <c r="AI142" i="29"/>
  <c r="I491" i="70" s="1"/>
  <c r="AJ160" i="29"/>
  <c r="J509" i="70" s="1"/>
  <c r="AK143" i="29"/>
  <c r="K492" i="70" s="1"/>
  <c r="AG158" i="29"/>
  <c r="G507" i="70" s="1"/>
  <c r="AG141" i="29"/>
  <c r="G490" i="70" s="1"/>
  <c r="AK159" i="29"/>
  <c r="K508" i="70" s="1"/>
  <c r="AL142" i="29"/>
  <c r="L491" i="70" s="1"/>
  <c r="AH169" i="29"/>
  <c r="H518" i="70" s="1"/>
  <c r="AH155" i="29"/>
  <c r="H504" i="70" s="1"/>
  <c r="AK156" i="29"/>
  <c r="K505" i="70" s="1"/>
  <c r="AG154" i="29"/>
  <c r="G503" i="70" s="1"/>
  <c r="AL154" i="29"/>
  <c r="L503" i="70" s="1"/>
  <c r="AG151" i="29"/>
  <c r="G500" i="70" s="1"/>
  <c r="AK169" i="29"/>
  <c r="K518" i="70" s="1"/>
  <c r="AL151" i="29"/>
  <c r="L500" i="70" s="1"/>
  <c r="AI164" i="29"/>
  <c r="I513" i="70" s="1"/>
  <c r="AH150" i="29"/>
  <c r="H499" i="70" s="1"/>
  <c r="AJ151" i="29"/>
  <c r="J500" i="70" s="1"/>
  <c r="AG162" i="29"/>
  <c r="G511" i="70" s="1"/>
  <c r="AL164" i="29"/>
  <c r="L513" i="70" s="1"/>
  <c r="AG169" i="29"/>
  <c r="G518" i="70" s="1"/>
  <c r="AG165" i="29"/>
  <c r="G514" i="70" s="1"/>
  <c r="AI161" i="29"/>
  <c r="I510" i="70" s="1"/>
  <c r="AH158" i="29"/>
  <c r="H507" i="70" s="1"/>
  <c r="AH154" i="29"/>
  <c r="H503" i="70" s="1"/>
  <c r="AI150" i="29"/>
  <c r="I499" i="70" s="1"/>
  <c r="AH142" i="29"/>
  <c r="H491" i="70" s="1"/>
  <c r="AK164" i="29"/>
  <c r="K513" i="70" s="1"/>
  <c r="AL159" i="29"/>
  <c r="L508" i="70" s="1"/>
  <c r="AJ156" i="29"/>
  <c r="J505" i="70" s="1"/>
  <c r="AK151" i="29"/>
  <c r="K500" i="70" s="1"/>
  <c r="AJ143" i="29"/>
  <c r="J492" i="70" s="1"/>
  <c r="AI171" i="29"/>
  <c r="I520" i="70" s="1"/>
  <c r="AH164" i="29"/>
  <c r="H513" i="70" s="1"/>
  <c r="AG161" i="29"/>
  <c r="G510" i="70" s="1"/>
  <c r="AG157" i="29"/>
  <c r="G506" i="70" s="1"/>
  <c r="AI153" i="29"/>
  <c r="I502" i="70" s="1"/>
  <c r="AG149" i="29"/>
  <c r="G498" i="70" s="1"/>
  <c r="AI140" i="29"/>
  <c r="I489" i="70" s="1"/>
  <c r="AL162" i="29"/>
  <c r="L511" i="70" s="1"/>
  <c r="AJ159" i="29"/>
  <c r="J508" i="70" s="1"/>
  <c r="AK154" i="29"/>
  <c r="K503" i="70" s="1"/>
  <c r="AL150" i="29"/>
  <c r="L499" i="70" s="1"/>
  <c r="AK141" i="29"/>
  <c r="K490" i="70" s="1"/>
  <c r="AH171" i="29"/>
  <c r="H520" i="70" s="1"/>
  <c r="AG164" i="29"/>
  <c r="G513" i="70" s="1"/>
  <c r="AI160" i="29"/>
  <c r="I509" i="70" s="1"/>
  <c r="AI156" i="29"/>
  <c r="I505" i="70" s="1"/>
  <c r="AH153" i="29"/>
  <c r="H502" i="70" s="1"/>
  <c r="AI148" i="29"/>
  <c r="I497" i="70" s="1"/>
  <c r="AH140" i="29"/>
  <c r="H489" i="70" s="1"/>
  <c r="AL170" i="29"/>
  <c r="L519" i="70" s="1"/>
  <c r="AK162" i="29"/>
  <c r="K511" i="70" s="1"/>
  <c r="AL158" i="29"/>
  <c r="L507" i="70" s="1"/>
  <c r="AJ154" i="29"/>
  <c r="J503" i="70" s="1"/>
  <c r="AK149" i="29"/>
  <c r="K498" i="70" s="1"/>
  <c r="AJ141" i="29"/>
  <c r="J490" i="70" s="1"/>
  <c r="AH170" i="29"/>
  <c r="H519" i="70" s="1"/>
  <c r="AI163" i="29"/>
  <c r="I512" i="70" s="1"/>
  <c r="AI159" i="29"/>
  <c r="I508" i="70" s="1"/>
  <c r="AH156" i="29"/>
  <c r="H505" i="70" s="1"/>
  <c r="AG153" i="29"/>
  <c r="G502" i="70" s="1"/>
  <c r="AH148" i="29"/>
  <c r="H497" i="70" s="1"/>
  <c r="AI143" i="29"/>
  <c r="I492" i="70" s="1"/>
  <c r="AG140" i="29"/>
  <c r="G489" i="70" s="1"/>
  <c r="AK170" i="29"/>
  <c r="K519" i="70" s="1"/>
  <c r="AJ162" i="29"/>
  <c r="J511" i="70" s="1"/>
  <c r="AK157" i="29"/>
  <c r="K506" i="70" s="1"/>
  <c r="AL153" i="29"/>
  <c r="L502" i="70" s="1"/>
  <c r="AJ149" i="29"/>
  <c r="J498" i="70" s="1"/>
  <c r="AL140" i="29"/>
  <c r="L489" i="70" s="1"/>
  <c r="AG170" i="29"/>
  <c r="G519" i="70" s="1"/>
  <c r="AH163" i="29"/>
  <c r="H512" i="70" s="1"/>
  <c r="AH159" i="29"/>
  <c r="H508" i="70" s="1"/>
  <c r="AG156" i="29"/>
  <c r="G505" i="70" s="1"/>
  <c r="AI151" i="29"/>
  <c r="I500" i="70" s="1"/>
  <c r="AG148" i="29"/>
  <c r="G497" i="70" s="1"/>
  <c r="AH143" i="29"/>
  <c r="H492" i="70" s="1"/>
  <c r="AI139" i="29"/>
  <c r="I488" i="70" s="1"/>
  <c r="AJ170" i="29"/>
  <c r="J519" i="70" s="1"/>
  <c r="AK165" i="29"/>
  <c r="K514" i="70" s="1"/>
  <c r="AL161" i="29"/>
  <c r="L510" i="70" s="1"/>
  <c r="AJ157" i="29"/>
  <c r="J506" i="70" s="1"/>
  <c r="AK153" i="29"/>
  <c r="K502" i="70" s="1"/>
  <c r="AL148" i="29"/>
  <c r="L497" i="70" s="1"/>
  <c r="AJ144" i="29"/>
  <c r="J493" i="70" s="1"/>
  <c r="AK140" i="29"/>
  <c r="K489" i="70" s="1"/>
  <c r="AI169" i="29"/>
  <c r="I518" i="70" s="1"/>
  <c r="AH162" i="29"/>
  <c r="H511" i="70" s="1"/>
  <c r="AG159" i="29"/>
  <c r="G508" i="70" s="1"/>
  <c r="AI155" i="29"/>
  <c r="I504" i="70" s="1"/>
  <c r="AH151" i="29"/>
  <c r="H500" i="70" s="1"/>
  <c r="AG143" i="29"/>
  <c r="G492" i="70" s="1"/>
  <c r="AL169" i="29"/>
  <c r="L518" i="70" s="1"/>
  <c r="AJ165" i="29"/>
  <c r="J514" i="70" s="1"/>
  <c r="AK161" i="29"/>
  <c r="K510" i="70" s="1"/>
  <c r="AL156" i="29"/>
  <c r="L505" i="70" s="1"/>
  <c r="AJ152" i="29"/>
  <c r="J501" i="70" s="1"/>
  <c r="AK148" i="29"/>
  <c r="K497" i="70" s="1"/>
  <c r="AL143" i="29"/>
  <c r="L492" i="70" s="1"/>
  <c r="AJ140" i="29"/>
  <c r="J489" i="70" s="1"/>
  <c r="AG161" i="28"/>
  <c r="G473" i="70" s="1"/>
  <c r="AL162" i="28"/>
  <c r="L474" i="70" s="1"/>
  <c r="AH157" i="28"/>
  <c r="H469" i="70" s="1"/>
  <c r="AJ158" i="28"/>
  <c r="J470" i="70" s="1"/>
  <c r="AI152" i="28"/>
  <c r="I464" i="70" s="1"/>
  <c r="AK153" i="28"/>
  <c r="K465" i="70" s="1"/>
  <c r="AG149" i="28"/>
  <c r="G461" i="70" s="1"/>
  <c r="AL149" i="28"/>
  <c r="L461" i="70" s="1"/>
  <c r="AH144" i="28"/>
  <c r="H456" i="70" s="1"/>
  <c r="AJ145" i="28"/>
  <c r="J457" i="70" s="1"/>
  <c r="AH170" i="28"/>
  <c r="H482" i="70" s="1"/>
  <c r="AJ171" i="28"/>
  <c r="J483" i="70" s="1"/>
  <c r="AI160" i="28"/>
  <c r="I472" i="70" s="1"/>
  <c r="AG157" i="28"/>
  <c r="G469" i="70" s="1"/>
  <c r="AH152" i="28"/>
  <c r="H464" i="70" s="1"/>
  <c r="AI147" i="28"/>
  <c r="I459" i="70" s="1"/>
  <c r="AG144" i="28"/>
  <c r="G456" i="70" s="1"/>
  <c r="AL170" i="28"/>
  <c r="L482" i="70" s="1"/>
  <c r="AK161" i="28"/>
  <c r="K473" i="70" s="1"/>
  <c r="AL157" i="28"/>
  <c r="L469" i="70" s="1"/>
  <c r="AJ153" i="28"/>
  <c r="J465" i="70" s="1"/>
  <c r="AK149" i="28"/>
  <c r="K461" i="70" s="1"/>
  <c r="AL144" i="28"/>
  <c r="L456" i="70" s="1"/>
  <c r="AH160" i="28"/>
  <c r="H472" i="70" s="1"/>
  <c r="AI155" i="28"/>
  <c r="I467" i="70" s="1"/>
  <c r="AG152" i="28"/>
  <c r="G464" i="70" s="1"/>
  <c r="AH147" i="28"/>
  <c r="H459" i="70" s="1"/>
  <c r="AI143" i="28"/>
  <c r="I455" i="70" s="1"/>
  <c r="AJ161" i="28"/>
  <c r="J473" i="70" s="1"/>
  <c r="AK157" i="28"/>
  <c r="K469" i="70" s="1"/>
  <c r="AL152" i="28"/>
  <c r="L464" i="70" s="1"/>
  <c r="AJ148" i="28"/>
  <c r="J460" i="70" s="1"/>
  <c r="AK144" i="28"/>
  <c r="K456" i="70" s="1"/>
  <c r="AI163" i="28"/>
  <c r="I475" i="70" s="1"/>
  <c r="AG160" i="28"/>
  <c r="G472" i="70" s="1"/>
  <c r="AH155" i="28"/>
  <c r="H467" i="70" s="1"/>
  <c r="AI151" i="28"/>
  <c r="I463" i="70" s="1"/>
  <c r="AG147" i="28"/>
  <c r="G459" i="70" s="1"/>
  <c r="AL160" i="28"/>
  <c r="L472" i="70" s="1"/>
  <c r="AJ156" i="28"/>
  <c r="J468" i="70" s="1"/>
  <c r="AK152" i="28"/>
  <c r="K464" i="70" s="1"/>
  <c r="AL147" i="28"/>
  <c r="L459" i="70" s="1"/>
  <c r="AJ144" i="28"/>
  <c r="J456" i="70" s="1"/>
  <c r="AI171" i="28"/>
  <c r="I483" i="70" s="1"/>
  <c r="AH163" i="28"/>
  <c r="H475" i="70" s="1"/>
  <c r="AI159" i="28"/>
  <c r="I471" i="70" s="1"/>
  <c r="AG155" i="28"/>
  <c r="G467" i="70" s="1"/>
  <c r="AH150" i="28"/>
  <c r="H462" i="70" s="1"/>
  <c r="AI146" i="28"/>
  <c r="I458" i="70" s="1"/>
  <c r="AK160" i="28"/>
  <c r="K472" i="70" s="1"/>
  <c r="AL155" i="28"/>
  <c r="L467" i="70" s="1"/>
  <c r="AJ152" i="28"/>
  <c r="J464" i="70" s="1"/>
  <c r="AK147" i="28"/>
  <c r="K459" i="70" s="1"/>
  <c r="AH171" i="28"/>
  <c r="H483" i="70" s="1"/>
  <c r="AG163" i="28"/>
  <c r="G475" i="70" s="1"/>
  <c r="AH158" i="28"/>
  <c r="H470" i="70" s="1"/>
  <c r="AI154" i="28"/>
  <c r="I466" i="70" s="1"/>
  <c r="AG150" i="28"/>
  <c r="G462" i="70" s="1"/>
  <c r="AH146" i="28"/>
  <c r="H458" i="70" s="1"/>
  <c r="AJ172" i="28"/>
  <c r="J484" i="70" s="1"/>
  <c r="AL163" i="28"/>
  <c r="L475" i="70" s="1"/>
  <c r="AJ160" i="28"/>
  <c r="J472" i="70" s="1"/>
  <c r="AK155" i="28"/>
  <c r="K467" i="70" s="1"/>
  <c r="AL150" i="28"/>
  <c r="L462" i="70" s="1"/>
  <c r="AJ147" i="28"/>
  <c r="J459" i="70" s="1"/>
  <c r="AG171" i="28"/>
  <c r="G483" i="70" s="1"/>
  <c r="AI162" i="28"/>
  <c r="I474" i="70" s="1"/>
  <c r="AG158" i="28"/>
  <c r="G470" i="70" s="1"/>
  <c r="AH154" i="28"/>
  <c r="H466" i="70" s="1"/>
  <c r="AI149" i="28"/>
  <c r="I461" i="70" s="1"/>
  <c r="AG145" i="28"/>
  <c r="G457" i="70" s="1"/>
  <c r="AL171" i="28"/>
  <c r="L483" i="70" s="1"/>
  <c r="AK163" i="28"/>
  <c r="K475" i="70" s="1"/>
  <c r="AL158" i="28"/>
  <c r="L470" i="70" s="1"/>
  <c r="AJ155" i="28"/>
  <c r="J467" i="70" s="1"/>
  <c r="AK150" i="28"/>
  <c r="K462" i="70" s="1"/>
  <c r="AL146" i="28"/>
  <c r="L458" i="70" s="1"/>
  <c r="AI170" i="28"/>
  <c r="I482" i="70" s="1"/>
  <c r="AH162" i="28"/>
  <c r="H474" i="70" s="1"/>
  <c r="AI157" i="28"/>
  <c r="I469" i="70" s="1"/>
  <c r="AG153" i="28"/>
  <c r="G465" i="70" s="1"/>
  <c r="AH149" i="28"/>
  <c r="H461" i="70" s="1"/>
  <c r="AI144" i="28"/>
  <c r="I456" i="70" s="1"/>
  <c r="AK171" i="28"/>
  <c r="K483" i="70" s="1"/>
  <c r="AJ163" i="28"/>
  <c r="J475" i="70" s="1"/>
  <c r="AK158" i="28"/>
  <c r="K470" i="70" s="1"/>
  <c r="AL154" i="28"/>
  <c r="L466" i="70" s="1"/>
  <c r="AJ150" i="28"/>
  <c r="J462" i="70" s="1"/>
  <c r="AK145" i="28"/>
  <c r="K457" i="70" s="1"/>
  <c r="AJ156" i="27"/>
  <c r="I326" i="70" s="1"/>
  <c r="AI156" i="27"/>
  <c r="H326" i="70" s="1"/>
  <c r="AL158" i="27"/>
  <c r="K328" i="70" s="1"/>
  <c r="AK158" i="27"/>
  <c r="J328" i="70" s="1"/>
  <c r="AH158" i="27"/>
  <c r="G328" i="70" s="1"/>
  <c r="AM157" i="27"/>
  <c r="L327" i="70" s="1"/>
  <c r="AJ157" i="27"/>
  <c r="I327" i="70" s="1"/>
  <c r="AL157" i="27"/>
  <c r="K327" i="70" s="1"/>
  <c r="AI157" i="27"/>
  <c r="H327" i="70" s="1"/>
  <c r="AK157" i="27"/>
  <c r="J327" i="70" s="1"/>
  <c r="AH157" i="27"/>
  <c r="G327" i="70" s="1"/>
  <c r="AM156" i="27"/>
  <c r="L326" i="70" s="1"/>
  <c r="AM152" i="26"/>
  <c r="L272" i="70" s="1"/>
  <c r="AI159" i="26"/>
  <c r="H279" i="70" s="1"/>
  <c r="AJ161" i="26"/>
  <c r="I281" i="70" s="1"/>
  <c r="AM162" i="26"/>
  <c r="L282" i="70" s="1"/>
  <c r="AK152" i="26"/>
  <c r="J272" i="70" s="1"/>
  <c r="AH159" i="26"/>
  <c r="G279" i="70" s="1"/>
  <c r="AJ156" i="26"/>
  <c r="I276" i="70" s="1"/>
  <c r="AI156" i="26"/>
  <c r="H276" i="70" s="1"/>
  <c r="AK155" i="26"/>
  <c r="J275" i="70" s="1"/>
  <c r="AJ153" i="26"/>
  <c r="I273" i="70" s="1"/>
  <c r="AH162" i="26"/>
  <c r="G282" i="70" s="1"/>
  <c r="AL152" i="26"/>
  <c r="K272" i="70" s="1"/>
  <c r="AE179" i="24"/>
  <c r="I226" i="70" s="1"/>
  <c r="AH178" i="24"/>
  <c r="L225" i="70" s="1"/>
  <c r="AD182" i="24"/>
  <c r="H229" i="70" s="1"/>
  <c r="AC161" i="24"/>
  <c r="G208" i="70" s="1"/>
  <c r="AF178" i="24"/>
  <c r="J225" i="70" s="1"/>
  <c r="AH182" i="24"/>
  <c r="L229" i="70" s="1"/>
  <c r="AC180" i="24"/>
  <c r="G227" i="70" s="1"/>
  <c r="AG179" i="24"/>
  <c r="K226" i="70" s="1"/>
  <c r="AG163" i="24"/>
  <c r="K210" i="70" s="1"/>
  <c r="AD177" i="24"/>
  <c r="H224" i="70" s="1"/>
  <c r="AF163" i="24"/>
  <c r="J210" i="70" s="1"/>
  <c r="AG159" i="24"/>
  <c r="K206" i="70" s="1"/>
  <c r="AC177" i="24"/>
  <c r="G224" i="70" s="1"/>
  <c r="AF162" i="24"/>
  <c r="J209" i="70" s="1"/>
  <c r="AD185" i="24"/>
  <c r="H232" i="70" s="1"/>
  <c r="AC164" i="24"/>
  <c r="G211" i="70" s="1"/>
  <c r="AC185" i="24"/>
  <c r="G232" i="70" s="1"/>
  <c r="AE163" i="24"/>
  <c r="I210" i="70" s="1"/>
  <c r="AE182" i="24"/>
  <c r="I229" i="70" s="1"/>
  <c r="AD161" i="24"/>
  <c r="H208" i="70" s="1"/>
  <c r="AF179" i="24"/>
  <c r="J226" i="70" s="1"/>
  <c r="AG183" i="24"/>
  <c r="K230" i="70" s="1"/>
  <c r="AL189" i="23"/>
  <c r="G194" i="70" s="1"/>
  <c r="AN189" i="23"/>
  <c r="I194" i="70" s="1"/>
  <c r="AL185" i="23"/>
  <c r="G190" i="70" s="1"/>
  <c r="AM181" i="23"/>
  <c r="H186" i="70" s="1"/>
  <c r="AM168" i="23"/>
  <c r="H173" i="70" s="1"/>
  <c r="AQ184" i="23"/>
  <c r="L189" i="70" s="1"/>
  <c r="AO180" i="23"/>
  <c r="J185" i="70" s="1"/>
  <c r="AO167" i="23"/>
  <c r="J172" i="70" s="1"/>
  <c r="AM189" i="23"/>
  <c r="H194" i="70" s="1"/>
  <c r="AN184" i="23"/>
  <c r="I189" i="70" s="1"/>
  <c r="AL181" i="23"/>
  <c r="G186" i="70" s="1"/>
  <c r="AL168" i="23"/>
  <c r="G173" i="70" s="1"/>
  <c r="AP183" i="23"/>
  <c r="K188" i="70" s="1"/>
  <c r="AQ166" i="23"/>
  <c r="L171" i="70" s="1"/>
  <c r="AM184" i="23"/>
  <c r="H189" i="70" s="1"/>
  <c r="AP191" i="23"/>
  <c r="K196" i="70" s="1"/>
  <c r="AO170" i="23"/>
  <c r="J175" i="70" s="1"/>
  <c r="AN187" i="23"/>
  <c r="I192" i="70" s="1"/>
  <c r="AL184" i="23"/>
  <c r="G189" i="70" s="1"/>
  <c r="AM166" i="23"/>
  <c r="H171" i="70" s="1"/>
  <c r="AO191" i="23"/>
  <c r="J196" i="70" s="1"/>
  <c r="AP187" i="23"/>
  <c r="K192" i="70" s="1"/>
  <c r="AQ182" i="23"/>
  <c r="L187" i="70" s="1"/>
  <c r="AO178" i="23"/>
  <c r="J183" i="70" s="1"/>
  <c r="AQ169" i="23"/>
  <c r="L174" i="70" s="1"/>
  <c r="AO166" i="23"/>
  <c r="J171" i="70" s="1"/>
  <c r="AN167" i="23"/>
  <c r="I172" i="70" s="1"/>
  <c r="AM187" i="23"/>
  <c r="H192" i="70" s="1"/>
  <c r="AN183" i="23"/>
  <c r="I188" i="70" s="1"/>
  <c r="AN170" i="23"/>
  <c r="I175" i="70" s="1"/>
  <c r="AL166" i="23"/>
  <c r="G171" i="70" s="1"/>
  <c r="AQ190" i="23"/>
  <c r="L195" i="70" s="1"/>
  <c r="AO186" i="23"/>
  <c r="J191" i="70" s="1"/>
  <c r="AP182" i="23"/>
  <c r="K187" i="70" s="1"/>
  <c r="AQ177" i="23"/>
  <c r="L182" i="70" s="1"/>
  <c r="AP169" i="23"/>
  <c r="K174" i="70" s="1"/>
  <c r="AO183" i="23"/>
  <c r="J188" i="70" s="1"/>
  <c r="AN191" i="23"/>
  <c r="I196" i="70" s="1"/>
  <c r="AL187" i="23"/>
  <c r="G192" i="70" s="1"/>
  <c r="AM182" i="23"/>
  <c r="H187" i="70" s="1"/>
  <c r="AN178" i="23"/>
  <c r="I183" i="70" s="1"/>
  <c r="AM170" i="23"/>
  <c r="H175" i="70" s="1"/>
  <c r="AN165" i="23"/>
  <c r="I170" i="70" s="1"/>
  <c r="AP190" i="23"/>
  <c r="K195" i="70" s="1"/>
  <c r="AQ185" i="23"/>
  <c r="L190" i="70" s="1"/>
  <c r="AO182" i="23"/>
  <c r="J187" i="70" s="1"/>
  <c r="AP177" i="23"/>
  <c r="K182" i="70" s="1"/>
  <c r="AO169" i="23"/>
  <c r="J174" i="70" s="1"/>
  <c r="AM190" i="23"/>
  <c r="H195" i="70" s="1"/>
  <c r="AN186" i="23"/>
  <c r="I191" i="70" s="1"/>
  <c r="AL182" i="23"/>
  <c r="G187" i="70" s="1"/>
  <c r="AM178" i="23"/>
  <c r="H183" i="70" s="1"/>
  <c r="AL169" i="23"/>
  <c r="G174" i="70" s="1"/>
  <c r="AM165" i="23"/>
  <c r="H170" i="70" s="1"/>
  <c r="AO190" i="23"/>
  <c r="J195" i="70" s="1"/>
  <c r="AP185" i="23"/>
  <c r="K190" i="70" s="1"/>
  <c r="AQ180" i="23"/>
  <c r="L185" i="70" s="1"/>
  <c r="AO177" i="23"/>
  <c r="J182" i="70" s="1"/>
  <c r="AQ168" i="23"/>
  <c r="L173" i="70" s="1"/>
  <c r="AQ187" i="23"/>
  <c r="L192" i="70" s="1"/>
  <c r="AP166" i="23"/>
  <c r="K171" i="70" s="1"/>
  <c r="AL190" i="23"/>
  <c r="G195" i="70" s="1"/>
  <c r="AM186" i="23"/>
  <c r="H191" i="70" s="1"/>
  <c r="AN181" i="23"/>
  <c r="I186" i="70" s="1"/>
  <c r="AL177" i="23"/>
  <c r="G182" i="70" s="1"/>
  <c r="AN168" i="23"/>
  <c r="I173" i="70" s="1"/>
  <c r="AL165" i="23"/>
  <c r="G170" i="70" s="1"/>
  <c r="AO185" i="23"/>
  <c r="J190" i="70" s="1"/>
  <c r="AP180" i="23"/>
  <c r="K185" i="70" s="1"/>
  <c r="AP167" i="23"/>
  <c r="K172" i="70" s="1"/>
  <c r="AI173" i="34"/>
  <c r="G137" i="70" s="1"/>
  <c r="AN171" i="34"/>
  <c r="L135" i="70" s="1"/>
  <c r="AL195" i="34"/>
  <c r="J159" i="70" s="1"/>
  <c r="AI193" i="34"/>
  <c r="G157" i="70" s="1"/>
  <c r="AK189" i="34"/>
  <c r="I153" i="70" s="1"/>
  <c r="AK175" i="34"/>
  <c r="I139" i="70" s="1"/>
  <c r="AK171" i="34"/>
  <c r="I135" i="70" s="1"/>
  <c r="AL194" i="34"/>
  <c r="J158" i="70" s="1"/>
  <c r="AL174" i="34"/>
  <c r="J138" i="70" s="1"/>
  <c r="AN196" i="34"/>
  <c r="L160" i="70" s="1"/>
  <c r="AN191" i="34"/>
  <c r="L155" i="70" s="1"/>
  <c r="AN175" i="34"/>
  <c r="L139" i="70" s="1"/>
  <c r="AN170" i="34"/>
  <c r="L134" i="70" s="1"/>
  <c r="AJ190" i="34"/>
  <c r="H154" i="70" s="1"/>
  <c r="AN192" i="34"/>
  <c r="L156" i="70" s="1"/>
  <c r="AJ193" i="34"/>
  <c r="H157" i="70" s="1"/>
  <c r="AI196" i="34"/>
  <c r="G160" i="70" s="1"/>
  <c r="AK192" i="34"/>
  <c r="I156" i="70" s="1"/>
  <c r="AJ189" i="34"/>
  <c r="H153" i="70" s="1"/>
  <c r="AK174" i="34"/>
  <c r="I138" i="70" s="1"/>
  <c r="AJ171" i="34"/>
  <c r="H135" i="70" s="1"/>
  <c r="AL193" i="34"/>
  <c r="J157" i="70" s="1"/>
  <c r="AL171" i="34"/>
  <c r="J135" i="70" s="1"/>
  <c r="AM196" i="34"/>
  <c r="K160" i="70" s="1"/>
  <c r="AM191" i="34"/>
  <c r="K155" i="70" s="1"/>
  <c r="AM175" i="34"/>
  <c r="K139" i="70" s="1"/>
  <c r="AK195" i="34"/>
  <c r="I159" i="70" s="1"/>
  <c r="AJ192" i="34"/>
  <c r="H156" i="70" s="1"/>
  <c r="AI189" i="34"/>
  <c r="G153" i="70" s="1"/>
  <c r="AJ174" i="34"/>
  <c r="H138" i="70" s="1"/>
  <c r="AI171" i="34"/>
  <c r="G135" i="70" s="1"/>
  <c r="AL192" i="34"/>
  <c r="J156" i="70" s="1"/>
  <c r="AL170" i="34"/>
  <c r="J134" i="70" s="1"/>
  <c r="AN195" i="34"/>
  <c r="L159" i="70" s="1"/>
  <c r="AN190" i="34"/>
  <c r="L154" i="70" s="1"/>
  <c r="AN174" i="34"/>
  <c r="L138" i="70" s="1"/>
  <c r="AM192" i="34"/>
  <c r="K156" i="70" s="1"/>
  <c r="AJ195" i="34"/>
  <c r="H159" i="70" s="1"/>
  <c r="AI192" i="34"/>
  <c r="G156" i="70" s="1"/>
  <c r="AI188" i="34"/>
  <c r="G152" i="70" s="1"/>
  <c r="AI174" i="34"/>
  <c r="G138" i="70" s="1"/>
  <c r="AK170" i="34"/>
  <c r="I134" i="70" s="1"/>
  <c r="AL191" i="34"/>
  <c r="J155" i="70" s="1"/>
  <c r="AM195" i="34"/>
  <c r="K159" i="70" s="1"/>
  <c r="AM189" i="34"/>
  <c r="K153" i="70" s="1"/>
  <c r="AM173" i="34"/>
  <c r="K137" i="70" s="1"/>
  <c r="AI190" i="34"/>
  <c r="G154" i="70" s="1"/>
  <c r="AI172" i="34"/>
  <c r="G136" i="70" s="1"/>
  <c r="AL175" i="34"/>
  <c r="J139" i="70" s="1"/>
  <c r="AI195" i="34"/>
  <c r="G159" i="70" s="1"/>
  <c r="AK191" i="34"/>
  <c r="I155" i="70" s="1"/>
  <c r="AK173" i="34"/>
  <c r="I137" i="70" s="1"/>
  <c r="AJ170" i="34"/>
  <c r="H134" i="70" s="1"/>
  <c r="AL190" i="34"/>
  <c r="J154" i="70" s="1"/>
  <c r="AN194" i="34"/>
  <c r="L158" i="70" s="1"/>
  <c r="AN188" i="34"/>
  <c r="L152" i="70" s="1"/>
  <c r="AN172" i="34"/>
  <c r="L136" i="70" s="1"/>
  <c r="AJ194" i="34"/>
  <c r="H158" i="70" s="1"/>
  <c r="AM171" i="34"/>
  <c r="K135" i="70" s="1"/>
  <c r="AK194" i="34"/>
  <c r="I158" i="70" s="1"/>
  <c r="AK190" i="34"/>
  <c r="I154" i="70" s="1"/>
  <c r="AJ173" i="34"/>
  <c r="H137" i="70" s="1"/>
  <c r="AM193" i="34"/>
  <c r="K157" i="70" s="1"/>
  <c r="AM188" i="34"/>
  <c r="K152" i="70" s="1"/>
  <c r="AM172" i="34"/>
  <c r="K136" i="70" s="1"/>
  <c r="AN149" i="22"/>
  <c r="K102" i="70" s="1"/>
  <c r="AL138" i="22"/>
  <c r="I91" i="70" s="1"/>
  <c r="AO149" i="22"/>
  <c r="L102" i="70" s="1"/>
  <c r="AL160" i="22"/>
  <c r="I113" i="70" s="1"/>
  <c r="AN161" i="22"/>
  <c r="K114" i="70" s="1"/>
  <c r="AJ160" i="22"/>
  <c r="G113" i="70" s="1"/>
  <c r="AO137" i="22"/>
  <c r="L90" i="70" s="1"/>
  <c r="AJ153" i="22"/>
  <c r="G106" i="70" s="1"/>
  <c r="AN160" i="22"/>
  <c r="K113" i="70" s="1"/>
  <c r="AN138" i="22"/>
  <c r="K91" i="70" s="1"/>
  <c r="AM137" i="22"/>
  <c r="J90" i="70" s="1"/>
  <c r="AL152" i="22"/>
  <c r="I105" i="70" s="1"/>
  <c r="AJ152" i="22"/>
  <c r="G105" i="70" s="1"/>
  <c r="AL144" i="22"/>
  <c r="I97" i="70" s="1"/>
  <c r="AJ137" i="22"/>
  <c r="G90" i="70" s="1"/>
  <c r="AM153" i="22"/>
  <c r="J106" i="70" s="1"/>
  <c r="AN148" i="22"/>
  <c r="K101" i="70" s="1"/>
  <c r="AN137" i="22"/>
  <c r="K90" i="70" s="1"/>
  <c r="AK165" i="22"/>
  <c r="H118" i="70" s="1"/>
  <c r="AK150" i="22"/>
  <c r="H103" i="70" s="1"/>
  <c r="AJ144" i="22"/>
  <c r="G97" i="70" s="1"/>
  <c r="AM148" i="22"/>
  <c r="J101" i="70" s="1"/>
  <c r="AL163" i="22"/>
  <c r="I116" i="70" s="1"/>
  <c r="AJ150" i="22"/>
  <c r="G103" i="70" s="1"/>
  <c r="AK142" i="22"/>
  <c r="H95" i="70" s="1"/>
  <c r="AO165" i="22"/>
  <c r="L118" i="70" s="1"/>
  <c r="AK163" i="22"/>
  <c r="H116" i="70" s="1"/>
  <c r="AK149" i="22"/>
  <c r="H102" i="70" s="1"/>
  <c r="AJ142" i="22"/>
  <c r="G95" i="70" s="1"/>
  <c r="AM164" i="22"/>
  <c r="J117" i="70" s="1"/>
  <c r="AN165" i="22"/>
  <c r="K118" i="70" s="1"/>
  <c r="AO153" i="22"/>
  <c r="L106" i="70" s="1"/>
  <c r="AN144" i="22"/>
  <c r="K97" i="70" s="1"/>
  <c r="AL162" i="22"/>
  <c r="I115" i="70" s="1"/>
  <c r="AM163" i="22"/>
  <c r="J116" i="70" s="1"/>
  <c r="AN164" i="22"/>
  <c r="K117" i="70" s="1"/>
  <c r="AN153" i="22"/>
  <c r="K106" i="70" s="1"/>
  <c r="AJ161" i="22"/>
  <c r="G114" i="70" s="1"/>
  <c r="AM161" i="22"/>
  <c r="J114" i="70" s="1"/>
  <c r="AO161" i="22"/>
  <c r="L114" i="70" s="1"/>
  <c r="AN152" i="22"/>
  <c r="K105" i="70" s="1"/>
  <c r="AC58" i="48"/>
  <c r="S25" i="76" s="1"/>
  <c r="S26" i="76"/>
  <c r="G29" i="75"/>
  <c r="AL138" i="63"/>
  <c r="K342" i="71" s="1"/>
  <c r="AK141" i="63"/>
  <c r="J345" i="71" s="1"/>
  <c r="AL146" i="63"/>
  <c r="K350" i="71" s="1"/>
  <c r="AJ152" i="63"/>
  <c r="I356" i="71" s="1"/>
  <c r="AL154" i="63"/>
  <c r="K358" i="71" s="1"/>
  <c r="AK157" i="63"/>
  <c r="J361" i="71" s="1"/>
  <c r="AL162" i="63"/>
  <c r="K366" i="71" s="1"/>
  <c r="AK165" i="63"/>
  <c r="J369" i="71" s="1"/>
  <c r="AJ168" i="63"/>
  <c r="I372" i="71" s="1"/>
  <c r="AL170" i="63"/>
  <c r="K374" i="71" s="1"/>
  <c r="AH138" i="63"/>
  <c r="G342" i="71" s="1"/>
  <c r="AG141" i="63"/>
  <c r="F345" i="71" s="1"/>
  <c r="AH146" i="63"/>
  <c r="G350" i="71" s="1"/>
  <c r="AH154" i="63"/>
  <c r="G358" i="71" s="1"/>
  <c r="AG157" i="63"/>
  <c r="F361" i="71" s="1"/>
  <c r="AH162" i="63"/>
  <c r="G366" i="71" s="1"/>
  <c r="AG165" i="63"/>
  <c r="F369" i="71" s="1"/>
  <c r="AI167" i="63"/>
  <c r="H371" i="71" s="1"/>
  <c r="AH170" i="63"/>
  <c r="G374" i="71" s="1"/>
  <c r="AL139" i="63"/>
  <c r="K343" i="71" s="1"/>
  <c r="AJ153" i="63"/>
  <c r="I357" i="71" s="1"/>
  <c r="AL163" i="63"/>
  <c r="K367" i="71" s="1"/>
  <c r="AL171" i="63"/>
  <c r="K375" i="71" s="1"/>
  <c r="AG142" i="63"/>
  <c r="F346" i="71" s="1"/>
  <c r="AG166" i="63"/>
  <c r="F370" i="71" s="1"/>
  <c r="AL142" i="63"/>
  <c r="K346" i="71" s="1"/>
  <c r="AJ156" i="63"/>
  <c r="I360" i="71" s="1"/>
  <c r="AK161" i="63"/>
  <c r="J365" i="71" s="1"/>
  <c r="AL166" i="63"/>
  <c r="K370" i="71" s="1"/>
  <c r="AJ172" i="63"/>
  <c r="I376" i="71" s="1"/>
  <c r="AH142" i="63"/>
  <c r="G346" i="71" s="1"/>
  <c r="AI147" i="63"/>
  <c r="H351" i="71" s="1"/>
  <c r="AG153" i="63"/>
  <c r="F357" i="71" s="1"/>
  <c r="AH166" i="63"/>
  <c r="G370" i="71" s="1"/>
  <c r="AK140" i="63"/>
  <c r="J344" i="71" s="1"/>
  <c r="AK148" i="63"/>
  <c r="J352" i="71" s="1"/>
  <c r="AK156" i="63"/>
  <c r="J360" i="71" s="1"/>
  <c r="AL161" i="63"/>
  <c r="K365" i="71" s="1"/>
  <c r="AJ167" i="63"/>
  <c r="I371" i="71" s="1"/>
  <c r="AK172" i="63"/>
  <c r="J376" i="71" s="1"/>
  <c r="AI142" i="63"/>
  <c r="H346" i="71" s="1"/>
  <c r="AG148" i="63"/>
  <c r="F352" i="71" s="1"/>
  <c r="AG156" i="63"/>
  <c r="F360" i="71" s="1"/>
  <c r="AG164" i="63"/>
  <c r="F368" i="71" s="1"/>
  <c r="AG172" i="63"/>
  <c r="F376" i="71" s="1"/>
  <c r="AL140" i="63"/>
  <c r="K344" i="71" s="1"/>
  <c r="AJ146" i="63"/>
  <c r="I350" i="71" s="1"/>
  <c r="AL156" i="63"/>
  <c r="K360" i="71" s="1"/>
  <c r="AJ162" i="63"/>
  <c r="I366" i="71" s="1"/>
  <c r="AJ170" i="63"/>
  <c r="I374" i="71" s="1"/>
  <c r="AH140" i="63"/>
  <c r="G344" i="71" s="1"/>
  <c r="AH148" i="63"/>
  <c r="G352" i="71" s="1"/>
  <c r="AH156" i="63"/>
  <c r="G360" i="71" s="1"/>
  <c r="AH164" i="63"/>
  <c r="G368" i="71" s="1"/>
  <c r="AH172" i="63"/>
  <c r="G376" i="71" s="1"/>
  <c r="AK138" i="63"/>
  <c r="J342" i="71" s="1"/>
  <c r="AK146" i="63"/>
  <c r="J350" i="71" s="1"/>
  <c r="AJ157" i="63"/>
  <c r="I361" i="71" s="1"/>
  <c r="AK162" i="63"/>
  <c r="J366" i="71" s="1"/>
  <c r="AL167" i="63"/>
  <c r="K371" i="71" s="1"/>
  <c r="AI140" i="63"/>
  <c r="H344" i="71" s="1"/>
  <c r="AG146" i="63"/>
  <c r="F350" i="71" s="1"/>
  <c r="AG154" i="63"/>
  <c r="F358" i="71" s="1"/>
  <c r="AG162" i="63"/>
  <c r="F366" i="71" s="1"/>
  <c r="AG170" i="63"/>
  <c r="F374" i="71" s="1"/>
  <c r="AJ139" i="63"/>
  <c r="I343" i="71" s="1"/>
  <c r="AL141" i="63"/>
  <c r="K345" i="71" s="1"/>
  <c r="AJ147" i="63"/>
  <c r="I351" i="71" s="1"/>
  <c r="AK152" i="63"/>
  <c r="J356" i="71" s="1"/>
  <c r="AJ155" i="63"/>
  <c r="I359" i="71" s="1"/>
  <c r="AL157" i="63"/>
  <c r="K361" i="71" s="1"/>
  <c r="AJ163" i="63"/>
  <c r="I367" i="71" s="1"/>
  <c r="AL165" i="63"/>
  <c r="K369" i="71" s="1"/>
  <c r="AK168" i="63"/>
  <c r="J372" i="71" s="1"/>
  <c r="AJ171" i="63"/>
  <c r="I375" i="71" s="1"/>
  <c r="AI138" i="63"/>
  <c r="H342" i="71" s="1"/>
  <c r="AH141" i="63"/>
  <c r="G345" i="71" s="1"/>
  <c r="AI146" i="63"/>
  <c r="H350" i="71" s="1"/>
  <c r="AG152" i="63"/>
  <c r="F356" i="71" s="1"/>
  <c r="AI154" i="63"/>
  <c r="H358" i="71" s="1"/>
  <c r="AH157" i="63"/>
  <c r="G361" i="71" s="1"/>
  <c r="AI162" i="63"/>
  <c r="H366" i="71" s="1"/>
  <c r="AH165" i="63"/>
  <c r="G369" i="71" s="1"/>
  <c r="AG168" i="63"/>
  <c r="F372" i="71" s="1"/>
  <c r="AI170" i="63"/>
  <c r="H374" i="71" s="1"/>
  <c r="AK142" i="63"/>
  <c r="J346" i="71" s="1"/>
  <c r="AL147" i="63"/>
  <c r="K351" i="71" s="1"/>
  <c r="AL155" i="63"/>
  <c r="K359" i="71" s="1"/>
  <c r="AJ161" i="63"/>
  <c r="I365" i="71" s="1"/>
  <c r="AK166" i="63"/>
  <c r="J370" i="71" s="1"/>
  <c r="AH139" i="63"/>
  <c r="G343" i="71" s="1"/>
  <c r="AI152" i="63"/>
  <c r="H356" i="71" s="1"/>
  <c r="AI168" i="63"/>
  <c r="H372" i="71" s="1"/>
  <c r="AJ148" i="63"/>
  <c r="I352" i="71" s="1"/>
  <c r="AK153" i="63"/>
  <c r="J357" i="71" s="1"/>
  <c r="AJ164" i="63"/>
  <c r="I368" i="71" s="1"/>
  <c r="AK169" i="63"/>
  <c r="J373" i="71" s="1"/>
  <c r="AI139" i="63"/>
  <c r="H343" i="71" s="1"/>
  <c r="AI155" i="63"/>
  <c r="H359" i="71" s="1"/>
  <c r="AI163" i="63"/>
  <c r="H367" i="71" s="1"/>
  <c r="AG169" i="63"/>
  <c r="F373" i="71" s="1"/>
  <c r="AL153" i="63"/>
  <c r="K357" i="71" s="1"/>
  <c r="AK164" i="63"/>
  <c r="J368" i="71" s="1"/>
  <c r="AL169" i="63"/>
  <c r="K373" i="71" s="1"/>
  <c r="AG140" i="63"/>
  <c r="F344" i="71" s="1"/>
  <c r="AH153" i="63"/>
  <c r="G357" i="71" s="1"/>
  <c r="AH161" i="63"/>
  <c r="G365" i="71" s="1"/>
  <c r="AH169" i="63"/>
  <c r="G373" i="71" s="1"/>
  <c r="AJ138" i="63"/>
  <c r="I342" i="71" s="1"/>
  <c r="AL148" i="63"/>
  <c r="K352" i="71" s="1"/>
  <c r="AJ154" i="63"/>
  <c r="I358" i="71" s="1"/>
  <c r="AK167" i="63"/>
  <c r="J371" i="71" s="1"/>
  <c r="AL172" i="63"/>
  <c r="K376" i="71" s="1"/>
  <c r="AG167" i="63"/>
  <c r="F371" i="71" s="1"/>
  <c r="AJ141" i="63"/>
  <c r="I345" i="71" s="1"/>
  <c r="AK154" i="63"/>
  <c r="J358" i="71" s="1"/>
  <c r="AJ165" i="63"/>
  <c r="I369" i="71" s="1"/>
  <c r="AK170" i="63"/>
  <c r="J374" i="71" s="1"/>
  <c r="AH167" i="63"/>
  <c r="G371" i="71" s="1"/>
  <c r="AK139" i="63"/>
  <c r="J343" i="71" s="1"/>
  <c r="AJ142" i="63"/>
  <c r="I346" i="71" s="1"/>
  <c r="AK147" i="63"/>
  <c r="J351" i="71" s="1"/>
  <c r="AL152" i="63"/>
  <c r="K356" i="71" s="1"/>
  <c r="AK155" i="63"/>
  <c r="J359" i="71" s="1"/>
  <c r="AK163" i="63"/>
  <c r="J367" i="71" s="1"/>
  <c r="AJ166" i="63"/>
  <c r="I370" i="71" s="1"/>
  <c r="AL168" i="63"/>
  <c r="K372" i="71" s="1"/>
  <c r="AK171" i="63"/>
  <c r="J375" i="71" s="1"/>
  <c r="AG139" i="63"/>
  <c r="F343" i="71" s="1"/>
  <c r="AI141" i="63"/>
  <c r="H345" i="71" s="1"/>
  <c r="AG147" i="63"/>
  <c r="F351" i="71" s="1"/>
  <c r="AH152" i="63"/>
  <c r="G356" i="71" s="1"/>
  <c r="AG155" i="63"/>
  <c r="F359" i="71" s="1"/>
  <c r="AI157" i="63"/>
  <c r="H361" i="71" s="1"/>
  <c r="AG163" i="63"/>
  <c r="F367" i="71" s="1"/>
  <c r="AI165" i="63"/>
  <c r="H369" i="71" s="1"/>
  <c r="AH168" i="63"/>
  <c r="G372" i="71" s="1"/>
  <c r="AG171" i="63"/>
  <c r="F375" i="71" s="1"/>
  <c r="AJ169" i="63"/>
  <c r="I373" i="71" s="1"/>
  <c r="AH147" i="63"/>
  <c r="G351" i="71" s="1"/>
  <c r="AH155" i="63"/>
  <c r="G359" i="71" s="1"/>
  <c r="AH163" i="63"/>
  <c r="G367" i="71" s="1"/>
  <c r="AH171" i="63"/>
  <c r="G375" i="71" s="1"/>
  <c r="AJ140" i="63"/>
  <c r="I344" i="71" s="1"/>
  <c r="AG161" i="63"/>
  <c r="F365" i="71" s="1"/>
  <c r="AI171" i="63"/>
  <c r="H375" i="71" s="1"/>
  <c r="AI166" i="63"/>
  <c r="H370" i="71" s="1"/>
  <c r="AL164" i="63"/>
  <c r="K368" i="71" s="1"/>
  <c r="AI153" i="63"/>
  <c r="H357" i="71" s="1"/>
  <c r="AI161" i="63"/>
  <c r="H365" i="71" s="1"/>
  <c r="AI169" i="63"/>
  <c r="H373" i="71" s="1"/>
  <c r="AG138" i="63"/>
  <c r="F342" i="71" s="1"/>
  <c r="AI148" i="63"/>
  <c r="H352" i="71" s="1"/>
  <c r="AI156" i="63"/>
  <c r="H360" i="71" s="1"/>
  <c r="AI164" i="63"/>
  <c r="H368" i="71" s="1"/>
  <c r="AI172" i="63"/>
  <c r="H376" i="71" s="1"/>
  <c r="AK154" i="57"/>
  <c r="I282" i="71" s="1"/>
  <c r="AM156" i="57"/>
  <c r="K284" i="71" s="1"/>
  <c r="AL159" i="57"/>
  <c r="J287" i="71" s="1"/>
  <c r="AK162" i="57"/>
  <c r="I290" i="71" s="1"/>
  <c r="AM172" i="57"/>
  <c r="K300" i="71" s="1"/>
  <c r="AL175" i="57"/>
  <c r="J303" i="71" s="1"/>
  <c r="AH153" i="57"/>
  <c r="F281" i="71" s="1"/>
  <c r="AJ163" i="57"/>
  <c r="H291" i="71" s="1"/>
  <c r="AI166" i="57"/>
  <c r="G294" i="71" s="1"/>
  <c r="AH169" i="57"/>
  <c r="F297" i="71" s="1"/>
  <c r="AJ171" i="57"/>
  <c r="H299" i="71" s="1"/>
  <c r="AI174" i="57"/>
  <c r="G302" i="71" s="1"/>
  <c r="AL160" i="57"/>
  <c r="J288" i="71" s="1"/>
  <c r="AL168" i="57"/>
  <c r="J296" i="71" s="1"/>
  <c r="AI159" i="57"/>
  <c r="G287" i="71" s="1"/>
  <c r="AK156" i="57"/>
  <c r="I284" i="71" s="1"/>
  <c r="AL154" i="57"/>
  <c r="J282" i="71" s="1"/>
  <c r="AK157" i="57"/>
  <c r="I285" i="71" s="1"/>
  <c r="AM159" i="57"/>
  <c r="K287" i="71" s="1"/>
  <c r="AL162" i="57"/>
  <c r="J290" i="71" s="1"/>
  <c r="AK165" i="57"/>
  <c r="I293" i="71" s="1"/>
  <c r="AM175" i="57"/>
  <c r="K303" i="71" s="1"/>
  <c r="AI153" i="57"/>
  <c r="G281" i="71" s="1"/>
  <c r="AH156" i="57"/>
  <c r="F284" i="71" s="1"/>
  <c r="AJ166" i="57"/>
  <c r="H294" i="71" s="1"/>
  <c r="AI169" i="57"/>
  <c r="G297" i="71" s="1"/>
  <c r="AH172" i="57"/>
  <c r="F300" i="71" s="1"/>
  <c r="AJ174" i="57"/>
  <c r="H302" i="71" s="1"/>
  <c r="AM157" i="57"/>
  <c r="K285" i="71" s="1"/>
  <c r="AK163" i="57"/>
  <c r="I291" i="71" s="1"/>
  <c r="AH154" i="57"/>
  <c r="F282" i="71" s="1"/>
  <c r="AJ172" i="57"/>
  <c r="H300" i="71" s="1"/>
  <c r="AM154" i="57"/>
  <c r="K282" i="71" s="1"/>
  <c r="AL157" i="57"/>
  <c r="J285" i="71" s="1"/>
  <c r="AK160" i="57"/>
  <c r="I288" i="71" s="1"/>
  <c r="AM162" i="57"/>
  <c r="K290" i="71" s="1"/>
  <c r="AL165" i="57"/>
  <c r="J293" i="71" s="1"/>
  <c r="AK168" i="57"/>
  <c r="I296" i="71" s="1"/>
  <c r="AJ153" i="57"/>
  <c r="H281" i="71" s="1"/>
  <c r="AI156" i="57"/>
  <c r="G284" i="71" s="1"/>
  <c r="AH159" i="57"/>
  <c r="F287" i="71" s="1"/>
  <c r="AJ169" i="57"/>
  <c r="H297" i="71" s="1"/>
  <c r="AI172" i="57"/>
  <c r="G300" i="71" s="1"/>
  <c r="AH175" i="57"/>
  <c r="F303" i="71" s="1"/>
  <c r="AM165" i="57"/>
  <c r="K293" i="71" s="1"/>
  <c r="AK171" i="57"/>
  <c r="I299" i="71" s="1"/>
  <c r="AJ156" i="57"/>
  <c r="H284" i="71" s="1"/>
  <c r="AH162" i="57"/>
  <c r="F290" i="71" s="1"/>
  <c r="AI175" i="57"/>
  <c r="G303" i="71" s="1"/>
  <c r="AM160" i="57"/>
  <c r="K288" i="71" s="1"/>
  <c r="AL163" i="57"/>
  <c r="J291" i="71" s="1"/>
  <c r="AK166" i="57"/>
  <c r="I294" i="71" s="1"/>
  <c r="AM168" i="57"/>
  <c r="K296" i="71" s="1"/>
  <c r="AL171" i="57"/>
  <c r="J299" i="71" s="1"/>
  <c r="AK174" i="57"/>
  <c r="I302" i="71" s="1"/>
  <c r="AI154" i="57"/>
  <c r="G282" i="71" s="1"/>
  <c r="AH157" i="57"/>
  <c r="F285" i="71" s="1"/>
  <c r="AJ159" i="57"/>
  <c r="H287" i="71" s="1"/>
  <c r="AI162" i="57"/>
  <c r="G290" i="71" s="1"/>
  <c r="AH165" i="57"/>
  <c r="F293" i="71" s="1"/>
  <c r="AJ175" i="57"/>
  <c r="H303" i="71" s="1"/>
  <c r="AK153" i="57"/>
  <c r="I281" i="71" s="1"/>
  <c r="AM163" i="57"/>
  <c r="K291" i="71" s="1"/>
  <c r="AL166" i="57"/>
  <c r="J294" i="71" s="1"/>
  <c r="AK169" i="57"/>
  <c r="I297" i="71" s="1"/>
  <c r="AM171" i="57"/>
  <c r="K299" i="71" s="1"/>
  <c r="AL174" i="57"/>
  <c r="J302" i="71" s="1"/>
  <c r="AJ154" i="57"/>
  <c r="H282" i="71" s="1"/>
  <c r="AI157" i="57"/>
  <c r="G285" i="71" s="1"/>
  <c r="AH160" i="57"/>
  <c r="F288" i="71" s="1"/>
  <c r="AJ162" i="57"/>
  <c r="H290" i="71" s="1"/>
  <c r="AI165" i="57"/>
  <c r="G293" i="71" s="1"/>
  <c r="AH168" i="57"/>
  <c r="F296" i="71" s="1"/>
  <c r="AL153" i="57"/>
  <c r="J281" i="71" s="1"/>
  <c r="AM153" i="57"/>
  <c r="K281" i="71" s="1"/>
  <c r="AI163" i="57"/>
  <c r="G291" i="71" s="1"/>
  <c r="AH174" i="57"/>
  <c r="F302" i="71" s="1"/>
  <c r="AM169" i="57"/>
  <c r="K297" i="71" s="1"/>
  <c r="AI168" i="57"/>
  <c r="G296" i="71" s="1"/>
  <c r="AJ168" i="57"/>
  <c r="H296" i="71" s="1"/>
  <c r="AM174" i="57"/>
  <c r="K302" i="71" s="1"/>
  <c r="AL156" i="57"/>
  <c r="J284" i="71" s="1"/>
  <c r="AL169" i="57"/>
  <c r="J297" i="71" s="1"/>
  <c r="AJ165" i="57"/>
  <c r="H293" i="71" s="1"/>
  <c r="AI160" i="57"/>
  <c r="G288" i="71" s="1"/>
  <c r="AH171" i="57"/>
  <c r="F299" i="71" s="1"/>
  <c r="AK175" i="57"/>
  <c r="I303" i="71" s="1"/>
  <c r="AJ160" i="57"/>
  <c r="H288" i="71" s="1"/>
  <c r="AI171" i="57"/>
  <c r="G299" i="71" s="1"/>
  <c r="AM166" i="57"/>
  <c r="K294" i="71" s="1"/>
  <c r="AH163" i="57"/>
  <c r="F291" i="71" s="1"/>
  <c r="AK159" i="57"/>
  <c r="I287" i="71" s="1"/>
  <c r="AH166" i="57"/>
  <c r="F294" i="71" s="1"/>
  <c r="AK172" i="57"/>
  <c r="I300" i="71" s="1"/>
  <c r="AJ157" i="57"/>
  <c r="H285" i="71" s="1"/>
  <c r="AL172" i="57"/>
  <c r="J300" i="71" s="1"/>
  <c r="AM137" i="68"/>
  <c r="K200" i="71" s="1"/>
  <c r="AL140" i="68"/>
  <c r="J203" i="71" s="1"/>
  <c r="AK143" i="68"/>
  <c r="I206" i="71" s="1"/>
  <c r="AI137" i="68"/>
  <c r="G200" i="71" s="1"/>
  <c r="AH140" i="68"/>
  <c r="F203" i="71" s="1"/>
  <c r="AI145" i="68"/>
  <c r="G208" i="71" s="1"/>
  <c r="AM146" i="68"/>
  <c r="K209" i="71" s="1"/>
  <c r="AL165" i="68"/>
  <c r="J228" i="71" s="1"/>
  <c r="AI138" i="68"/>
  <c r="G201" i="71" s="1"/>
  <c r="AL144" i="68"/>
  <c r="J207" i="71" s="1"/>
  <c r="AL168" i="68"/>
  <c r="J231" i="71" s="1"/>
  <c r="AJ138" i="68"/>
  <c r="H201" i="71" s="1"/>
  <c r="AJ146" i="68"/>
  <c r="H209" i="71" s="1"/>
  <c r="AH168" i="68"/>
  <c r="F231" i="71" s="1"/>
  <c r="AL147" i="68"/>
  <c r="J210" i="71" s="1"/>
  <c r="AI144" i="68"/>
  <c r="G207" i="71" s="1"/>
  <c r="AJ165" i="68"/>
  <c r="H228" i="71" s="1"/>
  <c r="AK138" i="68"/>
  <c r="I201" i="71" s="1"/>
  <c r="AM140" i="68"/>
  <c r="K203" i="71" s="1"/>
  <c r="AL143" i="68"/>
  <c r="J206" i="71" s="1"/>
  <c r="AK146" i="68"/>
  <c r="I209" i="71" s="1"/>
  <c r="AJ137" i="68"/>
  <c r="H200" i="71" s="1"/>
  <c r="AI140" i="68"/>
  <c r="G203" i="71" s="1"/>
  <c r="AI164" i="68"/>
  <c r="G227" i="71" s="1"/>
  <c r="AH141" i="68"/>
  <c r="F204" i="71" s="1"/>
  <c r="AK150" i="68"/>
  <c r="I213" i="71" s="1"/>
  <c r="AH147" i="68"/>
  <c r="F210" i="71" s="1"/>
  <c r="AK137" i="68"/>
  <c r="I200" i="71" s="1"/>
  <c r="AM147" i="68"/>
  <c r="K210" i="71" s="1"/>
  <c r="AL138" i="68"/>
  <c r="J201" i="71" s="1"/>
  <c r="AK141" i="68"/>
  <c r="I204" i="71" s="1"/>
  <c r="AL146" i="68"/>
  <c r="J209" i="71" s="1"/>
  <c r="AK165" i="68"/>
  <c r="I228" i="71" s="1"/>
  <c r="AH138" i="68"/>
  <c r="F201" i="71" s="1"/>
  <c r="AJ140" i="68"/>
  <c r="H203" i="71" s="1"/>
  <c r="AH146" i="68"/>
  <c r="F209" i="71" s="1"/>
  <c r="AM138" i="68"/>
  <c r="K201" i="71" s="1"/>
  <c r="AK168" i="68"/>
  <c r="I231" i="71" s="1"/>
  <c r="AI146" i="68"/>
  <c r="G209" i="71" s="1"/>
  <c r="AK147" i="68"/>
  <c r="I210" i="71" s="1"/>
  <c r="AM165" i="68"/>
  <c r="K228" i="71" s="1"/>
  <c r="AI141" i="68"/>
  <c r="G204" i="71" s="1"/>
  <c r="AM144" i="68"/>
  <c r="K207" i="71" s="1"/>
  <c r="AL141" i="68"/>
  <c r="J204" i="71" s="1"/>
  <c r="AH165" i="68"/>
  <c r="F228" i="71" s="1"/>
  <c r="AM141" i="68"/>
  <c r="K204" i="71" s="1"/>
  <c r="AI165" i="68"/>
  <c r="G228" i="71" s="1"/>
  <c r="AM168" i="68"/>
  <c r="K231" i="71" s="1"/>
  <c r="AJ141" i="68"/>
  <c r="H204" i="71" s="1"/>
  <c r="AI168" i="68"/>
  <c r="G231" i="71" s="1"/>
  <c r="AI147" i="68"/>
  <c r="G210" i="71" s="1"/>
  <c r="AJ168" i="68"/>
  <c r="H231" i="71" s="1"/>
  <c r="AL137" i="68"/>
  <c r="J200" i="71" s="1"/>
  <c r="AK140" i="68"/>
  <c r="I203" i="71" s="1"/>
  <c r="AJ147" i="68"/>
  <c r="H210" i="71" s="1"/>
  <c r="AH137" i="68"/>
  <c r="F200" i="71" s="1"/>
  <c r="AO174" i="67"/>
  <c r="I107" i="71" s="1"/>
  <c r="AQ184" i="67"/>
  <c r="K117" i="71" s="1"/>
  <c r="AP187" i="67"/>
  <c r="J120" i="71" s="1"/>
  <c r="AO190" i="67"/>
  <c r="I123" i="71" s="1"/>
  <c r="AN175" i="67"/>
  <c r="H108" i="71" s="1"/>
  <c r="AM178" i="67"/>
  <c r="G111" i="71" s="1"/>
  <c r="AL181" i="67"/>
  <c r="F114" i="71" s="1"/>
  <c r="AN183" i="67"/>
  <c r="H116" i="71" s="1"/>
  <c r="AM186" i="67"/>
  <c r="G119" i="71" s="1"/>
  <c r="AL189" i="67"/>
  <c r="F122" i="71" s="1"/>
  <c r="AP190" i="67"/>
  <c r="J123" i="71" s="1"/>
  <c r="AM181" i="67"/>
  <c r="G114" i="71" s="1"/>
  <c r="AN186" i="67"/>
  <c r="H119" i="71" s="1"/>
  <c r="AO183" i="67"/>
  <c r="I116" i="71" s="1"/>
  <c r="AL190" i="67"/>
  <c r="F123" i="71" s="1"/>
  <c r="AP175" i="67"/>
  <c r="J108" i="71" s="1"/>
  <c r="AP183" i="67"/>
  <c r="J116" i="71" s="1"/>
  <c r="AL177" i="67"/>
  <c r="F110" i="71" s="1"/>
  <c r="AQ175" i="67"/>
  <c r="K108" i="71" s="1"/>
  <c r="AQ183" i="67"/>
  <c r="K116" i="71" s="1"/>
  <c r="AN174" i="67"/>
  <c r="H107" i="71" s="1"/>
  <c r="AP174" i="67"/>
  <c r="J107" i="71" s="1"/>
  <c r="AO177" i="67"/>
  <c r="I110" i="71" s="1"/>
  <c r="AQ187" i="67"/>
  <c r="K120" i="71" s="1"/>
  <c r="AN178" i="67"/>
  <c r="H111" i="71" s="1"/>
  <c r="AL184" i="67"/>
  <c r="F117" i="71" s="1"/>
  <c r="AM189" i="67"/>
  <c r="G122" i="71" s="1"/>
  <c r="AL174" i="67"/>
  <c r="F107" i="71" s="1"/>
  <c r="AM187" i="67"/>
  <c r="G120" i="71" s="1"/>
  <c r="AQ180" i="67"/>
  <c r="K113" i="71" s="1"/>
  <c r="AM174" i="67"/>
  <c r="G107" i="71" s="1"/>
  <c r="AM190" i="67"/>
  <c r="G123" i="71" s="1"/>
  <c r="AO181" i="67"/>
  <c r="I114" i="71" s="1"/>
  <c r="AO189" i="67"/>
  <c r="I122" i="71" s="1"/>
  <c r="AL180" i="67"/>
  <c r="F113" i="71" s="1"/>
  <c r="AN190" i="67"/>
  <c r="H123" i="71" s="1"/>
  <c r="AQ174" i="67"/>
  <c r="K107" i="71" s="1"/>
  <c r="AP177" i="67"/>
  <c r="J110" i="71" s="1"/>
  <c r="AO180" i="67"/>
  <c r="I113" i="71" s="1"/>
  <c r="AQ190" i="67"/>
  <c r="K123" i="71" s="1"/>
  <c r="AN181" i="67"/>
  <c r="H114" i="71" s="1"/>
  <c r="AM184" i="67"/>
  <c r="G117" i="71" s="1"/>
  <c r="AL187" i="67"/>
  <c r="F120" i="71" s="1"/>
  <c r="AN189" i="67"/>
  <c r="H122" i="71" s="1"/>
  <c r="AO175" i="67"/>
  <c r="I108" i="71" s="1"/>
  <c r="AQ177" i="67"/>
  <c r="K110" i="71" s="1"/>
  <c r="AP180" i="67"/>
  <c r="J113" i="71" s="1"/>
  <c r="AN184" i="67"/>
  <c r="H117" i="71" s="1"/>
  <c r="AO178" i="67"/>
  <c r="I111" i="71" s="1"/>
  <c r="AO186" i="67"/>
  <c r="I119" i="71" s="1"/>
  <c r="AN187" i="67"/>
  <c r="H120" i="71" s="1"/>
  <c r="AP178" i="67"/>
  <c r="J111" i="71" s="1"/>
  <c r="AP186" i="67"/>
  <c r="J119" i="71" s="1"/>
  <c r="AM177" i="67"/>
  <c r="G110" i="71" s="1"/>
  <c r="AQ178" i="67"/>
  <c r="K111" i="71" s="1"/>
  <c r="AP181" i="67"/>
  <c r="J114" i="71" s="1"/>
  <c r="AO184" i="67"/>
  <c r="I117" i="71" s="1"/>
  <c r="AQ186" i="67"/>
  <c r="K119" i="71" s="1"/>
  <c r="AP189" i="67"/>
  <c r="J122" i="71" s="1"/>
  <c r="AL175" i="67"/>
  <c r="F108" i="71" s="1"/>
  <c r="AN177" i="67"/>
  <c r="H110" i="71" s="1"/>
  <c r="AM180" i="67"/>
  <c r="G113" i="71" s="1"/>
  <c r="AL183" i="67"/>
  <c r="F116" i="71" s="1"/>
  <c r="AQ181" i="67"/>
  <c r="K114" i="71" s="1"/>
  <c r="AP184" i="67"/>
  <c r="J117" i="71" s="1"/>
  <c r="AO187" i="67"/>
  <c r="I120" i="71" s="1"/>
  <c r="AQ189" i="67"/>
  <c r="K122" i="71" s="1"/>
  <c r="AM175" i="67"/>
  <c r="G108" i="71" s="1"/>
  <c r="AL178" i="67"/>
  <c r="F111" i="71" s="1"/>
  <c r="AN180" i="67"/>
  <c r="H113" i="71" s="1"/>
  <c r="AM183" i="67"/>
  <c r="G116" i="71" s="1"/>
  <c r="AL186" i="67"/>
  <c r="F119" i="71" s="1"/>
  <c r="AK171" i="51"/>
  <c r="I64" i="71" s="1"/>
  <c r="AM173" i="51"/>
  <c r="K66" i="71" s="1"/>
  <c r="AL176" i="51"/>
  <c r="J69" i="71" s="1"/>
  <c r="AK179" i="51"/>
  <c r="I72" i="71" s="1"/>
  <c r="AM181" i="51"/>
  <c r="K74" i="71" s="1"/>
  <c r="AJ169" i="51"/>
  <c r="H62" i="71" s="1"/>
  <c r="AI172" i="51"/>
  <c r="G65" i="71" s="1"/>
  <c r="AH175" i="51"/>
  <c r="F68" i="71" s="1"/>
  <c r="AJ177" i="51"/>
  <c r="H70" i="71" s="1"/>
  <c r="AI180" i="51"/>
  <c r="G73" i="71" s="1"/>
  <c r="AH183" i="51"/>
  <c r="F76" i="71" s="1"/>
  <c r="AJ160" i="51"/>
  <c r="H53" i="71" s="1"/>
  <c r="AK172" i="51"/>
  <c r="I65" i="71" s="1"/>
  <c r="AK180" i="51"/>
  <c r="I73" i="71" s="1"/>
  <c r="AH176" i="51"/>
  <c r="F69" i="71" s="1"/>
  <c r="AI181" i="51"/>
  <c r="G74" i="71" s="1"/>
  <c r="AL172" i="51"/>
  <c r="J65" i="71" s="1"/>
  <c r="AL180" i="51"/>
  <c r="J73" i="71" s="1"/>
  <c r="AI176" i="51"/>
  <c r="G69" i="71" s="1"/>
  <c r="AJ181" i="51"/>
  <c r="H74" i="71" s="1"/>
  <c r="AK170" i="51"/>
  <c r="I63" i="71" s="1"/>
  <c r="AK178" i="51"/>
  <c r="I71" i="71" s="1"/>
  <c r="AL183" i="51"/>
  <c r="J76" i="71" s="1"/>
  <c r="AI171" i="51"/>
  <c r="G64" i="71" s="1"/>
  <c r="AJ176" i="51"/>
  <c r="H69" i="71" s="1"/>
  <c r="AL170" i="51"/>
  <c r="J63" i="71" s="1"/>
  <c r="AL178" i="51"/>
  <c r="J71" i="71" s="1"/>
  <c r="AM183" i="51"/>
  <c r="K76" i="71" s="1"/>
  <c r="AI174" i="51"/>
  <c r="G67" i="71" s="1"/>
  <c r="AH177" i="51"/>
  <c r="F70" i="71" s="1"/>
  <c r="AM170" i="51"/>
  <c r="K63" i="71" s="1"/>
  <c r="AL173" i="51"/>
  <c r="J66" i="71" s="1"/>
  <c r="AM178" i="51"/>
  <c r="K71" i="71" s="1"/>
  <c r="AI161" i="51"/>
  <c r="G54" i="71" s="1"/>
  <c r="AH172" i="51"/>
  <c r="F65" i="71" s="1"/>
  <c r="AL171" i="51"/>
  <c r="J64" i="71" s="1"/>
  <c r="AK174" i="51"/>
  <c r="I67" i="71" s="1"/>
  <c r="AM176" i="51"/>
  <c r="K69" i="71" s="1"/>
  <c r="AL179" i="51"/>
  <c r="J72" i="71" s="1"/>
  <c r="AK182" i="51"/>
  <c r="I75" i="71" s="1"/>
  <c r="AH162" i="51"/>
  <c r="F55" i="71" s="1"/>
  <c r="AH170" i="51"/>
  <c r="F63" i="71" s="1"/>
  <c r="AJ172" i="51"/>
  <c r="H65" i="71" s="1"/>
  <c r="AI175" i="51"/>
  <c r="G68" i="71" s="1"/>
  <c r="AH178" i="51"/>
  <c r="F71" i="71" s="1"/>
  <c r="AJ180" i="51"/>
  <c r="H73" i="71" s="1"/>
  <c r="AI183" i="51"/>
  <c r="G76" i="71" s="1"/>
  <c r="AM174" i="51"/>
  <c r="K67" i="71" s="1"/>
  <c r="AM182" i="51"/>
  <c r="K75" i="71" s="1"/>
  <c r="AJ170" i="51"/>
  <c r="H63" i="71" s="1"/>
  <c r="AJ178" i="51"/>
  <c r="H71" i="71" s="1"/>
  <c r="AK175" i="51"/>
  <c r="I68" i="71" s="1"/>
  <c r="AK183" i="51"/>
  <c r="I76" i="71" s="1"/>
  <c r="AJ173" i="51"/>
  <c r="H66" i="71" s="1"/>
  <c r="AM172" i="51"/>
  <c r="K65" i="71" s="1"/>
  <c r="AM180" i="51"/>
  <c r="K73" i="71" s="1"/>
  <c r="AI179" i="51"/>
  <c r="G72" i="71" s="1"/>
  <c r="AL161" i="51"/>
  <c r="J54" i="71" s="1"/>
  <c r="AK173" i="51"/>
  <c r="I66" i="71" s="1"/>
  <c r="AK181" i="51"/>
  <c r="I74" i="71" s="1"/>
  <c r="AJ171" i="51"/>
  <c r="H64" i="71" s="1"/>
  <c r="AJ179" i="51"/>
  <c r="H72" i="71" s="1"/>
  <c r="AK176" i="51"/>
  <c r="I69" i="71" s="1"/>
  <c r="AJ174" i="51"/>
  <c r="H67" i="71" s="1"/>
  <c r="AK169" i="51"/>
  <c r="I62" i="71" s="1"/>
  <c r="AM171" i="51"/>
  <c r="K64" i="71" s="1"/>
  <c r="AL174" i="51"/>
  <c r="J67" i="71" s="1"/>
  <c r="AK177" i="51"/>
  <c r="I70" i="71" s="1"/>
  <c r="AM179" i="51"/>
  <c r="K72" i="71" s="1"/>
  <c r="AL182" i="51"/>
  <c r="J75" i="71" s="1"/>
  <c r="AI170" i="51"/>
  <c r="G63" i="71" s="1"/>
  <c r="AH173" i="51"/>
  <c r="F66" i="71" s="1"/>
  <c r="AJ175" i="51"/>
  <c r="H68" i="71" s="1"/>
  <c r="AI178" i="51"/>
  <c r="G71" i="71" s="1"/>
  <c r="AH181" i="51"/>
  <c r="F74" i="71" s="1"/>
  <c r="AJ183" i="51"/>
  <c r="H76" i="71" s="1"/>
  <c r="AL169" i="51"/>
  <c r="J62" i="71" s="1"/>
  <c r="AL177" i="51"/>
  <c r="J70" i="71" s="1"/>
  <c r="AI173" i="51"/>
  <c r="G66" i="71" s="1"/>
  <c r="AM169" i="51"/>
  <c r="K62" i="71" s="1"/>
  <c r="AM177" i="51"/>
  <c r="K70" i="71" s="1"/>
  <c r="AH171" i="51"/>
  <c r="F64" i="71" s="1"/>
  <c r="AH179" i="51"/>
  <c r="F72" i="71" s="1"/>
  <c r="AL175" i="51"/>
  <c r="J68" i="71" s="1"/>
  <c r="AH174" i="51"/>
  <c r="F67" i="71" s="1"/>
  <c r="AH182" i="51"/>
  <c r="F75" i="71" s="1"/>
  <c r="AM175" i="51"/>
  <c r="K68" i="71" s="1"/>
  <c r="AH169" i="51"/>
  <c r="F62" i="71" s="1"/>
  <c r="AI182" i="51"/>
  <c r="G75" i="71" s="1"/>
  <c r="AL181" i="51"/>
  <c r="J74" i="71" s="1"/>
  <c r="AI169" i="51"/>
  <c r="G62" i="71" s="1"/>
  <c r="AI177" i="51"/>
  <c r="G70" i="71" s="1"/>
  <c r="AH180" i="51"/>
  <c r="F73" i="71" s="1"/>
  <c r="AJ182" i="51"/>
  <c r="H75" i="71" s="1"/>
  <c r="AI162" i="66"/>
  <c r="G42" i="71" s="1"/>
  <c r="AK172" i="66"/>
  <c r="I52" i="71" s="1"/>
  <c r="AL172" i="66"/>
  <c r="J52" i="71" s="1"/>
  <c r="AM154" i="66"/>
  <c r="K34" i="71" s="1"/>
  <c r="AI154" i="66"/>
  <c r="G34" i="71" s="1"/>
  <c r="AK166" i="66"/>
  <c r="I46" i="71" s="1"/>
  <c r="AI140" i="66"/>
  <c r="G20" i="71" s="1"/>
  <c r="AK139" i="66"/>
  <c r="I19" i="71" s="1"/>
  <c r="AM172" i="66"/>
  <c r="K52" i="71" s="1"/>
  <c r="AJ153" i="32"/>
  <c r="I438" i="70" s="1"/>
  <c r="AM156" i="32"/>
  <c r="L441" i="70" s="1"/>
  <c r="AM161" i="32"/>
  <c r="L446" i="70" s="1"/>
  <c r="AH156" i="32"/>
  <c r="G441" i="70" s="1"/>
  <c r="AH146" i="31"/>
  <c r="G393" i="70" s="1"/>
  <c r="AL152" i="31"/>
  <c r="K399" i="70" s="1"/>
  <c r="AI152" i="29"/>
  <c r="I501" i="70" s="1"/>
  <c r="AG150" i="29"/>
  <c r="G499" i="70" s="1"/>
  <c r="AI144" i="29"/>
  <c r="I493" i="70" s="1"/>
  <c r="AG142" i="29"/>
  <c r="G491" i="70" s="1"/>
  <c r="AH139" i="29"/>
  <c r="H488" i="70" s="1"/>
  <c r="AL171" i="29"/>
  <c r="L520" i="70" s="1"/>
  <c r="AJ169" i="29"/>
  <c r="J518" i="70" s="1"/>
  <c r="AL163" i="29"/>
  <c r="L512" i="70" s="1"/>
  <c r="AJ161" i="29"/>
  <c r="J510" i="70" s="1"/>
  <c r="AK158" i="29"/>
  <c r="K507" i="70" s="1"/>
  <c r="AL155" i="29"/>
  <c r="L504" i="70" s="1"/>
  <c r="AJ153" i="29"/>
  <c r="J502" i="70" s="1"/>
  <c r="AK150" i="29"/>
  <c r="K499" i="70" s="1"/>
  <c r="AK142" i="29"/>
  <c r="K491" i="70" s="1"/>
  <c r="AL139" i="29"/>
  <c r="L488" i="70" s="1"/>
  <c r="AG171" i="29"/>
  <c r="G520" i="70" s="1"/>
  <c r="AI165" i="29"/>
  <c r="I514" i="70" s="1"/>
  <c r="AG163" i="29"/>
  <c r="G512" i="70" s="1"/>
  <c r="AH160" i="29"/>
  <c r="H509" i="70" s="1"/>
  <c r="AI157" i="29"/>
  <c r="I506" i="70" s="1"/>
  <c r="AG155" i="29"/>
  <c r="G504" i="70" s="1"/>
  <c r="AH152" i="29"/>
  <c r="H501" i="70" s="1"/>
  <c r="AI149" i="29"/>
  <c r="I498" i="70" s="1"/>
  <c r="AH144" i="29"/>
  <c r="H493" i="70" s="1"/>
  <c r="AI141" i="29"/>
  <c r="I490" i="70" s="1"/>
  <c r="AG139" i="29"/>
  <c r="G488" i="70" s="1"/>
  <c r="AK171" i="29"/>
  <c r="K520" i="70" s="1"/>
  <c r="AK163" i="29"/>
  <c r="K512" i="70" s="1"/>
  <c r="AL160" i="29"/>
  <c r="L509" i="70" s="1"/>
  <c r="AJ158" i="29"/>
  <c r="J507" i="70" s="1"/>
  <c r="AK155" i="29"/>
  <c r="K504" i="70" s="1"/>
  <c r="AL152" i="29"/>
  <c r="L501" i="70" s="1"/>
  <c r="AJ150" i="29"/>
  <c r="J499" i="70" s="1"/>
  <c r="AL144" i="29"/>
  <c r="L493" i="70" s="1"/>
  <c r="AJ142" i="29"/>
  <c r="J491" i="70" s="1"/>
  <c r="AK139" i="29"/>
  <c r="K488" i="70" s="1"/>
  <c r="AI170" i="29"/>
  <c r="I519" i="70" s="1"/>
  <c r="AH165" i="29"/>
  <c r="H514" i="70" s="1"/>
  <c r="AI162" i="29"/>
  <c r="I511" i="70" s="1"/>
  <c r="AG160" i="29"/>
  <c r="G509" i="70" s="1"/>
  <c r="AH157" i="29"/>
  <c r="H506" i="70" s="1"/>
  <c r="AI154" i="29"/>
  <c r="I503" i="70" s="1"/>
  <c r="AG152" i="29"/>
  <c r="G501" i="70" s="1"/>
  <c r="AH149" i="29"/>
  <c r="H498" i="70" s="1"/>
  <c r="AG144" i="29"/>
  <c r="G493" i="70" s="1"/>
  <c r="AH141" i="29"/>
  <c r="H490" i="70" s="1"/>
  <c r="AJ171" i="29"/>
  <c r="J520" i="70" s="1"/>
  <c r="AL165" i="29"/>
  <c r="L514" i="70" s="1"/>
  <c r="AJ163" i="29"/>
  <c r="J512" i="70" s="1"/>
  <c r="AK160" i="29"/>
  <c r="K509" i="70" s="1"/>
  <c r="AL157" i="29"/>
  <c r="L506" i="70" s="1"/>
  <c r="AJ155" i="29"/>
  <c r="J504" i="70" s="1"/>
  <c r="AK152" i="29"/>
  <c r="K501" i="70" s="1"/>
  <c r="AL149" i="29"/>
  <c r="L498" i="70" s="1"/>
  <c r="AK144" i="29"/>
  <c r="K493" i="70" s="1"/>
  <c r="AL141" i="29"/>
  <c r="L490" i="70" s="1"/>
  <c r="AI172" i="28"/>
  <c r="I484" i="70" s="1"/>
  <c r="AG170" i="28"/>
  <c r="G482" i="70" s="1"/>
  <c r="AG162" i="28"/>
  <c r="G474" i="70" s="1"/>
  <c r="AH159" i="28"/>
  <c r="H471" i="70" s="1"/>
  <c r="AI156" i="28"/>
  <c r="I468" i="70" s="1"/>
  <c r="AG154" i="28"/>
  <c r="G466" i="70" s="1"/>
  <c r="AH151" i="28"/>
  <c r="H463" i="70" s="1"/>
  <c r="AI148" i="28"/>
  <c r="I460" i="70" s="1"/>
  <c r="AG146" i="28"/>
  <c r="G458" i="70" s="1"/>
  <c r="AH143" i="28"/>
  <c r="H455" i="70" s="1"/>
  <c r="AK170" i="28"/>
  <c r="K482" i="70" s="1"/>
  <c r="AK162" i="28"/>
  <c r="K474" i="70" s="1"/>
  <c r="AL159" i="28"/>
  <c r="L471" i="70" s="1"/>
  <c r="AJ157" i="28"/>
  <c r="J469" i="70" s="1"/>
  <c r="AK154" i="28"/>
  <c r="K466" i="70" s="1"/>
  <c r="AL151" i="28"/>
  <c r="L463" i="70" s="1"/>
  <c r="AJ149" i="28"/>
  <c r="J461" i="70" s="1"/>
  <c r="AK146" i="28"/>
  <c r="K458" i="70" s="1"/>
  <c r="AL143" i="28"/>
  <c r="L455" i="70" s="1"/>
  <c r="AH172" i="28"/>
  <c r="H484" i="70" s="1"/>
  <c r="AI161" i="28"/>
  <c r="I473" i="70" s="1"/>
  <c r="AG159" i="28"/>
  <c r="G471" i="70" s="1"/>
  <c r="AH156" i="28"/>
  <c r="H468" i="70" s="1"/>
  <c r="AI153" i="28"/>
  <c r="I465" i="70" s="1"/>
  <c r="AG151" i="28"/>
  <c r="G463" i="70" s="1"/>
  <c r="AH148" i="28"/>
  <c r="H460" i="70" s="1"/>
  <c r="AI145" i="28"/>
  <c r="I457" i="70" s="1"/>
  <c r="AG143" i="28"/>
  <c r="G455" i="70" s="1"/>
  <c r="AL172" i="28"/>
  <c r="L484" i="70" s="1"/>
  <c r="AJ170" i="28"/>
  <c r="J482" i="70" s="1"/>
  <c r="AJ162" i="28"/>
  <c r="J474" i="70" s="1"/>
  <c r="AK159" i="28"/>
  <c r="K471" i="70" s="1"/>
  <c r="AL156" i="28"/>
  <c r="L468" i="70" s="1"/>
  <c r="AJ154" i="28"/>
  <c r="J466" i="70" s="1"/>
  <c r="AK151" i="28"/>
  <c r="K463" i="70" s="1"/>
  <c r="AL148" i="28"/>
  <c r="L460" i="70" s="1"/>
  <c r="AJ146" i="28"/>
  <c r="J458" i="70" s="1"/>
  <c r="AK143" i="28"/>
  <c r="K455" i="70" s="1"/>
  <c r="AG172" i="28"/>
  <c r="G484" i="70" s="1"/>
  <c r="AH161" i="28"/>
  <c r="H473" i="70" s="1"/>
  <c r="AI158" i="28"/>
  <c r="I470" i="70" s="1"/>
  <c r="AG156" i="28"/>
  <c r="G468" i="70" s="1"/>
  <c r="AH153" i="28"/>
  <c r="H465" i="70" s="1"/>
  <c r="AI150" i="28"/>
  <c r="I462" i="70" s="1"/>
  <c r="AG148" i="28"/>
  <c r="G460" i="70" s="1"/>
  <c r="AH145" i="28"/>
  <c r="H457" i="70" s="1"/>
  <c r="AK172" i="28"/>
  <c r="K484" i="70" s="1"/>
  <c r="AL161" i="28"/>
  <c r="L473" i="70" s="1"/>
  <c r="AJ159" i="28"/>
  <c r="J471" i="70" s="1"/>
  <c r="AK156" i="28"/>
  <c r="K468" i="70" s="1"/>
  <c r="AL153" i="28"/>
  <c r="L465" i="70" s="1"/>
  <c r="AJ151" i="28"/>
  <c r="J463" i="70" s="1"/>
  <c r="AK148" i="28"/>
  <c r="K460" i="70" s="1"/>
  <c r="AL145" i="28"/>
  <c r="L457" i="70" s="1"/>
  <c r="AJ143" i="28"/>
  <c r="J455" i="70" s="1"/>
  <c r="AJ158" i="27"/>
  <c r="I328" i="70" s="1"/>
  <c r="AH156" i="27"/>
  <c r="G326" i="70" s="1"/>
  <c r="AL156" i="27"/>
  <c r="K326" i="70" s="1"/>
  <c r="AI158" i="27"/>
  <c r="H328" i="70" s="1"/>
  <c r="AM158" i="27"/>
  <c r="L328" i="70" s="1"/>
  <c r="AK156" i="27"/>
  <c r="J326" i="70" s="1"/>
  <c r="AI161" i="26"/>
  <c r="H281" i="70" s="1"/>
  <c r="AJ158" i="26"/>
  <c r="I278" i="70" s="1"/>
  <c r="AH156" i="26"/>
  <c r="G276" i="70" s="1"/>
  <c r="AI153" i="26"/>
  <c r="H273" i="70" s="1"/>
  <c r="AL162" i="26"/>
  <c r="K282" i="70" s="1"/>
  <c r="AM159" i="26"/>
  <c r="L279" i="70" s="1"/>
  <c r="AH161" i="26"/>
  <c r="G281" i="70" s="1"/>
  <c r="AI158" i="26"/>
  <c r="H278" i="70" s="1"/>
  <c r="AJ155" i="26"/>
  <c r="I275" i="70" s="1"/>
  <c r="AH153" i="26"/>
  <c r="G273" i="70" s="1"/>
  <c r="AK162" i="26"/>
  <c r="J282" i="70" s="1"/>
  <c r="AL159" i="26"/>
  <c r="K279" i="70" s="1"/>
  <c r="AM156" i="26"/>
  <c r="L276" i="70" s="1"/>
  <c r="AH158" i="26"/>
  <c r="G278" i="70" s="1"/>
  <c r="AI155" i="26"/>
  <c r="H275" i="70" s="1"/>
  <c r="AJ152" i="26"/>
  <c r="I272" i="70" s="1"/>
  <c r="AM161" i="26"/>
  <c r="L281" i="70" s="1"/>
  <c r="AK159" i="26"/>
  <c r="J279" i="70" s="1"/>
  <c r="AL156" i="26"/>
  <c r="K276" i="70" s="1"/>
  <c r="AM153" i="26"/>
  <c r="L273" i="70" s="1"/>
  <c r="AH155" i="26"/>
  <c r="G275" i="70" s="1"/>
  <c r="AI152" i="26"/>
  <c r="H272" i="70" s="1"/>
  <c r="AL161" i="26"/>
  <c r="K281" i="70" s="1"/>
  <c r="AM158" i="26"/>
  <c r="L278" i="70" s="1"/>
  <c r="AK156" i="26"/>
  <c r="J276" i="70" s="1"/>
  <c r="AL153" i="26"/>
  <c r="K273" i="70" s="1"/>
  <c r="AJ162" i="26"/>
  <c r="I282" i="70" s="1"/>
  <c r="AH152" i="26"/>
  <c r="G272" i="70" s="1"/>
  <c r="AK161" i="26"/>
  <c r="J281" i="70" s="1"/>
  <c r="AL158" i="26"/>
  <c r="K278" i="70" s="1"/>
  <c r="AM155" i="26"/>
  <c r="L275" i="70" s="1"/>
  <c r="AK153" i="26"/>
  <c r="J273" i="70" s="1"/>
  <c r="AI162" i="26"/>
  <c r="H282" i="70" s="1"/>
  <c r="AJ159" i="26"/>
  <c r="I279" i="70" s="1"/>
  <c r="AK158" i="26"/>
  <c r="J278" i="70" s="1"/>
  <c r="AL155" i="26"/>
  <c r="K275" i="70" s="1"/>
  <c r="AE183" i="24"/>
  <c r="I230" i="70" s="1"/>
  <c r="AC181" i="24"/>
  <c r="G228" i="70" s="1"/>
  <c r="AD178" i="24"/>
  <c r="H225" i="70" s="1"/>
  <c r="AD162" i="24"/>
  <c r="H209" i="70" s="1"/>
  <c r="AE159" i="24"/>
  <c r="I206" i="70" s="1"/>
  <c r="AF182" i="24"/>
  <c r="J229" i="70" s="1"/>
  <c r="AH184" i="24"/>
  <c r="L231" i="70" s="1"/>
  <c r="AH180" i="24"/>
  <c r="L227" i="70" s="1"/>
  <c r="AH164" i="24"/>
  <c r="L211" i="70" s="1"/>
  <c r="AH160" i="24"/>
  <c r="L207" i="70" s="1"/>
  <c r="AC182" i="24"/>
  <c r="G229" i="70" s="1"/>
  <c r="AE160" i="24"/>
  <c r="I207" i="70" s="1"/>
  <c r="AF177" i="24"/>
  <c r="J224" i="70" s="1"/>
  <c r="AF161" i="24"/>
  <c r="J208" i="70" s="1"/>
  <c r="AG182" i="24"/>
  <c r="K229" i="70" s="1"/>
  <c r="AD184" i="24"/>
  <c r="H231" i="70" s="1"/>
  <c r="AC179" i="24"/>
  <c r="G226" i="70" s="1"/>
  <c r="AC163" i="24"/>
  <c r="G210" i="70" s="1"/>
  <c r="AF184" i="24"/>
  <c r="J231" i="70" s="1"/>
  <c r="AH185" i="24"/>
  <c r="L232" i="70" s="1"/>
  <c r="AH177" i="24"/>
  <c r="L224" i="70" s="1"/>
  <c r="AH161" i="24"/>
  <c r="L208" i="70" s="1"/>
  <c r="AC184" i="24"/>
  <c r="G231" i="70" s="1"/>
  <c r="AE178" i="24"/>
  <c r="I225" i="70" s="1"/>
  <c r="AE162" i="24"/>
  <c r="I209" i="70" s="1"/>
  <c r="AF183" i="24"/>
  <c r="J230" i="70" s="1"/>
  <c r="AG185" i="24"/>
  <c r="K232" i="70" s="1"/>
  <c r="AG177" i="24"/>
  <c r="K224" i="70" s="1"/>
  <c r="AG161" i="24"/>
  <c r="K208" i="70" s="1"/>
  <c r="AD183" i="24"/>
  <c r="H230" i="70" s="1"/>
  <c r="AE180" i="24"/>
  <c r="I227" i="70" s="1"/>
  <c r="AC178" i="24"/>
  <c r="G225" i="70" s="1"/>
  <c r="AE164" i="24"/>
  <c r="I211" i="70" s="1"/>
  <c r="AC162" i="24"/>
  <c r="G209" i="70" s="1"/>
  <c r="AD159" i="24"/>
  <c r="H206" i="70" s="1"/>
  <c r="AF181" i="24"/>
  <c r="J228" i="70" s="1"/>
  <c r="AG184" i="24"/>
  <c r="K231" i="70" s="1"/>
  <c r="AG180" i="24"/>
  <c r="K227" i="70" s="1"/>
  <c r="AG164" i="24"/>
  <c r="K211" i="70" s="1"/>
  <c r="AG160" i="24"/>
  <c r="K207" i="70" s="1"/>
  <c r="AE184" i="24"/>
  <c r="I231" i="70" s="1"/>
  <c r="AD179" i="24"/>
  <c r="H226" i="70" s="1"/>
  <c r="AD163" i="24"/>
  <c r="H210" i="70" s="1"/>
  <c r="AF185" i="24"/>
  <c r="J232" i="70" s="1"/>
  <c r="AG178" i="24"/>
  <c r="K225" i="70" s="1"/>
  <c r="AG162" i="24"/>
  <c r="K209" i="70" s="1"/>
  <c r="AE181" i="24"/>
  <c r="I228" i="70" s="1"/>
  <c r="AD160" i="24"/>
  <c r="H207" i="70" s="1"/>
  <c r="AF160" i="24"/>
  <c r="J207" i="70" s="1"/>
  <c r="AH181" i="24"/>
  <c r="L228" i="70" s="1"/>
  <c r="AD181" i="24"/>
  <c r="H228" i="70" s="1"/>
  <c r="AC160" i="24"/>
  <c r="G207" i="70" s="1"/>
  <c r="AF159" i="24"/>
  <c r="J206" i="70" s="1"/>
  <c r="AG181" i="24"/>
  <c r="K228" i="70" s="1"/>
  <c r="AE185" i="24"/>
  <c r="I232" i="70" s="1"/>
  <c r="AC183" i="24"/>
  <c r="G230" i="70" s="1"/>
  <c r="AD180" i="24"/>
  <c r="H227" i="70" s="1"/>
  <c r="AE177" i="24"/>
  <c r="I224" i="70" s="1"/>
  <c r="AD164" i="24"/>
  <c r="H211" i="70" s="1"/>
  <c r="AE161" i="24"/>
  <c r="I208" i="70" s="1"/>
  <c r="AC159" i="24"/>
  <c r="G206" i="70" s="1"/>
  <c r="AF180" i="24"/>
  <c r="J227" i="70" s="1"/>
  <c r="AF164" i="24"/>
  <c r="J211" i="70" s="1"/>
  <c r="AH183" i="24"/>
  <c r="L230" i="70" s="1"/>
  <c r="AH179" i="24"/>
  <c r="L226" i="70" s="1"/>
  <c r="AH163" i="24"/>
  <c r="L210" i="70" s="1"/>
  <c r="AH159" i="24"/>
  <c r="L206" i="70" s="1"/>
  <c r="AM191" i="23"/>
  <c r="H196" i="70" s="1"/>
  <c r="AL186" i="23"/>
  <c r="G191" i="70" s="1"/>
  <c r="AM183" i="23"/>
  <c r="H188" i="70" s="1"/>
  <c r="AN180" i="23"/>
  <c r="I185" i="70" s="1"/>
  <c r="AL178" i="23"/>
  <c r="G183" i="70" s="1"/>
  <c r="AL170" i="23"/>
  <c r="G175" i="70" s="1"/>
  <c r="AM167" i="23"/>
  <c r="H172" i="70" s="1"/>
  <c r="AQ189" i="23"/>
  <c r="L194" i="70" s="1"/>
  <c r="AO187" i="23"/>
  <c r="J192" i="70" s="1"/>
  <c r="AP184" i="23"/>
  <c r="K189" i="70" s="1"/>
  <c r="AQ181" i="23"/>
  <c r="L186" i="70" s="1"/>
  <c r="AP168" i="23"/>
  <c r="K173" i="70" s="1"/>
  <c r="AQ165" i="23"/>
  <c r="L170" i="70" s="1"/>
  <c r="AL191" i="23"/>
  <c r="G196" i="70" s="1"/>
  <c r="AN185" i="23"/>
  <c r="I190" i="70" s="1"/>
  <c r="AL183" i="23"/>
  <c r="G188" i="70" s="1"/>
  <c r="AM180" i="23"/>
  <c r="H185" i="70" s="1"/>
  <c r="AN177" i="23"/>
  <c r="I182" i="70" s="1"/>
  <c r="AN169" i="23"/>
  <c r="I174" i="70" s="1"/>
  <c r="AL167" i="23"/>
  <c r="G172" i="70" s="1"/>
  <c r="AP189" i="23"/>
  <c r="K194" i="70" s="1"/>
  <c r="AQ186" i="23"/>
  <c r="L191" i="70" s="1"/>
  <c r="AO184" i="23"/>
  <c r="J189" i="70" s="1"/>
  <c r="AP181" i="23"/>
  <c r="K186" i="70" s="1"/>
  <c r="AQ178" i="23"/>
  <c r="L183" i="70" s="1"/>
  <c r="AQ170" i="23"/>
  <c r="L175" i="70" s="1"/>
  <c r="AO168" i="23"/>
  <c r="J173" i="70" s="1"/>
  <c r="AP165" i="23"/>
  <c r="K170" i="70" s="1"/>
  <c r="AN190" i="23"/>
  <c r="I195" i="70" s="1"/>
  <c r="AM185" i="23"/>
  <c r="H190" i="70" s="1"/>
  <c r="AN182" i="23"/>
  <c r="I187" i="70" s="1"/>
  <c r="AL180" i="23"/>
  <c r="G185" i="70" s="1"/>
  <c r="AM177" i="23"/>
  <c r="H182" i="70" s="1"/>
  <c r="AM169" i="23"/>
  <c r="H174" i="70" s="1"/>
  <c r="AN166" i="23"/>
  <c r="I171" i="70" s="1"/>
  <c r="AQ191" i="23"/>
  <c r="L196" i="70" s="1"/>
  <c r="AO189" i="23"/>
  <c r="J194" i="70" s="1"/>
  <c r="AP186" i="23"/>
  <c r="K191" i="70" s="1"/>
  <c r="AQ183" i="23"/>
  <c r="L188" i="70" s="1"/>
  <c r="AO181" i="23"/>
  <c r="J186" i="70" s="1"/>
  <c r="AP178" i="23"/>
  <c r="K183" i="70" s="1"/>
  <c r="AP170" i="23"/>
  <c r="K175" i="70" s="1"/>
  <c r="AQ167" i="23"/>
  <c r="L172" i="70" s="1"/>
  <c r="AO165" i="23"/>
  <c r="J170" i="70" s="1"/>
  <c r="AK196" i="34"/>
  <c r="I160" i="70" s="1"/>
  <c r="AI194" i="34"/>
  <c r="G158" i="70" s="1"/>
  <c r="AJ191" i="34"/>
  <c r="H155" i="70" s="1"/>
  <c r="AK188" i="34"/>
  <c r="I152" i="70" s="1"/>
  <c r="AJ175" i="34"/>
  <c r="H139" i="70" s="1"/>
  <c r="AK172" i="34"/>
  <c r="I136" i="70" s="1"/>
  <c r="AI170" i="34"/>
  <c r="G134" i="70" s="1"/>
  <c r="AL189" i="34"/>
  <c r="J153" i="70" s="1"/>
  <c r="AL173" i="34"/>
  <c r="J137" i="70" s="1"/>
  <c r="AM194" i="34"/>
  <c r="K158" i="70" s="1"/>
  <c r="AM190" i="34"/>
  <c r="K154" i="70" s="1"/>
  <c r="AM174" i="34"/>
  <c r="K138" i="70" s="1"/>
  <c r="AM170" i="34"/>
  <c r="K134" i="70" s="1"/>
  <c r="AJ196" i="34"/>
  <c r="H160" i="70" s="1"/>
  <c r="AK193" i="34"/>
  <c r="I157" i="70" s="1"/>
  <c r="AI191" i="34"/>
  <c r="G155" i="70" s="1"/>
  <c r="AJ188" i="34"/>
  <c r="H152" i="70" s="1"/>
  <c r="AI175" i="34"/>
  <c r="G139" i="70" s="1"/>
  <c r="AJ172" i="34"/>
  <c r="H136" i="70" s="1"/>
  <c r="AL196" i="34"/>
  <c r="J160" i="70" s="1"/>
  <c r="AL188" i="34"/>
  <c r="J152" i="70" s="1"/>
  <c r="AL172" i="34"/>
  <c r="J136" i="70" s="1"/>
  <c r="AN193" i="34"/>
  <c r="L157" i="70" s="1"/>
  <c r="AN189" i="34"/>
  <c r="L153" i="70" s="1"/>
  <c r="AN173" i="34"/>
  <c r="L137" i="70" s="1"/>
  <c r="AL165" i="22"/>
  <c r="I118" i="70" s="1"/>
  <c r="AJ163" i="22"/>
  <c r="G116" i="70" s="1"/>
  <c r="AK160" i="22"/>
  <c r="H113" i="70" s="1"/>
  <c r="AK152" i="22"/>
  <c r="H105" i="70" s="1"/>
  <c r="AL149" i="22"/>
  <c r="I102" i="70" s="1"/>
  <c r="AK144" i="22"/>
  <c r="H97" i="70" s="1"/>
  <c r="AM162" i="22"/>
  <c r="J115" i="70" s="1"/>
  <c r="AM138" i="22"/>
  <c r="J91" i="70" s="1"/>
  <c r="AO164" i="22"/>
  <c r="L117" i="70" s="1"/>
  <c r="AO160" i="22"/>
  <c r="L113" i="70" s="1"/>
  <c r="AO152" i="22"/>
  <c r="L105" i="70" s="1"/>
  <c r="AO148" i="22"/>
  <c r="L101" i="70" s="1"/>
  <c r="AO144" i="22"/>
  <c r="L97" i="70" s="1"/>
  <c r="AJ165" i="22"/>
  <c r="G118" i="70" s="1"/>
  <c r="AK162" i="22"/>
  <c r="H115" i="70" s="1"/>
  <c r="AL151" i="22"/>
  <c r="I104" i="70" s="1"/>
  <c r="AJ149" i="22"/>
  <c r="G102" i="70" s="1"/>
  <c r="AL143" i="22"/>
  <c r="I96" i="70" s="1"/>
  <c r="AK138" i="22"/>
  <c r="H91" i="70" s="1"/>
  <c r="AM160" i="22"/>
  <c r="J113" i="70" s="1"/>
  <c r="AM152" i="22"/>
  <c r="J105" i="70" s="1"/>
  <c r="AM144" i="22"/>
  <c r="J97" i="70" s="1"/>
  <c r="AO163" i="22"/>
  <c r="L116" i="70" s="1"/>
  <c r="AO151" i="22"/>
  <c r="L104" i="70" s="1"/>
  <c r="AO143" i="22"/>
  <c r="L96" i="70" s="1"/>
  <c r="AJ136" i="22"/>
  <c r="G89" i="70" s="1"/>
  <c r="AL164" i="22"/>
  <c r="I117" i="70" s="1"/>
  <c r="AJ162" i="22"/>
  <c r="G115" i="70" s="1"/>
  <c r="AK151" i="22"/>
  <c r="H104" i="70" s="1"/>
  <c r="AL148" i="22"/>
  <c r="I101" i="70" s="1"/>
  <c r="AK143" i="22"/>
  <c r="H96" i="70" s="1"/>
  <c r="AJ138" i="22"/>
  <c r="G91" i="70" s="1"/>
  <c r="AM151" i="22"/>
  <c r="J104" i="70" s="1"/>
  <c r="AM143" i="22"/>
  <c r="J96" i="70" s="1"/>
  <c r="AN163" i="22"/>
  <c r="K116" i="70" s="1"/>
  <c r="AN151" i="22"/>
  <c r="K104" i="70" s="1"/>
  <c r="AN143" i="22"/>
  <c r="K96" i="70" s="1"/>
  <c r="AL136" i="22"/>
  <c r="I89" i="70" s="1"/>
  <c r="AK164" i="22"/>
  <c r="H117" i="70" s="1"/>
  <c r="AL161" i="22"/>
  <c r="I114" i="70" s="1"/>
  <c r="AL153" i="22"/>
  <c r="I106" i="70" s="1"/>
  <c r="AJ151" i="22"/>
  <c r="G104" i="70" s="1"/>
  <c r="AK148" i="22"/>
  <c r="H101" i="70" s="1"/>
  <c r="AJ143" i="22"/>
  <c r="G96" i="70" s="1"/>
  <c r="AL137" i="22"/>
  <c r="I90" i="70" s="1"/>
  <c r="AM150" i="22"/>
  <c r="J103" i="70" s="1"/>
  <c r="AM142" i="22"/>
  <c r="J95" i="70" s="1"/>
  <c r="AO162" i="22"/>
  <c r="L115" i="70" s="1"/>
  <c r="AO150" i="22"/>
  <c r="L103" i="70" s="1"/>
  <c r="AO142" i="22"/>
  <c r="L95" i="70" s="1"/>
  <c r="AO138" i="22"/>
  <c r="L91" i="70" s="1"/>
  <c r="AK136" i="22"/>
  <c r="H89" i="70" s="1"/>
  <c r="AJ164" i="22"/>
  <c r="G117" i="70" s="1"/>
  <c r="AK161" i="22"/>
  <c r="H114" i="70" s="1"/>
  <c r="AK153" i="22"/>
  <c r="H106" i="70" s="1"/>
  <c r="AL150" i="22"/>
  <c r="I103" i="70" s="1"/>
  <c r="AJ148" i="22"/>
  <c r="G101" i="70" s="1"/>
  <c r="AL142" i="22"/>
  <c r="I95" i="70" s="1"/>
  <c r="AK137" i="22"/>
  <c r="H90" i="70" s="1"/>
  <c r="AM165" i="22"/>
  <c r="J118" i="70" s="1"/>
  <c r="AM149" i="22"/>
  <c r="J102" i="70" s="1"/>
  <c r="AN162" i="22"/>
  <c r="K115" i="70" s="1"/>
  <c r="AN150" i="22"/>
  <c r="K103" i="70" s="1"/>
  <c r="AN142" i="22"/>
  <c r="K95" i="70" s="1"/>
  <c r="AC57" i="48"/>
  <c r="S24" i="76" s="1"/>
  <c r="AM154" i="19"/>
  <c r="J34" i="70" s="1"/>
  <c r="AK151" i="19"/>
  <c r="H31" i="70" s="1"/>
  <c r="AK147" i="19"/>
  <c r="H27" i="70" s="1"/>
  <c r="AK144" i="19"/>
  <c r="H24" i="70" s="1"/>
  <c r="AJ166" i="19"/>
  <c r="G46" i="70" s="1"/>
  <c r="AK114" i="65"/>
  <c r="N114" i="65" s="1"/>
  <c r="AK143" i="65"/>
  <c r="I316" i="71" s="1"/>
  <c r="AK50" i="65"/>
  <c r="N50" i="65" s="1"/>
  <c r="AK61" i="65"/>
  <c r="N61" i="65" s="1"/>
  <c r="AH63" i="65"/>
  <c r="P63" i="65" s="1"/>
  <c r="AJ65" i="65"/>
  <c r="M65" i="65" s="1"/>
  <c r="AK69" i="65"/>
  <c r="N69" i="65" s="1"/>
  <c r="AH71" i="65"/>
  <c r="P71" i="65" s="1"/>
  <c r="AK81" i="65"/>
  <c r="N81" i="65" s="1"/>
  <c r="AK90" i="65"/>
  <c r="N90" i="65" s="1"/>
  <c r="AJ93" i="65"/>
  <c r="M93" i="65" s="1"/>
  <c r="AJ96" i="65"/>
  <c r="M96" i="65" s="1"/>
  <c r="AK107" i="65"/>
  <c r="N107" i="65" s="1"/>
  <c r="AK113" i="65"/>
  <c r="N113" i="65" s="1"/>
  <c r="AJ125" i="65"/>
  <c r="M125" i="65" s="1"/>
  <c r="AL143" i="65"/>
  <c r="J316" i="71" s="1"/>
  <c r="AI54" i="65"/>
  <c r="AI62" i="65"/>
  <c r="O62" i="65" s="1"/>
  <c r="AI70" i="65"/>
  <c r="AL70" i="65" s="1"/>
  <c r="AH81" i="65"/>
  <c r="P81" i="65" s="1"/>
  <c r="AH118" i="65"/>
  <c r="P118" i="65" s="1"/>
  <c r="AM137" i="65"/>
  <c r="K310" i="71" s="1"/>
  <c r="AJ143" i="65"/>
  <c r="H316" i="71" s="1"/>
  <c r="AI161" i="65"/>
  <c r="G334" i="71" s="1"/>
  <c r="AI137" i="65"/>
  <c r="G310" i="71" s="1"/>
  <c r="AJ51" i="65"/>
  <c r="M51" i="65" s="1"/>
  <c r="AH146" i="65" s="1"/>
  <c r="F319" i="71" s="1"/>
  <c r="AK54" i="65"/>
  <c r="N54" i="65" s="1"/>
  <c r="AI155" i="65" s="1"/>
  <c r="G328" i="71" s="1"/>
  <c r="AK58" i="65"/>
  <c r="N58" i="65" s="1"/>
  <c r="AH60" i="65"/>
  <c r="P60" i="65" s="1"/>
  <c r="AI61" i="65"/>
  <c r="O61" i="65" s="1"/>
  <c r="AJ62" i="65"/>
  <c r="M62" i="65" s="1"/>
  <c r="AH68" i="65"/>
  <c r="P68" i="65" s="1"/>
  <c r="AI69" i="65"/>
  <c r="AL69" i="65" s="1"/>
  <c r="AJ70" i="65"/>
  <c r="M70" i="65" s="1"/>
  <c r="AK75" i="65"/>
  <c r="N75" i="65" s="1"/>
  <c r="AI78" i="65"/>
  <c r="AI81" i="65"/>
  <c r="AL81" i="65" s="1"/>
  <c r="O90" i="65"/>
  <c r="AI95" i="65"/>
  <c r="AI99" i="65"/>
  <c r="AK111" i="65"/>
  <c r="N111" i="65" s="1"/>
  <c r="AH137" i="65"/>
  <c r="F310" i="71" s="1"/>
  <c r="AI143" i="65"/>
  <c r="G316" i="71" s="1"/>
  <c r="AH59" i="65"/>
  <c r="P59" i="65" s="1"/>
  <c r="AI60" i="65"/>
  <c r="O60" i="65" s="1"/>
  <c r="AH67" i="65"/>
  <c r="P67" i="65" s="1"/>
  <c r="AI68" i="65"/>
  <c r="AL68" i="65" s="1"/>
  <c r="AJ80" i="65"/>
  <c r="M80" i="65" s="1"/>
  <c r="AJ81" i="65"/>
  <c r="M81" i="65" s="1"/>
  <c r="AL137" i="65"/>
  <c r="J310" i="71" s="1"/>
  <c r="AM143" i="65"/>
  <c r="K316" i="71" s="1"/>
  <c r="AI59" i="65"/>
  <c r="O59" i="65" s="1"/>
  <c r="AJ60" i="65"/>
  <c r="M60" i="65" s="1"/>
  <c r="AK64" i="65"/>
  <c r="N64" i="65" s="1"/>
  <c r="AH66" i="65"/>
  <c r="P66" i="65" s="1"/>
  <c r="AI67" i="65"/>
  <c r="O67" i="65" s="1"/>
  <c r="AJ68" i="65"/>
  <c r="M68" i="65" s="1"/>
  <c r="AJ85" i="65"/>
  <c r="M85" i="65" s="1"/>
  <c r="AJ87" i="65"/>
  <c r="M87" i="65" s="1"/>
  <c r="AH92" i="65"/>
  <c r="P92" i="65" s="1"/>
  <c r="AJ105" i="65"/>
  <c r="M105" i="65" s="1"/>
  <c r="AK137" i="65"/>
  <c r="I310" i="71" s="1"/>
  <c r="AM159" i="65"/>
  <c r="K332" i="71" s="1"/>
  <c r="AL162" i="65"/>
  <c r="J335" i="71" s="1"/>
  <c r="AK165" i="65"/>
  <c r="I338" i="71" s="1"/>
  <c r="AJ156" i="65"/>
  <c r="H329" i="71" s="1"/>
  <c r="AI159" i="65"/>
  <c r="G332" i="71" s="1"/>
  <c r="AH162" i="65"/>
  <c r="F335" i="71" s="1"/>
  <c r="AI167" i="65"/>
  <c r="G340" i="71" s="1"/>
  <c r="AL151" i="65"/>
  <c r="J324" i="71" s="1"/>
  <c r="AJ153" i="65"/>
  <c r="H326" i="71" s="1"/>
  <c r="AH167" i="65"/>
  <c r="F340" i="71" s="1"/>
  <c r="AK144" i="65"/>
  <c r="I317" i="71" s="1"/>
  <c r="AM162" i="65"/>
  <c r="K335" i="71" s="1"/>
  <c r="AL165" i="65"/>
  <c r="J338" i="71" s="1"/>
  <c r="AH141" i="65"/>
  <c r="F314" i="71" s="1"/>
  <c r="AJ159" i="65"/>
  <c r="H332" i="71" s="1"/>
  <c r="AI162" i="65"/>
  <c r="G335" i="71" s="1"/>
  <c r="AH165" i="65"/>
  <c r="F338" i="71" s="1"/>
  <c r="AL144" i="65"/>
  <c r="J317" i="71" s="1"/>
  <c r="AK147" i="65"/>
  <c r="I320" i="71" s="1"/>
  <c r="AM165" i="65"/>
  <c r="K338" i="71" s="1"/>
  <c r="AI141" i="65"/>
  <c r="G314" i="71" s="1"/>
  <c r="AH144" i="65"/>
  <c r="F317" i="71" s="1"/>
  <c r="AH160" i="65"/>
  <c r="F333" i="71" s="1"/>
  <c r="AJ162" i="65"/>
  <c r="H335" i="71" s="1"/>
  <c r="AI165" i="65"/>
  <c r="G338" i="71" s="1"/>
  <c r="AJ145" i="65"/>
  <c r="H318" i="71" s="1"/>
  <c r="AH159" i="65"/>
  <c r="F332" i="71" s="1"/>
  <c r="AM144" i="65"/>
  <c r="K317" i="71" s="1"/>
  <c r="AL147" i="65"/>
  <c r="J320" i="71" s="1"/>
  <c r="AK150" i="65"/>
  <c r="I323" i="71" s="1"/>
  <c r="AK166" i="65"/>
  <c r="I339" i="71" s="1"/>
  <c r="AI144" i="65"/>
  <c r="G317" i="71" s="1"/>
  <c r="AH147" i="65"/>
  <c r="F320" i="71" s="1"/>
  <c r="AJ165" i="65"/>
  <c r="H338" i="71" s="1"/>
  <c r="AK154" i="65"/>
  <c r="I327" i="71" s="1"/>
  <c r="AL159" i="65"/>
  <c r="J332" i="71" s="1"/>
  <c r="AI148" i="65"/>
  <c r="G321" i="71" s="1"/>
  <c r="AI156" i="65"/>
  <c r="G329" i="71" s="1"/>
  <c r="AM147" i="65"/>
  <c r="K320" i="71" s="1"/>
  <c r="AL150" i="65"/>
  <c r="J323" i="71" s="1"/>
  <c r="AK153" i="65"/>
  <c r="I326" i="71" s="1"/>
  <c r="AL166" i="65"/>
  <c r="J339" i="71" s="1"/>
  <c r="AJ144" i="65"/>
  <c r="H317" i="71" s="1"/>
  <c r="AI147" i="65"/>
  <c r="G320" i="71" s="1"/>
  <c r="AH150" i="65"/>
  <c r="F323" i="71" s="1"/>
  <c r="AH166" i="65"/>
  <c r="F339" i="71" s="1"/>
  <c r="AM148" i="65"/>
  <c r="K321" i="71" s="1"/>
  <c r="AM156" i="65"/>
  <c r="K329" i="71" s="1"/>
  <c r="AK162" i="65"/>
  <c r="I335" i="71" s="1"/>
  <c r="AH151" i="65"/>
  <c r="F324" i="71" s="1"/>
  <c r="AI164" i="65"/>
  <c r="G337" i="71" s="1"/>
  <c r="AM150" i="65"/>
  <c r="K323" i="71" s="1"/>
  <c r="AL153" i="65"/>
  <c r="J326" i="71" s="1"/>
  <c r="AK156" i="65"/>
  <c r="I329" i="71" s="1"/>
  <c r="AM166" i="65"/>
  <c r="K339" i="71" s="1"/>
  <c r="AJ147" i="65"/>
  <c r="H320" i="71" s="1"/>
  <c r="AI150" i="65"/>
  <c r="G323" i="71" s="1"/>
  <c r="AH153" i="65"/>
  <c r="F326" i="71" s="1"/>
  <c r="AI166" i="65"/>
  <c r="G339" i="71" s="1"/>
  <c r="AM153" i="65"/>
  <c r="K326" i="71" s="1"/>
  <c r="AL156" i="65"/>
  <c r="J329" i="71" s="1"/>
  <c r="AK159" i="65"/>
  <c r="I332" i="71" s="1"/>
  <c r="AJ150" i="65"/>
  <c r="H323" i="71" s="1"/>
  <c r="AI153" i="65"/>
  <c r="G326" i="71" s="1"/>
  <c r="AH156" i="65"/>
  <c r="F329" i="71" s="1"/>
  <c r="AJ166" i="65"/>
  <c r="H339" i="71" s="1"/>
  <c r="AI158" i="65"/>
  <c r="G331" i="71" s="1"/>
  <c r="AM142" i="65"/>
  <c r="K315" i="71" s="1"/>
  <c r="AI139" i="65"/>
  <c r="G312" i="71" s="1"/>
  <c r="AL163" i="65"/>
  <c r="J336" i="71" s="1"/>
  <c r="AH136" i="65"/>
  <c r="F309" i="71" s="1"/>
  <c r="AK145" i="65"/>
  <c r="I318" i="71" s="1"/>
  <c r="AJ148" i="65"/>
  <c r="H321" i="71" s="1"/>
  <c r="AH145" i="65"/>
  <c r="F318" i="71" s="1"/>
  <c r="AK140" i="65"/>
  <c r="I313" i="71" s="1"/>
  <c r="AJ136" i="65"/>
  <c r="H309" i="71" s="1"/>
  <c r="AH163" i="65"/>
  <c r="F336" i="71" s="1"/>
  <c r="AM160" i="65"/>
  <c r="K333" i="71" s="1"/>
  <c r="AH157" i="65"/>
  <c r="F330" i="71" s="1"/>
  <c r="AH154" i="65"/>
  <c r="F327" i="71" s="1"/>
  <c r="AM151" i="65"/>
  <c r="K324" i="71" s="1"/>
  <c r="AL154" i="65"/>
  <c r="J327" i="71" s="1"/>
  <c r="AK142" i="65"/>
  <c r="I315" i="71" s="1"/>
  <c r="AI142" i="65"/>
  <c r="G315" i="71" s="1"/>
  <c r="AI160" i="65"/>
  <c r="G333" i="71" s="1"/>
  <c r="AK163" i="65"/>
  <c r="I336" i="71" s="1"/>
  <c r="AI154" i="65"/>
  <c r="G327" i="71" s="1"/>
  <c r="AI151" i="65"/>
  <c r="G324" i="71" s="1"/>
  <c r="AM145" i="65"/>
  <c r="K318" i="71" s="1"/>
  <c r="AK151" i="65"/>
  <c r="I324" i="71" s="1"/>
  <c r="AI163" i="65"/>
  <c r="G336" i="71" s="1"/>
  <c r="AM163" i="65"/>
  <c r="K336" i="71" s="1"/>
  <c r="AJ157" i="65"/>
  <c r="H330" i="71" s="1"/>
  <c r="AL160" i="65"/>
  <c r="J333" i="71" s="1"/>
  <c r="AJ151" i="65"/>
  <c r="H324" i="71" s="1"/>
  <c r="AH148" i="65"/>
  <c r="F321" i="71" s="1"/>
  <c r="AL157" i="65"/>
  <c r="J330" i="71" s="1"/>
  <c r="AK160" i="65"/>
  <c r="I333" i="71" s="1"/>
  <c r="AL148" i="65"/>
  <c r="J321" i="71" s="1"/>
  <c r="AJ160" i="65"/>
  <c r="H333" i="71" s="1"/>
  <c r="AI152" i="65"/>
  <c r="G325" i="71" s="1"/>
  <c r="AM136" i="65"/>
  <c r="K309" i="71" s="1"/>
  <c r="AM157" i="65"/>
  <c r="K330" i="71" s="1"/>
  <c r="AK157" i="65"/>
  <c r="I330" i="71" s="1"/>
  <c r="AK136" i="65"/>
  <c r="I309" i="71" s="1"/>
  <c r="AI145" i="65"/>
  <c r="G318" i="71" s="1"/>
  <c r="AK148" i="65"/>
  <c r="I321" i="71" s="1"/>
  <c r="AL142" i="65"/>
  <c r="J315" i="71" s="1"/>
  <c r="AI136" i="65"/>
  <c r="G309" i="71" s="1"/>
  <c r="AJ154" i="65"/>
  <c r="H327" i="71" s="1"/>
  <c r="AK139" i="65"/>
  <c r="I312" i="71" s="1"/>
  <c r="AM154" i="65"/>
  <c r="K327" i="71" s="1"/>
  <c r="AJ142" i="65"/>
  <c r="H315" i="71" s="1"/>
  <c r="AJ163" i="65"/>
  <c r="H336" i="71" s="1"/>
  <c r="AL145" i="65"/>
  <c r="J318" i="71" s="1"/>
  <c r="AH142" i="65"/>
  <c r="F315" i="71" s="1"/>
  <c r="AM139" i="65"/>
  <c r="K312" i="71" s="1"/>
  <c r="AL136" i="65"/>
  <c r="J309" i="71" s="1"/>
  <c r="AI157" i="65"/>
  <c r="G330" i="71" s="1"/>
  <c r="AJ55" i="65"/>
  <c r="M55" i="65" s="1"/>
  <c r="AH158" i="65" s="1"/>
  <c r="F331" i="71" s="1"/>
  <c r="AK63" i="65"/>
  <c r="N63" i="65" s="1"/>
  <c r="AJ67" i="65"/>
  <c r="M67" i="65" s="1"/>
  <c r="AK71" i="65"/>
  <c r="N71" i="65" s="1"/>
  <c r="AJ89" i="65"/>
  <c r="M89" i="65" s="1"/>
  <c r="AJ137" i="65"/>
  <c r="H310" i="71" s="1"/>
  <c r="AI149" i="65"/>
  <c r="G322" i="71" s="1"/>
  <c r="AH155" i="65"/>
  <c r="F328" i="71" s="1"/>
  <c r="AE174" i="58"/>
  <c r="H156" i="71" s="1"/>
  <c r="AG175" i="58"/>
  <c r="J157" i="71" s="1"/>
  <c r="AC173" i="58"/>
  <c r="F155" i="71" s="1"/>
  <c r="AG174" i="58"/>
  <c r="J156" i="71" s="1"/>
  <c r="AF174" i="58"/>
  <c r="I156" i="71" s="1"/>
  <c r="AD173" i="58"/>
  <c r="G155" i="71" s="1"/>
  <c r="AF173" i="58"/>
  <c r="I155" i="71" s="1"/>
  <c r="AD174" i="58"/>
  <c r="G156" i="71" s="1"/>
  <c r="AH174" i="58"/>
  <c r="K156" i="71" s="1"/>
  <c r="AC175" i="58"/>
  <c r="F157" i="71" s="1"/>
  <c r="AG173" i="58"/>
  <c r="J155" i="71" s="1"/>
  <c r="AE173" i="58"/>
  <c r="H155" i="71" s="1"/>
  <c r="AH173" i="58"/>
  <c r="K155" i="71" s="1"/>
  <c r="AC174" i="58"/>
  <c r="F156" i="71" s="1"/>
  <c r="AF175" i="58"/>
  <c r="I157" i="71" s="1"/>
  <c r="AH175" i="58"/>
  <c r="K157" i="71" s="1"/>
  <c r="AE175" i="58"/>
  <c r="H157" i="71" s="1"/>
  <c r="AD175" i="58"/>
  <c r="G157" i="71" s="1"/>
  <c r="AK159" i="32"/>
  <c r="J444" i="70" s="1"/>
  <c r="AL156" i="32"/>
  <c r="K441" i="70" s="1"/>
  <c r="AK144" i="32"/>
  <c r="J429" i="70" s="1"/>
  <c r="AI161" i="32"/>
  <c r="H446" i="70" s="1"/>
  <c r="AH140" i="32"/>
  <c r="G425" i="70" s="1"/>
  <c r="AM153" i="32"/>
  <c r="L438" i="70" s="1"/>
  <c r="AJ158" i="32"/>
  <c r="I443" i="70" s="1"/>
  <c r="AH161" i="32"/>
  <c r="G446" i="70" s="1"/>
  <c r="AI158" i="32"/>
  <c r="H443" i="70" s="1"/>
  <c r="AJ155" i="32"/>
  <c r="I440" i="70" s="1"/>
  <c r="AH153" i="32"/>
  <c r="G438" i="70" s="1"/>
  <c r="AI150" i="32"/>
  <c r="H435" i="70" s="1"/>
  <c r="AJ147" i="32"/>
  <c r="I432" i="70" s="1"/>
  <c r="AL161" i="32"/>
  <c r="K446" i="70" s="1"/>
  <c r="AM158" i="32"/>
  <c r="L443" i="70" s="1"/>
  <c r="AK156" i="32"/>
  <c r="J441" i="70" s="1"/>
  <c r="AL153" i="32"/>
  <c r="K438" i="70" s="1"/>
  <c r="AM150" i="32"/>
  <c r="L435" i="70" s="1"/>
  <c r="AK140" i="32"/>
  <c r="J425" i="70" s="1"/>
  <c r="AH158" i="32"/>
  <c r="G443" i="70" s="1"/>
  <c r="AI155" i="32"/>
  <c r="H440" i="70" s="1"/>
  <c r="AJ152" i="32"/>
  <c r="I437" i="70" s="1"/>
  <c r="AH150" i="32"/>
  <c r="G435" i="70" s="1"/>
  <c r="AI147" i="32"/>
  <c r="H432" i="70" s="1"/>
  <c r="AJ144" i="32"/>
  <c r="I429" i="70" s="1"/>
  <c r="AK161" i="32"/>
  <c r="J446" i="70" s="1"/>
  <c r="AL158" i="32"/>
  <c r="K443" i="70" s="1"/>
  <c r="AM155" i="32"/>
  <c r="L440" i="70" s="1"/>
  <c r="AK153" i="32"/>
  <c r="J438" i="70" s="1"/>
  <c r="AL150" i="32"/>
  <c r="K435" i="70" s="1"/>
  <c r="AM147" i="32"/>
  <c r="L432" i="70" s="1"/>
  <c r="AI152" i="32"/>
  <c r="H437" i="70" s="1"/>
  <c r="AK158" i="32"/>
  <c r="J443" i="70" s="1"/>
  <c r="AM144" i="32"/>
  <c r="L429" i="70" s="1"/>
  <c r="AJ162" i="32"/>
  <c r="I447" i="70" s="1"/>
  <c r="AH152" i="32"/>
  <c r="G437" i="70" s="1"/>
  <c r="AI149" i="32"/>
  <c r="H434" i="70" s="1"/>
  <c r="AJ146" i="32"/>
  <c r="I431" i="70" s="1"/>
  <c r="AH144" i="32"/>
  <c r="G429" i="70" s="1"/>
  <c r="AI141" i="32"/>
  <c r="H426" i="70" s="1"/>
  <c r="AK155" i="32"/>
  <c r="J440" i="70" s="1"/>
  <c r="AL152" i="32"/>
  <c r="K437" i="70" s="1"/>
  <c r="AM149" i="32"/>
  <c r="L434" i="70" s="1"/>
  <c r="AK147" i="32"/>
  <c r="J432" i="70" s="1"/>
  <c r="AL144" i="32"/>
  <c r="K429" i="70" s="1"/>
  <c r="AM141" i="32"/>
  <c r="L426" i="70" s="1"/>
  <c r="AH155" i="32"/>
  <c r="G440" i="70" s="1"/>
  <c r="AJ141" i="32"/>
  <c r="I426" i="70" s="1"/>
  <c r="AM152" i="32"/>
  <c r="L437" i="70" s="1"/>
  <c r="AL147" i="32"/>
  <c r="K432" i="70" s="1"/>
  <c r="AI162" i="32"/>
  <c r="H447" i="70" s="1"/>
  <c r="AJ159" i="32"/>
  <c r="I444" i="70" s="1"/>
  <c r="AH149" i="32"/>
  <c r="G434" i="70" s="1"/>
  <c r="AI146" i="32"/>
  <c r="H431" i="70" s="1"/>
  <c r="AJ143" i="32"/>
  <c r="I428" i="70" s="1"/>
  <c r="AH141" i="32"/>
  <c r="G426" i="70" s="1"/>
  <c r="AM162" i="32"/>
  <c r="L447" i="70" s="1"/>
  <c r="AK152" i="32"/>
  <c r="J437" i="70" s="1"/>
  <c r="AL149" i="32"/>
  <c r="K434" i="70" s="1"/>
  <c r="AM146" i="32"/>
  <c r="L431" i="70" s="1"/>
  <c r="AL141" i="32"/>
  <c r="K426" i="70" s="1"/>
  <c r="AI144" i="32"/>
  <c r="H429" i="70" s="1"/>
  <c r="AK150" i="32"/>
  <c r="J435" i="70" s="1"/>
  <c r="AH162" i="32"/>
  <c r="G447" i="70" s="1"/>
  <c r="AI159" i="32"/>
  <c r="H444" i="70" s="1"/>
  <c r="AJ156" i="32"/>
  <c r="I441" i="70" s="1"/>
  <c r="AH146" i="32"/>
  <c r="G431" i="70" s="1"/>
  <c r="AI143" i="32"/>
  <c r="H428" i="70" s="1"/>
  <c r="AJ140" i="32"/>
  <c r="I425" i="70" s="1"/>
  <c r="AL162" i="32"/>
  <c r="K447" i="70" s="1"/>
  <c r="AM159" i="32"/>
  <c r="L444" i="70" s="1"/>
  <c r="AK149" i="32"/>
  <c r="J434" i="70" s="1"/>
  <c r="AL146" i="32"/>
  <c r="K431" i="70" s="1"/>
  <c r="AM143" i="32"/>
  <c r="L428" i="70" s="1"/>
  <c r="AK141" i="32"/>
  <c r="J426" i="70" s="1"/>
  <c r="AJ149" i="32"/>
  <c r="I434" i="70" s="1"/>
  <c r="AH147" i="32"/>
  <c r="G432" i="70" s="1"/>
  <c r="AL155" i="32"/>
  <c r="K440" i="70" s="1"/>
  <c r="AJ161" i="32"/>
  <c r="I446" i="70" s="1"/>
  <c r="AH159" i="32"/>
  <c r="G444" i="70" s="1"/>
  <c r="AI156" i="32"/>
  <c r="H441" i="70" s="1"/>
  <c r="AH143" i="32"/>
  <c r="G428" i="70" s="1"/>
  <c r="AI140" i="32"/>
  <c r="H425" i="70" s="1"/>
  <c r="AK162" i="32"/>
  <c r="J447" i="70" s="1"/>
  <c r="AL159" i="32"/>
  <c r="K444" i="70" s="1"/>
  <c r="AK146" i="32"/>
  <c r="J431" i="70" s="1"/>
  <c r="AL143" i="32"/>
  <c r="K428" i="70" s="1"/>
  <c r="AH164" i="31"/>
  <c r="G411" i="70" s="1"/>
  <c r="AI161" i="31"/>
  <c r="H408" i="70" s="1"/>
  <c r="AJ158" i="31"/>
  <c r="I405" i="70" s="1"/>
  <c r="AH148" i="31"/>
  <c r="G395" i="70" s="1"/>
  <c r="AI145" i="31"/>
  <c r="H392" i="70" s="1"/>
  <c r="AL165" i="31"/>
  <c r="K412" i="70" s="1"/>
  <c r="AK160" i="31"/>
  <c r="J407" i="70" s="1"/>
  <c r="AL157" i="31"/>
  <c r="K404" i="70" s="1"/>
  <c r="AM154" i="31"/>
  <c r="L401" i="70" s="1"/>
  <c r="AK152" i="31"/>
  <c r="J399" i="70" s="1"/>
  <c r="AL149" i="31"/>
  <c r="K396" i="70" s="1"/>
  <c r="AM146" i="31"/>
  <c r="L393" i="70" s="1"/>
  <c r="AJ163" i="31"/>
  <c r="I410" i="70" s="1"/>
  <c r="AH161" i="31"/>
  <c r="G408" i="70" s="1"/>
  <c r="AI158" i="31"/>
  <c r="H405" i="70" s="1"/>
  <c r="AJ155" i="31"/>
  <c r="I402" i="70" s="1"/>
  <c r="AH145" i="31"/>
  <c r="G392" i="70" s="1"/>
  <c r="AK165" i="31"/>
  <c r="J412" i="70" s="1"/>
  <c r="AK157" i="31"/>
  <c r="J404" i="70" s="1"/>
  <c r="AL154" i="31"/>
  <c r="K401" i="70" s="1"/>
  <c r="AM151" i="31"/>
  <c r="L398" i="70" s="1"/>
  <c r="AK149" i="31"/>
  <c r="J396" i="70" s="1"/>
  <c r="AL146" i="31"/>
  <c r="K393" i="70" s="1"/>
  <c r="AI163" i="31"/>
  <c r="H410" i="70" s="1"/>
  <c r="AJ160" i="31"/>
  <c r="I407" i="70" s="1"/>
  <c r="AH158" i="31"/>
  <c r="G405" i="70" s="1"/>
  <c r="AI155" i="31"/>
  <c r="H402" i="70" s="1"/>
  <c r="AJ152" i="31"/>
  <c r="I399" i="70" s="1"/>
  <c r="AM164" i="31"/>
  <c r="L411" i="70" s="1"/>
  <c r="AK154" i="31"/>
  <c r="J401" i="70" s="1"/>
  <c r="AL151" i="31"/>
  <c r="K398" i="70" s="1"/>
  <c r="AM148" i="31"/>
  <c r="L395" i="70" s="1"/>
  <c r="AK146" i="31"/>
  <c r="J393" i="70" s="1"/>
  <c r="AJ165" i="31"/>
  <c r="I412" i="70" s="1"/>
  <c r="AH163" i="31"/>
  <c r="G410" i="70" s="1"/>
  <c r="AI160" i="31"/>
  <c r="H407" i="70" s="1"/>
  <c r="AJ157" i="31"/>
  <c r="I404" i="70" s="1"/>
  <c r="AH155" i="31"/>
  <c r="G402" i="70" s="1"/>
  <c r="AI152" i="31"/>
  <c r="H399" i="70" s="1"/>
  <c r="AJ149" i="31"/>
  <c r="I396" i="70" s="1"/>
  <c r="AL164" i="31"/>
  <c r="K411" i="70" s="1"/>
  <c r="AM161" i="31"/>
  <c r="L408" i="70" s="1"/>
  <c r="AK151" i="31"/>
  <c r="J398" i="70" s="1"/>
  <c r="AL148" i="31"/>
  <c r="K395" i="70" s="1"/>
  <c r="AM145" i="31"/>
  <c r="L392" i="70" s="1"/>
  <c r="AF153" i="31"/>
  <c r="AI165" i="31"/>
  <c r="H412" i="70" s="1"/>
  <c r="AH160" i="31"/>
  <c r="G407" i="70" s="1"/>
  <c r="AI157" i="31"/>
  <c r="H404" i="70" s="1"/>
  <c r="AJ154" i="31"/>
  <c r="I401" i="70" s="1"/>
  <c r="AH152" i="31"/>
  <c r="G399" i="70" s="1"/>
  <c r="AI149" i="31"/>
  <c r="H396" i="70" s="1"/>
  <c r="AJ146" i="31"/>
  <c r="I393" i="70" s="1"/>
  <c r="AK164" i="31"/>
  <c r="J411" i="70" s="1"/>
  <c r="AL161" i="31"/>
  <c r="K408" i="70" s="1"/>
  <c r="AM158" i="31"/>
  <c r="L405" i="70" s="1"/>
  <c r="AK148" i="31"/>
  <c r="J395" i="70" s="1"/>
  <c r="AL145" i="31"/>
  <c r="K392" i="70" s="1"/>
  <c r="AH165" i="31"/>
  <c r="G412" i="70" s="1"/>
  <c r="AH157" i="31"/>
  <c r="G404" i="70" s="1"/>
  <c r="AI154" i="31"/>
  <c r="H401" i="70" s="1"/>
  <c r="AJ151" i="31"/>
  <c r="I398" i="70" s="1"/>
  <c r="AH149" i="31"/>
  <c r="G396" i="70" s="1"/>
  <c r="AI146" i="31"/>
  <c r="H393" i="70" s="1"/>
  <c r="AM163" i="31"/>
  <c r="L410" i="70" s="1"/>
  <c r="AK161" i="31"/>
  <c r="J408" i="70" s="1"/>
  <c r="AL158" i="31"/>
  <c r="K405" i="70" s="1"/>
  <c r="AM155" i="31"/>
  <c r="L402" i="70" s="1"/>
  <c r="AK145" i="31"/>
  <c r="J392" i="70" s="1"/>
  <c r="AJ164" i="31"/>
  <c r="I411" i="70" s="1"/>
  <c r="AH154" i="31"/>
  <c r="G401" i="70" s="1"/>
  <c r="AI151" i="31"/>
  <c r="H398" i="70" s="1"/>
  <c r="AJ148" i="31"/>
  <c r="I395" i="70" s="1"/>
  <c r="AL163" i="31"/>
  <c r="K410" i="70" s="1"/>
  <c r="AM160" i="31"/>
  <c r="L407" i="70" s="1"/>
  <c r="AK158" i="31"/>
  <c r="J405" i="70" s="1"/>
  <c r="AL155" i="31"/>
  <c r="K402" i="70" s="1"/>
  <c r="AM152" i="31"/>
  <c r="L399" i="70" s="1"/>
  <c r="AI164" i="31"/>
  <c r="H411" i="70" s="1"/>
  <c r="AJ161" i="31"/>
  <c r="I408" i="70" s="1"/>
  <c r="AH151" i="31"/>
  <c r="G398" i="70" s="1"/>
  <c r="AI148" i="31"/>
  <c r="H395" i="70" s="1"/>
  <c r="AJ145" i="31"/>
  <c r="I392" i="70" s="1"/>
  <c r="AM165" i="31"/>
  <c r="L412" i="70" s="1"/>
  <c r="AK163" i="31"/>
  <c r="J410" i="70" s="1"/>
  <c r="AL160" i="31"/>
  <c r="K407" i="70" s="1"/>
  <c r="AM157" i="31"/>
  <c r="L404" i="70" s="1"/>
  <c r="AK155" i="31"/>
  <c r="J402" i="70" s="1"/>
  <c r="AM149" i="31"/>
  <c r="L396" i="70" s="1"/>
  <c r="AK158" i="21"/>
  <c r="I73" i="70" s="1"/>
  <c r="AM141" i="21"/>
  <c r="K56" i="70" s="1"/>
  <c r="AL155" i="21"/>
  <c r="J70" i="70" s="1"/>
  <c r="AI164" i="21"/>
  <c r="G79" i="70" s="1"/>
  <c r="AI143" i="21"/>
  <c r="G58" i="70" s="1"/>
  <c r="AL146" i="21"/>
  <c r="J61" i="70" s="1"/>
  <c r="AM149" i="21"/>
  <c r="K64" i="70" s="1"/>
  <c r="AJ158" i="21"/>
  <c r="H73" i="70" s="1"/>
  <c r="AJ142" i="21"/>
  <c r="H57" i="70" s="1"/>
  <c r="AN148" i="21"/>
  <c r="L63" i="70" s="1"/>
  <c r="AJ155" i="21"/>
  <c r="H70" i="70" s="1"/>
  <c r="AK144" i="21"/>
  <c r="I59" i="70" s="1"/>
  <c r="AL144" i="21"/>
  <c r="J59" i="70" s="1"/>
  <c r="AI163" i="21"/>
  <c r="G78" i="70" s="1"/>
  <c r="AK157" i="21"/>
  <c r="I72" i="70" s="1"/>
  <c r="AI155" i="21"/>
  <c r="G70" i="70" s="1"/>
  <c r="AK149" i="21"/>
  <c r="I64" i="70" s="1"/>
  <c r="AI147" i="21"/>
  <c r="G62" i="70" s="1"/>
  <c r="AJ144" i="21"/>
  <c r="H59" i="70" s="1"/>
  <c r="AK141" i="21"/>
  <c r="I56" i="70" s="1"/>
  <c r="AL143" i="21"/>
  <c r="J58" i="70" s="1"/>
  <c r="AN163" i="21"/>
  <c r="L78" i="70" s="1"/>
  <c r="AN155" i="21"/>
  <c r="L70" i="70" s="1"/>
  <c r="AN147" i="21"/>
  <c r="L62" i="70" s="1"/>
  <c r="AN143" i="21"/>
  <c r="L58" i="70" s="1"/>
  <c r="AK163" i="21"/>
  <c r="I78" i="70" s="1"/>
  <c r="AK147" i="21"/>
  <c r="I62" i="70" s="1"/>
  <c r="AL153" i="21"/>
  <c r="J68" i="70" s="1"/>
  <c r="AJ163" i="21"/>
  <c r="H78" i="70" s="1"/>
  <c r="AI142" i="21"/>
  <c r="G57" i="70" s="1"/>
  <c r="AM144" i="21"/>
  <c r="K59" i="70" s="1"/>
  <c r="AK162" i="21"/>
  <c r="I77" i="70" s="1"/>
  <c r="AJ157" i="21"/>
  <c r="H72" i="70" s="1"/>
  <c r="AK154" i="21"/>
  <c r="I69" i="70" s="1"/>
  <c r="AJ149" i="21"/>
  <c r="H64" i="70" s="1"/>
  <c r="AK146" i="21"/>
  <c r="I61" i="70" s="1"/>
  <c r="AI144" i="21"/>
  <c r="G59" i="70" s="1"/>
  <c r="AJ141" i="21"/>
  <c r="H56" i="70" s="1"/>
  <c r="AL158" i="21"/>
  <c r="J73" i="70" s="1"/>
  <c r="AL142" i="21"/>
  <c r="J57" i="70" s="1"/>
  <c r="AM163" i="21"/>
  <c r="K78" i="70" s="1"/>
  <c r="AM155" i="21"/>
  <c r="K70" i="70" s="1"/>
  <c r="AM147" i="21"/>
  <c r="K62" i="70" s="1"/>
  <c r="AM143" i="21"/>
  <c r="K58" i="70" s="1"/>
  <c r="AI153" i="21"/>
  <c r="G68" i="70" s="1"/>
  <c r="AN156" i="21"/>
  <c r="L71" i="70" s="1"/>
  <c r="AJ147" i="21"/>
  <c r="H62" i="70" s="1"/>
  <c r="AJ162" i="21"/>
  <c r="H77" i="70" s="1"/>
  <c r="AI157" i="21"/>
  <c r="G72" i="70" s="1"/>
  <c r="AJ154" i="21"/>
  <c r="H69" i="70" s="1"/>
  <c r="AI149" i="21"/>
  <c r="G64" i="70" s="1"/>
  <c r="AJ146" i="21"/>
  <c r="H61" i="70" s="1"/>
  <c r="AK143" i="21"/>
  <c r="I58" i="70" s="1"/>
  <c r="AI141" i="21"/>
  <c r="G56" i="70" s="1"/>
  <c r="AL157" i="21"/>
  <c r="J72" i="70" s="1"/>
  <c r="AL149" i="21"/>
  <c r="J64" i="70" s="1"/>
  <c r="AL141" i="21"/>
  <c r="J56" i="70" s="1"/>
  <c r="AN162" i="21"/>
  <c r="L77" i="70" s="1"/>
  <c r="AN158" i="21"/>
  <c r="L73" i="70" s="1"/>
  <c r="AN154" i="21"/>
  <c r="L69" i="70" s="1"/>
  <c r="AN146" i="21"/>
  <c r="L61" i="70" s="1"/>
  <c r="AN142" i="21"/>
  <c r="L57" i="70" s="1"/>
  <c r="AK164" i="21"/>
  <c r="I79" i="70" s="1"/>
  <c r="AI162" i="21"/>
  <c r="G77" i="70" s="1"/>
  <c r="AK156" i="21"/>
  <c r="I71" i="70" s="1"/>
  <c r="AI154" i="21"/>
  <c r="G69" i="70" s="1"/>
  <c r="AK148" i="21"/>
  <c r="I63" i="70" s="1"/>
  <c r="AI146" i="21"/>
  <c r="G61" i="70" s="1"/>
  <c r="AJ143" i="21"/>
  <c r="H58" i="70" s="1"/>
  <c r="AL164" i="21"/>
  <c r="J79" i="70" s="1"/>
  <c r="AL156" i="21"/>
  <c r="J71" i="70" s="1"/>
  <c r="AL148" i="21"/>
  <c r="J63" i="70" s="1"/>
  <c r="AM162" i="21"/>
  <c r="K77" i="70" s="1"/>
  <c r="AM158" i="21"/>
  <c r="K73" i="70" s="1"/>
  <c r="AM154" i="21"/>
  <c r="K69" i="70" s="1"/>
  <c r="AM146" i="21"/>
  <c r="K61" i="70" s="1"/>
  <c r="AM142" i="21"/>
  <c r="K57" i="70" s="1"/>
  <c r="AK155" i="21"/>
  <c r="I70" i="70" s="1"/>
  <c r="AN144" i="21"/>
  <c r="L59" i="70" s="1"/>
  <c r="AI158" i="21"/>
  <c r="G73" i="70" s="1"/>
  <c r="AM148" i="21"/>
  <c r="K63" i="70" s="1"/>
  <c r="AJ164" i="21"/>
  <c r="H79" i="70" s="1"/>
  <c r="AJ156" i="21"/>
  <c r="H71" i="70" s="1"/>
  <c r="AK153" i="21"/>
  <c r="I68" i="70" s="1"/>
  <c r="AJ148" i="21"/>
  <c r="H63" i="70" s="1"/>
  <c r="AK145" i="21"/>
  <c r="I60" i="70" s="1"/>
  <c r="AL163" i="21"/>
  <c r="J78" i="70" s="1"/>
  <c r="AL147" i="21"/>
  <c r="J62" i="70" s="1"/>
  <c r="AN157" i="21"/>
  <c r="L72" i="70" s="1"/>
  <c r="AN153" i="21"/>
  <c r="L68" i="70" s="1"/>
  <c r="AN149" i="21"/>
  <c r="L64" i="70" s="1"/>
  <c r="AN145" i="21"/>
  <c r="L60" i="70" s="1"/>
  <c r="AN141" i="21"/>
  <c r="L56" i="70" s="1"/>
  <c r="AI145" i="21"/>
  <c r="G60" i="70" s="1"/>
  <c r="AL145" i="21"/>
  <c r="J60" i="70" s="1"/>
  <c r="AN164" i="21"/>
  <c r="L79" i="70" s="1"/>
  <c r="AM164" i="21"/>
  <c r="K79" i="70" s="1"/>
  <c r="AM156" i="21"/>
  <c r="K71" i="70" s="1"/>
  <c r="AI156" i="21"/>
  <c r="G71" i="70" s="1"/>
  <c r="AJ153" i="21"/>
  <c r="H68" i="70" s="1"/>
  <c r="AI148" i="21"/>
  <c r="G63" i="70" s="1"/>
  <c r="AJ145" i="21"/>
  <c r="H60" i="70" s="1"/>
  <c r="AK142" i="21"/>
  <c r="I57" i="70" s="1"/>
  <c r="AL162" i="21"/>
  <c r="J77" i="70" s="1"/>
  <c r="AL154" i="21"/>
  <c r="J69" i="70" s="1"/>
  <c r="AM157" i="21"/>
  <c r="K72" i="70" s="1"/>
  <c r="AM153" i="21"/>
  <c r="K68" i="70" s="1"/>
  <c r="AM145" i="21"/>
  <c r="K60" i="70" s="1"/>
  <c r="H74" i="13"/>
  <c r="F71" i="37" s="1"/>
  <c r="H58" i="13"/>
  <c r="F55" i="37" s="1"/>
  <c r="H42" i="13"/>
  <c r="F39" i="37" s="1"/>
  <c r="H26" i="13"/>
  <c r="F23" i="37" s="1"/>
  <c r="AR101" i="13"/>
  <c r="H45" i="13"/>
  <c r="F42" i="37" s="1"/>
  <c r="H29" i="13"/>
  <c r="F26" i="37" s="1"/>
  <c r="T74" i="46"/>
  <c r="I74" i="46" s="1"/>
  <c r="AR92" i="13"/>
  <c r="AR60" i="13"/>
  <c r="H36" i="13"/>
  <c r="F33" i="37" s="1"/>
  <c r="AR81" i="13"/>
  <c r="AR73" i="13"/>
  <c r="AR49" i="13"/>
  <c r="AR25" i="13"/>
  <c r="H106" i="13"/>
  <c r="F103" i="37" s="1"/>
  <c r="H90" i="13"/>
  <c r="F87" i="37" s="1"/>
  <c r="T84" i="46"/>
  <c r="I84" i="46" s="1"/>
  <c r="T69" i="46"/>
  <c r="I69" i="46" s="1"/>
  <c r="AR41" i="13"/>
  <c r="H95" i="13"/>
  <c r="F92" i="37" s="1"/>
  <c r="H31" i="13"/>
  <c r="F28" i="37" s="1"/>
  <c r="H93" i="13"/>
  <c r="F90" i="37" s="1"/>
  <c r="H77" i="13"/>
  <c r="F74" i="37" s="1"/>
  <c r="AR84" i="13"/>
  <c r="AR52" i="13"/>
  <c r="AR28" i="13"/>
  <c r="T71" i="46"/>
  <c r="I71" i="46" s="1"/>
  <c r="H83" i="13"/>
  <c r="F80" i="37" s="1"/>
  <c r="H75" i="13"/>
  <c r="F72" i="37" s="1"/>
  <c r="H35" i="13"/>
  <c r="F32" i="37" s="1"/>
  <c r="H27" i="13"/>
  <c r="F24" i="37" s="1"/>
  <c r="H63" i="13"/>
  <c r="F60" i="37" s="1"/>
  <c r="T68" i="46"/>
  <c r="I68" i="46" s="1"/>
  <c r="T82" i="46"/>
  <c r="I82" i="46" s="1"/>
  <c r="H102" i="13"/>
  <c r="F99" i="37" s="1"/>
  <c r="H78" i="13"/>
  <c r="F75" i="37" s="1"/>
  <c r="H70" i="13"/>
  <c r="F67" i="37" s="1"/>
  <c r="H46" i="13"/>
  <c r="F43" i="37" s="1"/>
  <c r="H30" i="13"/>
  <c r="F27" i="37" s="1"/>
  <c r="AR69" i="13"/>
  <c r="T75" i="46"/>
  <c r="I75" i="46" s="1"/>
  <c r="T66" i="46"/>
  <c r="I66" i="46" s="1"/>
  <c r="T67" i="46"/>
  <c r="I67" i="46" s="1"/>
  <c r="T77" i="46"/>
  <c r="I77" i="46" s="1"/>
  <c r="T76" i="46"/>
  <c r="I76" i="46" s="1"/>
  <c r="T83" i="46"/>
  <c r="I83" i="46" s="1"/>
  <c r="T79" i="46"/>
  <c r="I79" i="46" s="1"/>
  <c r="T73" i="46"/>
  <c r="I73" i="46" s="1"/>
  <c r="T78" i="46"/>
  <c r="I78" i="46" s="1"/>
  <c r="AR105" i="13"/>
  <c r="H105" i="13"/>
  <c r="F102" i="37" s="1"/>
  <c r="AR87" i="13"/>
  <c r="H87" i="13"/>
  <c r="F84" i="37" s="1"/>
  <c r="AR55" i="13"/>
  <c r="H55" i="13"/>
  <c r="F52" i="37" s="1"/>
  <c r="H38" i="13"/>
  <c r="F35" i="37" s="1"/>
  <c r="AR38" i="13"/>
  <c r="H73" i="13"/>
  <c r="F70" i="37" s="1"/>
  <c r="AR102" i="13"/>
  <c r="H96" i="13"/>
  <c r="F93" i="37" s="1"/>
  <c r="AR96" i="13"/>
  <c r="AR104" i="13"/>
  <c r="H104" i="13"/>
  <c r="F101" i="37" s="1"/>
  <c r="AR80" i="13"/>
  <c r="H80" i="13"/>
  <c r="F77" i="37" s="1"/>
  <c r="H56" i="13"/>
  <c r="F53" i="37" s="1"/>
  <c r="AR56" i="13"/>
  <c r="H40" i="13"/>
  <c r="F37" i="37" s="1"/>
  <c r="AR40" i="13"/>
  <c r="AR24" i="13"/>
  <c r="H24" i="13"/>
  <c r="F21" i="37" s="1"/>
  <c r="AR103" i="13"/>
  <c r="H103" i="13"/>
  <c r="F100" i="37" s="1"/>
  <c r="H79" i="13"/>
  <c r="F76" i="37" s="1"/>
  <c r="AR79" i="13"/>
  <c r="AR71" i="13"/>
  <c r="H71" i="13"/>
  <c r="F68" i="37" s="1"/>
  <c r="AR47" i="13"/>
  <c r="H47" i="13"/>
  <c r="F44" i="37" s="1"/>
  <c r="H39" i="13"/>
  <c r="F36" i="37" s="1"/>
  <c r="AR39" i="13"/>
  <c r="H94" i="13"/>
  <c r="F91" i="37" s="1"/>
  <c r="AR94" i="13"/>
  <c r="H86" i="13"/>
  <c r="F83" i="37" s="1"/>
  <c r="AR86" i="13"/>
  <c r="H62" i="13"/>
  <c r="F59" i="37" s="1"/>
  <c r="AR62" i="13"/>
  <c r="H54" i="13"/>
  <c r="F51" i="37" s="1"/>
  <c r="AR54" i="13"/>
  <c r="AR61" i="13"/>
  <c r="H61" i="13"/>
  <c r="F58" i="37" s="1"/>
  <c r="H53" i="13"/>
  <c r="F50" i="37" s="1"/>
  <c r="AR53" i="13"/>
  <c r="H76" i="13"/>
  <c r="F73" i="37" s="1"/>
  <c r="AR76" i="13"/>
  <c r="AR88" i="13"/>
  <c r="H88" i="13"/>
  <c r="F85" i="37" s="1"/>
  <c r="H72" i="13"/>
  <c r="F69" i="37" s="1"/>
  <c r="AR72" i="13"/>
  <c r="AR64" i="13"/>
  <c r="H64" i="13"/>
  <c r="F61" i="37" s="1"/>
  <c r="AR48" i="13"/>
  <c r="H48" i="13"/>
  <c r="F45" i="37" s="1"/>
  <c r="AR32" i="13"/>
  <c r="H32" i="13"/>
  <c r="F29" i="37" s="1"/>
  <c r="AR85" i="13"/>
  <c r="H85" i="13"/>
  <c r="F82" i="37" s="1"/>
  <c r="AR37" i="13"/>
  <c r="H37" i="13"/>
  <c r="F34" i="37" s="1"/>
  <c r="AR100" i="13"/>
  <c r="H100" i="13"/>
  <c r="F97" i="37" s="1"/>
  <c r="H68" i="13"/>
  <c r="F65" i="37" s="1"/>
  <c r="AR68" i="13"/>
  <c r="AR44" i="13"/>
  <c r="H44" i="13"/>
  <c r="F41" i="37" s="1"/>
  <c r="H99" i="13"/>
  <c r="F96" i="37" s="1"/>
  <c r="AR99" i="13"/>
  <c r="H91" i="13"/>
  <c r="F88" i="37" s="1"/>
  <c r="AR91" i="13"/>
  <c r="AR67" i="13"/>
  <c r="H67" i="13"/>
  <c r="F64" i="37" s="1"/>
  <c r="H59" i="13"/>
  <c r="F56" i="37" s="1"/>
  <c r="AR59" i="13"/>
  <c r="H51" i="13"/>
  <c r="F48" i="37" s="1"/>
  <c r="AR51" i="13"/>
  <c r="AR43" i="13"/>
  <c r="H43" i="13"/>
  <c r="F40" i="37" s="1"/>
  <c r="H98" i="13"/>
  <c r="F95" i="37" s="1"/>
  <c r="AR98" i="13"/>
  <c r="H66" i="13"/>
  <c r="F63" i="37" s="1"/>
  <c r="AR66" i="13"/>
  <c r="H50" i="13"/>
  <c r="F47" i="37" s="1"/>
  <c r="AR50" i="13"/>
  <c r="H34" i="13"/>
  <c r="F31" i="37" s="1"/>
  <c r="AR34" i="13"/>
  <c r="H82" i="13"/>
  <c r="F79" i="37" s="1"/>
  <c r="AR82" i="13"/>
  <c r="AR97" i="13"/>
  <c r="H97" i="13"/>
  <c r="F94" i="37" s="1"/>
  <c r="AR89" i="13"/>
  <c r="H89" i="13"/>
  <c r="F86" i="37" s="1"/>
  <c r="AR65" i="13"/>
  <c r="H65" i="13"/>
  <c r="F62" i="37" s="1"/>
  <c r="AR57" i="13"/>
  <c r="H57" i="13"/>
  <c r="F54" i="37" s="1"/>
  <c r="AR33" i="13"/>
  <c r="H33" i="13"/>
  <c r="F30" i="37" s="1"/>
  <c r="AR70" i="13"/>
  <c r="AR31" i="13"/>
  <c r="H28" i="13"/>
  <c r="F25" i="37" s="1"/>
  <c r="H84" i="13"/>
  <c r="F81" i="37" s="1"/>
  <c r="H52" i="13"/>
  <c r="F49" i="37" s="1"/>
  <c r="H101" i="13"/>
  <c r="F98" i="37" s="1"/>
  <c r="H92" i="13"/>
  <c r="F89" i="37" s="1"/>
  <c r="H69" i="13"/>
  <c r="F66" i="37" s="1"/>
  <c r="H60" i="13"/>
  <c r="F57" i="37" s="1"/>
  <c r="H41" i="13"/>
  <c r="F38" i="37" s="1"/>
  <c r="AR95" i="13"/>
  <c r="AR63" i="13"/>
  <c r="H25" i="13"/>
  <c r="F22" i="37" s="1"/>
  <c r="H81" i="13"/>
  <c r="F78" i="37" s="1"/>
  <c r="H49" i="13"/>
  <c r="F46" i="37" s="1"/>
  <c r="AK140" i="64"/>
  <c r="J381" i="71" s="1"/>
  <c r="AJ143" i="64"/>
  <c r="I384" i="71" s="1"/>
  <c r="AK148" i="64"/>
  <c r="J389" i="71" s="1"/>
  <c r="AL153" i="64"/>
  <c r="K394" i="71" s="1"/>
  <c r="AK156" i="64"/>
  <c r="J397" i="71" s="1"/>
  <c r="AL161" i="64"/>
  <c r="K402" i="71" s="1"/>
  <c r="AK164" i="64"/>
  <c r="J405" i="71" s="1"/>
  <c r="AJ167" i="64"/>
  <c r="I408" i="71" s="1"/>
  <c r="AL169" i="64"/>
  <c r="K410" i="71" s="1"/>
  <c r="AG139" i="64"/>
  <c r="F380" i="71" s="1"/>
  <c r="AI141" i="64"/>
  <c r="H382" i="71" s="1"/>
  <c r="AH144" i="64"/>
  <c r="G385" i="71" s="1"/>
  <c r="AG147" i="64"/>
  <c r="F388" i="71" s="1"/>
  <c r="AI149" i="64"/>
  <c r="H390" i="71" s="1"/>
  <c r="AG155" i="64"/>
  <c r="F396" i="71" s="1"/>
  <c r="AH160" i="64"/>
  <c r="G401" i="71" s="1"/>
  <c r="AG163" i="64"/>
  <c r="F404" i="71" s="1"/>
  <c r="AI165" i="64"/>
  <c r="H406" i="71" s="1"/>
  <c r="AH168" i="64"/>
  <c r="G409" i="71" s="1"/>
  <c r="AG171" i="64"/>
  <c r="F412" i="71" s="1"/>
  <c r="AJ141" i="64"/>
  <c r="I382" i="71" s="1"/>
  <c r="AL143" i="64"/>
  <c r="K384" i="71" s="1"/>
  <c r="AJ149" i="64"/>
  <c r="I390" i="71" s="1"/>
  <c r="AK154" i="64"/>
  <c r="J395" i="71" s="1"/>
  <c r="AK162" i="64"/>
  <c r="J403" i="71" s="1"/>
  <c r="AJ165" i="64"/>
  <c r="I406" i="71" s="1"/>
  <c r="AL167" i="64"/>
  <c r="K408" i="71" s="1"/>
  <c r="AK170" i="64"/>
  <c r="J411" i="71" s="1"/>
  <c r="AG137" i="64"/>
  <c r="F378" i="71" s="1"/>
  <c r="AI139" i="64"/>
  <c r="H380" i="71" s="1"/>
  <c r="AH142" i="64"/>
  <c r="G383" i="71" s="1"/>
  <c r="AI147" i="64"/>
  <c r="H388" i="71" s="1"/>
  <c r="AH150" i="64"/>
  <c r="G391" i="71" s="1"/>
  <c r="AI155" i="64"/>
  <c r="H396" i="71" s="1"/>
  <c r="AG161" i="64"/>
  <c r="F402" i="71" s="1"/>
  <c r="AI163" i="64"/>
  <c r="H404" i="71" s="1"/>
  <c r="AH166" i="64"/>
  <c r="G407" i="71" s="1"/>
  <c r="AG169" i="64"/>
  <c r="F410" i="71" s="1"/>
  <c r="AI171" i="64"/>
  <c r="H412" i="71" s="1"/>
  <c r="AK141" i="64"/>
  <c r="J382" i="71" s="1"/>
  <c r="AJ144" i="64"/>
  <c r="I385" i="71" s="1"/>
  <c r="AK149" i="64"/>
  <c r="J390" i="71" s="1"/>
  <c r="AJ152" i="64"/>
  <c r="I393" i="71" s="1"/>
  <c r="AL154" i="64"/>
  <c r="K395" i="71" s="1"/>
  <c r="AJ160" i="64"/>
  <c r="I401" i="71" s="1"/>
  <c r="AL162" i="64"/>
  <c r="K403" i="71" s="1"/>
  <c r="AK165" i="64"/>
  <c r="J406" i="71" s="1"/>
  <c r="AJ168" i="64"/>
  <c r="I409" i="71" s="1"/>
  <c r="AL170" i="64"/>
  <c r="K411" i="71" s="1"/>
  <c r="AH137" i="64"/>
  <c r="G378" i="71" s="1"/>
  <c r="AG140" i="64"/>
  <c r="F381" i="71" s="1"/>
  <c r="AI142" i="64"/>
  <c r="H383" i="71" s="1"/>
  <c r="AG148" i="64"/>
  <c r="F389" i="71" s="1"/>
  <c r="AI150" i="64"/>
  <c r="H391" i="71" s="1"/>
  <c r="AG156" i="64"/>
  <c r="F397" i="71" s="1"/>
  <c r="AH161" i="64"/>
  <c r="G402" i="71" s="1"/>
  <c r="AG164" i="64"/>
  <c r="F405" i="71" s="1"/>
  <c r="AI166" i="64"/>
  <c r="H407" i="71" s="1"/>
  <c r="AH169" i="64"/>
  <c r="G410" i="71" s="1"/>
  <c r="AK139" i="64"/>
  <c r="J380" i="71" s="1"/>
  <c r="AL144" i="64"/>
  <c r="K385" i="71" s="1"/>
  <c r="AK147" i="64"/>
  <c r="J388" i="71" s="1"/>
  <c r="AJ150" i="64"/>
  <c r="I391" i="71" s="1"/>
  <c r="AJ139" i="64"/>
  <c r="I380" i="71" s="1"/>
  <c r="AL141" i="64"/>
  <c r="K382" i="71" s="1"/>
  <c r="AK144" i="64"/>
  <c r="J385" i="71" s="1"/>
  <c r="AJ147" i="64"/>
  <c r="I388" i="71" s="1"/>
  <c r="AL149" i="64"/>
  <c r="K390" i="71" s="1"/>
  <c r="AJ155" i="64"/>
  <c r="I396" i="71" s="1"/>
  <c r="AK160" i="64"/>
  <c r="J401" i="71" s="1"/>
  <c r="AJ163" i="64"/>
  <c r="I404" i="71" s="1"/>
  <c r="AL165" i="64"/>
  <c r="K406" i="71" s="1"/>
  <c r="AK168" i="64"/>
  <c r="J409" i="71" s="1"/>
  <c r="AJ171" i="64"/>
  <c r="I412" i="71" s="1"/>
  <c r="AH140" i="64"/>
  <c r="G381" i="71" s="1"/>
  <c r="AG143" i="64"/>
  <c r="F384" i="71" s="1"/>
  <c r="AH148" i="64"/>
  <c r="G389" i="71" s="1"/>
  <c r="AI153" i="64"/>
  <c r="H394" i="71" s="1"/>
  <c r="AH156" i="64"/>
  <c r="G397" i="71" s="1"/>
  <c r="AI161" i="64"/>
  <c r="H402" i="71" s="1"/>
  <c r="AH164" i="64"/>
  <c r="G405" i="71" s="1"/>
  <c r="AG167" i="64"/>
  <c r="F408" i="71" s="1"/>
  <c r="AI169" i="64"/>
  <c r="H410" i="71" s="1"/>
  <c r="AJ137" i="64"/>
  <c r="I378" i="71" s="1"/>
  <c r="AL139" i="64"/>
  <c r="K380" i="71" s="1"/>
  <c r="AK142" i="64"/>
  <c r="J383" i="71" s="1"/>
  <c r="AL147" i="64"/>
  <c r="K388" i="71" s="1"/>
  <c r="AK150" i="64"/>
  <c r="J391" i="71" s="1"/>
  <c r="AL155" i="64"/>
  <c r="K396" i="71" s="1"/>
  <c r="AJ161" i="64"/>
  <c r="I402" i="71" s="1"/>
  <c r="AL163" i="64"/>
  <c r="K404" i="71" s="1"/>
  <c r="AK166" i="64"/>
  <c r="J407" i="71" s="1"/>
  <c r="AJ169" i="64"/>
  <c r="I410" i="71" s="1"/>
  <c r="AL171" i="64"/>
  <c r="K412" i="71" s="1"/>
  <c r="AH138" i="64"/>
  <c r="G379" i="71" s="1"/>
  <c r="AG141" i="64"/>
  <c r="F382" i="71" s="1"/>
  <c r="AI143" i="64"/>
  <c r="H384" i="71" s="1"/>
  <c r="AG149" i="64"/>
  <c r="F390" i="71" s="1"/>
  <c r="AH154" i="64"/>
  <c r="G395" i="71" s="1"/>
  <c r="AH162" i="64"/>
  <c r="G403" i="71" s="1"/>
  <c r="AG165" i="64"/>
  <c r="F406" i="71" s="1"/>
  <c r="AI167" i="64"/>
  <c r="H408" i="71" s="1"/>
  <c r="AH170" i="64"/>
  <c r="G411" i="71" s="1"/>
  <c r="AK137" i="64"/>
  <c r="J378" i="71" s="1"/>
  <c r="AJ140" i="64"/>
  <c r="I381" i="71" s="1"/>
  <c r="AL142" i="64"/>
  <c r="K383" i="71" s="1"/>
  <c r="AJ148" i="64"/>
  <c r="I389" i="71" s="1"/>
  <c r="AL150" i="64"/>
  <c r="K391" i="71" s="1"/>
  <c r="AJ156" i="64"/>
  <c r="I397" i="71" s="1"/>
  <c r="AK161" i="64"/>
  <c r="J402" i="71" s="1"/>
  <c r="AJ164" i="64"/>
  <c r="I405" i="71" s="1"/>
  <c r="AL166" i="64"/>
  <c r="K407" i="71" s="1"/>
  <c r="AK169" i="64"/>
  <c r="J410" i="71" s="1"/>
  <c r="AH141" i="64"/>
  <c r="G382" i="71" s="1"/>
  <c r="AG144" i="64"/>
  <c r="F385" i="71" s="1"/>
  <c r="AH149" i="64"/>
  <c r="G390" i="71" s="1"/>
  <c r="AI154" i="64"/>
  <c r="H395" i="71" s="1"/>
  <c r="AG160" i="64"/>
  <c r="F401" i="71" s="1"/>
  <c r="AI162" i="64"/>
  <c r="H403" i="71" s="1"/>
  <c r="AH165" i="64"/>
  <c r="G406" i="71" s="1"/>
  <c r="AG168" i="64"/>
  <c r="F409" i="71" s="1"/>
  <c r="AI170" i="64"/>
  <c r="H411" i="71" s="1"/>
  <c r="AJ138" i="64"/>
  <c r="I379" i="71" s="1"/>
  <c r="AK143" i="64"/>
  <c r="J384" i="71" s="1"/>
  <c r="AL156" i="64"/>
  <c r="K397" i="71" s="1"/>
  <c r="AK167" i="64"/>
  <c r="J408" i="71" s="1"/>
  <c r="AG142" i="64"/>
  <c r="F383" i="71" s="1"/>
  <c r="AI152" i="64"/>
  <c r="H393" i="71" s="1"/>
  <c r="AH163" i="64"/>
  <c r="G404" i="71" s="1"/>
  <c r="AJ162" i="64"/>
  <c r="I403" i="71" s="1"/>
  <c r="AI168" i="64"/>
  <c r="H409" i="71" s="1"/>
  <c r="AL140" i="64"/>
  <c r="K381" i="71" s="1"/>
  <c r="AL168" i="64"/>
  <c r="K409" i="71" s="1"/>
  <c r="AH143" i="64"/>
  <c r="G384" i="71" s="1"/>
  <c r="AG154" i="64"/>
  <c r="F395" i="71" s="1"/>
  <c r="AI164" i="64"/>
  <c r="H405" i="71" s="1"/>
  <c r="AI156" i="64"/>
  <c r="H397" i="71" s="1"/>
  <c r="AJ142" i="64"/>
  <c r="I383" i="71" s="1"/>
  <c r="AJ170" i="64"/>
  <c r="I411" i="71" s="1"/>
  <c r="AI144" i="64"/>
  <c r="H385" i="71" s="1"/>
  <c r="AH155" i="64"/>
  <c r="G396" i="71" s="1"/>
  <c r="AG166" i="64"/>
  <c r="F407" i="71" s="1"/>
  <c r="AL148" i="64"/>
  <c r="K389" i="71" s="1"/>
  <c r="AL160" i="64"/>
  <c r="K401" i="71" s="1"/>
  <c r="AK171" i="64"/>
  <c r="J412" i="71" s="1"/>
  <c r="AH167" i="64"/>
  <c r="G408" i="71" s="1"/>
  <c r="AH147" i="64"/>
  <c r="G388" i="71" s="1"/>
  <c r="AG162" i="64"/>
  <c r="F403" i="71" s="1"/>
  <c r="AL152" i="64"/>
  <c r="K393" i="71" s="1"/>
  <c r="AK163" i="64"/>
  <c r="J404" i="71" s="1"/>
  <c r="AG138" i="64"/>
  <c r="F379" i="71" s="1"/>
  <c r="AI148" i="64"/>
  <c r="H389" i="71" s="1"/>
  <c r="AG170" i="64"/>
  <c r="F411" i="71" s="1"/>
  <c r="AJ154" i="64"/>
  <c r="I395" i="71" s="1"/>
  <c r="AL164" i="64"/>
  <c r="K405" i="71" s="1"/>
  <c r="AH139" i="64"/>
  <c r="G380" i="71" s="1"/>
  <c r="AG150" i="64"/>
  <c r="F391" i="71" s="1"/>
  <c r="AI160" i="64"/>
  <c r="H401" i="71" s="1"/>
  <c r="AH171" i="64"/>
  <c r="G412" i="71" s="1"/>
  <c r="AK155" i="64"/>
  <c r="J396" i="71" s="1"/>
  <c r="AJ166" i="64"/>
  <c r="I407" i="71" s="1"/>
  <c r="AI140" i="64"/>
  <c r="H381" i="71" s="1"/>
  <c r="E19" i="70"/>
  <c r="AG78" i="64"/>
  <c r="Q78" i="64" s="1"/>
  <c r="AG108" i="64"/>
  <c r="Q108" i="64" s="1"/>
  <c r="AG127" i="64"/>
  <c r="Q127" i="64" s="1"/>
  <c r="AG80" i="64"/>
  <c r="Q80" i="64" s="1"/>
  <c r="AG44" i="64"/>
  <c r="Q44" i="64" s="1"/>
  <c r="AL137" i="64" s="1"/>
  <c r="K378" i="71" s="1"/>
  <c r="AG86" i="64"/>
  <c r="Q86" i="64" s="1"/>
  <c r="AG100" i="64"/>
  <c r="Q100" i="64" s="1"/>
  <c r="AG101" i="64"/>
  <c r="Q101" i="64" s="1"/>
  <c r="AG112" i="64"/>
  <c r="Q112" i="64" s="1"/>
  <c r="AG130" i="64"/>
  <c r="Q130" i="64" s="1"/>
  <c r="AG50" i="64"/>
  <c r="Q50" i="64" s="1"/>
  <c r="AG97" i="63"/>
  <c r="Q97" i="63" s="1"/>
  <c r="AG109" i="63"/>
  <c r="Q109" i="63" s="1"/>
  <c r="AG117" i="63"/>
  <c r="Q117" i="63" s="1"/>
  <c r="AG89" i="63"/>
  <c r="Q89" i="63" s="1"/>
  <c r="AG131" i="63"/>
  <c r="Q131" i="63" s="1"/>
  <c r="AG121" i="63"/>
  <c r="Q121" i="63" s="1"/>
  <c r="AG107" i="63"/>
  <c r="Q107" i="63" s="1"/>
  <c r="AG113" i="63"/>
  <c r="Q113" i="63" s="1"/>
  <c r="AG75" i="63"/>
  <c r="Q75" i="63" s="1"/>
  <c r="O99" i="65"/>
  <c r="AL99" i="65"/>
  <c r="AJ52" i="65"/>
  <c r="M52" i="65" s="1"/>
  <c r="AH149" i="65" s="1"/>
  <c r="F322" i="71" s="1"/>
  <c r="AI121" i="65"/>
  <c r="AH52" i="65"/>
  <c r="P52" i="65" s="1"/>
  <c r="AH111" i="65"/>
  <c r="P111" i="65" s="1"/>
  <c r="AI126" i="65"/>
  <c r="AK47" i="65"/>
  <c r="N47" i="65" s="1"/>
  <c r="AI48" i="65"/>
  <c r="AI52" i="65"/>
  <c r="AI56" i="65"/>
  <c r="AI87" i="65"/>
  <c r="AH88" i="65"/>
  <c r="P88" i="65" s="1"/>
  <c r="O91" i="65"/>
  <c r="AH93" i="65"/>
  <c r="P93" i="65" s="1"/>
  <c r="AJ94" i="65"/>
  <c r="M94" i="65" s="1"/>
  <c r="AH98" i="65"/>
  <c r="P98" i="65" s="1"/>
  <c r="AH99" i="65"/>
  <c r="P99" i="65" s="1"/>
  <c r="AJ100" i="65"/>
  <c r="M100" i="65" s="1"/>
  <c r="AH105" i="65"/>
  <c r="P105" i="65" s="1"/>
  <c r="AI116" i="65"/>
  <c r="AI120" i="65"/>
  <c r="AL120" i="65" s="1"/>
  <c r="AK121" i="65"/>
  <c r="N121" i="65" s="1"/>
  <c r="AK125" i="65"/>
  <c r="N125" i="65" s="1"/>
  <c r="AH126" i="65"/>
  <c r="P126" i="65" s="1"/>
  <c r="AH56" i="65"/>
  <c r="P56" i="65" s="1"/>
  <c r="AK48" i="65"/>
  <c r="N48" i="65" s="1"/>
  <c r="AI135" i="65" s="1"/>
  <c r="G308" i="71" s="1"/>
  <c r="AK51" i="65"/>
  <c r="N51" i="65" s="1"/>
  <c r="AI146" i="65" s="1"/>
  <c r="G319" i="71" s="1"/>
  <c r="AK79" i="65"/>
  <c r="N79" i="65" s="1"/>
  <c r="AK82" i="65"/>
  <c r="N82" i="65" s="1"/>
  <c r="AK87" i="65"/>
  <c r="N87" i="65" s="1"/>
  <c r="AI88" i="65"/>
  <c r="AI93" i="65"/>
  <c r="AH94" i="65"/>
  <c r="P94" i="65" s="1"/>
  <c r="AJ95" i="65"/>
  <c r="M95" i="65" s="1"/>
  <c r="AI98" i="65"/>
  <c r="AL98" i="65" s="1"/>
  <c r="AH104" i="65"/>
  <c r="P104" i="65" s="1"/>
  <c r="AK105" i="65"/>
  <c r="N105" i="65" s="1"/>
  <c r="AI109" i="65"/>
  <c r="AJ115" i="65"/>
  <c r="M115" i="65" s="1"/>
  <c r="O118" i="65"/>
  <c r="AH120" i="65"/>
  <c r="P120" i="65" s="1"/>
  <c r="AK126" i="65"/>
  <c r="N126" i="65" s="1"/>
  <c r="AJ48" i="65"/>
  <c r="M48" i="65" s="1"/>
  <c r="AH135" i="65" s="1"/>
  <c r="F308" i="71" s="1"/>
  <c r="AI125" i="65"/>
  <c r="AI47" i="65"/>
  <c r="AH117" i="65"/>
  <c r="P117" i="65" s="1"/>
  <c r="AH121" i="65"/>
  <c r="P121" i="65" s="1"/>
  <c r="AH85" i="65"/>
  <c r="P85" i="65" s="1"/>
  <c r="AK93" i="65"/>
  <c r="N93" i="65" s="1"/>
  <c r="AI94" i="65"/>
  <c r="AK120" i="65"/>
  <c r="N120" i="65" s="1"/>
  <c r="AJ88" i="65"/>
  <c r="M88" i="65" s="1"/>
  <c r="AK99" i="65"/>
  <c r="N99" i="65" s="1"/>
  <c r="AI105" i="65"/>
  <c r="AH125" i="65"/>
  <c r="P125" i="65" s="1"/>
  <c r="AJ74" i="65"/>
  <c r="M74" i="65" s="1"/>
  <c r="AI75" i="65"/>
  <c r="AJ82" i="65"/>
  <c r="M82" i="65" s="1"/>
  <c r="AI85" i="65"/>
  <c r="AL85" i="65" s="1"/>
  <c r="AI89" i="65"/>
  <c r="AJ91" i="65"/>
  <c r="M91" i="65" s="1"/>
  <c r="AH95" i="65"/>
  <c r="P95" i="65" s="1"/>
  <c r="AJ107" i="65"/>
  <c r="M107" i="65" s="1"/>
  <c r="AJ113" i="65"/>
  <c r="M113" i="65" s="1"/>
  <c r="AI123" i="65"/>
  <c r="AJ56" i="65"/>
  <c r="M56" i="65" s="1"/>
  <c r="AH161" i="65" s="1"/>
  <c r="F334" i="71" s="1"/>
  <c r="AI111" i="65"/>
  <c r="O111" i="65" s="1"/>
  <c r="AH87" i="65"/>
  <c r="P87" i="65" s="1"/>
  <c r="AI92" i="65"/>
  <c r="AJ98" i="65"/>
  <c r="M98" i="65" s="1"/>
  <c r="AJ49" i="65"/>
  <c r="M49" i="65" s="1"/>
  <c r="AJ53" i="65"/>
  <c r="M53" i="65" s="1"/>
  <c r="AH152" i="65" s="1"/>
  <c r="F325" i="71" s="1"/>
  <c r="AJ57" i="65"/>
  <c r="M57" i="65" s="1"/>
  <c r="AH164" i="65" s="1"/>
  <c r="F337" i="71" s="1"/>
  <c r="AK77" i="65"/>
  <c r="N77" i="65" s="1"/>
  <c r="AJ127" i="65"/>
  <c r="M127" i="65" s="1"/>
  <c r="AK51" i="68"/>
  <c r="M51" i="68" s="1"/>
  <c r="AK59" i="68"/>
  <c r="M59" i="68" s="1"/>
  <c r="AK66" i="68"/>
  <c r="M66" i="68" s="1"/>
  <c r="AK74" i="68"/>
  <c r="M74" i="68" s="1"/>
  <c r="AL86" i="68"/>
  <c r="N86" i="68" s="1"/>
  <c r="AL98" i="68"/>
  <c r="N98" i="68" s="1"/>
  <c r="AK120" i="68"/>
  <c r="M120" i="68" s="1"/>
  <c r="AJ125" i="68"/>
  <c r="AM125" i="68" s="1"/>
  <c r="AK46" i="68"/>
  <c r="M46" i="68" s="1"/>
  <c r="AH139" i="68" s="1"/>
  <c r="F202" i="71" s="1"/>
  <c r="AI59" i="68"/>
  <c r="P59" i="68" s="1"/>
  <c r="AK65" i="68"/>
  <c r="M65" i="68" s="1"/>
  <c r="AI66" i="68"/>
  <c r="P66" i="68" s="1"/>
  <c r="AL67" i="68"/>
  <c r="N67" i="68" s="1"/>
  <c r="AL68" i="68"/>
  <c r="N68" i="68" s="1"/>
  <c r="AK73" i="68"/>
  <c r="M73" i="68" s="1"/>
  <c r="AI74" i="68"/>
  <c r="P74" i="68" s="1"/>
  <c r="AJ86" i="68"/>
  <c r="AM86" i="68" s="1"/>
  <c r="AI98" i="68"/>
  <c r="P98" i="68" s="1"/>
  <c r="AK109" i="68"/>
  <c r="M109" i="68" s="1"/>
  <c r="AJ114" i="68"/>
  <c r="AL115" i="68"/>
  <c r="N115" i="68" s="1"/>
  <c r="AL125" i="68"/>
  <c r="N125" i="68" s="1"/>
  <c r="AI54" i="68"/>
  <c r="P54" i="68" s="1"/>
  <c r="AL58" i="68"/>
  <c r="N58" i="68" s="1"/>
  <c r="AK62" i="68"/>
  <c r="M62" i="68" s="1"/>
  <c r="AJ66" i="68"/>
  <c r="AI67" i="68"/>
  <c r="P67" i="68" s="1"/>
  <c r="AI78" i="68"/>
  <c r="P78" i="68" s="1"/>
  <c r="AL79" i="68"/>
  <c r="N79" i="68" s="1"/>
  <c r="AM88" i="68"/>
  <c r="AJ98" i="68"/>
  <c r="O98" i="68" s="1"/>
  <c r="AL101" i="68"/>
  <c r="N101" i="68" s="1"/>
  <c r="AL109" i="68"/>
  <c r="N109" i="68" s="1"/>
  <c r="AK114" i="68"/>
  <c r="M114" i="68" s="1"/>
  <c r="AL47" i="68"/>
  <c r="N47" i="68" s="1"/>
  <c r="AI142" i="68" s="1"/>
  <c r="G205" i="71" s="1"/>
  <c r="AI51" i="68"/>
  <c r="P51" i="68" s="1"/>
  <c r="AI153" i="68" s="1"/>
  <c r="G216" i="71" s="1"/>
  <c r="AJ73" i="68"/>
  <c r="AM73" i="68" s="1"/>
  <c r="AL99" i="68"/>
  <c r="N99" i="68" s="1"/>
  <c r="AJ109" i="68"/>
  <c r="AM109" i="68" s="1"/>
  <c r="AI114" i="68"/>
  <c r="P114" i="68" s="1"/>
  <c r="AJ49" i="68"/>
  <c r="AM49" i="68" s="1"/>
  <c r="AJ54" i="68"/>
  <c r="AM54" i="68" s="1"/>
  <c r="AL55" i="68"/>
  <c r="N55" i="68" s="1"/>
  <c r="AI166" i="68" s="1"/>
  <c r="G229" i="71" s="1"/>
  <c r="AI58" i="68"/>
  <c r="P58" i="68" s="1"/>
  <c r="AJ76" i="68"/>
  <c r="O76" i="68" s="1"/>
  <c r="AJ78" i="68"/>
  <c r="AK84" i="68"/>
  <c r="M84" i="68" s="1"/>
  <c r="AL91" i="68"/>
  <c r="N91" i="68" s="1"/>
  <c r="AJ101" i="68"/>
  <c r="AI122" i="68"/>
  <c r="P122" i="68" s="1"/>
  <c r="AK128" i="68"/>
  <c r="M128" i="68" s="1"/>
  <c r="AJ65" i="68"/>
  <c r="AK49" i="68"/>
  <c r="M49" i="68" s="1"/>
  <c r="AH148" i="68" s="1"/>
  <c r="F211" i="71" s="1"/>
  <c r="AK54" i="68"/>
  <c r="M54" i="68" s="1"/>
  <c r="AI62" i="68"/>
  <c r="P62" i="68" s="1"/>
  <c r="AL78" i="68"/>
  <c r="N78" i="68" s="1"/>
  <c r="AJ82" i="68"/>
  <c r="O82" i="68" s="1"/>
  <c r="AL83" i="68"/>
  <c r="N83" i="68" s="1"/>
  <c r="AL84" i="68"/>
  <c r="N84" i="68" s="1"/>
  <c r="AJ94" i="68"/>
  <c r="AI96" i="68"/>
  <c r="P96" i="68" s="1"/>
  <c r="AK101" i="68"/>
  <c r="M101" i="68" s="1"/>
  <c r="AJ104" i="68"/>
  <c r="O104" i="68" s="1"/>
  <c r="AI106" i="68"/>
  <c r="P106" i="68" s="1"/>
  <c r="AK112" i="68"/>
  <c r="M112" i="68" s="1"/>
  <c r="AJ117" i="68"/>
  <c r="AM117" i="68" s="1"/>
  <c r="AJ122" i="68"/>
  <c r="AL123" i="68"/>
  <c r="N123" i="68" s="1"/>
  <c r="AL128" i="68"/>
  <c r="N128" i="68" s="1"/>
  <c r="AL49" i="68"/>
  <c r="N49" i="68" s="1"/>
  <c r="AI148" i="68" s="1"/>
  <c r="G211" i="71" s="1"/>
  <c r="AJ62" i="68"/>
  <c r="O62" i="68" s="1"/>
  <c r="AI70" i="68"/>
  <c r="P70" i="68" s="1"/>
  <c r="AL71" i="68"/>
  <c r="N71" i="68" s="1"/>
  <c r="AJ75" i="68"/>
  <c r="AM75" i="68" s="1"/>
  <c r="AK76" i="68"/>
  <c r="M76" i="68" s="1"/>
  <c r="AJ81" i="68"/>
  <c r="AI82" i="68"/>
  <c r="P82" i="68" s="1"/>
  <c r="AI83" i="68"/>
  <c r="P83" i="68" s="1"/>
  <c r="AK87" i="68"/>
  <c r="M87" i="68" s="1"/>
  <c r="AL90" i="68"/>
  <c r="N90" i="68" s="1"/>
  <c r="AK96" i="68"/>
  <c r="M96" i="68" s="1"/>
  <c r="AL103" i="68"/>
  <c r="N103" i="68" s="1"/>
  <c r="AL112" i="68"/>
  <c r="N112" i="68" s="1"/>
  <c r="AJ120" i="68"/>
  <c r="AJ126" i="68"/>
  <c r="AJ67" i="51"/>
  <c r="Q67" i="51" s="1"/>
  <c r="AH67" i="51"/>
  <c r="AJ68" i="66"/>
  <c r="L68" i="66" s="1"/>
  <c r="AJ76" i="66"/>
  <c r="L76" i="66" s="1"/>
  <c r="AG81" i="66"/>
  <c r="N81" i="66" s="1"/>
  <c r="AH60" i="66"/>
  <c r="AK60" i="66" s="1"/>
  <c r="AH67" i="66"/>
  <c r="AG68" i="66"/>
  <c r="N68" i="66" s="1"/>
  <c r="AJ81" i="66"/>
  <c r="L81" i="66" s="1"/>
  <c r="AJ102" i="66"/>
  <c r="L102" i="66" s="1"/>
  <c r="AG121" i="66"/>
  <c r="N121" i="66" s="1"/>
  <c r="AH76" i="66"/>
  <c r="AG52" i="66"/>
  <c r="N52" i="66" s="1"/>
  <c r="AJ59" i="66"/>
  <c r="L59" i="66" s="1"/>
  <c r="AJ67" i="66"/>
  <c r="L67" i="66" s="1"/>
  <c r="AJ75" i="66"/>
  <c r="L75" i="66" s="1"/>
  <c r="AH85" i="66"/>
  <c r="AH94" i="66"/>
  <c r="AG113" i="66"/>
  <c r="N113" i="66" s="1"/>
  <c r="AG97" i="66"/>
  <c r="N97" i="66" s="1"/>
  <c r="AH111" i="66"/>
  <c r="M111" i="66" s="1"/>
  <c r="AG75" i="66"/>
  <c r="N75" i="66" s="1"/>
  <c r="AJ111" i="66"/>
  <c r="L111" i="66" s="1"/>
  <c r="AH52" i="66"/>
  <c r="AK52" i="66" s="1"/>
  <c r="AG85" i="66"/>
  <c r="N85" i="66" s="1"/>
  <c r="AG101" i="66"/>
  <c r="N101" i="66" s="1"/>
  <c r="AH113" i="66"/>
  <c r="M113" i="66" s="1"/>
  <c r="AG60" i="66"/>
  <c r="N60" i="66" s="1"/>
  <c r="AJ172" i="66" s="1"/>
  <c r="H52" i="71" s="1"/>
  <c r="AJ121" i="66"/>
  <c r="L121" i="66" s="1"/>
  <c r="AJ54" i="66"/>
  <c r="L54" i="66" s="1"/>
  <c r="AJ97" i="66"/>
  <c r="L97" i="66" s="1"/>
  <c r="AG55" i="66"/>
  <c r="N55" i="66" s="1"/>
  <c r="AE159" i="29"/>
  <c r="AF154" i="32"/>
  <c r="AF139" i="32"/>
  <c r="AF157" i="32"/>
  <c r="AF141" i="31"/>
  <c r="AF147" i="31"/>
  <c r="AF135" i="31"/>
  <c r="AF148" i="30"/>
  <c r="AF154" i="30"/>
  <c r="AF160" i="30"/>
  <c r="AF166" i="30"/>
  <c r="AF172" i="30"/>
  <c r="AF164" i="27"/>
  <c r="AF140" i="27"/>
  <c r="AF152" i="27"/>
  <c r="AH159" i="22"/>
  <c r="AH165" i="22"/>
  <c r="AN169" i="19"/>
  <c r="K49" i="70" s="1"/>
  <c r="AO169" i="19"/>
  <c r="L49" i="70" s="1"/>
  <c r="AJ169" i="19"/>
  <c r="G49" i="70" s="1"/>
  <c r="AK169" i="19"/>
  <c r="H49" i="70" s="1"/>
  <c r="AL169" i="19"/>
  <c r="I49" i="70" s="1"/>
  <c r="AM169" i="19"/>
  <c r="J49" i="70" s="1"/>
  <c r="AJ165" i="19"/>
  <c r="G45" i="70" s="1"/>
  <c r="AJ149" i="19"/>
  <c r="G29" i="70" s="1"/>
  <c r="AL170" i="19"/>
  <c r="I50" i="70" s="1"/>
  <c r="AL166" i="19"/>
  <c r="I46" i="70" s="1"/>
  <c r="AL154" i="19"/>
  <c r="I34" i="70" s="1"/>
  <c r="AL146" i="19"/>
  <c r="I26" i="70" s="1"/>
  <c r="AM153" i="19"/>
  <c r="J33" i="70" s="1"/>
  <c r="AO172" i="19"/>
  <c r="L52" i="70" s="1"/>
  <c r="AO168" i="19"/>
  <c r="L48" i="70" s="1"/>
  <c r="AO164" i="19"/>
  <c r="L44" i="70" s="1"/>
  <c r="AO152" i="19"/>
  <c r="L32" i="70" s="1"/>
  <c r="AO144" i="19"/>
  <c r="L24" i="70" s="1"/>
  <c r="AH148" i="19"/>
  <c r="AJ172" i="19"/>
  <c r="G52" i="70" s="1"/>
  <c r="AJ164" i="19"/>
  <c r="G44" i="70" s="1"/>
  <c r="AK170" i="19"/>
  <c r="H50" i="70" s="1"/>
  <c r="AK166" i="19"/>
  <c r="H46" i="70" s="1"/>
  <c r="AK154" i="19"/>
  <c r="H34" i="70" s="1"/>
  <c r="AK146" i="19"/>
  <c r="H26" i="70" s="1"/>
  <c r="AM168" i="19"/>
  <c r="J48" i="70" s="1"/>
  <c r="AM152" i="19"/>
  <c r="J32" i="70" s="1"/>
  <c r="AM144" i="19"/>
  <c r="J24" i="70" s="1"/>
  <c r="AN172" i="19"/>
  <c r="K52" i="70" s="1"/>
  <c r="AN168" i="19"/>
  <c r="K48" i="70" s="1"/>
  <c r="AN164" i="19"/>
  <c r="K44" i="70" s="1"/>
  <c r="AN152" i="19"/>
  <c r="K32" i="70" s="1"/>
  <c r="AN144" i="19"/>
  <c r="K24" i="70" s="1"/>
  <c r="AO151" i="19"/>
  <c r="L31" i="70" s="1"/>
  <c r="AH160" i="19"/>
  <c r="AH145" i="19"/>
  <c r="AJ170" i="19"/>
  <c r="G50" i="70" s="1"/>
  <c r="AJ154" i="19"/>
  <c r="G34" i="70" s="1"/>
  <c r="AJ146" i="19"/>
  <c r="G26" i="70" s="1"/>
  <c r="AJ144" i="19"/>
  <c r="G24" i="70" s="1"/>
  <c r="AK165" i="19"/>
  <c r="H45" i="70" s="1"/>
  <c r="AK153" i="19"/>
  <c r="H33" i="70" s="1"/>
  <c r="AK149" i="19"/>
  <c r="H29" i="70" s="1"/>
  <c r="AM166" i="19"/>
  <c r="J46" i="70" s="1"/>
  <c r="AN167" i="19"/>
  <c r="K47" i="70" s="1"/>
  <c r="AN151" i="19"/>
  <c r="K31" i="70" s="1"/>
  <c r="AN147" i="19"/>
  <c r="K27" i="70" s="1"/>
  <c r="AN143" i="19"/>
  <c r="K23" i="70" s="1"/>
  <c r="AJ153" i="19"/>
  <c r="G33" i="70" s="1"/>
  <c r="AL172" i="19"/>
  <c r="I52" i="70" s="1"/>
  <c r="AL168" i="19"/>
  <c r="I48" i="70" s="1"/>
  <c r="AL164" i="19"/>
  <c r="I44" i="70" s="1"/>
  <c r="AL152" i="19"/>
  <c r="I32" i="70" s="1"/>
  <c r="AL144" i="19"/>
  <c r="I24" i="70" s="1"/>
  <c r="AM165" i="19"/>
  <c r="J45" i="70" s="1"/>
  <c r="AM149" i="19"/>
  <c r="J29" i="70" s="1"/>
  <c r="AO170" i="19"/>
  <c r="L50" i="70" s="1"/>
  <c r="AO166" i="19"/>
  <c r="L46" i="70" s="1"/>
  <c r="AO154" i="19"/>
  <c r="L34" i="70" s="1"/>
  <c r="AO146" i="19"/>
  <c r="L26" i="70" s="1"/>
  <c r="AL165" i="19"/>
  <c r="I45" i="70" s="1"/>
  <c r="AO147" i="19"/>
  <c r="L27" i="70" s="1"/>
  <c r="AH157" i="19"/>
  <c r="AJ168" i="19"/>
  <c r="G48" i="70" s="1"/>
  <c r="AJ152" i="19"/>
  <c r="G32" i="70" s="1"/>
  <c r="AJ143" i="19"/>
  <c r="G23" i="70" s="1"/>
  <c r="AK172" i="19"/>
  <c r="H52" i="70" s="1"/>
  <c r="AK168" i="19"/>
  <c r="H48" i="70" s="1"/>
  <c r="AK164" i="19"/>
  <c r="H44" i="70" s="1"/>
  <c r="AK152" i="19"/>
  <c r="H32" i="70" s="1"/>
  <c r="AM172" i="19"/>
  <c r="J52" i="70" s="1"/>
  <c r="AM164" i="19"/>
  <c r="J44" i="70" s="1"/>
  <c r="AN170" i="19"/>
  <c r="K50" i="70" s="1"/>
  <c r="AN166" i="19"/>
  <c r="K46" i="70" s="1"/>
  <c r="AN154" i="19"/>
  <c r="K34" i="70" s="1"/>
  <c r="AN146" i="19"/>
  <c r="K26" i="70" s="1"/>
  <c r="AJ171" i="19"/>
  <c r="G51" i="70" s="1"/>
  <c r="AJ147" i="19"/>
  <c r="G27" i="70" s="1"/>
  <c r="AL153" i="19"/>
  <c r="I33" i="70" s="1"/>
  <c r="AL149" i="19"/>
  <c r="I29" i="70" s="1"/>
  <c r="AM167" i="19"/>
  <c r="J47" i="70" s="1"/>
  <c r="AM151" i="19"/>
  <c r="J31" i="70" s="1"/>
  <c r="AM143" i="19"/>
  <c r="J23" i="70" s="1"/>
  <c r="AO167" i="19"/>
  <c r="L47" i="70" s="1"/>
  <c r="AO143" i="19"/>
  <c r="L23" i="70" s="1"/>
  <c r="AJ167" i="19"/>
  <c r="G47" i="70" s="1"/>
  <c r="AJ151" i="19"/>
  <c r="G31" i="70" s="1"/>
  <c r="AL171" i="19"/>
  <c r="I51" i="70" s="1"/>
  <c r="AL167" i="19"/>
  <c r="I47" i="70" s="1"/>
  <c r="AL151" i="19"/>
  <c r="I31" i="70" s="1"/>
  <c r="AL147" i="19"/>
  <c r="I27" i="70" s="1"/>
  <c r="AL143" i="19"/>
  <c r="I23" i="70" s="1"/>
  <c r="AM147" i="19"/>
  <c r="J27" i="70" s="1"/>
  <c r="AO165" i="19"/>
  <c r="L45" i="70" s="1"/>
  <c r="AO153" i="19"/>
  <c r="L33" i="70" s="1"/>
  <c r="AO149" i="19"/>
  <c r="L29" i="70" s="1"/>
  <c r="AJ150" i="19"/>
  <c r="G30" i="70" s="1"/>
  <c r="AK171" i="19"/>
  <c r="H51" i="70" s="1"/>
  <c r="AK167" i="19"/>
  <c r="H47" i="70" s="1"/>
  <c r="AK143" i="19"/>
  <c r="H23" i="70" s="1"/>
  <c r="AM170" i="19"/>
  <c r="J50" i="70" s="1"/>
  <c r="AM146" i="19"/>
  <c r="J26" i="70" s="1"/>
  <c r="AN165" i="19"/>
  <c r="K45" i="70" s="1"/>
  <c r="AN153" i="19"/>
  <c r="K33" i="70" s="1"/>
  <c r="AN149" i="19"/>
  <c r="K29" i="70" s="1"/>
  <c r="O52" i="68"/>
  <c r="AM52" i="68"/>
  <c r="AM50" i="68"/>
  <c r="O50" i="68"/>
  <c r="AJ151" i="68" s="1"/>
  <c r="H214" i="71" s="1"/>
  <c r="AL45" i="68"/>
  <c r="N45" i="68" s="1"/>
  <c r="AJ47" i="68"/>
  <c r="AK50" i="68"/>
  <c r="M50" i="68" s="1"/>
  <c r="AI52" i="68"/>
  <c r="P52" i="68" s="1"/>
  <c r="AL53" i="68"/>
  <c r="N53" i="68" s="1"/>
  <c r="AJ55" i="68"/>
  <c r="O61" i="68"/>
  <c r="AM61" i="68"/>
  <c r="AJ68" i="68"/>
  <c r="AI68" i="68"/>
  <c r="P68" i="68" s="1"/>
  <c r="AK97" i="68"/>
  <c r="M97" i="68" s="1"/>
  <c r="AJ97" i="68"/>
  <c r="AI97" i="68"/>
  <c r="P97" i="68" s="1"/>
  <c r="AL97" i="68"/>
  <c r="N97" i="68" s="1"/>
  <c r="O46" i="68"/>
  <c r="AJ139" i="68" s="1"/>
  <c r="H202" i="71" s="1"/>
  <c r="AK47" i="68"/>
  <c r="M47" i="68" s="1"/>
  <c r="AH142" i="68" s="1"/>
  <c r="F205" i="71" s="1"/>
  <c r="AL50" i="68"/>
  <c r="N50" i="68" s="1"/>
  <c r="AI151" i="68" s="1"/>
  <c r="G214" i="71" s="1"/>
  <c r="AK55" i="68"/>
  <c r="M55" i="68" s="1"/>
  <c r="AH166" i="68" s="1"/>
  <c r="F229" i="71" s="1"/>
  <c r="AJ60" i="68"/>
  <c r="AI60" i="68"/>
  <c r="P60" i="68" s="1"/>
  <c r="O84" i="68"/>
  <c r="AM84" i="68"/>
  <c r="AL127" i="68"/>
  <c r="N127" i="68" s="1"/>
  <c r="AK127" i="68"/>
  <c r="M127" i="68" s="1"/>
  <c r="AJ127" i="68"/>
  <c r="AK60" i="68"/>
  <c r="M60" i="68" s="1"/>
  <c r="AI48" i="68"/>
  <c r="P48" i="68" s="1"/>
  <c r="AH143" i="68" s="1"/>
  <c r="F206" i="71" s="1"/>
  <c r="AJ51" i="68"/>
  <c r="AJ56" i="68"/>
  <c r="AI57" i="68"/>
  <c r="P57" i="68" s="1"/>
  <c r="AM74" i="68"/>
  <c r="AL75" i="68"/>
  <c r="N75" i="68" s="1"/>
  <c r="AK75" i="68"/>
  <c r="M75" i="68" s="1"/>
  <c r="AM87" i="68"/>
  <c r="O87" i="68"/>
  <c r="AK129" i="68"/>
  <c r="AJ129" i="68"/>
  <c r="AM129" i="68" s="1"/>
  <c r="AI129" i="68"/>
  <c r="AL129" i="68"/>
  <c r="AI45" i="68"/>
  <c r="P45" i="68" s="1"/>
  <c r="AH135" i="68" s="1"/>
  <c r="F198" i="71" s="1"/>
  <c r="AJ48" i="68"/>
  <c r="AI53" i="68"/>
  <c r="P53" i="68" s="1"/>
  <c r="AM159" i="68" s="1"/>
  <c r="K222" i="71" s="1"/>
  <c r="AK56" i="68"/>
  <c r="M56" i="68" s="1"/>
  <c r="AH169" i="68" s="1"/>
  <c r="F232" i="71" s="1"/>
  <c r="AJ57" i="68"/>
  <c r="AM81" i="68"/>
  <c r="O81" i="68"/>
  <c r="AL92" i="68"/>
  <c r="N92" i="68" s="1"/>
  <c r="AK92" i="68"/>
  <c r="M92" i="68" s="1"/>
  <c r="AJ92" i="68"/>
  <c r="AI92" i="68"/>
  <c r="P92" i="68" s="1"/>
  <c r="AJ45" i="68"/>
  <c r="AK48" i="68"/>
  <c r="M48" i="68" s="1"/>
  <c r="AI50" i="68"/>
  <c r="P50" i="68" s="1"/>
  <c r="AJ150" i="68" s="1"/>
  <c r="H213" i="71" s="1"/>
  <c r="AJ53" i="68"/>
  <c r="AL56" i="68"/>
  <c r="N56" i="68" s="1"/>
  <c r="AI169" i="68" s="1"/>
  <c r="G232" i="71" s="1"/>
  <c r="AK57" i="68"/>
  <c r="M57" i="68" s="1"/>
  <c r="AJ58" i="68"/>
  <c r="AI61" i="68"/>
  <c r="P61" i="68" s="1"/>
  <c r="AL61" i="68"/>
  <c r="N61" i="68" s="1"/>
  <c r="AK63" i="68"/>
  <c r="M63" i="68" s="1"/>
  <c r="AK77" i="68"/>
  <c r="M77" i="68" s="1"/>
  <c r="AJ77" i="68"/>
  <c r="AI77" i="68"/>
  <c r="P77" i="68" s="1"/>
  <c r="AL77" i="68"/>
  <c r="N77" i="68" s="1"/>
  <c r="AM114" i="68"/>
  <c r="O114" i="68"/>
  <c r="AK121" i="68"/>
  <c r="M121" i="68" s="1"/>
  <c r="AJ121" i="68"/>
  <c r="AI121" i="68"/>
  <c r="P121" i="68" s="1"/>
  <c r="AL121" i="68"/>
  <c r="N121" i="68" s="1"/>
  <c r="AL64" i="68"/>
  <c r="N64" i="68" s="1"/>
  <c r="AJ64" i="68"/>
  <c r="AI64" i="68"/>
  <c r="P64" i="68" s="1"/>
  <c r="AM78" i="68"/>
  <c r="O78" i="68"/>
  <c r="AL80" i="68"/>
  <c r="N80" i="68" s="1"/>
  <c r="AK80" i="68"/>
  <c r="M80" i="68" s="1"/>
  <c r="AJ80" i="68"/>
  <c r="AI80" i="68"/>
  <c r="P80" i="68" s="1"/>
  <c r="AK85" i="68"/>
  <c r="M85" i="68" s="1"/>
  <c r="AJ85" i="68"/>
  <c r="AI85" i="68"/>
  <c r="P85" i="68" s="1"/>
  <c r="AL85" i="68"/>
  <c r="N85" i="68" s="1"/>
  <c r="AK69" i="68"/>
  <c r="M69" i="68" s="1"/>
  <c r="AJ69" i="68"/>
  <c r="AI69" i="68"/>
  <c r="P69" i="68" s="1"/>
  <c r="AL69" i="68"/>
  <c r="N69" i="68" s="1"/>
  <c r="AM65" i="68"/>
  <c r="O65" i="68"/>
  <c r="AM70" i="68"/>
  <c r="O70" i="68"/>
  <c r="AL72" i="68"/>
  <c r="N72" i="68" s="1"/>
  <c r="AK72" i="68"/>
  <c r="M72" i="68" s="1"/>
  <c r="AJ72" i="68"/>
  <c r="AI72" i="68"/>
  <c r="P72" i="68" s="1"/>
  <c r="AJ63" i="68"/>
  <c r="AJ71" i="68"/>
  <c r="AI76" i="68"/>
  <c r="P76" i="68" s="1"/>
  <c r="AJ79" i="68"/>
  <c r="AI84" i="68"/>
  <c r="P84" i="68" s="1"/>
  <c r="AJ90" i="68"/>
  <c r="O96" i="68"/>
  <c r="AM96" i="68"/>
  <c r="AM101" i="68"/>
  <c r="O101" i="68"/>
  <c r="AM102" i="68"/>
  <c r="AK103" i="68"/>
  <c r="M103" i="68" s="1"/>
  <c r="AJ103" i="68"/>
  <c r="AM106" i="68"/>
  <c r="O106" i="68"/>
  <c r="AM118" i="68"/>
  <c r="AL119" i="68"/>
  <c r="N119" i="68" s="1"/>
  <c r="AK119" i="68"/>
  <c r="M119" i="68" s="1"/>
  <c r="AJ119" i="68"/>
  <c r="AI65" i="68"/>
  <c r="P65" i="68" s="1"/>
  <c r="AK71" i="68"/>
  <c r="M71" i="68" s="1"/>
  <c r="AI73" i="68"/>
  <c r="P73" i="68" s="1"/>
  <c r="AL74" i="68"/>
  <c r="N74" i="68" s="1"/>
  <c r="AK79" i="68"/>
  <c r="M79" i="68" s="1"/>
  <c r="AI81" i="68"/>
  <c r="P81" i="68" s="1"/>
  <c r="AK90" i="68"/>
  <c r="M90" i="68" s="1"/>
  <c r="AL108" i="68"/>
  <c r="N108" i="68" s="1"/>
  <c r="AK108" i="68"/>
  <c r="M108" i="68" s="1"/>
  <c r="AJ108" i="68"/>
  <c r="AI108" i="68"/>
  <c r="P108" i="68" s="1"/>
  <c r="O120" i="68"/>
  <c r="AM120" i="68"/>
  <c r="AJ59" i="68"/>
  <c r="AJ67" i="68"/>
  <c r="AJ83" i="68"/>
  <c r="AK86" i="68"/>
  <c r="M86" i="68" s="1"/>
  <c r="AL87" i="68"/>
  <c r="N87" i="68" s="1"/>
  <c r="AK105" i="68"/>
  <c r="M105" i="68" s="1"/>
  <c r="AJ105" i="68"/>
  <c r="AI105" i="68"/>
  <c r="P105" i="68" s="1"/>
  <c r="AL105" i="68"/>
  <c r="N105" i="68" s="1"/>
  <c r="O109" i="68"/>
  <c r="AL111" i="68"/>
  <c r="N111" i="68" s="1"/>
  <c r="AL116" i="68"/>
  <c r="N116" i="68" s="1"/>
  <c r="AK116" i="68"/>
  <c r="M116" i="68" s="1"/>
  <c r="AJ116" i="68"/>
  <c r="AI116" i="68"/>
  <c r="P116" i="68" s="1"/>
  <c r="O128" i="68"/>
  <c r="AM128" i="68"/>
  <c r="AK89" i="68"/>
  <c r="M89" i="68" s="1"/>
  <c r="AJ89" i="68"/>
  <c r="AM93" i="68"/>
  <c r="O93" i="68"/>
  <c r="AL95" i="68"/>
  <c r="N95" i="68" s="1"/>
  <c r="AL100" i="68"/>
  <c r="N100" i="68" s="1"/>
  <c r="AK100" i="68"/>
  <c r="M100" i="68" s="1"/>
  <c r="AJ100" i="68"/>
  <c r="AI100" i="68"/>
  <c r="P100" i="68" s="1"/>
  <c r="AK111" i="68"/>
  <c r="M111" i="68" s="1"/>
  <c r="AJ111" i="68"/>
  <c r="AK95" i="68"/>
  <c r="M95" i="68" s="1"/>
  <c r="AJ95" i="68"/>
  <c r="O112" i="68"/>
  <c r="AM112" i="68"/>
  <c r="AM122" i="68"/>
  <c r="O122" i="68"/>
  <c r="AI89" i="68"/>
  <c r="P89" i="68" s="1"/>
  <c r="AK113" i="68"/>
  <c r="M113" i="68" s="1"/>
  <c r="AJ113" i="68"/>
  <c r="AI113" i="68"/>
  <c r="P113" i="68" s="1"/>
  <c r="AL113" i="68"/>
  <c r="N113" i="68" s="1"/>
  <c r="AL124" i="68"/>
  <c r="N124" i="68" s="1"/>
  <c r="AK124" i="68"/>
  <c r="M124" i="68" s="1"/>
  <c r="AJ124" i="68"/>
  <c r="AI124" i="68"/>
  <c r="P124" i="68" s="1"/>
  <c r="AJ91" i="68"/>
  <c r="AK94" i="68"/>
  <c r="M94" i="68" s="1"/>
  <c r="AJ99" i="68"/>
  <c r="AK102" i="68"/>
  <c r="M102" i="68" s="1"/>
  <c r="AJ107" i="68"/>
  <c r="AK110" i="68"/>
  <c r="M110" i="68" s="1"/>
  <c r="AI112" i="68"/>
  <c r="P112" i="68" s="1"/>
  <c r="AJ115" i="68"/>
  <c r="AK118" i="68"/>
  <c r="M118" i="68" s="1"/>
  <c r="AI120" i="68"/>
  <c r="P120" i="68" s="1"/>
  <c r="AJ123" i="68"/>
  <c r="AK126" i="68"/>
  <c r="M126" i="68" s="1"/>
  <c r="AI128" i="68"/>
  <c r="P128" i="68" s="1"/>
  <c r="AK91" i="68"/>
  <c r="M91" i="68" s="1"/>
  <c r="AL94" i="68"/>
  <c r="N94" i="68" s="1"/>
  <c r="AK99" i="68"/>
  <c r="M99" i="68" s="1"/>
  <c r="AL102" i="68"/>
  <c r="N102" i="68" s="1"/>
  <c r="AK107" i="68"/>
  <c r="M107" i="68" s="1"/>
  <c r="AL110" i="68"/>
  <c r="N110" i="68" s="1"/>
  <c r="AK115" i="68"/>
  <c r="M115" i="68" s="1"/>
  <c r="AL118" i="68"/>
  <c r="N118" i="68" s="1"/>
  <c r="AK123" i="68"/>
  <c r="M123" i="68" s="1"/>
  <c r="AL126" i="68"/>
  <c r="N126" i="68" s="1"/>
  <c r="AK98" i="68"/>
  <c r="M98" i="68" s="1"/>
  <c r="AI94" i="68"/>
  <c r="P94" i="68" s="1"/>
  <c r="AI102" i="68"/>
  <c r="P102" i="68" s="1"/>
  <c r="AI110" i="68"/>
  <c r="P110" i="68" s="1"/>
  <c r="AI118" i="68"/>
  <c r="P118" i="68" s="1"/>
  <c r="AI126" i="68"/>
  <c r="P126" i="68" s="1"/>
  <c r="AK67" i="51"/>
  <c r="P67" i="51" s="1"/>
  <c r="AK97" i="66"/>
  <c r="M97" i="66"/>
  <c r="AG51" i="66"/>
  <c r="N51" i="66" s="1"/>
  <c r="AH55" i="66"/>
  <c r="M55" i="66" s="1"/>
  <c r="AG59" i="66"/>
  <c r="N59" i="66" s="1"/>
  <c r="AG63" i="66"/>
  <c r="N63" i="66" s="1"/>
  <c r="AJ78" i="66"/>
  <c r="L78" i="66" s="1"/>
  <c r="AH100" i="66"/>
  <c r="AK100" i="66" s="1"/>
  <c r="AH101" i="66"/>
  <c r="AG114" i="66"/>
  <c r="N114" i="66" s="1"/>
  <c r="AH124" i="66"/>
  <c r="M124" i="66" s="1"/>
  <c r="AH125" i="66"/>
  <c r="AK125" i="66" s="1"/>
  <c r="AG50" i="66"/>
  <c r="N50" i="66" s="1"/>
  <c r="AJ142" i="66" s="1"/>
  <c r="H22" i="71" s="1"/>
  <c r="AG57" i="66"/>
  <c r="N57" i="66" s="1"/>
  <c r="AM163" i="66" s="1"/>
  <c r="K43" i="71" s="1"/>
  <c r="AG58" i="66"/>
  <c r="N58" i="66" s="1"/>
  <c r="AM166" i="66" s="1"/>
  <c r="K46" i="71" s="1"/>
  <c r="AJ62" i="66"/>
  <c r="L62" i="66" s="1"/>
  <c r="AH65" i="66"/>
  <c r="AK65" i="66" s="1"/>
  <c r="AJ87" i="66"/>
  <c r="L87" i="66" s="1"/>
  <c r="AH90" i="66"/>
  <c r="AH93" i="66"/>
  <c r="M93" i="66" s="1"/>
  <c r="AG109" i="66"/>
  <c r="N109" i="66" s="1"/>
  <c r="AH116" i="66"/>
  <c r="M116" i="66" s="1"/>
  <c r="AJ124" i="66"/>
  <c r="L124" i="66" s="1"/>
  <c r="M52" i="66"/>
  <c r="AH57" i="66"/>
  <c r="AH70" i="66"/>
  <c r="AH80" i="66"/>
  <c r="AG89" i="66"/>
  <c r="N89" i="66" s="1"/>
  <c r="AJ90" i="66"/>
  <c r="L90" i="66" s="1"/>
  <c r="AH106" i="66"/>
  <c r="AK106" i="66" s="1"/>
  <c r="AG116" i="66"/>
  <c r="N116" i="66" s="1"/>
  <c r="AJ119" i="66"/>
  <c r="L119" i="66" s="1"/>
  <c r="AJ127" i="66"/>
  <c r="L127" i="66" s="1"/>
  <c r="AH78" i="66"/>
  <c r="M78" i="66" s="1"/>
  <c r="AJ114" i="66"/>
  <c r="L114" i="66" s="1"/>
  <c r="AJ70" i="66"/>
  <c r="L70" i="66" s="1"/>
  <c r="AG73" i="66"/>
  <c r="N73" i="66" s="1"/>
  <c r="AJ86" i="66"/>
  <c r="L86" i="66" s="1"/>
  <c r="AH89" i="66"/>
  <c r="AK89" i="66" s="1"/>
  <c r="AH92" i="66"/>
  <c r="AK92" i="66" s="1"/>
  <c r="AG105" i="66"/>
  <c r="N105" i="66" s="1"/>
  <c r="AH119" i="66"/>
  <c r="M119" i="66" s="1"/>
  <c r="AJ73" i="66"/>
  <c r="L73" i="66" s="1"/>
  <c r="AH63" i="66"/>
  <c r="M63" i="66" s="1"/>
  <c r="M89" i="66"/>
  <c r="AK124" i="66"/>
  <c r="AK54" i="66"/>
  <c r="M54" i="66"/>
  <c r="AK59" i="66"/>
  <c r="M59" i="66"/>
  <c r="AK61" i="66"/>
  <c r="M61" i="66"/>
  <c r="M70" i="66"/>
  <c r="AK70" i="66"/>
  <c r="AK51" i="66"/>
  <c r="M51" i="66"/>
  <c r="AJ49" i="66"/>
  <c r="L49" i="66" s="1"/>
  <c r="AI138" i="66" s="1"/>
  <c r="G18" i="71" s="1"/>
  <c r="AH49" i="66"/>
  <c r="AG49" i="66"/>
  <c r="N49" i="66" s="1"/>
  <c r="AH138" i="66" s="1"/>
  <c r="F18" i="71" s="1"/>
  <c r="AK62" i="66"/>
  <c r="M62" i="66"/>
  <c r="AH50" i="66"/>
  <c r="AG53" i="66"/>
  <c r="N53" i="66" s="1"/>
  <c r="AL151" i="66" s="1"/>
  <c r="J31" i="71" s="1"/>
  <c r="AH58" i="66"/>
  <c r="AG61" i="66"/>
  <c r="N61" i="66" s="1"/>
  <c r="AG65" i="66"/>
  <c r="N65" i="66" s="1"/>
  <c r="AK78" i="66"/>
  <c r="M125" i="66"/>
  <c r="AH53" i="66"/>
  <c r="AG56" i="66"/>
  <c r="N56" i="66" s="1"/>
  <c r="AJ160" i="66" s="1"/>
  <c r="H40" i="71" s="1"/>
  <c r="AG64" i="66"/>
  <c r="N64" i="66" s="1"/>
  <c r="AK85" i="66"/>
  <c r="M85" i="66"/>
  <c r="AK93" i="66"/>
  <c r="M105" i="66"/>
  <c r="AH56" i="66"/>
  <c r="AH64" i="66"/>
  <c r="M98" i="66"/>
  <c r="AH108" i="66"/>
  <c r="AJ108" i="66"/>
  <c r="L108" i="66" s="1"/>
  <c r="AG54" i="66"/>
  <c r="N54" i="66" s="1"/>
  <c r="AJ153" i="66" s="1"/>
  <c r="H33" i="71" s="1"/>
  <c r="AG62" i="66"/>
  <c r="N62" i="66" s="1"/>
  <c r="AJ66" i="66"/>
  <c r="L66" i="66" s="1"/>
  <c r="AH66" i="66"/>
  <c r="M68" i="66"/>
  <c r="AK72" i="66"/>
  <c r="M75" i="66"/>
  <c r="AJ130" i="66"/>
  <c r="L130" i="66" s="1"/>
  <c r="AH130" i="66"/>
  <c r="AG130" i="66"/>
  <c r="N130" i="66" s="1"/>
  <c r="AK122" i="66"/>
  <c r="M122" i="66"/>
  <c r="AH69" i="66"/>
  <c r="AG69" i="66"/>
  <c r="N69" i="66" s="1"/>
  <c r="AJ74" i="66"/>
  <c r="L74" i="66" s="1"/>
  <c r="AK76" i="66"/>
  <c r="M76" i="66"/>
  <c r="AJ77" i="66"/>
  <c r="L77" i="66" s="1"/>
  <c r="AH77" i="66"/>
  <c r="AG77" i="66"/>
  <c r="N77" i="66" s="1"/>
  <c r="M81" i="66"/>
  <c r="AH83" i="66"/>
  <c r="AG83" i="66"/>
  <c r="N83" i="66" s="1"/>
  <c r="AJ83" i="66"/>
  <c r="L83" i="66" s="1"/>
  <c r="AH107" i="66"/>
  <c r="AG107" i="66"/>
  <c r="N107" i="66" s="1"/>
  <c r="AJ107" i="66"/>
  <c r="L107" i="66" s="1"/>
  <c r="AK109" i="66"/>
  <c r="M109" i="66"/>
  <c r="M114" i="66"/>
  <c r="AK117" i="66"/>
  <c r="M117" i="66"/>
  <c r="AJ71" i="66"/>
  <c r="L71" i="66" s="1"/>
  <c r="AH71" i="66"/>
  <c r="AJ79" i="66"/>
  <c r="L79" i="66" s="1"/>
  <c r="AH79" i="66"/>
  <c r="AJ96" i="66"/>
  <c r="L96" i="66" s="1"/>
  <c r="AH96" i="66"/>
  <c r="AG96" i="66"/>
  <c r="N96" i="66" s="1"/>
  <c r="AK90" i="66"/>
  <c r="M90" i="66"/>
  <c r="AJ88" i="66"/>
  <c r="L88" i="66" s="1"/>
  <c r="AH88" i="66"/>
  <c r="AH99" i="66"/>
  <c r="AG99" i="66"/>
  <c r="N99" i="66" s="1"/>
  <c r="AH110" i="66"/>
  <c r="AG110" i="66"/>
  <c r="N110" i="66" s="1"/>
  <c r="AJ123" i="66"/>
  <c r="L123" i="66" s="1"/>
  <c r="AH123" i="66"/>
  <c r="AG123" i="66"/>
  <c r="N123" i="66" s="1"/>
  <c r="AH91" i="66"/>
  <c r="AG91" i="66"/>
  <c r="N91" i="66" s="1"/>
  <c r="AJ112" i="66"/>
  <c r="L112" i="66" s="1"/>
  <c r="AH112" i="66"/>
  <c r="AG74" i="66"/>
  <c r="N74" i="66" s="1"/>
  <c r="AG82" i="66"/>
  <c r="N82" i="66" s="1"/>
  <c r="AG88" i="66"/>
  <c r="N88" i="66" s="1"/>
  <c r="AJ99" i="66"/>
  <c r="L99" i="66" s="1"/>
  <c r="M100" i="66"/>
  <c r="AJ100" i="66"/>
  <c r="L100" i="66" s="1"/>
  <c r="AH103" i="66"/>
  <c r="AJ110" i="66"/>
  <c r="L110" i="66" s="1"/>
  <c r="AK113" i="66"/>
  <c r="AH118" i="66"/>
  <c r="AG118" i="66"/>
  <c r="N118" i="66" s="1"/>
  <c r="AH74" i="66"/>
  <c r="AH82" i="66"/>
  <c r="AH84" i="66"/>
  <c r="AJ91" i="66"/>
  <c r="L91" i="66" s="1"/>
  <c r="M92" i="66"/>
  <c r="AJ92" i="66"/>
  <c r="L92" i="66" s="1"/>
  <c r="AH95" i="66"/>
  <c r="AJ103" i="66"/>
  <c r="L103" i="66" s="1"/>
  <c r="AG112" i="66"/>
  <c r="N112" i="66" s="1"/>
  <c r="AK119" i="66"/>
  <c r="AJ120" i="66"/>
  <c r="L120" i="66" s="1"/>
  <c r="AH120" i="66"/>
  <c r="AH127" i="66"/>
  <c r="AG72" i="66"/>
  <c r="N72" i="66" s="1"/>
  <c r="AG80" i="66"/>
  <c r="N80" i="66" s="1"/>
  <c r="AH87" i="66"/>
  <c r="AJ95" i="66"/>
  <c r="L95" i="66" s="1"/>
  <c r="AH102" i="66"/>
  <c r="AG106" i="66"/>
  <c r="N106" i="66" s="1"/>
  <c r="AJ109" i="66"/>
  <c r="L109" i="66" s="1"/>
  <c r="AJ118" i="66"/>
  <c r="L118" i="66" s="1"/>
  <c r="AK121" i="66"/>
  <c r="AH126" i="66"/>
  <c r="AG126" i="66"/>
  <c r="N126" i="66" s="1"/>
  <c r="AK94" i="66"/>
  <c r="M94" i="66"/>
  <c r="AJ128" i="66"/>
  <c r="L128" i="66" s="1"/>
  <c r="AH128" i="66"/>
  <c r="AH86" i="66"/>
  <c r="AJ93" i="66"/>
  <c r="L93" i="66" s="1"/>
  <c r="AJ94" i="66"/>
  <c r="L94" i="66" s="1"/>
  <c r="AJ104" i="66"/>
  <c r="L104" i="66" s="1"/>
  <c r="AH104" i="66"/>
  <c r="AJ115" i="66"/>
  <c r="L115" i="66" s="1"/>
  <c r="AH115" i="66"/>
  <c r="AG115" i="66"/>
  <c r="N115" i="66" s="1"/>
  <c r="AJ126" i="66"/>
  <c r="L126" i="66" s="1"/>
  <c r="AK129" i="66"/>
  <c r="O58" i="65"/>
  <c r="AJ167" i="65" s="1"/>
  <c r="H340" i="71" s="1"/>
  <c r="O71" i="65"/>
  <c r="O81" i="65"/>
  <c r="O66" i="65"/>
  <c r="O68" i="65"/>
  <c r="AL60" i="65"/>
  <c r="AL61" i="65"/>
  <c r="AL62" i="65"/>
  <c r="AL63" i="65"/>
  <c r="AL64" i="65"/>
  <c r="AL65" i="65"/>
  <c r="AL67" i="65"/>
  <c r="AK76" i="65"/>
  <c r="N76" i="65" s="1"/>
  <c r="AH76" i="65"/>
  <c r="P76" i="65" s="1"/>
  <c r="AI77" i="65"/>
  <c r="AI80" i="65"/>
  <c r="AK97" i="65"/>
  <c r="N97" i="65" s="1"/>
  <c r="AI97" i="65"/>
  <c r="AH73" i="65"/>
  <c r="P73" i="65" s="1"/>
  <c r="AL74" i="65"/>
  <c r="AK83" i="65"/>
  <c r="N83" i="65" s="1"/>
  <c r="AJ83" i="65"/>
  <c r="M83" i="65" s="1"/>
  <c r="AI103" i="65"/>
  <c r="AK103" i="65"/>
  <c r="N103" i="65" s="1"/>
  <c r="AK80" i="65"/>
  <c r="N80" i="65" s="1"/>
  <c r="AH80" i="65"/>
  <c r="P80" i="65" s="1"/>
  <c r="AH47" i="65"/>
  <c r="P47" i="65" s="1"/>
  <c r="AH133" i="65" s="1"/>
  <c r="F306" i="71" s="1"/>
  <c r="AH49" i="65"/>
  <c r="P49" i="65" s="1"/>
  <c r="AL139" i="65" s="1"/>
  <c r="J312" i="71" s="1"/>
  <c r="AH51" i="65"/>
  <c r="P51" i="65" s="1"/>
  <c r="AH53" i="65"/>
  <c r="P53" i="65" s="1"/>
  <c r="AH55" i="65"/>
  <c r="P55" i="65" s="1"/>
  <c r="AH57" i="65"/>
  <c r="P57" i="65" s="1"/>
  <c r="AK72" i="65"/>
  <c r="N72" i="65" s="1"/>
  <c r="AH72" i="65"/>
  <c r="P72" i="65" s="1"/>
  <c r="AI73" i="65"/>
  <c r="AI76" i="65"/>
  <c r="AH79" i="65"/>
  <c r="P79" i="65" s="1"/>
  <c r="AK101" i="65"/>
  <c r="N101" i="65" s="1"/>
  <c r="AI101" i="65"/>
  <c r="AI119" i="65"/>
  <c r="AK119" i="65"/>
  <c r="N119" i="65" s="1"/>
  <c r="AI49" i="65"/>
  <c r="AI51" i="65"/>
  <c r="AI53" i="65"/>
  <c r="AI55" i="65"/>
  <c r="AI57" i="65"/>
  <c r="AJ73" i="65"/>
  <c r="M73" i="65" s="1"/>
  <c r="AJ76" i="65"/>
  <c r="M76" i="65" s="1"/>
  <c r="AK78" i="65"/>
  <c r="N78" i="65" s="1"/>
  <c r="AH78" i="65"/>
  <c r="P78" i="65" s="1"/>
  <c r="AI79" i="65"/>
  <c r="AH83" i="65"/>
  <c r="P83" i="65" s="1"/>
  <c r="AJ110" i="65"/>
  <c r="M110" i="65" s="1"/>
  <c r="AI110" i="65"/>
  <c r="AK110" i="65"/>
  <c r="N110" i="65" s="1"/>
  <c r="AI117" i="65"/>
  <c r="AK117" i="65"/>
  <c r="N117" i="65" s="1"/>
  <c r="AI122" i="65"/>
  <c r="AK122" i="65"/>
  <c r="N122" i="65" s="1"/>
  <c r="AI72" i="65"/>
  <c r="AH75" i="65"/>
  <c r="P75" i="65" s="1"/>
  <c r="AJ79" i="65"/>
  <c r="M79" i="65" s="1"/>
  <c r="AI83" i="65"/>
  <c r="AI124" i="65"/>
  <c r="AK124" i="65"/>
  <c r="N124" i="65" s="1"/>
  <c r="AK74" i="65"/>
  <c r="N74" i="65" s="1"/>
  <c r="AH74" i="65"/>
  <c r="P74" i="65" s="1"/>
  <c r="AK86" i="65"/>
  <c r="N86" i="65" s="1"/>
  <c r="AJ86" i="65"/>
  <c r="M86" i="65" s="1"/>
  <c r="AI86" i="65"/>
  <c r="AJ108" i="65"/>
  <c r="M108" i="65" s="1"/>
  <c r="AI108" i="65"/>
  <c r="AK108" i="65"/>
  <c r="N108" i="65" s="1"/>
  <c r="AJ122" i="65"/>
  <c r="M122" i="65" s="1"/>
  <c r="AK85" i="65"/>
  <c r="N85" i="65" s="1"/>
  <c r="AJ106" i="65"/>
  <c r="M106" i="65" s="1"/>
  <c r="AI106" i="65"/>
  <c r="AJ99" i="65"/>
  <c r="M99" i="65" s="1"/>
  <c r="AJ104" i="65"/>
  <c r="M104" i="65" s="1"/>
  <c r="AI104" i="65"/>
  <c r="AJ111" i="65"/>
  <c r="M111" i="65" s="1"/>
  <c r="AJ118" i="65"/>
  <c r="M118" i="65" s="1"/>
  <c r="AH82" i="65"/>
  <c r="P82" i="65" s="1"/>
  <c r="AH84" i="65"/>
  <c r="P84" i="65" s="1"/>
  <c r="AI96" i="65"/>
  <c r="AI100" i="65"/>
  <c r="AJ102" i="65"/>
  <c r="M102" i="65" s="1"/>
  <c r="AI102" i="65"/>
  <c r="AK106" i="65"/>
  <c r="N106" i="65" s="1"/>
  <c r="AJ109" i="65"/>
  <c r="M109" i="65" s="1"/>
  <c r="AK115" i="65"/>
  <c r="N115" i="65" s="1"/>
  <c r="AJ116" i="65"/>
  <c r="M116" i="65" s="1"/>
  <c r="AJ123" i="65"/>
  <c r="M123" i="65" s="1"/>
  <c r="AI82" i="65"/>
  <c r="AI84" i="65"/>
  <c r="AK96" i="65"/>
  <c r="N96" i="65" s="1"/>
  <c r="AK100" i="65"/>
  <c r="N100" i="65" s="1"/>
  <c r="AL115" i="65"/>
  <c r="AJ114" i="65"/>
  <c r="M114" i="65" s="1"/>
  <c r="AI114" i="65"/>
  <c r="AJ97" i="65"/>
  <c r="M97" i="65" s="1"/>
  <c r="AJ101" i="65"/>
  <c r="M101" i="65" s="1"/>
  <c r="AJ103" i="65"/>
  <c r="M103" i="65" s="1"/>
  <c r="AK109" i="65"/>
  <c r="N109" i="65" s="1"/>
  <c r="AL111" i="65"/>
  <c r="AJ112" i="65"/>
  <c r="M112" i="65" s="1"/>
  <c r="AI112" i="65"/>
  <c r="AK116" i="65"/>
  <c r="N116" i="65" s="1"/>
  <c r="AJ119" i="65"/>
  <c r="M119" i="65" s="1"/>
  <c r="AK123" i="65"/>
  <c r="N123" i="65" s="1"/>
  <c r="AJ124" i="65"/>
  <c r="M124" i="65" s="1"/>
  <c r="AI127" i="65"/>
  <c r="AG45" i="64"/>
  <c r="Q45" i="64" s="1"/>
  <c r="AK159" i="64" s="1"/>
  <c r="J400" i="71" s="1"/>
  <c r="AG47" i="64"/>
  <c r="Q47" i="64" s="1"/>
  <c r="AG49" i="64"/>
  <c r="Q49" i="64" s="1"/>
  <c r="AG51" i="64"/>
  <c r="Q51" i="64" s="1"/>
  <c r="AG58" i="64"/>
  <c r="Q58" i="64" s="1"/>
  <c r="AG66" i="64"/>
  <c r="Q66" i="64" s="1"/>
  <c r="AG76" i="64"/>
  <c r="Q76" i="64" s="1"/>
  <c r="AG89" i="64"/>
  <c r="Q89" i="64" s="1"/>
  <c r="AG57" i="64"/>
  <c r="Q57" i="64" s="1"/>
  <c r="AG64" i="64"/>
  <c r="Q64" i="64" s="1"/>
  <c r="AG72" i="64"/>
  <c r="Q72" i="64" s="1"/>
  <c r="AG74" i="64"/>
  <c r="Q74" i="64" s="1"/>
  <c r="AG121" i="64"/>
  <c r="Q121" i="64" s="1"/>
  <c r="AG77" i="64"/>
  <c r="Q77" i="64" s="1"/>
  <c r="AG60" i="64"/>
  <c r="Q60" i="64" s="1"/>
  <c r="AG68" i="64"/>
  <c r="Q68" i="64" s="1"/>
  <c r="AG87" i="64"/>
  <c r="Q87" i="64" s="1"/>
  <c r="AG55" i="64"/>
  <c r="Q55" i="64" s="1"/>
  <c r="AG62" i="64"/>
  <c r="Q62" i="64" s="1"/>
  <c r="AG70" i="64"/>
  <c r="Q70" i="64" s="1"/>
  <c r="AG107" i="64"/>
  <c r="Q107" i="64" s="1"/>
  <c r="AG79" i="64"/>
  <c r="Q79" i="64" s="1"/>
  <c r="AG81" i="64"/>
  <c r="Q81" i="64" s="1"/>
  <c r="AG105" i="64"/>
  <c r="Q105" i="64" s="1"/>
  <c r="AG83" i="64"/>
  <c r="Q83" i="64" s="1"/>
  <c r="AG91" i="64"/>
  <c r="Q91" i="64" s="1"/>
  <c r="AG123" i="64"/>
  <c r="Q123" i="64" s="1"/>
  <c r="AG85" i="64"/>
  <c r="Q85" i="64" s="1"/>
  <c r="AG93" i="64"/>
  <c r="Q93" i="64" s="1"/>
  <c r="AG109" i="64"/>
  <c r="Q109" i="64" s="1"/>
  <c r="AG125" i="64"/>
  <c r="Q125" i="64" s="1"/>
  <c r="AG99" i="64"/>
  <c r="Q99" i="64" s="1"/>
  <c r="AG115" i="64"/>
  <c r="Q115" i="64" s="1"/>
  <c r="AG131" i="64"/>
  <c r="Q131" i="64" s="1"/>
  <c r="AG67" i="63"/>
  <c r="Q67" i="63" s="1"/>
  <c r="AG80" i="63"/>
  <c r="Q80" i="63" s="1"/>
  <c r="AG47" i="63"/>
  <c r="Q47" i="63" s="1"/>
  <c r="AG158" i="63" s="1"/>
  <c r="F362" i="71" s="1"/>
  <c r="AG60" i="63"/>
  <c r="Q60" i="63" s="1"/>
  <c r="AG53" i="63"/>
  <c r="Q53" i="63" s="1"/>
  <c r="AG86" i="63"/>
  <c r="Q86" i="63" s="1"/>
  <c r="AG51" i="63"/>
  <c r="Q51" i="63" s="1"/>
  <c r="AG45" i="63"/>
  <c r="Q45" i="63" s="1"/>
  <c r="AG145" i="63" s="1"/>
  <c r="F349" i="71" s="1"/>
  <c r="AG59" i="63"/>
  <c r="Q59" i="63" s="1"/>
  <c r="AG71" i="63"/>
  <c r="Q71" i="63" s="1"/>
  <c r="AG55" i="63"/>
  <c r="Q55" i="63" s="1"/>
  <c r="AG77" i="63"/>
  <c r="Q77" i="63" s="1"/>
  <c r="AG73" i="63"/>
  <c r="Q73" i="63" s="1"/>
  <c r="AG78" i="63"/>
  <c r="Q78" i="63" s="1"/>
  <c r="AG122" i="63"/>
  <c r="Q122" i="63" s="1"/>
  <c r="AG94" i="63"/>
  <c r="Q94" i="63" s="1"/>
  <c r="AG46" i="63"/>
  <c r="Q46" i="63" s="1"/>
  <c r="AG48" i="63"/>
  <c r="Q48" i="63" s="1"/>
  <c r="AG50" i="63"/>
  <c r="Q50" i="63" s="1"/>
  <c r="AG52" i="63"/>
  <c r="Q52" i="63" s="1"/>
  <c r="AG54" i="63"/>
  <c r="Q54" i="63" s="1"/>
  <c r="AG98" i="63"/>
  <c r="Q98" i="63" s="1"/>
  <c r="AG90" i="63"/>
  <c r="Q90" i="63" s="1"/>
  <c r="AG118" i="63"/>
  <c r="Q118" i="63" s="1"/>
  <c r="AG82" i="63"/>
  <c r="Q82" i="63" s="1"/>
  <c r="AG103" i="63"/>
  <c r="Q103" i="63" s="1"/>
  <c r="AG126" i="63"/>
  <c r="Q126" i="63" s="1"/>
  <c r="AG101" i="63"/>
  <c r="Q101" i="63" s="1"/>
  <c r="AG65" i="63"/>
  <c r="Q65" i="63" s="1"/>
  <c r="AG69" i="63"/>
  <c r="Q69" i="63" s="1"/>
  <c r="AG110" i="63"/>
  <c r="Q110" i="63" s="1"/>
  <c r="AG102" i="63"/>
  <c r="Q102" i="63" s="1"/>
  <c r="AG114" i="63"/>
  <c r="Q114" i="63" s="1"/>
  <c r="AG130" i="63"/>
  <c r="Q130" i="63" s="1"/>
  <c r="AG84" i="63"/>
  <c r="Q84" i="63" s="1"/>
  <c r="AG88" i="63"/>
  <c r="Q88" i="63" s="1"/>
  <c r="AG92" i="63"/>
  <c r="Q92" i="63" s="1"/>
  <c r="AG96" i="63"/>
  <c r="Q96" i="63" s="1"/>
  <c r="AG108" i="63"/>
  <c r="Q108" i="63" s="1"/>
  <c r="AG106" i="63"/>
  <c r="Q106" i="63" s="1"/>
  <c r="AG112" i="63"/>
  <c r="Q112" i="63" s="1"/>
  <c r="AG116" i="63"/>
  <c r="Q116" i="63" s="1"/>
  <c r="AG120" i="63"/>
  <c r="Q120" i="63" s="1"/>
  <c r="AG124" i="63"/>
  <c r="Q124" i="63" s="1"/>
  <c r="AG128" i="63"/>
  <c r="Q128" i="63" s="1"/>
  <c r="AG132" i="63"/>
  <c r="Q132" i="63" s="1"/>
  <c r="AS23" i="13"/>
  <c r="AR23" i="13"/>
  <c r="AR30" i="13"/>
  <c r="AR93" i="13"/>
  <c r="AR45" i="13"/>
  <c r="AR83" i="13"/>
  <c r="AR75" i="13"/>
  <c r="AR36" i="13"/>
  <c r="AR106" i="13"/>
  <c r="AR90" i="13"/>
  <c r="AR74" i="13"/>
  <c r="AR58" i="13"/>
  <c r="AR42" i="13"/>
  <c r="AR26" i="13"/>
  <c r="AR78" i="13"/>
  <c r="AR46" i="13"/>
  <c r="AR77" i="13"/>
  <c r="AR29" i="13"/>
  <c r="AR35" i="13"/>
  <c r="AR27" i="13"/>
  <c r="AB144" i="48"/>
  <c r="AD144" i="48" s="1"/>
  <c r="AE144" i="48" s="1"/>
  <c r="AF144" i="48" s="1"/>
  <c r="AB59" i="48"/>
  <c r="AD59" i="48" s="1"/>
  <c r="AE59" i="48" s="1"/>
  <c r="AF59" i="48" s="1"/>
  <c r="AB63" i="48"/>
  <c r="AB164" i="48"/>
  <c r="AB157" i="48"/>
  <c r="AB151" i="48"/>
  <c r="AD151" i="48" s="1"/>
  <c r="AE151" i="48" s="1"/>
  <c r="AF151" i="48" s="1"/>
  <c r="AB67" i="48"/>
  <c r="AD67" i="48" s="1"/>
  <c r="AE67" i="48" s="1"/>
  <c r="AF67" i="48" s="1"/>
  <c r="AB65" i="48"/>
  <c r="AD65" i="48" s="1"/>
  <c r="AE65" i="48" s="1"/>
  <c r="AF65" i="48" s="1"/>
  <c r="AB167" i="48"/>
  <c r="AD167" i="48" s="1"/>
  <c r="AE167" i="48" s="1"/>
  <c r="AF167" i="48" s="1"/>
  <c r="AB155" i="48"/>
  <c r="AD155" i="48" s="1"/>
  <c r="AE155" i="48" s="1"/>
  <c r="AF155" i="48" s="1"/>
  <c r="AB135" i="48"/>
  <c r="AD135" i="48" s="1"/>
  <c r="AE135" i="48" s="1"/>
  <c r="AF135" i="48" s="1"/>
  <c r="AB69" i="48"/>
  <c r="AB147" i="48"/>
  <c r="AD147" i="48" s="1"/>
  <c r="AE147" i="48" s="1"/>
  <c r="AF147" i="48" s="1"/>
  <c r="AB93" i="48"/>
  <c r="AD93" i="48" s="1"/>
  <c r="AE93" i="48" s="1"/>
  <c r="AF93" i="48" s="1"/>
  <c r="AB89" i="48"/>
  <c r="AD89" i="48" s="1"/>
  <c r="AE89" i="48" s="1"/>
  <c r="AF89" i="48" s="1"/>
  <c r="AB214" i="48"/>
  <c r="AD214" i="48" s="1"/>
  <c r="AE214" i="48" s="1"/>
  <c r="AF214" i="48" s="1"/>
  <c r="AB127" i="48"/>
  <c r="AD127" i="48" s="1"/>
  <c r="AE127" i="48" s="1"/>
  <c r="AF127" i="48" s="1"/>
  <c r="AB123" i="48"/>
  <c r="AD123" i="48" s="1"/>
  <c r="AE123" i="48" s="1"/>
  <c r="AF123" i="48" s="1"/>
  <c r="AB103" i="48"/>
  <c r="AD103" i="48" s="1"/>
  <c r="AE103" i="48" s="1"/>
  <c r="AF103" i="48" s="1"/>
  <c r="AB95" i="48"/>
  <c r="AD95" i="48" s="1"/>
  <c r="AE95" i="48" s="1"/>
  <c r="AF95" i="48" s="1"/>
  <c r="AB71" i="48"/>
  <c r="AD71" i="48" s="1"/>
  <c r="AE71" i="48" s="1"/>
  <c r="AF71" i="48" s="1"/>
  <c r="AB141" i="48"/>
  <c r="AD141" i="48" s="1"/>
  <c r="AE141" i="48" s="1"/>
  <c r="AF141" i="48" s="1"/>
  <c r="AB131" i="48"/>
  <c r="AD131" i="48" s="1"/>
  <c r="AE131" i="48" s="1"/>
  <c r="AF131" i="48" s="1"/>
  <c r="AB106" i="48"/>
  <c r="AD106" i="48" s="1"/>
  <c r="AE106" i="48" s="1"/>
  <c r="AF106" i="48" s="1"/>
  <c r="AB99" i="48"/>
  <c r="AD99" i="48" s="1"/>
  <c r="AE99" i="48" s="1"/>
  <c r="AF99" i="48" s="1"/>
  <c r="AB77" i="48"/>
  <c r="AD77" i="48" s="1"/>
  <c r="AE77" i="48" s="1"/>
  <c r="AF77" i="48" s="1"/>
  <c r="AB109" i="48"/>
  <c r="AD109" i="48" s="1"/>
  <c r="AE109" i="48" s="1"/>
  <c r="AF109" i="48" s="1"/>
  <c r="AB60" i="48"/>
  <c r="AD60" i="48" s="1"/>
  <c r="AE60" i="48" s="1"/>
  <c r="AF60" i="48" s="1"/>
  <c r="AB145" i="48"/>
  <c r="AD145" i="48" s="1"/>
  <c r="AE145" i="48" s="1"/>
  <c r="AF145" i="48" s="1"/>
  <c r="AB115" i="48"/>
  <c r="AD115" i="48" s="1"/>
  <c r="AE115" i="48" s="1"/>
  <c r="AF115" i="48" s="1"/>
  <c r="AB91" i="48"/>
  <c r="AD91" i="48" s="1"/>
  <c r="AE91" i="48" s="1"/>
  <c r="AF91" i="48" s="1"/>
  <c r="AB87" i="48"/>
  <c r="AD87" i="48" s="1"/>
  <c r="AE87" i="48" s="1"/>
  <c r="AF87" i="48" s="1"/>
  <c r="AB83" i="48"/>
  <c r="AD83" i="48" s="1"/>
  <c r="AE83" i="48" s="1"/>
  <c r="AF83" i="48" s="1"/>
  <c r="AB61" i="48"/>
  <c r="AD61" i="48" s="1"/>
  <c r="AE61" i="48" s="1"/>
  <c r="AF61" i="48" s="1"/>
  <c r="AB169" i="48"/>
  <c r="AD169" i="48" s="1"/>
  <c r="AE169" i="48" s="1"/>
  <c r="AF169" i="48" s="1"/>
  <c r="AB58" i="48"/>
  <c r="AD58" i="48" s="1"/>
  <c r="AE58" i="48" s="1"/>
  <c r="AF58" i="48" s="1"/>
  <c r="AB163" i="48"/>
  <c r="AD163" i="48" s="1"/>
  <c r="AE163" i="48" s="1"/>
  <c r="AF163" i="48" s="1"/>
  <c r="AB160" i="48"/>
  <c r="AD160" i="48" s="1"/>
  <c r="AE160" i="48" s="1"/>
  <c r="AF160" i="48" s="1"/>
  <c r="AB107" i="48"/>
  <c r="AD107" i="48" s="1"/>
  <c r="AE107" i="48" s="1"/>
  <c r="AF107" i="48" s="1"/>
  <c r="AB86" i="48"/>
  <c r="AD86" i="48" s="1"/>
  <c r="AE86" i="48" s="1"/>
  <c r="AF86" i="48" s="1"/>
  <c r="AB111" i="48"/>
  <c r="AD111" i="48" s="1"/>
  <c r="AE111" i="48" s="1"/>
  <c r="AF111" i="48" s="1"/>
  <c r="AB68" i="48"/>
  <c r="AD68" i="48" s="1"/>
  <c r="AE68" i="48" s="1"/>
  <c r="AF68" i="48" s="1"/>
  <c r="AD164" i="48"/>
  <c r="AE164" i="48" s="1"/>
  <c r="AF164" i="48" s="1"/>
  <c r="AB153" i="48"/>
  <c r="AD153" i="48" s="1"/>
  <c r="AE153" i="48" s="1"/>
  <c r="AF153" i="48" s="1"/>
  <c r="AB202" i="48"/>
  <c r="AD202" i="48" s="1"/>
  <c r="AE202" i="48" s="1"/>
  <c r="AF202" i="48" s="1"/>
  <c r="AB105" i="48"/>
  <c r="AD105" i="48" s="1"/>
  <c r="AE105" i="48" s="1"/>
  <c r="AF105" i="48" s="1"/>
  <c r="AB168" i="48"/>
  <c r="AD168" i="48" s="1"/>
  <c r="AE168" i="48" s="1"/>
  <c r="AF168" i="48" s="1"/>
  <c r="AB150" i="48"/>
  <c r="AD150" i="48" s="1"/>
  <c r="AE150" i="48" s="1"/>
  <c r="AF150" i="48" s="1"/>
  <c r="AB142" i="48"/>
  <c r="AD142" i="48" s="1"/>
  <c r="AE142" i="48" s="1"/>
  <c r="AF142" i="48" s="1"/>
  <c r="AB139" i="48"/>
  <c r="AD139" i="48" s="1"/>
  <c r="AE139" i="48" s="1"/>
  <c r="AF139" i="48" s="1"/>
  <c r="AB79" i="48"/>
  <c r="AD79" i="48" s="1"/>
  <c r="AE79" i="48" s="1"/>
  <c r="AF79" i="48" s="1"/>
  <c r="AB75" i="48"/>
  <c r="AD75" i="48" s="1"/>
  <c r="AE75" i="48" s="1"/>
  <c r="AF75" i="48" s="1"/>
  <c r="AB73" i="48"/>
  <c r="AD73" i="48" s="1"/>
  <c r="AE73" i="48" s="1"/>
  <c r="AF73" i="48" s="1"/>
  <c r="AB154" i="48"/>
  <c r="AD154" i="48" s="1"/>
  <c r="AE154" i="48" s="1"/>
  <c r="AF154" i="48" s="1"/>
  <c r="AB173" i="48"/>
  <c r="AD173" i="48" s="1"/>
  <c r="AE173" i="48" s="1"/>
  <c r="AF173" i="48" s="1"/>
  <c r="AB102" i="48"/>
  <c r="AD102" i="48" s="1"/>
  <c r="AE102" i="48" s="1"/>
  <c r="AF102" i="48" s="1"/>
  <c r="AB208" i="48"/>
  <c r="AD208" i="48" s="1"/>
  <c r="AE208" i="48" s="1"/>
  <c r="AF208" i="48" s="1"/>
  <c r="AB171" i="48"/>
  <c r="AD171" i="48" s="1"/>
  <c r="AE171" i="48" s="1"/>
  <c r="AF171" i="48" s="1"/>
  <c r="AB170" i="48"/>
  <c r="AD170" i="48" s="1"/>
  <c r="AE170" i="48" s="1"/>
  <c r="AF170" i="48" s="1"/>
  <c r="AB119" i="48"/>
  <c r="AD119" i="48" s="1"/>
  <c r="AE119" i="48" s="1"/>
  <c r="AF119" i="48" s="1"/>
  <c r="AB66" i="48"/>
  <c r="AD66" i="48" s="1"/>
  <c r="AE66" i="48" s="1"/>
  <c r="AF66" i="48" s="1"/>
  <c r="AD157" i="48"/>
  <c r="AE157" i="48" s="1"/>
  <c r="AF157" i="48" s="1"/>
  <c r="AB162" i="48"/>
  <c r="AD162" i="48" s="1"/>
  <c r="AE162" i="48" s="1"/>
  <c r="AF162" i="48" s="1"/>
  <c r="AB152" i="48"/>
  <c r="AD152" i="48" s="1"/>
  <c r="AE152" i="48" s="1"/>
  <c r="AF152" i="48" s="1"/>
  <c r="AD69" i="48"/>
  <c r="AE69" i="48" s="1"/>
  <c r="AF69" i="48" s="1"/>
  <c r="AD63" i="48"/>
  <c r="AE63" i="48" s="1"/>
  <c r="AF63" i="48" s="1"/>
  <c r="AB204" i="48"/>
  <c r="AD204" i="48" s="1"/>
  <c r="AE204" i="48" s="1"/>
  <c r="AF204" i="48" s="1"/>
  <c r="AB210" i="48"/>
  <c r="AD210" i="48" s="1"/>
  <c r="AE210" i="48" s="1"/>
  <c r="AF210" i="48" s="1"/>
  <c r="AB209" i="48"/>
  <c r="AD209" i="48" s="1"/>
  <c r="AE209" i="48" s="1"/>
  <c r="AF209" i="48" s="1"/>
  <c r="AB193" i="48"/>
  <c r="AD193" i="48" s="1"/>
  <c r="AE193" i="48" s="1"/>
  <c r="AF193" i="48" s="1"/>
  <c r="AB165" i="48"/>
  <c r="AD165" i="48" s="1"/>
  <c r="AE165" i="48" s="1"/>
  <c r="AF165" i="48" s="1"/>
  <c r="AB97" i="48"/>
  <c r="AD97" i="48" s="1"/>
  <c r="AE97" i="48" s="1"/>
  <c r="AF97" i="48" s="1"/>
  <c r="AB199" i="48"/>
  <c r="AD199" i="48" s="1"/>
  <c r="AE199" i="48" s="1"/>
  <c r="AF199" i="48" s="1"/>
  <c r="AB201" i="48"/>
  <c r="AD201" i="48" s="1"/>
  <c r="AE201" i="48" s="1"/>
  <c r="AF201" i="48" s="1"/>
  <c r="AB203" i="48"/>
  <c r="AD203" i="48" s="1"/>
  <c r="AE203" i="48" s="1"/>
  <c r="AF203" i="48" s="1"/>
  <c r="AB183" i="48"/>
  <c r="AD183" i="48" s="1"/>
  <c r="AE183" i="48" s="1"/>
  <c r="AF183" i="48" s="1"/>
  <c r="AB175" i="48"/>
  <c r="AD175" i="48" s="1"/>
  <c r="AE175" i="48" s="1"/>
  <c r="AF175" i="48" s="1"/>
  <c r="AB206" i="48"/>
  <c r="AD206" i="48" s="1"/>
  <c r="AE206" i="48" s="1"/>
  <c r="AF206" i="48" s="1"/>
  <c r="AB205" i="48"/>
  <c r="AD205" i="48" s="1"/>
  <c r="AE205" i="48" s="1"/>
  <c r="AF205" i="48" s="1"/>
  <c r="AB189" i="48"/>
  <c r="AD189" i="48" s="1"/>
  <c r="AE189" i="48" s="1"/>
  <c r="AF189" i="48" s="1"/>
  <c r="AB172" i="48"/>
  <c r="AD172" i="48" s="1"/>
  <c r="AE172" i="48" s="1"/>
  <c r="AF172" i="48" s="1"/>
  <c r="AB148" i="48"/>
  <c r="AD148" i="48" s="1"/>
  <c r="AE148" i="48" s="1"/>
  <c r="AF148" i="48" s="1"/>
  <c r="AB187" i="48"/>
  <c r="AD187" i="48" s="1"/>
  <c r="AE187" i="48" s="1"/>
  <c r="AF187" i="48" s="1"/>
  <c r="AB161" i="48"/>
  <c r="AD161" i="48" s="1"/>
  <c r="AE161" i="48" s="1"/>
  <c r="AF161" i="48" s="1"/>
  <c r="AB212" i="48"/>
  <c r="AD212" i="48" s="1"/>
  <c r="AE212" i="48" s="1"/>
  <c r="AF212" i="48" s="1"/>
  <c r="AB211" i="48"/>
  <c r="AD211" i="48" s="1"/>
  <c r="AE211" i="48" s="1"/>
  <c r="AF211" i="48" s="1"/>
  <c r="AB195" i="48"/>
  <c r="AD195" i="48" s="1"/>
  <c r="AE195" i="48" s="1"/>
  <c r="AF195" i="48" s="1"/>
  <c r="AB179" i="48"/>
  <c r="AD179" i="48" s="1"/>
  <c r="AE179" i="48" s="1"/>
  <c r="AF179" i="48" s="1"/>
  <c r="AB159" i="48"/>
  <c r="AD159" i="48" s="1"/>
  <c r="AE159" i="48" s="1"/>
  <c r="AF159" i="48" s="1"/>
  <c r="AB101" i="48"/>
  <c r="AD101" i="48" s="1"/>
  <c r="AE101" i="48" s="1"/>
  <c r="AF101" i="48" s="1"/>
  <c r="AB185" i="48"/>
  <c r="AD185" i="48" s="1"/>
  <c r="AE185" i="48" s="1"/>
  <c r="AF185" i="48" s="1"/>
  <c r="AB166" i="48"/>
  <c r="AD166" i="48" s="1"/>
  <c r="AE166" i="48" s="1"/>
  <c r="AF166" i="48" s="1"/>
  <c r="AB207" i="48"/>
  <c r="AD207" i="48" s="1"/>
  <c r="AE207" i="48" s="1"/>
  <c r="AF207" i="48" s="1"/>
  <c r="AB191" i="48"/>
  <c r="AD191" i="48" s="1"/>
  <c r="AE191" i="48" s="1"/>
  <c r="AF191" i="48" s="1"/>
  <c r="AB156" i="48"/>
  <c r="AD156" i="48" s="1"/>
  <c r="AE156" i="48" s="1"/>
  <c r="AF156" i="48" s="1"/>
  <c r="AB146" i="48"/>
  <c r="AD146" i="48" s="1"/>
  <c r="AE146" i="48" s="1"/>
  <c r="AF146" i="48" s="1"/>
  <c r="AB213" i="48"/>
  <c r="AD213" i="48" s="1"/>
  <c r="AE213" i="48" s="1"/>
  <c r="AF213" i="48" s="1"/>
  <c r="AB197" i="48"/>
  <c r="AD197" i="48" s="1"/>
  <c r="AE197" i="48" s="1"/>
  <c r="AF197" i="48" s="1"/>
  <c r="AB181" i="48"/>
  <c r="AD181" i="48" s="1"/>
  <c r="AE181" i="48" s="1"/>
  <c r="AF181" i="48" s="1"/>
  <c r="AB177" i="48"/>
  <c r="AD177" i="48" s="1"/>
  <c r="AE177" i="48" s="1"/>
  <c r="AF177" i="48" s="1"/>
  <c r="AB130" i="48"/>
  <c r="AD130" i="48" s="1"/>
  <c r="AE130" i="48" s="1"/>
  <c r="AF130" i="48" s="1"/>
  <c r="AB143" i="48"/>
  <c r="AD143" i="48" s="1"/>
  <c r="AE143" i="48" s="1"/>
  <c r="AF143" i="48" s="1"/>
  <c r="AB122" i="48"/>
  <c r="AD122" i="48" s="1"/>
  <c r="AE122" i="48" s="1"/>
  <c r="AF122" i="48" s="1"/>
  <c r="AB200" i="48"/>
  <c r="AD200" i="48" s="1"/>
  <c r="AE200" i="48" s="1"/>
  <c r="AF200" i="48" s="1"/>
  <c r="AB198" i="48"/>
  <c r="AD198" i="48" s="1"/>
  <c r="AE198" i="48" s="1"/>
  <c r="AF198" i="48" s="1"/>
  <c r="AB196" i="48"/>
  <c r="AD196" i="48" s="1"/>
  <c r="AE196" i="48" s="1"/>
  <c r="AF196" i="48" s="1"/>
  <c r="AB194" i="48"/>
  <c r="AD194" i="48" s="1"/>
  <c r="AE194" i="48" s="1"/>
  <c r="AF194" i="48" s="1"/>
  <c r="AB192" i="48"/>
  <c r="AD192" i="48" s="1"/>
  <c r="AE192" i="48" s="1"/>
  <c r="AF192" i="48" s="1"/>
  <c r="AB190" i="48"/>
  <c r="AD190" i="48" s="1"/>
  <c r="AE190" i="48" s="1"/>
  <c r="AF190" i="48" s="1"/>
  <c r="AB188" i="48"/>
  <c r="AD188" i="48" s="1"/>
  <c r="AE188" i="48" s="1"/>
  <c r="AF188" i="48" s="1"/>
  <c r="AB186" i="48"/>
  <c r="AD186" i="48" s="1"/>
  <c r="AE186" i="48" s="1"/>
  <c r="AF186" i="48" s="1"/>
  <c r="AB184" i="48"/>
  <c r="AD184" i="48" s="1"/>
  <c r="AE184" i="48" s="1"/>
  <c r="AF184" i="48" s="1"/>
  <c r="AB182" i="48"/>
  <c r="AD182" i="48" s="1"/>
  <c r="AE182" i="48" s="1"/>
  <c r="AF182" i="48" s="1"/>
  <c r="AB180" i="48"/>
  <c r="AD180" i="48" s="1"/>
  <c r="AE180" i="48" s="1"/>
  <c r="AF180" i="48" s="1"/>
  <c r="AB178" i="48"/>
  <c r="AD178" i="48" s="1"/>
  <c r="AE178" i="48" s="1"/>
  <c r="AF178" i="48" s="1"/>
  <c r="AB176" i="48"/>
  <c r="AD176" i="48" s="1"/>
  <c r="AE176" i="48" s="1"/>
  <c r="AF176" i="48" s="1"/>
  <c r="AB174" i="48"/>
  <c r="AD174" i="48" s="1"/>
  <c r="AE174" i="48" s="1"/>
  <c r="AF174" i="48" s="1"/>
  <c r="AB158" i="48"/>
  <c r="AD158" i="48" s="1"/>
  <c r="AE158" i="48" s="1"/>
  <c r="AF158" i="48" s="1"/>
  <c r="AB129" i="48"/>
  <c r="AD129" i="48" s="1"/>
  <c r="AE129" i="48" s="1"/>
  <c r="AF129" i="48" s="1"/>
  <c r="AB118" i="48"/>
  <c r="AD118" i="48" s="1"/>
  <c r="AE118" i="48" s="1"/>
  <c r="AF118" i="48" s="1"/>
  <c r="AB74" i="48"/>
  <c r="AD74" i="48" s="1"/>
  <c r="AE74" i="48" s="1"/>
  <c r="AF74" i="48" s="1"/>
  <c r="AB137" i="48"/>
  <c r="AD137" i="48" s="1"/>
  <c r="AE137" i="48" s="1"/>
  <c r="AF137" i="48" s="1"/>
  <c r="AB149" i="48"/>
  <c r="AD149" i="48" s="1"/>
  <c r="AE149" i="48" s="1"/>
  <c r="AF149" i="48" s="1"/>
  <c r="AB138" i="48"/>
  <c r="AD138" i="48" s="1"/>
  <c r="AE138" i="48" s="1"/>
  <c r="AF138" i="48" s="1"/>
  <c r="AB125" i="48"/>
  <c r="AD125" i="48" s="1"/>
  <c r="AE125" i="48" s="1"/>
  <c r="AF125" i="48" s="1"/>
  <c r="AB126" i="48"/>
  <c r="AD126" i="48" s="1"/>
  <c r="AE126" i="48" s="1"/>
  <c r="AF126" i="48" s="1"/>
  <c r="AB85" i="48"/>
  <c r="AD85" i="48" s="1"/>
  <c r="AE85" i="48" s="1"/>
  <c r="AF85" i="48" s="1"/>
  <c r="AB81" i="48"/>
  <c r="AD81" i="48" s="1"/>
  <c r="AE81" i="48" s="1"/>
  <c r="AF81" i="48" s="1"/>
  <c r="AB133" i="48"/>
  <c r="AD133" i="48" s="1"/>
  <c r="AE133" i="48" s="1"/>
  <c r="AF133" i="48" s="1"/>
  <c r="AB90" i="48"/>
  <c r="AD90" i="48" s="1"/>
  <c r="AE90" i="48" s="1"/>
  <c r="AF90" i="48" s="1"/>
  <c r="AB134" i="48"/>
  <c r="AD134" i="48" s="1"/>
  <c r="AE134" i="48" s="1"/>
  <c r="AF134" i="48" s="1"/>
  <c r="AB121" i="48"/>
  <c r="AD121" i="48" s="1"/>
  <c r="AE121" i="48" s="1"/>
  <c r="AF121" i="48" s="1"/>
  <c r="AB117" i="48"/>
  <c r="AD117" i="48" s="1"/>
  <c r="AE117" i="48" s="1"/>
  <c r="AF117" i="48" s="1"/>
  <c r="AB113" i="48"/>
  <c r="AD113" i="48" s="1"/>
  <c r="AE113" i="48" s="1"/>
  <c r="AF113" i="48" s="1"/>
  <c r="AB112" i="48"/>
  <c r="AD112" i="48" s="1"/>
  <c r="AE112" i="48" s="1"/>
  <c r="AF112" i="48" s="1"/>
  <c r="AB96" i="48"/>
  <c r="AD96" i="48" s="1"/>
  <c r="AE96" i="48" s="1"/>
  <c r="AF96" i="48" s="1"/>
  <c r="AB80" i="48"/>
  <c r="AD80" i="48" s="1"/>
  <c r="AE80" i="48" s="1"/>
  <c r="AF80" i="48" s="1"/>
  <c r="AB116" i="48"/>
  <c r="AD116" i="48" s="1"/>
  <c r="AE116" i="48" s="1"/>
  <c r="AF116" i="48" s="1"/>
  <c r="AB100" i="48"/>
  <c r="AD100" i="48" s="1"/>
  <c r="AE100" i="48" s="1"/>
  <c r="AF100" i="48" s="1"/>
  <c r="AB84" i="48"/>
  <c r="AD84" i="48" s="1"/>
  <c r="AE84" i="48" s="1"/>
  <c r="AF84" i="48" s="1"/>
  <c r="AB136" i="48"/>
  <c r="AD136" i="48" s="1"/>
  <c r="AE136" i="48" s="1"/>
  <c r="AF136" i="48" s="1"/>
  <c r="AB132" i="48"/>
  <c r="AD132" i="48" s="1"/>
  <c r="AE132" i="48" s="1"/>
  <c r="AF132" i="48" s="1"/>
  <c r="AB128" i="48"/>
  <c r="AD128" i="48" s="1"/>
  <c r="AE128" i="48" s="1"/>
  <c r="AF128" i="48" s="1"/>
  <c r="AB124" i="48"/>
  <c r="AD124" i="48" s="1"/>
  <c r="AE124" i="48" s="1"/>
  <c r="AF124" i="48" s="1"/>
  <c r="AB120" i="48"/>
  <c r="AD120" i="48" s="1"/>
  <c r="AE120" i="48" s="1"/>
  <c r="AF120" i="48" s="1"/>
  <c r="AB110" i="48"/>
  <c r="AD110" i="48" s="1"/>
  <c r="AE110" i="48" s="1"/>
  <c r="AF110" i="48" s="1"/>
  <c r="AB94" i="48"/>
  <c r="AD94" i="48" s="1"/>
  <c r="AE94" i="48" s="1"/>
  <c r="AF94" i="48" s="1"/>
  <c r="AB78" i="48"/>
  <c r="AD78" i="48" s="1"/>
  <c r="AE78" i="48" s="1"/>
  <c r="AF78" i="48" s="1"/>
  <c r="AB72" i="48"/>
  <c r="AD72" i="48" s="1"/>
  <c r="AE72" i="48" s="1"/>
  <c r="AF72" i="48" s="1"/>
  <c r="AB64" i="48"/>
  <c r="AD64" i="48" s="1"/>
  <c r="AE64" i="48" s="1"/>
  <c r="AF64" i="48" s="1"/>
  <c r="AB104" i="48"/>
  <c r="AD104" i="48" s="1"/>
  <c r="AE104" i="48" s="1"/>
  <c r="AF104" i="48" s="1"/>
  <c r="AB88" i="48"/>
  <c r="AD88" i="48" s="1"/>
  <c r="AE88" i="48" s="1"/>
  <c r="AF88" i="48" s="1"/>
  <c r="AB140" i="48"/>
  <c r="AD140" i="48" s="1"/>
  <c r="AE140" i="48" s="1"/>
  <c r="AF140" i="48" s="1"/>
  <c r="AB114" i="48"/>
  <c r="AD114" i="48" s="1"/>
  <c r="AE114" i="48" s="1"/>
  <c r="AF114" i="48" s="1"/>
  <c r="AB98" i="48"/>
  <c r="AD98" i="48" s="1"/>
  <c r="AE98" i="48" s="1"/>
  <c r="AF98" i="48" s="1"/>
  <c r="AB82" i="48"/>
  <c r="AD82" i="48" s="1"/>
  <c r="AE82" i="48" s="1"/>
  <c r="AF82" i="48" s="1"/>
  <c r="AB70" i="48"/>
  <c r="AD70" i="48" s="1"/>
  <c r="AE70" i="48" s="1"/>
  <c r="AF70" i="48" s="1"/>
  <c r="AB62" i="48"/>
  <c r="AD62" i="48" s="1"/>
  <c r="AE62" i="48" s="1"/>
  <c r="AF62" i="48" s="1"/>
  <c r="AB108" i="48"/>
  <c r="AD108" i="48" s="1"/>
  <c r="AE108" i="48" s="1"/>
  <c r="AF108" i="48" s="1"/>
  <c r="AB92" i="48"/>
  <c r="AD92" i="48" s="1"/>
  <c r="AE92" i="48" s="1"/>
  <c r="AF92" i="48" s="1"/>
  <c r="AB76" i="48"/>
  <c r="AD76" i="48" s="1"/>
  <c r="AE76" i="48" s="1"/>
  <c r="AF76" i="48" s="1"/>
  <c r="AB57" i="48"/>
  <c r="AG152" i="64" l="1"/>
  <c r="F393" i="71" s="1"/>
  <c r="AH152" i="64"/>
  <c r="G393" i="71" s="1"/>
  <c r="AH153" i="64"/>
  <c r="G394" i="71" s="1"/>
  <c r="AG153" i="64"/>
  <c r="F394" i="71" s="1"/>
  <c r="AK153" i="64"/>
  <c r="J394" i="71" s="1"/>
  <c r="AJ153" i="64"/>
  <c r="I394" i="71" s="1"/>
  <c r="AK152" i="64"/>
  <c r="J393" i="71" s="1"/>
  <c r="AI138" i="64"/>
  <c r="H379" i="71" s="1"/>
  <c r="AI137" i="64"/>
  <c r="H378" i="71" s="1"/>
  <c r="AL138" i="64"/>
  <c r="K379" i="71" s="1"/>
  <c r="AK138" i="64"/>
  <c r="J379" i="71" s="1"/>
  <c r="AJ145" i="63"/>
  <c r="I349" i="71" s="1"/>
  <c r="AH160" i="63"/>
  <c r="G364" i="71" s="1"/>
  <c r="AL158" i="63"/>
  <c r="K362" i="71" s="1"/>
  <c r="AG160" i="63"/>
  <c r="F364" i="71" s="1"/>
  <c r="AK158" i="63"/>
  <c r="J362" i="71" s="1"/>
  <c r="AH158" i="63"/>
  <c r="G362" i="71" s="1"/>
  <c r="AI158" i="63"/>
  <c r="H362" i="71" s="1"/>
  <c r="AL160" i="63"/>
  <c r="K364" i="71" s="1"/>
  <c r="AK160" i="63"/>
  <c r="J364" i="71" s="1"/>
  <c r="AJ160" i="63"/>
  <c r="I364" i="71" s="1"/>
  <c r="AJ158" i="63"/>
  <c r="I362" i="71" s="1"/>
  <c r="AI160" i="63"/>
  <c r="H364" i="71" s="1"/>
  <c r="AG151" i="63"/>
  <c r="F355" i="71" s="1"/>
  <c r="AI151" i="63"/>
  <c r="H355" i="71" s="1"/>
  <c r="AI149" i="63"/>
  <c r="H353" i="71" s="1"/>
  <c r="AH149" i="63"/>
  <c r="G353" i="71" s="1"/>
  <c r="AJ151" i="63"/>
  <c r="I355" i="71" s="1"/>
  <c r="AK151" i="63"/>
  <c r="J355" i="71" s="1"/>
  <c r="AK149" i="63"/>
  <c r="J353" i="71" s="1"/>
  <c r="AL149" i="63"/>
  <c r="K353" i="71" s="1"/>
  <c r="AG149" i="63"/>
  <c r="F353" i="71" s="1"/>
  <c r="AJ149" i="63"/>
  <c r="I353" i="71" s="1"/>
  <c r="AL151" i="63"/>
  <c r="K355" i="71" s="1"/>
  <c r="AH151" i="63"/>
  <c r="G355" i="71" s="1"/>
  <c r="AI145" i="63"/>
  <c r="H349" i="71" s="1"/>
  <c r="AH145" i="63"/>
  <c r="G349" i="71" s="1"/>
  <c r="AK145" i="63"/>
  <c r="J349" i="71" s="1"/>
  <c r="AL145" i="63"/>
  <c r="K349" i="71" s="1"/>
  <c r="AH140" i="65"/>
  <c r="F313" i="71" s="1"/>
  <c r="AM140" i="65"/>
  <c r="K313" i="71" s="1"/>
  <c r="AJ140" i="65"/>
  <c r="H313" i="71" s="1"/>
  <c r="AI138" i="65"/>
  <c r="G311" i="71" s="1"/>
  <c r="AI140" i="65"/>
  <c r="G313" i="71" s="1"/>
  <c r="AH139" i="65"/>
  <c r="F312" i="71" s="1"/>
  <c r="AL140" i="65"/>
  <c r="J313" i="71" s="1"/>
  <c r="AH138" i="65"/>
  <c r="F311" i="71" s="1"/>
  <c r="AJ139" i="65"/>
  <c r="H312" i="71" s="1"/>
  <c r="O50" i="65"/>
  <c r="AJ141" i="65" s="1"/>
  <c r="H314" i="71" s="1"/>
  <c r="AI167" i="68"/>
  <c r="G230" i="71" s="1"/>
  <c r="AH167" i="68"/>
  <c r="F230" i="71" s="1"/>
  <c r="AH164" i="68"/>
  <c r="F227" i="71" s="1"/>
  <c r="AH159" i="68"/>
  <c r="F222" i="71" s="1"/>
  <c r="AH157" i="68"/>
  <c r="F220" i="71" s="1"/>
  <c r="AI155" i="68"/>
  <c r="G218" i="71" s="1"/>
  <c r="AJ156" i="68"/>
  <c r="H219" i="71" s="1"/>
  <c r="AK156" i="68"/>
  <c r="I219" i="71" s="1"/>
  <c r="AH155" i="68"/>
  <c r="F218" i="71" s="1"/>
  <c r="AI149" i="68"/>
  <c r="G212" i="71" s="1"/>
  <c r="AH151" i="68"/>
  <c r="F214" i="71" s="1"/>
  <c r="AH163" i="68"/>
  <c r="F226" i="71" s="1"/>
  <c r="AJ162" i="68"/>
  <c r="H225" i="71" s="1"/>
  <c r="AJ161" i="68"/>
  <c r="H224" i="71" s="1"/>
  <c r="AI163" i="68"/>
  <c r="G226" i="71" s="1"/>
  <c r="AH162" i="68"/>
  <c r="F225" i="71" s="1"/>
  <c r="AM162" i="68"/>
  <c r="K225" i="71" s="1"/>
  <c r="AK162" i="68"/>
  <c r="I225" i="71" s="1"/>
  <c r="AI162" i="68"/>
  <c r="G225" i="71" s="1"/>
  <c r="AI161" i="68"/>
  <c r="G224" i="71" s="1"/>
  <c r="AH161" i="68"/>
  <c r="F224" i="71" s="1"/>
  <c r="AL162" i="68"/>
  <c r="J225" i="71" s="1"/>
  <c r="AH158" i="68"/>
  <c r="F221" i="71" s="1"/>
  <c r="AI160" i="68"/>
  <c r="G223" i="71" s="1"/>
  <c r="AH160" i="68"/>
  <c r="F223" i="71" s="1"/>
  <c r="AL159" i="68"/>
  <c r="J222" i="71" s="1"/>
  <c r="AK159" i="68"/>
  <c r="I222" i="71" s="1"/>
  <c r="AI158" i="68"/>
  <c r="G221" i="71" s="1"/>
  <c r="AJ159" i="68"/>
  <c r="H222" i="71" s="1"/>
  <c r="AI159" i="68"/>
  <c r="G222" i="71" s="1"/>
  <c r="AI156" i="68"/>
  <c r="G219" i="71" s="1"/>
  <c r="AM156" i="68"/>
  <c r="K219" i="71" s="1"/>
  <c r="AJ155" i="68"/>
  <c r="H218" i="71" s="1"/>
  <c r="AJ157" i="68"/>
  <c r="H220" i="71" s="1"/>
  <c r="AI157" i="68"/>
  <c r="G220" i="71" s="1"/>
  <c r="AH156" i="68"/>
  <c r="F219" i="71" s="1"/>
  <c r="AL156" i="68"/>
  <c r="J219" i="71" s="1"/>
  <c r="AL153" i="68"/>
  <c r="J216" i="71" s="1"/>
  <c r="AJ153" i="68"/>
  <c r="H216" i="71" s="1"/>
  <c r="AH154" i="68"/>
  <c r="F217" i="71" s="1"/>
  <c r="AK153" i="68"/>
  <c r="I216" i="71" s="1"/>
  <c r="AH153" i="68"/>
  <c r="F216" i="71" s="1"/>
  <c r="AH152" i="68"/>
  <c r="F215" i="71" s="1"/>
  <c r="AI154" i="68"/>
  <c r="G217" i="71" s="1"/>
  <c r="AI152" i="68"/>
  <c r="G215" i="71" s="1"/>
  <c r="AM153" i="68"/>
  <c r="K216" i="71" s="1"/>
  <c r="AH150" i="68"/>
  <c r="F213" i="71" s="1"/>
  <c r="AH149" i="68"/>
  <c r="F212" i="71" s="1"/>
  <c r="AI150" i="68"/>
  <c r="G213" i="71" s="1"/>
  <c r="AM150" i="68"/>
  <c r="K213" i="71" s="1"/>
  <c r="AJ149" i="68"/>
  <c r="H212" i="71" s="1"/>
  <c r="AL150" i="68"/>
  <c r="J213" i="71" s="1"/>
  <c r="AI143" i="68"/>
  <c r="G206" i="71" s="1"/>
  <c r="AJ143" i="68"/>
  <c r="H206" i="71" s="1"/>
  <c r="AK144" i="68"/>
  <c r="I207" i="71" s="1"/>
  <c r="AM143" i="68"/>
  <c r="K206" i="71" s="1"/>
  <c r="AJ144" i="68"/>
  <c r="H207" i="71" s="1"/>
  <c r="AH145" i="68"/>
  <c r="F208" i="71" s="1"/>
  <c r="AH144" i="68"/>
  <c r="F207" i="71" s="1"/>
  <c r="AK135" i="68"/>
  <c r="I198" i="71" s="1"/>
  <c r="AJ135" i="68"/>
  <c r="H198" i="71" s="1"/>
  <c r="AI134" i="68"/>
  <c r="G197" i="71" s="1"/>
  <c r="AI135" i="68"/>
  <c r="G198" i="71" s="1"/>
  <c r="AL135" i="68"/>
  <c r="J198" i="71" s="1"/>
  <c r="AH134" i="68"/>
  <c r="F197" i="71" s="1"/>
  <c r="AM135" i="68"/>
  <c r="K198" i="71" s="1"/>
  <c r="AH136" i="68"/>
  <c r="F199" i="71" s="1"/>
  <c r="AJ134" i="68"/>
  <c r="H197" i="71" s="1"/>
  <c r="AI136" i="68"/>
  <c r="G199" i="71" s="1"/>
  <c r="AM98" i="68"/>
  <c r="AM110" i="68"/>
  <c r="O73" i="68"/>
  <c r="AM62" i="68"/>
  <c r="AM76" i="68"/>
  <c r="AM104" i="68"/>
  <c r="O125" i="68"/>
  <c r="AH161" i="51"/>
  <c r="F54" i="71" s="1"/>
  <c r="AK161" i="51"/>
  <c r="I54" i="71" s="1"/>
  <c r="AJ161" i="51"/>
  <c r="H54" i="71" s="1"/>
  <c r="AI160" i="51"/>
  <c r="G53" i="71" s="1"/>
  <c r="AI162" i="51"/>
  <c r="G55" i="71" s="1"/>
  <c r="AM161" i="51"/>
  <c r="K54" i="71" s="1"/>
  <c r="AJ162" i="51"/>
  <c r="H55" i="71" s="1"/>
  <c r="AH171" i="66"/>
  <c r="F51" i="71" s="1"/>
  <c r="AH170" i="66"/>
  <c r="F50" i="71" s="1"/>
  <c r="AI172" i="66"/>
  <c r="G52" i="71" s="1"/>
  <c r="AH172" i="66"/>
  <c r="F52" i="71" s="1"/>
  <c r="AI167" i="66"/>
  <c r="G47" i="71" s="1"/>
  <c r="AJ166" i="66"/>
  <c r="H46" i="71" s="1"/>
  <c r="AH166" i="66"/>
  <c r="F46" i="71" s="1"/>
  <c r="AL166" i="66"/>
  <c r="J46" i="71" s="1"/>
  <c r="AH164" i="66"/>
  <c r="F44" i="71" s="1"/>
  <c r="AK154" i="66"/>
  <c r="I34" i="71" s="1"/>
  <c r="AJ152" i="66"/>
  <c r="H32" i="71" s="1"/>
  <c r="AH154" i="66"/>
  <c r="F34" i="71" s="1"/>
  <c r="AI152" i="66"/>
  <c r="G32" i="71" s="1"/>
  <c r="AH148" i="66"/>
  <c r="F28" i="71" s="1"/>
  <c r="AL148" i="66"/>
  <c r="J28" i="71" s="1"/>
  <c r="AJ148" i="66"/>
  <c r="H28" i="71" s="1"/>
  <c r="AJ146" i="66"/>
  <c r="H26" i="71" s="1"/>
  <c r="AK148" i="66"/>
  <c r="I28" i="71" s="1"/>
  <c r="AJ143" i="66"/>
  <c r="H23" i="71" s="1"/>
  <c r="AH141" i="66"/>
  <c r="F21" i="71" s="1"/>
  <c r="AH140" i="66"/>
  <c r="F20" i="71" s="1"/>
  <c r="AI142" i="66"/>
  <c r="G22" i="71" s="1"/>
  <c r="AL142" i="66"/>
  <c r="J22" i="71" s="1"/>
  <c r="AH142" i="66"/>
  <c r="F22" i="71" s="1"/>
  <c r="AK142" i="66"/>
  <c r="I22" i="71" s="1"/>
  <c r="M60" i="66"/>
  <c r="AJ171" i="66" s="1"/>
  <c r="H51" i="71" s="1"/>
  <c r="AI170" i="66"/>
  <c r="G50" i="71" s="1"/>
  <c r="AI171" i="66"/>
  <c r="G51" i="71" s="1"/>
  <c r="AH169" i="66"/>
  <c r="F49" i="71" s="1"/>
  <c r="AJ169" i="66"/>
  <c r="H49" i="71" s="1"/>
  <c r="AH167" i="66"/>
  <c r="F47" i="71" s="1"/>
  <c r="AJ168" i="66"/>
  <c r="H48" i="71" s="1"/>
  <c r="AJ167" i="66"/>
  <c r="H47" i="71" s="1"/>
  <c r="AK169" i="66"/>
  <c r="I49" i="71" s="1"/>
  <c r="AH168" i="66"/>
  <c r="F48" i="71" s="1"/>
  <c r="AI169" i="66"/>
  <c r="G49" i="71" s="1"/>
  <c r="AL169" i="66"/>
  <c r="J49" i="71" s="1"/>
  <c r="AM169" i="66"/>
  <c r="K49" i="71" s="1"/>
  <c r="AI168" i="66"/>
  <c r="G48" i="71" s="1"/>
  <c r="AH165" i="66"/>
  <c r="F45" i="71" s="1"/>
  <c r="AI166" i="66"/>
  <c r="G46" i="71" s="1"/>
  <c r="AI165" i="66"/>
  <c r="G45" i="71" s="1"/>
  <c r="AJ164" i="66"/>
  <c r="H44" i="71" s="1"/>
  <c r="AI164" i="66"/>
  <c r="G44" i="71" s="1"/>
  <c r="AI161" i="66"/>
  <c r="G41" i="71" s="1"/>
  <c r="AH163" i="66"/>
  <c r="F43" i="71" s="1"/>
  <c r="AK163" i="66"/>
  <c r="I43" i="71" s="1"/>
  <c r="AL163" i="66"/>
  <c r="J43" i="71" s="1"/>
  <c r="AI163" i="66"/>
  <c r="G43" i="71" s="1"/>
  <c r="AH161" i="66"/>
  <c r="F41" i="71" s="1"/>
  <c r="AH162" i="66"/>
  <c r="F42" i="71" s="1"/>
  <c r="AJ163" i="66"/>
  <c r="H43" i="71" s="1"/>
  <c r="AL160" i="66"/>
  <c r="J40" i="71" s="1"/>
  <c r="AJ158" i="66"/>
  <c r="H38" i="71" s="1"/>
  <c r="AH158" i="66"/>
  <c r="F38" i="71" s="1"/>
  <c r="AH160" i="66"/>
  <c r="F40" i="71" s="1"/>
  <c r="AI159" i="66"/>
  <c r="G39" i="71" s="1"/>
  <c r="AH159" i="66"/>
  <c r="F39" i="71" s="1"/>
  <c r="AI160" i="66"/>
  <c r="G40" i="71" s="1"/>
  <c r="AI158" i="66"/>
  <c r="G38" i="71" s="1"/>
  <c r="AK160" i="66"/>
  <c r="I40" i="71" s="1"/>
  <c r="AM160" i="66"/>
  <c r="K40" i="71" s="1"/>
  <c r="AI156" i="66"/>
  <c r="G36" i="71" s="1"/>
  <c r="AH157" i="66"/>
  <c r="F37" i="71" s="1"/>
  <c r="AJ156" i="66"/>
  <c r="H36" i="71" s="1"/>
  <c r="AM157" i="66"/>
  <c r="K37" i="71" s="1"/>
  <c r="AI155" i="66"/>
  <c r="G35" i="71" s="1"/>
  <c r="AK157" i="66"/>
  <c r="I37" i="71" s="1"/>
  <c r="AL157" i="66"/>
  <c r="J37" i="71" s="1"/>
  <c r="AH155" i="66"/>
  <c r="F35" i="71" s="1"/>
  <c r="AK55" i="66"/>
  <c r="AI157" i="66"/>
  <c r="G37" i="71" s="1"/>
  <c r="AJ155" i="66"/>
  <c r="H35" i="71" s="1"/>
  <c r="AJ157" i="66"/>
  <c r="H37" i="71" s="1"/>
  <c r="AH156" i="66"/>
  <c r="F36" i="71" s="1"/>
  <c r="AJ154" i="66"/>
  <c r="H34" i="71" s="1"/>
  <c r="AH153" i="66"/>
  <c r="F33" i="71" s="1"/>
  <c r="AL154" i="66"/>
  <c r="J34" i="71" s="1"/>
  <c r="AH152" i="66"/>
  <c r="F32" i="71" s="1"/>
  <c r="AI153" i="66"/>
  <c r="G33" i="71" s="1"/>
  <c r="AK151" i="66"/>
  <c r="I31" i="71" s="1"/>
  <c r="AH151" i="66"/>
  <c r="F31" i="71" s="1"/>
  <c r="AI151" i="66"/>
  <c r="G31" i="71" s="1"/>
  <c r="AH150" i="66"/>
  <c r="F30" i="71" s="1"/>
  <c r="AH149" i="66"/>
  <c r="F29" i="71" s="1"/>
  <c r="AM151" i="66"/>
  <c r="K31" i="71" s="1"/>
  <c r="AI150" i="66"/>
  <c r="G30" i="71" s="1"/>
  <c r="AJ151" i="66"/>
  <c r="H31" i="71" s="1"/>
  <c r="AJ149" i="66"/>
  <c r="H29" i="71" s="1"/>
  <c r="AI149" i="66"/>
  <c r="G29" i="71" s="1"/>
  <c r="AH146" i="66"/>
  <c r="F26" i="71" s="1"/>
  <c r="AI148" i="66"/>
  <c r="G28" i="71" s="1"/>
  <c r="AM148" i="66"/>
  <c r="K28" i="71" s="1"/>
  <c r="AI146" i="66"/>
  <c r="G26" i="71" s="1"/>
  <c r="AJ147" i="66"/>
  <c r="H27" i="71" s="1"/>
  <c r="AI147" i="66"/>
  <c r="G27" i="71" s="1"/>
  <c r="AH147" i="66"/>
  <c r="F27" i="71" s="1"/>
  <c r="AH145" i="66"/>
  <c r="F25" i="71" s="1"/>
  <c r="AM145" i="66"/>
  <c r="K25" i="71" s="1"/>
  <c r="AL145" i="66"/>
  <c r="J25" i="71" s="1"/>
  <c r="AH143" i="66"/>
  <c r="F23" i="71" s="1"/>
  <c r="AI143" i="66"/>
  <c r="G23" i="71" s="1"/>
  <c r="AJ145" i="66"/>
  <c r="H25" i="71" s="1"/>
  <c r="AJ144" i="66"/>
  <c r="H24" i="71" s="1"/>
  <c r="AI144" i="66"/>
  <c r="G24" i="71" s="1"/>
  <c r="AI145" i="66"/>
  <c r="G25" i="71" s="1"/>
  <c r="AK145" i="66"/>
  <c r="I25" i="71" s="1"/>
  <c r="AH144" i="66"/>
  <c r="F24" i="71" s="1"/>
  <c r="AM142" i="66"/>
  <c r="K22" i="71" s="1"/>
  <c r="AI141" i="66"/>
  <c r="G21" i="71" s="1"/>
  <c r="AH139" i="66"/>
  <c r="F19" i="71" s="1"/>
  <c r="AH137" i="66"/>
  <c r="F17" i="71" s="1"/>
  <c r="AL139" i="66"/>
  <c r="J19" i="71" s="1"/>
  <c r="AM139" i="66"/>
  <c r="K19" i="71" s="1"/>
  <c r="AI139" i="66"/>
  <c r="G19" i="71" s="1"/>
  <c r="AI137" i="66"/>
  <c r="G17" i="71" s="1"/>
  <c r="AJ139" i="66"/>
  <c r="H19" i="71" s="1"/>
  <c r="AS75" i="13"/>
  <c r="AS35" i="13"/>
  <c r="AS46" i="13"/>
  <c r="G28" i="75"/>
  <c r="G27" i="75"/>
  <c r="AS30" i="13"/>
  <c r="AS45" i="13"/>
  <c r="AS102" i="13"/>
  <c r="AL133" i="65"/>
  <c r="J306" i="71" s="1"/>
  <c r="O69" i="65"/>
  <c r="AJ133" i="65"/>
  <c r="H306" i="71" s="1"/>
  <c r="AK133" i="65"/>
  <c r="I306" i="71" s="1"/>
  <c r="AM133" i="65"/>
  <c r="K306" i="71" s="1"/>
  <c r="AL95" i="65"/>
  <c r="O95" i="65"/>
  <c r="AL54" i="65"/>
  <c r="O54" i="65"/>
  <c r="AJ155" i="65" s="1"/>
  <c r="H328" i="71" s="1"/>
  <c r="AI132" i="65"/>
  <c r="G305" i="71" s="1"/>
  <c r="AH134" i="65"/>
  <c r="F307" i="71" s="1"/>
  <c r="AJ134" i="65"/>
  <c r="H307" i="71" s="1"/>
  <c r="AH132" i="65"/>
  <c r="F305" i="71" s="1"/>
  <c r="AL59" i="65"/>
  <c r="O85" i="65"/>
  <c r="O70" i="65"/>
  <c r="AK134" i="65"/>
  <c r="I307" i="71" s="1"/>
  <c r="AI134" i="65"/>
  <c r="G307" i="71" s="1"/>
  <c r="AM134" i="65"/>
  <c r="K307" i="71" s="1"/>
  <c r="AL134" i="65"/>
  <c r="J307" i="71" s="1"/>
  <c r="O78" i="65"/>
  <c r="AL78" i="65"/>
  <c r="AI133" i="65"/>
  <c r="G306" i="71" s="1"/>
  <c r="O98" i="65"/>
  <c r="AS78" i="13"/>
  <c r="AS29" i="13"/>
  <c r="AS36" i="13"/>
  <c r="AS65" i="13"/>
  <c r="AS38" i="13"/>
  <c r="AS42" i="13"/>
  <c r="AS59" i="13"/>
  <c r="AS81" i="13"/>
  <c r="AS67" i="13"/>
  <c r="AS72" i="13"/>
  <c r="AS79" i="13"/>
  <c r="AS52" i="13"/>
  <c r="AS82" i="13"/>
  <c r="AS32" i="13"/>
  <c r="AS80" i="13"/>
  <c r="AS95" i="13"/>
  <c r="AS28" i="13"/>
  <c r="AS41" i="13"/>
  <c r="AS89" i="13"/>
  <c r="AS76" i="13"/>
  <c r="AS62" i="13"/>
  <c r="AS58" i="13"/>
  <c r="AS92" i="13"/>
  <c r="AS44" i="13"/>
  <c r="AS105" i="13"/>
  <c r="AS56" i="13"/>
  <c r="AS63" i="13"/>
  <c r="AR22" i="13"/>
  <c r="AS84" i="13"/>
  <c r="AS43" i="13"/>
  <c r="AS54" i="13"/>
  <c r="AS39" i="13"/>
  <c r="AS94" i="13"/>
  <c r="AS34" i="13"/>
  <c r="AS91" i="13"/>
  <c r="AS48" i="13"/>
  <c r="AS104" i="13"/>
  <c r="AS93" i="13"/>
  <c r="AS60" i="13"/>
  <c r="AS50" i="13"/>
  <c r="AS51" i="13"/>
  <c r="AS99" i="13"/>
  <c r="AS37" i="13"/>
  <c r="AS64" i="13"/>
  <c r="AS71" i="13"/>
  <c r="AS87" i="13"/>
  <c r="AS49" i="13"/>
  <c r="AS66" i="13"/>
  <c r="AS85" i="13"/>
  <c r="AS61" i="13"/>
  <c r="AS31" i="13"/>
  <c r="AS90" i="13"/>
  <c r="AS57" i="13"/>
  <c r="AS73" i="13"/>
  <c r="AS26" i="13"/>
  <c r="AS70" i="13"/>
  <c r="AS25" i="13"/>
  <c r="AS98" i="13"/>
  <c r="AS88" i="13"/>
  <c r="AS103" i="13"/>
  <c r="AS106" i="13"/>
  <c r="AS68" i="13"/>
  <c r="AS27" i="13"/>
  <c r="AS100" i="13"/>
  <c r="AS47" i="13"/>
  <c r="AS24" i="13"/>
  <c r="AS55" i="13"/>
  <c r="AS77" i="13"/>
  <c r="AS83" i="13"/>
  <c r="AS101" i="13"/>
  <c r="AS69" i="13"/>
  <c r="AS33" i="13"/>
  <c r="AS97" i="13"/>
  <c r="AS53" i="13"/>
  <c r="AS86" i="13"/>
  <c r="AS40" i="13"/>
  <c r="AS96" i="13"/>
  <c r="AS74" i="13"/>
  <c r="T37" i="76"/>
  <c r="T141" i="76"/>
  <c r="T38" i="76"/>
  <c r="T49" i="76"/>
  <c r="T45" i="76"/>
  <c r="T51" i="76"/>
  <c r="T88" i="76"/>
  <c r="T105" i="76"/>
  <c r="T143" i="76"/>
  <c r="T144" i="76"/>
  <c r="T133" i="76"/>
  <c r="T128" i="76"/>
  <c r="T150" i="76"/>
  <c r="T86" i="76"/>
  <c r="T42" i="76"/>
  <c r="T120" i="76"/>
  <c r="T62" i="76"/>
  <c r="T84" i="76"/>
  <c r="T33" i="76"/>
  <c r="T40" i="76"/>
  <c r="T130" i="76"/>
  <c r="T112" i="76"/>
  <c r="T114" i="76"/>
  <c r="T25" i="76"/>
  <c r="T65" i="76"/>
  <c r="T61" i="76"/>
  <c r="T67" i="76"/>
  <c r="T101" i="76"/>
  <c r="T116" i="76"/>
  <c r="T145" i="76"/>
  <c r="T148" i="76"/>
  <c r="T152" i="76"/>
  <c r="T154" i="76"/>
  <c r="T137" i="76"/>
  <c r="T46" i="76"/>
  <c r="T131" i="76"/>
  <c r="T136" i="76"/>
  <c r="T76" i="76"/>
  <c r="T70" i="76"/>
  <c r="T102" i="76"/>
  <c r="T39" i="76"/>
  <c r="T97" i="76"/>
  <c r="T27" i="76"/>
  <c r="T77" i="76"/>
  <c r="T83" i="76"/>
  <c r="T57" i="76"/>
  <c r="T104" i="76"/>
  <c r="T147" i="76"/>
  <c r="T68" i="76"/>
  <c r="T115" i="76"/>
  <c r="T30" i="76"/>
  <c r="T138" i="76"/>
  <c r="T106" i="76"/>
  <c r="T35" i="76"/>
  <c r="T28" i="76"/>
  <c r="T44" i="76"/>
  <c r="T90" i="76"/>
  <c r="T122" i="76"/>
  <c r="T26" i="76"/>
  <c r="T92" i="76"/>
  <c r="T142" i="76"/>
  <c r="T43" i="76"/>
  <c r="T87" i="76"/>
  <c r="T100" i="76"/>
  <c r="T149" i="76"/>
  <c r="T126" i="76"/>
  <c r="T36" i="76"/>
  <c r="T109" i="76"/>
  <c r="T78" i="76"/>
  <c r="T50" i="76"/>
  <c r="T66" i="76"/>
  <c r="T94" i="76"/>
  <c r="T134" i="76"/>
  <c r="T111" i="76"/>
  <c r="T103" i="76"/>
  <c r="T81" i="76"/>
  <c r="T107" i="76"/>
  <c r="T47" i="76"/>
  <c r="T41" i="76"/>
  <c r="T139" i="76"/>
  <c r="T59" i="76"/>
  <c r="T55" i="76"/>
  <c r="T91" i="76"/>
  <c r="T63" i="76"/>
  <c r="T48" i="76"/>
  <c r="T85" i="76"/>
  <c r="T151" i="76"/>
  <c r="T113" i="76"/>
  <c r="T146" i="76"/>
  <c r="T64" i="76"/>
  <c r="T119" i="76"/>
  <c r="T69" i="76"/>
  <c r="T117" i="76"/>
  <c r="T53" i="76"/>
  <c r="T54" i="76"/>
  <c r="T73" i="76"/>
  <c r="T32" i="76"/>
  <c r="T75" i="76"/>
  <c r="T95" i="76"/>
  <c r="T79" i="76"/>
  <c r="T52" i="76"/>
  <c r="T96" i="76"/>
  <c r="T153" i="76"/>
  <c r="T89" i="76"/>
  <c r="T123" i="76"/>
  <c r="T132" i="76"/>
  <c r="T129" i="76"/>
  <c r="T140" i="76"/>
  <c r="T135" i="76"/>
  <c r="T74" i="76"/>
  <c r="T58" i="76"/>
  <c r="T98" i="76"/>
  <c r="T56" i="76"/>
  <c r="T34" i="76"/>
  <c r="T71" i="76"/>
  <c r="T29" i="76"/>
  <c r="T31" i="76"/>
  <c r="T99" i="76"/>
  <c r="T80" i="76"/>
  <c r="T93" i="76"/>
  <c r="T125" i="76"/>
  <c r="T155" i="76"/>
  <c r="T110" i="76"/>
  <c r="T124" i="76"/>
  <c r="T121" i="76"/>
  <c r="T72" i="76"/>
  <c r="T127" i="76"/>
  <c r="T82" i="76"/>
  <c r="T108" i="76"/>
  <c r="T60" i="76"/>
  <c r="T118" i="76"/>
  <c r="AK157" i="64"/>
  <c r="J398" i="71" s="1"/>
  <c r="AI159" i="64"/>
  <c r="H400" i="71" s="1"/>
  <c r="AL157" i="64"/>
  <c r="K398" i="71" s="1"/>
  <c r="AG158" i="64"/>
  <c r="F399" i="71" s="1"/>
  <c r="AJ157" i="64"/>
  <c r="I398" i="71" s="1"/>
  <c r="AH157" i="64"/>
  <c r="G398" i="71" s="1"/>
  <c r="AI157" i="64"/>
  <c r="H398" i="71" s="1"/>
  <c r="AG159" i="64"/>
  <c r="F400" i="71" s="1"/>
  <c r="AH159" i="64"/>
  <c r="G400" i="71" s="1"/>
  <c r="AH158" i="64"/>
  <c r="G399" i="71" s="1"/>
  <c r="AJ159" i="64"/>
  <c r="I400" i="71" s="1"/>
  <c r="AG157" i="64"/>
  <c r="F398" i="71" s="1"/>
  <c r="AL159" i="64"/>
  <c r="K400" i="71" s="1"/>
  <c r="O109" i="65"/>
  <c r="AL109" i="65"/>
  <c r="AL87" i="65"/>
  <c r="O87" i="65"/>
  <c r="AL126" i="65"/>
  <c r="O126" i="65"/>
  <c r="AL56" i="65"/>
  <c r="O56" i="65"/>
  <c r="AJ161" i="65" s="1"/>
  <c r="H334" i="71" s="1"/>
  <c r="O121" i="65"/>
  <c r="AL121" i="65"/>
  <c r="AL93" i="65"/>
  <c r="O93" i="65"/>
  <c r="O120" i="65"/>
  <c r="O105" i="65"/>
  <c r="AL105" i="65"/>
  <c r="AL52" i="65"/>
  <c r="O52" i="65"/>
  <c r="AJ149" i="65" s="1"/>
  <c r="H322" i="71" s="1"/>
  <c r="AL94" i="65"/>
  <c r="O94" i="65"/>
  <c r="AL48" i="65"/>
  <c r="O48" i="65"/>
  <c r="AJ135" i="65" s="1"/>
  <c r="H308" i="71" s="1"/>
  <c r="O125" i="65"/>
  <c r="AL125" i="65"/>
  <c r="AL92" i="65"/>
  <c r="O92" i="65"/>
  <c r="O123" i="65"/>
  <c r="AL123" i="65"/>
  <c r="AL75" i="65"/>
  <c r="O75" i="65"/>
  <c r="AL116" i="65"/>
  <c r="O116" i="65"/>
  <c r="AL89" i="65"/>
  <c r="O89" i="65"/>
  <c r="O47" i="65"/>
  <c r="AJ132" i="65" s="1"/>
  <c r="H305" i="71" s="1"/>
  <c r="AL47" i="65"/>
  <c r="AL88" i="65"/>
  <c r="O88" i="65"/>
  <c r="O117" i="68"/>
  <c r="O75" i="68"/>
  <c r="O54" i="68"/>
  <c r="AJ163" i="68" s="1"/>
  <c r="H226" i="71" s="1"/>
  <c r="AM82" i="68"/>
  <c r="O49" i="68"/>
  <c r="AJ148" i="68" s="1"/>
  <c r="H211" i="71" s="1"/>
  <c r="O126" i="68"/>
  <c r="AM126" i="68"/>
  <c r="O86" i="68"/>
  <c r="O94" i="68"/>
  <c r="AM94" i="68"/>
  <c r="O66" i="68"/>
  <c r="AM66" i="68"/>
  <c r="AM67" i="51"/>
  <c r="O67" i="51" s="1"/>
  <c r="AL67" i="51"/>
  <c r="N67" i="51" s="1"/>
  <c r="AH160" i="51" s="1"/>
  <c r="F53" i="71" s="1"/>
  <c r="AK67" i="66"/>
  <c r="M67" i="66"/>
  <c r="AK111" i="66"/>
  <c r="AN145" i="19"/>
  <c r="K25" i="70" s="1"/>
  <c r="AO145" i="19"/>
  <c r="L25" i="70" s="1"/>
  <c r="AL145" i="19"/>
  <c r="I25" i="70" s="1"/>
  <c r="AJ145" i="19"/>
  <c r="G25" i="70" s="1"/>
  <c r="AK145" i="19"/>
  <c r="H25" i="70" s="1"/>
  <c r="AM145" i="19"/>
  <c r="J25" i="70" s="1"/>
  <c r="AM148" i="19"/>
  <c r="J28" i="70" s="1"/>
  <c r="AK148" i="19"/>
  <c r="H28" i="70" s="1"/>
  <c r="AL148" i="19"/>
  <c r="I28" i="70" s="1"/>
  <c r="AN148" i="19"/>
  <c r="K28" i="70" s="1"/>
  <c r="AJ148" i="19"/>
  <c r="G28" i="70" s="1"/>
  <c r="AO148" i="19"/>
  <c r="L28" i="70" s="1"/>
  <c r="O123" i="68"/>
  <c r="AM123" i="68"/>
  <c r="O99" i="68"/>
  <c r="AM99" i="68"/>
  <c r="AM111" i="68"/>
  <c r="O111" i="68"/>
  <c r="AM108" i="68"/>
  <c r="O108" i="68"/>
  <c r="AM103" i="68"/>
  <c r="O103" i="68"/>
  <c r="AM89" i="68"/>
  <c r="O89" i="68"/>
  <c r="O79" i="68"/>
  <c r="AM79" i="68"/>
  <c r="AM72" i="68"/>
  <c r="O72" i="68"/>
  <c r="AM80" i="68"/>
  <c r="O80" i="68"/>
  <c r="AM64" i="68"/>
  <c r="O64" i="68"/>
  <c r="O45" i="68"/>
  <c r="AJ136" i="68" s="1"/>
  <c r="H199" i="71" s="1"/>
  <c r="AM45" i="68"/>
  <c r="O91" i="68"/>
  <c r="AM91" i="68"/>
  <c r="AM83" i="68"/>
  <c r="O83" i="68"/>
  <c r="AM119" i="68"/>
  <c r="O119" i="68"/>
  <c r="O69" i="68"/>
  <c r="AM69" i="68"/>
  <c r="O57" i="68"/>
  <c r="AM57" i="68"/>
  <c r="O68" i="68"/>
  <c r="AM68" i="68"/>
  <c r="O47" i="68"/>
  <c r="AJ142" i="68" s="1"/>
  <c r="H205" i="71" s="1"/>
  <c r="AM47" i="68"/>
  <c r="O115" i="68"/>
  <c r="AM115" i="68"/>
  <c r="O113" i="68"/>
  <c r="AM113" i="68"/>
  <c r="AM100" i="68"/>
  <c r="O100" i="68"/>
  <c r="AM67" i="68"/>
  <c r="O67" i="68"/>
  <c r="O71" i="68"/>
  <c r="AM71" i="68"/>
  <c r="O58" i="68"/>
  <c r="AM58" i="68"/>
  <c r="AM92" i="68"/>
  <c r="O92" i="68"/>
  <c r="AM124" i="68"/>
  <c r="O124" i="68"/>
  <c r="AM59" i="68"/>
  <c r="O59" i="68"/>
  <c r="AM63" i="68"/>
  <c r="O63" i="68"/>
  <c r="AM90" i="68"/>
  <c r="O90" i="68"/>
  <c r="AM51" i="68"/>
  <c r="O51" i="68"/>
  <c r="AJ154" i="68" s="1"/>
  <c r="H217" i="71" s="1"/>
  <c r="AM95" i="68"/>
  <c r="O95" i="68"/>
  <c r="O121" i="68"/>
  <c r="AM121" i="68"/>
  <c r="O77" i="68"/>
  <c r="AM77" i="68"/>
  <c r="O48" i="68"/>
  <c r="AJ145" i="68" s="1"/>
  <c r="H208" i="71" s="1"/>
  <c r="AM48" i="68"/>
  <c r="O55" i="68"/>
  <c r="AM55" i="68"/>
  <c r="O107" i="68"/>
  <c r="AM107" i="68"/>
  <c r="AM116" i="68"/>
  <c r="O116" i="68"/>
  <c r="O105" i="68"/>
  <c r="AM105" i="68"/>
  <c r="O85" i="68"/>
  <c r="AM85" i="68"/>
  <c r="O53" i="68"/>
  <c r="AJ160" i="68" s="1"/>
  <c r="H223" i="71" s="1"/>
  <c r="AM53" i="68"/>
  <c r="AM56" i="68"/>
  <c r="O56" i="68"/>
  <c r="AM127" i="68"/>
  <c r="O127" i="68"/>
  <c r="AM60" i="68"/>
  <c r="O60" i="68"/>
  <c r="O97" i="68"/>
  <c r="AM97" i="68"/>
  <c r="M80" i="66"/>
  <c r="AK80" i="66"/>
  <c r="M106" i="66"/>
  <c r="M65" i="66"/>
  <c r="M57" i="66"/>
  <c r="AJ162" i="66" s="1"/>
  <c r="H42" i="71" s="1"/>
  <c r="AK57" i="66"/>
  <c r="AK101" i="66"/>
  <c r="M101" i="66"/>
  <c r="AK63" i="66"/>
  <c r="AK116" i="66"/>
  <c r="AK86" i="66"/>
  <c r="M86" i="66"/>
  <c r="M127" i="66"/>
  <c r="AK127" i="66"/>
  <c r="M107" i="66"/>
  <c r="AK107" i="66"/>
  <c r="AK77" i="66"/>
  <c r="M77" i="66"/>
  <c r="M50" i="66"/>
  <c r="AJ141" i="66" s="1"/>
  <c r="H21" i="71" s="1"/>
  <c r="AK50" i="66"/>
  <c r="M115" i="66"/>
  <c r="AK115" i="66"/>
  <c r="AK128" i="66"/>
  <c r="M128" i="66"/>
  <c r="AK120" i="66"/>
  <c r="M120" i="66"/>
  <c r="AK112" i="66"/>
  <c r="M112" i="66"/>
  <c r="AK110" i="66"/>
  <c r="M110" i="66"/>
  <c r="AK71" i="66"/>
  <c r="M71" i="66"/>
  <c r="AK84" i="66"/>
  <c r="M84" i="66"/>
  <c r="M103" i="66"/>
  <c r="AK103" i="66"/>
  <c r="AK108" i="66"/>
  <c r="M108" i="66"/>
  <c r="AK102" i="66"/>
  <c r="M102" i="66"/>
  <c r="AK82" i="66"/>
  <c r="M82" i="66"/>
  <c r="M99" i="66"/>
  <c r="AK99" i="66"/>
  <c r="M104" i="66"/>
  <c r="AK104" i="66"/>
  <c r="M74" i="66"/>
  <c r="AK74" i="66"/>
  <c r="M91" i="66"/>
  <c r="AK91" i="66"/>
  <c r="M88" i="66"/>
  <c r="AK88" i="66"/>
  <c r="AK130" i="66"/>
  <c r="M130" i="66"/>
  <c r="M87" i="66"/>
  <c r="AK87" i="66"/>
  <c r="M96" i="66"/>
  <c r="AK96" i="66"/>
  <c r="M83" i="66"/>
  <c r="AK83" i="66"/>
  <c r="AK66" i="66"/>
  <c r="M66" i="66"/>
  <c r="M58" i="66"/>
  <c r="AJ165" i="66" s="1"/>
  <c r="H45" i="71" s="1"/>
  <c r="AK58" i="66"/>
  <c r="AK126" i="66"/>
  <c r="M126" i="66"/>
  <c r="M95" i="66"/>
  <c r="AK95" i="66"/>
  <c r="M123" i="66"/>
  <c r="AK123" i="66"/>
  <c r="AK69" i="66"/>
  <c r="M69" i="66"/>
  <c r="AK64" i="66"/>
  <c r="M64" i="66"/>
  <c r="AK53" i="66"/>
  <c r="M53" i="66"/>
  <c r="AJ150" i="66" s="1"/>
  <c r="H30" i="71" s="1"/>
  <c r="M49" i="66"/>
  <c r="AJ138" i="66" s="1"/>
  <c r="H18" i="71" s="1"/>
  <c r="AK49" i="66"/>
  <c r="AK118" i="66"/>
  <c r="M118" i="66"/>
  <c r="AK79" i="66"/>
  <c r="M79" i="66"/>
  <c r="AK56" i="66"/>
  <c r="M56" i="66"/>
  <c r="AJ159" i="66" s="1"/>
  <c r="H39" i="71" s="1"/>
  <c r="AL100" i="65"/>
  <c r="O100" i="65"/>
  <c r="AL112" i="65"/>
  <c r="O112" i="65"/>
  <c r="AL96" i="65"/>
  <c r="O96" i="65"/>
  <c r="AL122" i="65"/>
  <c r="O122" i="65"/>
  <c r="O76" i="65"/>
  <c r="AL76" i="65"/>
  <c r="AL108" i="65"/>
  <c r="O108" i="65"/>
  <c r="AL124" i="65"/>
  <c r="O124" i="65"/>
  <c r="O57" i="65"/>
  <c r="AJ164" i="65" s="1"/>
  <c r="H337" i="71" s="1"/>
  <c r="AL57" i="65"/>
  <c r="O119" i="65"/>
  <c r="AL119" i="65"/>
  <c r="AL73" i="65"/>
  <c r="O73" i="65"/>
  <c r="O103" i="65"/>
  <c r="AL103" i="65"/>
  <c r="O127" i="65"/>
  <c r="AL127" i="65"/>
  <c r="AL106" i="65"/>
  <c r="O106" i="65"/>
  <c r="O117" i="65"/>
  <c r="AL117" i="65"/>
  <c r="O55" i="65"/>
  <c r="AJ158" i="65" s="1"/>
  <c r="H331" i="71" s="1"/>
  <c r="AL55" i="65"/>
  <c r="O101" i="65"/>
  <c r="AL101" i="65"/>
  <c r="AL104" i="65"/>
  <c r="O104" i="65"/>
  <c r="AL86" i="65"/>
  <c r="O86" i="65"/>
  <c r="O53" i="65"/>
  <c r="AJ152" i="65" s="1"/>
  <c r="H325" i="71" s="1"/>
  <c r="AL53" i="65"/>
  <c r="O80" i="65"/>
  <c r="AL80" i="65"/>
  <c r="O84" i="65"/>
  <c r="AL84" i="65"/>
  <c r="AL110" i="65"/>
  <c r="O110" i="65"/>
  <c r="AL79" i="65"/>
  <c r="O79" i="65"/>
  <c r="AL51" i="65"/>
  <c r="O51" i="65"/>
  <c r="AJ146" i="65" s="1"/>
  <c r="H319" i="71" s="1"/>
  <c r="AL114" i="65"/>
  <c r="O114" i="65"/>
  <c r="AL83" i="65"/>
  <c r="O83" i="65"/>
  <c r="O82" i="65"/>
  <c r="AL82" i="65"/>
  <c r="AL102" i="65"/>
  <c r="O102" i="65"/>
  <c r="O49" i="65"/>
  <c r="AJ138" i="65" s="1"/>
  <c r="H311" i="71" s="1"/>
  <c r="AL49" i="65"/>
  <c r="AL77" i="65"/>
  <c r="O77" i="65"/>
  <c r="O72" i="65"/>
  <c r="AL72" i="65"/>
  <c r="O97" i="65"/>
  <c r="AL97" i="65"/>
  <c r="AG53" i="57"/>
  <c r="AG54" i="57"/>
  <c r="AG55" i="57"/>
  <c r="AG56" i="57"/>
  <c r="AG57" i="57"/>
  <c r="AG58" i="57"/>
  <c r="AG59" i="57"/>
  <c r="AG60" i="57"/>
  <c r="AG61" i="57"/>
  <c r="AG62" i="57"/>
  <c r="AG63" i="57"/>
  <c r="AG64" i="57"/>
  <c r="AG65" i="57"/>
  <c r="AG66" i="57"/>
  <c r="AG67" i="57"/>
  <c r="AG68" i="57"/>
  <c r="AG69" i="57"/>
  <c r="AG70" i="57"/>
  <c r="AG71" i="57"/>
  <c r="AG72" i="57"/>
  <c r="AG73" i="57"/>
  <c r="AG74" i="57"/>
  <c r="AG75" i="57"/>
  <c r="AG76" i="57"/>
  <c r="AG77" i="57"/>
  <c r="AG78" i="57"/>
  <c r="AG79" i="57"/>
  <c r="AG80" i="57"/>
  <c r="AG81" i="57"/>
  <c r="AG82" i="57"/>
  <c r="AG83" i="57"/>
  <c r="AG84" i="57"/>
  <c r="AG85" i="57"/>
  <c r="AG86" i="57"/>
  <c r="AG87" i="57"/>
  <c r="AG88" i="57"/>
  <c r="AG89" i="57"/>
  <c r="AG90" i="57"/>
  <c r="AG91" i="57"/>
  <c r="AG92" i="57"/>
  <c r="AG93" i="57"/>
  <c r="AG94" i="57"/>
  <c r="AG95" i="57"/>
  <c r="AG96" i="57"/>
  <c r="AG97" i="57"/>
  <c r="AG98" i="57"/>
  <c r="AG99" i="57"/>
  <c r="AG100" i="57"/>
  <c r="AG101" i="57"/>
  <c r="AG102" i="57"/>
  <c r="AG103" i="57"/>
  <c r="AG104" i="57"/>
  <c r="AG105" i="57"/>
  <c r="AG106" i="57"/>
  <c r="AG107" i="57"/>
  <c r="AG108" i="57"/>
  <c r="AG109" i="57"/>
  <c r="AG110" i="57"/>
  <c r="AG111" i="57"/>
  <c r="AG112" i="57"/>
  <c r="AG113" i="57"/>
  <c r="AG114" i="57"/>
  <c r="AG115" i="57"/>
  <c r="AG116" i="57"/>
  <c r="AG117" i="57"/>
  <c r="AG118" i="57"/>
  <c r="AG119" i="57"/>
  <c r="AG120" i="57"/>
  <c r="AG121" i="57"/>
  <c r="AG122" i="57"/>
  <c r="AG123" i="57"/>
  <c r="AG124" i="57"/>
  <c r="AG125" i="57"/>
  <c r="AG126" i="57"/>
  <c r="AG127" i="57"/>
  <c r="AG128" i="57"/>
  <c r="AG129" i="57"/>
  <c r="AG130" i="57"/>
  <c r="AG131" i="57"/>
  <c r="AG132" i="57"/>
  <c r="AG133" i="57"/>
  <c r="AG52" i="57"/>
  <c r="AG54" i="55"/>
  <c r="AG55" i="55"/>
  <c r="AG56" i="55"/>
  <c r="AG57" i="55"/>
  <c r="AG58" i="55"/>
  <c r="AG59" i="55"/>
  <c r="AG60" i="55"/>
  <c r="AG61" i="55"/>
  <c r="AG62" i="55"/>
  <c r="AG63" i="55"/>
  <c r="AG64" i="55"/>
  <c r="AG65" i="55"/>
  <c r="AG66" i="55"/>
  <c r="AG67" i="55"/>
  <c r="AG68" i="55"/>
  <c r="AG69" i="55"/>
  <c r="AG70" i="55"/>
  <c r="AG71" i="55"/>
  <c r="AG72" i="55"/>
  <c r="AG73" i="55"/>
  <c r="AG74" i="55"/>
  <c r="AG75" i="55"/>
  <c r="AG76" i="55"/>
  <c r="AG77" i="55"/>
  <c r="AG78" i="55"/>
  <c r="AG79" i="55"/>
  <c r="AG80" i="55"/>
  <c r="AG81" i="55"/>
  <c r="AG82" i="55"/>
  <c r="AG83" i="55"/>
  <c r="AG84" i="55"/>
  <c r="AG85" i="55"/>
  <c r="AG86" i="55"/>
  <c r="AG87" i="55"/>
  <c r="AG88" i="55"/>
  <c r="AG89" i="55"/>
  <c r="AG90" i="55"/>
  <c r="AG91" i="55"/>
  <c r="AG92" i="55"/>
  <c r="AG93" i="55"/>
  <c r="AG94" i="55"/>
  <c r="AG95" i="55"/>
  <c r="AG96" i="55"/>
  <c r="AG97" i="55"/>
  <c r="AG98" i="55"/>
  <c r="AG99" i="55"/>
  <c r="AG100" i="55"/>
  <c r="AG101" i="55"/>
  <c r="AG102" i="55"/>
  <c r="AG103" i="55"/>
  <c r="AG104" i="55"/>
  <c r="AG105" i="55"/>
  <c r="AG106" i="55"/>
  <c r="AG107" i="55"/>
  <c r="AG108" i="55"/>
  <c r="AG109" i="55"/>
  <c r="AG110" i="55"/>
  <c r="AG111" i="55"/>
  <c r="AG112" i="55"/>
  <c r="AG113" i="55"/>
  <c r="AG114" i="55"/>
  <c r="AG115" i="55"/>
  <c r="AG116" i="55"/>
  <c r="AG117" i="55"/>
  <c r="AG118" i="55"/>
  <c r="AG119" i="55"/>
  <c r="AG120" i="55"/>
  <c r="AG121" i="55"/>
  <c r="AG122" i="55"/>
  <c r="AG123" i="55"/>
  <c r="AG124" i="55"/>
  <c r="AG125" i="55"/>
  <c r="AG126" i="55"/>
  <c r="AG127" i="55"/>
  <c r="AG128" i="55"/>
  <c r="AG129" i="55"/>
  <c r="AG130" i="55"/>
  <c r="AG131" i="55"/>
  <c r="AG132" i="55"/>
  <c r="AG133" i="55"/>
  <c r="AG134" i="55"/>
  <c r="AG135" i="55"/>
  <c r="AG136" i="55"/>
  <c r="AG137" i="55"/>
  <c r="AG138" i="55"/>
  <c r="AG53" i="55"/>
  <c r="AG57" i="53"/>
  <c r="AC136" i="58"/>
  <c r="AA136" i="58"/>
  <c r="Z136" i="58"/>
  <c r="AC135" i="58"/>
  <c r="AA135" i="58"/>
  <c r="Z135" i="58"/>
  <c r="AC134" i="58"/>
  <c r="AA134" i="58"/>
  <c r="Z134" i="58"/>
  <c r="AC133" i="58"/>
  <c r="AA133" i="58"/>
  <c r="Z133" i="58"/>
  <c r="AC132" i="58"/>
  <c r="AA132" i="58"/>
  <c r="Z132" i="58"/>
  <c r="AC131" i="58"/>
  <c r="AA131" i="58"/>
  <c r="Z131" i="58"/>
  <c r="AC130" i="58"/>
  <c r="AA130" i="58"/>
  <c r="Z130" i="58"/>
  <c r="AC129" i="58"/>
  <c r="AA129" i="58"/>
  <c r="Z129" i="58"/>
  <c r="AC128" i="58"/>
  <c r="AA128" i="58"/>
  <c r="Z128" i="58"/>
  <c r="AC127" i="58"/>
  <c r="AA127" i="58"/>
  <c r="Z127" i="58"/>
  <c r="AC126" i="58"/>
  <c r="AA126" i="58"/>
  <c r="Z126" i="58"/>
  <c r="AC125" i="58"/>
  <c r="AA125" i="58"/>
  <c r="Z125" i="58"/>
  <c r="AC124" i="58"/>
  <c r="AA124" i="58"/>
  <c r="Z124" i="58"/>
  <c r="AC123" i="58"/>
  <c r="AA123" i="58"/>
  <c r="Z123" i="58"/>
  <c r="AC122" i="58"/>
  <c r="AA122" i="58"/>
  <c r="Z122" i="58"/>
  <c r="AC121" i="58"/>
  <c r="AA121" i="58"/>
  <c r="Z121" i="58"/>
  <c r="AC120" i="58"/>
  <c r="AA120" i="58"/>
  <c r="Z120" i="58"/>
  <c r="AC119" i="58"/>
  <c r="AA119" i="58"/>
  <c r="Z119" i="58"/>
  <c r="AC118" i="58"/>
  <c r="AA118" i="58"/>
  <c r="Z118" i="58"/>
  <c r="AC117" i="58"/>
  <c r="AA117" i="58"/>
  <c r="Z117" i="58"/>
  <c r="AC116" i="58"/>
  <c r="AA116" i="58"/>
  <c r="Z116" i="58"/>
  <c r="AC115" i="58"/>
  <c r="AA115" i="58"/>
  <c r="Z115" i="58"/>
  <c r="AC114" i="58"/>
  <c r="AA114" i="58"/>
  <c r="Z114" i="58"/>
  <c r="AC113" i="58"/>
  <c r="AA113" i="58"/>
  <c r="Z113" i="58"/>
  <c r="AC112" i="58"/>
  <c r="AA112" i="58"/>
  <c r="Z112" i="58"/>
  <c r="AC111" i="58"/>
  <c r="AA111" i="58"/>
  <c r="Z111" i="58"/>
  <c r="AC110" i="58"/>
  <c r="AA110" i="58"/>
  <c r="Z110" i="58"/>
  <c r="AC109" i="58"/>
  <c r="AA109" i="58"/>
  <c r="Z109" i="58"/>
  <c r="AC108" i="58"/>
  <c r="AA108" i="58"/>
  <c r="Z108" i="58"/>
  <c r="AC107" i="58"/>
  <c r="AA107" i="58"/>
  <c r="Z107" i="58"/>
  <c r="AC106" i="58"/>
  <c r="AA106" i="58"/>
  <c r="Z106" i="58"/>
  <c r="AC105" i="58"/>
  <c r="AA105" i="58"/>
  <c r="Z105" i="58"/>
  <c r="AC104" i="58"/>
  <c r="AA104" i="58"/>
  <c r="Z104" i="58"/>
  <c r="AC103" i="58"/>
  <c r="AA103" i="58"/>
  <c r="Z103" i="58"/>
  <c r="AC102" i="58"/>
  <c r="AA102" i="58"/>
  <c r="Z102" i="58"/>
  <c r="AC101" i="58"/>
  <c r="AA101" i="58"/>
  <c r="Z101" i="58"/>
  <c r="AC100" i="58"/>
  <c r="AA100" i="58"/>
  <c r="Z100" i="58"/>
  <c r="AC99" i="58"/>
  <c r="AA99" i="58"/>
  <c r="Z99" i="58"/>
  <c r="AC98" i="58"/>
  <c r="AA98" i="58"/>
  <c r="Z98" i="58"/>
  <c r="AC97" i="58"/>
  <c r="AA97" i="58"/>
  <c r="Z97" i="58"/>
  <c r="AC96" i="58"/>
  <c r="AA96" i="58"/>
  <c r="Z96" i="58"/>
  <c r="AC95" i="58"/>
  <c r="AA95" i="58"/>
  <c r="Z95" i="58"/>
  <c r="AC94" i="58"/>
  <c r="AA94" i="58"/>
  <c r="Z94" i="58"/>
  <c r="AC93" i="58"/>
  <c r="AA93" i="58"/>
  <c r="Z93" i="58"/>
  <c r="AC92" i="58"/>
  <c r="AA92" i="58"/>
  <c r="Z92" i="58"/>
  <c r="AC91" i="58"/>
  <c r="AA91" i="58"/>
  <c r="Z91" i="58"/>
  <c r="AC90" i="58"/>
  <c r="AA90" i="58"/>
  <c r="Z90" i="58"/>
  <c r="AC89" i="58"/>
  <c r="AA89" i="58"/>
  <c r="Z89" i="58"/>
  <c r="AC88" i="58"/>
  <c r="AA88" i="58"/>
  <c r="Z88" i="58"/>
  <c r="AC87" i="58"/>
  <c r="AA87" i="58"/>
  <c r="Z87" i="58"/>
  <c r="AC86" i="58"/>
  <c r="AA86" i="58"/>
  <c r="Z86" i="58"/>
  <c r="AC85" i="58"/>
  <c r="AA85" i="58"/>
  <c r="Z85" i="58"/>
  <c r="AC84" i="58"/>
  <c r="AA84" i="58"/>
  <c r="Z84" i="58"/>
  <c r="AC83" i="58"/>
  <c r="AA83" i="58"/>
  <c r="Z83" i="58"/>
  <c r="AC82" i="58"/>
  <c r="AA82" i="58"/>
  <c r="Z82" i="58"/>
  <c r="AC81" i="58"/>
  <c r="AA81" i="58"/>
  <c r="Z81" i="58"/>
  <c r="AC80" i="58"/>
  <c r="AA80" i="58"/>
  <c r="Z80" i="58"/>
  <c r="AC79" i="58"/>
  <c r="AA79" i="58"/>
  <c r="Z79" i="58"/>
  <c r="AC78" i="58"/>
  <c r="AA78" i="58"/>
  <c r="Z78" i="58"/>
  <c r="AC77" i="58"/>
  <c r="AA77" i="58"/>
  <c r="Z77" i="58"/>
  <c r="AC76" i="58"/>
  <c r="AA76" i="58"/>
  <c r="Z76" i="58"/>
  <c r="AC75" i="58"/>
  <c r="AA75" i="58"/>
  <c r="Z75" i="58"/>
  <c r="AC74" i="58"/>
  <c r="AA74" i="58"/>
  <c r="Z74" i="58"/>
  <c r="AC73" i="58"/>
  <c r="AA73" i="58"/>
  <c r="Z73" i="58"/>
  <c r="AC72" i="58"/>
  <c r="AA72" i="58"/>
  <c r="Z72" i="58"/>
  <c r="AC71" i="58"/>
  <c r="AA71" i="58"/>
  <c r="Z71" i="58"/>
  <c r="AC70" i="58"/>
  <c r="AA70" i="58"/>
  <c r="Z70" i="58"/>
  <c r="AC69" i="58"/>
  <c r="AA69" i="58"/>
  <c r="Z69" i="58"/>
  <c r="AC68" i="58"/>
  <c r="AA68" i="58"/>
  <c r="Z68" i="58"/>
  <c r="AC67" i="58"/>
  <c r="AA67" i="58"/>
  <c r="Z67" i="58"/>
  <c r="AC66" i="58"/>
  <c r="AA66" i="58"/>
  <c r="Z66" i="58"/>
  <c r="AC65" i="58"/>
  <c r="AA65" i="58"/>
  <c r="Z65" i="58"/>
  <c r="AC64" i="58"/>
  <c r="AA64" i="58"/>
  <c r="Z64" i="58"/>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G114" i="51"/>
  <c r="AG115" i="51"/>
  <c r="AG116" i="51"/>
  <c r="AG117" i="51"/>
  <c r="AG118" i="51"/>
  <c r="AG119" i="51"/>
  <c r="AG120" i="51"/>
  <c r="AG121" i="51"/>
  <c r="AG122" i="51"/>
  <c r="AG123" i="51"/>
  <c r="AG124" i="51"/>
  <c r="AG125" i="51"/>
  <c r="AG126" i="51"/>
  <c r="AG127" i="51"/>
  <c r="AG128" i="51"/>
  <c r="AG129" i="51"/>
  <c r="AG130" i="51"/>
  <c r="AG131" i="51"/>
  <c r="AG132" i="51"/>
  <c r="AG133" i="51"/>
  <c r="AG134" i="51"/>
  <c r="AG135" i="51"/>
  <c r="AG136" i="51"/>
  <c r="AG137" i="51"/>
  <c r="AG138" i="51"/>
  <c r="AG139" i="51"/>
  <c r="AG140" i="51"/>
  <c r="AG141" i="51"/>
  <c r="AG142" i="51"/>
  <c r="AG143" i="51"/>
  <c r="AG144" i="51"/>
  <c r="AG145" i="51"/>
  <c r="AG146" i="51"/>
  <c r="AG147" i="51"/>
  <c r="AG148" i="51"/>
  <c r="AG149" i="51"/>
  <c r="AG150" i="51"/>
  <c r="AF133" i="57"/>
  <c r="AE133" i="57"/>
  <c r="AF132" i="57"/>
  <c r="AE132" i="57"/>
  <c r="AF131" i="57"/>
  <c r="AE131" i="57"/>
  <c r="AF130" i="57"/>
  <c r="AE130" i="57"/>
  <c r="AF129" i="57"/>
  <c r="AE129" i="57"/>
  <c r="AF128" i="57"/>
  <c r="AE128" i="57"/>
  <c r="AF127" i="57"/>
  <c r="AE127" i="57"/>
  <c r="AF126" i="57"/>
  <c r="AE126" i="57"/>
  <c r="AF125" i="57"/>
  <c r="AE125" i="57"/>
  <c r="AF124" i="57"/>
  <c r="AE124" i="57"/>
  <c r="AF123" i="57"/>
  <c r="AE123" i="57"/>
  <c r="AF122" i="57"/>
  <c r="AE122" i="57"/>
  <c r="AF121" i="57"/>
  <c r="AE121" i="57"/>
  <c r="AF120" i="57"/>
  <c r="AE120" i="57"/>
  <c r="AF119" i="57"/>
  <c r="AE119" i="57"/>
  <c r="AF118" i="57"/>
  <c r="AE118" i="57"/>
  <c r="AF117" i="57"/>
  <c r="AE117" i="57"/>
  <c r="AF116" i="57"/>
  <c r="AE116" i="57"/>
  <c r="AF115" i="57"/>
  <c r="AE115" i="57"/>
  <c r="AF114" i="57"/>
  <c r="AE114" i="57"/>
  <c r="AF113" i="57"/>
  <c r="AE113" i="57"/>
  <c r="AF112" i="57"/>
  <c r="AE112" i="57"/>
  <c r="AF111" i="57"/>
  <c r="AE111" i="57"/>
  <c r="AF110" i="57"/>
  <c r="AE110" i="57"/>
  <c r="AF109" i="57"/>
  <c r="AE109" i="57"/>
  <c r="AF108" i="57"/>
  <c r="AE108" i="57"/>
  <c r="AF107" i="57"/>
  <c r="AE107" i="57"/>
  <c r="AF106" i="57"/>
  <c r="AE106" i="57"/>
  <c r="AF105" i="57"/>
  <c r="AE105" i="57"/>
  <c r="AF104" i="57"/>
  <c r="AE104" i="57"/>
  <c r="AF103" i="57"/>
  <c r="AE103" i="57"/>
  <c r="AF102" i="57"/>
  <c r="AE102" i="57"/>
  <c r="AF101" i="57"/>
  <c r="AE101" i="57"/>
  <c r="AF100" i="57"/>
  <c r="AE100" i="57"/>
  <c r="AF99" i="57"/>
  <c r="AE99" i="57"/>
  <c r="AF98" i="57"/>
  <c r="AE98" i="57"/>
  <c r="AF97" i="57"/>
  <c r="AE97" i="57"/>
  <c r="AF96" i="57"/>
  <c r="AE96" i="57"/>
  <c r="AF95" i="57"/>
  <c r="AE95" i="57"/>
  <c r="AF94" i="57"/>
  <c r="AE94" i="57"/>
  <c r="AF93" i="57"/>
  <c r="AE93" i="57"/>
  <c r="AF92" i="57"/>
  <c r="AE92" i="57"/>
  <c r="AF91" i="57"/>
  <c r="AE91" i="57"/>
  <c r="AF90" i="57"/>
  <c r="AE90" i="57"/>
  <c r="AF89" i="57"/>
  <c r="AE89" i="57"/>
  <c r="AF88" i="57"/>
  <c r="AE88" i="57"/>
  <c r="AF87" i="57"/>
  <c r="AE87" i="57"/>
  <c r="AF86" i="57"/>
  <c r="AE86" i="57"/>
  <c r="AF85" i="57"/>
  <c r="AE85" i="57"/>
  <c r="AF84" i="57"/>
  <c r="AE84" i="57"/>
  <c r="AF83" i="57"/>
  <c r="AE83" i="57"/>
  <c r="AF82" i="57"/>
  <c r="AE82" i="57"/>
  <c r="AF81" i="57"/>
  <c r="AE81" i="57"/>
  <c r="AF80" i="57"/>
  <c r="AE80" i="57"/>
  <c r="AF79" i="57"/>
  <c r="AE79" i="57"/>
  <c r="AF78" i="57"/>
  <c r="AE78" i="57"/>
  <c r="AF77" i="57"/>
  <c r="AE77" i="57"/>
  <c r="AF76" i="57"/>
  <c r="AE76" i="57"/>
  <c r="AF75" i="57"/>
  <c r="AE75" i="57"/>
  <c r="AF74" i="57"/>
  <c r="AE74" i="57"/>
  <c r="AF73" i="57"/>
  <c r="AE73" i="57"/>
  <c r="AF72" i="57"/>
  <c r="AE72" i="57"/>
  <c r="AF71" i="57"/>
  <c r="AE71" i="57"/>
  <c r="AF70" i="57"/>
  <c r="AE70" i="57"/>
  <c r="AF69" i="57"/>
  <c r="AE69" i="57"/>
  <c r="AF68" i="57"/>
  <c r="AE68" i="57"/>
  <c r="AF67" i="57"/>
  <c r="AE67" i="57"/>
  <c r="AF66" i="57"/>
  <c r="AE66" i="57"/>
  <c r="AF65" i="57"/>
  <c r="AE65" i="57"/>
  <c r="AF64" i="57"/>
  <c r="AE64" i="57"/>
  <c r="AF63" i="57"/>
  <c r="AE63" i="57"/>
  <c r="AF62" i="57"/>
  <c r="AE62" i="57"/>
  <c r="AF61" i="57"/>
  <c r="AE61" i="57"/>
  <c r="AF60" i="57"/>
  <c r="AE60" i="57"/>
  <c r="AF59" i="57"/>
  <c r="AE59" i="57"/>
  <c r="AF58" i="57"/>
  <c r="AE58" i="57"/>
  <c r="AF57" i="57"/>
  <c r="AE57" i="57"/>
  <c r="AF56" i="57"/>
  <c r="AE56" i="57"/>
  <c r="AF55" i="57"/>
  <c r="AE55" i="57"/>
  <c r="AF54" i="57"/>
  <c r="AE54" i="57"/>
  <c r="AF53" i="57"/>
  <c r="AE53" i="57"/>
  <c r="AF52" i="57"/>
  <c r="AE52" i="57"/>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G68" i="31"/>
  <c r="AG69" i="31"/>
  <c r="AG70" i="31"/>
  <c r="AG71" i="31"/>
  <c r="AG72" i="31"/>
  <c r="AG73" i="31"/>
  <c r="AG74" i="31"/>
  <c r="AG75" i="31"/>
  <c r="AG76" i="31"/>
  <c r="AG77" i="31"/>
  <c r="AG78" i="31"/>
  <c r="AG79" i="31"/>
  <c r="AG80" i="31"/>
  <c r="AG81" i="31"/>
  <c r="AG82" i="31"/>
  <c r="AG83" i="31"/>
  <c r="AG84" i="31"/>
  <c r="AG85" i="31"/>
  <c r="AG86" i="31"/>
  <c r="AG87" i="31"/>
  <c r="AG88" i="31"/>
  <c r="AG89" i="31"/>
  <c r="AG90" i="31"/>
  <c r="AG91" i="31"/>
  <c r="AG92" i="31"/>
  <c r="AG93" i="31"/>
  <c r="AG94" i="31"/>
  <c r="AG95" i="31"/>
  <c r="AG96" i="31"/>
  <c r="AG97" i="31"/>
  <c r="AG98" i="31"/>
  <c r="AG99" i="31"/>
  <c r="AG100" i="31"/>
  <c r="AG101" i="31"/>
  <c r="AG102" i="31"/>
  <c r="AG103" i="31"/>
  <c r="AG104" i="31"/>
  <c r="AG105" i="31"/>
  <c r="AG106" i="31"/>
  <c r="AG107" i="31"/>
  <c r="AG108" i="31"/>
  <c r="AG109" i="31"/>
  <c r="AG110" i="31"/>
  <c r="AG111" i="31"/>
  <c r="AG112" i="31"/>
  <c r="AG113" i="31"/>
  <c r="AG114" i="31"/>
  <c r="AG115" i="31"/>
  <c r="AG116" i="31"/>
  <c r="AG117" i="31"/>
  <c r="AG118" i="31"/>
  <c r="AG119" i="31"/>
  <c r="AG120" i="31"/>
  <c r="AG121" i="31"/>
  <c r="AG122" i="31"/>
  <c r="AG123" i="31"/>
  <c r="AG124" i="31"/>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G108" i="30"/>
  <c r="AG109" i="30"/>
  <c r="AG110" i="30"/>
  <c r="AG111" i="30"/>
  <c r="AG112" i="30"/>
  <c r="AG113" i="30"/>
  <c r="AG114" i="30"/>
  <c r="AG115" i="30"/>
  <c r="AG116" i="30"/>
  <c r="AG117" i="30"/>
  <c r="AG118" i="30"/>
  <c r="AG119" i="30"/>
  <c r="AG120" i="30"/>
  <c r="AG121" i="30"/>
  <c r="AG122" i="30"/>
  <c r="AG123" i="30"/>
  <c r="AG124" i="30"/>
  <c r="AG125" i="30"/>
  <c r="AG126" i="30"/>
  <c r="AG127" i="30"/>
  <c r="AG128" i="30"/>
  <c r="AG129" i="30"/>
  <c r="AG130" i="30"/>
  <c r="AG131" i="30"/>
  <c r="AG132" i="30"/>
  <c r="AG133" i="30"/>
  <c r="AG134" i="30"/>
  <c r="AG135" i="30"/>
  <c r="AG136" i="30"/>
  <c r="AG137" i="30"/>
  <c r="AG138" i="30"/>
  <c r="AG53" i="30"/>
  <c r="AG43" i="31"/>
  <c r="AG143" i="53"/>
  <c r="AF143" i="53"/>
  <c r="AE143" i="53"/>
  <c r="AG142" i="53"/>
  <c r="AF142" i="53"/>
  <c r="AE142" i="53"/>
  <c r="AG141" i="53"/>
  <c r="AF141" i="53"/>
  <c r="AE141" i="53"/>
  <c r="AG140" i="53"/>
  <c r="AF140" i="53"/>
  <c r="AE140" i="53"/>
  <c r="AG139" i="53"/>
  <c r="AF139" i="53"/>
  <c r="AE139" i="53"/>
  <c r="AG138" i="53"/>
  <c r="AF138" i="53"/>
  <c r="AE138" i="53"/>
  <c r="AG137" i="53"/>
  <c r="AF137" i="53"/>
  <c r="AE137" i="53"/>
  <c r="AG136" i="53"/>
  <c r="AF136" i="53"/>
  <c r="AE136" i="53"/>
  <c r="AG135" i="53"/>
  <c r="AF135" i="53"/>
  <c r="AE135" i="53"/>
  <c r="AG134" i="53"/>
  <c r="AF134" i="53"/>
  <c r="AE134" i="53"/>
  <c r="AG133" i="53"/>
  <c r="AF133" i="53"/>
  <c r="AE133" i="53"/>
  <c r="AG132" i="53"/>
  <c r="AF132" i="53"/>
  <c r="AE132" i="53"/>
  <c r="AG131" i="53"/>
  <c r="AF131" i="53"/>
  <c r="AE131" i="53"/>
  <c r="AG130" i="53"/>
  <c r="AF130" i="53"/>
  <c r="AE130" i="53"/>
  <c r="AG129" i="53"/>
  <c r="AF129" i="53"/>
  <c r="AE129" i="53"/>
  <c r="AG128" i="53"/>
  <c r="AF128" i="53"/>
  <c r="AE128" i="53"/>
  <c r="AG127" i="53"/>
  <c r="AF127" i="53"/>
  <c r="AE127" i="53"/>
  <c r="AG126" i="53"/>
  <c r="AF126" i="53"/>
  <c r="AE126" i="53"/>
  <c r="AG125" i="53"/>
  <c r="AF125" i="53"/>
  <c r="AE125" i="53"/>
  <c r="AG124" i="53"/>
  <c r="AF124" i="53"/>
  <c r="AE124" i="53"/>
  <c r="AG123" i="53"/>
  <c r="AF123" i="53"/>
  <c r="AE123" i="53"/>
  <c r="AG122" i="53"/>
  <c r="AF122" i="53"/>
  <c r="AE122" i="53"/>
  <c r="AG121" i="53"/>
  <c r="AF121" i="53"/>
  <c r="AE121" i="53"/>
  <c r="AG120" i="53"/>
  <c r="AF120" i="53"/>
  <c r="AE120" i="53"/>
  <c r="AG119" i="53"/>
  <c r="AF119" i="53"/>
  <c r="AE119" i="53"/>
  <c r="AG118" i="53"/>
  <c r="AF118" i="53"/>
  <c r="AE118" i="53"/>
  <c r="AG117" i="53"/>
  <c r="AF117" i="53"/>
  <c r="AE117" i="53"/>
  <c r="AG116" i="53"/>
  <c r="AF116" i="53"/>
  <c r="AE116" i="53"/>
  <c r="AG115" i="53"/>
  <c r="AF115" i="53"/>
  <c r="AE115" i="53"/>
  <c r="AG114" i="53"/>
  <c r="AF114" i="53"/>
  <c r="AE114" i="53"/>
  <c r="AG113" i="53"/>
  <c r="AF113" i="53"/>
  <c r="AE113" i="53"/>
  <c r="AG112" i="53"/>
  <c r="AF112" i="53"/>
  <c r="AE112" i="53"/>
  <c r="AG111" i="53"/>
  <c r="AF111" i="53"/>
  <c r="AE111" i="53"/>
  <c r="AG110" i="53"/>
  <c r="AF110" i="53"/>
  <c r="AE110" i="53"/>
  <c r="AG109" i="53"/>
  <c r="AF109" i="53"/>
  <c r="AE109" i="53"/>
  <c r="AG108" i="53"/>
  <c r="AF108" i="53"/>
  <c r="AE108" i="53"/>
  <c r="AG107" i="53"/>
  <c r="AF107" i="53"/>
  <c r="AE107" i="53"/>
  <c r="AG106" i="53"/>
  <c r="AF106" i="53"/>
  <c r="AE106" i="53"/>
  <c r="AG105" i="53"/>
  <c r="AF105" i="53"/>
  <c r="AE105" i="53"/>
  <c r="AG104" i="53"/>
  <c r="AF104" i="53"/>
  <c r="AE104" i="53"/>
  <c r="AG103" i="53"/>
  <c r="AF103" i="53"/>
  <c r="AE103" i="53"/>
  <c r="AG102" i="53"/>
  <c r="AF102" i="53"/>
  <c r="AE102" i="53"/>
  <c r="AG101" i="53"/>
  <c r="AF101" i="53"/>
  <c r="AE101" i="53"/>
  <c r="AG100" i="53"/>
  <c r="AF100" i="53"/>
  <c r="AE100" i="53"/>
  <c r="AG99" i="53"/>
  <c r="AF99" i="53"/>
  <c r="AE99" i="53"/>
  <c r="AG98" i="53"/>
  <c r="AF98" i="53"/>
  <c r="AE98" i="53"/>
  <c r="AG97" i="53"/>
  <c r="AF97" i="53"/>
  <c r="AE97" i="53"/>
  <c r="AG96" i="53"/>
  <c r="AF96" i="53"/>
  <c r="AE96" i="53"/>
  <c r="AG95" i="53"/>
  <c r="AF95" i="53"/>
  <c r="AE95" i="53"/>
  <c r="AG94" i="53"/>
  <c r="AF94" i="53"/>
  <c r="AE94" i="53"/>
  <c r="AG93" i="53"/>
  <c r="AF93" i="53"/>
  <c r="AE93" i="53"/>
  <c r="AG92" i="53"/>
  <c r="AF92" i="53"/>
  <c r="AE92" i="53"/>
  <c r="AG91" i="53"/>
  <c r="AF91" i="53"/>
  <c r="AE91" i="53"/>
  <c r="AG90" i="53"/>
  <c r="AF90" i="53"/>
  <c r="AE90" i="53"/>
  <c r="AG89" i="53"/>
  <c r="AF89" i="53"/>
  <c r="AE89" i="53"/>
  <c r="AG88" i="53"/>
  <c r="AF88" i="53"/>
  <c r="AE88" i="53"/>
  <c r="AG87" i="53"/>
  <c r="AF87" i="53"/>
  <c r="AE87" i="53"/>
  <c r="AG86" i="53"/>
  <c r="AF86" i="53"/>
  <c r="AE86" i="53"/>
  <c r="AG85" i="53"/>
  <c r="AF85" i="53"/>
  <c r="AE85" i="53"/>
  <c r="AG84" i="53"/>
  <c r="AF84" i="53"/>
  <c r="AE84" i="53"/>
  <c r="AG83" i="53"/>
  <c r="AF83" i="53"/>
  <c r="AE83" i="53"/>
  <c r="AG82" i="53"/>
  <c r="AF82" i="53"/>
  <c r="AE82" i="53"/>
  <c r="AG81" i="53"/>
  <c r="AF81" i="53"/>
  <c r="AE81" i="53"/>
  <c r="AG80" i="53"/>
  <c r="AF80" i="53"/>
  <c r="AE80" i="53"/>
  <c r="AG79" i="53"/>
  <c r="AF79" i="53"/>
  <c r="AE79" i="53"/>
  <c r="AG78" i="53"/>
  <c r="AF78" i="53"/>
  <c r="AE78" i="53"/>
  <c r="AG77" i="53"/>
  <c r="AF77" i="53"/>
  <c r="AE77" i="53"/>
  <c r="AG76" i="53"/>
  <c r="AF76" i="53"/>
  <c r="AE76" i="53"/>
  <c r="AG75" i="53"/>
  <c r="AF75" i="53"/>
  <c r="AE75" i="53"/>
  <c r="AG74" i="53"/>
  <c r="AF74" i="53"/>
  <c r="AE74" i="53"/>
  <c r="AG73" i="53"/>
  <c r="AF73" i="53"/>
  <c r="AE73" i="53"/>
  <c r="AG72" i="53"/>
  <c r="AF72" i="53"/>
  <c r="AE72" i="53"/>
  <c r="AG71" i="53"/>
  <c r="AF71" i="53"/>
  <c r="AE71" i="53"/>
  <c r="AG70" i="53"/>
  <c r="AF70" i="53"/>
  <c r="AE70" i="53"/>
  <c r="AG69" i="53"/>
  <c r="AF69" i="53"/>
  <c r="AE69" i="53"/>
  <c r="AG68" i="53"/>
  <c r="AF68" i="53"/>
  <c r="AE68" i="53"/>
  <c r="AG67" i="53"/>
  <c r="AF67" i="53"/>
  <c r="AE67" i="53"/>
  <c r="AG66" i="53"/>
  <c r="AF66" i="53"/>
  <c r="AE66" i="53"/>
  <c r="AG65" i="53"/>
  <c r="AF65" i="53"/>
  <c r="AE65" i="53"/>
  <c r="AG64" i="53"/>
  <c r="AF64" i="53"/>
  <c r="AE64" i="53"/>
  <c r="AG63" i="53"/>
  <c r="AF63" i="53"/>
  <c r="AE63" i="53"/>
  <c r="AG62" i="53"/>
  <c r="AF62" i="53"/>
  <c r="AE62" i="53"/>
  <c r="AG61" i="53"/>
  <c r="AF61" i="53"/>
  <c r="AE61" i="53"/>
  <c r="AG60" i="53"/>
  <c r="AF60" i="53"/>
  <c r="AE60" i="53"/>
  <c r="AG59" i="53"/>
  <c r="AF59" i="53"/>
  <c r="AE59" i="53"/>
  <c r="AG58" i="53"/>
  <c r="AF58" i="53"/>
  <c r="AE58" i="53"/>
  <c r="AF57" i="53"/>
  <c r="AE57" i="53"/>
  <c r="AH45" i="27"/>
  <c r="AF150" i="51"/>
  <c r="AJ150" i="51" s="1"/>
  <c r="Q150" i="51" s="1"/>
  <c r="AE150" i="51"/>
  <c r="AF149" i="51"/>
  <c r="AJ149" i="51" s="1"/>
  <c r="Q149" i="51" s="1"/>
  <c r="AE149" i="51"/>
  <c r="AF148" i="51"/>
  <c r="AE148" i="51"/>
  <c r="AF147" i="51"/>
  <c r="AJ147" i="51" s="1"/>
  <c r="Q147" i="51" s="1"/>
  <c r="AE147" i="51"/>
  <c r="AF146" i="51"/>
  <c r="AJ146" i="51" s="1"/>
  <c r="Q146" i="51" s="1"/>
  <c r="AE146" i="51"/>
  <c r="AF145" i="51"/>
  <c r="AJ145" i="51" s="1"/>
  <c r="Q145" i="51" s="1"/>
  <c r="AE145" i="51"/>
  <c r="AF144" i="51"/>
  <c r="AJ144" i="51" s="1"/>
  <c r="Q144" i="51" s="1"/>
  <c r="AE144" i="51"/>
  <c r="AF143" i="51"/>
  <c r="AJ143" i="51" s="1"/>
  <c r="Q143" i="51" s="1"/>
  <c r="AE143" i="51"/>
  <c r="AF142" i="51"/>
  <c r="AJ142" i="51" s="1"/>
  <c r="Q142" i="51" s="1"/>
  <c r="AE142" i="51"/>
  <c r="AF141" i="51"/>
  <c r="AJ141" i="51" s="1"/>
  <c r="Q141" i="51" s="1"/>
  <c r="AE141" i="51"/>
  <c r="AF140" i="51"/>
  <c r="AJ140" i="51" s="1"/>
  <c r="Q140" i="51" s="1"/>
  <c r="AE140" i="51"/>
  <c r="AF139" i="51"/>
  <c r="AJ139" i="51" s="1"/>
  <c r="Q139" i="51" s="1"/>
  <c r="AE139" i="51"/>
  <c r="AF138" i="51"/>
  <c r="AJ138" i="51" s="1"/>
  <c r="Q138" i="51" s="1"/>
  <c r="AE138" i="51"/>
  <c r="AF137" i="51"/>
  <c r="AJ137" i="51" s="1"/>
  <c r="Q137" i="51" s="1"/>
  <c r="AE137" i="51"/>
  <c r="AF136" i="51"/>
  <c r="AJ136" i="51" s="1"/>
  <c r="Q136" i="51" s="1"/>
  <c r="AE136" i="51"/>
  <c r="AF135" i="51"/>
  <c r="AJ135" i="51" s="1"/>
  <c r="Q135" i="51" s="1"/>
  <c r="AE135" i="51"/>
  <c r="AF134" i="51"/>
  <c r="AJ134" i="51" s="1"/>
  <c r="Q134" i="51" s="1"/>
  <c r="AE134" i="51"/>
  <c r="AF133" i="51"/>
  <c r="AJ133" i="51" s="1"/>
  <c r="Q133" i="51" s="1"/>
  <c r="AE133" i="51"/>
  <c r="AF132" i="51"/>
  <c r="AE132" i="51"/>
  <c r="AF131" i="51"/>
  <c r="AJ131" i="51" s="1"/>
  <c r="Q131" i="51" s="1"/>
  <c r="AE131" i="51"/>
  <c r="AF130" i="51"/>
  <c r="AJ130" i="51" s="1"/>
  <c r="Q130" i="51" s="1"/>
  <c r="AE130" i="51"/>
  <c r="AF129" i="51"/>
  <c r="AJ129" i="51" s="1"/>
  <c r="Q129" i="51" s="1"/>
  <c r="AE129" i="51"/>
  <c r="AF128" i="51"/>
  <c r="AJ128" i="51" s="1"/>
  <c r="Q128" i="51" s="1"/>
  <c r="AE128" i="51"/>
  <c r="AF127" i="51"/>
  <c r="AJ127" i="51" s="1"/>
  <c r="Q127" i="51" s="1"/>
  <c r="AE127" i="51"/>
  <c r="AF126" i="51"/>
  <c r="AJ126" i="51" s="1"/>
  <c r="Q126" i="51" s="1"/>
  <c r="AE126" i="51"/>
  <c r="AF125" i="51"/>
  <c r="AJ125" i="51" s="1"/>
  <c r="Q125" i="51" s="1"/>
  <c r="AE125" i="51"/>
  <c r="AF124" i="51"/>
  <c r="AJ124" i="51" s="1"/>
  <c r="Q124" i="51" s="1"/>
  <c r="AE124" i="51"/>
  <c r="AF123" i="51"/>
  <c r="AJ123" i="51" s="1"/>
  <c r="Q123" i="51" s="1"/>
  <c r="AE123" i="51"/>
  <c r="AF122" i="51"/>
  <c r="AJ122" i="51" s="1"/>
  <c r="Q122" i="51" s="1"/>
  <c r="AE122" i="51"/>
  <c r="AF121" i="51"/>
  <c r="AJ121" i="51" s="1"/>
  <c r="Q121" i="51" s="1"/>
  <c r="AE121" i="51"/>
  <c r="AF120" i="51"/>
  <c r="AJ120" i="51" s="1"/>
  <c r="Q120" i="51" s="1"/>
  <c r="AE120" i="51"/>
  <c r="AF119" i="51"/>
  <c r="AJ119" i="51" s="1"/>
  <c r="Q119" i="51" s="1"/>
  <c r="AE119" i="51"/>
  <c r="AF118" i="51"/>
  <c r="AJ118" i="51" s="1"/>
  <c r="Q118" i="51" s="1"/>
  <c r="AE118" i="51"/>
  <c r="AF117" i="51"/>
  <c r="AJ117" i="51" s="1"/>
  <c r="Q117" i="51" s="1"/>
  <c r="AE117" i="51"/>
  <c r="AF116" i="51"/>
  <c r="AE116" i="51"/>
  <c r="AF115" i="51"/>
  <c r="AJ115" i="51" s="1"/>
  <c r="Q115" i="51" s="1"/>
  <c r="AE115" i="51"/>
  <c r="AF114" i="51"/>
  <c r="AJ114" i="51" s="1"/>
  <c r="Q114" i="51" s="1"/>
  <c r="AE114" i="51"/>
  <c r="AF113" i="51"/>
  <c r="AJ113" i="51" s="1"/>
  <c r="Q113" i="51" s="1"/>
  <c r="AE113" i="51"/>
  <c r="AF112" i="51"/>
  <c r="AJ112" i="51" s="1"/>
  <c r="Q112" i="51" s="1"/>
  <c r="AE112" i="51"/>
  <c r="AF111" i="51"/>
  <c r="AJ111" i="51" s="1"/>
  <c r="Q111" i="51" s="1"/>
  <c r="AE111" i="51"/>
  <c r="AF110" i="51"/>
  <c r="AJ110" i="51" s="1"/>
  <c r="Q110" i="51" s="1"/>
  <c r="AE110" i="51"/>
  <c r="AF109" i="51"/>
  <c r="AJ109" i="51" s="1"/>
  <c r="Q109" i="51" s="1"/>
  <c r="AE109" i="51"/>
  <c r="AF108" i="51"/>
  <c r="AJ108" i="51" s="1"/>
  <c r="Q108" i="51" s="1"/>
  <c r="AE108" i="51"/>
  <c r="AF107" i="51"/>
  <c r="AJ107" i="51" s="1"/>
  <c r="Q107" i="51" s="1"/>
  <c r="AE107" i="51"/>
  <c r="AF106" i="51"/>
  <c r="AJ106" i="51" s="1"/>
  <c r="Q106" i="51" s="1"/>
  <c r="AE106" i="51"/>
  <c r="AF105" i="51"/>
  <c r="AJ105" i="51" s="1"/>
  <c r="Q105" i="51" s="1"/>
  <c r="AE105" i="51"/>
  <c r="AF104" i="51"/>
  <c r="AJ104" i="51" s="1"/>
  <c r="Q104" i="51" s="1"/>
  <c r="AE104" i="51"/>
  <c r="AF103" i="51"/>
  <c r="AJ103" i="51" s="1"/>
  <c r="Q103" i="51" s="1"/>
  <c r="AE103" i="51"/>
  <c r="AF102" i="51"/>
  <c r="AJ102" i="51" s="1"/>
  <c r="Q102" i="51" s="1"/>
  <c r="AE102" i="51"/>
  <c r="AF101" i="51"/>
  <c r="AJ101" i="51" s="1"/>
  <c r="Q101" i="51" s="1"/>
  <c r="AE101" i="51"/>
  <c r="AF100" i="51"/>
  <c r="AJ100" i="51" s="1"/>
  <c r="Q100" i="51" s="1"/>
  <c r="AE100" i="51"/>
  <c r="AF99" i="51"/>
  <c r="AJ99" i="51" s="1"/>
  <c r="Q99" i="51" s="1"/>
  <c r="AE99" i="51"/>
  <c r="AF98" i="51"/>
  <c r="AJ98" i="51" s="1"/>
  <c r="Q98" i="51" s="1"/>
  <c r="AE98" i="51"/>
  <c r="AF97" i="51"/>
  <c r="AJ97" i="51" s="1"/>
  <c r="Q97" i="51" s="1"/>
  <c r="AE97" i="51"/>
  <c r="AF96" i="51"/>
  <c r="AJ96" i="51" s="1"/>
  <c r="Q96" i="51" s="1"/>
  <c r="AE96" i="51"/>
  <c r="AF95" i="51"/>
  <c r="AJ95" i="51" s="1"/>
  <c r="Q95" i="51" s="1"/>
  <c r="AE95" i="51"/>
  <c r="AF94" i="51"/>
  <c r="AJ94" i="51" s="1"/>
  <c r="Q94" i="51" s="1"/>
  <c r="AE94" i="51"/>
  <c r="AF93" i="51"/>
  <c r="AJ93" i="51" s="1"/>
  <c r="Q93" i="51" s="1"/>
  <c r="AE93" i="51"/>
  <c r="AF92" i="51"/>
  <c r="AJ92" i="51" s="1"/>
  <c r="Q92" i="51" s="1"/>
  <c r="AE92" i="51"/>
  <c r="AF91" i="51"/>
  <c r="AJ91" i="51" s="1"/>
  <c r="Q91" i="51" s="1"/>
  <c r="AE91" i="51"/>
  <c r="AF90" i="51"/>
  <c r="AJ90" i="51" s="1"/>
  <c r="Q90" i="51" s="1"/>
  <c r="AE90" i="51"/>
  <c r="AF89" i="51"/>
  <c r="AJ89" i="51" s="1"/>
  <c r="Q89" i="51" s="1"/>
  <c r="AE89" i="51"/>
  <c r="AF88" i="51"/>
  <c r="AJ88" i="51" s="1"/>
  <c r="Q88" i="51" s="1"/>
  <c r="AE88" i="51"/>
  <c r="AF87" i="51"/>
  <c r="AJ87" i="51" s="1"/>
  <c r="Q87" i="51" s="1"/>
  <c r="AE87" i="51"/>
  <c r="AF86" i="51"/>
  <c r="AJ86" i="51" s="1"/>
  <c r="Q86" i="51" s="1"/>
  <c r="AE86" i="51"/>
  <c r="AF85" i="51"/>
  <c r="AJ85" i="51" s="1"/>
  <c r="Q85" i="51" s="1"/>
  <c r="AE85" i="51"/>
  <c r="AF84" i="51"/>
  <c r="AJ84" i="51" s="1"/>
  <c r="Q84" i="51" s="1"/>
  <c r="AE84" i="51"/>
  <c r="AF83" i="51"/>
  <c r="AJ83" i="51" s="1"/>
  <c r="Q83" i="51" s="1"/>
  <c r="AE83" i="51"/>
  <c r="AF82" i="51"/>
  <c r="AJ82" i="51" s="1"/>
  <c r="Q82" i="51" s="1"/>
  <c r="AE82" i="51"/>
  <c r="AF81" i="51"/>
  <c r="AJ81" i="51" s="1"/>
  <c r="Q81" i="51" s="1"/>
  <c r="AE81" i="51"/>
  <c r="AF80" i="51"/>
  <c r="AJ80" i="51" s="1"/>
  <c r="Q80" i="51" s="1"/>
  <c r="AE80" i="51"/>
  <c r="AF79" i="51"/>
  <c r="AJ79" i="51" s="1"/>
  <c r="Q79" i="51" s="1"/>
  <c r="AE79" i="51"/>
  <c r="AF78" i="51"/>
  <c r="AJ78" i="51" s="1"/>
  <c r="Q78" i="51" s="1"/>
  <c r="AE78" i="51"/>
  <c r="AF77" i="51"/>
  <c r="AJ77" i="51" s="1"/>
  <c r="Q77" i="51" s="1"/>
  <c r="AE77" i="51"/>
  <c r="AF76" i="51"/>
  <c r="AJ76" i="51" s="1"/>
  <c r="Q76" i="51" s="1"/>
  <c r="AE76" i="51"/>
  <c r="AF75" i="51"/>
  <c r="AJ75" i="51" s="1"/>
  <c r="Q75" i="51" s="1"/>
  <c r="AE75" i="51"/>
  <c r="AF74" i="51"/>
  <c r="AJ74" i="51" s="1"/>
  <c r="Q74" i="51" s="1"/>
  <c r="AE74" i="51"/>
  <c r="AF73" i="51"/>
  <c r="AJ73" i="51" s="1"/>
  <c r="Q73" i="51" s="1"/>
  <c r="AE73" i="51"/>
  <c r="AF72" i="51"/>
  <c r="AE72" i="51"/>
  <c r="AF71" i="51"/>
  <c r="AJ71" i="51" s="1"/>
  <c r="Q71" i="51" s="1"/>
  <c r="AE71" i="51"/>
  <c r="AF70" i="51"/>
  <c r="AJ70" i="51" s="1"/>
  <c r="Q70" i="51" s="1"/>
  <c r="AE70" i="51"/>
  <c r="AF69" i="51"/>
  <c r="AJ69" i="51" s="1"/>
  <c r="Q69" i="51" s="1"/>
  <c r="AE69" i="51"/>
  <c r="AF68" i="51"/>
  <c r="AE68" i="51"/>
  <c r="AE67" i="51"/>
  <c r="AM66" i="23"/>
  <c r="AI45" i="22"/>
  <c r="AI46" i="22"/>
  <c r="AI47" i="22"/>
  <c r="AI48" i="22"/>
  <c r="AI49" i="22"/>
  <c r="AI50" i="22"/>
  <c r="AI51" i="22"/>
  <c r="AI52" i="22"/>
  <c r="AI53" i="22"/>
  <c r="AI54" i="22"/>
  <c r="AI55" i="22"/>
  <c r="AI56" i="22"/>
  <c r="AI57" i="22"/>
  <c r="AI58" i="22"/>
  <c r="AI59" i="22"/>
  <c r="AI60" i="22"/>
  <c r="AI46" i="21"/>
  <c r="AH46" i="21"/>
  <c r="AK47" i="21"/>
  <c r="AK48" i="21"/>
  <c r="AK49" i="21"/>
  <c r="AK50" i="21"/>
  <c r="AK51" i="21"/>
  <c r="AK52" i="21"/>
  <c r="AK53" i="21"/>
  <c r="AK54" i="21"/>
  <c r="AK55" i="21"/>
  <c r="AK56" i="21"/>
  <c r="AK57" i="21"/>
  <c r="AK58" i="21"/>
  <c r="AK59" i="21"/>
  <c r="AK60" i="21"/>
  <c r="AK61" i="21"/>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111" i="21"/>
  <c r="AK112" i="21"/>
  <c r="AK113" i="21"/>
  <c r="AK114" i="21"/>
  <c r="AK115" i="21"/>
  <c r="AK116" i="21"/>
  <c r="AK117" i="21"/>
  <c r="AK118" i="21"/>
  <c r="AK119" i="21"/>
  <c r="AK120" i="21"/>
  <c r="AK121" i="21"/>
  <c r="AK122" i="21"/>
  <c r="AK123" i="21"/>
  <c r="AK124" i="21"/>
  <c r="AK125" i="21"/>
  <c r="AK126" i="21"/>
  <c r="AK127" i="21"/>
  <c r="AK128" i="21"/>
  <c r="AK129" i="21"/>
  <c r="AK130" i="21"/>
  <c r="AK131" i="21"/>
  <c r="BA47" i="21"/>
  <c r="AK46" i="21" s="1"/>
  <c r="BA46" i="21"/>
  <c r="F48" i="78" l="1"/>
  <c r="D48" i="78"/>
  <c r="AJ169" i="68"/>
  <c r="H232" i="71" s="1"/>
  <c r="AJ167" i="68"/>
  <c r="H230" i="71" s="1"/>
  <c r="AJ166" i="68"/>
  <c r="H229" i="71" s="1"/>
  <c r="AJ164" i="68"/>
  <c r="H227" i="71" s="1"/>
  <c r="AJ158" i="68"/>
  <c r="H221" i="71" s="1"/>
  <c r="AJ152" i="68"/>
  <c r="H215" i="71" s="1"/>
  <c r="F42" i="78" s="1"/>
  <c r="D42" i="78"/>
  <c r="E42" i="78"/>
  <c r="AL194" i="51"/>
  <c r="J87" i="71" s="1"/>
  <c r="AH194" i="51"/>
  <c r="F87" i="71" s="1"/>
  <c r="AJ195" i="51"/>
  <c r="H88" i="71" s="1"/>
  <c r="AJ194" i="51"/>
  <c r="H87" i="71" s="1"/>
  <c r="AI195" i="51"/>
  <c r="G88" i="71" s="1"/>
  <c r="AM195" i="51"/>
  <c r="K88" i="71" s="1"/>
  <c r="AK195" i="51"/>
  <c r="I88" i="71" s="1"/>
  <c r="AK194" i="51"/>
  <c r="I87" i="71" s="1"/>
  <c r="AL195" i="51"/>
  <c r="J88" i="71" s="1"/>
  <c r="AH195" i="51"/>
  <c r="F88" i="71" s="1"/>
  <c r="AI194" i="51"/>
  <c r="G87" i="71" s="1"/>
  <c r="AM194" i="51"/>
  <c r="K87" i="71" s="1"/>
  <c r="AM191" i="51"/>
  <c r="K84" i="71" s="1"/>
  <c r="AI192" i="51"/>
  <c r="G85" i="71" s="1"/>
  <c r="AI191" i="51"/>
  <c r="G84" i="71" s="1"/>
  <c r="AL192" i="51"/>
  <c r="J85" i="71" s="1"/>
  <c r="AH191" i="51"/>
  <c r="F84" i="71" s="1"/>
  <c r="AJ192" i="51"/>
  <c r="H85" i="71" s="1"/>
  <c r="AL191" i="51"/>
  <c r="J84" i="71" s="1"/>
  <c r="AH192" i="51"/>
  <c r="F85" i="71" s="1"/>
  <c r="AM192" i="51"/>
  <c r="K85" i="71" s="1"/>
  <c r="AJ191" i="51"/>
  <c r="H84" i="71" s="1"/>
  <c r="AK191" i="51"/>
  <c r="I84" i="71" s="1"/>
  <c r="AK192" i="51"/>
  <c r="I85" i="71" s="1"/>
  <c r="AH189" i="51"/>
  <c r="F82" i="71" s="1"/>
  <c r="AK188" i="51"/>
  <c r="I81" i="71" s="1"/>
  <c r="AH188" i="51"/>
  <c r="F81" i="71" s="1"/>
  <c r="AL188" i="51"/>
  <c r="J81" i="71" s="1"/>
  <c r="AM188" i="51"/>
  <c r="K81" i="71" s="1"/>
  <c r="AM189" i="51"/>
  <c r="K82" i="71" s="1"/>
  <c r="AK189" i="51"/>
  <c r="I82" i="71" s="1"/>
  <c r="AL189" i="51"/>
  <c r="J82" i="71" s="1"/>
  <c r="AJ189" i="51"/>
  <c r="H82" i="71" s="1"/>
  <c r="AI188" i="51"/>
  <c r="G81" i="71" s="1"/>
  <c r="AJ188" i="51"/>
  <c r="H81" i="71" s="1"/>
  <c r="AI189" i="51"/>
  <c r="G82" i="71" s="1"/>
  <c r="AH186" i="51"/>
  <c r="F79" i="71" s="1"/>
  <c r="AK185" i="51"/>
  <c r="I78" i="71" s="1"/>
  <c r="AJ185" i="51"/>
  <c r="H78" i="71" s="1"/>
  <c r="AK186" i="51"/>
  <c r="I79" i="71" s="1"/>
  <c r="AL186" i="51"/>
  <c r="J79" i="71" s="1"/>
  <c r="AL185" i="51"/>
  <c r="J78" i="71" s="1"/>
  <c r="AM185" i="51"/>
  <c r="K78" i="71" s="1"/>
  <c r="AI185" i="51"/>
  <c r="G78" i="71" s="1"/>
  <c r="AH185" i="51"/>
  <c r="F78" i="71" s="1"/>
  <c r="AI186" i="51"/>
  <c r="G79" i="71" s="1"/>
  <c r="AJ186" i="51"/>
  <c r="H79" i="71" s="1"/>
  <c r="AM186" i="51"/>
  <c r="K79" i="71" s="1"/>
  <c r="AH167" i="51"/>
  <c r="F60" i="71" s="1"/>
  <c r="AM168" i="51"/>
  <c r="K61" i="71" s="1"/>
  <c r="AJ168" i="51"/>
  <c r="H61" i="71" s="1"/>
  <c r="AL167" i="51"/>
  <c r="J60" i="71" s="1"/>
  <c r="AI167" i="51"/>
  <c r="G60" i="71" s="1"/>
  <c r="AK168" i="51"/>
  <c r="I61" i="71" s="1"/>
  <c r="AI168" i="51"/>
  <c r="G61" i="71" s="1"/>
  <c r="AH168" i="51"/>
  <c r="F61" i="71" s="1"/>
  <c r="AM167" i="51"/>
  <c r="K60" i="71" s="1"/>
  <c r="AJ167" i="51"/>
  <c r="H60" i="71" s="1"/>
  <c r="AL168" i="51"/>
  <c r="J61" i="71" s="1"/>
  <c r="AK167" i="51"/>
  <c r="I60" i="71" s="1"/>
  <c r="AJ170" i="66"/>
  <c r="H50" i="71" s="1"/>
  <c r="AJ161" i="66"/>
  <c r="H41" i="71" s="1"/>
  <c r="AJ140" i="66"/>
  <c r="H20" i="71" s="1"/>
  <c r="AJ137" i="66"/>
  <c r="H17" i="71" s="1"/>
  <c r="E47" i="78"/>
  <c r="D47" i="78"/>
  <c r="AN54" i="21"/>
  <c r="R54" i="21" s="1"/>
  <c r="AO54" i="21"/>
  <c r="S54" i="21" s="1"/>
  <c r="AN53" i="21"/>
  <c r="R53" i="21" s="1"/>
  <c r="AO53" i="21"/>
  <c r="S53" i="21" s="1"/>
  <c r="AN56" i="21"/>
  <c r="R56" i="21" s="1"/>
  <c r="AO56" i="21"/>
  <c r="S56" i="21" s="1"/>
  <c r="AO55" i="21"/>
  <c r="S55" i="21" s="1"/>
  <c r="AN55" i="21"/>
  <c r="R55" i="21" s="1"/>
  <c r="AN52" i="21"/>
  <c r="R52" i="21" s="1"/>
  <c r="AO52" i="21"/>
  <c r="S52" i="21" s="1"/>
  <c r="AN51" i="21"/>
  <c r="R51" i="21" s="1"/>
  <c r="AO51" i="21"/>
  <c r="S51" i="21" s="1"/>
  <c r="AN50" i="21"/>
  <c r="R50" i="21" s="1"/>
  <c r="AO50" i="21"/>
  <c r="S50" i="21" s="1"/>
  <c r="AO49" i="21"/>
  <c r="S49" i="21" s="1"/>
  <c r="AN49" i="21"/>
  <c r="R49" i="21" s="1"/>
  <c r="E48" i="78"/>
  <c r="AS22" i="13"/>
  <c r="AH63" i="57"/>
  <c r="P63" i="57" s="1"/>
  <c r="AK63" i="57"/>
  <c r="N63" i="57" s="1"/>
  <c r="AI176" i="57" s="1"/>
  <c r="G304" i="71" s="1"/>
  <c r="AJ63" i="57"/>
  <c r="M63" i="57" s="1"/>
  <c r="AH176" i="57" s="1"/>
  <c r="F304" i="71" s="1"/>
  <c r="AI63" i="57"/>
  <c r="AH79" i="57"/>
  <c r="P79" i="57" s="1"/>
  <c r="AK79" i="57"/>
  <c r="N79" i="57" s="1"/>
  <c r="AJ79" i="57"/>
  <c r="M79" i="57" s="1"/>
  <c r="AI79" i="57"/>
  <c r="AJ99" i="57"/>
  <c r="M99" i="57" s="1"/>
  <c r="AI99" i="57"/>
  <c r="AH99" i="57"/>
  <c r="P99" i="57" s="1"/>
  <c r="AK99" i="57"/>
  <c r="N99" i="57" s="1"/>
  <c r="AJ123" i="57"/>
  <c r="M123" i="57" s="1"/>
  <c r="AI123" i="57"/>
  <c r="AH123" i="57"/>
  <c r="P123" i="57" s="1"/>
  <c r="AK123" i="57"/>
  <c r="N123" i="57" s="1"/>
  <c r="AH55" i="57"/>
  <c r="P55" i="57" s="1"/>
  <c r="AK55" i="57"/>
  <c r="N55" i="57" s="1"/>
  <c r="AJ55" i="57"/>
  <c r="M55" i="57" s="1"/>
  <c r="AH152" i="57" s="1"/>
  <c r="F280" i="71" s="1"/>
  <c r="AI55" i="57"/>
  <c r="O55" i="57" s="1"/>
  <c r="AJ67" i="57"/>
  <c r="M67" i="57" s="1"/>
  <c r="AI67" i="57"/>
  <c r="AL67" i="57" s="1"/>
  <c r="AK67" i="57"/>
  <c r="N67" i="57" s="1"/>
  <c r="AH67" i="57"/>
  <c r="P67" i="57" s="1"/>
  <c r="AJ83" i="57"/>
  <c r="M83" i="57" s="1"/>
  <c r="AI83" i="57"/>
  <c r="AH83" i="57"/>
  <c r="P83" i="57" s="1"/>
  <c r="AK83" i="57"/>
  <c r="N83" i="57" s="1"/>
  <c r="AH95" i="57"/>
  <c r="P95" i="57" s="1"/>
  <c r="AK95" i="57"/>
  <c r="N95" i="57" s="1"/>
  <c r="AJ95" i="57"/>
  <c r="M95" i="57" s="1"/>
  <c r="AI95" i="57"/>
  <c r="AJ107" i="57"/>
  <c r="M107" i="57" s="1"/>
  <c r="AI107" i="57"/>
  <c r="AK107" i="57"/>
  <c r="N107" i="57" s="1"/>
  <c r="AH107" i="57"/>
  <c r="P107" i="57" s="1"/>
  <c r="AJ115" i="57"/>
  <c r="M115" i="57" s="1"/>
  <c r="AI115" i="57"/>
  <c r="O115" i="57" s="1"/>
  <c r="AH115" i="57"/>
  <c r="P115" i="57" s="1"/>
  <c r="AK115" i="57"/>
  <c r="N115" i="57" s="1"/>
  <c r="AH127" i="57"/>
  <c r="P127" i="57" s="1"/>
  <c r="AK127" i="57"/>
  <c r="N127" i="57" s="1"/>
  <c r="AJ127" i="57"/>
  <c r="M127" i="57" s="1"/>
  <c r="AI127" i="57"/>
  <c r="AI52" i="57"/>
  <c r="AL52" i="57" s="1"/>
  <c r="AK52" i="57"/>
  <c r="N52" i="57" s="1"/>
  <c r="AJ52" i="57"/>
  <c r="M52" i="57" s="1"/>
  <c r="AH52" i="57"/>
  <c r="P52" i="57" s="1"/>
  <c r="AK60" i="57"/>
  <c r="N60" i="57" s="1"/>
  <c r="AI167" i="57" s="1"/>
  <c r="G295" i="71" s="1"/>
  <c r="AJ60" i="57"/>
  <c r="M60" i="57" s="1"/>
  <c r="AH167" i="57" s="1"/>
  <c r="F295" i="71" s="1"/>
  <c r="AH60" i="57"/>
  <c r="P60" i="57" s="1"/>
  <c r="AI60" i="57"/>
  <c r="O60" i="57" s="1"/>
  <c r="AJ167" i="57" s="1"/>
  <c r="H295" i="71" s="1"/>
  <c r="AK68" i="57"/>
  <c r="N68" i="57" s="1"/>
  <c r="AJ68" i="57"/>
  <c r="M68" i="57" s="1"/>
  <c r="AH68" i="57"/>
  <c r="P68" i="57" s="1"/>
  <c r="AI68" i="57"/>
  <c r="AI80" i="57"/>
  <c r="AH80" i="57"/>
  <c r="P80" i="57" s="1"/>
  <c r="AJ80" i="57"/>
  <c r="M80" i="57" s="1"/>
  <c r="AK80" i="57"/>
  <c r="N80" i="57" s="1"/>
  <c r="AI88" i="57"/>
  <c r="O88" i="57" s="1"/>
  <c r="AH88" i="57"/>
  <c r="P88" i="57" s="1"/>
  <c r="AJ88" i="57"/>
  <c r="M88" i="57" s="1"/>
  <c r="AK88" i="57"/>
  <c r="N88" i="57" s="1"/>
  <c r="AI96" i="57"/>
  <c r="AH96" i="57"/>
  <c r="P96" i="57" s="1"/>
  <c r="AJ96" i="57"/>
  <c r="M96" i="57" s="1"/>
  <c r="AK96" i="57"/>
  <c r="N96" i="57" s="1"/>
  <c r="AI104" i="57"/>
  <c r="O104" i="57" s="1"/>
  <c r="AH104" i="57"/>
  <c r="P104" i="57" s="1"/>
  <c r="AJ104" i="57"/>
  <c r="M104" i="57" s="1"/>
  <c r="AK104" i="57"/>
  <c r="N104" i="57" s="1"/>
  <c r="AI112" i="57"/>
  <c r="AH112" i="57"/>
  <c r="P112" i="57" s="1"/>
  <c r="AJ112" i="57"/>
  <c r="M112" i="57" s="1"/>
  <c r="AK112" i="57"/>
  <c r="N112" i="57" s="1"/>
  <c r="AK124" i="57"/>
  <c r="N124" i="57" s="1"/>
  <c r="AJ124" i="57"/>
  <c r="M124" i="57" s="1"/>
  <c r="AH124" i="57"/>
  <c r="P124" i="57" s="1"/>
  <c r="AI124" i="57"/>
  <c r="AK132" i="57"/>
  <c r="N132" i="57" s="1"/>
  <c r="AJ132" i="57"/>
  <c r="M132" i="57" s="1"/>
  <c r="AH132" i="57"/>
  <c r="P132" i="57" s="1"/>
  <c r="AI132" i="57"/>
  <c r="O132" i="57" s="1"/>
  <c r="AK53" i="57"/>
  <c r="N53" i="57" s="1"/>
  <c r="AJ53" i="57"/>
  <c r="M53" i="57" s="1"/>
  <c r="AI53" i="57"/>
  <c r="AH53" i="57"/>
  <c r="P53" i="57" s="1"/>
  <c r="AI57" i="57"/>
  <c r="O57" i="57" s="1"/>
  <c r="AJ158" i="57" s="1"/>
  <c r="H286" i="71" s="1"/>
  <c r="AH57" i="57"/>
  <c r="P57" i="57" s="1"/>
  <c r="AK57" i="57"/>
  <c r="N57" i="57" s="1"/>
  <c r="AI158" i="57" s="1"/>
  <c r="G286" i="71" s="1"/>
  <c r="AJ57" i="57"/>
  <c r="M57" i="57" s="1"/>
  <c r="AH158" i="57" s="1"/>
  <c r="F286" i="71" s="1"/>
  <c r="AK61" i="57"/>
  <c r="N61" i="57" s="1"/>
  <c r="AI170" i="57" s="1"/>
  <c r="G298" i="71" s="1"/>
  <c r="AJ61" i="57"/>
  <c r="M61" i="57" s="1"/>
  <c r="AH170" i="57" s="1"/>
  <c r="F298" i="71" s="1"/>
  <c r="AI61" i="57"/>
  <c r="AH61" i="57"/>
  <c r="P61" i="57" s="1"/>
  <c r="AI65" i="57"/>
  <c r="AH65" i="57"/>
  <c r="P65" i="57" s="1"/>
  <c r="AK65" i="57"/>
  <c r="N65" i="57" s="1"/>
  <c r="AJ65" i="57"/>
  <c r="M65" i="57" s="1"/>
  <c r="AK69" i="57"/>
  <c r="N69" i="57" s="1"/>
  <c r="AJ69" i="57"/>
  <c r="M69" i="57" s="1"/>
  <c r="AI69" i="57"/>
  <c r="AH69" i="57"/>
  <c r="P69" i="57" s="1"/>
  <c r="AI73" i="57"/>
  <c r="AH73" i="57"/>
  <c r="P73" i="57" s="1"/>
  <c r="AK73" i="57"/>
  <c r="N73" i="57" s="1"/>
  <c r="AJ73" i="57"/>
  <c r="M73" i="57" s="1"/>
  <c r="AK77" i="57"/>
  <c r="N77" i="57" s="1"/>
  <c r="AJ77" i="57"/>
  <c r="M77" i="57" s="1"/>
  <c r="AI77" i="57"/>
  <c r="AH77" i="57"/>
  <c r="P77" i="57" s="1"/>
  <c r="AI81" i="57"/>
  <c r="AH81" i="57"/>
  <c r="P81" i="57" s="1"/>
  <c r="AK81" i="57"/>
  <c r="N81" i="57" s="1"/>
  <c r="AJ81" i="57"/>
  <c r="M81" i="57" s="1"/>
  <c r="AK85" i="57"/>
  <c r="N85" i="57" s="1"/>
  <c r="AJ85" i="57"/>
  <c r="M85" i="57" s="1"/>
  <c r="AI85" i="57"/>
  <c r="AH85" i="57"/>
  <c r="P85" i="57" s="1"/>
  <c r="AI89" i="57"/>
  <c r="AH89" i="57"/>
  <c r="P89" i="57" s="1"/>
  <c r="AK89" i="57"/>
  <c r="N89" i="57" s="1"/>
  <c r="AJ89" i="57"/>
  <c r="M89" i="57" s="1"/>
  <c r="AK93" i="57"/>
  <c r="N93" i="57" s="1"/>
  <c r="AJ93" i="57"/>
  <c r="M93" i="57" s="1"/>
  <c r="AI93" i="57"/>
  <c r="AH93" i="57"/>
  <c r="P93" i="57" s="1"/>
  <c r="AI97" i="57"/>
  <c r="AL97" i="57" s="1"/>
  <c r="AH97" i="57"/>
  <c r="P97" i="57" s="1"/>
  <c r="AK97" i="57"/>
  <c r="N97" i="57" s="1"/>
  <c r="AJ97" i="57"/>
  <c r="M97" i="57" s="1"/>
  <c r="AK101" i="57"/>
  <c r="N101" i="57" s="1"/>
  <c r="AJ101" i="57"/>
  <c r="M101" i="57" s="1"/>
  <c r="AI101" i="57"/>
  <c r="AH101" i="57"/>
  <c r="P101" i="57" s="1"/>
  <c r="AI105" i="57"/>
  <c r="AH105" i="57"/>
  <c r="P105" i="57" s="1"/>
  <c r="AK105" i="57"/>
  <c r="N105" i="57" s="1"/>
  <c r="AJ105" i="57"/>
  <c r="M105" i="57" s="1"/>
  <c r="AK109" i="57"/>
  <c r="N109" i="57" s="1"/>
  <c r="AJ109" i="57"/>
  <c r="M109" i="57" s="1"/>
  <c r="AI109" i="57"/>
  <c r="AH109" i="57"/>
  <c r="P109" i="57" s="1"/>
  <c r="AI113" i="57"/>
  <c r="AL113" i="57" s="1"/>
  <c r="AH113" i="57"/>
  <c r="P113" i="57" s="1"/>
  <c r="AK113" i="57"/>
  <c r="N113" i="57" s="1"/>
  <c r="AJ113" i="57"/>
  <c r="M113" i="57" s="1"/>
  <c r="AK117" i="57"/>
  <c r="N117" i="57" s="1"/>
  <c r="AJ117" i="57"/>
  <c r="M117" i="57" s="1"/>
  <c r="AI117" i="57"/>
  <c r="AH117" i="57"/>
  <c r="P117" i="57" s="1"/>
  <c r="AI121" i="57"/>
  <c r="O121" i="57" s="1"/>
  <c r="AH121" i="57"/>
  <c r="P121" i="57" s="1"/>
  <c r="AK121" i="57"/>
  <c r="N121" i="57" s="1"/>
  <c r="AJ121" i="57"/>
  <c r="M121" i="57" s="1"/>
  <c r="AK125" i="57"/>
  <c r="N125" i="57" s="1"/>
  <c r="AJ125" i="57"/>
  <c r="M125" i="57" s="1"/>
  <c r="AI125" i="57"/>
  <c r="AH125" i="57"/>
  <c r="P125" i="57" s="1"/>
  <c r="AI129" i="57"/>
  <c r="AH129" i="57"/>
  <c r="P129" i="57" s="1"/>
  <c r="AK129" i="57"/>
  <c r="N129" i="57" s="1"/>
  <c r="AJ129" i="57"/>
  <c r="M129" i="57" s="1"/>
  <c r="AK133" i="57"/>
  <c r="N133" i="57" s="1"/>
  <c r="AJ133" i="57"/>
  <c r="M133" i="57" s="1"/>
  <c r="AI133" i="57"/>
  <c r="AH133" i="57"/>
  <c r="P133" i="57" s="1"/>
  <c r="AH71" i="57"/>
  <c r="P71" i="57" s="1"/>
  <c r="AK71" i="57"/>
  <c r="N71" i="57" s="1"/>
  <c r="AJ71" i="57"/>
  <c r="M71" i="57" s="1"/>
  <c r="AI71" i="57"/>
  <c r="O71" i="57" s="1"/>
  <c r="AH87" i="57"/>
  <c r="P87" i="57" s="1"/>
  <c r="AK87" i="57"/>
  <c r="N87" i="57" s="1"/>
  <c r="AJ87" i="57"/>
  <c r="M87" i="57" s="1"/>
  <c r="AI87" i="57"/>
  <c r="AH103" i="57"/>
  <c r="P103" i="57" s="1"/>
  <c r="AK103" i="57"/>
  <c r="N103" i="57" s="1"/>
  <c r="AJ103" i="57"/>
  <c r="M103" i="57" s="1"/>
  <c r="AI103" i="57"/>
  <c r="AH119" i="57"/>
  <c r="P119" i="57" s="1"/>
  <c r="AK119" i="57"/>
  <c r="N119" i="57" s="1"/>
  <c r="AJ119" i="57"/>
  <c r="M119" i="57" s="1"/>
  <c r="AI119" i="57"/>
  <c r="AI56" i="57"/>
  <c r="AH56" i="57"/>
  <c r="P56" i="57" s="1"/>
  <c r="AJ56" i="57"/>
  <c r="M56" i="57" s="1"/>
  <c r="AH155" i="57" s="1"/>
  <c r="F283" i="71" s="1"/>
  <c r="AK56" i="57"/>
  <c r="N56" i="57" s="1"/>
  <c r="AI155" i="57" s="1"/>
  <c r="G283" i="71" s="1"/>
  <c r="AI64" i="57"/>
  <c r="AH64" i="57"/>
  <c r="P64" i="57" s="1"/>
  <c r="AK64" i="57"/>
  <c r="N64" i="57" s="1"/>
  <c r="AJ64" i="57"/>
  <c r="M64" i="57" s="1"/>
  <c r="AK76" i="57"/>
  <c r="N76" i="57" s="1"/>
  <c r="AJ76" i="57"/>
  <c r="M76" i="57" s="1"/>
  <c r="AH76" i="57"/>
  <c r="P76" i="57" s="1"/>
  <c r="AI76" i="57"/>
  <c r="AL76" i="57" s="1"/>
  <c r="AK84" i="57"/>
  <c r="N84" i="57" s="1"/>
  <c r="AJ84" i="57"/>
  <c r="M84" i="57" s="1"/>
  <c r="AH84" i="57"/>
  <c r="P84" i="57" s="1"/>
  <c r="AI84" i="57"/>
  <c r="AK92" i="57"/>
  <c r="N92" i="57" s="1"/>
  <c r="AJ92" i="57"/>
  <c r="M92" i="57" s="1"/>
  <c r="AH92" i="57"/>
  <c r="P92" i="57" s="1"/>
  <c r="AI92" i="57"/>
  <c r="AL92" i="57" s="1"/>
  <c r="AK100" i="57"/>
  <c r="N100" i="57" s="1"/>
  <c r="AJ100" i="57"/>
  <c r="M100" i="57" s="1"/>
  <c r="AH100" i="57"/>
  <c r="P100" i="57" s="1"/>
  <c r="AI100" i="57"/>
  <c r="AK108" i="57"/>
  <c r="N108" i="57" s="1"/>
  <c r="AJ108" i="57"/>
  <c r="M108" i="57" s="1"/>
  <c r="AH108" i="57"/>
  <c r="P108" i="57" s="1"/>
  <c r="AI108" i="57"/>
  <c r="O108" i="57" s="1"/>
  <c r="AI120" i="57"/>
  <c r="AH120" i="57"/>
  <c r="P120" i="57" s="1"/>
  <c r="AJ120" i="57"/>
  <c r="M120" i="57" s="1"/>
  <c r="AK120" i="57"/>
  <c r="N120" i="57" s="1"/>
  <c r="AI128" i="57"/>
  <c r="AH128" i="57"/>
  <c r="P128" i="57" s="1"/>
  <c r="AK128" i="57"/>
  <c r="N128" i="57" s="1"/>
  <c r="AJ128" i="57"/>
  <c r="M128" i="57" s="1"/>
  <c r="AJ59" i="57"/>
  <c r="M59" i="57" s="1"/>
  <c r="AH164" i="57" s="1"/>
  <c r="F292" i="71" s="1"/>
  <c r="AI59" i="57"/>
  <c r="AH59" i="57"/>
  <c r="P59" i="57" s="1"/>
  <c r="AK59" i="57"/>
  <c r="N59" i="57" s="1"/>
  <c r="AI164" i="57" s="1"/>
  <c r="G292" i="71" s="1"/>
  <c r="AJ75" i="57"/>
  <c r="M75" i="57" s="1"/>
  <c r="AI75" i="57"/>
  <c r="AH75" i="57"/>
  <c r="P75" i="57" s="1"/>
  <c r="AK75" i="57"/>
  <c r="N75" i="57" s="1"/>
  <c r="AJ91" i="57"/>
  <c r="M91" i="57" s="1"/>
  <c r="AI91" i="57"/>
  <c r="AH91" i="57"/>
  <c r="P91" i="57" s="1"/>
  <c r="AK91" i="57"/>
  <c r="N91" i="57" s="1"/>
  <c r="AH111" i="57"/>
  <c r="P111" i="57" s="1"/>
  <c r="AK111" i="57"/>
  <c r="N111" i="57" s="1"/>
  <c r="AJ111" i="57"/>
  <c r="M111" i="57" s="1"/>
  <c r="AI111" i="57"/>
  <c r="AJ131" i="57"/>
  <c r="M131" i="57" s="1"/>
  <c r="AI131" i="57"/>
  <c r="AK131" i="57"/>
  <c r="N131" i="57" s="1"/>
  <c r="AH131" i="57"/>
  <c r="P131" i="57" s="1"/>
  <c r="AI72" i="57"/>
  <c r="AH72" i="57"/>
  <c r="P72" i="57" s="1"/>
  <c r="AK72" i="57"/>
  <c r="N72" i="57" s="1"/>
  <c r="AJ72" i="57"/>
  <c r="M72" i="57" s="1"/>
  <c r="AK116" i="57"/>
  <c r="N116" i="57" s="1"/>
  <c r="AJ116" i="57"/>
  <c r="M116" i="57" s="1"/>
  <c r="AH116" i="57"/>
  <c r="P116" i="57" s="1"/>
  <c r="AI116" i="57"/>
  <c r="AK54" i="57"/>
  <c r="N54" i="57" s="1"/>
  <c r="AJ54" i="57"/>
  <c r="M54" i="57" s="1"/>
  <c r="AH149" i="57" s="1"/>
  <c r="F277" i="71" s="1"/>
  <c r="AI54" i="57"/>
  <c r="AH54" i="57"/>
  <c r="P54" i="57" s="1"/>
  <c r="AJ58" i="57"/>
  <c r="M58" i="57" s="1"/>
  <c r="AH161" i="57" s="1"/>
  <c r="F289" i="71" s="1"/>
  <c r="AI58" i="57"/>
  <c r="AH58" i="57"/>
  <c r="P58" i="57" s="1"/>
  <c r="AK58" i="57"/>
  <c r="N58" i="57" s="1"/>
  <c r="AI161" i="57" s="1"/>
  <c r="G289" i="71" s="1"/>
  <c r="AK62" i="57"/>
  <c r="N62" i="57" s="1"/>
  <c r="AI173" i="57" s="1"/>
  <c r="G301" i="71" s="1"/>
  <c r="AH62" i="57"/>
  <c r="P62" i="57" s="1"/>
  <c r="AI62" i="57"/>
  <c r="O62" i="57" s="1"/>
  <c r="AJ173" i="57" s="1"/>
  <c r="H301" i="71" s="1"/>
  <c r="AJ62" i="57"/>
  <c r="M62" i="57" s="1"/>
  <c r="AH173" i="57" s="1"/>
  <c r="F301" i="71" s="1"/>
  <c r="AJ66" i="57"/>
  <c r="M66" i="57" s="1"/>
  <c r="AI66" i="57"/>
  <c r="AH66" i="57"/>
  <c r="P66" i="57" s="1"/>
  <c r="AK66" i="57"/>
  <c r="N66" i="57" s="1"/>
  <c r="AK70" i="57"/>
  <c r="N70" i="57" s="1"/>
  <c r="AI70" i="57"/>
  <c r="AH70" i="57"/>
  <c r="P70" i="57" s="1"/>
  <c r="AJ70" i="57"/>
  <c r="M70" i="57" s="1"/>
  <c r="AJ74" i="57"/>
  <c r="M74" i="57" s="1"/>
  <c r="AI74" i="57"/>
  <c r="AH74" i="57"/>
  <c r="P74" i="57" s="1"/>
  <c r="AK74" i="57"/>
  <c r="N74" i="57" s="1"/>
  <c r="AK78" i="57"/>
  <c r="N78" i="57" s="1"/>
  <c r="AI78" i="57"/>
  <c r="AJ78" i="57"/>
  <c r="M78" i="57" s="1"/>
  <c r="AH78" i="57"/>
  <c r="P78" i="57" s="1"/>
  <c r="AJ82" i="57"/>
  <c r="M82" i="57" s="1"/>
  <c r="AI82" i="57"/>
  <c r="AH82" i="57"/>
  <c r="P82" i="57" s="1"/>
  <c r="AK82" i="57"/>
  <c r="N82" i="57" s="1"/>
  <c r="AK86" i="57"/>
  <c r="N86" i="57" s="1"/>
  <c r="AJ86" i="57"/>
  <c r="M86" i="57" s="1"/>
  <c r="AH86" i="57"/>
  <c r="P86" i="57" s="1"/>
  <c r="AI86" i="57"/>
  <c r="AL86" i="57" s="1"/>
  <c r="AJ90" i="57"/>
  <c r="M90" i="57" s="1"/>
  <c r="AI90" i="57"/>
  <c r="AH90" i="57"/>
  <c r="P90" i="57" s="1"/>
  <c r="AK90" i="57"/>
  <c r="N90" i="57" s="1"/>
  <c r="AK94" i="57"/>
  <c r="N94" i="57" s="1"/>
  <c r="AJ94" i="57"/>
  <c r="M94" i="57" s="1"/>
  <c r="AH94" i="57"/>
  <c r="P94" i="57" s="1"/>
  <c r="AI94" i="57"/>
  <c r="AL94" i="57" s="1"/>
  <c r="AJ98" i="57"/>
  <c r="M98" i="57" s="1"/>
  <c r="AI98" i="57"/>
  <c r="AH98" i="57"/>
  <c r="P98" i="57" s="1"/>
  <c r="AK98" i="57"/>
  <c r="N98" i="57" s="1"/>
  <c r="AK102" i="57"/>
  <c r="N102" i="57" s="1"/>
  <c r="AI102" i="57"/>
  <c r="O102" i="57" s="1"/>
  <c r="AH102" i="57"/>
  <c r="P102" i="57" s="1"/>
  <c r="AJ102" i="57"/>
  <c r="M102" i="57" s="1"/>
  <c r="AJ106" i="57"/>
  <c r="M106" i="57" s="1"/>
  <c r="AI106" i="57"/>
  <c r="AH106" i="57"/>
  <c r="P106" i="57" s="1"/>
  <c r="AK106" i="57"/>
  <c r="N106" i="57" s="1"/>
  <c r="AK110" i="57"/>
  <c r="N110" i="57" s="1"/>
  <c r="AH110" i="57"/>
  <c r="P110" i="57" s="1"/>
  <c r="AJ110" i="57"/>
  <c r="M110" i="57" s="1"/>
  <c r="AI110" i="57"/>
  <c r="O114" i="57"/>
  <c r="AJ114" i="57"/>
  <c r="M114" i="57" s="1"/>
  <c r="AI114" i="57"/>
  <c r="AH114" i="57"/>
  <c r="P114" i="57" s="1"/>
  <c r="AK114" i="57"/>
  <c r="N114" i="57" s="1"/>
  <c r="AK118" i="57"/>
  <c r="N118" i="57" s="1"/>
  <c r="AJ118" i="57"/>
  <c r="M118" i="57" s="1"/>
  <c r="AI118" i="57"/>
  <c r="AL118" i="57" s="1"/>
  <c r="AH118" i="57"/>
  <c r="P118" i="57" s="1"/>
  <c r="AJ122" i="57"/>
  <c r="M122" i="57" s="1"/>
  <c r="AI122" i="57"/>
  <c r="AH122" i="57"/>
  <c r="P122" i="57" s="1"/>
  <c r="AK122" i="57"/>
  <c r="N122" i="57" s="1"/>
  <c r="AK126" i="57"/>
  <c r="N126" i="57" s="1"/>
  <c r="AH126" i="57"/>
  <c r="P126" i="57" s="1"/>
  <c r="AI126" i="57"/>
  <c r="AL126" i="57" s="1"/>
  <c r="AJ126" i="57"/>
  <c r="M126" i="57" s="1"/>
  <c r="AJ130" i="57"/>
  <c r="M130" i="57" s="1"/>
  <c r="AI130" i="57"/>
  <c r="AH130" i="57"/>
  <c r="P130" i="57" s="1"/>
  <c r="AK130" i="57"/>
  <c r="N130" i="57" s="1"/>
  <c r="AI67" i="55"/>
  <c r="AJ67" i="55"/>
  <c r="M67" i="55" s="1"/>
  <c r="AH67" i="55"/>
  <c r="P67" i="55" s="1"/>
  <c r="AK67" i="55"/>
  <c r="N67" i="55" s="1"/>
  <c r="AK87" i="55"/>
  <c r="N87" i="55" s="1"/>
  <c r="AH87" i="55"/>
  <c r="P87" i="55" s="1"/>
  <c r="AI87" i="55"/>
  <c r="AL87" i="55" s="1"/>
  <c r="AJ87" i="55"/>
  <c r="M87" i="55" s="1"/>
  <c r="AK111" i="55"/>
  <c r="N111" i="55" s="1"/>
  <c r="AH111" i="55"/>
  <c r="P111" i="55" s="1"/>
  <c r="AI111" i="55"/>
  <c r="AL111" i="55" s="1"/>
  <c r="AJ111" i="55"/>
  <c r="M111" i="55" s="1"/>
  <c r="AI131" i="55"/>
  <c r="AL131" i="55" s="1"/>
  <c r="AJ131" i="55"/>
  <c r="M131" i="55" s="1"/>
  <c r="AH131" i="55"/>
  <c r="P131" i="55" s="1"/>
  <c r="AK131" i="55"/>
  <c r="N131" i="55" s="1"/>
  <c r="AI124" i="55"/>
  <c r="AJ124" i="55"/>
  <c r="M124" i="55" s="1"/>
  <c r="AK124" i="55"/>
  <c r="N124" i="55" s="1"/>
  <c r="AH124" i="55"/>
  <c r="P124" i="55" s="1"/>
  <c r="AK55" i="55"/>
  <c r="N55" i="55" s="1"/>
  <c r="AH55" i="55"/>
  <c r="P55" i="55" s="1"/>
  <c r="AI55" i="55"/>
  <c r="AL55" i="55" s="1"/>
  <c r="AJ55" i="55"/>
  <c r="M55" i="55" s="1"/>
  <c r="AK79" i="55"/>
  <c r="N79" i="55" s="1"/>
  <c r="AH79" i="55"/>
  <c r="P79" i="55" s="1"/>
  <c r="AI79" i="55"/>
  <c r="AJ79" i="55"/>
  <c r="M79" i="55" s="1"/>
  <c r="AL103" i="55"/>
  <c r="AK103" i="55"/>
  <c r="N103" i="55" s="1"/>
  <c r="AH103" i="55"/>
  <c r="P103" i="55" s="1"/>
  <c r="AI103" i="55"/>
  <c r="AJ103" i="55"/>
  <c r="M103" i="55" s="1"/>
  <c r="AI123" i="55"/>
  <c r="AJ123" i="55"/>
  <c r="M123" i="55" s="1"/>
  <c r="AH123" i="55"/>
  <c r="P123" i="55" s="1"/>
  <c r="AK123" i="55"/>
  <c r="N123" i="55" s="1"/>
  <c r="AJ56" i="55"/>
  <c r="M56" i="55" s="1"/>
  <c r="AK56" i="55"/>
  <c r="N56" i="55" s="1"/>
  <c r="AH56" i="55"/>
  <c r="P56" i="55" s="1"/>
  <c r="AI56" i="55"/>
  <c r="O56" i="55" s="1"/>
  <c r="AJ72" i="55"/>
  <c r="M72" i="55" s="1"/>
  <c r="AK72" i="55"/>
  <c r="N72" i="55" s="1"/>
  <c r="AH72" i="55"/>
  <c r="P72" i="55" s="1"/>
  <c r="AI72" i="55"/>
  <c r="AL72" i="55" s="1"/>
  <c r="AJ88" i="55"/>
  <c r="M88" i="55" s="1"/>
  <c r="AK88" i="55"/>
  <c r="N88" i="55" s="1"/>
  <c r="AH88" i="55"/>
  <c r="P88" i="55" s="1"/>
  <c r="AI88" i="55"/>
  <c r="AJ104" i="55"/>
  <c r="M104" i="55" s="1"/>
  <c r="AK104" i="55"/>
  <c r="N104" i="55" s="1"/>
  <c r="AH104" i="55"/>
  <c r="P104" i="55" s="1"/>
  <c r="AI104" i="55"/>
  <c r="AI116" i="55"/>
  <c r="AJ116" i="55"/>
  <c r="M116" i="55" s="1"/>
  <c r="AH116" i="55"/>
  <c r="P116" i="55" s="1"/>
  <c r="AK116" i="55"/>
  <c r="N116" i="55" s="1"/>
  <c r="AJ136" i="55"/>
  <c r="M136" i="55" s="1"/>
  <c r="AK136" i="55"/>
  <c r="N136" i="55" s="1"/>
  <c r="AH136" i="55"/>
  <c r="P136" i="55" s="1"/>
  <c r="AI136" i="55"/>
  <c r="O136" i="55" s="1"/>
  <c r="AJ53" i="55"/>
  <c r="M53" i="55" s="1"/>
  <c r="AH53" i="55"/>
  <c r="P53" i="55" s="1"/>
  <c r="AK53" i="55"/>
  <c r="N53" i="55" s="1"/>
  <c r="AI53" i="55"/>
  <c r="O53" i="55" s="1"/>
  <c r="AJ57" i="55"/>
  <c r="M57" i="55" s="1"/>
  <c r="AK57" i="55"/>
  <c r="N57" i="55" s="1"/>
  <c r="AH57" i="55"/>
  <c r="P57" i="55" s="1"/>
  <c r="AI57" i="55"/>
  <c r="O57" i="55" s="1"/>
  <c r="AH61" i="55"/>
  <c r="P61" i="55" s="1"/>
  <c r="AI61" i="55"/>
  <c r="AL61" i="55" s="1"/>
  <c r="AJ61" i="55"/>
  <c r="M61" i="55" s="1"/>
  <c r="AK61" i="55"/>
  <c r="N61" i="55" s="1"/>
  <c r="AJ65" i="55"/>
  <c r="M65" i="55" s="1"/>
  <c r="AK65" i="55"/>
  <c r="N65" i="55" s="1"/>
  <c r="AH65" i="55"/>
  <c r="P65" i="55" s="1"/>
  <c r="AI65" i="55"/>
  <c r="AL65" i="55" s="1"/>
  <c r="AH69" i="55"/>
  <c r="P69" i="55" s="1"/>
  <c r="AI69" i="55"/>
  <c r="O69" i="55" s="1"/>
  <c r="AJ69" i="55"/>
  <c r="M69" i="55" s="1"/>
  <c r="AK69" i="55"/>
  <c r="N69" i="55" s="1"/>
  <c r="AJ73" i="55"/>
  <c r="M73" i="55" s="1"/>
  <c r="AK73" i="55"/>
  <c r="N73" i="55" s="1"/>
  <c r="AH73" i="55"/>
  <c r="P73" i="55" s="1"/>
  <c r="AI73" i="55"/>
  <c r="O73" i="55" s="1"/>
  <c r="AH77" i="55"/>
  <c r="P77" i="55" s="1"/>
  <c r="AI77" i="55"/>
  <c r="AL77" i="55" s="1"/>
  <c r="AJ77" i="55"/>
  <c r="M77" i="55" s="1"/>
  <c r="AK77" i="55"/>
  <c r="N77" i="55" s="1"/>
  <c r="AJ81" i="55"/>
  <c r="M81" i="55" s="1"/>
  <c r="AK81" i="55"/>
  <c r="N81" i="55" s="1"/>
  <c r="AH81" i="55"/>
  <c r="P81" i="55" s="1"/>
  <c r="AI81" i="55"/>
  <c r="AL81" i="55" s="1"/>
  <c r="AH85" i="55"/>
  <c r="P85" i="55" s="1"/>
  <c r="AI85" i="55"/>
  <c r="O85" i="55" s="1"/>
  <c r="AK85" i="55"/>
  <c r="N85" i="55" s="1"/>
  <c r="AJ85" i="55"/>
  <c r="M85" i="55" s="1"/>
  <c r="AJ89" i="55"/>
  <c r="M89" i="55" s="1"/>
  <c r="AK89" i="55"/>
  <c r="N89" i="55" s="1"/>
  <c r="AH89" i="55"/>
  <c r="P89" i="55" s="1"/>
  <c r="AI89" i="55"/>
  <c r="AL89" i="55" s="1"/>
  <c r="AH93" i="55"/>
  <c r="P93" i="55" s="1"/>
  <c r="AI93" i="55"/>
  <c r="AL93" i="55" s="1"/>
  <c r="AK93" i="55"/>
  <c r="N93" i="55" s="1"/>
  <c r="AJ93" i="55"/>
  <c r="M93" i="55" s="1"/>
  <c r="AJ97" i="55"/>
  <c r="M97" i="55" s="1"/>
  <c r="AK97" i="55"/>
  <c r="N97" i="55" s="1"/>
  <c r="AH97" i="55"/>
  <c r="P97" i="55" s="1"/>
  <c r="AI97" i="55"/>
  <c r="AL97" i="55" s="1"/>
  <c r="AH101" i="55"/>
  <c r="P101" i="55" s="1"/>
  <c r="AI101" i="55"/>
  <c r="AL101" i="55" s="1"/>
  <c r="AK101" i="55"/>
  <c r="N101" i="55" s="1"/>
  <c r="AJ101" i="55"/>
  <c r="M101" i="55" s="1"/>
  <c r="AJ105" i="55"/>
  <c r="M105" i="55" s="1"/>
  <c r="AK105" i="55"/>
  <c r="N105" i="55" s="1"/>
  <c r="AH105" i="55"/>
  <c r="P105" i="55" s="1"/>
  <c r="AI105" i="55"/>
  <c r="AH109" i="55"/>
  <c r="P109" i="55" s="1"/>
  <c r="AI109" i="55"/>
  <c r="AL109" i="55" s="1"/>
  <c r="AJ109" i="55"/>
  <c r="M109" i="55" s="1"/>
  <c r="AK109" i="55"/>
  <c r="N109" i="55" s="1"/>
  <c r="AJ113" i="55"/>
  <c r="M113" i="55" s="1"/>
  <c r="AK113" i="55"/>
  <c r="N113" i="55" s="1"/>
  <c r="AH113" i="55"/>
  <c r="P113" i="55" s="1"/>
  <c r="AI113" i="55"/>
  <c r="AL113" i="55" s="1"/>
  <c r="AH117" i="55"/>
  <c r="P117" i="55" s="1"/>
  <c r="AI117" i="55"/>
  <c r="AL117" i="55" s="1"/>
  <c r="AJ117" i="55"/>
  <c r="M117" i="55" s="1"/>
  <c r="AK117" i="55"/>
  <c r="N117" i="55" s="1"/>
  <c r="AJ121" i="55"/>
  <c r="M121" i="55" s="1"/>
  <c r="AK121" i="55"/>
  <c r="N121" i="55" s="1"/>
  <c r="AH121" i="55"/>
  <c r="P121" i="55" s="1"/>
  <c r="AI121" i="55"/>
  <c r="AH125" i="55"/>
  <c r="P125" i="55" s="1"/>
  <c r="AI125" i="55"/>
  <c r="O125" i="55" s="1"/>
  <c r="AJ125" i="55"/>
  <c r="M125" i="55" s="1"/>
  <c r="AK125" i="55"/>
  <c r="N125" i="55" s="1"/>
  <c r="AJ129" i="55"/>
  <c r="M129" i="55" s="1"/>
  <c r="AK129" i="55"/>
  <c r="N129" i="55" s="1"/>
  <c r="AH129" i="55"/>
  <c r="P129" i="55" s="1"/>
  <c r="AI129" i="55"/>
  <c r="O129" i="55" s="1"/>
  <c r="AH133" i="55"/>
  <c r="P133" i="55" s="1"/>
  <c r="AI133" i="55"/>
  <c r="AJ133" i="55"/>
  <c r="M133" i="55" s="1"/>
  <c r="AK133" i="55"/>
  <c r="N133" i="55" s="1"/>
  <c r="AJ137" i="55"/>
  <c r="M137" i="55" s="1"/>
  <c r="AK137" i="55"/>
  <c r="N137" i="55" s="1"/>
  <c r="AH137" i="55"/>
  <c r="P137" i="55" s="1"/>
  <c r="AI137" i="55"/>
  <c r="AL137" i="55" s="1"/>
  <c r="AK63" i="55"/>
  <c r="N63" i="55" s="1"/>
  <c r="AH63" i="55"/>
  <c r="P63" i="55" s="1"/>
  <c r="AJ63" i="55"/>
  <c r="M63" i="55" s="1"/>
  <c r="AI63" i="55"/>
  <c r="AL63" i="55" s="1"/>
  <c r="AI83" i="55"/>
  <c r="AJ83" i="55"/>
  <c r="M83" i="55" s="1"/>
  <c r="AH83" i="55"/>
  <c r="P83" i="55" s="1"/>
  <c r="AK83" i="55"/>
  <c r="N83" i="55" s="1"/>
  <c r="AI99" i="55"/>
  <c r="AL99" i="55" s="1"/>
  <c r="AJ99" i="55"/>
  <c r="M99" i="55" s="1"/>
  <c r="AH99" i="55"/>
  <c r="P99" i="55" s="1"/>
  <c r="AK99" i="55"/>
  <c r="N99" i="55" s="1"/>
  <c r="AI115" i="55"/>
  <c r="AJ115" i="55"/>
  <c r="M115" i="55" s="1"/>
  <c r="AH115" i="55"/>
  <c r="P115" i="55" s="1"/>
  <c r="AK115" i="55"/>
  <c r="N115" i="55" s="1"/>
  <c r="AK135" i="55"/>
  <c r="N135" i="55" s="1"/>
  <c r="AH135" i="55"/>
  <c r="P135" i="55" s="1"/>
  <c r="AJ135" i="55"/>
  <c r="M135" i="55" s="1"/>
  <c r="AI135" i="55"/>
  <c r="AI68" i="55"/>
  <c r="AJ68" i="55"/>
  <c r="M68" i="55" s="1"/>
  <c r="AH68" i="55"/>
  <c r="P68" i="55" s="1"/>
  <c r="AK68" i="55"/>
  <c r="N68" i="55" s="1"/>
  <c r="AI84" i="55"/>
  <c r="AJ84" i="55"/>
  <c r="M84" i="55" s="1"/>
  <c r="AH84" i="55"/>
  <c r="P84" i="55" s="1"/>
  <c r="AK84" i="55"/>
  <c r="N84" i="55" s="1"/>
  <c r="AI100" i="55"/>
  <c r="AJ100" i="55"/>
  <c r="M100" i="55" s="1"/>
  <c r="AH100" i="55"/>
  <c r="P100" i="55" s="1"/>
  <c r="AK100" i="55"/>
  <c r="N100" i="55" s="1"/>
  <c r="AI108" i="55"/>
  <c r="AL108" i="55" s="1"/>
  <c r="AJ108" i="55"/>
  <c r="M108" i="55" s="1"/>
  <c r="AH108" i="55"/>
  <c r="P108" i="55" s="1"/>
  <c r="AK108" i="55"/>
  <c r="N108" i="55" s="1"/>
  <c r="AJ128" i="55"/>
  <c r="M128" i="55" s="1"/>
  <c r="AK128" i="55"/>
  <c r="N128" i="55" s="1"/>
  <c r="AH128" i="55"/>
  <c r="P128" i="55" s="1"/>
  <c r="AI128" i="55"/>
  <c r="AL128" i="55" s="1"/>
  <c r="AI59" i="55"/>
  <c r="AL59" i="55" s="1"/>
  <c r="AJ59" i="55"/>
  <c r="M59" i="55" s="1"/>
  <c r="AH59" i="55"/>
  <c r="P59" i="55" s="1"/>
  <c r="AK59" i="55"/>
  <c r="N59" i="55" s="1"/>
  <c r="AI75" i="55"/>
  <c r="AJ75" i="55"/>
  <c r="M75" i="55" s="1"/>
  <c r="AK75" i="55"/>
  <c r="N75" i="55" s="1"/>
  <c r="AH75" i="55"/>
  <c r="P75" i="55" s="1"/>
  <c r="AI91" i="55"/>
  <c r="AL91" i="55" s="1"/>
  <c r="AJ91" i="55"/>
  <c r="M91" i="55" s="1"/>
  <c r="AH91" i="55"/>
  <c r="P91" i="55" s="1"/>
  <c r="AK91" i="55"/>
  <c r="N91" i="55" s="1"/>
  <c r="AI107" i="55"/>
  <c r="AJ107" i="55"/>
  <c r="M107" i="55" s="1"/>
  <c r="AH107" i="55"/>
  <c r="P107" i="55" s="1"/>
  <c r="AK107" i="55"/>
  <c r="N107" i="55" s="1"/>
  <c r="AK127" i="55"/>
  <c r="N127" i="55" s="1"/>
  <c r="AH127" i="55"/>
  <c r="P127" i="55" s="1"/>
  <c r="AJ127" i="55"/>
  <c r="M127" i="55" s="1"/>
  <c r="AI127" i="55"/>
  <c r="AJ64" i="55"/>
  <c r="M64" i="55" s="1"/>
  <c r="AK64" i="55"/>
  <c r="N64" i="55" s="1"/>
  <c r="AH64" i="55"/>
  <c r="P64" i="55" s="1"/>
  <c r="AI64" i="55"/>
  <c r="AJ80" i="55"/>
  <c r="M80" i="55" s="1"/>
  <c r="AK80" i="55"/>
  <c r="N80" i="55" s="1"/>
  <c r="AH80" i="55"/>
  <c r="P80" i="55" s="1"/>
  <c r="AI80" i="55"/>
  <c r="AJ96" i="55"/>
  <c r="M96" i="55" s="1"/>
  <c r="AK96" i="55"/>
  <c r="N96" i="55" s="1"/>
  <c r="AH96" i="55"/>
  <c r="P96" i="55" s="1"/>
  <c r="AI96" i="55"/>
  <c r="AL96" i="55" s="1"/>
  <c r="AJ112" i="55"/>
  <c r="M112" i="55" s="1"/>
  <c r="AK112" i="55"/>
  <c r="N112" i="55" s="1"/>
  <c r="AH112" i="55"/>
  <c r="P112" i="55" s="1"/>
  <c r="AI112" i="55"/>
  <c r="AI132" i="55"/>
  <c r="AJ132" i="55"/>
  <c r="M132" i="55" s="1"/>
  <c r="AH132" i="55"/>
  <c r="P132" i="55" s="1"/>
  <c r="AK132" i="55"/>
  <c r="N132" i="55" s="1"/>
  <c r="AK54" i="55"/>
  <c r="N54" i="55" s="1"/>
  <c r="AH54" i="55"/>
  <c r="P54" i="55" s="1"/>
  <c r="AI54" i="55"/>
  <c r="O54" i="55" s="1"/>
  <c r="AJ54" i="55"/>
  <c r="M54" i="55" s="1"/>
  <c r="AI58" i="55"/>
  <c r="AL58" i="55" s="1"/>
  <c r="AJ58" i="55"/>
  <c r="M58" i="55" s="1"/>
  <c r="AK58" i="55"/>
  <c r="N58" i="55" s="1"/>
  <c r="AH58" i="55"/>
  <c r="P58" i="55" s="1"/>
  <c r="AK62" i="55"/>
  <c r="N62" i="55" s="1"/>
  <c r="AH62" i="55"/>
  <c r="P62" i="55" s="1"/>
  <c r="AI62" i="55"/>
  <c r="AL62" i="55" s="1"/>
  <c r="AJ62" i="55"/>
  <c r="M62" i="55" s="1"/>
  <c r="AI66" i="55"/>
  <c r="AJ66" i="55"/>
  <c r="M66" i="55" s="1"/>
  <c r="AK66" i="55"/>
  <c r="N66" i="55" s="1"/>
  <c r="AH66" i="55"/>
  <c r="P66" i="55" s="1"/>
  <c r="AK70" i="55"/>
  <c r="N70" i="55" s="1"/>
  <c r="AH70" i="55"/>
  <c r="P70" i="55" s="1"/>
  <c r="AI70" i="55"/>
  <c r="AJ70" i="55"/>
  <c r="M70" i="55" s="1"/>
  <c r="AI74" i="55"/>
  <c r="AJ74" i="55"/>
  <c r="M74" i="55" s="1"/>
  <c r="AK74" i="55"/>
  <c r="N74" i="55" s="1"/>
  <c r="AH74" i="55"/>
  <c r="P74" i="55" s="1"/>
  <c r="AK78" i="55"/>
  <c r="N78" i="55" s="1"/>
  <c r="AH78" i="55"/>
  <c r="P78" i="55" s="1"/>
  <c r="AI78" i="55"/>
  <c r="AJ78" i="55"/>
  <c r="M78" i="55" s="1"/>
  <c r="AI82" i="55"/>
  <c r="AJ82" i="55"/>
  <c r="M82" i="55" s="1"/>
  <c r="AK82" i="55"/>
  <c r="N82" i="55" s="1"/>
  <c r="AH82" i="55"/>
  <c r="P82" i="55" s="1"/>
  <c r="AK86" i="55"/>
  <c r="N86" i="55" s="1"/>
  <c r="AH86" i="55"/>
  <c r="P86" i="55" s="1"/>
  <c r="AI86" i="55"/>
  <c r="AJ86" i="55"/>
  <c r="M86" i="55" s="1"/>
  <c r="AI90" i="55"/>
  <c r="AJ90" i="55"/>
  <c r="M90" i="55" s="1"/>
  <c r="AK90" i="55"/>
  <c r="N90" i="55" s="1"/>
  <c r="AH90" i="55"/>
  <c r="P90" i="55" s="1"/>
  <c r="AL94" i="55"/>
  <c r="AK94" i="55"/>
  <c r="N94" i="55" s="1"/>
  <c r="AH94" i="55"/>
  <c r="P94" i="55" s="1"/>
  <c r="AI94" i="55"/>
  <c r="AJ94" i="55"/>
  <c r="M94" i="55" s="1"/>
  <c r="AI98" i="55"/>
  <c r="AL98" i="55" s="1"/>
  <c r="AJ98" i="55"/>
  <c r="M98" i="55" s="1"/>
  <c r="AK98" i="55"/>
  <c r="N98" i="55" s="1"/>
  <c r="AH98" i="55"/>
  <c r="P98" i="55" s="1"/>
  <c r="AK102" i="55"/>
  <c r="N102" i="55" s="1"/>
  <c r="AH102" i="55"/>
  <c r="P102" i="55" s="1"/>
  <c r="AI102" i="55"/>
  <c r="AJ102" i="55"/>
  <c r="M102" i="55" s="1"/>
  <c r="AI106" i="55"/>
  <c r="AJ106" i="55"/>
  <c r="M106" i="55" s="1"/>
  <c r="AK106" i="55"/>
  <c r="N106" i="55" s="1"/>
  <c r="AH106" i="55"/>
  <c r="P106" i="55" s="1"/>
  <c r="AK110" i="55"/>
  <c r="N110" i="55" s="1"/>
  <c r="AH110" i="55"/>
  <c r="P110" i="55" s="1"/>
  <c r="AI110" i="55"/>
  <c r="AJ110" i="55"/>
  <c r="M110" i="55" s="1"/>
  <c r="AI114" i="55"/>
  <c r="AL114" i="55" s="1"/>
  <c r="AJ114" i="55"/>
  <c r="M114" i="55" s="1"/>
  <c r="AK114" i="55"/>
  <c r="N114" i="55" s="1"/>
  <c r="AH114" i="55"/>
  <c r="P114" i="55" s="1"/>
  <c r="AK118" i="55"/>
  <c r="N118" i="55" s="1"/>
  <c r="AH118" i="55"/>
  <c r="P118" i="55" s="1"/>
  <c r="AI118" i="55"/>
  <c r="AJ118" i="55"/>
  <c r="M118" i="55" s="1"/>
  <c r="AI122" i="55"/>
  <c r="AL122" i="55" s="1"/>
  <c r="AJ122" i="55"/>
  <c r="M122" i="55" s="1"/>
  <c r="AK122" i="55"/>
  <c r="N122" i="55" s="1"/>
  <c r="AH122" i="55"/>
  <c r="P122" i="55" s="1"/>
  <c r="AK126" i="55"/>
  <c r="N126" i="55" s="1"/>
  <c r="AH126" i="55"/>
  <c r="P126" i="55" s="1"/>
  <c r="AI126" i="55"/>
  <c r="AJ126" i="55"/>
  <c r="M126" i="55" s="1"/>
  <c r="AI130" i="55"/>
  <c r="AJ130" i="55"/>
  <c r="M130" i="55" s="1"/>
  <c r="AK130" i="55"/>
  <c r="N130" i="55" s="1"/>
  <c r="AH130" i="55"/>
  <c r="P130" i="55" s="1"/>
  <c r="AK134" i="55"/>
  <c r="N134" i="55" s="1"/>
  <c r="AH134" i="55"/>
  <c r="P134" i="55" s="1"/>
  <c r="AI134" i="55"/>
  <c r="AJ134" i="55"/>
  <c r="M134" i="55" s="1"/>
  <c r="AI138" i="55"/>
  <c r="AJ138" i="55"/>
  <c r="M138" i="55" s="1"/>
  <c r="AK138" i="55"/>
  <c r="N138" i="55" s="1"/>
  <c r="AH138" i="55"/>
  <c r="P138" i="55" s="1"/>
  <c r="AK71" i="55"/>
  <c r="N71" i="55" s="1"/>
  <c r="AH71" i="55"/>
  <c r="P71" i="55" s="1"/>
  <c r="AJ71" i="55"/>
  <c r="M71" i="55" s="1"/>
  <c r="AI71" i="55"/>
  <c r="AK95" i="55"/>
  <c r="N95" i="55" s="1"/>
  <c r="AH95" i="55"/>
  <c r="P95" i="55" s="1"/>
  <c r="AI95" i="55"/>
  <c r="O95" i="55" s="1"/>
  <c r="AJ95" i="55"/>
  <c r="M95" i="55" s="1"/>
  <c r="AK119" i="55"/>
  <c r="N119" i="55" s="1"/>
  <c r="AH119" i="55"/>
  <c r="P119" i="55" s="1"/>
  <c r="AI119" i="55"/>
  <c r="AJ119" i="55"/>
  <c r="M119" i="55" s="1"/>
  <c r="AI60" i="55"/>
  <c r="AJ60" i="55"/>
  <c r="M60" i="55" s="1"/>
  <c r="AK60" i="55"/>
  <c r="N60" i="55" s="1"/>
  <c r="AH60" i="55"/>
  <c r="P60" i="55" s="1"/>
  <c r="AI76" i="55"/>
  <c r="AJ76" i="55"/>
  <c r="M76" i="55" s="1"/>
  <c r="AH76" i="55"/>
  <c r="P76" i="55" s="1"/>
  <c r="AK76" i="55"/>
  <c r="N76" i="55" s="1"/>
  <c r="AI92" i="55"/>
  <c r="AL92" i="55" s="1"/>
  <c r="AJ92" i="55"/>
  <c r="M92" i="55" s="1"/>
  <c r="AH92" i="55"/>
  <c r="P92" i="55" s="1"/>
  <c r="AK92" i="55"/>
  <c r="N92" i="55" s="1"/>
  <c r="AJ120" i="55"/>
  <c r="M120" i="55" s="1"/>
  <c r="AK120" i="55"/>
  <c r="N120" i="55" s="1"/>
  <c r="AH120" i="55"/>
  <c r="P120" i="55" s="1"/>
  <c r="AI120" i="55"/>
  <c r="AJ96" i="53"/>
  <c r="L96" i="53" s="1"/>
  <c r="AI96" i="53"/>
  <c r="N96" i="53" s="1"/>
  <c r="AK96" i="53"/>
  <c r="M96" i="53" s="1"/>
  <c r="AH96" i="53"/>
  <c r="O96" i="53" s="1"/>
  <c r="AJ59" i="53"/>
  <c r="L59" i="53" s="1"/>
  <c r="AH59" i="53"/>
  <c r="O59" i="53" s="1"/>
  <c r="AK59" i="53"/>
  <c r="M59" i="53" s="1"/>
  <c r="AI59" i="53"/>
  <c r="N59" i="53" s="1"/>
  <c r="AJ157" i="53" s="1"/>
  <c r="H169" i="71" s="1"/>
  <c r="AJ75" i="53"/>
  <c r="L75" i="53" s="1"/>
  <c r="AH75" i="53"/>
  <c r="O75" i="53" s="1"/>
  <c r="AK75" i="53"/>
  <c r="M75" i="53" s="1"/>
  <c r="AI75" i="53"/>
  <c r="N75" i="53" s="1"/>
  <c r="AJ123" i="53"/>
  <c r="L123" i="53" s="1"/>
  <c r="AH123" i="53"/>
  <c r="O123" i="53" s="1"/>
  <c r="AK123" i="53"/>
  <c r="M123" i="53" s="1"/>
  <c r="AI123" i="53"/>
  <c r="N123" i="53" s="1"/>
  <c r="AJ139" i="53"/>
  <c r="L139" i="53" s="1"/>
  <c r="AH139" i="53"/>
  <c r="O139" i="53" s="1"/>
  <c r="AK139" i="53"/>
  <c r="M139" i="53" s="1"/>
  <c r="AI139" i="53"/>
  <c r="N139" i="53" s="1"/>
  <c r="AI62" i="53"/>
  <c r="N62" i="53" s="1"/>
  <c r="AJ62" i="53"/>
  <c r="L62" i="53" s="1"/>
  <c r="AH62" i="53"/>
  <c r="O62" i="53" s="1"/>
  <c r="AK62" i="53"/>
  <c r="M62" i="53" s="1"/>
  <c r="AI70" i="53"/>
  <c r="N70" i="53" s="1"/>
  <c r="AJ70" i="53"/>
  <c r="L70" i="53" s="1"/>
  <c r="AH70" i="53"/>
  <c r="O70" i="53" s="1"/>
  <c r="AK70" i="53"/>
  <c r="M70" i="53" s="1"/>
  <c r="AI78" i="53"/>
  <c r="N78" i="53" s="1"/>
  <c r="AJ78" i="53"/>
  <c r="L78" i="53" s="1"/>
  <c r="AK78" i="53"/>
  <c r="M78" i="53" s="1"/>
  <c r="AH78" i="53"/>
  <c r="O78" i="53" s="1"/>
  <c r="AI86" i="53"/>
  <c r="N86" i="53" s="1"/>
  <c r="AJ86" i="53"/>
  <c r="L86" i="53" s="1"/>
  <c r="AH86" i="53"/>
  <c r="O86" i="53" s="1"/>
  <c r="AK86" i="53"/>
  <c r="M86" i="53" s="1"/>
  <c r="AL94" i="53"/>
  <c r="AI94" i="53"/>
  <c r="N94" i="53" s="1"/>
  <c r="AJ94" i="53"/>
  <c r="L94" i="53" s="1"/>
  <c r="AH94" i="53"/>
  <c r="O94" i="53" s="1"/>
  <c r="AK94" i="53"/>
  <c r="M94" i="53" s="1"/>
  <c r="AI102" i="53"/>
  <c r="N102" i="53" s="1"/>
  <c r="AJ102" i="53"/>
  <c r="L102" i="53" s="1"/>
  <c r="AH102" i="53"/>
  <c r="O102" i="53" s="1"/>
  <c r="AK102" i="53"/>
  <c r="M102" i="53" s="1"/>
  <c r="AI110" i="53"/>
  <c r="N110" i="53" s="1"/>
  <c r="AJ110" i="53"/>
  <c r="L110" i="53" s="1"/>
  <c r="AH110" i="53"/>
  <c r="O110" i="53" s="1"/>
  <c r="AK110" i="53"/>
  <c r="M110" i="53" s="1"/>
  <c r="AI118" i="53"/>
  <c r="N118" i="53" s="1"/>
  <c r="AJ118" i="53"/>
  <c r="L118" i="53" s="1"/>
  <c r="AK118" i="53"/>
  <c r="M118" i="53" s="1"/>
  <c r="AH118" i="53"/>
  <c r="O118" i="53" s="1"/>
  <c r="AI126" i="53"/>
  <c r="N126" i="53" s="1"/>
  <c r="AJ126" i="53"/>
  <c r="L126" i="53" s="1"/>
  <c r="AH126" i="53"/>
  <c r="O126" i="53" s="1"/>
  <c r="AK126" i="53"/>
  <c r="M126" i="53" s="1"/>
  <c r="AJ134" i="53"/>
  <c r="L134" i="53" s="1"/>
  <c r="AH134" i="53"/>
  <c r="O134" i="53" s="1"/>
  <c r="AI134" i="53"/>
  <c r="N134" i="53" s="1"/>
  <c r="AK134" i="53"/>
  <c r="M134" i="53" s="1"/>
  <c r="AJ142" i="53"/>
  <c r="L142" i="53" s="1"/>
  <c r="AK142" i="53"/>
  <c r="M142" i="53" s="1"/>
  <c r="AH142" i="53"/>
  <c r="O142" i="53" s="1"/>
  <c r="AI142" i="53"/>
  <c r="N142" i="53" s="1"/>
  <c r="AJ104" i="53"/>
  <c r="L104" i="53" s="1"/>
  <c r="AH104" i="53"/>
  <c r="O104" i="53" s="1"/>
  <c r="AK104" i="53"/>
  <c r="M104" i="53" s="1"/>
  <c r="AI104" i="53"/>
  <c r="N104" i="53" s="1"/>
  <c r="AJ128" i="53"/>
  <c r="L128" i="53" s="1"/>
  <c r="AI128" i="53"/>
  <c r="N128" i="53" s="1"/>
  <c r="AH128" i="53"/>
  <c r="O128" i="53" s="1"/>
  <c r="AK128" i="53"/>
  <c r="M128" i="53" s="1"/>
  <c r="AJ107" i="53"/>
  <c r="L107" i="53" s="1"/>
  <c r="AH107" i="53"/>
  <c r="O107" i="53" s="1"/>
  <c r="AK107" i="53"/>
  <c r="M107" i="53" s="1"/>
  <c r="AI107" i="53"/>
  <c r="N107" i="53" s="1"/>
  <c r="AI65" i="53"/>
  <c r="N65" i="53" s="1"/>
  <c r="AH65" i="53"/>
  <c r="O65" i="53" s="1"/>
  <c r="AK65" i="53"/>
  <c r="M65" i="53" s="1"/>
  <c r="AJ65" i="53"/>
  <c r="L65" i="53" s="1"/>
  <c r="AI73" i="53"/>
  <c r="N73" i="53" s="1"/>
  <c r="AJ73" i="53"/>
  <c r="L73" i="53" s="1"/>
  <c r="AH73" i="53"/>
  <c r="O73" i="53" s="1"/>
  <c r="AK73" i="53"/>
  <c r="M73" i="53" s="1"/>
  <c r="AI81" i="53"/>
  <c r="N81" i="53" s="1"/>
  <c r="AH81" i="53"/>
  <c r="O81" i="53" s="1"/>
  <c r="AK81" i="53"/>
  <c r="M81" i="53" s="1"/>
  <c r="AJ81" i="53"/>
  <c r="L81" i="53" s="1"/>
  <c r="AI89" i="53"/>
  <c r="N89" i="53" s="1"/>
  <c r="AH89" i="53"/>
  <c r="O89" i="53" s="1"/>
  <c r="AK89" i="53"/>
  <c r="M89" i="53" s="1"/>
  <c r="AJ89" i="53"/>
  <c r="L89" i="53" s="1"/>
  <c r="AI97" i="53"/>
  <c r="N97" i="53" s="1"/>
  <c r="AK97" i="53"/>
  <c r="M97" i="53" s="1"/>
  <c r="AJ97" i="53"/>
  <c r="L97" i="53" s="1"/>
  <c r="AH97" i="53"/>
  <c r="O97" i="53" s="1"/>
  <c r="AH105" i="53"/>
  <c r="O105" i="53" s="1"/>
  <c r="AK105" i="53"/>
  <c r="M105" i="53" s="1"/>
  <c r="AJ105" i="53"/>
  <c r="L105" i="53" s="1"/>
  <c r="AI105" i="53"/>
  <c r="N105" i="53" s="1"/>
  <c r="AI113" i="53"/>
  <c r="N113" i="53" s="1"/>
  <c r="AH113" i="53"/>
  <c r="O113" i="53" s="1"/>
  <c r="AK113" i="53"/>
  <c r="M113" i="53" s="1"/>
  <c r="AJ113" i="53"/>
  <c r="L113" i="53" s="1"/>
  <c r="AH121" i="53"/>
  <c r="O121" i="53" s="1"/>
  <c r="AK121" i="53"/>
  <c r="M121" i="53" s="1"/>
  <c r="AJ121" i="53"/>
  <c r="L121" i="53" s="1"/>
  <c r="AI121" i="53"/>
  <c r="N121" i="53" s="1"/>
  <c r="AK129" i="53"/>
  <c r="M129" i="53" s="1"/>
  <c r="AJ129" i="53"/>
  <c r="L129" i="53" s="1"/>
  <c r="AI129" i="53"/>
  <c r="N129" i="53" s="1"/>
  <c r="AH129" i="53"/>
  <c r="O129" i="53" s="1"/>
  <c r="AJ137" i="53"/>
  <c r="L137" i="53" s="1"/>
  <c r="AI137" i="53"/>
  <c r="N137" i="53" s="1"/>
  <c r="AK137" i="53"/>
  <c r="M137" i="53" s="1"/>
  <c r="AH137" i="53"/>
  <c r="O137" i="53" s="1"/>
  <c r="AJ67" i="53"/>
  <c r="L67" i="53" s="1"/>
  <c r="AH67" i="53"/>
  <c r="O67" i="53" s="1"/>
  <c r="AK67" i="53"/>
  <c r="M67" i="53" s="1"/>
  <c r="AI67" i="53"/>
  <c r="N67" i="53" s="1"/>
  <c r="AJ83" i="53"/>
  <c r="L83" i="53" s="1"/>
  <c r="AH83" i="53"/>
  <c r="O83" i="53" s="1"/>
  <c r="AK83" i="53"/>
  <c r="M83" i="53" s="1"/>
  <c r="AI83" i="53"/>
  <c r="N83" i="53" s="1"/>
  <c r="AJ99" i="53"/>
  <c r="L99" i="53" s="1"/>
  <c r="AH99" i="53"/>
  <c r="O99" i="53" s="1"/>
  <c r="AK99" i="53"/>
  <c r="M99" i="53" s="1"/>
  <c r="AI99" i="53"/>
  <c r="N99" i="53" s="1"/>
  <c r="AJ115" i="53"/>
  <c r="L115" i="53" s="1"/>
  <c r="AH115" i="53"/>
  <c r="O115" i="53" s="1"/>
  <c r="AK115" i="53"/>
  <c r="M115" i="53" s="1"/>
  <c r="AI115" i="53"/>
  <c r="N115" i="53" s="1"/>
  <c r="AJ57" i="53"/>
  <c r="L57" i="53" s="1"/>
  <c r="AH57" i="53"/>
  <c r="O57" i="53" s="1"/>
  <c r="AI57" i="53"/>
  <c r="N57" i="53" s="1"/>
  <c r="AK57" i="53"/>
  <c r="M57" i="53" s="1"/>
  <c r="AI60" i="53"/>
  <c r="N60" i="53" s="1"/>
  <c r="AJ60" i="53"/>
  <c r="L60" i="53" s="1"/>
  <c r="AH60" i="53"/>
  <c r="O60" i="53" s="1"/>
  <c r="AK60" i="53"/>
  <c r="M60" i="53" s="1"/>
  <c r="AI68" i="53"/>
  <c r="N68" i="53" s="1"/>
  <c r="AJ68" i="53"/>
  <c r="L68" i="53" s="1"/>
  <c r="AH68" i="53"/>
  <c r="O68" i="53" s="1"/>
  <c r="AK68" i="53"/>
  <c r="M68" i="53" s="1"/>
  <c r="AI76" i="53"/>
  <c r="N76" i="53" s="1"/>
  <c r="AJ76" i="53"/>
  <c r="L76" i="53" s="1"/>
  <c r="AH76" i="53"/>
  <c r="O76" i="53" s="1"/>
  <c r="AK76" i="53"/>
  <c r="M76" i="53" s="1"/>
  <c r="AI84" i="53"/>
  <c r="N84" i="53" s="1"/>
  <c r="AJ84" i="53"/>
  <c r="L84" i="53" s="1"/>
  <c r="AH84" i="53"/>
  <c r="O84" i="53" s="1"/>
  <c r="AK84" i="53"/>
  <c r="M84" i="53" s="1"/>
  <c r="AI92" i="53"/>
  <c r="N92" i="53" s="1"/>
  <c r="AJ92" i="53"/>
  <c r="L92" i="53" s="1"/>
  <c r="AH92" i="53"/>
  <c r="O92" i="53" s="1"/>
  <c r="AK92" i="53"/>
  <c r="M92" i="53" s="1"/>
  <c r="AI100" i="53"/>
  <c r="N100" i="53" s="1"/>
  <c r="AJ100" i="53"/>
  <c r="L100" i="53" s="1"/>
  <c r="AH100" i="53"/>
  <c r="O100" i="53" s="1"/>
  <c r="AK100" i="53"/>
  <c r="M100" i="53" s="1"/>
  <c r="AI108" i="53"/>
  <c r="N108" i="53" s="1"/>
  <c r="AJ108" i="53"/>
  <c r="L108" i="53" s="1"/>
  <c r="AH108" i="53"/>
  <c r="O108" i="53" s="1"/>
  <c r="AK108" i="53"/>
  <c r="M108" i="53" s="1"/>
  <c r="AI116" i="53"/>
  <c r="N116" i="53" s="1"/>
  <c r="AJ116" i="53"/>
  <c r="L116" i="53" s="1"/>
  <c r="AH116" i="53"/>
  <c r="O116" i="53" s="1"/>
  <c r="AK116" i="53"/>
  <c r="M116" i="53" s="1"/>
  <c r="AI124" i="53"/>
  <c r="N124" i="53" s="1"/>
  <c r="AJ124" i="53"/>
  <c r="L124" i="53" s="1"/>
  <c r="AH124" i="53"/>
  <c r="O124" i="53" s="1"/>
  <c r="AK124" i="53"/>
  <c r="M124" i="53" s="1"/>
  <c r="AJ132" i="53"/>
  <c r="L132" i="53" s="1"/>
  <c r="AH132" i="53"/>
  <c r="O132" i="53" s="1"/>
  <c r="AK132" i="53"/>
  <c r="M132" i="53" s="1"/>
  <c r="AI132" i="53"/>
  <c r="N132" i="53" s="1"/>
  <c r="AJ140" i="53"/>
  <c r="L140" i="53" s="1"/>
  <c r="AH140" i="53"/>
  <c r="O140" i="53" s="1"/>
  <c r="AK140" i="53"/>
  <c r="M140" i="53" s="1"/>
  <c r="AI140" i="53"/>
  <c r="N140" i="53" s="1"/>
  <c r="AJ64" i="53"/>
  <c r="L64" i="53" s="1"/>
  <c r="AH64" i="53"/>
  <c r="O64" i="53" s="1"/>
  <c r="AK64" i="53"/>
  <c r="M64" i="53" s="1"/>
  <c r="AI64" i="53"/>
  <c r="N64" i="53" s="1"/>
  <c r="AJ120" i="53"/>
  <c r="L120" i="53" s="1"/>
  <c r="AK120" i="53"/>
  <c r="M120" i="53" s="1"/>
  <c r="AI120" i="53"/>
  <c r="N120" i="53" s="1"/>
  <c r="AH120" i="53"/>
  <c r="O120" i="53" s="1"/>
  <c r="AJ91" i="53"/>
  <c r="L91" i="53" s="1"/>
  <c r="AH91" i="53"/>
  <c r="O91" i="53" s="1"/>
  <c r="AK91" i="53"/>
  <c r="M91" i="53" s="1"/>
  <c r="AI91" i="53"/>
  <c r="N91" i="53" s="1"/>
  <c r="AJ131" i="53"/>
  <c r="L131" i="53" s="1"/>
  <c r="AH131" i="53"/>
  <c r="O131" i="53" s="1"/>
  <c r="AK131" i="53"/>
  <c r="M131" i="53" s="1"/>
  <c r="AI131" i="53"/>
  <c r="N131" i="53" s="1"/>
  <c r="AI63" i="53"/>
  <c r="N63" i="53" s="1"/>
  <c r="AH63" i="53"/>
  <c r="O63" i="53" s="1"/>
  <c r="AK63" i="53"/>
  <c r="M63" i="53" s="1"/>
  <c r="AJ63" i="53"/>
  <c r="L63" i="53" s="1"/>
  <c r="AI71" i="53"/>
  <c r="N71" i="53" s="1"/>
  <c r="AH71" i="53"/>
  <c r="O71" i="53" s="1"/>
  <c r="AK71" i="53"/>
  <c r="M71" i="53" s="1"/>
  <c r="AJ71" i="53"/>
  <c r="L71" i="53" s="1"/>
  <c r="AI79" i="53"/>
  <c r="N79" i="53" s="1"/>
  <c r="AH79" i="53"/>
  <c r="O79" i="53" s="1"/>
  <c r="AK79" i="53"/>
  <c r="M79" i="53" s="1"/>
  <c r="AJ79" i="53"/>
  <c r="L79" i="53" s="1"/>
  <c r="AI87" i="53"/>
  <c r="N87" i="53" s="1"/>
  <c r="AH87" i="53"/>
  <c r="O87" i="53" s="1"/>
  <c r="AK87" i="53"/>
  <c r="M87" i="53" s="1"/>
  <c r="AJ87" i="53"/>
  <c r="L87" i="53" s="1"/>
  <c r="AI95" i="53"/>
  <c r="N95" i="53" s="1"/>
  <c r="AH95" i="53"/>
  <c r="O95" i="53" s="1"/>
  <c r="AK95" i="53"/>
  <c r="M95" i="53" s="1"/>
  <c r="AJ95" i="53"/>
  <c r="L95" i="53" s="1"/>
  <c r="AI103" i="53"/>
  <c r="N103" i="53" s="1"/>
  <c r="AH103" i="53"/>
  <c r="O103" i="53" s="1"/>
  <c r="AK103" i="53"/>
  <c r="M103" i="53" s="1"/>
  <c r="AJ103" i="53"/>
  <c r="L103" i="53" s="1"/>
  <c r="AI111" i="53"/>
  <c r="N111" i="53" s="1"/>
  <c r="AH111" i="53"/>
  <c r="O111" i="53" s="1"/>
  <c r="AK111" i="53"/>
  <c r="M111" i="53" s="1"/>
  <c r="AJ111" i="53"/>
  <c r="L111" i="53" s="1"/>
  <c r="AH119" i="53"/>
  <c r="O119" i="53" s="1"/>
  <c r="AK119" i="53"/>
  <c r="M119" i="53" s="1"/>
  <c r="AJ119" i="53"/>
  <c r="L119" i="53" s="1"/>
  <c r="AI119" i="53"/>
  <c r="N119" i="53" s="1"/>
  <c r="AH127" i="53"/>
  <c r="O127" i="53" s="1"/>
  <c r="AK127" i="53"/>
  <c r="M127" i="53" s="1"/>
  <c r="AI127" i="53"/>
  <c r="N127" i="53" s="1"/>
  <c r="AJ127" i="53"/>
  <c r="L127" i="53" s="1"/>
  <c r="AH135" i="53"/>
  <c r="O135" i="53" s="1"/>
  <c r="AK135" i="53"/>
  <c r="M135" i="53" s="1"/>
  <c r="AI135" i="53"/>
  <c r="N135" i="53" s="1"/>
  <c r="AJ135" i="53"/>
  <c r="L135" i="53" s="1"/>
  <c r="AH143" i="53"/>
  <c r="AK143" i="53"/>
  <c r="AI143" i="53"/>
  <c r="AL143" i="53" s="1"/>
  <c r="AJ143" i="53"/>
  <c r="AJ80" i="53"/>
  <c r="L80" i="53" s="1"/>
  <c r="AH80" i="53"/>
  <c r="O80" i="53" s="1"/>
  <c r="AK80" i="53"/>
  <c r="M80" i="53" s="1"/>
  <c r="AI80" i="53"/>
  <c r="N80" i="53" s="1"/>
  <c r="AJ136" i="53"/>
  <c r="L136" i="53" s="1"/>
  <c r="AI136" i="53"/>
  <c r="N136" i="53" s="1"/>
  <c r="AH136" i="53"/>
  <c r="O136" i="53" s="1"/>
  <c r="AK136" i="53"/>
  <c r="M136" i="53" s="1"/>
  <c r="AH58" i="53"/>
  <c r="O58" i="53" s="1"/>
  <c r="AK58" i="53"/>
  <c r="M58" i="53" s="1"/>
  <c r="AJ58" i="53"/>
  <c r="L58" i="53" s="1"/>
  <c r="AH154" i="53" s="1"/>
  <c r="F166" i="71" s="1"/>
  <c r="AI58" i="53"/>
  <c r="N58" i="53" s="1"/>
  <c r="AJ154" i="53" s="1"/>
  <c r="H166" i="71" s="1"/>
  <c r="AH66" i="53"/>
  <c r="O66" i="53" s="1"/>
  <c r="AK66" i="53"/>
  <c r="M66" i="53" s="1"/>
  <c r="AJ66" i="53"/>
  <c r="L66" i="53" s="1"/>
  <c r="AI66" i="53"/>
  <c r="N66" i="53" s="1"/>
  <c r="AH74" i="53"/>
  <c r="O74" i="53" s="1"/>
  <c r="AK74" i="53"/>
  <c r="M74" i="53" s="1"/>
  <c r="AJ74" i="53"/>
  <c r="L74" i="53" s="1"/>
  <c r="AI74" i="53"/>
  <c r="N74" i="53" s="1"/>
  <c r="AH82" i="53"/>
  <c r="O82" i="53" s="1"/>
  <c r="AK82" i="53"/>
  <c r="M82" i="53" s="1"/>
  <c r="AJ82" i="53"/>
  <c r="L82" i="53" s="1"/>
  <c r="AI82" i="53"/>
  <c r="N82" i="53" s="1"/>
  <c r="AH90" i="53"/>
  <c r="O90" i="53" s="1"/>
  <c r="AK90" i="53"/>
  <c r="M90" i="53" s="1"/>
  <c r="AJ90" i="53"/>
  <c r="L90" i="53" s="1"/>
  <c r="AI90" i="53"/>
  <c r="N90" i="53" s="1"/>
  <c r="AH98" i="53"/>
  <c r="O98" i="53" s="1"/>
  <c r="AK98" i="53"/>
  <c r="M98" i="53" s="1"/>
  <c r="AJ98" i="53"/>
  <c r="L98" i="53" s="1"/>
  <c r="AI98" i="53"/>
  <c r="N98" i="53" s="1"/>
  <c r="AH106" i="53"/>
  <c r="O106" i="53" s="1"/>
  <c r="AK106" i="53"/>
  <c r="M106" i="53" s="1"/>
  <c r="AJ106" i="53"/>
  <c r="L106" i="53" s="1"/>
  <c r="AI106" i="53"/>
  <c r="N106" i="53" s="1"/>
  <c r="AH114" i="53"/>
  <c r="O114" i="53" s="1"/>
  <c r="AK114" i="53"/>
  <c r="M114" i="53" s="1"/>
  <c r="AI114" i="53"/>
  <c r="N114" i="53" s="1"/>
  <c r="AJ114" i="53"/>
  <c r="L114" i="53" s="1"/>
  <c r="AH122" i="53"/>
  <c r="O122" i="53" s="1"/>
  <c r="AK122" i="53"/>
  <c r="M122" i="53" s="1"/>
  <c r="AJ122" i="53"/>
  <c r="L122" i="53" s="1"/>
  <c r="AI122" i="53"/>
  <c r="N122" i="53" s="1"/>
  <c r="AH130" i="53"/>
  <c r="O130" i="53" s="1"/>
  <c r="AK130" i="53"/>
  <c r="M130" i="53" s="1"/>
  <c r="AI130" i="53"/>
  <c r="N130" i="53" s="1"/>
  <c r="AJ130" i="53"/>
  <c r="L130" i="53" s="1"/>
  <c r="AH138" i="53"/>
  <c r="O138" i="53" s="1"/>
  <c r="AK138" i="53"/>
  <c r="M138" i="53" s="1"/>
  <c r="AJ138" i="53"/>
  <c r="L138" i="53" s="1"/>
  <c r="AI138" i="53"/>
  <c r="N138" i="53" s="1"/>
  <c r="AJ72" i="53"/>
  <c r="L72" i="53" s="1"/>
  <c r="AI72" i="53"/>
  <c r="N72" i="53" s="1"/>
  <c r="AH72" i="53"/>
  <c r="O72" i="53" s="1"/>
  <c r="AK72" i="53"/>
  <c r="M72" i="53" s="1"/>
  <c r="AJ88" i="53"/>
  <c r="L88" i="53" s="1"/>
  <c r="AK88" i="53"/>
  <c r="M88" i="53" s="1"/>
  <c r="AH88" i="53"/>
  <c r="O88" i="53" s="1"/>
  <c r="AI88" i="53"/>
  <c r="N88" i="53" s="1"/>
  <c r="AJ112" i="53"/>
  <c r="L112" i="53" s="1"/>
  <c r="AH112" i="53"/>
  <c r="O112" i="53" s="1"/>
  <c r="AK112" i="53"/>
  <c r="M112" i="53" s="1"/>
  <c r="AI112" i="53"/>
  <c r="N112" i="53" s="1"/>
  <c r="AI61" i="53"/>
  <c r="N61" i="53" s="1"/>
  <c r="AJ61" i="53"/>
  <c r="L61" i="53" s="1"/>
  <c r="AH61" i="53"/>
  <c r="O61" i="53" s="1"/>
  <c r="AK61" i="53"/>
  <c r="M61" i="53" s="1"/>
  <c r="AI69" i="53"/>
  <c r="N69" i="53" s="1"/>
  <c r="AJ69" i="53"/>
  <c r="L69" i="53" s="1"/>
  <c r="AH69" i="53"/>
  <c r="O69" i="53" s="1"/>
  <c r="AK69" i="53"/>
  <c r="M69" i="53" s="1"/>
  <c r="AI77" i="53"/>
  <c r="N77" i="53" s="1"/>
  <c r="AJ77" i="53"/>
  <c r="L77" i="53" s="1"/>
  <c r="AH77" i="53"/>
  <c r="O77" i="53" s="1"/>
  <c r="AK77" i="53"/>
  <c r="M77" i="53" s="1"/>
  <c r="AI85" i="53"/>
  <c r="N85" i="53" s="1"/>
  <c r="AJ85" i="53"/>
  <c r="L85" i="53" s="1"/>
  <c r="AH85" i="53"/>
  <c r="O85" i="53" s="1"/>
  <c r="AK85" i="53"/>
  <c r="M85" i="53" s="1"/>
  <c r="AI93" i="53"/>
  <c r="N93" i="53" s="1"/>
  <c r="AJ93" i="53"/>
  <c r="L93" i="53" s="1"/>
  <c r="AH93" i="53"/>
  <c r="O93" i="53" s="1"/>
  <c r="AK93" i="53"/>
  <c r="M93" i="53" s="1"/>
  <c r="AI101" i="53"/>
  <c r="N101" i="53" s="1"/>
  <c r="AJ101" i="53"/>
  <c r="L101" i="53" s="1"/>
  <c r="AH101" i="53"/>
  <c r="O101" i="53" s="1"/>
  <c r="AK101" i="53"/>
  <c r="M101" i="53" s="1"/>
  <c r="AI109" i="53"/>
  <c r="N109" i="53" s="1"/>
  <c r="AJ109" i="53"/>
  <c r="L109" i="53" s="1"/>
  <c r="AH109" i="53"/>
  <c r="O109" i="53" s="1"/>
  <c r="AK109" i="53"/>
  <c r="M109" i="53" s="1"/>
  <c r="AI117" i="53"/>
  <c r="N117" i="53" s="1"/>
  <c r="AJ117" i="53"/>
  <c r="L117" i="53" s="1"/>
  <c r="AH117" i="53"/>
  <c r="O117" i="53" s="1"/>
  <c r="AK117" i="53"/>
  <c r="M117" i="53" s="1"/>
  <c r="AI125" i="53"/>
  <c r="N125" i="53" s="1"/>
  <c r="AJ125" i="53"/>
  <c r="L125" i="53" s="1"/>
  <c r="AH125" i="53"/>
  <c r="O125" i="53" s="1"/>
  <c r="AK125" i="53"/>
  <c r="M125" i="53" s="1"/>
  <c r="AJ133" i="53"/>
  <c r="L133" i="53" s="1"/>
  <c r="AH133" i="53"/>
  <c r="O133" i="53" s="1"/>
  <c r="AK133" i="53"/>
  <c r="M133" i="53" s="1"/>
  <c r="AI133" i="53"/>
  <c r="N133" i="53" s="1"/>
  <c r="AJ141" i="53"/>
  <c r="L141" i="53" s="1"/>
  <c r="AH141" i="53"/>
  <c r="O141" i="53" s="1"/>
  <c r="AK141" i="53"/>
  <c r="M141" i="53" s="1"/>
  <c r="AI141" i="53"/>
  <c r="N141" i="53" s="1"/>
  <c r="AD70" i="58"/>
  <c r="S70" i="58" s="1"/>
  <c r="AD78" i="58"/>
  <c r="S78" i="58" s="1"/>
  <c r="AD86" i="58"/>
  <c r="S86" i="58" s="1"/>
  <c r="AD94" i="58"/>
  <c r="S94" i="58" s="1"/>
  <c r="AD102" i="58"/>
  <c r="S102" i="58" s="1"/>
  <c r="AD110" i="58"/>
  <c r="S110" i="58" s="1"/>
  <c r="AD118" i="58"/>
  <c r="S118" i="58" s="1"/>
  <c r="AD126" i="58"/>
  <c r="S126" i="58" s="1"/>
  <c r="AD134" i="58"/>
  <c r="S134" i="58" s="1"/>
  <c r="AD65" i="58"/>
  <c r="S65" i="58" s="1"/>
  <c r="AD73" i="58"/>
  <c r="S73" i="58" s="1"/>
  <c r="AD81" i="58"/>
  <c r="S81" i="58" s="1"/>
  <c r="AD89" i="58"/>
  <c r="S89" i="58" s="1"/>
  <c r="AD97" i="58"/>
  <c r="S97" i="58" s="1"/>
  <c r="AD105" i="58"/>
  <c r="S105" i="58" s="1"/>
  <c r="AD113" i="58"/>
  <c r="S113" i="58" s="1"/>
  <c r="AD121" i="58"/>
  <c r="S121" i="58" s="1"/>
  <c r="AD129" i="58"/>
  <c r="S129" i="58" s="1"/>
  <c r="AD84" i="58"/>
  <c r="S84" i="58" s="1"/>
  <c r="AD116" i="58"/>
  <c r="S116" i="58" s="1"/>
  <c r="AD71" i="58"/>
  <c r="S71" i="58" s="1"/>
  <c r="AD95" i="58"/>
  <c r="S95" i="58" s="1"/>
  <c r="AD111" i="58"/>
  <c r="S111" i="58" s="1"/>
  <c r="AD127" i="58"/>
  <c r="S127" i="58" s="1"/>
  <c r="AD66" i="58"/>
  <c r="S66" i="58" s="1"/>
  <c r="AD74" i="58"/>
  <c r="S74" i="58" s="1"/>
  <c r="AD82" i="58"/>
  <c r="S82" i="58" s="1"/>
  <c r="AD90" i="58"/>
  <c r="S90" i="58" s="1"/>
  <c r="AD98" i="58"/>
  <c r="S98" i="58" s="1"/>
  <c r="AD106" i="58"/>
  <c r="S106" i="58" s="1"/>
  <c r="AD114" i="58"/>
  <c r="S114" i="58" s="1"/>
  <c r="AD122" i="58"/>
  <c r="S122" i="58" s="1"/>
  <c r="AD130" i="58"/>
  <c r="S130" i="58" s="1"/>
  <c r="AD76" i="58"/>
  <c r="S76" i="58" s="1"/>
  <c r="AD100" i="58"/>
  <c r="S100" i="58" s="1"/>
  <c r="AD124" i="58"/>
  <c r="S124" i="58" s="1"/>
  <c r="AD79" i="58"/>
  <c r="S79" i="58" s="1"/>
  <c r="AD103" i="58"/>
  <c r="S103" i="58" s="1"/>
  <c r="AD119" i="58"/>
  <c r="S119" i="58" s="1"/>
  <c r="AD135" i="58"/>
  <c r="S135" i="58" s="1"/>
  <c r="AD69" i="58"/>
  <c r="S69" i="58" s="1"/>
  <c r="AD77" i="58"/>
  <c r="S77" i="58" s="1"/>
  <c r="AD85" i="58"/>
  <c r="S85" i="58" s="1"/>
  <c r="AD93" i="58"/>
  <c r="S93" i="58" s="1"/>
  <c r="AD101" i="58"/>
  <c r="S101" i="58" s="1"/>
  <c r="AD109" i="58"/>
  <c r="S109" i="58" s="1"/>
  <c r="AD117" i="58"/>
  <c r="S117" i="58" s="1"/>
  <c r="AD125" i="58"/>
  <c r="S125" i="58" s="1"/>
  <c r="AD133" i="58"/>
  <c r="S133" i="58" s="1"/>
  <c r="AD92" i="58"/>
  <c r="S92" i="58" s="1"/>
  <c r="AD132" i="58"/>
  <c r="S132" i="58" s="1"/>
  <c r="AD64" i="58"/>
  <c r="S64" i="58" s="1"/>
  <c r="AD72" i="58"/>
  <c r="S72" i="58" s="1"/>
  <c r="AD80" i="58"/>
  <c r="S80" i="58" s="1"/>
  <c r="AD88" i="58"/>
  <c r="S88" i="58" s="1"/>
  <c r="AD96" i="58"/>
  <c r="S96" i="58" s="1"/>
  <c r="AD104" i="58"/>
  <c r="S104" i="58" s="1"/>
  <c r="AD112" i="58"/>
  <c r="S112" i="58" s="1"/>
  <c r="AD120" i="58"/>
  <c r="S120" i="58" s="1"/>
  <c r="AD128" i="58"/>
  <c r="S128" i="58" s="1"/>
  <c r="AD136" i="58"/>
  <c r="S136" i="58" s="1"/>
  <c r="AD68" i="58"/>
  <c r="S68" i="58" s="1"/>
  <c r="AD108" i="58"/>
  <c r="S108" i="58" s="1"/>
  <c r="AD87" i="58"/>
  <c r="S87" i="58" s="1"/>
  <c r="AD67" i="58"/>
  <c r="S67" i="58" s="1"/>
  <c r="AD75" i="58"/>
  <c r="S75" i="58" s="1"/>
  <c r="AD83" i="58"/>
  <c r="S83" i="58" s="1"/>
  <c r="AD91" i="58"/>
  <c r="S91" i="58" s="1"/>
  <c r="AD99" i="58"/>
  <c r="S99" i="58" s="1"/>
  <c r="AD107" i="58"/>
  <c r="S107" i="58" s="1"/>
  <c r="AD115" i="58"/>
  <c r="S115" i="58" s="1"/>
  <c r="AD123" i="58"/>
  <c r="S123" i="58" s="1"/>
  <c r="AD131" i="58"/>
  <c r="S131" i="58" s="1"/>
  <c r="AH68" i="51"/>
  <c r="AJ68" i="51"/>
  <c r="Q68" i="51" s="1"/>
  <c r="AH72" i="51"/>
  <c r="AJ72" i="51"/>
  <c r="Q72" i="51" s="1"/>
  <c r="AH116" i="51"/>
  <c r="AJ116" i="51"/>
  <c r="Q116" i="51" s="1"/>
  <c r="AH132" i="51"/>
  <c r="AJ132" i="51"/>
  <c r="Q132" i="51" s="1"/>
  <c r="AH148" i="51"/>
  <c r="AJ148" i="51"/>
  <c r="Q148" i="51" s="1"/>
  <c r="O116" i="57"/>
  <c r="AL100" i="57"/>
  <c r="O105" i="57"/>
  <c r="O65" i="57"/>
  <c r="O77" i="57"/>
  <c r="O85" i="57"/>
  <c r="AL78" i="57"/>
  <c r="O75" i="57"/>
  <c r="AL89" i="57"/>
  <c r="O81" i="57"/>
  <c r="AL133" i="57"/>
  <c r="O70" i="57"/>
  <c r="O93" i="57"/>
  <c r="O125" i="57"/>
  <c r="AL53" i="57"/>
  <c r="AL61" i="57"/>
  <c r="AL69" i="57"/>
  <c r="AL84" i="57"/>
  <c r="AL110" i="57"/>
  <c r="O97" i="57"/>
  <c r="O98" i="57"/>
  <c r="AL90" i="57"/>
  <c r="AL66" i="57"/>
  <c r="O129" i="57"/>
  <c r="AL106" i="55"/>
  <c r="AL66" i="55"/>
  <c r="O107" i="55"/>
  <c r="AL83" i="55"/>
  <c r="AL53" i="55"/>
  <c r="O115" i="55"/>
  <c r="AL124" i="55"/>
  <c r="AL130" i="55"/>
  <c r="O90" i="55"/>
  <c r="AL74" i="55"/>
  <c r="O111" i="55"/>
  <c r="O75" i="55"/>
  <c r="AL73" i="53"/>
  <c r="AL81" i="53"/>
  <c r="AL96" i="53"/>
  <c r="AL112" i="53"/>
  <c r="AL99" i="53"/>
  <c r="AL102" i="53"/>
  <c r="AL65" i="53"/>
  <c r="AL104" i="53"/>
  <c r="AL67" i="53"/>
  <c r="AL134" i="53"/>
  <c r="AL114" i="53"/>
  <c r="AL130" i="53"/>
  <c r="AL138" i="53"/>
  <c r="AL98" i="53"/>
  <c r="AL110" i="53"/>
  <c r="AL126" i="53"/>
  <c r="AL142" i="53"/>
  <c r="AL93" i="53"/>
  <c r="AL119" i="53"/>
  <c r="AL127" i="53"/>
  <c r="AL135" i="53"/>
  <c r="AL139" i="53"/>
  <c r="AL70" i="53"/>
  <c r="AH83" i="51"/>
  <c r="AH69" i="51"/>
  <c r="AH77" i="51"/>
  <c r="AH85" i="51"/>
  <c r="AH93" i="51"/>
  <c r="AH101" i="51"/>
  <c r="AH117" i="51"/>
  <c r="AH125" i="51"/>
  <c r="AH133" i="51"/>
  <c r="AH149" i="51"/>
  <c r="AH94" i="51"/>
  <c r="AH102" i="51"/>
  <c r="AH110" i="51"/>
  <c r="AH118" i="51"/>
  <c r="AH126" i="51"/>
  <c r="AH134" i="51"/>
  <c r="AH150" i="51"/>
  <c r="AH119" i="51"/>
  <c r="AM49" i="66"/>
  <c r="AL49" i="66"/>
  <c r="O122" i="57"/>
  <c r="AL99" i="57"/>
  <c r="O94" i="57"/>
  <c r="AL107" i="55"/>
  <c r="AL115" i="55"/>
  <c r="AL67" i="55"/>
  <c r="O83" i="55"/>
  <c r="O103" i="55"/>
  <c r="AL133" i="55"/>
  <c r="O88" i="55"/>
  <c r="AL100" i="55"/>
  <c r="AL76" i="55"/>
  <c r="AL84" i="55"/>
  <c r="AL132" i="55"/>
  <c r="AL68" i="55"/>
  <c r="O94" i="55"/>
  <c r="AL105" i="55"/>
  <c r="AL116" i="55"/>
  <c r="AL123" i="55"/>
  <c r="O106" i="57"/>
  <c r="AL106" i="57"/>
  <c r="AL112" i="57"/>
  <c r="O112" i="57"/>
  <c r="AL68" i="57"/>
  <c r="AL114" i="57"/>
  <c r="AL82" i="57"/>
  <c r="AL123" i="57"/>
  <c r="O124" i="57"/>
  <c r="O130" i="57"/>
  <c r="AL80" i="57"/>
  <c r="AH73" i="51"/>
  <c r="AH105" i="51"/>
  <c r="AH113" i="51"/>
  <c r="AH129" i="51"/>
  <c r="AH136" i="51"/>
  <c r="AH71" i="51"/>
  <c r="AH106" i="51"/>
  <c r="AH127" i="51"/>
  <c r="AH87" i="51"/>
  <c r="AH128" i="51"/>
  <c r="AH88" i="51"/>
  <c r="AH104" i="51"/>
  <c r="AH121" i="51"/>
  <c r="AH131" i="51"/>
  <c r="AH75" i="51"/>
  <c r="AN67" i="51"/>
  <c r="AH120" i="51"/>
  <c r="AH89" i="51"/>
  <c r="AH112" i="51"/>
  <c r="AH146" i="51"/>
  <c r="AH122" i="51"/>
  <c r="AH91" i="51"/>
  <c r="AH130" i="51"/>
  <c r="AH147" i="51"/>
  <c r="AH114" i="51"/>
  <c r="AH143" i="51"/>
  <c r="AH123" i="51"/>
  <c r="AH95" i="51"/>
  <c r="AH115" i="51"/>
  <c r="AH139" i="51"/>
  <c r="AH90" i="51"/>
  <c r="AH98" i="51"/>
  <c r="AH103" i="51"/>
  <c r="AH78" i="51"/>
  <c r="AH137" i="51"/>
  <c r="AH86" i="51"/>
  <c r="AH100" i="51"/>
  <c r="AH107" i="51"/>
  <c r="AH109" i="51"/>
  <c r="AH141" i="51"/>
  <c r="AH145" i="51"/>
  <c r="AH135" i="51"/>
  <c r="AH82" i="51"/>
  <c r="AH124" i="51"/>
  <c r="AH96" i="51"/>
  <c r="AH84" i="51"/>
  <c r="AH81" i="51"/>
  <c r="AH97" i="51"/>
  <c r="AH111" i="51"/>
  <c r="AH138" i="51"/>
  <c r="AH80" i="51"/>
  <c r="AH92" i="51"/>
  <c r="AH99" i="51"/>
  <c r="AH108" i="51"/>
  <c r="AH140" i="51"/>
  <c r="AH142" i="51"/>
  <c r="AH144" i="51"/>
  <c r="AL72" i="57"/>
  <c r="O72" i="57"/>
  <c r="O128" i="57"/>
  <c r="AL128" i="57"/>
  <c r="O109" i="57"/>
  <c r="AL109" i="57"/>
  <c r="AL101" i="57"/>
  <c r="O101" i="57"/>
  <c r="AL117" i="57"/>
  <c r="O117" i="57"/>
  <c r="O61" i="57"/>
  <c r="AJ170" i="57" s="1"/>
  <c r="H298" i="71" s="1"/>
  <c r="O66" i="57"/>
  <c r="AL74" i="57"/>
  <c r="O74" i="57"/>
  <c r="AL131" i="57"/>
  <c r="O131" i="57"/>
  <c r="AL58" i="57"/>
  <c r="O58" i="57"/>
  <c r="AJ161" i="57" s="1"/>
  <c r="H289" i="71" s="1"/>
  <c r="AL63" i="57"/>
  <c r="O63" i="57"/>
  <c r="AJ176" i="57" s="1"/>
  <c r="H304" i="71" s="1"/>
  <c r="AL57" i="55"/>
  <c r="AL70" i="55"/>
  <c r="O70" i="55"/>
  <c r="O74" i="55"/>
  <c r="AL78" i="55"/>
  <c r="O78" i="55"/>
  <c r="AL129" i="55"/>
  <c r="AL86" i="55"/>
  <c r="O86" i="55"/>
  <c r="AL102" i="55"/>
  <c r="O102" i="55"/>
  <c r="AL121" i="55"/>
  <c r="O121" i="55"/>
  <c r="AL80" i="55"/>
  <c r="O80" i="55"/>
  <c r="AL71" i="55"/>
  <c r="O71" i="55"/>
  <c r="AL79" i="55"/>
  <c r="O79" i="55"/>
  <c r="AL90" i="55"/>
  <c r="AL73" i="55"/>
  <c r="AL119" i="55"/>
  <c r="O119" i="55"/>
  <c r="AL127" i="55"/>
  <c r="O127" i="55"/>
  <c r="AL135" i="55"/>
  <c r="O135" i="55"/>
  <c r="AL112" i="55"/>
  <c r="O112" i="55"/>
  <c r="AL118" i="55"/>
  <c r="O118" i="55"/>
  <c r="AL126" i="55"/>
  <c r="O126" i="55"/>
  <c r="AL134" i="55"/>
  <c r="O134" i="55"/>
  <c r="AL138" i="55"/>
  <c r="O138" i="55"/>
  <c r="AL104" i="55"/>
  <c r="O104" i="55"/>
  <c r="AL110" i="55"/>
  <c r="O110" i="55"/>
  <c r="O96" i="55"/>
  <c r="AL120" i="55"/>
  <c r="O120" i="55"/>
  <c r="O124" i="55"/>
  <c r="AL60" i="53"/>
  <c r="AL82" i="53"/>
  <c r="AL79" i="53"/>
  <c r="AL85" i="53"/>
  <c r="AL78" i="53"/>
  <c r="AL75" i="53"/>
  <c r="AL71" i="53"/>
  <c r="AL89" i="53"/>
  <c r="AL120" i="53"/>
  <c r="AL124" i="53"/>
  <c r="AL132" i="53"/>
  <c r="AL113" i="53"/>
  <c r="AL117" i="53"/>
  <c r="AL140" i="53"/>
  <c r="AL76" i="53"/>
  <c r="AL101" i="53"/>
  <c r="AL115" i="53"/>
  <c r="AH70" i="51"/>
  <c r="AH74" i="51"/>
  <c r="AH76" i="51"/>
  <c r="AH79" i="51"/>
  <c r="AJ46" i="21"/>
  <c r="AK58" i="18"/>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46" i="16"/>
  <c r="BD46" i="16"/>
  <c r="BD47" i="16"/>
  <c r="BD48" i="16"/>
  <c r="BD49" i="16"/>
  <c r="BD50" i="16"/>
  <c r="BD45" i="16"/>
  <c r="B23" i="37"/>
  <c r="B24" i="37"/>
  <c r="AI152" i="57" l="1"/>
  <c r="G280" i="71" s="1"/>
  <c r="AI151" i="57"/>
  <c r="G279" i="71" s="1"/>
  <c r="AJ150" i="57"/>
  <c r="H278" i="71" s="1"/>
  <c r="AJ151" i="57"/>
  <c r="H279" i="71" s="1"/>
  <c r="AM151" i="57"/>
  <c r="K279" i="71" s="1"/>
  <c r="AH151" i="57"/>
  <c r="F279" i="71" s="1"/>
  <c r="AH150" i="57"/>
  <c r="F278" i="71" s="1"/>
  <c r="AI150" i="57"/>
  <c r="G278" i="71" s="1"/>
  <c r="AK151" i="57"/>
  <c r="I279" i="71" s="1"/>
  <c r="AL151" i="57"/>
  <c r="J279" i="71" s="1"/>
  <c r="AJ152" i="57"/>
  <c r="H280" i="71" s="1"/>
  <c r="AK148" i="57"/>
  <c r="I276" i="71" s="1"/>
  <c r="AH147" i="57"/>
  <c r="F275" i="71" s="1"/>
  <c r="AL148" i="57"/>
  <c r="J276" i="71" s="1"/>
  <c r="AI148" i="57"/>
  <c r="G276" i="71" s="1"/>
  <c r="AJ148" i="57"/>
  <c r="H276" i="71" s="1"/>
  <c r="AI147" i="57"/>
  <c r="G275" i="71" s="1"/>
  <c r="AM148" i="57"/>
  <c r="K276" i="71" s="1"/>
  <c r="AH148" i="57"/>
  <c r="F276" i="71" s="1"/>
  <c r="AI149" i="57"/>
  <c r="G277" i="71" s="1"/>
  <c r="AJ147" i="57"/>
  <c r="H275" i="71" s="1"/>
  <c r="AI145" i="57"/>
  <c r="G273" i="71" s="1"/>
  <c r="AL145" i="57"/>
  <c r="J273" i="71" s="1"/>
  <c r="AI144" i="57"/>
  <c r="G272" i="71" s="1"/>
  <c r="AH145" i="57"/>
  <c r="F273" i="71" s="1"/>
  <c r="AK145" i="57"/>
  <c r="I273" i="71" s="1"/>
  <c r="AM145" i="57"/>
  <c r="K273" i="71" s="1"/>
  <c r="AJ145" i="57"/>
  <c r="H273" i="71" s="1"/>
  <c r="AI146" i="57"/>
  <c r="G274" i="71" s="1"/>
  <c r="AH144" i="57"/>
  <c r="F272" i="71" s="1"/>
  <c r="AH146" i="57"/>
  <c r="F274" i="71" s="1"/>
  <c r="AH143" i="57"/>
  <c r="F271" i="71" s="1"/>
  <c r="AI142" i="57"/>
  <c r="G270" i="71" s="1"/>
  <c r="AH141" i="57"/>
  <c r="F269" i="71" s="1"/>
  <c r="AK142" i="57"/>
  <c r="I270" i="71" s="1"/>
  <c r="AJ141" i="57"/>
  <c r="H269" i="71" s="1"/>
  <c r="AI143" i="57"/>
  <c r="G271" i="71" s="1"/>
  <c r="AL142" i="57"/>
  <c r="J270" i="71" s="1"/>
  <c r="AI141" i="57"/>
  <c r="G269" i="71" s="1"/>
  <c r="AM142" i="57"/>
  <c r="K270" i="71" s="1"/>
  <c r="AJ142" i="57"/>
  <c r="H270" i="71" s="1"/>
  <c r="AH142" i="57"/>
  <c r="F270" i="71" s="1"/>
  <c r="O59" i="55"/>
  <c r="O55" i="55"/>
  <c r="AL56" i="55"/>
  <c r="AL54" i="55"/>
  <c r="AM177" i="55"/>
  <c r="K266" i="71" s="1"/>
  <c r="AK177" i="55"/>
  <c r="I266" i="71" s="1"/>
  <c r="AH179" i="55"/>
  <c r="F268" i="71" s="1"/>
  <c r="AL177" i="55"/>
  <c r="J266" i="71" s="1"/>
  <c r="AI177" i="55"/>
  <c r="G266" i="71" s="1"/>
  <c r="AM178" i="55"/>
  <c r="K267" i="71" s="1"/>
  <c r="AH178" i="55"/>
  <c r="F267" i="71" s="1"/>
  <c r="AK178" i="55"/>
  <c r="I267" i="71" s="1"/>
  <c r="AL178" i="55"/>
  <c r="J267" i="71" s="1"/>
  <c r="AH177" i="55"/>
  <c r="F266" i="71" s="1"/>
  <c r="AJ177" i="55"/>
  <c r="H266" i="71" s="1"/>
  <c r="AI179" i="55"/>
  <c r="G268" i="71" s="1"/>
  <c r="AJ178" i="55"/>
  <c r="H267" i="71" s="1"/>
  <c r="AK179" i="55"/>
  <c r="I268" i="71" s="1"/>
  <c r="AI178" i="55"/>
  <c r="G267" i="71" s="1"/>
  <c r="AI174" i="55"/>
  <c r="G263" i="71" s="1"/>
  <c r="AJ174" i="55"/>
  <c r="H263" i="71" s="1"/>
  <c r="AL174" i="55"/>
  <c r="J263" i="71" s="1"/>
  <c r="AK175" i="55"/>
  <c r="I264" i="71" s="1"/>
  <c r="AI176" i="55"/>
  <c r="G265" i="71" s="1"/>
  <c r="AK176" i="55"/>
  <c r="I265" i="71" s="1"/>
  <c r="AH176" i="55"/>
  <c r="F265" i="71" s="1"/>
  <c r="AH174" i="55"/>
  <c r="F263" i="71" s="1"/>
  <c r="AH175" i="55"/>
  <c r="F264" i="71" s="1"/>
  <c r="AJ175" i="55"/>
  <c r="H264" i="71" s="1"/>
  <c r="AL175" i="55"/>
  <c r="J264" i="71" s="1"/>
  <c r="AI175" i="55"/>
  <c r="G264" i="71" s="1"/>
  <c r="AK174" i="55"/>
  <c r="I263" i="71" s="1"/>
  <c r="AM175" i="55"/>
  <c r="K264" i="71" s="1"/>
  <c r="AM174" i="55"/>
  <c r="K263" i="71" s="1"/>
  <c r="O63" i="55"/>
  <c r="AJ176" i="55" s="1"/>
  <c r="H265" i="71" s="1"/>
  <c r="O62" i="55"/>
  <c r="AJ173" i="55" s="1"/>
  <c r="H262" i="71" s="1"/>
  <c r="AK172" i="55"/>
  <c r="I261" i="71" s="1"/>
  <c r="AM172" i="55"/>
  <c r="K261" i="71" s="1"/>
  <c r="AL172" i="55"/>
  <c r="J261" i="71" s="1"/>
  <c r="AI173" i="55"/>
  <c r="G262" i="71" s="1"/>
  <c r="AK171" i="55"/>
  <c r="I260" i="71" s="1"/>
  <c r="AH173" i="55"/>
  <c r="F262" i="71" s="1"/>
  <c r="AL171" i="55"/>
  <c r="J260" i="71" s="1"/>
  <c r="AH171" i="55"/>
  <c r="F260" i="71" s="1"/>
  <c r="AM171" i="55"/>
  <c r="K260" i="71" s="1"/>
  <c r="AH172" i="55"/>
  <c r="F261" i="71" s="1"/>
  <c r="AJ172" i="55"/>
  <c r="H261" i="71" s="1"/>
  <c r="AI171" i="55"/>
  <c r="G260" i="71" s="1"/>
  <c r="AJ171" i="55"/>
  <c r="H260" i="71" s="1"/>
  <c r="AI172" i="55"/>
  <c r="G261" i="71" s="1"/>
  <c r="AK173" i="55"/>
  <c r="I262" i="71" s="1"/>
  <c r="AH169" i="55"/>
  <c r="F258" i="71" s="1"/>
  <c r="AJ169" i="55"/>
  <c r="H258" i="71" s="1"/>
  <c r="AK170" i="55"/>
  <c r="I259" i="71" s="1"/>
  <c r="AI170" i="55"/>
  <c r="G259" i="71" s="1"/>
  <c r="AI168" i="55"/>
  <c r="G257" i="71" s="1"/>
  <c r="AM168" i="55"/>
  <c r="K257" i="71" s="1"/>
  <c r="AJ168" i="55"/>
  <c r="H257" i="71" s="1"/>
  <c r="AH168" i="55"/>
  <c r="F257" i="71" s="1"/>
  <c r="AH170" i="55"/>
  <c r="F259" i="71" s="1"/>
  <c r="AK168" i="55"/>
  <c r="I257" i="71" s="1"/>
  <c r="AM169" i="55"/>
  <c r="K258" i="71" s="1"/>
  <c r="AL168" i="55"/>
  <c r="J257" i="71" s="1"/>
  <c r="AL169" i="55"/>
  <c r="J258" i="71" s="1"/>
  <c r="AI169" i="55"/>
  <c r="G258" i="71" s="1"/>
  <c r="AK169" i="55"/>
  <c r="I258" i="71" s="1"/>
  <c r="O61" i="55"/>
  <c r="AJ170" i="55" s="1"/>
  <c r="H259" i="71" s="1"/>
  <c r="AK166" i="55"/>
  <c r="I255" i="71" s="1"/>
  <c r="AI167" i="55"/>
  <c r="G256" i="71" s="1"/>
  <c r="AI165" i="55"/>
  <c r="G254" i="71" s="1"/>
  <c r="AK167" i="55"/>
  <c r="I256" i="71" s="1"/>
  <c r="AH167" i="55"/>
  <c r="F256" i="71" s="1"/>
  <c r="AI166" i="55"/>
  <c r="G255" i="71" s="1"/>
  <c r="AM166" i="55"/>
  <c r="K255" i="71" s="1"/>
  <c r="AL166" i="55"/>
  <c r="J255" i="71" s="1"/>
  <c r="AJ165" i="55"/>
  <c r="H254" i="71" s="1"/>
  <c r="AJ166" i="55"/>
  <c r="H255" i="71" s="1"/>
  <c r="AM165" i="55"/>
  <c r="K254" i="71" s="1"/>
  <c r="AH166" i="55"/>
  <c r="F255" i="71" s="1"/>
  <c r="AK165" i="55"/>
  <c r="I254" i="71" s="1"/>
  <c r="AH165" i="55"/>
  <c r="F254" i="71" s="1"/>
  <c r="AL165" i="55"/>
  <c r="J254" i="71" s="1"/>
  <c r="AH164" i="55"/>
  <c r="F253" i="71" s="1"/>
  <c r="AJ162" i="55"/>
  <c r="H251" i="71" s="1"/>
  <c r="AI162" i="55"/>
  <c r="G251" i="71" s="1"/>
  <c r="AI163" i="55"/>
  <c r="G252" i="71" s="1"/>
  <c r="AM162" i="55"/>
  <c r="K251" i="71" s="1"/>
  <c r="AL163" i="55"/>
  <c r="J252" i="71" s="1"/>
  <c r="AM163" i="55"/>
  <c r="K252" i="71" s="1"/>
  <c r="AH162" i="55"/>
  <c r="F251" i="71" s="1"/>
  <c r="AK164" i="55"/>
  <c r="I253" i="71" s="1"/>
  <c r="AI164" i="55"/>
  <c r="G253" i="71" s="1"/>
  <c r="AL162" i="55"/>
  <c r="J251" i="71" s="1"/>
  <c r="AJ163" i="55"/>
  <c r="H252" i="71" s="1"/>
  <c r="AJ164" i="55"/>
  <c r="H253" i="71" s="1"/>
  <c r="AK163" i="55"/>
  <c r="I252" i="71" s="1"/>
  <c r="AH163" i="55"/>
  <c r="F252" i="71" s="1"/>
  <c r="AK162" i="55"/>
  <c r="I251" i="71" s="1"/>
  <c r="AK161" i="55"/>
  <c r="I250" i="71" s="1"/>
  <c r="AH160" i="55"/>
  <c r="F249" i="71" s="1"/>
  <c r="AK159" i="55"/>
  <c r="I248" i="71" s="1"/>
  <c r="AI160" i="55"/>
  <c r="G249" i="71" s="1"/>
  <c r="AM160" i="55"/>
  <c r="K249" i="71" s="1"/>
  <c r="AJ159" i="55"/>
  <c r="H248" i="71" s="1"/>
  <c r="AJ160" i="55"/>
  <c r="H249" i="71" s="1"/>
  <c r="AM159" i="55"/>
  <c r="K248" i="71" s="1"/>
  <c r="AH161" i="55"/>
  <c r="F250" i="71" s="1"/>
  <c r="AL159" i="55"/>
  <c r="J248" i="71" s="1"/>
  <c r="AL160" i="55"/>
  <c r="J249" i="71" s="1"/>
  <c r="AH159" i="55"/>
  <c r="F248" i="71" s="1"/>
  <c r="AI159" i="55"/>
  <c r="G248" i="71" s="1"/>
  <c r="AK160" i="55"/>
  <c r="I249" i="71" s="1"/>
  <c r="AI161" i="55"/>
  <c r="G250" i="71" s="1"/>
  <c r="AJ157" i="55"/>
  <c r="H246" i="71" s="1"/>
  <c r="AK157" i="55"/>
  <c r="I246" i="71" s="1"/>
  <c r="AK156" i="55"/>
  <c r="I245" i="71" s="1"/>
  <c r="AH157" i="55"/>
  <c r="F246" i="71" s="1"/>
  <c r="AH158" i="55"/>
  <c r="F247" i="71" s="1"/>
  <c r="AH156" i="55"/>
  <c r="F245" i="71" s="1"/>
  <c r="AI157" i="55"/>
  <c r="G246" i="71" s="1"/>
  <c r="AM157" i="55"/>
  <c r="K246" i="71" s="1"/>
  <c r="AI156" i="55"/>
  <c r="G245" i="71" s="1"/>
  <c r="AM156" i="55"/>
  <c r="K245" i="71" s="1"/>
  <c r="AI158" i="55"/>
  <c r="G247" i="71" s="1"/>
  <c r="AK158" i="55"/>
  <c r="I247" i="71" s="1"/>
  <c r="AL157" i="55"/>
  <c r="J246" i="71" s="1"/>
  <c r="AJ156" i="55"/>
  <c r="H245" i="71" s="1"/>
  <c r="AJ158" i="55"/>
  <c r="H247" i="71" s="1"/>
  <c r="AL156" i="55"/>
  <c r="J245" i="71" s="1"/>
  <c r="AI153" i="55"/>
  <c r="G242" i="71" s="1"/>
  <c r="AH154" i="55"/>
  <c r="F243" i="71" s="1"/>
  <c r="AJ153" i="55"/>
  <c r="H242" i="71" s="1"/>
  <c r="AI155" i="55"/>
  <c r="G244" i="71" s="1"/>
  <c r="AK154" i="55"/>
  <c r="I243" i="71" s="1"/>
  <c r="AL154" i="55"/>
  <c r="J243" i="71" s="1"/>
  <c r="AH153" i="55"/>
  <c r="F242" i="71" s="1"/>
  <c r="AI154" i="55"/>
  <c r="G243" i="71" s="1"/>
  <c r="AJ154" i="55"/>
  <c r="H243" i="71" s="1"/>
  <c r="AK153" i="55"/>
  <c r="I242" i="71" s="1"/>
  <c r="AJ155" i="55"/>
  <c r="H244" i="71" s="1"/>
  <c r="AM154" i="55"/>
  <c r="K243" i="71" s="1"/>
  <c r="AK155" i="55"/>
  <c r="I244" i="71" s="1"/>
  <c r="AH155" i="55"/>
  <c r="F244" i="71" s="1"/>
  <c r="AI151" i="55"/>
  <c r="G240" i="71" s="1"/>
  <c r="AJ151" i="55"/>
  <c r="H240" i="71" s="1"/>
  <c r="AK152" i="55"/>
  <c r="I241" i="71" s="1"/>
  <c r="AI150" i="55"/>
  <c r="G239" i="71" s="1"/>
  <c r="AK151" i="55"/>
  <c r="I240" i="71" s="1"/>
  <c r="AH150" i="55"/>
  <c r="F239" i="71" s="1"/>
  <c r="AH151" i="55"/>
  <c r="F240" i="71" s="1"/>
  <c r="AM151" i="55"/>
  <c r="K240" i="71" s="1"/>
  <c r="AK150" i="55"/>
  <c r="I239" i="71" s="1"/>
  <c r="AL151" i="55"/>
  <c r="J240" i="71" s="1"/>
  <c r="AI152" i="55"/>
  <c r="G241" i="71" s="1"/>
  <c r="AH152" i="55"/>
  <c r="F241" i="71" s="1"/>
  <c r="AJ152" i="55"/>
  <c r="H241" i="71" s="1"/>
  <c r="AJ150" i="55"/>
  <c r="H239" i="71" s="1"/>
  <c r="AJ147" i="55"/>
  <c r="H236" i="71" s="1"/>
  <c r="AJ148" i="55"/>
  <c r="H237" i="71" s="1"/>
  <c r="AH149" i="55"/>
  <c r="F238" i="71" s="1"/>
  <c r="AL148" i="55"/>
  <c r="J237" i="71" s="1"/>
  <c r="AJ149" i="55"/>
  <c r="H238" i="71" s="1"/>
  <c r="AH148" i="55"/>
  <c r="F237" i="71" s="1"/>
  <c r="AI148" i="55"/>
  <c r="G237" i="71" s="1"/>
  <c r="AI149" i="55"/>
  <c r="G238" i="71" s="1"/>
  <c r="AM148" i="55"/>
  <c r="K237" i="71" s="1"/>
  <c r="AK147" i="55"/>
  <c r="I236" i="71" s="1"/>
  <c r="AH147" i="55"/>
  <c r="F236" i="71" s="1"/>
  <c r="AK149" i="55"/>
  <c r="I238" i="71" s="1"/>
  <c r="AI147" i="55"/>
  <c r="G236" i="71" s="1"/>
  <c r="AK148" i="55"/>
  <c r="I237" i="71" s="1"/>
  <c r="AJ144" i="55"/>
  <c r="H233" i="71" s="1"/>
  <c r="AH144" i="55"/>
  <c r="F233" i="71" s="1"/>
  <c r="AI146" i="55"/>
  <c r="G235" i="71" s="1"/>
  <c r="AH145" i="55"/>
  <c r="F234" i="71" s="1"/>
  <c r="AI145" i="55"/>
  <c r="G234" i="71" s="1"/>
  <c r="AH146" i="55"/>
  <c r="F235" i="71" s="1"/>
  <c r="AJ145" i="55"/>
  <c r="H234" i="71" s="1"/>
  <c r="AL145" i="55"/>
  <c r="J234" i="71" s="1"/>
  <c r="AM145" i="55"/>
  <c r="K234" i="71" s="1"/>
  <c r="AJ146" i="55"/>
  <c r="H235" i="71" s="1"/>
  <c r="AK145" i="55"/>
  <c r="I234" i="71" s="1"/>
  <c r="AI144" i="55"/>
  <c r="G233" i="71" s="1"/>
  <c r="AK144" i="55"/>
  <c r="I233" i="71" s="1"/>
  <c r="AH184" i="53"/>
  <c r="F196" i="71" s="1"/>
  <c r="AJ184" i="53"/>
  <c r="H196" i="71" s="1"/>
  <c r="AL64" i="53"/>
  <c r="AH160" i="53"/>
  <c r="F172" i="71" s="1"/>
  <c r="AI182" i="53"/>
  <c r="G194" i="71" s="1"/>
  <c r="AI183" i="53"/>
  <c r="G195" i="71" s="1"/>
  <c r="AM183" i="53"/>
  <c r="K195" i="71" s="1"/>
  <c r="AI184" i="53"/>
  <c r="G196" i="71" s="1"/>
  <c r="AH182" i="53"/>
  <c r="F194" i="71" s="1"/>
  <c r="AJ182" i="53"/>
  <c r="H194" i="71" s="1"/>
  <c r="AL183" i="53"/>
  <c r="J195" i="71" s="1"/>
  <c r="AH183" i="53"/>
  <c r="F195" i="71" s="1"/>
  <c r="AK183" i="53"/>
  <c r="I195" i="71" s="1"/>
  <c r="AJ183" i="53"/>
  <c r="H195" i="71" s="1"/>
  <c r="AH181" i="53"/>
  <c r="F193" i="71" s="1"/>
  <c r="AJ181" i="53"/>
  <c r="H193" i="71" s="1"/>
  <c r="AM180" i="53"/>
  <c r="K192" i="71" s="1"/>
  <c r="AJ179" i="53"/>
  <c r="H191" i="71" s="1"/>
  <c r="AH180" i="53"/>
  <c r="F192" i="71" s="1"/>
  <c r="AJ180" i="53"/>
  <c r="H192" i="71" s="1"/>
  <c r="AI180" i="53"/>
  <c r="G192" i="71" s="1"/>
  <c r="AI181" i="53"/>
  <c r="G193" i="71" s="1"/>
  <c r="AK180" i="53"/>
  <c r="I192" i="71" s="1"/>
  <c r="AI179" i="53"/>
  <c r="G191" i="71" s="1"/>
  <c r="AH179" i="53"/>
  <c r="F191" i="71" s="1"/>
  <c r="AL180" i="53"/>
  <c r="J192" i="71" s="1"/>
  <c r="AH176" i="53"/>
  <c r="F188" i="71" s="1"/>
  <c r="AJ177" i="53"/>
  <c r="H189" i="71" s="1"/>
  <c r="AI178" i="53"/>
  <c r="G190" i="71" s="1"/>
  <c r="AH177" i="53"/>
  <c r="F189" i="71" s="1"/>
  <c r="AI176" i="53"/>
  <c r="G188" i="71" s="1"/>
  <c r="AK177" i="53"/>
  <c r="I189" i="71" s="1"/>
  <c r="AI177" i="53"/>
  <c r="G189" i="71" s="1"/>
  <c r="AJ176" i="53"/>
  <c r="H188" i="71" s="1"/>
  <c r="AL177" i="53"/>
  <c r="J189" i="71" s="1"/>
  <c r="AM177" i="53"/>
  <c r="K189" i="71" s="1"/>
  <c r="AJ178" i="53"/>
  <c r="H190" i="71" s="1"/>
  <c r="AH178" i="53"/>
  <c r="F190" i="71" s="1"/>
  <c r="AH175" i="53"/>
  <c r="F187" i="71" s="1"/>
  <c r="AL173" i="53"/>
  <c r="J185" i="71" s="1"/>
  <c r="AJ174" i="53"/>
  <c r="H186" i="71" s="1"/>
  <c r="AK173" i="53"/>
  <c r="I185" i="71" s="1"/>
  <c r="AK174" i="53"/>
  <c r="I186" i="71" s="1"/>
  <c r="AH173" i="53"/>
  <c r="F185" i="71" s="1"/>
  <c r="AH174" i="53"/>
  <c r="F186" i="71" s="1"/>
  <c r="AI174" i="53"/>
  <c r="G186" i="71" s="1"/>
  <c r="AJ173" i="53"/>
  <c r="H185" i="71" s="1"/>
  <c r="AL174" i="53"/>
  <c r="J186" i="71" s="1"/>
  <c r="AM174" i="53"/>
  <c r="K186" i="71" s="1"/>
  <c r="AI175" i="53"/>
  <c r="G187" i="71" s="1"/>
  <c r="AM173" i="53"/>
  <c r="K185" i="71" s="1"/>
  <c r="AI173" i="53"/>
  <c r="G185" i="71" s="1"/>
  <c r="AJ175" i="53"/>
  <c r="H187" i="71" s="1"/>
  <c r="AH172" i="53"/>
  <c r="F184" i="71" s="1"/>
  <c r="AL170" i="53"/>
  <c r="J182" i="71" s="1"/>
  <c r="AI171" i="53"/>
  <c r="G183" i="71" s="1"/>
  <c r="AM171" i="53"/>
  <c r="K183" i="71" s="1"/>
  <c r="AK170" i="53"/>
  <c r="I182" i="71" s="1"/>
  <c r="AH170" i="53"/>
  <c r="F182" i="71" s="1"/>
  <c r="AK171" i="53"/>
  <c r="I183" i="71" s="1"/>
  <c r="AM170" i="53"/>
  <c r="K182" i="71" s="1"/>
  <c r="AI170" i="53"/>
  <c r="G182" i="71" s="1"/>
  <c r="AJ171" i="53"/>
  <c r="H183" i="71" s="1"/>
  <c r="AJ170" i="53"/>
  <c r="H182" i="71" s="1"/>
  <c r="AL171" i="53"/>
  <c r="J183" i="71" s="1"/>
  <c r="AI172" i="53"/>
  <c r="G184" i="71" s="1"/>
  <c r="AH171" i="53"/>
  <c r="F183" i="71" s="1"/>
  <c r="AJ172" i="53"/>
  <c r="H184" i="71" s="1"/>
  <c r="AH169" i="53"/>
  <c r="F181" i="71" s="1"/>
  <c r="AM167" i="53"/>
  <c r="K179" i="71" s="1"/>
  <c r="AL167" i="53"/>
  <c r="J179" i="71" s="1"/>
  <c r="AJ167" i="53"/>
  <c r="H179" i="71" s="1"/>
  <c r="AI168" i="53"/>
  <c r="G180" i="71" s="1"/>
  <c r="AH168" i="53"/>
  <c r="F180" i="71" s="1"/>
  <c r="AI169" i="53"/>
  <c r="G181" i="71" s="1"/>
  <c r="AJ168" i="53"/>
  <c r="H180" i="71" s="1"/>
  <c r="AM168" i="53"/>
  <c r="K180" i="71" s="1"/>
  <c r="AK167" i="53"/>
  <c r="I179" i="71" s="1"/>
  <c r="AH167" i="53"/>
  <c r="F179" i="71" s="1"/>
  <c r="AK168" i="53"/>
  <c r="I180" i="71" s="1"/>
  <c r="AI167" i="53"/>
  <c r="G179" i="71" s="1"/>
  <c r="AL168" i="53"/>
  <c r="J180" i="71" s="1"/>
  <c r="AJ169" i="53"/>
  <c r="H181" i="71" s="1"/>
  <c r="AH166" i="53"/>
  <c r="F178" i="71" s="1"/>
  <c r="AJ166" i="53"/>
  <c r="H178" i="71" s="1"/>
  <c r="AI166" i="53"/>
  <c r="G178" i="71" s="1"/>
  <c r="AL164" i="53"/>
  <c r="J176" i="71" s="1"/>
  <c r="AM165" i="53"/>
  <c r="K177" i="71" s="1"/>
  <c r="AJ164" i="53"/>
  <c r="H176" i="71" s="1"/>
  <c r="AH164" i="53"/>
  <c r="F176" i="71" s="1"/>
  <c r="AK164" i="53"/>
  <c r="I176" i="71" s="1"/>
  <c r="AM164" i="53"/>
  <c r="K176" i="71" s="1"/>
  <c r="AJ165" i="53"/>
  <c r="H177" i="71" s="1"/>
  <c r="AK165" i="53"/>
  <c r="I177" i="71" s="1"/>
  <c r="AL165" i="53"/>
  <c r="J177" i="71" s="1"/>
  <c r="AI165" i="53"/>
  <c r="G177" i="71" s="1"/>
  <c r="AH165" i="53"/>
  <c r="F177" i="71" s="1"/>
  <c r="AI164" i="53"/>
  <c r="G176" i="71" s="1"/>
  <c r="AI161" i="53"/>
  <c r="G173" i="71" s="1"/>
  <c r="AM162" i="53"/>
  <c r="K174" i="71" s="1"/>
  <c r="AJ162" i="53"/>
  <c r="H174" i="71" s="1"/>
  <c r="AM161" i="53"/>
  <c r="K173" i="71" s="1"/>
  <c r="AL162" i="53"/>
  <c r="J174" i="71" s="1"/>
  <c r="AI163" i="53"/>
  <c r="G175" i="71" s="1"/>
  <c r="AJ161" i="53"/>
  <c r="H173" i="71" s="1"/>
  <c r="AI162" i="53"/>
  <c r="G174" i="71" s="1"/>
  <c r="AH161" i="53"/>
  <c r="F173" i="71" s="1"/>
  <c r="AK161" i="53"/>
  <c r="I173" i="71" s="1"/>
  <c r="AH162" i="53"/>
  <c r="F174" i="71" s="1"/>
  <c r="AK162" i="53"/>
  <c r="I174" i="71" s="1"/>
  <c r="AL161" i="53"/>
  <c r="J173" i="71" s="1"/>
  <c r="AH163" i="53"/>
  <c r="F175" i="71" s="1"/>
  <c r="AJ163" i="53"/>
  <c r="H175" i="71" s="1"/>
  <c r="AI159" i="53"/>
  <c r="G171" i="71" s="1"/>
  <c r="AJ158" i="53"/>
  <c r="H170" i="71" s="1"/>
  <c r="AK159" i="53"/>
  <c r="I171" i="71" s="1"/>
  <c r="AJ159" i="53"/>
  <c r="H171" i="71" s="1"/>
  <c r="AL159" i="53"/>
  <c r="J171" i="71" s="1"/>
  <c r="AI160" i="53"/>
  <c r="G172" i="71" s="1"/>
  <c r="AH159" i="53"/>
  <c r="F171" i="71" s="1"/>
  <c r="AH158" i="53"/>
  <c r="F170" i="71" s="1"/>
  <c r="AM159" i="53"/>
  <c r="K171" i="71" s="1"/>
  <c r="AI158" i="53"/>
  <c r="G170" i="71" s="1"/>
  <c r="AJ160" i="53"/>
  <c r="H172" i="71" s="1"/>
  <c r="AL156" i="53"/>
  <c r="J168" i="71" s="1"/>
  <c r="AH156" i="53"/>
  <c r="F168" i="71" s="1"/>
  <c r="AJ155" i="53"/>
  <c r="H167" i="71" s="1"/>
  <c r="AI155" i="53"/>
  <c r="G167" i="71" s="1"/>
  <c r="AI157" i="53"/>
  <c r="G169" i="71" s="1"/>
  <c r="AK156" i="53"/>
  <c r="I168" i="71" s="1"/>
  <c r="AM156" i="53"/>
  <c r="K168" i="71" s="1"/>
  <c r="AI156" i="53"/>
  <c r="G168" i="71" s="1"/>
  <c r="AJ156" i="53"/>
  <c r="H168" i="71" s="1"/>
  <c r="AH155" i="53"/>
  <c r="F167" i="71" s="1"/>
  <c r="AH157" i="53"/>
  <c r="F169" i="71" s="1"/>
  <c r="AH153" i="53"/>
  <c r="F165" i="71" s="1"/>
  <c r="AJ152" i="53"/>
  <c r="H164" i="71" s="1"/>
  <c r="AI152" i="53"/>
  <c r="G164" i="71" s="1"/>
  <c r="AI153" i="53"/>
  <c r="G165" i="71" s="1"/>
  <c r="AK153" i="53"/>
  <c r="I165" i="71" s="1"/>
  <c r="AH152" i="53"/>
  <c r="F164" i="71" s="1"/>
  <c r="AL153" i="53"/>
  <c r="J165" i="71" s="1"/>
  <c r="AM153" i="53"/>
  <c r="K165" i="71" s="1"/>
  <c r="AJ153" i="53"/>
  <c r="H165" i="71" s="1"/>
  <c r="AI154" i="53"/>
  <c r="G166" i="71" s="1"/>
  <c r="AL68" i="53"/>
  <c r="AH177" i="58"/>
  <c r="K159" i="71" s="1"/>
  <c r="AD176" i="58"/>
  <c r="G158" i="71" s="1"/>
  <c r="AH176" i="58"/>
  <c r="K158" i="71" s="1"/>
  <c r="AC177" i="58"/>
  <c r="F159" i="71" s="1"/>
  <c r="AE176" i="58"/>
  <c r="H158" i="71" s="1"/>
  <c r="AC176" i="58"/>
  <c r="F158" i="71" s="1"/>
  <c r="AF177" i="58"/>
  <c r="I159" i="71" s="1"/>
  <c r="AF176" i="58"/>
  <c r="I158" i="71" s="1"/>
  <c r="AE177" i="58"/>
  <c r="H159" i="71" s="1"/>
  <c r="AD177" i="58"/>
  <c r="G159" i="71" s="1"/>
  <c r="AG176" i="58"/>
  <c r="J158" i="71" s="1"/>
  <c r="AG177" i="58"/>
  <c r="J159" i="71" s="1"/>
  <c r="AF170" i="58"/>
  <c r="I152" i="71" s="1"/>
  <c r="AC170" i="58"/>
  <c r="F152" i="71" s="1"/>
  <c r="AD170" i="58"/>
  <c r="G152" i="71" s="1"/>
  <c r="AG171" i="58"/>
  <c r="J153" i="71" s="1"/>
  <c r="AH171" i="58"/>
  <c r="K153" i="71" s="1"/>
  <c r="AH170" i="58"/>
  <c r="K152" i="71" s="1"/>
  <c r="AG170" i="58"/>
  <c r="J152" i="71" s="1"/>
  <c r="AD171" i="58"/>
  <c r="G153" i="71" s="1"/>
  <c r="AC171" i="58"/>
  <c r="F153" i="71" s="1"/>
  <c r="AE170" i="58"/>
  <c r="H152" i="71" s="1"/>
  <c r="AF171" i="58"/>
  <c r="I153" i="71" s="1"/>
  <c r="AE171" i="58"/>
  <c r="H153" i="71" s="1"/>
  <c r="AH168" i="58"/>
  <c r="K150" i="71" s="1"/>
  <c r="AE167" i="58"/>
  <c r="H149" i="71" s="1"/>
  <c r="AG168" i="58"/>
  <c r="J150" i="71" s="1"/>
  <c r="AE168" i="58"/>
  <c r="H150" i="71" s="1"/>
  <c r="AD168" i="58"/>
  <c r="G150" i="71" s="1"/>
  <c r="AF168" i="58"/>
  <c r="I150" i="71" s="1"/>
  <c r="AH167" i="58"/>
  <c r="K149" i="71" s="1"/>
  <c r="AC167" i="58"/>
  <c r="F149" i="71" s="1"/>
  <c r="AG167" i="58"/>
  <c r="J149" i="71" s="1"/>
  <c r="AD167" i="58"/>
  <c r="G149" i="71" s="1"/>
  <c r="AF167" i="58"/>
  <c r="I149" i="71" s="1"/>
  <c r="AC168" i="58"/>
  <c r="F150" i="71" s="1"/>
  <c r="AE164" i="58"/>
  <c r="H146" i="71" s="1"/>
  <c r="AH164" i="58"/>
  <c r="K146" i="71" s="1"/>
  <c r="AE165" i="58"/>
  <c r="H147" i="71" s="1"/>
  <c r="AH165" i="58"/>
  <c r="K147" i="71" s="1"/>
  <c r="AF165" i="58"/>
  <c r="I147" i="71" s="1"/>
  <c r="AG164" i="58"/>
  <c r="J146" i="71" s="1"/>
  <c r="AD165" i="58"/>
  <c r="G147" i="71" s="1"/>
  <c r="AC165" i="58"/>
  <c r="F147" i="71" s="1"/>
  <c r="AF164" i="58"/>
  <c r="I146" i="71" s="1"/>
  <c r="AC164" i="58"/>
  <c r="F146" i="71" s="1"/>
  <c r="AD164" i="58"/>
  <c r="G146" i="71" s="1"/>
  <c r="AG165" i="58"/>
  <c r="J147" i="71" s="1"/>
  <c r="AC161" i="58"/>
  <c r="F143" i="71" s="1"/>
  <c r="AG161" i="58"/>
  <c r="J143" i="71" s="1"/>
  <c r="AE162" i="58"/>
  <c r="H144" i="71" s="1"/>
  <c r="AF162" i="58"/>
  <c r="I144" i="71" s="1"/>
  <c r="AD161" i="58"/>
  <c r="G143" i="71" s="1"/>
  <c r="AF161" i="58"/>
  <c r="I143" i="71" s="1"/>
  <c r="AH162" i="58"/>
  <c r="K144" i="71" s="1"/>
  <c r="AG162" i="58"/>
  <c r="J144" i="71" s="1"/>
  <c r="AD162" i="58"/>
  <c r="G144" i="71" s="1"/>
  <c r="AE161" i="58"/>
  <c r="H143" i="71" s="1"/>
  <c r="AH161" i="58"/>
  <c r="K143" i="71" s="1"/>
  <c r="AC162" i="58"/>
  <c r="F144" i="71" s="1"/>
  <c r="AD159" i="58"/>
  <c r="G141" i="71" s="1"/>
  <c r="AH159" i="58"/>
  <c r="K141" i="71" s="1"/>
  <c r="AE159" i="58"/>
  <c r="H141" i="71" s="1"/>
  <c r="AF159" i="58"/>
  <c r="I141" i="71" s="1"/>
  <c r="AG158" i="58"/>
  <c r="J140" i="71" s="1"/>
  <c r="AD158" i="58"/>
  <c r="G140" i="71" s="1"/>
  <c r="AG159" i="58"/>
  <c r="J141" i="71" s="1"/>
  <c r="AE158" i="58"/>
  <c r="H140" i="71" s="1"/>
  <c r="AH158" i="58"/>
  <c r="K140" i="71" s="1"/>
  <c r="AC159" i="58"/>
  <c r="F141" i="71" s="1"/>
  <c r="AF158" i="58"/>
  <c r="I140" i="71" s="1"/>
  <c r="AC158" i="58"/>
  <c r="F140" i="71" s="1"/>
  <c r="AH155" i="58"/>
  <c r="K137" i="71" s="1"/>
  <c r="AF156" i="58"/>
  <c r="I138" i="71" s="1"/>
  <c r="AG155" i="58"/>
  <c r="J137" i="71" s="1"/>
  <c r="AD155" i="58"/>
  <c r="G137" i="71" s="1"/>
  <c r="AD156" i="58"/>
  <c r="G138" i="71" s="1"/>
  <c r="AC156" i="58"/>
  <c r="F138" i="71" s="1"/>
  <c r="AC155" i="58"/>
  <c r="F137" i="71" s="1"/>
  <c r="AH156" i="58"/>
  <c r="K138" i="71" s="1"/>
  <c r="AE156" i="58"/>
  <c r="H138" i="71" s="1"/>
  <c r="AG156" i="58"/>
  <c r="J138" i="71" s="1"/>
  <c r="AF155" i="58"/>
  <c r="I137" i="71" s="1"/>
  <c r="AE155" i="58"/>
  <c r="H137" i="71" s="1"/>
  <c r="AE152" i="58"/>
  <c r="H134" i="71" s="1"/>
  <c r="AD153" i="58"/>
  <c r="G135" i="71" s="1"/>
  <c r="AC152" i="58"/>
  <c r="F134" i="71" s="1"/>
  <c r="AD152" i="58"/>
  <c r="G134" i="71" s="1"/>
  <c r="AF153" i="58"/>
  <c r="I135" i="71" s="1"/>
  <c r="AH152" i="58"/>
  <c r="K134" i="71" s="1"/>
  <c r="AG153" i="58"/>
  <c r="J135" i="71" s="1"/>
  <c r="AF152" i="58"/>
  <c r="I134" i="71" s="1"/>
  <c r="AE153" i="58"/>
  <c r="H135" i="71" s="1"/>
  <c r="AH153" i="58"/>
  <c r="K135" i="71" s="1"/>
  <c r="AG152" i="58"/>
  <c r="J134" i="71" s="1"/>
  <c r="AC153" i="58"/>
  <c r="F135" i="71" s="1"/>
  <c r="AH149" i="58"/>
  <c r="K131" i="71" s="1"/>
  <c r="AF149" i="58"/>
  <c r="I131" i="71" s="1"/>
  <c r="AE150" i="58"/>
  <c r="H132" i="71" s="1"/>
  <c r="AH150" i="58"/>
  <c r="K132" i="71" s="1"/>
  <c r="AD150" i="58"/>
  <c r="G132" i="71" s="1"/>
  <c r="AD149" i="58"/>
  <c r="G131" i="71" s="1"/>
  <c r="AG149" i="58"/>
  <c r="J131" i="71" s="1"/>
  <c r="AF150" i="58"/>
  <c r="I132" i="71" s="1"/>
  <c r="AE149" i="58"/>
  <c r="H131" i="71" s="1"/>
  <c r="AG150" i="58"/>
  <c r="J132" i="71" s="1"/>
  <c r="AC150" i="58"/>
  <c r="F132" i="71" s="1"/>
  <c r="AC149" i="58"/>
  <c r="F131" i="71" s="1"/>
  <c r="AF147" i="58"/>
  <c r="I129" i="71" s="1"/>
  <c r="AC147" i="58"/>
  <c r="F129" i="71" s="1"/>
  <c r="AD147" i="58"/>
  <c r="G129" i="71" s="1"/>
  <c r="AH147" i="58"/>
  <c r="K129" i="71" s="1"/>
  <c r="AE147" i="58"/>
  <c r="H129" i="71" s="1"/>
  <c r="AG147" i="58"/>
  <c r="J129" i="71" s="1"/>
  <c r="AL165" i="51"/>
  <c r="J58" i="71" s="1"/>
  <c r="AH164" i="51"/>
  <c r="F57" i="71" s="1"/>
  <c r="AM165" i="51"/>
  <c r="K58" i="71" s="1"/>
  <c r="AM164" i="51"/>
  <c r="K57" i="71" s="1"/>
  <c r="AI164" i="51"/>
  <c r="G57" i="71" s="1"/>
  <c r="AK164" i="51"/>
  <c r="I57" i="71" s="1"/>
  <c r="AJ164" i="51"/>
  <c r="H57" i="71" s="1"/>
  <c r="AI165" i="51"/>
  <c r="G58" i="71" s="1"/>
  <c r="AJ165" i="51"/>
  <c r="H58" i="71" s="1"/>
  <c r="AL164" i="51"/>
  <c r="J57" i="71" s="1"/>
  <c r="AK165" i="51"/>
  <c r="I58" i="71" s="1"/>
  <c r="AH165" i="51"/>
  <c r="F58" i="71" s="1"/>
  <c r="F47" i="78"/>
  <c r="AM150" i="53"/>
  <c r="K162" i="71" s="1"/>
  <c r="AJ150" i="53"/>
  <c r="H162" i="71" s="1"/>
  <c r="AK150" i="53"/>
  <c r="I162" i="71" s="1"/>
  <c r="AI149" i="53"/>
  <c r="G161" i="71" s="1"/>
  <c r="AL151" i="53"/>
  <c r="J163" i="71" s="1"/>
  <c r="AI151" i="53"/>
  <c r="G163" i="71" s="1"/>
  <c r="AH150" i="53"/>
  <c r="F162" i="71" s="1"/>
  <c r="AH151" i="53"/>
  <c r="F163" i="71" s="1"/>
  <c r="AK151" i="53"/>
  <c r="I163" i="71" s="1"/>
  <c r="AH149" i="53"/>
  <c r="F161" i="71" s="1"/>
  <c r="AM151" i="53"/>
  <c r="K163" i="71" s="1"/>
  <c r="AI150" i="53"/>
  <c r="G162" i="71" s="1"/>
  <c r="AL150" i="53"/>
  <c r="J162" i="71" s="1"/>
  <c r="AJ151" i="53"/>
  <c r="H163" i="71" s="1"/>
  <c r="AJ149" i="53"/>
  <c r="H161" i="71" s="1"/>
  <c r="AF144" i="58"/>
  <c r="I126" i="71" s="1"/>
  <c r="AC144" i="58"/>
  <c r="F126" i="71" s="1"/>
  <c r="AG144" i="58"/>
  <c r="J126" i="71" s="1"/>
  <c r="AD144" i="58"/>
  <c r="G126" i="71" s="1"/>
  <c r="AE144" i="58"/>
  <c r="H126" i="71" s="1"/>
  <c r="AH144" i="58"/>
  <c r="K126" i="71" s="1"/>
  <c r="AJ158" i="64"/>
  <c r="I399" i="71" s="1"/>
  <c r="AL88" i="57"/>
  <c r="O67" i="57"/>
  <c r="AL55" i="57"/>
  <c r="AL71" i="57"/>
  <c r="O126" i="57"/>
  <c r="O76" i="57"/>
  <c r="AL104" i="57"/>
  <c r="AL57" i="57"/>
  <c r="AL95" i="55"/>
  <c r="O99" i="55"/>
  <c r="AL85" i="55"/>
  <c r="AL136" i="55"/>
  <c r="O113" i="55"/>
  <c r="O101" i="55"/>
  <c r="O89" i="55"/>
  <c r="O72" i="55"/>
  <c r="O97" i="55"/>
  <c r="O81" i="55"/>
  <c r="O65" i="55"/>
  <c r="O87" i="55"/>
  <c r="O128" i="55"/>
  <c r="O77" i="55"/>
  <c r="O98" i="55"/>
  <c r="O91" i="55"/>
  <c r="O131" i="55"/>
  <c r="AL69" i="55"/>
  <c r="AL83" i="53"/>
  <c r="AL88" i="53"/>
  <c r="AL84" i="53"/>
  <c r="AL90" i="53"/>
  <c r="AL116" i="53"/>
  <c r="AL74" i="53"/>
  <c r="AL62" i="53"/>
  <c r="AL111" i="53"/>
  <c r="AL122" i="53"/>
  <c r="AL57" i="53"/>
  <c r="AL125" i="53"/>
  <c r="AL63" i="53"/>
  <c r="AL106" i="53"/>
  <c r="AL123" i="53"/>
  <c r="AL118" i="53"/>
  <c r="AL59" i="53"/>
  <c r="AL100" i="53"/>
  <c r="AL95" i="53"/>
  <c r="AL80" i="53"/>
  <c r="AL77" i="53"/>
  <c r="AL131" i="53"/>
  <c r="AL128" i="53"/>
  <c r="AK108" i="51"/>
  <c r="P108" i="51" s="1"/>
  <c r="AM108" i="51"/>
  <c r="O108" i="51" s="1"/>
  <c r="AL108" i="51"/>
  <c r="N108" i="51" s="1"/>
  <c r="AL71" i="51"/>
  <c r="N71" i="51" s="1"/>
  <c r="AM71" i="51"/>
  <c r="O71" i="51" s="1"/>
  <c r="AK71" i="51"/>
  <c r="P71" i="51" s="1"/>
  <c r="AK102" i="51"/>
  <c r="P102" i="51" s="1"/>
  <c r="AM102" i="51"/>
  <c r="O102" i="51" s="1"/>
  <c r="AL102" i="51"/>
  <c r="N102" i="51" s="1"/>
  <c r="AK93" i="51"/>
  <c r="P93" i="51" s="1"/>
  <c r="AM93" i="51"/>
  <c r="O93" i="51" s="1"/>
  <c r="AL93" i="51"/>
  <c r="N93" i="51" s="1"/>
  <c r="AK99" i="51"/>
  <c r="P99" i="51" s="1"/>
  <c r="AM99" i="51"/>
  <c r="O99" i="51" s="1"/>
  <c r="AL99" i="51"/>
  <c r="N99" i="51" s="1"/>
  <c r="AL96" i="51"/>
  <c r="N96" i="51" s="1"/>
  <c r="AM96" i="51"/>
  <c r="O96" i="51" s="1"/>
  <c r="AK96" i="51"/>
  <c r="P96" i="51" s="1"/>
  <c r="AK100" i="51"/>
  <c r="P100" i="51" s="1"/>
  <c r="AM100" i="51"/>
  <c r="O100" i="51" s="1"/>
  <c r="AL100" i="51"/>
  <c r="N100" i="51" s="1"/>
  <c r="AK115" i="51"/>
  <c r="P115" i="51" s="1"/>
  <c r="AM115" i="51"/>
  <c r="O115" i="51" s="1"/>
  <c r="AL115" i="51"/>
  <c r="N115" i="51" s="1"/>
  <c r="AM122" i="51"/>
  <c r="O122" i="51" s="1"/>
  <c r="AL122" i="51"/>
  <c r="N122" i="51" s="1"/>
  <c r="AK122" i="51"/>
  <c r="P122" i="51" s="1"/>
  <c r="AL121" i="51"/>
  <c r="N121" i="51" s="1"/>
  <c r="AK121" i="51"/>
  <c r="P121" i="51" s="1"/>
  <c r="AM121" i="51"/>
  <c r="O121" i="51" s="1"/>
  <c r="AL136" i="51"/>
  <c r="N136" i="51" s="1"/>
  <c r="AK136" i="51"/>
  <c r="P136" i="51" s="1"/>
  <c r="AM136" i="51"/>
  <c r="O136" i="51" s="1"/>
  <c r="AK94" i="51"/>
  <c r="P94" i="51" s="1"/>
  <c r="AL94" i="51"/>
  <c r="N94" i="51" s="1"/>
  <c r="AM94" i="51"/>
  <c r="O94" i="51" s="1"/>
  <c r="AK85" i="51"/>
  <c r="P85" i="51" s="1"/>
  <c r="AM85" i="51"/>
  <c r="O85" i="51" s="1"/>
  <c r="AL85" i="51"/>
  <c r="N85" i="51" s="1"/>
  <c r="AM132" i="51"/>
  <c r="O132" i="51" s="1"/>
  <c r="AK132" i="51"/>
  <c r="AL132" i="51"/>
  <c r="N132" i="51" s="1"/>
  <c r="AK107" i="51"/>
  <c r="P107" i="51" s="1"/>
  <c r="AM107" i="51"/>
  <c r="O107" i="51" s="1"/>
  <c r="AL107" i="51"/>
  <c r="N107" i="51" s="1"/>
  <c r="AL79" i="51"/>
  <c r="N79" i="51" s="1"/>
  <c r="AM79" i="51"/>
  <c r="O79" i="51" s="1"/>
  <c r="AK79" i="51"/>
  <c r="P79" i="51" s="1"/>
  <c r="AK86" i="51"/>
  <c r="P86" i="51" s="1"/>
  <c r="AM86" i="51"/>
  <c r="O86" i="51" s="1"/>
  <c r="AL86" i="51"/>
  <c r="N86" i="51" s="1"/>
  <c r="AK76" i="51"/>
  <c r="P76" i="51" s="1"/>
  <c r="AJ187" i="51" s="1"/>
  <c r="H80" i="71" s="1"/>
  <c r="AM76" i="51"/>
  <c r="O76" i="51" s="1"/>
  <c r="AI187" i="51" s="1"/>
  <c r="G80" i="71" s="1"/>
  <c r="AL76" i="51"/>
  <c r="N76" i="51" s="1"/>
  <c r="AH187" i="51" s="1"/>
  <c r="F80" i="71" s="1"/>
  <c r="AL80" i="51"/>
  <c r="N80" i="51" s="1"/>
  <c r="AM80" i="51"/>
  <c r="O80" i="51" s="1"/>
  <c r="AK80" i="51"/>
  <c r="P80" i="51" s="1"/>
  <c r="AM82" i="51"/>
  <c r="O82" i="51" s="1"/>
  <c r="AL82" i="51"/>
  <c r="N82" i="51" s="1"/>
  <c r="AK82" i="51"/>
  <c r="P82" i="51" s="1"/>
  <c r="AL137" i="51"/>
  <c r="N137" i="51" s="1"/>
  <c r="AM137" i="51"/>
  <c r="O137" i="51" s="1"/>
  <c r="AK137" i="51"/>
  <c r="P137" i="51" s="1"/>
  <c r="AK123" i="51"/>
  <c r="P123" i="51" s="1"/>
  <c r="AM123" i="51"/>
  <c r="O123" i="51" s="1"/>
  <c r="AL123" i="51"/>
  <c r="N123" i="51" s="1"/>
  <c r="AL112" i="51"/>
  <c r="N112" i="51" s="1"/>
  <c r="AM112" i="51"/>
  <c r="O112" i="51" s="1"/>
  <c r="AK112" i="51"/>
  <c r="P112" i="51" s="1"/>
  <c r="AL88" i="51"/>
  <c r="N88" i="51" s="1"/>
  <c r="AK88" i="51"/>
  <c r="P88" i="51" s="1"/>
  <c r="AM88" i="51"/>
  <c r="O88" i="51" s="1"/>
  <c r="AL113" i="51"/>
  <c r="N113" i="51" s="1"/>
  <c r="AM113" i="51"/>
  <c r="O113" i="51" s="1"/>
  <c r="AK113" i="51"/>
  <c r="P113" i="51" s="1"/>
  <c r="AK150" i="51"/>
  <c r="P150" i="51" s="1"/>
  <c r="AM150" i="51"/>
  <c r="O150" i="51" s="1"/>
  <c r="AL150" i="51"/>
  <c r="N150" i="51" s="1"/>
  <c r="AK149" i="51"/>
  <c r="AM149" i="51"/>
  <c r="O149" i="51" s="1"/>
  <c r="AL149" i="51"/>
  <c r="N149" i="51" s="1"/>
  <c r="AK69" i="51"/>
  <c r="AM69" i="51"/>
  <c r="O69" i="51" s="1"/>
  <c r="AI166" i="51" s="1"/>
  <c r="G59" i="71" s="1"/>
  <c r="AL69" i="51"/>
  <c r="N69" i="51" s="1"/>
  <c r="AH166" i="51" s="1"/>
  <c r="F59" i="71" s="1"/>
  <c r="AM116" i="51"/>
  <c r="O116" i="51" s="1"/>
  <c r="AL116" i="51"/>
  <c r="N116" i="51" s="1"/>
  <c r="AK116" i="51"/>
  <c r="AK131" i="51"/>
  <c r="P131" i="51" s="1"/>
  <c r="AM131" i="51"/>
  <c r="O131" i="51" s="1"/>
  <c r="AL131" i="51"/>
  <c r="N131" i="51" s="1"/>
  <c r="AM124" i="51"/>
  <c r="O124" i="51" s="1"/>
  <c r="AL124" i="51"/>
  <c r="N124" i="51" s="1"/>
  <c r="AK124" i="51"/>
  <c r="P124" i="51" s="1"/>
  <c r="AL129" i="51"/>
  <c r="N129" i="51" s="1"/>
  <c r="AM129" i="51"/>
  <c r="O129" i="51" s="1"/>
  <c r="AK129" i="51"/>
  <c r="P129" i="51" s="1"/>
  <c r="AM74" i="51"/>
  <c r="O74" i="51" s="1"/>
  <c r="AL74" i="51"/>
  <c r="N74" i="51" s="1"/>
  <c r="AK74" i="51"/>
  <c r="P74" i="51" s="1"/>
  <c r="AM138" i="51"/>
  <c r="O138" i="51" s="1"/>
  <c r="AL138" i="51"/>
  <c r="N138" i="51" s="1"/>
  <c r="AK138" i="51"/>
  <c r="P138" i="51" s="1"/>
  <c r="AL135" i="51"/>
  <c r="N135" i="51" s="1"/>
  <c r="AM135" i="51"/>
  <c r="O135" i="51" s="1"/>
  <c r="AK135" i="51"/>
  <c r="P135" i="51" s="1"/>
  <c r="AK78" i="51"/>
  <c r="P78" i="51" s="1"/>
  <c r="AJ193" i="51" s="1"/>
  <c r="H86" i="71" s="1"/>
  <c r="AL78" i="51"/>
  <c r="N78" i="51" s="1"/>
  <c r="AH193" i="51" s="1"/>
  <c r="F86" i="71" s="1"/>
  <c r="AM78" i="51"/>
  <c r="O78" i="51" s="1"/>
  <c r="AI193" i="51" s="1"/>
  <c r="G86" i="71" s="1"/>
  <c r="AL143" i="51"/>
  <c r="N143" i="51" s="1"/>
  <c r="AM143" i="51"/>
  <c r="O143" i="51" s="1"/>
  <c r="AK143" i="51"/>
  <c r="P143" i="51" s="1"/>
  <c r="AL89" i="51"/>
  <c r="N89" i="51" s="1"/>
  <c r="AK89" i="51"/>
  <c r="P89" i="51" s="1"/>
  <c r="AM89" i="51"/>
  <c r="O89" i="51" s="1"/>
  <c r="AL128" i="51"/>
  <c r="N128" i="51" s="1"/>
  <c r="AM128" i="51"/>
  <c r="O128" i="51" s="1"/>
  <c r="AK128" i="51"/>
  <c r="P128" i="51" s="1"/>
  <c r="AL105" i="51"/>
  <c r="N105" i="51" s="1"/>
  <c r="AK105" i="51"/>
  <c r="P105" i="51" s="1"/>
  <c r="AM105" i="51"/>
  <c r="O105" i="51" s="1"/>
  <c r="AK134" i="51"/>
  <c r="P134" i="51" s="1"/>
  <c r="AM134" i="51"/>
  <c r="O134" i="51" s="1"/>
  <c r="AL134" i="51"/>
  <c r="N134" i="51" s="1"/>
  <c r="AK133" i="51"/>
  <c r="P133" i="51" s="1"/>
  <c r="AM133" i="51"/>
  <c r="O133" i="51" s="1"/>
  <c r="AL133" i="51"/>
  <c r="N133" i="51" s="1"/>
  <c r="AK83" i="51"/>
  <c r="AM83" i="51"/>
  <c r="O83" i="51" s="1"/>
  <c r="AL83" i="51"/>
  <c r="N83" i="51" s="1"/>
  <c r="AK91" i="51"/>
  <c r="P91" i="51" s="1"/>
  <c r="AM91" i="51"/>
  <c r="O91" i="51" s="1"/>
  <c r="AL91" i="51"/>
  <c r="N91" i="51" s="1"/>
  <c r="AL95" i="51"/>
  <c r="N95" i="51" s="1"/>
  <c r="AM95" i="51"/>
  <c r="O95" i="51" s="1"/>
  <c r="AK95" i="51"/>
  <c r="P95" i="51" s="1"/>
  <c r="AL119" i="51"/>
  <c r="N119" i="51" s="1"/>
  <c r="AK119" i="51"/>
  <c r="AM119" i="51"/>
  <c r="O119" i="51" s="1"/>
  <c r="AK70" i="51"/>
  <c r="P70" i="51" s="1"/>
  <c r="AM70" i="51"/>
  <c r="O70" i="51" s="1"/>
  <c r="AL70" i="51"/>
  <c r="N70" i="51" s="1"/>
  <c r="AL144" i="51"/>
  <c r="N144" i="51" s="1"/>
  <c r="AM144" i="51"/>
  <c r="O144" i="51" s="1"/>
  <c r="AK144" i="51"/>
  <c r="P144" i="51" s="1"/>
  <c r="AL111" i="51"/>
  <c r="N111" i="51" s="1"/>
  <c r="AM111" i="51"/>
  <c r="O111" i="51" s="1"/>
  <c r="AK111" i="51"/>
  <c r="P111" i="51" s="1"/>
  <c r="AL145" i="51"/>
  <c r="N145" i="51" s="1"/>
  <c r="AM145" i="51"/>
  <c r="O145" i="51" s="1"/>
  <c r="AK145" i="51"/>
  <c r="P145" i="51" s="1"/>
  <c r="AL103" i="51"/>
  <c r="N103" i="51" s="1"/>
  <c r="AM103" i="51"/>
  <c r="O103" i="51" s="1"/>
  <c r="AK103" i="51"/>
  <c r="P103" i="51" s="1"/>
  <c r="AM114" i="51"/>
  <c r="O114" i="51" s="1"/>
  <c r="AL114" i="51"/>
  <c r="N114" i="51" s="1"/>
  <c r="AK114" i="51"/>
  <c r="P114" i="51" s="1"/>
  <c r="AL120" i="51"/>
  <c r="N120" i="51" s="1"/>
  <c r="AK120" i="51"/>
  <c r="P120" i="51" s="1"/>
  <c r="AM120" i="51"/>
  <c r="O120" i="51" s="1"/>
  <c r="AL87" i="51"/>
  <c r="N87" i="51" s="1"/>
  <c r="AM87" i="51"/>
  <c r="O87" i="51" s="1"/>
  <c r="AK87" i="51"/>
  <c r="P87" i="51" s="1"/>
  <c r="AL73" i="51"/>
  <c r="N73" i="51" s="1"/>
  <c r="AK73" i="51"/>
  <c r="P73" i="51" s="1"/>
  <c r="AM73" i="51"/>
  <c r="O73" i="51" s="1"/>
  <c r="AK126" i="51"/>
  <c r="P126" i="51" s="1"/>
  <c r="AL126" i="51"/>
  <c r="N126" i="51" s="1"/>
  <c r="AM126" i="51"/>
  <c r="O126" i="51" s="1"/>
  <c r="AK125" i="51"/>
  <c r="P125" i="51" s="1"/>
  <c r="AM125" i="51"/>
  <c r="O125" i="51" s="1"/>
  <c r="AL125" i="51"/>
  <c r="N125" i="51" s="1"/>
  <c r="AL72" i="51"/>
  <c r="N72" i="51" s="1"/>
  <c r="AK72" i="51"/>
  <c r="AM72" i="51"/>
  <c r="O72" i="51" s="1"/>
  <c r="AK84" i="51"/>
  <c r="P84" i="51" s="1"/>
  <c r="AM84" i="51"/>
  <c r="O84" i="51" s="1"/>
  <c r="AL84" i="51"/>
  <c r="N84" i="51" s="1"/>
  <c r="AK92" i="51"/>
  <c r="P92" i="51" s="1"/>
  <c r="AM92" i="51"/>
  <c r="O92" i="51" s="1"/>
  <c r="AL92" i="51"/>
  <c r="N92" i="51" s="1"/>
  <c r="AL104" i="51"/>
  <c r="N104" i="51" s="1"/>
  <c r="AK104" i="51"/>
  <c r="P104" i="51" s="1"/>
  <c r="AM104" i="51"/>
  <c r="O104" i="51" s="1"/>
  <c r="AK77" i="51"/>
  <c r="AM77" i="51"/>
  <c r="O77" i="51" s="1"/>
  <c r="AI190" i="51" s="1"/>
  <c r="G83" i="71" s="1"/>
  <c r="AL77" i="51"/>
  <c r="N77" i="51" s="1"/>
  <c r="AH190" i="51" s="1"/>
  <c r="F83" i="71" s="1"/>
  <c r="AK142" i="51"/>
  <c r="P142" i="51" s="1"/>
  <c r="AL142" i="51"/>
  <c r="N142" i="51" s="1"/>
  <c r="AM142" i="51"/>
  <c r="O142" i="51" s="1"/>
  <c r="AL97" i="51"/>
  <c r="N97" i="51" s="1"/>
  <c r="AM97" i="51"/>
  <c r="O97" i="51" s="1"/>
  <c r="AK97" i="51"/>
  <c r="P97" i="51" s="1"/>
  <c r="AK141" i="51"/>
  <c r="P141" i="51" s="1"/>
  <c r="AM141" i="51"/>
  <c r="O141" i="51" s="1"/>
  <c r="AL141" i="51"/>
  <c r="N141" i="51" s="1"/>
  <c r="AM98" i="51"/>
  <c r="O98" i="51" s="1"/>
  <c r="AL98" i="51"/>
  <c r="N98" i="51" s="1"/>
  <c r="AK98" i="51"/>
  <c r="P98" i="51" s="1"/>
  <c r="AM147" i="51"/>
  <c r="O147" i="51" s="1"/>
  <c r="AL147" i="51"/>
  <c r="N147" i="51" s="1"/>
  <c r="AK147" i="51"/>
  <c r="P147" i="51" s="1"/>
  <c r="AL127" i="51"/>
  <c r="N127" i="51" s="1"/>
  <c r="AM127" i="51"/>
  <c r="O127" i="51" s="1"/>
  <c r="AK127" i="51"/>
  <c r="P127" i="51" s="1"/>
  <c r="AK118" i="51"/>
  <c r="P118" i="51" s="1"/>
  <c r="AM118" i="51"/>
  <c r="O118" i="51" s="1"/>
  <c r="AL118" i="51"/>
  <c r="N118" i="51" s="1"/>
  <c r="AK117" i="51"/>
  <c r="AM117" i="51"/>
  <c r="O117" i="51" s="1"/>
  <c r="AL117" i="51"/>
  <c r="N117" i="51" s="1"/>
  <c r="AM139" i="51"/>
  <c r="O139" i="51" s="1"/>
  <c r="AL139" i="51"/>
  <c r="N139" i="51" s="1"/>
  <c r="AK139" i="51"/>
  <c r="P139" i="51" s="1"/>
  <c r="AM146" i="51"/>
  <c r="O146" i="51" s="1"/>
  <c r="AL146" i="51"/>
  <c r="N146" i="51" s="1"/>
  <c r="AK146" i="51"/>
  <c r="P146" i="51" s="1"/>
  <c r="AM140" i="51"/>
  <c r="O140" i="51" s="1"/>
  <c r="AL140" i="51"/>
  <c r="N140" i="51" s="1"/>
  <c r="AK140" i="51"/>
  <c r="P140" i="51" s="1"/>
  <c r="AL81" i="51"/>
  <c r="N81" i="51" s="1"/>
  <c r="AM81" i="51"/>
  <c r="O81" i="51" s="1"/>
  <c r="AK81" i="51"/>
  <c r="P81" i="51" s="1"/>
  <c r="AK109" i="51"/>
  <c r="P109" i="51" s="1"/>
  <c r="AM109" i="51"/>
  <c r="O109" i="51" s="1"/>
  <c r="AL109" i="51"/>
  <c r="N109" i="51" s="1"/>
  <c r="AM90" i="51"/>
  <c r="O90" i="51" s="1"/>
  <c r="AL90" i="51"/>
  <c r="N90" i="51" s="1"/>
  <c r="AK90" i="51"/>
  <c r="P90" i="51" s="1"/>
  <c r="AM130" i="51"/>
  <c r="O130" i="51" s="1"/>
  <c r="AL130" i="51"/>
  <c r="N130" i="51" s="1"/>
  <c r="AK130" i="51"/>
  <c r="P130" i="51" s="1"/>
  <c r="AK75" i="51"/>
  <c r="P75" i="51" s="1"/>
  <c r="AJ184" i="51" s="1"/>
  <c r="H77" i="71" s="1"/>
  <c r="AM75" i="51"/>
  <c r="O75" i="51" s="1"/>
  <c r="AI184" i="51" s="1"/>
  <c r="G77" i="71" s="1"/>
  <c r="AL75" i="51"/>
  <c r="N75" i="51" s="1"/>
  <c r="AH184" i="51" s="1"/>
  <c r="F77" i="71" s="1"/>
  <c r="AM106" i="51"/>
  <c r="O106" i="51" s="1"/>
  <c r="AL106" i="51"/>
  <c r="N106" i="51" s="1"/>
  <c r="AK106" i="51"/>
  <c r="P106" i="51" s="1"/>
  <c r="AK110" i="51"/>
  <c r="P110" i="51" s="1"/>
  <c r="AL110" i="51"/>
  <c r="N110" i="51" s="1"/>
  <c r="AM110" i="51"/>
  <c r="O110" i="51" s="1"/>
  <c r="AK101" i="51"/>
  <c r="P101" i="51" s="1"/>
  <c r="AM101" i="51"/>
  <c r="O101" i="51" s="1"/>
  <c r="AL101" i="51"/>
  <c r="N101" i="51" s="1"/>
  <c r="AM148" i="51"/>
  <c r="O148" i="51" s="1"/>
  <c r="AL148" i="51"/>
  <c r="N148" i="51" s="1"/>
  <c r="AK148" i="51"/>
  <c r="AK68" i="51"/>
  <c r="AM68" i="51"/>
  <c r="O68" i="51" s="1"/>
  <c r="AI163" i="51" s="1"/>
  <c r="G56" i="71" s="1"/>
  <c r="AL68" i="51"/>
  <c r="N68" i="51" s="1"/>
  <c r="AH163" i="51" s="1"/>
  <c r="F56" i="71" s="1"/>
  <c r="AL77" i="57"/>
  <c r="O100" i="57"/>
  <c r="O118" i="57"/>
  <c r="AL116" i="57"/>
  <c r="O86" i="57"/>
  <c r="AL81" i="57"/>
  <c r="O69" i="57"/>
  <c r="AL102" i="57"/>
  <c r="O80" i="57"/>
  <c r="AL108" i="57"/>
  <c r="AL75" i="57"/>
  <c r="O133" i="57"/>
  <c r="O99" i="57"/>
  <c r="O82" i="57"/>
  <c r="O84" i="57"/>
  <c r="AL93" i="57"/>
  <c r="AL65" i="57"/>
  <c r="O110" i="57"/>
  <c r="O52" i="57"/>
  <c r="AJ143" i="57" s="1"/>
  <c r="H271" i="71" s="1"/>
  <c r="O90" i="57"/>
  <c r="AL122" i="57"/>
  <c r="O78" i="57"/>
  <c r="O92" i="57"/>
  <c r="AL60" i="57"/>
  <c r="AL121" i="57"/>
  <c r="AL129" i="57"/>
  <c r="AL115" i="57"/>
  <c r="AL85" i="57"/>
  <c r="AL125" i="57"/>
  <c r="AL70" i="57"/>
  <c r="AL105" i="57"/>
  <c r="AL62" i="57"/>
  <c r="O53" i="57"/>
  <c r="AJ146" i="57" s="1"/>
  <c r="H274" i="71" s="1"/>
  <c r="O89" i="57"/>
  <c r="O113" i="57"/>
  <c r="O68" i="57"/>
  <c r="AL98" i="57"/>
  <c r="AL124" i="57"/>
  <c r="O66" i="55"/>
  <c r="O132" i="55"/>
  <c r="AL75" i="55"/>
  <c r="O109" i="55"/>
  <c r="AL82" i="55"/>
  <c r="O82" i="55"/>
  <c r="O130" i="55"/>
  <c r="O106" i="55"/>
  <c r="AL125" i="55"/>
  <c r="O116" i="55"/>
  <c r="O123" i="55"/>
  <c r="O122" i="55"/>
  <c r="AL88" i="55"/>
  <c r="O105" i="55"/>
  <c r="O114" i="55"/>
  <c r="O108" i="55"/>
  <c r="O68" i="55"/>
  <c r="O117" i="55"/>
  <c r="O58" i="55"/>
  <c r="AJ161" i="55" s="1"/>
  <c r="H250" i="71" s="1"/>
  <c r="AL97" i="53"/>
  <c r="AL58" i="53"/>
  <c r="AL133" i="53"/>
  <c r="AL136" i="53"/>
  <c r="AL121" i="53"/>
  <c r="AL61" i="53"/>
  <c r="AL105" i="53"/>
  <c r="AL129" i="53"/>
  <c r="AL141" i="53"/>
  <c r="AL72" i="53"/>
  <c r="AL69" i="53"/>
  <c r="AL86" i="53"/>
  <c r="AL109" i="53"/>
  <c r="AL66" i="53"/>
  <c r="AL137" i="53"/>
  <c r="AL92" i="53"/>
  <c r="AL108" i="53"/>
  <c r="AN94" i="51"/>
  <c r="AN105" i="51"/>
  <c r="AN97" i="51"/>
  <c r="AN140" i="51"/>
  <c r="AN81" i="51"/>
  <c r="AN109" i="51"/>
  <c r="AN103" i="51"/>
  <c r="AN89" i="51"/>
  <c r="AN113" i="51"/>
  <c r="AN107" i="51"/>
  <c r="AN98" i="51"/>
  <c r="AN114" i="51"/>
  <c r="AN120" i="51"/>
  <c r="AN101" i="51"/>
  <c r="AN96" i="51"/>
  <c r="AN100" i="51"/>
  <c r="AN147" i="51"/>
  <c r="AN74" i="51"/>
  <c r="AN92" i="51"/>
  <c r="AN86" i="51"/>
  <c r="AN130" i="51"/>
  <c r="AN75" i="51"/>
  <c r="AN144" i="51"/>
  <c r="AN123" i="51"/>
  <c r="AN150" i="51"/>
  <c r="AN135" i="51"/>
  <c r="AN122" i="51"/>
  <c r="AN134" i="51"/>
  <c r="AM58" i="18"/>
  <c r="U58" i="18" s="1"/>
  <c r="AL96" i="57"/>
  <c r="O96" i="57"/>
  <c r="AL130" i="57"/>
  <c r="O123" i="57"/>
  <c r="O100" i="55"/>
  <c r="O84" i="55"/>
  <c r="O93" i="55"/>
  <c r="O76" i="55"/>
  <c r="O133" i="55"/>
  <c r="O92" i="55"/>
  <c r="O137" i="55"/>
  <c r="O67" i="55"/>
  <c r="AL59" i="57"/>
  <c r="O59" i="57"/>
  <c r="AJ164" i="57" s="1"/>
  <c r="H292" i="71" s="1"/>
  <c r="AL132" i="57"/>
  <c r="AN79" i="51"/>
  <c r="AL127" i="57"/>
  <c r="O127" i="57"/>
  <c r="O54" i="57"/>
  <c r="AJ149" i="57" s="1"/>
  <c r="H277" i="71" s="1"/>
  <c r="AL54" i="57"/>
  <c r="AL111" i="57"/>
  <c r="O111" i="57"/>
  <c r="O120" i="57"/>
  <c r="AL120" i="57"/>
  <c r="AL79" i="57"/>
  <c r="O79" i="57"/>
  <c r="AL91" i="57"/>
  <c r="O91" i="57"/>
  <c r="AL87" i="57"/>
  <c r="O87" i="57"/>
  <c r="AL83" i="57"/>
  <c r="O83" i="57"/>
  <c r="AL56" i="57"/>
  <c r="O56" i="57"/>
  <c r="AJ155" i="57" s="1"/>
  <c r="H283" i="71" s="1"/>
  <c r="O73" i="57"/>
  <c r="AL73" i="57"/>
  <c r="AL107" i="57"/>
  <c r="O107" i="57"/>
  <c r="AL103" i="57"/>
  <c r="O103" i="57"/>
  <c r="AL119" i="57"/>
  <c r="O119" i="57"/>
  <c r="AL95" i="57"/>
  <c r="O95" i="57"/>
  <c r="AL64" i="57"/>
  <c r="O64" i="57"/>
  <c r="AL64" i="55"/>
  <c r="O64" i="55"/>
  <c r="AJ179" i="55" s="1"/>
  <c r="H268" i="71" s="1"/>
  <c r="AL60" i="55"/>
  <c r="O60" i="55"/>
  <c r="AJ167" i="55" s="1"/>
  <c r="H256" i="71" s="1"/>
  <c r="AL91" i="53"/>
  <c r="AL103" i="53"/>
  <c r="AL87" i="53"/>
  <c r="AL107" i="53"/>
  <c r="AI23" i="13"/>
  <c r="AI24" i="13"/>
  <c r="AI25" i="13"/>
  <c r="AI26" i="13"/>
  <c r="AI27" i="13"/>
  <c r="AI28" i="13"/>
  <c r="AI29" i="13"/>
  <c r="AI30" i="13"/>
  <c r="AI31" i="13"/>
  <c r="AI32" i="13"/>
  <c r="AI33" i="13"/>
  <c r="AI34" i="13"/>
  <c r="AI35" i="13"/>
  <c r="AI36" i="13"/>
  <c r="AI37" i="13"/>
  <c r="AI38" i="13"/>
  <c r="AI39" i="13"/>
  <c r="AI40" i="13"/>
  <c r="AI41" i="13"/>
  <c r="AI42" i="13"/>
  <c r="AI43" i="13"/>
  <c r="AI44" i="13"/>
  <c r="AI45" i="13"/>
  <c r="AI46" i="13"/>
  <c r="AI47" i="13"/>
  <c r="AI48" i="13"/>
  <c r="AI49" i="13"/>
  <c r="AI50" i="13"/>
  <c r="AI51" i="13"/>
  <c r="AI52" i="13"/>
  <c r="AI53" i="13"/>
  <c r="AI54" i="13"/>
  <c r="AI55" i="13"/>
  <c r="AI56" i="13"/>
  <c r="AI57" i="13"/>
  <c r="AI58" i="13"/>
  <c r="AI59" i="13"/>
  <c r="AI60" i="13"/>
  <c r="AI61" i="13"/>
  <c r="AI62" i="13"/>
  <c r="AI63" i="13"/>
  <c r="AI64" i="13"/>
  <c r="AI65" i="13"/>
  <c r="AI66" i="13"/>
  <c r="AI67" i="13"/>
  <c r="AI68" i="13"/>
  <c r="AI69" i="13"/>
  <c r="AI70" i="13"/>
  <c r="AI71" i="13"/>
  <c r="AI72" i="13"/>
  <c r="AI73" i="13"/>
  <c r="AI74" i="13"/>
  <c r="AI75" i="13"/>
  <c r="AI76" i="13"/>
  <c r="AI77" i="13"/>
  <c r="AI78" i="13"/>
  <c r="AI79" i="13"/>
  <c r="AI80" i="13"/>
  <c r="AI81" i="13"/>
  <c r="AI82" i="13"/>
  <c r="AI83" i="13"/>
  <c r="AI84" i="13"/>
  <c r="AI85" i="13"/>
  <c r="AI86" i="13"/>
  <c r="AI87" i="13"/>
  <c r="AI88" i="13"/>
  <c r="AI89" i="13"/>
  <c r="AI90" i="13"/>
  <c r="AI91" i="13"/>
  <c r="AI92" i="13"/>
  <c r="AI93" i="13"/>
  <c r="AI94" i="13"/>
  <c r="AI95" i="13"/>
  <c r="AI96" i="13"/>
  <c r="AI97" i="13"/>
  <c r="AI98" i="13"/>
  <c r="AI99" i="13"/>
  <c r="AI100" i="13"/>
  <c r="AI101" i="13"/>
  <c r="AI102" i="13"/>
  <c r="AI103" i="13"/>
  <c r="AI104" i="13"/>
  <c r="AI105" i="13"/>
  <c r="AI106" i="13"/>
  <c r="AI22" i="13"/>
  <c r="C30" i="1"/>
  <c r="C31" i="1" s="1"/>
  <c r="D40" i="78" l="1"/>
  <c r="E40" i="78"/>
  <c r="AJ144" i="57"/>
  <c r="H272" i="71" s="1"/>
  <c r="F40" i="78"/>
  <c r="E46" i="78"/>
  <c r="D46" i="78"/>
  <c r="F46" i="78"/>
  <c r="F43" i="78"/>
  <c r="D44" i="78"/>
  <c r="E44" i="78"/>
  <c r="E43" i="78"/>
  <c r="D43" i="78"/>
  <c r="AF11" i="10"/>
  <c r="C6523" i="79"/>
  <c r="C6531" i="79"/>
  <c r="C6539" i="79"/>
  <c r="C6547" i="79"/>
  <c r="C6555" i="79"/>
  <c r="C6563" i="79"/>
  <c r="C6571" i="79"/>
  <c r="C6579" i="79"/>
  <c r="C6587" i="79"/>
  <c r="C6595" i="79"/>
  <c r="C6603" i="79"/>
  <c r="C6435" i="79"/>
  <c r="C6443" i="79"/>
  <c r="C6451" i="79"/>
  <c r="C6459" i="79"/>
  <c r="C6467" i="79"/>
  <c r="C6475" i="79"/>
  <c r="C6483" i="79"/>
  <c r="C6491" i="79"/>
  <c r="C6499" i="79"/>
  <c r="C6507" i="79"/>
  <c r="C6515" i="79"/>
  <c r="C6347" i="79"/>
  <c r="C6355" i="79"/>
  <c r="C6363" i="79"/>
  <c r="C6371" i="79"/>
  <c r="C6379" i="79"/>
  <c r="C6387" i="79"/>
  <c r="C6395" i="79"/>
  <c r="C6403" i="79"/>
  <c r="C6411" i="79"/>
  <c r="C6419" i="79"/>
  <c r="C6427" i="79"/>
  <c r="C6260" i="79"/>
  <c r="C6268" i="79"/>
  <c r="C6276" i="79"/>
  <c r="C6284" i="79"/>
  <c r="C6292" i="79"/>
  <c r="C6300" i="79"/>
  <c r="C6308" i="79"/>
  <c r="C6316" i="79"/>
  <c r="C6324" i="79"/>
  <c r="C6332" i="79"/>
  <c r="C6340" i="79"/>
  <c r="C6180" i="79"/>
  <c r="C6188" i="79"/>
  <c r="C6196" i="79"/>
  <c r="C6204" i="79"/>
  <c r="C6212" i="79"/>
  <c r="C6220" i="79"/>
  <c r="C6228" i="79"/>
  <c r="C6236" i="79"/>
  <c r="C6244" i="79"/>
  <c r="C6252" i="79"/>
  <c r="C6142" i="79"/>
  <c r="C6150" i="79"/>
  <c r="C6158" i="79"/>
  <c r="C6166" i="79"/>
  <c r="C6096" i="79"/>
  <c r="C6104" i="79"/>
  <c r="C6112" i="79"/>
  <c r="C6120" i="79"/>
  <c r="C6128" i="79"/>
  <c r="C6136" i="79"/>
  <c r="C6015" i="79"/>
  <c r="C6023" i="79"/>
  <c r="C6031" i="79"/>
  <c r="C6039" i="79"/>
  <c r="C6047" i="79"/>
  <c r="C6055" i="79"/>
  <c r="C6063" i="79"/>
  <c r="C6071" i="79"/>
  <c r="C6079" i="79"/>
  <c r="C6087" i="79"/>
  <c r="C5931" i="79"/>
  <c r="C5939" i="79"/>
  <c r="C5947" i="79"/>
  <c r="C5955" i="79"/>
  <c r="C5963" i="79"/>
  <c r="C5971" i="79"/>
  <c r="C5979" i="79"/>
  <c r="C5987" i="79"/>
  <c r="C5995" i="79"/>
  <c r="C6003" i="79"/>
  <c r="C5843" i="79"/>
  <c r="C5851" i="79"/>
  <c r="C5859" i="79"/>
  <c r="C5867" i="79"/>
  <c r="C5875" i="79"/>
  <c r="C5883" i="79"/>
  <c r="C5891" i="79"/>
  <c r="C5899" i="79"/>
  <c r="C5907" i="79"/>
  <c r="C5915" i="79"/>
  <c r="C5923" i="79"/>
  <c r="C5837" i="79"/>
  <c r="C5761" i="79"/>
  <c r="C5769" i="79"/>
  <c r="C5777" i="79"/>
  <c r="C5785" i="79"/>
  <c r="C5793" i="79"/>
  <c r="C5801" i="79"/>
  <c r="C5809" i="79"/>
  <c r="C5817" i="79"/>
  <c r="C5825" i="79"/>
  <c r="C5833" i="79"/>
  <c r="C5676" i="79"/>
  <c r="C5684" i="79"/>
  <c r="C5692" i="79"/>
  <c r="C5700" i="79"/>
  <c r="C5708" i="79"/>
  <c r="C5716" i="79"/>
  <c r="C5724" i="79"/>
  <c r="C5732" i="79"/>
  <c r="C5740" i="79"/>
  <c r="C5748" i="79"/>
  <c r="C5671" i="79"/>
  <c r="C5594" i="79"/>
  <c r="C5602" i="79"/>
  <c r="C5610" i="79"/>
  <c r="C5618" i="79"/>
  <c r="C5626" i="79"/>
  <c r="C5634" i="79"/>
  <c r="C5642" i="79"/>
  <c r="C5650" i="79"/>
  <c r="C5658" i="79"/>
  <c r="C5666" i="79"/>
  <c r="C5502" i="79"/>
  <c r="C5510" i="79"/>
  <c r="C5518" i="79"/>
  <c r="C5526" i="79"/>
  <c r="C5534" i="79"/>
  <c r="C5542" i="79"/>
  <c r="C5550" i="79"/>
  <c r="C5558" i="79"/>
  <c r="C5566" i="79"/>
  <c r="C5574" i="79"/>
  <c r="C5582" i="79"/>
  <c r="C5416" i="79"/>
  <c r="C5424" i="79"/>
  <c r="C5432" i="79"/>
  <c r="C5440" i="79"/>
  <c r="C5448" i="79"/>
  <c r="C5456" i="79"/>
  <c r="C5464" i="79"/>
  <c r="C5472" i="79"/>
  <c r="C5480" i="79"/>
  <c r="C5488" i="79"/>
  <c r="C5496" i="79"/>
  <c r="C5344" i="79"/>
  <c r="C5352" i="79"/>
  <c r="C5360" i="79"/>
  <c r="C5368" i="79"/>
  <c r="C5376" i="79"/>
  <c r="C5384" i="79"/>
  <c r="C5392" i="79"/>
  <c r="C5400" i="79"/>
  <c r="C5408" i="79"/>
  <c r="C5270" i="79"/>
  <c r="C5278" i="79"/>
  <c r="C5286" i="79"/>
  <c r="C5294" i="79"/>
  <c r="C5302" i="79"/>
  <c r="C5310" i="79"/>
  <c r="C5318" i="79"/>
  <c r="C5326" i="79"/>
  <c r="C5334" i="79"/>
  <c r="C5185" i="79"/>
  <c r="C5193" i="79"/>
  <c r="C5201" i="79"/>
  <c r="C5209" i="79"/>
  <c r="C5217" i="79"/>
  <c r="C5225" i="79"/>
  <c r="C5233" i="79"/>
  <c r="C5241" i="79"/>
  <c r="C5249" i="79"/>
  <c r="C5257" i="79"/>
  <c r="C5265" i="79"/>
  <c r="C5105" i="79"/>
  <c r="C5113" i="79"/>
  <c r="C5121" i="79"/>
  <c r="C5129" i="79"/>
  <c r="C5137" i="79"/>
  <c r="C5145" i="79"/>
  <c r="C5153" i="79"/>
  <c r="C5161" i="79"/>
  <c r="C5169" i="79"/>
  <c r="C5177" i="79"/>
  <c r="C5017" i="79"/>
  <c r="C5025" i="79"/>
  <c r="C5033" i="79"/>
  <c r="C5041" i="79"/>
  <c r="C5049" i="79"/>
  <c r="C5057" i="79"/>
  <c r="C5065" i="79"/>
  <c r="C5073" i="79"/>
  <c r="C5081" i="79"/>
  <c r="C5089" i="79"/>
  <c r="C5097" i="79"/>
  <c r="C5000" i="79"/>
  <c r="C5008" i="79"/>
  <c r="C4933" i="79"/>
  <c r="C4941" i="79"/>
  <c r="C4949" i="79"/>
  <c r="C4957" i="79"/>
  <c r="C4965" i="79"/>
  <c r="C4973" i="79"/>
  <c r="C4981" i="79"/>
  <c r="C4989" i="79"/>
  <c r="C4851" i="79"/>
  <c r="C4859" i="79"/>
  <c r="C4867" i="79"/>
  <c r="C4875" i="79"/>
  <c r="C6524" i="79"/>
  <c r="C6532" i="79"/>
  <c r="C6540" i="79"/>
  <c r="C6548" i="79"/>
  <c r="C6556" i="79"/>
  <c r="C6564" i="79"/>
  <c r="C6572" i="79"/>
  <c r="C6580" i="79"/>
  <c r="C6588" i="79"/>
  <c r="C6596" i="79"/>
  <c r="C6604" i="79"/>
  <c r="C6436" i="79"/>
  <c r="C6444" i="79"/>
  <c r="C6452" i="79"/>
  <c r="C6460" i="79"/>
  <c r="C6468" i="79"/>
  <c r="C6476" i="79"/>
  <c r="C6484" i="79"/>
  <c r="C6492" i="79"/>
  <c r="C6500" i="79"/>
  <c r="C6508" i="79"/>
  <c r="C6516" i="79"/>
  <c r="C6348" i="79"/>
  <c r="C6356" i="79"/>
  <c r="C6364" i="79"/>
  <c r="C6372" i="79"/>
  <c r="C6380" i="79"/>
  <c r="C6388" i="79"/>
  <c r="C6396" i="79"/>
  <c r="C6404" i="79"/>
  <c r="C6412" i="79"/>
  <c r="C6420" i="79"/>
  <c r="C6428" i="79"/>
  <c r="C6261" i="79"/>
  <c r="C6269" i="79"/>
  <c r="C6277" i="79"/>
  <c r="C6285" i="79"/>
  <c r="C6293" i="79"/>
  <c r="C6301" i="79"/>
  <c r="C6309" i="79"/>
  <c r="C6317" i="79"/>
  <c r="C6325" i="79"/>
  <c r="C6333" i="79"/>
  <c r="C6254" i="79"/>
  <c r="C6181" i="79"/>
  <c r="C6189" i="79"/>
  <c r="C6197" i="79"/>
  <c r="C6205" i="79"/>
  <c r="C6213" i="79"/>
  <c r="C6221" i="79"/>
  <c r="C6229" i="79"/>
  <c r="C6237" i="79"/>
  <c r="C6245" i="79"/>
  <c r="C6253" i="79"/>
  <c r="C6143" i="79"/>
  <c r="C6151" i="79"/>
  <c r="C6159" i="79"/>
  <c r="C6167" i="79"/>
  <c r="C6097" i="79"/>
  <c r="C6105" i="79"/>
  <c r="C6113" i="79"/>
  <c r="C6121" i="79"/>
  <c r="C6129" i="79"/>
  <c r="C6137" i="79"/>
  <c r="C6016" i="79"/>
  <c r="C6024" i="79"/>
  <c r="C6032" i="79"/>
  <c r="C6040" i="79"/>
  <c r="C6048" i="79"/>
  <c r="C6056" i="79"/>
  <c r="C6064" i="79"/>
  <c r="C6072" i="79"/>
  <c r="C6080" i="79"/>
  <c r="C6088" i="79"/>
  <c r="C5932" i="79"/>
  <c r="C5940" i="79"/>
  <c r="C5948" i="79"/>
  <c r="C5956" i="79"/>
  <c r="C5964" i="79"/>
  <c r="C5972" i="79"/>
  <c r="C5980" i="79"/>
  <c r="C5988" i="79"/>
  <c r="C5996" i="79"/>
  <c r="C6004" i="79"/>
  <c r="C5844" i="79"/>
  <c r="C5852" i="79"/>
  <c r="C5860" i="79"/>
  <c r="C5868" i="79"/>
  <c r="C5876" i="79"/>
  <c r="C5884" i="79"/>
  <c r="C5892" i="79"/>
  <c r="C5900" i="79"/>
  <c r="C5908" i="79"/>
  <c r="C5916" i="79"/>
  <c r="C5924" i="79"/>
  <c r="C5838" i="79"/>
  <c r="C5762" i="79"/>
  <c r="C5770" i="79"/>
  <c r="C5778" i="79"/>
  <c r="C5786" i="79"/>
  <c r="C5794" i="79"/>
  <c r="C5802" i="79"/>
  <c r="C5810" i="79"/>
  <c r="C5818" i="79"/>
  <c r="C5826" i="79"/>
  <c r="C5834" i="79"/>
  <c r="C5677" i="79"/>
  <c r="C5685" i="79"/>
  <c r="C5693" i="79"/>
  <c r="C5701" i="79"/>
  <c r="C5709" i="79"/>
  <c r="C5717" i="79"/>
  <c r="C5725" i="79"/>
  <c r="C5733" i="79"/>
  <c r="C5741" i="79"/>
  <c r="C5749" i="79"/>
  <c r="C5587" i="79"/>
  <c r="C5595" i="79"/>
  <c r="C5603" i="79"/>
  <c r="C5611" i="79"/>
  <c r="C5619" i="79"/>
  <c r="C5627" i="79"/>
  <c r="C5635" i="79"/>
  <c r="C5643" i="79"/>
  <c r="C5651" i="79"/>
  <c r="C5659" i="79"/>
  <c r="C5667" i="79"/>
  <c r="C5503" i="79"/>
  <c r="C5511" i="79"/>
  <c r="C5519" i="79"/>
  <c r="C5527" i="79"/>
  <c r="C5535" i="79"/>
  <c r="C5543" i="79"/>
  <c r="C5551" i="79"/>
  <c r="C5559" i="79"/>
  <c r="C5567" i="79"/>
  <c r="C5575" i="79"/>
  <c r="C5583" i="79"/>
  <c r="C5417" i="79"/>
  <c r="C5425" i="79"/>
  <c r="C5433" i="79"/>
  <c r="C5441" i="79"/>
  <c r="C5449" i="79"/>
  <c r="C5457" i="79"/>
  <c r="C5465" i="79"/>
  <c r="C5473" i="79"/>
  <c r="C5481" i="79"/>
  <c r="C5489" i="79"/>
  <c r="C5497" i="79"/>
  <c r="C5345" i="79"/>
  <c r="C5353" i="79"/>
  <c r="C5361" i="79"/>
  <c r="C5369" i="79"/>
  <c r="C5377" i="79"/>
  <c r="C5385" i="79"/>
  <c r="C5393" i="79"/>
  <c r="C5401" i="79"/>
  <c r="C5409" i="79"/>
  <c r="C5271" i="79"/>
  <c r="C5279" i="79"/>
  <c r="C5287" i="79"/>
  <c r="C5295" i="79"/>
  <c r="C5303" i="79"/>
  <c r="C5311" i="79"/>
  <c r="C5319" i="79"/>
  <c r="C5327" i="79"/>
  <c r="C5335" i="79"/>
  <c r="C5186" i="79"/>
  <c r="C5194" i="79"/>
  <c r="C5202" i="79"/>
  <c r="C5210" i="79"/>
  <c r="C5218" i="79"/>
  <c r="C5226" i="79"/>
  <c r="C5234" i="79"/>
  <c r="C5242" i="79"/>
  <c r="C5250" i="79"/>
  <c r="C5258" i="79"/>
  <c r="C5182" i="79"/>
  <c r="C5106" i="79"/>
  <c r="C5114" i="79"/>
  <c r="C5122" i="79"/>
  <c r="C5130" i="79"/>
  <c r="C5138" i="79"/>
  <c r="C5146" i="79"/>
  <c r="C5154" i="79"/>
  <c r="C5162" i="79"/>
  <c r="C5170" i="79"/>
  <c r="C5178" i="79"/>
  <c r="C5018" i="79"/>
  <c r="C5026" i="79"/>
  <c r="C5034" i="79"/>
  <c r="C5042" i="79"/>
  <c r="C5050" i="79"/>
  <c r="C5058" i="79"/>
  <c r="C5066" i="79"/>
  <c r="C5074" i="79"/>
  <c r="C5082" i="79"/>
  <c r="C5090" i="79"/>
  <c r="C5014" i="79"/>
  <c r="C5001" i="79"/>
  <c r="C5009" i="79"/>
  <c r="C4934" i="79"/>
  <c r="C4942" i="79"/>
  <c r="C4950" i="79"/>
  <c r="C4958" i="79"/>
  <c r="C4966" i="79"/>
  <c r="C4974" i="79"/>
  <c r="C4982" i="79"/>
  <c r="C4990" i="79"/>
  <c r="C4852" i="79"/>
  <c r="C4860" i="79"/>
  <c r="C4868" i="79"/>
  <c r="C4876" i="79"/>
  <c r="C6525" i="79"/>
  <c r="C6533" i="79"/>
  <c r="C6541" i="79"/>
  <c r="C6549" i="79"/>
  <c r="C6557" i="79"/>
  <c r="C6565" i="79"/>
  <c r="C6573" i="79"/>
  <c r="C6581" i="79"/>
  <c r="C6589" i="79"/>
  <c r="C6597" i="79"/>
  <c r="C6517" i="79"/>
  <c r="C6437" i="79"/>
  <c r="C6445" i="79"/>
  <c r="C6453" i="79"/>
  <c r="C6461" i="79"/>
  <c r="C6469" i="79"/>
  <c r="C6477" i="79"/>
  <c r="C6485" i="79"/>
  <c r="C6493" i="79"/>
  <c r="C6501" i="79"/>
  <c r="C6509" i="79"/>
  <c r="C6429" i="79"/>
  <c r="C6349" i="79"/>
  <c r="C6357" i="79"/>
  <c r="C6365" i="79"/>
  <c r="C6373" i="79"/>
  <c r="C6381" i="79"/>
  <c r="C6389" i="79"/>
  <c r="C6397" i="79"/>
  <c r="C6405" i="79"/>
  <c r="C6413" i="79"/>
  <c r="C6421" i="79"/>
  <c r="C6341" i="79"/>
  <c r="C6262" i="79"/>
  <c r="C6270" i="79"/>
  <c r="C6278" i="79"/>
  <c r="C6286" i="79"/>
  <c r="C6294" i="79"/>
  <c r="C6302" i="79"/>
  <c r="C6310" i="79"/>
  <c r="C6318" i="79"/>
  <c r="C6326" i="79"/>
  <c r="C6334" i="79"/>
  <c r="C6174" i="79"/>
  <c r="C6182" i="79"/>
  <c r="C6190" i="79"/>
  <c r="C6198" i="79"/>
  <c r="C6206" i="79"/>
  <c r="C6214" i="79"/>
  <c r="C6222" i="79"/>
  <c r="C6230" i="79"/>
  <c r="C6238" i="79"/>
  <c r="C6246" i="79"/>
  <c r="C6173" i="79"/>
  <c r="C6144" i="79"/>
  <c r="C6152" i="79"/>
  <c r="C6160" i="79"/>
  <c r="C6168" i="79"/>
  <c r="C6098" i="79"/>
  <c r="C6106" i="79"/>
  <c r="C6114" i="79"/>
  <c r="C6122" i="79"/>
  <c r="C6130" i="79"/>
  <c r="C6138" i="79"/>
  <c r="C6017" i="79"/>
  <c r="C6025" i="79"/>
  <c r="C6033" i="79"/>
  <c r="C6041" i="79"/>
  <c r="C6049" i="79"/>
  <c r="C6057" i="79"/>
  <c r="C6065" i="79"/>
  <c r="C6073" i="79"/>
  <c r="C6081" i="79"/>
  <c r="C6089" i="79"/>
  <c r="C5933" i="79"/>
  <c r="C5941" i="79"/>
  <c r="C5949" i="79"/>
  <c r="C5957" i="79"/>
  <c r="C5965" i="79"/>
  <c r="C5973" i="79"/>
  <c r="C5981" i="79"/>
  <c r="C5989" i="79"/>
  <c r="C5997" i="79"/>
  <c r="C6005" i="79"/>
  <c r="C5845" i="79"/>
  <c r="C5853" i="79"/>
  <c r="C5861" i="79"/>
  <c r="C5869" i="79"/>
  <c r="C5877" i="79"/>
  <c r="C5885" i="79"/>
  <c r="C5893" i="79"/>
  <c r="C5901" i="79"/>
  <c r="C5909" i="79"/>
  <c r="C5917" i="79"/>
  <c r="C5925" i="79"/>
  <c r="C5839" i="79"/>
  <c r="C5763" i="79"/>
  <c r="C5771" i="79"/>
  <c r="C5779" i="79"/>
  <c r="C5787" i="79"/>
  <c r="C5795" i="79"/>
  <c r="C5803" i="79"/>
  <c r="C5811" i="79"/>
  <c r="C5819" i="79"/>
  <c r="C5827" i="79"/>
  <c r="C5835" i="79"/>
  <c r="C5678" i="79"/>
  <c r="C5686" i="79"/>
  <c r="C5694" i="79"/>
  <c r="C5702" i="79"/>
  <c r="C5710" i="79"/>
  <c r="C5718" i="79"/>
  <c r="C5726" i="79"/>
  <c r="C5734" i="79"/>
  <c r="C5742" i="79"/>
  <c r="C5750" i="79"/>
  <c r="C5588" i="79"/>
  <c r="C5596" i="79"/>
  <c r="C5604" i="79"/>
  <c r="C5612" i="79"/>
  <c r="C5620" i="79"/>
  <c r="C5628" i="79"/>
  <c r="C5636" i="79"/>
  <c r="C5644" i="79"/>
  <c r="C5652" i="79"/>
  <c r="C5660" i="79"/>
  <c r="C5668" i="79"/>
  <c r="C5504" i="79"/>
  <c r="C5512" i="79"/>
  <c r="C5520" i="79"/>
  <c r="C5528" i="79"/>
  <c r="C5536" i="79"/>
  <c r="C5544" i="79"/>
  <c r="C5552" i="79"/>
  <c r="C5560" i="79"/>
  <c r="C5568" i="79"/>
  <c r="C5576" i="79"/>
  <c r="C5584" i="79"/>
  <c r="C5418" i="79"/>
  <c r="C5426" i="79"/>
  <c r="C5434" i="79"/>
  <c r="C5442" i="79"/>
  <c r="C5450" i="79"/>
  <c r="C5458" i="79"/>
  <c r="C5466" i="79"/>
  <c r="C5474" i="79"/>
  <c r="C5482" i="79"/>
  <c r="C5490" i="79"/>
  <c r="C5498" i="79"/>
  <c r="C5346" i="79"/>
  <c r="C5354" i="79"/>
  <c r="C5362" i="79"/>
  <c r="C5370" i="79"/>
  <c r="C5378" i="79"/>
  <c r="C5386" i="79"/>
  <c r="C5394" i="79"/>
  <c r="C5402" i="79"/>
  <c r="C5410" i="79"/>
  <c r="C5272" i="79"/>
  <c r="C5280" i="79"/>
  <c r="C5288" i="79"/>
  <c r="C5296" i="79"/>
  <c r="C5304" i="79"/>
  <c r="C5312" i="79"/>
  <c r="C5320" i="79"/>
  <c r="C5328" i="79"/>
  <c r="C5336" i="79"/>
  <c r="C5187" i="79"/>
  <c r="C5195" i="79"/>
  <c r="C5203" i="79"/>
  <c r="C5211" i="79"/>
  <c r="C5219" i="79"/>
  <c r="C5227" i="79"/>
  <c r="C5235" i="79"/>
  <c r="C5243" i="79"/>
  <c r="C5251" i="79"/>
  <c r="C5259" i="79"/>
  <c r="C5099" i="79"/>
  <c r="C5107" i="79"/>
  <c r="C5115" i="79"/>
  <c r="C5123" i="79"/>
  <c r="C5131" i="79"/>
  <c r="C5139" i="79"/>
  <c r="C5147" i="79"/>
  <c r="C5155" i="79"/>
  <c r="C5163" i="79"/>
  <c r="C5171" i="79"/>
  <c r="C5179" i="79"/>
  <c r="C5019" i="79"/>
  <c r="C5027" i="79"/>
  <c r="C5035" i="79"/>
  <c r="C5043" i="79"/>
  <c r="C5051" i="79"/>
  <c r="C5059" i="79"/>
  <c r="C5067" i="79"/>
  <c r="C5075" i="79"/>
  <c r="C5083" i="79"/>
  <c r="C5091" i="79"/>
  <c r="C4994" i="79"/>
  <c r="C5002" i="79"/>
  <c r="C5010" i="79"/>
  <c r="C4935" i="79"/>
  <c r="C4943" i="79"/>
  <c r="C4951" i="79"/>
  <c r="C4959" i="79"/>
  <c r="C4967" i="79"/>
  <c r="C4975" i="79"/>
  <c r="C4983" i="79"/>
  <c r="C4991" i="79"/>
  <c r="C4853" i="79"/>
  <c r="C4861" i="79"/>
  <c r="C4869" i="79"/>
  <c r="C4877" i="79"/>
  <c r="C6522" i="79"/>
  <c r="C6536" i="79"/>
  <c r="C6550" i="79"/>
  <c r="C6561" i="79"/>
  <c r="C6575" i="79"/>
  <c r="C6586" i="79"/>
  <c r="C6600" i="79"/>
  <c r="C6438" i="79"/>
  <c r="C6449" i="79"/>
  <c r="C6463" i="79"/>
  <c r="C6474" i="79"/>
  <c r="C6488" i="79"/>
  <c r="C6502" i="79"/>
  <c r="C6513" i="79"/>
  <c r="C6351" i="79"/>
  <c r="C6362" i="79"/>
  <c r="C6376" i="79"/>
  <c r="C6390" i="79"/>
  <c r="C6401" i="79"/>
  <c r="C6415" i="79"/>
  <c r="C6426" i="79"/>
  <c r="C6265" i="79"/>
  <c r="C6279" i="79"/>
  <c r="C6290" i="79"/>
  <c r="C6304" i="79"/>
  <c r="C6315" i="79"/>
  <c r="C6329" i="79"/>
  <c r="C6175" i="79"/>
  <c r="C6186" i="79"/>
  <c r="C6200" i="79"/>
  <c r="C6211" i="79"/>
  <c r="C6225" i="79"/>
  <c r="C6239" i="79"/>
  <c r="C6250" i="79"/>
  <c r="C6146" i="79"/>
  <c r="C6157" i="79"/>
  <c r="C6093" i="79"/>
  <c r="C6107" i="79"/>
  <c r="C6118" i="79"/>
  <c r="C6132" i="79"/>
  <c r="C6014" i="79"/>
  <c r="C6028" i="79"/>
  <c r="C6042" i="79"/>
  <c r="C6053" i="79"/>
  <c r="C6067" i="79"/>
  <c r="C6078" i="79"/>
  <c r="C6010" i="79"/>
  <c r="C5942" i="79"/>
  <c r="C5953" i="79"/>
  <c r="C5967" i="79"/>
  <c r="C5978" i="79"/>
  <c r="C5992" i="79"/>
  <c r="C6006" i="79"/>
  <c r="C5849" i="79"/>
  <c r="C5863" i="79"/>
  <c r="C5874" i="79"/>
  <c r="C5888" i="79"/>
  <c r="C5902" i="79"/>
  <c r="C5913" i="79"/>
  <c r="C5927" i="79"/>
  <c r="C5760" i="79"/>
  <c r="C5774" i="79"/>
  <c r="C5788" i="79"/>
  <c r="C5799" i="79"/>
  <c r="C5813" i="79"/>
  <c r="C5824" i="79"/>
  <c r="C5673" i="79"/>
  <c r="C5687" i="79"/>
  <c r="C5698" i="79"/>
  <c r="C5712" i="79"/>
  <c r="C5723" i="79"/>
  <c r="C5737" i="79"/>
  <c r="C5751" i="79"/>
  <c r="C5592" i="79"/>
  <c r="C5606" i="79"/>
  <c r="C5617" i="79"/>
  <c r="C5631" i="79"/>
  <c r="C5645" i="79"/>
  <c r="C5656" i="79"/>
  <c r="C5670" i="79"/>
  <c r="C5509" i="79"/>
  <c r="C5523" i="79"/>
  <c r="C5537" i="79"/>
  <c r="C5548" i="79"/>
  <c r="C5562" i="79"/>
  <c r="C5573" i="79"/>
  <c r="C5413" i="79"/>
  <c r="C5427" i="79"/>
  <c r="C5438" i="79"/>
  <c r="C5452" i="79"/>
  <c r="C5463" i="79"/>
  <c r="C5477" i="79"/>
  <c r="C5491" i="79"/>
  <c r="C5342" i="79"/>
  <c r="C5356" i="79"/>
  <c r="C5367" i="79"/>
  <c r="C5381" i="79"/>
  <c r="C5395" i="79"/>
  <c r="C5406" i="79"/>
  <c r="C5274" i="79"/>
  <c r="C5285" i="79"/>
  <c r="C5299" i="79"/>
  <c r="C5313" i="79"/>
  <c r="C5324" i="79"/>
  <c r="C5338" i="79"/>
  <c r="C5192" i="79"/>
  <c r="C5206" i="79"/>
  <c r="C5220" i="79"/>
  <c r="C5231" i="79"/>
  <c r="C5245" i="79"/>
  <c r="C5256" i="79"/>
  <c r="C5102" i="79"/>
  <c r="C5116" i="79"/>
  <c r="C5127" i="79"/>
  <c r="C5141" i="79"/>
  <c r="C5152" i="79"/>
  <c r="C5166" i="79"/>
  <c r="C5180" i="79"/>
  <c r="C5023" i="79"/>
  <c r="C5037" i="79"/>
  <c r="C5048" i="79"/>
  <c r="C5062" i="79"/>
  <c r="C5076" i="79"/>
  <c r="C5087" i="79"/>
  <c r="C4996" i="79"/>
  <c r="C5007" i="79"/>
  <c r="C4938" i="79"/>
  <c r="C4952" i="79"/>
  <c r="C4963" i="79"/>
  <c r="C4977" i="79"/>
  <c r="C4988" i="79"/>
  <c r="C4856" i="79"/>
  <c r="C4870" i="79"/>
  <c r="C4881" i="79"/>
  <c r="C4889" i="79"/>
  <c r="C4897" i="79"/>
  <c r="C4905" i="79"/>
  <c r="C4913" i="79"/>
  <c r="C4921" i="79"/>
  <c r="C4929" i="79"/>
  <c r="C4773" i="79"/>
  <c r="C4781" i="79"/>
  <c r="C4789" i="79"/>
  <c r="C4797" i="79"/>
  <c r="C4805" i="79"/>
  <c r="C4813" i="79"/>
  <c r="C4821" i="79"/>
  <c r="C4829" i="79"/>
  <c r="C4837" i="79"/>
  <c r="C4845" i="79"/>
  <c r="C4683" i="79"/>
  <c r="B4683" i="79" s="1"/>
  <c r="C4691" i="79"/>
  <c r="B4691" i="79" s="1"/>
  <c r="C4699" i="79"/>
  <c r="B4699" i="79" s="1"/>
  <c r="C4707" i="79"/>
  <c r="B4707" i="79" s="1"/>
  <c r="C4715" i="79"/>
  <c r="B4715" i="79" s="1"/>
  <c r="C4723" i="79"/>
  <c r="B4723" i="79" s="1"/>
  <c r="C4731" i="79"/>
  <c r="B4731" i="79" s="1"/>
  <c r="C4739" i="79"/>
  <c r="B4739" i="79" s="1"/>
  <c r="C4747" i="79"/>
  <c r="B4747" i="79" s="1"/>
  <c r="C4755" i="79"/>
  <c r="B4755" i="79" s="1"/>
  <c r="C4763" i="79"/>
  <c r="B4763" i="79" s="1"/>
  <c r="C4595" i="79"/>
  <c r="B4595" i="79" s="1"/>
  <c r="C4603" i="79"/>
  <c r="B4603" i="79" s="1"/>
  <c r="C4611" i="79"/>
  <c r="B4611" i="79" s="1"/>
  <c r="C4619" i="79"/>
  <c r="B4619" i="79" s="1"/>
  <c r="C4627" i="79"/>
  <c r="B4627" i="79" s="1"/>
  <c r="C4635" i="79"/>
  <c r="B4635" i="79" s="1"/>
  <c r="C4643" i="79"/>
  <c r="B4643" i="79" s="1"/>
  <c r="C4651" i="79"/>
  <c r="B4651" i="79" s="1"/>
  <c r="C4659" i="79"/>
  <c r="B4659" i="79" s="1"/>
  <c r="C4667" i="79"/>
  <c r="B4667" i="79" s="1"/>
  <c r="C4675" i="79"/>
  <c r="B4675" i="79" s="1"/>
  <c r="C4507" i="79"/>
  <c r="B4507" i="79" s="1"/>
  <c r="C4515" i="79"/>
  <c r="B4515" i="79" s="1"/>
  <c r="C4523" i="79"/>
  <c r="B4523" i="79" s="1"/>
  <c r="C4531" i="79"/>
  <c r="B4531" i="79" s="1"/>
  <c r="C4539" i="79"/>
  <c r="B4539" i="79" s="1"/>
  <c r="C4547" i="79"/>
  <c r="B4547" i="79" s="1"/>
  <c r="C4555" i="79"/>
  <c r="B4555" i="79" s="1"/>
  <c r="C4563" i="79"/>
  <c r="B4563" i="79" s="1"/>
  <c r="C4571" i="79"/>
  <c r="B4571" i="79" s="1"/>
  <c r="C4579" i="79"/>
  <c r="B4579" i="79" s="1"/>
  <c r="C4587" i="79"/>
  <c r="B4587" i="79" s="1"/>
  <c r="C4419" i="79"/>
  <c r="B4419" i="79" s="1"/>
  <c r="C4427" i="79"/>
  <c r="B4427" i="79" s="1"/>
  <c r="C4435" i="79"/>
  <c r="B4435" i="79" s="1"/>
  <c r="C4443" i="79"/>
  <c r="B4443" i="79" s="1"/>
  <c r="C4451" i="79"/>
  <c r="B4451" i="79" s="1"/>
  <c r="C4459" i="79"/>
  <c r="B4459" i="79" s="1"/>
  <c r="C4467" i="79"/>
  <c r="B4467" i="79" s="1"/>
  <c r="C4475" i="79"/>
  <c r="B4475" i="79" s="1"/>
  <c r="C4483" i="79"/>
  <c r="B4483" i="79" s="1"/>
  <c r="C4491" i="79"/>
  <c r="B4491" i="79" s="1"/>
  <c r="C4499" i="79"/>
  <c r="B4499" i="79" s="1"/>
  <c r="C4338" i="79"/>
  <c r="B4338" i="79" s="1"/>
  <c r="C4346" i="79"/>
  <c r="B4346" i="79" s="1"/>
  <c r="C4354" i="79"/>
  <c r="B4354" i="79" s="1"/>
  <c r="C4362" i="79"/>
  <c r="B4362" i="79" s="1"/>
  <c r="C4370" i="79"/>
  <c r="B4370" i="79" s="1"/>
  <c r="C4378" i="79"/>
  <c r="B4378" i="79" s="1"/>
  <c r="C4386" i="79"/>
  <c r="B4386" i="79" s="1"/>
  <c r="C4394" i="79"/>
  <c r="B4394" i="79" s="1"/>
  <c r="C4402" i="79"/>
  <c r="B4402" i="79" s="1"/>
  <c r="C4410" i="79"/>
  <c r="B4410" i="79" s="1"/>
  <c r="C4256" i="79"/>
  <c r="B4256" i="79" s="1"/>
  <c r="C4264" i="79"/>
  <c r="B4264" i="79" s="1"/>
  <c r="C4272" i="79"/>
  <c r="B4272" i="79" s="1"/>
  <c r="C4280" i="79"/>
  <c r="B4280" i="79" s="1"/>
  <c r="C4288" i="79"/>
  <c r="B4288" i="79" s="1"/>
  <c r="C4296" i="79"/>
  <c r="B4296" i="79" s="1"/>
  <c r="C4304" i="79"/>
  <c r="B4304" i="79" s="1"/>
  <c r="C4312" i="79"/>
  <c r="B4312" i="79" s="1"/>
  <c r="C4320" i="79"/>
  <c r="B4320" i="79" s="1"/>
  <c r="C4328" i="79"/>
  <c r="B4328" i="79" s="1"/>
  <c r="C4173" i="79"/>
  <c r="B4173" i="79" s="1"/>
  <c r="C4181" i="79"/>
  <c r="B4181" i="79" s="1"/>
  <c r="C4189" i="79"/>
  <c r="B4189" i="79" s="1"/>
  <c r="C4197" i="79"/>
  <c r="B4197" i="79" s="1"/>
  <c r="C4205" i="79"/>
  <c r="B4205" i="79" s="1"/>
  <c r="C4213" i="79"/>
  <c r="B4213" i="79" s="1"/>
  <c r="C4221" i="79"/>
  <c r="B4221" i="79" s="1"/>
  <c r="C4229" i="79"/>
  <c r="B4229" i="79" s="1"/>
  <c r="C4237" i="79"/>
  <c r="B4237" i="79" s="1"/>
  <c r="C6526" i="79"/>
  <c r="C6537" i="79"/>
  <c r="C6551" i="79"/>
  <c r="C6562" i="79"/>
  <c r="C6576" i="79"/>
  <c r="C6590" i="79"/>
  <c r="C6601" i="79"/>
  <c r="C6439" i="79"/>
  <c r="C6450" i="79"/>
  <c r="C6464" i="79"/>
  <c r="C6478" i="79"/>
  <c r="C6489" i="79"/>
  <c r="C6503" i="79"/>
  <c r="C6514" i="79"/>
  <c r="C6352" i="79"/>
  <c r="C6366" i="79"/>
  <c r="C6377" i="79"/>
  <c r="C6391" i="79"/>
  <c r="C6402" i="79"/>
  <c r="C6416" i="79"/>
  <c r="C6255" i="79"/>
  <c r="C6266" i="79"/>
  <c r="C6280" i="79"/>
  <c r="C6291" i="79"/>
  <c r="C6305" i="79"/>
  <c r="C6319" i="79"/>
  <c r="C6330" i="79"/>
  <c r="C6176" i="79"/>
  <c r="C6187" i="79"/>
  <c r="C6201" i="79"/>
  <c r="C6215" i="79"/>
  <c r="C6226" i="79"/>
  <c r="C6240" i="79"/>
  <c r="C6251" i="79"/>
  <c r="C6147" i="79"/>
  <c r="C6161" i="79"/>
  <c r="C6094" i="79"/>
  <c r="C6108" i="79"/>
  <c r="C6119" i="79"/>
  <c r="C6133" i="79"/>
  <c r="C6018" i="79"/>
  <c r="C6029" i="79"/>
  <c r="C6043" i="79"/>
  <c r="C6054" i="79"/>
  <c r="C6068" i="79"/>
  <c r="C6082" i="79"/>
  <c r="C5929" i="79"/>
  <c r="C5943" i="79"/>
  <c r="C5954" i="79"/>
  <c r="C5968" i="79"/>
  <c r="C5982" i="79"/>
  <c r="C5993" i="79"/>
  <c r="C6007" i="79"/>
  <c r="C5850" i="79"/>
  <c r="C5864" i="79"/>
  <c r="C5878" i="79"/>
  <c r="C5889" i="79"/>
  <c r="C5903" i="79"/>
  <c r="C5914" i="79"/>
  <c r="C5842" i="79"/>
  <c r="C5764" i="79"/>
  <c r="C5775" i="79"/>
  <c r="C5789" i="79"/>
  <c r="C5800" i="79"/>
  <c r="C5814" i="79"/>
  <c r="C5828" i="79"/>
  <c r="C5674" i="79"/>
  <c r="C5688" i="79"/>
  <c r="C5699" i="79"/>
  <c r="C5713" i="79"/>
  <c r="C5727" i="79"/>
  <c r="C5738" i="79"/>
  <c r="C5752" i="79"/>
  <c r="C5593" i="79"/>
  <c r="C5607" i="79"/>
  <c r="C5621" i="79"/>
  <c r="C5632" i="79"/>
  <c r="C5646" i="79"/>
  <c r="C5657" i="79"/>
  <c r="C5586" i="79"/>
  <c r="C5513" i="79"/>
  <c r="C5524" i="79"/>
  <c r="C5538" i="79"/>
  <c r="C5549" i="79"/>
  <c r="C5563" i="79"/>
  <c r="C5577" i="79"/>
  <c r="C5414" i="79"/>
  <c r="C5428" i="79"/>
  <c r="C5439" i="79"/>
  <c r="C5453" i="79"/>
  <c r="C5467" i="79"/>
  <c r="C5478" i="79"/>
  <c r="C5492" i="79"/>
  <c r="C5343" i="79"/>
  <c r="C5357" i="79"/>
  <c r="C5371" i="79"/>
  <c r="C5382" i="79"/>
  <c r="C5396" i="79"/>
  <c r="C5407" i="79"/>
  <c r="C5275" i="79"/>
  <c r="C5289" i="79"/>
  <c r="C5300" i="79"/>
  <c r="C5314" i="79"/>
  <c r="C5325" i="79"/>
  <c r="C5266" i="79"/>
  <c r="C5196" i="79"/>
  <c r="C5207" i="79"/>
  <c r="C5221" i="79"/>
  <c r="C5232" i="79"/>
  <c r="C5246" i="79"/>
  <c r="C5260" i="79"/>
  <c r="C5103" i="79"/>
  <c r="C5117" i="79"/>
  <c r="C5128" i="79"/>
  <c r="C5142" i="79"/>
  <c r="C5156" i="79"/>
  <c r="C5167" i="79"/>
  <c r="C5181" i="79"/>
  <c r="C5024" i="79"/>
  <c r="C5038" i="79"/>
  <c r="C5052" i="79"/>
  <c r="C5063" i="79"/>
  <c r="C5077" i="79"/>
  <c r="C5088" i="79"/>
  <c r="C4997" i="79"/>
  <c r="C5011" i="79"/>
  <c r="C4939" i="79"/>
  <c r="C4953" i="79"/>
  <c r="C4964" i="79"/>
  <c r="C4978" i="79"/>
  <c r="C4992" i="79"/>
  <c r="C4857" i="79"/>
  <c r="C4871" i="79"/>
  <c r="C4882" i="79"/>
  <c r="C4890" i="79"/>
  <c r="C4898" i="79"/>
  <c r="C4906" i="79"/>
  <c r="C4914" i="79"/>
  <c r="C4922" i="79"/>
  <c r="C4848" i="79"/>
  <c r="C4774" i="79"/>
  <c r="C4782" i="79"/>
  <c r="C4790" i="79"/>
  <c r="C4798" i="79"/>
  <c r="C4806" i="79"/>
  <c r="C4814" i="79"/>
  <c r="C4822" i="79"/>
  <c r="C4830" i="79"/>
  <c r="C4838" i="79"/>
  <c r="C4846" i="79"/>
  <c r="C4684" i="79"/>
  <c r="B4684" i="79" s="1"/>
  <c r="C4692" i="79"/>
  <c r="B4692" i="79" s="1"/>
  <c r="C4700" i="79"/>
  <c r="B4700" i="79" s="1"/>
  <c r="C4708" i="79"/>
  <c r="B4708" i="79" s="1"/>
  <c r="C4716" i="79"/>
  <c r="B4716" i="79" s="1"/>
  <c r="C4724" i="79"/>
  <c r="B4724" i="79" s="1"/>
  <c r="C4732" i="79"/>
  <c r="B4732" i="79" s="1"/>
  <c r="C4740" i="79"/>
  <c r="B4740" i="79" s="1"/>
  <c r="C4748" i="79"/>
  <c r="B4748" i="79" s="1"/>
  <c r="C4756" i="79"/>
  <c r="B4756" i="79" s="1"/>
  <c r="C4764" i="79"/>
  <c r="B4764" i="79" s="1"/>
  <c r="C4596" i="79"/>
  <c r="B4596" i="79" s="1"/>
  <c r="C4604" i="79"/>
  <c r="B4604" i="79" s="1"/>
  <c r="C4612" i="79"/>
  <c r="B4612" i="79" s="1"/>
  <c r="C4620" i="79"/>
  <c r="B4620" i="79" s="1"/>
  <c r="C4628" i="79"/>
  <c r="B4628" i="79" s="1"/>
  <c r="C4636" i="79"/>
  <c r="B4636" i="79" s="1"/>
  <c r="C4644" i="79"/>
  <c r="B4644" i="79" s="1"/>
  <c r="C4652" i="79"/>
  <c r="B4652" i="79" s="1"/>
  <c r="C4660" i="79"/>
  <c r="B4660" i="79" s="1"/>
  <c r="C4668" i="79"/>
  <c r="B4668" i="79" s="1"/>
  <c r="C4676" i="79"/>
  <c r="B4676" i="79" s="1"/>
  <c r="C4508" i="79"/>
  <c r="B4508" i="79" s="1"/>
  <c r="C4516" i="79"/>
  <c r="B4516" i="79" s="1"/>
  <c r="C4524" i="79"/>
  <c r="B4524" i="79" s="1"/>
  <c r="C4532" i="79"/>
  <c r="B4532" i="79" s="1"/>
  <c r="C4540" i="79"/>
  <c r="B4540" i="79" s="1"/>
  <c r="C4548" i="79"/>
  <c r="B4548" i="79" s="1"/>
  <c r="C4556" i="79"/>
  <c r="B4556" i="79" s="1"/>
  <c r="C4564" i="79"/>
  <c r="B4564" i="79" s="1"/>
  <c r="C4572" i="79"/>
  <c r="B4572" i="79" s="1"/>
  <c r="C4580" i="79"/>
  <c r="B4580" i="79" s="1"/>
  <c r="C4588" i="79"/>
  <c r="B4588" i="79" s="1"/>
  <c r="C4420" i="79"/>
  <c r="B4420" i="79" s="1"/>
  <c r="C4428" i="79"/>
  <c r="B4428" i="79" s="1"/>
  <c r="C4436" i="79"/>
  <c r="B4436" i="79" s="1"/>
  <c r="C4444" i="79"/>
  <c r="B4444" i="79" s="1"/>
  <c r="C4452" i="79"/>
  <c r="B4452" i="79" s="1"/>
  <c r="C4460" i="79"/>
  <c r="B4460" i="79" s="1"/>
  <c r="C4468" i="79"/>
  <c r="B4468" i="79" s="1"/>
  <c r="C4476" i="79"/>
  <c r="B4476" i="79" s="1"/>
  <c r="C4484" i="79"/>
  <c r="B4484" i="79" s="1"/>
  <c r="C4492" i="79"/>
  <c r="B4492" i="79" s="1"/>
  <c r="C4500" i="79"/>
  <c r="B4500" i="79" s="1"/>
  <c r="C4339" i="79"/>
  <c r="B4339" i="79" s="1"/>
  <c r="C4347" i="79"/>
  <c r="B4347" i="79" s="1"/>
  <c r="C4355" i="79"/>
  <c r="B4355" i="79" s="1"/>
  <c r="C4363" i="79"/>
  <c r="B4363" i="79" s="1"/>
  <c r="C4371" i="79"/>
  <c r="B4371" i="79" s="1"/>
  <c r="C4379" i="79"/>
  <c r="B4379" i="79" s="1"/>
  <c r="C4387" i="79"/>
  <c r="B4387" i="79" s="1"/>
  <c r="C4395" i="79"/>
  <c r="B4395" i="79" s="1"/>
  <c r="C4403" i="79"/>
  <c r="B4403" i="79" s="1"/>
  <c r="C4411" i="79"/>
  <c r="B4411" i="79" s="1"/>
  <c r="C4257" i="79"/>
  <c r="B4257" i="79" s="1"/>
  <c r="C4265" i="79"/>
  <c r="B4265" i="79" s="1"/>
  <c r="C4273" i="79"/>
  <c r="B4273" i="79" s="1"/>
  <c r="C4281" i="79"/>
  <c r="B4281" i="79" s="1"/>
  <c r="C4289" i="79"/>
  <c r="B4289" i="79" s="1"/>
  <c r="C4297" i="79"/>
  <c r="B4297" i="79" s="1"/>
  <c r="C4305" i="79"/>
  <c r="B4305" i="79" s="1"/>
  <c r="C4313" i="79"/>
  <c r="B4313" i="79" s="1"/>
  <c r="C4321" i="79"/>
  <c r="B4321" i="79" s="1"/>
  <c r="C4329" i="79"/>
  <c r="B4329" i="79" s="1"/>
  <c r="C4174" i="79"/>
  <c r="B4174" i="79" s="1"/>
  <c r="C4182" i="79"/>
  <c r="B4182" i="79" s="1"/>
  <c r="C4190" i="79"/>
  <c r="B4190" i="79" s="1"/>
  <c r="C4198" i="79"/>
  <c r="B4198" i="79" s="1"/>
  <c r="C4206" i="79"/>
  <c r="B4206" i="79" s="1"/>
  <c r="C4214" i="79"/>
  <c r="B4214" i="79" s="1"/>
  <c r="C4222" i="79"/>
  <c r="B4222" i="79" s="1"/>
  <c r="C4230" i="79"/>
  <c r="B4230" i="79" s="1"/>
  <c r="C4238" i="79"/>
  <c r="B4238" i="79" s="1"/>
  <c r="C4246" i="79"/>
  <c r="B4246" i="79" s="1"/>
  <c r="C4090" i="79"/>
  <c r="B4090" i="79" s="1"/>
  <c r="C4098" i="79"/>
  <c r="B4098" i="79" s="1"/>
  <c r="C4106" i="79"/>
  <c r="B4106" i="79" s="1"/>
  <c r="C4114" i="79"/>
  <c r="B4114" i="79" s="1"/>
  <c r="C4122" i="79"/>
  <c r="B4122" i="79" s="1"/>
  <c r="C4130" i="79"/>
  <c r="B4130" i="79" s="1"/>
  <c r="C4138" i="79"/>
  <c r="B4138" i="79" s="1"/>
  <c r="C4146" i="79"/>
  <c r="B4146" i="79" s="1"/>
  <c r="C4154" i="79"/>
  <c r="B4154" i="79" s="1"/>
  <c r="C4162" i="79"/>
  <c r="B4162" i="79" s="1"/>
  <c r="C4088" i="79"/>
  <c r="B4088" i="79" s="1"/>
  <c r="C4010" i="79"/>
  <c r="B4010" i="79" s="1"/>
  <c r="C4018" i="79"/>
  <c r="B4018" i="79" s="1"/>
  <c r="C4026" i="79"/>
  <c r="B4026" i="79" s="1"/>
  <c r="C4034" i="79"/>
  <c r="B4034" i="79" s="1"/>
  <c r="C4042" i="79"/>
  <c r="B4042" i="79" s="1"/>
  <c r="C4050" i="79"/>
  <c r="B4050" i="79" s="1"/>
  <c r="C4058" i="79"/>
  <c r="B4058" i="79" s="1"/>
  <c r="C4066" i="79"/>
  <c r="B4066" i="79" s="1"/>
  <c r="C4074" i="79"/>
  <c r="B4074" i="79" s="1"/>
  <c r="C4082" i="79"/>
  <c r="B4082" i="79" s="1"/>
  <c r="C3918" i="79"/>
  <c r="B3918" i="79" s="1"/>
  <c r="C3926" i="79"/>
  <c r="B3926" i="79" s="1"/>
  <c r="C3934" i="79"/>
  <c r="B3934" i="79" s="1"/>
  <c r="C3942" i="79"/>
  <c r="B3942" i="79" s="1"/>
  <c r="C3950" i="79"/>
  <c r="B3950" i="79" s="1"/>
  <c r="C3958" i="79"/>
  <c r="B3958" i="79" s="1"/>
  <c r="C3966" i="79"/>
  <c r="B3966" i="79" s="1"/>
  <c r="C3974" i="79"/>
  <c r="B3974" i="79" s="1"/>
  <c r="C3982" i="79"/>
  <c r="B3982" i="79" s="1"/>
  <c r="C3990" i="79"/>
  <c r="B3990" i="79" s="1"/>
  <c r="C3998" i="79"/>
  <c r="B3998" i="79" s="1"/>
  <c r="C3835" i="79"/>
  <c r="B3835" i="79" s="1"/>
  <c r="C3843" i="79"/>
  <c r="B3843" i="79" s="1"/>
  <c r="C3851" i="79"/>
  <c r="B3851" i="79" s="1"/>
  <c r="C3859" i="79"/>
  <c r="B3859" i="79" s="1"/>
  <c r="C3867" i="79"/>
  <c r="B3867" i="79" s="1"/>
  <c r="C6527" i="79"/>
  <c r="C6538" i="79"/>
  <c r="C6552" i="79"/>
  <c r="C6566" i="79"/>
  <c r="C6577" i="79"/>
  <c r="C6591" i="79"/>
  <c r="C6602" i="79"/>
  <c r="C6440" i="79"/>
  <c r="C6454" i="79"/>
  <c r="C6465" i="79"/>
  <c r="C6479" i="79"/>
  <c r="C6490" i="79"/>
  <c r="C6504" i="79"/>
  <c r="C6342" i="79"/>
  <c r="C6353" i="79"/>
  <c r="C6367" i="79"/>
  <c r="C6378" i="79"/>
  <c r="C6392" i="79"/>
  <c r="C6406" i="79"/>
  <c r="C6417" i="79"/>
  <c r="C6256" i="79"/>
  <c r="C6267" i="79"/>
  <c r="C6281" i="79"/>
  <c r="C6295" i="79"/>
  <c r="C6306" i="79"/>
  <c r="C6320" i="79"/>
  <c r="C6331" i="79"/>
  <c r="C6177" i="79"/>
  <c r="C6191" i="79"/>
  <c r="C6202" i="79"/>
  <c r="C6216" i="79"/>
  <c r="C6227" i="79"/>
  <c r="C6241" i="79"/>
  <c r="C6171" i="79"/>
  <c r="C6148" i="79"/>
  <c r="C6162" i="79"/>
  <c r="C6095" i="79"/>
  <c r="C6109" i="79"/>
  <c r="C6123" i="79"/>
  <c r="C6134" i="79"/>
  <c r="C6019" i="79"/>
  <c r="C6030" i="79"/>
  <c r="C6044" i="79"/>
  <c r="C6058" i="79"/>
  <c r="C6069" i="79"/>
  <c r="C6083" i="79"/>
  <c r="C5930" i="79"/>
  <c r="C5944" i="79"/>
  <c r="C5958" i="79"/>
  <c r="C5969" i="79"/>
  <c r="C5983" i="79"/>
  <c r="C5994" i="79"/>
  <c r="C6008" i="79"/>
  <c r="C5854" i="79"/>
  <c r="C5865" i="79"/>
  <c r="C5879" i="79"/>
  <c r="C5890" i="79"/>
  <c r="C5904" i="79"/>
  <c r="C5918" i="79"/>
  <c r="C5841" i="79"/>
  <c r="C5765" i="79"/>
  <c r="C5776" i="79"/>
  <c r="C5790" i="79"/>
  <c r="C5804" i="79"/>
  <c r="C5815" i="79"/>
  <c r="C5829" i="79"/>
  <c r="C5675" i="79"/>
  <c r="C5689" i="79"/>
  <c r="C5703" i="79"/>
  <c r="C5714" i="79"/>
  <c r="C5728" i="79"/>
  <c r="C5739" i="79"/>
  <c r="C5753" i="79"/>
  <c r="C5597" i="79"/>
  <c r="C5608" i="79"/>
  <c r="C5622" i="79"/>
  <c r="C5633" i="79"/>
  <c r="C5647" i="79"/>
  <c r="C5661" i="79"/>
  <c r="C5500" i="79"/>
  <c r="C5514" i="79"/>
  <c r="C5525" i="79"/>
  <c r="C5539" i="79"/>
  <c r="C5553" i="79"/>
  <c r="C5564" i="79"/>
  <c r="C5578" i="79"/>
  <c r="C5415" i="79"/>
  <c r="C5429" i="79"/>
  <c r="C5443" i="79"/>
  <c r="C5454" i="79"/>
  <c r="C5468" i="79"/>
  <c r="C5479" i="79"/>
  <c r="C5493" i="79"/>
  <c r="C5347" i="79"/>
  <c r="C5358" i="79"/>
  <c r="C5372" i="79"/>
  <c r="C5383" i="79"/>
  <c r="C5397" i="79"/>
  <c r="C5411" i="79"/>
  <c r="C5276" i="79"/>
  <c r="C5290" i="79"/>
  <c r="C5301" i="79"/>
  <c r="C5315" i="79"/>
  <c r="C5329" i="79"/>
  <c r="C5183" i="79"/>
  <c r="C5197" i="79"/>
  <c r="C5208" i="79"/>
  <c r="C5222" i="79"/>
  <c r="C5236" i="79"/>
  <c r="C5247" i="79"/>
  <c r="C5261" i="79"/>
  <c r="C5104" i="79"/>
  <c r="C5118" i="79"/>
  <c r="C5132" i="79"/>
  <c r="C5143" i="79"/>
  <c r="C5157" i="79"/>
  <c r="C5168" i="79"/>
  <c r="C5098" i="79"/>
  <c r="C5028" i="79"/>
  <c r="C5039" i="79"/>
  <c r="C5053" i="79"/>
  <c r="C5064" i="79"/>
  <c r="C5078" i="79"/>
  <c r="C5092" i="79"/>
  <c r="C4998" i="79"/>
  <c r="C5012" i="79"/>
  <c r="C4940" i="79"/>
  <c r="C4954" i="79"/>
  <c r="C4968" i="79"/>
  <c r="C4979" i="79"/>
  <c r="C4993" i="79"/>
  <c r="C4858" i="79"/>
  <c r="C4872" i="79"/>
  <c r="C4883" i="79"/>
  <c r="C4891" i="79"/>
  <c r="C4899" i="79"/>
  <c r="C4907" i="79"/>
  <c r="C4915" i="79"/>
  <c r="C4923" i="79"/>
  <c r="C4767" i="79"/>
  <c r="C4775" i="79"/>
  <c r="C4783" i="79"/>
  <c r="C4791" i="79"/>
  <c r="C4799" i="79"/>
  <c r="C4807" i="79"/>
  <c r="C4815" i="79"/>
  <c r="C4823" i="79"/>
  <c r="C4831" i="79"/>
  <c r="C4839" i="79"/>
  <c r="C4847" i="79"/>
  <c r="C4685" i="79"/>
  <c r="B4685" i="79" s="1"/>
  <c r="C4693" i="79"/>
  <c r="B4693" i="79" s="1"/>
  <c r="C4701" i="79"/>
  <c r="B4701" i="79" s="1"/>
  <c r="C4709" i="79"/>
  <c r="B4709" i="79" s="1"/>
  <c r="C4717" i="79"/>
  <c r="B4717" i="79" s="1"/>
  <c r="C4725" i="79"/>
  <c r="B4725" i="79" s="1"/>
  <c r="C4733" i="79"/>
  <c r="B4733" i="79" s="1"/>
  <c r="C4741" i="79"/>
  <c r="B4741" i="79" s="1"/>
  <c r="C4749" i="79"/>
  <c r="B4749" i="79" s="1"/>
  <c r="C4757" i="79"/>
  <c r="B4757" i="79" s="1"/>
  <c r="C4765" i="79"/>
  <c r="B4765" i="79" s="1"/>
  <c r="C4597" i="79"/>
  <c r="B4597" i="79" s="1"/>
  <c r="C4605" i="79"/>
  <c r="B4605" i="79" s="1"/>
  <c r="C4613" i="79"/>
  <c r="B4613" i="79" s="1"/>
  <c r="C4621" i="79"/>
  <c r="B4621" i="79" s="1"/>
  <c r="C4629" i="79"/>
  <c r="B4629" i="79" s="1"/>
  <c r="C4637" i="79"/>
  <c r="B4637" i="79" s="1"/>
  <c r="C4645" i="79"/>
  <c r="B4645" i="79" s="1"/>
  <c r="C4653" i="79"/>
  <c r="B4653" i="79" s="1"/>
  <c r="C4661" i="79"/>
  <c r="B4661" i="79" s="1"/>
  <c r="C4669" i="79"/>
  <c r="B4669" i="79" s="1"/>
  <c r="C4677" i="79"/>
  <c r="B4677" i="79" s="1"/>
  <c r="C4509" i="79"/>
  <c r="B4509" i="79" s="1"/>
  <c r="C4517" i="79"/>
  <c r="B4517" i="79" s="1"/>
  <c r="C4525" i="79"/>
  <c r="B4525" i="79" s="1"/>
  <c r="C4533" i="79"/>
  <c r="B4533" i="79" s="1"/>
  <c r="C4541" i="79"/>
  <c r="B4541" i="79" s="1"/>
  <c r="C4549" i="79"/>
  <c r="B4549" i="79" s="1"/>
  <c r="C4557" i="79"/>
  <c r="B4557" i="79" s="1"/>
  <c r="C4565" i="79"/>
  <c r="B4565" i="79" s="1"/>
  <c r="C4573" i="79"/>
  <c r="B4573" i="79" s="1"/>
  <c r="C4581" i="79"/>
  <c r="B4581" i="79" s="1"/>
  <c r="C4589" i="79"/>
  <c r="B4589" i="79" s="1"/>
  <c r="C4421" i="79"/>
  <c r="B4421" i="79" s="1"/>
  <c r="C4429" i="79"/>
  <c r="B4429" i="79" s="1"/>
  <c r="C4437" i="79"/>
  <c r="B4437" i="79" s="1"/>
  <c r="C4445" i="79"/>
  <c r="B4445" i="79" s="1"/>
  <c r="C4453" i="79"/>
  <c r="B4453" i="79" s="1"/>
  <c r="C4461" i="79"/>
  <c r="B4461" i="79" s="1"/>
  <c r="C4469" i="79"/>
  <c r="B4469" i="79" s="1"/>
  <c r="C4477" i="79"/>
  <c r="B4477" i="79" s="1"/>
  <c r="C4485" i="79"/>
  <c r="B4485" i="79" s="1"/>
  <c r="C4493" i="79"/>
  <c r="B4493" i="79" s="1"/>
  <c r="C4501" i="79"/>
  <c r="B4501" i="79" s="1"/>
  <c r="C4340" i="79"/>
  <c r="B4340" i="79" s="1"/>
  <c r="C4348" i="79"/>
  <c r="B4348" i="79" s="1"/>
  <c r="C4356" i="79"/>
  <c r="B4356" i="79" s="1"/>
  <c r="C4364" i="79"/>
  <c r="B4364" i="79" s="1"/>
  <c r="C4372" i="79"/>
  <c r="B4372" i="79" s="1"/>
  <c r="C4380" i="79"/>
  <c r="B4380" i="79" s="1"/>
  <c r="C4388" i="79"/>
  <c r="B4388" i="79" s="1"/>
  <c r="C4396" i="79"/>
  <c r="B4396" i="79" s="1"/>
  <c r="C4404" i="79"/>
  <c r="B4404" i="79" s="1"/>
  <c r="C4412" i="79"/>
  <c r="B4412" i="79" s="1"/>
  <c r="C4258" i="79"/>
  <c r="B4258" i="79" s="1"/>
  <c r="C4266" i="79"/>
  <c r="B4266" i="79" s="1"/>
  <c r="C4274" i="79"/>
  <c r="B4274" i="79" s="1"/>
  <c r="C4282" i="79"/>
  <c r="B4282" i="79" s="1"/>
  <c r="C4290" i="79"/>
  <c r="B4290" i="79" s="1"/>
  <c r="C4298" i="79"/>
  <c r="B4298" i="79" s="1"/>
  <c r="C4306" i="79"/>
  <c r="B4306" i="79" s="1"/>
  <c r="C4314" i="79"/>
  <c r="B4314" i="79" s="1"/>
  <c r="C4322" i="79"/>
  <c r="B4322" i="79" s="1"/>
  <c r="C4330" i="79"/>
  <c r="B4330" i="79" s="1"/>
  <c r="C4175" i="79"/>
  <c r="B4175" i="79" s="1"/>
  <c r="C4183" i="79"/>
  <c r="B4183" i="79" s="1"/>
  <c r="C4191" i="79"/>
  <c r="B4191" i="79" s="1"/>
  <c r="C4199" i="79"/>
  <c r="B4199" i="79" s="1"/>
  <c r="C4207" i="79"/>
  <c r="B4207" i="79" s="1"/>
  <c r="C4215" i="79"/>
  <c r="B4215" i="79" s="1"/>
  <c r="C4223" i="79"/>
  <c r="B4223" i="79" s="1"/>
  <c r="C4231" i="79"/>
  <c r="B4231" i="79" s="1"/>
  <c r="C4239" i="79"/>
  <c r="B4239" i="79" s="1"/>
  <c r="C4247" i="79"/>
  <c r="B4247" i="79" s="1"/>
  <c r="C4091" i="79"/>
  <c r="B4091" i="79" s="1"/>
  <c r="C4099" i="79"/>
  <c r="B4099" i="79" s="1"/>
  <c r="C4107" i="79"/>
  <c r="B4107" i="79" s="1"/>
  <c r="C4115" i="79"/>
  <c r="B4115" i="79" s="1"/>
  <c r="C4123" i="79"/>
  <c r="B4123" i="79" s="1"/>
  <c r="C4131" i="79"/>
  <c r="B4131" i="79" s="1"/>
  <c r="C4139" i="79"/>
  <c r="B4139" i="79" s="1"/>
  <c r="C4147" i="79"/>
  <c r="B4147" i="79" s="1"/>
  <c r="C4155" i="79"/>
  <c r="B4155" i="79" s="1"/>
  <c r="C4163" i="79"/>
  <c r="B4163" i="79" s="1"/>
  <c r="C4003" i="79"/>
  <c r="B4003" i="79" s="1"/>
  <c r="C4011" i="79"/>
  <c r="B4011" i="79" s="1"/>
  <c r="C4019" i="79"/>
  <c r="B4019" i="79" s="1"/>
  <c r="C4027" i="79"/>
  <c r="B4027" i="79" s="1"/>
  <c r="C4035" i="79"/>
  <c r="B4035" i="79" s="1"/>
  <c r="C4043" i="79"/>
  <c r="B4043" i="79" s="1"/>
  <c r="C4051" i="79"/>
  <c r="B4051" i="79" s="1"/>
  <c r="C4059" i="79"/>
  <c r="B4059" i="79" s="1"/>
  <c r="C4067" i="79"/>
  <c r="B4067" i="79" s="1"/>
  <c r="C4075" i="79"/>
  <c r="B4075" i="79" s="1"/>
  <c r="C4083" i="79"/>
  <c r="B4083" i="79" s="1"/>
  <c r="C3919" i="79"/>
  <c r="B3919" i="79" s="1"/>
  <c r="C3927" i="79"/>
  <c r="B3927" i="79" s="1"/>
  <c r="C3935" i="79"/>
  <c r="B3935" i="79" s="1"/>
  <c r="C3943" i="79"/>
  <c r="B3943" i="79" s="1"/>
  <c r="C3951" i="79"/>
  <c r="B3951" i="79" s="1"/>
  <c r="C3959" i="79"/>
  <c r="B3959" i="79" s="1"/>
  <c r="C3967" i="79"/>
  <c r="B3967" i="79" s="1"/>
  <c r="C3975" i="79"/>
  <c r="B3975" i="79" s="1"/>
  <c r="C3983" i="79"/>
  <c r="B3983" i="79" s="1"/>
  <c r="C3991" i="79"/>
  <c r="B3991" i="79" s="1"/>
  <c r="C3999" i="79"/>
  <c r="B3999" i="79" s="1"/>
  <c r="C3836" i="79"/>
  <c r="B3836" i="79" s="1"/>
  <c r="C3844" i="79"/>
  <c r="B3844" i="79" s="1"/>
  <c r="C3852" i="79"/>
  <c r="B3852" i="79" s="1"/>
  <c r="C3860" i="79"/>
  <c r="B3860" i="79" s="1"/>
  <c r="C3868" i="79"/>
  <c r="B3868" i="79" s="1"/>
  <c r="C6528" i="79"/>
  <c r="C6545" i="79"/>
  <c r="C6568" i="79"/>
  <c r="C6585" i="79"/>
  <c r="C6432" i="79"/>
  <c r="C6455" i="79"/>
  <c r="C6472" i="79"/>
  <c r="C6495" i="79"/>
  <c r="C6512" i="79"/>
  <c r="C6359" i="79"/>
  <c r="C6382" i="79"/>
  <c r="C6399" i="79"/>
  <c r="C6422" i="79"/>
  <c r="C6264" i="79"/>
  <c r="C6287" i="79"/>
  <c r="C6307" i="79"/>
  <c r="C6327" i="79"/>
  <c r="C6179" i="79"/>
  <c r="C6199" i="79"/>
  <c r="C6219" i="79"/>
  <c r="C6242" i="79"/>
  <c r="C6141" i="79"/>
  <c r="C6164" i="79"/>
  <c r="C6103" i="79"/>
  <c r="C6126" i="79"/>
  <c r="C6020" i="79"/>
  <c r="C6037" i="79"/>
  <c r="C6060" i="79"/>
  <c r="C6077" i="79"/>
  <c r="C5936" i="79"/>
  <c r="C5959" i="79"/>
  <c r="C5976" i="79"/>
  <c r="C5999" i="79"/>
  <c r="C5848" i="79"/>
  <c r="C5871" i="79"/>
  <c r="C5894" i="79"/>
  <c r="C5911" i="79"/>
  <c r="C5840" i="79"/>
  <c r="C5773" i="79"/>
  <c r="C5796" i="79"/>
  <c r="C5816" i="79"/>
  <c r="C5756" i="79"/>
  <c r="C5691" i="79"/>
  <c r="C5711" i="79"/>
  <c r="C5731" i="79"/>
  <c r="C5754" i="79"/>
  <c r="C5601" i="79"/>
  <c r="C5624" i="79"/>
  <c r="C5641" i="79"/>
  <c r="C5664" i="79"/>
  <c r="C5515" i="79"/>
  <c r="C5532" i="79"/>
  <c r="C5555" i="79"/>
  <c r="C5572" i="79"/>
  <c r="C5421" i="79"/>
  <c r="C5444" i="79"/>
  <c r="C5461" i="79"/>
  <c r="C5484" i="79"/>
  <c r="C5341" i="79"/>
  <c r="C5364" i="79"/>
  <c r="C5387" i="79"/>
  <c r="C5404" i="79"/>
  <c r="C5281" i="79"/>
  <c r="C5298" i="79"/>
  <c r="C5321" i="79"/>
  <c r="C5184" i="79"/>
  <c r="C5204" i="79"/>
  <c r="C5224" i="79"/>
  <c r="C5244" i="79"/>
  <c r="C5264" i="79"/>
  <c r="C5119" i="79"/>
  <c r="C5136" i="79"/>
  <c r="C5159" i="79"/>
  <c r="C5176" i="79"/>
  <c r="C5031" i="79"/>
  <c r="C5054" i="79"/>
  <c r="C5071" i="79"/>
  <c r="C5094" i="79"/>
  <c r="C5006" i="79"/>
  <c r="C4946" i="79"/>
  <c r="C4969" i="79"/>
  <c r="C4986" i="79"/>
  <c r="C4863" i="79"/>
  <c r="C4880" i="79"/>
  <c r="C4894" i="79"/>
  <c r="C4908" i="79"/>
  <c r="C4919" i="79"/>
  <c r="C4769" i="79"/>
  <c r="C4780" i="79"/>
  <c r="C4794" i="79"/>
  <c r="C4808" i="79"/>
  <c r="C4819" i="79"/>
  <c r="C4833" i="79"/>
  <c r="C4844" i="79"/>
  <c r="C4688" i="79"/>
  <c r="B4688" i="79" s="1"/>
  <c r="C4702" i="79"/>
  <c r="B4702" i="79" s="1"/>
  <c r="C4713" i="79"/>
  <c r="B4713" i="79" s="1"/>
  <c r="C4727" i="79"/>
  <c r="B4727" i="79" s="1"/>
  <c r="C4738" i="79"/>
  <c r="B4738" i="79" s="1"/>
  <c r="C4752" i="79"/>
  <c r="B4752" i="79" s="1"/>
  <c r="C4678" i="79"/>
  <c r="B4678" i="79" s="1"/>
  <c r="C4601" i="79"/>
  <c r="B4601" i="79" s="1"/>
  <c r="C4615" i="79"/>
  <c r="B4615" i="79" s="1"/>
  <c r="C4626" i="79"/>
  <c r="B4626" i="79" s="1"/>
  <c r="C4640" i="79"/>
  <c r="B4640" i="79" s="1"/>
  <c r="C4654" i="79"/>
  <c r="B4654" i="79" s="1"/>
  <c r="C4665" i="79"/>
  <c r="B4665" i="79" s="1"/>
  <c r="C4503" i="79"/>
  <c r="B4503" i="79" s="1"/>
  <c r="C4514" i="79"/>
  <c r="B4514" i="79" s="1"/>
  <c r="C4528" i="79"/>
  <c r="B4528" i="79" s="1"/>
  <c r="C4542" i="79"/>
  <c r="B4542" i="79" s="1"/>
  <c r="C4553" i="79"/>
  <c r="B4553" i="79" s="1"/>
  <c r="C4567" i="79"/>
  <c r="B4567" i="79" s="1"/>
  <c r="C4578" i="79"/>
  <c r="B4578" i="79" s="1"/>
  <c r="C4416" i="79"/>
  <c r="B4416" i="79" s="1"/>
  <c r="C4430" i="79"/>
  <c r="B4430" i="79" s="1"/>
  <c r="C4441" i="79"/>
  <c r="B4441" i="79" s="1"/>
  <c r="C4455" i="79"/>
  <c r="B4455" i="79" s="1"/>
  <c r="C4466" i="79"/>
  <c r="B4466" i="79" s="1"/>
  <c r="C4480" i="79"/>
  <c r="B4480" i="79" s="1"/>
  <c r="C4494" i="79"/>
  <c r="B4494" i="79" s="1"/>
  <c r="C4336" i="79"/>
  <c r="B4336" i="79" s="1"/>
  <c r="C4350" i="79"/>
  <c r="B4350" i="79" s="1"/>
  <c r="C4361" i="79"/>
  <c r="B4361" i="79" s="1"/>
  <c r="C4375" i="79"/>
  <c r="B4375" i="79" s="1"/>
  <c r="C4389" i="79"/>
  <c r="B4389" i="79" s="1"/>
  <c r="C4400" i="79"/>
  <c r="B4400" i="79" s="1"/>
  <c r="C4333" i="79"/>
  <c r="B4333" i="79" s="1"/>
  <c r="C4263" i="79"/>
  <c r="B4263" i="79" s="1"/>
  <c r="C4277" i="79"/>
  <c r="B4277" i="79" s="1"/>
  <c r="C4291" i="79"/>
  <c r="B4291" i="79" s="1"/>
  <c r="C4302" i="79"/>
  <c r="B4302" i="79" s="1"/>
  <c r="C4316" i="79"/>
  <c r="B4316" i="79" s="1"/>
  <c r="C4327" i="79"/>
  <c r="B4327" i="79" s="1"/>
  <c r="C4178" i="79"/>
  <c r="B4178" i="79" s="1"/>
  <c r="C4192" i="79"/>
  <c r="B4192" i="79" s="1"/>
  <c r="C4203" i="79"/>
  <c r="B4203" i="79" s="1"/>
  <c r="C4217" i="79"/>
  <c r="B4217" i="79" s="1"/>
  <c r="C4228" i="79"/>
  <c r="B4228" i="79" s="1"/>
  <c r="C4242" i="79"/>
  <c r="B4242" i="79" s="1"/>
  <c r="C4170" i="79"/>
  <c r="B4170" i="79" s="1"/>
  <c r="C4100" i="79"/>
  <c r="B4100" i="79" s="1"/>
  <c r="C4110" i="79"/>
  <c r="B4110" i="79" s="1"/>
  <c r="C4120" i="79"/>
  <c r="B4120" i="79" s="1"/>
  <c r="C4132" i="79"/>
  <c r="B4132" i="79" s="1"/>
  <c r="C4142" i="79"/>
  <c r="B4142" i="79" s="1"/>
  <c r="C4152" i="79"/>
  <c r="B4152" i="79" s="1"/>
  <c r="C4164" i="79"/>
  <c r="B4164" i="79" s="1"/>
  <c r="C4006" i="79"/>
  <c r="B4006" i="79" s="1"/>
  <c r="C4016" i="79"/>
  <c r="B4016" i="79" s="1"/>
  <c r="C4028" i="79"/>
  <c r="B4028" i="79" s="1"/>
  <c r="C4038" i="79"/>
  <c r="B4038" i="79" s="1"/>
  <c r="C4048" i="79"/>
  <c r="B4048" i="79" s="1"/>
  <c r="C4060" i="79"/>
  <c r="B4060" i="79" s="1"/>
  <c r="C4070" i="79"/>
  <c r="B4070" i="79" s="1"/>
  <c r="C4080" i="79"/>
  <c r="B4080" i="79" s="1"/>
  <c r="C3920" i="79"/>
  <c r="B3920" i="79" s="1"/>
  <c r="C3930" i="79"/>
  <c r="B3930" i="79" s="1"/>
  <c r="C3940" i="79"/>
  <c r="B3940" i="79" s="1"/>
  <c r="C3952" i="79"/>
  <c r="B3952" i="79" s="1"/>
  <c r="C3962" i="79"/>
  <c r="B3962" i="79" s="1"/>
  <c r="C3972" i="79"/>
  <c r="B3972" i="79" s="1"/>
  <c r="C3984" i="79"/>
  <c r="B3984" i="79" s="1"/>
  <c r="C3994" i="79"/>
  <c r="B3994" i="79" s="1"/>
  <c r="C3833" i="79"/>
  <c r="B3833" i="79" s="1"/>
  <c r="C3845" i="79"/>
  <c r="B3845" i="79" s="1"/>
  <c r="C3855" i="79"/>
  <c r="B3855" i="79" s="1"/>
  <c r="C3865" i="79"/>
  <c r="B3865" i="79" s="1"/>
  <c r="C3875" i="79"/>
  <c r="B3875" i="79" s="1"/>
  <c r="C3883" i="79"/>
  <c r="B3883" i="79" s="1"/>
  <c r="C3891" i="79"/>
  <c r="B3891" i="79" s="1"/>
  <c r="C3899" i="79"/>
  <c r="B3899" i="79" s="1"/>
  <c r="C3907" i="79"/>
  <c r="B3907" i="79" s="1"/>
  <c r="C3915" i="79"/>
  <c r="B3915" i="79" s="1"/>
  <c r="C3753" i="79"/>
  <c r="B3753" i="79" s="1"/>
  <c r="C3761" i="79"/>
  <c r="B3761" i="79" s="1"/>
  <c r="C3769" i="79"/>
  <c r="B3769" i="79" s="1"/>
  <c r="C3777" i="79"/>
  <c r="B3777" i="79" s="1"/>
  <c r="C3785" i="79"/>
  <c r="B3785" i="79" s="1"/>
  <c r="C3793" i="79"/>
  <c r="B3793" i="79" s="1"/>
  <c r="C3801" i="79"/>
  <c r="B3801" i="79" s="1"/>
  <c r="C3809" i="79"/>
  <c r="B3809" i="79" s="1"/>
  <c r="C3817" i="79"/>
  <c r="B3817" i="79" s="1"/>
  <c r="C3825" i="79"/>
  <c r="B3825" i="79" s="1"/>
  <c r="C3661" i="79"/>
  <c r="B3661" i="79" s="1"/>
  <c r="C3669" i="79"/>
  <c r="B3669" i="79" s="1"/>
  <c r="C3677" i="79"/>
  <c r="B3677" i="79" s="1"/>
  <c r="C3685" i="79"/>
  <c r="B3685" i="79" s="1"/>
  <c r="C3693" i="79"/>
  <c r="B3693" i="79" s="1"/>
  <c r="C3701" i="79"/>
  <c r="B3701" i="79" s="1"/>
  <c r="C3709" i="79"/>
  <c r="B3709" i="79" s="1"/>
  <c r="C3717" i="79"/>
  <c r="B3717" i="79" s="1"/>
  <c r="C3725" i="79"/>
  <c r="B3725" i="79" s="1"/>
  <c r="C3733" i="79"/>
  <c r="B3733" i="79" s="1"/>
  <c r="C3741" i="79"/>
  <c r="B3741" i="79" s="1"/>
  <c r="C3646" i="79"/>
  <c r="B3646" i="79" s="1"/>
  <c r="C3654" i="79"/>
  <c r="B3654" i="79" s="1"/>
  <c r="C3576" i="79"/>
  <c r="B3576" i="79" s="1"/>
  <c r="C3584" i="79"/>
  <c r="B3584" i="79" s="1"/>
  <c r="C3592" i="79"/>
  <c r="B3592" i="79" s="1"/>
  <c r="C3600" i="79"/>
  <c r="B3600" i="79" s="1"/>
  <c r="C3608" i="79"/>
  <c r="B3608" i="79" s="1"/>
  <c r="C3616" i="79"/>
  <c r="B3616" i="79" s="1"/>
  <c r="C3624" i="79"/>
  <c r="B3624" i="79" s="1"/>
  <c r="C3632" i="79"/>
  <c r="B3632" i="79" s="1"/>
  <c r="C3640" i="79"/>
  <c r="B3640" i="79" s="1"/>
  <c r="C3486" i="79"/>
  <c r="B3486" i="79" s="1"/>
  <c r="C3494" i="79"/>
  <c r="B3494" i="79" s="1"/>
  <c r="C3502" i="79"/>
  <c r="B3502" i="79" s="1"/>
  <c r="C3510" i="79"/>
  <c r="B3510" i="79" s="1"/>
  <c r="C3518" i="79"/>
  <c r="B3518" i="79" s="1"/>
  <c r="C3526" i="79"/>
  <c r="B3526" i="79" s="1"/>
  <c r="C3534" i="79"/>
  <c r="B3534" i="79" s="1"/>
  <c r="C3542" i="79"/>
  <c r="B3542" i="79" s="1"/>
  <c r="C3550" i="79"/>
  <c r="B3550" i="79" s="1"/>
  <c r="C3558" i="79"/>
  <c r="B3558" i="79" s="1"/>
  <c r="C3566" i="79"/>
  <c r="B3566" i="79" s="1"/>
  <c r="C3450" i="79"/>
  <c r="B3450" i="79" s="1"/>
  <c r="C3458" i="79"/>
  <c r="B3458" i="79" s="1"/>
  <c r="C3466" i="79"/>
  <c r="B3466" i="79" s="1"/>
  <c r="C3474" i="79"/>
  <c r="B3474" i="79" s="1"/>
  <c r="C3393" i="79"/>
  <c r="B3393" i="79" s="1"/>
  <c r="C3401" i="79"/>
  <c r="B3401" i="79" s="1"/>
  <c r="C3409" i="79"/>
  <c r="B3409" i="79" s="1"/>
  <c r="C3417" i="79"/>
  <c r="B3417" i="79" s="1"/>
  <c r="C3425" i="79"/>
  <c r="B3425" i="79" s="1"/>
  <c r="C3433" i="79"/>
  <c r="B3433" i="79" s="1"/>
  <c r="C3441" i="79"/>
  <c r="B3441" i="79" s="1"/>
  <c r="C3392" i="79"/>
  <c r="B3392" i="79" s="1"/>
  <c r="C3383" i="79"/>
  <c r="B3383" i="79" s="1"/>
  <c r="C3320" i="79"/>
  <c r="B3320" i="79" s="1"/>
  <c r="C3328" i="79"/>
  <c r="B3328" i="79" s="1"/>
  <c r="C3336" i="79"/>
  <c r="B3336" i="79" s="1"/>
  <c r="C3344" i="79"/>
  <c r="B3344" i="79" s="1"/>
  <c r="C3352" i="79"/>
  <c r="B3352" i="79" s="1"/>
  <c r="C3360" i="79"/>
  <c r="B3360" i="79" s="1"/>
  <c r="C3368" i="79"/>
  <c r="B3368" i="79" s="1"/>
  <c r="C3376" i="79"/>
  <c r="B3376" i="79" s="1"/>
  <c r="C3253" i="79"/>
  <c r="B3253" i="79" s="1"/>
  <c r="C3261" i="79"/>
  <c r="B3261" i="79" s="1"/>
  <c r="C3269" i="79"/>
  <c r="B3269" i="79" s="1"/>
  <c r="C3277" i="79"/>
  <c r="B3277" i="79" s="1"/>
  <c r="C3285" i="79"/>
  <c r="B3285" i="79" s="1"/>
  <c r="C3293" i="79"/>
  <c r="B3293" i="79" s="1"/>
  <c r="C3301" i="79"/>
  <c r="B3301" i="79" s="1"/>
  <c r="C3309" i="79"/>
  <c r="B3309" i="79" s="1"/>
  <c r="C3317" i="79"/>
  <c r="B3317" i="79" s="1"/>
  <c r="C3231" i="79"/>
  <c r="B3231" i="79" s="1"/>
  <c r="C3239" i="79"/>
  <c r="B3239" i="79" s="1"/>
  <c r="C3164" i="79"/>
  <c r="B3164" i="79" s="1"/>
  <c r="C3172" i="79"/>
  <c r="B3172" i="79" s="1"/>
  <c r="C3180" i="79"/>
  <c r="B3180" i="79" s="1"/>
  <c r="C3188" i="79"/>
  <c r="B3188" i="79" s="1"/>
  <c r="C3196" i="79"/>
  <c r="B3196" i="79" s="1"/>
  <c r="C3204" i="79"/>
  <c r="B3204" i="79" s="1"/>
  <c r="C3212" i="79"/>
  <c r="B3212" i="79" s="1"/>
  <c r="C3220" i="79"/>
  <c r="B3220" i="79" s="1"/>
  <c r="C3158" i="79"/>
  <c r="B3158" i="79" s="1"/>
  <c r="C3154" i="79"/>
  <c r="B3154" i="79" s="1"/>
  <c r="C3128" i="79"/>
  <c r="B3128" i="79" s="1"/>
  <c r="C3136" i="79"/>
  <c r="B3136" i="79" s="1"/>
  <c r="C3144" i="79"/>
  <c r="B3144" i="79" s="1"/>
  <c r="C3081" i="79"/>
  <c r="B3081" i="79" s="1"/>
  <c r="C3089" i="79"/>
  <c r="B3089" i="79" s="1"/>
  <c r="C3097" i="79"/>
  <c r="B3097" i="79" s="1"/>
  <c r="C3105" i="79"/>
  <c r="B3105" i="79" s="1"/>
  <c r="C3113" i="79"/>
  <c r="B3113" i="79" s="1"/>
  <c r="C3121" i="79"/>
  <c r="B3121" i="79" s="1"/>
  <c r="C3000" i="79"/>
  <c r="B3000" i="79" s="1"/>
  <c r="C3008" i="79"/>
  <c r="B3008" i="79" s="1"/>
  <c r="C3016" i="79"/>
  <c r="B3016" i="79" s="1"/>
  <c r="C3024" i="79"/>
  <c r="B3024" i="79" s="1"/>
  <c r="C3032" i="79"/>
  <c r="B3032" i="79" s="1"/>
  <c r="C3040" i="79"/>
  <c r="B3040" i="79" s="1"/>
  <c r="C3048" i="79"/>
  <c r="B3048" i="79" s="1"/>
  <c r="C3056" i="79"/>
  <c r="B3056" i="79" s="1"/>
  <c r="C3064" i="79"/>
  <c r="B3064" i="79" s="1"/>
  <c r="C3072" i="79"/>
  <c r="B3072" i="79" s="1"/>
  <c r="C2912" i="79"/>
  <c r="B2912" i="79" s="1"/>
  <c r="C2920" i="79"/>
  <c r="B2920" i="79" s="1"/>
  <c r="C2928" i="79"/>
  <c r="B2928" i="79" s="1"/>
  <c r="C2936" i="79"/>
  <c r="B2936" i="79" s="1"/>
  <c r="C2944" i="79"/>
  <c r="B2944" i="79" s="1"/>
  <c r="C2952" i="79"/>
  <c r="B2952" i="79" s="1"/>
  <c r="C2960" i="79"/>
  <c r="B2960" i="79" s="1"/>
  <c r="C2968" i="79"/>
  <c r="B2968" i="79" s="1"/>
  <c r="C2976" i="79"/>
  <c r="B2976" i="79" s="1"/>
  <c r="C2984" i="79"/>
  <c r="B2984" i="79" s="1"/>
  <c r="C2992" i="79"/>
  <c r="B2992" i="79" s="1"/>
  <c r="C2906" i="79"/>
  <c r="B2906" i="79" s="1"/>
  <c r="C2829" i="79"/>
  <c r="B2829" i="79" s="1"/>
  <c r="C2837" i="79"/>
  <c r="B2837" i="79" s="1"/>
  <c r="C2845" i="79"/>
  <c r="B2845" i="79" s="1"/>
  <c r="C2853" i="79"/>
  <c r="B2853" i="79" s="1"/>
  <c r="C2861" i="79"/>
  <c r="B2861" i="79" s="1"/>
  <c r="C2869" i="79"/>
  <c r="B2869" i="79" s="1"/>
  <c r="C2877" i="79"/>
  <c r="B2877" i="79" s="1"/>
  <c r="C2885" i="79"/>
  <c r="B2885" i="79" s="1"/>
  <c r="C2893" i="79"/>
  <c r="B2893" i="79" s="1"/>
  <c r="C2824" i="79"/>
  <c r="B2824" i="79" s="1"/>
  <c r="C2807" i="79"/>
  <c r="B2807" i="79" s="1"/>
  <c r="C2815" i="79"/>
  <c r="B2815" i="79" s="1"/>
  <c r="C2789" i="79"/>
  <c r="B2789" i="79" s="1"/>
  <c r="C2797" i="79"/>
  <c r="B2797" i="79" s="1"/>
  <c r="C2741" i="79"/>
  <c r="B2741" i="79" s="1"/>
  <c r="C2749" i="79"/>
  <c r="B2749" i="79" s="1"/>
  <c r="C2757" i="79"/>
  <c r="B2757" i="79" s="1"/>
  <c r="C2765" i="79"/>
  <c r="B2765" i="79" s="1"/>
  <c r="C2773" i="79"/>
  <c r="B2773" i="79" s="1"/>
  <c r="C2781" i="79"/>
  <c r="B2781" i="79" s="1"/>
  <c r="C2654" i="79"/>
  <c r="B2654" i="79" s="1"/>
  <c r="C2662" i="79"/>
  <c r="B2662" i="79" s="1"/>
  <c r="C2670" i="79"/>
  <c r="B2670" i="79" s="1"/>
  <c r="C2678" i="79"/>
  <c r="B2678" i="79" s="1"/>
  <c r="C2686" i="79"/>
  <c r="B2686" i="79" s="1"/>
  <c r="C2694" i="79"/>
  <c r="B2694" i="79" s="1"/>
  <c r="C2702" i="79"/>
  <c r="B2702" i="79" s="1"/>
  <c r="C2710" i="79"/>
  <c r="B2710" i="79" s="1"/>
  <c r="C2718" i="79"/>
  <c r="B2718" i="79" s="1"/>
  <c r="C2726" i="79"/>
  <c r="B2726" i="79" s="1"/>
  <c r="C2734" i="79"/>
  <c r="B2734" i="79" s="1"/>
  <c r="C2650" i="79"/>
  <c r="B2650" i="79" s="1"/>
  <c r="C2624" i="79"/>
  <c r="B2624" i="79" s="1"/>
  <c r="C2632" i="79"/>
  <c r="B2632" i="79" s="1"/>
  <c r="C2640" i="79"/>
  <c r="B2640" i="79" s="1"/>
  <c r="C2568" i="79"/>
  <c r="B2568" i="79" s="1"/>
  <c r="C2576" i="79"/>
  <c r="B2576" i="79" s="1"/>
  <c r="C2584" i="79"/>
  <c r="B2584" i="79" s="1"/>
  <c r="C2592" i="79"/>
  <c r="B2592" i="79" s="1"/>
  <c r="C2600" i="79"/>
  <c r="B2600" i="79" s="1"/>
  <c r="C2608" i="79"/>
  <c r="B2608" i="79" s="1"/>
  <c r="C2616" i="79"/>
  <c r="B2616" i="79" s="1"/>
  <c r="C2545" i="79"/>
  <c r="B2545" i="79" s="1"/>
  <c r="C2553" i="79"/>
  <c r="B2553" i="79" s="1"/>
  <c r="C2561" i="79"/>
  <c r="B2561" i="79" s="1"/>
  <c r="C2488" i="79"/>
  <c r="B2488" i="79" s="1"/>
  <c r="C2496" i="79"/>
  <c r="B2496" i="79" s="1"/>
  <c r="C2504" i="79"/>
  <c r="B2504" i="79" s="1"/>
  <c r="C2512" i="79"/>
  <c r="B2512" i="79" s="1"/>
  <c r="C2520" i="79"/>
  <c r="B2520" i="79" s="1"/>
  <c r="C2528" i="79"/>
  <c r="B2528" i="79" s="1"/>
  <c r="C2536" i="79"/>
  <c r="B2536" i="79" s="1"/>
  <c r="C2406" i="79"/>
  <c r="B2406" i="79" s="1"/>
  <c r="C2414" i="79"/>
  <c r="B2414" i="79" s="1"/>
  <c r="C2422" i="79"/>
  <c r="B2422" i="79" s="1"/>
  <c r="C2430" i="79"/>
  <c r="B2430" i="79" s="1"/>
  <c r="C2438" i="79"/>
  <c r="B2438" i="79" s="1"/>
  <c r="C2446" i="79"/>
  <c r="B2446" i="79" s="1"/>
  <c r="C2454" i="79"/>
  <c r="B2454" i="79" s="1"/>
  <c r="C2462" i="79"/>
  <c r="B2462" i="79" s="1"/>
  <c r="C2470" i="79"/>
  <c r="B2470" i="79" s="1"/>
  <c r="C2478" i="79"/>
  <c r="B2478" i="79" s="1"/>
  <c r="C2376" i="79"/>
  <c r="B2376" i="79" s="1"/>
  <c r="C2382" i="79"/>
  <c r="B2382" i="79" s="1"/>
  <c r="C2389" i="79"/>
  <c r="B2389" i="79" s="1"/>
  <c r="C2396" i="79"/>
  <c r="B2396" i="79" s="1"/>
  <c r="C2318" i="79"/>
  <c r="B2318" i="79" s="1"/>
  <c r="C2325" i="79"/>
  <c r="B2325" i="79" s="1"/>
  <c r="C2332" i="79"/>
  <c r="B2332" i="79" s="1"/>
  <c r="C2338" i="79"/>
  <c r="B2338" i="79" s="1"/>
  <c r="C2351" i="79"/>
  <c r="B2351" i="79" s="1"/>
  <c r="C2358" i="79"/>
  <c r="B2358" i="79" s="1"/>
  <c r="C2364" i="79"/>
  <c r="B2364" i="79" s="1"/>
  <c r="C2370" i="79"/>
  <c r="B2370" i="79" s="1"/>
  <c r="C2229" i="79"/>
  <c r="B2229" i="79" s="1"/>
  <c r="C2237" i="79"/>
  <c r="B2237" i="79" s="1"/>
  <c r="C2245" i="79"/>
  <c r="B2245" i="79" s="1"/>
  <c r="C2253" i="79"/>
  <c r="B2253" i="79" s="1"/>
  <c r="C2261" i="79"/>
  <c r="B2261" i="79" s="1"/>
  <c r="C2269" i="79"/>
  <c r="B2269" i="79" s="1"/>
  <c r="C2277" i="79"/>
  <c r="B2277" i="79" s="1"/>
  <c r="C2285" i="79"/>
  <c r="B2285" i="79" s="1"/>
  <c r="C2293" i="79"/>
  <c r="B2293" i="79" s="1"/>
  <c r="C2301" i="79"/>
  <c r="B2301" i="79" s="1"/>
  <c r="C2309" i="79"/>
  <c r="B2309" i="79" s="1"/>
  <c r="C2141" i="79"/>
  <c r="B2141" i="79" s="1"/>
  <c r="C2146" i="79"/>
  <c r="B2146" i="79" s="1"/>
  <c r="C2158" i="79"/>
  <c r="B2158" i="79" s="1"/>
  <c r="C2164" i="79"/>
  <c r="B2164" i="79" s="1"/>
  <c r="C2169" i="79"/>
  <c r="B2169" i="79" s="1"/>
  <c r="C2175" i="79"/>
  <c r="B2175" i="79" s="1"/>
  <c r="C2187" i="79"/>
  <c r="B2187" i="79" s="1"/>
  <c r="C2192" i="79"/>
  <c r="B2192" i="79" s="1"/>
  <c r="C2205" i="79"/>
  <c r="B2205" i="79" s="1"/>
  <c r="C2210" i="79"/>
  <c r="B2210" i="79" s="1"/>
  <c r="C2222" i="79"/>
  <c r="B2222" i="79" s="1"/>
  <c r="C2051" i="79"/>
  <c r="B2051" i="79" s="1"/>
  <c r="C2060" i="79"/>
  <c r="B2060" i="79" s="1"/>
  <c r="C2069" i="79"/>
  <c r="B2069" i="79" s="1"/>
  <c r="C2074" i="79"/>
  <c r="B2074" i="79" s="1"/>
  <c r="C2083" i="79"/>
  <c r="B2083" i="79" s="1"/>
  <c r="C2092" i="79"/>
  <c r="B2092" i="79" s="1"/>
  <c r="C2101" i="79"/>
  <c r="B2101" i="79" s="1"/>
  <c r="C2106" i="79"/>
  <c r="B2106" i="79" s="1"/>
  <c r="C2115" i="79"/>
  <c r="B2115" i="79" s="1"/>
  <c r="C2124" i="79"/>
  <c r="B2124" i="79" s="1"/>
  <c r="C2133" i="79"/>
  <c r="B2133" i="79" s="1"/>
  <c r="C2138" i="79"/>
  <c r="B2138" i="79" s="1"/>
  <c r="C1970" i="79"/>
  <c r="B1970" i="79" s="1"/>
  <c r="C1978" i="79"/>
  <c r="B1978" i="79" s="1"/>
  <c r="C1986" i="79"/>
  <c r="B1986" i="79" s="1"/>
  <c r="C1994" i="79"/>
  <c r="B1994" i="79" s="1"/>
  <c r="C2002" i="79"/>
  <c r="B2002" i="79" s="1"/>
  <c r="C2010" i="79"/>
  <c r="B2010" i="79" s="1"/>
  <c r="C2018" i="79"/>
  <c r="B2018" i="79" s="1"/>
  <c r="C2026" i="79"/>
  <c r="B2026" i="79" s="1"/>
  <c r="C2034" i="79"/>
  <c r="B2034" i="79" s="1"/>
  <c r="C2042" i="79"/>
  <c r="B2042" i="79" s="1"/>
  <c r="C2050" i="79"/>
  <c r="B2050" i="79" s="1"/>
  <c r="C1885" i="79"/>
  <c r="B1885" i="79" s="1"/>
  <c r="C1893" i="79"/>
  <c r="B1893" i="79" s="1"/>
  <c r="C1901" i="79"/>
  <c r="B1901" i="79" s="1"/>
  <c r="C1909" i="79"/>
  <c r="B1909" i="79" s="1"/>
  <c r="C1917" i="79"/>
  <c r="B1917" i="79" s="1"/>
  <c r="C1925" i="79"/>
  <c r="B1925" i="79" s="1"/>
  <c r="C1933" i="79"/>
  <c r="B1933" i="79" s="1"/>
  <c r="C1941" i="79"/>
  <c r="B1941" i="79" s="1"/>
  <c r="C1949" i="79"/>
  <c r="B1949" i="79" s="1"/>
  <c r="C1957" i="79"/>
  <c r="B1957" i="79" s="1"/>
  <c r="C1872" i="79"/>
  <c r="B1872" i="79" s="1"/>
  <c r="C1878" i="79"/>
  <c r="B1878" i="79" s="1"/>
  <c r="C1809" i="79"/>
  <c r="B1809" i="79" s="1"/>
  <c r="C1832" i="79"/>
  <c r="B1832" i="79" s="1"/>
  <c r="C1838" i="79"/>
  <c r="B1838" i="79" s="1"/>
  <c r="C1844" i="79"/>
  <c r="B1844" i="79" s="1"/>
  <c r="C1850" i="79"/>
  <c r="B1850" i="79" s="1"/>
  <c r="C1855" i="79"/>
  <c r="B1855" i="79" s="1"/>
  <c r="C1861" i="79"/>
  <c r="B1861" i="79" s="1"/>
  <c r="C1867" i="79"/>
  <c r="B1867" i="79" s="1"/>
  <c r="C1799" i="79"/>
  <c r="B1799" i="79" s="1"/>
  <c r="C1722" i="79"/>
  <c r="B1722" i="79" s="1"/>
  <c r="C1729" i="79"/>
  <c r="B1729" i="79" s="1"/>
  <c r="C1735" i="79"/>
  <c r="B1735" i="79" s="1"/>
  <c r="C1748" i="79"/>
  <c r="B1748" i="79" s="1"/>
  <c r="C1754" i="79"/>
  <c r="B1754" i="79" s="1"/>
  <c r="C1761" i="79"/>
  <c r="B1761" i="79" s="1"/>
  <c r="C1767" i="79"/>
  <c r="B1767" i="79" s="1"/>
  <c r="C1780" i="79"/>
  <c r="B1780" i="79" s="1"/>
  <c r="C1786" i="79"/>
  <c r="B1786" i="79" s="1"/>
  <c r="C1793" i="79"/>
  <c r="B1793" i="79" s="1"/>
  <c r="C1638" i="79"/>
  <c r="B1638" i="79" s="1"/>
  <c r="C1654" i="79"/>
  <c r="B1654" i="79" s="1"/>
  <c r="C1670" i="79"/>
  <c r="B1670" i="79" s="1"/>
  <c r="C1686" i="79"/>
  <c r="B1686" i="79" s="1"/>
  <c r="C1702" i="79"/>
  <c r="B1702" i="79" s="1"/>
  <c r="C1557" i="79"/>
  <c r="B1557" i="79" s="1"/>
  <c r="C1565" i="79"/>
  <c r="B1565" i="79" s="1"/>
  <c r="C1573" i="79"/>
  <c r="B1573" i="79" s="1"/>
  <c r="C1581" i="79"/>
  <c r="B1581" i="79" s="1"/>
  <c r="C1589" i="79"/>
  <c r="B1589" i="79" s="1"/>
  <c r="C1597" i="79"/>
  <c r="B1597" i="79" s="1"/>
  <c r="C1605" i="79"/>
  <c r="B1605" i="79" s="1"/>
  <c r="C1613" i="79"/>
  <c r="B1613" i="79" s="1"/>
  <c r="C1621" i="79"/>
  <c r="B1621" i="79" s="1"/>
  <c r="C1629" i="79"/>
  <c r="B1629" i="79" s="1"/>
  <c r="C1482" i="79"/>
  <c r="B1482" i="79" s="1"/>
  <c r="C1490" i="79"/>
  <c r="B1490" i="79" s="1"/>
  <c r="C1498" i="79"/>
  <c r="B1498" i="79" s="1"/>
  <c r="C1506" i="79"/>
  <c r="B1506" i="79" s="1"/>
  <c r="C1514" i="79"/>
  <c r="B1514" i="79" s="1"/>
  <c r="C1522" i="79"/>
  <c r="B1522" i="79" s="1"/>
  <c r="C1530" i="79"/>
  <c r="B1530" i="79" s="1"/>
  <c r="C1538" i="79"/>
  <c r="B1538" i="79" s="1"/>
  <c r="C1546" i="79"/>
  <c r="B1546" i="79" s="1"/>
  <c r="C1398" i="79"/>
  <c r="B1398" i="79" s="1"/>
  <c r="C1412" i="79"/>
  <c r="B1412" i="79" s="1"/>
  <c r="C1419" i="79"/>
  <c r="B1419" i="79" s="1"/>
  <c r="C1427" i="79"/>
  <c r="B1427" i="79" s="1"/>
  <c r="C1435" i="79"/>
  <c r="B1435" i="79" s="1"/>
  <c r="C1448" i="79"/>
  <c r="B1448" i="79" s="1"/>
  <c r="C1456" i="79"/>
  <c r="B1456" i="79" s="1"/>
  <c r="C1464" i="79"/>
  <c r="B1464" i="79" s="1"/>
  <c r="C1471" i="79"/>
  <c r="B1471" i="79" s="1"/>
  <c r="C1322" i="79"/>
  <c r="B1322" i="79" s="1"/>
  <c r="C1330" i="79"/>
  <c r="B1330" i="79" s="1"/>
  <c r="C1338" i="79"/>
  <c r="B1338" i="79" s="1"/>
  <c r="C1346" i="79"/>
  <c r="B1346" i="79" s="1"/>
  <c r="C1354" i="79"/>
  <c r="B1354" i="79" s="1"/>
  <c r="C1362" i="79"/>
  <c r="B1362" i="79" s="1"/>
  <c r="C1370" i="79"/>
  <c r="B1370" i="79" s="1"/>
  <c r="C1378" i="79"/>
  <c r="B1378" i="79" s="1"/>
  <c r="C1386" i="79"/>
  <c r="B1386" i="79" s="1"/>
  <c r="C1394" i="79"/>
  <c r="B1394" i="79" s="1"/>
  <c r="C1244" i="79"/>
  <c r="B1244" i="79" s="1"/>
  <c r="C1252" i="79"/>
  <c r="B1252" i="79" s="1"/>
  <c r="C1260" i="79"/>
  <c r="B1260" i="79" s="1"/>
  <c r="C1268" i="79"/>
  <c r="B1268" i="79" s="1"/>
  <c r="C1276" i="79"/>
  <c r="B1276" i="79" s="1"/>
  <c r="C1284" i="79"/>
  <c r="B1284" i="79" s="1"/>
  <c r="C1292" i="79"/>
  <c r="B1292" i="79" s="1"/>
  <c r="C1300" i="79"/>
  <c r="B1300" i="79" s="1"/>
  <c r="C1308" i="79"/>
  <c r="B1308" i="79" s="1"/>
  <c r="C1316" i="79"/>
  <c r="B1316" i="79" s="1"/>
  <c r="C1220" i="79"/>
  <c r="B1220" i="79" s="1"/>
  <c r="C1228" i="79"/>
  <c r="B1228" i="79" s="1"/>
  <c r="C1236" i="79"/>
  <c r="B1236" i="79" s="1"/>
  <c r="C1206" i="79"/>
  <c r="B1206" i="79" s="1"/>
  <c r="C1214" i="79"/>
  <c r="B1214" i="79" s="1"/>
  <c r="C1167" i="79"/>
  <c r="B1167" i="79" s="1"/>
  <c r="C1175" i="79"/>
  <c r="B1175" i="79" s="1"/>
  <c r="C1183" i="79"/>
  <c r="B1183" i="79" s="1"/>
  <c r="C1191" i="79"/>
  <c r="B1191" i="79" s="1"/>
  <c r="C1199" i="79"/>
  <c r="B1199" i="79" s="1"/>
  <c r="C1080" i="79"/>
  <c r="B1083" i="79"/>
  <c r="C1088" i="79"/>
  <c r="B1091" i="79"/>
  <c r="C1096" i="79"/>
  <c r="B1099" i="79"/>
  <c r="C1104" i="79"/>
  <c r="B1107" i="79"/>
  <c r="C1112" i="79"/>
  <c r="B1115" i="79"/>
  <c r="C1120" i="79"/>
  <c r="B1123" i="79"/>
  <c r="C1128" i="79"/>
  <c r="B1131" i="79"/>
  <c r="C1136" i="79"/>
  <c r="B1139" i="79"/>
  <c r="C1144" i="79"/>
  <c r="B1147" i="79"/>
  <c r="C1152" i="79"/>
  <c r="B1155" i="79"/>
  <c r="C1160" i="79"/>
  <c r="B995" i="79"/>
  <c r="C1000" i="79"/>
  <c r="B1003" i="79"/>
  <c r="C1008" i="79"/>
  <c r="B1011" i="79"/>
  <c r="C1016" i="79"/>
  <c r="B1019" i="79"/>
  <c r="C1024" i="79"/>
  <c r="B1027" i="79"/>
  <c r="C1032" i="79"/>
  <c r="B1035" i="79"/>
  <c r="C1040" i="79"/>
  <c r="B1043" i="79"/>
  <c r="C1048" i="79"/>
  <c r="B1051" i="79"/>
  <c r="C1056" i="79"/>
  <c r="B1059" i="79"/>
  <c r="C1064" i="79"/>
  <c r="B1067" i="79"/>
  <c r="C1072" i="79"/>
  <c r="B1075" i="79"/>
  <c r="C909" i="79"/>
  <c r="C912" i="79"/>
  <c r="B915" i="79"/>
  <c r="C920" i="79"/>
  <c r="B923" i="79"/>
  <c r="C928" i="79"/>
  <c r="B931" i="79"/>
  <c r="C936" i="79"/>
  <c r="B939" i="79"/>
  <c r="C944" i="79"/>
  <c r="B947" i="79"/>
  <c r="C952" i="79"/>
  <c r="B955" i="79"/>
  <c r="C960" i="79"/>
  <c r="B963" i="79"/>
  <c r="C968" i="79"/>
  <c r="B971" i="79"/>
  <c r="C976" i="79"/>
  <c r="B979" i="79"/>
  <c r="C984" i="79"/>
  <c r="B987" i="79"/>
  <c r="B856" i="79"/>
  <c r="C861" i="79"/>
  <c r="B864" i="79"/>
  <c r="C869" i="79"/>
  <c r="B872" i="79"/>
  <c r="C6529" i="79"/>
  <c r="C6546" i="79"/>
  <c r="C6569" i="79"/>
  <c r="C6592" i="79"/>
  <c r="C6433" i="79"/>
  <c r="C6456" i="79"/>
  <c r="C6473" i="79"/>
  <c r="C6496" i="79"/>
  <c r="C6343" i="79"/>
  <c r="C6360" i="79"/>
  <c r="C6383" i="79"/>
  <c r="C6400" i="79"/>
  <c r="C6423" i="79"/>
  <c r="C6271" i="79"/>
  <c r="C6288" i="79"/>
  <c r="C6311" i="79"/>
  <c r="C6328" i="79"/>
  <c r="C6183" i="79"/>
  <c r="C6203" i="79"/>
  <c r="C6223" i="79"/>
  <c r="C6243" i="79"/>
  <c r="C6145" i="79"/>
  <c r="C6165" i="79"/>
  <c r="C6110" i="79"/>
  <c r="C6127" i="79"/>
  <c r="C6021" i="79"/>
  <c r="C6038" i="79"/>
  <c r="C6061" i="79"/>
  <c r="C6084" i="79"/>
  <c r="C5937" i="79"/>
  <c r="C5960" i="79"/>
  <c r="C5977" i="79"/>
  <c r="C6000" i="79"/>
  <c r="C5855" i="79"/>
  <c r="C5872" i="79"/>
  <c r="C5895" i="79"/>
  <c r="C5912" i="79"/>
  <c r="C5757" i="79"/>
  <c r="C5780" i="79"/>
  <c r="C5797" i="79"/>
  <c r="C5820" i="79"/>
  <c r="C5672" i="79"/>
  <c r="C5695" i="79"/>
  <c r="C5715" i="79"/>
  <c r="C5735" i="79"/>
  <c r="C5755" i="79"/>
  <c r="C5605" i="79"/>
  <c r="C5625" i="79"/>
  <c r="C5648" i="79"/>
  <c r="C5665" i="79"/>
  <c r="C5516" i="79"/>
  <c r="C5533" i="79"/>
  <c r="C5556" i="79"/>
  <c r="C5579" i="79"/>
  <c r="C5422" i="79"/>
  <c r="C5445" i="79"/>
  <c r="C5462" i="79"/>
  <c r="C5485" i="79"/>
  <c r="C5348" i="79"/>
  <c r="C5365" i="79"/>
  <c r="C5388" i="79"/>
  <c r="C5405" i="79"/>
  <c r="C5282" i="79"/>
  <c r="C5305" i="79"/>
  <c r="C5322" i="79"/>
  <c r="C5188" i="79"/>
  <c r="C5205" i="79"/>
  <c r="C5228" i="79"/>
  <c r="C5248" i="79"/>
  <c r="C5100" i="79"/>
  <c r="C5120" i="79"/>
  <c r="C5140" i="79"/>
  <c r="C5160" i="79"/>
  <c r="C5015" i="79"/>
  <c r="C5032" i="79"/>
  <c r="C5055" i="79"/>
  <c r="C5072" i="79"/>
  <c r="C5095" i="79"/>
  <c r="C5013" i="79"/>
  <c r="C4947" i="79"/>
  <c r="C4970" i="79"/>
  <c r="C4987" i="79"/>
  <c r="C4864" i="79"/>
  <c r="C4884" i="79"/>
  <c r="C4895" i="79"/>
  <c r="C4909" i="79"/>
  <c r="C4920" i="79"/>
  <c r="C4770" i="79"/>
  <c r="C4784" i="79"/>
  <c r="C4795" i="79"/>
  <c r="C4809" i="79"/>
  <c r="C4820" i="79"/>
  <c r="C4834" i="79"/>
  <c r="C4766" i="79"/>
  <c r="C4689" i="79"/>
  <c r="B4689" i="79" s="1"/>
  <c r="C4703" i="79"/>
  <c r="B4703" i="79" s="1"/>
  <c r="C4714" i="79"/>
  <c r="B4714" i="79" s="1"/>
  <c r="C4728" i="79"/>
  <c r="B4728" i="79" s="1"/>
  <c r="C4742" i="79"/>
  <c r="B4742" i="79" s="1"/>
  <c r="C4753" i="79"/>
  <c r="B4753" i="79" s="1"/>
  <c r="C4591" i="79"/>
  <c r="B4591" i="79" s="1"/>
  <c r="C4602" i="79"/>
  <c r="B4602" i="79" s="1"/>
  <c r="C4616" i="79"/>
  <c r="B4616" i="79" s="1"/>
  <c r="C4630" i="79"/>
  <c r="B4630" i="79" s="1"/>
  <c r="C4641" i="79"/>
  <c r="B4641" i="79" s="1"/>
  <c r="C4655" i="79"/>
  <c r="B4655" i="79" s="1"/>
  <c r="C4666" i="79"/>
  <c r="B4666" i="79" s="1"/>
  <c r="C4504" i="79"/>
  <c r="B4504" i="79" s="1"/>
  <c r="C4518" i="79"/>
  <c r="B4518" i="79" s="1"/>
  <c r="C4529" i="79"/>
  <c r="B4529" i="79" s="1"/>
  <c r="C4543" i="79"/>
  <c r="B4543" i="79" s="1"/>
  <c r="C4554" i="79"/>
  <c r="B4554" i="79" s="1"/>
  <c r="C4568" i="79"/>
  <c r="B4568" i="79" s="1"/>
  <c r="C4582" i="79"/>
  <c r="B4582" i="79" s="1"/>
  <c r="C4417" i="79"/>
  <c r="B4417" i="79" s="1"/>
  <c r="C4431" i="79"/>
  <c r="B4431" i="79" s="1"/>
  <c r="C4442" i="79"/>
  <c r="B4442" i="79" s="1"/>
  <c r="C4456" i="79"/>
  <c r="B4456" i="79" s="1"/>
  <c r="C4470" i="79"/>
  <c r="B4470" i="79" s="1"/>
  <c r="C4481" i="79"/>
  <c r="B4481" i="79" s="1"/>
  <c r="C4495" i="79"/>
  <c r="B4495" i="79" s="1"/>
  <c r="C4337" i="79"/>
  <c r="B4337" i="79" s="1"/>
  <c r="C4351" i="79"/>
  <c r="B4351" i="79" s="1"/>
  <c r="C4365" i="79"/>
  <c r="B4365" i="79" s="1"/>
  <c r="C4376" i="79"/>
  <c r="B4376" i="79" s="1"/>
  <c r="C4390" i="79"/>
  <c r="B4390" i="79" s="1"/>
  <c r="C4401" i="79"/>
  <c r="B4401" i="79" s="1"/>
  <c r="C4253" i="79"/>
  <c r="B4253" i="79" s="1"/>
  <c r="C4267" i="79"/>
  <c r="B4267" i="79" s="1"/>
  <c r="C4278" i="79"/>
  <c r="B4278" i="79" s="1"/>
  <c r="C4292" i="79"/>
  <c r="B4292" i="79" s="1"/>
  <c r="C4303" i="79"/>
  <c r="B4303" i="79" s="1"/>
  <c r="C4317" i="79"/>
  <c r="B4317" i="79" s="1"/>
  <c r="C4331" i="79"/>
  <c r="B4331" i="79" s="1"/>
  <c r="C4179" i="79"/>
  <c r="B4179" i="79" s="1"/>
  <c r="C4193" i="79"/>
  <c r="B4193" i="79" s="1"/>
  <c r="C4204" i="79"/>
  <c r="B4204" i="79" s="1"/>
  <c r="C4218" i="79"/>
  <c r="B4218" i="79" s="1"/>
  <c r="C4232" i="79"/>
  <c r="B4232" i="79" s="1"/>
  <c r="C4243" i="79"/>
  <c r="B4243" i="79" s="1"/>
  <c r="C4089" i="79"/>
  <c r="B4089" i="79" s="1"/>
  <c r="C4101" i="79"/>
  <c r="B4101" i="79" s="1"/>
  <c r="C4111" i="79"/>
  <c r="B4111" i="79" s="1"/>
  <c r="C4121" i="79"/>
  <c r="B4121" i="79" s="1"/>
  <c r="C4133" i="79"/>
  <c r="B4133" i="79" s="1"/>
  <c r="C4143" i="79"/>
  <c r="B4143" i="79" s="1"/>
  <c r="C4153" i="79"/>
  <c r="B4153" i="79" s="1"/>
  <c r="C4165" i="79"/>
  <c r="B4165" i="79" s="1"/>
  <c r="C4007" i="79"/>
  <c r="B4007" i="79" s="1"/>
  <c r="C4017" i="79"/>
  <c r="B4017" i="79" s="1"/>
  <c r="C4029" i="79"/>
  <c r="B4029" i="79" s="1"/>
  <c r="C4039" i="79"/>
  <c r="B4039" i="79" s="1"/>
  <c r="C4049" i="79"/>
  <c r="B4049" i="79" s="1"/>
  <c r="C4061" i="79"/>
  <c r="B4061" i="79" s="1"/>
  <c r="C4071" i="79"/>
  <c r="B4071" i="79" s="1"/>
  <c r="C4081" i="79"/>
  <c r="B4081" i="79" s="1"/>
  <c r="C3921" i="79"/>
  <c r="B3921" i="79" s="1"/>
  <c r="C3931" i="79"/>
  <c r="B3931" i="79" s="1"/>
  <c r="C3941" i="79"/>
  <c r="B3941" i="79" s="1"/>
  <c r="C3953" i="79"/>
  <c r="B3953" i="79" s="1"/>
  <c r="C3963" i="79"/>
  <c r="B3963" i="79" s="1"/>
  <c r="C3973" i="79"/>
  <c r="B3973" i="79" s="1"/>
  <c r="C3985" i="79"/>
  <c r="B3985" i="79" s="1"/>
  <c r="C3995" i="79"/>
  <c r="B3995" i="79" s="1"/>
  <c r="C3834" i="79"/>
  <c r="B3834" i="79" s="1"/>
  <c r="C3846" i="79"/>
  <c r="B3846" i="79" s="1"/>
  <c r="C3856" i="79"/>
  <c r="B3856" i="79" s="1"/>
  <c r="C3866" i="79"/>
  <c r="B3866" i="79" s="1"/>
  <c r="C3876" i="79"/>
  <c r="B3876" i="79" s="1"/>
  <c r="C3884" i="79"/>
  <c r="B3884" i="79" s="1"/>
  <c r="C3892" i="79"/>
  <c r="B3892" i="79" s="1"/>
  <c r="C3900" i="79"/>
  <c r="B3900" i="79" s="1"/>
  <c r="C3908" i="79"/>
  <c r="B3908" i="79" s="1"/>
  <c r="C3831" i="79"/>
  <c r="B3831" i="79" s="1"/>
  <c r="C3754" i="79"/>
  <c r="B3754" i="79" s="1"/>
  <c r="C3762" i="79"/>
  <c r="B3762" i="79" s="1"/>
  <c r="C3770" i="79"/>
  <c r="B3770" i="79" s="1"/>
  <c r="C3778" i="79"/>
  <c r="B3778" i="79" s="1"/>
  <c r="C3786" i="79"/>
  <c r="B3786" i="79" s="1"/>
  <c r="C3794" i="79"/>
  <c r="B3794" i="79" s="1"/>
  <c r="C3802" i="79"/>
  <c r="B3802" i="79" s="1"/>
  <c r="C3810" i="79"/>
  <c r="B3810" i="79" s="1"/>
  <c r="C3818" i="79"/>
  <c r="B3818" i="79" s="1"/>
  <c r="C3826" i="79"/>
  <c r="B3826" i="79" s="1"/>
  <c r="C3662" i="79"/>
  <c r="B3662" i="79" s="1"/>
  <c r="C3670" i="79"/>
  <c r="B3670" i="79" s="1"/>
  <c r="C3678" i="79"/>
  <c r="B3678" i="79" s="1"/>
  <c r="C3686" i="79"/>
  <c r="B3686" i="79" s="1"/>
  <c r="C3694" i="79"/>
  <c r="B3694" i="79" s="1"/>
  <c r="C3702" i="79"/>
  <c r="B3702" i="79" s="1"/>
  <c r="C3710" i="79"/>
  <c r="B3710" i="79" s="1"/>
  <c r="C3718" i="79"/>
  <c r="B3718" i="79" s="1"/>
  <c r="C3726" i="79"/>
  <c r="B3726" i="79" s="1"/>
  <c r="C3734" i="79"/>
  <c r="B3734" i="79" s="1"/>
  <c r="C3742" i="79"/>
  <c r="B3742" i="79" s="1"/>
  <c r="C3647" i="79"/>
  <c r="B3647" i="79" s="1"/>
  <c r="C3655" i="79"/>
  <c r="B3655" i="79" s="1"/>
  <c r="C3577" i="79"/>
  <c r="B3577" i="79" s="1"/>
  <c r="C3585" i="79"/>
  <c r="B3585" i="79" s="1"/>
  <c r="C3593" i="79"/>
  <c r="B3593" i="79" s="1"/>
  <c r="C3601" i="79"/>
  <c r="B3601" i="79" s="1"/>
  <c r="C3609" i="79"/>
  <c r="B3609" i="79" s="1"/>
  <c r="C3617" i="79"/>
  <c r="B3617" i="79" s="1"/>
  <c r="C3625" i="79"/>
  <c r="B3625" i="79" s="1"/>
  <c r="C3633" i="79"/>
  <c r="B3633" i="79" s="1"/>
  <c r="C3641" i="79"/>
  <c r="B3641" i="79" s="1"/>
  <c r="C3487" i="79"/>
  <c r="B3487" i="79" s="1"/>
  <c r="C3495" i="79"/>
  <c r="B3495" i="79" s="1"/>
  <c r="C3503" i="79"/>
  <c r="B3503" i="79" s="1"/>
  <c r="C3511" i="79"/>
  <c r="B3511" i="79" s="1"/>
  <c r="C3519" i="79"/>
  <c r="B3519" i="79" s="1"/>
  <c r="C3527" i="79"/>
  <c r="B3527" i="79" s="1"/>
  <c r="C3535" i="79"/>
  <c r="B3535" i="79" s="1"/>
  <c r="C3543" i="79"/>
  <c r="B3543" i="79" s="1"/>
  <c r="C3551" i="79"/>
  <c r="B3551" i="79" s="1"/>
  <c r="C3559" i="79"/>
  <c r="B3559" i="79" s="1"/>
  <c r="C3567" i="79"/>
  <c r="B3567" i="79" s="1"/>
  <c r="C3451" i="79"/>
  <c r="B3451" i="79" s="1"/>
  <c r="C3459" i="79"/>
  <c r="B3459" i="79" s="1"/>
  <c r="C3467" i="79"/>
  <c r="B3467" i="79" s="1"/>
  <c r="C3475" i="79"/>
  <c r="B3475" i="79" s="1"/>
  <c r="C3394" i="79"/>
  <c r="B3394" i="79" s="1"/>
  <c r="C3402" i="79"/>
  <c r="B3402" i="79" s="1"/>
  <c r="C3410" i="79"/>
  <c r="B3410" i="79" s="1"/>
  <c r="C3418" i="79"/>
  <c r="B3418" i="79" s="1"/>
  <c r="C3426" i="79"/>
  <c r="B3426" i="79" s="1"/>
  <c r="C3434" i="79"/>
  <c r="B3434" i="79" s="1"/>
  <c r="C3442" i="79"/>
  <c r="B3442" i="79" s="1"/>
  <c r="C3391" i="79"/>
  <c r="B3391" i="79" s="1"/>
  <c r="C3384" i="79"/>
  <c r="B3384" i="79" s="1"/>
  <c r="C3321" i="79"/>
  <c r="B3321" i="79" s="1"/>
  <c r="C3329" i="79"/>
  <c r="B3329" i="79" s="1"/>
  <c r="C3337" i="79"/>
  <c r="B3337" i="79" s="1"/>
  <c r="C3345" i="79"/>
  <c r="B3345" i="79" s="1"/>
  <c r="C3353" i="79"/>
  <c r="B3353" i="79" s="1"/>
  <c r="C3361" i="79"/>
  <c r="B3361" i="79" s="1"/>
  <c r="C3369" i="79"/>
  <c r="B3369" i="79" s="1"/>
  <c r="C3319" i="79"/>
  <c r="B3319" i="79" s="1"/>
  <c r="C3254" i="79"/>
  <c r="B3254" i="79" s="1"/>
  <c r="C3262" i="79"/>
  <c r="B3262" i="79" s="1"/>
  <c r="C3270" i="79"/>
  <c r="B3270" i="79" s="1"/>
  <c r="C3278" i="79"/>
  <c r="B3278" i="79" s="1"/>
  <c r="C3286" i="79"/>
  <c r="B3286" i="79" s="1"/>
  <c r="C3294" i="79"/>
  <c r="B3294" i="79" s="1"/>
  <c r="C3302" i="79"/>
  <c r="B3302" i="79" s="1"/>
  <c r="C3310" i="79"/>
  <c r="B3310" i="79" s="1"/>
  <c r="C3318" i="79"/>
  <c r="B3318" i="79" s="1"/>
  <c r="C3232" i="79"/>
  <c r="B3232" i="79" s="1"/>
  <c r="C3240" i="79"/>
  <c r="B3240" i="79" s="1"/>
  <c r="C3165" i="79"/>
  <c r="B3165" i="79" s="1"/>
  <c r="C3173" i="79"/>
  <c r="B3173" i="79" s="1"/>
  <c r="C3181" i="79"/>
  <c r="B3181" i="79" s="1"/>
  <c r="C3189" i="79"/>
  <c r="B3189" i="79" s="1"/>
  <c r="C3197" i="79"/>
  <c r="B3197" i="79" s="1"/>
  <c r="C3205" i="79"/>
  <c r="B3205" i="79" s="1"/>
  <c r="C3213" i="79"/>
  <c r="B3213" i="79" s="1"/>
  <c r="C3221" i="79"/>
  <c r="B3221" i="79" s="1"/>
  <c r="C3159" i="79"/>
  <c r="B3159" i="79" s="1"/>
  <c r="C3155" i="79"/>
  <c r="B3155" i="79" s="1"/>
  <c r="C3129" i="79"/>
  <c r="B3129" i="79" s="1"/>
  <c r="C3137" i="79"/>
  <c r="B3137" i="79" s="1"/>
  <c r="C3145" i="79"/>
  <c r="B3145" i="79" s="1"/>
  <c r="C3082" i="79"/>
  <c r="B3082" i="79" s="1"/>
  <c r="C3090" i="79"/>
  <c r="B3090" i="79" s="1"/>
  <c r="C3098" i="79"/>
  <c r="B3098" i="79" s="1"/>
  <c r="C3106" i="79"/>
  <c r="B3106" i="79" s="1"/>
  <c r="C3114" i="79"/>
  <c r="B3114" i="79" s="1"/>
  <c r="C3122" i="79"/>
  <c r="B3122" i="79" s="1"/>
  <c r="C3001" i="79"/>
  <c r="B3001" i="79" s="1"/>
  <c r="C3009" i="79"/>
  <c r="B3009" i="79" s="1"/>
  <c r="C3017" i="79"/>
  <c r="B3017" i="79" s="1"/>
  <c r="C3025" i="79"/>
  <c r="B3025" i="79" s="1"/>
  <c r="C3033" i="79"/>
  <c r="B3033" i="79" s="1"/>
  <c r="C3041" i="79"/>
  <c r="B3041" i="79" s="1"/>
  <c r="C3049" i="79"/>
  <c r="B3049" i="79" s="1"/>
  <c r="C3057" i="79"/>
  <c r="B3057" i="79" s="1"/>
  <c r="C3065" i="79"/>
  <c r="B3065" i="79" s="1"/>
  <c r="C3073" i="79"/>
  <c r="B3073" i="79" s="1"/>
  <c r="C2913" i="79"/>
  <c r="B2913" i="79" s="1"/>
  <c r="C2921" i="79"/>
  <c r="B2921" i="79" s="1"/>
  <c r="C2929" i="79"/>
  <c r="B2929" i="79" s="1"/>
  <c r="C2937" i="79"/>
  <c r="B2937" i="79" s="1"/>
  <c r="C2945" i="79"/>
  <c r="B2945" i="79" s="1"/>
  <c r="C2953" i="79"/>
  <c r="B2953" i="79" s="1"/>
  <c r="C2961" i="79"/>
  <c r="B2961" i="79" s="1"/>
  <c r="C2969" i="79"/>
  <c r="B2969" i="79" s="1"/>
  <c r="C2977" i="79"/>
  <c r="B2977" i="79" s="1"/>
  <c r="C2985" i="79"/>
  <c r="B2985" i="79" s="1"/>
  <c r="C2993" i="79"/>
  <c r="B2993" i="79" s="1"/>
  <c r="C2907" i="79"/>
  <c r="B2907" i="79" s="1"/>
  <c r="C2830" i="79"/>
  <c r="B2830" i="79" s="1"/>
  <c r="C2838" i="79"/>
  <c r="B2838" i="79" s="1"/>
  <c r="C2846" i="79"/>
  <c r="B2846" i="79" s="1"/>
  <c r="C2854" i="79"/>
  <c r="B2854" i="79" s="1"/>
  <c r="C2862" i="79"/>
  <c r="B2862" i="79" s="1"/>
  <c r="C2870" i="79"/>
  <c r="B2870" i="79" s="1"/>
  <c r="C2878" i="79"/>
  <c r="B2878" i="79" s="1"/>
  <c r="C2886" i="79"/>
  <c r="B2886" i="79" s="1"/>
  <c r="C2894" i="79"/>
  <c r="B2894" i="79" s="1"/>
  <c r="C2821" i="79"/>
  <c r="B2821" i="79" s="1"/>
  <c r="C2808" i="79"/>
  <c r="B2808" i="79" s="1"/>
  <c r="C2816" i="79"/>
  <c r="B2816" i="79" s="1"/>
  <c r="C2790" i="79"/>
  <c r="B2790" i="79" s="1"/>
  <c r="C2798" i="79"/>
  <c r="B2798" i="79" s="1"/>
  <c r="C2742" i="79"/>
  <c r="B2742" i="79" s="1"/>
  <c r="C2750" i="79"/>
  <c r="B2750" i="79" s="1"/>
  <c r="C2758" i="79"/>
  <c r="B2758" i="79" s="1"/>
  <c r="C2766" i="79"/>
  <c r="B2766" i="79" s="1"/>
  <c r="C2774" i="79"/>
  <c r="B2774" i="79" s="1"/>
  <c r="C2782" i="79"/>
  <c r="B2782" i="79" s="1"/>
  <c r="C2655" i="79"/>
  <c r="B2655" i="79" s="1"/>
  <c r="C2663" i="79"/>
  <c r="B2663" i="79" s="1"/>
  <c r="C2671" i="79"/>
  <c r="B2671" i="79" s="1"/>
  <c r="C2679" i="79"/>
  <c r="B2679" i="79" s="1"/>
  <c r="C2687" i="79"/>
  <c r="B2687" i="79" s="1"/>
  <c r="C2695" i="79"/>
  <c r="B2695" i="79" s="1"/>
  <c r="C2703" i="79"/>
  <c r="B2703" i="79" s="1"/>
  <c r="C2711" i="79"/>
  <c r="B2711" i="79" s="1"/>
  <c r="C2719" i="79"/>
  <c r="B2719" i="79" s="1"/>
  <c r="C2727" i="79"/>
  <c r="B2727" i="79" s="1"/>
  <c r="C2735" i="79"/>
  <c r="B2735" i="79" s="1"/>
  <c r="C2651" i="79"/>
  <c r="B2651" i="79" s="1"/>
  <c r="C2625" i="79"/>
  <c r="B2625" i="79" s="1"/>
  <c r="C2633" i="79"/>
  <c r="B2633" i="79" s="1"/>
  <c r="C2641" i="79"/>
  <c r="B2641" i="79" s="1"/>
  <c r="C2569" i="79"/>
  <c r="B2569" i="79" s="1"/>
  <c r="C2577" i="79"/>
  <c r="B2577" i="79" s="1"/>
  <c r="C2585" i="79"/>
  <c r="B2585" i="79" s="1"/>
  <c r="C2593" i="79"/>
  <c r="B2593" i="79" s="1"/>
  <c r="C2601" i="79"/>
  <c r="B2601" i="79" s="1"/>
  <c r="C2609" i="79"/>
  <c r="B2609" i="79" s="1"/>
  <c r="C2617" i="79"/>
  <c r="B2617" i="79" s="1"/>
  <c r="C2546" i="79"/>
  <c r="B2546" i="79" s="1"/>
  <c r="C2554" i="79"/>
  <c r="B2554" i="79" s="1"/>
  <c r="C2562" i="79"/>
  <c r="B2562" i="79" s="1"/>
  <c r="C2489" i="79"/>
  <c r="B2489" i="79" s="1"/>
  <c r="C2497" i="79"/>
  <c r="B2497" i="79" s="1"/>
  <c r="C2505" i="79"/>
  <c r="B2505" i="79" s="1"/>
  <c r="C2513" i="79"/>
  <c r="B2513" i="79" s="1"/>
  <c r="C2521" i="79"/>
  <c r="B2521" i="79" s="1"/>
  <c r="C2529" i="79"/>
  <c r="B2529" i="79" s="1"/>
  <c r="C2537" i="79"/>
  <c r="B2537" i="79" s="1"/>
  <c r="C2407" i="79"/>
  <c r="B2407" i="79" s="1"/>
  <c r="C2415" i="79"/>
  <c r="B2415" i="79" s="1"/>
  <c r="C2423" i="79"/>
  <c r="B2423" i="79" s="1"/>
  <c r="C2431" i="79"/>
  <c r="B2431" i="79" s="1"/>
  <c r="C2439" i="79"/>
  <c r="B2439" i="79" s="1"/>
  <c r="C2447" i="79"/>
  <c r="B2447" i="79" s="1"/>
  <c r="C2455" i="79"/>
  <c r="B2455" i="79" s="1"/>
  <c r="C2463" i="79"/>
  <c r="B2463" i="79" s="1"/>
  <c r="C2471" i="79"/>
  <c r="B2471" i="79" s="1"/>
  <c r="C2479" i="79"/>
  <c r="B2479" i="79" s="1"/>
  <c r="C2377" i="79"/>
  <c r="B2377" i="79" s="1"/>
  <c r="C2383" i="79"/>
  <c r="B2383" i="79" s="1"/>
  <c r="C2390" i="79"/>
  <c r="B2390" i="79" s="1"/>
  <c r="C2397" i="79"/>
  <c r="B2397" i="79" s="1"/>
  <c r="C2319" i="79"/>
  <c r="B2319" i="79" s="1"/>
  <c r="C2326" i="79"/>
  <c r="B2326" i="79" s="1"/>
  <c r="C2333" i="79"/>
  <c r="B2333" i="79" s="1"/>
  <c r="C2339" i="79"/>
  <c r="B2339" i="79" s="1"/>
  <c r="C2345" i="79"/>
  <c r="B2345" i="79" s="1"/>
  <c r="C2352" i="79"/>
  <c r="B2352" i="79" s="1"/>
  <c r="C2365" i="79"/>
  <c r="B2365" i="79" s="1"/>
  <c r="C2371" i="79"/>
  <c r="B2371" i="79" s="1"/>
  <c r="C2230" i="79"/>
  <c r="B2230" i="79" s="1"/>
  <c r="C2238" i="79"/>
  <c r="B2238" i="79" s="1"/>
  <c r="C2246" i="79"/>
  <c r="B2246" i="79" s="1"/>
  <c r="C2254" i="79"/>
  <c r="B2254" i="79" s="1"/>
  <c r="C2262" i="79"/>
  <c r="B2262" i="79" s="1"/>
  <c r="C2270" i="79"/>
  <c r="B2270" i="79" s="1"/>
  <c r="C2278" i="79"/>
  <c r="B2278" i="79" s="1"/>
  <c r="C2286" i="79"/>
  <c r="B2286" i="79" s="1"/>
  <c r="C2294" i="79"/>
  <c r="B2294" i="79" s="1"/>
  <c r="C2302" i="79"/>
  <c r="B2302" i="79" s="1"/>
  <c r="C2310" i="79"/>
  <c r="B2310" i="79" s="1"/>
  <c r="C2147" i="79"/>
  <c r="B2147" i="79" s="1"/>
  <c r="C2152" i="79"/>
  <c r="B2152" i="79" s="1"/>
  <c r="C2165" i="79"/>
  <c r="B2165" i="79" s="1"/>
  <c r="C2170" i="79"/>
  <c r="B2170" i="79" s="1"/>
  <c r="C2182" i="79"/>
  <c r="B2182" i="79" s="1"/>
  <c r="C2188" i="79"/>
  <c r="B2188" i="79" s="1"/>
  <c r="C2193" i="79"/>
  <c r="B2193" i="79" s="1"/>
  <c r="C2199" i="79"/>
  <c r="B2199" i="79" s="1"/>
  <c r="C2211" i="79"/>
  <c r="B2211" i="79" s="1"/>
  <c r="C2216" i="79"/>
  <c r="B2216" i="79" s="1"/>
  <c r="C2056" i="79"/>
  <c r="B2056" i="79" s="1"/>
  <c r="C2065" i="79"/>
  <c r="B2065" i="79" s="1"/>
  <c r="C2070" i="79"/>
  <c r="B2070" i="79" s="1"/>
  <c r="C2079" i="79"/>
  <c r="B2079" i="79" s="1"/>
  <c r="C2088" i="79"/>
  <c r="B2088" i="79" s="1"/>
  <c r="C2097" i="79"/>
  <c r="B2097" i="79" s="1"/>
  <c r="C2102" i="79"/>
  <c r="B2102" i="79" s="1"/>
  <c r="C2111" i="79"/>
  <c r="B2111" i="79" s="1"/>
  <c r="C2120" i="79"/>
  <c r="B2120" i="79" s="1"/>
  <c r="C2129" i="79"/>
  <c r="B2129" i="79" s="1"/>
  <c r="C2134" i="79"/>
  <c r="B2134" i="79" s="1"/>
  <c r="C1963" i="79"/>
  <c r="B1963" i="79" s="1"/>
  <c r="C1971" i="79"/>
  <c r="B1971" i="79" s="1"/>
  <c r="C1979" i="79"/>
  <c r="B1979" i="79" s="1"/>
  <c r="C1987" i="79"/>
  <c r="B1987" i="79" s="1"/>
  <c r="C1995" i="79"/>
  <c r="B1995" i="79" s="1"/>
  <c r="C2003" i="79"/>
  <c r="B2003" i="79" s="1"/>
  <c r="C2011" i="79"/>
  <c r="B2011" i="79" s="1"/>
  <c r="C2019" i="79"/>
  <c r="B2019" i="79" s="1"/>
  <c r="C2027" i="79"/>
  <c r="B2027" i="79" s="1"/>
  <c r="C2035" i="79"/>
  <c r="B2035" i="79" s="1"/>
  <c r="C2043" i="79"/>
  <c r="B2043" i="79" s="1"/>
  <c r="C1886" i="79"/>
  <c r="B1886" i="79" s="1"/>
  <c r="C1894" i="79"/>
  <c r="B1894" i="79" s="1"/>
  <c r="C1902" i="79"/>
  <c r="B1902" i="79" s="1"/>
  <c r="C1910" i="79"/>
  <c r="B1910" i="79" s="1"/>
  <c r="C1918" i="79"/>
  <c r="B1918" i="79" s="1"/>
  <c r="C1926" i="79"/>
  <c r="B1926" i="79" s="1"/>
  <c r="C1934" i="79"/>
  <c r="B1934" i="79" s="1"/>
  <c r="C1942" i="79"/>
  <c r="B1942" i="79" s="1"/>
  <c r="C1950" i="79"/>
  <c r="B1950" i="79" s="1"/>
  <c r="C1958" i="79"/>
  <c r="B1958" i="79" s="1"/>
  <c r="C1873" i="79"/>
  <c r="B1873" i="79" s="1"/>
  <c r="C1804" i="79"/>
  <c r="B1804" i="79" s="1"/>
  <c r="C1810" i="79"/>
  <c r="B1810" i="79" s="1"/>
  <c r="C1815" i="79"/>
  <c r="B1815" i="79" s="1"/>
  <c r="C1821" i="79"/>
  <c r="B1821" i="79" s="1"/>
  <c r="C1827" i="79"/>
  <c r="B1827" i="79" s="1"/>
  <c r="C1833" i="79"/>
  <c r="B1833" i="79" s="1"/>
  <c r="C1856" i="79"/>
  <c r="B1856" i="79" s="1"/>
  <c r="C1862" i="79"/>
  <c r="B1862" i="79" s="1"/>
  <c r="C1868" i="79"/>
  <c r="B1868" i="79" s="1"/>
  <c r="C1717" i="79"/>
  <c r="B1717" i="79" s="1"/>
  <c r="C1723" i="79"/>
  <c r="B1723" i="79" s="1"/>
  <c r="C1736" i="79"/>
  <c r="B1736" i="79" s="1"/>
  <c r="C1742" i="79"/>
  <c r="B1742" i="79" s="1"/>
  <c r="C1749" i="79"/>
  <c r="B1749" i="79" s="1"/>
  <c r="C1755" i="79"/>
  <c r="B1755" i="79" s="1"/>
  <c r="C1768" i="79"/>
  <c r="B1768" i="79" s="1"/>
  <c r="C1774" i="79"/>
  <c r="B1774" i="79" s="1"/>
  <c r="C1781" i="79"/>
  <c r="B1781" i="79" s="1"/>
  <c r="C1787" i="79"/>
  <c r="B1787" i="79" s="1"/>
  <c r="C1708" i="79"/>
  <c r="B1708" i="79" s="1"/>
  <c r="C1714" i="79"/>
  <c r="B1714" i="79" s="1"/>
  <c r="C1643" i="79"/>
  <c r="B1643" i="79" s="1"/>
  <c r="C1649" i="79"/>
  <c r="B1649" i="79" s="1"/>
  <c r="C1659" i="79"/>
  <c r="B1659" i="79" s="1"/>
  <c r="C1665" i="79"/>
  <c r="B1665" i="79" s="1"/>
  <c r="C1675" i="79"/>
  <c r="B1675" i="79" s="1"/>
  <c r="C1681" i="79"/>
  <c r="B1681" i="79" s="1"/>
  <c r="C1691" i="79"/>
  <c r="B1691" i="79" s="1"/>
  <c r="C1697" i="79"/>
  <c r="B1697" i="79" s="1"/>
  <c r="C1707" i="79"/>
  <c r="B1707" i="79" s="1"/>
  <c r="C1558" i="79"/>
  <c r="B1558" i="79" s="1"/>
  <c r="C1566" i="79"/>
  <c r="B1566" i="79" s="1"/>
  <c r="C1574" i="79"/>
  <c r="B1574" i="79" s="1"/>
  <c r="C1582" i="79"/>
  <c r="B1582" i="79" s="1"/>
  <c r="C1590" i="79"/>
  <c r="B1590" i="79" s="1"/>
  <c r="C1598" i="79"/>
  <c r="B1598" i="79" s="1"/>
  <c r="C1606" i="79"/>
  <c r="B1606" i="79" s="1"/>
  <c r="C1614" i="79"/>
  <c r="B1614" i="79" s="1"/>
  <c r="C1622" i="79"/>
  <c r="B1622" i="79" s="1"/>
  <c r="C1630" i="79"/>
  <c r="B1630" i="79" s="1"/>
  <c r="C1475" i="79"/>
  <c r="B1475" i="79" s="1"/>
  <c r="C1483" i="79"/>
  <c r="B1483" i="79" s="1"/>
  <c r="C1491" i="79"/>
  <c r="B1491" i="79" s="1"/>
  <c r="C1499" i="79"/>
  <c r="B1499" i="79" s="1"/>
  <c r="C1507" i="79"/>
  <c r="B1507" i="79" s="1"/>
  <c r="C1515" i="79"/>
  <c r="B1515" i="79" s="1"/>
  <c r="C1523" i="79"/>
  <c r="B1523" i="79" s="1"/>
  <c r="C1531" i="79"/>
  <c r="B1531" i="79" s="1"/>
  <c r="C1539" i="79"/>
  <c r="B1539" i="79" s="1"/>
  <c r="C1547" i="79"/>
  <c r="B1547" i="79" s="1"/>
  <c r="C1399" i="79"/>
  <c r="B1399" i="79" s="1"/>
  <c r="C1406" i="79"/>
  <c r="B1406" i="79" s="1"/>
  <c r="C1413" i="79"/>
  <c r="B1413" i="79" s="1"/>
  <c r="C1420" i="79"/>
  <c r="B1420" i="79" s="1"/>
  <c r="C1428" i="79"/>
  <c r="B1428" i="79" s="1"/>
  <c r="C1436" i="79"/>
  <c r="B1436" i="79" s="1"/>
  <c r="C1442" i="79"/>
  <c r="B1442" i="79" s="1"/>
  <c r="C1449" i="79"/>
  <c r="B1449" i="79" s="1"/>
  <c r="C1457" i="79"/>
  <c r="B1457" i="79" s="1"/>
  <c r="C1465" i="79"/>
  <c r="B1465" i="79" s="1"/>
  <c r="C1472" i="79"/>
  <c r="B1472" i="79" s="1"/>
  <c r="C1323" i="79"/>
  <c r="B1323" i="79" s="1"/>
  <c r="C1331" i="79"/>
  <c r="B1331" i="79" s="1"/>
  <c r="C1339" i="79"/>
  <c r="B1339" i="79" s="1"/>
  <c r="C1347" i="79"/>
  <c r="B1347" i="79" s="1"/>
  <c r="C1355" i="79"/>
  <c r="B1355" i="79" s="1"/>
  <c r="C1363" i="79"/>
  <c r="B1363" i="79" s="1"/>
  <c r="C1371" i="79"/>
  <c r="B1371" i="79" s="1"/>
  <c r="C1379" i="79"/>
  <c r="B1379" i="79" s="1"/>
  <c r="C1387" i="79"/>
  <c r="B1387" i="79" s="1"/>
  <c r="C1395" i="79"/>
  <c r="B1395" i="79" s="1"/>
  <c r="C1245" i="79"/>
  <c r="B1245" i="79" s="1"/>
  <c r="C1253" i="79"/>
  <c r="B1253" i="79" s="1"/>
  <c r="C1261" i="79"/>
  <c r="B1261" i="79" s="1"/>
  <c r="C1269" i="79"/>
  <c r="B1269" i="79" s="1"/>
  <c r="C1277" i="79"/>
  <c r="B1277" i="79" s="1"/>
  <c r="C1285" i="79"/>
  <c r="B1285" i="79" s="1"/>
  <c r="C1293" i="79"/>
  <c r="B1293" i="79" s="1"/>
  <c r="C1301" i="79"/>
  <c r="B1301" i="79" s="1"/>
  <c r="C1309" i="79"/>
  <c r="B1309" i="79" s="1"/>
  <c r="C1317" i="79"/>
  <c r="B1317" i="79" s="1"/>
  <c r="C1221" i="79"/>
  <c r="B1221" i="79" s="1"/>
  <c r="C1229" i="79"/>
  <c r="B1229" i="79" s="1"/>
  <c r="C1237" i="79"/>
  <c r="B1237" i="79" s="1"/>
  <c r="C1207" i="79"/>
  <c r="B1207" i="79" s="1"/>
  <c r="C1215" i="79"/>
  <c r="B1215" i="79" s="1"/>
  <c r="C1168" i="79"/>
  <c r="B1168" i="79" s="1"/>
  <c r="C1176" i="79"/>
  <c r="B1176" i="79" s="1"/>
  <c r="C1184" i="79"/>
  <c r="B1184" i="79" s="1"/>
  <c r="C1192" i="79"/>
  <c r="B1192" i="79" s="1"/>
  <c r="C1200" i="79"/>
  <c r="B1200" i="79" s="1"/>
  <c r="C1083" i="79"/>
  <c r="B1086" i="79"/>
  <c r="C1091" i="79"/>
  <c r="B1094" i="79"/>
  <c r="C1099" i="79"/>
  <c r="B1102" i="79"/>
  <c r="C1107" i="79"/>
  <c r="B1110" i="79"/>
  <c r="C1115" i="79"/>
  <c r="B1118" i="79"/>
  <c r="C1123" i="79"/>
  <c r="B1126" i="79"/>
  <c r="C1131" i="79"/>
  <c r="B1134" i="79"/>
  <c r="C1139" i="79"/>
  <c r="B1142" i="79"/>
  <c r="C1147" i="79"/>
  <c r="B1150" i="79"/>
  <c r="C1155" i="79"/>
  <c r="B1158" i="79"/>
  <c r="C995" i="79"/>
  <c r="B998" i="79"/>
  <c r="C1003" i="79"/>
  <c r="B1006" i="79"/>
  <c r="C1011" i="79"/>
  <c r="B1014" i="79"/>
  <c r="C1019" i="79"/>
  <c r="B1022" i="79"/>
  <c r="C1027" i="79"/>
  <c r="B1030" i="79"/>
  <c r="C1035" i="79"/>
  <c r="B1038" i="79"/>
  <c r="C1043" i="79"/>
  <c r="B1046" i="79"/>
  <c r="C1051" i="79"/>
  <c r="B1054" i="79"/>
  <c r="C1059" i="79"/>
  <c r="B1062" i="79"/>
  <c r="C1067" i="79"/>
  <c r="B1070" i="79"/>
  <c r="C1075" i="79"/>
  <c r="B910" i="79"/>
  <c r="C915" i="79"/>
  <c r="B918" i="79"/>
  <c r="C923" i="79"/>
  <c r="B926" i="79"/>
  <c r="C931" i="79"/>
  <c r="B934" i="79"/>
  <c r="C939" i="79"/>
  <c r="B942" i="79"/>
  <c r="C947" i="79"/>
  <c r="B950" i="79"/>
  <c r="C955" i="79"/>
  <c r="B958" i="79"/>
  <c r="C963" i="79"/>
  <c r="B966" i="79"/>
  <c r="C971" i="79"/>
  <c r="B974" i="79"/>
  <c r="C979" i="79"/>
  <c r="B982" i="79"/>
  <c r="C987" i="79"/>
  <c r="B990" i="79"/>
  <c r="C856" i="79"/>
  <c r="B859" i="79"/>
  <c r="C864" i="79"/>
  <c r="B867" i="79"/>
  <c r="C872" i="79"/>
  <c r="B875" i="79"/>
  <c r="C880" i="79"/>
  <c r="B883" i="79"/>
  <c r="C6530" i="79"/>
  <c r="C6553" i="79"/>
  <c r="C6570" i="79"/>
  <c r="C6593" i="79"/>
  <c r="C6434" i="79"/>
  <c r="C6457" i="79"/>
  <c r="C6480" i="79"/>
  <c r="C6497" i="79"/>
  <c r="C6344" i="79"/>
  <c r="C6361" i="79"/>
  <c r="C6384" i="79"/>
  <c r="C6407" i="79"/>
  <c r="C6424" i="79"/>
  <c r="C6272" i="79"/>
  <c r="C6289" i="79"/>
  <c r="C6312" i="79"/>
  <c r="C6335" i="79"/>
  <c r="C6184" i="79"/>
  <c r="C6207" i="79"/>
  <c r="C6224" i="79"/>
  <c r="C6247" i="79"/>
  <c r="C6149" i="79"/>
  <c r="C6169" i="79"/>
  <c r="C6111" i="79"/>
  <c r="C6131" i="79"/>
  <c r="C6022" i="79"/>
  <c r="C6045" i="79"/>
  <c r="C6062" i="79"/>
  <c r="C6085" i="79"/>
  <c r="C5938" i="79"/>
  <c r="C5961" i="79"/>
  <c r="C5984" i="79"/>
  <c r="C6001" i="79"/>
  <c r="C5856" i="79"/>
  <c r="C5873" i="79"/>
  <c r="C5896" i="79"/>
  <c r="C5919" i="79"/>
  <c r="C5758" i="79"/>
  <c r="C5781" i="79"/>
  <c r="C5798" i="79"/>
  <c r="C5821" i="79"/>
  <c r="C5679" i="79"/>
  <c r="C5696" i="79"/>
  <c r="C5719" i="79"/>
  <c r="C5736" i="79"/>
  <c r="C5589" i="79"/>
  <c r="C5609" i="79"/>
  <c r="C5629" i="79"/>
  <c r="C5649" i="79"/>
  <c r="C5669" i="79"/>
  <c r="C5517" i="79"/>
  <c r="C5540" i="79"/>
  <c r="C5557" i="79"/>
  <c r="C5580" i="79"/>
  <c r="C5423" i="79"/>
  <c r="C5446" i="79"/>
  <c r="C5469" i="79"/>
  <c r="C5486" i="79"/>
  <c r="C5349" i="79"/>
  <c r="C5366" i="79"/>
  <c r="C5389" i="79"/>
  <c r="C5339" i="79"/>
  <c r="C5283" i="79"/>
  <c r="C5306" i="79"/>
  <c r="C5323" i="79"/>
  <c r="C5189" i="79"/>
  <c r="C5212" i="79"/>
  <c r="C5229" i="79"/>
  <c r="C5252" i="79"/>
  <c r="C5101" i="79"/>
  <c r="C5124" i="79"/>
  <c r="C5144" i="79"/>
  <c r="C5164" i="79"/>
  <c r="C5016" i="79"/>
  <c r="C5036" i="79"/>
  <c r="C5056" i="79"/>
  <c r="C5079" i="79"/>
  <c r="C5096" i="79"/>
  <c r="C4931" i="79"/>
  <c r="C4948" i="79"/>
  <c r="C4971" i="79"/>
  <c r="C4930" i="79"/>
  <c r="C4865" i="79"/>
  <c r="C4885" i="79"/>
  <c r="C4896" i="79"/>
  <c r="C4910" i="79"/>
  <c r="C4924" i="79"/>
  <c r="C4771" i="79"/>
  <c r="C4785" i="79"/>
  <c r="C4796" i="79"/>
  <c r="C4810" i="79"/>
  <c r="C4824" i="79"/>
  <c r="C4835" i="79"/>
  <c r="C4679" i="79"/>
  <c r="B4679" i="79" s="1"/>
  <c r="C4690" i="79"/>
  <c r="B4690" i="79" s="1"/>
  <c r="C4704" i="79"/>
  <c r="B4704" i="79" s="1"/>
  <c r="C4718" i="79"/>
  <c r="B4718" i="79" s="1"/>
  <c r="C4729" i="79"/>
  <c r="B4729" i="79" s="1"/>
  <c r="C4743" i="79"/>
  <c r="B4743" i="79" s="1"/>
  <c r="C4754" i="79"/>
  <c r="B4754" i="79" s="1"/>
  <c r="C4592" i="79"/>
  <c r="B4592" i="79" s="1"/>
  <c r="C4606" i="79"/>
  <c r="B4606" i="79" s="1"/>
  <c r="C4617" i="79"/>
  <c r="B4617" i="79" s="1"/>
  <c r="C4631" i="79"/>
  <c r="B4631" i="79" s="1"/>
  <c r="C4642" i="79"/>
  <c r="B4642" i="79" s="1"/>
  <c r="C4656" i="79"/>
  <c r="B4656" i="79" s="1"/>
  <c r="C4670" i="79"/>
  <c r="B4670" i="79" s="1"/>
  <c r="C4505" i="79"/>
  <c r="B4505" i="79" s="1"/>
  <c r="C4519" i="79"/>
  <c r="B4519" i="79" s="1"/>
  <c r="C4530" i="79"/>
  <c r="B4530" i="79" s="1"/>
  <c r="C4544" i="79"/>
  <c r="B4544" i="79" s="1"/>
  <c r="C4558" i="79"/>
  <c r="B4558" i="79" s="1"/>
  <c r="C4569" i="79"/>
  <c r="B4569" i="79" s="1"/>
  <c r="C4583" i="79"/>
  <c r="B4583" i="79" s="1"/>
  <c r="C4418" i="79"/>
  <c r="B4418" i="79" s="1"/>
  <c r="C4432" i="79"/>
  <c r="B4432" i="79" s="1"/>
  <c r="C4446" i="79"/>
  <c r="B4446" i="79" s="1"/>
  <c r="C4457" i="79"/>
  <c r="B4457" i="79" s="1"/>
  <c r="C4471" i="79"/>
  <c r="B4471" i="79" s="1"/>
  <c r="C4482" i="79"/>
  <c r="B4482" i="79" s="1"/>
  <c r="C4496" i="79"/>
  <c r="B4496" i="79" s="1"/>
  <c r="C4341" i="79"/>
  <c r="B4341" i="79" s="1"/>
  <c r="C4352" i="79"/>
  <c r="B4352" i="79" s="1"/>
  <c r="C4366" i="79"/>
  <c r="B4366" i="79" s="1"/>
  <c r="C4377" i="79"/>
  <c r="B4377" i="79" s="1"/>
  <c r="C4391" i="79"/>
  <c r="B4391" i="79" s="1"/>
  <c r="C4405" i="79"/>
  <c r="B4405" i="79" s="1"/>
  <c r="C4254" i="79"/>
  <c r="B4254" i="79" s="1"/>
  <c r="C4268" i="79"/>
  <c r="B4268" i="79" s="1"/>
  <c r="C4279" i="79"/>
  <c r="B4279" i="79" s="1"/>
  <c r="C4293" i="79"/>
  <c r="B4293" i="79" s="1"/>
  <c r="C4307" i="79"/>
  <c r="B4307" i="79" s="1"/>
  <c r="C4318" i="79"/>
  <c r="B4318" i="79" s="1"/>
  <c r="C4332" i="79"/>
  <c r="B4332" i="79" s="1"/>
  <c r="C4180" i="79"/>
  <c r="B4180" i="79" s="1"/>
  <c r="C4194" i="79"/>
  <c r="B4194" i="79" s="1"/>
  <c r="C4208" i="79"/>
  <c r="B4208" i="79" s="1"/>
  <c r="C4219" i="79"/>
  <c r="B4219" i="79" s="1"/>
  <c r="C4233" i="79"/>
  <c r="B4233" i="79" s="1"/>
  <c r="C4244" i="79"/>
  <c r="B4244" i="79" s="1"/>
  <c r="C4092" i="79"/>
  <c r="B4092" i="79" s="1"/>
  <c r="C4102" i="79"/>
  <c r="B4102" i="79" s="1"/>
  <c r="C4112" i="79"/>
  <c r="B4112" i="79" s="1"/>
  <c r="C4124" i="79"/>
  <c r="B4124" i="79" s="1"/>
  <c r="C4134" i="79"/>
  <c r="B4134" i="79" s="1"/>
  <c r="C4144" i="79"/>
  <c r="B4144" i="79" s="1"/>
  <c r="C4156" i="79"/>
  <c r="B4156" i="79" s="1"/>
  <c r="C4166" i="79"/>
  <c r="B4166" i="79" s="1"/>
  <c r="C4008" i="79"/>
  <c r="B4008" i="79" s="1"/>
  <c r="C4020" i="79"/>
  <c r="B4020" i="79" s="1"/>
  <c r="C4030" i="79"/>
  <c r="B4030" i="79" s="1"/>
  <c r="C4040" i="79"/>
  <c r="B4040" i="79" s="1"/>
  <c r="C4052" i="79"/>
  <c r="B4052" i="79" s="1"/>
  <c r="C4062" i="79"/>
  <c r="B4062" i="79" s="1"/>
  <c r="C4072" i="79"/>
  <c r="B4072" i="79" s="1"/>
  <c r="C4084" i="79"/>
  <c r="B4084" i="79" s="1"/>
  <c r="C3922" i="79"/>
  <c r="B3922" i="79" s="1"/>
  <c r="C3932" i="79"/>
  <c r="B3932" i="79" s="1"/>
  <c r="C3944" i="79"/>
  <c r="B3944" i="79" s="1"/>
  <c r="C3954" i="79"/>
  <c r="B3954" i="79" s="1"/>
  <c r="C3964" i="79"/>
  <c r="B3964" i="79" s="1"/>
  <c r="C3976" i="79"/>
  <c r="B3976" i="79" s="1"/>
  <c r="C3986" i="79"/>
  <c r="B3986" i="79" s="1"/>
  <c r="C3996" i="79"/>
  <c r="B3996" i="79" s="1"/>
  <c r="C3837" i="79"/>
  <c r="B3837" i="79" s="1"/>
  <c r="C3847" i="79"/>
  <c r="B3847" i="79" s="1"/>
  <c r="C3857" i="79"/>
  <c r="B3857" i="79" s="1"/>
  <c r="C3869" i="79"/>
  <c r="B3869" i="79" s="1"/>
  <c r="C3877" i="79"/>
  <c r="B3877" i="79" s="1"/>
  <c r="C3885" i="79"/>
  <c r="B3885" i="79" s="1"/>
  <c r="C3893" i="79"/>
  <c r="B3893" i="79" s="1"/>
  <c r="C3901" i="79"/>
  <c r="B3901" i="79" s="1"/>
  <c r="C3909" i="79"/>
  <c r="B3909" i="79" s="1"/>
  <c r="C3747" i="79"/>
  <c r="B3747" i="79" s="1"/>
  <c r="C3755" i="79"/>
  <c r="B3755" i="79" s="1"/>
  <c r="C3763" i="79"/>
  <c r="B3763" i="79" s="1"/>
  <c r="C3771" i="79"/>
  <c r="B3771" i="79" s="1"/>
  <c r="C3779" i="79"/>
  <c r="B3779" i="79" s="1"/>
  <c r="C3787" i="79"/>
  <c r="B3787" i="79" s="1"/>
  <c r="C3795" i="79"/>
  <c r="B3795" i="79" s="1"/>
  <c r="C3803" i="79"/>
  <c r="B3803" i="79" s="1"/>
  <c r="C3811" i="79"/>
  <c r="B3811" i="79" s="1"/>
  <c r="C3819" i="79"/>
  <c r="B3819" i="79" s="1"/>
  <c r="C3827" i="79"/>
  <c r="B3827" i="79" s="1"/>
  <c r="C3663" i="79"/>
  <c r="B3663" i="79" s="1"/>
  <c r="C3671" i="79"/>
  <c r="B3671" i="79" s="1"/>
  <c r="C3679" i="79"/>
  <c r="B3679" i="79" s="1"/>
  <c r="C3687" i="79"/>
  <c r="B3687" i="79" s="1"/>
  <c r="C3695" i="79"/>
  <c r="B3695" i="79" s="1"/>
  <c r="C3703" i="79"/>
  <c r="B3703" i="79" s="1"/>
  <c r="C3711" i="79"/>
  <c r="B3711" i="79" s="1"/>
  <c r="C3719" i="79"/>
  <c r="B3719" i="79" s="1"/>
  <c r="C3727" i="79"/>
  <c r="B3727" i="79" s="1"/>
  <c r="C3735" i="79"/>
  <c r="B3735" i="79" s="1"/>
  <c r="C3743" i="79"/>
  <c r="B3743" i="79" s="1"/>
  <c r="C3648" i="79"/>
  <c r="B3648" i="79" s="1"/>
  <c r="C3656" i="79"/>
  <c r="B3656" i="79" s="1"/>
  <c r="C3578" i="79"/>
  <c r="B3578" i="79" s="1"/>
  <c r="C3586" i="79"/>
  <c r="B3586" i="79" s="1"/>
  <c r="C3594" i="79"/>
  <c r="B3594" i="79" s="1"/>
  <c r="C3602" i="79"/>
  <c r="B3602" i="79" s="1"/>
  <c r="C3610" i="79"/>
  <c r="B3610" i="79" s="1"/>
  <c r="C3618" i="79"/>
  <c r="B3618" i="79" s="1"/>
  <c r="C3626" i="79"/>
  <c r="B3626" i="79" s="1"/>
  <c r="C3634" i="79"/>
  <c r="B3634" i="79" s="1"/>
  <c r="C3642" i="79"/>
  <c r="B3642" i="79" s="1"/>
  <c r="C3488" i="79"/>
  <c r="B3488" i="79" s="1"/>
  <c r="C3496" i="79"/>
  <c r="B3496" i="79" s="1"/>
  <c r="C3504" i="79"/>
  <c r="B3504" i="79" s="1"/>
  <c r="C3512" i="79"/>
  <c r="B3512" i="79" s="1"/>
  <c r="C3520" i="79"/>
  <c r="B3520" i="79" s="1"/>
  <c r="C3528" i="79"/>
  <c r="B3528" i="79" s="1"/>
  <c r="C3536" i="79"/>
  <c r="B3536" i="79" s="1"/>
  <c r="C3544" i="79"/>
  <c r="B3544" i="79" s="1"/>
  <c r="C3552" i="79"/>
  <c r="B3552" i="79" s="1"/>
  <c r="C3560" i="79"/>
  <c r="B3560" i="79" s="1"/>
  <c r="C3568" i="79"/>
  <c r="B3568" i="79" s="1"/>
  <c r="C3452" i="79"/>
  <c r="B3452" i="79" s="1"/>
  <c r="C3460" i="79"/>
  <c r="B3460" i="79" s="1"/>
  <c r="C3468" i="79"/>
  <c r="B3468" i="79" s="1"/>
  <c r="C3476" i="79"/>
  <c r="B3476" i="79" s="1"/>
  <c r="C3395" i="79"/>
  <c r="B3395" i="79" s="1"/>
  <c r="C3403" i="79"/>
  <c r="B3403" i="79" s="1"/>
  <c r="C3411" i="79"/>
  <c r="B3411" i="79" s="1"/>
  <c r="C3419" i="79"/>
  <c r="B3419" i="79" s="1"/>
  <c r="C3427" i="79"/>
  <c r="B3427" i="79" s="1"/>
  <c r="C3435" i="79"/>
  <c r="B3435" i="79" s="1"/>
  <c r="C3443" i="79"/>
  <c r="B3443" i="79" s="1"/>
  <c r="C3377" i="79"/>
  <c r="B3377" i="79" s="1"/>
  <c r="C3385" i="79"/>
  <c r="B3385" i="79" s="1"/>
  <c r="C3322" i="79"/>
  <c r="B3322" i="79" s="1"/>
  <c r="C3330" i="79"/>
  <c r="B3330" i="79" s="1"/>
  <c r="C3338" i="79"/>
  <c r="B3338" i="79" s="1"/>
  <c r="C3346" i="79"/>
  <c r="B3346" i="79" s="1"/>
  <c r="C3354" i="79"/>
  <c r="B3354" i="79" s="1"/>
  <c r="C3362" i="79"/>
  <c r="B3362" i="79" s="1"/>
  <c r="C3370" i="79"/>
  <c r="B3370" i="79" s="1"/>
  <c r="C3247" i="79"/>
  <c r="B3247" i="79" s="1"/>
  <c r="C3255" i="79"/>
  <c r="B3255" i="79" s="1"/>
  <c r="C3263" i="79"/>
  <c r="B3263" i="79" s="1"/>
  <c r="C3271" i="79"/>
  <c r="B3271" i="79" s="1"/>
  <c r="C3279" i="79"/>
  <c r="B3279" i="79" s="1"/>
  <c r="C3287" i="79"/>
  <c r="B3287" i="79" s="1"/>
  <c r="C3295" i="79"/>
  <c r="B3295" i="79" s="1"/>
  <c r="C3303" i="79"/>
  <c r="B3303" i="79" s="1"/>
  <c r="C3311" i="79"/>
  <c r="B3311" i="79" s="1"/>
  <c r="C3246" i="79"/>
  <c r="B3246" i="79" s="1"/>
  <c r="C3233" i="79"/>
  <c r="B3233" i="79" s="1"/>
  <c r="C3241" i="79"/>
  <c r="B3241" i="79" s="1"/>
  <c r="C3166" i="79"/>
  <c r="B3166" i="79" s="1"/>
  <c r="C3174" i="79"/>
  <c r="B3174" i="79" s="1"/>
  <c r="C3182" i="79"/>
  <c r="B3182" i="79" s="1"/>
  <c r="C3190" i="79"/>
  <c r="B3190" i="79" s="1"/>
  <c r="C3198" i="79"/>
  <c r="B3198" i="79" s="1"/>
  <c r="C3206" i="79"/>
  <c r="B3206" i="79" s="1"/>
  <c r="C3214" i="79"/>
  <c r="B3214" i="79" s="1"/>
  <c r="C3222" i="79"/>
  <c r="B3222" i="79" s="1"/>
  <c r="C3160" i="79"/>
  <c r="B3160" i="79" s="1"/>
  <c r="C3156" i="79"/>
  <c r="B3156" i="79" s="1"/>
  <c r="C3130" i="79"/>
  <c r="B3130" i="79" s="1"/>
  <c r="C3138" i="79"/>
  <c r="B3138" i="79" s="1"/>
  <c r="C3146" i="79"/>
  <c r="B3146" i="79" s="1"/>
  <c r="C3083" i="79"/>
  <c r="B3083" i="79" s="1"/>
  <c r="C3091" i="79"/>
  <c r="B3091" i="79" s="1"/>
  <c r="C3099" i="79"/>
  <c r="B3099" i="79" s="1"/>
  <c r="C3107" i="79"/>
  <c r="B3107" i="79" s="1"/>
  <c r="C3115" i="79"/>
  <c r="B3115" i="79" s="1"/>
  <c r="C3078" i="79"/>
  <c r="B3078" i="79" s="1"/>
  <c r="C3002" i="79"/>
  <c r="B3002" i="79" s="1"/>
  <c r="C3010" i="79"/>
  <c r="B3010" i="79" s="1"/>
  <c r="C3018" i="79"/>
  <c r="B3018" i="79" s="1"/>
  <c r="C3026" i="79"/>
  <c r="B3026" i="79" s="1"/>
  <c r="C3034" i="79"/>
  <c r="B3034" i="79" s="1"/>
  <c r="C3042" i="79"/>
  <c r="B3042" i="79" s="1"/>
  <c r="C3050" i="79"/>
  <c r="B3050" i="79" s="1"/>
  <c r="C3058" i="79"/>
  <c r="B3058" i="79" s="1"/>
  <c r="C3066" i="79"/>
  <c r="B3066" i="79" s="1"/>
  <c r="C3074" i="79"/>
  <c r="B3074" i="79" s="1"/>
  <c r="C2914" i="79"/>
  <c r="B2914" i="79" s="1"/>
  <c r="C2922" i="79"/>
  <c r="B2922" i="79" s="1"/>
  <c r="C2930" i="79"/>
  <c r="B2930" i="79" s="1"/>
  <c r="C2938" i="79"/>
  <c r="B2938" i="79" s="1"/>
  <c r="C2946" i="79"/>
  <c r="B2946" i="79" s="1"/>
  <c r="C2954" i="79"/>
  <c r="B2954" i="79" s="1"/>
  <c r="C2962" i="79"/>
  <c r="B2962" i="79" s="1"/>
  <c r="C2970" i="79"/>
  <c r="B2970" i="79" s="1"/>
  <c r="C2978" i="79"/>
  <c r="B2978" i="79" s="1"/>
  <c r="C2986" i="79"/>
  <c r="B2986" i="79" s="1"/>
  <c r="C2910" i="79"/>
  <c r="B2910" i="79" s="1"/>
  <c r="C2908" i="79"/>
  <c r="B2908" i="79" s="1"/>
  <c r="C2831" i="79"/>
  <c r="B2831" i="79" s="1"/>
  <c r="C2839" i="79"/>
  <c r="B2839" i="79" s="1"/>
  <c r="C2847" i="79"/>
  <c r="B2847" i="79" s="1"/>
  <c r="C2855" i="79"/>
  <c r="B2855" i="79" s="1"/>
  <c r="C2863" i="79"/>
  <c r="B2863" i="79" s="1"/>
  <c r="C2871" i="79"/>
  <c r="B2871" i="79" s="1"/>
  <c r="C2879" i="79"/>
  <c r="B2879" i="79" s="1"/>
  <c r="C2887" i="79"/>
  <c r="B2887" i="79" s="1"/>
  <c r="C2895" i="79"/>
  <c r="B2895" i="79" s="1"/>
  <c r="C2822" i="79"/>
  <c r="B2822" i="79" s="1"/>
  <c r="C2809" i="79"/>
  <c r="B2809" i="79" s="1"/>
  <c r="C2817" i="79"/>
  <c r="B2817" i="79" s="1"/>
  <c r="C2791" i="79"/>
  <c r="B2791" i="79" s="1"/>
  <c r="C2799" i="79"/>
  <c r="B2799" i="79" s="1"/>
  <c r="C2743" i="79"/>
  <c r="B2743" i="79" s="1"/>
  <c r="C2751" i="79"/>
  <c r="B2751" i="79" s="1"/>
  <c r="C2759" i="79"/>
  <c r="B2759" i="79" s="1"/>
  <c r="C2767" i="79"/>
  <c r="B2767" i="79" s="1"/>
  <c r="C2775" i="79"/>
  <c r="B2775" i="79" s="1"/>
  <c r="C2783" i="79"/>
  <c r="B2783" i="79" s="1"/>
  <c r="C2656" i="79"/>
  <c r="B2656" i="79" s="1"/>
  <c r="C2664" i="79"/>
  <c r="B2664" i="79" s="1"/>
  <c r="C2672" i="79"/>
  <c r="B2672" i="79" s="1"/>
  <c r="C2680" i="79"/>
  <c r="B2680" i="79" s="1"/>
  <c r="C2688" i="79"/>
  <c r="B2688" i="79" s="1"/>
  <c r="C2696" i="79"/>
  <c r="B2696" i="79" s="1"/>
  <c r="C2704" i="79"/>
  <c r="B2704" i="79" s="1"/>
  <c r="C2712" i="79"/>
  <c r="B2712" i="79" s="1"/>
  <c r="C2720" i="79"/>
  <c r="B2720" i="79" s="1"/>
  <c r="C2728" i="79"/>
  <c r="B2728" i="79" s="1"/>
  <c r="C2736" i="79"/>
  <c r="B2736" i="79" s="1"/>
  <c r="C2618" i="79"/>
  <c r="B2618" i="79" s="1"/>
  <c r="C2626" i="79"/>
  <c r="B2626" i="79" s="1"/>
  <c r="C2634" i="79"/>
  <c r="B2634" i="79" s="1"/>
  <c r="C2642" i="79"/>
  <c r="B2642" i="79" s="1"/>
  <c r="C2570" i="79"/>
  <c r="B2570" i="79" s="1"/>
  <c r="C2578" i="79"/>
  <c r="B2578" i="79" s="1"/>
  <c r="C2586" i="79"/>
  <c r="B2586" i="79" s="1"/>
  <c r="C2594" i="79"/>
  <c r="B2594" i="79" s="1"/>
  <c r="C2602" i="79"/>
  <c r="B2602" i="79" s="1"/>
  <c r="C2610" i="79"/>
  <c r="B2610" i="79" s="1"/>
  <c r="C2566" i="79"/>
  <c r="B2566" i="79" s="1"/>
  <c r="C2547" i="79"/>
  <c r="B2547" i="79" s="1"/>
  <c r="C2555" i="79"/>
  <c r="B2555" i="79" s="1"/>
  <c r="C2563" i="79"/>
  <c r="B2563" i="79" s="1"/>
  <c r="C2490" i="79"/>
  <c r="B2490" i="79" s="1"/>
  <c r="C2498" i="79"/>
  <c r="B2498" i="79" s="1"/>
  <c r="C2506" i="79"/>
  <c r="B2506" i="79" s="1"/>
  <c r="C2514" i="79"/>
  <c r="B2514" i="79" s="1"/>
  <c r="C2522" i="79"/>
  <c r="B2522" i="79" s="1"/>
  <c r="C2530" i="79"/>
  <c r="B2530" i="79" s="1"/>
  <c r="C2538" i="79"/>
  <c r="B2538" i="79" s="1"/>
  <c r="C2408" i="79"/>
  <c r="B2408" i="79" s="1"/>
  <c r="C2416" i="79"/>
  <c r="B2416" i="79" s="1"/>
  <c r="C2424" i="79"/>
  <c r="B2424" i="79" s="1"/>
  <c r="C2432" i="79"/>
  <c r="B2432" i="79" s="1"/>
  <c r="C2440" i="79"/>
  <c r="B2440" i="79" s="1"/>
  <c r="C2448" i="79"/>
  <c r="B2448" i="79" s="1"/>
  <c r="C2456" i="79"/>
  <c r="B2456" i="79" s="1"/>
  <c r="C2464" i="79"/>
  <c r="B2464" i="79" s="1"/>
  <c r="C2472" i="79"/>
  <c r="B2472" i="79" s="1"/>
  <c r="C2480" i="79"/>
  <c r="B2480" i="79" s="1"/>
  <c r="C2384" i="79"/>
  <c r="B2384" i="79" s="1"/>
  <c r="C2391" i="79"/>
  <c r="B2391" i="79" s="1"/>
  <c r="C2398" i="79"/>
  <c r="B2398" i="79" s="1"/>
  <c r="C2320" i="79"/>
  <c r="B2320" i="79" s="1"/>
  <c r="C2327" i="79"/>
  <c r="B2327" i="79" s="1"/>
  <c r="C2334" i="79"/>
  <c r="B2334" i="79" s="1"/>
  <c r="C2340" i="79"/>
  <c r="B2340" i="79" s="1"/>
  <c r="C2346" i="79"/>
  <c r="B2346" i="79" s="1"/>
  <c r="C2359" i="79"/>
  <c r="B2359" i="79" s="1"/>
  <c r="C2366" i="79"/>
  <c r="B2366" i="79" s="1"/>
  <c r="C2372" i="79"/>
  <c r="B2372" i="79" s="1"/>
  <c r="C2231" i="79"/>
  <c r="B2231" i="79" s="1"/>
  <c r="C2239" i="79"/>
  <c r="B2239" i="79" s="1"/>
  <c r="C2247" i="79"/>
  <c r="B2247" i="79" s="1"/>
  <c r="C2255" i="79"/>
  <c r="B2255" i="79" s="1"/>
  <c r="C2263" i="79"/>
  <c r="B2263" i="79" s="1"/>
  <c r="C2271" i="79"/>
  <c r="B2271" i="79" s="1"/>
  <c r="C2279" i="79"/>
  <c r="B2279" i="79" s="1"/>
  <c r="C2287" i="79"/>
  <c r="B2287" i="79" s="1"/>
  <c r="C2295" i="79"/>
  <c r="B2295" i="79" s="1"/>
  <c r="C2303" i="79"/>
  <c r="B2303" i="79" s="1"/>
  <c r="C2311" i="79"/>
  <c r="B2311" i="79" s="1"/>
  <c r="C2142" i="79"/>
  <c r="B2142" i="79" s="1"/>
  <c r="C2148" i="79"/>
  <c r="B2148" i="79" s="1"/>
  <c r="C2153" i="79"/>
  <c r="B2153" i="79" s="1"/>
  <c r="C2159" i="79"/>
  <c r="B2159" i="79" s="1"/>
  <c r="C2171" i="79"/>
  <c r="B2171" i="79" s="1"/>
  <c r="C2176" i="79"/>
  <c r="B2176" i="79" s="1"/>
  <c r="C2189" i="79"/>
  <c r="B2189" i="79" s="1"/>
  <c r="C2194" i="79"/>
  <c r="B2194" i="79" s="1"/>
  <c r="C2206" i="79"/>
  <c r="B2206" i="79" s="1"/>
  <c r="C2212" i="79"/>
  <c r="B2212" i="79" s="1"/>
  <c r="C2217" i="79"/>
  <c r="B2217" i="79" s="1"/>
  <c r="C2223" i="79"/>
  <c r="B2223" i="79" s="1"/>
  <c r="C2052" i="79"/>
  <c r="B2052" i="79" s="1"/>
  <c r="C2061" i="79"/>
  <c r="B2061" i="79" s="1"/>
  <c r="C2066" i="79"/>
  <c r="B2066" i="79" s="1"/>
  <c r="C2075" i="79"/>
  <c r="B2075" i="79" s="1"/>
  <c r="C2084" i="79"/>
  <c r="B2084" i="79" s="1"/>
  <c r="C2093" i="79"/>
  <c r="B2093" i="79" s="1"/>
  <c r="C2098" i="79"/>
  <c r="B2098" i="79" s="1"/>
  <c r="C2107" i="79"/>
  <c r="B2107" i="79" s="1"/>
  <c r="C2116" i="79"/>
  <c r="B2116" i="79" s="1"/>
  <c r="C2125" i="79"/>
  <c r="B2125" i="79" s="1"/>
  <c r="C2130" i="79"/>
  <c r="B2130" i="79" s="1"/>
  <c r="C1964" i="79"/>
  <c r="B1964" i="79" s="1"/>
  <c r="C1972" i="79"/>
  <c r="B1972" i="79" s="1"/>
  <c r="C1980" i="79"/>
  <c r="B1980" i="79" s="1"/>
  <c r="C1988" i="79"/>
  <c r="B1988" i="79" s="1"/>
  <c r="C1996" i="79"/>
  <c r="B1996" i="79" s="1"/>
  <c r="C2004" i="79"/>
  <c r="B2004" i="79" s="1"/>
  <c r="C2012" i="79"/>
  <c r="B2012" i="79" s="1"/>
  <c r="C2020" i="79"/>
  <c r="B2020" i="79" s="1"/>
  <c r="C2028" i="79"/>
  <c r="B2028" i="79" s="1"/>
  <c r="C2036" i="79"/>
  <c r="B2036" i="79" s="1"/>
  <c r="C2044" i="79"/>
  <c r="B2044" i="79" s="1"/>
  <c r="C1887" i="79"/>
  <c r="B1887" i="79" s="1"/>
  <c r="C1895" i="79"/>
  <c r="B1895" i="79" s="1"/>
  <c r="C1903" i="79"/>
  <c r="B1903" i="79" s="1"/>
  <c r="C1911" i="79"/>
  <c r="B1911" i="79" s="1"/>
  <c r="C1919" i="79"/>
  <c r="B1919" i="79" s="1"/>
  <c r="C1927" i="79"/>
  <c r="B1927" i="79" s="1"/>
  <c r="C1935" i="79"/>
  <c r="B1935" i="79" s="1"/>
  <c r="C1943" i="79"/>
  <c r="B1943" i="79" s="1"/>
  <c r="C1951" i="79"/>
  <c r="B1951" i="79" s="1"/>
  <c r="C1959" i="79"/>
  <c r="B1959" i="79" s="1"/>
  <c r="C1874" i="79"/>
  <c r="B1874" i="79" s="1"/>
  <c r="C1879" i="79"/>
  <c r="B1879" i="79" s="1"/>
  <c r="C1816" i="79"/>
  <c r="B1816" i="79" s="1"/>
  <c r="C1822" i="79"/>
  <c r="B1822" i="79" s="1"/>
  <c r="C1828" i="79"/>
  <c r="B1828" i="79" s="1"/>
  <c r="C1834" i="79"/>
  <c r="B1834" i="79" s="1"/>
  <c r="C1839" i="79"/>
  <c r="B1839" i="79" s="1"/>
  <c r="C1845" i="79"/>
  <c r="B1845" i="79" s="1"/>
  <c r="C1851" i="79"/>
  <c r="B1851" i="79" s="1"/>
  <c r="C1857" i="79"/>
  <c r="B1857" i="79" s="1"/>
  <c r="C1724" i="79"/>
  <c r="B1724" i="79" s="1"/>
  <c r="C1730" i="79"/>
  <c r="B1730" i="79" s="1"/>
  <c r="C1737" i="79"/>
  <c r="B1737" i="79" s="1"/>
  <c r="C1743" i="79"/>
  <c r="B1743" i="79" s="1"/>
  <c r="C1756" i="79"/>
  <c r="B1756" i="79" s="1"/>
  <c r="C1762" i="79"/>
  <c r="B1762" i="79" s="1"/>
  <c r="C1769" i="79"/>
  <c r="B1769" i="79" s="1"/>
  <c r="C1775" i="79"/>
  <c r="B1775" i="79" s="1"/>
  <c r="C1788" i="79"/>
  <c r="B1788" i="79" s="1"/>
  <c r="C1794" i="79"/>
  <c r="B1794" i="79" s="1"/>
  <c r="C1709" i="79"/>
  <c r="B1709" i="79" s="1"/>
  <c r="C1639" i="79"/>
  <c r="B1639" i="79" s="1"/>
  <c r="C1644" i="79"/>
  <c r="B1644" i="79" s="1"/>
  <c r="C1655" i="79"/>
  <c r="B1655" i="79" s="1"/>
  <c r="C1660" i="79"/>
  <c r="B1660" i="79" s="1"/>
  <c r="C1671" i="79"/>
  <c r="B1671" i="79" s="1"/>
  <c r="C1676" i="79"/>
  <c r="B1676" i="79" s="1"/>
  <c r="C1687" i="79"/>
  <c r="B1687" i="79" s="1"/>
  <c r="C1692" i="79"/>
  <c r="B1692" i="79" s="1"/>
  <c r="C1703" i="79"/>
  <c r="B1703" i="79" s="1"/>
  <c r="C1634" i="79"/>
  <c r="B1634" i="79" s="1"/>
  <c r="C1559" i="79"/>
  <c r="B1559" i="79" s="1"/>
  <c r="C1567" i="79"/>
  <c r="B1567" i="79" s="1"/>
  <c r="C1575" i="79"/>
  <c r="B1575" i="79" s="1"/>
  <c r="C1583" i="79"/>
  <c r="B1583" i="79" s="1"/>
  <c r="C1591" i="79"/>
  <c r="B1591" i="79" s="1"/>
  <c r="C1599" i="79"/>
  <c r="B1599" i="79" s="1"/>
  <c r="C1607" i="79"/>
  <c r="B1607" i="79" s="1"/>
  <c r="C1615" i="79"/>
  <c r="B1615" i="79" s="1"/>
  <c r="C1623" i="79"/>
  <c r="B1623" i="79" s="1"/>
  <c r="C1631" i="79"/>
  <c r="B1631" i="79" s="1"/>
  <c r="C1476" i="79"/>
  <c r="B1476" i="79" s="1"/>
  <c r="C1484" i="79"/>
  <c r="B1484" i="79" s="1"/>
  <c r="C1492" i="79"/>
  <c r="B1492" i="79" s="1"/>
  <c r="C1500" i="79"/>
  <c r="B1500" i="79" s="1"/>
  <c r="C1508" i="79"/>
  <c r="B1508" i="79" s="1"/>
  <c r="C1516" i="79"/>
  <c r="B1516" i="79" s="1"/>
  <c r="C1524" i="79"/>
  <c r="B1524" i="79" s="1"/>
  <c r="C1532" i="79"/>
  <c r="B1532" i="79" s="1"/>
  <c r="C1540" i="79"/>
  <c r="B1540" i="79" s="1"/>
  <c r="C1548" i="79"/>
  <c r="B1548" i="79" s="1"/>
  <c r="C1400" i="79"/>
  <c r="B1400" i="79" s="1"/>
  <c r="C1407" i="79"/>
  <c r="B1407" i="79" s="1"/>
  <c r="C1421" i="79"/>
  <c r="B1421" i="79" s="1"/>
  <c r="C1429" i="79"/>
  <c r="B1429" i="79" s="1"/>
  <c r="C1437" i="79"/>
  <c r="B1437" i="79" s="1"/>
  <c r="C1443" i="79"/>
  <c r="B1443" i="79" s="1"/>
  <c r="C1450" i="79"/>
  <c r="B1450" i="79" s="1"/>
  <c r="C1458" i="79"/>
  <c r="B1458" i="79" s="1"/>
  <c r="C1466" i="79"/>
  <c r="B1466" i="79" s="1"/>
  <c r="C1473" i="79"/>
  <c r="B1473" i="79" s="1"/>
  <c r="C1324" i="79"/>
  <c r="B1324" i="79" s="1"/>
  <c r="C1332" i="79"/>
  <c r="B1332" i="79" s="1"/>
  <c r="C1340" i="79"/>
  <c r="B1340" i="79" s="1"/>
  <c r="C1348" i="79"/>
  <c r="B1348" i="79" s="1"/>
  <c r="C1356" i="79"/>
  <c r="B1356" i="79" s="1"/>
  <c r="C1364" i="79"/>
  <c r="B1364" i="79" s="1"/>
  <c r="C1372" i="79"/>
  <c r="B1372" i="79" s="1"/>
  <c r="C1380" i="79"/>
  <c r="B1380" i="79" s="1"/>
  <c r="C1388" i="79"/>
  <c r="B1388" i="79" s="1"/>
  <c r="C1396" i="79"/>
  <c r="B1396" i="79" s="1"/>
  <c r="C1246" i="79"/>
  <c r="B1246" i="79" s="1"/>
  <c r="C1254" i="79"/>
  <c r="B1254" i="79" s="1"/>
  <c r="C1262" i="79"/>
  <c r="B1262" i="79" s="1"/>
  <c r="C1270" i="79"/>
  <c r="B1270" i="79" s="1"/>
  <c r="C1278" i="79"/>
  <c r="B1278" i="79" s="1"/>
  <c r="C1286" i="79"/>
  <c r="B1286" i="79" s="1"/>
  <c r="C1294" i="79"/>
  <c r="B1294" i="79" s="1"/>
  <c r="C1302" i="79"/>
  <c r="B1302" i="79" s="1"/>
  <c r="C1310" i="79"/>
  <c r="B1310" i="79" s="1"/>
  <c r="C1318" i="79"/>
  <c r="B1318" i="79" s="1"/>
  <c r="C1222" i="79"/>
  <c r="B1222" i="79" s="1"/>
  <c r="C1230" i="79"/>
  <c r="B1230" i="79" s="1"/>
  <c r="C1238" i="79"/>
  <c r="B1238" i="79" s="1"/>
  <c r="C1208" i="79"/>
  <c r="B1208" i="79" s="1"/>
  <c r="C1216" i="79"/>
  <c r="B1216" i="79" s="1"/>
  <c r="C1169" i="79"/>
  <c r="B1169" i="79" s="1"/>
  <c r="C1177" i="79"/>
  <c r="B1177" i="79" s="1"/>
  <c r="C1185" i="79"/>
  <c r="B1185" i="79" s="1"/>
  <c r="C1193" i="79"/>
  <c r="B1193" i="79" s="1"/>
  <c r="C1201" i="79"/>
  <c r="B1201" i="79" s="1"/>
  <c r="B1081" i="79"/>
  <c r="C1086" i="79"/>
  <c r="B1089" i="79"/>
  <c r="C1094" i="79"/>
  <c r="B1097" i="79"/>
  <c r="C1102" i="79"/>
  <c r="B1105" i="79"/>
  <c r="C1110" i="79"/>
  <c r="B1113" i="79"/>
  <c r="C1118" i="79"/>
  <c r="B1121" i="79"/>
  <c r="C1126" i="79"/>
  <c r="B1129" i="79"/>
  <c r="C1134" i="79"/>
  <c r="B1137" i="79"/>
  <c r="C1142" i="79"/>
  <c r="B1145" i="79"/>
  <c r="C1150" i="79"/>
  <c r="B1153" i="79"/>
  <c r="C1158" i="79"/>
  <c r="B1161" i="79"/>
  <c r="C998" i="79"/>
  <c r="B1001" i="79"/>
  <c r="C1006" i="79"/>
  <c r="B1009" i="79"/>
  <c r="C1014" i="79"/>
  <c r="B1017" i="79"/>
  <c r="C1022" i="79"/>
  <c r="B1025" i="79"/>
  <c r="C1030" i="79"/>
  <c r="B1033" i="79"/>
  <c r="C1038" i="79"/>
  <c r="B1041" i="79"/>
  <c r="C1046" i="79"/>
  <c r="B1049" i="79"/>
  <c r="C1054" i="79"/>
  <c r="B1057" i="79"/>
  <c r="C1062" i="79"/>
  <c r="B1065" i="79"/>
  <c r="C1070" i="79"/>
  <c r="B1073" i="79"/>
  <c r="C910" i="79"/>
  <c r="B913" i="79"/>
  <c r="C918" i="79"/>
  <c r="B921" i="79"/>
  <c r="C926" i="79"/>
  <c r="B929" i="79"/>
  <c r="C934" i="79"/>
  <c r="B937" i="79"/>
  <c r="C942" i="79"/>
  <c r="B945" i="79"/>
  <c r="C950" i="79"/>
  <c r="B953" i="79"/>
  <c r="C958" i="79"/>
  <c r="B961" i="79"/>
  <c r="C966" i="79"/>
  <c r="B969" i="79"/>
  <c r="C974" i="79"/>
  <c r="B977" i="79"/>
  <c r="C982" i="79"/>
  <c r="B985" i="79"/>
  <c r="C990" i="79"/>
  <c r="C859" i="79"/>
  <c r="B862" i="79"/>
  <c r="C867" i="79"/>
  <c r="B870" i="79"/>
  <c r="C875" i="79"/>
  <c r="B878" i="79"/>
  <c r="C883" i="79"/>
  <c r="B886" i="79"/>
  <c r="C891" i="79"/>
  <c r="B894" i="79"/>
  <c r="C899" i="79"/>
  <c r="B902" i="79"/>
  <c r="C842" i="79"/>
  <c r="C6520" i="79"/>
  <c r="C6558" i="79"/>
  <c r="C6584" i="79"/>
  <c r="C6446" i="79"/>
  <c r="C6481" i="79"/>
  <c r="C6510" i="79"/>
  <c r="C6369" i="79"/>
  <c r="C6521" i="79"/>
  <c r="C6559" i="79"/>
  <c r="C6594" i="79"/>
  <c r="C6447" i="79"/>
  <c r="C6482" i="79"/>
  <c r="C6511" i="79"/>
  <c r="C6370" i="79"/>
  <c r="C6534" i="79"/>
  <c r="C6560" i="79"/>
  <c r="C6598" i="79"/>
  <c r="C6448" i="79"/>
  <c r="C6486" i="79"/>
  <c r="C6345" i="79"/>
  <c r="C6374" i="79"/>
  <c r="C6409" i="79"/>
  <c r="C6263" i="79"/>
  <c r="C6298" i="79"/>
  <c r="C6336" i="79"/>
  <c r="C6194" i="79"/>
  <c r="C6232" i="79"/>
  <c r="C6140" i="79"/>
  <c r="C6100" i="79"/>
  <c r="C6135" i="79"/>
  <c r="C6035" i="79"/>
  <c r="C6070" i="79"/>
  <c r="C5935" i="79"/>
  <c r="C5970" i="79"/>
  <c r="C6002" i="79"/>
  <c r="C5866" i="79"/>
  <c r="C5898" i="79"/>
  <c r="C5836" i="79"/>
  <c r="C5784" i="79"/>
  <c r="C5822" i="79"/>
  <c r="C5683" i="79"/>
  <c r="C5721" i="79"/>
  <c r="C5747" i="79"/>
  <c r="C5615" i="79"/>
  <c r="C5653" i="79"/>
  <c r="C5507" i="79"/>
  <c r="C5545" i="79"/>
  <c r="C5571" i="79"/>
  <c r="C5435" i="79"/>
  <c r="C5470" i="79"/>
  <c r="C5412" i="79"/>
  <c r="C5374" i="79"/>
  <c r="C5403" i="79"/>
  <c r="C5292" i="79"/>
  <c r="C5330" i="79"/>
  <c r="C5199" i="79"/>
  <c r="C5237" i="79"/>
  <c r="C5263" i="79"/>
  <c r="C5133" i="79"/>
  <c r="C5165" i="79"/>
  <c r="C5029" i="79"/>
  <c r="C5061" i="79"/>
  <c r="C5093" i="79"/>
  <c r="C4937" i="79"/>
  <c r="C4972" i="79"/>
  <c r="C4855" i="79"/>
  <c r="C4887" i="79"/>
  <c r="C4904" i="79"/>
  <c r="C4927" i="79"/>
  <c r="C4786" i="79"/>
  <c r="C6535" i="79"/>
  <c r="C6567" i="79"/>
  <c r="C6599" i="79"/>
  <c r="C6458" i="79"/>
  <c r="C6487" i="79"/>
  <c r="C6346" i="79"/>
  <c r="C6375" i="79"/>
  <c r="C6410" i="79"/>
  <c r="C6273" i="79"/>
  <c r="C6299" i="79"/>
  <c r="C6337" i="79"/>
  <c r="C6195" i="79"/>
  <c r="C6233" i="79"/>
  <c r="C6153" i="79"/>
  <c r="C6101" i="79"/>
  <c r="C6092" i="79"/>
  <c r="C6036" i="79"/>
  <c r="C6074" i="79"/>
  <c r="C5945" i="79"/>
  <c r="C5974" i="79"/>
  <c r="C6009" i="79"/>
  <c r="C5870" i="79"/>
  <c r="C5905" i="79"/>
  <c r="C5759" i="79"/>
  <c r="C5791" i="79"/>
  <c r="C5823" i="79"/>
  <c r="C5690" i="79"/>
  <c r="C5722" i="79"/>
  <c r="C5590" i="79"/>
  <c r="C5616" i="79"/>
  <c r="C5654" i="79"/>
  <c r="C5508" i="79"/>
  <c r="C5546" i="79"/>
  <c r="C5581" i="79"/>
  <c r="C5436" i="79"/>
  <c r="C5471" i="79"/>
  <c r="C5340" i="79"/>
  <c r="C5375" i="79"/>
  <c r="C5267" i="79"/>
  <c r="C5293" i="79"/>
  <c r="C5331" i="79"/>
  <c r="C5200" i="79"/>
  <c r="C5238" i="79"/>
  <c r="C5108" i="79"/>
  <c r="C5134" i="79"/>
  <c r="C5172" i="79"/>
  <c r="C5030" i="79"/>
  <c r="C5068" i="79"/>
  <c r="C4995" i="79"/>
  <c r="C4944" i="79"/>
  <c r="C4976" i="79"/>
  <c r="C4862" i="79"/>
  <c r="C4888" i="79"/>
  <c r="C4911" i="79"/>
  <c r="C6518" i="79"/>
  <c r="C6582" i="79"/>
  <c r="C6470" i="79"/>
  <c r="C6358" i="79"/>
  <c r="C6414" i="79"/>
  <c r="C6282" i="79"/>
  <c r="C6322" i="79"/>
  <c r="C6208" i="79"/>
  <c r="C6248" i="79"/>
  <c r="C6170" i="79"/>
  <c r="C6011" i="79"/>
  <c r="C6051" i="79"/>
  <c r="C6091" i="79"/>
  <c r="C5975" i="79"/>
  <c r="C5847" i="79"/>
  <c r="C5887" i="79"/>
  <c r="C5766" i="79"/>
  <c r="C5806" i="79"/>
  <c r="C5681" i="79"/>
  <c r="C5729" i="79"/>
  <c r="C5599" i="79"/>
  <c r="C5639" i="79"/>
  <c r="C5521" i="79"/>
  <c r="C5561" i="79"/>
  <c r="C5430" i="79"/>
  <c r="C5475" i="79"/>
  <c r="C5355" i="79"/>
  <c r="C5398" i="79"/>
  <c r="C5297" i="79"/>
  <c r="C5337" i="79"/>
  <c r="C5223" i="79"/>
  <c r="C5109" i="79"/>
  <c r="C5149" i="79"/>
  <c r="C5021" i="79"/>
  <c r="C5069" i="79"/>
  <c r="C5004" i="79"/>
  <c r="C4961" i="79"/>
  <c r="C4866" i="79"/>
  <c r="C4900" i="79"/>
  <c r="C4925" i="79"/>
  <c r="C4779" i="79"/>
  <c r="C4803" i="79"/>
  <c r="C4826" i="79"/>
  <c r="C4843" i="79"/>
  <c r="C4696" i="79"/>
  <c r="B4696" i="79" s="1"/>
  <c r="C4719" i="79"/>
  <c r="B4719" i="79" s="1"/>
  <c r="C4736" i="79"/>
  <c r="B4736" i="79" s="1"/>
  <c r="C4759" i="79"/>
  <c r="B4759" i="79" s="1"/>
  <c r="C4600" i="79"/>
  <c r="B4600" i="79" s="1"/>
  <c r="C4623" i="79"/>
  <c r="B4623" i="79" s="1"/>
  <c r="C4646" i="79"/>
  <c r="B4646" i="79" s="1"/>
  <c r="C4663" i="79"/>
  <c r="B4663" i="79" s="1"/>
  <c r="C4510" i="79"/>
  <c r="B4510" i="79" s="1"/>
  <c r="C4527" i="79"/>
  <c r="B4527" i="79" s="1"/>
  <c r="C4550" i="79"/>
  <c r="B4550" i="79" s="1"/>
  <c r="C4570" i="79"/>
  <c r="B4570" i="79" s="1"/>
  <c r="C4502" i="79"/>
  <c r="B4502" i="79" s="1"/>
  <c r="C4434" i="79"/>
  <c r="B4434" i="79" s="1"/>
  <c r="C4454" i="79"/>
  <c r="B4454" i="79" s="1"/>
  <c r="C4474" i="79"/>
  <c r="B4474" i="79" s="1"/>
  <c r="C4497" i="79"/>
  <c r="B4497" i="79" s="1"/>
  <c r="C4345" i="79"/>
  <c r="B4345" i="79" s="1"/>
  <c r="C4368" i="79"/>
  <c r="B4368" i="79" s="1"/>
  <c r="C4385" i="79"/>
  <c r="B4385" i="79" s="1"/>
  <c r="C4408" i="79"/>
  <c r="B4408" i="79" s="1"/>
  <c r="C4269" i="79"/>
  <c r="B4269" i="79" s="1"/>
  <c r="C4286" i="79"/>
  <c r="B4286" i="79" s="1"/>
  <c r="C4309" i="79"/>
  <c r="B4309" i="79" s="1"/>
  <c r="C4326" i="79"/>
  <c r="B4326" i="79" s="1"/>
  <c r="C4186" i="79"/>
  <c r="B4186" i="79" s="1"/>
  <c r="C4209" i="79"/>
  <c r="B4209" i="79" s="1"/>
  <c r="C4226" i="79"/>
  <c r="B4226" i="79" s="1"/>
  <c r="C4248" i="79"/>
  <c r="B4248" i="79" s="1"/>
  <c r="C4097" i="79"/>
  <c r="B4097" i="79" s="1"/>
  <c r="C4117" i="79"/>
  <c r="B4117" i="79" s="1"/>
  <c r="C4135" i="79"/>
  <c r="B4135" i="79" s="1"/>
  <c r="C4150" i="79"/>
  <c r="B4150" i="79" s="1"/>
  <c r="C4168" i="79"/>
  <c r="B4168" i="79" s="1"/>
  <c r="C4015" i="79"/>
  <c r="B4015" i="79" s="1"/>
  <c r="C4033" i="79"/>
  <c r="B4033" i="79" s="1"/>
  <c r="C4053" i="79"/>
  <c r="B4053" i="79" s="1"/>
  <c r="C4068" i="79"/>
  <c r="B4068" i="79" s="1"/>
  <c r="C4086" i="79"/>
  <c r="B4086" i="79" s="1"/>
  <c r="C3929" i="79"/>
  <c r="B3929" i="79" s="1"/>
  <c r="C3947" i="79"/>
  <c r="B3947" i="79" s="1"/>
  <c r="C3965" i="79"/>
  <c r="B3965" i="79" s="1"/>
  <c r="C3980" i="79"/>
  <c r="B3980" i="79" s="1"/>
  <c r="C4000" i="79"/>
  <c r="B4000" i="79" s="1"/>
  <c r="C3842" i="79"/>
  <c r="B3842" i="79" s="1"/>
  <c r="C3862" i="79"/>
  <c r="B3862" i="79" s="1"/>
  <c r="C3878" i="79"/>
  <c r="B3878" i="79" s="1"/>
  <c r="C3889" i="79"/>
  <c r="B3889" i="79" s="1"/>
  <c r="C3903" i="79"/>
  <c r="B3903" i="79" s="1"/>
  <c r="C3914" i="79"/>
  <c r="B3914" i="79" s="1"/>
  <c r="C3758" i="79"/>
  <c r="B3758" i="79" s="1"/>
  <c r="C3772" i="79"/>
  <c r="B3772" i="79" s="1"/>
  <c r="C3783" i="79"/>
  <c r="B3783" i="79" s="1"/>
  <c r="C3797" i="79"/>
  <c r="B3797" i="79" s="1"/>
  <c r="C3808" i="79"/>
  <c r="B3808" i="79" s="1"/>
  <c r="C3822" i="79"/>
  <c r="B3822" i="79" s="1"/>
  <c r="C3664" i="79"/>
  <c r="B3664" i="79" s="1"/>
  <c r="C3675" i="79"/>
  <c r="B3675" i="79" s="1"/>
  <c r="C3689" i="79"/>
  <c r="B3689" i="79" s="1"/>
  <c r="C3700" i="79"/>
  <c r="B3700" i="79" s="1"/>
  <c r="C3714" i="79"/>
  <c r="B3714" i="79" s="1"/>
  <c r="C3728" i="79"/>
  <c r="B3728" i="79" s="1"/>
  <c r="C3739" i="79"/>
  <c r="B3739" i="79" s="1"/>
  <c r="C3650" i="79"/>
  <c r="B3650" i="79" s="1"/>
  <c r="C3575" i="79"/>
  <c r="B3575" i="79" s="1"/>
  <c r="C3589" i="79"/>
  <c r="B3589" i="79" s="1"/>
  <c r="C3603" i="79"/>
  <c r="B3603" i="79" s="1"/>
  <c r="C3614" i="79"/>
  <c r="B3614" i="79" s="1"/>
  <c r="C3628" i="79"/>
  <c r="B3628" i="79" s="1"/>
  <c r="C3639" i="79"/>
  <c r="B3639" i="79" s="1"/>
  <c r="C3491" i="79"/>
  <c r="B3491" i="79" s="1"/>
  <c r="C3505" i="79"/>
  <c r="B3505" i="79" s="1"/>
  <c r="C3516" i="79"/>
  <c r="B3516" i="79" s="1"/>
  <c r="C3530" i="79"/>
  <c r="B3530" i="79" s="1"/>
  <c r="C3541" i="79"/>
  <c r="B3541" i="79" s="1"/>
  <c r="C3555" i="79"/>
  <c r="B3555" i="79" s="1"/>
  <c r="C3569" i="79"/>
  <c r="B3569" i="79" s="1"/>
  <c r="C3456" i="79"/>
  <c r="B3456" i="79" s="1"/>
  <c r="C3470" i="79"/>
  <c r="B3470" i="79" s="1"/>
  <c r="C3481" i="79"/>
  <c r="B3481" i="79" s="1"/>
  <c r="C3406" i="79"/>
  <c r="B3406" i="79" s="1"/>
  <c r="C3420" i="79"/>
  <c r="B3420" i="79" s="1"/>
  <c r="C3431" i="79"/>
  <c r="B3431" i="79" s="1"/>
  <c r="C3445" i="79"/>
  <c r="B3445" i="79" s="1"/>
  <c r="C3382" i="79"/>
  <c r="B3382" i="79" s="1"/>
  <c r="C3325" i="79"/>
  <c r="B3325" i="79" s="1"/>
  <c r="C3339" i="79"/>
  <c r="B3339" i="79" s="1"/>
  <c r="C3350" i="79"/>
  <c r="B3350" i="79" s="1"/>
  <c r="C3364" i="79"/>
  <c r="B3364" i="79" s="1"/>
  <c r="C3375" i="79"/>
  <c r="B3375" i="79" s="1"/>
  <c r="C3258" i="79"/>
  <c r="B3258" i="79" s="1"/>
  <c r="C3272" i="79"/>
  <c r="B3272" i="79" s="1"/>
  <c r="C3283" i="79"/>
  <c r="B3283" i="79" s="1"/>
  <c r="C3297" i="79"/>
  <c r="B3297" i="79" s="1"/>
  <c r="C3308" i="79"/>
  <c r="B3308" i="79" s="1"/>
  <c r="C3228" i="79"/>
  <c r="B3228" i="79" s="1"/>
  <c r="C3242" i="79"/>
  <c r="B3242" i="79" s="1"/>
  <c r="C3170" i="79"/>
  <c r="B3170" i="79" s="1"/>
  <c r="C3184" i="79"/>
  <c r="B3184" i="79" s="1"/>
  <c r="C3195" i="79"/>
  <c r="B3195" i="79" s="1"/>
  <c r="C3209" i="79"/>
  <c r="B3209" i="79" s="1"/>
  <c r="C3223" i="79"/>
  <c r="B3223" i="79" s="1"/>
  <c r="C3152" i="79"/>
  <c r="B3152" i="79" s="1"/>
  <c r="C3132" i="79"/>
  <c r="B3132" i="79" s="1"/>
  <c r="C3143" i="79"/>
  <c r="B3143" i="79" s="1"/>
  <c r="C3086" i="79"/>
  <c r="B3086" i="79" s="1"/>
  <c r="C3100" i="79"/>
  <c r="B3100" i="79" s="1"/>
  <c r="C3111" i="79"/>
  <c r="B3111" i="79" s="1"/>
  <c r="C2996" i="79"/>
  <c r="B2996" i="79" s="1"/>
  <c r="C3007" i="79"/>
  <c r="B3007" i="79" s="1"/>
  <c r="C3021" i="79"/>
  <c r="B3021" i="79" s="1"/>
  <c r="C6519" i="79"/>
  <c r="C6583" i="79"/>
  <c r="C6471" i="79"/>
  <c r="C6368" i="79"/>
  <c r="C6418" i="79"/>
  <c r="C6283" i="79"/>
  <c r="C6323" i="79"/>
  <c r="C6209" i="79"/>
  <c r="C6249" i="79"/>
  <c r="C6099" i="79"/>
  <c r="C6012" i="79"/>
  <c r="C6052" i="79"/>
  <c r="C5934" i="79"/>
  <c r="C5985" i="79"/>
  <c r="C5857" i="79"/>
  <c r="C5897" i="79"/>
  <c r="C5767" i="79"/>
  <c r="C5807" i="79"/>
  <c r="C5682" i="79"/>
  <c r="C5730" i="79"/>
  <c r="C5600" i="79"/>
  <c r="C5640" i="79"/>
  <c r="C5522" i="79"/>
  <c r="C5565" i="79"/>
  <c r="C5431" i="79"/>
  <c r="C5476" i="79"/>
  <c r="C5359" i="79"/>
  <c r="C5399" i="79"/>
  <c r="C5307" i="79"/>
  <c r="C5190" i="79"/>
  <c r="C5230" i="79"/>
  <c r="C5110" i="79"/>
  <c r="C5150" i="79"/>
  <c r="C5022" i="79"/>
  <c r="C5070" i="79"/>
  <c r="C5005" i="79"/>
  <c r="C4962" i="79"/>
  <c r="C4873" i="79"/>
  <c r="C4901" i="79"/>
  <c r="C4926" i="79"/>
  <c r="C4787" i="79"/>
  <c r="C4804" i="79"/>
  <c r="C4827" i="79"/>
  <c r="C4680" i="79"/>
  <c r="B4680" i="79" s="1"/>
  <c r="C4697" i="79"/>
  <c r="B4697" i="79" s="1"/>
  <c r="C4720" i="79"/>
  <c r="B4720" i="79" s="1"/>
  <c r="C4737" i="79"/>
  <c r="B4737" i="79" s="1"/>
  <c r="C4760" i="79"/>
  <c r="B4760" i="79" s="1"/>
  <c r="C4607" i="79"/>
  <c r="B4607" i="79" s="1"/>
  <c r="C4624" i="79"/>
  <c r="B4624" i="79" s="1"/>
  <c r="C4647" i="79"/>
  <c r="B4647" i="79" s="1"/>
  <c r="C4664" i="79"/>
  <c r="B4664" i="79" s="1"/>
  <c r="C4511" i="79"/>
  <c r="B4511" i="79" s="1"/>
  <c r="C4534" i="79"/>
  <c r="B4534" i="79" s="1"/>
  <c r="C4551" i="79"/>
  <c r="B4551" i="79" s="1"/>
  <c r="C4574" i="79"/>
  <c r="B4574" i="79" s="1"/>
  <c r="C4415" i="79"/>
  <c r="B4415" i="79" s="1"/>
  <c r="C4438" i="79"/>
  <c r="B4438" i="79" s="1"/>
  <c r="C4458" i="79"/>
  <c r="B4458" i="79" s="1"/>
  <c r="C4478" i="79"/>
  <c r="B4478" i="79" s="1"/>
  <c r="C4498" i="79"/>
  <c r="B4498" i="79" s="1"/>
  <c r="C4349" i="79"/>
  <c r="B4349" i="79" s="1"/>
  <c r="C4369" i="79"/>
  <c r="B4369" i="79" s="1"/>
  <c r="C4392" i="79"/>
  <c r="B4392" i="79" s="1"/>
  <c r="C4409" i="79"/>
  <c r="B4409" i="79" s="1"/>
  <c r="C4270" i="79"/>
  <c r="B4270" i="79" s="1"/>
  <c r="C4287" i="79"/>
  <c r="B4287" i="79" s="1"/>
  <c r="C4310" i="79"/>
  <c r="B4310" i="79" s="1"/>
  <c r="C4252" i="79"/>
  <c r="B4252" i="79" s="1"/>
  <c r="C4187" i="79"/>
  <c r="B4187" i="79" s="1"/>
  <c r="C4210" i="79"/>
  <c r="B4210" i="79" s="1"/>
  <c r="C4227" i="79"/>
  <c r="B4227" i="79" s="1"/>
  <c r="C4249" i="79"/>
  <c r="B4249" i="79" s="1"/>
  <c r="C4103" i="79"/>
  <c r="B4103" i="79" s="1"/>
  <c r="C4118" i="79"/>
  <c r="B4118" i="79" s="1"/>
  <c r="C4136" i="79"/>
  <c r="B4136" i="79" s="1"/>
  <c r="C4151" i="79"/>
  <c r="B4151" i="79" s="1"/>
  <c r="C4169" i="79"/>
  <c r="B4169" i="79" s="1"/>
  <c r="C4021" i="79"/>
  <c r="B4021" i="79" s="1"/>
  <c r="C4036" i="79"/>
  <c r="B4036" i="79" s="1"/>
  <c r="C4054" i="79"/>
  <c r="B4054" i="79" s="1"/>
  <c r="C4069" i="79"/>
  <c r="B4069" i="79" s="1"/>
  <c r="C4087" i="79"/>
  <c r="B4087" i="79" s="1"/>
  <c r="C3933" i="79"/>
  <c r="B3933" i="79" s="1"/>
  <c r="C3948" i="79"/>
  <c r="B3948" i="79" s="1"/>
  <c r="C3968" i="79"/>
  <c r="B3968" i="79" s="1"/>
  <c r="C3981" i="79"/>
  <c r="B3981" i="79" s="1"/>
  <c r="C4001" i="79"/>
  <c r="B4001" i="79" s="1"/>
  <c r="C3848" i="79"/>
  <c r="B3848" i="79" s="1"/>
  <c r="C3863" i="79"/>
  <c r="B3863" i="79" s="1"/>
  <c r="C3879" i="79"/>
  <c r="B3879" i="79" s="1"/>
  <c r="C3890" i="79"/>
  <c r="B3890" i="79" s="1"/>
  <c r="C3904" i="79"/>
  <c r="B3904" i="79" s="1"/>
  <c r="C3748" i="79"/>
  <c r="B3748" i="79" s="1"/>
  <c r="C3759" i="79"/>
  <c r="B3759" i="79" s="1"/>
  <c r="C3773" i="79"/>
  <c r="B3773" i="79" s="1"/>
  <c r="C3784" i="79"/>
  <c r="B3784" i="79" s="1"/>
  <c r="C3798" i="79"/>
  <c r="B3798" i="79" s="1"/>
  <c r="C3812" i="79"/>
  <c r="B3812" i="79" s="1"/>
  <c r="C3823" i="79"/>
  <c r="B3823" i="79" s="1"/>
  <c r="C3665" i="79"/>
  <c r="B3665" i="79" s="1"/>
  <c r="C3676" i="79"/>
  <c r="B3676" i="79" s="1"/>
  <c r="C3690" i="79"/>
  <c r="B3690" i="79" s="1"/>
  <c r="C3704" i="79"/>
  <c r="B3704" i="79" s="1"/>
  <c r="C3715" i="79"/>
  <c r="B3715" i="79" s="1"/>
  <c r="C3729" i="79"/>
  <c r="B3729" i="79" s="1"/>
  <c r="C3740" i="79"/>
  <c r="B3740" i="79" s="1"/>
  <c r="C3651" i="79"/>
  <c r="B3651" i="79" s="1"/>
  <c r="C3579" i="79"/>
  <c r="B3579" i="79" s="1"/>
  <c r="C3590" i="79"/>
  <c r="B3590" i="79" s="1"/>
  <c r="C3604" i="79"/>
  <c r="B3604" i="79" s="1"/>
  <c r="C3615" i="79"/>
  <c r="B3615" i="79" s="1"/>
  <c r="C3629" i="79"/>
  <c r="B3629" i="79" s="1"/>
  <c r="C3643" i="79"/>
  <c r="B3643" i="79" s="1"/>
  <c r="C3492" i="79"/>
  <c r="B3492" i="79" s="1"/>
  <c r="C3506" i="79"/>
  <c r="B3506" i="79" s="1"/>
  <c r="C3517" i="79"/>
  <c r="B3517" i="79" s="1"/>
  <c r="C3531" i="79"/>
  <c r="B3531" i="79" s="1"/>
  <c r="C3545" i="79"/>
  <c r="B3545" i="79" s="1"/>
  <c r="C3556" i="79"/>
  <c r="B3556" i="79" s="1"/>
  <c r="C3570" i="79"/>
  <c r="B3570" i="79" s="1"/>
  <c r="C3457" i="79"/>
  <c r="B3457" i="79" s="1"/>
  <c r="C3471" i="79"/>
  <c r="B3471" i="79" s="1"/>
  <c r="C3396" i="79"/>
  <c r="B3396" i="79" s="1"/>
  <c r="C3407" i="79"/>
  <c r="B3407" i="79" s="1"/>
  <c r="C3421" i="79"/>
  <c r="B3421" i="79" s="1"/>
  <c r="C3432" i="79"/>
  <c r="B3432" i="79" s="1"/>
  <c r="C3446" i="79"/>
  <c r="B3446" i="79" s="1"/>
  <c r="C3386" i="79"/>
  <c r="B3386" i="79" s="1"/>
  <c r="C3326" i="79"/>
  <c r="B3326" i="79" s="1"/>
  <c r="C3340" i="79"/>
  <c r="B3340" i="79" s="1"/>
  <c r="C3351" i="79"/>
  <c r="B3351" i="79" s="1"/>
  <c r="C3365" i="79"/>
  <c r="B3365" i="79" s="1"/>
  <c r="C3248" i="79"/>
  <c r="B3248" i="79" s="1"/>
  <c r="C3259" i="79"/>
  <c r="B3259" i="79" s="1"/>
  <c r="C3273" i="79"/>
  <c r="B3273" i="79" s="1"/>
  <c r="C3284" i="79"/>
  <c r="B3284" i="79" s="1"/>
  <c r="C3298" i="79"/>
  <c r="B3298" i="79" s="1"/>
  <c r="C3312" i="79"/>
  <c r="B3312" i="79" s="1"/>
  <c r="C3229" i="79"/>
  <c r="B3229" i="79" s="1"/>
  <c r="C3243" i="79"/>
  <c r="B3243" i="79" s="1"/>
  <c r="C3171" i="79"/>
  <c r="B3171" i="79" s="1"/>
  <c r="C3185" i="79"/>
  <c r="B3185" i="79" s="1"/>
  <c r="C3199" i="79"/>
  <c r="B3199" i="79" s="1"/>
  <c r="C3210" i="79"/>
  <c r="B3210" i="79" s="1"/>
  <c r="C3224" i="79"/>
  <c r="B3224" i="79" s="1"/>
  <c r="C3153" i="79"/>
  <c r="B3153" i="79" s="1"/>
  <c r="C3133" i="79"/>
  <c r="B3133" i="79" s="1"/>
  <c r="C3147" i="79"/>
  <c r="B3147" i="79" s="1"/>
  <c r="C3087" i="79"/>
  <c r="B3087" i="79" s="1"/>
  <c r="C3101" i="79"/>
  <c r="B3101" i="79" s="1"/>
  <c r="C3112" i="79"/>
  <c r="B3112" i="79" s="1"/>
  <c r="C2997" i="79"/>
  <c r="B2997" i="79" s="1"/>
  <c r="C3011" i="79"/>
  <c r="B3011" i="79" s="1"/>
  <c r="C3022" i="79"/>
  <c r="B3022" i="79" s="1"/>
  <c r="C6574" i="79"/>
  <c r="C6494" i="79"/>
  <c r="C6393" i="79"/>
  <c r="C6274" i="79"/>
  <c r="C6338" i="79"/>
  <c r="C6218" i="79"/>
  <c r="C6156" i="79"/>
  <c r="C6013" i="79"/>
  <c r="C6075" i="79"/>
  <c r="C5962" i="79"/>
  <c r="C5858" i="79"/>
  <c r="C5920" i="79"/>
  <c r="C5792" i="79"/>
  <c r="C5697" i="79"/>
  <c r="C5745" i="79"/>
  <c r="C5637" i="79"/>
  <c r="C5529" i="79"/>
  <c r="C5585" i="79"/>
  <c r="C5459" i="79"/>
  <c r="C5363" i="79"/>
  <c r="C5273" i="79"/>
  <c r="C5332" i="79"/>
  <c r="C5239" i="79"/>
  <c r="C5125" i="79"/>
  <c r="C5175" i="79"/>
  <c r="C5080" i="79"/>
  <c r="C4945" i="79"/>
  <c r="C4850" i="79"/>
  <c r="C4902" i="79"/>
  <c r="C4772" i="79"/>
  <c r="C4801" i="79"/>
  <c r="C4828" i="79"/>
  <c r="C4686" i="79"/>
  <c r="B4686" i="79" s="1"/>
  <c r="C4711" i="79"/>
  <c r="B4711" i="79" s="1"/>
  <c r="C4744" i="79"/>
  <c r="B4744" i="79" s="1"/>
  <c r="C4593" i="79"/>
  <c r="B4593" i="79" s="1"/>
  <c r="C4618" i="79"/>
  <c r="B4618" i="79" s="1"/>
  <c r="C4648" i="79"/>
  <c r="B4648" i="79" s="1"/>
  <c r="C4673" i="79"/>
  <c r="B4673" i="79" s="1"/>
  <c r="C4522" i="79"/>
  <c r="B4522" i="79" s="1"/>
  <c r="C4552" i="79"/>
  <c r="B4552" i="79" s="1"/>
  <c r="C4577" i="79"/>
  <c r="B4577" i="79" s="1"/>
  <c r="C4426" i="79"/>
  <c r="B4426" i="79" s="1"/>
  <c r="C4462" i="79"/>
  <c r="B4462" i="79" s="1"/>
  <c r="C4487" i="79"/>
  <c r="B4487" i="79" s="1"/>
  <c r="C4343" i="79"/>
  <c r="B4343" i="79" s="1"/>
  <c r="C4373" i="79"/>
  <c r="B4373" i="79" s="1"/>
  <c r="C4398" i="79"/>
  <c r="B4398" i="79" s="1"/>
  <c r="C4261" i="79"/>
  <c r="B4261" i="79" s="1"/>
  <c r="C4294" i="79"/>
  <c r="B4294" i="79" s="1"/>
  <c r="C4319" i="79"/>
  <c r="B4319" i="79" s="1"/>
  <c r="C4184" i="79"/>
  <c r="B4184" i="79" s="1"/>
  <c r="C4211" i="79"/>
  <c r="B4211" i="79" s="1"/>
  <c r="C4236" i="79"/>
  <c r="B4236" i="79" s="1"/>
  <c r="C4095" i="79"/>
  <c r="B4095" i="79" s="1"/>
  <c r="C4119" i="79"/>
  <c r="B4119" i="79" s="1"/>
  <c r="C4141" i="79"/>
  <c r="B4141" i="79" s="1"/>
  <c r="C4161" i="79"/>
  <c r="B4161" i="79" s="1"/>
  <c r="C4022" i="79"/>
  <c r="B4022" i="79" s="1"/>
  <c r="C4044" i="79"/>
  <c r="B4044" i="79" s="1"/>
  <c r="C4064" i="79"/>
  <c r="B4064" i="79" s="1"/>
  <c r="C4002" i="79"/>
  <c r="B4002" i="79" s="1"/>
  <c r="C3938" i="79"/>
  <c r="B3938" i="79" s="1"/>
  <c r="C3960" i="79"/>
  <c r="B3960" i="79" s="1"/>
  <c r="C3987" i="79"/>
  <c r="B3987" i="79" s="1"/>
  <c r="C3838" i="79"/>
  <c r="B3838" i="79" s="1"/>
  <c r="C3858" i="79"/>
  <c r="B3858" i="79" s="1"/>
  <c r="C3880" i="79"/>
  <c r="B3880" i="79" s="1"/>
  <c r="C3896" i="79"/>
  <c r="B3896" i="79" s="1"/>
  <c r="C3912" i="79"/>
  <c r="B3912" i="79" s="1"/>
  <c r="C3760" i="79"/>
  <c r="B3760" i="79" s="1"/>
  <c r="C3776" i="79"/>
  <c r="B3776" i="79" s="1"/>
  <c r="C3792" i="79"/>
  <c r="B3792" i="79" s="1"/>
  <c r="C3813" i="79"/>
  <c r="B3813" i="79" s="1"/>
  <c r="C3829" i="79"/>
  <c r="B3829" i="79" s="1"/>
  <c r="C3673" i="79"/>
  <c r="B3673" i="79" s="1"/>
  <c r="C3691" i="79"/>
  <c r="B3691" i="79" s="1"/>
  <c r="C3707" i="79"/>
  <c r="B3707" i="79" s="1"/>
  <c r="C3723" i="79"/>
  <c r="B3723" i="79" s="1"/>
  <c r="C3744" i="79"/>
  <c r="B3744" i="79" s="1"/>
  <c r="C3657" i="79"/>
  <c r="B3657" i="79" s="1"/>
  <c r="C3587" i="79"/>
  <c r="B3587" i="79" s="1"/>
  <c r="C3605" i="79"/>
  <c r="B3605" i="79" s="1"/>
  <c r="C3621" i="79"/>
  <c r="B3621" i="79" s="1"/>
  <c r="C3637" i="79"/>
  <c r="B3637" i="79" s="1"/>
  <c r="C3493" i="79"/>
  <c r="B3493" i="79" s="1"/>
  <c r="C3509" i="79"/>
  <c r="B3509" i="79" s="1"/>
  <c r="C3525" i="79"/>
  <c r="B3525" i="79" s="1"/>
  <c r="C3546" i="79"/>
  <c r="B3546" i="79" s="1"/>
  <c r="C3562" i="79"/>
  <c r="B3562" i="79" s="1"/>
  <c r="C3454" i="79"/>
  <c r="B3454" i="79" s="1"/>
  <c r="C3472" i="79"/>
  <c r="B3472" i="79" s="1"/>
  <c r="C3399" i="79"/>
  <c r="B3399" i="79" s="1"/>
  <c r="C3415" i="79"/>
  <c r="B3415" i="79" s="1"/>
  <c r="C3436" i="79"/>
  <c r="B3436" i="79" s="1"/>
  <c r="C3378" i="79"/>
  <c r="B3378" i="79" s="1"/>
  <c r="C3323" i="79"/>
  <c r="B3323" i="79" s="1"/>
  <c r="C3341" i="79"/>
  <c r="B3341" i="79" s="1"/>
  <c r="C3357" i="79"/>
  <c r="B3357" i="79" s="1"/>
  <c r="C3373" i="79"/>
  <c r="B3373" i="79" s="1"/>
  <c r="C3260" i="79"/>
  <c r="B3260" i="79" s="1"/>
  <c r="C3276" i="79"/>
  <c r="B3276" i="79" s="1"/>
  <c r="C3292" i="79"/>
  <c r="B3292" i="79" s="1"/>
  <c r="C3313" i="79"/>
  <c r="B3313" i="79" s="1"/>
  <c r="C3235" i="79"/>
  <c r="B3235" i="79" s="1"/>
  <c r="C3168" i="79"/>
  <c r="B3168" i="79" s="1"/>
  <c r="C3186" i="79"/>
  <c r="B3186" i="79" s="1"/>
  <c r="C3202" i="79"/>
  <c r="B3202" i="79" s="1"/>
  <c r="C3218" i="79"/>
  <c r="B3218" i="79" s="1"/>
  <c r="C3123" i="79"/>
  <c r="B3123" i="79" s="1"/>
  <c r="C3139" i="79"/>
  <c r="B3139" i="79" s="1"/>
  <c r="C3084" i="79"/>
  <c r="B3084" i="79" s="1"/>
  <c r="C3102" i="79"/>
  <c r="B3102" i="79" s="1"/>
  <c r="C3118" i="79"/>
  <c r="B3118" i="79" s="1"/>
  <c r="C3005" i="79"/>
  <c r="B3005" i="79" s="1"/>
  <c r="C3023" i="79"/>
  <c r="B3023" i="79" s="1"/>
  <c r="C3037" i="79"/>
  <c r="B3037" i="79" s="1"/>
  <c r="C3051" i="79"/>
  <c r="B3051" i="79" s="1"/>
  <c r="C3062" i="79"/>
  <c r="B3062" i="79" s="1"/>
  <c r="C3076" i="79"/>
  <c r="B3076" i="79" s="1"/>
  <c r="C2919" i="79"/>
  <c r="B2919" i="79" s="1"/>
  <c r="C2933" i="79"/>
  <c r="B2933" i="79" s="1"/>
  <c r="C2947" i="79"/>
  <c r="B2947" i="79" s="1"/>
  <c r="C2958" i="79"/>
  <c r="B2958" i="79" s="1"/>
  <c r="C2972" i="79"/>
  <c r="B2972" i="79" s="1"/>
  <c r="C2983" i="79"/>
  <c r="B2983" i="79" s="1"/>
  <c r="C2903" i="79"/>
  <c r="B2903" i="79" s="1"/>
  <c r="C2832" i="79"/>
  <c r="B2832" i="79" s="1"/>
  <c r="C2843" i="79"/>
  <c r="B2843" i="79" s="1"/>
  <c r="C2857" i="79"/>
  <c r="B2857" i="79" s="1"/>
  <c r="C2868" i="79"/>
  <c r="B2868" i="79" s="1"/>
  <c r="C2882" i="79"/>
  <c r="B2882" i="79" s="1"/>
  <c r="C2896" i="79"/>
  <c r="B2896" i="79" s="1"/>
  <c r="C2805" i="79"/>
  <c r="B2805" i="79" s="1"/>
  <c r="C2819" i="79"/>
  <c r="B2819" i="79" s="1"/>
  <c r="C2796" i="79"/>
  <c r="B2796" i="79" s="1"/>
  <c r="C2746" i="79"/>
  <c r="B2746" i="79" s="1"/>
  <c r="C2760" i="79"/>
  <c r="B2760" i="79" s="1"/>
  <c r="C2771" i="79"/>
  <c r="B2771" i="79" s="1"/>
  <c r="C2785" i="79"/>
  <c r="B2785" i="79" s="1"/>
  <c r="C2661" i="79"/>
  <c r="B2661" i="79" s="1"/>
  <c r="C2675" i="79"/>
  <c r="B2675" i="79" s="1"/>
  <c r="C2689" i="79"/>
  <c r="B2689" i="79" s="1"/>
  <c r="C2700" i="79"/>
  <c r="B2700" i="79" s="1"/>
  <c r="C2714" i="79"/>
  <c r="B2714" i="79" s="1"/>
  <c r="C2725" i="79"/>
  <c r="B2725" i="79" s="1"/>
  <c r="C2647" i="79"/>
  <c r="B2647" i="79" s="1"/>
  <c r="C2627" i="79"/>
  <c r="B2627" i="79" s="1"/>
  <c r="C2638" i="79"/>
  <c r="B2638" i="79" s="1"/>
  <c r="C2572" i="79"/>
  <c r="B2572" i="79" s="1"/>
  <c r="C2583" i="79"/>
  <c r="B2583" i="79" s="1"/>
  <c r="C2597" i="79"/>
  <c r="B2597" i="79" s="1"/>
  <c r="C2611" i="79"/>
  <c r="B2611" i="79" s="1"/>
  <c r="C2543" i="79"/>
  <c r="B2543" i="79" s="1"/>
  <c r="C2557" i="79"/>
  <c r="B2557" i="79" s="1"/>
  <c r="C2487" i="79"/>
  <c r="B2487" i="79" s="1"/>
  <c r="C2501" i="79"/>
  <c r="B2501" i="79" s="1"/>
  <c r="C2515" i="79"/>
  <c r="B2515" i="79" s="1"/>
  <c r="C2526" i="79"/>
  <c r="B2526" i="79" s="1"/>
  <c r="C2484" i="79"/>
  <c r="B2484" i="79" s="1"/>
  <c r="C2413" i="79"/>
  <c r="B2413" i="79" s="1"/>
  <c r="C2427" i="79"/>
  <c r="B2427" i="79" s="1"/>
  <c r="C2441" i="79"/>
  <c r="B2441" i="79" s="1"/>
  <c r="C2452" i="79"/>
  <c r="B2452" i="79" s="1"/>
  <c r="C2466" i="79"/>
  <c r="B2466" i="79" s="1"/>
  <c r="C2477" i="79"/>
  <c r="B2477" i="79" s="1"/>
  <c r="C2392" i="79"/>
  <c r="B2392" i="79" s="1"/>
  <c r="C2316" i="79"/>
  <c r="B2316" i="79" s="1"/>
  <c r="C2337" i="79"/>
  <c r="B2337" i="79" s="1"/>
  <c r="C2349" i="79"/>
  <c r="B2349" i="79" s="1"/>
  <c r="C2360" i="79"/>
  <c r="B2360" i="79" s="1"/>
  <c r="C2233" i="79"/>
  <c r="B2233" i="79" s="1"/>
  <c r="C2244" i="79"/>
  <c r="B2244" i="79" s="1"/>
  <c r="C2258" i="79"/>
  <c r="B2258" i="79" s="1"/>
  <c r="C2272" i="79"/>
  <c r="B2272" i="79" s="1"/>
  <c r="C2283" i="79"/>
  <c r="B2283" i="79" s="1"/>
  <c r="C2297" i="79"/>
  <c r="B2297" i="79" s="1"/>
  <c r="C2308" i="79"/>
  <c r="B2308" i="79" s="1"/>
  <c r="C2154" i="79"/>
  <c r="B2154" i="79" s="1"/>
  <c r="C2162" i="79"/>
  <c r="B2162" i="79" s="1"/>
  <c r="C2173" i="79"/>
  <c r="B2173" i="79" s="1"/>
  <c r="C2181" i="79"/>
  <c r="B2181" i="79" s="1"/>
  <c r="C2200" i="79"/>
  <c r="B2200" i="79" s="1"/>
  <c r="C2208" i="79"/>
  <c r="B2208" i="79" s="1"/>
  <c r="C2219" i="79"/>
  <c r="B2219" i="79" s="1"/>
  <c r="C2087" i="79"/>
  <c r="B2087" i="79" s="1"/>
  <c r="C2095" i="79"/>
  <c r="B2095" i="79" s="1"/>
  <c r="C2103" i="79"/>
  <c r="B2103" i="79" s="1"/>
  <c r="C2109" i="79"/>
  <c r="B2109" i="79" s="1"/>
  <c r="C2117" i="79"/>
  <c r="B2117" i="79" s="1"/>
  <c r="C1965" i="79"/>
  <c r="B1965" i="79" s="1"/>
  <c r="C1976" i="79"/>
  <c r="B1976" i="79" s="1"/>
  <c r="C1990" i="79"/>
  <c r="B1990" i="79" s="1"/>
  <c r="C2001" i="79"/>
  <c r="B2001" i="79" s="1"/>
  <c r="C2015" i="79"/>
  <c r="B2015" i="79" s="1"/>
  <c r="C2029" i="79"/>
  <c r="B2029" i="79" s="1"/>
  <c r="C2040" i="79"/>
  <c r="B2040" i="79" s="1"/>
  <c r="C1890" i="79"/>
  <c r="B1890" i="79" s="1"/>
  <c r="C1904" i="79"/>
  <c r="B1904" i="79" s="1"/>
  <c r="C1915" i="79"/>
  <c r="B1915" i="79" s="1"/>
  <c r="C1929" i="79"/>
  <c r="B1929" i="79" s="1"/>
  <c r="C1940" i="79"/>
  <c r="B1940" i="79" s="1"/>
  <c r="C1954" i="79"/>
  <c r="B1954" i="79" s="1"/>
  <c r="C1875" i="79"/>
  <c r="B1875" i="79" s="1"/>
  <c r="C1812" i="79"/>
  <c r="B1812" i="79" s="1"/>
  <c r="C1820" i="79"/>
  <c r="B1820" i="79" s="1"/>
  <c r="C1830" i="79"/>
  <c r="B1830" i="79" s="1"/>
  <c r="C1840" i="79"/>
  <c r="B1840" i="79" s="1"/>
  <c r="C1848" i="79"/>
  <c r="B1848" i="79" s="1"/>
  <c r="C1720" i="79"/>
  <c r="B1720" i="79" s="1"/>
  <c r="C1731" i="79"/>
  <c r="B1731" i="79" s="1"/>
  <c r="C1740" i="79"/>
  <c r="B1740" i="79" s="1"/>
  <c r="C1751" i="79"/>
  <c r="B1751" i="79" s="1"/>
  <c r="C1760" i="79"/>
  <c r="B1760" i="79" s="1"/>
  <c r="C1771" i="79"/>
  <c r="B1771" i="79" s="1"/>
  <c r="C1782" i="79"/>
  <c r="B1782" i="79" s="1"/>
  <c r="C1791" i="79"/>
  <c r="B1791" i="79" s="1"/>
  <c r="C1711" i="79"/>
  <c r="B1711" i="79" s="1"/>
  <c r="C1637" i="79"/>
  <c r="B1637" i="79" s="1"/>
  <c r="C1656" i="79"/>
  <c r="B1656" i="79" s="1"/>
  <c r="C1663" i="79"/>
  <c r="B1663" i="79" s="1"/>
  <c r="C1680" i="79"/>
  <c r="B1680" i="79" s="1"/>
  <c r="C1689" i="79"/>
  <c r="B1689" i="79" s="1"/>
  <c r="C1698" i="79"/>
  <c r="B1698" i="79" s="1"/>
  <c r="C1561" i="79"/>
  <c r="B1561" i="79" s="1"/>
  <c r="C1572" i="79"/>
  <c r="B1572" i="79" s="1"/>
  <c r="C1586" i="79"/>
  <c r="B1586" i="79" s="1"/>
  <c r="C1600" i="79"/>
  <c r="B1600" i="79" s="1"/>
  <c r="C1611" i="79"/>
  <c r="B1611" i="79" s="1"/>
  <c r="C1625" i="79"/>
  <c r="B1625" i="79" s="1"/>
  <c r="C6578" i="79"/>
  <c r="C6498" i="79"/>
  <c r="C6394" i="79"/>
  <c r="C6275" i="79"/>
  <c r="C6339" i="79"/>
  <c r="C6231" i="79"/>
  <c r="C6163" i="79"/>
  <c r="C6026" i="79"/>
  <c r="C6076" i="79"/>
  <c r="C5966" i="79"/>
  <c r="C5862" i="79"/>
  <c r="C5921" i="79"/>
  <c r="C5805" i="79"/>
  <c r="C5704" i="79"/>
  <c r="C5746" i="79"/>
  <c r="C5638" i="79"/>
  <c r="C5530" i="79"/>
  <c r="C5499" i="79"/>
  <c r="C5460" i="79"/>
  <c r="C5373" i="79"/>
  <c r="C5277" i="79"/>
  <c r="C5333" i="79"/>
  <c r="C5240" i="79"/>
  <c r="C5126" i="79"/>
  <c r="C5020" i="79"/>
  <c r="C5084" i="79"/>
  <c r="C4955" i="79"/>
  <c r="C4854" i="79"/>
  <c r="C4903" i="79"/>
  <c r="C4776" i="79"/>
  <c r="C4802" i="79"/>
  <c r="C4832" i="79"/>
  <c r="C4687" i="79"/>
  <c r="B4687" i="79" s="1"/>
  <c r="C4712" i="79"/>
  <c r="B4712" i="79" s="1"/>
  <c r="C4745" i="79"/>
  <c r="B4745" i="79" s="1"/>
  <c r="C4594" i="79"/>
  <c r="B4594" i="79" s="1"/>
  <c r="C4622" i="79"/>
  <c r="B4622" i="79" s="1"/>
  <c r="C4649" i="79"/>
  <c r="B4649" i="79" s="1"/>
  <c r="C4674" i="79"/>
  <c r="B4674" i="79" s="1"/>
  <c r="C4526" i="79"/>
  <c r="B4526" i="79" s="1"/>
  <c r="C4559" i="79"/>
  <c r="B4559" i="79" s="1"/>
  <c r="C4584" i="79"/>
  <c r="B4584" i="79" s="1"/>
  <c r="C4433" i="79"/>
  <c r="B4433" i="79" s="1"/>
  <c r="C4463" i="79"/>
  <c r="B4463" i="79" s="1"/>
  <c r="C4488" i="79"/>
  <c r="B4488" i="79" s="1"/>
  <c r="C4344" i="79"/>
  <c r="B4344" i="79" s="1"/>
  <c r="C4374" i="79"/>
  <c r="B4374" i="79" s="1"/>
  <c r="C4399" i="79"/>
  <c r="B4399" i="79" s="1"/>
  <c r="C4262" i="79"/>
  <c r="B4262" i="79" s="1"/>
  <c r="C4295" i="79"/>
  <c r="B4295" i="79" s="1"/>
  <c r="C4323" i="79"/>
  <c r="B4323" i="79" s="1"/>
  <c r="C4185" i="79"/>
  <c r="B4185" i="79" s="1"/>
  <c r="C4212" i="79"/>
  <c r="B4212" i="79" s="1"/>
  <c r="C4240" i="79"/>
  <c r="B4240" i="79" s="1"/>
  <c r="C4096" i="79"/>
  <c r="B4096" i="79" s="1"/>
  <c r="C4125" i="79"/>
  <c r="B4125" i="79" s="1"/>
  <c r="C4145" i="79"/>
  <c r="B4145" i="79" s="1"/>
  <c r="C4167" i="79"/>
  <c r="B4167" i="79" s="1"/>
  <c r="C4023" i="79"/>
  <c r="B4023" i="79" s="1"/>
  <c r="C4045" i="79"/>
  <c r="B4045" i="79" s="1"/>
  <c r="C4065" i="79"/>
  <c r="B4065" i="79" s="1"/>
  <c r="C3917" i="79"/>
  <c r="B3917" i="79" s="1"/>
  <c r="C3939" i="79"/>
  <c r="B3939" i="79" s="1"/>
  <c r="C3961" i="79"/>
  <c r="B3961" i="79" s="1"/>
  <c r="C3988" i="79"/>
  <c r="B3988" i="79" s="1"/>
  <c r="C3839" i="79"/>
  <c r="B3839" i="79" s="1"/>
  <c r="C3861" i="79"/>
  <c r="B3861" i="79" s="1"/>
  <c r="C3881" i="79"/>
  <c r="B3881" i="79" s="1"/>
  <c r="C3897" i="79"/>
  <c r="B3897" i="79" s="1"/>
  <c r="C3913" i="79"/>
  <c r="B3913" i="79" s="1"/>
  <c r="C3764" i="79"/>
  <c r="B3764" i="79" s="1"/>
  <c r="C3780" i="79"/>
  <c r="B3780" i="79" s="1"/>
  <c r="C3796" i="79"/>
  <c r="B3796" i="79" s="1"/>
  <c r="C3814" i="79"/>
  <c r="B3814" i="79" s="1"/>
  <c r="C3830" i="79"/>
  <c r="B3830" i="79" s="1"/>
  <c r="C3674" i="79"/>
  <c r="B3674" i="79" s="1"/>
  <c r="C3692" i="79"/>
  <c r="B3692" i="79" s="1"/>
  <c r="C3708" i="79"/>
  <c r="B3708" i="79" s="1"/>
  <c r="C3724" i="79"/>
  <c r="B3724" i="79" s="1"/>
  <c r="C3745" i="79"/>
  <c r="B3745" i="79" s="1"/>
  <c r="C3658" i="79"/>
  <c r="B3658" i="79" s="1"/>
  <c r="C3588" i="79"/>
  <c r="B3588" i="79" s="1"/>
  <c r="C3606" i="79"/>
  <c r="B3606" i="79" s="1"/>
  <c r="C3622" i="79"/>
  <c r="B3622" i="79" s="1"/>
  <c r="C3638" i="79"/>
  <c r="B3638" i="79" s="1"/>
  <c r="C3497" i="79"/>
  <c r="B3497" i="79" s="1"/>
  <c r="C3513" i="79"/>
  <c r="B3513" i="79" s="1"/>
  <c r="C3529" i="79"/>
  <c r="B3529" i="79" s="1"/>
  <c r="C3547" i="79"/>
  <c r="B3547" i="79" s="1"/>
  <c r="C3563" i="79"/>
  <c r="B3563" i="79" s="1"/>
  <c r="C3455" i="79"/>
  <c r="B3455" i="79" s="1"/>
  <c r="C3473" i="79"/>
  <c r="B3473" i="79" s="1"/>
  <c r="C3400" i="79"/>
  <c r="B3400" i="79" s="1"/>
  <c r="C3416" i="79"/>
  <c r="B3416" i="79" s="1"/>
  <c r="C3437" i="79"/>
  <c r="B3437" i="79" s="1"/>
  <c r="C3379" i="79"/>
  <c r="B3379" i="79" s="1"/>
  <c r="C3324" i="79"/>
  <c r="B3324" i="79" s="1"/>
  <c r="C3342" i="79"/>
  <c r="B3342" i="79" s="1"/>
  <c r="C3358" i="79"/>
  <c r="B3358" i="79" s="1"/>
  <c r="C3374" i="79"/>
  <c r="B3374" i="79" s="1"/>
  <c r="C3264" i="79"/>
  <c r="B3264" i="79" s="1"/>
  <c r="C3280" i="79"/>
  <c r="B3280" i="79" s="1"/>
  <c r="C3296" i="79"/>
  <c r="B3296" i="79" s="1"/>
  <c r="C3314" i="79"/>
  <c r="B3314" i="79" s="1"/>
  <c r="C3236" i="79"/>
  <c r="B3236" i="79" s="1"/>
  <c r="C3169" i="79"/>
  <c r="B3169" i="79" s="1"/>
  <c r="C3187" i="79"/>
  <c r="B3187" i="79" s="1"/>
  <c r="C3203" i="79"/>
  <c r="B3203" i="79" s="1"/>
  <c r="C3219" i="79"/>
  <c r="B3219" i="79" s="1"/>
  <c r="C3124" i="79"/>
  <c r="B3124" i="79" s="1"/>
  <c r="C3140" i="79"/>
  <c r="B3140" i="79" s="1"/>
  <c r="C3085" i="79"/>
  <c r="B3085" i="79" s="1"/>
  <c r="C3103" i="79"/>
  <c r="B3103" i="79" s="1"/>
  <c r="C3119" i="79"/>
  <c r="B3119" i="79" s="1"/>
  <c r="C3006" i="79"/>
  <c r="B3006" i="79" s="1"/>
  <c r="C3027" i="79"/>
  <c r="B3027" i="79" s="1"/>
  <c r="C3038" i="79"/>
  <c r="B3038" i="79" s="1"/>
  <c r="C3052" i="79"/>
  <c r="B3052" i="79" s="1"/>
  <c r="C3063" i="79"/>
  <c r="B3063" i="79" s="1"/>
  <c r="C3077" i="79"/>
  <c r="B3077" i="79" s="1"/>
  <c r="C2923" i="79"/>
  <c r="B2923" i="79" s="1"/>
  <c r="C2934" i="79"/>
  <c r="B2934" i="79" s="1"/>
  <c r="C2948" i="79"/>
  <c r="B2948" i="79" s="1"/>
  <c r="C2959" i="79"/>
  <c r="B2959" i="79" s="1"/>
  <c r="C2973" i="79"/>
  <c r="B2973" i="79" s="1"/>
  <c r="C2987" i="79"/>
  <c r="B2987" i="79" s="1"/>
  <c r="C2904" i="79"/>
  <c r="B2904" i="79" s="1"/>
  <c r="C2833" i="79"/>
  <c r="B2833" i="79" s="1"/>
  <c r="C2844" i="79"/>
  <c r="B2844" i="79" s="1"/>
  <c r="C2858" i="79"/>
  <c r="B2858" i="79" s="1"/>
  <c r="C2872" i="79"/>
  <c r="B2872" i="79" s="1"/>
  <c r="C2883" i="79"/>
  <c r="B2883" i="79" s="1"/>
  <c r="C2897" i="79"/>
  <c r="B2897" i="79" s="1"/>
  <c r="C2806" i="79"/>
  <c r="B2806" i="79" s="1"/>
  <c r="C2820" i="79"/>
  <c r="B2820" i="79" s="1"/>
  <c r="C2800" i="79"/>
  <c r="B2800" i="79" s="1"/>
  <c r="C2747" i="79"/>
  <c r="B2747" i="79" s="1"/>
  <c r="C2761" i="79"/>
  <c r="B2761" i="79" s="1"/>
  <c r="C2772" i="79"/>
  <c r="B2772" i="79" s="1"/>
  <c r="C2786" i="79"/>
  <c r="B2786" i="79" s="1"/>
  <c r="C2665" i="79"/>
  <c r="B2665" i="79" s="1"/>
  <c r="C2676" i="79"/>
  <c r="B2676" i="79" s="1"/>
  <c r="C2690" i="79"/>
  <c r="B2690" i="79" s="1"/>
  <c r="C2701" i="79"/>
  <c r="B2701" i="79" s="1"/>
  <c r="C2715" i="79"/>
  <c r="B2715" i="79" s="1"/>
  <c r="C2729" i="79"/>
  <c r="B2729" i="79" s="1"/>
  <c r="C2648" i="79"/>
  <c r="B2648" i="79" s="1"/>
  <c r="C2628" i="79"/>
  <c r="B2628" i="79" s="1"/>
  <c r="C2639" i="79"/>
  <c r="B2639" i="79" s="1"/>
  <c r="C2573" i="79"/>
  <c r="B2573" i="79" s="1"/>
  <c r="C2587" i="79"/>
  <c r="B2587" i="79" s="1"/>
  <c r="C2598" i="79"/>
  <c r="B2598" i="79" s="1"/>
  <c r="C2612" i="79"/>
  <c r="B2612" i="79" s="1"/>
  <c r="C2544" i="79"/>
  <c r="B2544" i="79" s="1"/>
  <c r="C2558" i="79"/>
  <c r="B2558" i="79" s="1"/>
  <c r="C2491" i="79"/>
  <c r="B2491" i="79" s="1"/>
  <c r="C2502" i="79"/>
  <c r="B2502" i="79" s="1"/>
  <c r="C2516" i="79"/>
  <c r="B2516" i="79" s="1"/>
  <c r="C2527" i="79"/>
  <c r="B2527" i="79" s="1"/>
  <c r="C2403" i="79"/>
  <c r="B2403" i="79" s="1"/>
  <c r="C2417" i="79"/>
  <c r="B2417" i="79" s="1"/>
  <c r="C2428" i="79"/>
  <c r="B2428" i="79" s="1"/>
  <c r="C2442" i="79"/>
  <c r="B2442" i="79" s="1"/>
  <c r="C2453" i="79"/>
  <c r="B2453" i="79" s="1"/>
  <c r="C2467" i="79"/>
  <c r="B2467" i="79" s="1"/>
  <c r="C2481" i="79"/>
  <c r="B2481" i="79" s="1"/>
  <c r="C2380" i="79"/>
  <c r="B2380" i="79" s="1"/>
  <c r="C2393" i="79"/>
  <c r="B2393" i="79" s="1"/>
  <c r="C2317" i="79"/>
  <c r="B2317" i="79" s="1"/>
  <c r="C2329" i="79"/>
  <c r="B2329" i="79" s="1"/>
  <c r="C2341" i="79"/>
  <c r="B2341" i="79" s="1"/>
  <c r="C2350" i="79"/>
  <c r="B2350" i="79" s="1"/>
  <c r="C2369" i="79"/>
  <c r="B2369" i="79" s="1"/>
  <c r="C2234" i="79"/>
  <c r="B2234" i="79" s="1"/>
  <c r="C2248" i="79"/>
  <c r="B2248" i="79" s="1"/>
  <c r="C2259" i="79"/>
  <c r="B2259" i="79" s="1"/>
  <c r="C2273" i="79"/>
  <c r="B2273" i="79" s="1"/>
  <c r="C2284" i="79"/>
  <c r="B2284" i="79" s="1"/>
  <c r="C2298" i="79"/>
  <c r="B2298" i="79" s="1"/>
  <c r="C2312" i="79"/>
  <c r="B2312" i="79" s="1"/>
  <c r="C2144" i="79"/>
  <c r="B2144" i="79" s="1"/>
  <c r="C2155" i="79"/>
  <c r="B2155" i="79" s="1"/>
  <c r="C2163" i="79"/>
  <c r="B2163" i="79" s="1"/>
  <c r="C2183" i="79"/>
  <c r="B2183" i="79" s="1"/>
  <c r="C2191" i="79"/>
  <c r="B2191" i="79" s="1"/>
  <c r="C2201" i="79"/>
  <c r="B2201" i="79" s="1"/>
  <c r="C2209" i="79"/>
  <c r="B2209" i="79" s="1"/>
  <c r="C2220" i="79"/>
  <c r="B2220" i="79" s="1"/>
  <c r="C2059" i="79"/>
  <c r="B2059" i="79" s="1"/>
  <c r="C2067" i="79"/>
  <c r="B2067" i="79" s="1"/>
  <c r="C2073" i="79"/>
  <c r="B2073" i="79" s="1"/>
  <c r="C2081" i="79"/>
  <c r="B2081" i="79" s="1"/>
  <c r="C2089" i="79"/>
  <c r="B2089" i="79" s="1"/>
  <c r="C2110" i="79"/>
  <c r="B2110" i="79" s="1"/>
  <c r="C2118" i="79"/>
  <c r="B2118" i="79" s="1"/>
  <c r="C2126" i="79"/>
  <c r="B2126" i="79" s="1"/>
  <c r="C2132" i="79"/>
  <c r="B2132" i="79" s="1"/>
  <c r="C1966" i="79"/>
  <c r="B1966" i="79" s="1"/>
  <c r="C1977" i="79"/>
  <c r="B1977" i="79" s="1"/>
  <c r="C1991" i="79"/>
  <c r="B1991" i="79" s="1"/>
  <c r="C2005" i="79"/>
  <c r="B2005" i="79" s="1"/>
  <c r="C2016" i="79"/>
  <c r="B2016" i="79" s="1"/>
  <c r="C2030" i="79"/>
  <c r="B2030" i="79" s="1"/>
  <c r="C2041" i="79"/>
  <c r="B2041" i="79" s="1"/>
  <c r="C1891" i="79"/>
  <c r="B1891" i="79" s="1"/>
  <c r="C1905" i="79"/>
  <c r="B1905" i="79" s="1"/>
  <c r="C1916" i="79"/>
  <c r="B1916" i="79" s="1"/>
  <c r="C1930" i="79"/>
  <c r="B1930" i="79" s="1"/>
  <c r="C1944" i="79"/>
  <c r="B1944" i="79" s="1"/>
  <c r="C1955" i="79"/>
  <c r="B1955" i="79" s="1"/>
  <c r="C1876" i="79"/>
  <c r="B1876" i="79" s="1"/>
  <c r="C1803" i="79"/>
  <c r="B1803" i="79" s="1"/>
  <c r="C1841" i="79"/>
  <c r="B1841" i="79" s="1"/>
  <c r="C1849" i="79"/>
  <c r="B1849" i="79" s="1"/>
  <c r="C1859" i="79"/>
  <c r="B1859" i="79" s="1"/>
  <c r="C1869" i="79"/>
  <c r="B1869" i="79" s="1"/>
  <c r="C1721" i="79"/>
  <c r="B1721" i="79" s="1"/>
  <c r="C1732" i="79"/>
  <c r="B1732" i="79" s="1"/>
  <c r="C1741" i="79"/>
  <c r="B1741" i="79" s="1"/>
  <c r="C1752" i="79"/>
  <c r="B1752" i="79" s="1"/>
  <c r="C1763" i="79"/>
  <c r="B1763" i="79" s="1"/>
  <c r="C1772" i="79"/>
  <c r="B1772" i="79" s="1"/>
  <c r="C1783" i="79"/>
  <c r="B1783" i="79" s="1"/>
  <c r="C1792" i="79"/>
  <c r="B1792" i="79" s="1"/>
  <c r="C1712" i="79"/>
  <c r="B1712" i="79" s="1"/>
  <c r="C1640" i="79"/>
  <c r="B1640" i="79" s="1"/>
  <c r="C1647" i="79"/>
  <c r="B1647" i="79" s="1"/>
  <c r="C1664" i="79"/>
  <c r="B1664" i="79" s="1"/>
  <c r="C1673" i="79"/>
  <c r="B1673" i="79" s="1"/>
  <c r="C1682" i="79"/>
  <c r="B1682" i="79" s="1"/>
  <c r="C1706" i="79"/>
  <c r="B1706" i="79" s="1"/>
  <c r="C1562" i="79"/>
  <c r="B1562" i="79" s="1"/>
  <c r="C1576" i="79"/>
  <c r="B1576" i="79" s="1"/>
  <c r="C1587" i="79"/>
  <c r="B1587" i="79" s="1"/>
  <c r="C1601" i="79"/>
  <c r="B1601" i="79" s="1"/>
  <c r="C1612" i="79"/>
  <c r="B1612" i="79" s="1"/>
  <c r="C1626" i="79"/>
  <c r="B1626" i="79" s="1"/>
  <c r="C1486" i="79"/>
  <c r="B1486" i="79" s="1"/>
  <c r="C1497" i="79"/>
  <c r="B1497" i="79" s="1"/>
  <c r="C1511" i="79"/>
  <c r="B1511" i="79" s="1"/>
  <c r="C1525" i="79"/>
  <c r="B1525" i="79" s="1"/>
  <c r="C1536" i="79"/>
  <c r="B1536" i="79" s="1"/>
  <c r="C1550" i="79"/>
  <c r="B1550" i="79" s="1"/>
  <c r="C1405" i="79"/>
  <c r="B1405" i="79" s="1"/>
  <c r="C1416" i="79"/>
  <c r="B1416" i="79" s="1"/>
  <c r="C1430" i="79"/>
  <c r="B1430" i="79" s="1"/>
  <c r="C1440" i="79"/>
  <c r="B1440" i="79" s="1"/>
  <c r="C1452" i="79"/>
  <c r="B1452" i="79" s="1"/>
  <c r="C1463" i="79"/>
  <c r="B1463" i="79" s="1"/>
  <c r="C1319" i="79"/>
  <c r="B1319" i="79" s="1"/>
  <c r="C1333" i="79"/>
  <c r="B1333" i="79" s="1"/>
  <c r="C1344" i="79"/>
  <c r="B1344" i="79" s="1"/>
  <c r="C1358" i="79"/>
  <c r="B1358" i="79" s="1"/>
  <c r="C1369" i="79"/>
  <c r="B1369" i="79" s="1"/>
  <c r="C1383" i="79"/>
  <c r="B1383" i="79" s="1"/>
  <c r="C1249" i="79"/>
  <c r="B1249" i="79" s="1"/>
  <c r="C1263" i="79"/>
  <c r="B1263" i="79" s="1"/>
  <c r="C1274" i="79"/>
  <c r="B1274" i="79" s="1"/>
  <c r="C1288" i="79"/>
  <c r="B1288" i="79" s="1"/>
  <c r="C1299" i="79"/>
  <c r="B1299" i="79" s="1"/>
  <c r="C1313" i="79"/>
  <c r="B1313" i="79" s="1"/>
  <c r="C1227" i="79"/>
  <c r="B1227" i="79" s="1"/>
  <c r="C1203" i="79"/>
  <c r="B1203" i="79" s="1"/>
  <c r="C1217" i="79"/>
  <c r="B1217" i="79" s="1"/>
  <c r="C1173" i="79"/>
  <c r="B1173" i="79" s="1"/>
  <c r="C1187" i="79"/>
  <c r="B1187" i="79" s="1"/>
  <c r="C1198" i="79"/>
  <c r="B1198" i="79" s="1"/>
  <c r="B1085" i="79"/>
  <c r="C1092" i="79"/>
  <c r="B1103" i="79"/>
  <c r="C1106" i="79"/>
  <c r="B1117" i="79"/>
  <c r="C1124" i="79"/>
  <c r="B1135" i="79"/>
  <c r="C1138" i="79"/>
  <c r="B1149" i="79"/>
  <c r="C1156" i="79"/>
  <c r="B999" i="79"/>
  <c r="C1002" i="79"/>
  <c r="B1013" i="79"/>
  <c r="C1020" i="79"/>
  <c r="B1031" i="79"/>
  <c r="C1034" i="79"/>
  <c r="B1045" i="79"/>
  <c r="C1052" i="79"/>
  <c r="B1063" i="79"/>
  <c r="C1066" i="79"/>
  <c r="C907" i="79"/>
  <c r="C913" i="79"/>
  <c r="B920" i="79"/>
  <c r="B924" i="79"/>
  <c r="C927" i="79"/>
  <c r="B938" i="79"/>
  <c r="C941" i="79"/>
  <c r="C945" i="79"/>
  <c r="B952" i="79"/>
  <c r="B956" i="79"/>
  <c r="C959" i="79"/>
  <c r="B970" i="79"/>
  <c r="C973" i="79"/>
  <c r="C977" i="79"/>
  <c r="B984" i="79"/>
  <c r="C6430" i="79"/>
  <c r="C6505" i="79"/>
  <c r="C6398" i="79"/>
  <c r="C6296" i="79"/>
  <c r="C6178" i="79"/>
  <c r="C6234" i="79"/>
  <c r="C6102" i="79"/>
  <c r="C6027" i="79"/>
  <c r="C6086" i="79"/>
  <c r="C5986" i="79"/>
  <c r="C5880" i="79"/>
  <c r="C5922" i="79"/>
  <c r="C5808" i="79"/>
  <c r="C5705" i="79"/>
  <c r="C5591" i="79"/>
  <c r="C5655" i="79"/>
  <c r="C5531" i="79"/>
  <c r="C5419" i="79"/>
  <c r="C5483" i="79"/>
  <c r="C5379" i="79"/>
  <c r="C5284" i="79"/>
  <c r="C5191" i="79"/>
  <c r="C5253" i="79"/>
  <c r="C5135" i="79"/>
  <c r="C5040" i="79"/>
  <c r="C5085" i="79"/>
  <c r="C4956" i="79"/>
  <c r="C4874" i="79"/>
  <c r="C4912" i="79"/>
  <c r="C4777" i="79"/>
  <c r="C4811" i="79"/>
  <c r="C4836" i="79"/>
  <c r="C4694" i="79"/>
  <c r="B4694" i="79" s="1"/>
  <c r="C4721" i="79"/>
  <c r="B4721" i="79" s="1"/>
  <c r="C4746" i="79"/>
  <c r="B4746" i="79" s="1"/>
  <c r="C4598" i="79"/>
  <c r="B4598" i="79" s="1"/>
  <c r="C4625" i="79"/>
  <c r="B4625" i="79" s="1"/>
  <c r="C4650" i="79"/>
  <c r="B4650" i="79" s="1"/>
  <c r="C4590" i="79"/>
  <c r="B4590" i="79" s="1"/>
  <c r="C4535" i="79"/>
  <c r="B4535" i="79" s="1"/>
  <c r="C4560" i="79"/>
  <c r="B4560" i="79" s="1"/>
  <c r="C4585" i="79"/>
  <c r="B4585" i="79" s="1"/>
  <c r="C4439" i="79"/>
  <c r="B4439" i="79" s="1"/>
  <c r="C4464" i="79"/>
  <c r="B4464" i="79" s="1"/>
  <c r="C4489" i="79"/>
  <c r="B4489" i="79" s="1"/>
  <c r="C4353" i="79"/>
  <c r="B4353" i="79" s="1"/>
  <c r="C4381" i="79"/>
  <c r="B4381" i="79" s="1"/>
  <c r="C4406" i="79"/>
  <c r="B4406" i="79" s="1"/>
  <c r="C4271" i="79"/>
  <c r="B4271" i="79" s="1"/>
  <c r="C4299" i="79"/>
  <c r="B4299" i="79" s="1"/>
  <c r="C4324" i="79"/>
  <c r="B4324" i="79" s="1"/>
  <c r="C4188" i="79"/>
  <c r="B4188" i="79" s="1"/>
  <c r="C4216" i="79"/>
  <c r="B4216" i="79" s="1"/>
  <c r="C4241" i="79"/>
  <c r="B4241" i="79" s="1"/>
  <c r="C4104" i="79"/>
  <c r="B4104" i="79" s="1"/>
  <c r="C4126" i="79"/>
  <c r="B4126" i="79" s="1"/>
  <c r="C4148" i="79"/>
  <c r="B4148" i="79" s="1"/>
  <c r="C4004" i="79"/>
  <c r="B4004" i="79" s="1"/>
  <c r="C4024" i="79"/>
  <c r="B4024" i="79" s="1"/>
  <c r="C4046" i="79"/>
  <c r="B4046" i="79" s="1"/>
  <c r="C4073" i="79"/>
  <c r="B4073" i="79" s="1"/>
  <c r="C3923" i="79"/>
  <c r="B3923" i="79" s="1"/>
  <c r="C3945" i="79"/>
  <c r="B3945" i="79" s="1"/>
  <c r="C3969" i="79"/>
  <c r="B3969" i="79" s="1"/>
  <c r="C3989" i="79"/>
  <c r="B3989" i="79" s="1"/>
  <c r="C3840" i="79"/>
  <c r="B3840" i="79" s="1"/>
  <c r="C3864" i="79"/>
  <c r="B3864" i="79" s="1"/>
  <c r="C3882" i="79"/>
  <c r="B3882" i="79" s="1"/>
  <c r="C3898" i="79"/>
  <c r="B3898" i="79" s="1"/>
  <c r="C3749" i="79"/>
  <c r="B3749" i="79" s="1"/>
  <c r="C3765" i="79"/>
  <c r="B3765" i="79" s="1"/>
  <c r="C3781" i="79"/>
  <c r="B3781" i="79" s="1"/>
  <c r="C3799" i="79"/>
  <c r="B3799" i="79" s="1"/>
  <c r="C3815" i="79"/>
  <c r="B3815" i="79" s="1"/>
  <c r="C3746" i="79"/>
  <c r="B3746" i="79" s="1"/>
  <c r="C3680" i="79"/>
  <c r="B3680" i="79" s="1"/>
  <c r="C3696" i="79"/>
  <c r="B3696" i="79" s="1"/>
  <c r="C3712" i="79"/>
  <c r="B3712" i="79" s="1"/>
  <c r="C3730" i="79"/>
  <c r="B3730" i="79" s="1"/>
  <c r="C3659" i="79"/>
  <c r="B3659" i="79" s="1"/>
  <c r="C3573" i="79"/>
  <c r="B3573" i="79" s="1"/>
  <c r="C3591" i="79"/>
  <c r="B3591" i="79" s="1"/>
  <c r="C3607" i="79"/>
  <c r="B3607" i="79" s="1"/>
  <c r="C3623" i="79"/>
  <c r="B3623" i="79" s="1"/>
  <c r="C3572" i="79"/>
  <c r="B3572" i="79" s="1"/>
  <c r="C3498" i="79"/>
  <c r="B3498" i="79" s="1"/>
  <c r="C3514" i="79"/>
  <c r="B3514" i="79" s="1"/>
  <c r="C3532" i="79"/>
  <c r="B3532" i="79" s="1"/>
  <c r="C3548" i="79"/>
  <c r="B3548" i="79" s="1"/>
  <c r="C3564" i="79"/>
  <c r="B3564" i="79" s="1"/>
  <c r="C3461" i="79"/>
  <c r="B3461" i="79" s="1"/>
  <c r="C3477" i="79"/>
  <c r="B3477" i="79" s="1"/>
  <c r="C3404" i="79"/>
  <c r="B3404" i="79" s="1"/>
  <c r="C3422" i="79"/>
  <c r="B3422" i="79" s="1"/>
  <c r="C3438" i="79"/>
  <c r="B3438" i="79" s="1"/>
  <c r="C3380" i="79"/>
  <c r="B3380" i="79" s="1"/>
  <c r="C3327" i="79"/>
  <c r="B3327" i="79" s="1"/>
  <c r="C3343" i="79"/>
  <c r="B3343" i="79" s="1"/>
  <c r="C3359" i="79"/>
  <c r="B3359" i="79" s="1"/>
  <c r="C3249" i="79"/>
  <c r="B3249" i="79" s="1"/>
  <c r="C3265" i="79"/>
  <c r="B3265" i="79" s="1"/>
  <c r="C3281" i="79"/>
  <c r="B3281" i="79" s="1"/>
  <c r="C3299" i="79"/>
  <c r="B3299" i="79" s="1"/>
  <c r="C3315" i="79"/>
  <c r="B3315" i="79" s="1"/>
  <c r="C3237" i="79"/>
  <c r="B3237" i="79" s="1"/>
  <c r="C3175" i="79"/>
  <c r="B3175" i="79" s="1"/>
  <c r="C3191" i="79"/>
  <c r="B3191" i="79" s="1"/>
  <c r="C3207" i="79"/>
  <c r="B3207" i="79" s="1"/>
  <c r="C3225" i="79"/>
  <c r="B3225" i="79" s="1"/>
  <c r="C3125" i="79"/>
  <c r="B3125" i="79" s="1"/>
  <c r="C3141" i="79"/>
  <c r="B3141" i="79" s="1"/>
  <c r="C3088" i="79"/>
  <c r="B3088" i="79" s="1"/>
  <c r="C3104" i="79"/>
  <c r="B3104" i="79" s="1"/>
  <c r="C3120" i="79"/>
  <c r="B3120" i="79" s="1"/>
  <c r="C3012" i="79"/>
  <c r="B3012" i="79" s="1"/>
  <c r="C3028" i="79"/>
  <c r="B3028" i="79" s="1"/>
  <c r="C3039" i="79"/>
  <c r="B3039" i="79" s="1"/>
  <c r="C3053" i="79"/>
  <c r="B3053" i="79" s="1"/>
  <c r="C3067" i="79"/>
  <c r="B3067" i="79" s="1"/>
  <c r="C2994" i="79"/>
  <c r="B2994" i="79" s="1"/>
  <c r="C2924" i="79"/>
  <c r="B2924" i="79" s="1"/>
  <c r="C2935" i="79"/>
  <c r="B2935" i="79" s="1"/>
  <c r="C2949" i="79"/>
  <c r="B2949" i="79" s="1"/>
  <c r="C2963" i="79"/>
  <c r="B2963" i="79" s="1"/>
  <c r="C2974" i="79"/>
  <c r="B2974" i="79" s="1"/>
  <c r="C2988" i="79"/>
  <c r="B2988" i="79" s="1"/>
  <c r="C2905" i="79"/>
  <c r="B2905" i="79" s="1"/>
  <c r="C2834" i="79"/>
  <c r="B2834" i="79" s="1"/>
  <c r="C2848" i="79"/>
  <c r="B2848" i="79" s="1"/>
  <c r="C2859" i="79"/>
  <c r="B2859" i="79" s="1"/>
  <c r="C2873" i="79"/>
  <c r="B2873" i="79" s="1"/>
  <c r="C2884" i="79"/>
  <c r="B2884" i="79" s="1"/>
  <c r="C2898" i="79"/>
  <c r="B2898" i="79" s="1"/>
  <c r="C2810" i="79"/>
  <c r="B2810" i="79" s="1"/>
  <c r="C2787" i="79"/>
  <c r="B2787" i="79" s="1"/>
  <c r="C2801" i="79"/>
  <c r="B2801" i="79" s="1"/>
  <c r="C2748" i="79"/>
  <c r="B2748" i="79" s="1"/>
  <c r="C2762" i="79"/>
  <c r="B2762" i="79" s="1"/>
  <c r="C2776" i="79"/>
  <c r="B2776" i="79" s="1"/>
  <c r="C2738" i="79"/>
  <c r="B2738" i="79" s="1"/>
  <c r="C2666" i="79"/>
  <c r="B2666" i="79" s="1"/>
  <c r="C2677" i="79"/>
  <c r="B2677" i="79" s="1"/>
  <c r="C2691" i="79"/>
  <c r="B2691" i="79" s="1"/>
  <c r="C2705" i="79"/>
  <c r="B2705" i="79" s="1"/>
  <c r="C2716" i="79"/>
  <c r="B2716" i="79" s="1"/>
  <c r="C2730" i="79"/>
  <c r="B2730" i="79" s="1"/>
  <c r="C2649" i="79"/>
  <c r="B2649" i="79" s="1"/>
  <c r="C2629" i="79"/>
  <c r="B2629" i="79" s="1"/>
  <c r="C2643" i="79"/>
  <c r="B2643" i="79" s="1"/>
  <c r="C2574" i="79"/>
  <c r="B2574" i="79" s="1"/>
  <c r="C2588" i="79"/>
  <c r="B2588" i="79" s="1"/>
  <c r="C2599" i="79"/>
  <c r="B2599" i="79" s="1"/>
  <c r="C2613" i="79"/>
  <c r="B2613" i="79" s="1"/>
  <c r="C2548" i="79"/>
  <c r="B2548" i="79" s="1"/>
  <c r="C2559" i="79"/>
  <c r="B2559" i="79" s="1"/>
  <c r="C2492" i="79"/>
  <c r="B2492" i="79" s="1"/>
  <c r="C2503" i="79"/>
  <c r="B2503" i="79" s="1"/>
  <c r="C2517" i="79"/>
  <c r="B2517" i="79" s="1"/>
  <c r="C2531" i="79"/>
  <c r="B2531" i="79" s="1"/>
  <c r="C2404" i="79"/>
  <c r="B2404" i="79" s="1"/>
  <c r="C2418" i="79"/>
  <c r="B2418" i="79" s="1"/>
  <c r="C2429" i="79"/>
  <c r="B2429" i="79" s="1"/>
  <c r="C2443" i="79"/>
  <c r="B2443" i="79" s="1"/>
  <c r="C2457" i="79"/>
  <c r="B2457" i="79" s="1"/>
  <c r="C2468" i="79"/>
  <c r="B2468" i="79" s="1"/>
  <c r="C2482" i="79"/>
  <c r="B2482" i="79" s="1"/>
  <c r="C2381" i="79"/>
  <c r="B2381" i="79" s="1"/>
  <c r="C2394" i="79"/>
  <c r="B2394" i="79" s="1"/>
  <c r="C2330" i="79"/>
  <c r="B2330" i="79" s="1"/>
  <c r="C2342" i="79"/>
  <c r="B2342" i="79" s="1"/>
  <c r="C2361" i="79"/>
  <c r="B2361" i="79" s="1"/>
  <c r="C2373" i="79"/>
  <c r="B2373" i="79" s="1"/>
  <c r="C2235" i="79"/>
  <c r="B2235" i="79" s="1"/>
  <c r="C2249" i="79"/>
  <c r="B2249" i="79" s="1"/>
  <c r="C2260" i="79"/>
  <c r="B2260" i="79" s="1"/>
  <c r="C2274" i="79"/>
  <c r="B2274" i="79" s="1"/>
  <c r="C2288" i="79"/>
  <c r="B2288" i="79" s="1"/>
  <c r="C2299" i="79"/>
  <c r="B2299" i="79" s="1"/>
  <c r="C2313" i="79"/>
  <c r="B2313" i="79" s="1"/>
  <c r="C2145" i="79"/>
  <c r="B2145" i="79" s="1"/>
  <c r="C2156" i="79"/>
  <c r="B2156" i="79" s="1"/>
  <c r="C2166" i="79"/>
  <c r="B2166" i="79" s="1"/>
  <c r="C2174" i="79"/>
  <c r="B2174" i="79" s="1"/>
  <c r="C2202" i="79"/>
  <c r="B2202" i="79" s="1"/>
  <c r="C2213" i="79"/>
  <c r="B2213" i="79" s="1"/>
  <c r="C2221" i="79"/>
  <c r="B2221" i="79" s="1"/>
  <c r="C2053" i="79"/>
  <c r="B2053" i="79" s="1"/>
  <c r="C2082" i="79"/>
  <c r="B2082" i="79" s="1"/>
  <c r="C2090" i="79"/>
  <c r="B2090" i="79" s="1"/>
  <c r="C2096" i="79"/>
  <c r="B2096" i="79" s="1"/>
  <c r="C2104" i="79"/>
  <c r="B2104" i="79" s="1"/>
  <c r="C2112" i="79"/>
  <c r="B2112" i="79" s="1"/>
  <c r="C1967" i="79"/>
  <c r="B1967" i="79" s="1"/>
  <c r="C1981" i="79"/>
  <c r="B1981" i="79" s="1"/>
  <c r="C1992" i="79"/>
  <c r="B1992" i="79" s="1"/>
  <c r="C2006" i="79"/>
  <c r="B2006" i="79" s="1"/>
  <c r="C2017" i="79"/>
  <c r="B2017" i="79" s="1"/>
  <c r="C2031" i="79"/>
  <c r="B2031" i="79" s="1"/>
  <c r="C2045" i="79"/>
  <c r="B2045" i="79" s="1"/>
  <c r="C1881" i="79"/>
  <c r="B1881" i="79" s="1"/>
  <c r="C1892" i="79"/>
  <c r="B1892" i="79" s="1"/>
  <c r="C1906" i="79"/>
  <c r="B1906" i="79" s="1"/>
  <c r="C1920" i="79"/>
  <c r="B1920" i="79" s="1"/>
  <c r="C1931" i="79"/>
  <c r="B1931" i="79" s="1"/>
  <c r="C1945" i="79"/>
  <c r="B1945" i="79" s="1"/>
  <c r="C1956" i="79"/>
  <c r="B1956" i="79" s="1"/>
  <c r="C1805" i="79"/>
  <c r="B1805" i="79" s="1"/>
  <c r="C1813" i="79"/>
  <c r="B1813" i="79" s="1"/>
  <c r="C1823" i="79"/>
  <c r="B1823" i="79" s="1"/>
  <c r="C1831" i="79"/>
  <c r="B1831" i="79" s="1"/>
  <c r="C1842" i="79"/>
  <c r="B1842" i="79" s="1"/>
  <c r="C1852" i="79"/>
  <c r="B1852" i="79" s="1"/>
  <c r="C1860" i="79"/>
  <c r="B1860" i="79" s="1"/>
  <c r="C1870" i="79"/>
  <c r="B1870" i="79" s="1"/>
  <c r="C1733" i="79"/>
  <c r="B1733" i="79" s="1"/>
  <c r="C1744" i="79"/>
  <c r="B1744" i="79" s="1"/>
  <c r="C1753" i="79"/>
  <c r="B1753" i="79" s="1"/>
  <c r="C1764" i="79"/>
  <c r="B1764" i="79" s="1"/>
  <c r="C1773" i="79"/>
  <c r="B1773" i="79" s="1"/>
  <c r="C1784" i="79"/>
  <c r="B1784" i="79" s="1"/>
  <c r="C1795" i="79"/>
  <c r="B1795" i="79" s="1"/>
  <c r="C1648" i="79"/>
  <c r="B1648" i="79" s="1"/>
  <c r="C1657" i="79"/>
  <c r="B1657" i="79" s="1"/>
  <c r="C1666" i="79"/>
  <c r="B1666" i="79" s="1"/>
  <c r="C1690" i="79"/>
  <c r="B1690" i="79" s="1"/>
  <c r="C1699" i="79"/>
  <c r="B1699" i="79" s="1"/>
  <c r="C1635" i="79"/>
  <c r="B1635" i="79" s="1"/>
  <c r="C1563" i="79"/>
  <c r="B1563" i="79" s="1"/>
  <c r="C1577" i="79"/>
  <c r="B1577" i="79" s="1"/>
  <c r="C1588" i="79"/>
  <c r="B1588" i="79" s="1"/>
  <c r="C1602" i="79"/>
  <c r="B1602" i="79" s="1"/>
  <c r="C1616" i="79"/>
  <c r="B1616" i="79" s="1"/>
  <c r="C1627" i="79"/>
  <c r="B1627" i="79" s="1"/>
  <c r="C6431" i="79"/>
  <c r="C6506" i="79"/>
  <c r="C6408" i="79"/>
  <c r="C6297" i="79"/>
  <c r="C6185" i="79"/>
  <c r="C6235" i="79"/>
  <c r="C6115" i="79"/>
  <c r="C6034" i="79"/>
  <c r="C6090" i="79"/>
  <c r="C5990" i="79"/>
  <c r="C5881" i="79"/>
  <c r="C5926" i="79"/>
  <c r="C5812" i="79"/>
  <c r="C5706" i="79"/>
  <c r="C5598" i="79"/>
  <c r="C5662" i="79"/>
  <c r="C5541" i="79"/>
  <c r="C5420" i="79"/>
  <c r="C5487" i="79"/>
  <c r="C5380" i="79"/>
  <c r="C5291" i="79"/>
  <c r="C5198" i="79"/>
  <c r="C5254" i="79"/>
  <c r="C5148" i="79"/>
  <c r="C5044" i="79"/>
  <c r="C5086" i="79"/>
  <c r="C4960" i="79"/>
  <c r="C4878" i="79"/>
  <c r="C4916" i="79"/>
  <c r="C4778" i="79"/>
  <c r="C4812" i="79"/>
  <c r="C4840" i="79"/>
  <c r="C4695" i="79"/>
  <c r="B4695" i="79" s="1"/>
  <c r="C4722" i="79"/>
  <c r="B4722" i="79" s="1"/>
  <c r="C4750" i="79"/>
  <c r="B4750" i="79" s="1"/>
  <c r="C4599" i="79"/>
  <c r="B4599" i="79" s="1"/>
  <c r="C4632" i="79"/>
  <c r="B4632" i="79" s="1"/>
  <c r="C4657" i="79"/>
  <c r="B4657" i="79" s="1"/>
  <c r="C4506" i="79"/>
  <c r="B4506" i="79" s="1"/>
  <c r="C4536" i="79"/>
  <c r="B4536" i="79" s="1"/>
  <c r="C4561" i="79"/>
  <c r="B4561" i="79" s="1"/>
  <c r="C4586" i="79"/>
  <c r="B4586" i="79" s="1"/>
  <c r="C4440" i="79"/>
  <c r="B4440" i="79" s="1"/>
  <c r="C4465" i="79"/>
  <c r="B4465" i="79" s="1"/>
  <c r="C4490" i="79"/>
  <c r="B4490" i="79" s="1"/>
  <c r="C4357" i="79"/>
  <c r="B4357" i="79" s="1"/>
  <c r="C4382" i="79"/>
  <c r="B4382" i="79" s="1"/>
  <c r="C4407" i="79"/>
  <c r="B4407" i="79" s="1"/>
  <c r="C4275" i="79"/>
  <c r="B4275" i="79" s="1"/>
  <c r="C4300" i="79"/>
  <c r="B4300" i="79" s="1"/>
  <c r="C4325" i="79"/>
  <c r="B4325" i="79" s="1"/>
  <c r="C4195" i="79"/>
  <c r="B4195" i="79" s="1"/>
  <c r="C4220" i="79"/>
  <c r="B4220" i="79" s="1"/>
  <c r="C4245" i="79"/>
  <c r="B4245" i="79" s="1"/>
  <c r="C4105" i="79"/>
  <c r="B4105" i="79" s="1"/>
  <c r="C4127" i="79"/>
  <c r="B4127" i="79" s="1"/>
  <c r="C4149" i="79"/>
  <c r="B4149" i="79" s="1"/>
  <c r="C4005" i="79"/>
  <c r="B4005" i="79" s="1"/>
  <c r="C4025" i="79"/>
  <c r="B4025" i="79" s="1"/>
  <c r="C4047" i="79"/>
  <c r="B4047" i="79" s="1"/>
  <c r="C4076" i="79"/>
  <c r="B4076" i="79" s="1"/>
  <c r="C3924" i="79"/>
  <c r="B3924" i="79" s="1"/>
  <c r="C3946" i="79"/>
  <c r="B3946" i="79" s="1"/>
  <c r="C3970" i="79"/>
  <c r="B3970" i="79" s="1"/>
  <c r="C3992" i="79"/>
  <c r="B3992" i="79" s="1"/>
  <c r="C3841" i="79"/>
  <c r="B3841" i="79" s="1"/>
  <c r="C3870" i="79"/>
  <c r="B3870" i="79" s="1"/>
  <c r="C3886" i="79"/>
  <c r="B3886" i="79" s="1"/>
  <c r="C3902" i="79"/>
  <c r="B3902" i="79" s="1"/>
  <c r="C3750" i="79"/>
  <c r="B3750" i="79" s="1"/>
  <c r="C3766" i="79"/>
  <c r="B3766" i="79" s="1"/>
  <c r="C3782" i="79"/>
  <c r="B3782" i="79" s="1"/>
  <c r="C3800" i="79"/>
  <c r="B3800" i="79" s="1"/>
  <c r="C3816" i="79"/>
  <c r="B3816" i="79" s="1"/>
  <c r="C3660" i="79"/>
  <c r="B3660" i="79" s="1"/>
  <c r="C3681" i="79"/>
  <c r="B3681" i="79" s="1"/>
  <c r="C3697" i="79"/>
  <c r="B3697" i="79" s="1"/>
  <c r="C3713" i="79"/>
  <c r="B3713" i="79" s="1"/>
  <c r="C3731" i="79"/>
  <c r="B3731" i="79" s="1"/>
  <c r="C3644" i="79"/>
  <c r="B3644" i="79" s="1"/>
  <c r="C3574" i="79"/>
  <c r="B3574" i="79" s="1"/>
  <c r="C3595" i="79"/>
  <c r="B3595" i="79" s="1"/>
  <c r="C3611" i="79"/>
  <c r="B3611" i="79" s="1"/>
  <c r="C3627" i="79"/>
  <c r="B3627" i="79" s="1"/>
  <c r="C3483" i="79"/>
  <c r="B3483" i="79" s="1"/>
  <c r="C3499" i="79"/>
  <c r="B3499" i="79" s="1"/>
  <c r="C3515" i="79"/>
  <c r="B3515" i="79" s="1"/>
  <c r="C3533" i="79"/>
  <c r="B3533" i="79" s="1"/>
  <c r="C3549" i="79"/>
  <c r="B3549" i="79" s="1"/>
  <c r="C3565" i="79"/>
  <c r="B3565" i="79" s="1"/>
  <c r="C3462" i="79"/>
  <c r="B3462" i="79" s="1"/>
  <c r="C3478" i="79"/>
  <c r="B3478" i="79" s="1"/>
  <c r="C3405" i="79"/>
  <c r="B3405" i="79" s="1"/>
  <c r="C3423" i="79"/>
  <c r="B3423" i="79" s="1"/>
  <c r="C3439" i="79"/>
  <c r="B3439" i="79" s="1"/>
  <c r="C3381" i="79"/>
  <c r="B3381" i="79" s="1"/>
  <c r="C3331" i="79"/>
  <c r="B3331" i="79" s="1"/>
  <c r="C3347" i="79"/>
  <c r="B3347" i="79" s="1"/>
  <c r="C3363" i="79"/>
  <c r="B3363" i="79" s="1"/>
  <c r="C3250" i="79"/>
  <c r="B3250" i="79" s="1"/>
  <c r="C3266" i="79"/>
  <c r="B3266" i="79" s="1"/>
  <c r="C3282" i="79"/>
  <c r="B3282" i="79" s="1"/>
  <c r="C3300" i="79"/>
  <c r="B3300" i="79" s="1"/>
  <c r="C3316" i="79"/>
  <c r="B3316" i="79" s="1"/>
  <c r="C3238" i="79"/>
  <c r="B3238" i="79" s="1"/>
  <c r="C3176" i="79"/>
  <c r="B3176" i="79" s="1"/>
  <c r="C3192" i="79"/>
  <c r="B3192" i="79" s="1"/>
  <c r="C3208" i="79"/>
  <c r="B3208" i="79" s="1"/>
  <c r="C3162" i="79"/>
  <c r="B3162" i="79" s="1"/>
  <c r="C3126" i="79"/>
  <c r="B3126" i="79" s="1"/>
  <c r="C3142" i="79"/>
  <c r="B3142" i="79" s="1"/>
  <c r="C3092" i="79"/>
  <c r="B3092" i="79" s="1"/>
  <c r="C3108" i="79"/>
  <c r="B3108" i="79" s="1"/>
  <c r="C2995" i="79"/>
  <c r="B2995" i="79" s="1"/>
  <c r="C3013" i="79"/>
  <c r="B3013" i="79" s="1"/>
  <c r="C3029" i="79"/>
  <c r="B3029" i="79" s="1"/>
  <c r="C3043" i="79"/>
  <c r="B3043" i="79" s="1"/>
  <c r="C3054" i="79"/>
  <c r="B3054" i="79" s="1"/>
  <c r="C3068" i="79"/>
  <c r="B3068" i="79" s="1"/>
  <c r="C2911" i="79"/>
  <c r="B2911" i="79" s="1"/>
  <c r="C2925" i="79"/>
  <c r="B2925" i="79" s="1"/>
  <c r="C2939" i="79"/>
  <c r="B2939" i="79" s="1"/>
  <c r="C2950" i="79"/>
  <c r="B2950" i="79" s="1"/>
  <c r="C2964" i="79"/>
  <c r="B2964" i="79" s="1"/>
  <c r="C2975" i="79"/>
  <c r="B2975" i="79" s="1"/>
  <c r="C2989" i="79"/>
  <c r="B2989" i="79" s="1"/>
  <c r="C2909" i="79"/>
  <c r="B2909" i="79" s="1"/>
  <c r="C2835" i="79"/>
  <c r="B2835" i="79" s="1"/>
  <c r="C2849" i="79"/>
  <c r="B2849" i="79" s="1"/>
  <c r="C2860" i="79"/>
  <c r="B2860" i="79" s="1"/>
  <c r="C2874" i="79"/>
  <c r="B2874" i="79" s="1"/>
  <c r="C2888" i="79"/>
  <c r="B2888" i="79" s="1"/>
  <c r="C2899" i="79"/>
  <c r="B2899" i="79" s="1"/>
  <c r="C2811" i="79"/>
  <c r="B2811" i="79" s="1"/>
  <c r="C2788" i="79"/>
  <c r="B2788" i="79" s="1"/>
  <c r="C2802" i="79"/>
  <c r="B2802" i="79" s="1"/>
  <c r="C2752" i="79"/>
  <c r="B2752" i="79" s="1"/>
  <c r="C2763" i="79"/>
  <c r="B2763" i="79" s="1"/>
  <c r="C2777" i="79"/>
  <c r="B2777" i="79" s="1"/>
  <c r="C2653" i="79"/>
  <c r="B2653" i="79" s="1"/>
  <c r="C2667" i="79"/>
  <c r="B2667" i="79" s="1"/>
  <c r="C2681" i="79"/>
  <c r="B2681" i="79" s="1"/>
  <c r="C2692" i="79"/>
  <c r="B2692" i="79" s="1"/>
  <c r="C2706" i="79"/>
  <c r="B2706" i="79" s="1"/>
  <c r="C2717" i="79"/>
  <c r="B2717" i="79" s="1"/>
  <c r="C2731" i="79"/>
  <c r="B2731" i="79" s="1"/>
  <c r="C2619" i="79"/>
  <c r="B2619" i="79" s="1"/>
  <c r="C2630" i="79"/>
  <c r="B2630" i="79" s="1"/>
  <c r="C2644" i="79"/>
  <c r="B2644" i="79" s="1"/>
  <c r="C2575" i="79"/>
  <c r="B2575" i="79" s="1"/>
  <c r="C2589" i="79"/>
  <c r="B2589" i="79" s="1"/>
  <c r="C2603" i="79"/>
  <c r="B2603" i="79" s="1"/>
  <c r="C2614" i="79"/>
  <c r="B2614" i="79" s="1"/>
  <c r="C2549" i="79"/>
  <c r="B2549" i="79" s="1"/>
  <c r="C2560" i="79"/>
  <c r="B2560" i="79" s="1"/>
  <c r="C2493" i="79"/>
  <c r="B2493" i="79" s="1"/>
  <c r="C2507" i="79"/>
  <c r="B2507" i="79" s="1"/>
  <c r="C2518" i="79"/>
  <c r="B2518" i="79" s="1"/>
  <c r="C2532" i="79"/>
  <c r="B2532" i="79" s="1"/>
  <c r="C2405" i="79"/>
  <c r="B2405" i="79" s="1"/>
  <c r="C2419" i="79"/>
  <c r="B2419" i="79" s="1"/>
  <c r="C2433" i="79"/>
  <c r="B2433" i="79" s="1"/>
  <c r="C2444" i="79"/>
  <c r="B2444" i="79" s="1"/>
  <c r="C2458" i="79"/>
  <c r="B2458" i="79" s="1"/>
  <c r="C2469" i="79"/>
  <c r="B2469" i="79" s="1"/>
  <c r="C2483" i="79"/>
  <c r="B2483" i="79" s="1"/>
  <c r="C2385" i="79"/>
  <c r="B2385" i="79" s="1"/>
  <c r="C2395" i="79"/>
  <c r="B2395" i="79" s="1"/>
  <c r="C2321" i="79"/>
  <c r="B2321" i="79" s="1"/>
  <c r="C2331" i="79"/>
  <c r="B2331" i="79" s="1"/>
  <c r="C2353" i="79"/>
  <c r="B2353" i="79" s="1"/>
  <c r="C2362" i="79"/>
  <c r="B2362" i="79" s="1"/>
  <c r="C2374" i="79"/>
  <c r="B2374" i="79" s="1"/>
  <c r="C2236" i="79"/>
  <c r="B2236" i="79" s="1"/>
  <c r="C2250" i="79"/>
  <c r="B2250" i="79" s="1"/>
  <c r="C2264" i="79"/>
  <c r="B2264" i="79" s="1"/>
  <c r="C2275" i="79"/>
  <c r="B2275" i="79" s="1"/>
  <c r="C2289" i="79"/>
  <c r="B2289" i="79" s="1"/>
  <c r="C2300" i="79"/>
  <c r="B2300" i="79" s="1"/>
  <c r="C2227" i="79"/>
  <c r="B2227" i="79" s="1"/>
  <c r="C2149" i="79"/>
  <c r="B2149" i="79" s="1"/>
  <c r="C2157" i="79"/>
  <c r="B2157" i="79" s="1"/>
  <c r="C2184" i="79"/>
  <c r="B2184" i="79" s="1"/>
  <c r="C2195" i="79"/>
  <c r="B2195" i="79" s="1"/>
  <c r="C2203" i="79"/>
  <c r="B2203" i="79" s="1"/>
  <c r="C2054" i="79"/>
  <c r="B2054" i="79" s="1"/>
  <c r="C2062" i="79"/>
  <c r="B2062" i="79" s="1"/>
  <c r="C2068" i="79"/>
  <c r="B2068" i="79" s="1"/>
  <c r="C2076" i="79"/>
  <c r="B2076" i="79" s="1"/>
  <c r="C2119" i="79"/>
  <c r="B2119" i="79" s="1"/>
  <c r="C2127" i="79"/>
  <c r="B2127" i="79" s="1"/>
  <c r="C2135" i="79"/>
  <c r="B2135" i="79" s="1"/>
  <c r="C1968" i="79"/>
  <c r="B1968" i="79" s="1"/>
  <c r="C1982" i="79"/>
  <c r="B1982" i="79" s="1"/>
  <c r="C1993" i="79"/>
  <c r="B1993" i="79" s="1"/>
  <c r="C2007" i="79"/>
  <c r="B2007" i="79" s="1"/>
  <c r="C2021" i="79"/>
  <c r="B2021" i="79" s="1"/>
  <c r="C2032" i="79"/>
  <c r="B2032" i="79" s="1"/>
  <c r="C2046" i="79"/>
  <c r="B2046" i="79" s="1"/>
  <c r="C1882" i="79"/>
  <c r="B1882" i="79" s="1"/>
  <c r="C1896" i="79"/>
  <c r="B1896" i="79" s="1"/>
  <c r="C1907" i="79"/>
  <c r="B1907" i="79" s="1"/>
  <c r="C1921" i="79"/>
  <c r="B1921" i="79" s="1"/>
  <c r="C1932" i="79"/>
  <c r="B1932" i="79" s="1"/>
  <c r="C1946" i="79"/>
  <c r="B1946" i="79" s="1"/>
  <c r="C1960" i="79"/>
  <c r="B1960" i="79" s="1"/>
  <c r="C1877" i="79"/>
  <c r="B1877" i="79" s="1"/>
  <c r="C1806" i="79"/>
  <c r="B1806" i="79" s="1"/>
  <c r="C1814" i="79"/>
  <c r="B1814" i="79" s="1"/>
  <c r="C1824" i="79"/>
  <c r="B1824" i="79" s="1"/>
  <c r="C1725" i="79"/>
  <c r="B1725" i="79" s="1"/>
  <c r="C1745" i="79"/>
  <c r="B1745" i="79" s="1"/>
  <c r="C1765" i="79"/>
  <c r="B1765" i="79" s="1"/>
  <c r="C1776" i="79"/>
  <c r="B1776" i="79" s="1"/>
  <c r="C1785" i="79"/>
  <c r="B1785" i="79" s="1"/>
  <c r="C1796" i="79"/>
  <c r="B1796" i="79" s="1"/>
  <c r="C1713" i="79"/>
  <c r="B1713" i="79" s="1"/>
  <c r="C1641" i="79"/>
  <c r="B1641" i="79" s="1"/>
  <c r="C1650" i="79"/>
  <c r="B1650" i="79" s="1"/>
  <c r="C1674" i="79"/>
  <c r="B1674" i="79" s="1"/>
  <c r="C1683" i="79"/>
  <c r="B1683" i="79" s="1"/>
  <c r="C1693" i="79"/>
  <c r="B1693" i="79" s="1"/>
  <c r="C1700" i="79"/>
  <c r="B1700" i="79" s="1"/>
  <c r="C1553" i="79"/>
  <c r="B1553" i="79" s="1"/>
  <c r="C1564" i="79"/>
  <c r="B1564" i="79" s="1"/>
  <c r="C1578" i="79"/>
  <c r="B1578" i="79" s="1"/>
  <c r="C1592" i="79"/>
  <c r="B1592" i="79" s="1"/>
  <c r="C1603" i="79"/>
  <c r="B1603" i="79" s="1"/>
  <c r="C1617" i="79"/>
  <c r="B1617" i="79" s="1"/>
  <c r="C1628" i="79"/>
  <c r="B1628" i="79" s="1"/>
  <c r="C1477" i="79"/>
  <c r="B1477" i="79" s="1"/>
  <c r="C1488" i="79"/>
  <c r="B1488" i="79" s="1"/>
  <c r="C1502" i="79"/>
  <c r="B1502" i="79" s="1"/>
  <c r="C1513" i="79"/>
  <c r="B1513" i="79" s="1"/>
  <c r="C1527" i="79"/>
  <c r="B1527" i="79" s="1"/>
  <c r="C1541" i="79"/>
  <c r="B1541" i="79" s="1"/>
  <c r="C1552" i="79"/>
  <c r="B1552" i="79" s="1"/>
  <c r="C1409" i="79"/>
  <c r="B1409" i="79" s="1"/>
  <c r="C1418" i="79"/>
  <c r="B1418" i="79" s="1"/>
  <c r="C1432" i="79"/>
  <c r="B1432" i="79" s="1"/>
  <c r="C1444" i="79"/>
  <c r="B1444" i="79" s="1"/>
  <c r="C1454" i="79"/>
  <c r="B1454" i="79" s="1"/>
  <c r="C1468" i="79"/>
  <c r="B1468" i="79" s="1"/>
  <c r="C1321" i="79"/>
  <c r="B1321" i="79" s="1"/>
  <c r="C1335" i="79"/>
  <c r="B1335" i="79" s="1"/>
  <c r="C1349" i="79"/>
  <c r="B1349" i="79" s="1"/>
  <c r="C1360" i="79"/>
  <c r="B1360" i="79" s="1"/>
  <c r="C1374" i="79"/>
  <c r="B1374" i="79" s="1"/>
  <c r="C1385" i="79"/>
  <c r="B1385" i="79" s="1"/>
  <c r="C1251" i="79"/>
  <c r="B1251" i="79" s="1"/>
  <c r="C1265" i="79"/>
  <c r="B1265" i="79" s="1"/>
  <c r="C1279" i="79"/>
  <c r="B1279" i="79" s="1"/>
  <c r="C1290" i="79"/>
  <c r="B1290" i="79" s="1"/>
  <c r="C1304" i="79"/>
  <c r="B1304" i="79" s="1"/>
  <c r="C1315" i="79"/>
  <c r="B1315" i="79" s="1"/>
  <c r="C1218" i="79"/>
  <c r="B1218" i="79" s="1"/>
  <c r="C1232" i="79"/>
  <c r="B1232" i="79" s="1"/>
  <c r="C1205" i="79"/>
  <c r="B1205" i="79" s="1"/>
  <c r="C1164" i="79"/>
  <c r="B1164" i="79" s="1"/>
  <c r="C1178" i="79"/>
  <c r="B1178" i="79" s="1"/>
  <c r="C1189" i="79"/>
  <c r="B1189" i="79" s="1"/>
  <c r="C1077" i="79"/>
  <c r="C1082" i="79"/>
  <c r="B1093" i="79"/>
  <c r="C1100" i="79"/>
  <c r="B1111" i="79"/>
  <c r="C1114" i="79"/>
  <c r="B1125" i="79"/>
  <c r="C1132" i="79"/>
  <c r="B1143" i="79"/>
  <c r="C1146" i="79"/>
  <c r="B1157" i="79"/>
  <c r="C996" i="79"/>
  <c r="B1007" i="79"/>
  <c r="C1010" i="79"/>
  <c r="B1021" i="79"/>
  <c r="C1028" i="79"/>
  <c r="B1039" i="79"/>
  <c r="C1042" i="79"/>
  <c r="B1053" i="79"/>
  <c r="C1060" i="79"/>
  <c r="B1071" i="79"/>
  <c r="C1074" i="79"/>
  <c r="B914" i="79"/>
  <c r="C917" i="79"/>
  <c r="C921" i="79"/>
  <c r="B928" i="79"/>
  <c r="B932" i="79"/>
  <c r="C935" i="79"/>
  <c r="B946" i="79"/>
  <c r="C949" i="79"/>
  <c r="C953" i="79"/>
  <c r="B960" i="79"/>
  <c r="B964" i="79"/>
  <c r="C967" i="79"/>
  <c r="B978" i="79"/>
  <c r="C981" i="79"/>
  <c r="C985" i="79"/>
  <c r="C6554" i="79"/>
  <c r="C6386" i="79"/>
  <c r="C6321" i="79"/>
  <c r="C6155" i="79"/>
  <c r="C6066" i="79"/>
  <c r="C5846" i="79"/>
  <c r="C5783" i="79"/>
  <c r="C5744" i="79"/>
  <c r="C5506" i="79"/>
  <c r="C5455" i="79"/>
  <c r="C5269" i="79"/>
  <c r="C5216" i="79"/>
  <c r="C5174" i="79"/>
  <c r="C4936" i="79"/>
  <c r="C4893" i="79"/>
  <c r="C4800" i="79"/>
  <c r="C4682" i="79"/>
  <c r="B4682" i="79" s="1"/>
  <c r="C4735" i="79"/>
  <c r="B4735" i="79" s="1"/>
  <c r="C4614" i="79"/>
  <c r="B4614" i="79" s="1"/>
  <c r="C4672" i="79"/>
  <c r="B4672" i="79" s="1"/>
  <c r="C4546" i="79"/>
  <c r="B4546" i="79" s="1"/>
  <c r="C4425" i="79"/>
  <c r="B4425" i="79" s="1"/>
  <c r="C4486" i="79"/>
  <c r="B4486" i="79" s="1"/>
  <c r="C4367" i="79"/>
  <c r="B4367" i="79" s="1"/>
  <c r="C4260" i="79"/>
  <c r="B4260" i="79" s="1"/>
  <c r="C4315" i="79"/>
  <c r="B4315" i="79" s="1"/>
  <c r="C4202" i="79"/>
  <c r="B4202" i="79" s="1"/>
  <c r="C4094" i="79"/>
  <c r="B4094" i="79" s="1"/>
  <c r="C4140" i="79"/>
  <c r="B4140" i="79" s="1"/>
  <c r="C4014" i="79"/>
  <c r="B4014" i="79" s="1"/>
  <c r="C4063" i="79"/>
  <c r="B4063" i="79" s="1"/>
  <c r="C3937" i="79"/>
  <c r="B3937" i="79" s="1"/>
  <c r="C3979" i="79"/>
  <c r="B3979" i="79" s="1"/>
  <c r="C3854" i="79"/>
  <c r="B3854" i="79" s="1"/>
  <c r="C3895" i="79"/>
  <c r="B3895" i="79" s="1"/>
  <c r="C3757" i="79"/>
  <c r="B3757" i="79" s="1"/>
  <c r="C3791" i="79"/>
  <c r="B3791" i="79" s="1"/>
  <c r="C3828" i="79"/>
  <c r="B3828" i="79" s="1"/>
  <c r="C3688" i="79"/>
  <c r="B3688" i="79" s="1"/>
  <c r="C3722" i="79"/>
  <c r="B3722" i="79" s="1"/>
  <c r="C3653" i="79"/>
  <c r="B3653" i="79" s="1"/>
  <c r="C3599" i="79"/>
  <c r="B3599" i="79" s="1"/>
  <c r="C3636" i="79"/>
  <c r="B3636" i="79" s="1"/>
  <c r="C3508" i="79"/>
  <c r="B3508" i="79" s="1"/>
  <c r="C3540" i="79"/>
  <c r="B3540" i="79" s="1"/>
  <c r="C3453" i="79"/>
  <c r="B3453" i="79" s="1"/>
  <c r="C3398" i="79"/>
  <c r="B3398" i="79" s="1"/>
  <c r="C3430" i="79"/>
  <c r="B3430" i="79" s="1"/>
  <c r="C3390" i="79"/>
  <c r="B3390" i="79" s="1"/>
  <c r="C3356" i="79"/>
  <c r="B3356" i="79" s="1"/>
  <c r="C3257" i="79"/>
  <c r="B3257" i="79" s="1"/>
  <c r="C3291" i="79"/>
  <c r="B3291" i="79" s="1"/>
  <c r="C3234" i="79"/>
  <c r="B3234" i="79" s="1"/>
  <c r="C3183" i="79"/>
  <c r="B3183" i="79" s="1"/>
  <c r="C3217" i="79"/>
  <c r="B3217" i="79" s="1"/>
  <c r="C3135" i="79"/>
  <c r="B3135" i="79" s="1"/>
  <c r="C3096" i="79"/>
  <c r="B3096" i="79" s="1"/>
  <c r="C3004" i="79"/>
  <c r="B3004" i="79" s="1"/>
  <c r="C3036" i="79"/>
  <c r="B3036" i="79" s="1"/>
  <c r="C3061" i="79"/>
  <c r="B3061" i="79" s="1"/>
  <c r="C2918" i="79"/>
  <c r="B2918" i="79" s="1"/>
  <c r="C2943" i="79"/>
  <c r="B2943" i="79" s="1"/>
  <c r="C2971" i="79"/>
  <c r="B2971" i="79" s="1"/>
  <c r="C2902" i="79"/>
  <c r="B2902" i="79" s="1"/>
  <c r="C2842" i="79"/>
  <c r="B2842" i="79" s="1"/>
  <c r="C2867" i="79"/>
  <c r="B2867" i="79" s="1"/>
  <c r="C2892" i="79"/>
  <c r="B2892" i="79" s="1"/>
  <c r="C2818" i="79"/>
  <c r="B2818" i="79" s="1"/>
  <c r="C2745" i="79"/>
  <c r="B2745" i="79" s="1"/>
  <c r="C2770" i="79"/>
  <c r="B2770" i="79" s="1"/>
  <c r="C2660" i="79"/>
  <c r="B2660" i="79" s="1"/>
  <c r="C2685" i="79"/>
  <c r="B2685" i="79" s="1"/>
  <c r="C2713" i="79"/>
  <c r="B2713" i="79" s="1"/>
  <c r="C2652" i="79"/>
  <c r="B2652" i="79" s="1"/>
  <c r="C2637" i="79"/>
  <c r="B2637" i="79" s="1"/>
  <c r="C2582" i="79"/>
  <c r="B2582" i="79" s="1"/>
  <c r="C2607" i="79"/>
  <c r="B2607" i="79" s="1"/>
  <c r="C2556" i="79"/>
  <c r="B2556" i="79" s="1"/>
  <c r="C2500" i="79"/>
  <c r="B2500" i="79" s="1"/>
  <c r="C2525" i="79"/>
  <c r="B2525" i="79" s="1"/>
  <c r="C2412" i="79"/>
  <c r="B2412" i="79" s="1"/>
  <c r="C2437" i="79"/>
  <c r="B2437" i="79" s="1"/>
  <c r="C2465" i="79"/>
  <c r="B2465" i="79" s="1"/>
  <c r="C2379" i="79"/>
  <c r="B2379" i="79" s="1"/>
  <c r="C2401" i="79"/>
  <c r="B2401" i="79" s="1"/>
  <c r="C2357" i="79"/>
  <c r="B2357" i="79" s="1"/>
  <c r="C2232" i="79"/>
  <c r="B2232" i="79" s="1"/>
  <c r="C2257" i="79"/>
  <c r="B2257" i="79" s="1"/>
  <c r="C2282" i="79"/>
  <c r="B2282" i="79" s="1"/>
  <c r="C2307" i="79"/>
  <c r="B2307" i="79" s="1"/>
  <c r="C2151" i="79"/>
  <c r="B2151" i="79" s="1"/>
  <c r="C2172" i="79"/>
  <c r="B2172" i="79" s="1"/>
  <c r="C2190" i="79"/>
  <c r="B2190" i="79" s="1"/>
  <c r="C2226" i="79"/>
  <c r="B2226" i="79" s="1"/>
  <c r="C2064" i="79"/>
  <c r="B2064" i="79" s="1"/>
  <c r="C2080" i="79"/>
  <c r="B2080" i="79" s="1"/>
  <c r="C2123" i="79"/>
  <c r="B2123" i="79" s="1"/>
  <c r="C2137" i="79"/>
  <c r="B2137" i="79" s="1"/>
  <c r="C1989" i="79"/>
  <c r="B1989" i="79" s="1"/>
  <c r="C2014" i="79"/>
  <c r="B2014" i="79" s="1"/>
  <c r="C2039" i="79"/>
  <c r="B2039" i="79" s="1"/>
  <c r="C1889" i="79"/>
  <c r="B1889" i="79" s="1"/>
  <c r="C1914" i="79"/>
  <c r="B1914" i="79" s="1"/>
  <c r="C1939" i="79"/>
  <c r="B1939" i="79" s="1"/>
  <c r="C1880" i="79"/>
  <c r="B1880" i="79" s="1"/>
  <c r="C1811" i="79"/>
  <c r="B1811" i="79" s="1"/>
  <c r="C1829" i="79"/>
  <c r="B1829" i="79" s="1"/>
  <c r="C1847" i="79"/>
  <c r="B1847" i="79" s="1"/>
  <c r="C1866" i="79"/>
  <c r="B1866" i="79" s="1"/>
  <c r="C1728" i="79"/>
  <c r="B1728" i="79" s="1"/>
  <c r="C1750" i="79"/>
  <c r="B1750" i="79" s="1"/>
  <c r="C1770" i="79"/>
  <c r="B1770" i="79" s="1"/>
  <c r="C1790" i="79"/>
  <c r="B1790" i="79" s="1"/>
  <c r="C1636" i="79"/>
  <c r="B1636" i="79" s="1"/>
  <c r="C1653" i="79"/>
  <c r="B1653" i="79" s="1"/>
  <c r="C1672" i="79"/>
  <c r="B1672" i="79" s="1"/>
  <c r="C1705" i="79"/>
  <c r="B1705" i="79" s="1"/>
  <c r="C1571" i="79"/>
  <c r="B1571" i="79" s="1"/>
  <c r="C1596" i="79"/>
  <c r="B1596" i="79" s="1"/>
  <c r="C1624" i="79"/>
  <c r="B1624" i="79" s="1"/>
  <c r="C1493" i="79"/>
  <c r="B1493" i="79" s="1"/>
  <c r="C1509" i="79"/>
  <c r="B1509" i="79" s="1"/>
  <c r="C1526" i="79"/>
  <c r="B1526" i="79" s="1"/>
  <c r="C1543" i="79"/>
  <c r="B1543" i="79" s="1"/>
  <c r="C1403" i="79"/>
  <c r="B1403" i="79" s="1"/>
  <c r="C1417" i="79"/>
  <c r="B1417" i="79" s="1"/>
  <c r="C1434" i="79"/>
  <c r="B1434" i="79" s="1"/>
  <c r="C1447" i="79"/>
  <c r="B1447" i="79" s="1"/>
  <c r="C1467" i="79"/>
  <c r="B1467" i="79" s="1"/>
  <c r="C1326" i="79"/>
  <c r="B1326" i="79" s="1"/>
  <c r="C1342" i="79"/>
  <c r="B1342" i="79" s="1"/>
  <c r="C1359" i="79"/>
  <c r="B1359" i="79" s="1"/>
  <c r="C1376" i="79"/>
  <c r="B1376" i="79" s="1"/>
  <c r="C1392" i="79"/>
  <c r="B1392" i="79" s="1"/>
  <c r="C1247" i="79"/>
  <c r="B1247" i="79" s="1"/>
  <c r="C1264" i="79"/>
  <c r="B1264" i="79" s="1"/>
  <c r="C1281" i="79"/>
  <c r="B1281" i="79" s="1"/>
  <c r="C1297" i="79"/>
  <c r="B1297" i="79" s="1"/>
  <c r="C1314" i="79"/>
  <c r="B1314" i="79" s="1"/>
  <c r="C1231" i="79"/>
  <c r="B1231" i="79" s="1"/>
  <c r="C1210" i="79"/>
  <c r="B1210" i="79" s="1"/>
  <c r="C1171" i="79"/>
  <c r="B1171" i="79" s="1"/>
  <c r="C1188" i="79"/>
  <c r="B1188" i="79" s="1"/>
  <c r="C1079" i="79"/>
  <c r="B1084" i="79"/>
  <c r="B1108" i="79"/>
  <c r="B1116" i="79"/>
  <c r="B1140" i="79"/>
  <c r="B1148" i="79"/>
  <c r="B1004" i="79"/>
  <c r="B1012" i="79"/>
  <c r="B1036" i="79"/>
  <c r="B1044" i="79"/>
  <c r="B1068" i="79"/>
  <c r="B1076" i="79"/>
  <c r="B912" i="79"/>
  <c r="C925" i="79"/>
  <c r="B930" i="79"/>
  <c r="C938" i="79"/>
  <c r="B951" i="79"/>
  <c r="C964" i="79"/>
  <c r="B968" i="79"/>
  <c r="C972" i="79"/>
  <c r="B976" i="79"/>
  <c r="B989" i="79"/>
  <c r="B860" i="79"/>
  <c r="C863" i="79"/>
  <c r="B874" i="79"/>
  <c r="C877" i="79"/>
  <c r="B884" i="79"/>
  <c r="B887" i="79"/>
  <c r="C898" i="79"/>
  <c r="C901" i="79"/>
  <c r="C904" i="79"/>
  <c r="B842" i="79"/>
  <c r="B845" i="79"/>
  <c r="C850" i="79"/>
  <c r="B853" i="79"/>
  <c r="C752" i="79"/>
  <c r="B755" i="79"/>
  <c r="C760" i="79"/>
  <c r="B763" i="79"/>
  <c r="C768" i="79"/>
  <c r="B771" i="79"/>
  <c r="C776" i="79"/>
  <c r="B779" i="79"/>
  <c r="C784" i="79"/>
  <c r="B787" i="79"/>
  <c r="C792" i="79"/>
  <c r="B795" i="79"/>
  <c r="C800" i="79"/>
  <c r="B803" i="79"/>
  <c r="C808" i="79"/>
  <c r="B811" i="79"/>
  <c r="C816" i="79"/>
  <c r="B819" i="79"/>
  <c r="C824" i="79"/>
  <c r="B827" i="79"/>
  <c r="C832" i="79"/>
  <c r="B835" i="79"/>
  <c r="C840" i="79"/>
  <c r="C591" i="79"/>
  <c r="B597" i="79"/>
  <c r="B601" i="79"/>
  <c r="B605" i="79"/>
  <c r="B609" i="79"/>
  <c r="B613" i="79"/>
  <c r="B617" i="79"/>
  <c r="B621" i="79"/>
  <c r="B625" i="79"/>
  <c r="B629" i="79"/>
  <c r="B633" i="79"/>
  <c r="B637" i="79"/>
  <c r="B641" i="79"/>
  <c r="B645" i="79"/>
  <c r="B649" i="79"/>
  <c r="B653" i="79"/>
  <c r="B657" i="79"/>
  <c r="B661" i="79"/>
  <c r="B665" i="79"/>
  <c r="B669" i="79"/>
  <c r="B673" i="79"/>
  <c r="B677" i="79"/>
  <c r="B681" i="79"/>
  <c r="B685" i="79"/>
  <c r="B689" i="79"/>
  <c r="B693" i="79"/>
  <c r="B697" i="79"/>
  <c r="B701" i="79"/>
  <c r="B705" i="79"/>
  <c r="B709" i="79"/>
  <c r="B713" i="79"/>
  <c r="B717" i="79"/>
  <c r="B721" i="79"/>
  <c r="B725" i="79"/>
  <c r="B729" i="79"/>
  <c r="B733" i="79"/>
  <c r="B737" i="79"/>
  <c r="B741" i="79"/>
  <c r="B745" i="79"/>
  <c r="B593" i="79"/>
  <c r="C583" i="79"/>
  <c r="C575" i="79"/>
  <c r="C567" i="79"/>
  <c r="C559" i="79"/>
  <c r="C551" i="79"/>
  <c r="C543" i="79"/>
  <c r="C535" i="79"/>
  <c r="C527" i="79"/>
  <c r="C519" i="79"/>
  <c r="C511" i="79"/>
  <c r="C503" i="79"/>
  <c r="C495" i="79"/>
  <c r="C487" i="79"/>
  <c r="C479" i="79"/>
  <c r="C471" i="79"/>
  <c r="C463" i="79"/>
  <c r="C455" i="79"/>
  <c r="C447" i="79"/>
  <c r="C439" i="79"/>
  <c r="C431" i="79"/>
  <c r="C423" i="79"/>
  <c r="C415" i="79"/>
  <c r="C407" i="79"/>
  <c r="C399" i="79"/>
  <c r="C391" i="79"/>
  <c r="C383" i="79"/>
  <c r="C375" i="79"/>
  <c r="C367" i="79"/>
  <c r="C359" i="79"/>
  <c r="C351" i="79"/>
  <c r="C343" i="79"/>
  <c r="C335" i="79"/>
  <c r="C327" i="79"/>
  <c r="C319" i="79"/>
  <c r="C311" i="79"/>
  <c r="C303" i="79"/>
  <c r="C593" i="79"/>
  <c r="C188" i="79"/>
  <c r="C196" i="79"/>
  <c r="C204" i="79"/>
  <c r="C212" i="79"/>
  <c r="C220" i="79"/>
  <c r="C228" i="79"/>
  <c r="C236" i="79"/>
  <c r="C244" i="79"/>
  <c r="C252" i="79"/>
  <c r="C260" i="79"/>
  <c r="C268" i="79"/>
  <c r="C276" i="79"/>
  <c r="C284" i="79"/>
  <c r="C292" i="79"/>
  <c r="C12" i="79"/>
  <c r="C20" i="79"/>
  <c r="C28" i="79"/>
  <c r="C36" i="79"/>
  <c r="C44" i="79"/>
  <c r="C52" i="79"/>
  <c r="C60" i="79"/>
  <c r="C68" i="79"/>
  <c r="C76" i="79"/>
  <c r="C84" i="79"/>
  <c r="C92" i="79"/>
  <c r="C100" i="79"/>
  <c r="C108" i="79"/>
  <c r="C116" i="79"/>
  <c r="C124" i="79"/>
  <c r="C132" i="79"/>
  <c r="C140" i="79"/>
  <c r="C148" i="79"/>
  <c r="C156" i="79"/>
  <c r="C164" i="79"/>
  <c r="C172" i="79"/>
  <c r="C180" i="79"/>
  <c r="C5" i="79"/>
  <c r="C3" i="79"/>
  <c r="C6466" i="79"/>
  <c r="C6259" i="79"/>
  <c r="C6217" i="79"/>
  <c r="C6125" i="79"/>
  <c r="C5952" i="79"/>
  <c r="C5910" i="79"/>
  <c r="C5680" i="79"/>
  <c r="C5630" i="79"/>
  <c r="C5570" i="79"/>
  <c r="C5317" i="79"/>
  <c r="C5112" i="79"/>
  <c r="C5060" i="79"/>
  <c r="C4849" i="79"/>
  <c r="C4825" i="79"/>
  <c r="C4762" i="79"/>
  <c r="B4762" i="79" s="1"/>
  <c r="C4521" i="79"/>
  <c r="B4521" i="79" s="1"/>
  <c r="C4450" i="79"/>
  <c r="B4450" i="79" s="1"/>
  <c r="C4397" i="79"/>
  <c r="B4397" i="79" s="1"/>
  <c r="C4177" i="79"/>
  <c r="B4177" i="79" s="1"/>
  <c r="C4116" i="79"/>
  <c r="B4116" i="79" s="1"/>
  <c r="C4041" i="79"/>
  <c r="B4041" i="79" s="1"/>
  <c r="C3957" i="79"/>
  <c r="B3957" i="79" s="1"/>
  <c r="C3874" i="79"/>
  <c r="B3874" i="79" s="1"/>
  <c r="C3775" i="79"/>
  <c r="B3775" i="79" s="1"/>
  <c r="C3672" i="79"/>
  <c r="B3672" i="79" s="1"/>
  <c r="C3738" i="79"/>
  <c r="B3738" i="79" s="1"/>
  <c r="C3583" i="79"/>
  <c r="B3583" i="79" s="1"/>
  <c r="C3490" i="79"/>
  <c r="B3490" i="79" s="1"/>
  <c r="C3469" i="79"/>
  <c r="B3469" i="79" s="1"/>
  <c r="C3448" i="79"/>
  <c r="B3448" i="79" s="1"/>
  <c r="C3372" i="79"/>
  <c r="B3372" i="79" s="1"/>
  <c r="C3307" i="79"/>
  <c r="B3307" i="79" s="1"/>
  <c r="C3201" i="79"/>
  <c r="B3201" i="79" s="1"/>
  <c r="C3080" i="79"/>
  <c r="B3080" i="79" s="1"/>
  <c r="C3020" i="79"/>
  <c r="B3020" i="79" s="1"/>
  <c r="C3047" i="79"/>
  <c r="B3047" i="79" s="1"/>
  <c r="C2932" i="79"/>
  <c r="B2932" i="79" s="1"/>
  <c r="C2982" i="79"/>
  <c r="B2982" i="79" s="1"/>
  <c r="C2856" i="79"/>
  <c r="B2856" i="79" s="1"/>
  <c r="C2804" i="79"/>
  <c r="B2804" i="79" s="1"/>
  <c r="C2784" i="79"/>
  <c r="B2784" i="79" s="1"/>
  <c r="C2724" i="79"/>
  <c r="B2724" i="79" s="1"/>
  <c r="C2623" i="79"/>
  <c r="B2623" i="79" s="1"/>
  <c r="C2596" i="79"/>
  <c r="B2596" i="79" s="1"/>
  <c r="C2486" i="79"/>
  <c r="B2486" i="79" s="1"/>
  <c r="C2539" i="79"/>
  <c r="B2539" i="79" s="1"/>
  <c r="C2451" i="79"/>
  <c r="B2451" i="79" s="1"/>
  <c r="C2476" i="79"/>
  <c r="B2476" i="79" s="1"/>
  <c r="C2328" i="79"/>
  <c r="B2328" i="79" s="1"/>
  <c r="C2368" i="79"/>
  <c r="B2368" i="79" s="1"/>
  <c r="C2268" i="79"/>
  <c r="B2268" i="79" s="1"/>
  <c r="C2143" i="79"/>
  <c r="B2143" i="79" s="1"/>
  <c r="C2180" i="79"/>
  <c r="B2180" i="79" s="1"/>
  <c r="C2218" i="79"/>
  <c r="B2218" i="79" s="1"/>
  <c r="C2072" i="79"/>
  <c r="B2072" i="79" s="1"/>
  <c r="C2000" i="79"/>
  <c r="B2000" i="79" s="1"/>
  <c r="C1928" i="79"/>
  <c r="B1928" i="79" s="1"/>
  <c r="C1953" i="79"/>
  <c r="B1953" i="79" s="1"/>
  <c r="C1819" i="79"/>
  <c r="B1819" i="79" s="1"/>
  <c r="C1719" i="79"/>
  <c r="B1719" i="79" s="1"/>
  <c r="C1759" i="79"/>
  <c r="B1759" i="79" s="1"/>
  <c r="C1679" i="79"/>
  <c r="B1679" i="79" s="1"/>
  <c r="C1560" i="79"/>
  <c r="B1560" i="79" s="1"/>
  <c r="C1610" i="79"/>
  <c r="B1610" i="79" s="1"/>
  <c r="C1481" i="79"/>
  <c r="B1481" i="79" s="1"/>
  <c r="C1534" i="79"/>
  <c r="B1534" i="79" s="1"/>
  <c r="C1425" i="79"/>
  <c r="B1425" i="79" s="1"/>
  <c r="C1334" i="79"/>
  <c r="B1334" i="79" s="1"/>
  <c r="C1351" i="79"/>
  <c r="B1351" i="79" s="1"/>
  <c r="C1256" i="79"/>
  <c r="B1256" i="79" s="1"/>
  <c r="C1163" i="79"/>
  <c r="B1163" i="79" s="1"/>
  <c r="C932" i="79"/>
  <c r="B944" i="79"/>
  <c r="B858" i="79"/>
  <c r="C885" i="79"/>
  <c r="B891" i="79"/>
  <c r="C854" i="79"/>
  <c r="B759" i="79"/>
  <c r="B783" i="79"/>
  <c r="C796" i="79"/>
  <c r="C812" i="79"/>
  <c r="C820" i="79"/>
  <c r="C836" i="79"/>
  <c r="B595" i="79"/>
  <c r="B615" i="79"/>
  <c r="B631" i="79"/>
  <c r="B647" i="79"/>
  <c r="B663" i="79"/>
  <c r="B679" i="79"/>
  <c r="B687" i="79"/>
  <c r="B699" i="79"/>
  <c r="B719" i="79"/>
  <c r="B735" i="79"/>
  <c r="B747" i="79"/>
  <c r="C555" i="79"/>
  <c r="C523" i="79"/>
  <c r="C491" i="79"/>
  <c r="C467" i="79"/>
  <c r="C443" i="79"/>
  <c r="C411" i="79"/>
  <c r="C387" i="79"/>
  <c r="C355" i="79"/>
  <c r="C323" i="79"/>
  <c r="C8" i="79"/>
  <c r="C32" i="79"/>
  <c r="C6303" i="79"/>
  <c r="C6046" i="79"/>
  <c r="C5768" i="79"/>
  <c r="C5707" i="79"/>
  <c r="C5437" i="79"/>
  <c r="C4999" i="79"/>
  <c r="C4788" i="79"/>
  <c r="C4608" i="79"/>
  <c r="B4608" i="79" s="1"/>
  <c r="C4537" i="79"/>
  <c r="B4537" i="79" s="1"/>
  <c r="C4301" i="79"/>
  <c r="B4301" i="79" s="1"/>
  <c r="C4250" i="79"/>
  <c r="B4250" i="79" s="1"/>
  <c r="C3925" i="79"/>
  <c r="B3925" i="79" s="1"/>
  <c r="C3751" i="79"/>
  <c r="B3751" i="79" s="1"/>
  <c r="C3820" i="79"/>
  <c r="B3820" i="79" s="1"/>
  <c r="C3596" i="79"/>
  <c r="B3596" i="79" s="1"/>
  <c r="C3571" i="79"/>
  <c r="B3571" i="79" s="1"/>
  <c r="C3387" i="79"/>
  <c r="B3387" i="79" s="1"/>
  <c r="C3288" i="79"/>
  <c r="B3288" i="79" s="1"/>
  <c r="C3177" i="79"/>
  <c r="B3177" i="79" s="1"/>
  <c r="C2998" i="79"/>
  <c r="B2998" i="79" s="1"/>
  <c r="C3055" i="79"/>
  <c r="B3055" i="79" s="1"/>
  <c r="C2990" i="79"/>
  <c r="B2990" i="79" s="1"/>
  <c r="C2864" i="79"/>
  <c r="B2864" i="79" s="1"/>
  <c r="C2764" i="79"/>
  <c r="B2764" i="79" s="1"/>
  <c r="C2631" i="79"/>
  <c r="B2631" i="79" s="1"/>
  <c r="C2494" i="79"/>
  <c r="B2494" i="79" s="1"/>
  <c r="C2434" i="79"/>
  <c r="B2434" i="79" s="1"/>
  <c r="C2276" i="79"/>
  <c r="B2276" i="79" s="1"/>
  <c r="C2185" i="79"/>
  <c r="B2185" i="79" s="1"/>
  <c r="C1908" i="79"/>
  <c r="B1908" i="79" s="1"/>
  <c r="C1715" i="79"/>
  <c r="B1715" i="79" s="1"/>
  <c r="C1701" i="79"/>
  <c r="B1701" i="79" s="1"/>
  <c r="C1485" i="79"/>
  <c r="B1485" i="79" s="1"/>
  <c r="C1535" i="79"/>
  <c r="B1535" i="79" s="1"/>
  <c r="C1411" i="79"/>
  <c r="B1411" i="79" s="1"/>
  <c r="C1474" i="79"/>
  <c r="B1474" i="79" s="1"/>
  <c r="C1368" i="79"/>
  <c r="B1368" i="79" s="1"/>
  <c r="C1291" i="79"/>
  <c r="B1291" i="79" s="1"/>
  <c r="C1224" i="79"/>
  <c r="B1224" i="79" s="1"/>
  <c r="C1181" i="79"/>
  <c r="B1181" i="79" s="1"/>
  <c r="B1090" i="79"/>
  <c r="B1138" i="79"/>
  <c r="B1146" i="79"/>
  <c r="B1010" i="79"/>
  <c r="B1050" i="79"/>
  <c r="B911" i="79"/>
  <c r="B975" i="79"/>
  <c r="C862" i="79"/>
  <c r="C879" i="79"/>
  <c r="C903" i="79"/>
  <c r="B844" i="79"/>
  <c r="B754" i="79"/>
  <c r="B778" i="79"/>
  <c r="B794" i="79"/>
  <c r="B818" i="79"/>
  <c r="B834" i="79"/>
  <c r="C607" i="79"/>
  <c r="C623" i="79"/>
  <c r="C639" i="79"/>
  <c r="C655" i="79"/>
  <c r="C675" i="79"/>
  <c r="C687" i="79"/>
  <c r="C695" i="79"/>
  <c r="C711" i="79"/>
  <c r="C727" i="79"/>
  <c r="C747" i="79"/>
  <c r="C562" i="79"/>
  <c r="C530" i="79"/>
  <c r="C506" i="79"/>
  <c r="C474" i="79"/>
  <c r="C434" i="79"/>
  <c r="C402" i="79"/>
  <c r="C370" i="79"/>
  <c r="C346" i="79"/>
  <c r="C314" i="79"/>
  <c r="C235" i="79"/>
  <c r="C243" i="79"/>
  <c r="C275" i="79"/>
  <c r="C283" i="79"/>
  <c r="C115" i="79"/>
  <c r="C123" i="79"/>
  <c r="C155" i="79"/>
  <c r="C163" i="79"/>
  <c r="C171" i="79"/>
  <c r="C179" i="79"/>
  <c r="C6313" i="79"/>
  <c r="C5998" i="79"/>
  <c r="C5772" i="79"/>
  <c r="C5447" i="79"/>
  <c r="C5391" i="79"/>
  <c r="C6441" i="79"/>
  <c r="C6425" i="79"/>
  <c r="C6192" i="79"/>
  <c r="C6116" i="79"/>
  <c r="C5946" i="79"/>
  <c r="C5882" i="79"/>
  <c r="C5830" i="79"/>
  <c r="C5613" i="79"/>
  <c r="C5547" i="79"/>
  <c r="C5494" i="79"/>
  <c r="C5308" i="79"/>
  <c r="C5255" i="79"/>
  <c r="C5045" i="79"/>
  <c r="C4980" i="79"/>
  <c r="C4917" i="79"/>
  <c r="C4816" i="79"/>
  <c r="C4698" i="79"/>
  <c r="B4698" i="79" s="1"/>
  <c r="C4751" i="79"/>
  <c r="B4751" i="79" s="1"/>
  <c r="C4633" i="79"/>
  <c r="B4633" i="79" s="1"/>
  <c r="C4512" i="79"/>
  <c r="B4512" i="79" s="1"/>
  <c r="C4562" i="79"/>
  <c r="B4562" i="79" s="1"/>
  <c r="C4447" i="79"/>
  <c r="B4447" i="79" s="1"/>
  <c r="C4414" i="79"/>
  <c r="B4414" i="79" s="1"/>
  <c r="C4383" i="79"/>
  <c r="B4383" i="79" s="1"/>
  <c r="C4276" i="79"/>
  <c r="B4276" i="79" s="1"/>
  <c r="C4171" i="79"/>
  <c r="B4171" i="79" s="1"/>
  <c r="C4224" i="79"/>
  <c r="B4224" i="79" s="1"/>
  <c r="C4108" i="79"/>
  <c r="B4108" i="79" s="1"/>
  <c r="C4157" i="79"/>
  <c r="B4157" i="79" s="1"/>
  <c r="C4031" i="79"/>
  <c r="B4031" i="79" s="1"/>
  <c r="C4077" i="79"/>
  <c r="B4077" i="79" s="1"/>
  <c r="C3949" i="79"/>
  <c r="B3949" i="79" s="1"/>
  <c r="C3993" i="79"/>
  <c r="B3993" i="79" s="1"/>
  <c r="C3871" i="79"/>
  <c r="B3871" i="79" s="1"/>
  <c r="C3905" i="79"/>
  <c r="B3905" i="79" s="1"/>
  <c r="C3767" i="79"/>
  <c r="B3767" i="79" s="1"/>
  <c r="C3804" i="79"/>
  <c r="B3804" i="79" s="1"/>
  <c r="C3666" i="79"/>
  <c r="B3666" i="79" s="1"/>
  <c r="C3698" i="79"/>
  <c r="B3698" i="79" s="1"/>
  <c r="C3732" i="79"/>
  <c r="B3732" i="79" s="1"/>
  <c r="C3580" i="79"/>
  <c r="B3580" i="79" s="1"/>
  <c r="C3612" i="79"/>
  <c r="B3612" i="79" s="1"/>
  <c r="C3484" i="79"/>
  <c r="B3484" i="79" s="1"/>
  <c r="C3521" i="79"/>
  <c r="B3521" i="79" s="1"/>
  <c r="C3553" i="79"/>
  <c r="B3553" i="79" s="1"/>
  <c r="C3463" i="79"/>
  <c r="B3463" i="79" s="1"/>
  <c r="C3408" i="79"/>
  <c r="B3408" i="79" s="1"/>
  <c r="C3440" i="79"/>
  <c r="B3440" i="79" s="1"/>
  <c r="C3332" i="79"/>
  <c r="B3332" i="79" s="1"/>
  <c r="C3366" i="79"/>
  <c r="B3366" i="79" s="1"/>
  <c r="C3267" i="79"/>
  <c r="B3267" i="79" s="1"/>
  <c r="C3304" i="79"/>
  <c r="B3304" i="79" s="1"/>
  <c r="C3244" i="79"/>
  <c r="B3244" i="79" s="1"/>
  <c r="C3193" i="79"/>
  <c r="B3193" i="79" s="1"/>
  <c r="C3157" i="79"/>
  <c r="B3157" i="79" s="1"/>
  <c r="C3148" i="79"/>
  <c r="B3148" i="79" s="1"/>
  <c r="C3109" i="79"/>
  <c r="B3109" i="79" s="1"/>
  <c r="C3014" i="79"/>
  <c r="B3014" i="79" s="1"/>
  <c r="C3044" i="79"/>
  <c r="B3044" i="79" s="1"/>
  <c r="C3069" i="79"/>
  <c r="B3069" i="79" s="1"/>
  <c r="C2926" i="79"/>
  <c r="B2926" i="79" s="1"/>
  <c r="C2951" i="79"/>
  <c r="B2951" i="79" s="1"/>
  <c r="C2979" i="79"/>
  <c r="B2979" i="79" s="1"/>
  <c r="C2825" i="79"/>
  <c r="B2825" i="79" s="1"/>
  <c r="C2850" i="79"/>
  <c r="B2850" i="79" s="1"/>
  <c r="C2875" i="79"/>
  <c r="B2875" i="79" s="1"/>
  <c r="C2900" i="79"/>
  <c r="B2900" i="79" s="1"/>
  <c r="C2792" i="79"/>
  <c r="B2792" i="79" s="1"/>
  <c r="C2753" i="79"/>
  <c r="B2753" i="79" s="1"/>
  <c r="C2778" i="79"/>
  <c r="B2778" i="79" s="1"/>
  <c r="C2668" i="79"/>
  <c r="B2668" i="79" s="1"/>
  <c r="C2693" i="79"/>
  <c r="B2693" i="79" s="1"/>
  <c r="C2721" i="79"/>
  <c r="B2721" i="79" s="1"/>
  <c r="C2620" i="79"/>
  <c r="B2620" i="79" s="1"/>
  <c r="C2645" i="79"/>
  <c r="B2645" i="79" s="1"/>
  <c r="C2590" i="79"/>
  <c r="B2590" i="79" s="1"/>
  <c r="C2615" i="79"/>
  <c r="B2615" i="79" s="1"/>
  <c r="C2564" i="79"/>
  <c r="B2564" i="79" s="1"/>
  <c r="C2508" i="79"/>
  <c r="B2508" i="79" s="1"/>
  <c r="C2533" i="79"/>
  <c r="B2533" i="79" s="1"/>
  <c r="C2420" i="79"/>
  <c r="B2420" i="79" s="1"/>
  <c r="C2445" i="79"/>
  <c r="B2445" i="79" s="1"/>
  <c r="C2473" i="79"/>
  <c r="B2473" i="79" s="1"/>
  <c r="C2386" i="79"/>
  <c r="B2386" i="79" s="1"/>
  <c r="C2322" i="79"/>
  <c r="B2322" i="79" s="1"/>
  <c r="C2343" i="79"/>
  <c r="B2343" i="79" s="1"/>
  <c r="C2363" i="79"/>
  <c r="B2363" i="79" s="1"/>
  <c r="C2240" i="79"/>
  <c r="B2240" i="79" s="1"/>
  <c r="C2265" i="79"/>
  <c r="B2265" i="79" s="1"/>
  <c r="C2290" i="79"/>
  <c r="B2290" i="79" s="1"/>
  <c r="C2139" i="79"/>
  <c r="B2139" i="79" s="1"/>
  <c r="C2177" i="79"/>
  <c r="B2177" i="79" s="1"/>
  <c r="C2196" i="79"/>
  <c r="B2196" i="79" s="1"/>
  <c r="C2214" i="79"/>
  <c r="B2214" i="79" s="1"/>
  <c r="C2099" i="79"/>
  <c r="B2099" i="79" s="1"/>
  <c r="C2113" i="79"/>
  <c r="B2113" i="79" s="1"/>
  <c r="C1969" i="79"/>
  <c r="B1969" i="79" s="1"/>
  <c r="C1997" i="79"/>
  <c r="B1997" i="79" s="1"/>
  <c r="C2022" i="79"/>
  <c r="B2022" i="79" s="1"/>
  <c r="C2047" i="79"/>
  <c r="B2047" i="79" s="1"/>
  <c r="C1897" i="79"/>
  <c r="B1897" i="79" s="1"/>
  <c r="C1922" i="79"/>
  <c r="B1922" i="79" s="1"/>
  <c r="C1947" i="79"/>
  <c r="B1947" i="79" s="1"/>
  <c r="C1817" i="79"/>
  <c r="B1817" i="79" s="1"/>
  <c r="C1835" i="79"/>
  <c r="B1835" i="79" s="1"/>
  <c r="C1853" i="79"/>
  <c r="B1853" i="79" s="1"/>
  <c r="C1871" i="79"/>
  <c r="B1871" i="79" s="1"/>
  <c r="C1734" i="79"/>
  <c r="B1734" i="79" s="1"/>
  <c r="C1757" i="79"/>
  <c r="B1757" i="79" s="1"/>
  <c r="C1777" i="79"/>
  <c r="B1777" i="79" s="1"/>
  <c r="C1797" i="79"/>
  <c r="B1797" i="79" s="1"/>
  <c r="C1658" i="79"/>
  <c r="B1658" i="79" s="1"/>
  <c r="C1677" i="79"/>
  <c r="B1677" i="79" s="1"/>
  <c r="C1694" i="79"/>
  <c r="B1694" i="79" s="1"/>
  <c r="C1554" i="79"/>
  <c r="B1554" i="79" s="1"/>
  <c r="C1579" i="79"/>
  <c r="B1579" i="79" s="1"/>
  <c r="C1604" i="79"/>
  <c r="B1604" i="79" s="1"/>
  <c r="C1632" i="79"/>
  <c r="B1632" i="79" s="1"/>
  <c r="C1478" i="79"/>
  <c r="B1478" i="79" s="1"/>
  <c r="C1494" i="79"/>
  <c r="B1494" i="79" s="1"/>
  <c r="C1510" i="79"/>
  <c r="B1510" i="79" s="1"/>
  <c r="C1528" i="79"/>
  <c r="B1528" i="79" s="1"/>
  <c r="C1544" i="79"/>
  <c r="B1544" i="79" s="1"/>
  <c r="C1404" i="79"/>
  <c r="B1404" i="79" s="1"/>
  <c r="C1422" i="79"/>
  <c r="B1422" i="79" s="1"/>
  <c r="C1451" i="79"/>
  <c r="B1451" i="79" s="1"/>
  <c r="C1469" i="79"/>
  <c r="B1469" i="79" s="1"/>
  <c r="C1327" i="79"/>
  <c r="B1327" i="79" s="1"/>
  <c r="C1343" i="79"/>
  <c r="B1343" i="79" s="1"/>
  <c r="C1361" i="79"/>
  <c r="B1361" i="79" s="1"/>
  <c r="C1377" i="79"/>
  <c r="B1377" i="79" s="1"/>
  <c r="C1393" i="79"/>
  <c r="B1393" i="79" s="1"/>
  <c r="C1248" i="79"/>
  <c r="B1248" i="79" s="1"/>
  <c r="C1266" i="79"/>
  <c r="B1266" i="79" s="1"/>
  <c r="C1282" i="79"/>
  <c r="B1282" i="79" s="1"/>
  <c r="C1298" i="79"/>
  <c r="B1298" i="79" s="1"/>
  <c r="C1233" i="79"/>
  <c r="B1233" i="79" s="1"/>
  <c r="C1211" i="79"/>
  <c r="B1211" i="79" s="1"/>
  <c r="C1172" i="79"/>
  <c r="B1172" i="79" s="1"/>
  <c r="C1190" i="79"/>
  <c r="B1190" i="79" s="1"/>
  <c r="B1080" i="79"/>
  <c r="C1084" i="79"/>
  <c r="B1088" i="79"/>
  <c r="B1092" i="79"/>
  <c r="B1096" i="79"/>
  <c r="B1100" i="79"/>
  <c r="B1104" i="79"/>
  <c r="C1108" i="79"/>
  <c r="B1112" i="79"/>
  <c r="C1116" i="79"/>
  <c r="B1120" i="79"/>
  <c r="B1124" i="79"/>
  <c r="B1128" i="79"/>
  <c r="B1132" i="79"/>
  <c r="B1136" i="79"/>
  <c r="C1140" i="79"/>
  <c r="B1144" i="79"/>
  <c r="C1148" i="79"/>
  <c r="B1152" i="79"/>
  <c r="B1156" i="79"/>
  <c r="B1160" i="79"/>
  <c r="B996" i="79"/>
  <c r="B1000" i="79"/>
  <c r="C1004" i="79"/>
  <c r="B1008" i="79"/>
  <c r="C1012" i="79"/>
  <c r="B1016" i="79"/>
  <c r="B1020" i="79"/>
  <c r="B1024" i="79"/>
  <c r="B1028" i="79"/>
  <c r="B1032" i="79"/>
  <c r="C1036" i="79"/>
  <c r="B1040" i="79"/>
  <c r="C1044" i="79"/>
  <c r="B1048" i="79"/>
  <c r="B1052" i="79"/>
  <c r="B1056" i="79"/>
  <c r="B1060" i="79"/>
  <c r="B1064" i="79"/>
  <c r="C1068" i="79"/>
  <c r="B1072" i="79"/>
  <c r="C1076" i="79"/>
  <c r="B917" i="79"/>
  <c r="B922" i="79"/>
  <c r="C930" i="79"/>
  <c r="B943" i="79"/>
  <c r="C951" i="79"/>
  <c r="C956" i="79"/>
  <c r="B981" i="79"/>
  <c r="B986" i="79"/>
  <c r="C989" i="79"/>
  <c r="B857" i="79"/>
  <c r="C860" i="79"/>
  <c r="B871" i="79"/>
  <c r="C874" i="79"/>
  <c r="B881" i="79"/>
  <c r="C884" i="79"/>
  <c r="C887" i="79"/>
  <c r="B890" i="79"/>
  <c r="B893" i="79"/>
  <c r="B896" i="79"/>
  <c r="C845" i="79"/>
  <c r="B848" i="79"/>
  <c r="C853" i="79"/>
  <c r="B750" i="79"/>
  <c r="C755" i="79"/>
  <c r="B758" i="79"/>
  <c r="C763" i="79"/>
  <c r="B766" i="79"/>
  <c r="C771" i="79"/>
  <c r="B774" i="79"/>
  <c r="C779" i="79"/>
  <c r="B782" i="79"/>
  <c r="C787" i="79"/>
  <c r="B790" i="79"/>
  <c r="C795" i="79"/>
  <c r="B798" i="79"/>
  <c r="C803" i="79"/>
  <c r="B806" i="79"/>
  <c r="C811" i="79"/>
  <c r="B814" i="79"/>
  <c r="C819" i="79"/>
  <c r="B822" i="79"/>
  <c r="C827" i="79"/>
  <c r="B830" i="79"/>
  <c r="C835" i="79"/>
  <c r="B838" i="79"/>
  <c r="B591" i="79"/>
  <c r="B592" i="79"/>
  <c r="C597" i="79"/>
  <c r="C601" i="79"/>
  <c r="C605" i="79"/>
  <c r="C609" i="79"/>
  <c r="C613" i="79"/>
  <c r="C617" i="79"/>
  <c r="C621" i="79"/>
  <c r="C625" i="79"/>
  <c r="C629" i="79"/>
  <c r="C633" i="79"/>
  <c r="C637" i="79"/>
  <c r="C641" i="79"/>
  <c r="C645" i="79"/>
  <c r="C649" i="79"/>
  <c r="C653" i="79"/>
  <c r="C657" i="79"/>
  <c r="C661" i="79"/>
  <c r="C665" i="79"/>
  <c r="C669" i="79"/>
  <c r="C673" i="79"/>
  <c r="C677" i="79"/>
  <c r="C681" i="79"/>
  <c r="C685" i="79"/>
  <c r="C689" i="79"/>
  <c r="C693" i="79"/>
  <c r="C697" i="79"/>
  <c r="C701" i="79"/>
  <c r="C705" i="79"/>
  <c r="C709" i="79"/>
  <c r="C713" i="79"/>
  <c r="C717" i="79"/>
  <c r="C721" i="79"/>
  <c r="C725" i="79"/>
  <c r="C729" i="79"/>
  <c r="C733" i="79"/>
  <c r="C737" i="79"/>
  <c r="C741" i="79"/>
  <c r="C745" i="79"/>
  <c r="C590" i="79"/>
  <c r="C582" i="79"/>
  <c r="C574" i="79"/>
  <c r="C566" i="79"/>
  <c r="C558" i="79"/>
  <c r="C550" i="79"/>
  <c r="C542" i="79"/>
  <c r="C534" i="79"/>
  <c r="C526" i="79"/>
  <c r="C518" i="79"/>
  <c r="C510" i="79"/>
  <c r="C502" i="79"/>
  <c r="C494" i="79"/>
  <c r="C486" i="79"/>
  <c r="C478" i="79"/>
  <c r="C470" i="79"/>
  <c r="C462" i="79"/>
  <c r="C454" i="79"/>
  <c r="C446" i="79"/>
  <c r="C438" i="79"/>
  <c r="C430" i="79"/>
  <c r="C422" i="79"/>
  <c r="C414" i="79"/>
  <c r="C406" i="79"/>
  <c r="C398" i="79"/>
  <c r="C390" i="79"/>
  <c r="C382" i="79"/>
  <c r="C374" i="79"/>
  <c r="C366" i="79"/>
  <c r="C358" i="79"/>
  <c r="C350" i="79"/>
  <c r="C342" i="79"/>
  <c r="C334" i="79"/>
  <c r="C326" i="79"/>
  <c r="C318" i="79"/>
  <c r="C310" i="79"/>
  <c r="C302" i="79"/>
  <c r="C191" i="79"/>
  <c r="C199" i="79"/>
  <c r="C207" i="79"/>
  <c r="C215" i="79"/>
  <c r="C223" i="79"/>
  <c r="C231" i="79"/>
  <c r="C239" i="79"/>
  <c r="C247" i="79"/>
  <c r="C255" i="79"/>
  <c r="C263" i="79"/>
  <c r="C271" i="79"/>
  <c r="C279" i="79"/>
  <c r="C287" i="79"/>
  <c r="C295" i="79"/>
  <c r="C15" i="79"/>
  <c r="C23" i="79"/>
  <c r="C31" i="79"/>
  <c r="C39" i="79"/>
  <c r="C47" i="79"/>
  <c r="C55" i="79"/>
  <c r="C63" i="79"/>
  <c r="C71" i="79"/>
  <c r="C79" i="79"/>
  <c r="C87" i="79"/>
  <c r="C95" i="79"/>
  <c r="C103" i="79"/>
  <c r="C111" i="79"/>
  <c r="C119" i="79"/>
  <c r="C127" i="79"/>
  <c r="C135" i="79"/>
  <c r="C143" i="79"/>
  <c r="C151" i="79"/>
  <c r="C159" i="79"/>
  <c r="C167" i="79"/>
  <c r="C175" i="79"/>
  <c r="C183" i="79"/>
  <c r="C5351" i="79"/>
  <c r="C4768" i="79"/>
  <c r="C4710" i="79"/>
  <c r="B4710" i="79" s="1"/>
  <c r="C4639" i="79"/>
  <c r="B4639" i="79" s="1"/>
  <c r="C4576" i="79"/>
  <c r="B4576" i="79" s="1"/>
  <c r="C4342" i="79"/>
  <c r="B4342" i="79" s="1"/>
  <c r="C4285" i="79"/>
  <c r="B4285" i="79" s="1"/>
  <c r="C4235" i="79"/>
  <c r="B4235" i="79" s="1"/>
  <c r="C4160" i="79"/>
  <c r="B4160" i="79" s="1"/>
  <c r="C4085" i="79"/>
  <c r="B4085" i="79" s="1"/>
  <c r="C3832" i="79"/>
  <c r="B3832" i="79" s="1"/>
  <c r="C3911" i="79"/>
  <c r="B3911" i="79" s="1"/>
  <c r="C3807" i="79"/>
  <c r="B3807" i="79" s="1"/>
  <c r="C3706" i="79"/>
  <c r="B3706" i="79" s="1"/>
  <c r="C3620" i="79"/>
  <c r="B3620" i="79" s="1"/>
  <c r="C3524" i="79"/>
  <c r="B3524" i="79" s="1"/>
  <c r="C3561" i="79"/>
  <c r="B3561" i="79" s="1"/>
  <c r="C3414" i="79"/>
  <c r="B3414" i="79" s="1"/>
  <c r="C3335" i="79"/>
  <c r="B3335" i="79" s="1"/>
  <c r="C3275" i="79"/>
  <c r="B3275" i="79" s="1"/>
  <c r="C3167" i="79"/>
  <c r="B3167" i="79" s="1"/>
  <c r="C3151" i="79"/>
  <c r="B3151" i="79" s="1"/>
  <c r="C3117" i="79"/>
  <c r="B3117" i="79" s="1"/>
  <c r="C3075" i="79"/>
  <c r="B3075" i="79" s="1"/>
  <c r="C2957" i="79"/>
  <c r="B2957" i="79" s="1"/>
  <c r="C2828" i="79"/>
  <c r="B2828" i="79" s="1"/>
  <c r="C2881" i="79"/>
  <c r="B2881" i="79" s="1"/>
  <c r="C2756" i="79"/>
  <c r="B2756" i="79" s="1"/>
  <c r="C2699" i="79"/>
  <c r="B2699" i="79" s="1"/>
  <c r="C2571" i="79"/>
  <c r="B2571" i="79" s="1"/>
  <c r="C2542" i="79"/>
  <c r="B2542" i="79" s="1"/>
  <c r="C2511" i="79"/>
  <c r="B2511" i="79" s="1"/>
  <c r="C2426" i="79"/>
  <c r="B2426" i="79" s="1"/>
  <c r="C2388" i="79"/>
  <c r="B2388" i="79" s="1"/>
  <c r="C2348" i="79"/>
  <c r="B2348" i="79" s="1"/>
  <c r="C2243" i="79"/>
  <c r="B2243" i="79" s="1"/>
  <c r="C2296" i="79"/>
  <c r="B2296" i="79" s="1"/>
  <c r="C2161" i="79"/>
  <c r="B2161" i="79" s="1"/>
  <c r="C2198" i="79"/>
  <c r="B2198" i="79" s="1"/>
  <c r="C2058" i="79"/>
  <c r="B2058" i="79" s="1"/>
  <c r="C2131" i="79"/>
  <c r="B2131" i="79" s="1"/>
  <c r="C1900" i="79"/>
  <c r="B1900" i="79" s="1"/>
  <c r="C1802" i="79"/>
  <c r="B1802" i="79" s="1"/>
  <c r="C1837" i="79"/>
  <c r="B1837" i="79" s="1"/>
  <c r="C1858" i="79"/>
  <c r="B1858" i="79" s="1"/>
  <c r="C1739" i="79"/>
  <c r="B1739" i="79" s="1"/>
  <c r="C1646" i="79"/>
  <c r="B1646" i="79" s="1"/>
  <c r="C1696" i="79"/>
  <c r="B1696" i="79" s="1"/>
  <c r="C1585" i="79"/>
  <c r="B1585" i="79" s="1"/>
  <c r="C1551" i="79"/>
  <c r="B1551" i="79" s="1"/>
  <c r="C1410" i="79"/>
  <c r="B1410" i="79" s="1"/>
  <c r="C1367" i="79"/>
  <c r="B1367" i="79" s="1"/>
  <c r="C1272" i="79"/>
  <c r="B1272" i="79" s="1"/>
  <c r="C1180" i="79"/>
  <c r="B1180" i="79" s="1"/>
  <c r="C1133" i="79"/>
  <c r="C1037" i="79"/>
  <c r="B936" i="79"/>
  <c r="B991" i="79"/>
  <c r="B882" i="79"/>
  <c r="B897" i="79"/>
  <c r="C756" i="79"/>
  <c r="C764" i="79"/>
  <c r="B775" i="79"/>
  <c r="C788" i="79"/>
  <c r="C804" i="79"/>
  <c r="B815" i="79"/>
  <c r="C828" i="79"/>
  <c r="B599" i="79"/>
  <c r="B611" i="79"/>
  <c r="B627" i="79"/>
  <c r="B643" i="79"/>
  <c r="B659" i="79"/>
  <c r="B675" i="79"/>
  <c r="B691" i="79"/>
  <c r="B707" i="79"/>
  <c r="B715" i="79"/>
  <c r="B731" i="79"/>
  <c r="C587" i="79"/>
  <c r="C563" i="79"/>
  <c r="C531" i="79"/>
  <c r="C499" i="79"/>
  <c r="C483" i="79"/>
  <c r="C451" i="79"/>
  <c r="C419" i="79"/>
  <c r="C379" i="79"/>
  <c r="C347" i="79"/>
  <c r="C331" i="79"/>
  <c r="C299" i="79"/>
  <c r="C216" i="79"/>
  <c r="C224" i="79"/>
  <c r="C232" i="79"/>
  <c r="C240" i="79"/>
  <c r="C248" i="79"/>
  <c r="C256" i="79"/>
  <c r="C264" i="79"/>
  <c r="C272" i="79"/>
  <c r="C280" i="79"/>
  <c r="C288" i="79"/>
  <c r="C40" i="79"/>
  <c r="C48" i="79"/>
  <c r="C56" i="79"/>
  <c r="C64" i="79"/>
  <c r="C72" i="79"/>
  <c r="C160" i="79"/>
  <c r="C6172" i="79"/>
  <c r="C5991" i="79"/>
  <c r="C5663" i="79"/>
  <c r="C5151" i="79"/>
  <c r="C4879" i="79"/>
  <c r="C4658" i="79"/>
  <c r="B4658" i="79" s="1"/>
  <c r="C4422" i="79"/>
  <c r="B4422" i="79" s="1"/>
  <c r="C4358" i="79"/>
  <c r="B4358" i="79" s="1"/>
  <c r="C4196" i="79"/>
  <c r="B4196" i="79" s="1"/>
  <c r="C4055" i="79"/>
  <c r="B4055" i="79" s="1"/>
  <c r="C3887" i="79"/>
  <c r="B3887" i="79" s="1"/>
  <c r="C3788" i="79"/>
  <c r="B3788" i="79" s="1"/>
  <c r="C3645" i="79"/>
  <c r="B3645" i="79" s="1"/>
  <c r="C3500" i="79"/>
  <c r="B3500" i="79" s="1"/>
  <c r="C3479" i="79"/>
  <c r="B3479" i="79" s="1"/>
  <c r="C3251" i="79"/>
  <c r="B3251" i="79" s="1"/>
  <c r="C3226" i="79"/>
  <c r="B3226" i="79" s="1"/>
  <c r="C3211" i="79"/>
  <c r="B3211" i="79" s="1"/>
  <c r="C3030" i="79"/>
  <c r="B3030" i="79" s="1"/>
  <c r="C2915" i="79"/>
  <c r="B2915" i="79" s="1"/>
  <c r="C2836" i="79"/>
  <c r="B2836" i="79" s="1"/>
  <c r="C2889" i="79"/>
  <c r="B2889" i="79" s="1"/>
  <c r="C2657" i="79"/>
  <c r="B2657" i="79" s="1"/>
  <c r="C2732" i="79"/>
  <c r="B2732" i="79" s="1"/>
  <c r="C2550" i="79"/>
  <c r="B2550" i="79" s="1"/>
  <c r="C2409" i="79"/>
  <c r="B2409" i="79" s="1"/>
  <c r="C2402" i="79"/>
  <c r="B2402" i="79" s="1"/>
  <c r="C2315" i="79"/>
  <c r="B2315" i="79" s="1"/>
  <c r="C2304" i="79"/>
  <c r="B2304" i="79" s="1"/>
  <c r="C2204" i="79"/>
  <c r="B2204" i="79" s="1"/>
  <c r="C2121" i="79"/>
  <c r="B2121" i="79" s="1"/>
  <c r="C2033" i="79"/>
  <c r="B2033" i="79" s="1"/>
  <c r="C1883" i="79"/>
  <c r="B1883" i="79" s="1"/>
  <c r="C1961" i="79"/>
  <c r="B1961" i="79" s="1"/>
  <c r="C1843" i="79"/>
  <c r="B1843" i="79" s="1"/>
  <c r="C1568" i="79"/>
  <c r="B1568" i="79" s="1"/>
  <c r="C1397" i="79"/>
  <c r="B1397" i="79" s="1"/>
  <c r="C1445" i="79"/>
  <c r="B1445" i="79" s="1"/>
  <c r="C1336" i="79"/>
  <c r="B1336" i="79" s="1"/>
  <c r="C1273" i="79"/>
  <c r="B1273" i="79" s="1"/>
  <c r="B1082" i="79"/>
  <c r="B1114" i="79"/>
  <c r="B1002" i="79"/>
  <c r="B1018" i="79"/>
  <c r="B1042" i="79"/>
  <c r="B1074" i="79"/>
  <c r="B954" i="79"/>
  <c r="C991" i="79"/>
  <c r="B873" i="79"/>
  <c r="C900" i="79"/>
  <c r="B852" i="79"/>
  <c r="C759" i="79"/>
  <c r="B770" i="79"/>
  <c r="B802" i="79"/>
  <c r="C815" i="79"/>
  <c r="B826" i="79"/>
  <c r="C595" i="79"/>
  <c r="C611" i="79"/>
  <c r="C631" i="79"/>
  <c r="C647" i="79"/>
  <c r="C659" i="79"/>
  <c r="C671" i="79"/>
  <c r="C691" i="79"/>
  <c r="C707" i="79"/>
  <c r="C719" i="79"/>
  <c r="C735" i="79"/>
  <c r="C586" i="79"/>
  <c r="C554" i="79"/>
  <c r="C522" i="79"/>
  <c r="C498" i="79"/>
  <c r="C466" i="79"/>
  <c r="C442" i="79"/>
  <c r="C410" i="79"/>
  <c r="C378" i="79"/>
  <c r="C338" i="79"/>
  <c r="C306" i="79"/>
  <c r="C195" i="79"/>
  <c r="C203" i="79"/>
  <c r="C211" i="79"/>
  <c r="C219" i="79"/>
  <c r="C251" i="79"/>
  <c r="C259" i="79"/>
  <c r="C267" i="79"/>
  <c r="C291" i="79"/>
  <c r="C35" i="79"/>
  <c r="C67" i="79"/>
  <c r="C75" i="79"/>
  <c r="C131" i="79"/>
  <c r="C139" i="79"/>
  <c r="C4" i="79"/>
  <c r="C6354" i="79"/>
  <c r="C6050" i="79"/>
  <c r="C6442" i="79"/>
  <c r="C6257" i="79"/>
  <c r="C6193" i="79"/>
  <c r="C6117" i="79"/>
  <c r="C5950" i="79"/>
  <c r="C5886" i="79"/>
  <c r="C5831" i="79"/>
  <c r="C5614" i="79"/>
  <c r="C5554" i="79"/>
  <c r="C5495" i="79"/>
  <c r="C5309" i="79"/>
  <c r="C5262" i="79"/>
  <c r="C5046" i="79"/>
  <c r="C4984" i="79"/>
  <c r="C4918" i="79"/>
  <c r="C4817" i="79"/>
  <c r="C4705" i="79"/>
  <c r="B4705" i="79" s="1"/>
  <c r="C4758" i="79"/>
  <c r="B4758" i="79" s="1"/>
  <c r="C4634" i="79"/>
  <c r="B4634" i="79" s="1"/>
  <c r="C4513" i="79"/>
  <c r="B4513" i="79" s="1"/>
  <c r="C4566" i="79"/>
  <c r="B4566" i="79" s="1"/>
  <c r="C4448" i="79"/>
  <c r="B4448" i="79" s="1"/>
  <c r="C4334" i="79"/>
  <c r="B4334" i="79" s="1"/>
  <c r="C4384" i="79"/>
  <c r="B4384" i="79" s="1"/>
  <c r="C4283" i="79"/>
  <c r="B4283" i="79" s="1"/>
  <c r="C4172" i="79"/>
  <c r="B4172" i="79" s="1"/>
  <c r="C4225" i="79"/>
  <c r="B4225" i="79" s="1"/>
  <c r="C4109" i="79"/>
  <c r="B4109" i="79" s="1"/>
  <c r="C4158" i="79"/>
  <c r="B4158" i="79" s="1"/>
  <c r="C4032" i="79"/>
  <c r="B4032" i="79" s="1"/>
  <c r="C4078" i="79"/>
  <c r="B4078" i="79" s="1"/>
  <c r="C3955" i="79"/>
  <c r="B3955" i="79" s="1"/>
  <c r="C3997" i="79"/>
  <c r="B3997" i="79" s="1"/>
  <c r="C3872" i="79"/>
  <c r="B3872" i="79" s="1"/>
  <c r="C3906" i="79"/>
  <c r="B3906" i="79" s="1"/>
  <c r="C3768" i="79"/>
  <c r="B3768" i="79" s="1"/>
  <c r="C3805" i="79"/>
  <c r="B3805" i="79" s="1"/>
  <c r="C3667" i="79"/>
  <c r="B3667" i="79" s="1"/>
  <c r="C3699" i="79"/>
  <c r="B3699" i="79" s="1"/>
  <c r="C3736" i="79"/>
  <c r="B3736" i="79" s="1"/>
  <c r="C3581" i="79"/>
  <c r="B3581" i="79" s="1"/>
  <c r="C3613" i="79"/>
  <c r="B3613" i="79" s="1"/>
  <c r="C3485" i="79"/>
  <c r="B3485" i="79" s="1"/>
  <c r="C3522" i="79"/>
  <c r="B3522" i="79" s="1"/>
  <c r="C3554" i="79"/>
  <c r="B3554" i="79" s="1"/>
  <c r="C3464" i="79"/>
  <c r="B3464" i="79" s="1"/>
  <c r="C3412" i="79"/>
  <c r="B3412" i="79" s="1"/>
  <c r="C3444" i="79"/>
  <c r="B3444" i="79" s="1"/>
  <c r="C3333" i="79"/>
  <c r="B3333" i="79" s="1"/>
  <c r="C3367" i="79"/>
  <c r="B3367" i="79" s="1"/>
  <c r="C3268" i="79"/>
  <c r="B3268" i="79" s="1"/>
  <c r="C3305" i="79"/>
  <c r="B3305" i="79" s="1"/>
  <c r="C3245" i="79"/>
  <c r="B3245" i="79" s="1"/>
  <c r="C3194" i="79"/>
  <c r="B3194" i="79" s="1"/>
  <c r="C3161" i="79"/>
  <c r="B3161" i="79" s="1"/>
  <c r="C3149" i="79"/>
  <c r="B3149" i="79" s="1"/>
  <c r="C3110" i="79"/>
  <c r="B3110" i="79" s="1"/>
  <c r="C3015" i="79"/>
  <c r="B3015" i="79" s="1"/>
  <c r="C3045" i="79"/>
  <c r="B3045" i="79" s="1"/>
  <c r="C3070" i="79"/>
  <c r="B3070" i="79" s="1"/>
  <c r="C2927" i="79"/>
  <c r="B2927" i="79" s="1"/>
  <c r="C2955" i="79"/>
  <c r="B2955" i="79" s="1"/>
  <c r="C2980" i="79"/>
  <c r="B2980" i="79" s="1"/>
  <c r="C2826" i="79"/>
  <c r="B2826" i="79" s="1"/>
  <c r="C2851" i="79"/>
  <c r="B2851" i="79" s="1"/>
  <c r="C2876" i="79"/>
  <c r="B2876" i="79" s="1"/>
  <c r="C2823" i="79"/>
  <c r="B2823" i="79" s="1"/>
  <c r="C2793" i="79"/>
  <c r="B2793" i="79" s="1"/>
  <c r="C2754" i="79"/>
  <c r="B2754" i="79" s="1"/>
  <c r="C2779" i="79"/>
  <c r="B2779" i="79" s="1"/>
  <c r="C2669" i="79"/>
  <c r="B2669" i="79" s="1"/>
  <c r="C2697" i="79"/>
  <c r="B2697" i="79" s="1"/>
  <c r="C2722" i="79"/>
  <c r="B2722" i="79" s="1"/>
  <c r="C2621" i="79"/>
  <c r="B2621" i="79" s="1"/>
  <c r="C2646" i="79"/>
  <c r="B2646" i="79" s="1"/>
  <c r="C2591" i="79"/>
  <c r="B2591" i="79" s="1"/>
  <c r="C2540" i="79"/>
  <c r="B2540" i="79" s="1"/>
  <c r="C2565" i="79"/>
  <c r="B2565" i="79" s="1"/>
  <c r="C2509" i="79"/>
  <c r="B2509" i="79" s="1"/>
  <c r="C2534" i="79"/>
  <c r="B2534" i="79" s="1"/>
  <c r="C2421" i="79"/>
  <c r="B2421" i="79" s="1"/>
  <c r="C2449" i="79"/>
  <c r="B2449" i="79" s="1"/>
  <c r="C2474" i="79"/>
  <c r="B2474" i="79" s="1"/>
  <c r="C2387" i="79"/>
  <c r="B2387" i="79" s="1"/>
  <c r="C2323" i="79"/>
  <c r="B2323" i="79" s="1"/>
  <c r="C2344" i="79"/>
  <c r="B2344" i="79" s="1"/>
  <c r="C2241" i="79"/>
  <c r="B2241" i="79" s="1"/>
  <c r="C2266" i="79"/>
  <c r="B2266" i="79" s="1"/>
  <c r="C2291" i="79"/>
  <c r="B2291" i="79" s="1"/>
  <c r="C2140" i="79"/>
  <c r="B2140" i="79" s="1"/>
  <c r="C2178" i="79"/>
  <c r="B2178" i="79" s="1"/>
  <c r="C2197" i="79"/>
  <c r="B2197" i="79" s="1"/>
  <c r="C2055" i="79"/>
  <c r="B2055" i="79" s="1"/>
  <c r="C2071" i="79"/>
  <c r="B2071" i="79" s="1"/>
  <c r="C2085" i="79"/>
  <c r="B2085" i="79" s="1"/>
  <c r="C2114" i="79"/>
  <c r="B2114" i="79" s="1"/>
  <c r="C2128" i="79"/>
  <c r="B2128" i="79" s="1"/>
  <c r="C1973" i="79"/>
  <c r="B1973" i="79" s="1"/>
  <c r="C1998" i="79"/>
  <c r="B1998" i="79" s="1"/>
  <c r="C2023" i="79"/>
  <c r="B2023" i="79" s="1"/>
  <c r="C2048" i="79"/>
  <c r="B2048" i="79" s="1"/>
  <c r="C1898" i="79"/>
  <c r="B1898" i="79" s="1"/>
  <c r="C1923" i="79"/>
  <c r="B1923" i="79" s="1"/>
  <c r="C1948" i="79"/>
  <c r="B1948" i="79" s="1"/>
  <c r="C1800" i="79"/>
  <c r="B1800" i="79" s="1"/>
  <c r="C1818" i="79"/>
  <c r="B1818" i="79" s="1"/>
  <c r="C1836" i="79"/>
  <c r="B1836" i="79" s="1"/>
  <c r="C1854" i="79"/>
  <c r="B1854" i="79" s="1"/>
  <c r="C1642" i="79"/>
  <c r="B1642" i="79" s="1"/>
  <c r="C1661" i="79"/>
  <c r="B1661" i="79" s="1"/>
  <c r="C1678" i="79"/>
  <c r="B1678" i="79" s="1"/>
  <c r="C1555" i="79"/>
  <c r="B1555" i="79" s="1"/>
  <c r="C1580" i="79"/>
  <c r="B1580" i="79" s="1"/>
  <c r="C1608" i="79"/>
  <c r="B1608" i="79" s="1"/>
  <c r="C1633" i="79"/>
  <c r="B1633" i="79" s="1"/>
  <c r="C1479" i="79"/>
  <c r="B1479" i="79" s="1"/>
  <c r="C1495" i="79"/>
  <c r="B1495" i="79" s="1"/>
  <c r="C1512" i="79"/>
  <c r="B1512" i="79" s="1"/>
  <c r="C1529" i="79"/>
  <c r="B1529" i="79" s="1"/>
  <c r="C1545" i="79"/>
  <c r="B1545" i="79" s="1"/>
  <c r="C1408" i="79"/>
  <c r="B1408" i="79" s="1"/>
  <c r="C1423" i="79"/>
  <c r="B1423" i="79" s="1"/>
  <c r="C1438" i="79"/>
  <c r="B1438" i="79" s="1"/>
  <c r="C1453" i="79"/>
  <c r="B1453" i="79" s="1"/>
  <c r="C1328" i="79"/>
  <c r="B1328" i="79" s="1"/>
  <c r="C1345" i="79"/>
  <c r="B1345" i="79" s="1"/>
  <c r="C1365" i="79"/>
  <c r="B1365" i="79" s="1"/>
  <c r="C1381" i="79"/>
  <c r="B1381" i="79" s="1"/>
  <c r="C1250" i="79"/>
  <c r="B1250" i="79" s="1"/>
  <c r="C1267" i="79"/>
  <c r="B1267" i="79" s="1"/>
  <c r="C1283" i="79"/>
  <c r="B1283" i="79" s="1"/>
  <c r="C1303" i="79"/>
  <c r="B1303" i="79" s="1"/>
  <c r="C1240" i="79"/>
  <c r="B1240" i="79" s="1"/>
  <c r="C1234" i="79"/>
  <c r="B1234" i="79" s="1"/>
  <c r="C1212" i="79"/>
  <c r="B1212" i="79" s="1"/>
  <c r="C1174" i="79"/>
  <c r="B1174" i="79" s="1"/>
  <c r="C1194" i="79"/>
  <c r="B1194" i="79" s="1"/>
  <c r="C922" i="79"/>
  <c r="B935" i="79"/>
  <c r="C943" i="79"/>
  <c r="B948" i="79"/>
  <c r="C961" i="79"/>
  <c r="B965" i="79"/>
  <c r="C969" i="79"/>
  <c r="B973" i="79"/>
  <c r="C986" i="79"/>
  <c r="C857" i="79"/>
  <c r="B868" i="79"/>
  <c r="C871" i="79"/>
  <c r="C878" i="79"/>
  <c r="C881" i="79"/>
  <c r="C890" i="79"/>
  <c r="C893" i="79"/>
  <c r="C896" i="79"/>
  <c r="B899" i="79"/>
  <c r="C902" i="79"/>
  <c r="B905" i="79"/>
  <c r="B843" i="79"/>
  <c r="C848" i="79"/>
  <c r="B851" i="79"/>
  <c r="C750" i="79"/>
  <c r="B753" i="79"/>
  <c r="C758" i="79"/>
  <c r="B761" i="79"/>
  <c r="C766" i="79"/>
  <c r="B769" i="79"/>
  <c r="C774" i="79"/>
  <c r="B777" i="79"/>
  <c r="C782" i="79"/>
  <c r="B785" i="79"/>
  <c r="C790" i="79"/>
  <c r="B793" i="79"/>
  <c r="C798" i="79"/>
  <c r="B801" i="79"/>
  <c r="C806" i="79"/>
  <c r="B809" i="79"/>
  <c r="C814" i="79"/>
  <c r="B817" i="79"/>
  <c r="C822" i="79"/>
  <c r="B825" i="79"/>
  <c r="C830" i="79"/>
  <c r="B833" i="79"/>
  <c r="C838" i="79"/>
  <c r="B841" i="79"/>
  <c r="B594" i="79"/>
  <c r="B598" i="79"/>
  <c r="B602" i="79"/>
  <c r="B606" i="79"/>
  <c r="B610" i="79"/>
  <c r="B614" i="79"/>
  <c r="B618" i="79"/>
  <c r="B622" i="79"/>
  <c r="B626" i="79"/>
  <c r="B630" i="79"/>
  <c r="B634" i="79"/>
  <c r="B638" i="79"/>
  <c r="B642" i="79"/>
  <c r="B646" i="79"/>
  <c r="B650" i="79"/>
  <c r="B654" i="79"/>
  <c r="B658" i="79"/>
  <c r="B662" i="79"/>
  <c r="B666" i="79"/>
  <c r="B670" i="79"/>
  <c r="B674" i="79"/>
  <c r="B678" i="79"/>
  <c r="B682" i="79"/>
  <c r="B686" i="79"/>
  <c r="B690" i="79"/>
  <c r="B694" i="79"/>
  <c r="B698" i="79"/>
  <c r="B702" i="79"/>
  <c r="B706" i="79"/>
  <c r="B710" i="79"/>
  <c r="B714" i="79"/>
  <c r="B718" i="79"/>
  <c r="B722" i="79"/>
  <c r="B726" i="79"/>
  <c r="B730" i="79"/>
  <c r="B734" i="79"/>
  <c r="B738" i="79"/>
  <c r="B742" i="79"/>
  <c r="B746" i="79"/>
  <c r="C589" i="79"/>
  <c r="C581" i="79"/>
  <c r="C573" i="79"/>
  <c r="C565" i="79"/>
  <c r="C557" i="79"/>
  <c r="C549" i="79"/>
  <c r="C541" i="79"/>
  <c r="C533" i="79"/>
  <c r="C525" i="79"/>
  <c r="C517" i="79"/>
  <c r="C509" i="79"/>
  <c r="C501" i="79"/>
  <c r="C493" i="79"/>
  <c r="C485" i="79"/>
  <c r="C477" i="79"/>
  <c r="C469" i="79"/>
  <c r="C461" i="79"/>
  <c r="C453" i="79"/>
  <c r="C445" i="79"/>
  <c r="C437" i="79"/>
  <c r="C429" i="79"/>
  <c r="C421" i="79"/>
  <c r="C413" i="79"/>
  <c r="C405" i="79"/>
  <c r="C397" i="79"/>
  <c r="C389" i="79"/>
  <c r="C381" i="79"/>
  <c r="C373" i="79"/>
  <c r="C365" i="79"/>
  <c r="C357" i="79"/>
  <c r="C349" i="79"/>
  <c r="C341" i="79"/>
  <c r="C333" i="79"/>
  <c r="C325" i="79"/>
  <c r="C317" i="79"/>
  <c r="C309" i="79"/>
  <c r="C301" i="79"/>
  <c r="C296" i="79"/>
  <c r="C194" i="79"/>
  <c r="C202" i="79"/>
  <c r="C210" i="79"/>
  <c r="C218" i="79"/>
  <c r="C226" i="79"/>
  <c r="C234" i="79"/>
  <c r="C242" i="79"/>
  <c r="C250" i="79"/>
  <c r="C258" i="79"/>
  <c r="C266" i="79"/>
  <c r="C274" i="79"/>
  <c r="C282" i="79"/>
  <c r="C290" i="79"/>
  <c r="C10" i="79"/>
  <c r="C18" i="79"/>
  <c r="C26" i="79"/>
  <c r="C34" i="79"/>
  <c r="C42" i="79"/>
  <c r="C50" i="79"/>
  <c r="C58" i="79"/>
  <c r="C66" i="79"/>
  <c r="C74" i="79"/>
  <c r="C82" i="79"/>
  <c r="C90" i="79"/>
  <c r="C98" i="79"/>
  <c r="C106" i="79"/>
  <c r="C114" i="79"/>
  <c r="C122" i="79"/>
  <c r="C130" i="79"/>
  <c r="C138" i="79"/>
  <c r="C146" i="79"/>
  <c r="C154" i="79"/>
  <c r="C162" i="79"/>
  <c r="C170" i="79"/>
  <c r="C178" i="79"/>
  <c r="C186" i="79"/>
  <c r="C2795" i="79"/>
  <c r="B2795" i="79" s="1"/>
  <c r="C1975" i="79"/>
  <c r="B1975" i="79" s="1"/>
  <c r="C1779" i="79"/>
  <c r="B1779" i="79" s="1"/>
  <c r="C1518" i="79"/>
  <c r="B1518" i="79" s="1"/>
  <c r="C1459" i="79"/>
  <c r="B1459" i="79" s="1"/>
  <c r="C1306" i="79"/>
  <c r="B1306" i="79" s="1"/>
  <c r="C1223" i="79"/>
  <c r="B1223" i="79" s="1"/>
  <c r="C1101" i="79"/>
  <c r="C997" i="79"/>
  <c r="C1029" i="79"/>
  <c r="C1061" i="79"/>
  <c r="B919" i="79"/>
  <c r="B962" i="79"/>
  <c r="C865" i="79"/>
  <c r="B876" i="79"/>
  <c r="C888" i="79"/>
  <c r="C894" i="79"/>
  <c r="B903" i="79"/>
  <c r="B849" i="79"/>
  <c r="C772" i="79"/>
  <c r="C780" i="79"/>
  <c r="B791" i="79"/>
  <c r="B807" i="79"/>
  <c r="B831" i="79"/>
  <c r="B603" i="79"/>
  <c r="B623" i="79"/>
  <c r="B635" i="79"/>
  <c r="B651" i="79"/>
  <c r="B671" i="79"/>
  <c r="B695" i="79"/>
  <c r="B711" i="79"/>
  <c r="B727" i="79"/>
  <c r="B743" i="79"/>
  <c r="C571" i="79"/>
  <c r="C539" i="79"/>
  <c r="C515" i="79"/>
  <c r="C459" i="79"/>
  <c r="C435" i="79"/>
  <c r="C403" i="79"/>
  <c r="C371" i="79"/>
  <c r="C339" i="79"/>
  <c r="C307" i="79"/>
  <c r="C192" i="79"/>
  <c r="C16" i="79"/>
  <c r="C24" i="79"/>
  <c r="C80" i="79"/>
  <c r="C88" i="79"/>
  <c r="C120" i="79"/>
  <c r="C128" i="79"/>
  <c r="C136" i="79"/>
  <c r="C144" i="79"/>
  <c r="C152" i="79"/>
  <c r="C168" i="79"/>
  <c r="C176" i="79"/>
  <c r="C6350" i="79"/>
  <c r="C5213" i="79"/>
  <c r="C4726" i="79"/>
  <c r="B4726" i="79" s="1"/>
  <c r="C4413" i="79"/>
  <c r="B4413" i="79" s="1"/>
  <c r="C4128" i="79"/>
  <c r="B4128" i="79" s="1"/>
  <c r="C3971" i="79"/>
  <c r="B3971" i="79" s="1"/>
  <c r="C3716" i="79"/>
  <c r="B3716" i="79" s="1"/>
  <c r="C3630" i="79"/>
  <c r="B3630" i="79" s="1"/>
  <c r="C3424" i="79"/>
  <c r="B3424" i="79" s="1"/>
  <c r="C3127" i="79"/>
  <c r="B3127" i="79" s="1"/>
  <c r="C2940" i="79"/>
  <c r="B2940" i="79" s="1"/>
  <c r="C2812" i="79"/>
  <c r="B2812" i="79" s="1"/>
  <c r="C2707" i="79"/>
  <c r="B2707" i="79" s="1"/>
  <c r="C2604" i="79"/>
  <c r="B2604" i="79" s="1"/>
  <c r="C2519" i="79"/>
  <c r="B2519" i="79" s="1"/>
  <c r="C2251" i="79"/>
  <c r="B2251" i="79" s="1"/>
  <c r="C2167" i="79"/>
  <c r="B2167" i="79" s="1"/>
  <c r="C2105" i="79"/>
  <c r="B2105" i="79" s="1"/>
  <c r="C2008" i="79"/>
  <c r="B2008" i="79" s="1"/>
  <c r="C1936" i="79"/>
  <c r="B1936" i="79" s="1"/>
  <c r="C1825" i="79"/>
  <c r="B1825" i="79" s="1"/>
  <c r="C1684" i="79"/>
  <c r="B1684" i="79" s="1"/>
  <c r="C1618" i="79"/>
  <c r="B1618" i="79" s="1"/>
  <c r="C1519" i="79"/>
  <c r="B1519" i="79" s="1"/>
  <c r="C1460" i="79"/>
  <c r="B1460" i="79" s="1"/>
  <c r="C1389" i="79"/>
  <c r="B1389" i="79" s="1"/>
  <c r="C1257" i="79"/>
  <c r="B1257" i="79" s="1"/>
  <c r="C1165" i="79"/>
  <c r="B1165" i="79" s="1"/>
  <c r="B1098" i="79"/>
  <c r="B1130" i="79"/>
  <c r="C992" i="79"/>
  <c r="B1034" i="79"/>
  <c r="B1066" i="79"/>
  <c r="C919" i="79"/>
  <c r="C962" i="79"/>
  <c r="B988" i="79"/>
  <c r="B869" i="79"/>
  <c r="C897" i="79"/>
  <c r="C849" i="79"/>
  <c r="C751" i="79"/>
  <c r="C767" i="79"/>
  <c r="C775" i="79"/>
  <c r="C783" i="79"/>
  <c r="C791" i="79"/>
  <c r="C799" i="79"/>
  <c r="B810" i="79"/>
  <c r="C823" i="79"/>
  <c r="C599" i="79"/>
  <c r="C615" i="79"/>
  <c r="C635" i="79"/>
  <c r="C651" i="79"/>
  <c r="C667" i="79"/>
  <c r="C683" i="79"/>
  <c r="C699" i="79"/>
  <c r="C715" i="79"/>
  <c r="C731" i="79"/>
  <c r="C743" i="79"/>
  <c r="C570" i="79"/>
  <c r="C546" i="79"/>
  <c r="C514" i="79"/>
  <c r="C482" i="79"/>
  <c r="C458" i="79"/>
  <c r="C426" i="79"/>
  <c r="C394" i="79"/>
  <c r="C362" i="79"/>
  <c r="C322" i="79"/>
  <c r="C298" i="79"/>
  <c r="C83" i="79"/>
  <c r="C91" i="79"/>
  <c r="C99" i="79"/>
  <c r="C107" i="79"/>
  <c r="C147" i="79"/>
  <c r="C6462" i="79"/>
  <c r="C6258" i="79"/>
  <c r="C6210" i="79"/>
  <c r="C6124" i="79"/>
  <c r="C5951" i="79"/>
  <c r="C5906" i="79"/>
  <c r="C5832" i="79"/>
  <c r="C5623" i="79"/>
  <c r="C5569" i="79"/>
  <c r="C5350" i="79"/>
  <c r="C5316" i="79"/>
  <c r="C5111" i="79"/>
  <c r="C5047" i="79"/>
  <c r="C4985" i="79"/>
  <c r="C4928" i="79"/>
  <c r="C4818" i="79"/>
  <c r="C4706" i="79"/>
  <c r="B4706" i="79" s="1"/>
  <c r="C4761" i="79"/>
  <c r="B4761" i="79" s="1"/>
  <c r="C4638" i="79"/>
  <c r="B4638" i="79" s="1"/>
  <c r="C4520" i="79"/>
  <c r="B4520" i="79" s="1"/>
  <c r="C4575" i="79"/>
  <c r="B4575" i="79" s="1"/>
  <c r="C4449" i="79"/>
  <c r="B4449" i="79" s="1"/>
  <c r="C4335" i="79"/>
  <c r="B4335" i="79" s="1"/>
  <c r="C4393" i="79"/>
  <c r="B4393" i="79" s="1"/>
  <c r="C4284" i="79"/>
  <c r="B4284" i="79" s="1"/>
  <c r="C4176" i="79"/>
  <c r="B4176" i="79" s="1"/>
  <c r="C4234" i="79"/>
  <c r="B4234" i="79" s="1"/>
  <c r="C4113" i="79"/>
  <c r="B4113" i="79" s="1"/>
  <c r="C4159" i="79"/>
  <c r="B4159" i="79" s="1"/>
  <c r="C4037" i="79"/>
  <c r="B4037" i="79" s="1"/>
  <c r="C4079" i="79"/>
  <c r="B4079" i="79" s="1"/>
  <c r="C3956" i="79"/>
  <c r="B3956" i="79" s="1"/>
  <c r="C3916" i="79"/>
  <c r="B3916" i="79" s="1"/>
  <c r="C3873" i="79"/>
  <c r="B3873" i="79" s="1"/>
  <c r="C3910" i="79"/>
  <c r="B3910" i="79" s="1"/>
  <c r="C3774" i="79"/>
  <c r="B3774" i="79" s="1"/>
  <c r="C3806" i="79"/>
  <c r="B3806" i="79" s="1"/>
  <c r="C3668" i="79"/>
  <c r="B3668" i="79" s="1"/>
  <c r="C3705" i="79"/>
  <c r="B3705" i="79" s="1"/>
  <c r="C3737" i="79"/>
  <c r="B3737" i="79" s="1"/>
  <c r="C3582" i="79"/>
  <c r="B3582" i="79" s="1"/>
  <c r="C3619" i="79"/>
  <c r="B3619" i="79" s="1"/>
  <c r="C3489" i="79"/>
  <c r="B3489" i="79" s="1"/>
  <c r="C3523" i="79"/>
  <c r="B3523" i="79" s="1"/>
  <c r="C3557" i="79"/>
  <c r="B3557" i="79" s="1"/>
  <c r="C3465" i="79"/>
  <c r="B3465" i="79" s="1"/>
  <c r="C3413" i="79"/>
  <c r="B3413" i="79" s="1"/>
  <c r="C3447" i="79"/>
  <c r="B3447" i="79" s="1"/>
  <c r="C3334" i="79"/>
  <c r="B3334" i="79" s="1"/>
  <c r="C3371" i="79"/>
  <c r="B3371" i="79" s="1"/>
  <c r="C3274" i="79"/>
  <c r="B3274" i="79" s="1"/>
  <c r="C3306" i="79"/>
  <c r="B3306" i="79" s="1"/>
  <c r="C3163" i="79"/>
  <c r="B3163" i="79" s="1"/>
  <c r="C3200" i="79"/>
  <c r="B3200" i="79" s="1"/>
  <c r="C3150" i="79"/>
  <c r="B3150" i="79" s="1"/>
  <c r="C3079" i="79"/>
  <c r="B3079" i="79" s="1"/>
  <c r="C3116" i="79"/>
  <c r="B3116" i="79" s="1"/>
  <c r="C3019" i="79"/>
  <c r="B3019" i="79" s="1"/>
  <c r="C3046" i="79"/>
  <c r="B3046" i="79" s="1"/>
  <c r="C3071" i="79"/>
  <c r="B3071" i="79" s="1"/>
  <c r="C2931" i="79"/>
  <c r="B2931" i="79" s="1"/>
  <c r="C2956" i="79"/>
  <c r="B2956" i="79" s="1"/>
  <c r="C2981" i="79"/>
  <c r="B2981" i="79" s="1"/>
  <c r="C2827" i="79"/>
  <c r="B2827" i="79" s="1"/>
  <c r="C2852" i="79"/>
  <c r="B2852" i="79" s="1"/>
  <c r="C2880" i="79"/>
  <c r="B2880" i="79" s="1"/>
  <c r="C2803" i="79"/>
  <c r="B2803" i="79" s="1"/>
  <c r="C2794" i="79"/>
  <c r="B2794" i="79" s="1"/>
  <c r="C2755" i="79"/>
  <c r="B2755" i="79" s="1"/>
  <c r="C2780" i="79"/>
  <c r="B2780" i="79" s="1"/>
  <c r="C2673" i="79"/>
  <c r="B2673" i="79" s="1"/>
  <c r="C2698" i="79"/>
  <c r="B2698" i="79" s="1"/>
  <c r="C2723" i="79"/>
  <c r="B2723" i="79" s="1"/>
  <c r="C2622" i="79"/>
  <c r="B2622" i="79" s="1"/>
  <c r="C2567" i="79"/>
  <c r="B2567" i="79" s="1"/>
  <c r="C2595" i="79"/>
  <c r="B2595" i="79" s="1"/>
  <c r="C2541" i="79"/>
  <c r="B2541" i="79" s="1"/>
  <c r="C2485" i="79"/>
  <c r="B2485" i="79" s="1"/>
  <c r="C2510" i="79"/>
  <c r="B2510" i="79" s="1"/>
  <c r="C2535" i="79"/>
  <c r="B2535" i="79" s="1"/>
  <c r="C2425" i="79"/>
  <c r="B2425" i="79" s="1"/>
  <c r="C2450" i="79"/>
  <c r="B2450" i="79" s="1"/>
  <c r="C2475" i="79"/>
  <c r="B2475" i="79" s="1"/>
  <c r="C2324" i="79"/>
  <c r="B2324" i="79" s="1"/>
  <c r="C2347" i="79"/>
  <c r="B2347" i="79" s="1"/>
  <c r="C2367" i="79"/>
  <c r="B2367" i="79" s="1"/>
  <c r="C2242" i="79"/>
  <c r="B2242" i="79" s="1"/>
  <c r="C2267" i="79"/>
  <c r="B2267" i="79" s="1"/>
  <c r="C2292" i="79"/>
  <c r="B2292" i="79" s="1"/>
  <c r="C2160" i="79"/>
  <c r="B2160" i="79" s="1"/>
  <c r="C2179" i="79"/>
  <c r="B2179" i="79" s="1"/>
  <c r="C2215" i="79"/>
  <c r="B2215" i="79" s="1"/>
  <c r="C2057" i="79"/>
  <c r="B2057" i="79" s="1"/>
  <c r="C2086" i="79"/>
  <c r="B2086" i="79" s="1"/>
  <c r="C2100" i="79"/>
  <c r="B2100" i="79" s="1"/>
  <c r="C1974" i="79"/>
  <c r="B1974" i="79" s="1"/>
  <c r="C1999" i="79"/>
  <c r="B1999" i="79" s="1"/>
  <c r="C2024" i="79"/>
  <c r="B2024" i="79" s="1"/>
  <c r="C2049" i="79"/>
  <c r="B2049" i="79" s="1"/>
  <c r="C1899" i="79"/>
  <c r="B1899" i="79" s="1"/>
  <c r="C1924" i="79"/>
  <c r="B1924" i="79" s="1"/>
  <c r="C1952" i="79"/>
  <c r="B1952" i="79" s="1"/>
  <c r="C1801" i="79"/>
  <c r="B1801" i="79" s="1"/>
  <c r="C1718" i="79"/>
  <c r="B1718" i="79" s="1"/>
  <c r="C1738" i="79"/>
  <c r="B1738" i="79" s="1"/>
  <c r="C1758" i="79"/>
  <c r="B1758" i="79" s="1"/>
  <c r="C1778" i="79"/>
  <c r="B1778" i="79" s="1"/>
  <c r="C1798" i="79"/>
  <c r="B1798" i="79" s="1"/>
  <c r="C1645" i="79"/>
  <c r="B1645" i="79" s="1"/>
  <c r="C1662" i="79"/>
  <c r="B1662" i="79" s="1"/>
  <c r="C1695" i="79"/>
  <c r="B1695" i="79" s="1"/>
  <c r="C1556" i="79"/>
  <c r="B1556" i="79" s="1"/>
  <c r="C1584" i="79"/>
  <c r="B1584" i="79" s="1"/>
  <c r="C1609" i="79"/>
  <c r="B1609" i="79" s="1"/>
  <c r="C1480" i="79"/>
  <c r="B1480" i="79" s="1"/>
  <c r="C1496" i="79"/>
  <c r="B1496" i="79" s="1"/>
  <c r="C1517" i="79"/>
  <c r="B1517" i="79" s="1"/>
  <c r="C1533" i="79"/>
  <c r="B1533" i="79" s="1"/>
  <c r="C1549" i="79"/>
  <c r="B1549" i="79" s="1"/>
  <c r="C1424" i="79"/>
  <c r="B1424" i="79" s="1"/>
  <c r="C1439" i="79"/>
  <c r="B1439" i="79" s="1"/>
  <c r="C1455" i="79"/>
  <c r="B1455" i="79" s="1"/>
  <c r="C1470" i="79"/>
  <c r="B1470" i="79" s="1"/>
  <c r="C1329" i="79"/>
  <c r="B1329" i="79" s="1"/>
  <c r="C1350" i="79"/>
  <c r="B1350" i="79" s="1"/>
  <c r="C1366" i="79"/>
  <c r="B1366" i="79" s="1"/>
  <c r="C1382" i="79"/>
  <c r="B1382" i="79" s="1"/>
  <c r="C1255" i="79"/>
  <c r="B1255" i="79" s="1"/>
  <c r="C1271" i="79"/>
  <c r="B1271" i="79" s="1"/>
  <c r="C1287" i="79"/>
  <c r="B1287" i="79" s="1"/>
  <c r="C1305" i="79"/>
  <c r="B1305" i="79" s="1"/>
  <c r="C1219" i="79"/>
  <c r="B1219" i="79" s="1"/>
  <c r="C1235" i="79"/>
  <c r="B1235" i="79" s="1"/>
  <c r="C1213" i="79"/>
  <c r="B1213" i="79" s="1"/>
  <c r="C1179" i="79"/>
  <c r="B1179" i="79" s="1"/>
  <c r="C1195" i="79"/>
  <c r="B1195" i="79" s="1"/>
  <c r="C1081" i="79"/>
  <c r="C1085" i="79"/>
  <c r="C1089" i="79"/>
  <c r="C1093" i="79"/>
  <c r="C1097" i="79"/>
  <c r="B1101" i="79"/>
  <c r="C1105" i="79"/>
  <c r="B1109" i="79"/>
  <c r="C1113" i="79"/>
  <c r="C1117" i="79"/>
  <c r="C1121" i="79"/>
  <c r="C1125" i="79"/>
  <c r="C1129" i="79"/>
  <c r="B1133" i="79"/>
  <c r="C1137" i="79"/>
  <c r="B1141" i="79"/>
  <c r="C1145" i="79"/>
  <c r="C1149" i="79"/>
  <c r="C1153" i="79"/>
  <c r="C1157" i="79"/>
  <c r="C1161" i="79"/>
  <c r="B997" i="79"/>
  <c r="C1001" i="79"/>
  <c r="B1005" i="79"/>
  <c r="C1009" i="79"/>
  <c r="C1013" i="79"/>
  <c r="C1017" i="79"/>
  <c r="C1021" i="79"/>
  <c r="C1025" i="79"/>
  <c r="B1029" i="79"/>
  <c r="C1033" i="79"/>
  <c r="B1037" i="79"/>
  <c r="C1041" i="79"/>
  <c r="C1045" i="79"/>
  <c r="C1049" i="79"/>
  <c r="C1053" i="79"/>
  <c r="C1057" i="79"/>
  <c r="B1061" i="79"/>
  <c r="C1065" i="79"/>
  <c r="B1069" i="79"/>
  <c r="C1073" i="79"/>
  <c r="C908" i="79"/>
  <c r="C914" i="79"/>
  <c r="B927" i="79"/>
  <c r="B940" i="79"/>
  <c r="C948" i="79"/>
  <c r="B957" i="79"/>
  <c r="C965" i="79"/>
  <c r="C978" i="79"/>
  <c r="B861" i="79"/>
  <c r="B865" i="79"/>
  <c r="C868" i="79"/>
  <c r="B885" i="79"/>
  <c r="B888" i="79"/>
  <c r="C905" i="79"/>
  <c r="C843" i="79"/>
  <c r="B846" i="79"/>
  <c r="C851" i="79"/>
  <c r="B854" i="79"/>
  <c r="C753" i="79"/>
  <c r="B756" i="79"/>
  <c r="C761" i="79"/>
  <c r="B764" i="79"/>
  <c r="C769" i="79"/>
  <c r="B772" i="79"/>
  <c r="C777" i="79"/>
  <c r="B780" i="79"/>
  <c r="C785" i="79"/>
  <c r="B788" i="79"/>
  <c r="C793" i="79"/>
  <c r="B796" i="79"/>
  <c r="C801" i="79"/>
  <c r="B804" i="79"/>
  <c r="C809" i="79"/>
  <c r="B812" i="79"/>
  <c r="C817" i="79"/>
  <c r="B820" i="79"/>
  <c r="C825" i="79"/>
  <c r="B828" i="79"/>
  <c r="C833" i="79"/>
  <c r="B836" i="79"/>
  <c r="C841" i="79"/>
  <c r="C594" i="79"/>
  <c r="C598" i="79"/>
  <c r="C602" i="79"/>
  <c r="C606" i="79"/>
  <c r="C610" i="79"/>
  <c r="C614" i="79"/>
  <c r="C618" i="79"/>
  <c r="C622" i="79"/>
  <c r="C626" i="79"/>
  <c r="C630" i="79"/>
  <c r="C634" i="79"/>
  <c r="C638" i="79"/>
  <c r="C642" i="79"/>
  <c r="C646" i="79"/>
  <c r="C650" i="79"/>
  <c r="C654" i="79"/>
  <c r="C658" i="79"/>
  <c r="C662" i="79"/>
  <c r="C666" i="79"/>
  <c r="C670" i="79"/>
  <c r="C674" i="79"/>
  <c r="C678" i="79"/>
  <c r="C682" i="79"/>
  <c r="C686" i="79"/>
  <c r="C690" i="79"/>
  <c r="C694" i="79"/>
  <c r="C698" i="79"/>
  <c r="C702" i="79"/>
  <c r="C706" i="79"/>
  <c r="C710" i="79"/>
  <c r="C714" i="79"/>
  <c r="C718" i="79"/>
  <c r="C722" i="79"/>
  <c r="C726" i="79"/>
  <c r="C730" i="79"/>
  <c r="C734" i="79"/>
  <c r="C738" i="79"/>
  <c r="C742" i="79"/>
  <c r="C746" i="79"/>
  <c r="C588" i="79"/>
  <c r="C580" i="79"/>
  <c r="C572" i="79"/>
  <c r="C564" i="79"/>
  <c r="C556" i="79"/>
  <c r="C548" i="79"/>
  <c r="C540" i="79"/>
  <c r="C532" i="79"/>
  <c r="C524" i="79"/>
  <c r="C516" i="79"/>
  <c r="C508" i="79"/>
  <c r="C500" i="79"/>
  <c r="C492" i="79"/>
  <c r="C484" i="79"/>
  <c r="C476" i="79"/>
  <c r="C468" i="79"/>
  <c r="C460" i="79"/>
  <c r="C452" i="79"/>
  <c r="C444" i="79"/>
  <c r="C436" i="79"/>
  <c r="C428" i="79"/>
  <c r="C420" i="79"/>
  <c r="C412" i="79"/>
  <c r="C404" i="79"/>
  <c r="C396" i="79"/>
  <c r="C388" i="79"/>
  <c r="C380" i="79"/>
  <c r="C372" i="79"/>
  <c r="C364" i="79"/>
  <c r="C356" i="79"/>
  <c r="C348" i="79"/>
  <c r="C340" i="79"/>
  <c r="C332" i="79"/>
  <c r="C324" i="79"/>
  <c r="C316" i="79"/>
  <c r="C308" i="79"/>
  <c r="C300" i="79"/>
  <c r="C189" i="79"/>
  <c r="C197" i="79"/>
  <c r="C205" i="79"/>
  <c r="C213" i="79"/>
  <c r="C221" i="79"/>
  <c r="C229" i="79"/>
  <c r="C237" i="79"/>
  <c r="C245" i="79"/>
  <c r="C253" i="79"/>
  <c r="C261" i="79"/>
  <c r="C269" i="79"/>
  <c r="C277" i="79"/>
  <c r="C285" i="79"/>
  <c r="C293" i="79"/>
  <c r="C13" i="79"/>
  <c r="C21" i="79"/>
  <c r="C29" i="79"/>
  <c r="C37" i="79"/>
  <c r="C45" i="79"/>
  <c r="C53" i="79"/>
  <c r="C61" i="79"/>
  <c r="C69" i="79"/>
  <c r="C77" i="79"/>
  <c r="C85" i="79"/>
  <c r="C93" i="79"/>
  <c r="C101" i="79"/>
  <c r="C109" i="79"/>
  <c r="C117" i="79"/>
  <c r="C125" i="79"/>
  <c r="C133" i="79"/>
  <c r="C141" i="79"/>
  <c r="C149" i="79"/>
  <c r="C157" i="79"/>
  <c r="C165" i="79"/>
  <c r="C173" i="79"/>
  <c r="C181" i="79"/>
  <c r="C6" i="79"/>
  <c r="C2674" i="79"/>
  <c r="B2674" i="79" s="1"/>
  <c r="C2025" i="79"/>
  <c r="B2025" i="79" s="1"/>
  <c r="C1710" i="79"/>
  <c r="B1710" i="79" s="1"/>
  <c r="C1501" i="79"/>
  <c r="B1501" i="79" s="1"/>
  <c r="C1441" i="79"/>
  <c r="B1441" i="79" s="1"/>
  <c r="C1384" i="79"/>
  <c r="B1384" i="79" s="1"/>
  <c r="C1289" i="79"/>
  <c r="B1289" i="79" s="1"/>
  <c r="C1239" i="79"/>
  <c r="B1239" i="79" s="1"/>
  <c r="C1196" i="79"/>
  <c r="B1196" i="79" s="1"/>
  <c r="C1109" i="79"/>
  <c r="C1141" i="79"/>
  <c r="C1005" i="79"/>
  <c r="C1069" i="79"/>
  <c r="C940" i="79"/>
  <c r="C957" i="79"/>
  <c r="C970" i="79"/>
  <c r="B983" i="79"/>
  <c r="B879" i="79"/>
  <c r="B900" i="79"/>
  <c r="C846" i="79"/>
  <c r="B751" i="79"/>
  <c r="B767" i="79"/>
  <c r="B799" i="79"/>
  <c r="B823" i="79"/>
  <c r="B839" i="79"/>
  <c r="B607" i="79"/>
  <c r="B619" i="79"/>
  <c r="B639" i="79"/>
  <c r="B655" i="79"/>
  <c r="B667" i="79"/>
  <c r="B683" i="79"/>
  <c r="B703" i="79"/>
  <c r="B723" i="79"/>
  <c r="B739" i="79"/>
  <c r="C579" i="79"/>
  <c r="C547" i="79"/>
  <c r="C507" i="79"/>
  <c r="C475" i="79"/>
  <c r="C427" i="79"/>
  <c r="C395" i="79"/>
  <c r="C363" i="79"/>
  <c r="C315" i="79"/>
  <c r="C200" i="79"/>
  <c r="C208" i="79"/>
  <c r="C96" i="79"/>
  <c r="C104" i="79"/>
  <c r="C112" i="79"/>
  <c r="C184" i="79"/>
  <c r="C6542" i="79"/>
  <c r="C5390" i="79"/>
  <c r="C4841" i="79"/>
  <c r="C4472" i="79"/>
  <c r="B4472" i="79" s="1"/>
  <c r="C4009" i="79"/>
  <c r="B4009" i="79" s="1"/>
  <c r="C3849" i="79"/>
  <c r="B3849" i="79" s="1"/>
  <c r="C3682" i="79"/>
  <c r="B3682" i="79" s="1"/>
  <c r="C3537" i="79"/>
  <c r="B3537" i="79" s="1"/>
  <c r="C3348" i="79"/>
  <c r="B3348" i="79" s="1"/>
  <c r="C3093" i="79"/>
  <c r="B3093" i="79" s="1"/>
  <c r="C2965" i="79"/>
  <c r="B2965" i="79" s="1"/>
  <c r="C2739" i="79"/>
  <c r="B2739" i="79" s="1"/>
  <c r="C2682" i="79"/>
  <c r="B2682" i="79" s="1"/>
  <c r="C2579" i="79"/>
  <c r="B2579" i="79" s="1"/>
  <c r="C2459" i="79"/>
  <c r="B2459" i="79" s="1"/>
  <c r="C2354" i="79"/>
  <c r="B2354" i="79" s="1"/>
  <c r="C2091" i="79"/>
  <c r="B2091" i="79" s="1"/>
  <c r="C1983" i="79"/>
  <c r="B1983" i="79" s="1"/>
  <c r="C1863" i="79"/>
  <c r="B1863" i="79" s="1"/>
  <c r="C1667" i="79"/>
  <c r="B1667" i="79" s="1"/>
  <c r="C1593" i="79"/>
  <c r="B1593" i="79" s="1"/>
  <c r="C1503" i="79"/>
  <c r="B1503" i="79" s="1"/>
  <c r="C1426" i="79"/>
  <c r="B1426" i="79" s="1"/>
  <c r="C1352" i="79"/>
  <c r="B1352" i="79" s="1"/>
  <c r="C1241" i="79"/>
  <c r="B1241" i="79" s="1"/>
  <c r="C1307" i="79"/>
  <c r="B1307" i="79" s="1"/>
  <c r="C1202" i="79"/>
  <c r="B1202" i="79" s="1"/>
  <c r="C1197" i="79"/>
  <c r="B1197" i="79" s="1"/>
  <c r="B1106" i="79"/>
  <c r="B1122" i="79"/>
  <c r="B1154" i="79"/>
  <c r="B1026" i="79"/>
  <c r="B1058" i="79"/>
  <c r="C924" i="79"/>
  <c r="B949" i="79"/>
  <c r="C983" i="79"/>
  <c r="C858" i="79"/>
  <c r="C876" i="79"/>
  <c r="C882" i="79"/>
  <c r="B906" i="79"/>
  <c r="B762" i="79"/>
  <c r="B786" i="79"/>
  <c r="C807" i="79"/>
  <c r="C831" i="79"/>
  <c r="C839" i="79"/>
  <c r="C603" i="79"/>
  <c r="C619" i="79"/>
  <c r="C627" i="79"/>
  <c r="C643" i="79"/>
  <c r="C663" i="79"/>
  <c r="C679" i="79"/>
  <c r="C703" i="79"/>
  <c r="C723" i="79"/>
  <c r="C739" i="79"/>
  <c r="C578" i="79"/>
  <c r="C538" i="79"/>
  <c r="C490" i="79"/>
  <c r="C450" i="79"/>
  <c r="C418" i="79"/>
  <c r="C386" i="79"/>
  <c r="C354" i="79"/>
  <c r="C330" i="79"/>
  <c r="C187" i="79"/>
  <c r="C227" i="79"/>
  <c r="C11" i="79"/>
  <c r="C19" i="79"/>
  <c r="C27" i="79"/>
  <c r="C43" i="79"/>
  <c r="C51" i="79"/>
  <c r="C59" i="79"/>
  <c r="C6543" i="79"/>
  <c r="C6139" i="79"/>
  <c r="C5720" i="79"/>
  <c r="C5928" i="79"/>
  <c r="C5215" i="79"/>
  <c r="C4793" i="79"/>
  <c r="C4671" i="79"/>
  <c r="B4671" i="79" s="1"/>
  <c r="C4360" i="79"/>
  <c r="B4360" i="79" s="1"/>
  <c r="C4093" i="79"/>
  <c r="B4093" i="79" s="1"/>
  <c r="C3936" i="79"/>
  <c r="B3936" i="79" s="1"/>
  <c r="C3756" i="79"/>
  <c r="B3756" i="79" s="1"/>
  <c r="C3721" i="79"/>
  <c r="B3721" i="79" s="1"/>
  <c r="C3507" i="79"/>
  <c r="B3507" i="79" s="1"/>
  <c r="C3429" i="79"/>
  <c r="B3429" i="79" s="1"/>
  <c r="C3290" i="79"/>
  <c r="B3290" i="79" s="1"/>
  <c r="C3134" i="79"/>
  <c r="B3134" i="79" s="1"/>
  <c r="C3060" i="79"/>
  <c r="B3060" i="79" s="1"/>
  <c r="C2901" i="79"/>
  <c r="B2901" i="79" s="1"/>
  <c r="C2814" i="79"/>
  <c r="B2814" i="79" s="1"/>
  <c r="C2684" i="79"/>
  <c r="B2684" i="79" s="1"/>
  <c r="C2581" i="79"/>
  <c r="B2581" i="79" s="1"/>
  <c r="C2524" i="79"/>
  <c r="B2524" i="79" s="1"/>
  <c r="C2378" i="79"/>
  <c r="B2378" i="79" s="1"/>
  <c r="C2228" i="79"/>
  <c r="B2228" i="79" s="1"/>
  <c r="C2225" i="79"/>
  <c r="B2225" i="79" s="1"/>
  <c r="C2108" i="79"/>
  <c r="B2108" i="79" s="1"/>
  <c r="C2013" i="79"/>
  <c r="B2013" i="79" s="1"/>
  <c r="C1865" i="79"/>
  <c r="B1865" i="79" s="1"/>
  <c r="C1688" i="79"/>
  <c r="B1688" i="79" s="1"/>
  <c r="C1620" i="79"/>
  <c r="B1620" i="79" s="1"/>
  <c r="C1521" i="79"/>
  <c r="B1521" i="79" s="1"/>
  <c r="C1433" i="79"/>
  <c r="B1433" i="79" s="1"/>
  <c r="C1341" i="79"/>
  <c r="B1341" i="79" s="1"/>
  <c r="C1280" i="79"/>
  <c r="B1280" i="79" s="1"/>
  <c r="C1186" i="79"/>
  <c r="B1186" i="79" s="1"/>
  <c r="C1103" i="79"/>
  <c r="C1135" i="79"/>
  <c r="C999" i="79"/>
  <c r="C1031" i="79"/>
  <c r="C1063" i="79"/>
  <c r="C916" i="79"/>
  <c r="B866" i="79"/>
  <c r="B895" i="79"/>
  <c r="C906" i="79"/>
  <c r="B847" i="79"/>
  <c r="C852" i="79"/>
  <c r="B757" i="79"/>
  <c r="C762" i="79"/>
  <c r="B773" i="79"/>
  <c r="C778" i="79"/>
  <c r="B789" i="79"/>
  <c r="C794" i="79"/>
  <c r="B805" i="79"/>
  <c r="C810" i="79"/>
  <c r="B821" i="79"/>
  <c r="C826" i="79"/>
  <c r="B837" i="79"/>
  <c r="B600" i="79"/>
  <c r="B616" i="79"/>
  <c r="B632" i="79"/>
  <c r="B648" i="79"/>
  <c r="B664" i="79"/>
  <c r="B680" i="79"/>
  <c r="B696" i="79"/>
  <c r="B712" i="79"/>
  <c r="B728" i="79"/>
  <c r="B744" i="79"/>
  <c r="C569" i="79"/>
  <c r="C537" i="79"/>
  <c r="C505" i="79"/>
  <c r="C473" i="79"/>
  <c r="C441" i="79"/>
  <c r="C409" i="79"/>
  <c r="C377" i="79"/>
  <c r="C345" i="79"/>
  <c r="C313" i="79"/>
  <c r="C193" i="79"/>
  <c r="C209" i="79"/>
  <c r="C225" i="79"/>
  <c r="C241" i="79"/>
  <c r="C257" i="79"/>
  <c r="C273" i="79"/>
  <c r="C289" i="79"/>
  <c r="C17" i="79"/>
  <c r="C33" i="79"/>
  <c r="C49" i="79"/>
  <c r="C65" i="79"/>
  <c r="C81" i="79"/>
  <c r="C97" i="79"/>
  <c r="C113" i="79"/>
  <c r="C129" i="79"/>
  <c r="C145" i="79"/>
  <c r="C161" i="79"/>
  <c r="C177" i="79"/>
  <c r="C25" i="79"/>
  <c r="C1594" i="79"/>
  <c r="B1594" i="79" s="1"/>
  <c r="B898" i="79"/>
  <c r="C765" i="79"/>
  <c r="B792" i="79"/>
  <c r="C829" i="79"/>
  <c r="C624" i="79"/>
  <c r="C688" i="79"/>
  <c r="C584" i="79"/>
  <c r="C424" i="79"/>
  <c r="C328" i="79"/>
  <c r="C4892" i="79"/>
  <c r="C4479" i="79"/>
  <c r="B4479" i="79" s="1"/>
  <c r="C4201" i="79"/>
  <c r="B4201" i="79" s="1"/>
  <c r="C3894" i="79"/>
  <c r="B3894" i="79" s="1"/>
  <c r="C3397" i="79"/>
  <c r="B3397" i="79" s="1"/>
  <c r="C3035" i="79"/>
  <c r="B3035" i="79" s="1"/>
  <c r="C2891" i="79"/>
  <c r="B2891" i="79" s="1"/>
  <c r="C2636" i="79"/>
  <c r="B2636" i="79" s="1"/>
  <c r="C2461" i="79"/>
  <c r="B2461" i="79" s="1"/>
  <c r="C2207" i="79"/>
  <c r="B2207" i="79" s="1"/>
  <c r="C1595" i="79"/>
  <c r="B1595" i="79" s="1"/>
  <c r="C1325" i="79"/>
  <c r="B1325" i="79" s="1"/>
  <c r="C1170" i="79"/>
  <c r="B1170" i="79" s="1"/>
  <c r="C1127" i="79"/>
  <c r="C954" i="79"/>
  <c r="B612" i="79"/>
  <c r="B692" i="79"/>
  <c r="C577" i="79"/>
  <c r="C481" i="79"/>
  <c r="C4662" i="79"/>
  <c r="B4662" i="79" s="1"/>
  <c r="C3720" i="79"/>
  <c r="B3720" i="79" s="1"/>
  <c r="C3131" i="79"/>
  <c r="B3131" i="79" s="1"/>
  <c r="C2580" i="79"/>
  <c r="B2580" i="79" s="1"/>
  <c r="C2150" i="79"/>
  <c r="B2150" i="79" s="1"/>
  <c r="C1520" i="79"/>
  <c r="B1520" i="79" s="1"/>
  <c r="C1275" i="79"/>
  <c r="B1275" i="79" s="1"/>
  <c r="C1122" i="79"/>
  <c r="C1018" i="79"/>
  <c r="B916" i="79"/>
  <c r="C889" i="79"/>
  <c r="C612" i="79"/>
  <c r="C628" i="79"/>
  <c r="C692" i="79"/>
  <c r="C740" i="79"/>
  <c r="C512" i="79"/>
  <c r="C416" i="79"/>
  <c r="C198" i="79"/>
  <c r="C22" i="79"/>
  <c r="C38" i="79"/>
  <c r="C134" i="79"/>
  <c r="C150" i="79"/>
  <c r="C166" i="79"/>
  <c r="C5782" i="79"/>
  <c r="C5158" i="79"/>
  <c r="C4842" i="79"/>
  <c r="C4538" i="79"/>
  <c r="B4538" i="79" s="1"/>
  <c r="C4255" i="79"/>
  <c r="B4255" i="79" s="1"/>
  <c r="C4129" i="79"/>
  <c r="B4129" i="79" s="1"/>
  <c r="C3977" i="79"/>
  <c r="B3977" i="79" s="1"/>
  <c r="C3789" i="79"/>
  <c r="B3789" i="79" s="1"/>
  <c r="C3649" i="79"/>
  <c r="B3649" i="79" s="1"/>
  <c r="C3538" i="79"/>
  <c r="B3538" i="79" s="1"/>
  <c r="C3388" i="79"/>
  <c r="B3388" i="79" s="1"/>
  <c r="C3227" i="79"/>
  <c r="B3227" i="79" s="1"/>
  <c r="C3094" i="79"/>
  <c r="B3094" i="79" s="1"/>
  <c r="C2916" i="79"/>
  <c r="B2916" i="79" s="1"/>
  <c r="C2840" i="79"/>
  <c r="B2840" i="79" s="1"/>
  <c r="C2740" i="79"/>
  <c r="B2740" i="79" s="1"/>
  <c r="C2708" i="79"/>
  <c r="B2708" i="79" s="1"/>
  <c r="C2605" i="79"/>
  <c r="B2605" i="79" s="1"/>
  <c r="C2410" i="79"/>
  <c r="B2410" i="79" s="1"/>
  <c r="C2399" i="79"/>
  <c r="B2399" i="79" s="1"/>
  <c r="C2252" i="79"/>
  <c r="B2252" i="79" s="1"/>
  <c r="C2063" i="79"/>
  <c r="B2063" i="79" s="1"/>
  <c r="C2122" i="79"/>
  <c r="B2122" i="79" s="1"/>
  <c r="C2037" i="79"/>
  <c r="B2037" i="79" s="1"/>
  <c r="C1884" i="79"/>
  <c r="B1884" i="79" s="1"/>
  <c r="C1807" i="79"/>
  <c r="B1807" i="79" s="1"/>
  <c r="C1726" i="79"/>
  <c r="B1726" i="79" s="1"/>
  <c r="C1704" i="79"/>
  <c r="B1704" i="79" s="1"/>
  <c r="C1537" i="79"/>
  <c r="B1537" i="79" s="1"/>
  <c r="C1353" i="79"/>
  <c r="B1353" i="79" s="1"/>
  <c r="C1295" i="79"/>
  <c r="B1295" i="79" s="1"/>
  <c r="C1225" i="79"/>
  <c r="B1225" i="79" s="1"/>
  <c r="C1162" i="79"/>
  <c r="B1162" i="79" s="1"/>
  <c r="C1111" i="79"/>
  <c r="C1143" i="79"/>
  <c r="C1007" i="79"/>
  <c r="C1039" i="79"/>
  <c r="C1071" i="79"/>
  <c r="C911" i="79"/>
  <c r="C866" i="79"/>
  <c r="C895" i="79"/>
  <c r="B901" i="79"/>
  <c r="C847" i="79"/>
  <c r="B752" i="79"/>
  <c r="C757" i="79"/>
  <c r="B768" i="79"/>
  <c r="C773" i="79"/>
  <c r="B784" i="79"/>
  <c r="C789" i="79"/>
  <c r="B800" i="79"/>
  <c r="C805" i="79"/>
  <c r="B816" i="79"/>
  <c r="C821" i="79"/>
  <c r="B832" i="79"/>
  <c r="C837" i="79"/>
  <c r="C600" i="79"/>
  <c r="C616" i="79"/>
  <c r="C632" i="79"/>
  <c r="C648" i="79"/>
  <c r="C664" i="79"/>
  <c r="C680" i="79"/>
  <c r="C696" i="79"/>
  <c r="C712" i="79"/>
  <c r="C728" i="79"/>
  <c r="C744" i="79"/>
  <c r="C568" i="79"/>
  <c r="C536" i="79"/>
  <c r="C504" i="79"/>
  <c r="C472" i="79"/>
  <c r="C440" i="79"/>
  <c r="C408" i="79"/>
  <c r="C376" i="79"/>
  <c r="C344" i="79"/>
  <c r="C312" i="79"/>
  <c r="B636" i="79"/>
  <c r="C1489" i="79"/>
  <c r="B1489" i="79" s="1"/>
  <c r="C393" i="79"/>
  <c r="C9" i="79"/>
  <c r="C73" i="79"/>
  <c r="C89" i="79"/>
  <c r="C121" i="79"/>
  <c r="C153" i="79"/>
  <c r="C169" i="79"/>
  <c r="C6314" i="79"/>
  <c r="C4886" i="79"/>
  <c r="C4473" i="79"/>
  <c r="B4473" i="79" s="1"/>
  <c r="C4056" i="79"/>
  <c r="B4056" i="79" s="1"/>
  <c r="C3683" i="79"/>
  <c r="B3683" i="79" s="1"/>
  <c r="C3480" i="79"/>
  <c r="B3480" i="79" s="1"/>
  <c r="C3215" i="79"/>
  <c r="B3215" i="79" s="1"/>
  <c r="C2966" i="79"/>
  <c r="B2966" i="79" s="1"/>
  <c r="C2658" i="79"/>
  <c r="B2658" i="79" s="1"/>
  <c r="C2495" i="79"/>
  <c r="B2495" i="79" s="1"/>
  <c r="C2460" i="79"/>
  <c r="B2460" i="79" s="1"/>
  <c r="C2305" i="79"/>
  <c r="B2305" i="79" s="1"/>
  <c r="C1846" i="79"/>
  <c r="B1846" i="79" s="1"/>
  <c r="C1766" i="79"/>
  <c r="B1766" i="79" s="1"/>
  <c r="C1320" i="79"/>
  <c r="B1320" i="79" s="1"/>
  <c r="C1390" i="79"/>
  <c r="B1390" i="79" s="1"/>
  <c r="B1095" i="79"/>
  <c r="B1023" i="79"/>
  <c r="C933" i="79"/>
  <c r="C946" i="79"/>
  <c r="B980" i="79"/>
  <c r="C855" i="79"/>
  <c r="B760" i="79"/>
  <c r="B776" i="79"/>
  <c r="C813" i="79"/>
  <c r="C640" i="79"/>
  <c r="C720" i="79"/>
  <c r="C520" i="79"/>
  <c r="C392" i="79"/>
  <c r="C3635" i="79"/>
  <c r="B3635" i="79" s="1"/>
  <c r="C2306" i="79"/>
  <c r="B2306" i="79" s="1"/>
  <c r="C1669" i="79"/>
  <c r="B1669" i="79" s="1"/>
  <c r="C1391" i="79"/>
  <c r="B1391" i="79" s="1"/>
  <c r="C1023" i="79"/>
  <c r="C1055" i="79"/>
  <c r="C870" i="79"/>
  <c r="B644" i="79"/>
  <c r="B708" i="79"/>
  <c r="C545" i="79"/>
  <c r="C417" i="79"/>
  <c r="C321" i="79"/>
  <c r="C4792" i="79"/>
  <c r="C4251" i="79"/>
  <c r="B4251" i="79" s="1"/>
  <c r="C3501" i="79"/>
  <c r="B3501" i="79" s="1"/>
  <c r="C3289" i="79"/>
  <c r="B3289" i="79" s="1"/>
  <c r="C2813" i="79"/>
  <c r="B2813" i="79" s="1"/>
  <c r="C2375" i="79"/>
  <c r="B2375" i="79" s="1"/>
  <c r="C1962" i="79"/>
  <c r="B1962" i="79" s="1"/>
  <c r="C1685" i="79"/>
  <c r="B1685" i="79" s="1"/>
  <c r="C1431" i="79"/>
  <c r="B1431" i="79" s="1"/>
  <c r="C1154" i="79"/>
  <c r="C929" i="79"/>
  <c r="C988" i="79"/>
  <c r="C660" i="79"/>
  <c r="C544" i="79"/>
  <c r="C320" i="79"/>
  <c r="C214" i="79"/>
  <c r="C230" i="79"/>
  <c r="C5743" i="79"/>
  <c r="C5173" i="79"/>
  <c r="C4681" i="79"/>
  <c r="B4681" i="79" s="1"/>
  <c r="C4545" i="79"/>
  <c r="B4545" i="79" s="1"/>
  <c r="C4259" i="79"/>
  <c r="B4259" i="79" s="1"/>
  <c r="C4137" i="79"/>
  <c r="B4137" i="79" s="1"/>
  <c r="C3978" i="79"/>
  <c r="B3978" i="79" s="1"/>
  <c r="C3790" i="79"/>
  <c r="B3790" i="79" s="1"/>
  <c r="C3652" i="79"/>
  <c r="B3652" i="79" s="1"/>
  <c r="C3539" i="79"/>
  <c r="B3539" i="79" s="1"/>
  <c r="C3389" i="79"/>
  <c r="B3389" i="79" s="1"/>
  <c r="C3230" i="79"/>
  <c r="B3230" i="79" s="1"/>
  <c r="C3095" i="79"/>
  <c r="B3095" i="79" s="1"/>
  <c r="C2917" i="79"/>
  <c r="B2917" i="79" s="1"/>
  <c r="C2841" i="79"/>
  <c r="B2841" i="79" s="1"/>
  <c r="C2744" i="79"/>
  <c r="B2744" i="79" s="1"/>
  <c r="C2709" i="79"/>
  <c r="B2709" i="79" s="1"/>
  <c r="C2606" i="79"/>
  <c r="B2606" i="79" s="1"/>
  <c r="C2411" i="79"/>
  <c r="B2411" i="79" s="1"/>
  <c r="C2400" i="79"/>
  <c r="B2400" i="79" s="1"/>
  <c r="C2256" i="79"/>
  <c r="B2256" i="79" s="1"/>
  <c r="C2168" i="79"/>
  <c r="B2168" i="79" s="1"/>
  <c r="C2038" i="79"/>
  <c r="B2038" i="79" s="1"/>
  <c r="C1888" i="79"/>
  <c r="B1888" i="79" s="1"/>
  <c r="C1808" i="79"/>
  <c r="B1808" i="79" s="1"/>
  <c r="C1727" i="79"/>
  <c r="B1727" i="79" s="1"/>
  <c r="C1716" i="79"/>
  <c r="B1716" i="79" s="1"/>
  <c r="C1542" i="79"/>
  <c r="B1542" i="79" s="1"/>
  <c r="C1446" i="79"/>
  <c r="B1446" i="79" s="1"/>
  <c r="C1357" i="79"/>
  <c r="B1357" i="79" s="1"/>
  <c r="C1296" i="79"/>
  <c r="B1296" i="79" s="1"/>
  <c r="C1226" i="79"/>
  <c r="B1226" i="79" s="1"/>
  <c r="C1078" i="79"/>
  <c r="B1087" i="79"/>
  <c r="C1098" i="79"/>
  <c r="B1119" i="79"/>
  <c r="C1130" i="79"/>
  <c r="B1151" i="79"/>
  <c r="C993" i="79"/>
  <c r="B1015" i="79"/>
  <c r="C1026" i="79"/>
  <c r="B1047" i="79"/>
  <c r="C1058" i="79"/>
  <c r="B925" i="79"/>
  <c r="C937" i="79"/>
  <c r="C873" i="79"/>
  <c r="C886" i="79"/>
  <c r="C749" i="79"/>
  <c r="B604" i="79"/>
  <c r="B620" i="79"/>
  <c r="B652" i="79"/>
  <c r="B668" i="79"/>
  <c r="B684" i="79"/>
  <c r="B700" i="79"/>
  <c r="B716" i="79"/>
  <c r="B732" i="79"/>
  <c r="B748" i="79"/>
  <c r="C561" i="79"/>
  <c r="C529" i="79"/>
  <c r="C497" i="79"/>
  <c r="C465" i="79"/>
  <c r="C433" i="79"/>
  <c r="C401" i="79"/>
  <c r="C369" i="79"/>
  <c r="C337" i="79"/>
  <c r="C305" i="79"/>
  <c r="C1504" i="79"/>
  <c r="B1504" i="79" s="1"/>
  <c r="B850" i="79"/>
  <c r="B808" i="79"/>
  <c r="B840" i="79"/>
  <c r="C656" i="79"/>
  <c r="C704" i="79"/>
  <c r="C552" i="79"/>
  <c r="C456" i="79"/>
  <c r="C592" i="79"/>
  <c r="C6154" i="79"/>
  <c r="C5268" i="79"/>
  <c r="C4610" i="79"/>
  <c r="B4610" i="79" s="1"/>
  <c r="C4057" i="79"/>
  <c r="B4057" i="79" s="1"/>
  <c r="C3684" i="79"/>
  <c r="B3684" i="79" s="1"/>
  <c r="C3216" i="79"/>
  <c r="B3216" i="79" s="1"/>
  <c r="C2967" i="79"/>
  <c r="B2967" i="79" s="1"/>
  <c r="C2659" i="79"/>
  <c r="B2659" i="79" s="1"/>
  <c r="C2499" i="79"/>
  <c r="B2499" i="79" s="1"/>
  <c r="C2356" i="79"/>
  <c r="B2356" i="79" s="1"/>
  <c r="C1985" i="79"/>
  <c r="B1985" i="79" s="1"/>
  <c r="C1938" i="79"/>
  <c r="B1938" i="79" s="1"/>
  <c r="C1415" i="79"/>
  <c r="B1415" i="79" s="1"/>
  <c r="C1259" i="79"/>
  <c r="B1259" i="79" s="1"/>
  <c r="C1095" i="79"/>
  <c r="C980" i="79"/>
  <c r="B889" i="79"/>
  <c r="B628" i="79"/>
  <c r="B676" i="79"/>
  <c r="B740" i="79"/>
  <c r="C385" i="79"/>
  <c r="C5214" i="79"/>
  <c r="C3752" i="79"/>
  <c r="B3752" i="79" s="1"/>
  <c r="C2991" i="79"/>
  <c r="B2991" i="79" s="1"/>
  <c r="C2523" i="79"/>
  <c r="B2523" i="79" s="1"/>
  <c r="C2224" i="79"/>
  <c r="B2224" i="79" s="1"/>
  <c r="C1789" i="79"/>
  <c r="B1789" i="79" s="1"/>
  <c r="C1337" i="79"/>
  <c r="B1337" i="79" s="1"/>
  <c r="C1090" i="79"/>
  <c r="B941" i="79"/>
  <c r="C596" i="79"/>
  <c r="C644" i="79"/>
  <c r="C708" i="79"/>
  <c r="C724" i="79"/>
  <c r="C576" i="79"/>
  <c r="C448" i="79"/>
  <c r="C384" i="79"/>
  <c r="C246" i="79"/>
  <c r="C262" i="79"/>
  <c r="C278" i="79"/>
  <c r="C54" i="79"/>
  <c r="C70" i="79"/>
  <c r="C102" i="79"/>
  <c r="C118" i="79"/>
  <c r="C6544" i="79"/>
  <c r="C5501" i="79"/>
  <c r="C5003" i="79"/>
  <c r="C4730" i="79"/>
  <c r="B4730" i="79" s="1"/>
  <c r="C4423" i="79"/>
  <c r="B4423" i="79" s="1"/>
  <c r="C4308" i="79"/>
  <c r="B4308" i="79" s="1"/>
  <c r="C4012" i="79"/>
  <c r="B4012" i="79" s="1"/>
  <c r="C3850" i="79"/>
  <c r="B3850" i="79" s="1"/>
  <c r="C3821" i="79"/>
  <c r="B3821" i="79" s="1"/>
  <c r="C3597" i="79"/>
  <c r="B3597" i="79" s="1"/>
  <c r="C3482" i="79"/>
  <c r="B3482" i="79" s="1"/>
  <c r="C3349" i="79"/>
  <c r="B3349" i="79" s="1"/>
  <c r="C3178" i="79"/>
  <c r="B3178" i="79" s="1"/>
  <c r="C2999" i="79"/>
  <c r="B2999" i="79" s="1"/>
  <c r="C2941" i="79"/>
  <c r="B2941" i="79" s="1"/>
  <c r="C2865" i="79"/>
  <c r="B2865" i="79" s="1"/>
  <c r="C2768" i="79"/>
  <c r="B2768" i="79" s="1"/>
  <c r="C2733" i="79"/>
  <c r="B2733" i="79" s="1"/>
  <c r="C2551" i="79"/>
  <c r="B2551" i="79" s="1"/>
  <c r="C2435" i="79"/>
  <c r="B2435" i="79" s="1"/>
  <c r="C2335" i="79"/>
  <c r="B2335" i="79" s="1"/>
  <c r="C2280" i="79"/>
  <c r="B2280" i="79" s="1"/>
  <c r="C2186" i="79"/>
  <c r="B2186" i="79" s="1"/>
  <c r="C2077" i="79"/>
  <c r="B2077" i="79" s="1"/>
  <c r="C2136" i="79"/>
  <c r="B2136" i="79" s="1"/>
  <c r="C1912" i="79"/>
  <c r="B1912" i="79" s="1"/>
  <c r="C1826" i="79"/>
  <c r="B1826" i="79" s="1"/>
  <c r="C1746" i="79"/>
  <c r="B1746" i="79" s="1"/>
  <c r="C1651" i="79"/>
  <c r="B1651" i="79" s="1"/>
  <c r="C1569" i="79"/>
  <c r="B1569" i="79" s="1"/>
  <c r="C1487" i="79"/>
  <c r="B1487" i="79" s="1"/>
  <c r="C1401" i="79"/>
  <c r="B1401" i="79" s="1"/>
  <c r="C1461" i="79"/>
  <c r="B1461" i="79" s="1"/>
  <c r="C1373" i="79"/>
  <c r="B1373" i="79" s="1"/>
  <c r="C1242" i="79"/>
  <c r="B1242" i="79" s="1"/>
  <c r="C1311" i="79"/>
  <c r="B1311" i="79" s="1"/>
  <c r="C1204" i="79"/>
  <c r="B1204" i="79" s="1"/>
  <c r="C1087" i="79"/>
  <c r="C1119" i="79"/>
  <c r="C1151" i="79"/>
  <c r="C994" i="79"/>
  <c r="C1015" i="79"/>
  <c r="C1047" i="79"/>
  <c r="B972" i="79"/>
  <c r="B880" i="79"/>
  <c r="B892" i="79"/>
  <c r="C604" i="79"/>
  <c r="C620" i="79"/>
  <c r="C636" i="79"/>
  <c r="C652" i="79"/>
  <c r="C668" i="79"/>
  <c r="C684" i="79"/>
  <c r="C700" i="79"/>
  <c r="C716" i="79"/>
  <c r="C732" i="79"/>
  <c r="C748" i="79"/>
  <c r="C560" i="79"/>
  <c r="C528" i="79"/>
  <c r="C496" i="79"/>
  <c r="C464" i="79"/>
  <c r="C432" i="79"/>
  <c r="C400" i="79"/>
  <c r="C368" i="79"/>
  <c r="C336" i="79"/>
  <c r="C304" i="79"/>
  <c r="C190" i="79"/>
  <c r="C206" i="79"/>
  <c r="C222" i="79"/>
  <c r="C238" i="79"/>
  <c r="C254" i="79"/>
  <c r="C270" i="79"/>
  <c r="C286" i="79"/>
  <c r="C14" i="79"/>
  <c r="C30" i="79"/>
  <c r="C46" i="79"/>
  <c r="C62" i="79"/>
  <c r="C78" i="79"/>
  <c r="C94" i="79"/>
  <c r="C110" i="79"/>
  <c r="C126" i="79"/>
  <c r="C142" i="79"/>
  <c r="C158" i="79"/>
  <c r="C174" i="79"/>
  <c r="C7" i="79"/>
  <c r="C6385" i="79"/>
  <c r="C5505" i="79"/>
  <c r="C4932" i="79"/>
  <c r="C4734" i="79"/>
  <c r="B4734" i="79" s="1"/>
  <c r="C4424" i="79"/>
  <c r="B4424" i="79" s="1"/>
  <c r="C4311" i="79"/>
  <c r="B4311" i="79" s="1"/>
  <c r="C4013" i="79"/>
  <c r="B4013" i="79" s="1"/>
  <c r="C3853" i="79"/>
  <c r="B3853" i="79" s="1"/>
  <c r="C3824" i="79"/>
  <c r="B3824" i="79" s="1"/>
  <c r="C3598" i="79"/>
  <c r="B3598" i="79" s="1"/>
  <c r="C3449" i="79"/>
  <c r="B3449" i="79" s="1"/>
  <c r="C3355" i="79"/>
  <c r="B3355" i="79" s="1"/>
  <c r="C3179" i="79"/>
  <c r="B3179" i="79" s="1"/>
  <c r="C3003" i="79"/>
  <c r="B3003" i="79" s="1"/>
  <c r="C2942" i="79"/>
  <c r="B2942" i="79" s="1"/>
  <c r="C2866" i="79"/>
  <c r="B2866" i="79" s="1"/>
  <c r="C2769" i="79"/>
  <c r="B2769" i="79" s="1"/>
  <c r="C2737" i="79"/>
  <c r="B2737" i="79" s="1"/>
  <c r="C2552" i="79"/>
  <c r="B2552" i="79" s="1"/>
  <c r="C2436" i="79"/>
  <c r="B2436" i="79" s="1"/>
  <c r="C2336" i="79"/>
  <c r="B2336" i="79" s="1"/>
  <c r="C2281" i="79"/>
  <c r="B2281" i="79" s="1"/>
  <c r="C2078" i="79"/>
  <c r="B2078" i="79" s="1"/>
  <c r="C1913" i="79"/>
  <c r="B1913" i="79" s="1"/>
  <c r="C1747" i="79"/>
  <c r="B1747" i="79" s="1"/>
  <c r="C1652" i="79"/>
  <c r="B1652" i="79" s="1"/>
  <c r="C1570" i="79"/>
  <c r="B1570" i="79" s="1"/>
  <c r="C1402" i="79"/>
  <c r="B1402" i="79" s="1"/>
  <c r="C1462" i="79"/>
  <c r="B1462" i="79" s="1"/>
  <c r="C1375" i="79"/>
  <c r="B1375" i="79" s="1"/>
  <c r="C1243" i="79"/>
  <c r="B1243" i="79" s="1"/>
  <c r="C1312" i="79"/>
  <c r="B1312" i="79" s="1"/>
  <c r="C1209" i="79"/>
  <c r="B1209" i="79" s="1"/>
  <c r="B933" i="79"/>
  <c r="B959" i="79"/>
  <c r="B749" i="79"/>
  <c r="B863" i="79"/>
  <c r="C892" i="79"/>
  <c r="C844" i="79"/>
  <c r="B855" i="79"/>
  <c r="C754" i="79"/>
  <c r="B765" i="79"/>
  <c r="C770" i="79"/>
  <c r="B781" i="79"/>
  <c r="C786" i="79"/>
  <c r="B797" i="79"/>
  <c r="C802" i="79"/>
  <c r="B813" i="79"/>
  <c r="C818" i="79"/>
  <c r="B829" i="79"/>
  <c r="C834" i="79"/>
  <c r="B608" i="79"/>
  <c r="B624" i="79"/>
  <c r="B640" i="79"/>
  <c r="B656" i="79"/>
  <c r="B672" i="79"/>
  <c r="B688" i="79"/>
  <c r="B704" i="79"/>
  <c r="B720" i="79"/>
  <c r="B736" i="79"/>
  <c r="C585" i="79"/>
  <c r="C553" i="79"/>
  <c r="C521" i="79"/>
  <c r="C489" i="79"/>
  <c r="C457" i="79"/>
  <c r="C425" i="79"/>
  <c r="C361" i="79"/>
  <c r="C329" i="79"/>
  <c r="C297" i="79"/>
  <c r="C201" i="79"/>
  <c r="C217" i="79"/>
  <c r="C233" i="79"/>
  <c r="C249" i="79"/>
  <c r="C265" i="79"/>
  <c r="C281" i="79"/>
  <c r="C41" i="79"/>
  <c r="C57" i="79"/>
  <c r="C105" i="79"/>
  <c r="C137" i="79"/>
  <c r="C185" i="79"/>
  <c r="C5451" i="79"/>
  <c r="C4609" i="79"/>
  <c r="B4609" i="79" s="1"/>
  <c r="C4200" i="79"/>
  <c r="B4200" i="79" s="1"/>
  <c r="C3888" i="79"/>
  <c r="B3888" i="79" s="1"/>
  <c r="C3631" i="79"/>
  <c r="B3631" i="79" s="1"/>
  <c r="C3252" i="79"/>
  <c r="B3252" i="79" s="1"/>
  <c r="C3031" i="79"/>
  <c r="B3031" i="79" s="1"/>
  <c r="C2890" i="79"/>
  <c r="B2890" i="79" s="1"/>
  <c r="C2635" i="79"/>
  <c r="B2635" i="79" s="1"/>
  <c r="C2355" i="79"/>
  <c r="B2355" i="79" s="1"/>
  <c r="C1984" i="79"/>
  <c r="B1984" i="79" s="1"/>
  <c r="C1937" i="79"/>
  <c r="B1937" i="79" s="1"/>
  <c r="C1668" i="79"/>
  <c r="B1668" i="79" s="1"/>
  <c r="C1414" i="79"/>
  <c r="B1414" i="79" s="1"/>
  <c r="C1258" i="79"/>
  <c r="B1258" i="79" s="1"/>
  <c r="C1166" i="79"/>
  <c r="B1166" i="79" s="1"/>
  <c r="B1127" i="79"/>
  <c r="B1159" i="79"/>
  <c r="B1055" i="79"/>
  <c r="B967" i="79"/>
  <c r="B904" i="79"/>
  <c r="C781" i="79"/>
  <c r="C797" i="79"/>
  <c r="B824" i="79"/>
  <c r="C608" i="79"/>
  <c r="C672" i="79"/>
  <c r="C736" i="79"/>
  <c r="C488" i="79"/>
  <c r="C360" i="79"/>
  <c r="C3256" i="79"/>
  <c r="B3256" i="79" s="1"/>
  <c r="C2094" i="79"/>
  <c r="B2094" i="79" s="1"/>
  <c r="C1505" i="79"/>
  <c r="B1505" i="79" s="1"/>
  <c r="C1159" i="79"/>
  <c r="B596" i="79"/>
  <c r="B660" i="79"/>
  <c r="B724" i="79"/>
  <c r="C513" i="79"/>
  <c r="C449" i="79"/>
  <c r="C353" i="79"/>
  <c r="C6059" i="79"/>
  <c r="C4359" i="79"/>
  <c r="B4359" i="79" s="1"/>
  <c r="C3928" i="79"/>
  <c r="B3928" i="79" s="1"/>
  <c r="C3428" i="79"/>
  <c r="B3428" i="79" s="1"/>
  <c r="C3059" i="79"/>
  <c r="B3059" i="79" s="1"/>
  <c r="C2683" i="79"/>
  <c r="B2683" i="79" s="1"/>
  <c r="C2314" i="79"/>
  <c r="B2314" i="79" s="1"/>
  <c r="C2009" i="79"/>
  <c r="B2009" i="79" s="1"/>
  <c r="C1864" i="79"/>
  <c r="B1864" i="79" s="1"/>
  <c r="C1619" i="79"/>
  <c r="B1619" i="79" s="1"/>
  <c r="C1182" i="79"/>
  <c r="B1182" i="79" s="1"/>
  <c r="C1050" i="79"/>
  <c r="C975" i="79"/>
  <c r="B877" i="79"/>
  <c r="C676" i="79"/>
  <c r="C480" i="79"/>
  <c r="C352" i="79"/>
  <c r="C294" i="79"/>
  <c r="C86" i="79"/>
  <c r="C182" i="79"/>
  <c r="D1079" i="79"/>
  <c r="D909" i="79"/>
  <c r="B994" i="79"/>
  <c r="B1079" i="79"/>
  <c r="D994" i="79"/>
  <c r="B909" i="79"/>
  <c r="D907" i="79"/>
  <c r="D1077" i="79"/>
  <c r="B992" i="79"/>
  <c r="D992" i="79"/>
  <c r="B907" i="79"/>
  <c r="B1077" i="79"/>
  <c r="D908" i="79"/>
  <c r="B993" i="79"/>
  <c r="D1078" i="79"/>
  <c r="D993" i="79"/>
  <c r="B1078" i="79"/>
  <c r="B908" i="79"/>
  <c r="AF22" i="10"/>
  <c r="AF77" i="10"/>
  <c r="AF93" i="10"/>
  <c r="AF96" i="10"/>
  <c r="AF32" i="10"/>
  <c r="AF91" i="10"/>
  <c r="AF34" i="10"/>
  <c r="AF71" i="10"/>
  <c r="AF92" i="10"/>
  <c r="AF59" i="10"/>
  <c r="AF26" i="10"/>
  <c r="AF94" i="10"/>
  <c r="AF30" i="10"/>
  <c r="AF69" i="10"/>
  <c r="AF29" i="10"/>
  <c r="AF88" i="10"/>
  <c r="AF24" i="10"/>
  <c r="AF75" i="10"/>
  <c r="AF97" i="10"/>
  <c r="AF63" i="10"/>
  <c r="AF76" i="10"/>
  <c r="AF43" i="10"/>
  <c r="AF105" i="10"/>
  <c r="AF86" i="10"/>
  <c r="AF42" i="10"/>
  <c r="AF61" i="10"/>
  <c r="AF89" i="10"/>
  <c r="AF80" i="10"/>
  <c r="AF100" i="10"/>
  <c r="AF51" i="10"/>
  <c r="AF25" i="10"/>
  <c r="AF55" i="10"/>
  <c r="AF60" i="10"/>
  <c r="AF27" i="10"/>
  <c r="AF81" i="10"/>
  <c r="AF78" i="10"/>
  <c r="AF53" i="10"/>
  <c r="AF72" i="10"/>
  <c r="AF84" i="10"/>
  <c r="AF35" i="10"/>
  <c r="AF111" i="10"/>
  <c r="AF47" i="10"/>
  <c r="AF44" i="10"/>
  <c r="AF106" i="10"/>
  <c r="AF65" i="10"/>
  <c r="AF70" i="10"/>
  <c r="AF73" i="10"/>
  <c r="AF109" i="10"/>
  <c r="AF57" i="10"/>
  <c r="AF64" i="10"/>
  <c r="AF68" i="10"/>
  <c r="AF98" i="10"/>
  <c r="AF103" i="10"/>
  <c r="AF39" i="10"/>
  <c r="AF28" i="10"/>
  <c r="AF49" i="10"/>
  <c r="AF62" i="10"/>
  <c r="AF104" i="10"/>
  <c r="AF108" i="10"/>
  <c r="AF38" i="10"/>
  <c r="AF90" i="10"/>
  <c r="AF45" i="10"/>
  <c r="AF33" i="10"/>
  <c r="AF56" i="10"/>
  <c r="AF52" i="10"/>
  <c r="AF82" i="10"/>
  <c r="AF95" i="10"/>
  <c r="AF31" i="10"/>
  <c r="AF99" i="10"/>
  <c r="AF74" i="10"/>
  <c r="AF41" i="10"/>
  <c r="AF54" i="10"/>
  <c r="AF87" i="10"/>
  <c r="AF58" i="10"/>
  <c r="AF46" i="10"/>
  <c r="AF85" i="10"/>
  <c r="AF37" i="10"/>
  <c r="AF40" i="10"/>
  <c r="AF107" i="10"/>
  <c r="AF50" i="10"/>
  <c r="AF79" i="10"/>
  <c r="AF67" i="10"/>
  <c r="AF102" i="10"/>
  <c r="AF101" i="10"/>
  <c r="AF21" i="10"/>
  <c r="AF48" i="10"/>
  <c r="AF36" i="10"/>
  <c r="AF66" i="10"/>
  <c r="AF23" i="10"/>
  <c r="AF83" i="10"/>
  <c r="AF110" i="10"/>
  <c r="AN127" i="51"/>
  <c r="AN138" i="51"/>
  <c r="AN143" i="51"/>
  <c r="AN133" i="51"/>
  <c r="AN102" i="51"/>
  <c r="AN91" i="51"/>
  <c r="AN139" i="51"/>
  <c r="AN142" i="51"/>
  <c r="AN141" i="51"/>
  <c r="P117" i="51"/>
  <c r="AN117" i="51"/>
  <c r="P77" i="51"/>
  <c r="AJ190" i="51" s="1"/>
  <c r="H83" i="71" s="1"/>
  <c r="AN77" i="51"/>
  <c r="AN125" i="51"/>
  <c r="P119" i="51"/>
  <c r="AN119" i="51"/>
  <c r="P69" i="51"/>
  <c r="AJ166" i="51" s="1"/>
  <c r="H59" i="71" s="1"/>
  <c r="AN69" i="51"/>
  <c r="AN118" i="51"/>
  <c r="AN82" i="51"/>
  <c r="P68" i="51"/>
  <c r="AJ163" i="51" s="1"/>
  <c r="H56" i="71" s="1"/>
  <c r="AN68" i="51"/>
  <c r="P132" i="51"/>
  <c r="AN132" i="51"/>
  <c r="AN85" i="51"/>
  <c r="AN70" i="51"/>
  <c r="AN124" i="51"/>
  <c r="AN87" i="51"/>
  <c r="AN111" i="51"/>
  <c r="P148" i="51"/>
  <c r="AN148" i="51"/>
  <c r="P83" i="51"/>
  <c r="AN83" i="51"/>
  <c r="AN93" i="51"/>
  <c r="P72" i="51"/>
  <c r="AN72" i="51"/>
  <c r="P116" i="51"/>
  <c r="AN116" i="51"/>
  <c r="P149" i="51"/>
  <c r="AN149" i="51"/>
  <c r="AN145" i="51"/>
  <c r="AN104" i="51"/>
  <c r="AN131" i="51"/>
  <c r="AN121" i="51"/>
  <c r="AN90" i="51"/>
  <c r="AN76" i="51"/>
  <c r="AN108" i="51"/>
  <c r="AN129" i="51"/>
  <c r="AN73" i="51"/>
  <c r="AN80" i="51"/>
  <c r="AN128" i="51"/>
  <c r="AN78" i="51"/>
  <c r="AN99" i="51"/>
  <c r="AN126" i="51"/>
  <c r="AN106" i="51"/>
  <c r="AN136" i="51"/>
  <c r="AN110" i="51"/>
  <c r="AN112" i="51"/>
  <c r="AN88" i="51"/>
  <c r="AN95" i="51"/>
  <c r="AN71" i="51"/>
  <c r="AN137" i="51"/>
  <c r="AN146" i="51"/>
  <c r="AN84" i="51"/>
  <c r="AN115" i="51"/>
  <c r="F44" i="78" l="1"/>
  <c r="BF20" i="10"/>
  <c r="BG20" i="10"/>
  <c r="BH20" i="10"/>
  <c r="BI20" i="10"/>
  <c r="B31" i="37"/>
  <c r="C31" i="37"/>
  <c r="D31" i="37"/>
  <c r="B32" i="37"/>
  <c r="C32" i="37"/>
  <c r="D32" i="37"/>
  <c r="G32" i="37" s="1"/>
  <c r="B33" i="37"/>
  <c r="C33" i="37"/>
  <c r="D33" i="37"/>
  <c r="N33" i="37" s="1"/>
  <c r="B34" i="37"/>
  <c r="C34" i="37"/>
  <c r="D34" i="37"/>
  <c r="K34" i="37" s="1"/>
  <c r="B35" i="37"/>
  <c r="C35" i="37"/>
  <c r="D35" i="37"/>
  <c r="J35" i="37" s="1"/>
  <c r="B36" i="37"/>
  <c r="C36" i="37"/>
  <c r="D36" i="37"/>
  <c r="B37" i="37"/>
  <c r="C37" i="37"/>
  <c r="D37" i="37"/>
  <c r="I37" i="37" s="1"/>
  <c r="B38" i="37"/>
  <c r="C38" i="37"/>
  <c r="D38" i="37"/>
  <c r="B39" i="37"/>
  <c r="C39" i="37"/>
  <c r="D39" i="37"/>
  <c r="B40" i="37"/>
  <c r="C40" i="37"/>
  <c r="D40" i="37"/>
  <c r="G40" i="37" s="1"/>
  <c r="B41" i="37"/>
  <c r="C41" i="37"/>
  <c r="D41" i="37"/>
  <c r="N41" i="37" s="1"/>
  <c r="B42" i="37"/>
  <c r="C42" i="37"/>
  <c r="D42" i="37"/>
  <c r="K42" i="37" s="1"/>
  <c r="B43" i="37"/>
  <c r="C43" i="37"/>
  <c r="D43" i="37"/>
  <c r="L43" i="37" s="1"/>
  <c r="B44" i="37"/>
  <c r="C44" i="37"/>
  <c r="D44" i="37"/>
  <c r="L44" i="37" s="1"/>
  <c r="B45" i="37"/>
  <c r="C45" i="37"/>
  <c r="D45" i="37"/>
  <c r="I45" i="37" s="1"/>
  <c r="B46" i="37"/>
  <c r="C46" i="37"/>
  <c r="D46" i="37"/>
  <c r="B47" i="37"/>
  <c r="C47" i="37"/>
  <c r="D47" i="37"/>
  <c r="B48" i="37"/>
  <c r="C48" i="37"/>
  <c r="D48" i="37"/>
  <c r="G48" i="37" s="1"/>
  <c r="B49" i="37"/>
  <c r="C49" i="37"/>
  <c r="D49" i="37"/>
  <c r="N49" i="37" s="1"/>
  <c r="B50" i="37"/>
  <c r="C50" i="37"/>
  <c r="D50" i="37"/>
  <c r="K50" i="37" s="1"/>
  <c r="B51" i="37"/>
  <c r="C51" i="37"/>
  <c r="D51" i="37"/>
  <c r="J51" i="37" s="1"/>
  <c r="B52" i="37"/>
  <c r="C52" i="37"/>
  <c r="D52" i="37"/>
  <c r="L52" i="37" s="1"/>
  <c r="B53" i="37"/>
  <c r="C53" i="37"/>
  <c r="D53" i="37"/>
  <c r="I53" i="37" s="1"/>
  <c r="B54" i="37"/>
  <c r="C54" i="37"/>
  <c r="D54" i="37"/>
  <c r="N54" i="37" s="1"/>
  <c r="B55" i="37"/>
  <c r="C55" i="37"/>
  <c r="D55" i="37"/>
  <c r="B56" i="37"/>
  <c r="C56" i="37"/>
  <c r="D56" i="37"/>
  <c r="G56" i="37" s="1"/>
  <c r="B57" i="37"/>
  <c r="C57" i="37"/>
  <c r="D57" i="37"/>
  <c r="N57" i="37" s="1"/>
  <c r="B58" i="37"/>
  <c r="C58" i="37"/>
  <c r="D58" i="37"/>
  <c r="K58" i="37" s="1"/>
  <c r="B59" i="37"/>
  <c r="C59" i="37"/>
  <c r="D59" i="37"/>
  <c r="J59" i="37" s="1"/>
  <c r="B60" i="37"/>
  <c r="C60" i="37"/>
  <c r="D60" i="37"/>
  <c r="L60" i="37" s="1"/>
  <c r="B61" i="37"/>
  <c r="C61" i="37"/>
  <c r="D61" i="37"/>
  <c r="I61" i="37" s="1"/>
  <c r="B62" i="37"/>
  <c r="C62" i="37"/>
  <c r="D62" i="37"/>
  <c r="H62" i="37" s="1"/>
  <c r="B63" i="37"/>
  <c r="C63" i="37"/>
  <c r="D63" i="37"/>
  <c r="B64" i="37"/>
  <c r="C64" i="37"/>
  <c r="D64" i="37"/>
  <c r="G64" i="37" s="1"/>
  <c r="B65" i="37"/>
  <c r="C65" i="37"/>
  <c r="D65" i="37"/>
  <c r="N65" i="37" s="1"/>
  <c r="B66" i="37"/>
  <c r="C66" i="37"/>
  <c r="D66" i="37"/>
  <c r="K66" i="37" s="1"/>
  <c r="B67" i="37"/>
  <c r="C67" i="37"/>
  <c r="D67" i="37"/>
  <c r="L67" i="37" s="1"/>
  <c r="B68" i="37"/>
  <c r="C68" i="37"/>
  <c r="D68" i="37"/>
  <c r="L68" i="37" s="1"/>
  <c r="B69" i="37"/>
  <c r="C69" i="37"/>
  <c r="D69" i="37"/>
  <c r="I69" i="37" s="1"/>
  <c r="B70" i="37"/>
  <c r="C70" i="37"/>
  <c r="D70" i="37"/>
  <c r="J70" i="37" s="1"/>
  <c r="B71" i="37"/>
  <c r="C71" i="37"/>
  <c r="D71" i="37"/>
  <c r="B72" i="37"/>
  <c r="C72" i="37"/>
  <c r="D72" i="37"/>
  <c r="G72" i="37" s="1"/>
  <c r="B73" i="37"/>
  <c r="C73" i="37"/>
  <c r="D73" i="37"/>
  <c r="N73" i="37" s="1"/>
  <c r="B74" i="37"/>
  <c r="C74" i="37"/>
  <c r="D74" i="37"/>
  <c r="K74" i="37" s="1"/>
  <c r="B75" i="37"/>
  <c r="C75" i="37"/>
  <c r="D75" i="37"/>
  <c r="B76" i="37"/>
  <c r="C76" i="37"/>
  <c r="D76" i="37"/>
  <c r="B77" i="37"/>
  <c r="C77" i="37"/>
  <c r="D77" i="37"/>
  <c r="I77" i="37" s="1"/>
  <c r="B78" i="37"/>
  <c r="C78" i="37"/>
  <c r="D78" i="37"/>
  <c r="J78" i="37" s="1"/>
  <c r="B79" i="37"/>
  <c r="C79" i="37"/>
  <c r="D79" i="37"/>
  <c r="B80" i="37"/>
  <c r="C80" i="37"/>
  <c r="D80" i="37"/>
  <c r="G80" i="37" s="1"/>
  <c r="B81" i="37"/>
  <c r="C81" i="37"/>
  <c r="D81" i="37"/>
  <c r="N81" i="37" s="1"/>
  <c r="B82" i="37"/>
  <c r="C82" i="37"/>
  <c r="D82" i="37"/>
  <c r="K82" i="37" s="1"/>
  <c r="B83" i="37"/>
  <c r="C83" i="37"/>
  <c r="D83" i="37"/>
  <c r="J83" i="37" s="1"/>
  <c r="B84" i="37"/>
  <c r="C84" i="37"/>
  <c r="D84" i="37"/>
  <c r="B85" i="37"/>
  <c r="C85" i="37"/>
  <c r="D85" i="37"/>
  <c r="I85" i="37" s="1"/>
  <c r="B86" i="37"/>
  <c r="C86" i="37"/>
  <c r="D86" i="37"/>
  <c r="B87" i="37"/>
  <c r="C87" i="37"/>
  <c r="D87" i="37"/>
  <c r="B88" i="37"/>
  <c r="C88" i="37"/>
  <c r="D88" i="37"/>
  <c r="G88" i="37" s="1"/>
  <c r="B89" i="37"/>
  <c r="C89" i="37"/>
  <c r="D89" i="37"/>
  <c r="N89" i="37" s="1"/>
  <c r="B90" i="37"/>
  <c r="C90" i="37"/>
  <c r="D90" i="37"/>
  <c r="K90" i="37" s="1"/>
  <c r="B91" i="37"/>
  <c r="C91" i="37"/>
  <c r="D91" i="37"/>
  <c r="J91" i="37" s="1"/>
  <c r="B92" i="37"/>
  <c r="C92" i="37"/>
  <c r="D92" i="37"/>
  <c r="B93" i="37"/>
  <c r="C93" i="37"/>
  <c r="D93" i="37"/>
  <c r="I93" i="37" s="1"/>
  <c r="B94" i="37"/>
  <c r="C94" i="37"/>
  <c r="D94" i="37"/>
  <c r="N94" i="37" s="1"/>
  <c r="B95" i="37"/>
  <c r="C95" i="37"/>
  <c r="D95" i="37"/>
  <c r="L95" i="37" s="1"/>
  <c r="B96" i="37"/>
  <c r="C96" i="37"/>
  <c r="D96" i="37"/>
  <c r="G96" i="37" s="1"/>
  <c r="B97" i="37"/>
  <c r="C97" i="37"/>
  <c r="D97" i="37"/>
  <c r="N97" i="37" s="1"/>
  <c r="B98" i="37"/>
  <c r="C98" i="37"/>
  <c r="D98" i="37"/>
  <c r="K98" i="37" s="1"/>
  <c r="B99" i="37"/>
  <c r="C99" i="37"/>
  <c r="D99" i="37"/>
  <c r="J99" i="37" s="1"/>
  <c r="B100" i="37"/>
  <c r="C100" i="37"/>
  <c r="D100" i="37"/>
  <c r="B101" i="37"/>
  <c r="C101" i="37"/>
  <c r="D101" i="37"/>
  <c r="I101" i="37" s="1"/>
  <c r="B102" i="37"/>
  <c r="C102" i="37"/>
  <c r="D102" i="37"/>
  <c r="J102" i="37" s="1"/>
  <c r="B103" i="37"/>
  <c r="C103" i="37"/>
  <c r="D103" i="37"/>
  <c r="B20" i="37"/>
  <c r="C20" i="37"/>
  <c r="D20" i="37"/>
  <c r="B21" i="37"/>
  <c r="C21" i="37"/>
  <c r="D21" i="37"/>
  <c r="I21" i="37" s="1"/>
  <c r="B22" i="37"/>
  <c r="C22" i="37"/>
  <c r="D22" i="37"/>
  <c r="K22" i="37" s="1"/>
  <c r="C23" i="37"/>
  <c r="D23" i="37"/>
  <c r="C24" i="37"/>
  <c r="D24" i="37"/>
  <c r="B25" i="37"/>
  <c r="C25" i="37"/>
  <c r="D25" i="37"/>
  <c r="N25" i="37" s="1"/>
  <c r="B26" i="37"/>
  <c r="C26" i="37"/>
  <c r="D26" i="37"/>
  <c r="B27" i="37"/>
  <c r="C27" i="37"/>
  <c r="D27" i="37"/>
  <c r="B28" i="37"/>
  <c r="C28" i="37"/>
  <c r="D28" i="37"/>
  <c r="G28" i="37" s="1"/>
  <c r="B29" i="37"/>
  <c r="C29" i="37"/>
  <c r="D29" i="37"/>
  <c r="I29" i="37" s="1"/>
  <c r="B30" i="37"/>
  <c r="C30" i="37"/>
  <c r="D30" i="37"/>
  <c r="K30" i="37" s="1"/>
  <c r="C19" i="37"/>
  <c r="D19" i="37"/>
  <c r="B19" i="37"/>
  <c r="C26" i="36"/>
  <c r="D26" i="36"/>
  <c r="E26" i="36"/>
  <c r="C27" i="36"/>
  <c r="D27" i="36"/>
  <c r="E27" i="36"/>
  <c r="C28" i="36"/>
  <c r="D28" i="36"/>
  <c r="E28" i="36"/>
  <c r="C29" i="36"/>
  <c r="D29" i="36"/>
  <c r="E29" i="36"/>
  <c r="C30" i="36"/>
  <c r="D30" i="36"/>
  <c r="E30" i="36"/>
  <c r="C31" i="36"/>
  <c r="D31" i="36"/>
  <c r="E31" i="36"/>
  <c r="C32" i="36"/>
  <c r="D32" i="36"/>
  <c r="E32" i="36"/>
  <c r="C33" i="36"/>
  <c r="D33" i="36"/>
  <c r="E33" i="36"/>
  <c r="C34" i="36"/>
  <c r="D34" i="36"/>
  <c r="E34" i="36"/>
  <c r="C35" i="36"/>
  <c r="D35" i="36"/>
  <c r="E35" i="36"/>
  <c r="C36" i="36"/>
  <c r="D36" i="36"/>
  <c r="E36" i="36"/>
  <c r="C37" i="36"/>
  <c r="D37" i="36"/>
  <c r="E37" i="36"/>
  <c r="C38" i="36"/>
  <c r="D38" i="36"/>
  <c r="E38" i="36"/>
  <c r="C39" i="36"/>
  <c r="D39" i="36"/>
  <c r="E39" i="36"/>
  <c r="C40" i="36"/>
  <c r="D40" i="36"/>
  <c r="E40" i="36"/>
  <c r="C41" i="36"/>
  <c r="D41" i="36"/>
  <c r="E41" i="36"/>
  <c r="C42" i="36"/>
  <c r="D42" i="36"/>
  <c r="E42" i="36"/>
  <c r="C43" i="36"/>
  <c r="D43" i="36"/>
  <c r="E43" i="36"/>
  <c r="C44" i="36"/>
  <c r="D44" i="36"/>
  <c r="E44" i="36"/>
  <c r="C45" i="36"/>
  <c r="D45" i="36"/>
  <c r="E45" i="36"/>
  <c r="C46" i="36"/>
  <c r="D46" i="36"/>
  <c r="E46" i="36"/>
  <c r="C47" i="36"/>
  <c r="D47" i="36"/>
  <c r="E47" i="36"/>
  <c r="C48" i="36"/>
  <c r="D48" i="36"/>
  <c r="E48" i="36"/>
  <c r="C49" i="36"/>
  <c r="D49" i="36"/>
  <c r="E49" i="36"/>
  <c r="C50" i="36"/>
  <c r="D50" i="36"/>
  <c r="E50" i="36"/>
  <c r="C51" i="36"/>
  <c r="D51" i="36"/>
  <c r="E51" i="36"/>
  <c r="C52" i="36"/>
  <c r="D52" i="36"/>
  <c r="E52" i="36"/>
  <c r="C53" i="36"/>
  <c r="D53" i="36"/>
  <c r="E53" i="36"/>
  <c r="C54" i="36"/>
  <c r="D54" i="36"/>
  <c r="E54" i="36"/>
  <c r="C55" i="36"/>
  <c r="D55" i="36"/>
  <c r="E55" i="36"/>
  <c r="C56" i="36"/>
  <c r="D56" i="36"/>
  <c r="E56" i="36"/>
  <c r="C57" i="36"/>
  <c r="D57" i="36"/>
  <c r="E57" i="36"/>
  <c r="C58" i="36"/>
  <c r="D58" i="36"/>
  <c r="E58" i="36"/>
  <c r="C59" i="36"/>
  <c r="D59" i="36"/>
  <c r="E59" i="36"/>
  <c r="C60" i="36"/>
  <c r="D60" i="36"/>
  <c r="E60" i="36"/>
  <c r="C61" i="36"/>
  <c r="D61" i="36"/>
  <c r="E61" i="36"/>
  <c r="C62" i="36"/>
  <c r="D62" i="36"/>
  <c r="E62" i="36"/>
  <c r="C63" i="36"/>
  <c r="D63" i="36"/>
  <c r="E63" i="36"/>
  <c r="C64" i="36"/>
  <c r="D64" i="36"/>
  <c r="E64" i="36"/>
  <c r="C65" i="36"/>
  <c r="D65" i="36"/>
  <c r="E65" i="36"/>
  <c r="C66" i="36"/>
  <c r="D66" i="36"/>
  <c r="E66" i="36"/>
  <c r="C67" i="36"/>
  <c r="D67" i="36"/>
  <c r="E67" i="36"/>
  <c r="C68" i="36"/>
  <c r="D68" i="36"/>
  <c r="E68" i="36"/>
  <c r="C69" i="36"/>
  <c r="D69" i="36"/>
  <c r="E69" i="36"/>
  <c r="C70" i="36"/>
  <c r="D70" i="36"/>
  <c r="E70" i="36"/>
  <c r="C71" i="36"/>
  <c r="D71" i="36"/>
  <c r="E71" i="36"/>
  <c r="C72" i="36"/>
  <c r="D72" i="36"/>
  <c r="E72" i="36"/>
  <c r="C73" i="36"/>
  <c r="D73" i="36"/>
  <c r="E73" i="36"/>
  <c r="C74" i="36"/>
  <c r="D74" i="36"/>
  <c r="E74" i="36"/>
  <c r="C75" i="36"/>
  <c r="D75" i="36"/>
  <c r="E75" i="36"/>
  <c r="C76" i="36"/>
  <c r="D76" i="36"/>
  <c r="E76" i="36"/>
  <c r="C77" i="36"/>
  <c r="D77" i="36"/>
  <c r="E77" i="36"/>
  <c r="C78" i="36"/>
  <c r="D78" i="36"/>
  <c r="E78" i="36"/>
  <c r="C79" i="36"/>
  <c r="D79" i="36"/>
  <c r="E79" i="36"/>
  <c r="C80" i="36"/>
  <c r="D80" i="36"/>
  <c r="E80" i="36"/>
  <c r="C81" i="36"/>
  <c r="D81" i="36"/>
  <c r="E81" i="36"/>
  <c r="C82" i="36"/>
  <c r="D82" i="36"/>
  <c r="E82" i="36"/>
  <c r="C83" i="36"/>
  <c r="D83" i="36"/>
  <c r="E83" i="36"/>
  <c r="C84" i="36"/>
  <c r="D84" i="36"/>
  <c r="E84" i="36"/>
  <c r="C85" i="36"/>
  <c r="D85" i="36"/>
  <c r="E85" i="36"/>
  <c r="C86" i="36"/>
  <c r="D86" i="36"/>
  <c r="E86" i="36"/>
  <c r="C87" i="36"/>
  <c r="D87" i="36"/>
  <c r="E87" i="36"/>
  <c r="C88" i="36"/>
  <c r="D88" i="36"/>
  <c r="E88" i="36"/>
  <c r="C89" i="36"/>
  <c r="D89" i="36"/>
  <c r="E89" i="36"/>
  <c r="C90" i="36"/>
  <c r="D90" i="36"/>
  <c r="E90" i="36"/>
  <c r="C91" i="36"/>
  <c r="D91" i="36"/>
  <c r="E91" i="36"/>
  <c r="C92" i="36"/>
  <c r="D92" i="36"/>
  <c r="E92" i="36"/>
  <c r="C93" i="36"/>
  <c r="D93" i="36"/>
  <c r="E93" i="36"/>
  <c r="C94" i="36"/>
  <c r="D94" i="36"/>
  <c r="E94" i="36"/>
  <c r="C95" i="36"/>
  <c r="D95" i="36"/>
  <c r="E95" i="36"/>
  <c r="C96" i="36"/>
  <c r="D96" i="36"/>
  <c r="E96" i="36"/>
  <c r="C97" i="36"/>
  <c r="D97" i="36"/>
  <c r="E97" i="36"/>
  <c r="C98" i="36"/>
  <c r="D98" i="36"/>
  <c r="E98" i="36"/>
  <c r="C99" i="36"/>
  <c r="D99" i="36"/>
  <c r="E99" i="36"/>
  <c r="C100" i="36"/>
  <c r="D100" i="36"/>
  <c r="E100" i="36"/>
  <c r="C101" i="36"/>
  <c r="D101" i="36"/>
  <c r="E101" i="36"/>
  <c r="C102" i="36"/>
  <c r="D102" i="36"/>
  <c r="E102" i="36"/>
  <c r="C103" i="36"/>
  <c r="D103" i="36"/>
  <c r="E103" i="36"/>
  <c r="C104" i="36"/>
  <c r="D104" i="36"/>
  <c r="E104" i="36"/>
  <c r="C105" i="36"/>
  <c r="D105" i="36"/>
  <c r="E105" i="36"/>
  <c r="C106" i="36"/>
  <c r="D106" i="36"/>
  <c r="E106" i="36"/>
  <c r="C107" i="36"/>
  <c r="D107" i="36"/>
  <c r="E107" i="36"/>
  <c r="C108" i="36"/>
  <c r="D108" i="36"/>
  <c r="E108" i="36"/>
  <c r="C109" i="36"/>
  <c r="D109" i="36"/>
  <c r="E109" i="36"/>
  <c r="C110" i="36"/>
  <c r="D110" i="36"/>
  <c r="E110" i="36"/>
  <c r="C111" i="36"/>
  <c r="D111" i="36"/>
  <c r="E111" i="36"/>
  <c r="C112" i="36"/>
  <c r="D112" i="36"/>
  <c r="E112" i="36"/>
  <c r="C113" i="36"/>
  <c r="D113" i="36"/>
  <c r="E113" i="36"/>
  <c r="C114" i="36"/>
  <c r="D114" i="36"/>
  <c r="E114" i="36"/>
  <c r="C115" i="36"/>
  <c r="D115" i="36"/>
  <c r="E115" i="36"/>
  <c r="C25" i="36"/>
  <c r="D25" i="36"/>
  <c r="E25" i="36"/>
  <c r="ET60" i="10"/>
  <c r="ET59" i="10"/>
  <c r="ET58" i="10"/>
  <c r="ET57" i="10"/>
  <c r="ET56" i="10"/>
  <c r="ET55" i="10"/>
  <c r="ET54" i="10"/>
  <c r="ET18" i="10"/>
  <c r="ET19" i="10"/>
  <c r="ET20" i="10"/>
  <c r="ET21" i="10"/>
  <c r="ET22" i="10"/>
  <c r="ET23" i="10"/>
  <c r="ET24" i="10"/>
  <c r="ET25" i="10"/>
  <c r="ET26" i="10"/>
  <c r="ET27" i="10"/>
  <c r="ET28" i="10"/>
  <c r="ET29" i="10"/>
  <c r="ET30" i="10"/>
  <c r="ET31" i="10"/>
  <c r="ET32" i="10"/>
  <c r="ET33" i="10"/>
  <c r="ET34" i="10"/>
  <c r="ET35" i="10"/>
  <c r="ET36" i="10"/>
  <c r="ET37" i="10"/>
  <c r="ET38" i="10"/>
  <c r="ET39" i="10"/>
  <c r="ET40" i="10"/>
  <c r="ET41" i="10"/>
  <c r="ET42" i="10"/>
  <c r="ET43" i="10"/>
  <c r="ET44" i="10"/>
  <c r="ET45" i="10"/>
  <c r="ET46" i="10"/>
  <c r="ET47" i="10"/>
  <c r="ET48" i="10"/>
  <c r="ET49" i="10"/>
  <c r="ET50" i="10"/>
  <c r="ET51" i="10"/>
  <c r="ET52" i="10"/>
  <c r="ET53" i="10"/>
  <c r="ET17"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111" i="10"/>
  <c r="AI21" i="10"/>
  <c r="AH21" i="10"/>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22" i="11"/>
  <c r="L23" i="11"/>
  <c r="B23" i="11"/>
  <c r="C23" i="11"/>
  <c r="D23" i="11"/>
  <c r="E23" i="11"/>
  <c r="F23" i="11"/>
  <c r="H23" i="11"/>
  <c r="J23" i="11"/>
  <c r="O23" i="11"/>
  <c r="R23" i="11"/>
  <c r="S23" i="11"/>
  <c r="T23" i="11"/>
  <c r="U23" i="11"/>
  <c r="B24" i="11"/>
  <c r="C24" i="11"/>
  <c r="D24" i="11"/>
  <c r="E24" i="11"/>
  <c r="F24" i="11"/>
  <c r="H24" i="11"/>
  <c r="J24" i="11"/>
  <c r="O24" i="11"/>
  <c r="R24" i="11"/>
  <c r="S24" i="11"/>
  <c r="T24" i="11"/>
  <c r="U24" i="11"/>
  <c r="B25" i="11"/>
  <c r="C25" i="11"/>
  <c r="D25" i="11"/>
  <c r="E25" i="11"/>
  <c r="F25" i="11"/>
  <c r="H25" i="11"/>
  <c r="J25" i="11"/>
  <c r="O25" i="11"/>
  <c r="R25" i="11"/>
  <c r="S25" i="11"/>
  <c r="T25" i="11"/>
  <c r="U25" i="11"/>
  <c r="B26" i="11"/>
  <c r="C26" i="11"/>
  <c r="D26" i="11"/>
  <c r="E26" i="11"/>
  <c r="F26" i="11"/>
  <c r="H26" i="11"/>
  <c r="J26" i="11"/>
  <c r="O26" i="11"/>
  <c r="R26" i="11"/>
  <c r="S26" i="11"/>
  <c r="T26" i="11"/>
  <c r="U26" i="11"/>
  <c r="B27" i="11"/>
  <c r="C27" i="11"/>
  <c r="D27" i="11"/>
  <c r="E27" i="11"/>
  <c r="F27" i="11"/>
  <c r="H27" i="11"/>
  <c r="J27" i="11"/>
  <c r="O27" i="11"/>
  <c r="R27" i="11"/>
  <c r="S27" i="11"/>
  <c r="T27" i="11"/>
  <c r="U27" i="11"/>
  <c r="B28" i="11"/>
  <c r="C28" i="11"/>
  <c r="D28" i="11"/>
  <c r="E28" i="11"/>
  <c r="F28" i="11"/>
  <c r="H28" i="11"/>
  <c r="J28" i="11"/>
  <c r="O28" i="11"/>
  <c r="R28" i="11"/>
  <c r="S28" i="11"/>
  <c r="T28" i="11"/>
  <c r="U28" i="11"/>
  <c r="B29" i="11"/>
  <c r="C29" i="11"/>
  <c r="D29" i="11"/>
  <c r="E29" i="11"/>
  <c r="F29" i="11"/>
  <c r="H29" i="11"/>
  <c r="J29" i="11"/>
  <c r="O29" i="11"/>
  <c r="R29" i="11"/>
  <c r="S29" i="11"/>
  <c r="T29" i="11"/>
  <c r="U29" i="11"/>
  <c r="B30" i="11"/>
  <c r="C30" i="11"/>
  <c r="D30" i="11"/>
  <c r="E30" i="11"/>
  <c r="F30" i="11"/>
  <c r="H30" i="11"/>
  <c r="J30" i="11"/>
  <c r="O30" i="11"/>
  <c r="R30" i="11"/>
  <c r="S30" i="11"/>
  <c r="T30" i="11"/>
  <c r="U30" i="11"/>
  <c r="B31" i="11"/>
  <c r="C31" i="11"/>
  <c r="D31" i="11"/>
  <c r="E31" i="11"/>
  <c r="F31" i="11"/>
  <c r="H31" i="11"/>
  <c r="J31" i="11"/>
  <c r="O31" i="11"/>
  <c r="R31" i="11"/>
  <c r="S31" i="11"/>
  <c r="T31" i="11"/>
  <c r="U31" i="11"/>
  <c r="B32" i="11"/>
  <c r="C32" i="11"/>
  <c r="D32" i="11"/>
  <c r="E32" i="11"/>
  <c r="F32" i="11"/>
  <c r="H32" i="11"/>
  <c r="J32" i="11"/>
  <c r="O32" i="11"/>
  <c r="R32" i="11"/>
  <c r="S32" i="11"/>
  <c r="T32" i="11"/>
  <c r="U32" i="11"/>
  <c r="B33" i="11"/>
  <c r="C33" i="11"/>
  <c r="D33" i="11"/>
  <c r="E33" i="11"/>
  <c r="F33" i="11"/>
  <c r="H33" i="11"/>
  <c r="J33" i="11"/>
  <c r="O33" i="11"/>
  <c r="R33" i="11"/>
  <c r="S33" i="11"/>
  <c r="T33" i="11"/>
  <c r="U33" i="11"/>
  <c r="B34" i="11"/>
  <c r="C34" i="11"/>
  <c r="D34" i="11"/>
  <c r="E34" i="11"/>
  <c r="F34" i="11"/>
  <c r="H34" i="11"/>
  <c r="J34" i="11"/>
  <c r="O34" i="11"/>
  <c r="R34" i="11"/>
  <c r="S34" i="11"/>
  <c r="T34" i="11"/>
  <c r="U34" i="11"/>
  <c r="B35" i="11"/>
  <c r="C35" i="11"/>
  <c r="D35" i="11"/>
  <c r="E35" i="11"/>
  <c r="F35" i="11"/>
  <c r="H35" i="11"/>
  <c r="J35" i="11"/>
  <c r="O35" i="11"/>
  <c r="R35" i="11"/>
  <c r="S35" i="11"/>
  <c r="T35" i="11"/>
  <c r="U35" i="11"/>
  <c r="B36" i="11"/>
  <c r="C36" i="11"/>
  <c r="D36" i="11"/>
  <c r="E36" i="11"/>
  <c r="F36" i="11"/>
  <c r="H36" i="11"/>
  <c r="J36" i="11"/>
  <c r="O36" i="11"/>
  <c r="R36" i="11"/>
  <c r="S36" i="11"/>
  <c r="T36" i="11"/>
  <c r="U36" i="11"/>
  <c r="B37" i="11"/>
  <c r="C37" i="11"/>
  <c r="D37" i="11"/>
  <c r="E37" i="11"/>
  <c r="F37" i="11"/>
  <c r="H37" i="11"/>
  <c r="J37" i="11"/>
  <c r="O37" i="11"/>
  <c r="R37" i="11"/>
  <c r="S37" i="11"/>
  <c r="T37" i="11"/>
  <c r="U37" i="11"/>
  <c r="B38" i="11"/>
  <c r="C38" i="11"/>
  <c r="D38" i="11"/>
  <c r="E38" i="11"/>
  <c r="F38" i="11"/>
  <c r="H38" i="11"/>
  <c r="J38" i="11"/>
  <c r="O38" i="11"/>
  <c r="R38" i="11"/>
  <c r="S38" i="11"/>
  <c r="T38" i="11"/>
  <c r="U38" i="11"/>
  <c r="B39" i="11"/>
  <c r="C39" i="11"/>
  <c r="D39" i="11"/>
  <c r="E39" i="11"/>
  <c r="F39" i="11"/>
  <c r="H39" i="11"/>
  <c r="J39" i="11"/>
  <c r="O39" i="11"/>
  <c r="R39" i="11"/>
  <c r="S39" i="11"/>
  <c r="T39" i="11"/>
  <c r="U39" i="11"/>
  <c r="B40" i="11"/>
  <c r="C40" i="11"/>
  <c r="D40" i="11"/>
  <c r="E40" i="11"/>
  <c r="F40" i="11"/>
  <c r="H40" i="11"/>
  <c r="J40" i="11"/>
  <c r="O40" i="11"/>
  <c r="R40" i="11"/>
  <c r="S40" i="11"/>
  <c r="T40" i="11"/>
  <c r="U40" i="11"/>
  <c r="B41" i="11"/>
  <c r="C41" i="11"/>
  <c r="D41" i="11"/>
  <c r="E41" i="11"/>
  <c r="F41" i="11"/>
  <c r="H41" i="11"/>
  <c r="J41" i="11"/>
  <c r="O41" i="11"/>
  <c r="R41" i="11"/>
  <c r="S41" i="11"/>
  <c r="T41" i="11"/>
  <c r="U41" i="11"/>
  <c r="B42" i="11"/>
  <c r="C42" i="11"/>
  <c r="D42" i="11"/>
  <c r="E42" i="11"/>
  <c r="F42" i="11"/>
  <c r="H42" i="11"/>
  <c r="J42" i="11"/>
  <c r="O42" i="11"/>
  <c r="R42" i="11"/>
  <c r="S42" i="11"/>
  <c r="T42" i="11"/>
  <c r="U42" i="11"/>
  <c r="B43" i="11"/>
  <c r="C43" i="11"/>
  <c r="D43" i="11"/>
  <c r="E43" i="11"/>
  <c r="F43" i="11"/>
  <c r="H43" i="11"/>
  <c r="J43" i="11"/>
  <c r="O43" i="11"/>
  <c r="R43" i="11"/>
  <c r="S43" i="11"/>
  <c r="T43" i="11"/>
  <c r="U43" i="11"/>
  <c r="B44" i="11"/>
  <c r="C44" i="11"/>
  <c r="D44" i="11"/>
  <c r="E44" i="11"/>
  <c r="F44" i="11"/>
  <c r="H44" i="11"/>
  <c r="J44" i="11"/>
  <c r="O44" i="11"/>
  <c r="R44" i="11"/>
  <c r="S44" i="11"/>
  <c r="T44" i="11"/>
  <c r="U44" i="11"/>
  <c r="B45" i="11"/>
  <c r="C45" i="11"/>
  <c r="D45" i="11"/>
  <c r="E45" i="11"/>
  <c r="F45" i="11"/>
  <c r="H45" i="11"/>
  <c r="J45" i="11"/>
  <c r="O45" i="11"/>
  <c r="R45" i="11"/>
  <c r="S45" i="11"/>
  <c r="T45" i="11"/>
  <c r="U45" i="11"/>
  <c r="B46" i="11"/>
  <c r="C46" i="11"/>
  <c r="D46" i="11"/>
  <c r="E46" i="11"/>
  <c r="F46" i="11"/>
  <c r="H46" i="11"/>
  <c r="J46" i="11"/>
  <c r="O46" i="11"/>
  <c r="R46" i="11"/>
  <c r="S46" i="11"/>
  <c r="T46" i="11"/>
  <c r="U46" i="11"/>
  <c r="B47" i="11"/>
  <c r="C47" i="11"/>
  <c r="D47" i="11"/>
  <c r="E47" i="11"/>
  <c r="F47" i="11"/>
  <c r="H47" i="11"/>
  <c r="J47" i="11"/>
  <c r="O47" i="11"/>
  <c r="R47" i="11"/>
  <c r="S47" i="11"/>
  <c r="T47" i="11"/>
  <c r="U47" i="11"/>
  <c r="B48" i="11"/>
  <c r="C48" i="11"/>
  <c r="D48" i="11"/>
  <c r="E48" i="11"/>
  <c r="F48" i="11"/>
  <c r="H48" i="11"/>
  <c r="J48" i="11"/>
  <c r="O48" i="11"/>
  <c r="R48" i="11"/>
  <c r="S48" i="11"/>
  <c r="T48" i="11"/>
  <c r="U48" i="11"/>
  <c r="B49" i="11"/>
  <c r="C49" i="11"/>
  <c r="D49" i="11"/>
  <c r="E49" i="11"/>
  <c r="F49" i="11"/>
  <c r="H49" i="11"/>
  <c r="J49" i="11"/>
  <c r="O49" i="11"/>
  <c r="R49" i="11"/>
  <c r="S49" i="11"/>
  <c r="T49" i="11"/>
  <c r="U49" i="11"/>
  <c r="B50" i="11"/>
  <c r="C50" i="11"/>
  <c r="D50" i="11"/>
  <c r="E50" i="11"/>
  <c r="F50" i="11"/>
  <c r="H50" i="11"/>
  <c r="J50" i="11"/>
  <c r="O50" i="11"/>
  <c r="R50" i="11"/>
  <c r="S50" i="11"/>
  <c r="T50" i="11"/>
  <c r="U50" i="11"/>
  <c r="B51" i="11"/>
  <c r="C51" i="11"/>
  <c r="D51" i="11"/>
  <c r="E51" i="11"/>
  <c r="F51" i="11"/>
  <c r="H51" i="11"/>
  <c r="J51" i="11"/>
  <c r="O51" i="11"/>
  <c r="R51" i="11"/>
  <c r="S51" i="11"/>
  <c r="T51" i="11"/>
  <c r="U51" i="11"/>
  <c r="B52" i="11"/>
  <c r="C52" i="11"/>
  <c r="D52" i="11"/>
  <c r="E52" i="11"/>
  <c r="F52" i="11"/>
  <c r="H52" i="11"/>
  <c r="J52" i="11"/>
  <c r="O52" i="11"/>
  <c r="R52" i="11"/>
  <c r="S52" i="11"/>
  <c r="T52" i="11"/>
  <c r="U52" i="11"/>
  <c r="B53" i="11"/>
  <c r="C53" i="11"/>
  <c r="D53" i="11"/>
  <c r="E53" i="11"/>
  <c r="F53" i="11"/>
  <c r="H53" i="11"/>
  <c r="J53" i="11"/>
  <c r="O53" i="11"/>
  <c r="R53" i="11"/>
  <c r="S53" i="11"/>
  <c r="T53" i="11"/>
  <c r="U53" i="11"/>
  <c r="B54" i="11"/>
  <c r="C54" i="11"/>
  <c r="D54" i="11"/>
  <c r="E54" i="11"/>
  <c r="F54" i="11"/>
  <c r="H54" i="11"/>
  <c r="J54" i="11"/>
  <c r="O54" i="11"/>
  <c r="R54" i="11"/>
  <c r="S54" i="11"/>
  <c r="T54" i="11"/>
  <c r="U54" i="11"/>
  <c r="B55" i="11"/>
  <c r="C55" i="11"/>
  <c r="D55" i="11"/>
  <c r="E55" i="11"/>
  <c r="F55" i="11"/>
  <c r="H55" i="11"/>
  <c r="J55" i="11"/>
  <c r="O55" i="11"/>
  <c r="R55" i="11"/>
  <c r="S55" i="11"/>
  <c r="T55" i="11"/>
  <c r="U55" i="11"/>
  <c r="B56" i="11"/>
  <c r="C56" i="11"/>
  <c r="D56" i="11"/>
  <c r="E56" i="11"/>
  <c r="F56" i="11"/>
  <c r="H56" i="11"/>
  <c r="J56" i="11"/>
  <c r="O56" i="11"/>
  <c r="R56" i="11"/>
  <c r="S56" i="11"/>
  <c r="T56" i="11"/>
  <c r="U56" i="11"/>
  <c r="B57" i="11"/>
  <c r="C57" i="11"/>
  <c r="D57" i="11"/>
  <c r="E57" i="11"/>
  <c r="F57" i="11"/>
  <c r="H57" i="11"/>
  <c r="J57" i="11"/>
  <c r="O57" i="11"/>
  <c r="R57" i="11"/>
  <c r="S57" i="11"/>
  <c r="T57" i="11"/>
  <c r="U57" i="11"/>
  <c r="B58" i="11"/>
  <c r="C58" i="11"/>
  <c r="D58" i="11"/>
  <c r="E58" i="11"/>
  <c r="F58" i="11"/>
  <c r="H58" i="11"/>
  <c r="J58" i="11"/>
  <c r="O58" i="11"/>
  <c r="R58" i="11"/>
  <c r="S58" i="11"/>
  <c r="T58" i="11"/>
  <c r="U58" i="11"/>
  <c r="B59" i="11"/>
  <c r="C59" i="11"/>
  <c r="D59" i="11"/>
  <c r="E59" i="11"/>
  <c r="F59" i="11"/>
  <c r="H59" i="11"/>
  <c r="J59" i="11"/>
  <c r="O59" i="11"/>
  <c r="R59" i="11"/>
  <c r="S59" i="11"/>
  <c r="T59" i="11"/>
  <c r="U59" i="11"/>
  <c r="B60" i="11"/>
  <c r="C60" i="11"/>
  <c r="D60" i="11"/>
  <c r="E60" i="11"/>
  <c r="F60" i="11"/>
  <c r="H60" i="11"/>
  <c r="J60" i="11"/>
  <c r="O60" i="11"/>
  <c r="R60" i="11"/>
  <c r="S60" i="11"/>
  <c r="T60" i="11"/>
  <c r="U60" i="11"/>
  <c r="B61" i="11"/>
  <c r="C61" i="11"/>
  <c r="D61" i="11"/>
  <c r="E61" i="11"/>
  <c r="F61" i="11"/>
  <c r="H61" i="11"/>
  <c r="J61" i="11"/>
  <c r="O61" i="11"/>
  <c r="R61" i="11"/>
  <c r="S61" i="11"/>
  <c r="T61" i="11"/>
  <c r="U61" i="11"/>
  <c r="B62" i="11"/>
  <c r="C62" i="11"/>
  <c r="D62" i="11"/>
  <c r="E62" i="11"/>
  <c r="F62" i="11"/>
  <c r="H62" i="11"/>
  <c r="J62" i="11"/>
  <c r="O62" i="11"/>
  <c r="R62" i="11"/>
  <c r="S62" i="11"/>
  <c r="T62" i="11"/>
  <c r="U62" i="11"/>
  <c r="B63" i="11"/>
  <c r="C63" i="11"/>
  <c r="D63" i="11"/>
  <c r="E63" i="11"/>
  <c r="F63" i="11"/>
  <c r="H63" i="11"/>
  <c r="J63" i="11"/>
  <c r="O63" i="11"/>
  <c r="R63" i="11"/>
  <c r="S63" i="11"/>
  <c r="T63" i="11"/>
  <c r="U63" i="11"/>
  <c r="B64" i="11"/>
  <c r="C64" i="11"/>
  <c r="D64" i="11"/>
  <c r="E64" i="11"/>
  <c r="F64" i="11"/>
  <c r="H64" i="11"/>
  <c r="J64" i="11"/>
  <c r="O64" i="11"/>
  <c r="R64" i="11"/>
  <c r="S64" i="11"/>
  <c r="T64" i="11"/>
  <c r="U64" i="11"/>
  <c r="B65" i="11"/>
  <c r="C65" i="11"/>
  <c r="D65" i="11"/>
  <c r="E65" i="11"/>
  <c r="F65" i="11"/>
  <c r="H65" i="11"/>
  <c r="J65" i="11"/>
  <c r="O65" i="11"/>
  <c r="R65" i="11"/>
  <c r="S65" i="11"/>
  <c r="T65" i="11"/>
  <c r="U65" i="11"/>
  <c r="B66" i="11"/>
  <c r="C66" i="11"/>
  <c r="D66" i="11"/>
  <c r="E66" i="11"/>
  <c r="F66" i="11"/>
  <c r="H66" i="11"/>
  <c r="J66" i="11"/>
  <c r="O66" i="11"/>
  <c r="R66" i="11"/>
  <c r="S66" i="11"/>
  <c r="T66" i="11"/>
  <c r="U66" i="11"/>
  <c r="B67" i="11"/>
  <c r="C67" i="11"/>
  <c r="D67" i="11"/>
  <c r="E67" i="11"/>
  <c r="F67" i="11"/>
  <c r="H67" i="11"/>
  <c r="J67" i="11"/>
  <c r="O67" i="11"/>
  <c r="R67" i="11"/>
  <c r="S67" i="11"/>
  <c r="T67" i="11"/>
  <c r="U67" i="11"/>
  <c r="B68" i="11"/>
  <c r="C68" i="11"/>
  <c r="D68" i="11"/>
  <c r="E68" i="11"/>
  <c r="F68" i="11"/>
  <c r="H68" i="11"/>
  <c r="J68" i="11"/>
  <c r="O68" i="11"/>
  <c r="R68" i="11"/>
  <c r="S68" i="11"/>
  <c r="T68" i="11"/>
  <c r="U68" i="11"/>
  <c r="B69" i="11"/>
  <c r="C69" i="11"/>
  <c r="D69" i="11"/>
  <c r="E69" i="11"/>
  <c r="F69" i="11"/>
  <c r="H69" i="11"/>
  <c r="J69" i="11"/>
  <c r="O69" i="11"/>
  <c r="R69" i="11"/>
  <c r="S69" i="11"/>
  <c r="T69" i="11"/>
  <c r="U69" i="11"/>
  <c r="B70" i="11"/>
  <c r="C70" i="11"/>
  <c r="D70" i="11"/>
  <c r="E70" i="11"/>
  <c r="F70" i="11"/>
  <c r="H70" i="11"/>
  <c r="J70" i="11"/>
  <c r="O70" i="11"/>
  <c r="R70" i="11"/>
  <c r="S70" i="11"/>
  <c r="T70" i="11"/>
  <c r="U70" i="11"/>
  <c r="B71" i="11"/>
  <c r="C71" i="11"/>
  <c r="D71" i="11"/>
  <c r="E71" i="11"/>
  <c r="F71" i="11"/>
  <c r="H71" i="11"/>
  <c r="J71" i="11"/>
  <c r="O71" i="11"/>
  <c r="R71" i="11"/>
  <c r="S71" i="11"/>
  <c r="T71" i="11"/>
  <c r="U71" i="11"/>
  <c r="B72" i="11"/>
  <c r="C72" i="11"/>
  <c r="D72" i="11"/>
  <c r="E72" i="11"/>
  <c r="F72" i="11"/>
  <c r="H72" i="11"/>
  <c r="J72" i="11"/>
  <c r="O72" i="11"/>
  <c r="R72" i="11"/>
  <c r="S72" i="11"/>
  <c r="T72" i="11"/>
  <c r="U72" i="11"/>
  <c r="B73" i="11"/>
  <c r="C73" i="11"/>
  <c r="D73" i="11"/>
  <c r="E73" i="11"/>
  <c r="F73" i="11"/>
  <c r="H73" i="11"/>
  <c r="J73" i="11"/>
  <c r="O73" i="11"/>
  <c r="R73" i="11"/>
  <c r="S73" i="11"/>
  <c r="T73" i="11"/>
  <c r="U73" i="11"/>
  <c r="B74" i="11"/>
  <c r="C74" i="11"/>
  <c r="D74" i="11"/>
  <c r="E74" i="11"/>
  <c r="F74" i="11"/>
  <c r="H74" i="11"/>
  <c r="J74" i="11"/>
  <c r="O74" i="11"/>
  <c r="R74" i="11"/>
  <c r="S74" i="11"/>
  <c r="T74" i="11"/>
  <c r="U74" i="11"/>
  <c r="B75" i="11"/>
  <c r="C75" i="11"/>
  <c r="D75" i="11"/>
  <c r="E75" i="11"/>
  <c r="F75" i="11"/>
  <c r="H75" i="11"/>
  <c r="J75" i="11"/>
  <c r="O75" i="11"/>
  <c r="R75" i="11"/>
  <c r="S75" i="11"/>
  <c r="T75" i="11"/>
  <c r="U75" i="11"/>
  <c r="B76" i="11"/>
  <c r="C76" i="11"/>
  <c r="D76" i="11"/>
  <c r="E76" i="11"/>
  <c r="F76" i="11"/>
  <c r="H76" i="11"/>
  <c r="J76" i="11"/>
  <c r="O76" i="11"/>
  <c r="R76" i="11"/>
  <c r="S76" i="11"/>
  <c r="T76" i="11"/>
  <c r="U76" i="11"/>
  <c r="B77" i="11"/>
  <c r="C77" i="11"/>
  <c r="D77" i="11"/>
  <c r="E77" i="11"/>
  <c r="F77" i="11"/>
  <c r="H77" i="11"/>
  <c r="J77" i="11"/>
  <c r="O77" i="11"/>
  <c r="R77" i="11"/>
  <c r="S77" i="11"/>
  <c r="T77" i="11"/>
  <c r="U77" i="11"/>
  <c r="B78" i="11"/>
  <c r="C78" i="11"/>
  <c r="D78" i="11"/>
  <c r="E78" i="11"/>
  <c r="F78" i="11"/>
  <c r="H78" i="11"/>
  <c r="J78" i="11"/>
  <c r="O78" i="11"/>
  <c r="R78" i="11"/>
  <c r="S78" i="11"/>
  <c r="T78" i="11"/>
  <c r="U78" i="11"/>
  <c r="B79" i="11"/>
  <c r="C79" i="11"/>
  <c r="D79" i="11"/>
  <c r="E79" i="11"/>
  <c r="F79" i="11"/>
  <c r="H79" i="11"/>
  <c r="J79" i="11"/>
  <c r="O79" i="11"/>
  <c r="R79" i="11"/>
  <c r="S79" i="11"/>
  <c r="T79" i="11"/>
  <c r="U79" i="11"/>
  <c r="B80" i="11"/>
  <c r="C80" i="11"/>
  <c r="D80" i="11"/>
  <c r="E80" i="11"/>
  <c r="F80" i="11"/>
  <c r="H80" i="11"/>
  <c r="J80" i="11"/>
  <c r="O80" i="11"/>
  <c r="R80" i="11"/>
  <c r="S80" i="11"/>
  <c r="T80" i="11"/>
  <c r="U80" i="11"/>
  <c r="B81" i="11"/>
  <c r="C81" i="11"/>
  <c r="D81" i="11"/>
  <c r="E81" i="11"/>
  <c r="F81" i="11"/>
  <c r="H81" i="11"/>
  <c r="J81" i="11"/>
  <c r="O81" i="11"/>
  <c r="R81" i="11"/>
  <c r="S81" i="11"/>
  <c r="T81" i="11"/>
  <c r="U81" i="11"/>
  <c r="B82" i="11"/>
  <c r="C82" i="11"/>
  <c r="D82" i="11"/>
  <c r="E82" i="11"/>
  <c r="F82" i="11"/>
  <c r="H82" i="11"/>
  <c r="J82" i="11"/>
  <c r="O82" i="11"/>
  <c r="R82" i="11"/>
  <c r="S82" i="11"/>
  <c r="T82" i="11"/>
  <c r="U82" i="11"/>
  <c r="B83" i="11"/>
  <c r="C83" i="11"/>
  <c r="D83" i="11"/>
  <c r="E83" i="11"/>
  <c r="F83" i="11"/>
  <c r="H83" i="11"/>
  <c r="J83" i="11"/>
  <c r="O83" i="11"/>
  <c r="R83" i="11"/>
  <c r="S83" i="11"/>
  <c r="T83" i="11"/>
  <c r="U83" i="11"/>
  <c r="B84" i="11"/>
  <c r="C84" i="11"/>
  <c r="D84" i="11"/>
  <c r="E84" i="11"/>
  <c r="F84" i="11"/>
  <c r="H84" i="11"/>
  <c r="J84" i="11"/>
  <c r="O84" i="11"/>
  <c r="R84" i="11"/>
  <c r="S84" i="11"/>
  <c r="T84" i="11"/>
  <c r="U84" i="11"/>
  <c r="B85" i="11"/>
  <c r="C85" i="11"/>
  <c r="D85" i="11"/>
  <c r="E85" i="11"/>
  <c r="F85" i="11"/>
  <c r="H85" i="11"/>
  <c r="J85" i="11"/>
  <c r="O85" i="11"/>
  <c r="R85" i="11"/>
  <c r="S85" i="11"/>
  <c r="T85" i="11"/>
  <c r="U85" i="11"/>
  <c r="B86" i="11"/>
  <c r="C86" i="11"/>
  <c r="D86" i="11"/>
  <c r="E86" i="11"/>
  <c r="F86" i="11"/>
  <c r="H86" i="11"/>
  <c r="J86" i="11"/>
  <c r="O86" i="11"/>
  <c r="R86" i="11"/>
  <c r="S86" i="11"/>
  <c r="T86" i="11"/>
  <c r="U86" i="11"/>
  <c r="B87" i="11"/>
  <c r="C87" i="11"/>
  <c r="D87" i="11"/>
  <c r="E87" i="11"/>
  <c r="F87" i="11"/>
  <c r="H87" i="11"/>
  <c r="J87" i="11"/>
  <c r="O87" i="11"/>
  <c r="R87" i="11"/>
  <c r="S87" i="11"/>
  <c r="T87" i="11"/>
  <c r="U87" i="11"/>
  <c r="B88" i="11"/>
  <c r="C88" i="11"/>
  <c r="D88" i="11"/>
  <c r="E88" i="11"/>
  <c r="F88" i="11"/>
  <c r="H88" i="11"/>
  <c r="J88" i="11"/>
  <c r="O88" i="11"/>
  <c r="R88" i="11"/>
  <c r="S88" i="11"/>
  <c r="T88" i="11"/>
  <c r="U88" i="11"/>
  <c r="B89" i="11"/>
  <c r="C89" i="11"/>
  <c r="D89" i="11"/>
  <c r="E89" i="11"/>
  <c r="F89" i="11"/>
  <c r="H89" i="11"/>
  <c r="J89" i="11"/>
  <c r="O89" i="11"/>
  <c r="R89" i="11"/>
  <c r="S89" i="11"/>
  <c r="T89" i="11"/>
  <c r="U89" i="11"/>
  <c r="B90" i="11"/>
  <c r="C90" i="11"/>
  <c r="D90" i="11"/>
  <c r="E90" i="11"/>
  <c r="F90" i="11"/>
  <c r="H90" i="11"/>
  <c r="J90" i="11"/>
  <c r="O90" i="11"/>
  <c r="R90" i="11"/>
  <c r="S90" i="11"/>
  <c r="T90" i="11"/>
  <c r="U90" i="11"/>
  <c r="B91" i="11"/>
  <c r="C91" i="11"/>
  <c r="D91" i="11"/>
  <c r="E91" i="11"/>
  <c r="F91" i="11"/>
  <c r="H91" i="11"/>
  <c r="J91" i="11"/>
  <c r="O91" i="11"/>
  <c r="R91" i="11"/>
  <c r="S91" i="11"/>
  <c r="T91" i="11"/>
  <c r="U91" i="11"/>
  <c r="B92" i="11"/>
  <c r="C92" i="11"/>
  <c r="D92" i="11"/>
  <c r="E92" i="11"/>
  <c r="F92" i="11"/>
  <c r="H92" i="11"/>
  <c r="J92" i="11"/>
  <c r="O92" i="11"/>
  <c r="R92" i="11"/>
  <c r="S92" i="11"/>
  <c r="T92" i="11"/>
  <c r="U92" i="11"/>
  <c r="B93" i="11"/>
  <c r="C93" i="11"/>
  <c r="D93" i="11"/>
  <c r="E93" i="11"/>
  <c r="F93" i="11"/>
  <c r="H93" i="11"/>
  <c r="J93" i="11"/>
  <c r="O93" i="11"/>
  <c r="R93" i="11"/>
  <c r="S93" i="11"/>
  <c r="T93" i="11"/>
  <c r="U93" i="11"/>
  <c r="B94" i="11"/>
  <c r="C94" i="11"/>
  <c r="D94" i="11"/>
  <c r="E94" i="11"/>
  <c r="F94" i="11"/>
  <c r="H94" i="11"/>
  <c r="J94" i="11"/>
  <c r="O94" i="11"/>
  <c r="R94" i="11"/>
  <c r="S94" i="11"/>
  <c r="T94" i="11"/>
  <c r="U94" i="11"/>
  <c r="B95" i="11"/>
  <c r="C95" i="11"/>
  <c r="D95" i="11"/>
  <c r="E95" i="11"/>
  <c r="F95" i="11"/>
  <c r="H95" i="11"/>
  <c r="J95" i="11"/>
  <c r="O95" i="11"/>
  <c r="R95" i="11"/>
  <c r="S95" i="11"/>
  <c r="T95" i="11"/>
  <c r="U95" i="11"/>
  <c r="B96" i="11"/>
  <c r="C96" i="11"/>
  <c r="D96" i="11"/>
  <c r="E96" i="11"/>
  <c r="F96" i="11"/>
  <c r="H96" i="11"/>
  <c r="J96" i="11"/>
  <c r="O96" i="11"/>
  <c r="R96" i="11"/>
  <c r="S96" i="11"/>
  <c r="T96" i="11"/>
  <c r="U96" i="11"/>
  <c r="B97" i="11"/>
  <c r="C97" i="11"/>
  <c r="D97" i="11"/>
  <c r="E97" i="11"/>
  <c r="F97" i="11"/>
  <c r="H97" i="11"/>
  <c r="J97" i="11"/>
  <c r="O97" i="11"/>
  <c r="R97" i="11"/>
  <c r="S97" i="11"/>
  <c r="T97" i="11"/>
  <c r="U97" i="11"/>
  <c r="B98" i="11"/>
  <c r="C98" i="11"/>
  <c r="D98" i="11"/>
  <c r="E98" i="11"/>
  <c r="F98" i="11"/>
  <c r="H98" i="11"/>
  <c r="J98" i="11"/>
  <c r="O98" i="11"/>
  <c r="R98" i="11"/>
  <c r="S98" i="11"/>
  <c r="T98" i="11"/>
  <c r="U98" i="11"/>
  <c r="B99" i="11"/>
  <c r="C99" i="11"/>
  <c r="D99" i="11"/>
  <c r="E99" i="11"/>
  <c r="F99" i="11"/>
  <c r="H99" i="11"/>
  <c r="J99" i="11"/>
  <c r="O99" i="11"/>
  <c r="R99" i="11"/>
  <c r="S99" i="11"/>
  <c r="T99" i="11"/>
  <c r="U99" i="11"/>
  <c r="B100" i="11"/>
  <c r="C100" i="11"/>
  <c r="D100" i="11"/>
  <c r="E100" i="11"/>
  <c r="F100" i="11"/>
  <c r="H100" i="11"/>
  <c r="J100" i="11"/>
  <c r="O100" i="11"/>
  <c r="R100" i="11"/>
  <c r="S100" i="11"/>
  <c r="T100" i="11"/>
  <c r="U100" i="11"/>
  <c r="B101" i="11"/>
  <c r="C101" i="11"/>
  <c r="D101" i="11"/>
  <c r="E101" i="11"/>
  <c r="F101" i="11"/>
  <c r="H101" i="11"/>
  <c r="J101" i="11"/>
  <c r="O101" i="11"/>
  <c r="R101" i="11"/>
  <c r="S101" i="11"/>
  <c r="T101" i="11"/>
  <c r="U101" i="11"/>
  <c r="B102" i="11"/>
  <c r="C102" i="11"/>
  <c r="D102" i="11"/>
  <c r="E102" i="11"/>
  <c r="F102" i="11"/>
  <c r="H102" i="11"/>
  <c r="J102" i="11"/>
  <c r="O102" i="11"/>
  <c r="R102" i="11"/>
  <c r="S102" i="11"/>
  <c r="T102" i="11"/>
  <c r="U102" i="11"/>
  <c r="B103" i="11"/>
  <c r="C103" i="11"/>
  <c r="D103" i="11"/>
  <c r="E103" i="11"/>
  <c r="F103" i="11"/>
  <c r="H103" i="11"/>
  <c r="J103" i="11"/>
  <c r="O103" i="11"/>
  <c r="R103" i="11"/>
  <c r="S103" i="11"/>
  <c r="T103" i="11"/>
  <c r="U103" i="11"/>
  <c r="B104" i="11"/>
  <c r="C104" i="11"/>
  <c r="D104" i="11"/>
  <c r="E104" i="11"/>
  <c r="F104" i="11"/>
  <c r="H104" i="11"/>
  <c r="J104" i="11"/>
  <c r="O104" i="11"/>
  <c r="R104" i="11"/>
  <c r="S104" i="11"/>
  <c r="T104" i="11"/>
  <c r="U104" i="11"/>
  <c r="B105" i="11"/>
  <c r="C105" i="11"/>
  <c r="D105" i="11"/>
  <c r="E105" i="11"/>
  <c r="F105" i="11"/>
  <c r="H105" i="11"/>
  <c r="J105" i="11"/>
  <c r="O105" i="11"/>
  <c r="R105" i="11"/>
  <c r="S105" i="11"/>
  <c r="T105" i="11"/>
  <c r="U105" i="11"/>
  <c r="B106" i="11"/>
  <c r="C106" i="11"/>
  <c r="D106" i="11"/>
  <c r="E106" i="11"/>
  <c r="F106" i="11"/>
  <c r="H106" i="11"/>
  <c r="J106" i="11"/>
  <c r="O106" i="11"/>
  <c r="R106" i="11"/>
  <c r="S106" i="11"/>
  <c r="T106" i="11"/>
  <c r="U106" i="11"/>
  <c r="B107" i="11"/>
  <c r="C107" i="11"/>
  <c r="D107" i="11"/>
  <c r="E107" i="11"/>
  <c r="F107" i="11"/>
  <c r="H107" i="11"/>
  <c r="J107" i="11"/>
  <c r="O107" i="11"/>
  <c r="R107" i="11"/>
  <c r="S107" i="11"/>
  <c r="T107" i="11"/>
  <c r="U107" i="11"/>
  <c r="B108" i="11"/>
  <c r="C108" i="11"/>
  <c r="D108" i="11"/>
  <c r="E108" i="11"/>
  <c r="F108" i="11"/>
  <c r="H108" i="11"/>
  <c r="J108" i="11"/>
  <c r="O108" i="11"/>
  <c r="R108" i="11"/>
  <c r="S108" i="11"/>
  <c r="T108" i="11"/>
  <c r="U108" i="11"/>
  <c r="B109" i="11"/>
  <c r="C109" i="11"/>
  <c r="D109" i="11"/>
  <c r="E109" i="11"/>
  <c r="F109" i="11"/>
  <c r="H109" i="11"/>
  <c r="J109" i="11"/>
  <c r="O109" i="11"/>
  <c r="R109" i="11"/>
  <c r="S109" i="11"/>
  <c r="T109" i="11"/>
  <c r="U109" i="11"/>
  <c r="B110" i="11"/>
  <c r="C110" i="11"/>
  <c r="D110" i="11"/>
  <c r="E110" i="11"/>
  <c r="F110" i="11"/>
  <c r="H110" i="11"/>
  <c r="J110" i="11"/>
  <c r="O110" i="11"/>
  <c r="R110" i="11"/>
  <c r="S110" i="11"/>
  <c r="T110" i="11"/>
  <c r="U110" i="11"/>
  <c r="B111" i="11"/>
  <c r="C111" i="11"/>
  <c r="D111" i="11"/>
  <c r="E111" i="11"/>
  <c r="F111" i="11"/>
  <c r="H111" i="11"/>
  <c r="J111" i="11"/>
  <c r="O111" i="11"/>
  <c r="R111" i="11"/>
  <c r="S111" i="11"/>
  <c r="T111" i="11"/>
  <c r="U111" i="11"/>
  <c r="B112" i="11"/>
  <c r="C112" i="11"/>
  <c r="D112" i="11"/>
  <c r="E112" i="11"/>
  <c r="F112" i="11"/>
  <c r="H112" i="11"/>
  <c r="J112" i="11"/>
  <c r="O112" i="11"/>
  <c r="R112" i="11"/>
  <c r="S112" i="11"/>
  <c r="T112" i="11"/>
  <c r="U112" i="11"/>
  <c r="B113" i="11"/>
  <c r="C113" i="11"/>
  <c r="D113" i="11"/>
  <c r="E113" i="11"/>
  <c r="F113" i="11"/>
  <c r="H113" i="11"/>
  <c r="J113" i="11"/>
  <c r="O113" i="11"/>
  <c r="R113" i="11"/>
  <c r="S113" i="11"/>
  <c r="T113" i="11"/>
  <c r="U113" i="11"/>
  <c r="B114" i="11"/>
  <c r="C114" i="11"/>
  <c r="D114" i="11"/>
  <c r="E114" i="11"/>
  <c r="F114" i="11"/>
  <c r="H114" i="11"/>
  <c r="J114" i="11"/>
  <c r="O114" i="11"/>
  <c r="R114" i="11"/>
  <c r="S114" i="11"/>
  <c r="T114" i="11"/>
  <c r="U114" i="11"/>
  <c r="B115" i="11"/>
  <c r="C115" i="11"/>
  <c r="D115" i="11"/>
  <c r="E115" i="11"/>
  <c r="F115" i="11"/>
  <c r="H115" i="11"/>
  <c r="J115" i="11"/>
  <c r="O115" i="11"/>
  <c r="R115" i="11"/>
  <c r="S115" i="11"/>
  <c r="T115" i="11"/>
  <c r="U115" i="11"/>
  <c r="B116" i="11"/>
  <c r="C116" i="11"/>
  <c r="D116" i="11"/>
  <c r="E116" i="11"/>
  <c r="F116" i="11"/>
  <c r="H116" i="11"/>
  <c r="J116" i="11"/>
  <c r="O116" i="11"/>
  <c r="R116" i="11"/>
  <c r="S116" i="11"/>
  <c r="T116" i="11"/>
  <c r="U116" i="11"/>
  <c r="B117" i="11"/>
  <c r="C117" i="11"/>
  <c r="D117" i="11"/>
  <c r="E117" i="11"/>
  <c r="F117" i="11"/>
  <c r="H117" i="11"/>
  <c r="J117" i="11"/>
  <c r="O117" i="11"/>
  <c r="R117" i="11"/>
  <c r="S117" i="11"/>
  <c r="T117" i="11"/>
  <c r="U117" i="11"/>
  <c r="B118" i="11"/>
  <c r="C118" i="11"/>
  <c r="D118" i="11"/>
  <c r="E118" i="11"/>
  <c r="F118" i="11"/>
  <c r="H118" i="11"/>
  <c r="J118" i="11"/>
  <c r="O118" i="11"/>
  <c r="R118" i="11"/>
  <c r="S118" i="11"/>
  <c r="T118" i="11"/>
  <c r="U118" i="11"/>
  <c r="B119" i="11"/>
  <c r="C119" i="11"/>
  <c r="D119" i="11"/>
  <c r="E119" i="11"/>
  <c r="F119" i="11"/>
  <c r="H119" i="11"/>
  <c r="J119" i="11"/>
  <c r="O119" i="11"/>
  <c r="R119" i="11"/>
  <c r="S119" i="11"/>
  <c r="T119" i="11"/>
  <c r="U119" i="11"/>
  <c r="B120" i="11"/>
  <c r="C120" i="11"/>
  <c r="D120" i="11"/>
  <c r="E120" i="11"/>
  <c r="F120" i="11"/>
  <c r="H120" i="11"/>
  <c r="J120" i="11"/>
  <c r="O120" i="11"/>
  <c r="R120" i="11"/>
  <c r="S120" i="11"/>
  <c r="T120" i="11"/>
  <c r="U120" i="11"/>
  <c r="B121" i="11"/>
  <c r="C121" i="11"/>
  <c r="D121" i="11"/>
  <c r="E121" i="11"/>
  <c r="F121" i="11"/>
  <c r="H121" i="11"/>
  <c r="J121" i="11"/>
  <c r="O121" i="11"/>
  <c r="R121" i="11"/>
  <c r="S121" i="11"/>
  <c r="T121" i="11"/>
  <c r="U121" i="11"/>
  <c r="B122" i="11"/>
  <c r="C122" i="11"/>
  <c r="D122" i="11"/>
  <c r="E122" i="11"/>
  <c r="F122" i="11"/>
  <c r="H122" i="11"/>
  <c r="J122" i="11"/>
  <c r="O122" i="11"/>
  <c r="R122" i="11"/>
  <c r="S122" i="11"/>
  <c r="T122" i="11"/>
  <c r="U122" i="11"/>
  <c r="B123" i="11"/>
  <c r="C123" i="11"/>
  <c r="D123" i="11"/>
  <c r="E123" i="11"/>
  <c r="F123" i="11"/>
  <c r="H123" i="11"/>
  <c r="J123" i="11"/>
  <c r="O123" i="11"/>
  <c r="R123" i="11"/>
  <c r="S123" i="11"/>
  <c r="T123" i="11"/>
  <c r="U123" i="11"/>
  <c r="B124" i="11"/>
  <c r="C124" i="11"/>
  <c r="D124" i="11"/>
  <c r="E124" i="11"/>
  <c r="F124" i="11"/>
  <c r="H124" i="11"/>
  <c r="J124" i="11"/>
  <c r="O124" i="11"/>
  <c r="R124" i="11"/>
  <c r="S124" i="11"/>
  <c r="T124" i="11"/>
  <c r="U124" i="11"/>
  <c r="B125" i="11"/>
  <c r="C125" i="11"/>
  <c r="D125" i="11"/>
  <c r="E125" i="11"/>
  <c r="F125" i="11"/>
  <c r="H125" i="11"/>
  <c r="J125" i="11"/>
  <c r="O125" i="11"/>
  <c r="R125" i="11"/>
  <c r="S125" i="11"/>
  <c r="T125" i="11"/>
  <c r="U125" i="11"/>
  <c r="B126" i="11"/>
  <c r="C126" i="11"/>
  <c r="D126" i="11"/>
  <c r="E126" i="11"/>
  <c r="F126" i="11"/>
  <c r="H126" i="11"/>
  <c r="J126" i="11"/>
  <c r="O126" i="11"/>
  <c r="R126" i="11"/>
  <c r="S126" i="11"/>
  <c r="T126" i="11"/>
  <c r="U126" i="11"/>
  <c r="B127" i="11"/>
  <c r="C127" i="11"/>
  <c r="D127" i="11"/>
  <c r="E127" i="11"/>
  <c r="F127" i="11"/>
  <c r="H127" i="11"/>
  <c r="J127" i="11"/>
  <c r="O127" i="11"/>
  <c r="R127" i="11"/>
  <c r="S127" i="11"/>
  <c r="T127" i="11"/>
  <c r="U127" i="11"/>
  <c r="B128" i="11"/>
  <c r="C128" i="11"/>
  <c r="D128" i="11"/>
  <c r="E128" i="11"/>
  <c r="F128" i="11"/>
  <c r="H128" i="11"/>
  <c r="J128" i="11"/>
  <c r="O128" i="11"/>
  <c r="R128" i="11"/>
  <c r="S128" i="11"/>
  <c r="T128" i="11"/>
  <c r="U128" i="11"/>
  <c r="B129" i="11"/>
  <c r="C129" i="11"/>
  <c r="D129" i="11"/>
  <c r="E129" i="11"/>
  <c r="F129" i="11"/>
  <c r="H129" i="11"/>
  <c r="J129" i="11"/>
  <c r="O129" i="11"/>
  <c r="R129" i="11"/>
  <c r="S129" i="11"/>
  <c r="T129" i="11"/>
  <c r="U129" i="11"/>
  <c r="B130" i="11"/>
  <c r="C130" i="11"/>
  <c r="D130" i="11"/>
  <c r="E130" i="11"/>
  <c r="F130" i="11"/>
  <c r="H130" i="11"/>
  <c r="J130" i="11"/>
  <c r="O130" i="11"/>
  <c r="R130" i="11"/>
  <c r="S130" i="11"/>
  <c r="T130" i="11"/>
  <c r="U130" i="11"/>
  <c r="B131" i="11"/>
  <c r="C131" i="11"/>
  <c r="D131" i="11"/>
  <c r="E131" i="11"/>
  <c r="F131" i="11"/>
  <c r="H131" i="11"/>
  <c r="J131" i="11"/>
  <c r="O131" i="11"/>
  <c r="R131" i="11"/>
  <c r="S131" i="11"/>
  <c r="T131" i="11"/>
  <c r="U131" i="11"/>
  <c r="B132" i="11"/>
  <c r="C132" i="11"/>
  <c r="D132" i="11"/>
  <c r="E132" i="11"/>
  <c r="F132" i="11"/>
  <c r="H132" i="11"/>
  <c r="J132" i="11"/>
  <c r="O132" i="11"/>
  <c r="R132" i="11"/>
  <c r="S132" i="11"/>
  <c r="T132" i="11"/>
  <c r="U132" i="11"/>
  <c r="B133" i="11"/>
  <c r="C133" i="11"/>
  <c r="D133" i="11"/>
  <c r="E133" i="11"/>
  <c r="F133" i="11"/>
  <c r="H133" i="11"/>
  <c r="J133" i="11"/>
  <c r="O133" i="11"/>
  <c r="R133" i="11"/>
  <c r="S133" i="11"/>
  <c r="T133" i="11"/>
  <c r="U133" i="11"/>
  <c r="B134" i="11"/>
  <c r="C134" i="11"/>
  <c r="D134" i="11"/>
  <c r="E134" i="11"/>
  <c r="F134" i="11"/>
  <c r="H134" i="11"/>
  <c r="J134" i="11"/>
  <c r="O134" i="11"/>
  <c r="R134" i="11"/>
  <c r="S134" i="11"/>
  <c r="T134" i="11"/>
  <c r="U134" i="11"/>
  <c r="B135" i="11"/>
  <c r="C135" i="11"/>
  <c r="D135" i="11"/>
  <c r="E135" i="11"/>
  <c r="F135" i="11"/>
  <c r="H135" i="11"/>
  <c r="J135" i="11"/>
  <c r="O135" i="11"/>
  <c r="R135" i="11"/>
  <c r="S135" i="11"/>
  <c r="T135" i="11"/>
  <c r="U135" i="11"/>
  <c r="B136" i="11"/>
  <c r="C136" i="11"/>
  <c r="D136" i="11"/>
  <c r="E136" i="11"/>
  <c r="F136" i="11"/>
  <c r="H136" i="11"/>
  <c r="J136" i="11"/>
  <c r="O136" i="11"/>
  <c r="R136" i="11"/>
  <c r="S136" i="11"/>
  <c r="T136" i="11"/>
  <c r="U136" i="11"/>
  <c r="B137" i="11"/>
  <c r="C137" i="11"/>
  <c r="D137" i="11"/>
  <c r="E137" i="11"/>
  <c r="F137" i="11"/>
  <c r="H137" i="11"/>
  <c r="J137" i="11"/>
  <c r="O137" i="11"/>
  <c r="R137" i="11"/>
  <c r="S137" i="11"/>
  <c r="T137" i="11"/>
  <c r="U137" i="11"/>
  <c r="B138" i="11"/>
  <c r="C138" i="11"/>
  <c r="D138" i="11"/>
  <c r="E138" i="11"/>
  <c r="F138" i="11"/>
  <c r="H138" i="11"/>
  <c r="J138" i="11"/>
  <c r="O138" i="11"/>
  <c r="R138" i="11"/>
  <c r="S138" i="11"/>
  <c r="T138" i="11"/>
  <c r="U138" i="11"/>
  <c r="B139" i="11"/>
  <c r="C139" i="11"/>
  <c r="D139" i="11"/>
  <c r="E139" i="11"/>
  <c r="F139" i="11"/>
  <c r="H139" i="11"/>
  <c r="J139" i="11"/>
  <c r="O139" i="11"/>
  <c r="R139" i="11"/>
  <c r="S139" i="11"/>
  <c r="T139" i="11"/>
  <c r="U139" i="11"/>
  <c r="B140" i="11"/>
  <c r="C140" i="11"/>
  <c r="D140" i="11"/>
  <c r="E140" i="11"/>
  <c r="F140" i="11"/>
  <c r="H140" i="11"/>
  <c r="J140" i="11"/>
  <c r="O140" i="11"/>
  <c r="R140" i="11"/>
  <c r="S140" i="11"/>
  <c r="T140" i="11"/>
  <c r="U140" i="11"/>
  <c r="B141" i="11"/>
  <c r="C141" i="11"/>
  <c r="D141" i="11"/>
  <c r="E141" i="11"/>
  <c r="F141" i="11"/>
  <c r="H141" i="11"/>
  <c r="J141" i="11"/>
  <c r="O141" i="11"/>
  <c r="R141" i="11"/>
  <c r="S141" i="11"/>
  <c r="T141" i="11"/>
  <c r="U141" i="11"/>
  <c r="B142" i="11"/>
  <c r="C142" i="11"/>
  <c r="D142" i="11"/>
  <c r="E142" i="11"/>
  <c r="F142" i="11"/>
  <c r="H142" i="11"/>
  <c r="J142" i="11"/>
  <c r="O142" i="11"/>
  <c r="R142" i="11"/>
  <c r="S142" i="11"/>
  <c r="T142" i="11"/>
  <c r="U142" i="11"/>
  <c r="B143" i="11"/>
  <c r="C143" i="11"/>
  <c r="D143" i="11"/>
  <c r="E143" i="11"/>
  <c r="F143" i="11"/>
  <c r="H143" i="11"/>
  <c r="J143" i="11"/>
  <c r="O143" i="11"/>
  <c r="R143" i="11"/>
  <c r="S143" i="11"/>
  <c r="T143" i="11"/>
  <c r="U143" i="11"/>
  <c r="B144" i="11"/>
  <c r="C144" i="11"/>
  <c r="D144" i="11"/>
  <c r="E144" i="11"/>
  <c r="F144" i="11"/>
  <c r="H144" i="11"/>
  <c r="J144" i="11"/>
  <c r="O144" i="11"/>
  <c r="R144" i="11"/>
  <c r="S144" i="11"/>
  <c r="T144" i="11"/>
  <c r="U144" i="11"/>
  <c r="B145" i="11"/>
  <c r="C145" i="11"/>
  <c r="D145" i="11"/>
  <c r="E145" i="11"/>
  <c r="F145" i="11"/>
  <c r="H145" i="11"/>
  <c r="J145" i="11"/>
  <c r="O145" i="11"/>
  <c r="R145" i="11"/>
  <c r="S145" i="11"/>
  <c r="T145" i="11"/>
  <c r="U145" i="11"/>
  <c r="B146" i="11"/>
  <c r="C146" i="11"/>
  <c r="D146" i="11"/>
  <c r="E146" i="11"/>
  <c r="F146" i="11"/>
  <c r="H146" i="11"/>
  <c r="J146" i="11"/>
  <c r="O146" i="11"/>
  <c r="R146" i="11"/>
  <c r="S146" i="11"/>
  <c r="T146" i="11"/>
  <c r="U146" i="11"/>
  <c r="B147" i="11"/>
  <c r="C147" i="11"/>
  <c r="D147" i="11"/>
  <c r="E147" i="11"/>
  <c r="F147" i="11"/>
  <c r="H147" i="11"/>
  <c r="J147" i="11"/>
  <c r="O147" i="11"/>
  <c r="R147" i="11"/>
  <c r="S147" i="11"/>
  <c r="T147" i="11"/>
  <c r="U147" i="11"/>
  <c r="B148" i="11"/>
  <c r="C148" i="11"/>
  <c r="D148" i="11"/>
  <c r="E148" i="11"/>
  <c r="F148" i="11"/>
  <c r="H148" i="11"/>
  <c r="J148" i="11"/>
  <c r="O148" i="11"/>
  <c r="R148" i="11"/>
  <c r="S148" i="11"/>
  <c r="T148" i="11"/>
  <c r="U148" i="11"/>
  <c r="B149" i="11"/>
  <c r="C149" i="11"/>
  <c r="D149" i="11"/>
  <c r="E149" i="11"/>
  <c r="F149" i="11"/>
  <c r="H149" i="11"/>
  <c r="J149" i="11"/>
  <c r="O149" i="11"/>
  <c r="R149" i="11"/>
  <c r="S149" i="11"/>
  <c r="T149" i="11"/>
  <c r="U149" i="11"/>
  <c r="B150" i="11"/>
  <c r="C150" i="11"/>
  <c r="D150" i="11"/>
  <c r="E150" i="11"/>
  <c r="F150" i="11"/>
  <c r="H150" i="11"/>
  <c r="J150" i="11"/>
  <c r="O150" i="11"/>
  <c r="R150" i="11"/>
  <c r="S150" i="11"/>
  <c r="T150" i="11"/>
  <c r="U150" i="11"/>
  <c r="B151" i="11"/>
  <c r="C151" i="11"/>
  <c r="D151" i="11"/>
  <c r="E151" i="11"/>
  <c r="F151" i="11"/>
  <c r="H151" i="11"/>
  <c r="J151" i="11"/>
  <c r="O151" i="11"/>
  <c r="R151" i="11"/>
  <c r="S151" i="11"/>
  <c r="T151" i="11"/>
  <c r="U151" i="11"/>
  <c r="B152" i="11"/>
  <c r="C152" i="11"/>
  <c r="D152" i="11"/>
  <c r="E152" i="11"/>
  <c r="F152" i="11"/>
  <c r="H152" i="11"/>
  <c r="J152" i="11"/>
  <c r="O152" i="11"/>
  <c r="R152" i="11"/>
  <c r="S152" i="11"/>
  <c r="T152" i="11"/>
  <c r="U152" i="11"/>
  <c r="B153" i="11"/>
  <c r="C153" i="11"/>
  <c r="D153" i="11"/>
  <c r="E153" i="11"/>
  <c r="F153" i="11"/>
  <c r="H153" i="11"/>
  <c r="J153" i="11"/>
  <c r="O153" i="11"/>
  <c r="R153" i="11"/>
  <c r="S153" i="11"/>
  <c r="T153" i="11"/>
  <c r="U153" i="11"/>
  <c r="B154" i="11"/>
  <c r="C154" i="11"/>
  <c r="D154" i="11"/>
  <c r="E154" i="11"/>
  <c r="F154" i="11"/>
  <c r="H154" i="11"/>
  <c r="J154" i="11"/>
  <c r="O154" i="11"/>
  <c r="R154" i="11"/>
  <c r="S154" i="11"/>
  <c r="T154" i="11"/>
  <c r="U154" i="11"/>
  <c r="B155" i="11"/>
  <c r="C155" i="11"/>
  <c r="D155" i="11"/>
  <c r="E155" i="11"/>
  <c r="F155" i="11"/>
  <c r="H155" i="11"/>
  <c r="J155" i="11"/>
  <c r="O155" i="11"/>
  <c r="R155" i="11"/>
  <c r="S155" i="11"/>
  <c r="T155" i="11"/>
  <c r="U155" i="11"/>
  <c r="B156" i="11"/>
  <c r="C156" i="11"/>
  <c r="D156" i="11"/>
  <c r="E156" i="11"/>
  <c r="F156" i="11"/>
  <c r="H156" i="11"/>
  <c r="J156" i="11"/>
  <c r="O156" i="11"/>
  <c r="R156" i="11"/>
  <c r="S156" i="11"/>
  <c r="T156" i="11"/>
  <c r="U156" i="11"/>
  <c r="B157" i="11"/>
  <c r="C157" i="11"/>
  <c r="D157" i="11"/>
  <c r="E157" i="11"/>
  <c r="F157" i="11"/>
  <c r="H157" i="11"/>
  <c r="J157" i="11"/>
  <c r="O157" i="11"/>
  <c r="R157" i="11"/>
  <c r="S157" i="11"/>
  <c r="T157" i="11"/>
  <c r="U157" i="11"/>
  <c r="B158" i="11"/>
  <c r="C158" i="11"/>
  <c r="D158" i="11"/>
  <c r="E158" i="11"/>
  <c r="F158" i="11"/>
  <c r="H158" i="11"/>
  <c r="J158" i="11"/>
  <c r="O158" i="11"/>
  <c r="R158" i="11"/>
  <c r="S158" i="11"/>
  <c r="T158" i="11"/>
  <c r="U158" i="11"/>
  <c r="B159" i="11"/>
  <c r="C159" i="11"/>
  <c r="D159" i="11"/>
  <c r="E159" i="11"/>
  <c r="F159" i="11"/>
  <c r="H159" i="11"/>
  <c r="J159" i="11"/>
  <c r="O159" i="11"/>
  <c r="R159" i="11"/>
  <c r="S159" i="11"/>
  <c r="T159" i="11"/>
  <c r="U159" i="11"/>
  <c r="B160" i="11"/>
  <c r="C160" i="11"/>
  <c r="D160" i="11"/>
  <c r="E160" i="11"/>
  <c r="F160" i="11"/>
  <c r="H160" i="11"/>
  <c r="J160" i="11"/>
  <c r="O160" i="11"/>
  <c r="R160" i="11"/>
  <c r="S160" i="11"/>
  <c r="T160" i="11"/>
  <c r="U160" i="11"/>
  <c r="B161" i="11"/>
  <c r="C161" i="11"/>
  <c r="D161" i="11"/>
  <c r="E161" i="11"/>
  <c r="F161" i="11"/>
  <c r="H161" i="11"/>
  <c r="J161" i="11"/>
  <c r="O161" i="11"/>
  <c r="R161" i="11"/>
  <c r="S161" i="11"/>
  <c r="T161" i="11"/>
  <c r="U161" i="11"/>
  <c r="B162" i="11"/>
  <c r="C162" i="11"/>
  <c r="D162" i="11"/>
  <c r="E162" i="11"/>
  <c r="F162" i="11"/>
  <c r="H162" i="11"/>
  <c r="J162" i="11"/>
  <c r="O162" i="11"/>
  <c r="R162" i="11"/>
  <c r="S162" i="11"/>
  <c r="T162" i="11"/>
  <c r="U162" i="11"/>
  <c r="B163" i="11"/>
  <c r="C163" i="11"/>
  <c r="D163" i="11"/>
  <c r="E163" i="11"/>
  <c r="F163" i="11"/>
  <c r="H163" i="11"/>
  <c r="J163" i="11"/>
  <c r="O163" i="11"/>
  <c r="R163" i="11"/>
  <c r="S163" i="11"/>
  <c r="T163" i="11"/>
  <c r="U163" i="11"/>
  <c r="B164" i="11"/>
  <c r="C164" i="11"/>
  <c r="D164" i="11"/>
  <c r="E164" i="11"/>
  <c r="F164" i="11"/>
  <c r="H164" i="11"/>
  <c r="J164" i="11"/>
  <c r="O164" i="11"/>
  <c r="R164" i="11"/>
  <c r="S164" i="11"/>
  <c r="T164" i="11"/>
  <c r="U164" i="11"/>
  <c r="B165" i="11"/>
  <c r="C165" i="11"/>
  <c r="D165" i="11"/>
  <c r="E165" i="11"/>
  <c r="F165" i="11"/>
  <c r="H165" i="11"/>
  <c r="J165" i="11"/>
  <c r="O165" i="11"/>
  <c r="R165" i="11"/>
  <c r="S165" i="11"/>
  <c r="T165" i="11"/>
  <c r="U165" i="11"/>
  <c r="B166" i="11"/>
  <c r="C166" i="11"/>
  <c r="D166" i="11"/>
  <c r="E166" i="11"/>
  <c r="F166" i="11"/>
  <c r="H166" i="11"/>
  <c r="J166" i="11"/>
  <c r="O166" i="11"/>
  <c r="R166" i="11"/>
  <c r="S166" i="11"/>
  <c r="T166" i="11"/>
  <c r="U166" i="11"/>
  <c r="B167" i="11"/>
  <c r="C167" i="11"/>
  <c r="D167" i="11"/>
  <c r="E167" i="11"/>
  <c r="F167" i="11"/>
  <c r="H167" i="11"/>
  <c r="J167" i="11"/>
  <c r="O167" i="11"/>
  <c r="R167" i="11"/>
  <c r="S167" i="11"/>
  <c r="T167" i="11"/>
  <c r="U167" i="11"/>
  <c r="B168" i="11"/>
  <c r="C168" i="11"/>
  <c r="D168" i="11"/>
  <c r="E168" i="11"/>
  <c r="F168" i="11"/>
  <c r="H168" i="11"/>
  <c r="J168" i="11"/>
  <c r="O168" i="11"/>
  <c r="R168" i="11"/>
  <c r="S168" i="11"/>
  <c r="T168" i="11"/>
  <c r="U168" i="11"/>
  <c r="B169" i="11"/>
  <c r="C169" i="11"/>
  <c r="D169" i="11"/>
  <c r="E169" i="11"/>
  <c r="F169" i="11"/>
  <c r="H169" i="11"/>
  <c r="J169" i="11"/>
  <c r="O169" i="11"/>
  <c r="R169" i="11"/>
  <c r="S169" i="11"/>
  <c r="T169" i="11"/>
  <c r="U169" i="11"/>
  <c r="B170" i="11"/>
  <c r="C170" i="11"/>
  <c r="D170" i="11"/>
  <c r="E170" i="11"/>
  <c r="F170" i="11"/>
  <c r="H170" i="11"/>
  <c r="J170" i="11"/>
  <c r="O170" i="11"/>
  <c r="R170" i="11"/>
  <c r="S170" i="11"/>
  <c r="T170" i="11"/>
  <c r="U170" i="11"/>
  <c r="B171" i="11"/>
  <c r="C171" i="11"/>
  <c r="D171" i="11"/>
  <c r="E171" i="11"/>
  <c r="F171" i="11"/>
  <c r="H171" i="11"/>
  <c r="J171" i="11"/>
  <c r="O171" i="11"/>
  <c r="R171" i="11"/>
  <c r="S171" i="11"/>
  <c r="T171" i="11"/>
  <c r="U171" i="11"/>
  <c r="B172" i="11"/>
  <c r="C172" i="11"/>
  <c r="D172" i="11"/>
  <c r="E172" i="11"/>
  <c r="F172" i="11"/>
  <c r="H172" i="11"/>
  <c r="J172" i="11"/>
  <c r="O172" i="11"/>
  <c r="R172" i="11"/>
  <c r="S172" i="11"/>
  <c r="T172" i="11"/>
  <c r="U172" i="11"/>
  <c r="B173" i="11"/>
  <c r="C173" i="11"/>
  <c r="D173" i="11"/>
  <c r="E173" i="11"/>
  <c r="F173" i="11"/>
  <c r="H173" i="11"/>
  <c r="J173" i="11"/>
  <c r="O173" i="11"/>
  <c r="R173" i="11"/>
  <c r="S173" i="11"/>
  <c r="T173" i="11"/>
  <c r="U173" i="11"/>
  <c r="B174" i="11"/>
  <c r="C174" i="11"/>
  <c r="D174" i="11"/>
  <c r="E174" i="11"/>
  <c r="F174" i="11"/>
  <c r="H174" i="11"/>
  <c r="J174" i="11"/>
  <c r="O174" i="11"/>
  <c r="R174" i="11"/>
  <c r="S174" i="11"/>
  <c r="T174" i="11"/>
  <c r="U174" i="11"/>
  <c r="B175" i="11"/>
  <c r="C175" i="11"/>
  <c r="D175" i="11"/>
  <c r="E175" i="11"/>
  <c r="F175" i="11"/>
  <c r="H175" i="11"/>
  <c r="J175" i="11"/>
  <c r="O175" i="11"/>
  <c r="R175" i="11"/>
  <c r="S175" i="11"/>
  <c r="T175" i="11"/>
  <c r="U175" i="11"/>
  <c r="B176" i="11"/>
  <c r="C176" i="11"/>
  <c r="D176" i="11"/>
  <c r="E176" i="11"/>
  <c r="F176" i="11"/>
  <c r="H176" i="11"/>
  <c r="J176" i="11"/>
  <c r="O176" i="11"/>
  <c r="R176" i="11"/>
  <c r="S176" i="11"/>
  <c r="T176" i="11"/>
  <c r="U176" i="11"/>
  <c r="B177" i="11"/>
  <c r="C177" i="11"/>
  <c r="D177" i="11"/>
  <c r="E177" i="11"/>
  <c r="F177" i="11"/>
  <c r="H177" i="11"/>
  <c r="J177" i="11"/>
  <c r="O177" i="11"/>
  <c r="R177" i="11"/>
  <c r="S177" i="11"/>
  <c r="T177" i="11"/>
  <c r="U177" i="11"/>
  <c r="B178" i="11"/>
  <c r="C178" i="11"/>
  <c r="D178" i="11"/>
  <c r="E178" i="11"/>
  <c r="F178" i="11"/>
  <c r="H178" i="11"/>
  <c r="J178" i="11"/>
  <c r="O178" i="11"/>
  <c r="R178" i="11"/>
  <c r="S178" i="11"/>
  <c r="T178" i="11"/>
  <c r="U178" i="11"/>
  <c r="B179" i="11"/>
  <c r="C179" i="11"/>
  <c r="D179" i="11"/>
  <c r="E179" i="11"/>
  <c r="F179" i="11"/>
  <c r="H179" i="11"/>
  <c r="J179" i="11"/>
  <c r="O179" i="11"/>
  <c r="R179" i="11"/>
  <c r="S179" i="11"/>
  <c r="T179" i="11"/>
  <c r="U179" i="11"/>
  <c r="B180" i="11"/>
  <c r="C180" i="11"/>
  <c r="D180" i="11"/>
  <c r="E180" i="11"/>
  <c r="F180" i="11"/>
  <c r="H180" i="11"/>
  <c r="J180" i="11"/>
  <c r="O180" i="11"/>
  <c r="R180" i="11"/>
  <c r="S180" i="11"/>
  <c r="T180" i="11"/>
  <c r="U180" i="11"/>
  <c r="B181" i="11"/>
  <c r="C181" i="11"/>
  <c r="D181" i="11"/>
  <c r="E181" i="11"/>
  <c r="F181" i="11"/>
  <c r="H181" i="11"/>
  <c r="J181" i="11"/>
  <c r="O181" i="11"/>
  <c r="R181" i="11"/>
  <c r="S181" i="11"/>
  <c r="T181" i="11"/>
  <c r="U181" i="11"/>
  <c r="B182" i="11"/>
  <c r="C182" i="11"/>
  <c r="D182" i="11"/>
  <c r="E182" i="11"/>
  <c r="F182" i="11"/>
  <c r="H182" i="11"/>
  <c r="J182" i="11"/>
  <c r="O182" i="11"/>
  <c r="R182" i="11"/>
  <c r="S182" i="11"/>
  <c r="T182" i="11"/>
  <c r="U182" i="11"/>
  <c r="B183" i="11"/>
  <c r="C183" i="11"/>
  <c r="D183" i="11"/>
  <c r="E183" i="11"/>
  <c r="F183" i="11"/>
  <c r="H183" i="11"/>
  <c r="J183" i="11"/>
  <c r="O183" i="11"/>
  <c r="R183" i="11"/>
  <c r="S183" i="11"/>
  <c r="T183" i="11"/>
  <c r="U183" i="11"/>
  <c r="B184" i="11"/>
  <c r="C184" i="11"/>
  <c r="D184" i="11"/>
  <c r="E184" i="11"/>
  <c r="F184" i="11"/>
  <c r="H184" i="11"/>
  <c r="J184" i="11"/>
  <c r="O184" i="11"/>
  <c r="R184" i="11"/>
  <c r="S184" i="11"/>
  <c r="T184" i="11"/>
  <c r="U184" i="11"/>
  <c r="B185" i="11"/>
  <c r="C185" i="11"/>
  <c r="D185" i="11"/>
  <c r="E185" i="11"/>
  <c r="F185" i="11"/>
  <c r="H185" i="11"/>
  <c r="J185" i="11"/>
  <c r="O185" i="11"/>
  <c r="R185" i="11"/>
  <c r="S185" i="11"/>
  <c r="T185" i="11"/>
  <c r="U185" i="11"/>
  <c r="B186" i="11"/>
  <c r="C186" i="11"/>
  <c r="D186" i="11"/>
  <c r="E186" i="11"/>
  <c r="F186" i="11"/>
  <c r="H186" i="11"/>
  <c r="J186" i="11"/>
  <c r="O186" i="11"/>
  <c r="R186" i="11"/>
  <c r="S186" i="11"/>
  <c r="T186" i="11"/>
  <c r="U186" i="11"/>
  <c r="B187" i="11"/>
  <c r="C187" i="11"/>
  <c r="D187" i="11"/>
  <c r="E187" i="11"/>
  <c r="F187" i="11"/>
  <c r="H187" i="11"/>
  <c r="J187" i="11"/>
  <c r="O187" i="11"/>
  <c r="R187" i="11"/>
  <c r="S187" i="11"/>
  <c r="T187" i="11"/>
  <c r="U187" i="11"/>
  <c r="B188" i="11"/>
  <c r="C188" i="11"/>
  <c r="D188" i="11"/>
  <c r="E188" i="11"/>
  <c r="F188" i="11"/>
  <c r="H188" i="11"/>
  <c r="J188" i="11"/>
  <c r="O188" i="11"/>
  <c r="R188" i="11"/>
  <c r="S188" i="11"/>
  <c r="T188" i="11"/>
  <c r="U188" i="11"/>
  <c r="B189" i="11"/>
  <c r="C189" i="11"/>
  <c r="D189" i="11"/>
  <c r="E189" i="11"/>
  <c r="F189" i="11"/>
  <c r="H189" i="11"/>
  <c r="J189" i="11"/>
  <c r="O189" i="11"/>
  <c r="R189" i="11"/>
  <c r="S189" i="11"/>
  <c r="T189" i="11"/>
  <c r="U189" i="11"/>
  <c r="B190" i="11"/>
  <c r="C190" i="11"/>
  <c r="D190" i="11"/>
  <c r="E190" i="11"/>
  <c r="F190" i="11"/>
  <c r="H190" i="11"/>
  <c r="J190" i="11"/>
  <c r="O190" i="11"/>
  <c r="R190" i="11"/>
  <c r="S190" i="11"/>
  <c r="T190" i="11"/>
  <c r="U190" i="11"/>
  <c r="B191" i="11"/>
  <c r="C191" i="11"/>
  <c r="D191" i="11"/>
  <c r="E191" i="11"/>
  <c r="F191" i="11"/>
  <c r="H191" i="11"/>
  <c r="J191" i="11"/>
  <c r="O191" i="11"/>
  <c r="R191" i="11"/>
  <c r="S191" i="11"/>
  <c r="T191" i="11"/>
  <c r="U191" i="11"/>
  <c r="B192" i="11"/>
  <c r="C192" i="11"/>
  <c r="D192" i="11"/>
  <c r="E192" i="11"/>
  <c r="F192" i="11"/>
  <c r="H192" i="11"/>
  <c r="J192" i="11"/>
  <c r="O192" i="11"/>
  <c r="R192" i="11"/>
  <c r="S192" i="11"/>
  <c r="T192" i="11"/>
  <c r="U192" i="11"/>
  <c r="B193" i="11"/>
  <c r="C193" i="11"/>
  <c r="D193" i="11"/>
  <c r="E193" i="11"/>
  <c r="F193" i="11"/>
  <c r="H193" i="11"/>
  <c r="J193" i="11"/>
  <c r="O193" i="11"/>
  <c r="R193" i="11"/>
  <c r="S193" i="11"/>
  <c r="T193" i="11"/>
  <c r="U193" i="11"/>
  <c r="B194" i="11"/>
  <c r="C194" i="11"/>
  <c r="D194" i="11"/>
  <c r="E194" i="11"/>
  <c r="F194" i="11"/>
  <c r="H194" i="11"/>
  <c r="J194" i="11"/>
  <c r="O194" i="11"/>
  <c r="R194" i="11"/>
  <c r="S194" i="11"/>
  <c r="T194" i="11"/>
  <c r="U194" i="11"/>
  <c r="B195" i="11"/>
  <c r="C195" i="11"/>
  <c r="D195" i="11"/>
  <c r="E195" i="11"/>
  <c r="F195" i="11"/>
  <c r="H195" i="11"/>
  <c r="J195" i="11"/>
  <c r="O195" i="11"/>
  <c r="R195" i="11"/>
  <c r="S195" i="11"/>
  <c r="T195" i="11"/>
  <c r="U195" i="11"/>
  <c r="B196" i="11"/>
  <c r="C196" i="11"/>
  <c r="D196" i="11"/>
  <c r="E196" i="11"/>
  <c r="F196" i="11"/>
  <c r="H196" i="11"/>
  <c r="J196" i="11"/>
  <c r="O196" i="11"/>
  <c r="R196" i="11"/>
  <c r="S196" i="11"/>
  <c r="T196" i="11"/>
  <c r="U196" i="11"/>
  <c r="B197" i="11"/>
  <c r="C197" i="11"/>
  <c r="D197" i="11"/>
  <c r="E197" i="11"/>
  <c r="F197" i="11"/>
  <c r="H197" i="11"/>
  <c r="J197" i="11"/>
  <c r="O197" i="11"/>
  <c r="R197" i="11"/>
  <c r="S197" i="11"/>
  <c r="T197" i="11"/>
  <c r="U197" i="11"/>
  <c r="B198" i="11"/>
  <c r="C198" i="11"/>
  <c r="D198" i="11"/>
  <c r="E198" i="11"/>
  <c r="F198" i="11"/>
  <c r="H198" i="11"/>
  <c r="J198" i="11"/>
  <c r="O198" i="11"/>
  <c r="R198" i="11"/>
  <c r="S198" i="11"/>
  <c r="T198" i="11"/>
  <c r="U198" i="11"/>
  <c r="B199" i="11"/>
  <c r="C199" i="11"/>
  <c r="D199" i="11"/>
  <c r="E199" i="11"/>
  <c r="F199" i="11"/>
  <c r="H199" i="11"/>
  <c r="J199" i="11"/>
  <c r="O199" i="11"/>
  <c r="R199" i="11"/>
  <c r="S199" i="11"/>
  <c r="T199" i="11"/>
  <c r="U199" i="11"/>
  <c r="B200" i="11"/>
  <c r="C200" i="11"/>
  <c r="D200" i="11"/>
  <c r="E200" i="11"/>
  <c r="F200" i="11"/>
  <c r="H200" i="11"/>
  <c r="J200" i="11"/>
  <c r="O200" i="11"/>
  <c r="R200" i="11"/>
  <c r="S200" i="11"/>
  <c r="T200" i="11"/>
  <c r="U200" i="11"/>
  <c r="B201" i="11"/>
  <c r="C201" i="11"/>
  <c r="D201" i="11"/>
  <c r="E201" i="11"/>
  <c r="F201" i="11"/>
  <c r="H201" i="11"/>
  <c r="J201" i="11"/>
  <c r="O201" i="11"/>
  <c r="R201" i="11"/>
  <c r="S201" i="11"/>
  <c r="T201" i="11"/>
  <c r="U201" i="11"/>
  <c r="B202" i="11"/>
  <c r="C202" i="11"/>
  <c r="D202" i="11"/>
  <c r="E202" i="11"/>
  <c r="F202" i="11"/>
  <c r="H202" i="11"/>
  <c r="J202" i="11"/>
  <c r="O202" i="11"/>
  <c r="R202" i="11"/>
  <c r="S202" i="11"/>
  <c r="T202" i="11"/>
  <c r="U202" i="11"/>
  <c r="B203" i="11"/>
  <c r="C203" i="11"/>
  <c r="D203" i="11"/>
  <c r="E203" i="11"/>
  <c r="F203" i="11"/>
  <c r="H203" i="11"/>
  <c r="J203" i="11"/>
  <c r="O203" i="11"/>
  <c r="R203" i="11"/>
  <c r="S203" i="11"/>
  <c r="T203" i="11"/>
  <c r="U203" i="11"/>
  <c r="B204" i="11"/>
  <c r="C204" i="11"/>
  <c r="D204" i="11"/>
  <c r="E204" i="11"/>
  <c r="F204" i="11"/>
  <c r="H204" i="11"/>
  <c r="J204" i="11"/>
  <c r="O204" i="11"/>
  <c r="R204" i="11"/>
  <c r="S204" i="11"/>
  <c r="T204" i="11"/>
  <c r="U204" i="11"/>
  <c r="B205" i="11"/>
  <c r="C205" i="11"/>
  <c r="D205" i="11"/>
  <c r="E205" i="11"/>
  <c r="F205" i="11"/>
  <c r="H205" i="11"/>
  <c r="J205" i="11"/>
  <c r="O205" i="11"/>
  <c r="R205" i="11"/>
  <c r="S205" i="11"/>
  <c r="T205" i="11"/>
  <c r="U205" i="11"/>
  <c r="B206" i="11"/>
  <c r="C206" i="11"/>
  <c r="D206" i="11"/>
  <c r="E206" i="11"/>
  <c r="F206" i="11"/>
  <c r="H206" i="11"/>
  <c r="J206" i="11"/>
  <c r="O206" i="11"/>
  <c r="R206" i="11"/>
  <c r="S206" i="11"/>
  <c r="T206" i="11"/>
  <c r="U206" i="11"/>
  <c r="B207" i="11"/>
  <c r="C207" i="11"/>
  <c r="D207" i="11"/>
  <c r="E207" i="11"/>
  <c r="F207" i="11"/>
  <c r="H207" i="11"/>
  <c r="J207" i="11"/>
  <c r="O207" i="11"/>
  <c r="R207" i="11"/>
  <c r="S207" i="11"/>
  <c r="T207" i="11"/>
  <c r="U207" i="11"/>
  <c r="B208" i="11"/>
  <c r="C208" i="11"/>
  <c r="D208" i="11"/>
  <c r="E208" i="11"/>
  <c r="F208" i="11"/>
  <c r="H208" i="11"/>
  <c r="J208" i="11"/>
  <c r="O208" i="11"/>
  <c r="R208" i="11"/>
  <c r="S208" i="11"/>
  <c r="T208" i="11"/>
  <c r="U208" i="11"/>
  <c r="B209" i="11"/>
  <c r="C209" i="11"/>
  <c r="D209" i="11"/>
  <c r="E209" i="11"/>
  <c r="F209" i="11"/>
  <c r="H209" i="11"/>
  <c r="J209" i="11"/>
  <c r="O209" i="11"/>
  <c r="R209" i="11"/>
  <c r="S209" i="11"/>
  <c r="T209" i="11"/>
  <c r="U209" i="11"/>
  <c r="B210" i="11"/>
  <c r="C210" i="11"/>
  <c r="D210" i="11"/>
  <c r="E210" i="11"/>
  <c r="F210" i="11"/>
  <c r="H210" i="11"/>
  <c r="J210" i="11"/>
  <c r="O210" i="11"/>
  <c r="R210" i="11"/>
  <c r="S210" i="11"/>
  <c r="T210" i="11"/>
  <c r="U210" i="11"/>
  <c r="B211" i="11"/>
  <c r="C211" i="11"/>
  <c r="D211" i="11"/>
  <c r="E211" i="11"/>
  <c r="F211" i="11"/>
  <c r="H211" i="11"/>
  <c r="J211" i="11"/>
  <c r="O211" i="11"/>
  <c r="R211" i="11"/>
  <c r="S211" i="11"/>
  <c r="T211" i="11"/>
  <c r="U211" i="11"/>
  <c r="B212" i="11"/>
  <c r="C212" i="11"/>
  <c r="D212" i="11"/>
  <c r="E212" i="11"/>
  <c r="F212" i="11"/>
  <c r="H212" i="11"/>
  <c r="J212" i="11"/>
  <c r="O212" i="11"/>
  <c r="R212" i="11"/>
  <c r="S212" i="11"/>
  <c r="T212" i="11"/>
  <c r="U212" i="11"/>
  <c r="B213" i="11"/>
  <c r="C213" i="11"/>
  <c r="D213" i="11"/>
  <c r="E213" i="11"/>
  <c r="F213" i="11"/>
  <c r="H213" i="11"/>
  <c r="J213" i="11"/>
  <c r="O213" i="11"/>
  <c r="R213" i="11"/>
  <c r="S213" i="11"/>
  <c r="T213" i="11"/>
  <c r="U213" i="11"/>
  <c r="B214" i="11"/>
  <c r="C214" i="11"/>
  <c r="D214" i="11"/>
  <c r="E214" i="11"/>
  <c r="F214" i="11"/>
  <c r="H214" i="11"/>
  <c r="J214" i="11"/>
  <c r="O214" i="11"/>
  <c r="R214" i="11"/>
  <c r="S214" i="11"/>
  <c r="T214" i="11"/>
  <c r="U214" i="11"/>
  <c r="B215" i="11"/>
  <c r="C215" i="11"/>
  <c r="D215" i="11"/>
  <c r="E215" i="11"/>
  <c r="F215" i="11"/>
  <c r="H215" i="11"/>
  <c r="J215" i="11"/>
  <c r="O215" i="11"/>
  <c r="R215" i="11"/>
  <c r="S215" i="11"/>
  <c r="T215" i="11"/>
  <c r="U215" i="11"/>
  <c r="B216" i="11"/>
  <c r="C216" i="11"/>
  <c r="D216" i="11"/>
  <c r="E216" i="11"/>
  <c r="F216" i="11"/>
  <c r="H216" i="11"/>
  <c r="J216" i="11"/>
  <c r="O216" i="11"/>
  <c r="R216" i="11"/>
  <c r="S216" i="11"/>
  <c r="T216" i="11"/>
  <c r="U216" i="11"/>
  <c r="B217" i="11"/>
  <c r="C217" i="11"/>
  <c r="D217" i="11"/>
  <c r="E217" i="11"/>
  <c r="F217" i="11"/>
  <c r="H217" i="11"/>
  <c r="J217" i="11"/>
  <c r="O217" i="11"/>
  <c r="R217" i="11"/>
  <c r="S217" i="11"/>
  <c r="T217" i="11"/>
  <c r="U217" i="11"/>
  <c r="B218" i="11"/>
  <c r="C218" i="11"/>
  <c r="D218" i="11"/>
  <c r="E218" i="11"/>
  <c r="F218" i="11"/>
  <c r="H218" i="11"/>
  <c r="J218" i="11"/>
  <c r="O218" i="11"/>
  <c r="R218" i="11"/>
  <c r="S218" i="11"/>
  <c r="T218" i="11"/>
  <c r="U218" i="11"/>
  <c r="B219" i="11"/>
  <c r="C219" i="11"/>
  <c r="D219" i="11"/>
  <c r="E219" i="11"/>
  <c r="F219" i="11"/>
  <c r="H219" i="11"/>
  <c r="J219" i="11"/>
  <c r="O219" i="11"/>
  <c r="R219" i="11"/>
  <c r="S219" i="11"/>
  <c r="T219" i="11"/>
  <c r="U219" i="11"/>
  <c r="B220" i="11"/>
  <c r="C220" i="11"/>
  <c r="D220" i="11"/>
  <c r="E220" i="11"/>
  <c r="F220" i="11"/>
  <c r="H220" i="11"/>
  <c r="J220" i="11"/>
  <c r="O220" i="11"/>
  <c r="R220" i="11"/>
  <c r="S220" i="11"/>
  <c r="T220" i="11"/>
  <c r="U220" i="11"/>
  <c r="B221" i="11"/>
  <c r="C221" i="11"/>
  <c r="D221" i="11"/>
  <c r="E221" i="11"/>
  <c r="F221" i="11"/>
  <c r="H221" i="11"/>
  <c r="J221" i="11"/>
  <c r="O221" i="11"/>
  <c r="R221" i="11"/>
  <c r="S221" i="11"/>
  <c r="T221" i="11"/>
  <c r="U221" i="11"/>
  <c r="B222" i="11"/>
  <c r="C222" i="11"/>
  <c r="D222" i="11"/>
  <c r="E222" i="11"/>
  <c r="F222" i="11"/>
  <c r="H222" i="11"/>
  <c r="J222" i="11"/>
  <c r="O222" i="11"/>
  <c r="R222" i="11"/>
  <c r="S222" i="11"/>
  <c r="T222" i="11"/>
  <c r="U222" i="11"/>
  <c r="B223" i="11"/>
  <c r="C223" i="11"/>
  <c r="D223" i="11"/>
  <c r="E223" i="11"/>
  <c r="F223" i="11"/>
  <c r="H223" i="11"/>
  <c r="J223" i="11"/>
  <c r="O223" i="11"/>
  <c r="R223" i="11"/>
  <c r="S223" i="11"/>
  <c r="T223" i="11"/>
  <c r="U223" i="11"/>
  <c r="B224" i="11"/>
  <c r="C224" i="11"/>
  <c r="D224" i="11"/>
  <c r="E224" i="11"/>
  <c r="F224" i="11"/>
  <c r="H224" i="11"/>
  <c r="J224" i="11"/>
  <c r="O224" i="11"/>
  <c r="R224" i="11"/>
  <c r="S224" i="11"/>
  <c r="T224" i="11"/>
  <c r="U224" i="11"/>
  <c r="B225" i="11"/>
  <c r="C225" i="11"/>
  <c r="D225" i="11"/>
  <c r="E225" i="11"/>
  <c r="F225" i="11"/>
  <c r="H225" i="11"/>
  <c r="J225" i="11"/>
  <c r="O225" i="11"/>
  <c r="R225" i="11"/>
  <c r="S225" i="11"/>
  <c r="T225" i="11"/>
  <c r="U225" i="11"/>
  <c r="B226" i="11"/>
  <c r="C226" i="11"/>
  <c r="D226" i="11"/>
  <c r="E226" i="11"/>
  <c r="F226" i="11"/>
  <c r="H226" i="11"/>
  <c r="J226" i="11"/>
  <c r="O226" i="11"/>
  <c r="R226" i="11"/>
  <c r="S226" i="11"/>
  <c r="T226" i="11"/>
  <c r="U226" i="11"/>
  <c r="B227" i="11"/>
  <c r="C227" i="11"/>
  <c r="D227" i="11"/>
  <c r="E227" i="11"/>
  <c r="F227" i="11"/>
  <c r="H227" i="11"/>
  <c r="J227" i="11"/>
  <c r="O227" i="11"/>
  <c r="R227" i="11"/>
  <c r="S227" i="11"/>
  <c r="T227" i="11"/>
  <c r="U227" i="11"/>
  <c r="B228" i="11"/>
  <c r="C228" i="11"/>
  <c r="D228" i="11"/>
  <c r="E228" i="11"/>
  <c r="F228" i="11"/>
  <c r="H228" i="11"/>
  <c r="J228" i="11"/>
  <c r="O228" i="11"/>
  <c r="R228" i="11"/>
  <c r="S228" i="11"/>
  <c r="T228" i="11"/>
  <c r="U228" i="11"/>
  <c r="B229" i="11"/>
  <c r="C229" i="11"/>
  <c r="D229" i="11"/>
  <c r="E229" i="11"/>
  <c r="F229" i="11"/>
  <c r="H229" i="11"/>
  <c r="J229" i="11"/>
  <c r="O229" i="11"/>
  <c r="R229" i="11"/>
  <c r="S229" i="11"/>
  <c r="T229" i="11"/>
  <c r="U229" i="11"/>
  <c r="B230" i="11"/>
  <c r="C230" i="11"/>
  <c r="D230" i="11"/>
  <c r="E230" i="11"/>
  <c r="F230" i="11"/>
  <c r="H230" i="11"/>
  <c r="J230" i="11"/>
  <c r="O230" i="11"/>
  <c r="R230" i="11"/>
  <c r="S230" i="11"/>
  <c r="T230" i="11"/>
  <c r="U230" i="11"/>
  <c r="B231" i="11"/>
  <c r="C231" i="11"/>
  <c r="D231" i="11"/>
  <c r="E231" i="11"/>
  <c r="F231" i="11"/>
  <c r="H231" i="11"/>
  <c r="J231" i="11"/>
  <c r="O231" i="11"/>
  <c r="R231" i="11"/>
  <c r="S231" i="11"/>
  <c r="T231" i="11"/>
  <c r="U231" i="11"/>
  <c r="B232" i="11"/>
  <c r="C232" i="11"/>
  <c r="D232" i="11"/>
  <c r="E232" i="11"/>
  <c r="F232" i="11"/>
  <c r="H232" i="11"/>
  <c r="J232" i="11"/>
  <c r="O232" i="11"/>
  <c r="R232" i="11"/>
  <c r="S232" i="11"/>
  <c r="T232" i="11"/>
  <c r="U232" i="11"/>
  <c r="B233" i="11"/>
  <c r="C233" i="11"/>
  <c r="D233" i="11"/>
  <c r="E233" i="11"/>
  <c r="F233" i="11"/>
  <c r="H233" i="11"/>
  <c r="J233" i="11"/>
  <c r="O233" i="11"/>
  <c r="R233" i="11"/>
  <c r="S233" i="11"/>
  <c r="T233" i="11"/>
  <c r="U233" i="11"/>
  <c r="B234" i="11"/>
  <c r="C234" i="11"/>
  <c r="D234" i="11"/>
  <c r="E234" i="11"/>
  <c r="F234" i="11"/>
  <c r="H234" i="11"/>
  <c r="J234" i="11"/>
  <c r="O234" i="11"/>
  <c r="R234" i="11"/>
  <c r="S234" i="11"/>
  <c r="T234" i="11"/>
  <c r="U234" i="11"/>
  <c r="B235" i="11"/>
  <c r="C235" i="11"/>
  <c r="D235" i="11"/>
  <c r="E235" i="11"/>
  <c r="F235" i="11"/>
  <c r="H235" i="11"/>
  <c r="J235" i="11"/>
  <c r="O235" i="11"/>
  <c r="R235" i="11"/>
  <c r="S235" i="11"/>
  <c r="T235" i="11"/>
  <c r="U235" i="11"/>
  <c r="B236" i="11"/>
  <c r="C236" i="11"/>
  <c r="D236" i="11"/>
  <c r="E236" i="11"/>
  <c r="F236" i="11"/>
  <c r="H236" i="11"/>
  <c r="J236" i="11"/>
  <c r="O236" i="11"/>
  <c r="R236" i="11"/>
  <c r="S236" i="11"/>
  <c r="T236" i="11"/>
  <c r="U236" i="11"/>
  <c r="B237" i="11"/>
  <c r="C237" i="11"/>
  <c r="D237" i="11"/>
  <c r="E237" i="11"/>
  <c r="F237" i="11"/>
  <c r="H237" i="11"/>
  <c r="J237" i="11"/>
  <c r="O237" i="11"/>
  <c r="R237" i="11"/>
  <c r="S237" i="11"/>
  <c r="T237" i="11"/>
  <c r="U237" i="11"/>
  <c r="B238" i="11"/>
  <c r="C238" i="11"/>
  <c r="D238" i="11"/>
  <c r="E238" i="11"/>
  <c r="F238" i="11"/>
  <c r="H238" i="11"/>
  <c r="J238" i="11"/>
  <c r="O238" i="11"/>
  <c r="R238" i="11"/>
  <c r="S238" i="11"/>
  <c r="T238" i="11"/>
  <c r="U238" i="11"/>
  <c r="B239" i="11"/>
  <c r="C239" i="11"/>
  <c r="D239" i="11"/>
  <c r="E239" i="11"/>
  <c r="F239" i="11"/>
  <c r="H239" i="11"/>
  <c r="J239" i="11"/>
  <c r="O239" i="11"/>
  <c r="R239" i="11"/>
  <c r="S239" i="11"/>
  <c r="T239" i="11"/>
  <c r="U239" i="11"/>
  <c r="B240" i="11"/>
  <c r="C240" i="11"/>
  <c r="D240" i="11"/>
  <c r="E240" i="11"/>
  <c r="F240" i="11"/>
  <c r="H240" i="11"/>
  <c r="J240" i="11"/>
  <c r="O240" i="11"/>
  <c r="R240" i="11"/>
  <c r="S240" i="11"/>
  <c r="T240" i="11"/>
  <c r="U240" i="11"/>
  <c r="B241" i="11"/>
  <c r="C241" i="11"/>
  <c r="D241" i="11"/>
  <c r="E241" i="11"/>
  <c r="F241" i="11"/>
  <c r="H241" i="11"/>
  <c r="J241" i="11"/>
  <c r="O241" i="11"/>
  <c r="R241" i="11"/>
  <c r="S241" i="11"/>
  <c r="T241" i="11"/>
  <c r="U241" i="11"/>
  <c r="B242" i="11"/>
  <c r="C242" i="11"/>
  <c r="D242" i="11"/>
  <c r="E242" i="11"/>
  <c r="F242" i="11"/>
  <c r="H242" i="11"/>
  <c r="J242" i="11"/>
  <c r="O242" i="11"/>
  <c r="R242" i="11"/>
  <c r="S242" i="11"/>
  <c r="T242" i="11"/>
  <c r="U242" i="11"/>
  <c r="B243" i="11"/>
  <c r="C243" i="11"/>
  <c r="D243" i="11"/>
  <c r="E243" i="11"/>
  <c r="F243" i="11"/>
  <c r="H243" i="11"/>
  <c r="J243" i="11"/>
  <c r="O243" i="11"/>
  <c r="R243" i="11"/>
  <c r="S243" i="11"/>
  <c r="T243" i="11"/>
  <c r="U243" i="11"/>
  <c r="B244" i="11"/>
  <c r="C244" i="11"/>
  <c r="D244" i="11"/>
  <c r="E244" i="11"/>
  <c r="F244" i="11"/>
  <c r="H244" i="11"/>
  <c r="J244" i="11"/>
  <c r="O244" i="11"/>
  <c r="R244" i="11"/>
  <c r="S244" i="11"/>
  <c r="T244" i="11"/>
  <c r="U244" i="11"/>
  <c r="B245" i="11"/>
  <c r="C245" i="11"/>
  <c r="D245" i="11"/>
  <c r="E245" i="11"/>
  <c r="F245" i="11"/>
  <c r="H245" i="11"/>
  <c r="J245" i="11"/>
  <c r="O245" i="11"/>
  <c r="R245" i="11"/>
  <c r="S245" i="11"/>
  <c r="T245" i="11"/>
  <c r="U245" i="11"/>
  <c r="B246" i="11"/>
  <c r="C246" i="11"/>
  <c r="D246" i="11"/>
  <c r="E246" i="11"/>
  <c r="F246" i="11"/>
  <c r="H246" i="11"/>
  <c r="J246" i="11"/>
  <c r="O246" i="11"/>
  <c r="R246" i="11"/>
  <c r="S246" i="11"/>
  <c r="T246" i="11"/>
  <c r="U246" i="11"/>
  <c r="B247" i="11"/>
  <c r="C247" i="11"/>
  <c r="D247" i="11"/>
  <c r="E247" i="11"/>
  <c r="F247" i="11"/>
  <c r="H247" i="11"/>
  <c r="J247" i="11"/>
  <c r="O247" i="11"/>
  <c r="R247" i="11"/>
  <c r="S247" i="11"/>
  <c r="T247" i="11"/>
  <c r="U247" i="11"/>
  <c r="B248" i="11"/>
  <c r="C248" i="11"/>
  <c r="D248" i="11"/>
  <c r="E248" i="11"/>
  <c r="F248" i="11"/>
  <c r="H248" i="11"/>
  <c r="J248" i="11"/>
  <c r="O248" i="11"/>
  <c r="R248" i="11"/>
  <c r="S248" i="11"/>
  <c r="T248" i="11"/>
  <c r="U248" i="11"/>
  <c r="B249" i="11"/>
  <c r="C249" i="11"/>
  <c r="D249" i="11"/>
  <c r="E249" i="11"/>
  <c r="F249" i="11"/>
  <c r="H249" i="11"/>
  <c r="J249" i="11"/>
  <c r="O249" i="11"/>
  <c r="R249" i="11"/>
  <c r="S249" i="11"/>
  <c r="T249" i="11"/>
  <c r="U249" i="11"/>
  <c r="B250" i="11"/>
  <c r="C250" i="11"/>
  <c r="D250" i="11"/>
  <c r="E250" i="11"/>
  <c r="F250" i="11"/>
  <c r="H250" i="11"/>
  <c r="J250" i="11"/>
  <c r="O250" i="11"/>
  <c r="R250" i="11"/>
  <c r="S250" i="11"/>
  <c r="T250" i="11"/>
  <c r="U250" i="11"/>
  <c r="B251" i="11"/>
  <c r="C251" i="11"/>
  <c r="D251" i="11"/>
  <c r="E251" i="11"/>
  <c r="F251" i="11"/>
  <c r="H251" i="11"/>
  <c r="J251" i="11"/>
  <c r="O251" i="11"/>
  <c r="R251" i="11"/>
  <c r="S251" i="11"/>
  <c r="T251" i="11"/>
  <c r="U251" i="11"/>
  <c r="B252" i="11"/>
  <c r="C252" i="11"/>
  <c r="D252" i="11"/>
  <c r="E252" i="11"/>
  <c r="F252" i="11"/>
  <c r="H252" i="11"/>
  <c r="J252" i="11"/>
  <c r="O252" i="11"/>
  <c r="R252" i="11"/>
  <c r="S252" i="11"/>
  <c r="T252" i="11"/>
  <c r="U252" i="11"/>
  <c r="B253" i="11"/>
  <c r="C253" i="11"/>
  <c r="D253" i="11"/>
  <c r="E253" i="11"/>
  <c r="F253" i="11"/>
  <c r="H253" i="11"/>
  <c r="J253" i="11"/>
  <c r="O253" i="11"/>
  <c r="R253" i="11"/>
  <c r="S253" i="11"/>
  <c r="T253" i="11"/>
  <c r="U253" i="11"/>
  <c r="B254" i="11"/>
  <c r="C254" i="11"/>
  <c r="D254" i="11"/>
  <c r="E254" i="11"/>
  <c r="F254" i="11"/>
  <c r="H254" i="11"/>
  <c r="J254" i="11"/>
  <c r="O254" i="11"/>
  <c r="R254" i="11"/>
  <c r="S254" i="11"/>
  <c r="T254" i="11"/>
  <c r="U254" i="11"/>
  <c r="B255" i="11"/>
  <c r="C255" i="11"/>
  <c r="D255" i="11"/>
  <c r="E255" i="11"/>
  <c r="F255" i="11"/>
  <c r="H255" i="11"/>
  <c r="J255" i="11"/>
  <c r="O255" i="11"/>
  <c r="R255" i="11"/>
  <c r="S255" i="11"/>
  <c r="T255" i="11"/>
  <c r="U255" i="11"/>
  <c r="B256" i="11"/>
  <c r="C256" i="11"/>
  <c r="D256" i="11"/>
  <c r="E256" i="11"/>
  <c r="F256" i="11"/>
  <c r="H256" i="11"/>
  <c r="J256" i="11"/>
  <c r="O256" i="11"/>
  <c r="R256" i="11"/>
  <c r="S256" i="11"/>
  <c r="T256" i="11"/>
  <c r="U256" i="11"/>
  <c r="B257" i="11"/>
  <c r="C257" i="11"/>
  <c r="D257" i="11"/>
  <c r="E257" i="11"/>
  <c r="F257" i="11"/>
  <c r="H257" i="11"/>
  <c r="J257" i="11"/>
  <c r="O257" i="11"/>
  <c r="R257" i="11"/>
  <c r="S257" i="11"/>
  <c r="T257" i="11"/>
  <c r="U257" i="11"/>
  <c r="B258" i="11"/>
  <c r="C258" i="11"/>
  <c r="D258" i="11"/>
  <c r="E258" i="11"/>
  <c r="F258" i="11"/>
  <c r="H258" i="11"/>
  <c r="J258" i="11"/>
  <c r="O258" i="11"/>
  <c r="R258" i="11"/>
  <c r="S258" i="11"/>
  <c r="T258" i="11"/>
  <c r="U258" i="11"/>
  <c r="B259" i="11"/>
  <c r="C259" i="11"/>
  <c r="D259" i="11"/>
  <c r="E259" i="11"/>
  <c r="F259" i="11"/>
  <c r="H259" i="11"/>
  <c r="J259" i="11"/>
  <c r="O259" i="11"/>
  <c r="R259" i="11"/>
  <c r="S259" i="11"/>
  <c r="T259" i="11"/>
  <c r="U259" i="11"/>
  <c r="B260" i="11"/>
  <c r="C260" i="11"/>
  <c r="D260" i="11"/>
  <c r="E260" i="11"/>
  <c r="F260" i="11"/>
  <c r="H260" i="11"/>
  <c r="J260" i="11"/>
  <c r="O260" i="11"/>
  <c r="R260" i="11"/>
  <c r="S260" i="11"/>
  <c r="T260" i="11"/>
  <c r="U260" i="11"/>
  <c r="B261" i="11"/>
  <c r="C261" i="11"/>
  <c r="D261" i="11"/>
  <c r="E261" i="11"/>
  <c r="F261" i="11"/>
  <c r="H261" i="11"/>
  <c r="J261" i="11"/>
  <c r="O261" i="11"/>
  <c r="R261" i="11"/>
  <c r="S261" i="11"/>
  <c r="T261" i="11"/>
  <c r="U261" i="11"/>
  <c r="B262" i="11"/>
  <c r="C262" i="11"/>
  <c r="D262" i="11"/>
  <c r="E262" i="11"/>
  <c r="F262" i="11"/>
  <c r="H262" i="11"/>
  <c r="J262" i="11"/>
  <c r="O262" i="11"/>
  <c r="R262" i="11"/>
  <c r="S262" i="11"/>
  <c r="T262" i="11"/>
  <c r="U262" i="11"/>
  <c r="B263" i="11"/>
  <c r="C263" i="11"/>
  <c r="D263" i="11"/>
  <c r="E263" i="11"/>
  <c r="F263" i="11"/>
  <c r="H263" i="11"/>
  <c r="J263" i="11"/>
  <c r="O263" i="11"/>
  <c r="R263" i="11"/>
  <c r="S263" i="11"/>
  <c r="T263" i="11"/>
  <c r="U263" i="11"/>
  <c r="B264" i="11"/>
  <c r="C264" i="11"/>
  <c r="D264" i="11"/>
  <c r="E264" i="11"/>
  <c r="F264" i="11"/>
  <c r="H264" i="11"/>
  <c r="J264" i="11"/>
  <c r="O264" i="11"/>
  <c r="R264" i="11"/>
  <c r="S264" i="11"/>
  <c r="T264" i="11"/>
  <c r="U264" i="11"/>
  <c r="B265" i="11"/>
  <c r="C265" i="11"/>
  <c r="D265" i="11"/>
  <c r="E265" i="11"/>
  <c r="F265" i="11"/>
  <c r="H265" i="11"/>
  <c r="J265" i="11"/>
  <c r="O265" i="11"/>
  <c r="R265" i="11"/>
  <c r="S265" i="11"/>
  <c r="T265" i="11"/>
  <c r="U265" i="11"/>
  <c r="B266" i="11"/>
  <c r="C266" i="11"/>
  <c r="D266" i="11"/>
  <c r="E266" i="11"/>
  <c r="F266" i="11"/>
  <c r="H266" i="11"/>
  <c r="J266" i="11"/>
  <c r="O266" i="11"/>
  <c r="R266" i="11"/>
  <c r="S266" i="11"/>
  <c r="T266" i="11"/>
  <c r="U266" i="11"/>
  <c r="B267" i="11"/>
  <c r="C267" i="11"/>
  <c r="D267" i="11"/>
  <c r="E267" i="11"/>
  <c r="F267" i="11"/>
  <c r="H267" i="11"/>
  <c r="J267" i="11"/>
  <c r="O267" i="11"/>
  <c r="R267" i="11"/>
  <c r="S267" i="11"/>
  <c r="T267" i="11"/>
  <c r="U267" i="11"/>
  <c r="B268" i="11"/>
  <c r="C268" i="11"/>
  <c r="D268" i="11"/>
  <c r="E268" i="11"/>
  <c r="F268" i="11"/>
  <c r="H268" i="11"/>
  <c r="J268" i="11"/>
  <c r="O268" i="11"/>
  <c r="R268" i="11"/>
  <c r="S268" i="11"/>
  <c r="T268" i="11"/>
  <c r="U268" i="11"/>
  <c r="B269" i="11"/>
  <c r="C269" i="11"/>
  <c r="D269" i="11"/>
  <c r="E269" i="11"/>
  <c r="F269" i="11"/>
  <c r="H269" i="11"/>
  <c r="J269" i="11"/>
  <c r="O269" i="11"/>
  <c r="R269" i="11"/>
  <c r="S269" i="11"/>
  <c r="T269" i="11"/>
  <c r="U269" i="11"/>
  <c r="B270" i="11"/>
  <c r="C270" i="11"/>
  <c r="D270" i="11"/>
  <c r="E270" i="11"/>
  <c r="F270" i="11"/>
  <c r="H270" i="11"/>
  <c r="J270" i="11"/>
  <c r="O270" i="11"/>
  <c r="R270" i="11"/>
  <c r="S270" i="11"/>
  <c r="T270" i="11"/>
  <c r="U270" i="11"/>
  <c r="B271" i="11"/>
  <c r="C271" i="11"/>
  <c r="D271" i="11"/>
  <c r="E271" i="11"/>
  <c r="F271" i="11"/>
  <c r="H271" i="11"/>
  <c r="J271" i="11"/>
  <c r="O271" i="11"/>
  <c r="R271" i="11"/>
  <c r="S271" i="11"/>
  <c r="T271" i="11"/>
  <c r="U271" i="11"/>
  <c r="B272" i="11"/>
  <c r="C272" i="11"/>
  <c r="D272" i="11"/>
  <c r="E272" i="11"/>
  <c r="F272" i="11"/>
  <c r="H272" i="11"/>
  <c r="J272" i="11"/>
  <c r="O272" i="11"/>
  <c r="R272" i="11"/>
  <c r="S272" i="11"/>
  <c r="T272" i="11"/>
  <c r="U272" i="11"/>
  <c r="B273" i="11"/>
  <c r="C273" i="11"/>
  <c r="D273" i="11"/>
  <c r="E273" i="11"/>
  <c r="F273" i="11"/>
  <c r="H273" i="11"/>
  <c r="J273" i="11"/>
  <c r="O273" i="11"/>
  <c r="R273" i="11"/>
  <c r="S273" i="11"/>
  <c r="T273" i="11"/>
  <c r="U273" i="11"/>
  <c r="B274" i="11"/>
  <c r="C274" i="11"/>
  <c r="D274" i="11"/>
  <c r="E274" i="11"/>
  <c r="F274" i="11"/>
  <c r="H274" i="11"/>
  <c r="J274" i="11"/>
  <c r="O274" i="11"/>
  <c r="R274" i="11"/>
  <c r="S274" i="11"/>
  <c r="T274" i="11"/>
  <c r="U274" i="11"/>
  <c r="B275" i="11"/>
  <c r="C275" i="11"/>
  <c r="D275" i="11"/>
  <c r="E275" i="11"/>
  <c r="F275" i="11"/>
  <c r="H275" i="11"/>
  <c r="J275" i="11"/>
  <c r="O275" i="11"/>
  <c r="R275" i="11"/>
  <c r="S275" i="11"/>
  <c r="T275" i="11"/>
  <c r="U275" i="11"/>
  <c r="B276" i="11"/>
  <c r="C276" i="11"/>
  <c r="D276" i="11"/>
  <c r="E276" i="11"/>
  <c r="F276" i="11"/>
  <c r="H276" i="11"/>
  <c r="J276" i="11"/>
  <c r="O276" i="11"/>
  <c r="R276" i="11"/>
  <c r="S276" i="11"/>
  <c r="T276" i="11"/>
  <c r="U276" i="11"/>
  <c r="B277" i="11"/>
  <c r="C277" i="11"/>
  <c r="D277" i="11"/>
  <c r="E277" i="11"/>
  <c r="F277" i="11"/>
  <c r="H277" i="11"/>
  <c r="J277" i="11"/>
  <c r="O277" i="11"/>
  <c r="R277" i="11"/>
  <c r="S277" i="11"/>
  <c r="T277" i="11"/>
  <c r="U277" i="11"/>
  <c r="B278" i="11"/>
  <c r="C278" i="11"/>
  <c r="D278" i="11"/>
  <c r="E278" i="11"/>
  <c r="F278" i="11"/>
  <c r="H278" i="11"/>
  <c r="J278" i="11"/>
  <c r="O278" i="11"/>
  <c r="R278" i="11"/>
  <c r="S278" i="11"/>
  <c r="T278" i="11"/>
  <c r="U278" i="11"/>
  <c r="B279" i="11"/>
  <c r="C279" i="11"/>
  <c r="D279" i="11"/>
  <c r="E279" i="11"/>
  <c r="F279" i="11"/>
  <c r="H279" i="11"/>
  <c r="J279" i="11"/>
  <c r="O279" i="11"/>
  <c r="R279" i="11"/>
  <c r="S279" i="11"/>
  <c r="T279" i="11"/>
  <c r="U279" i="11"/>
  <c r="B280" i="11"/>
  <c r="C280" i="11"/>
  <c r="D280" i="11"/>
  <c r="E280" i="11"/>
  <c r="F280" i="11"/>
  <c r="H280" i="11"/>
  <c r="J280" i="11"/>
  <c r="O280" i="11"/>
  <c r="R280" i="11"/>
  <c r="S280" i="11"/>
  <c r="T280" i="11"/>
  <c r="U280" i="11"/>
  <c r="B281" i="11"/>
  <c r="C281" i="11"/>
  <c r="D281" i="11"/>
  <c r="E281" i="11"/>
  <c r="F281" i="11"/>
  <c r="H281" i="11"/>
  <c r="J281" i="11"/>
  <c r="O281" i="11"/>
  <c r="R281" i="11"/>
  <c r="S281" i="11"/>
  <c r="T281" i="11"/>
  <c r="U281" i="11"/>
  <c r="B282" i="11"/>
  <c r="C282" i="11"/>
  <c r="D282" i="11"/>
  <c r="E282" i="11"/>
  <c r="F282" i="11"/>
  <c r="H282" i="11"/>
  <c r="J282" i="11"/>
  <c r="O282" i="11"/>
  <c r="R282" i="11"/>
  <c r="S282" i="11"/>
  <c r="T282" i="11"/>
  <c r="U282" i="11"/>
  <c r="B283" i="11"/>
  <c r="C283" i="11"/>
  <c r="D283" i="11"/>
  <c r="E283" i="11"/>
  <c r="F283" i="11"/>
  <c r="H283" i="11"/>
  <c r="J283" i="11"/>
  <c r="O283" i="11"/>
  <c r="R283" i="11"/>
  <c r="S283" i="11"/>
  <c r="T283" i="11"/>
  <c r="U283" i="11"/>
  <c r="B284" i="11"/>
  <c r="C284" i="11"/>
  <c r="D284" i="11"/>
  <c r="E284" i="11"/>
  <c r="F284" i="11"/>
  <c r="H284" i="11"/>
  <c r="J284" i="11"/>
  <c r="O284" i="11"/>
  <c r="R284" i="11"/>
  <c r="S284" i="11"/>
  <c r="T284" i="11"/>
  <c r="U284" i="11"/>
  <c r="B285" i="11"/>
  <c r="C285" i="11"/>
  <c r="D285" i="11"/>
  <c r="E285" i="11"/>
  <c r="F285" i="11"/>
  <c r="H285" i="11"/>
  <c r="J285" i="11"/>
  <c r="O285" i="11"/>
  <c r="R285" i="11"/>
  <c r="S285" i="11"/>
  <c r="T285" i="11"/>
  <c r="U285" i="11"/>
  <c r="B286" i="11"/>
  <c r="C286" i="11"/>
  <c r="D286" i="11"/>
  <c r="E286" i="11"/>
  <c r="F286" i="11"/>
  <c r="H286" i="11"/>
  <c r="J286" i="11"/>
  <c r="O286" i="11"/>
  <c r="R286" i="11"/>
  <c r="S286" i="11"/>
  <c r="T286" i="11"/>
  <c r="U286" i="11"/>
  <c r="B287" i="11"/>
  <c r="C287" i="11"/>
  <c r="D287" i="11"/>
  <c r="E287" i="11"/>
  <c r="F287" i="11"/>
  <c r="H287" i="11"/>
  <c r="J287" i="11"/>
  <c r="O287" i="11"/>
  <c r="R287" i="11"/>
  <c r="S287" i="11"/>
  <c r="T287" i="11"/>
  <c r="U287" i="11"/>
  <c r="B288" i="11"/>
  <c r="C288" i="11"/>
  <c r="D288" i="11"/>
  <c r="E288" i="11"/>
  <c r="F288" i="11"/>
  <c r="H288" i="11"/>
  <c r="J288" i="11"/>
  <c r="O288" i="11"/>
  <c r="R288" i="11"/>
  <c r="S288" i="11"/>
  <c r="T288" i="11"/>
  <c r="U288" i="11"/>
  <c r="B289" i="11"/>
  <c r="C289" i="11"/>
  <c r="D289" i="11"/>
  <c r="E289" i="11"/>
  <c r="F289" i="11"/>
  <c r="H289" i="11"/>
  <c r="J289" i="11"/>
  <c r="O289" i="11"/>
  <c r="R289" i="11"/>
  <c r="S289" i="11"/>
  <c r="T289" i="11"/>
  <c r="U289" i="11"/>
  <c r="B290" i="11"/>
  <c r="C290" i="11"/>
  <c r="D290" i="11"/>
  <c r="E290" i="11"/>
  <c r="F290" i="11"/>
  <c r="H290" i="11"/>
  <c r="J290" i="11"/>
  <c r="O290" i="11"/>
  <c r="R290" i="11"/>
  <c r="S290" i="11"/>
  <c r="T290" i="11"/>
  <c r="U290" i="11"/>
  <c r="B291" i="11"/>
  <c r="C291" i="11"/>
  <c r="D291" i="11"/>
  <c r="E291" i="11"/>
  <c r="F291" i="11"/>
  <c r="H291" i="11"/>
  <c r="J291" i="11"/>
  <c r="O291" i="11"/>
  <c r="R291" i="11"/>
  <c r="S291" i="11"/>
  <c r="T291" i="11"/>
  <c r="U291" i="11"/>
  <c r="B292" i="11"/>
  <c r="C292" i="11"/>
  <c r="D292" i="11"/>
  <c r="E292" i="11"/>
  <c r="F292" i="11"/>
  <c r="H292" i="11"/>
  <c r="J292" i="11"/>
  <c r="O292" i="11"/>
  <c r="R292" i="11"/>
  <c r="S292" i="11"/>
  <c r="T292" i="11"/>
  <c r="U292" i="11"/>
  <c r="B293" i="11"/>
  <c r="C293" i="11"/>
  <c r="D293" i="11"/>
  <c r="E293" i="11"/>
  <c r="F293" i="11"/>
  <c r="H293" i="11"/>
  <c r="J293" i="11"/>
  <c r="O293" i="11"/>
  <c r="R293" i="11"/>
  <c r="S293" i="11"/>
  <c r="T293" i="11"/>
  <c r="U293" i="11"/>
  <c r="B294" i="11"/>
  <c r="C294" i="11"/>
  <c r="D294" i="11"/>
  <c r="E294" i="11"/>
  <c r="F294" i="11"/>
  <c r="H294" i="11"/>
  <c r="J294" i="11"/>
  <c r="O294" i="11"/>
  <c r="R294" i="11"/>
  <c r="S294" i="11"/>
  <c r="T294" i="11"/>
  <c r="U294" i="11"/>
  <c r="B295" i="11"/>
  <c r="C295" i="11"/>
  <c r="D295" i="11"/>
  <c r="E295" i="11"/>
  <c r="F295" i="11"/>
  <c r="H295" i="11"/>
  <c r="J295" i="11"/>
  <c r="O295" i="11"/>
  <c r="R295" i="11"/>
  <c r="S295" i="11"/>
  <c r="T295" i="11"/>
  <c r="U295" i="11"/>
  <c r="B296" i="11"/>
  <c r="C296" i="11"/>
  <c r="D296" i="11"/>
  <c r="E296" i="11"/>
  <c r="F296" i="11"/>
  <c r="H296" i="11"/>
  <c r="J296" i="11"/>
  <c r="O296" i="11"/>
  <c r="R296" i="11"/>
  <c r="S296" i="11"/>
  <c r="T296" i="11"/>
  <c r="U296" i="11"/>
  <c r="B297" i="11"/>
  <c r="C297" i="11"/>
  <c r="D297" i="11"/>
  <c r="E297" i="11"/>
  <c r="F297" i="11"/>
  <c r="H297" i="11"/>
  <c r="J297" i="11"/>
  <c r="O297" i="11"/>
  <c r="R297" i="11"/>
  <c r="S297" i="11"/>
  <c r="T297" i="11"/>
  <c r="U297" i="11"/>
  <c r="B298" i="11"/>
  <c r="C298" i="11"/>
  <c r="D298" i="11"/>
  <c r="E298" i="11"/>
  <c r="F298" i="11"/>
  <c r="H298" i="11"/>
  <c r="J298" i="11"/>
  <c r="O298" i="11"/>
  <c r="R298" i="11"/>
  <c r="S298" i="11"/>
  <c r="T298" i="11"/>
  <c r="U298" i="11"/>
  <c r="B299" i="11"/>
  <c r="C299" i="11"/>
  <c r="D299" i="11"/>
  <c r="E299" i="11"/>
  <c r="F299" i="11"/>
  <c r="H299" i="11"/>
  <c r="J299" i="11"/>
  <c r="O299" i="11"/>
  <c r="R299" i="11"/>
  <c r="S299" i="11"/>
  <c r="T299" i="11"/>
  <c r="U299" i="11"/>
  <c r="B300" i="11"/>
  <c r="C300" i="11"/>
  <c r="D300" i="11"/>
  <c r="E300" i="11"/>
  <c r="F300" i="11"/>
  <c r="H300" i="11"/>
  <c r="J300" i="11"/>
  <c r="O300" i="11"/>
  <c r="R300" i="11"/>
  <c r="S300" i="11"/>
  <c r="T300" i="11"/>
  <c r="U300" i="11"/>
  <c r="B301" i="11"/>
  <c r="C301" i="11"/>
  <c r="D301" i="11"/>
  <c r="E301" i="11"/>
  <c r="F301" i="11"/>
  <c r="H301" i="11"/>
  <c r="J301" i="11"/>
  <c r="O301" i="11"/>
  <c r="R301" i="11"/>
  <c r="S301" i="11"/>
  <c r="T301" i="11"/>
  <c r="U301" i="11"/>
  <c r="B302" i="11"/>
  <c r="C302" i="11"/>
  <c r="D302" i="11"/>
  <c r="E302" i="11"/>
  <c r="F302" i="11"/>
  <c r="H302" i="11"/>
  <c r="J302" i="11"/>
  <c r="O302" i="11"/>
  <c r="R302" i="11"/>
  <c r="S302" i="11"/>
  <c r="T302" i="11"/>
  <c r="U302" i="11"/>
  <c r="B303" i="11"/>
  <c r="C303" i="11"/>
  <c r="D303" i="11"/>
  <c r="E303" i="11"/>
  <c r="F303" i="11"/>
  <c r="H303" i="11"/>
  <c r="J303" i="11"/>
  <c r="O303" i="11"/>
  <c r="R303" i="11"/>
  <c r="S303" i="11"/>
  <c r="T303" i="11"/>
  <c r="U303" i="11"/>
  <c r="B304" i="11"/>
  <c r="C304" i="11"/>
  <c r="D304" i="11"/>
  <c r="E304" i="11"/>
  <c r="F304" i="11"/>
  <c r="H304" i="11"/>
  <c r="J304" i="11"/>
  <c r="O304" i="11"/>
  <c r="R304" i="11"/>
  <c r="S304" i="11"/>
  <c r="T304" i="11"/>
  <c r="U304" i="11"/>
  <c r="B305" i="11"/>
  <c r="C305" i="11"/>
  <c r="D305" i="11"/>
  <c r="E305" i="11"/>
  <c r="F305" i="11"/>
  <c r="H305" i="11"/>
  <c r="J305" i="11"/>
  <c r="O305" i="11"/>
  <c r="R305" i="11"/>
  <c r="S305" i="11"/>
  <c r="T305" i="11"/>
  <c r="U305" i="11"/>
  <c r="B306" i="11"/>
  <c r="C306" i="11"/>
  <c r="D306" i="11"/>
  <c r="E306" i="11"/>
  <c r="F306" i="11"/>
  <c r="H306" i="11"/>
  <c r="J306" i="11"/>
  <c r="O306" i="11"/>
  <c r="R306" i="11"/>
  <c r="S306" i="11"/>
  <c r="T306" i="11"/>
  <c r="U306" i="11"/>
  <c r="B307" i="11"/>
  <c r="C307" i="11"/>
  <c r="D307" i="11"/>
  <c r="E307" i="11"/>
  <c r="F307" i="11"/>
  <c r="H307" i="11"/>
  <c r="J307" i="11"/>
  <c r="O307" i="11"/>
  <c r="R307" i="11"/>
  <c r="S307" i="11"/>
  <c r="T307" i="11"/>
  <c r="U307" i="11"/>
  <c r="B308" i="11"/>
  <c r="C308" i="11"/>
  <c r="D308" i="11"/>
  <c r="E308" i="11"/>
  <c r="F308" i="11"/>
  <c r="H308" i="11"/>
  <c r="J308" i="11"/>
  <c r="O308" i="11"/>
  <c r="R308" i="11"/>
  <c r="S308" i="11"/>
  <c r="T308" i="11"/>
  <c r="U308" i="11"/>
  <c r="B309" i="11"/>
  <c r="C309" i="11"/>
  <c r="D309" i="11"/>
  <c r="E309" i="11"/>
  <c r="F309" i="11"/>
  <c r="H309" i="11"/>
  <c r="J309" i="11"/>
  <c r="O309" i="11"/>
  <c r="R309" i="11"/>
  <c r="S309" i="11"/>
  <c r="T309" i="11"/>
  <c r="U309" i="11"/>
  <c r="B310" i="11"/>
  <c r="C310" i="11"/>
  <c r="D310" i="11"/>
  <c r="E310" i="11"/>
  <c r="F310" i="11"/>
  <c r="H310" i="11"/>
  <c r="J310" i="11"/>
  <c r="O310" i="11"/>
  <c r="R310" i="11"/>
  <c r="S310" i="11"/>
  <c r="T310" i="11"/>
  <c r="U310" i="11"/>
  <c r="B311" i="11"/>
  <c r="C311" i="11"/>
  <c r="D311" i="11"/>
  <c r="E311" i="11"/>
  <c r="F311" i="11"/>
  <c r="H311" i="11"/>
  <c r="J311" i="11"/>
  <c r="O311" i="11"/>
  <c r="R311" i="11"/>
  <c r="S311" i="11"/>
  <c r="T311" i="11"/>
  <c r="U311" i="11"/>
  <c r="B312" i="11"/>
  <c r="C312" i="11"/>
  <c r="D312" i="11"/>
  <c r="E312" i="11"/>
  <c r="F312" i="11"/>
  <c r="H312" i="11"/>
  <c r="J312" i="11"/>
  <c r="O312" i="11"/>
  <c r="R312" i="11"/>
  <c r="S312" i="11"/>
  <c r="T312" i="11"/>
  <c r="U312" i="11"/>
  <c r="B313" i="11"/>
  <c r="C313" i="11"/>
  <c r="D313" i="11"/>
  <c r="E313" i="11"/>
  <c r="F313" i="11"/>
  <c r="H313" i="11"/>
  <c r="J313" i="11"/>
  <c r="O313" i="11"/>
  <c r="R313" i="11"/>
  <c r="S313" i="11"/>
  <c r="T313" i="11"/>
  <c r="U313" i="11"/>
  <c r="B314" i="11"/>
  <c r="C314" i="11"/>
  <c r="D314" i="11"/>
  <c r="E314" i="11"/>
  <c r="F314" i="11"/>
  <c r="H314" i="11"/>
  <c r="J314" i="11"/>
  <c r="O314" i="11"/>
  <c r="R314" i="11"/>
  <c r="S314" i="11"/>
  <c r="T314" i="11"/>
  <c r="U314" i="11"/>
  <c r="B315" i="11"/>
  <c r="C315" i="11"/>
  <c r="D315" i="11"/>
  <c r="E315" i="11"/>
  <c r="F315" i="11"/>
  <c r="H315" i="11"/>
  <c r="J315" i="11"/>
  <c r="O315" i="11"/>
  <c r="R315" i="11"/>
  <c r="S315" i="11"/>
  <c r="T315" i="11"/>
  <c r="U315" i="11"/>
  <c r="B316" i="11"/>
  <c r="C316" i="11"/>
  <c r="D316" i="11"/>
  <c r="E316" i="11"/>
  <c r="F316" i="11"/>
  <c r="H316" i="11"/>
  <c r="J316" i="11"/>
  <c r="O316" i="11"/>
  <c r="R316" i="11"/>
  <c r="S316" i="11"/>
  <c r="T316" i="11"/>
  <c r="U316" i="11"/>
  <c r="V316" i="11"/>
  <c r="W316" i="11"/>
  <c r="X316" i="11"/>
  <c r="Y316" i="11"/>
  <c r="B317" i="11"/>
  <c r="C317" i="11"/>
  <c r="D317" i="11"/>
  <c r="E317" i="11"/>
  <c r="F317" i="11"/>
  <c r="H317" i="11"/>
  <c r="J317" i="11"/>
  <c r="O317" i="11"/>
  <c r="R317" i="11"/>
  <c r="S317" i="11"/>
  <c r="T317" i="11"/>
  <c r="U317" i="11"/>
  <c r="V317" i="11"/>
  <c r="W317" i="11"/>
  <c r="X317" i="11"/>
  <c r="Y317" i="11"/>
  <c r="B318" i="11"/>
  <c r="C318" i="11"/>
  <c r="D318" i="11"/>
  <c r="E318" i="11"/>
  <c r="F318" i="11"/>
  <c r="H318" i="11"/>
  <c r="J318" i="11"/>
  <c r="O318" i="11"/>
  <c r="R318" i="11"/>
  <c r="S318" i="11"/>
  <c r="T318" i="11"/>
  <c r="U318" i="11"/>
  <c r="V318" i="11"/>
  <c r="W318" i="11"/>
  <c r="X318" i="11"/>
  <c r="Y318" i="11"/>
  <c r="B319" i="11"/>
  <c r="C319" i="11"/>
  <c r="D319" i="11"/>
  <c r="E319" i="11"/>
  <c r="F319" i="11"/>
  <c r="H319" i="11"/>
  <c r="J319" i="11"/>
  <c r="O319" i="11"/>
  <c r="R319" i="11"/>
  <c r="S319" i="11"/>
  <c r="T319" i="11"/>
  <c r="U319" i="11"/>
  <c r="V319" i="11"/>
  <c r="W319" i="11"/>
  <c r="X319" i="11"/>
  <c r="Y319" i="11"/>
  <c r="B320" i="11"/>
  <c r="C320" i="11"/>
  <c r="D320" i="11"/>
  <c r="E320" i="11"/>
  <c r="F320" i="11"/>
  <c r="H320" i="11"/>
  <c r="J320" i="11"/>
  <c r="O320" i="11"/>
  <c r="R320" i="11"/>
  <c r="S320" i="11"/>
  <c r="T320" i="11"/>
  <c r="U320" i="11"/>
  <c r="V320" i="11"/>
  <c r="W320" i="11"/>
  <c r="X320" i="11"/>
  <c r="Y320" i="11"/>
  <c r="B321" i="11"/>
  <c r="C321" i="11"/>
  <c r="D321" i="11"/>
  <c r="E321" i="11"/>
  <c r="F321" i="11"/>
  <c r="H321" i="11"/>
  <c r="J321" i="11"/>
  <c r="O321" i="11"/>
  <c r="R321" i="11"/>
  <c r="S321" i="11"/>
  <c r="T321" i="11"/>
  <c r="U321" i="11"/>
  <c r="V321" i="11"/>
  <c r="W321" i="11"/>
  <c r="X321" i="11"/>
  <c r="Y321" i="11"/>
  <c r="B322" i="11"/>
  <c r="C322" i="11"/>
  <c r="D322" i="11"/>
  <c r="E322" i="11"/>
  <c r="F322" i="11"/>
  <c r="H322" i="11"/>
  <c r="J322" i="11"/>
  <c r="O322" i="11"/>
  <c r="R322" i="11"/>
  <c r="S322" i="11"/>
  <c r="T322" i="11"/>
  <c r="U322" i="11"/>
  <c r="V322" i="11"/>
  <c r="W322" i="11"/>
  <c r="X322" i="11"/>
  <c r="Y322" i="11"/>
  <c r="B323" i="11"/>
  <c r="C323" i="11"/>
  <c r="D323" i="11"/>
  <c r="E323" i="11"/>
  <c r="F323" i="11"/>
  <c r="H323" i="11"/>
  <c r="J323" i="11"/>
  <c r="O323" i="11"/>
  <c r="R323" i="11"/>
  <c r="S323" i="11"/>
  <c r="T323" i="11"/>
  <c r="U323" i="11"/>
  <c r="V323" i="11"/>
  <c r="W323" i="11"/>
  <c r="X323" i="11"/>
  <c r="Y323" i="11"/>
  <c r="B324" i="11"/>
  <c r="C324" i="11"/>
  <c r="D324" i="11"/>
  <c r="E324" i="11"/>
  <c r="F324" i="11"/>
  <c r="H324" i="11"/>
  <c r="J324" i="11"/>
  <c r="O324" i="11"/>
  <c r="R324" i="11"/>
  <c r="S324" i="11"/>
  <c r="T324" i="11"/>
  <c r="U324" i="11"/>
  <c r="V324" i="11"/>
  <c r="W324" i="11"/>
  <c r="X324" i="11"/>
  <c r="Y324" i="11"/>
  <c r="B325" i="11"/>
  <c r="C325" i="11"/>
  <c r="D325" i="11"/>
  <c r="E325" i="11"/>
  <c r="F325" i="11"/>
  <c r="H325" i="11"/>
  <c r="J325" i="11"/>
  <c r="O325" i="11"/>
  <c r="R325" i="11"/>
  <c r="S325" i="11"/>
  <c r="T325" i="11"/>
  <c r="U325" i="11"/>
  <c r="V325" i="11"/>
  <c r="W325" i="11"/>
  <c r="X325" i="11"/>
  <c r="Y325" i="11"/>
  <c r="B326" i="11"/>
  <c r="C326" i="11"/>
  <c r="D326" i="11"/>
  <c r="E326" i="11"/>
  <c r="F326" i="11"/>
  <c r="H326" i="11"/>
  <c r="J326" i="11"/>
  <c r="O326" i="11"/>
  <c r="R326" i="11"/>
  <c r="S326" i="11"/>
  <c r="T326" i="11"/>
  <c r="U326" i="11"/>
  <c r="V326" i="11"/>
  <c r="W326" i="11"/>
  <c r="X326" i="11"/>
  <c r="Y326" i="11"/>
  <c r="B327" i="11"/>
  <c r="C327" i="11"/>
  <c r="D327" i="11"/>
  <c r="E327" i="11"/>
  <c r="F327" i="11"/>
  <c r="H327" i="11"/>
  <c r="J327" i="11"/>
  <c r="O327" i="11"/>
  <c r="R327" i="11"/>
  <c r="S327" i="11"/>
  <c r="T327" i="11"/>
  <c r="U327" i="11"/>
  <c r="V327" i="11"/>
  <c r="W327" i="11"/>
  <c r="X327" i="11"/>
  <c r="Y327" i="11"/>
  <c r="B328" i="11"/>
  <c r="C328" i="11"/>
  <c r="D328" i="11"/>
  <c r="E328" i="11"/>
  <c r="F328" i="11"/>
  <c r="H328" i="11"/>
  <c r="J328" i="11"/>
  <c r="O328" i="11"/>
  <c r="R328" i="11"/>
  <c r="S328" i="11"/>
  <c r="T328" i="11"/>
  <c r="U328" i="11"/>
  <c r="V328" i="11"/>
  <c r="W328" i="11"/>
  <c r="X328" i="11"/>
  <c r="Y328" i="11"/>
  <c r="B329" i="11"/>
  <c r="C329" i="11"/>
  <c r="D329" i="11"/>
  <c r="E329" i="11"/>
  <c r="F329" i="11"/>
  <c r="H329" i="11"/>
  <c r="J329" i="11"/>
  <c r="O329" i="11"/>
  <c r="R329" i="11"/>
  <c r="S329" i="11"/>
  <c r="T329" i="11"/>
  <c r="U329" i="11"/>
  <c r="V329" i="11"/>
  <c r="W329" i="11"/>
  <c r="X329" i="11"/>
  <c r="Y329" i="11"/>
  <c r="B330" i="11"/>
  <c r="C330" i="11"/>
  <c r="D330" i="11"/>
  <c r="E330" i="11"/>
  <c r="F330" i="11"/>
  <c r="H330" i="11"/>
  <c r="J330" i="11"/>
  <c r="O330" i="11"/>
  <c r="R330" i="11"/>
  <c r="S330" i="11"/>
  <c r="T330" i="11"/>
  <c r="U330" i="11"/>
  <c r="V330" i="11"/>
  <c r="W330" i="11"/>
  <c r="X330" i="11"/>
  <c r="Y330" i="11"/>
  <c r="B331" i="11"/>
  <c r="C331" i="11"/>
  <c r="D331" i="11"/>
  <c r="E331" i="11"/>
  <c r="F331" i="11"/>
  <c r="H331" i="11"/>
  <c r="J331" i="11"/>
  <c r="O331" i="11"/>
  <c r="R331" i="11"/>
  <c r="S331" i="11"/>
  <c r="T331" i="11"/>
  <c r="U331" i="11"/>
  <c r="V331" i="11"/>
  <c r="W331" i="11"/>
  <c r="X331" i="11"/>
  <c r="Y331" i="11"/>
  <c r="B332" i="11"/>
  <c r="C332" i="11"/>
  <c r="D332" i="11"/>
  <c r="E332" i="11"/>
  <c r="F332" i="11"/>
  <c r="H332" i="11"/>
  <c r="J332" i="11"/>
  <c r="O332" i="11"/>
  <c r="R332" i="11"/>
  <c r="S332" i="11"/>
  <c r="T332" i="11"/>
  <c r="U332" i="11"/>
  <c r="V332" i="11"/>
  <c r="W332" i="11"/>
  <c r="X332" i="11"/>
  <c r="Y332" i="11"/>
  <c r="B333" i="11"/>
  <c r="C333" i="11"/>
  <c r="D333" i="11"/>
  <c r="E333" i="11"/>
  <c r="F333" i="11"/>
  <c r="H333" i="11"/>
  <c r="J333" i="11"/>
  <c r="O333" i="11"/>
  <c r="R333" i="11"/>
  <c r="S333" i="11"/>
  <c r="T333" i="11"/>
  <c r="U333" i="11"/>
  <c r="V333" i="11"/>
  <c r="W333" i="11"/>
  <c r="X333" i="11"/>
  <c r="Y333" i="11"/>
  <c r="B334" i="11"/>
  <c r="C334" i="11"/>
  <c r="D334" i="11"/>
  <c r="E334" i="11"/>
  <c r="F334" i="11"/>
  <c r="H334" i="11"/>
  <c r="J334" i="11"/>
  <c r="O334" i="11"/>
  <c r="R334" i="11"/>
  <c r="S334" i="11"/>
  <c r="T334" i="11"/>
  <c r="U334" i="11"/>
  <c r="V334" i="11"/>
  <c r="W334" i="11"/>
  <c r="X334" i="11"/>
  <c r="Y334" i="11"/>
  <c r="B335" i="11"/>
  <c r="C335" i="11"/>
  <c r="D335" i="11"/>
  <c r="E335" i="11"/>
  <c r="F335" i="11"/>
  <c r="H335" i="11"/>
  <c r="J335" i="11"/>
  <c r="O335" i="11"/>
  <c r="R335" i="11"/>
  <c r="S335" i="11"/>
  <c r="T335" i="11"/>
  <c r="U335" i="11"/>
  <c r="V335" i="11"/>
  <c r="W335" i="11"/>
  <c r="X335" i="11"/>
  <c r="Y335" i="11"/>
  <c r="B336" i="11"/>
  <c r="C336" i="11"/>
  <c r="D336" i="11"/>
  <c r="E336" i="11"/>
  <c r="F336" i="11"/>
  <c r="H336" i="11"/>
  <c r="J336" i="11"/>
  <c r="O336" i="11"/>
  <c r="R336" i="11"/>
  <c r="S336" i="11"/>
  <c r="T336" i="11"/>
  <c r="U336" i="11"/>
  <c r="V336" i="11"/>
  <c r="W336" i="11"/>
  <c r="X336" i="11"/>
  <c r="Y336" i="11"/>
  <c r="B337" i="11"/>
  <c r="C337" i="11"/>
  <c r="D337" i="11"/>
  <c r="E337" i="11"/>
  <c r="F337" i="11"/>
  <c r="H337" i="11"/>
  <c r="J337" i="11"/>
  <c r="O337" i="11"/>
  <c r="R337" i="11"/>
  <c r="S337" i="11"/>
  <c r="T337" i="11"/>
  <c r="U337" i="11"/>
  <c r="V337" i="11"/>
  <c r="W337" i="11"/>
  <c r="X337" i="11"/>
  <c r="Y337" i="11"/>
  <c r="B338" i="11"/>
  <c r="C338" i="11"/>
  <c r="D338" i="11"/>
  <c r="E338" i="11"/>
  <c r="F338" i="11"/>
  <c r="H338" i="11"/>
  <c r="J338" i="11"/>
  <c r="O338" i="11"/>
  <c r="R338" i="11"/>
  <c r="S338" i="11"/>
  <c r="T338" i="11"/>
  <c r="U338" i="11"/>
  <c r="V338" i="11"/>
  <c r="W338" i="11"/>
  <c r="X338" i="11"/>
  <c r="Y338" i="11"/>
  <c r="B339" i="11"/>
  <c r="C339" i="11"/>
  <c r="D339" i="11"/>
  <c r="E339" i="11"/>
  <c r="F339" i="11"/>
  <c r="H339" i="11"/>
  <c r="J339" i="11"/>
  <c r="O339" i="11"/>
  <c r="R339" i="11"/>
  <c r="S339" i="11"/>
  <c r="T339" i="11"/>
  <c r="U339" i="11"/>
  <c r="V339" i="11"/>
  <c r="W339" i="11"/>
  <c r="X339" i="11"/>
  <c r="Y339" i="11"/>
  <c r="B340" i="11"/>
  <c r="C340" i="11"/>
  <c r="D340" i="11"/>
  <c r="E340" i="11"/>
  <c r="F340" i="11"/>
  <c r="H340" i="11"/>
  <c r="J340" i="11"/>
  <c r="O340" i="11"/>
  <c r="R340" i="11"/>
  <c r="S340" i="11"/>
  <c r="T340" i="11"/>
  <c r="U340" i="11"/>
  <c r="V340" i="11"/>
  <c r="W340" i="11"/>
  <c r="X340" i="11"/>
  <c r="Y340" i="11"/>
  <c r="B341" i="11"/>
  <c r="C341" i="11"/>
  <c r="D341" i="11"/>
  <c r="E341" i="11"/>
  <c r="F341" i="11"/>
  <c r="H341" i="11"/>
  <c r="J341" i="11"/>
  <c r="O341" i="11"/>
  <c r="R341" i="11"/>
  <c r="S341" i="11"/>
  <c r="T341" i="11"/>
  <c r="U341" i="11"/>
  <c r="V341" i="11"/>
  <c r="W341" i="11"/>
  <c r="X341" i="11"/>
  <c r="Y341" i="11"/>
  <c r="B342" i="11"/>
  <c r="C342" i="11"/>
  <c r="D342" i="11"/>
  <c r="E342" i="11"/>
  <c r="F342" i="11"/>
  <c r="H342" i="11"/>
  <c r="J342" i="11"/>
  <c r="O342" i="11"/>
  <c r="R342" i="11"/>
  <c r="S342" i="11"/>
  <c r="T342" i="11"/>
  <c r="U342" i="11"/>
  <c r="V342" i="11"/>
  <c r="W342" i="11"/>
  <c r="X342" i="11"/>
  <c r="Y342" i="11"/>
  <c r="B343" i="11"/>
  <c r="C343" i="11"/>
  <c r="D343" i="11"/>
  <c r="E343" i="11"/>
  <c r="F343" i="11"/>
  <c r="H343" i="11"/>
  <c r="J343" i="11"/>
  <c r="O343" i="11"/>
  <c r="R343" i="11"/>
  <c r="S343" i="11"/>
  <c r="T343" i="11"/>
  <c r="U343" i="11"/>
  <c r="V343" i="11"/>
  <c r="W343" i="11"/>
  <c r="X343" i="11"/>
  <c r="Y343" i="11"/>
  <c r="B344" i="11"/>
  <c r="C344" i="11"/>
  <c r="D344" i="11"/>
  <c r="E344" i="11"/>
  <c r="F344" i="11"/>
  <c r="H344" i="11"/>
  <c r="J344" i="11"/>
  <c r="O344" i="11"/>
  <c r="R344" i="11"/>
  <c r="S344" i="11"/>
  <c r="T344" i="11"/>
  <c r="U344" i="11"/>
  <c r="V344" i="11"/>
  <c r="W344" i="11"/>
  <c r="X344" i="11"/>
  <c r="Y344" i="11"/>
  <c r="B345" i="11"/>
  <c r="C345" i="11"/>
  <c r="D345" i="11"/>
  <c r="E345" i="11"/>
  <c r="F345" i="11"/>
  <c r="H345" i="11"/>
  <c r="J345" i="11"/>
  <c r="O345" i="11"/>
  <c r="R345" i="11"/>
  <c r="S345" i="11"/>
  <c r="T345" i="11"/>
  <c r="U345" i="11"/>
  <c r="V345" i="11"/>
  <c r="W345" i="11"/>
  <c r="X345" i="11"/>
  <c r="Y345" i="11"/>
  <c r="B346" i="11"/>
  <c r="C346" i="11"/>
  <c r="D346" i="11"/>
  <c r="E346" i="11"/>
  <c r="F346" i="11"/>
  <c r="H346" i="11"/>
  <c r="J346" i="11"/>
  <c r="O346" i="11"/>
  <c r="R346" i="11"/>
  <c r="S346" i="11"/>
  <c r="T346" i="11"/>
  <c r="U346" i="11"/>
  <c r="V346" i="11"/>
  <c r="W346" i="11"/>
  <c r="X346" i="11"/>
  <c r="Y346" i="11"/>
  <c r="B347" i="11"/>
  <c r="C347" i="11"/>
  <c r="D347" i="11"/>
  <c r="E347" i="11"/>
  <c r="F347" i="11"/>
  <c r="H347" i="11"/>
  <c r="J347" i="11"/>
  <c r="O347" i="11"/>
  <c r="R347" i="11"/>
  <c r="S347" i="11"/>
  <c r="T347" i="11"/>
  <c r="U347" i="11"/>
  <c r="V347" i="11"/>
  <c r="W347" i="11"/>
  <c r="X347" i="11"/>
  <c r="Y347" i="11"/>
  <c r="B348" i="11"/>
  <c r="C348" i="11"/>
  <c r="D348" i="11"/>
  <c r="E348" i="11"/>
  <c r="F348" i="11"/>
  <c r="H348" i="11"/>
  <c r="J348" i="11"/>
  <c r="O348" i="11"/>
  <c r="R348" i="11"/>
  <c r="S348" i="11"/>
  <c r="T348" i="11"/>
  <c r="U348" i="11"/>
  <c r="V348" i="11"/>
  <c r="W348" i="11"/>
  <c r="X348" i="11"/>
  <c r="Y348" i="11"/>
  <c r="B349" i="11"/>
  <c r="C349" i="11"/>
  <c r="D349" i="11"/>
  <c r="E349" i="11"/>
  <c r="F349" i="11"/>
  <c r="H349" i="11"/>
  <c r="J349" i="11"/>
  <c r="O349" i="11"/>
  <c r="R349" i="11"/>
  <c r="S349" i="11"/>
  <c r="T349" i="11"/>
  <c r="U349" i="11"/>
  <c r="V349" i="11"/>
  <c r="W349" i="11"/>
  <c r="X349" i="11"/>
  <c r="Y349" i="11"/>
  <c r="B350" i="11"/>
  <c r="C350" i="11"/>
  <c r="D350" i="11"/>
  <c r="E350" i="11"/>
  <c r="F350" i="11"/>
  <c r="H350" i="11"/>
  <c r="J350" i="11"/>
  <c r="O350" i="11"/>
  <c r="R350" i="11"/>
  <c r="S350" i="11"/>
  <c r="T350" i="11"/>
  <c r="U350" i="11"/>
  <c r="V350" i="11"/>
  <c r="W350" i="11"/>
  <c r="X350" i="11"/>
  <c r="Y350" i="11"/>
  <c r="B351" i="11"/>
  <c r="C351" i="11"/>
  <c r="D351" i="11"/>
  <c r="E351" i="11"/>
  <c r="F351" i="11"/>
  <c r="H351" i="11"/>
  <c r="J351" i="11"/>
  <c r="O351" i="11"/>
  <c r="R351" i="11"/>
  <c r="S351" i="11"/>
  <c r="T351" i="11"/>
  <c r="U351" i="11"/>
  <c r="V351" i="11"/>
  <c r="W351" i="11"/>
  <c r="X351" i="11"/>
  <c r="Y351" i="11"/>
  <c r="B352" i="11"/>
  <c r="C352" i="11"/>
  <c r="D352" i="11"/>
  <c r="E352" i="11"/>
  <c r="F352" i="11"/>
  <c r="H352" i="11"/>
  <c r="J352" i="11"/>
  <c r="O352" i="11"/>
  <c r="R352" i="11"/>
  <c r="S352" i="11"/>
  <c r="T352" i="11"/>
  <c r="U352" i="11"/>
  <c r="V352" i="11"/>
  <c r="W352" i="11"/>
  <c r="X352" i="11"/>
  <c r="Y352" i="11"/>
  <c r="B353" i="11"/>
  <c r="C353" i="11"/>
  <c r="D353" i="11"/>
  <c r="E353" i="11"/>
  <c r="F353" i="11"/>
  <c r="H353" i="11"/>
  <c r="J353" i="11"/>
  <c r="O353" i="11"/>
  <c r="R353" i="11"/>
  <c r="S353" i="11"/>
  <c r="T353" i="11"/>
  <c r="U353" i="11"/>
  <c r="V353" i="11"/>
  <c r="W353" i="11"/>
  <c r="X353" i="11"/>
  <c r="Y353" i="11"/>
  <c r="U22" i="11"/>
  <c r="C22" i="11"/>
  <c r="D22" i="11"/>
  <c r="E22" i="11"/>
  <c r="F22" i="11"/>
  <c r="H22" i="11"/>
  <c r="J22" i="11"/>
  <c r="O22" i="11"/>
  <c r="R22" i="11"/>
  <c r="S22" i="11"/>
  <c r="T22" i="11"/>
  <c r="B22" i="11"/>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24" i="8"/>
  <c r="AB25" i="8"/>
  <c r="AC25" i="8"/>
  <c r="AD25" i="8"/>
  <c r="AE25" i="8"/>
  <c r="AF25" i="8"/>
  <c r="AG25" i="8"/>
  <c r="AB26" i="8"/>
  <c r="AC26" i="8"/>
  <c r="AD26" i="8"/>
  <c r="AE26" i="8"/>
  <c r="AF26" i="8"/>
  <c r="AG26" i="8"/>
  <c r="AB27" i="8"/>
  <c r="AC27" i="8"/>
  <c r="AD27" i="8"/>
  <c r="AE27" i="8"/>
  <c r="AF27" i="8"/>
  <c r="AG27" i="8"/>
  <c r="AB28" i="8"/>
  <c r="AC28" i="8"/>
  <c r="AD28" i="8"/>
  <c r="AE28" i="8"/>
  <c r="AF28" i="8"/>
  <c r="AG28" i="8"/>
  <c r="AB29" i="8"/>
  <c r="AC29" i="8"/>
  <c r="AD29" i="8"/>
  <c r="AE29" i="8"/>
  <c r="AF29" i="8"/>
  <c r="AG29" i="8"/>
  <c r="AB30" i="8"/>
  <c r="AC30" i="8"/>
  <c r="AD30" i="8"/>
  <c r="AE30" i="8"/>
  <c r="AF30" i="8"/>
  <c r="AG30" i="8"/>
  <c r="AB31" i="8"/>
  <c r="AC31" i="8"/>
  <c r="AD31" i="8"/>
  <c r="AE31" i="8"/>
  <c r="AF31" i="8"/>
  <c r="AG31" i="8"/>
  <c r="AB32" i="8"/>
  <c r="AC32" i="8"/>
  <c r="AD32" i="8"/>
  <c r="AE32" i="8"/>
  <c r="AF32" i="8"/>
  <c r="AG32" i="8"/>
  <c r="AB33" i="8"/>
  <c r="AC33" i="8"/>
  <c r="AD33" i="8"/>
  <c r="AE33" i="8"/>
  <c r="AF33" i="8"/>
  <c r="AG33" i="8"/>
  <c r="AB34" i="8"/>
  <c r="AC34" i="8"/>
  <c r="AD34" i="8"/>
  <c r="AE34" i="8"/>
  <c r="AF34" i="8"/>
  <c r="AG34" i="8"/>
  <c r="AB35" i="8"/>
  <c r="AC35" i="8"/>
  <c r="AD35" i="8"/>
  <c r="AE35" i="8"/>
  <c r="AF35" i="8"/>
  <c r="AG35" i="8"/>
  <c r="AB36" i="8"/>
  <c r="AC36" i="8"/>
  <c r="AD36" i="8"/>
  <c r="AE36" i="8"/>
  <c r="AF36" i="8"/>
  <c r="AG36" i="8"/>
  <c r="AB37" i="8"/>
  <c r="AC37" i="8"/>
  <c r="AD37" i="8"/>
  <c r="AE37" i="8"/>
  <c r="AF37" i="8"/>
  <c r="AG37" i="8"/>
  <c r="AB38" i="8"/>
  <c r="AC38" i="8"/>
  <c r="AD38" i="8"/>
  <c r="AE38" i="8"/>
  <c r="AF38" i="8"/>
  <c r="AG38" i="8"/>
  <c r="AB39" i="8"/>
  <c r="AC39" i="8"/>
  <c r="AD39" i="8"/>
  <c r="AE39" i="8"/>
  <c r="AF39" i="8"/>
  <c r="AG39" i="8"/>
  <c r="AB40" i="8"/>
  <c r="AC40" i="8"/>
  <c r="AD40" i="8"/>
  <c r="AE40" i="8"/>
  <c r="AF40" i="8"/>
  <c r="AG40" i="8"/>
  <c r="AB41" i="8"/>
  <c r="AC41" i="8"/>
  <c r="AD41" i="8"/>
  <c r="AE41" i="8"/>
  <c r="AF41" i="8"/>
  <c r="AG41" i="8"/>
  <c r="AB42" i="8"/>
  <c r="AC42" i="8"/>
  <c r="AD42" i="8"/>
  <c r="AE42" i="8"/>
  <c r="AF42" i="8"/>
  <c r="AG42" i="8"/>
  <c r="AB43" i="8"/>
  <c r="AC43" i="8"/>
  <c r="AD43" i="8"/>
  <c r="AE43" i="8"/>
  <c r="AF43" i="8"/>
  <c r="AG43" i="8"/>
  <c r="AB44" i="8"/>
  <c r="AC44" i="8"/>
  <c r="AD44" i="8"/>
  <c r="AE44" i="8"/>
  <c r="AF44" i="8"/>
  <c r="AG44" i="8"/>
  <c r="AB45" i="8"/>
  <c r="AC45" i="8"/>
  <c r="AD45" i="8"/>
  <c r="AE45" i="8"/>
  <c r="AF45" i="8"/>
  <c r="AG45" i="8"/>
  <c r="AB46" i="8"/>
  <c r="AC46" i="8"/>
  <c r="AD46" i="8"/>
  <c r="AE46" i="8"/>
  <c r="AF46" i="8"/>
  <c r="AG46" i="8"/>
  <c r="AB47" i="8"/>
  <c r="AC47" i="8"/>
  <c r="AD47" i="8"/>
  <c r="AE47" i="8"/>
  <c r="AF47" i="8"/>
  <c r="AG47" i="8"/>
  <c r="AB48" i="8"/>
  <c r="AC48" i="8"/>
  <c r="AD48" i="8"/>
  <c r="AE48" i="8"/>
  <c r="AF48" i="8"/>
  <c r="AG48" i="8"/>
  <c r="AB49" i="8"/>
  <c r="AC49" i="8"/>
  <c r="AD49" i="8"/>
  <c r="AE49" i="8"/>
  <c r="AF49" i="8"/>
  <c r="AG49" i="8"/>
  <c r="AB50" i="8"/>
  <c r="AC50" i="8"/>
  <c r="AD50" i="8"/>
  <c r="AE50" i="8"/>
  <c r="AF50" i="8"/>
  <c r="AG50" i="8"/>
  <c r="AB51" i="8"/>
  <c r="AC51" i="8"/>
  <c r="AD51" i="8"/>
  <c r="AE51" i="8"/>
  <c r="AF51" i="8"/>
  <c r="AG51" i="8"/>
  <c r="AB52" i="8"/>
  <c r="AC52" i="8"/>
  <c r="AD52" i="8"/>
  <c r="AE52" i="8"/>
  <c r="AF52" i="8"/>
  <c r="AG52" i="8"/>
  <c r="AB53" i="8"/>
  <c r="AC53" i="8"/>
  <c r="AD53" i="8"/>
  <c r="AE53" i="8"/>
  <c r="AF53" i="8"/>
  <c r="AG53" i="8"/>
  <c r="AB54" i="8"/>
  <c r="AC54" i="8"/>
  <c r="AD54" i="8"/>
  <c r="AE54" i="8"/>
  <c r="AF54" i="8"/>
  <c r="AG54" i="8"/>
  <c r="AB55" i="8"/>
  <c r="AC55" i="8"/>
  <c r="AD55" i="8"/>
  <c r="AE55" i="8"/>
  <c r="AF55" i="8"/>
  <c r="AG55" i="8"/>
  <c r="AB56" i="8"/>
  <c r="AC56" i="8"/>
  <c r="AD56" i="8"/>
  <c r="AE56" i="8"/>
  <c r="AF56" i="8"/>
  <c r="AG56" i="8"/>
  <c r="AB57" i="8"/>
  <c r="AC57" i="8"/>
  <c r="AD57" i="8"/>
  <c r="AE57" i="8"/>
  <c r="AF57" i="8"/>
  <c r="AG57" i="8"/>
  <c r="AB58" i="8"/>
  <c r="AC58" i="8"/>
  <c r="AD58" i="8"/>
  <c r="AE58" i="8"/>
  <c r="AF58" i="8"/>
  <c r="AG58" i="8"/>
  <c r="AB59" i="8"/>
  <c r="AC59" i="8"/>
  <c r="AD59" i="8"/>
  <c r="AE59" i="8"/>
  <c r="AF59" i="8"/>
  <c r="AG59" i="8"/>
  <c r="AB60" i="8"/>
  <c r="AC60" i="8"/>
  <c r="AD60" i="8"/>
  <c r="AE60" i="8"/>
  <c r="AF60" i="8"/>
  <c r="AG60" i="8"/>
  <c r="AB61" i="8"/>
  <c r="AC61" i="8"/>
  <c r="AD61" i="8"/>
  <c r="AE61" i="8"/>
  <c r="AF61" i="8"/>
  <c r="AG61" i="8"/>
  <c r="AB62" i="8"/>
  <c r="AC62" i="8"/>
  <c r="AD62" i="8"/>
  <c r="AE62" i="8"/>
  <c r="AF62" i="8"/>
  <c r="AG62" i="8"/>
  <c r="AB63" i="8"/>
  <c r="AC63" i="8"/>
  <c r="AD63" i="8"/>
  <c r="AE63" i="8"/>
  <c r="AF63" i="8"/>
  <c r="AG63" i="8"/>
  <c r="AB64" i="8"/>
  <c r="AC64" i="8"/>
  <c r="AD64" i="8"/>
  <c r="AE64" i="8"/>
  <c r="AF64" i="8"/>
  <c r="AG64" i="8"/>
  <c r="AB65" i="8"/>
  <c r="AC65" i="8"/>
  <c r="AD65" i="8"/>
  <c r="AE65" i="8"/>
  <c r="AF65" i="8"/>
  <c r="AG65" i="8"/>
  <c r="AB66" i="8"/>
  <c r="AC66" i="8"/>
  <c r="AD66" i="8"/>
  <c r="AE66" i="8"/>
  <c r="AF66" i="8"/>
  <c r="AG66" i="8"/>
  <c r="AB67" i="8"/>
  <c r="AC67" i="8"/>
  <c r="AD67" i="8"/>
  <c r="AE67" i="8"/>
  <c r="AF67" i="8"/>
  <c r="AG67" i="8"/>
  <c r="AB68" i="8"/>
  <c r="AC68" i="8"/>
  <c r="AD68" i="8"/>
  <c r="AE68" i="8"/>
  <c r="AF68" i="8"/>
  <c r="AG68" i="8"/>
  <c r="AB69" i="8"/>
  <c r="AC69" i="8"/>
  <c r="AD69" i="8"/>
  <c r="AE69" i="8"/>
  <c r="AF69" i="8"/>
  <c r="AG69" i="8"/>
  <c r="AB70" i="8"/>
  <c r="AC70" i="8"/>
  <c r="AD70" i="8"/>
  <c r="AE70" i="8"/>
  <c r="AF70" i="8"/>
  <c r="AG70" i="8"/>
  <c r="AB71" i="8"/>
  <c r="AC71" i="8"/>
  <c r="AD71" i="8"/>
  <c r="AE71" i="8"/>
  <c r="AF71" i="8"/>
  <c r="AG71" i="8"/>
  <c r="AB72" i="8"/>
  <c r="AC72" i="8"/>
  <c r="AD72" i="8"/>
  <c r="AE72" i="8"/>
  <c r="AF72" i="8"/>
  <c r="AG72" i="8"/>
  <c r="AB73" i="8"/>
  <c r="AC73" i="8"/>
  <c r="AD73" i="8"/>
  <c r="AE73" i="8"/>
  <c r="AF73" i="8"/>
  <c r="AG73" i="8"/>
  <c r="AB74" i="8"/>
  <c r="AC74" i="8"/>
  <c r="AD74" i="8"/>
  <c r="AE74" i="8"/>
  <c r="AF74" i="8"/>
  <c r="AG74" i="8"/>
  <c r="AB75" i="8"/>
  <c r="AC75" i="8"/>
  <c r="AD75" i="8"/>
  <c r="AE75" i="8"/>
  <c r="AF75" i="8"/>
  <c r="AG75" i="8"/>
  <c r="AB76" i="8"/>
  <c r="AC76" i="8"/>
  <c r="AD76" i="8"/>
  <c r="AE76" i="8"/>
  <c r="AF76" i="8"/>
  <c r="AG76" i="8"/>
  <c r="AB77" i="8"/>
  <c r="AC77" i="8"/>
  <c r="AD77" i="8"/>
  <c r="AE77" i="8"/>
  <c r="AF77" i="8"/>
  <c r="AG77" i="8"/>
  <c r="AB78" i="8"/>
  <c r="AC78" i="8"/>
  <c r="AD78" i="8"/>
  <c r="AE78" i="8"/>
  <c r="AF78" i="8"/>
  <c r="AG78" i="8"/>
  <c r="AB79" i="8"/>
  <c r="AC79" i="8"/>
  <c r="AD79" i="8"/>
  <c r="AE79" i="8"/>
  <c r="AF79" i="8"/>
  <c r="AG79" i="8"/>
  <c r="AB80" i="8"/>
  <c r="AC80" i="8"/>
  <c r="AD80" i="8"/>
  <c r="AE80" i="8"/>
  <c r="AF80" i="8"/>
  <c r="AG80" i="8"/>
  <c r="AB81" i="8"/>
  <c r="AC81" i="8"/>
  <c r="AD81" i="8"/>
  <c r="AE81" i="8"/>
  <c r="AF81" i="8"/>
  <c r="AG81" i="8"/>
  <c r="AB82" i="8"/>
  <c r="AC82" i="8"/>
  <c r="AD82" i="8"/>
  <c r="AE82" i="8"/>
  <c r="AF82" i="8"/>
  <c r="AG82" i="8"/>
  <c r="AB83" i="8"/>
  <c r="AC83" i="8"/>
  <c r="AD83" i="8"/>
  <c r="AE83" i="8"/>
  <c r="AF83" i="8"/>
  <c r="AG83" i="8"/>
  <c r="AB84" i="8"/>
  <c r="AC84" i="8"/>
  <c r="AD84" i="8"/>
  <c r="AE84" i="8"/>
  <c r="AF84" i="8"/>
  <c r="AG84" i="8"/>
  <c r="AB85" i="8"/>
  <c r="AC85" i="8"/>
  <c r="AD85" i="8"/>
  <c r="AE85" i="8"/>
  <c r="AF85" i="8"/>
  <c r="AG85" i="8"/>
  <c r="AB86" i="8"/>
  <c r="AC86" i="8"/>
  <c r="AD86" i="8"/>
  <c r="AE86" i="8"/>
  <c r="AF86" i="8"/>
  <c r="AG86" i="8"/>
  <c r="AB87" i="8"/>
  <c r="AC87" i="8"/>
  <c r="AD87" i="8"/>
  <c r="AE87" i="8"/>
  <c r="AF87" i="8"/>
  <c r="AG87" i="8"/>
  <c r="AB88" i="8"/>
  <c r="AC88" i="8"/>
  <c r="AD88" i="8"/>
  <c r="AE88" i="8"/>
  <c r="AF88" i="8"/>
  <c r="AG88" i="8"/>
  <c r="AB89" i="8"/>
  <c r="AC89" i="8"/>
  <c r="AD89" i="8"/>
  <c r="AE89" i="8"/>
  <c r="AF89" i="8"/>
  <c r="AG89" i="8"/>
  <c r="AB90" i="8"/>
  <c r="AC90" i="8"/>
  <c r="AD90" i="8"/>
  <c r="AE90" i="8"/>
  <c r="AF90" i="8"/>
  <c r="AG90" i="8"/>
  <c r="AB91" i="8"/>
  <c r="AC91" i="8"/>
  <c r="AD91" i="8"/>
  <c r="AE91" i="8"/>
  <c r="AF91" i="8"/>
  <c r="AG91" i="8"/>
  <c r="AB92" i="8"/>
  <c r="AC92" i="8"/>
  <c r="AD92" i="8"/>
  <c r="AE92" i="8"/>
  <c r="AF92" i="8"/>
  <c r="AG92" i="8"/>
  <c r="AB93" i="8"/>
  <c r="AC93" i="8"/>
  <c r="AD93" i="8"/>
  <c r="AE93" i="8"/>
  <c r="AF93" i="8"/>
  <c r="AG93" i="8"/>
  <c r="AB94" i="8"/>
  <c r="AC94" i="8"/>
  <c r="AD94" i="8"/>
  <c r="AE94" i="8"/>
  <c r="AF94" i="8"/>
  <c r="AG94" i="8"/>
  <c r="AB95" i="8"/>
  <c r="AC95" i="8"/>
  <c r="AD95" i="8"/>
  <c r="AE95" i="8"/>
  <c r="AF95" i="8"/>
  <c r="AG95" i="8"/>
  <c r="AB96" i="8"/>
  <c r="AC96" i="8"/>
  <c r="AD96" i="8"/>
  <c r="AE96" i="8"/>
  <c r="AF96" i="8"/>
  <c r="AG96" i="8"/>
  <c r="AB97" i="8"/>
  <c r="AC97" i="8"/>
  <c r="AD97" i="8"/>
  <c r="AE97" i="8"/>
  <c r="AF97" i="8"/>
  <c r="AG97" i="8"/>
  <c r="AB98" i="8"/>
  <c r="AC98" i="8"/>
  <c r="AD98" i="8"/>
  <c r="AE98" i="8"/>
  <c r="AF98" i="8"/>
  <c r="AG98" i="8"/>
  <c r="AB99" i="8"/>
  <c r="AC99" i="8"/>
  <c r="AD99" i="8"/>
  <c r="AE99" i="8"/>
  <c r="AF99" i="8"/>
  <c r="AG99" i="8"/>
  <c r="AB100" i="8"/>
  <c r="AC100" i="8"/>
  <c r="AD100" i="8"/>
  <c r="AE100" i="8"/>
  <c r="AF100" i="8"/>
  <c r="AG100" i="8"/>
  <c r="AB101" i="8"/>
  <c r="AC101" i="8"/>
  <c r="AD101" i="8"/>
  <c r="AE101" i="8"/>
  <c r="AF101" i="8"/>
  <c r="AG101" i="8"/>
  <c r="AB102" i="8"/>
  <c r="AC102" i="8"/>
  <c r="AD102" i="8"/>
  <c r="AE102" i="8"/>
  <c r="AF102" i="8"/>
  <c r="AG102" i="8"/>
  <c r="AB103" i="8"/>
  <c r="AC103" i="8"/>
  <c r="AD103" i="8"/>
  <c r="AE103" i="8"/>
  <c r="AF103" i="8"/>
  <c r="AG103" i="8"/>
  <c r="AB104" i="8"/>
  <c r="AC104" i="8"/>
  <c r="AD104" i="8"/>
  <c r="AE104" i="8"/>
  <c r="AF104" i="8"/>
  <c r="AG104" i="8"/>
  <c r="AB105" i="8"/>
  <c r="AC105" i="8"/>
  <c r="AD105" i="8"/>
  <c r="AE105" i="8"/>
  <c r="AF105" i="8"/>
  <c r="AG105" i="8"/>
  <c r="AB106" i="8"/>
  <c r="AC106" i="8"/>
  <c r="AD106" i="8"/>
  <c r="AE106" i="8"/>
  <c r="AF106" i="8"/>
  <c r="AG106" i="8"/>
  <c r="AB107" i="8"/>
  <c r="AC107" i="8"/>
  <c r="AD107" i="8"/>
  <c r="AE107" i="8"/>
  <c r="AF107" i="8"/>
  <c r="AG107" i="8"/>
  <c r="AB108" i="8"/>
  <c r="AC108" i="8"/>
  <c r="AD108" i="8"/>
  <c r="AE108" i="8"/>
  <c r="AF108" i="8"/>
  <c r="AG108" i="8"/>
  <c r="AB109" i="8"/>
  <c r="AC109" i="8"/>
  <c r="AD109" i="8"/>
  <c r="AE109" i="8"/>
  <c r="AF109" i="8"/>
  <c r="AG109" i="8"/>
  <c r="AB110" i="8"/>
  <c r="AC110" i="8"/>
  <c r="AD110" i="8"/>
  <c r="AE110" i="8"/>
  <c r="AF110" i="8"/>
  <c r="AG110" i="8"/>
  <c r="AB111" i="8"/>
  <c r="AC111" i="8"/>
  <c r="AD111" i="8"/>
  <c r="AE111" i="8"/>
  <c r="AF111" i="8"/>
  <c r="AG111" i="8"/>
  <c r="AB112" i="8"/>
  <c r="AC112" i="8"/>
  <c r="AD112" i="8"/>
  <c r="AE112" i="8"/>
  <c r="AF112" i="8"/>
  <c r="AG112" i="8"/>
  <c r="AB113" i="8"/>
  <c r="AC113" i="8"/>
  <c r="AD113" i="8"/>
  <c r="AE113" i="8"/>
  <c r="AF113" i="8"/>
  <c r="AG113" i="8"/>
  <c r="AB114" i="8"/>
  <c r="AC114" i="8"/>
  <c r="AD114" i="8"/>
  <c r="AE114" i="8"/>
  <c r="AF114" i="8"/>
  <c r="AG114" i="8"/>
  <c r="AB115" i="8"/>
  <c r="AC115" i="8"/>
  <c r="AD115" i="8"/>
  <c r="AE115" i="8"/>
  <c r="AF115" i="8"/>
  <c r="AG115" i="8"/>
  <c r="AB116" i="8"/>
  <c r="AC116" i="8"/>
  <c r="AD116" i="8"/>
  <c r="AE116" i="8"/>
  <c r="AF116" i="8"/>
  <c r="AG116" i="8"/>
  <c r="AB117" i="8"/>
  <c r="AC117" i="8"/>
  <c r="AD117" i="8"/>
  <c r="AE117" i="8"/>
  <c r="AF117" i="8"/>
  <c r="AG117" i="8"/>
  <c r="AB118" i="8"/>
  <c r="AC118" i="8"/>
  <c r="AD118" i="8"/>
  <c r="AE118" i="8"/>
  <c r="AF118" i="8"/>
  <c r="AG118" i="8"/>
  <c r="AB119" i="8"/>
  <c r="AC119" i="8"/>
  <c r="AD119" i="8"/>
  <c r="AE119" i="8"/>
  <c r="AF119" i="8"/>
  <c r="AG119" i="8"/>
  <c r="AB120" i="8"/>
  <c r="AC120" i="8"/>
  <c r="AD120" i="8"/>
  <c r="AE120" i="8"/>
  <c r="AF120" i="8"/>
  <c r="AG120" i="8"/>
  <c r="AB121" i="8"/>
  <c r="AC121" i="8"/>
  <c r="AD121" i="8"/>
  <c r="AE121" i="8"/>
  <c r="AF121" i="8"/>
  <c r="AG121" i="8"/>
  <c r="AB122" i="8"/>
  <c r="AC122" i="8"/>
  <c r="AD122" i="8"/>
  <c r="AE122" i="8"/>
  <c r="AF122" i="8"/>
  <c r="AG122" i="8"/>
  <c r="AB123" i="8"/>
  <c r="AC123" i="8"/>
  <c r="AD123" i="8"/>
  <c r="AE123" i="8"/>
  <c r="AF123" i="8"/>
  <c r="AG123" i="8"/>
  <c r="AB124" i="8"/>
  <c r="AC124" i="8"/>
  <c r="AD124" i="8"/>
  <c r="AE124" i="8"/>
  <c r="AF124" i="8"/>
  <c r="AG124" i="8"/>
  <c r="AB125" i="8"/>
  <c r="AC125" i="8"/>
  <c r="AD125" i="8"/>
  <c r="AE125" i="8"/>
  <c r="AF125" i="8"/>
  <c r="AG125" i="8"/>
  <c r="AB126" i="8"/>
  <c r="AC126" i="8"/>
  <c r="AD126" i="8"/>
  <c r="AE126" i="8"/>
  <c r="AF126" i="8"/>
  <c r="AG126" i="8"/>
  <c r="AB127" i="8"/>
  <c r="AC127" i="8"/>
  <c r="AD127" i="8"/>
  <c r="AE127" i="8"/>
  <c r="AF127" i="8"/>
  <c r="AG127" i="8"/>
  <c r="AB128" i="8"/>
  <c r="AC128" i="8"/>
  <c r="AD128" i="8"/>
  <c r="AE128" i="8"/>
  <c r="AF128" i="8"/>
  <c r="AG128" i="8"/>
  <c r="AB129" i="8"/>
  <c r="AC129" i="8"/>
  <c r="AD129" i="8"/>
  <c r="AE129" i="8"/>
  <c r="AF129" i="8"/>
  <c r="AG129" i="8"/>
  <c r="AB130" i="8"/>
  <c r="AC130" i="8"/>
  <c r="AD130" i="8"/>
  <c r="AE130" i="8"/>
  <c r="AF130" i="8"/>
  <c r="AG130" i="8"/>
  <c r="AB131" i="8"/>
  <c r="AC131" i="8"/>
  <c r="AD131" i="8"/>
  <c r="AE131" i="8"/>
  <c r="AF131" i="8"/>
  <c r="AG131" i="8"/>
  <c r="AB132" i="8"/>
  <c r="AC132" i="8"/>
  <c r="AD132" i="8"/>
  <c r="AE132" i="8"/>
  <c r="AF132" i="8"/>
  <c r="AG132" i="8"/>
  <c r="AB133" i="8"/>
  <c r="AC133" i="8"/>
  <c r="AD133" i="8"/>
  <c r="AE133" i="8"/>
  <c r="AF133" i="8"/>
  <c r="AG133" i="8"/>
  <c r="AB134" i="8"/>
  <c r="AC134" i="8"/>
  <c r="AD134" i="8"/>
  <c r="AE134" i="8"/>
  <c r="AF134" i="8"/>
  <c r="AG134" i="8"/>
  <c r="AB135" i="8"/>
  <c r="AC135" i="8"/>
  <c r="AD135" i="8"/>
  <c r="AE135" i="8"/>
  <c r="AF135" i="8"/>
  <c r="AG135" i="8"/>
  <c r="AB136" i="8"/>
  <c r="AC136" i="8"/>
  <c r="AD136" i="8"/>
  <c r="AE136" i="8"/>
  <c r="AF136" i="8"/>
  <c r="AG136" i="8"/>
  <c r="AB137" i="8"/>
  <c r="AC137" i="8"/>
  <c r="AD137" i="8"/>
  <c r="AE137" i="8"/>
  <c r="AF137" i="8"/>
  <c r="AG137" i="8"/>
  <c r="AB138" i="8"/>
  <c r="AC138" i="8"/>
  <c r="AD138" i="8"/>
  <c r="AE138" i="8"/>
  <c r="AF138" i="8"/>
  <c r="AG138" i="8"/>
  <c r="AB139" i="8"/>
  <c r="AC139" i="8"/>
  <c r="AD139" i="8"/>
  <c r="AE139" i="8"/>
  <c r="AF139" i="8"/>
  <c r="AG139" i="8"/>
  <c r="AB140" i="8"/>
  <c r="AC140" i="8"/>
  <c r="AD140" i="8"/>
  <c r="AE140" i="8"/>
  <c r="AF140" i="8"/>
  <c r="AG140" i="8"/>
  <c r="AB141" i="8"/>
  <c r="AC141" i="8"/>
  <c r="AD141" i="8"/>
  <c r="AE141" i="8"/>
  <c r="AF141" i="8"/>
  <c r="AG141" i="8"/>
  <c r="AB142" i="8"/>
  <c r="AC142" i="8"/>
  <c r="AD142" i="8"/>
  <c r="AE142" i="8"/>
  <c r="AF142" i="8"/>
  <c r="AG142" i="8"/>
  <c r="AB143" i="8"/>
  <c r="AC143" i="8"/>
  <c r="AD143" i="8"/>
  <c r="AE143" i="8"/>
  <c r="AF143" i="8"/>
  <c r="AG143" i="8"/>
  <c r="AB144" i="8"/>
  <c r="AC144" i="8"/>
  <c r="AD144" i="8"/>
  <c r="AE144" i="8"/>
  <c r="AF144" i="8"/>
  <c r="AG144" i="8"/>
  <c r="AB145" i="8"/>
  <c r="AC145" i="8"/>
  <c r="AD145" i="8"/>
  <c r="AE145" i="8"/>
  <c r="AF145" i="8"/>
  <c r="AG145" i="8"/>
  <c r="AB146" i="8"/>
  <c r="AC146" i="8"/>
  <c r="AD146" i="8"/>
  <c r="AE146" i="8"/>
  <c r="AF146" i="8"/>
  <c r="AG146" i="8"/>
  <c r="AB147" i="8"/>
  <c r="AC147" i="8"/>
  <c r="AD147" i="8"/>
  <c r="AE147" i="8"/>
  <c r="AF147" i="8"/>
  <c r="AG147" i="8"/>
  <c r="AB148" i="8"/>
  <c r="AC148" i="8"/>
  <c r="AD148" i="8"/>
  <c r="AE148" i="8"/>
  <c r="AF148" i="8"/>
  <c r="AG148" i="8"/>
  <c r="AB149" i="8"/>
  <c r="AC149" i="8"/>
  <c r="AD149" i="8"/>
  <c r="AE149" i="8"/>
  <c r="AF149" i="8"/>
  <c r="AG149" i="8"/>
  <c r="AB150" i="8"/>
  <c r="AC150" i="8"/>
  <c r="AD150" i="8"/>
  <c r="AE150" i="8"/>
  <c r="AF150" i="8"/>
  <c r="AG150" i="8"/>
  <c r="AB151" i="8"/>
  <c r="AC151" i="8"/>
  <c r="AD151" i="8"/>
  <c r="AE151" i="8"/>
  <c r="AF151" i="8"/>
  <c r="AG151" i="8"/>
  <c r="AB152" i="8"/>
  <c r="AC152" i="8"/>
  <c r="AD152" i="8"/>
  <c r="AE152" i="8"/>
  <c r="AF152" i="8"/>
  <c r="AG152" i="8"/>
  <c r="AB153" i="8"/>
  <c r="AC153" i="8"/>
  <c r="AD153" i="8"/>
  <c r="AE153" i="8"/>
  <c r="AF153" i="8"/>
  <c r="AG153" i="8"/>
  <c r="AB154" i="8"/>
  <c r="AC154" i="8"/>
  <c r="AD154" i="8"/>
  <c r="AE154" i="8"/>
  <c r="AF154" i="8"/>
  <c r="AG154" i="8"/>
  <c r="AB155" i="8"/>
  <c r="AC155" i="8"/>
  <c r="AD155" i="8"/>
  <c r="AE155" i="8"/>
  <c r="AF155" i="8"/>
  <c r="AG155" i="8"/>
  <c r="AB156" i="8"/>
  <c r="AC156" i="8"/>
  <c r="AD156" i="8"/>
  <c r="AE156" i="8"/>
  <c r="AF156" i="8"/>
  <c r="AG156" i="8"/>
  <c r="AB157" i="8"/>
  <c r="AC157" i="8"/>
  <c r="AD157" i="8"/>
  <c r="AE157" i="8"/>
  <c r="AF157" i="8"/>
  <c r="AG157" i="8"/>
  <c r="AB158" i="8"/>
  <c r="AC158" i="8"/>
  <c r="AD158" i="8"/>
  <c r="AE158" i="8"/>
  <c r="AF158" i="8"/>
  <c r="AG158" i="8"/>
  <c r="AB159" i="8"/>
  <c r="AC159" i="8"/>
  <c r="AD159" i="8"/>
  <c r="AE159" i="8"/>
  <c r="AF159" i="8"/>
  <c r="AG159" i="8"/>
  <c r="AB160" i="8"/>
  <c r="AC160" i="8"/>
  <c r="AD160" i="8"/>
  <c r="AE160" i="8"/>
  <c r="AF160" i="8"/>
  <c r="AG160" i="8"/>
  <c r="AB161" i="8"/>
  <c r="AC161" i="8"/>
  <c r="AD161" i="8"/>
  <c r="AE161" i="8"/>
  <c r="AF161" i="8"/>
  <c r="AG161" i="8"/>
  <c r="AB162" i="8"/>
  <c r="AC162" i="8"/>
  <c r="AD162" i="8"/>
  <c r="AE162" i="8"/>
  <c r="AF162" i="8"/>
  <c r="AG162" i="8"/>
  <c r="AB163" i="8"/>
  <c r="AC163" i="8"/>
  <c r="AD163" i="8"/>
  <c r="AE163" i="8"/>
  <c r="AF163" i="8"/>
  <c r="AG163" i="8"/>
  <c r="AB164" i="8"/>
  <c r="AC164" i="8"/>
  <c r="AD164" i="8"/>
  <c r="AE164" i="8"/>
  <c r="AF164" i="8"/>
  <c r="AG164" i="8"/>
  <c r="AB165" i="8"/>
  <c r="AC165" i="8"/>
  <c r="AD165" i="8"/>
  <c r="AE165" i="8"/>
  <c r="AF165" i="8"/>
  <c r="AG165" i="8"/>
  <c r="AB166" i="8"/>
  <c r="AC166" i="8"/>
  <c r="AD166" i="8"/>
  <c r="AE166" i="8"/>
  <c r="AF166" i="8"/>
  <c r="AG166" i="8"/>
  <c r="AB167" i="8"/>
  <c r="AC167" i="8"/>
  <c r="AD167" i="8"/>
  <c r="AE167" i="8"/>
  <c r="AF167" i="8"/>
  <c r="AG167" i="8"/>
  <c r="AB168" i="8"/>
  <c r="AC168" i="8"/>
  <c r="AD168" i="8"/>
  <c r="AE168" i="8"/>
  <c r="AF168" i="8"/>
  <c r="AG168" i="8"/>
  <c r="AB169" i="8"/>
  <c r="AC169" i="8"/>
  <c r="AD169" i="8"/>
  <c r="AE169" i="8"/>
  <c r="AF169" i="8"/>
  <c r="AG169" i="8"/>
  <c r="AB170" i="8"/>
  <c r="AC170" i="8"/>
  <c r="AD170" i="8"/>
  <c r="AE170" i="8"/>
  <c r="AF170" i="8"/>
  <c r="AG170" i="8"/>
  <c r="AB171" i="8"/>
  <c r="AC171" i="8"/>
  <c r="AD171" i="8"/>
  <c r="AE171" i="8"/>
  <c r="AF171" i="8"/>
  <c r="AG171" i="8"/>
  <c r="AB172" i="8"/>
  <c r="AC172" i="8"/>
  <c r="AD172" i="8"/>
  <c r="AE172" i="8"/>
  <c r="AF172" i="8"/>
  <c r="AG172" i="8"/>
  <c r="AB173" i="8"/>
  <c r="AC173" i="8"/>
  <c r="AD173" i="8"/>
  <c r="AE173" i="8"/>
  <c r="AF173" i="8"/>
  <c r="AG173" i="8"/>
  <c r="AB174" i="8"/>
  <c r="AC174" i="8"/>
  <c r="AD174" i="8"/>
  <c r="AE174" i="8"/>
  <c r="AF174" i="8"/>
  <c r="AG174" i="8"/>
  <c r="AB175" i="8"/>
  <c r="AC175" i="8"/>
  <c r="AD175" i="8"/>
  <c r="AE175" i="8"/>
  <c r="AF175" i="8"/>
  <c r="AG175" i="8"/>
  <c r="AB176" i="8"/>
  <c r="AC176" i="8"/>
  <c r="AD176" i="8"/>
  <c r="AE176" i="8"/>
  <c r="AF176" i="8"/>
  <c r="AG176" i="8"/>
  <c r="AB177" i="8"/>
  <c r="AC177" i="8"/>
  <c r="AD177" i="8"/>
  <c r="AE177" i="8"/>
  <c r="AF177" i="8"/>
  <c r="AG177" i="8"/>
  <c r="AB178" i="8"/>
  <c r="AC178" i="8"/>
  <c r="AD178" i="8"/>
  <c r="AE178" i="8"/>
  <c r="AF178" i="8"/>
  <c r="AG178" i="8"/>
  <c r="AB179" i="8"/>
  <c r="AC179" i="8"/>
  <c r="AD179" i="8"/>
  <c r="AE179" i="8"/>
  <c r="AF179" i="8"/>
  <c r="AG179" i="8"/>
  <c r="AB180" i="8"/>
  <c r="AC180" i="8"/>
  <c r="AD180" i="8"/>
  <c r="AE180" i="8"/>
  <c r="AF180" i="8"/>
  <c r="AG180" i="8"/>
  <c r="AB181" i="8"/>
  <c r="AC181" i="8"/>
  <c r="AD181" i="8"/>
  <c r="AE181" i="8"/>
  <c r="AF181" i="8"/>
  <c r="AG181" i="8"/>
  <c r="AB182" i="8"/>
  <c r="AC182" i="8"/>
  <c r="AD182" i="8"/>
  <c r="AE182" i="8"/>
  <c r="AF182" i="8"/>
  <c r="AG182" i="8"/>
  <c r="AB183" i="8"/>
  <c r="AC183" i="8"/>
  <c r="AD183" i="8"/>
  <c r="AE183" i="8"/>
  <c r="AF183" i="8"/>
  <c r="AG183" i="8"/>
  <c r="AB184" i="8"/>
  <c r="AC184" i="8"/>
  <c r="AD184" i="8"/>
  <c r="AE184" i="8"/>
  <c r="AF184" i="8"/>
  <c r="AG184" i="8"/>
  <c r="AB185" i="8"/>
  <c r="AC185" i="8"/>
  <c r="AD185" i="8"/>
  <c r="AE185" i="8"/>
  <c r="AF185" i="8"/>
  <c r="AG185" i="8"/>
  <c r="AB186" i="8"/>
  <c r="AC186" i="8"/>
  <c r="AD186" i="8"/>
  <c r="AE186" i="8"/>
  <c r="AF186" i="8"/>
  <c r="AG186" i="8"/>
  <c r="AB187" i="8"/>
  <c r="AC187" i="8"/>
  <c r="AD187" i="8"/>
  <c r="AE187" i="8"/>
  <c r="AF187" i="8"/>
  <c r="AG187" i="8"/>
  <c r="AB188" i="8"/>
  <c r="AC188" i="8"/>
  <c r="AD188" i="8"/>
  <c r="AE188" i="8"/>
  <c r="AF188" i="8"/>
  <c r="AG188" i="8"/>
  <c r="AB189" i="8"/>
  <c r="AC189" i="8"/>
  <c r="AD189" i="8"/>
  <c r="AE189" i="8"/>
  <c r="AF189" i="8"/>
  <c r="AG189" i="8"/>
  <c r="AB190" i="8"/>
  <c r="AC190" i="8"/>
  <c r="AD190" i="8"/>
  <c r="AE190" i="8"/>
  <c r="AF190" i="8"/>
  <c r="AG190" i="8"/>
  <c r="AB191" i="8"/>
  <c r="AC191" i="8"/>
  <c r="AD191" i="8"/>
  <c r="AE191" i="8"/>
  <c r="AF191" i="8"/>
  <c r="AG191" i="8"/>
  <c r="AB192" i="8"/>
  <c r="AC192" i="8"/>
  <c r="AD192" i="8"/>
  <c r="AE192" i="8"/>
  <c r="AF192" i="8"/>
  <c r="AG192" i="8"/>
  <c r="AB193" i="8"/>
  <c r="AC193" i="8"/>
  <c r="AD193" i="8"/>
  <c r="AE193" i="8"/>
  <c r="AF193" i="8"/>
  <c r="AG193" i="8"/>
  <c r="AB194" i="8"/>
  <c r="AC194" i="8"/>
  <c r="AD194" i="8"/>
  <c r="AE194" i="8"/>
  <c r="AF194" i="8"/>
  <c r="AG194" i="8"/>
  <c r="AB195" i="8"/>
  <c r="AC195" i="8"/>
  <c r="AD195" i="8"/>
  <c r="AE195" i="8"/>
  <c r="AF195" i="8"/>
  <c r="AG195" i="8"/>
  <c r="AB196" i="8"/>
  <c r="AC196" i="8"/>
  <c r="AD196" i="8"/>
  <c r="AE196" i="8"/>
  <c r="AF196" i="8"/>
  <c r="AG196" i="8"/>
  <c r="AB197" i="8"/>
  <c r="AC197" i="8"/>
  <c r="AD197" i="8"/>
  <c r="AE197" i="8"/>
  <c r="AF197" i="8"/>
  <c r="AG197" i="8"/>
  <c r="AB198" i="8"/>
  <c r="AC198" i="8"/>
  <c r="AD198" i="8"/>
  <c r="AE198" i="8"/>
  <c r="AF198" i="8"/>
  <c r="AG198" i="8"/>
  <c r="AB199" i="8"/>
  <c r="AC199" i="8"/>
  <c r="AD199" i="8"/>
  <c r="AE199" i="8"/>
  <c r="AF199" i="8"/>
  <c r="AG199" i="8"/>
  <c r="AB200" i="8"/>
  <c r="AC200" i="8"/>
  <c r="AD200" i="8"/>
  <c r="AE200" i="8"/>
  <c r="AF200" i="8"/>
  <c r="AG200" i="8"/>
  <c r="AB201" i="8"/>
  <c r="AC201" i="8"/>
  <c r="AD201" i="8"/>
  <c r="AE201" i="8"/>
  <c r="AF201" i="8"/>
  <c r="AG201" i="8"/>
  <c r="AB202" i="8"/>
  <c r="AC202" i="8"/>
  <c r="AD202" i="8"/>
  <c r="AE202" i="8"/>
  <c r="AF202" i="8"/>
  <c r="AG202" i="8"/>
  <c r="AB203" i="8"/>
  <c r="AC203" i="8"/>
  <c r="AD203" i="8"/>
  <c r="AE203" i="8"/>
  <c r="AF203" i="8"/>
  <c r="AG203" i="8"/>
  <c r="AB204" i="8"/>
  <c r="AC204" i="8"/>
  <c r="AD204" i="8"/>
  <c r="AE204" i="8"/>
  <c r="AF204" i="8"/>
  <c r="AG204" i="8"/>
  <c r="AB205" i="8"/>
  <c r="AC205" i="8"/>
  <c r="AD205" i="8"/>
  <c r="AE205" i="8"/>
  <c r="AF205" i="8"/>
  <c r="AG205" i="8"/>
  <c r="AB206" i="8"/>
  <c r="AC206" i="8"/>
  <c r="AD206" i="8"/>
  <c r="AE206" i="8"/>
  <c r="AF206" i="8"/>
  <c r="AG206" i="8"/>
  <c r="AB207" i="8"/>
  <c r="AC207" i="8"/>
  <c r="AD207" i="8"/>
  <c r="AE207" i="8"/>
  <c r="AF207" i="8"/>
  <c r="AG207" i="8"/>
  <c r="AB208" i="8"/>
  <c r="AC208" i="8"/>
  <c r="AD208" i="8"/>
  <c r="AE208" i="8"/>
  <c r="AF208" i="8"/>
  <c r="AG208" i="8"/>
  <c r="AB209" i="8"/>
  <c r="AC209" i="8"/>
  <c r="AD209" i="8"/>
  <c r="AE209" i="8"/>
  <c r="AF209" i="8"/>
  <c r="AG209" i="8"/>
  <c r="AB210" i="8"/>
  <c r="AC210" i="8"/>
  <c r="AD210" i="8"/>
  <c r="AE210" i="8"/>
  <c r="AF210" i="8"/>
  <c r="AG210" i="8"/>
  <c r="AB211" i="8"/>
  <c r="AC211" i="8"/>
  <c r="AD211" i="8"/>
  <c r="AE211" i="8"/>
  <c r="AF211" i="8"/>
  <c r="AG211" i="8"/>
  <c r="AB212" i="8"/>
  <c r="AC212" i="8"/>
  <c r="AD212" i="8"/>
  <c r="AE212" i="8"/>
  <c r="AF212" i="8"/>
  <c r="AG212" i="8"/>
  <c r="AB213" i="8"/>
  <c r="AC213" i="8"/>
  <c r="AD213" i="8"/>
  <c r="AE213" i="8"/>
  <c r="AF213" i="8"/>
  <c r="AG213" i="8"/>
  <c r="AB214" i="8"/>
  <c r="AC214" i="8"/>
  <c r="AD214" i="8"/>
  <c r="AE214" i="8"/>
  <c r="AF214" i="8"/>
  <c r="AG214" i="8"/>
  <c r="AB215" i="8"/>
  <c r="AC215" i="8"/>
  <c r="AD215" i="8"/>
  <c r="AE215" i="8"/>
  <c r="AF215" i="8"/>
  <c r="AG215" i="8"/>
  <c r="AB216" i="8"/>
  <c r="AC216" i="8"/>
  <c r="AD216" i="8"/>
  <c r="AE216" i="8"/>
  <c r="AF216" i="8"/>
  <c r="AG216" i="8"/>
  <c r="AB217" i="8"/>
  <c r="AC217" i="8"/>
  <c r="AD217" i="8"/>
  <c r="AE217" i="8"/>
  <c r="AF217" i="8"/>
  <c r="AG217" i="8"/>
  <c r="AB218" i="8"/>
  <c r="AC218" i="8"/>
  <c r="AD218" i="8"/>
  <c r="AE218" i="8"/>
  <c r="AF218" i="8"/>
  <c r="AG218" i="8"/>
  <c r="AB219" i="8"/>
  <c r="AC219" i="8"/>
  <c r="AD219" i="8"/>
  <c r="AE219" i="8"/>
  <c r="AF219" i="8"/>
  <c r="AG219" i="8"/>
  <c r="AB220" i="8"/>
  <c r="AC220" i="8"/>
  <c r="AD220" i="8"/>
  <c r="AE220" i="8"/>
  <c r="AF220" i="8"/>
  <c r="AG220" i="8"/>
  <c r="AB221" i="8"/>
  <c r="AC221" i="8"/>
  <c r="AD221" i="8"/>
  <c r="AE221" i="8"/>
  <c r="AF221" i="8"/>
  <c r="AG221" i="8"/>
  <c r="AB222" i="8"/>
  <c r="AC222" i="8"/>
  <c r="AD222" i="8"/>
  <c r="AE222" i="8"/>
  <c r="AF222" i="8"/>
  <c r="AG222" i="8"/>
  <c r="AB223" i="8"/>
  <c r="AC223" i="8"/>
  <c r="AD223" i="8"/>
  <c r="AE223" i="8"/>
  <c r="AF223" i="8"/>
  <c r="AG223" i="8"/>
  <c r="AB224" i="8"/>
  <c r="AC224" i="8"/>
  <c r="AD224" i="8"/>
  <c r="AE224" i="8"/>
  <c r="AF224" i="8"/>
  <c r="AG224" i="8"/>
  <c r="AB225" i="8"/>
  <c r="AC225" i="8"/>
  <c r="AD225" i="8"/>
  <c r="AE225" i="8"/>
  <c r="AF225" i="8"/>
  <c r="AG225" i="8"/>
  <c r="AB226" i="8"/>
  <c r="AC226" i="8"/>
  <c r="AD226" i="8"/>
  <c r="AE226" i="8"/>
  <c r="AF226" i="8"/>
  <c r="AG226" i="8"/>
  <c r="AB227" i="8"/>
  <c r="AC227" i="8"/>
  <c r="AD227" i="8"/>
  <c r="AE227" i="8"/>
  <c r="AF227" i="8"/>
  <c r="AG227" i="8"/>
  <c r="AB228" i="8"/>
  <c r="AC228" i="8"/>
  <c r="AD228" i="8"/>
  <c r="AE228" i="8"/>
  <c r="AF228" i="8"/>
  <c r="AG228" i="8"/>
  <c r="AB229" i="8"/>
  <c r="AC229" i="8"/>
  <c r="AD229" i="8"/>
  <c r="AE229" i="8"/>
  <c r="AF229" i="8"/>
  <c r="AG229" i="8"/>
  <c r="AB230" i="8"/>
  <c r="AC230" i="8"/>
  <c r="AD230" i="8"/>
  <c r="AE230" i="8"/>
  <c r="AF230" i="8"/>
  <c r="AG230" i="8"/>
  <c r="AB231" i="8"/>
  <c r="AC231" i="8"/>
  <c r="AD231" i="8"/>
  <c r="AE231" i="8"/>
  <c r="AF231" i="8"/>
  <c r="AG231" i="8"/>
  <c r="AB232" i="8"/>
  <c r="AC232" i="8"/>
  <c r="AD232" i="8"/>
  <c r="AE232" i="8"/>
  <c r="AF232" i="8"/>
  <c r="AG232" i="8"/>
  <c r="AB233" i="8"/>
  <c r="AC233" i="8"/>
  <c r="AD233" i="8"/>
  <c r="AE233" i="8"/>
  <c r="AF233" i="8"/>
  <c r="AG233" i="8"/>
  <c r="AB234" i="8"/>
  <c r="AC234" i="8"/>
  <c r="AD234" i="8"/>
  <c r="AE234" i="8"/>
  <c r="AF234" i="8"/>
  <c r="AG234" i="8"/>
  <c r="AB235" i="8"/>
  <c r="AC235" i="8"/>
  <c r="AD235" i="8"/>
  <c r="AE235" i="8"/>
  <c r="AF235" i="8"/>
  <c r="AG235" i="8"/>
  <c r="AB236" i="8"/>
  <c r="AC236" i="8"/>
  <c r="AD236" i="8"/>
  <c r="AE236" i="8"/>
  <c r="AF236" i="8"/>
  <c r="AG236" i="8"/>
  <c r="AB237" i="8"/>
  <c r="AC237" i="8"/>
  <c r="AD237" i="8"/>
  <c r="AE237" i="8"/>
  <c r="AF237" i="8"/>
  <c r="AG237" i="8"/>
  <c r="AB238" i="8"/>
  <c r="AC238" i="8"/>
  <c r="AD238" i="8"/>
  <c r="AE238" i="8"/>
  <c r="AF238" i="8"/>
  <c r="AG238" i="8"/>
  <c r="AB239" i="8"/>
  <c r="AC239" i="8"/>
  <c r="AD239" i="8"/>
  <c r="AE239" i="8"/>
  <c r="AF239" i="8"/>
  <c r="AG239" i="8"/>
  <c r="AB240" i="8"/>
  <c r="AC240" i="8"/>
  <c r="AD240" i="8"/>
  <c r="AE240" i="8"/>
  <c r="AF240" i="8"/>
  <c r="AG240" i="8"/>
  <c r="AB241" i="8"/>
  <c r="AC241" i="8"/>
  <c r="AD241" i="8"/>
  <c r="AE241" i="8"/>
  <c r="AF241" i="8"/>
  <c r="AG241" i="8"/>
  <c r="AB242" i="8"/>
  <c r="AC242" i="8"/>
  <c r="AD242" i="8"/>
  <c r="AE242" i="8"/>
  <c r="AF242" i="8"/>
  <c r="AG242" i="8"/>
  <c r="AB243" i="8"/>
  <c r="AC243" i="8"/>
  <c r="AD243" i="8"/>
  <c r="AE243" i="8"/>
  <c r="AF243" i="8"/>
  <c r="AG243" i="8"/>
  <c r="AB244" i="8"/>
  <c r="AC244" i="8"/>
  <c r="AD244" i="8"/>
  <c r="AE244" i="8"/>
  <c r="AF244" i="8"/>
  <c r="AG244" i="8"/>
  <c r="AB245" i="8"/>
  <c r="AC245" i="8"/>
  <c r="AD245" i="8"/>
  <c r="AE245" i="8"/>
  <c r="AF245" i="8"/>
  <c r="AG245" i="8"/>
  <c r="AB246" i="8"/>
  <c r="AC246" i="8"/>
  <c r="AD246" i="8"/>
  <c r="AE246" i="8"/>
  <c r="AF246" i="8"/>
  <c r="AG246" i="8"/>
  <c r="AB247" i="8"/>
  <c r="AC247" i="8"/>
  <c r="AD247" i="8"/>
  <c r="AE247" i="8"/>
  <c r="AF247" i="8"/>
  <c r="AG247" i="8"/>
  <c r="AB248" i="8"/>
  <c r="AC248" i="8"/>
  <c r="AD248" i="8"/>
  <c r="AE248" i="8"/>
  <c r="AF248" i="8"/>
  <c r="AG248" i="8"/>
  <c r="AB249" i="8"/>
  <c r="AC249" i="8"/>
  <c r="AD249" i="8"/>
  <c r="AE249" i="8"/>
  <c r="AF249" i="8"/>
  <c r="AG249" i="8"/>
  <c r="AB250" i="8"/>
  <c r="AC250" i="8"/>
  <c r="AD250" i="8"/>
  <c r="AE250" i="8"/>
  <c r="AF250" i="8"/>
  <c r="AG250" i="8"/>
  <c r="AB251" i="8"/>
  <c r="AC251" i="8"/>
  <c r="AD251" i="8"/>
  <c r="AE251" i="8"/>
  <c r="AF251" i="8"/>
  <c r="AG251" i="8"/>
  <c r="AB252" i="8"/>
  <c r="AC252" i="8"/>
  <c r="AD252" i="8"/>
  <c r="AE252" i="8"/>
  <c r="AF252" i="8"/>
  <c r="AG252" i="8"/>
  <c r="AB253" i="8"/>
  <c r="AC253" i="8"/>
  <c r="AD253" i="8"/>
  <c r="AE253" i="8"/>
  <c r="AF253" i="8"/>
  <c r="AG253" i="8"/>
  <c r="AB254" i="8"/>
  <c r="AC254" i="8"/>
  <c r="AD254" i="8"/>
  <c r="AE254" i="8"/>
  <c r="AF254" i="8"/>
  <c r="AG254" i="8"/>
  <c r="AB255" i="8"/>
  <c r="AC255" i="8"/>
  <c r="AD255" i="8"/>
  <c r="AE255" i="8"/>
  <c r="AF255" i="8"/>
  <c r="AG255" i="8"/>
  <c r="AB256" i="8"/>
  <c r="AC256" i="8"/>
  <c r="AD256" i="8"/>
  <c r="AE256" i="8"/>
  <c r="AF256" i="8"/>
  <c r="AG256" i="8"/>
  <c r="AB257" i="8"/>
  <c r="AC257" i="8"/>
  <c r="AD257" i="8"/>
  <c r="AE257" i="8"/>
  <c r="AF257" i="8"/>
  <c r="AG257" i="8"/>
  <c r="AB258" i="8"/>
  <c r="AC258" i="8"/>
  <c r="AD258" i="8"/>
  <c r="AE258" i="8"/>
  <c r="AF258" i="8"/>
  <c r="AG258" i="8"/>
  <c r="AB259" i="8"/>
  <c r="AC259" i="8"/>
  <c r="AD259" i="8"/>
  <c r="AE259" i="8"/>
  <c r="AF259" i="8"/>
  <c r="AG259" i="8"/>
  <c r="AB260" i="8"/>
  <c r="AC260" i="8"/>
  <c r="AD260" i="8"/>
  <c r="AE260" i="8"/>
  <c r="AF260" i="8"/>
  <c r="AG260" i="8"/>
  <c r="AB261" i="8"/>
  <c r="AC261" i="8"/>
  <c r="AD261" i="8"/>
  <c r="AE261" i="8"/>
  <c r="AF261" i="8"/>
  <c r="AG261" i="8"/>
  <c r="AB262" i="8"/>
  <c r="AC262" i="8"/>
  <c r="AD262" i="8"/>
  <c r="AE262" i="8"/>
  <c r="AF262" i="8"/>
  <c r="AG262" i="8"/>
  <c r="AB263" i="8"/>
  <c r="AC263" i="8"/>
  <c r="AD263" i="8"/>
  <c r="AE263" i="8"/>
  <c r="AF263" i="8"/>
  <c r="AG263" i="8"/>
  <c r="AB264" i="8"/>
  <c r="AC264" i="8"/>
  <c r="AD264" i="8"/>
  <c r="AE264" i="8"/>
  <c r="AF264" i="8"/>
  <c r="AG264" i="8"/>
  <c r="AB265" i="8"/>
  <c r="AC265" i="8"/>
  <c r="AD265" i="8"/>
  <c r="AE265" i="8"/>
  <c r="AF265" i="8"/>
  <c r="AG265" i="8"/>
  <c r="AB266" i="8"/>
  <c r="AC266" i="8"/>
  <c r="AD266" i="8"/>
  <c r="AE266" i="8"/>
  <c r="AF266" i="8"/>
  <c r="AG266" i="8"/>
  <c r="AB267" i="8"/>
  <c r="AC267" i="8"/>
  <c r="AD267" i="8"/>
  <c r="AE267" i="8"/>
  <c r="AF267" i="8"/>
  <c r="AG267" i="8"/>
  <c r="AB268" i="8"/>
  <c r="AC268" i="8"/>
  <c r="AD268" i="8"/>
  <c r="AE268" i="8"/>
  <c r="AF268" i="8"/>
  <c r="AG268" i="8"/>
  <c r="AB269" i="8"/>
  <c r="AC269" i="8"/>
  <c r="AD269" i="8"/>
  <c r="AE269" i="8"/>
  <c r="AF269" i="8"/>
  <c r="AG269" i="8"/>
  <c r="AB270" i="8"/>
  <c r="AC270" i="8"/>
  <c r="AD270" i="8"/>
  <c r="AE270" i="8"/>
  <c r="AF270" i="8"/>
  <c r="AG270" i="8"/>
  <c r="AB271" i="8"/>
  <c r="AC271" i="8"/>
  <c r="AD271" i="8"/>
  <c r="AE271" i="8"/>
  <c r="AF271" i="8"/>
  <c r="AG271" i="8"/>
  <c r="AB272" i="8"/>
  <c r="AC272" i="8"/>
  <c r="AD272" i="8"/>
  <c r="AE272" i="8"/>
  <c r="AF272" i="8"/>
  <c r="AG272" i="8"/>
  <c r="AB273" i="8"/>
  <c r="AC273" i="8"/>
  <c r="AD273" i="8"/>
  <c r="AE273" i="8"/>
  <c r="AF273" i="8"/>
  <c r="AG273" i="8"/>
  <c r="AB274" i="8"/>
  <c r="AC274" i="8"/>
  <c r="AD274" i="8"/>
  <c r="AE274" i="8"/>
  <c r="AF274" i="8"/>
  <c r="AG274" i="8"/>
  <c r="AB275" i="8"/>
  <c r="AC275" i="8"/>
  <c r="AD275" i="8"/>
  <c r="AE275" i="8"/>
  <c r="AF275" i="8"/>
  <c r="AG275" i="8"/>
  <c r="AB276" i="8"/>
  <c r="AC276" i="8"/>
  <c r="AD276" i="8"/>
  <c r="AE276" i="8"/>
  <c r="AF276" i="8"/>
  <c r="AG276" i="8"/>
  <c r="AB277" i="8"/>
  <c r="AC277" i="8"/>
  <c r="AD277" i="8"/>
  <c r="AE277" i="8"/>
  <c r="AF277" i="8"/>
  <c r="AG277" i="8"/>
  <c r="AB278" i="8"/>
  <c r="AC278" i="8"/>
  <c r="AD278" i="8"/>
  <c r="AE278" i="8"/>
  <c r="AF278" i="8"/>
  <c r="AG278" i="8"/>
  <c r="AB279" i="8"/>
  <c r="AC279" i="8"/>
  <c r="AD279" i="8"/>
  <c r="AE279" i="8"/>
  <c r="AF279" i="8"/>
  <c r="AG279" i="8"/>
  <c r="AB280" i="8"/>
  <c r="AC280" i="8"/>
  <c r="AD280" i="8"/>
  <c r="AE280" i="8"/>
  <c r="AF280" i="8"/>
  <c r="AG280" i="8"/>
  <c r="AB281" i="8"/>
  <c r="AC281" i="8"/>
  <c r="AD281" i="8"/>
  <c r="AE281" i="8"/>
  <c r="AF281" i="8"/>
  <c r="AG281" i="8"/>
  <c r="AB282" i="8"/>
  <c r="AC282" i="8"/>
  <c r="AD282" i="8"/>
  <c r="AE282" i="8"/>
  <c r="AF282" i="8"/>
  <c r="AG282" i="8"/>
  <c r="AB283" i="8"/>
  <c r="AC283" i="8"/>
  <c r="AD283" i="8"/>
  <c r="AE283" i="8"/>
  <c r="AF283" i="8"/>
  <c r="AG283" i="8"/>
  <c r="AB284" i="8"/>
  <c r="AC284" i="8"/>
  <c r="AD284" i="8"/>
  <c r="AE284" i="8"/>
  <c r="AF284" i="8"/>
  <c r="AG284" i="8"/>
  <c r="AB285" i="8"/>
  <c r="AC285" i="8"/>
  <c r="AD285" i="8"/>
  <c r="AE285" i="8"/>
  <c r="AF285" i="8"/>
  <c r="AG285" i="8"/>
  <c r="AB286" i="8"/>
  <c r="AC286" i="8"/>
  <c r="AD286" i="8"/>
  <c r="AE286" i="8"/>
  <c r="AF286" i="8"/>
  <c r="AG286" i="8"/>
  <c r="AB287" i="8"/>
  <c r="AC287" i="8"/>
  <c r="AD287" i="8"/>
  <c r="AE287" i="8"/>
  <c r="AF287" i="8"/>
  <c r="AG287" i="8"/>
  <c r="AB288" i="8"/>
  <c r="AC288" i="8"/>
  <c r="AD288" i="8"/>
  <c r="AE288" i="8"/>
  <c r="AF288" i="8"/>
  <c r="AG288" i="8"/>
  <c r="AB289" i="8"/>
  <c r="AC289" i="8"/>
  <c r="AD289" i="8"/>
  <c r="AE289" i="8"/>
  <c r="AF289" i="8"/>
  <c r="AG289" i="8"/>
  <c r="AB290" i="8"/>
  <c r="AC290" i="8"/>
  <c r="AD290" i="8"/>
  <c r="AE290" i="8"/>
  <c r="AF290" i="8"/>
  <c r="AG290" i="8"/>
  <c r="AB291" i="8"/>
  <c r="AC291" i="8"/>
  <c r="AD291" i="8"/>
  <c r="AE291" i="8"/>
  <c r="AF291" i="8"/>
  <c r="AG291" i="8"/>
  <c r="AB292" i="8"/>
  <c r="AC292" i="8"/>
  <c r="AD292" i="8"/>
  <c r="AE292" i="8"/>
  <c r="AF292" i="8"/>
  <c r="AG292" i="8"/>
  <c r="AB293" i="8"/>
  <c r="AC293" i="8"/>
  <c r="AD293" i="8"/>
  <c r="AE293" i="8"/>
  <c r="AF293" i="8"/>
  <c r="AG293" i="8"/>
  <c r="AB294" i="8"/>
  <c r="AC294" i="8"/>
  <c r="AD294" i="8"/>
  <c r="AE294" i="8"/>
  <c r="AF294" i="8"/>
  <c r="AG294" i="8"/>
  <c r="AB295" i="8"/>
  <c r="AC295" i="8"/>
  <c r="AD295" i="8"/>
  <c r="AE295" i="8"/>
  <c r="AF295" i="8"/>
  <c r="AG295" i="8"/>
  <c r="AB296" i="8"/>
  <c r="AC296" i="8"/>
  <c r="AD296" i="8"/>
  <c r="AE296" i="8"/>
  <c r="AF296" i="8"/>
  <c r="AG296" i="8"/>
  <c r="AB297" i="8"/>
  <c r="AC297" i="8"/>
  <c r="AD297" i="8"/>
  <c r="AE297" i="8"/>
  <c r="AF297" i="8"/>
  <c r="AG297" i="8"/>
  <c r="AB298" i="8"/>
  <c r="AC298" i="8"/>
  <c r="AD298" i="8"/>
  <c r="AE298" i="8"/>
  <c r="AF298" i="8"/>
  <c r="AG298" i="8"/>
  <c r="AB299" i="8"/>
  <c r="AC299" i="8"/>
  <c r="AD299" i="8"/>
  <c r="AE299" i="8"/>
  <c r="AF299" i="8"/>
  <c r="AG299" i="8"/>
  <c r="AB300" i="8"/>
  <c r="AC300" i="8"/>
  <c r="AD300" i="8"/>
  <c r="AE300" i="8"/>
  <c r="AF300" i="8"/>
  <c r="AG300" i="8"/>
  <c r="AB301" i="8"/>
  <c r="AC301" i="8"/>
  <c r="AD301" i="8"/>
  <c r="AE301" i="8"/>
  <c r="AF301" i="8"/>
  <c r="AG301" i="8"/>
  <c r="AB302" i="8"/>
  <c r="AC302" i="8"/>
  <c r="AD302" i="8"/>
  <c r="AE302" i="8"/>
  <c r="AF302" i="8"/>
  <c r="AG302" i="8"/>
  <c r="AB303" i="8"/>
  <c r="AC303" i="8"/>
  <c r="AD303" i="8"/>
  <c r="AE303" i="8"/>
  <c r="AF303" i="8"/>
  <c r="AG303" i="8"/>
  <c r="AB304" i="8"/>
  <c r="AC304" i="8"/>
  <c r="AD304" i="8"/>
  <c r="AE304" i="8"/>
  <c r="AF304" i="8"/>
  <c r="AG304" i="8"/>
  <c r="AB305" i="8"/>
  <c r="AC305" i="8"/>
  <c r="AD305" i="8"/>
  <c r="AE305" i="8"/>
  <c r="AF305" i="8"/>
  <c r="AG305" i="8"/>
  <c r="AB306" i="8"/>
  <c r="AC306" i="8"/>
  <c r="AD306" i="8"/>
  <c r="AE306" i="8"/>
  <c r="AF306" i="8"/>
  <c r="AG306" i="8"/>
  <c r="AB307" i="8"/>
  <c r="AC307" i="8"/>
  <c r="AD307" i="8"/>
  <c r="AE307" i="8"/>
  <c r="AF307" i="8"/>
  <c r="AG307" i="8"/>
  <c r="AB308" i="8"/>
  <c r="AC308" i="8"/>
  <c r="AD308" i="8"/>
  <c r="AE308" i="8"/>
  <c r="AF308" i="8"/>
  <c r="AG308" i="8"/>
  <c r="AB309" i="8"/>
  <c r="AC309" i="8"/>
  <c r="AD309" i="8"/>
  <c r="AE309" i="8"/>
  <c r="AF309" i="8"/>
  <c r="AG309" i="8"/>
  <c r="AB310" i="8"/>
  <c r="AC310" i="8"/>
  <c r="AD310" i="8"/>
  <c r="AE310" i="8"/>
  <c r="AF310" i="8"/>
  <c r="AG310" i="8"/>
  <c r="AB311" i="8"/>
  <c r="AC311" i="8"/>
  <c r="AD311" i="8"/>
  <c r="AE311" i="8"/>
  <c r="AF311" i="8"/>
  <c r="AG311" i="8"/>
  <c r="AB312" i="8"/>
  <c r="AC312" i="8"/>
  <c r="AD312" i="8"/>
  <c r="AE312" i="8"/>
  <c r="AF312" i="8"/>
  <c r="AG312" i="8"/>
  <c r="AB313" i="8"/>
  <c r="AC313" i="8"/>
  <c r="AD313" i="8"/>
  <c r="AE313" i="8"/>
  <c r="AF313" i="8"/>
  <c r="AG313" i="8"/>
  <c r="AB314" i="8"/>
  <c r="AC314" i="8"/>
  <c r="AD314" i="8"/>
  <c r="AE314" i="8"/>
  <c r="AF314" i="8"/>
  <c r="AG314" i="8"/>
  <c r="AB315" i="8"/>
  <c r="AC315" i="8"/>
  <c r="AD315" i="8"/>
  <c r="AE315" i="8"/>
  <c r="AF315" i="8"/>
  <c r="AG315" i="8"/>
  <c r="AB316" i="8"/>
  <c r="AC316" i="8"/>
  <c r="AD316" i="8"/>
  <c r="AE316" i="8"/>
  <c r="AF316" i="8"/>
  <c r="AG316" i="8"/>
  <c r="AB317" i="8"/>
  <c r="AC317" i="8"/>
  <c r="AD317" i="8"/>
  <c r="AE317" i="8"/>
  <c r="AF317" i="8"/>
  <c r="AG317" i="8"/>
  <c r="D589" i="79" l="1"/>
  <c r="D295" i="79"/>
  <c r="B589" i="79"/>
  <c r="B295" i="79"/>
  <c r="D573" i="79"/>
  <c r="D279" i="79"/>
  <c r="B279" i="79"/>
  <c r="B573" i="79"/>
  <c r="D553" i="79"/>
  <c r="D259" i="79"/>
  <c r="B259" i="79"/>
  <c r="B553" i="79"/>
  <c r="D537" i="79"/>
  <c r="D243" i="79"/>
  <c r="B243" i="79"/>
  <c r="B537" i="79"/>
  <c r="D227" i="79"/>
  <c r="D521" i="79"/>
  <c r="B521" i="79"/>
  <c r="B227" i="79"/>
  <c r="D505" i="79"/>
  <c r="D211" i="79"/>
  <c r="B211" i="79"/>
  <c r="B505" i="79"/>
  <c r="D493" i="79"/>
  <c r="D199" i="79"/>
  <c r="B199" i="79"/>
  <c r="B493" i="79"/>
  <c r="D481" i="79"/>
  <c r="D187" i="79"/>
  <c r="B187" i="79"/>
  <c r="B481" i="79"/>
  <c r="D461" i="79"/>
  <c r="D167" i="79"/>
  <c r="B167" i="79"/>
  <c r="B461" i="79"/>
  <c r="D437" i="79"/>
  <c r="D143" i="79"/>
  <c r="B437" i="79"/>
  <c r="B143" i="79"/>
  <c r="D401" i="79"/>
  <c r="D107" i="79"/>
  <c r="B401" i="79"/>
  <c r="B107" i="79"/>
  <c r="D389" i="79"/>
  <c r="D95" i="79"/>
  <c r="B95" i="79"/>
  <c r="B389" i="79"/>
  <c r="D373" i="79"/>
  <c r="D79" i="79"/>
  <c r="B373" i="79"/>
  <c r="B79" i="79"/>
  <c r="D369" i="79"/>
  <c r="D75" i="79"/>
  <c r="B75" i="79"/>
  <c r="B369" i="79"/>
  <c r="D353" i="79"/>
  <c r="D59" i="79"/>
  <c r="B59" i="79"/>
  <c r="B353" i="79"/>
  <c r="D349" i="79"/>
  <c r="D55" i="79"/>
  <c r="B349" i="79"/>
  <c r="B55" i="79"/>
  <c r="D341" i="79"/>
  <c r="D47" i="79"/>
  <c r="B47" i="79"/>
  <c r="B341" i="79"/>
  <c r="D337" i="79"/>
  <c r="D43" i="79"/>
  <c r="B337" i="79"/>
  <c r="B43" i="79"/>
  <c r="D333" i="79"/>
  <c r="D39" i="79"/>
  <c r="B39" i="79"/>
  <c r="B333" i="79"/>
  <c r="D329" i="79"/>
  <c r="D35" i="79"/>
  <c r="B329" i="79"/>
  <c r="B35" i="79"/>
  <c r="D325" i="79"/>
  <c r="D31" i="79"/>
  <c r="B31" i="79"/>
  <c r="B325" i="79"/>
  <c r="D288" i="79"/>
  <c r="D582" i="79"/>
  <c r="B582" i="79"/>
  <c r="B288" i="79"/>
  <c r="D268" i="79"/>
  <c r="D562" i="79"/>
  <c r="B268" i="79"/>
  <c r="B562" i="79"/>
  <c r="D256" i="79"/>
  <c r="D550" i="79"/>
  <c r="B550" i="79"/>
  <c r="B256" i="79"/>
  <c r="D236" i="79"/>
  <c r="D530" i="79"/>
  <c r="B236" i="79"/>
  <c r="B530" i="79"/>
  <c r="D220" i="79"/>
  <c r="D514" i="79"/>
  <c r="B220" i="79"/>
  <c r="B514" i="79"/>
  <c r="D204" i="79"/>
  <c r="D498" i="79"/>
  <c r="B204" i="79"/>
  <c r="B498" i="79"/>
  <c r="D172" i="79"/>
  <c r="D466" i="79"/>
  <c r="B172" i="79"/>
  <c r="B466" i="79"/>
  <c r="D462" i="79"/>
  <c r="D168" i="79"/>
  <c r="B462" i="79"/>
  <c r="B168" i="79"/>
  <c r="D450" i="79"/>
  <c r="D156" i="79"/>
  <c r="B450" i="79"/>
  <c r="B156" i="79"/>
  <c r="D434" i="79"/>
  <c r="D140" i="79"/>
  <c r="B434" i="79"/>
  <c r="B140" i="79"/>
  <c r="D422" i="79"/>
  <c r="D128" i="79"/>
  <c r="B128" i="79"/>
  <c r="B422" i="79"/>
  <c r="D402" i="79"/>
  <c r="D108" i="79"/>
  <c r="B108" i="79"/>
  <c r="B402" i="79"/>
  <c r="D390" i="79"/>
  <c r="D96" i="79"/>
  <c r="B390" i="79"/>
  <c r="B96" i="79"/>
  <c r="D374" i="79"/>
  <c r="D80" i="79"/>
  <c r="B80" i="79"/>
  <c r="B374" i="79"/>
  <c r="D342" i="79"/>
  <c r="D48" i="79"/>
  <c r="B48" i="79"/>
  <c r="B342" i="79"/>
  <c r="D330" i="79"/>
  <c r="D36" i="79"/>
  <c r="B36" i="79"/>
  <c r="B330" i="79"/>
  <c r="D326" i="79"/>
  <c r="D32" i="79"/>
  <c r="B326" i="79"/>
  <c r="B32" i="79"/>
  <c r="D587" i="79"/>
  <c r="D293" i="79"/>
  <c r="B587" i="79"/>
  <c r="B293" i="79"/>
  <c r="D289" i="79"/>
  <c r="D583" i="79"/>
  <c r="B289" i="79"/>
  <c r="B583" i="79"/>
  <c r="D285" i="79"/>
  <c r="D579" i="79"/>
  <c r="B285" i="79"/>
  <c r="B579" i="79"/>
  <c r="D281" i="79"/>
  <c r="D575" i="79"/>
  <c r="B575" i="79"/>
  <c r="B281" i="79"/>
  <c r="D277" i="79"/>
  <c r="D571" i="79"/>
  <c r="B571" i="79"/>
  <c r="B277" i="79"/>
  <c r="D273" i="79"/>
  <c r="D567" i="79"/>
  <c r="B273" i="79"/>
  <c r="B567" i="79"/>
  <c r="D563" i="79"/>
  <c r="D269" i="79"/>
  <c r="B563" i="79"/>
  <c r="B269" i="79"/>
  <c r="D265" i="79"/>
  <c r="D559" i="79"/>
  <c r="B265" i="79"/>
  <c r="B559" i="79"/>
  <c r="D261" i="79"/>
  <c r="D555" i="79"/>
  <c r="B555" i="79"/>
  <c r="B261" i="79"/>
  <c r="D257" i="79"/>
  <c r="D551" i="79"/>
  <c r="B551" i="79"/>
  <c r="B257" i="79"/>
  <c r="D547" i="79"/>
  <c r="D253" i="79"/>
  <c r="B253" i="79"/>
  <c r="B547" i="79"/>
  <c r="D249" i="79"/>
  <c r="D543" i="79"/>
  <c r="B543" i="79"/>
  <c r="B249" i="79"/>
  <c r="D539" i="79"/>
  <c r="D245" i="79"/>
  <c r="B539" i="79"/>
  <c r="B245" i="79"/>
  <c r="D241" i="79"/>
  <c r="D535" i="79"/>
  <c r="B241" i="79"/>
  <c r="B535" i="79"/>
  <c r="D531" i="79"/>
  <c r="D237" i="79"/>
  <c r="B531" i="79"/>
  <c r="B237" i="79"/>
  <c r="D233" i="79"/>
  <c r="D527" i="79"/>
  <c r="B527" i="79"/>
  <c r="B233" i="79"/>
  <c r="D523" i="79"/>
  <c r="D229" i="79"/>
  <c r="B229" i="79"/>
  <c r="B523" i="79"/>
  <c r="D225" i="79"/>
  <c r="D519" i="79"/>
  <c r="B519" i="79"/>
  <c r="B225" i="79"/>
  <c r="D221" i="79"/>
  <c r="D515" i="79"/>
  <c r="B221" i="79"/>
  <c r="B515" i="79"/>
  <c r="D217" i="79"/>
  <c r="D511" i="79"/>
  <c r="B511" i="79"/>
  <c r="B217" i="79"/>
  <c r="D213" i="79"/>
  <c r="D507" i="79"/>
  <c r="B507" i="79"/>
  <c r="B213" i="79"/>
  <c r="D209" i="79"/>
  <c r="D503" i="79"/>
  <c r="B209" i="79"/>
  <c r="B503" i="79"/>
  <c r="D499" i="79"/>
  <c r="D205" i="79"/>
  <c r="B499" i="79"/>
  <c r="B205" i="79"/>
  <c r="D201" i="79"/>
  <c r="D495" i="79"/>
  <c r="B201" i="79"/>
  <c r="B495" i="79"/>
  <c r="D197" i="79"/>
  <c r="D491" i="79"/>
  <c r="B491" i="79"/>
  <c r="B197" i="79"/>
  <c r="D193" i="79"/>
  <c r="D487" i="79"/>
  <c r="B487" i="79"/>
  <c r="B193" i="79"/>
  <c r="D483" i="79"/>
  <c r="D189" i="79"/>
  <c r="B189" i="79"/>
  <c r="B483" i="79"/>
  <c r="D479" i="79"/>
  <c r="D185" i="79"/>
  <c r="B479" i="79"/>
  <c r="B185" i="79"/>
  <c r="D475" i="79"/>
  <c r="D181" i="79"/>
  <c r="B181" i="79"/>
  <c r="B475" i="79"/>
  <c r="D471" i="79"/>
  <c r="D177" i="79"/>
  <c r="B471" i="79"/>
  <c r="B177" i="79"/>
  <c r="D173" i="79"/>
  <c r="D467" i="79"/>
  <c r="B173" i="79"/>
  <c r="B467" i="79"/>
  <c r="D463" i="79"/>
  <c r="D169" i="79"/>
  <c r="B463" i="79"/>
  <c r="B169" i="79"/>
  <c r="D459" i="79"/>
  <c r="D165" i="79"/>
  <c r="B165" i="79"/>
  <c r="B459" i="79"/>
  <c r="D455" i="79"/>
  <c r="D161" i="79"/>
  <c r="B455" i="79"/>
  <c r="B161" i="79"/>
  <c r="D157" i="79"/>
  <c r="D451" i="79"/>
  <c r="B451" i="79"/>
  <c r="B157" i="79"/>
  <c r="D447" i="79"/>
  <c r="D153" i="79"/>
  <c r="B447" i="79"/>
  <c r="B153" i="79"/>
  <c r="D443" i="79"/>
  <c r="D149" i="79"/>
  <c r="B443" i="79"/>
  <c r="B149" i="79"/>
  <c r="D439" i="79"/>
  <c r="D145" i="79"/>
  <c r="B439" i="79"/>
  <c r="B145" i="79"/>
  <c r="D141" i="79"/>
  <c r="D435" i="79"/>
  <c r="B435" i="79"/>
  <c r="B141" i="79"/>
  <c r="D431" i="79"/>
  <c r="D137" i="79"/>
  <c r="B137" i="79"/>
  <c r="B431" i="79"/>
  <c r="D427" i="79"/>
  <c r="D133" i="79"/>
  <c r="B427" i="79"/>
  <c r="B133" i="79"/>
  <c r="D423" i="79"/>
  <c r="D129" i="79"/>
  <c r="B423" i="79"/>
  <c r="B129" i="79"/>
  <c r="D125" i="79"/>
  <c r="D419" i="79"/>
  <c r="B125" i="79"/>
  <c r="B419" i="79"/>
  <c r="D415" i="79"/>
  <c r="D121" i="79"/>
  <c r="B121" i="79"/>
  <c r="B415" i="79"/>
  <c r="D411" i="79"/>
  <c r="D117" i="79"/>
  <c r="B117" i="79"/>
  <c r="B411" i="79"/>
  <c r="D407" i="79"/>
  <c r="D113" i="79"/>
  <c r="B113" i="79"/>
  <c r="B407" i="79"/>
  <c r="D109" i="79"/>
  <c r="D403" i="79"/>
  <c r="B109" i="79"/>
  <c r="B403" i="79"/>
  <c r="D399" i="79"/>
  <c r="D105" i="79"/>
  <c r="B399" i="79"/>
  <c r="B105" i="79"/>
  <c r="D395" i="79"/>
  <c r="D101" i="79"/>
  <c r="B101" i="79"/>
  <c r="B395" i="79"/>
  <c r="D391" i="79"/>
  <c r="D97" i="79"/>
  <c r="B391" i="79"/>
  <c r="B97" i="79"/>
  <c r="D93" i="79"/>
  <c r="D387" i="79"/>
  <c r="B387" i="79"/>
  <c r="B93" i="79"/>
  <c r="D383" i="79"/>
  <c r="D89" i="79"/>
  <c r="B89" i="79"/>
  <c r="B383" i="79"/>
  <c r="D379" i="79"/>
  <c r="D85" i="79"/>
  <c r="B379" i="79"/>
  <c r="B85" i="79"/>
  <c r="D375" i="79"/>
  <c r="D81" i="79"/>
  <c r="B81" i="79"/>
  <c r="B375" i="79"/>
  <c r="D371" i="79"/>
  <c r="D77" i="79"/>
  <c r="B371" i="79"/>
  <c r="B77" i="79"/>
  <c r="D367" i="79"/>
  <c r="D73" i="79"/>
  <c r="B73" i="79"/>
  <c r="B367" i="79"/>
  <c r="D363" i="79"/>
  <c r="D69" i="79"/>
  <c r="B363" i="79"/>
  <c r="B69" i="79"/>
  <c r="D359" i="79"/>
  <c r="D65" i="79"/>
  <c r="B359" i="79"/>
  <c r="B65" i="79"/>
  <c r="D61" i="79"/>
  <c r="D355" i="79"/>
  <c r="B61" i="79"/>
  <c r="B355" i="79"/>
  <c r="D351" i="79"/>
  <c r="D57" i="79"/>
  <c r="B57" i="79"/>
  <c r="B351" i="79"/>
  <c r="D53" i="79"/>
  <c r="D347" i="79"/>
  <c r="B53" i="79"/>
  <c r="B347" i="79"/>
  <c r="D343" i="79"/>
  <c r="D49" i="79"/>
  <c r="B49" i="79"/>
  <c r="B343" i="79"/>
  <c r="D45" i="79"/>
  <c r="D339" i="79"/>
  <c r="B45" i="79"/>
  <c r="B339" i="79"/>
  <c r="D335" i="79"/>
  <c r="D41" i="79"/>
  <c r="B335" i="79"/>
  <c r="B41" i="79"/>
  <c r="D37" i="79"/>
  <c r="D331" i="79"/>
  <c r="B37" i="79"/>
  <c r="B331" i="79"/>
  <c r="D327" i="79"/>
  <c r="D33" i="79"/>
  <c r="B33" i="79"/>
  <c r="B327" i="79"/>
  <c r="D291" i="79"/>
  <c r="D585" i="79"/>
  <c r="B585" i="79"/>
  <c r="B291" i="79"/>
  <c r="D569" i="79"/>
  <c r="D275" i="79"/>
  <c r="B275" i="79"/>
  <c r="B569" i="79"/>
  <c r="D557" i="79"/>
  <c r="D263" i="79"/>
  <c r="B263" i="79"/>
  <c r="B557" i="79"/>
  <c r="D541" i="79"/>
  <c r="D247" i="79"/>
  <c r="B247" i="79"/>
  <c r="B541" i="79"/>
  <c r="D529" i="79"/>
  <c r="D235" i="79"/>
  <c r="B235" i="79"/>
  <c r="B529" i="79"/>
  <c r="D513" i="79"/>
  <c r="D219" i="79"/>
  <c r="B513" i="79"/>
  <c r="B219" i="79"/>
  <c r="D497" i="79"/>
  <c r="D203" i="79"/>
  <c r="B203" i="79"/>
  <c r="B497" i="79"/>
  <c r="D477" i="79"/>
  <c r="D183" i="79"/>
  <c r="B477" i="79"/>
  <c r="B183" i="79"/>
  <c r="D465" i="79"/>
  <c r="D171" i="79"/>
  <c r="B171" i="79"/>
  <c r="B465" i="79"/>
  <c r="D449" i="79"/>
  <c r="D155" i="79"/>
  <c r="B155" i="79"/>
  <c r="B449" i="79"/>
  <c r="D433" i="79"/>
  <c r="D139" i="79"/>
  <c r="B139" i="79"/>
  <c r="B433" i="79"/>
  <c r="D421" i="79"/>
  <c r="D127" i="79"/>
  <c r="B127" i="79"/>
  <c r="B421" i="79"/>
  <c r="D413" i="79"/>
  <c r="D119" i="79"/>
  <c r="B413" i="79"/>
  <c r="B119" i="79"/>
  <c r="D405" i="79"/>
  <c r="D111" i="79"/>
  <c r="B111" i="79"/>
  <c r="B405" i="79"/>
  <c r="D393" i="79"/>
  <c r="D99" i="79"/>
  <c r="B99" i="79"/>
  <c r="B393" i="79"/>
  <c r="D377" i="79"/>
  <c r="D83" i="79"/>
  <c r="B83" i="79"/>
  <c r="B377" i="79"/>
  <c r="D361" i="79"/>
  <c r="D67" i="79"/>
  <c r="B361" i="79"/>
  <c r="B67" i="79"/>
  <c r="D357" i="79"/>
  <c r="D63" i="79"/>
  <c r="B63" i="79"/>
  <c r="B357" i="79"/>
  <c r="D345" i="79"/>
  <c r="D51" i="79"/>
  <c r="B51" i="79"/>
  <c r="B345" i="79"/>
  <c r="D590" i="79"/>
  <c r="D296" i="79"/>
  <c r="B590" i="79"/>
  <c r="B296" i="79"/>
  <c r="D272" i="79"/>
  <c r="D566" i="79"/>
  <c r="B272" i="79"/>
  <c r="B566" i="79"/>
  <c r="D240" i="79"/>
  <c r="D534" i="79"/>
  <c r="B534" i="79"/>
  <c r="B240" i="79"/>
  <c r="D228" i="79"/>
  <c r="D522" i="79"/>
  <c r="B522" i="79"/>
  <c r="B228" i="79"/>
  <c r="D216" i="79"/>
  <c r="D510" i="79"/>
  <c r="B216" i="79"/>
  <c r="B510" i="79"/>
  <c r="D200" i="79"/>
  <c r="D494" i="79"/>
  <c r="B200" i="79"/>
  <c r="B494" i="79"/>
  <c r="D188" i="79"/>
  <c r="D482" i="79"/>
  <c r="B188" i="79"/>
  <c r="B482" i="79"/>
  <c r="D478" i="79"/>
  <c r="D184" i="79"/>
  <c r="B184" i="79"/>
  <c r="B478" i="79"/>
  <c r="D446" i="79"/>
  <c r="D152" i="79"/>
  <c r="B152" i="79"/>
  <c r="B446" i="79"/>
  <c r="D430" i="79"/>
  <c r="D136" i="79"/>
  <c r="B430" i="79"/>
  <c r="B136" i="79"/>
  <c r="D418" i="79"/>
  <c r="D124" i="79"/>
  <c r="B124" i="79"/>
  <c r="B418" i="79"/>
  <c r="D406" i="79"/>
  <c r="D112" i="79"/>
  <c r="B112" i="79"/>
  <c r="B406" i="79"/>
  <c r="D394" i="79"/>
  <c r="D100" i="79"/>
  <c r="B100" i="79"/>
  <c r="B394" i="79"/>
  <c r="D382" i="79"/>
  <c r="D88" i="79"/>
  <c r="B88" i="79"/>
  <c r="B382" i="79"/>
  <c r="D366" i="79"/>
  <c r="D72" i="79"/>
  <c r="B366" i="79"/>
  <c r="B72" i="79"/>
  <c r="D52" i="79"/>
  <c r="D346" i="79"/>
  <c r="B52" i="79"/>
  <c r="B346" i="79"/>
  <c r="D577" i="79"/>
  <c r="D283" i="79"/>
  <c r="B577" i="79"/>
  <c r="B283" i="79"/>
  <c r="D267" i="79"/>
  <c r="D561" i="79"/>
  <c r="B267" i="79"/>
  <c r="B561" i="79"/>
  <c r="D251" i="79"/>
  <c r="D545" i="79"/>
  <c r="B251" i="79"/>
  <c r="B545" i="79"/>
  <c r="D533" i="79"/>
  <c r="D239" i="79"/>
  <c r="B533" i="79"/>
  <c r="B239" i="79"/>
  <c r="D517" i="79"/>
  <c r="D223" i="79"/>
  <c r="B223" i="79"/>
  <c r="B517" i="79"/>
  <c r="D501" i="79"/>
  <c r="D207" i="79"/>
  <c r="B501" i="79"/>
  <c r="B207" i="79"/>
  <c r="D195" i="79"/>
  <c r="D489" i="79"/>
  <c r="B489" i="79"/>
  <c r="B195" i="79"/>
  <c r="D469" i="79"/>
  <c r="D175" i="79"/>
  <c r="B175" i="79"/>
  <c r="B469" i="79"/>
  <c r="D453" i="79"/>
  <c r="D159" i="79"/>
  <c r="B159" i="79"/>
  <c r="B453" i="79"/>
  <c r="D441" i="79"/>
  <c r="D147" i="79"/>
  <c r="B441" i="79"/>
  <c r="B147" i="79"/>
  <c r="D425" i="79"/>
  <c r="D131" i="79"/>
  <c r="B131" i="79"/>
  <c r="B425" i="79"/>
  <c r="D417" i="79"/>
  <c r="D123" i="79"/>
  <c r="B123" i="79"/>
  <c r="B417" i="79"/>
  <c r="D397" i="79"/>
  <c r="D103" i="79"/>
  <c r="B103" i="79"/>
  <c r="B397" i="79"/>
  <c r="D381" i="79"/>
  <c r="D87" i="79"/>
  <c r="B381" i="79"/>
  <c r="B87" i="79"/>
  <c r="D284" i="79"/>
  <c r="D578" i="79"/>
  <c r="B284" i="79"/>
  <c r="B578" i="79"/>
  <c r="D280" i="79"/>
  <c r="D574" i="79"/>
  <c r="B280" i="79"/>
  <c r="B574" i="79"/>
  <c r="D264" i="79"/>
  <c r="D558" i="79"/>
  <c r="B264" i="79"/>
  <c r="B558" i="79"/>
  <c r="D260" i="79"/>
  <c r="D554" i="79"/>
  <c r="B260" i="79"/>
  <c r="B554" i="79"/>
  <c r="D244" i="79"/>
  <c r="D538" i="79"/>
  <c r="B244" i="79"/>
  <c r="B538" i="79"/>
  <c r="D224" i="79"/>
  <c r="D518" i="79"/>
  <c r="B518" i="79"/>
  <c r="B224" i="79"/>
  <c r="D208" i="79"/>
  <c r="D502" i="79"/>
  <c r="B208" i="79"/>
  <c r="B502" i="79"/>
  <c r="D196" i="79"/>
  <c r="D490" i="79"/>
  <c r="B196" i="79"/>
  <c r="B490" i="79"/>
  <c r="D470" i="79"/>
  <c r="D176" i="79"/>
  <c r="B176" i="79"/>
  <c r="B470" i="79"/>
  <c r="D454" i="79"/>
  <c r="D160" i="79"/>
  <c r="B454" i="79"/>
  <c r="B160" i="79"/>
  <c r="D442" i="79"/>
  <c r="D148" i="79"/>
  <c r="B442" i="79"/>
  <c r="B148" i="79"/>
  <c r="D426" i="79"/>
  <c r="D132" i="79"/>
  <c r="B426" i="79"/>
  <c r="B132" i="79"/>
  <c r="D414" i="79"/>
  <c r="D120" i="79"/>
  <c r="B120" i="79"/>
  <c r="B414" i="79"/>
  <c r="D398" i="79"/>
  <c r="D104" i="79"/>
  <c r="B398" i="79"/>
  <c r="B104" i="79"/>
  <c r="D386" i="79"/>
  <c r="D92" i="79"/>
  <c r="B386" i="79"/>
  <c r="B92" i="79"/>
  <c r="D370" i="79"/>
  <c r="D76" i="79"/>
  <c r="B370" i="79"/>
  <c r="B76" i="79"/>
  <c r="D358" i="79"/>
  <c r="D64" i="79"/>
  <c r="B358" i="79"/>
  <c r="B64" i="79"/>
  <c r="D60" i="79"/>
  <c r="D354" i="79"/>
  <c r="B60" i="79"/>
  <c r="B354" i="79"/>
  <c r="D44" i="79"/>
  <c r="D338" i="79"/>
  <c r="B44" i="79"/>
  <c r="B338" i="79"/>
  <c r="D588" i="79"/>
  <c r="D294" i="79"/>
  <c r="B294" i="79"/>
  <c r="B588" i="79"/>
  <c r="D290" i="79"/>
  <c r="D584" i="79"/>
  <c r="B584" i="79"/>
  <c r="B290" i="79"/>
  <c r="D580" i="79"/>
  <c r="D286" i="79"/>
  <c r="B286" i="79"/>
  <c r="B580" i="79"/>
  <c r="D282" i="79"/>
  <c r="D576" i="79"/>
  <c r="B282" i="79"/>
  <c r="B576" i="79"/>
  <c r="D278" i="79"/>
  <c r="D572" i="79"/>
  <c r="B278" i="79"/>
  <c r="B572" i="79"/>
  <c r="D274" i="79"/>
  <c r="D568" i="79"/>
  <c r="B274" i="79"/>
  <c r="B568" i="79"/>
  <c r="D564" i="79"/>
  <c r="D270" i="79"/>
  <c r="B564" i="79"/>
  <c r="B270" i="79"/>
  <c r="D266" i="79"/>
  <c r="D560" i="79"/>
  <c r="B266" i="79"/>
  <c r="B560" i="79"/>
  <c r="D262" i="79"/>
  <c r="D556" i="79"/>
  <c r="B556" i="79"/>
  <c r="B262" i="79"/>
  <c r="D258" i="79"/>
  <c r="D552" i="79"/>
  <c r="B552" i="79"/>
  <c r="B258" i="79"/>
  <c r="D548" i="79"/>
  <c r="D254" i="79"/>
  <c r="B548" i="79"/>
  <c r="B254" i="79"/>
  <c r="D250" i="79"/>
  <c r="D544" i="79"/>
  <c r="B544" i="79"/>
  <c r="B250" i="79"/>
  <c r="D540" i="79"/>
  <c r="D246" i="79"/>
  <c r="B540" i="79"/>
  <c r="B246" i="79"/>
  <c r="D242" i="79"/>
  <c r="D536" i="79"/>
  <c r="B242" i="79"/>
  <c r="B536" i="79"/>
  <c r="D532" i="79"/>
  <c r="D238" i="79"/>
  <c r="B532" i="79"/>
  <c r="B238" i="79"/>
  <c r="D234" i="79"/>
  <c r="D528" i="79"/>
  <c r="B234" i="79"/>
  <c r="B528" i="79"/>
  <c r="D524" i="79"/>
  <c r="D230" i="79"/>
  <c r="B524" i="79"/>
  <c r="B230" i="79"/>
  <c r="D226" i="79"/>
  <c r="D520" i="79"/>
  <c r="B520" i="79"/>
  <c r="B226" i="79"/>
  <c r="D516" i="79"/>
  <c r="D222" i="79"/>
  <c r="B222" i="79"/>
  <c r="B516" i="79"/>
  <c r="D218" i="79"/>
  <c r="D512" i="79"/>
  <c r="B218" i="79"/>
  <c r="B512" i="79"/>
  <c r="D508" i="79"/>
  <c r="D214" i="79"/>
  <c r="B214" i="79"/>
  <c r="B508" i="79"/>
  <c r="D210" i="79"/>
  <c r="D504" i="79"/>
  <c r="B210" i="79"/>
  <c r="B504" i="79"/>
  <c r="D500" i="79"/>
  <c r="D206" i="79"/>
  <c r="B206" i="79"/>
  <c r="B500" i="79"/>
  <c r="D202" i="79"/>
  <c r="D496" i="79"/>
  <c r="B202" i="79"/>
  <c r="B496" i="79"/>
  <c r="D198" i="79"/>
  <c r="D492" i="79"/>
  <c r="B492" i="79"/>
  <c r="B198" i="79"/>
  <c r="D194" i="79"/>
  <c r="D488" i="79"/>
  <c r="B488" i="79"/>
  <c r="B194" i="79"/>
  <c r="D190" i="79"/>
  <c r="D484" i="79"/>
  <c r="B190" i="79"/>
  <c r="B484" i="79"/>
  <c r="D480" i="79"/>
  <c r="D186" i="79"/>
  <c r="B480" i="79"/>
  <c r="B186" i="79"/>
  <c r="D182" i="79"/>
  <c r="D476" i="79"/>
  <c r="B476" i="79"/>
  <c r="B182" i="79"/>
  <c r="D472" i="79"/>
  <c r="D178" i="79"/>
  <c r="B178" i="79"/>
  <c r="B472" i="79"/>
  <c r="D174" i="79"/>
  <c r="D468" i="79"/>
  <c r="B468" i="79"/>
  <c r="B174" i="79"/>
  <c r="D464" i="79"/>
  <c r="D170" i="79"/>
  <c r="B464" i="79"/>
  <c r="B170" i="79"/>
  <c r="D166" i="79"/>
  <c r="D460" i="79"/>
  <c r="B166" i="79"/>
  <c r="B460" i="79"/>
  <c r="D456" i="79"/>
  <c r="D162" i="79"/>
  <c r="B456" i="79"/>
  <c r="B162" i="79"/>
  <c r="D158" i="79"/>
  <c r="D452" i="79"/>
  <c r="B158" i="79"/>
  <c r="B452" i="79"/>
  <c r="D448" i="79"/>
  <c r="D154" i="79"/>
  <c r="B154" i="79"/>
  <c r="B448" i="79"/>
  <c r="D150" i="79"/>
  <c r="D444" i="79"/>
  <c r="B444" i="79"/>
  <c r="B150" i="79"/>
  <c r="D440" i="79"/>
  <c r="D146" i="79"/>
  <c r="B440" i="79"/>
  <c r="B146" i="79"/>
  <c r="D142" i="79"/>
  <c r="D436" i="79"/>
  <c r="B142" i="79"/>
  <c r="B436" i="79"/>
  <c r="D432" i="79"/>
  <c r="D138" i="79"/>
  <c r="B432" i="79"/>
  <c r="B138" i="79"/>
  <c r="D134" i="79"/>
  <c r="D428" i="79"/>
  <c r="B134" i="79"/>
  <c r="B428" i="79"/>
  <c r="D424" i="79"/>
  <c r="D130" i="79"/>
  <c r="B424" i="79"/>
  <c r="B130" i="79"/>
  <c r="D126" i="79"/>
  <c r="D420" i="79"/>
  <c r="B420" i="79"/>
  <c r="B126" i="79"/>
  <c r="D416" i="79"/>
  <c r="D122" i="79"/>
  <c r="B122" i="79"/>
  <c r="B416" i="79"/>
  <c r="D118" i="79"/>
  <c r="D412" i="79"/>
  <c r="B412" i="79"/>
  <c r="B118" i="79"/>
  <c r="D408" i="79"/>
  <c r="D114" i="79"/>
  <c r="B408" i="79"/>
  <c r="B114" i="79"/>
  <c r="D110" i="79"/>
  <c r="D404" i="79"/>
  <c r="B404" i="79"/>
  <c r="B110" i="79"/>
  <c r="D400" i="79"/>
  <c r="D106" i="79"/>
  <c r="B400" i="79"/>
  <c r="B106" i="79"/>
  <c r="D102" i="79"/>
  <c r="D396" i="79"/>
  <c r="B396" i="79"/>
  <c r="B102" i="79"/>
  <c r="D392" i="79"/>
  <c r="D98" i="79"/>
  <c r="B392" i="79"/>
  <c r="B98" i="79"/>
  <c r="D94" i="79"/>
  <c r="D388" i="79"/>
  <c r="B94" i="79"/>
  <c r="B388" i="79"/>
  <c r="D384" i="79"/>
  <c r="D90" i="79"/>
  <c r="B90" i="79"/>
  <c r="B384" i="79"/>
  <c r="D86" i="79"/>
  <c r="D380" i="79"/>
  <c r="B86" i="79"/>
  <c r="B380" i="79"/>
  <c r="D376" i="79"/>
  <c r="D82" i="79"/>
  <c r="B376" i="79"/>
  <c r="B82" i="79"/>
  <c r="D78" i="79"/>
  <c r="D372" i="79"/>
  <c r="B372" i="79"/>
  <c r="B78" i="79"/>
  <c r="D368" i="79"/>
  <c r="D74" i="79"/>
  <c r="B368" i="79"/>
  <c r="B74" i="79"/>
  <c r="D70" i="79"/>
  <c r="D364" i="79"/>
  <c r="B70" i="79"/>
  <c r="B364" i="79"/>
  <c r="D360" i="79"/>
  <c r="D66" i="79"/>
  <c r="B66" i="79"/>
  <c r="B360" i="79"/>
  <c r="D62" i="79"/>
  <c r="D356" i="79"/>
  <c r="B356" i="79"/>
  <c r="B62" i="79"/>
  <c r="D58" i="79"/>
  <c r="D352" i="79"/>
  <c r="B58" i="79"/>
  <c r="B352" i="79"/>
  <c r="D54" i="79"/>
  <c r="D348" i="79"/>
  <c r="B348" i="79"/>
  <c r="B54" i="79"/>
  <c r="D344" i="79"/>
  <c r="D50" i="79"/>
  <c r="B344" i="79"/>
  <c r="B50" i="79"/>
  <c r="D46" i="79"/>
  <c r="D340" i="79"/>
  <c r="B340" i="79"/>
  <c r="B46" i="79"/>
  <c r="D42" i="79"/>
  <c r="D336" i="79"/>
  <c r="B336" i="79"/>
  <c r="B42" i="79"/>
  <c r="D38" i="79"/>
  <c r="D332" i="79"/>
  <c r="B38" i="79"/>
  <c r="B332" i="79"/>
  <c r="D34" i="79"/>
  <c r="D328" i="79"/>
  <c r="B34" i="79"/>
  <c r="B328" i="79"/>
  <c r="D30" i="79"/>
  <c r="D324" i="79"/>
  <c r="B30" i="79"/>
  <c r="B324" i="79"/>
  <c r="D581" i="79"/>
  <c r="D287" i="79"/>
  <c r="B287" i="79"/>
  <c r="B581" i="79"/>
  <c r="D565" i="79"/>
  <c r="D271" i="79"/>
  <c r="B565" i="79"/>
  <c r="B271" i="79"/>
  <c r="D549" i="79"/>
  <c r="D255" i="79"/>
  <c r="B255" i="79"/>
  <c r="B549" i="79"/>
  <c r="D525" i="79"/>
  <c r="D231" i="79"/>
  <c r="B525" i="79"/>
  <c r="B231" i="79"/>
  <c r="D509" i="79"/>
  <c r="D215" i="79"/>
  <c r="B215" i="79"/>
  <c r="B509" i="79"/>
  <c r="D485" i="79"/>
  <c r="D191" i="79"/>
  <c r="B191" i="79"/>
  <c r="B485" i="79"/>
  <c r="D473" i="79"/>
  <c r="D179" i="79"/>
  <c r="B473" i="79"/>
  <c r="B179" i="79"/>
  <c r="D457" i="79"/>
  <c r="D163" i="79"/>
  <c r="B457" i="79"/>
  <c r="B163" i="79"/>
  <c r="D445" i="79"/>
  <c r="D151" i="79"/>
  <c r="B445" i="79"/>
  <c r="B151" i="79"/>
  <c r="D429" i="79"/>
  <c r="D135" i="79"/>
  <c r="B135" i="79"/>
  <c r="B429" i="79"/>
  <c r="D409" i="79"/>
  <c r="D115" i="79"/>
  <c r="B115" i="79"/>
  <c r="B409" i="79"/>
  <c r="D385" i="79"/>
  <c r="D91" i="79"/>
  <c r="B385" i="79"/>
  <c r="B91" i="79"/>
  <c r="D365" i="79"/>
  <c r="D71" i="79"/>
  <c r="B71" i="79"/>
  <c r="B365" i="79"/>
  <c r="D292" i="79"/>
  <c r="D586" i="79"/>
  <c r="B586" i="79"/>
  <c r="B292" i="79"/>
  <c r="D276" i="79"/>
  <c r="D570" i="79"/>
  <c r="B276" i="79"/>
  <c r="B570" i="79"/>
  <c r="D252" i="79"/>
  <c r="D546" i="79"/>
  <c r="B252" i="79"/>
  <c r="B546" i="79"/>
  <c r="D248" i="79"/>
  <c r="D542" i="79"/>
  <c r="B542" i="79"/>
  <c r="B248" i="79"/>
  <c r="D232" i="79"/>
  <c r="D526" i="79"/>
  <c r="B526" i="79"/>
  <c r="B232" i="79"/>
  <c r="D212" i="79"/>
  <c r="D506" i="79"/>
  <c r="B212" i="79"/>
  <c r="B506" i="79"/>
  <c r="D192" i="79"/>
  <c r="D486" i="79"/>
  <c r="B486" i="79"/>
  <c r="B192" i="79"/>
  <c r="D474" i="79"/>
  <c r="D180" i="79"/>
  <c r="B474" i="79"/>
  <c r="B180" i="79"/>
  <c r="D458" i="79"/>
  <c r="D164" i="79"/>
  <c r="B458" i="79"/>
  <c r="B164" i="79"/>
  <c r="D438" i="79"/>
  <c r="D144" i="79"/>
  <c r="B144" i="79"/>
  <c r="B438" i="79"/>
  <c r="D116" i="79"/>
  <c r="D410" i="79"/>
  <c r="B410" i="79"/>
  <c r="B116" i="79"/>
  <c r="D378" i="79"/>
  <c r="D84" i="79"/>
  <c r="B84" i="79"/>
  <c r="B378" i="79"/>
  <c r="D362" i="79"/>
  <c r="D68" i="79"/>
  <c r="B362" i="79"/>
  <c r="B68" i="79"/>
  <c r="D350" i="79"/>
  <c r="D56" i="79"/>
  <c r="B56" i="79"/>
  <c r="B350" i="79"/>
  <c r="D334" i="79"/>
  <c r="D40" i="79"/>
  <c r="B334" i="79"/>
  <c r="B40" i="79"/>
  <c r="D29" i="79"/>
  <c r="D323" i="79"/>
  <c r="B29" i="79"/>
  <c r="B323" i="79"/>
  <c r="D28" i="79"/>
  <c r="D322" i="79"/>
  <c r="B28" i="79"/>
  <c r="B322" i="79"/>
  <c r="D27" i="79"/>
  <c r="D321" i="79"/>
  <c r="B321" i="79"/>
  <c r="B27" i="79"/>
  <c r="D320" i="79"/>
  <c r="D26" i="79"/>
  <c r="B320" i="79"/>
  <c r="B26" i="79"/>
  <c r="D319" i="79"/>
  <c r="D25" i="79"/>
  <c r="B319" i="79"/>
  <c r="B25" i="79"/>
  <c r="D24" i="79"/>
  <c r="D318" i="79"/>
  <c r="B24" i="79"/>
  <c r="B318" i="79"/>
  <c r="D317" i="79"/>
  <c r="D23" i="79"/>
  <c r="B23" i="79"/>
  <c r="B317" i="79"/>
  <c r="D22" i="79"/>
  <c r="D316" i="79"/>
  <c r="B316" i="79"/>
  <c r="B22" i="79"/>
  <c r="D21" i="79"/>
  <c r="D315" i="79"/>
  <c r="B315" i="79"/>
  <c r="B21" i="79"/>
  <c r="D20" i="79"/>
  <c r="D314" i="79"/>
  <c r="B20" i="79"/>
  <c r="B314" i="79"/>
  <c r="D19" i="79"/>
  <c r="D313" i="79"/>
  <c r="B313" i="79"/>
  <c r="B19" i="79"/>
  <c r="D18" i="79"/>
  <c r="D312" i="79"/>
  <c r="B18" i="79"/>
  <c r="B312" i="79"/>
  <c r="D17" i="79"/>
  <c r="D311" i="79"/>
  <c r="B17" i="79"/>
  <c r="B311" i="79"/>
  <c r="D16" i="79"/>
  <c r="D310" i="79"/>
  <c r="B310" i="79"/>
  <c r="B16" i="79"/>
  <c r="D309" i="79"/>
  <c r="D15" i="79"/>
  <c r="B15" i="79"/>
  <c r="B309" i="79"/>
  <c r="D14" i="79"/>
  <c r="D308" i="79"/>
  <c r="B14" i="79"/>
  <c r="B308" i="79"/>
  <c r="D13" i="79"/>
  <c r="D307" i="79"/>
  <c r="B307" i="79"/>
  <c r="B13" i="79"/>
  <c r="D306" i="79"/>
  <c r="D12" i="79"/>
  <c r="B12" i="79"/>
  <c r="B306" i="79"/>
  <c r="D11" i="79"/>
  <c r="D305" i="79"/>
  <c r="B11" i="79"/>
  <c r="B305" i="79"/>
  <c r="D10" i="79"/>
  <c r="D304" i="79"/>
  <c r="B10" i="79"/>
  <c r="B304" i="79"/>
  <c r="D303" i="79"/>
  <c r="D9" i="79"/>
  <c r="B303" i="79"/>
  <c r="B9" i="79"/>
  <c r="D302" i="79"/>
  <c r="D8" i="79"/>
  <c r="B8" i="79"/>
  <c r="B302" i="79"/>
  <c r="D7" i="79"/>
  <c r="D301" i="79"/>
  <c r="B7" i="79"/>
  <c r="B301" i="79"/>
  <c r="D6" i="79"/>
  <c r="D300" i="79"/>
  <c r="B300" i="79"/>
  <c r="B6" i="79"/>
  <c r="D299" i="79"/>
  <c r="D5" i="79"/>
  <c r="B5" i="79"/>
  <c r="B299" i="79"/>
  <c r="D298" i="79"/>
  <c r="D4" i="79"/>
  <c r="B298" i="79"/>
  <c r="B4" i="79"/>
  <c r="N56" i="37"/>
  <c r="L64" i="37"/>
  <c r="H22" i="37"/>
  <c r="N30" i="37"/>
  <c r="K88" i="37"/>
  <c r="G66" i="37"/>
  <c r="L28" i="37"/>
  <c r="H70" i="37"/>
  <c r="L48" i="37"/>
  <c r="K48" i="37"/>
  <c r="J43" i="37"/>
  <c r="L88" i="37"/>
  <c r="H41" i="37"/>
  <c r="J82" i="37"/>
  <c r="N88" i="37"/>
  <c r="H65" i="37"/>
  <c r="N21" i="37"/>
  <c r="L99" i="37"/>
  <c r="H81" i="37"/>
  <c r="H57" i="37"/>
  <c r="L32" i="37"/>
  <c r="N85" i="37"/>
  <c r="H89" i="37"/>
  <c r="K28" i="37"/>
  <c r="N29" i="37"/>
  <c r="H21" i="37"/>
  <c r="I99" i="37"/>
  <c r="K32" i="37"/>
  <c r="N80" i="37"/>
  <c r="H97" i="37"/>
  <c r="K72" i="37"/>
  <c r="H49" i="37"/>
  <c r="H29" i="37"/>
  <c r="N61" i="37"/>
  <c r="N27" i="37"/>
  <c r="I27" i="37"/>
  <c r="J27" i="37"/>
  <c r="L27" i="37"/>
  <c r="G103" i="37"/>
  <c r="I103" i="37"/>
  <c r="J103" i="37"/>
  <c r="L103" i="37"/>
  <c r="G95" i="37"/>
  <c r="I95" i="37"/>
  <c r="J95" i="37"/>
  <c r="G87" i="37"/>
  <c r="I87" i="37"/>
  <c r="J87" i="37"/>
  <c r="L87" i="37"/>
  <c r="G79" i="37"/>
  <c r="J79" i="37"/>
  <c r="L79" i="37"/>
  <c r="I79" i="37"/>
  <c r="G71" i="37"/>
  <c r="I71" i="37"/>
  <c r="J71" i="37"/>
  <c r="L71" i="37"/>
  <c r="G63" i="37"/>
  <c r="I63" i="37"/>
  <c r="J63" i="37"/>
  <c r="L63" i="37"/>
  <c r="G55" i="37"/>
  <c r="L55" i="37"/>
  <c r="I55" i="37"/>
  <c r="J55" i="37"/>
  <c r="G47" i="37"/>
  <c r="I47" i="37"/>
  <c r="J47" i="37"/>
  <c r="L47" i="37"/>
  <c r="G39" i="37"/>
  <c r="L39" i="37"/>
  <c r="I39" i="37"/>
  <c r="J39" i="37"/>
  <c r="G31" i="37"/>
  <c r="I31" i="37"/>
  <c r="J31" i="37"/>
  <c r="L31" i="37"/>
  <c r="J58" i="37"/>
  <c r="J42" i="37"/>
  <c r="G22" i="37"/>
  <c r="J98" i="37"/>
  <c r="G82" i="37"/>
  <c r="H77" i="37"/>
  <c r="H58" i="37"/>
  <c r="H53" i="37"/>
  <c r="H42" i="37"/>
  <c r="H37" i="37"/>
  <c r="N53" i="37"/>
  <c r="N22" i="37"/>
  <c r="H93" i="37"/>
  <c r="J74" i="37"/>
  <c r="K64" i="37"/>
  <c r="G58" i="37"/>
  <c r="G42" i="37"/>
  <c r="N77" i="37"/>
  <c r="N48" i="37"/>
  <c r="G98" i="37"/>
  <c r="L91" i="37"/>
  <c r="L80" i="37"/>
  <c r="H74" i="37"/>
  <c r="L51" i="37"/>
  <c r="J34" i="37"/>
  <c r="N72" i="37"/>
  <c r="N45" i="37"/>
  <c r="K80" i="37"/>
  <c r="G74" i="37"/>
  <c r="H69" i="37"/>
  <c r="L56" i="37"/>
  <c r="J50" i="37"/>
  <c r="L40" i="37"/>
  <c r="H34" i="37"/>
  <c r="J30" i="37"/>
  <c r="N101" i="37"/>
  <c r="N70" i="37"/>
  <c r="N40" i="37"/>
  <c r="L96" i="37"/>
  <c r="H90" i="37"/>
  <c r="H85" i="37"/>
  <c r="H73" i="37"/>
  <c r="J66" i="37"/>
  <c r="K56" i="37"/>
  <c r="H50" i="37"/>
  <c r="H45" i="37"/>
  <c r="K40" i="37"/>
  <c r="G34" i="37"/>
  <c r="H30" i="37"/>
  <c r="H25" i="37"/>
  <c r="N96" i="37"/>
  <c r="N69" i="37"/>
  <c r="N37" i="37"/>
  <c r="H82" i="37"/>
  <c r="H98" i="37"/>
  <c r="J90" i="37"/>
  <c r="H101" i="37"/>
  <c r="K96" i="37"/>
  <c r="G90" i="37"/>
  <c r="L72" i="37"/>
  <c r="H66" i="37"/>
  <c r="H61" i="37"/>
  <c r="G50" i="37"/>
  <c r="H33" i="37"/>
  <c r="G30" i="37"/>
  <c r="J22" i="37"/>
  <c r="N93" i="37"/>
  <c r="N64" i="37"/>
  <c r="N32" i="37"/>
  <c r="J62" i="37"/>
  <c r="H54" i="37"/>
  <c r="K26" i="37"/>
  <c r="N26" i="37"/>
  <c r="L26" i="37"/>
  <c r="G26" i="37"/>
  <c r="I26" i="37"/>
  <c r="J26" i="37"/>
  <c r="K102" i="37"/>
  <c r="L102" i="37"/>
  <c r="I102" i="37"/>
  <c r="K94" i="37"/>
  <c r="L94" i="37"/>
  <c r="G94" i="37"/>
  <c r="I94" i="37"/>
  <c r="K86" i="37"/>
  <c r="L86" i="37"/>
  <c r="G86" i="37"/>
  <c r="I86" i="37"/>
  <c r="K78" i="37"/>
  <c r="G78" i="37"/>
  <c r="L78" i="37"/>
  <c r="I78" i="37"/>
  <c r="K70" i="37"/>
  <c r="G70" i="37"/>
  <c r="L70" i="37"/>
  <c r="I70" i="37"/>
  <c r="K62" i="37"/>
  <c r="L62" i="37"/>
  <c r="G62" i="37"/>
  <c r="I62" i="37"/>
  <c r="K54" i="37"/>
  <c r="G54" i="37"/>
  <c r="L54" i="37"/>
  <c r="I54" i="37"/>
  <c r="K46" i="37"/>
  <c r="L46" i="37"/>
  <c r="G46" i="37"/>
  <c r="I46" i="37"/>
  <c r="K38" i="37"/>
  <c r="L38" i="37"/>
  <c r="G38" i="37"/>
  <c r="I38" i="37"/>
  <c r="J38" i="37"/>
  <c r="H102" i="37"/>
  <c r="J86" i="37"/>
  <c r="H78" i="37"/>
  <c r="H26" i="37"/>
  <c r="N46" i="37"/>
  <c r="G102" i="37"/>
  <c r="J94" i="37"/>
  <c r="H86" i="37"/>
  <c r="L59" i="37"/>
  <c r="N86" i="37"/>
  <c r="G24" i="37"/>
  <c r="H24" i="37"/>
  <c r="K24" i="37"/>
  <c r="I24" i="37"/>
  <c r="J24" i="37"/>
  <c r="N24" i="37"/>
  <c r="G100" i="37"/>
  <c r="H100" i="37"/>
  <c r="I100" i="37"/>
  <c r="N100" i="37"/>
  <c r="J100" i="37"/>
  <c r="G92" i="37"/>
  <c r="H92" i="37"/>
  <c r="K92" i="37"/>
  <c r="I92" i="37"/>
  <c r="N92" i="37"/>
  <c r="J92" i="37"/>
  <c r="G84" i="37"/>
  <c r="H84" i="37"/>
  <c r="K84" i="37"/>
  <c r="I84" i="37"/>
  <c r="N84" i="37"/>
  <c r="J84" i="37"/>
  <c r="G76" i="37"/>
  <c r="H76" i="37"/>
  <c r="I76" i="37"/>
  <c r="K76" i="37"/>
  <c r="N76" i="37"/>
  <c r="J76" i="37"/>
  <c r="G68" i="37"/>
  <c r="H68" i="37"/>
  <c r="I68" i="37"/>
  <c r="K68" i="37"/>
  <c r="N68" i="37"/>
  <c r="J68" i="37"/>
  <c r="G60" i="37"/>
  <c r="H60" i="37"/>
  <c r="K60" i="37"/>
  <c r="I60" i="37"/>
  <c r="N60" i="37"/>
  <c r="J60" i="37"/>
  <c r="G52" i="37"/>
  <c r="H52" i="37"/>
  <c r="I52" i="37"/>
  <c r="K52" i="37"/>
  <c r="N52" i="37"/>
  <c r="J52" i="37"/>
  <c r="G44" i="37"/>
  <c r="H44" i="37"/>
  <c r="K44" i="37"/>
  <c r="I44" i="37"/>
  <c r="N44" i="37"/>
  <c r="J44" i="37"/>
  <c r="G36" i="37"/>
  <c r="H36" i="37"/>
  <c r="I36" i="37"/>
  <c r="K36" i="37"/>
  <c r="N36" i="37"/>
  <c r="J36" i="37"/>
  <c r="H94" i="37"/>
  <c r="L76" i="37"/>
  <c r="H38" i="37"/>
  <c r="L24" i="37"/>
  <c r="N62" i="37"/>
  <c r="I23" i="37"/>
  <c r="G23" i="37"/>
  <c r="H23" i="37"/>
  <c r="N23" i="37"/>
  <c r="K23" i="37"/>
  <c r="L23" i="37"/>
  <c r="N99" i="37"/>
  <c r="G99" i="37"/>
  <c r="H99" i="37"/>
  <c r="K99" i="37"/>
  <c r="I91" i="37"/>
  <c r="N91" i="37"/>
  <c r="G91" i="37"/>
  <c r="H91" i="37"/>
  <c r="K91" i="37"/>
  <c r="I83" i="37"/>
  <c r="N83" i="37"/>
  <c r="G83" i="37"/>
  <c r="H83" i="37"/>
  <c r="K83" i="37"/>
  <c r="I75" i="37"/>
  <c r="N75" i="37"/>
  <c r="G75" i="37"/>
  <c r="H75" i="37"/>
  <c r="K75" i="37"/>
  <c r="N67" i="37"/>
  <c r="G67" i="37"/>
  <c r="I67" i="37"/>
  <c r="H67" i="37"/>
  <c r="K67" i="37"/>
  <c r="N59" i="37"/>
  <c r="G59" i="37"/>
  <c r="I59" i="37"/>
  <c r="H59" i="37"/>
  <c r="K59" i="37"/>
  <c r="I51" i="37"/>
  <c r="N51" i="37"/>
  <c r="G51" i="37"/>
  <c r="H51" i="37"/>
  <c r="K51" i="37"/>
  <c r="N43" i="37"/>
  <c r="G43" i="37"/>
  <c r="I43" i="37"/>
  <c r="H43" i="37"/>
  <c r="K43" i="37"/>
  <c r="I35" i="37"/>
  <c r="N35" i="37"/>
  <c r="G35" i="37"/>
  <c r="H35" i="37"/>
  <c r="K35" i="37"/>
  <c r="L35" i="37"/>
  <c r="L100" i="37"/>
  <c r="L84" i="37"/>
  <c r="L75" i="37"/>
  <c r="J67" i="37"/>
  <c r="J46" i="37"/>
  <c r="J23" i="37"/>
  <c r="N102" i="37"/>
  <c r="N38" i="37"/>
  <c r="K100" i="37"/>
  <c r="L92" i="37"/>
  <c r="L83" i="37"/>
  <c r="J75" i="37"/>
  <c r="J54" i="37"/>
  <c r="H46" i="37"/>
  <c r="L36" i="37"/>
  <c r="N78" i="37"/>
  <c r="K103" i="37"/>
  <c r="G101" i="37"/>
  <c r="I98" i="37"/>
  <c r="G97" i="37"/>
  <c r="K95" i="37"/>
  <c r="G93" i="37"/>
  <c r="I90" i="37"/>
  <c r="G89" i="37"/>
  <c r="K87" i="37"/>
  <c r="G85" i="37"/>
  <c r="I82" i="37"/>
  <c r="G81" i="37"/>
  <c r="K79" i="37"/>
  <c r="G77" i="37"/>
  <c r="I74" i="37"/>
  <c r="G73" i="37"/>
  <c r="K71" i="37"/>
  <c r="G69" i="37"/>
  <c r="I66" i="37"/>
  <c r="G65" i="37"/>
  <c r="K63" i="37"/>
  <c r="G61" i="37"/>
  <c r="I58" i="37"/>
  <c r="G57" i="37"/>
  <c r="K55" i="37"/>
  <c r="G53" i="37"/>
  <c r="I50" i="37"/>
  <c r="G49" i="37"/>
  <c r="K47" i="37"/>
  <c r="G45" i="37"/>
  <c r="I42" i="37"/>
  <c r="G41" i="37"/>
  <c r="K39" i="37"/>
  <c r="G37" i="37"/>
  <c r="I34" i="37"/>
  <c r="G33" i="37"/>
  <c r="K31" i="37"/>
  <c r="I30" i="37"/>
  <c r="G29" i="37"/>
  <c r="K27" i="37"/>
  <c r="G25" i="37"/>
  <c r="I22" i="37"/>
  <c r="G21" i="37"/>
  <c r="N103" i="37"/>
  <c r="N95" i="37"/>
  <c r="N87" i="37"/>
  <c r="N79" i="37"/>
  <c r="N71" i="37"/>
  <c r="N63" i="37"/>
  <c r="N55" i="37"/>
  <c r="N47" i="37"/>
  <c r="N39" i="37"/>
  <c r="N31" i="37"/>
  <c r="H103" i="37"/>
  <c r="L101" i="37"/>
  <c r="L97" i="37"/>
  <c r="J96" i="37"/>
  <c r="H95" i="37"/>
  <c r="L93" i="37"/>
  <c r="L89" i="37"/>
  <c r="J88" i="37"/>
  <c r="H87" i="37"/>
  <c r="L85" i="37"/>
  <c r="L81" i="37"/>
  <c r="J80" i="37"/>
  <c r="H79" i="37"/>
  <c r="L77" i="37"/>
  <c r="L73" i="37"/>
  <c r="J72" i="37"/>
  <c r="H71" i="37"/>
  <c r="L69" i="37"/>
  <c r="L65" i="37"/>
  <c r="J64" i="37"/>
  <c r="H63" i="37"/>
  <c r="L61" i="37"/>
  <c r="L57" i="37"/>
  <c r="J56" i="37"/>
  <c r="H55" i="37"/>
  <c r="L53" i="37"/>
  <c r="L49" i="37"/>
  <c r="J48" i="37"/>
  <c r="H47" i="37"/>
  <c r="L45" i="37"/>
  <c r="L41" i="37"/>
  <c r="J40" i="37"/>
  <c r="H39" i="37"/>
  <c r="L37" i="37"/>
  <c r="L33" i="37"/>
  <c r="J32" i="37"/>
  <c r="H31" i="37"/>
  <c r="L29" i="37"/>
  <c r="J28" i="37"/>
  <c r="H27" i="37"/>
  <c r="L25" i="37"/>
  <c r="L21" i="37"/>
  <c r="N28" i="37"/>
  <c r="K101" i="37"/>
  <c r="K97" i="37"/>
  <c r="I96" i="37"/>
  <c r="K93" i="37"/>
  <c r="K89" i="37"/>
  <c r="I88" i="37"/>
  <c r="K85" i="37"/>
  <c r="K81" i="37"/>
  <c r="I80" i="37"/>
  <c r="K77" i="37"/>
  <c r="K73" i="37"/>
  <c r="I72" i="37"/>
  <c r="K69" i="37"/>
  <c r="K65" i="37"/>
  <c r="I64" i="37"/>
  <c r="K61" i="37"/>
  <c r="K57" i="37"/>
  <c r="I56" i="37"/>
  <c r="K53" i="37"/>
  <c r="K49" i="37"/>
  <c r="I48" i="37"/>
  <c r="K45" i="37"/>
  <c r="K41" i="37"/>
  <c r="I40" i="37"/>
  <c r="K37" i="37"/>
  <c r="K33" i="37"/>
  <c r="I32" i="37"/>
  <c r="K29" i="37"/>
  <c r="I28" i="37"/>
  <c r="G27" i="37"/>
  <c r="K25" i="37"/>
  <c r="K21" i="37"/>
  <c r="J101" i="37"/>
  <c r="L98" i="37"/>
  <c r="J97" i="37"/>
  <c r="H96" i="37"/>
  <c r="J93" i="37"/>
  <c r="L90" i="37"/>
  <c r="J89" i="37"/>
  <c r="H88" i="37"/>
  <c r="J85" i="37"/>
  <c r="L82" i="37"/>
  <c r="J81" i="37"/>
  <c r="H80" i="37"/>
  <c r="J77" i="37"/>
  <c r="L74" i="37"/>
  <c r="J73" i="37"/>
  <c r="H72" i="37"/>
  <c r="J69" i="37"/>
  <c r="L66" i="37"/>
  <c r="J65" i="37"/>
  <c r="H64" i="37"/>
  <c r="J61" i="37"/>
  <c r="L58" i="37"/>
  <c r="J57" i="37"/>
  <c r="H56" i="37"/>
  <c r="J53" i="37"/>
  <c r="L50" i="37"/>
  <c r="J49" i="37"/>
  <c r="H48" i="37"/>
  <c r="J45" i="37"/>
  <c r="L42" i="37"/>
  <c r="J41" i="37"/>
  <c r="H40" i="37"/>
  <c r="J37" i="37"/>
  <c r="L34" i="37"/>
  <c r="J33" i="37"/>
  <c r="H32" i="37"/>
  <c r="L30" i="37"/>
  <c r="J29" i="37"/>
  <c r="H28" i="37"/>
  <c r="J25" i="37"/>
  <c r="L22" i="37"/>
  <c r="J21" i="37"/>
  <c r="N98" i="37"/>
  <c r="N90" i="37"/>
  <c r="N82" i="37"/>
  <c r="N74" i="37"/>
  <c r="N66" i="37"/>
  <c r="N58" i="37"/>
  <c r="N50" i="37"/>
  <c r="N42" i="37"/>
  <c r="N34" i="37"/>
  <c r="I97" i="37"/>
  <c r="I89" i="37"/>
  <c r="I81" i="37"/>
  <c r="I73" i="37"/>
  <c r="I65" i="37"/>
  <c r="I57" i="37"/>
  <c r="I49" i="37"/>
  <c r="I41" i="37"/>
  <c r="I33" i="37"/>
  <c r="I25" i="37"/>
  <c r="BK20" i="10"/>
  <c r="CA20" i="10"/>
  <c r="BL20" i="10"/>
  <c r="BY20" i="10"/>
  <c r="BQ20" i="10"/>
  <c r="BW20" i="10"/>
  <c r="BT20" i="10"/>
  <c r="BS20" i="10"/>
  <c r="BO20" i="10"/>
  <c r="BV20" i="10"/>
  <c r="BN20" i="10"/>
  <c r="BU20" i="10"/>
  <c r="BM20" i="10"/>
  <c r="BZ20" i="10"/>
  <c r="BR20" i="10"/>
  <c r="BJ20" i="10"/>
  <c r="BX20" i="10"/>
  <c r="BP20" i="10"/>
  <c r="M21" i="37" l="1"/>
  <c r="AE44" i="32"/>
  <c r="AF44" i="32"/>
  <c r="AG44" i="32"/>
  <c r="AE45" i="32"/>
  <c r="AF45" i="32"/>
  <c r="AG45" i="32"/>
  <c r="AE46" i="32"/>
  <c r="AF46" i="32"/>
  <c r="AG46" i="32"/>
  <c r="AE47" i="32"/>
  <c r="AF47" i="32"/>
  <c r="AG47" i="32"/>
  <c r="AE48" i="32"/>
  <c r="AF48" i="32"/>
  <c r="AG48" i="32"/>
  <c r="AE49" i="32"/>
  <c r="AF49" i="32"/>
  <c r="AG49" i="32"/>
  <c r="AE50" i="32"/>
  <c r="AF50" i="32"/>
  <c r="AG50" i="32"/>
  <c r="AE51" i="32"/>
  <c r="AF51" i="32"/>
  <c r="AG51" i="32"/>
  <c r="AE52" i="32"/>
  <c r="AF52" i="32"/>
  <c r="AG52" i="32"/>
  <c r="AE53" i="32"/>
  <c r="AF53" i="32"/>
  <c r="AG53" i="32"/>
  <c r="AE54" i="32"/>
  <c r="AF54" i="32"/>
  <c r="AG54" i="32"/>
  <c r="AE55" i="32"/>
  <c r="AF55" i="32"/>
  <c r="AG55" i="32"/>
  <c r="AE56" i="32"/>
  <c r="AF56" i="32"/>
  <c r="AG56" i="32"/>
  <c r="AE57" i="32"/>
  <c r="AF57" i="32"/>
  <c r="AG57" i="32"/>
  <c r="AE58" i="32"/>
  <c r="AF58" i="32"/>
  <c r="AG58" i="32"/>
  <c r="AE59" i="32"/>
  <c r="AF59" i="32"/>
  <c r="AG59" i="32"/>
  <c r="AE60" i="32"/>
  <c r="AF60" i="32"/>
  <c r="AG60" i="32"/>
  <c r="AE61" i="32"/>
  <c r="AF61" i="32"/>
  <c r="AG61" i="32"/>
  <c r="AE62" i="32"/>
  <c r="AF62" i="32"/>
  <c r="AG62" i="32"/>
  <c r="AE63" i="32"/>
  <c r="AF63" i="32"/>
  <c r="AG63" i="32"/>
  <c r="AE64" i="32"/>
  <c r="AF64" i="32"/>
  <c r="AG64" i="32"/>
  <c r="AE65" i="32"/>
  <c r="AF65" i="32"/>
  <c r="AG65" i="32"/>
  <c r="AE66" i="32"/>
  <c r="AF66" i="32"/>
  <c r="AG66" i="32"/>
  <c r="AE67" i="32"/>
  <c r="AF67" i="32"/>
  <c r="AG67" i="32"/>
  <c r="AE68" i="32"/>
  <c r="AF68" i="32"/>
  <c r="AG68" i="32"/>
  <c r="AE69" i="32"/>
  <c r="AF69" i="32"/>
  <c r="AG69" i="32"/>
  <c r="AE70" i="32"/>
  <c r="AF70" i="32"/>
  <c r="AG70" i="32"/>
  <c r="AE71" i="32"/>
  <c r="AF71" i="32"/>
  <c r="AG71" i="32"/>
  <c r="AE72" i="32"/>
  <c r="AF72" i="32"/>
  <c r="AG72" i="32"/>
  <c r="AE73" i="32"/>
  <c r="AF73" i="32"/>
  <c r="AG73" i="32"/>
  <c r="AE74" i="32"/>
  <c r="AF74" i="32"/>
  <c r="AG74" i="32"/>
  <c r="AE75" i="32"/>
  <c r="AF75" i="32"/>
  <c r="AG75" i="32"/>
  <c r="AE76" i="32"/>
  <c r="AF76" i="32"/>
  <c r="AG76" i="32"/>
  <c r="AE77" i="32"/>
  <c r="AF77" i="32"/>
  <c r="AG77" i="32"/>
  <c r="AE78" i="32"/>
  <c r="AF78" i="32"/>
  <c r="AG78" i="32"/>
  <c r="AE79" i="32"/>
  <c r="AF79" i="32"/>
  <c r="AG79" i="32"/>
  <c r="AE80" i="32"/>
  <c r="AF80" i="32"/>
  <c r="AG80" i="32"/>
  <c r="AE81" i="32"/>
  <c r="AF81" i="32"/>
  <c r="AG81" i="32"/>
  <c r="AE82" i="32"/>
  <c r="AF82" i="32"/>
  <c r="AG82" i="32"/>
  <c r="AE83" i="32"/>
  <c r="AF83" i="32"/>
  <c r="AG83" i="32"/>
  <c r="AE84" i="32"/>
  <c r="AF84" i="32"/>
  <c r="AG84" i="32"/>
  <c r="AE85" i="32"/>
  <c r="AF85" i="32"/>
  <c r="AG85" i="32"/>
  <c r="AE86" i="32"/>
  <c r="AF86" i="32"/>
  <c r="AG86" i="32"/>
  <c r="AE87" i="32"/>
  <c r="AF87" i="32"/>
  <c r="AG87" i="32"/>
  <c r="AE88" i="32"/>
  <c r="AF88" i="32"/>
  <c r="AG88" i="32"/>
  <c r="AE89" i="32"/>
  <c r="AF89" i="32"/>
  <c r="AG89" i="32"/>
  <c r="AE90" i="32"/>
  <c r="AF90" i="32"/>
  <c r="AG90" i="32"/>
  <c r="AE91" i="32"/>
  <c r="AF91" i="32"/>
  <c r="AG91" i="32"/>
  <c r="AE92" i="32"/>
  <c r="AF92" i="32"/>
  <c r="AG92" i="32"/>
  <c r="AE93" i="32"/>
  <c r="AF93" i="32"/>
  <c r="AG93" i="32"/>
  <c r="AE94" i="32"/>
  <c r="AF94" i="32"/>
  <c r="AG94" i="32"/>
  <c r="AE95" i="32"/>
  <c r="AF95" i="32"/>
  <c r="AG95" i="32"/>
  <c r="AE96" i="32"/>
  <c r="AF96" i="32"/>
  <c r="AG96" i="32"/>
  <c r="AE97" i="32"/>
  <c r="AF97" i="32"/>
  <c r="AG97" i="32"/>
  <c r="AE98" i="32"/>
  <c r="AF98" i="32"/>
  <c r="AG98" i="32"/>
  <c r="AE99" i="32"/>
  <c r="AF99" i="32"/>
  <c r="AG99" i="32"/>
  <c r="AE100" i="32"/>
  <c r="AF100" i="32"/>
  <c r="AG100" i="32"/>
  <c r="AE101" i="32"/>
  <c r="AF101" i="32"/>
  <c r="AG101" i="32"/>
  <c r="AE102" i="32"/>
  <c r="AF102" i="32"/>
  <c r="AG102" i="32"/>
  <c r="AE103" i="32"/>
  <c r="AF103" i="32"/>
  <c r="AG103" i="32"/>
  <c r="AE104" i="32"/>
  <c r="AF104" i="32"/>
  <c r="AG104" i="32"/>
  <c r="AE105" i="32"/>
  <c r="AF105" i="32"/>
  <c r="AG105" i="32"/>
  <c r="AE106" i="32"/>
  <c r="AF106" i="32"/>
  <c r="AG106" i="32"/>
  <c r="AE107" i="32"/>
  <c r="AF107" i="32"/>
  <c r="AG107" i="32"/>
  <c r="AE108" i="32"/>
  <c r="AF108" i="32"/>
  <c r="AG108" i="32"/>
  <c r="AE109" i="32"/>
  <c r="AF109" i="32"/>
  <c r="AG109" i="32"/>
  <c r="AE110" i="32"/>
  <c r="AF110" i="32"/>
  <c r="AG110" i="32"/>
  <c r="AE111" i="32"/>
  <c r="AF111" i="32"/>
  <c r="AG111" i="32"/>
  <c r="AE112" i="32"/>
  <c r="AF112" i="32"/>
  <c r="AG112" i="32"/>
  <c r="AE113" i="32"/>
  <c r="AF113" i="32"/>
  <c r="AG113" i="32"/>
  <c r="AE114" i="32"/>
  <c r="AF114" i="32"/>
  <c r="AG114" i="32"/>
  <c r="AE115" i="32"/>
  <c r="AF115" i="32"/>
  <c r="AG115" i="32"/>
  <c r="AE116" i="32"/>
  <c r="AF116" i="32"/>
  <c r="AG116" i="32"/>
  <c r="AE117" i="32"/>
  <c r="AF117" i="32"/>
  <c r="AG117" i="32"/>
  <c r="AE118" i="32"/>
  <c r="AF118" i="32"/>
  <c r="AG118" i="32"/>
  <c r="AE119" i="32"/>
  <c r="AF119" i="32"/>
  <c r="AG119" i="32"/>
  <c r="AE120" i="32"/>
  <c r="AF120" i="32"/>
  <c r="AG120" i="32"/>
  <c r="AE121" i="32"/>
  <c r="AF121" i="32"/>
  <c r="AG121" i="32"/>
  <c r="AE122" i="32"/>
  <c r="AF122" i="32"/>
  <c r="AG122" i="32"/>
  <c r="AE123" i="32"/>
  <c r="AF123" i="32"/>
  <c r="AG123" i="32"/>
  <c r="AG43" i="32"/>
  <c r="AF43" i="32"/>
  <c r="AE44" i="31"/>
  <c r="AF44" i="31"/>
  <c r="AE45" i="31"/>
  <c r="AF45" i="31"/>
  <c r="AE46" i="31"/>
  <c r="AF46" i="31"/>
  <c r="AE47" i="31"/>
  <c r="AF47" i="31"/>
  <c r="AE48" i="31"/>
  <c r="AF48" i="31"/>
  <c r="AE49" i="31"/>
  <c r="AF49" i="31"/>
  <c r="AE50" i="31"/>
  <c r="AF50" i="31"/>
  <c r="AE51" i="31"/>
  <c r="AF51" i="31"/>
  <c r="AE52" i="31"/>
  <c r="AF52" i="31"/>
  <c r="AE53" i="31"/>
  <c r="AF53" i="31"/>
  <c r="AE54" i="31"/>
  <c r="AF54" i="31"/>
  <c r="AE55" i="31"/>
  <c r="AF55" i="31"/>
  <c r="AE56" i="31"/>
  <c r="AF56" i="31"/>
  <c r="AE57" i="31"/>
  <c r="AF57" i="31"/>
  <c r="AE58" i="31"/>
  <c r="AF58" i="31"/>
  <c r="AE59" i="31"/>
  <c r="AF59" i="31"/>
  <c r="AE60" i="31"/>
  <c r="AF60" i="31"/>
  <c r="AE61" i="31"/>
  <c r="AF61" i="31"/>
  <c r="AE62" i="31"/>
  <c r="AF62" i="31"/>
  <c r="AE63" i="31"/>
  <c r="AF63" i="31"/>
  <c r="AE64" i="31"/>
  <c r="AF64" i="31"/>
  <c r="AE65" i="31"/>
  <c r="AF65" i="31"/>
  <c r="AE66" i="31"/>
  <c r="AF66" i="31"/>
  <c r="AE67" i="31"/>
  <c r="AF67" i="31"/>
  <c r="AE68" i="31"/>
  <c r="AF68" i="31"/>
  <c r="AE69" i="31"/>
  <c r="AF69" i="31"/>
  <c r="AE70" i="31"/>
  <c r="AF70" i="31"/>
  <c r="AE71" i="31"/>
  <c r="AF71" i="31"/>
  <c r="AE72" i="31"/>
  <c r="AF72" i="31"/>
  <c r="AE73" i="31"/>
  <c r="AF73" i="31"/>
  <c r="AE74" i="31"/>
  <c r="AF74" i="31"/>
  <c r="AE75" i="31"/>
  <c r="AF75" i="31"/>
  <c r="AE76" i="31"/>
  <c r="AF76" i="31"/>
  <c r="AE77" i="31"/>
  <c r="AF77" i="31"/>
  <c r="AE78" i="31"/>
  <c r="AF78" i="31"/>
  <c r="AE79" i="31"/>
  <c r="AF79" i="31"/>
  <c r="AE80" i="31"/>
  <c r="AF80" i="31"/>
  <c r="AE81" i="31"/>
  <c r="AF81" i="31"/>
  <c r="AE82" i="31"/>
  <c r="AF82" i="31"/>
  <c r="AE83" i="31"/>
  <c r="AF83" i="31"/>
  <c r="AE84" i="31"/>
  <c r="AF84" i="31"/>
  <c r="AE85" i="31"/>
  <c r="AF85" i="31"/>
  <c r="AE86" i="31"/>
  <c r="AF86" i="31"/>
  <c r="AE87" i="31"/>
  <c r="AF87" i="31"/>
  <c r="AE88" i="31"/>
  <c r="AF88" i="31"/>
  <c r="AE89" i="31"/>
  <c r="AF89" i="31"/>
  <c r="AE90" i="31"/>
  <c r="AF90" i="31"/>
  <c r="AE91" i="31"/>
  <c r="AF91" i="31"/>
  <c r="AE92" i="31"/>
  <c r="AF92" i="31"/>
  <c r="AE93" i="31"/>
  <c r="AF93" i="31"/>
  <c r="AE94" i="31"/>
  <c r="AF94" i="31"/>
  <c r="AE95" i="31"/>
  <c r="AF95" i="31"/>
  <c r="AE96" i="31"/>
  <c r="AF96" i="31"/>
  <c r="AE97" i="31"/>
  <c r="AF97" i="31"/>
  <c r="AE98" i="31"/>
  <c r="AF98" i="31"/>
  <c r="AE99" i="31"/>
  <c r="AF99" i="31"/>
  <c r="AE100" i="31"/>
  <c r="AF100" i="31"/>
  <c r="AE101" i="31"/>
  <c r="AF101" i="31"/>
  <c r="AE102" i="31"/>
  <c r="AF102" i="31"/>
  <c r="AE103" i="31"/>
  <c r="AF103" i="31"/>
  <c r="AE104" i="31"/>
  <c r="AF104" i="31"/>
  <c r="AE105" i="31"/>
  <c r="AF105" i="31"/>
  <c r="AE106" i="31"/>
  <c r="AF106" i="31"/>
  <c r="AE107" i="31"/>
  <c r="AF107" i="31"/>
  <c r="AE108" i="31"/>
  <c r="AF108" i="31"/>
  <c r="AE109" i="31"/>
  <c r="AF109" i="31"/>
  <c r="AE110" i="31"/>
  <c r="AF110" i="31"/>
  <c r="AE111" i="31"/>
  <c r="AF111" i="31"/>
  <c r="AE112" i="31"/>
  <c r="AF112" i="31"/>
  <c r="AE113" i="31"/>
  <c r="AF113" i="31"/>
  <c r="AE114" i="31"/>
  <c r="AF114" i="31"/>
  <c r="AE115" i="31"/>
  <c r="AF115" i="31"/>
  <c r="AE116" i="31"/>
  <c r="AF116" i="31"/>
  <c r="AE117" i="31"/>
  <c r="AF117" i="31"/>
  <c r="AE118" i="31"/>
  <c r="AF118" i="31"/>
  <c r="AE119" i="31"/>
  <c r="AF119" i="31"/>
  <c r="AE120" i="31"/>
  <c r="AF120" i="31"/>
  <c r="AE121" i="31"/>
  <c r="AF121" i="31"/>
  <c r="AE122" i="31"/>
  <c r="AF122" i="31"/>
  <c r="AE123" i="31"/>
  <c r="AF123" i="31"/>
  <c r="AE124" i="31"/>
  <c r="AF124" i="31"/>
  <c r="AF43" i="31"/>
  <c r="AE54" i="30"/>
  <c r="AF54" i="30"/>
  <c r="AE55" i="30"/>
  <c r="AF55" i="30"/>
  <c r="AE56" i="30"/>
  <c r="AF56" i="30"/>
  <c r="AE57" i="30"/>
  <c r="AF57" i="30"/>
  <c r="AE58" i="30"/>
  <c r="AF58" i="30"/>
  <c r="AE59" i="30"/>
  <c r="AF59" i="30"/>
  <c r="AE60" i="30"/>
  <c r="AF60" i="30"/>
  <c r="AE61" i="30"/>
  <c r="AF61" i="30"/>
  <c r="AE62" i="30"/>
  <c r="AF62" i="30"/>
  <c r="AE63" i="30"/>
  <c r="AF63" i="30"/>
  <c r="AE64" i="30"/>
  <c r="AF64" i="30"/>
  <c r="AE65" i="30"/>
  <c r="AF65" i="30"/>
  <c r="AE66" i="30"/>
  <c r="AF66" i="30"/>
  <c r="AE67" i="30"/>
  <c r="AF67" i="30"/>
  <c r="AE68" i="30"/>
  <c r="AF68" i="30"/>
  <c r="AE69" i="30"/>
  <c r="AF69" i="30"/>
  <c r="AE70" i="30"/>
  <c r="AF70" i="30"/>
  <c r="AE71" i="30"/>
  <c r="AF71" i="30"/>
  <c r="AE72" i="30"/>
  <c r="AF72" i="30"/>
  <c r="AE73" i="30"/>
  <c r="AF73" i="30"/>
  <c r="AE74" i="30"/>
  <c r="AF74" i="30"/>
  <c r="AE75" i="30"/>
  <c r="AF75" i="30"/>
  <c r="AE76" i="30"/>
  <c r="AF76" i="30"/>
  <c r="AE77" i="30"/>
  <c r="AF77" i="30"/>
  <c r="AE78" i="30"/>
  <c r="AF78" i="30"/>
  <c r="AE79" i="30"/>
  <c r="AF79" i="30"/>
  <c r="AE80" i="30"/>
  <c r="AF80" i="30"/>
  <c r="AE81" i="30"/>
  <c r="AF81" i="30"/>
  <c r="AE82" i="30"/>
  <c r="AF82" i="30"/>
  <c r="AE83" i="30"/>
  <c r="AF83" i="30"/>
  <c r="AE84" i="30"/>
  <c r="AF84" i="30"/>
  <c r="AE85" i="30"/>
  <c r="AF85" i="30"/>
  <c r="AE86" i="30"/>
  <c r="AF86" i="30"/>
  <c r="AE87" i="30"/>
  <c r="AF87" i="30"/>
  <c r="AE88" i="30"/>
  <c r="AF88" i="30"/>
  <c r="AE89" i="30"/>
  <c r="AF89" i="30"/>
  <c r="AE90" i="30"/>
  <c r="AF90" i="30"/>
  <c r="AE91" i="30"/>
  <c r="AF91" i="30"/>
  <c r="AE92" i="30"/>
  <c r="AF92" i="30"/>
  <c r="AE93" i="30"/>
  <c r="AF93" i="30"/>
  <c r="AE94" i="30"/>
  <c r="AF94" i="30"/>
  <c r="AE95" i="30"/>
  <c r="AF95" i="30"/>
  <c r="AE96" i="30"/>
  <c r="AF96" i="30"/>
  <c r="AE97" i="30"/>
  <c r="AF97" i="30"/>
  <c r="AE98" i="30"/>
  <c r="AF98" i="30"/>
  <c r="AE99" i="30"/>
  <c r="AF99" i="30"/>
  <c r="AE100" i="30"/>
  <c r="AF100" i="30"/>
  <c r="AE101" i="30"/>
  <c r="AF101" i="30"/>
  <c r="AE102" i="30"/>
  <c r="AF102" i="30"/>
  <c r="AE103" i="30"/>
  <c r="AF103" i="30"/>
  <c r="AE104" i="30"/>
  <c r="AF104" i="30"/>
  <c r="AE105" i="30"/>
  <c r="AF105" i="30"/>
  <c r="AE106" i="30"/>
  <c r="AF106" i="30"/>
  <c r="AE107" i="30"/>
  <c r="AF107" i="30"/>
  <c r="AE108" i="30"/>
  <c r="AF108" i="30"/>
  <c r="AE109" i="30"/>
  <c r="AF109" i="30"/>
  <c r="AE110" i="30"/>
  <c r="AF110" i="30"/>
  <c r="AE111" i="30"/>
  <c r="AF111" i="30"/>
  <c r="AE112" i="30"/>
  <c r="AF112" i="30"/>
  <c r="AE113" i="30"/>
  <c r="AF113" i="30"/>
  <c r="AE114" i="30"/>
  <c r="AF114" i="30"/>
  <c r="AE115" i="30"/>
  <c r="AF115" i="30"/>
  <c r="AE116" i="30"/>
  <c r="AF116" i="30"/>
  <c r="AE117" i="30"/>
  <c r="AF117" i="30"/>
  <c r="AE118" i="30"/>
  <c r="AF118" i="30"/>
  <c r="AE119" i="30"/>
  <c r="AF119" i="30"/>
  <c r="AE120" i="30"/>
  <c r="AF120" i="30"/>
  <c r="AE121" i="30"/>
  <c r="AF121" i="30"/>
  <c r="AE122" i="30"/>
  <c r="AF122" i="30"/>
  <c r="AE123" i="30"/>
  <c r="AF123" i="30"/>
  <c r="AE124" i="30"/>
  <c r="AF124" i="30"/>
  <c r="AE125" i="30"/>
  <c r="AF125" i="30"/>
  <c r="AE126" i="30"/>
  <c r="AF126" i="30"/>
  <c r="AE127" i="30"/>
  <c r="AF127" i="30"/>
  <c r="AE128" i="30"/>
  <c r="AF128" i="30"/>
  <c r="AE129" i="30"/>
  <c r="AF129" i="30"/>
  <c r="AE130" i="30"/>
  <c r="AF130" i="30"/>
  <c r="AE131" i="30"/>
  <c r="AF131" i="30"/>
  <c r="AE132" i="30"/>
  <c r="AF132" i="30"/>
  <c r="AE133" i="30"/>
  <c r="AF133" i="30"/>
  <c r="AE134" i="30"/>
  <c r="AF134" i="30"/>
  <c r="AE135" i="30"/>
  <c r="AF135" i="30"/>
  <c r="AE136" i="30"/>
  <c r="AF136" i="30"/>
  <c r="AE137" i="30"/>
  <c r="AF137" i="30"/>
  <c r="AE138" i="30"/>
  <c r="AF138" i="30"/>
  <c r="AF53" i="30"/>
  <c r="AD45" i="29"/>
  <c r="AE45" i="29"/>
  <c r="AD46" i="29"/>
  <c r="AE46" i="29"/>
  <c r="AD47" i="29"/>
  <c r="AE47" i="29"/>
  <c r="AD48" i="29"/>
  <c r="AE48" i="29"/>
  <c r="AD49" i="29"/>
  <c r="AE49" i="29"/>
  <c r="AD50" i="29"/>
  <c r="AE50" i="29"/>
  <c r="AD51" i="29"/>
  <c r="AE51" i="29"/>
  <c r="AD52" i="29"/>
  <c r="AE52" i="29"/>
  <c r="AD53" i="29"/>
  <c r="AE53" i="29"/>
  <c r="AD54" i="29"/>
  <c r="AE54" i="29"/>
  <c r="AD55" i="29"/>
  <c r="AE55" i="29"/>
  <c r="AD56" i="29"/>
  <c r="AE56" i="29"/>
  <c r="AD57" i="29"/>
  <c r="AE57" i="29"/>
  <c r="AD58" i="29"/>
  <c r="AE58" i="29"/>
  <c r="AD59" i="29"/>
  <c r="AE59" i="29"/>
  <c r="AD60" i="29"/>
  <c r="AE60" i="29"/>
  <c r="AD61" i="29"/>
  <c r="AE61" i="29"/>
  <c r="AD62" i="29"/>
  <c r="AE62" i="29"/>
  <c r="AD63" i="29"/>
  <c r="AE63" i="29"/>
  <c r="AD64" i="29"/>
  <c r="AE64" i="29"/>
  <c r="AD65" i="29"/>
  <c r="AE65" i="29"/>
  <c r="AD66" i="29"/>
  <c r="AE66" i="29"/>
  <c r="AD67" i="29"/>
  <c r="AE67" i="29"/>
  <c r="AD68" i="29"/>
  <c r="AE68" i="29"/>
  <c r="AD69" i="29"/>
  <c r="AE69" i="29"/>
  <c r="AD70" i="29"/>
  <c r="AE70" i="29"/>
  <c r="AD71" i="29"/>
  <c r="AE71" i="29"/>
  <c r="AD72" i="29"/>
  <c r="AE72" i="29"/>
  <c r="AD73" i="29"/>
  <c r="AE73" i="29"/>
  <c r="AD74" i="29"/>
  <c r="AE74" i="29"/>
  <c r="AD75" i="29"/>
  <c r="AE75" i="29"/>
  <c r="AD76" i="29"/>
  <c r="AE76" i="29"/>
  <c r="AD77" i="29"/>
  <c r="AE77" i="29"/>
  <c r="AD78" i="29"/>
  <c r="AE78" i="29"/>
  <c r="AD79" i="29"/>
  <c r="AE79" i="29"/>
  <c r="AD80" i="29"/>
  <c r="AE80" i="29"/>
  <c r="AD81" i="29"/>
  <c r="AE81" i="29"/>
  <c r="AD82" i="29"/>
  <c r="AE82" i="29"/>
  <c r="AD83" i="29"/>
  <c r="AE83" i="29"/>
  <c r="AD84" i="29"/>
  <c r="AE84" i="29"/>
  <c r="AD85" i="29"/>
  <c r="AE85" i="29"/>
  <c r="AD86" i="29"/>
  <c r="AE86" i="29"/>
  <c r="AD87" i="29"/>
  <c r="AE87" i="29"/>
  <c r="AD88" i="29"/>
  <c r="AE88" i="29"/>
  <c r="AD89" i="29"/>
  <c r="AE89" i="29"/>
  <c r="AD90" i="29"/>
  <c r="AE90" i="29"/>
  <c r="AD91" i="29"/>
  <c r="AE91" i="29"/>
  <c r="AD92" i="29"/>
  <c r="AE92" i="29"/>
  <c r="AD93" i="29"/>
  <c r="AE93" i="29"/>
  <c r="AD94" i="29"/>
  <c r="AE94" i="29"/>
  <c r="AD95" i="29"/>
  <c r="AE95" i="29"/>
  <c r="AD96" i="29"/>
  <c r="AE96" i="29"/>
  <c r="AD97" i="29"/>
  <c r="AE97" i="29"/>
  <c r="AD98" i="29"/>
  <c r="AE98" i="29"/>
  <c r="AD99" i="29"/>
  <c r="AE99" i="29"/>
  <c r="AD100" i="29"/>
  <c r="AE100" i="29"/>
  <c r="AD101" i="29"/>
  <c r="AE101" i="29"/>
  <c r="AD102" i="29"/>
  <c r="AE102" i="29"/>
  <c r="AD103" i="29"/>
  <c r="AE103" i="29"/>
  <c r="AD104" i="29"/>
  <c r="AE104" i="29"/>
  <c r="AD105" i="29"/>
  <c r="AE105" i="29"/>
  <c r="AD106" i="29"/>
  <c r="AE106" i="29"/>
  <c r="AD107" i="29"/>
  <c r="AE107" i="29"/>
  <c r="AD108" i="29"/>
  <c r="AE108" i="29"/>
  <c r="AD109" i="29"/>
  <c r="AE109" i="29"/>
  <c r="AD110" i="29"/>
  <c r="AE110" i="29"/>
  <c r="AD111" i="29"/>
  <c r="AE111" i="29"/>
  <c r="AD112" i="29"/>
  <c r="AE112" i="29"/>
  <c r="AD113" i="29"/>
  <c r="AE113" i="29"/>
  <c r="AD114" i="29"/>
  <c r="AE114" i="29"/>
  <c r="AD115" i="29"/>
  <c r="AE115" i="29"/>
  <c r="AD116" i="29"/>
  <c r="AE116" i="29"/>
  <c r="AD117" i="29"/>
  <c r="AE117" i="29"/>
  <c r="AD118" i="29"/>
  <c r="AE118" i="29"/>
  <c r="AD119" i="29"/>
  <c r="AE119" i="29"/>
  <c r="AD120" i="29"/>
  <c r="AE120" i="29"/>
  <c r="AD121" i="29"/>
  <c r="AE121" i="29"/>
  <c r="AD122" i="29"/>
  <c r="AE122" i="29"/>
  <c r="AD123" i="29"/>
  <c r="AE123" i="29"/>
  <c r="AD124" i="29"/>
  <c r="AE124" i="29"/>
  <c r="AD125" i="29"/>
  <c r="AE125" i="29"/>
  <c r="AD126" i="29"/>
  <c r="AE126" i="29"/>
  <c r="AD127" i="29"/>
  <c r="AE127" i="29"/>
  <c r="AD128" i="29"/>
  <c r="AE128" i="29"/>
  <c r="AD129" i="29"/>
  <c r="AE129" i="29"/>
  <c r="AD130" i="29"/>
  <c r="AE130" i="29"/>
  <c r="AD131" i="29"/>
  <c r="AE131" i="29"/>
  <c r="AE44" i="29"/>
  <c r="AD46" i="28"/>
  <c r="AE46" i="28"/>
  <c r="AG46" i="28" s="1"/>
  <c r="Q46" i="28" s="1"/>
  <c r="AD47" i="28"/>
  <c r="AE47" i="28"/>
  <c r="AG47" i="28" s="1"/>
  <c r="Q47" i="28" s="1"/>
  <c r="AD48" i="28"/>
  <c r="AE48" i="28"/>
  <c r="AG48" i="28" s="1"/>
  <c r="Q48" i="28" s="1"/>
  <c r="AD49" i="28"/>
  <c r="AE49" i="28"/>
  <c r="AG49" i="28" s="1"/>
  <c r="Q49" i="28" s="1"/>
  <c r="AD50" i="28"/>
  <c r="AE50" i="28"/>
  <c r="AG50" i="28" s="1"/>
  <c r="Q50" i="28" s="1"/>
  <c r="AD51" i="28"/>
  <c r="AE51" i="28"/>
  <c r="AG51" i="28" s="1"/>
  <c r="Q51" i="28" s="1"/>
  <c r="AD52" i="28"/>
  <c r="AE52" i="28"/>
  <c r="AG52" i="28" s="1"/>
  <c r="Q52" i="28" s="1"/>
  <c r="AD53" i="28"/>
  <c r="AE53" i="28"/>
  <c r="AG53" i="28" s="1"/>
  <c r="Q53" i="28" s="1"/>
  <c r="AD54" i="28"/>
  <c r="AE54" i="28"/>
  <c r="AG54" i="28" s="1"/>
  <c r="Q54" i="28" s="1"/>
  <c r="AD55" i="28"/>
  <c r="AE55" i="28"/>
  <c r="AG55" i="28" s="1"/>
  <c r="Q55" i="28" s="1"/>
  <c r="AD56" i="28"/>
  <c r="AE56" i="28"/>
  <c r="AG56" i="28" s="1"/>
  <c r="Q56" i="28" s="1"/>
  <c r="AD57" i="28"/>
  <c r="AE57" i="28"/>
  <c r="AG57" i="28" s="1"/>
  <c r="Q57" i="28" s="1"/>
  <c r="AD58" i="28"/>
  <c r="AE58" i="28"/>
  <c r="AG58" i="28" s="1"/>
  <c r="Q58" i="28" s="1"/>
  <c r="AD59" i="28"/>
  <c r="AE59" i="28"/>
  <c r="AG59" i="28" s="1"/>
  <c r="Q59" i="28" s="1"/>
  <c r="AD60" i="28"/>
  <c r="AE60" i="28"/>
  <c r="AG60" i="28" s="1"/>
  <c r="Q60" i="28" s="1"/>
  <c r="AD61" i="28"/>
  <c r="AE61" i="28"/>
  <c r="AG61" i="28" s="1"/>
  <c r="Q61" i="28" s="1"/>
  <c r="AD62" i="28"/>
  <c r="AE62" i="28"/>
  <c r="AG62" i="28" s="1"/>
  <c r="Q62" i="28" s="1"/>
  <c r="AD63" i="28"/>
  <c r="AE63" i="28"/>
  <c r="AG63" i="28" s="1"/>
  <c r="Q63" i="28" s="1"/>
  <c r="AD64" i="28"/>
  <c r="AE64" i="28"/>
  <c r="AG64" i="28" s="1"/>
  <c r="Q64" i="28" s="1"/>
  <c r="AD65" i="28"/>
  <c r="AE65" i="28"/>
  <c r="AG65" i="28" s="1"/>
  <c r="Q65" i="28" s="1"/>
  <c r="AD66" i="28"/>
  <c r="AE66" i="28"/>
  <c r="AG66" i="28" s="1"/>
  <c r="Q66" i="28" s="1"/>
  <c r="AD67" i="28"/>
  <c r="AE67" i="28"/>
  <c r="AG67" i="28" s="1"/>
  <c r="Q67" i="28" s="1"/>
  <c r="AD68" i="28"/>
  <c r="AE68" i="28"/>
  <c r="AG68" i="28" s="1"/>
  <c r="Q68" i="28" s="1"/>
  <c r="AD69" i="28"/>
  <c r="AE69" i="28"/>
  <c r="AG69" i="28" s="1"/>
  <c r="Q69" i="28" s="1"/>
  <c r="AD70" i="28"/>
  <c r="AE70" i="28"/>
  <c r="AG70" i="28" s="1"/>
  <c r="Q70" i="28" s="1"/>
  <c r="AD71" i="28"/>
  <c r="AE71" i="28"/>
  <c r="AG71" i="28" s="1"/>
  <c r="Q71" i="28" s="1"/>
  <c r="AD72" i="28"/>
  <c r="AE72" i="28"/>
  <c r="AG72" i="28" s="1"/>
  <c r="Q72" i="28" s="1"/>
  <c r="AD73" i="28"/>
  <c r="AE73" i="28"/>
  <c r="AG73" i="28" s="1"/>
  <c r="Q73" i="28" s="1"/>
  <c r="AD74" i="28"/>
  <c r="AE74" i="28"/>
  <c r="AG74" i="28" s="1"/>
  <c r="Q74" i="28" s="1"/>
  <c r="AD75" i="28"/>
  <c r="AE75" i="28"/>
  <c r="AG75" i="28" s="1"/>
  <c r="Q75" i="28" s="1"/>
  <c r="AD76" i="28"/>
  <c r="AE76" i="28"/>
  <c r="AG76" i="28" s="1"/>
  <c r="Q76" i="28" s="1"/>
  <c r="AD77" i="28"/>
  <c r="AE77" i="28"/>
  <c r="AG77" i="28" s="1"/>
  <c r="Q77" i="28" s="1"/>
  <c r="AD78" i="28"/>
  <c r="AE78" i="28"/>
  <c r="AG78" i="28" s="1"/>
  <c r="Q78" i="28" s="1"/>
  <c r="AD79" i="28"/>
  <c r="AE79" i="28"/>
  <c r="AG79" i="28" s="1"/>
  <c r="Q79" i="28" s="1"/>
  <c r="AD80" i="28"/>
  <c r="AE80" i="28"/>
  <c r="AG80" i="28" s="1"/>
  <c r="Q80" i="28" s="1"/>
  <c r="AD81" i="28"/>
  <c r="AE81" i="28"/>
  <c r="AG81" i="28" s="1"/>
  <c r="Q81" i="28" s="1"/>
  <c r="AD82" i="28"/>
  <c r="AE82" i="28"/>
  <c r="AG82" i="28" s="1"/>
  <c r="Q82" i="28" s="1"/>
  <c r="AD83" i="28"/>
  <c r="AE83" i="28"/>
  <c r="AG83" i="28" s="1"/>
  <c r="Q83" i="28" s="1"/>
  <c r="AD84" i="28"/>
  <c r="AE84" i="28"/>
  <c r="AG84" i="28" s="1"/>
  <c r="Q84" i="28" s="1"/>
  <c r="AD85" i="28"/>
  <c r="AE85" i="28"/>
  <c r="AG85" i="28" s="1"/>
  <c r="Q85" i="28" s="1"/>
  <c r="AD86" i="28"/>
  <c r="AE86" i="28"/>
  <c r="AG86" i="28" s="1"/>
  <c r="Q86" i="28" s="1"/>
  <c r="AD87" i="28"/>
  <c r="AE87" i="28"/>
  <c r="AG87" i="28" s="1"/>
  <c r="Q87" i="28" s="1"/>
  <c r="AD88" i="28"/>
  <c r="AE88" i="28"/>
  <c r="AG88" i="28" s="1"/>
  <c r="Q88" i="28" s="1"/>
  <c r="AD89" i="28"/>
  <c r="AE89" i="28"/>
  <c r="AG89" i="28" s="1"/>
  <c r="Q89" i="28" s="1"/>
  <c r="AD90" i="28"/>
  <c r="AE90" i="28"/>
  <c r="AG90" i="28" s="1"/>
  <c r="Q90" i="28" s="1"/>
  <c r="AD91" i="28"/>
  <c r="AE91" i="28"/>
  <c r="AG91" i="28" s="1"/>
  <c r="Q91" i="28" s="1"/>
  <c r="AD92" i="28"/>
  <c r="AE92" i="28"/>
  <c r="AG92" i="28" s="1"/>
  <c r="Q92" i="28" s="1"/>
  <c r="AD93" i="28"/>
  <c r="AE93" i="28"/>
  <c r="AG93" i="28" s="1"/>
  <c r="Q93" i="28" s="1"/>
  <c r="AD94" i="28"/>
  <c r="AE94" i="28"/>
  <c r="AG94" i="28" s="1"/>
  <c r="Q94" i="28" s="1"/>
  <c r="AD95" i="28"/>
  <c r="AE95" i="28"/>
  <c r="AG95" i="28" s="1"/>
  <c r="Q95" i="28" s="1"/>
  <c r="AD96" i="28"/>
  <c r="AE96" i="28"/>
  <c r="AG96" i="28" s="1"/>
  <c r="Q96" i="28" s="1"/>
  <c r="AD97" i="28"/>
  <c r="AE97" i="28"/>
  <c r="AG97" i="28" s="1"/>
  <c r="Q97" i="28" s="1"/>
  <c r="AD98" i="28"/>
  <c r="AE98" i="28"/>
  <c r="AG98" i="28" s="1"/>
  <c r="Q98" i="28" s="1"/>
  <c r="AD99" i="28"/>
  <c r="AE99" i="28"/>
  <c r="AG99" i="28" s="1"/>
  <c r="Q99" i="28" s="1"/>
  <c r="AD100" i="28"/>
  <c r="AE100" i="28"/>
  <c r="AG100" i="28" s="1"/>
  <c r="Q100" i="28" s="1"/>
  <c r="AD101" i="28"/>
  <c r="AE101" i="28"/>
  <c r="AG101" i="28" s="1"/>
  <c r="Q101" i="28" s="1"/>
  <c r="AD102" i="28"/>
  <c r="AE102" i="28"/>
  <c r="AG102" i="28" s="1"/>
  <c r="Q102" i="28" s="1"/>
  <c r="AD103" i="28"/>
  <c r="AE103" i="28"/>
  <c r="AG103" i="28" s="1"/>
  <c r="Q103" i="28" s="1"/>
  <c r="AD104" i="28"/>
  <c r="AE104" i="28"/>
  <c r="AG104" i="28" s="1"/>
  <c r="Q104" i="28" s="1"/>
  <c r="AD105" i="28"/>
  <c r="AE105" i="28"/>
  <c r="AG105" i="28" s="1"/>
  <c r="Q105" i="28" s="1"/>
  <c r="AD106" i="28"/>
  <c r="AE106" i="28"/>
  <c r="AG106" i="28" s="1"/>
  <c r="Q106" i="28" s="1"/>
  <c r="AD107" i="28"/>
  <c r="AE107" i="28"/>
  <c r="AG107" i="28" s="1"/>
  <c r="Q107" i="28" s="1"/>
  <c r="AD108" i="28"/>
  <c r="AE108" i="28"/>
  <c r="AG108" i="28" s="1"/>
  <c r="Q108" i="28" s="1"/>
  <c r="AD109" i="28"/>
  <c r="AE109" i="28"/>
  <c r="AG109" i="28" s="1"/>
  <c r="Q109" i="28" s="1"/>
  <c r="AD110" i="28"/>
  <c r="AE110" i="28"/>
  <c r="AG110" i="28" s="1"/>
  <c r="Q110" i="28" s="1"/>
  <c r="AD111" i="28"/>
  <c r="AE111" i="28"/>
  <c r="AG111" i="28" s="1"/>
  <c r="Q111" i="28" s="1"/>
  <c r="AD112" i="28"/>
  <c r="AE112" i="28"/>
  <c r="AG112" i="28" s="1"/>
  <c r="Q112" i="28" s="1"/>
  <c r="AD113" i="28"/>
  <c r="AE113" i="28"/>
  <c r="AG113" i="28" s="1"/>
  <c r="Q113" i="28" s="1"/>
  <c r="AD114" i="28"/>
  <c r="AE114" i="28"/>
  <c r="AG114" i="28" s="1"/>
  <c r="Q114" i="28" s="1"/>
  <c r="AD115" i="28"/>
  <c r="AE115" i="28"/>
  <c r="AG115" i="28" s="1"/>
  <c r="Q115" i="28" s="1"/>
  <c r="AD116" i="28"/>
  <c r="AE116" i="28"/>
  <c r="AG116" i="28" s="1"/>
  <c r="Q116" i="28" s="1"/>
  <c r="AD117" i="28"/>
  <c r="AE117" i="28"/>
  <c r="AG117" i="28" s="1"/>
  <c r="Q117" i="28" s="1"/>
  <c r="AD118" i="28"/>
  <c r="AE118" i="28"/>
  <c r="AG118" i="28" s="1"/>
  <c r="Q118" i="28" s="1"/>
  <c r="AD119" i="28"/>
  <c r="AE119" i="28"/>
  <c r="AG119" i="28" s="1"/>
  <c r="Q119" i="28" s="1"/>
  <c r="AD120" i="28"/>
  <c r="AE120" i="28"/>
  <c r="AG120" i="28" s="1"/>
  <c r="Q120" i="28" s="1"/>
  <c r="AD121" i="28"/>
  <c r="AE121" i="28"/>
  <c r="AG121" i="28" s="1"/>
  <c r="Q121" i="28" s="1"/>
  <c r="AD122" i="28"/>
  <c r="AE122" i="28"/>
  <c r="AG122" i="28" s="1"/>
  <c r="Q122" i="28" s="1"/>
  <c r="AD123" i="28"/>
  <c r="AE123" i="28"/>
  <c r="AG123" i="28" s="1"/>
  <c r="Q123" i="28" s="1"/>
  <c r="AD124" i="28"/>
  <c r="AE124" i="28"/>
  <c r="AG124" i="28" s="1"/>
  <c r="Q124" i="28" s="1"/>
  <c r="AD125" i="28"/>
  <c r="AE125" i="28"/>
  <c r="AG125" i="28" s="1"/>
  <c r="Q125" i="28" s="1"/>
  <c r="AD126" i="28"/>
  <c r="AE126" i="28"/>
  <c r="AG126" i="28" s="1"/>
  <c r="Q126" i="28" s="1"/>
  <c r="AD127" i="28"/>
  <c r="AE127" i="28"/>
  <c r="AG127" i="28" s="1"/>
  <c r="Q127" i="28" s="1"/>
  <c r="AD128" i="28"/>
  <c r="AE128" i="28"/>
  <c r="AG128" i="28" s="1"/>
  <c r="Q128" i="28" s="1"/>
  <c r="AD129" i="28"/>
  <c r="AE129" i="28"/>
  <c r="AG129" i="28" s="1"/>
  <c r="Q129" i="28" s="1"/>
  <c r="AD130" i="28"/>
  <c r="AE130" i="28"/>
  <c r="AG130" i="28" s="1"/>
  <c r="Q130" i="28" s="1"/>
  <c r="AD131" i="28"/>
  <c r="AE131" i="28"/>
  <c r="AG131" i="28" s="1"/>
  <c r="Q131" i="28" s="1"/>
  <c r="AD132" i="28"/>
  <c r="AE132" i="28"/>
  <c r="AG132" i="28" s="1"/>
  <c r="Q132" i="28" s="1"/>
  <c r="AE45" i="28"/>
  <c r="AG45" i="28" s="1"/>
  <c r="Q45" i="28" s="1"/>
  <c r="AE46" i="27"/>
  <c r="AF46" i="27"/>
  <c r="AG46" i="27"/>
  <c r="AH46" i="27"/>
  <c r="AE47" i="27"/>
  <c r="AF47" i="27"/>
  <c r="AG47" i="27"/>
  <c r="AH47" i="27"/>
  <c r="AE48" i="27"/>
  <c r="AF48" i="27"/>
  <c r="AG48" i="27"/>
  <c r="AH48" i="27"/>
  <c r="AE49" i="27"/>
  <c r="AF49" i="27"/>
  <c r="AG49" i="27"/>
  <c r="AH49" i="27"/>
  <c r="AE50" i="27"/>
  <c r="AF50" i="27"/>
  <c r="AG50" i="27"/>
  <c r="AH50" i="27"/>
  <c r="AE51" i="27"/>
  <c r="AF51" i="27"/>
  <c r="AG51" i="27"/>
  <c r="AH51" i="27"/>
  <c r="AE52" i="27"/>
  <c r="AF52" i="27"/>
  <c r="AG52" i="27"/>
  <c r="AH52" i="27"/>
  <c r="AE53" i="27"/>
  <c r="AF53" i="27"/>
  <c r="AG53" i="27"/>
  <c r="AH53" i="27"/>
  <c r="AE54" i="27"/>
  <c r="AF54" i="27"/>
  <c r="AG54" i="27"/>
  <c r="AH54" i="27"/>
  <c r="AE55" i="27"/>
  <c r="AF55" i="27"/>
  <c r="AG55" i="27"/>
  <c r="AH55" i="27"/>
  <c r="AE56" i="27"/>
  <c r="AF56" i="27"/>
  <c r="AG56" i="27"/>
  <c r="AH56" i="27"/>
  <c r="AE57" i="27"/>
  <c r="AF57" i="27"/>
  <c r="AG57" i="27"/>
  <c r="AH57" i="27"/>
  <c r="AE58" i="27"/>
  <c r="AF58" i="27"/>
  <c r="AG58" i="27"/>
  <c r="AH58" i="27"/>
  <c r="AE59" i="27"/>
  <c r="AF59" i="27"/>
  <c r="AG59" i="27"/>
  <c r="AH59" i="27"/>
  <c r="AE60" i="27"/>
  <c r="AF60" i="27"/>
  <c r="AG60" i="27"/>
  <c r="AH60" i="27"/>
  <c r="AE61" i="27"/>
  <c r="AF61" i="27"/>
  <c r="AG61" i="27"/>
  <c r="AH61" i="27"/>
  <c r="AE62" i="27"/>
  <c r="AF62" i="27"/>
  <c r="AG62" i="27"/>
  <c r="AH62" i="27"/>
  <c r="AE63" i="27"/>
  <c r="AF63" i="27"/>
  <c r="AG63" i="27"/>
  <c r="AH63" i="27"/>
  <c r="AE64" i="27"/>
  <c r="AF64" i="27"/>
  <c r="AG64" i="27"/>
  <c r="AH64" i="27"/>
  <c r="AE65" i="27"/>
  <c r="AF65" i="27"/>
  <c r="AG65" i="27"/>
  <c r="AH65" i="27"/>
  <c r="AE66" i="27"/>
  <c r="AF66" i="27"/>
  <c r="AG66" i="27"/>
  <c r="AH66" i="27"/>
  <c r="AE67" i="27"/>
  <c r="AF67" i="27"/>
  <c r="AG67" i="27"/>
  <c r="AH67" i="27"/>
  <c r="AE68" i="27"/>
  <c r="AF68" i="27"/>
  <c r="AG68" i="27"/>
  <c r="AH68" i="27"/>
  <c r="AE69" i="27"/>
  <c r="AF69" i="27"/>
  <c r="AG69" i="27"/>
  <c r="AH69" i="27"/>
  <c r="AE70" i="27"/>
  <c r="AF70" i="27"/>
  <c r="AG70" i="27"/>
  <c r="AH70" i="27"/>
  <c r="AE71" i="27"/>
  <c r="AF71" i="27"/>
  <c r="AG71" i="27"/>
  <c r="AH71" i="27"/>
  <c r="AE72" i="27"/>
  <c r="AF72" i="27"/>
  <c r="AG72" i="27"/>
  <c r="AH72" i="27"/>
  <c r="AE73" i="27"/>
  <c r="AF73" i="27"/>
  <c r="AG73" i="27"/>
  <c r="AH73" i="27"/>
  <c r="AE74" i="27"/>
  <c r="AF74" i="27"/>
  <c r="AG74" i="27"/>
  <c r="AH74" i="27"/>
  <c r="AE75" i="27"/>
  <c r="AF75" i="27"/>
  <c r="AG75" i="27"/>
  <c r="AH75" i="27"/>
  <c r="AE76" i="27"/>
  <c r="AF76" i="27"/>
  <c r="AG76" i="27"/>
  <c r="AH76" i="27"/>
  <c r="AE77" i="27"/>
  <c r="AF77" i="27"/>
  <c r="AG77" i="27"/>
  <c r="AH77" i="27"/>
  <c r="AE78" i="27"/>
  <c r="AF78" i="27"/>
  <c r="AG78" i="27"/>
  <c r="AH78" i="27"/>
  <c r="AE79" i="27"/>
  <c r="AF79" i="27"/>
  <c r="AG79" i="27"/>
  <c r="AH79" i="27"/>
  <c r="AE80" i="27"/>
  <c r="AF80" i="27"/>
  <c r="AG80" i="27"/>
  <c r="AH80" i="27"/>
  <c r="AE81" i="27"/>
  <c r="AF81" i="27"/>
  <c r="AG81" i="27"/>
  <c r="AH81" i="27"/>
  <c r="AE82" i="27"/>
  <c r="AF82" i="27"/>
  <c r="AG82" i="27"/>
  <c r="AH82" i="27"/>
  <c r="AE83" i="27"/>
  <c r="AF83" i="27"/>
  <c r="AG83" i="27"/>
  <c r="AH83" i="27"/>
  <c r="AE84" i="27"/>
  <c r="AF84" i="27"/>
  <c r="AG84" i="27"/>
  <c r="AH84" i="27"/>
  <c r="AE85" i="27"/>
  <c r="AF85" i="27"/>
  <c r="AG85" i="27"/>
  <c r="AH85" i="27"/>
  <c r="AE86" i="27"/>
  <c r="AF86" i="27"/>
  <c r="AG86" i="27"/>
  <c r="AH86" i="27"/>
  <c r="AE87" i="27"/>
  <c r="AF87" i="27"/>
  <c r="AG87" i="27"/>
  <c r="AH87" i="27"/>
  <c r="AE88" i="27"/>
  <c r="AF88" i="27"/>
  <c r="AG88" i="27"/>
  <c r="AH88" i="27"/>
  <c r="AE89" i="27"/>
  <c r="AF89" i="27"/>
  <c r="AG89" i="27"/>
  <c r="AH89" i="27"/>
  <c r="AE90" i="27"/>
  <c r="AF90" i="27"/>
  <c r="AG90" i="27"/>
  <c r="AH90" i="27"/>
  <c r="AE91" i="27"/>
  <c r="AF91" i="27"/>
  <c r="AG91" i="27"/>
  <c r="AH91" i="27"/>
  <c r="AE92" i="27"/>
  <c r="AF92" i="27"/>
  <c r="AG92" i="27"/>
  <c r="AH92" i="27"/>
  <c r="AE93" i="27"/>
  <c r="AF93" i="27"/>
  <c r="AG93" i="27"/>
  <c r="AH93" i="27"/>
  <c r="AE94" i="27"/>
  <c r="AF94" i="27"/>
  <c r="AG94" i="27"/>
  <c r="AH94" i="27"/>
  <c r="AE95" i="27"/>
  <c r="AF95" i="27"/>
  <c r="AG95" i="27"/>
  <c r="AH95" i="27"/>
  <c r="AE96" i="27"/>
  <c r="AF96" i="27"/>
  <c r="AG96" i="27"/>
  <c r="AH96" i="27"/>
  <c r="AE97" i="27"/>
  <c r="AF97" i="27"/>
  <c r="AG97" i="27"/>
  <c r="AH97" i="27"/>
  <c r="AE98" i="27"/>
  <c r="AF98" i="27"/>
  <c r="AG98" i="27"/>
  <c r="AH98" i="27"/>
  <c r="AE99" i="27"/>
  <c r="AF99" i="27"/>
  <c r="AG99" i="27"/>
  <c r="AH99" i="27"/>
  <c r="AE100" i="27"/>
  <c r="AF100" i="27"/>
  <c r="AG100" i="27"/>
  <c r="AH100" i="27"/>
  <c r="AE101" i="27"/>
  <c r="AF101" i="27"/>
  <c r="AG101" i="27"/>
  <c r="AH101" i="27"/>
  <c r="AE102" i="27"/>
  <c r="AF102" i="27"/>
  <c r="AG102" i="27"/>
  <c r="AH102" i="27"/>
  <c r="AE103" i="27"/>
  <c r="AF103" i="27"/>
  <c r="AG103" i="27"/>
  <c r="AH103" i="27"/>
  <c r="AE104" i="27"/>
  <c r="AF104" i="27"/>
  <c r="AG104" i="27"/>
  <c r="AH104" i="27"/>
  <c r="AE105" i="27"/>
  <c r="AF105" i="27"/>
  <c r="AG105" i="27"/>
  <c r="AH105" i="27"/>
  <c r="AE106" i="27"/>
  <c r="AF106" i="27"/>
  <c r="AG106" i="27"/>
  <c r="AH106" i="27"/>
  <c r="AE107" i="27"/>
  <c r="AF107" i="27"/>
  <c r="AG107" i="27"/>
  <c r="AH107" i="27"/>
  <c r="AE108" i="27"/>
  <c r="AF108" i="27"/>
  <c r="AG108" i="27"/>
  <c r="AH108" i="27"/>
  <c r="AE109" i="27"/>
  <c r="AF109" i="27"/>
  <c r="AG109" i="27"/>
  <c r="AH109" i="27"/>
  <c r="AE110" i="27"/>
  <c r="AF110" i="27"/>
  <c r="AG110" i="27"/>
  <c r="AH110" i="27"/>
  <c r="AE111" i="27"/>
  <c r="AF111" i="27"/>
  <c r="AG111" i="27"/>
  <c r="AH111" i="27"/>
  <c r="AE112" i="27"/>
  <c r="AF112" i="27"/>
  <c r="AG112" i="27"/>
  <c r="AH112" i="27"/>
  <c r="AE113" i="27"/>
  <c r="AF113" i="27"/>
  <c r="AG113" i="27"/>
  <c r="AH113" i="27"/>
  <c r="AE114" i="27"/>
  <c r="AF114" i="27"/>
  <c r="AG114" i="27"/>
  <c r="AH114" i="27"/>
  <c r="AE115" i="27"/>
  <c r="AF115" i="27"/>
  <c r="AG115" i="27"/>
  <c r="AH115" i="27"/>
  <c r="AE116" i="27"/>
  <c r="AF116" i="27"/>
  <c r="AG116" i="27"/>
  <c r="AH116" i="27"/>
  <c r="AE117" i="27"/>
  <c r="AF117" i="27"/>
  <c r="AG117" i="27"/>
  <c r="AH117" i="27"/>
  <c r="AE118" i="27"/>
  <c r="AF118" i="27"/>
  <c r="AG118" i="27"/>
  <c r="AH118" i="27"/>
  <c r="AE119" i="27"/>
  <c r="AF119" i="27"/>
  <c r="AG119" i="27"/>
  <c r="AH119" i="27"/>
  <c r="AE120" i="27"/>
  <c r="AF120" i="27"/>
  <c r="AG120" i="27"/>
  <c r="AH120" i="27"/>
  <c r="AE121" i="27"/>
  <c r="AF121" i="27"/>
  <c r="AG121" i="27"/>
  <c r="AH121" i="27"/>
  <c r="AE122" i="27"/>
  <c r="AF122" i="27"/>
  <c r="AG122" i="27"/>
  <c r="AH122" i="27"/>
  <c r="AE123" i="27"/>
  <c r="AF123" i="27"/>
  <c r="AG123" i="27"/>
  <c r="AH123" i="27"/>
  <c r="AE124" i="27"/>
  <c r="AF124" i="27"/>
  <c r="AG124" i="27"/>
  <c r="AH124" i="27"/>
  <c r="AE125" i="27"/>
  <c r="AF125" i="27"/>
  <c r="AG125" i="27"/>
  <c r="AH125" i="27"/>
  <c r="AE126" i="27"/>
  <c r="AF126" i="27"/>
  <c r="AG126" i="27"/>
  <c r="AH126" i="27"/>
  <c r="AE127" i="27"/>
  <c r="AF127" i="27"/>
  <c r="AG127" i="27"/>
  <c r="AH127" i="27"/>
  <c r="AE128" i="27"/>
  <c r="AF128" i="27"/>
  <c r="AG128" i="27"/>
  <c r="AH128" i="27"/>
  <c r="AE129" i="27"/>
  <c r="AF129" i="27"/>
  <c r="AG129" i="27"/>
  <c r="AH129" i="27"/>
  <c r="AG45" i="27"/>
  <c r="AE58" i="26"/>
  <c r="AF58" i="26"/>
  <c r="AG58" i="26"/>
  <c r="AE59" i="26"/>
  <c r="AF59" i="26"/>
  <c r="AG59" i="26"/>
  <c r="AE60" i="26"/>
  <c r="AF60" i="26"/>
  <c r="AG60" i="26"/>
  <c r="AE61" i="26"/>
  <c r="AF61" i="26"/>
  <c r="AG61" i="26"/>
  <c r="AE62" i="26"/>
  <c r="AF62" i="26"/>
  <c r="AG62" i="26"/>
  <c r="AE63" i="26"/>
  <c r="AF63" i="26"/>
  <c r="AG63" i="26"/>
  <c r="AE64" i="26"/>
  <c r="AF64" i="26"/>
  <c r="AG64" i="26"/>
  <c r="AE65" i="26"/>
  <c r="AF65" i="26"/>
  <c r="AG65" i="26"/>
  <c r="AE66" i="26"/>
  <c r="AF66" i="26"/>
  <c r="AG66" i="26"/>
  <c r="AE67" i="26"/>
  <c r="AF67" i="26"/>
  <c r="AG67" i="26"/>
  <c r="AE68" i="26"/>
  <c r="AF68" i="26"/>
  <c r="AG68" i="26"/>
  <c r="AE69" i="26"/>
  <c r="AF69" i="26"/>
  <c r="AG69" i="26"/>
  <c r="AE70" i="26"/>
  <c r="AF70" i="26"/>
  <c r="AG70" i="26"/>
  <c r="AE71" i="26"/>
  <c r="AF71" i="26"/>
  <c r="AG71" i="26"/>
  <c r="AE72" i="26"/>
  <c r="AF72" i="26"/>
  <c r="AG72" i="26"/>
  <c r="AE73" i="26"/>
  <c r="AF73" i="26"/>
  <c r="AG73" i="26"/>
  <c r="AE74" i="26"/>
  <c r="AF74" i="26"/>
  <c r="AG74" i="26"/>
  <c r="AE75" i="26"/>
  <c r="AF75" i="26"/>
  <c r="AG75" i="26"/>
  <c r="AE76" i="26"/>
  <c r="AF76" i="26"/>
  <c r="AG76" i="26"/>
  <c r="AE77" i="26"/>
  <c r="AF77" i="26"/>
  <c r="AG77" i="26"/>
  <c r="AE78" i="26"/>
  <c r="AF78" i="26"/>
  <c r="AG78" i="26"/>
  <c r="AE79" i="26"/>
  <c r="AF79" i="26"/>
  <c r="AG79" i="26"/>
  <c r="AE80" i="26"/>
  <c r="AF80" i="26"/>
  <c r="AG80" i="26"/>
  <c r="AE81" i="26"/>
  <c r="AF81" i="26"/>
  <c r="AG81" i="26"/>
  <c r="AE82" i="26"/>
  <c r="AF82" i="26"/>
  <c r="AG82" i="26"/>
  <c r="AE83" i="26"/>
  <c r="AF83" i="26"/>
  <c r="AG83" i="26"/>
  <c r="AE84" i="26"/>
  <c r="AF84" i="26"/>
  <c r="AG84" i="26"/>
  <c r="AE85" i="26"/>
  <c r="AF85" i="26"/>
  <c r="AG85" i="26"/>
  <c r="AE86" i="26"/>
  <c r="AF86" i="26"/>
  <c r="AG86" i="26"/>
  <c r="AE87" i="26"/>
  <c r="AF87" i="26"/>
  <c r="AG87" i="26"/>
  <c r="AE88" i="26"/>
  <c r="AF88" i="26"/>
  <c r="AG88" i="26"/>
  <c r="AE89" i="26"/>
  <c r="AF89" i="26"/>
  <c r="AG89" i="26"/>
  <c r="AE90" i="26"/>
  <c r="AF90" i="26"/>
  <c r="AG90" i="26"/>
  <c r="AE91" i="26"/>
  <c r="AF91" i="26"/>
  <c r="AG91" i="26"/>
  <c r="AE92" i="26"/>
  <c r="AF92" i="26"/>
  <c r="AG92" i="26"/>
  <c r="AE93" i="26"/>
  <c r="AF93" i="26"/>
  <c r="AG93" i="26"/>
  <c r="AE94" i="26"/>
  <c r="AF94" i="26"/>
  <c r="AG94" i="26"/>
  <c r="AE95" i="26"/>
  <c r="AF95" i="26"/>
  <c r="AG95" i="26"/>
  <c r="AE96" i="26"/>
  <c r="AF96" i="26"/>
  <c r="AG96" i="26"/>
  <c r="AE97" i="26"/>
  <c r="AF97" i="26"/>
  <c r="AG97" i="26"/>
  <c r="AE98" i="26"/>
  <c r="AF98" i="26"/>
  <c r="AG98" i="26"/>
  <c r="AE99" i="26"/>
  <c r="AF99" i="26"/>
  <c r="AG99" i="26"/>
  <c r="AE100" i="26"/>
  <c r="AF100" i="26"/>
  <c r="AG100" i="26"/>
  <c r="AE101" i="26"/>
  <c r="AF101" i="26"/>
  <c r="AG101" i="26"/>
  <c r="AE102" i="26"/>
  <c r="AF102" i="26"/>
  <c r="AG102" i="26"/>
  <c r="AE103" i="26"/>
  <c r="AF103" i="26"/>
  <c r="AG103" i="26"/>
  <c r="AE104" i="26"/>
  <c r="AF104" i="26"/>
  <c r="AG104" i="26"/>
  <c r="AE105" i="26"/>
  <c r="AF105" i="26"/>
  <c r="AG105" i="26"/>
  <c r="AE106" i="26"/>
  <c r="AF106" i="26"/>
  <c r="AG106" i="26"/>
  <c r="AE107" i="26"/>
  <c r="AF107" i="26"/>
  <c r="AG107" i="26"/>
  <c r="AE108" i="26"/>
  <c r="AF108" i="26"/>
  <c r="AG108" i="26"/>
  <c r="AE109" i="26"/>
  <c r="AF109" i="26"/>
  <c r="AG109" i="26"/>
  <c r="AE110" i="26"/>
  <c r="AF110" i="26"/>
  <c r="AG110" i="26"/>
  <c r="AE111" i="26"/>
  <c r="AF111" i="26"/>
  <c r="AG111" i="26"/>
  <c r="AE112" i="26"/>
  <c r="AF112" i="26"/>
  <c r="AG112" i="26"/>
  <c r="AE113" i="26"/>
  <c r="AF113" i="26"/>
  <c r="AG113" i="26"/>
  <c r="AE114" i="26"/>
  <c r="AF114" i="26"/>
  <c r="AG114" i="26"/>
  <c r="AE115" i="26"/>
  <c r="AF115" i="26"/>
  <c r="AG115" i="26"/>
  <c r="AE116" i="26"/>
  <c r="AF116" i="26"/>
  <c r="AG116" i="26"/>
  <c r="AE117" i="26"/>
  <c r="AF117" i="26"/>
  <c r="AG117" i="26"/>
  <c r="AE118" i="26"/>
  <c r="AF118" i="26"/>
  <c r="AG118" i="26"/>
  <c r="AE119" i="26"/>
  <c r="AF119" i="26"/>
  <c r="AG119" i="26"/>
  <c r="AE120" i="26"/>
  <c r="AF120" i="26"/>
  <c r="AG120" i="26"/>
  <c r="AE121" i="26"/>
  <c r="AF121" i="26"/>
  <c r="AG121" i="26"/>
  <c r="AE122" i="26"/>
  <c r="AF122" i="26"/>
  <c r="AG122" i="26"/>
  <c r="AE123" i="26"/>
  <c r="AF123" i="26"/>
  <c r="AG123" i="26"/>
  <c r="AE124" i="26"/>
  <c r="AF124" i="26"/>
  <c r="AG124" i="26"/>
  <c r="AE125" i="26"/>
  <c r="AF125" i="26"/>
  <c r="AG125" i="26"/>
  <c r="AE126" i="26"/>
  <c r="AF126" i="26"/>
  <c r="AG126" i="26"/>
  <c r="AE127" i="26"/>
  <c r="AF127" i="26"/>
  <c r="AG127" i="26"/>
  <c r="AE128" i="26"/>
  <c r="AF128" i="26"/>
  <c r="AG128" i="26"/>
  <c r="AE129" i="26"/>
  <c r="AF129" i="26"/>
  <c r="AG129" i="26"/>
  <c r="AE130" i="26"/>
  <c r="AF130" i="26"/>
  <c r="AG130" i="26"/>
  <c r="AE131" i="26"/>
  <c r="AF131" i="26"/>
  <c r="AG131" i="26"/>
  <c r="AE132" i="26"/>
  <c r="AF132" i="26"/>
  <c r="AG132" i="26"/>
  <c r="AE133" i="26"/>
  <c r="AF133" i="26"/>
  <c r="AG133" i="26"/>
  <c r="AE134" i="26"/>
  <c r="AF134" i="26"/>
  <c r="AG134" i="26"/>
  <c r="AE135" i="26"/>
  <c r="AF135" i="26"/>
  <c r="AG135" i="26"/>
  <c r="AE136" i="26"/>
  <c r="AF136" i="26"/>
  <c r="AG136" i="26"/>
  <c r="AE137" i="26"/>
  <c r="AF137" i="26"/>
  <c r="AG137" i="26"/>
  <c r="AE138" i="26"/>
  <c r="AF138" i="26"/>
  <c r="AG138" i="26"/>
  <c r="AE139" i="26"/>
  <c r="AF139" i="26"/>
  <c r="AG139" i="26"/>
  <c r="AE140" i="26"/>
  <c r="AF140" i="26"/>
  <c r="AG140" i="26"/>
  <c r="AE141" i="26"/>
  <c r="AF141" i="26"/>
  <c r="AG141" i="26"/>
  <c r="AE142" i="26"/>
  <c r="AF142" i="26"/>
  <c r="AG142" i="26"/>
  <c r="AE143" i="26"/>
  <c r="AF143" i="26"/>
  <c r="AG143" i="26"/>
  <c r="AG57" i="26"/>
  <c r="AF57" i="26"/>
  <c r="AB46" i="25"/>
  <c r="AC46" i="25"/>
  <c r="AE46" i="25"/>
  <c r="AF46" i="25"/>
  <c r="AG46" i="25"/>
  <c r="AB47" i="25"/>
  <c r="AC47" i="25"/>
  <c r="AE47" i="25"/>
  <c r="AF47" i="25"/>
  <c r="AG47" i="25"/>
  <c r="AB48" i="25"/>
  <c r="AC48" i="25"/>
  <c r="AE48" i="25"/>
  <c r="AI48" i="25" s="1"/>
  <c r="AF48" i="25"/>
  <c r="AG48" i="25"/>
  <c r="AB49" i="25"/>
  <c r="AC49" i="25"/>
  <c r="AE49" i="25"/>
  <c r="AF49" i="25"/>
  <c r="AG49" i="25"/>
  <c r="AB50" i="25"/>
  <c r="AC50" i="25"/>
  <c r="AE50" i="25"/>
  <c r="AF50" i="25"/>
  <c r="AG50" i="25"/>
  <c r="AB51" i="25"/>
  <c r="AC51" i="25"/>
  <c r="AE51" i="25"/>
  <c r="AJ51" i="25" s="1"/>
  <c r="AF51" i="25"/>
  <c r="AG51" i="25"/>
  <c r="AB52" i="25"/>
  <c r="AC52" i="25"/>
  <c r="AE52" i="25"/>
  <c r="AF52" i="25"/>
  <c r="AG52" i="25"/>
  <c r="AB53" i="25"/>
  <c r="AC53" i="25"/>
  <c r="AE53" i="25"/>
  <c r="AF53" i="25"/>
  <c r="AG53" i="25"/>
  <c r="AB54" i="25"/>
  <c r="AC54" i="25"/>
  <c r="AE54" i="25"/>
  <c r="AH54" i="25" s="1"/>
  <c r="AF54" i="25"/>
  <c r="AG54" i="25"/>
  <c r="AB55" i="25"/>
  <c r="AC55" i="25"/>
  <c r="AE55" i="25"/>
  <c r="AH55" i="25" s="1"/>
  <c r="AF55" i="25"/>
  <c r="AG55" i="25"/>
  <c r="AB56" i="25"/>
  <c r="AC56" i="25"/>
  <c r="AE56" i="25"/>
  <c r="AI56" i="25" s="1"/>
  <c r="AF56" i="25"/>
  <c r="AG56" i="25"/>
  <c r="AB57" i="25"/>
  <c r="AC57" i="25"/>
  <c r="AE57" i="25"/>
  <c r="AF57" i="25"/>
  <c r="AG57" i="25"/>
  <c r="AB58" i="25"/>
  <c r="AC58" i="25"/>
  <c r="AE58" i="25"/>
  <c r="AF58" i="25"/>
  <c r="AG58" i="25"/>
  <c r="AB59" i="25"/>
  <c r="AC59" i="25"/>
  <c r="AE59" i="25"/>
  <c r="AF59" i="25"/>
  <c r="AG59" i="25"/>
  <c r="AB60" i="25"/>
  <c r="AC60" i="25"/>
  <c r="AE60" i="25"/>
  <c r="AF60" i="25"/>
  <c r="AG60" i="25"/>
  <c r="AB61" i="25"/>
  <c r="AC61" i="25"/>
  <c r="AE61" i="25"/>
  <c r="AF61" i="25"/>
  <c r="AG61" i="25"/>
  <c r="AB62" i="25"/>
  <c r="AC62" i="25"/>
  <c r="AE62" i="25"/>
  <c r="AJ62" i="25" s="1"/>
  <c r="AF62" i="25"/>
  <c r="AG62" i="25"/>
  <c r="AB63" i="25"/>
  <c r="AC63" i="25"/>
  <c r="AE63" i="25"/>
  <c r="AJ63" i="25" s="1"/>
  <c r="AF63" i="25"/>
  <c r="AG63" i="25"/>
  <c r="AB64" i="25"/>
  <c r="AC64" i="25"/>
  <c r="AE64" i="25"/>
  <c r="AI64" i="25" s="1"/>
  <c r="AF64" i="25"/>
  <c r="AG64" i="25"/>
  <c r="AB65" i="25"/>
  <c r="AC65" i="25"/>
  <c r="AE65" i="25"/>
  <c r="AF65" i="25"/>
  <c r="AG65" i="25"/>
  <c r="AB66" i="25"/>
  <c r="AC66" i="25"/>
  <c r="AE66" i="25"/>
  <c r="AJ66" i="25" s="1"/>
  <c r="AF66" i="25"/>
  <c r="AG66" i="25"/>
  <c r="AB67" i="25"/>
  <c r="AC67" i="25"/>
  <c r="AE67" i="25"/>
  <c r="AJ67" i="25" s="1"/>
  <c r="AF67" i="25"/>
  <c r="AG67" i="25"/>
  <c r="AB68" i="25"/>
  <c r="AC68" i="25"/>
  <c r="AE68" i="25"/>
  <c r="AJ68" i="25" s="1"/>
  <c r="AF68" i="25"/>
  <c r="AG68" i="25"/>
  <c r="AB69" i="25"/>
  <c r="AC69" i="25"/>
  <c r="AE69" i="25"/>
  <c r="AF69" i="25"/>
  <c r="AG69" i="25"/>
  <c r="AB70" i="25"/>
  <c r="AC70" i="25"/>
  <c r="AE70" i="25"/>
  <c r="AI70" i="25" s="1"/>
  <c r="AF70" i="25"/>
  <c r="AG70" i="25"/>
  <c r="AB71" i="25"/>
  <c r="AC71" i="25"/>
  <c r="AE71" i="25"/>
  <c r="AI71" i="25" s="1"/>
  <c r="AF71" i="25"/>
  <c r="AG71" i="25"/>
  <c r="AB72" i="25"/>
  <c r="AC72" i="25"/>
  <c r="AE72" i="25"/>
  <c r="AI72" i="25" s="1"/>
  <c r="AF72" i="25"/>
  <c r="AG72" i="25"/>
  <c r="AB73" i="25"/>
  <c r="AC73" i="25"/>
  <c r="AE73" i="25"/>
  <c r="AF73" i="25"/>
  <c r="AG73" i="25"/>
  <c r="AB74" i="25"/>
  <c r="AC74" i="25"/>
  <c r="AE74" i="25"/>
  <c r="AF74" i="25"/>
  <c r="AG74" i="25"/>
  <c r="AB75" i="25"/>
  <c r="AC75" i="25"/>
  <c r="AE75" i="25"/>
  <c r="AF75" i="25"/>
  <c r="AG75" i="25"/>
  <c r="AB76" i="25"/>
  <c r="AC76" i="25"/>
  <c r="AE76" i="25"/>
  <c r="AH76" i="25" s="1"/>
  <c r="AF76" i="25"/>
  <c r="AG76" i="25"/>
  <c r="AB77" i="25"/>
  <c r="AC77" i="25"/>
  <c r="AE77" i="25"/>
  <c r="AF77" i="25"/>
  <c r="AG77" i="25"/>
  <c r="AB78" i="25"/>
  <c r="AC78" i="25"/>
  <c r="AE78" i="25"/>
  <c r="AJ78" i="25" s="1"/>
  <c r="AF78" i="25"/>
  <c r="AG78" i="25"/>
  <c r="AB79" i="25"/>
  <c r="AC79" i="25"/>
  <c r="AE79" i="25"/>
  <c r="AJ79" i="25" s="1"/>
  <c r="AF79" i="25"/>
  <c r="AG79" i="25"/>
  <c r="AB80" i="25"/>
  <c r="AC80" i="25"/>
  <c r="AE80" i="25"/>
  <c r="AJ80" i="25" s="1"/>
  <c r="AF80" i="25"/>
  <c r="AG80" i="25"/>
  <c r="AB81" i="25"/>
  <c r="AC81" i="25"/>
  <c r="AE81" i="25"/>
  <c r="AF81" i="25"/>
  <c r="AG81" i="25"/>
  <c r="AB82" i="25"/>
  <c r="AC82" i="25"/>
  <c r="AE82" i="25"/>
  <c r="AJ82" i="25" s="1"/>
  <c r="AF82" i="25"/>
  <c r="AG82" i="25"/>
  <c r="AB83" i="25"/>
  <c r="AC83" i="25"/>
  <c r="AE83" i="25"/>
  <c r="AJ83" i="25" s="1"/>
  <c r="AF83" i="25"/>
  <c r="AG83" i="25"/>
  <c r="AB84" i="25"/>
  <c r="AC84" i="25"/>
  <c r="AE84" i="25"/>
  <c r="AJ84" i="25" s="1"/>
  <c r="AF84" i="25"/>
  <c r="AG84" i="25"/>
  <c r="AB85" i="25"/>
  <c r="AC85" i="25"/>
  <c r="AE85" i="25"/>
  <c r="AF85" i="25"/>
  <c r="AG85" i="25"/>
  <c r="AB86" i="25"/>
  <c r="AC86" i="25"/>
  <c r="AE86" i="25"/>
  <c r="AF86" i="25"/>
  <c r="AG86" i="25"/>
  <c r="AB87" i="25"/>
  <c r="AC87" i="25"/>
  <c r="AE87" i="25"/>
  <c r="AI87" i="25" s="1"/>
  <c r="AF87" i="25"/>
  <c r="AG87" i="25"/>
  <c r="AB88" i="25"/>
  <c r="AC88" i="25"/>
  <c r="AE88" i="25"/>
  <c r="AI88" i="25" s="1"/>
  <c r="AF88" i="25"/>
  <c r="AG88" i="25"/>
  <c r="AB89" i="25"/>
  <c r="AC89" i="25"/>
  <c r="AE89" i="25"/>
  <c r="AF89" i="25"/>
  <c r="AG89" i="25"/>
  <c r="AB90" i="25"/>
  <c r="AC90" i="25"/>
  <c r="AE90" i="25"/>
  <c r="AH90" i="25" s="1"/>
  <c r="AF90" i="25"/>
  <c r="AG90" i="25"/>
  <c r="AB91" i="25"/>
  <c r="AC91" i="25"/>
  <c r="AE91" i="25"/>
  <c r="AF91" i="25"/>
  <c r="AG91" i="25"/>
  <c r="AB92" i="25"/>
  <c r="AC92" i="25"/>
  <c r="AE92" i="25"/>
  <c r="AF92" i="25"/>
  <c r="AG92" i="25"/>
  <c r="AB93" i="25"/>
  <c r="AC93" i="25"/>
  <c r="AE93" i="25"/>
  <c r="AF93" i="25"/>
  <c r="AG93" i="25"/>
  <c r="AB94" i="25"/>
  <c r="AC94" i="25"/>
  <c r="AE94" i="25"/>
  <c r="AJ94" i="25" s="1"/>
  <c r="AF94" i="25"/>
  <c r="AG94" i="25"/>
  <c r="AB95" i="25"/>
  <c r="AC95" i="25"/>
  <c r="AE95" i="25"/>
  <c r="AJ95" i="25" s="1"/>
  <c r="AF95" i="25"/>
  <c r="AG95" i="25"/>
  <c r="AB96" i="25"/>
  <c r="AC96" i="25"/>
  <c r="AE96" i="25"/>
  <c r="AJ96" i="25" s="1"/>
  <c r="AF96" i="25"/>
  <c r="AG96" i="25"/>
  <c r="AB97" i="25"/>
  <c r="AC97" i="25"/>
  <c r="AE97" i="25"/>
  <c r="AF97" i="25"/>
  <c r="AG97" i="25"/>
  <c r="AB98" i="25"/>
  <c r="AC98" i="25"/>
  <c r="AE98" i="25"/>
  <c r="AJ98" i="25" s="1"/>
  <c r="AF98" i="25"/>
  <c r="AG98" i="25"/>
  <c r="AB99" i="25"/>
  <c r="AC99" i="25"/>
  <c r="AE99" i="25"/>
  <c r="AJ99" i="25" s="1"/>
  <c r="AF99" i="25"/>
  <c r="AG99" i="25"/>
  <c r="AB100" i="25"/>
  <c r="AC100" i="25"/>
  <c r="AE100" i="25"/>
  <c r="AJ100" i="25" s="1"/>
  <c r="AF100" i="25"/>
  <c r="AG100" i="25"/>
  <c r="AB101" i="25"/>
  <c r="AC101" i="25"/>
  <c r="AE101" i="25"/>
  <c r="AF101" i="25"/>
  <c r="AG101" i="25"/>
  <c r="AB102" i="25"/>
  <c r="AC102" i="25"/>
  <c r="AE102" i="25"/>
  <c r="AF102" i="25"/>
  <c r="AG102" i="25"/>
  <c r="AB103" i="25"/>
  <c r="AC103" i="25"/>
  <c r="AE103" i="25"/>
  <c r="AF103" i="25"/>
  <c r="AG103" i="25"/>
  <c r="AB104" i="25"/>
  <c r="AC104" i="25"/>
  <c r="AE104" i="25"/>
  <c r="AF104" i="25"/>
  <c r="AG104" i="25"/>
  <c r="AB105" i="25"/>
  <c r="AC105" i="25"/>
  <c r="AE105" i="25"/>
  <c r="AF105" i="25"/>
  <c r="AG105" i="25"/>
  <c r="AB106" i="25"/>
  <c r="AC106" i="25"/>
  <c r="AE106" i="25"/>
  <c r="AH106" i="25" s="1"/>
  <c r="AF106" i="25"/>
  <c r="AG106" i="25"/>
  <c r="AB107" i="25"/>
  <c r="AC107" i="25"/>
  <c r="AE107" i="25"/>
  <c r="AH107" i="25" s="1"/>
  <c r="AF107" i="25"/>
  <c r="AG107" i="25"/>
  <c r="AB108" i="25"/>
  <c r="AC108" i="25"/>
  <c r="AE108" i="25"/>
  <c r="AH108" i="25" s="1"/>
  <c r="AF108" i="25"/>
  <c r="AG108" i="25"/>
  <c r="AB109" i="25"/>
  <c r="AC109" i="25"/>
  <c r="AE109" i="25"/>
  <c r="AF109" i="25"/>
  <c r="AG109" i="25"/>
  <c r="AB110" i="25"/>
  <c r="AC110" i="25"/>
  <c r="AE110" i="25"/>
  <c r="AF110" i="25"/>
  <c r="AG110" i="25"/>
  <c r="AB111" i="25"/>
  <c r="AC111" i="25"/>
  <c r="AE111" i="25"/>
  <c r="AF111" i="25"/>
  <c r="AG111" i="25"/>
  <c r="AB112" i="25"/>
  <c r="AC112" i="25"/>
  <c r="AE112" i="25"/>
  <c r="AJ112" i="25" s="1"/>
  <c r="AF112" i="25"/>
  <c r="AG112" i="25"/>
  <c r="AB113" i="25"/>
  <c r="AC113" i="25"/>
  <c r="AE113" i="25"/>
  <c r="AI113" i="25" s="1"/>
  <c r="AF113" i="25"/>
  <c r="AG113" i="25"/>
  <c r="AB114" i="25"/>
  <c r="AC114" i="25"/>
  <c r="AE114" i="25"/>
  <c r="AF114" i="25"/>
  <c r="AG114" i="25"/>
  <c r="AB115" i="25"/>
  <c r="AC115" i="25"/>
  <c r="AE115" i="25"/>
  <c r="AF115" i="25"/>
  <c r="AG115" i="25"/>
  <c r="AB116" i="25"/>
  <c r="AC116" i="25"/>
  <c r="AE116" i="25"/>
  <c r="AF116" i="25"/>
  <c r="AG116" i="25"/>
  <c r="AB117" i="25"/>
  <c r="AC117" i="25"/>
  <c r="AE117" i="25"/>
  <c r="AI117" i="25" s="1"/>
  <c r="AF117" i="25"/>
  <c r="AG117" i="25"/>
  <c r="AB118" i="25"/>
  <c r="AC118" i="25"/>
  <c r="AE118" i="25"/>
  <c r="AJ118" i="25" s="1"/>
  <c r="AF118" i="25"/>
  <c r="AG118" i="25"/>
  <c r="AB119" i="25"/>
  <c r="AC119" i="25"/>
  <c r="AE119" i="25"/>
  <c r="AF119" i="25"/>
  <c r="AG119" i="25"/>
  <c r="AB120" i="25"/>
  <c r="AC120" i="25"/>
  <c r="AE120" i="25"/>
  <c r="AJ120" i="25" s="1"/>
  <c r="AF120" i="25"/>
  <c r="AG120" i="25"/>
  <c r="AB121" i="25"/>
  <c r="AC121" i="25"/>
  <c r="AE121" i="25"/>
  <c r="AI121" i="25" s="1"/>
  <c r="AF121" i="25"/>
  <c r="AG121" i="25"/>
  <c r="AB122" i="25"/>
  <c r="AC122" i="25"/>
  <c r="AE122" i="25"/>
  <c r="AF122" i="25"/>
  <c r="AG122" i="25"/>
  <c r="AB123" i="25"/>
  <c r="AC123" i="25"/>
  <c r="AE123" i="25"/>
  <c r="AF123" i="25"/>
  <c r="AG123" i="25"/>
  <c r="AB124" i="25"/>
  <c r="AC124" i="25"/>
  <c r="AE124" i="25"/>
  <c r="AF124" i="25"/>
  <c r="AG124" i="25"/>
  <c r="AB125" i="25"/>
  <c r="AC125" i="25"/>
  <c r="AE125" i="25"/>
  <c r="AI125" i="25" s="1"/>
  <c r="AF125" i="25"/>
  <c r="AG125" i="25"/>
  <c r="AB126" i="25"/>
  <c r="AC126" i="25"/>
  <c r="AE126" i="25"/>
  <c r="AJ126" i="25" s="1"/>
  <c r="AF126" i="25"/>
  <c r="AG126" i="25"/>
  <c r="AB127" i="25"/>
  <c r="AC127" i="25"/>
  <c r="AE127" i="25"/>
  <c r="AF127" i="25"/>
  <c r="AG127" i="25"/>
  <c r="AB128" i="25"/>
  <c r="AC128" i="25"/>
  <c r="AE128" i="25"/>
  <c r="AJ128" i="25" s="1"/>
  <c r="AF128" i="25"/>
  <c r="AG128" i="25"/>
  <c r="AB129" i="25"/>
  <c r="AC129" i="25"/>
  <c r="AE129" i="25"/>
  <c r="AH129" i="25" s="1"/>
  <c r="AF129" i="25"/>
  <c r="AG129" i="25"/>
  <c r="AB130" i="25"/>
  <c r="AC130" i="25"/>
  <c r="AE130" i="25"/>
  <c r="AF130" i="25"/>
  <c r="AG130" i="25"/>
  <c r="AB131" i="25"/>
  <c r="AC131" i="25"/>
  <c r="AE131" i="25"/>
  <c r="AH131" i="25" s="1"/>
  <c r="AF131" i="25"/>
  <c r="AG131" i="25"/>
  <c r="AB132" i="25"/>
  <c r="AC132" i="25"/>
  <c r="AE132" i="25"/>
  <c r="AF132" i="25"/>
  <c r="AG132" i="25"/>
  <c r="AB133" i="25"/>
  <c r="AC133" i="25"/>
  <c r="AE133" i="25"/>
  <c r="AH133" i="25" s="1"/>
  <c r="AF133" i="25"/>
  <c r="AG133" i="25"/>
  <c r="AB134" i="25"/>
  <c r="AC134" i="25"/>
  <c r="AE134" i="25"/>
  <c r="AF134" i="25"/>
  <c r="AG134" i="25"/>
  <c r="AC45" i="25"/>
  <c r="Z72" i="24"/>
  <c r="AA72" i="24"/>
  <c r="AC72" i="24"/>
  <c r="Z73" i="24"/>
  <c r="AA73" i="24"/>
  <c r="AC73" i="24"/>
  <c r="Z74" i="24"/>
  <c r="AA74" i="24"/>
  <c r="AC74" i="24"/>
  <c r="Z75" i="24"/>
  <c r="AA75" i="24"/>
  <c r="AC75" i="24"/>
  <c r="Z76" i="24"/>
  <c r="AA76" i="24"/>
  <c r="AC76" i="24"/>
  <c r="Z77" i="24"/>
  <c r="AA77" i="24"/>
  <c r="AC77" i="24"/>
  <c r="Z78" i="24"/>
  <c r="AA78" i="24"/>
  <c r="AC78" i="24"/>
  <c r="Z79" i="24"/>
  <c r="AA79" i="24"/>
  <c r="AC79" i="24"/>
  <c r="Z80" i="24"/>
  <c r="AA80" i="24"/>
  <c r="AC80" i="24"/>
  <c r="Z81" i="24"/>
  <c r="AA81" i="24"/>
  <c r="AC81" i="24"/>
  <c r="Z82" i="24"/>
  <c r="AA82" i="24"/>
  <c r="AC82" i="24"/>
  <c r="Z83" i="24"/>
  <c r="AA83" i="24"/>
  <c r="AC83" i="24"/>
  <c r="Z84" i="24"/>
  <c r="AA84" i="24"/>
  <c r="AC84" i="24"/>
  <c r="Z85" i="24"/>
  <c r="AA85" i="24"/>
  <c r="AC85" i="24"/>
  <c r="Z86" i="24"/>
  <c r="AA86" i="24"/>
  <c r="AC86" i="24"/>
  <c r="Z87" i="24"/>
  <c r="AA87" i="24"/>
  <c r="AC87" i="24"/>
  <c r="Z88" i="24"/>
  <c r="AA88" i="24"/>
  <c r="AC88" i="24"/>
  <c r="Z89" i="24"/>
  <c r="AA89" i="24"/>
  <c r="AC89" i="24"/>
  <c r="Z90" i="24"/>
  <c r="AA90" i="24"/>
  <c r="AC90" i="24"/>
  <c r="Z91" i="24"/>
  <c r="AA91" i="24"/>
  <c r="AC91" i="24"/>
  <c r="Z92" i="24"/>
  <c r="AA92" i="24"/>
  <c r="AC92" i="24"/>
  <c r="Z93" i="24"/>
  <c r="AA93" i="24"/>
  <c r="AC93" i="24"/>
  <c r="Z94" i="24"/>
  <c r="AA94" i="24"/>
  <c r="AC94" i="24"/>
  <c r="Z95" i="24"/>
  <c r="AA95" i="24"/>
  <c r="AC95" i="24"/>
  <c r="Z96" i="24"/>
  <c r="AA96" i="24"/>
  <c r="AC96" i="24"/>
  <c r="Z97" i="24"/>
  <c r="AA97" i="24"/>
  <c r="AC97" i="24"/>
  <c r="Z98" i="24"/>
  <c r="AA98" i="24"/>
  <c r="AC98" i="24"/>
  <c r="Z99" i="24"/>
  <c r="AA99" i="24"/>
  <c r="AC99" i="24"/>
  <c r="Z100" i="24"/>
  <c r="AA100" i="24"/>
  <c r="AC100" i="24"/>
  <c r="Z101" i="24"/>
  <c r="AA101" i="24"/>
  <c r="AC101" i="24"/>
  <c r="Z102" i="24"/>
  <c r="AA102" i="24"/>
  <c r="AC102" i="24"/>
  <c r="Z103" i="24"/>
  <c r="AA103" i="24"/>
  <c r="AC103" i="24"/>
  <c r="Z104" i="24"/>
  <c r="AA104" i="24"/>
  <c r="AC104" i="24"/>
  <c r="Z105" i="24"/>
  <c r="AA105" i="24"/>
  <c r="AC105" i="24"/>
  <c r="Z106" i="24"/>
  <c r="AA106" i="24"/>
  <c r="AC106" i="24"/>
  <c r="Z107" i="24"/>
  <c r="AA107" i="24"/>
  <c r="AC107" i="24"/>
  <c r="Z108" i="24"/>
  <c r="AA108" i="24"/>
  <c r="AC108" i="24"/>
  <c r="Z109" i="24"/>
  <c r="AA109" i="24"/>
  <c r="AC109" i="24"/>
  <c r="Z110" i="24"/>
  <c r="AA110" i="24"/>
  <c r="AC110" i="24"/>
  <c r="Z111" i="24"/>
  <c r="AA111" i="24"/>
  <c r="AC111" i="24"/>
  <c r="Z112" i="24"/>
  <c r="AA112" i="24"/>
  <c r="AC112" i="24"/>
  <c r="Z113" i="24"/>
  <c r="AA113" i="24"/>
  <c r="AC113" i="24"/>
  <c r="Z114" i="24"/>
  <c r="AA114" i="24"/>
  <c r="AC114" i="24"/>
  <c r="Z115" i="24"/>
  <c r="AA115" i="24"/>
  <c r="AC115" i="24"/>
  <c r="Z116" i="24"/>
  <c r="AA116" i="24"/>
  <c r="AC116" i="24"/>
  <c r="Z117" i="24"/>
  <c r="AA117" i="24"/>
  <c r="AC117" i="24"/>
  <c r="Z118" i="24"/>
  <c r="AA118" i="24"/>
  <c r="AC118" i="24"/>
  <c r="Z119" i="24"/>
  <c r="AA119" i="24"/>
  <c r="AC119" i="24"/>
  <c r="Z120" i="24"/>
  <c r="AA120" i="24"/>
  <c r="AC120" i="24"/>
  <c r="Z121" i="24"/>
  <c r="AA121" i="24"/>
  <c r="AC121" i="24"/>
  <c r="Z122" i="24"/>
  <c r="AA122" i="24"/>
  <c r="AC122" i="24"/>
  <c r="Z123" i="24"/>
  <c r="AA123" i="24"/>
  <c r="AC123" i="24"/>
  <c r="Z124" i="24"/>
  <c r="AA124" i="24"/>
  <c r="AC124" i="24"/>
  <c r="Z125" i="24"/>
  <c r="AA125" i="24"/>
  <c r="AC125" i="24"/>
  <c r="Z126" i="24"/>
  <c r="AA126" i="24"/>
  <c r="AC126" i="24"/>
  <c r="Z127" i="24"/>
  <c r="AA127" i="24"/>
  <c r="AC127" i="24"/>
  <c r="Z128" i="24"/>
  <c r="AA128" i="24"/>
  <c r="AC128" i="24"/>
  <c r="Z129" i="24"/>
  <c r="AA129" i="24"/>
  <c r="AC129" i="24"/>
  <c r="Z130" i="24"/>
  <c r="AA130" i="24"/>
  <c r="AC130" i="24"/>
  <c r="Z131" i="24"/>
  <c r="AA131" i="24"/>
  <c r="AC131" i="24"/>
  <c r="Z132" i="24"/>
  <c r="AA132" i="24"/>
  <c r="AC132" i="24"/>
  <c r="Z133" i="24"/>
  <c r="AA133" i="24"/>
  <c r="AC133" i="24"/>
  <c r="Z134" i="24"/>
  <c r="AA134" i="24"/>
  <c r="AC134" i="24"/>
  <c r="Z135" i="24"/>
  <c r="AA135" i="24"/>
  <c r="AC135" i="24"/>
  <c r="Z136" i="24"/>
  <c r="AA136" i="24"/>
  <c r="AC136" i="24"/>
  <c r="Z137" i="24"/>
  <c r="AA137" i="24"/>
  <c r="AC137" i="24"/>
  <c r="Z138" i="24"/>
  <c r="AA138" i="24"/>
  <c r="AC138" i="24"/>
  <c r="Z139" i="24"/>
  <c r="AA139" i="24"/>
  <c r="AC139" i="24"/>
  <c r="Z140" i="24"/>
  <c r="AA140" i="24"/>
  <c r="AC140" i="24"/>
  <c r="Z141" i="24"/>
  <c r="AA141" i="24"/>
  <c r="AC141" i="24"/>
  <c r="Z142" i="24"/>
  <c r="AA142" i="24"/>
  <c r="AC142" i="24"/>
  <c r="Z143" i="24"/>
  <c r="AA143" i="24"/>
  <c r="AC143" i="24"/>
  <c r="AC71" i="24"/>
  <c r="AA71" i="24"/>
  <c r="AI67" i="23"/>
  <c r="AJ67" i="23"/>
  <c r="AM67" i="23"/>
  <c r="AI68" i="23"/>
  <c r="AJ68" i="23"/>
  <c r="AM68" i="23"/>
  <c r="AI69" i="23"/>
  <c r="AJ69" i="23"/>
  <c r="AM69" i="23"/>
  <c r="AI70" i="23"/>
  <c r="AJ70" i="23"/>
  <c r="AM70" i="23"/>
  <c r="AI71" i="23"/>
  <c r="AJ71" i="23"/>
  <c r="AM71" i="23"/>
  <c r="AI72" i="23"/>
  <c r="AJ72" i="23"/>
  <c r="AM72" i="23"/>
  <c r="AI73" i="23"/>
  <c r="AJ73" i="23"/>
  <c r="AM73" i="23"/>
  <c r="AI74" i="23"/>
  <c r="AJ74" i="23"/>
  <c r="AM74" i="23"/>
  <c r="AI75" i="23"/>
  <c r="AJ75" i="23"/>
  <c r="AM75" i="23"/>
  <c r="AI76" i="23"/>
  <c r="AJ76" i="23"/>
  <c r="AM76" i="23"/>
  <c r="AI77" i="23"/>
  <c r="AJ77" i="23"/>
  <c r="AM77" i="23"/>
  <c r="AI78" i="23"/>
  <c r="AJ78" i="23"/>
  <c r="AM78" i="23"/>
  <c r="AI79" i="23"/>
  <c r="AJ79" i="23"/>
  <c r="AM79" i="23"/>
  <c r="AI80" i="23"/>
  <c r="AJ80" i="23"/>
  <c r="AM80" i="23"/>
  <c r="AI81" i="23"/>
  <c r="AJ81" i="23"/>
  <c r="AM81" i="23"/>
  <c r="AI82" i="23"/>
  <c r="AJ82" i="23"/>
  <c r="AM82" i="23"/>
  <c r="AI83" i="23"/>
  <c r="AJ83" i="23"/>
  <c r="AM83" i="23"/>
  <c r="AI84" i="23"/>
  <c r="AJ84" i="23"/>
  <c r="AM84" i="23"/>
  <c r="AI85" i="23"/>
  <c r="AJ85" i="23"/>
  <c r="AM85" i="23"/>
  <c r="AI86" i="23"/>
  <c r="AJ86" i="23"/>
  <c r="AM86" i="23"/>
  <c r="AI87" i="23"/>
  <c r="AJ87" i="23"/>
  <c r="AM87" i="23"/>
  <c r="AI88" i="23"/>
  <c r="AJ88" i="23"/>
  <c r="AM88" i="23"/>
  <c r="AI89" i="23"/>
  <c r="AJ89" i="23"/>
  <c r="AM89" i="23"/>
  <c r="AI90" i="23"/>
  <c r="AJ90" i="23"/>
  <c r="AM90" i="23"/>
  <c r="AI91" i="23"/>
  <c r="AJ91" i="23"/>
  <c r="AM91" i="23"/>
  <c r="AI92" i="23"/>
  <c r="AJ92" i="23"/>
  <c r="AM92" i="23"/>
  <c r="AI93" i="23"/>
  <c r="AJ93" i="23"/>
  <c r="AM93" i="23"/>
  <c r="AI94" i="23"/>
  <c r="AJ94" i="23"/>
  <c r="AM94" i="23"/>
  <c r="AI95" i="23"/>
  <c r="AJ95" i="23"/>
  <c r="AM95" i="23"/>
  <c r="AI96" i="23"/>
  <c r="AJ96" i="23"/>
  <c r="AM96" i="23"/>
  <c r="AI97" i="23"/>
  <c r="AJ97" i="23"/>
  <c r="AM97" i="23"/>
  <c r="AI98" i="23"/>
  <c r="AJ98" i="23"/>
  <c r="AM98" i="23"/>
  <c r="AI99" i="23"/>
  <c r="AJ99" i="23"/>
  <c r="AM99" i="23"/>
  <c r="AI100" i="23"/>
  <c r="AJ100" i="23"/>
  <c r="AM100" i="23"/>
  <c r="AI101" i="23"/>
  <c r="AJ101" i="23"/>
  <c r="AM101" i="23"/>
  <c r="AI102" i="23"/>
  <c r="AJ102" i="23"/>
  <c r="AM102" i="23"/>
  <c r="AI103" i="23"/>
  <c r="AJ103" i="23"/>
  <c r="AM103" i="23"/>
  <c r="AI104" i="23"/>
  <c r="AJ104" i="23"/>
  <c r="AM104" i="23"/>
  <c r="AI105" i="23"/>
  <c r="AJ105" i="23"/>
  <c r="AM105" i="23"/>
  <c r="AI106" i="23"/>
  <c r="AJ106" i="23"/>
  <c r="AM106" i="23"/>
  <c r="AI107" i="23"/>
  <c r="AJ107" i="23"/>
  <c r="AM107" i="23"/>
  <c r="AI108" i="23"/>
  <c r="AJ108" i="23"/>
  <c r="AM108" i="23"/>
  <c r="AI109" i="23"/>
  <c r="AJ109" i="23"/>
  <c r="AM109" i="23"/>
  <c r="AI110" i="23"/>
  <c r="AJ110" i="23"/>
  <c r="AM110" i="23"/>
  <c r="AI111" i="23"/>
  <c r="AJ111" i="23"/>
  <c r="AM111" i="23"/>
  <c r="AI112" i="23"/>
  <c r="AJ112" i="23"/>
  <c r="AM112" i="23"/>
  <c r="AI113" i="23"/>
  <c r="AJ113" i="23"/>
  <c r="AM113" i="23"/>
  <c r="AI114" i="23"/>
  <c r="AJ114" i="23"/>
  <c r="AM114" i="23"/>
  <c r="AI115" i="23"/>
  <c r="AJ115" i="23"/>
  <c r="AM115" i="23"/>
  <c r="AI116" i="23"/>
  <c r="AJ116" i="23"/>
  <c r="AM116" i="23"/>
  <c r="AI117" i="23"/>
  <c r="AJ117" i="23"/>
  <c r="AM117" i="23"/>
  <c r="AI118" i="23"/>
  <c r="AJ118" i="23"/>
  <c r="AM118" i="23"/>
  <c r="AI119" i="23"/>
  <c r="AJ119" i="23"/>
  <c r="AM119" i="23"/>
  <c r="AI120" i="23"/>
  <c r="AJ120" i="23"/>
  <c r="AM120" i="23"/>
  <c r="AI121" i="23"/>
  <c r="AJ121" i="23"/>
  <c r="AM121" i="23"/>
  <c r="AI122" i="23"/>
  <c r="AJ122" i="23"/>
  <c r="AM122" i="23"/>
  <c r="AI123" i="23"/>
  <c r="AJ123" i="23"/>
  <c r="AM123" i="23"/>
  <c r="AI124" i="23"/>
  <c r="AJ124" i="23"/>
  <c r="AM124" i="23"/>
  <c r="AI125" i="23"/>
  <c r="AJ125" i="23"/>
  <c r="AM125" i="23"/>
  <c r="AI126" i="23"/>
  <c r="AJ126" i="23"/>
  <c r="AM126" i="23"/>
  <c r="AI127" i="23"/>
  <c r="AJ127" i="23"/>
  <c r="AM127" i="23"/>
  <c r="AI128" i="23"/>
  <c r="AJ128" i="23"/>
  <c r="AM128" i="23"/>
  <c r="AI129" i="23"/>
  <c r="AJ129" i="23"/>
  <c r="AM129" i="23"/>
  <c r="AI130" i="23"/>
  <c r="AJ130" i="23"/>
  <c r="AM130" i="23"/>
  <c r="AI131" i="23"/>
  <c r="AJ131" i="23"/>
  <c r="AM131" i="23"/>
  <c r="AI132" i="23"/>
  <c r="AJ132" i="23"/>
  <c r="AM132" i="23"/>
  <c r="AI133" i="23"/>
  <c r="AJ133" i="23"/>
  <c r="AM133" i="23"/>
  <c r="AI134" i="23"/>
  <c r="AJ134" i="23"/>
  <c r="AM134" i="23"/>
  <c r="AI135" i="23"/>
  <c r="AJ135" i="23"/>
  <c r="AM135" i="23"/>
  <c r="AI136" i="23"/>
  <c r="AJ136" i="23"/>
  <c r="AM136" i="23"/>
  <c r="AI137" i="23"/>
  <c r="AJ137" i="23"/>
  <c r="AM137" i="23"/>
  <c r="AI138" i="23"/>
  <c r="AJ138" i="23"/>
  <c r="AM138" i="23"/>
  <c r="AI139" i="23"/>
  <c r="AJ139" i="23"/>
  <c r="AM139" i="23"/>
  <c r="AI140" i="23"/>
  <c r="AJ140" i="23"/>
  <c r="AM140" i="23"/>
  <c r="AI141" i="23"/>
  <c r="AJ141" i="23"/>
  <c r="AM141" i="23"/>
  <c r="AI142" i="23"/>
  <c r="AJ142" i="23"/>
  <c r="AM142" i="23"/>
  <c r="AI143" i="23"/>
  <c r="AJ143" i="23"/>
  <c r="AM143" i="23"/>
  <c r="AI144" i="23"/>
  <c r="AJ144" i="23"/>
  <c r="AM144" i="23"/>
  <c r="AI145" i="23"/>
  <c r="AJ145" i="23"/>
  <c r="AM145" i="23"/>
  <c r="AI146" i="23"/>
  <c r="AJ146" i="23"/>
  <c r="AM146" i="23"/>
  <c r="AI147" i="23"/>
  <c r="AJ147" i="23"/>
  <c r="AM147" i="23"/>
  <c r="AI148" i="23"/>
  <c r="AJ148" i="23"/>
  <c r="AM148" i="23"/>
  <c r="AI149" i="23"/>
  <c r="AJ149" i="23"/>
  <c r="AM149" i="23"/>
  <c r="AL167" i="28" l="1"/>
  <c r="L479" i="70" s="1"/>
  <c r="AH169" i="28"/>
  <c r="H481" i="70" s="1"/>
  <c r="AH167" i="28"/>
  <c r="H479" i="70" s="1"/>
  <c r="AL169" i="28"/>
  <c r="L481" i="70" s="1"/>
  <c r="AK169" i="28"/>
  <c r="K481" i="70" s="1"/>
  <c r="AJ169" i="28"/>
  <c r="J481" i="70" s="1"/>
  <c r="AI169" i="28"/>
  <c r="I481" i="70" s="1"/>
  <c r="AJ167" i="28"/>
  <c r="J479" i="70" s="1"/>
  <c r="AG167" i="28"/>
  <c r="G479" i="70" s="1"/>
  <c r="AG169" i="28"/>
  <c r="G481" i="70" s="1"/>
  <c r="AK167" i="28"/>
  <c r="K479" i="70" s="1"/>
  <c r="AI167" i="28"/>
  <c r="I479" i="70" s="1"/>
  <c r="AK166" i="28"/>
  <c r="K478" i="70" s="1"/>
  <c r="AL166" i="28"/>
  <c r="L478" i="70" s="1"/>
  <c r="AI166" i="28"/>
  <c r="I478" i="70" s="1"/>
  <c r="AG166" i="28"/>
  <c r="G478" i="70" s="1"/>
  <c r="AH164" i="28"/>
  <c r="H476" i="70" s="1"/>
  <c r="AG164" i="28"/>
  <c r="G476" i="70" s="1"/>
  <c r="AI164" i="28"/>
  <c r="I476" i="70" s="1"/>
  <c r="AH166" i="28"/>
  <c r="H478" i="70" s="1"/>
  <c r="AJ164" i="28"/>
  <c r="J476" i="70" s="1"/>
  <c r="AK164" i="28"/>
  <c r="K476" i="70" s="1"/>
  <c r="AL164" i="28"/>
  <c r="L476" i="70" s="1"/>
  <c r="AJ166" i="28"/>
  <c r="J478" i="70" s="1"/>
  <c r="AL142" i="28"/>
  <c r="L454" i="70" s="1"/>
  <c r="AK142" i="28"/>
  <c r="K454" i="70" s="1"/>
  <c r="AJ142" i="28"/>
  <c r="J454" i="70" s="1"/>
  <c r="AI142" i="28"/>
  <c r="I454" i="70" s="1"/>
  <c r="AG142" i="28"/>
  <c r="G454" i="70" s="1"/>
  <c r="AH142" i="28"/>
  <c r="H454" i="70" s="1"/>
  <c r="AH139" i="28"/>
  <c r="H451" i="70" s="1"/>
  <c r="AG139" i="28"/>
  <c r="G451" i="70" s="1"/>
  <c r="AL139" i="28"/>
  <c r="L451" i="70" s="1"/>
  <c r="AK139" i="28"/>
  <c r="K451" i="70" s="1"/>
  <c r="AJ139" i="28"/>
  <c r="J451" i="70" s="1"/>
  <c r="AI139" i="28"/>
  <c r="I451" i="70" s="1"/>
  <c r="AG121" i="29"/>
  <c r="Q121" i="29" s="1"/>
  <c r="AG93" i="29"/>
  <c r="Q93" i="29" s="1"/>
  <c r="AG57" i="29"/>
  <c r="Q57" i="29" s="1"/>
  <c r="AG129" i="29"/>
  <c r="Q129" i="29" s="1"/>
  <c r="AG105" i="29"/>
  <c r="Q105" i="29" s="1"/>
  <c r="AG81" i="29"/>
  <c r="Q81" i="29" s="1"/>
  <c r="AG69" i="29"/>
  <c r="Q69" i="29" s="1"/>
  <c r="AG49" i="29"/>
  <c r="Q49" i="29" s="1"/>
  <c r="AG128" i="29"/>
  <c r="Q128" i="29" s="1"/>
  <c r="AG124" i="29"/>
  <c r="Q124" i="29" s="1"/>
  <c r="AG120" i="29"/>
  <c r="Q120" i="29" s="1"/>
  <c r="AG116" i="29"/>
  <c r="Q116" i="29" s="1"/>
  <c r="AG112" i="29"/>
  <c r="Q112" i="29" s="1"/>
  <c r="AG108" i="29"/>
  <c r="Q108" i="29" s="1"/>
  <c r="AG104" i="29"/>
  <c r="Q104" i="29" s="1"/>
  <c r="AG100" i="29"/>
  <c r="Q100" i="29" s="1"/>
  <c r="AG96" i="29"/>
  <c r="Q96" i="29" s="1"/>
  <c r="AG92" i="29"/>
  <c r="Q92" i="29" s="1"/>
  <c r="AG88" i="29"/>
  <c r="Q88" i="29" s="1"/>
  <c r="AG84" i="29"/>
  <c r="Q84" i="29" s="1"/>
  <c r="AG80" i="29"/>
  <c r="Q80" i="29" s="1"/>
  <c r="AG76" i="29"/>
  <c r="Q76" i="29" s="1"/>
  <c r="AG72" i="29"/>
  <c r="Q72" i="29" s="1"/>
  <c r="AG68" i="29"/>
  <c r="Q68" i="29" s="1"/>
  <c r="AG64" i="29"/>
  <c r="Q64" i="29" s="1"/>
  <c r="AG60" i="29"/>
  <c r="Q60" i="29" s="1"/>
  <c r="AG56" i="29"/>
  <c r="Q56" i="29" s="1"/>
  <c r="AG52" i="29"/>
  <c r="Q52" i="29" s="1"/>
  <c r="AG48" i="29"/>
  <c r="Q48" i="29" s="1"/>
  <c r="AG113" i="29"/>
  <c r="Q113" i="29" s="1"/>
  <c r="AG97" i="29"/>
  <c r="Q97" i="29" s="1"/>
  <c r="AG77" i="29"/>
  <c r="Q77" i="29" s="1"/>
  <c r="AG61" i="29"/>
  <c r="Q61" i="29" s="1"/>
  <c r="AG44" i="29"/>
  <c r="Q44" i="29" s="1"/>
  <c r="AG125" i="29"/>
  <c r="Q125" i="29" s="1"/>
  <c r="AG101" i="29"/>
  <c r="Q101" i="29" s="1"/>
  <c r="AG65" i="29"/>
  <c r="Q65" i="29" s="1"/>
  <c r="AG131" i="29"/>
  <c r="Q131" i="29" s="1"/>
  <c r="AG127" i="29"/>
  <c r="Q127" i="29" s="1"/>
  <c r="AG123" i="29"/>
  <c r="Q123" i="29" s="1"/>
  <c r="AG119" i="29"/>
  <c r="Q119" i="29" s="1"/>
  <c r="AG115" i="29"/>
  <c r="Q115" i="29" s="1"/>
  <c r="AG111" i="29"/>
  <c r="Q111" i="29" s="1"/>
  <c r="AG107" i="29"/>
  <c r="Q107" i="29" s="1"/>
  <c r="AG103" i="29"/>
  <c r="Q103" i="29" s="1"/>
  <c r="AG99" i="29"/>
  <c r="Q99" i="29" s="1"/>
  <c r="AG95" i="29"/>
  <c r="Q95" i="29" s="1"/>
  <c r="AG91" i="29"/>
  <c r="Q91" i="29" s="1"/>
  <c r="AG87" i="29"/>
  <c r="Q87" i="29" s="1"/>
  <c r="AG83" i="29"/>
  <c r="Q83" i="29" s="1"/>
  <c r="AG79" i="29"/>
  <c r="Q79" i="29" s="1"/>
  <c r="AG75" i="29"/>
  <c r="Q75" i="29" s="1"/>
  <c r="AG71" i="29"/>
  <c r="Q71" i="29" s="1"/>
  <c r="AG67" i="29"/>
  <c r="Q67" i="29" s="1"/>
  <c r="AG63" i="29"/>
  <c r="Q63" i="29" s="1"/>
  <c r="AG59" i="29"/>
  <c r="Q59" i="29" s="1"/>
  <c r="AG55" i="29"/>
  <c r="Q55" i="29" s="1"/>
  <c r="AG51" i="29"/>
  <c r="Q51" i="29" s="1"/>
  <c r="AG47" i="29"/>
  <c r="Q47" i="29" s="1"/>
  <c r="AG109" i="29"/>
  <c r="Q109" i="29" s="1"/>
  <c r="AG89" i="29"/>
  <c r="Q89" i="29" s="1"/>
  <c r="AG73" i="29"/>
  <c r="Q73" i="29" s="1"/>
  <c r="AG53" i="29"/>
  <c r="Q53" i="29" s="1"/>
  <c r="AG117" i="29"/>
  <c r="Q117" i="29" s="1"/>
  <c r="AG85" i="29"/>
  <c r="Q85" i="29" s="1"/>
  <c r="AG45" i="29"/>
  <c r="Q45" i="29" s="1"/>
  <c r="AG130" i="29"/>
  <c r="Q130" i="29" s="1"/>
  <c r="AG126" i="29"/>
  <c r="Q126" i="29" s="1"/>
  <c r="AG122" i="29"/>
  <c r="Q122" i="29" s="1"/>
  <c r="AG118" i="29"/>
  <c r="Q118" i="29" s="1"/>
  <c r="AG114" i="29"/>
  <c r="Q114" i="29" s="1"/>
  <c r="AG110" i="29"/>
  <c r="Q110" i="29" s="1"/>
  <c r="AG106" i="29"/>
  <c r="Q106" i="29" s="1"/>
  <c r="AG102" i="29"/>
  <c r="Q102" i="29" s="1"/>
  <c r="AG98" i="29"/>
  <c r="Q98" i="29" s="1"/>
  <c r="AG94" i="29"/>
  <c r="Q94" i="29" s="1"/>
  <c r="AG90" i="29"/>
  <c r="Q90" i="29" s="1"/>
  <c r="AG86" i="29"/>
  <c r="Q86" i="29" s="1"/>
  <c r="AG82" i="29"/>
  <c r="Q82" i="29" s="1"/>
  <c r="AG78" i="29"/>
  <c r="Q78" i="29" s="1"/>
  <c r="AG74" i="29"/>
  <c r="Q74" i="29" s="1"/>
  <c r="AG70" i="29"/>
  <c r="Q70" i="29" s="1"/>
  <c r="AG66" i="29"/>
  <c r="Q66" i="29" s="1"/>
  <c r="AG62" i="29"/>
  <c r="Q62" i="29" s="1"/>
  <c r="AG58" i="29"/>
  <c r="Q58" i="29" s="1"/>
  <c r="AG54" i="29"/>
  <c r="Q54" i="29" s="1"/>
  <c r="AG50" i="29"/>
  <c r="Q50" i="29" s="1"/>
  <c r="AG46" i="29"/>
  <c r="Q46" i="29" s="1"/>
  <c r="AK119" i="32"/>
  <c r="N119" i="32" s="1"/>
  <c r="AJ119" i="32"/>
  <c r="M119" i="32" s="1"/>
  <c r="AH119" i="32"/>
  <c r="P119" i="32" s="1"/>
  <c r="AI119" i="32"/>
  <c r="AK111" i="32"/>
  <c r="N111" i="32" s="1"/>
  <c r="AJ111" i="32"/>
  <c r="M111" i="32" s="1"/>
  <c r="AH111" i="32"/>
  <c r="P111" i="32" s="1"/>
  <c r="AI111" i="32"/>
  <c r="AK103" i="32"/>
  <c r="N103" i="32" s="1"/>
  <c r="AJ103" i="32"/>
  <c r="M103" i="32" s="1"/>
  <c r="AI103" i="32"/>
  <c r="O103" i="32" s="1"/>
  <c r="AH103" i="32"/>
  <c r="P103" i="32" s="1"/>
  <c r="AI95" i="32"/>
  <c r="AK95" i="32"/>
  <c r="N95" i="32" s="1"/>
  <c r="AJ95" i="32"/>
  <c r="M95" i="32" s="1"/>
  <c r="AH95" i="32"/>
  <c r="P95" i="32" s="1"/>
  <c r="AI87" i="32"/>
  <c r="AK87" i="32"/>
  <c r="N87" i="32" s="1"/>
  <c r="AJ87" i="32"/>
  <c r="M87" i="32" s="1"/>
  <c r="AH87" i="32"/>
  <c r="P87" i="32" s="1"/>
  <c r="AI79" i="32"/>
  <c r="AK79" i="32"/>
  <c r="N79" i="32" s="1"/>
  <c r="AJ79" i="32"/>
  <c r="M79" i="32" s="1"/>
  <c r="AH79" i="32"/>
  <c r="P79" i="32" s="1"/>
  <c r="AI71" i="32"/>
  <c r="AK71" i="32"/>
  <c r="N71" i="32" s="1"/>
  <c r="AJ71" i="32"/>
  <c r="M71" i="32" s="1"/>
  <c r="AH71" i="32"/>
  <c r="P71" i="32" s="1"/>
  <c r="AI63" i="32"/>
  <c r="AK63" i="32"/>
  <c r="N63" i="32" s="1"/>
  <c r="AJ63" i="32"/>
  <c r="M63" i="32" s="1"/>
  <c r="AH63" i="32"/>
  <c r="P63" i="32" s="1"/>
  <c r="AI55" i="32"/>
  <c r="AK55" i="32"/>
  <c r="N55" i="32" s="1"/>
  <c r="AJ55" i="32"/>
  <c r="M55" i="32" s="1"/>
  <c r="AH55" i="32"/>
  <c r="P55" i="32" s="1"/>
  <c r="AI47" i="32"/>
  <c r="AK47" i="32"/>
  <c r="N47" i="32" s="1"/>
  <c r="AI142" i="32" s="1"/>
  <c r="H427" i="70" s="1"/>
  <c r="AJ47" i="32"/>
  <c r="M47" i="32" s="1"/>
  <c r="AH142" i="32" s="1"/>
  <c r="G427" i="70" s="1"/>
  <c r="AH47" i="32"/>
  <c r="P47" i="32" s="1"/>
  <c r="AH43" i="32"/>
  <c r="P43" i="32" s="1"/>
  <c r="AI43" i="32"/>
  <c r="O43" i="32" s="1"/>
  <c r="AK43" i="32"/>
  <c r="N43" i="32" s="1"/>
  <c r="AJ43" i="32"/>
  <c r="M43" i="32" s="1"/>
  <c r="AH116" i="32"/>
  <c r="P116" i="32" s="1"/>
  <c r="AK116" i="32"/>
  <c r="N116" i="32" s="1"/>
  <c r="AJ116" i="32"/>
  <c r="M116" i="32" s="1"/>
  <c r="AI116" i="32"/>
  <c r="AH108" i="32"/>
  <c r="P108" i="32" s="1"/>
  <c r="AK108" i="32"/>
  <c r="N108" i="32" s="1"/>
  <c r="AJ108" i="32"/>
  <c r="M108" i="32" s="1"/>
  <c r="AI108" i="32"/>
  <c r="AH100" i="32"/>
  <c r="P100" i="32" s="1"/>
  <c r="AK100" i="32"/>
  <c r="N100" i="32" s="1"/>
  <c r="AJ100" i="32"/>
  <c r="M100" i="32" s="1"/>
  <c r="AI100" i="32"/>
  <c r="AL100" i="32" s="1"/>
  <c r="AH92" i="32"/>
  <c r="P92" i="32" s="1"/>
  <c r="AK92" i="32"/>
  <c r="N92" i="32" s="1"/>
  <c r="AJ92" i="32"/>
  <c r="M92" i="32" s="1"/>
  <c r="AI92" i="32"/>
  <c r="AH84" i="32"/>
  <c r="P84" i="32" s="1"/>
  <c r="AK84" i="32"/>
  <c r="N84" i="32" s="1"/>
  <c r="AJ84" i="32"/>
  <c r="M84" i="32" s="1"/>
  <c r="AI84" i="32"/>
  <c r="AL84" i="32" s="1"/>
  <c r="AH76" i="32"/>
  <c r="P76" i="32" s="1"/>
  <c r="AK76" i="32"/>
  <c r="N76" i="32" s="1"/>
  <c r="AJ76" i="32"/>
  <c r="M76" i="32" s="1"/>
  <c r="AI76" i="32"/>
  <c r="AH68" i="32"/>
  <c r="P68" i="32" s="1"/>
  <c r="AK68" i="32"/>
  <c r="N68" i="32" s="1"/>
  <c r="AJ68" i="32"/>
  <c r="M68" i="32" s="1"/>
  <c r="AI68" i="32"/>
  <c r="AH60" i="32"/>
  <c r="P60" i="32" s="1"/>
  <c r="AK60" i="32"/>
  <c r="N60" i="32" s="1"/>
  <c r="AJ60" i="32"/>
  <c r="M60" i="32" s="1"/>
  <c r="AI60" i="32"/>
  <c r="AL60" i="32" s="1"/>
  <c r="AH52" i="32"/>
  <c r="P52" i="32" s="1"/>
  <c r="AK52" i="32"/>
  <c r="N52" i="32" s="1"/>
  <c r="AI157" i="32" s="1"/>
  <c r="H442" i="70" s="1"/>
  <c r="AJ52" i="32"/>
  <c r="M52" i="32" s="1"/>
  <c r="AH157" i="32" s="1"/>
  <c r="G442" i="70" s="1"/>
  <c r="AI52" i="32"/>
  <c r="AH44" i="32"/>
  <c r="P44" i="32" s="1"/>
  <c r="AK44" i="32"/>
  <c r="N44" i="32" s="1"/>
  <c r="AJ44" i="32"/>
  <c r="M44" i="32" s="1"/>
  <c r="AI44" i="32"/>
  <c r="AL44" i="32" s="1"/>
  <c r="AK113" i="32"/>
  <c r="N113" i="32" s="1"/>
  <c r="AJ113" i="32"/>
  <c r="M113" i="32" s="1"/>
  <c r="AH113" i="32"/>
  <c r="P113" i="32" s="1"/>
  <c r="AI113" i="32"/>
  <c r="AK105" i="32"/>
  <c r="N105" i="32" s="1"/>
  <c r="AJ105" i="32"/>
  <c r="M105" i="32" s="1"/>
  <c r="AI105" i="32"/>
  <c r="AH105" i="32"/>
  <c r="P105" i="32" s="1"/>
  <c r="AK73" i="32"/>
  <c r="N73" i="32" s="1"/>
  <c r="AJ73" i="32"/>
  <c r="M73" i="32" s="1"/>
  <c r="AI73" i="32"/>
  <c r="AH73" i="32"/>
  <c r="P73" i="32" s="1"/>
  <c r="AH118" i="32"/>
  <c r="P118" i="32" s="1"/>
  <c r="AK118" i="32"/>
  <c r="N118" i="32" s="1"/>
  <c r="AJ118" i="32"/>
  <c r="M118" i="32" s="1"/>
  <c r="AI118" i="32"/>
  <c r="AH110" i="32"/>
  <c r="P110" i="32" s="1"/>
  <c r="AK110" i="32"/>
  <c r="N110" i="32" s="1"/>
  <c r="AJ110" i="32"/>
  <c r="M110" i="32" s="1"/>
  <c r="AI110" i="32"/>
  <c r="AH102" i="32"/>
  <c r="P102" i="32" s="1"/>
  <c r="AK102" i="32"/>
  <c r="N102" i="32" s="1"/>
  <c r="AJ102" i="32"/>
  <c r="M102" i="32" s="1"/>
  <c r="AI102" i="32"/>
  <c r="AL102" i="32" s="1"/>
  <c r="AH94" i="32"/>
  <c r="P94" i="32" s="1"/>
  <c r="AK94" i="32"/>
  <c r="N94" i="32" s="1"/>
  <c r="AJ94" i="32"/>
  <c r="M94" i="32" s="1"/>
  <c r="AI94" i="32"/>
  <c r="AL94" i="32" s="1"/>
  <c r="AH86" i="32"/>
  <c r="P86" i="32" s="1"/>
  <c r="AK86" i="32"/>
  <c r="N86" i="32" s="1"/>
  <c r="AJ86" i="32"/>
  <c r="M86" i="32" s="1"/>
  <c r="AI86" i="32"/>
  <c r="AL86" i="32" s="1"/>
  <c r="AH78" i="32"/>
  <c r="P78" i="32" s="1"/>
  <c r="AK78" i="32"/>
  <c r="N78" i="32" s="1"/>
  <c r="AJ78" i="32"/>
  <c r="M78" i="32" s="1"/>
  <c r="AI78" i="32"/>
  <c r="AL78" i="32" s="1"/>
  <c r="AH70" i="32"/>
  <c r="P70" i="32" s="1"/>
  <c r="AK70" i="32"/>
  <c r="N70" i="32" s="1"/>
  <c r="AJ70" i="32"/>
  <c r="M70" i="32" s="1"/>
  <c r="AI70" i="32"/>
  <c r="AH62" i="32"/>
  <c r="P62" i="32" s="1"/>
  <c r="AK62" i="32"/>
  <c r="N62" i="32" s="1"/>
  <c r="AJ62" i="32"/>
  <c r="M62" i="32" s="1"/>
  <c r="AI62" i="32"/>
  <c r="AL62" i="32" s="1"/>
  <c r="AH54" i="32"/>
  <c r="P54" i="32" s="1"/>
  <c r="AK54" i="32"/>
  <c r="N54" i="32" s="1"/>
  <c r="AI163" i="32" s="1"/>
  <c r="H448" i="70" s="1"/>
  <c r="AJ54" i="32"/>
  <c r="M54" i="32" s="1"/>
  <c r="AH163" i="32" s="1"/>
  <c r="G448" i="70" s="1"/>
  <c r="AI54" i="32"/>
  <c r="AH46" i="32"/>
  <c r="P46" i="32" s="1"/>
  <c r="AK46" i="32"/>
  <c r="N46" i="32" s="1"/>
  <c r="AJ46" i="32"/>
  <c r="M46" i="32" s="1"/>
  <c r="AI46" i="32"/>
  <c r="AL46" i="32" s="1"/>
  <c r="AK97" i="32"/>
  <c r="N97" i="32" s="1"/>
  <c r="AJ97" i="32"/>
  <c r="M97" i="32" s="1"/>
  <c r="AI97" i="32"/>
  <c r="AH97" i="32"/>
  <c r="P97" i="32" s="1"/>
  <c r="AK89" i="32"/>
  <c r="N89" i="32" s="1"/>
  <c r="AJ89" i="32"/>
  <c r="M89" i="32" s="1"/>
  <c r="AI89" i="32"/>
  <c r="AH89" i="32"/>
  <c r="P89" i="32" s="1"/>
  <c r="AK81" i="32"/>
  <c r="N81" i="32" s="1"/>
  <c r="AJ81" i="32"/>
  <c r="M81" i="32" s="1"/>
  <c r="AI81" i="32"/>
  <c r="AL81" i="32" s="1"/>
  <c r="AH81" i="32"/>
  <c r="P81" i="32" s="1"/>
  <c r="AK65" i="32"/>
  <c r="N65" i="32" s="1"/>
  <c r="AJ65" i="32"/>
  <c r="M65" i="32" s="1"/>
  <c r="AI65" i="32"/>
  <c r="AH65" i="32"/>
  <c r="P65" i="32" s="1"/>
  <c r="AK57" i="32"/>
  <c r="N57" i="32" s="1"/>
  <c r="AJ57" i="32"/>
  <c r="M57" i="32" s="1"/>
  <c r="AI57" i="32"/>
  <c r="AL57" i="32" s="1"/>
  <c r="AH57" i="32"/>
  <c r="P57" i="32" s="1"/>
  <c r="AK49" i="32"/>
  <c r="N49" i="32" s="1"/>
  <c r="AI148" i="32" s="1"/>
  <c r="H433" i="70" s="1"/>
  <c r="AJ49" i="32"/>
  <c r="M49" i="32" s="1"/>
  <c r="AH148" i="32" s="1"/>
  <c r="G433" i="70" s="1"/>
  <c r="AI49" i="32"/>
  <c r="AL49" i="32" s="1"/>
  <c r="AH49" i="32"/>
  <c r="P49" i="32" s="1"/>
  <c r="AH123" i="32"/>
  <c r="P123" i="32" s="1"/>
  <c r="AK123" i="32"/>
  <c r="N123" i="32" s="1"/>
  <c r="AJ123" i="32"/>
  <c r="M123" i="32" s="1"/>
  <c r="AI123" i="32"/>
  <c r="AH115" i="32"/>
  <c r="P115" i="32" s="1"/>
  <c r="AK115" i="32"/>
  <c r="N115" i="32" s="1"/>
  <c r="AJ115" i="32"/>
  <c r="M115" i="32" s="1"/>
  <c r="AI115" i="32"/>
  <c r="AL115" i="32" s="1"/>
  <c r="AH107" i="32"/>
  <c r="P107" i="32" s="1"/>
  <c r="AK107" i="32"/>
  <c r="N107" i="32" s="1"/>
  <c r="AJ107" i="32"/>
  <c r="M107" i="32" s="1"/>
  <c r="AI107" i="32"/>
  <c r="AH99" i="32"/>
  <c r="P99" i="32" s="1"/>
  <c r="AK99" i="32"/>
  <c r="N99" i="32" s="1"/>
  <c r="AJ99" i="32"/>
  <c r="M99" i="32" s="1"/>
  <c r="AI99" i="32"/>
  <c r="AH91" i="32"/>
  <c r="P91" i="32" s="1"/>
  <c r="AK91" i="32"/>
  <c r="N91" i="32" s="1"/>
  <c r="AJ91" i="32"/>
  <c r="M91" i="32" s="1"/>
  <c r="AI91" i="32"/>
  <c r="AH83" i="32"/>
  <c r="P83" i="32" s="1"/>
  <c r="AK83" i="32"/>
  <c r="N83" i="32" s="1"/>
  <c r="AJ83" i="32"/>
  <c r="M83" i="32" s="1"/>
  <c r="AI83" i="32"/>
  <c r="AL83" i="32" s="1"/>
  <c r="AH75" i="32"/>
  <c r="P75" i="32" s="1"/>
  <c r="AK75" i="32"/>
  <c r="N75" i="32" s="1"/>
  <c r="AJ75" i="32"/>
  <c r="M75" i="32" s="1"/>
  <c r="AI75" i="32"/>
  <c r="AH67" i="32"/>
  <c r="P67" i="32" s="1"/>
  <c r="AK67" i="32"/>
  <c r="N67" i="32" s="1"/>
  <c r="AJ67" i="32"/>
  <c r="M67" i="32" s="1"/>
  <c r="AI67" i="32"/>
  <c r="AH59" i="32"/>
  <c r="P59" i="32" s="1"/>
  <c r="AK59" i="32"/>
  <c r="N59" i="32" s="1"/>
  <c r="AJ59" i="32"/>
  <c r="M59" i="32" s="1"/>
  <c r="AI59" i="32"/>
  <c r="AH51" i="32"/>
  <c r="P51" i="32" s="1"/>
  <c r="AK51" i="32"/>
  <c r="N51" i="32" s="1"/>
  <c r="AI154" i="32" s="1"/>
  <c r="H439" i="70" s="1"/>
  <c r="AJ51" i="32"/>
  <c r="M51" i="32" s="1"/>
  <c r="AH154" i="32" s="1"/>
  <c r="G439" i="70" s="1"/>
  <c r="AI51" i="32"/>
  <c r="AH120" i="32"/>
  <c r="P120" i="32" s="1"/>
  <c r="AJ120" i="32"/>
  <c r="M120" i="32" s="1"/>
  <c r="AI120" i="32"/>
  <c r="AL120" i="32" s="1"/>
  <c r="AK120" i="32"/>
  <c r="N120" i="32" s="1"/>
  <c r="AH112" i="32"/>
  <c r="P112" i="32" s="1"/>
  <c r="AI112" i="32"/>
  <c r="AL112" i="32" s="1"/>
  <c r="AK112" i="32"/>
  <c r="N112" i="32" s="1"/>
  <c r="AJ112" i="32"/>
  <c r="M112" i="32" s="1"/>
  <c r="AH104" i="32"/>
  <c r="P104" i="32" s="1"/>
  <c r="AK104" i="32"/>
  <c r="N104" i="32" s="1"/>
  <c r="AI104" i="32"/>
  <c r="AL104" i="32" s="1"/>
  <c r="AJ104" i="32"/>
  <c r="M104" i="32" s="1"/>
  <c r="AI96" i="32"/>
  <c r="AH96" i="32"/>
  <c r="P96" i="32" s="1"/>
  <c r="AJ96" i="32"/>
  <c r="M96" i="32" s="1"/>
  <c r="AK96" i="32"/>
  <c r="N96" i="32" s="1"/>
  <c r="AI88" i="32"/>
  <c r="AH88" i="32"/>
  <c r="P88" i="32" s="1"/>
  <c r="AJ88" i="32"/>
  <c r="M88" i="32" s="1"/>
  <c r="AK88" i="32"/>
  <c r="N88" i="32" s="1"/>
  <c r="AI80" i="32"/>
  <c r="AH80" i="32"/>
  <c r="P80" i="32" s="1"/>
  <c r="AK80" i="32"/>
  <c r="N80" i="32" s="1"/>
  <c r="AJ80" i="32"/>
  <c r="M80" i="32" s="1"/>
  <c r="AI72" i="32"/>
  <c r="O72" i="32" s="1"/>
  <c r="AH72" i="32"/>
  <c r="P72" i="32" s="1"/>
  <c r="AK72" i="32"/>
  <c r="N72" i="32" s="1"/>
  <c r="AJ72" i="32"/>
  <c r="M72" i="32" s="1"/>
  <c r="AI64" i="32"/>
  <c r="AH64" i="32"/>
  <c r="P64" i="32" s="1"/>
  <c r="AJ64" i="32"/>
  <c r="M64" i="32" s="1"/>
  <c r="AK64" i="32"/>
  <c r="N64" i="32" s="1"/>
  <c r="AI56" i="32"/>
  <c r="AH56" i="32"/>
  <c r="P56" i="32" s="1"/>
  <c r="AJ56" i="32"/>
  <c r="M56" i="32" s="1"/>
  <c r="AK56" i="32"/>
  <c r="N56" i="32" s="1"/>
  <c r="AI48" i="32"/>
  <c r="AL48" i="32" s="1"/>
  <c r="AH48" i="32"/>
  <c r="P48" i="32" s="1"/>
  <c r="AK48" i="32"/>
  <c r="N48" i="32" s="1"/>
  <c r="AI145" i="32" s="1"/>
  <c r="H430" i="70" s="1"/>
  <c r="AJ48" i="32"/>
  <c r="M48" i="32" s="1"/>
  <c r="AH145" i="32" s="1"/>
  <c r="G430" i="70" s="1"/>
  <c r="AH117" i="32"/>
  <c r="P117" i="32" s="1"/>
  <c r="AJ117" i="32"/>
  <c r="M117" i="32" s="1"/>
  <c r="AK117" i="32"/>
  <c r="N117" i="32" s="1"/>
  <c r="AI117" i="32"/>
  <c r="AH109" i="32"/>
  <c r="P109" i="32" s="1"/>
  <c r="AK109" i="32"/>
  <c r="N109" i="32" s="1"/>
  <c r="AJ109" i="32"/>
  <c r="M109" i="32" s="1"/>
  <c r="AI109" i="32"/>
  <c r="AH101" i="32"/>
  <c r="P101" i="32" s="1"/>
  <c r="AI101" i="32"/>
  <c r="AJ101" i="32"/>
  <c r="M101" i="32" s="1"/>
  <c r="AK101" i="32"/>
  <c r="N101" i="32" s="1"/>
  <c r="AH93" i="32"/>
  <c r="P93" i="32" s="1"/>
  <c r="AI93" i="32"/>
  <c r="AJ93" i="32"/>
  <c r="M93" i="32" s="1"/>
  <c r="AK93" i="32"/>
  <c r="N93" i="32" s="1"/>
  <c r="AH85" i="32"/>
  <c r="P85" i="32" s="1"/>
  <c r="AI85" i="32"/>
  <c r="AK85" i="32"/>
  <c r="N85" i="32" s="1"/>
  <c r="AJ85" i="32"/>
  <c r="M85" i="32" s="1"/>
  <c r="AH77" i="32"/>
  <c r="P77" i="32" s="1"/>
  <c r="AI77" i="32"/>
  <c r="AK77" i="32"/>
  <c r="N77" i="32" s="1"/>
  <c r="AJ77" i="32"/>
  <c r="M77" i="32" s="1"/>
  <c r="AH69" i="32"/>
  <c r="P69" i="32" s="1"/>
  <c r="AI69" i="32"/>
  <c r="AJ69" i="32"/>
  <c r="M69" i="32" s="1"/>
  <c r="AK69" i="32"/>
  <c r="N69" i="32" s="1"/>
  <c r="AH61" i="32"/>
  <c r="P61" i="32" s="1"/>
  <c r="AI61" i="32"/>
  <c r="AL61" i="32" s="1"/>
  <c r="AJ61" i="32"/>
  <c r="M61" i="32" s="1"/>
  <c r="AK61" i="32"/>
  <c r="N61" i="32" s="1"/>
  <c r="AH53" i="32"/>
  <c r="P53" i="32" s="1"/>
  <c r="AI53" i="32"/>
  <c r="O53" i="32" s="1"/>
  <c r="AJ160" i="32" s="1"/>
  <c r="I445" i="70" s="1"/>
  <c r="AK53" i="32"/>
  <c r="N53" i="32" s="1"/>
  <c r="AI160" i="32" s="1"/>
  <c r="H445" i="70" s="1"/>
  <c r="AJ53" i="32"/>
  <c r="M53" i="32" s="1"/>
  <c r="AH160" i="32" s="1"/>
  <c r="G445" i="70" s="1"/>
  <c r="AH45" i="32"/>
  <c r="P45" i="32" s="1"/>
  <c r="AI45" i="32"/>
  <c r="AK45" i="32"/>
  <c r="N45" i="32" s="1"/>
  <c r="AJ45" i="32"/>
  <c r="M45" i="32" s="1"/>
  <c r="AK121" i="32"/>
  <c r="N121" i="32" s="1"/>
  <c r="AJ121" i="32"/>
  <c r="M121" i="32" s="1"/>
  <c r="AH121" i="32"/>
  <c r="P121" i="32" s="1"/>
  <c r="AI121" i="32"/>
  <c r="AL121" i="32" s="1"/>
  <c r="AK122" i="32"/>
  <c r="N122" i="32" s="1"/>
  <c r="AJ122" i="32"/>
  <c r="M122" i="32" s="1"/>
  <c r="AH122" i="32"/>
  <c r="P122" i="32" s="1"/>
  <c r="AI122" i="32"/>
  <c r="AK114" i="32"/>
  <c r="N114" i="32" s="1"/>
  <c r="AJ114" i="32"/>
  <c r="M114" i="32" s="1"/>
  <c r="AI114" i="32"/>
  <c r="AH114" i="32"/>
  <c r="P114" i="32" s="1"/>
  <c r="AK106" i="32"/>
  <c r="N106" i="32" s="1"/>
  <c r="AJ106" i="32"/>
  <c r="M106" i="32" s="1"/>
  <c r="AI106" i="32"/>
  <c r="AH106" i="32"/>
  <c r="P106" i="32" s="1"/>
  <c r="AK98" i="32"/>
  <c r="N98" i="32" s="1"/>
  <c r="AJ98" i="32"/>
  <c r="M98" i="32" s="1"/>
  <c r="AI98" i="32"/>
  <c r="AL98" i="32" s="1"/>
  <c r="AH98" i="32"/>
  <c r="P98" i="32" s="1"/>
  <c r="AK90" i="32"/>
  <c r="N90" i="32" s="1"/>
  <c r="AJ90" i="32"/>
  <c r="M90" i="32" s="1"/>
  <c r="AI90" i="32"/>
  <c r="AH90" i="32"/>
  <c r="P90" i="32" s="1"/>
  <c r="AK82" i="32"/>
  <c r="N82" i="32" s="1"/>
  <c r="AJ82" i="32"/>
  <c r="M82" i="32" s="1"/>
  <c r="AI82" i="32"/>
  <c r="AH82" i="32"/>
  <c r="P82" i="32" s="1"/>
  <c r="AK74" i="32"/>
  <c r="N74" i="32" s="1"/>
  <c r="AJ74" i="32"/>
  <c r="M74" i="32" s="1"/>
  <c r="AI74" i="32"/>
  <c r="AH74" i="32"/>
  <c r="P74" i="32" s="1"/>
  <c r="AK66" i="32"/>
  <c r="N66" i="32" s="1"/>
  <c r="AJ66" i="32"/>
  <c r="M66" i="32" s="1"/>
  <c r="AI66" i="32"/>
  <c r="AL66" i="32" s="1"/>
  <c r="AH66" i="32"/>
  <c r="P66" i="32" s="1"/>
  <c r="AK58" i="32"/>
  <c r="N58" i="32" s="1"/>
  <c r="AJ58" i="32"/>
  <c r="M58" i="32" s="1"/>
  <c r="AI58" i="32"/>
  <c r="AH58" i="32"/>
  <c r="P58" i="32" s="1"/>
  <c r="AK50" i="32"/>
  <c r="N50" i="32" s="1"/>
  <c r="AI151" i="32" s="1"/>
  <c r="H436" i="70" s="1"/>
  <c r="AJ50" i="32"/>
  <c r="M50" i="32" s="1"/>
  <c r="AH151" i="32" s="1"/>
  <c r="G436" i="70" s="1"/>
  <c r="AI50" i="32"/>
  <c r="AH50" i="32"/>
  <c r="P50" i="32" s="1"/>
  <c r="AJ123" i="31"/>
  <c r="M123" i="31" s="1"/>
  <c r="AH123" i="31"/>
  <c r="P123" i="31" s="1"/>
  <c r="AI123" i="31"/>
  <c r="AK123" i="31"/>
  <c r="N123" i="31" s="1"/>
  <c r="AH119" i="31"/>
  <c r="P119" i="31" s="1"/>
  <c r="AK119" i="31"/>
  <c r="N119" i="31" s="1"/>
  <c r="AJ119" i="31"/>
  <c r="M119" i="31" s="1"/>
  <c r="AI119" i="31"/>
  <c r="AJ115" i="31"/>
  <c r="M115" i="31" s="1"/>
  <c r="AH115" i="31"/>
  <c r="P115" i="31" s="1"/>
  <c r="AK115" i="31"/>
  <c r="N115" i="31" s="1"/>
  <c r="AI115" i="31"/>
  <c r="AH111" i="31"/>
  <c r="P111" i="31" s="1"/>
  <c r="AK111" i="31"/>
  <c r="N111" i="31" s="1"/>
  <c r="AJ111" i="31"/>
  <c r="M111" i="31" s="1"/>
  <c r="AI111" i="31"/>
  <c r="AJ107" i="31"/>
  <c r="M107" i="31" s="1"/>
  <c r="AH107" i="31"/>
  <c r="P107" i="31" s="1"/>
  <c r="AI107" i="31"/>
  <c r="AK107" i="31"/>
  <c r="N107" i="31" s="1"/>
  <c r="AH103" i="31"/>
  <c r="P103" i="31" s="1"/>
  <c r="AK103" i="31"/>
  <c r="N103" i="31" s="1"/>
  <c r="AJ103" i="31"/>
  <c r="M103" i="31" s="1"/>
  <c r="AI103" i="31"/>
  <c r="AL103" i="31" s="1"/>
  <c r="AJ99" i="31"/>
  <c r="M99" i="31" s="1"/>
  <c r="AH99" i="31"/>
  <c r="P99" i="31" s="1"/>
  <c r="AK99" i="31"/>
  <c r="N99" i="31" s="1"/>
  <c r="AI99" i="31"/>
  <c r="AH95" i="31"/>
  <c r="P95" i="31" s="1"/>
  <c r="AK95" i="31"/>
  <c r="N95" i="31" s="1"/>
  <c r="AJ95" i="31"/>
  <c r="M95" i="31" s="1"/>
  <c r="AI95" i="31"/>
  <c r="AL95" i="31" s="1"/>
  <c r="AJ91" i="31"/>
  <c r="M91" i="31" s="1"/>
  <c r="AH91" i="31"/>
  <c r="P91" i="31" s="1"/>
  <c r="AK91" i="31"/>
  <c r="N91" i="31" s="1"/>
  <c r="AI91" i="31"/>
  <c r="AH87" i="31"/>
  <c r="P87" i="31" s="1"/>
  <c r="AK87" i="31"/>
  <c r="N87" i="31" s="1"/>
  <c r="AJ87" i="31"/>
  <c r="M87" i="31" s="1"/>
  <c r="AI87" i="31"/>
  <c r="AL87" i="31" s="1"/>
  <c r="AJ83" i="31"/>
  <c r="M83" i="31" s="1"/>
  <c r="AH83" i="31"/>
  <c r="P83" i="31" s="1"/>
  <c r="AI83" i="31"/>
  <c r="AK83" i="31"/>
  <c r="N83" i="31" s="1"/>
  <c r="AH79" i="31"/>
  <c r="P79" i="31" s="1"/>
  <c r="AK79" i="31"/>
  <c r="N79" i="31" s="1"/>
  <c r="AJ79" i="31"/>
  <c r="M79" i="31" s="1"/>
  <c r="AI79" i="31"/>
  <c r="AJ75" i="31"/>
  <c r="M75" i="31" s="1"/>
  <c r="AI75" i="31"/>
  <c r="AH75" i="31"/>
  <c r="P75" i="31" s="1"/>
  <c r="AK75" i="31"/>
  <c r="N75" i="31" s="1"/>
  <c r="AH71" i="31"/>
  <c r="P71" i="31" s="1"/>
  <c r="AK71" i="31"/>
  <c r="N71" i="31" s="1"/>
  <c r="AJ71" i="31"/>
  <c r="M71" i="31" s="1"/>
  <c r="AI71" i="31"/>
  <c r="AL71" i="31" s="1"/>
  <c r="AJ67" i="31"/>
  <c r="M67" i="31" s="1"/>
  <c r="AI67" i="31"/>
  <c r="AH67" i="31"/>
  <c r="P67" i="31" s="1"/>
  <c r="AK67" i="31"/>
  <c r="N67" i="31" s="1"/>
  <c r="AH63" i="31"/>
  <c r="P63" i="31" s="1"/>
  <c r="AK63" i="31"/>
  <c r="N63" i="31" s="1"/>
  <c r="AJ63" i="31"/>
  <c r="M63" i="31" s="1"/>
  <c r="AI63" i="31"/>
  <c r="AL63" i="31" s="1"/>
  <c r="AJ59" i="31"/>
  <c r="M59" i="31" s="1"/>
  <c r="AI59" i="31"/>
  <c r="AH59" i="31"/>
  <c r="P59" i="31" s="1"/>
  <c r="AK59" i="31"/>
  <c r="N59" i="31" s="1"/>
  <c r="AH55" i="31"/>
  <c r="P55" i="31" s="1"/>
  <c r="AK55" i="31"/>
  <c r="N55" i="31" s="1"/>
  <c r="AJ55" i="31"/>
  <c r="M55" i="31" s="1"/>
  <c r="AI55" i="31"/>
  <c r="AL55" i="31" s="1"/>
  <c r="AJ51" i="31"/>
  <c r="M51" i="31" s="1"/>
  <c r="AH156" i="31" s="1"/>
  <c r="G403" i="70" s="1"/>
  <c r="AI51" i="31"/>
  <c r="AH51" i="31"/>
  <c r="P51" i="31" s="1"/>
  <c r="AK51" i="31"/>
  <c r="N51" i="31" s="1"/>
  <c r="AI156" i="31" s="1"/>
  <c r="H403" i="70" s="1"/>
  <c r="AH47" i="31"/>
  <c r="P47" i="31" s="1"/>
  <c r="AK47" i="31"/>
  <c r="N47" i="31" s="1"/>
  <c r="AJ47" i="31"/>
  <c r="M47" i="31" s="1"/>
  <c r="AI47" i="31"/>
  <c r="AH122" i="31"/>
  <c r="P122" i="31" s="1"/>
  <c r="AK122" i="31"/>
  <c r="N122" i="31" s="1"/>
  <c r="AI122" i="31"/>
  <c r="AJ122" i="31"/>
  <c r="M122" i="31" s="1"/>
  <c r="AK118" i="31"/>
  <c r="N118" i="31" s="1"/>
  <c r="AJ118" i="31"/>
  <c r="M118" i="31" s="1"/>
  <c r="AH118" i="31"/>
  <c r="P118" i="31" s="1"/>
  <c r="AI118" i="31"/>
  <c r="AL118" i="31" s="1"/>
  <c r="AH114" i="31"/>
  <c r="P114" i="31" s="1"/>
  <c r="AJ114" i="31"/>
  <c r="M114" i="31" s="1"/>
  <c r="AK114" i="31"/>
  <c r="N114" i="31" s="1"/>
  <c r="AI114" i="31"/>
  <c r="AK110" i="31"/>
  <c r="N110" i="31" s="1"/>
  <c r="AJ110" i="31"/>
  <c r="M110" i="31" s="1"/>
  <c r="AH110" i="31"/>
  <c r="P110" i="31" s="1"/>
  <c r="AI110" i="31"/>
  <c r="AH106" i="31"/>
  <c r="P106" i="31" s="1"/>
  <c r="AI106" i="31"/>
  <c r="AJ106" i="31"/>
  <c r="M106" i="31" s="1"/>
  <c r="AK106" i="31"/>
  <c r="N106" i="31" s="1"/>
  <c r="AK102" i="31"/>
  <c r="N102" i="31" s="1"/>
  <c r="AJ102" i="31"/>
  <c r="M102" i="31" s="1"/>
  <c r="AI102" i="31"/>
  <c r="AL102" i="31" s="1"/>
  <c r="AH102" i="31"/>
  <c r="P102" i="31" s="1"/>
  <c r="AH98" i="31"/>
  <c r="P98" i="31" s="1"/>
  <c r="AJ98" i="31"/>
  <c r="M98" i="31" s="1"/>
  <c r="AK98" i="31"/>
  <c r="N98" i="31" s="1"/>
  <c r="AI98" i="31"/>
  <c r="AK94" i="31"/>
  <c r="N94" i="31" s="1"/>
  <c r="AJ94" i="31"/>
  <c r="M94" i="31" s="1"/>
  <c r="AI94" i="31"/>
  <c r="AL94" i="31" s="1"/>
  <c r="AH94" i="31"/>
  <c r="P94" i="31" s="1"/>
  <c r="AI90" i="31"/>
  <c r="AH90" i="31"/>
  <c r="P90" i="31" s="1"/>
  <c r="AK90" i="31"/>
  <c r="N90" i="31" s="1"/>
  <c r="AJ90" i="31"/>
  <c r="M90" i="31" s="1"/>
  <c r="AK86" i="31"/>
  <c r="N86" i="31" s="1"/>
  <c r="AJ86" i="31"/>
  <c r="M86" i="31" s="1"/>
  <c r="AI86" i="31"/>
  <c r="O86" i="31" s="1"/>
  <c r="AH86" i="31"/>
  <c r="P86" i="31" s="1"/>
  <c r="AI82" i="31"/>
  <c r="AH82" i="31"/>
  <c r="P82" i="31" s="1"/>
  <c r="AJ82" i="31"/>
  <c r="M82" i="31" s="1"/>
  <c r="AK82" i="31"/>
  <c r="N82" i="31" s="1"/>
  <c r="AK78" i="31"/>
  <c r="N78" i="31" s="1"/>
  <c r="AJ78" i="31"/>
  <c r="M78" i="31" s="1"/>
  <c r="AI78" i="31"/>
  <c r="AL78" i="31" s="1"/>
  <c r="AH78" i="31"/>
  <c r="P78" i="31" s="1"/>
  <c r="AI74" i="31"/>
  <c r="AH74" i="31"/>
  <c r="P74" i="31" s="1"/>
  <c r="AJ74" i="31"/>
  <c r="M74" i="31" s="1"/>
  <c r="AK74" i="31"/>
  <c r="N74" i="31" s="1"/>
  <c r="AK70" i="31"/>
  <c r="N70" i="31" s="1"/>
  <c r="AJ70" i="31"/>
  <c r="M70" i="31" s="1"/>
  <c r="AI70" i="31"/>
  <c r="O70" i="31" s="1"/>
  <c r="AH70" i="31"/>
  <c r="P70" i="31" s="1"/>
  <c r="AI66" i="31"/>
  <c r="AH66" i="31"/>
  <c r="P66" i="31" s="1"/>
  <c r="AJ66" i="31"/>
  <c r="M66" i="31" s="1"/>
  <c r="AK66" i="31"/>
  <c r="N66" i="31" s="1"/>
  <c r="AK62" i="31"/>
  <c r="N62" i="31" s="1"/>
  <c r="AJ62" i="31"/>
  <c r="M62" i="31" s="1"/>
  <c r="AI62" i="31"/>
  <c r="AL62" i="31" s="1"/>
  <c r="AH62" i="31"/>
  <c r="P62" i="31" s="1"/>
  <c r="AI58" i="31"/>
  <c r="AH58" i="31"/>
  <c r="P58" i="31" s="1"/>
  <c r="AK58" i="31"/>
  <c r="N58" i="31" s="1"/>
  <c r="AJ58" i="31"/>
  <c r="M58" i="31" s="1"/>
  <c r="AK54" i="31"/>
  <c r="N54" i="31" s="1"/>
  <c r="AJ54" i="31"/>
  <c r="M54" i="31" s="1"/>
  <c r="AI54" i="31"/>
  <c r="AL54" i="31" s="1"/>
  <c r="AH54" i="31"/>
  <c r="P54" i="31" s="1"/>
  <c r="AI50" i="31"/>
  <c r="AH50" i="31"/>
  <c r="P50" i="31" s="1"/>
  <c r="AJ50" i="31"/>
  <c r="M50" i="31" s="1"/>
  <c r="AH153" i="31" s="1"/>
  <c r="G400" i="70" s="1"/>
  <c r="AK50" i="31"/>
  <c r="N50" i="31" s="1"/>
  <c r="AI153" i="31" s="1"/>
  <c r="H400" i="70" s="1"/>
  <c r="AK46" i="31"/>
  <c r="N46" i="31" s="1"/>
  <c r="AJ46" i="31"/>
  <c r="M46" i="31" s="1"/>
  <c r="AI46" i="31"/>
  <c r="AL46" i="31" s="1"/>
  <c r="AH46" i="31"/>
  <c r="P46" i="31" s="1"/>
  <c r="AH121" i="31"/>
  <c r="P121" i="31" s="1"/>
  <c r="AI121" i="31"/>
  <c r="AJ121" i="31"/>
  <c r="M121" i="31" s="1"/>
  <c r="AK121" i="31"/>
  <c r="N121" i="31" s="1"/>
  <c r="AK117" i="31"/>
  <c r="N117" i="31" s="1"/>
  <c r="AJ117" i="31"/>
  <c r="M117" i="31" s="1"/>
  <c r="AH117" i="31"/>
  <c r="P117" i="31" s="1"/>
  <c r="AI117" i="31"/>
  <c r="AH113" i="31"/>
  <c r="P113" i="31" s="1"/>
  <c r="AK113" i="31"/>
  <c r="N113" i="31" s="1"/>
  <c r="AI113" i="31"/>
  <c r="AJ113" i="31"/>
  <c r="M113" i="31" s="1"/>
  <c r="AK109" i="31"/>
  <c r="N109" i="31" s="1"/>
  <c r="AJ109" i="31"/>
  <c r="M109" i="31" s="1"/>
  <c r="AH109" i="31"/>
  <c r="P109" i="31" s="1"/>
  <c r="AI109" i="31"/>
  <c r="AH105" i="31"/>
  <c r="P105" i="31" s="1"/>
  <c r="AI105" i="31"/>
  <c r="AJ105" i="31"/>
  <c r="M105" i="31" s="1"/>
  <c r="AK105" i="31"/>
  <c r="N105" i="31" s="1"/>
  <c r="AK101" i="31"/>
  <c r="N101" i="31" s="1"/>
  <c r="AJ101" i="31"/>
  <c r="M101" i="31" s="1"/>
  <c r="AH101" i="31"/>
  <c r="P101" i="31" s="1"/>
  <c r="AI101" i="31"/>
  <c r="AL101" i="31" s="1"/>
  <c r="AH97" i="31"/>
  <c r="P97" i="31" s="1"/>
  <c r="AJ97" i="31"/>
  <c r="M97" i="31" s="1"/>
  <c r="AK97" i="31"/>
  <c r="N97" i="31" s="1"/>
  <c r="AI97" i="31"/>
  <c r="AK93" i="31"/>
  <c r="N93" i="31" s="1"/>
  <c r="AJ93" i="31"/>
  <c r="M93" i="31" s="1"/>
  <c r="AI93" i="31"/>
  <c r="AH93" i="31"/>
  <c r="P93" i="31" s="1"/>
  <c r="AH89" i="31"/>
  <c r="P89" i="31" s="1"/>
  <c r="AK89" i="31"/>
  <c r="N89" i="31" s="1"/>
  <c r="AJ89" i="31"/>
  <c r="M89" i="31" s="1"/>
  <c r="AI89" i="31"/>
  <c r="AK85" i="31"/>
  <c r="N85" i="31" s="1"/>
  <c r="AJ85" i="31"/>
  <c r="M85" i="31" s="1"/>
  <c r="AI85" i="31"/>
  <c r="AH85" i="31"/>
  <c r="P85" i="31" s="1"/>
  <c r="AH81" i="31"/>
  <c r="P81" i="31" s="1"/>
  <c r="AK81" i="31"/>
  <c r="N81" i="31" s="1"/>
  <c r="AI81" i="31"/>
  <c r="AJ81" i="31"/>
  <c r="M81" i="31" s="1"/>
  <c r="AK77" i="31"/>
  <c r="N77" i="31" s="1"/>
  <c r="AJ77" i="31"/>
  <c r="M77" i="31" s="1"/>
  <c r="AI77" i="31"/>
  <c r="AH77" i="31"/>
  <c r="P77" i="31" s="1"/>
  <c r="AH73" i="31"/>
  <c r="P73" i="31" s="1"/>
  <c r="AJ73" i="31"/>
  <c r="M73" i="31" s="1"/>
  <c r="AK73" i="31"/>
  <c r="N73" i="31" s="1"/>
  <c r="AI73" i="31"/>
  <c r="AK69" i="31"/>
  <c r="N69" i="31" s="1"/>
  <c r="AJ69" i="31"/>
  <c r="M69" i="31" s="1"/>
  <c r="AI69" i="31"/>
  <c r="AL69" i="31" s="1"/>
  <c r="AH69" i="31"/>
  <c r="P69" i="31" s="1"/>
  <c r="AH65" i="31"/>
  <c r="P65" i="31" s="1"/>
  <c r="AI65" i="31"/>
  <c r="AJ65" i="31"/>
  <c r="M65" i="31" s="1"/>
  <c r="AK65" i="31"/>
  <c r="N65" i="31" s="1"/>
  <c r="AK61" i="31"/>
  <c r="N61" i="31" s="1"/>
  <c r="AJ61" i="31"/>
  <c r="M61" i="31" s="1"/>
  <c r="AI61" i="31"/>
  <c r="AH61" i="31"/>
  <c r="P61" i="31" s="1"/>
  <c r="AH57" i="31"/>
  <c r="P57" i="31" s="1"/>
  <c r="AI57" i="31"/>
  <c r="AJ57" i="31"/>
  <c r="M57" i="31" s="1"/>
  <c r="AK57" i="31"/>
  <c r="N57" i="31" s="1"/>
  <c r="AK53" i="31"/>
  <c r="N53" i="31" s="1"/>
  <c r="AI162" i="31" s="1"/>
  <c r="H409" i="70" s="1"/>
  <c r="AJ53" i="31"/>
  <c r="M53" i="31" s="1"/>
  <c r="AH162" i="31" s="1"/>
  <c r="G409" i="70" s="1"/>
  <c r="AI53" i="31"/>
  <c r="AH53" i="31"/>
  <c r="P53" i="31" s="1"/>
  <c r="AH49" i="31"/>
  <c r="P49" i="31" s="1"/>
  <c r="AK49" i="31"/>
  <c r="N49" i="31" s="1"/>
  <c r="AI150" i="31" s="1"/>
  <c r="H397" i="70" s="1"/>
  <c r="AJ49" i="31"/>
  <c r="M49" i="31" s="1"/>
  <c r="AH150" i="31" s="1"/>
  <c r="G397" i="70" s="1"/>
  <c r="AI49" i="31"/>
  <c r="AK45" i="31"/>
  <c r="N45" i="31" s="1"/>
  <c r="AJ45" i="31"/>
  <c r="M45" i="31" s="1"/>
  <c r="AI45" i="31"/>
  <c r="AH45" i="31"/>
  <c r="P45" i="31" s="1"/>
  <c r="AI43" i="31"/>
  <c r="O43" i="31" s="1"/>
  <c r="AK43" i="31"/>
  <c r="N43" i="31" s="1"/>
  <c r="AH43" i="31"/>
  <c r="P43" i="31" s="1"/>
  <c r="AJ43" i="31"/>
  <c r="M43" i="31" s="1"/>
  <c r="AK124" i="31"/>
  <c r="N124" i="31" s="1"/>
  <c r="AJ124" i="31"/>
  <c r="M124" i="31" s="1"/>
  <c r="AI124" i="31"/>
  <c r="AL124" i="31" s="1"/>
  <c r="AH124" i="31"/>
  <c r="P124" i="31" s="1"/>
  <c r="AH120" i="31"/>
  <c r="P120" i="31" s="1"/>
  <c r="AK120" i="31"/>
  <c r="N120" i="31" s="1"/>
  <c r="AI120" i="31"/>
  <c r="AJ120" i="31"/>
  <c r="M120" i="31" s="1"/>
  <c r="AK116" i="31"/>
  <c r="N116" i="31" s="1"/>
  <c r="AJ116" i="31"/>
  <c r="M116" i="31" s="1"/>
  <c r="AH116" i="31"/>
  <c r="P116" i="31" s="1"/>
  <c r="AI116" i="31"/>
  <c r="AH112" i="31"/>
  <c r="P112" i="31" s="1"/>
  <c r="AK112" i="31"/>
  <c r="N112" i="31" s="1"/>
  <c r="AI112" i="31"/>
  <c r="AJ112" i="31"/>
  <c r="M112" i="31" s="1"/>
  <c r="AK108" i="31"/>
  <c r="N108" i="31" s="1"/>
  <c r="AJ108" i="31"/>
  <c r="M108" i="31" s="1"/>
  <c r="AI108" i="31"/>
  <c r="AL108" i="31" s="1"/>
  <c r="AH108" i="31"/>
  <c r="P108" i="31" s="1"/>
  <c r="AH104" i="31"/>
  <c r="P104" i="31" s="1"/>
  <c r="AK104" i="31"/>
  <c r="N104" i="31" s="1"/>
  <c r="AI104" i="31"/>
  <c r="AJ104" i="31"/>
  <c r="M104" i="31" s="1"/>
  <c r="AK100" i="31"/>
  <c r="N100" i="31" s="1"/>
  <c r="AJ100" i="31"/>
  <c r="M100" i="31" s="1"/>
  <c r="AH100" i="31"/>
  <c r="P100" i="31" s="1"/>
  <c r="AI100" i="31"/>
  <c r="AL100" i="31" s="1"/>
  <c r="AH96" i="31"/>
  <c r="P96" i="31" s="1"/>
  <c r="AK96" i="31"/>
  <c r="N96" i="31" s="1"/>
  <c r="AJ96" i="31"/>
  <c r="M96" i="31" s="1"/>
  <c r="AI96" i="31"/>
  <c r="AK92" i="31"/>
  <c r="N92" i="31" s="1"/>
  <c r="AJ92" i="31"/>
  <c r="M92" i="31" s="1"/>
  <c r="AI92" i="31"/>
  <c r="AL92" i="31" s="1"/>
  <c r="AH92" i="31"/>
  <c r="P92" i="31" s="1"/>
  <c r="AH88" i="31"/>
  <c r="P88" i="31" s="1"/>
  <c r="AK88" i="31"/>
  <c r="N88" i="31" s="1"/>
  <c r="AJ88" i="31"/>
  <c r="M88" i="31" s="1"/>
  <c r="AI88" i="31"/>
  <c r="AK84" i="31"/>
  <c r="N84" i="31" s="1"/>
  <c r="AJ84" i="31"/>
  <c r="M84" i="31" s="1"/>
  <c r="AI84" i="31"/>
  <c r="AH84" i="31"/>
  <c r="P84" i="31" s="1"/>
  <c r="AH80" i="31"/>
  <c r="P80" i="31" s="1"/>
  <c r="AK80" i="31"/>
  <c r="N80" i="31" s="1"/>
  <c r="AI80" i="31"/>
  <c r="AJ80" i="31"/>
  <c r="M80" i="31" s="1"/>
  <c r="AK76" i="31"/>
  <c r="N76" i="31" s="1"/>
  <c r="AJ76" i="31"/>
  <c r="M76" i="31" s="1"/>
  <c r="AI76" i="31"/>
  <c r="AL76" i="31" s="1"/>
  <c r="AH76" i="31"/>
  <c r="P76" i="31" s="1"/>
  <c r="AH72" i="31"/>
  <c r="P72" i="31" s="1"/>
  <c r="AK72" i="31"/>
  <c r="N72" i="31" s="1"/>
  <c r="AI72" i="31"/>
  <c r="AJ72" i="31"/>
  <c r="M72" i="31" s="1"/>
  <c r="AK68" i="31"/>
  <c r="N68" i="31" s="1"/>
  <c r="AJ68" i="31"/>
  <c r="M68" i="31" s="1"/>
  <c r="AI68" i="31"/>
  <c r="AL68" i="31" s="1"/>
  <c r="AH68" i="31"/>
  <c r="P68" i="31" s="1"/>
  <c r="AH64" i="31"/>
  <c r="P64" i="31" s="1"/>
  <c r="AK64" i="31"/>
  <c r="N64" i="31" s="1"/>
  <c r="AJ64" i="31"/>
  <c r="M64" i="31" s="1"/>
  <c r="AI64" i="31"/>
  <c r="AK60" i="31"/>
  <c r="N60" i="31" s="1"/>
  <c r="AJ60" i="31"/>
  <c r="M60" i="31" s="1"/>
  <c r="AI60" i="31"/>
  <c r="O60" i="31" s="1"/>
  <c r="AH60" i="31"/>
  <c r="P60" i="31" s="1"/>
  <c r="AH56" i="31"/>
  <c r="P56" i="31" s="1"/>
  <c r="AK56" i="31"/>
  <c r="N56" i="31" s="1"/>
  <c r="AI56" i="31"/>
  <c r="AJ56" i="31"/>
  <c r="M56" i="31" s="1"/>
  <c r="AK52" i="31"/>
  <c r="N52" i="31" s="1"/>
  <c r="AI159" i="31" s="1"/>
  <c r="H406" i="70" s="1"/>
  <c r="AJ52" i="31"/>
  <c r="M52" i="31" s="1"/>
  <c r="AH159" i="31" s="1"/>
  <c r="G406" i="70" s="1"/>
  <c r="AI52" i="31"/>
  <c r="AL52" i="31" s="1"/>
  <c r="AH52" i="31"/>
  <c r="P52" i="31" s="1"/>
  <c r="AH48" i="31"/>
  <c r="P48" i="31" s="1"/>
  <c r="AK48" i="31"/>
  <c r="N48" i="31" s="1"/>
  <c r="AI147" i="31" s="1"/>
  <c r="H394" i="70" s="1"/>
  <c r="AI48" i="31"/>
  <c r="AJ48" i="31"/>
  <c r="M48" i="31" s="1"/>
  <c r="AH147" i="31" s="1"/>
  <c r="G394" i="70" s="1"/>
  <c r="AK44" i="31"/>
  <c r="N44" i="31" s="1"/>
  <c r="AJ44" i="31"/>
  <c r="M44" i="31" s="1"/>
  <c r="AI44" i="31"/>
  <c r="AL44" i="31" s="1"/>
  <c r="AH44" i="31"/>
  <c r="P44" i="31" s="1"/>
  <c r="AH128" i="30"/>
  <c r="P128" i="30" s="1"/>
  <c r="AK128" i="30"/>
  <c r="N128" i="30" s="1"/>
  <c r="AJ128" i="30"/>
  <c r="M128" i="30" s="1"/>
  <c r="AI128" i="30"/>
  <c r="AH120" i="30"/>
  <c r="P120" i="30" s="1"/>
  <c r="AK120" i="30"/>
  <c r="N120" i="30" s="1"/>
  <c r="AJ120" i="30"/>
  <c r="M120" i="30" s="1"/>
  <c r="AI120" i="30"/>
  <c r="AL120" i="30" s="1"/>
  <c r="AH112" i="30"/>
  <c r="P112" i="30" s="1"/>
  <c r="AK112" i="30"/>
  <c r="N112" i="30" s="1"/>
  <c r="AJ112" i="30"/>
  <c r="M112" i="30" s="1"/>
  <c r="AI112" i="30"/>
  <c r="AI104" i="30"/>
  <c r="AH104" i="30"/>
  <c r="P104" i="30" s="1"/>
  <c r="AK104" i="30"/>
  <c r="N104" i="30" s="1"/>
  <c r="AJ104" i="30"/>
  <c r="M104" i="30" s="1"/>
  <c r="AI96" i="30"/>
  <c r="AH96" i="30"/>
  <c r="P96" i="30" s="1"/>
  <c r="AK96" i="30"/>
  <c r="N96" i="30" s="1"/>
  <c r="AJ96" i="30"/>
  <c r="M96" i="30" s="1"/>
  <c r="AI88" i="30"/>
  <c r="AL88" i="30" s="1"/>
  <c r="AH88" i="30"/>
  <c r="P88" i="30" s="1"/>
  <c r="AK88" i="30"/>
  <c r="N88" i="30" s="1"/>
  <c r="AJ88" i="30"/>
  <c r="M88" i="30" s="1"/>
  <c r="AI72" i="30"/>
  <c r="AH72" i="30"/>
  <c r="P72" i="30" s="1"/>
  <c r="AK72" i="30"/>
  <c r="N72" i="30" s="1"/>
  <c r="AJ72" i="30"/>
  <c r="M72" i="30" s="1"/>
  <c r="AK60" i="30"/>
  <c r="N60" i="30" s="1"/>
  <c r="AJ60" i="30"/>
  <c r="M60" i="30" s="1"/>
  <c r="AI60" i="30"/>
  <c r="AL60" i="30" s="1"/>
  <c r="AH60" i="30"/>
  <c r="P60" i="30" s="1"/>
  <c r="AK132" i="30"/>
  <c r="N132" i="30" s="1"/>
  <c r="AJ132" i="30"/>
  <c r="M132" i="30" s="1"/>
  <c r="AI132" i="30"/>
  <c r="AH132" i="30"/>
  <c r="P132" i="30" s="1"/>
  <c r="AI80" i="30"/>
  <c r="O80" i="30" s="1"/>
  <c r="AH80" i="30"/>
  <c r="P80" i="30" s="1"/>
  <c r="AK80" i="30"/>
  <c r="N80" i="30" s="1"/>
  <c r="AJ80" i="30"/>
  <c r="M80" i="30" s="1"/>
  <c r="AJ131" i="30"/>
  <c r="M131" i="30" s="1"/>
  <c r="AI131" i="30"/>
  <c r="AH131" i="30"/>
  <c r="P131" i="30" s="1"/>
  <c r="AK131" i="30"/>
  <c r="N131" i="30" s="1"/>
  <c r="AH119" i="30"/>
  <c r="P119" i="30" s="1"/>
  <c r="AK119" i="30"/>
  <c r="N119" i="30" s="1"/>
  <c r="AI119" i="30"/>
  <c r="AJ119" i="30"/>
  <c r="M119" i="30" s="1"/>
  <c r="AJ99" i="30"/>
  <c r="M99" i="30" s="1"/>
  <c r="AI99" i="30"/>
  <c r="AK99" i="30"/>
  <c r="N99" i="30" s="1"/>
  <c r="AH99" i="30"/>
  <c r="P99" i="30" s="1"/>
  <c r="AJ67" i="30"/>
  <c r="M67" i="30" s="1"/>
  <c r="AI67" i="30"/>
  <c r="AH67" i="30"/>
  <c r="P67" i="30" s="1"/>
  <c r="AK67" i="30"/>
  <c r="N67" i="30" s="1"/>
  <c r="AJ138" i="30"/>
  <c r="M138" i="30" s="1"/>
  <c r="AH138" i="30"/>
  <c r="P138" i="30" s="1"/>
  <c r="AI138" i="30"/>
  <c r="AK138" i="30"/>
  <c r="N138" i="30" s="1"/>
  <c r="AH134" i="30"/>
  <c r="P134" i="30" s="1"/>
  <c r="AK134" i="30"/>
  <c r="N134" i="30" s="1"/>
  <c r="AJ134" i="30"/>
  <c r="M134" i="30" s="1"/>
  <c r="AI134" i="30"/>
  <c r="AJ130" i="30"/>
  <c r="M130" i="30" s="1"/>
  <c r="AH130" i="30"/>
  <c r="P130" i="30" s="1"/>
  <c r="AI130" i="30"/>
  <c r="AK130" i="30"/>
  <c r="N130" i="30" s="1"/>
  <c r="AH126" i="30"/>
  <c r="P126" i="30" s="1"/>
  <c r="AK126" i="30"/>
  <c r="N126" i="30" s="1"/>
  <c r="AJ126" i="30"/>
  <c r="M126" i="30" s="1"/>
  <c r="AI126" i="30"/>
  <c r="AJ122" i="30"/>
  <c r="M122" i="30" s="1"/>
  <c r="AH122" i="30"/>
  <c r="P122" i="30" s="1"/>
  <c r="AK122" i="30"/>
  <c r="N122" i="30" s="1"/>
  <c r="AI122" i="30"/>
  <c r="AH118" i="30"/>
  <c r="P118" i="30" s="1"/>
  <c r="AK118" i="30"/>
  <c r="N118" i="30" s="1"/>
  <c r="AJ118" i="30"/>
  <c r="M118" i="30" s="1"/>
  <c r="AI118" i="30"/>
  <c r="AJ114" i="30"/>
  <c r="M114" i="30" s="1"/>
  <c r="AI114" i="30"/>
  <c r="AH114" i="30"/>
  <c r="P114" i="30" s="1"/>
  <c r="AK114" i="30"/>
  <c r="N114" i="30" s="1"/>
  <c r="AH110" i="30"/>
  <c r="P110" i="30" s="1"/>
  <c r="AK110" i="30"/>
  <c r="N110" i="30" s="1"/>
  <c r="AI110" i="30"/>
  <c r="AJ110" i="30"/>
  <c r="M110" i="30" s="1"/>
  <c r="AJ106" i="30"/>
  <c r="M106" i="30" s="1"/>
  <c r="AI106" i="30"/>
  <c r="AH106" i="30"/>
  <c r="P106" i="30" s="1"/>
  <c r="AK106" i="30"/>
  <c r="N106" i="30" s="1"/>
  <c r="AH102" i="30"/>
  <c r="P102" i="30" s="1"/>
  <c r="AK102" i="30"/>
  <c r="N102" i="30" s="1"/>
  <c r="AJ102" i="30"/>
  <c r="M102" i="30" s="1"/>
  <c r="AI102" i="30"/>
  <c r="AJ98" i="30"/>
  <c r="M98" i="30" s="1"/>
  <c r="AI98" i="30"/>
  <c r="AH98" i="30"/>
  <c r="P98" i="30" s="1"/>
  <c r="AK98" i="30"/>
  <c r="N98" i="30" s="1"/>
  <c r="AH94" i="30"/>
  <c r="P94" i="30" s="1"/>
  <c r="AK94" i="30"/>
  <c r="N94" i="30" s="1"/>
  <c r="AJ94" i="30"/>
  <c r="M94" i="30" s="1"/>
  <c r="AI94" i="30"/>
  <c r="AJ90" i="30"/>
  <c r="M90" i="30" s="1"/>
  <c r="AI90" i="30"/>
  <c r="AH90" i="30"/>
  <c r="P90" i="30" s="1"/>
  <c r="AK90" i="30"/>
  <c r="N90" i="30" s="1"/>
  <c r="AH86" i="30"/>
  <c r="P86" i="30" s="1"/>
  <c r="AK86" i="30"/>
  <c r="N86" i="30" s="1"/>
  <c r="AJ86" i="30"/>
  <c r="M86" i="30" s="1"/>
  <c r="AI86" i="30"/>
  <c r="AJ82" i="30"/>
  <c r="M82" i="30" s="1"/>
  <c r="AI82" i="30"/>
  <c r="AH82" i="30"/>
  <c r="P82" i="30" s="1"/>
  <c r="AK82" i="30"/>
  <c r="N82" i="30" s="1"/>
  <c r="AH78" i="30"/>
  <c r="P78" i="30" s="1"/>
  <c r="AK78" i="30"/>
  <c r="N78" i="30" s="1"/>
  <c r="AI78" i="30"/>
  <c r="AJ78" i="30"/>
  <c r="M78" i="30" s="1"/>
  <c r="AJ74" i="30"/>
  <c r="M74" i="30" s="1"/>
  <c r="AI74" i="30"/>
  <c r="AH74" i="30"/>
  <c r="P74" i="30" s="1"/>
  <c r="AK74" i="30"/>
  <c r="N74" i="30" s="1"/>
  <c r="AH70" i="30"/>
  <c r="P70" i="30" s="1"/>
  <c r="AK70" i="30"/>
  <c r="N70" i="30" s="1"/>
  <c r="AJ70" i="30"/>
  <c r="M70" i="30" s="1"/>
  <c r="AI70" i="30"/>
  <c r="AJ66" i="30"/>
  <c r="M66" i="30" s="1"/>
  <c r="AI66" i="30"/>
  <c r="AH66" i="30"/>
  <c r="P66" i="30" s="1"/>
  <c r="AK66" i="30"/>
  <c r="N66" i="30" s="1"/>
  <c r="AH62" i="30"/>
  <c r="P62" i="30" s="1"/>
  <c r="AK62" i="30"/>
  <c r="N62" i="30" s="1"/>
  <c r="AJ62" i="30"/>
  <c r="M62" i="30" s="1"/>
  <c r="AI62" i="30"/>
  <c r="AJ58" i="30"/>
  <c r="M58" i="30" s="1"/>
  <c r="AI58" i="30"/>
  <c r="AH58" i="30"/>
  <c r="P58" i="30" s="1"/>
  <c r="AK58" i="30"/>
  <c r="N58" i="30" s="1"/>
  <c r="AH54" i="30"/>
  <c r="P54" i="30" s="1"/>
  <c r="AK54" i="30"/>
  <c r="N54" i="30" s="1"/>
  <c r="AI54" i="30"/>
  <c r="AJ54" i="30"/>
  <c r="M54" i="30" s="1"/>
  <c r="AH127" i="30"/>
  <c r="P127" i="30" s="1"/>
  <c r="AK127" i="30"/>
  <c r="N127" i="30" s="1"/>
  <c r="AJ127" i="30"/>
  <c r="M127" i="30" s="1"/>
  <c r="AI127" i="30"/>
  <c r="AJ115" i="30"/>
  <c r="M115" i="30" s="1"/>
  <c r="AI115" i="30"/>
  <c r="AH115" i="30"/>
  <c r="P115" i="30" s="1"/>
  <c r="AK115" i="30"/>
  <c r="N115" i="30" s="1"/>
  <c r="AJ107" i="30"/>
  <c r="M107" i="30" s="1"/>
  <c r="AH107" i="30"/>
  <c r="P107" i="30" s="1"/>
  <c r="AI107" i="30"/>
  <c r="AK107" i="30"/>
  <c r="N107" i="30" s="1"/>
  <c r="AI95" i="30"/>
  <c r="AH95" i="30"/>
  <c r="P95" i="30" s="1"/>
  <c r="AK95" i="30"/>
  <c r="N95" i="30" s="1"/>
  <c r="AJ95" i="30"/>
  <c r="M95" i="30" s="1"/>
  <c r="AJ91" i="30"/>
  <c r="M91" i="30" s="1"/>
  <c r="AI91" i="30"/>
  <c r="AK91" i="30"/>
  <c r="N91" i="30" s="1"/>
  <c r="AH91" i="30"/>
  <c r="P91" i="30" s="1"/>
  <c r="AJ83" i="30"/>
  <c r="M83" i="30" s="1"/>
  <c r="AI83" i="30"/>
  <c r="AH83" i="30"/>
  <c r="P83" i="30" s="1"/>
  <c r="AK83" i="30"/>
  <c r="N83" i="30" s="1"/>
  <c r="AI79" i="30"/>
  <c r="AH79" i="30"/>
  <c r="P79" i="30" s="1"/>
  <c r="AK79" i="30"/>
  <c r="N79" i="30" s="1"/>
  <c r="AJ79" i="30"/>
  <c r="M79" i="30" s="1"/>
  <c r="AJ75" i="30"/>
  <c r="M75" i="30" s="1"/>
  <c r="AI75" i="30"/>
  <c r="AH75" i="30"/>
  <c r="P75" i="30" s="1"/>
  <c r="AK75" i="30"/>
  <c r="N75" i="30" s="1"/>
  <c r="AI71" i="30"/>
  <c r="AH71" i="30"/>
  <c r="P71" i="30" s="1"/>
  <c r="AK71" i="30"/>
  <c r="N71" i="30" s="1"/>
  <c r="AJ71" i="30"/>
  <c r="M71" i="30" s="1"/>
  <c r="AI63" i="30"/>
  <c r="AL63" i="30" s="1"/>
  <c r="AH63" i="30"/>
  <c r="P63" i="30" s="1"/>
  <c r="AK63" i="30"/>
  <c r="N63" i="30" s="1"/>
  <c r="AJ63" i="30"/>
  <c r="M63" i="30" s="1"/>
  <c r="AI55" i="30"/>
  <c r="AL55" i="30" s="1"/>
  <c r="AH55" i="30"/>
  <c r="P55" i="30" s="1"/>
  <c r="AK55" i="30"/>
  <c r="N55" i="30" s="1"/>
  <c r="AJ55" i="30"/>
  <c r="M55" i="30" s="1"/>
  <c r="AJ137" i="30"/>
  <c r="M137" i="30" s="1"/>
  <c r="AH137" i="30"/>
  <c r="P137" i="30" s="1"/>
  <c r="AK137" i="30"/>
  <c r="N137" i="30" s="1"/>
  <c r="AI137" i="30"/>
  <c r="AK133" i="30"/>
  <c r="N133" i="30" s="1"/>
  <c r="AJ133" i="30"/>
  <c r="M133" i="30" s="1"/>
  <c r="AH133" i="30"/>
  <c r="P133" i="30" s="1"/>
  <c r="AI133" i="30"/>
  <c r="AJ129" i="30"/>
  <c r="M129" i="30" s="1"/>
  <c r="AH129" i="30"/>
  <c r="P129" i="30" s="1"/>
  <c r="AK129" i="30"/>
  <c r="N129" i="30" s="1"/>
  <c r="AI129" i="30"/>
  <c r="AK125" i="30"/>
  <c r="N125" i="30" s="1"/>
  <c r="AJ125" i="30"/>
  <c r="M125" i="30" s="1"/>
  <c r="AH125" i="30"/>
  <c r="P125" i="30" s="1"/>
  <c r="AI125" i="30"/>
  <c r="AJ121" i="30"/>
  <c r="M121" i="30" s="1"/>
  <c r="AH121" i="30"/>
  <c r="P121" i="30" s="1"/>
  <c r="AI121" i="30"/>
  <c r="AK121" i="30"/>
  <c r="N121" i="30" s="1"/>
  <c r="AK117" i="30"/>
  <c r="N117" i="30" s="1"/>
  <c r="AJ117" i="30"/>
  <c r="M117" i="30" s="1"/>
  <c r="AI117" i="30"/>
  <c r="AH117" i="30"/>
  <c r="P117" i="30" s="1"/>
  <c r="AJ113" i="30"/>
  <c r="M113" i="30" s="1"/>
  <c r="AH113" i="30"/>
  <c r="P113" i="30" s="1"/>
  <c r="AI113" i="30"/>
  <c r="AK113" i="30"/>
  <c r="N113" i="30" s="1"/>
  <c r="AK109" i="30"/>
  <c r="N109" i="30" s="1"/>
  <c r="AJ109" i="30"/>
  <c r="M109" i="30" s="1"/>
  <c r="AH109" i="30"/>
  <c r="P109" i="30" s="1"/>
  <c r="AI109" i="30"/>
  <c r="AJ105" i="30"/>
  <c r="M105" i="30" s="1"/>
  <c r="AI105" i="30"/>
  <c r="AH105" i="30"/>
  <c r="P105" i="30" s="1"/>
  <c r="AK105" i="30"/>
  <c r="N105" i="30" s="1"/>
  <c r="AK101" i="30"/>
  <c r="N101" i="30" s="1"/>
  <c r="AJ101" i="30"/>
  <c r="M101" i="30" s="1"/>
  <c r="AI101" i="30"/>
  <c r="AH101" i="30"/>
  <c r="P101" i="30" s="1"/>
  <c r="AJ97" i="30"/>
  <c r="M97" i="30" s="1"/>
  <c r="AI97" i="30"/>
  <c r="AH97" i="30"/>
  <c r="P97" i="30" s="1"/>
  <c r="AK97" i="30"/>
  <c r="N97" i="30" s="1"/>
  <c r="AK93" i="30"/>
  <c r="N93" i="30" s="1"/>
  <c r="AJ93" i="30"/>
  <c r="M93" i="30" s="1"/>
  <c r="AI93" i="30"/>
  <c r="AH93" i="30"/>
  <c r="P93" i="30" s="1"/>
  <c r="AJ89" i="30"/>
  <c r="M89" i="30" s="1"/>
  <c r="AI89" i="30"/>
  <c r="AH89" i="30"/>
  <c r="P89" i="30" s="1"/>
  <c r="AK89" i="30"/>
  <c r="N89" i="30" s="1"/>
  <c r="AK85" i="30"/>
  <c r="N85" i="30" s="1"/>
  <c r="AJ85" i="30"/>
  <c r="M85" i="30" s="1"/>
  <c r="AI85" i="30"/>
  <c r="AH85" i="30"/>
  <c r="P85" i="30" s="1"/>
  <c r="AJ81" i="30"/>
  <c r="M81" i="30" s="1"/>
  <c r="AI81" i="30"/>
  <c r="AH81" i="30"/>
  <c r="P81" i="30" s="1"/>
  <c r="AK81" i="30"/>
  <c r="N81" i="30" s="1"/>
  <c r="AK77" i="30"/>
  <c r="N77" i="30" s="1"/>
  <c r="AJ77" i="30"/>
  <c r="M77" i="30" s="1"/>
  <c r="AH77" i="30"/>
  <c r="P77" i="30" s="1"/>
  <c r="AI77" i="30"/>
  <c r="AJ73" i="30"/>
  <c r="M73" i="30" s="1"/>
  <c r="AI73" i="30"/>
  <c r="AH73" i="30"/>
  <c r="P73" i="30" s="1"/>
  <c r="AK73" i="30"/>
  <c r="N73" i="30" s="1"/>
  <c r="AK69" i="30"/>
  <c r="N69" i="30" s="1"/>
  <c r="AJ69" i="30"/>
  <c r="M69" i="30" s="1"/>
  <c r="AH69" i="30"/>
  <c r="P69" i="30" s="1"/>
  <c r="AI69" i="30"/>
  <c r="AJ65" i="30"/>
  <c r="M65" i="30" s="1"/>
  <c r="AI65" i="30"/>
  <c r="AH65" i="30"/>
  <c r="P65" i="30" s="1"/>
  <c r="AK65" i="30"/>
  <c r="N65" i="30" s="1"/>
  <c r="AK61" i="30"/>
  <c r="N61" i="30" s="1"/>
  <c r="AJ61" i="30"/>
  <c r="M61" i="30" s="1"/>
  <c r="AI61" i="30"/>
  <c r="AH61" i="30"/>
  <c r="P61" i="30" s="1"/>
  <c r="AJ57" i="30"/>
  <c r="M57" i="30" s="1"/>
  <c r="AI57" i="30"/>
  <c r="AH57" i="30"/>
  <c r="P57" i="30" s="1"/>
  <c r="AK57" i="30"/>
  <c r="N57" i="30" s="1"/>
  <c r="AH136" i="30"/>
  <c r="P136" i="30" s="1"/>
  <c r="AK136" i="30"/>
  <c r="N136" i="30" s="1"/>
  <c r="AJ136" i="30"/>
  <c r="M136" i="30" s="1"/>
  <c r="AI136" i="30"/>
  <c r="AK124" i="30"/>
  <c r="N124" i="30" s="1"/>
  <c r="AJ124" i="30"/>
  <c r="M124" i="30" s="1"/>
  <c r="AH124" i="30"/>
  <c r="P124" i="30" s="1"/>
  <c r="AI124" i="30"/>
  <c r="AK116" i="30"/>
  <c r="N116" i="30" s="1"/>
  <c r="AJ116" i="30"/>
  <c r="M116" i="30" s="1"/>
  <c r="AI116" i="30"/>
  <c r="AH116" i="30"/>
  <c r="P116" i="30" s="1"/>
  <c r="AK108" i="30"/>
  <c r="N108" i="30" s="1"/>
  <c r="AJ108" i="30"/>
  <c r="M108" i="30" s="1"/>
  <c r="AH108" i="30"/>
  <c r="P108" i="30" s="1"/>
  <c r="AI108" i="30"/>
  <c r="AK100" i="30"/>
  <c r="N100" i="30" s="1"/>
  <c r="AJ100" i="30"/>
  <c r="M100" i="30" s="1"/>
  <c r="AH100" i="30"/>
  <c r="P100" i="30" s="1"/>
  <c r="AI100" i="30"/>
  <c r="AK92" i="30"/>
  <c r="N92" i="30" s="1"/>
  <c r="AJ92" i="30"/>
  <c r="M92" i="30" s="1"/>
  <c r="AH92" i="30"/>
  <c r="P92" i="30" s="1"/>
  <c r="AI92" i="30"/>
  <c r="AK84" i="30"/>
  <c r="N84" i="30" s="1"/>
  <c r="AJ84" i="30"/>
  <c r="M84" i="30" s="1"/>
  <c r="AI84" i="30"/>
  <c r="AH84" i="30"/>
  <c r="P84" i="30" s="1"/>
  <c r="AK76" i="30"/>
  <c r="N76" i="30" s="1"/>
  <c r="AJ76" i="30"/>
  <c r="M76" i="30" s="1"/>
  <c r="AI76" i="30"/>
  <c r="AH76" i="30"/>
  <c r="P76" i="30" s="1"/>
  <c r="AK68" i="30"/>
  <c r="N68" i="30" s="1"/>
  <c r="AJ68" i="30"/>
  <c r="M68" i="30" s="1"/>
  <c r="AI68" i="30"/>
  <c r="AH68" i="30"/>
  <c r="P68" i="30" s="1"/>
  <c r="AI64" i="30"/>
  <c r="AL64" i="30" s="1"/>
  <c r="AH64" i="30"/>
  <c r="P64" i="30" s="1"/>
  <c r="AK64" i="30"/>
  <c r="N64" i="30" s="1"/>
  <c r="AJ64" i="30"/>
  <c r="M64" i="30" s="1"/>
  <c r="AI56" i="30"/>
  <c r="AH56" i="30"/>
  <c r="P56" i="30" s="1"/>
  <c r="AK56" i="30"/>
  <c r="N56" i="30" s="1"/>
  <c r="AJ56" i="30"/>
  <c r="M56" i="30" s="1"/>
  <c r="AH135" i="30"/>
  <c r="P135" i="30" s="1"/>
  <c r="AK135" i="30"/>
  <c r="N135" i="30" s="1"/>
  <c r="AJ135" i="30"/>
  <c r="M135" i="30" s="1"/>
  <c r="AI135" i="30"/>
  <c r="AJ123" i="30"/>
  <c r="M123" i="30" s="1"/>
  <c r="AH123" i="30"/>
  <c r="P123" i="30" s="1"/>
  <c r="AK123" i="30"/>
  <c r="N123" i="30" s="1"/>
  <c r="AI123" i="30"/>
  <c r="AH111" i="30"/>
  <c r="P111" i="30" s="1"/>
  <c r="AK111" i="30"/>
  <c r="N111" i="30" s="1"/>
  <c r="AI111" i="30"/>
  <c r="AL111" i="30" s="1"/>
  <c r="AJ111" i="30"/>
  <c r="M111" i="30" s="1"/>
  <c r="AI103" i="30"/>
  <c r="AH103" i="30"/>
  <c r="P103" i="30" s="1"/>
  <c r="AK103" i="30"/>
  <c r="N103" i="30" s="1"/>
  <c r="AJ103" i="30"/>
  <c r="M103" i="30" s="1"/>
  <c r="AI87" i="30"/>
  <c r="AL87" i="30" s="1"/>
  <c r="AH87" i="30"/>
  <c r="P87" i="30" s="1"/>
  <c r="AK87" i="30"/>
  <c r="N87" i="30" s="1"/>
  <c r="AJ87" i="30"/>
  <c r="M87" i="30" s="1"/>
  <c r="AJ59" i="30"/>
  <c r="M59" i="30" s="1"/>
  <c r="AI59" i="30"/>
  <c r="AH59" i="30"/>
  <c r="P59" i="30" s="1"/>
  <c r="AK59" i="30"/>
  <c r="N59" i="30" s="1"/>
  <c r="AK126" i="27"/>
  <c r="M126" i="27" s="1"/>
  <c r="AL126" i="27"/>
  <c r="N126" i="27" s="1"/>
  <c r="AJ126" i="27"/>
  <c r="O126" i="27" s="1"/>
  <c r="AI126" i="27"/>
  <c r="P126" i="27" s="1"/>
  <c r="AK118" i="27"/>
  <c r="M118" i="27" s="1"/>
  <c r="AL118" i="27"/>
  <c r="N118" i="27" s="1"/>
  <c r="AJ118" i="27"/>
  <c r="O118" i="27" s="1"/>
  <c r="AI118" i="27"/>
  <c r="P118" i="27" s="1"/>
  <c r="AK110" i="27"/>
  <c r="M110" i="27" s="1"/>
  <c r="AL110" i="27"/>
  <c r="N110" i="27" s="1"/>
  <c r="AI110" i="27"/>
  <c r="P110" i="27" s="1"/>
  <c r="AJ110" i="27"/>
  <c r="O110" i="27" s="1"/>
  <c r="AK102" i="27"/>
  <c r="M102" i="27" s="1"/>
  <c r="AL102" i="27"/>
  <c r="N102" i="27" s="1"/>
  <c r="AI102" i="27"/>
  <c r="P102" i="27" s="1"/>
  <c r="AJ102" i="27"/>
  <c r="O102" i="27" s="1"/>
  <c r="AK94" i="27"/>
  <c r="M94" i="27" s="1"/>
  <c r="AL94" i="27"/>
  <c r="N94" i="27" s="1"/>
  <c r="AJ94" i="27"/>
  <c r="O94" i="27" s="1"/>
  <c r="AI94" i="27"/>
  <c r="P94" i="27" s="1"/>
  <c r="AL84" i="27"/>
  <c r="N84" i="27" s="1"/>
  <c r="AI84" i="27"/>
  <c r="P84" i="27" s="1"/>
  <c r="AJ84" i="27"/>
  <c r="O84" i="27" s="1"/>
  <c r="AK84" i="27"/>
  <c r="M84" i="27" s="1"/>
  <c r="AI74" i="27"/>
  <c r="P74" i="27" s="1"/>
  <c r="AJ74" i="27"/>
  <c r="O74" i="27" s="1"/>
  <c r="AL74" i="27"/>
  <c r="N74" i="27" s="1"/>
  <c r="AK74" i="27"/>
  <c r="M74" i="27" s="1"/>
  <c r="AL68" i="27"/>
  <c r="N68" i="27" s="1"/>
  <c r="AI68" i="27"/>
  <c r="P68" i="27" s="1"/>
  <c r="AJ68" i="27"/>
  <c r="O68" i="27" s="1"/>
  <c r="AK68" i="27"/>
  <c r="M68" i="27" s="1"/>
  <c r="AL60" i="27"/>
  <c r="N60" i="27" s="1"/>
  <c r="AI60" i="27"/>
  <c r="P60" i="27" s="1"/>
  <c r="AJ60" i="27"/>
  <c r="O60" i="27" s="1"/>
  <c r="AK60" i="27"/>
  <c r="M60" i="27" s="1"/>
  <c r="AK46" i="27"/>
  <c r="M46" i="27" s="1"/>
  <c r="AH140" i="27" s="1"/>
  <c r="G310" i="70" s="1"/>
  <c r="AL46" i="27"/>
  <c r="N46" i="27" s="1"/>
  <c r="AI140" i="27" s="1"/>
  <c r="H310" i="70" s="1"/>
  <c r="AI46" i="27"/>
  <c r="P46" i="27" s="1"/>
  <c r="AJ46" i="27"/>
  <c r="O46" i="27" s="1"/>
  <c r="AJ140" i="27" s="1"/>
  <c r="I310" i="70" s="1"/>
  <c r="AL124" i="27"/>
  <c r="N124" i="27" s="1"/>
  <c r="AI124" i="27"/>
  <c r="P124" i="27" s="1"/>
  <c r="AJ124" i="27"/>
  <c r="O124" i="27" s="1"/>
  <c r="AK124" i="27"/>
  <c r="M124" i="27" s="1"/>
  <c r="AL116" i="27"/>
  <c r="N116" i="27" s="1"/>
  <c r="AI116" i="27"/>
  <c r="P116" i="27" s="1"/>
  <c r="AJ116" i="27"/>
  <c r="O116" i="27" s="1"/>
  <c r="AK116" i="27"/>
  <c r="M116" i="27" s="1"/>
  <c r="AI106" i="27"/>
  <c r="P106" i="27" s="1"/>
  <c r="AJ106" i="27"/>
  <c r="O106" i="27" s="1"/>
  <c r="AK106" i="27"/>
  <c r="M106" i="27" s="1"/>
  <c r="AL106" i="27"/>
  <c r="N106" i="27" s="1"/>
  <c r="AI98" i="27"/>
  <c r="P98" i="27" s="1"/>
  <c r="AJ98" i="27"/>
  <c r="O98" i="27" s="1"/>
  <c r="AL98" i="27"/>
  <c r="N98" i="27" s="1"/>
  <c r="AK98" i="27"/>
  <c r="M98" i="27" s="1"/>
  <c r="AK86" i="27"/>
  <c r="M86" i="27" s="1"/>
  <c r="AL86" i="27"/>
  <c r="N86" i="27" s="1"/>
  <c r="AI86" i="27"/>
  <c r="P86" i="27" s="1"/>
  <c r="AJ86" i="27"/>
  <c r="O86" i="27" s="1"/>
  <c r="AK78" i="27"/>
  <c r="M78" i="27" s="1"/>
  <c r="AL78" i="27"/>
  <c r="N78" i="27" s="1"/>
  <c r="AJ78" i="27"/>
  <c r="O78" i="27" s="1"/>
  <c r="AI78" i="27"/>
  <c r="P78" i="27" s="1"/>
  <c r="AK70" i="27"/>
  <c r="M70" i="27" s="1"/>
  <c r="AL70" i="27"/>
  <c r="N70" i="27" s="1"/>
  <c r="AI70" i="27"/>
  <c r="P70" i="27" s="1"/>
  <c r="AJ70" i="27"/>
  <c r="O70" i="27" s="1"/>
  <c r="AK64" i="27"/>
  <c r="M64" i="27" s="1"/>
  <c r="AL64" i="27"/>
  <c r="N64" i="27" s="1"/>
  <c r="AJ64" i="27"/>
  <c r="O64" i="27" s="1"/>
  <c r="AI64" i="27"/>
  <c r="P64" i="27" s="1"/>
  <c r="AK56" i="27"/>
  <c r="M56" i="27" s="1"/>
  <c r="AI56" i="27"/>
  <c r="P56" i="27" s="1"/>
  <c r="AJ56" i="27"/>
  <c r="O56" i="27" s="1"/>
  <c r="AL56" i="27"/>
  <c r="N56" i="27" s="1"/>
  <c r="AL52" i="27"/>
  <c r="N52" i="27" s="1"/>
  <c r="AI161" i="27" s="1"/>
  <c r="H331" i="70" s="1"/>
  <c r="AI52" i="27"/>
  <c r="P52" i="27" s="1"/>
  <c r="AJ52" i="27"/>
  <c r="O52" i="27" s="1"/>
  <c r="AK52" i="27"/>
  <c r="M52" i="27" s="1"/>
  <c r="AH161" i="27" s="1"/>
  <c r="G331" i="70" s="1"/>
  <c r="AI45" i="27"/>
  <c r="P45" i="27" s="1"/>
  <c r="AJ45" i="27"/>
  <c r="O45" i="27" s="1"/>
  <c r="AJ137" i="27" s="1"/>
  <c r="I307" i="70" s="1"/>
  <c r="AL45" i="27"/>
  <c r="N45" i="27" s="1"/>
  <c r="AI137" i="27" s="1"/>
  <c r="H307" i="70" s="1"/>
  <c r="AK45" i="27"/>
  <c r="M45" i="27" s="1"/>
  <c r="AI114" i="27"/>
  <c r="P114" i="27" s="1"/>
  <c r="AL114" i="27"/>
  <c r="N114" i="27" s="1"/>
  <c r="AJ114" i="27"/>
  <c r="O114" i="27" s="1"/>
  <c r="AK114" i="27"/>
  <c r="M114" i="27" s="1"/>
  <c r="AI90" i="27"/>
  <c r="P90" i="27" s="1"/>
  <c r="AJ90" i="27"/>
  <c r="O90" i="27" s="1"/>
  <c r="AK90" i="27"/>
  <c r="M90" i="27" s="1"/>
  <c r="AL90" i="27"/>
  <c r="N90" i="27" s="1"/>
  <c r="AK54" i="27"/>
  <c r="M54" i="27" s="1"/>
  <c r="AH167" i="27" s="1"/>
  <c r="G337" i="70" s="1"/>
  <c r="AL54" i="27"/>
  <c r="N54" i="27" s="1"/>
  <c r="AI167" i="27" s="1"/>
  <c r="H337" i="70" s="1"/>
  <c r="AI54" i="27"/>
  <c r="P54" i="27" s="1"/>
  <c r="AJ54" i="27"/>
  <c r="O54" i="27" s="1"/>
  <c r="AJ167" i="27" s="1"/>
  <c r="I337" i="70" s="1"/>
  <c r="AK128" i="27"/>
  <c r="M128" i="27" s="1"/>
  <c r="AJ128" i="27"/>
  <c r="O128" i="27" s="1"/>
  <c r="AL128" i="27"/>
  <c r="N128" i="27" s="1"/>
  <c r="AI128" i="27"/>
  <c r="P128" i="27" s="1"/>
  <c r="AK120" i="27"/>
  <c r="M120" i="27" s="1"/>
  <c r="AI120" i="27"/>
  <c r="P120" i="27" s="1"/>
  <c r="AJ120" i="27"/>
  <c r="O120" i="27" s="1"/>
  <c r="AL120" i="27"/>
  <c r="N120" i="27" s="1"/>
  <c r="AK112" i="27"/>
  <c r="M112" i="27" s="1"/>
  <c r="AL112" i="27"/>
  <c r="N112" i="27" s="1"/>
  <c r="AJ112" i="27"/>
  <c r="O112" i="27" s="1"/>
  <c r="AI112" i="27"/>
  <c r="P112" i="27" s="1"/>
  <c r="AK104" i="27"/>
  <c r="M104" i="27" s="1"/>
  <c r="AL104" i="27"/>
  <c r="N104" i="27" s="1"/>
  <c r="AJ104" i="27"/>
  <c r="O104" i="27" s="1"/>
  <c r="AI104" i="27"/>
  <c r="P104" i="27" s="1"/>
  <c r="AK96" i="27"/>
  <c r="M96" i="27" s="1"/>
  <c r="AI96" i="27"/>
  <c r="P96" i="27" s="1"/>
  <c r="AL96" i="27"/>
  <c r="N96" i="27" s="1"/>
  <c r="AJ96" i="27"/>
  <c r="O96" i="27" s="1"/>
  <c r="AK88" i="27"/>
  <c r="M88" i="27" s="1"/>
  <c r="AJ88" i="27"/>
  <c r="O88" i="27" s="1"/>
  <c r="AL88" i="27"/>
  <c r="N88" i="27" s="1"/>
  <c r="AI88" i="27"/>
  <c r="P88" i="27" s="1"/>
  <c r="AK80" i="27"/>
  <c r="M80" i="27" s="1"/>
  <c r="AJ80" i="27"/>
  <c r="O80" i="27" s="1"/>
  <c r="AL80" i="27"/>
  <c r="N80" i="27" s="1"/>
  <c r="AI80" i="27"/>
  <c r="P80" i="27" s="1"/>
  <c r="AK72" i="27"/>
  <c r="M72" i="27" s="1"/>
  <c r="AJ72" i="27"/>
  <c r="O72" i="27" s="1"/>
  <c r="AI72" i="27"/>
  <c r="P72" i="27" s="1"/>
  <c r="AL72" i="27"/>
  <c r="N72" i="27" s="1"/>
  <c r="AK62" i="27"/>
  <c r="M62" i="27" s="1"/>
  <c r="AL62" i="27"/>
  <c r="N62" i="27" s="1"/>
  <c r="AJ62" i="27"/>
  <c r="O62" i="27" s="1"/>
  <c r="AI62" i="27"/>
  <c r="P62" i="27" s="1"/>
  <c r="AI50" i="27"/>
  <c r="P50" i="27" s="1"/>
  <c r="AJ50" i="27"/>
  <c r="O50" i="27" s="1"/>
  <c r="AL50" i="27"/>
  <c r="N50" i="27" s="1"/>
  <c r="AK50" i="27"/>
  <c r="M50" i="27" s="1"/>
  <c r="AH152" i="27" s="1"/>
  <c r="G322" i="70" s="1"/>
  <c r="AK129" i="27"/>
  <c r="AL129" i="27"/>
  <c r="AI129" i="27"/>
  <c r="AJ129" i="27"/>
  <c r="AK127" i="27"/>
  <c r="M127" i="27" s="1"/>
  <c r="AL127" i="27"/>
  <c r="N127" i="27" s="1"/>
  <c r="AI127" i="27"/>
  <c r="P127" i="27" s="1"/>
  <c r="AJ127" i="27"/>
  <c r="O127" i="27" s="1"/>
  <c r="AL125" i="27"/>
  <c r="N125" i="27" s="1"/>
  <c r="AJ125" i="27"/>
  <c r="O125" i="27" s="1"/>
  <c r="AI125" i="27"/>
  <c r="P125" i="27" s="1"/>
  <c r="AK125" i="27"/>
  <c r="M125" i="27" s="1"/>
  <c r="AI123" i="27"/>
  <c r="P123" i="27" s="1"/>
  <c r="AL123" i="27"/>
  <c r="N123" i="27" s="1"/>
  <c r="AJ123" i="27"/>
  <c r="O123" i="27" s="1"/>
  <c r="AK123" i="27"/>
  <c r="M123" i="27" s="1"/>
  <c r="AI121" i="27"/>
  <c r="P121" i="27" s="1"/>
  <c r="AK121" i="27"/>
  <c r="M121" i="27" s="1"/>
  <c r="AJ121" i="27"/>
  <c r="O121" i="27" s="1"/>
  <c r="AL121" i="27"/>
  <c r="N121" i="27" s="1"/>
  <c r="AK119" i="27"/>
  <c r="M119" i="27" s="1"/>
  <c r="AL119" i="27"/>
  <c r="N119" i="27" s="1"/>
  <c r="AJ119" i="27"/>
  <c r="O119" i="27" s="1"/>
  <c r="AI119" i="27"/>
  <c r="P119" i="27" s="1"/>
  <c r="AL117" i="27"/>
  <c r="N117" i="27" s="1"/>
  <c r="AJ117" i="27"/>
  <c r="O117" i="27" s="1"/>
  <c r="AK117" i="27"/>
  <c r="M117" i="27" s="1"/>
  <c r="AI117" i="27"/>
  <c r="P117" i="27" s="1"/>
  <c r="AI115" i="27"/>
  <c r="P115" i="27" s="1"/>
  <c r="AK115" i="27"/>
  <c r="M115" i="27" s="1"/>
  <c r="AL115" i="27"/>
  <c r="N115" i="27" s="1"/>
  <c r="AJ115" i="27"/>
  <c r="O115" i="27" s="1"/>
  <c r="AL113" i="27"/>
  <c r="N113" i="27" s="1"/>
  <c r="AI113" i="27"/>
  <c r="P113" i="27" s="1"/>
  <c r="AJ113" i="27"/>
  <c r="O113" i="27" s="1"/>
  <c r="AK113" i="27"/>
  <c r="M113" i="27" s="1"/>
  <c r="AK111" i="27"/>
  <c r="M111" i="27" s="1"/>
  <c r="AI111" i="27"/>
  <c r="P111" i="27" s="1"/>
  <c r="AJ111" i="27"/>
  <c r="O111" i="27" s="1"/>
  <c r="AL111" i="27"/>
  <c r="N111" i="27" s="1"/>
  <c r="AL109" i="27"/>
  <c r="N109" i="27" s="1"/>
  <c r="AI109" i="27"/>
  <c r="P109" i="27" s="1"/>
  <c r="AJ109" i="27"/>
  <c r="O109" i="27" s="1"/>
  <c r="AK109" i="27"/>
  <c r="M109" i="27" s="1"/>
  <c r="AI107" i="27"/>
  <c r="P107" i="27" s="1"/>
  <c r="AK107" i="27"/>
  <c r="M107" i="27" s="1"/>
  <c r="AL107" i="27"/>
  <c r="N107" i="27" s="1"/>
  <c r="AJ107" i="27"/>
  <c r="O107" i="27" s="1"/>
  <c r="AK105" i="27"/>
  <c r="M105" i="27" s="1"/>
  <c r="AL105" i="27"/>
  <c r="N105" i="27" s="1"/>
  <c r="AI105" i="27"/>
  <c r="P105" i="27" s="1"/>
  <c r="AJ105" i="27"/>
  <c r="O105" i="27" s="1"/>
  <c r="AK103" i="27"/>
  <c r="M103" i="27" s="1"/>
  <c r="AL103" i="27"/>
  <c r="N103" i="27" s="1"/>
  <c r="AJ103" i="27"/>
  <c r="O103" i="27" s="1"/>
  <c r="AI103" i="27"/>
  <c r="P103" i="27" s="1"/>
  <c r="AL101" i="27"/>
  <c r="N101" i="27" s="1"/>
  <c r="AK101" i="27"/>
  <c r="M101" i="27" s="1"/>
  <c r="AJ101" i="27"/>
  <c r="O101" i="27" s="1"/>
  <c r="AI101" i="27"/>
  <c r="P101" i="27" s="1"/>
  <c r="AI99" i="27"/>
  <c r="P99" i="27" s="1"/>
  <c r="AJ99" i="27"/>
  <c r="O99" i="27" s="1"/>
  <c r="AL99" i="27"/>
  <c r="N99" i="27" s="1"/>
  <c r="AK99" i="27"/>
  <c r="M99" i="27" s="1"/>
  <c r="AI97" i="27"/>
  <c r="P97" i="27" s="1"/>
  <c r="AK97" i="27"/>
  <c r="M97" i="27" s="1"/>
  <c r="AL97" i="27"/>
  <c r="N97" i="27" s="1"/>
  <c r="AJ97" i="27"/>
  <c r="O97" i="27" s="1"/>
  <c r="AK95" i="27"/>
  <c r="M95" i="27" s="1"/>
  <c r="AI95" i="27"/>
  <c r="P95" i="27" s="1"/>
  <c r="AL95" i="27"/>
  <c r="N95" i="27" s="1"/>
  <c r="AJ95" i="27"/>
  <c r="O95" i="27" s="1"/>
  <c r="AL93" i="27"/>
  <c r="N93" i="27" s="1"/>
  <c r="AK93" i="27"/>
  <c r="M93" i="27" s="1"/>
  <c r="AJ93" i="27"/>
  <c r="O93" i="27" s="1"/>
  <c r="AI93" i="27"/>
  <c r="P93" i="27" s="1"/>
  <c r="AI91" i="27"/>
  <c r="P91" i="27" s="1"/>
  <c r="AJ91" i="27"/>
  <c r="O91" i="27" s="1"/>
  <c r="AK91" i="27"/>
  <c r="M91" i="27" s="1"/>
  <c r="AL91" i="27"/>
  <c r="N91" i="27" s="1"/>
  <c r="AJ89" i="27"/>
  <c r="O89" i="27" s="1"/>
  <c r="AL89" i="27"/>
  <c r="N89" i="27" s="1"/>
  <c r="AK89" i="27"/>
  <c r="M89" i="27" s="1"/>
  <c r="AI89" i="27"/>
  <c r="P89" i="27" s="1"/>
  <c r="AK87" i="27"/>
  <c r="M87" i="27" s="1"/>
  <c r="AL87" i="27"/>
  <c r="N87" i="27" s="1"/>
  <c r="AI87" i="27"/>
  <c r="P87" i="27" s="1"/>
  <c r="AJ87" i="27"/>
  <c r="O87" i="27" s="1"/>
  <c r="AL85" i="27"/>
  <c r="N85" i="27" s="1"/>
  <c r="AI85" i="27"/>
  <c r="P85" i="27" s="1"/>
  <c r="AK85" i="27"/>
  <c r="M85" i="27" s="1"/>
  <c r="AJ85" i="27"/>
  <c r="O85" i="27" s="1"/>
  <c r="AI83" i="27"/>
  <c r="P83" i="27" s="1"/>
  <c r="AJ83" i="27"/>
  <c r="O83" i="27" s="1"/>
  <c r="AK83" i="27"/>
  <c r="M83" i="27" s="1"/>
  <c r="AL83" i="27"/>
  <c r="N83" i="27" s="1"/>
  <c r="AI81" i="27"/>
  <c r="P81" i="27" s="1"/>
  <c r="AK81" i="27"/>
  <c r="M81" i="27" s="1"/>
  <c r="AJ81" i="27"/>
  <c r="O81" i="27" s="1"/>
  <c r="AL81" i="27"/>
  <c r="N81" i="27" s="1"/>
  <c r="AK79" i="27"/>
  <c r="M79" i="27" s="1"/>
  <c r="AJ79" i="27"/>
  <c r="O79" i="27" s="1"/>
  <c r="AL79" i="27"/>
  <c r="N79" i="27" s="1"/>
  <c r="AI79" i="27"/>
  <c r="P79" i="27" s="1"/>
  <c r="AL77" i="27"/>
  <c r="N77" i="27" s="1"/>
  <c r="AK77" i="27"/>
  <c r="M77" i="27" s="1"/>
  <c r="AI77" i="27"/>
  <c r="P77" i="27" s="1"/>
  <c r="AJ77" i="27"/>
  <c r="O77" i="27" s="1"/>
  <c r="AI75" i="27"/>
  <c r="P75" i="27" s="1"/>
  <c r="AJ75" i="27"/>
  <c r="O75" i="27" s="1"/>
  <c r="AL75" i="27"/>
  <c r="N75" i="27" s="1"/>
  <c r="AK75" i="27"/>
  <c r="M75" i="27" s="1"/>
  <c r="AL73" i="27"/>
  <c r="N73" i="27" s="1"/>
  <c r="AI73" i="27"/>
  <c r="P73" i="27" s="1"/>
  <c r="AJ73" i="27"/>
  <c r="O73" i="27" s="1"/>
  <c r="AK73" i="27"/>
  <c r="M73" i="27" s="1"/>
  <c r="AK71" i="27"/>
  <c r="M71" i="27" s="1"/>
  <c r="AI71" i="27"/>
  <c r="P71" i="27" s="1"/>
  <c r="AJ71" i="27"/>
  <c r="O71" i="27" s="1"/>
  <c r="AL71" i="27"/>
  <c r="N71" i="27" s="1"/>
  <c r="AL69" i="27"/>
  <c r="N69" i="27" s="1"/>
  <c r="AJ69" i="27"/>
  <c r="O69" i="27" s="1"/>
  <c r="AK69" i="27"/>
  <c r="M69" i="27" s="1"/>
  <c r="AI69" i="27"/>
  <c r="P69" i="27" s="1"/>
  <c r="AI67" i="27"/>
  <c r="P67" i="27" s="1"/>
  <c r="AJ67" i="27"/>
  <c r="O67" i="27" s="1"/>
  <c r="AK67" i="27"/>
  <c r="M67" i="27" s="1"/>
  <c r="AL67" i="27"/>
  <c r="N67" i="27" s="1"/>
  <c r="AK65" i="27"/>
  <c r="M65" i="27" s="1"/>
  <c r="AL65" i="27"/>
  <c r="N65" i="27" s="1"/>
  <c r="AJ65" i="27"/>
  <c r="O65" i="27" s="1"/>
  <c r="AI65" i="27"/>
  <c r="P65" i="27" s="1"/>
  <c r="AK63" i="27"/>
  <c r="M63" i="27" s="1"/>
  <c r="AL63" i="27"/>
  <c r="N63" i="27" s="1"/>
  <c r="AI63" i="27"/>
  <c r="P63" i="27" s="1"/>
  <c r="AJ63" i="27"/>
  <c r="O63" i="27" s="1"/>
  <c r="AL61" i="27"/>
  <c r="N61" i="27" s="1"/>
  <c r="AI61" i="27"/>
  <c r="P61" i="27" s="1"/>
  <c r="AJ61" i="27"/>
  <c r="O61" i="27" s="1"/>
  <c r="AK61" i="27"/>
  <c r="M61" i="27" s="1"/>
  <c r="AI59" i="27"/>
  <c r="P59" i="27" s="1"/>
  <c r="AJ59" i="27"/>
  <c r="O59" i="27" s="1"/>
  <c r="AL59" i="27"/>
  <c r="N59" i="27" s="1"/>
  <c r="AK59" i="27"/>
  <c r="M59" i="27" s="1"/>
  <c r="AI57" i="27"/>
  <c r="P57" i="27" s="1"/>
  <c r="AJ57" i="27"/>
  <c r="O57" i="27" s="1"/>
  <c r="AK57" i="27"/>
  <c r="M57" i="27" s="1"/>
  <c r="AL57" i="27"/>
  <c r="N57" i="27" s="1"/>
  <c r="AK55" i="27"/>
  <c r="M55" i="27" s="1"/>
  <c r="AL55" i="27"/>
  <c r="N55" i="27" s="1"/>
  <c r="AJ55" i="27"/>
  <c r="O55" i="27" s="1"/>
  <c r="AI55" i="27"/>
  <c r="P55" i="27" s="1"/>
  <c r="AL53" i="27"/>
  <c r="N53" i="27" s="1"/>
  <c r="AK53" i="27"/>
  <c r="M53" i="27" s="1"/>
  <c r="AI53" i="27"/>
  <c r="P53" i="27" s="1"/>
  <c r="AJ53" i="27"/>
  <c r="O53" i="27" s="1"/>
  <c r="AI51" i="27"/>
  <c r="P51" i="27" s="1"/>
  <c r="AJ51" i="27"/>
  <c r="O51" i="27" s="1"/>
  <c r="AJ155" i="27" s="1"/>
  <c r="I325" i="70" s="1"/>
  <c r="AK51" i="27"/>
  <c r="M51" i="27" s="1"/>
  <c r="AL51" i="27"/>
  <c r="N51" i="27" s="1"/>
  <c r="AI155" i="27" s="1"/>
  <c r="H325" i="70" s="1"/>
  <c r="AL49" i="27"/>
  <c r="N49" i="27" s="1"/>
  <c r="AI49" i="27"/>
  <c r="P49" i="27" s="1"/>
  <c r="AJ49" i="27"/>
  <c r="O49" i="27" s="1"/>
  <c r="AK49" i="27"/>
  <c r="M49" i="27" s="1"/>
  <c r="AK47" i="27"/>
  <c r="M47" i="27" s="1"/>
  <c r="AI47" i="27"/>
  <c r="P47" i="27" s="1"/>
  <c r="AJ47" i="27"/>
  <c r="O47" i="27" s="1"/>
  <c r="AL47" i="27"/>
  <c r="N47" i="27" s="1"/>
  <c r="AI122" i="27"/>
  <c r="P122" i="27" s="1"/>
  <c r="AK122" i="27"/>
  <c r="M122" i="27" s="1"/>
  <c r="AL122" i="27"/>
  <c r="N122" i="27" s="1"/>
  <c r="AJ122" i="27"/>
  <c r="O122" i="27" s="1"/>
  <c r="AL108" i="27"/>
  <c r="N108" i="27" s="1"/>
  <c r="AI108" i="27"/>
  <c r="P108" i="27" s="1"/>
  <c r="AJ108" i="27"/>
  <c r="O108" i="27" s="1"/>
  <c r="AK108" i="27"/>
  <c r="M108" i="27" s="1"/>
  <c r="AL100" i="27"/>
  <c r="N100" i="27" s="1"/>
  <c r="AI100" i="27"/>
  <c r="P100" i="27" s="1"/>
  <c r="AJ100" i="27"/>
  <c r="O100" i="27" s="1"/>
  <c r="AK100" i="27"/>
  <c r="M100" i="27" s="1"/>
  <c r="AL92" i="27"/>
  <c r="N92" i="27" s="1"/>
  <c r="AI92" i="27"/>
  <c r="P92" i="27" s="1"/>
  <c r="AK92" i="27"/>
  <c r="M92" i="27" s="1"/>
  <c r="AJ92" i="27"/>
  <c r="O92" i="27" s="1"/>
  <c r="AI82" i="27"/>
  <c r="P82" i="27" s="1"/>
  <c r="AJ82" i="27"/>
  <c r="O82" i="27" s="1"/>
  <c r="AK82" i="27"/>
  <c r="M82" i="27" s="1"/>
  <c r="AL82" i="27"/>
  <c r="N82" i="27" s="1"/>
  <c r="AL76" i="27"/>
  <c r="N76" i="27" s="1"/>
  <c r="AI76" i="27"/>
  <c r="P76" i="27" s="1"/>
  <c r="AK76" i="27"/>
  <c r="M76" i="27" s="1"/>
  <c r="AJ76" i="27"/>
  <c r="O76" i="27" s="1"/>
  <c r="AI66" i="27"/>
  <c r="P66" i="27" s="1"/>
  <c r="AJ66" i="27"/>
  <c r="O66" i="27" s="1"/>
  <c r="AK66" i="27"/>
  <c r="M66" i="27" s="1"/>
  <c r="AL66" i="27"/>
  <c r="N66" i="27" s="1"/>
  <c r="AI58" i="27"/>
  <c r="P58" i="27" s="1"/>
  <c r="AJ58" i="27"/>
  <c r="O58" i="27" s="1"/>
  <c r="AK58" i="27"/>
  <c r="M58" i="27" s="1"/>
  <c r="AL58" i="27"/>
  <c r="N58" i="27" s="1"/>
  <c r="AK48" i="27"/>
  <c r="M48" i="27" s="1"/>
  <c r="AL48" i="27"/>
  <c r="N48" i="27" s="1"/>
  <c r="AI146" i="27" s="1"/>
  <c r="H316" i="70" s="1"/>
  <c r="AI48" i="27"/>
  <c r="P48" i="27" s="1"/>
  <c r="AJ48" i="27"/>
  <c r="O48" i="27" s="1"/>
  <c r="AI143" i="26"/>
  <c r="AJ143" i="26"/>
  <c r="AH143" i="26"/>
  <c r="AK143" i="26"/>
  <c r="AJ127" i="26"/>
  <c r="L127" i="26" s="1"/>
  <c r="AI127" i="26"/>
  <c r="AH127" i="26"/>
  <c r="O127" i="26" s="1"/>
  <c r="AK127" i="26"/>
  <c r="M127" i="26" s="1"/>
  <c r="AH111" i="26"/>
  <c r="O111" i="26" s="1"/>
  <c r="AI111" i="26"/>
  <c r="AK111" i="26"/>
  <c r="M111" i="26" s="1"/>
  <c r="AJ111" i="26"/>
  <c r="L111" i="26" s="1"/>
  <c r="AJ95" i="26"/>
  <c r="L95" i="26" s="1"/>
  <c r="AI95" i="26"/>
  <c r="AH95" i="26"/>
  <c r="O95" i="26" s="1"/>
  <c r="AK95" i="26"/>
  <c r="M95" i="26" s="1"/>
  <c r="AH71" i="26"/>
  <c r="O71" i="26" s="1"/>
  <c r="AK71" i="26"/>
  <c r="M71" i="26" s="1"/>
  <c r="AJ71" i="26"/>
  <c r="L71" i="26" s="1"/>
  <c r="AI71" i="26"/>
  <c r="AK63" i="26"/>
  <c r="M63" i="26" s="1"/>
  <c r="AH63" i="26"/>
  <c r="O63" i="26" s="1"/>
  <c r="AI63" i="26"/>
  <c r="AJ63" i="26"/>
  <c r="L63" i="26" s="1"/>
  <c r="AH140" i="26"/>
  <c r="O140" i="26" s="1"/>
  <c r="AK140" i="26"/>
  <c r="M140" i="26" s="1"/>
  <c r="AJ140" i="26"/>
  <c r="L140" i="26" s="1"/>
  <c r="AI140" i="26"/>
  <c r="AH132" i="26"/>
  <c r="O132" i="26" s="1"/>
  <c r="AK132" i="26"/>
  <c r="M132" i="26" s="1"/>
  <c r="AJ132" i="26"/>
  <c r="L132" i="26" s="1"/>
  <c r="AI132" i="26"/>
  <c r="AL132" i="26" s="1"/>
  <c r="AH124" i="26"/>
  <c r="O124" i="26" s="1"/>
  <c r="AK124" i="26"/>
  <c r="M124" i="26" s="1"/>
  <c r="AJ124" i="26"/>
  <c r="L124" i="26" s="1"/>
  <c r="AI124" i="26"/>
  <c r="AH116" i="26"/>
  <c r="O116" i="26" s="1"/>
  <c r="AK116" i="26"/>
  <c r="M116" i="26" s="1"/>
  <c r="AJ116" i="26"/>
  <c r="L116" i="26" s="1"/>
  <c r="AI116" i="26"/>
  <c r="N116" i="26" s="1"/>
  <c r="AH108" i="26"/>
  <c r="O108" i="26" s="1"/>
  <c r="AK108" i="26"/>
  <c r="M108" i="26" s="1"/>
  <c r="AJ108" i="26"/>
  <c r="L108" i="26" s="1"/>
  <c r="AI108" i="26"/>
  <c r="AL108" i="26" s="1"/>
  <c r="AH100" i="26"/>
  <c r="O100" i="26" s="1"/>
  <c r="AK100" i="26"/>
  <c r="M100" i="26" s="1"/>
  <c r="AJ100" i="26"/>
  <c r="L100" i="26" s="1"/>
  <c r="AI100" i="26"/>
  <c r="N100" i="26" s="1"/>
  <c r="AH92" i="26"/>
  <c r="O92" i="26" s="1"/>
  <c r="AK92" i="26"/>
  <c r="M92" i="26" s="1"/>
  <c r="AJ92" i="26"/>
  <c r="L92" i="26" s="1"/>
  <c r="AI92" i="26"/>
  <c r="AJ84" i="26"/>
  <c r="L84" i="26" s="1"/>
  <c r="AH84" i="26"/>
  <c r="O84" i="26" s="1"/>
  <c r="AK84" i="26"/>
  <c r="M84" i="26" s="1"/>
  <c r="AI84" i="26"/>
  <c r="AL84" i="26" s="1"/>
  <c r="AJ76" i="26"/>
  <c r="L76" i="26" s="1"/>
  <c r="AH76" i="26"/>
  <c r="O76" i="26" s="1"/>
  <c r="AK76" i="26"/>
  <c r="M76" i="26" s="1"/>
  <c r="AI76" i="26"/>
  <c r="AL76" i="26" s="1"/>
  <c r="AJ68" i="26"/>
  <c r="L68" i="26" s="1"/>
  <c r="AH68" i="26"/>
  <c r="O68" i="26" s="1"/>
  <c r="AK68" i="26"/>
  <c r="M68" i="26" s="1"/>
  <c r="AI68" i="26"/>
  <c r="AJ60" i="26"/>
  <c r="L60" i="26" s="1"/>
  <c r="AH60" i="26"/>
  <c r="O60" i="26" s="1"/>
  <c r="AK60" i="26"/>
  <c r="M60" i="26" s="1"/>
  <c r="AI60" i="26"/>
  <c r="AL60" i="26" s="1"/>
  <c r="AI96" i="26"/>
  <c r="AJ96" i="26"/>
  <c r="L96" i="26" s="1"/>
  <c r="AH96" i="26"/>
  <c r="O96" i="26" s="1"/>
  <c r="AK96" i="26"/>
  <c r="M96" i="26" s="1"/>
  <c r="AJ72" i="26"/>
  <c r="L72" i="26" s="1"/>
  <c r="AI72" i="26"/>
  <c r="AH72" i="26"/>
  <c r="O72" i="26" s="1"/>
  <c r="AK72" i="26"/>
  <c r="M72" i="26" s="1"/>
  <c r="AJ64" i="26"/>
  <c r="L64" i="26" s="1"/>
  <c r="AK64" i="26"/>
  <c r="M64" i="26" s="1"/>
  <c r="AI64" i="26"/>
  <c r="AL64" i="26" s="1"/>
  <c r="AH64" i="26"/>
  <c r="O64" i="26" s="1"/>
  <c r="AJ141" i="26"/>
  <c r="L141" i="26" s="1"/>
  <c r="AH141" i="26"/>
  <c r="O141" i="26" s="1"/>
  <c r="AK141" i="26"/>
  <c r="M141" i="26" s="1"/>
  <c r="AI141" i="26"/>
  <c r="AH133" i="26"/>
  <c r="O133" i="26" s="1"/>
  <c r="AJ133" i="26"/>
  <c r="L133" i="26" s="1"/>
  <c r="AK133" i="26"/>
  <c r="M133" i="26" s="1"/>
  <c r="AI133" i="26"/>
  <c r="AL133" i="26" s="1"/>
  <c r="AK109" i="26"/>
  <c r="M109" i="26" s="1"/>
  <c r="AI109" i="26"/>
  <c r="AH109" i="26"/>
  <c r="O109" i="26" s="1"/>
  <c r="AJ109" i="26"/>
  <c r="L109" i="26" s="1"/>
  <c r="AJ101" i="26"/>
  <c r="L101" i="26" s="1"/>
  <c r="AH101" i="26"/>
  <c r="O101" i="26" s="1"/>
  <c r="AK101" i="26"/>
  <c r="M101" i="26" s="1"/>
  <c r="AI101" i="26"/>
  <c r="AJ93" i="26"/>
  <c r="L93" i="26" s="1"/>
  <c r="AH93" i="26"/>
  <c r="O93" i="26" s="1"/>
  <c r="AK93" i="26"/>
  <c r="M93" i="26" s="1"/>
  <c r="AI93" i="26"/>
  <c r="AK85" i="26"/>
  <c r="M85" i="26" s="1"/>
  <c r="AJ85" i="26"/>
  <c r="L85" i="26" s="1"/>
  <c r="AH85" i="26"/>
  <c r="O85" i="26" s="1"/>
  <c r="AI85" i="26"/>
  <c r="N85" i="26" s="1"/>
  <c r="AJ77" i="26"/>
  <c r="L77" i="26" s="1"/>
  <c r="AH77" i="26"/>
  <c r="O77" i="26" s="1"/>
  <c r="AK77" i="26"/>
  <c r="M77" i="26" s="1"/>
  <c r="AI77" i="26"/>
  <c r="AJ69" i="26"/>
  <c r="L69" i="26" s="1"/>
  <c r="AH69" i="26"/>
  <c r="O69" i="26" s="1"/>
  <c r="AK69" i="26"/>
  <c r="M69" i="26" s="1"/>
  <c r="AI69" i="26"/>
  <c r="AL69" i="26" s="1"/>
  <c r="AJ61" i="26"/>
  <c r="L61" i="26" s="1"/>
  <c r="AK61" i="26"/>
  <c r="M61" i="26" s="1"/>
  <c r="AH61" i="26"/>
  <c r="O61" i="26" s="1"/>
  <c r="AI61" i="26"/>
  <c r="N61" i="26" s="1"/>
  <c r="AJ163" i="26" s="1"/>
  <c r="I283" i="70" s="1"/>
  <c r="AH114" i="26"/>
  <c r="O114" i="26" s="1"/>
  <c r="AK114" i="26"/>
  <c r="M114" i="26" s="1"/>
  <c r="AI114" i="26"/>
  <c r="N114" i="26" s="1"/>
  <c r="AJ114" i="26"/>
  <c r="L114" i="26" s="1"/>
  <c r="AH98" i="26"/>
  <c r="O98" i="26" s="1"/>
  <c r="AK98" i="26"/>
  <c r="M98" i="26" s="1"/>
  <c r="AI98" i="26"/>
  <c r="AJ98" i="26"/>
  <c r="L98" i="26" s="1"/>
  <c r="AK87" i="26"/>
  <c r="M87" i="26" s="1"/>
  <c r="AJ87" i="26"/>
  <c r="L87" i="26" s="1"/>
  <c r="AH87" i="26"/>
  <c r="O87" i="26" s="1"/>
  <c r="AI87" i="26"/>
  <c r="AH137" i="26"/>
  <c r="O137" i="26" s="1"/>
  <c r="AK137" i="26"/>
  <c r="M137" i="26" s="1"/>
  <c r="AI137" i="26"/>
  <c r="AJ137" i="26"/>
  <c r="L137" i="26" s="1"/>
  <c r="AH129" i="26"/>
  <c r="O129" i="26" s="1"/>
  <c r="AK129" i="26"/>
  <c r="M129" i="26" s="1"/>
  <c r="AI129" i="26"/>
  <c r="N129" i="26" s="1"/>
  <c r="AJ129" i="26"/>
  <c r="L129" i="26" s="1"/>
  <c r="AH121" i="26"/>
  <c r="O121" i="26" s="1"/>
  <c r="AK121" i="26"/>
  <c r="M121" i="26" s="1"/>
  <c r="AI121" i="26"/>
  <c r="AJ121" i="26"/>
  <c r="L121" i="26" s="1"/>
  <c r="AH113" i="26"/>
  <c r="O113" i="26" s="1"/>
  <c r="AK113" i="26"/>
  <c r="M113" i="26" s="1"/>
  <c r="AI113" i="26"/>
  <c r="AL113" i="26" s="1"/>
  <c r="AJ113" i="26"/>
  <c r="L113" i="26" s="1"/>
  <c r="AH105" i="26"/>
  <c r="O105" i="26" s="1"/>
  <c r="AK105" i="26"/>
  <c r="M105" i="26" s="1"/>
  <c r="AI105" i="26"/>
  <c r="AJ105" i="26"/>
  <c r="L105" i="26" s="1"/>
  <c r="AH97" i="26"/>
  <c r="O97" i="26" s="1"/>
  <c r="AK97" i="26"/>
  <c r="M97" i="26" s="1"/>
  <c r="AI97" i="26"/>
  <c r="N97" i="26" s="1"/>
  <c r="AJ97" i="26"/>
  <c r="L97" i="26" s="1"/>
  <c r="AH89" i="26"/>
  <c r="O89" i="26" s="1"/>
  <c r="AK89" i="26"/>
  <c r="M89" i="26" s="1"/>
  <c r="AI89" i="26"/>
  <c r="AJ89" i="26"/>
  <c r="L89" i="26" s="1"/>
  <c r="AH81" i="26"/>
  <c r="O81" i="26" s="1"/>
  <c r="AK81" i="26"/>
  <c r="M81" i="26" s="1"/>
  <c r="AI81" i="26"/>
  <c r="N81" i="26" s="1"/>
  <c r="AJ81" i="26"/>
  <c r="L81" i="26" s="1"/>
  <c r="AH73" i="26"/>
  <c r="O73" i="26" s="1"/>
  <c r="AK73" i="26"/>
  <c r="M73" i="26" s="1"/>
  <c r="AI73" i="26"/>
  <c r="AJ73" i="26"/>
  <c r="L73" i="26" s="1"/>
  <c r="AH65" i="26"/>
  <c r="O65" i="26" s="1"/>
  <c r="AK65" i="26"/>
  <c r="M65" i="26" s="1"/>
  <c r="AJ65" i="26"/>
  <c r="L65" i="26" s="1"/>
  <c r="AI65" i="26"/>
  <c r="N65" i="26" s="1"/>
  <c r="AI136" i="26"/>
  <c r="AH136" i="26"/>
  <c r="O136" i="26" s="1"/>
  <c r="AJ136" i="26"/>
  <c r="L136" i="26" s="1"/>
  <c r="AK136" i="26"/>
  <c r="M136" i="26" s="1"/>
  <c r="AJ80" i="26"/>
  <c r="L80" i="26" s="1"/>
  <c r="AI80" i="26"/>
  <c r="AK80" i="26"/>
  <c r="M80" i="26" s="1"/>
  <c r="AH80" i="26"/>
  <c r="O80" i="26" s="1"/>
  <c r="AK125" i="26"/>
  <c r="M125" i="26" s="1"/>
  <c r="AJ125" i="26"/>
  <c r="L125" i="26" s="1"/>
  <c r="AH125" i="26"/>
  <c r="O125" i="26" s="1"/>
  <c r="AI125" i="26"/>
  <c r="AH130" i="26"/>
  <c r="O130" i="26" s="1"/>
  <c r="AK130" i="26"/>
  <c r="M130" i="26" s="1"/>
  <c r="AI130" i="26"/>
  <c r="AJ130" i="26"/>
  <c r="L130" i="26" s="1"/>
  <c r="AH122" i="26"/>
  <c r="O122" i="26" s="1"/>
  <c r="AK122" i="26"/>
  <c r="M122" i="26" s="1"/>
  <c r="AI122" i="26"/>
  <c r="AJ122" i="26"/>
  <c r="L122" i="26" s="1"/>
  <c r="AH106" i="26"/>
  <c r="O106" i="26" s="1"/>
  <c r="AK106" i="26"/>
  <c r="M106" i="26" s="1"/>
  <c r="AI106" i="26"/>
  <c r="AJ106" i="26"/>
  <c r="L106" i="26" s="1"/>
  <c r="AH90" i="26"/>
  <c r="O90" i="26" s="1"/>
  <c r="AK90" i="26"/>
  <c r="M90" i="26" s="1"/>
  <c r="AI90" i="26"/>
  <c r="AJ90" i="26"/>
  <c r="L90" i="26" s="1"/>
  <c r="AH82" i="26"/>
  <c r="O82" i="26" s="1"/>
  <c r="AK82" i="26"/>
  <c r="M82" i="26" s="1"/>
  <c r="AJ82" i="26"/>
  <c r="L82" i="26" s="1"/>
  <c r="AI82" i="26"/>
  <c r="AH74" i="26"/>
  <c r="O74" i="26" s="1"/>
  <c r="AK74" i="26"/>
  <c r="M74" i="26" s="1"/>
  <c r="AI74" i="26"/>
  <c r="AJ74" i="26"/>
  <c r="L74" i="26" s="1"/>
  <c r="AH58" i="26"/>
  <c r="O58" i="26" s="1"/>
  <c r="AK58" i="26"/>
  <c r="M58" i="26" s="1"/>
  <c r="AI154" i="26" s="1"/>
  <c r="H274" i="70" s="1"/>
  <c r="AI58" i="26"/>
  <c r="AL58" i="26" s="1"/>
  <c r="AJ58" i="26"/>
  <c r="L58" i="26" s="1"/>
  <c r="AH135" i="26"/>
  <c r="O135" i="26" s="1"/>
  <c r="AJ135" i="26"/>
  <c r="L135" i="26" s="1"/>
  <c r="AK135" i="26"/>
  <c r="M135" i="26" s="1"/>
  <c r="AI135" i="26"/>
  <c r="AJ119" i="26"/>
  <c r="L119" i="26" s="1"/>
  <c r="AH119" i="26"/>
  <c r="O119" i="26" s="1"/>
  <c r="AK119" i="26"/>
  <c r="M119" i="26" s="1"/>
  <c r="AI119" i="26"/>
  <c r="AJ103" i="26"/>
  <c r="L103" i="26" s="1"/>
  <c r="AI103" i="26"/>
  <c r="AK103" i="26"/>
  <c r="M103" i="26" s="1"/>
  <c r="AH103" i="26"/>
  <c r="O103" i="26" s="1"/>
  <c r="AI79" i="26"/>
  <c r="AH79" i="26"/>
  <c r="O79" i="26" s="1"/>
  <c r="AK79" i="26"/>
  <c r="M79" i="26" s="1"/>
  <c r="AJ79" i="26"/>
  <c r="L79" i="26" s="1"/>
  <c r="AH142" i="26"/>
  <c r="O142" i="26" s="1"/>
  <c r="AK142" i="26"/>
  <c r="M142" i="26" s="1"/>
  <c r="AJ142" i="26"/>
  <c r="L142" i="26" s="1"/>
  <c r="AI142" i="26"/>
  <c r="AH134" i="26"/>
  <c r="O134" i="26" s="1"/>
  <c r="AK134" i="26"/>
  <c r="M134" i="26" s="1"/>
  <c r="AJ134" i="26"/>
  <c r="L134" i="26" s="1"/>
  <c r="AI134" i="26"/>
  <c r="AH126" i="26"/>
  <c r="O126" i="26" s="1"/>
  <c r="AK126" i="26"/>
  <c r="M126" i="26" s="1"/>
  <c r="AJ126" i="26"/>
  <c r="L126" i="26" s="1"/>
  <c r="AI126" i="26"/>
  <c r="AH118" i="26"/>
  <c r="O118" i="26" s="1"/>
  <c r="AK118" i="26"/>
  <c r="M118" i="26" s="1"/>
  <c r="AJ118" i="26"/>
  <c r="L118" i="26" s="1"/>
  <c r="AI118" i="26"/>
  <c r="AH110" i="26"/>
  <c r="O110" i="26" s="1"/>
  <c r="AK110" i="26"/>
  <c r="M110" i="26" s="1"/>
  <c r="AJ110" i="26"/>
  <c r="L110" i="26" s="1"/>
  <c r="AI110" i="26"/>
  <c r="AL110" i="26" s="1"/>
  <c r="AH102" i="26"/>
  <c r="O102" i="26" s="1"/>
  <c r="AK102" i="26"/>
  <c r="M102" i="26" s="1"/>
  <c r="AJ102" i="26"/>
  <c r="L102" i="26" s="1"/>
  <c r="AI102" i="26"/>
  <c r="AH94" i="26"/>
  <c r="O94" i="26" s="1"/>
  <c r="AK94" i="26"/>
  <c r="M94" i="26" s="1"/>
  <c r="AJ94" i="26"/>
  <c r="L94" i="26" s="1"/>
  <c r="AI94" i="26"/>
  <c r="AJ86" i="26"/>
  <c r="L86" i="26" s="1"/>
  <c r="AH86" i="26"/>
  <c r="O86" i="26" s="1"/>
  <c r="AK86" i="26"/>
  <c r="M86" i="26" s="1"/>
  <c r="AI86" i="26"/>
  <c r="AL86" i="26" s="1"/>
  <c r="AJ78" i="26"/>
  <c r="L78" i="26" s="1"/>
  <c r="AH78" i="26"/>
  <c r="O78" i="26" s="1"/>
  <c r="AK78" i="26"/>
  <c r="M78" i="26" s="1"/>
  <c r="AI78" i="26"/>
  <c r="AL78" i="26" s="1"/>
  <c r="AJ70" i="26"/>
  <c r="L70" i="26" s="1"/>
  <c r="AH70" i="26"/>
  <c r="O70" i="26" s="1"/>
  <c r="AK70" i="26"/>
  <c r="M70" i="26" s="1"/>
  <c r="AI70" i="26"/>
  <c r="AJ62" i="26"/>
  <c r="L62" i="26" s="1"/>
  <c r="AH62" i="26"/>
  <c r="O62" i="26" s="1"/>
  <c r="AK62" i="26"/>
  <c r="M62" i="26" s="1"/>
  <c r="AI62" i="26"/>
  <c r="AL62" i="26" s="1"/>
  <c r="AI57" i="26"/>
  <c r="N57" i="26" s="1"/>
  <c r="AK57" i="26"/>
  <c r="M57" i="26" s="1"/>
  <c r="AJ57" i="26"/>
  <c r="L57" i="26" s="1"/>
  <c r="AH57" i="26"/>
  <c r="O57" i="26" s="1"/>
  <c r="AK128" i="26"/>
  <c r="M128" i="26" s="1"/>
  <c r="AI128" i="26"/>
  <c r="AJ128" i="26"/>
  <c r="L128" i="26" s="1"/>
  <c r="AH128" i="26"/>
  <c r="O128" i="26" s="1"/>
  <c r="AI120" i="26"/>
  <c r="AJ120" i="26"/>
  <c r="L120" i="26" s="1"/>
  <c r="AH120" i="26"/>
  <c r="O120" i="26" s="1"/>
  <c r="AK120" i="26"/>
  <c r="M120" i="26" s="1"/>
  <c r="AI112" i="26"/>
  <c r="AH112" i="26"/>
  <c r="O112" i="26" s="1"/>
  <c r="AK112" i="26"/>
  <c r="M112" i="26" s="1"/>
  <c r="AJ112" i="26"/>
  <c r="L112" i="26" s="1"/>
  <c r="AI104" i="26"/>
  <c r="AJ104" i="26"/>
  <c r="L104" i="26" s="1"/>
  <c r="AH104" i="26"/>
  <c r="O104" i="26" s="1"/>
  <c r="AK104" i="26"/>
  <c r="M104" i="26" s="1"/>
  <c r="AJ88" i="26"/>
  <c r="L88" i="26" s="1"/>
  <c r="AH88" i="26"/>
  <c r="O88" i="26" s="1"/>
  <c r="AI88" i="26"/>
  <c r="AK88" i="26"/>
  <c r="M88" i="26" s="1"/>
  <c r="AJ117" i="26"/>
  <c r="L117" i="26" s="1"/>
  <c r="AH117" i="26"/>
  <c r="O117" i="26" s="1"/>
  <c r="AK117" i="26"/>
  <c r="M117" i="26" s="1"/>
  <c r="AI117" i="26"/>
  <c r="AH138" i="26"/>
  <c r="O138" i="26" s="1"/>
  <c r="AK138" i="26"/>
  <c r="M138" i="26" s="1"/>
  <c r="AI138" i="26"/>
  <c r="N138" i="26" s="1"/>
  <c r="AJ138" i="26"/>
  <c r="L138" i="26" s="1"/>
  <c r="AH66" i="26"/>
  <c r="O66" i="26" s="1"/>
  <c r="AK66" i="26"/>
  <c r="M66" i="26" s="1"/>
  <c r="AJ66" i="26"/>
  <c r="L66" i="26" s="1"/>
  <c r="AI66" i="26"/>
  <c r="AH139" i="26"/>
  <c r="O139" i="26" s="1"/>
  <c r="AK139" i="26"/>
  <c r="M139" i="26" s="1"/>
  <c r="AI139" i="26"/>
  <c r="AJ139" i="26"/>
  <c r="L139" i="26" s="1"/>
  <c r="AH131" i="26"/>
  <c r="O131" i="26" s="1"/>
  <c r="AK131" i="26"/>
  <c r="M131" i="26" s="1"/>
  <c r="AI131" i="26"/>
  <c r="N131" i="26" s="1"/>
  <c r="AJ131" i="26"/>
  <c r="L131" i="26" s="1"/>
  <c r="AH123" i="26"/>
  <c r="O123" i="26" s="1"/>
  <c r="AK123" i="26"/>
  <c r="M123" i="26" s="1"/>
  <c r="AI123" i="26"/>
  <c r="AL123" i="26" s="1"/>
  <c r="AJ123" i="26"/>
  <c r="L123" i="26" s="1"/>
  <c r="AH115" i="26"/>
  <c r="O115" i="26" s="1"/>
  <c r="AK115" i="26"/>
  <c r="M115" i="26" s="1"/>
  <c r="AI115" i="26"/>
  <c r="AL115" i="26" s="1"/>
  <c r="AJ115" i="26"/>
  <c r="L115" i="26" s="1"/>
  <c r="AH107" i="26"/>
  <c r="O107" i="26" s="1"/>
  <c r="AK107" i="26"/>
  <c r="M107" i="26" s="1"/>
  <c r="AI107" i="26"/>
  <c r="AL107" i="26" s="1"/>
  <c r="AJ107" i="26"/>
  <c r="L107" i="26" s="1"/>
  <c r="AH99" i="26"/>
  <c r="O99" i="26" s="1"/>
  <c r="AK99" i="26"/>
  <c r="M99" i="26" s="1"/>
  <c r="AI99" i="26"/>
  <c r="AL99" i="26" s="1"/>
  <c r="AJ99" i="26"/>
  <c r="L99" i="26" s="1"/>
  <c r="AH91" i="26"/>
  <c r="O91" i="26" s="1"/>
  <c r="AK91" i="26"/>
  <c r="M91" i="26" s="1"/>
  <c r="AI91" i="26"/>
  <c r="AJ91" i="26"/>
  <c r="L91" i="26" s="1"/>
  <c r="AH83" i="26"/>
  <c r="O83" i="26" s="1"/>
  <c r="AK83" i="26"/>
  <c r="M83" i="26" s="1"/>
  <c r="AJ83" i="26"/>
  <c r="L83" i="26" s="1"/>
  <c r="AI83" i="26"/>
  <c r="AJ75" i="26"/>
  <c r="L75" i="26" s="1"/>
  <c r="AH75" i="26"/>
  <c r="O75" i="26" s="1"/>
  <c r="AK75" i="26"/>
  <c r="M75" i="26" s="1"/>
  <c r="AI75" i="26"/>
  <c r="N75" i="26" s="1"/>
  <c r="AJ67" i="26"/>
  <c r="L67" i="26" s="1"/>
  <c r="AH67" i="26"/>
  <c r="O67" i="26" s="1"/>
  <c r="AK67" i="26"/>
  <c r="M67" i="26" s="1"/>
  <c r="AI67" i="26"/>
  <c r="AL67" i="26" s="1"/>
  <c r="AJ59" i="26"/>
  <c r="L59" i="26" s="1"/>
  <c r="AH157" i="26" s="1"/>
  <c r="G277" i="70" s="1"/>
  <c r="AH59" i="26"/>
  <c r="O59" i="26" s="1"/>
  <c r="AK59" i="26"/>
  <c r="M59" i="26" s="1"/>
  <c r="AI157" i="26" s="1"/>
  <c r="H277" i="70" s="1"/>
  <c r="AI59" i="26"/>
  <c r="N59" i="26" s="1"/>
  <c r="AL108" i="25"/>
  <c r="R108" i="25" s="1"/>
  <c r="AL76" i="25"/>
  <c r="R76" i="25" s="1"/>
  <c r="AL52" i="25"/>
  <c r="R52" i="25" s="1"/>
  <c r="AL119" i="25"/>
  <c r="R119" i="25" s="1"/>
  <c r="AL111" i="25"/>
  <c r="R111" i="25" s="1"/>
  <c r="AL103" i="25"/>
  <c r="R103" i="25" s="1"/>
  <c r="AL95" i="25"/>
  <c r="R95" i="25" s="1"/>
  <c r="AL87" i="25"/>
  <c r="R87" i="25" s="1"/>
  <c r="AL79" i="25"/>
  <c r="R79" i="25" s="1"/>
  <c r="AL71" i="25"/>
  <c r="R71" i="25" s="1"/>
  <c r="AL63" i="25"/>
  <c r="R63" i="25" s="1"/>
  <c r="AL55" i="25"/>
  <c r="R55" i="25" s="1"/>
  <c r="AL47" i="25"/>
  <c r="R47" i="25" s="1"/>
  <c r="AL124" i="25"/>
  <c r="R124" i="25" s="1"/>
  <c r="AL45" i="25"/>
  <c r="R45" i="25" s="1"/>
  <c r="AL130" i="25"/>
  <c r="R130" i="25" s="1"/>
  <c r="AL122" i="25"/>
  <c r="R122" i="25" s="1"/>
  <c r="AL114" i="25"/>
  <c r="R114" i="25" s="1"/>
  <c r="AL106" i="25"/>
  <c r="R106" i="25" s="1"/>
  <c r="AL98" i="25"/>
  <c r="R98" i="25" s="1"/>
  <c r="AL90" i="25"/>
  <c r="R90" i="25" s="1"/>
  <c r="AL82" i="25"/>
  <c r="R82" i="25" s="1"/>
  <c r="AL74" i="25"/>
  <c r="R74" i="25" s="1"/>
  <c r="AL66" i="25"/>
  <c r="R66" i="25" s="1"/>
  <c r="AL58" i="25"/>
  <c r="R58" i="25" s="1"/>
  <c r="AL50" i="25"/>
  <c r="R50" i="25" s="1"/>
  <c r="AL133" i="25"/>
  <c r="R133" i="25" s="1"/>
  <c r="AL125" i="25"/>
  <c r="R125" i="25" s="1"/>
  <c r="AL117" i="25"/>
  <c r="R117" i="25" s="1"/>
  <c r="AL109" i="25"/>
  <c r="R109" i="25" s="1"/>
  <c r="AL101" i="25"/>
  <c r="R101" i="25" s="1"/>
  <c r="AL93" i="25"/>
  <c r="R93" i="25" s="1"/>
  <c r="AL85" i="25"/>
  <c r="R85" i="25" s="1"/>
  <c r="AL77" i="25"/>
  <c r="R77" i="25" s="1"/>
  <c r="AL69" i="25"/>
  <c r="R69" i="25" s="1"/>
  <c r="AL61" i="25"/>
  <c r="R61" i="25" s="1"/>
  <c r="AL53" i="25"/>
  <c r="R53" i="25" s="1"/>
  <c r="AL132" i="25"/>
  <c r="R132" i="25" s="1"/>
  <c r="AL60" i="25"/>
  <c r="R60" i="25" s="1"/>
  <c r="AL127" i="25"/>
  <c r="R127" i="25" s="1"/>
  <c r="AL128" i="25"/>
  <c r="R128" i="25" s="1"/>
  <c r="AL120" i="25"/>
  <c r="R120" i="25" s="1"/>
  <c r="AL112" i="25"/>
  <c r="R112" i="25" s="1"/>
  <c r="AL104" i="25"/>
  <c r="R104" i="25" s="1"/>
  <c r="AL96" i="25"/>
  <c r="R96" i="25" s="1"/>
  <c r="AL88" i="25"/>
  <c r="R88" i="25" s="1"/>
  <c r="AL80" i="25"/>
  <c r="R80" i="25" s="1"/>
  <c r="AL72" i="25"/>
  <c r="R72" i="25" s="1"/>
  <c r="AL64" i="25"/>
  <c r="R64" i="25" s="1"/>
  <c r="AL56" i="25"/>
  <c r="R56" i="25" s="1"/>
  <c r="AL48" i="25"/>
  <c r="R48" i="25" s="1"/>
  <c r="AL131" i="25"/>
  <c r="R131" i="25" s="1"/>
  <c r="AL123" i="25"/>
  <c r="R123" i="25" s="1"/>
  <c r="AL115" i="25"/>
  <c r="R115" i="25" s="1"/>
  <c r="AL107" i="25"/>
  <c r="R107" i="25" s="1"/>
  <c r="AL99" i="25"/>
  <c r="R99" i="25" s="1"/>
  <c r="AL91" i="25"/>
  <c r="R91" i="25" s="1"/>
  <c r="AL83" i="25"/>
  <c r="R83" i="25" s="1"/>
  <c r="AL75" i="25"/>
  <c r="R75" i="25" s="1"/>
  <c r="AL67" i="25"/>
  <c r="R67" i="25" s="1"/>
  <c r="AL59" i="25"/>
  <c r="R59" i="25" s="1"/>
  <c r="AL51" i="25"/>
  <c r="R51" i="25" s="1"/>
  <c r="AL116" i="25"/>
  <c r="R116" i="25" s="1"/>
  <c r="AL100" i="25"/>
  <c r="R100" i="25" s="1"/>
  <c r="AL92" i="25"/>
  <c r="R92" i="25" s="1"/>
  <c r="AL84" i="25"/>
  <c r="R84" i="25" s="1"/>
  <c r="AL68" i="25"/>
  <c r="R68" i="25" s="1"/>
  <c r="AL134" i="25"/>
  <c r="R134" i="25" s="1"/>
  <c r="AL126" i="25"/>
  <c r="R126" i="25" s="1"/>
  <c r="AL118" i="25"/>
  <c r="R118" i="25" s="1"/>
  <c r="AL110" i="25"/>
  <c r="R110" i="25" s="1"/>
  <c r="AL102" i="25"/>
  <c r="R102" i="25" s="1"/>
  <c r="AL94" i="25"/>
  <c r="R94" i="25" s="1"/>
  <c r="AL86" i="25"/>
  <c r="R86" i="25" s="1"/>
  <c r="AL78" i="25"/>
  <c r="R78" i="25" s="1"/>
  <c r="AL70" i="25"/>
  <c r="R70" i="25" s="1"/>
  <c r="AL62" i="25"/>
  <c r="R62" i="25" s="1"/>
  <c r="AL54" i="25"/>
  <c r="R54" i="25" s="1"/>
  <c r="AL46" i="25"/>
  <c r="R46" i="25" s="1"/>
  <c r="AL129" i="25"/>
  <c r="R129" i="25" s="1"/>
  <c r="AL121" i="25"/>
  <c r="R121" i="25" s="1"/>
  <c r="AL113" i="25"/>
  <c r="R113" i="25" s="1"/>
  <c r="AL105" i="25"/>
  <c r="R105" i="25" s="1"/>
  <c r="AL97" i="25"/>
  <c r="R97" i="25" s="1"/>
  <c r="AL89" i="25"/>
  <c r="R89" i="25" s="1"/>
  <c r="AL81" i="25"/>
  <c r="R81" i="25" s="1"/>
  <c r="AL73" i="25"/>
  <c r="R73" i="25" s="1"/>
  <c r="AL65" i="25"/>
  <c r="R65" i="25" s="1"/>
  <c r="AL57" i="25"/>
  <c r="R57" i="25" s="1"/>
  <c r="AL49" i="25"/>
  <c r="R49" i="25" s="1"/>
  <c r="AL64" i="32"/>
  <c r="AL57" i="31"/>
  <c r="AH53" i="30"/>
  <c r="P53" i="30" s="1"/>
  <c r="AI53" i="30"/>
  <c r="O53" i="30" s="1"/>
  <c r="AJ53" i="30"/>
  <c r="M53" i="30" s="1"/>
  <c r="AK53" i="30"/>
  <c r="N53" i="30" s="1"/>
  <c r="AL113" i="32"/>
  <c r="AL118" i="32"/>
  <c r="AL110" i="32"/>
  <c r="O75" i="32"/>
  <c r="AL96" i="32"/>
  <c r="AL56" i="32"/>
  <c r="AL82" i="32"/>
  <c r="AL54" i="32"/>
  <c r="AL93" i="32"/>
  <c r="AL85" i="32"/>
  <c r="AL121" i="31"/>
  <c r="AL105" i="31"/>
  <c r="AL97" i="31"/>
  <c r="AL89" i="31"/>
  <c r="AL73" i="31"/>
  <c r="AL72" i="31"/>
  <c r="O56" i="31"/>
  <c r="AL96" i="31"/>
  <c r="AL91" i="31"/>
  <c r="AL122" i="31"/>
  <c r="AL114" i="31"/>
  <c r="AL80" i="31"/>
  <c r="AL98" i="31"/>
  <c r="O64" i="31"/>
  <c r="AL59" i="31"/>
  <c r="AL90" i="31"/>
  <c r="AL82" i="31"/>
  <c r="AL48" i="31"/>
  <c r="AL66" i="31"/>
  <c r="AL110" i="31"/>
  <c r="AL58" i="31"/>
  <c r="AL50" i="31"/>
  <c r="AL123" i="31"/>
  <c r="AL120" i="31"/>
  <c r="AL104" i="31"/>
  <c r="AL65" i="31"/>
  <c r="AL88" i="31"/>
  <c r="O88" i="31"/>
  <c r="AL112" i="31"/>
  <c r="O112" i="31"/>
  <c r="O98" i="31"/>
  <c r="AL138" i="30"/>
  <c r="AL114" i="30"/>
  <c r="AL106" i="30"/>
  <c r="AL98" i="30"/>
  <c r="O82" i="30"/>
  <c r="AL74" i="30"/>
  <c r="AL66" i="30"/>
  <c r="AL56" i="30"/>
  <c r="AL92" i="30"/>
  <c r="AL133" i="30"/>
  <c r="AL101" i="30"/>
  <c r="AL90" i="30"/>
  <c r="AL127" i="30"/>
  <c r="O104" i="30"/>
  <c r="AL132" i="30"/>
  <c r="AL95" i="30"/>
  <c r="AL85" i="30"/>
  <c r="AL69" i="30"/>
  <c r="AL58" i="30"/>
  <c r="AL115" i="30"/>
  <c r="AL71" i="30"/>
  <c r="O128" i="30"/>
  <c r="AL112" i="30"/>
  <c r="AL130" i="30"/>
  <c r="AL83" i="30"/>
  <c r="AL72" i="30"/>
  <c r="O122" i="30"/>
  <c r="AL109" i="30"/>
  <c r="AL137" i="30"/>
  <c r="AL119" i="30"/>
  <c r="AL70" i="30"/>
  <c r="AL65" i="30"/>
  <c r="AL134" i="30"/>
  <c r="AL129" i="30"/>
  <c r="O136" i="30"/>
  <c r="AL77" i="30"/>
  <c r="AL102" i="30"/>
  <c r="AL97" i="30"/>
  <c r="AL79" i="30"/>
  <c r="AM70" i="27"/>
  <c r="AM93" i="27"/>
  <c r="AM62" i="27"/>
  <c r="AM122" i="27"/>
  <c r="AM50" i="27"/>
  <c r="AM53" i="27"/>
  <c r="AM69" i="27"/>
  <c r="AL74" i="26"/>
  <c r="N91" i="26"/>
  <c r="AI51" i="25"/>
  <c r="AK51" i="25" s="1"/>
  <c r="AM51" i="25" s="1"/>
  <c r="Q51" i="25" s="1"/>
  <c r="AH120" i="25"/>
  <c r="AI126" i="25"/>
  <c r="AI68" i="25"/>
  <c r="AI67" i="25"/>
  <c r="AH62" i="25"/>
  <c r="AH126" i="25"/>
  <c r="AH68" i="25"/>
  <c r="AH67" i="25"/>
  <c r="AH51" i="25"/>
  <c r="AI66" i="25"/>
  <c r="AH66" i="25"/>
  <c r="AI63" i="25"/>
  <c r="AI62" i="25"/>
  <c r="AI128" i="25"/>
  <c r="AI112" i="25"/>
  <c r="AH63" i="25"/>
  <c r="AH128" i="25"/>
  <c r="AH112" i="25"/>
  <c r="AI82" i="25"/>
  <c r="AH118" i="25"/>
  <c r="AH82" i="25"/>
  <c r="AL107" i="32"/>
  <c r="AL89" i="32"/>
  <c r="AL68" i="32"/>
  <c r="AL117" i="32"/>
  <c r="AL55" i="32"/>
  <c r="AL88" i="32"/>
  <c r="AL80" i="32"/>
  <c r="AL96" i="30"/>
  <c r="O96" i="30"/>
  <c r="O74" i="30"/>
  <c r="O55" i="30"/>
  <c r="AM85" i="27"/>
  <c r="AM86" i="27"/>
  <c r="AM65" i="27"/>
  <c r="AM110" i="27"/>
  <c r="AM94" i="27"/>
  <c r="AM57" i="27"/>
  <c r="AM73" i="27"/>
  <c r="AM109" i="27"/>
  <c r="AI118" i="25"/>
  <c r="AI120" i="25"/>
  <c r="AI80" i="25"/>
  <c r="AI79" i="25"/>
  <c r="AI78" i="25"/>
  <c r="AI96" i="25"/>
  <c r="AI95" i="25"/>
  <c r="AI94" i="25"/>
  <c r="AH80" i="25"/>
  <c r="AH79" i="25"/>
  <c r="AH78" i="25"/>
  <c r="AJ129" i="25"/>
  <c r="AH96" i="25"/>
  <c r="AH95" i="25"/>
  <c r="AH94" i="25"/>
  <c r="AI84" i="25"/>
  <c r="AI83" i="25"/>
  <c r="AI129" i="25"/>
  <c r="AI100" i="25"/>
  <c r="AI99" i="25"/>
  <c r="AI98" i="25"/>
  <c r="AH84" i="25"/>
  <c r="AH83" i="25"/>
  <c r="AH100" i="25"/>
  <c r="AH99" i="25"/>
  <c r="AH98" i="25"/>
  <c r="O94" i="32"/>
  <c r="O113" i="32"/>
  <c r="O64" i="32"/>
  <c r="AM129" i="27"/>
  <c r="N89" i="26"/>
  <c r="AL98" i="26"/>
  <c r="AL88" i="26"/>
  <c r="AL94" i="26"/>
  <c r="AL136" i="26"/>
  <c r="N140" i="26"/>
  <c r="N92" i="26"/>
  <c r="N82" i="26"/>
  <c r="AL137" i="26"/>
  <c r="AL122" i="26"/>
  <c r="N109" i="26"/>
  <c r="N93" i="26"/>
  <c r="N112" i="26"/>
  <c r="AL105" i="26"/>
  <c r="N124" i="26"/>
  <c r="N77" i="26"/>
  <c r="N115" i="26"/>
  <c r="N141" i="26"/>
  <c r="AL66" i="26"/>
  <c r="N121" i="26"/>
  <c r="N83" i="26"/>
  <c r="N73" i="26"/>
  <c r="AL142" i="26"/>
  <c r="AL130" i="26"/>
  <c r="AL125" i="26"/>
  <c r="AL90" i="26"/>
  <c r="AL89" i="26"/>
  <c r="AL143" i="26"/>
  <c r="AJ110" i="25"/>
  <c r="AH110" i="25"/>
  <c r="AI110" i="25"/>
  <c r="AJ123" i="25"/>
  <c r="AH123" i="25"/>
  <c r="AI123" i="25"/>
  <c r="AJ91" i="25"/>
  <c r="AI91" i="25"/>
  <c r="AH91" i="25"/>
  <c r="AJ75" i="25"/>
  <c r="AI75" i="25"/>
  <c r="AH75" i="25"/>
  <c r="AJ87" i="25"/>
  <c r="AH87" i="25"/>
  <c r="AJ103" i="25"/>
  <c r="AH103" i="25"/>
  <c r="AI103" i="25"/>
  <c r="AJ86" i="25"/>
  <c r="AH86" i="25"/>
  <c r="AI86" i="25"/>
  <c r="AJ102" i="25"/>
  <c r="AH102" i="25"/>
  <c r="AI102" i="25"/>
  <c r="AJ92" i="25"/>
  <c r="AI92" i="25"/>
  <c r="AH92" i="25"/>
  <c r="AJ104" i="25"/>
  <c r="AH104" i="25"/>
  <c r="AI104" i="25"/>
  <c r="AJ74" i="25"/>
  <c r="AI74" i="25"/>
  <c r="AH74" i="25"/>
  <c r="AJ59" i="25"/>
  <c r="AH59" i="25"/>
  <c r="AI59" i="25"/>
  <c r="AJ76" i="25"/>
  <c r="AI76" i="25"/>
  <c r="AJ54" i="25"/>
  <c r="AI54" i="25"/>
  <c r="AJ88" i="25"/>
  <c r="AH88" i="25"/>
  <c r="AJ70" i="25"/>
  <c r="AH70" i="25"/>
  <c r="AJ55" i="25"/>
  <c r="AI55" i="25"/>
  <c r="AJ106" i="25"/>
  <c r="AI106" i="25"/>
  <c r="AJ71" i="25"/>
  <c r="AH71" i="25"/>
  <c r="AJ46" i="25"/>
  <c r="AH46" i="25"/>
  <c r="AI46" i="25"/>
  <c r="AJ107" i="25"/>
  <c r="AI107" i="25"/>
  <c r="AJ72" i="25"/>
  <c r="AH72" i="25"/>
  <c r="AJ115" i="25"/>
  <c r="AH115" i="25"/>
  <c r="AI115" i="25"/>
  <c r="AJ108" i="25"/>
  <c r="AI108" i="25"/>
  <c r="AJ90" i="25"/>
  <c r="AI90" i="25"/>
  <c r="AJ47" i="25"/>
  <c r="AH47" i="25"/>
  <c r="AI47" i="25"/>
  <c r="AI132" i="25"/>
  <c r="AJ132" i="25"/>
  <c r="AH132" i="25"/>
  <c r="AJ124" i="25"/>
  <c r="AI124" i="25"/>
  <c r="AH124" i="25"/>
  <c r="AJ119" i="25"/>
  <c r="AH119" i="25"/>
  <c r="AI119" i="25"/>
  <c r="AJ109" i="25"/>
  <c r="AH109" i="25"/>
  <c r="AI109" i="25"/>
  <c r="AJ58" i="25"/>
  <c r="AH58" i="25"/>
  <c r="AI58" i="25"/>
  <c r="AJ52" i="25"/>
  <c r="AH52" i="25"/>
  <c r="AI52" i="25"/>
  <c r="AI134" i="25"/>
  <c r="AJ134" i="25"/>
  <c r="AJ122" i="25"/>
  <c r="AH122" i="25"/>
  <c r="AI122" i="25"/>
  <c r="AJ85" i="25"/>
  <c r="AH85" i="25"/>
  <c r="AI85" i="25"/>
  <c r="AJ50" i="25"/>
  <c r="AI50" i="25"/>
  <c r="AH50" i="25"/>
  <c r="AI131" i="25"/>
  <c r="AJ131" i="25"/>
  <c r="AJ127" i="25"/>
  <c r="AH127" i="25"/>
  <c r="AI127" i="25"/>
  <c r="AJ117" i="25"/>
  <c r="AH117" i="25"/>
  <c r="AJ89" i="25"/>
  <c r="AH89" i="25"/>
  <c r="AI89" i="25"/>
  <c r="AJ93" i="25"/>
  <c r="AH93" i="25"/>
  <c r="AI93" i="25"/>
  <c r="AI133" i="25"/>
  <c r="AJ133" i="25"/>
  <c r="AH130" i="25"/>
  <c r="AI130" i="25"/>
  <c r="AJ130" i="25"/>
  <c r="AJ116" i="25"/>
  <c r="AI116" i="25"/>
  <c r="AH116" i="25"/>
  <c r="AJ111" i="25"/>
  <c r="AH111" i="25"/>
  <c r="AI111" i="25"/>
  <c r="AJ97" i="25"/>
  <c r="AH97" i="25"/>
  <c r="AI97" i="25"/>
  <c r="AK62" i="25"/>
  <c r="AN62" i="25" s="1"/>
  <c r="O62" i="25" s="1"/>
  <c r="AJ125" i="25"/>
  <c r="AH125" i="25"/>
  <c r="AJ101" i="25"/>
  <c r="AH101" i="25"/>
  <c r="AI101" i="25"/>
  <c r="AH134" i="25"/>
  <c r="AJ114" i="25"/>
  <c r="AH114" i="25"/>
  <c r="AI114" i="25"/>
  <c r="AJ105" i="25"/>
  <c r="AH105" i="25"/>
  <c r="AI105" i="25"/>
  <c r="AJ60" i="25"/>
  <c r="AH60" i="25"/>
  <c r="AI60" i="25"/>
  <c r="AJ77" i="25"/>
  <c r="AH77" i="25"/>
  <c r="AI77" i="25"/>
  <c r="AJ69" i="25"/>
  <c r="AH69" i="25"/>
  <c r="AI69" i="25"/>
  <c r="AJ65" i="25"/>
  <c r="AH65" i="25"/>
  <c r="AI65" i="25"/>
  <c r="AJ81" i="25"/>
  <c r="AH81" i="25"/>
  <c r="AI81" i="25"/>
  <c r="AJ73" i="25"/>
  <c r="AH73" i="25"/>
  <c r="AI73" i="25"/>
  <c r="AJ64" i="25"/>
  <c r="AH64" i="25"/>
  <c r="AJ56" i="25"/>
  <c r="AH56" i="25"/>
  <c r="AJ48" i="25"/>
  <c r="AH48" i="25"/>
  <c r="AJ57" i="25"/>
  <c r="AH57" i="25"/>
  <c r="AI57" i="25"/>
  <c r="AJ49" i="25"/>
  <c r="AH49" i="25"/>
  <c r="AI49" i="25"/>
  <c r="AJ121" i="25"/>
  <c r="AH121" i="25"/>
  <c r="AJ113" i="25"/>
  <c r="AH113" i="25"/>
  <c r="AJ61" i="25"/>
  <c r="AH61" i="25"/>
  <c r="AI61" i="25"/>
  <c r="AJ53" i="25"/>
  <c r="AH53" i="25"/>
  <c r="AI53" i="25"/>
  <c r="AJ138" i="32" l="1"/>
  <c r="I423" i="70" s="1"/>
  <c r="AI137" i="32"/>
  <c r="H422" i="70" s="1"/>
  <c r="AH138" i="32"/>
  <c r="G423" i="70" s="1"/>
  <c r="AL138" i="32"/>
  <c r="K423" i="70" s="1"/>
  <c r="AK138" i="32"/>
  <c r="J423" i="70" s="1"/>
  <c r="AH137" i="32"/>
  <c r="G422" i="70" s="1"/>
  <c r="AI138" i="32"/>
  <c r="H423" i="70" s="1"/>
  <c r="AM138" i="32"/>
  <c r="L423" i="70" s="1"/>
  <c r="AJ139" i="32"/>
  <c r="I424" i="70" s="1"/>
  <c r="AL139" i="32"/>
  <c r="K424" i="70" s="1"/>
  <c r="AH139" i="32"/>
  <c r="G424" i="70" s="1"/>
  <c r="AK139" i="32"/>
  <c r="J424" i="70" s="1"/>
  <c r="AI139" i="32"/>
  <c r="H424" i="70" s="1"/>
  <c r="AM139" i="32"/>
  <c r="L424" i="70" s="1"/>
  <c r="AM135" i="32"/>
  <c r="L420" i="70" s="1"/>
  <c r="AK135" i="32"/>
  <c r="J420" i="70" s="1"/>
  <c r="AJ136" i="32"/>
  <c r="I421" i="70" s="1"/>
  <c r="AJ135" i="32"/>
  <c r="I420" i="70" s="1"/>
  <c r="AH134" i="32"/>
  <c r="G419" i="70" s="1"/>
  <c r="AH136" i="32"/>
  <c r="G421" i="70" s="1"/>
  <c r="AL135" i="32"/>
  <c r="K420" i="70" s="1"/>
  <c r="AL136" i="32"/>
  <c r="K421" i="70" s="1"/>
  <c r="AK136" i="32"/>
  <c r="J421" i="70" s="1"/>
  <c r="AM136" i="32"/>
  <c r="L421" i="70" s="1"/>
  <c r="AI134" i="32"/>
  <c r="H419" i="70" s="1"/>
  <c r="AH135" i="32"/>
  <c r="G420" i="70" s="1"/>
  <c r="AI136" i="32"/>
  <c r="H421" i="70" s="1"/>
  <c r="AI135" i="32"/>
  <c r="H420" i="70" s="1"/>
  <c r="AJ133" i="32"/>
  <c r="I418" i="70" s="1"/>
  <c r="AH133" i="32"/>
  <c r="G418" i="70" s="1"/>
  <c r="AI132" i="32"/>
  <c r="H417" i="70" s="1"/>
  <c r="AM132" i="32"/>
  <c r="L417" i="70" s="1"/>
  <c r="AL132" i="32"/>
  <c r="K417" i="70" s="1"/>
  <c r="AI131" i="32"/>
  <c r="H416" i="70" s="1"/>
  <c r="AJ131" i="32"/>
  <c r="I416" i="70" s="1"/>
  <c r="AH131" i="32"/>
  <c r="G416" i="70" s="1"/>
  <c r="AK133" i="32"/>
  <c r="J418" i="70" s="1"/>
  <c r="AI133" i="32"/>
  <c r="H418" i="70" s="1"/>
  <c r="AK132" i="32"/>
  <c r="J417" i="70" s="1"/>
  <c r="AH132" i="32"/>
  <c r="G417" i="70" s="1"/>
  <c r="AM133" i="32"/>
  <c r="L418" i="70" s="1"/>
  <c r="AL133" i="32"/>
  <c r="K418" i="70" s="1"/>
  <c r="AJ132" i="32"/>
  <c r="I417" i="70" s="1"/>
  <c r="AL144" i="31"/>
  <c r="K391" i="70" s="1"/>
  <c r="AJ143" i="31"/>
  <c r="I390" i="70" s="1"/>
  <c r="AI142" i="31"/>
  <c r="H389" i="70" s="1"/>
  <c r="AJ144" i="31"/>
  <c r="I391" i="70" s="1"/>
  <c r="AH143" i="31"/>
  <c r="G390" i="70" s="1"/>
  <c r="AK144" i="31"/>
  <c r="J391" i="70" s="1"/>
  <c r="AM143" i="31"/>
  <c r="L390" i="70" s="1"/>
  <c r="AH142" i="31"/>
  <c r="G389" i="70" s="1"/>
  <c r="AM144" i="31"/>
  <c r="L391" i="70" s="1"/>
  <c r="AL143" i="31"/>
  <c r="K390" i="70" s="1"/>
  <c r="AI144" i="31"/>
  <c r="H391" i="70" s="1"/>
  <c r="AK143" i="31"/>
  <c r="J390" i="70" s="1"/>
  <c r="AI143" i="31"/>
  <c r="H390" i="70" s="1"/>
  <c r="AH144" i="31"/>
  <c r="G391" i="70" s="1"/>
  <c r="AI139" i="31"/>
  <c r="H386" i="70" s="1"/>
  <c r="AJ140" i="31"/>
  <c r="I387" i="70" s="1"/>
  <c r="AM140" i="31"/>
  <c r="L387" i="70" s="1"/>
  <c r="AH139" i="31"/>
  <c r="G386" i="70" s="1"/>
  <c r="AI140" i="31"/>
  <c r="H387" i="70" s="1"/>
  <c r="AL140" i="31"/>
  <c r="K387" i="70" s="1"/>
  <c r="AH140" i="31"/>
  <c r="G387" i="70" s="1"/>
  <c r="AK140" i="31"/>
  <c r="J387" i="70" s="1"/>
  <c r="AM141" i="31"/>
  <c r="L388" i="70" s="1"/>
  <c r="AH141" i="31"/>
  <c r="G388" i="70" s="1"/>
  <c r="AI141" i="31"/>
  <c r="H388" i="70" s="1"/>
  <c r="AJ141" i="31"/>
  <c r="I388" i="70" s="1"/>
  <c r="AK141" i="31"/>
  <c r="J388" i="70" s="1"/>
  <c r="AL141" i="31"/>
  <c r="K388" i="70" s="1"/>
  <c r="AH138" i="31"/>
  <c r="G385" i="70" s="1"/>
  <c r="AM138" i="31"/>
  <c r="L385" i="70" s="1"/>
  <c r="AJ138" i="31"/>
  <c r="I385" i="70" s="1"/>
  <c r="AK138" i="31"/>
  <c r="J385" i="70" s="1"/>
  <c r="AH136" i="31"/>
  <c r="G383" i="70" s="1"/>
  <c r="AH137" i="31"/>
  <c r="G384" i="70" s="1"/>
  <c r="AI136" i="31"/>
  <c r="H383" i="70" s="1"/>
  <c r="AL137" i="31"/>
  <c r="K384" i="70" s="1"/>
  <c r="AL138" i="31"/>
  <c r="K385" i="70" s="1"/>
  <c r="AM137" i="31"/>
  <c r="L384" i="70" s="1"/>
  <c r="AI138" i="31"/>
  <c r="H385" i="70" s="1"/>
  <c r="AI137" i="31"/>
  <c r="H384" i="70" s="1"/>
  <c r="AK137" i="31"/>
  <c r="J384" i="70" s="1"/>
  <c r="AJ137" i="31"/>
  <c r="I384" i="70" s="1"/>
  <c r="AI134" i="31"/>
  <c r="H381" i="70" s="1"/>
  <c r="AK134" i="31"/>
  <c r="J381" i="70" s="1"/>
  <c r="AH133" i="31"/>
  <c r="G380" i="70" s="1"/>
  <c r="AJ134" i="31"/>
  <c r="I381" i="70" s="1"/>
  <c r="AI133" i="31"/>
  <c r="H380" i="70" s="1"/>
  <c r="AL134" i="31"/>
  <c r="K381" i="70" s="1"/>
  <c r="AH134" i="31"/>
  <c r="G381" i="70" s="1"/>
  <c r="AM134" i="31"/>
  <c r="L381" i="70" s="1"/>
  <c r="AM135" i="31"/>
  <c r="L382" i="70" s="1"/>
  <c r="AH135" i="31"/>
  <c r="G382" i="70" s="1"/>
  <c r="AI135" i="31"/>
  <c r="H382" i="70" s="1"/>
  <c r="AJ135" i="31"/>
  <c r="I382" i="70" s="1"/>
  <c r="AK135" i="31"/>
  <c r="J382" i="70" s="1"/>
  <c r="AL135" i="31"/>
  <c r="K382" i="70" s="1"/>
  <c r="AI176" i="30"/>
  <c r="H374" i="70" s="1"/>
  <c r="AM177" i="30"/>
  <c r="L375" i="70" s="1"/>
  <c r="AH176" i="30"/>
  <c r="G374" i="70" s="1"/>
  <c r="AK176" i="30"/>
  <c r="J374" i="70" s="1"/>
  <c r="AL177" i="30"/>
  <c r="K375" i="70" s="1"/>
  <c r="AI177" i="30"/>
  <c r="H375" i="70" s="1"/>
  <c r="AK177" i="30"/>
  <c r="J375" i="70" s="1"/>
  <c r="AL176" i="30"/>
  <c r="K374" i="70" s="1"/>
  <c r="AM176" i="30"/>
  <c r="L374" i="70" s="1"/>
  <c r="AH177" i="30"/>
  <c r="G375" i="70" s="1"/>
  <c r="AI178" i="30"/>
  <c r="H376" i="70" s="1"/>
  <c r="AH178" i="30"/>
  <c r="G376" i="70" s="1"/>
  <c r="AK178" i="30"/>
  <c r="J376" i="70" s="1"/>
  <c r="AJ177" i="30"/>
  <c r="I375" i="70" s="1"/>
  <c r="AJ176" i="30"/>
  <c r="I374" i="70" s="1"/>
  <c r="AH173" i="30"/>
  <c r="G371" i="70" s="1"/>
  <c r="AH175" i="30"/>
  <c r="G373" i="70" s="1"/>
  <c r="AK173" i="30"/>
  <c r="J371" i="70" s="1"/>
  <c r="AH174" i="30"/>
  <c r="G372" i="70" s="1"/>
  <c r="AL174" i="30"/>
  <c r="K372" i="70" s="1"/>
  <c r="AK175" i="30"/>
  <c r="J373" i="70" s="1"/>
  <c r="AK174" i="30"/>
  <c r="J372" i="70" s="1"/>
  <c r="AL173" i="30"/>
  <c r="K371" i="70" s="1"/>
  <c r="AI174" i="30"/>
  <c r="H372" i="70" s="1"/>
  <c r="AJ173" i="30"/>
  <c r="I371" i="70" s="1"/>
  <c r="AM174" i="30"/>
  <c r="L372" i="70" s="1"/>
  <c r="AJ174" i="30"/>
  <c r="I372" i="70" s="1"/>
  <c r="AI173" i="30"/>
  <c r="H371" i="70" s="1"/>
  <c r="AM173" i="30"/>
  <c r="L371" i="70" s="1"/>
  <c r="AI175" i="30"/>
  <c r="H373" i="70" s="1"/>
  <c r="AM171" i="30"/>
  <c r="L369" i="70" s="1"/>
  <c r="AH172" i="30"/>
  <c r="G370" i="70" s="1"/>
  <c r="AI170" i="30"/>
  <c r="H368" i="70" s="1"/>
  <c r="AJ171" i="30"/>
  <c r="I369" i="70" s="1"/>
  <c r="AI171" i="30"/>
  <c r="H369" i="70" s="1"/>
  <c r="AJ170" i="30"/>
  <c r="I368" i="70" s="1"/>
  <c r="AL171" i="30"/>
  <c r="K369" i="70" s="1"/>
  <c r="AM170" i="30"/>
  <c r="L368" i="70" s="1"/>
  <c r="AL170" i="30"/>
  <c r="K368" i="70" s="1"/>
  <c r="AK171" i="30"/>
  <c r="J369" i="70" s="1"/>
  <c r="AH170" i="30"/>
  <c r="G368" i="70" s="1"/>
  <c r="AK170" i="30"/>
  <c r="J368" i="70" s="1"/>
  <c r="AK172" i="30"/>
  <c r="J370" i="70" s="1"/>
  <c r="AH171" i="30"/>
  <c r="G369" i="70" s="1"/>
  <c r="AI172" i="30"/>
  <c r="H370" i="70" s="1"/>
  <c r="AH167" i="30"/>
  <c r="G365" i="70" s="1"/>
  <c r="AM167" i="30"/>
  <c r="L365" i="70" s="1"/>
  <c r="AM168" i="30"/>
  <c r="L366" i="70" s="1"/>
  <c r="AJ168" i="30"/>
  <c r="I366" i="70" s="1"/>
  <c r="AJ167" i="30"/>
  <c r="I365" i="70" s="1"/>
  <c r="AI167" i="30"/>
  <c r="H365" i="70" s="1"/>
  <c r="AI169" i="30"/>
  <c r="H367" i="70" s="1"/>
  <c r="AL167" i="30"/>
  <c r="K365" i="70" s="1"/>
  <c r="AI168" i="30"/>
  <c r="H366" i="70" s="1"/>
  <c r="AK169" i="30"/>
  <c r="J367" i="70" s="1"/>
  <c r="AK168" i="30"/>
  <c r="J366" i="70" s="1"/>
  <c r="AL168" i="30"/>
  <c r="K366" i="70" s="1"/>
  <c r="AH169" i="30"/>
  <c r="G367" i="70" s="1"/>
  <c r="AK167" i="30"/>
  <c r="J365" i="70" s="1"/>
  <c r="AH168" i="30"/>
  <c r="G366" i="70" s="1"/>
  <c r="AI164" i="30"/>
  <c r="H362" i="70" s="1"/>
  <c r="AL164" i="30"/>
  <c r="K362" i="70" s="1"/>
  <c r="AJ165" i="30"/>
  <c r="I363" i="70" s="1"/>
  <c r="AH165" i="30"/>
  <c r="G363" i="70" s="1"/>
  <c r="AM164" i="30"/>
  <c r="L362" i="70" s="1"/>
  <c r="AH166" i="30"/>
  <c r="G364" i="70" s="1"/>
  <c r="AK166" i="30"/>
  <c r="J364" i="70" s="1"/>
  <c r="AK165" i="30"/>
  <c r="J363" i="70" s="1"/>
  <c r="AI166" i="30"/>
  <c r="H364" i="70" s="1"/>
  <c r="AJ164" i="30"/>
  <c r="I362" i="70" s="1"/>
  <c r="AI165" i="30"/>
  <c r="H363" i="70" s="1"/>
  <c r="AL165" i="30"/>
  <c r="K363" i="70" s="1"/>
  <c r="AH164" i="30"/>
  <c r="G362" i="70" s="1"/>
  <c r="AK164" i="30"/>
  <c r="J362" i="70" s="1"/>
  <c r="AM165" i="30"/>
  <c r="L363" i="70" s="1"/>
  <c r="AM162" i="30"/>
  <c r="L360" i="70" s="1"/>
  <c r="AL161" i="30"/>
  <c r="K359" i="70" s="1"/>
  <c r="AJ161" i="30"/>
  <c r="I359" i="70" s="1"/>
  <c r="AL162" i="30"/>
  <c r="K360" i="70" s="1"/>
  <c r="AJ162" i="30"/>
  <c r="I360" i="70" s="1"/>
  <c r="AK163" i="30"/>
  <c r="J361" i="70" s="1"/>
  <c r="AH162" i="30"/>
  <c r="G360" i="70" s="1"/>
  <c r="AI161" i="30"/>
  <c r="H359" i="70" s="1"/>
  <c r="AK162" i="30"/>
  <c r="J360" i="70" s="1"/>
  <c r="AM161" i="30"/>
  <c r="L359" i="70" s="1"/>
  <c r="AH161" i="30"/>
  <c r="G359" i="70" s="1"/>
  <c r="AI163" i="30"/>
  <c r="H361" i="70" s="1"/>
  <c r="AH163" i="30"/>
  <c r="G361" i="70" s="1"/>
  <c r="AI162" i="30"/>
  <c r="H360" i="70" s="1"/>
  <c r="AK161" i="30"/>
  <c r="J359" i="70" s="1"/>
  <c r="AH159" i="30"/>
  <c r="G357" i="70" s="1"/>
  <c r="AK160" i="30"/>
  <c r="J358" i="70" s="1"/>
  <c r="AI158" i="30"/>
  <c r="H356" i="70" s="1"/>
  <c r="AL159" i="30"/>
  <c r="K357" i="70" s="1"/>
  <c r="AJ159" i="30"/>
  <c r="I357" i="70" s="1"/>
  <c r="AH160" i="30"/>
  <c r="G358" i="70" s="1"/>
  <c r="AM159" i="30"/>
  <c r="L357" i="70" s="1"/>
  <c r="AH158" i="30"/>
  <c r="G356" i="70" s="1"/>
  <c r="AK159" i="30"/>
  <c r="J357" i="70" s="1"/>
  <c r="AI160" i="30"/>
  <c r="H358" i="70" s="1"/>
  <c r="AI159" i="30"/>
  <c r="H357" i="70" s="1"/>
  <c r="AK158" i="30"/>
  <c r="J356" i="70" s="1"/>
  <c r="AH156" i="30"/>
  <c r="G354" i="70" s="1"/>
  <c r="AM156" i="30"/>
  <c r="L354" i="70" s="1"/>
  <c r="AI157" i="30"/>
  <c r="H355" i="70" s="1"/>
  <c r="AH157" i="30"/>
  <c r="G355" i="70" s="1"/>
  <c r="AK157" i="30"/>
  <c r="J355" i="70" s="1"/>
  <c r="AH155" i="30"/>
  <c r="G353" i="70" s="1"/>
  <c r="AK155" i="30"/>
  <c r="J353" i="70" s="1"/>
  <c r="AI156" i="30"/>
  <c r="H354" i="70" s="1"/>
  <c r="AI155" i="30"/>
  <c r="H353" i="70" s="1"/>
  <c r="AL156" i="30"/>
  <c r="K354" i="70" s="1"/>
  <c r="AK156" i="30"/>
  <c r="J354" i="70" s="1"/>
  <c r="AJ156" i="30"/>
  <c r="I354" i="70" s="1"/>
  <c r="AK154" i="30"/>
  <c r="J352" i="70" s="1"/>
  <c r="AM153" i="30"/>
  <c r="L351" i="70" s="1"/>
  <c r="AH152" i="30"/>
  <c r="G350" i="70" s="1"/>
  <c r="AK152" i="30"/>
  <c r="J350" i="70" s="1"/>
  <c r="AI152" i="30"/>
  <c r="H350" i="70" s="1"/>
  <c r="AI154" i="30"/>
  <c r="H352" i="70" s="1"/>
  <c r="AH154" i="30"/>
  <c r="G352" i="70" s="1"/>
  <c r="AL153" i="30"/>
  <c r="K351" i="70" s="1"/>
  <c r="AJ153" i="30"/>
  <c r="I351" i="70" s="1"/>
  <c r="AI153" i="30"/>
  <c r="H351" i="70" s="1"/>
  <c r="AH153" i="30"/>
  <c r="G351" i="70" s="1"/>
  <c r="AK153" i="30"/>
  <c r="J351" i="70" s="1"/>
  <c r="AM150" i="30"/>
  <c r="L348" i="70" s="1"/>
  <c r="AL150" i="30"/>
  <c r="K348" i="70" s="1"/>
  <c r="AJ150" i="30"/>
  <c r="I348" i="70" s="1"/>
  <c r="AK150" i="30"/>
  <c r="J348" i="70" s="1"/>
  <c r="AH151" i="30"/>
  <c r="G349" i="70" s="1"/>
  <c r="AK151" i="30"/>
  <c r="J349" i="70" s="1"/>
  <c r="AI151" i="30"/>
  <c r="H349" i="70" s="1"/>
  <c r="AK149" i="30"/>
  <c r="J347" i="70" s="1"/>
  <c r="AH150" i="30"/>
  <c r="G348" i="70" s="1"/>
  <c r="AH149" i="30"/>
  <c r="G347" i="70" s="1"/>
  <c r="AJ151" i="30"/>
  <c r="I349" i="70" s="1"/>
  <c r="AI150" i="30"/>
  <c r="H348" i="70" s="1"/>
  <c r="AJ149" i="30"/>
  <c r="I347" i="70" s="1"/>
  <c r="AI149" i="30"/>
  <c r="H347" i="70" s="1"/>
  <c r="AI146" i="30"/>
  <c r="H344" i="70" s="1"/>
  <c r="AM147" i="30"/>
  <c r="L345" i="70" s="1"/>
  <c r="AK146" i="30"/>
  <c r="J344" i="70" s="1"/>
  <c r="AI147" i="30"/>
  <c r="H345" i="70" s="1"/>
  <c r="AL147" i="30"/>
  <c r="K345" i="70" s="1"/>
  <c r="AK147" i="30"/>
  <c r="J345" i="70" s="1"/>
  <c r="AH148" i="30"/>
  <c r="G346" i="70" s="1"/>
  <c r="AJ147" i="30"/>
  <c r="I345" i="70" s="1"/>
  <c r="AH146" i="30"/>
  <c r="G344" i="70" s="1"/>
  <c r="AH147" i="30"/>
  <c r="G345" i="70" s="1"/>
  <c r="AK148" i="30"/>
  <c r="J346" i="70" s="1"/>
  <c r="AI148" i="30"/>
  <c r="H346" i="70" s="1"/>
  <c r="AJ168" i="29"/>
  <c r="J517" i="70" s="1"/>
  <c r="AK168" i="29"/>
  <c r="K517" i="70" s="1"/>
  <c r="AL168" i="29"/>
  <c r="L517" i="70" s="1"/>
  <c r="AI168" i="29"/>
  <c r="I517" i="70" s="1"/>
  <c r="AI166" i="29"/>
  <c r="I515" i="70" s="1"/>
  <c r="AJ166" i="29"/>
  <c r="J515" i="70" s="1"/>
  <c r="AL166" i="29"/>
  <c r="L515" i="70" s="1"/>
  <c r="AH166" i="29"/>
  <c r="H515" i="70" s="1"/>
  <c r="AK166" i="29"/>
  <c r="K515" i="70" s="1"/>
  <c r="AG166" i="29"/>
  <c r="G515" i="70" s="1"/>
  <c r="AH168" i="29"/>
  <c r="H517" i="70" s="1"/>
  <c r="AG168" i="29"/>
  <c r="G517" i="70" s="1"/>
  <c r="AI145" i="29"/>
  <c r="I494" i="70" s="1"/>
  <c r="AJ145" i="29"/>
  <c r="J494" i="70" s="1"/>
  <c r="AH145" i="29"/>
  <c r="H494" i="70" s="1"/>
  <c r="AG145" i="29"/>
  <c r="G494" i="70" s="1"/>
  <c r="AL145" i="29"/>
  <c r="L494" i="70" s="1"/>
  <c r="AK147" i="29"/>
  <c r="K496" i="70" s="1"/>
  <c r="AK145" i="29"/>
  <c r="K494" i="70" s="1"/>
  <c r="AH147" i="29"/>
  <c r="H496" i="70" s="1"/>
  <c r="AJ147" i="29"/>
  <c r="J496" i="70" s="1"/>
  <c r="AI147" i="29"/>
  <c r="I496" i="70" s="1"/>
  <c r="AG147" i="29"/>
  <c r="G496" i="70" s="1"/>
  <c r="AL147" i="29"/>
  <c r="L496" i="70" s="1"/>
  <c r="AJ138" i="29"/>
  <c r="J487" i="70" s="1"/>
  <c r="AG138" i="29"/>
  <c r="G487" i="70" s="1"/>
  <c r="AI138" i="29"/>
  <c r="I487" i="70" s="1"/>
  <c r="AL138" i="29"/>
  <c r="L487" i="70" s="1"/>
  <c r="AH138" i="29"/>
  <c r="H487" i="70" s="1"/>
  <c r="AK138" i="29"/>
  <c r="K487" i="70" s="1"/>
  <c r="AJ170" i="27"/>
  <c r="I340" i="70" s="1"/>
  <c r="AI169" i="27"/>
  <c r="H339" i="70" s="1"/>
  <c r="AL169" i="27"/>
  <c r="K339" i="70" s="1"/>
  <c r="AK169" i="27"/>
  <c r="J339" i="70" s="1"/>
  <c r="AI168" i="27"/>
  <c r="H338" i="70" s="1"/>
  <c r="AM169" i="27"/>
  <c r="L339" i="70" s="1"/>
  <c r="AJ169" i="27"/>
  <c r="I339" i="70" s="1"/>
  <c r="AH169" i="27"/>
  <c r="G339" i="70" s="1"/>
  <c r="AJ168" i="27"/>
  <c r="I338" i="70" s="1"/>
  <c r="AH168" i="27"/>
  <c r="G338" i="70" s="1"/>
  <c r="AI170" i="27"/>
  <c r="H340" i="70" s="1"/>
  <c r="AH170" i="27"/>
  <c r="G340" i="70" s="1"/>
  <c r="AI166" i="27"/>
  <c r="H336" i="70" s="1"/>
  <c r="AL166" i="27"/>
  <c r="K336" i="70" s="1"/>
  <c r="AJ165" i="27"/>
  <c r="I335" i="70" s="1"/>
  <c r="AJ166" i="27"/>
  <c r="I336" i="70" s="1"/>
  <c r="AK166" i="27"/>
  <c r="J336" i="70" s="1"/>
  <c r="AM166" i="27"/>
  <c r="L336" i="70" s="1"/>
  <c r="AH166" i="27"/>
  <c r="G336" i="70" s="1"/>
  <c r="AH165" i="27"/>
  <c r="G335" i="70" s="1"/>
  <c r="AI165" i="27"/>
  <c r="H335" i="70" s="1"/>
  <c r="AJ164" i="27"/>
  <c r="I334" i="70" s="1"/>
  <c r="AI162" i="27"/>
  <c r="H332" i="70" s="1"/>
  <c r="AK163" i="27"/>
  <c r="J333" i="70" s="1"/>
  <c r="AJ162" i="27"/>
  <c r="I332" i="70" s="1"/>
  <c r="AI163" i="27"/>
  <c r="H333" i="70" s="1"/>
  <c r="AM163" i="27"/>
  <c r="L333" i="70" s="1"/>
  <c r="AH163" i="27"/>
  <c r="G333" i="70" s="1"/>
  <c r="AJ163" i="27"/>
  <c r="I333" i="70" s="1"/>
  <c r="AL163" i="27"/>
  <c r="K333" i="70" s="1"/>
  <c r="AH162" i="27"/>
  <c r="G332" i="70" s="1"/>
  <c r="AH164" i="27"/>
  <c r="G334" i="70" s="1"/>
  <c r="AI164" i="27"/>
  <c r="H334" i="70" s="1"/>
  <c r="AJ161" i="27"/>
  <c r="I331" i="70" s="1"/>
  <c r="AH160" i="27"/>
  <c r="G330" i="70" s="1"/>
  <c r="AJ160" i="27"/>
  <c r="I330" i="70" s="1"/>
  <c r="AK160" i="27"/>
  <c r="J330" i="70" s="1"/>
  <c r="AJ159" i="27"/>
  <c r="I329" i="70" s="1"/>
  <c r="AL160" i="27"/>
  <c r="K330" i="70" s="1"/>
  <c r="AI159" i="27"/>
  <c r="H329" i="70" s="1"/>
  <c r="AH159" i="27"/>
  <c r="G329" i="70" s="1"/>
  <c r="AM160" i="27"/>
  <c r="L330" i="70" s="1"/>
  <c r="AI160" i="27"/>
  <c r="H330" i="70" s="1"/>
  <c r="AH155" i="27"/>
  <c r="G325" i="70" s="1"/>
  <c r="AJ154" i="27"/>
  <c r="I324" i="70" s="1"/>
  <c r="AI154" i="27"/>
  <c r="H324" i="70" s="1"/>
  <c r="AH154" i="27"/>
  <c r="G324" i="70" s="1"/>
  <c r="AL153" i="27"/>
  <c r="K323" i="70" s="1"/>
  <c r="AM154" i="27"/>
  <c r="L324" i="70" s="1"/>
  <c r="AI153" i="27"/>
  <c r="H323" i="70" s="1"/>
  <c r="AL154" i="27"/>
  <c r="K324" i="70" s="1"/>
  <c r="AK154" i="27"/>
  <c r="J324" i="70" s="1"/>
  <c r="AK153" i="27"/>
  <c r="J323" i="70" s="1"/>
  <c r="AH153" i="27"/>
  <c r="G323" i="70" s="1"/>
  <c r="AJ153" i="27"/>
  <c r="I323" i="70" s="1"/>
  <c r="AM153" i="27"/>
  <c r="L323" i="70" s="1"/>
  <c r="AI152" i="27"/>
  <c r="H322" i="70" s="1"/>
  <c r="AJ152" i="27"/>
  <c r="I322" i="70" s="1"/>
  <c r="AJ151" i="27"/>
  <c r="I321" i="70" s="1"/>
  <c r="AH150" i="27"/>
  <c r="G320" i="70" s="1"/>
  <c r="AL150" i="27"/>
  <c r="K320" i="70" s="1"/>
  <c r="AK151" i="27"/>
  <c r="J321" i="70" s="1"/>
  <c r="AM151" i="27"/>
  <c r="L321" i="70" s="1"/>
  <c r="AK150" i="27"/>
  <c r="J320" i="70" s="1"/>
  <c r="AI151" i="27"/>
  <c r="H321" i="70" s="1"/>
  <c r="AJ150" i="27"/>
  <c r="I320" i="70" s="1"/>
  <c r="AM150" i="27"/>
  <c r="L320" i="70" s="1"/>
  <c r="AL151" i="27"/>
  <c r="K321" i="70" s="1"/>
  <c r="AH151" i="27"/>
  <c r="G321" i="70" s="1"/>
  <c r="AI150" i="27"/>
  <c r="H320" i="70" s="1"/>
  <c r="AH149" i="27"/>
  <c r="G319" i="70" s="1"/>
  <c r="AJ149" i="27"/>
  <c r="I319" i="70" s="1"/>
  <c r="AJ148" i="27"/>
  <c r="I318" i="70" s="1"/>
  <c r="AK147" i="27"/>
  <c r="J317" i="70" s="1"/>
  <c r="AI148" i="27"/>
  <c r="H318" i="70" s="1"/>
  <c r="AK148" i="27"/>
  <c r="J318" i="70" s="1"/>
  <c r="AH148" i="27"/>
  <c r="G318" i="70" s="1"/>
  <c r="AI147" i="27"/>
  <c r="H317" i="70" s="1"/>
  <c r="AJ147" i="27"/>
  <c r="I317" i="70" s="1"/>
  <c r="AL147" i="27"/>
  <c r="K317" i="70" s="1"/>
  <c r="AL148" i="27"/>
  <c r="K318" i="70" s="1"/>
  <c r="AM148" i="27"/>
  <c r="L318" i="70" s="1"/>
  <c r="AM147" i="27"/>
  <c r="L317" i="70" s="1"/>
  <c r="AH147" i="27"/>
  <c r="G317" i="70" s="1"/>
  <c r="AI149" i="27"/>
  <c r="H319" i="70" s="1"/>
  <c r="AI143" i="27"/>
  <c r="H313" i="70" s="1"/>
  <c r="AJ146" i="27"/>
  <c r="I316" i="70" s="1"/>
  <c r="AJ145" i="27"/>
  <c r="I315" i="70" s="1"/>
  <c r="AI144" i="27"/>
  <c r="H314" i="70" s="1"/>
  <c r="AK144" i="27"/>
  <c r="J314" i="70" s="1"/>
  <c r="AH144" i="27"/>
  <c r="G314" i="70" s="1"/>
  <c r="AM144" i="27"/>
  <c r="L314" i="70" s="1"/>
  <c r="AL144" i="27"/>
  <c r="K314" i="70" s="1"/>
  <c r="AK145" i="27"/>
  <c r="J315" i="70" s="1"/>
  <c r="AJ144" i="27"/>
  <c r="I314" i="70" s="1"/>
  <c r="AM145" i="27"/>
  <c r="L315" i="70" s="1"/>
  <c r="AH145" i="27"/>
  <c r="G315" i="70" s="1"/>
  <c r="AL145" i="27"/>
  <c r="K315" i="70" s="1"/>
  <c r="AI145" i="27"/>
  <c r="H315" i="70" s="1"/>
  <c r="AH146" i="27"/>
  <c r="G316" i="70" s="1"/>
  <c r="AJ143" i="27"/>
  <c r="I313" i="70" s="1"/>
  <c r="AH143" i="27"/>
  <c r="G313" i="70" s="1"/>
  <c r="AJ142" i="27"/>
  <c r="I312" i="70" s="1"/>
  <c r="AI142" i="27"/>
  <c r="H312" i="70" s="1"/>
  <c r="AI141" i="27"/>
  <c r="H311" i="70" s="1"/>
  <c r="AH141" i="27"/>
  <c r="G311" i="70" s="1"/>
  <c r="AM142" i="27"/>
  <c r="L312" i="70" s="1"/>
  <c r="AK142" i="27"/>
  <c r="J312" i="70" s="1"/>
  <c r="AH142" i="27"/>
  <c r="G312" i="70" s="1"/>
  <c r="AL142" i="27"/>
  <c r="K312" i="70" s="1"/>
  <c r="AJ141" i="27"/>
  <c r="I311" i="70" s="1"/>
  <c r="AI138" i="27"/>
  <c r="H308" i="70" s="1"/>
  <c r="AL139" i="27"/>
  <c r="K309" i="70" s="1"/>
  <c r="AH139" i="27"/>
  <c r="G309" i="70" s="1"/>
  <c r="AJ139" i="27"/>
  <c r="I309" i="70" s="1"/>
  <c r="AI139" i="27"/>
  <c r="H309" i="70" s="1"/>
  <c r="AM139" i="27"/>
  <c r="L309" i="70" s="1"/>
  <c r="AK139" i="27"/>
  <c r="J309" i="70" s="1"/>
  <c r="AJ138" i="27"/>
  <c r="I308" i="70" s="1"/>
  <c r="AH138" i="27"/>
  <c r="G308" i="70" s="1"/>
  <c r="AH137" i="27"/>
  <c r="G307" i="70" s="1"/>
  <c r="AJ136" i="27"/>
  <c r="I306" i="70" s="1"/>
  <c r="AL136" i="27"/>
  <c r="K306" i="70" s="1"/>
  <c r="AM136" i="27"/>
  <c r="L306" i="70" s="1"/>
  <c r="AJ135" i="27"/>
  <c r="I305" i="70" s="1"/>
  <c r="AH135" i="27"/>
  <c r="G305" i="70" s="1"/>
  <c r="AI136" i="27"/>
  <c r="H306" i="70" s="1"/>
  <c r="AI135" i="27"/>
  <c r="H305" i="70" s="1"/>
  <c r="AK136" i="27"/>
  <c r="J306" i="70" s="1"/>
  <c r="AH136" i="27"/>
  <c r="G306" i="70" s="1"/>
  <c r="AM118" i="27"/>
  <c r="AM115" i="27"/>
  <c r="AM49" i="27"/>
  <c r="AM71" i="27"/>
  <c r="AM81" i="27"/>
  <c r="AM183" i="26"/>
  <c r="L303" i="70" s="1"/>
  <c r="AL183" i="26"/>
  <c r="K303" i="70" s="1"/>
  <c r="AH183" i="26"/>
  <c r="G303" i="70" s="1"/>
  <c r="AK183" i="26"/>
  <c r="J303" i="70" s="1"/>
  <c r="AM184" i="26"/>
  <c r="L304" i="70" s="1"/>
  <c r="AK184" i="26"/>
  <c r="J304" i="70" s="1"/>
  <c r="AI183" i="26"/>
  <c r="H303" i="70" s="1"/>
  <c r="AI182" i="26"/>
  <c r="H302" i="70" s="1"/>
  <c r="AJ184" i="26"/>
  <c r="I304" i="70" s="1"/>
  <c r="AL184" i="26"/>
  <c r="K304" i="70" s="1"/>
  <c r="AH182" i="26"/>
  <c r="G302" i="70" s="1"/>
  <c r="AI184" i="26"/>
  <c r="H304" i="70" s="1"/>
  <c r="AH184" i="26"/>
  <c r="G304" i="70" s="1"/>
  <c r="AJ183" i="26"/>
  <c r="I303" i="70" s="1"/>
  <c r="AI180" i="26"/>
  <c r="H300" i="70" s="1"/>
  <c r="AK181" i="26"/>
  <c r="J301" i="70" s="1"/>
  <c r="AI179" i="26"/>
  <c r="H299" i="70" s="1"/>
  <c r="AK180" i="26"/>
  <c r="J300" i="70" s="1"/>
  <c r="AH181" i="26"/>
  <c r="G301" i="70" s="1"/>
  <c r="AM181" i="26"/>
  <c r="L301" i="70" s="1"/>
  <c r="AL181" i="26"/>
  <c r="K301" i="70" s="1"/>
  <c r="AH180" i="26"/>
  <c r="G300" i="70" s="1"/>
  <c r="AM180" i="26"/>
  <c r="L300" i="70" s="1"/>
  <c r="AJ181" i="26"/>
  <c r="I301" i="70" s="1"/>
  <c r="AH179" i="26"/>
  <c r="G299" i="70" s="1"/>
  <c r="AL180" i="26"/>
  <c r="K300" i="70" s="1"/>
  <c r="AJ180" i="26"/>
  <c r="I300" i="70" s="1"/>
  <c r="AI181" i="26"/>
  <c r="H301" i="70" s="1"/>
  <c r="AM178" i="26"/>
  <c r="L298" i="70" s="1"/>
  <c r="AI177" i="26"/>
  <c r="H297" i="70" s="1"/>
  <c r="AM177" i="26"/>
  <c r="L297" i="70" s="1"/>
  <c r="AI176" i="26"/>
  <c r="H296" i="70" s="1"/>
  <c r="AI178" i="26"/>
  <c r="H298" i="70" s="1"/>
  <c r="AK177" i="26"/>
  <c r="J297" i="70" s="1"/>
  <c r="AH178" i="26"/>
  <c r="G298" i="70" s="1"/>
  <c r="AK178" i="26"/>
  <c r="J298" i="70" s="1"/>
  <c r="AH177" i="26"/>
  <c r="G297" i="70" s="1"/>
  <c r="AJ178" i="26"/>
  <c r="I298" i="70" s="1"/>
  <c r="AL177" i="26"/>
  <c r="K297" i="70" s="1"/>
  <c r="AH176" i="26"/>
  <c r="G296" i="70" s="1"/>
  <c r="AJ177" i="26"/>
  <c r="I297" i="70" s="1"/>
  <c r="AL178" i="26"/>
  <c r="K298" i="70" s="1"/>
  <c r="AH173" i="26"/>
  <c r="G293" i="70" s="1"/>
  <c r="AL174" i="26"/>
  <c r="K294" i="70" s="1"/>
  <c r="AJ175" i="26"/>
  <c r="I295" i="70" s="1"/>
  <c r="AK174" i="26"/>
  <c r="J294" i="70" s="1"/>
  <c r="AM174" i="26"/>
  <c r="L294" i="70" s="1"/>
  <c r="AI175" i="26"/>
  <c r="H295" i="70" s="1"/>
  <c r="AK175" i="26"/>
  <c r="J295" i="70" s="1"/>
  <c r="AI173" i="26"/>
  <c r="H293" i="70" s="1"/>
  <c r="AI174" i="26"/>
  <c r="H294" i="70" s="1"/>
  <c r="AL175" i="26"/>
  <c r="K295" i="70" s="1"/>
  <c r="AH174" i="26"/>
  <c r="G294" i="70" s="1"/>
  <c r="AJ173" i="26"/>
  <c r="I293" i="70" s="1"/>
  <c r="AJ174" i="26"/>
  <c r="I294" i="70" s="1"/>
  <c r="AM175" i="26"/>
  <c r="L295" i="70" s="1"/>
  <c r="AH175" i="26"/>
  <c r="G295" i="70" s="1"/>
  <c r="AK172" i="26"/>
  <c r="J292" i="70" s="1"/>
  <c r="AK171" i="26"/>
  <c r="J291" i="70" s="1"/>
  <c r="AH171" i="26"/>
  <c r="G291" i="70" s="1"/>
  <c r="AM171" i="26"/>
  <c r="L291" i="70" s="1"/>
  <c r="AH170" i="26"/>
  <c r="G290" i="70" s="1"/>
  <c r="AH172" i="26"/>
  <c r="G292" i="70" s="1"/>
  <c r="AI170" i="26"/>
  <c r="H290" i="70" s="1"/>
  <c r="AL171" i="26"/>
  <c r="K291" i="70" s="1"/>
  <c r="AJ171" i="26"/>
  <c r="I291" i="70" s="1"/>
  <c r="AI172" i="26"/>
  <c r="H292" i="70" s="1"/>
  <c r="AM172" i="26"/>
  <c r="L292" i="70" s="1"/>
  <c r="AJ172" i="26"/>
  <c r="I292" i="70" s="1"/>
  <c r="AI171" i="26"/>
  <c r="H291" i="70" s="1"/>
  <c r="AL172" i="26"/>
  <c r="K292" i="70" s="1"/>
  <c r="AI169" i="26"/>
  <c r="H289" i="70" s="1"/>
  <c r="AJ168" i="26"/>
  <c r="I288" i="70" s="1"/>
  <c r="AH168" i="26"/>
  <c r="G288" i="70" s="1"/>
  <c r="AK169" i="26"/>
  <c r="J289" i="70" s="1"/>
  <c r="AI167" i="26"/>
  <c r="H287" i="70" s="1"/>
  <c r="AK168" i="26"/>
  <c r="J288" i="70" s="1"/>
  <c r="AM169" i="26"/>
  <c r="L289" i="70" s="1"/>
  <c r="AH169" i="26"/>
  <c r="G289" i="70" s="1"/>
  <c r="AJ167" i="26"/>
  <c r="I287" i="70" s="1"/>
  <c r="AJ169" i="26"/>
  <c r="I289" i="70" s="1"/>
  <c r="AL168" i="26"/>
  <c r="K288" i="70" s="1"/>
  <c r="AM168" i="26"/>
  <c r="L288" i="70" s="1"/>
  <c r="AI168" i="26"/>
  <c r="H288" i="70" s="1"/>
  <c r="AL169" i="26"/>
  <c r="K289" i="70" s="1"/>
  <c r="AH167" i="26"/>
  <c r="G287" i="70" s="1"/>
  <c r="AI165" i="26"/>
  <c r="H285" i="70" s="1"/>
  <c r="AL166" i="26"/>
  <c r="K286" i="70" s="1"/>
  <c r="AI164" i="26"/>
  <c r="H284" i="70" s="1"/>
  <c r="AJ165" i="26"/>
  <c r="I285" i="70" s="1"/>
  <c r="AK165" i="26"/>
  <c r="J285" i="70" s="1"/>
  <c r="AH166" i="26"/>
  <c r="G286" i="70" s="1"/>
  <c r="AM166" i="26"/>
  <c r="L286" i="70" s="1"/>
  <c r="AI166" i="26"/>
  <c r="H286" i="70" s="1"/>
  <c r="AL165" i="26"/>
  <c r="K285" i="70" s="1"/>
  <c r="AH165" i="26"/>
  <c r="G285" i="70" s="1"/>
  <c r="AJ166" i="26"/>
  <c r="I286" i="70" s="1"/>
  <c r="AM165" i="26"/>
  <c r="L285" i="70" s="1"/>
  <c r="AH164" i="26"/>
  <c r="G284" i="70" s="1"/>
  <c r="AK166" i="26"/>
  <c r="J286" i="70" s="1"/>
  <c r="AI163" i="26"/>
  <c r="H283" i="70" s="1"/>
  <c r="AH163" i="26"/>
  <c r="G283" i="70" s="1"/>
  <c r="AI160" i="26"/>
  <c r="H280" i="70" s="1"/>
  <c r="AH160" i="26"/>
  <c r="G280" i="70" s="1"/>
  <c r="AH154" i="26"/>
  <c r="G274" i="70" s="1"/>
  <c r="N58" i="26"/>
  <c r="AN51" i="25"/>
  <c r="O51" i="25" s="1"/>
  <c r="AJ152" i="25"/>
  <c r="L242" i="70" s="1"/>
  <c r="AF154" i="25"/>
  <c r="H244" i="70" s="1"/>
  <c r="AG152" i="25"/>
  <c r="I242" i="70" s="1"/>
  <c r="AI152" i="25"/>
  <c r="K242" i="70" s="1"/>
  <c r="AG154" i="25"/>
  <c r="I244" i="70" s="1"/>
  <c r="AJ154" i="25"/>
  <c r="L244" i="70" s="1"/>
  <c r="AE154" i="25"/>
  <c r="G244" i="70" s="1"/>
  <c r="AF152" i="25"/>
  <c r="H242" i="70" s="1"/>
  <c r="AE152" i="25"/>
  <c r="G242" i="70" s="1"/>
  <c r="AI154" i="25"/>
  <c r="K244" i="70" s="1"/>
  <c r="AH154" i="25"/>
  <c r="J244" i="70" s="1"/>
  <c r="AH152" i="25"/>
  <c r="J242" i="70" s="1"/>
  <c r="AG166" i="25"/>
  <c r="I256" i="70" s="1"/>
  <c r="AF166" i="25"/>
  <c r="H256" i="70" s="1"/>
  <c r="AE166" i="25"/>
  <c r="G256" i="70" s="1"/>
  <c r="AF164" i="25"/>
  <c r="H254" i="70" s="1"/>
  <c r="AI164" i="25"/>
  <c r="K254" i="70" s="1"/>
  <c r="AH164" i="25"/>
  <c r="J254" i="70" s="1"/>
  <c r="AH166" i="25"/>
  <c r="J256" i="70" s="1"/>
  <c r="AJ166" i="25"/>
  <c r="L256" i="70" s="1"/>
  <c r="AG164" i="25"/>
  <c r="I254" i="70" s="1"/>
  <c r="AI166" i="25"/>
  <c r="K256" i="70" s="1"/>
  <c r="AE164" i="25"/>
  <c r="G254" i="70" s="1"/>
  <c r="AJ164" i="25"/>
  <c r="L254" i="70" s="1"/>
  <c r="AI157" i="25"/>
  <c r="K247" i="70" s="1"/>
  <c r="AJ157" i="25"/>
  <c r="L247" i="70" s="1"/>
  <c r="AE157" i="25"/>
  <c r="G247" i="70" s="1"/>
  <c r="AH157" i="25"/>
  <c r="J247" i="70" s="1"/>
  <c r="AG157" i="25"/>
  <c r="I247" i="70" s="1"/>
  <c r="AF157" i="25"/>
  <c r="H247" i="70" s="1"/>
  <c r="AI146" i="25"/>
  <c r="K236" i="70" s="1"/>
  <c r="AE146" i="25"/>
  <c r="G236" i="70" s="1"/>
  <c r="AI148" i="25"/>
  <c r="K238" i="70" s="1"/>
  <c r="AH148" i="25"/>
  <c r="J238" i="70" s="1"/>
  <c r="AF146" i="25"/>
  <c r="H236" i="70" s="1"/>
  <c r="AH146" i="25"/>
  <c r="J236" i="70" s="1"/>
  <c r="AJ146" i="25"/>
  <c r="L236" i="70" s="1"/>
  <c r="AG148" i="25"/>
  <c r="I238" i="70" s="1"/>
  <c r="AE148" i="25"/>
  <c r="G238" i="70" s="1"/>
  <c r="AG146" i="25"/>
  <c r="I236" i="70" s="1"/>
  <c r="AF148" i="25"/>
  <c r="H238" i="70" s="1"/>
  <c r="AJ148" i="25"/>
  <c r="L238" i="70" s="1"/>
  <c r="AE178" i="25"/>
  <c r="G268" i="70" s="1"/>
  <c r="AH178" i="25"/>
  <c r="J268" i="70" s="1"/>
  <c r="AG178" i="25"/>
  <c r="I268" i="70" s="1"/>
  <c r="AJ178" i="25"/>
  <c r="L268" i="70" s="1"/>
  <c r="AF178" i="25"/>
  <c r="H268" i="70" s="1"/>
  <c r="AI178" i="25"/>
  <c r="K268" i="70" s="1"/>
  <c r="AG169" i="25"/>
  <c r="I259" i="70" s="1"/>
  <c r="AI169" i="25"/>
  <c r="K259" i="70" s="1"/>
  <c r="AJ169" i="25"/>
  <c r="L259" i="70" s="1"/>
  <c r="AF169" i="25"/>
  <c r="H259" i="70" s="1"/>
  <c r="AE169" i="25"/>
  <c r="G259" i="70" s="1"/>
  <c r="AH169" i="25"/>
  <c r="J259" i="70" s="1"/>
  <c r="AG160" i="25"/>
  <c r="I250" i="70" s="1"/>
  <c r="AI158" i="25"/>
  <c r="K248" i="70" s="1"/>
  <c r="AJ158" i="25"/>
  <c r="L248" i="70" s="1"/>
  <c r="AG158" i="25"/>
  <c r="I248" i="70" s="1"/>
  <c r="AF158" i="25"/>
  <c r="H248" i="70" s="1"/>
  <c r="AI160" i="25"/>
  <c r="K250" i="70" s="1"/>
  <c r="AH158" i="25"/>
  <c r="J248" i="70" s="1"/>
  <c r="AH160" i="25"/>
  <c r="J250" i="70" s="1"/>
  <c r="AJ160" i="25"/>
  <c r="L250" i="70" s="1"/>
  <c r="AE160" i="25"/>
  <c r="G250" i="70" s="1"/>
  <c r="AE158" i="25"/>
  <c r="G248" i="70" s="1"/>
  <c r="AF160" i="25"/>
  <c r="H250" i="70" s="1"/>
  <c r="AG151" i="25"/>
  <c r="I241" i="70" s="1"/>
  <c r="AH151" i="25"/>
  <c r="J241" i="70" s="1"/>
  <c r="AI151" i="25"/>
  <c r="K241" i="70" s="1"/>
  <c r="AF151" i="25"/>
  <c r="H241" i="70" s="1"/>
  <c r="AJ151" i="25"/>
  <c r="L241" i="70" s="1"/>
  <c r="AE151" i="25"/>
  <c r="G241" i="70" s="1"/>
  <c r="AG170" i="25"/>
  <c r="I260" i="70" s="1"/>
  <c r="AH170" i="25"/>
  <c r="J260" i="70" s="1"/>
  <c r="AI172" i="25"/>
  <c r="K262" i="70" s="1"/>
  <c r="AI170" i="25"/>
  <c r="K260" i="70" s="1"/>
  <c r="AG172" i="25"/>
  <c r="I262" i="70" s="1"/>
  <c r="AJ170" i="25"/>
  <c r="L260" i="70" s="1"/>
  <c r="AE170" i="25"/>
  <c r="G260" i="70" s="1"/>
  <c r="AF172" i="25"/>
  <c r="H262" i="70" s="1"/>
  <c r="AF170" i="25"/>
  <c r="H260" i="70" s="1"/>
  <c r="AH172" i="25"/>
  <c r="J262" i="70" s="1"/>
  <c r="AJ172" i="25"/>
  <c r="L262" i="70" s="1"/>
  <c r="AE172" i="25"/>
  <c r="G262" i="70" s="1"/>
  <c r="AG161" i="25"/>
  <c r="I251" i="70" s="1"/>
  <c r="AJ161" i="25"/>
  <c r="L251" i="70" s="1"/>
  <c r="AF161" i="25"/>
  <c r="H251" i="70" s="1"/>
  <c r="AG163" i="25"/>
  <c r="I253" i="70" s="1"/>
  <c r="AI161" i="25"/>
  <c r="K251" i="70" s="1"/>
  <c r="AH161" i="25"/>
  <c r="J251" i="70" s="1"/>
  <c r="AH163" i="25"/>
  <c r="J253" i="70" s="1"/>
  <c r="AJ163" i="25"/>
  <c r="L253" i="70" s="1"/>
  <c r="AE161" i="25"/>
  <c r="G251" i="70" s="1"/>
  <c r="AF163" i="25"/>
  <c r="H253" i="70" s="1"/>
  <c r="AI163" i="25"/>
  <c r="K253" i="70" s="1"/>
  <c r="AE163" i="25"/>
  <c r="G253" i="70" s="1"/>
  <c r="AJ175" i="25"/>
  <c r="L265" i="70" s="1"/>
  <c r="AF175" i="25"/>
  <c r="H265" i="70" s="1"/>
  <c r="AI175" i="25"/>
  <c r="K265" i="70" s="1"/>
  <c r="AG175" i="25"/>
  <c r="I265" i="70" s="1"/>
  <c r="AH175" i="25"/>
  <c r="J265" i="70" s="1"/>
  <c r="AE175" i="25"/>
  <c r="G265" i="70" s="1"/>
  <c r="AI145" i="25"/>
  <c r="K235" i="70" s="1"/>
  <c r="AG145" i="25"/>
  <c r="I235" i="70" s="1"/>
  <c r="AJ145" i="25"/>
  <c r="L235" i="70" s="1"/>
  <c r="AF145" i="25"/>
  <c r="H235" i="70" s="1"/>
  <c r="AE145" i="25"/>
  <c r="G235" i="70" s="1"/>
  <c r="AH145" i="25"/>
  <c r="J235" i="70" s="1"/>
  <c r="AL144" i="30"/>
  <c r="K342" i="70" s="1"/>
  <c r="AH144" i="30"/>
  <c r="G342" i="70" s="1"/>
  <c r="AH143" i="30"/>
  <c r="G341" i="70" s="1"/>
  <c r="AM144" i="30"/>
  <c r="L342" i="70" s="1"/>
  <c r="AI144" i="30"/>
  <c r="H342" i="70" s="1"/>
  <c r="AJ144" i="30"/>
  <c r="I342" i="70" s="1"/>
  <c r="AI143" i="30"/>
  <c r="H341" i="70" s="1"/>
  <c r="AK144" i="30"/>
  <c r="J342" i="70" s="1"/>
  <c r="AK143" i="30"/>
  <c r="J341" i="70" s="1"/>
  <c r="AJ143" i="30"/>
  <c r="I341" i="70" s="1"/>
  <c r="AI145" i="30"/>
  <c r="H343" i="70" s="1"/>
  <c r="AH145" i="30"/>
  <c r="G343" i="70" s="1"/>
  <c r="AJ145" i="30"/>
  <c r="I343" i="70" s="1"/>
  <c r="AJ150" i="26"/>
  <c r="I270" i="70" s="1"/>
  <c r="AJ149" i="26"/>
  <c r="I269" i="70" s="1"/>
  <c r="AH151" i="26"/>
  <c r="G271" i="70" s="1"/>
  <c r="AI150" i="26"/>
  <c r="H270" i="70" s="1"/>
  <c r="AI151" i="26"/>
  <c r="H271" i="70" s="1"/>
  <c r="AI149" i="26"/>
  <c r="H269" i="70" s="1"/>
  <c r="AK150" i="26"/>
  <c r="J270" i="70" s="1"/>
  <c r="AL150" i="26"/>
  <c r="K270" i="70" s="1"/>
  <c r="AH149" i="26"/>
  <c r="G269" i="70" s="1"/>
  <c r="AM150" i="26"/>
  <c r="L270" i="70" s="1"/>
  <c r="AH150" i="26"/>
  <c r="G270" i="70" s="1"/>
  <c r="AL103" i="32"/>
  <c r="AL72" i="32"/>
  <c r="AM129" i="32"/>
  <c r="L414" i="70" s="1"/>
  <c r="AI128" i="32"/>
  <c r="H413" i="70" s="1"/>
  <c r="AI129" i="32"/>
  <c r="H414" i="70" s="1"/>
  <c r="AK130" i="32"/>
  <c r="J415" i="70" s="1"/>
  <c r="AJ130" i="32"/>
  <c r="I415" i="70" s="1"/>
  <c r="AH130" i="32"/>
  <c r="G415" i="70" s="1"/>
  <c r="AL130" i="32"/>
  <c r="K415" i="70" s="1"/>
  <c r="AL129" i="32"/>
  <c r="K414" i="70" s="1"/>
  <c r="AK129" i="32"/>
  <c r="J414" i="70" s="1"/>
  <c r="AJ128" i="32"/>
  <c r="I413" i="70" s="1"/>
  <c r="AI130" i="32"/>
  <c r="H415" i="70" s="1"/>
  <c r="AM130" i="32"/>
  <c r="L415" i="70" s="1"/>
  <c r="AH128" i="32"/>
  <c r="G413" i="70" s="1"/>
  <c r="AJ129" i="32"/>
  <c r="I414" i="70" s="1"/>
  <c r="AH129" i="32"/>
  <c r="G414" i="70" s="1"/>
  <c r="AI132" i="31"/>
  <c r="H379" i="70" s="1"/>
  <c r="AL131" i="31"/>
  <c r="K378" i="70" s="1"/>
  <c r="AH130" i="31"/>
  <c r="G377" i="70" s="1"/>
  <c r="D17" i="78" s="1"/>
  <c r="AI130" i="31"/>
  <c r="H377" i="70" s="1"/>
  <c r="AM131" i="31"/>
  <c r="L378" i="70" s="1"/>
  <c r="AJ132" i="31"/>
  <c r="I379" i="70" s="1"/>
  <c r="AJ130" i="31"/>
  <c r="I377" i="70" s="1"/>
  <c r="AK131" i="31"/>
  <c r="J378" i="70" s="1"/>
  <c r="AH132" i="31"/>
  <c r="G379" i="70" s="1"/>
  <c r="AJ131" i="31"/>
  <c r="I378" i="70" s="1"/>
  <c r="AI131" i="31"/>
  <c r="H378" i="70" s="1"/>
  <c r="AH131" i="31"/>
  <c r="G378" i="70" s="1"/>
  <c r="O62" i="31"/>
  <c r="O52" i="31"/>
  <c r="AJ159" i="31" s="1"/>
  <c r="I406" i="70" s="1"/>
  <c r="AL70" i="31"/>
  <c r="AL60" i="31"/>
  <c r="O102" i="31"/>
  <c r="O88" i="30"/>
  <c r="O64" i="30"/>
  <c r="AJ178" i="30" s="1"/>
  <c r="I376" i="70" s="1"/>
  <c r="AM55" i="27"/>
  <c r="AM67" i="27"/>
  <c r="AM91" i="27"/>
  <c r="AM83" i="27"/>
  <c r="AM127" i="27"/>
  <c r="AM47" i="27"/>
  <c r="AM102" i="27"/>
  <c r="AM54" i="27"/>
  <c r="AM75" i="27"/>
  <c r="AM59" i="27"/>
  <c r="AL131" i="26"/>
  <c r="N69" i="26"/>
  <c r="AJ151" i="26" s="1"/>
  <c r="I271" i="70" s="1"/>
  <c r="N107" i="26"/>
  <c r="AO51" i="25"/>
  <c r="P51" i="25" s="1"/>
  <c r="AK100" i="25"/>
  <c r="AK129" i="25"/>
  <c r="AO62" i="25"/>
  <c r="P62" i="25" s="1"/>
  <c r="AK126" i="25"/>
  <c r="AM62" i="25"/>
  <c r="Q62" i="25" s="1"/>
  <c r="O82" i="32"/>
  <c r="AL75" i="32"/>
  <c r="O93" i="32"/>
  <c r="O48" i="32"/>
  <c r="AJ145" i="32" s="1"/>
  <c r="I430" i="70" s="1"/>
  <c r="O121" i="32"/>
  <c r="O104" i="32"/>
  <c r="O55" i="32"/>
  <c r="O117" i="32"/>
  <c r="O102" i="32"/>
  <c r="O57" i="31"/>
  <c r="O63" i="31"/>
  <c r="O122" i="31"/>
  <c r="AL86" i="31"/>
  <c r="O44" i="31"/>
  <c r="AJ133" i="31" s="1"/>
  <c r="I380" i="70" s="1"/>
  <c r="O76" i="31"/>
  <c r="O101" i="31"/>
  <c r="O97" i="31"/>
  <c r="O59" i="31"/>
  <c r="O55" i="31"/>
  <c r="O82" i="31"/>
  <c r="O89" i="31"/>
  <c r="O114" i="31"/>
  <c r="O65" i="31"/>
  <c r="O94" i="31"/>
  <c r="AL64" i="31"/>
  <c r="O66" i="31"/>
  <c r="O71" i="31"/>
  <c r="O121" i="31"/>
  <c r="O105" i="31"/>
  <c r="O98" i="30"/>
  <c r="O58" i="30"/>
  <c r="AJ160" i="30" s="1"/>
  <c r="I358" i="70" s="1"/>
  <c r="O72" i="30"/>
  <c r="AM99" i="27"/>
  <c r="AL81" i="26"/>
  <c r="N74" i="26"/>
  <c r="AK92" i="25"/>
  <c r="AK88" i="25"/>
  <c r="AK112" i="25"/>
  <c r="AK115" i="25"/>
  <c r="AK70" i="25"/>
  <c r="AK118" i="25"/>
  <c r="AK82" i="25"/>
  <c r="AK66" i="25"/>
  <c r="AK68" i="25"/>
  <c r="AK84" i="25"/>
  <c r="AK71" i="25"/>
  <c r="AK87" i="25"/>
  <c r="AK78" i="25"/>
  <c r="AK120" i="25"/>
  <c r="AK108" i="25"/>
  <c r="AK55" i="25"/>
  <c r="AK76" i="25"/>
  <c r="O62" i="32"/>
  <c r="O80" i="32"/>
  <c r="O118" i="32"/>
  <c r="O110" i="32"/>
  <c r="AL53" i="32"/>
  <c r="O56" i="32"/>
  <c r="O112" i="32"/>
  <c r="O96" i="32"/>
  <c r="O68" i="32"/>
  <c r="O107" i="32"/>
  <c r="O57" i="32"/>
  <c r="O84" i="32"/>
  <c r="O46" i="32"/>
  <c r="AJ137" i="32" s="1"/>
  <c r="I422" i="70" s="1"/>
  <c r="O83" i="32"/>
  <c r="O66" i="32"/>
  <c r="O120" i="32"/>
  <c r="O100" i="32"/>
  <c r="O54" i="32"/>
  <c r="AJ163" i="32" s="1"/>
  <c r="I448" i="70" s="1"/>
  <c r="O89" i="32"/>
  <c r="O44" i="32"/>
  <c r="O49" i="32"/>
  <c r="AJ148" i="32" s="1"/>
  <c r="I433" i="70" s="1"/>
  <c r="O85" i="32"/>
  <c r="O115" i="32"/>
  <c r="O72" i="31"/>
  <c r="O58" i="31"/>
  <c r="O73" i="31"/>
  <c r="O78" i="31"/>
  <c r="O90" i="30"/>
  <c r="AL82" i="30"/>
  <c r="O114" i="30"/>
  <c r="O60" i="30"/>
  <c r="AJ166" i="30" s="1"/>
  <c r="I364" i="70" s="1"/>
  <c r="O138" i="30"/>
  <c r="O106" i="30"/>
  <c r="O112" i="30"/>
  <c r="AL56" i="31"/>
  <c r="O96" i="31"/>
  <c r="O108" i="31"/>
  <c r="O50" i="31"/>
  <c r="AJ153" i="31" s="1"/>
  <c r="I400" i="70" s="1"/>
  <c r="O118" i="31"/>
  <c r="O46" i="31"/>
  <c r="AJ139" i="31" s="1"/>
  <c r="I386" i="70" s="1"/>
  <c r="O92" i="31"/>
  <c r="O100" i="31"/>
  <c r="O68" i="31"/>
  <c r="O87" i="31"/>
  <c r="O91" i="31"/>
  <c r="O95" i="31"/>
  <c r="O104" i="31"/>
  <c r="O54" i="31"/>
  <c r="AL116" i="31"/>
  <c r="O116" i="31"/>
  <c r="O48" i="31"/>
  <c r="AJ147" i="31" s="1"/>
  <c r="I394" i="70" s="1"/>
  <c r="O80" i="31"/>
  <c r="AL74" i="31"/>
  <c r="O74" i="31"/>
  <c r="AL106" i="31"/>
  <c r="O106" i="31"/>
  <c r="O123" i="31"/>
  <c r="O120" i="31"/>
  <c r="O69" i="31"/>
  <c r="AL79" i="31"/>
  <c r="O79" i="31"/>
  <c r="O90" i="31"/>
  <c r="O110" i="31"/>
  <c r="AL84" i="31"/>
  <c r="O84" i="31"/>
  <c r="AL111" i="31"/>
  <c r="O111" i="31"/>
  <c r="O124" i="31"/>
  <c r="O103" i="31"/>
  <c r="AL83" i="31"/>
  <c r="O83" i="31"/>
  <c r="AL67" i="31"/>
  <c r="O67" i="31"/>
  <c r="AL107" i="31"/>
  <c r="O107" i="31"/>
  <c r="AL93" i="31"/>
  <c r="O93" i="31"/>
  <c r="AL47" i="31"/>
  <c r="O47" i="31"/>
  <c r="AJ142" i="31" s="1"/>
  <c r="I389" i="70" s="1"/>
  <c r="AL77" i="31"/>
  <c r="O77" i="31"/>
  <c r="AL117" i="31"/>
  <c r="O117" i="31"/>
  <c r="AL115" i="31"/>
  <c r="O115" i="31"/>
  <c r="AL99" i="31"/>
  <c r="O99" i="31"/>
  <c r="AL119" i="31"/>
  <c r="O119" i="31"/>
  <c r="AL113" i="31"/>
  <c r="O113" i="31"/>
  <c r="AL49" i="31"/>
  <c r="O49" i="31"/>
  <c r="AJ150" i="31" s="1"/>
  <c r="I397" i="70" s="1"/>
  <c r="AL109" i="31"/>
  <c r="O109" i="31"/>
  <c r="AL53" i="31"/>
  <c r="O53" i="31"/>
  <c r="AJ162" i="31" s="1"/>
  <c r="I409" i="70" s="1"/>
  <c r="AL51" i="31"/>
  <c r="O51" i="31"/>
  <c r="AJ156" i="31" s="1"/>
  <c r="I403" i="70" s="1"/>
  <c r="AL81" i="31"/>
  <c r="O81" i="31"/>
  <c r="AL75" i="31"/>
  <c r="O75" i="31"/>
  <c r="AL61" i="31"/>
  <c r="O61" i="31"/>
  <c r="AL45" i="31"/>
  <c r="O45" i="31"/>
  <c r="AJ136" i="31" s="1"/>
  <c r="I383" i="70" s="1"/>
  <c r="AL85" i="31"/>
  <c r="O85" i="31"/>
  <c r="AL136" i="30"/>
  <c r="O92" i="30"/>
  <c r="O87" i="30"/>
  <c r="O66" i="30"/>
  <c r="AL104" i="30"/>
  <c r="O101" i="30"/>
  <c r="O56" i="30"/>
  <c r="AJ154" i="30" s="1"/>
  <c r="I352" i="70" s="1"/>
  <c r="AL128" i="30"/>
  <c r="O71" i="30"/>
  <c r="O127" i="30"/>
  <c r="AL122" i="30"/>
  <c r="O102" i="30"/>
  <c r="O63" i="30"/>
  <c r="AJ175" i="30" s="1"/>
  <c r="I373" i="70" s="1"/>
  <c r="O83" i="30"/>
  <c r="O119" i="30"/>
  <c r="O95" i="30"/>
  <c r="O115" i="30"/>
  <c r="O97" i="30"/>
  <c r="O109" i="30"/>
  <c r="O133" i="30"/>
  <c r="O77" i="30"/>
  <c r="O130" i="30"/>
  <c r="O69" i="30"/>
  <c r="O137" i="30"/>
  <c r="O120" i="30"/>
  <c r="O111" i="30"/>
  <c r="O79" i="30"/>
  <c r="O132" i="30"/>
  <c r="O65" i="30"/>
  <c r="O85" i="30"/>
  <c r="AL80" i="30"/>
  <c r="O70" i="30"/>
  <c r="O129" i="30"/>
  <c r="AL117" i="30"/>
  <c r="O117" i="30"/>
  <c r="O134" i="30"/>
  <c r="AL124" i="30"/>
  <c r="O124" i="30"/>
  <c r="AM90" i="27"/>
  <c r="AM61" i="27"/>
  <c r="AM107" i="27"/>
  <c r="AM46" i="27"/>
  <c r="AM63" i="27"/>
  <c r="AM77" i="27"/>
  <c r="AM87" i="27"/>
  <c r="AM82" i="27"/>
  <c r="N108" i="26"/>
  <c r="AL91" i="26"/>
  <c r="N133" i="26"/>
  <c r="AM66" i="27"/>
  <c r="AM58" i="27"/>
  <c r="N90" i="26"/>
  <c r="AL97" i="26"/>
  <c r="AK128" i="25"/>
  <c r="AK98" i="25"/>
  <c r="AK96" i="25"/>
  <c r="AK56" i="25"/>
  <c r="AK72" i="25"/>
  <c r="AK99" i="25"/>
  <c r="AK80" i="25"/>
  <c r="AK63" i="25"/>
  <c r="AK67" i="25"/>
  <c r="AK64" i="25"/>
  <c r="AK79" i="25"/>
  <c r="AK83" i="25"/>
  <c r="AK95" i="25"/>
  <c r="AK103" i="25"/>
  <c r="AK116" i="25"/>
  <c r="AK94" i="25"/>
  <c r="AK75" i="25"/>
  <c r="AK123" i="25"/>
  <c r="AK49" i="25"/>
  <c r="AL52" i="32"/>
  <c r="O52" i="32"/>
  <c r="AJ157" i="32" s="1"/>
  <c r="I442" i="70" s="1"/>
  <c r="O78" i="32"/>
  <c r="AL71" i="32"/>
  <c r="O71" i="32"/>
  <c r="O88" i="32"/>
  <c r="AL116" i="32"/>
  <c r="O116" i="32"/>
  <c r="O61" i="32"/>
  <c r="O98" i="32"/>
  <c r="O86" i="32"/>
  <c r="O60" i="32"/>
  <c r="O81" i="32"/>
  <c r="AL110" i="30"/>
  <c r="O110" i="30"/>
  <c r="AL68" i="30"/>
  <c r="O68" i="30"/>
  <c r="AL93" i="30"/>
  <c r="O93" i="30"/>
  <c r="AL54" i="30"/>
  <c r="O54" i="30"/>
  <c r="AJ148" i="30" s="1"/>
  <c r="I346" i="70" s="1"/>
  <c r="AL73" i="30"/>
  <c r="O73" i="30"/>
  <c r="AL103" i="30"/>
  <c r="O103" i="30"/>
  <c r="AL76" i="30"/>
  <c r="O76" i="30"/>
  <c r="AL84" i="30"/>
  <c r="O84" i="30"/>
  <c r="AL75" i="30"/>
  <c r="O75" i="30"/>
  <c r="AL125" i="30"/>
  <c r="O125" i="30"/>
  <c r="AL81" i="30"/>
  <c r="O81" i="30"/>
  <c r="AL89" i="30"/>
  <c r="O89" i="30"/>
  <c r="AL67" i="30"/>
  <c r="O67" i="30"/>
  <c r="AL78" i="30"/>
  <c r="O78" i="30"/>
  <c r="AL135" i="30"/>
  <c r="O135" i="30"/>
  <c r="AL86" i="30"/>
  <c r="O86" i="30"/>
  <c r="AL91" i="30"/>
  <c r="O91" i="30"/>
  <c r="AL123" i="30"/>
  <c r="O123" i="30"/>
  <c r="AL126" i="30"/>
  <c r="O126" i="30"/>
  <c r="AL99" i="30"/>
  <c r="O99" i="30"/>
  <c r="AL100" i="30"/>
  <c r="O100" i="30"/>
  <c r="AL108" i="30"/>
  <c r="O108" i="30"/>
  <c r="AL94" i="30"/>
  <c r="O94" i="30"/>
  <c r="AL59" i="30"/>
  <c r="O59" i="30"/>
  <c r="AJ163" i="30" s="1"/>
  <c r="I361" i="70" s="1"/>
  <c r="AL131" i="30"/>
  <c r="O131" i="30"/>
  <c r="AL105" i="30"/>
  <c r="O105" i="30"/>
  <c r="AL113" i="30"/>
  <c r="O113" i="30"/>
  <c r="AL116" i="30"/>
  <c r="O116" i="30"/>
  <c r="AL61" i="30"/>
  <c r="O61" i="30"/>
  <c r="AJ169" i="30" s="1"/>
  <c r="I367" i="70" s="1"/>
  <c r="AL62" i="30"/>
  <c r="O62" i="30"/>
  <c r="AJ172" i="30" s="1"/>
  <c r="I370" i="70" s="1"/>
  <c r="AL107" i="30"/>
  <c r="O107" i="30"/>
  <c r="AL118" i="30"/>
  <c r="O118" i="30"/>
  <c r="AL57" i="30"/>
  <c r="O57" i="30"/>
  <c r="AJ157" i="30" s="1"/>
  <c r="I355" i="70" s="1"/>
  <c r="AL121" i="30"/>
  <c r="O121" i="30"/>
  <c r="AM74" i="27"/>
  <c r="AM121" i="27"/>
  <c r="AM126" i="27"/>
  <c r="AK47" i="25"/>
  <c r="AK117" i="25"/>
  <c r="AK50" i="25"/>
  <c r="AK124" i="25"/>
  <c r="AK59" i="25"/>
  <c r="AK86" i="25"/>
  <c r="AK113" i="25"/>
  <c r="AK48" i="25"/>
  <c r="AK121" i="25"/>
  <c r="AK90" i="25"/>
  <c r="AK107" i="25"/>
  <c r="AK106" i="25"/>
  <c r="AK54" i="25"/>
  <c r="AK74" i="25"/>
  <c r="AK102" i="25"/>
  <c r="AK125" i="25"/>
  <c r="AK133" i="25"/>
  <c r="AK46" i="25"/>
  <c r="AK104" i="25"/>
  <c r="AL97" i="32"/>
  <c r="O97" i="32"/>
  <c r="AL67" i="32"/>
  <c r="O67" i="32"/>
  <c r="AL101" i="32"/>
  <c r="O101" i="32"/>
  <c r="AL77" i="32"/>
  <c r="O77" i="32"/>
  <c r="AL108" i="32"/>
  <c r="O108" i="32"/>
  <c r="AL106" i="32"/>
  <c r="O106" i="32"/>
  <c r="AL45" i="32"/>
  <c r="O45" i="32"/>
  <c r="AJ134" i="32" s="1"/>
  <c r="I419" i="70" s="1"/>
  <c r="AL122" i="32"/>
  <c r="O122" i="32"/>
  <c r="AL79" i="32"/>
  <c r="O79" i="32"/>
  <c r="AL114" i="32"/>
  <c r="O114" i="32"/>
  <c r="AL58" i="32"/>
  <c r="O58" i="32"/>
  <c r="AL99" i="32"/>
  <c r="O99" i="32"/>
  <c r="AL123" i="32"/>
  <c r="O123" i="32"/>
  <c r="AL111" i="32"/>
  <c r="O111" i="32"/>
  <c r="AL105" i="32"/>
  <c r="O105" i="32"/>
  <c r="AL91" i="32"/>
  <c r="O91" i="32"/>
  <c r="AL74" i="32"/>
  <c r="O74" i="32"/>
  <c r="AL70" i="32"/>
  <c r="O70" i="32"/>
  <c r="AL65" i="32"/>
  <c r="O65" i="32"/>
  <c r="AL51" i="32"/>
  <c r="O51" i="32"/>
  <c r="AJ154" i="32" s="1"/>
  <c r="I439" i="70" s="1"/>
  <c r="AL59" i="32"/>
  <c r="O59" i="32"/>
  <c r="AL87" i="32"/>
  <c r="O87" i="32"/>
  <c r="AL90" i="32"/>
  <c r="O90" i="32"/>
  <c r="AL69" i="32"/>
  <c r="O69" i="32"/>
  <c r="AL50" i="32"/>
  <c r="O50" i="32"/>
  <c r="AJ151" i="32" s="1"/>
  <c r="I436" i="70" s="1"/>
  <c r="AL92" i="32"/>
  <c r="O92" i="32"/>
  <c r="AL63" i="32"/>
  <c r="O63" i="32"/>
  <c r="AL109" i="32"/>
  <c r="O109" i="32"/>
  <c r="AL95" i="32"/>
  <c r="O95" i="32"/>
  <c r="AL73" i="32"/>
  <c r="O73" i="32"/>
  <c r="AL76" i="32"/>
  <c r="O76" i="32"/>
  <c r="AL47" i="32"/>
  <c r="O47" i="32"/>
  <c r="AJ142" i="32" s="1"/>
  <c r="I427" i="70" s="1"/>
  <c r="AL119" i="32"/>
  <c r="O119" i="32"/>
  <c r="AM68" i="27"/>
  <c r="AM101" i="27"/>
  <c r="AM114" i="27"/>
  <c r="AM112" i="27"/>
  <c r="AM96" i="27"/>
  <c r="AM60" i="27"/>
  <c r="AM128" i="27"/>
  <c r="AM51" i="27"/>
  <c r="AM48" i="27"/>
  <c r="AM78" i="27"/>
  <c r="AM80" i="27"/>
  <c r="AM100" i="27"/>
  <c r="AM105" i="27"/>
  <c r="AM98" i="27"/>
  <c r="AM95" i="27"/>
  <c r="AM111" i="27"/>
  <c r="AM72" i="27"/>
  <c r="AM104" i="27"/>
  <c r="AM120" i="27"/>
  <c r="AM56" i="27"/>
  <c r="AM89" i="27"/>
  <c r="AM108" i="27"/>
  <c r="AM113" i="27"/>
  <c r="AM106" i="27"/>
  <c r="AM103" i="27"/>
  <c r="AM119" i="27"/>
  <c r="AM92" i="27"/>
  <c r="AM125" i="27"/>
  <c r="AM117" i="27"/>
  <c r="AM76" i="27"/>
  <c r="AM64" i="27"/>
  <c r="AM88" i="27"/>
  <c r="AM79" i="27"/>
  <c r="AM97" i="27"/>
  <c r="AM124" i="27"/>
  <c r="AM52" i="27"/>
  <c r="AM116" i="27"/>
  <c r="AM84" i="27"/>
  <c r="AM123" i="27"/>
  <c r="N113" i="26"/>
  <c r="AL112" i="26"/>
  <c r="N88" i="26"/>
  <c r="AL138" i="26"/>
  <c r="N62" i="26"/>
  <c r="N105" i="26"/>
  <c r="AL82" i="26"/>
  <c r="N125" i="26"/>
  <c r="AL65" i="26"/>
  <c r="N137" i="26"/>
  <c r="AL124" i="26"/>
  <c r="N67" i="26"/>
  <c r="N94" i="26"/>
  <c r="N76" i="26"/>
  <c r="N78" i="26"/>
  <c r="AL59" i="26"/>
  <c r="N132" i="26"/>
  <c r="N123" i="26"/>
  <c r="AL100" i="26"/>
  <c r="N110" i="26"/>
  <c r="N98" i="26"/>
  <c r="AL129" i="26"/>
  <c r="AL114" i="26"/>
  <c r="AL141" i="26"/>
  <c r="N136" i="26"/>
  <c r="N122" i="26"/>
  <c r="N60" i="26"/>
  <c r="AJ160" i="26" s="1"/>
  <c r="I280" i="70" s="1"/>
  <c r="AL92" i="26"/>
  <c r="AL75" i="26"/>
  <c r="AL93" i="26"/>
  <c r="AL85" i="26"/>
  <c r="AL109" i="26"/>
  <c r="AL116" i="26"/>
  <c r="AL140" i="26"/>
  <c r="AL61" i="26"/>
  <c r="N84" i="26"/>
  <c r="N142" i="26"/>
  <c r="AL77" i="26"/>
  <c r="AL121" i="26"/>
  <c r="AL83" i="26"/>
  <c r="N86" i="26"/>
  <c r="N99" i="26"/>
  <c r="AL117" i="26"/>
  <c r="N117" i="26"/>
  <c r="N64" i="26"/>
  <c r="AJ170" i="26" s="1"/>
  <c r="I290" i="70" s="1"/>
  <c r="AL73" i="26"/>
  <c r="AL70" i="26"/>
  <c r="N70" i="26"/>
  <c r="N130" i="26"/>
  <c r="N120" i="26"/>
  <c r="AL120" i="26"/>
  <c r="N66" i="26"/>
  <c r="AJ176" i="26" s="1"/>
  <c r="I296" i="70" s="1"/>
  <c r="AL80" i="26"/>
  <c r="N80" i="26"/>
  <c r="AL72" i="26"/>
  <c r="N72" i="26"/>
  <c r="AL128" i="26"/>
  <c r="N128" i="26"/>
  <c r="N104" i="26"/>
  <c r="AL104" i="26"/>
  <c r="AL102" i="26"/>
  <c r="N102" i="26"/>
  <c r="AL95" i="26"/>
  <c r="N95" i="26"/>
  <c r="AL134" i="26"/>
  <c r="N134" i="26"/>
  <c r="AL111" i="26"/>
  <c r="N111" i="26"/>
  <c r="AL63" i="26"/>
  <c r="N63" i="26"/>
  <c r="AL127" i="26"/>
  <c r="N127" i="26"/>
  <c r="AL119" i="26"/>
  <c r="N119" i="26"/>
  <c r="AL118" i="26"/>
  <c r="N118" i="26"/>
  <c r="AL139" i="26"/>
  <c r="N139" i="26"/>
  <c r="AL71" i="26"/>
  <c r="N71" i="26"/>
  <c r="AJ157" i="26" s="1"/>
  <c r="I277" i="70" s="1"/>
  <c r="N96" i="26"/>
  <c r="AL96" i="26"/>
  <c r="AL79" i="26"/>
  <c r="N79" i="26"/>
  <c r="AL101" i="26"/>
  <c r="N101" i="26"/>
  <c r="AL106" i="26"/>
  <c r="N106" i="26"/>
  <c r="AL103" i="26"/>
  <c r="N103" i="26"/>
  <c r="AL135" i="26"/>
  <c r="N135" i="26"/>
  <c r="AL68" i="26"/>
  <c r="N68" i="26"/>
  <c r="AJ182" i="26" s="1"/>
  <c r="I302" i="70" s="1"/>
  <c r="AL87" i="26"/>
  <c r="N87" i="26"/>
  <c r="AL126" i="26"/>
  <c r="N126" i="26"/>
  <c r="AK131" i="25"/>
  <c r="AK130" i="25"/>
  <c r="AK69" i="25"/>
  <c r="AK60" i="25"/>
  <c r="AP62" i="25"/>
  <c r="AK132" i="25"/>
  <c r="AP51" i="25"/>
  <c r="AK91" i="25"/>
  <c r="AK110" i="25"/>
  <c r="AK52" i="25"/>
  <c r="AK58" i="25"/>
  <c r="AK61" i="25"/>
  <c r="AK85" i="25"/>
  <c r="AK119" i="25"/>
  <c r="AK57" i="25"/>
  <c r="AK65" i="25"/>
  <c r="AK134" i="25"/>
  <c r="AK93" i="25"/>
  <c r="AK122" i="25"/>
  <c r="AK77" i="25"/>
  <c r="AK73" i="25"/>
  <c r="AK105" i="25"/>
  <c r="AK97" i="25"/>
  <c r="AK89" i="25"/>
  <c r="AK127" i="25"/>
  <c r="AK81" i="25"/>
  <c r="AK114" i="25"/>
  <c r="AK111" i="25"/>
  <c r="AK53" i="25"/>
  <c r="AK101" i="25"/>
  <c r="AK109" i="25"/>
  <c r="D27" i="78" l="1"/>
  <c r="F27" i="78"/>
  <c r="AJ158" i="30"/>
  <c r="I356" i="70" s="1"/>
  <c r="AJ155" i="30"/>
  <c r="I353" i="70" s="1"/>
  <c r="AJ152" i="30"/>
  <c r="I350" i="70" s="1"/>
  <c r="F22" i="78" s="1"/>
  <c r="AJ146" i="30"/>
  <c r="I344" i="70" s="1"/>
  <c r="D22" i="78"/>
  <c r="E22" i="78"/>
  <c r="F19" i="78"/>
  <c r="E19" i="78"/>
  <c r="D19" i="78"/>
  <c r="AJ179" i="26"/>
  <c r="I299" i="70" s="1"/>
  <c r="AJ164" i="26"/>
  <c r="I284" i="70" s="1"/>
  <c r="AJ154" i="26"/>
  <c r="I274" i="70" s="1"/>
  <c r="F20" i="78" s="1"/>
  <c r="D20" i="78"/>
  <c r="E27" i="78"/>
  <c r="F17" i="78"/>
  <c r="E20" i="78"/>
  <c r="E17" i="78"/>
  <c r="AO122" i="25"/>
  <c r="P122" i="25" s="1"/>
  <c r="AM122" i="25"/>
  <c r="Q122" i="25" s="1"/>
  <c r="AN122" i="25"/>
  <c r="O122" i="25" s="1"/>
  <c r="AM93" i="25"/>
  <c r="Q93" i="25" s="1"/>
  <c r="AO93" i="25"/>
  <c r="P93" i="25" s="1"/>
  <c r="AN93" i="25"/>
  <c r="O93" i="25" s="1"/>
  <c r="AO48" i="25"/>
  <c r="P48" i="25" s="1"/>
  <c r="AN48" i="25"/>
  <c r="O48" i="25" s="1"/>
  <c r="AM48" i="25"/>
  <c r="Q48" i="25" s="1"/>
  <c r="AN108" i="25"/>
  <c r="O108" i="25" s="1"/>
  <c r="AM108" i="25"/>
  <c r="Q108" i="25" s="1"/>
  <c r="AO108" i="25"/>
  <c r="P108" i="25" s="1"/>
  <c r="AN69" i="25"/>
  <c r="O69" i="25" s="1"/>
  <c r="AM69" i="25"/>
  <c r="Q69" i="25" s="1"/>
  <c r="AO69" i="25"/>
  <c r="P69" i="25" s="1"/>
  <c r="AP79" i="25"/>
  <c r="AO79" i="25"/>
  <c r="P79" i="25" s="1"/>
  <c r="AN79" i="25"/>
  <c r="O79" i="25" s="1"/>
  <c r="AM79" i="25"/>
  <c r="Q79" i="25" s="1"/>
  <c r="AO118" i="25"/>
  <c r="P118" i="25" s="1"/>
  <c r="AN118" i="25"/>
  <c r="O118" i="25" s="1"/>
  <c r="AM118" i="25"/>
  <c r="Q118" i="25" s="1"/>
  <c r="AN131" i="25"/>
  <c r="O131" i="25" s="1"/>
  <c r="AM131" i="25"/>
  <c r="Q131" i="25" s="1"/>
  <c r="AO131" i="25"/>
  <c r="P131" i="25" s="1"/>
  <c r="AN60" i="25"/>
  <c r="O60" i="25" s="1"/>
  <c r="AM60" i="25"/>
  <c r="Q60" i="25" s="1"/>
  <c r="AO60" i="25"/>
  <c r="P60" i="25" s="1"/>
  <c r="AO125" i="25"/>
  <c r="P125" i="25" s="1"/>
  <c r="AN125" i="25"/>
  <c r="O125" i="25" s="1"/>
  <c r="AM125" i="25"/>
  <c r="Q125" i="25" s="1"/>
  <c r="AN56" i="25"/>
  <c r="O56" i="25" s="1"/>
  <c r="AM56" i="25"/>
  <c r="Q56" i="25" s="1"/>
  <c r="AO56" i="25"/>
  <c r="P56" i="25" s="1"/>
  <c r="AN110" i="25"/>
  <c r="O110" i="25" s="1"/>
  <c r="AM110" i="25"/>
  <c r="Q110" i="25" s="1"/>
  <c r="AO110" i="25"/>
  <c r="P110" i="25" s="1"/>
  <c r="AM113" i="25"/>
  <c r="Q113" i="25" s="1"/>
  <c r="AO113" i="25"/>
  <c r="P113" i="25" s="1"/>
  <c r="AN113" i="25"/>
  <c r="O113" i="25" s="1"/>
  <c r="AN120" i="25"/>
  <c r="O120" i="25" s="1"/>
  <c r="AM120" i="25"/>
  <c r="Q120" i="25" s="1"/>
  <c r="AO120" i="25"/>
  <c r="P120" i="25" s="1"/>
  <c r="AM91" i="25"/>
  <c r="Q91" i="25" s="1"/>
  <c r="AO91" i="25"/>
  <c r="P91" i="25" s="1"/>
  <c r="AN91" i="25"/>
  <c r="O91" i="25" s="1"/>
  <c r="AO130" i="25"/>
  <c r="P130" i="25" s="1"/>
  <c r="AN130" i="25"/>
  <c r="O130" i="25" s="1"/>
  <c r="AM130" i="25"/>
  <c r="Q130" i="25" s="1"/>
  <c r="AO74" i="25"/>
  <c r="P74" i="25" s="1"/>
  <c r="AM74" i="25"/>
  <c r="Q74" i="25" s="1"/>
  <c r="AN74" i="25"/>
  <c r="O74" i="25" s="1"/>
  <c r="AN86" i="25"/>
  <c r="O86" i="25" s="1"/>
  <c r="AM86" i="25"/>
  <c r="Q86" i="25" s="1"/>
  <c r="AO86" i="25"/>
  <c r="P86" i="25" s="1"/>
  <c r="AM123" i="25"/>
  <c r="Q123" i="25" s="1"/>
  <c r="AO123" i="25"/>
  <c r="P123" i="25" s="1"/>
  <c r="AN123" i="25"/>
  <c r="O123" i="25" s="1"/>
  <c r="AO64" i="25"/>
  <c r="P64" i="25" s="1"/>
  <c r="AN64" i="25"/>
  <c r="O64" i="25" s="1"/>
  <c r="AM64" i="25"/>
  <c r="Q64" i="25" s="1"/>
  <c r="AN98" i="25"/>
  <c r="O98" i="25" s="1"/>
  <c r="AO98" i="25"/>
  <c r="P98" i="25" s="1"/>
  <c r="AM98" i="25"/>
  <c r="Q98" i="25" s="1"/>
  <c r="AN78" i="25"/>
  <c r="O78" i="25" s="1"/>
  <c r="AM78" i="25"/>
  <c r="AO78" i="25"/>
  <c r="P78" i="25" s="1"/>
  <c r="AM70" i="25"/>
  <c r="Q70" i="25" s="1"/>
  <c r="AN70" i="25"/>
  <c r="O70" i="25" s="1"/>
  <c r="AO70" i="25"/>
  <c r="P70" i="25" s="1"/>
  <c r="AN81" i="25"/>
  <c r="O81" i="25" s="1"/>
  <c r="AO81" i="25"/>
  <c r="P81" i="25" s="1"/>
  <c r="AM81" i="25"/>
  <c r="Q81" i="25" s="1"/>
  <c r="AM82" i="25"/>
  <c r="Q82" i="25" s="1"/>
  <c r="AN82" i="25"/>
  <c r="O82" i="25" s="1"/>
  <c r="AO82" i="25"/>
  <c r="P82" i="25" s="1"/>
  <c r="AO134" i="25"/>
  <c r="P134" i="25" s="1"/>
  <c r="AM134" i="25"/>
  <c r="Q134" i="25" s="1"/>
  <c r="AN134" i="25"/>
  <c r="O134" i="25" s="1"/>
  <c r="AN102" i="25"/>
  <c r="O102" i="25" s="1"/>
  <c r="AM102" i="25"/>
  <c r="Q102" i="25" s="1"/>
  <c r="AO102" i="25"/>
  <c r="P102" i="25" s="1"/>
  <c r="AP96" i="25"/>
  <c r="AO96" i="25"/>
  <c r="P96" i="25" s="1"/>
  <c r="AN96" i="25"/>
  <c r="O96" i="25" s="1"/>
  <c r="AM96" i="25"/>
  <c r="Q96" i="25" s="1"/>
  <c r="AO65" i="25"/>
  <c r="P65" i="25" s="1"/>
  <c r="AN65" i="25"/>
  <c r="O65" i="25" s="1"/>
  <c r="AM65" i="25"/>
  <c r="Q65" i="25" s="1"/>
  <c r="AN54" i="25"/>
  <c r="O54" i="25" s="1"/>
  <c r="AM54" i="25"/>
  <c r="Q54" i="25" s="1"/>
  <c r="AO54" i="25"/>
  <c r="P54" i="25" s="1"/>
  <c r="AM59" i="25"/>
  <c r="Q59" i="25" s="1"/>
  <c r="AO59" i="25"/>
  <c r="P59" i="25" s="1"/>
  <c r="AF165" i="25" s="1"/>
  <c r="H255" i="70" s="1"/>
  <c r="AN59" i="25"/>
  <c r="O59" i="25" s="1"/>
  <c r="AE165" i="25" s="1"/>
  <c r="G255" i="70" s="1"/>
  <c r="AM75" i="25"/>
  <c r="Q75" i="25" s="1"/>
  <c r="AO75" i="25"/>
  <c r="P75" i="25" s="1"/>
  <c r="AN75" i="25"/>
  <c r="O75" i="25" s="1"/>
  <c r="AO67" i="25"/>
  <c r="P67" i="25" s="1"/>
  <c r="AF176" i="25" s="1"/>
  <c r="H266" i="70" s="1"/>
  <c r="AM67" i="25"/>
  <c r="Q67" i="25" s="1"/>
  <c r="AG176" i="25" s="1"/>
  <c r="I266" i="70" s="1"/>
  <c r="AN67" i="25"/>
  <c r="O67" i="25" s="1"/>
  <c r="AE176" i="25" s="1"/>
  <c r="G266" i="70" s="1"/>
  <c r="AP128" i="25"/>
  <c r="AO128" i="25"/>
  <c r="P128" i="25" s="1"/>
  <c r="AN128" i="25"/>
  <c r="O128" i="25" s="1"/>
  <c r="AM128" i="25"/>
  <c r="Q128" i="25" s="1"/>
  <c r="AO87" i="25"/>
  <c r="P87" i="25" s="1"/>
  <c r="AM87" i="25"/>
  <c r="Q87" i="25" s="1"/>
  <c r="AN87" i="25"/>
  <c r="O87" i="25" s="1"/>
  <c r="AN115" i="25"/>
  <c r="O115" i="25" s="1"/>
  <c r="AO115" i="25"/>
  <c r="P115" i="25" s="1"/>
  <c r="AM115" i="25"/>
  <c r="AN126" i="25"/>
  <c r="O126" i="25" s="1"/>
  <c r="AM126" i="25"/>
  <c r="AO126" i="25"/>
  <c r="P126" i="25" s="1"/>
  <c r="AO58" i="25"/>
  <c r="P58" i="25" s="1"/>
  <c r="AM58" i="25"/>
  <c r="Q58" i="25" s="1"/>
  <c r="AN58" i="25"/>
  <c r="O58" i="25" s="1"/>
  <c r="AN52" i="25"/>
  <c r="O52" i="25" s="1"/>
  <c r="AE153" i="25" s="1"/>
  <c r="G243" i="70" s="1"/>
  <c r="AM52" i="25"/>
  <c r="Q52" i="25" s="1"/>
  <c r="AG153" i="25" s="1"/>
  <c r="I243" i="70" s="1"/>
  <c r="AO52" i="25"/>
  <c r="P52" i="25" s="1"/>
  <c r="AF153" i="25" s="1"/>
  <c r="H243" i="70" s="1"/>
  <c r="AP83" i="25"/>
  <c r="AM83" i="25"/>
  <c r="Q83" i="25" s="1"/>
  <c r="AO83" i="25"/>
  <c r="P83" i="25" s="1"/>
  <c r="AN83" i="25"/>
  <c r="O83" i="25" s="1"/>
  <c r="AM127" i="25"/>
  <c r="Q127" i="25" s="1"/>
  <c r="AN127" i="25"/>
  <c r="O127" i="25" s="1"/>
  <c r="AO127" i="25"/>
  <c r="P127" i="25" s="1"/>
  <c r="AM49" i="25"/>
  <c r="Q49" i="25" s="1"/>
  <c r="AG149" i="25" s="1"/>
  <c r="I239" i="70" s="1"/>
  <c r="AO49" i="25"/>
  <c r="P49" i="25" s="1"/>
  <c r="AF149" i="25" s="1"/>
  <c r="H239" i="70" s="1"/>
  <c r="AN49" i="25"/>
  <c r="O49" i="25" s="1"/>
  <c r="AE149" i="25" s="1"/>
  <c r="G239" i="70" s="1"/>
  <c r="AO89" i="25"/>
  <c r="P89" i="25" s="1"/>
  <c r="AN89" i="25"/>
  <c r="O89" i="25" s="1"/>
  <c r="AM89" i="25"/>
  <c r="Q89" i="25" s="1"/>
  <c r="AM109" i="25"/>
  <c r="Q109" i="25" s="1"/>
  <c r="AO109" i="25"/>
  <c r="P109" i="25" s="1"/>
  <c r="AN109" i="25"/>
  <c r="O109" i="25" s="1"/>
  <c r="AM97" i="25"/>
  <c r="Q97" i="25" s="1"/>
  <c r="AO97" i="25"/>
  <c r="P97" i="25" s="1"/>
  <c r="AN97" i="25"/>
  <c r="O97" i="25" s="1"/>
  <c r="AO57" i="25"/>
  <c r="P57" i="25" s="1"/>
  <c r="AF162" i="25" s="1"/>
  <c r="H252" i="70" s="1"/>
  <c r="AN57" i="25"/>
  <c r="O57" i="25" s="1"/>
  <c r="AE162" i="25" s="1"/>
  <c r="G252" i="70" s="1"/>
  <c r="AM57" i="25"/>
  <c r="Q57" i="25" s="1"/>
  <c r="AN101" i="25"/>
  <c r="O101" i="25" s="1"/>
  <c r="AM101" i="25"/>
  <c r="Q101" i="25" s="1"/>
  <c r="AO101" i="25"/>
  <c r="P101" i="25" s="1"/>
  <c r="AO105" i="25"/>
  <c r="P105" i="25" s="1"/>
  <c r="AN105" i="25"/>
  <c r="O105" i="25" s="1"/>
  <c r="AM105" i="25"/>
  <c r="Q105" i="25" s="1"/>
  <c r="AM119" i="25"/>
  <c r="Q119" i="25" s="1"/>
  <c r="AO119" i="25"/>
  <c r="P119" i="25" s="1"/>
  <c r="AN119" i="25"/>
  <c r="O119" i="25" s="1"/>
  <c r="AO106" i="25"/>
  <c r="P106" i="25" s="1"/>
  <c r="AM106" i="25"/>
  <c r="Q106" i="25" s="1"/>
  <c r="AN106" i="25"/>
  <c r="O106" i="25" s="1"/>
  <c r="AP124" i="25"/>
  <c r="AN124" i="25"/>
  <c r="O124" i="25" s="1"/>
  <c r="AM124" i="25"/>
  <c r="Q124" i="25" s="1"/>
  <c r="AO124" i="25"/>
  <c r="P124" i="25" s="1"/>
  <c r="AN94" i="25"/>
  <c r="O94" i="25" s="1"/>
  <c r="AM94" i="25"/>
  <c r="Q94" i="25" s="1"/>
  <c r="AO94" i="25"/>
  <c r="P94" i="25" s="1"/>
  <c r="AO63" i="25"/>
  <c r="P63" i="25" s="1"/>
  <c r="AN63" i="25"/>
  <c r="O63" i="25" s="1"/>
  <c r="AM63" i="25"/>
  <c r="Q63" i="25" s="1"/>
  <c r="AM71" i="25"/>
  <c r="Q71" i="25" s="1"/>
  <c r="AO71" i="25"/>
  <c r="P71" i="25" s="1"/>
  <c r="AN71" i="25"/>
  <c r="O71" i="25" s="1"/>
  <c r="AO112" i="25"/>
  <c r="P112" i="25" s="1"/>
  <c r="AN112" i="25"/>
  <c r="O112" i="25" s="1"/>
  <c r="AM112" i="25"/>
  <c r="AO73" i="25"/>
  <c r="P73" i="25" s="1"/>
  <c r="AN73" i="25"/>
  <c r="O73" i="25" s="1"/>
  <c r="AM73" i="25"/>
  <c r="Q73" i="25" s="1"/>
  <c r="AM104" i="25"/>
  <c r="Q104" i="25" s="1"/>
  <c r="AO104" i="25"/>
  <c r="P104" i="25" s="1"/>
  <c r="AN104" i="25"/>
  <c r="O104" i="25" s="1"/>
  <c r="AP116" i="25"/>
  <c r="AN116" i="25"/>
  <c r="O116" i="25" s="1"/>
  <c r="AM116" i="25"/>
  <c r="Q116" i="25" s="1"/>
  <c r="AO116" i="25"/>
  <c r="P116" i="25" s="1"/>
  <c r="AN84" i="25"/>
  <c r="O84" i="25" s="1"/>
  <c r="AM84" i="25"/>
  <c r="Q84" i="25" s="1"/>
  <c r="AO84" i="25"/>
  <c r="P84" i="25" s="1"/>
  <c r="AN88" i="25"/>
  <c r="O88" i="25" s="1"/>
  <c r="AO88" i="25"/>
  <c r="P88" i="25" s="1"/>
  <c r="AM88" i="25"/>
  <c r="AO129" i="25"/>
  <c r="P129" i="25" s="1"/>
  <c r="AM129" i="25"/>
  <c r="AN129" i="25"/>
  <c r="O129" i="25" s="1"/>
  <c r="AM114" i="25"/>
  <c r="Q114" i="25" s="1"/>
  <c r="AN114" i="25"/>
  <c r="O114" i="25" s="1"/>
  <c r="AO114" i="25"/>
  <c r="P114" i="25" s="1"/>
  <c r="AN53" i="25"/>
  <c r="O53" i="25" s="1"/>
  <c r="AM53" i="25"/>
  <c r="Q53" i="25" s="1"/>
  <c r="AO53" i="25"/>
  <c r="P53" i="25" s="1"/>
  <c r="AN85" i="25"/>
  <c r="O85" i="25" s="1"/>
  <c r="AM85" i="25"/>
  <c r="Q85" i="25" s="1"/>
  <c r="AO85" i="25"/>
  <c r="P85" i="25" s="1"/>
  <c r="AM107" i="25"/>
  <c r="Q107" i="25" s="1"/>
  <c r="AO107" i="25"/>
  <c r="P107" i="25" s="1"/>
  <c r="AN107" i="25"/>
  <c r="O107" i="25" s="1"/>
  <c r="AO50" i="25"/>
  <c r="P50" i="25" s="1"/>
  <c r="AN50" i="25"/>
  <c r="O50" i="25" s="1"/>
  <c r="AM50" i="25"/>
  <c r="Q50" i="25" s="1"/>
  <c r="AO80" i="25"/>
  <c r="P80" i="25" s="1"/>
  <c r="AN80" i="25"/>
  <c r="O80" i="25" s="1"/>
  <c r="AM80" i="25"/>
  <c r="Q80" i="25" s="1"/>
  <c r="AO111" i="25"/>
  <c r="P111" i="25" s="1"/>
  <c r="AN111" i="25"/>
  <c r="O111" i="25" s="1"/>
  <c r="AM111" i="25"/>
  <c r="Q111" i="25" s="1"/>
  <c r="AN77" i="25"/>
  <c r="O77" i="25" s="1"/>
  <c r="AO77" i="25"/>
  <c r="P77" i="25" s="1"/>
  <c r="AM77" i="25"/>
  <c r="Q77" i="25" s="1"/>
  <c r="AN61" i="25"/>
  <c r="O61" i="25" s="1"/>
  <c r="AM61" i="25"/>
  <c r="Q61" i="25" s="1"/>
  <c r="AO61" i="25"/>
  <c r="P61" i="25" s="1"/>
  <c r="AO132" i="25"/>
  <c r="P132" i="25" s="1"/>
  <c r="AN132" i="25"/>
  <c r="O132" i="25" s="1"/>
  <c r="AM132" i="25"/>
  <c r="Q132" i="25" s="1"/>
  <c r="AO46" i="25"/>
  <c r="P46" i="25" s="1"/>
  <c r="AN46" i="25"/>
  <c r="O46" i="25" s="1"/>
  <c r="AM46" i="25"/>
  <c r="Q46" i="25" s="1"/>
  <c r="AO90" i="25"/>
  <c r="P90" i="25" s="1"/>
  <c r="AM90" i="25"/>
  <c r="Q90" i="25" s="1"/>
  <c r="AN90" i="25"/>
  <c r="O90" i="25" s="1"/>
  <c r="AN117" i="25"/>
  <c r="O117" i="25" s="1"/>
  <c r="AM117" i="25"/>
  <c r="Q117" i="25" s="1"/>
  <c r="AO117" i="25"/>
  <c r="P117" i="25" s="1"/>
  <c r="AP103" i="25"/>
  <c r="AM103" i="25"/>
  <c r="Q103" i="25" s="1"/>
  <c r="AN103" i="25"/>
  <c r="O103" i="25" s="1"/>
  <c r="AO103" i="25"/>
  <c r="P103" i="25" s="1"/>
  <c r="AN99" i="25"/>
  <c r="O99" i="25" s="1"/>
  <c r="AO99" i="25"/>
  <c r="P99" i="25" s="1"/>
  <c r="AM99" i="25"/>
  <c r="Q99" i="25" s="1"/>
  <c r="AP76" i="25"/>
  <c r="AM76" i="25"/>
  <c r="Q76" i="25" s="1"/>
  <c r="AO76" i="25"/>
  <c r="P76" i="25" s="1"/>
  <c r="AN76" i="25"/>
  <c r="O76" i="25" s="1"/>
  <c r="AN68" i="25"/>
  <c r="O68" i="25" s="1"/>
  <c r="AM68" i="25"/>
  <c r="Q68" i="25" s="1"/>
  <c r="AO68" i="25"/>
  <c r="P68" i="25" s="1"/>
  <c r="AN92" i="25"/>
  <c r="O92" i="25" s="1"/>
  <c r="AM92" i="25"/>
  <c r="AO92" i="25"/>
  <c r="P92" i="25" s="1"/>
  <c r="AM100" i="25"/>
  <c r="AO100" i="25"/>
  <c r="P100" i="25" s="1"/>
  <c r="AN100" i="25"/>
  <c r="O100" i="25" s="1"/>
  <c r="AN133" i="25"/>
  <c r="O133" i="25" s="1"/>
  <c r="AM133" i="25"/>
  <c r="Q133" i="25" s="1"/>
  <c r="AO133" i="25"/>
  <c r="P133" i="25" s="1"/>
  <c r="AP121" i="25"/>
  <c r="AO121" i="25"/>
  <c r="P121" i="25" s="1"/>
  <c r="AN121" i="25"/>
  <c r="O121" i="25" s="1"/>
  <c r="AM121" i="25"/>
  <c r="Q121" i="25" s="1"/>
  <c r="AO47" i="25"/>
  <c r="P47" i="25" s="1"/>
  <c r="AN47" i="25"/>
  <c r="O47" i="25" s="1"/>
  <c r="AM47" i="25"/>
  <c r="Q47" i="25" s="1"/>
  <c r="AP95" i="25"/>
  <c r="AO95" i="25"/>
  <c r="P95" i="25" s="1"/>
  <c r="AN95" i="25"/>
  <c r="O95" i="25" s="1"/>
  <c r="AM95" i="25"/>
  <c r="Q95" i="25" s="1"/>
  <c r="AO72" i="25"/>
  <c r="P72" i="25" s="1"/>
  <c r="AM72" i="25"/>
  <c r="Q72" i="25" s="1"/>
  <c r="AN72" i="25"/>
  <c r="O72" i="25" s="1"/>
  <c r="AO55" i="25"/>
  <c r="P55" i="25" s="1"/>
  <c r="AF159" i="25" s="1"/>
  <c r="H249" i="70" s="1"/>
  <c r="AN55" i="25"/>
  <c r="O55" i="25" s="1"/>
  <c r="AM55" i="25"/>
  <c r="Q55" i="25" s="1"/>
  <c r="AO66" i="25"/>
  <c r="P66" i="25" s="1"/>
  <c r="AM66" i="25"/>
  <c r="Q66" i="25" s="1"/>
  <c r="AN66" i="25"/>
  <c r="O66" i="25" s="1"/>
  <c r="AP70" i="25"/>
  <c r="AP118" i="25"/>
  <c r="AP120" i="25"/>
  <c r="AP108" i="25"/>
  <c r="AP117" i="25"/>
  <c r="AP94" i="25"/>
  <c r="AP125" i="25"/>
  <c r="AP104" i="25"/>
  <c r="AP81" i="25"/>
  <c r="AP132" i="25"/>
  <c r="AP131" i="25"/>
  <c r="AP89" i="25"/>
  <c r="AP77" i="25"/>
  <c r="AP93" i="25"/>
  <c r="AP91" i="25"/>
  <c r="AP130" i="25"/>
  <c r="AP109" i="25"/>
  <c r="AP97" i="25"/>
  <c r="AP134" i="25"/>
  <c r="AP105" i="25"/>
  <c r="AP111" i="25"/>
  <c r="AP119" i="25"/>
  <c r="AP60" i="25"/>
  <c r="AP85" i="25"/>
  <c r="AP69" i="25"/>
  <c r="AF171" i="25" l="1"/>
  <c r="H261" i="70" s="1"/>
  <c r="AE147" i="25"/>
  <c r="G237" i="70" s="1"/>
  <c r="AG173" i="25"/>
  <c r="I263" i="70" s="1"/>
  <c r="AE173" i="25"/>
  <c r="G263" i="70" s="1"/>
  <c r="AF173" i="25"/>
  <c r="H263" i="70" s="1"/>
  <c r="AG168" i="25"/>
  <c r="I258" i="70" s="1"/>
  <c r="AG167" i="25"/>
  <c r="I257" i="70" s="1"/>
  <c r="AE168" i="25"/>
  <c r="G258" i="70" s="1"/>
  <c r="AE167" i="25"/>
  <c r="G257" i="70" s="1"/>
  <c r="AF168" i="25"/>
  <c r="H258" i="70" s="1"/>
  <c r="AF167" i="25"/>
  <c r="H257" i="70" s="1"/>
  <c r="AF155" i="25"/>
  <c r="H245" i="70" s="1"/>
  <c r="AG156" i="25"/>
  <c r="I246" i="70" s="1"/>
  <c r="AG155" i="25"/>
  <c r="I245" i="70" s="1"/>
  <c r="AE156" i="25"/>
  <c r="G246" i="70" s="1"/>
  <c r="AE155" i="25"/>
  <c r="G245" i="70" s="1"/>
  <c r="AE177" i="25"/>
  <c r="G267" i="70" s="1"/>
  <c r="AF156" i="25"/>
  <c r="H246" i="70" s="1"/>
  <c r="AE171" i="25"/>
  <c r="G261" i="70" s="1"/>
  <c r="AG147" i="25"/>
  <c r="I237" i="70" s="1"/>
  <c r="AE150" i="25"/>
  <c r="G240" i="70" s="1"/>
  <c r="AE174" i="25"/>
  <c r="G264" i="70" s="1"/>
  <c r="AG171" i="25"/>
  <c r="I261" i="70" s="1"/>
  <c r="AG177" i="25"/>
  <c r="I267" i="70" s="1"/>
  <c r="AP59" i="25"/>
  <c r="AP57" i="25"/>
  <c r="AP55" i="25"/>
  <c r="AP54" i="25"/>
  <c r="AP50" i="25"/>
  <c r="AF150" i="25"/>
  <c r="H240" i="70" s="1"/>
  <c r="AF147" i="25"/>
  <c r="H237" i="70" s="1"/>
  <c r="AF177" i="25"/>
  <c r="H267" i="70" s="1"/>
  <c r="AG174" i="25"/>
  <c r="I264" i="70" s="1"/>
  <c r="AF174" i="25"/>
  <c r="H264" i="70" s="1"/>
  <c r="AP65" i="25"/>
  <c r="AP63" i="25"/>
  <c r="AG165" i="25"/>
  <c r="I255" i="70" s="1"/>
  <c r="AG162" i="25"/>
  <c r="I252" i="70" s="1"/>
  <c r="AG159" i="25"/>
  <c r="I249" i="70" s="1"/>
  <c r="AP56" i="25"/>
  <c r="AE159" i="25"/>
  <c r="G249" i="70" s="1"/>
  <c r="AP53" i="25"/>
  <c r="AP52" i="25"/>
  <c r="AG150" i="25"/>
  <c r="I240" i="70" s="1"/>
  <c r="AP46" i="25"/>
  <c r="AP64" i="25"/>
  <c r="AP86" i="25"/>
  <c r="AP113" i="25"/>
  <c r="AP101" i="25"/>
  <c r="AP110" i="25"/>
  <c r="AP68" i="25"/>
  <c r="AP72" i="25"/>
  <c r="AP47" i="25"/>
  <c r="AP99" i="25"/>
  <c r="AP102" i="25"/>
  <c r="AP48" i="25"/>
  <c r="Q92" i="25"/>
  <c r="AP92" i="25"/>
  <c r="Q112" i="25"/>
  <c r="AP112" i="25"/>
  <c r="AP107" i="25"/>
  <c r="AP80" i="25"/>
  <c r="AP66" i="25"/>
  <c r="Q129" i="25"/>
  <c r="AP129" i="25"/>
  <c r="AP106" i="25"/>
  <c r="Q126" i="25"/>
  <c r="AP126" i="25"/>
  <c r="AP114" i="25"/>
  <c r="AP127" i="25"/>
  <c r="AP71" i="25"/>
  <c r="AP49" i="25"/>
  <c r="AP58" i="25"/>
  <c r="AP122" i="25"/>
  <c r="AP84" i="25"/>
  <c r="AP87" i="25"/>
  <c r="AP67" i="25"/>
  <c r="AP61" i="25"/>
  <c r="AP74" i="25"/>
  <c r="Q100" i="25"/>
  <c r="AP100" i="25"/>
  <c r="AP73" i="25"/>
  <c r="AP133" i="25"/>
  <c r="AP82" i="25"/>
  <c r="AP90" i="25"/>
  <c r="Q88" i="25"/>
  <c r="AP88" i="25"/>
  <c r="Q115" i="25"/>
  <c r="AP115" i="25"/>
  <c r="AP98" i="25"/>
  <c r="AP123" i="25"/>
  <c r="AP75" i="25"/>
  <c r="Q78" i="25"/>
  <c r="AP78" i="25"/>
  <c r="AJ66" i="23" l="1"/>
  <c r="AF68" i="34"/>
  <c r="AG68" i="34"/>
  <c r="AK68" i="34" s="1"/>
  <c r="R68" i="34" s="1"/>
  <c r="AH68" i="34"/>
  <c r="AJ68" i="34"/>
  <c r="AF69" i="34"/>
  <c r="AG69" i="34"/>
  <c r="AK69" i="34" s="1"/>
  <c r="R69" i="34" s="1"/>
  <c r="AH69" i="34"/>
  <c r="AJ69" i="34"/>
  <c r="AF70" i="34"/>
  <c r="AG70" i="34"/>
  <c r="AK70" i="34" s="1"/>
  <c r="R70" i="34" s="1"/>
  <c r="AH70" i="34"/>
  <c r="AJ70" i="34"/>
  <c r="AF71" i="34"/>
  <c r="AG71" i="34"/>
  <c r="AK71" i="34" s="1"/>
  <c r="R71" i="34" s="1"/>
  <c r="AH71" i="34"/>
  <c r="AJ71" i="34"/>
  <c r="AF72" i="34"/>
  <c r="AG72" i="34"/>
  <c r="AK72" i="34" s="1"/>
  <c r="R72" i="34" s="1"/>
  <c r="AH72" i="34"/>
  <c r="AJ72" i="34"/>
  <c r="AF73" i="34"/>
  <c r="AG73" i="34"/>
  <c r="AK73" i="34" s="1"/>
  <c r="R73" i="34" s="1"/>
  <c r="AH73" i="34"/>
  <c r="AJ73" i="34"/>
  <c r="AF74" i="34"/>
  <c r="AG74" i="34"/>
  <c r="AK74" i="34" s="1"/>
  <c r="R74" i="34" s="1"/>
  <c r="AH74" i="34"/>
  <c r="AJ74" i="34"/>
  <c r="AF75" i="34"/>
  <c r="AG75" i="34"/>
  <c r="AK75" i="34" s="1"/>
  <c r="R75" i="34" s="1"/>
  <c r="AH75" i="34"/>
  <c r="AJ75" i="34"/>
  <c r="AF76" i="34"/>
  <c r="AG76" i="34"/>
  <c r="AK76" i="34" s="1"/>
  <c r="R76" i="34" s="1"/>
  <c r="AH76" i="34"/>
  <c r="AJ76" i="34"/>
  <c r="AF77" i="34"/>
  <c r="AG77" i="34"/>
  <c r="AK77" i="34" s="1"/>
  <c r="R77" i="34" s="1"/>
  <c r="AH77" i="34"/>
  <c r="AJ77" i="34"/>
  <c r="AF78" i="34"/>
  <c r="AG78" i="34"/>
  <c r="AK78" i="34" s="1"/>
  <c r="R78" i="34" s="1"/>
  <c r="AH78" i="34"/>
  <c r="AJ78" i="34"/>
  <c r="AF79" i="34"/>
  <c r="AG79" i="34"/>
  <c r="AK79" i="34" s="1"/>
  <c r="R79" i="34" s="1"/>
  <c r="AH79" i="34"/>
  <c r="AJ79" i="34"/>
  <c r="AF80" i="34"/>
  <c r="AG80" i="34"/>
  <c r="AK80" i="34" s="1"/>
  <c r="R80" i="34" s="1"/>
  <c r="AH80" i="34"/>
  <c r="AJ80" i="34"/>
  <c r="AF81" i="34"/>
  <c r="AG81" i="34"/>
  <c r="AK81" i="34" s="1"/>
  <c r="R81" i="34" s="1"/>
  <c r="AH81" i="34"/>
  <c r="AJ81" i="34"/>
  <c r="AF82" i="34"/>
  <c r="AG82" i="34"/>
  <c r="AK82" i="34" s="1"/>
  <c r="R82" i="34" s="1"/>
  <c r="AH82" i="34"/>
  <c r="AJ82" i="34"/>
  <c r="AF83" i="34"/>
  <c r="AG83" i="34"/>
  <c r="AK83" i="34" s="1"/>
  <c r="R83" i="34" s="1"/>
  <c r="AH83" i="34"/>
  <c r="AJ83" i="34"/>
  <c r="AF84" i="34"/>
  <c r="AG84" i="34"/>
  <c r="AK84" i="34" s="1"/>
  <c r="R84" i="34" s="1"/>
  <c r="AH84" i="34"/>
  <c r="AJ84" i="34"/>
  <c r="AF85" i="34"/>
  <c r="AG85" i="34"/>
  <c r="AK85" i="34" s="1"/>
  <c r="R85" i="34" s="1"/>
  <c r="AH85" i="34"/>
  <c r="AJ85" i="34"/>
  <c r="AF86" i="34"/>
  <c r="AG86" i="34"/>
  <c r="AK86" i="34" s="1"/>
  <c r="R86" i="34" s="1"/>
  <c r="AH86" i="34"/>
  <c r="AJ86" i="34"/>
  <c r="AF87" i="34"/>
  <c r="AG87" i="34"/>
  <c r="AK87" i="34" s="1"/>
  <c r="R87" i="34" s="1"/>
  <c r="AH87" i="34"/>
  <c r="AJ87" i="34"/>
  <c r="AF88" i="34"/>
  <c r="AG88" i="34"/>
  <c r="AK88" i="34" s="1"/>
  <c r="R88" i="34" s="1"/>
  <c r="AH88" i="34"/>
  <c r="AJ88" i="34"/>
  <c r="AF89" i="34"/>
  <c r="AG89" i="34"/>
  <c r="AK89" i="34" s="1"/>
  <c r="R89" i="34" s="1"/>
  <c r="AH89" i="34"/>
  <c r="AJ89" i="34"/>
  <c r="AF90" i="34"/>
  <c r="AG90" i="34"/>
  <c r="AK90" i="34" s="1"/>
  <c r="R90" i="34" s="1"/>
  <c r="AH90" i="34"/>
  <c r="AJ90" i="34"/>
  <c r="AF91" i="34"/>
  <c r="AG91" i="34"/>
  <c r="AK91" i="34" s="1"/>
  <c r="R91" i="34" s="1"/>
  <c r="AH91" i="34"/>
  <c r="AJ91" i="34"/>
  <c r="AF92" i="34"/>
  <c r="AG92" i="34"/>
  <c r="AK92" i="34" s="1"/>
  <c r="R92" i="34" s="1"/>
  <c r="AH92" i="34"/>
  <c r="AI92" i="34" s="1"/>
  <c r="AJ92" i="34"/>
  <c r="AF93" i="34"/>
  <c r="AG93" i="34"/>
  <c r="AK93" i="34" s="1"/>
  <c r="R93" i="34" s="1"/>
  <c r="AH93" i="34"/>
  <c r="AJ93" i="34"/>
  <c r="AF94" i="34"/>
  <c r="AG94" i="34"/>
  <c r="AK94" i="34" s="1"/>
  <c r="R94" i="34" s="1"/>
  <c r="AH94" i="34"/>
  <c r="AJ94" i="34"/>
  <c r="AF95" i="34"/>
  <c r="AG95" i="34"/>
  <c r="AK95" i="34" s="1"/>
  <c r="R95" i="34" s="1"/>
  <c r="AH95" i="34"/>
  <c r="AJ95" i="34"/>
  <c r="AF96" i="34"/>
  <c r="AG96" i="34"/>
  <c r="AK96" i="34" s="1"/>
  <c r="R96" i="34" s="1"/>
  <c r="AH96" i="34"/>
  <c r="AI96" i="34" s="1"/>
  <c r="AJ96" i="34"/>
  <c r="AF97" i="34"/>
  <c r="AG97" i="34"/>
  <c r="AK97" i="34" s="1"/>
  <c r="R97" i="34" s="1"/>
  <c r="AH97" i="34"/>
  <c r="AJ97" i="34"/>
  <c r="AF98" i="34"/>
  <c r="AG98" i="34"/>
  <c r="AK98" i="34" s="1"/>
  <c r="R98" i="34" s="1"/>
  <c r="AH98" i="34"/>
  <c r="AJ98" i="34"/>
  <c r="AF99" i="34"/>
  <c r="AG99" i="34"/>
  <c r="AK99" i="34" s="1"/>
  <c r="R99" i="34" s="1"/>
  <c r="AH99" i="34"/>
  <c r="AJ99" i="34"/>
  <c r="AF100" i="34"/>
  <c r="AG100" i="34"/>
  <c r="AK100" i="34" s="1"/>
  <c r="R100" i="34" s="1"/>
  <c r="AH100" i="34"/>
  <c r="AI100" i="34" s="1"/>
  <c r="AJ100" i="34"/>
  <c r="AF101" i="34"/>
  <c r="AG101" i="34"/>
  <c r="AK101" i="34" s="1"/>
  <c r="R101" i="34" s="1"/>
  <c r="AH101" i="34"/>
  <c r="AJ101" i="34"/>
  <c r="AF102" i="34"/>
  <c r="AG102" i="34"/>
  <c r="AK102" i="34" s="1"/>
  <c r="R102" i="34" s="1"/>
  <c r="AH102" i="34"/>
  <c r="AJ102" i="34"/>
  <c r="AF103" i="34"/>
  <c r="AG103" i="34"/>
  <c r="AK103" i="34" s="1"/>
  <c r="R103" i="34" s="1"/>
  <c r="AH103" i="34"/>
  <c r="AJ103" i="34"/>
  <c r="AF104" i="34"/>
  <c r="AG104" i="34"/>
  <c r="AK104" i="34" s="1"/>
  <c r="R104" i="34" s="1"/>
  <c r="AH104" i="34"/>
  <c r="AJ104" i="34"/>
  <c r="AF105" i="34"/>
  <c r="AG105" i="34"/>
  <c r="AK105" i="34" s="1"/>
  <c r="R105" i="34" s="1"/>
  <c r="AH105" i="34"/>
  <c r="AJ105" i="34"/>
  <c r="AF106" i="34"/>
  <c r="AG106" i="34"/>
  <c r="AK106" i="34" s="1"/>
  <c r="R106" i="34" s="1"/>
  <c r="AH106" i="34"/>
  <c r="AJ106" i="34"/>
  <c r="AF107" i="34"/>
  <c r="AG107" i="34"/>
  <c r="AK107" i="34" s="1"/>
  <c r="R107" i="34" s="1"/>
  <c r="AH107" i="34"/>
  <c r="AJ107" i="34"/>
  <c r="AF108" i="34"/>
  <c r="AG108" i="34"/>
  <c r="AK108" i="34" s="1"/>
  <c r="R108" i="34" s="1"/>
  <c r="AH108" i="34"/>
  <c r="AI108" i="34" s="1"/>
  <c r="AJ108" i="34"/>
  <c r="AF109" i="34"/>
  <c r="AG109" i="34"/>
  <c r="AK109" i="34" s="1"/>
  <c r="R109" i="34" s="1"/>
  <c r="AH109" i="34"/>
  <c r="AJ109" i="34"/>
  <c r="AF110" i="34"/>
  <c r="AG110" i="34"/>
  <c r="AK110" i="34" s="1"/>
  <c r="R110" i="34" s="1"/>
  <c r="AH110" i="34"/>
  <c r="AJ110" i="34"/>
  <c r="AF111" i="34"/>
  <c r="AG111" i="34"/>
  <c r="AK111" i="34" s="1"/>
  <c r="R111" i="34" s="1"/>
  <c r="AH111" i="34"/>
  <c r="AJ111" i="34"/>
  <c r="AF112" i="34"/>
  <c r="AG112" i="34"/>
  <c r="AK112" i="34" s="1"/>
  <c r="R112" i="34" s="1"/>
  <c r="AH112" i="34"/>
  <c r="AJ112" i="34"/>
  <c r="AF113" i="34"/>
  <c r="AG113" i="34"/>
  <c r="AK113" i="34" s="1"/>
  <c r="R113" i="34" s="1"/>
  <c r="AH113" i="34"/>
  <c r="AJ113" i="34"/>
  <c r="AF114" i="34"/>
  <c r="AG114" i="34"/>
  <c r="AK114" i="34" s="1"/>
  <c r="R114" i="34" s="1"/>
  <c r="AH114" i="34"/>
  <c r="AJ114" i="34"/>
  <c r="AF115" i="34"/>
  <c r="AG115" i="34"/>
  <c r="AK115" i="34" s="1"/>
  <c r="R115" i="34" s="1"/>
  <c r="AH115" i="34"/>
  <c r="AJ115" i="34"/>
  <c r="AF116" i="34"/>
  <c r="AG116" i="34"/>
  <c r="AK116" i="34" s="1"/>
  <c r="R116" i="34" s="1"/>
  <c r="AH116" i="34"/>
  <c r="AJ116" i="34"/>
  <c r="AF117" i="34"/>
  <c r="AG117" i="34"/>
  <c r="AK117" i="34" s="1"/>
  <c r="R117" i="34" s="1"/>
  <c r="AH117" i="34"/>
  <c r="AJ117" i="34"/>
  <c r="AF118" i="34"/>
  <c r="AG118" i="34"/>
  <c r="AK118" i="34" s="1"/>
  <c r="R118" i="34" s="1"/>
  <c r="AH118" i="34"/>
  <c r="AJ118" i="34"/>
  <c r="AF119" i="34"/>
  <c r="AG119" i="34"/>
  <c r="AK119" i="34" s="1"/>
  <c r="R119" i="34" s="1"/>
  <c r="AH119" i="34"/>
  <c r="AJ119" i="34"/>
  <c r="AF120" i="34"/>
  <c r="AG120" i="34"/>
  <c r="AK120" i="34" s="1"/>
  <c r="R120" i="34" s="1"/>
  <c r="AH120" i="34"/>
  <c r="AJ120" i="34"/>
  <c r="AF121" i="34"/>
  <c r="AG121" i="34"/>
  <c r="AK121" i="34" s="1"/>
  <c r="R121" i="34" s="1"/>
  <c r="AH121" i="34"/>
  <c r="AJ121" i="34"/>
  <c r="AF122" i="34"/>
  <c r="AG122" i="34"/>
  <c r="AK122" i="34" s="1"/>
  <c r="R122" i="34" s="1"/>
  <c r="AH122" i="34"/>
  <c r="AJ122" i="34"/>
  <c r="AF123" i="34"/>
  <c r="AG123" i="34"/>
  <c r="AK123" i="34" s="1"/>
  <c r="R123" i="34" s="1"/>
  <c r="AH123" i="34"/>
  <c r="AJ123" i="34"/>
  <c r="AF124" i="34"/>
  <c r="AG124" i="34"/>
  <c r="AK124" i="34" s="1"/>
  <c r="R124" i="34" s="1"/>
  <c r="AH124" i="34"/>
  <c r="AJ124" i="34"/>
  <c r="AF125" i="34"/>
  <c r="AG125" i="34"/>
  <c r="AK125" i="34" s="1"/>
  <c r="R125" i="34" s="1"/>
  <c r="AH125" i="34"/>
  <c r="AJ125" i="34"/>
  <c r="AF126" i="34"/>
  <c r="AG126" i="34"/>
  <c r="AK126" i="34" s="1"/>
  <c r="R126" i="34" s="1"/>
  <c r="AH126" i="34"/>
  <c r="AJ126" i="34"/>
  <c r="AF127" i="34"/>
  <c r="AG127" i="34"/>
  <c r="AK127" i="34" s="1"/>
  <c r="R127" i="34" s="1"/>
  <c r="AH127" i="34"/>
  <c r="AJ127" i="34"/>
  <c r="AF128" i="34"/>
  <c r="AG128" i="34"/>
  <c r="AK128" i="34" s="1"/>
  <c r="R128" i="34" s="1"/>
  <c r="AH128" i="34"/>
  <c r="AJ128" i="34"/>
  <c r="AF129" i="34"/>
  <c r="AG129" i="34"/>
  <c r="AK129" i="34" s="1"/>
  <c r="R129" i="34" s="1"/>
  <c r="AH129" i="34"/>
  <c r="AJ129" i="34"/>
  <c r="AF130" i="34"/>
  <c r="AG130" i="34"/>
  <c r="AK130" i="34" s="1"/>
  <c r="R130" i="34" s="1"/>
  <c r="AH130" i="34"/>
  <c r="AJ130" i="34"/>
  <c r="AF131" i="34"/>
  <c r="AG131" i="34"/>
  <c r="AK131" i="34" s="1"/>
  <c r="R131" i="34" s="1"/>
  <c r="AH131" i="34"/>
  <c r="AJ131" i="34"/>
  <c r="AF132" i="34"/>
  <c r="AG132" i="34"/>
  <c r="AK132" i="34" s="1"/>
  <c r="R132" i="34" s="1"/>
  <c r="AH132" i="34"/>
  <c r="AJ132" i="34"/>
  <c r="AF133" i="34"/>
  <c r="AG133" i="34"/>
  <c r="AK133" i="34" s="1"/>
  <c r="R133" i="34" s="1"/>
  <c r="AH133" i="34"/>
  <c r="AJ133" i="34"/>
  <c r="AF134" i="34"/>
  <c r="AG134" i="34"/>
  <c r="AK134" i="34" s="1"/>
  <c r="R134" i="34" s="1"/>
  <c r="AH134" i="34"/>
  <c r="AJ134" i="34"/>
  <c r="AF135" i="34"/>
  <c r="AG135" i="34"/>
  <c r="AK135" i="34" s="1"/>
  <c r="R135" i="34" s="1"/>
  <c r="AH135" i="34"/>
  <c r="AJ135" i="34"/>
  <c r="AF136" i="34"/>
  <c r="AG136" i="34"/>
  <c r="AK136" i="34" s="1"/>
  <c r="R136" i="34" s="1"/>
  <c r="AH136" i="34"/>
  <c r="AJ136" i="34"/>
  <c r="AF137" i="34"/>
  <c r="AG137" i="34"/>
  <c r="AK137" i="34" s="1"/>
  <c r="R137" i="34" s="1"/>
  <c r="AH137" i="34"/>
  <c r="AJ137" i="34"/>
  <c r="AF138" i="34"/>
  <c r="AG138" i="34"/>
  <c r="AK138" i="34" s="1"/>
  <c r="R138" i="34" s="1"/>
  <c r="AH138" i="34"/>
  <c r="AJ138" i="34"/>
  <c r="AF139" i="34"/>
  <c r="AG139" i="34"/>
  <c r="AK139" i="34" s="1"/>
  <c r="R139" i="34" s="1"/>
  <c r="AH139" i="34"/>
  <c r="AJ139" i="34"/>
  <c r="AF140" i="34"/>
  <c r="AG140" i="34"/>
  <c r="AK140" i="34" s="1"/>
  <c r="R140" i="34" s="1"/>
  <c r="AH140" i="34"/>
  <c r="AI140" i="34" s="1"/>
  <c r="AJ140" i="34"/>
  <c r="AF141" i="34"/>
  <c r="AG141" i="34"/>
  <c r="AK141" i="34" s="1"/>
  <c r="R141" i="34" s="1"/>
  <c r="AH141" i="34"/>
  <c r="AJ141" i="34"/>
  <c r="AF142" i="34"/>
  <c r="AG142" i="34"/>
  <c r="AK142" i="34" s="1"/>
  <c r="R142" i="34" s="1"/>
  <c r="AH142" i="34"/>
  <c r="AJ142" i="34"/>
  <c r="AF143" i="34"/>
  <c r="AG143" i="34"/>
  <c r="AK143" i="34" s="1"/>
  <c r="R143" i="34" s="1"/>
  <c r="AH143" i="34"/>
  <c r="AJ143" i="34"/>
  <c r="AF144" i="34"/>
  <c r="AG144" i="34"/>
  <c r="AK144" i="34" s="1"/>
  <c r="R144" i="34" s="1"/>
  <c r="AH144" i="34"/>
  <c r="AJ144" i="34"/>
  <c r="AF145" i="34"/>
  <c r="AG145" i="34"/>
  <c r="AK145" i="34" s="1"/>
  <c r="R145" i="34" s="1"/>
  <c r="AH145" i="34"/>
  <c r="AJ145" i="34"/>
  <c r="AF146" i="34"/>
  <c r="AG146" i="34"/>
  <c r="AK146" i="34" s="1"/>
  <c r="R146" i="34" s="1"/>
  <c r="AH146" i="34"/>
  <c r="AJ146" i="34"/>
  <c r="AF147" i="34"/>
  <c r="AG147" i="34"/>
  <c r="AK147" i="34" s="1"/>
  <c r="R147" i="34" s="1"/>
  <c r="AH147" i="34"/>
  <c r="AJ147" i="34"/>
  <c r="AF148" i="34"/>
  <c r="AG148" i="34"/>
  <c r="AK148" i="34" s="1"/>
  <c r="R148" i="34" s="1"/>
  <c r="AH148" i="34"/>
  <c r="AJ148" i="34"/>
  <c r="AF149" i="34"/>
  <c r="AG149" i="34"/>
  <c r="AK149" i="34" s="1"/>
  <c r="R149" i="34" s="1"/>
  <c r="AH149" i="34"/>
  <c r="AJ149" i="34"/>
  <c r="AF150" i="34"/>
  <c r="AG150" i="34"/>
  <c r="AK150" i="34" s="1"/>
  <c r="R150" i="34" s="1"/>
  <c r="AH150" i="34"/>
  <c r="AJ150" i="34"/>
  <c r="AJ67" i="34"/>
  <c r="AH67" i="34"/>
  <c r="AI67" i="34" s="1"/>
  <c r="AF67" i="34"/>
  <c r="AG46" i="22"/>
  <c r="AH46" i="22"/>
  <c r="AG47" i="22"/>
  <c r="AH47" i="22"/>
  <c r="AG48" i="22"/>
  <c r="AH48" i="22"/>
  <c r="AG49" i="22"/>
  <c r="AH49" i="22"/>
  <c r="AG50" i="22"/>
  <c r="AH50" i="22"/>
  <c r="AG51" i="22"/>
  <c r="AH51" i="22"/>
  <c r="AG52" i="22"/>
  <c r="AH52" i="22"/>
  <c r="AG53" i="22"/>
  <c r="AH53" i="22"/>
  <c r="AG54" i="22"/>
  <c r="AH54" i="22"/>
  <c r="AG55" i="22"/>
  <c r="AH55" i="22"/>
  <c r="AG56" i="22"/>
  <c r="AH56" i="22"/>
  <c r="AG57" i="22"/>
  <c r="AH57" i="22"/>
  <c r="AG58" i="22"/>
  <c r="AH58" i="22"/>
  <c r="AG59" i="22"/>
  <c r="AH59" i="22"/>
  <c r="AG60" i="22"/>
  <c r="AH60" i="22"/>
  <c r="AG61" i="22"/>
  <c r="AH61" i="22"/>
  <c r="AI61" i="22"/>
  <c r="AG62" i="22"/>
  <c r="AH62" i="22"/>
  <c r="AI62" i="22"/>
  <c r="AG63" i="22"/>
  <c r="AH63" i="22"/>
  <c r="AI63" i="22"/>
  <c r="AG64" i="22"/>
  <c r="AH64" i="22"/>
  <c r="AI64" i="22"/>
  <c r="AG65" i="22"/>
  <c r="AH65" i="22"/>
  <c r="AI65" i="22"/>
  <c r="AG66" i="22"/>
  <c r="AH66" i="22"/>
  <c r="AI66" i="22"/>
  <c r="AG67" i="22"/>
  <c r="AH67" i="22"/>
  <c r="AI67" i="22"/>
  <c r="AG68" i="22"/>
  <c r="AH68" i="22"/>
  <c r="AI68" i="22"/>
  <c r="AG69" i="22"/>
  <c r="AH69" i="22"/>
  <c r="AI69" i="22"/>
  <c r="AG70" i="22"/>
  <c r="AH70" i="22"/>
  <c r="AI70" i="22"/>
  <c r="AG71" i="22"/>
  <c r="AH71" i="22"/>
  <c r="AI71" i="22"/>
  <c r="AG72" i="22"/>
  <c r="AH72" i="22"/>
  <c r="AI72" i="22"/>
  <c r="AG73" i="22"/>
  <c r="AH73" i="22"/>
  <c r="AI73" i="22"/>
  <c r="AG74" i="22"/>
  <c r="AH74" i="22"/>
  <c r="AI74" i="22"/>
  <c r="AG75" i="22"/>
  <c r="AH75" i="22"/>
  <c r="AI75" i="22"/>
  <c r="AG76" i="22"/>
  <c r="AH76" i="22"/>
  <c r="AI76" i="22"/>
  <c r="AG77" i="22"/>
  <c r="AH77" i="22"/>
  <c r="AI77" i="22"/>
  <c r="AG78" i="22"/>
  <c r="AH78" i="22"/>
  <c r="AI78" i="22"/>
  <c r="AG79" i="22"/>
  <c r="AH79" i="22"/>
  <c r="AI79" i="22"/>
  <c r="AG80" i="22"/>
  <c r="AH80" i="22"/>
  <c r="AI80" i="22"/>
  <c r="AG81" i="22"/>
  <c r="AH81" i="22"/>
  <c r="AI81" i="22"/>
  <c r="AG82" i="22"/>
  <c r="AH82" i="22"/>
  <c r="AI82" i="22"/>
  <c r="AG83" i="22"/>
  <c r="AH83" i="22"/>
  <c r="AI83" i="22"/>
  <c r="AG84" i="22"/>
  <c r="AH84" i="22"/>
  <c r="AI84" i="22"/>
  <c r="AG85" i="22"/>
  <c r="AH85" i="22"/>
  <c r="AI85" i="22"/>
  <c r="AG86" i="22"/>
  <c r="AH86" i="22"/>
  <c r="AI86" i="22"/>
  <c r="AG87" i="22"/>
  <c r="AH87" i="22"/>
  <c r="AI87" i="22"/>
  <c r="AG88" i="22"/>
  <c r="AH88" i="22"/>
  <c r="AI88" i="22"/>
  <c r="AG89" i="22"/>
  <c r="AH89" i="22"/>
  <c r="AI89" i="22"/>
  <c r="AG90" i="22"/>
  <c r="AH90" i="22"/>
  <c r="AI90" i="22"/>
  <c r="AG91" i="22"/>
  <c r="AH91" i="22"/>
  <c r="AI91" i="22"/>
  <c r="AG92" i="22"/>
  <c r="AH92" i="22"/>
  <c r="AI92" i="22"/>
  <c r="AG93" i="22"/>
  <c r="AH93" i="22"/>
  <c r="AI93" i="22"/>
  <c r="AG94" i="22"/>
  <c r="AH94" i="22"/>
  <c r="AI94" i="22"/>
  <c r="AG95" i="22"/>
  <c r="AH95" i="22"/>
  <c r="AI95" i="22"/>
  <c r="AG96" i="22"/>
  <c r="AH96" i="22"/>
  <c r="AI96" i="22"/>
  <c r="AG97" i="22"/>
  <c r="AH97" i="22"/>
  <c r="AI97" i="22"/>
  <c r="AG98" i="22"/>
  <c r="AH98" i="22"/>
  <c r="AI98" i="22"/>
  <c r="AG99" i="22"/>
  <c r="AH99" i="22"/>
  <c r="AI99" i="22"/>
  <c r="AG100" i="22"/>
  <c r="AH100" i="22"/>
  <c r="AI100" i="22"/>
  <c r="AG101" i="22"/>
  <c r="AH101" i="22"/>
  <c r="AI101" i="22"/>
  <c r="AG102" i="22"/>
  <c r="AH102" i="22"/>
  <c r="AI102" i="22"/>
  <c r="AG103" i="22"/>
  <c r="AH103" i="22"/>
  <c r="AI103" i="22"/>
  <c r="AG104" i="22"/>
  <c r="AH104" i="22"/>
  <c r="AI104" i="22"/>
  <c r="AG105" i="22"/>
  <c r="AH105" i="22"/>
  <c r="AI105" i="22"/>
  <c r="AG106" i="22"/>
  <c r="AH106" i="22"/>
  <c r="AI106" i="22"/>
  <c r="AG107" i="22"/>
  <c r="AH107" i="22"/>
  <c r="AI107" i="22"/>
  <c r="AG108" i="22"/>
  <c r="AH108" i="22"/>
  <c r="AI108" i="22"/>
  <c r="AG109" i="22"/>
  <c r="AH109" i="22"/>
  <c r="AI109" i="22"/>
  <c r="AG110" i="22"/>
  <c r="AH110" i="22"/>
  <c r="AI110" i="22"/>
  <c r="AG111" i="22"/>
  <c r="AH111" i="22"/>
  <c r="AI111" i="22"/>
  <c r="AG112" i="22"/>
  <c r="AH112" i="22"/>
  <c r="AI112" i="22"/>
  <c r="AG113" i="22"/>
  <c r="AH113" i="22"/>
  <c r="AI113" i="22"/>
  <c r="AG114" i="22"/>
  <c r="AH114" i="22"/>
  <c r="AI114" i="22"/>
  <c r="AG115" i="22"/>
  <c r="AH115" i="22"/>
  <c r="AI115" i="22"/>
  <c r="AG116" i="22"/>
  <c r="AH116" i="22"/>
  <c r="AI116" i="22"/>
  <c r="AG117" i="22"/>
  <c r="AH117" i="22"/>
  <c r="AI117" i="22"/>
  <c r="AG118" i="22"/>
  <c r="AH118" i="22"/>
  <c r="AI118" i="22"/>
  <c r="AG119" i="22"/>
  <c r="AH119" i="22"/>
  <c r="AI119" i="22"/>
  <c r="AG120" i="22"/>
  <c r="AH120" i="22"/>
  <c r="AI120" i="22"/>
  <c r="AG121" i="22"/>
  <c r="AH121" i="22"/>
  <c r="AI121" i="22"/>
  <c r="AG122" i="22"/>
  <c r="AH122" i="22"/>
  <c r="AI122" i="22"/>
  <c r="AG123" i="22"/>
  <c r="AH123" i="22"/>
  <c r="AI123" i="22"/>
  <c r="AG124" i="22"/>
  <c r="AH124" i="22"/>
  <c r="AI124" i="22"/>
  <c r="AG125" i="22"/>
  <c r="AH125" i="22"/>
  <c r="AI125" i="22"/>
  <c r="AG126" i="22"/>
  <c r="AH126" i="22"/>
  <c r="AI126" i="22"/>
  <c r="AG127" i="22"/>
  <c r="AH127" i="22"/>
  <c r="AI127" i="22"/>
  <c r="AG128" i="22"/>
  <c r="AH128" i="22"/>
  <c r="AI128" i="22"/>
  <c r="AG129" i="22"/>
  <c r="AH129" i="22"/>
  <c r="AI129" i="22"/>
  <c r="AG130" i="22"/>
  <c r="AH130" i="22"/>
  <c r="AI130" i="22"/>
  <c r="AH45" i="22"/>
  <c r="AE47" i="21"/>
  <c r="AG47" i="21"/>
  <c r="AH47" i="21"/>
  <c r="AI47" i="21"/>
  <c r="AE48" i="21"/>
  <c r="AG48" i="21"/>
  <c r="AH48" i="21"/>
  <c r="AI48" i="21"/>
  <c r="AE49" i="21"/>
  <c r="AG49" i="21"/>
  <c r="AH49" i="21"/>
  <c r="AI49" i="21"/>
  <c r="AE50" i="21"/>
  <c r="AG50" i="21"/>
  <c r="AH50" i="21"/>
  <c r="AI50" i="21"/>
  <c r="AE51" i="21"/>
  <c r="AG51" i="21"/>
  <c r="AH51" i="21"/>
  <c r="AI51" i="21"/>
  <c r="AE52" i="21"/>
  <c r="AG52" i="21"/>
  <c r="AH52" i="21"/>
  <c r="AI52" i="21"/>
  <c r="AE53" i="21"/>
  <c r="AG53" i="21"/>
  <c r="AH53" i="21"/>
  <c r="AI53" i="21"/>
  <c r="AE54" i="21"/>
  <c r="AG54" i="21"/>
  <c r="AH54" i="21"/>
  <c r="AI54" i="21"/>
  <c r="AE55" i="21"/>
  <c r="AG55" i="21"/>
  <c r="AH55" i="21"/>
  <c r="AI55" i="21"/>
  <c r="AE56" i="21"/>
  <c r="AG56" i="21"/>
  <c r="AH56" i="21"/>
  <c r="AI56" i="21"/>
  <c r="AE57" i="21"/>
  <c r="AG57" i="21"/>
  <c r="AH57" i="21"/>
  <c r="AI57" i="21"/>
  <c r="AE58" i="21"/>
  <c r="AG58" i="21"/>
  <c r="AH58" i="21"/>
  <c r="AI58" i="21"/>
  <c r="AE59" i="21"/>
  <c r="AG59" i="21"/>
  <c r="AH59" i="21"/>
  <c r="AI59" i="21"/>
  <c r="AE60" i="21"/>
  <c r="AG60" i="21"/>
  <c r="AH60" i="21"/>
  <c r="AI60" i="21"/>
  <c r="AE61" i="21"/>
  <c r="AG61" i="21"/>
  <c r="AH61" i="21"/>
  <c r="AI61" i="21"/>
  <c r="AE62" i="21"/>
  <c r="AG62" i="21"/>
  <c r="AH62" i="21"/>
  <c r="AI62" i="21"/>
  <c r="AE63" i="21"/>
  <c r="AG63" i="21"/>
  <c r="AH63" i="21"/>
  <c r="AI63" i="21"/>
  <c r="AE64" i="21"/>
  <c r="AG64" i="21"/>
  <c r="AH64" i="21"/>
  <c r="AI64" i="21"/>
  <c r="AE65" i="21"/>
  <c r="AG65" i="21"/>
  <c r="AH65" i="21"/>
  <c r="AI65" i="21"/>
  <c r="AE66" i="21"/>
  <c r="AG66" i="21"/>
  <c r="AH66" i="21"/>
  <c r="AI66" i="21"/>
  <c r="AE67" i="21"/>
  <c r="AG67" i="21"/>
  <c r="AH67" i="21"/>
  <c r="AI67" i="21"/>
  <c r="AE68" i="21"/>
  <c r="AG68" i="21"/>
  <c r="AH68" i="21"/>
  <c r="AI68" i="21"/>
  <c r="AE69" i="21"/>
  <c r="AG69" i="21"/>
  <c r="AH69" i="21"/>
  <c r="AI69" i="21"/>
  <c r="AE70" i="21"/>
  <c r="AG70" i="21"/>
  <c r="AH70" i="21"/>
  <c r="AI70" i="21"/>
  <c r="AE71" i="21"/>
  <c r="AG71" i="21"/>
  <c r="AH71" i="21"/>
  <c r="AI71" i="21"/>
  <c r="AE72" i="21"/>
  <c r="AG72" i="21"/>
  <c r="AH72" i="21"/>
  <c r="AI72" i="21"/>
  <c r="AE73" i="21"/>
  <c r="AG73" i="21"/>
  <c r="AH73" i="21"/>
  <c r="AI73" i="21"/>
  <c r="AE74" i="21"/>
  <c r="AG74" i="21"/>
  <c r="AH74" i="21"/>
  <c r="AI74" i="21"/>
  <c r="AE75" i="21"/>
  <c r="AG75" i="21"/>
  <c r="AH75" i="21"/>
  <c r="AI75" i="21"/>
  <c r="AE76" i="21"/>
  <c r="AG76" i="21"/>
  <c r="AH76" i="21"/>
  <c r="AI76" i="21"/>
  <c r="AE77" i="21"/>
  <c r="AG77" i="21"/>
  <c r="AH77" i="21"/>
  <c r="AI77" i="21"/>
  <c r="AE78" i="21"/>
  <c r="AG78" i="21"/>
  <c r="AH78" i="21"/>
  <c r="AI78" i="21"/>
  <c r="AE79" i="21"/>
  <c r="AG79" i="21"/>
  <c r="AH79" i="21"/>
  <c r="AI79" i="21"/>
  <c r="AE80" i="21"/>
  <c r="AG80" i="21"/>
  <c r="AH80" i="21"/>
  <c r="AI80" i="21"/>
  <c r="AE81" i="21"/>
  <c r="AG81" i="21"/>
  <c r="AH81" i="21"/>
  <c r="AI81" i="21"/>
  <c r="AE82" i="21"/>
  <c r="AG82" i="21"/>
  <c r="AH82" i="21"/>
  <c r="AI82" i="21"/>
  <c r="AE83" i="21"/>
  <c r="AG83" i="21"/>
  <c r="AH83" i="21"/>
  <c r="AI83" i="21"/>
  <c r="AE84" i="21"/>
  <c r="AG84" i="21"/>
  <c r="AH84" i="21"/>
  <c r="AI84" i="21"/>
  <c r="AE85" i="21"/>
  <c r="AG85" i="21"/>
  <c r="AH85" i="21"/>
  <c r="AI85" i="21"/>
  <c r="AE86" i="21"/>
  <c r="AG86" i="21"/>
  <c r="AH86" i="21"/>
  <c r="AI86" i="21"/>
  <c r="AE87" i="21"/>
  <c r="AG87" i="21"/>
  <c r="AH87" i="21"/>
  <c r="AI87" i="21"/>
  <c r="AE88" i="21"/>
  <c r="AG88" i="21"/>
  <c r="AH88" i="21"/>
  <c r="AI88" i="21"/>
  <c r="AE89" i="21"/>
  <c r="AG89" i="21"/>
  <c r="AH89" i="21"/>
  <c r="AI89" i="21"/>
  <c r="AE90" i="21"/>
  <c r="AG90" i="21"/>
  <c r="AH90" i="21"/>
  <c r="AI90" i="21"/>
  <c r="AE91" i="21"/>
  <c r="AG91" i="21"/>
  <c r="AH91" i="21"/>
  <c r="AI91" i="21"/>
  <c r="AE92" i="21"/>
  <c r="AG92" i="21"/>
  <c r="AH92" i="21"/>
  <c r="AI92" i="21"/>
  <c r="AE93" i="21"/>
  <c r="AG93" i="21"/>
  <c r="AH93" i="21"/>
  <c r="AI93" i="21"/>
  <c r="AE94" i="21"/>
  <c r="AG94" i="21"/>
  <c r="AH94" i="21"/>
  <c r="AI94" i="21"/>
  <c r="AE95" i="21"/>
  <c r="AG95" i="21"/>
  <c r="AH95" i="21"/>
  <c r="AI95" i="21"/>
  <c r="AE96" i="21"/>
  <c r="AG96" i="21"/>
  <c r="AH96" i="21"/>
  <c r="AI96" i="21"/>
  <c r="AE97" i="21"/>
  <c r="AG97" i="21"/>
  <c r="AH97" i="21"/>
  <c r="AI97" i="21"/>
  <c r="AE98" i="21"/>
  <c r="AG98" i="21"/>
  <c r="AH98" i="21"/>
  <c r="AI98" i="21"/>
  <c r="AE99" i="21"/>
  <c r="AG99" i="21"/>
  <c r="AH99" i="21"/>
  <c r="AI99" i="21"/>
  <c r="AE100" i="21"/>
  <c r="AG100" i="21"/>
  <c r="AH100" i="21"/>
  <c r="AI100" i="21"/>
  <c r="AE101" i="21"/>
  <c r="AG101" i="21"/>
  <c r="AH101" i="21"/>
  <c r="AI101" i="21"/>
  <c r="AE102" i="21"/>
  <c r="AG102" i="21"/>
  <c r="AH102" i="21"/>
  <c r="AI102" i="21"/>
  <c r="AE103" i="21"/>
  <c r="AG103" i="21"/>
  <c r="AH103" i="21"/>
  <c r="AI103" i="21"/>
  <c r="AE104" i="21"/>
  <c r="AG104" i="21"/>
  <c r="AH104" i="21"/>
  <c r="AI104" i="21"/>
  <c r="AE105" i="21"/>
  <c r="AG105" i="21"/>
  <c r="AH105" i="21"/>
  <c r="AI105" i="21"/>
  <c r="AE106" i="21"/>
  <c r="AG106" i="21"/>
  <c r="AH106" i="21"/>
  <c r="AI106" i="21"/>
  <c r="AE107" i="21"/>
  <c r="AG107" i="21"/>
  <c r="AH107" i="21"/>
  <c r="AI107" i="21"/>
  <c r="AE108" i="21"/>
  <c r="AG108" i="21"/>
  <c r="AH108" i="21"/>
  <c r="AI108" i="21"/>
  <c r="AE109" i="21"/>
  <c r="AG109" i="21"/>
  <c r="AH109" i="21"/>
  <c r="AI109" i="21"/>
  <c r="AE110" i="21"/>
  <c r="AG110" i="21"/>
  <c r="AH110" i="21"/>
  <c r="AI110" i="21"/>
  <c r="AE111" i="21"/>
  <c r="AG111" i="21"/>
  <c r="AH111" i="21"/>
  <c r="AI111" i="21"/>
  <c r="AE112" i="21"/>
  <c r="AG112" i="21"/>
  <c r="AH112" i="21"/>
  <c r="AI112" i="21"/>
  <c r="AE113" i="21"/>
  <c r="AG113" i="21"/>
  <c r="AH113" i="21"/>
  <c r="AI113" i="21"/>
  <c r="AE114" i="21"/>
  <c r="AG114" i="21"/>
  <c r="AH114" i="21"/>
  <c r="AI114" i="21"/>
  <c r="AE115" i="21"/>
  <c r="AG115" i="21"/>
  <c r="AH115" i="21"/>
  <c r="AI115" i="21"/>
  <c r="AE116" i="21"/>
  <c r="AG116" i="21"/>
  <c r="AH116" i="21"/>
  <c r="AI116" i="21"/>
  <c r="AE117" i="21"/>
  <c r="AG117" i="21"/>
  <c r="AH117" i="21"/>
  <c r="AI117" i="21"/>
  <c r="AE118" i="21"/>
  <c r="AG118" i="21"/>
  <c r="AH118" i="21"/>
  <c r="AI118" i="21"/>
  <c r="AE119" i="21"/>
  <c r="AG119" i="21"/>
  <c r="AH119" i="21"/>
  <c r="AI119" i="21"/>
  <c r="AE120" i="21"/>
  <c r="AG120" i="21"/>
  <c r="AH120" i="21"/>
  <c r="AI120" i="21"/>
  <c r="AE121" i="21"/>
  <c r="AG121" i="21"/>
  <c r="AH121" i="21"/>
  <c r="AI121" i="21"/>
  <c r="AE122" i="21"/>
  <c r="AG122" i="21"/>
  <c r="AH122" i="21"/>
  <c r="AI122" i="21"/>
  <c r="AE123" i="21"/>
  <c r="AG123" i="21"/>
  <c r="AH123" i="21"/>
  <c r="AI123" i="21"/>
  <c r="AE124" i="21"/>
  <c r="AG124" i="21"/>
  <c r="AH124" i="21"/>
  <c r="AI124" i="21"/>
  <c r="AE125" i="21"/>
  <c r="AG125" i="21"/>
  <c r="AH125" i="21"/>
  <c r="AI125" i="21"/>
  <c r="AE126" i="21"/>
  <c r="AG126" i="21"/>
  <c r="AH126" i="21"/>
  <c r="AI126" i="21"/>
  <c r="AE127" i="21"/>
  <c r="AG127" i="21"/>
  <c r="AH127" i="21"/>
  <c r="AI127" i="21"/>
  <c r="AE128" i="21"/>
  <c r="AG128" i="21"/>
  <c r="AH128" i="21"/>
  <c r="AI128" i="21"/>
  <c r="AE129" i="21"/>
  <c r="AG129" i="21"/>
  <c r="AH129" i="21"/>
  <c r="AI129" i="21"/>
  <c r="AE130" i="21"/>
  <c r="AG130" i="21"/>
  <c r="AH130" i="21"/>
  <c r="AI130" i="21"/>
  <c r="AE131" i="21"/>
  <c r="AG131" i="21"/>
  <c r="AH131" i="21"/>
  <c r="AI131" i="21"/>
  <c r="AG46" i="21"/>
  <c r="AF50" i="19"/>
  <c r="AG50" i="19"/>
  <c r="AH50" i="19"/>
  <c r="AF51" i="19"/>
  <c r="AG51" i="19"/>
  <c r="AH51" i="19"/>
  <c r="AF52" i="19"/>
  <c r="AG52" i="19"/>
  <c r="AH52" i="19"/>
  <c r="AF53" i="19"/>
  <c r="AG53" i="19"/>
  <c r="AH53" i="19"/>
  <c r="AF54" i="19"/>
  <c r="AG54" i="19"/>
  <c r="AH54" i="19"/>
  <c r="AF55" i="19"/>
  <c r="AG55" i="19"/>
  <c r="AH55" i="19"/>
  <c r="AF56" i="19"/>
  <c r="AG56" i="19"/>
  <c r="AH56" i="19"/>
  <c r="AF57" i="19"/>
  <c r="AG57" i="19"/>
  <c r="AH57" i="19"/>
  <c r="AF58" i="19"/>
  <c r="AG58" i="19"/>
  <c r="AH58" i="19"/>
  <c r="AF59" i="19"/>
  <c r="AG59" i="19"/>
  <c r="AH59" i="19"/>
  <c r="AF60" i="19"/>
  <c r="AG60" i="19"/>
  <c r="AH60" i="19"/>
  <c r="AF61" i="19"/>
  <c r="AG61" i="19"/>
  <c r="AH61" i="19"/>
  <c r="AF62" i="19"/>
  <c r="AG62" i="19"/>
  <c r="AH62" i="19"/>
  <c r="AF63" i="19"/>
  <c r="AG63" i="19"/>
  <c r="AH63" i="19"/>
  <c r="AF64" i="19"/>
  <c r="AG64" i="19"/>
  <c r="AH64" i="19"/>
  <c r="AF65" i="19"/>
  <c r="AG65" i="19"/>
  <c r="AH65" i="19"/>
  <c r="AF66" i="19"/>
  <c r="AG66" i="19"/>
  <c r="AH66" i="19"/>
  <c r="AF67" i="19"/>
  <c r="AG67" i="19"/>
  <c r="AH67" i="19"/>
  <c r="AF68" i="19"/>
  <c r="AG68" i="19"/>
  <c r="AH68" i="19"/>
  <c r="AF69" i="19"/>
  <c r="AG69" i="19"/>
  <c r="AH69" i="19"/>
  <c r="AF70" i="19"/>
  <c r="AG70" i="19"/>
  <c r="AH70" i="19"/>
  <c r="AF71" i="19"/>
  <c r="AG71" i="19"/>
  <c r="AH71" i="19"/>
  <c r="AF72" i="19"/>
  <c r="AG72" i="19"/>
  <c r="AH72" i="19"/>
  <c r="AF73" i="19"/>
  <c r="AG73" i="19"/>
  <c r="AH73" i="19"/>
  <c r="AF74" i="19"/>
  <c r="AG74" i="19"/>
  <c r="AH74" i="19"/>
  <c r="AF75" i="19"/>
  <c r="AG75" i="19"/>
  <c r="AH75" i="19"/>
  <c r="AF76" i="19"/>
  <c r="AG76" i="19"/>
  <c r="AH76" i="19"/>
  <c r="AF77" i="19"/>
  <c r="AG77" i="19"/>
  <c r="AH77" i="19"/>
  <c r="AF78" i="19"/>
  <c r="AG78" i="19"/>
  <c r="AH78" i="19"/>
  <c r="AF79" i="19"/>
  <c r="AG79" i="19"/>
  <c r="AH79" i="19"/>
  <c r="AF80" i="19"/>
  <c r="AG80" i="19"/>
  <c r="AH80" i="19"/>
  <c r="AF81" i="19"/>
  <c r="AG81" i="19"/>
  <c r="AH81" i="19"/>
  <c r="AF82" i="19"/>
  <c r="AG82" i="19"/>
  <c r="AH82" i="19"/>
  <c r="AF83" i="19"/>
  <c r="AG83" i="19"/>
  <c r="AH83" i="19"/>
  <c r="AF84" i="19"/>
  <c r="AG84" i="19"/>
  <c r="AH84" i="19"/>
  <c r="AF85" i="19"/>
  <c r="AG85" i="19"/>
  <c r="AH85" i="19"/>
  <c r="AF86" i="19"/>
  <c r="AG86" i="19"/>
  <c r="AH86" i="19"/>
  <c r="AF87" i="19"/>
  <c r="AG87" i="19"/>
  <c r="AH87" i="19"/>
  <c r="AF88" i="19"/>
  <c r="AG88" i="19"/>
  <c r="AH88" i="19"/>
  <c r="AF89" i="19"/>
  <c r="AG89" i="19"/>
  <c r="AH89" i="19"/>
  <c r="AF90" i="19"/>
  <c r="AG90" i="19"/>
  <c r="AH90" i="19"/>
  <c r="AF91" i="19"/>
  <c r="AG91" i="19"/>
  <c r="AH91" i="19"/>
  <c r="AF92" i="19"/>
  <c r="AG92" i="19"/>
  <c r="AH92" i="19"/>
  <c r="AF93" i="19"/>
  <c r="AG93" i="19"/>
  <c r="AH93" i="19"/>
  <c r="AF94" i="19"/>
  <c r="AG94" i="19"/>
  <c r="AH94" i="19"/>
  <c r="AF95" i="19"/>
  <c r="AG95" i="19"/>
  <c r="AH95" i="19"/>
  <c r="AF96" i="19"/>
  <c r="AG96" i="19"/>
  <c r="AH96" i="19"/>
  <c r="AF97" i="19"/>
  <c r="AG97" i="19"/>
  <c r="AH97" i="19"/>
  <c r="AF98" i="19"/>
  <c r="AG98" i="19"/>
  <c r="AH98" i="19"/>
  <c r="AF99" i="19"/>
  <c r="AG99" i="19"/>
  <c r="AH99" i="19"/>
  <c r="AF100" i="19"/>
  <c r="AG100" i="19"/>
  <c r="AH100" i="19"/>
  <c r="AF101" i="19"/>
  <c r="AG101" i="19"/>
  <c r="AH101" i="19"/>
  <c r="AF102" i="19"/>
  <c r="AG102" i="19"/>
  <c r="AH102" i="19"/>
  <c r="AF103" i="19"/>
  <c r="AG103" i="19"/>
  <c r="AH103" i="19"/>
  <c r="AF104" i="19"/>
  <c r="AG104" i="19"/>
  <c r="AH104" i="19"/>
  <c r="AF105" i="19"/>
  <c r="AG105" i="19"/>
  <c r="AH105" i="19"/>
  <c r="AF106" i="19"/>
  <c r="AG106" i="19"/>
  <c r="AH106" i="19"/>
  <c r="AF107" i="19"/>
  <c r="AG107" i="19"/>
  <c r="AH107" i="19"/>
  <c r="AF108" i="19"/>
  <c r="AG108" i="19"/>
  <c r="AH108" i="19"/>
  <c r="AF109" i="19"/>
  <c r="AG109" i="19"/>
  <c r="AH109" i="19"/>
  <c r="AF110" i="19"/>
  <c r="AG110" i="19"/>
  <c r="AH110" i="19"/>
  <c r="AF111" i="19"/>
  <c r="AG111" i="19"/>
  <c r="AH111" i="19"/>
  <c r="AF112" i="19"/>
  <c r="AG112" i="19"/>
  <c r="AH112" i="19"/>
  <c r="AF113" i="19"/>
  <c r="AG113" i="19"/>
  <c r="AH113" i="19"/>
  <c r="AF114" i="19"/>
  <c r="AG114" i="19"/>
  <c r="AH114" i="19"/>
  <c r="AF115" i="19"/>
  <c r="AG115" i="19"/>
  <c r="AH115" i="19"/>
  <c r="AF116" i="19"/>
  <c r="AG116" i="19"/>
  <c r="AH116" i="19"/>
  <c r="AF117" i="19"/>
  <c r="AG117" i="19"/>
  <c r="AH117" i="19"/>
  <c r="AF118" i="19"/>
  <c r="AG118" i="19"/>
  <c r="AH118" i="19"/>
  <c r="AF119" i="19"/>
  <c r="AG119" i="19"/>
  <c r="AH119" i="19"/>
  <c r="AF120" i="19"/>
  <c r="AG120" i="19"/>
  <c r="AH120" i="19"/>
  <c r="AF121" i="19"/>
  <c r="AG121" i="19"/>
  <c r="AH121" i="19"/>
  <c r="AF122" i="19"/>
  <c r="AG122" i="19"/>
  <c r="AH122" i="19"/>
  <c r="AF123" i="19"/>
  <c r="AG123" i="19"/>
  <c r="AH123" i="19"/>
  <c r="AF124" i="19"/>
  <c r="AG124" i="19"/>
  <c r="AH124" i="19"/>
  <c r="AF125" i="19"/>
  <c r="AG125" i="19"/>
  <c r="AH125" i="19"/>
  <c r="AF126" i="19"/>
  <c r="AG126" i="19"/>
  <c r="AH126" i="19"/>
  <c r="AF127" i="19"/>
  <c r="AG127" i="19"/>
  <c r="AH127" i="19"/>
  <c r="AF128" i="19"/>
  <c r="AG128" i="19"/>
  <c r="AH128" i="19"/>
  <c r="AF129" i="19"/>
  <c r="AG129" i="19"/>
  <c r="AH129" i="19"/>
  <c r="AF130" i="19"/>
  <c r="AG130" i="19"/>
  <c r="AH130" i="19"/>
  <c r="AH49" i="19"/>
  <c r="AG49" i="19"/>
  <c r="AE43" i="32"/>
  <c r="AE43" i="31"/>
  <c r="AE53" i="30"/>
  <c r="AD44" i="29"/>
  <c r="AD45" i="28"/>
  <c r="AF45" i="27"/>
  <c r="AE45" i="27"/>
  <c r="AE57" i="26"/>
  <c r="AG45" i="25"/>
  <c r="AF45" i="25"/>
  <c r="AE45" i="25"/>
  <c r="AJ45" i="25" s="1"/>
  <c r="AB45" i="25"/>
  <c r="Z71" i="24"/>
  <c r="AI66" i="23"/>
  <c r="AG45" i="22"/>
  <c r="AE46" i="21"/>
  <c r="AF49" i="19"/>
  <c r="AE59" i="18"/>
  <c r="AF59" i="18"/>
  <c r="AG59" i="18"/>
  <c r="AH59" i="18"/>
  <c r="AE60" i="18"/>
  <c r="AF60" i="18"/>
  <c r="AG60" i="18"/>
  <c r="AH60" i="18"/>
  <c r="AE61" i="18"/>
  <c r="AF61" i="18"/>
  <c r="AG61" i="18"/>
  <c r="AH61" i="18"/>
  <c r="AE62" i="18"/>
  <c r="AF62" i="18"/>
  <c r="AG62" i="18"/>
  <c r="AH62" i="18"/>
  <c r="AE63" i="18"/>
  <c r="AF63" i="18"/>
  <c r="AG63" i="18"/>
  <c r="AH63" i="18"/>
  <c r="AE64" i="18"/>
  <c r="AF64" i="18"/>
  <c r="AG64" i="18"/>
  <c r="AH64" i="18"/>
  <c r="AE65" i="18"/>
  <c r="AF65" i="18"/>
  <c r="AG65" i="18"/>
  <c r="AH65" i="18"/>
  <c r="AE66" i="18"/>
  <c r="AF66" i="18"/>
  <c r="AG66" i="18"/>
  <c r="AH66" i="18"/>
  <c r="AE67" i="18"/>
  <c r="AF67" i="18"/>
  <c r="AG67" i="18"/>
  <c r="AH67" i="18"/>
  <c r="AE68" i="18"/>
  <c r="AF68" i="18"/>
  <c r="AG68" i="18"/>
  <c r="AH68" i="18"/>
  <c r="AE69" i="18"/>
  <c r="AF69" i="18"/>
  <c r="AG69" i="18"/>
  <c r="AH69" i="18"/>
  <c r="AE70" i="18"/>
  <c r="AF70" i="18"/>
  <c r="AG70" i="18"/>
  <c r="AH70" i="18"/>
  <c r="AE71" i="18"/>
  <c r="AF71" i="18"/>
  <c r="AG71" i="18"/>
  <c r="AH71" i="18"/>
  <c r="AE72" i="18"/>
  <c r="AF72" i="18"/>
  <c r="AG72" i="18"/>
  <c r="AH72" i="18"/>
  <c r="AE73" i="18"/>
  <c r="AF73" i="18"/>
  <c r="AG73" i="18"/>
  <c r="AH73" i="18"/>
  <c r="AE74" i="18"/>
  <c r="AF74" i="18"/>
  <c r="AG74" i="18"/>
  <c r="AH74" i="18"/>
  <c r="AE75" i="18"/>
  <c r="AF75" i="18"/>
  <c r="AG75" i="18"/>
  <c r="AH75" i="18"/>
  <c r="AE76" i="18"/>
  <c r="AF76" i="18"/>
  <c r="AG76" i="18"/>
  <c r="AH76" i="18"/>
  <c r="AE77" i="18"/>
  <c r="AF77" i="18"/>
  <c r="AG77" i="18"/>
  <c r="AH77" i="18"/>
  <c r="AE78" i="18"/>
  <c r="AF78" i="18"/>
  <c r="AG78" i="18"/>
  <c r="AH78" i="18"/>
  <c r="AE79" i="18"/>
  <c r="AF79" i="18"/>
  <c r="AG79" i="18"/>
  <c r="AH79" i="18"/>
  <c r="AE80" i="18"/>
  <c r="AF80" i="18"/>
  <c r="AG80" i="18"/>
  <c r="AH80" i="18"/>
  <c r="AE81" i="18"/>
  <c r="AF81" i="18"/>
  <c r="AG81" i="18"/>
  <c r="AH81" i="18"/>
  <c r="AE82" i="18"/>
  <c r="AF82" i="18"/>
  <c r="AG82" i="18"/>
  <c r="AH82" i="18"/>
  <c r="AE83" i="18"/>
  <c r="AF83" i="18"/>
  <c r="AG83" i="18"/>
  <c r="AH83" i="18"/>
  <c r="AE84" i="18"/>
  <c r="AF84" i="18"/>
  <c r="AG84" i="18"/>
  <c r="AH84" i="18"/>
  <c r="AE85" i="18"/>
  <c r="AF85" i="18"/>
  <c r="AG85" i="18"/>
  <c r="AH85" i="18"/>
  <c r="AE86" i="18"/>
  <c r="AF86" i="18"/>
  <c r="AG86" i="18"/>
  <c r="AH86" i="18"/>
  <c r="AE87" i="18"/>
  <c r="AF87" i="18"/>
  <c r="AG87" i="18"/>
  <c r="AH87" i="18"/>
  <c r="AE88" i="18"/>
  <c r="AF88" i="18"/>
  <c r="AG88" i="18"/>
  <c r="AH88" i="18"/>
  <c r="AE89" i="18"/>
  <c r="AF89" i="18"/>
  <c r="AG89" i="18"/>
  <c r="AH89" i="18"/>
  <c r="AE90" i="18"/>
  <c r="AF90" i="18"/>
  <c r="AG90" i="18"/>
  <c r="AH90" i="18"/>
  <c r="AE91" i="18"/>
  <c r="AF91" i="18"/>
  <c r="AG91" i="18"/>
  <c r="AH91" i="18"/>
  <c r="AE92" i="18"/>
  <c r="AF92" i="18"/>
  <c r="AG92" i="18"/>
  <c r="AH92" i="18"/>
  <c r="AE93" i="18"/>
  <c r="AF93" i="18"/>
  <c r="AG93" i="18"/>
  <c r="AH93" i="18"/>
  <c r="AE94" i="18"/>
  <c r="AF94" i="18"/>
  <c r="AG94" i="18"/>
  <c r="AH94" i="18"/>
  <c r="AE95" i="18"/>
  <c r="AF95" i="18"/>
  <c r="AG95" i="18"/>
  <c r="AH95" i="18"/>
  <c r="AE96" i="18"/>
  <c r="AF96" i="18"/>
  <c r="AG96" i="18"/>
  <c r="AH96" i="18"/>
  <c r="AE97" i="18"/>
  <c r="AF97" i="18"/>
  <c r="AG97" i="18"/>
  <c r="AH97" i="18"/>
  <c r="AE98" i="18"/>
  <c r="AF98" i="18"/>
  <c r="AG98" i="18"/>
  <c r="AH98" i="18"/>
  <c r="AE99" i="18"/>
  <c r="AF99" i="18"/>
  <c r="AG99" i="18"/>
  <c r="AH99" i="18"/>
  <c r="AE100" i="18"/>
  <c r="AF100" i="18"/>
  <c r="AG100" i="18"/>
  <c r="AH100" i="18"/>
  <c r="AE101" i="18"/>
  <c r="AF101" i="18"/>
  <c r="AG101" i="18"/>
  <c r="AH101" i="18"/>
  <c r="AE102" i="18"/>
  <c r="AF102" i="18"/>
  <c r="AG102" i="18"/>
  <c r="AH102" i="18"/>
  <c r="AE103" i="18"/>
  <c r="AF103" i="18"/>
  <c r="AG103" i="18"/>
  <c r="AH103" i="18"/>
  <c r="AE104" i="18"/>
  <c r="AF104" i="18"/>
  <c r="AG104" i="18"/>
  <c r="AH104" i="18"/>
  <c r="AE105" i="18"/>
  <c r="AF105" i="18"/>
  <c r="AG105" i="18"/>
  <c r="AH105" i="18"/>
  <c r="AE106" i="18"/>
  <c r="AF106" i="18"/>
  <c r="AG106" i="18"/>
  <c r="AH106" i="18"/>
  <c r="AE107" i="18"/>
  <c r="AF107" i="18"/>
  <c r="AG107" i="18"/>
  <c r="AH107" i="18"/>
  <c r="AE108" i="18"/>
  <c r="AF108" i="18"/>
  <c r="AG108" i="18"/>
  <c r="AH108" i="18"/>
  <c r="AE109" i="18"/>
  <c r="AF109" i="18"/>
  <c r="AG109" i="18"/>
  <c r="AH109" i="18"/>
  <c r="AE110" i="18"/>
  <c r="AF110" i="18"/>
  <c r="AG110" i="18"/>
  <c r="AH110" i="18"/>
  <c r="AE111" i="18"/>
  <c r="AF111" i="18"/>
  <c r="AG111" i="18"/>
  <c r="AH111" i="18"/>
  <c r="AE112" i="18"/>
  <c r="AF112" i="18"/>
  <c r="AG112" i="18"/>
  <c r="AH112" i="18"/>
  <c r="AE113" i="18"/>
  <c r="AF113" i="18"/>
  <c r="AG113" i="18"/>
  <c r="AH113" i="18"/>
  <c r="AE114" i="18"/>
  <c r="AF114" i="18"/>
  <c r="AG114" i="18"/>
  <c r="AH114" i="18"/>
  <c r="AE115" i="18"/>
  <c r="AF115" i="18"/>
  <c r="AG115" i="18"/>
  <c r="AH115" i="18"/>
  <c r="AE116" i="18"/>
  <c r="AF116" i="18"/>
  <c r="AG116" i="18"/>
  <c r="AH116" i="18"/>
  <c r="AE117" i="18"/>
  <c r="AF117" i="18"/>
  <c r="AG117" i="18"/>
  <c r="AH117" i="18"/>
  <c r="AE118" i="18"/>
  <c r="AF118" i="18"/>
  <c r="AG118" i="18"/>
  <c r="AH118" i="18"/>
  <c r="AE119" i="18"/>
  <c r="AF119" i="18"/>
  <c r="AG119" i="18"/>
  <c r="AH119" i="18"/>
  <c r="AE120" i="18"/>
  <c r="AF120" i="18"/>
  <c r="AG120" i="18"/>
  <c r="AH120" i="18"/>
  <c r="AE121" i="18"/>
  <c r="AF121" i="18"/>
  <c r="AG121" i="18"/>
  <c r="AH121" i="18"/>
  <c r="AE122" i="18"/>
  <c r="AF122" i="18"/>
  <c r="AG122" i="18"/>
  <c r="AH122" i="18"/>
  <c r="AE123" i="18"/>
  <c r="AF123" i="18"/>
  <c r="AG123" i="18"/>
  <c r="AH123" i="18"/>
  <c r="AE124" i="18"/>
  <c r="AF124" i="18"/>
  <c r="AG124" i="18"/>
  <c r="AH124" i="18"/>
  <c r="AE125" i="18"/>
  <c r="AF125" i="18"/>
  <c r="AG125" i="18"/>
  <c r="AH125" i="18"/>
  <c r="AE126" i="18"/>
  <c r="AF126" i="18"/>
  <c r="AG126" i="18"/>
  <c r="AH126" i="18"/>
  <c r="AE127" i="18"/>
  <c r="AF127" i="18"/>
  <c r="AG127" i="18"/>
  <c r="AH127" i="18"/>
  <c r="AE128" i="18"/>
  <c r="AF128" i="18"/>
  <c r="AG128" i="18"/>
  <c r="AH128" i="18"/>
  <c r="AE129" i="18"/>
  <c r="AF129" i="18"/>
  <c r="AG129" i="18"/>
  <c r="AH129" i="18"/>
  <c r="AE130" i="18"/>
  <c r="AF130" i="18"/>
  <c r="AG130" i="18"/>
  <c r="AH130" i="18"/>
  <c r="AE131" i="18"/>
  <c r="AF131" i="18"/>
  <c r="AG131" i="18"/>
  <c r="AH131" i="18"/>
  <c r="AE132" i="18"/>
  <c r="AF132" i="18"/>
  <c r="AG132" i="18"/>
  <c r="AH132" i="18"/>
  <c r="AE133" i="18"/>
  <c r="AF133" i="18"/>
  <c r="AG133" i="18"/>
  <c r="AH133" i="18"/>
  <c r="AE134" i="18"/>
  <c r="AF134" i="18"/>
  <c r="AG134" i="18"/>
  <c r="AH134" i="18"/>
  <c r="AE135" i="18"/>
  <c r="AF135" i="18"/>
  <c r="AG135" i="18"/>
  <c r="AH135" i="18"/>
  <c r="AE136" i="18"/>
  <c r="AF136" i="18"/>
  <c r="AG136" i="18"/>
  <c r="AH136" i="18"/>
  <c r="AE137" i="18"/>
  <c r="AF137" i="18"/>
  <c r="AG137" i="18"/>
  <c r="AH137" i="18"/>
  <c r="AE138" i="18"/>
  <c r="AF138" i="18"/>
  <c r="AG138" i="18"/>
  <c r="AH138" i="18"/>
  <c r="AE139" i="18"/>
  <c r="AF139" i="18"/>
  <c r="AG139" i="18"/>
  <c r="AH139" i="18"/>
  <c r="AE140" i="18"/>
  <c r="AF140" i="18"/>
  <c r="AG140" i="18"/>
  <c r="AH140" i="18"/>
  <c r="AE141" i="18"/>
  <c r="AF141" i="18"/>
  <c r="AG141" i="18"/>
  <c r="AH141" i="18"/>
  <c r="AE142" i="18"/>
  <c r="AF142" i="18"/>
  <c r="AG142" i="18"/>
  <c r="AH142" i="18"/>
  <c r="AE143" i="18"/>
  <c r="AF143" i="18"/>
  <c r="AG143" i="18"/>
  <c r="AH143" i="18"/>
  <c r="AE144" i="18"/>
  <c r="AF144" i="18"/>
  <c r="AG144" i="18"/>
  <c r="AH144" i="18"/>
  <c r="AE145" i="18"/>
  <c r="AF145" i="18"/>
  <c r="AG145" i="18"/>
  <c r="AH145" i="18"/>
  <c r="AC47" i="16"/>
  <c r="AD47" i="16"/>
  <c r="AE47" i="16"/>
  <c r="AG47" i="16" s="1"/>
  <c r="AC48" i="16"/>
  <c r="AD48" i="16"/>
  <c r="AE48" i="16"/>
  <c r="AG48" i="16" s="1"/>
  <c r="AC49" i="16"/>
  <c r="AD49" i="16"/>
  <c r="AE49" i="16"/>
  <c r="AG49" i="16" s="1"/>
  <c r="AC50" i="16"/>
  <c r="AD50" i="16"/>
  <c r="AE50" i="16"/>
  <c r="AG50" i="16" s="1"/>
  <c r="AC51" i="16"/>
  <c r="AD51" i="16"/>
  <c r="AE51" i="16"/>
  <c r="AG51" i="16" s="1"/>
  <c r="AC52" i="16"/>
  <c r="AD52" i="16"/>
  <c r="AE52" i="16"/>
  <c r="AG52" i="16" s="1"/>
  <c r="AC53" i="16"/>
  <c r="AD53" i="16"/>
  <c r="AE53" i="16"/>
  <c r="AG53" i="16" s="1"/>
  <c r="AC54" i="16"/>
  <c r="AD54" i="16"/>
  <c r="AE54" i="16"/>
  <c r="AG54" i="16" s="1"/>
  <c r="AC55" i="16"/>
  <c r="AD55" i="16"/>
  <c r="AE55" i="16"/>
  <c r="AG55" i="16" s="1"/>
  <c r="AC56" i="16"/>
  <c r="AD56" i="16"/>
  <c r="AE56" i="16"/>
  <c r="AG56" i="16" s="1"/>
  <c r="AC57" i="16"/>
  <c r="AD57" i="16"/>
  <c r="AE57" i="16"/>
  <c r="AG57" i="16" s="1"/>
  <c r="AC58" i="16"/>
  <c r="AD58" i="16"/>
  <c r="AE58" i="16"/>
  <c r="AG58" i="16" s="1"/>
  <c r="AC59" i="16"/>
  <c r="AD59" i="16"/>
  <c r="AE59" i="16"/>
  <c r="AG59" i="16" s="1"/>
  <c r="AC60" i="16"/>
  <c r="AD60" i="16"/>
  <c r="AE60" i="16"/>
  <c r="AG60" i="16" s="1"/>
  <c r="AC61" i="16"/>
  <c r="AD61" i="16"/>
  <c r="AE61" i="16"/>
  <c r="AG61" i="16" s="1"/>
  <c r="AC62" i="16"/>
  <c r="AD62" i="16"/>
  <c r="AE62" i="16"/>
  <c r="AG62" i="16" s="1"/>
  <c r="AC63" i="16"/>
  <c r="AD63" i="16"/>
  <c r="AE63" i="16"/>
  <c r="AG63" i="16" s="1"/>
  <c r="AC64" i="16"/>
  <c r="AD64" i="16"/>
  <c r="AE64" i="16"/>
  <c r="AG64" i="16" s="1"/>
  <c r="AC65" i="16"/>
  <c r="AD65" i="16"/>
  <c r="AE65" i="16"/>
  <c r="AG65" i="16" s="1"/>
  <c r="AC66" i="16"/>
  <c r="AD66" i="16"/>
  <c r="AE66" i="16"/>
  <c r="AG66" i="16" s="1"/>
  <c r="AC67" i="16"/>
  <c r="AD67" i="16"/>
  <c r="AE67" i="16"/>
  <c r="AG67" i="16" s="1"/>
  <c r="AC68" i="16"/>
  <c r="AD68" i="16"/>
  <c r="AE68" i="16"/>
  <c r="AG68" i="16" s="1"/>
  <c r="AC69" i="16"/>
  <c r="AD69" i="16"/>
  <c r="AE69" i="16"/>
  <c r="AG69" i="16" s="1"/>
  <c r="AC70" i="16"/>
  <c r="AD70" i="16"/>
  <c r="AE70" i="16"/>
  <c r="AG70" i="16" s="1"/>
  <c r="AC71" i="16"/>
  <c r="AD71" i="16"/>
  <c r="AE71" i="16"/>
  <c r="AG71" i="16" s="1"/>
  <c r="AC72" i="16"/>
  <c r="AD72" i="16"/>
  <c r="AE72" i="16"/>
  <c r="AG72" i="16" s="1"/>
  <c r="AC73" i="16"/>
  <c r="AD73" i="16"/>
  <c r="AE73" i="16"/>
  <c r="AG73" i="16" s="1"/>
  <c r="AC74" i="16"/>
  <c r="AD74" i="16"/>
  <c r="AE74" i="16"/>
  <c r="AG74" i="16" s="1"/>
  <c r="AC75" i="16"/>
  <c r="AD75" i="16"/>
  <c r="AE75" i="16"/>
  <c r="AG75" i="16" s="1"/>
  <c r="AC76" i="16"/>
  <c r="AD76" i="16"/>
  <c r="AE76" i="16"/>
  <c r="AG76" i="16" s="1"/>
  <c r="AC77" i="16"/>
  <c r="AD77" i="16"/>
  <c r="AE77" i="16"/>
  <c r="AG77" i="16" s="1"/>
  <c r="AC78" i="16"/>
  <c r="AD78" i="16"/>
  <c r="AE78" i="16"/>
  <c r="AG78" i="16" s="1"/>
  <c r="AC79" i="16"/>
  <c r="AD79" i="16"/>
  <c r="AE79" i="16"/>
  <c r="AG79" i="16" s="1"/>
  <c r="AC80" i="16"/>
  <c r="AD80" i="16"/>
  <c r="AE80" i="16"/>
  <c r="AG80" i="16" s="1"/>
  <c r="AC81" i="16"/>
  <c r="AD81" i="16"/>
  <c r="AE81" i="16"/>
  <c r="AG81" i="16" s="1"/>
  <c r="AC82" i="16"/>
  <c r="AD82" i="16"/>
  <c r="AE82" i="16"/>
  <c r="AG82" i="16" s="1"/>
  <c r="AC83" i="16"/>
  <c r="AD83" i="16"/>
  <c r="AE83" i="16"/>
  <c r="AG83" i="16" s="1"/>
  <c r="AC84" i="16"/>
  <c r="AD84" i="16"/>
  <c r="AE84" i="16"/>
  <c r="AG84" i="16" s="1"/>
  <c r="AC85" i="16"/>
  <c r="AD85" i="16"/>
  <c r="AE85" i="16"/>
  <c r="AG85" i="16" s="1"/>
  <c r="AC86" i="16"/>
  <c r="AD86" i="16"/>
  <c r="AE86" i="16"/>
  <c r="AG86" i="16" s="1"/>
  <c r="AC87" i="16"/>
  <c r="AD87" i="16"/>
  <c r="AE87" i="16"/>
  <c r="AG87" i="16" s="1"/>
  <c r="AC88" i="16"/>
  <c r="AD88" i="16"/>
  <c r="AE88" i="16"/>
  <c r="AG88" i="16" s="1"/>
  <c r="AC89" i="16"/>
  <c r="AD89" i="16"/>
  <c r="AE89" i="16"/>
  <c r="AG89" i="16" s="1"/>
  <c r="AC90" i="16"/>
  <c r="AD90" i="16"/>
  <c r="AE90" i="16"/>
  <c r="AG90" i="16" s="1"/>
  <c r="AC91" i="16"/>
  <c r="AD91" i="16"/>
  <c r="AE91" i="16"/>
  <c r="AG91" i="16" s="1"/>
  <c r="AC92" i="16"/>
  <c r="AD92" i="16"/>
  <c r="AE92" i="16"/>
  <c r="AG92" i="16" s="1"/>
  <c r="AC93" i="16"/>
  <c r="AD93" i="16"/>
  <c r="AE93" i="16"/>
  <c r="AG93" i="16" s="1"/>
  <c r="AC94" i="16"/>
  <c r="AD94" i="16"/>
  <c r="AE94" i="16"/>
  <c r="AG94" i="16" s="1"/>
  <c r="AC95" i="16"/>
  <c r="AD95" i="16"/>
  <c r="AE95" i="16"/>
  <c r="AG95" i="16" s="1"/>
  <c r="AC96" i="16"/>
  <c r="AD96" i="16"/>
  <c r="AE96" i="16"/>
  <c r="AG96" i="16" s="1"/>
  <c r="AC97" i="16"/>
  <c r="AD97" i="16"/>
  <c r="AE97" i="16"/>
  <c r="AG97" i="16" s="1"/>
  <c r="AC98" i="16"/>
  <c r="AD98" i="16"/>
  <c r="AE98" i="16"/>
  <c r="AG98" i="16" s="1"/>
  <c r="AC99" i="16"/>
  <c r="AD99" i="16"/>
  <c r="AE99" i="16"/>
  <c r="AG99" i="16" s="1"/>
  <c r="AC100" i="16"/>
  <c r="AD100" i="16"/>
  <c r="AE100" i="16"/>
  <c r="AG100" i="16" s="1"/>
  <c r="AC101" i="16"/>
  <c r="AD101" i="16"/>
  <c r="AE101" i="16"/>
  <c r="AG101" i="16" s="1"/>
  <c r="AC102" i="16"/>
  <c r="AD102" i="16"/>
  <c r="AE102" i="16"/>
  <c r="AG102" i="16" s="1"/>
  <c r="AC103" i="16"/>
  <c r="AD103" i="16"/>
  <c r="AE103" i="16"/>
  <c r="AG103" i="16" s="1"/>
  <c r="AC104" i="16"/>
  <c r="AD104" i="16"/>
  <c r="AE104" i="16"/>
  <c r="AG104" i="16" s="1"/>
  <c r="AC105" i="16"/>
  <c r="AD105" i="16"/>
  <c r="AE105" i="16"/>
  <c r="AG105" i="16" s="1"/>
  <c r="AC106" i="16"/>
  <c r="AD106" i="16"/>
  <c r="AE106" i="16"/>
  <c r="AG106" i="16" s="1"/>
  <c r="AC107" i="16"/>
  <c r="AD107" i="16"/>
  <c r="AE107" i="16"/>
  <c r="AG107" i="16" s="1"/>
  <c r="AC108" i="16"/>
  <c r="AD108" i="16"/>
  <c r="AE108" i="16"/>
  <c r="AG108" i="16" s="1"/>
  <c r="AC109" i="16"/>
  <c r="AD109" i="16"/>
  <c r="AE109" i="16"/>
  <c r="AG109" i="16" s="1"/>
  <c r="AC110" i="16"/>
  <c r="AD110" i="16"/>
  <c r="AE110" i="16"/>
  <c r="AG110" i="16" s="1"/>
  <c r="AC111" i="16"/>
  <c r="AD111" i="16"/>
  <c r="AE111" i="16"/>
  <c r="AG111" i="16" s="1"/>
  <c r="AC112" i="16"/>
  <c r="AD112" i="16"/>
  <c r="AE112" i="16"/>
  <c r="AG112" i="16" s="1"/>
  <c r="AC113" i="16"/>
  <c r="AD113" i="16"/>
  <c r="AE113" i="16"/>
  <c r="AG113" i="16" s="1"/>
  <c r="AC114" i="16"/>
  <c r="AD114" i="16"/>
  <c r="AE114" i="16"/>
  <c r="AG114" i="16" s="1"/>
  <c r="AC115" i="16"/>
  <c r="AD115" i="16"/>
  <c r="AE115" i="16"/>
  <c r="AG115" i="16" s="1"/>
  <c r="AC116" i="16"/>
  <c r="AD116" i="16"/>
  <c r="AE116" i="16"/>
  <c r="AG116" i="16" s="1"/>
  <c r="AC117" i="16"/>
  <c r="AD117" i="16"/>
  <c r="AE117" i="16"/>
  <c r="AG117" i="16" s="1"/>
  <c r="AC118" i="16"/>
  <c r="AD118" i="16"/>
  <c r="AE118" i="16"/>
  <c r="AG118" i="16" s="1"/>
  <c r="AC119" i="16"/>
  <c r="AD119" i="16"/>
  <c r="AE119" i="16"/>
  <c r="AG119" i="16" s="1"/>
  <c r="AC120" i="16"/>
  <c r="AD120" i="16"/>
  <c r="AE120" i="16"/>
  <c r="AG120" i="16" s="1"/>
  <c r="AC121" i="16"/>
  <c r="AD121" i="16"/>
  <c r="AE121" i="16"/>
  <c r="AG121" i="16" s="1"/>
  <c r="AC122" i="16"/>
  <c r="AD122" i="16"/>
  <c r="AE122" i="16"/>
  <c r="AG122" i="16" s="1"/>
  <c r="AC123" i="16"/>
  <c r="AD123" i="16"/>
  <c r="AE123" i="16"/>
  <c r="AG123" i="16" s="1"/>
  <c r="AE73" i="17"/>
  <c r="AF73" i="17"/>
  <c r="AG73" i="17"/>
  <c r="AH73" i="17"/>
  <c r="AI73" i="17"/>
  <c r="AJ73" i="17"/>
  <c r="AK73" i="17"/>
  <c r="AE74" i="17"/>
  <c r="AF74" i="17"/>
  <c r="AG74" i="17"/>
  <c r="AH74" i="17"/>
  <c r="AI74" i="17"/>
  <c r="AJ74" i="17"/>
  <c r="AK74" i="17"/>
  <c r="AE75" i="17"/>
  <c r="AF75" i="17"/>
  <c r="AG75" i="17"/>
  <c r="AH75" i="17"/>
  <c r="AI75" i="17"/>
  <c r="AJ75" i="17"/>
  <c r="AK75" i="17"/>
  <c r="AE76" i="17"/>
  <c r="AF76" i="17"/>
  <c r="AG76" i="17"/>
  <c r="AH76" i="17"/>
  <c r="AI76" i="17"/>
  <c r="AJ76" i="17"/>
  <c r="AK76" i="17"/>
  <c r="AE77" i="17"/>
  <c r="AF77" i="17"/>
  <c r="AG77" i="17"/>
  <c r="AH77" i="17"/>
  <c r="AI77" i="17"/>
  <c r="AJ77" i="17"/>
  <c r="AK77" i="17"/>
  <c r="AE78" i="17"/>
  <c r="AF78" i="17"/>
  <c r="AG78" i="17"/>
  <c r="AH78" i="17"/>
  <c r="AI78" i="17"/>
  <c r="AJ78" i="17"/>
  <c r="AK78" i="17"/>
  <c r="AE79" i="17"/>
  <c r="AF79" i="17"/>
  <c r="AG79" i="17"/>
  <c r="AH79" i="17"/>
  <c r="AI79" i="17"/>
  <c r="AJ79" i="17"/>
  <c r="AK79" i="17"/>
  <c r="AE80" i="17"/>
  <c r="AF80" i="17"/>
  <c r="AG80" i="17"/>
  <c r="AH80" i="17"/>
  <c r="AI80" i="17"/>
  <c r="AJ80" i="17"/>
  <c r="AK80" i="17"/>
  <c r="AE81" i="17"/>
  <c r="AF81" i="17"/>
  <c r="AG81" i="17"/>
  <c r="AH81" i="17"/>
  <c r="AI81" i="17"/>
  <c r="AJ81" i="17"/>
  <c r="AK81" i="17"/>
  <c r="AE82" i="17"/>
  <c r="AF82" i="17"/>
  <c r="AG82" i="17"/>
  <c r="AH82" i="17"/>
  <c r="AI82" i="17"/>
  <c r="AJ82" i="17"/>
  <c r="AK82" i="17"/>
  <c r="AE83" i="17"/>
  <c r="AF83" i="17"/>
  <c r="AG83" i="17"/>
  <c r="AH83" i="17"/>
  <c r="AI83" i="17"/>
  <c r="AJ83" i="17"/>
  <c r="AK83" i="17"/>
  <c r="AE84" i="17"/>
  <c r="AF84" i="17"/>
  <c r="AG84" i="17"/>
  <c r="AH84" i="17"/>
  <c r="AI84" i="17"/>
  <c r="AJ84" i="17"/>
  <c r="AK84" i="17"/>
  <c r="AE85" i="17"/>
  <c r="AF85" i="17"/>
  <c r="AG85" i="17"/>
  <c r="AH85" i="17"/>
  <c r="AI85" i="17"/>
  <c r="AJ85" i="17"/>
  <c r="AK85" i="17"/>
  <c r="AE86" i="17"/>
  <c r="AF86" i="17"/>
  <c r="AG86" i="17"/>
  <c r="AH86" i="17"/>
  <c r="AI86" i="17"/>
  <c r="AJ86" i="17"/>
  <c r="AK86" i="17"/>
  <c r="AE87" i="17"/>
  <c r="AF87" i="17"/>
  <c r="AG87" i="17"/>
  <c r="AH87" i="17"/>
  <c r="AI87" i="17"/>
  <c r="AJ87" i="17"/>
  <c r="AK87" i="17"/>
  <c r="AE88" i="17"/>
  <c r="AF88" i="17"/>
  <c r="AG88" i="17"/>
  <c r="AH88" i="17"/>
  <c r="AI88" i="17"/>
  <c r="AJ88" i="17"/>
  <c r="AK88" i="17"/>
  <c r="AE89" i="17"/>
  <c r="AF89" i="17"/>
  <c r="AG89" i="17"/>
  <c r="AH89" i="17"/>
  <c r="AI89" i="17"/>
  <c r="AJ89" i="17"/>
  <c r="AK89" i="17"/>
  <c r="AE90" i="17"/>
  <c r="AF90" i="17"/>
  <c r="AG90" i="17"/>
  <c r="AH90" i="17"/>
  <c r="AI90" i="17"/>
  <c r="AJ90" i="17"/>
  <c r="AK90" i="17"/>
  <c r="AE91" i="17"/>
  <c r="AF91" i="17"/>
  <c r="AG91" i="17"/>
  <c r="AH91" i="17"/>
  <c r="AI91" i="17"/>
  <c r="AJ91" i="17"/>
  <c r="AK91" i="17"/>
  <c r="AE92" i="17"/>
  <c r="AF92" i="17"/>
  <c r="AG92" i="17"/>
  <c r="AH92" i="17"/>
  <c r="AI92" i="17"/>
  <c r="AJ92" i="17"/>
  <c r="AK92" i="17"/>
  <c r="AE93" i="17"/>
  <c r="AF93" i="17"/>
  <c r="AG93" i="17"/>
  <c r="AH93" i="17"/>
  <c r="AI93" i="17"/>
  <c r="AJ93" i="17"/>
  <c r="AK93" i="17"/>
  <c r="AE94" i="17"/>
  <c r="AF94" i="17"/>
  <c r="AG94" i="17"/>
  <c r="AH94" i="17"/>
  <c r="AI94" i="17"/>
  <c r="AJ94" i="17"/>
  <c r="AK94" i="17"/>
  <c r="AE95" i="17"/>
  <c r="AF95" i="17"/>
  <c r="AG95" i="17"/>
  <c r="AH95" i="17"/>
  <c r="AI95" i="17"/>
  <c r="AJ95" i="17"/>
  <c r="AK95" i="17"/>
  <c r="AE96" i="17"/>
  <c r="AF96" i="17"/>
  <c r="AG96" i="17"/>
  <c r="AH96" i="17"/>
  <c r="AI96" i="17"/>
  <c r="AJ96" i="17"/>
  <c r="AK96" i="17"/>
  <c r="AE97" i="17"/>
  <c r="AF97" i="17"/>
  <c r="AG97" i="17"/>
  <c r="AH97" i="17"/>
  <c r="AI97" i="17"/>
  <c r="AJ97" i="17"/>
  <c r="AK97" i="17"/>
  <c r="AE98" i="17"/>
  <c r="AF98" i="17"/>
  <c r="AG98" i="17"/>
  <c r="AH98" i="17"/>
  <c r="AI98" i="17"/>
  <c r="AJ98" i="17"/>
  <c r="AK98" i="17"/>
  <c r="AE99" i="17"/>
  <c r="AF99" i="17"/>
  <c r="AG99" i="17"/>
  <c r="AH99" i="17"/>
  <c r="AI99" i="17"/>
  <c r="AJ99" i="17"/>
  <c r="AK99" i="17"/>
  <c r="AE100" i="17"/>
  <c r="AF100" i="17"/>
  <c r="AG100" i="17"/>
  <c r="AH100" i="17"/>
  <c r="AI100" i="17"/>
  <c r="AJ100" i="17"/>
  <c r="AK100" i="17"/>
  <c r="AE101" i="17"/>
  <c r="AF101" i="17"/>
  <c r="AG101" i="17"/>
  <c r="AH101" i="17"/>
  <c r="AI101" i="17"/>
  <c r="AJ101" i="17"/>
  <c r="AK101" i="17"/>
  <c r="AE102" i="17"/>
  <c r="AF102" i="17"/>
  <c r="AG102" i="17"/>
  <c r="AH102" i="17"/>
  <c r="AI102" i="17"/>
  <c r="AJ102" i="17"/>
  <c r="AK102" i="17"/>
  <c r="AE103" i="17"/>
  <c r="AF103" i="17"/>
  <c r="AG103" i="17"/>
  <c r="AH103" i="17"/>
  <c r="AI103" i="17"/>
  <c r="AJ103" i="17"/>
  <c r="AK103" i="17"/>
  <c r="AE104" i="17"/>
  <c r="AF104" i="17"/>
  <c r="AG104" i="17"/>
  <c r="AH104" i="17"/>
  <c r="AI104" i="17"/>
  <c r="AJ104" i="17"/>
  <c r="AK104" i="17"/>
  <c r="AE105" i="17"/>
  <c r="AF105" i="17"/>
  <c r="AG105" i="17"/>
  <c r="AH105" i="17"/>
  <c r="AL105" i="17" s="1"/>
  <c r="S105" i="17" s="1"/>
  <c r="AI105" i="17"/>
  <c r="AJ105" i="17"/>
  <c r="AK105" i="17"/>
  <c r="AE106" i="17"/>
  <c r="AF106" i="17"/>
  <c r="AG106" i="17"/>
  <c r="AH106" i="17"/>
  <c r="AI106" i="17"/>
  <c r="AJ106" i="17"/>
  <c r="AK106" i="17"/>
  <c r="AE107" i="17"/>
  <c r="AF107" i="17"/>
  <c r="AG107" i="17"/>
  <c r="AH107" i="17"/>
  <c r="AI107" i="17"/>
  <c r="AJ107" i="17"/>
  <c r="AK107" i="17"/>
  <c r="AE108" i="17"/>
  <c r="AF108" i="17"/>
  <c r="AG108" i="17"/>
  <c r="AH108" i="17"/>
  <c r="AI108" i="17"/>
  <c r="AJ108" i="17"/>
  <c r="AK108" i="17"/>
  <c r="AE109" i="17"/>
  <c r="AF109" i="17"/>
  <c r="AG109" i="17"/>
  <c r="AH109" i="17"/>
  <c r="AI109" i="17"/>
  <c r="AJ109" i="17"/>
  <c r="AK109" i="17"/>
  <c r="AE110" i="17"/>
  <c r="AF110" i="17"/>
  <c r="AG110" i="17"/>
  <c r="AH110" i="17"/>
  <c r="AI110" i="17"/>
  <c r="AJ110" i="17"/>
  <c r="AK110" i="17"/>
  <c r="AE111" i="17"/>
  <c r="AF111" i="17"/>
  <c r="AG111" i="17"/>
  <c r="AH111" i="17"/>
  <c r="AI111" i="17"/>
  <c r="AJ111" i="17"/>
  <c r="AK111" i="17"/>
  <c r="AE112" i="17"/>
  <c r="AF112" i="17"/>
  <c r="AG112" i="17"/>
  <c r="AH112" i="17"/>
  <c r="AI112" i="17"/>
  <c r="AJ112" i="17"/>
  <c r="AK112" i="17"/>
  <c r="AE113" i="17"/>
  <c r="AF113" i="17"/>
  <c r="AG113" i="17"/>
  <c r="AH113" i="17"/>
  <c r="AL113" i="17" s="1"/>
  <c r="S113" i="17" s="1"/>
  <c r="AI113" i="17"/>
  <c r="AJ113" i="17"/>
  <c r="AK113" i="17"/>
  <c r="AE114" i="17"/>
  <c r="AF114" i="17"/>
  <c r="AG114" i="17"/>
  <c r="AH114" i="17"/>
  <c r="AI114" i="17"/>
  <c r="AJ114" i="17"/>
  <c r="AK114" i="17"/>
  <c r="AE115" i="17"/>
  <c r="AF115" i="17"/>
  <c r="AG115" i="17"/>
  <c r="AH115" i="17"/>
  <c r="AI115" i="17"/>
  <c r="AJ115" i="17"/>
  <c r="AK115" i="17"/>
  <c r="AE116" i="17"/>
  <c r="AF116" i="17"/>
  <c r="AG116" i="17"/>
  <c r="AH116" i="17"/>
  <c r="AI116" i="17"/>
  <c r="AJ116" i="17"/>
  <c r="AK116" i="17"/>
  <c r="AE117" i="17"/>
  <c r="AF117" i="17"/>
  <c r="AG117" i="17"/>
  <c r="AH117" i="17"/>
  <c r="AI117" i="17"/>
  <c r="AJ117" i="17"/>
  <c r="AK117" i="17"/>
  <c r="AE118" i="17"/>
  <c r="AF118" i="17"/>
  <c r="AG118" i="17"/>
  <c r="AH118" i="17"/>
  <c r="AI118" i="17"/>
  <c r="AJ118" i="17"/>
  <c r="AK118" i="17"/>
  <c r="AE119" i="17"/>
  <c r="AF119" i="17"/>
  <c r="AG119" i="17"/>
  <c r="AH119" i="17"/>
  <c r="AI119" i="17"/>
  <c r="AJ119" i="17"/>
  <c r="AK119" i="17"/>
  <c r="AE120" i="17"/>
  <c r="AF120" i="17"/>
  <c r="AG120" i="17"/>
  <c r="AH120" i="17"/>
  <c r="AI120" i="17"/>
  <c r="AJ120" i="17"/>
  <c r="AK120" i="17"/>
  <c r="AE121" i="17"/>
  <c r="AF121" i="17"/>
  <c r="AG121" i="17"/>
  <c r="AH121" i="17"/>
  <c r="AL121" i="17" s="1"/>
  <c r="S121" i="17" s="1"/>
  <c r="AI121" i="17"/>
  <c r="AJ121" i="17"/>
  <c r="AK121" i="17"/>
  <c r="AE122" i="17"/>
  <c r="AF122" i="17"/>
  <c r="AG122" i="17"/>
  <c r="AH122" i="17"/>
  <c r="AI122" i="17"/>
  <c r="AJ122" i="17"/>
  <c r="AK122" i="17"/>
  <c r="AE123" i="17"/>
  <c r="AF123" i="17"/>
  <c r="AG123" i="17"/>
  <c r="AH123" i="17"/>
  <c r="AI123" i="17"/>
  <c r="AJ123" i="17"/>
  <c r="AK123" i="17"/>
  <c r="AE124" i="17"/>
  <c r="AF124" i="17"/>
  <c r="AG124" i="17"/>
  <c r="AH124" i="17"/>
  <c r="AI124" i="17"/>
  <c r="AJ124" i="17"/>
  <c r="AK124" i="17"/>
  <c r="AE125" i="17"/>
  <c r="AF125" i="17"/>
  <c r="AG125" i="17"/>
  <c r="AH125" i="17"/>
  <c r="AI125" i="17"/>
  <c r="AJ125" i="17"/>
  <c r="AK125" i="17"/>
  <c r="AE126" i="17"/>
  <c r="AF126" i="17"/>
  <c r="AG126" i="17"/>
  <c r="AH126" i="17"/>
  <c r="AI126" i="17"/>
  <c r="AJ126" i="17"/>
  <c r="AK126" i="17"/>
  <c r="AE127" i="17"/>
  <c r="AF127" i="17"/>
  <c r="AG127" i="17"/>
  <c r="AH127" i="17"/>
  <c r="AI127" i="17"/>
  <c r="AJ127" i="17"/>
  <c r="AK127" i="17"/>
  <c r="AE128" i="17"/>
  <c r="AF128" i="17"/>
  <c r="AG128" i="17"/>
  <c r="AH128" i="17"/>
  <c r="AI128" i="17"/>
  <c r="AJ128" i="17"/>
  <c r="AK128" i="17"/>
  <c r="AE129" i="17"/>
  <c r="AF129" i="17"/>
  <c r="AG129" i="17"/>
  <c r="AH129" i="17"/>
  <c r="AL129" i="17" s="1"/>
  <c r="S129" i="17" s="1"/>
  <c r="AI129" i="17"/>
  <c r="AJ129" i="17"/>
  <c r="AK129" i="17"/>
  <c r="AE130" i="17"/>
  <c r="AF130" i="17"/>
  <c r="AG130" i="17"/>
  <c r="AH130" i="17"/>
  <c r="AI130" i="17"/>
  <c r="AJ130" i="17"/>
  <c r="AK130" i="17"/>
  <c r="AE131" i="17"/>
  <c r="AF131" i="17"/>
  <c r="AG131" i="17"/>
  <c r="AH131" i="17"/>
  <c r="AI131" i="17"/>
  <c r="AJ131" i="17"/>
  <c r="AK131" i="17"/>
  <c r="AE132" i="17"/>
  <c r="AF132" i="17"/>
  <c r="AG132" i="17"/>
  <c r="AH132" i="17"/>
  <c r="AI132" i="17"/>
  <c r="AJ132" i="17"/>
  <c r="AK132" i="17"/>
  <c r="AE133" i="17"/>
  <c r="AF133" i="17"/>
  <c r="AG133" i="17"/>
  <c r="AH133" i="17"/>
  <c r="AI133" i="17"/>
  <c r="AJ133" i="17"/>
  <c r="AK133" i="17"/>
  <c r="AE134" i="17"/>
  <c r="AF134" i="17"/>
  <c r="AG134" i="17"/>
  <c r="AH134" i="17"/>
  <c r="AL134" i="17" s="1"/>
  <c r="S134" i="17" s="1"/>
  <c r="AI134" i="17"/>
  <c r="AJ134" i="17"/>
  <c r="AK134" i="17"/>
  <c r="AE135" i="17"/>
  <c r="AF135" i="17"/>
  <c r="AG135" i="17"/>
  <c r="AH135" i="17"/>
  <c r="AI135" i="17"/>
  <c r="AJ135" i="17"/>
  <c r="AK135" i="17"/>
  <c r="AE136" i="17"/>
  <c r="AF136" i="17"/>
  <c r="AG136" i="17"/>
  <c r="AH136" i="17"/>
  <c r="AI136" i="17"/>
  <c r="AJ136" i="17"/>
  <c r="AK136" i="17"/>
  <c r="AE137" i="17"/>
  <c r="AF137" i="17"/>
  <c r="AG137" i="17"/>
  <c r="AH137" i="17"/>
  <c r="AL137" i="17" s="1"/>
  <c r="S137" i="17" s="1"/>
  <c r="AI137" i="17"/>
  <c r="AJ137" i="17"/>
  <c r="AK137" i="17"/>
  <c r="AE138" i="17"/>
  <c r="AF138" i="17"/>
  <c r="AG138" i="17"/>
  <c r="AH138" i="17"/>
  <c r="AI138" i="17"/>
  <c r="AJ138" i="17"/>
  <c r="AK138" i="17"/>
  <c r="AE139" i="17"/>
  <c r="AF139" i="17"/>
  <c r="AG139" i="17"/>
  <c r="AH139" i="17"/>
  <c r="AI139" i="17"/>
  <c r="AJ139" i="17"/>
  <c r="AK139" i="17"/>
  <c r="AE140" i="17"/>
  <c r="AF140" i="17"/>
  <c r="AG140" i="17"/>
  <c r="AH140" i="17"/>
  <c r="AI140" i="17"/>
  <c r="AJ140" i="17"/>
  <c r="AK140" i="17"/>
  <c r="AE141" i="17"/>
  <c r="AF141" i="17"/>
  <c r="AG141" i="17"/>
  <c r="AH141" i="17"/>
  <c r="AI141" i="17"/>
  <c r="AJ141" i="17"/>
  <c r="AK141" i="17"/>
  <c r="AE142" i="17"/>
  <c r="AF142" i="17"/>
  <c r="AG142" i="17"/>
  <c r="AH142" i="17"/>
  <c r="AL142" i="17" s="1"/>
  <c r="S142" i="17" s="1"/>
  <c r="AI142" i="17"/>
  <c r="AJ142" i="17"/>
  <c r="AK142" i="17"/>
  <c r="AE143" i="17"/>
  <c r="AF143" i="17"/>
  <c r="AG143" i="17"/>
  <c r="AH143" i="17"/>
  <c r="AI143" i="17"/>
  <c r="AJ143" i="17"/>
  <c r="AK143" i="17"/>
  <c r="AE144" i="17"/>
  <c r="AF144" i="17"/>
  <c r="AG144" i="17"/>
  <c r="AH144" i="17"/>
  <c r="AI144" i="17"/>
  <c r="AJ144" i="17"/>
  <c r="AK144" i="17"/>
  <c r="AE145" i="17"/>
  <c r="AF145" i="17"/>
  <c r="AG145" i="17"/>
  <c r="AH145" i="17"/>
  <c r="AL145" i="17" s="1"/>
  <c r="S145" i="17" s="1"/>
  <c r="AI145" i="17"/>
  <c r="AJ145" i="17"/>
  <c r="AK145" i="17"/>
  <c r="AE146" i="17"/>
  <c r="AF146" i="17"/>
  <c r="AG146" i="17"/>
  <c r="AH146" i="17"/>
  <c r="AI146" i="17"/>
  <c r="AJ146" i="17"/>
  <c r="AK146" i="17"/>
  <c r="AE147" i="17"/>
  <c r="AF147" i="17"/>
  <c r="AG147" i="17"/>
  <c r="AH147" i="17"/>
  <c r="AI147" i="17"/>
  <c r="AJ147" i="17"/>
  <c r="AK147" i="17"/>
  <c r="AE148" i="17"/>
  <c r="AF148" i="17"/>
  <c r="AG148" i="17"/>
  <c r="AH148" i="17"/>
  <c r="AI148" i="17"/>
  <c r="AJ148" i="17"/>
  <c r="AK148" i="17"/>
  <c r="AE149" i="17"/>
  <c r="AF149" i="17"/>
  <c r="AG149" i="17"/>
  <c r="AH149" i="17"/>
  <c r="AI149" i="17"/>
  <c r="AJ149" i="17"/>
  <c r="AK149" i="17"/>
  <c r="AE150" i="17"/>
  <c r="AF150" i="17"/>
  <c r="AG150" i="17"/>
  <c r="AH150" i="17"/>
  <c r="AL150" i="17" s="1"/>
  <c r="S150" i="17" s="1"/>
  <c r="AI150" i="17"/>
  <c r="AJ150" i="17"/>
  <c r="AK150" i="17"/>
  <c r="AE151" i="17"/>
  <c r="AF151" i="17"/>
  <c r="AG151" i="17"/>
  <c r="AH151" i="17"/>
  <c r="AI151" i="17"/>
  <c r="AJ151" i="17"/>
  <c r="AK151" i="17"/>
  <c r="AE152" i="17"/>
  <c r="AF152" i="17"/>
  <c r="AG152" i="17"/>
  <c r="AH152" i="17"/>
  <c r="AI152" i="17"/>
  <c r="AJ152" i="17"/>
  <c r="AK152" i="17"/>
  <c r="AE153" i="17"/>
  <c r="AF153" i="17"/>
  <c r="AG153" i="17"/>
  <c r="AH153" i="17"/>
  <c r="AL153" i="17" s="1"/>
  <c r="S153" i="17" s="1"/>
  <c r="AI153" i="17"/>
  <c r="AJ153" i="17"/>
  <c r="AK153" i="17"/>
  <c r="AJ72" i="17"/>
  <c r="AI72" i="17"/>
  <c r="AH72" i="17"/>
  <c r="C26" i="1"/>
  <c r="C25" i="1"/>
  <c r="C24" i="1"/>
  <c r="BO65" i="18"/>
  <c r="BO64" i="18"/>
  <c r="BO63" i="18"/>
  <c r="BO62" i="18"/>
  <c r="BO61" i="18"/>
  <c r="BP60" i="18"/>
  <c r="BO60" i="18"/>
  <c r="BO59" i="18"/>
  <c r="BP58" i="18"/>
  <c r="AH58" i="18"/>
  <c r="AG58" i="18"/>
  <c r="AF58" i="18"/>
  <c r="AE58" i="18"/>
  <c r="AG72" i="17"/>
  <c r="AK72" i="17" s="1"/>
  <c r="AF72" i="17"/>
  <c r="AE72" i="17"/>
  <c r="AE46" i="16"/>
  <c r="AG46" i="16" s="1"/>
  <c r="AI46" i="16" s="1"/>
  <c r="AD46" i="16"/>
  <c r="AC46" i="16"/>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8" i="10"/>
  <c r="AG47" i="10"/>
  <c r="AG46" i="10"/>
  <c r="AG45" i="10"/>
  <c r="AG44" i="10"/>
  <c r="AG43" i="10"/>
  <c r="AG42" i="10"/>
  <c r="AG41" i="10"/>
  <c r="AG40" i="10"/>
  <c r="AG39" i="10"/>
  <c r="AG38" i="10"/>
  <c r="AG37" i="10"/>
  <c r="AG36" i="10"/>
  <c r="AG35" i="10"/>
  <c r="AG34" i="10"/>
  <c r="AG33" i="10"/>
  <c r="AG32" i="10"/>
  <c r="AG31" i="10"/>
  <c r="AG30" i="10"/>
  <c r="AG29" i="10"/>
  <c r="AG28" i="10"/>
  <c r="AG27" i="10"/>
  <c r="AG26" i="10"/>
  <c r="AG25" i="10"/>
  <c r="AG24" i="10"/>
  <c r="AG23" i="10"/>
  <c r="AG22" i="10"/>
  <c r="AG21" i="10"/>
  <c r="AG24" i="8"/>
  <c r="AF24" i="8"/>
  <c r="AE24" i="8"/>
  <c r="AD24" i="8"/>
  <c r="AC24" i="8"/>
  <c r="AB24" i="8"/>
  <c r="AI165" i="34" l="1"/>
  <c r="G129" i="70" s="1"/>
  <c r="AI164" i="34"/>
  <c r="G128" i="70" s="1"/>
  <c r="AN165" i="34"/>
  <c r="L129" i="70" s="1"/>
  <c r="AL165" i="34"/>
  <c r="J129" i="70" s="1"/>
  <c r="AJ165" i="34"/>
  <c r="H129" i="70" s="1"/>
  <c r="AJ164" i="34"/>
  <c r="H128" i="70" s="1"/>
  <c r="AK164" i="34"/>
  <c r="I128" i="70" s="1"/>
  <c r="AM164" i="34"/>
  <c r="K128" i="70" s="1"/>
  <c r="AL164" i="34"/>
  <c r="J128" i="70" s="1"/>
  <c r="AN164" i="34"/>
  <c r="L128" i="70" s="1"/>
  <c r="AK165" i="34"/>
  <c r="I129" i="70" s="1"/>
  <c r="AM165" i="34"/>
  <c r="K129" i="70" s="1"/>
  <c r="AI185" i="34"/>
  <c r="G149" i="70" s="1"/>
  <c r="AL186" i="34"/>
  <c r="J150" i="70" s="1"/>
  <c r="AI186" i="34"/>
  <c r="G150" i="70" s="1"/>
  <c r="AJ185" i="34"/>
  <c r="H149" i="70" s="1"/>
  <c r="AM185" i="34"/>
  <c r="K149" i="70" s="1"/>
  <c r="AK186" i="34"/>
  <c r="I150" i="70" s="1"/>
  <c r="AK185" i="34"/>
  <c r="I149" i="70" s="1"/>
  <c r="AM186" i="34"/>
  <c r="K150" i="70" s="1"/>
  <c r="AN185" i="34"/>
  <c r="L149" i="70" s="1"/>
  <c r="AL185" i="34"/>
  <c r="J149" i="70" s="1"/>
  <c r="AJ186" i="34"/>
  <c r="H150" i="70" s="1"/>
  <c r="AN186" i="34"/>
  <c r="L150" i="70" s="1"/>
  <c r="AL183" i="34"/>
  <c r="J147" i="70" s="1"/>
  <c r="AK183" i="34"/>
  <c r="I147" i="70" s="1"/>
  <c r="AK182" i="34"/>
  <c r="I146" i="70" s="1"/>
  <c r="AM183" i="34"/>
  <c r="K147" i="70" s="1"/>
  <c r="AL182" i="34"/>
  <c r="J146" i="70" s="1"/>
  <c r="AJ183" i="34"/>
  <c r="H147" i="70" s="1"/>
  <c r="AI182" i="34"/>
  <c r="G146" i="70" s="1"/>
  <c r="AN183" i="34"/>
  <c r="L147" i="70" s="1"/>
  <c r="AM182" i="34"/>
  <c r="K146" i="70" s="1"/>
  <c r="AI183" i="34"/>
  <c r="G147" i="70" s="1"/>
  <c r="AJ182" i="34"/>
  <c r="H146" i="70" s="1"/>
  <c r="AN182" i="34"/>
  <c r="L146" i="70" s="1"/>
  <c r="AK177" i="34"/>
  <c r="I141" i="70" s="1"/>
  <c r="AM176" i="34"/>
  <c r="K140" i="70" s="1"/>
  <c r="AM177" i="34"/>
  <c r="K141" i="70" s="1"/>
  <c r="AN177" i="34"/>
  <c r="L141" i="70" s="1"/>
  <c r="AI177" i="34"/>
  <c r="G141" i="70" s="1"/>
  <c r="AJ176" i="34"/>
  <c r="H140" i="70" s="1"/>
  <c r="AK176" i="34"/>
  <c r="I140" i="70" s="1"/>
  <c r="AN176" i="34"/>
  <c r="L140" i="70" s="1"/>
  <c r="AJ177" i="34"/>
  <c r="H141" i="70" s="1"/>
  <c r="AL176" i="34"/>
  <c r="J140" i="70" s="1"/>
  <c r="AI176" i="34"/>
  <c r="G140" i="70" s="1"/>
  <c r="AL177" i="34"/>
  <c r="J141" i="70" s="1"/>
  <c r="AL168" i="34"/>
  <c r="J132" i="70" s="1"/>
  <c r="AI168" i="34"/>
  <c r="G132" i="70" s="1"/>
  <c r="AN168" i="34"/>
  <c r="L132" i="70" s="1"/>
  <c r="AM168" i="34"/>
  <c r="K132" i="70" s="1"/>
  <c r="AJ167" i="34"/>
  <c r="H131" i="70" s="1"/>
  <c r="AJ168" i="34"/>
  <c r="H132" i="70" s="1"/>
  <c r="AK167" i="34"/>
  <c r="I131" i="70" s="1"/>
  <c r="AN167" i="34"/>
  <c r="L131" i="70" s="1"/>
  <c r="AK168" i="34"/>
  <c r="I132" i="70" s="1"/>
  <c r="AM167" i="34"/>
  <c r="K131" i="70" s="1"/>
  <c r="AL167" i="34"/>
  <c r="J131" i="70" s="1"/>
  <c r="AI167" i="34"/>
  <c r="G131" i="70" s="1"/>
  <c r="AK179" i="34"/>
  <c r="I143" i="70" s="1"/>
  <c r="AM179" i="34"/>
  <c r="K143" i="70" s="1"/>
  <c r="AK180" i="34"/>
  <c r="I144" i="70" s="1"/>
  <c r="AI179" i="34"/>
  <c r="G143" i="70" s="1"/>
  <c r="AJ179" i="34"/>
  <c r="H143" i="70" s="1"/>
  <c r="AN180" i="34"/>
  <c r="L144" i="70" s="1"/>
  <c r="AM180" i="34"/>
  <c r="K144" i="70" s="1"/>
  <c r="AN179" i="34"/>
  <c r="L143" i="70" s="1"/>
  <c r="AL179" i="34"/>
  <c r="J143" i="70" s="1"/>
  <c r="AI180" i="34"/>
  <c r="G144" i="70" s="1"/>
  <c r="AJ180" i="34"/>
  <c r="H144" i="70" s="1"/>
  <c r="AL180" i="34"/>
  <c r="J144" i="70" s="1"/>
  <c r="AN162" i="34"/>
  <c r="L126" i="70" s="1"/>
  <c r="AK162" i="34"/>
  <c r="I126" i="70" s="1"/>
  <c r="AJ162" i="34"/>
  <c r="H126" i="70" s="1"/>
  <c r="AI162" i="34"/>
  <c r="G126" i="70" s="1"/>
  <c r="AL162" i="34"/>
  <c r="J126" i="70" s="1"/>
  <c r="AM162" i="34"/>
  <c r="K126" i="70" s="1"/>
  <c r="AO47" i="21"/>
  <c r="S47" i="21" s="1"/>
  <c r="AN47" i="21"/>
  <c r="R47" i="21" s="1"/>
  <c r="AL72" i="17"/>
  <c r="AK47" i="16"/>
  <c r="AJ47" i="16"/>
  <c r="P47" i="16" s="1"/>
  <c r="AI47" i="16"/>
  <c r="D3" i="79"/>
  <c r="B297" i="79"/>
  <c r="D297" i="79"/>
  <c r="B3" i="79"/>
  <c r="AQ30" i="13"/>
  <c r="BB62" i="18"/>
  <c r="BB70" i="18"/>
  <c r="BB78" i="18"/>
  <c r="BB86" i="18"/>
  <c r="BB94" i="18"/>
  <c r="BB102" i="18"/>
  <c r="BB110" i="18"/>
  <c r="BB118" i="18"/>
  <c r="BB126" i="18"/>
  <c r="BB134" i="18"/>
  <c r="BB142" i="18"/>
  <c r="BB58" i="18"/>
  <c r="BA74" i="17"/>
  <c r="BA100" i="17"/>
  <c r="BA101" i="17"/>
  <c r="BA106" i="17"/>
  <c r="BA132" i="17"/>
  <c r="BA133" i="17"/>
  <c r="BA138" i="17"/>
  <c r="AW54" i="16"/>
  <c r="AW62" i="16"/>
  <c r="AW70" i="16"/>
  <c r="AW78" i="16"/>
  <c r="AW86" i="16"/>
  <c r="AW94" i="16"/>
  <c r="AW102" i="16"/>
  <c r="AW110" i="16"/>
  <c r="AW118" i="16"/>
  <c r="BB61" i="18"/>
  <c r="BB69" i="18"/>
  <c r="BB77" i="18"/>
  <c r="BB85" i="18"/>
  <c r="BB93" i="18"/>
  <c r="BB101" i="18"/>
  <c r="BB109" i="18"/>
  <c r="BB117" i="18"/>
  <c r="BB125" i="18"/>
  <c r="BB133" i="18"/>
  <c r="BB141" i="18"/>
  <c r="BA94" i="17"/>
  <c r="BA95" i="17"/>
  <c r="BA96" i="17"/>
  <c r="BA97" i="17"/>
  <c r="BA99" i="17"/>
  <c r="BA126" i="17"/>
  <c r="BA127" i="17"/>
  <c r="BA128" i="17"/>
  <c r="BA129" i="17"/>
  <c r="BA131" i="17"/>
  <c r="BA72" i="17"/>
  <c r="AW53" i="16"/>
  <c r="AW61" i="16"/>
  <c r="AW69" i="16"/>
  <c r="AW77" i="16"/>
  <c r="AW85" i="16"/>
  <c r="AW93" i="16"/>
  <c r="AW101" i="16"/>
  <c r="AW109" i="16"/>
  <c r="AW117" i="16"/>
  <c r="BB60" i="18"/>
  <c r="BB68" i="18"/>
  <c r="BB76" i="18"/>
  <c r="BB84" i="18"/>
  <c r="BB92" i="18"/>
  <c r="BB100" i="18"/>
  <c r="BB108" i="18"/>
  <c r="BB116" i="18"/>
  <c r="BB124" i="18"/>
  <c r="BB132" i="18"/>
  <c r="BB140" i="18"/>
  <c r="BA92" i="17"/>
  <c r="BA93" i="17"/>
  <c r="BA98" i="17"/>
  <c r="BA124" i="17"/>
  <c r="BA125" i="17"/>
  <c r="BA130" i="17"/>
  <c r="AW52" i="16"/>
  <c r="AW60" i="16"/>
  <c r="AW68" i="16"/>
  <c r="AW76" i="16"/>
  <c r="AW84" i="16"/>
  <c r="AW92" i="16"/>
  <c r="AW100" i="16"/>
  <c r="AW108" i="16"/>
  <c r="AW116" i="16"/>
  <c r="BB59" i="18"/>
  <c r="BB67" i="18"/>
  <c r="BB75" i="18"/>
  <c r="BB83" i="18"/>
  <c r="BB91" i="18"/>
  <c r="BB99" i="18"/>
  <c r="BB107" i="18"/>
  <c r="BB115" i="18"/>
  <c r="BB123" i="18"/>
  <c r="BB131" i="18"/>
  <c r="BB139" i="18"/>
  <c r="BA86" i="17"/>
  <c r="BA87" i="17"/>
  <c r="BA88" i="17"/>
  <c r="BA89" i="17"/>
  <c r="BA91" i="17"/>
  <c r="BA118" i="17"/>
  <c r="BA119" i="17"/>
  <c r="BA120" i="17"/>
  <c r="BA121" i="17"/>
  <c r="BA123" i="17"/>
  <c r="BA150" i="17"/>
  <c r="BA151" i="17"/>
  <c r="BA152" i="17"/>
  <c r="BA153" i="17"/>
  <c r="AW51" i="16"/>
  <c r="AW59" i="16"/>
  <c r="AW67" i="16"/>
  <c r="AW75" i="16"/>
  <c r="AW83" i="16"/>
  <c r="AW91" i="16"/>
  <c r="AW99" i="16"/>
  <c r="AW107" i="16"/>
  <c r="AW115" i="16"/>
  <c r="AW123" i="16"/>
  <c r="BB66" i="18"/>
  <c r="BB74" i="18"/>
  <c r="BB82" i="18"/>
  <c r="BB90" i="18"/>
  <c r="BB98" i="18"/>
  <c r="BB106" i="18"/>
  <c r="BB114" i="18"/>
  <c r="BB122" i="18"/>
  <c r="BB130" i="18"/>
  <c r="BB138" i="18"/>
  <c r="BA84" i="17"/>
  <c r="BA85" i="17"/>
  <c r="BA90" i="17"/>
  <c r="BA116" i="17"/>
  <c r="BA117" i="17"/>
  <c r="BA122" i="17"/>
  <c r="BA148" i="17"/>
  <c r="BA149" i="17"/>
  <c r="AW50" i="16"/>
  <c r="AW58" i="16"/>
  <c r="AW66" i="16"/>
  <c r="AW74" i="16"/>
  <c r="AW82" i="16"/>
  <c r="AW90" i="16"/>
  <c r="AW98" i="16"/>
  <c r="AW106" i="16"/>
  <c r="AW114" i="16"/>
  <c r="AW122" i="16"/>
  <c r="AW46" i="16"/>
  <c r="BB65" i="18"/>
  <c r="BB73" i="18"/>
  <c r="BB81" i="18"/>
  <c r="BB89" i="18"/>
  <c r="BB97" i="18"/>
  <c r="BB105" i="18"/>
  <c r="BB113" i="18"/>
  <c r="BB121" i="18"/>
  <c r="BB129" i="18"/>
  <c r="BB137" i="18"/>
  <c r="BB145" i="18"/>
  <c r="BA78" i="17"/>
  <c r="BA79" i="17"/>
  <c r="BA80" i="17"/>
  <c r="BA81" i="17"/>
  <c r="BA83" i="17"/>
  <c r="BA110" i="17"/>
  <c r="BA111" i="17"/>
  <c r="BA112" i="17"/>
  <c r="BA113" i="17"/>
  <c r="BA115" i="17"/>
  <c r="BA142" i="17"/>
  <c r="BA143" i="17"/>
  <c r="BA144" i="17"/>
  <c r="BA145" i="17"/>
  <c r="BA147" i="17"/>
  <c r="AW49" i="16"/>
  <c r="AW57" i="16"/>
  <c r="AW65" i="16"/>
  <c r="AW73" i="16"/>
  <c r="AW81" i="16"/>
  <c r="AW89" i="16"/>
  <c r="AW97" i="16"/>
  <c r="AW105" i="16"/>
  <c r="AW113" i="16"/>
  <c r="AW121" i="16"/>
  <c r="BB64" i="18"/>
  <c r="BB72" i="18"/>
  <c r="BB80" i="18"/>
  <c r="BB88" i="18"/>
  <c r="BB96" i="18"/>
  <c r="BB104" i="18"/>
  <c r="BB112" i="18"/>
  <c r="BB120" i="18"/>
  <c r="BB128" i="18"/>
  <c r="BB136" i="18"/>
  <c r="BB144" i="18"/>
  <c r="BA76" i="17"/>
  <c r="BA77" i="17"/>
  <c r="BA82" i="17"/>
  <c r="BA108" i="17"/>
  <c r="BA109" i="17"/>
  <c r="BA114" i="17"/>
  <c r="BA140" i="17"/>
  <c r="BA141" i="17"/>
  <c r="BA146" i="17"/>
  <c r="AW48" i="16"/>
  <c r="AW56" i="16"/>
  <c r="AW64" i="16"/>
  <c r="AW72" i="16"/>
  <c r="AW80" i="16"/>
  <c r="AW88" i="16"/>
  <c r="AW96" i="16"/>
  <c r="AW104" i="16"/>
  <c r="AW112" i="16"/>
  <c r="AW120" i="16"/>
  <c r="BB63" i="18"/>
  <c r="BB71" i="18"/>
  <c r="BB79" i="18"/>
  <c r="BB87" i="18"/>
  <c r="BB95" i="18"/>
  <c r="BB103" i="18"/>
  <c r="BB111" i="18"/>
  <c r="BB119" i="18"/>
  <c r="BB127" i="18"/>
  <c r="BB135" i="18"/>
  <c r="BB143" i="18"/>
  <c r="BA73" i="17"/>
  <c r="BA75" i="17"/>
  <c r="BA102" i="17"/>
  <c r="BA103" i="17"/>
  <c r="BA104" i="17"/>
  <c r="BA105" i="17"/>
  <c r="BA107" i="17"/>
  <c r="BA134" i="17"/>
  <c r="BA135" i="17"/>
  <c r="BA136" i="17"/>
  <c r="BA137" i="17"/>
  <c r="BA139" i="17"/>
  <c r="AW47" i="16"/>
  <c r="AW55" i="16"/>
  <c r="AW63" i="16"/>
  <c r="AW71" i="16"/>
  <c r="AW79" i="16"/>
  <c r="AW87" i="16"/>
  <c r="AW95" i="16"/>
  <c r="AW103" i="16"/>
  <c r="AW111" i="16"/>
  <c r="AW119" i="16"/>
  <c r="AW65" i="18"/>
  <c r="AW73" i="18"/>
  <c r="AW81" i="18"/>
  <c r="AW89" i="18"/>
  <c r="AW97" i="18"/>
  <c r="AW105" i="18"/>
  <c r="AW113" i="18"/>
  <c r="AW121" i="18"/>
  <c r="AW129" i="18"/>
  <c r="AW137" i="18"/>
  <c r="AW145" i="18"/>
  <c r="AV78" i="17"/>
  <c r="AV79" i="17"/>
  <c r="BC79" i="17" s="1"/>
  <c r="AV80" i="17"/>
  <c r="BC80" i="17" s="1"/>
  <c r="AV81" i="17"/>
  <c r="AV83" i="17"/>
  <c r="AV110" i="17"/>
  <c r="AV111" i="17"/>
  <c r="BC111" i="17" s="1"/>
  <c r="AV112" i="17"/>
  <c r="BC112" i="17" s="1"/>
  <c r="AV113" i="17"/>
  <c r="AV115" i="17"/>
  <c r="AV142" i="17"/>
  <c r="AV143" i="17"/>
  <c r="BC143" i="17" s="1"/>
  <c r="AV144" i="17"/>
  <c r="BC144" i="17" s="1"/>
  <c r="AV145" i="17"/>
  <c r="AV147" i="17"/>
  <c r="AR49" i="16"/>
  <c r="AR57" i="16"/>
  <c r="AR65" i="16"/>
  <c r="AR73" i="16"/>
  <c r="AR81" i="16"/>
  <c r="AR89" i="16"/>
  <c r="AR97" i="16"/>
  <c r="AR105" i="16"/>
  <c r="AR113" i="16"/>
  <c r="AR121" i="16"/>
  <c r="AW64" i="18"/>
  <c r="AW72" i="18"/>
  <c r="AW80" i="18"/>
  <c r="AW88" i="18"/>
  <c r="AW96" i="18"/>
  <c r="AW104" i="18"/>
  <c r="AW112" i="18"/>
  <c r="AW120" i="18"/>
  <c r="AW128" i="18"/>
  <c r="AW136" i="18"/>
  <c r="AW144" i="18"/>
  <c r="AV76" i="17"/>
  <c r="BC76" i="17" s="1"/>
  <c r="AV77" i="17"/>
  <c r="AV82" i="17"/>
  <c r="AV108" i="17"/>
  <c r="BC108" i="17" s="1"/>
  <c r="AV109" i="17"/>
  <c r="AV114" i="17"/>
  <c r="AV140" i="17"/>
  <c r="BC140" i="17" s="1"/>
  <c r="AV141" i="17"/>
  <c r="AV146" i="17"/>
  <c r="AR48" i="16"/>
  <c r="AR56" i="16"/>
  <c r="AR64" i="16"/>
  <c r="AR72" i="16"/>
  <c r="AR80" i="16"/>
  <c r="AR88" i="16"/>
  <c r="AR96" i="16"/>
  <c r="AR104" i="16"/>
  <c r="AR112" i="16"/>
  <c r="AR120" i="16"/>
  <c r="AR46" i="16"/>
  <c r="AW63" i="18"/>
  <c r="AW71" i="18"/>
  <c r="AW79" i="18"/>
  <c r="AW87" i="18"/>
  <c r="AW95" i="18"/>
  <c r="AW103" i="18"/>
  <c r="AW111" i="18"/>
  <c r="AW119" i="18"/>
  <c r="AW127" i="18"/>
  <c r="AW135" i="18"/>
  <c r="AW143" i="18"/>
  <c r="AV73" i="17"/>
  <c r="AV75" i="17"/>
  <c r="AV102" i="17"/>
  <c r="AV103" i="17"/>
  <c r="BC103" i="17" s="1"/>
  <c r="AV104" i="17"/>
  <c r="BC104" i="17" s="1"/>
  <c r="AV105" i="17"/>
  <c r="AV107" i="17"/>
  <c r="AV134" i="17"/>
  <c r="AV135" i="17"/>
  <c r="BC135" i="17" s="1"/>
  <c r="AV136" i="17"/>
  <c r="BC136" i="17" s="1"/>
  <c r="AV137" i="17"/>
  <c r="AV139" i="17"/>
  <c r="AR47" i="16"/>
  <c r="AR55" i="16"/>
  <c r="AR63" i="16"/>
  <c r="AR71" i="16"/>
  <c r="AR79" i="16"/>
  <c r="AR87" i="16"/>
  <c r="AR95" i="16"/>
  <c r="AR103" i="16"/>
  <c r="AR111" i="16"/>
  <c r="AR119" i="16"/>
  <c r="AM90" i="65"/>
  <c r="AO90" i="65" s="1"/>
  <c r="AW62" i="18"/>
  <c r="AW70" i="18"/>
  <c r="AW78" i="18"/>
  <c r="AW86" i="18"/>
  <c r="AW94" i="18"/>
  <c r="AW102" i="18"/>
  <c r="AW110" i="18"/>
  <c r="AW118" i="18"/>
  <c r="AW126" i="18"/>
  <c r="AW134" i="18"/>
  <c r="AW142" i="18"/>
  <c r="AV74" i="17"/>
  <c r="AV100" i="17"/>
  <c r="BC100" i="17" s="1"/>
  <c r="AV101" i="17"/>
  <c r="AV106" i="17"/>
  <c r="AV132" i="17"/>
  <c r="BC132" i="17" s="1"/>
  <c r="AV133" i="17"/>
  <c r="AV138" i="17"/>
  <c r="AR54" i="16"/>
  <c r="AR62" i="16"/>
  <c r="AR70" i="16"/>
  <c r="AR78" i="16"/>
  <c r="AR86" i="16"/>
  <c r="AR94" i="16"/>
  <c r="AR102" i="16"/>
  <c r="AR110" i="16"/>
  <c r="AR118" i="16"/>
  <c r="AW61" i="18"/>
  <c r="AW69" i="18"/>
  <c r="AW77" i="18"/>
  <c r="AW85" i="18"/>
  <c r="AW93" i="18"/>
  <c r="AW101" i="18"/>
  <c r="AW109" i="18"/>
  <c r="AW117" i="18"/>
  <c r="AW125" i="18"/>
  <c r="AW133" i="18"/>
  <c r="AW141" i="18"/>
  <c r="AV94" i="17"/>
  <c r="AV95" i="17"/>
  <c r="BC95" i="17" s="1"/>
  <c r="AV96" i="17"/>
  <c r="BC96" i="17" s="1"/>
  <c r="AV97" i="17"/>
  <c r="AV99" i="17"/>
  <c r="AV126" i="17"/>
  <c r="AV127" i="17"/>
  <c r="BC127" i="17" s="1"/>
  <c r="AV128" i="17"/>
  <c r="BC128" i="17" s="1"/>
  <c r="AV129" i="17"/>
  <c r="AV131" i="17"/>
  <c r="AR53" i="16"/>
  <c r="AR61" i="16"/>
  <c r="AR69" i="16"/>
  <c r="AR77" i="16"/>
  <c r="AR85" i="16"/>
  <c r="AR93" i="16"/>
  <c r="AR101" i="16"/>
  <c r="AR109" i="16"/>
  <c r="AR117" i="16"/>
  <c r="AW60" i="18"/>
  <c r="AW68" i="18"/>
  <c r="AW76" i="18"/>
  <c r="AW84" i="18"/>
  <c r="AW92" i="18"/>
  <c r="AW100" i="18"/>
  <c r="AW108" i="18"/>
  <c r="AW116" i="18"/>
  <c r="AW124" i="18"/>
  <c r="AW132" i="18"/>
  <c r="AW140" i="18"/>
  <c r="AW58" i="18"/>
  <c r="AV92" i="17"/>
  <c r="BC92" i="17" s="1"/>
  <c r="AV93" i="17"/>
  <c r="AV98" i="17"/>
  <c r="AV124" i="17"/>
  <c r="BC124" i="17" s="1"/>
  <c r="AV125" i="17"/>
  <c r="AV130" i="17"/>
  <c r="AR52" i="16"/>
  <c r="AR60" i="16"/>
  <c r="AR68" i="16"/>
  <c r="AR76" i="16"/>
  <c r="AR84" i="16"/>
  <c r="AR92" i="16"/>
  <c r="AR100" i="16"/>
  <c r="AR108" i="16"/>
  <c r="AR116" i="16"/>
  <c r="AW59" i="18"/>
  <c r="AW67" i="18"/>
  <c r="AW75" i="18"/>
  <c r="AW83" i="18"/>
  <c r="AW91" i="18"/>
  <c r="AW99" i="18"/>
  <c r="AW107" i="18"/>
  <c r="AW115" i="18"/>
  <c r="AW123" i="18"/>
  <c r="AW131" i="18"/>
  <c r="AW139" i="18"/>
  <c r="AV86" i="17"/>
  <c r="AV87" i="17"/>
  <c r="BC87" i="17" s="1"/>
  <c r="AV88" i="17"/>
  <c r="BC88" i="17" s="1"/>
  <c r="AV89" i="17"/>
  <c r="AV91" i="17"/>
  <c r="AV118" i="17"/>
  <c r="AV119" i="17"/>
  <c r="BC119" i="17" s="1"/>
  <c r="AV120" i="17"/>
  <c r="BC120" i="17" s="1"/>
  <c r="AV121" i="17"/>
  <c r="AV123" i="17"/>
  <c r="AV150" i="17"/>
  <c r="AV151" i="17"/>
  <c r="BC151" i="17" s="1"/>
  <c r="AV152" i="17"/>
  <c r="BC152" i="17" s="1"/>
  <c r="AV153" i="17"/>
  <c r="AV72" i="17"/>
  <c r="AR51" i="16"/>
  <c r="AR59" i="16"/>
  <c r="AR67" i="16"/>
  <c r="AR75" i="16"/>
  <c r="AR83" i="16"/>
  <c r="AR91" i="16"/>
  <c r="AR99" i="16"/>
  <c r="AR107" i="16"/>
  <c r="AR115" i="16"/>
  <c r="AR123" i="16"/>
  <c r="AW66" i="18"/>
  <c r="AW74" i="18"/>
  <c r="AW82" i="18"/>
  <c r="AW90" i="18"/>
  <c r="AW98" i="18"/>
  <c r="AW106" i="18"/>
  <c r="AW114" i="18"/>
  <c r="AW122" i="18"/>
  <c r="AW130" i="18"/>
  <c r="AW138" i="18"/>
  <c r="AV84" i="17"/>
  <c r="BC84" i="17" s="1"/>
  <c r="AV85" i="17"/>
  <c r="AV90" i="17"/>
  <c r="AV116" i="17"/>
  <c r="BC116" i="17" s="1"/>
  <c r="AV117" i="17"/>
  <c r="AV122" i="17"/>
  <c r="AV148" i="17"/>
  <c r="BC148" i="17" s="1"/>
  <c r="AV149" i="17"/>
  <c r="AR50" i="16"/>
  <c r="AR58" i="16"/>
  <c r="AR66" i="16"/>
  <c r="AR74" i="16"/>
  <c r="AR82" i="16"/>
  <c r="AR90" i="16"/>
  <c r="AR98" i="16"/>
  <c r="AR106" i="16"/>
  <c r="AR114" i="16"/>
  <c r="AR122" i="16"/>
  <c r="AM69" i="65"/>
  <c r="AN49" i="68"/>
  <c r="AP49" i="68" s="1"/>
  <c r="AL98" i="66"/>
  <c r="AN98" i="66" s="1"/>
  <c r="AL114" i="66"/>
  <c r="AN114" i="66" s="1"/>
  <c r="AM50" i="65"/>
  <c r="AO50" i="65" s="1"/>
  <c r="AL68" i="66"/>
  <c r="AN68" i="66" s="1"/>
  <c r="AL73" i="66"/>
  <c r="AL81" i="66"/>
  <c r="AM71" i="65"/>
  <c r="AM91" i="65"/>
  <c r="AL100" i="66"/>
  <c r="AN100" i="66" s="1"/>
  <c r="AM66" i="65"/>
  <c r="AO66" i="65" s="1"/>
  <c r="AL52" i="66"/>
  <c r="AN52" i="66" s="1"/>
  <c r="AM58" i="65"/>
  <c r="AO58" i="65" s="1"/>
  <c r="AL60" i="66"/>
  <c r="AM107" i="65"/>
  <c r="AN46" i="68"/>
  <c r="AL89" i="66"/>
  <c r="AM118" i="65"/>
  <c r="AO118" i="65" s="1"/>
  <c r="AM113" i="65"/>
  <c r="AO113" i="65" s="1"/>
  <c r="AL65" i="66"/>
  <c r="AN65" i="66" s="1"/>
  <c r="AL105" i="66"/>
  <c r="AN105" i="66" s="1"/>
  <c r="AN88" i="68"/>
  <c r="AM68" i="65"/>
  <c r="AL75" i="66"/>
  <c r="AN62" i="68"/>
  <c r="AN106" i="68"/>
  <c r="AP106" i="68" s="1"/>
  <c r="AN78" i="68"/>
  <c r="AP78" i="68" s="1"/>
  <c r="AL72" i="66"/>
  <c r="AN72" i="66" s="1"/>
  <c r="AM81" i="65"/>
  <c r="AO81" i="65" s="1"/>
  <c r="AN93" i="68"/>
  <c r="AN81" i="68"/>
  <c r="AN129" i="68"/>
  <c r="AN109" i="68"/>
  <c r="AN73" i="68"/>
  <c r="AP73" i="68" s="1"/>
  <c r="AN118" i="68"/>
  <c r="AP118" i="68" s="1"/>
  <c r="AL122" i="66"/>
  <c r="AN122" i="66" s="1"/>
  <c r="AL78" i="66"/>
  <c r="AN78" i="66" s="1"/>
  <c r="AL129" i="66"/>
  <c r="AM115" i="65"/>
  <c r="AM67" i="65"/>
  <c r="AM74" i="65"/>
  <c r="AM61" i="65"/>
  <c r="AO61" i="65" s="1"/>
  <c r="AN122" i="68"/>
  <c r="AP122" i="68" s="1"/>
  <c r="AN54" i="68"/>
  <c r="AP54" i="68" s="1"/>
  <c r="AM120" i="65"/>
  <c r="AO120" i="65" s="1"/>
  <c r="AL62" i="66"/>
  <c r="AL59" i="66"/>
  <c r="AL90" i="66"/>
  <c r="AN75" i="68"/>
  <c r="AL97" i="66"/>
  <c r="AN97" i="66" s="1"/>
  <c r="AN117" i="68"/>
  <c r="AP117" i="68" s="1"/>
  <c r="AN76" i="68"/>
  <c r="AP76" i="68" s="1"/>
  <c r="AN112" i="68"/>
  <c r="AP112" i="68" s="1"/>
  <c r="AN104" i="68"/>
  <c r="AN102" i="68"/>
  <c r="AN74" i="68"/>
  <c r="AN65" i="68"/>
  <c r="AN101" i="68"/>
  <c r="AP101" i="68" s="1"/>
  <c r="AN96" i="68"/>
  <c r="AP96" i="68" s="1"/>
  <c r="AN52" i="68"/>
  <c r="AP52" i="68" s="1"/>
  <c r="AL113" i="66"/>
  <c r="AN113" i="66" s="1"/>
  <c r="AL111" i="66"/>
  <c r="AL55" i="66"/>
  <c r="AL70" i="66"/>
  <c r="AM62" i="65"/>
  <c r="AM59" i="65"/>
  <c r="AO59" i="65" s="1"/>
  <c r="AM60" i="65"/>
  <c r="AO60" i="65" s="1"/>
  <c r="AL106" i="66"/>
  <c r="AN106" i="66" s="1"/>
  <c r="AM63" i="65"/>
  <c r="AO63" i="65" s="1"/>
  <c r="AL54" i="66"/>
  <c r="AM85" i="65"/>
  <c r="AM70" i="65"/>
  <c r="AN114" i="68"/>
  <c r="AN86" i="68"/>
  <c r="AN50" i="68"/>
  <c r="AP50" i="68" s="1"/>
  <c r="AN98" i="68"/>
  <c r="AP98" i="68" s="1"/>
  <c r="AN70" i="68"/>
  <c r="AP70" i="68" s="1"/>
  <c r="AL125" i="66"/>
  <c r="AL76" i="66"/>
  <c r="AL51" i="66"/>
  <c r="AN87" i="68"/>
  <c r="AL117" i="66"/>
  <c r="AN117" i="66" s="1"/>
  <c r="AL121" i="66"/>
  <c r="AN121" i="66" s="1"/>
  <c r="AM98" i="65"/>
  <c r="AO98" i="65" s="1"/>
  <c r="AM99" i="65"/>
  <c r="AO99" i="65" s="1"/>
  <c r="AN82" i="68"/>
  <c r="AN128" i="68"/>
  <c r="AN61" i="68"/>
  <c r="AN120" i="68"/>
  <c r="AN125" i="68"/>
  <c r="AP125" i="68" s="1"/>
  <c r="AL61" i="66"/>
  <c r="AN61" i="66" s="1"/>
  <c r="AL119" i="66"/>
  <c r="AN119" i="66" s="1"/>
  <c r="AL94" i="66"/>
  <c r="AN94" i="66" s="1"/>
  <c r="AM65" i="65"/>
  <c r="AM64" i="65"/>
  <c r="AN84" i="68"/>
  <c r="AN110" i="68"/>
  <c r="AL92" i="66"/>
  <c r="AN92" i="66" s="1"/>
  <c r="AL124" i="66"/>
  <c r="AN124" i="66" s="1"/>
  <c r="AL85" i="66"/>
  <c r="AN85" i="66" s="1"/>
  <c r="AL109" i="66"/>
  <c r="AN109" i="66" s="1"/>
  <c r="AL93" i="66"/>
  <c r="AM111" i="65"/>
  <c r="AM78" i="65"/>
  <c r="AL116" i="66"/>
  <c r="AN116" i="66" s="1"/>
  <c r="AN64" i="68"/>
  <c r="AP64" i="68" s="1"/>
  <c r="AN68" i="68"/>
  <c r="AP68" i="68" s="1"/>
  <c r="AN116" i="68"/>
  <c r="AP116" i="68" s="1"/>
  <c r="AL107" i="66"/>
  <c r="AL115" i="66"/>
  <c r="AL123" i="66"/>
  <c r="AL74" i="66"/>
  <c r="AL99" i="66"/>
  <c r="AN99" i="66" s="1"/>
  <c r="AM83" i="65"/>
  <c r="AO83" i="65" s="1"/>
  <c r="AM48" i="65"/>
  <c r="AO48" i="65" s="1"/>
  <c r="AL112" i="66"/>
  <c r="AN112" i="66" s="1"/>
  <c r="AM106" i="65"/>
  <c r="AM126" i="65"/>
  <c r="AM123" i="65"/>
  <c r="AM56" i="65"/>
  <c r="AM75" i="65"/>
  <c r="AO75" i="65" s="1"/>
  <c r="AM121" i="65"/>
  <c r="AO121" i="65" s="1"/>
  <c r="AN66" i="68"/>
  <c r="AP66" i="68" s="1"/>
  <c r="AN85" i="68"/>
  <c r="AP85" i="68" s="1"/>
  <c r="AN69" i="68"/>
  <c r="AP69" i="68" s="1"/>
  <c r="AN121" i="68"/>
  <c r="AN57" i="68"/>
  <c r="AN119" i="68"/>
  <c r="AN107" i="68"/>
  <c r="AP107" i="68" s="1"/>
  <c r="AN79" i="68"/>
  <c r="AP79" i="68" s="1"/>
  <c r="AN77" i="68"/>
  <c r="AP77" i="68" s="1"/>
  <c r="AL128" i="66"/>
  <c r="AN128" i="66" s="1"/>
  <c r="AL88" i="66"/>
  <c r="AL71" i="66"/>
  <c r="AL50" i="66"/>
  <c r="AL86" i="66"/>
  <c r="AM73" i="65"/>
  <c r="AO73" i="65" s="1"/>
  <c r="AM53" i="65"/>
  <c r="AO53" i="65" s="1"/>
  <c r="AM114" i="65"/>
  <c r="AO114" i="65" s="1"/>
  <c r="AM112" i="65"/>
  <c r="AO112" i="65" s="1"/>
  <c r="AM104" i="65"/>
  <c r="AM102" i="65"/>
  <c r="AM100" i="65"/>
  <c r="AO100" i="65" s="1"/>
  <c r="AM105" i="65"/>
  <c r="AN97" i="68"/>
  <c r="AP97" i="68" s="1"/>
  <c r="AM127" i="65"/>
  <c r="AO127" i="65" s="1"/>
  <c r="AM109" i="65"/>
  <c r="AO109" i="65" s="1"/>
  <c r="AL67" i="66"/>
  <c r="AN67" i="66" s="1"/>
  <c r="AN89" i="68"/>
  <c r="AN56" i="68"/>
  <c r="AN72" i="68"/>
  <c r="AP72" i="68" s="1"/>
  <c r="AN90" i="68"/>
  <c r="AL66" i="66"/>
  <c r="AN66" i="66" s="1"/>
  <c r="AL102" i="66"/>
  <c r="AN102" i="66" s="1"/>
  <c r="AN71" i="68"/>
  <c r="AP71" i="68" s="1"/>
  <c r="AN59" i="68"/>
  <c r="AP59" i="68" s="1"/>
  <c r="AN105" i="68"/>
  <c r="AP105" i="68" s="1"/>
  <c r="AN111" i="68"/>
  <c r="AL64" i="66"/>
  <c r="AM54" i="65"/>
  <c r="AO54" i="65" s="1"/>
  <c r="AM88" i="65"/>
  <c r="AO88" i="65" s="1"/>
  <c r="AM89" i="65"/>
  <c r="AO89" i="65" s="1"/>
  <c r="AM47" i="65"/>
  <c r="AO47" i="65" s="1"/>
  <c r="AN94" i="68"/>
  <c r="AP94" i="68" s="1"/>
  <c r="AN95" i="68"/>
  <c r="AP95" i="68" s="1"/>
  <c r="AN91" i="68"/>
  <c r="AP91" i="68" s="1"/>
  <c r="AN63" i="68"/>
  <c r="AN99" i="68"/>
  <c r="AP99" i="68" s="1"/>
  <c r="AN48" i="68"/>
  <c r="AP48" i="68" s="1"/>
  <c r="AN123" i="68"/>
  <c r="AP123" i="68" s="1"/>
  <c r="AN83" i="68"/>
  <c r="AP83" i="68" s="1"/>
  <c r="AL57" i="66"/>
  <c r="AN57" i="66" s="1"/>
  <c r="AL56" i="66"/>
  <c r="AN56" i="66" s="1"/>
  <c r="AL104" i="66"/>
  <c r="AN104" i="66" s="1"/>
  <c r="AL79" i="66"/>
  <c r="AL87" i="66"/>
  <c r="AN87" i="66" s="1"/>
  <c r="AL127" i="66"/>
  <c r="AN127" i="66" s="1"/>
  <c r="AL103" i="66"/>
  <c r="AN103" i="66" s="1"/>
  <c r="AM82" i="65"/>
  <c r="AO82" i="65" s="1"/>
  <c r="AM119" i="65"/>
  <c r="AM101" i="65"/>
  <c r="AM110" i="65"/>
  <c r="AO110" i="65" s="1"/>
  <c r="AM84" i="65"/>
  <c r="AM86" i="65"/>
  <c r="AO86" i="65" s="1"/>
  <c r="AM103" i="65"/>
  <c r="AO103" i="65" s="1"/>
  <c r="AM51" i="65"/>
  <c r="AO51" i="65" s="1"/>
  <c r="AN67" i="68"/>
  <c r="AP67" i="68" s="1"/>
  <c r="AL95" i="66"/>
  <c r="AM108" i="65"/>
  <c r="AM117" i="65"/>
  <c r="AO117" i="65" s="1"/>
  <c r="AM80" i="65"/>
  <c r="AN80" i="68"/>
  <c r="AP80" i="68" s="1"/>
  <c r="AN124" i="68"/>
  <c r="AP124" i="68" s="1"/>
  <c r="AL80" i="66"/>
  <c r="AN80" i="66" s="1"/>
  <c r="AL82" i="66"/>
  <c r="AN82" i="66" s="1"/>
  <c r="AL69" i="66"/>
  <c r="AL91" i="66"/>
  <c r="AM95" i="65"/>
  <c r="AN58" i="68"/>
  <c r="AM122" i="65"/>
  <c r="AO122" i="65" s="1"/>
  <c r="AN100" i="68"/>
  <c r="AP100" i="68" s="1"/>
  <c r="AN113" i="68"/>
  <c r="AP113" i="68" s="1"/>
  <c r="AN108" i="68"/>
  <c r="AP108" i="68" s="1"/>
  <c r="AN92" i="68"/>
  <c r="AP92" i="68" s="1"/>
  <c r="AN60" i="68"/>
  <c r="AP60" i="68" s="1"/>
  <c r="AM79" i="65"/>
  <c r="AM76" i="65"/>
  <c r="AO76" i="65" s="1"/>
  <c r="AM92" i="65"/>
  <c r="AO92" i="65" s="1"/>
  <c r="AN103" i="68"/>
  <c r="AP103" i="68" s="1"/>
  <c r="AN55" i="68"/>
  <c r="AP55" i="68" s="1"/>
  <c r="AL126" i="66"/>
  <c r="AM55" i="65"/>
  <c r="AO55" i="65" s="1"/>
  <c r="AM93" i="65"/>
  <c r="AO93" i="65" s="1"/>
  <c r="AM87" i="65"/>
  <c r="AM94" i="65"/>
  <c r="AO94" i="65" s="1"/>
  <c r="AM125" i="65"/>
  <c r="AO125" i="65" s="1"/>
  <c r="AM52" i="65"/>
  <c r="AO52" i="65" s="1"/>
  <c r="AN126" i="68"/>
  <c r="AP126" i="68" s="1"/>
  <c r="AL63" i="66"/>
  <c r="AN51" i="68"/>
  <c r="AP51" i="68" s="1"/>
  <c r="AN47" i="68"/>
  <c r="AP47" i="68" s="1"/>
  <c r="AN127" i="68"/>
  <c r="AN115" i="68"/>
  <c r="AP115" i="68" s="1"/>
  <c r="AN53" i="68"/>
  <c r="AP53" i="68" s="1"/>
  <c r="AN45" i="68"/>
  <c r="AP45" i="68" s="1"/>
  <c r="AL101" i="66"/>
  <c r="AN101" i="66" s="1"/>
  <c r="AL130" i="66"/>
  <c r="AL96" i="66"/>
  <c r="AL84" i="66"/>
  <c r="AN84" i="66" s="1"/>
  <c r="AL110" i="66"/>
  <c r="AL108" i="66"/>
  <c r="AL53" i="66"/>
  <c r="AN53" i="66" s="1"/>
  <c r="AL83" i="66"/>
  <c r="AN83" i="66" s="1"/>
  <c r="AL58" i="66"/>
  <c r="AN58" i="66" s="1"/>
  <c r="AL77" i="66"/>
  <c r="AM72" i="65"/>
  <c r="AM77" i="65"/>
  <c r="AO77" i="65" s="1"/>
  <c r="AM49" i="65"/>
  <c r="AM57" i="65"/>
  <c r="AO57" i="65" s="1"/>
  <c r="AM97" i="65"/>
  <c r="AO97" i="65" s="1"/>
  <c r="AM124" i="65"/>
  <c r="AO124" i="65" s="1"/>
  <c r="AM116" i="65"/>
  <c r="AO116" i="65" s="1"/>
  <c r="AL118" i="66"/>
  <c r="AL120" i="66"/>
  <c r="AM96" i="65"/>
  <c r="AO96" i="65" s="1"/>
  <c r="AM65" i="53"/>
  <c r="AM80" i="57"/>
  <c r="AO80" i="57" s="1"/>
  <c r="AM94" i="55"/>
  <c r="AO94" i="55" s="1"/>
  <c r="AM103" i="55"/>
  <c r="AO103" i="55" s="1"/>
  <c r="AM114" i="53"/>
  <c r="AO114" i="53" s="1"/>
  <c r="AM101" i="57"/>
  <c r="AM67" i="57"/>
  <c r="AM55" i="57"/>
  <c r="AO55" i="57" s="1"/>
  <c r="AM106" i="55"/>
  <c r="AM67" i="55"/>
  <c r="AO67" i="55" s="1"/>
  <c r="AM113" i="55"/>
  <c r="AO113" i="55" s="1"/>
  <c r="AM59" i="55"/>
  <c r="AO59" i="55" s="1"/>
  <c r="AM62" i="55"/>
  <c r="AO62" i="55" s="1"/>
  <c r="AM58" i="55"/>
  <c r="AO58" i="55" s="1"/>
  <c r="AM110" i="55"/>
  <c r="AM84" i="55"/>
  <c r="AO84" i="55" s="1"/>
  <c r="AM92" i="55"/>
  <c r="AM96" i="55"/>
  <c r="AO96" i="55" s="1"/>
  <c r="AM85" i="55"/>
  <c r="AO85" i="55" s="1"/>
  <c r="AM74" i="55"/>
  <c r="AO74" i="55" s="1"/>
  <c r="AM82" i="53"/>
  <c r="AO82" i="53" s="1"/>
  <c r="AM140" i="53"/>
  <c r="AM79" i="53"/>
  <c r="AM120" i="53"/>
  <c r="AO120" i="53" s="1"/>
  <c r="AM66" i="53"/>
  <c r="AM132" i="53"/>
  <c r="AO132" i="53" s="1"/>
  <c r="AM78" i="53"/>
  <c r="AO78" i="53" s="1"/>
  <c r="AM119" i="53"/>
  <c r="AO119" i="53" s="1"/>
  <c r="AM67" i="53"/>
  <c r="AO67" i="53" s="1"/>
  <c r="AM75" i="53"/>
  <c r="AM117" i="55"/>
  <c r="AM139" i="53"/>
  <c r="AO139" i="53" s="1"/>
  <c r="AM77" i="53"/>
  <c r="AM93" i="55"/>
  <c r="AO93" i="55" s="1"/>
  <c r="AM65" i="55"/>
  <c r="AO65" i="55" s="1"/>
  <c r="AM63" i="57"/>
  <c r="AO63" i="57" s="1"/>
  <c r="AM55" i="55"/>
  <c r="AO55" i="55" s="1"/>
  <c r="AM78" i="55"/>
  <c r="AM134" i="53"/>
  <c r="AM53" i="55"/>
  <c r="AO53" i="55" s="1"/>
  <c r="AM61" i="55"/>
  <c r="AM111" i="55"/>
  <c r="AO111" i="55" s="1"/>
  <c r="AM54" i="55"/>
  <c r="AO54" i="55" s="1"/>
  <c r="AM98" i="53"/>
  <c r="AO98" i="53" s="1"/>
  <c r="AM126" i="53"/>
  <c r="AO126" i="53" s="1"/>
  <c r="AM90" i="57"/>
  <c r="AM58" i="57"/>
  <c r="AM110" i="57"/>
  <c r="AO110" i="57" s="1"/>
  <c r="AM131" i="57"/>
  <c r="AM57" i="55"/>
  <c r="AO57" i="55" s="1"/>
  <c r="AM114" i="55"/>
  <c r="AO114" i="55" s="1"/>
  <c r="AM56" i="55"/>
  <c r="AO56" i="55" s="1"/>
  <c r="AM104" i="55"/>
  <c r="AO104" i="55" s="1"/>
  <c r="AM72" i="55"/>
  <c r="AM66" i="55"/>
  <c r="AM90" i="53"/>
  <c r="AO90" i="53" s="1"/>
  <c r="AM83" i="53"/>
  <c r="AM99" i="53"/>
  <c r="AO99" i="53" s="1"/>
  <c r="AM81" i="53"/>
  <c r="AO81" i="53" s="1"/>
  <c r="AM85" i="53"/>
  <c r="AO85" i="53" s="1"/>
  <c r="AM107" i="55"/>
  <c r="AO107" i="55" s="1"/>
  <c r="AM108" i="55"/>
  <c r="AM89" i="53"/>
  <c r="AM100" i="57"/>
  <c r="AO100" i="57" s="1"/>
  <c r="AM87" i="55"/>
  <c r="AM118" i="57"/>
  <c r="AO118" i="57" s="1"/>
  <c r="AM69" i="57"/>
  <c r="AO69" i="57" s="1"/>
  <c r="AM78" i="57"/>
  <c r="AO78" i="57" s="1"/>
  <c r="AM53" i="57"/>
  <c r="AO53" i="57" s="1"/>
  <c r="AM99" i="55"/>
  <c r="AM63" i="53"/>
  <c r="AM138" i="53"/>
  <c r="AO138" i="53" s="1"/>
  <c r="AM97" i="57"/>
  <c r="AM99" i="57"/>
  <c r="AO99" i="57" s="1"/>
  <c r="AM123" i="57"/>
  <c r="AO123" i="57" s="1"/>
  <c r="AM117" i="57"/>
  <c r="AO117" i="57" s="1"/>
  <c r="AM104" i="57"/>
  <c r="AO104" i="57" s="1"/>
  <c r="AM123" i="55"/>
  <c r="AM102" i="55"/>
  <c r="AM134" i="55"/>
  <c r="AO134" i="55" s="1"/>
  <c r="AM79" i="55"/>
  <c r="AM135" i="55"/>
  <c r="AO135" i="55" s="1"/>
  <c r="AM97" i="55"/>
  <c r="AO97" i="55" s="1"/>
  <c r="AM130" i="55"/>
  <c r="AO130" i="55" s="1"/>
  <c r="AM80" i="53"/>
  <c r="AO80" i="53" s="1"/>
  <c r="AM94" i="57"/>
  <c r="AM82" i="57"/>
  <c r="AM114" i="57"/>
  <c r="AM113" i="57"/>
  <c r="AO113" i="57" s="1"/>
  <c r="AM104" i="53"/>
  <c r="AO104" i="53" s="1"/>
  <c r="AM110" i="53"/>
  <c r="AO110" i="53" s="1"/>
  <c r="AM115" i="55"/>
  <c r="AO115" i="55" s="1"/>
  <c r="AM76" i="57"/>
  <c r="AM100" i="55"/>
  <c r="AM75" i="55"/>
  <c r="AO75" i="55" s="1"/>
  <c r="AM119" i="55"/>
  <c r="AM73" i="55"/>
  <c r="AO73" i="55" s="1"/>
  <c r="AM133" i="55"/>
  <c r="AO133" i="55" s="1"/>
  <c r="AM126" i="55"/>
  <c r="AO126" i="55" s="1"/>
  <c r="AM77" i="55"/>
  <c r="AO77" i="55" s="1"/>
  <c r="AM127" i="55"/>
  <c r="AM121" i="55"/>
  <c r="AM138" i="55"/>
  <c r="AO138" i="55" s="1"/>
  <c r="AM73" i="53"/>
  <c r="AM127" i="53"/>
  <c r="AO127" i="53" s="1"/>
  <c r="AM76" i="53"/>
  <c r="AO76" i="53" s="1"/>
  <c r="AO105" i="51"/>
  <c r="AQ105" i="51" s="1"/>
  <c r="AM83" i="55"/>
  <c r="AO83" i="55" s="1"/>
  <c r="AM61" i="57"/>
  <c r="AM128" i="57"/>
  <c r="AM132" i="55"/>
  <c r="AO132" i="55" s="1"/>
  <c r="AM102" i="53"/>
  <c r="AM106" i="57"/>
  <c r="AO106" i="57" s="1"/>
  <c r="AM115" i="57"/>
  <c r="AO115" i="57" s="1"/>
  <c r="AM68" i="57"/>
  <c r="AO68" i="57" s="1"/>
  <c r="AM52" i="57"/>
  <c r="AO52" i="57" s="1"/>
  <c r="AM66" i="57"/>
  <c r="AM101" i="55"/>
  <c r="AM70" i="55"/>
  <c r="AM118" i="55"/>
  <c r="AM86" i="55"/>
  <c r="AO86" i="55" s="1"/>
  <c r="AM136" i="55"/>
  <c r="AO136" i="55" s="1"/>
  <c r="AM112" i="55"/>
  <c r="AO112" i="55" s="1"/>
  <c r="AM109" i="55"/>
  <c r="AO109" i="55" s="1"/>
  <c r="AM115" i="53"/>
  <c r="AM95" i="53"/>
  <c r="AM70" i="53"/>
  <c r="AO70" i="53" s="1"/>
  <c r="AM101" i="53"/>
  <c r="AM100" i="53"/>
  <c r="AO100" i="53" s="1"/>
  <c r="AM96" i="53"/>
  <c r="AO96" i="53" s="1"/>
  <c r="AM58" i="53"/>
  <c r="AO58" i="53" s="1"/>
  <c r="AM97" i="53"/>
  <c r="AO97" i="53" s="1"/>
  <c r="AM86" i="57"/>
  <c r="AM92" i="57"/>
  <c r="AM81" i="55"/>
  <c r="AO81" i="55" s="1"/>
  <c r="AM69" i="53"/>
  <c r="AO69" i="53" s="1"/>
  <c r="AM116" i="53"/>
  <c r="AO116" i="53" s="1"/>
  <c r="AM71" i="53"/>
  <c r="AO71" i="53" s="1"/>
  <c r="AM142" i="53"/>
  <c r="AO142" i="53" s="1"/>
  <c r="AM130" i="53"/>
  <c r="AO130" i="53" s="1"/>
  <c r="AM89" i="57"/>
  <c r="AM112" i="57"/>
  <c r="AM93" i="53"/>
  <c r="AO93" i="53" s="1"/>
  <c r="AO89" i="51"/>
  <c r="AM133" i="57"/>
  <c r="AO133" i="57" s="1"/>
  <c r="AM109" i="57"/>
  <c r="AO109" i="57" s="1"/>
  <c r="AM124" i="55"/>
  <c r="AO124" i="55" s="1"/>
  <c r="AM89" i="55"/>
  <c r="AO89" i="55" s="1"/>
  <c r="AM129" i="55"/>
  <c r="AM80" i="55"/>
  <c r="AM120" i="55"/>
  <c r="AO120" i="55" s="1"/>
  <c r="AM63" i="55"/>
  <c r="AO63" i="55" s="1"/>
  <c r="AM125" i="55"/>
  <c r="AO125" i="55" s="1"/>
  <c r="AM68" i="55"/>
  <c r="AO68" i="55" s="1"/>
  <c r="AM124" i="53"/>
  <c r="AO124" i="53" s="1"/>
  <c r="AM135" i="53"/>
  <c r="AO135" i="53" s="1"/>
  <c r="AM64" i="53"/>
  <c r="AM125" i="53"/>
  <c r="AM117" i="53"/>
  <c r="AO117" i="53" s="1"/>
  <c r="AM68" i="53"/>
  <c r="AO68" i="53" s="1"/>
  <c r="AO67" i="51"/>
  <c r="AQ67" i="51" s="1"/>
  <c r="AM105" i="55"/>
  <c r="AO105" i="55" s="1"/>
  <c r="AM76" i="55"/>
  <c r="AO76" i="55" s="1"/>
  <c r="AM116" i="55"/>
  <c r="AO116" i="55" s="1"/>
  <c r="AM98" i="55"/>
  <c r="AM137" i="55"/>
  <c r="AM113" i="53"/>
  <c r="AM69" i="55"/>
  <c r="AM90" i="55"/>
  <c r="AO90" i="55" s="1"/>
  <c r="AM122" i="55"/>
  <c r="AO122" i="55" s="1"/>
  <c r="AM60" i="53"/>
  <c r="AO60" i="53" s="1"/>
  <c r="AM143" i="53"/>
  <c r="AO143" i="53" s="1"/>
  <c r="M5585" i="79" s="1"/>
  <c r="N5585" i="79" s="1"/>
  <c r="AM84" i="57"/>
  <c r="AM94" i="53"/>
  <c r="AM91" i="55"/>
  <c r="AO91" i="55" s="1"/>
  <c r="AM74" i="57"/>
  <c r="AM126" i="57"/>
  <c r="AO126" i="57" s="1"/>
  <c r="AM72" i="57"/>
  <c r="AO72" i="57" s="1"/>
  <c r="AM131" i="55"/>
  <c r="AO131" i="55" s="1"/>
  <c r="AM71" i="55"/>
  <c r="AO71" i="55" s="1"/>
  <c r="AM128" i="55"/>
  <c r="AO94" i="51"/>
  <c r="AM112" i="53"/>
  <c r="AO112" i="53" s="1"/>
  <c r="AM62" i="57"/>
  <c r="AO62" i="57" s="1"/>
  <c r="AM93" i="57"/>
  <c r="AO93" i="57" s="1"/>
  <c r="AM133" i="53"/>
  <c r="AO133" i="53" s="1"/>
  <c r="AM59" i="53"/>
  <c r="AO59" i="53" s="1"/>
  <c r="AM75" i="57"/>
  <c r="AO75" i="57" s="1"/>
  <c r="AM121" i="57"/>
  <c r="AM85" i="57"/>
  <c r="AO92" i="51"/>
  <c r="AQ92" i="51" s="1"/>
  <c r="AO120" i="51"/>
  <c r="AO147" i="51"/>
  <c r="AQ147" i="51" s="1"/>
  <c r="AO98" i="51"/>
  <c r="AQ98" i="51" s="1"/>
  <c r="AM56" i="57"/>
  <c r="AO56" i="57" s="1"/>
  <c r="AM91" i="53"/>
  <c r="AO91" i="53" s="1"/>
  <c r="AO135" i="51"/>
  <c r="AO79" i="51"/>
  <c r="AM111" i="57"/>
  <c r="AO111" i="57" s="1"/>
  <c r="AM107" i="57"/>
  <c r="AM88" i="55"/>
  <c r="AO97" i="51"/>
  <c r="AQ97" i="51" s="1"/>
  <c r="AO113" i="51"/>
  <c r="AQ113" i="51" s="1"/>
  <c r="AO145" i="51"/>
  <c r="AQ145" i="51" s="1"/>
  <c r="AM59" i="57"/>
  <c r="AO59" i="57" s="1"/>
  <c r="AM77" i="57"/>
  <c r="AM131" i="53"/>
  <c r="AO131" i="53" s="1"/>
  <c r="AM81" i="57"/>
  <c r="AM124" i="57"/>
  <c r="AO124" i="57" s="1"/>
  <c r="AM125" i="57"/>
  <c r="AO125" i="57" s="1"/>
  <c r="AM109" i="53"/>
  <c r="AO109" i="53" s="1"/>
  <c r="AO150" i="51"/>
  <c r="AQ150" i="51" s="1"/>
  <c r="AM96" i="57"/>
  <c r="AM83" i="57"/>
  <c r="AM60" i="55"/>
  <c r="AO60" i="55" s="1"/>
  <c r="AM107" i="53"/>
  <c r="AO100" i="51"/>
  <c r="AQ100" i="51" s="1"/>
  <c r="AM130" i="57"/>
  <c r="AO130" i="57" s="1"/>
  <c r="AM123" i="53"/>
  <c r="AO123" i="53" s="1"/>
  <c r="AO86" i="51"/>
  <c r="AQ86" i="51" s="1"/>
  <c r="AM105" i="53"/>
  <c r="AM88" i="57"/>
  <c r="AM106" i="53"/>
  <c r="AO106" i="53" s="1"/>
  <c r="AM116" i="57"/>
  <c r="AM60" i="57"/>
  <c r="AO60" i="57" s="1"/>
  <c r="AM129" i="57"/>
  <c r="AO129" i="57" s="1"/>
  <c r="AO81" i="51"/>
  <c r="AQ81" i="51" s="1"/>
  <c r="AO75" i="51"/>
  <c r="AQ75" i="51" s="1"/>
  <c r="AO96" i="51"/>
  <c r="AO134" i="51"/>
  <c r="AM111" i="53"/>
  <c r="AO111" i="53" s="1"/>
  <c r="AM122" i="53"/>
  <c r="AM71" i="57"/>
  <c r="AO71" i="57" s="1"/>
  <c r="AM128" i="53"/>
  <c r="AO128" i="53" s="1"/>
  <c r="AM98" i="57"/>
  <c r="AO98" i="57" s="1"/>
  <c r="AM92" i="53"/>
  <c r="AO92" i="53" s="1"/>
  <c r="AO123" i="51"/>
  <c r="AO143" i="51"/>
  <c r="AO138" i="51"/>
  <c r="AQ138" i="51" s="1"/>
  <c r="AM132" i="57"/>
  <c r="AM79" i="57"/>
  <c r="AO79" i="57" s="1"/>
  <c r="AM91" i="57"/>
  <c r="AO91" i="57" s="1"/>
  <c r="AM141" i="53"/>
  <c r="AO141" i="53" s="1"/>
  <c r="AO101" i="51"/>
  <c r="AQ101" i="51" s="1"/>
  <c r="AM57" i="57"/>
  <c r="AM88" i="53"/>
  <c r="AM74" i="53"/>
  <c r="AO74" i="53" s="1"/>
  <c r="AM108" i="57"/>
  <c r="AM82" i="55"/>
  <c r="AO82" i="55" s="1"/>
  <c r="AM129" i="53"/>
  <c r="AO129" i="53" s="1"/>
  <c r="AO103" i="51"/>
  <c r="AQ103" i="51" s="1"/>
  <c r="AO74" i="51"/>
  <c r="AQ74" i="51" s="1"/>
  <c r="AO140" i="51"/>
  <c r="AM120" i="57"/>
  <c r="AM73" i="57"/>
  <c r="AO73" i="57" s="1"/>
  <c r="AM64" i="55"/>
  <c r="AO64" i="55" s="1"/>
  <c r="AM57" i="53"/>
  <c r="AO57" i="53" s="1"/>
  <c r="AO82" i="51"/>
  <c r="AQ82" i="51" s="1"/>
  <c r="AM72" i="53"/>
  <c r="AO72" i="53" s="1"/>
  <c r="AM62" i="53"/>
  <c r="AO62" i="53" s="1"/>
  <c r="AM95" i="55"/>
  <c r="AM118" i="53"/>
  <c r="AM122" i="57"/>
  <c r="AO122" i="57" s="1"/>
  <c r="AM136" i="53"/>
  <c r="AM86" i="53"/>
  <c r="AO86" i="53" s="1"/>
  <c r="AO114" i="51"/>
  <c r="AQ114" i="51" s="1"/>
  <c r="AO124" i="51"/>
  <c r="AQ124" i="51" s="1"/>
  <c r="AO107" i="51"/>
  <c r="AQ107" i="51" s="1"/>
  <c r="AO91" i="51"/>
  <c r="AO118" i="51"/>
  <c r="AO144" i="51"/>
  <c r="AQ144" i="51" s="1"/>
  <c r="AO130" i="51"/>
  <c r="AO90" i="51"/>
  <c r="AQ90" i="51" s="1"/>
  <c r="AM54" i="57"/>
  <c r="AO54" i="57" s="1"/>
  <c r="AM64" i="57"/>
  <c r="AO64" i="57" s="1"/>
  <c r="AM103" i="53"/>
  <c r="AO103" i="53" s="1"/>
  <c r="AM119" i="57"/>
  <c r="AM87" i="53"/>
  <c r="AM102" i="57"/>
  <c r="AO102" i="57" s="1"/>
  <c r="AM108" i="53"/>
  <c r="AM61" i="53"/>
  <c r="AO61" i="53" s="1"/>
  <c r="AM105" i="57"/>
  <c r="AO105" i="57" s="1"/>
  <c r="AM84" i="53"/>
  <c r="AO84" i="53" s="1"/>
  <c r="AM65" i="57"/>
  <c r="AO65" i="57" s="1"/>
  <c r="AM70" i="57"/>
  <c r="AM121" i="53"/>
  <c r="AM137" i="53"/>
  <c r="AO137" i="53" s="1"/>
  <c r="AO142" i="51"/>
  <c r="AO109" i="51"/>
  <c r="AQ109" i="51" s="1"/>
  <c r="AO70" i="51"/>
  <c r="AQ70" i="51" s="1"/>
  <c r="AO122" i="51"/>
  <c r="AQ122" i="51" s="1"/>
  <c r="AM103" i="57"/>
  <c r="AO103" i="57" s="1"/>
  <c r="AM127" i="57"/>
  <c r="AM95" i="57"/>
  <c r="AM87" i="57"/>
  <c r="AO87" i="57" s="1"/>
  <c r="AO112" i="51"/>
  <c r="AO83" i="51"/>
  <c r="AQ83" i="51" s="1"/>
  <c r="AO132" i="51"/>
  <c r="AQ132" i="51" s="1"/>
  <c r="AO77" i="51"/>
  <c r="AQ77" i="51" s="1"/>
  <c r="AO133" i="51"/>
  <c r="AQ133" i="51" s="1"/>
  <c r="AO78" i="51"/>
  <c r="AQ78" i="51" s="1"/>
  <c r="AO99" i="51"/>
  <c r="AO84" i="51"/>
  <c r="AQ84" i="51" s="1"/>
  <c r="AO121" i="51"/>
  <c r="AO141" i="51"/>
  <c r="AQ141" i="51" s="1"/>
  <c r="AO115" i="51"/>
  <c r="AQ115" i="51" s="1"/>
  <c r="AO106" i="51"/>
  <c r="AQ106" i="51" s="1"/>
  <c r="AO110" i="51"/>
  <c r="AQ110" i="51" s="1"/>
  <c r="AO119" i="51"/>
  <c r="AO72" i="51"/>
  <c r="AQ72" i="51" s="1"/>
  <c r="AO68" i="51"/>
  <c r="AQ68" i="51" s="1"/>
  <c r="AO93" i="51"/>
  <c r="AO128" i="51"/>
  <c r="AQ128" i="51" s="1"/>
  <c r="AO95" i="51"/>
  <c r="AQ95" i="51" s="1"/>
  <c r="AO146" i="51"/>
  <c r="AQ146" i="51" s="1"/>
  <c r="AO148" i="51"/>
  <c r="AQ148" i="51" s="1"/>
  <c r="AO71" i="51"/>
  <c r="AQ71" i="51" s="1"/>
  <c r="AO127" i="51"/>
  <c r="AO137" i="51"/>
  <c r="AQ137" i="51" s="1"/>
  <c r="AO104" i="51"/>
  <c r="AO76" i="51"/>
  <c r="AQ76" i="51" s="1"/>
  <c r="AO85" i="51"/>
  <c r="AQ85" i="51" s="1"/>
  <c r="AO69" i="51"/>
  <c r="AQ69" i="51" s="1"/>
  <c r="AO136" i="51"/>
  <c r="AQ136" i="51" s="1"/>
  <c r="AO87" i="51"/>
  <c r="AO111" i="51"/>
  <c r="AO131" i="51"/>
  <c r="AQ131" i="51" s="1"/>
  <c r="AO125" i="51"/>
  <c r="AO126" i="51"/>
  <c r="AQ126" i="51" s="1"/>
  <c r="AO88" i="51"/>
  <c r="AQ88" i="51" s="1"/>
  <c r="AO102" i="51"/>
  <c r="AQ102" i="51" s="1"/>
  <c r="AO73" i="51"/>
  <c r="AQ73" i="51" s="1"/>
  <c r="AO108" i="51"/>
  <c r="AO80" i="51"/>
  <c r="AO116" i="51"/>
  <c r="AO139" i="51"/>
  <c r="AO149" i="51"/>
  <c r="AQ149" i="51" s="1"/>
  <c r="AO117" i="51"/>
  <c r="AQ117" i="51" s="1"/>
  <c r="AO129" i="51"/>
  <c r="AQ129" i="51" s="1"/>
  <c r="AV64" i="18"/>
  <c r="AV72" i="18"/>
  <c r="AV80" i="18"/>
  <c r="AV88" i="18"/>
  <c r="AV96" i="18"/>
  <c r="AV104" i="18"/>
  <c r="AV112" i="18"/>
  <c r="AV120" i="18"/>
  <c r="AV128" i="18"/>
  <c r="AV136" i="18"/>
  <c r="AV144" i="18"/>
  <c r="AU76" i="17"/>
  <c r="AU77" i="17"/>
  <c r="AU82" i="17"/>
  <c r="AU108" i="17"/>
  <c r="AU109" i="17"/>
  <c r="AU114" i="17"/>
  <c r="AU140" i="17"/>
  <c r="AU141" i="17"/>
  <c r="AU146" i="17"/>
  <c r="AQ48" i="16"/>
  <c r="AQ56" i="16"/>
  <c r="AQ64" i="16"/>
  <c r="AQ72" i="16"/>
  <c r="AQ80" i="16"/>
  <c r="AQ88" i="16"/>
  <c r="AQ96" i="16"/>
  <c r="AQ104" i="16"/>
  <c r="AQ112" i="16"/>
  <c r="AQ120" i="16"/>
  <c r="AV63" i="18"/>
  <c r="AV71" i="18"/>
  <c r="AV79" i="18"/>
  <c r="AV87" i="18"/>
  <c r="AV95" i="18"/>
  <c r="AV103" i="18"/>
  <c r="AV111" i="18"/>
  <c r="AV119" i="18"/>
  <c r="AV127" i="18"/>
  <c r="AV135" i="18"/>
  <c r="AV143" i="18"/>
  <c r="AU73" i="17"/>
  <c r="AU75" i="17"/>
  <c r="AU102" i="17"/>
  <c r="AU103" i="17"/>
  <c r="AU104" i="17"/>
  <c r="AU105" i="17"/>
  <c r="AU107" i="17"/>
  <c r="AU134" i="17"/>
  <c r="AU135" i="17"/>
  <c r="AU136" i="17"/>
  <c r="AU137" i="17"/>
  <c r="AU139" i="17"/>
  <c r="AQ47" i="16"/>
  <c r="AQ55" i="16"/>
  <c r="AQ63" i="16"/>
  <c r="AQ71" i="16"/>
  <c r="AQ79" i="16"/>
  <c r="AQ87" i="16"/>
  <c r="AQ95" i="16"/>
  <c r="AQ103" i="16"/>
  <c r="AQ111" i="16"/>
  <c r="AQ119" i="16"/>
  <c r="AV62" i="18"/>
  <c r="AV70" i="18"/>
  <c r="AV78" i="18"/>
  <c r="AV86" i="18"/>
  <c r="AV94" i="18"/>
  <c r="AV102" i="18"/>
  <c r="AV110" i="18"/>
  <c r="AV118" i="18"/>
  <c r="AV126" i="18"/>
  <c r="AV134" i="18"/>
  <c r="AV142" i="18"/>
  <c r="AU74" i="17"/>
  <c r="AU100" i="17"/>
  <c r="AU101" i="17"/>
  <c r="AU106" i="17"/>
  <c r="AU132" i="17"/>
  <c r="AU133" i="17"/>
  <c r="AU138" i="17"/>
  <c r="AQ54" i="16"/>
  <c r="AQ62" i="16"/>
  <c r="AQ70" i="16"/>
  <c r="AQ78" i="16"/>
  <c r="AQ86" i="16"/>
  <c r="AQ94" i="16"/>
  <c r="AQ102" i="16"/>
  <c r="AQ110" i="16"/>
  <c r="AQ118" i="16"/>
  <c r="AQ46" i="16"/>
  <c r="AV61" i="18"/>
  <c r="AV69" i="18"/>
  <c r="AV77" i="18"/>
  <c r="AV85" i="18"/>
  <c r="AV93" i="18"/>
  <c r="AV101" i="18"/>
  <c r="AV109" i="18"/>
  <c r="AV117" i="18"/>
  <c r="AV125" i="18"/>
  <c r="AV133" i="18"/>
  <c r="AV141" i="18"/>
  <c r="AU94" i="17"/>
  <c r="AU95" i="17"/>
  <c r="AU96" i="17"/>
  <c r="AU97" i="17"/>
  <c r="AU99" i="17"/>
  <c r="AU126" i="17"/>
  <c r="AU127" i="17"/>
  <c r="AU128" i="17"/>
  <c r="AU129" i="17"/>
  <c r="AU131" i="17"/>
  <c r="AQ53" i="16"/>
  <c r="AQ61" i="16"/>
  <c r="AQ69" i="16"/>
  <c r="AQ77" i="16"/>
  <c r="AQ85" i="16"/>
  <c r="AQ93" i="16"/>
  <c r="AQ101" i="16"/>
  <c r="AQ109" i="16"/>
  <c r="AQ117" i="16"/>
  <c r="AF41" i="5"/>
  <c r="AS107" i="48" s="1"/>
  <c r="AV60" i="18"/>
  <c r="AV68" i="18"/>
  <c r="AV76" i="18"/>
  <c r="AV84" i="18"/>
  <c r="AV92" i="18"/>
  <c r="AV100" i="18"/>
  <c r="AV108" i="18"/>
  <c r="AV116" i="18"/>
  <c r="AV124" i="18"/>
  <c r="AV132" i="18"/>
  <c r="AV140" i="18"/>
  <c r="AU92" i="17"/>
  <c r="AU93" i="17"/>
  <c r="AU98" i="17"/>
  <c r="AU124" i="17"/>
  <c r="AU125" i="17"/>
  <c r="AU130" i="17"/>
  <c r="AQ52" i="16"/>
  <c r="AQ60" i="16"/>
  <c r="AQ68" i="16"/>
  <c r="AQ76" i="16"/>
  <c r="AQ84" i="16"/>
  <c r="AQ92" i="16"/>
  <c r="AQ100" i="16"/>
  <c r="AQ108" i="16"/>
  <c r="AQ116" i="16"/>
  <c r="AV59" i="18"/>
  <c r="AV67" i="18"/>
  <c r="AV75" i="18"/>
  <c r="AV83" i="18"/>
  <c r="AV91" i="18"/>
  <c r="AV99" i="18"/>
  <c r="AV107" i="18"/>
  <c r="AV115" i="18"/>
  <c r="AV123" i="18"/>
  <c r="AV131" i="18"/>
  <c r="AV139" i="18"/>
  <c r="AU86" i="17"/>
  <c r="AU87" i="17"/>
  <c r="AU88" i="17"/>
  <c r="AU89" i="17"/>
  <c r="AU91" i="17"/>
  <c r="AU118" i="17"/>
  <c r="AU119" i="17"/>
  <c r="AU120" i="17"/>
  <c r="AU121" i="17"/>
  <c r="AU123" i="17"/>
  <c r="AU150" i="17"/>
  <c r="AU151" i="17"/>
  <c r="AU152" i="17"/>
  <c r="AU153" i="17"/>
  <c r="AQ51" i="16"/>
  <c r="AQ59" i="16"/>
  <c r="AQ67" i="16"/>
  <c r="AQ75" i="16"/>
  <c r="AQ83" i="16"/>
  <c r="AQ91" i="16"/>
  <c r="AQ99" i="16"/>
  <c r="AQ107" i="16"/>
  <c r="AQ115" i="16"/>
  <c r="AQ123" i="16"/>
  <c r="AV66" i="18"/>
  <c r="AV74" i="18"/>
  <c r="AV82" i="18"/>
  <c r="AV90" i="18"/>
  <c r="AV98" i="18"/>
  <c r="AV106" i="18"/>
  <c r="AV114" i="18"/>
  <c r="AV122" i="18"/>
  <c r="AV130" i="18"/>
  <c r="AV138" i="18"/>
  <c r="AV58" i="18"/>
  <c r="AU84" i="17"/>
  <c r="AU85" i="17"/>
  <c r="AU90" i="17"/>
  <c r="AU116" i="17"/>
  <c r="AU117" i="17"/>
  <c r="AU122" i="17"/>
  <c r="AU148" i="17"/>
  <c r="AU149" i="17"/>
  <c r="AQ50" i="16"/>
  <c r="AQ58" i="16"/>
  <c r="AQ66" i="16"/>
  <c r="AQ74" i="16"/>
  <c r="AQ82" i="16"/>
  <c r="AQ90" i="16"/>
  <c r="AQ98" i="16"/>
  <c r="AQ106" i="16"/>
  <c r="AQ114" i="16"/>
  <c r="AQ122" i="16"/>
  <c r="AV65" i="18"/>
  <c r="AV73" i="18"/>
  <c r="AV81" i="18"/>
  <c r="AV89" i="18"/>
  <c r="AV97" i="18"/>
  <c r="AV105" i="18"/>
  <c r="AV113" i="18"/>
  <c r="AV121" i="18"/>
  <c r="AV129" i="18"/>
  <c r="AV137" i="18"/>
  <c r="AV145" i="18"/>
  <c r="AU78" i="17"/>
  <c r="AU79" i="17"/>
  <c r="AU80" i="17"/>
  <c r="AU81" i="17"/>
  <c r="AU83" i="17"/>
  <c r="AU110" i="17"/>
  <c r="AU111" i="17"/>
  <c r="AU112" i="17"/>
  <c r="AU113" i="17"/>
  <c r="AU115" i="17"/>
  <c r="AU142" i="17"/>
  <c r="AU143" i="17"/>
  <c r="AU144" i="17"/>
  <c r="AU145" i="17"/>
  <c r="AU147" i="17"/>
  <c r="AU72" i="17"/>
  <c r="AQ49" i="16"/>
  <c r="AQ57" i="16"/>
  <c r="AQ65" i="16"/>
  <c r="AQ73" i="16"/>
  <c r="AQ81" i="16"/>
  <c r="AQ89" i="16"/>
  <c r="AQ97" i="16"/>
  <c r="AQ105" i="16"/>
  <c r="AQ113" i="16"/>
  <c r="AQ121" i="16"/>
  <c r="AN91" i="65"/>
  <c r="AP91" i="65" s="1"/>
  <c r="AO49" i="68"/>
  <c r="AQ49" i="68" s="1"/>
  <c r="AM114" i="66"/>
  <c r="AO114" i="66" s="1"/>
  <c r="AN50" i="65"/>
  <c r="AP50" i="65" s="1"/>
  <c r="AN90" i="65"/>
  <c r="AP90" i="65" s="1"/>
  <c r="AM68" i="66"/>
  <c r="AO68" i="66" s="1"/>
  <c r="AM73" i="66"/>
  <c r="AO73" i="66" s="1"/>
  <c r="AM81" i="66"/>
  <c r="AO81" i="66" s="1"/>
  <c r="AN71" i="65"/>
  <c r="AM52" i="66"/>
  <c r="AO52" i="66" s="1"/>
  <c r="AM98" i="66"/>
  <c r="AO98" i="66" s="1"/>
  <c r="AN58" i="65"/>
  <c r="AM75" i="66"/>
  <c r="AO75" i="66" s="1"/>
  <c r="AM89" i="66"/>
  <c r="AO89" i="66" s="1"/>
  <c r="AN81" i="65"/>
  <c r="AP81" i="65" s="1"/>
  <c r="AN118" i="65"/>
  <c r="AP118" i="65" s="1"/>
  <c r="AN113" i="65"/>
  <c r="AP113" i="65" s="1"/>
  <c r="AO46" i="68"/>
  <c r="AQ46" i="68" s="1"/>
  <c r="AM105" i="66"/>
  <c r="AO105" i="66" s="1"/>
  <c r="AM60" i="66"/>
  <c r="AO60" i="66" s="1"/>
  <c r="AM100" i="66"/>
  <c r="AO100" i="66" s="1"/>
  <c r="AN66" i="65"/>
  <c r="AP66" i="65" s="1"/>
  <c r="AN107" i="65"/>
  <c r="AP107" i="65" s="1"/>
  <c r="AO75" i="68"/>
  <c r="AQ75" i="68" s="1"/>
  <c r="AN68" i="65"/>
  <c r="AP68" i="65" s="1"/>
  <c r="AN120" i="65"/>
  <c r="AP120" i="65" s="1"/>
  <c r="AM97" i="66"/>
  <c r="AO97" i="66" s="1"/>
  <c r="AO93" i="68"/>
  <c r="AQ93" i="68" s="1"/>
  <c r="AO81" i="68"/>
  <c r="AQ81" i="68" s="1"/>
  <c r="AO129" i="68"/>
  <c r="AQ129" i="68" s="1"/>
  <c r="M5670" i="79" s="1"/>
  <c r="N5670" i="79" s="1"/>
  <c r="AO109" i="68"/>
  <c r="AQ109" i="68" s="1"/>
  <c r="AO73" i="68"/>
  <c r="AQ73" i="68" s="1"/>
  <c r="AO118" i="68"/>
  <c r="AQ118" i="68" s="1"/>
  <c r="AM122" i="66"/>
  <c r="AO122" i="66" s="1"/>
  <c r="AM78" i="66"/>
  <c r="AO78" i="66" s="1"/>
  <c r="AM129" i="66"/>
  <c r="AO129" i="66" s="1"/>
  <c r="AN115" i="65"/>
  <c r="AP115" i="65" s="1"/>
  <c r="AN67" i="65"/>
  <c r="AP67" i="65" s="1"/>
  <c r="AN74" i="65"/>
  <c r="AP74" i="65" s="1"/>
  <c r="AN61" i="65"/>
  <c r="AP61" i="65" s="1"/>
  <c r="AM85" i="66"/>
  <c r="AM121" i="66"/>
  <c r="AO121" i="66" s="1"/>
  <c r="AN111" i="65"/>
  <c r="AP111" i="65" s="1"/>
  <c r="AN69" i="65"/>
  <c r="AO62" i="68"/>
  <c r="AQ62" i="68" s="1"/>
  <c r="AO106" i="68"/>
  <c r="AQ106" i="68" s="1"/>
  <c r="AO78" i="68"/>
  <c r="AQ78" i="68" s="1"/>
  <c r="AM72" i="66"/>
  <c r="AO72" i="66" s="1"/>
  <c r="AM109" i="66"/>
  <c r="AM54" i="66"/>
  <c r="AO54" i="66" s="1"/>
  <c r="AN70" i="65"/>
  <c r="AP70" i="65" s="1"/>
  <c r="AO54" i="68"/>
  <c r="AQ54" i="68" s="1"/>
  <c r="AO117" i="68"/>
  <c r="AQ117" i="68" s="1"/>
  <c r="AO76" i="68"/>
  <c r="AQ76" i="68" s="1"/>
  <c r="AO112" i="68"/>
  <c r="AQ112" i="68" s="1"/>
  <c r="AO104" i="68"/>
  <c r="AQ104" i="68" s="1"/>
  <c r="AO102" i="68"/>
  <c r="AQ102" i="68" s="1"/>
  <c r="AO74" i="68"/>
  <c r="AQ74" i="68" s="1"/>
  <c r="AO65" i="68"/>
  <c r="AQ65" i="68" s="1"/>
  <c r="AO101" i="68"/>
  <c r="AQ101" i="68" s="1"/>
  <c r="AO96" i="68"/>
  <c r="AQ96" i="68" s="1"/>
  <c r="AO52" i="68"/>
  <c r="AQ52" i="68" s="1"/>
  <c r="AM113" i="66"/>
  <c r="AO113" i="66" s="1"/>
  <c r="AM111" i="66"/>
  <c r="AO111" i="66" s="1"/>
  <c r="AM55" i="66"/>
  <c r="AM70" i="66"/>
  <c r="AO70" i="66" s="1"/>
  <c r="AN62" i="65"/>
  <c r="AN59" i="65"/>
  <c r="AP59" i="65" s="1"/>
  <c r="AN60" i="65"/>
  <c r="AP60" i="65" s="1"/>
  <c r="AO110" i="68"/>
  <c r="AQ110" i="68" s="1"/>
  <c r="AM93" i="66"/>
  <c r="AO93" i="66" s="1"/>
  <c r="AN98" i="65"/>
  <c r="AP98" i="65" s="1"/>
  <c r="AO88" i="68"/>
  <c r="AM62" i="66"/>
  <c r="AO62" i="66" s="1"/>
  <c r="AM59" i="66"/>
  <c r="AO59" i="66" s="1"/>
  <c r="AO84" i="68"/>
  <c r="AQ84" i="68" s="1"/>
  <c r="AN85" i="65"/>
  <c r="AP85" i="65" s="1"/>
  <c r="AM124" i="66"/>
  <c r="AO124" i="66" s="1"/>
  <c r="AM106" i="66"/>
  <c r="AO106" i="66" s="1"/>
  <c r="AM92" i="66"/>
  <c r="AN99" i="65"/>
  <c r="AP99" i="65" s="1"/>
  <c r="AO82" i="68"/>
  <c r="AQ82" i="68" s="1"/>
  <c r="AO128" i="68"/>
  <c r="AQ128" i="68" s="1"/>
  <c r="AO61" i="68"/>
  <c r="AQ61" i="68" s="1"/>
  <c r="AO120" i="68"/>
  <c r="AQ120" i="68" s="1"/>
  <c r="AO125" i="68"/>
  <c r="AQ125" i="68" s="1"/>
  <c r="AM61" i="66"/>
  <c r="AO61" i="66" s="1"/>
  <c r="AM119" i="66"/>
  <c r="AM94" i="66"/>
  <c r="AO94" i="66" s="1"/>
  <c r="AN65" i="65"/>
  <c r="AP65" i="65" s="1"/>
  <c r="AN64" i="65"/>
  <c r="AM65" i="66"/>
  <c r="AO65" i="66" s="1"/>
  <c r="AO114" i="68"/>
  <c r="AQ114" i="68" s="1"/>
  <c r="AO86" i="68"/>
  <c r="AQ86" i="68" s="1"/>
  <c r="AO50" i="68"/>
  <c r="AQ50" i="68" s="1"/>
  <c r="AO98" i="68"/>
  <c r="AQ98" i="68" s="1"/>
  <c r="AO70" i="68"/>
  <c r="AM125" i="66"/>
  <c r="AO125" i="66" s="1"/>
  <c r="AM76" i="66"/>
  <c r="AM51" i="66"/>
  <c r="AO51" i="66" s="1"/>
  <c r="AN63" i="65"/>
  <c r="AP63" i="65" s="1"/>
  <c r="AO122" i="68"/>
  <c r="AQ122" i="68" s="1"/>
  <c r="AO87" i="68"/>
  <c r="AQ87" i="68" s="1"/>
  <c r="AM117" i="66"/>
  <c r="AO117" i="66" s="1"/>
  <c r="AM90" i="66"/>
  <c r="AO90" i="66" s="1"/>
  <c r="AM116" i="66"/>
  <c r="AO116" i="66" s="1"/>
  <c r="AN126" i="65"/>
  <c r="AP126" i="65" s="1"/>
  <c r="AN123" i="65"/>
  <c r="AP123" i="65" s="1"/>
  <c r="AN56" i="65"/>
  <c r="AP56" i="65" s="1"/>
  <c r="AN75" i="65"/>
  <c r="AP75" i="65" s="1"/>
  <c r="AN121" i="65"/>
  <c r="AP121" i="65" s="1"/>
  <c r="AO66" i="68"/>
  <c r="AO85" i="68"/>
  <c r="AQ85" i="68" s="1"/>
  <c r="AO69" i="68"/>
  <c r="AQ69" i="68" s="1"/>
  <c r="AO121" i="68"/>
  <c r="AQ121" i="68" s="1"/>
  <c r="AO57" i="68"/>
  <c r="AQ57" i="68" s="1"/>
  <c r="AO119" i="68"/>
  <c r="AQ119" i="68" s="1"/>
  <c r="AO107" i="68"/>
  <c r="AQ107" i="68" s="1"/>
  <c r="AO79" i="68"/>
  <c r="AQ79" i="68" s="1"/>
  <c r="AO77" i="68"/>
  <c r="AQ77" i="68" s="1"/>
  <c r="AM128" i="66"/>
  <c r="AO128" i="66" s="1"/>
  <c r="AM88" i="66"/>
  <c r="AO88" i="66" s="1"/>
  <c r="AM71" i="66"/>
  <c r="AM50" i="66"/>
  <c r="AO50" i="66" s="1"/>
  <c r="AM86" i="66"/>
  <c r="AO86" i="66" s="1"/>
  <c r="AN73" i="65"/>
  <c r="AP73" i="65" s="1"/>
  <c r="AN53" i="65"/>
  <c r="AP53" i="65" s="1"/>
  <c r="AN114" i="65"/>
  <c r="AP114" i="65" s="1"/>
  <c r="AN112" i="65"/>
  <c r="AP112" i="65" s="1"/>
  <c r="AN104" i="65"/>
  <c r="AP104" i="65" s="1"/>
  <c r="AN102" i="65"/>
  <c r="AN100" i="65"/>
  <c r="AP100" i="65" s="1"/>
  <c r="AN53" i="55"/>
  <c r="AO80" i="68"/>
  <c r="AQ80" i="68" s="1"/>
  <c r="AM63" i="66"/>
  <c r="AO63" i="66" s="1"/>
  <c r="AM67" i="66"/>
  <c r="AO67" i="66" s="1"/>
  <c r="AO64" i="68"/>
  <c r="AQ64" i="68" s="1"/>
  <c r="AO68" i="68"/>
  <c r="AQ68" i="68" s="1"/>
  <c r="AO116" i="68"/>
  <c r="AQ116" i="68" s="1"/>
  <c r="AM107" i="66"/>
  <c r="AO107" i="66" s="1"/>
  <c r="AM115" i="66"/>
  <c r="AO115" i="66" s="1"/>
  <c r="AM123" i="66"/>
  <c r="AO123" i="66" s="1"/>
  <c r="AM74" i="66"/>
  <c r="AO74" i="66" s="1"/>
  <c r="AM99" i="66"/>
  <c r="AN83" i="65"/>
  <c r="AP83" i="65" s="1"/>
  <c r="AM69" i="66"/>
  <c r="AN54" i="65"/>
  <c r="AP54" i="65" s="1"/>
  <c r="AN88" i="65"/>
  <c r="AP88" i="65" s="1"/>
  <c r="AN89" i="65"/>
  <c r="AP89" i="65" s="1"/>
  <c r="AN47" i="65"/>
  <c r="AP47" i="65" s="1"/>
  <c r="AO94" i="68"/>
  <c r="AQ94" i="68" s="1"/>
  <c r="AO95" i="68"/>
  <c r="AQ95" i="68" s="1"/>
  <c r="AO91" i="68"/>
  <c r="AQ91" i="68" s="1"/>
  <c r="AO63" i="68"/>
  <c r="AQ63" i="68" s="1"/>
  <c r="AO99" i="68"/>
  <c r="AQ99" i="68" s="1"/>
  <c r="AO48" i="68"/>
  <c r="AQ48" i="68" s="1"/>
  <c r="AO123" i="68"/>
  <c r="AQ123" i="68" s="1"/>
  <c r="AO83" i="68"/>
  <c r="AQ83" i="68" s="1"/>
  <c r="AM57" i="66"/>
  <c r="AO57" i="66" s="1"/>
  <c r="AM56" i="66"/>
  <c r="AM104" i="66"/>
  <c r="AO104" i="66" s="1"/>
  <c r="AM79" i="66"/>
  <c r="AO79" i="66" s="1"/>
  <c r="AM87" i="66"/>
  <c r="AM127" i="66"/>
  <c r="AO127" i="66" s="1"/>
  <c r="AM103" i="66"/>
  <c r="AO103" i="66" s="1"/>
  <c r="AN82" i="65"/>
  <c r="AP82" i="65" s="1"/>
  <c r="AN119" i="65"/>
  <c r="AP119" i="65" s="1"/>
  <c r="AN101" i="65"/>
  <c r="AP101" i="65" s="1"/>
  <c r="AN110" i="65"/>
  <c r="AP110" i="65" s="1"/>
  <c r="AN84" i="65"/>
  <c r="AP84" i="65" s="1"/>
  <c r="AN86" i="65"/>
  <c r="AP86" i="65" s="1"/>
  <c r="AN103" i="65"/>
  <c r="AP103" i="65" s="1"/>
  <c r="AN51" i="65"/>
  <c r="AP51" i="65" s="1"/>
  <c r="AN109" i="65"/>
  <c r="AP109" i="65" s="1"/>
  <c r="AO89" i="68"/>
  <c r="AQ89" i="68" s="1"/>
  <c r="AO56" i="68"/>
  <c r="AQ56" i="68" s="1"/>
  <c r="AO72" i="68"/>
  <c r="AQ72" i="68" s="1"/>
  <c r="AO90" i="68"/>
  <c r="AQ90" i="68" s="1"/>
  <c r="AM66" i="66"/>
  <c r="AO66" i="66" s="1"/>
  <c r="AM102" i="66"/>
  <c r="AO102" i="66" s="1"/>
  <c r="AM82" i="66"/>
  <c r="AO82" i="66" s="1"/>
  <c r="AN95" i="65"/>
  <c r="AP95" i="65" s="1"/>
  <c r="AN105" i="65"/>
  <c r="AP105" i="65" s="1"/>
  <c r="AN92" i="65"/>
  <c r="AP92" i="65" s="1"/>
  <c r="AN48" i="65"/>
  <c r="AP48" i="65" s="1"/>
  <c r="AN116" i="65"/>
  <c r="AP116" i="65" s="1"/>
  <c r="AO71" i="68"/>
  <c r="AQ71" i="68" s="1"/>
  <c r="AO103" i="68"/>
  <c r="AQ103" i="68" s="1"/>
  <c r="AO97" i="68"/>
  <c r="AQ97" i="68" s="1"/>
  <c r="AO67" i="68"/>
  <c r="AQ67" i="68" s="1"/>
  <c r="AO59" i="68"/>
  <c r="AQ59" i="68" s="1"/>
  <c r="AO105" i="68"/>
  <c r="AQ105" i="68" s="1"/>
  <c r="AO58" i="68"/>
  <c r="AQ58" i="68" s="1"/>
  <c r="AO55" i="68"/>
  <c r="AQ55" i="68" s="1"/>
  <c r="AO111" i="68"/>
  <c r="AQ111" i="68" s="1"/>
  <c r="AM64" i="66"/>
  <c r="AO64" i="66" s="1"/>
  <c r="AM126" i="66"/>
  <c r="AO126" i="66" s="1"/>
  <c r="AM118" i="66"/>
  <c r="AO118" i="66" s="1"/>
  <c r="AM112" i="66"/>
  <c r="AO112" i="66" s="1"/>
  <c r="AM95" i="66"/>
  <c r="AO95" i="66" s="1"/>
  <c r="AM120" i="66"/>
  <c r="AO120" i="66" s="1"/>
  <c r="AN122" i="65"/>
  <c r="AP122" i="65" s="1"/>
  <c r="AN96" i="65"/>
  <c r="AP96" i="65" s="1"/>
  <c r="AN108" i="65"/>
  <c r="AP108" i="65" s="1"/>
  <c r="AN55" i="65"/>
  <c r="AP55" i="65" s="1"/>
  <c r="AN117" i="65"/>
  <c r="AP117" i="65" s="1"/>
  <c r="AN127" i="65"/>
  <c r="AP127" i="65" s="1"/>
  <c r="AN106" i="65"/>
  <c r="AP106" i="65" s="1"/>
  <c r="AN80" i="65"/>
  <c r="AP80" i="65" s="1"/>
  <c r="AM91" i="66"/>
  <c r="AO91" i="66" s="1"/>
  <c r="AN93" i="65"/>
  <c r="AP93" i="65" s="1"/>
  <c r="AN87" i="65"/>
  <c r="AP87" i="65" s="1"/>
  <c r="AN94" i="65"/>
  <c r="AP94" i="65" s="1"/>
  <c r="AN125" i="65"/>
  <c r="AP125" i="65" s="1"/>
  <c r="AN52" i="65"/>
  <c r="AP52" i="65" s="1"/>
  <c r="AO126" i="68"/>
  <c r="AQ126" i="68" s="1"/>
  <c r="AO51" i="68"/>
  <c r="AQ51" i="68" s="1"/>
  <c r="AO47" i="68"/>
  <c r="AQ47" i="68" s="1"/>
  <c r="AO127" i="68"/>
  <c r="AQ127" i="68" s="1"/>
  <c r="AO115" i="68"/>
  <c r="AQ115" i="68" s="1"/>
  <c r="AO53" i="68"/>
  <c r="AQ53" i="68" s="1"/>
  <c r="AO45" i="68"/>
  <c r="AQ45" i="68" s="1"/>
  <c r="AM101" i="66"/>
  <c r="AO101" i="66" s="1"/>
  <c r="AM130" i="66"/>
  <c r="AO130" i="66" s="1"/>
  <c r="AM96" i="66"/>
  <c r="AO96" i="66" s="1"/>
  <c r="AM84" i="66"/>
  <c r="AO84" i="66" s="1"/>
  <c r="AM110" i="66"/>
  <c r="AO110" i="66" s="1"/>
  <c r="AM108" i="66"/>
  <c r="AO108" i="66" s="1"/>
  <c r="AM53" i="66"/>
  <c r="AO53" i="66" s="1"/>
  <c r="AM83" i="66"/>
  <c r="AO83" i="66" s="1"/>
  <c r="AM58" i="66"/>
  <c r="AO58" i="66" s="1"/>
  <c r="AM77" i="66"/>
  <c r="AN72" i="65"/>
  <c r="AP72" i="65" s="1"/>
  <c r="AN77" i="65"/>
  <c r="AP77" i="65" s="1"/>
  <c r="AN49" i="65"/>
  <c r="AP49" i="65" s="1"/>
  <c r="AN57" i="65"/>
  <c r="AP57" i="65" s="1"/>
  <c r="AN97" i="65"/>
  <c r="AP97" i="65" s="1"/>
  <c r="AN124" i="65"/>
  <c r="AP124" i="65" s="1"/>
  <c r="AN94" i="55"/>
  <c r="AN78" i="65"/>
  <c r="AP78" i="65" s="1"/>
  <c r="AO100" i="68"/>
  <c r="AQ100" i="68" s="1"/>
  <c r="AO113" i="68"/>
  <c r="AO108" i="68"/>
  <c r="AQ108" i="68" s="1"/>
  <c r="AO92" i="68"/>
  <c r="AQ92" i="68" s="1"/>
  <c r="AO60" i="68"/>
  <c r="AQ60" i="68" s="1"/>
  <c r="AN79" i="65"/>
  <c r="AP79" i="65" s="1"/>
  <c r="AN76" i="65"/>
  <c r="AP76" i="65" s="1"/>
  <c r="AO124" i="68"/>
  <c r="AQ124" i="68" s="1"/>
  <c r="AM80" i="66"/>
  <c r="AO80" i="66" s="1"/>
  <c r="AN93" i="53"/>
  <c r="AP93" i="53" s="1"/>
  <c r="AN54" i="55"/>
  <c r="AN111" i="55"/>
  <c r="AN80" i="57"/>
  <c r="AP80" i="57" s="1"/>
  <c r="AN87" i="55"/>
  <c r="AN90" i="57"/>
  <c r="AP90" i="57" s="1"/>
  <c r="AN58" i="57"/>
  <c r="AP58" i="57" s="1"/>
  <c r="AN110" i="57"/>
  <c r="AP110" i="57" s="1"/>
  <c r="AN57" i="55"/>
  <c r="AN114" i="55"/>
  <c r="AN56" i="55"/>
  <c r="AN104" i="55"/>
  <c r="AN117" i="55"/>
  <c r="AN72" i="55"/>
  <c r="AN139" i="53"/>
  <c r="AP139" i="53" s="1"/>
  <c r="AN123" i="53"/>
  <c r="AP123" i="53" s="1"/>
  <c r="AN99" i="53"/>
  <c r="AP99" i="53" s="1"/>
  <c r="AN77" i="53"/>
  <c r="AP77" i="53" s="1"/>
  <c r="AN88" i="53"/>
  <c r="AP88" i="53" s="1"/>
  <c r="AN84" i="57"/>
  <c r="AP84" i="57" s="1"/>
  <c r="AN129" i="55"/>
  <c r="AN124" i="53"/>
  <c r="AP124" i="53" s="1"/>
  <c r="AN112" i="57"/>
  <c r="AP112" i="57" s="1"/>
  <c r="AN99" i="55"/>
  <c r="AN61" i="55"/>
  <c r="AN122" i="53"/>
  <c r="AP122" i="53" s="1"/>
  <c r="AN100" i="57"/>
  <c r="AP100" i="57" s="1"/>
  <c r="AN97" i="57"/>
  <c r="AP97" i="57" s="1"/>
  <c r="AN101" i="57"/>
  <c r="AP101" i="57" s="1"/>
  <c r="AN67" i="57"/>
  <c r="AN104" i="57"/>
  <c r="AP104" i="57" s="1"/>
  <c r="AN123" i="55"/>
  <c r="AN102" i="55"/>
  <c r="AN134" i="55"/>
  <c r="AN79" i="55"/>
  <c r="AN135" i="55"/>
  <c r="AN97" i="55"/>
  <c r="AN130" i="55"/>
  <c r="AN93" i="55"/>
  <c r="AN92" i="55"/>
  <c r="AN96" i="55"/>
  <c r="AN65" i="55"/>
  <c r="AN112" i="53"/>
  <c r="AP112" i="53" s="1"/>
  <c r="AN80" i="53"/>
  <c r="AP80" i="53" s="1"/>
  <c r="AN119" i="55"/>
  <c r="AN127" i="55"/>
  <c r="AN66" i="55"/>
  <c r="AN83" i="53"/>
  <c r="AP83" i="53" s="1"/>
  <c r="AN127" i="53"/>
  <c r="AP127" i="53" s="1"/>
  <c r="AN135" i="53"/>
  <c r="AP135" i="53" s="1"/>
  <c r="AN68" i="53"/>
  <c r="AP68" i="53" s="1"/>
  <c r="AN78" i="57"/>
  <c r="AP78" i="57" s="1"/>
  <c r="AN138" i="53"/>
  <c r="AP138" i="53" s="1"/>
  <c r="AN94" i="53"/>
  <c r="AP94" i="53" s="1"/>
  <c r="AN114" i="57"/>
  <c r="AP114" i="57" s="1"/>
  <c r="AN110" i="53"/>
  <c r="AP110" i="53" s="1"/>
  <c r="AN115" i="55"/>
  <c r="AN76" i="57"/>
  <c r="AP76" i="57" s="1"/>
  <c r="AN131" i="57"/>
  <c r="AP131" i="57" s="1"/>
  <c r="AN73" i="55"/>
  <c r="AN133" i="55"/>
  <c r="AN126" i="55"/>
  <c r="AN77" i="55"/>
  <c r="AN138" i="55"/>
  <c r="AN90" i="53"/>
  <c r="AP90" i="53" s="1"/>
  <c r="AN85" i="53"/>
  <c r="AP85" i="53" s="1"/>
  <c r="AN76" i="53"/>
  <c r="AP76" i="53" s="1"/>
  <c r="AN134" i="53"/>
  <c r="AP134" i="53" s="1"/>
  <c r="AN80" i="55"/>
  <c r="AN126" i="53"/>
  <c r="AN118" i="57"/>
  <c r="AP118" i="57" s="1"/>
  <c r="AN92" i="57"/>
  <c r="AP92" i="57" s="1"/>
  <c r="AN143" i="53"/>
  <c r="AP143" i="53" s="1"/>
  <c r="M5498" i="79" s="1"/>
  <c r="N5498" i="79" s="1"/>
  <c r="AN106" i="57"/>
  <c r="AP106" i="57" s="1"/>
  <c r="AN99" i="57"/>
  <c r="AP99" i="57" s="1"/>
  <c r="AN123" i="57"/>
  <c r="AP123" i="57" s="1"/>
  <c r="AN117" i="57"/>
  <c r="AP117" i="57" s="1"/>
  <c r="AN66" i="57"/>
  <c r="AP66" i="57" s="1"/>
  <c r="AN101" i="55"/>
  <c r="AN70" i="55"/>
  <c r="AN118" i="55"/>
  <c r="AN86" i="55"/>
  <c r="AN136" i="55"/>
  <c r="AN112" i="55"/>
  <c r="AN109" i="55"/>
  <c r="AN115" i="53"/>
  <c r="AP115" i="53" s="1"/>
  <c r="AN95" i="53"/>
  <c r="AP95" i="53" s="1"/>
  <c r="AN70" i="53"/>
  <c r="AP70" i="53" s="1"/>
  <c r="AN101" i="53"/>
  <c r="AP101" i="53" s="1"/>
  <c r="AN100" i="53"/>
  <c r="AP100" i="53" s="1"/>
  <c r="AN96" i="53"/>
  <c r="AP96" i="53" s="1"/>
  <c r="AN58" i="53"/>
  <c r="AP58" i="53" s="1"/>
  <c r="AN97" i="53"/>
  <c r="AP97" i="53" s="1"/>
  <c r="AN102" i="53"/>
  <c r="AP102" i="53" s="1"/>
  <c r="AN52" i="57"/>
  <c r="AP52" i="57" s="1"/>
  <c r="AN124" i="55"/>
  <c r="AN68" i="55"/>
  <c r="AN125" i="53"/>
  <c r="AP125" i="53" s="1"/>
  <c r="AP67" i="51"/>
  <c r="AR67" i="51" s="1"/>
  <c r="AN103" i="55"/>
  <c r="AN98" i="53"/>
  <c r="AP98" i="53" s="1"/>
  <c r="AN104" i="53"/>
  <c r="AP104" i="53" s="1"/>
  <c r="AN114" i="53"/>
  <c r="AP114" i="53" s="1"/>
  <c r="AN94" i="57"/>
  <c r="AP94" i="57" s="1"/>
  <c r="AN89" i="57"/>
  <c r="AP89" i="57" s="1"/>
  <c r="AN107" i="55"/>
  <c r="AN61" i="57"/>
  <c r="AP61" i="57" s="1"/>
  <c r="AN82" i="57"/>
  <c r="AP82" i="57" s="1"/>
  <c r="AN128" i="57"/>
  <c r="AP128" i="57" s="1"/>
  <c r="AN100" i="55"/>
  <c r="AN55" i="55"/>
  <c r="AN69" i="55"/>
  <c r="AN132" i="55"/>
  <c r="AN90" i="55"/>
  <c r="AN78" i="55"/>
  <c r="AN108" i="55"/>
  <c r="AN81" i="55"/>
  <c r="AN122" i="55"/>
  <c r="AN73" i="53"/>
  <c r="AP73" i="53" s="1"/>
  <c r="AN116" i="53"/>
  <c r="AP116" i="53" s="1"/>
  <c r="AN89" i="53"/>
  <c r="AP89" i="53" s="1"/>
  <c r="AP101" i="51"/>
  <c r="AR101" i="51" s="1"/>
  <c r="AN109" i="57"/>
  <c r="AP109" i="57" s="1"/>
  <c r="AN83" i="55"/>
  <c r="AN91" i="55"/>
  <c r="AN65" i="53"/>
  <c r="AP65" i="53" s="1"/>
  <c r="AN130" i="53"/>
  <c r="AP130" i="53" s="1"/>
  <c r="AN74" i="57"/>
  <c r="AP74" i="57" s="1"/>
  <c r="AN126" i="57"/>
  <c r="AP126" i="57" s="1"/>
  <c r="AN72" i="57"/>
  <c r="AP72" i="57" s="1"/>
  <c r="AN63" i="57"/>
  <c r="AP63" i="57" s="1"/>
  <c r="AN105" i="55"/>
  <c r="AN131" i="55"/>
  <c r="AN76" i="55"/>
  <c r="AN116" i="55"/>
  <c r="AN71" i="55"/>
  <c r="AN98" i="55"/>
  <c r="AN137" i="55"/>
  <c r="AN128" i="55"/>
  <c r="AN60" i="53"/>
  <c r="AP60" i="53" s="1"/>
  <c r="AN113" i="53"/>
  <c r="AP113" i="53" s="1"/>
  <c r="AN71" i="53"/>
  <c r="AP71" i="53" s="1"/>
  <c r="AN113" i="55"/>
  <c r="AN110" i="55"/>
  <c r="AN85" i="55"/>
  <c r="AN82" i="53"/>
  <c r="AP82" i="53" s="1"/>
  <c r="AN79" i="53"/>
  <c r="AP79" i="53" s="1"/>
  <c r="AN66" i="53"/>
  <c r="AP66" i="53" s="1"/>
  <c r="AN78" i="53"/>
  <c r="AP78" i="53" s="1"/>
  <c r="AN75" i="53"/>
  <c r="AP75" i="53" s="1"/>
  <c r="AN121" i="55"/>
  <c r="AN81" i="53"/>
  <c r="AP81" i="53" s="1"/>
  <c r="AN69" i="57"/>
  <c r="AP69" i="57" s="1"/>
  <c r="AN115" i="57"/>
  <c r="AP115" i="57" s="1"/>
  <c r="AN68" i="57"/>
  <c r="AP68" i="57" s="1"/>
  <c r="AN89" i="55"/>
  <c r="AN120" i="55"/>
  <c r="AN63" i="55"/>
  <c r="AN64" i="53"/>
  <c r="AP64" i="53" s="1"/>
  <c r="AN53" i="57"/>
  <c r="AP53" i="57" s="1"/>
  <c r="AN86" i="57"/>
  <c r="AP86" i="57" s="1"/>
  <c r="AN113" i="57"/>
  <c r="AP113" i="57" s="1"/>
  <c r="AN142" i="53"/>
  <c r="AP142" i="53" s="1"/>
  <c r="AN133" i="57"/>
  <c r="AP133" i="57" s="1"/>
  <c r="AN106" i="55"/>
  <c r="AN67" i="55"/>
  <c r="AN59" i="55"/>
  <c r="AN62" i="55"/>
  <c r="AN58" i="55"/>
  <c r="AN84" i="55"/>
  <c r="AN74" i="55"/>
  <c r="AN140" i="53"/>
  <c r="AP140" i="53" s="1"/>
  <c r="AN120" i="53"/>
  <c r="AP120" i="53" s="1"/>
  <c r="AN132" i="53"/>
  <c r="AP132" i="53" s="1"/>
  <c r="AN119" i="53"/>
  <c r="AP119" i="53" s="1"/>
  <c r="AN67" i="53"/>
  <c r="AP67" i="53" s="1"/>
  <c r="AN117" i="53"/>
  <c r="AP117" i="53" s="1"/>
  <c r="AN75" i="57"/>
  <c r="AP75" i="57" s="1"/>
  <c r="AN121" i="57"/>
  <c r="AP121" i="57" s="1"/>
  <c r="AN65" i="57"/>
  <c r="AP65" i="57" s="1"/>
  <c r="AP122" i="51"/>
  <c r="AR122" i="51" s="1"/>
  <c r="AN137" i="53"/>
  <c r="AP137" i="53" s="1"/>
  <c r="AN141" i="53"/>
  <c r="AP141" i="53" s="1"/>
  <c r="AN72" i="53"/>
  <c r="AP72" i="53" s="1"/>
  <c r="AN109" i="53"/>
  <c r="AP109" i="53" s="1"/>
  <c r="AP142" i="51"/>
  <c r="AR142" i="51" s="1"/>
  <c r="AP104" i="51"/>
  <c r="AR104" i="51" s="1"/>
  <c r="AP135" i="51"/>
  <c r="AR135" i="51" s="1"/>
  <c r="AN103" i="57"/>
  <c r="AP103" i="57" s="1"/>
  <c r="AN119" i="57"/>
  <c r="AP119" i="57" s="1"/>
  <c r="AN127" i="57"/>
  <c r="AP127" i="57" s="1"/>
  <c r="AP81" i="51"/>
  <c r="AR81" i="51" s="1"/>
  <c r="AP139" i="51"/>
  <c r="AR139" i="51" s="1"/>
  <c r="AN107" i="53"/>
  <c r="AP107" i="53" s="1"/>
  <c r="AN83" i="57"/>
  <c r="AP83" i="57" s="1"/>
  <c r="AN87" i="53"/>
  <c r="AP87" i="53" s="1"/>
  <c r="AP114" i="51"/>
  <c r="AR114" i="51" s="1"/>
  <c r="AP79" i="51"/>
  <c r="AR79" i="51" s="1"/>
  <c r="AN102" i="57"/>
  <c r="AP102" i="57" s="1"/>
  <c r="AN60" i="57"/>
  <c r="AP60" i="57" s="1"/>
  <c r="AN131" i="53"/>
  <c r="AP131" i="53" s="1"/>
  <c r="AN125" i="57"/>
  <c r="AP125" i="57" s="1"/>
  <c r="AP134" i="51"/>
  <c r="AR134" i="51" s="1"/>
  <c r="AP98" i="51"/>
  <c r="AR98" i="51" s="1"/>
  <c r="AN69" i="53"/>
  <c r="AP69" i="53" s="1"/>
  <c r="AN59" i="53"/>
  <c r="AP59" i="53" s="1"/>
  <c r="AN61" i="53"/>
  <c r="AP61" i="53" s="1"/>
  <c r="AP75" i="51"/>
  <c r="AR75" i="51" s="1"/>
  <c r="AP96" i="51"/>
  <c r="AR96" i="51" s="1"/>
  <c r="AN60" i="55"/>
  <c r="AN85" i="57"/>
  <c r="AP85" i="57" s="1"/>
  <c r="AN64" i="57"/>
  <c r="AP64" i="57" s="1"/>
  <c r="AN77" i="57"/>
  <c r="AP77" i="57" s="1"/>
  <c r="AN111" i="53"/>
  <c r="AP111" i="53" s="1"/>
  <c r="AN122" i="57"/>
  <c r="AP122" i="57" s="1"/>
  <c r="AN125" i="55"/>
  <c r="AN62" i="53"/>
  <c r="AP62" i="53" s="1"/>
  <c r="AN133" i="53"/>
  <c r="AP133" i="53" s="1"/>
  <c r="AN92" i="53"/>
  <c r="AP92" i="53" s="1"/>
  <c r="AP143" i="51"/>
  <c r="AR143" i="51" s="1"/>
  <c r="AP138" i="51"/>
  <c r="AR138" i="51" s="1"/>
  <c r="AN96" i="57"/>
  <c r="AP96" i="57" s="1"/>
  <c r="AP86" i="51"/>
  <c r="AR86" i="51" s="1"/>
  <c r="AN111" i="57"/>
  <c r="AP111" i="57" s="1"/>
  <c r="AN107" i="57"/>
  <c r="AP107" i="57" s="1"/>
  <c r="AP113" i="51"/>
  <c r="AR113" i="51" s="1"/>
  <c r="AN55" i="57"/>
  <c r="AP55" i="57" s="1"/>
  <c r="AP107" i="51"/>
  <c r="AR107" i="51" s="1"/>
  <c r="AN54" i="57"/>
  <c r="AP54" i="57" s="1"/>
  <c r="AP150" i="51"/>
  <c r="AR150" i="51" s="1"/>
  <c r="AN121" i="53"/>
  <c r="AP121" i="53" s="1"/>
  <c r="AN74" i="53"/>
  <c r="AP74" i="53" s="1"/>
  <c r="AN108" i="57"/>
  <c r="AP108" i="57" s="1"/>
  <c r="AN129" i="53"/>
  <c r="AP129" i="53" s="1"/>
  <c r="AN129" i="57"/>
  <c r="AP129" i="57" s="1"/>
  <c r="AN88" i="57"/>
  <c r="AP88" i="57" s="1"/>
  <c r="AN106" i="53"/>
  <c r="AN130" i="57"/>
  <c r="AP130" i="57" s="1"/>
  <c r="AN82" i="55"/>
  <c r="AN105" i="53"/>
  <c r="AP105" i="53" s="1"/>
  <c r="AP103" i="51"/>
  <c r="AR103" i="51" s="1"/>
  <c r="AP140" i="51"/>
  <c r="AR140" i="51" s="1"/>
  <c r="AN120" i="57"/>
  <c r="AP120" i="57" s="1"/>
  <c r="AN73" i="57"/>
  <c r="AP73" i="57" s="1"/>
  <c r="AN64" i="55"/>
  <c r="AN88" i="55"/>
  <c r="AP147" i="51"/>
  <c r="AR147" i="51" s="1"/>
  <c r="AP100" i="51"/>
  <c r="AR100" i="51" s="1"/>
  <c r="AN81" i="57"/>
  <c r="AP81" i="57" s="1"/>
  <c r="AP144" i="51"/>
  <c r="AR144" i="51" s="1"/>
  <c r="AN75" i="55"/>
  <c r="AN71" i="57"/>
  <c r="AP71" i="57" s="1"/>
  <c r="AN57" i="53"/>
  <c r="AP57" i="53" s="1"/>
  <c r="AN105" i="57"/>
  <c r="AP105" i="57" s="1"/>
  <c r="AN108" i="53"/>
  <c r="AP108" i="53" s="1"/>
  <c r="AP123" i="51"/>
  <c r="AR123" i="51" s="1"/>
  <c r="AP82" i="51"/>
  <c r="AR82" i="51" s="1"/>
  <c r="AP97" i="51"/>
  <c r="AR97" i="51" s="1"/>
  <c r="AN59" i="57"/>
  <c r="AP59" i="57" s="1"/>
  <c r="AN79" i="57"/>
  <c r="AP79" i="57" s="1"/>
  <c r="AN91" i="57"/>
  <c r="AP91" i="57" s="1"/>
  <c r="AP89" i="51"/>
  <c r="AR89" i="51" s="1"/>
  <c r="AN86" i="53"/>
  <c r="AP86" i="53" s="1"/>
  <c r="AP94" i="51"/>
  <c r="AR94" i="51" s="1"/>
  <c r="AN136" i="53"/>
  <c r="AP136" i="53" s="1"/>
  <c r="AN98" i="57"/>
  <c r="AP98" i="57" s="1"/>
  <c r="AN116" i="57"/>
  <c r="AP116" i="57" s="1"/>
  <c r="AP74" i="51"/>
  <c r="AR74" i="51" s="1"/>
  <c r="AN84" i="53"/>
  <c r="AP84" i="53" s="1"/>
  <c r="AN93" i="57"/>
  <c r="AP93" i="57" s="1"/>
  <c r="AP109" i="51"/>
  <c r="AR109" i="51" s="1"/>
  <c r="AN95" i="57"/>
  <c r="AP95" i="57" s="1"/>
  <c r="AN87" i="57"/>
  <c r="AP87" i="57" s="1"/>
  <c r="AN128" i="53"/>
  <c r="AP128" i="53" s="1"/>
  <c r="AN57" i="57"/>
  <c r="AP57" i="57" s="1"/>
  <c r="AN103" i="53"/>
  <c r="AP103" i="53" s="1"/>
  <c r="AN124" i="57"/>
  <c r="AP124" i="57" s="1"/>
  <c r="AN70" i="57"/>
  <c r="AP70" i="57" s="1"/>
  <c r="AP130" i="51"/>
  <c r="AR130" i="51" s="1"/>
  <c r="AN63" i="53"/>
  <c r="AP63" i="53" s="1"/>
  <c r="AP105" i="51"/>
  <c r="AR105" i="51" s="1"/>
  <c r="AN95" i="55"/>
  <c r="AN118" i="53"/>
  <c r="AP118" i="53" s="1"/>
  <c r="AP92" i="51"/>
  <c r="AR92" i="51" s="1"/>
  <c r="AP120" i="51"/>
  <c r="AR120" i="51" s="1"/>
  <c r="AN56" i="57"/>
  <c r="AP56" i="57" s="1"/>
  <c r="AN91" i="53"/>
  <c r="AP91" i="53" s="1"/>
  <c r="AN132" i="57"/>
  <c r="AP132" i="57" s="1"/>
  <c r="AN62" i="57"/>
  <c r="AP62" i="57" s="1"/>
  <c r="AP124" i="51"/>
  <c r="AR124" i="51" s="1"/>
  <c r="AP108" i="51"/>
  <c r="AR108" i="51" s="1"/>
  <c r="AP136" i="51"/>
  <c r="AR136" i="51" s="1"/>
  <c r="AP116" i="51"/>
  <c r="AR116" i="51" s="1"/>
  <c r="AP115" i="51"/>
  <c r="AR115" i="51" s="1"/>
  <c r="AP110" i="51"/>
  <c r="AR110" i="51" s="1"/>
  <c r="AP149" i="51"/>
  <c r="AR149" i="51" s="1"/>
  <c r="AP106" i="51"/>
  <c r="AR106" i="51" s="1"/>
  <c r="AP111" i="51"/>
  <c r="AR111" i="51" s="1"/>
  <c r="AP83" i="51"/>
  <c r="AR83" i="51" s="1"/>
  <c r="AP132" i="51"/>
  <c r="AR132" i="51" s="1"/>
  <c r="AP68" i="51"/>
  <c r="AR68" i="51" s="1"/>
  <c r="AP93" i="51"/>
  <c r="AR93" i="51" s="1"/>
  <c r="AP112" i="51"/>
  <c r="AR112" i="51" s="1"/>
  <c r="AP99" i="51"/>
  <c r="AR99" i="51" s="1"/>
  <c r="AP146" i="51"/>
  <c r="AR146" i="51" s="1"/>
  <c r="AP77" i="51"/>
  <c r="AR77" i="51" s="1"/>
  <c r="AP129" i="51"/>
  <c r="AR129" i="51" s="1"/>
  <c r="AP128" i="51"/>
  <c r="AR128" i="51" s="1"/>
  <c r="AP70" i="51"/>
  <c r="AR70" i="51" s="1"/>
  <c r="AP85" i="51"/>
  <c r="AR85" i="51" s="1"/>
  <c r="AP76" i="51"/>
  <c r="AR76" i="51" s="1"/>
  <c r="AP73" i="51"/>
  <c r="AR73" i="51" s="1"/>
  <c r="AP91" i="51"/>
  <c r="AR91" i="51" s="1"/>
  <c r="AP119" i="51"/>
  <c r="AR119" i="51" s="1"/>
  <c r="AP72" i="51"/>
  <c r="AR72" i="51" s="1"/>
  <c r="AP125" i="51"/>
  <c r="AR125" i="51" s="1"/>
  <c r="AP80" i="51"/>
  <c r="AR80" i="51" s="1"/>
  <c r="AP95" i="51"/>
  <c r="AR95" i="51" s="1"/>
  <c r="AP127" i="51"/>
  <c r="AR127" i="51" s="1"/>
  <c r="AP121" i="51"/>
  <c r="AR121" i="51" s="1"/>
  <c r="AP137" i="51"/>
  <c r="AR137" i="51" s="1"/>
  <c r="AP133" i="51"/>
  <c r="AR133" i="51" s="1"/>
  <c r="AP126" i="51"/>
  <c r="AR126" i="51" s="1"/>
  <c r="AP88" i="51"/>
  <c r="AR88" i="51" s="1"/>
  <c r="AP87" i="51"/>
  <c r="AR87" i="51" s="1"/>
  <c r="AP69" i="51"/>
  <c r="AR69" i="51" s="1"/>
  <c r="AP71" i="51"/>
  <c r="AR71" i="51" s="1"/>
  <c r="AP78" i="51"/>
  <c r="AR78" i="51" s="1"/>
  <c r="AP145" i="51"/>
  <c r="AR145" i="51" s="1"/>
  <c r="AP131" i="51"/>
  <c r="AR131" i="51" s="1"/>
  <c r="AP117" i="51"/>
  <c r="AR117" i="51" s="1"/>
  <c r="AP84" i="51"/>
  <c r="AR84" i="51" s="1"/>
  <c r="AP90" i="51"/>
  <c r="AR90" i="51" s="1"/>
  <c r="AP141" i="51"/>
  <c r="AR141" i="51" s="1"/>
  <c r="AP148" i="51"/>
  <c r="AR148" i="51" s="1"/>
  <c r="AP102" i="51"/>
  <c r="AR102" i="51" s="1"/>
  <c r="AP118" i="51"/>
  <c r="AR118" i="51" s="1"/>
  <c r="AP26" i="13"/>
  <c r="BA61" i="18"/>
  <c r="BA69" i="18"/>
  <c r="BA77" i="18"/>
  <c r="BA85" i="18"/>
  <c r="BA93" i="18"/>
  <c r="BA101" i="18"/>
  <c r="BA109" i="18"/>
  <c r="BA117" i="18"/>
  <c r="BA125" i="18"/>
  <c r="BA133" i="18"/>
  <c r="BA141" i="18"/>
  <c r="AZ94" i="17"/>
  <c r="AZ95" i="17"/>
  <c r="AZ96" i="17"/>
  <c r="AZ97" i="17"/>
  <c r="AZ99" i="17"/>
  <c r="AZ126" i="17"/>
  <c r="AZ127" i="17"/>
  <c r="AZ128" i="17"/>
  <c r="AZ129" i="17"/>
  <c r="AZ131" i="17"/>
  <c r="AV53" i="16"/>
  <c r="AV61" i="16"/>
  <c r="AV69" i="16"/>
  <c r="AV77" i="16"/>
  <c r="AV85" i="16"/>
  <c r="AV93" i="16"/>
  <c r="AV101" i="16"/>
  <c r="AV109" i="16"/>
  <c r="AV117" i="16"/>
  <c r="BA60" i="18"/>
  <c r="BA68" i="18"/>
  <c r="BA76" i="18"/>
  <c r="BA84" i="18"/>
  <c r="BA92" i="18"/>
  <c r="BA100" i="18"/>
  <c r="BA108" i="18"/>
  <c r="BA116" i="18"/>
  <c r="BA124" i="18"/>
  <c r="BA132" i="18"/>
  <c r="BA140" i="18"/>
  <c r="BA58" i="18"/>
  <c r="AZ92" i="17"/>
  <c r="AZ93" i="17"/>
  <c r="AZ98" i="17"/>
  <c r="AZ124" i="17"/>
  <c r="AZ125" i="17"/>
  <c r="AZ130" i="17"/>
  <c r="AV52" i="16"/>
  <c r="AV60" i="16"/>
  <c r="AV68" i="16"/>
  <c r="AV76" i="16"/>
  <c r="AV84" i="16"/>
  <c r="AV92" i="16"/>
  <c r="AV100" i="16"/>
  <c r="AV108" i="16"/>
  <c r="AV116" i="16"/>
  <c r="BA59" i="18"/>
  <c r="BA67" i="18"/>
  <c r="BA75" i="18"/>
  <c r="BA83" i="18"/>
  <c r="BA91" i="18"/>
  <c r="BA99" i="18"/>
  <c r="BA107" i="18"/>
  <c r="BA115" i="18"/>
  <c r="BA123" i="18"/>
  <c r="BA131" i="18"/>
  <c r="BA139" i="18"/>
  <c r="AZ86" i="17"/>
  <c r="AZ87" i="17"/>
  <c r="AZ88" i="17"/>
  <c r="AZ89" i="17"/>
  <c r="AZ91" i="17"/>
  <c r="AZ118" i="17"/>
  <c r="AZ119" i="17"/>
  <c r="AZ120" i="17"/>
  <c r="AZ121" i="17"/>
  <c r="AZ123" i="17"/>
  <c r="AZ150" i="17"/>
  <c r="AZ151" i="17"/>
  <c r="AZ152" i="17"/>
  <c r="AZ153" i="17"/>
  <c r="AZ72" i="17"/>
  <c r="AV51" i="16"/>
  <c r="AV59" i="16"/>
  <c r="AV67" i="16"/>
  <c r="AV75" i="16"/>
  <c r="AV83" i="16"/>
  <c r="AV91" i="16"/>
  <c r="AV99" i="16"/>
  <c r="AV107" i="16"/>
  <c r="AV115" i="16"/>
  <c r="AV123" i="16"/>
  <c r="BA66" i="18"/>
  <c r="BA74" i="18"/>
  <c r="BA82" i="18"/>
  <c r="BA90" i="18"/>
  <c r="BA98" i="18"/>
  <c r="BA106" i="18"/>
  <c r="BA114" i="18"/>
  <c r="BA122" i="18"/>
  <c r="BA130" i="18"/>
  <c r="BA138" i="18"/>
  <c r="AZ84" i="17"/>
  <c r="AZ85" i="17"/>
  <c r="AZ90" i="17"/>
  <c r="AZ116" i="17"/>
  <c r="AZ117" i="17"/>
  <c r="AZ122" i="17"/>
  <c r="AZ148" i="17"/>
  <c r="AZ149" i="17"/>
  <c r="AV50" i="16"/>
  <c r="AV58" i="16"/>
  <c r="AV66" i="16"/>
  <c r="AV74" i="16"/>
  <c r="AV82" i="16"/>
  <c r="AV90" i="16"/>
  <c r="AV98" i="16"/>
  <c r="AV106" i="16"/>
  <c r="AV114" i="16"/>
  <c r="AV122" i="16"/>
  <c r="BA65" i="18"/>
  <c r="BA73" i="18"/>
  <c r="BA81" i="18"/>
  <c r="BA89" i="18"/>
  <c r="BA97" i="18"/>
  <c r="BA105" i="18"/>
  <c r="BA113" i="18"/>
  <c r="BA121" i="18"/>
  <c r="BA129" i="18"/>
  <c r="BA137" i="18"/>
  <c r="BA145" i="18"/>
  <c r="AZ78" i="17"/>
  <c r="AZ79" i="17"/>
  <c r="AZ80" i="17"/>
  <c r="AZ81" i="17"/>
  <c r="AZ83" i="17"/>
  <c r="AZ110" i="17"/>
  <c r="AZ111" i="17"/>
  <c r="AZ112" i="17"/>
  <c r="AZ113" i="17"/>
  <c r="AZ115" i="17"/>
  <c r="AZ142" i="17"/>
  <c r="AZ143" i="17"/>
  <c r="AZ144" i="17"/>
  <c r="AZ145" i="17"/>
  <c r="AZ147" i="17"/>
  <c r="AV49" i="16"/>
  <c r="AV57" i="16"/>
  <c r="AV65" i="16"/>
  <c r="AV73" i="16"/>
  <c r="AV81" i="16"/>
  <c r="AV89" i="16"/>
  <c r="AV97" i="16"/>
  <c r="AV105" i="16"/>
  <c r="AV113" i="16"/>
  <c r="AV121" i="16"/>
  <c r="BA64" i="18"/>
  <c r="BA72" i="18"/>
  <c r="BA80" i="18"/>
  <c r="BA88" i="18"/>
  <c r="BA96" i="18"/>
  <c r="BA104" i="18"/>
  <c r="BA112" i="18"/>
  <c r="BA120" i="18"/>
  <c r="BA128" i="18"/>
  <c r="BA136" i="18"/>
  <c r="BA144" i="18"/>
  <c r="AZ76" i="17"/>
  <c r="AZ77" i="17"/>
  <c r="AZ82" i="17"/>
  <c r="AZ108" i="17"/>
  <c r="AZ109" i="17"/>
  <c r="AZ114" i="17"/>
  <c r="AZ140" i="17"/>
  <c r="AZ141" i="17"/>
  <c r="AZ146" i="17"/>
  <c r="AV48" i="16"/>
  <c r="AV56" i="16"/>
  <c r="AV64" i="16"/>
  <c r="AV72" i="16"/>
  <c r="AV80" i="16"/>
  <c r="AV88" i="16"/>
  <c r="AV96" i="16"/>
  <c r="AV104" i="16"/>
  <c r="AV112" i="16"/>
  <c r="AV120" i="16"/>
  <c r="AV46" i="16"/>
  <c r="BA63" i="18"/>
  <c r="BA71" i="18"/>
  <c r="BA79" i="18"/>
  <c r="BA87" i="18"/>
  <c r="BA95" i="18"/>
  <c r="BA103" i="18"/>
  <c r="BA111" i="18"/>
  <c r="BA119" i="18"/>
  <c r="BA127" i="18"/>
  <c r="BA135" i="18"/>
  <c r="BA143" i="18"/>
  <c r="AZ73" i="17"/>
  <c r="AZ75" i="17"/>
  <c r="AZ102" i="17"/>
  <c r="AZ103" i="17"/>
  <c r="AZ104" i="17"/>
  <c r="AZ105" i="17"/>
  <c r="AZ107" i="17"/>
  <c r="AZ134" i="17"/>
  <c r="AZ135" i="17"/>
  <c r="AZ136" i="17"/>
  <c r="AZ137" i="17"/>
  <c r="AZ139" i="17"/>
  <c r="AV47" i="16"/>
  <c r="AV55" i="16"/>
  <c r="AV63" i="16"/>
  <c r="AV71" i="16"/>
  <c r="AV79" i="16"/>
  <c r="AV87" i="16"/>
  <c r="AV95" i="16"/>
  <c r="AV103" i="16"/>
  <c r="AV111" i="16"/>
  <c r="AV119" i="16"/>
  <c r="BA62" i="18"/>
  <c r="BA70" i="18"/>
  <c r="BA78" i="18"/>
  <c r="BA86" i="18"/>
  <c r="BA94" i="18"/>
  <c r="BA102" i="18"/>
  <c r="BA110" i="18"/>
  <c r="BA118" i="18"/>
  <c r="BA126" i="18"/>
  <c r="BA134" i="18"/>
  <c r="BA142" i="18"/>
  <c r="AZ74" i="17"/>
  <c r="AZ100" i="17"/>
  <c r="AZ101" i="17"/>
  <c r="AZ106" i="17"/>
  <c r="AZ132" i="17"/>
  <c r="AZ133" i="17"/>
  <c r="AZ138" i="17"/>
  <c r="AV54" i="16"/>
  <c r="AV62" i="16"/>
  <c r="AV70" i="16"/>
  <c r="AV78" i="16"/>
  <c r="AV86" i="16"/>
  <c r="AV94" i="16"/>
  <c r="AV102" i="16"/>
  <c r="AV110" i="16"/>
  <c r="AV118" i="16"/>
  <c r="AO30" i="13"/>
  <c r="AZ60" i="18"/>
  <c r="AZ68" i="18"/>
  <c r="AZ76" i="18"/>
  <c r="AZ84" i="18"/>
  <c r="AZ92" i="18"/>
  <c r="AZ100" i="18"/>
  <c r="AZ108" i="18"/>
  <c r="AZ116" i="18"/>
  <c r="AZ124" i="18"/>
  <c r="AZ132" i="18"/>
  <c r="AZ140" i="18"/>
  <c r="AY92" i="17"/>
  <c r="AY93" i="17"/>
  <c r="AY98" i="17"/>
  <c r="AY124" i="17"/>
  <c r="AY125" i="17"/>
  <c r="AY130" i="17"/>
  <c r="AU52" i="16"/>
  <c r="AU60" i="16"/>
  <c r="AU68" i="16"/>
  <c r="AU76" i="16"/>
  <c r="AU84" i="16"/>
  <c r="AU92" i="16"/>
  <c r="AU100" i="16"/>
  <c r="AU108" i="16"/>
  <c r="AU116" i="16"/>
  <c r="AZ59" i="18"/>
  <c r="AZ67" i="18"/>
  <c r="AZ75" i="18"/>
  <c r="AZ83" i="18"/>
  <c r="AZ91" i="18"/>
  <c r="AZ99" i="18"/>
  <c r="AZ107" i="18"/>
  <c r="AZ115" i="18"/>
  <c r="AZ123" i="18"/>
  <c r="AZ131" i="18"/>
  <c r="AZ139" i="18"/>
  <c r="AY86" i="17"/>
  <c r="AY87" i="17"/>
  <c r="AY88" i="17"/>
  <c r="AY89" i="17"/>
  <c r="AY91" i="17"/>
  <c r="AY118" i="17"/>
  <c r="AY119" i="17"/>
  <c r="AY120" i="17"/>
  <c r="AY121" i="17"/>
  <c r="AY123" i="17"/>
  <c r="AY150" i="17"/>
  <c r="AY151" i="17"/>
  <c r="AY152" i="17"/>
  <c r="AY153" i="17"/>
  <c r="AU51" i="16"/>
  <c r="AU59" i="16"/>
  <c r="AU67" i="16"/>
  <c r="AU75" i="16"/>
  <c r="AU83" i="16"/>
  <c r="AU91" i="16"/>
  <c r="AU99" i="16"/>
  <c r="AU107" i="16"/>
  <c r="AU115" i="16"/>
  <c r="AU123" i="16"/>
  <c r="AZ66" i="18"/>
  <c r="AZ74" i="18"/>
  <c r="AZ82" i="18"/>
  <c r="AZ90" i="18"/>
  <c r="AZ98" i="18"/>
  <c r="AZ106" i="18"/>
  <c r="AZ114" i="18"/>
  <c r="AZ122" i="18"/>
  <c r="AZ130" i="18"/>
  <c r="AZ138" i="18"/>
  <c r="AZ58" i="18"/>
  <c r="AY84" i="17"/>
  <c r="AY85" i="17"/>
  <c r="AY90" i="17"/>
  <c r="AY116" i="17"/>
  <c r="AY117" i="17"/>
  <c r="AY122" i="17"/>
  <c r="AY148" i="17"/>
  <c r="AY149" i="17"/>
  <c r="AU50" i="16"/>
  <c r="AU58" i="16"/>
  <c r="AU66" i="16"/>
  <c r="AU74" i="16"/>
  <c r="AU82" i="16"/>
  <c r="AU90" i="16"/>
  <c r="AU98" i="16"/>
  <c r="AU106" i="16"/>
  <c r="AU114" i="16"/>
  <c r="AU122" i="16"/>
  <c r="AZ65" i="18"/>
  <c r="AZ73" i="18"/>
  <c r="AZ81" i="18"/>
  <c r="AZ89" i="18"/>
  <c r="AZ97" i="18"/>
  <c r="AZ105" i="18"/>
  <c r="AZ113" i="18"/>
  <c r="AZ121" i="18"/>
  <c r="AZ129" i="18"/>
  <c r="AZ137" i="18"/>
  <c r="AZ145" i="18"/>
  <c r="AY78" i="17"/>
  <c r="AY79" i="17"/>
  <c r="AY80" i="17"/>
  <c r="AY81" i="17"/>
  <c r="AY83" i="17"/>
  <c r="AY110" i="17"/>
  <c r="AY111" i="17"/>
  <c r="AY112" i="17"/>
  <c r="AY113" i="17"/>
  <c r="AY115" i="17"/>
  <c r="AY142" i="17"/>
  <c r="AY143" i="17"/>
  <c r="AY144" i="17"/>
  <c r="AY145" i="17"/>
  <c r="AY147" i="17"/>
  <c r="AY72" i="17"/>
  <c r="AU49" i="16"/>
  <c r="AU57" i="16"/>
  <c r="AU65" i="16"/>
  <c r="AU73" i="16"/>
  <c r="AU81" i="16"/>
  <c r="AU89" i="16"/>
  <c r="AU97" i="16"/>
  <c r="AU105" i="16"/>
  <c r="AU113" i="16"/>
  <c r="AU121" i="16"/>
  <c r="AZ64" i="18"/>
  <c r="AZ72" i="18"/>
  <c r="AZ80" i="18"/>
  <c r="AZ88" i="18"/>
  <c r="AZ96" i="18"/>
  <c r="AZ104" i="18"/>
  <c r="AZ112" i="18"/>
  <c r="AZ120" i="18"/>
  <c r="AZ128" i="18"/>
  <c r="AZ136" i="18"/>
  <c r="AZ144" i="18"/>
  <c r="AY76" i="17"/>
  <c r="AY77" i="17"/>
  <c r="AY82" i="17"/>
  <c r="AY108" i="17"/>
  <c r="AY109" i="17"/>
  <c r="AY114" i="17"/>
  <c r="AY140" i="17"/>
  <c r="AY141" i="17"/>
  <c r="AY146" i="17"/>
  <c r="AU48" i="16"/>
  <c r="AU56" i="16"/>
  <c r="AU64" i="16"/>
  <c r="AU72" i="16"/>
  <c r="AU80" i="16"/>
  <c r="AU88" i="16"/>
  <c r="AU96" i="16"/>
  <c r="AU104" i="16"/>
  <c r="AU112" i="16"/>
  <c r="AU120" i="16"/>
  <c r="AZ63" i="18"/>
  <c r="AZ71" i="18"/>
  <c r="AZ79" i="18"/>
  <c r="AZ87" i="18"/>
  <c r="AZ95" i="18"/>
  <c r="AZ103" i="18"/>
  <c r="AZ111" i="18"/>
  <c r="AZ119" i="18"/>
  <c r="AZ127" i="18"/>
  <c r="AZ135" i="18"/>
  <c r="AZ143" i="18"/>
  <c r="AY73" i="17"/>
  <c r="AY75" i="17"/>
  <c r="AY102" i="17"/>
  <c r="AY103" i="17"/>
  <c r="AY104" i="17"/>
  <c r="AY105" i="17"/>
  <c r="AY107" i="17"/>
  <c r="AY134" i="17"/>
  <c r="AY135" i="17"/>
  <c r="AY136" i="17"/>
  <c r="AY137" i="17"/>
  <c r="AY139" i="17"/>
  <c r="AU47" i="16"/>
  <c r="AU55" i="16"/>
  <c r="AU63" i="16"/>
  <c r="AU71" i="16"/>
  <c r="AU79" i="16"/>
  <c r="AU87" i="16"/>
  <c r="AU95" i="16"/>
  <c r="AU103" i="16"/>
  <c r="AU111" i="16"/>
  <c r="AU119" i="16"/>
  <c r="AZ62" i="18"/>
  <c r="AZ70" i="18"/>
  <c r="AZ78" i="18"/>
  <c r="AZ86" i="18"/>
  <c r="AZ94" i="18"/>
  <c r="AZ102" i="18"/>
  <c r="AZ110" i="18"/>
  <c r="AZ118" i="18"/>
  <c r="AZ126" i="18"/>
  <c r="AZ134" i="18"/>
  <c r="AZ142" i="18"/>
  <c r="AY74" i="17"/>
  <c r="AY100" i="17"/>
  <c r="AY101" i="17"/>
  <c r="AY106" i="17"/>
  <c r="AY132" i="17"/>
  <c r="AY133" i="17"/>
  <c r="AY138" i="17"/>
  <c r="AU54" i="16"/>
  <c r="AU62" i="16"/>
  <c r="AU70" i="16"/>
  <c r="AU78" i="16"/>
  <c r="AU86" i="16"/>
  <c r="AU94" i="16"/>
  <c r="AU102" i="16"/>
  <c r="AU110" i="16"/>
  <c r="AU118" i="16"/>
  <c r="AU46" i="16"/>
  <c r="AZ61" i="18"/>
  <c r="AZ69" i="18"/>
  <c r="AZ77" i="18"/>
  <c r="AZ85" i="18"/>
  <c r="AZ93" i="18"/>
  <c r="AZ101" i="18"/>
  <c r="AZ109" i="18"/>
  <c r="AZ117" i="18"/>
  <c r="AZ125" i="18"/>
  <c r="AZ133" i="18"/>
  <c r="AZ141" i="18"/>
  <c r="AY94" i="17"/>
  <c r="AY95" i="17"/>
  <c r="AY96" i="17"/>
  <c r="AY97" i="17"/>
  <c r="AY99" i="17"/>
  <c r="AY126" i="17"/>
  <c r="AY127" i="17"/>
  <c r="AY128" i="17"/>
  <c r="AY129" i="17"/>
  <c r="AY131" i="17"/>
  <c r="AU53" i="16"/>
  <c r="AU61" i="16"/>
  <c r="AU69" i="16"/>
  <c r="AU77" i="16"/>
  <c r="AU85" i="16"/>
  <c r="AU93" i="16"/>
  <c r="AU101" i="16"/>
  <c r="AU109" i="16"/>
  <c r="AU117" i="16"/>
  <c r="AN26" i="13"/>
  <c r="AY59" i="18"/>
  <c r="AY67" i="18"/>
  <c r="AY75" i="18"/>
  <c r="AY83" i="18"/>
  <c r="AY91" i="18"/>
  <c r="AY99" i="18"/>
  <c r="AY107" i="18"/>
  <c r="AY115" i="18"/>
  <c r="AY123" i="18"/>
  <c r="AY131" i="18"/>
  <c r="AY139" i="18"/>
  <c r="AX86" i="17"/>
  <c r="AX87" i="17"/>
  <c r="AX88" i="17"/>
  <c r="AX89" i="17"/>
  <c r="AX91" i="17"/>
  <c r="AX118" i="17"/>
  <c r="AX119" i="17"/>
  <c r="AX120" i="17"/>
  <c r="AX121" i="17"/>
  <c r="AX123" i="17"/>
  <c r="AX150" i="17"/>
  <c r="AX151" i="17"/>
  <c r="AX152" i="17"/>
  <c r="AX153" i="17"/>
  <c r="AT51" i="16"/>
  <c r="AT59" i="16"/>
  <c r="AT67" i="16"/>
  <c r="AT75" i="16"/>
  <c r="AT83" i="16"/>
  <c r="AT91" i="16"/>
  <c r="AT99" i="16"/>
  <c r="AT107" i="16"/>
  <c r="AT115" i="16"/>
  <c r="AT123" i="16"/>
  <c r="AY66" i="18"/>
  <c r="AY74" i="18"/>
  <c r="AY82" i="18"/>
  <c r="AY90" i="18"/>
  <c r="AY98" i="18"/>
  <c r="AY106" i="18"/>
  <c r="AY114" i="18"/>
  <c r="AY122" i="18"/>
  <c r="AY130" i="18"/>
  <c r="AY138" i="18"/>
  <c r="AX84" i="17"/>
  <c r="AX85" i="17"/>
  <c r="AX90" i="17"/>
  <c r="AX116" i="17"/>
  <c r="AX117" i="17"/>
  <c r="AX122" i="17"/>
  <c r="AX148" i="17"/>
  <c r="AX149" i="17"/>
  <c r="AT50" i="16"/>
  <c r="AT58" i="16"/>
  <c r="AT66" i="16"/>
  <c r="AT74" i="16"/>
  <c r="AT82" i="16"/>
  <c r="AT90" i="16"/>
  <c r="AT98" i="16"/>
  <c r="AT106" i="16"/>
  <c r="AT114" i="16"/>
  <c r="AT122" i="16"/>
  <c r="AY65" i="18"/>
  <c r="AY73" i="18"/>
  <c r="AY81" i="18"/>
  <c r="AY89" i="18"/>
  <c r="AY97" i="18"/>
  <c r="AY105" i="18"/>
  <c r="AY113" i="18"/>
  <c r="AY121" i="18"/>
  <c r="AY129" i="18"/>
  <c r="AY137" i="18"/>
  <c r="AY145" i="18"/>
  <c r="AX78" i="17"/>
  <c r="AX79" i="17"/>
  <c r="AX80" i="17"/>
  <c r="AX81" i="17"/>
  <c r="AX83" i="17"/>
  <c r="AX110" i="17"/>
  <c r="AX111" i="17"/>
  <c r="AX112" i="17"/>
  <c r="AX113" i="17"/>
  <c r="AX115" i="17"/>
  <c r="AX142" i="17"/>
  <c r="AX143" i="17"/>
  <c r="AX144" i="17"/>
  <c r="AX145" i="17"/>
  <c r="AX147" i="17"/>
  <c r="AT49" i="16"/>
  <c r="AT57" i="16"/>
  <c r="AT65" i="16"/>
  <c r="AT73" i="16"/>
  <c r="AT81" i="16"/>
  <c r="AT89" i="16"/>
  <c r="AT97" i="16"/>
  <c r="AT105" i="16"/>
  <c r="AT113" i="16"/>
  <c r="AT121" i="16"/>
  <c r="AY64" i="18"/>
  <c r="AY72" i="18"/>
  <c r="AY80" i="18"/>
  <c r="AY88" i="18"/>
  <c r="AY96" i="18"/>
  <c r="AY104" i="18"/>
  <c r="AY112" i="18"/>
  <c r="AY120" i="18"/>
  <c r="AY128" i="18"/>
  <c r="AY136" i="18"/>
  <c r="AY144" i="18"/>
  <c r="AY58" i="18"/>
  <c r="AX76" i="17"/>
  <c r="AX77" i="17"/>
  <c r="AX82" i="17"/>
  <c r="AX108" i="17"/>
  <c r="AX109" i="17"/>
  <c r="AX114" i="17"/>
  <c r="AX140" i="17"/>
  <c r="AX141" i="17"/>
  <c r="AX146" i="17"/>
  <c r="AT48" i="16"/>
  <c r="AT56" i="16"/>
  <c r="AT64" i="16"/>
  <c r="AT72" i="16"/>
  <c r="AT80" i="16"/>
  <c r="AT88" i="16"/>
  <c r="AT96" i="16"/>
  <c r="AT104" i="16"/>
  <c r="AT112" i="16"/>
  <c r="AT120" i="16"/>
  <c r="AY63" i="18"/>
  <c r="AY71" i="18"/>
  <c r="AY79" i="18"/>
  <c r="AY87" i="18"/>
  <c r="AY95" i="18"/>
  <c r="AY103" i="18"/>
  <c r="AY111" i="18"/>
  <c r="AY119" i="18"/>
  <c r="AY127" i="18"/>
  <c r="AY135" i="18"/>
  <c r="AY143" i="18"/>
  <c r="AX73" i="17"/>
  <c r="AX75" i="17"/>
  <c r="AX102" i="17"/>
  <c r="AX103" i="17"/>
  <c r="AX104" i="17"/>
  <c r="AX105" i="17"/>
  <c r="AX107" i="17"/>
  <c r="AX134" i="17"/>
  <c r="AX135" i="17"/>
  <c r="AX136" i="17"/>
  <c r="AX137" i="17"/>
  <c r="AX139" i="17"/>
  <c r="AX72" i="17"/>
  <c r="AT47" i="16"/>
  <c r="AT55" i="16"/>
  <c r="AT63" i="16"/>
  <c r="AT71" i="16"/>
  <c r="AT79" i="16"/>
  <c r="AT87" i="16"/>
  <c r="AT95" i="16"/>
  <c r="AT103" i="16"/>
  <c r="AT111" i="16"/>
  <c r="AT119" i="16"/>
  <c r="AY62" i="18"/>
  <c r="AY70" i="18"/>
  <c r="AY78" i="18"/>
  <c r="AY86" i="18"/>
  <c r="AY94" i="18"/>
  <c r="AY102" i="18"/>
  <c r="AY110" i="18"/>
  <c r="AY118" i="18"/>
  <c r="AY126" i="18"/>
  <c r="AY134" i="18"/>
  <c r="AY142" i="18"/>
  <c r="AX74" i="17"/>
  <c r="AX100" i="17"/>
  <c r="AX101" i="17"/>
  <c r="AX106" i="17"/>
  <c r="AX132" i="17"/>
  <c r="AX133" i="17"/>
  <c r="AX138" i="17"/>
  <c r="AT54" i="16"/>
  <c r="AT62" i="16"/>
  <c r="AT70" i="16"/>
  <c r="AT78" i="16"/>
  <c r="AT86" i="16"/>
  <c r="AT94" i="16"/>
  <c r="AT102" i="16"/>
  <c r="AT110" i="16"/>
  <c r="AT118" i="16"/>
  <c r="AY61" i="18"/>
  <c r="AY69" i="18"/>
  <c r="AY77" i="18"/>
  <c r="AY85" i="18"/>
  <c r="AY93" i="18"/>
  <c r="AY101" i="18"/>
  <c r="AY109" i="18"/>
  <c r="AY117" i="18"/>
  <c r="AY125" i="18"/>
  <c r="AY133" i="18"/>
  <c r="AY141" i="18"/>
  <c r="AX94" i="17"/>
  <c r="AX95" i="17"/>
  <c r="AX96" i="17"/>
  <c r="AX97" i="17"/>
  <c r="AX99" i="17"/>
  <c r="AX126" i="17"/>
  <c r="AX127" i="17"/>
  <c r="AX128" i="17"/>
  <c r="AX129" i="17"/>
  <c r="AX131" i="17"/>
  <c r="AT53" i="16"/>
  <c r="AT61" i="16"/>
  <c r="AT69" i="16"/>
  <c r="AT77" i="16"/>
  <c r="AT85" i="16"/>
  <c r="AT93" i="16"/>
  <c r="AT101" i="16"/>
  <c r="AT109" i="16"/>
  <c r="AT117" i="16"/>
  <c r="AY60" i="18"/>
  <c r="AY68" i="18"/>
  <c r="AY76" i="18"/>
  <c r="AY84" i="18"/>
  <c r="AY92" i="18"/>
  <c r="AY100" i="18"/>
  <c r="AY108" i="18"/>
  <c r="AY116" i="18"/>
  <c r="AY124" i="18"/>
  <c r="AY132" i="18"/>
  <c r="AY140" i="18"/>
  <c r="AX92" i="17"/>
  <c r="AX93" i="17"/>
  <c r="AX98" i="17"/>
  <c r="AX124" i="17"/>
  <c r="AX125" i="17"/>
  <c r="AX130" i="17"/>
  <c r="AT52" i="16"/>
  <c r="AT60" i="16"/>
  <c r="AT68" i="16"/>
  <c r="AT76" i="16"/>
  <c r="AT84" i="16"/>
  <c r="AT92" i="16"/>
  <c r="AT100" i="16"/>
  <c r="AT108" i="16"/>
  <c r="AT116" i="16"/>
  <c r="AT46" i="16"/>
  <c r="AM30" i="13"/>
  <c r="AX66" i="18"/>
  <c r="AX74" i="18"/>
  <c r="AX82" i="18"/>
  <c r="AX90" i="18"/>
  <c r="AX98" i="18"/>
  <c r="AX106" i="18"/>
  <c r="AX114" i="18"/>
  <c r="AX122" i="18"/>
  <c r="AX130" i="18"/>
  <c r="AX138" i="18"/>
  <c r="AW84" i="17"/>
  <c r="AW85" i="17"/>
  <c r="AW90" i="17"/>
  <c r="AW116" i="17"/>
  <c r="AW117" i="17"/>
  <c r="AW122" i="17"/>
  <c r="AW148" i="17"/>
  <c r="AW149" i="17"/>
  <c r="AS50" i="16"/>
  <c r="AS58" i="16"/>
  <c r="AS66" i="16"/>
  <c r="AS74" i="16"/>
  <c r="AS82" i="16"/>
  <c r="AS90" i="16"/>
  <c r="AS98" i="16"/>
  <c r="AS106" i="16"/>
  <c r="AS114" i="16"/>
  <c r="AS122" i="16"/>
  <c r="AS46" i="16"/>
  <c r="AX65" i="18"/>
  <c r="AX73" i="18"/>
  <c r="AX81" i="18"/>
  <c r="AX89" i="18"/>
  <c r="AX97" i="18"/>
  <c r="AX105" i="18"/>
  <c r="AX113" i="18"/>
  <c r="AX121" i="18"/>
  <c r="AX129" i="18"/>
  <c r="AX137" i="18"/>
  <c r="AX145" i="18"/>
  <c r="AW78" i="17"/>
  <c r="AW79" i="17"/>
  <c r="AW80" i="17"/>
  <c r="AW81" i="17"/>
  <c r="AW83" i="17"/>
  <c r="AW110" i="17"/>
  <c r="AW111" i="17"/>
  <c r="AW112" i="17"/>
  <c r="AW113" i="17"/>
  <c r="AW115" i="17"/>
  <c r="AW142" i="17"/>
  <c r="AW143" i="17"/>
  <c r="AW144" i="17"/>
  <c r="AW145" i="17"/>
  <c r="AW147" i="17"/>
  <c r="AS49" i="16"/>
  <c r="AS57" i="16"/>
  <c r="AS65" i="16"/>
  <c r="AS73" i="16"/>
  <c r="AS81" i="16"/>
  <c r="AS89" i="16"/>
  <c r="AS97" i="16"/>
  <c r="AS105" i="16"/>
  <c r="AS113" i="16"/>
  <c r="AS121" i="16"/>
  <c r="AX64" i="18"/>
  <c r="AX72" i="18"/>
  <c r="AX80" i="18"/>
  <c r="AX88" i="18"/>
  <c r="AX96" i="18"/>
  <c r="AX104" i="18"/>
  <c r="AX112" i="18"/>
  <c r="AX120" i="18"/>
  <c r="AX128" i="18"/>
  <c r="AX136" i="18"/>
  <c r="AX144" i="18"/>
  <c r="AW76" i="17"/>
  <c r="AW77" i="17"/>
  <c r="AW82" i="17"/>
  <c r="AW108" i="17"/>
  <c r="AW109" i="17"/>
  <c r="AW114" i="17"/>
  <c r="AW140" i="17"/>
  <c r="AW141" i="17"/>
  <c r="AW146" i="17"/>
  <c r="AS48" i="16"/>
  <c r="AS56" i="16"/>
  <c r="AS64" i="16"/>
  <c r="AS72" i="16"/>
  <c r="AS80" i="16"/>
  <c r="AS88" i="16"/>
  <c r="AS96" i="16"/>
  <c r="AS104" i="16"/>
  <c r="AS112" i="16"/>
  <c r="AS120" i="16"/>
  <c r="AX63" i="18"/>
  <c r="AX71" i="18"/>
  <c r="AX79" i="18"/>
  <c r="AX87" i="18"/>
  <c r="AX95" i="18"/>
  <c r="AX103" i="18"/>
  <c r="AX111" i="18"/>
  <c r="AX119" i="18"/>
  <c r="AX127" i="18"/>
  <c r="AX135" i="18"/>
  <c r="AX143" i="18"/>
  <c r="AW73" i="17"/>
  <c r="AW75" i="17"/>
  <c r="AW102" i="17"/>
  <c r="AW103" i="17"/>
  <c r="AW104" i="17"/>
  <c r="AW105" i="17"/>
  <c r="AW107" i="17"/>
  <c r="AW134" i="17"/>
  <c r="AW135" i="17"/>
  <c r="AW136" i="17"/>
  <c r="AW137" i="17"/>
  <c r="AW139" i="17"/>
  <c r="AS47" i="16"/>
  <c r="AS55" i="16"/>
  <c r="AS63" i="16"/>
  <c r="AS71" i="16"/>
  <c r="AS79" i="16"/>
  <c r="AS87" i="16"/>
  <c r="AS95" i="16"/>
  <c r="AS103" i="16"/>
  <c r="AS111" i="16"/>
  <c r="AS119" i="16"/>
  <c r="AX62" i="18"/>
  <c r="AX70" i="18"/>
  <c r="AX78" i="18"/>
  <c r="AX86" i="18"/>
  <c r="AX94" i="18"/>
  <c r="AX102" i="18"/>
  <c r="AX110" i="18"/>
  <c r="AX118" i="18"/>
  <c r="AX126" i="18"/>
  <c r="AX134" i="18"/>
  <c r="AX142" i="18"/>
  <c r="AX58" i="18"/>
  <c r="AW74" i="17"/>
  <c r="AW100" i="17"/>
  <c r="AW101" i="17"/>
  <c r="AW106" i="17"/>
  <c r="AW132" i="17"/>
  <c r="AW133" i="17"/>
  <c r="AW138" i="17"/>
  <c r="AS54" i="16"/>
  <c r="AS62" i="16"/>
  <c r="AS70" i="16"/>
  <c r="AS78" i="16"/>
  <c r="AS86" i="16"/>
  <c r="AS94" i="16"/>
  <c r="AS102" i="16"/>
  <c r="AS110" i="16"/>
  <c r="AS118" i="16"/>
  <c r="AX61" i="18"/>
  <c r="AX69" i="18"/>
  <c r="AX77" i="18"/>
  <c r="AX85" i="18"/>
  <c r="AX93" i="18"/>
  <c r="AX101" i="18"/>
  <c r="AX109" i="18"/>
  <c r="AX117" i="18"/>
  <c r="AX125" i="18"/>
  <c r="AX133" i="18"/>
  <c r="AX141" i="18"/>
  <c r="AW94" i="17"/>
  <c r="AW95" i="17"/>
  <c r="AW96" i="17"/>
  <c r="AW97" i="17"/>
  <c r="AW99" i="17"/>
  <c r="AW126" i="17"/>
  <c r="AW127" i="17"/>
  <c r="AW128" i="17"/>
  <c r="AW129" i="17"/>
  <c r="AW131" i="17"/>
  <c r="AW72" i="17"/>
  <c r="AS53" i="16"/>
  <c r="AS61" i="16"/>
  <c r="AS69" i="16"/>
  <c r="AS77" i="16"/>
  <c r="AS85" i="16"/>
  <c r="AS93" i="16"/>
  <c r="AS101" i="16"/>
  <c r="AS109" i="16"/>
  <c r="AS117" i="16"/>
  <c r="AX60" i="18"/>
  <c r="AX68" i="18"/>
  <c r="AX76" i="18"/>
  <c r="AX84" i="18"/>
  <c r="AX92" i="18"/>
  <c r="AX100" i="18"/>
  <c r="AX108" i="18"/>
  <c r="AX116" i="18"/>
  <c r="AX124" i="18"/>
  <c r="AX132" i="18"/>
  <c r="AX140" i="18"/>
  <c r="AW92" i="17"/>
  <c r="AW93" i="17"/>
  <c r="AW98" i="17"/>
  <c r="AW124" i="17"/>
  <c r="AW125" i="17"/>
  <c r="AW130" i="17"/>
  <c r="AS52" i="16"/>
  <c r="AS60" i="16"/>
  <c r="AS68" i="16"/>
  <c r="AS76" i="16"/>
  <c r="AS84" i="16"/>
  <c r="AS92" i="16"/>
  <c r="AS100" i="16"/>
  <c r="AS108" i="16"/>
  <c r="AS116" i="16"/>
  <c r="AX59" i="18"/>
  <c r="AX67" i="18"/>
  <c r="AX75" i="18"/>
  <c r="AX83" i="18"/>
  <c r="AX91" i="18"/>
  <c r="AX99" i="18"/>
  <c r="AX107" i="18"/>
  <c r="AX115" i="18"/>
  <c r="AX123" i="18"/>
  <c r="AX131" i="18"/>
  <c r="AX139" i="18"/>
  <c r="AW86" i="17"/>
  <c r="AW87" i="17"/>
  <c r="AW88" i="17"/>
  <c r="AW89" i="17"/>
  <c r="AW91" i="17"/>
  <c r="AW118" i="17"/>
  <c r="AW119" i="17"/>
  <c r="AW120" i="17"/>
  <c r="AW121" i="17"/>
  <c r="AW123" i="17"/>
  <c r="AW150" i="17"/>
  <c r="AW151" i="17"/>
  <c r="AW152" i="17"/>
  <c r="AW153" i="17"/>
  <c r="AS51" i="16"/>
  <c r="AS59" i="16"/>
  <c r="AS67" i="16"/>
  <c r="AS75" i="16"/>
  <c r="AS83" i="16"/>
  <c r="AS91" i="16"/>
  <c r="AS99" i="16"/>
  <c r="AS107" i="16"/>
  <c r="AS115" i="16"/>
  <c r="AS123" i="16"/>
  <c r="AK143" i="67"/>
  <c r="AK135" i="67"/>
  <c r="AK132" i="67"/>
  <c r="AK110" i="67"/>
  <c r="AK107" i="67"/>
  <c r="AK99" i="67"/>
  <c r="AK88" i="67"/>
  <c r="AK71" i="67"/>
  <c r="AK68" i="67"/>
  <c r="AK146" i="67"/>
  <c r="AK138" i="67"/>
  <c r="AK126" i="67"/>
  <c r="AK123" i="67"/>
  <c r="AK120" i="67"/>
  <c r="AK113" i="67"/>
  <c r="AK102" i="67"/>
  <c r="AK91" i="67"/>
  <c r="AK83" i="67"/>
  <c r="AK80" i="67"/>
  <c r="AK77" i="67"/>
  <c r="AK74" i="67"/>
  <c r="AS109" i="48"/>
  <c r="AK149" i="67"/>
  <c r="AK141" i="67"/>
  <c r="AK129" i="67"/>
  <c r="AK117" i="67"/>
  <c r="AK105" i="67"/>
  <c r="AK97" i="67"/>
  <c r="AK94" i="67"/>
  <c r="AK86" i="67"/>
  <c r="AK144" i="67"/>
  <c r="AK136" i="67"/>
  <c r="AK133" i="67"/>
  <c r="AK121" i="67"/>
  <c r="AK111" i="67"/>
  <c r="AK108" i="67"/>
  <c r="AK100" i="67"/>
  <c r="AK89" i="67"/>
  <c r="AK81" i="67"/>
  <c r="AK72" i="67"/>
  <c r="AK69" i="67"/>
  <c r="AK147" i="67"/>
  <c r="AK139" i="67"/>
  <c r="AK127" i="67"/>
  <c r="AK124" i="67"/>
  <c r="AK114" i="67"/>
  <c r="AK103" i="67"/>
  <c r="AK95" i="67"/>
  <c r="AK92" i="67"/>
  <c r="AK84" i="67"/>
  <c r="AK78" i="67"/>
  <c r="AK75" i="67"/>
  <c r="AS104" i="48"/>
  <c r="AS112" i="48"/>
  <c r="AK148" i="67"/>
  <c r="AK131" i="67"/>
  <c r="AK116" i="67"/>
  <c r="AK93" i="67"/>
  <c r="AK142" i="67"/>
  <c r="AK134" i="67"/>
  <c r="AK130" i="67"/>
  <c r="AK118" i="67"/>
  <c r="AK115" i="67"/>
  <c r="AK109" i="67"/>
  <c r="AK106" i="67"/>
  <c r="AK98" i="67"/>
  <c r="AK87" i="67"/>
  <c r="AK67" i="67"/>
  <c r="AK66" i="67"/>
  <c r="AK85" i="67"/>
  <c r="AK145" i="67"/>
  <c r="AK137" i="67"/>
  <c r="AK125" i="67"/>
  <c r="AK122" i="67"/>
  <c r="AK112" i="67"/>
  <c r="AK101" i="67"/>
  <c r="AK90" i="67"/>
  <c r="AK82" i="67"/>
  <c r="AK76" i="67"/>
  <c r="AK73" i="67"/>
  <c r="AK70" i="67"/>
  <c r="AK140" i="67"/>
  <c r="AK128" i="67"/>
  <c r="AK119" i="67"/>
  <c r="AK104" i="67"/>
  <c r="AK96" i="67"/>
  <c r="AK79" i="67"/>
  <c r="AP46" i="68"/>
  <c r="AO68" i="65"/>
  <c r="AO85" i="65"/>
  <c r="AO70" i="65"/>
  <c r="AP75" i="68"/>
  <c r="AN81" i="66"/>
  <c r="AO107" i="65"/>
  <c r="AP71" i="65"/>
  <c r="AO91" i="65"/>
  <c r="AN73" i="66"/>
  <c r="AN60" i="66"/>
  <c r="AP69" i="65"/>
  <c r="AO95" i="65"/>
  <c r="AN75" i="66"/>
  <c r="AP58" i="65"/>
  <c r="AO69" i="65"/>
  <c r="AO92" i="66"/>
  <c r="AO71" i="65"/>
  <c r="AQ88" i="68"/>
  <c r="AN89" i="66"/>
  <c r="AO78" i="65"/>
  <c r="AP88" i="68"/>
  <c r="AP93" i="68"/>
  <c r="AO67" i="65"/>
  <c r="AQ70" i="68"/>
  <c r="AP86" i="68"/>
  <c r="AO55" i="66"/>
  <c r="AO64" i="65"/>
  <c r="AO62" i="65"/>
  <c r="AO74" i="65"/>
  <c r="AP62" i="68"/>
  <c r="AN54" i="66"/>
  <c r="AP120" i="68"/>
  <c r="AO85" i="66"/>
  <c r="AN111" i="66"/>
  <c r="AN76" i="66"/>
  <c r="AP87" i="68"/>
  <c r="AO111" i="65"/>
  <c r="AO109" i="66"/>
  <c r="AP104" i="68"/>
  <c r="AP114" i="68"/>
  <c r="AO119" i="66"/>
  <c r="AO115" i="65"/>
  <c r="AP65" i="68"/>
  <c r="AP62" i="65"/>
  <c r="AO76" i="66"/>
  <c r="AP61" i="68"/>
  <c r="AP64" i="65"/>
  <c r="AN62" i="66"/>
  <c r="AN55" i="66"/>
  <c r="AN129" i="66"/>
  <c r="AP74" i="68"/>
  <c r="AP109" i="68"/>
  <c r="AN93" i="66"/>
  <c r="AP84" i="68"/>
  <c r="AP128" i="68"/>
  <c r="AP81" i="68"/>
  <c r="AN70" i="66"/>
  <c r="AP102" i="68"/>
  <c r="AN90" i="66"/>
  <c r="AN59" i="66"/>
  <c r="AP129" i="68"/>
  <c r="M5755" i="79" s="1"/>
  <c r="N5755" i="79" s="1"/>
  <c r="AP110" i="68"/>
  <c r="AN51" i="66"/>
  <c r="AN125" i="66"/>
  <c r="AO65" i="65"/>
  <c r="AP82" i="68"/>
  <c r="AO49" i="65"/>
  <c r="AN107" i="66"/>
  <c r="AP89" i="68"/>
  <c r="AO79" i="65"/>
  <c r="AO108" i="65"/>
  <c r="AN110" i="66"/>
  <c r="AO119" i="65"/>
  <c r="AN118" i="66"/>
  <c r="AO69" i="66"/>
  <c r="AN69" i="66"/>
  <c r="AO102" i="65"/>
  <c r="AO99" i="66"/>
  <c r="AO123" i="65"/>
  <c r="AN86" i="66"/>
  <c r="AN77" i="66"/>
  <c r="AO80" i="65"/>
  <c r="AN126" i="66"/>
  <c r="AO87" i="66"/>
  <c r="AN91" i="66"/>
  <c r="AN71" i="66"/>
  <c r="AN49" i="66"/>
  <c r="AP121" i="68"/>
  <c r="AP102" i="65"/>
  <c r="AO77" i="66"/>
  <c r="AN96" i="66"/>
  <c r="AQ113" i="68"/>
  <c r="AN120" i="66"/>
  <c r="AO56" i="66"/>
  <c r="AN108" i="66"/>
  <c r="AN115" i="66"/>
  <c r="AP111" i="68"/>
  <c r="AN130" i="66"/>
  <c r="AO56" i="65"/>
  <c r="AP63" i="68"/>
  <c r="AO71" i="66"/>
  <c r="AO104" i="65"/>
  <c r="AP56" i="68"/>
  <c r="AP57" i="68"/>
  <c r="AN95" i="66"/>
  <c r="AN88" i="66"/>
  <c r="AN50" i="66"/>
  <c r="AO106" i="65"/>
  <c r="AP90" i="68"/>
  <c r="AN64" i="66"/>
  <c r="AO101" i="65"/>
  <c r="AN79" i="66"/>
  <c r="AO84" i="65"/>
  <c r="AO49" i="66"/>
  <c r="AN74" i="66"/>
  <c r="AP127" i="68"/>
  <c r="AO87" i="65"/>
  <c r="AO72" i="65"/>
  <c r="AP119" i="68"/>
  <c r="AO105" i="65"/>
  <c r="AQ66" i="68"/>
  <c r="AN63" i="66"/>
  <c r="AO126" i="65"/>
  <c r="AP58" i="68"/>
  <c r="AN123" i="66"/>
  <c r="AF123" i="64"/>
  <c r="AF121" i="64"/>
  <c r="AF113" i="64"/>
  <c r="AF101" i="64"/>
  <c r="AF93" i="64"/>
  <c r="AF86" i="64"/>
  <c r="AF64" i="64"/>
  <c r="AF57" i="64"/>
  <c r="AF52" i="64"/>
  <c r="AF45" i="64"/>
  <c r="AF119" i="63"/>
  <c r="AF117" i="63"/>
  <c r="AF89" i="63"/>
  <c r="AF87" i="63"/>
  <c r="AF80" i="63"/>
  <c r="AF78" i="63"/>
  <c r="AF76" i="63"/>
  <c r="AF57" i="63"/>
  <c r="AF55" i="63"/>
  <c r="AF53" i="63"/>
  <c r="AF51" i="63"/>
  <c r="AF46" i="63"/>
  <c r="AF128" i="64"/>
  <c r="AF110" i="64"/>
  <c r="AF108" i="64"/>
  <c r="AF98" i="64"/>
  <c r="AF84" i="64"/>
  <c r="AF71" i="64"/>
  <c r="AF62" i="64"/>
  <c r="AF60" i="64"/>
  <c r="AF132" i="63"/>
  <c r="AF130" i="63"/>
  <c r="AF62" i="63"/>
  <c r="AF49" i="63"/>
  <c r="AF47" i="63"/>
  <c r="AF131" i="64"/>
  <c r="AF126" i="64"/>
  <c r="AF119" i="64"/>
  <c r="AF116" i="64"/>
  <c r="AF106" i="64"/>
  <c r="AF104" i="64"/>
  <c r="AF99" i="64"/>
  <c r="AF96" i="64"/>
  <c r="AF91" i="64"/>
  <c r="AF89" i="64"/>
  <c r="AF69" i="64"/>
  <c r="AF50" i="64"/>
  <c r="AF128" i="63"/>
  <c r="AF126" i="63"/>
  <c r="AF115" i="63"/>
  <c r="AF113" i="63"/>
  <c r="AF103" i="63"/>
  <c r="AF101" i="63"/>
  <c r="AF98" i="63"/>
  <c r="AF96" i="63"/>
  <c r="AF94" i="63"/>
  <c r="AF92" i="63"/>
  <c r="AF74" i="63"/>
  <c r="AF72" i="63"/>
  <c r="AF77" i="64"/>
  <c r="AF110" i="63"/>
  <c r="AF84" i="63"/>
  <c r="AF61" i="63"/>
  <c r="AF129" i="64"/>
  <c r="AF124" i="64"/>
  <c r="AF111" i="64"/>
  <c r="AF94" i="64"/>
  <c r="AF87" i="64"/>
  <c r="AF82" i="64"/>
  <c r="AF80" i="64"/>
  <c r="AF78" i="64"/>
  <c r="AF76" i="64"/>
  <c r="AF74" i="64"/>
  <c r="AF72" i="64"/>
  <c r="AF67" i="64"/>
  <c r="AF55" i="64"/>
  <c r="AF53" i="64"/>
  <c r="AF48" i="64"/>
  <c r="AF124" i="63"/>
  <c r="AF122" i="63"/>
  <c r="AF120" i="63"/>
  <c r="AF111" i="63"/>
  <c r="AF109" i="63"/>
  <c r="AF107" i="63"/>
  <c r="AF90" i="63"/>
  <c r="AF85" i="63"/>
  <c r="AF83" i="63"/>
  <c r="AF70" i="63"/>
  <c r="AF68" i="63"/>
  <c r="AF65" i="63"/>
  <c r="AF64" i="63"/>
  <c r="AF63" i="63"/>
  <c r="AF60" i="63"/>
  <c r="AF58" i="63"/>
  <c r="AF123" i="63"/>
  <c r="AF59" i="63"/>
  <c r="AF122" i="64"/>
  <c r="AF117" i="64"/>
  <c r="AF114" i="64"/>
  <c r="AF102" i="64"/>
  <c r="AF85" i="64"/>
  <c r="AF65" i="64"/>
  <c r="AF63" i="64"/>
  <c r="AF58" i="64"/>
  <c r="AF51" i="64"/>
  <c r="AF46" i="64"/>
  <c r="AF118" i="63"/>
  <c r="AF116" i="63"/>
  <c r="AF88" i="63"/>
  <c r="AF86" i="63"/>
  <c r="AF81" i="63"/>
  <c r="AF79" i="63"/>
  <c r="AF77" i="63"/>
  <c r="AF75" i="63"/>
  <c r="AF66" i="63"/>
  <c r="AF56" i="63"/>
  <c r="AF54" i="63"/>
  <c r="AF52" i="63"/>
  <c r="AF45" i="63"/>
  <c r="AF50" i="63"/>
  <c r="AF103" i="64"/>
  <c r="AF88" i="64"/>
  <c r="AF79" i="64"/>
  <c r="AF73" i="64"/>
  <c r="AF125" i="63"/>
  <c r="AF106" i="63"/>
  <c r="AF67" i="63"/>
  <c r="AF127" i="64"/>
  <c r="AF120" i="64"/>
  <c r="AF112" i="64"/>
  <c r="AF109" i="64"/>
  <c r="AF107" i="64"/>
  <c r="AF100" i="64"/>
  <c r="AF97" i="64"/>
  <c r="AF83" i="64"/>
  <c r="AF61" i="64"/>
  <c r="AF44" i="64"/>
  <c r="AF131" i="63"/>
  <c r="AF104" i="63"/>
  <c r="AF48" i="63"/>
  <c r="AF69" i="63"/>
  <c r="AF125" i="64"/>
  <c r="AF118" i="64"/>
  <c r="AF105" i="64"/>
  <c r="AF95" i="64"/>
  <c r="AF92" i="64"/>
  <c r="AF90" i="64"/>
  <c r="AF70" i="64"/>
  <c r="AF68" i="64"/>
  <c r="AF56" i="64"/>
  <c r="AF49" i="64"/>
  <c r="AF129" i="63"/>
  <c r="AF127" i="63"/>
  <c r="AF114" i="63"/>
  <c r="AF112" i="63"/>
  <c r="AF105" i="63"/>
  <c r="AF102" i="63"/>
  <c r="AF100" i="63"/>
  <c r="AF99" i="63"/>
  <c r="AF97" i="63"/>
  <c r="AF95" i="63"/>
  <c r="AF93" i="63"/>
  <c r="AF73" i="63"/>
  <c r="AF71" i="63"/>
  <c r="AF130" i="64"/>
  <c r="AF115" i="64"/>
  <c r="AF81" i="64"/>
  <c r="AF75" i="64"/>
  <c r="AF66" i="64"/>
  <c r="AF59" i="64"/>
  <c r="AF54" i="64"/>
  <c r="AF47" i="64"/>
  <c r="AF121" i="63"/>
  <c r="AF108" i="63"/>
  <c r="AF91" i="63"/>
  <c r="AF82" i="63"/>
  <c r="AL100" i="34"/>
  <c r="AN100" i="34"/>
  <c r="P100" i="34" s="1"/>
  <c r="AM100" i="34"/>
  <c r="O100" i="34" s="1"/>
  <c r="AN96" i="34"/>
  <c r="P96" i="34" s="1"/>
  <c r="AM96" i="34"/>
  <c r="O96" i="34" s="1"/>
  <c r="AL96" i="34"/>
  <c r="AO96" i="34" s="1"/>
  <c r="AL140" i="34"/>
  <c r="Q140" i="34" s="1"/>
  <c r="AN140" i="34"/>
  <c r="P140" i="34" s="1"/>
  <c r="AM140" i="34"/>
  <c r="O140" i="34" s="1"/>
  <c r="AL108" i="34"/>
  <c r="AN108" i="34"/>
  <c r="P108" i="34" s="1"/>
  <c r="AM108" i="34"/>
  <c r="O108" i="34" s="1"/>
  <c r="AL92" i="34"/>
  <c r="AN92" i="34"/>
  <c r="P92" i="34" s="1"/>
  <c r="AM92" i="34"/>
  <c r="O92" i="34" s="1"/>
  <c r="AJ96" i="16"/>
  <c r="AK96" i="16"/>
  <c r="Q96" i="16" s="1"/>
  <c r="AI96" i="16"/>
  <c r="R96" i="16" s="1"/>
  <c r="AK77" i="16"/>
  <c r="Q77" i="16" s="1"/>
  <c r="AI77" i="16"/>
  <c r="R77" i="16" s="1"/>
  <c r="AJ77" i="16"/>
  <c r="AI82" i="16"/>
  <c r="R82" i="16" s="1"/>
  <c r="AJ82" i="16"/>
  <c r="AK82" i="16"/>
  <c r="Q82" i="16" s="1"/>
  <c r="AI50" i="16"/>
  <c r="R50" i="16" s="1"/>
  <c r="AJ50" i="16"/>
  <c r="AK50" i="16"/>
  <c r="Q50" i="16" s="1"/>
  <c r="AJ88" i="16"/>
  <c r="AK88" i="16"/>
  <c r="Q88" i="16" s="1"/>
  <c r="AI88" i="16"/>
  <c r="R88" i="16" s="1"/>
  <c r="AJ48" i="16"/>
  <c r="AK48" i="16"/>
  <c r="Q48" i="16" s="1"/>
  <c r="AI48" i="16"/>
  <c r="R48" i="16" s="1"/>
  <c r="AK69" i="16"/>
  <c r="Q69" i="16" s="1"/>
  <c r="AI69" i="16"/>
  <c r="R69" i="16" s="1"/>
  <c r="AJ69" i="16"/>
  <c r="AJ104" i="16"/>
  <c r="AK104" i="16"/>
  <c r="Q104" i="16" s="1"/>
  <c r="AI104" i="16"/>
  <c r="R104" i="16" s="1"/>
  <c r="AJ56" i="16"/>
  <c r="AK56" i="16"/>
  <c r="Q56" i="16" s="1"/>
  <c r="AI56" i="16"/>
  <c r="R56" i="16" s="1"/>
  <c r="AK109" i="16"/>
  <c r="Q109" i="16" s="1"/>
  <c r="AI109" i="16"/>
  <c r="R109" i="16" s="1"/>
  <c r="AJ109" i="16"/>
  <c r="AK85" i="16"/>
  <c r="Q85" i="16" s="1"/>
  <c r="AI85" i="16"/>
  <c r="R85" i="16" s="1"/>
  <c r="AJ85" i="16"/>
  <c r="AK61" i="16"/>
  <c r="Q61" i="16" s="1"/>
  <c r="AI61" i="16"/>
  <c r="R61" i="16" s="1"/>
  <c r="AJ61" i="16"/>
  <c r="AI122" i="16"/>
  <c r="R122" i="16" s="1"/>
  <c r="AJ122" i="16"/>
  <c r="AK122" i="16"/>
  <c r="Q122" i="16" s="1"/>
  <c r="AI90" i="16"/>
  <c r="R90" i="16" s="1"/>
  <c r="AJ90" i="16"/>
  <c r="AK90" i="16"/>
  <c r="Q90" i="16" s="1"/>
  <c r="AJ103" i="16"/>
  <c r="AK103" i="16"/>
  <c r="Q103" i="16" s="1"/>
  <c r="AI103" i="16"/>
  <c r="R103" i="16" s="1"/>
  <c r="AJ63" i="16"/>
  <c r="AK63" i="16"/>
  <c r="Q63" i="16" s="1"/>
  <c r="AI63" i="16"/>
  <c r="R63" i="16" s="1"/>
  <c r="AK116" i="16"/>
  <c r="Q116" i="16" s="1"/>
  <c r="AI116" i="16"/>
  <c r="R116" i="16" s="1"/>
  <c r="AJ116" i="16"/>
  <c r="AK108" i="16"/>
  <c r="Q108" i="16" s="1"/>
  <c r="AI108" i="16"/>
  <c r="R108" i="16" s="1"/>
  <c r="AJ108" i="16"/>
  <c r="AK100" i="16"/>
  <c r="Q100" i="16" s="1"/>
  <c r="AI100" i="16"/>
  <c r="R100" i="16" s="1"/>
  <c r="AJ100" i="16"/>
  <c r="AK92" i="16"/>
  <c r="Q92" i="16" s="1"/>
  <c r="AI92" i="16"/>
  <c r="R92" i="16" s="1"/>
  <c r="AJ92" i="16"/>
  <c r="AK84" i="16"/>
  <c r="Q84" i="16" s="1"/>
  <c r="AI84" i="16"/>
  <c r="R84" i="16" s="1"/>
  <c r="AJ84" i="16"/>
  <c r="AK76" i="16"/>
  <c r="Q76" i="16" s="1"/>
  <c r="AI76" i="16"/>
  <c r="R76" i="16" s="1"/>
  <c r="AJ76" i="16"/>
  <c r="AK68" i="16"/>
  <c r="Q68" i="16" s="1"/>
  <c r="AI68" i="16"/>
  <c r="R68" i="16" s="1"/>
  <c r="AJ68" i="16"/>
  <c r="AK60" i="16"/>
  <c r="Q60" i="16" s="1"/>
  <c r="AI60" i="16"/>
  <c r="R60" i="16" s="1"/>
  <c r="AJ60" i="16"/>
  <c r="AK52" i="16"/>
  <c r="Q52" i="16" s="1"/>
  <c r="AI52" i="16"/>
  <c r="R52" i="16" s="1"/>
  <c r="AJ52" i="16"/>
  <c r="AJ64" i="16"/>
  <c r="AK64" i="16"/>
  <c r="Q64" i="16" s="1"/>
  <c r="AI64" i="16"/>
  <c r="R64" i="16" s="1"/>
  <c r="AK101" i="16"/>
  <c r="Q101" i="16" s="1"/>
  <c r="AI101" i="16"/>
  <c r="R101" i="16" s="1"/>
  <c r="AJ101" i="16"/>
  <c r="AI98" i="16"/>
  <c r="R98" i="16" s="1"/>
  <c r="AJ98" i="16"/>
  <c r="AK98" i="16"/>
  <c r="Q98" i="16" s="1"/>
  <c r="AI74" i="16"/>
  <c r="R74" i="16" s="1"/>
  <c r="AJ74" i="16"/>
  <c r="AK74" i="16"/>
  <c r="Q74" i="16" s="1"/>
  <c r="AJ119" i="16"/>
  <c r="AK119" i="16"/>
  <c r="Q119" i="16" s="1"/>
  <c r="AI119" i="16"/>
  <c r="R119" i="16" s="1"/>
  <c r="AJ87" i="16"/>
  <c r="AK87" i="16"/>
  <c r="Q87" i="16" s="1"/>
  <c r="AI87" i="16"/>
  <c r="R87" i="16" s="1"/>
  <c r="AJ121" i="16"/>
  <c r="AI121" i="16"/>
  <c r="R121" i="16" s="1"/>
  <c r="AK121" i="16"/>
  <c r="Q121" i="16" s="1"/>
  <c r="AJ113" i="16"/>
  <c r="AI113" i="16"/>
  <c r="R113" i="16" s="1"/>
  <c r="AK113" i="16"/>
  <c r="Q113" i="16" s="1"/>
  <c r="AJ105" i="16"/>
  <c r="AK105" i="16"/>
  <c r="Q105" i="16" s="1"/>
  <c r="AI105" i="16"/>
  <c r="R105" i="16" s="1"/>
  <c r="AI97" i="16"/>
  <c r="R97" i="16" s="1"/>
  <c r="AJ97" i="16"/>
  <c r="AK97" i="16"/>
  <c r="Q97" i="16" s="1"/>
  <c r="AJ89" i="16"/>
  <c r="AK89" i="16"/>
  <c r="Q89" i="16" s="1"/>
  <c r="AI89" i="16"/>
  <c r="R89" i="16" s="1"/>
  <c r="AJ81" i="16"/>
  <c r="AI81" i="16"/>
  <c r="R81" i="16" s="1"/>
  <c r="AK81" i="16"/>
  <c r="Q81" i="16" s="1"/>
  <c r="AJ73" i="16"/>
  <c r="AK73" i="16"/>
  <c r="Q73" i="16" s="1"/>
  <c r="AI73" i="16"/>
  <c r="R73" i="16" s="1"/>
  <c r="AI65" i="16"/>
  <c r="R65" i="16" s="1"/>
  <c r="AJ65" i="16"/>
  <c r="AK65" i="16"/>
  <c r="Q65" i="16" s="1"/>
  <c r="AJ57" i="16"/>
  <c r="AI57" i="16"/>
  <c r="R57" i="16" s="1"/>
  <c r="AK57" i="16"/>
  <c r="Q57" i="16" s="1"/>
  <c r="AJ49" i="16"/>
  <c r="AI49" i="16"/>
  <c r="R49" i="16" s="1"/>
  <c r="AK49" i="16"/>
  <c r="Q49" i="16" s="1"/>
  <c r="AJ120" i="16"/>
  <c r="AK120" i="16"/>
  <c r="Q120" i="16" s="1"/>
  <c r="AI120" i="16"/>
  <c r="R120" i="16" s="1"/>
  <c r="AJ80" i="16"/>
  <c r="AK80" i="16"/>
  <c r="Q80" i="16" s="1"/>
  <c r="AI80" i="16"/>
  <c r="R80" i="16" s="1"/>
  <c r="AK117" i="16"/>
  <c r="Q117" i="16" s="1"/>
  <c r="AI117" i="16"/>
  <c r="R117" i="16" s="1"/>
  <c r="AJ117" i="16"/>
  <c r="AK93" i="16"/>
  <c r="Q93" i="16" s="1"/>
  <c r="AI93" i="16"/>
  <c r="R93" i="16" s="1"/>
  <c r="AJ93" i="16"/>
  <c r="AK53" i="16"/>
  <c r="Q53" i="16" s="1"/>
  <c r="AI53" i="16"/>
  <c r="R53" i="16" s="1"/>
  <c r="AJ53" i="16"/>
  <c r="AI114" i="16"/>
  <c r="R114" i="16" s="1"/>
  <c r="AJ114" i="16"/>
  <c r="AK114" i="16"/>
  <c r="Q114" i="16" s="1"/>
  <c r="AI58" i="16"/>
  <c r="R58" i="16" s="1"/>
  <c r="AJ58" i="16"/>
  <c r="AK58" i="16"/>
  <c r="Q58" i="16" s="1"/>
  <c r="AJ111" i="16"/>
  <c r="AK111" i="16"/>
  <c r="Q111" i="16" s="1"/>
  <c r="AI111" i="16"/>
  <c r="R111" i="16" s="1"/>
  <c r="AJ79" i="16"/>
  <c r="AK79" i="16"/>
  <c r="Q79" i="16" s="1"/>
  <c r="AI79" i="16"/>
  <c r="R79" i="16" s="1"/>
  <c r="AJ55" i="16"/>
  <c r="AK55" i="16"/>
  <c r="Q55" i="16" s="1"/>
  <c r="AI55" i="16"/>
  <c r="R55" i="16" s="1"/>
  <c r="AK118" i="16"/>
  <c r="Q118" i="16" s="1"/>
  <c r="AI118" i="16"/>
  <c r="R118" i="16" s="1"/>
  <c r="AJ118" i="16"/>
  <c r="AK110" i="16"/>
  <c r="Q110" i="16" s="1"/>
  <c r="AJ110" i="16"/>
  <c r="AI110" i="16"/>
  <c r="R110" i="16" s="1"/>
  <c r="AJ102" i="16"/>
  <c r="AK102" i="16"/>
  <c r="Q102" i="16" s="1"/>
  <c r="AI102" i="16"/>
  <c r="R102" i="16" s="1"/>
  <c r="AK94" i="16"/>
  <c r="Q94" i="16" s="1"/>
  <c r="AI94" i="16"/>
  <c r="R94" i="16" s="1"/>
  <c r="AJ94" i="16"/>
  <c r="AK86" i="16"/>
  <c r="Q86" i="16" s="1"/>
  <c r="AJ86" i="16"/>
  <c r="AI86" i="16"/>
  <c r="R86" i="16" s="1"/>
  <c r="AJ78" i="16"/>
  <c r="AK78" i="16"/>
  <c r="Q78" i="16" s="1"/>
  <c r="AI78" i="16"/>
  <c r="R78" i="16" s="1"/>
  <c r="AK70" i="16"/>
  <c r="Q70" i="16" s="1"/>
  <c r="AJ70" i="16"/>
  <c r="AI70" i="16"/>
  <c r="R70" i="16" s="1"/>
  <c r="AK62" i="16"/>
  <c r="Q62" i="16" s="1"/>
  <c r="AI62" i="16"/>
  <c r="R62" i="16" s="1"/>
  <c r="AJ62" i="16"/>
  <c r="AK54" i="16"/>
  <c r="Q54" i="16" s="1"/>
  <c r="AJ54" i="16"/>
  <c r="AI54" i="16"/>
  <c r="R54" i="16" s="1"/>
  <c r="AJ112" i="16"/>
  <c r="AK112" i="16"/>
  <c r="Q112" i="16" s="1"/>
  <c r="AI112" i="16"/>
  <c r="R112" i="16" s="1"/>
  <c r="AJ72" i="16"/>
  <c r="AK72" i="16"/>
  <c r="Q72" i="16" s="1"/>
  <c r="AI72" i="16"/>
  <c r="R72" i="16" s="1"/>
  <c r="AI106" i="16"/>
  <c r="R106" i="16" s="1"/>
  <c r="AJ106" i="16"/>
  <c r="AK106" i="16"/>
  <c r="Q106" i="16" s="1"/>
  <c r="AI66" i="16"/>
  <c r="R66" i="16" s="1"/>
  <c r="AJ66" i="16"/>
  <c r="AK66" i="16"/>
  <c r="Q66" i="16" s="1"/>
  <c r="AJ95" i="16"/>
  <c r="AK95" i="16"/>
  <c r="Q95" i="16" s="1"/>
  <c r="AI95" i="16"/>
  <c r="R95" i="16" s="1"/>
  <c r="AJ71" i="16"/>
  <c r="AK71" i="16"/>
  <c r="Q71" i="16" s="1"/>
  <c r="AI71" i="16"/>
  <c r="R71" i="16" s="1"/>
  <c r="AI123" i="16"/>
  <c r="R123" i="16" s="1"/>
  <c r="AK123" i="16"/>
  <c r="Q123" i="16" s="1"/>
  <c r="AJ123" i="16"/>
  <c r="AI115" i="16"/>
  <c r="R115" i="16" s="1"/>
  <c r="AK115" i="16"/>
  <c r="Q115" i="16" s="1"/>
  <c r="AJ115" i="16"/>
  <c r="AI107" i="16"/>
  <c r="R107" i="16" s="1"/>
  <c r="AK107" i="16"/>
  <c r="Q107" i="16" s="1"/>
  <c r="AJ107" i="16"/>
  <c r="AI99" i="16"/>
  <c r="R99" i="16" s="1"/>
  <c r="AK99" i="16"/>
  <c r="Q99" i="16" s="1"/>
  <c r="AJ99" i="16"/>
  <c r="AI91" i="16"/>
  <c r="R91" i="16" s="1"/>
  <c r="AJ91" i="16"/>
  <c r="AK91" i="16"/>
  <c r="Q91" i="16" s="1"/>
  <c r="AI83" i="16"/>
  <c r="R83" i="16" s="1"/>
  <c r="AK83" i="16"/>
  <c r="Q83" i="16" s="1"/>
  <c r="AJ83" i="16"/>
  <c r="AI75" i="16"/>
  <c r="R75" i="16" s="1"/>
  <c r="AK75" i="16"/>
  <c r="Q75" i="16" s="1"/>
  <c r="AJ75" i="16"/>
  <c r="AI67" i="16"/>
  <c r="R67" i="16" s="1"/>
  <c r="AJ67" i="16"/>
  <c r="AK67" i="16"/>
  <c r="Q67" i="16" s="1"/>
  <c r="AI59" i="16"/>
  <c r="R59" i="16" s="1"/>
  <c r="AK59" i="16"/>
  <c r="Q59" i="16" s="1"/>
  <c r="AJ59" i="16"/>
  <c r="AI51" i="16"/>
  <c r="R51" i="16" s="1"/>
  <c r="AK51" i="16"/>
  <c r="Q51" i="16" s="1"/>
  <c r="AJ51" i="16"/>
  <c r="AN67" i="34"/>
  <c r="P67" i="34" s="1"/>
  <c r="AM67" i="34"/>
  <c r="O67" i="34" s="1"/>
  <c r="AL67" i="34"/>
  <c r="Q67" i="34" s="1"/>
  <c r="M130" i="22"/>
  <c r="AN130" i="22"/>
  <c r="P130" i="22"/>
  <c r="N130" i="22"/>
  <c r="M122" i="22"/>
  <c r="AN122" i="22"/>
  <c r="P122" i="22"/>
  <c r="N122" i="22"/>
  <c r="M114" i="22"/>
  <c r="P114" i="22"/>
  <c r="N114" i="22"/>
  <c r="M106" i="22"/>
  <c r="AN106" i="22"/>
  <c r="P106" i="22"/>
  <c r="N106" i="22"/>
  <c r="M98" i="22"/>
  <c r="P98" i="22"/>
  <c r="N98" i="22"/>
  <c r="M90" i="22"/>
  <c r="P90" i="22"/>
  <c r="N90" i="22"/>
  <c r="M82" i="22"/>
  <c r="AN82" i="22"/>
  <c r="P82" i="22"/>
  <c r="N82" i="22"/>
  <c r="M74" i="22"/>
  <c r="AN74" i="22"/>
  <c r="O74" i="22" s="1"/>
  <c r="P74" i="22"/>
  <c r="N74" i="22"/>
  <c r="M66" i="22"/>
  <c r="AN66" i="22"/>
  <c r="P66" i="22"/>
  <c r="N66" i="22"/>
  <c r="M127" i="22"/>
  <c r="N127" i="22"/>
  <c r="P127" i="22"/>
  <c r="M119" i="22"/>
  <c r="N119" i="22"/>
  <c r="P119" i="22"/>
  <c r="M111" i="22"/>
  <c r="N111" i="22"/>
  <c r="P111" i="22"/>
  <c r="M103" i="22"/>
  <c r="N103" i="22"/>
  <c r="P103" i="22"/>
  <c r="AN103" i="22"/>
  <c r="M95" i="22"/>
  <c r="N95" i="22"/>
  <c r="P95" i="22"/>
  <c r="AN95" i="22"/>
  <c r="O95" i="22" s="1"/>
  <c r="M87" i="22"/>
  <c r="N87" i="22"/>
  <c r="P87" i="22"/>
  <c r="M79" i="22"/>
  <c r="N79" i="22"/>
  <c r="P79" i="22"/>
  <c r="M71" i="22"/>
  <c r="N71" i="22"/>
  <c r="P71" i="22"/>
  <c r="AN71" i="22"/>
  <c r="O71" i="22" s="1"/>
  <c r="M63" i="22"/>
  <c r="N63" i="22"/>
  <c r="P63" i="22"/>
  <c r="AN60" i="22"/>
  <c r="P60" i="22"/>
  <c r="M60" i="22"/>
  <c r="N60" i="22"/>
  <c r="P56" i="22"/>
  <c r="M56" i="22"/>
  <c r="N56" i="22"/>
  <c r="AN56" i="22"/>
  <c r="AN52" i="22"/>
  <c r="P52" i="22"/>
  <c r="M52" i="22"/>
  <c r="N52" i="22"/>
  <c r="P48" i="22"/>
  <c r="M48" i="22"/>
  <c r="N48" i="22"/>
  <c r="AN48" i="22"/>
  <c r="P116" i="22"/>
  <c r="M116" i="22"/>
  <c r="N116" i="22"/>
  <c r="P100" i="22"/>
  <c r="M100" i="22"/>
  <c r="N100" i="22"/>
  <c r="P76" i="22"/>
  <c r="N76" i="22"/>
  <c r="M76" i="22"/>
  <c r="P68" i="22"/>
  <c r="M68" i="22"/>
  <c r="N68" i="22"/>
  <c r="M55" i="22"/>
  <c r="N55" i="22"/>
  <c r="AN55" i="22"/>
  <c r="P55" i="22"/>
  <c r="AN108" i="22"/>
  <c r="O108" i="22" s="1"/>
  <c r="P108" i="22"/>
  <c r="N108" i="22"/>
  <c r="M108" i="22"/>
  <c r="N89" i="22"/>
  <c r="P89" i="22"/>
  <c r="M89" i="22"/>
  <c r="N73" i="22"/>
  <c r="AN73" i="22"/>
  <c r="O73" i="22" s="1"/>
  <c r="P73" i="22"/>
  <c r="M73" i="22"/>
  <c r="M47" i="22"/>
  <c r="N47" i="22"/>
  <c r="P47" i="22"/>
  <c r="AN47" i="22"/>
  <c r="M126" i="22"/>
  <c r="N126" i="22"/>
  <c r="P126" i="22"/>
  <c r="AN126" i="22"/>
  <c r="M118" i="22"/>
  <c r="N118" i="22"/>
  <c r="P118" i="22"/>
  <c r="M110" i="22"/>
  <c r="N110" i="22"/>
  <c r="P110" i="22"/>
  <c r="M102" i="22"/>
  <c r="N102" i="22"/>
  <c r="P102" i="22"/>
  <c r="M94" i="22"/>
  <c r="N94" i="22"/>
  <c r="P94" i="22"/>
  <c r="AN94" i="22"/>
  <c r="M86" i="22"/>
  <c r="N86" i="22"/>
  <c r="AN86" i="22"/>
  <c r="O86" i="22" s="1"/>
  <c r="P86" i="22"/>
  <c r="M78" i="22"/>
  <c r="N78" i="22"/>
  <c r="P78" i="22"/>
  <c r="M70" i="22"/>
  <c r="N70" i="22"/>
  <c r="P70" i="22"/>
  <c r="M62" i="22"/>
  <c r="N62" i="22"/>
  <c r="P62" i="22"/>
  <c r="AN62" i="22"/>
  <c r="O62" i="22" s="1"/>
  <c r="AN59" i="22"/>
  <c r="P59" i="22"/>
  <c r="M59" i="22"/>
  <c r="N59" i="22"/>
  <c r="P123" i="22"/>
  <c r="M123" i="22"/>
  <c r="N123" i="22"/>
  <c r="P115" i="22"/>
  <c r="M115" i="22"/>
  <c r="N115" i="22"/>
  <c r="P107" i="22"/>
  <c r="M107" i="22"/>
  <c r="N107" i="22"/>
  <c r="P99" i="22"/>
  <c r="M99" i="22"/>
  <c r="N99" i="22"/>
  <c r="P91" i="22"/>
  <c r="M91" i="22"/>
  <c r="N91" i="22"/>
  <c r="P83" i="22"/>
  <c r="M83" i="22"/>
  <c r="N83" i="22"/>
  <c r="P75" i="22"/>
  <c r="M75" i="22"/>
  <c r="N75" i="22"/>
  <c r="AN67" i="22"/>
  <c r="O67" i="22" s="1"/>
  <c r="P67" i="22"/>
  <c r="M67" i="22"/>
  <c r="N67" i="22"/>
  <c r="M58" i="22"/>
  <c r="AN58" i="22"/>
  <c r="P58" i="22"/>
  <c r="N58" i="22"/>
  <c r="M54" i="22"/>
  <c r="N54" i="22"/>
  <c r="AN54" i="22"/>
  <c r="P54" i="22"/>
  <c r="M50" i="22"/>
  <c r="AN50" i="22"/>
  <c r="P50" i="22"/>
  <c r="N50" i="22"/>
  <c r="M46" i="22"/>
  <c r="N46" i="22"/>
  <c r="AN46" i="22"/>
  <c r="O46" i="22" s="1"/>
  <c r="P46" i="22"/>
  <c r="P92" i="22"/>
  <c r="M92" i="22"/>
  <c r="N92" i="22"/>
  <c r="P45" i="22"/>
  <c r="N45" i="22"/>
  <c r="AN45" i="22"/>
  <c r="O45" i="22" s="1"/>
  <c r="M45" i="22"/>
  <c r="P128" i="22"/>
  <c r="AN128" i="22"/>
  <c r="O128" i="22" s="1"/>
  <c r="M128" i="22"/>
  <c r="N128" i="22"/>
  <c r="P120" i="22"/>
  <c r="M120" i="22"/>
  <c r="N120" i="22"/>
  <c r="P112" i="22"/>
  <c r="M112" i="22"/>
  <c r="N112" i="22"/>
  <c r="AN112" i="22"/>
  <c r="P104" i="22"/>
  <c r="N104" i="22"/>
  <c r="M104" i="22"/>
  <c r="P96" i="22"/>
  <c r="AN96" i="22"/>
  <c r="O96" i="22" s="1"/>
  <c r="M96" i="22"/>
  <c r="N96" i="22"/>
  <c r="P88" i="22"/>
  <c r="M88" i="22"/>
  <c r="N88" i="22"/>
  <c r="P80" i="22"/>
  <c r="M80" i="22"/>
  <c r="N80" i="22"/>
  <c r="AN80" i="22"/>
  <c r="P72" i="22"/>
  <c r="N72" i="22"/>
  <c r="M72" i="22"/>
  <c r="P64" i="22"/>
  <c r="AN64" i="22"/>
  <c r="O64" i="22" s="1"/>
  <c r="M64" i="22"/>
  <c r="N64" i="22"/>
  <c r="P124" i="22"/>
  <c r="M124" i="22"/>
  <c r="N124" i="22"/>
  <c r="P84" i="22"/>
  <c r="M84" i="22"/>
  <c r="N84" i="22"/>
  <c r="N129" i="22"/>
  <c r="P129" i="22"/>
  <c r="M129" i="22"/>
  <c r="N121" i="22"/>
  <c r="AN121" i="22"/>
  <c r="O121" i="22" s="1"/>
  <c r="P121" i="22"/>
  <c r="M121" i="22"/>
  <c r="N113" i="22"/>
  <c r="P113" i="22"/>
  <c r="M113" i="22"/>
  <c r="N105" i="22"/>
  <c r="AN105" i="22"/>
  <c r="P105" i="22"/>
  <c r="M105" i="22"/>
  <c r="N97" i="22"/>
  <c r="P97" i="22"/>
  <c r="M97" i="22"/>
  <c r="N81" i="22"/>
  <c r="AN81" i="22"/>
  <c r="P81" i="22"/>
  <c r="M81" i="22"/>
  <c r="N65" i="22"/>
  <c r="P65" i="22"/>
  <c r="M65" i="22"/>
  <c r="AN51" i="22"/>
  <c r="P51" i="22"/>
  <c r="M51" i="22"/>
  <c r="AJ157" i="22" s="1"/>
  <c r="G110" i="70" s="1"/>
  <c r="N51" i="22"/>
  <c r="AK157" i="22" s="1"/>
  <c r="H110" i="70" s="1"/>
  <c r="N125" i="22"/>
  <c r="P125" i="22"/>
  <c r="M125" i="22"/>
  <c r="N117" i="22"/>
  <c r="P117" i="22"/>
  <c r="AN117" i="22"/>
  <c r="M117" i="22"/>
  <c r="N109" i="22"/>
  <c r="P109" i="22"/>
  <c r="M109" i="22"/>
  <c r="N101" i="22"/>
  <c r="P101" i="22"/>
  <c r="AN101" i="22"/>
  <c r="M101" i="22"/>
  <c r="N93" i="22"/>
  <c r="P93" i="22"/>
  <c r="M93" i="22"/>
  <c r="N85" i="22"/>
  <c r="P85" i="22"/>
  <c r="AN85" i="22"/>
  <c r="O85" i="22" s="1"/>
  <c r="M85" i="22"/>
  <c r="N77" i="22"/>
  <c r="P77" i="22"/>
  <c r="AN77" i="22"/>
  <c r="M77" i="22"/>
  <c r="N69" i="22"/>
  <c r="P69" i="22"/>
  <c r="AN69" i="22"/>
  <c r="M69" i="22"/>
  <c r="N61" i="22"/>
  <c r="AN61" i="22"/>
  <c r="P61" i="22"/>
  <c r="M61" i="22"/>
  <c r="N57" i="22"/>
  <c r="AN57" i="22"/>
  <c r="O57" i="22" s="1"/>
  <c r="P57" i="22"/>
  <c r="M57" i="22"/>
  <c r="N53" i="22"/>
  <c r="P53" i="22"/>
  <c r="AN53" i="22"/>
  <c r="M53" i="22"/>
  <c r="N49" i="22"/>
  <c r="AN49" i="22"/>
  <c r="O49" i="22" s="1"/>
  <c r="P49" i="22"/>
  <c r="M49" i="22"/>
  <c r="AM46" i="21"/>
  <c r="T46" i="21" s="1"/>
  <c r="AL46" i="21"/>
  <c r="U46" i="21" s="1"/>
  <c r="AO46" i="21"/>
  <c r="S46" i="21" s="1"/>
  <c r="AN46" i="21"/>
  <c r="R46" i="21" s="1"/>
  <c r="AJ111" i="19"/>
  <c r="AL111" i="19"/>
  <c r="N111" i="19" s="1"/>
  <c r="AI111" i="19"/>
  <c r="P111" i="19" s="1"/>
  <c r="AJ103" i="19"/>
  <c r="AM103" i="19" s="1"/>
  <c r="AO103" i="19" s="1"/>
  <c r="AQ103" i="19" s="1"/>
  <c r="M2456" i="79" s="1"/>
  <c r="N2456" i="79" s="1"/>
  <c r="AL103" i="19"/>
  <c r="N103" i="19" s="1"/>
  <c r="AI103" i="19"/>
  <c r="P103" i="19" s="1"/>
  <c r="AL95" i="19"/>
  <c r="N95" i="19" s="1"/>
  <c r="AI95" i="19"/>
  <c r="P95" i="19" s="1"/>
  <c r="AJ95" i="19"/>
  <c r="AJ87" i="19"/>
  <c r="AL87" i="19"/>
  <c r="N87" i="19" s="1"/>
  <c r="AI87" i="19"/>
  <c r="P87" i="19" s="1"/>
  <c r="AL63" i="19"/>
  <c r="N63" i="19" s="1"/>
  <c r="AI63" i="19"/>
  <c r="P63" i="19" s="1"/>
  <c r="AJ63" i="19"/>
  <c r="AM63" i="19" s="1"/>
  <c r="AN63" i="19" s="1"/>
  <c r="AP63" i="19" s="1"/>
  <c r="AJ55" i="19"/>
  <c r="O55" i="19" s="1"/>
  <c r="AL55" i="19"/>
  <c r="N55" i="19" s="1"/>
  <c r="AI55" i="19"/>
  <c r="P55" i="19" s="1"/>
  <c r="AL124" i="19"/>
  <c r="N124" i="19" s="1"/>
  <c r="AI124" i="19"/>
  <c r="P124" i="19" s="1"/>
  <c r="AJ124" i="19"/>
  <c r="O124" i="19" s="1"/>
  <c r="AL116" i="19"/>
  <c r="N116" i="19" s="1"/>
  <c r="AI116" i="19"/>
  <c r="P116" i="19" s="1"/>
  <c r="AJ116" i="19"/>
  <c r="O116" i="19" s="1"/>
  <c r="AL108" i="19"/>
  <c r="N108" i="19" s="1"/>
  <c r="AI108" i="19"/>
  <c r="P108" i="19" s="1"/>
  <c r="AJ108" i="19"/>
  <c r="AL100" i="19"/>
  <c r="N100" i="19" s="1"/>
  <c r="AI100" i="19"/>
  <c r="P100" i="19" s="1"/>
  <c r="AJ100" i="19"/>
  <c r="O100" i="19" s="1"/>
  <c r="AL92" i="19"/>
  <c r="N92" i="19" s="1"/>
  <c r="AI92" i="19"/>
  <c r="P92" i="19" s="1"/>
  <c r="AJ92" i="19"/>
  <c r="AL84" i="19"/>
  <c r="N84" i="19" s="1"/>
  <c r="AI84" i="19"/>
  <c r="P84" i="19" s="1"/>
  <c r="AJ84" i="19"/>
  <c r="O84" i="19" s="1"/>
  <c r="AL76" i="19"/>
  <c r="N76" i="19" s="1"/>
  <c r="AI76" i="19"/>
  <c r="P76" i="19" s="1"/>
  <c r="AJ76" i="19"/>
  <c r="AM76" i="19" s="1"/>
  <c r="AL68" i="19"/>
  <c r="N68" i="19" s="1"/>
  <c r="AI68" i="19"/>
  <c r="P68" i="19" s="1"/>
  <c r="AJ68" i="19"/>
  <c r="AL60" i="19"/>
  <c r="N60" i="19" s="1"/>
  <c r="AI60" i="19"/>
  <c r="P60" i="19" s="1"/>
  <c r="AJ60" i="19"/>
  <c r="AM60" i="19" s="1"/>
  <c r="AL52" i="19"/>
  <c r="N52" i="19" s="1"/>
  <c r="AK150" i="19" s="1"/>
  <c r="H30" i="70" s="1"/>
  <c r="AI52" i="19"/>
  <c r="P52" i="19" s="1"/>
  <c r="AJ52" i="19"/>
  <c r="O52" i="19" s="1"/>
  <c r="AL150" i="19" s="1"/>
  <c r="I30" i="70" s="1"/>
  <c r="AJ71" i="19"/>
  <c r="AL71" i="19"/>
  <c r="N71" i="19" s="1"/>
  <c r="AI71" i="19"/>
  <c r="P71" i="19" s="1"/>
  <c r="AL129" i="19"/>
  <c r="N129" i="19" s="1"/>
  <c r="AI129" i="19"/>
  <c r="P129" i="19" s="1"/>
  <c r="AJ129" i="19"/>
  <c r="AM129" i="19" s="1"/>
  <c r="AO129" i="19" s="1"/>
  <c r="AQ129" i="19" s="1"/>
  <c r="M2482" i="79" s="1"/>
  <c r="N2482" i="79" s="1"/>
  <c r="AI105" i="19"/>
  <c r="P105" i="19" s="1"/>
  <c r="AL105" i="19"/>
  <c r="N105" i="19" s="1"/>
  <c r="AJ105" i="19"/>
  <c r="AI97" i="19"/>
  <c r="P97" i="19" s="1"/>
  <c r="AL97" i="19"/>
  <c r="N97" i="19" s="1"/>
  <c r="AJ97" i="19"/>
  <c r="O97" i="19" s="1"/>
  <c r="AL89" i="19"/>
  <c r="N89" i="19" s="1"/>
  <c r="AI89" i="19"/>
  <c r="P89" i="19" s="1"/>
  <c r="AJ89" i="19"/>
  <c r="O89" i="19" s="1"/>
  <c r="AL81" i="19"/>
  <c r="N81" i="19" s="1"/>
  <c r="AI81" i="19"/>
  <c r="P81" i="19" s="1"/>
  <c r="AJ81" i="19"/>
  <c r="AI73" i="19"/>
  <c r="P73" i="19" s="1"/>
  <c r="AL73" i="19"/>
  <c r="N73" i="19" s="1"/>
  <c r="AJ73" i="19"/>
  <c r="AL65" i="19"/>
  <c r="N65" i="19" s="1"/>
  <c r="AI65" i="19"/>
  <c r="P65" i="19" s="1"/>
  <c r="AJ65" i="19"/>
  <c r="AL57" i="19"/>
  <c r="N57" i="19" s="1"/>
  <c r="AI57" i="19"/>
  <c r="P57" i="19" s="1"/>
  <c r="AJ57" i="19"/>
  <c r="AL113" i="19"/>
  <c r="N113" i="19" s="1"/>
  <c r="AI113" i="19"/>
  <c r="P113" i="19" s="1"/>
  <c r="AJ113" i="19"/>
  <c r="AL126" i="19"/>
  <c r="N126" i="19" s="1"/>
  <c r="AI126" i="19"/>
  <c r="P126" i="19" s="1"/>
  <c r="AJ126" i="19"/>
  <c r="AL118" i="19"/>
  <c r="N118" i="19" s="1"/>
  <c r="AI118" i="19"/>
  <c r="P118" i="19" s="1"/>
  <c r="AJ118" i="19"/>
  <c r="AM118" i="19" s="1"/>
  <c r="AN118" i="19" s="1"/>
  <c r="AP118" i="19" s="1"/>
  <c r="AL110" i="19"/>
  <c r="N110" i="19" s="1"/>
  <c r="AI110" i="19"/>
  <c r="P110" i="19" s="1"/>
  <c r="AJ110" i="19"/>
  <c r="AM110" i="19" s="1"/>
  <c r="AN110" i="19" s="1"/>
  <c r="AP110" i="19" s="1"/>
  <c r="AL102" i="19"/>
  <c r="N102" i="19" s="1"/>
  <c r="AI102" i="19"/>
  <c r="P102" i="19" s="1"/>
  <c r="AJ102" i="19"/>
  <c r="AL94" i="19"/>
  <c r="N94" i="19" s="1"/>
  <c r="AI94" i="19"/>
  <c r="P94" i="19" s="1"/>
  <c r="AJ94" i="19"/>
  <c r="O94" i="19" s="1"/>
  <c r="AL86" i="19"/>
  <c r="N86" i="19" s="1"/>
  <c r="AI86" i="19"/>
  <c r="P86" i="19" s="1"/>
  <c r="AJ86" i="19"/>
  <c r="O86" i="19" s="1"/>
  <c r="AL78" i="19"/>
  <c r="N78" i="19" s="1"/>
  <c r="AI78" i="19"/>
  <c r="P78" i="19" s="1"/>
  <c r="AJ78" i="19"/>
  <c r="AL70" i="19"/>
  <c r="N70" i="19" s="1"/>
  <c r="AI70" i="19"/>
  <c r="P70" i="19" s="1"/>
  <c r="AJ70" i="19"/>
  <c r="AM70" i="19" s="1"/>
  <c r="AO70" i="19" s="1"/>
  <c r="AQ70" i="19" s="1"/>
  <c r="M2423" i="79" s="1"/>
  <c r="N2423" i="79" s="1"/>
  <c r="AL62" i="19"/>
  <c r="N62" i="19" s="1"/>
  <c r="AI62" i="19"/>
  <c r="P62" i="19" s="1"/>
  <c r="AJ62" i="19"/>
  <c r="AL54" i="19"/>
  <c r="N54" i="19" s="1"/>
  <c r="AI54" i="19"/>
  <c r="P54" i="19" s="1"/>
  <c r="AJ54" i="19"/>
  <c r="AM54" i="19" s="1"/>
  <c r="AL119" i="19"/>
  <c r="N119" i="19" s="1"/>
  <c r="AJ119" i="19"/>
  <c r="O119" i="19" s="1"/>
  <c r="AI119" i="19"/>
  <c r="P119" i="19" s="1"/>
  <c r="AI49" i="19"/>
  <c r="P49" i="19" s="1"/>
  <c r="AJ137" i="19" s="1"/>
  <c r="G17" i="70" s="1"/>
  <c r="AJ49" i="19"/>
  <c r="O49" i="19" s="1"/>
  <c r="AL49" i="19"/>
  <c r="N49" i="19" s="1"/>
  <c r="AI123" i="19"/>
  <c r="P123" i="19" s="1"/>
  <c r="AJ123" i="19"/>
  <c r="AL123" i="19"/>
  <c r="N123" i="19" s="1"/>
  <c r="AI115" i="19"/>
  <c r="P115" i="19" s="1"/>
  <c r="AJ115" i="19"/>
  <c r="AL115" i="19"/>
  <c r="N115" i="19" s="1"/>
  <c r="AI107" i="19"/>
  <c r="P107" i="19" s="1"/>
  <c r="AJ107" i="19"/>
  <c r="AL107" i="19"/>
  <c r="N107" i="19" s="1"/>
  <c r="AI99" i="19"/>
  <c r="P99" i="19" s="1"/>
  <c r="AJ99" i="19"/>
  <c r="AL99" i="19"/>
  <c r="N99" i="19" s="1"/>
  <c r="AI91" i="19"/>
  <c r="P91" i="19" s="1"/>
  <c r="AJ91" i="19"/>
  <c r="AL91" i="19"/>
  <c r="N91" i="19" s="1"/>
  <c r="AI83" i="19"/>
  <c r="P83" i="19" s="1"/>
  <c r="AJ83" i="19"/>
  <c r="AL83" i="19"/>
  <c r="N83" i="19" s="1"/>
  <c r="AI75" i="19"/>
  <c r="P75" i="19" s="1"/>
  <c r="AJ75" i="19"/>
  <c r="AL75" i="19"/>
  <c r="N75" i="19" s="1"/>
  <c r="AI67" i="19"/>
  <c r="P67" i="19" s="1"/>
  <c r="AJ67" i="19"/>
  <c r="AL67" i="19"/>
  <c r="N67" i="19" s="1"/>
  <c r="AI59" i="19"/>
  <c r="P59" i="19" s="1"/>
  <c r="AJ59" i="19"/>
  <c r="O59" i="19" s="1"/>
  <c r="AL59" i="19"/>
  <c r="N59" i="19" s="1"/>
  <c r="AI51" i="19"/>
  <c r="P51" i="19" s="1"/>
  <c r="AJ51" i="19"/>
  <c r="AM51" i="19" s="1"/>
  <c r="AL51" i="19"/>
  <c r="N51" i="19" s="1"/>
  <c r="AI128" i="19"/>
  <c r="P128" i="19" s="1"/>
  <c r="AJ128" i="19"/>
  <c r="AL128" i="19"/>
  <c r="N128" i="19" s="1"/>
  <c r="AL120" i="19"/>
  <c r="N120" i="19" s="1"/>
  <c r="AI120" i="19"/>
  <c r="P120" i="19" s="1"/>
  <c r="AJ120" i="19"/>
  <c r="AM120" i="19" s="1"/>
  <c r="AI112" i="19"/>
  <c r="P112" i="19" s="1"/>
  <c r="AJ112" i="19"/>
  <c r="AM112" i="19" s="1"/>
  <c r="AO112" i="19" s="1"/>
  <c r="AQ112" i="19" s="1"/>
  <c r="M2465" i="79" s="1"/>
  <c r="N2465" i="79" s="1"/>
  <c r="AL112" i="19"/>
  <c r="N112" i="19" s="1"/>
  <c r="AJ104" i="19"/>
  <c r="AI104" i="19"/>
  <c r="P104" i="19" s="1"/>
  <c r="AL104" i="19"/>
  <c r="N104" i="19" s="1"/>
  <c r="AI96" i="19"/>
  <c r="P96" i="19" s="1"/>
  <c r="AL96" i="19"/>
  <c r="N96" i="19" s="1"/>
  <c r="AJ96" i="19"/>
  <c r="O96" i="19" s="1"/>
  <c r="AJ88" i="19"/>
  <c r="O88" i="19" s="1"/>
  <c r="AL88" i="19"/>
  <c r="N88" i="19" s="1"/>
  <c r="AI88" i="19"/>
  <c r="P88" i="19" s="1"/>
  <c r="AI80" i="19"/>
  <c r="P80" i="19" s="1"/>
  <c r="AJ80" i="19"/>
  <c r="AM80" i="19" s="1"/>
  <c r="AO80" i="19" s="1"/>
  <c r="AQ80" i="19" s="1"/>
  <c r="M2433" i="79" s="1"/>
  <c r="N2433" i="79" s="1"/>
  <c r="AL80" i="19"/>
  <c r="N80" i="19" s="1"/>
  <c r="AJ72" i="19"/>
  <c r="AM72" i="19" s="1"/>
  <c r="AN72" i="19" s="1"/>
  <c r="AP72" i="19" s="1"/>
  <c r="AI72" i="19"/>
  <c r="P72" i="19" s="1"/>
  <c r="AL72" i="19"/>
  <c r="N72" i="19" s="1"/>
  <c r="AI64" i="19"/>
  <c r="P64" i="19" s="1"/>
  <c r="AL64" i="19"/>
  <c r="N64" i="19" s="1"/>
  <c r="AJ64" i="19"/>
  <c r="AJ56" i="19"/>
  <c r="O56" i="19" s="1"/>
  <c r="AL56" i="19"/>
  <c r="N56" i="19" s="1"/>
  <c r="AI56" i="19"/>
  <c r="P56" i="19" s="1"/>
  <c r="AL125" i="19"/>
  <c r="N125" i="19" s="1"/>
  <c r="AI125" i="19"/>
  <c r="P125" i="19" s="1"/>
  <c r="AJ125" i="19"/>
  <c r="AL117" i="19"/>
  <c r="N117" i="19" s="1"/>
  <c r="AI117" i="19"/>
  <c r="P117" i="19" s="1"/>
  <c r="AJ117" i="19"/>
  <c r="AM117" i="19" s="1"/>
  <c r="AN117" i="19" s="1"/>
  <c r="AP117" i="19" s="1"/>
  <c r="AL109" i="19"/>
  <c r="N109" i="19" s="1"/>
  <c r="AI109" i="19"/>
  <c r="P109" i="19" s="1"/>
  <c r="AJ109" i="19"/>
  <c r="AM109" i="19" s="1"/>
  <c r="AN109" i="19" s="1"/>
  <c r="AP109" i="19" s="1"/>
  <c r="AL101" i="19"/>
  <c r="N101" i="19" s="1"/>
  <c r="AI101" i="19"/>
  <c r="P101" i="19" s="1"/>
  <c r="AJ101" i="19"/>
  <c r="AM101" i="19" s="1"/>
  <c r="AN101" i="19" s="1"/>
  <c r="AP101" i="19" s="1"/>
  <c r="AL93" i="19"/>
  <c r="N93" i="19" s="1"/>
  <c r="AI93" i="19"/>
  <c r="P93" i="19" s="1"/>
  <c r="AJ93" i="19"/>
  <c r="AM93" i="19" s="1"/>
  <c r="AO93" i="19" s="1"/>
  <c r="AQ93" i="19" s="1"/>
  <c r="M2446" i="79" s="1"/>
  <c r="N2446" i="79" s="1"/>
  <c r="AL85" i="19"/>
  <c r="N85" i="19" s="1"/>
  <c r="AI85" i="19"/>
  <c r="P85" i="19" s="1"/>
  <c r="AJ85" i="19"/>
  <c r="O85" i="19" s="1"/>
  <c r="AL77" i="19"/>
  <c r="N77" i="19" s="1"/>
  <c r="AI77" i="19"/>
  <c r="P77" i="19" s="1"/>
  <c r="AJ77" i="19"/>
  <c r="AL69" i="19"/>
  <c r="N69" i="19" s="1"/>
  <c r="AI69" i="19"/>
  <c r="P69" i="19" s="1"/>
  <c r="AJ69" i="19"/>
  <c r="O69" i="19" s="1"/>
  <c r="AL61" i="19"/>
  <c r="N61" i="19" s="1"/>
  <c r="AI61" i="19"/>
  <c r="P61" i="19" s="1"/>
  <c r="AJ61" i="19"/>
  <c r="AL53" i="19"/>
  <c r="N53" i="19" s="1"/>
  <c r="AI53" i="19"/>
  <c r="P53" i="19" s="1"/>
  <c r="AJ53" i="19"/>
  <c r="AM53" i="19" s="1"/>
  <c r="AN53" i="19" s="1"/>
  <c r="AP53" i="19" s="1"/>
  <c r="AL127" i="19"/>
  <c r="N127" i="19" s="1"/>
  <c r="AI127" i="19"/>
  <c r="P127" i="19" s="1"/>
  <c r="AJ127" i="19"/>
  <c r="O127" i="19" s="1"/>
  <c r="AL79" i="19"/>
  <c r="N79" i="19" s="1"/>
  <c r="AI79" i="19"/>
  <c r="P79" i="19" s="1"/>
  <c r="AJ79" i="19"/>
  <c r="AM79" i="19" s="1"/>
  <c r="AL121" i="19"/>
  <c r="N121" i="19" s="1"/>
  <c r="AI121" i="19"/>
  <c r="P121" i="19" s="1"/>
  <c r="AJ121" i="19"/>
  <c r="AM121" i="19" s="1"/>
  <c r="AN121" i="19" s="1"/>
  <c r="AP121" i="19" s="1"/>
  <c r="AJ130" i="19"/>
  <c r="AM130" i="19" s="1"/>
  <c r="AO130" i="19" s="1"/>
  <c r="AQ130" i="19" s="1"/>
  <c r="M2483" i="79" s="1"/>
  <c r="N2483" i="79" s="1"/>
  <c r="AL130" i="19"/>
  <c r="N130" i="19" s="1"/>
  <c r="AI130" i="19"/>
  <c r="P130" i="19" s="1"/>
  <c r="AJ122" i="19"/>
  <c r="AL122" i="19"/>
  <c r="N122" i="19" s="1"/>
  <c r="AI122" i="19"/>
  <c r="P122" i="19" s="1"/>
  <c r="AJ114" i="19"/>
  <c r="O114" i="19" s="1"/>
  <c r="AL114" i="19"/>
  <c r="N114" i="19" s="1"/>
  <c r="AI114" i="19"/>
  <c r="P114" i="19" s="1"/>
  <c r="AJ106" i="19"/>
  <c r="AM106" i="19" s="1"/>
  <c r="AO106" i="19" s="1"/>
  <c r="AQ106" i="19" s="1"/>
  <c r="M2459" i="79" s="1"/>
  <c r="N2459" i="79" s="1"/>
  <c r="AI106" i="19"/>
  <c r="P106" i="19" s="1"/>
  <c r="AL106" i="19"/>
  <c r="N106" i="19" s="1"/>
  <c r="AJ98" i="19"/>
  <c r="AI98" i="19"/>
  <c r="P98" i="19" s="1"/>
  <c r="AL98" i="19"/>
  <c r="N98" i="19" s="1"/>
  <c r="AJ90" i="19"/>
  <c r="AM90" i="19" s="1"/>
  <c r="AN90" i="19" s="1"/>
  <c r="AP90" i="19" s="1"/>
  <c r="AL90" i="19"/>
  <c r="N90" i="19" s="1"/>
  <c r="AI90" i="19"/>
  <c r="P90" i="19" s="1"/>
  <c r="AJ82" i="19"/>
  <c r="AM82" i="19" s="1"/>
  <c r="AL82" i="19"/>
  <c r="N82" i="19" s="1"/>
  <c r="AI82" i="19"/>
  <c r="P82" i="19" s="1"/>
  <c r="AJ74" i="19"/>
  <c r="AM74" i="19" s="1"/>
  <c r="AO74" i="19" s="1"/>
  <c r="AQ74" i="19" s="1"/>
  <c r="M2427" i="79" s="1"/>
  <c r="N2427" i="79" s="1"/>
  <c r="AI74" i="19"/>
  <c r="P74" i="19" s="1"/>
  <c r="AL74" i="19"/>
  <c r="N74" i="19" s="1"/>
  <c r="AJ66" i="19"/>
  <c r="O66" i="19" s="1"/>
  <c r="AL66" i="19"/>
  <c r="N66" i="19" s="1"/>
  <c r="AI66" i="19"/>
  <c r="P66" i="19" s="1"/>
  <c r="AJ58" i="19"/>
  <c r="AL58" i="19"/>
  <c r="N58" i="19" s="1"/>
  <c r="AI58" i="19"/>
  <c r="P58" i="19" s="1"/>
  <c r="AJ50" i="19"/>
  <c r="AM50" i="19" s="1"/>
  <c r="AI50" i="19"/>
  <c r="P50" i="19" s="1"/>
  <c r="AL50" i="19"/>
  <c r="N50" i="19" s="1"/>
  <c r="AN110" i="22"/>
  <c r="O110" i="22" s="1"/>
  <c r="AN84" i="22"/>
  <c r="O84" i="22" s="1"/>
  <c r="AN127" i="22"/>
  <c r="O127" i="22" s="1"/>
  <c r="AN119" i="22"/>
  <c r="O119" i="22" s="1"/>
  <c r="AN111" i="22"/>
  <c r="O111" i="22" s="1"/>
  <c r="AN87" i="22"/>
  <c r="O87" i="22" s="1"/>
  <c r="AN113" i="22"/>
  <c r="O113" i="22" s="1"/>
  <c r="AN120" i="22"/>
  <c r="O120" i="22" s="1"/>
  <c r="AN104" i="22"/>
  <c r="O104" i="22" s="1"/>
  <c r="AN88" i="22"/>
  <c r="O88" i="22" s="1"/>
  <c r="AN72" i="22"/>
  <c r="O72" i="22" s="1"/>
  <c r="AN63" i="22"/>
  <c r="O63" i="22" s="1"/>
  <c r="AN125" i="22"/>
  <c r="O125" i="22" s="1"/>
  <c r="AN75" i="22"/>
  <c r="O75" i="22" s="1"/>
  <c r="AN114" i="22"/>
  <c r="O114" i="22" s="1"/>
  <c r="AN98" i="22"/>
  <c r="O98" i="22" s="1"/>
  <c r="AN79" i="22"/>
  <c r="O79" i="22" s="1"/>
  <c r="AN107" i="22"/>
  <c r="O107" i="22" s="1"/>
  <c r="AN76" i="22"/>
  <c r="O76" i="22" s="1"/>
  <c r="AN102" i="22"/>
  <c r="O102" i="22" s="1"/>
  <c r="AN100" i="22"/>
  <c r="O100" i="22" s="1"/>
  <c r="AN90" i="22"/>
  <c r="O90" i="22" s="1"/>
  <c r="AN124" i="22"/>
  <c r="O124" i="22" s="1"/>
  <c r="AN109" i="22"/>
  <c r="O109" i="22" s="1"/>
  <c r="AN93" i="22"/>
  <c r="O93" i="22" s="1"/>
  <c r="AN118" i="22"/>
  <c r="O118" i="22" s="1"/>
  <c r="AM102" i="19"/>
  <c r="AN102" i="19" s="1"/>
  <c r="AP102" i="19" s="1"/>
  <c r="AM78" i="19"/>
  <c r="AN78" i="19" s="1"/>
  <c r="AP78" i="19" s="1"/>
  <c r="O122" i="19"/>
  <c r="AM62" i="19"/>
  <c r="O104" i="19"/>
  <c r="O125" i="19"/>
  <c r="O77" i="19"/>
  <c r="AM87" i="19"/>
  <c r="AM71" i="19"/>
  <c r="AM58" i="19"/>
  <c r="O54" i="19"/>
  <c r="O108" i="19"/>
  <c r="AM81" i="19"/>
  <c r="AO81" i="19" s="1"/>
  <c r="AQ81" i="19" s="1"/>
  <c r="M2434" i="79" s="1"/>
  <c r="N2434" i="79" s="1"/>
  <c r="AM73" i="19"/>
  <c r="AN73" i="19" s="1"/>
  <c r="AP73" i="19" s="1"/>
  <c r="AQ142" i="18"/>
  <c r="AO142" i="18"/>
  <c r="AP142" i="18"/>
  <c r="S142" i="18" s="1"/>
  <c r="AM142" i="18"/>
  <c r="U142" i="18" s="1"/>
  <c r="AQ78" i="18"/>
  <c r="AS78" i="18" s="1"/>
  <c r="AU78" i="18" s="1"/>
  <c r="M2246" i="79" s="1"/>
  <c r="N2246" i="79" s="1"/>
  <c r="AO78" i="18"/>
  <c r="AP78" i="18"/>
  <c r="S78" i="18" s="1"/>
  <c r="AM78" i="18"/>
  <c r="U78" i="18" s="1"/>
  <c r="AO144" i="18"/>
  <c r="AP144" i="18"/>
  <c r="S144" i="18" s="1"/>
  <c r="AM144" i="18"/>
  <c r="U144" i="18" s="1"/>
  <c r="AQ144" i="18"/>
  <c r="T136" i="18"/>
  <c r="AO136" i="18"/>
  <c r="AM136" i="18"/>
  <c r="U136" i="18" s="1"/>
  <c r="AP136" i="18"/>
  <c r="S136" i="18" s="1"/>
  <c r="AO128" i="18"/>
  <c r="AM128" i="18"/>
  <c r="U128" i="18" s="1"/>
  <c r="AP128" i="18"/>
  <c r="S128" i="18" s="1"/>
  <c r="T128" i="18"/>
  <c r="AO120" i="18"/>
  <c r="AP120" i="18"/>
  <c r="S120" i="18" s="1"/>
  <c r="AM120" i="18"/>
  <c r="U120" i="18" s="1"/>
  <c r="AO112" i="18"/>
  <c r="AP112" i="18"/>
  <c r="S112" i="18" s="1"/>
  <c r="AM112" i="18"/>
  <c r="U112" i="18" s="1"/>
  <c r="AO104" i="18"/>
  <c r="AM104" i="18"/>
  <c r="U104" i="18" s="1"/>
  <c r="AP104" i="18"/>
  <c r="S104" i="18" s="1"/>
  <c r="AO96" i="18"/>
  <c r="AM96" i="18"/>
  <c r="U96" i="18" s="1"/>
  <c r="AP96" i="18"/>
  <c r="S96" i="18" s="1"/>
  <c r="T96" i="18"/>
  <c r="AO88" i="18"/>
  <c r="AP88" i="18"/>
  <c r="S88" i="18" s="1"/>
  <c r="AM88" i="18"/>
  <c r="U88" i="18" s="1"/>
  <c r="AO80" i="18"/>
  <c r="AP80" i="18"/>
  <c r="S80" i="18" s="1"/>
  <c r="AM80" i="18"/>
  <c r="U80" i="18" s="1"/>
  <c r="T80" i="18"/>
  <c r="T72" i="18"/>
  <c r="AO72" i="18"/>
  <c r="AM72" i="18"/>
  <c r="U72" i="18" s="1"/>
  <c r="AP72" i="18"/>
  <c r="S72" i="18" s="1"/>
  <c r="AM64" i="18"/>
  <c r="U64" i="18" s="1"/>
  <c r="AP64" i="18"/>
  <c r="S64" i="18" s="1"/>
  <c r="AO64" i="18"/>
  <c r="AQ64" i="18"/>
  <c r="AR64" i="18" s="1"/>
  <c r="AT64" i="18" s="1"/>
  <c r="M2320" i="79" s="1"/>
  <c r="N2320" i="79" s="1"/>
  <c r="AM139" i="18"/>
  <c r="U139" i="18" s="1"/>
  <c r="AP139" i="18"/>
  <c r="S139" i="18" s="1"/>
  <c r="AO139" i="18"/>
  <c r="AM131" i="18"/>
  <c r="U131" i="18" s="1"/>
  <c r="AP131" i="18"/>
  <c r="S131" i="18" s="1"/>
  <c r="AO131" i="18"/>
  <c r="AM123" i="18"/>
  <c r="U123" i="18" s="1"/>
  <c r="AP123" i="18"/>
  <c r="S123" i="18" s="1"/>
  <c r="AO123" i="18"/>
  <c r="AM115" i="18"/>
  <c r="U115" i="18" s="1"/>
  <c r="AP115" i="18"/>
  <c r="S115" i="18" s="1"/>
  <c r="AO115" i="18"/>
  <c r="AM107" i="18"/>
  <c r="U107" i="18" s="1"/>
  <c r="AP107" i="18"/>
  <c r="S107" i="18" s="1"/>
  <c r="AO107" i="18"/>
  <c r="AQ107" i="18"/>
  <c r="AM99" i="18"/>
  <c r="U99" i="18" s="1"/>
  <c r="AO99" i="18"/>
  <c r="AP99" i="18"/>
  <c r="S99" i="18" s="1"/>
  <c r="AM91" i="18"/>
  <c r="U91" i="18" s="1"/>
  <c r="AP91" i="18"/>
  <c r="S91" i="18" s="1"/>
  <c r="AQ91" i="18"/>
  <c r="AO91" i="18"/>
  <c r="AM83" i="18"/>
  <c r="U83" i="18" s="1"/>
  <c r="AP83" i="18"/>
  <c r="S83" i="18" s="1"/>
  <c r="AO83" i="18"/>
  <c r="AM75" i="18"/>
  <c r="U75" i="18" s="1"/>
  <c r="AP75" i="18"/>
  <c r="S75" i="18" s="1"/>
  <c r="AO75" i="18"/>
  <c r="AM67" i="18"/>
  <c r="U67" i="18" s="1"/>
  <c r="AP67" i="18"/>
  <c r="S67" i="18" s="1"/>
  <c r="AO67" i="18"/>
  <c r="AM59" i="18"/>
  <c r="U59" i="18" s="1"/>
  <c r="AP59" i="18"/>
  <c r="S59" i="18" s="1"/>
  <c r="AO59" i="18"/>
  <c r="AO110" i="18"/>
  <c r="AM110" i="18"/>
  <c r="U110" i="18" s="1"/>
  <c r="AP110" i="18"/>
  <c r="S110" i="18" s="1"/>
  <c r="AQ94" i="18"/>
  <c r="AO94" i="18"/>
  <c r="AP94" i="18"/>
  <c r="S94" i="18" s="1"/>
  <c r="AM94" i="18"/>
  <c r="U94" i="18" s="1"/>
  <c r="AO70" i="18"/>
  <c r="AP70" i="18"/>
  <c r="S70" i="18" s="1"/>
  <c r="AM70" i="18"/>
  <c r="U70" i="18" s="1"/>
  <c r="AM137" i="18"/>
  <c r="U137" i="18" s="1"/>
  <c r="AP137" i="18"/>
  <c r="S137" i="18" s="1"/>
  <c r="AO137" i="18"/>
  <c r="AM129" i="18"/>
  <c r="U129" i="18" s="1"/>
  <c r="AP129" i="18"/>
  <c r="S129" i="18" s="1"/>
  <c r="AO129" i="18"/>
  <c r="AM81" i="18"/>
  <c r="U81" i="18" s="1"/>
  <c r="T81" i="18"/>
  <c r="AP81" i="18"/>
  <c r="S81" i="18" s="1"/>
  <c r="AO81" i="18"/>
  <c r="AQ73" i="18"/>
  <c r="AR73" i="18" s="1"/>
  <c r="AT73" i="18" s="1"/>
  <c r="M2329" i="79" s="1"/>
  <c r="N2329" i="79" s="1"/>
  <c r="AM73" i="18"/>
  <c r="U73" i="18" s="1"/>
  <c r="AP73" i="18"/>
  <c r="S73" i="18" s="1"/>
  <c r="AO73" i="18"/>
  <c r="T65" i="18"/>
  <c r="AM65" i="18"/>
  <c r="U65" i="18" s="1"/>
  <c r="AP65" i="18"/>
  <c r="S65" i="18" s="1"/>
  <c r="AO65" i="18"/>
  <c r="AO140" i="18"/>
  <c r="AM140" i="18"/>
  <c r="U140" i="18" s="1"/>
  <c r="AP140" i="18"/>
  <c r="S140" i="18" s="1"/>
  <c r="AO132" i="18"/>
  <c r="AM132" i="18"/>
  <c r="U132" i="18" s="1"/>
  <c r="AP132" i="18"/>
  <c r="S132" i="18" s="1"/>
  <c r="AO124" i="18"/>
  <c r="AM124" i="18"/>
  <c r="U124" i="18" s="1"/>
  <c r="AP124" i="18"/>
  <c r="S124" i="18" s="1"/>
  <c r="AO116" i="18"/>
  <c r="AM116" i="18"/>
  <c r="U116" i="18" s="1"/>
  <c r="AP116" i="18"/>
  <c r="S116" i="18" s="1"/>
  <c r="AO108" i="18"/>
  <c r="AM108" i="18"/>
  <c r="U108" i="18" s="1"/>
  <c r="AQ108" i="18"/>
  <c r="AS108" i="18" s="1"/>
  <c r="AU108" i="18" s="1"/>
  <c r="M2276" i="79" s="1"/>
  <c r="N2276" i="79" s="1"/>
  <c r="AP108" i="18"/>
  <c r="S108" i="18" s="1"/>
  <c r="AO100" i="18"/>
  <c r="AM100" i="18"/>
  <c r="U100" i="18" s="1"/>
  <c r="AP100" i="18"/>
  <c r="S100" i="18" s="1"/>
  <c r="AO92" i="18"/>
  <c r="AM92" i="18"/>
  <c r="U92" i="18" s="1"/>
  <c r="AP92" i="18"/>
  <c r="S92" i="18" s="1"/>
  <c r="AO84" i="18"/>
  <c r="AM84" i="18"/>
  <c r="U84" i="18" s="1"/>
  <c r="AP84" i="18"/>
  <c r="S84" i="18" s="1"/>
  <c r="AO76" i="18"/>
  <c r="AM76" i="18"/>
  <c r="U76" i="18" s="1"/>
  <c r="AQ76" i="18"/>
  <c r="AR76" i="18" s="1"/>
  <c r="AT76" i="18" s="1"/>
  <c r="M2332" i="79" s="1"/>
  <c r="N2332" i="79" s="1"/>
  <c r="AP76" i="18"/>
  <c r="S76" i="18" s="1"/>
  <c r="AO68" i="18"/>
  <c r="AM68" i="18"/>
  <c r="U68" i="18" s="1"/>
  <c r="AP68" i="18"/>
  <c r="S68" i="18" s="1"/>
  <c r="AM60" i="18"/>
  <c r="U60" i="18" s="1"/>
  <c r="T134" i="18"/>
  <c r="AO134" i="18"/>
  <c r="AM134" i="18"/>
  <c r="U134" i="18" s="1"/>
  <c r="AP134" i="18"/>
  <c r="S134" i="18" s="1"/>
  <c r="AO126" i="18"/>
  <c r="AP126" i="18"/>
  <c r="S126" i="18" s="1"/>
  <c r="AM126" i="18"/>
  <c r="U126" i="18" s="1"/>
  <c r="AQ118" i="18"/>
  <c r="AR118" i="18" s="1"/>
  <c r="AT118" i="18" s="1"/>
  <c r="M2374" i="79" s="1"/>
  <c r="N2374" i="79" s="1"/>
  <c r="AO118" i="18"/>
  <c r="AP118" i="18"/>
  <c r="S118" i="18" s="1"/>
  <c r="AM118" i="18"/>
  <c r="U118" i="18" s="1"/>
  <c r="AO102" i="18"/>
  <c r="AM102" i="18"/>
  <c r="U102" i="18" s="1"/>
  <c r="AP102" i="18"/>
  <c r="S102" i="18" s="1"/>
  <c r="AQ86" i="18"/>
  <c r="AO86" i="18"/>
  <c r="AM86" i="18"/>
  <c r="U86" i="18" s="1"/>
  <c r="AP86" i="18"/>
  <c r="S86" i="18" s="1"/>
  <c r="AO62" i="18"/>
  <c r="AM62" i="18"/>
  <c r="U62" i="18" s="1"/>
  <c r="AP62" i="18"/>
  <c r="S62" i="18" s="1"/>
  <c r="AQ145" i="18"/>
  <c r="AR145" i="18" s="1"/>
  <c r="AT145" i="18" s="1"/>
  <c r="M2401" i="79" s="1"/>
  <c r="N2401" i="79" s="1"/>
  <c r="AM145" i="18"/>
  <c r="U145" i="18" s="1"/>
  <c r="AP145" i="18"/>
  <c r="S145" i="18" s="1"/>
  <c r="AO145" i="18"/>
  <c r="AQ97" i="18"/>
  <c r="AR97" i="18" s="1"/>
  <c r="AT97" i="18" s="1"/>
  <c r="M2353" i="79" s="1"/>
  <c r="N2353" i="79" s="1"/>
  <c r="AM97" i="18"/>
  <c r="U97" i="18" s="1"/>
  <c r="AP97" i="18"/>
  <c r="S97" i="18" s="1"/>
  <c r="AO97" i="18"/>
  <c r="AO143" i="18"/>
  <c r="AP143" i="18"/>
  <c r="S143" i="18" s="1"/>
  <c r="AM143" i="18"/>
  <c r="U143" i="18" s="1"/>
  <c r="AO135" i="18"/>
  <c r="AM135" i="18"/>
  <c r="U135" i="18" s="1"/>
  <c r="AP135" i="18"/>
  <c r="S135" i="18" s="1"/>
  <c r="AO127" i="18"/>
  <c r="AM127" i="18"/>
  <c r="U127" i="18" s="1"/>
  <c r="AP127" i="18"/>
  <c r="S127" i="18" s="1"/>
  <c r="AO119" i="18"/>
  <c r="AP119" i="18"/>
  <c r="S119" i="18" s="1"/>
  <c r="AM119" i="18"/>
  <c r="U119" i="18" s="1"/>
  <c r="AO111" i="18"/>
  <c r="AM111" i="18"/>
  <c r="U111" i="18" s="1"/>
  <c r="AP111" i="18"/>
  <c r="S111" i="18" s="1"/>
  <c r="AO103" i="18"/>
  <c r="AM103" i="18"/>
  <c r="U103" i="18" s="1"/>
  <c r="AP103" i="18"/>
  <c r="S103" i="18" s="1"/>
  <c r="AO95" i="18"/>
  <c r="AM95" i="18"/>
  <c r="U95" i="18" s="1"/>
  <c r="AP95" i="18"/>
  <c r="S95" i="18" s="1"/>
  <c r="AO87" i="18"/>
  <c r="AM87" i="18"/>
  <c r="U87" i="18" s="1"/>
  <c r="AP87" i="18"/>
  <c r="S87" i="18" s="1"/>
  <c r="AO79" i="18"/>
  <c r="AP79" i="18"/>
  <c r="S79" i="18" s="1"/>
  <c r="AM79" i="18"/>
  <c r="U79" i="18" s="1"/>
  <c r="AO71" i="18"/>
  <c r="AM71" i="18"/>
  <c r="U71" i="18" s="1"/>
  <c r="AP71" i="18"/>
  <c r="S71" i="18" s="1"/>
  <c r="AO63" i="18"/>
  <c r="AM63" i="18"/>
  <c r="U63" i="18" s="1"/>
  <c r="AP63" i="18"/>
  <c r="S63" i="18" s="1"/>
  <c r="AQ121" i="18"/>
  <c r="AR121" i="18" s="1"/>
  <c r="AT121" i="18" s="1"/>
  <c r="M2377" i="79" s="1"/>
  <c r="N2377" i="79" s="1"/>
  <c r="AM121" i="18"/>
  <c r="U121" i="18" s="1"/>
  <c r="AO121" i="18"/>
  <c r="AP121" i="18"/>
  <c r="S121" i="18" s="1"/>
  <c r="T113" i="18"/>
  <c r="AM113" i="18"/>
  <c r="U113" i="18" s="1"/>
  <c r="AO113" i="18"/>
  <c r="AP113" i="18"/>
  <c r="S113" i="18" s="1"/>
  <c r="AM105" i="18"/>
  <c r="U105" i="18" s="1"/>
  <c r="AP105" i="18"/>
  <c r="S105" i="18" s="1"/>
  <c r="AO105" i="18"/>
  <c r="T89" i="18"/>
  <c r="AM89" i="18"/>
  <c r="U89" i="18" s="1"/>
  <c r="AO89" i="18"/>
  <c r="AP89" i="18"/>
  <c r="S89" i="18" s="1"/>
  <c r="AO138" i="18"/>
  <c r="AM138" i="18"/>
  <c r="U138" i="18" s="1"/>
  <c r="AQ138" i="18"/>
  <c r="AP138" i="18"/>
  <c r="S138" i="18" s="1"/>
  <c r="AO130" i="18"/>
  <c r="AP130" i="18"/>
  <c r="S130" i="18" s="1"/>
  <c r="AM130" i="18"/>
  <c r="U130" i="18" s="1"/>
  <c r="AO122" i="18"/>
  <c r="T122" i="18"/>
  <c r="AM122" i="18"/>
  <c r="U122" i="18" s="1"/>
  <c r="AP122" i="18"/>
  <c r="S122" i="18" s="1"/>
  <c r="AO114" i="18"/>
  <c r="AM114" i="18"/>
  <c r="U114" i="18" s="1"/>
  <c r="AP114" i="18"/>
  <c r="S114" i="18" s="1"/>
  <c r="AO106" i="18"/>
  <c r="AM106" i="18"/>
  <c r="U106" i="18" s="1"/>
  <c r="AP106" i="18"/>
  <c r="S106" i="18" s="1"/>
  <c r="AO98" i="18"/>
  <c r="AP98" i="18"/>
  <c r="S98" i="18" s="1"/>
  <c r="AM98" i="18"/>
  <c r="U98" i="18" s="1"/>
  <c r="AO90" i="18"/>
  <c r="AQ90" i="18"/>
  <c r="AR90" i="18" s="1"/>
  <c r="AT90" i="18" s="1"/>
  <c r="M2346" i="79" s="1"/>
  <c r="N2346" i="79" s="1"/>
  <c r="AM90" i="18"/>
  <c r="U90" i="18" s="1"/>
  <c r="AP90" i="18"/>
  <c r="S90" i="18" s="1"/>
  <c r="AQ82" i="18"/>
  <c r="AR82" i="18" s="1"/>
  <c r="AT82" i="18" s="1"/>
  <c r="M2338" i="79" s="1"/>
  <c r="N2338" i="79" s="1"/>
  <c r="AP82" i="18"/>
  <c r="S82" i="18" s="1"/>
  <c r="AM82" i="18"/>
  <c r="U82" i="18" s="1"/>
  <c r="AO82" i="18"/>
  <c r="AO74" i="18"/>
  <c r="AM74" i="18"/>
  <c r="U74" i="18" s="1"/>
  <c r="AQ74" i="18"/>
  <c r="AP74" i="18"/>
  <c r="S74" i="18" s="1"/>
  <c r="AO66" i="18"/>
  <c r="AM66" i="18"/>
  <c r="U66" i="18" s="1"/>
  <c r="AP66" i="18"/>
  <c r="S66" i="18" s="1"/>
  <c r="AO141" i="18"/>
  <c r="AM141" i="18"/>
  <c r="U141" i="18" s="1"/>
  <c r="AP141" i="18"/>
  <c r="S141" i="18" s="1"/>
  <c r="AO133" i="18"/>
  <c r="AM133" i="18"/>
  <c r="U133" i="18" s="1"/>
  <c r="AP133" i="18"/>
  <c r="S133" i="18" s="1"/>
  <c r="AQ125" i="18"/>
  <c r="AS125" i="18" s="1"/>
  <c r="AU125" i="18" s="1"/>
  <c r="M2293" i="79" s="1"/>
  <c r="N2293" i="79" s="1"/>
  <c r="AO125" i="18"/>
  <c r="AM125" i="18"/>
  <c r="U125" i="18" s="1"/>
  <c r="AP125" i="18"/>
  <c r="S125" i="18" s="1"/>
  <c r="AO117" i="18"/>
  <c r="AP117" i="18"/>
  <c r="S117" i="18" s="1"/>
  <c r="AM117" i="18"/>
  <c r="U117" i="18" s="1"/>
  <c r="AQ109" i="18"/>
  <c r="AO109" i="18"/>
  <c r="AM109" i="18"/>
  <c r="U109" i="18" s="1"/>
  <c r="AP109" i="18"/>
  <c r="S109" i="18" s="1"/>
  <c r="AO101" i="18"/>
  <c r="AM101" i="18"/>
  <c r="U101" i="18" s="1"/>
  <c r="AP101" i="18"/>
  <c r="S101" i="18" s="1"/>
  <c r="AO93" i="18"/>
  <c r="AP93" i="18"/>
  <c r="S93" i="18" s="1"/>
  <c r="AM93" i="18"/>
  <c r="U93" i="18" s="1"/>
  <c r="T85" i="18"/>
  <c r="AO85" i="18"/>
  <c r="AM85" i="18"/>
  <c r="U85" i="18" s="1"/>
  <c r="AP85" i="18"/>
  <c r="S85" i="18" s="1"/>
  <c r="AO77" i="18"/>
  <c r="AP77" i="18"/>
  <c r="S77" i="18" s="1"/>
  <c r="AM77" i="18"/>
  <c r="U77" i="18" s="1"/>
  <c r="AQ69" i="18"/>
  <c r="AO69" i="18"/>
  <c r="AM69" i="18"/>
  <c r="U69" i="18" s="1"/>
  <c r="AP69" i="18"/>
  <c r="S69" i="18" s="1"/>
  <c r="AO61" i="18"/>
  <c r="AM61" i="18"/>
  <c r="U61" i="18" s="1"/>
  <c r="AP61" i="18"/>
  <c r="S61" i="18" s="1"/>
  <c r="AL97" i="17"/>
  <c r="S97" i="17" s="1"/>
  <c r="AL89" i="17"/>
  <c r="S89" i="17" s="1"/>
  <c r="AL81" i="17"/>
  <c r="S81" i="17" s="1"/>
  <c r="AL73" i="17"/>
  <c r="S73" i="17" s="1"/>
  <c r="AL126" i="17"/>
  <c r="S126" i="17" s="1"/>
  <c r="AL118" i="17"/>
  <c r="S118" i="17" s="1"/>
  <c r="AL110" i="17"/>
  <c r="S110" i="17" s="1"/>
  <c r="AL102" i="17"/>
  <c r="S102" i="17" s="1"/>
  <c r="AL94" i="17"/>
  <c r="S94" i="17" s="1"/>
  <c r="AL86" i="17"/>
  <c r="S86" i="17" s="1"/>
  <c r="AL78" i="17"/>
  <c r="S78" i="17" s="1"/>
  <c r="AL151" i="17"/>
  <c r="S151" i="17" s="1"/>
  <c r="AL143" i="17"/>
  <c r="S143" i="17" s="1"/>
  <c r="AL135" i="17"/>
  <c r="S135" i="17" s="1"/>
  <c r="AL127" i="17"/>
  <c r="S127" i="17" s="1"/>
  <c r="AL119" i="17"/>
  <c r="S119" i="17" s="1"/>
  <c r="AL111" i="17"/>
  <c r="S111" i="17" s="1"/>
  <c r="AL103" i="17"/>
  <c r="S103" i="17" s="1"/>
  <c r="AL95" i="17"/>
  <c r="S95" i="17" s="1"/>
  <c r="AL87" i="17"/>
  <c r="S87" i="17" s="1"/>
  <c r="AL79" i="17"/>
  <c r="S79" i="17" s="1"/>
  <c r="AL146" i="17"/>
  <c r="S146" i="17" s="1"/>
  <c r="AL138" i="17"/>
  <c r="S138" i="17" s="1"/>
  <c r="AL130" i="17"/>
  <c r="S130" i="17" s="1"/>
  <c r="AL122" i="17"/>
  <c r="S122" i="17" s="1"/>
  <c r="AL114" i="17"/>
  <c r="S114" i="17" s="1"/>
  <c r="AL106" i="17"/>
  <c r="S106" i="17" s="1"/>
  <c r="AL98" i="17"/>
  <c r="S98" i="17" s="1"/>
  <c r="AL90" i="17"/>
  <c r="S90" i="17" s="1"/>
  <c r="AL82" i="17"/>
  <c r="S82" i="17" s="1"/>
  <c r="AL74" i="17"/>
  <c r="S74" i="17" s="1"/>
  <c r="AL147" i="17"/>
  <c r="S147" i="17" s="1"/>
  <c r="AL123" i="17"/>
  <c r="S123" i="17" s="1"/>
  <c r="AL107" i="17"/>
  <c r="S107" i="17" s="1"/>
  <c r="AL91" i="17"/>
  <c r="S91" i="17" s="1"/>
  <c r="AL148" i="17"/>
  <c r="S148" i="17" s="1"/>
  <c r="AL140" i="17"/>
  <c r="S140" i="17" s="1"/>
  <c r="AL132" i="17"/>
  <c r="S132" i="17" s="1"/>
  <c r="AL124" i="17"/>
  <c r="S124" i="17" s="1"/>
  <c r="AL116" i="17"/>
  <c r="S116" i="17" s="1"/>
  <c r="AL108" i="17"/>
  <c r="S108" i="17" s="1"/>
  <c r="AL100" i="17"/>
  <c r="S100" i="17" s="1"/>
  <c r="AL92" i="17"/>
  <c r="S92" i="17" s="1"/>
  <c r="AL84" i="17"/>
  <c r="S84" i="17" s="1"/>
  <c r="AL76" i="17"/>
  <c r="S76" i="17" s="1"/>
  <c r="AL99" i="17"/>
  <c r="S99" i="17" s="1"/>
  <c r="AL75" i="17"/>
  <c r="S75" i="17" s="1"/>
  <c r="AL149" i="17"/>
  <c r="S149" i="17" s="1"/>
  <c r="AL141" i="17"/>
  <c r="S141" i="17" s="1"/>
  <c r="AL133" i="17"/>
  <c r="S133" i="17" s="1"/>
  <c r="AL125" i="17"/>
  <c r="S125" i="17" s="1"/>
  <c r="AL117" i="17"/>
  <c r="S117" i="17" s="1"/>
  <c r="AL109" i="17"/>
  <c r="S109" i="17" s="1"/>
  <c r="AL101" i="17"/>
  <c r="S101" i="17" s="1"/>
  <c r="AL93" i="17"/>
  <c r="S93" i="17" s="1"/>
  <c r="AL85" i="17"/>
  <c r="S85" i="17" s="1"/>
  <c r="AL77" i="17"/>
  <c r="S77" i="17" s="1"/>
  <c r="S72" i="17"/>
  <c r="AM72" i="17"/>
  <c r="AP72" i="17" s="1"/>
  <c r="AL131" i="17"/>
  <c r="S131" i="17" s="1"/>
  <c r="AL83" i="17"/>
  <c r="S83" i="17" s="1"/>
  <c r="AL115" i="17"/>
  <c r="S115" i="17" s="1"/>
  <c r="AL139" i="17"/>
  <c r="S139" i="17" s="1"/>
  <c r="AL152" i="17"/>
  <c r="S152" i="17" s="1"/>
  <c r="AL144" i="17"/>
  <c r="S144" i="17" s="1"/>
  <c r="AL136" i="17"/>
  <c r="S136" i="17" s="1"/>
  <c r="AL128" i="17"/>
  <c r="S128" i="17" s="1"/>
  <c r="AL120" i="17"/>
  <c r="S120" i="17" s="1"/>
  <c r="AL112" i="17"/>
  <c r="S112" i="17" s="1"/>
  <c r="AL104" i="17"/>
  <c r="S104" i="17" s="1"/>
  <c r="AL96" i="17"/>
  <c r="S96" i="17" s="1"/>
  <c r="AL88" i="17"/>
  <c r="S88" i="17" s="1"/>
  <c r="AL80" i="17"/>
  <c r="S80" i="17" s="1"/>
  <c r="AN145" i="17"/>
  <c r="P145" i="17" s="1"/>
  <c r="AM145" i="17"/>
  <c r="R145" i="17" s="1"/>
  <c r="AN137" i="17"/>
  <c r="P137" i="17" s="1"/>
  <c r="AM137" i="17"/>
  <c r="AP137" i="17" s="1"/>
  <c r="AN113" i="17"/>
  <c r="P113" i="17" s="1"/>
  <c r="AM113" i="17"/>
  <c r="R113" i="17" s="1"/>
  <c r="AN97" i="17"/>
  <c r="P97" i="17" s="1"/>
  <c r="AM97" i="17"/>
  <c r="R97" i="17" s="1"/>
  <c r="AN81" i="17"/>
  <c r="P81" i="17" s="1"/>
  <c r="AM81" i="17"/>
  <c r="R81" i="17" s="1"/>
  <c r="AN73" i="17"/>
  <c r="P73" i="17" s="1"/>
  <c r="AM73" i="17"/>
  <c r="R73" i="17" s="1"/>
  <c r="AN146" i="17"/>
  <c r="P146" i="17" s="1"/>
  <c r="AM146" i="17"/>
  <c r="AP146" i="17" s="1"/>
  <c r="AR146" i="17" s="1"/>
  <c r="AT146" i="17" s="1"/>
  <c r="M1872" i="79" s="1"/>
  <c r="N1872" i="79" s="1"/>
  <c r="AN138" i="17"/>
  <c r="P138" i="17" s="1"/>
  <c r="AM138" i="17"/>
  <c r="AP138" i="17" s="1"/>
  <c r="AN130" i="17"/>
  <c r="P130" i="17" s="1"/>
  <c r="AM130" i="17"/>
  <c r="AP130" i="17" s="1"/>
  <c r="AQ130" i="17" s="1"/>
  <c r="AS130" i="17" s="1"/>
  <c r="M1938" i="79" s="1"/>
  <c r="N1938" i="79" s="1"/>
  <c r="AN122" i="17"/>
  <c r="P122" i="17" s="1"/>
  <c r="AM122" i="17"/>
  <c r="AN114" i="17"/>
  <c r="P114" i="17" s="1"/>
  <c r="AM114" i="17"/>
  <c r="R114" i="17" s="1"/>
  <c r="AN106" i="17"/>
  <c r="P106" i="17" s="1"/>
  <c r="AM106" i="17"/>
  <c r="R106" i="17" s="1"/>
  <c r="AN98" i="17"/>
  <c r="P98" i="17" s="1"/>
  <c r="AM98" i="17"/>
  <c r="R98" i="17" s="1"/>
  <c r="AN90" i="17"/>
  <c r="P90" i="17" s="1"/>
  <c r="AM90" i="17"/>
  <c r="AP90" i="17" s="1"/>
  <c r="AQ90" i="17" s="1"/>
  <c r="AS90" i="17" s="1"/>
  <c r="M1898" i="79" s="1"/>
  <c r="N1898" i="79" s="1"/>
  <c r="AN82" i="17"/>
  <c r="P82" i="17" s="1"/>
  <c r="AM82" i="17"/>
  <c r="AN74" i="17"/>
  <c r="P74" i="17" s="1"/>
  <c r="AM74" i="17"/>
  <c r="R74" i="17" s="1"/>
  <c r="AO72" i="17"/>
  <c r="Q72" i="17" s="1"/>
  <c r="AN72" i="17"/>
  <c r="P72" i="17" s="1"/>
  <c r="AN147" i="17"/>
  <c r="P147" i="17" s="1"/>
  <c r="AM147" i="17"/>
  <c r="AP147" i="17" s="1"/>
  <c r="AQ147" i="17" s="1"/>
  <c r="AS147" i="17" s="1"/>
  <c r="M1955" i="79" s="1"/>
  <c r="N1955" i="79" s="1"/>
  <c r="AN139" i="17"/>
  <c r="P139" i="17" s="1"/>
  <c r="AM139" i="17"/>
  <c r="AP139" i="17" s="1"/>
  <c r="AN131" i="17"/>
  <c r="P131" i="17" s="1"/>
  <c r="AM131" i="17"/>
  <c r="R131" i="17" s="1"/>
  <c r="AN123" i="17"/>
  <c r="P123" i="17" s="1"/>
  <c r="AM123" i="17"/>
  <c r="AP123" i="17" s="1"/>
  <c r="AN115" i="17"/>
  <c r="P115" i="17" s="1"/>
  <c r="AM115" i="17"/>
  <c r="AP115" i="17" s="1"/>
  <c r="AN107" i="17"/>
  <c r="P107" i="17" s="1"/>
  <c r="AM107" i="17"/>
  <c r="R107" i="17" s="1"/>
  <c r="AN99" i="17"/>
  <c r="P99" i="17" s="1"/>
  <c r="AM99" i="17"/>
  <c r="AP99" i="17" s="1"/>
  <c r="AN91" i="17"/>
  <c r="P91" i="17" s="1"/>
  <c r="AM91" i="17"/>
  <c r="R91" i="17" s="1"/>
  <c r="AN83" i="17"/>
  <c r="P83" i="17" s="1"/>
  <c r="AM83" i="17"/>
  <c r="R83" i="17" s="1"/>
  <c r="AN75" i="17"/>
  <c r="P75" i="17" s="1"/>
  <c r="AM75" i="17"/>
  <c r="R75" i="17" s="1"/>
  <c r="AM148" i="17"/>
  <c r="R148" i="17" s="1"/>
  <c r="AN148" i="17"/>
  <c r="P148" i="17" s="1"/>
  <c r="AN140" i="17"/>
  <c r="P140" i="17" s="1"/>
  <c r="AM140" i="17"/>
  <c r="R140" i="17" s="1"/>
  <c r="AM132" i="17"/>
  <c r="R132" i="17" s="1"/>
  <c r="AN132" i="17"/>
  <c r="P132" i="17" s="1"/>
  <c r="AM124" i="17"/>
  <c r="R124" i="17" s="1"/>
  <c r="AN124" i="17"/>
  <c r="P124" i="17" s="1"/>
  <c r="AN116" i="17"/>
  <c r="P116" i="17" s="1"/>
  <c r="AM116" i="17"/>
  <c r="AP116" i="17" s="1"/>
  <c r="AQ116" i="17" s="1"/>
  <c r="AS116" i="17" s="1"/>
  <c r="M1924" i="79" s="1"/>
  <c r="N1924" i="79" s="1"/>
  <c r="AM108" i="17"/>
  <c r="AP108" i="17" s="1"/>
  <c r="AN108" i="17"/>
  <c r="P108" i="17" s="1"/>
  <c r="AN100" i="17"/>
  <c r="P100" i="17" s="1"/>
  <c r="AM100" i="17"/>
  <c r="AP100" i="17" s="1"/>
  <c r="AQ100" i="17" s="1"/>
  <c r="AS100" i="17" s="1"/>
  <c r="M1908" i="79" s="1"/>
  <c r="N1908" i="79" s="1"/>
  <c r="AM92" i="17"/>
  <c r="R92" i="17" s="1"/>
  <c r="AN92" i="17"/>
  <c r="P92" i="17" s="1"/>
  <c r="AN84" i="17"/>
  <c r="P84" i="17" s="1"/>
  <c r="AM84" i="17"/>
  <c r="R84" i="17" s="1"/>
  <c r="AM76" i="17"/>
  <c r="AN76" i="17"/>
  <c r="P76" i="17" s="1"/>
  <c r="AN153" i="17"/>
  <c r="P153" i="17" s="1"/>
  <c r="AM153" i="17"/>
  <c r="AP153" i="17" s="1"/>
  <c r="AQ153" i="17" s="1"/>
  <c r="AS153" i="17" s="1"/>
  <c r="M1961" i="79" s="1"/>
  <c r="N1961" i="79" s="1"/>
  <c r="AN129" i="17"/>
  <c r="P129" i="17" s="1"/>
  <c r="AM129" i="17"/>
  <c r="R129" i="17" s="1"/>
  <c r="AM149" i="17"/>
  <c r="R149" i="17" s="1"/>
  <c r="AN149" i="17"/>
  <c r="P149" i="17" s="1"/>
  <c r="AM141" i="17"/>
  <c r="AN141" i="17"/>
  <c r="P141" i="17" s="1"/>
  <c r="AM133" i="17"/>
  <c r="R133" i="17" s="1"/>
  <c r="AN133" i="17"/>
  <c r="P133" i="17" s="1"/>
  <c r="AM125" i="17"/>
  <c r="R125" i="17" s="1"/>
  <c r="AN125" i="17"/>
  <c r="P125" i="17" s="1"/>
  <c r="AM117" i="17"/>
  <c r="R117" i="17" s="1"/>
  <c r="AN117" i="17"/>
  <c r="P117" i="17" s="1"/>
  <c r="AM109" i="17"/>
  <c r="AN109" i="17"/>
  <c r="P109" i="17" s="1"/>
  <c r="AM101" i="17"/>
  <c r="R101" i="17" s="1"/>
  <c r="AN101" i="17"/>
  <c r="P101" i="17" s="1"/>
  <c r="AM93" i="17"/>
  <c r="AN93" i="17"/>
  <c r="P93" i="17" s="1"/>
  <c r="AM85" i="17"/>
  <c r="R85" i="17" s="1"/>
  <c r="AN85" i="17"/>
  <c r="P85" i="17" s="1"/>
  <c r="AM77" i="17"/>
  <c r="AN77" i="17"/>
  <c r="P77" i="17" s="1"/>
  <c r="AN121" i="17"/>
  <c r="P121" i="17" s="1"/>
  <c r="AM121" i="17"/>
  <c r="AP121" i="17" s="1"/>
  <c r="AQ121" i="17" s="1"/>
  <c r="AS121" i="17" s="1"/>
  <c r="M1929" i="79" s="1"/>
  <c r="N1929" i="79" s="1"/>
  <c r="AN105" i="17"/>
  <c r="P105" i="17" s="1"/>
  <c r="AM105" i="17"/>
  <c r="AP105" i="17" s="1"/>
  <c r="AR105" i="17" s="1"/>
  <c r="AT105" i="17" s="1"/>
  <c r="M1831" i="79" s="1"/>
  <c r="N1831" i="79" s="1"/>
  <c r="AN89" i="17"/>
  <c r="P89" i="17" s="1"/>
  <c r="AM89" i="17"/>
  <c r="R89" i="17" s="1"/>
  <c r="AM150" i="17"/>
  <c r="AN150" i="17"/>
  <c r="P150" i="17" s="1"/>
  <c r="AM142" i="17"/>
  <c r="R142" i="17" s="1"/>
  <c r="AN142" i="17"/>
  <c r="P142" i="17" s="1"/>
  <c r="AM134" i="17"/>
  <c r="AN134" i="17"/>
  <c r="P134" i="17" s="1"/>
  <c r="AM126" i="17"/>
  <c r="R126" i="17" s="1"/>
  <c r="AN126" i="17"/>
  <c r="P126" i="17" s="1"/>
  <c r="AM118" i="17"/>
  <c r="AN118" i="17"/>
  <c r="P118" i="17" s="1"/>
  <c r="AM110" i="17"/>
  <c r="R110" i="17" s="1"/>
  <c r="AN110" i="17"/>
  <c r="P110" i="17" s="1"/>
  <c r="AN102" i="17"/>
  <c r="P102" i="17" s="1"/>
  <c r="AM102" i="17"/>
  <c r="R102" i="17" s="1"/>
  <c r="AM94" i="17"/>
  <c r="R94" i="17" s="1"/>
  <c r="AN94" i="17"/>
  <c r="P94" i="17" s="1"/>
  <c r="AM86" i="17"/>
  <c r="R86" i="17" s="1"/>
  <c r="AN86" i="17"/>
  <c r="P86" i="17" s="1"/>
  <c r="AM78" i="17"/>
  <c r="R78" i="17" s="1"/>
  <c r="AN78" i="17"/>
  <c r="P78" i="17" s="1"/>
  <c r="AN151" i="17"/>
  <c r="P151" i="17" s="1"/>
  <c r="AM151" i="17"/>
  <c r="R151" i="17" s="1"/>
  <c r="AN143" i="17"/>
  <c r="P143" i="17" s="1"/>
  <c r="AM143" i="17"/>
  <c r="AP143" i="17" s="1"/>
  <c r="AR143" i="17" s="1"/>
  <c r="AT143" i="17" s="1"/>
  <c r="M1869" i="79" s="1"/>
  <c r="N1869" i="79" s="1"/>
  <c r="AN135" i="17"/>
  <c r="P135" i="17" s="1"/>
  <c r="AM135" i="17"/>
  <c r="AP135" i="17" s="1"/>
  <c r="AN127" i="17"/>
  <c r="P127" i="17" s="1"/>
  <c r="AM127" i="17"/>
  <c r="R127" i="17" s="1"/>
  <c r="AN119" i="17"/>
  <c r="P119" i="17" s="1"/>
  <c r="AM119" i="17"/>
  <c r="R119" i="17" s="1"/>
  <c r="AN111" i="17"/>
  <c r="P111" i="17" s="1"/>
  <c r="AM111" i="17"/>
  <c r="R111" i="17" s="1"/>
  <c r="AN103" i="17"/>
  <c r="P103" i="17" s="1"/>
  <c r="AM103" i="17"/>
  <c r="R103" i="17" s="1"/>
  <c r="AN95" i="17"/>
  <c r="P95" i="17" s="1"/>
  <c r="AM95" i="17"/>
  <c r="R95" i="17" s="1"/>
  <c r="AN87" i="17"/>
  <c r="P87" i="17" s="1"/>
  <c r="AM87" i="17"/>
  <c r="R87" i="17" s="1"/>
  <c r="AN79" i="17"/>
  <c r="P79" i="17" s="1"/>
  <c r="AM79" i="17"/>
  <c r="R79" i="17" s="1"/>
  <c r="AN152" i="17"/>
  <c r="P152" i="17" s="1"/>
  <c r="AM152" i="17"/>
  <c r="R152" i="17" s="1"/>
  <c r="AN144" i="17"/>
  <c r="P144" i="17" s="1"/>
  <c r="AM144" i="17"/>
  <c r="R144" i="17" s="1"/>
  <c r="AN136" i="17"/>
  <c r="P136" i="17" s="1"/>
  <c r="AM136" i="17"/>
  <c r="R136" i="17" s="1"/>
  <c r="AN128" i="17"/>
  <c r="P128" i="17" s="1"/>
  <c r="AM128" i="17"/>
  <c r="R128" i="17" s="1"/>
  <c r="AN120" i="17"/>
  <c r="P120" i="17" s="1"/>
  <c r="AM120" i="17"/>
  <c r="AP120" i="17" s="1"/>
  <c r="AQ120" i="17" s="1"/>
  <c r="AS120" i="17" s="1"/>
  <c r="M1928" i="79" s="1"/>
  <c r="N1928" i="79" s="1"/>
  <c r="AN112" i="17"/>
  <c r="P112" i="17" s="1"/>
  <c r="AM112" i="17"/>
  <c r="AN104" i="17"/>
  <c r="P104" i="17" s="1"/>
  <c r="AM104" i="17"/>
  <c r="R104" i="17" s="1"/>
  <c r="AN96" i="17"/>
  <c r="P96" i="17" s="1"/>
  <c r="AM96" i="17"/>
  <c r="R96" i="17" s="1"/>
  <c r="AN88" i="17"/>
  <c r="P88" i="17" s="1"/>
  <c r="AM88" i="17"/>
  <c r="R88" i="17" s="1"/>
  <c r="AN80" i="17"/>
  <c r="P80" i="17" s="1"/>
  <c r="AM80" i="17"/>
  <c r="R80" i="17" s="1"/>
  <c r="AL119" i="16"/>
  <c r="AN119" i="16" s="1"/>
  <c r="AP119" i="16" s="1"/>
  <c r="M1469" i="79" s="1"/>
  <c r="N1469" i="79" s="1"/>
  <c r="AL55" i="16"/>
  <c r="AN55" i="16" s="1"/>
  <c r="AP55" i="16" s="1"/>
  <c r="M1405" i="79" s="1"/>
  <c r="N1405" i="79" s="1"/>
  <c r="R47" i="16"/>
  <c r="Q47" i="16"/>
  <c r="AE131" i="16" s="1"/>
  <c r="F18" i="69" s="1"/>
  <c r="AL60" i="16"/>
  <c r="AM60" i="16" s="1"/>
  <c r="AO60" i="16" s="1"/>
  <c r="M1488" i="79" s="1"/>
  <c r="N1488" i="79" s="1"/>
  <c r="AL54" i="16"/>
  <c r="AM54" i="16" s="1"/>
  <c r="AO54" i="16" s="1"/>
  <c r="M1482" i="79" s="1"/>
  <c r="N1482" i="79" s="1"/>
  <c r="AL123" i="16"/>
  <c r="AN123" i="16" s="1"/>
  <c r="AP123" i="16" s="1"/>
  <c r="M1473" i="79" s="1"/>
  <c r="N1473" i="79" s="1"/>
  <c r="AL115" i="16"/>
  <c r="AM115" i="16" s="1"/>
  <c r="AO115" i="16" s="1"/>
  <c r="M1543" i="79" s="1"/>
  <c r="N1543" i="79" s="1"/>
  <c r="AL107" i="16"/>
  <c r="AN107" i="16" s="1"/>
  <c r="AP107" i="16" s="1"/>
  <c r="M1457" i="79" s="1"/>
  <c r="N1457" i="79" s="1"/>
  <c r="AL91" i="16"/>
  <c r="AN91" i="16" s="1"/>
  <c r="AP91" i="16" s="1"/>
  <c r="M1441" i="79" s="1"/>
  <c r="N1441" i="79" s="1"/>
  <c r="AL67" i="16"/>
  <c r="AM67" i="16" s="1"/>
  <c r="AO67" i="16" s="1"/>
  <c r="M1495" i="79" s="1"/>
  <c r="N1495" i="79" s="1"/>
  <c r="AL51" i="16"/>
  <c r="AN51" i="16" s="1"/>
  <c r="AP51" i="16" s="1"/>
  <c r="M1401" i="79" s="1"/>
  <c r="N1401" i="79" s="1"/>
  <c r="AL120" i="16"/>
  <c r="AN120" i="16" s="1"/>
  <c r="AP120" i="16" s="1"/>
  <c r="M1470" i="79" s="1"/>
  <c r="N1470" i="79" s="1"/>
  <c r="AL112" i="16"/>
  <c r="AN112" i="16" s="1"/>
  <c r="AP112" i="16" s="1"/>
  <c r="M1462" i="79" s="1"/>
  <c r="N1462" i="79" s="1"/>
  <c r="AL96" i="16"/>
  <c r="AN96" i="16" s="1"/>
  <c r="AP96" i="16" s="1"/>
  <c r="M1446" i="79" s="1"/>
  <c r="N1446" i="79" s="1"/>
  <c r="AL88" i="16"/>
  <c r="AM88" i="16" s="1"/>
  <c r="AO88" i="16" s="1"/>
  <c r="M1516" i="79" s="1"/>
  <c r="N1516" i="79" s="1"/>
  <c r="AL72" i="16"/>
  <c r="AM72" i="16" s="1"/>
  <c r="AO72" i="16" s="1"/>
  <c r="M1500" i="79" s="1"/>
  <c r="N1500" i="79" s="1"/>
  <c r="AL56" i="16"/>
  <c r="AN56" i="16" s="1"/>
  <c r="AP56" i="16" s="1"/>
  <c r="M1406" i="79" s="1"/>
  <c r="N1406" i="79" s="1"/>
  <c r="AL48" i="16"/>
  <c r="AN48" i="16" s="1"/>
  <c r="AP48" i="16" s="1"/>
  <c r="M1398" i="79" s="1"/>
  <c r="N1398" i="79" s="1"/>
  <c r="R46" i="16"/>
  <c r="AF133" i="16" s="1"/>
  <c r="G20" i="69" s="1"/>
  <c r="AJ46" i="16"/>
  <c r="AY46" i="16" s="1"/>
  <c r="AK46" i="16"/>
  <c r="Q46" i="16" s="1"/>
  <c r="AL117" i="16"/>
  <c r="AN117" i="16" s="1"/>
  <c r="AP117" i="16" s="1"/>
  <c r="M1467" i="79" s="1"/>
  <c r="N1467" i="79" s="1"/>
  <c r="AL109" i="16"/>
  <c r="AM109" i="16" s="1"/>
  <c r="AO109" i="16" s="1"/>
  <c r="M1537" i="79" s="1"/>
  <c r="N1537" i="79" s="1"/>
  <c r="AL77" i="16"/>
  <c r="AN77" i="16" s="1"/>
  <c r="AP77" i="16" s="1"/>
  <c r="M1427" i="79" s="1"/>
  <c r="N1427" i="79" s="1"/>
  <c r="AL69" i="16"/>
  <c r="AM69" i="16" s="1"/>
  <c r="AO69" i="16" s="1"/>
  <c r="M1497" i="79" s="1"/>
  <c r="N1497" i="79" s="1"/>
  <c r="AL61" i="16"/>
  <c r="AM61" i="16" s="1"/>
  <c r="AO61" i="16" s="1"/>
  <c r="M1489" i="79" s="1"/>
  <c r="N1489" i="79" s="1"/>
  <c r="AL122" i="16"/>
  <c r="AN122" i="16" s="1"/>
  <c r="AP122" i="16" s="1"/>
  <c r="M1472" i="79" s="1"/>
  <c r="N1472" i="79" s="1"/>
  <c r="AL82" i="16"/>
  <c r="AM82" i="16" s="1"/>
  <c r="AO82" i="16" s="1"/>
  <c r="M1510" i="79" s="1"/>
  <c r="N1510" i="79" s="1"/>
  <c r="AF46" i="29"/>
  <c r="AF54" i="29"/>
  <c r="AF47" i="29"/>
  <c r="AF55" i="29"/>
  <c r="AF50" i="29"/>
  <c r="AF60" i="29"/>
  <c r="AF68" i="29"/>
  <c r="AF76" i="29"/>
  <c r="AF84" i="29"/>
  <c r="AF92" i="29"/>
  <c r="AF100" i="29"/>
  <c r="AF108" i="29"/>
  <c r="AF116" i="29"/>
  <c r="AF124" i="29"/>
  <c r="AF44" i="29"/>
  <c r="AF69" i="29"/>
  <c r="AF109" i="29"/>
  <c r="AF125" i="29"/>
  <c r="AF62" i="29"/>
  <c r="AF86" i="29"/>
  <c r="AF102" i="29"/>
  <c r="AF118" i="29"/>
  <c r="AF96" i="29"/>
  <c r="AF51" i="29"/>
  <c r="AF61" i="29"/>
  <c r="AF77" i="29"/>
  <c r="AF85" i="29"/>
  <c r="AF93" i="29"/>
  <c r="AF101" i="29"/>
  <c r="AF117" i="29"/>
  <c r="AF70" i="29"/>
  <c r="AF110" i="29"/>
  <c r="AF81" i="29"/>
  <c r="AF113" i="29"/>
  <c r="AF52" i="29"/>
  <c r="AF78" i="29"/>
  <c r="AF94" i="29"/>
  <c r="AF126" i="29"/>
  <c r="AF64" i="29"/>
  <c r="AF65" i="29"/>
  <c r="AF53" i="29"/>
  <c r="AF63" i="29"/>
  <c r="AF71" i="29"/>
  <c r="AF79" i="29"/>
  <c r="AF87" i="29"/>
  <c r="AF95" i="29"/>
  <c r="AF103" i="29"/>
  <c r="AF111" i="29"/>
  <c r="AF119" i="29"/>
  <c r="AF127" i="29"/>
  <c r="AF88" i="29"/>
  <c r="AF72" i="29"/>
  <c r="AF73" i="29"/>
  <c r="AF48" i="29"/>
  <c r="AF58" i="29"/>
  <c r="AF66" i="29"/>
  <c r="AF74" i="29"/>
  <c r="AF82" i="29"/>
  <c r="AF90" i="29"/>
  <c r="AF98" i="29"/>
  <c r="AF106" i="29"/>
  <c r="AF114" i="29"/>
  <c r="AF122" i="29"/>
  <c r="AF130" i="29"/>
  <c r="AF107" i="29"/>
  <c r="AF115" i="29"/>
  <c r="AF131" i="29"/>
  <c r="AF56" i="29"/>
  <c r="AF128" i="29"/>
  <c r="AF45" i="29"/>
  <c r="AF89" i="29"/>
  <c r="AF97" i="29"/>
  <c r="AF121" i="29"/>
  <c r="AF49" i="29"/>
  <c r="AF59" i="29"/>
  <c r="AF67" i="29"/>
  <c r="AF75" i="29"/>
  <c r="AF83" i="29"/>
  <c r="AF91" i="29"/>
  <c r="AF99" i="29"/>
  <c r="AF123" i="29"/>
  <c r="AF80" i="29"/>
  <c r="AF104" i="29"/>
  <c r="AF112" i="29"/>
  <c r="AF120" i="29"/>
  <c r="AF57" i="29"/>
  <c r="AF105" i="29"/>
  <c r="AF129" i="29"/>
  <c r="AF52" i="28"/>
  <c r="AF60" i="28"/>
  <c r="AF68" i="28"/>
  <c r="AF76" i="28"/>
  <c r="AF84" i="28"/>
  <c r="AF92" i="28"/>
  <c r="AF100" i="28"/>
  <c r="AF108" i="28"/>
  <c r="AF116" i="28"/>
  <c r="AF124" i="28"/>
  <c r="AF132" i="28"/>
  <c r="AF47" i="28"/>
  <c r="AF55" i="28"/>
  <c r="AF63" i="28"/>
  <c r="AF71" i="28"/>
  <c r="AF79" i="28"/>
  <c r="AF87" i="28"/>
  <c r="AF95" i="28"/>
  <c r="AF103" i="28"/>
  <c r="AF111" i="28"/>
  <c r="AF119" i="28"/>
  <c r="AF127" i="28"/>
  <c r="AF45" i="28"/>
  <c r="AF50" i="28"/>
  <c r="AF58" i="28"/>
  <c r="AF66" i="28"/>
  <c r="AF74" i="28"/>
  <c r="AF82" i="28"/>
  <c r="AF90" i="28"/>
  <c r="AF98" i="28"/>
  <c r="AF106" i="28"/>
  <c r="AF114" i="28"/>
  <c r="AF122" i="28"/>
  <c r="AF130" i="28"/>
  <c r="AF81" i="28"/>
  <c r="AF53" i="28"/>
  <c r="AF61" i="28"/>
  <c r="AF69" i="28"/>
  <c r="AF77" i="28"/>
  <c r="AF85" i="28"/>
  <c r="AF93" i="28"/>
  <c r="AF101" i="28"/>
  <c r="AF109" i="28"/>
  <c r="AF117" i="28"/>
  <c r="AF125" i="28"/>
  <c r="AF48" i="28"/>
  <c r="AF56" i="28"/>
  <c r="AF64" i="28"/>
  <c r="AF72" i="28"/>
  <c r="AF80" i="28"/>
  <c r="AF88" i="28"/>
  <c r="AF96" i="28"/>
  <c r="AF104" i="28"/>
  <c r="AF112" i="28"/>
  <c r="AF120" i="28"/>
  <c r="AF128" i="28"/>
  <c r="AF51" i="28"/>
  <c r="AF59" i="28"/>
  <c r="AF67" i="28"/>
  <c r="AF75" i="28"/>
  <c r="AF83" i="28"/>
  <c r="AF91" i="28"/>
  <c r="AF99" i="28"/>
  <c r="AF107" i="28"/>
  <c r="AF115" i="28"/>
  <c r="AF123" i="28"/>
  <c r="AF131" i="28"/>
  <c r="AF57" i="28"/>
  <c r="AF73" i="28"/>
  <c r="AF89" i="28"/>
  <c r="AF105" i="28"/>
  <c r="AF129" i="28"/>
  <c r="AF46" i="28"/>
  <c r="AF54" i="28"/>
  <c r="AF62" i="28"/>
  <c r="AF70" i="28"/>
  <c r="AF78" i="28"/>
  <c r="AF86" i="28"/>
  <c r="AF94" i="28"/>
  <c r="AF102" i="28"/>
  <c r="AF110" i="28"/>
  <c r="AF118" i="28"/>
  <c r="AF126" i="28"/>
  <c r="AF49" i="28"/>
  <c r="AF65" i="28"/>
  <c r="AF97" i="28"/>
  <c r="AF113" i="28"/>
  <c r="AF121" i="28"/>
  <c r="AB132" i="58"/>
  <c r="AB119" i="58"/>
  <c r="AB117" i="58"/>
  <c r="AB115" i="58"/>
  <c r="AB103" i="58"/>
  <c r="AB98" i="58"/>
  <c r="AB95" i="58"/>
  <c r="AB76" i="58"/>
  <c r="AB74" i="58"/>
  <c r="AB69" i="58"/>
  <c r="AB67" i="58"/>
  <c r="AB65" i="58"/>
  <c r="AB134" i="58"/>
  <c r="AB121" i="58"/>
  <c r="AB84" i="58"/>
  <c r="AB129" i="58"/>
  <c r="AB126" i="58"/>
  <c r="AB113" i="58"/>
  <c r="AB111" i="58"/>
  <c r="AB108" i="58"/>
  <c r="AB106" i="58"/>
  <c r="AB101" i="58"/>
  <c r="AB99" i="58"/>
  <c r="AB93" i="58"/>
  <c r="AB91" i="58"/>
  <c r="AB82" i="58"/>
  <c r="AB79" i="58"/>
  <c r="AB70" i="58"/>
  <c r="AB136" i="58"/>
  <c r="AB88" i="58"/>
  <c r="AB128" i="58"/>
  <c r="AB86" i="58"/>
  <c r="AB124" i="58"/>
  <c r="AB122" i="58"/>
  <c r="AB89" i="58"/>
  <c r="AB87" i="58"/>
  <c r="AB80" i="58"/>
  <c r="AB123" i="58"/>
  <c r="AB64" i="58"/>
  <c r="AB135" i="58"/>
  <c r="AB130" i="58"/>
  <c r="AB104" i="58"/>
  <c r="AB85" i="58"/>
  <c r="AB83" i="58"/>
  <c r="AB71" i="58"/>
  <c r="AB125" i="58"/>
  <c r="AB90" i="58"/>
  <c r="AB81" i="58"/>
  <c r="AB133" i="58"/>
  <c r="AB127" i="58"/>
  <c r="AB120" i="58"/>
  <c r="AB118" i="58"/>
  <c r="AB116" i="58"/>
  <c r="AB114" i="58"/>
  <c r="AB109" i="58"/>
  <c r="AB102" i="58"/>
  <c r="AB96" i="58"/>
  <c r="AB94" i="58"/>
  <c r="AB77" i="58"/>
  <c r="AB75" i="58"/>
  <c r="AB73" i="58"/>
  <c r="AB72" i="58"/>
  <c r="AB68" i="58"/>
  <c r="AB66" i="58"/>
  <c r="AB112" i="58"/>
  <c r="AB110" i="58"/>
  <c r="AB107" i="58"/>
  <c r="AB105" i="58"/>
  <c r="AB100" i="58"/>
  <c r="AB92" i="58"/>
  <c r="AB97" i="58"/>
  <c r="AB78" i="58"/>
  <c r="AB131" i="58"/>
  <c r="AO95" i="55"/>
  <c r="AO92" i="57"/>
  <c r="AO94" i="53"/>
  <c r="AO88" i="57"/>
  <c r="AO134" i="53"/>
  <c r="AO118" i="53"/>
  <c r="AO84" i="57"/>
  <c r="AO86" i="57"/>
  <c r="AO87" i="55"/>
  <c r="AP126" i="53"/>
  <c r="AP106" i="53"/>
  <c r="AO61" i="55"/>
  <c r="AQ87" i="51"/>
  <c r="AO88" i="53"/>
  <c r="AO122" i="53"/>
  <c r="AO108" i="53"/>
  <c r="AO89" i="57"/>
  <c r="AO102" i="53"/>
  <c r="AO63" i="53"/>
  <c r="AO114" i="57"/>
  <c r="AO94" i="57"/>
  <c r="AO99" i="55"/>
  <c r="AQ99" i="51"/>
  <c r="AQ142" i="51"/>
  <c r="AQ140" i="51"/>
  <c r="AO65" i="53"/>
  <c r="AO112" i="57"/>
  <c r="AQ104" i="51"/>
  <c r="AQ139" i="51"/>
  <c r="AO102" i="55"/>
  <c r="AQ116" i="51"/>
  <c r="AO127" i="55"/>
  <c r="AO80" i="55"/>
  <c r="AO115" i="53"/>
  <c r="AO92" i="55"/>
  <c r="AQ108" i="51"/>
  <c r="AO98" i="55"/>
  <c r="AO61" i="57"/>
  <c r="AQ112" i="51"/>
  <c r="AO69" i="55"/>
  <c r="AO123" i="55"/>
  <c r="AO73" i="53"/>
  <c r="AQ96" i="51"/>
  <c r="AO129" i="55"/>
  <c r="AO82" i="57"/>
  <c r="AO77" i="53"/>
  <c r="AO79" i="53"/>
  <c r="AO128" i="57"/>
  <c r="AO100" i="55"/>
  <c r="AQ120" i="51"/>
  <c r="AO70" i="57"/>
  <c r="AO85" i="57"/>
  <c r="AQ134" i="51"/>
  <c r="AO136" i="53"/>
  <c r="AQ121" i="51"/>
  <c r="AO74" i="57"/>
  <c r="AO119" i="55"/>
  <c r="AO140" i="53"/>
  <c r="AO89" i="53"/>
  <c r="AO79" i="55"/>
  <c r="AO131" i="57"/>
  <c r="AO101" i="53"/>
  <c r="AQ135" i="51"/>
  <c r="AQ94" i="51"/>
  <c r="AQ123" i="51"/>
  <c r="AQ143" i="51"/>
  <c r="AQ118" i="51"/>
  <c r="AO72" i="55"/>
  <c r="AO121" i="53"/>
  <c r="AO64" i="53"/>
  <c r="AO81" i="57"/>
  <c r="AO88" i="55"/>
  <c r="AO70" i="55"/>
  <c r="AO67" i="57"/>
  <c r="AO108" i="55"/>
  <c r="AO110" i="55"/>
  <c r="AQ125" i="51"/>
  <c r="AQ127" i="51"/>
  <c r="AO58" i="57"/>
  <c r="AO66" i="53"/>
  <c r="AQ111" i="51"/>
  <c r="AQ119" i="51"/>
  <c r="AO66" i="55"/>
  <c r="AO75" i="53"/>
  <c r="AO57" i="57"/>
  <c r="AO101" i="55"/>
  <c r="AO101" i="57"/>
  <c r="AO78" i="55"/>
  <c r="AO90" i="57"/>
  <c r="AO83" i="53"/>
  <c r="AO95" i="53"/>
  <c r="AQ130" i="51"/>
  <c r="AQ91" i="51"/>
  <c r="AO121" i="55"/>
  <c r="AO105" i="53"/>
  <c r="AO125" i="53"/>
  <c r="AO113" i="53"/>
  <c r="AO116" i="57"/>
  <c r="AO117" i="55"/>
  <c r="AO128" i="55"/>
  <c r="AQ80" i="51"/>
  <c r="AP67" i="57"/>
  <c r="AO137" i="55"/>
  <c r="AO66" i="57"/>
  <c r="AO77" i="57"/>
  <c r="AO118" i="55"/>
  <c r="AO108" i="57"/>
  <c r="AO121" i="57"/>
  <c r="AO76" i="57"/>
  <c r="AQ89" i="51"/>
  <c r="AO97" i="57"/>
  <c r="AO106" i="55"/>
  <c r="AQ93" i="51"/>
  <c r="AO87" i="53"/>
  <c r="AO127" i="57"/>
  <c r="AQ79" i="51"/>
  <c r="AO95" i="57"/>
  <c r="AO83" i="57"/>
  <c r="AO119" i="57"/>
  <c r="AO107" i="53"/>
  <c r="AO132" i="57"/>
  <c r="AO107" i="57"/>
  <c r="AO120" i="57"/>
  <c r="AO96" i="57"/>
  <c r="AB72" i="24"/>
  <c r="AB74" i="24"/>
  <c r="AB76" i="24"/>
  <c r="AB78" i="24"/>
  <c r="AB80" i="24"/>
  <c r="AB82" i="24"/>
  <c r="AB84" i="24"/>
  <c r="AB86" i="24"/>
  <c r="AB88" i="24"/>
  <c r="AB90" i="24"/>
  <c r="AB92" i="24"/>
  <c r="AB94" i="24"/>
  <c r="AB96" i="24"/>
  <c r="AB98" i="24"/>
  <c r="AB100" i="24"/>
  <c r="AB102" i="24"/>
  <c r="AB104" i="24"/>
  <c r="AB106" i="24"/>
  <c r="AB108" i="24"/>
  <c r="AB110" i="24"/>
  <c r="AB112" i="24"/>
  <c r="AB114" i="24"/>
  <c r="AB116" i="24"/>
  <c r="AB118" i="24"/>
  <c r="AB120" i="24"/>
  <c r="AB122" i="24"/>
  <c r="AB124" i="24"/>
  <c r="AB126" i="24"/>
  <c r="AB128" i="24"/>
  <c r="AB130" i="24"/>
  <c r="AB132" i="24"/>
  <c r="AB134" i="24"/>
  <c r="AB136" i="24"/>
  <c r="AB138" i="24"/>
  <c r="AB140" i="24"/>
  <c r="AB142" i="24"/>
  <c r="AK109" i="23"/>
  <c r="AK119" i="23"/>
  <c r="AK131" i="23"/>
  <c r="AK139" i="23"/>
  <c r="AK149" i="23"/>
  <c r="AK100" i="23"/>
  <c r="AK101" i="23"/>
  <c r="AK115" i="23"/>
  <c r="AK123" i="23"/>
  <c r="AK127" i="23"/>
  <c r="AK135" i="23"/>
  <c r="AK143" i="23"/>
  <c r="AK145" i="23"/>
  <c r="AK102" i="23"/>
  <c r="AK99" i="23"/>
  <c r="AK107" i="23"/>
  <c r="AK113" i="23"/>
  <c r="AK121" i="23"/>
  <c r="AK129" i="23"/>
  <c r="AK137" i="23"/>
  <c r="AK147" i="23"/>
  <c r="AK76" i="23"/>
  <c r="AK106" i="23"/>
  <c r="AK120" i="23"/>
  <c r="AK128" i="23"/>
  <c r="AK136" i="23"/>
  <c r="AK144" i="23"/>
  <c r="AK67" i="23"/>
  <c r="AK69" i="23"/>
  <c r="AK71" i="23"/>
  <c r="AK73" i="23"/>
  <c r="AK75" i="23"/>
  <c r="AK77" i="23"/>
  <c r="AK79" i="23"/>
  <c r="AK81" i="23"/>
  <c r="AK83" i="23"/>
  <c r="AK85" i="23"/>
  <c r="AK87" i="23"/>
  <c r="AK89" i="23"/>
  <c r="AK91" i="23"/>
  <c r="AK93" i="23"/>
  <c r="AK95" i="23"/>
  <c r="AK97" i="23"/>
  <c r="AK103" i="23"/>
  <c r="AK105" i="23"/>
  <c r="AK111" i="23"/>
  <c r="AK117" i="23"/>
  <c r="AK125" i="23"/>
  <c r="AK133" i="23"/>
  <c r="AK141" i="23"/>
  <c r="AK114" i="23"/>
  <c r="AB73" i="24"/>
  <c r="AB75" i="24"/>
  <c r="AB77" i="24"/>
  <c r="AB79" i="24"/>
  <c r="AB81" i="24"/>
  <c r="AB83" i="24"/>
  <c r="AB85" i="24"/>
  <c r="AB87" i="24"/>
  <c r="AB89" i="24"/>
  <c r="AB91" i="24"/>
  <c r="AB93" i="24"/>
  <c r="AB95" i="24"/>
  <c r="AB97" i="24"/>
  <c r="AB99" i="24"/>
  <c r="AB101" i="24"/>
  <c r="AB103" i="24"/>
  <c r="AB105" i="24"/>
  <c r="AB107" i="24"/>
  <c r="AB109" i="24"/>
  <c r="AB111" i="24"/>
  <c r="AB113" i="24"/>
  <c r="AB115" i="24"/>
  <c r="AB117" i="24"/>
  <c r="AB119" i="24"/>
  <c r="AB121" i="24"/>
  <c r="AB123" i="24"/>
  <c r="AB125" i="24"/>
  <c r="AB127" i="24"/>
  <c r="AB129" i="24"/>
  <c r="AB131" i="24"/>
  <c r="AB133" i="24"/>
  <c r="AB135" i="24"/>
  <c r="AB137" i="24"/>
  <c r="AB139" i="24"/>
  <c r="AB141" i="24"/>
  <c r="AB143" i="24"/>
  <c r="AK70" i="23"/>
  <c r="AK94" i="23"/>
  <c r="AK112" i="23"/>
  <c r="AK122" i="23"/>
  <c r="AK130" i="23"/>
  <c r="AK138" i="23"/>
  <c r="AK146" i="23"/>
  <c r="AK66" i="23"/>
  <c r="AN66" i="23" s="1"/>
  <c r="U66" i="23" s="1"/>
  <c r="AK68" i="23"/>
  <c r="AK72" i="23"/>
  <c r="AK78" i="23"/>
  <c r="AK80" i="23"/>
  <c r="AK84" i="23"/>
  <c r="AK88" i="23"/>
  <c r="AK92" i="23"/>
  <c r="AK96" i="23"/>
  <c r="AK104" i="23"/>
  <c r="AK110" i="23"/>
  <c r="AK118" i="23"/>
  <c r="AK124" i="23"/>
  <c r="AK132" i="23"/>
  <c r="AK140" i="23"/>
  <c r="AB71" i="24"/>
  <c r="AK74" i="23"/>
  <c r="AK82" i="23"/>
  <c r="AK86" i="23"/>
  <c r="AK90" i="23"/>
  <c r="AK98" i="23"/>
  <c r="AK108" i="23"/>
  <c r="AK116" i="23"/>
  <c r="AK126" i="23"/>
  <c r="AK134" i="23"/>
  <c r="AK142" i="23"/>
  <c r="AK148" i="23"/>
  <c r="Q108" i="34"/>
  <c r="AO100" i="34"/>
  <c r="AP100" i="34" s="1"/>
  <c r="AR100" i="34" s="1"/>
  <c r="M3027" i="79" s="1"/>
  <c r="N3027" i="79" s="1"/>
  <c r="AO92" i="34"/>
  <c r="AQ92" i="34" s="1"/>
  <c r="AS92" i="34" s="1"/>
  <c r="M2935" i="79" s="1"/>
  <c r="N2935" i="79" s="1"/>
  <c r="AI148" i="34"/>
  <c r="AI132" i="34"/>
  <c r="AI128" i="34"/>
  <c r="AI124" i="34"/>
  <c r="AI116" i="34"/>
  <c r="AI112" i="34"/>
  <c r="AI102" i="34"/>
  <c r="AI86" i="34"/>
  <c r="AI80" i="34"/>
  <c r="AI150" i="34"/>
  <c r="AI144" i="34"/>
  <c r="AI130" i="34"/>
  <c r="AI118" i="34"/>
  <c r="AI106" i="34"/>
  <c r="AI84" i="34"/>
  <c r="AI98" i="34"/>
  <c r="AI88" i="34"/>
  <c r="AI76" i="34"/>
  <c r="AI74" i="34"/>
  <c r="AI72" i="34"/>
  <c r="AI68" i="34"/>
  <c r="AI138" i="34"/>
  <c r="AI134" i="34"/>
  <c r="AI120" i="34"/>
  <c r="Q96" i="34"/>
  <c r="AI126" i="34"/>
  <c r="AI94" i="34"/>
  <c r="AI122" i="34"/>
  <c r="AI90" i="34"/>
  <c r="AI146" i="34"/>
  <c r="AI114" i="34"/>
  <c r="AI82" i="34"/>
  <c r="AI142" i="34"/>
  <c r="AI136" i="34"/>
  <c r="AI110" i="34"/>
  <c r="AI104" i="34"/>
  <c r="AI78" i="34"/>
  <c r="AI70" i="34"/>
  <c r="AN116" i="22"/>
  <c r="O116" i="22" s="1"/>
  <c r="AN92" i="22"/>
  <c r="O92" i="22" s="1"/>
  <c r="AN83" i="22"/>
  <c r="O83" i="22" s="1"/>
  <c r="AN68" i="22"/>
  <c r="O68" i="22" s="1"/>
  <c r="AN70" i="22"/>
  <c r="O70" i="22" s="1"/>
  <c r="AN65" i="22"/>
  <c r="O65" i="22" s="1"/>
  <c r="AN115" i="22"/>
  <c r="O115" i="22" s="1"/>
  <c r="AN78" i="22"/>
  <c r="O78" i="22" s="1"/>
  <c r="AN123" i="22"/>
  <c r="O123" i="22" s="1"/>
  <c r="AN99" i="22"/>
  <c r="O99" i="22" s="1"/>
  <c r="R115" i="17"/>
  <c r="R76" i="17"/>
  <c r="AM126" i="19"/>
  <c r="O68" i="19"/>
  <c r="AM122" i="19"/>
  <c r="AN122" i="19" s="1"/>
  <c r="AP122" i="19" s="1"/>
  <c r="O57" i="19"/>
  <c r="AM111" i="19"/>
  <c r="AO111" i="19" s="1"/>
  <c r="AQ111" i="19" s="1"/>
  <c r="M2464" i="79" s="1"/>
  <c r="N2464" i="79" s="1"/>
  <c r="AM98" i="19"/>
  <c r="AO98" i="19" s="1"/>
  <c r="AQ98" i="19" s="1"/>
  <c r="M2451" i="79" s="1"/>
  <c r="N2451" i="79" s="1"/>
  <c r="O98" i="19"/>
  <c r="O103" i="19"/>
  <c r="AM95" i="19"/>
  <c r="AN95" i="19" s="1"/>
  <c r="AP95" i="19" s="1"/>
  <c r="O92" i="19"/>
  <c r="O61" i="19"/>
  <c r="O126" i="19"/>
  <c r="AM77" i="19"/>
  <c r="AN77" i="19" s="1"/>
  <c r="AP77" i="19" s="1"/>
  <c r="AM61" i="19"/>
  <c r="AN61" i="19" s="1"/>
  <c r="AP61" i="19" s="1"/>
  <c r="AI59" i="18"/>
  <c r="R134" i="17"/>
  <c r="AL78" i="16"/>
  <c r="AN78" i="16" s="1"/>
  <c r="AP78" i="16" s="1"/>
  <c r="M1428" i="79" s="1"/>
  <c r="N1428" i="79" s="1"/>
  <c r="AL73" i="16"/>
  <c r="AM73" i="16" s="1"/>
  <c r="AO73" i="16" s="1"/>
  <c r="M1501" i="79" s="1"/>
  <c r="N1501" i="79" s="1"/>
  <c r="AL65" i="16"/>
  <c r="AM65" i="16" s="1"/>
  <c r="AO65" i="16" s="1"/>
  <c r="M1493" i="79" s="1"/>
  <c r="N1493" i="79" s="1"/>
  <c r="AL92" i="16"/>
  <c r="AM92" i="16" s="1"/>
  <c r="AO92" i="16" s="1"/>
  <c r="M1520" i="79" s="1"/>
  <c r="N1520" i="79" s="1"/>
  <c r="AL80" i="16"/>
  <c r="AN80" i="16" s="1"/>
  <c r="AP80" i="16" s="1"/>
  <c r="M1430" i="79" s="1"/>
  <c r="N1430" i="79" s="1"/>
  <c r="AL53" i="16"/>
  <c r="AM53" i="16" s="1"/>
  <c r="AO53" i="16" s="1"/>
  <c r="M1481" i="79" s="1"/>
  <c r="N1481" i="79" s="1"/>
  <c r="AL90" i="16"/>
  <c r="AM90" i="16" s="1"/>
  <c r="AO90" i="16" s="1"/>
  <c r="M1518" i="79" s="1"/>
  <c r="N1518" i="79" s="1"/>
  <c r="AL106" i="16"/>
  <c r="AN106" i="16" s="1"/>
  <c r="AP106" i="16" s="1"/>
  <c r="M1456" i="79" s="1"/>
  <c r="N1456" i="79" s="1"/>
  <c r="AL65" i="13"/>
  <c r="AM85" i="13"/>
  <c r="AN105" i="13"/>
  <c r="AN41" i="13"/>
  <c r="AO61" i="13"/>
  <c r="AP81" i="13"/>
  <c r="AQ101" i="13"/>
  <c r="AQ37" i="13"/>
  <c r="AL57" i="13"/>
  <c r="AM77" i="13"/>
  <c r="AN97" i="13"/>
  <c r="AN33" i="13"/>
  <c r="AO53" i="13"/>
  <c r="AP73" i="13"/>
  <c r="AQ93" i="13"/>
  <c r="AQ29" i="13"/>
  <c r="AQ22" i="13"/>
  <c r="L19" i="37" s="1"/>
  <c r="AL49" i="13"/>
  <c r="AM69" i="13"/>
  <c r="AN89" i="13"/>
  <c r="AN25" i="13"/>
  <c r="AO45" i="13"/>
  <c r="AP65" i="13"/>
  <c r="AQ85" i="13"/>
  <c r="AL105" i="13"/>
  <c r="AL41" i="13"/>
  <c r="AM61" i="13"/>
  <c r="AN81" i="13"/>
  <c r="AO101" i="13"/>
  <c r="AO37" i="13"/>
  <c r="AP57" i="13"/>
  <c r="AQ77" i="13"/>
  <c r="AL97" i="13"/>
  <c r="AL33" i="13"/>
  <c r="AM53" i="13"/>
  <c r="AN73" i="13"/>
  <c r="AO93" i="13"/>
  <c r="AO29" i="13"/>
  <c r="AP49" i="13"/>
  <c r="AQ69" i="13"/>
  <c r="AL89" i="13"/>
  <c r="AL25" i="13"/>
  <c r="AM45" i="13"/>
  <c r="AN65" i="13"/>
  <c r="AO85" i="13"/>
  <c r="AP105" i="13"/>
  <c r="AP41" i="13"/>
  <c r="AQ61" i="13"/>
  <c r="AL81" i="13"/>
  <c r="AM101" i="13"/>
  <c r="AM37" i="13"/>
  <c r="AN57" i="13"/>
  <c r="AO77" i="13"/>
  <c r="AP97" i="13"/>
  <c r="AP33" i="13"/>
  <c r="AQ53" i="13"/>
  <c r="AL73" i="13"/>
  <c r="AM93" i="13"/>
  <c r="AM29" i="13"/>
  <c r="AN49" i="13"/>
  <c r="AO69" i="13"/>
  <c r="AP89" i="13"/>
  <c r="AP25" i="13"/>
  <c r="AQ45" i="13"/>
  <c r="AK101" i="13"/>
  <c r="AK45" i="13"/>
  <c r="AL22" i="13"/>
  <c r="AK100" i="13"/>
  <c r="AK92" i="13"/>
  <c r="AK84" i="13"/>
  <c r="AK76" i="13"/>
  <c r="AK68" i="13"/>
  <c r="AK60" i="13"/>
  <c r="AK52" i="13"/>
  <c r="AK44" i="13"/>
  <c r="AK36" i="13"/>
  <c r="AK28" i="13"/>
  <c r="AL104" i="13"/>
  <c r="AL96" i="13"/>
  <c r="AL88" i="13"/>
  <c r="AL80" i="13"/>
  <c r="AL72" i="13"/>
  <c r="AL64" i="13"/>
  <c r="AL56" i="13"/>
  <c r="AL48" i="13"/>
  <c r="AL40" i="13"/>
  <c r="AL32" i="13"/>
  <c r="AL24" i="13"/>
  <c r="AM100" i="13"/>
  <c r="AM92" i="13"/>
  <c r="AM84" i="13"/>
  <c r="AM76" i="13"/>
  <c r="AM68" i="13"/>
  <c r="AM60" i="13"/>
  <c r="AM52" i="13"/>
  <c r="AM44" i="13"/>
  <c r="AM36" i="13"/>
  <c r="AM28" i="13"/>
  <c r="AN104" i="13"/>
  <c r="AN96" i="13"/>
  <c r="AN88" i="13"/>
  <c r="AN80" i="13"/>
  <c r="AN72" i="13"/>
  <c r="AN64" i="13"/>
  <c r="AN56" i="13"/>
  <c r="AN48" i="13"/>
  <c r="AN40" i="13"/>
  <c r="AN32" i="13"/>
  <c r="AN24" i="13"/>
  <c r="AO100" i="13"/>
  <c r="AO92" i="13"/>
  <c r="AO84" i="13"/>
  <c r="AO76" i="13"/>
  <c r="AO68" i="13"/>
  <c r="AO60" i="13"/>
  <c r="AO52" i="13"/>
  <c r="AO44" i="13"/>
  <c r="AO36" i="13"/>
  <c r="AO28" i="13"/>
  <c r="AP104" i="13"/>
  <c r="AP96" i="13"/>
  <c r="AP88" i="13"/>
  <c r="AP80" i="13"/>
  <c r="AP72" i="13"/>
  <c r="AP64" i="13"/>
  <c r="AP56" i="13"/>
  <c r="AP48" i="13"/>
  <c r="AP40" i="13"/>
  <c r="AP32" i="13"/>
  <c r="AP24" i="13"/>
  <c r="AQ100" i="13"/>
  <c r="AQ92" i="13"/>
  <c r="AQ84" i="13"/>
  <c r="AQ76" i="13"/>
  <c r="AQ68" i="13"/>
  <c r="AQ60" i="13"/>
  <c r="AQ52" i="13"/>
  <c r="AQ44" i="13"/>
  <c r="AQ36" i="13"/>
  <c r="AQ28" i="13"/>
  <c r="AK61" i="13"/>
  <c r="AK22" i="13"/>
  <c r="N19" i="37" s="1"/>
  <c r="AK99" i="13"/>
  <c r="AK91" i="13"/>
  <c r="AK83" i="13"/>
  <c r="AK75" i="13"/>
  <c r="AK67" i="13"/>
  <c r="AK59" i="13"/>
  <c r="AK51" i="13"/>
  <c r="AK43" i="13"/>
  <c r="AK35" i="13"/>
  <c r="AK27" i="13"/>
  <c r="AL103" i="13"/>
  <c r="AL95" i="13"/>
  <c r="AL87" i="13"/>
  <c r="AL79" i="13"/>
  <c r="AL71" i="13"/>
  <c r="AL63" i="13"/>
  <c r="AL55" i="13"/>
  <c r="AL47" i="13"/>
  <c r="AL39" i="13"/>
  <c r="AL31" i="13"/>
  <c r="AL23" i="13"/>
  <c r="AM99" i="13"/>
  <c r="AM91" i="13"/>
  <c r="AM83" i="13"/>
  <c r="AM75" i="13"/>
  <c r="AM67" i="13"/>
  <c r="AM59" i="13"/>
  <c r="AM51" i="13"/>
  <c r="AM43" i="13"/>
  <c r="AM35" i="13"/>
  <c r="AM27" i="13"/>
  <c r="AN103" i="13"/>
  <c r="AN95" i="13"/>
  <c r="AN87" i="13"/>
  <c r="AN79" i="13"/>
  <c r="AN71" i="13"/>
  <c r="AN63" i="13"/>
  <c r="AN55" i="13"/>
  <c r="AN47" i="13"/>
  <c r="AN39" i="13"/>
  <c r="AN31" i="13"/>
  <c r="AN23" i="13"/>
  <c r="I20" i="37" s="1"/>
  <c r="AO99" i="13"/>
  <c r="AO91" i="13"/>
  <c r="AO83" i="13"/>
  <c r="AO75" i="13"/>
  <c r="AO67" i="13"/>
  <c r="AO59" i="13"/>
  <c r="AO51" i="13"/>
  <c r="AO43" i="13"/>
  <c r="AO35" i="13"/>
  <c r="AO27" i="13"/>
  <c r="AP103" i="13"/>
  <c r="AP95" i="13"/>
  <c r="AP87" i="13"/>
  <c r="AP79" i="13"/>
  <c r="AP71" i="13"/>
  <c r="AP63" i="13"/>
  <c r="AP55" i="13"/>
  <c r="AP47" i="13"/>
  <c r="AP39" i="13"/>
  <c r="AP31" i="13"/>
  <c r="AP23" i="13"/>
  <c r="K20" i="37" s="1"/>
  <c r="AQ99" i="13"/>
  <c r="AQ91" i="13"/>
  <c r="AQ83" i="13"/>
  <c r="AQ75" i="13"/>
  <c r="AQ67" i="13"/>
  <c r="AQ59" i="13"/>
  <c r="AQ51" i="13"/>
  <c r="AQ43" i="13"/>
  <c r="AQ35" i="13"/>
  <c r="AQ27" i="13"/>
  <c r="AK53" i="13"/>
  <c r="AP110" i="22"/>
  <c r="AR110" i="22" s="1"/>
  <c r="M2803" i="79" s="1"/>
  <c r="N2803" i="79" s="1"/>
  <c r="AK106" i="13"/>
  <c r="AK98" i="13"/>
  <c r="AK90" i="13"/>
  <c r="AK82" i="13"/>
  <c r="AK74" i="13"/>
  <c r="AK66" i="13"/>
  <c r="AK58" i="13"/>
  <c r="AK50" i="13"/>
  <c r="AK42" i="13"/>
  <c r="AK34" i="13"/>
  <c r="AK26" i="13"/>
  <c r="AL102" i="13"/>
  <c r="AL94" i="13"/>
  <c r="AL86" i="13"/>
  <c r="AL78" i="13"/>
  <c r="AL70" i="13"/>
  <c r="AL62" i="13"/>
  <c r="AL54" i="13"/>
  <c r="AL46" i="13"/>
  <c r="AL38" i="13"/>
  <c r="AL30" i="13"/>
  <c r="AM106" i="13"/>
  <c r="AM98" i="13"/>
  <c r="AM90" i="13"/>
  <c r="AM82" i="13"/>
  <c r="AM74" i="13"/>
  <c r="AM66" i="13"/>
  <c r="AM58" i="13"/>
  <c r="AM50" i="13"/>
  <c r="AM42" i="13"/>
  <c r="AM34" i="13"/>
  <c r="AM26" i="13"/>
  <c r="AN102" i="13"/>
  <c r="AN94" i="13"/>
  <c r="AN86" i="13"/>
  <c r="AN78" i="13"/>
  <c r="AN70" i="13"/>
  <c r="AN62" i="13"/>
  <c r="AN54" i="13"/>
  <c r="AN46" i="13"/>
  <c r="AN38" i="13"/>
  <c r="AN30" i="13"/>
  <c r="AO106" i="13"/>
  <c r="AO98" i="13"/>
  <c r="AO90" i="13"/>
  <c r="AO82" i="13"/>
  <c r="AO74" i="13"/>
  <c r="AO66" i="13"/>
  <c r="AO58" i="13"/>
  <c r="AO50" i="13"/>
  <c r="AO42" i="13"/>
  <c r="AO34" i="13"/>
  <c r="AO26" i="13"/>
  <c r="AP102" i="13"/>
  <c r="AP94" i="13"/>
  <c r="AP86" i="13"/>
  <c r="AP78" i="13"/>
  <c r="AP70" i="13"/>
  <c r="AP62" i="13"/>
  <c r="AP54" i="13"/>
  <c r="AP46" i="13"/>
  <c r="AP38" i="13"/>
  <c r="AP30" i="13"/>
  <c r="AQ106" i="13"/>
  <c r="AQ98" i="13"/>
  <c r="AQ90" i="13"/>
  <c r="AQ82" i="13"/>
  <c r="AQ74" i="13"/>
  <c r="AQ66" i="13"/>
  <c r="AQ58" i="13"/>
  <c r="AQ50" i="13"/>
  <c r="AQ42" i="13"/>
  <c r="AQ34" i="13"/>
  <c r="AQ26" i="13"/>
  <c r="AP119" i="22"/>
  <c r="AR119" i="22" s="1"/>
  <c r="M2812" i="79" s="1"/>
  <c r="N2812" i="79" s="1"/>
  <c r="AK69" i="13"/>
  <c r="AM22" i="13"/>
  <c r="H19" i="37" s="1"/>
  <c r="AK105" i="13"/>
  <c r="AK97" i="13"/>
  <c r="AK89" i="13"/>
  <c r="AK81" i="13"/>
  <c r="AK73" i="13"/>
  <c r="AK65" i="13"/>
  <c r="AK57" i="13"/>
  <c r="AK49" i="13"/>
  <c r="AK41" i="13"/>
  <c r="AK33" i="13"/>
  <c r="AK25" i="13"/>
  <c r="AL101" i="13"/>
  <c r="AL93" i="13"/>
  <c r="AL85" i="13"/>
  <c r="AL77" i="13"/>
  <c r="AL69" i="13"/>
  <c r="AL61" i="13"/>
  <c r="AL53" i="13"/>
  <c r="AL45" i="13"/>
  <c r="AL37" i="13"/>
  <c r="AL29" i="13"/>
  <c r="AM105" i="13"/>
  <c r="AM97" i="13"/>
  <c r="AM89" i="13"/>
  <c r="AM81" i="13"/>
  <c r="AM73" i="13"/>
  <c r="AM65" i="13"/>
  <c r="AM57" i="13"/>
  <c r="AM49" i="13"/>
  <c r="AM41" i="13"/>
  <c r="AM33" i="13"/>
  <c r="AM25" i="13"/>
  <c r="AN101" i="13"/>
  <c r="AN93" i="13"/>
  <c r="AN85" i="13"/>
  <c r="AN77" i="13"/>
  <c r="AN69" i="13"/>
  <c r="AN61" i="13"/>
  <c r="AN53" i="13"/>
  <c r="AN45" i="13"/>
  <c r="AN37" i="13"/>
  <c r="AN29" i="13"/>
  <c r="AO105" i="13"/>
  <c r="AO97" i="13"/>
  <c r="AO89" i="13"/>
  <c r="AO81" i="13"/>
  <c r="AO73" i="13"/>
  <c r="AO65" i="13"/>
  <c r="AO57" i="13"/>
  <c r="AO49" i="13"/>
  <c r="AO41" i="13"/>
  <c r="AO33" i="13"/>
  <c r="AO25" i="13"/>
  <c r="AP101" i="13"/>
  <c r="AP93" i="13"/>
  <c r="AP85" i="13"/>
  <c r="AP77" i="13"/>
  <c r="AP69" i="13"/>
  <c r="AP61" i="13"/>
  <c r="AP53" i="13"/>
  <c r="AP45" i="13"/>
  <c r="AP37" i="13"/>
  <c r="AP29" i="13"/>
  <c r="AQ105" i="13"/>
  <c r="AQ97" i="13"/>
  <c r="AQ89" i="13"/>
  <c r="AQ81" i="13"/>
  <c r="AQ73" i="13"/>
  <c r="AQ65" i="13"/>
  <c r="AQ57" i="13"/>
  <c r="AQ49" i="13"/>
  <c r="AQ41" i="13"/>
  <c r="AQ33" i="13"/>
  <c r="AQ25" i="13"/>
  <c r="AO119" i="22"/>
  <c r="AQ119" i="22" s="1"/>
  <c r="M2898" i="79" s="1"/>
  <c r="N2898" i="79" s="1"/>
  <c r="AK77" i="13"/>
  <c r="AM49" i="32"/>
  <c r="AO49" i="32" s="1"/>
  <c r="M4339" i="79" s="1"/>
  <c r="N4339" i="79" s="1"/>
  <c r="AM68" i="32"/>
  <c r="AO68" i="32" s="1"/>
  <c r="M4358" i="79" s="1"/>
  <c r="N4358" i="79" s="1"/>
  <c r="AM85" i="31"/>
  <c r="AO85" i="31" s="1"/>
  <c r="M4212" i="79" s="1"/>
  <c r="N4212" i="79" s="1"/>
  <c r="AM94" i="31"/>
  <c r="AO94" i="31" s="1"/>
  <c r="M4221" i="79" s="1"/>
  <c r="N4221" i="79" s="1"/>
  <c r="AM69" i="31"/>
  <c r="AO69" i="31" s="1"/>
  <c r="M4196" i="79" s="1"/>
  <c r="N4196" i="79" s="1"/>
  <c r="AM110" i="31"/>
  <c r="AO110" i="31" s="1"/>
  <c r="M4237" i="79" s="1"/>
  <c r="N4237" i="79" s="1"/>
  <c r="AM136" i="30"/>
  <c r="AO136" i="30" s="1"/>
  <c r="M4085" i="79" s="1"/>
  <c r="N4085" i="79" s="1"/>
  <c r="AM72" i="30"/>
  <c r="AO72" i="30" s="1"/>
  <c r="M4021" i="79" s="1"/>
  <c r="N4021" i="79" s="1"/>
  <c r="AM112" i="30"/>
  <c r="AO112" i="30" s="1"/>
  <c r="M4061" i="79" s="1"/>
  <c r="N4061" i="79" s="1"/>
  <c r="AM106" i="30"/>
  <c r="AO106" i="30" s="1"/>
  <c r="M4055" i="79" s="1"/>
  <c r="N4055" i="79" s="1"/>
  <c r="AM133" i="30"/>
  <c r="AO133" i="30" s="1"/>
  <c r="M4082" i="79" s="1"/>
  <c r="N4082" i="79" s="1"/>
  <c r="AM98" i="30"/>
  <c r="AO98" i="30" s="1"/>
  <c r="M4047" i="79" s="1"/>
  <c r="N4047" i="79" s="1"/>
  <c r="AM134" i="30"/>
  <c r="AO134" i="30" s="1"/>
  <c r="M4083" i="79" s="1"/>
  <c r="N4083" i="79" s="1"/>
  <c r="AM58" i="30"/>
  <c r="AO58" i="30" s="1"/>
  <c r="M4007" i="79" s="1"/>
  <c r="N4007" i="79" s="1"/>
  <c r="AN55" i="27"/>
  <c r="AP55" i="27" s="1"/>
  <c r="M3841" i="79" s="1"/>
  <c r="N3841" i="79" s="1"/>
  <c r="AM68" i="31"/>
  <c r="AO68" i="31" s="1"/>
  <c r="M4195" i="79" s="1"/>
  <c r="N4195" i="79" s="1"/>
  <c r="AM102" i="30"/>
  <c r="AO102" i="30" s="1"/>
  <c r="M4051" i="79" s="1"/>
  <c r="N4051" i="79" s="1"/>
  <c r="AM128" i="30"/>
  <c r="AO128" i="30" s="1"/>
  <c r="M4077" i="79" s="1"/>
  <c r="N4077" i="79" s="1"/>
  <c r="AM57" i="31"/>
  <c r="AO57" i="31" s="1"/>
  <c r="M4184" i="79" s="1"/>
  <c r="N4184" i="79" s="1"/>
  <c r="AM44" i="31"/>
  <c r="AO44" i="31" s="1"/>
  <c r="M4171" i="79" s="1"/>
  <c r="N4171" i="79" s="1"/>
  <c r="AM102" i="31"/>
  <c r="AO102" i="31" s="1"/>
  <c r="M4229" i="79" s="1"/>
  <c r="N4229" i="79" s="1"/>
  <c r="AM109" i="30"/>
  <c r="AO109" i="30" s="1"/>
  <c r="M4058" i="79" s="1"/>
  <c r="N4058" i="79" s="1"/>
  <c r="AM83" i="30"/>
  <c r="AO83" i="30" s="1"/>
  <c r="M4032" i="79" s="1"/>
  <c r="N4032" i="79" s="1"/>
  <c r="AM121" i="32"/>
  <c r="AO121" i="32" s="1"/>
  <c r="M4411" i="79" s="1"/>
  <c r="N4411" i="79" s="1"/>
  <c r="AM118" i="32"/>
  <c r="AO118" i="32" s="1"/>
  <c r="M4408" i="79" s="1"/>
  <c r="N4408" i="79" s="1"/>
  <c r="AM66" i="32"/>
  <c r="AO66" i="32" s="1"/>
  <c r="M4356" i="79" s="1"/>
  <c r="N4356" i="79" s="1"/>
  <c r="AM100" i="32"/>
  <c r="AO100" i="32" s="1"/>
  <c r="M4390" i="79" s="1"/>
  <c r="N4390" i="79" s="1"/>
  <c r="AM90" i="31"/>
  <c r="AO90" i="31" s="1"/>
  <c r="M4217" i="79" s="1"/>
  <c r="N4217" i="79" s="1"/>
  <c r="AM75" i="31"/>
  <c r="AO75" i="31" s="1"/>
  <c r="M4202" i="79" s="1"/>
  <c r="N4202" i="79" s="1"/>
  <c r="AM124" i="31"/>
  <c r="AO124" i="31" s="1"/>
  <c r="M4251" i="79" s="1"/>
  <c r="N4251" i="79" s="1"/>
  <c r="AM92" i="31"/>
  <c r="AO92" i="31" s="1"/>
  <c r="M4219" i="79" s="1"/>
  <c r="N4219" i="79" s="1"/>
  <c r="AM50" i="31"/>
  <c r="AO50" i="31" s="1"/>
  <c r="M4177" i="79" s="1"/>
  <c r="N4177" i="79" s="1"/>
  <c r="AM106" i="31"/>
  <c r="AO106" i="31" s="1"/>
  <c r="M4233" i="79" s="1"/>
  <c r="N4233" i="79" s="1"/>
  <c r="AM79" i="31"/>
  <c r="AO79" i="31" s="1"/>
  <c r="M4206" i="79" s="1"/>
  <c r="N4206" i="79" s="1"/>
  <c r="AM49" i="31"/>
  <c r="AO49" i="31" s="1"/>
  <c r="M4176" i="79" s="1"/>
  <c r="N4176" i="79" s="1"/>
  <c r="AM59" i="31"/>
  <c r="AO59" i="31" s="1"/>
  <c r="M4186" i="79" s="1"/>
  <c r="N4186" i="79" s="1"/>
  <c r="AM95" i="31"/>
  <c r="AO95" i="31" s="1"/>
  <c r="M4222" i="79" s="1"/>
  <c r="N4222" i="79" s="1"/>
  <c r="AM108" i="31"/>
  <c r="AO108" i="31" s="1"/>
  <c r="M4235" i="79" s="1"/>
  <c r="N4235" i="79" s="1"/>
  <c r="AM66" i="31"/>
  <c r="AO66" i="31" s="1"/>
  <c r="M4193" i="79" s="1"/>
  <c r="N4193" i="79" s="1"/>
  <c r="AM112" i="31"/>
  <c r="AO112" i="31" s="1"/>
  <c r="M4239" i="79" s="1"/>
  <c r="N4239" i="79" s="1"/>
  <c r="AM61" i="31"/>
  <c r="AO61" i="31" s="1"/>
  <c r="M4188" i="79" s="1"/>
  <c r="N4188" i="79" s="1"/>
  <c r="AM124" i="30"/>
  <c r="AO124" i="30" s="1"/>
  <c r="M4073" i="79" s="1"/>
  <c r="N4073" i="79" s="1"/>
  <c r="AM65" i="30"/>
  <c r="AO65" i="30" s="1"/>
  <c r="M4014" i="79" s="1"/>
  <c r="N4014" i="79" s="1"/>
  <c r="AM114" i="30"/>
  <c r="AO114" i="30" s="1"/>
  <c r="M4063" i="79" s="1"/>
  <c r="N4063" i="79" s="1"/>
  <c r="AM63" i="30"/>
  <c r="AO63" i="30" s="1"/>
  <c r="M4012" i="79" s="1"/>
  <c r="N4012" i="79" s="1"/>
  <c r="AM55" i="30"/>
  <c r="AO55" i="30" s="1"/>
  <c r="M4004" i="79" s="1"/>
  <c r="N4004" i="79" s="1"/>
  <c r="AM120" i="30"/>
  <c r="AO120" i="30" s="1"/>
  <c r="M4069" i="79" s="1"/>
  <c r="N4069" i="79" s="1"/>
  <c r="AM56" i="30"/>
  <c r="AO56" i="30" s="1"/>
  <c r="M4005" i="79" s="1"/>
  <c r="N4005" i="79" s="1"/>
  <c r="AN47" i="27"/>
  <c r="AP47" i="27" s="1"/>
  <c r="M3833" i="79" s="1"/>
  <c r="N3833" i="79" s="1"/>
  <c r="AM56" i="31"/>
  <c r="AO56" i="31" s="1"/>
  <c r="M4183" i="79" s="1"/>
  <c r="N4183" i="79" s="1"/>
  <c r="AM76" i="31"/>
  <c r="AO76" i="31" s="1"/>
  <c r="M4203" i="79" s="1"/>
  <c r="N4203" i="79" s="1"/>
  <c r="AM51" i="31"/>
  <c r="AO51" i="31" s="1"/>
  <c r="M4178" i="79" s="1"/>
  <c r="N4178" i="79" s="1"/>
  <c r="AM137" i="30"/>
  <c r="AO137" i="30" s="1"/>
  <c r="M4086" i="79" s="1"/>
  <c r="N4086" i="79" s="1"/>
  <c r="AM122" i="31"/>
  <c r="AO122" i="31" s="1"/>
  <c r="M4249" i="79" s="1"/>
  <c r="N4249" i="79" s="1"/>
  <c r="AM87" i="31"/>
  <c r="AO87" i="31" s="1"/>
  <c r="M4214" i="79" s="1"/>
  <c r="N4214" i="79" s="1"/>
  <c r="AM113" i="31"/>
  <c r="AO113" i="31" s="1"/>
  <c r="M4240" i="79" s="1"/>
  <c r="N4240" i="79" s="1"/>
  <c r="AM123" i="31"/>
  <c r="AO123" i="31" s="1"/>
  <c r="M4250" i="79" s="1"/>
  <c r="N4250" i="79" s="1"/>
  <c r="AM103" i="31"/>
  <c r="AO103" i="31" s="1"/>
  <c r="M4230" i="79" s="1"/>
  <c r="N4230" i="79" s="1"/>
  <c r="AM97" i="30"/>
  <c r="AO97" i="30" s="1"/>
  <c r="M4046" i="79" s="1"/>
  <c r="N4046" i="79" s="1"/>
  <c r="AM119" i="30"/>
  <c r="AO119" i="30" s="1"/>
  <c r="M4068" i="79" s="1"/>
  <c r="N4068" i="79" s="1"/>
  <c r="AN91" i="27"/>
  <c r="AP91" i="27" s="1"/>
  <c r="M3877" i="79" s="1"/>
  <c r="N3877" i="79" s="1"/>
  <c r="AM54" i="31"/>
  <c r="AO54" i="31" s="1"/>
  <c r="M4181" i="79" s="1"/>
  <c r="N4181" i="79" s="1"/>
  <c r="AM74" i="30"/>
  <c r="AO74" i="30" s="1"/>
  <c r="M4023" i="79" s="1"/>
  <c r="N4023" i="79" s="1"/>
  <c r="AM96" i="32"/>
  <c r="AO96" i="32" s="1"/>
  <c r="M4386" i="79" s="1"/>
  <c r="N4386" i="79" s="1"/>
  <c r="AM113" i="32"/>
  <c r="AO113" i="32" s="1"/>
  <c r="M4403" i="79" s="1"/>
  <c r="N4403" i="79" s="1"/>
  <c r="AM120" i="32"/>
  <c r="AO120" i="32" s="1"/>
  <c r="M4410" i="79" s="1"/>
  <c r="N4410" i="79" s="1"/>
  <c r="AM117" i="31"/>
  <c r="AO117" i="31" s="1"/>
  <c r="M4244" i="79" s="1"/>
  <c r="N4244" i="79" s="1"/>
  <c r="AM62" i="31"/>
  <c r="AO62" i="31" s="1"/>
  <c r="M4189" i="79" s="1"/>
  <c r="N4189" i="79" s="1"/>
  <c r="AM77" i="31"/>
  <c r="AO77" i="31" s="1"/>
  <c r="M4204" i="79" s="1"/>
  <c r="N4204" i="79" s="1"/>
  <c r="AM118" i="31"/>
  <c r="AO118" i="31" s="1"/>
  <c r="M4245" i="79" s="1"/>
  <c r="N4245" i="79" s="1"/>
  <c r="AM101" i="31"/>
  <c r="AO101" i="31" s="1"/>
  <c r="M4228" i="79" s="1"/>
  <c r="N4228" i="79" s="1"/>
  <c r="AM78" i="31"/>
  <c r="AO78" i="31" s="1"/>
  <c r="M4205" i="79" s="1"/>
  <c r="N4205" i="79" s="1"/>
  <c r="AM80" i="30"/>
  <c r="AO80" i="30" s="1"/>
  <c r="M4029" i="79" s="1"/>
  <c r="N4029" i="79" s="1"/>
  <c r="AM138" i="30"/>
  <c r="AO138" i="30" s="1"/>
  <c r="M4087" i="79" s="1"/>
  <c r="N4087" i="79" s="1"/>
  <c r="AM130" i="30"/>
  <c r="AO130" i="30" s="1"/>
  <c r="M4079" i="79" s="1"/>
  <c r="N4079" i="79" s="1"/>
  <c r="AM129" i="30"/>
  <c r="AO129" i="30" s="1"/>
  <c r="M4078" i="79" s="1"/>
  <c r="N4078" i="79" s="1"/>
  <c r="AM115" i="30"/>
  <c r="AO115" i="30" s="1"/>
  <c r="M4064" i="79" s="1"/>
  <c r="N4064" i="79" s="1"/>
  <c r="AM122" i="30"/>
  <c r="AO122" i="30" s="1"/>
  <c r="M4071" i="79" s="1"/>
  <c r="N4071" i="79" s="1"/>
  <c r="AN127" i="27"/>
  <c r="AP127" i="27" s="1"/>
  <c r="M3913" i="79" s="1"/>
  <c r="N3913" i="79" s="1"/>
  <c r="AM115" i="26"/>
  <c r="AO115" i="26" s="1"/>
  <c r="M3717" i="79" s="1"/>
  <c r="N3717" i="79" s="1"/>
  <c r="AM116" i="31"/>
  <c r="AO116" i="31" s="1"/>
  <c r="M4243" i="79" s="1"/>
  <c r="N4243" i="79" s="1"/>
  <c r="AM91" i="31"/>
  <c r="AO91" i="31" s="1"/>
  <c r="M4218" i="79" s="1"/>
  <c r="N4218" i="79" s="1"/>
  <c r="AM105" i="31"/>
  <c r="AO105" i="31" s="1"/>
  <c r="M4232" i="79" s="1"/>
  <c r="N4232" i="79" s="1"/>
  <c r="AM70" i="30"/>
  <c r="AO70" i="30" s="1"/>
  <c r="M4019" i="79" s="1"/>
  <c r="N4019" i="79" s="1"/>
  <c r="AM87" i="30"/>
  <c r="AO87" i="30" s="1"/>
  <c r="M4036" i="79" s="1"/>
  <c r="N4036" i="79" s="1"/>
  <c r="AM114" i="31"/>
  <c r="AO114" i="31" s="1"/>
  <c r="M4241" i="79" s="1"/>
  <c r="N4241" i="79" s="1"/>
  <c r="AM84" i="31"/>
  <c r="AO84" i="31" s="1"/>
  <c r="M4211" i="79" s="1"/>
  <c r="N4211" i="79" s="1"/>
  <c r="AM65" i="31"/>
  <c r="AO65" i="31" s="1"/>
  <c r="M4192" i="79" s="1"/>
  <c r="N4192" i="79" s="1"/>
  <c r="AM48" i="31"/>
  <c r="AO48" i="31" s="1"/>
  <c r="M4175" i="79" s="1"/>
  <c r="N4175" i="79" s="1"/>
  <c r="AM111" i="30"/>
  <c r="AO111" i="30" s="1"/>
  <c r="M4060" i="79" s="1"/>
  <c r="N4060" i="79" s="1"/>
  <c r="AM64" i="32"/>
  <c r="AO64" i="32" s="1"/>
  <c r="M4354" i="79" s="1"/>
  <c r="N4354" i="79" s="1"/>
  <c r="AM66" i="30"/>
  <c r="AO66" i="30" s="1"/>
  <c r="M4015" i="79" s="1"/>
  <c r="N4015" i="79" s="1"/>
  <c r="AM94" i="32"/>
  <c r="AO94" i="32" s="1"/>
  <c r="M4384" i="79" s="1"/>
  <c r="N4384" i="79" s="1"/>
  <c r="AM48" i="32"/>
  <c r="AO48" i="32" s="1"/>
  <c r="M4338" i="79" s="1"/>
  <c r="N4338" i="79" s="1"/>
  <c r="AM107" i="31"/>
  <c r="AO107" i="31" s="1"/>
  <c r="M4234" i="79" s="1"/>
  <c r="N4234" i="79" s="1"/>
  <c r="AM72" i="31"/>
  <c r="AO72" i="31" s="1"/>
  <c r="M4199" i="79" s="1"/>
  <c r="N4199" i="79" s="1"/>
  <c r="AM121" i="31"/>
  <c r="AO121" i="31" s="1"/>
  <c r="M4248" i="79" s="1"/>
  <c r="N4248" i="79" s="1"/>
  <c r="AM89" i="31"/>
  <c r="AO89" i="31" s="1"/>
  <c r="M4216" i="79" s="1"/>
  <c r="N4216" i="79" s="1"/>
  <c r="AM60" i="31"/>
  <c r="AO60" i="31" s="1"/>
  <c r="M4187" i="79" s="1"/>
  <c r="N4187" i="79" s="1"/>
  <c r="AM109" i="31"/>
  <c r="AO109" i="31" s="1"/>
  <c r="M4236" i="79" s="1"/>
  <c r="N4236" i="79" s="1"/>
  <c r="AM67" i="31"/>
  <c r="AO67" i="31" s="1"/>
  <c r="M4194" i="79" s="1"/>
  <c r="N4194" i="79" s="1"/>
  <c r="AM74" i="31"/>
  <c r="AO74" i="31" s="1"/>
  <c r="M4201" i="79" s="1"/>
  <c r="N4201" i="79" s="1"/>
  <c r="AM47" i="31"/>
  <c r="AO47" i="31" s="1"/>
  <c r="M4174" i="79" s="1"/>
  <c r="N4174" i="79" s="1"/>
  <c r="AM79" i="30"/>
  <c r="AO79" i="30" s="1"/>
  <c r="M4028" i="79" s="1"/>
  <c r="N4028" i="79" s="1"/>
  <c r="AM44" i="32"/>
  <c r="AO44" i="32" s="1"/>
  <c r="M4334" i="79" s="1"/>
  <c r="N4334" i="79" s="1"/>
  <c r="AM104" i="31"/>
  <c r="AO104" i="31" s="1"/>
  <c r="M4231" i="79" s="1"/>
  <c r="N4231" i="79" s="1"/>
  <c r="AM64" i="31"/>
  <c r="AO64" i="31" s="1"/>
  <c r="M4191" i="79" s="1"/>
  <c r="N4191" i="79" s="1"/>
  <c r="AM88" i="31"/>
  <c r="AO88" i="31" s="1"/>
  <c r="M4215" i="79" s="1"/>
  <c r="N4215" i="79" s="1"/>
  <c r="AM73" i="31"/>
  <c r="AO73" i="31" s="1"/>
  <c r="M4200" i="79" s="1"/>
  <c r="N4200" i="79" s="1"/>
  <c r="AM132" i="30"/>
  <c r="AO132" i="30" s="1"/>
  <c r="M4081" i="79" s="1"/>
  <c r="N4081" i="79" s="1"/>
  <c r="AM96" i="30"/>
  <c r="AO96" i="30" s="1"/>
  <c r="M4045" i="79" s="1"/>
  <c r="N4045" i="79" s="1"/>
  <c r="AM88" i="30"/>
  <c r="AO88" i="30" s="1"/>
  <c r="M4037" i="79" s="1"/>
  <c r="N4037" i="79" s="1"/>
  <c r="AN70" i="27"/>
  <c r="AP70" i="27" s="1"/>
  <c r="M3856" i="79" s="1"/>
  <c r="N3856" i="79" s="1"/>
  <c r="AM60" i="30"/>
  <c r="AO60" i="30" s="1"/>
  <c r="M4009" i="79" s="1"/>
  <c r="N4009" i="79" s="1"/>
  <c r="AM104" i="32"/>
  <c r="AO104" i="32" s="1"/>
  <c r="M4394" i="79" s="1"/>
  <c r="N4394" i="79" s="1"/>
  <c r="AM82" i="32"/>
  <c r="AO82" i="32" s="1"/>
  <c r="M4372" i="79" s="1"/>
  <c r="N4372" i="79" s="1"/>
  <c r="AM84" i="32"/>
  <c r="AO84" i="32" s="1"/>
  <c r="M4374" i="79" s="1"/>
  <c r="N4374" i="79" s="1"/>
  <c r="AM56" i="32"/>
  <c r="AO56" i="32" s="1"/>
  <c r="M4346" i="79" s="1"/>
  <c r="N4346" i="79" s="1"/>
  <c r="AM46" i="32"/>
  <c r="AO46" i="32" s="1"/>
  <c r="M4336" i="79" s="1"/>
  <c r="N4336" i="79" s="1"/>
  <c r="AM93" i="32"/>
  <c r="AO93" i="32" s="1"/>
  <c r="M4383" i="79" s="1"/>
  <c r="N4383" i="79" s="1"/>
  <c r="AM86" i="31"/>
  <c r="AO86" i="31" s="1"/>
  <c r="M4213" i="79" s="1"/>
  <c r="N4213" i="79" s="1"/>
  <c r="AM70" i="31"/>
  <c r="AO70" i="31" s="1"/>
  <c r="M4197" i="79" s="1"/>
  <c r="N4197" i="79" s="1"/>
  <c r="AM46" i="31"/>
  <c r="AO46" i="31" s="1"/>
  <c r="M4173" i="79" s="1"/>
  <c r="N4173" i="79" s="1"/>
  <c r="AM93" i="31"/>
  <c r="AO93" i="31" s="1"/>
  <c r="M4220" i="79" s="1"/>
  <c r="N4220" i="79" s="1"/>
  <c r="AM95" i="30"/>
  <c r="AO95" i="30" s="1"/>
  <c r="M4044" i="79" s="1"/>
  <c r="N4044" i="79" s="1"/>
  <c r="AM77" i="30"/>
  <c r="AO77" i="30" s="1"/>
  <c r="M4026" i="79" s="1"/>
  <c r="N4026" i="79" s="1"/>
  <c r="AM69" i="30"/>
  <c r="AO69" i="30" s="1"/>
  <c r="M4018" i="79" s="1"/>
  <c r="N4018" i="79" s="1"/>
  <c r="AM92" i="30"/>
  <c r="AO92" i="30" s="1"/>
  <c r="M4041" i="79" s="1"/>
  <c r="N4041" i="79" s="1"/>
  <c r="AM90" i="30"/>
  <c r="AO90" i="30" s="1"/>
  <c r="M4039" i="79" s="1"/>
  <c r="N4039" i="79" s="1"/>
  <c r="AN53" i="27"/>
  <c r="AP53" i="27" s="1"/>
  <c r="M3839" i="79" s="1"/>
  <c r="N3839" i="79" s="1"/>
  <c r="AN75" i="27"/>
  <c r="AP75" i="27" s="1"/>
  <c r="M3861" i="79" s="1"/>
  <c r="N3861" i="79" s="1"/>
  <c r="AN87" i="27"/>
  <c r="AP87" i="27" s="1"/>
  <c r="M3873" i="79" s="1"/>
  <c r="N3873" i="79" s="1"/>
  <c r="AN67" i="27"/>
  <c r="AP67" i="27" s="1"/>
  <c r="M3853" i="79" s="1"/>
  <c r="N3853" i="79" s="1"/>
  <c r="AM74" i="26"/>
  <c r="AO74" i="26" s="1"/>
  <c r="M3676" i="79" s="1"/>
  <c r="N3676" i="79" s="1"/>
  <c r="AM85" i="32"/>
  <c r="AO85" i="32" s="1"/>
  <c r="M4375" i="79" s="1"/>
  <c r="N4375" i="79" s="1"/>
  <c r="AM86" i="32"/>
  <c r="AO86" i="32" s="1"/>
  <c r="M4376" i="79" s="1"/>
  <c r="N4376" i="79" s="1"/>
  <c r="AM83" i="32"/>
  <c r="AO83" i="32" s="1"/>
  <c r="M4373" i="79" s="1"/>
  <c r="N4373" i="79" s="1"/>
  <c r="AM63" i="31"/>
  <c r="AO63" i="31" s="1"/>
  <c r="M4190" i="79" s="1"/>
  <c r="N4190" i="79" s="1"/>
  <c r="AM53" i="31"/>
  <c r="AO53" i="31" s="1"/>
  <c r="M4180" i="79" s="1"/>
  <c r="N4180" i="79" s="1"/>
  <c r="AM99" i="31"/>
  <c r="AO99" i="31" s="1"/>
  <c r="M4226" i="79" s="1"/>
  <c r="N4226" i="79" s="1"/>
  <c r="AM83" i="31"/>
  <c r="AO83" i="31" s="1"/>
  <c r="M4210" i="79" s="1"/>
  <c r="N4210" i="79" s="1"/>
  <c r="AM85" i="30"/>
  <c r="AO85" i="30" s="1"/>
  <c r="M4034" i="79" s="1"/>
  <c r="N4034" i="79" s="1"/>
  <c r="AN65" i="27"/>
  <c r="AP65" i="27" s="1"/>
  <c r="M3851" i="79" s="1"/>
  <c r="N3851" i="79" s="1"/>
  <c r="AM103" i="32"/>
  <c r="AO103" i="32" s="1"/>
  <c r="M4393" i="79" s="1"/>
  <c r="N4393" i="79" s="1"/>
  <c r="AM127" i="30"/>
  <c r="AO127" i="30" s="1"/>
  <c r="M4076" i="79" s="1"/>
  <c r="N4076" i="79" s="1"/>
  <c r="AM101" i="30"/>
  <c r="AO101" i="30" s="1"/>
  <c r="M4050" i="79" s="1"/>
  <c r="N4050" i="79" s="1"/>
  <c r="AM82" i="31"/>
  <c r="AO82" i="31" s="1"/>
  <c r="M4209" i="79" s="1"/>
  <c r="N4209" i="79" s="1"/>
  <c r="AM115" i="32"/>
  <c r="AO115" i="32" s="1"/>
  <c r="M4405" i="79" s="1"/>
  <c r="N4405" i="79" s="1"/>
  <c r="AM71" i="30"/>
  <c r="AO71" i="30" s="1"/>
  <c r="M4020" i="79" s="1"/>
  <c r="N4020" i="79" s="1"/>
  <c r="AM52" i="31"/>
  <c r="AO52" i="31" s="1"/>
  <c r="M4179" i="79" s="1"/>
  <c r="N4179" i="79" s="1"/>
  <c r="AM54" i="32"/>
  <c r="AO54" i="32" s="1"/>
  <c r="M4344" i="79" s="1"/>
  <c r="N4344" i="79" s="1"/>
  <c r="AN59" i="27"/>
  <c r="AP59" i="27" s="1"/>
  <c r="M3845" i="79" s="1"/>
  <c r="N3845" i="79" s="1"/>
  <c r="AM55" i="31"/>
  <c r="AO55" i="31" s="1"/>
  <c r="M4182" i="79" s="1"/>
  <c r="N4182" i="79" s="1"/>
  <c r="AM97" i="31"/>
  <c r="AO97" i="31" s="1"/>
  <c r="M4224" i="79" s="1"/>
  <c r="N4224" i="79" s="1"/>
  <c r="AM98" i="31"/>
  <c r="AO98" i="31" s="1"/>
  <c r="M4225" i="79" s="1"/>
  <c r="N4225" i="79" s="1"/>
  <c r="AM80" i="31"/>
  <c r="AO80" i="31" s="1"/>
  <c r="M4207" i="79" s="1"/>
  <c r="N4207" i="79" s="1"/>
  <c r="AM96" i="31"/>
  <c r="AO96" i="31" s="1"/>
  <c r="M4223" i="79" s="1"/>
  <c r="N4223" i="79" s="1"/>
  <c r="AM117" i="30"/>
  <c r="AO117" i="30" s="1"/>
  <c r="M4066" i="79" s="1"/>
  <c r="N4066" i="79" s="1"/>
  <c r="AM100" i="31"/>
  <c r="AO100" i="31" s="1"/>
  <c r="M4227" i="79" s="1"/>
  <c r="N4227" i="79" s="1"/>
  <c r="AM45" i="31"/>
  <c r="AO45" i="31" s="1"/>
  <c r="M4172" i="79" s="1"/>
  <c r="N4172" i="79" s="1"/>
  <c r="AM72" i="32"/>
  <c r="AO72" i="32" s="1"/>
  <c r="M4362" i="79" s="1"/>
  <c r="N4362" i="79" s="1"/>
  <c r="AM119" i="31"/>
  <c r="AO119" i="31" s="1"/>
  <c r="M4246" i="79" s="1"/>
  <c r="N4246" i="79" s="1"/>
  <c r="AM111" i="31"/>
  <c r="AO111" i="31" s="1"/>
  <c r="M4238" i="79" s="1"/>
  <c r="N4238" i="79" s="1"/>
  <c r="AM71" i="31"/>
  <c r="AO71" i="31" s="1"/>
  <c r="M4198" i="79" s="1"/>
  <c r="N4198" i="79" s="1"/>
  <c r="AM62" i="32"/>
  <c r="AO62" i="32" s="1"/>
  <c r="M4352" i="79" s="1"/>
  <c r="N4352" i="79" s="1"/>
  <c r="AM81" i="31"/>
  <c r="AO81" i="31" s="1"/>
  <c r="M4208" i="79" s="1"/>
  <c r="N4208" i="79" s="1"/>
  <c r="AM115" i="31"/>
  <c r="AO115" i="31" s="1"/>
  <c r="M4242" i="79" s="1"/>
  <c r="N4242" i="79" s="1"/>
  <c r="AN83" i="27"/>
  <c r="AP83" i="27" s="1"/>
  <c r="M3869" i="79" s="1"/>
  <c r="N3869" i="79" s="1"/>
  <c r="AM58" i="31"/>
  <c r="AO58" i="31" s="1"/>
  <c r="M4185" i="79" s="1"/>
  <c r="N4185" i="79" s="1"/>
  <c r="AM64" i="30"/>
  <c r="AO64" i="30" s="1"/>
  <c r="M4013" i="79" s="1"/>
  <c r="N4013" i="79" s="1"/>
  <c r="AM120" i="31"/>
  <c r="AO120" i="31" s="1"/>
  <c r="M4247" i="79" s="1"/>
  <c r="N4247" i="79" s="1"/>
  <c r="AM53" i="32"/>
  <c r="AO53" i="32" s="1"/>
  <c r="M4343" i="79" s="1"/>
  <c r="N4343" i="79" s="1"/>
  <c r="AM82" i="30"/>
  <c r="AO82" i="30" s="1"/>
  <c r="M4031" i="79" s="1"/>
  <c r="N4031" i="79" s="1"/>
  <c r="AM112" i="32"/>
  <c r="AO112" i="32" s="1"/>
  <c r="M4402" i="79" s="1"/>
  <c r="N4402" i="79" s="1"/>
  <c r="AM61" i="32"/>
  <c r="AO61" i="32" s="1"/>
  <c r="M4351" i="79" s="1"/>
  <c r="N4351" i="79" s="1"/>
  <c r="AN61" i="27"/>
  <c r="AP61" i="27" s="1"/>
  <c r="M3847" i="79" s="1"/>
  <c r="N3847" i="79" s="1"/>
  <c r="AN82" i="27"/>
  <c r="AP82" i="27" s="1"/>
  <c r="M3868" i="79" s="1"/>
  <c r="N3868" i="79" s="1"/>
  <c r="AN52" i="27"/>
  <c r="AP52" i="27" s="1"/>
  <c r="M3838" i="79" s="1"/>
  <c r="N3838" i="79" s="1"/>
  <c r="AM113" i="26"/>
  <c r="AO113" i="26" s="1"/>
  <c r="M3715" i="79" s="1"/>
  <c r="N3715" i="79" s="1"/>
  <c r="AM99" i="26"/>
  <c r="AO99" i="26" s="1"/>
  <c r="M3701" i="79" s="1"/>
  <c r="N3701" i="79" s="1"/>
  <c r="AQ46" i="25"/>
  <c r="AS46" i="25" s="1"/>
  <c r="M3483" i="79" s="1"/>
  <c r="N3483" i="79" s="1"/>
  <c r="AQ54" i="25"/>
  <c r="AS54" i="25" s="1"/>
  <c r="M3491" i="79" s="1"/>
  <c r="N3491" i="79" s="1"/>
  <c r="AQ106" i="25"/>
  <c r="AS106" i="25" s="1"/>
  <c r="M3543" i="79" s="1"/>
  <c r="N3543" i="79" s="1"/>
  <c r="AN58" i="27"/>
  <c r="AP58" i="27" s="1"/>
  <c r="M3844" i="79" s="1"/>
  <c r="N3844" i="79" s="1"/>
  <c r="AM86" i="26"/>
  <c r="AO86" i="26" s="1"/>
  <c r="M3688" i="79" s="1"/>
  <c r="N3688" i="79" s="1"/>
  <c r="AM104" i="30"/>
  <c r="AO104" i="30" s="1"/>
  <c r="M4053" i="79" s="1"/>
  <c r="N4053" i="79" s="1"/>
  <c r="AM76" i="26"/>
  <c r="AO76" i="26" s="1"/>
  <c r="M3678" i="79" s="1"/>
  <c r="N3678" i="79" s="1"/>
  <c r="AM88" i="26"/>
  <c r="AO88" i="26" s="1"/>
  <c r="M3690" i="79" s="1"/>
  <c r="N3690" i="79" s="1"/>
  <c r="AM62" i="26"/>
  <c r="AO62" i="26" s="1"/>
  <c r="M3664" i="79" s="1"/>
  <c r="N3664" i="79" s="1"/>
  <c r="AM133" i="26"/>
  <c r="AO133" i="26" s="1"/>
  <c r="M3735" i="79" s="1"/>
  <c r="N3735" i="79" s="1"/>
  <c r="AM55" i="32"/>
  <c r="AO55" i="32" s="1"/>
  <c r="M4345" i="79" s="1"/>
  <c r="N4345" i="79" s="1"/>
  <c r="AN86" i="27"/>
  <c r="AP86" i="27" s="1"/>
  <c r="M3872" i="79" s="1"/>
  <c r="N3872" i="79" s="1"/>
  <c r="AM80" i="32"/>
  <c r="AO80" i="32" s="1"/>
  <c r="M4370" i="79" s="1"/>
  <c r="N4370" i="79" s="1"/>
  <c r="AM69" i="26"/>
  <c r="AO69" i="26" s="1"/>
  <c r="M3671" i="79" s="1"/>
  <c r="N3671" i="79" s="1"/>
  <c r="AM57" i="32"/>
  <c r="AO57" i="32" s="1"/>
  <c r="M4347" i="79" s="1"/>
  <c r="N4347" i="79" s="1"/>
  <c r="AM78" i="32"/>
  <c r="AO78" i="32" s="1"/>
  <c r="M4368" i="79" s="1"/>
  <c r="N4368" i="79" s="1"/>
  <c r="AN118" i="27"/>
  <c r="AP118" i="27" s="1"/>
  <c r="M3904" i="79" s="1"/>
  <c r="N3904" i="79" s="1"/>
  <c r="AM117" i="32"/>
  <c r="AO117" i="32" s="1"/>
  <c r="M4407" i="79" s="1"/>
  <c r="N4407" i="79" s="1"/>
  <c r="AN93" i="27"/>
  <c r="AP93" i="27" s="1"/>
  <c r="M3879" i="79" s="1"/>
  <c r="N3879" i="79" s="1"/>
  <c r="AN99" i="27"/>
  <c r="AP99" i="27" s="1"/>
  <c r="M3885" i="79" s="1"/>
  <c r="N3885" i="79" s="1"/>
  <c r="AN62" i="27"/>
  <c r="AP62" i="27" s="1"/>
  <c r="M3848" i="79" s="1"/>
  <c r="N3848" i="79" s="1"/>
  <c r="AN68" i="27"/>
  <c r="AP68" i="27" s="1"/>
  <c r="M3854" i="79" s="1"/>
  <c r="N3854" i="79" s="1"/>
  <c r="AM84" i="26"/>
  <c r="AO84" i="26" s="1"/>
  <c r="M3686" i="79" s="1"/>
  <c r="N3686" i="79" s="1"/>
  <c r="AM60" i="26"/>
  <c r="AO60" i="26" s="1"/>
  <c r="M3662" i="79" s="1"/>
  <c r="N3662" i="79" s="1"/>
  <c r="AM132" i="26"/>
  <c r="AO132" i="26" s="1"/>
  <c r="M3734" i="79" s="1"/>
  <c r="N3734" i="79" s="1"/>
  <c r="AM97" i="26"/>
  <c r="AO97" i="26" s="1"/>
  <c r="M3699" i="79" s="1"/>
  <c r="N3699" i="79" s="1"/>
  <c r="AQ118" i="25"/>
  <c r="AS118" i="25" s="1"/>
  <c r="M3555" i="79" s="1"/>
  <c r="N3555" i="79" s="1"/>
  <c r="AQ121" i="25"/>
  <c r="AS121" i="25" s="1"/>
  <c r="M3558" i="79" s="1"/>
  <c r="N3558" i="79" s="1"/>
  <c r="AQ123" i="25"/>
  <c r="AS123" i="25" s="1"/>
  <c r="M3560" i="79" s="1"/>
  <c r="N3560" i="79" s="1"/>
  <c r="AQ75" i="25"/>
  <c r="AS75" i="25" s="1"/>
  <c r="M3512" i="79" s="1"/>
  <c r="N3512" i="79" s="1"/>
  <c r="AQ49" i="25"/>
  <c r="AS49" i="25" s="1"/>
  <c r="M3486" i="79" s="1"/>
  <c r="N3486" i="79" s="1"/>
  <c r="AM60" i="32"/>
  <c r="AO60" i="32" s="1"/>
  <c r="M4350" i="79" s="1"/>
  <c r="N4350" i="79" s="1"/>
  <c r="AN54" i="27"/>
  <c r="AP54" i="27" s="1"/>
  <c r="M3840" i="79" s="1"/>
  <c r="N3840" i="79" s="1"/>
  <c r="AN72" i="27"/>
  <c r="AP72" i="27" s="1"/>
  <c r="M3858" i="79" s="1"/>
  <c r="N3858" i="79" s="1"/>
  <c r="AM91" i="26"/>
  <c r="AO91" i="26" s="1"/>
  <c r="M3693" i="79" s="1"/>
  <c r="N3693" i="79" s="1"/>
  <c r="AM143" i="26"/>
  <c r="AO143" i="26" s="1"/>
  <c r="M3745" i="79" s="1"/>
  <c r="N3745" i="79" s="1"/>
  <c r="AQ104" i="25"/>
  <c r="AS104" i="25" s="1"/>
  <c r="M3541" i="79" s="1"/>
  <c r="N3541" i="79" s="1"/>
  <c r="AN77" i="27"/>
  <c r="AP77" i="27" s="1"/>
  <c r="M3863" i="79" s="1"/>
  <c r="N3863" i="79" s="1"/>
  <c r="AN46" i="27"/>
  <c r="AP46" i="27" s="1"/>
  <c r="M3832" i="79" s="1"/>
  <c r="N3832" i="79" s="1"/>
  <c r="AQ51" i="25"/>
  <c r="AS51" i="25" s="1"/>
  <c r="M3488" i="79" s="1"/>
  <c r="N3488" i="79" s="1"/>
  <c r="AN122" i="27"/>
  <c r="AP122" i="27" s="1"/>
  <c r="M3908" i="79" s="1"/>
  <c r="N3908" i="79" s="1"/>
  <c r="AN115" i="27"/>
  <c r="AP115" i="27" s="1"/>
  <c r="M3901" i="79" s="1"/>
  <c r="N3901" i="79" s="1"/>
  <c r="AM107" i="32"/>
  <c r="AO107" i="32" s="1"/>
  <c r="M4397" i="79" s="1"/>
  <c r="N4397" i="79" s="1"/>
  <c r="AM102" i="32"/>
  <c r="AO102" i="32" s="1"/>
  <c r="M4392" i="79" s="1"/>
  <c r="N4392" i="79" s="1"/>
  <c r="AM58" i="26"/>
  <c r="AO58" i="26" s="1"/>
  <c r="M3660" i="79" s="1"/>
  <c r="N3660" i="79" s="1"/>
  <c r="AM89" i="26"/>
  <c r="AO89" i="26" s="1"/>
  <c r="M3691" i="79" s="1"/>
  <c r="N3691" i="79" s="1"/>
  <c r="AM89" i="32"/>
  <c r="AO89" i="32" s="1"/>
  <c r="M4379" i="79" s="1"/>
  <c r="N4379" i="79" s="1"/>
  <c r="AN102" i="27"/>
  <c r="AP102" i="27" s="1"/>
  <c r="M3888" i="79" s="1"/>
  <c r="N3888" i="79" s="1"/>
  <c r="AN66" i="27"/>
  <c r="AP66" i="27" s="1"/>
  <c r="M3852" i="79" s="1"/>
  <c r="N3852" i="79" s="1"/>
  <c r="AN85" i="27"/>
  <c r="AP85" i="27" s="1"/>
  <c r="M3871" i="79" s="1"/>
  <c r="N3871" i="79" s="1"/>
  <c r="AN57" i="27"/>
  <c r="AP57" i="27" s="1"/>
  <c r="M3843" i="79" s="1"/>
  <c r="N3843" i="79" s="1"/>
  <c r="AN120" i="27"/>
  <c r="AP120" i="27" s="1"/>
  <c r="M3906" i="79" s="1"/>
  <c r="N3906" i="79" s="1"/>
  <c r="AM108" i="26"/>
  <c r="AO108" i="26" s="1"/>
  <c r="M3710" i="79" s="1"/>
  <c r="N3710" i="79" s="1"/>
  <c r="AM78" i="26"/>
  <c r="AO78" i="26" s="1"/>
  <c r="M3680" i="79" s="1"/>
  <c r="N3680" i="79" s="1"/>
  <c r="AQ100" i="25"/>
  <c r="AS100" i="25" s="1"/>
  <c r="M3537" i="79" s="1"/>
  <c r="N3537" i="79" s="1"/>
  <c r="AQ83" i="25"/>
  <c r="AS83" i="25" s="1"/>
  <c r="M3520" i="79" s="1"/>
  <c r="N3520" i="79" s="1"/>
  <c r="AM131" i="26"/>
  <c r="AO131" i="26" s="1"/>
  <c r="M3733" i="79" s="1"/>
  <c r="N3733" i="79" s="1"/>
  <c r="AN50" i="27"/>
  <c r="AP50" i="27" s="1"/>
  <c r="M3836" i="79" s="1"/>
  <c r="N3836" i="79" s="1"/>
  <c r="AM138" i="26"/>
  <c r="AO138" i="26" s="1"/>
  <c r="M3740" i="79" s="1"/>
  <c r="N3740" i="79" s="1"/>
  <c r="AQ108" i="25"/>
  <c r="AS108" i="25" s="1"/>
  <c r="M3545" i="79" s="1"/>
  <c r="N3545" i="79" s="1"/>
  <c r="AN69" i="27"/>
  <c r="AP69" i="27" s="1"/>
  <c r="M3855" i="79" s="1"/>
  <c r="N3855" i="79" s="1"/>
  <c r="AN73" i="27"/>
  <c r="AP73" i="27" s="1"/>
  <c r="M3859" i="79" s="1"/>
  <c r="N3859" i="79" s="1"/>
  <c r="AM105" i="26"/>
  <c r="AO105" i="26" s="1"/>
  <c r="M3707" i="79" s="1"/>
  <c r="N3707" i="79" s="1"/>
  <c r="AM98" i="32"/>
  <c r="AO98" i="32" s="1"/>
  <c r="M4388" i="79" s="1"/>
  <c r="N4388" i="79" s="1"/>
  <c r="AM66" i="26"/>
  <c r="AO66" i="26" s="1"/>
  <c r="M3668" i="79" s="1"/>
  <c r="N3668" i="79" s="1"/>
  <c r="AM75" i="32"/>
  <c r="AO75" i="32" s="1"/>
  <c r="M4365" i="79" s="1"/>
  <c r="N4365" i="79" s="1"/>
  <c r="AN71" i="27"/>
  <c r="AP71" i="27" s="1"/>
  <c r="M3857" i="79" s="1"/>
  <c r="N3857" i="79" s="1"/>
  <c r="AM107" i="26"/>
  <c r="AO107" i="26" s="1"/>
  <c r="M3709" i="79" s="1"/>
  <c r="N3709" i="79" s="1"/>
  <c r="AN109" i="27"/>
  <c r="AP109" i="27" s="1"/>
  <c r="M3895" i="79" s="1"/>
  <c r="N3895" i="79" s="1"/>
  <c r="AN90" i="27"/>
  <c r="AP90" i="27" s="1"/>
  <c r="M3876" i="79" s="1"/>
  <c r="N3876" i="79" s="1"/>
  <c r="AM136" i="26"/>
  <c r="AO136" i="26" s="1"/>
  <c r="M3738" i="79" s="1"/>
  <c r="N3738" i="79" s="1"/>
  <c r="AM112" i="26"/>
  <c r="AO112" i="26" s="1"/>
  <c r="M3714" i="79" s="1"/>
  <c r="N3714" i="79" s="1"/>
  <c r="AM110" i="26"/>
  <c r="AO110" i="26" s="1"/>
  <c r="M3712" i="79" s="1"/>
  <c r="N3712" i="79" s="1"/>
  <c r="AM81" i="26"/>
  <c r="AO81" i="26" s="1"/>
  <c r="M3683" i="79" s="1"/>
  <c r="N3683" i="79" s="1"/>
  <c r="AM142" i="26"/>
  <c r="AO142" i="26" s="1"/>
  <c r="M3744" i="79" s="1"/>
  <c r="N3744" i="79" s="1"/>
  <c r="AQ70" i="25"/>
  <c r="AS70" i="25" s="1"/>
  <c r="M3507" i="79" s="1"/>
  <c r="N3507" i="79" s="1"/>
  <c r="AQ82" i="25"/>
  <c r="AS82" i="25" s="1"/>
  <c r="M3519" i="79" s="1"/>
  <c r="N3519" i="79" s="1"/>
  <c r="AM88" i="32"/>
  <c r="AO88" i="32" s="1"/>
  <c r="M4378" i="79" s="1"/>
  <c r="N4378" i="79" s="1"/>
  <c r="AM123" i="26"/>
  <c r="AO123" i="26" s="1"/>
  <c r="M3725" i="79" s="1"/>
  <c r="N3725" i="79" s="1"/>
  <c r="AQ66" i="25"/>
  <c r="AS66" i="25" s="1"/>
  <c r="M3503" i="79" s="1"/>
  <c r="N3503" i="79" s="1"/>
  <c r="AQ90" i="25"/>
  <c r="AS90" i="25" s="1"/>
  <c r="M3527" i="79" s="1"/>
  <c r="N3527" i="79" s="1"/>
  <c r="AM125" i="26"/>
  <c r="AO125" i="26" s="1"/>
  <c r="M3727" i="79" s="1"/>
  <c r="N3727" i="79" s="1"/>
  <c r="AN107" i="27"/>
  <c r="AP107" i="27" s="1"/>
  <c r="M3893" i="79" s="1"/>
  <c r="N3893" i="79" s="1"/>
  <c r="AM81" i="32"/>
  <c r="AO81" i="32" s="1"/>
  <c r="M4371" i="79" s="1"/>
  <c r="N4371" i="79" s="1"/>
  <c r="AN63" i="27"/>
  <c r="AP63" i="27" s="1"/>
  <c r="M3849" i="79" s="1"/>
  <c r="N3849" i="79" s="1"/>
  <c r="AM90" i="26"/>
  <c r="AO90" i="26" s="1"/>
  <c r="M3692" i="79" s="1"/>
  <c r="N3692" i="79" s="1"/>
  <c r="AN110" i="27"/>
  <c r="AP110" i="27" s="1"/>
  <c r="M3896" i="79" s="1"/>
  <c r="N3896" i="79" s="1"/>
  <c r="AN49" i="27"/>
  <c r="AP49" i="27" s="1"/>
  <c r="M3835" i="79" s="1"/>
  <c r="N3835" i="79" s="1"/>
  <c r="AN129" i="27"/>
  <c r="AP129" i="27" s="1"/>
  <c r="M3915" i="79" s="1"/>
  <c r="N3915" i="79" s="1"/>
  <c r="AM122" i="26"/>
  <c r="AO122" i="26" s="1"/>
  <c r="M3724" i="79" s="1"/>
  <c r="N3724" i="79" s="1"/>
  <c r="AM67" i="26"/>
  <c r="AO67" i="26" s="1"/>
  <c r="M3669" i="79" s="1"/>
  <c r="N3669" i="79" s="1"/>
  <c r="AQ117" i="25"/>
  <c r="AS117" i="25" s="1"/>
  <c r="M3554" i="79" s="1"/>
  <c r="N3554" i="79" s="1"/>
  <c r="AQ74" i="25"/>
  <c r="AS74" i="25" s="1"/>
  <c r="M3511" i="79" s="1"/>
  <c r="N3511" i="79" s="1"/>
  <c r="AQ71" i="25"/>
  <c r="AS71" i="25" s="1"/>
  <c r="M3508" i="79" s="1"/>
  <c r="N3508" i="79" s="1"/>
  <c r="AQ47" i="25"/>
  <c r="AS47" i="25" s="1"/>
  <c r="M3484" i="79" s="1"/>
  <c r="N3484" i="79" s="1"/>
  <c r="AQ72" i="25"/>
  <c r="AS72" i="25" s="1"/>
  <c r="M3509" i="79" s="1"/>
  <c r="N3509" i="79" s="1"/>
  <c r="AN80" i="27"/>
  <c r="AP80" i="27" s="1"/>
  <c r="M3866" i="79" s="1"/>
  <c r="N3866" i="79" s="1"/>
  <c r="AQ120" i="25"/>
  <c r="AS120" i="25" s="1"/>
  <c r="M3557" i="79" s="1"/>
  <c r="N3557" i="79" s="1"/>
  <c r="AN56" i="27"/>
  <c r="AP56" i="27" s="1"/>
  <c r="M3842" i="79" s="1"/>
  <c r="N3842" i="79" s="1"/>
  <c r="AQ94" i="25"/>
  <c r="AS94" i="25" s="1"/>
  <c r="M3531" i="79" s="1"/>
  <c r="N3531" i="79" s="1"/>
  <c r="AM137" i="26"/>
  <c r="AO137" i="26" s="1"/>
  <c r="M3739" i="79" s="1"/>
  <c r="N3739" i="79" s="1"/>
  <c r="AM94" i="26"/>
  <c r="AO94" i="26" s="1"/>
  <c r="M3696" i="79" s="1"/>
  <c r="N3696" i="79" s="1"/>
  <c r="AN81" i="27"/>
  <c r="AP81" i="27" s="1"/>
  <c r="M3867" i="79" s="1"/>
  <c r="N3867" i="79" s="1"/>
  <c r="AM110" i="32"/>
  <c r="AO110" i="32" s="1"/>
  <c r="M4400" i="79" s="1"/>
  <c r="N4400" i="79" s="1"/>
  <c r="AM130" i="26"/>
  <c r="AO130" i="26" s="1"/>
  <c r="M3732" i="79" s="1"/>
  <c r="N3732" i="79" s="1"/>
  <c r="AM98" i="26"/>
  <c r="AO98" i="26" s="1"/>
  <c r="M3700" i="79" s="1"/>
  <c r="N3700" i="79" s="1"/>
  <c r="AM65" i="26"/>
  <c r="AO65" i="26" s="1"/>
  <c r="M3667" i="79" s="1"/>
  <c r="N3667" i="79" s="1"/>
  <c r="AN94" i="27"/>
  <c r="AP94" i="27" s="1"/>
  <c r="M3880" i="79" s="1"/>
  <c r="N3880" i="79" s="1"/>
  <c r="AM64" i="26"/>
  <c r="AO64" i="26" s="1"/>
  <c r="M3666" i="79" s="1"/>
  <c r="N3666" i="79" s="1"/>
  <c r="AQ55" i="25"/>
  <c r="AS55" i="25" s="1"/>
  <c r="M3492" i="79" s="1"/>
  <c r="N3492" i="79" s="1"/>
  <c r="AM63" i="26"/>
  <c r="AO63" i="26" s="1"/>
  <c r="M3665" i="79" s="1"/>
  <c r="N3665" i="79" s="1"/>
  <c r="AM85" i="26"/>
  <c r="AO85" i="26" s="1"/>
  <c r="M3687" i="79" s="1"/>
  <c r="N3687" i="79" s="1"/>
  <c r="AQ78" i="25"/>
  <c r="AS78" i="25" s="1"/>
  <c r="M3515" i="79" s="1"/>
  <c r="N3515" i="79" s="1"/>
  <c r="AM141" i="26"/>
  <c r="AO141" i="26" s="1"/>
  <c r="M3743" i="79" s="1"/>
  <c r="N3743" i="79" s="1"/>
  <c r="AQ96" i="25"/>
  <c r="AS96" i="25" s="1"/>
  <c r="M3533" i="79" s="1"/>
  <c r="N3533" i="79" s="1"/>
  <c r="AN124" i="27"/>
  <c r="AP124" i="27" s="1"/>
  <c r="M3910" i="79" s="1"/>
  <c r="N3910" i="79" s="1"/>
  <c r="AM57" i="30"/>
  <c r="AO57" i="30" s="1"/>
  <c r="M4006" i="79" s="1"/>
  <c r="N4006" i="79" s="1"/>
  <c r="AM78" i="30"/>
  <c r="AO78" i="30" s="1"/>
  <c r="M4027" i="79" s="1"/>
  <c r="N4027" i="79" s="1"/>
  <c r="AM93" i="30"/>
  <c r="AO93" i="30" s="1"/>
  <c r="M4042" i="79" s="1"/>
  <c r="N4042" i="79" s="1"/>
  <c r="AM67" i="30"/>
  <c r="AO67" i="30" s="1"/>
  <c r="M4016" i="79" s="1"/>
  <c r="N4016" i="79" s="1"/>
  <c r="AM113" i="30"/>
  <c r="AO113" i="30" s="1"/>
  <c r="M4062" i="79" s="1"/>
  <c r="N4062" i="79" s="1"/>
  <c r="AM110" i="30"/>
  <c r="AO110" i="30" s="1"/>
  <c r="M4059" i="79" s="1"/>
  <c r="N4059" i="79" s="1"/>
  <c r="AM51" i="32"/>
  <c r="AO51" i="32" s="1"/>
  <c r="M4341" i="79" s="1"/>
  <c r="N4341" i="79" s="1"/>
  <c r="AM79" i="32"/>
  <c r="AO79" i="32" s="1"/>
  <c r="M4369" i="79" s="1"/>
  <c r="N4369" i="79" s="1"/>
  <c r="AM92" i="32"/>
  <c r="AO92" i="32" s="1"/>
  <c r="M4382" i="79" s="1"/>
  <c r="N4382" i="79" s="1"/>
  <c r="AN92" i="27"/>
  <c r="AP92" i="27" s="1"/>
  <c r="M3878" i="79" s="1"/>
  <c r="N3878" i="79" s="1"/>
  <c r="AN51" i="27"/>
  <c r="AP51" i="27" s="1"/>
  <c r="M3837" i="79" s="1"/>
  <c r="N3837" i="79" s="1"/>
  <c r="AM93" i="26"/>
  <c r="AO93" i="26" s="1"/>
  <c r="M3695" i="79" s="1"/>
  <c r="N3695" i="79" s="1"/>
  <c r="AM139" i="26"/>
  <c r="AO139" i="26" s="1"/>
  <c r="M3741" i="79" s="1"/>
  <c r="N3741" i="79" s="1"/>
  <c r="AQ98" i="25"/>
  <c r="AS98" i="25" s="1"/>
  <c r="M3535" i="79" s="1"/>
  <c r="N3535" i="79" s="1"/>
  <c r="AQ122" i="25"/>
  <c r="AS122" i="25" s="1"/>
  <c r="M3559" i="79" s="1"/>
  <c r="N3559" i="79" s="1"/>
  <c r="AQ65" i="25"/>
  <c r="AS65" i="25" s="1"/>
  <c r="M3502" i="79" s="1"/>
  <c r="N3502" i="79" s="1"/>
  <c r="AQ95" i="25"/>
  <c r="AS95" i="25" s="1"/>
  <c r="M3532" i="79" s="1"/>
  <c r="N3532" i="79" s="1"/>
  <c r="AQ92" i="25"/>
  <c r="AS92" i="25" s="1"/>
  <c r="M3529" i="79" s="1"/>
  <c r="N3529" i="79" s="1"/>
  <c r="AM73" i="26"/>
  <c r="AO73" i="26" s="1"/>
  <c r="M3675" i="79" s="1"/>
  <c r="N3675" i="79" s="1"/>
  <c r="AQ99" i="25"/>
  <c r="AS99" i="25" s="1"/>
  <c r="M3536" i="79" s="1"/>
  <c r="N3536" i="79" s="1"/>
  <c r="AN100" i="27"/>
  <c r="AP100" i="27" s="1"/>
  <c r="M3886" i="79" s="1"/>
  <c r="N3886" i="79" s="1"/>
  <c r="AM82" i="26"/>
  <c r="AO82" i="26" s="1"/>
  <c r="M3684" i="79" s="1"/>
  <c r="N3684" i="79" s="1"/>
  <c r="AQ115" i="25"/>
  <c r="AS115" i="25" s="1"/>
  <c r="M3552" i="79" s="1"/>
  <c r="N3552" i="79" s="1"/>
  <c r="AN88" i="27"/>
  <c r="AP88" i="27" s="1"/>
  <c r="M3874" i="79" s="1"/>
  <c r="N3874" i="79" s="1"/>
  <c r="AM116" i="32"/>
  <c r="AO116" i="32" s="1"/>
  <c r="M4406" i="79" s="1"/>
  <c r="N4406" i="79" s="1"/>
  <c r="AM99" i="30"/>
  <c r="AO99" i="30" s="1"/>
  <c r="M4048" i="79" s="1"/>
  <c r="N4048" i="79" s="1"/>
  <c r="AM81" i="30"/>
  <c r="AO81" i="30" s="1"/>
  <c r="M4030" i="79" s="1"/>
  <c r="N4030" i="79" s="1"/>
  <c r="AQ102" i="25"/>
  <c r="AS102" i="25" s="1"/>
  <c r="M3539" i="79" s="1"/>
  <c r="N3539" i="79" s="1"/>
  <c r="AM106" i="32"/>
  <c r="AO106" i="32" s="1"/>
  <c r="M4396" i="79" s="1"/>
  <c r="N4396" i="79" s="1"/>
  <c r="AM47" i="32"/>
  <c r="AO47" i="32" s="1"/>
  <c r="M4337" i="79" s="1"/>
  <c r="N4337" i="79" s="1"/>
  <c r="AM105" i="32"/>
  <c r="AO105" i="32" s="1"/>
  <c r="M4395" i="79" s="1"/>
  <c r="N4395" i="79" s="1"/>
  <c r="AM74" i="32"/>
  <c r="AO74" i="32" s="1"/>
  <c r="M4364" i="79" s="1"/>
  <c r="N4364" i="79" s="1"/>
  <c r="AM87" i="32"/>
  <c r="AO87" i="32" s="1"/>
  <c r="M4377" i="79" s="1"/>
  <c r="N4377" i="79" s="1"/>
  <c r="AN114" i="27"/>
  <c r="AP114" i="27" s="1"/>
  <c r="M3900" i="79" s="1"/>
  <c r="N3900" i="79" s="1"/>
  <c r="AN89" i="27"/>
  <c r="AP89" i="27" s="1"/>
  <c r="M3875" i="79" s="1"/>
  <c r="N3875" i="79" s="1"/>
  <c r="AN113" i="27"/>
  <c r="AP113" i="27" s="1"/>
  <c r="M3899" i="79" s="1"/>
  <c r="N3899" i="79" s="1"/>
  <c r="AN96" i="27"/>
  <c r="AP96" i="27" s="1"/>
  <c r="M3882" i="79" s="1"/>
  <c r="N3882" i="79" s="1"/>
  <c r="AN123" i="27"/>
  <c r="AP123" i="27" s="1"/>
  <c r="M3909" i="79" s="1"/>
  <c r="N3909" i="79" s="1"/>
  <c r="AM140" i="26"/>
  <c r="AO140" i="26" s="1"/>
  <c r="M3742" i="79" s="1"/>
  <c r="N3742" i="79" s="1"/>
  <c r="AM103" i="26"/>
  <c r="AO103" i="26" s="1"/>
  <c r="M3705" i="79" s="1"/>
  <c r="N3705" i="79" s="1"/>
  <c r="AQ112" i="25"/>
  <c r="AS112" i="25" s="1"/>
  <c r="M3549" i="79" s="1"/>
  <c r="N3549" i="79" s="1"/>
  <c r="AQ56" i="25"/>
  <c r="AS56" i="25" s="1"/>
  <c r="M3493" i="79" s="1"/>
  <c r="N3493" i="79" s="1"/>
  <c r="AQ129" i="25"/>
  <c r="AS129" i="25" s="1"/>
  <c r="M3566" i="79" s="1"/>
  <c r="N3566" i="79" s="1"/>
  <c r="AQ73" i="25"/>
  <c r="AS73" i="25" s="1"/>
  <c r="M3510" i="79" s="1"/>
  <c r="N3510" i="79" s="1"/>
  <c r="AN104" i="27"/>
  <c r="AP104" i="27" s="1"/>
  <c r="M3890" i="79" s="1"/>
  <c r="N3890" i="79" s="1"/>
  <c r="AM71" i="32"/>
  <c r="AO71" i="32" s="1"/>
  <c r="M4361" i="79" s="1"/>
  <c r="N4361" i="79" s="1"/>
  <c r="AM103" i="30"/>
  <c r="AO103" i="30" s="1"/>
  <c r="M4052" i="79" s="1"/>
  <c r="N4052" i="79" s="1"/>
  <c r="AM126" i="30"/>
  <c r="AO126" i="30" s="1"/>
  <c r="M4075" i="79" s="1"/>
  <c r="N4075" i="79" s="1"/>
  <c r="AQ116" i="25"/>
  <c r="AS116" i="25" s="1"/>
  <c r="M3553" i="79" s="1"/>
  <c r="N3553" i="79" s="1"/>
  <c r="AN106" i="27"/>
  <c r="AP106" i="27" s="1"/>
  <c r="M3892" i="79" s="1"/>
  <c r="N3892" i="79" s="1"/>
  <c r="AM96" i="26"/>
  <c r="AO96" i="26" s="1"/>
  <c r="M3698" i="79" s="1"/>
  <c r="N3698" i="79" s="1"/>
  <c r="AQ89" i="25"/>
  <c r="AS89" i="25" s="1"/>
  <c r="M3526" i="79" s="1"/>
  <c r="N3526" i="79" s="1"/>
  <c r="AQ62" i="25"/>
  <c r="AS62" i="25" s="1"/>
  <c r="M3499" i="79" s="1"/>
  <c r="N3499" i="79" s="1"/>
  <c r="AM121" i="26"/>
  <c r="AO121" i="26" s="1"/>
  <c r="M3723" i="79" s="1"/>
  <c r="N3723" i="79" s="1"/>
  <c r="AN128" i="27"/>
  <c r="AP128" i="27" s="1"/>
  <c r="M3914" i="79" s="1"/>
  <c r="N3914" i="79" s="1"/>
  <c r="AM61" i="30"/>
  <c r="AO61" i="30" s="1"/>
  <c r="M4010" i="79" s="1"/>
  <c r="N4010" i="79" s="1"/>
  <c r="AM118" i="30"/>
  <c r="AO118" i="30" s="1"/>
  <c r="M4067" i="79" s="1"/>
  <c r="N4067" i="79" s="1"/>
  <c r="AM75" i="30"/>
  <c r="AO75" i="30" s="1"/>
  <c r="M4024" i="79" s="1"/>
  <c r="N4024" i="79" s="1"/>
  <c r="AM86" i="30"/>
  <c r="AO86" i="30" s="1"/>
  <c r="M4035" i="79" s="1"/>
  <c r="N4035" i="79" s="1"/>
  <c r="AM62" i="30"/>
  <c r="AO62" i="30" s="1"/>
  <c r="M4011" i="79" s="1"/>
  <c r="N4011" i="79" s="1"/>
  <c r="AM121" i="30"/>
  <c r="AO121" i="30" s="1"/>
  <c r="M4070" i="79" s="1"/>
  <c r="N4070" i="79" s="1"/>
  <c r="AQ113" i="25"/>
  <c r="AS113" i="25" s="1"/>
  <c r="M3550" i="79" s="1"/>
  <c r="N3550" i="79" s="1"/>
  <c r="AM76" i="32"/>
  <c r="AO76" i="32" s="1"/>
  <c r="M4366" i="79" s="1"/>
  <c r="N4366" i="79" s="1"/>
  <c r="AM73" i="32"/>
  <c r="AO73" i="32" s="1"/>
  <c r="M4363" i="79" s="1"/>
  <c r="N4363" i="79" s="1"/>
  <c r="AM114" i="32"/>
  <c r="AO114" i="32" s="1"/>
  <c r="M4404" i="79" s="1"/>
  <c r="N4404" i="79" s="1"/>
  <c r="AN108" i="27"/>
  <c r="AP108" i="27" s="1"/>
  <c r="M3894" i="79" s="1"/>
  <c r="N3894" i="79" s="1"/>
  <c r="AN78" i="27"/>
  <c r="AP78" i="27" s="1"/>
  <c r="M3864" i="79" s="1"/>
  <c r="N3864" i="79" s="1"/>
  <c r="AM100" i="26"/>
  <c r="AO100" i="26" s="1"/>
  <c r="M3702" i="79" s="1"/>
  <c r="N3702" i="79" s="1"/>
  <c r="AM109" i="26"/>
  <c r="AO109" i="26" s="1"/>
  <c r="M3711" i="79" s="1"/>
  <c r="N3711" i="79" s="1"/>
  <c r="AM135" i="26"/>
  <c r="AO135" i="26" s="1"/>
  <c r="M3737" i="79" s="1"/>
  <c r="N3737" i="79" s="1"/>
  <c r="AM87" i="26"/>
  <c r="AO87" i="26" s="1"/>
  <c r="M3689" i="79" s="1"/>
  <c r="N3689" i="79" s="1"/>
  <c r="AM101" i="26"/>
  <c r="AO101" i="26" s="1"/>
  <c r="M3703" i="79" s="1"/>
  <c r="N3703" i="79" s="1"/>
  <c r="AM68" i="26"/>
  <c r="AO68" i="26" s="1"/>
  <c r="M3670" i="79" s="1"/>
  <c r="N3670" i="79" s="1"/>
  <c r="AM106" i="26"/>
  <c r="AO106" i="26" s="1"/>
  <c r="M3708" i="79" s="1"/>
  <c r="N3708" i="79" s="1"/>
  <c r="AM134" i="26"/>
  <c r="AO134" i="26" s="1"/>
  <c r="M3736" i="79" s="1"/>
  <c r="N3736" i="79" s="1"/>
  <c r="AQ48" i="25"/>
  <c r="AS48" i="25" s="1"/>
  <c r="M3485" i="79" s="1"/>
  <c r="N3485" i="79" s="1"/>
  <c r="AQ119" i="25"/>
  <c r="AS119" i="25" s="1"/>
  <c r="M3556" i="79" s="1"/>
  <c r="N3556" i="79" s="1"/>
  <c r="AQ58" i="25"/>
  <c r="AS58" i="25" s="1"/>
  <c r="M3495" i="79" s="1"/>
  <c r="N3495" i="79" s="1"/>
  <c r="AM69" i="32"/>
  <c r="AO69" i="32" s="1"/>
  <c r="M4359" i="79" s="1"/>
  <c r="N4359" i="79" s="1"/>
  <c r="AM128" i="26"/>
  <c r="AO128" i="26" s="1"/>
  <c r="M3730" i="79" s="1"/>
  <c r="N3730" i="79" s="1"/>
  <c r="AQ124" i="25"/>
  <c r="AS124" i="25" s="1"/>
  <c r="M3561" i="79" s="1"/>
  <c r="N3561" i="79" s="1"/>
  <c r="AN76" i="27"/>
  <c r="AP76" i="27" s="1"/>
  <c r="M3862" i="79" s="1"/>
  <c r="N3862" i="79" s="1"/>
  <c r="AQ50" i="25"/>
  <c r="AS50" i="25" s="1"/>
  <c r="M3487" i="79" s="1"/>
  <c r="N3487" i="79" s="1"/>
  <c r="AM125" i="30"/>
  <c r="AO125" i="30" s="1"/>
  <c r="M4074" i="79" s="1"/>
  <c r="N4074" i="79" s="1"/>
  <c r="AM89" i="30"/>
  <c r="AO89" i="30" s="1"/>
  <c r="M4038" i="79" s="1"/>
  <c r="N4038" i="79" s="1"/>
  <c r="AM105" i="30"/>
  <c r="AO105" i="30" s="1"/>
  <c r="M4054" i="79" s="1"/>
  <c r="N4054" i="79" s="1"/>
  <c r="AN126" i="27"/>
  <c r="AP126" i="27" s="1"/>
  <c r="M3912" i="79" s="1"/>
  <c r="N3912" i="79" s="1"/>
  <c r="AQ133" i="25"/>
  <c r="AS133" i="25" s="1"/>
  <c r="M3570" i="79" s="1"/>
  <c r="N3570" i="79" s="1"/>
  <c r="AM70" i="32"/>
  <c r="AO70" i="32" s="1"/>
  <c r="M4360" i="79" s="1"/>
  <c r="N4360" i="79" s="1"/>
  <c r="AM65" i="32"/>
  <c r="AO65" i="32" s="1"/>
  <c r="M4355" i="79" s="1"/>
  <c r="N4355" i="79" s="1"/>
  <c r="AM91" i="32"/>
  <c r="AO91" i="32" s="1"/>
  <c r="M4381" i="79" s="1"/>
  <c r="N4381" i="79" s="1"/>
  <c r="AM122" i="32"/>
  <c r="AO122" i="32" s="1"/>
  <c r="M4412" i="79" s="1"/>
  <c r="N4412" i="79" s="1"/>
  <c r="AM123" i="32"/>
  <c r="AO123" i="32" s="1"/>
  <c r="M4413" i="79" s="1"/>
  <c r="N4413" i="79" s="1"/>
  <c r="AN101" i="27"/>
  <c r="AP101" i="27" s="1"/>
  <c r="M3887" i="79" s="1"/>
  <c r="N3887" i="79" s="1"/>
  <c r="AN79" i="27"/>
  <c r="AP79" i="27" s="1"/>
  <c r="M3865" i="79" s="1"/>
  <c r="N3865" i="79" s="1"/>
  <c r="AN103" i="27"/>
  <c r="AP103" i="27" s="1"/>
  <c r="M3889" i="79" s="1"/>
  <c r="N3889" i="79" s="1"/>
  <c r="AN117" i="27"/>
  <c r="AP117" i="27" s="1"/>
  <c r="M3903" i="79" s="1"/>
  <c r="N3903" i="79" s="1"/>
  <c r="AM124" i="26"/>
  <c r="AO124" i="26" s="1"/>
  <c r="M3726" i="79" s="1"/>
  <c r="N3726" i="79" s="1"/>
  <c r="AM61" i="26"/>
  <c r="AO61" i="26" s="1"/>
  <c r="M3663" i="79" s="1"/>
  <c r="N3663" i="79" s="1"/>
  <c r="AM117" i="26"/>
  <c r="AO117" i="26" s="1"/>
  <c r="M3719" i="79" s="1"/>
  <c r="N3719" i="79" s="1"/>
  <c r="AQ126" i="25"/>
  <c r="AS126" i="25" s="1"/>
  <c r="M3563" i="79" s="1"/>
  <c r="N3563" i="79" s="1"/>
  <c r="AQ107" i="25"/>
  <c r="AS107" i="25" s="1"/>
  <c r="M3544" i="79" s="1"/>
  <c r="N3544" i="79" s="1"/>
  <c r="AQ79" i="25"/>
  <c r="AS79" i="25" s="1"/>
  <c r="M3516" i="79" s="1"/>
  <c r="N3516" i="79" s="1"/>
  <c r="AQ87" i="25"/>
  <c r="AS87" i="25" s="1"/>
  <c r="M3524" i="79" s="1"/>
  <c r="N3524" i="79" s="1"/>
  <c r="AQ52" i="25"/>
  <c r="AS52" i="25" s="1"/>
  <c r="M3489" i="79" s="1"/>
  <c r="N3489" i="79" s="1"/>
  <c r="AM45" i="32"/>
  <c r="AO45" i="32" s="1"/>
  <c r="M4335" i="79" s="1"/>
  <c r="N4335" i="79" s="1"/>
  <c r="AN105" i="27"/>
  <c r="AP105" i="27" s="1"/>
  <c r="M3891" i="79" s="1"/>
  <c r="N3891" i="79" s="1"/>
  <c r="AM116" i="26"/>
  <c r="AO116" i="26" s="1"/>
  <c r="M3718" i="79" s="1"/>
  <c r="N3718" i="79" s="1"/>
  <c r="AQ86" i="25"/>
  <c r="AS86" i="25" s="1"/>
  <c r="M3523" i="79" s="1"/>
  <c r="N3523" i="79" s="1"/>
  <c r="AN48" i="27"/>
  <c r="AP48" i="27" s="1"/>
  <c r="M3834" i="79" s="1"/>
  <c r="N3834" i="79" s="1"/>
  <c r="AQ59" i="25"/>
  <c r="AS59" i="25" s="1"/>
  <c r="M3496" i="79" s="1"/>
  <c r="N3496" i="79" s="1"/>
  <c r="AN74" i="27"/>
  <c r="AP74" i="27" s="1"/>
  <c r="M3860" i="79" s="1"/>
  <c r="N3860" i="79" s="1"/>
  <c r="AM116" i="30"/>
  <c r="AO116" i="30" s="1"/>
  <c r="M4065" i="79" s="1"/>
  <c r="N4065" i="79" s="1"/>
  <c r="AM68" i="30"/>
  <c r="AO68" i="30" s="1"/>
  <c r="M4017" i="79" s="1"/>
  <c r="N4017" i="79" s="1"/>
  <c r="AM94" i="30"/>
  <c r="AO94" i="30" s="1"/>
  <c r="M4043" i="79" s="1"/>
  <c r="N4043" i="79" s="1"/>
  <c r="AM76" i="30"/>
  <c r="AO76" i="30" s="1"/>
  <c r="M4025" i="79" s="1"/>
  <c r="N4025" i="79" s="1"/>
  <c r="AN121" i="27"/>
  <c r="AP121" i="27" s="1"/>
  <c r="M3907" i="79" s="1"/>
  <c r="N3907" i="79" s="1"/>
  <c r="AM109" i="32"/>
  <c r="AO109" i="32" s="1"/>
  <c r="M4399" i="79" s="1"/>
  <c r="N4399" i="79" s="1"/>
  <c r="AM63" i="32"/>
  <c r="AO63" i="32" s="1"/>
  <c r="M4353" i="79" s="1"/>
  <c r="N4353" i="79" s="1"/>
  <c r="AM58" i="32"/>
  <c r="AO58" i="32" s="1"/>
  <c r="M4348" i="79" s="1"/>
  <c r="N4348" i="79" s="1"/>
  <c r="AM101" i="32"/>
  <c r="AO101" i="32" s="1"/>
  <c r="M4391" i="79" s="1"/>
  <c r="N4391" i="79" s="1"/>
  <c r="AM92" i="26"/>
  <c r="AO92" i="26" s="1"/>
  <c r="M3694" i="79" s="1"/>
  <c r="N3694" i="79" s="1"/>
  <c r="AM71" i="26"/>
  <c r="AO71" i="26" s="1"/>
  <c r="M3673" i="79" s="1"/>
  <c r="N3673" i="79" s="1"/>
  <c r="AM120" i="26"/>
  <c r="AO120" i="26" s="1"/>
  <c r="M3722" i="79" s="1"/>
  <c r="N3722" i="79" s="1"/>
  <c r="AM118" i="26"/>
  <c r="AO118" i="26" s="1"/>
  <c r="M3720" i="79" s="1"/>
  <c r="N3720" i="79" s="1"/>
  <c r="AM104" i="26"/>
  <c r="AO104" i="26" s="1"/>
  <c r="M3706" i="79" s="1"/>
  <c r="N3706" i="79" s="1"/>
  <c r="AM102" i="26"/>
  <c r="AO102" i="26" s="1"/>
  <c r="M3704" i="79" s="1"/>
  <c r="N3704" i="79" s="1"/>
  <c r="AQ103" i="25"/>
  <c r="AS103" i="25" s="1"/>
  <c r="M3540" i="79" s="1"/>
  <c r="N3540" i="79" s="1"/>
  <c r="AQ64" i="25"/>
  <c r="AS64" i="25" s="1"/>
  <c r="M3501" i="79" s="1"/>
  <c r="N3501" i="79" s="1"/>
  <c r="AQ81" i="25"/>
  <c r="AS81" i="25" s="1"/>
  <c r="M3518" i="79" s="1"/>
  <c r="N3518" i="79" s="1"/>
  <c r="AQ63" i="25"/>
  <c r="AS63" i="25" s="1"/>
  <c r="M3500" i="79" s="1"/>
  <c r="N3500" i="79" s="1"/>
  <c r="AM111" i="26"/>
  <c r="AO111" i="26" s="1"/>
  <c r="M3713" i="79" s="1"/>
  <c r="N3713" i="79" s="1"/>
  <c r="AM131" i="30"/>
  <c r="AO131" i="30" s="1"/>
  <c r="M4080" i="79" s="1"/>
  <c r="N4080" i="79" s="1"/>
  <c r="AM73" i="30"/>
  <c r="AO73" i="30" s="1"/>
  <c r="M4022" i="79" s="1"/>
  <c r="N4022" i="79" s="1"/>
  <c r="AM97" i="32"/>
  <c r="AO97" i="32" s="1"/>
  <c r="M4387" i="79" s="1"/>
  <c r="N4387" i="79" s="1"/>
  <c r="AQ128" i="25"/>
  <c r="AS128" i="25" s="1"/>
  <c r="M3565" i="79" s="1"/>
  <c r="N3565" i="79" s="1"/>
  <c r="AN112" i="27"/>
  <c r="AP112" i="27" s="1"/>
  <c r="M3898" i="79" s="1"/>
  <c r="N3898" i="79" s="1"/>
  <c r="AQ76" i="25"/>
  <c r="AS76" i="25" s="1"/>
  <c r="M3513" i="79" s="1"/>
  <c r="N3513" i="79" s="1"/>
  <c r="AN84" i="27"/>
  <c r="AP84" i="27" s="1"/>
  <c r="M3870" i="79" s="1"/>
  <c r="N3870" i="79" s="1"/>
  <c r="AM52" i="32"/>
  <c r="AO52" i="32" s="1"/>
  <c r="M4342" i="79" s="1"/>
  <c r="N4342" i="79" s="1"/>
  <c r="AM59" i="30"/>
  <c r="AO59" i="30" s="1"/>
  <c r="M4008" i="79" s="1"/>
  <c r="N4008" i="79" s="1"/>
  <c r="AM84" i="30"/>
  <c r="AO84" i="30" s="1"/>
  <c r="M4033" i="79" s="1"/>
  <c r="N4033" i="79" s="1"/>
  <c r="AQ88" i="25"/>
  <c r="AS88" i="25" s="1"/>
  <c r="M3525" i="79" s="1"/>
  <c r="N3525" i="79" s="1"/>
  <c r="AM90" i="32"/>
  <c r="AO90" i="32" s="1"/>
  <c r="M4380" i="79" s="1"/>
  <c r="N4380" i="79" s="1"/>
  <c r="AM108" i="32"/>
  <c r="AO108" i="32" s="1"/>
  <c r="M4398" i="79" s="1"/>
  <c r="N4398" i="79" s="1"/>
  <c r="AM77" i="32"/>
  <c r="AO77" i="32" s="1"/>
  <c r="M4367" i="79" s="1"/>
  <c r="N4367" i="79" s="1"/>
  <c r="AM95" i="32"/>
  <c r="AO95" i="32" s="1"/>
  <c r="M4385" i="79" s="1"/>
  <c r="N4385" i="79" s="1"/>
  <c r="AM50" i="32"/>
  <c r="AO50" i="32" s="1"/>
  <c r="M4340" i="79" s="1"/>
  <c r="N4340" i="79" s="1"/>
  <c r="AN119" i="27"/>
  <c r="AP119" i="27" s="1"/>
  <c r="M3905" i="79" s="1"/>
  <c r="N3905" i="79" s="1"/>
  <c r="AN64" i="27"/>
  <c r="AP64" i="27" s="1"/>
  <c r="M3850" i="79" s="1"/>
  <c r="N3850" i="79" s="1"/>
  <c r="AN95" i="27"/>
  <c r="AP95" i="27" s="1"/>
  <c r="M3881" i="79" s="1"/>
  <c r="N3881" i="79" s="1"/>
  <c r="AM59" i="26"/>
  <c r="AO59" i="26" s="1"/>
  <c r="M3661" i="79" s="1"/>
  <c r="N3661" i="79" s="1"/>
  <c r="AM83" i="26"/>
  <c r="AO83" i="26" s="1"/>
  <c r="M3685" i="79" s="1"/>
  <c r="N3685" i="79" s="1"/>
  <c r="AM70" i="26"/>
  <c r="AO70" i="26" s="1"/>
  <c r="M3672" i="79" s="1"/>
  <c r="N3672" i="79" s="1"/>
  <c r="AM72" i="26"/>
  <c r="AO72" i="26" s="1"/>
  <c r="M3674" i="79" s="1"/>
  <c r="N3674" i="79" s="1"/>
  <c r="AQ67" i="25"/>
  <c r="AS67" i="25" s="1"/>
  <c r="M3504" i="79" s="1"/>
  <c r="N3504" i="79" s="1"/>
  <c r="AQ84" i="25"/>
  <c r="AS84" i="25" s="1"/>
  <c r="M3521" i="79" s="1"/>
  <c r="N3521" i="79" s="1"/>
  <c r="AQ68" i="25"/>
  <c r="AS68" i="25" s="1"/>
  <c r="M3505" i="79" s="1"/>
  <c r="N3505" i="79" s="1"/>
  <c r="AM107" i="30"/>
  <c r="AO107" i="30" s="1"/>
  <c r="M4056" i="79" s="1"/>
  <c r="N4056" i="79" s="1"/>
  <c r="AM111" i="32"/>
  <c r="AO111" i="32" s="1"/>
  <c r="M4401" i="79" s="1"/>
  <c r="N4401" i="79" s="1"/>
  <c r="AM114" i="26"/>
  <c r="AO114" i="26" s="1"/>
  <c r="M3716" i="79" s="1"/>
  <c r="N3716" i="79" s="1"/>
  <c r="AM129" i="26"/>
  <c r="AO129" i="26" s="1"/>
  <c r="M3731" i="79" s="1"/>
  <c r="N3731" i="79" s="1"/>
  <c r="AM79" i="26"/>
  <c r="AO79" i="26" s="1"/>
  <c r="M3681" i="79" s="1"/>
  <c r="N3681" i="79" s="1"/>
  <c r="AM95" i="26"/>
  <c r="AO95" i="26" s="1"/>
  <c r="M3697" i="79" s="1"/>
  <c r="N3697" i="79" s="1"/>
  <c r="AM75" i="26"/>
  <c r="AO75" i="26" s="1"/>
  <c r="M3677" i="79" s="1"/>
  <c r="N3677" i="79" s="1"/>
  <c r="AM54" i="30"/>
  <c r="AO54" i="30" s="1"/>
  <c r="M4003" i="79" s="1"/>
  <c r="N4003" i="79" s="1"/>
  <c r="AM123" i="30"/>
  <c r="AO123" i="30" s="1"/>
  <c r="M4072" i="79" s="1"/>
  <c r="N4072" i="79" s="1"/>
  <c r="AM100" i="30"/>
  <c r="AO100" i="30" s="1"/>
  <c r="M4049" i="79" s="1"/>
  <c r="N4049" i="79" s="1"/>
  <c r="AM91" i="30"/>
  <c r="AO91" i="30" s="1"/>
  <c r="M4040" i="79" s="1"/>
  <c r="N4040" i="79" s="1"/>
  <c r="AM108" i="30"/>
  <c r="AO108" i="30" s="1"/>
  <c r="M4057" i="79" s="1"/>
  <c r="N4057" i="79" s="1"/>
  <c r="AM135" i="30"/>
  <c r="AO135" i="30" s="1"/>
  <c r="M4084" i="79" s="1"/>
  <c r="N4084" i="79" s="1"/>
  <c r="AQ80" i="25"/>
  <c r="AS80" i="25" s="1"/>
  <c r="M3517" i="79" s="1"/>
  <c r="N3517" i="79" s="1"/>
  <c r="AM59" i="32"/>
  <c r="AO59" i="32" s="1"/>
  <c r="M4349" i="79" s="1"/>
  <c r="N4349" i="79" s="1"/>
  <c r="AM99" i="32"/>
  <c r="AO99" i="32" s="1"/>
  <c r="M4389" i="79" s="1"/>
  <c r="N4389" i="79" s="1"/>
  <c r="AM67" i="32"/>
  <c r="AO67" i="32" s="1"/>
  <c r="M4357" i="79" s="1"/>
  <c r="N4357" i="79" s="1"/>
  <c r="AN111" i="27"/>
  <c r="AP111" i="27" s="1"/>
  <c r="M3897" i="79" s="1"/>
  <c r="N3897" i="79" s="1"/>
  <c r="AN97" i="27"/>
  <c r="AP97" i="27" s="1"/>
  <c r="M3883" i="79" s="1"/>
  <c r="N3883" i="79" s="1"/>
  <c r="AN60" i="27"/>
  <c r="AP60" i="27" s="1"/>
  <c r="M3846" i="79" s="1"/>
  <c r="N3846" i="79" s="1"/>
  <c r="AN116" i="27"/>
  <c r="AP116" i="27" s="1"/>
  <c r="M3902" i="79" s="1"/>
  <c r="N3902" i="79" s="1"/>
  <c r="AN98" i="27"/>
  <c r="AP98" i="27" s="1"/>
  <c r="M3884" i="79" s="1"/>
  <c r="N3884" i="79" s="1"/>
  <c r="AM127" i="26"/>
  <c r="AO127" i="26" s="1"/>
  <c r="M3729" i="79" s="1"/>
  <c r="N3729" i="79" s="1"/>
  <c r="AM119" i="26"/>
  <c r="AO119" i="26" s="1"/>
  <c r="M3721" i="79" s="1"/>
  <c r="N3721" i="79" s="1"/>
  <c r="AM77" i="26"/>
  <c r="AO77" i="26" s="1"/>
  <c r="M3679" i="79" s="1"/>
  <c r="N3679" i="79" s="1"/>
  <c r="AM126" i="26"/>
  <c r="AO126" i="26" s="1"/>
  <c r="M3728" i="79" s="1"/>
  <c r="N3728" i="79" s="1"/>
  <c r="AQ125" i="25"/>
  <c r="AS125" i="25" s="1"/>
  <c r="M3562" i="79" s="1"/>
  <c r="N3562" i="79" s="1"/>
  <c r="AQ134" i="25"/>
  <c r="AS134" i="25" s="1"/>
  <c r="M3571" i="79" s="1"/>
  <c r="N3571" i="79" s="1"/>
  <c r="AM119" i="32"/>
  <c r="AO119" i="32" s="1"/>
  <c r="M4409" i="79" s="1"/>
  <c r="N4409" i="79" s="1"/>
  <c r="AN125" i="27"/>
  <c r="AP125" i="27" s="1"/>
  <c r="M3911" i="79" s="1"/>
  <c r="N3911" i="79" s="1"/>
  <c r="AM80" i="26"/>
  <c r="AO80" i="26" s="1"/>
  <c r="M3682" i="79" s="1"/>
  <c r="N3682" i="79" s="1"/>
  <c r="AQ114" i="25"/>
  <c r="AS114" i="25" s="1"/>
  <c r="M3551" i="79" s="1"/>
  <c r="N3551" i="79" s="1"/>
  <c r="AQ69" i="25"/>
  <c r="AS69" i="25" s="1"/>
  <c r="M3506" i="79" s="1"/>
  <c r="N3506" i="79" s="1"/>
  <c r="AQ57" i="25"/>
  <c r="AS57" i="25" s="1"/>
  <c r="M3494" i="79" s="1"/>
  <c r="N3494" i="79" s="1"/>
  <c r="AQ101" i="25"/>
  <c r="AS101" i="25" s="1"/>
  <c r="M3538" i="79" s="1"/>
  <c r="N3538" i="79" s="1"/>
  <c r="AQ61" i="25"/>
  <c r="AS61" i="25" s="1"/>
  <c r="M3498" i="79" s="1"/>
  <c r="N3498" i="79" s="1"/>
  <c r="AQ109" i="25"/>
  <c r="AS109" i="25" s="1"/>
  <c r="M3546" i="79" s="1"/>
  <c r="N3546" i="79" s="1"/>
  <c r="AQ85" i="25"/>
  <c r="AS85" i="25" s="1"/>
  <c r="M3522" i="79" s="1"/>
  <c r="N3522" i="79" s="1"/>
  <c r="AQ132" i="25"/>
  <c r="AS132" i="25" s="1"/>
  <c r="M3569" i="79" s="1"/>
  <c r="N3569" i="79" s="1"/>
  <c r="AQ91" i="25"/>
  <c r="AS91" i="25" s="1"/>
  <c r="M3528" i="79" s="1"/>
  <c r="N3528" i="79" s="1"/>
  <c r="AQ127" i="25"/>
  <c r="AS127" i="25" s="1"/>
  <c r="M3564" i="79" s="1"/>
  <c r="N3564" i="79" s="1"/>
  <c r="AQ77" i="25"/>
  <c r="AS77" i="25" s="1"/>
  <c r="M3514" i="79" s="1"/>
  <c r="N3514" i="79" s="1"/>
  <c r="AQ130" i="25"/>
  <c r="AS130" i="25" s="1"/>
  <c r="M3567" i="79" s="1"/>
  <c r="N3567" i="79" s="1"/>
  <c r="AQ53" i="25"/>
  <c r="AS53" i="25" s="1"/>
  <c r="M3490" i="79" s="1"/>
  <c r="N3490" i="79" s="1"/>
  <c r="AQ105" i="25"/>
  <c r="AS105" i="25" s="1"/>
  <c r="M3542" i="79" s="1"/>
  <c r="N3542" i="79" s="1"/>
  <c r="AQ110" i="25"/>
  <c r="AS110" i="25" s="1"/>
  <c r="M3547" i="79" s="1"/>
  <c r="N3547" i="79" s="1"/>
  <c r="AQ97" i="25"/>
  <c r="AS97" i="25" s="1"/>
  <c r="M3534" i="79" s="1"/>
  <c r="N3534" i="79" s="1"/>
  <c r="AQ60" i="25"/>
  <c r="AS60" i="25" s="1"/>
  <c r="M3497" i="79" s="1"/>
  <c r="N3497" i="79" s="1"/>
  <c r="AQ93" i="25"/>
  <c r="AS93" i="25" s="1"/>
  <c r="M3530" i="79" s="1"/>
  <c r="N3530" i="79" s="1"/>
  <c r="AQ111" i="25"/>
  <c r="AS111" i="25" s="1"/>
  <c r="M3548" i="79" s="1"/>
  <c r="N3548" i="79" s="1"/>
  <c r="AQ131" i="25"/>
  <c r="AS131" i="25" s="1"/>
  <c r="M3568" i="79" s="1"/>
  <c r="N3568" i="79" s="1"/>
  <c r="AN22" i="13"/>
  <c r="I19" i="37" s="1"/>
  <c r="AK104" i="13"/>
  <c r="AK96" i="13"/>
  <c r="AK88" i="13"/>
  <c r="AK80" i="13"/>
  <c r="AK72" i="13"/>
  <c r="AK64" i="13"/>
  <c r="AK56" i="13"/>
  <c r="AK48" i="13"/>
  <c r="AK40" i="13"/>
  <c r="AK32" i="13"/>
  <c r="AK24" i="13"/>
  <c r="AL100" i="13"/>
  <c r="AL92" i="13"/>
  <c r="AL84" i="13"/>
  <c r="AL76" i="13"/>
  <c r="AL68" i="13"/>
  <c r="AL60" i="13"/>
  <c r="AL52" i="13"/>
  <c r="AL44" i="13"/>
  <c r="AL36" i="13"/>
  <c r="AL28" i="13"/>
  <c r="AM104" i="13"/>
  <c r="AM96" i="13"/>
  <c r="AM88" i="13"/>
  <c r="AM80" i="13"/>
  <c r="AM72" i="13"/>
  <c r="AM64" i="13"/>
  <c r="AM56" i="13"/>
  <c r="AM48" i="13"/>
  <c r="AM40" i="13"/>
  <c r="AM32" i="13"/>
  <c r="AM24" i="13"/>
  <c r="AN100" i="13"/>
  <c r="AN92" i="13"/>
  <c r="AN84" i="13"/>
  <c r="AN76" i="13"/>
  <c r="AN68" i="13"/>
  <c r="AN60" i="13"/>
  <c r="AN52" i="13"/>
  <c r="AN44" i="13"/>
  <c r="AN36" i="13"/>
  <c r="AN28" i="13"/>
  <c r="AO104" i="13"/>
  <c r="AO96" i="13"/>
  <c r="AO88" i="13"/>
  <c r="AO80" i="13"/>
  <c r="AO72" i="13"/>
  <c r="AO64" i="13"/>
  <c r="AO56" i="13"/>
  <c r="AO48" i="13"/>
  <c r="AO40" i="13"/>
  <c r="AO32" i="13"/>
  <c r="AO24" i="13"/>
  <c r="AP100" i="13"/>
  <c r="AP92" i="13"/>
  <c r="AP84" i="13"/>
  <c r="AP76" i="13"/>
  <c r="AP68" i="13"/>
  <c r="AP60" i="13"/>
  <c r="AP52" i="13"/>
  <c r="AP44" i="13"/>
  <c r="AP36" i="13"/>
  <c r="AP28" i="13"/>
  <c r="AQ104" i="13"/>
  <c r="AQ96" i="13"/>
  <c r="AQ88" i="13"/>
  <c r="AQ80" i="13"/>
  <c r="AQ72" i="13"/>
  <c r="AQ64" i="13"/>
  <c r="AQ56" i="13"/>
  <c r="AQ48" i="13"/>
  <c r="AQ40" i="13"/>
  <c r="AQ32" i="13"/>
  <c r="AQ24" i="13"/>
  <c r="AP104" i="22"/>
  <c r="AR104" i="22" s="1"/>
  <c r="M2797" i="79" s="1"/>
  <c r="N2797" i="79" s="1"/>
  <c r="AO93" i="22"/>
  <c r="AQ93" i="22" s="1"/>
  <c r="M2872" i="79" s="1"/>
  <c r="N2872" i="79" s="1"/>
  <c r="AN53" i="32"/>
  <c r="AP53" i="32" s="1"/>
  <c r="M4262" i="79" s="1"/>
  <c r="N4262" i="79" s="1"/>
  <c r="AN57" i="32"/>
  <c r="AP57" i="32" s="1"/>
  <c r="M4266" i="79" s="1"/>
  <c r="N4266" i="79" s="1"/>
  <c r="AN118" i="32"/>
  <c r="AP118" i="32" s="1"/>
  <c r="M4327" i="79" s="1"/>
  <c r="N4327" i="79" s="1"/>
  <c r="AN98" i="32"/>
  <c r="AP98" i="32" s="1"/>
  <c r="M4307" i="79" s="1"/>
  <c r="N4307" i="79" s="1"/>
  <c r="AN115" i="32"/>
  <c r="AP115" i="32" s="1"/>
  <c r="M4324" i="79" s="1"/>
  <c r="N4324" i="79" s="1"/>
  <c r="AN100" i="31"/>
  <c r="AP100" i="31" s="1"/>
  <c r="M4145" i="79" s="1"/>
  <c r="N4145" i="79" s="1"/>
  <c r="AN119" i="31"/>
  <c r="AP119" i="31" s="1"/>
  <c r="M4164" i="79" s="1"/>
  <c r="N4164" i="79" s="1"/>
  <c r="AN58" i="31"/>
  <c r="AP58" i="31" s="1"/>
  <c r="M4103" i="79" s="1"/>
  <c r="N4103" i="79" s="1"/>
  <c r="AN82" i="31"/>
  <c r="AP82" i="31" s="1"/>
  <c r="M4127" i="79" s="1"/>
  <c r="N4127" i="79" s="1"/>
  <c r="AN55" i="31"/>
  <c r="AP55" i="31" s="1"/>
  <c r="M4100" i="79" s="1"/>
  <c r="N4100" i="79" s="1"/>
  <c r="AN96" i="31"/>
  <c r="AP96" i="31" s="1"/>
  <c r="M4141" i="79" s="1"/>
  <c r="N4141" i="79" s="1"/>
  <c r="AN45" i="31"/>
  <c r="AP45" i="31" s="1"/>
  <c r="M4090" i="79" s="1"/>
  <c r="N4090" i="79" s="1"/>
  <c r="AN111" i="31"/>
  <c r="AP111" i="31" s="1"/>
  <c r="M4156" i="79" s="1"/>
  <c r="N4156" i="79" s="1"/>
  <c r="AN81" i="31"/>
  <c r="AP81" i="31" s="1"/>
  <c r="M4126" i="79" s="1"/>
  <c r="N4126" i="79" s="1"/>
  <c r="AN52" i="31"/>
  <c r="AP52" i="31" s="1"/>
  <c r="M4097" i="79" s="1"/>
  <c r="N4097" i="79" s="1"/>
  <c r="AN120" i="31"/>
  <c r="AP120" i="31" s="1"/>
  <c r="M4165" i="79" s="1"/>
  <c r="N4165" i="79" s="1"/>
  <c r="AN97" i="31"/>
  <c r="AP97" i="31" s="1"/>
  <c r="M4142" i="79" s="1"/>
  <c r="N4142" i="79" s="1"/>
  <c r="AN98" i="31"/>
  <c r="AP98" i="31" s="1"/>
  <c r="M4143" i="79" s="1"/>
  <c r="N4143" i="79" s="1"/>
  <c r="AN71" i="31"/>
  <c r="AP71" i="31" s="1"/>
  <c r="M4116" i="79" s="1"/>
  <c r="N4116" i="79" s="1"/>
  <c r="AN115" i="31"/>
  <c r="AP115" i="31" s="1"/>
  <c r="M4160" i="79" s="1"/>
  <c r="N4160" i="79" s="1"/>
  <c r="AN80" i="31"/>
  <c r="AP80" i="31" s="1"/>
  <c r="M4125" i="79" s="1"/>
  <c r="N4125" i="79" s="1"/>
  <c r="AN117" i="30"/>
  <c r="M3980" i="79" s="1"/>
  <c r="N3980" i="79" s="1"/>
  <c r="AN63" i="30"/>
  <c r="M3926" i="79" s="1"/>
  <c r="N3926" i="79" s="1"/>
  <c r="AN55" i="30"/>
  <c r="M3918" i="79" s="1"/>
  <c r="N3918" i="79" s="1"/>
  <c r="AN120" i="30"/>
  <c r="M3983" i="79" s="1"/>
  <c r="N3983" i="79" s="1"/>
  <c r="AN56" i="30"/>
  <c r="M3919" i="79" s="1"/>
  <c r="N3919" i="79" s="1"/>
  <c r="AO83" i="27"/>
  <c r="AQ83" i="27" s="1"/>
  <c r="M3784" i="79" s="1"/>
  <c r="N3784" i="79" s="1"/>
  <c r="AN77" i="30"/>
  <c r="M3940" i="79" s="1"/>
  <c r="N3940" i="79" s="1"/>
  <c r="AN90" i="30"/>
  <c r="M3953" i="79" s="1"/>
  <c r="N3953" i="79" s="1"/>
  <c r="AO87" i="27"/>
  <c r="AQ87" i="27" s="1"/>
  <c r="M3788" i="79" s="1"/>
  <c r="N3788" i="79" s="1"/>
  <c r="AN83" i="32"/>
  <c r="AP83" i="32" s="1"/>
  <c r="M4292" i="79" s="1"/>
  <c r="N4292" i="79" s="1"/>
  <c r="AN87" i="31"/>
  <c r="AP87" i="31" s="1"/>
  <c r="M4132" i="79" s="1"/>
  <c r="N4132" i="79" s="1"/>
  <c r="AN48" i="31"/>
  <c r="AP48" i="31" s="1"/>
  <c r="M4093" i="79" s="1"/>
  <c r="N4093" i="79" s="1"/>
  <c r="AO69" i="27"/>
  <c r="AQ69" i="27" s="1"/>
  <c r="M3770" i="79" s="1"/>
  <c r="N3770" i="79" s="1"/>
  <c r="AN55" i="32"/>
  <c r="AP55" i="32" s="1"/>
  <c r="M4264" i="79" s="1"/>
  <c r="N4264" i="79" s="1"/>
  <c r="AN49" i="32"/>
  <c r="AP49" i="32" s="1"/>
  <c r="M4258" i="79" s="1"/>
  <c r="N4258" i="79" s="1"/>
  <c r="AN68" i="32"/>
  <c r="AP68" i="32" s="1"/>
  <c r="M4277" i="79" s="1"/>
  <c r="N4277" i="79" s="1"/>
  <c r="AN117" i="31"/>
  <c r="AP117" i="31" s="1"/>
  <c r="M4162" i="79" s="1"/>
  <c r="N4162" i="79" s="1"/>
  <c r="AN62" i="31"/>
  <c r="AP62" i="31" s="1"/>
  <c r="M4107" i="79" s="1"/>
  <c r="N4107" i="79" s="1"/>
  <c r="AN77" i="31"/>
  <c r="AP77" i="31" s="1"/>
  <c r="M4122" i="79" s="1"/>
  <c r="N4122" i="79" s="1"/>
  <c r="AN118" i="31"/>
  <c r="AP118" i="31" s="1"/>
  <c r="M4163" i="79" s="1"/>
  <c r="N4163" i="79" s="1"/>
  <c r="AN101" i="31"/>
  <c r="AP101" i="31" s="1"/>
  <c r="M4146" i="79" s="1"/>
  <c r="N4146" i="79" s="1"/>
  <c r="AN78" i="31"/>
  <c r="AP78" i="31" s="1"/>
  <c r="M4123" i="79" s="1"/>
  <c r="N4123" i="79" s="1"/>
  <c r="AN80" i="30"/>
  <c r="M3943" i="79" s="1"/>
  <c r="N3943" i="79" s="1"/>
  <c r="AN106" i="30"/>
  <c r="M3969" i="79" s="1"/>
  <c r="N3969" i="79" s="1"/>
  <c r="AN133" i="30"/>
  <c r="M3996" i="79" s="1"/>
  <c r="N3996" i="79" s="1"/>
  <c r="AN98" i="30"/>
  <c r="M3961" i="79" s="1"/>
  <c r="N3961" i="79" s="1"/>
  <c r="AN134" i="30"/>
  <c r="M3997" i="79" s="1"/>
  <c r="N3997" i="79" s="1"/>
  <c r="AN58" i="30"/>
  <c r="M3921" i="79" s="1"/>
  <c r="N3921" i="79" s="1"/>
  <c r="AO55" i="27"/>
  <c r="AQ55" i="27" s="1"/>
  <c r="M3756" i="79" s="1"/>
  <c r="N3756" i="79" s="1"/>
  <c r="AN120" i="32"/>
  <c r="AP120" i="32" s="1"/>
  <c r="M4329" i="79" s="1"/>
  <c r="N4329" i="79" s="1"/>
  <c r="AN86" i="31"/>
  <c r="AP86" i="31" s="1"/>
  <c r="M4131" i="79" s="1"/>
  <c r="N4131" i="79" s="1"/>
  <c r="AN138" i="30"/>
  <c r="M4001" i="79" s="1"/>
  <c r="N4001" i="79" s="1"/>
  <c r="AN130" i="30"/>
  <c r="M3993" i="79" s="1"/>
  <c r="N3993" i="79" s="1"/>
  <c r="AN115" i="30"/>
  <c r="M3978" i="79" s="1"/>
  <c r="N3978" i="79" s="1"/>
  <c r="AO53" i="27"/>
  <c r="AQ53" i="27" s="1"/>
  <c r="M3754" i="79" s="1"/>
  <c r="N3754" i="79" s="1"/>
  <c r="AO115" i="27"/>
  <c r="AQ115" i="27" s="1"/>
  <c r="M3816" i="79" s="1"/>
  <c r="N3816" i="79" s="1"/>
  <c r="AN74" i="26"/>
  <c r="AP74" i="26" s="1"/>
  <c r="M3589" i="79" s="1"/>
  <c r="N3589" i="79" s="1"/>
  <c r="AN84" i="32"/>
  <c r="AP84" i="32" s="1"/>
  <c r="M4293" i="79" s="1"/>
  <c r="N4293" i="79" s="1"/>
  <c r="AN92" i="30"/>
  <c r="M3955" i="79" s="1"/>
  <c r="N3955" i="79" s="1"/>
  <c r="AN62" i="32"/>
  <c r="AP62" i="32" s="1"/>
  <c r="M4271" i="79" s="1"/>
  <c r="N4271" i="79" s="1"/>
  <c r="AN44" i="32"/>
  <c r="AP44" i="32" s="1"/>
  <c r="M4253" i="79" s="1"/>
  <c r="N4253" i="79" s="1"/>
  <c r="AN122" i="31"/>
  <c r="AP122" i="31" s="1"/>
  <c r="M4167" i="79" s="1"/>
  <c r="N4167" i="79" s="1"/>
  <c r="AN114" i="31"/>
  <c r="AP114" i="31" s="1"/>
  <c r="M4159" i="79" s="1"/>
  <c r="N4159" i="79" s="1"/>
  <c r="AN113" i="31"/>
  <c r="AP113" i="31" s="1"/>
  <c r="M4158" i="79" s="1"/>
  <c r="N4158" i="79" s="1"/>
  <c r="AN103" i="31"/>
  <c r="AP103" i="31" s="1"/>
  <c r="M4148" i="79" s="1"/>
  <c r="N4148" i="79" s="1"/>
  <c r="AN132" i="30"/>
  <c r="M3995" i="79" s="1"/>
  <c r="N3995" i="79" s="1"/>
  <c r="AN71" i="30"/>
  <c r="M3934" i="79" s="1"/>
  <c r="N3934" i="79" s="1"/>
  <c r="AN121" i="32"/>
  <c r="AP121" i="32" s="1"/>
  <c r="M4330" i="79" s="1"/>
  <c r="N4330" i="79" s="1"/>
  <c r="AN66" i="32"/>
  <c r="AP66" i="32" s="1"/>
  <c r="M4275" i="79" s="1"/>
  <c r="N4275" i="79" s="1"/>
  <c r="AN100" i="32"/>
  <c r="AP100" i="32" s="1"/>
  <c r="M4309" i="79" s="1"/>
  <c r="N4309" i="79" s="1"/>
  <c r="AN61" i="32"/>
  <c r="AP61" i="32" s="1"/>
  <c r="M4270" i="79" s="1"/>
  <c r="N4270" i="79" s="1"/>
  <c r="AN90" i="31"/>
  <c r="AP90" i="31" s="1"/>
  <c r="M4135" i="79" s="1"/>
  <c r="N4135" i="79" s="1"/>
  <c r="AN75" i="31"/>
  <c r="AP75" i="31" s="1"/>
  <c r="M4120" i="79" s="1"/>
  <c r="N4120" i="79" s="1"/>
  <c r="AN124" i="31"/>
  <c r="AP124" i="31" s="1"/>
  <c r="M4169" i="79" s="1"/>
  <c r="N4169" i="79" s="1"/>
  <c r="AN92" i="31"/>
  <c r="AP92" i="31" s="1"/>
  <c r="M4137" i="79" s="1"/>
  <c r="N4137" i="79" s="1"/>
  <c r="AN50" i="31"/>
  <c r="AP50" i="31" s="1"/>
  <c r="M4095" i="79" s="1"/>
  <c r="N4095" i="79" s="1"/>
  <c r="AN106" i="31"/>
  <c r="AP106" i="31" s="1"/>
  <c r="M4151" i="79" s="1"/>
  <c r="N4151" i="79" s="1"/>
  <c r="AN79" i="31"/>
  <c r="AP79" i="31" s="1"/>
  <c r="M4124" i="79" s="1"/>
  <c r="N4124" i="79" s="1"/>
  <c r="AN49" i="31"/>
  <c r="AP49" i="31" s="1"/>
  <c r="M4094" i="79" s="1"/>
  <c r="N4094" i="79" s="1"/>
  <c r="AN59" i="31"/>
  <c r="AP59" i="31" s="1"/>
  <c r="M4104" i="79" s="1"/>
  <c r="N4104" i="79" s="1"/>
  <c r="AN95" i="31"/>
  <c r="AP95" i="31" s="1"/>
  <c r="M4140" i="79" s="1"/>
  <c r="N4140" i="79" s="1"/>
  <c r="AN108" i="31"/>
  <c r="AP108" i="31" s="1"/>
  <c r="M4153" i="79" s="1"/>
  <c r="N4153" i="79" s="1"/>
  <c r="AN66" i="31"/>
  <c r="AP66" i="31" s="1"/>
  <c r="M4111" i="79" s="1"/>
  <c r="N4111" i="79" s="1"/>
  <c r="AN112" i="31"/>
  <c r="AP112" i="31" s="1"/>
  <c r="M4157" i="79" s="1"/>
  <c r="N4157" i="79" s="1"/>
  <c r="AN61" i="31"/>
  <c r="AP61" i="31" s="1"/>
  <c r="M4106" i="79" s="1"/>
  <c r="N4106" i="79" s="1"/>
  <c r="AN124" i="30"/>
  <c r="M3987" i="79" s="1"/>
  <c r="N3987" i="79" s="1"/>
  <c r="AN65" i="30"/>
  <c r="M3928" i="79" s="1"/>
  <c r="N3928" i="79" s="1"/>
  <c r="AN114" i="30"/>
  <c r="M3977" i="79" s="1"/>
  <c r="N3977" i="79" s="1"/>
  <c r="AN87" i="30"/>
  <c r="M3950" i="79" s="1"/>
  <c r="N3950" i="79" s="1"/>
  <c r="AN128" i="30"/>
  <c r="M3991" i="79" s="1"/>
  <c r="N3991" i="79" s="1"/>
  <c r="AN79" i="30"/>
  <c r="M3942" i="79" s="1"/>
  <c r="N3942" i="79" s="1"/>
  <c r="AO86" i="27"/>
  <c r="AQ86" i="27" s="1"/>
  <c r="M3787" i="79" s="1"/>
  <c r="N3787" i="79" s="1"/>
  <c r="AO47" i="27"/>
  <c r="AQ47" i="27" s="1"/>
  <c r="M3748" i="79" s="1"/>
  <c r="N3748" i="79" s="1"/>
  <c r="AN46" i="32"/>
  <c r="AP46" i="32" s="1"/>
  <c r="M4255" i="79" s="1"/>
  <c r="N4255" i="79" s="1"/>
  <c r="AN93" i="31"/>
  <c r="AP93" i="31" s="1"/>
  <c r="M4138" i="79" s="1"/>
  <c r="N4138" i="79" s="1"/>
  <c r="AN129" i="30"/>
  <c r="M3992" i="79" s="1"/>
  <c r="N3992" i="79" s="1"/>
  <c r="AN122" i="30"/>
  <c r="M3985" i="79" s="1"/>
  <c r="N3985" i="79" s="1"/>
  <c r="AO127" i="27"/>
  <c r="AQ127" i="27" s="1"/>
  <c r="M3828" i="79" s="1"/>
  <c r="N3828" i="79" s="1"/>
  <c r="AN56" i="32"/>
  <c r="AP56" i="32" s="1"/>
  <c r="M4265" i="79" s="1"/>
  <c r="N4265" i="79" s="1"/>
  <c r="AN127" i="30"/>
  <c r="M3990" i="79" s="1"/>
  <c r="N3990" i="79" s="1"/>
  <c r="AO75" i="27"/>
  <c r="AQ75" i="27" s="1"/>
  <c r="M3776" i="79" s="1"/>
  <c r="N3776" i="79" s="1"/>
  <c r="AN63" i="31"/>
  <c r="AP63" i="31" s="1"/>
  <c r="M4108" i="79" s="1"/>
  <c r="N4108" i="79" s="1"/>
  <c r="AN99" i="31"/>
  <c r="AP99" i="31" s="1"/>
  <c r="M4144" i="79" s="1"/>
  <c r="N4144" i="79" s="1"/>
  <c r="AN88" i="31"/>
  <c r="AP88" i="31" s="1"/>
  <c r="M4133" i="79" s="1"/>
  <c r="N4133" i="79" s="1"/>
  <c r="AN44" i="31"/>
  <c r="AP44" i="31" s="1"/>
  <c r="M4089" i="79" s="1"/>
  <c r="N4089" i="79" s="1"/>
  <c r="AN85" i="30"/>
  <c r="M3948" i="79" s="1"/>
  <c r="N3948" i="79" s="1"/>
  <c r="AN107" i="32"/>
  <c r="AP107" i="32" s="1"/>
  <c r="M4316" i="79" s="1"/>
  <c r="N4316" i="79" s="1"/>
  <c r="AN96" i="32"/>
  <c r="AP96" i="32" s="1"/>
  <c r="M4305" i="79" s="1"/>
  <c r="N4305" i="79" s="1"/>
  <c r="AN113" i="32"/>
  <c r="AP113" i="32" s="1"/>
  <c r="M4322" i="79" s="1"/>
  <c r="N4322" i="79" s="1"/>
  <c r="AN93" i="32"/>
  <c r="AP93" i="32" s="1"/>
  <c r="M4302" i="79" s="1"/>
  <c r="N4302" i="79" s="1"/>
  <c r="AN70" i="31"/>
  <c r="AP70" i="31" s="1"/>
  <c r="M4115" i="79" s="1"/>
  <c r="N4115" i="79" s="1"/>
  <c r="AN46" i="31"/>
  <c r="AP46" i="31" s="1"/>
  <c r="M4091" i="79" s="1"/>
  <c r="N4091" i="79" s="1"/>
  <c r="AN95" i="30"/>
  <c r="M3958" i="79" s="1"/>
  <c r="N3958" i="79" s="1"/>
  <c r="AO67" i="27"/>
  <c r="AQ67" i="27" s="1"/>
  <c r="M3768" i="79" s="1"/>
  <c r="N3768" i="79" s="1"/>
  <c r="AN54" i="32"/>
  <c r="AP54" i="32" s="1"/>
  <c r="M4263" i="79" s="1"/>
  <c r="N4263" i="79" s="1"/>
  <c r="AN53" i="31"/>
  <c r="AP53" i="31" s="1"/>
  <c r="M4098" i="79" s="1"/>
  <c r="N4098" i="79" s="1"/>
  <c r="AN64" i="31"/>
  <c r="AP64" i="31" s="1"/>
  <c r="M4109" i="79" s="1"/>
  <c r="N4109" i="79" s="1"/>
  <c r="AN123" i="31"/>
  <c r="AP123" i="31" s="1"/>
  <c r="M4168" i="79" s="1"/>
  <c r="N4168" i="79" s="1"/>
  <c r="AN73" i="31"/>
  <c r="AP73" i="31" s="1"/>
  <c r="M4118" i="79" s="1"/>
  <c r="N4118" i="79" s="1"/>
  <c r="AN97" i="30"/>
  <c r="M3960" i="79" s="1"/>
  <c r="N3960" i="79" s="1"/>
  <c r="AN64" i="30"/>
  <c r="M3927" i="79" s="1"/>
  <c r="N3927" i="79" s="1"/>
  <c r="AN86" i="32"/>
  <c r="AP86" i="32" s="1"/>
  <c r="M4295" i="79" s="1"/>
  <c r="N4295" i="79" s="1"/>
  <c r="AN68" i="31"/>
  <c r="AP68" i="31" s="1"/>
  <c r="M4113" i="79" s="1"/>
  <c r="N4113" i="79" s="1"/>
  <c r="AN107" i="31"/>
  <c r="AP107" i="31" s="1"/>
  <c r="M4152" i="79" s="1"/>
  <c r="N4152" i="79" s="1"/>
  <c r="AN72" i="31"/>
  <c r="AP72" i="31" s="1"/>
  <c r="M4117" i="79" s="1"/>
  <c r="N4117" i="79" s="1"/>
  <c r="AN121" i="31"/>
  <c r="AP121" i="31" s="1"/>
  <c r="M4166" i="79" s="1"/>
  <c r="N4166" i="79" s="1"/>
  <c r="AN89" i="31"/>
  <c r="AP89" i="31" s="1"/>
  <c r="M4134" i="79" s="1"/>
  <c r="N4134" i="79" s="1"/>
  <c r="AN60" i="31"/>
  <c r="AP60" i="31" s="1"/>
  <c r="M4105" i="79" s="1"/>
  <c r="N4105" i="79" s="1"/>
  <c r="AN109" i="31"/>
  <c r="AP109" i="31" s="1"/>
  <c r="M4154" i="79" s="1"/>
  <c r="N4154" i="79" s="1"/>
  <c r="AN67" i="31"/>
  <c r="AP67" i="31" s="1"/>
  <c r="M4112" i="79" s="1"/>
  <c r="N4112" i="79" s="1"/>
  <c r="AN116" i="31"/>
  <c r="AP116" i="31" s="1"/>
  <c r="M4161" i="79" s="1"/>
  <c r="N4161" i="79" s="1"/>
  <c r="AN74" i="31"/>
  <c r="AP74" i="31" s="1"/>
  <c r="M4119" i="79" s="1"/>
  <c r="N4119" i="79" s="1"/>
  <c r="AN47" i="31"/>
  <c r="AP47" i="31" s="1"/>
  <c r="M4092" i="79" s="1"/>
  <c r="N4092" i="79" s="1"/>
  <c r="AN91" i="31"/>
  <c r="AP91" i="31" s="1"/>
  <c r="M4136" i="79" s="1"/>
  <c r="N4136" i="79" s="1"/>
  <c r="AN56" i="31"/>
  <c r="AP56" i="31" s="1"/>
  <c r="M4101" i="79" s="1"/>
  <c r="N4101" i="79" s="1"/>
  <c r="AN105" i="31"/>
  <c r="AP105" i="31" s="1"/>
  <c r="M4150" i="79" s="1"/>
  <c r="N4150" i="79" s="1"/>
  <c r="AN76" i="31"/>
  <c r="AP76" i="31" s="1"/>
  <c r="M4121" i="79" s="1"/>
  <c r="N4121" i="79" s="1"/>
  <c r="AN51" i="31"/>
  <c r="AP51" i="31" s="1"/>
  <c r="M4096" i="79" s="1"/>
  <c r="N4096" i="79" s="1"/>
  <c r="AN102" i="30"/>
  <c r="M3965" i="79" s="1"/>
  <c r="N3965" i="79" s="1"/>
  <c r="AN137" i="30"/>
  <c r="M4000" i="79" s="1"/>
  <c r="N4000" i="79" s="1"/>
  <c r="AN70" i="30"/>
  <c r="M3933" i="79" s="1"/>
  <c r="N3933" i="79" s="1"/>
  <c r="AN119" i="30"/>
  <c r="M3982" i="79" s="1"/>
  <c r="N3982" i="79" s="1"/>
  <c r="AN96" i="30"/>
  <c r="M3959" i="79" s="1"/>
  <c r="N3959" i="79" s="1"/>
  <c r="AN111" i="30"/>
  <c r="M3974" i="79" s="1"/>
  <c r="N3974" i="79" s="1"/>
  <c r="AN88" i="30"/>
  <c r="M3951" i="79" s="1"/>
  <c r="N3951" i="79" s="1"/>
  <c r="AN82" i="32"/>
  <c r="AP82" i="32" s="1"/>
  <c r="M4291" i="79" s="1"/>
  <c r="N4291" i="79" s="1"/>
  <c r="AN54" i="31"/>
  <c r="AP54" i="31" s="1"/>
  <c r="M4099" i="79" s="1"/>
  <c r="N4099" i="79" s="1"/>
  <c r="AN102" i="31"/>
  <c r="AP102" i="31" s="1"/>
  <c r="M4147" i="79" s="1"/>
  <c r="N4147" i="79" s="1"/>
  <c r="AN69" i="30"/>
  <c r="M3932" i="79" s="1"/>
  <c r="N3932" i="79" s="1"/>
  <c r="AN85" i="32"/>
  <c r="AP85" i="32" s="1"/>
  <c r="M4294" i="79" s="1"/>
  <c r="N4294" i="79" s="1"/>
  <c r="AN104" i="31"/>
  <c r="AP104" i="31" s="1"/>
  <c r="M4149" i="79" s="1"/>
  <c r="N4149" i="79" s="1"/>
  <c r="AN57" i="31"/>
  <c r="AP57" i="31" s="1"/>
  <c r="M4102" i="79" s="1"/>
  <c r="N4102" i="79" s="1"/>
  <c r="AN84" i="31"/>
  <c r="AP84" i="31" s="1"/>
  <c r="M4129" i="79" s="1"/>
  <c r="N4129" i="79" s="1"/>
  <c r="AN65" i="31"/>
  <c r="AP65" i="31" s="1"/>
  <c r="M4110" i="79" s="1"/>
  <c r="N4110" i="79" s="1"/>
  <c r="AN83" i="31"/>
  <c r="AP83" i="31" s="1"/>
  <c r="M4128" i="79" s="1"/>
  <c r="N4128" i="79" s="1"/>
  <c r="AN103" i="32"/>
  <c r="AP103" i="32" s="1"/>
  <c r="M4312" i="79" s="1"/>
  <c r="N4312" i="79" s="1"/>
  <c r="AN69" i="31"/>
  <c r="AP69" i="31" s="1"/>
  <c r="M4114" i="79" s="1"/>
  <c r="N4114" i="79" s="1"/>
  <c r="AN72" i="30"/>
  <c r="M3935" i="79" s="1"/>
  <c r="N3935" i="79" s="1"/>
  <c r="AN66" i="30"/>
  <c r="M3929" i="79" s="1"/>
  <c r="N3929" i="79" s="1"/>
  <c r="AO59" i="27"/>
  <c r="AQ59" i="27" s="1"/>
  <c r="M3760" i="79" s="1"/>
  <c r="N3760" i="79" s="1"/>
  <c r="AO70" i="27"/>
  <c r="AQ70" i="27" s="1"/>
  <c r="M3771" i="79" s="1"/>
  <c r="N3771" i="79" s="1"/>
  <c r="AN112" i="30"/>
  <c r="M3975" i="79" s="1"/>
  <c r="N3975" i="79" s="1"/>
  <c r="AN60" i="30"/>
  <c r="M3923" i="79" s="1"/>
  <c r="N3923" i="79" s="1"/>
  <c r="AN136" i="30"/>
  <c r="M3999" i="79" s="1"/>
  <c r="N3999" i="79" s="1"/>
  <c r="AN80" i="32"/>
  <c r="AP80" i="32" s="1"/>
  <c r="M4289" i="79" s="1"/>
  <c r="N4289" i="79" s="1"/>
  <c r="AN110" i="31"/>
  <c r="AP110" i="31" s="1"/>
  <c r="M4155" i="79" s="1"/>
  <c r="N4155" i="79" s="1"/>
  <c r="AN83" i="30"/>
  <c r="M3946" i="79" s="1"/>
  <c r="N3946" i="79" s="1"/>
  <c r="AN82" i="30"/>
  <c r="M3945" i="79" s="1"/>
  <c r="N3945" i="79" s="1"/>
  <c r="AN64" i="32"/>
  <c r="AP64" i="32" s="1"/>
  <c r="M4273" i="79" s="1"/>
  <c r="N4273" i="79" s="1"/>
  <c r="AN94" i="31"/>
  <c r="AP94" i="31" s="1"/>
  <c r="M4139" i="79" s="1"/>
  <c r="N4139" i="79" s="1"/>
  <c r="AN109" i="30"/>
  <c r="M3972" i="79" s="1"/>
  <c r="N3972" i="79" s="1"/>
  <c r="AO91" i="27"/>
  <c r="AQ91" i="27" s="1"/>
  <c r="M3792" i="79" s="1"/>
  <c r="N3792" i="79" s="1"/>
  <c r="AN85" i="31"/>
  <c r="AP85" i="31" s="1"/>
  <c r="M4130" i="79" s="1"/>
  <c r="N4130" i="79" s="1"/>
  <c r="AN74" i="30"/>
  <c r="M3937" i="79" s="1"/>
  <c r="N3937" i="79" s="1"/>
  <c r="AN101" i="30"/>
  <c r="M3964" i="79" s="1"/>
  <c r="N3964" i="79" s="1"/>
  <c r="AN94" i="32"/>
  <c r="AP94" i="32" s="1"/>
  <c r="M4303" i="79" s="1"/>
  <c r="N4303" i="79" s="1"/>
  <c r="AN78" i="32"/>
  <c r="AP78" i="32" s="1"/>
  <c r="M4287" i="79" s="1"/>
  <c r="N4287" i="79" s="1"/>
  <c r="AN88" i="32"/>
  <c r="AP88" i="32" s="1"/>
  <c r="M4297" i="79" s="1"/>
  <c r="N4297" i="79" s="1"/>
  <c r="AO58" i="27"/>
  <c r="AQ58" i="27" s="1"/>
  <c r="M3759" i="79" s="1"/>
  <c r="N3759" i="79" s="1"/>
  <c r="AO77" i="27"/>
  <c r="AQ77" i="27" s="1"/>
  <c r="M3778" i="79" s="1"/>
  <c r="N3778" i="79" s="1"/>
  <c r="AO73" i="27"/>
  <c r="AQ73" i="27" s="1"/>
  <c r="M3774" i="79" s="1"/>
  <c r="N3774" i="79" s="1"/>
  <c r="AO46" i="27"/>
  <c r="AQ46" i="27" s="1"/>
  <c r="M3747" i="79" s="1"/>
  <c r="N3747" i="79" s="1"/>
  <c r="AN107" i="26"/>
  <c r="AP107" i="26" s="1"/>
  <c r="M3622" i="79" s="1"/>
  <c r="N3622" i="79" s="1"/>
  <c r="AN60" i="26"/>
  <c r="AP60" i="26" s="1"/>
  <c r="M3575" i="79" s="1"/>
  <c r="N3575" i="79" s="1"/>
  <c r="AN132" i="26"/>
  <c r="AP132" i="26" s="1"/>
  <c r="M3647" i="79" s="1"/>
  <c r="N3647" i="79" s="1"/>
  <c r="AN64" i="26"/>
  <c r="AP64" i="26" s="1"/>
  <c r="M3579" i="79" s="1"/>
  <c r="N3579" i="79" s="1"/>
  <c r="AR118" i="25"/>
  <c r="AT118" i="25" s="1"/>
  <c r="M3465" i="79" s="1"/>
  <c r="N3465" i="79" s="1"/>
  <c r="AR90" i="25"/>
  <c r="AT90" i="25" s="1"/>
  <c r="M3437" i="79" s="1"/>
  <c r="N3437" i="79" s="1"/>
  <c r="AR55" i="25"/>
  <c r="AT55" i="25" s="1"/>
  <c r="M3402" i="79" s="1"/>
  <c r="N3402" i="79" s="1"/>
  <c r="AR51" i="25"/>
  <c r="AT51" i="25" s="1"/>
  <c r="M3398" i="79" s="1"/>
  <c r="N3398" i="79" s="1"/>
  <c r="AR108" i="25"/>
  <c r="AT108" i="25" s="1"/>
  <c r="M3455" i="79" s="1"/>
  <c r="N3455" i="79" s="1"/>
  <c r="AN137" i="26"/>
  <c r="AP137" i="26" s="1"/>
  <c r="M3652" i="79" s="1"/>
  <c r="N3652" i="79" s="1"/>
  <c r="AR49" i="25"/>
  <c r="AT49" i="25" s="1"/>
  <c r="M3396" i="79" s="1"/>
  <c r="N3396" i="79" s="1"/>
  <c r="AR66" i="25"/>
  <c r="AT66" i="25" s="1"/>
  <c r="M3413" i="79" s="1"/>
  <c r="N3413" i="79" s="1"/>
  <c r="AN104" i="32"/>
  <c r="AP104" i="32" s="1"/>
  <c r="M4313" i="79" s="1"/>
  <c r="N4313" i="79" s="1"/>
  <c r="AN81" i="32"/>
  <c r="AP81" i="32" s="1"/>
  <c r="M4290" i="79" s="1"/>
  <c r="N4290" i="79" s="1"/>
  <c r="AO71" i="27"/>
  <c r="AQ71" i="27" s="1"/>
  <c r="M3772" i="79" s="1"/>
  <c r="N3772" i="79" s="1"/>
  <c r="AO110" i="27"/>
  <c r="AQ110" i="27" s="1"/>
  <c r="M3811" i="79" s="1"/>
  <c r="N3811" i="79" s="1"/>
  <c r="AO57" i="27"/>
  <c r="AQ57" i="27" s="1"/>
  <c r="M3758" i="79" s="1"/>
  <c r="N3758" i="79" s="1"/>
  <c r="AO61" i="27"/>
  <c r="AQ61" i="27" s="1"/>
  <c r="M3762" i="79" s="1"/>
  <c r="N3762" i="79" s="1"/>
  <c r="AN62" i="26"/>
  <c r="AP62" i="26" s="1"/>
  <c r="M3577" i="79" s="1"/>
  <c r="N3577" i="79" s="1"/>
  <c r="AN123" i="26"/>
  <c r="AP123" i="26" s="1"/>
  <c r="M3638" i="79" s="1"/>
  <c r="N3638" i="79" s="1"/>
  <c r="AN125" i="26"/>
  <c r="AP125" i="26" s="1"/>
  <c r="M3640" i="79" s="1"/>
  <c r="N3640" i="79" s="1"/>
  <c r="AN99" i="26"/>
  <c r="AP99" i="26" s="1"/>
  <c r="M3614" i="79" s="1"/>
  <c r="N3614" i="79" s="1"/>
  <c r="AR100" i="25"/>
  <c r="AT100" i="25" s="1"/>
  <c r="M3447" i="79" s="1"/>
  <c r="N3447" i="79" s="1"/>
  <c r="AR54" i="25"/>
  <c r="AT54" i="25" s="1"/>
  <c r="M3401" i="79" s="1"/>
  <c r="N3401" i="79" s="1"/>
  <c r="AR106" i="25"/>
  <c r="AT106" i="25" s="1"/>
  <c r="M3453" i="79" s="1"/>
  <c r="N3453" i="79" s="1"/>
  <c r="AR71" i="25"/>
  <c r="AT71" i="25" s="1"/>
  <c r="M3418" i="79" s="1"/>
  <c r="N3418" i="79" s="1"/>
  <c r="AN91" i="26"/>
  <c r="AP91" i="26" s="1"/>
  <c r="M3606" i="79" s="1"/>
  <c r="N3606" i="79" s="1"/>
  <c r="AN104" i="30"/>
  <c r="M3967" i="79" s="1"/>
  <c r="N3967" i="79" s="1"/>
  <c r="AN113" i="26"/>
  <c r="AP113" i="26" s="1"/>
  <c r="M3628" i="79" s="1"/>
  <c r="N3628" i="79" s="1"/>
  <c r="AN110" i="32"/>
  <c r="AP110" i="32" s="1"/>
  <c r="M4319" i="79" s="1"/>
  <c r="N4319" i="79" s="1"/>
  <c r="AN72" i="32"/>
  <c r="AP72" i="32" s="1"/>
  <c r="M4281" i="79" s="1"/>
  <c r="N4281" i="79" s="1"/>
  <c r="AN78" i="26"/>
  <c r="AP78" i="26" s="1"/>
  <c r="M3593" i="79" s="1"/>
  <c r="N3593" i="79" s="1"/>
  <c r="AO93" i="27"/>
  <c r="AQ93" i="27" s="1"/>
  <c r="M3794" i="79" s="1"/>
  <c r="N3794" i="79" s="1"/>
  <c r="AO62" i="27"/>
  <c r="AQ62" i="27" s="1"/>
  <c r="M3763" i="79" s="1"/>
  <c r="N3763" i="79" s="1"/>
  <c r="AN84" i="26"/>
  <c r="AP84" i="26" s="1"/>
  <c r="M3599" i="79" s="1"/>
  <c r="N3599" i="79" s="1"/>
  <c r="AN66" i="26"/>
  <c r="AP66" i="26" s="1"/>
  <c r="M3581" i="79" s="1"/>
  <c r="N3581" i="79" s="1"/>
  <c r="AN90" i="26"/>
  <c r="AP90" i="26" s="1"/>
  <c r="M3605" i="79" s="1"/>
  <c r="N3605" i="79" s="1"/>
  <c r="AN81" i="26"/>
  <c r="AP81" i="26" s="1"/>
  <c r="M3596" i="79" s="1"/>
  <c r="N3596" i="79" s="1"/>
  <c r="AN97" i="26"/>
  <c r="AP97" i="26" s="1"/>
  <c r="M3612" i="79" s="1"/>
  <c r="N3612" i="79" s="1"/>
  <c r="AR96" i="25"/>
  <c r="AT96" i="25" s="1"/>
  <c r="M3443" i="79" s="1"/>
  <c r="N3443" i="79" s="1"/>
  <c r="AR121" i="25"/>
  <c r="AT121" i="25" s="1"/>
  <c r="M3468" i="79" s="1"/>
  <c r="N3468" i="79" s="1"/>
  <c r="AR128" i="25"/>
  <c r="AT128" i="25" s="1"/>
  <c r="M3475" i="79" s="1"/>
  <c r="N3475" i="79" s="1"/>
  <c r="AR123" i="25"/>
  <c r="AT123" i="25" s="1"/>
  <c r="M3470" i="79" s="1"/>
  <c r="N3470" i="79" s="1"/>
  <c r="AR74" i="25"/>
  <c r="AT74" i="25" s="1"/>
  <c r="M3421" i="79" s="1"/>
  <c r="N3421" i="79" s="1"/>
  <c r="AO102" i="27"/>
  <c r="AQ102" i="27" s="1"/>
  <c r="M3803" i="79" s="1"/>
  <c r="N3803" i="79" s="1"/>
  <c r="AO109" i="27"/>
  <c r="AQ109" i="27" s="1"/>
  <c r="M3810" i="79" s="1"/>
  <c r="N3810" i="79" s="1"/>
  <c r="AN88" i="26"/>
  <c r="AP88" i="26" s="1"/>
  <c r="M3603" i="79" s="1"/>
  <c r="N3603" i="79" s="1"/>
  <c r="AN60" i="32"/>
  <c r="AP60" i="32" s="1"/>
  <c r="M4269" i="79" s="1"/>
  <c r="N4269" i="79" s="1"/>
  <c r="AN75" i="32"/>
  <c r="AP75" i="32" s="1"/>
  <c r="M4284" i="79" s="1"/>
  <c r="N4284" i="79" s="1"/>
  <c r="AO52" i="27"/>
  <c r="AQ52" i="27" s="1"/>
  <c r="M3753" i="79" s="1"/>
  <c r="N3753" i="79" s="1"/>
  <c r="AR120" i="25"/>
  <c r="AT120" i="25" s="1"/>
  <c r="M3467" i="79" s="1"/>
  <c r="N3467" i="79" s="1"/>
  <c r="AN136" i="26"/>
  <c r="AP136" i="26" s="1"/>
  <c r="M3651" i="79" s="1"/>
  <c r="N3651" i="79" s="1"/>
  <c r="AN76" i="26"/>
  <c r="AP76" i="26" s="1"/>
  <c r="M3591" i="79" s="1"/>
  <c r="N3591" i="79" s="1"/>
  <c r="AN89" i="32"/>
  <c r="AP89" i="32" s="1"/>
  <c r="M4298" i="79" s="1"/>
  <c r="N4298" i="79" s="1"/>
  <c r="AN102" i="32"/>
  <c r="AP102" i="32" s="1"/>
  <c r="M4311" i="79" s="1"/>
  <c r="N4311" i="79" s="1"/>
  <c r="AO63" i="27"/>
  <c r="AQ63" i="27" s="1"/>
  <c r="M3764" i="79" s="1"/>
  <c r="N3764" i="79" s="1"/>
  <c r="AO66" i="27"/>
  <c r="AQ66" i="27" s="1"/>
  <c r="M3767" i="79" s="1"/>
  <c r="N3767" i="79" s="1"/>
  <c r="AO122" i="27"/>
  <c r="AQ122" i="27" s="1"/>
  <c r="M3823" i="79" s="1"/>
  <c r="N3823" i="79" s="1"/>
  <c r="AO85" i="27"/>
  <c r="AQ85" i="27" s="1"/>
  <c r="M3786" i="79" s="1"/>
  <c r="N3786" i="79" s="1"/>
  <c r="AO120" i="27"/>
  <c r="AQ120" i="27" s="1"/>
  <c r="M3821" i="79" s="1"/>
  <c r="N3821" i="79" s="1"/>
  <c r="AN105" i="26"/>
  <c r="AP105" i="26" s="1"/>
  <c r="M3620" i="79" s="1"/>
  <c r="N3620" i="79" s="1"/>
  <c r="AN108" i="26"/>
  <c r="AP108" i="26" s="1"/>
  <c r="M3623" i="79" s="1"/>
  <c r="N3623" i="79" s="1"/>
  <c r="AN69" i="26"/>
  <c r="AP69" i="26" s="1"/>
  <c r="M3584" i="79" s="1"/>
  <c r="N3584" i="79" s="1"/>
  <c r="AN89" i="26"/>
  <c r="AP89" i="26" s="1"/>
  <c r="M3604" i="79" s="1"/>
  <c r="N3604" i="79" s="1"/>
  <c r="AR117" i="25"/>
  <c r="AT117" i="25" s="1"/>
  <c r="M3464" i="79" s="1"/>
  <c r="N3464" i="79" s="1"/>
  <c r="AR83" i="25"/>
  <c r="AT83" i="25" s="1"/>
  <c r="M3430" i="79" s="1"/>
  <c r="N3430" i="79" s="1"/>
  <c r="AR72" i="25"/>
  <c r="AT72" i="25" s="1"/>
  <c r="M3419" i="79" s="1"/>
  <c r="N3419" i="79" s="1"/>
  <c r="AR104" i="25"/>
  <c r="AT104" i="25" s="1"/>
  <c r="M3451" i="79" s="1"/>
  <c r="N3451" i="79" s="1"/>
  <c r="AN98" i="26"/>
  <c r="AP98" i="26" s="1"/>
  <c r="M3613" i="79" s="1"/>
  <c r="N3613" i="79" s="1"/>
  <c r="AN133" i="26"/>
  <c r="AP133" i="26" s="1"/>
  <c r="M3648" i="79" s="1"/>
  <c r="N3648" i="79" s="1"/>
  <c r="AN115" i="26"/>
  <c r="AP115" i="26" s="1"/>
  <c r="M3630" i="79" s="1"/>
  <c r="N3630" i="79" s="1"/>
  <c r="AO74" i="27"/>
  <c r="AQ74" i="27" s="1"/>
  <c r="M3775" i="79" s="1"/>
  <c r="N3775" i="79" s="1"/>
  <c r="AO81" i="27"/>
  <c r="AQ81" i="27" s="1"/>
  <c r="M3782" i="79" s="1"/>
  <c r="N3782" i="79" s="1"/>
  <c r="AN112" i="32"/>
  <c r="AP112" i="32" s="1"/>
  <c r="M4321" i="79" s="1"/>
  <c r="N4321" i="79" s="1"/>
  <c r="AO107" i="27"/>
  <c r="AQ107" i="27" s="1"/>
  <c r="M3808" i="79" s="1"/>
  <c r="N3808" i="79" s="1"/>
  <c r="AO90" i="27"/>
  <c r="AQ90" i="27" s="1"/>
  <c r="M3791" i="79" s="1"/>
  <c r="N3791" i="79" s="1"/>
  <c r="AO48" i="27"/>
  <c r="AQ48" i="27" s="1"/>
  <c r="M3749" i="79" s="1"/>
  <c r="N3749" i="79" s="1"/>
  <c r="AN112" i="26"/>
  <c r="AP112" i="26" s="1"/>
  <c r="M3627" i="79" s="1"/>
  <c r="N3627" i="79" s="1"/>
  <c r="AN110" i="26"/>
  <c r="AP110" i="26" s="1"/>
  <c r="M3625" i="79" s="1"/>
  <c r="N3625" i="79" s="1"/>
  <c r="AN142" i="26"/>
  <c r="AP142" i="26" s="1"/>
  <c r="M3657" i="79" s="1"/>
  <c r="N3657" i="79" s="1"/>
  <c r="AN131" i="26"/>
  <c r="AP131" i="26" s="1"/>
  <c r="M3646" i="79" s="1"/>
  <c r="N3646" i="79" s="1"/>
  <c r="AR70" i="25"/>
  <c r="AT70" i="25" s="1"/>
  <c r="M3417" i="79" s="1"/>
  <c r="N3417" i="79" s="1"/>
  <c r="AR68" i="25"/>
  <c r="AT68" i="25" s="1"/>
  <c r="M3415" i="79" s="1"/>
  <c r="N3415" i="79" s="1"/>
  <c r="AR47" i="25"/>
  <c r="AT47" i="25" s="1"/>
  <c r="M3394" i="79" s="1"/>
  <c r="N3394" i="79" s="1"/>
  <c r="AO82" i="27"/>
  <c r="AQ82" i="27" s="1"/>
  <c r="M3783" i="79" s="1"/>
  <c r="N3783" i="79" s="1"/>
  <c r="AN143" i="26"/>
  <c r="AP143" i="26" s="1"/>
  <c r="M3658" i="79" s="1"/>
  <c r="N3658" i="79" s="1"/>
  <c r="AO118" i="27"/>
  <c r="AQ118" i="27" s="1"/>
  <c r="M3819" i="79" s="1"/>
  <c r="N3819" i="79" s="1"/>
  <c r="AN117" i="32"/>
  <c r="AP117" i="32" s="1"/>
  <c r="M4326" i="79" s="1"/>
  <c r="N4326" i="79" s="1"/>
  <c r="AO99" i="27"/>
  <c r="AQ99" i="27" s="1"/>
  <c r="M3800" i="79" s="1"/>
  <c r="N3800" i="79" s="1"/>
  <c r="AO94" i="27"/>
  <c r="AQ94" i="27" s="1"/>
  <c r="M3795" i="79" s="1"/>
  <c r="N3795" i="79" s="1"/>
  <c r="AO49" i="27"/>
  <c r="AQ49" i="27" s="1"/>
  <c r="M3750" i="79" s="1"/>
  <c r="N3750" i="79" s="1"/>
  <c r="AO50" i="27"/>
  <c r="AQ50" i="27" s="1"/>
  <c r="M3751" i="79" s="1"/>
  <c r="N3751" i="79" s="1"/>
  <c r="AO54" i="27"/>
  <c r="AQ54" i="27" s="1"/>
  <c r="M3755" i="79" s="1"/>
  <c r="N3755" i="79" s="1"/>
  <c r="AO129" i="27"/>
  <c r="AQ129" i="27" s="1"/>
  <c r="M3830" i="79" s="1"/>
  <c r="N3830" i="79" s="1"/>
  <c r="AO80" i="27"/>
  <c r="AQ80" i="27" s="1"/>
  <c r="M3781" i="79" s="1"/>
  <c r="N3781" i="79" s="1"/>
  <c r="AO72" i="27"/>
  <c r="AQ72" i="27" s="1"/>
  <c r="M3773" i="79" s="1"/>
  <c r="N3773" i="79" s="1"/>
  <c r="AN122" i="26"/>
  <c r="AP122" i="26" s="1"/>
  <c r="M3637" i="79" s="1"/>
  <c r="N3637" i="79" s="1"/>
  <c r="AN58" i="26"/>
  <c r="AP58" i="26" s="1"/>
  <c r="M3573" i="79" s="1"/>
  <c r="N3573" i="79" s="1"/>
  <c r="AN86" i="26"/>
  <c r="AP86" i="26" s="1"/>
  <c r="M3601" i="79" s="1"/>
  <c r="N3601" i="79" s="1"/>
  <c r="AN67" i="26"/>
  <c r="AP67" i="26" s="1"/>
  <c r="M3582" i="79" s="1"/>
  <c r="N3582" i="79" s="1"/>
  <c r="AO65" i="27"/>
  <c r="AQ65" i="27" s="1"/>
  <c r="M3766" i="79" s="1"/>
  <c r="N3766" i="79" s="1"/>
  <c r="AN48" i="32"/>
  <c r="AP48" i="32" s="1"/>
  <c r="M4257" i="79" s="1"/>
  <c r="N4257" i="79" s="1"/>
  <c r="AN130" i="26"/>
  <c r="AP130" i="26" s="1"/>
  <c r="M3645" i="79" s="1"/>
  <c r="N3645" i="79" s="1"/>
  <c r="AR59" i="25"/>
  <c r="AT59" i="25" s="1"/>
  <c r="M3406" i="79" s="1"/>
  <c r="N3406" i="79" s="1"/>
  <c r="AN94" i="26"/>
  <c r="AP94" i="26" s="1"/>
  <c r="M3609" i="79" s="1"/>
  <c r="N3609" i="79" s="1"/>
  <c r="AO60" i="27"/>
  <c r="AQ60" i="27" s="1"/>
  <c r="M3761" i="79" s="1"/>
  <c r="N3761" i="79" s="1"/>
  <c r="AR116" i="25"/>
  <c r="AT116" i="25" s="1"/>
  <c r="M3463" i="79" s="1"/>
  <c r="N3463" i="79" s="1"/>
  <c r="AR56" i="25"/>
  <c r="AT56" i="25" s="1"/>
  <c r="M3403" i="79" s="1"/>
  <c r="N3403" i="79" s="1"/>
  <c r="AN93" i="26"/>
  <c r="AP93" i="26" s="1"/>
  <c r="M3608" i="79" s="1"/>
  <c r="N3608" i="79" s="1"/>
  <c r="AN99" i="30"/>
  <c r="M3962" i="79" s="1"/>
  <c r="N3962" i="79" s="1"/>
  <c r="AN108" i="30"/>
  <c r="M3971" i="79" s="1"/>
  <c r="N3971" i="79" s="1"/>
  <c r="AN135" i="30"/>
  <c r="M3998" i="79" s="1"/>
  <c r="N3998" i="79" s="1"/>
  <c r="AR102" i="25"/>
  <c r="AT102" i="25" s="1"/>
  <c r="M3449" i="79" s="1"/>
  <c r="N3449" i="79" s="1"/>
  <c r="AN106" i="32"/>
  <c r="AP106" i="32" s="1"/>
  <c r="M4315" i="79" s="1"/>
  <c r="N4315" i="79" s="1"/>
  <c r="AN47" i="32"/>
  <c r="AP47" i="32" s="1"/>
  <c r="M4256" i="79" s="1"/>
  <c r="N4256" i="79" s="1"/>
  <c r="AN105" i="32"/>
  <c r="AP105" i="32" s="1"/>
  <c r="M4314" i="79" s="1"/>
  <c r="N4314" i="79" s="1"/>
  <c r="AN74" i="32"/>
  <c r="AP74" i="32" s="1"/>
  <c r="M4283" i="79" s="1"/>
  <c r="N4283" i="79" s="1"/>
  <c r="AN87" i="32"/>
  <c r="AP87" i="32" s="1"/>
  <c r="M4296" i="79" s="1"/>
  <c r="N4296" i="79" s="1"/>
  <c r="AO111" i="27"/>
  <c r="AQ111" i="27" s="1"/>
  <c r="M3812" i="79" s="1"/>
  <c r="N3812" i="79" s="1"/>
  <c r="AO89" i="27"/>
  <c r="AQ89" i="27" s="1"/>
  <c r="M3790" i="79" s="1"/>
  <c r="N3790" i="79" s="1"/>
  <c r="AO113" i="27"/>
  <c r="AQ113" i="27" s="1"/>
  <c r="M3814" i="79" s="1"/>
  <c r="N3814" i="79" s="1"/>
  <c r="AO104" i="27"/>
  <c r="AQ104" i="27" s="1"/>
  <c r="M3805" i="79" s="1"/>
  <c r="N3805" i="79" s="1"/>
  <c r="AO98" i="27"/>
  <c r="AQ98" i="27" s="1"/>
  <c r="M3799" i="79" s="1"/>
  <c r="N3799" i="79" s="1"/>
  <c r="AN85" i="26"/>
  <c r="AP85" i="26" s="1"/>
  <c r="M3600" i="79" s="1"/>
  <c r="N3600" i="79" s="1"/>
  <c r="AN140" i="26"/>
  <c r="AP140" i="26" s="1"/>
  <c r="M3655" i="79" s="1"/>
  <c r="N3655" i="79" s="1"/>
  <c r="AN79" i="26"/>
  <c r="AP79" i="26" s="1"/>
  <c r="M3594" i="79" s="1"/>
  <c r="N3594" i="79" s="1"/>
  <c r="AN126" i="26"/>
  <c r="AP126" i="26" s="1"/>
  <c r="M3641" i="79" s="1"/>
  <c r="N3641" i="79" s="1"/>
  <c r="AR86" i="25"/>
  <c r="AT86" i="25" s="1"/>
  <c r="M3433" i="79" s="1"/>
  <c r="N3433" i="79" s="1"/>
  <c r="AN70" i="26"/>
  <c r="AP70" i="26" s="1"/>
  <c r="M3585" i="79" s="1"/>
  <c r="N3585" i="79" s="1"/>
  <c r="AN100" i="26"/>
  <c r="AP100" i="26" s="1"/>
  <c r="M3615" i="79" s="1"/>
  <c r="N3615" i="79" s="1"/>
  <c r="AN114" i="26"/>
  <c r="AP114" i="26" s="1"/>
  <c r="M3629" i="79" s="1"/>
  <c r="N3629" i="79" s="1"/>
  <c r="AN57" i="30"/>
  <c r="M3920" i="79" s="1"/>
  <c r="N3920" i="79" s="1"/>
  <c r="AN78" i="30"/>
  <c r="M3941" i="79" s="1"/>
  <c r="N3941" i="79" s="1"/>
  <c r="AN93" i="30"/>
  <c r="M3956" i="79" s="1"/>
  <c r="N3956" i="79" s="1"/>
  <c r="AN67" i="30"/>
  <c r="M3930" i="79" s="1"/>
  <c r="N3930" i="79" s="1"/>
  <c r="AN86" i="30"/>
  <c r="M3949" i="79" s="1"/>
  <c r="N3949" i="79" s="1"/>
  <c r="AN62" i="30"/>
  <c r="M3925" i="79" s="1"/>
  <c r="N3925" i="79" s="1"/>
  <c r="AN121" i="30"/>
  <c r="M3984" i="79" s="1"/>
  <c r="N3984" i="79" s="1"/>
  <c r="AN51" i="32"/>
  <c r="AP51" i="32" s="1"/>
  <c r="M4260" i="79" s="1"/>
  <c r="N4260" i="79" s="1"/>
  <c r="AN79" i="32"/>
  <c r="AP79" i="32" s="1"/>
  <c r="M4288" i="79" s="1"/>
  <c r="N4288" i="79" s="1"/>
  <c r="AN92" i="32"/>
  <c r="AP92" i="32" s="1"/>
  <c r="M4301" i="79" s="1"/>
  <c r="N4301" i="79" s="1"/>
  <c r="AO124" i="27"/>
  <c r="AQ124" i="27" s="1"/>
  <c r="M3825" i="79" s="1"/>
  <c r="N3825" i="79" s="1"/>
  <c r="AO78" i="27"/>
  <c r="AQ78" i="27" s="1"/>
  <c r="M3779" i="79" s="1"/>
  <c r="N3779" i="79" s="1"/>
  <c r="AN95" i="26"/>
  <c r="AP95" i="26" s="1"/>
  <c r="M3610" i="79" s="1"/>
  <c r="N3610" i="79" s="1"/>
  <c r="AN63" i="26"/>
  <c r="AP63" i="26" s="1"/>
  <c r="M3578" i="79" s="1"/>
  <c r="N3578" i="79" s="1"/>
  <c r="AN139" i="26"/>
  <c r="AP139" i="26" s="1"/>
  <c r="M3654" i="79" s="1"/>
  <c r="N3654" i="79" s="1"/>
  <c r="AN106" i="26"/>
  <c r="AP106" i="26" s="1"/>
  <c r="M3621" i="79" s="1"/>
  <c r="N3621" i="79" s="1"/>
  <c r="AR65" i="25"/>
  <c r="AT65" i="25" s="1"/>
  <c r="M3412" i="79" s="1"/>
  <c r="N3412" i="79" s="1"/>
  <c r="AO108" i="27"/>
  <c r="AQ108" i="27" s="1"/>
  <c r="M3809" i="79" s="1"/>
  <c r="N3809" i="79" s="1"/>
  <c r="AN58" i="32"/>
  <c r="AP58" i="32" s="1"/>
  <c r="M4267" i="79" s="1"/>
  <c r="N4267" i="79" s="1"/>
  <c r="AN101" i="32"/>
  <c r="AP101" i="32" s="1"/>
  <c r="M4310" i="79" s="1"/>
  <c r="N4310" i="79" s="1"/>
  <c r="AN59" i="26"/>
  <c r="AP59" i="26" s="1"/>
  <c r="M3574" i="79" s="1"/>
  <c r="N3574" i="79" s="1"/>
  <c r="AR48" i="25"/>
  <c r="AT48" i="25" s="1"/>
  <c r="M3395" i="79" s="1"/>
  <c r="N3395" i="79" s="1"/>
  <c r="AR88" i="25"/>
  <c r="AT88" i="25" s="1"/>
  <c r="M3435" i="79" s="1"/>
  <c r="N3435" i="79" s="1"/>
  <c r="AN65" i="26"/>
  <c r="AP65" i="26" s="1"/>
  <c r="M3580" i="79" s="1"/>
  <c r="N3580" i="79" s="1"/>
  <c r="AR46" i="25"/>
  <c r="AT46" i="25" s="1"/>
  <c r="M3393" i="79" s="1"/>
  <c r="N3393" i="79" s="1"/>
  <c r="AR133" i="25"/>
  <c r="AT133" i="25" s="1"/>
  <c r="M3480" i="79" s="1"/>
  <c r="N3480" i="79" s="1"/>
  <c r="AN116" i="32"/>
  <c r="AP116" i="32" s="1"/>
  <c r="M4325" i="79" s="1"/>
  <c r="N4325" i="79" s="1"/>
  <c r="AN125" i="30"/>
  <c r="M3988" i="79" s="1"/>
  <c r="N3988" i="79" s="1"/>
  <c r="AN81" i="30"/>
  <c r="M3944" i="79" s="1"/>
  <c r="N3944" i="79" s="1"/>
  <c r="AO126" i="27"/>
  <c r="AQ126" i="27" s="1"/>
  <c r="M3827" i="79" s="1"/>
  <c r="N3827" i="79" s="1"/>
  <c r="AR95" i="25"/>
  <c r="AT95" i="25" s="1"/>
  <c r="M3442" i="79" s="1"/>
  <c r="N3442" i="79" s="1"/>
  <c r="AN70" i="32"/>
  <c r="AP70" i="32" s="1"/>
  <c r="M4279" i="79" s="1"/>
  <c r="N4279" i="79" s="1"/>
  <c r="AN65" i="32"/>
  <c r="AP65" i="32" s="1"/>
  <c r="M4274" i="79" s="1"/>
  <c r="N4274" i="79" s="1"/>
  <c r="AN91" i="32"/>
  <c r="AP91" i="32" s="1"/>
  <c r="M4300" i="79" s="1"/>
  <c r="N4300" i="79" s="1"/>
  <c r="AN122" i="32"/>
  <c r="AP122" i="32" s="1"/>
  <c r="M4331" i="79" s="1"/>
  <c r="N4331" i="79" s="1"/>
  <c r="AN123" i="32"/>
  <c r="AP123" i="32" s="1"/>
  <c r="M4332" i="79" s="1"/>
  <c r="N4332" i="79" s="1"/>
  <c r="AO114" i="27"/>
  <c r="AQ114" i="27" s="1"/>
  <c r="M3815" i="79" s="1"/>
  <c r="N3815" i="79" s="1"/>
  <c r="AO123" i="27"/>
  <c r="AQ123" i="27" s="1"/>
  <c r="M3824" i="79" s="1"/>
  <c r="N3824" i="79" s="1"/>
  <c r="AN141" i="26"/>
  <c r="AP141" i="26" s="1"/>
  <c r="M3656" i="79" s="1"/>
  <c r="N3656" i="79" s="1"/>
  <c r="AN73" i="26"/>
  <c r="AP73" i="26" s="1"/>
  <c r="M3588" i="79" s="1"/>
  <c r="N3588" i="79" s="1"/>
  <c r="AR112" i="25"/>
  <c r="AT112" i="25" s="1"/>
  <c r="M3459" i="79" s="1"/>
  <c r="N3459" i="79" s="1"/>
  <c r="AR78" i="25"/>
  <c r="AT78" i="25" s="1"/>
  <c r="M3425" i="79" s="1"/>
  <c r="N3425" i="79" s="1"/>
  <c r="AR87" i="25"/>
  <c r="AT87" i="25" s="1"/>
  <c r="M3434" i="79" s="1"/>
  <c r="N3434" i="79" s="1"/>
  <c r="AR73" i="25"/>
  <c r="AT73" i="25" s="1"/>
  <c r="M3420" i="79" s="1"/>
  <c r="N3420" i="79" s="1"/>
  <c r="AR109" i="25"/>
  <c r="AT109" i="25" s="1"/>
  <c r="M3456" i="79" s="1"/>
  <c r="N3456" i="79" s="1"/>
  <c r="AR80" i="25"/>
  <c r="AT80" i="25" s="1"/>
  <c r="M3427" i="79" s="1"/>
  <c r="N3427" i="79" s="1"/>
  <c r="AO128" i="27"/>
  <c r="AQ128" i="27" s="1"/>
  <c r="M3829" i="79" s="1"/>
  <c r="N3829" i="79" s="1"/>
  <c r="AR94" i="25"/>
  <c r="AT94" i="25" s="1"/>
  <c r="M3441" i="79" s="1"/>
  <c r="N3441" i="79" s="1"/>
  <c r="AO116" i="27"/>
  <c r="AQ116" i="27" s="1"/>
  <c r="M3817" i="79" s="1"/>
  <c r="N3817" i="79" s="1"/>
  <c r="AO64" i="27"/>
  <c r="AQ64" i="27" s="1"/>
  <c r="M3765" i="79" s="1"/>
  <c r="N3765" i="79" s="1"/>
  <c r="AN71" i="26"/>
  <c r="AP71" i="26" s="1"/>
  <c r="M3586" i="79" s="1"/>
  <c r="N3586" i="79" s="1"/>
  <c r="AN61" i="30"/>
  <c r="M3924" i="79" s="1"/>
  <c r="N3924" i="79" s="1"/>
  <c r="AN118" i="30"/>
  <c r="M3981" i="79" s="1"/>
  <c r="N3981" i="79" s="1"/>
  <c r="AN75" i="30"/>
  <c r="M3938" i="79" s="1"/>
  <c r="N3938" i="79" s="1"/>
  <c r="AN68" i="30"/>
  <c r="M3931" i="79" s="1"/>
  <c r="N3931" i="79" s="1"/>
  <c r="AN94" i="30"/>
  <c r="M3957" i="79" s="1"/>
  <c r="N3957" i="79" s="1"/>
  <c r="AN76" i="30"/>
  <c r="M3939" i="79" s="1"/>
  <c r="N3939" i="79" s="1"/>
  <c r="AR113" i="25"/>
  <c r="AT113" i="25" s="1"/>
  <c r="M3460" i="79" s="1"/>
  <c r="N3460" i="79" s="1"/>
  <c r="AN76" i="32"/>
  <c r="AP76" i="32" s="1"/>
  <c r="M4285" i="79" s="1"/>
  <c r="N4285" i="79" s="1"/>
  <c r="AN73" i="32"/>
  <c r="AP73" i="32" s="1"/>
  <c r="M4282" i="79" s="1"/>
  <c r="N4282" i="79" s="1"/>
  <c r="AN114" i="32"/>
  <c r="AP114" i="32" s="1"/>
  <c r="M4323" i="79" s="1"/>
  <c r="N4323" i="79" s="1"/>
  <c r="AO88" i="27"/>
  <c r="AQ88" i="27" s="1"/>
  <c r="M3789" i="79" s="1"/>
  <c r="N3789" i="79" s="1"/>
  <c r="AN109" i="26"/>
  <c r="AP109" i="26" s="1"/>
  <c r="M3624" i="79" s="1"/>
  <c r="N3624" i="79" s="1"/>
  <c r="AN120" i="26"/>
  <c r="AP120" i="26" s="1"/>
  <c r="M3635" i="79" s="1"/>
  <c r="N3635" i="79" s="1"/>
  <c r="AN87" i="26"/>
  <c r="AP87" i="26" s="1"/>
  <c r="M3602" i="79" s="1"/>
  <c r="N3602" i="79" s="1"/>
  <c r="AN101" i="26"/>
  <c r="AP101" i="26" s="1"/>
  <c r="M3616" i="79" s="1"/>
  <c r="N3616" i="79" s="1"/>
  <c r="AN68" i="26"/>
  <c r="AP68" i="26" s="1"/>
  <c r="M3583" i="79" s="1"/>
  <c r="N3583" i="79" s="1"/>
  <c r="AN104" i="26"/>
  <c r="AP104" i="26" s="1"/>
  <c r="M3619" i="79" s="1"/>
  <c r="N3619" i="79" s="1"/>
  <c r="AN134" i="26"/>
  <c r="AP134" i="26" s="1"/>
  <c r="M3649" i="79" s="1"/>
  <c r="N3649" i="79" s="1"/>
  <c r="AR103" i="25"/>
  <c r="AT103" i="25" s="1"/>
  <c r="M3450" i="79" s="1"/>
  <c r="N3450" i="79" s="1"/>
  <c r="AR76" i="25"/>
  <c r="AT76" i="25" s="1"/>
  <c r="M3423" i="79" s="1"/>
  <c r="N3423" i="79" s="1"/>
  <c r="AN124" i="26"/>
  <c r="AP124" i="26" s="1"/>
  <c r="M3639" i="79" s="1"/>
  <c r="N3639" i="79" s="1"/>
  <c r="AN84" i="30"/>
  <c r="M3947" i="79" s="1"/>
  <c r="N3947" i="79" s="1"/>
  <c r="AN109" i="32"/>
  <c r="AP109" i="32" s="1"/>
  <c r="M4318" i="79" s="1"/>
  <c r="N4318" i="79" s="1"/>
  <c r="AN102" i="26"/>
  <c r="AP102" i="26" s="1"/>
  <c r="M3617" i="79" s="1"/>
  <c r="N3617" i="79" s="1"/>
  <c r="AR50" i="25"/>
  <c r="AT50" i="25" s="1"/>
  <c r="M3397" i="79" s="1"/>
  <c r="N3397" i="79" s="1"/>
  <c r="AN116" i="26"/>
  <c r="AP116" i="26" s="1"/>
  <c r="M3631" i="79" s="1"/>
  <c r="N3631" i="79" s="1"/>
  <c r="AO56" i="27"/>
  <c r="AQ56" i="27" s="1"/>
  <c r="M3757" i="79" s="1"/>
  <c r="N3757" i="79" s="1"/>
  <c r="AO92" i="27"/>
  <c r="AQ92" i="27" s="1"/>
  <c r="M3793" i="79" s="1"/>
  <c r="N3793" i="79" s="1"/>
  <c r="AR64" i="25"/>
  <c r="AT64" i="25" s="1"/>
  <c r="M3411" i="79" s="1"/>
  <c r="N3411" i="79" s="1"/>
  <c r="AR84" i="25"/>
  <c r="AT84" i="25" s="1"/>
  <c r="M3431" i="79" s="1"/>
  <c r="N3431" i="79" s="1"/>
  <c r="AN119" i="26"/>
  <c r="AP119" i="26" s="1"/>
  <c r="M3634" i="79" s="1"/>
  <c r="N3634" i="79" s="1"/>
  <c r="AN71" i="32"/>
  <c r="AP71" i="32" s="1"/>
  <c r="M4280" i="79" s="1"/>
  <c r="N4280" i="79" s="1"/>
  <c r="AN131" i="30"/>
  <c r="M3994" i="79" s="1"/>
  <c r="N3994" i="79" s="1"/>
  <c r="AN103" i="30"/>
  <c r="M3966" i="79" s="1"/>
  <c r="N3966" i="79" s="1"/>
  <c r="AN73" i="30"/>
  <c r="M3936" i="79" s="1"/>
  <c r="N3936" i="79" s="1"/>
  <c r="AN89" i="30"/>
  <c r="M3952" i="79" s="1"/>
  <c r="N3952" i="79" s="1"/>
  <c r="AN105" i="30"/>
  <c r="M3968" i="79" s="1"/>
  <c r="N3968" i="79" s="1"/>
  <c r="AR62" i="25"/>
  <c r="AT62" i="25" s="1"/>
  <c r="M3409" i="79" s="1"/>
  <c r="N3409" i="79" s="1"/>
  <c r="AR92" i="25"/>
  <c r="AT92" i="25" s="1"/>
  <c r="M3439" i="79" s="1"/>
  <c r="N3439" i="79" s="1"/>
  <c r="AN97" i="32"/>
  <c r="AP97" i="32" s="1"/>
  <c r="M4306" i="79" s="1"/>
  <c r="N4306" i="79" s="1"/>
  <c r="AN111" i="32"/>
  <c r="AP111" i="32" s="1"/>
  <c r="M4320" i="79" s="1"/>
  <c r="N4320" i="79" s="1"/>
  <c r="AN69" i="32"/>
  <c r="AP69" i="32" s="1"/>
  <c r="M4278" i="79" s="1"/>
  <c r="N4278" i="79" s="1"/>
  <c r="AN119" i="32"/>
  <c r="AP119" i="32" s="1"/>
  <c r="M4328" i="79" s="1"/>
  <c r="N4328" i="79" s="1"/>
  <c r="AN45" i="32"/>
  <c r="AP45" i="32" s="1"/>
  <c r="M4254" i="79" s="1"/>
  <c r="N4254" i="79" s="1"/>
  <c r="AO125" i="27"/>
  <c r="AQ125" i="27" s="1"/>
  <c r="M3826" i="79" s="1"/>
  <c r="N3826" i="79" s="1"/>
  <c r="AO105" i="27"/>
  <c r="AQ105" i="27" s="1"/>
  <c r="M3806" i="79" s="1"/>
  <c r="N3806" i="79" s="1"/>
  <c r="AO101" i="27"/>
  <c r="AQ101" i="27" s="1"/>
  <c r="M3802" i="79" s="1"/>
  <c r="N3802" i="79" s="1"/>
  <c r="AO79" i="27"/>
  <c r="AQ79" i="27" s="1"/>
  <c r="M3780" i="79" s="1"/>
  <c r="N3780" i="79" s="1"/>
  <c r="AO103" i="27"/>
  <c r="AQ103" i="27" s="1"/>
  <c r="M3804" i="79" s="1"/>
  <c r="N3804" i="79" s="1"/>
  <c r="AO117" i="27"/>
  <c r="AQ117" i="27" s="1"/>
  <c r="M3818" i="79" s="1"/>
  <c r="N3818" i="79" s="1"/>
  <c r="AN82" i="26"/>
  <c r="AP82" i="26" s="1"/>
  <c r="M3597" i="79" s="1"/>
  <c r="N3597" i="79" s="1"/>
  <c r="AN117" i="26"/>
  <c r="AP117" i="26" s="1"/>
  <c r="M3632" i="79" s="1"/>
  <c r="N3632" i="79" s="1"/>
  <c r="AN128" i="26"/>
  <c r="AP128" i="26" s="1"/>
  <c r="M3643" i="79" s="1"/>
  <c r="N3643" i="79" s="1"/>
  <c r="AN96" i="26"/>
  <c r="AP96" i="26" s="1"/>
  <c r="M3611" i="79" s="1"/>
  <c r="N3611" i="79" s="1"/>
  <c r="AR107" i="25"/>
  <c r="AT107" i="25" s="1"/>
  <c r="M3454" i="79" s="1"/>
  <c r="N3454" i="79" s="1"/>
  <c r="AR79" i="25"/>
  <c r="AT79" i="25" s="1"/>
  <c r="M3426" i="79" s="1"/>
  <c r="N3426" i="79" s="1"/>
  <c r="AR53" i="25"/>
  <c r="AT53" i="25" s="1"/>
  <c r="M3400" i="79" s="1"/>
  <c r="N3400" i="79" s="1"/>
  <c r="AR82" i="25"/>
  <c r="AT82" i="25" s="1"/>
  <c r="M3429" i="79" s="1"/>
  <c r="N3429" i="79" s="1"/>
  <c r="AR98" i="25"/>
  <c r="AT98" i="25" s="1"/>
  <c r="M3445" i="79" s="1"/>
  <c r="N3445" i="79" s="1"/>
  <c r="AO112" i="27"/>
  <c r="AQ112" i="27" s="1"/>
  <c r="M3813" i="79" s="1"/>
  <c r="N3813" i="79" s="1"/>
  <c r="AO95" i="27"/>
  <c r="AQ95" i="27" s="1"/>
  <c r="M3796" i="79" s="1"/>
  <c r="N3796" i="79" s="1"/>
  <c r="AN83" i="26"/>
  <c r="AP83" i="26" s="1"/>
  <c r="M3598" i="79" s="1"/>
  <c r="N3598" i="79" s="1"/>
  <c r="AR67" i="25"/>
  <c r="AT67" i="25" s="1"/>
  <c r="M3414" i="79" s="1"/>
  <c r="N3414" i="79" s="1"/>
  <c r="AN138" i="26"/>
  <c r="AP138" i="26" s="1"/>
  <c r="M3653" i="79" s="1"/>
  <c r="N3653" i="79" s="1"/>
  <c r="AN127" i="26"/>
  <c r="AP127" i="26" s="1"/>
  <c r="M3642" i="79" s="1"/>
  <c r="N3642" i="79" s="1"/>
  <c r="AN135" i="26"/>
  <c r="AP135" i="26" s="1"/>
  <c r="M3650" i="79" s="1"/>
  <c r="N3650" i="79" s="1"/>
  <c r="AN103" i="26"/>
  <c r="AP103" i="26" s="1"/>
  <c r="M3618" i="79" s="1"/>
  <c r="N3618" i="79" s="1"/>
  <c r="AR75" i="25"/>
  <c r="AT75" i="25" s="1"/>
  <c r="M3422" i="79" s="1"/>
  <c r="N3422" i="79" s="1"/>
  <c r="AN61" i="26"/>
  <c r="AP61" i="26" s="1"/>
  <c r="M3576" i="79" s="1"/>
  <c r="N3576" i="79" s="1"/>
  <c r="AN54" i="30"/>
  <c r="M3917" i="79" s="1"/>
  <c r="N3917" i="79" s="1"/>
  <c r="AN123" i="30"/>
  <c r="M3986" i="79" s="1"/>
  <c r="N3986" i="79" s="1"/>
  <c r="AN100" i="30"/>
  <c r="M3963" i="79" s="1"/>
  <c r="N3963" i="79" s="1"/>
  <c r="AN91" i="30"/>
  <c r="M3954" i="79" s="1"/>
  <c r="N3954" i="79" s="1"/>
  <c r="AN107" i="30"/>
  <c r="M3970" i="79" s="1"/>
  <c r="N3970" i="79" s="1"/>
  <c r="AN126" i="30"/>
  <c r="M3989" i="79" s="1"/>
  <c r="N3989" i="79" s="1"/>
  <c r="AO100" i="27"/>
  <c r="AQ100" i="27" s="1"/>
  <c r="M3801" i="79" s="1"/>
  <c r="N3801" i="79" s="1"/>
  <c r="AO84" i="27"/>
  <c r="AQ84" i="27" s="1"/>
  <c r="M3785" i="79" s="1"/>
  <c r="N3785" i="79" s="1"/>
  <c r="AN59" i="32"/>
  <c r="AP59" i="32" s="1"/>
  <c r="M4268" i="79" s="1"/>
  <c r="N4268" i="79" s="1"/>
  <c r="AN99" i="32"/>
  <c r="AP99" i="32" s="1"/>
  <c r="M4308" i="79" s="1"/>
  <c r="N4308" i="79" s="1"/>
  <c r="AN67" i="32"/>
  <c r="AP67" i="32" s="1"/>
  <c r="M4276" i="79" s="1"/>
  <c r="N4276" i="79" s="1"/>
  <c r="AO97" i="27"/>
  <c r="AQ97" i="27" s="1"/>
  <c r="M3798" i="79" s="1"/>
  <c r="N3798" i="79" s="1"/>
  <c r="AO106" i="27"/>
  <c r="AQ106" i="27" s="1"/>
  <c r="M3807" i="79" s="1"/>
  <c r="N3807" i="79" s="1"/>
  <c r="AN75" i="26"/>
  <c r="AP75" i="26" s="1"/>
  <c r="M3590" i="79" s="1"/>
  <c r="N3590" i="79" s="1"/>
  <c r="AN77" i="26"/>
  <c r="AP77" i="26" s="1"/>
  <c r="M3592" i="79" s="1"/>
  <c r="N3592" i="79" s="1"/>
  <c r="AN111" i="26"/>
  <c r="AP111" i="26" s="1"/>
  <c r="M3626" i="79" s="1"/>
  <c r="N3626" i="79" s="1"/>
  <c r="AN80" i="26"/>
  <c r="AP80" i="26" s="1"/>
  <c r="M3595" i="79" s="1"/>
  <c r="N3595" i="79" s="1"/>
  <c r="AR124" i="25"/>
  <c r="AT124" i="25" s="1"/>
  <c r="M3471" i="79" s="1"/>
  <c r="N3471" i="79" s="1"/>
  <c r="AR115" i="25"/>
  <c r="AT115" i="25" s="1"/>
  <c r="M3462" i="79" s="1"/>
  <c r="N3462" i="79" s="1"/>
  <c r="AR89" i="25"/>
  <c r="AT89" i="25" s="1"/>
  <c r="M3436" i="79" s="1"/>
  <c r="N3436" i="79" s="1"/>
  <c r="AR134" i="25"/>
  <c r="AT134" i="25" s="1"/>
  <c r="M3481" i="79" s="1"/>
  <c r="N3481" i="79" s="1"/>
  <c r="AR105" i="25"/>
  <c r="AT105" i="25" s="1"/>
  <c r="M3452" i="79" s="1"/>
  <c r="N3452" i="79" s="1"/>
  <c r="AN118" i="26"/>
  <c r="AP118" i="26" s="1"/>
  <c r="M3633" i="79" s="1"/>
  <c r="N3633" i="79" s="1"/>
  <c r="AR81" i="25"/>
  <c r="AT81" i="25" s="1"/>
  <c r="M3428" i="79" s="1"/>
  <c r="N3428" i="79" s="1"/>
  <c r="AO96" i="27"/>
  <c r="AQ96" i="27" s="1"/>
  <c r="M3797" i="79" s="1"/>
  <c r="N3797" i="79" s="1"/>
  <c r="AR126" i="25"/>
  <c r="AT126" i="25" s="1"/>
  <c r="M3473" i="79" s="1"/>
  <c r="N3473" i="79" s="1"/>
  <c r="AO68" i="27"/>
  <c r="AQ68" i="27" s="1"/>
  <c r="M3769" i="79" s="1"/>
  <c r="N3769" i="79" s="1"/>
  <c r="AR125" i="25"/>
  <c r="AT125" i="25" s="1"/>
  <c r="M3472" i="79" s="1"/>
  <c r="N3472" i="79" s="1"/>
  <c r="AN92" i="26"/>
  <c r="AP92" i="26" s="1"/>
  <c r="M3607" i="79" s="1"/>
  <c r="N3607" i="79" s="1"/>
  <c r="AN52" i="32"/>
  <c r="AP52" i="32" s="1"/>
  <c r="M4261" i="79" s="1"/>
  <c r="N4261" i="79" s="1"/>
  <c r="AN59" i="30"/>
  <c r="M3922" i="79" s="1"/>
  <c r="N3922" i="79" s="1"/>
  <c r="AN113" i="30"/>
  <c r="M3976" i="79" s="1"/>
  <c r="N3976" i="79" s="1"/>
  <c r="AN110" i="30"/>
  <c r="M3973" i="79" s="1"/>
  <c r="N3973" i="79" s="1"/>
  <c r="AO76" i="27"/>
  <c r="AQ76" i="27" s="1"/>
  <c r="M3777" i="79" s="1"/>
  <c r="N3777" i="79" s="1"/>
  <c r="AR63" i="25"/>
  <c r="AT63" i="25" s="1"/>
  <c r="M3410" i="79" s="1"/>
  <c r="N3410" i="79" s="1"/>
  <c r="AN90" i="32"/>
  <c r="AP90" i="32" s="1"/>
  <c r="M4299" i="79" s="1"/>
  <c r="N4299" i="79" s="1"/>
  <c r="AN108" i="32"/>
  <c r="AP108" i="32" s="1"/>
  <c r="M4317" i="79" s="1"/>
  <c r="N4317" i="79" s="1"/>
  <c r="AN77" i="32"/>
  <c r="AP77" i="32" s="1"/>
  <c r="M4286" i="79" s="1"/>
  <c r="N4286" i="79" s="1"/>
  <c r="AN95" i="32"/>
  <c r="AP95" i="32" s="1"/>
  <c r="M4304" i="79" s="1"/>
  <c r="N4304" i="79" s="1"/>
  <c r="AN50" i="32"/>
  <c r="AP50" i="32" s="1"/>
  <c r="M4259" i="79" s="1"/>
  <c r="N4259" i="79" s="1"/>
  <c r="AO119" i="27"/>
  <c r="AQ119" i="27" s="1"/>
  <c r="M3820" i="79" s="1"/>
  <c r="N3820" i="79" s="1"/>
  <c r="AO51" i="27"/>
  <c r="AQ51" i="27" s="1"/>
  <c r="M3752" i="79" s="1"/>
  <c r="N3752" i="79" s="1"/>
  <c r="AN121" i="26"/>
  <c r="AP121" i="26" s="1"/>
  <c r="M3636" i="79" s="1"/>
  <c r="N3636" i="79" s="1"/>
  <c r="AN72" i="26"/>
  <c r="AP72" i="26" s="1"/>
  <c r="M3587" i="79" s="1"/>
  <c r="N3587" i="79" s="1"/>
  <c r="AR99" i="25"/>
  <c r="AT99" i="25" s="1"/>
  <c r="M3446" i="79" s="1"/>
  <c r="N3446" i="79" s="1"/>
  <c r="AR129" i="25"/>
  <c r="AT129" i="25" s="1"/>
  <c r="M3476" i="79" s="1"/>
  <c r="N3476" i="79" s="1"/>
  <c r="AN116" i="30"/>
  <c r="M3979" i="79" s="1"/>
  <c r="N3979" i="79" s="1"/>
  <c r="AO121" i="27"/>
  <c r="AQ121" i="27" s="1"/>
  <c r="M3822" i="79" s="1"/>
  <c r="N3822" i="79" s="1"/>
  <c r="AN63" i="32"/>
  <c r="AP63" i="32" s="1"/>
  <c r="M4272" i="79" s="1"/>
  <c r="N4272" i="79" s="1"/>
  <c r="AN129" i="26"/>
  <c r="AP129" i="26" s="1"/>
  <c r="M3644" i="79" s="1"/>
  <c r="N3644" i="79" s="1"/>
  <c r="AR97" i="25"/>
  <c r="AT97" i="25" s="1"/>
  <c r="M3444" i="79" s="1"/>
  <c r="N3444" i="79" s="1"/>
  <c r="AR122" i="25"/>
  <c r="AT122" i="25" s="1"/>
  <c r="M3469" i="79" s="1"/>
  <c r="N3469" i="79" s="1"/>
  <c r="AR111" i="25"/>
  <c r="AT111" i="25" s="1"/>
  <c r="M3458" i="79" s="1"/>
  <c r="N3458" i="79" s="1"/>
  <c r="AR69" i="25"/>
  <c r="AT69" i="25" s="1"/>
  <c r="M3416" i="79" s="1"/>
  <c r="N3416" i="79" s="1"/>
  <c r="AR93" i="25"/>
  <c r="AT93" i="25" s="1"/>
  <c r="M3440" i="79" s="1"/>
  <c r="N3440" i="79" s="1"/>
  <c r="AR60" i="25"/>
  <c r="AT60" i="25" s="1"/>
  <c r="M3407" i="79" s="1"/>
  <c r="N3407" i="79" s="1"/>
  <c r="AR110" i="25"/>
  <c r="AT110" i="25" s="1"/>
  <c r="M3457" i="79" s="1"/>
  <c r="N3457" i="79" s="1"/>
  <c r="AR101" i="25"/>
  <c r="AT101" i="25" s="1"/>
  <c r="M3448" i="79" s="1"/>
  <c r="N3448" i="79" s="1"/>
  <c r="AR77" i="25"/>
  <c r="AT77" i="25" s="1"/>
  <c r="M3424" i="79" s="1"/>
  <c r="N3424" i="79" s="1"/>
  <c r="AR132" i="25"/>
  <c r="AT132" i="25" s="1"/>
  <c r="M3479" i="79" s="1"/>
  <c r="N3479" i="79" s="1"/>
  <c r="AR61" i="25"/>
  <c r="AT61" i="25" s="1"/>
  <c r="M3408" i="79" s="1"/>
  <c r="N3408" i="79" s="1"/>
  <c r="AR58" i="25"/>
  <c r="AT58" i="25" s="1"/>
  <c r="M3405" i="79" s="1"/>
  <c r="N3405" i="79" s="1"/>
  <c r="AR114" i="25"/>
  <c r="AT114" i="25" s="1"/>
  <c r="M3461" i="79" s="1"/>
  <c r="N3461" i="79" s="1"/>
  <c r="AR91" i="25"/>
  <c r="AT91" i="25" s="1"/>
  <c r="M3438" i="79" s="1"/>
  <c r="N3438" i="79" s="1"/>
  <c r="AR57" i="25"/>
  <c r="AT57" i="25" s="1"/>
  <c r="M3404" i="79" s="1"/>
  <c r="N3404" i="79" s="1"/>
  <c r="AR131" i="25"/>
  <c r="AT131" i="25" s="1"/>
  <c r="M3478" i="79" s="1"/>
  <c r="N3478" i="79" s="1"/>
  <c r="AR119" i="25"/>
  <c r="AT119" i="25" s="1"/>
  <c r="M3466" i="79" s="1"/>
  <c r="N3466" i="79" s="1"/>
  <c r="AR127" i="25"/>
  <c r="AT127" i="25" s="1"/>
  <c r="M3474" i="79" s="1"/>
  <c r="N3474" i="79" s="1"/>
  <c r="AR85" i="25"/>
  <c r="AT85" i="25" s="1"/>
  <c r="M3432" i="79" s="1"/>
  <c r="N3432" i="79" s="1"/>
  <c r="AR52" i="25"/>
  <c r="AT52" i="25" s="1"/>
  <c r="M3399" i="79" s="1"/>
  <c r="N3399" i="79" s="1"/>
  <c r="AR130" i="25"/>
  <c r="AT130" i="25" s="1"/>
  <c r="M3477" i="79" s="1"/>
  <c r="N3477" i="79" s="1"/>
  <c r="AK85" i="13"/>
  <c r="AK37" i="13"/>
  <c r="AO22" i="13"/>
  <c r="J19" i="37" s="1"/>
  <c r="AK103" i="13"/>
  <c r="AK95" i="13"/>
  <c r="AK87" i="13"/>
  <c r="AK79" i="13"/>
  <c r="AK71" i="13"/>
  <c r="AK63" i="13"/>
  <c r="AK55" i="13"/>
  <c r="AK47" i="13"/>
  <c r="AK39" i="13"/>
  <c r="AK31" i="13"/>
  <c r="AK23" i="13"/>
  <c r="N20" i="37" s="1"/>
  <c r="AL99" i="13"/>
  <c r="AL91" i="13"/>
  <c r="AL83" i="13"/>
  <c r="AL75" i="13"/>
  <c r="AL67" i="13"/>
  <c r="AL59" i="13"/>
  <c r="AL51" i="13"/>
  <c r="AL43" i="13"/>
  <c r="AL35" i="13"/>
  <c r="AL27" i="13"/>
  <c r="AU27" i="13" s="1"/>
  <c r="M997" i="79" s="1"/>
  <c r="N997" i="79" s="1"/>
  <c r="AM103" i="13"/>
  <c r="AM95" i="13"/>
  <c r="AM87" i="13"/>
  <c r="AM79" i="13"/>
  <c r="AM71" i="13"/>
  <c r="AM63" i="13"/>
  <c r="AM55" i="13"/>
  <c r="AM47" i="13"/>
  <c r="AM39" i="13"/>
  <c r="AM31" i="13"/>
  <c r="AM23" i="13"/>
  <c r="H20" i="37" s="1"/>
  <c r="AN99" i="13"/>
  <c r="AN91" i="13"/>
  <c r="AN83" i="13"/>
  <c r="AN75" i="13"/>
  <c r="AN67" i="13"/>
  <c r="AN59" i="13"/>
  <c r="AN51" i="13"/>
  <c r="AN43" i="13"/>
  <c r="AN35" i="13"/>
  <c r="AN27" i="13"/>
  <c r="AO103" i="13"/>
  <c r="AO95" i="13"/>
  <c r="AO87" i="13"/>
  <c r="AO79" i="13"/>
  <c r="AO71" i="13"/>
  <c r="AO63" i="13"/>
  <c r="AO55" i="13"/>
  <c r="AO47" i="13"/>
  <c r="AO39" i="13"/>
  <c r="AO31" i="13"/>
  <c r="AO23" i="13"/>
  <c r="J20" i="37" s="1"/>
  <c r="AP99" i="13"/>
  <c r="AP91" i="13"/>
  <c r="AP83" i="13"/>
  <c r="AP75" i="13"/>
  <c r="AP67" i="13"/>
  <c r="AP59" i="13"/>
  <c r="AP51" i="13"/>
  <c r="AP43" i="13"/>
  <c r="AP35" i="13"/>
  <c r="AP27" i="13"/>
  <c r="AQ103" i="13"/>
  <c r="AQ95" i="13"/>
  <c r="AQ87" i="13"/>
  <c r="AQ79" i="13"/>
  <c r="AQ71" i="13"/>
  <c r="AQ63" i="13"/>
  <c r="AQ55" i="13"/>
  <c r="AQ47" i="13"/>
  <c r="AQ39" i="13"/>
  <c r="AQ31" i="13"/>
  <c r="AQ23" i="13"/>
  <c r="L20" i="37" s="1"/>
  <c r="AO120" i="22"/>
  <c r="AQ120" i="22" s="1"/>
  <c r="M2899" i="79" s="1"/>
  <c r="N2899" i="79" s="1"/>
  <c r="AK93" i="13"/>
  <c r="AK29" i="13"/>
  <c r="AP102" i="22"/>
  <c r="AR102" i="22" s="1"/>
  <c r="M2795" i="79" s="1"/>
  <c r="N2795" i="79" s="1"/>
  <c r="AP22" i="13"/>
  <c r="K19" i="37" s="1"/>
  <c r="AK102" i="13"/>
  <c r="AK94" i="13"/>
  <c r="AK86" i="13"/>
  <c r="AK78" i="13"/>
  <c r="AK70" i="13"/>
  <c r="AK62" i="13"/>
  <c r="AK54" i="13"/>
  <c r="AK46" i="13"/>
  <c r="AK38" i="13"/>
  <c r="AK30" i="13"/>
  <c r="AL106" i="13"/>
  <c r="AL98" i="13"/>
  <c r="AL90" i="13"/>
  <c r="AL82" i="13"/>
  <c r="AL74" i="13"/>
  <c r="AL66" i="13"/>
  <c r="AL58" i="13"/>
  <c r="AL50" i="13"/>
  <c r="AL42" i="13"/>
  <c r="AL34" i="13"/>
  <c r="AL26" i="13"/>
  <c r="AU26" i="13" s="1"/>
  <c r="M996" i="79" s="1"/>
  <c r="N996" i="79" s="1"/>
  <c r="AM102" i="13"/>
  <c r="AM94" i="13"/>
  <c r="AM86" i="13"/>
  <c r="AM78" i="13"/>
  <c r="AM70" i="13"/>
  <c r="AM62" i="13"/>
  <c r="AM54" i="13"/>
  <c r="AM46" i="13"/>
  <c r="AM38" i="13"/>
  <c r="AN106" i="13"/>
  <c r="AN98" i="13"/>
  <c r="AN90" i="13"/>
  <c r="AN82" i="13"/>
  <c r="AN74" i="13"/>
  <c r="AN66" i="13"/>
  <c r="AN58" i="13"/>
  <c r="AN50" i="13"/>
  <c r="AN42" i="13"/>
  <c r="AN34" i="13"/>
  <c r="AO102" i="13"/>
  <c r="AO94" i="13"/>
  <c r="AO86" i="13"/>
  <c r="AO78" i="13"/>
  <c r="AO70" i="13"/>
  <c r="AO62" i="13"/>
  <c r="AO54" i="13"/>
  <c r="AO46" i="13"/>
  <c r="AO38" i="13"/>
  <c r="AP106" i="13"/>
  <c r="AP98" i="13"/>
  <c r="AP90" i="13"/>
  <c r="AP82" i="13"/>
  <c r="AP74" i="13"/>
  <c r="AP66" i="13"/>
  <c r="AP58" i="13"/>
  <c r="AP50" i="13"/>
  <c r="AP42" i="13"/>
  <c r="AP34" i="13"/>
  <c r="AQ102" i="13"/>
  <c r="AQ94" i="13"/>
  <c r="AQ86" i="13"/>
  <c r="AQ78" i="13"/>
  <c r="AQ70" i="13"/>
  <c r="AQ62" i="13"/>
  <c r="AQ54" i="13"/>
  <c r="AQ46" i="13"/>
  <c r="AQ38" i="13"/>
  <c r="AO110" i="22"/>
  <c r="AQ110" i="22" s="1"/>
  <c r="M2889" i="79" s="1"/>
  <c r="N2889" i="79" s="1"/>
  <c r="AO102" i="22"/>
  <c r="AQ102" i="22" s="1"/>
  <c r="M2881" i="79" s="1"/>
  <c r="N2881" i="79" s="1"/>
  <c r="AJ107" i="21"/>
  <c r="AL107" i="21" s="1"/>
  <c r="U107" i="21" s="1"/>
  <c r="AJ91" i="21"/>
  <c r="AL91" i="21" s="1"/>
  <c r="U91" i="21" s="1"/>
  <c r="AJ75" i="21"/>
  <c r="AM75" i="21" s="1"/>
  <c r="AP75" i="21" s="1"/>
  <c r="AQ75" i="21" s="1"/>
  <c r="AS75" i="21" s="1"/>
  <c r="M2681" i="79" s="1"/>
  <c r="N2681" i="79" s="1"/>
  <c r="AJ67" i="21"/>
  <c r="AM67" i="21" s="1"/>
  <c r="AJ51" i="21"/>
  <c r="AM51" i="21" s="1"/>
  <c r="T51" i="21" s="1"/>
  <c r="R150" i="17"/>
  <c r="R77" i="17"/>
  <c r="AP122" i="17"/>
  <c r="R112" i="17"/>
  <c r="R82" i="17"/>
  <c r="R153" i="17"/>
  <c r="R118" i="17"/>
  <c r="R141" i="17"/>
  <c r="R109" i="17"/>
  <c r="R93" i="17"/>
  <c r="AI139" i="34"/>
  <c r="AO108" i="34"/>
  <c r="AP108" i="34" s="1"/>
  <c r="AR108" i="34" s="1"/>
  <c r="M3035" i="79" s="1"/>
  <c r="N3035" i="79" s="1"/>
  <c r="AI107" i="34"/>
  <c r="AI75" i="34"/>
  <c r="AI73" i="34"/>
  <c r="Q100" i="34"/>
  <c r="AI123" i="34"/>
  <c r="AI91" i="34"/>
  <c r="AK22" i="10"/>
  <c r="BG22" i="10" s="1"/>
  <c r="AS22" i="10"/>
  <c r="BO22" i="10" s="1"/>
  <c r="BA22" i="10"/>
  <c r="BW22" i="10" s="1"/>
  <c r="AN22" i="10"/>
  <c r="BJ22" i="10" s="1"/>
  <c r="AV22" i="10"/>
  <c r="BR22" i="10" s="1"/>
  <c r="BD22" i="10"/>
  <c r="BZ22" i="10" s="1"/>
  <c r="AR22" i="10"/>
  <c r="BN22" i="10" s="1"/>
  <c r="BC22" i="10"/>
  <c r="BY22" i="10" s="1"/>
  <c r="AZ22" i="10"/>
  <c r="BV22" i="10" s="1"/>
  <c r="AT22" i="10"/>
  <c r="BP22" i="10" s="1"/>
  <c r="BE22" i="10"/>
  <c r="CA22" i="10" s="1"/>
  <c r="AP22" i="10"/>
  <c r="BL22" i="10" s="1"/>
  <c r="AQ22" i="10"/>
  <c r="BM22" i="10" s="1"/>
  <c r="BB22" i="10"/>
  <c r="BX22" i="10" s="1"/>
  <c r="AJ22" i="10"/>
  <c r="BF22" i="10" s="1"/>
  <c r="AU22" i="10"/>
  <c r="BQ22" i="10" s="1"/>
  <c r="AL22" i="10"/>
  <c r="BH22" i="10" s="1"/>
  <c r="AW22" i="10"/>
  <c r="BS22" i="10" s="1"/>
  <c r="AM22" i="10"/>
  <c r="BI22" i="10" s="1"/>
  <c r="AX22" i="10"/>
  <c r="BT22" i="10" s="1"/>
  <c r="AO22" i="10"/>
  <c r="BK22" i="10" s="1"/>
  <c r="AY22" i="10"/>
  <c r="BU22" i="10" s="1"/>
  <c r="AK27" i="10"/>
  <c r="BG27" i="10" s="1"/>
  <c r="AS27" i="10"/>
  <c r="BO27" i="10" s="1"/>
  <c r="BA27" i="10"/>
  <c r="BW27" i="10" s="1"/>
  <c r="AM27" i="10"/>
  <c r="BI27" i="10" s="1"/>
  <c r="AU27" i="10"/>
  <c r="BQ27" i="10" s="1"/>
  <c r="BC27" i="10"/>
  <c r="BY27" i="10" s="1"/>
  <c r="AN27" i="10"/>
  <c r="BJ27" i="10" s="1"/>
  <c r="AV27" i="10"/>
  <c r="BR27" i="10" s="1"/>
  <c r="BD27" i="10"/>
  <c r="BZ27" i="10" s="1"/>
  <c r="AO27" i="10"/>
  <c r="BK27" i="10" s="1"/>
  <c r="AZ27" i="10"/>
  <c r="BV27" i="10" s="1"/>
  <c r="AP27" i="10"/>
  <c r="BL27" i="10" s="1"/>
  <c r="BB27" i="10"/>
  <c r="BX27" i="10" s="1"/>
  <c r="AQ27" i="10"/>
  <c r="BM27" i="10" s="1"/>
  <c r="BE27" i="10"/>
  <c r="CA27" i="10" s="1"/>
  <c r="AR27" i="10"/>
  <c r="BN27" i="10" s="1"/>
  <c r="AT27" i="10"/>
  <c r="BP27" i="10" s="1"/>
  <c r="AJ27" i="10"/>
  <c r="BF27" i="10" s="1"/>
  <c r="AX27" i="10"/>
  <c r="BT27" i="10" s="1"/>
  <c r="AL27" i="10"/>
  <c r="BH27" i="10" s="1"/>
  <c r="AW27" i="10"/>
  <c r="BS27" i="10" s="1"/>
  <c r="AY27" i="10"/>
  <c r="BU27" i="10" s="1"/>
  <c r="AQ34" i="10"/>
  <c r="BM34" i="10" s="1"/>
  <c r="AY34" i="10"/>
  <c r="BU34" i="10" s="1"/>
  <c r="AL34" i="10"/>
  <c r="BH34" i="10" s="1"/>
  <c r="AT34" i="10"/>
  <c r="BP34" i="10" s="1"/>
  <c r="BB34" i="10"/>
  <c r="BX34" i="10" s="1"/>
  <c r="AJ34" i="10"/>
  <c r="BF34" i="10" s="1"/>
  <c r="AU34" i="10"/>
  <c r="BQ34" i="10" s="1"/>
  <c r="BE34" i="10"/>
  <c r="CA34" i="10" s="1"/>
  <c r="AK34" i="10"/>
  <c r="BG34" i="10" s="1"/>
  <c r="AV34" i="10"/>
  <c r="BR34" i="10" s="1"/>
  <c r="AM34" i="10"/>
  <c r="BI34" i="10" s="1"/>
  <c r="AW34" i="10"/>
  <c r="BS34" i="10" s="1"/>
  <c r="AN34" i="10"/>
  <c r="BJ34" i="10" s="1"/>
  <c r="AX34" i="10"/>
  <c r="BT34" i="10" s="1"/>
  <c r="AO34" i="10"/>
  <c r="BK34" i="10" s="1"/>
  <c r="AZ34" i="10"/>
  <c r="BV34" i="10" s="1"/>
  <c r="AR34" i="10"/>
  <c r="BN34" i="10" s="1"/>
  <c r="BC34" i="10"/>
  <c r="BY34" i="10" s="1"/>
  <c r="AP34" i="10"/>
  <c r="BL34" i="10" s="1"/>
  <c r="BA34" i="10"/>
  <c r="BW34" i="10" s="1"/>
  <c r="AS34" i="10"/>
  <c r="BO34" i="10" s="1"/>
  <c r="BD34" i="10"/>
  <c r="BZ34" i="10" s="1"/>
  <c r="AK40" i="10"/>
  <c r="BG40" i="10" s="1"/>
  <c r="AS40" i="10"/>
  <c r="BO40" i="10" s="1"/>
  <c r="BA40" i="10"/>
  <c r="BW40" i="10" s="1"/>
  <c r="AL40" i="10"/>
  <c r="BH40" i="10" s="1"/>
  <c r="AT40" i="10"/>
  <c r="BP40" i="10" s="1"/>
  <c r="BB40" i="10"/>
  <c r="BX40" i="10" s="1"/>
  <c r="AM40" i="10"/>
  <c r="BI40" i="10" s="1"/>
  <c r="AU40" i="10"/>
  <c r="BQ40" i="10" s="1"/>
  <c r="BC40" i="10"/>
  <c r="BY40" i="10" s="1"/>
  <c r="AN40" i="10"/>
  <c r="BJ40" i="10" s="1"/>
  <c r="AV40" i="10"/>
  <c r="BR40" i="10" s="1"/>
  <c r="BD40" i="10"/>
  <c r="BZ40" i="10" s="1"/>
  <c r="AO40" i="10"/>
  <c r="BK40" i="10" s="1"/>
  <c r="AW40" i="10"/>
  <c r="BS40" i="10" s="1"/>
  <c r="BE40" i="10"/>
  <c r="CA40" i="10" s="1"/>
  <c r="AQ40" i="10"/>
  <c r="BM40" i="10" s="1"/>
  <c r="AY40" i="10"/>
  <c r="BU40" i="10" s="1"/>
  <c r="AP40" i="10"/>
  <c r="BL40" i="10" s="1"/>
  <c r="AR40" i="10"/>
  <c r="BN40" i="10" s="1"/>
  <c r="AX40" i="10"/>
  <c r="BT40" i="10" s="1"/>
  <c r="AZ40" i="10"/>
  <c r="BV40" i="10" s="1"/>
  <c r="AJ40" i="10"/>
  <c r="BF40" i="10" s="1"/>
  <c r="AQ47" i="10"/>
  <c r="BM47" i="10" s="1"/>
  <c r="AY47" i="10"/>
  <c r="BU47" i="10" s="1"/>
  <c r="AJ47" i="10"/>
  <c r="BF47" i="10" s="1"/>
  <c r="AR47" i="10"/>
  <c r="BN47" i="10" s="1"/>
  <c r="AZ47" i="10"/>
  <c r="BV47" i="10" s="1"/>
  <c r="AK47" i="10"/>
  <c r="BG47" i="10" s="1"/>
  <c r="AS47" i="10"/>
  <c r="BO47" i="10" s="1"/>
  <c r="BA47" i="10"/>
  <c r="BW47" i="10" s="1"/>
  <c r="AL47" i="10"/>
  <c r="BH47" i="10" s="1"/>
  <c r="AT47" i="10"/>
  <c r="BP47" i="10" s="1"/>
  <c r="BB47" i="10"/>
  <c r="BX47" i="10" s="1"/>
  <c r="AM47" i="10"/>
  <c r="BI47" i="10" s="1"/>
  <c r="AU47" i="10"/>
  <c r="BQ47" i="10" s="1"/>
  <c r="BC47" i="10"/>
  <c r="BY47" i="10" s="1"/>
  <c r="AO47" i="10"/>
  <c r="BK47" i="10" s="1"/>
  <c r="AW47" i="10"/>
  <c r="BS47" i="10" s="1"/>
  <c r="BE47" i="10"/>
  <c r="CA47" i="10" s="1"/>
  <c r="AV47" i="10"/>
  <c r="BR47" i="10" s="1"/>
  <c r="AX47" i="10"/>
  <c r="BT47" i="10" s="1"/>
  <c r="BD47" i="10"/>
  <c r="BZ47" i="10" s="1"/>
  <c r="AN47" i="10"/>
  <c r="BJ47" i="10" s="1"/>
  <c r="AP47" i="10"/>
  <c r="BL47" i="10" s="1"/>
  <c r="AK52" i="10"/>
  <c r="BG52" i="10" s="1"/>
  <c r="AS52" i="10"/>
  <c r="BO52" i="10" s="1"/>
  <c r="BA52" i="10"/>
  <c r="BW52" i="10" s="1"/>
  <c r="AL52" i="10"/>
  <c r="BH52" i="10" s="1"/>
  <c r="AT52" i="10"/>
  <c r="BP52" i="10" s="1"/>
  <c r="BB52" i="10"/>
  <c r="BX52" i="10" s="1"/>
  <c r="AM52" i="10"/>
  <c r="BI52" i="10" s="1"/>
  <c r="AU52" i="10"/>
  <c r="BQ52" i="10" s="1"/>
  <c r="BC52" i="10"/>
  <c r="BY52" i="10" s="1"/>
  <c r="AN52" i="10"/>
  <c r="BJ52" i="10" s="1"/>
  <c r="AV52" i="10"/>
  <c r="BR52" i="10" s="1"/>
  <c r="BD52" i="10"/>
  <c r="BZ52" i="10" s="1"/>
  <c r="AO52" i="10"/>
  <c r="BK52" i="10" s="1"/>
  <c r="AW52" i="10"/>
  <c r="BS52" i="10" s="1"/>
  <c r="BE52" i="10"/>
  <c r="CA52" i="10" s="1"/>
  <c r="AQ52" i="10"/>
  <c r="BM52" i="10" s="1"/>
  <c r="AY52" i="10"/>
  <c r="BU52" i="10" s="1"/>
  <c r="AJ52" i="10"/>
  <c r="BF52" i="10" s="1"/>
  <c r="AP52" i="10"/>
  <c r="BL52" i="10" s="1"/>
  <c r="AR52" i="10"/>
  <c r="BN52" i="10" s="1"/>
  <c r="AX52" i="10"/>
  <c r="BT52" i="10" s="1"/>
  <c r="AZ52" i="10"/>
  <c r="BV52" i="10" s="1"/>
  <c r="AK56" i="10"/>
  <c r="BG56" i="10" s="1"/>
  <c r="AS56" i="10"/>
  <c r="BO56" i="10" s="1"/>
  <c r="BA56" i="10"/>
  <c r="BW56" i="10" s="1"/>
  <c r="AL56" i="10"/>
  <c r="BH56" i="10" s="1"/>
  <c r="AT56" i="10"/>
  <c r="BP56" i="10" s="1"/>
  <c r="BB56" i="10"/>
  <c r="BX56" i="10" s="1"/>
  <c r="AM56" i="10"/>
  <c r="BI56" i="10" s="1"/>
  <c r="AU56" i="10"/>
  <c r="BQ56" i="10" s="1"/>
  <c r="BC56" i="10"/>
  <c r="BY56" i="10" s="1"/>
  <c r="AN56" i="10"/>
  <c r="BJ56" i="10" s="1"/>
  <c r="AV56" i="10"/>
  <c r="BR56" i="10" s="1"/>
  <c r="BD56" i="10"/>
  <c r="BZ56" i="10" s="1"/>
  <c r="AO56" i="10"/>
  <c r="BK56" i="10" s="1"/>
  <c r="AW56" i="10"/>
  <c r="BS56" i="10" s="1"/>
  <c r="BE56" i="10"/>
  <c r="CA56" i="10" s="1"/>
  <c r="AQ56" i="10"/>
  <c r="BM56" i="10" s="1"/>
  <c r="AY56" i="10"/>
  <c r="BU56" i="10" s="1"/>
  <c r="AP56" i="10"/>
  <c r="BL56" i="10" s="1"/>
  <c r="AR56" i="10"/>
  <c r="BN56" i="10" s="1"/>
  <c r="AX56" i="10"/>
  <c r="BT56" i="10" s="1"/>
  <c r="AZ56" i="10"/>
  <c r="BV56" i="10" s="1"/>
  <c r="AJ56" i="10"/>
  <c r="BF56" i="10" s="1"/>
  <c r="AO62" i="10"/>
  <c r="BK62" i="10" s="1"/>
  <c r="AW62" i="10"/>
  <c r="BS62" i="10" s="1"/>
  <c r="BE62" i="10"/>
  <c r="CA62" i="10" s="1"/>
  <c r="AP62" i="10"/>
  <c r="BL62" i="10" s="1"/>
  <c r="AX62" i="10"/>
  <c r="BT62" i="10" s="1"/>
  <c r="AQ62" i="10"/>
  <c r="BM62" i="10" s="1"/>
  <c r="AY62" i="10"/>
  <c r="BU62" i="10" s="1"/>
  <c r="AJ62" i="10"/>
  <c r="BF62" i="10" s="1"/>
  <c r="AR62" i="10"/>
  <c r="BN62" i="10" s="1"/>
  <c r="AZ62" i="10"/>
  <c r="BV62" i="10" s="1"/>
  <c r="AK62" i="10"/>
  <c r="BG62" i="10" s="1"/>
  <c r="AS62" i="10"/>
  <c r="BO62" i="10" s="1"/>
  <c r="BA62" i="10"/>
  <c r="BW62" i="10" s="1"/>
  <c r="AM62" i="10"/>
  <c r="BI62" i="10" s="1"/>
  <c r="AU62" i="10"/>
  <c r="BQ62" i="10" s="1"/>
  <c r="BC62" i="10"/>
  <c r="BY62" i="10" s="1"/>
  <c r="AL62" i="10"/>
  <c r="BH62" i="10" s="1"/>
  <c r="AN62" i="10"/>
  <c r="BJ62" i="10" s="1"/>
  <c r="AT62" i="10"/>
  <c r="BP62" i="10" s="1"/>
  <c r="AV62" i="10"/>
  <c r="BR62" i="10" s="1"/>
  <c r="BB62" i="10"/>
  <c r="BX62" i="10" s="1"/>
  <c r="BD62" i="10"/>
  <c r="BZ62" i="10" s="1"/>
  <c r="AM65" i="10"/>
  <c r="BI65" i="10" s="1"/>
  <c r="AU65" i="10"/>
  <c r="BQ65" i="10" s="1"/>
  <c r="BC65" i="10"/>
  <c r="BY65" i="10" s="1"/>
  <c r="AN65" i="10"/>
  <c r="BJ65" i="10" s="1"/>
  <c r="AV65" i="10"/>
  <c r="BR65" i="10" s="1"/>
  <c r="BD65" i="10"/>
  <c r="BZ65" i="10" s="1"/>
  <c r="AO65" i="10"/>
  <c r="BK65" i="10" s="1"/>
  <c r="AW65" i="10"/>
  <c r="BS65" i="10" s="1"/>
  <c r="BE65" i="10"/>
  <c r="CA65" i="10" s="1"/>
  <c r="AP65" i="10"/>
  <c r="BL65" i="10" s="1"/>
  <c r="AX65" i="10"/>
  <c r="BT65" i="10" s="1"/>
  <c r="AQ65" i="10"/>
  <c r="BM65" i="10" s="1"/>
  <c r="AY65" i="10"/>
  <c r="BU65" i="10" s="1"/>
  <c r="AK65" i="10"/>
  <c r="BG65" i="10" s="1"/>
  <c r="AS65" i="10"/>
  <c r="BO65" i="10" s="1"/>
  <c r="BA65" i="10"/>
  <c r="BW65" i="10" s="1"/>
  <c r="AJ65" i="10"/>
  <c r="BF65" i="10" s="1"/>
  <c r="AL65" i="10"/>
  <c r="BH65" i="10" s="1"/>
  <c r="AR65" i="10"/>
  <c r="BN65" i="10" s="1"/>
  <c r="AT65" i="10"/>
  <c r="BP65" i="10" s="1"/>
  <c r="AZ65" i="10"/>
  <c r="BV65" i="10" s="1"/>
  <c r="BB65" i="10"/>
  <c r="BX65" i="10" s="1"/>
  <c r="AJ69" i="10"/>
  <c r="BF69" i="10" s="1"/>
  <c r="AR69" i="10"/>
  <c r="BN69" i="10" s="1"/>
  <c r="AZ69" i="10"/>
  <c r="BV69" i="10" s="1"/>
  <c r="AK69" i="10"/>
  <c r="BG69" i="10" s="1"/>
  <c r="AS69" i="10"/>
  <c r="BO69" i="10" s="1"/>
  <c r="BA69" i="10"/>
  <c r="BW69" i="10" s="1"/>
  <c r="AL69" i="10"/>
  <c r="BH69" i="10" s="1"/>
  <c r="AT69" i="10"/>
  <c r="BP69" i="10" s="1"/>
  <c r="BB69" i="10"/>
  <c r="BX69" i="10" s="1"/>
  <c r="AM69" i="10"/>
  <c r="BI69" i="10" s="1"/>
  <c r="AU69" i="10"/>
  <c r="BQ69" i="10" s="1"/>
  <c r="BC69" i="10"/>
  <c r="BY69" i="10" s="1"/>
  <c r="AN69" i="10"/>
  <c r="BJ69" i="10" s="1"/>
  <c r="AV69" i="10"/>
  <c r="BR69" i="10" s="1"/>
  <c r="BD69" i="10"/>
  <c r="BZ69" i="10" s="1"/>
  <c r="AP69" i="10"/>
  <c r="BL69" i="10" s="1"/>
  <c r="AX69" i="10"/>
  <c r="BT69" i="10" s="1"/>
  <c r="AO69" i="10"/>
  <c r="BK69" i="10" s="1"/>
  <c r="AQ69" i="10"/>
  <c r="BM69" i="10" s="1"/>
  <c r="AW69" i="10"/>
  <c r="BS69" i="10" s="1"/>
  <c r="AY69" i="10"/>
  <c r="BU69" i="10" s="1"/>
  <c r="BE69" i="10"/>
  <c r="CA69" i="10" s="1"/>
  <c r="AP72" i="10"/>
  <c r="BL72" i="10" s="1"/>
  <c r="AX72" i="10"/>
  <c r="BT72" i="10" s="1"/>
  <c r="AQ72" i="10"/>
  <c r="BM72" i="10" s="1"/>
  <c r="AY72" i="10"/>
  <c r="BU72" i="10" s="1"/>
  <c r="AJ72" i="10"/>
  <c r="BF72" i="10" s="1"/>
  <c r="AR72" i="10"/>
  <c r="BN72" i="10" s="1"/>
  <c r="AZ72" i="10"/>
  <c r="BV72" i="10" s="1"/>
  <c r="AK72" i="10"/>
  <c r="BG72" i="10" s="1"/>
  <c r="AS72" i="10"/>
  <c r="BO72" i="10" s="1"/>
  <c r="BA72" i="10"/>
  <c r="BW72" i="10" s="1"/>
  <c r="AL72" i="10"/>
  <c r="BH72" i="10" s="1"/>
  <c r="AT72" i="10"/>
  <c r="BP72" i="10" s="1"/>
  <c r="BB72" i="10"/>
  <c r="BX72" i="10" s="1"/>
  <c r="AN72" i="10"/>
  <c r="BJ72" i="10" s="1"/>
  <c r="AV72" i="10"/>
  <c r="BR72" i="10" s="1"/>
  <c r="BD72" i="10"/>
  <c r="BZ72" i="10" s="1"/>
  <c r="AM72" i="10"/>
  <c r="BI72" i="10" s="1"/>
  <c r="AO72" i="10"/>
  <c r="BK72" i="10" s="1"/>
  <c r="AU72" i="10"/>
  <c r="BQ72" i="10" s="1"/>
  <c r="AW72" i="10"/>
  <c r="BS72" i="10" s="1"/>
  <c r="BC72" i="10"/>
  <c r="BY72" i="10" s="1"/>
  <c r="BE72" i="10"/>
  <c r="CA72" i="10" s="1"/>
  <c r="AN75" i="10"/>
  <c r="BJ75" i="10" s="1"/>
  <c r="AV75" i="10"/>
  <c r="BR75" i="10" s="1"/>
  <c r="BD75" i="10"/>
  <c r="BZ75" i="10" s="1"/>
  <c r="AQ75" i="10"/>
  <c r="BM75" i="10" s="1"/>
  <c r="AY75" i="10"/>
  <c r="BU75" i="10" s="1"/>
  <c r="AJ75" i="10"/>
  <c r="BF75" i="10" s="1"/>
  <c r="AR75" i="10"/>
  <c r="BN75" i="10" s="1"/>
  <c r="AZ75" i="10"/>
  <c r="BV75" i="10" s="1"/>
  <c r="AL75" i="10"/>
  <c r="BH75" i="10" s="1"/>
  <c r="AT75" i="10"/>
  <c r="BP75" i="10" s="1"/>
  <c r="BB75" i="10"/>
  <c r="BX75" i="10" s="1"/>
  <c r="AO75" i="10"/>
  <c r="BK75" i="10" s="1"/>
  <c r="BE75" i="10"/>
  <c r="CA75" i="10" s="1"/>
  <c r="AP75" i="10"/>
  <c r="BL75" i="10" s="1"/>
  <c r="BA75" i="10"/>
  <c r="BW75" i="10" s="1"/>
  <c r="AM75" i="10"/>
  <c r="BI75" i="10" s="1"/>
  <c r="AS75" i="10"/>
  <c r="BO75" i="10" s="1"/>
  <c r="AU75" i="10"/>
  <c r="BQ75" i="10" s="1"/>
  <c r="AW75" i="10"/>
  <c r="BS75" i="10" s="1"/>
  <c r="AX75" i="10"/>
  <c r="BT75" i="10" s="1"/>
  <c r="AK75" i="10"/>
  <c r="BG75" i="10" s="1"/>
  <c r="BC75" i="10"/>
  <c r="BY75" i="10" s="1"/>
  <c r="AL78" i="10"/>
  <c r="BH78" i="10" s="1"/>
  <c r="AT78" i="10"/>
  <c r="BP78" i="10" s="1"/>
  <c r="BB78" i="10"/>
  <c r="BX78" i="10" s="1"/>
  <c r="AO78" i="10"/>
  <c r="BK78" i="10" s="1"/>
  <c r="AW78" i="10"/>
  <c r="BS78" i="10" s="1"/>
  <c r="BE78" i="10"/>
  <c r="CA78" i="10" s="1"/>
  <c r="AP78" i="10"/>
  <c r="BL78" i="10" s="1"/>
  <c r="AX78" i="10"/>
  <c r="BT78" i="10" s="1"/>
  <c r="AJ78" i="10"/>
  <c r="BF78" i="10" s="1"/>
  <c r="AR78" i="10"/>
  <c r="BN78" i="10" s="1"/>
  <c r="AZ78" i="10"/>
  <c r="BV78" i="10" s="1"/>
  <c r="AM78" i="10"/>
  <c r="BI78" i="10" s="1"/>
  <c r="BC78" i="10"/>
  <c r="BY78" i="10" s="1"/>
  <c r="AN78" i="10"/>
  <c r="BJ78" i="10" s="1"/>
  <c r="BD78" i="10"/>
  <c r="BZ78" i="10" s="1"/>
  <c r="AY78" i="10"/>
  <c r="BU78" i="10" s="1"/>
  <c r="BA78" i="10"/>
  <c r="BW78" i="10" s="1"/>
  <c r="AQ78" i="10"/>
  <c r="BM78" i="10" s="1"/>
  <c r="AS78" i="10"/>
  <c r="BO78" i="10" s="1"/>
  <c r="AU78" i="10"/>
  <c r="BQ78" i="10" s="1"/>
  <c r="AV78" i="10"/>
  <c r="BR78" i="10" s="1"/>
  <c r="AK78" i="10"/>
  <c r="BG78" i="10" s="1"/>
  <c r="AN79" i="10"/>
  <c r="BJ79" i="10" s="1"/>
  <c r="AV79" i="10"/>
  <c r="BR79" i="10" s="1"/>
  <c r="BD79" i="10"/>
  <c r="BZ79" i="10" s="1"/>
  <c r="AQ79" i="10"/>
  <c r="BM79" i="10" s="1"/>
  <c r="AY79" i="10"/>
  <c r="BU79" i="10" s="1"/>
  <c r="AJ79" i="10"/>
  <c r="BF79" i="10" s="1"/>
  <c r="AR79" i="10"/>
  <c r="BN79" i="10" s="1"/>
  <c r="AZ79" i="10"/>
  <c r="BV79" i="10" s="1"/>
  <c r="AL79" i="10"/>
  <c r="BH79" i="10" s="1"/>
  <c r="AT79" i="10"/>
  <c r="BP79" i="10" s="1"/>
  <c r="BB79" i="10"/>
  <c r="BX79" i="10" s="1"/>
  <c r="AW79" i="10"/>
  <c r="BS79" i="10" s="1"/>
  <c r="AX79" i="10"/>
  <c r="BT79" i="10" s="1"/>
  <c r="AK79" i="10"/>
  <c r="BG79" i="10" s="1"/>
  <c r="BA79" i="10"/>
  <c r="BW79" i="10" s="1"/>
  <c r="AM79" i="10"/>
  <c r="BI79" i="10" s="1"/>
  <c r="BC79" i="10"/>
  <c r="BY79" i="10" s="1"/>
  <c r="AO79" i="10"/>
  <c r="BK79" i="10" s="1"/>
  <c r="BE79" i="10"/>
  <c r="CA79" i="10" s="1"/>
  <c r="AP79" i="10"/>
  <c r="BL79" i="10" s="1"/>
  <c r="AS79" i="10"/>
  <c r="BO79" i="10" s="1"/>
  <c r="AU79" i="10"/>
  <c r="BQ79" i="10" s="1"/>
  <c r="AP80" i="10"/>
  <c r="BL80" i="10" s="1"/>
  <c r="AX80" i="10"/>
  <c r="BT80" i="10" s="1"/>
  <c r="AK80" i="10"/>
  <c r="BG80" i="10" s="1"/>
  <c r="AS80" i="10"/>
  <c r="BO80" i="10" s="1"/>
  <c r="BA80" i="10"/>
  <c r="BW80" i="10" s="1"/>
  <c r="AL80" i="10"/>
  <c r="BH80" i="10" s="1"/>
  <c r="AT80" i="10"/>
  <c r="BP80" i="10" s="1"/>
  <c r="BB80" i="10"/>
  <c r="BX80" i="10" s="1"/>
  <c r="AN80" i="10"/>
  <c r="BJ80" i="10" s="1"/>
  <c r="AV80" i="10"/>
  <c r="BR80" i="10" s="1"/>
  <c r="BD80" i="10"/>
  <c r="BZ80" i="10" s="1"/>
  <c r="AQ80" i="10"/>
  <c r="BM80" i="10" s="1"/>
  <c r="AR80" i="10"/>
  <c r="BN80" i="10" s="1"/>
  <c r="AM80" i="10"/>
  <c r="BI80" i="10" s="1"/>
  <c r="AO80" i="10"/>
  <c r="BK80" i="10" s="1"/>
  <c r="BE80" i="10"/>
  <c r="CA80" i="10" s="1"/>
  <c r="AU80" i="10"/>
  <c r="BQ80" i="10" s="1"/>
  <c r="AW80" i="10"/>
  <c r="BS80" i="10" s="1"/>
  <c r="AY80" i="10"/>
  <c r="BU80" i="10" s="1"/>
  <c r="AJ80" i="10"/>
  <c r="BF80" i="10" s="1"/>
  <c r="AZ80" i="10"/>
  <c r="BV80" i="10" s="1"/>
  <c r="BC80" i="10"/>
  <c r="BY80" i="10" s="1"/>
  <c r="AJ81" i="10"/>
  <c r="BF81" i="10" s="1"/>
  <c r="AR81" i="10"/>
  <c r="BN81" i="10" s="1"/>
  <c r="AZ81" i="10"/>
  <c r="BV81" i="10" s="1"/>
  <c r="AM81" i="10"/>
  <c r="BI81" i="10" s="1"/>
  <c r="AU81" i="10"/>
  <c r="BQ81" i="10" s="1"/>
  <c r="BC81" i="10"/>
  <c r="BY81" i="10" s="1"/>
  <c r="AN81" i="10"/>
  <c r="BJ81" i="10" s="1"/>
  <c r="AV81" i="10"/>
  <c r="BR81" i="10" s="1"/>
  <c r="BD81" i="10"/>
  <c r="BZ81" i="10" s="1"/>
  <c r="AP81" i="10"/>
  <c r="BL81" i="10" s="1"/>
  <c r="AX81" i="10"/>
  <c r="BT81" i="10" s="1"/>
  <c r="AK81" i="10"/>
  <c r="BG81" i="10" s="1"/>
  <c r="BA81" i="10"/>
  <c r="BW81" i="10" s="1"/>
  <c r="AL81" i="10"/>
  <c r="BH81" i="10" s="1"/>
  <c r="BB81" i="10"/>
  <c r="BX81" i="10" s="1"/>
  <c r="AW81" i="10"/>
  <c r="BS81" i="10" s="1"/>
  <c r="AO81" i="10"/>
  <c r="BK81" i="10" s="1"/>
  <c r="BE81" i="10"/>
  <c r="CA81" i="10" s="1"/>
  <c r="AQ81" i="10"/>
  <c r="BM81" i="10" s="1"/>
  <c r="AS81" i="10"/>
  <c r="BO81" i="10" s="1"/>
  <c r="AT81" i="10"/>
  <c r="BP81" i="10" s="1"/>
  <c r="AY81" i="10"/>
  <c r="BU81" i="10" s="1"/>
  <c r="AP84" i="10"/>
  <c r="BL84" i="10" s="1"/>
  <c r="AX84" i="10"/>
  <c r="BT84" i="10" s="1"/>
  <c r="AK84" i="10"/>
  <c r="BG84" i="10" s="1"/>
  <c r="AS84" i="10"/>
  <c r="BO84" i="10" s="1"/>
  <c r="BA84" i="10"/>
  <c r="BW84" i="10" s="1"/>
  <c r="AL84" i="10"/>
  <c r="BH84" i="10" s="1"/>
  <c r="AT84" i="10"/>
  <c r="BP84" i="10" s="1"/>
  <c r="BB84" i="10"/>
  <c r="BX84" i="10" s="1"/>
  <c r="AN84" i="10"/>
  <c r="BJ84" i="10" s="1"/>
  <c r="AV84" i="10"/>
  <c r="BR84" i="10" s="1"/>
  <c r="BD84" i="10"/>
  <c r="BZ84" i="10" s="1"/>
  <c r="AY84" i="10"/>
  <c r="BU84" i="10" s="1"/>
  <c r="AJ84" i="10"/>
  <c r="BF84" i="10" s="1"/>
  <c r="AZ84" i="10"/>
  <c r="BV84" i="10" s="1"/>
  <c r="AM84" i="10"/>
  <c r="BI84" i="10" s="1"/>
  <c r="BC84" i="10"/>
  <c r="BY84" i="10" s="1"/>
  <c r="AO84" i="10"/>
  <c r="BK84" i="10" s="1"/>
  <c r="BE84" i="10"/>
  <c r="CA84" i="10" s="1"/>
  <c r="AQ84" i="10"/>
  <c r="BM84" i="10" s="1"/>
  <c r="AR84" i="10"/>
  <c r="BN84" i="10" s="1"/>
  <c r="AU84" i="10"/>
  <c r="BQ84" i="10" s="1"/>
  <c r="AW84" i="10"/>
  <c r="BS84" i="10" s="1"/>
  <c r="AN87" i="10"/>
  <c r="BJ87" i="10" s="1"/>
  <c r="AV87" i="10"/>
  <c r="BR87" i="10" s="1"/>
  <c r="BD87" i="10"/>
  <c r="BZ87" i="10" s="1"/>
  <c r="AQ87" i="10"/>
  <c r="BM87" i="10" s="1"/>
  <c r="AY87" i="10"/>
  <c r="BU87" i="10" s="1"/>
  <c r="AJ87" i="10"/>
  <c r="BF87" i="10" s="1"/>
  <c r="AR87" i="10"/>
  <c r="BN87" i="10" s="1"/>
  <c r="AZ87" i="10"/>
  <c r="BV87" i="10" s="1"/>
  <c r="AL87" i="10"/>
  <c r="BH87" i="10" s="1"/>
  <c r="AT87" i="10"/>
  <c r="BP87" i="10" s="1"/>
  <c r="BB87" i="10"/>
  <c r="BX87" i="10" s="1"/>
  <c r="AW87" i="10"/>
  <c r="BS87" i="10" s="1"/>
  <c r="AX87" i="10"/>
  <c r="BT87" i="10" s="1"/>
  <c r="AK87" i="10"/>
  <c r="BG87" i="10" s="1"/>
  <c r="BA87" i="10"/>
  <c r="BW87" i="10" s="1"/>
  <c r="AM87" i="10"/>
  <c r="BI87" i="10" s="1"/>
  <c r="BC87" i="10"/>
  <c r="BY87" i="10" s="1"/>
  <c r="AO87" i="10"/>
  <c r="BK87" i="10" s="1"/>
  <c r="BE87" i="10"/>
  <c r="CA87" i="10" s="1"/>
  <c r="AP87" i="10"/>
  <c r="BL87" i="10" s="1"/>
  <c r="AS87" i="10"/>
  <c r="BO87" i="10" s="1"/>
  <c r="AU87" i="10"/>
  <c r="BQ87" i="10" s="1"/>
  <c r="AP88" i="10"/>
  <c r="BL88" i="10" s="1"/>
  <c r="AX88" i="10"/>
  <c r="BT88" i="10" s="1"/>
  <c r="AK88" i="10"/>
  <c r="BG88" i="10" s="1"/>
  <c r="AS88" i="10"/>
  <c r="BO88" i="10" s="1"/>
  <c r="BA88" i="10"/>
  <c r="BW88" i="10" s="1"/>
  <c r="AL88" i="10"/>
  <c r="BH88" i="10" s="1"/>
  <c r="AT88" i="10"/>
  <c r="BP88" i="10" s="1"/>
  <c r="BB88" i="10"/>
  <c r="BX88" i="10" s="1"/>
  <c r="AN88" i="10"/>
  <c r="BJ88" i="10" s="1"/>
  <c r="AV88" i="10"/>
  <c r="BR88" i="10" s="1"/>
  <c r="BD88" i="10"/>
  <c r="BZ88" i="10" s="1"/>
  <c r="AQ88" i="10"/>
  <c r="BM88" i="10" s="1"/>
  <c r="AR88" i="10"/>
  <c r="BN88" i="10" s="1"/>
  <c r="AM88" i="10"/>
  <c r="BI88" i="10" s="1"/>
  <c r="AO88" i="10"/>
  <c r="BK88" i="10" s="1"/>
  <c r="AU88" i="10"/>
  <c r="BQ88" i="10" s="1"/>
  <c r="AW88" i="10"/>
  <c r="BS88" i="10" s="1"/>
  <c r="AY88" i="10"/>
  <c r="BU88" i="10" s="1"/>
  <c r="AJ88" i="10"/>
  <c r="BF88" i="10" s="1"/>
  <c r="AZ88" i="10"/>
  <c r="BV88" i="10" s="1"/>
  <c r="BC88" i="10"/>
  <c r="BY88" i="10" s="1"/>
  <c r="BE88" i="10"/>
  <c r="CA88" i="10" s="1"/>
  <c r="AJ89" i="10"/>
  <c r="BF89" i="10" s="1"/>
  <c r="AR89" i="10"/>
  <c r="BN89" i="10" s="1"/>
  <c r="AZ89" i="10"/>
  <c r="BV89" i="10" s="1"/>
  <c r="AM89" i="10"/>
  <c r="BI89" i="10" s="1"/>
  <c r="AU89" i="10"/>
  <c r="BQ89" i="10" s="1"/>
  <c r="BC89" i="10"/>
  <c r="BY89" i="10" s="1"/>
  <c r="AN89" i="10"/>
  <c r="BJ89" i="10" s="1"/>
  <c r="AV89" i="10"/>
  <c r="BR89" i="10" s="1"/>
  <c r="BD89" i="10"/>
  <c r="BZ89" i="10" s="1"/>
  <c r="AP89" i="10"/>
  <c r="BL89" i="10" s="1"/>
  <c r="AX89" i="10"/>
  <c r="BT89" i="10" s="1"/>
  <c r="AK89" i="10"/>
  <c r="BG89" i="10" s="1"/>
  <c r="BA89" i="10"/>
  <c r="BW89" i="10" s="1"/>
  <c r="AL89" i="10"/>
  <c r="BH89" i="10" s="1"/>
  <c r="BB89" i="10"/>
  <c r="BX89" i="10" s="1"/>
  <c r="AW89" i="10"/>
  <c r="BS89" i="10" s="1"/>
  <c r="AY89" i="10"/>
  <c r="BU89" i="10" s="1"/>
  <c r="AO89" i="10"/>
  <c r="BK89" i="10" s="1"/>
  <c r="BE89" i="10"/>
  <c r="CA89" i="10" s="1"/>
  <c r="AQ89" i="10"/>
  <c r="BM89" i="10" s="1"/>
  <c r="AS89" i="10"/>
  <c r="BO89" i="10" s="1"/>
  <c r="AT89" i="10"/>
  <c r="BP89" i="10" s="1"/>
  <c r="AL90" i="10"/>
  <c r="BH90" i="10" s="1"/>
  <c r="AT90" i="10"/>
  <c r="BP90" i="10" s="1"/>
  <c r="BB90" i="10"/>
  <c r="BX90" i="10" s="1"/>
  <c r="AO90" i="10"/>
  <c r="BK90" i="10" s="1"/>
  <c r="AW90" i="10"/>
  <c r="BS90" i="10" s="1"/>
  <c r="BE90" i="10"/>
  <c r="CA90" i="10" s="1"/>
  <c r="AP90" i="10"/>
  <c r="BL90" i="10" s="1"/>
  <c r="AX90" i="10"/>
  <c r="BT90" i="10" s="1"/>
  <c r="AJ90" i="10"/>
  <c r="BF90" i="10" s="1"/>
  <c r="AR90" i="10"/>
  <c r="BN90" i="10" s="1"/>
  <c r="AZ90" i="10"/>
  <c r="BV90" i="10" s="1"/>
  <c r="AU90" i="10"/>
  <c r="BQ90" i="10" s="1"/>
  <c r="AV90" i="10"/>
  <c r="BR90" i="10" s="1"/>
  <c r="AY90" i="10"/>
  <c r="BU90" i="10" s="1"/>
  <c r="AK90" i="10"/>
  <c r="BG90" i="10" s="1"/>
  <c r="BA90" i="10"/>
  <c r="BW90" i="10" s="1"/>
  <c r="AM90" i="10"/>
  <c r="BI90" i="10" s="1"/>
  <c r="BC90" i="10"/>
  <c r="BY90" i="10" s="1"/>
  <c r="AN90" i="10"/>
  <c r="BJ90" i="10" s="1"/>
  <c r="BD90" i="10"/>
  <c r="BZ90" i="10" s="1"/>
  <c r="AQ90" i="10"/>
  <c r="BM90" i="10" s="1"/>
  <c r="AS90" i="10"/>
  <c r="BO90" i="10" s="1"/>
  <c r="AN91" i="10"/>
  <c r="BJ91" i="10" s="1"/>
  <c r="AV91" i="10"/>
  <c r="BR91" i="10" s="1"/>
  <c r="BD91" i="10"/>
  <c r="BZ91" i="10" s="1"/>
  <c r="AQ91" i="10"/>
  <c r="BM91" i="10" s="1"/>
  <c r="AY91" i="10"/>
  <c r="BU91" i="10" s="1"/>
  <c r="AJ91" i="10"/>
  <c r="BF91" i="10" s="1"/>
  <c r="AR91" i="10"/>
  <c r="BN91" i="10" s="1"/>
  <c r="AZ91" i="10"/>
  <c r="BV91" i="10" s="1"/>
  <c r="AL91" i="10"/>
  <c r="BH91" i="10" s="1"/>
  <c r="AT91" i="10"/>
  <c r="BP91" i="10" s="1"/>
  <c r="BB91" i="10"/>
  <c r="BX91" i="10" s="1"/>
  <c r="AO91" i="10"/>
  <c r="BK91" i="10" s="1"/>
  <c r="BE91" i="10"/>
  <c r="CA91" i="10" s="1"/>
  <c r="AP91" i="10"/>
  <c r="BL91" i="10" s="1"/>
  <c r="AK91" i="10"/>
  <c r="BG91" i="10" s="1"/>
  <c r="AM91" i="10"/>
  <c r="BI91" i="10" s="1"/>
  <c r="AS91" i="10"/>
  <c r="BO91" i="10" s="1"/>
  <c r="AU91" i="10"/>
  <c r="BQ91" i="10" s="1"/>
  <c r="AW91" i="10"/>
  <c r="BS91" i="10" s="1"/>
  <c r="AX91" i="10"/>
  <c r="BT91" i="10" s="1"/>
  <c r="BA91" i="10"/>
  <c r="BW91" i="10" s="1"/>
  <c r="BC91" i="10"/>
  <c r="BY91" i="10" s="1"/>
  <c r="AP92" i="10"/>
  <c r="BL92" i="10" s="1"/>
  <c r="AX92" i="10"/>
  <c r="BT92" i="10" s="1"/>
  <c r="AK92" i="10"/>
  <c r="BG92" i="10" s="1"/>
  <c r="AS92" i="10"/>
  <c r="BO92" i="10" s="1"/>
  <c r="BA92" i="10"/>
  <c r="BW92" i="10" s="1"/>
  <c r="AL92" i="10"/>
  <c r="BH92" i="10" s="1"/>
  <c r="AT92" i="10"/>
  <c r="BP92" i="10" s="1"/>
  <c r="BB92" i="10"/>
  <c r="BX92" i="10" s="1"/>
  <c r="AN92" i="10"/>
  <c r="BJ92" i="10" s="1"/>
  <c r="AV92" i="10"/>
  <c r="BR92" i="10" s="1"/>
  <c r="BD92" i="10"/>
  <c r="BZ92" i="10" s="1"/>
  <c r="AY92" i="10"/>
  <c r="BU92" i="10" s="1"/>
  <c r="AJ92" i="10"/>
  <c r="BF92" i="10" s="1"/>
  <c r="AZ92" i="10"/>
  <c r="BV92" i="10" s="1"/>
  <c r="AU92" i="10"/>
  <c r="BQ92" i="10" s="1"/>
  <c r="AW92" i="10"/>
  <c r="BS92" i="10" s="1"/>
  <c r="AM92" i="10"/>
  <c r="BI92" i="10" s="1"/>
  <c r="BC92" i="10"/>
  <c r="BY92" i="10" s="1"/>
  <c r="AO92" i="10"/>
  <c r="BK92" i="10" s="1"/>
  <c r="BE92" i="10"/>
  <c r="CA92" i="10" s="1"/>
  <c r="AQ92" i="10"/>
  <c r="BM92" i="10" s="1"/>
  <c r="AR92" i="10"/>
  <c r="BN92" i="10" s="1"/>
  <c r="AJ93" i="10"/>
  <c r="BF93" i="10" s="1"/>
  <c r="AR93" i="10"/>
  <c r="BN93" i="10" s="1"/>
  <c r="AZ93" i="10"/>
  <c r="BV93" i="10" s="1"/>
  <c r="AM93" i="10"/>
  <c r="BI93" i="10" s="1"/>
  <c r="AU93" i="10"/>
  <c r="BQ93" i="10" s="1"/>
  <c r="BC93" i="10"/>
  <c r="BY93" i="10" s="1"/>
  <c r="AN93" i="10"/>
  <c r="BJ93" i="10" s="1"/>
  <c r="AV93" i="10"/>
  <c r="BR93" i="10" s="1"/>
  <c r="BD93" i="10"/>
  <c r="BZ93" i="10" s="1"/>
  <c r="AP93" i="10"/>
  <c r="BL93" i="10" s="1"/>
  <c r="AX93" i="10"/>
  <c r="BT93" i="10" s="1"/>
  <c r="AS93" i="10"/>
  <c r="BO93" i="10" s="1"/>
  <c r="AT93" i="10"/>
  <c r="BP93" i="10" s="1"/>
  <c r="BE93" i="10"/>
  <c r="CA93" i="10" s="1"/>
  <c r="AW93" i="10"/>
  <c r="BS93" i="10" s="1"/>
  <c r="AY93" i="10"/>
  <c r="BU93" i="10" s="1"/>
  <c r="AK93" i="10"/>
  <c r="BG93" i="10" s="1"/>
  <c r="BA93" i="10"/>
  <c r="BW93" i="10" s="1"/>
  <c r="AL93" i="10"/>
  <c r="BH93" i="10" s="1"/>
  <c r="BB93" i="10"/>
  <c r="BX93" i="10" s="1"/>
  <c r="AO93" i="10"/>
  <c r="BK93" i="10" s="1"/>
  <c r="AQ93" i="10"/>
  <c r="BM93" i="10" s="1"/>
  <c r="AL94" i="10"/>
  <c r="BH94" i="10" s="1"/>
  <c r="AT94" i="10"/>
  <c r="BP94" i="10" s="1"/>
  <c r="BB94" i="10"/>
  <c r="BX94" i="10" s="1"/>
  <c r="AO94" i="10"/>
  <c r="BK94" i="10" s="1"/>
  <c r="AW94" i="10"/>
  <c r="BS94" i="10" s="1"/>
  <c r="BE94" i="10"/>
  <c r="CA94" i="10" s="1"/>
  <c r="AP94" i="10"/>
  <c r="BL94" i="10" s="1"/>
  <c r="AX94" i="10"/>
  <c r="BT94" i="10" s="1"/>
  <c r="AJ94" i="10"/>
  <c r="BF94" i="10" s="1"/>
  <c r="AR94" i="10"/>
  <c r="BN94" i="10" s="1"/>
  <c r="AZ94" i="10"/>
  <c r="BV94" i="10" s="1"/>
  <c r="AM94" i="10"/>
  <c r="BI94" i="10" s="1"/>
  <c r="BC94" i="10"/>
  <c r="BY94" i="10" s="1"/>
  <c r="AN94" i="10"/>
  <c r="BJ94" i="10" s="1"/>
  <c r="BD94" i="10"/>
  <c r="BZ94" i="10" s="1"/>
  <c r="AK94" i="10"/>
  <c r="BG94" i="10" s="1"/>
  <c r="AQ94" i="10"/>
  <c r="BM94" i="10" s="1"/>
  <c r="AS94" i="10"/>
  <c r="BO94" i="10" s="1"/>
  <c r="AU94" i="10"/>
  <c r="BQ94" i="10" s="1"/>
  <c r="AV94" i="10"/>
  <c r="BR94" i="10" s="1"/>
  <c r="AY94" i="10"/>
  <c r="BU94" i="10" s="1"/>
  <c r="BA94" i="10"/>
  <c r="BW94" i="10" s="1"/>
  <c r="AN95" i="10"/>
  <c r="BJ95" i="10" s="1"/>
  <c r="AV95" i="10"/>
  <c r="BR95" i="10" s="1"/>
  <c r="BD95" i="10"/>
  <c r="BZ95" i="10" s="1"/>
  <c r="AQ95" i="10"/>
  <c r="BM95" i="10" s="1"/>
  <c r="AY95" i="10"/>
  <c r="BU95" i="10" s="1"/>
  <c r="AJ95" i="10"/>
  <c r="BF95" i="10" s="1"/>
  <c r="AR95" i="10"/>
  <c r="BN95" i="10" s="1"/>
  <c r="AZ95" i="10"/>
  <c r="BV95" i="10" s="1"/>
  <c r="AL95" i="10"/>
  <c r="BH95" i="10" s="1"/>
  <c r="AT95" i="10"/>
  <c r="BP95" i="10" s="1"/>
  <c r="BB95" i="10"/>
  <c r="BX95" i="10" s="1"/>
  <c r="AW95" i="10"/>
  <c r="BS95" i="10" s="1"/>
  <c r="AX95" i="10"/>
  <c r="BT95" i="10" s="1"/>
  <c r="AS95" i="10"/>
  <c r="BO95" i="10" s="1"/>
  <c r="AU95" i="10"/>
  <c r="BQ95" i="10" s="1"/>
  <c r="AK95" i="10"/>
  <c r="BG95" i="10" s="1"/>
  <c r="BA95" i="10"/>
  <c r="BW95" i="10" s="1"/>
  <c r="AM95" i="10"/>
  <c r="BI95" i="10" s="1"/>
  <c r="BC95" i="10"/>
  <c r="BY95" i="10" s="1"/>
  <c r="AO95" i="10"/>
  <c r="BK95" i="10" s="1"/>
  <c r="BE95" i="10"/>
  <c r="CA95" i="10" s="1"/>
  <c r="AP95" i="10"/>
  <c r="BL95" i="10" s="1"/>
  <c r="AP96" i="10"/>
  <c r="BL96" i="10" s="1"/>
  <c r="AX96" i="10"/>
  <c r="BT96" i="10" s="1"/>
  <c r="AK96" i="10"/>
  <c r="BG96" i="10" s="1"/>
  <c r="AS96" i="10"/>
  <c r="BO96" i="10" s="1"/>
  <c r="BA96" i="10"/>
  <c r="BW96" i="10" s="1"/>
  <c r="AL96" i="10"/>
  <c r="BH96" i="10" s="1"/>
  <c r="AT96" i="10"/>
  <c r="BP96" i="10" s="1"/>
  <c r="BB96" i="10"/>
  <c r="BX96" i="10" s="1"/>
  <c r="AN96" i="10"/>
  <c r="BJ96" i="10" s="1"/>
  <c r="AV96" i="10"/>
  <c r="BR96" i="10" s="1"/>
  <c r="BD96" i="10"/>
  <c r="BZ96" i="10" s="1"/>
  <c r="AQ96" i="10"/>
  <c r="BM96" i="10" s="1"/>
  <c r="AR96" i="10"/>
  <c r="BN96" i="10" s="1"/>
  <c r="BC96" i="10"/>
  <c r="BY96" i="10" s="1"/>
  <c r="BE96" i="10"/>
  <c r="CA96" i="10" s="1"/>
  <c r="AU96" i="10"/>
  <c r="BQ96" i="10" s="1"/>
  <c r="AW96" i="10"/>
  <c r="BS96" i="10" s="1"/>
  <c r="AY96" i="10"/>
  <c r="BU96" i="10" s="1"/>
  <c r="AJ96" i="10"/>
  <c r="BF96" i="10" s="1"/>
  <c r="AZ96" i="10"/>
  <c r="BV96" i="10" s="1"/>
  <c r="AM96" i="10"/>
  <c r="BI96" i="10" s="1"/>
  <c r="AO96" i="10"/>
  <c r="BK96" i="10" s="1"/>
  <c r="AJ97" i="10"/>
  <c r="BF97" i="10" s="1"/>
  <c r="AR97" i="10"/>
  <c r="BN97" i="10" s="1"/>
  <c r="AZ97" i="10"/>
  <c r="BV97" i="10" s="1"/>
  <c r="AM97" i="10"/>
  <c r="BI97" i="10" s="1"/>
  <c r="AU97" i="10"/>
  <c r="BQ97" i="10" s="1"/>
  <c r="BC97" i="10"/>
  <c r="BY97" i="10" s="1"/>
  <c r="AN97" i="10"/>
  <c r="BJ97" i="10" s="1"/>
  <c r="AV97" i="10"/>
  <c r="BR97" i="10" s="1"/>
  <c r="BD97" i="10"/>
  <c r="BZ97" i="10" s="1"/>
  <c r="AP97" i="10"/>
  <c r="BL97" i="10" s="1"/>
  <c r="AX97" i="10"/>
  <c r="BT97" i="10" s="1"/>
  <c r="AK97" i="10"/>
  <c r="BG97" i="10" s="1"/>
  <c r="BA97" i="10"/>
  <c r="BW97" i="10" s="1"/>
  <c r="AL97" i="10"/>
  <c r="BH97" i="10" s="1"/>
  <c r="BB97" i="10"/>
  <c r="BX97" i="10" s="1"/>
  <c r="AO97" i="10"/>
  <c r="BK97" i="10" s="1"/>
  <c r="BE97" i="10"/>
  <c r="CA97" i="10" s="1"/>
  <c r="AQ97" i="10"/>
  <c r="BM97" i="10" s="1"/>
  <c r="AS97" i="10"/>
  <c r="BO97" i="10" s="1"/>
  <c r="AT97" i="10"/>
  <c r="BP97" i="10" s="1"/>
  <c r="AW97" i="10"/>
  <c r="BS97" i="10" s="1"/>
  <c r="AY97" i="10"/>
  <c r="BU97" i="10" s="1"/>
  <c r="AL98" i="10"/>
  <c r="BH98" i="10" s="1"/>
  <c r="AT98" i="10"/>
  <c r="BP98" i="10" s="1"/>
  <c r="BB98" i="10"/>
  <c r="BX98" i="10" s="1"/>
  <c r="AO98" i="10"/>
  <c r="BK98" i="10" s="1"/>
  <c r="AW98" i="10"/>
  <c r="BS98" i="10" s="1"/>
  <c r="BE98" i="10"/>
  <c r="CA98" i="10" s="1"/>
  <c r="AP98" i="10"/>
  <c r="BL98" i="10" s="1"/>
  <c r="AX98" i="10"/>
  <c r="BT98" i="10" s="1"/>
  <c r="AJ98" i="10"/>
  <c r="BF98" i="10" s="1"/>
  <c r="AR98" i="10"/>
  <c r="BN98" i="10" s="1"/>
  <c r="AZ98" i="10"/>
  <c r="BV98" i="10" s="1"/>
  <c r="AU98" i="10"/>
  <c r="BQ98" i="10" s="1"/>
  <c r="AQ98" i="10"/>
  <c r="BM98" i="10" s="1"/>
  <c r="AV98" i="10"/>
  <c r="BR98" i="10" s="1"/>
  <c r="AS98" i="10"/>
  <c r="BO98" i="10" s="1"/>
  <c r="AY98" i="10"/>
  <c r="BU98" i="10" s="1"/>
  <c r="AK98" i="10"/>
  <c r="BG98" i="10" s="1"/>
  <c r="BA98" i="10"/>
  <c r="BW98" i="10" s="1"/>
  <c r="AM98" i="10"/>
  <c r="BI98" i="10" s="1"/>
  <c r="BC98" i="10"/>
  <c r="BY98" i="10" s="1"/>
  <c r="AN98" i="10"/>
  <c r="BJ98" i="10" s="1"/>
  <c r="BD98" i="10"/>
  <c r="BZ98" i="10" s="1"/>
  <c r="AN99" i="10"/>
  <c r="BJ99" i="10" s="1"/>
  <c r="AV99" i="10"/>
  <c r="BR99" i="10" s="1"/>
  <c r="BD99" i="10"/>
  <c r="BZ99" i="10" s="1"/>
  <c r="AQ99" i="10"/>
  <c r="BM99" i="10" s="1"/>
  <c r="AY99" i="10"/>
  <c r="BU99" i="10" s="1"/>
  <c r="AJ99" i="10"/>
  <c r="BF99" i="10" s="1"/>
  <c r="AR99" i="10"/>
  <c r="BN99" i="10" s="1"/>
  <c r="AZ99" i="10"/>
  <c r="BV99" i="10" s="1"/>
  <c r="AL99" i="10"/>
  <c r="BH99" i="10" s="1"/>
  <c r="AT99" i="10"/>
  <c r="BP99" i="10" s="1"/>
  <c r="BB99" i="10"/>
  <c r="BX99" i="10" s="1"/>
  <c r="AO99" i="10"/>
  <c r="BK99" i="10" s="1"/>
  <c r="BE99" i="10"/>
  <c r="CA99" i="10" s="1"/>
  <c r="AP99" i="10"/>
  <c r="BL99" i="10" s="1"/>
  <c r="BA99" i="10"/>
  <c r="BW99" i="10" s="1"/>
  <c r="BC99" i="10"/>
  <c r="BY99" i="10" s="1"/>
  <c r="AS99" i="10"/>
  <c r="BO99" i="10" s="1"/>
  <c r="AK99" i="10"/>
  <c r="BG99" i="10" s="1"/>
  <c r="AU99" i="10"/>
  <c r="BQ99" i="10" s="1"/>
  <c r="AW99" i="10"/>
  <c r="BS99" i="10" s="1"/>
  <c r="AX99" i="10"/>
  <c r="BT99" i="10" s="1"/>
  <c r="AM99" i="10"/>
  <c r="BI99" i="10" s="1"/>
  <c r="AP100" i="10"/>
  <c r="BL100" i="10" s="1"/>
  <c r="AX100" i="10"/>
  <c r="BT100" i="10" s="1"/>
  <c r="AK100" i="10"/>
  <c r="BG100" i="10" s="1"/>
  <c r="AS100" i="10"/>
  <c r="BO100" i="10" s="1"/>
  <c r="BA100" i="10"/>
  <c r="BW100" i="10" s="1"/>
  <c r="AL100" i="10"/>
  <c r="BH100" i="10" s="1"/>
  <c r="AT100" i="10"/>
  <c r="BP100" i="10" s="1"/>
  <c r="BB100" i="10"/>
  <c r="BX100" i="10" s="1"/>
  <c r="AN100" i="10"/>
  <c r="BJ100" i="10" s="1"/>
  <c r="AV100" i="10"/>
  <c r="BR100" i="10" s="1"/>
  <c r="BD100" i="10"/>
  <c r="BZ100" i="10" s="1"/>
  <c r="AY100" i="10"/>
  <c r="BU100" i="10" s="1"/>
  <c r="AJ100" i="10"/>
  <c r="BF100" i="10" s="1"/>
  <c r="AZ100" i="10"/>
  <c r="BV100" i="10" s="1"/>
  <c r="AM100" i="10"/>
  <c r="BI100" i="10" s="1"/>
  <c r="BC100" i="10"/>
  <c r="BY100" i="10" s="1"/>
  <c r="AO100" i="10"/>
  <c r="BK100" i="10" s="1"/>
  <c r="BE100" i="10"/>
  <c r="CA100" i="10" s="1"/>
  <c r="AQ100" i="10"/>
  <c r="BM100" i="10" s="1"/>
  <c r="AR100" i="10"/>
  <c r="BN100" i="10" s="1"/>
  <c r="AU100" i="10"/>
  <c r="BQ100" i="10" s="1"/>
  <c r="AW100" i="10"/>
  <c r="BS100" i="10" s="1"/>
  <c r="AJ101" i="10"/>
  <c r="BF101" i="10" s="1"/>
  <c r="AR101" i="10"/>
  <c r="BN101" i="10" s="1"/>
  <c r="AZ101" i="10"/>
  <c r="BV101" i="10" s="1"/>
  <c r="AM101" i="10"/>
  <c r="BI101" i="10" s="1"/>
  <c r="AU101" i="10"/>
  <c r="BQ101" i="10" s="1"/>
  <c r="BC101" i="10"/>
  <c r="BY101" i="10" s="1"/>
  <c r="AN101" i="10"/>
  <c r="BJ101" i="10" s="1"/>
  <c r="AV101" i="10"/>
  <c r="BR101" i="10" s="1"/>
  <c r="BD101" i="10"/>
  <c r="BZ101" i="10" s="1"/>
  <c r="AP101" i="10"/>
  <c r="BL101" i="10" s="1"/>
  <c r="AX101" i="10"/>
  <c r="BT101" i="10" s="1"/>
  <c r="AS101" i="10"/>
  <c r="BO101" i="10" s="1"/>
  <c r="AT101" i="10"/>
  <c r="BP101" i="10" s="1"/>
  <c r="AO101" i="10"/>
  <c r="BK101" i="10" s="1"/>
  <c r="AQ101" i="10"/>
  <c r="BM101" i="10" s="1"/>
  <c r="AW101" i="10"/>
  <c r="BS101" i="10" s="1"/>
  <c r="AY101" i="10"/>
  <c r="BU101" i="10" s="1"/>
  <c r="AK101" i="10"/>
  <c r="BG101" i="10" s="1"/>
  <c r="BA101" i="10"/>
  <c r="BW101" i="10" s="1"/>
  <c r="AL101" i="10"/>
  <c r="BH101" i="10" s="1"/>
  <c r="BB101" i="10"/>
  <c r="BX101" i="10" s="1"/>
  <c r="BE101" i="10"/>
  <c r="CA101" i="10" s="1"/>
  <c r="AL102" i="10"/>
  <c r="BH102" i="10" s="1"/>
  <c r="AT102" i="10"/>
  <c r="BP102" i="10" s="1"/>
  <c r="BB102" i="10"/>
  <c r="BX102" i="10" s="1"/>
  <c r="AO102" i="10"/>
  <c r="BK102" i="10" s="1"/>
  <c r="AW102" i="10"/>
  <c r="BS102" i="10" s="1"/>
  <c r="BE102" i="10"/>
  <c r="CA102" i="10" s="1"/>
  <c r="AP102" i="10"/>
  <c r="BL102" i="10" s="1"/>
  <c r="AX102" i="10"/>
  <c r="BT102" i="10" s="1"/>
  <c r="AJ102" i="10"/>
  <c r="BF102" i="10" s="1"/>
  <c r="AR102" i="10"/>
  <c r="BN102" i="10" s="1"/>
  <c r="AZ102" i="10"/>
  <c r="BV102" i="10" s="1"/>
  <c r="AM102" i="10"/>
  <c r="BI102" i="10" s="1"/>
  <c r="BC102" i="10"/>
  <c r="BY102" i="10" s="1"/>
  <c r="AN102" i="10"/>
  <c r="BJ102" i="10" s="1"/>
  <c r="BD102" i="10"/>
  <c r="BZ102" i="10" s="1"/>
  <c r="AY102" i="10"/>
  <c r="BU102" i="10" s="1"/>
  <c r="BA102" i="10"/>
  <c r="BW102" i="10" s="1"/>
  <c r="AQ102" i="10"/>
  <c r="BM102" i="10" s="1"/>
  <c r="AS102" i="10"/>
  <c r="BO102" i="10" s="1"/>
  <c r="AU102" i="10"/>
  <c r="BQ102" i="10" s="1"/>
  <c r="AV102" i="10"/>
  <c r="BR102" i="10" s="1"/>
  <c r="AK102" i="10"/>
  <c r="BG102" i="10" s="1"/>
  <c r="AN103" i="10"/>
  <c r="BJ103" i="10" s="1"/>
  <c r="AV103" i="10"/>
  <c r="BR103" i="10" s="1"/>
  <c r="BD103" i="10"/>
  <c r="BZ103" i="10" s="1"/>
  <c r="AQ103" i="10"/>
  <c r="BM103" i="10" s="1"/>
  <c r="AY103" i="10"/>
  <c r="BU103" i="10" s="1"/>
  <c r="AJ103" i="10"/>
  <c r="BF103" i="10" s="1"/>
  <c r="AR103" i="10"/>
  <c r="BN103" i="10" s="1"/>
  <c r="AZ103" i="10"/>
  <c r="BV103" i="10" s="1"/>
  <c r="AL103" i="10"/>
  <c r="BH103" i="10" s="1"/>
  <c r="AT103" i="10"/>
  <c r="BP103" i="10" s="1"/>
  <c r="BB103" i="10"/>
  <c r="BX103" i="10" s="1"/>
  <c r="AW103" i="10"/>
  <c r="BS103" i="10" s="1"/>
  <c r="AX103" i="10"/>
  <c r="BT103" i="10" s="1"/>
  <c r="AK103" i="10"/>
  <c r="BG103" i="10" s="1"/>
  <c r="BA103" i="10"/>
  <c r="BW103" i="10" s="1"/>
  <c r="AM103" i="10"/>
  <c r="BI103" i="10" s="1"/>
  <c r="BC103" i="10"/>
  <c r="BY103" i="10" s="1"/>
  <c r="AO103" i="10"/>
  <c r="BK103" i="10" s="1"/>
  <c r="BE103" i="10"/>
  <c r="CA103" i="10" s="1"/>
  <c r="AS103" i="10"/>
  <c r="BO103" i="10" s="1"/>
  <c r="AP103" i="10"/>
  <c r="BL103" i="10" s="1"/>
  <c r="AU103" i="10"/>
  <c r="BQ103" i="10" s="1"/>
  <c r="AP104" i="10"/>
  <c r="BL104" i="10" s="1"/>
  <c r="AX104" i="10"/>
  <c r="BT104" i="10" s="1"/>
  <c r="AK104" i="10"/>
  <c r="BG104" i="10" s="1"/>
  <c r="AS104" i="10"/>
  <c r="BO104" i="10" s="1"/>
  <c r="BA104" i="10"/>
  <c r="BW104" i="10" s="1"/>
  <c r="AL104" i="10"/>
  <c r="BH104" i="10" s="1"/>
  <c r="AT104" i="10"/>
  <c r="BP104" i="10" s="1"/>
  <c r="BB104" i="10"/>
  <c r="BX104" i="10" s="1"/>
  <c r="AN104" i="10"/>
  <c r="BJ104" i="10" s="1"/>
  <c r="AV104" i="10"/>
  <c r="BR104" i="10" s="1"/>
  <c r="BD104" i="10"/>
  <c r="BZ104" i="10" s="1"/>
  <c r="AQ104" i="10"/>
  <c r="BM104" i="10" s="1"/>
  <c r="AR104" i="10"/>
  <c r="BN104" i="10" s="1"/>
  <c r="AO104" i="10"/>
  <c r="BK104" i="10" s="1"/>
  <c r="AU104" i="10"/>
  <c r="BQ104" i="10" s="1"/>
  <c r="AW104" i="10"/>
  <c r="BS104" i="10" s="1"/>
  <c r="BC104" i="10"/>
  <c r="BY104" i="10" s="1"/>
  <c r="AY104" i="10"/>
  <c r="BU104" i="10" s="1"/>
  <c r="AJ104" i="10"/>
  <c r="BF104" i="10" s="1"/>
  <c r="AZ104" i="10"/>
  <c r="BV104" i="10" s="1"/>
  <c r="AM104" i="10"/>
  <c r="BI104" i="10" s="1"/>
  <c r="BE104" i="10"/>
  <c r="CA104" i="10" s="1"/>
  <c r="AK108" i="10"/>
  <c r="BG108" i="10" s="1"/>
  <c r="AS108" i="10"/>
  <c r="BO108" i="10" s="1"/>
  <c r="BA108" i="10"/>
  <c r="BW108" i="10" s="1"/>
  <c r="AN108" i="10"/>
  <c r="BJ108" i="10" s="1"/>
  <c r="AV108" i="10"/>
  <c r="BR108" i="10" s="1"/>
  <c r="BD108" i="10"/>
  <c r="BZ108" i="10" s="1"/>
  <c r="AJ108" i="10"/>
  <c r="BF108" i="10" s="1"/>
  <c r="AU108" i="10"/>
  <c r="BQ108" i="10" s="1"/>
  <c r="AR108" i="10"/>
  <c r="BN108" i="10" s="1"/>
  <c r="AL108" i="10"/>
  <c r="BH108" i="10" s="1"/>
  <c r="AW108" i="10"/>
  <c r="BS108" i="10" s="1"/>
  <c r="AT108" i="10"/>
  <c r="BP108" i="10" s="1"/>
  <c r="AM108" i="10"/>
  <c r="BI108" i="10" s="1"/>
  <c r="AX108" i="10"/>
  <c r="BT108" i="10" s="1"/>
  <c r="BC108" i="10"/>
  <c r="BY108" i="10" s="1"/>
  <c r="AO108" i="10"/>
  <c r="BK108" i="10" s="1"/>
  <c r="AY108" i="10"/>
  <c r="BU108" i="10" s="1"/>
  <c r="AP108" i="10"/>
  <c r="BL108" i="10" s="1"/>
  <c r="AZ108" i="10"/>
  <c r="BV108" i="10" s="1"/>
  <c r="AQ108" i="10"/>
  <c r="BM108" i="10" s="1"/>
  <c r="BB108" i="10"/>
  <c r="BX108" i="10" s="1"/>
  <c r="BE108" i="10"/>
  <c r="CA108" i="10" s="1"/>
  <c r="AO110" i="10"/>
  <c r="BK110" i="10" s="1"/>
  <c r="AW110" i="10"/>
  <c r="BS110" i="10" s="1"/>
  <c r="BE110" i="10"/>
  <c r="CA110" i="10" s="1"/>
  <c r="AJ110" i="10"/>
  <c r="BF110" i="10" s="1"/>
  <c r="AR110" i="10"/>
  <c r="BN110" i="10" s="1"/>
  <c r="AZ110" i="10"/>
  <c r="BV110" i="10" s="1"/>
  <c r="AT110" i="10"/>
  <c r="BP110" i="10" s="1"/>
  <c r="BD110" i="10"/>
  <c r="BZ110" i="10" s="1"/>
  <c r="AK110" i="10"/>
  <c r="BG110" i="10" s="1"/>
  <c r="AU110" i="10"/>
  <c r="BQ110" i="10" s="1"/>
  <c r="BB110" i="10"/>
  <c r="BX110" i="10" s="1"/>
  <c r="BC110" i="10"/>
  <c r="BY110" i="10" s="1"/>
  <c r="AL110" i="10"/>
  <c r="BH110" i="10" s="1"/>
  <c r="AV110" i="10"/>
  <c r="BR110" i="10" s="1"/>
  <c r="AM110" i="10"/>
  <c r="BI110" i="10" s="1"/>
  <c r="AX110" i="10"/>
  <c r="BT110" i="10" s="1"/>
  <c r="AN110" i="10"/>
  <c r="BJ110" i="10" s="1"/>
  <c r="AY110" i="10"/>
  <c r="BU110" i="10" s="1"/>
  <c r="AP110" i="10"/>
  <c r="BL110" i="10" s="1"/>
  <c r="BA110" i="10"/>
  <c r="BW110" i="10" s="1"/>
  <c r="AQ110" i="10"/>
  <c r="BM110" i="10" s="1"/>
  <c r="AS110" i="10"/>
  <c r="BO110" i="10" s="1"/>
  <c r="AQ111" i="10"/>
  <c r="BM111" i="10" s="1"/>
  <c r="AY111" i="10"/>
  <c r="BU111" i="10" s="1"/>
  <c r="AL111" i="10"/>
  <c r="BH111" i="10" s="1"/>
  <c r="AT111" i="10"/>
  <c r="BP111" i="10" s="1"/>
  <c r="BB111" i="10"/>
  <c r="BX111" i="10" s="1"/>
  <c r="AS111" i="10"/>
  <c r="BO111" i="10" s="1"/>
  <c r="BD111" i="10"/>
  <c r="BZ111" i="10" s="1"/>
  <c r="AJ111" i="10"/>
  <c r="BF111" i="10" s="1"/>
  <c r="AU111" i="10"/>
  <c r="BQ111" i="10" s="1"/>
  <c r="BE111" i="10"/>
  <c r="CA111" i="10" s="1"/>
  <c r="BC111" i="10"/>
  <c r="BY111" i="10" s="1"/>
  <c r="AK111" i="10"/>
  <c r="BG111" i="10" s="1"/>
  <c r="AV111" i="10"/>
  <c r="BR111" i="10" s="1"/>
  <c r="AM111" i="10"/>
  <c r="BI111" i="10" s="1"/>
  <c r="AW111" i="10"/>
  <c r="BS111" i="10" s="1"/>
  <c r="AN111" i="10"/>
  <c r="BJ111" i="10" s="1"/>
  <c r="AX111" i="10"/>
  <c r="BT111" i="10" s="1"/>
  <c r="AP111" i="10"/>
  <c r="BL111" i="10" s="1"/>
  <c r="AO111" i="10"/>
  <c r="BK111" i="10" s="1"/>
  <c r="AZ111" i="10"/>
  <c r="BV111" i="10" s="1"/>
  <c r="BA111" i="10"/>
  <c r="BW111" i="10" s="1"/>
  <c r="AR111" i="10"/>
  <c r="BN111" i="10" s="1"/>
  <c r="AM24" i="10"/>
  <c r="BI24" i="10" s="1"/>
  <c r="AU24" i="10"/>
  <c r="BQ24" i="10" s="1"/>
  <c r="BC24" i="10"/>
  <c r="BY24" i="10" s="1"/>
  <c r="AO24" i="10"/>
  <c r="BK24" i="10" s="1"/>
  <c r="AW24" i="10"/>
  <c r="BS24" i="10" s="1"/>
  <c r="BE24" i="10"/>
  <c r="CA24" i="10" s="1"/>
  <c r="AP24" i="10"/>
  <c r="BL24" i="10" s="1"/>
  <c r="AX24" i="10"/>
  <c r="BT24" i="10" s="1"/>
  <c r="AQ24" i="10"/>
  <c r="BM24" i="10" s="1"/>
  <c r="BB24" i="10"/>
  <c r="BX24" i="10" s="1"/>
  <c r="AR24" i="10"/>
  <c r="BN24" i="10" s="1"/>
  <c r="BD24" i="10"/>
  <c r="BZ24" i="10" s="1"/>
  <c r="AS24" i="10"/>
  <c r="BO24" i="10" s="1"/>
  <c r="AT24" i="10"/>
  <c r="BP24" i="10" s="1"/>
  <c r="AJ24" i="10"/>
  <c r="BF24" i="10" s="1"/>
  <c r="AV24" i="10"/>
  <c r="BR24" i="10" s="1"/>
  <c r="AL24" i="10"/>
  <c r="BH24" i="10" s="1"/>
  <c r="AZ24" i="10"/>
  <c r="BV24" i="10" s="1"/>
  <c r="AY24" i="10"/>
  <c r="BU24" i="10" s="1"/>
  <c r="BA24" i="10"/>
  <c r="BW24" i="10" s="1"/>
  <c r="AK24" i="10"/>
  <c r="BG24" i="10" s="1"/>
  <c r="AN24" i="10"/>
  <c r="BJ24" i="10" s="1"/>
  <c r="AQ30" i="10"/>
  <c r="BM30" i="10" s="1"/>
  <c r="AY30" i="10"/>
  <c r="BU30" i="10" s="1"/>
  <c r="AK30" i="10"/>
  <c r="BG30" i="10" s="1"/>
  <c r="AL30" i="10"/>
  <c r="BH30" i="10" s="1"/>
  <c r="AT30" i="10"/>
  <c r="BP30" i="10" s="1"/>
  <c r="BB30" i="10"/>
  <c r="BX30" i="10" s="1"/>
  <c r="AM30" i="10"/>
  <c r="BI30" i="10" s="1"/>
  <c r="AW30" i="10"/>
  <c r="BS30" i="10" s="1"/>
  <c r="AN30" i="10"/>
  <c r="BJ30" i="10" s="1"/>
  <c r="AX30" i="10"/>
  <c r="BT30" i="10" s="1"/>
  <c r="AO30" i="10"/>
  <c r="BK30" i="10" s="1"/>
  <c r="AZ30" i="10"/>
  <c r="BV30" i="10" s="1"/>
  <c r="AP30" i="10"/>
  <c r="BL30" i="10" s="1"/>
  <c r="BA30" i="10"/>
  <c r="BW30" i="10" s="1"/>
  <c r="AR30" i="10"/>
  <c r="BN30" i="10" s="1"/>
  <c r="BC30" i="10"/>
  <c r="BY30" i="10" s="1"/>
  <c r="AU30" i="10"/>
  <c r="BQ30" i="10" s="1"/>
  <c r="BE30" i="10"/>
  <c r="CA30" i="10" s="1"/>
  <c r="AJ30" i="10"/>
  <c r="BF30" i="10" s="1"/>
  <c r="AS30" i="10"/>
  <c r="BO30" i="10" s="1"/>
  <c r="BD30" i="10"/>
  <c r="BZ30" i="10" s="1"/>
  <c r="AV30" i="10"/>
  <c r="BR30" i="10" s="1"/>
  <c r="AO33" i="10"/>
  <c r="BK33" i="10" s="1"/>
  <c r="AW33" i="10"/>
  <c r="BS33" i="10" s="1"/>
  <c r="BE33" i="10"/>
  <c r="CA33" i="10" s="1"/>
  <c r="AJ33" i="10"/>
  <c r="BF33" i="10" s="1"/>
  <c r="AR33" i="10"/>
  <c r="BN33" i="10" s="1"/>
  <c r="AZ33" i="10"/>
  <c r="BV33" i="10" s="1"/>
  <c r="AK33" i="10"/>
  <c r="BG33" i="10" s="1"/>
  <c r="AU33" i="10"/>
  <c r="BQ33" i="10" s="1"/>
  <c r="AL33" i="10"/>
  <c r="BH33" i="10" s="1"/>
  <c r="AV33" i="10"/>
  <c r="BR33" i="10" s="1"/>
  <c r="AM33" i="10"/>
  <c r="BI33" i="10" s="1"/>
  <c r="AX33" i="10"/>
  <c r="BT33" i="10" s="1"/>
  <c r="AN33" i="10"/>
  <c r="BJ33" i="10" s="1"/>
  <c r="AY33" i="10"/>
  <c r="BU33" i="10" s="1"/>
  <c r="AP33" i="10"/>
  <c r="BL33" i="10" s="1"/>
  <c r="BA33" i="10"/>
  <c r="BW33" i="10" s="1"/>
  <c r="AS33" i="10"/>
  <c r="BO33" i="10" s="1"/>
  <c r="BC33" i="10"/>
  <c r="BY33" i="10" s="1"/>
  <c r="AQ33" i="10"/>
  <c r="BM33" i="10" s="1"/>
  <c r="AT33" i="10"/>
  <c r="BP33" i="10" s="1"/>
  <c r="BB33" i="10"/>
  <c r="BX33" i="10" s="1"/>
  <c r="BD33" i="10"/>
  <c r="BZ33" i="10" s="1"/>
  <c r="AM36" i="10"/>
  <c r="BI36" i="10" s="1"/>
  <c r="AU36" i="10"/>
  <c r="BQ36" i="10" s="1"/>
  <c r="BC36" i="10"/>
  <c r="BY36" i="10" s="1"/>
  <c r="AP36" i="10"/>
  <c r="BL36" i="10" s="1"/>
  <c r="AX36" i="10"/>
  <c r="BT36" i="10" s="1"/>
  <c r="AS36" i="10"/>
  <c r="BO36" i="10" s="1"/>
  <c r="BD36" i="10"/>
  <c r="BZ36" i="10" s="1"/>
  <c r="AJ36" i="10"/>
  <c r="BF36" i="10" s="1"/>
  <c r="AT36" i="10"/>
  <c r="BP36" i="10" s="1"/>
  <c r="BE36" i="10"/>
  <c r="CA36" i="10" s="1"/>
  <c r="AK36" i="10"/>
  <c r="BG36" i="10" s="1"/>
  <c r="AV36" i="10"/>
  <c r="BR36" i="10" s="1"/>
  <c r="AL36" i="10"/>
  <c r="BH36" i="10" s="1"/>
  <c r="AW36" i="10"/>
  <c r="BS36" i="10" s="1"/>
  <c r="AN36" i="10"/>
  <c r="BJ36" i="10" s="1"/>
  <c r="AY36" i="10"/>
  <c r="BU36" i="10" s="1"/>
  <c r="AQ36" i="10"/>
  <c r="BM36" i="10" s="1"/>
  <c r="BA36" i="10"/>
  <c r="BW36" i="10" s="1"/>
  <c r="AO36" i="10"/>
  <c r="BK36" i="10" s="1"/>
  <c r="AZ36" i="10"/>
  <c r="BV36" i="10" s="1"/>
  <c r="AR36" i="10"/>
  <c r="BN36" i="10" s="1"/>
  <c r="BB36" i="10"/>
  <c r="BX36" i="10" s="1"/>
  <c r="AM41" i="10"/>
  <c r="BI41" i="10" s="1"/>
  <c r="AU41" i="10"/>
  <c r="BQ41" i="10" s="1"/>
  <c r="BC41" i="10"/>
  <c r="BY41" i="10" s="1"/>
  <c r="AN41" i="10"/>
  <c r="BJ41" i="10" s="1"/>
  <c r="AV41" i="10"/>
  <c r="BR41" i="10" s="1"/>
  <c r="BD41" i="10"/>
  <c r="BZ41" i="10" s="1"/>
  <c r="AO41" i="10"/>
  <c r="BK41" i="10" s="1"/>
  <c r="AW41" i="10"/>
  <c r="BS41" i="10" s="1"/>
  <c r="BE41" i="10"/>
  <c r="CA41" i="10" s="1"/>
  <c r="AP41" i="10"/>
  <c r="BL41" i="10" s="1"/>
  <c r="AX41" i="10"/>
  <c r="BT41" i="10" s="1"/>
  <c r="AQ41" i="10"/>
  <c r="BM41" i="10" s="1"/>
  <c r="AY41" i="10"/>
  <c r="BU41" i="10" s="1"/>
  <c r="AK41" i="10"/>
  <c r="BG41" i="10" s="1"/>
  <c r="AS41" i="10"/>
  <c r="BO41" i="10" s="1"/>
  <c r="BA41" i="10"/>
  <c r="BW41" i="10" s="1"/>
  <c r="AZ41" i="10"/>
  <c r="BV41" i="10" s="1"/>
  <c r="BB41" i="10"/>
  <c r="BX41" i="10" s="1"/>
  <c r="AJ41" i="10"/>
  <c r="BF41" i="10" s="1"/>
  <c r="AR41" i="10"/>
  <c r="BN41" i="10" s="1"/>
  <c r="AL41" i="10"/>
  <c r="BH41" i="10" s="1"/>
  <c r="AT41" i="10"/>
  <c r="BP41" i="10" s="1"/>
  <c r="AM45" i="10"/>
  <c r="BI45" i="10" s="1"/>
  <c r="AU45" i="10"/>
  <c r="BQ45" i="10" s="1"/>
  <c r="BC45" i="10"/>
  <c r="BY45" i="10" s="1"/>
  <c r="AN45" i="10"/>
  <c r="BJ45" i="10" s="1"/>
  <c r="AV45" i="10"/>
  <c r="BR45" i="10" s="1"/>
  <c r="BD45" i="10"/>
  <c r="BZ45" i="10" s="1"/>
  <c r="AO45" i="10"/>
  <c r="BK45" i="10" s="1"/>
  <c r="AW45" i="10"/>
  <c r="BS45" i="10" s="1"/>
  <c r="BE45" i="10"/>
  <c r="CA45" i="10" s="1"/>
  <c r="AP45" i="10"/>
  <c r="BL45" i="10" s="1"/>
  <c r="AX45" i="10"/>
  <c r="BT45" i="10" s="1"/>
  <c r="AQ45" i="10"/>
  <c r="BM45" i="10" s="1"/>
  <c r="AY45" i="10"/>
  <c r="BU45" i="10" s="1"/>
  <c r="AK45" i="10"/>
  <c r="BG45" i="10" s="1"/>
  <c r="AS45" i="10"/>
  <c r="BO45" i="10" s="1"/>
  <c r="BA45" i="10"/>
  <c r="BW45" i="10" s="1"/>
  <c r="AJ45" i="10"/>
  <c r="BF45" i="10" s="1"/>
  <c r="AL45" i="10"/>
  <c r="BH45" i="10" s="1"/>
  <c r="AR45" i="10"/>
  <c r="BN45" i="10" s="1"/>
  <c r="AZ45" i="10"/>
  <c r="BV45" i="10" s="1"/>
  <c r="AT45" i="10"/>
  <c r="BP45" i="10" s="1"/>
  <c r="BB45" i="10"/>
  <c r="BX45" i="10" s="1"/>
  <c r="AQ51" i="10"/>
  <c r="BM51" i="10" s="1"/>
  <c r="AY51" i="10"/>
  <c r="BU51" i="10" s="1"/>
  <c r="AJ51" i="10"/>
  <c r="BF51" i="10" s="1"/>
  <c r="AR51" i="10"/>
  <c r="BN51" i="10" s="1"/>
  <c r="AZ51" i="10"/>
  <c r="BV51" i="10" s="1"/>
  <c r="AK51" i="10"/>
  <c r="BG51" i="10" s="1"/>
  <c r="AS51" i="10"/>
  <c r="BO51" i="10" s="1"/>
  <c r="BA51" i="10"/>
  <c r="BW51" i="10" s="1"/>
  <c r="AL51" i="10"/>
  <c r="BH51" i="10" s="1"/>
  <c r="AT51" i="10"/>
  <c r="BP51" i="10" s="1"/>
  <c r="BB51" i="10"/>
  <c r="BX51" i="10" s="1"/>
  <c r="AM51" i="10"/>
  <c r="BI51" i="10" s="1"/>
  <c r="AU51" i="10"/>
  <c r="BQ51" i="10" s="1"/>
  <c r="BC51" i="10"/>
  <c r="BY51" i="10" s="1"/>
  <c r="AO51" i="10"/>
  <c r="BK51" i="10" s="1"/>
  <c r="AW51" i="10"/>
  <c r="BS51" i="10" s="1"/>
  <c r="BE51" i="10"/>
  <c r="CA51" i="10" s="1"/>
  <c r="BD51" i="10"/>
  <c r="BZ51" i="10" s="1"/>
  <c r="AN51" i="10"/>
  <c r="BJ51" i="10" s="1"/>
  <c r="AV51" i="10"/>
  <c r="BR51" i="10" s="1"/>
  <c r="AP51" i="10"/>
  <c r="BL51" i="10" s="1"/>
  <c r="AX51" i="10"/>
  <c r="BT51" i="10" s="1"/>
  <c r="AM53" i="10"/>
  <c r="BI53" i="10" s="1"/>
  <c r="AU53" i="10"/>
  <c r="BQ53" i="10" s="1"/>
  <c r="BC53" i="10"/>
  <c r="BY53" i="10" s="1"/>
  <c r="AN53" i="10"/>
  <c r="BJ53" i="10" s="1"/>
  <c r="AV53" i="10"/>
  <c r="BR53" i="10" s="1"/>
  <c r="BD53" i="10"/>
  <c r="BZ53" i="10" s="1"/>
  <c r="AO53" i="10"/>
  <c r="BK53" i="10" s="1"/>
  <c r="AW53" i="10"/>
  <c r="BS53" i="10" s="1"/>
  <c r="BE53" i="10"/>
  <c r="CA53" i="10" s="1"/>
  <c r="AP53" i="10"/>
  <c r="BL53" i="10" s="1"/>
  <c r="AX53" i="10"/>
  <c r="BT53" i="10" s="1"/>
  <c r="AQ53" i="10"/>
  <c r="BM53" i="10" s="1"/>
  <c r="AY53" i="10"/>
  <c r="BU53" i="10" s="1"/>
  <c r="AK53" i="10"/>
  <c r="BG53" i="10" s="1"/>
  <c r="AS53" i="10"/>
  <c r="BO53" i="10" s="1"/>
  <c r="BA53" i="10"/>
  <c r="BW53" i="10" s="1"/>
  <c r="AR53" i="10"/>
  <c r="BN53" i="10" s="1"/>
  <c r="AT53" i="10"/>
  <c r="BP53" i="10" s="1"/>
  <c r="AZ53" i="10"/>
  <c r="BV53" i="10" s="1"/>
  <c r="BB53" i="10"/>
  <c r="BX53" i="10" s="1"/>
  <c r="AJ53" i="10"/>
  <c r="BF53" i="10" s="1"/>
  <c r="AL53" i="10"/>
  <c r="BH53" i="10" s="1"/>
  <c r="AM57" i="10"/>
  <c r="BI57" i="10" s="1"/>
  <c r="AU57" i="10"/>
  <c r="BQ57" i="10" s="1"/>
  <c r="BC57" i="10"/>
  <c r="BY57" i="10" s="1"/>
  <c r="AN57" i="10"/>
  <c r="BJ57" i="10" s="1"/>
  <c r="AV57" i="10"/>
  <c r="BR57" i="10" s="1"/>
  <c r="BD57" i="10"/>
  <c r="BZ57" i="10" s="1"/>
  <c r="AO57" i="10"/>
  <c r="BK57" i="10" s="1"/>
  <c r="AW57" i="10"/>
  <c r="BS57" i="10" s="1"/>
  <c r="BE57" i="10"/>
  <c r="CA57" i="10" s="1"/>
  <c r="AP57" i="10"/>
  <c r="BL57" i="10" s="1"/>
  <c r="AX57" i="10"/>
  <c r="BT57" i="10" s="1"/>
  <c r="AQ57" i="10"/>
  <c r="BM57" i="10" s="1"/>
  <c r="AY57" i="10"/>
  <c r="BU57" i="10" s="1"/>
  <c r="AK57" i="10"/>
  <c r="BG57" i="10" s="1"/>
  <c r="AS57" i="10"/>
  <c r="BO57" i="10" s="1"/>
  <c r="BA57" i="10"/>
  <c r="BW57" i="10" s="1"/>
  <c r="AZ57" i="10"/>
  <c r="BV57" i="10" s="1"/>
  <c r="BB57" i="10"/>
  <c r="BX57" i="10" s="1"/>
  <c r="AJ57" i="10"/>
  <c r="BF57" i="10" s="1"/>
  <c r="AR57" i="10"/>
  <c r="BN57" i="10" s="1"/>
  <c r="AL57" i="10"/>
  <c r="BH57" i="10" s="1"/>
  <c r="AT57" i="10"/>
  <c r="BP57" i="10" s="1"/>
  <c r="AK60" i="10"/>
  <c r="BG60" i="10" s="1"/>
  <c r="AS60" i="10"/>
  <c r="BO60" i="10" s="1"/>
  <c r="BA60" i="10"/>
  <c r="BW60" i="10" s="1"/>
  <c r="AL60" i="10"/>
  <c r="BH60" i="10" s="1"/>
  <c r="AT60" i="10"/>
  <c r="BP60" i="10" s="1"/>
  <c r="BB60" i="10"/>
  <c r="BX60" i="10" s="1"/>
  <c r="AM60" i="10"/>
  <c r="BI60" i="10" s="1"/>
  <c r="AU60" i="10"/>
  <c r="BQ60" i="10" s="1"/>
  <c r="BC60" i="10"/>
  <c r="BY60" i="10" s="1"/>
  <c r="AN60" i="10"/>
  <c r="BJ60" i="10" s="1"/>
  <c r="AV60" i="10"/>
  <c r="BR60" i="10" s="1"/>
  <c r="BD60" i="10"/>
  <c r="BZ60" i="10" s="1"/>
  <c r="AO60" i="10"/>
  <c r="BK60" i="10" s="1"/>
  <c r="AW60" i="10"/>
  <c r="BS60" i="10" s="1"/>
  <c r="BE60" i="10"/>
  <c r="CA60" i="10" s="1"/>
  <c r="AQ60" i="10"/>
  <c r="BM60" i="10" s="1"/>
  <c r="AY60" i="10"/>
  <c r="BU60" i="10" s="1"/>
  <c r="AX60" i="10"/>
  <c r="BT60" i="10" s="1"/>
  <c r="AZ60" i="10"/>
  <c r="BV60" i="10" s="1"/>
  <c r="AP60" i="10"/>
  <c r="BL60" i="10" s="1"/>
  <c r="AJ60" i="10"/>
  <c r="BF60" i="10" s="1"/>
  <c r="AR60" i="10"/>
  <c r="BN60" i="10" s="1"/>
  <c r="AK64" i="10"/>
  <c r="BG64" i="10" s="1"/>
  <c r="AS64" i="10"/>
  <c r="BO64" i="10" s="1"/>
  <c r="BA64" i="10"/>
  <c r="BW64" i="10" s="1"/>
  <c r="AL64" i="10"/>
  <c r="BH64" i="10" s="1"/>
  <c r="AT64" i="10"/>
  <c r="BP64" i="10" s="1"/>
  <c r="BB64" i="10"/>
  <c r="BX64" i="10" s="1"/>
  <c r="AM64" i="10"/>
  <c r="BI64" i="10" s="1"/>
  <c r="AU64" i="10"/>
  <c r="BQ64" i="10" s="1"/>
  <c r="BC64" i="10"/>
  <c r="BY64" i="10" s="1"/>
  <c r="AN64" i="10"/>
  <c r="BJ64" i="10" s="1"/>
  <c r="AV64" i="10"/>
  <c r="BR64" i="10" s="1"/>
  <c r="BD64" i="10"/>
  <c r="BZ64" i="10" s="1"/>
  <c r="AO64" i="10"/>
  <c r="BK64" i="10" s="1"/>
  <c r="AW64" i="10"/>
  <c r="BS64" i="10" s="1"/>
  <c r="BE64" i="10"/>
  <c r="CA64" i="10" s="1"/>
  <c r="AQ64" i="10"/>
  <c r="BM64" i="10" s="1"/>
  <c r="AY64" i="10"/>
  <c r="BU64" i="10" s="1"/>
  <c r="AJ64" i="10"/>
  <c r="BF64" i="10" s="1"/>
  <c r="AP64" i="10"/>
  <c r="BL64" i="10" s="1"/>
  <c r="AX64" i="10"/>
  <c r="BT64" i="10" s="1"/>
  <c r="AR64" i="10"/>
  <c r="BN64" i="10" s="1"/>
  <c r="AZ64" i="10"/>
  <c r="BV64" i="10" s="1"/>
  <c r="AL70" i="10"/>
  <c r="BH70" i="10" s="1"/>
  <c r="AT70" i="10"/>
  <c r="BP70" i="10" s="1"/>
  <c r="BB70" i="10"/>
  <c r="BX70" i="10" s="1"/>
  <c r="AM70" i="10"/>
  <c r="BI70" i="10" s="1"/>
  <c r="AU70" i="10"/>
  <c r="BQ70" i="10" s="1"/>
  <c r="BC70" i="10"/>
  <c r="BY70" i="10" s="1"/>
  <c r="AN70" i="10"/>
  <c r="BJ70" i="10" s="1"/>
  <c r="AV70" i="10"/>
  <c r="BR70" i="10" s="1"/>
  <c r="BD70" i="10"/>
  <c r="BZ70" i="10" s="1"/>
  <c r="AO70" i="10"/>
  <c r="BK70" i="10" s="1"/>
  <c r="AW70" i="10"/>
  <c r="BS70" i="10" s="1"/>
  <c r="BE70" i="10"/>
  <c r="CA70" i="10" s="1"/>
  <c r="AP70" i="10"/>
  <c r="BL70" i="10" s="1"/>
  <c r="AX70" i="10"/>
  <c r="BT70" i="10" s="1"/>
  <c r="AJ70" i="10"/>
  <c r="BF70" i="10" s="1"/>
  <c r="AR70" i="10"/>
  <c r="BN70" i="10" s="1"/>
  <c r="AZ70" i="10"/>
  <c r="BV70" i="10" s="1"/>
  <c r="AY70" i="10"/>
  <c r="BU70" i="10" s="1"/>
  <c r="BA70" i="10"/>
  <c r="BW70" i="10" s="1"/>
  <c r="AS70" i="10"/>
  <c r="BO70" i="10" s="1"/>
  <c r="AK70" i="10"/>
  <c r="BG70" i="10" s="1"/>
  <c r="AQ70" i="10"/>
  <c r="BM70" i="10" s="1"/>
  <c r="AP76" i="10"/>
  <c r="BL76" i="10" s="1"/>
  <c r="AX76" i="10"/>
  <c r="BT76" i="10" s="1"/>
  <c r="AK76" i="10"/>
  <c r="BG76" i="10" s="1"/>
  <c r="AS76" i="10"/>
  <c r="BO76" i="10" s="1"/>
  <c r="BA76" i="10"/>
  <c r="BW76" i="10" s="1"/>
  <c r="AL76" i="10"/>
  <c r="BH76" i="10" s="1"/>
  <c r="AT76" i="10"/>
  <c r="BP76" i="10" s="1"/>
  <c r="BB76" i="10"/>
  <c r="BX76" i="10" s="1"/>
  <c r="AN76" i="10"/>
  <c r="BJ76" i="10" s="1"/>
  <c r="AV76" i="10"/>
  <c r="BR76" i="10" s="1"/>
  <c r="BD76" i="10"/>
  <c r="BZ76" i="10" s="1"/>
  <c r="AY76" i="10"/>
  <c r="BU76" i="10" s="1"/>
  <c r="AJ76" i="10"/>
  <c r="BF76" i="10" s="1"/>
  <c r="AZ76" i="10"/>
  <c r="BV76" i="10" s="1"/>
  <c r="AM76" i="10"/>
  <c r="BI76" i="10" s="1"/>
  <c r="BC76" i="10"/>
  <c r="BY76" i="10" s="1"/>
  <c r="AO76" i="10"/>
  <c r="BK76" i="10" s="1"/>
  <c r="BE76" i="10"/>
  <c r="CA76" i="10" s="1"/>
  <c r="AQ76" i="10"/>
  <c r="BM76" i="10" s="1"/>
  <c r="AR76" i="10"/>
  <c r="BN76" i="10" s="1"/>
  <c r="AU76" i="10"/>
  <c r="BQ76" i="10" s="1"/>
  <c r="AW76" i="10"/>
  <c r="BS76" i="10" s="1"/>
  <c r="AJ85" i="10"/>
  <c r="BF85" i="10" s="1"/>
  <c r="AR85" i="10"/>
  <c r="BN85" i="10" s="1"/>
  <c r="AZ85" i="10"/>
  <c r="BV85" i="10" s="1"/>
  <c r="AM85" i="10"/>
  <c r="BI85" i="10" s="1"/>
  <c r="AU85" i="10"/>
  <c r="BQ85" i="10" s="1"/>
  <c r="BC85" i="10"/>
  <c r="BY85" i="10" s="1"/>
  <c r="AN85" i="10"/>
  <c r="BJ85" i="10" s="1"/>
  <c r="AV85" i="10"/>
  <c r="BR85" i="10" s="1"/>
  <c r="BD85" i="10"/>
  <c r="BZ85" i="10" s="1"/>
  <c r="AP85" i="10"/>
  <c r="BL85" i="10" s="1"/>
  <c r="AX85" i="10"/>
  <c r="BT85" i="10" s="1"/>
  <c r="AS85" i="10"/>
  <c r="BO85" i="10" s="1"/>
  <c r="AT85" i="10"/>
  <c r="BP85" i="10" s="1"/>
  <c r="AO85" i="10"/>
  <c r="BK85" i="10" s="1"/>
  <c r="AQ85" i="10"/>
  <c r="BM85" i="10" s="1"/>
  <c r="AW85" i="10"/>
  <c r="BS85" i="10" s="1"/>
  <c r="AY85" i="10"/>
  <c r="BU85" i="10" s="1"/>
  <c r="AK85" i="10"/>
  <c r="BG85" i="10" s="1"/>
  <c r="BA85" i="10"/>
  <c r="BW85" i="10" s="1"/>
  <c r="AL85" i="10"/>
  <c r="BH85" i="10" s="1"/>
  <c r="BB85" i="10"/>
  <c r="BX85" i="10" s="1"/>
  <c r="BE85" i="10"/>
  <c r="CA85" i="10" s="1"/>
  <c r="AQ107" i="10"/>
  <c r="BM107" i="10" s="1"/>
  <c r="AY107" i="10"/>
  <c r="BU107" i="10" s="1"/>
  <c r="AL107" i="10"/>
  <c r="BH107" i="10" s="1"/>
  <c r="AT107" i="10"/>
  <c r="BP107" i="10" s="1"/>
  <c r="BB107" i="10"/>
  <c r="BX107" i="10" s="1"/>
  <c r="AK107" i="10"/>
  <c r="BG107" i="10" s="1"/>
  <c r="AV107" i="10"/>
  <c r="BR107" i="10" s="1"/>
  <c r="AM107" i="10"/>
  <c r="BI107" i="10" s="1"/>
  <c r="AW107" i="10"/>
  <c r="BS107" i="10" s="1"/>
  <c r="BD107" i="10"/>
  <c r="BZ107" i="10" s="1"/>
  <c r="AU107" i="10"/>
  <c r="BQ107" i="10" s="1"/>
  <c r="AN107" i="10"/>
  <c r="BJ107" i="10" s="1"/>
  <c r="AX107" i="10"/>
  <c r="BT107" i="10" s="1"/>
  <c r="AO107" i="10"/>
  <c r="BK107" i="10" s="1"/>
  <c r="AZ107" i="10"/>
  <c r="BV107" i="10" s="1"/>
  <c r="AP107" i="10"/>
  <c r="BL107" i="10" s="1"/>
  <c r="BA107" i="10"/>
  <c r="BW107" i="10" s="1"/>
  <c r="AR107" i="10"/>
  <c r="BN107" i="10" s="1"/>
  <c r="BC107" i="10"/>
  <c r="BY107" i="10" s="1"/>
  <c r="AS107" i="10"/>
  <c r="BO107" i="10" s="1"/>
  <c r="AJ107" i="10"/>
  <c r="BF107" i="10" s="1"/>
  <c r="BE107" i="10"/>
  <c r="CA107" i="10" s="1"/>
  <c r="AM21" i="10"/>
  <c r="BI21" i="10" s="1"/>
  <c r="AU21" i="10"/>
  <c r="BQ21" i="10" s="1"/>
  <c r="BC21" i="10"/>
  <c r="BY21" i="10" s="1"/>
  <c r="AS21" i="10"/>
  <c r="BO21" i="10" s="1"/>
  <c r="AT21" i="10"/>
  <c r="BP21" i="10" s="1"/>
  <c r="AO21" i="10"/>
  <c r="BK21" i="10" s="1"/>
  <c r="AW21" i="10"/>
  <c r="BS21" i="10" s="1"/>
  <c r="BE21" i="10"/>
  <c r="CA21" i="10" s="1"/>
  <c r="AK21" i="10"/>
  <c r="BG21" i="10" s="1"/>
  <c r="AL21" i="10"/>
  <c r="BH21" i="10" s="1"/>
  <c r="BA21" i="10"/>
  <c r="BW21" i="10" s="1"/>
  <c r="BB21" i="10"/>
  <c r="BX21" i="10" s="1"/>
  <c r="BD21" i="10"/>
  <c r="BZ21" i="10" s="1"/>
  <c r="AN21" i="10"/>
  <c r="BJ21" i="10" s="1"/>
  <c r="AZ21" i="10"/>
  <c r="BV21" i="10" s="1"/>
  <c r="AY21" i="10"/>
  <c r="BU21" i="10" s="1"/>
  <c r="AV21" i="10"/>
  <c r="BR21" i="10" s="1"/>
  <c r="AR21" i="10"/>
  <c r="BN21" i="10" s="1"/>
  <c r="AQ21" i="10"/>
  <c r="BM21" i="10" s="1"/>
  <c r="AX21" i="10"/>
  <c r="BT21" i="10" s="1"/>
  <c r="AJ21" i="10"/>
  <c r="BF21" i="10" s="1"/>
  <c r="AP21" i="10"/>
  <c r="BL21" i="10" s="1"/>
  <c r="AO25" i="10"/>
  <c r="BK25" i="10" s="1"/>
  <c r="AW25" i="10"/>
  <c r="BS25" i="10" s="1"/>
  <c r="BE25" i="10"/>
  <c r="CA25" i="10" s="1"/>
  <c r="AQ25" i="10"/>
  <c r="BM25" i="10" s="1"/>
  <c r="AY25" i="10"/>
  <c r="BU25" i="10" s="1"/>
  <c r="AJ25" i="10"/>
  <c r="BF25" i="10" s="1"/>
  <c r="AR25" i="10"/>
  <c r="BN25" i="10" s="1"/>
  <c r="AZ25" i="10"/>
  <c r="BV25" i="10" s="1"/>
  <c r="AT25" i="10"/>
  <c r="BP25" i="10" s="1"/>
  <c r="AU25" i="10"/>
  <c r="BQ25" i="10" s="1"/>
  <c r="AK25" i="10"/>
  <c r="BG25" i="10" s="1"/>
  <c r="AV25" i="10"/>
  <c r="BR25" i="10" s="1"/>
  <c r="AL25" i="10"/>
  <c r="BH25" i="10" s="1"/>
  <c r="AX25" i="10"/>
  <c r="BT25" i="10" s="1"/>
  <c r="AM25" i="10"/>
  <c r="BI25" i="10" s="1"/>
  <c r="BA25" i="10"/>
  <c r="BW25" i="10" s="1"/>
  <c r="AP25" i="10"/>
  <c r="BL25" i="10" s="1"/>
  <c r="BC25" i="10"/>
  <c r="BY25" i="10" s="1"/>
  <c r="AN25" i="10"/>
  <c r="BJ25" i="10" s="1"/>
  <c r="AS25" i="10"/>
  <c r="BO25" i="10" s="1"/>
  <c r="BB25" i="10"/>
  <c r="BX25" i="10" s="1"/>
  <c r="BD25" i="10"/>
  <c r="BZ25" i="10" s="1"/>
  <c r="AO29" i="10"/>
  <c r="BK29" i="10" s="1"/>
  <c r="AW29" i="10"/>
  <c r="BS29" i="10" s="1"/>
  <c r="BE29" i="10"/>
  <c r="CA29" i="10" s="1"/>
  <c r="AQ29" i="10"/>
  <c r="BM29" i="10" s="1"/>
  <c r="AY29" i="10"/>
  <c r="BU29" i="10" s="1"/>
  <c r="AJ29" i="10"/>
  <c r="BF29" i="10" s="1"/>
  <c r="AR29" i="10"/>
  <c r="BN29" i="10" s="1"/>
  <c r="AZ29" i="10"/>
  <c r="BV29" i="10" s="1"/>
  <c r="AU29" i="10"/>
  <c r="BQ29" i="10" s="1"/>
  <c r="AK29" i="10"/>
  <c r="BG29" i="10" s="1"/>
  <c r="AV29" i="10"/>
  <c r="BR29" i="10" s="1"/>
  <c r="AL29" i="10"/>
  <c r="BH29" i="10" s="1"/>
  <c r="AX29" i="10"/>
  <c r="BT29" i="10" s="1"/>
  <c r="AM29" i="10"/>
  <c r="BI29" i="10" s="1"/>
  <c r="BA29" i="10"/>
  <c r="BW29" i="10" s="1"/>
  <c r="AN29" i="10"/>
  <c r="BJ29" i="10" s="1"/>
  <c r="BB29" i="10"/>
  <c r="BX29" i="10" s="1"/>
  <c r="AS29" i="10"/>
  <c r="BO29" i="10" s="1"/>
  <c r="BD29" i="10"/>
  <c r="BZ29" i="10" s="1"/>
  <c r="AP29" i="10"/>
  <c r="BL29" i="10" s="1"/>
  <c r="AT29" i="10"/>
  <c r="BP29" i="10" s="1"/>
  <c r="BC29" i="10"/>
  <c r="BY29" i="10" s="1"/>
  <c r="AM32" i="10"/>
  <c r="BI32" i="10" s="1"/>
  <c r="AU32" i="10"/>
  <c r="BQ32" i="10" s="1"/>
  <c r="BC32" i="10"/>
  <c r="BY32" i="10" s="1"/>
  <c r="AP32" i="10"/>
  <c r="BL32" i="10" s="1"/>
  <c r="AX32" i="10"/>
  <c r="BT32" i="10" s="1"/>
  <c r="AK32" i="10"/>
  <c r="BG32" i="10" s="1"/>
  <c r="AV32" i="10"/>
  <c r="BR32" i="10" s="1"/>
  <c r="AL32" i="10"/>
  <c r="BH32" i="10" s="1"/>
  <c r="AW32" i="10"/>
  <c r="BS32" i="10" s="1"/>
  <c r="AN32" i="10"/>
  <c r="BJ32" i="10" s="1"/>
  <c r="AY32" i="10"/>
  <c r="BU32" i="10" s="1"/>
  <c r="AO32" i="10"/>
  <c r="BK32" i="10" s="1"/>
  <c r="AZ32" i="10"/>
  <c r="BV32" i="10" s="1"/>
  <c r="AQ32" i="10"/>
  <c r="BM32" i="10" s="1"/>
  <c r="BA32" i="10"/>
  <c r="BW32" i="10" s="1"/>
  <c r="AS32" i="10"/>
  <c r="BO32" i="10" s="1"/>
  <c r="BD32" i="10"/>
  <c r="BZ32" i="10" s="1"/>
  <c r="AJ32" i="10"/>
  <c r="BF32" i="10" s="1"/>
  <c r="AR32" i="10"/>
  <c r="BN32" i="10" s="1"/>
  <c r="BB32" i="10"/>
  <c r="BX32" i="10" s="1"/>
  <c r="AT32" i="10"/>
  <c r="BP32" i="10" s="1"/>
  <c r="BE32" i="10"/>
  <c r="CA32" i="10" s="1"/>
  <c r="AO38" i="10"/>
  <c r="BK38" i="10" s="1"/>
  <c r="AW38" i="10"/>
  <c r="BS38" i="10" s="1"/>
  <c r="BE38" i="10"/>
  <c r="CA38" i="10" s="1"/>
  <c r="AP38" i="10"/>
  <c r="BL38" i="10" s="1"/>
  <c r="AX38" i="10"/>
  <c r="BT38" i="10" s="1"/>
  <c r="AQ38" i="10"/>
  <c r="BM38" i="10" s="1"/>
  <c r="AY38" i="10"/>
  <c r="BU38" i="10" s="1"/>
  <c r="AJ38" i="10"/>
  <c r="BF38" i="10" s="1"/>
  <c r="AR38" i="10"/>
  <c r="BN38" i="10" s="1"/>
  <c r="AZ38" i="10"/>
  <c r="BV38" i="10" s="1"/>
  <c r="AK38" i="10"/>
  <c r="BG38" i="10" s="1"/>
  <c r="AS38" i="10"/>
  <c r="BO38" i="10" s="1"/>
  <c r="BA38" i="10"/>
  <c r="BW38" i="10" s="1"/>
  <c r="AM38" i="10"/>
  <c r="BI38" i="10" s="1"/>
  <c r="AU38" i="10"/>
  <c r="BQ38" i="10" s="1"/>
  <c r="BC38" i="10"/>
  <c r="BY38" i="10" s="1"/>
  <c r="BB38" i="10"/>
  <c r="BX38" i="10" s="1"/>
  <c r="BD38" i="10"/>
  <c r="BZ38" i="10" s="1"/>
  <c r="AL38" i="10"/>
  <c r="BH38" i="10" s="1"/>
  <c r="AT38" i="10"/>
  <c r="BP38" i="10" s="1"/>
  <c r="AN38" i="10"/>
  <c r="BJ38" i="10" s="1"/>
  <c r="AV38" i="10"/>
  <c r="BR38" i="10" s="1"/>
  <c r="AK44" i="10"/>
  <c r="BG44" i="10" s="1"/>
  <c r="AS44" i="10"/>
  <c r="BO44" i="10" s="1"/>
  <c r="BA44" i="10"/>
  <c r="BW44" i="10" s="1"/>
  <c r="AL44" i="10"/>
  <c r="BH44" i="10" s="1"/>
  <c r="AT44" i="10"/>
  <c r="BP44" i="10" s="1"/>
  <c r="BB44" i="10"/>
  <c r="BX44" i="10" s="1"/>
  <c r="AM44" i="10"/>
  <c r="BI44" i="10" s="1"/>
  <c r="AU44" i="10"/>
  <c r="BQ44" i="10" s="1"/>
  <c r="BC44" i="10"/>
  <c r="BY44" i="10" s="1"/>
  <c r="AN44" i="10"/>
  <c r="BJ44" i="10" s="1"/>
  <c r="AV44" i="10"/>
  <c r="BR44" i="10" s="1"/>
  <c r="BD44" i="10"/>
  <c r="BZ44" i="10" s="1"/>
  <c r="AO44" i="10"/>
  <c r="BK44" i="10" s="1"/>
  <c r="AW44" i="10"/>
  <c r="BS44" i="10" s="1"/>
  <c r="BE44" i="10"/>
  <c r="CA44" i="10" s="1"/>
  <c r="AQ44" i="10"/>
  <c r="BM44" i="10" s="1"/>
  <c r="AY44" i="10"/>
  <c r="BU44" i="10" s="1"/>
  <c r="AX44" i="10"/>
  <c r="BT44" i="10" s="1"/>
  <c r="AZ44" i="10"/>
  <c r="BV44" i="10" s="1"/>
  <c r="AP44" i="10"/>
  <c r="BL44" i="10" s="1"/>
  <c r="AJ44" i="10"/>
  <c r="BF44" i="10" s="1"/>
  <c r="AR44" i="10"/>
  <c r="BN44" i="10" s="1"/>
  <c r="AM49" i="10"/>
  <c r="BI49" i="10" s="1"/>
  <c r="AU49" i="10"/>
  <c r="BQ49" i="10" s="1"/>
  <c r="BC49" i="10"/>
  <c r="BY49" i="10" s="1"/>
  <c r="AN49" i="10"/>
  <c r="BJ49" i="10" s="1"/>
  <c r="AV49" i="10"/>
  <c r="BR49" i="10" s="1"/>
  <c r="BD49" i="10"/>
  <c r="BZ49" i="10" s="1"/>
  <c r="AO49" i="10"/>
  <c r="BK49" i="10" s="1"/>
  <c r="AW49" i="10"/>
  <c r="BS49" i="10" s="1"/>
  <c r="BE49" i="10"/>
  <c r="CA49" i="10" s="1"/>
  <c r="AP49" i="10"/>
  <c r="BL49" i="10" s="1"/>
  <c r="AX49" i="10"/>
  <c r="BT49" i="10" s="1"/>
  <c r="AQ49" i="10"/>
  <c r="BM49" i="10" s="1"/>
  <c r="AY49" i="10"/>
  <c r="BU49" i="10" s="1"/>
  <c r="AK49" i="10"/>
  <c r="BG49" i="10" s="1"/>
  <c r="AS49" i="10"/>
  <c r="BO49" i="10" s="1"/>
  <c r="BA49" i="10"/>
  <c r="BW49" i="10" s="1"/>
  <c r="AJ49" i="10"/>
  <c r="BF49" i="10" s="1"/>
  <c r="AL49" i="10"/>
  <c r="BH49" i="10" s="1"/>
  <c r="AR49" i="10"/>
  <c r="BN49" i="10" s="1"/>
  <c r="AT49" i="10"/>
  <c r="BP49" i="10" s="1"/>
  <c r="AZ49" i="10"/>
  <c r="BV49" i="10" s="1"/>
  <c r="BB49" i="10"/>
  <c r="BX49" i="10" s="1"/>
  <c r="AO58" i="10"/>
  <c r="BK58" i="10" s="1"/>
  <c r="AW58" i="10"/>
  <c r="BS58" i="10" s="1"/>
  <c r="BE58" i="10"/>
  <c r="CA58" i="10" s="1"/>
  <c r="AP58" i="10"/>
  <c r="BL58" i="10" s="1"/>
  <c r="AX58" i="10"/>
  <c r="BT58" i="10" s="1"/>
  <c r="AQ58" i="10"/>
  <c r="BM58" i="10" s="1"/>
  <c r="AY58" i="10"/>
  <c r="BU58" i="10" s="1"/>
  <c r="AJ58" i="10"/>
  <c r="BF58" i="10" s="1"/>
  <c r="AR58" i="10"/>
  <c r="BN58" i="10" s="1"/>
  <c r="AZ58" i="10"/>
  <c r="BV58" i="10" s="1"/>
  <c r="AK58" i="10"/>
  <c r="BG58" i="10" s="1"/>
  <c r="AS58" i="10"/>
  <c r="BO58" i="10" s="1"/>
  <c r="BA58" i="10"/>
  <c r="BW58" i="10" s="1"/>
  <c r="AM58" i="10"/>
  <c r="BI58" i="10" s="1"/>
  <c r="AU58" i="10"/>
  <c r="BQ58" i="10" s="1"/>
  <c r="BC58" i="10"/>
  <c r="BY58" i="10" s="1"/>
  <c r="AL58" i="10"/>
  <c r="BH58" i="10" s="1"/>
  <c r="AN58" i="10"/>
  <c r="BJ58" i="10" s="1"/>
  <c r="AT58" i="10"/>
  <c r="BP58" i="10" s="1"/>
  <c r="BB58" i="10"/>
  <c r="BX58" i="10" s="1"/>
  <c r="AV58" i="10"/>
  <c r="BR58" i="10" s="1"/>
  <c r="BD58" i="10"/>
  <c r="BZ58" i="10" s="1"/>
  <c r="AQ63" i="10"/>
  <c r="BM63" i="10" s="1"/>
  <c r="AY63" i="10"/>
  <c r="BU63" i="10" s="1"/>
  <c r="AJ63" i="10"/>
  <c r="BF63" i="10" s="1"/>
  <c r="AR63" i="10"/>
  <c r="BN63" i="10" s="1"/>
  <c r="AZ63" i="10"/>
  <c r="BV63" i="10" s="1"/>
  <c r="AK63" i="10"/>
  <c r="BG63" i="10" s="1"/>
  <c r="AS63" i="10"/>
  <c r="BO63" i="10" s="1"/>
  <c r="BA63" i="10"/>
  <c r="BW63" i="10" s="1"/>
  <c r="AL63" i="10"/>
  <c r="BH63" i="10" s="1"/>
  <c r="AT63" i="10"/>
  <c r="BP63" i="10" s="1"/>
  <c r="BB63" i="10"/>
  <c r="BX63" i="10" s="1"/>
  <c r="AM63" i="10"/>
  <c r="BI63" i="10" s="1"/>
  <c r="AU63" i="10"/>
  <c r="BQ63" i="10" s="1"/>
  <c r="BC63" i="10"/>
  <c r="BY63" i="10" s="1"/>
  <c r="AO63" i="10"/>
  <c r="BK63" i="10" s="1"/>
  <c r="AW63" i="10"/>
  <c r="BS63" i="10" s="1"/>
  <c r="BE63" i="10"/>
  <c r="CA63" i="10" s="1"/>
  <c r="AV63" i="10"/>
  <c r="BR63" i="10" s="1"/>
  <c r="AX63" i="10"/>
  <c r="BT63" i="10" s="1"/>
  <c r="BD63" i="10"/>
  <c r="BZ63" i="10" s="1"/>
  <c r="AN63" i="10"/>
  <c r="BJ63" i="10" s="1"/>
  <c r="AP63" i="10"/>
  <c r="BL63" i="10" s="1"/>
  <c r="AP68" i="10"/>
  <c r="BL68" i="10" s="1"/>
  <c r="AX68" i="10"/>
  <c r="BT68" i="10" s="1"/>
  <c r="AQ68" i="10"/>
  <c r="BM68" i="10" s="1"/>
  <c r="AY68" i="10"/>
  <c r="BU68" i="10" s="1"/>
  <c r="AJ68" i="10"/>
  <c r="BF68" i="10" s="1"/>
  <c r="AR68" i="10"/>
  <c r="BN68" i="10" s="1"/>
  <c r="AZ68" i="10"/>
  <c r="BV68" i="10" s="1"/>
  <c r="AK68" i="10"/>
  <c r="BG68" i="10" s="1"/>
  <c r="AS68" i="10"/>
  <c r="BO68" i="10" s="1"/>
  <c r="BA68" i="10"/>
  <c r="BW68" i="10" s="1"/>
  <c r="AL68" i="10"/>
  <c r="BH68" i="10" s="1"/>
  <c r="AT68" i="10"/>
  <c r="BP68" i="10" s="1"/>
  <c r="BB68" i="10"/>
  <c r="BX68" i="10" s="1"/>
  <c r="AN68" i="10"/>
  <c r="BJ68" i="10" s="1"/>
  <c r="AV68" i="10"/>
  <c r="BR68" i="10" s="1"/>
  <c r="BD68" i="10"/>
  <c r="BZ68" i="10" s="1"/>
  <c r="BC68" i="10"/>
  <c r="BY68" i="10" s="1"/>
  <c r="AM68" i="10"/>
  <c r="BI68" i="10" s="1"/>
  <c r="AO68" i="10"/>
  <c r="BK68" i="10" s="1"/>
  <c r="AU68" i="10"/>
  <c r="BQ68" i="10" s="1"/>
  <c r="AW68" i="10"/>
  <c r="BS68" i="10" s="1"/>
  <c r="BE68" i="10"/>
  <c r="CA68" i="10" s="1"/>
  <c r="AL74" i="10"/>
  <c r="BH74" i="10" s="1"/>
  <c r="AT74" i="10"/>
  <c r="BP74" i="10" s="1"/>
  <c r="BB74" i="10"/>
  <c r="BX74" i="10" s="1"/>
  <c r="AO74" i="10"/>
  <c r="BK74" i="10" s="1"/>
  <c r="AW74" i="10"/>
  <c r="BS74" i="10" s="1"/>
  <c r="BE74" i="10"/>
  <c r="CA74" i="10" s="1"/>
  <c r="AP74" i="10"/>
  <c r="BL74" i="10" s="1"/>
  <c r="AX74" i="10"/>
  <c r="BT74" i="10" s="1"/>
  <c r="AJ74" i="10"/>
  <c r="BF74" i="10" s="1"/>
  <c r="AR74" i="10"/>
  <c r="BN74" i="10" s="1"/>
  <c r="AZ74" i="10"/>
  <c r="BV74" i="10" s="1"/>
  <c r="AU74" i="10"/>
  <c r="BQ74" i="10" s="1"/>
  <c r="AV74" i="10"/>
  <c r="BR74" i="10" s="1"/>
  <c r="AQ74" i="10"/>
  <c r="BM74" i="10" s="1"/>
  <c r="AY74" i="10"/>
  <c r="BU74" i="10" s="1"/>
  <c r="AK74" i="10"/>
  <c r="BG74" i="10" s="1"/>
  <c r="BA74" i="10"/>
  <c r="BW74" i="10" s="1"/>
  <c r="AM74" i="10"/>
  <c r="BI74" i="10" s="1"/>
  <c r="BC74" i="10"/>
  <c r="BY74" i="10" s="1"/>
  <c r="AN74" i="10"/>
  <c r="BJ74" i="10" s="1"/>
  <c r="BD74" i="10"/>
  <c r="BZ74" i="10" s="1"/>
  <c r="AS74" i="10"/>
  <c r="BO74" i="10" s="1"/>
  <c r="AN83" i="10"/>
  <c r="BJ83" i="10" s="1"/>
  <c r="AV83" i="10"/>
  <c r="BR83" i="10" s="1"/>
  <c r="BD83" i="10"/>
  <c r="BZ83" i="10" s="1"/>
  <c r="AQ83" i="10"/>
  <c r="BM83" i="10" s="1"/>
  <c r="AY83" i="10"/>
  <c r="BU83" i="10" s="1"/>
  <c r="AJ83" i="10"/>
  <c r="BF83" i="10" s="1"/>
  <c r="AR83" i="10"/>
  <c r="BN83" i="10" s="1"/>
  <c r="AZ83" i="10"/>
  <c r="BV83" i="10" s="1"/>
  <c r="AL83" i="10"/>
  <c r="BH83" i="10" s="1"/>
  <c r="AT83" i="10"/>
  <c r="BP83" i="10" s="1"/>
  <c r="BB83" i="10"/>
  <c r="BX83" i="10" s="1"/>
  <c r="AO83" i="10"/>
  <c r="BK83" i="10" s="1"/>
  <c r="BE83" i="10"/>
  <c r="CA83" i="10" s="1"/>
  <c r="AP83" i="10"/>
  <c r="BL83" i="10" s="1"/>
  <c r="BA83" i="10"/>
  <c r="BW83" i="10" s="1"/>
  <c r="BC83" i="10"/>
  <c r="BY83" i="10" s="1"/>
  <c r="AS83" i="10"/>
  <c r="BO83" i="10" s="1"/>
  <c r="AU83" i="10"/>
  <c r="BQ83" i="10" s="1"/>
  <c r="AW83" i="10"/>
  <c r="BS83" i="10" s="1"/>
  <c r="AX83" i="10"/>
  <c r="BT83" i="10" s="1"/>
  <c r="AK83" i="10"/>
  <c r="BG83" i="10" s="1"/>
  <c r="AM83" i="10"/>
  <c r="BI83" i="10" s="1"/>
  <c r="AJ105" i="10"/>
  <c r="BF105" i="10" s="1"/>
  <c r="AR105" i="10"/>
  <c r="BN105" i="10" s="1"/>
  <c r="AM105" i="10"/>
  <c r="BI105" i="10" s="1"/>
  <c r="AU105" i="10"/>
  <c r="BQ105" i="10" s="1"/>
  <c r="BC105" i="10"/>
  <c r="BY105" i="10" s="1"/>
  <c r="AP105" i="10"/>
  <c r="BL105" i="10" s="1"/>
  <c r="AX105" i="10"/>
  <c r="BT105" i="10" s="1"/>
  <c r="AK105" i="10"/>
  <c r="BG105" i="10" s="1"/>
  <c r="AW105" i="10"/>
  <c r="BS105" i="10" s="1"/>
  <c r="AL105" i="10"/>
  <c r="BH105" i="10" s="1"/>
  <c r="AY105" i="10"/>
  <c r="BU105" i="10" s="1"/>
  <c r="AT105" i="10"/>
  <c r="BP105" i="10" s="1"/>
  <c r="AN105" i="10"/>
  <c r="BJ105" i="10" s="1"/>
  <c r="AZ105" i="10"/>
  <c r="BV105" i="10" s="1"/>
  <c r="AO105" i="10"/>
  <c r="BK105" i="10" s="1"/>
  <c r="BA105" i="10"/>
  <c r="BW105" i="10" s="1"/>
  <c r="AQ105" i="10"/>
  <c r="BM105" i="10" s="1"/>
  <c r="BB105" i="10"/>
  <c r="BX105" i="10" s="1"/>
  <c r="AV105" i="10"/>
  <c r="BR105" i="10" s="1"/>
  <c r="AS105" i="10"/>
  <c r="BO105" i="10" s="1"/>
  <c r="BD105" i="10"/>
  <c r="BZ105" i="10" s="1"/>
  <c r="BE105" i="10"/>
  <c r="CA105" i="10" s="1"/>
  <c r="AQ26" i="10"/>
  <c r="BM26" i="10" s="1"/>
  <c r="AY26" i="10"/>
  <c r="BU26" i="10" s="1"/>
  <c r="AK26" i="10"/>
  <c r="BG26" i="10" s="1"/>
  <c r="AS26" i="10"/>
  <c r="BO26" i="10" s="1"/>
  <c r="BA26" i="10"/>
  <c r="BW26" i="10" s="1"/>
  <c r="AL26" i="10"/>
  <c r="BH26" i="10" s="1"/>
  <c r="AT26" i="10"/>
  <c r="BP26" i="10" s="1"/>
  <c r="BB26" i="10"/>
  <c r="BX26" i="10" s="1"/>
  <c r="AJ26" i="10"/>
  <c r="BF26" i="10" s="1"/>
  <c r="AW26" i="10"/>
  <c r="BS26" i="10" s="1"/>
  <c r="AM26" i="10"/>
  <c r="BI26" i="10" s="1"/>
  <c r="AX26" i="10"/>
  <c r="BT26" i="10" s="1"/>
  <c r="AN26" i="10"/>
  <c r="BJ26" i="10" s="1"/>
  <c r="AZ26" i="10"/>
  <c r="BV26" i="10" s="1"/>
  <c r="AO26" i="10"/>
  <c r="BK26" i="10" s="1"/>
  <c r="BC26" i="10"/>
  <c r="BY26" i="10" s="1"/>
  <c r="AP26" i="10"/>
  <c r="BL26" i="10" s="1"/>
  <c r="BD26" i="10"/>
  <c r="BZ26" i="10" s="1"/>
  <c r="AU26" i="10"/>
  <c r="BQ26" i="10" s="1"/>
  <c r="BE26" i="10"/>
  <c r="CA26" i="10" s="1"/>
  <c r="AR26" i="10"/>
  <c r="BN26" i="10" s="1"/>
  <c r="AV26" i="10"/>
  <c r="BR26" i="10" s="1"/>
  <c r="AK31" i="10"/>
  <c r="BG31" i="10" s="1"/>
  <c r="AS31" i="10"/>
  <c r="BO31" i="10" s="1"/>
  <c r="BA31" i="10"/>
  <c r="BW31" i="10" s="1"/>
  <c r="AN31" i="10"/>
  <c r="BJ31" i="10" s="1"/>
  <c r="AV31" i="10"/>
  <c r="BR31" i="10" s="1"/>
  <c r="BD31" i="10"/>
  <c r="BZ31" i="10" s="1"/>
  <c r="AL31" i="10"/>
  <c r="BH31" i="10" s="1"/>
  <c r="AW31" i="10"/>
  <c r="BS31" i="10" s="1"/>
  <c r="AM31" i="10"/>
  <c r="BI31" i="10" s="1"/>
  <c r="AX31" i="10"/>
  <c r="BT31" i="10" s="1"/>
  <c r="AO31" i="10"/>
  <c r="BK31" i="10" s="1"/>
  <c r="AY31" i="10"/>
  <c r="BU31" i="10" s="1"/>
  <c r="AP31" i="10"/>
  <c r="BL31" i="10" s="1"/>
  <c r="AZ31" i="10"/>
  <c r="BV31" i="10" s="1"/>
  <c r="AQ31" i="10"/>
  <c r="BM31" i="10" s="1"/>
  <c r="BB31" i="10"/>
  <c r="BX31" i="10" s="1"/>
  <c r="AT31" i="10"/>
  <c r="BP31" i="10" s="1"/>
  <c r="BE31" i="10"/>
  <c r="CA31" i="10" s="1"/>
  <c r="AR31" i="10"/>
  <c r="BN31" i="10" s="1"/>
  <c r="AU31" i="10"/>
  <c r="BQ31" i="10" s="1"/>
  <c r="BC31" i="10"/>
  <c r="BY31" i="10" s="1"/>
  <c r="AJ31" i="10"/>
  <c r="BF31" i="10" s="1"/>
  <c r="AK35" i="10"/>
  <c r="BG35" i="10" s="1"/>
  <c r="AS35" i="10"/>
  <c r="BO35" i="10" s="1"/>
  <c r="BA35" i="10"/>
  <c r="BW35" i="10" s="1"/>
  <c r="AN35" i="10"/>
  <c r="BJ35" i="10" s="1"/>
  <c r="AV35" i="10"/>
  <c r="BR35" i="10" s="1"/>
  <c r="BD35" i="10"/>
  <c r="BZ35" i="10" s="1"/>
  <c r="AT35" i="10"/>
  <c r="BP35" i="10" s="1"/>
  <c r="BE35" i="10"/>
  <c r="CA35" i="10" s="1"/>
  <c r="AJ35" i="10"/>
  <c r="BF35" i="10" s="1"/>
  <c r="AU35" i="10"/>
  <c r="BQ35" i="10" s="1"/>
  <c r="AL35" i="10"/>
  <c r="BH35" i="10" s="1"/>
  <c r="AW35" i="10"/>
  <c r="BS35" i="10" s="1"/>
  <c r="AM35" i="10"/>
  <c r="BI35" i="10" s="1"/>
  <c r="AX35" i="10"/>
  <c r="BT35" i="10" s="1"/>
  <c r="AO35" i="10"/>
  <c r="BK35" i="10" s="1"/>
  <c r="AY35" i="10"/>
  <c r="BU35" i="10" s="1"/>
  <c r="AQ35" i="10"/>
  <c r="BM35" i="10" s="1"/>
  <c r="BB35" i="10"/>
  <c r="BX35" i="10" s="1"/>
  <c r="AP35" i="10"/>
  <c r="BL35" i="10" s="1"/>
  <c r="AR35" i="10"/>
  <c r="BN35" i="10" s="1"/>
  <c r="AZ35" i="10"/>
  <c r="BV35" i="10" s="1"/>
  <c r="BC35" i="10"/>
  <c r="BY35" i="10" s="1"/>
  <c r="AQ39" i="10"/>
  <c r="BM39" i="10" s="1"/>
  <c r="AY39" i="10"/>
  <c r="BU39" i="10" s="1"/>
  <c r="AJ39" i="10"/>
  <c r="BF39" i="10" s="1"/>
  <c r="AR39" i="10"/>
  <c r="BN39" i="10" s="1"/>
  <c r="AZ39" i="10"/>
  <c r="BV39" i="10" s="1"/>
  <c r="AK39" i="10"/>
  <c r="BG39" i="10" s="1"/>
  <c r="AS39" i="10"/>
  <c r="BO39" i="10" s="1"/>
  <c r="BA39" i="10"/>
  <c r="BW39" i="10" s="1"/>
  <c r="AL39" i="10"/>
  <c r="BH39" i="10" s="1"/>
  <c r="AT39" i="10"/>
  <c r="BP39" i="10" s="1"/>
  <c r="BB39" i="10"/>
  <c r="BX39" i="10" s="1"/>
  <c r="AM39" i="10"/>
  <c r="BI39" i="10" s="1"/>
  <c r="AU39" i="10"/>
  <c r="BQ39" i="10" s="1"/>
  <c r="BC39" i="10"/>
  <c r="BY39" i="10" s="1"/>
  <c r="AO39" i="10"/>
  <c r="BK39" i="10" s="1"/>
  <c r="AW39" i="10"/>
  <c r="BS39" i="10" s="1"/>
  <c r="BE39" i="10"/>
  <c r="CA39" i="10" s="1"/>
  <c r="AN39" i="10"/>
  <c r="BJ39" i="10" s="1"/>
  <c r="AP39" i="10"/>
  <c r="BL39" i="10" s="1"/>
  <c r="AV39" i="10"/>
  <c r="BR39" i="10" s="1"/>
  <c r="BD39" i="10"/>
  <c r="BZ39" i="10" s="1"/>
  <c r="AX39" i="10"/>
  <c r="BT39" i="10" s="1"/>
  <c r="AO42" i="10"/>
  <c r="BK42" i="10" s="1"/>
  <c r="AW42" i="10"/>
  <c r="BS42" i="10" s="1"/>
  <c r="BE42" i="10"/>
  <c r="CA42" i="10" s="1"/>
  <c r="AP42" i="10"/>
  <c r="BL42" i="10" s="1"/>
  <c r="AX42" i="10"/>
  <c r="BT42" i="10" s="1"/>
  <c r="AQ42" i="10"/>
  <c r="BM42" i="10" s="1"/>
  <c r="AY42" i="10"/>
  <c r="BU42" i="10" s="1"/>
  <c r="AJ42" i="10"/>
  <c r="BF42" i="10" s="1"/>
  <c r="AR42" i="10"/>
  <c r="BN42" i="10" s="1"/>
  <c r="AZ42" i="10"/>
  <c r="BV42" i="10" s="1"/>
  <c r="AK42" i="10"/>
  <c r="BG42" i="10" s="1"/>
  <c r="AS42" i="10"/>
  <c r="BO42" i="10" s="1"/>
  <c r="BA42" i="10"/>
  <c r="BW42" i="10" s="1"/>
  <c r="AM42" i="10"/>
  <c r="BI42" i="10" s="1"/>
  <c r="AU42" i="10"/>
  <c r="BQ42" i="10" s="1"/>
  <c r="BC42" i="10"/>
  <c r="BY42" i="10" s="1"/>
  <c r="AL42" i="10"/>
  <c r="BH42" i="10" s="1"/>
  <c r="AN42" i="10"/>
  <c r="BJ42" i="10" s="1"/>
  <c r="AT42" i="10"/>
  <c r="BP42" i="10" s="1"/>
  <c r="BB42" i="10"/>
  <c r="BX42" i="10" s="1"/>
  <c r="AV42" i="10"/>
  <c r="BR42" i="10" s="1"/>
  <c r="BD42" i="10"/>
  <c r="BZ42" i="10" s="1"/>
  <c r="AO46" i="10"/>
  <c r="BK46" i="10" s="1"/>
  <c r="AW46" i="10"/>
  <c r="BS46" i="10" s="1"/>
  <c r="BE46" i="10"/>
  <c r="CA46" i="10" s="1"/>
  <c r="AP46" i="10"/>
  <c r="BL46" i="10" s="1"/>
  <c r="AX46" i="10"/>
  <c r="BT46" i="10" s="1"/>
  <c r="AQ46" i="10"/>
  <c r="BM46" i="10" s="1"/>
  <c r="AY46" i="10"/>
  <c r="BU46" i="10" s="1"/>
  <c r="AJ46" i="10"/>
  <c r="BF46" i="10" s="1"/>
  <c r="AR46" i="10"/>
  <c r="BN46" i="10" s="1"/>
  <c r="AZ46" i="10"/>
  <c r="BV46" i="10" s="1"/>
  <c r="AK46" i="10"/>
  <c r="BG46" i="10" s="1"/>
  <c r="AS46" i="10"/>
  <c r="BO46" i="10" s="1"/>
  <c r="BA46" i="10"/>
  <c r="BW46" i="10" s="1"/>
  <c r="AM46" i="10"/>
  <c r="BI46" i="10" s="1"/>
  <c r="AU46" i="10"/>
  <c r="BQ46" i="10" s="1"/>
  <c r="BC46" i="10"/>
  <c r="BY46" i="10" s="1"/>
  <c r="AL46" i="10"/>
  <c r="BH46" i="10" s="1"/>
  <c r="AN46" i="10"/>
  <c r="BJ46" i="10" s="1"/>
  <c r="AT46" i="10"/>
  <c r="BP46" i="10" s="1"/>
  <c r="AV46" i="10"/>
  <c r="BR46" i="10" s="1"/>
  <c r="BB46" i="10"/>
  <c r="BX46" i="10" s="1"/>
  <c r="BD46" i="10"/>
  <c r="BZ46" i="10" s="1"/>
  <c r="AO50" i="10"/>
  <c r="BK50" i="10" s="1"/>
  <c r="AW50" i="10"/>
  <c r="BS50" i="10" s="1"/>
  <c r="BE50" i="10"/>
  <c r="CA50" i="10" s="1"/>
  <c r="AP50" i="10"/>
  <c r="BL50" i="10" s="1"/>
  <c r="AX50" i="10"/>
  <c r="BT50" i="10" s="1"/>
  <c r="AQ50" i="10"/>
  <c r="BM50" i="10" s="1"/>
  <c r="AY50" i="10"/>
  <c r="BU50" i="10" s="1"/>
  <c r="AJ50" i="10"/>
  <c r="BF50" i="10" s="1"/>
  <c r="AR50" i="10"/>
  <c r="BN50" i="10" s="1"/>
  <c r="AZ50" i="10"/>
  <c r="BV50" i="10" s="1"/>
  <c r="AK50" i="10"/>
  <c r="BG50" i="10" s="1"/>
  <c r="AS50" i="10"/>
  <c r="BO50" i="10" s="1"/>
  <c r="BA50" i="10"/>
  <c r="BW50" i="10" s="1"/>
  <c r="AM50" i="10"/>
  <c r="BI50" i="10" s="1"/>
  <c r="AU50" i="10"/>
  <c r="BQ50" i="10" s="1"/>
  <c r="BC50" i="10"/>
  <c r="BY50" i="10" s="1"/>
  <c r="AT50" i="10"/>
  <c r="BP50" i="10" s="1"/>
  <c r="AV50" i="10"/>
  <c r="BR50" i="10" s="1"/>
  <c r="BB50" i="10"/>
  <c r="BX50" i="10" s="1"/>
  <c r="BD50" i="10"/>
  <c r="BZ50" i="10" s="1"/>
  <c r="AL50" i="10"/>
  <c r="BH50" i="10" s="1"/>
  <c r="AN50" i="10"/>
  <c r="BJ50" i="10" s="1"/>
  <c r="AO54" i="10"/>
  <c r="BK54" i="10" s="1"/>
  <c r="AW54" i="10"/>
  <c r="BS54" i="10" s="1"/>
  <c r="BE54" i="10"/>
  <c r="CA54" i="10" s="1"/>
  <c r="AP54" i="10"/>
  <c r="BL54" i="10" s="1"/>
  <c r="AX54" i="10"/>
  <c r="BT54" i="10" s="1"/>
  <c r="AQ54" i="10"/>
  <c r="BM54" i="10" s="1"/>
  <c r="AY54" i="10"/>
  <c r="BU54" i="10" s="1"/>
  <c r="AJ54" i="10"/>
  <c r="BF54" i="10" s="1"/>
  <c r="AR54" i="10"/>
  <c r="BN54" i="10" s="1"/>
  <c r="AZ54" i="10"/>
  <c r="BV54" i="10" s="1"/>
  <c r="AK54" i="10"/>
  <c r="BG54" i="10" s="1"/>
  <c r="AS54" i="10"/>
  <c r="BO54" i="10" s="1"/>
  <c r="BA54" i="10"/>
  <c r="BW54" i="10" s="1"/>
  <c r="AM54" i="10"/>
  <c r="BI54" i="10" s="1"/>
  <c r="AU54" i="10"/>
  <c r="BQ54" i="10" s="1"/>
  <c r="BC54" i="10"/>
  <c r="BY54" i="10" s="1"/>
  <c r="BB54" i="10"/>
  <c r="BX54" i="10" s="1"/>
  <c r="BD54" i="10"/>
  <c r="BZ54" i="10" s="1"/>
  <c r="AL54" i="10"/>
  <c r="BH54" i="10" s="1"/>
  <c r="AT54" i="10"/>
  <c r="BP54" i="10" s="1"/>
  <c r="AN54" i="10"/>
  <c r="BJ54" i="10" s="1"/>
  <c r="AV54" i="10"/>
  <c r="BR54" i="10" s="1"/>
  <c r="AQ59" i="10"/>
  <c r="BM59" i="10" s="1"/>
  <c r="AY59" i="10"/>
  <c r="BU59" i="10" s="1"/>
  <c r="AJ59" i="10"/>
  <c r="BF59" i="10" s="1"/>
  <c r="AR59" i="10"/>
  <c r="BN59" i="10" s="1"/>
  <c r="AZ59" i="10"/>
  <c r="BV59" i="10" s="1"/>
  <c r="AK59" i="10"/>
  <c r="BG59" i="10" s="1"/>
  <c r="AS59" i="10"/>
  <c r="BO59" i="10" s="1"/>
  <c r="BA59" i="10"/>
  <c r="BW59" i="10" s="1"/>
  <c r="AL59" i="10"/>
  <c r="BH59" i="10" s="1"/>
  <c r="AT59" i="10"/>
  <c r="BP59" i="10" s="1"/>
  <c r="BB59" i="10"/>
  <c r="BX59" i="10" s="1"/>
  <c r="AM59" i="10"/>
  <c r="BI59" i="10" s="1"/>
  <c r="AU59" i="10"/>
  <c r="BQ59" i="10" s="1"/>
  <c r="BC59" i="10"/>
  <c r="BY59" i="10" s="1"/>
  <c r="AO59" i="10"/>
  <c r="BK59" i="10" s="1"/>
  <c r="AW59" i="10"/>
  <c r="BS59" i="10" s="1"/>
  <c r="BE59" i="10"/>
  <c r="CA59" i="10" s="1"/>
  <c r="AN59" i="10"/>
  <c r="BJ59" i="10" s="1"/>
  <c r="AP59" i="10"/>
  <c r="BL59" i="10" s="1"/>
  <c r="AV59" i="10"/>
  <c r="BR59" i="10" s="1"/>
  <c r="AX59" i="10"/>
  <c r="BT59" i="10" s="1"/>
  <c r="BD59" i="10"/>
  <c r="BZ59" i="10" s="1"/>
  <c r="AO66" i="10"/>
  <c r="BK66" i="10" s="1"/>
  <c r="AW66" i="10"/>
  <c r="BS66" i="10" s="1"/>
  <c r="AP66" i="10"/>
  <c r="BL66" i="10" s="1"/>
  <c r="AX66" i="10"/>
  <c r="BT66" i="10" s="1"/>
  <c r="AQ66" i="10"/>
  <c r="BM66" i="10" s="1"/>
  <c r="AY66" i="10"/>
  <c r="BU66" i="10" s="1"/>
  <c r="AJ66" i="10"/>
  <c r="BF66" i="10" s="1"/>
  <c r="AR66" i="10"/>
  <c r="BN66" i="10" s="1"/>
  <c r="AK66" i="10"/>
  <c r="BG66" i="10" s="1"/>
  <c r="AS66" i="10"/>
  <c r="BO66" i="10" s="1"/>
  <c r="BA66" i="10"/>
  <c r="BW66" i="10" s="1"/>
  <c r="AM66" i="10"/>
  <c r="BI66" i="10" s="1"/>
  <c r="AU66" i="10"/>
  <c r="BQ66" i="10" s="1"/>
  <c r="BC66" i="10"/>
  <c r="BY66" i="10" s="1"/>
  <c r="AT66" i="10"/>
  <c r="BP66" i="10" s="1"/>
  <c r="AV66" i="10"/>
  <c r="BR66" i="10" s="1"/>
  <c r="AZ66" i="10"/>
  <c r="BV66" i="10" s="1"/>
  <c r="BB66" i="10"/>
  <c r="BX66" i="10" s="1"/>
  <c r="BD66" i="10"/>
  <c r="BZ66" i="10" s="1"/>
  <c r="AL66" i="10"/>
  <c r="BH66" i="10" s="1"/>
  <c r="AN66" i="10"/>
  <c r="BJ66" i="10" s="1"/>
  <c r="BE66" i="10"/>
  <c r="CA66" i="10" s="1"/>
  <c r="AN71" i="10"/>
  <c r="BJ71" i="10" s="1"/>
  <c r="AV71" i="10"/>
  <c r="BR71" i="10" s="1"/>
  <c r="BD71" i="10"/>
  <c r="BZ71" i="10" s="1"/>
  <c r="AO71" i="10"/>
  <c r="BK71" i="10" s="1"/>
  <c r="AW71" i="10"/>
  <c r="BS71" i="10" s="1"/>
  <c r="BE71" i="10"/>
  <c r="CA71" i="10" s="1"/>
  <c r="AP71" i="10"/>
  <c r="BL71" i="10" s="1"/>
  <c r="AX71" i="10"/>
  <c r="BT71" i="10" s="1"/>
  <c r="AQ71" i="10"/>
  <c r="BM71" i="10" s="1"/>
  <c r="AY71" i="10"/>
  <c r="BU71" i="10" s="1"/>
  <c r="AJ71" i="10"/>
  <c r="BF71" i="10" s="1"/>
  <c r="AR71" i="10"/>
  <c r="BN71" i="10" s="1"/>
  <c r="AZ71" i="10"/>
  <c r="BV71" i="10" s="1"/>
  <c r="AL71" i="10"/>
  <c r="BH71" i="10" s="1"/>
  <c r="AT71" i="10"/>
  <c r="BP71" i="10" s="1"/>
  <c r="BB71" i="10"/>
  <c r="BX71" i="10" s="1"/>
  <c r="BA71" i="10"/>
  <c r="BW71" i="10" s="1"/>
  <c r="AK71" i="10"/>
  <c r="BG71" i="10" s="1"/>
  <c r="AM71" i="10"/>
  <c r="BI71" i="10" s="1"/>
  <c r="AS71" i="10"/>
  <c r="BO71" i="10" s="1"/>
  <c r="AU71" i="10"/>
  <c r="BQ71" i="10" s="1"/>
  <c r="BC71" i="10"/>
  <c r="BY71" i="10" s="1"/>
  <c r="AJ77" i="10"/>
  <c r="BF77" i="10" s="1"/>
  <c r="AR77" i="10"/>
  <c r="BN77" i="10" s="1"/>
  <c r="AZ77" i="10"/>
  <c r="BV77" i="10" s="1"/>
  <c r="AM77" i="10"/>
  <c r="BI77" i="10" s="1"/>
  <c r="AU77" i="10"/>
  <c r="BQ77" i="10" s="1"/>
  <c r="BC77" i="10"/>
  <c r="BY77" i="10" s="1"/>
  <c r="AN77" i="10"/>
  <c r="BJ77" i="10" s="1"/>
  <c r="AV77" i="10"/>
  <c r="BR77" i="10" s="1"/>
  <c r="BD77" i="10"/>
  <c r="BZ77" i="10" s="1"/>
  <c r="AP77" i="10"/>
  <c r="BL77" i="10" s="1"/>
  <c r="AX77" i="10"/>
  <c r="BT77" i="10" s="1"/>
  <c r="AS77" i="10"/>
  <c r="BO77" i="10" s="1"/>
  <c r="AT77" i="10"/>
  <c r="BP77" i="10" s="1"/>
  <c r="AO77" i="10"/>
  <c r="BK77" i="10" s="1"/>
  <c r="AQ77" i="10"/>
  <c r="BM77" i="10" s="1"/>
  <c r="AW77" i="10"/>
  <c r="BS77" i="10" s="1"/>
  <c r="AY77" i="10"/>
  <c r="BU77" i="10" s="1"/>
  <c r="AK77" i="10"/>
  <c r="BG77" i="10" s="1"/>
  <c r="BA77" i="10"/>
  <c r="BW77" i="10" s="1"/>
  <c r="AL77" i="10"/>
  <c r="BH77" i="10" s="1"/>
  <c r="BB77" i="10"/>
  <c r="BX77" i="10" s="1"/>
  <c r="BE77" i="10"/>
  <c r="CA77" i="10" s="1"/>
  <c r="AL86" i="10"/>
  <c r="BH86" i="10" s="1"/>
  <c r="AT86" i="10"/>
  <c r="BP86" i="10" s="1"/>
  <c r="BB86" i="10"/>
  <c r="BX86" i="10" s="1"/>
  <c r="AO86" i="10"/>
  <c r="BK86" i="10" s="1"/>
  <c r="AW86" i="10"/>
  <c r="BS86" i="10" s="1"/>
  <c r="BE86" i="10"/>
  <c r="CA86" i="10" s="1"/>
  <c r="AP86" i="10"/>
  <c r="BL86" i="10" s="1"/>
  <c r="AX86" i="10"/>
  <c r="BT86" i="10" s="1"/>
  <c r="AJ86" i="10"/>
  <c r="BF86" i="10" s="1"/>
  <c r="AR86" i="10"/>
  <c r="BN86" i="10" s="1"/>
  <c r="AZ86" i="10"/>
  <c r="BV86" i="10" s="1"/>
  <c r="AM86" i="10"/>
  <c r="BI86" i="10" s="1"/>
  <c r="BC86" i="10"/>
  <c r="BY86" i="10" s="1"/>
  <c r="AN86" i="10"/>
  <c r="BJ86" i="10" s="1"/>
  <c r="BD86" i="10"/>
  <c r="BZ86" i="10" s="1"/>
  <c r="AY86" i="10"/>
  <c r="BU86" i="10" s="1"/>
  <c r="BA86" i="10"/>
  <c r="BW86" i="10" s="1"/>
  <c r="AQ86" i="10"/>
  <c r="BM86" i="10" s="1"/>
  <c r="AS86" i="10"/>
  <c r="BO86" i="10" s="1"/>
  <c r="AU86" i="10"/>
  <c r="BQ86" i="10" s="1"/>
  <c r="AV86" i="10"/>
  <c r="BR86" i="10" s="1"/>
  <c r="AK86" i="10"/>
  <c r="BG86" i="10" s="1"/>
  <c r="AM109" i="10"/>
  <c r="BI109" i="10" s="1"/>
  <c r="AU109" i="10"/>
  <c r="BQ109" i="10" s="1"/>
  <c r="BC109" i="10"/>
  <c r="BY109" i="10" s="1"/>
  <c r="AP109" i="10"/>
  <c r="BL109" i="10" s="1"/>
  <c r="AX109" i="10"/>
  <c r="BT109" i="10" s="1"/>
  <c r="AJ109" i="10"/>
  <c r="BF109" i="10" s="1"/>
  <c r="AT109" i="10"/>
  <c r="BP109" i="10" s="1"/>
  <c r="BE109" i="10"/>
  <c r="CA109" i="10" s="1"/>
  <c r="AK109" i="10"/>
  <c r="BG109" i="10" s="1"/>
  <c r="AV109" i="10"/>
  <c r="BR109" i="10" s="1"/>
  <c r="BB109" i="10"/>
  <c r="BX109" i="10" s="1"/>
  <c r="AS109" i="10"/>
  <c r="BO109" i="10" s="1"/>
  <c r="AL109" i="10"/>
  <c r="BH109" i="10" s="1"/>
  <c r="AW109" i="10"/>
  <c r="BS109" i="10" s="1"/>
  <c r="AN109" i="10"/>
  <c r="BJ109" i="10" s="1"/>
  <c r="AY109" i="10"/>
  <c r="BU109" i="10" s="1"/>
  <c r="AO109" i="10"/>
  <c r="BK109" i="10" s="1"/>
  <c r="AZ109" i="10"/>
  <c r="BV109" i="10" s="1"/>
  <c r="AQ109" i="10"/>
  <c r="BM109" i="10" s="1"/>
  <c r="BA109" i="10"/>
  <c r="BW109" i="10" s="1"/>
  <c r="AR109" i="10"/>
  <c r="BN109" i="10" s="1"/>
  <c r="BD109" i="10"/>
  <c r="BZ109" i="10" s="1"/>
  <c r="AM23" i="10"/>
  <c r="BI23" i="10" s="1"/>
  <c r="AP23" i="10"/>
  <c r="BL23" i="10" s="1"/>
  <c r="AR23" i="10"/>
  <c r="BN23" i="10" s="1"/>
  <c r="AZ23" i="10"/>
  <c r="BV23" i="10" s="1"/>
  <c r="AS23" i="10"/>
  <c r="BO23" i="10" s="1"/>
  <c r="BA23" i="10"/>
  <c r="BW23" i="10" s="1"/>
  <c r="AJ23" i="10"/>
  <c r="BF23" i="10" s="1"/>
  <c r="AT23" i="10"/>
  <c r="BP23" i="10" s="1"/>
  <c r="BB23" i="10"/>
  <c r="BX23" i="10" s="1"/>
  <c r="AO23" i="10"/>
  <c r="BK23" i="10" s="1"/>
  <c r="AK23" i="10"/>
  <c r="BG23" i="10" s="1"/>
  <c r="AU23" i="10"/>
  <c r="BQ23" i="10" s="1"/>
  <c r="BC23" i="10"/>
  <c r="BY23" i="10" s="1"/>
  <c r="AL23" i="10"/>
  <c r="BH23" i="10" s="1"/>
  <c r="AV23" i="10"/>
  <c r="BR23" i="10" s="1"/>
  <c r="BD23" i="10"/>
  <c r="BZ23" i="10" s="1"/>
  <c r="AY23" i="10"/>
  <c r="BU23" i="10" s="1"/>
  <c r="AN23" i="10"/>
  <c r="BJ23" i="10" s="1"/>
  <c r="AW23" i="10"/>
  <c r="BS23" i="10" s="1"/>
  <c r="BE23" i="10"/>
  <c r="CA23" i="10" s="1"/>
  <c r="AX23" i="10"/>
  <c r="BT23" i="10" s="1"/>
  <c r="AQ23" i="10"/>
  <c r="BM23" i="10" s="1"/>
  <c r="AM28" i="10"/>
  <c r="BI28" i="10" s="1"/>
  <c r="AU28" i="10"/>
  <c r="BQ28" i="10" s="1"/>
  <c r="BC28" i="10"/>
  <c r="BY28" i="10" s="1"/>
  <c r="AO28" i="10"/>
  <c r="BK28" i="10" s="1"/>
  <c r="AW28" i="10"/>
  <c r="BS28" i="10" s="1"/>
  <c r="BE28" i="10"/>
  <c r="CA28" i="10" s="1"/>
  <c r="AP28" i="10"/>
  <c r="BL28" i="10" s="1"/>
  <c r="AX28" i="10"/>
  <c r="BT28" i="10" s="1"/>
  <c r="AR28" i="10"/>
  <c r="BN28" i="10" s="1"/>
  <c r="BD28" i="10"/>
  <c r="BZ28" i="10" s="1"/>
  <c r="AS28" i="10"/>
  <c r="BO28" i="10" s="1"/>
  <c r="AT28" i="10"/>
  <c r="BP28" i="10" s="1"/>
  <c r="AJ28" i="10"/>
  <c r="BF28" i="10" s="1"/>
  <c r="AV28" i="10"/>
  <c r="BR28" i="10" s="1"/>
  <c r="AK28" i="10"/>
  <c r="BG28" i="10" s="1"/>
  <c r="AY28" i="10"/>
  <c r="BU28" i="10" s="1"/>
  <c r="AN28" i="10"/>
  <c r="BJ28" i="10" s="1"/>
  <c r="BA28" i="10"/>
  <c r="BW28" i="10" s="1"/>
  <c r="AL28" i="10"/>
  <c r="BH28" i="10" s="1"/>
  <c r="AZ28" i="10"/>
  <c r="BV28" i="10" s="1"/>
  <c r="AQ28" i="10"/>
  <c r="BM28" i="10" s="1"/>
  <c r="BB28" i="10"/>
  <c r="BX28" i="10" s="1"/>
  <c r="AO37" i="10"/>
  <c r="BK37" i="10" s="1"/>
  <c r="AW37" i="10"/>
  <c r="BS37" i="10" s="1"/>
  <c r="AJ37" i="10"/>
  <c r="BF37" i="10" s="1"/>
  <c r="AR37" i="10"/>
  <c r="BN37" i="10" s="1"/>
  <c r="AZ37" i="10"/>
  <c r="BV37" i="10" s="1"/>
  <c r="AS37" i="10"/>
  <c r="BO37" i="10" s="1"/>
  <c r="BC37" i="10"/>
  <c r="BY37" i="10" s="1"/>
  <c r="AT37" i="10"/>
  <c r="BP37" i="10" s="1"/>
  <c r="BD37" i="10"/>
  <c r="BZ37" i="10" s="1"/>
  <c r="AK37" i="10"/>
  <c r="BG37" i="10" s="1"/>
  <c r="AU37" i="10"/>
  <c r="BQ37" i="10" s="1"/>
  <c r="BE37" i="10"/>
  <c r="CA37" i="10" s="1"/>
  <c r="AL37" i="10"/>
  <c r="BH37" i="10" s="1"/>
  <c r="AV37" i="10"/>
  <c r="BR37" i="10" s="1"/>
  <c r="AM37" i="10"/>
  <c r="BI37" i="10" s="1"/>
  <c r="AX37" i="10"/>
  <c r="BT37" i="10" s="1"/>
  <c r="AP37" i="10"/>
  <c r="BL37" i="10" s="1"/>
  <c r="BA37" i="10"/>
  <c r="BW37" i="10" s="1"/>
  <c r="AN37" i="10"/>
  <c r="BJ37" i="10" s="1"/>
  <c r="AQ37" i="10"/>
  <c r="BM37" i="10" s="1"/>
  <c r="AY37" i="10"/>
  <c r="BU37" i="10" s="1"/>
  <c r="BB37" i="10"/>
  <c r="BX37" i="10" s="1"/>
  <c r="AQ43" i="10"/>
  <c r="BM43" i="10" s="1"/>
  <c r="AY43" i="10"/>
  <c r="BU43" i="10" s="1"/>
  <c r="AJ43" i="10"/>
  <c r="BF43" i="10" s="1"/>
  <c r="AR43" i="10"/>
  <c r="BN43" i="10" s="1"/>
  <c r="AZ43" i="10"/>
  <c r="BV43" i="10" s="1"/>
  <c r="AK43" i="10"/>
  <c r="BG43" i="10" s="1"/>
  <c r="AS43" i="10"/>
  <c r="BO43" i="10" s="1"/>
  <c r="BA43" i="10"/>
  <c r="BW43" i="10" s="1"/>
  <c r="AL43" i="10"/>
  <c r="BH43" i="10" s="1"/>
  <c r="AT43" i="10"/>
  <c r="BP43" i="10" s="1"/>
  <c r="BB43" i="10"/>
  <c r="BX43" i="10" s="1"/>
  <c r="AM43" i="10"/>
  <c r="BI43" i="10" s="1"/>
  <c r="AU43" i="10"/>
  <c r="BQ43" i="10" s="1"/>
  <c r="BC43" i="10"/>
  <c r="BY43" i="10" s="1"/>
  <c r="AO43" i="10"/>
  <c r="BK43" i="10" s="1"/>
  <c r="AW43" i="10"/>
  <c r="BS43" i="10" s="1"/>
  <c r="BE43" i="10"/>
  <c r="CA43" i="10" s="1"/>
  <c r="AN43" i="10"/>
  <c r="BJ43" i="10" s="1"/>
  <c r="AP43" i="10"/>
  <c r="BL43" i="10" s="1"/>
  <c r="AV43" i="10"/>
  <c r="BR43" i="10" s="1"/>
  <c r="AX43" i="10"/>
  <c r="BT43" i="10" s="1"/>
  <c r="BD43" i="10"/>
  <c r="BZ43" i="10" s="1"/>
  <c r="AK48" i="10"/>
  <c r="BG48" i="10" s="1"/>
  <c r="AS48" i="10"/>
  <c r="BO48" i="10" s="1"/>
  <c r="BA48" i="10"/>
  <c r="BW48" i="10" s="1"/>
  <c r="AL48" i="10"/>
  <c r="BH48" i="10" s="1"/>
  <c r="AT48" i="10"/>
  <c r="BP48" i="10" s="1"/>
  <c r="BB48" i="10"/>
  <c r="BX48" i="10" s="1"/>
  <c r="AM48" i="10"/>
  <c r="BI48" i="10" s="1"/>
  <c r="AU48" i="10"/>
  <c r="BQ48" i="10" s="1"/>
  <c r="BC48" i="10"/>
  <c r="BY48" i="10" s="1"/>
  <c r="AN48" i="10"/>
  <c r="BJ48" i="10" s="1"/>
  <c r="AV48" i="10"/>
  <c r="BR48" i="10" s="1"/>
  <c r="BD48" i="10"/>
  <c r="BZ48" i="10" s="1"/>
  <c r="AO48" i="10"/>
  <c r="BK48" i="10" s="1"/>
  <c r="AW48" i="10"/>
  <c r="BS48" i="10" s="1"/>
  <c r="BE48" i="10"/>
  <c r="CA48" i="10" s="1"/>
  <c r="AQ48" i="10"/>
  <c r="BM48" i="10" s="1"/>
  <c r="AY48" i="10"/>
  <c r="BU48" i="10" s="1"/>
  <c r="AJ48" i="10"/>
  <c r="BF48" i="10" s="1"/>
  <c r="AP48" i="10"/>
  <c r="BL48" i="10" s="1"/>
  <c r="AX48" i="10"/>
  <c r="BT48" i="10" s="1"/>
  <c r="AR48" i="10"/>
  <c r="BN48" i="10" s="1"/>
  <c r="AZ48" i="10"/>
  <c r="BV48" i="10" s="1"/>
  <c r="AQ55" i="10"/>
  <c r="BM55" i="10" s="1"/>
  <c r="AY55" i="10"/>
  <c r="BU55" i="10" s="1"/>
  <c r="AJ55" i="10"/>
  <c r="BF55" i="10" s="1"/>
  <c r="AR55" i="10"/>
  <c r="BN55" i="10" s="1"/>
  <c r="AZ55" i="10"/>
  <c r="BV55" i="10" s="1"/>
  <c r="AK55" i="10"/>
  <c r="BG55" i="10" s="1"/>
  <c r="AS55" i="10"/>
  <c r="BO55" i="10" s="1"/>
  <c r="BA55" i="10"/>
  <c r="BW55" i="10" s="1"/>
  <c r="AL55" i="10"/>
  <c r="BH55" i="10" s="1"/>
  <c r="AT55" i="10"/>
  <c r="BP55" i="10" s="1"/>
  <c r="BB55" i="10"/>
  <c r="BX55" i="10" s="1"/>
  <c r="AM55" i="10"/>
  <c r="BI55" i="10" s="1"/>
  <c r="AU55" i="10"/>
  <c r="BQ55" i="10" s="1"/>
  <c r="BC55" i="10"/>
  <c r="BY55" i="10" s="1"/>
  <c r="AO55" i="10"/>
  <c r="BK55" i="10" s="1"/>
  <c r="AW55" i="10"/>
  <c r="BS55" i="10" s="1"/>
  <c r="BE55" i="10"/>
  <c r="CA55" i="10" s="1"/>
  <c r="AN55" i="10"/>
  <c r="BJ55" i="10" s="1"/>
  <c r="AP55" i="10"/>
  <c r="BL55" i="10" s="1"/>
  <c r="AV55" i="10"/>
  <c r="BR55" i="10" s="1"/>
  <c r="BD55" i="10"/>
  <c r="BZ55" i="10" s="1"/>
  <c r="AX55" i="10"/>
  <c r="BT55" i="10" s="1"/>
  <c r="AM61" i="10"/>
  <c r="BI61" i="10" s="1"/>
  <c r="AU61" i="10"/>
  <c r="BQ61" i="10" s="1"/>
  <c r="BC61" i="10"/>
  <c r="BY61" i="10" s="1"/>
  <c r="AN61" i="10"/>
  <c r="BJ61" i="10" s="1"/>
  <c r="AV61" i="10"/>
  <c r="BR61" i="10" s="1"/>
  <c r="BD61" i="10"/>
  <c r="BZ61" i="10" s="1"/>
  <c r="AO61" i="10"/>
  <c r="BK61" i="10" s="1"/>
  <c r="AW61" i="10"/>
  <c r="BS61" i="10" s="1"/>
  <c r="BE61" i="10"/>
  <c r="CA61" i="10" s="1"/>
  <c r="AP61" i="10"/>
  <c r="BL61" i="10" s="1"/>
  <c r="AX61" i="10"/>
  <c r="BT61" i="10" s="1"/>
  <c r="AQ61" i="10"/>
  <c r="BM61" i="10" s="1"/>
  <c r="AY61" i="10"/>
  <c r="BU61" i="10" s="1"/>
  <c r="AK61" i="10"/>
  <c r="BG61" i="10" s="1"/>
  <c r="AS61" i="10"/>
  <c r="BO61" i="10" s="1"/>
  <c r="BA61" i="10"/>
  <c r="BW61" i="10" s="1"/>
  <c r="AJ61" i="10"/>
  <c r="BF61" i="10" s="1"/>
  <c r="AL61" i="10"/>
  <c r="BH61" i="10" s="1"/>
  <c r="AR61" i="10"/>
  <c r="BN61" i="10" s="1"/>
  <c r="AZ61" i="10"/>
  <c r="BV61" i="10" s="1"/>
  <c r="AT61" i="10"/>
  <c r="BP61" i="10" s="1"/>
  <c r="BB61" i="10"/>
  <c r="BX61" i="10" s="1"/>
  <c r="AJ67" i="10"/>
  <c r="BF67" i="10" s="1"/>
  <c r="AM67" i="10"/>
  <c r="BI67" i="10" s="1"/>
  <c r="AN67" i="10"/>
  <c r="BJ67" i="10" s="1"/>
  <c r="AV67" i="10"/>
  <c r="BR67" i="10" s="1"/>
  <c r="BD67" i="10"/>
  <c r="BZ67" i="10" s="1"/>
  <c r="AO67" i="10"/>
  <c r="BK67" i="10" s="1"/>
  <c r="AW67" i="10"/>
  <c r="BS67" i="10" s="1"/>
  <c r="BE67" i="10"/>
  <c r="CA67" i="10" s="1"/>
  <c r="AP67" i="10"/>
  <c r="BL67" i="10" s="1"/>
  <c r="AX67" i="10"/>
  <c r="BT67" i="10" s="1"/>
  <c r="AQ67" i="10"/>
  <c r="BM67" i="10" s="1"/>
  <c r="AY67" i="10"/>
  <c r="BU67" i="10" s="1"/>
  <c r="AR67" i="10"/>
  <c r="BN67" i="10" s="1"/>
  <c r="AZ67" i="10"/>
  <c r="BV67" i="10" s="1"/>
  <c r="AK67" i="10"/>
  <c r="BG67" i="10" s="1"/>
  <c r="AT67" i="10"/>
  <c r="BP67" i="10" s="1"/>
  <c r="BB67" i="10"/>
  <c r="BX67" i="10" s="1"/>
  <c r="BA67" i="10"/>
  <c r="BW67" i="10" s="1"/>
  <c r="BC67" i="10"/>
  <c r="BY67" i="10" s="1"/>
  <c r="AS67" i="10"/>
  <c r="BO67" i="10" s="1"/>
  <c r="AU67" i="10"/>
  <c r="BQ67" i="10" s="1"/>
  <c r="AL67" i="10"/>
  <c r="BH67" i="10" s="1"/>
  <c r="AJ73" i="10"/>
  <c r="BF73" i="10" s="1"/>
  <c r="AR73" i="10"/>
  <c r="BN73" i="10" s="1"/>
  <c r="AZ73" i="10"/>
  <c r="BV73" i="10" s="1"/>
  <c r="AK73" i="10"/>
  <c r="BG73" i="10" s="1"/>
  <c r="AS73" i="10"/>
  <c r="BO73" i="10" s="1"/>
  <c r="BA73" i="10"/>
  <c r="BW73" i="10" s="1"/>
  <c r="AL73" i="10"/>
  <c r="BH73" i="10" s="1"/>
  <c r="AT73" i="10"/>
  <c r="BP73" i="10" s="1"/>
  <c r="BB73" i="10"/>
  <c r="BX73" i="10" s="1"/>
  <c r="AM73" i="10"/>
  <c r="BI73" i="10" s="1"/>
  <c r="AU73" i="10"/>
  <c r="BQ73" i="10" s="1"/>
  <c r="BC73" i="10"/>
  <c r="BY73" i="10" s="1"/>
  <c r="AN73" i="10"/>
  <c r="BJ73" i="10" s="1"/>
  <c r="AV73" i="10"/>
  <c r="BR73" i="10" s="1"/>
  <c r="BD73" i="10"/>
  <c r="BZ73" i="10" s="1"/>
  <c r="AP73" i="10"/>
  <c r="BL73" i="10" s="1"/>
  <c r="AX73" i="10"/>
  <c r="BT73" i="10" s="1"/>
  <c r="AW73" i="10"/>
  <c r="BS73" i="10" s="1"/>
  <c r="AY73" i="10"/>
  <c r="BU73" i="10" s="1"/>
  <c r="AQ73" i="10"/>
  <c r="BM73" i="10" s="1"/>
  <c r="BE73" i="10"/>
  <c r="CA73" i="10" s="1"/>
  <c r="AO73" i="10"/>
  <c r="BK73" i="10" s="1"/>
  <c r="AL82" i="10"/>
  <c r="BH82" i="10" s="1"/>
  <c r="AT82" i="10"/>
  <c r="BP82" i="10" s="1"/>
  <c r="BB82" i="10"/>
  <c r="BX82" i="10" s="1"/>
  <c r="AO82" i="10"/>
  <c r="BK82" i="10" s="1"/>
  <c r="AW82" i="10"/>
  <c r="BS82" i="10" s="1"/>
  <c r="BE82" i="10"/>
  <c r="CA82" i="10" s="1"/>
  <c r="AP82" i="10"/>
  <c r="BL82" i="10" s="1"/>
  <c r="AX82" i="10"/>
  <c r="BT82" i="10" s="1"/>
  <c r="AJ82" i="10"/>
  <c r="BF82" i="10" s="1"/>
  <c r="AR82" i="10"/>
  <c r="BN82" i="10" s="1"/>
  <c r="AZ82" i="10"/>
  <c r="BV82" i="10" s="1"/>
  <c r="AU82" i="10"/>
  <c r="BQ82" i="10" s="1"/>
  <c r="AV82" i="10"/>
  <c r="BR82" i="10" s="1"/>
  <c r="AS82" i="10"/>
  <c r="BO82" i="10" s="1"/>
  <c r="AY82" i="10"/>
  <c r="BU82" i="10" s="1"/>
  <c r="AK82" i="10"/>
  <c r="BG82" i="10" s="1"/>
  <c r="BA82" i="10"/>
  <c r="BW82" i="10" s="1"/>
  <c r="AM82" i="10"/>
  <c r="BI82" i="10" s="1"/>
  <c r="BC82" i="10"/>
  <c r="BY82" i="10" s="1"/>
  <c r="AN82" i="10"/>
  <c r="BJ82" i="10" s="1"/>
  <c r="BD82" i="10"/>
  <c r="BZ82" i="10" s="1"/>
  <c r="AQ82" i="10"/>
  <c r="BM82" i="10" s="1"/>
  <c r="AO106" i="10"/>
  <c r="BK106" i="10" s="1"/>
  <c r="AW106" i="10"/>
  <c r="BS106" i="10" s="1"/>
  <c r="BE106" i="10"/>
  <c r="CA106" i="10" s="1"/>
  <c r="AJ106" i="10"/>
  <c r="BF106" i="10" s="1"/>
  <c r="AR106" i="10"/>
  <c r="BN106" i="10" s="1"/>
  <c r="AZ106" i="10"/>
  <c r="BV106" i="10" s="1"/>
  <c r="AL106" i="10"/>
  <c r="BH106" i="10" s="1"/>
  <c r="AV106" i="10"/>
  <c r="BR106" i="10" s="1"/>
  <c r="AM106" i="10"/>
  <c r="BI106" i="10" s="1"/>
  <c r="AX106" i="10"/>
  <c r="BT106" i="10" s="1"/>
  <c r="AT106" i="10"/>
  <c r="BP106" i="10" s="1"/>
  <c r="AK106" i="10"/>
  <c r="BG106" i="10" s="1"/>
  <c r="AN106" i="10"/>
  <c r="BJ106" i="10" s="1"/>
  <c r="AY106" i="10"/>
  <c r="BU106" i="10" s="1"/>
  <c r="AP106" i="10"/>
  <c r="BL106" i="10" s="1"/>
  <c r="BA106" i="10"/>
  <c r="BW106" i="10" s="1"/>
  <c r="AU106" i="10"/>
  <c r="BQ106" i="10" s="1"/>
  <c r="AQ106" i="10"/>
  <c r="BM106" i="10" s="1"/>
  <c r="BB106" i="10"/>
  <c r="BX106" i="10" s="1"/>
  <c r="AS106" i="10"/>
  <c r="BO106" i="10" s="1"/>
  <c r="BC106" i="10"/>
  <c r="BY106" i="10" s="1"/>
  <c r="BD106" i="10"/>
  <c r="BZ106" i="10" s="1"/>
  <c r="AL43" i="32"/>
  <c r="AL43" i="31"/>
  <c r="AM43" i="31" s="1"/>
  <c r="AO43" i="31" s="1"/>
  <c r="M4170" i="79" s="1"/>
  <c r="N4170" i="79" s="1"/>
  <c r="AL53" i="30"/>
  <c r="AM53" i="30" s="1"/>
  <c r="AO53" i="30" s="1"/>
  <c r="M4002" i="79" s="1"/>
  <c r="N4002" i="79" s="1"/>
  <c r="AM45" i="27"/>
  <c r="AL57" i="26"/>
  <c r="AM57" i="26" s="1"/>
  <c r="AO57" i="26" s="1"/>
  <c r="M3659" i="79" s="1"/>
  <c r="N3659" i="79" s="1"/>
  <c r="AI45" i="25"/>
  <c r="AI137" i="34"/>
  <c r="AI121" i="34"/>
  <c r="AI149" i="34"/>
  <c r="AI133" i="34"/>
  <c r="AI147" i="34"/>
  <c r="AI131" i="34"/>
  <c r="AI115" i="34"/>
  <c r="AI99" i="34"/>
  <c r="AI83" i="34"/>
  <c r="AI119" i="34"/>
  <c r="AI87" i="34"/>
  <c r="AI145" i="34"/>
  <c r="AI129" i="34"/>
  <c r="AI113" i="34"/>
  <c r="AI97" i="34"/>
  <c r="AI81" i="34"/>
  <c r="AI105" i="34"/>
  <c r="AI89" i="34"/>
  <c r="AI135" i="34"/>
  <c r="AI103" i="34"/>
  <c r="AI101" i="34"/>
  <c r="AI85" i="34"/>
  <c r="AI143" i="34"/>
  <c r="AI127" i="34"/>
  <c r="AI111" i="34"/>
  <c r="AI95" i="34"/>
  <c r="AI79" i="34"/>
  <c r="AI69" i="34"/>
  <c r="AI117" i="34"/>
  <c r="AI141" i="34"/>
  <c r="AI125" i="34"/>
  <c r="AI109" i="34"/>
  <c r="AI93" i="34"/>
  <c r="AI77" i="34"/>
  <c r="AI71" i="34"/>
  <c r="AN91" i="22"/>
  <c r="O91" i="22" s="1"/>
  <c r="AN89" i="22"/>
  <c r="O89" i="22" s="1"/>
  <c r="AN129" i="22"/>
  <c r="O129" i="22" s="1"/>
  <c r="AN97" i="22"/>
  <c r="O97" i="22" s="1"/>
  <c r="AO84" i="22"/>
  <c r="AQ84" i="22" s="1"/>
  <c r="M2863" i="79" s="1"/>
  <c r="N2863" i="79" s="1"/>
  <c r="AP84" i="22"/>
  <c r="AR84" i="22" s="1"/>
  <c r="M2777" i="79" s="1"/>
  <c r="N2777" i="79" s="1"/>
  <c r="AO107" i="22"/>
  <c r="AQ107" i="22" s="1"/>
  <c r="M2886" i="79" s="1"/>
  <c r="N2886" i="79" s="1"/>
  <c r="AP115" i="22"/>
  <c r="AR115" i="22" s="1"/>
  <c r="M2808" i="79" s="1"/>
  <c r="N2808" i="79" s="1"/>
  <c r="AO104" i="22"/>
  <c r="AQ104" i="22" s="1"/>
  <c r="M2883" i="79" s="1"/>
  <c r="N2883" i="79" s="1"/>
  <c r="AO100" i="22"/>
  <c r="AQ100" i="22" s="1"/>
  <c r="M2879" i="79" s="1"/>
  <c r="N2879" i="79" s="1"/>
  <c r="AJ53" i="21"/>
  <c r="AM53" i="21" s="1"/>
  <c r="AP53" i="21" s="1"/>
  <c r="AR53" i="21" s="1"/>
  <c r="AT53" i="21" s="1"/>
  <c r="M2573" i="79" s="1"/>
  <c r="N2573" i="79" s="1"/>
  <c r="AJ50" i="21"/>
  <c r="AM50" i="21" s="1"/>
  <c r="AJ97" i="21"/>
  <c r="AM97" i="21" s="1"/>
  <c r="AJ84" i="21"/>
  <c r="AM84" i="21" s="1"/>
  <c r="AJ89" i="21"/>
  <c r="AM89" i="21" s="1"/>
  <c r="AP89" i="21" s="1"/>
  <c r="AR89" i="21" s="1"/>
  <c r="AT89" i="21" s="1"/>
  <c r="M2609" i="79" s="1"/>
  <c r="N2609" i="79" s="1"/>
  <c r="AJ131" i="21"/>
  <c r="AM131" i="21" s="1"/>
  <c r="AJ99" i="21"/>
  <c r="AM99" i="21" s="1"/>
  <c r="AJ121" i="21"/>
  <c r="AM121" i="21" s="1"/>
  <c r="AJ113" i="21"/>
  <c r="AM113" i="21" s="1"/>
  <c r="AJ105" i="21"/>
  <c r="AM105" i="21" s="1"/>
  <c r="AJ114" i="21"/>
  <c r="AM114" i="21" s="1"/>
  <c r="AJ79" i="21"/>
  <c r="AM79" i="21" s="1"/>
  <c r="AP79" i="21" s="1"/>
  <c r="AJ47" i="21"/>
  <c r="AM47" i="21" s="1"/>
  <c r="AJ112" i="21"/>
  <c r="AM112" i="21" s="1"/>
  <c r="AJ109" i="21"/>
  <c r="AM109" i="21" s="1"/>
  <c r="AJ59" i="21"/>
  <c r="AM59" i="21" s="1"/>
  <c r="AJ111" i="21"/>
  <c r="AM111" i="21" s="1"/>
  <c r="AP111" i="21" s="1"/>
  <c r="AQ111" i="21" s="1"/>
  <c r="AS111" i="21" s="1"/>
  <c r="M2717" i="79" s="1"/>
  <c r="N2717" i="79" s="1"/>
  <c r="AJ100" i="21"/>
  <c r="AM100" i="21" s="1"/>
  <c r="AJ73" i="21"/>
  <c r="AM73" i="21" s="1"/>
  <c r="AJ65" i="21"/>
  <c r="AM65" i="21" s="1"/>
  <c r="AJ57" i="21"/>
  <c r="AM57" i="21" s="1"/>
  <c r="T57" i="21" s="1"/>
  <c r="AJ83" i="21"/>
  <c r="AM83" i="21" s="1"/>
  <c r="T83" i="21" s="1"/>
  <c r="AJ125" i="21"/>
  <c r="AM125" i="21" s="1"/>
  <c r="AJ55" i="21"/>
  <c r="AM55" i="21" s="1"/>
  <c r="AP55" i="21" s="1"/>
  <c r="AQ55" i="21" s="1"/>
  <c r="AS55" i="21" s="1"/>
  <c r="M2661" i="79" s="1"/>
  <c r="N2661" i="79" s="1"/>
  <c r="AJ101" i="21"/>
  <c r="AM101" i="21" s="1"/>
  <c r="AJ87" i="21"/>
  <c r="AM87" i="21" s="1"/>
  <c r="AP87" i="21" s="1"/>
  <c r="AR87" i="21" s="1"/>
  <c r="AT87" i="21" s="1"/>
  <c r="M2607" i="79" s="1"/>
  <c r="N2607" i="79" s="1"/>
  <c r="AJ93" i="21"/>
  <c r="AL93" i="21" s="1"/>
  <c r="U93" i="21" s="1"/>
  <c r="AJ85" i="21"/>
  <c r="AM85" i="21" s="1"/>
  <c r="AJ77" i="21"/>
  <c r="AM77" i="21" s="1"/>
  <c r="AJ69" i="21"/>
  <c r="AM69" i="21" s="1"/>
  <c r="AJ126" i="21"/>
  <c r="AM126" i="21" s="1"/>
  <c r="AJ80" i="21"/>
  <c r="AM80" i="21" s="1"/>
  <c r="AJ72" i="21"/>
  <c r="AM72" i="21" s="1"/>
  <c r="AJ128" i="21"/>
  <c r="AM128" i="21" s="1"/>
  <c r="AP128" i="21" s="1"/>
  <c r="AQ128" i="21" s="1"/>
  <c r="AS128" i="21" s="1"/>
  <c r="M2734" i="79" s="1"/>
  <c r="N2734" i="79" s="1"/>
  <c r="AJ74" i="21"/>
  <c r="AM74" i="21" s="1"/>
  <c r="AP74" i="21" s="1"/>
  <c r="AQ74" i="21" s="1"/>
  <c r="AS74" i="21" s="1"/>
  <c r="M2680" i="79" s="1"/>
  <c r="N2680" i="79" s="1"/>
  <c r="AJ71" i="21"/>
  <c r="AM71" i="21" s="1"/>
  <c r="AJ60" i="21"/>
  <c r="AM60" i="21" s="1"/>
  <c r="AJ49" i="21"/>
  <c r="AM49" i="21" s="1"/>
  <c r="AP49" i="21" s="1"/>
  <c r="AQ49" i="21" s="1"/>
  <c r="AS49" i="21" s="1"/>
  <c r="M2655" i="79" s="1"/>
  <c r="N2655" i="79" s="1"/>
  <c r="AJ123" i="21"/>
  <c r="AM123" i="21" s="1"/>
  <c r="AJ95" i="21"/>
  <c r="AM95" i="21" s="1"/>
  <c r="AJ86" i="21"/>
  <c r="AM86" i="21" s="1"/>
  <c r="AJ52" i="21"/>
  <c r="AM52" i="21" s="1"/>
  <c r="AM93" i="21"/>
  <c r="T93" i="21" s="1"/>
  <c r="AJ61" i="21"/>
  <c r="AM61" i="21" s="1"/>
  <c r="AJ129" i="21"/>
  <c r="AM129" i="21" s="1"/>
  <c r="AJ124" i="21"/>
  <c r="AM124" i="21" s="1"/>
  <c r="AP124" i="21" s="1"/>
  <c r="AQ124" i="21" s="1"/>
  <c r="AS124" i="21" s="1"/>
  <c r="M2730" i="79" s="1"/>
  <c r="N2730" i="79" s="1"/>
  <c r="AJ56" i="21"/>
  <c r="AM56" i="21" s="1"/>
  <c r="AJ127" i="21"/>
  <c r="AM127" i="21" s="1"/>
  <c r="AJ119" i="21"/>
  <c r="AM119" i="21" s="1"/>
  <c r="AJ108" i="21"/>
  <c r="AM108" i="21" s="1"/>
  <c r="AJ102" i="21"/>
  <c r="AM102" i="21" s="1"/>
  <c r="AJ70" i="21"/>
  <c r="AM70" i="21" s="1"/>
  <c r="AJ122" i="21"/>
  <c r="AM122" i="21" s="1"/>
  <c r="AJ116" i="21"/>
  <c r="AM116" i="21" s="1"/>
  <c r="AJ63" i="21"/>
  <c r="AM63" i="21" s="1"/>
  <c r="T63" i="21" s="1"/>
  <c r="AJ81" i="21"/>
  <c r="AM81" i="21" s="1"/>
  <c r="AJ117" i="21"/>
  <c r="AM117" i="21" s="1"/>
  <c r="AJ64" i="21"/>
  <c r="AM64" i="21" s="1"/>
  <c r="AJ103" i="21"/>
  <c r="AM103" i="21" s="1"/>
  <c r="AJ115" i="21"/>
  <c r="AM115" i="21" s="1"/>
  <c r="T115" i="21" s="1"/>
  <c r="AJ98" i="21"/>
  <c r="AM98" i="21" s="1"/>
  <c r="AJ62" i="21"/>
  <c r="AM62" i="21" s="1"/>
  <c r="AJ118" i="21"/>
  <c r="AM118" i="21" s="1"/>
  <c r="AJ104" i="21"/>
  <c r="AM104" i="21" s="1"/>
  <c r="AJ94" i="21"/>
  <c r="AM94" i="21" s="1"/>
  <c r="AJ90" i="21"/>
  <c r="AM90" i="21" s="1"/>
  <c r="AP90" i="21" s="1"/>
  <c r="AQ90" i="21" s="1"/>
  <c r="AS90" i="21" s="1"/>
  <c r="M2696" i="79" s="1"/>
  <c r="N2696" i="79" s="1"/>
  <c r="AJ76" i="21"/>
  <c r="AM76" i="21" s="1"/>
  <c r="AJ66" i="21"/>
  <c r="AM66" i="21" s="1"/>
  <c r="AJ106" i="21"/>
  <c r="AM106" i="21" s="1"/>
  <c r="AJ92" i="21"/>
  <c r="AM92" i="21" s="1"/>
  <c r="AJ88" i="21"/>
  <c r="AM88" i="21" s="1"/>
  <c r="AJ78" i="21"/>
  <c r="AM78" i="21" s="1"/>
  <c r="AJ54" i="21"/>
  <c r="AM54" i="21" s="1"/>
  <c r="AJ48" i="21"/>
  <c r="AJ130" i="21"/>
  <c r="AM130" i="21" s="1"/>
  <c r="AJ120" i="21"/>
  <c r="AM120" i="21" s="1"/>
  <c r="AJ110" i="21"/>
  <c r="AM110" i="21" s="1"/>
  <c r="AJ96" i="21"/>
  <c r="AM96" i="21" s="1"/>
  <c r="AJ82" i="21"/>
  <c r="AM82" i="21" s="1"/>
  <c r="AJ68" i="21"/>
  <c r="AM68" i="21" s="1"/>
  <c r="AJ58" i="21"/>
  <c r="AM58" i="21" s="1"/>
  <c r="AM84" i="19"/>
  <c r="O60" i="19"/>
  <c r="AM92" i="19"/>
  <c r="O111" i="19"/>
  <c r="O50" i="19"/>
  <c r="O118" i="19"/>
  <c r="O120" i="19"/>
  <c r="O95" i="19"/>
  <c r="AH45" i="25"/>
  <c r="AI103" i="18"/>
  <c r="AI144" i="18"/>
  <c r="AI112" i="18"/>
  <c r="T93" i="18"/>
  <c r="AI131" i="18"/>
  <c r="AI99" i="18"/>
  <c r="AI75" i="18"/>
  <c r="AQ100" i="18"/>
  <c r="AR100" i="18" s="1"/>
  <c r="AT100" i="18" s="1"/>
  <c r="M2356" i="79" s="1"/>
  <c r="N2356" i="79" s="1"/>
  <c r="AI86" i="18"/>
  <c r="AQ68" i="18"/>
  <c r="AR68" i="18" s="1"/>
  <c r="AT68" i="18" s="1"/>
  <c r="M2324" i="79" s="1"/>
  <c r="N2324" i="79" s="1"/>
  <c r="AI67" i="18"/>
  <c r="AI140" i="18"/>
  <c r="AI143" i="18"/>
  <c r="AI84" i="18"/>
  <c r="AI70" i="18"/>
  <c r="T110" i="18"/>
  <c r="T129" i="18"/>
  <c r="AI88" i="18"/>
  <c r="AI80" i="18"/>
  <c r="AI118" i="18"/>
  <c r="AI90" i="18"/>
  <c r="AI79" i="18"/>
  <c r="AI135" i="18"/>
  <c r="AI134" i="18"/>
  <c r="AI98" i="18"/>
  <c r="AI95" i="18"/>
  <c r="AI94" i="18"/>
  <c r="AI116" i="18"/>
  <c r="AI102" i="18"/>
  <c r="AI63" i="18"/>
  <c r="AI120" i="18"/>
  <c r="AI122" i="18"/>
  <c r="AI64" i="18"/>
  <c r="T132" i="18"/>
  <c r="AI124" i="18"/>
  <c r="AQ133" i="18"/>
  <c r="AI127" i="18"/>
  <c r="AI107" i="18"/>
  <c r="AI121" i="18"/>
  <c r="AI123" i="18"/>
  <c r="AQ114" i="18"/>
  <c r="AS114" i="18" s="1"/>
  <c r="AU114" i="18" s="1"/>
  <c r="M2282" i="79" s="1"/>
  <c r="N2282" i="79" s="1"/>
  <c r="AI128" i="18"/>
  <c r="AI66" i="18"/>
  <c r="AI145" i="18"/>
  <c r="AI91" i="18"/>
  <c r="AI92" i="18"/>
  <c r="AQ70" i="18"/>
  <c r="AS70" i="18" s="1"/>
  <c r="AU70" i="18" s="1"/>
  <c r="M2238" i="79" s="1"/>
  <c r="N2238" i="79" s="1"/>
  <c r="AI104" i="18"/>
  <c r="AI77" i="18"/>
  <c r="AI89" i="18"/>
  <c r="AI76" i="18"/>
  <c r="AI132" i="18"/>
  <c r="AI114" i="18"/>
  <c r="T62" i="18"/>
  <c r="AI142" i="18"/>
  <c r="AI111" i="18"/>
  <c r="AI72" i="18"/>
  <c r="AI126" i="18"/>
  <c r="AI108" i="18"/>
  <c r="AI100" i="18"/>
  <c r="AQ77" i="18"/>
  <c r="AI68" i="18"/>
  <c r="AI60" i="18"/>
  <c r="AI136" i="18"/>
  <c r="AI133" i="18"/>
  <c r="AI87" i="18"/>
  <c r="AI82" i="18"/>
  <c r="AI81" i="18"/>
  <c r="T61" i="18"/>
  <c r="AI141" i="18"/>
  <c r="AI139" i="18"/>
  <c r="AI119" i="18"/>
  <c r="AI110" i="18"/>
  <c r="AI96" i="18"/>
  <c r="AI83" i="18"/>
  <c r="AI117" i="18"/>
  <c r="AI130" i="18"/>
  <c r="AI71" i="18"/>
  <c r="AI105" i="18"/>
  <c r="AI62" i="18"/>
  <c r="AI106" i="18"/>
  <c r="AI138" i="18"/>
  <c r="AI137" i="18"/>
  <c r="AI85" i="18"/>
  <c r="AI78" i="18"/>
  <c r="AI74" i="18"/>
  <c r="AI73" i="18"/>
  <c r="AI109" i="18"/>
  <c r="AI115" i="18"/>
  <c r="AI113" i="18"/>
  <c r="AI101" i="18"/>
  <c r="AI69" i="18"/>
  <c r="AI129" i="18"/>
  <c r="AI97" i="18"/>
  <c r="AI65" i="18"/>
  <c r="AI125" i="18"/>
  <c r="AI93" i="18"/>
  <c r="AI61" i="18"/>
  <c r="AP95" i="17"/>
  <c r="AP80" i="17"/>
  <c r="AI58" i="18"/>
  <c r="AL46" i="16"/>
  <c r="X32" i="5"/>
  <c r="X30" i="5"/>
  <c r="X33" i="5"/>
  <c r="X34" i="5"/>
  <c r="X45" i="5"/>
  <c r="X31" i="5"/>
  <c r="X29" i="5"/>
  <c r="X50" i="5"/>
  <c r="X35" i="5"/>
  <c r="X49" i="5"/>
  <c r="X47" i="5"/>
  <c r="X46" i="5"/>
  <c r="X44" i="5"/>
  <c r="X48" i="5"/>
  <c r="AN170" i="22" l="1"/>
  <c r="K123" i="70" s="1"/>
  <c r="AM171" i="22"/>
  <c r="J124" i="70" s="1"/>
  <c r="AL170" i="22"/>
  <c r="I123" i="70" s="1"/>
  <c r="AJ171" i="22"/>
  <c r="G124" i="70" s="1"/>
  <c r="AM170" i="22"/>
  <c r="J123" i="70" s="1"/>
  <c r="AN171" i="22"/>
  <c r="K124" i="70" s="1"/>
  <c r="AO170" i="22"/>
  <c r="L123" i="70" s="1"/>
  <c r="AK171" i="22"/>
  <c r="H124" i="70" s="1"/>
  <c r="AK170" i="22"/>
  <c r="H123" i="70" s="1"/>
  <c r="AL171" i="22"/>
  <c r="I124" i="70" s="1"/>
  <c r="AJ170" i="22"/>
  <c r="G123" i="70" s="1"/>
  <c r="AO171" i="22"/>
  <c r="L124" i="70" s="1"/>
  <c r="AJ147" i="22"/>
  <c r="G100" i="70" s="1"/>
  <c r="AO146" i="22"/>
  <c r="L99" i="70" s="1"/>
  <c r="AN147" i="22"/>
  <c r="K100" i="70" s="1"/>
  <c r="AM147" i="22"/>
  <c r="J100" i="70" s="1"/>
  <c r="AK146" i="22"/>
  <c r="H99" i="70" s="1"/>
  <c r="AK147" i="22"/>
  <c r="H100" i="70" s="1"/>
  <c r="AL147" i="22"/>
  <c r="I100" i="70" s="1"/>
  <c r="AN146" i="22"/>
  <c r="K99" i="70" s="1"/>
  <c r="AO147" i="22"/>
  <c r="L100" i="70" s="1"/>
  <c r="AL146" i="22"/>
  <c r="I99" i="70" s="1"/>
  <c r="AM146" i="22"/>
  <c r="J99" i="70" s="1"/>
  <c r="AJ146" i="22"/>
  <c r="G99" i="70" s="1"/>
  <c r="AN158" i="22"/>
  <c r="K111" i="70" s="1"/>
  <c r="AJ158" i="22"/>
  <c r="G111" i="70" s="1"/>
  <c r="AO159" i="22"/>
  <c r="L112" i="70" s="1"/>
  <c r="AK159" i="22"/>
  <c r="H112" i="70" s="1"/>
  <c r="AM158" i="22"/>
  <c r="J111" i="70" s="1"/>
  <c r="AJ159" i="22"/>
  <c r="G112" i="70" s="1"/>
  <c r="AN159" i="22"/>
  <c r="K112" i="70" s="1"/>
  <c r="AL159" i="22"/>
  <c r="I112" i="70" s="1"/>
  <c r="AK158" i="22"/>
  <c r="H111" i="70" s="1"/>
  <c r="AO158" i="22"/>
  <c r="L111" i="70" s="1"/>
  <c r="AL158" i="22"/>
  <c r="I111" i="70" s="1"/>
  <c r="AM159" i="22"/>
  <c r="J112" i="70" s="1"/>
  <c r="AO125" i="22"/>
  <c r="AQ125" i="22" s="1"/>
  <c r="M2904" i="79" s="1"/>
  <c r="N2904" i="79" s="1"/>
  <c r="O94" i="22"/>
  <c r="AO94" i="22"/>
  <c r="AQ94" i="22" s="1"/>
  <c r="M2873" i="79" s="1"/>
  <c r="N2873" i="79" s="1"/>
  <c r="O126" i="22"/>
  <c r="AP126" i="22"/>
  <c r="AR126" i="22" s="1"/>
  <c r="M2819" i="79" s="1"/>
  <c r="N2819" i="79" s="1"/>
  <c r="AO126" i="22"/>
  <c r="AQ126" i="22" s="1"/>
  <c r="M2905" i="79" s="1"/>
  <c r="N2905" i="79" s="1"/>
  <c r="O69" i="22"/>
  <c r="AP69" i="22"/>
  <c r="AR69" i="22" s="1"/>
  <c r="M2762" i="79" s="1"/>
  <c r="N2762" i="79" s="1"/>
  <c r="AO69" i="22"/>
  <c r="AQ69" i="22" s="1"/>
  <c r="M2848" i="79" s="1"/>
  <c r="N2848" i="79" s="1"/>
  <c r="O101" i="22"/>
  <c r="AP101" i="22"/>
  <c r="AR101" i="22" s="1"/>
  <c r="M2794" i="79" s="1"/>
  <c r="N2794" i="79" s="1"/>
  <c r="AP63" i="22"/>
  <c r="AR63" i="22" s="1"/>
  <c r="M2756" i="79" s="1"/>
  <c r="N2756" i="79" s="1"/>
  <c r="AJ169" i="22"/>
  <c r="G122" i="70" s="1"/>
  <c r="AK169" i="22"/>
  <c r="H122" i="70" s="1"/>
  <c r="AJ166" i="22"/>
  <c r="G119" i="70" s="1"/>
  <c r="AN168" i="22"/>
  <c r="K121" i="70" s="1"/>
  <c r="AO168" i="22"/>
  <c r="L121" i="70" s="1"/>
  <c r="AM168" i="22"/>
  <c r="J121" i="70" s="1"/>
  <c r="AJ168" i="22"/>
  <c r="G121" i="70" s="1"/>
  <c r="AK168" i="22"/>
  <c r="H121" i="70" s="1"/>
  <c r="AO167" i="22"/>
  <c r="L120" i="70" s="1"/>
  <c r="AL168" i="22"/>
  <c r="I121" i="70" s="1"/>
  <c r="AM167" i="22"/>
  <c r="J120" i="70" s="1"/>
  <c r="AK167" i="22"/>
  <c r="H120" i="70" s="1"/>
  <c r="AK166" i="22"/>
  <c r="H119" i="70" s="1"/>
  <c r="AN167" i="22"/>
  <c r="K120" i="70" s="1"/>
  <c r="AJ167" i="22"/>
  <c r="G120" i="70" s="1"/>
  <c r="AL167" i="22"/>
  <c r="I120" i="70" s="1"/>
  <c r="AL155" i="22"/>
  <c r="I108" i="70" s="1"/>
  <c r="AN155" i="22"/>
  <c r="K108" i="70" s="1"/>
  <c r="AO155" i="22"/>
  <c r="L108" i="70" s="1"/>
  <c r="AM156" i="22"/>
  <c r="J109" i="70" s="1"/>
  <c r="AK155" i="22"/>
  <c r="H108" i="70" s="1"/>
  <c r="AK154" i="22"/>
  <c r="H107" i="70" s="1"/>
  <c r="AL156" i="22"/>
  <c r="I109" i="70" s="1"/>
  <c r="AJ155" i="22"/>
  <c r="G108" i="70" s="1"/>
  <c r="AJ154" i="22"/>
  <c r="G107" i="70" s="1"/>
  <c r="AK156" i="22"/>
  <c r="H109" i="70" s="1"/>
  <c r="AJ156" i="22"/>
  <c r="G109" i="70" s="1"/>
  <c r="AM155" i="22"/>
  <c r="J108" i="70" s="1"/>
  <c r="AN156" i="22"/>
  <c r="K109" i="70" s="1"/>
  <c r="AO156" i="22"/>
  <c r="L109" i="70" s="1"/>
  <c r="AK145" i="22"/>
  <c r="H98" i="70" s="1"/>
  <c r="AJ145" i="22"/>
  <c r="G98" i="70" s="1"/>
  <c r="AN141" i="22"/>
  <c r="K94" i="70" s="1"/>
  <c r="AL140" i="22"/>
  <c r="I93" i="70" s="1"/>
  <c r="AJ141" i="22"/>
  <c r="G94" i="70" s="1"/>
  <c r="AO141" i="22"/>
  <c r="L94" i="70" s="1"/>
  <c r="AK141" i="22"/>
  <c r="H94" i="70" s="1"/>
  <c r="AO140" i="22"/>
  <c r="L93" i="70" s="1"/>
  <c r="AJ139" i="22"/>
  <c r="G92" i="70" s="1"/>
  <c r="AM140" i="22"/>
  <c r="J93" i="70" s="1"/>
  <c r="AL139" i="22"/>
  <c r="I92" i="70" s="1"/>
  <c r="AL141" i="22"/>
  <c r="I94" i="70" s="1"/>
  <c r="AK140" i="22"/>
  <c r="H93" i="70" s="1"/>
  <c r="AM141" i="22"/>
  <c r="J94" i="70" s="1"/>
  <c r="AN140" i="22"/>
  <c r="K93" i="70" s="1"/>
  <c r="AK139" i="22"/>
  <c r="H92" i="70" s="1"/>
  <c r="AJ140" i="22"/>
  <c r="G93" i="70" s="1"/>
  <c r="O54" i="22"/>
  <c r="AO54" i="22"/>
  <c r="AQ54" i="22" s="1"/>
  <c r="M2833" i="79" s="1"/>
  <c r="N2833" i="79" s="1"/>
  <c r="O53" i="22"/>
  <c r="AO53" i="22"/>
  <c r="AQ53" i="22" s="1"/>
  <c r="M2832" i="79" s="1"/>
  <c r="N2832" i="79" s="1"/>
  <c r="AM48" i="21"/>
  <c r="AP48" i="21" s="1"/>
  <c r="AO48" i="21"/>
  <c r="S48" i="21" s="1"/>
  <c r="AN48" i="21"/>
  <c r="R48" i="21" s="1"/>
  <c r="AM162" i="19"/>
  <c r="J42" i="70" s="1"/>
  <c r="AN162" i="19"/>
  <c r="K42" i="70" s="1"/>
  <c r="AJ162" i="19"/>
  <c r="G42" i="70" s="1"/>
  <c r="AK162" i="19"/>
  <c r="H42" i="70" s="1"/>
  <c r="AM163" i="19"/>
  <c r="J43" i="70" s="1"/>
  <c r="AK161" i="19"/>
  <c r="H41" i="70" s="1"/>
  <c r="AL163" i="19"/>
  <c r="I43" i="70" s="1"/>
  <c r="AK163" i="19"/>
  <c r="H43" i="70" s="1"/>
  <c r="AL161" i="19"/>
  <c r="I41" i="70" s="1"/>
  <c r="AJ161" i="19"/>
  <c r="G41" i="70" s="1"/>
  <c r="AJ163" i="19"/>
  <c r="G43" i="70" s="1"/>
  <c r="AO163" i="19"/>
  <c r="L43" i="70" s="1"/>
  <c r="AO162" i="19"/>
  <c r="L42" i="70" s="1"/>
  <c r="AL162" i="19"/>
  <c r="I42" i="70" s="1"/>
  <c r="AN163" i="19"/>
  <c r="K43" i="70" s="1"/>
  <c r="AJ159" i="19"/>
  <c r="G39" i="70" s="1"/>
  <c r="AL158" i="19"/>
  <c r="I38" i="70" s="1"/>
  <c r="AK158" i="19"/>
  <c r="H38" i="70" s="1"/>
  <c r="AJ158" i="19"/>
  <c r="G38" i="70" s="1"/>
  <c r="AL159" i="19"/>
  <c r="I39" i="70" s="1"/>
  <c r="AK159" i="19"/>
  <c r="H39" i="70" s="1"/>
  <c r="AN160" i="19"/>
  <c r="K40" i="70" s="1"/>
  <c r="AK160" i="19"/>
  <c r="H40" i="70" s="1"/>
  <c r="AJ160" i="19"/>
  <c r="G40" i="70" s="1"/>
  <c r="AO160" i="19"/>
  <c r="L40" i="70" s="1"/>
  <c r="AL160" i="19"/>
  <c r="I40" i="70" s="1"/>
  <c r="AM160" i="19"/>
  <c r="J40" i="70" s="1"/>
  <c r="AJ156" i="19"/>
  <c r="G36" i="70" s="1"/>
  <c r="AK156" i="19"/>
  <c r="H36" i="70" s="1"/>
  <c r="AN156" i="19"/>
  <c r="K36" i="70" s="1"/>
  <c r="AK155" i="19"/>
  <c r="H35" i="70" s="1"/>
  <c r="AM156" i="19"/>
  <c r="J36" i="70" s="1"/>
  <c r="AO156" i="19"/>
  <c r="L36" i="70" s="1"/>
  <c r="AL156" i="19"/>
  <c r="I36" i="70" s="1"/>
  <c r="AJ155" i="19"/>
  <c r="G35" i="70" s="1"/>
  <c r="AM157" i="19"/>
  <c r="J37" i="70" s="1"/>
  <c r="AN157" i="19"/>
  <c r="K37" i="70" s="1"/>
  <c r="AK157" i="19"/>
  <c r="H37" i="70" s="1"/>
  <c r="AO157" i="19"/>
  <c r="L37" i="70" s="1"/>
  <c r="AL157" i="19"/>
  <c r="I37" i="70" s="1"/>
  <c r="AJ157" i="19"/>
  <c r="G37" i="70" s="1"/>
  <c r="O53" i="19"/>
  <c r="AL155" i="19" s="1"/>
  <c r="I35" i="70" s="1"/>
  <c r="AM52" i="19"/>
  <c r="AN60" i="18"/>
  <c r="AO60" i="18"/>
  <c r="R60" i="18" s="1"/>
  <c r="AP60" i="18"/>
  <c r="S60" i="18" s="1"/>
  <c r="AF131" i="16"/>
  <c r="G18" i="69" s="1"/>
  <c r="AJ44" i="64"/>
  <c r="O44" i="64" s="1"/>
  <c r="AH136" i="64" s="1"/>
  <c r="G377" i="71" s="1"/>
  <c r="AH44" i="64"/>
  <c r="AI44" i="64"/>
  <c r="N44" i="64" s="1"/>
  <c r="AG136" i="64" s="1"/>
  <c r="F377" i="71" s="1"/>
  <c r="AI45" i="63"/>
  <c r="N45" i="63" s="1"/>
  <c r="AG143" i="63" s="1"/>
  <c r="F347" i="71" s="1"/>
  <c r="AH45" i="63"/>
  <c r="AJ45" i="63"/>
  <c r="O45" i="63" s="1"/>
  <c r="AH143" i="63" s="1"/>
  <c r="G347" i="71" s="1"/>
  <c r="AG64" i="58"/>
  <c r="Q64" i="58" s="1"/>
  <c r="AF64" i="58"/>
  <c r="P64" i="58" s="1"/>
  <c r="AE64" i="58"/>
  <c r="AN66" i="67"/>
  <c r="U66" i="67" s="1"/>
  <c r="AL66" i="67"/>
  <c r="AH44" i="29"/>
  <c r="AJ44" i="29"/>
  <c r="O44" i="29" s="1"/>
  <c r="AI44" i="29"/>
  <c r="N44" i="29" s="1"/>
  <c r="AI45" i="28"/>
  <c r="N45" i="28" s="1"/>
  <c r="AH45" i="28"/>
  <c r="AJ45" i="28"/>
  <c r="O45" i="28" s="1"/>
  <c r="AE71" i="24"/>
  <c r="AF71" i="24"/>
  <c r="P71" i="24" s="1"/>
  <c r="AG71" i="24"/>
  <c r="Q71" i="24" s="1"/>
  <c r="AD71" i="24"/>
  <c r="S71" i="24" s="1"/>
  <c r="AL66" i="23"/>
  <c r="AM49" i="19"/>
  <c r="AO49" i="19" s="1"/>
  <c r="AQ49" i="19" s="1"/>
  <c r="M2402" i="79" s="1"/>
  <c r="N2402" i="79" s="1"/>
  <c r="AN58" i="18"/>
  <c r="T58" i="18" s="1"/>
  <c r="AO58" i="18"/>
  <c r="R58" i="18" s="1"/>
  <c r="AG150" i="18" s="1"/>
  <c r="AP58" i="18"/>
  <c r="S58" i="18" s="1"/>
  <c r="AH150" i="18" s="1"/>
  <c r="AG158" i="17"/>
  <c r="F21" i="69" s="1"/>
  <c r="AH158" i="17"/>
  <c r="G21" i="69" s="1"/>
  <c r="AF158" i="17"/>
  <c r="E21" i="69" s="1"/>
  <c r="AG159" i="17"/>
  <c r="F22" i="69" s="1"/>
  <c r="AH159" i="17"/>
  <c r="G22" i="69" s="1"/>
  <c r="AG160" i="17"/>
  <c r="F23" i="69" s="1"/>
  <c r="AF160" i="17"/>
  <c r="E23" i="69" s="1"/>
  <c r="AF159" i="17"/>
  <c r="E22" i="69" s="1"/>
  <c r="AS114" i="48"/>
  <c r="AS113" i="48"/>
  <c r="AS106" i="48"/>
  <c r="AS110" i="48"/>
  <c r="AS105" i="48"/>
  <c r="AS102" i="48"/>
  <c r="AS101" i="48"/>
  <c r="AD57" i="48" s="1"/>
  <c r="AE57" i="48" s="1"/>
  <c r="AF57" i="48" s="1"/>
  <c r="AG57" i="48" s="1"/>
  <c r="AS111" i="48"/>
  <c r="AS115" i="48"/>
  <c r="AS108" i="48"/>
  <c r="AS103" i="48"/>
  <c r="BB152" i="17"/>
  <c r="M1632" i="79" s="1"/>
  <c r="N1632" i="79" s="1"/>
  <c r="BB151" i="17"/>
  <c r="BB136" i="17"/>
  <c r="BB143" i="17"/>
  <c r="M1623" i="79" s="1"/>
  <c r="N1623" i="79" s="1"/>
  <c r="BB132" i="17"/>
  <c r="M1612" i="79" s="1"/>
  <c r="N1612" i="79" s="1"/>
  <c r="BB108" i="17"/>
  <c r="M1588" i="79" s="1"/>
  <c r="N1588" i="79" s="1"/>
  <c r="BB135" i="17"/>
  <c r="M1615" i="79" s="1"/>
  <c r="N1615" i="79" s="1"/>
  <c r="BB116" i="17"/>
  <c r="M1596" i="79" s="1"/>
  <c r="N1596" i="79" s="1"/>
  <c r="BB92" i="17"/>
  <c r="M1572" i="79" s="1"/>
  <c r="N1572" i="79" s="1"/>
  <c r="AT28" i="13"/>
  <c r="AV28" i="13" s="1"/>
  <c r="M1083" i="79" s="1"/>
  <c r="N1083" i="79" s="1"/>
  <c r="R118" i="51"/>
  <c r="M4981" i="79"/>
  <c r="N4981" i="79" s="1"/>
  <c r="R145" i="51"/>
  <c r="M5008" i="79"/>
  <c r="N5008" i="79" s="1"/>
  <c r="R137" i="51"/>
  <c r="M5000" i="79"/>
  <c r="N5000" i="79" s="1"/>
  <c r="R91" i="51"/>
  <c r="M4954" i="79"/>
  <c r="N4954" i="79" s="1"/>
  <c r="R146" i="51"/>
  <c r="M5009" i="79"/>
  <c r="N5009" i="79" s="1"/>
  <c r="R106" i="51"/>
  <c r="M4969" i="79"/>
  <c r="N4969" i="79" s="1"/>
  <c r="Q62" i="57"/>
  <c r="AK173" i="57" s="1"/>
  <c r="I301" i="71" s="1"/>
  <c r="M5938" i="79"/>
  <c r="N5938" i="79" s="1"/>
  <c r="R105" i="51"/>
  <c r="M4968" i="79"/>
  <c r="N4968" i="79" s="1"/>
  <c r="P136" i="53"/>
  <c r="M5491" i="79"/>
  <c r="N5491" i="79" s="1"/>
  <c r="R82" i="51"/>
  <c r="M4945" i="79"/>
  <c r="N4945" i="79" s="1"/>
  <c r="Q81" i="57"/>
  <c r="M5957" i="79"/>
  <c r="N5957" i="79" s="1"/>
  <c r="R103" i="51"/>
  <c r="M4966" i="79"/>
  <c r="N4966" i="79" s="1"/>
  <c r="Q108" i="57"/>
  <c r="M5984" i="79"/>
  <c r="N5984" i="79" s="1"/>
  <c r="Q107" i="57"/>
  <c r="M5983" i="79"/>
  <c r="N5983" i="79" s="1"/>
  <c r="P62" i="53"/>
  <c r="AK166" i="53" s="1"/>
  <c r="I178" i="71" s="1"/>
  <c r="M5417" i="79"/>
  <c r="N5417" i="79" s="1"/>
  <c r="R139" i="51"/>
  <c r="M5002" i="79"/>
  <c r="N5002" i="79" s="1"/>
  <c r="P109" i="53"/>
  <c r="M5464" i="79"/>
  <c r="N5464" i="79" s="1"/>
  <c r="Q86" i="57"/>
  <c r="M5962" i="79"/>
  <c r="N5962" i="79" s="1"/>
  <c r="Q69" i="57"/>
  <c r="M5945" i="79"/>
  <c r="N5945" i="79" s="1"/>
  <c r="Q85" i="55"/>
  <c r="M5788" i="79"/>
  <c r="N5788" i="79" s="1"/>
  <c r="Q98" i="55"/>
  <c r="M5801" i="79"/>
  <c r="N5801" i="79" s="1"/>
  <c r="Q126" i="57"/>
  <c r="M6002" i="79"/>
  <c r="N6002" i="79" s="1"/>
  <c r="P89" i="53"/>
  <c r="M5444" i="79"/>
  <c r="N5444" i="79" s="1"/>
  <c r="P125" i="53"/>
  <c r="M5480" i="79"/>
  <c r="N5480" i="79" s="1"/>
  <c r="P100" i="53"/>
  <c r="M5455" i="79"/>
  <c r="N5455" i="79" s="1"/>
  <c r="Q86" i="55"/>
  <c r="M5789" i="79"/>
  <c r="N5789" i="79" s="1"/>
  <c r="Q106" i="57"/>
  <c r="M5982" i="79"/>
  <c r="N5982" i="79" s="1"/>
  <c r="P85" i="53"/>
  <c r="M5440" i="79"/>
  <c r="N5440" i="79" s="1"/>
  <c r="Q76" i="57"/>
  <c r="M5952" i="79"/>
  <c r="N5952" i="79" s="1"/>
  <c r="Q65" i="55"/>
  <c r="M5768" i="79"/>
  <c r="N5768" i="79" s="1"/>
  <c r="Q134" i="55"/>
  <c r="M5837" i="79"/>
  <c r="N5837" i="79" s="1"/>
  <c r="P122" i="53"/>
  <c r="M5477" i="79"/>
  <c r="N5477" i="79" s="1"/>
  <c r="Q114" i="55"/>
  <c r="M5817" i="79"/>
  <c r="N5817" i="79" s="1"/>
  <c r="Q54" i="55"/>
  <c r="M5757" i="79"/>
  <c r="N5757" i="79" s="1"/>
  <c r="Q92" i="68"/>
  <c r="M5633" i="79"/>
  <c r="N5633" i="79" s="1"/>
  <c r="Q57" i="65"/>
  <c r="AK164" i="65" s="1"/>
  <c r="I337" i="71" s="1"/>
  <c r="M6102" i="79"/>
  <c r="N6102" i="79" s="1"/>
  <c r="O108" i="66"/>
  <c r="M4825" i="79"/>
  <c r="N4825" i="79" s="1"/>
  <c r="Q115" i="68"/>
  <c r="M5656" i="79"/>
  <c r="N5656" i="79" s="1"/>
  <c r="Q87" i="65"/>
  <c r="M6132" i="79"/>
  <c r="N6132" i="79" s="1"/>
  <c r="Q108" i="65"/>
  <c r="M6153" i="79"/>
  <c r="N6153" i="79" s="1"/>
  <c r="O64" i="66"/>
  <c r="M4781" i="79"/>
  <c r="N4781" i="79" s="1"/>
  <c r="Q103" i="68"/>
  <c r="M5644" i="79"/>
  <c r="N5644" i="79" s="1"/>
  <c r="Q51" i="65"/>
  <c r="AK146" i="65" s="1"/>
  <c r="I319" i="71" s="1"/>
  <c r="M6096" i="79"/>
  <c r="N6096" i="79" s="1"/>
  <c r="O103" i="66"/>
  <c r="M4820" i="79"/>
  <c r="N4820" i="79" s="1"/>
  <c r="Q123" i="68"/>
  <c r="M5664" i="79"/>
  <c r="N5664" i="79" s="1"/>
  <c r="O115" i="66"/>
  <c r="M4832" i="79"/>
  <c r="N4832" i="79" s="1"/>
  <c r="O86" i="66"/>
  <c r="M4803" i="79"/>
  <c r="N4803" i="79" s="1"/>
  <c r="Q119" i="68"/>
  <c r="M5660" i="79"/>
  <c r="N5660" i="79" s="1"/>
  <c r="Q56" i="65"/>
  <c r="AK161" i="65" s="1"/>
  <c r="I334" i="71" s="1"/>
  <c r="M6101" i="79"/>
  <c r="N6101" i="79" s="1"/>
  <c r="Q63" i="65"/>
  <c r="M6108" i="79"/>
  <c r="N6108" i="79" s="1"/>
  <c r="Q114" i="68"/>
  <c r="M5655" i="79"/>
  <c r="N5655" i="79" s="1"/>
  <c r="Q120" i="68"/>
  <c r="M5661" i="79"/>
  <c r="N5661" i="79" s="1"/>
  <c r="Q60" i="65"/>
  <c r="M6105" i="79"/>
  <c r="N6105" i="79" s="1"/>
  <c r="Q96" i="68"/>
  <c r="M5637" i="79"/>
  <c r="N5637" i="79" s="1"/>
  <c r="Q117" i="68"/>
  <c r="M5658" i="79"/>
  <c r="N5658" i="79" s="1"/>
  <c r="Q106" i="68"/>
  <c r="M5647" i="79"/>
  <c r="N5647" i="79" s="1"/>
  <c r="Q67" i="65"/>
  <c r="M6112" i="79"/>
  <c r="N6112" i="79" s="1"/>
  <c r="O89" i="66"/>
  <c r="M4806" i="79"/>
  <c r="N4806" i="79" s="1"/>
  <c r="O68" i="66"/>
  <c r="M4785" i="79"/>
  <c r="N4785" i="79" s="1"/>
  <c r="S117" i="51"/>
  <c r="M5064" i="79"/>
  <c r="N5064" i="79" s="1"/>
  <c r="S85" i="51"/>
  <c r="M5032" i="79"/>
  <c r="N5032" i="79" s="1"/>
  <c r="S95" i="51"/>
  <c r="M5042" i="79"/>
  <c r="N5042" i="79" s="1"/>
  <c r="S115" i="51"/>
  <c r="M5062" i="79"/>
  <c r="N5062" i="79" s="1"/>
  <c r="S114" i="51"/>
  <c r="M5061" i="79"/>
  <c r="N5061" i="79" s="1"/>
  <c r="S82" i="51"/>
  <c r="M5029" i="79"/>
  <c r="N5029" i="79" s="1"/>
  <c r="Q129" i="53"/>
  <c r="M5571" i="79"/>
  <c r="N5571" i="79" s="1"/>
  <c r="R91" i="57"/>
  <c r="M6049" i="79"/>
  <c r="N6049" i="79" s="1"/>
  <c r="Q128" i="53"/>
  <c r="M5570" i="79"/>
  <c r="N5570" i="79" s="1"/>
  <c r="R129" i="57"/>
  <c r="M6087" i="79"/>
  <c r="N6087" i="79" s="1"/>
  <c r="R130" i="57"/>
  <c r="M6088" i="79"/>
  <c r="N6088" i="79" s="1"/>
  <c r="R125" i="57"/>
  <c r="M6083" i="79"/>
  <c r="N6083" i="79" s="1"/>
  <c r="S97" i="51"/>
  <c r="M5044" i="79"/>
  <c r="N5044" i="79" s="1"/>
  <c r="S98" i="51"/>
  <c r="M5045" i="79"/>
  <c r="N5045" i="79" s="1"/>
  <c r="Q133" i="53"/>
  <c r="M5575" i="79"/>
  <c r="N5575" i="79" s="1"/>
  <c r="R72" i="57"/>
  <c r="M6030" i="79"/>
  <c r="N6030" i="79" s="1"/>
  <c r="R68" i="55"/>
  <c r="M5857" i="79"/>
  <c r="N5857" i="79" s="1"/>
  <c r="Q96" i="53"/>
  <c r="M5538" i="79"/>
  <c r="N5538" i="79" s="1"/>
  <c r="R136" i="55"/>
  <c r="M5925" i="79"/>
  <c r="N5925" i="79" s="1"/>
  <c r="Q76" i="53"/>
  <c r="M5518" i="79"/>
  <c r="N5518" i="79" s="1"/>
  <c r="R133" i="55"/>
  <c r="M5922" i="79"/>
  <c r="N5922" i="79" s="1"/>
  <c r="Q104" i="53"/>
  <c r="M5546" i="79"/>
  <c r="N5546" i="79" s="1"/>
  <c r="R97" i="55"/>
  <c r="M5886" i="79"/>
  <c r="N5886" i="79" s="1"/>
  <c r="R123" i="57"/>
  <c r="M6081" i="79"/>
  <c r="N6081" i="79" s="1"/>
  <c r="R69" i="57"/>
  <c r="M6027" i="79"/>
  <c r="N6027" i="79" s="1"/>
  <c r="R54" i="55"/>
  <c r="M5843" i="79"/>
  <c r="N5843" i="79" s="1"/>
  <c r="R65" i="55"/>
  <c r="M5854" i="79"/>
  <c r="N5854" i="79" s="1"/>
  <c r="R94" i="55"/>
  <c r="M5883" i="79"/>
  <c r="N5883" i="79" s="1"/>
  <c r="P53" i="66"/>
  <c r="M4852" i="79"/>
  <c r="N4852" i="79" s="1"/>
  <c r="R53" i="68"/>
  <c r="M5679" i="79"/>
  <c r="N5679" i="79" s="1"/>
  <c r="R125" i="65"/>
  <c r="M6251" i="79"/>
  <c r="N6251" i="79" s="1"/>
  <c r="R92" i="65"/>
  <c r="M6218" i="79"/>
  <c r="N6218" i="79" s="1"/>
  <c r="R124" i="68"/>
  <c r="M5750" i="79"/>
  <c r="N5750" i="79" s="1"/>
  <c r="R103" i="65"/>
  <c r="M6229" i="79"/>
  <c r="N6229" i="79" s="1"/>
  <c r="P127" i="66"/>
  <c r="M4926" i="79"/>
  <c r="N4926" i="79" s="1"/>
  <c r="R88" i="65"/>
  <c r="M6214" i="79"/>
  <c r="N6214" i="79" s="1"/>
  <c r="P102" i="66"/>
  <c r="M4901" i="79"/>
  <c r="N4901" i="79" s="1"/>
  <c r="R127" i="65"/>
  <c r="M6253" i="79"/>
  <c r="N6253" i="79" s="1"/>
  <c r="R79" i="68"/>
  <c r="M5705" i="79"/>
  <c r="N5705" i="79" s="1"/>
  <c r="R121" i="65"/>
  <c r="M6247" i="79"/>
  <c r="N6247" i="79" s="1"/>
  <c r="R83" i="65"/>
  <c r="M6209" i="79"/>
  <c r="N6209" i="79" s="1"/>
  <c r="R64" i="68"/>
  <c r="M5690" i="79"/>
  <c r="N5690" i="79" s="1"/>
  <c r="P124" i="66"/>
  <c r="M4923" i="79"/>
  <c r="N4923" i="79" s="1"/>
  <c r="P61" i="66"/>
  <c r="M4860" i="79"/>
  <c r="N4860" i="79" s="1"/>
  <c r="P121" i="66"/>
  <c r="M4920" i="79"/>
  <c r="N4920" i="79" s="1"/>
  <c r="R50" i="68"/>
  <c r="M5676" i="79"/>
  <c r="N5676" i="79" s="1"/>
  <c r="R96" i="68"/>
  <c r="M5722" i="79"/>
  <c r="N5722" i="79" s="1"/>
  <c r="R117" i="68"/>
  <c r="M5743" i="79"/>
  <c r="N5743" i="79" s="1"/>
  <c r="R122" i="68"/>
  <c r="M5748" i="79"/>
  <c r="N5748" i="79" s="1"/>
  <c r="R78" i="68"/>
  <c r="M5704" i="79"/>
  <c r="N5704" i="79" s="1"/>
  <c r="R66" i="65"/>
  <c r="M6192" i="79"/>
  <c r="N6192" i="79" s="1"/>
  <c r="P114" i="66"/>
  <c r="M4913" i="79"/>
  <c r="N4913" i="79" s="1"/>
  <c r="Q93" i="65"/>
  <c r="M6138" i="79"/>
  <c r="N6138" i="79" s="1"/>
  <c r="O107" i="66"/>
  <c r="M4824" i="79"/>
  <c r="N4824" i="79" s="1"/>
  <c r="O100" i="66"/>
  <c r="M4817" i="79"/>
  <c r="N4817" i="79" s="1"/>
  <c r="Q90" i="65"/>
  <c r="M6135" i="79"/>
  <c r="N6135" i="79" s="1"/>
  <c r="Q54" i="65"/>
  <c r="AK155" i="65" s="1"/>
  <c r="I328" i="71" s="1"/>
  <c r="M6099" i="79"/>
  <c r="N6099" i="79" s="1"/>
  <c r="Q128" i="68"/>
  <c r="M5669" i="79"/>
  <c r="N5669" i="79" s="1"/>
  <c r="Q65" i="68"/>
  <c r="M5606" i="79"/>
  <c r="N5606" i="79" s="1"/>
  <c r="Q70" i="65"/>
  <c r="M6115" i="79"/>
  <c r="N6115" i="79" s="1"/>
  <c r="O129" i="66"/>
  <c r="M4846" i="79"/>
  <c r="N4846" i="79" s="1"/>
  <c r="R49" i="68"/>
  <c r="AL148" i="68" s="1"/>
  <c r="J211" i="71" s="1"/>
  <c r="M5675" i="79"/>
  <c r="N5675" i="79" s="1"/>
  <c r="R95" i="19"/>
  <c r="M2530" i="79"/>
  <c r="N2530" i="79" s="1"/>
  <c r="R60" i="55"/>
  <c r="AL167" i="55" s="1"/>
  <c r="J256" i="71" s="1"/>
  <c r="M5849" i="79"/>
  <c r="N5849" i="79" s="1"/>
  <c r="S136" i="51"/>
  <c r="M5083" i="79"/>
  <c r="N5083" i="79" s="1"/>
  <c r="R83" i="57"/>
  <c r="M6041" i="79"/>
  <c r="N6041" i="79" s="1"/>
  <c r="Q119" i="57"/>
  <c r="M5995" i="79"/>
  <c r="N5995" i="79" s="1"/>
  <c r="Q120" i="57"/>
  <c r="M5996" i="79"/>
  <c r="N5996" i="79" s="1"/>
  <c r="Q95" i="57"/>
  <c r="M5971" i="79"/>
  <c r="N5971" i="79" s="1"/>
  <c r="R73" i="57"/>
  <c r="M6031" i="79"/>
  <c r="N6031" i="79" s="1"/>
  <c r="Q84" i="57"/>
  <c r="M5960" i="79"/>
  <c r="N5960" i="79" s="1"/>
  <c r="Q90" i="55"/>
  <c r="M5793" i="79"/>
  <c r="N5793" i="79" s="1"/>
  <c r="P132" i="53"/>
  <c r="M5487" i="79"/>
  <c r="N5487" i="79" s="1"/>
  <c r="R98" i="57"/>
  <c r="M6056" i="79"/>
  <c r="N6056" i="79" s="1"/>
  <c r="R144" i="51"/>
  <c r="M5007" i="79"/>
  <c r="N5007" i="79" s="1"/>
  <c r="R93" i="55"/>
  <c r="M5882" i="79"/>
  <c r="N5882" i="79" s="1"/>
  <c r="R76" i="55"/>
  <c r="M5865" i="79"/>
  <c r="N5865" i="79" s="1"/>
  <c r="R106" i="57"/>
  <c r="S106" i="57" s="1"/>
  <c r="M6064" i="79"/>
  <c r="N6064" i="79" s="1"/>
  <c r="Q75" i="55"/>
  <c r="M5778" i="79"/>
  <c r="N5778" i="79" s="1"/>
  <c r="S80" i="51"/>
  <c r="M5027" i="79"/>
  <c r="N5027" i="79" s="1"/>
  <c r="Q128" i="57"/>
  <c r="M6004" i="79"/>
  <c r="N6004" i="79" s="1"/>
  <c r="Q121" i="57"/>
  <c r="M5997" i="79"/>
  <c r="N5997" i="79" s="1"/>
  <c r="R86" i="55"/>
  <c r="M5875" i="79"/>
  <c r="N5875" i="79" s="1"/>
  <c r="P82" i="53"/>
  <c r="M5437" i="79"/>
  <c r="N5437" i="79" s="1"/>
  <c r="S101" i="51"/>
  <c r="M5048" i="79"/>
  <c r="N5048" i="79" s="1"/>
  <c r="R115" i="51"/>
  <c r="T115" i="51" s="1"/>
  <c r="M4978" i="79"/>
  <c r="N4978" i="79" s="1"/>
  <c r="S137" i="51"/>
  <c r="M5084" i="79"/>
  <c r="N5084" i="79" s="1"/>
  <c r="S131" i="51"/>
  <c r="M5078" i="79"/>
  <c r="N5078" i="79" s="1"/>
  <c r="R78" i="55"/>
  <c r="M5867" i="79"/>
  <c r="N5867" i="79" s="1"/>
  <c r="Q82" i="57"/>
  <c r="M5958" i="79"/>
  <c r="N5958" i="79" s="1"/>
  <c r="Q137" i="53"/>
  <c r="M5579" i="79"/>
  <c r="N5579" i="79" s="1"/>
  <c r="R68" i="57"/>
  <c r="M6026" i="79"/>
  <c r="N6026" i="79" s="1"/>
  <c r="Q58" i="53"/>
  <c r="M5500" i="79"/>
  <c r="N5500" i="79" s="1"/>
  <c r="R127" i="51"/>
  <c r="M4990" i="79"/>
  <c r="N4990" i="79" s="1"/>
  <c r="R99" i="57"/>
  <c r="M6057" i="79"/>
  <c r="N6057" i="79" s="1"/>
  <c r="S86" i="51"/>
  <c r="M5033" i="79"/>
  <c r="N5033" i="79" s="1"/>
  <c r="R88" i="55"/>
  <c r="M5877" i="79"/>
  <c r="N5877" i="79" s="1"/>
  <c r="P129" i="53"/>
  <c r="M5484" i="79"/>
  <c r="N5484" i="79" s="1"/>
  <c r="S143" i="51"/>
  <c r="M5090" i="79"/>
  <c r="N5090" i="79" s="1"/>
  <c r="P64" i="53"/>
  <c r="AK172" i="53" s="1"/>
  <c r="I184" i="71" s="1"/>
  <c r="M5419" i="79"/>
  <c r="N5419" i="79" s="1"/>
  <c r="R94" i="51"/>
  <c r="M4957" i="79"/>
  <c r="N4957" i="79" s="1"/>
  <c r="R117" i="51"/>
  <c r="M4980" i="79"/>
  <c r="N4980" i="79" s="1"/>
  <c r="Q137" i="55"/>
  <c r="M5840" i="79"/>
  <c r="N5840" i="79" s="1"/>
  <c r="R79" i="55"/>
  <c r="M5868" i="79"/>
  <c r="N5868" i="79" s="1"/>
  <c r="Q127" i="55"/>
  <c r="M5830" i="79"/>
  <c r="N5830" i="79" s="1"/>
  <c r="Q70" i="53"/>
  <c r="M5512" i="79"/>
  <c r="N5512" i="79" s="1"/>
  <c r="P120" i="53"/>
  <c r="M5475" i="79"/>
  <c r="N5475" i="79" s="1"/>
  <c r="R125" i="51"/>
  <c r="M4988" i="79"/>
  <c r="N4988" i="79" s="1"/>
  <c r="S138" i="51"/>
  <c r="M5085" i="79"/>
  <c r="N5085" i="79" s="1"/>
  <c r="S134" i="51"/>
  <c r="M5081" i="79"/>
  <c r="N5081" i="79" s="1"/>
  <c r="S81" i="51"/>
  <c r="M5028" i="79"/>
  <c r="N5028" i="79" s="1"/>
  <c r="Q131" i="57"/>
  <c r="M6007" i="79"/>
  <c r="N6007" i="79" s="1"/>
  <c r="Q141" i="53"/>
  <c r="M5583" i="79"/>
  <c r="N5583" i="79" s="1"/>
  <c r="R112" i="51"/>
  <c r="M4975" i="79"/>
  <c r="N4975" i="79" s="1"/>
  <c r="S74" i="51"/>
  <c r="M5021" i="79"/>
  <c r="N5021" i="79" s="1"/>
  <c r="S108" i="51"/>
  <c r="M5055" i="79"/>
  <c r="N5055" i="79" s="1"/>
  <c r="Q115" i="53"/>
  <c r="M5557" i="79"/>
  <c r="N5557" i="79" s="1"/>
  <c r="S133" i="51"/>
  <c r="M5080" i="79"/>
  <c r="N5080" i="79" s="1"/>
  <c r="S149" i="51"/>
  <c r="M5096" i="79"/>
  <c r="N5096" i="79" s="1"/>
  <c r="R102" i="55"/>
  <c r="M5891" i="79"/>
  <c r="N5891" i="79" s="1"/>
  <c r="R53" i="57"/>
  <c r="M6011" i="79"/>
  <c r="N6011" i="79" s="1"/>
  <c r="Q98" i="53"/>
  <c r="M5540" i="79"/>
  <c r="N5540" i="79" s="1"/>
  <c r="R82" i="55"/>
  <c r="M5871" i="79"/>
  <c r="N5871" i="79" s="1"/>
  <c r="P84" i="53"/>
  <c r="M5439" i="79"/>
  <c r="N5439" i="79" s="1"/>
  <c r="P118" i="53"/>
  <c r="M5473" i="79"/>
  <c r="N5473" i="79" s="1"/>
  <c r="R92" i="51"/>
  <c r="M4955" i="79"/>
  <c r="N4955" i="79" s="1"/>
  <c r="Q87" i="55"/>
  <c r="M5790" i="79"/>
  <c r="N5790" i="79" s="1"/>
  <c r="Q89" i="57"/>
  <c r="M5965" i="79"/>
  <c r="N5965" i="79" s="1"/>
  <c r="Q99" i="55"/>
  <c r="M5802" i="79"/>
  <c r="N5802" i="79" s="1"/>
  <c r="S102" i="51"/>
  <c r="M5049" i="79"/>
  <c r="N5049" i="79" s="1"/>
  <c r="R87" i="55"/>
  <c r="M5876" i="79"/>
  <c r="N5876" i="79" s="1"/>
  <c r="Q94" i="57"/>
  <c r="M5970" i="79"/>
  <c r="N5970" i="79" s="1"/>
  <c r="P130" i="53"/>
  <c r="M5485" i="79"/>
  <c r="N5485" i="79" s="1"/>
  <c r="R78" i="57"/>
  <c r="M6036" i="79"/>
  <c r="N6036" i="79" s="1"/>
  <c r="R92" i="57"/>
  <c r="M6050" i="79"/>
  <c r="N6050" i="79" s="1"/>
  <c r="R73" i="19"/>
  <c r="M2508" i="79"/>
  <c r="N2508" i="79" s="1"/>
  <c r="R90" i="19"/>
  <c r="M2525" i="79"/>
  <c r="N2525" i="79" s="1"/>
  <c r="R121" i="19"/>
  <c r="M2556" i="79"/>
  <c r="N2556" i="79" s="1"/>
  <c r="R45" i="68"/>
  <c r="M5671" i="79"/>
  <c r="N5671" i="79" s="1"/>
  <c r="Q91" i="68"/>
  <c r="M5632" i="79"/>
  <c r="N5632" i="79" s="1"/>
  <c r="Q84" i="65"/>
  <c r="M6129" i="79"/>
  <c r="N6129" i="79" s="1"/>
  <c r="Q127" i="65"/>
  <c r="M6172" i="79"/>
  <c r="N6172" i="79" s="1"/>
  <c r="Q109" i="65"/>
  <c r="M6154" i="79"/>
  <c r="N6154" i="79" s="1"/>
  <c r="Q76" i="65"/>
  <c r="M6121" i="79"/>
  <c r="N6121" i="79" s="1"/>
  <c r="R123" i="68"/>
  <c r="M5749" i="79"/>
  <c r="N5749" i="79" s="1"/>
  <c r="O49" i="66"/>
  <c r="M4766" i="79"/>
  <c r="N4766" i="79" s="1"/>
  <c r="R101" i="65"/>
  <c r="M6227" i="79"/>
  <c r="N6227" i="79" s="1"/>
  <c r="Q110" i="65"/>
  <c r="M6155" i="79"/>
  <c r="N6155" i="79" s="1"/>
  <c r="R89" i="65"/>
  <c r="M6215" i="79"/>
  <c r="N6215" i="79" s="1"/>
  <c r="O58" i="66"/>
  <c r="M4775" i="79"/>
  <c r="N4775" i="79" s="1"/>
  <c r="Q121" i="68"/>
  <c r="M5662" i="79"/>
  <c r="N5662" i="79" s="1"/>
  <c r="R86" i="65"/>
  <c r="M6212" i="79"/>
  <c r="N6212" i="79" s="1"/>
  <c r="Q117" i="65"/>
  <c r="M6162" i="79"/>
  <c r="N6162" i="79" s="1"/>
  <c r="P120" i="66"/>
  <c r="M4919" i="79"/>
  <c r="N4919" i="79" s="1"/>
  <c r="P49" i="66"/>
  <c r="M4848" i="79"/>
  <c r="N4848" i="79" s="1"/>
  <c r="R122" i="65"/>
  <c r="M6248" i="79"/>
  <c r="N6248" i="79" s="1"/>
  <c r="R68" i="68"/>
  <c r="M5694" i="79"/>
  <c r="N5694" i="79" s="1"/>
  <c r="O99" i="66"/>
  <c r="M4816" i="79"/>
  <c r="N4816" i="79" s="1"/>
  <c r="R73" i="65"/>
  <c r="M6199" i="79"/>
  <c r="N6199" i="79" s="1"/>
  <c r="Q73" i="65"/>
  <c r="M6118" i="79"/>
  <c r="N6118" i="79" s="1"/>
  <c r="R69" i="68"/>
  <c r="M5695" i="79"/>
  <c r="N5695" i="79" s="1"/>
  <c r="R108" i="65"/>
  <c r="S108" i="65" s="1"/>
  <c r="M6234" i="79"/>
  <c r="N6234" i="79" s="1"/>
  <c r="Q101" i="65"/>
  <c r="M6146" i="79"/>
  <c r="N6146" i="79" s="1"/>
  <c r="Q104" i="68"/>
  <c r="M5645" i="79"/>
  <c r="N5645" i="79" s="1"/>
  <c r="R59" i="65"/>
  <c r="M6185" i="79"/>
  <c r="N6185" i="79" s="1"/>
  <c r="R84" i="68"/>
  <c r="M5710" i="79"/>
  <c r="N5710" i="79" s="1"/>
  <c r="O78" i="66"/>
  <c r="M4795" i="79"/>
  <c r="N4795" i="79" s="1"/>
  <c r="O113" i="66"/>
  <c r="M4830" i="79"/>
  <c r="N4830" i="79" s="1"/>
  <c r="R70" i="68"/>
  <c r="M5696" i="79"/>
  <c r="N5696" i="79" s="1"/>
  <c r="O121" i="66"/>
  <c r="M4838" i="79"/>
  <c r="N4838" i="79" s="1"/>
  <c r="Q82" i="68"/>
  <c r="M5623" i="79"/>
  <c r="N5623" i="79" s="1"/>
  <c r="R125" i="68"/>
  <c r="M5751" i="79"/>
  <c r="N5751" i="79" s="1"/>
  <c r="Q70" i="68"/>
  <c r="S70" i="68" s="1"/>
  <c r="M5611" i="79"/>
  <c r="N5611" i="79" s="1"/>
  <c r="R61" i="65"/>
  <c r="M6187" i="79"/>
  <c r="N6187" i="79" s="1"/>
  <c r="R63" i="65"/>
  <c r="M6189" i="79"/>
  <c r="N6189" i="79" s="1"/>
  <c r="R54" i="65"/>
  <c r="AL155" i="65" s="1"/>
  <c r="J328" i="71" s="1"/>
  <c r="M6180" i="79"/>
  <c r="N6180" i="79" s="1"/>
  <c r="O114" i="66"/>
  <c r="Q114" i="66" s="1"/>
  <c r="M4831" i="79"/>
  <c r="N4831" i="79" s="1"/>
  <c r="P60" i="66"/>
  <c r="M4859" i="79"/>
  <c r="N4859" i="79" s="1"/>
  <c r="Q113" i="65"/>
  <c r="M6158" i="79"/>
  <c r="N6158" i="79" s="1"/>
  <c r="Q71" i="65"/>
  <c r="M6116" i="79"/>
  <c r="N6116" i="79" s="1"/>
  <c r="Q46" i="68"/>
  <c r="AK139" i="68" s="1"/>
  <c r="I202" i="71" s="1"/>
  <c r="M5587" i="79"/>
  <c r="N5587" i="79" s="1"/>
  <c r="BB127" i="17"/>
  <c r="BB103" i="17"/>
  <c r="BB149" i="17"/>
  <c r="BC149" i="17"/>
  <c r="BB150" i="17"/>
  <c r="BC150" i="17"/>
  <c r="M1650" i="79"/>
  <c r="N1650" i="79" s="1"/>
  <c r="X88" i="17"/>
  <c r="BB125" i="17"/>
  <c r="BC125" i="17"/>
  <c r="BB97" i="17"/>
  <c r="BC97" i="17"/>
  <c r="BB138" i="17"/>
  <c r="BC138" i="17"/>
  <c r="M1697" i="79"/>
  <c r="N1697" i="79" s="1"/>
  <c r="X135" i="17"/>
  <c r="BB73" i="17"/>
  <c r="BC73" i="17"/>
  <c r="BB141" i="17"/>
  <c r="BC141" i="17"/>
  <c r="M1705" i="79"/>
  <c r="N1705" i="79" s="1"/>
  <c r="X143" i="17"/>
  <c r="BB81" i="17"/>
  <c r="BC81" i="17"/>
  <c r="R61" i="19"/>
  <c r="M2496" i="79"/>
  <c r="N2496" i="79" s="1"/>
  <c r="P107" i="53"/>
  <c r="M5462" i="79"/>
  <c r="N5462" i="79" s="1"/>
  <c r="R132" i="57"/>
  <c r="M6090" i="79"/>
  <c r="N6090" i="79" s="1"/>
  <c r="Q59" i="57"/>
  <c r="AK164" i="57" s="1"/>
  <c r="I292" i="71" s="1"/>
  <c r="M5935" i="79"/>
  <c r="N5935" i="79" s="1"/>
  <c r="Q91" i="53"/>
  <c r="M5533" i="79"/>
  <c r="N5533" i="79" s="1"/>
  <c r="R127" i="57"/>
  <c r="M6085" i="79"/>
  <c r="N6085" i="79" s="1"/>
  <c r="Q64" i="55"/>
  <c r="M5767" i="79"/>
  <c r="N5767" i="79" s="1"/>
  <c r="R54" i="57"/>
  <c r="M6012" i="79"/>
  <c r="N6012" i="79" s="1"/>
  <c r="Q52" i="57"/>
  <c r="M5928" i="79"/>
  <c r="N5928" i="79" s="1"/>
  <c r="P81" i="53"/>
  <c r="M5436" i="79"/>
  <c r="N5436" i="79" s="1"/>
  <c r="R93" i="57"/>
  <c r="M6051" i="79"/>
  <c r="N6051" i="79" s="1"/>
  <c r="S89" i="51"/>
  <c r="M5036" i="79"/>
  <c r="N5036" i="79" s="1"/>
  <c r="R130" i="55"/>
  <c r="M5919" i="79"/>
  <c r="N5919" i="79" s="1"/>
  <c r="R55" i="57"/>
  <c r="M6013" i="79"/>
  <c r="N6013" i="79" s="1"/>
  <c r="R115" i="57"/>
  <c r="M6073" i="79"/>
  <c r="N6073" i="79" s="1"/>
  <c r="R66" i="57"/>
  <c r="M6024" i="79"/>
  <c r="N6024" i="79" s="1"/>
  <c r="Q74" i="57"/>
  <c r="M5950" i="79"/>
  <c r="N5950" i="79" s="1"/>
  <c r="Q85" i="57"/>
  <c r="M5961" i="79"/>
  <c r="N5961" i="79" s="1"/>
  <c r="Q77" i="55"/>
  <c r="M5780" i="79"/>
  <c r="N5780" i="79" s="1"/>
  <c r="R62" i="55"/>
  <c r="AL173" i="55" s="1"/>
  <c r="J262" i="71" s="1"/>
  <c r="M5851" i="79"/>
  <c r="N5851" i="79" s="1"/>
  <c r="S146" i="51"/>
  <c r="M5093" i="79"/>
  <c r="N5093" i="79" s="1"/>
  <c r="Q113" i="53"/>
  <c r="M5555" i="79"/>
  <c r="N5555" i="79" s="1"/>
  <c r="R104" i="55"/>
  <c r="M5893" i="79"/>
  <c r="N5893" i="79" s="1"/>
  <c r="P96" i="53"/>
  <c r="M5451" i="79"/>
  <c r="N5451" i="79" s="1"/>
  <c r="S145" i="51"/>
  <c r="M5092" i="79"/>
  <c r="N5092" i="79" s="1"/>
  <c r="S109" i="51"/>
  <c r="M5056" i="79"/>
  <c r="N5056" i="79" s="1"/>
  <c r="Q119" i="53"/>
  <c r="M5561" i="79"/>
  <c r="N5561" i="79" s="1"/>
  <c r="R96" i="51"/>
  <c r="M4959" i="79"/>
  <c r="N4959" i="79" s="1"/>
  <c r="S129" i="51"/>
  <c r="M5076" i="79"/>
  <c r="N5076" i="79" s="1"/>
  <c r="P135" i="53"/>
  <c r="M5490" i="79"/>
  <c r="N5490" i="79" s="1"/>
  <c r="R105" i="57"/>
  <c r="M6063" i="79"/>
  <c r="N6063" i="79" s="1"/>
  <c r="R101" i="55"/>
  <c r="M5890" i="79"/>
  <c r="N5890" i="79" s="1"/>
  <c r="Q60" i="53"/>
  <c r="M5502" i="79"/>
  <c r="N5502" i="79" s="1"/>
  <c r="R85" i="55"/>
  <c r="M5874" i="79"/>
  <c r="N5874" i="79" s="1"/>
  <c r="Q85" i="53"/>
  <c r="R85" i="53" s="1"/>
  <c r="M5527" i="79"/>
  <c r="N5527" i="79" s="1"/>
  <c r="Q66" i="53"/>
  <c r="M5508" i="79"/>
  <c r="N5508" i="79" s="1"/>
  <c r="R58" i="57"/>
  <c r="AL161" i="57" s="1"/>
  <c r="J289" i="71" s="1"/>
  <c r="M6016" i="79"/>
  <c r="N6016" i="79" s="1"/>
  <c r="Q59" i="55"/>
  <c r="M5762" i="79"/>
  <c r="N5762" i="79" s="1"/>
  <c r="R67" i="57"/>
  <c r="M6025" i="79"/>
  <c r="N6025" i="79" s="1"/>
  <c r="Q71" i="57"/>
  <c r="M5947" i="79"/>
  <c r="N5947" i="79" s="1"/>
  <c r="P124" i="53"/>
  <c r="M5479" i="79"/>
  <c r="N5479" i="79" s="1"/>
  <c r="P139" i="53"/>
  <c r="M5494" i="79"/>
  <c r="N5494" i="79" s="1"/>
  <c r="P101" i="53"/>
  <c r="M5456" i="79"/>
  <c r="N5456" i="79" s="1"/>
  <c r="R133" i="51"/>
  <c r="M4996" i="79"/>
  <c r="N4996" i="79" s="1"/>
  <c r="S147" i="51"/>
  <c r="M5094" i="79"/>
  <c r="N5094" i="79" s="1"/>
  <c r="P69" i="53"/>
  <c r="M5424" i="79"/>
  <c r="N5424" i="79" s="1"/>
  <c r="S83" i="51"/>
  <c r="M5030" i="79"/>
  <c r="N5030" i="79" s="1"/>
  <c r="Q101" i="53"/>
  <c r="M5543" i="79"/>
  <c r="N5543" i="79" s="1"/>
  <c r="R116" i="55"/>
  <c r="M5905" i="79"/>
  <c r="N5905" i="79" s="1"/>
  <c r="R104" i="57"/>
  <c r="M6062" i="79"/>
  <c r="N6062" i="79" s="1"/>
  <c r="Q97" i="53"/>
  <c r="M5539" i="79"/>
  <c r="N5539" i="79" s="1"/>
  <c r="Q139" i="53"/>
  <c r="M5581" i="79"/>
  <c r="N5581" i="79" s="1"/>
  <c r="P115" i="53"/>
  <c r="M5470" i="79"/>
  <c r="N5470" i="79" s="1"/>
  <c r="Q55" i="57"/>
  <c r="AK150" i="57" s="1"/>
  <c r="I278" i="71" s="1"/>
  <c r="M5931" i="79"/>
  <c r="N5931" i="79" s="1"/>
  <c r="R67" i="51"/>
  <c r="M4930" i="79"/>
  <c r="N4930" i="79" s="1"/>
  <c r="R102" i="57"/>
  <c r="M6060" i="79"/>
  <c r="N6060" i="79" s="1"/>
  <c r="R100" i="55"/>
  <c r="M5889" i="79"/>
  <c r="N5889" i="79" s="1"/>
  <c r="P70" i="53"/>
  <c r="M5425" i="79"/>
  <c r="N5425" i="79" s="1"/>
  <c r="Q77" i="53"/>
  <c r="M5519" i="79"/>
  <c r="N5519" i="79" s="1"/>
  <c r="P73" i="53"/>
  <c r="M5428" i="79"/>
  <c r="N5428" i="79" s="1"/>
  <c r="Q116" i="53"/>
  <c r="M5558" i="79"/>
  <c r="N5558" i="79" s="1"/>
  <c r="Q57" i="55"/>
  <c r="M5760" i="79"/>
  <c r="N5760" i="79" s="1"/>
  <c r="R69" i="55"/>
  <c r="M5858" i="79"/>
  <c r="N5858" i="79" s="1"/>
  <c r="R109" i="57"/>
  <c r="M6067" i="79"/>
  <c r="N6067" i="79" s="1"/>
  <c r="P121" i="53"/>
  <c r="M5476" i="79"/>
  <c r="N5476" i="79" s="1"/>
  <c r="R62" i="57"/>
  <c r="AL173" i="57" s="1"/>
  <c r="J301" i="71" s="1"/>
  <c r="M6020" i="79"/>
  <c r="N6020" i="79" s="1"/>
  <c r="R113" i="51"/>
  <c r="M4976" i="79"/>
  <c r="N4976" i="79" s="1"/>
  <c r="R134" i="51"/>
  <c r="M4997" i="79"/>
  <c r="N4997" i="79" s="1"/>
  <c r="R123" i="51"/>
  <c r="M4986" i="79"/>
  <c r="N4986" i="79" s="1"/>
  <c r="Q109" i="53"/>
  <c r="R109" i="53" s="1"/>
  <c r="M5551" i="79"/>
  <c r="N5551" i="79" s="1"/>
  <c r="R81" i="51"/>
  <c r="M4944" i="79"/>
  <c r="N4944" i="79" s="1"/>
  <c r="R99" i="55"/>
  <c r="M5888" i="79"/>
  <c r="N5888" i="79" s="1"/>
  <c r="R93" i="51"/>
  <c r="M4956" i="79"/>
  <c r="N4956" i="79" s="1"/>
  <c r="R114" i="57"/>
  <c r="M6072" i="79"/>
  <c r="N6072" i="79" s="1"/>
  <c r="S110" i="51"/>
  <c r="M5057" i="79"/>
  <c r="N5057" i="79" s="1"/>
  <c r="Q53" i="55"/>
  <c r="AK146" i="55" s="1"/>
  <c r="I235" i="71" s="1"/>
  <c r="M5756" i="79"/>
  <c r="N5756" i="79" s="1"/>
  <c r="P102" i="53"/>
  <c r="M5457" i="79"/>
  <c r="N5457" i="79" s="1"/>
  <c r="R83" i="55"/>
  <c r="M5872" i="79"/>
  <c r="N5872" i="79" s="1"/>
  <c r="R61" i="55"/>
  <c r="AL170" i="55" s="1"/>
  <c r="J259" i="71" s="1"/>
  <c r="M5850" i="79"/>
  <c r="N5850" i="79" s="1"/>
  <c r="Q113" i="57"/>
  <c r="M5989" i="79"/>
  <c r="N5989" i="79" s="1"/>
  <c r="Q114" i="53"/>
  <c r="M5556" i="79"/>
  <c r="N5556" i="79" s="1"/>
  <c r="Q92" i="57"/>
  <c r="S92" i="57" s="1"/>
  <c r="M5968" i="79"/>
  <c r="N5968" i="79" s="1"/>
  <c r="R100" i="57"/>
  <c r="M6058" i="79"/>
  <c r="N6058" i="79" s="1"/>
  <c r="Q103" i="55"/>
  <c r="M5806" i="79"/>
  <c r="N5806" i="79" s="1"/>
  <c r="P110" i="53"/>
  <c r="M5465" i="79"/>
  <c r="N5465" i="79" s="1"/>
  <c r="Q78" i="57"/>
  <c r="M5954" i="79"/>
  <c r="N5954" i="79" s="1"/>
  <c r="R117" i="19"/>
  <c r="M2552" i="79"/>
  <c r="N2552" i="79" s="1"/>
  <c r="R118" i="19"/>
  <c r="M2553" i="79"/>
  <c r="N2553" i="79" s="1"/>
  <c r="Q121" i="65"/>
  <c r="M6166" i="79"/>
  <c r="N6166" i="79" s="1"/>
  <c r="Q114" i="65"/>
  <c r="M6159" i="79"/>
  <c r="N6159" i="79" s="1"/>
  <c r="R58" i="68"/>
  <c r="M5684" i="79"/>
  <c r="N5684" i="79" s="1"/>
  <c r="O80" i="66"/>
  <c r="M4797" i="79"/>
  <c r="N4797" i="79" s="1"/>
  <c r="Q111" i="68"/>
  <c r="M5652" i="79"/>
  <c r="N5652" i="79" s="1"/>
  <c r="Q48" i="65"/>
  <c r="AK135" i="65" s="1"/>
  <c r="I308" i="71" s="1"/>
  <c r="M6093" i="79"/>
  <c r="N6093" i="79" s="1"/>
  <c r="R119" i="68"/>
  <c r="M5745" i="79"/>
  <c r="N5745" i="79" s="1"/>
  <c r="R87" i="65"/>
  <c r="S87" i="65" s="1"/>
  <c r="M6213" i="79"/>
  <c r="N6213" i="79" s="1"/>
  <c r="P74" i="66"/>
  <c r="M4873" i="79"/>
  <c r="N4873" i="79" s="1"/>
  <c r="Q47" i="68"/>
  <c r="AK142" i="68" s="1"/>
  <c r="I205" i="71" s="1"/>
  <c r="M5588" i="79"/>
  <c r="N5588" i="79" s="1"/>
  <c r="Q60" i="68"/>
  <c r="M5601" i="79"/>
  <c r="N5601" i="79" s="1"/>
  <c r="P87" i="66"/>
  <c r="M4886" i="79"/>
  <c r="N4886" i="79" s="1"/>
  <c r="R106" i="65"/>
  <c r="M6232" i="79"/>
  <c r="N6232" i="79" s="1"/>
  <c r="Q80" i="68"/>
  <c r="M5621" i="79"/>
  <c r="N5621" i="79" s="1"/>
  <c r="R97" i="65"/>
  <c r="M6223" i="79"/>
  <c r="N6223" i="79" s="1"/>
  <c r="Q83" i="68"/>
  <c r="M5624" i="79"/>
  <c r="N5624" i="79" s="1"/>
  <c r="R48" i="68"/>
  <c r="AL145" i="68" s="1"/>
  <c r="J208" i="71" s="1"/>
  <c r="M5674" i="79"/>
  <c r="N5674" i="79" s="1"/>
  <c r="R47" i="68"/>
  <c r="AL142" i="68" s="1"/>
  <c r="J205" i="71" s="1"/>
  <c r="M5673" i="79"/>
  <c r="N5673" i="79" s="1"/>
  <c r="Q75" i="65"/>
  <c r="M6120" i="79"/>
  <c r="N6120" i="79" s="1"/>
  <c r="Q124" i="68"/>
  <c r="M5665" i="79"/>
  <c r="N5665" i="79" s="1"/>
  <c r="Q124" i="65"/>
  <c r="M6169" i="79"/>
  <c r="N6169" i="79" s="1"/>
  <c r="Q103" i="65"/>
  <c r="M6148" i="79"/>
  <c r="N6148" i="79" s="1"/>
  <c r="P71" i="66"/>
  <c r="M4870" i="79"/>
  <c r="N4870" i="79" s="1"/>
  <c r="O87" i="66"/>
  <c r="Q87" i="66" s="1"/>
  <c r="M4804" i="79"/>
  <c r="N4804" i="79" s="1"/>
  <c r="R103" i="68"/>
  <c r="M5729" i="79"/>
  <c r="N5729" i="79" s="1"/>
  <c r="P128" i="66"/>
  <c r="M4927" i="79"/>
  <c r="N4927" i="79" s="1"/>
  <c r="R102" i="65"/>
  <c r="M6228" i="79"/>
  <c r="N6228" i="79" s="1"/>
  <c r="R117" i="65"/>
  <c r="M6243" i="79"/>
  <c r="N6243" i="79" s="1"/>
  <c r="P118" i="66"/>
  <c r="M4917" i="79"/>
  <c r="N4917" i="79" s="1"/>
  <c r="Q53" i="68"/>
  <c r="M5594" i="79"/>
  <c r="N5594" i="79" s="1"/>
  <c r="Q68" i="68"/>
  <c r="S68" i="68" s="1"/>
  <c r="M5609" i="79"/>
  <c r="N5609" i="79" s="1"/>
  <c r="O130" i="66"/>
  <c r="M4847" i="79"/>
  <c r="N4847" i="79" s="1"/>
  <c r="O125" i="66"/>
  <c r="M4842" i="79"/>
  <c r="N4842" i="79" s="1"/>
  <c r="Q74" i="65"/>
  <c r="M6119" i="79"/>
  <c r="N6119" i="79" s="1"/>
  <c r="Q50" i="68"/>
  <c r="AK149" i="68" s="1"/>
  <c r="I212" i="71" s="1"/>
  <c r="M5591" i="79"/>
  <c r="N5591" i="79" s="1"/>
  <c r="P90" i="66"/>
  <c r="M4889" i="79"/>
  <c r="N4889" i="79" s="1"/>
  <c r="R98" i="68"/>
  <c r="M5724" i="79"/>
  <c r="N5724" i="79" s="1"/>
  <c r="Q73" i="68"/>
  <c r="M5614" i="79"/>
  <c r="N5614" i="79" s="1"/>
  <c r="R74" i="68"/>
  <c r="M5700" i="79"/>
  <c r="N5700" i="79" s="1"/>
  <c r="Q86" i="68"/>
  <c r="M5627" i="79"/>
  <c r="N5627" i="79" s="1"/>
  <c r="Q54" i="68"/>
  <c r="M5595" i="79"/>
  <c r="N5595" i="79" s="1"/>
  <c r="P109" i="66"/>
  <c r="M4908" i="79"/>
  <c r="N4908" i="79" s="1"/>
  <c r="Q109" i="68"/>
  <c r="M5650" i="79"/>
  <c r="N5650" i="79" s="1"/>
  <c r="O70" i="66"/>
  <c r="M4787" i="79"/>
  <c r="N4787" i="79" s="1"/>
  <c r="Q111" i="65"/>
  <c r="M6156" i="79"/>
  <c r="N6156" i="79" s="1"/>
  <c r="P111" i="66"/>
  <c r="M4910" i="79"/>
  <c r="N4910" i="79" s="1"/>
  <c r="R74" i="65"/>
  <c r="M6200" i="79"/>
  <c r="N6200" i="79" s="1"/>
  <c r="Q59" i="65"/>
  <c r="M6104" i="79"/>
  <c r="N6104" i="79" s="1"/>
  <c r="R67" i="65"/>
  <c r="M6193" i="79"/>
  <c r="N6193" i="79" s="1"/>
  <c r="R60" i="65"/>
  <c r="M6186" i="79"/>
  <c r="N6186" i="79" s="1"/>
  <c r="O60" i="66"/>
  <c r="M4777" i="79"/>
  <c r="N4777" i="79" s="1"/>
  <c r="P89" i="66"/>
  <c r="M4888" i="79"/>
  <c r="N4888" i="79" s="1"/>
  <c r="O81" i="66"/>
  <c r="M4798" i="79"/>
  <c r="N4798" i="79" s="1"/>
  <c r="P105" i="66"/>
  <c r="M4904" i="79"/>
  <c r="N4904" i="79" s="1"/>
  <c r="O105" i="66"/>
  <c r="M4822" i="79"/>
  <c r="N4822" i="79" s="1"/>
  <c r="Q81" i="65"/>
  <c r="M6126" i="79"/>
  <c r="N6126" i="79" s="1"/>
  <c r="R107" i="65"/>
  <c r="M6233" i="79"/>
  <c r="N6233" i="79" s="1"/>
  <c r="P52" i="66"/>
  <c r="M4851" i="79"/>
  <c r="N4851" i="79" s="1"/>
  <c r="R113" i="65"/>
  <c r="S113" i="65" s="1"/>
  <c r="M6239" i="79"/>
  <c r="N6239" i="79" s="1"/>
  <c r="R81" i="65"/>
  <c r="M6207" i="79"/>
  <c r="N6207" i="79" s="1"/>
  <c r="BB144" i="17"/>
  <c r="BB148" i="17"/>
  <c r="BB124" i="17"/>
  <c r="M1710" i="79"/>
  <c r="N1710" i="79" s="1"/>
  <c r="X148" i="17"/>
  <c r="BB123" i="17"/>
  <c r="BC123" i="17"/>
  <c r="M1649" i="79"/>
  <c r="N1649" i="79" s="1"/>
  <c r="X87" i="17"/>
  <c r="M1686" i="79"/>
  <c r="N1686" i="79" s="1"/>
  <c r="X124" i="17"/>
  <c r="M1658" i="79"/>
  <c r="N1658" i="79" s="1"/>
  <c r="X96" i="17"/>
  <c r="BB133" i="17"/>
  <c r="BC133" i="17"/>
  <c r="BB134" i="17"/>
  <c r="BC134" i="17"/>
  <c r="M1702" i="79"/>
  <c r="N1702" i="79" s="1"/>
  <c r="X140" i="17"/>
  <c r="BB142" i="17"/>
  <c r="BC142" i="17"/>
  <c r="M1642" i="79"/>
  <c r="N1642" i="79" s="1"/>
  <c r="X80" i="17"/>
  <c r="R77" i="19"/>
  <c r="M2512" i="79"/>
  <c r="N2512" i="79" s="1"/>
  <c r="R96" i="57"/>
  <c r="M6054" i="79"/>
  <c r="N6054" i="79" s="1"/>
  <c r="P91" i="53"/>
  <c r="R91" i="53" s="1"/>
  <c r="M5446" i="79"/>
  <c r="N5446" i="79" s="1"/>
  <c r="Q54" i="57"/>
  <c r="M5930" i="79"/>
  <c r="N5930" i="79" s="1"/>
  <c r="Q91" i="57"/>
  <c r="S91" i="57" s="1"/>
  <c r="M5967" i="79"/>
  <c r="N5967" i="79" s="1"/>
  <c r="Q87" i="53"/>
  <c r="M5529" i="79"/>
  <c r="N5529" i="79" s="1"/>
  <c r="R56" i="57"/>
  <c r="AL155" i="57" s="1"/>
  <c r="J283" i="71" s="1"/>
  <c r="M6014" i="79"/>
  <c r="N6014" i="79" s="1"/>
  <c r="P103" i="53"/>
  <c r="M5458" i="79"/>
  <c r="N5458" i="79" s="1"/>
  <c r="Q99" i="57"/>
  <c r="M5975" i="79"/>
  <c r="N5975" i="79" s="1"/>
  <c r="R106" i="55"/>
  <c r="M5895" i="79"/>
  <c r="N5895" i="79" s="1"/>
  <c r="R132" i="55"/>
  <c r="M5921" i="79"/>
  <c r="N5921" i="79" s="1"/>
  <c r="R76" i="57"/>
  <c r="M6034" i="79"/>
  <c r="N6034" i="79" s="1"/>
  <c r="R108" i="51"/>
  <c r="T108" i="51" s="1"/>
  <c r="M4971" i="79"/>
  <c r="N4971" i="79" s="1"/>
  <c r="Q62" i="55"/>
  <c r="M5765" i="79"/>
  <c r="N5765" i="79" s="1"/>
  <c r="R118" i="55"/>
  <c r="M5907" i="79"/>
  <c r="N5907" i="79" s="1"/>
  <c r="Q58" i="55"/>
  <c r="M5761" i="79"/>
  <c r="N5761" i="79" s="1"/>
  <c r="Q112" i="55"/>
  <c r="M5815" i="79"/>
  <c r="N5815" i="79" s="1"/>
  <c r="Q110" i="55"/>
  <c r="M5813" i="79"/>
  <c r="N5813" i="79" s="1"/>
  <c r="Q117" i="53"/>
  <c r="M5559" i="79"/>
  <c r="N5559" i="79" s="1"/>
  <c r="Q97" i="57"/>
  <c r="M5973" i="79"/>
  <c r="N5973" i="79" s="1"/>
  <c r="R116" i="57"/>
  <c r="M6074" i="79"/>
  <c r="N6074" i="79" s="1"/>
  <c r="P90" i="53"/>
  <c r="M5445" i="79"/>
  <c r="N5445" i="79" s="1"/>
  <c r="Q132" i="53"/>
  <c r="M5574" i="79"/>
  <c r="N5574" i="79" s="1"/>
  <c r="P77" i="53"/>
  <c r="M5432" i="79"/>
  <c r="N5432" i="79" s="1"/>
  <c r="R83" i="51"/>
  <c r="M4946" i="79"/>
  <c r="N4946" i="79" s="1"/>
  <c r="R114" i="51"/>
  <c r="M4977" i="79"/>
  <c r="N4977" i="79" s="1"/>
  <c r="R128" i="51"/>
  <c r="M4991" i="79"/>
  <c r="N4991" i="79" s="1"/>
  <c r="Q93" i="55"/>
  <c r="S93" i="55" s="1"/>
  <c r="M5796" i="79"/>
  <c r="N5796" i="79" s="1"/>
  <c r="Q116" i="57"/>
  <c r="S116" i="57" s="1"/>
  <c r="M5992" i="79"/>
  <c r="N5992" i="79" s="1"/>
  <c r="S100" i="51"/>
  <c r="M5047" i="79"/>
  <c r="N5047" i="79" s="1"/>
  <c r="S92" i="51"/>
  <c r="M5039" i="79"/>
  <c r="N5039" i="79" s="1"/>
  <c r="Q119" i="55"/>
  <c r="M5822" i="79"/>
  <c r="N5822" i="79" s="1"/>
  <c r="R96" i="55"/>
  <c r="M5885" i="79"/>
  <c r="N5885" i="79" s="1"/>
  <c r="P95" i="53"/>
  <c r="M5450" i="79"/>
  <c r="N5450" i="79" s="1"/>
  <c r="S67" i="51"/>
  <c r="M5014" i="79"/>
  <c r="N5014" i="79" s="1"/>
  <c r="R135" i="51"/>
  <c r="M4998" i="79"/>
  <c r="N4998" i="79" s="1"/>
  <c r="Q71" i="55"/>
  <c r="M5774" i="79"/>
  <c r="N5774" i="79" s="1"/>
  <c r="Q132" i="55"/>
  <c r="M5835" i="79"/>
  <c r="N5835" i="79" s="1"/>
  <c r="Q70" i="55"/>
  <c r="M5773" i="79"/>
  <c r="N5773" i="79" s="1"/>
  <c r="Q63" i="57"/>
  <c r="AK176" i="57" s="1"/>
  <c r="I304" i="71" s="1"/>
  <c r="M5939" i="79"/>
  <c r="N5939" i="79" s="1"/>
  <c r="Q121" i="53"/>
  <c r="M5563" i="79"/>
  <c r="N5563" i="79" s="1"/>
  <c r="R99" i="51"/>
  <c r="M4962" i="79"/>
  <c r="N4962" i="79" s="1"/>
  <c r="Q131" i="53"/>
  <c r="M5573" i="79"/>
  <c r="N5573" i="79" s="1"/>
  <c r="R133" i="57"/>
  <c r="M6091" i="79"/>
  <c r="N6091" i="79" s="1"/>
  <c r="P67" i="53"/>
  <c r="M5422" i="79"/>
  <c r="N5422" i="79" s="1"/>
  <c r="R150" i="51"/>
  <c r="M5013" i="79"/>
  <c r="N5013" i="79" s="1"/>
  <c r="S94" i="51"/>
  <c r="M5041" i="79"/>
  <c r="N5041" i="79" s="1"/>
  <c r="R131" i="51"/>
  <c r="M4994" i="79"/>
  <c r="N4994" i="79" s="1"/>
  <c r="R95" i="51"/>
  <c r="M4958" i="79"/>
  <c r="N4958" i="79" s="1"/>
  <c r="Q81" i="53"/>
  <c r="M5523" i="79"/>
  <c r="N5523" i="79" s="1"/>
  <c r="Q57" i="57"/>
  <c r="AK158" i="57" s="1"/>
  <c r="I286" i="71" s="1"/>
  <c r="M5933" i="79"/>
  <c r="N5933" i="79" s="1"/>
  <c r="P131" i="53"/>
  <c r="M5486" i="79"/>
  <c r="N5486" i="79" s="1"/>
  <c r="R129" i="51"/>
  <c r="M4992" i="79"/>
  <c r="N4992" i="79" s="1"/>
  <c r="P123" i="53"/>
  <c r="M5478" i="79"/>
  <c r="N5478" i="79" s="1"/>
  <c r="Q108" i="55"/>
  <c r="M5811" i="79"/>
  <c r="N5811" i="79" s="1"/>
  <c r="Q105" i="57"/>
  <c r="M5981" i="79"/>
  <c r="N5981" i="79" s="1"/>
  <c r="Q117" i="55"/>
  <c r="M5820" i="79"/>
  <c r="N5820" i="79" s="1"/>
  <c r="P60" i="53"/>
  <c r="AK158" i="53" s="1"/>
  <c r="I170" i="71" s="1"/>
  <c r="M5415" i="79"/>
  <c r="N5415" i="79" s="1"/>
  <c r="R82" i="57"/>
  <c r="M6040" i="79"/>
  <c r="N6040" i="79" s="1"/>
  <c r="R132" i="51"/>
  <c r="M4995" i="79"/>
  <c r="N4995" i="79" s="1"/>
  <c r="R109" i="51"/>
  <c r="M4972" i="79"/>
  <c r="N4972" i="79" s="1"/>
  <c r="P117" i="53"/>
  <c r="M5472" i="79"/>
  <c r="N5472" i="79" s="1"/>
  <c r="S112" i="51"/>
  <c r="M5059" i="79"/>
  <c r="N5059" i="79" s="1"/>
  <c r="Q136" i="55"/>
  <c r="M5839" i="79"/>
  <c r="N5839" i="79" s="1"/>
  <c r="P75" i="53"/>
  <c r="M5430" i="79"/>
  <c r="N5430" i="79" s="1"/>
  <c r="P112" i="53"/>
  <c r="M5467" i="79"/>
  <c r="N5467" i="79" s="1"/>
  <c r="P113" i="53"/>
  <c r="M5468" i="79"/>
  <c r="N5468" i="79" s="1"/>
  <c r="S75" i="51"/>
  <c r="AL184" i="51" s="1"/>
  <c r="J77" i="71" s="1"/>
  <c r="M5022" i="79"/>
  <c r="N5022" i="79" s="1"/>
  <c r="S139" i="51"/>
  <c r="M5086" i="79"/>
  <c r="N5086" i="79" s="1"/>
  <c r="Q65" i="53"/>
  <c r="AL175" i="53" s="1"/>
  <c r="J187" i="71" s="1"/>
  <c r="M5507" i="79"/>
  <c r="N5507" i="79" s="1"/>
  <c r="R91" i="55"/>
  <c r="M5880" i="79"/>
  <c r="N5880" i="79" s="1"/>
  <c r="R77" i="51"/>
  <c r="AK190" i="51" s="1"/>
  <c r="I83" i="71" s="1"/>
  <c r="M4940" i="79"/>
  <c r="N4940" i="79" s="1"/>
  <c r="R140" i="51"/>
  <c r="M5003" i="79"/>
  <c r="N5003" i="79" s="1"/>
  <c r="Q84" i="53"/>
  <c r="M5526" i="79"/>
  <c r="N5526" i="79" s="1"/>
  <c r="P57" i="53"/>
  <c r="AK149" i="53" s="1"/>
  <c r="I161" i="71" s="1"/>
  <c r="M5412" i="79"/>
  <c r="N5412" i="79" s="1"/>
  <c r="P108" i="53"/>
  <c r="M5463" i="79"/>
  <c r="N5463" i="79" s="1"/>
  <c r="R80" i="57"/>
  <c r="M6038" i="79"/>
  <c r="N6038" i="79" s="1"/>
  <c r="Q88" i="53"/>
  <c r="M5530" i="79"/>
  <c r="N5530" i="79" s="1"/>
  <c r="Q130" i="53"/>
  <c r="M5572" i="79"/>
  <c r="N5572" i="79" s="1"/>
  <c r="P106" i="53"/>
  <c r="M5461" i="79"/>
  <c r="N5461" i="79" s="1"/>
  <c r="R86" i="57"/>
  <c r="M6044" i="79"/>
  <c r="N6044" i="79" s="1"/>
  <c r="R68" i="51"/>
  <c r="AK163" i="51" s="1"/>
  <c r="I56" i="71" s="1"/>
  <c r="M4931" i="79"/>
  <c r="N4931" i="79" s="1"/>
  <c r="R85" i="51"/>
  <c r="M4948" i="79"/>
  <c r="N4948" i="79" s="1"/>
  <c r="R88" i="57"/>
  <c r="M6046" i="79"/>
  <c r="N6046" i="79" s="1"/>
  <c r="P86" i="53"/>
  <c r="M5441" i="79"/>
  <c r="N5441" i="79" s="1"/>
  <c r="Q110" i="53"/>
  <c r="M5552" i="79"/>
  <c r="N5552" i="79" s="1"/>
  <c r="Q49" i="65"/>
  <c r="AK138" i="65" s="1"/>
  <c r="I311" i="71" s="1"/>
  <c r="M6094" i="79"/>
  <c r="N6094" i="79" s="1"/>
  <c r="R93" i="65"/>
  <c r="M6219" i="79"/>
  <c r="N6219" i="79" s="1"/>
  <c r="O123" i="66"/>
  <c r="M4840" i="79"/>
  <c r="N4840" i="79" s="1"/>
  <c r="Q89" i="65"/>
  <c r="M6134" i="79"/>
  <c r="N6134" i="79" s="1"/>
  <c r="R115" i="68"/>
  <c r="M5741" i="79"/>
  <c r="N5741" i="79" s="1"/>
  <c r="Q66" i="68"/>
  <c r="M5607" i="79"/>
  <c r="N5607" i="79" s="1"/>
  <c r="Q77" i="65"/>
  <c r="M6122" i="79"/>
  <c r="N6122" i="79" s="1"/>
  <c r="Q97" i="68"/>
  <c r="M5638" i="79"/>
  <c r="N5638" i="79" s="1"/>
  <c r="R124" i="65"/>
  <c r="S124" i="65" s="1"/>
  <c r="M6250" i="79"/>
  <c r="N6250" i="79" s="1"/>
  <c r="R51" i="68"/>
  <c r="M5677" i="79"/>
  <c r="N5677" i="79" s="1"/>
  <c r="Q56" i="68"/>
  <c r="M5597" i="79"/>
  <c r="N5597" i="79" s="1"/>
  <c r="R100" i="68"/>
  <c r="M5726" i="79"/>
  <c r="N5726" i="79" s="1"/>
  <c r="O101" i="66"/>
  <c r="M4818" i="79"/>
  <c r="N4818" i="79" s="1"/>
  <c r="Q94" i="65"/>
  <c r="M6139" i="79"/>
  <c r="N6139" i="79" s="1"/>
  <c r="O74" i="66"/>
  <c r="Q74" i="66" s="1"/>
  <c r="M4791" i="79"/>
  <c r="N4791" i="79" s="1"/>
  <c r="R63" i="68"/>
  <c r="M5689" i="79"/>
  <c r="N5689" i="79" s="1"/>
  <c r="R105" i="68"/>
  <c r="M5731" i="79"/>
  <c r="N5731" i="79" s="1"/>
  <c r="Q79" i="65"/>
  <c r="M6124" i="79"/>
  <c r="N6124" i="79" s="1"/>
  <c r="O56" i="66"/>
  <c r="M4773" i="79"/>
  <c r="N4773" i="79" s="1"/>
  <c r="Q125" i="65"/>
  <c r="M6170" i="79"/>
  <c r="N6170" i="79" s="1"/>
  <c r="P99" i="66"/>
  <c r="M4898" i="79"/>
  <c r="N4898" i="79" s="1"/>
  <c r="O79" i="66"/>
  <c r="M4796" i="79"/>
  <c r="N4796" i="79" s="1"/>
  <c r="O126" i="66"/>
  <c r="M4843" i="79"/>
  <c r="N4843" i="79" s="1"/>
  <c r="Q105" i="68"/>
  <c r="M5646" i="79"/>
  <c r="N5646" i="79" s="1"/>
  <c r="P126" i="66"/>
  <c r="M4925" i="79"/>
  <c r="N4925" i="79" s="1"/>
  <c r="Q52" i="65"/>
  <c r="AK149" i="65" s="1"/>
  <c r="I322" i="71" s="1"/>
  <c r="M6097" i="79"/>
  <c r="N6097" i="79" s="1"/>
  <c r="P77" i="66"/>
  <c r="M4876" i="79"/>
  <c r="N4876" i="79" s="1"/>
  <c r="O118" i="66"/>
  <c r="Q118" i="66" s="1"/>
  <c r="M4835" i="79"/>
  <c r="N4835" i="79" s="1"/>
  <c r="R53" i="65"/>
  <c r="AL152" i="65" s="1"/>
  <c r="J325" i="71" s="1"/>
  <c r="M6179" i="79"/>
  <c r="N6179" i="79" s="1"/>
  <c r="Q48" i="68"/>
  <c r="AK145" i="68" s="1"/>
  <c r="I208" i="71" s="1"/>
  <c r="M5589" i="79"/>
  <c r="N5589" i="79" s="1"/>
  <c r="O110" i="66"/>
  <c r="M4827" i="79"/>
  <c r="N4827" i="79" s="1"/>
  <c r="R126" i="68"/>
  <c r="M5752" i="79"/>
  <c r="N5752" i="79" s="1"/>
  <c r="P80" i="66"/>
  <c r="M4879" i="79"/>
  <c r="N4879" i="79" s="1"/>
  <c r="P107" i="66"/>
  <c r="M4906" i="79"/>
  <c r="N4906" i="79" s="1"/>
  <c r="R82" i="68"/>
  <c r="M5708" i="79"/>
  <c r="N5708" i="79" s="1"/>
  <c r="P85" i="66"/>
  <c r="M4884" i="79"/>
  <c r="N4884" i="79" s="1"/>
  <c r="P78" i="66"/>
  <c r="Q78" i="66" s="1"/>
  <c r="M4877" i="79"/>
  <c r="N4877" i="79" s="1"/>
  <c r="R102" i="68"/>
  <c r="M5728" i="79"/>
  <c r="N5728" i="79" s="1"/>
  <c r="R81" i="68"/>
  <c r="M5707" i="79"/>
  <c r="N5707" i="79" s="1"/>
  <c r="P93" i="66"/>
  <c r="M4892" i="79"/>
  <c r="N4892" i="79" s="1"/>
  <c r="P129" i="66"/>
  <c r="M4928" i="79"/>
  <c r="N4928" i="79" s="1"/>
  <c r="P62" i="66"/>
  <c r="M4861" i="79"/>
  <c r="N4861" i="79" s="1"/>
  <c r="Q118" i="68"/>
  <c r="M5659" i="79"/>
  <c r="N5659" i="79" s="1"/>
  <c r="R65" i="68"/>
  <c r="M5691" i="79"/>
  <c r="N5691" i="79" s="1"/>
  <c r="Q87" i="68"/>
  <c r="M5628" i="79"/>
  <c r="N5628" i="79" s="1"/>
  <c r="Q93" i="68"/>
  <c r="M5634" i="79"/>
  <c r="N5634" i="79" s="1"/>
  <c r="O111" i="66"/>
  <c r="M4828" i="79"/>
  <c r="N4828" i="79" s="1"/>
  <c r="O85" i="66"/>
  <c r="Q85" i="66" s="1"/>
  <c r="M4802" i="79"/>
  <c r="N4802" i="79" s="1"/>
  <c r="R118" i="68"/>
  <c r="M5744" i="79"/>
  <c r="N5744" i="79" s="1"/>
  <c r="R99" i="65"/>
  <c r="M6225" i="79"/>
  <c r="N6225" i="79" s="1"/>
  <c r="Q81" i="68"/>
  <c r="M5622" i="79"/>
  <c r="N5622" i="79" s="1"/>
  <c r="R76" i="68"/>
  <c r="M5702" i="79"/>
  <c r="N5702" i="79" s="1"/>
  <c r="R88" i="68"/>
  <c r="M5714" i="79"/>
  <c r="N5714" i="79" s="1"/>
  <c r="P100" i="66"/>
  <c r="M4899" i="79"/>
  <c r="N4899" i="79" s="1"/>
  <c r="O92" i="66"/>
  <c r="M4809" i="79"/>
  <c r="N4809" i="79" s="1"/>
  <c r="Q107" i="65"/>
  <c r="S107" i="65" s="1"/>
  <c r="M6152" i="79"/>
  <c r="N6152" i="79" s="1"/>
  <c r="Q66" i="65"/>
  <c r="M6111" i="79"/>
  <c r="N6111" i="79" s="1"/>
  <c r="R58" i="65"/>
  <c r="AL167" i="65" s="1"/>
  <c r="J340" i="71" s="1"/>
  <c r="M6184" i="79"/>
  <c r="N6184" i="79" s="1"/>
  <c r="R50" i="65"/>
  <c r="AL141" i="65" s="1"/>
  <c r="J314" i="71" s="1"/>
  <c r="M6176" i="79"/>
  <c r="N6176" i="79" s="1"/>
  <c r="Q49" i="68"/>
  <c r="AK148" i="68" s="1"/>
  <c r="I211" i="71" s="1"/>
  <c r="M5590" i="79"/>
  <c r="N5590" i="79" s="1"/>
  <c r="Q85" i="65"/>
  <c r="M6130" i="79"/>
  <c r="N6130" i="79" s="1"/>
  <c r="R90" i="65"/>
  <c r="S90" i="65" s="1"/>
  <c r="M6216" i="79"/>
  <c r="N6216" i="79" s="1"/>
  <c r="M1631" i="79"/>
  <c r="N1631" i="79" s="1"/>
  <c r="W151" i="17"/>
  <c r="BD151" i="17"/>
  <c r="BE151" i="17" s="1"/>
  <c r="Z151" i="17" s="1"/>
  <c r="M1616" i="79"/>
  <c r="N1616" i="79" s="1"/>
  <c r="W136" i="17"/>
  <c r="BD136" i="17"/>
  <c r="BE136" i="17" s="1"/>
  <c r="Z136" i="17" s="1"/>
  <c r="BD143" i="17"/>
  <c r="BE143" i="17" s="1"/>
  <c r="Z143" i="17" s="1"/>
  <c r="BB122" i="17"/>
  <c r="BC122" i="17"/>
  <c r="BB121" i="17"/>
  <c r="BC121" i="17"/>
  <c r="BB86" i="17"/>
  <c r="BC86" i="17"/>
  <c r="BB98" i="17"/>
  <c r="BC98" i="17"/>
  <c r="BB131" i="17"/>
  <c r="BC131" i="17"/>
  <c r="M1657" i="79"/>
  <c r="N1657" i="79" s="1"/>
  <c r="X95" i="17"/>
  <c r="M1694" i="79"/>
  <c r="N1694" i="79" s="1"/>
  <c r="X132" i="17"/>
  <c r="BB107" i="17"/>
  <c r="BC107" i="17"/>
  <c r="BB114" i="17"/>
  <c r="BC114" i="17"/>
  <c r="BB115" i="17"/>
  <c r="BC115" i="17"/>
  <c r="M1641" i="79"/>
  <c r="N1641" i="79" s="1"/>
  <c r="X79" i="17"/>
  <c r="Q96" i="57"/>
  <c r="S96" i="57" s="1"/>
  <c r="M5972" i="79"/>
  <c r="N5972" i="79" s="1"/>
  <c r="R86" i="51"/>
  <c r="T86" i="51" s="1"/>
  <c r="M4949" i="79"/>
  <c r="N4949" i="79" s="1"/>
  <c r="R103" i="57"/>
  <c r="M6061" i="79"/>
  <c r="N6061" i="79" s="1"/>
  <c r="R76" i="51"/>
  <c r="AK187" i="51" s="1"/>
  <c r="I80" i="71" s="1"/>
  <c r="M4939" i="79"/>
  <c r="N4939" i="79" s="1"/>
  <c r="S122" i="51"/>
  <c r="M5069" i="79"/>
  <c r="N5069" i="79" s="1"/>
  <c r="R136" i="51"/>
  <c r="M4999" i="79"/>
  <c r="N4999" i="79" s="1"/>
  <c r="R121" i="51"/>
  <c r="M4984" i="79"/>
  <c r="N4984" i="79" s="1"/>
  <c r="S93" i="51"/>
  <c r="T93" i="51" s="1"/>
  <c r="M5040" i="79"/>
  <c r="N5040" i="79" s="1"/>
  <c r="R97" i="57"/>
  <c r="M6055" i="79"/>
  <c r="N6055" i="79" s="1"/>
  <c r="Q123" i="57"/>
  <c r="S123" i="57" s="1"/>
  <c r="M5999" i="79"/>
  <c r="N5999" i="79" s="1"/>
  <c r="R113" i="55"/>
  <c r="M5902" i="79"/>
  <c r="N5902" i="79" s="1"/>
  <c r="Q117" i="57"/>
  <c r="M5993" i="79"/>
  <c r="N5993" i="79" s="1"/>
  <c r="Q81" i="55"/>
  <c r="M5784" i="79"/>
  <c r="N5784" i="79" s="1"/>
  <c r="R77" i="57"/>
  <c r="M6035" i="79"/>
  <c r="N6035" i="79" s="1"/>
  <c r="Q122" i="55"/>
  <c r="M5825" i="79"/>
  <c r="N5825" i="79" s="1"/>
  <c r="R115" i="55"/>
  <c r="M5904" i="79"/>
  <c r="N5904" i="79" s="1"/>
  <c r="R75" i="55"/>
  <c r="M5864" i="79"/>
  <c r="N5864" i="79" s="1"/>
  <c r="R128" i="55"/>
  <c r="M5917" i="79"/>
  <c r="N5917" i="79" s="1"/>
  <c r="Q105" i="55"/>
  <c r="M5808" i="79"/>
  <c r="N5808" i="79" s="1"/>
  <c r="Q96" i="55"/>
  <c r="M5799" i="79"/>
  <c r="N5799" i="79" s="1"/>
  <c r="Q125" i="57"/>
  <c r="S125" i="57" s="1"/>
  <c r="M6001" i="79"/>
  <c r="N6001" i="79" s="1"/>
  <c r="S132" i="51"/>
  <c r="M5079" i="79"/>
  <c r="N5079" i="79" s="1"/>
  <c r="Q79" i="55"/>
  <c r="S79" i="55" s="1"/>
  <c r="M5782" i="79"/>
  <c r="N5782" i="79" s="1"/>
  <c r="Q76" i="55"/>
  <c r="M5779" i="79"/>
  <c r="N5779" i="79" s="1"/>
  <c r="R63" i="55"/>
  <c r="AL176" i="55" s="1"/>
  <c r="J265" i="71" s="1"/>
  <c r="M5852" i="79"/>
  <c r="N5852" i="79" s="1"/>
  <c r="S103" i="51"/>
  <c r="M5050" i="79"/>
  <c r="N5050" i="79" s="1"/>
  <c r="Q80" i="53"/>
  <c r="M5522" i="79"/>
  <c r="N5522" i="79" s="1"/>
  <c r="R75" i="51"/>
  <c r="AK184" i="51" s="1"/>
  <c r="I77" i="71" s="1"/>
  <c r="M4938" i="79"/>
  <c r="N4938" i="79" s="1"/>
  <c r="R101" i="57"/>
  <c r="M6059" i="79"/>
  <c r="N6059" i="79" s="1"/>
  <c r="Q90" i="57"/>
  <c r="M5966" i="79"/>
  <c r="N5966" i="79" s="1"/>
  <c r="Q74" i="53"/>
  <c r="M5516" i="79"/>
  <c r="N5516" i="79" s="1"/>
  <c r="Q127" i="53"/>
  <c r="M5569" i="79"/>
  <c r="N5569" i="79" s="1"/>
  <c r="Q128" i="55"/>
  <c r="M5831" i="79"/>
  <c r="N5831" i="79" s="1"/>
  <c r="S141" i="51"/>
  <c r="M5088" i="79"/>
  <c r="N5088" i="79" s="1"/>
  <c r="S127" i="51"/>
  <c r="M5074" i="79"/>
  <c r="N5074" i="79" s="1"/>
  <c r="R78" i="51"/>
  <c r="AK193" i="51" s="1"/>
  <c r="I86" i="71" s="1"/>
  <c r="M4941" i="79"/>
  <c r="N4941" i="79" s="1"/>
  <c r="R114" i="55"/>
  <c r="M5903" i="79"/>
  <c r="N5903" i="79" s="1"/>
  <c r="Q89" i="55"/>
  <c r="M5792" i="79"/>
  <c r="N5792" i="79" s="1"/>
  <c r="R112" i="55"/>
  <c r="M5901" i="79"/>
  <c r="N5901" i="79" s="1"/>
  <c r="Q67" i="55"/>
  <c r="M5770" i="79"/>
  <c r="N5770" i="79" s="1"/>
  <c r="S118" i="51"/>
  <c r="T118" i="51" s="1"/>
  <c r="M5065" i="79"/>
  <c r="N5065" i="79" s="1"/>
  <c r="Q120" i="53"/>
  <c r="M5562" i="79"/>
  <c r="N5562" i="79" s="1"/>
  <c r="Q115" i="57"/>
  <c r="M5991" i="79"/>
  <c r="N5991" i="79" s="1"/>
  <c r="S113" i="51"/>
  <c r="M5060" i="79"/>
  <c r="N5060" i="79" s="1"/>
  <c r="Q135" i="53"/>
  <c r="M5577" i="79"/>
  <c r="N5577" i="79" s="1"/>
  <c r="Q89" i="53"/>
  <c r="M5531" i="79"/>
  <c r="N5531" i="79" s="1"/>
  <c r="Q72" i="53"/>
  <c r="M5514" i="79"/>
  <c r="N5514" i="79" s="1"/>
  <c r="R119" i="51"/>
  <c r="M4982" i="79"/>
  <c r="N4982" i="79" s="1"/>
  <c r="S121" i="51"/>
  <c r="M5068" i="79"/>
  <c r="N5068" i="79" s="1"/>
  <c r="R148" i="51"/>
  <c r="M5011" i="79"/>
  <c r="N5011" i="79" s="1"/>
  <c r="R85" i="57"/>
  <c r="M6043" i="79"/>
  <c r="N6043" i="79" s="1"/>
  <c r="Q109" i="57"/>
  <c r="M5985" i="79"/>
  <c r="N5985" i="79" s="1"/>
  <c r="R128" i="57"/>
  <c r="M6086" i="79"/>
  <c r="N6086" i="79" s="1"/>
  <c r="Q88" i="55"/>
  <c r="M5791" i="79"/>
  <c r="N5791" i="79" s="1"/>
  <c r="R129" i="55"/>
  <c r="M5918" i="79"/>
  <c r="N5918" i="79" s="1"/>
  <c r="S96" i="51"/>
  <c r="M5043" i="79"/>
  <c r="N5043" i="79" s="1"/>
  <c r="R100" i="51"/>
  <c r="T100" i="51" s="1"/>
  <c r="M4963" i="79"/>
  <c r="N4963" i="79" s="1"/>
  <c r="R123" i="55"/>
  <c r="M5912" i="79"/>
  <c r="N5912" i="79" s="1"/>
  <c r="Q107" i="55"/>
  <c r="M5810" i="79"/>
  <c r="N5810" i="79" s="1"/>
  <c r="R92" i="55"/>
  <c r="M5881" i="79"/>
  <c r="N5881" i="79" s="1"/>
  <c r="P79" i="53"/>
  <c r="M5434" i="79"/>
  <c r="N5434" i="79" s="1"/>
  <c r="S116" i="51"/>
  <c r="M5063" i="79"/>
  <c r="N5063" i="79" s="1"/>
  <c r="P58" i="53"/>
  <c r="M5413" i="79"/>
  <c r="N5413" i="79" s="1"/>
  <c r="S104" i="51"/>
  <c r="M5051" i="79"/>
  <c r="N5051" i="79" s="1"/>
  <c r="P65" i="53"/>
  <c r="M5420" i="79"/>
  <c r="N5420" i="79" s="1"/>
  <c r="Q111" i="55"/>
  <c r="M5814" i="79"/>
  <c r="N5814" i="79" s="1"/>
  <c r="P92" i="53"/>
  <c r="M5447" i="79"/>
  <c r="N5447" i="79" s="1"/>
  <c r="R111" i="55"/>
  <c r="M5900" i="79"/>
  <c r="N5900" i="79" s="1"/>
  <c r="Q112" i="57"/>
  <c r="M5988" i="79"/>
  <c r="N5988" i="79" s="1"/>
  <c r="R89" i="57"/>
  <c r="M6047" i="79"/>
  <c r="N6047" i="79" s="1"/>
  <c r="P59" i="53"/>
  <c r="M5414" i="79"/>
  <c r="N5414" i="79" s="1"/>
  <c r="R89" i="51"/>
  <c r="M4952" i="79"/>
  <c r="N4952" i="79" s="1"/>
  <c r="Q118" i="57"/>
  <c r="M5994" i="79"/>
  <c r="N5994" i="79" s="1"/>
  <c r="R53" i="55"/>
  <c r="M5842" i="79"/>
  <c r="N5842" i="79" s="1"/>
  <c r="Q92" i="53"/>
  <c r="M5534" i="79"/>
  <c r="N5534" i="79" s="1"/>
  <c r="Q122" i="57"/>
  <c r="M5998" i="79"/>
  <c r="N5998" i="79" s="1"/>
  <c r="Q88" i="57"/>
  <c r="M5964" i="79"/>
  <c r="N5964" i="79" s="1"/>
  <c r="R95" i="55"/>
  <c r="M5884" i="79"/>
  <c r="N5884" i="79" s="1"/>
  <c r="R101" i="19"/>
  <c r="M2536" i="79"/>
  <c r="N2536" i="79" s="1"/>
  <c r="Q85" i="68"/>
  <c r="M5626" i="79"/>
  <c r="N5626" i="79" s="1"/>
  <c r="R113" i="68"/>
  <c r="M5739" i="79"/>
  <c r="N5739" i="79" s="1"/>
  <c r="Q104" i="65"/>
  <c r="M6149" i="79"/>
  <c r="N6149" i="79" s="1"/>
  <c r="P63" i="66"/>
  <c r="M4862" i="79"/>
  <c r="N4862" i="79" s="1"/>
  <c r="R105" i="65"/>
  <c r="M6231" i="79"/>
  <c r="N6231" i="79" s="1"/>
  <c r="R72" i="65"/>
  <c r="M6198" i="79"/>
  <c r="N6198" i="79" s="1"/>
  <c r="P101" i="66"/>
  <c r="M4900" i="79"/>
  <c r="N4900" i="79" s="1"/>
  <c r="Q123" i="65"/>
  <c r="M6168" i="79"/>
  <c r="N6168" i="79" s="1"/>
  <c r="R107" i="68"/>
  <c r="M5733" i="79"/>
  <c r="N5733" i="79" s="1"/>
  <c r="R82" i="65"/>
  <c r="M6208" i="79"/>
  <c r="N6208" i="79" s="1"/>
  <c r="Q94" i="68"/>
  <c r="M5635" i="79"/>
  <c r="N5635" i="79" s="1"/>
  <c r="O50" i="66"/>
  <c r="M4767" i="79"/>
  <c r="N4767" i="79" s="1"/>
  <c r="P95" i="66"/>
  <c r="M4894" i="79"/>
  <c r="N4894" i="79" s="1"/>
  <c r="Q100" i="68"/>
  <c r="M5641" i="79"/>
  <c r="N5641" i="79" s="1"/>
  <c r="R104" i="65"/>
  <c r="M6230" i="79"/>
  <c r="N6230" i="79" s="1"/>
  <c r="R56" i="65"/>
  <c r="AL161" i="65" s="1"/>
  <c r="J334" i="71" s="1"/>
  <c r="M6182" i="79"/>
  <c r="N6182" i="79" s="1"/>
  <c r="R108" i="68"/>
  <c r="M5734" i="79"/>
  <c r="N5734" i="79" s="1"/>
  <c r="P108" i="66"/>
  <c r="M4907" i="79"/>
  <c r="N4907" i="79" s="1"/>
  <c r="O120" i="66"/>
  <c r="M4837" i="79"/>
  <c r="N4837" i="79" s="1"/>
  <c r="Q113" i="68"/>
  <c r="M5654" i="79"/>
  <c r="N5654" i="79" s="1"/>
  <c r="Q102" i="65"/>
  <c r="M6147" i="79"/>
  <c r="N6147" i="79" s="1"/>
  <c r="Q89" i="68"/>
  <c r="M5630" i="79"/>
  <c r="N5630" i="79" s="1"/>
  <c r="P104" i="66"/>
  <c r="M4903" i="79"/>
  <c r="N4903" i="79" s="1"/>
  <c r="Q95" i="68"/>
  <c r="M5636" i="79"/>
  <c r="N5636" i="79" s="1"/>
  <c r="Q122" i="65"/>
  <c r="M6167" i="79"/>
  <c r="N6167" i="79" s="1"/>
  <c r="R97" i="68"/>
  <c r="M5723" i="79"/>
  <c r="N5723" i="79" s="1"/>
  <c r="Q100" i="65"/>
  <c r="M6145" i="79"/>
  <c r="N6145" i="79" s="1"/>
  <c r="P82" i="66"/>
  <c r="M4881" i="79"/>
  <c r="N4881" i="79" s="1"/>
  <c r="Q92" i="65"/>
  <c r="S92" i="65" s="1"/>
  <c r="M6137" i="79"/>
  <c r="N6137" i="79" s="1"/>
  <c r="Q96" i="65"/>
  <c r="M6141" i="79"/>
  <c r="N6141" i="79" s="1"/>
  <c r="Q99" i="68"/>
  <c r="M5640" i="79"/>
  <c r="N5640" i="79" s="1"/>
  <c r="R80" i="68"/>
  <c r="M5706" i="79"/>
  <c r="N5706" i="79" s="1"/>
  <c r="P113" i="66"/>
  <c r="M4912" i="79"/>
  <c r="N4912" i="79" s="1"/>
  <c r="R52" i="68"/>
  <c r="M5678" i="79"/>
  <c r="N5678" i="79" s="1"/>
  <c r="R106" i="68"/>
  <c r="M5732" i="79"/>
  <c r="N5732" i="79" s="1"/>
  <c r="O90" i="66"/>
  <c r="M4807" i="79"/>
  <c r="N4807" i="79" s="1"/>
  <c r="O62" i="66"/>
  <c r="M4779" i="79"/>
  <c r="N4779" i="79" s="1"/>
  <c r="O116" i="66"/>
  <c r="M4833" i="79"/>
  <c r="N4833" i="79" s="1"/>
  <c r="P55" i="66"/>
  <c r="M4854" i="79"/>
  <c r="N4854" i="79" s="1"/>
  <c r="Q112" i="68"/>
  <c r="M5653" i="79"/>
  <c r="N5653" i="79" s="1"/>
  <c r="Q65" i="65"/>
  <c r="M6110" i="79"/>
  <c r="N6110" i="79" s="1"/>
  <c r="R104" i="68"/>
  <c r="M5730" i="79"/>
  <c r="N5730" i="79" s="1"/>
  <c r="P97" i="66"/>
  <c r="M4896" i="79"/>
  <c r="N4896" i="79" s="1"/>
  <c r="R120" i="65"/>
  <c r="M6246" i="79"/>
  <c r="N6246" i="79" s="1"/>
  <c r="Q84" i="68"/>
  <c r="M5625" i="79"/>
  <c r="N5625" i="79" s="1"/>
  <c r="Q52" i="68"/>
  <c r="M5593" i="79"/>
  <c r="N5593" i="79" s="1"/>
  <c r="Q88" i="68"/>
  <c r="M5629" i="79"/>
  <c r="N5629" i="79" s="1"/>
  <c r="R69" i="65"/>
  <c r="M6195" i="79"/>
  <c r="N6195" i="79" s="1"/>
  <c r="Q50" i="65"/>
  <c r="AK141" i="65" s="1"/>
  <c r="I314" i="71" s="1"/>
  <c r="M6095" i="79"/>
  <c r="N6095" i="79" s="1"/>
  <c r="Q98" i="65"/>
  <c r="M6143" i="79"/>
  <c r="N6143" i="79" s="1"/>
  <c r="R91" i="65"/>
  <c r="M6217" i="79"/>
  <c r="N6217" i="79" s="1"/>
  <c r="P81" i="66"/>
  <c r="Q81" i="66" s="1"/>
  <c r="M4880" i="79"/>
  <c r="N4880" i="79" s="1"/>
  <c r="R85" i="65"/>
  <c r="M6211" i="79"/>
  <c r="N6211" i="79" s="1"/>
  <c r="Q78" i="65"/>
  <c r="M6123" i="79"/>
  <c r="N6123" i="79" s="1"/>
  <c r="BB88" i="17"/>
  <c r="BB80" i="17"/>
  <c r="BB117" i="17"/>
  <c r="BC117" i="17"/>
  <c r="M1682" i="79"/>
  <c r="N1682" i="79" s="1"/>
  <c r="X120" i="17"/>
  <c r="BB93" i="17"/>
  <c r="BC93" i="17"/>
  <c r="BB129" i="17"/>
  <c r="BC129" i="17"/>
  <c r="BB94" i="17"/>
  <c r="BC94" i="17"/>
  <c r="BB106" i="17"/>
  <c r="BC106" i="17"/>
  <c r="BB105" i="17"/>
  <c r="BC105" i="17"/>
  <c r="BB109" i="17"/>
  <c r="BC109" i="17"/>
  <c r="BB113" i="17"/>
  <c r="BC113" i="17"/>
  <c r="BB78" i="17"/>
  <c r="BC78" i="17"/>
  <c r="R53" i="19"/>
  <c r="M2488" i="79"/>
  <c r="N2488" i="79" s="1"/>
  <c r="S90" i="51"/>
  <c r="M5037" i="79"/>
  <c r="N5037" i="79" s="1"/>
  <c r="S128" i="51"/>
  <c r="M5075" i="79"/>
  <c r="N5075" i="79" s="1"/>
  <c r="R59" i="57"/>
  <c r="AL164" i="57" s="1"/>
  <c r="J292" i="71" s="1"/>
  <c r="M6017" i="79"/>
  <c r="N6017" i="79" s="1"/>
  <c r="Q60" i="55"/>
  <c r="S60" i="55" s="1"/>
  <c r="AM167" i="55" s="1"/>
  <c r="K256" i="71" s="1"/>
  <c r="M5763" i="79"/>
  <c r="N5763" i="79" s="1"/>
  <c r="R64" i="55"/>
  <c r="AL179" i="55" s="1"/>
  <c r="J268" i="71" s="1"/>
  <c r="M5853" i="79"/>
  <c r="N5853" i="79" s="1"/>
  <c r="R105" i="55"/>
  <c r="M5894" i="79"/>
  <c r="N5894" i="79" s="1"/>
  <c r="Q131" i="55"/>
  <c r="M5834" i="79"/>
  <c r="N5834" i="79" s="1"/>
  <c r="Q118" i="55"/>
  <c r="M5821" i="79"/>
  <c r="N5821" i="79" s="1"/>
  <c r="Q78" i="55"/>
  <c r="M5781" i="79"/>
  <c r="N5781" i="79" s="1"/>
  <c r="Q129" i="55"/>
  <c r="S129" i="55" s="1"/>
  <c r="M5832" i="79"/>
  <c r="N5832" i="79" s="1"/>
  <c r="R52" i="57"/>
  <c r="M6010" i="79"/>
  <c r="N6010" i="79" s="1"/>
  <c r="Q55" i="55"/>
  <c r="M5758" i="79"/>
  <c r="N5758" i="79" s="1"/>
  <c r="Q104" i="57"/>
  <c r="M5980" i="79"/>
  <c r="N5980" i="79" s="1"/>
  <c r="Q73" i="55"/>
  <c r="M5776" i="79"/>
  <c r="N5776" i="79" s="1"/>
  <c r="R59" i="55"/>
  <c r="AL164" i="55" s="1"/>
  <c r="J253" i="71" s="1"/>
  <c r="M5848" i="79"/>
  <c r="N5848" i="79" s="1"/>
  <c r="P105" i="53"/>
  <c r="M5460" i="79"/>
  <c r="N5460" i="79" s="1"/>
  <c r="Q56" i="55"/>
  <c r="M5759" i="79"/>
  <c r="N5759" i="79" s="1"/>
  <c r="S144" i="51"/>
  <c r="M5091" i="79"/>
  <c r="N5091" i="79" s="1"/>
  <c r="Q77" i="57"/>
  <c r="M5953" i="79"/>
  <c r="N5953" i="79" s="1"/>
  <c r="Q78" i="53"/>
  <c r="M5520" i="79"/>
  <c r="N5520" i="79" s="1"/>
  <c r="S91" i="51"/>
  <c r="M5038" i="79"/>
  <c r="N5038" i="79" s="1"/>
  <c r="P80" i="53"/>
  <c r="M5435" i="79"/>
  <c r="N5435" i="79" s="1"/>
  <c r="S73" i="51"/>
  <c r="M5020" i="79"/>
  <c r="N5020" i="79" s="1"/>
  <c r="R138" i="55"/>
  <c r="M5927" i="79"/>
  <c r="N5927" i="79" s="1"/>
  <c r="R80" i="51"/>
  <c r="T80" i="51" s="1"/>
  <c r="M4943" i="79"/>
  <c r="N4943" i="79" s="1"/>
  <c r="Q69" i="55"/>
  <c r="M5772" i="79"/>
  <c r="N5772" i="79" s="1"/>
  <c r="Q101" i="55"/>
  <c r="M5804" i="79"/>
  <c r="N5804" i="79" s="1"/>
  <c r="R57" i="57"/>
  <c r="AL158" i="57" s="1"/>
  <c r="J286" i="71" s="1"/>
  <c r="M6015" i="79"/>
  <c r="N6015" i="79" s="1"/>
  <c r="Q75" i="53"/>
  <c r="M5517" i="79"/>
  <c r="N5517" i="79" s="1"/>
  <c r="S76" i="51"/>
  <c r="AL187" i="51" s="1"/>
  <c r="J80" i="71" s="1"/>
  <c r="M5023" i="79"/>
  <c r="N5023" i="79" s="1"/>
  <c r="R147" i="51"/>
  <c r="T147" i="51" s="1"/>
  <c r="M5010" i="79"/>
  <c r="N5010" i="79" s="1"/>
  <c r="Q82" i="53"/>
  <c r="R82" i="53" s="1"/>
  <c r="M5524" i="79"/>
  <c r="N5524" i="79" s="1"/>
  <c r="P83" i="53"/>
  <c r="M5438" i="79"/>
  <c r="N5438" i="79" s="1"/>
  <c r="Q68" i="55"/>
  <c r="M5771" i="79"/>
  <c r="N5771" i="79" s="1"/>
  <c r="Q126" i="55"/>
  <c r="M5829" i="79"/>
  <c r="N5829" i="79" s="1"/>
  <c r="R72" i="55"/>
  <c r="M5861" i="79"/>
  <c r="N5861" i="79" s="1"/>
  <c r="R73" i="55"/>
  <c r="M5862" i="79"/>
  <c r="N5862" i="79" s="1"/>
  <c r="R149" i="51"/>
  <c r="M5012" i="79"/>
  <c r="N5012" i="79" s="1"/>
  <c r="S71" i="51"/>
  <c r="M5018" i="79"/>
  <c r="N5018" i="79" s="1"/>
  <c r="Q113" i="55"/>
  <c r="M5816" i="79"/>
  <c r="N5816" i="79" s="1"/>
  <c r="P61" i="53"/>
  <c r="AK163" i="53" s="1"/>
  <c r="I175" i="71" s="1"/>
  <c r="M5416" i="79"/>
  <c r="N5416" i="79" s="1"/>
  <c r="Q69" i="53"/>
  <c r="M5511" i="79"/>
  <c r="N5511" i="79" s="1"/>
  <c r="R88" i="51"/>
  <c r="M4951" i="79"/>
  <c r="N4951" i="79" s="1"/>
  <c r="Q140" i="53"/>
  <c r="M5582" i="79"/>
  <c r="N5582" i="79" s="1"/>
  <c r="P128" i="53"/>
  <c r="M5483" i="79"/>
  <c r="N5483" i="79" s="1"/>
  <c r="Q123" i="53"/>
  <c r="M5565" i="79"/>
  <c r="N5565" i="79" s="1"/>
  <c r="R74" i="51"/>
  <c r="M4937" i="79"/>
  <c r="N4937" i="79" s="1"/>
  <c r="R70" i="51"/>
  <c r="M4933" i="79"/>
  <c r="N4933" i="79" s="1"/>
  <c r="R135" i="55"/>
  <c r="M5924" i="79"/>
  <c r="N5924" i="79" s="1"/>
  <c r="Q120" i="55"/>
  <c r="M5823" i="79"/>
  <c r="N5823" i="79" s="1"/>
  <c r="Q74" i="55"/>
  <c r="M5777" i="79"/>
  <c r="N5777" i="79" s="1"/>
  <c r="R77" i="55"/>
  <c r="M5866" i="79"/>
  <c r="N5866" i="79" s="1"/>
  <c r="R107" i="51"/>
  <c r="M4970" i="79"/>
  <c r="N4970" i="79" s="1"/>
  <c r="R61" i="57"/>
  <c r="AL170" i="57" s="1"/>
  <c r="J298" i="71" s="1"/>
  <c r="M6019" i="79"/>
  <c r="N6019" i="79" s="1"/>
  <c r="Q68" i="57"/>
  <c r="S68" i="57" s="1"/>
  <c r="M5944" i="79"/>
  <c r="N5944" i="79" s="1"/>
  <c r="Q111" i="53"/>
  <c r="M5553" i="79"/>
  <c r="N5553" i="79" s="1"/>
  <c r="R80" i="55"/>
  <c r="M5869" i="79"/>
  <c r="N5869" i="79" s="1"/>
  <c r="S150" i="51"/>
  <c r="M5097" i="79"/>
  <c r="N5097" i="79" s="1"/>
  <c r="S84" i="51"/>
  <c r="M5031" i="79"/>
  <c r="N5031" i="79" s="1"/>
  <c r="Q129" i="57"/>
  <c r="M6005" i="79"/>
  <c r="N6005" i="79" s="1"/>
  <c r="R65" i="57"/>
  <c r="M6023" i="79"/>
  <c r="N6023" i="79" s="1"/>
  <c r="R94" i="57"/>
  <c r="M6052" i="79"/>
  <c r="N6052" i="79" s="1"/>
  <c r="R110" i="51"/>
  <c r="M4973" i="79"/>
  <c r="N4973" i="79" s="1"/>
  <c r="P63" i="53"/>
  <c r="AK169" i="53" s="1"/>
  <c r="I181" i="71" s="1"/>
  <c r="M5418" i="79"/>
  <c r="N5418" i="79" s="1"/>
  <c r="Q57" i="53"/>
  <c r="AL149" i="53" s="1"/>
  <c r="J161" i="71" s="1"/>
  <c r="M5499" i="79"/>
  <c r="N5499" i="79" s="1"/>
  <c r="Q108" i="53"/>
  <c r="M5550" i="79"/>
  <c r="N5550" i="79" s="1"/>
  <c r="Q80" i="57"/>
  <c r="M5956" i="79"/>
  <c r="N5956" i="79" s="1"/>
  <c r="P88" i="53"/>
  <c r="R88" i="53" s="1"/>
  <c r="M5443" i="79"/>
  <c r="N5443" i="79" s="1"/>
  <c r="P126" i="53"/>
  <c r="M5481" i="79"/>
  <c r="N5481" i="79" s="1"/>
  <c r="R84" i="57"/>
  <c r="M6042" i="79"/>
  <c r="N6042" i="79" s="1"/>
  <c r="Q114" i="57"/>
  <c r="M5990" i="79"/>
  <c r="N5990" i="79" s="1"/>
  <c r="Q94" i="55"/>
  <c r="S94" i="55" s="1"/>
  <c r="M5797" i="79"/>
  <c r="N5797" i="79" s="1"/>
  <c r="Q106" i="53"/>
  <c r="M5548" i="79"/>
  <c r="N5548" i="79" s="1"/>
  <c r="R72" i="51"/>
  <c r="M4935" i="79"/>
  <c r="N4935" i="79" s="1"/>
  <c r="R78" i="19"/>
  <c r="M2513" i="79"/>
  <c r="N2513" i="79" s="1"/>
  <c r="P67" i="66"/>
  <c r="M4866" i="79"/>
  <c r="N4866" i="79" s="1"/>
  <c r="R77" i="68"/>
  <c r="M5703" i="79"/>
  <c r="N5703" i="79" s="1"/>
  <c r="R126" i="65"/>
  <c r="M6252" i="79"/>
  <c r="N6252" i="79" s="1"/>
  <c r="R72" i="68"/>
  <c r="M5698" i="79"/>
  <c r="N5698" i="79" s="1"/>
  <c r="P103" i="66"/>
  <c r="M4902" i="79"/>
  <c r="N4902" i="79" s="1"/>
  <c r="R76" i="65"/>
  <c r="M6202" i="79"/>
  <c r="N6202" i="79" s="1"/>
  <c r="P83" i="66"/>
  <c r="M4882" i="79"/>
  <c r="N4882" i="79" s="1"/>
  <c r="R91" i="68"/>
  <c r="M5717" i="79"/>
  <c r="N5717" i="79" s="1"/>
  <c r="R59" i="68"/>
  <c r="M5685" i="79"/>
  <c r="N5685" i="79" s="1"/>
  <c r="P50" i="66"/>
  <c r="M4849" i="79"/>
  <c r="N4849" i="79" s="1"/>
  <c r="R57" i="65"/>
  <c r="M6183" i="79"/>
  <c r="N6183" i="79" s="1"/>
  <c r="O128" i="66"/>
  <c r="M4845" i="79"/>
  <c r="N4845" i="79" s="1"/>
  <c r="O71" i="66"/>
  <c r="M4788" i="79"/>
  <c r="N4788" i="79" s="1"/>
  <c r="Q127" i="68"/>
  <c r="M5668" i="79"/>
  <c r="N5668" i="79" s="1"/>
  <c r="Q116" i="65"/>
  <c r="M6161" i="79"/>
  <c r="N6161" i="79" s="1"/>
  <c r="Q97" i="65"/>
  <c r="M6142" i="79"/>
  <c r="N6142" i="79" s="1"/>
  <c r="P96" i="66"/>
  <c r="M4895" i="79"/>
  <c r="N4895" i="79" s="1"/>
  <c r="O112" i="66"/>
  <c r="M4829" i="79"/>
  <c r="N4829" i="79" s="1"/>
  <c r="R75" i="65"/>
  <c r="M6201" i="79"/>
  <c r="N6201" i="79" s="1"/>
  <c r="O91" i="66"/>
  <c r="M4808" i="79"/>
  <c r="N4808" i="79" s="1"/>
  <c r="R80" i="65"/>
  <c r="M6206" i="79"/>
  <c r="N6206" i="79" s="1"/>
  <c r="P84" i="66"/>
  <c r="M4883" i="79"/>
  <c r="N4883" i="79" s="1"/>
  <c r="P86" i="66"/>
  <c r="Q86" i="66" s="1"/>
  <c r="M4885" i="79"/>
  <c r="N4885" i="79" s="1"/>
  <c r="O69" i="66"/>
  <c r="M4786" i="79"/>
  <c r="N4786" i="79" s="1"/>
  <c r="Q57" i="68"/>
  <c r="M5598" i="79"/>
  <c r="N5598" i="79" s="1"/>
  <c r="O67" i="66"/>
  <c r="M4784" i="79"/>
  <c r="N4784" i="79" s="1"/>
  <c r="O88" i="66"/>
  <c r="M4805" i="79"/>
  <c r="N4805" i="79" s="1"/>
  <c r="R100" i="65"/>
  <c r="M6226" i="79"/>
  <c r="N6226" i="79" s="1"/>
  <c r="Q76" i="68"/>
  <c r="M5617" i="79"/>
  <c r="N5617" i="79" s="1"/>
  <c r="Q122" i="68"/>
  <c r="M5663" i="79"/>
  <c r="N5663" i="79" s="1"/>
  <c r="P51" i="66"/>
  <c r="M4850" i="79"/>
  <c r="N4850" i="79" s="1"/>
  <c r="O94" i="66"/>
  <c r="M4811" i="79"/>
  <c r="N4811" i="79" s="1"/>
  <c r="P72" i="66"/>
  <c r="M4871" i="79"/>
  <c r="N4871" i="79" s="1"/>
  <c r="R109" i="68"/>
  <c r="M5735" i="79"/>
  <c r="N5735" i="79" s="1"/>
  <c r="P117" i="66"/>
  <c r="M4916" i="79"/>
  <c r="N4916" i="79" s="1"/>
  <c r="O76" i="66"/>
  <c r="M4793" i="79"/>
  <c r="N4793" i="79" s="1"/>
  <c r="R115" i="65"/>
  <c r="M6241" i="79"/>
  <c r="N6241" i="79" s="1"/>
  <c r="O117" i="66"/>
  <c r="M4834" i="79"/>
  <c r="N4834" i="79" s="1"/>
  <c r="O54" i="66"/>
  <c r="M4771" i="79"/>
  <c r="N4771" i="79" s="1"/>
  <c r="R101" i="68"/>
  <c r="M5727" i="79"/>
  <c r="N5727" i="79" s="1"/>
  <c r="R120" i="68"/>
  <c r="M5746" i="79"/>
  <c r="N5746" i="79" s="1"/>
  <c r="Q101" i="68"/>
  <c r="M5642" i="79"/>
  <c r="N5642" i="79" s="1"/>
  <c r="O55" i="66"/>
  <c r="M4772" i="79"/>
  <c r="N4772" i="79" s="1"/>
  <c r="R93" i="68"/>
  <c r="M5719" i="79"/>
  <c r="N5719" i="79" s="1"/>
  <c r="P92" i="66"/>
  <c r="M4891" i="79"/>
  <c r="N4891" i="79" s="1"/>
  <c r="O124" i="66"/>
  <c r="M4841" i="79"/>
  <c r="N4841" i="79" s="1"/>
  <c r="Q75" i="68"/>
  <c r="M5616" i="79"/>
  <c r="N5616" i="79" s="1"/>
  <c r="Q58" i="65"/>
  <c r="AK167" i="65" s="1"/>
  <c r="I340" i="71" s="1"/>
  <c r="M6103" i="79"/>
  <c r="N6103" i="79" s="1"/>
  <c r="P98" i="66"/>
  <c r="M4897" i="79"/>
  <c r="N4897" i="79" s="1"/>
  <c r="Q68" i="65"/>
  <c r="M6113" i="79"/>
  <c r="N6113" i="79" s="1"/>
  <c r="P106" i="66"/>
  <c r="M4905" i="79"/>
  <c r="N4905" i="79" s="1"/>
  <c r="R75" i="68"/>
  <c r="M5701" i="79"/>
  <c r="N5701" i="79" s="1"/>
  <c r="R98" i="65"/>
  <c r="S98" i="65" s="1"/>
  <c r="M6224" i="79"/>
  <c r="N6224" i="79" s="1"/>
  <c r="O75" i="66"/>
  <c r="M4792" i="79"/>
  <c r="N4792" i="79" s="1"/>
  <c r="BB87" i="17"/>
  <c r="BB96" i="17"/>
  <c r="BB79" i="17"/>
  <c r="M1678" i="79"/>
  <c r="N1678" i="79" s="1"/>
  <c r="X116" i="17"/>
  <c r="BB72" i="17"/>
  <c r="BC72" i="17"/>
  <c r="M1681" i="79"/>
  <c r="N1681" i="79" s="1"/>
  <c r="X119" i="17"/>
  <c r="M1654" i="79"/>
  <c r="N1654" i="79" s="1"/>
  <c r="X92" i="17"/>
  <c r="M1690" i="79"/>
  <c r="N1690" i="79" s="1"/>
  <c r="X128" i="17"/>
  <c r="BB101" i="17"/>
  <c r="BC101" i="17"/>
  <c r="M1666" i="79"/>
  <c r="N1666" i="79" s="1"/>
  <c r="X104" i="17"/>
  <c r="M1670" i="79"/>
  <c r="N1670" i="79" s="1"/>
  <c r="X108" i="17"/>
  <c r="M1674" i="79"/>
  <c r="N1674" i="79" s="1"/>
  <c r="X112" i="17"/>
  <c r="AG202" i="48"/>
  <c r="M894" i="79" s="1"/>
  <c r="N894" i="79" s="1"/>
  <c r="AG177" i="48"/>
  <c r="AG161" i="48"/>
  <c r="AG95" i="48"/>
  <c r="AG212" i="48"/>
  <c r="M904" i="79" s="1"/>
  <c r="N904" i="79" s="1"/>
  <c r="AG94" i="48"/>
  <c r="AG181" i="48"/>
  <c r="AG203" i="48"/>
  <c r="M895" i="79" s="1"/>
  <c r="N895" i="79" s="1"/>
  <c r="AG79" i="48"/>
  <c r="AG180" i="48"/>
  <c r="AG68" i="48"/>
  <c r="AG125" i="48"/>
  <c r="AG76" i="48"/>
  <c r="AG182" i="48"/>
  <c r="AG142" i="48"/>
  <c r="AG172" i="48"/>
  <c r="AG124" i="48"/>
  <c r="AG102" i="48"/>
  <c r="AG87" i="48"/>
  <c r="AG112" i="48"/>
  <c r="AG129" i="48"/>
  <c r="AG156" i="48"/>
  <c r="AG67" i="48"/>
  <c r="AG188" i="48"/>
  <c r="AG205" i="48"/>
  <c r="M897" i="79" s="1"/>
  <c r="N897" i="79" s="1"/>
  <c r="AG141" i="48"/>
  <c r="AG70" i="48"/>
  <c r="AG78" i="48"/>
  <c r="AG138" i="48"/>
  <c r="AG75" i="48"/>
  <c r="AG163" i="48"/>
  <c r="AG149" i="48"/>
  <c r="AG60" i="48"/>
  <c r="AG61" i="48"/>
  <c r="AG123" i="48"/>
  <c r="AG99" i="48"/>
  <c r="AG114" i="48"/>
  <c r="AG118" i="48"/>
  <c r="AG146" i="48"/>
  <c r="AG65" i="48"/>
  <c r="AG131" i="48"/>
  <c r="AG104" i="48"/>
  <c r="AG64" i="48"/>
  <c r="AG206" i="48"/>
  <c r="M898" i="79" s="1"/>
  <c r="N898" i="79" s="1"/>
  <c r="AG154" i="48"/>
  <c r="AG89" i="48"/>
  <c r="AG71" i="48"/>
  <c r="AG183" i="48"/>
  <c r="AG66" i="48"/>
  <c r="AG58" i="48"/>
  <c r="AG100" i="48"/>
  <c r="AG109" i="48"/>
  <c r="AG72" i="48"/>
  <c r="AG90" i="48"/>
  <c r="AG196" i="48"/>
  <c r="M888" i="79" s="1"/>
  <c r="N888" i="79" s="1"/>
  <c r="AG148" i="48"/>
  <c r="AG171" i="48"/>
  <c r="AG155" i="48"/>
  <c r="AG111" i="48"/>
  <c r="AG144" i="48"/>
  <c r="AG74" i="48"/>
  <c r="AG97" i="48"/>
  <c r="AG126" i="48"/>
  <c r="AG143" i="48"/>
  <c r="AG115" i="48"/>
  <c r="AG151" i="48"/>
  <c r="AG208" i="48"/>
  <c r="M900" i="79" s="1"/>
  <c r="N900" i="79" s="1"/>
  <c r="AG198" i="48"/>
  <c r="M890" i="79" s="1"/>
  <c r="N890" i="79" s="1"/>
  <c r="AG152" i="48"/>
  <c r="AG157" i="48"/>
  <c r="AG176" i="48"/>
  <c r="AG145" i="48"/>
  <c r="AG204" i="48"/>
  <c r="M896" i="79" s="1"/>
  <c r="N896" i="79" s="1"/>
  <c r="AG197" i="48"/>
  <c r="M889" i="79" s="1"/>
  <c r="N889" i="79" s="1"/>
  <c r="AG201" i="48"/>
  <c r="M893" i="79" s="1"/>
  <c r="N893" i="79" s="1"/>
  <c r="AG139" i="48"/>
  <c r="AG120" i="48"/>
  <c r="AG213" i="48"/>
  <c r="M905" i="79" s="1"/>
  <c r="N905" i="79" s="1"/>
  <c r="AG69" i="48"/>
  <c r="AG127" i="48"/>
  <c r="AG136" i="48"/>
  <c r="AG92" i="48"/>
  <c r="AG150" i="48"/>
  <c r="AG106" i="48"/>
  <c r="AG186" i="48"/>
  <c r="AG195" i="48"/>
  <c r="M887" i="79" s="1"/>
  <c r="N887" i="79" s="1"/>
  <c r="AG162" i="48"/>
  <c r="AG107" i="48"/>
  <c r="AG132" i="48"/>
  <c r="AG193" i="48"/>
  <c r="M885" i="79" s="1"/>
  <c r="N885" i="79" s="1"/>
  <c r="AG105" i="48"/>
  <c r="AG210" i="48"/>
  <c r="M902" i="79" s="1"/>
  <c r="N902" i="79" s="1"/>
  <c r="AG73" i="48"/>
  <c r="AG134" i="48"/>
  <c r="AG88" i="48"/>
  <c r="AG158" i="48"/>
  <c r="AG174" i="48"/>
  <c r="AG82" i="48"/>
  <c r="AG84" i="48"/>
  <c r="AG166" i="48"/>
  <c r="AG117" i="48"/>
  <c r="AG98" i="48"/>
  <c r="AG178" i="48"/>
  <c r="AG185" i="48"/>
  <c r="AG164" i="48"/>
  <c r="AG103" i="48"/>
  <c r="AG110" i="48"/>
  <c r="AG137" i="48"/>
  <c r="AG175" i="48"/>
  <c r="AG83" i="48"/>
  <c r="AG96" i="48"/>
  <c r="AG184" i="48"/>
  <c r="AG179" i="48"/>
  <c r="AG108" i="48"/>
  <c r="AG85" i="48"/>
  <c r="AG209" i="48"/>
  <c r="M901" i="79" s="1"/>
  <c r="N901" i="79" s="1"/>
  <c r="AG153" i="48"/>
  <c r="AG190" i="48"/>
  <c r="M882" i="79" s="1"/>
  <c r="N882" i="79" s="1"/>
  <c r="AG187" i="48"/>
  <c r="AG170" i="48"/>
  <c r="AG169" i="48"/>
  <c r="AG101" i="48"/>
  <c r="AG63" i="48"/>
  <c r="AG77" i="48"/>
  <c r="AG133" i="48"/>
  <c r="AG167" i="48"/>
  <c r="AG207" i="48"/>
  <c r="M899" i="79" s="1"/>
  <c r="N899" i="79" s="1"/>
  <c r="AG86" i="48"/>
  <c r="AG214" i="48"/>
  <c r="M906" i="79" s="1"/>
  <c r="N906" i="79" s="1"/>
  <c r="AG122" i="48"/>
  <c r="AG165" i="48"/>
  <c r="AG173" i="48"/>
  <c r="AG62" i="48"/>
  <c r="AG93" i="48"/>
  <c r="AG130" i="48"/>
  <c r="AG159" i="48"/>
  <c r="AG191" i="48"/>
  <c r="M883" i="79" s="1"/>
  <c r="N883" i="79" s="1"/>
  <c r="AG121" i="48"/>
  <c r="AG192" i="48"/>
  <c r="M884" i="79" s="1"/>
  <c r="N884" i="79" s="1"/>
  <c r="AG119" i="48"/>
  <c r="AG147" i="48"/>
  <c r="AG135" i="48"/>
  <c r="AG116" i="48"/>
  <c r="AG59" i="48"/>
  <c r="AG199" i="48"/>
  <c r="M891" i="79" s="1"/>
  <c r="N891" i="79" s="1"/>
  <c r="AG80" i="48"/>
  <c r="AG81" i="48"/>
  <c r="AG200" i="48"/>
  <c r="M892" i="79" s="1"/>
  <c r="N892" i="79" s="1"/>
  <c r="AG189" i="48"/>
  <c r="M881" i="79" s="1"/>
  <c r="N881" i="79" s="1"/>
  <c r="AG128" i="48"/>
  <c r="AG168" i="48"/>
  <c r="AG91" i="48"/>
  <c r="AG113" i="48"/>
  <c r="AG211" i="48"/>
  <c r="M903" i="79" s="1"/>
  <c r="N903" i="79" s="1"/>
  <c r="AG160" i="48"/>
  <c r="AG194" i="48"/>
  <c r="M886" i="79" s="1"/>
  <c r="N886" i="79" s="1"/>
  <c r="AG140" i="48"/>
  <c r="R120" i="57"/>
  <c r="M6078" i="79"/>
  <c r="N6078" i="79" s="1"/>
  <c r="Q107" i="53"/>
  <c r="M5549" i="79"/>
  <c r="N5549" i="79" s="1"/>
  <c r="R79" i="57"/>
  <c r="M6037" i="79"/>
  <c r="N6037" i="79" s="1"/>
  <c r="S79" i="51"/>
  <c r="M5026" i="79"/>
  <c r="N5026" i="79" s="1"/>
  <c r="Q56" i="57"/>
  <c r="AK155" i="57" s="1"/>
  <c r="I283" i="71" s="1"/>
  <c r="M5932" i="79"/>
  <c r="N5932" i="79" s="1"/>
  <c r="Q103" i="57"/>
  <c r="S103" i="57" s="1"/>
  <c r="M5979" i="79"/>
  <c r="N5979" i="79" s="1"/>
  <c r="Q73" i="57"/>
  <c r="M5949" i="79"/>
  <c r="N5949" i="79" s="1"/>
  <c r="R98" i="51"/>
  <c r="M4961" i="79"/>
  <c r="N4961" i="79" s="1"/>
  <c r="R122" i="57"/>
  <c r="M6080" i="79"/>
  <c r="N6080" i="79" s="1"/>
  <c r="R121" i="57"/>
  <c r="M6079" i="79"/>
  <c r="N6079" i="79" s="1"/>
  <c r="Q90" i="53"/>
  <c r="M5532" i="79"/>
  <c r="N5532" i="79" s="1"/>
  <c r="R81" i="55"/>
  <c r="M5870" i="79"/>
  <c r="N5870" i="79" s="1"/>
  <c r="P140" i="53"/>
  <c r="M5495" i="79"/>
  <c r="N5495" i="79" s="1"/>
  <c r="Q123" i="55"/>
  <c r="M5826" i="79"/>
  <c r="N5826" i="79" s="1"/>
  <c r="R97" i="51"/>
  <c r="M4960" i="79"/>
  <c r="N4960" i="79" s="1"/>
  <c r="Q100" i="57"/>
  <c r="M5976" i="79"/>
  <c r="N5976" i="79" s="1"/>
  <c r="R84" i="55"/>
  <c r="M5873" i="79"/>
  <c r="N5873" i="79" s="1"/>
  <c r="Q99" i="53"/>
  <c r="M5541" i="79"/>
  <c r="N5541" i="79" s="1"/>
  <c r="S130" i="51"/>
  <c r="M5077" i="79"/>
  <c r="N5077" i="79" s="1"/>
  <c r="R69" i="51"/>
  <c r="AK166" i="51" s="1"/>
  <c r="I59" i="71" s="1"/>
  <c r="M4932" i="79"/>
  <c r="N4932" i="79" s="1"/>
  <c r="S105" i="51"/>
  <c r="M5052" i="79"/>
  <c r="N5052" i="79" s="1"/>
  <c r="Q95" i="53"/>
  <c r="R95" i="53" s="1"/>
  <c r="M5537" i="79"/>
  <c r="N5537" i="79" s="1"/>
  <c r="Q66" i="55"/>
  <c r="M5769" i="79"/>
  <c r="N5769" i="79" s="1"/>
  <c r="R90" i="57"/>
  <c r="M6048" i="79"/>
  <c r="N6048" i="79" s="1"/>
  <c r="R75" i="57"/>
  <c r="M6033" i="79"/>
  <c r="N6033" i="79" s="1"/>
  <c r="R57" i="55"/>
  <c r="AL158" i="55" s="1"/>
  <c r="J247" i="71" s="1"/>
  <c r="M5846" i="79"/>
  <c r="N5846" i="79" s="1"/>
  <c r="R124" i="55"/>
  <c r="M5913" i="79"/>
  <c r="N5913" i="79" s="1"/>
  <c r="Q106" i="55"/>
  <c r="M5809" i="79"/>
  <c r="N5809" i="79" s="1"/>
  <c r="S119" i="51"/>
  <c r="M5066" i="79"/>
  <c r="N5066" i="79" s="1"/>
  <c r="S125" i="51"/>
  <c r="T125" i="51" s="1"/>
  <c r="M5072" i="79"/>
  <c r="N5072" i="79" s="1"/>
  <c r="R110" i="55"/>
  <c r="M5899" i="79"/>
  <c r="N5899" i="79" s="1"/>
  <c r="R122" i="51"/>
  <c r="M4985" i="79"/>
  <c r="N4985" i="79" s="1"/>
  <c r="R81" i="57"/>
  <c r="M6039" i="79"/>
  <c r="N6039" i="79" s="1"/>
  <c r="P127" i="53"/>
  <c r="R127" i="53" s="1"/>
  <c r="M5482" i="79"/>
  <c r="N5482" i="79" s="1"/>
  <c r="P71" i="53"/>
  <c r="M5426" i="79"/>
  <c r="N5426" i="79" s="1"/>
  <c r="Q135" i="55"/>
  <c r="M5838" i="79"/>
  <c r="N5838" i="79" s="1"/>
  <c r="S69" i="51"/>
  <c r="AL166" i="51" s="1"/>
  <c r="J59" i="71" s="1"/>
  <c r="M5016" i="79"/>
  <c r="N5016" i="79" s="1"/>
  <c r="S135" i="51"/>
  <c r="M5082" i="79"/>
  <c r="N5082" i="79" s="1"/>
  <c r="Q98" i="57"/>
  <c r="M5974" i="79"/>
  <c r="N5974" i="79" s="1"/>
  <c r="Q104" i="55"/>
  <c r="M5807" i="79"/>
  <c r="N5807" i="79" s="1"/>
  <c r="Q68" i="53"/>
  <c r="M5510" i="79"/>
  <c r="N5510" i="79" s="1"/>
  <c r="R74" i="57"/>
  <c r="S74" i="57" s="1"/>
  <c r="M6032" i="79"/>
  <c r="N6032" i="79" s="1"/>
  <c r="Q136" i="53"/>
  <c r="R136" i="53" s="1"/>
  <c r="M5578" i="79"/>
  <c r="N5578" i="79" s="1"/>
  <c r="Q130" i="55"/>
  <c r="S130" i="55" s="1"/>
  <c r="M5833" i="79"/>
  <c r="N5833" i="79" s="1"/>
  <c r="Q102" i="55"/>
  <c r="S102" i="55" s="1"/>
  <c r="M5805" i="79"/>
  <c r="N5805" i="79" s="1"/>
  <c r="R71" i="55"/>
  <c r="M5860" i="79"/>
  <c r="N5860" i="79" s="1"/>
  <c r="Q121" i="55"/>
  <c r="M5824" i="79"/>
  <c r="N5824" i="79" s="1"/>
  <c r="Q79" i="53"/>
  <c r="M5521" i="79"/>
  <c r="N5521" i="79" s="1"/>
  <c r="Q100" i="53"/>
  <c r="M5542" i="79"/>
  <c r="N5542" i="79" s="1"/>
  <c r="Q62" i="53"/>
  <c r="AL166" i="53" s="1"/>
  <c r="J178" i="71" s="1"/>
  <c r="M5504" i="79"/>
  <c r="N5504" i="79" s="1"/>
  <c r="Q66" i="57"/>
  <c r="M5942" i="79"/>
  <c r="N5942" i="79" s="1"/>
  <c r="R138" i="51"/>
  <c r="M5001" i="79"/>
  <c r="N5001" i="79" s="1"/>
  <c r="Q63" i="55"/>
  <c r="M5766" i="79"/>
  <c r="N5766" i="79" s="1"/>
  <c r="Q124" i="55"/>
  <c r="M5827" i="79"/>
  <c r="N5827" i="79" s="1"/>
  <c r="R127" i="55"/>
  <c r="M5916" i="79"/>
  <c r="N5916" i="79" s="1"/>
  <c r="R143" i="51"/>
  <c r="M5006" i="79"/>
  <c r="N5006" i="79" s="1"/>
  <c r="Q86" i="53"/>
  <c r="M5528" i="79"/>
  <c r="N5528" i="79" s="1"/>
  <c r="S140" i="51"/>
  <c r="T140" i="51" s="1"/>
  <c r="M5087" i="79"/>
  <c r="N5087" i="79" s="1"/>
  <c r="S72" i="51"/>
  <c r="M5019" i="79"/>
  <c r="N5019" i="79" s="1"/>
  <c r="Q75" i="57"/>
  <c r="M5951" i="79"/>
  <c r="N5951" i="79" s="1"/>
  <c r="R103" i="55"/>
  <c r="M5892" i="79"/>
  <c r="N5892" i="79" s="1"/>
  <c r="Q102" i="57"/>
  <c r="M5978" i="79"/>
  <c r="N5978" i="79" s="1"/>
  <c r="Q59" i="53"/>
  <c r="AL155" i="53" s="1"/>
  <c r="J167" i="71" s="1"/>
  <c r="M5501" i="79"/>
  <c r="N5501" i="79" s="1"/>
  <c r="S87" i="51"/>
  <c r="M5034" i="79"/>
  <c r="N5034" i="79" s="1"/>
  <c r="Q93" i="53"/>
  <c r="M5535" i="79"/>
  <c r="N5535" i="79" s="1"/>
  <c r="R120" i="51"/>
  <c r="M4983" i="79"/>
  <c r="N4983" i="79" s="1"/>
  <c r="Q118" i="53"/>
  <c r="M5560" i="79"/>
  <c r="N5560" i="79" s="1"/>
  <c r="P138" i="53"/>
  <c r="M5493" i="79"/>
  <c r="N5493" i="79" s="1"/>
  <c r="Q94" i="53"/>
  <c r="M5536" i="79"/>
  <c r="N5536" i="79" s="1"/>
  <c r="R126" i="51"/>
  <c r="M4989" i="79"/>
  <c r="N4989" i="79" s="1"/>
  <c r="P93" i="53"/>
  <c r="M5448" i="79"/>
  <c r="N5448" i="79" s="1"/>
  <c r="R102" i="19"/>
  <c r="M2537" i="79"/>
  <c r="N2537" i="79" s="1"/>
  <c r="R94" i="68"/>
  <c r="M5720" i="79"/>
  <c r="N5720" i="79" s="1"/>
  <c r="P112" i="66"/>
  <c r="M4911" i="79"/>
  <c r="N4911" i="79" s="1"/>
  <c r="P123" i="66"/>
  <c r="M4922" i="79"/>
  <c r="N4922" i="79" s="1"/>
  <c r="R95" i="68"/>
  <c r="S95" i="68" s="1"/>
  <c r="M5721" i="79"/>
  <c r="N5721" i="79" s="1"/>
  <c r="Q80" i="65"/>
  <c r="M6125" i="79"/>
  <c r="N6125" i="79" s="1"/>
  <c r="R92" i="68"/>
  <c r="M5718" i="79"/>
  <c r="N5718" i="79" s="1"/>
  <c r="Q69" i="68"/>
  <c r="M5610" i="79"/>
  <c r="N5610" i="79" s="1"/>
  <c r="Q112" i="65"/>
  <c r="M6157" i="79"/>
  <c r="N6157" i="79" s="1"/>
  <c r="Q55" i="68"/>
  <c r="M5596" i="79"/>
  <c r="N5596" i="79" s="1"/>
  <c r="R84" i="65"/>
  <c r="M6210" i="79"/>
  <c r="N6210" i="79" s="1"/>
  <c r="P57" i="66"/>
  <c r="M4856" i="79"/>
  <c r="N4856" i="79" s="1"/>
  <c r="Q116" i="68"/>
  <c r="M5657" i="79"/>
  <c r="N5657" i="79" s="1"/>
  <c r="Q51" i="68"/>
  <c r="M5592" i="79"/>
  <c r="N5592" i="79" s="1"/>
  <c r="P58" i="66"/>
  <c r="M4857" i="79"/>
  <c r="N4857" i="79" s="1"/>
  <c r="Q71" i="68"/>
  <c r="M5612" i="79"/>
  <c r="N5612" i="79" s="1"/>
  <c r="O53" i="66"/>
  <c r="M4770" i="79"/>
  <c r="N4770" i="79" s="1"/>
  <c r="R55" i="65"/>
  <c r="AL158" i="65" s="1"/>
  <c r="J331" i="71" s="1"/>
  <c r="M6181" i="79"/>
  <c r="N6181" i="79" s="1"/>
  <c r="R48" i="65"/>
  <c r="AL135" i="65" s="1"/>
  <c r="J308" i="71" s="1"/>
  <c r="M6174" i="79"/>
  <c r="N6174" i="79" s="1"/>
  <c r="O77" i="66"/>
  <c r="M4794" i="79"/>
  <c r="N4794" i="79" s="1"/>
  <c r="Q88" i="65"/>
  <c r="S88" i="65" s="1"/>
  <c r="M6133" i="79"/>
  <c r="N6133" i="79" s="1"/>
  <c r="Q82" i="65"/>
  <c r="M6127" i="79"/>
  <c r="N6127" i="79" s="1"/>
  <c r="P91" i="66"/>
  <c r="M4890" i="79"/>
  <c r="N4890" i="79" s="1"/>
  <c r="R116" i="65"/>
  <c r="M6242" i="79"/>
  <c r="N6242" i="79" s="1"/>
  <c r="R96" i="65"/>
  <c r="M6222" i="79"/>
  <c r="N6222" i="79" s="1"/>
  <c r="R123" i="65"/>
  <c r="S123" i="65" s="1"/>
  <c r="M6249" i="79"/>
  <c r="N6249" i="79" s="1"/>
  <c r="Q119" i="65"/>
  <c r="M6164" i="79"/>
  <c r="N6164" i="79" s="1"/>
  <c r="R66" i="68"/>
  <c r="M5692" i="79"/>
  <c r="N5692" i="79" s="1"/>
  <c r="O82" i="66"/>
  <c r="M4799" i="79"/>
  <c r="N4799" i="79" s="1"/>
  <c r="Q126" i="68"/>
  <c r="M5667" i="79"/>
  <c r="N5667" i="79" s="1"/>
  <c r="R79" i="65"/>
  <c r="M6205" i="79"/>
  <c r="N6205" i="79" s="1"/>
  <c r="O102" i="66"/>
  <c r="Q102" i="66" s="1"/>
  <c r="M4819" i="79"/>
  <c r="N4819" i="79" s="1"/>
  <c r="R49" i="65"/>
  <c r="AL138" i="65" s="1"/>
  <c r="J311" i="71" s="1"/>
  <c r="M6175" i="79"/>
  <c r="N6175" i="79" s="1"/>
  <c r="R112" i="68"/>
  <c r="M5738" i="79"/>
  <c r="N5738" i="79" s="1"/>
  <c r="Q62" i="68"/>
  <c r="M5603" i="79"/>
  <c r="N5603" i="79" s="1"/>
  <c r="R110" i="68"/>
  <c r="M5736" i="79"/>
  <c r="N5736" i="79" s="1"/>
  <c r="P70" i="66"/>
  <c r="M4869" i="79"/>
  <c r="N4869" i="79" s="1"/>
  <c r="O63" i="66"/>
  <c r="Q63" i="66" s="1"/>
  <c r="M4780" i="79"/>
  <c r="N4780" i="79" s="1"/>
  <c r="O51" i="66"/>
  <c r="M4768" i="79"/>
  <c r="N4768" i="79" s="1"/>
  <c r="O106" i="66"/>
  <c r="M4823" i="79"/>
  <c r="N4823" i="79" s="1"/>
  <c r="Q64" i="65"/>
  <c r="M6109" i="79"/>
  <c r="N6109" i="79" s="1"/>
  <c r="P119" i="66"/>
  <c r="M4918" i="79"/>
  <c r="N4918" i="79" s="1"/>
  <c r="O109" i="66"/>
  <c r="M4826" i="79"/>
  <c r="N4826" i="79" s="1"/>
  <c r="R111" i="65"/>
  <c r="S111" i="65" s="1"/>
  <c r="M6237" i="79"/>
  <c r="N6237" i="79" s="1"/>
  <c r="P54" i="66"/>
  <c r="AL152" i="66" s="1"/>
  <c r="J32" i="71" s="1"/>
  <c r="M4853" i="79"/>
  <c r="N4853" i="79" s="1"/>
  <c r="R62" i="65"/>
  <c r="M6188" i="79"/>
  <c r="N6188" i="79" s="1"/>
  <c r="R86" i="68"/>
  <c r="S86" i="68" s="1"/>
  <c r="M5712" i="79"/>
  <c r="N5712" i="79" s="1"/>
  <c r="Q78" i="68"/>
  <c r="M5619" i="79"/>
  <c r="N5619" i="79" s="1"/>
  <c r="Q110" i="68"/>
  <c r="M5651" i="79"/>
  <c r="N5651" i="79" s="1"/>
  <c r="O73" i="66"/>
  <c r="M4790" i="79"/>
  <c r="N4790" i="79" s="1"/>
  <c r="P75" i="66"/>
  <c r="M4874" i="79"/>
  <c r="N4874" i="79" s="1"/>
  <c r="O52" i="66"/>
  <c r="M4769" i="79"/>
  <c r="N4769" i="79" s="1"/>
  <c r="O97" i="66"/>
  <c r="M4814" i="79"/>
  <c r="N4814" i="79" s="1"/>
  <c r="R118" i="65"/>
  <c r="M6244" i="79"/>
  <c r="N6244" i="79" s="1"/>
  <c r="R68" i="65"/>
  <c r="M6194" i="79"/>
  <c r="N6194" i="79" s="1"/>
  <c r="P68" i="66"/>
  <c r="M4867" i="79"/>
  <c r="N4867" i="79" s="1"/>
  <c r="BB95" i="17"/>
  <c r="BB100" i="17"/>
  <c r="BB76" i="17"/>
  <c r="BB90" i="17"/>
  <c r="BC90" i="17"/>
  <c r="BB153" i="17"/>
  <c r="BC153" i="17"/>
  <c r="BB118" i="17"/>
  <c r="BC118" i="17"/>
  <c r="M1689" i="79"/>
  <c r="N1689" i="79" s="1"/>
  <c r="X127" i="17"/>
  <c r="M1662" i="79"/>
  <c r="N1662" i="79" s="1"/>
  <c r="X100" i="17"/>
  <c r="BB139" i="17"/>
  <c r="BC139" i="17"/>
  <c r="M1665" i="79"/>
  <c r="N1665" i="79" s="1"/>
  <c r="X103" i="17"/>
  <c r="BB82" i="17"/>
  <c r="BC82" i="17"/>
  <c r="BB147" i="17"/>
  <c r="BC147" i="17"/>
  <c r="M1673" i="79"/>
  <c r="N1673" i="79" s="1"/>
  <c r="X111" i="17"/>
  <c r="R122" i="19"/>
  <c r="M2557" i="79"/>
  <c r="N2557" i="79" s="1"/>
  <c r="Q127" i="57"/>
  <c r="M6003" i="79"/>
  <c r="N6003" i="79" s="1"/>
  <c r="P87" i="53"/>
  <c r="R87" i="53" s="1"/>
  <c r="M5442" i="79"/>
  <c r="N5442" i="79" s="1"/>
  <c r="S88" i="51"/>
  <c r="M5035" i="79"/>
  <c r="N5035" i="79" s="1"/>
  <c r="R95" i="57"/>
  <c r="M6053" i="79"/>
  <c r="N6053" i="79" s="1"/>
  <c r="Q83" i="57"/>
  <c r="M5959" i="79"/>
  <c r="N5959" i="79" s="1"/>
  <c r="Q64" i="57"/>
  <c r="M5940" i="79"/>
  <c r="N5940" i="79" s="1"/>
  <c r="R87" i="57"/>
  <c r="M6045" i="79"/>
  <c r="N6045" i="79" s="1"/>
  <c r="Q87" i="57"/>
  <c r="M5963" i="79"/>
  <c r="N5963" i="79" s="1"/>
  <c r="R126" i="57"/>
  <c r="M6084" i="79"/>
  <c r="N6084" i="79" s="1"/>
  <c r="Q133" i="57"/>
  <c r="M6009" i="79"/>
  <c r="N6009" i="79" s="1"/>
  <c r="Q58" i="57"/>
  <c r="AK161" i="57" s="1"/>
  <c r="I289" i="71" s="1"/>
  <c r="M5934" i="79"/>
  <c r="N5934" i="79" s="1"/>
  <c r="R90" i="55"/>
  <c r="M5879" i="79"/>
  <c r="N5879" i="79" s="1"/>
  <c r="P97" i="53"/>
  <c r="M5452" i="79"/>
  <c r="N5452" i="79" s="1"/>
  <c r="S77" i="51"/>
  <c r="AL190" i="51" s="1"/>
  <c r="J83" i="71" s="1"/>
  <c r="M5024" i="79"/>
  <c r="N5024" i="79" s="1"/>
  <c r="Q124" i="53"/>
  <c r="R124" i="53" s="1"/>
  <c r="M5566" i="79"/>
  <c r="N5566" i="79" s="1"/>
  <c r="R122" i="55"/>
  <c r="M5911" i="79"/>
  <c r="N5911" i="79" s="1"/>
  <c r="Q100" i="55"/>
  <c r="S100" i="55" s="1"/>
  <c r="M5803" i="79"/>
  <c r="N5803" i="79" s="1"/>
  <c r="R137" i="55"/>
  <c r="M5926" i="79"/>
  <c r="N5926" i="79" s="1"/>
  <c r="Q93" i="57"/>
  <c r="M5969" i="79"/>
  <c r="N5969" i="79" s="1"/>
  <c r="P68" i="53"/>
  <c r="M5423" i="79"/>
  <c r="N5423" i="79" s="1"/>
  <c r="S68" i="51"/>
  <c r="M5015" i="79"/>
  <c r="N5015" i="79" s="1"/>
  <c r="Q125" i="53"/>
  <c r="R125" i="53" s="1"/>
  <c r="M5567" i="79"/>
  <c r="N5567" i="79" s="1"/>
  <c r="R120" i="55"/>
  <c r="M5909" i="79"/>
  <c r="N5909" i="79" s="1"/>
  <c r="P141" i="53"/>
  <c r="M5496" i="79"/>
  <c r="N5496" i="79" s="1"/>
  <c r="R71" i="51"/>
  <c r="M4934" i="79"/>
  <c r="N4934" i="79" s="1"/>
  <c r="R134" i="55"/>
  <c r="M5923" i="79"/>
  <c r="N5923" i="79" s="1"/>
  <c r="Q112" i="53"/>
  <c r="M5554" i="79"/>
  <c r="N5554" i="79" s="1"/>
  <c r="R116" i="51"/>
  <c r="M4979" i="79"/>
  <c r="N4979" i="79" s="1"/>
  <c r="Q116" i="55"/>
  <c r="S116" i="55" s="1"/>
  <c r="M5819" i="79"/>
  <c r="N5819" i="79" s="1"/>
  <c r="Q110" i="57"/>
  <c r="M5986" i="79"/>
  <c r="N5986" i="79" s="1"/>
  <c r="R125" i="55"/>
  <c r="M5914" i="79"/>
  <c r="N5914" i="79" s="1"/>
  <c r="Q133" i="55"/>
  <c r="M5836" i="79"/>
  <c r="N5836" i="79" s="1"/>
  <c r="Q92" i="55"/>
  <c r="S92" i="55" s="1"/>
  <c r="M5795" i="79"/>
  <c r="N5795" i="79" s="1"/>
  <c r="R55" i="55"/>
  <c r="M5844" i="79"/>
  <c r="N5844" i="79" s="1"/>
  <c r="R104" i="51"/>
  <c r="M4967" i="79"/>
  <c r="N4967" i="79" s="1"/>
  <c r="R108" i="55"/>
  <c r="M5897" i="79"/>
  <c r="N5897" i="79" s="1"/>
  <c r="Q101" i="57"/>
  <c r="M5977" i="79"/>
  <c r="N5977" i="79" s="1"/>
  <c r="Q64" i="53"/>
  <c r="M5506" i="79"/>
  <c r="N5506" i="79" s="1"/>
  <c r="R117" i="57"/>
  <c r="M6075" i="79"/>
  <c r="N6075" i="79" s="1"/>
  <c r="P133" i="53"/>
  <c r="M5488" i="79"/>
  <c r="N5488" i="79" s="1"/>
  <c r="P99" i="53"/>
  <c r="M5454" i="79"/>
  <c r="N5454" i="79" s="1"/>
  <c r="S123" i="51"/>
  <c r="T123" i="51" s="1"/>
  <c r="M5070" i="79"/>
  <c r="N5070" i="79" s="1"/>
  <c r="S107" i="51"/>
  <c r="M5054" i="79"/>
  <c r="N5054" i="79" s="1"/>
  <c r="R60" i="57"/>
  <c r="AL167" i="57" s="1"/>
  <c r="J295" i="71" s="1"/>
  <c r="M6018" i="79"/>
  <c r="N6018" i="79" s="1"/>
  <c r="R119" i="55"/>
  <c r="M5908" i="79"/>
  <c r="N5908" i="79" s="1"/>
  <c r="R89" i="55"/>
  <c r="M5878" i="79"/>
  <c r="N5878" i="79" s="1"/>
  <c r="R84" i="51"/>
  <c r="M4947" i="79"/>
  <c r="N4947" i="79" s="1"/>
  <c r="Q125" i="55"/>
  <c r="M5828" i="79"/>
  <c r="N5828" i="79" s="1"/>
  <c r="R131" i="55"/>
  <c r="S131" i="55" s="1"/>
  <c r="M5920" i="79"/>
  <c r="N5920" i="79" s="1"/>
  <c r="R70" i="57"/>
  <c r="M6028" i="79"/>
  <c r="N6028" i="79" s="1"/>
  <c r="Q130" i="57"/>
  <c r="M6006" i="79"/>
  <c r="N6006" i="79" s="1"/>
  <c r="R102" i="51"/>
  <c r="M4965" i="79"/>
  <c r="N4965" i="79" s="1"/>
  <c r="Q67" i="53"/>
  <c r="M5509" i="79"/>
  <c r="N5509" i="79" s="1"/>
  <c r="R141" i="51"/>
  <c r="M5004" i="79"/>
  <c r="N5004" i="79" s="1"/>
  <c r="Q73" i="53"/>
  <c r="M5515" i="79"/>
  <c r="N5515" i="79" s="1"/>
  <c r="R98" i="55"/>
  <c r="M5887" i="79"/>
  <c r="N5887" i="79" s="1"/>
  <c r="Q138" i="55"/>
  <c r="M5841" i="79"/>
  <c r="N5841" i="79" s="1"/>
  <c r="R56" i="55"/>
  <c r="M5845" i="79"/>
  <c r="N5845" i="79" s="1"/>
  <c r="P66" i="53"/>
  <c r="M5421" i="79"/>
  <c r="N5421" i="79" s="1"/>
  <c r="R71" i="57"/>
  <c r="M6029" i="79"/>
  <c r="N6029" i="79" s="1"/>
  <c r="P104" i="53"/>
  <c r="M5459" i="79"/>
  <c r="N5459" i="79" s="1"/>
  <c r="S142" i="51"/>
  <c r="M5089" i="79"/>
  <c r="N5089" i="79" s="1"/>
  <c r="P98" i="53"/>
  <c r="M5453" i="79"/>
  <c r="N5453" i="79" s="1"/>
  <c r="R124" i="51"/>
  <c r="M4987" i="79"/>
  <c r="N4987" i="79" s="1"/>
  <c r="R118" i="57"/>
  <c r="M6076" i="79"/>
  <c r="N6076" i="79" s="1"/>
  <c r="Q63" i="53"/>
  <c r="AL169" i="53" s="1"/>
  <c r="J181" i="71" s="1"/>
  <c r="M5505" i="79"/>
  <c r="N5505" i="79" s="1"/>
  <c r="Q83" i="55"/>
  <c r="M5786" i="79"/>
  <c r="N5786" i="79" s="1"/>
  <c r="Q122" i="53"/>
  <c r="R122" i="53" s="1"/>
  <c r="M5564" i="79"/>
  <c r="N5564" i="79" s="1"/>
  <c r="Q70" i="57"/>
  <c r="M5946" i="79"/>
  <c r="N5946" i="79" s="1"/>
  <c r="P114" i="53"/>
  <c r="R114" i="53" s="1"/>
  <c r="M5469" i="79"/>
  <c r="N5469" i="79" s="1"/>
  <c r="P94" i="53"/>
  <c r="M5449" i="79"/>
  <c r="N5449" i="79" s="1"/>
  <c r="Q126" i="53"/>
  <c r="M5568" i="79"/>
  <c r="N5568" i="79" s="1"/>
  <c r="P142" i="53"/>
  <c r="M5497" i="79"/>
  <c r="N5497" i="79" s="1"/>
  <c r="S126" i="51"/>
  <c r="M5073" i="79"/>
  <c r="N5073" i="79" s="1"/>
  <c r="Q53" i="57"/>
  <c r="M5929" i="79"/>
  <c r="N5929" i="79" s="1"/>
  <c r="R109" i="19"/>
  <c r="M2544" i="79"/>
  <c r="N2544" i="79" s="1"/>
  <c r="R110" i="19"/>
  <c r="M2545" i="79"/>
  <c r="N2545" i="79" s="1"/>
  <c r="R63" i="19"/>
  <c r="M2498" i="79"/>
  <c r="N2498" i="79" s="1"/>
  <c r="R60" i="68"/>
  <c r="M5686" i="79"/>
  <c r="N5686" i="79" s="1"/>
  <c r="R85" i="68"/>
  <c r="M5711" i="79"/>
  <c r="N5711" i="79" s="1"/>
  <c r="R114" i="65"/>
  <c r="M6240" i="79"/>
  <c r="N6240" i="79" s="1"/>
  <c r="Q107" i="68"/>
  <c r="M5648" i="79"/>
  <c r="N5648" i="79" s="1"/>
  <c r="R77" i="65"/>
  <c r="M6203" i="79"/>
  <c r="N6203" i="79" s="1"/>
  <c r="Q90" i="68"/>
  <c r="M5631" i="79"/>
  <c r="N5631" i="79" s="1"/>
  <c r="R110" i="65"/>
  <c r="M6236" i="79"/>
  <c r="N6236" i="79" s="1"/>
  <c r="Q126" i="65"/>
  <c r="M6171" i="79"/>
  <c r="N6171" i="79" s="1"/>
  <c r="P66" i="66"/>
  <c r="M4865" i="79"/>
  <c r="N4865" i="79" s="1"/>
  <c r="Q63" i="68"/>
  <c r="M5604" i="79"/>
  <c r="N5604" i="79" s="1"/>
  <c r="P79" i="66"/>
  <c r="M4878" i="79"/>
  <c r="N4878" i="79" s="1"/>
  <c r="P64" i="66"/>
  <c r="M4863" i="79"/>
  <c r="N4863" i="79" s="1"/>
  <c r="P88" i="66"/>
  <c r="M4887" i="79"/>
  <c r="N4887" i="79" s="1"/>
  <c r="R57" i="68"/>
  <c r="M5683" i="79"/>
  <c r="N5683" i="79" s="1"/>
  <c r="R56" i="68"/>
  <c r="M5682" i="79"/>
  <c r="N5682" i="79" s="1"/>
  <c r="Q45" i="68"/>
  <c r="AK136" i="68" s="1"/>
  <c r="I199" i="71" s="1"/>
  <c r="M5586" i="79"/>
  <c r="N5586" i="79" s="1"/>
  <c r="P130" i="66"/>
  <c r="M4929" i="79"/>
  <c r="N4929" i="79" s="1"/>
  <c r="P115" i="66"/>
  <c r="M4914" i="79"/>
  <c r="N4914" i="79" s="1"/>
  <c r="R112" i="65"/>
  <c r="M6238" i="79"/>
  <c r="N6238" i="79" s="1"/>
  <c r="Q108" i="68"/>
  <c r="M5649" i="79"/>
  <c r="N5649" i="79" s="1"/>
  <c r="O104" i="66"/>
  <c r="M4821" i="79"/>
  <c r="N4821" i="79" s="1"/>
  <c r="R121" i="68"/>
  <c r="M5747" i="79"/>
  <c r="N5747" i="79" s="1"/>
  <c r="O95" i="66"/>
  <c r="M4812" i="79"/>
  <c r="N4812" i="79" s="1"/>
  <c r="Q105" i="65"/>
  <c r="M6150" i="79"/>
  <c r="N6150" i="79" s="1"/>
  <c r="P116" i="66"/>
  <c r="M4915" i="79"/>
  <c r="N4915" i="79" s="1"/>
  <c r="Q64" i="68"/>
  <c r="M5605" i="79"/>
  <c r="N5605" i="79" s="1"/>
  <c r="R51" i="65"/>
  <c r="AL146" i="65" s="1"/>
  <c r="J319" i="71" s="1"/>
  <c r="M6177" i="79"/>
  <c r="N6177" i="79" s="1"/>
  <c r="Q58" i="68"/>
  <c r="M5599" i="79"/>
  <c r="N5599" i="79" s="1"/>
  <c r="R119" i="65"/>
  <c r="M6245" i="79"/>
  <c r="N6245" i="79" s="1"/>
  <c r="R116" i="68"/>
  <c r="M5742" i="79"/>
  <c r="N5742" i="79" s="1"/>
  <c r="R89" i="68"/>
  <c r="M5715" i="79"/>
  <c r="N5715" i="79" s="1"/>
  <c r="Q59" i="68"/>
  <c r="M5600" i="79"/>
  <c r="N5600" i="79" s="1"/>
  <c r="Q83" i="65"/>
  <c r="M6128" i="79"/>
  <c r="N6128" i="79" s="1"/>
  <c r="O122" i="66"/>
  <c r="M4839" i="79"/>
  <c r="N4839" i="79" s="1"/>
  <c r="R65" i="65"/>
  <c r="M6191" i="79"/>
  <c r="N6191" i="79" s="1"/>
  <c r="Q99" i="65"/>
  <c r="M6144" i="79"/>
  <c r="N6144" i="79" s="1"/>
  <c r="R128" i="68"/>
  <c r="M5754" i="79"/>
  <c r="N5754" i="79" s="1"/>
  <c r="Q102" i="68"/>
  <c r="M5643" i="79"/>
  <c r="N5643" i="79" s="1"/>
  <c r="O61" i="66"/>
  <c r="Q61" i="66" s="1"/>
  <c r="M4778" i="79"/>
  <c r="N4778" i="79" s="1"/>
  <c r="R61" i="68"/>
  <c r="M5687" i="79"/>
  <c r="N5687" i="79" s="1"/>
  <c r="Q62" i="65"/>
  <c r="M6107" i="79"/>
  <c r="N6107" i="79" s="1"/>
  <c r="O119" i="66"/>
  <c r="M4836" i="79"/>
  <c r="N4836" i="79" s="1"/>
  <c r="Q61" i="68"/>
  <c r="M5602" i="79"/>
  <c r="N5602" i="79" s="1"/>
  <c r="R73" i="68"/>
  <c r="M5699" i="79"/>
  <c r="N5699" i="79" s="1"/>
  <c r="R87" i="68"/>
  <c r="M5713" i="79"/>
  <c r="N5713" i="79" s="1"/>
  <c r="R64" i="65"/>
  <c r="M6190" i="79"/>
  <c r="N6190" i="79" s="1"/>
  <c r="P94" i="66"/>
  <c r="M4893" i="79"/>
  <c r="N4893" i="79" s="1"/>
  <c r="Q115" i="65"/>
  <c r="M6160" i="79"/>
  <c r="N6160" i="79" s="1"/>
  <c r="O65" i="66"/>
  <c r="M4782" i="79"/>
  <c r="N4782" i="79" s="1"/>
  <c r="P65" i="66"/>
  <c r="M4864" i="79"/>
  <c r="N4864" i="79" s="1"/>
  <c r="R95" i="65"/>
  <c r="M6221" i="79"/>
  <c r="N6221" i="79" s="1"/>
  <c r="Q120" i="65"/>
  <c r="S120" i="65" s="1"/>
  <c r="M6165" i="79"/>
  <c r="N6165" i="79" s="1"/>
  <c r="P73" i="66"/>
  <c r="M4872" i="79"/>
  <c r="N4872" i="79" s="1"/>
  <c r="R70" i="65"/>
  <c r="S70" i="65" s="1"/>
  <c r="M6196" i="79"/>
  <c r="N6196" i="79" s="1"/>
  <c r="O98" i="66"/>
  <c r="M4815" i="79"/>
  <c r="N4815" i="79" s="1"/>
  <c r="Q91" i="65"/>
  <c r="S91" i="65" s="1"/>
  <c r="M6136" i="79"/>
  <c r="N6136" i="79" s="1"/>
  <c r="BB120" i="17"/>
  <c r="BB112" i="17"/>
  <c r="BB85" i="17"/>
  <c r="BC85" i="17"/>
  <c r="M1714" i="79"/>
  <c r="N1714" i="79" s="1"/>
  <c r="X152" i="17"/>
  <c r="BB91" i="17"/>
  <c r="BC91" i="17"/>
  <c r="BB126" i="17"/>
  <c r="BC126" i="17"/>
  <c r="BB74" i="17"/>
  <c r="BC74" i="17"/>
  <c r="BB137" i="17"/>
  <c r="BC137" i="17"/>
  <c r="BB102" i="17"/>
  <c r="BC102" i="17"/>
  <c r="BB77" i="17"/>
  <c r="BC77" i="17"/>
  <c r="BB145" i="17"/>
  <c r="BC145" i="17"/>
  <c r="BB110" i="17"/>
  <c r="BC110" i="17"/>
  <c r="AH70" i="48"/>
  <c r="AH78" i="48"/>
  <c r="AH138" i="48"/>
  <c r="AH163" i="48"/>
  <c r="AH60" i="48"/>
  <c r="AH171" i="48"/>
  <c r="AH199" i="48"/>
  <c r="AH99" i="48"/>
  <c r="AH97" i="48"/>
  <c r="AH165" i="48"/>
  <c r="AH168" i="48"/>
  <c r="AH64" i="48"/>
  <c r="AH206" i="48"/>
  <c r="AH154" i="48"/>
  <c r="AH115" i="48"/>
  <c r="AH184" i="48"/>
  <c r="AH62" i="48"/>
  <c r="AH71" i="48"/>
  <c r="AH177" i="48"/>
  <c r="AH183" i="48"/>
  <c r="AH58" i="48"/>
  <c r="AH181" i="48"/>
  <c r="AH203" i="48"/>
  <c r="AH109" i="48"/>
  <c r="AH90" i="48"/>
  <c r="AH196" i="48"/>
  <c r="AH148" i="48"/>
  <c r="AH125" i="48"/>
  <c r="AH182" i="48"/>
  <c r="AH111" i="48"/>
  <c r="AH144" i="48"/>
  <c r="AH74" i="48"/>
  <c r="AH124" i="48"/>
  <c r="AH112" i="48"/>
  <c r="AH156" i="48"/>
  <c r="AH126" i="48"/>
  <c r="AH143" i="48"/>
  <c r="AH151" i="48"/>
  <c r="AH187" i="48"/>
  <c r="AH77" i="48"/>
  <c r="AH81" i="48"/>
  <c r="AH85" i="48"/>
  <c r="AH145" i="48"/>
  <c r="AH178" i="48"/>
  <c r="AH204" i="48"/>
  <c r="AH120" i="48"/>
  <c r="AH213" i="48"/>
  <c r="AH69" i="48"/>
  <c r="AH127" i="48"/>
  <c r="AH114" i="48"/>
  <c r="AH92" i="48"/>
  <c r="AH118" i="48"/>
  <c r="AH146" i="48"/>
  <c r="AH150" i="48"/>
  <c r="AH106" i="48"/>
  <c r="AH186" i="48"/>
  <c r="AH195" i="48"/>
  <c r="AH162" i="48"/>
  <c r="AH107" i="48"/>
  <c r="AH131" i="48"/>
  <c r="AH193" i="48"/>
  <c r="AH105" i="48"/>
  <c r="AH147" i="48"/>
  <c r="AH59" i="48"/>
  <c r="AH167" i="48"/>
  <c r="AH174" i="48"/>
  <c r="AH84" i="48"/>
  <c r="AH75" i="48"/>
  <c r="AH117" i="48"/>
  <c r="AH66" i="48"/>
  <c r="AH100" i="48"/>
  <c r="AH185" i="48"/>
  <c r="AH164" i="48"/>
  <c r="AH103" i="48"/>
  <c r="AH72" i="48"/>
  <c r="AH110" i="48"/>
  <c r="AH137" i="48"/>
  <c r="AH61" i="48"/>
  <c r="AH155" i="48"/>
  <c r="AH175" i="48"/>
  <c r="AH96" i="48"/>
  <c r="AH108" i="48"/>
  <c r="AH89" i="48"/>
  <c r="AH104" i="48"/>
  <c r="AH209" i="48"/>
  <c r="AH169" i="48"/>
  <c r="AH139" i="48"/>
  <c r="AH214" i="48"/>
  <c r="AH173" i="48"/>
  <c r="AH176" i="48"/>
  <c r="AH210" i="48"/>
  <c r="AH153" i="48"/>
  <c r="AH73" i="48"/>
  <c r="AH197" i="48"/>
  <c r="AH201" i="48"/>
  <c r="AH133" i="48"/>
  <c r="AH159" i="48"/>
  <c r="AH208" i="48"/>
  <c r="AH136" i="48"/>
  <c r="AH140" i="48"/>
  <c r="AH198" i="48"/>
  <c r="AH152" i="48"/>
  <c r="AH122" i="48"/>
  <c r="AH205" i="48"/>
  <c r="AH132" i="48"/>
  <c r="AH158" i="48"/>
  <c r="AH191" i="48"/>
  <c r="AH141" i="48"/>
  <c r="AH82" i="48"/>
  <c r="AH192" i="48"/>
  <c r="AH161" i="48"/>
  <c r="AH119" i="48"/>
  <c r="AH134" i="48"/>
  <c r="AH194" i="48"/>
  <c r="AH135" i="48"/>
  <c r="AH130" i="48"/>
  <c r="AH116" i="48"/>
  <c r="AH83" i="48"/>
  <c r="AH80" i="48"/>
  <c r="AH88" i="48"/>
  <c r="AH200" i="48"/>
  <c r="AH189" i="48"/>
  <c r="AH128" i="48"/>
  <c r="AH129" i="48"/>
  <c r="AH211" i="48"/>
  <c r="AH157" i="48"/>
  <c r="AH160" i="48"/>
  <c r="AH121" i="48"/>
  <c r="AH190" i="48"/>
  <c r="AH98" i="48"/>
  <c r="AH170" i="48"/>
  <c r="AH86" i="48"/>
  <c r="AH91" i="48"/>
  <c r="AH202" i="48"/>
  <c r="AH95" i="48"/>
  <c r="AH212" i="48"/>
  <c r="AH94" i="48"/>
  <c r="AH149" i="48"/>
  <c r="AH79" i="48"/>
  <c r="AH180" i="48"/>
  <c r="AH101" i="48"/>
  <c r="AH68" i="48"/>
  <c r="AH123" i="48"/>
  <c r="AH76" i="48"/>
  <c r="AH142" i="48"/>
  <c r="AH207" i="48"/>
  <c r="AH172" i="48"/>
  <c r="AH102" i="48"/>
  <c r="AH87" i="48"/>
  <c r="AH65" i="48"/>
  <c r="AH67" i="48"/>
  <c r="AH188" i="48"/>
  <c r="AH93" i="48"/>
  <c r="AH166" i="48"/>
  <c r="AH63" i="48"/>
  <c r="AH179" i="48"/>
  <c r="AH113" i="48"/>
  <c r="Q103" i="53"/>
  <c r="M5545" i="79"/>
  <c r="N5545" i="79" s="1"/>
  <c r="R107" i="57"/>
  <c r="M6065" i="79"/>
  <c r="N6065" i="79" s="1"/>
  <c r="R119" i="57"/>
  <c r="M6077" i="79"/>
  <c r="N6077" i="79" s="1"/>
  <c r="S106" i="51"/>
  <c r="T106" i="51" s="1"/>
  <c r="M5053" i="79"/>
  <c r="N5053" i="79" s="1"/>
  <c r="R111" i="57"/>
  <c r="M6069" i="79"/>
  <c r="N6069" i="79" s="1"/>
  <c r="Q79" i="57"/>
  <c r="S79" i="57" s="1"/>
  <c r="M5955" i="79"/>
  <c r="N5955" i="79" s="1"/>
  <c r="R64" i="57"/>
  <c r="M6022" i="79"/>
  <c r="N6022" i="79" s="1"/>
  <c r="Q111" i="57"/>
  <c r="M5987" i="79"/>
  <c r="N5987" i="79" s="1"/>
  <c r="R79" i="51"/>
  <c r="M4942" i="79"/>
  <c r="N4942" i="79" s="1"/>
  <c r="R67" i="55"/>
  <c r="M5856" i="79"/>
  <c r="N5856" i="79" s="1"/>
  <c r="Q72" i="55"/>
  <c r="M5775" i="79"/>
  <c r="N5775" i="79" s="1"/>
  <c r="R108" i="57"/>
  <c r="S108" i="57" s="1"/>
  <c r="M6066" i="79"/>
  <c r="N6066" i="79" s="1"/>
  <c r="Q115" i="55"/>
  <c r="M5818" i="79"/>
  <c r="N5818" i="79" s="1"/>
  <c r="Q72" i="57"/>
  <c r="S72" i="57" s="1"/>
  <c r="M5948" i="79"/>
  <c r="N5948" i="79" s="1"/>
  <c r="Q132" i="57"/>
  <c r="M6008" i="79"/>
  <c r="N6008" i="79" s="1"/>
  <c r="Q60" i="57"/>
  <c r="AK167" i="57" s="1"/>
  <c r="I295" i="71" s="1"/>
  <c r="M5936" i="79"/>
  <c r="N5936" i="79" s="1"/>
  <c r="P78" i="53"/>
  <c r="M5433" i="79"/>
  <c r="N5433" i="79" s="1"/>
  <c r="Q67" i="57"/>
  <c r="M5943" i="79"/>
  <c r="N5943" i="79" s="1"/>
  <c r="Q84" i="55"/>
  <c r="S84" i="55" s="1"/>
  <c r="M5787" i="79"/>
  <c r="N5787" i="79" s="1"/>
  <c r="R117" i="55"/>
  <c r="S117" i="55" s="1"/>
  <c r="M5906" i="79"/>
  <c r="N5906" i="79" s="1"/>
  <c r="R90" i="51"/>
  <c r="M4953" i="79"/>
  <c r="N4953" i="79" s="1"/>
  <c r="Q105" i="53"/>
  <c r="M5547" i="79"/>
  <c r="N5547" i="79" s="1"/>
  <c r="R121" i="55"/>
  <c r="S121" i="55" s="1"/>
  <c r="M5910" i="79"/>
  <c r="N5910" i="79" s="1"/>
  <c r="R111" i="51"/>
  <c r="M4974" i="79"/>
  <c r="N4974" i="79" s="1"/>
  <c r="R109" i="55"/>
  <c r="M5898" i="79"/>
  <c r="N5898" i="79" s="1"/>
  <c r="R73" i="51"/>
  <c r="M4936" i="79"/>
  <c r="N4936" i="79" s="1"/>
  <c r="S124" i="51"/>
  <c r="M5071" i="79"/>
  <c r="N5071" i="79" s="1"/>
  <c r="Q83" i="53"/>
  <c r="M5525" i="79"/>
  <c r="N5525" i="79" s="1"/>
  <c r="S78" i="51"/>
  <c r="AL193" i="51" s="1"/>
  <c r="J86" i="71" s="1"/>
  <c r="M5025" i="79"/>
  <c r="N5025" i="79" s="1"/>
  <c r="R58" i="55"/>
  <c r="AL161" i="55" s="1"/>
  <c r="J250" i="71" s="1"/>
  <c r="M5847" i="79"/>
  <c r="N5847" i="79" s="1"/>
  <c r="R110" i="57"/>
  <c r="M6068" i="79"/>
  <c r="N6068" i="79" s="1"/>
  <c r="P119" i="53"/>
  <c r="M5474" i="79"/>
  <c r="N5474" i="79" s="1"/>
  <c r="R66" i="55"/>
  <c r="M5855" i="79"/>
  <c r="N5855" i="79" s="1"/>
  <c r="S111" i="51"/>
  <c r="M5058" i="79"/>
  <c r="N5058" i="79" s="1"/>
  <c r="Q71" i="53"/>
  <c r="R71" i="53" s="1"/>
  <c r="M5513" i="79"/>
  <c r="N5513" i="79" s="1"/>
  <c r="R130" i="51"/>
  <c r="M4993" i="79"/>
  <c r="N4993" i="79" s="1"/>
  <c r="Q61" i="57"/>
  <c r="AK170" i="57" s="1"/>
  <c r="I298" i="71" s="1"/>
  <c r="M5937" i="79"/>
  <c r="N5937" i="79" s="1"/>
  <c r="R70" i="55"/>
  <c r="M5859" i="79"/>
  <c r="N5859" i="79" s="1"/>
  <c r="P111" i="53"/>
  <c r="M5466" i="79"/>
  <c r="N5466" i="79" s="1"/>
  <c r="R74" i="55"/>
  <c r="M5863" i="79"/>
  <c r="N5863" i="79" s="1"/>
  <c r="S148" i="51"/>
  <c r="M5095" i="79"/>
  <c r="N5095" i="79" s="1"/>
  <c r="S70" i="51"/>
  <c r="M5017" i="79"/>
  <c r="N5017" i="79" s="1"/>
  <c r="P116" i="53"/>
  <c r="M5471" i="79"/>
  <c r="N5471" i="79" s="1"/>
  <c r="Q97" i="55"/>
  <c r="M5800" i="79"/>
  <c r="N5800" i="79" s="1"/>
  <c r="R131" i="57"/>
  <c r="S131" i="57" s="1"/>
  <c r="M6089" i="79"/>
  <c r="N6089" i="79" s="1"/>
  <c r="Q80" i="55"/>
  <c r="M5783" i="79"/>
  <c r="N5783" i="79" s="1"/>
  <c r="R126" i="55"/>
  <c r="M5915" i="79"/>
  <c r="N5915" i="79" s="1"/>
  <c r="R87" i="51"/>
  <c r="T87" i="51" s="1"/>
  <c r="M4950" i="79"/>
  <c r="N4950" i="79" s="1"/>
  <c r="Q61" i="53"/>
  <c r="AL163" i="53" s="1"/>
  <c r="J175" i="71" s="1"/>
  <c r="M5503" i="79"/>
  <c r="N5503" i="79" s="1"/>
  <c r="Q109" i="55"/>
  <c r="M5812" i="79"/>
  <c r="N5812" i="79" s="1"/>
  <c r="S120" i="51"/>
  <c r="M5067" i="79"/>
  <c r="N5067" i="79" s="1"/>
  <c r="P74" i="53"/>
  <c r="M5429" i="79"/>
  <c r="N5429" i="79" s="1"/>
  <c r="R63" i="57"/>
  <c r="AL176" i="57" s="1"/>
  <c r="J304" i="71" s="1"/>
  <c r="M6021" i="79"/>
  <c r="N6021" i="79" s="1"/>
  <c r="R101" i="51"/>
  <c r="M4964" i="79"/>
  <c r="N4964" i="79" s="1"/>
  <c r="R142" i="51"/>
  <c r="M5005" i="79"/>
  <c r="N5005" i="79" s="1"/>
  <c r="Q124" i="57"/>
  <c r="M6000" i="79"/>
  <c r="N6000" i="79" s="1"/>
  <c r="R107" i="55"/>
  <c r="M5896" i="79"/>
  <c r="N5896" i="79" s="1"/>
  <c r="R124" i="57"/>
  <c r="M6082" i="79"/>
  <c r="N6082" i="79" s="1"/>
  <c r="P72" i="53"/>
  <c r="M5427" i="79"/>
  <c r="N5427" i="79" s="1"/>
  <c r="P76" i="53"/>
  <c r="R76" i="53" s="1"/>
  <c r="M5431" i="79"/>
  <c r="N5431" i="79" s="1"/>
  <c r="P137" i="53"/>
  <c r="M5492" i="79"/>
  <c r="N5492" i="79" s="1"/>
  <c r="R112" i="57"/>
  <c r="M6070" i="79"/>
  <c r="N6070" i="79" s="1"/>
  <c r="Q95" i="55"/>
  <c r="M5798" i="79"/>
  <c r="N5798" i="79" s="1"/>
  <c r="S99" i="51"/>
  <c r="M5046" i="79"/>
  <c r="N5046" i="79" s="1"/>
  <c r="Q138" i="53"/>
  <c r="M5580" i="79"/>
  <c r="N5580" i="79" s="1"/>
  <c r="Q102" i="53"/>
  <c r="R102" i="53" s="1"/>
  <c r="M5544" i="79"/>
  <c r="N5544" i="79" s="1"/>
  <c r="Q142" i="53"/>
  <c r="M5584" i="79"/>
  <c r="N5584" i="79" s="1"/>
  <c r="P134" i="53"/>
  <c r="M5489" i="79"/>
  <c r="N5489" i="79" s="1"/>
  <c r="Q91" i="55"/>
  <c r="M5794" i="79"/>
  <c r="N5794" i="79" s="1"/>
  <c r="Q65" i="57"/>
  <c r="M5941" i="79"/>
  <c r="N5941" i="79" s="1"/>
  <c r="Q61" i="55"/>
  <c r="M5764" i="79"/>
  <c r="N5764" i="79" s="1"/>
  <c r="Q134" i="53"/>
  <c r="M5576" i="79"/>
  <c r="N5576" i="79" s="1"/>
  <c r="R113" i="57"/>
  <c r="M6071" i="79"/>
  <c r="N6071" i="79" s="1"/>
  <c r="Q82" i="55"/>
  <c r="S82" i="55" s="1"/>
  <c r="M5785" i="79"/>
  <c r="N5785" i="79" s="1"/>
  <c r="R72" i="19"/>
  <c r="M2507" i="79"/>
  <c r="N2507" i="79" s="1"/>
  <c r="R109" i="65"/>
  <c r="S109" i="65" s="1"/>
  <c r="M6235" i="79"/>
  <c r="N6235" i="79" s="1"/>
  <c r="Q77" i="68"/>
  <c r="M5618" i="79"/>
  <c r="N5618" i="79" s="1"/>
  <c r="O57" i="66"/>
  <c r="M4774" i="79"/>
  <c r="N4774" i="79" s="1"/>
  <c r="O127" i="66"/>
  <c r="M4844" i="79"/>
  <c r="N4844" i="79" s="1"/>
  <c r="R71" i="68"/>
  <c r="M5697" i="79"/>
  <c r="N5697" i="79" s="1"/>
  <c r="R67" i="68"/>
  <c r="M5693" i="79"/>
  <c r="N5693" i="79" s="1"/>
  <c r="Q55" i="65"/>
  <c r="AK158" i="65" s="1"/>
  <c r="I331" i="71" s="1"/>
  <c r="M6100" i="79"/>
  <c r="N6100" i="79" s="1"/>
  <c r="O83" i="66"/>
  <c r="M4800" i="79"/>
  <c r="N4800" i="79" s="1"/>
  <c r="R127" i="68"/>
  <c r="M5753" i="79"/>
  <c r="N5753" i="79" s="1"/>
  <c r="Q86" i="65"/>
  <c r="M6131" i="79"/>
  <c r="N6131" i="79" s="1"/>
  <c r="Q47" i="65"/>
  <c r="AK132" i="65" s="1"/>
  <c r="I305" i="71" s="1"/>
  <c r="M6092" i="79"/>
  <c r="N6092" i="79" s="1"/>
  <c r="R47" i="65"/>
  <c r="AL132" i="65" s="1"/>
  <c r="J305" i="71" s="1"/>
  <c r="M6173" i="79"/>
  <c r="N6173" i="79" s="1"/>
  <c r="R90" i="68"/>
  <c r="M5716" i="79"/>
  <c r="N5716" i="79" s="1"/>
  <c r="Q79" i="68"/>
  <c r="M5620" i="79"/>
  <c r="N5620" i="79" s="1"/>
  <c r="P56" i="66"/>
  <c r="AL158" i="66" s="1"/>
  <c r="J38" i="71" s="1"/>
  <c r="M4855" i="79"/>
  <c r="N4855" i="79" s="1"/>
  <c r="R94" i="65"/>
  <c r="M6220" i="79"/>
  <c r="N6220" i="79" s="1"/>
  <c r="O66" i="66"/>
  <c r="M4783" i="79"/>
  <c r="N4783" i="79" s="1"/>
  <c r="R111" i="68"/>
  <c r="S111" i="68" s="1"/>
  <c r="M5737" i="79"/>
  <c r="N5737" i="79" s="1"/>
  <c r="Q72" i="68"/>
  <c r="M5613" i="79"/>
  <c r="N5613" i="79" s="1"/>
  <c r="O96" i="66"/>
  <c r="M4813" i="79"/>
  <c r="N4813" i="79" s="1"/>
  <c r="R55" i="68"/>
  <c r="M5681" i="79"/>
  <c r="N5681" i="79" s="1"/>
  <c r="Q72" i="65"/>
  <c r="M6117" i="79"/>
  <c r="N6117" i="79" s="1"/>
  <c r="Q106" i="65"/>
  <c r="S106" i="65" s="1"/>
  <c r="M6151" i="79"/>
  <c r="N6151" i="79" s="1"/>
  <c r="O84" i="66"/>
  <c r="M4801" i="79"/>
  <c r="N4801" i="79" s="1"/>
  <c r="R52" i="65"/>
  <c r="AL149" i="65" s="1"/>
  <c r="J322" i="71" s="1"/>
  <c r="M6178" i="79"/>
  <c r="N6178" i="79" s="1"/>
  <c r="R83" i="68"/>
  <c r="M5709" i="79"/>
  <c r="N5709" i="79" s="1"/>
  <c r="P69" i="66"/>
  <c r="M4868" i="79"/>
  <c r="N4868" i="79" s="1"/>
  <c r="R99" i="68"/>
  <c r="M5725" i="79"/>
  <c r="N5725" i="79" s="1"/>
  <c r="P110" i="66"/>
  <c r="M4909" i="79"/>
  <c r="N4909" i="79" s="1"/>
  <c r="Q53" i="65"/>
  <c r="AK152" i="65" s="1"/>
  <c r="I325" i="71" s="1"/>
  <c r="M6098" i="79"/>
  <c r="N6098" i="79" s="1"/>
  <c r="Q67" i="68"/>
  <c r="M5608" i="79"/>
  <c r="N5608" i="79" s="1"/>
  <c r="Q125" i="68"/>
  <c r="M5666" i="79"/>
  <c r="N5666" i="79" s="1"/>
  <c r="P125" i="66"/>
  <c r="Q125" i="66" s="1"/>
  <c r="M4924" i="79"/>
  <c r="N4924" i="79" s="1"/>
  <c r="P59" i="66"/>
  <c r="M4858" i="79"/>
  <c r="N4858" i="79" s="1"/>
  <c r="P122" i="66"/>
  <c r="M4921" i="79"/>
  <c r="N4921" i="79" s="1"/>
  <c r="O72" i="66"/>
  <c r="M4789" i="79"/>
  <c r="N4789" i="79" s="1"/>
  <c r="O59" i="66"/>
  <c r="M4776" i="79"/>
  <c r="N4776" i="79" s="1"/>
  <c r="O93" i="66"/>
  <c r="M4810" i="79"/>
  <c r="N4810" i="79" s="1"/>
  <c r="Q74" i="68"/>
  <c r="M5615" i="79"/>
  <c r="N5615" i="79" s="1"/>
  <c r="R114" i="68"/>
  <c r="S114" i="68" s="1"/>
  <c r="M5740" i="79"/>
  <c r="N5740" i="79" s="1"/>
  <c r="Q98" i="68"/>
  <c r="S98" i="68" s="1"/>
  <c r="M5639" i="79"/>
  <c r="N5639" i="79" s="1"/>
  <c r="Q61" i="65"/>
  <c r="M6106" i="79"/>
  <c r="N6106" i="79" s="1"/>
  <c r="P76" i="66"/>
  <c r="M4875" i="79"/>
  <c r="N4875" i="79" s="1"/>
  <c r="R62" i="68"/>
  <c r="M5688" i="79"/>
  <c r="N5688" i="79" s="1"/>
  <c r="R78" i="65"/>
  <c r="M6204" i="79"/>
  <c r="N6204" i="79" s="1"/>
  <c r="R71" i="65"/>
  <c r="M6197" i="79"/>
  <c r="N6197" i="79" s="1"/>
  <c r="Q69" i="65"/>
  <c r="M6114" i="79"/>
  <c r="N6114" i="79" s="1"/>
  <c r="Q118" i="65"/>
  <c r="S118" i="65" s="1"/>
  <c r="M6163" i="79"/>
  <c r="N6163" i="79" s="1"/>
  <c r="R54" i="68"/>
  <c r="AL161" i="68" s="1"/>
  <c r="J224" i="71" s="1"/>
  <c r="M5680" i="79"/>
  <c r="N5680" i="79" s="1"/>
  <c r="R46" i="68"/>
  <c r="AL139" i="68" s="1"/>
  <c r="J202" i="71" s="1"/>
  <c r="M5672" i="79"/>
  <c r="N5672" i="79" s="1"/>
  <c r="Q95" i="65"/>
  <c r="M6140" i="79"/>
  <c r="N6140" i="79" s="1"/>
  <c r="BB119" i="17"/>
  <c r="BB128" i="17"/>
  <c r="BB104" i="17"/>
  <c r="BB111" i="17"/>
  <c r="BB140" i="17"/>
  <c r="BB84" i="17"/>
  <c r="M1646" i="79"/>
  <c r="N1646" i="79" s="1"/>
  <c r="X84" i="17"/>
  <c r="M1713" i="79"/>
  <c r="N1713" i="79" s="1"/>
  <c r="X151" i="17"/>
  <c r="BB89" i="17"/>
  <c r="BC89" i="17"/>
  <c r="BB130" i="17"/>
  <c r="BC130" i="17"/>
  <c r="BB99" i="17"/>
  <c r="BC99" i="17"/>
  <c r="M1698" i="79"/>
  <c r="N1698" i="79" s="1"/>
  <c r="X136" i="17"/>
  <c r="BB75" i="17"/>
  <c r="BC75" i="17"/>
  <c r="BB146" i="17"/>
  <c r="BC146" i="17"/>
  <c r="M1638" i="79"/>
  <c r="N1638" i="79" s="1"/>
  <c r="X76" i="17"/>
  <c r="M1706" i="79"/>
  <c r="N1706" i="79" s="1"/>
  <c r="X144" i="17"/>
  <c r="BB83" i="17"/>
  <c r="BC83" i="17"/>
  <c r="X46" i="16"/>
  <c r="M1240" i="79"/>
  <c r="N1240" i="79" s="1"/>
  <c r="AU23" i="13"/>
  <c r="M993" i="79" s="1"/>
  <c r="N993" i="79" s="1"/>
  <c r="G20" i="37"/>
  <c r="M20" i="37" s="1"/>
  <c r="AL74" i="21"/>
  <c r="U74" i="21" s="1"/>
  <c r="AL73" i="21"/>
  <c r="U73" i="21" s="1"/>
  <c r="AL48" i="21"/>
  <c r="U48" i="21" s="1"/>
  <c r="AL56" i="21"/>
  <c r="U56" i="21" s="1"/>
  <c r="AL85" i="21"/>
  <c r="U85" i="21" s="1"/>
  <c r="AL64" i="21"/>
  <c r="U64" i="21" s="1"/>
  <c r="AL58" i="21"/>
  <c r="U58" i="21" s="1"/>
  <c r="AM107" i="21"/>
  <c r="AP107" i="21" s="1"/>
  <c r="AL68" i="21"/>
  <c r="U68" i="21" s="1"/>
  <c r="AL84" i="21"/>
  <c r="U84" i="21" s="1"/>
  <c r="AL87" i="21"/>
  <c r="U87" i="21" s="1"/>
  <c r="AL104" i="21"/>
  <c r="U104" i="21" s="1"/>
  <c r="AL76" i="21"/>
  <c r="U76" i="21" s="1"/>
  <c r="AL120" i="21"/>
  <c r="U120" i="21" s="1"/>
  <c r="AL114" i="21"/>
  <c r="U114" i="21" s="1"/>
  <c r="AL53" i="21"/>
  <c r="U53" i="21" s="1"/>
  <c r="AL103" i="21"/>
  <c r="U103" i="21" s="1"/>
  <c r="AL70" i="21"/>
  <c r="U70" i="21" s="1"/>
  <c r="AL61" i="21"/>
  <c r="U61" i="21" s="1"/>
  <c r="AL109" i="21"/>
  <c r="U109" i="21" s="1"/>
  <c r="AL90" i="21"/>
  <c r="U90" i="21" s="1"/>
  <c r="AL69" i="21"/>
  <c r="U69" i="21" s="1"/>
  <c r="AL117" i="21"/>
  <c r="U117" i="21" s="1"/>
  <c r="AL106" i="21"/>
  <c r="U106" i="21" s="1"/>
  <c r="AL71" i="21"/>
  <c r="U71" i="21" s="1"/>
  <c r="AL125" i="21"/>
  <c r="U125" i="21" s="1"/>
  <c r="R84" i="18"/>
  <c r="BC84" i="18"/>
  <c r="M1988" i="79" s="1"/>
  <c r="N1988" i="79" s="1"/>
  <c r="BD84" i="18"/>
  <c r="M2076" i="79" s="1"/>
  <c r="N2076" i="79" s="1"/>
  <c r="R132" i="18"/>
  <c r="BD132" i="18"/>
  <c r="M2124" i="79" s="1"/>
  <c r="N2124" i="79" s="1"/>
  <c r="BC132" i="18"/>
  <c r="M2036" i="79" s="1"/>
  <c r="N2036" i="79" s="1"/>
  <c r="R75" i="18"/>
  <c r="BD75" i="18"/>
  <c r="BC75" i="18"/>
  <c r="M1979" i="79" s="1"/>
  <c r="N1979" i="79" s="1"/>
  <c r="R91" i="18"/>
  <c r="BC91" i="18"/>
  <c r="M1995" i="79" s="1"/>
  <c r="N1995" i="79" s="1"/>
  <c r="BD91" i="18"/>
  <c r="R123" i="18"/>
  <c r="BC123" i="18"/>
  <c r="M2027" i="79" s="1"/>
  <c r="N2027" i="79" s="1"/>
  <c r="BD123" i="18"/>
  <c r="R104" i="18"/>
  <c r="BD104" i="18"/>
  <c r="BC104" i="18"/>
  <c r="M2008" i="79" s="1"/>
  <c r="N2008" i="79" s="1"/>
  <c r="R136" i="18"/>
  <c r="BD136" i="18"/>
  <c r="BC136" i="18"/>
  <c r="M2040" i="79" s="1"/>
  <c r="N2040" i="79" s="1"/>
  <c r="R77" i="18"/>
  <c r="BC77" i="18"/>
  <c r="M1981" i="79" s="1"/>
  <c r="N1981" i="79" s="1"/>
  <c r="BD77" i="18"/>
  <c r="M2069" i="79" s="1"/>
  <c r="N2069" i="79" s="1"/>
  <c r="R125" i="18"/>
  <c r="BD125" i="18"/>
  <c r="M2117" i="79" s="1"/>
  <c r="N2117" i="79" s="1"/>
  <c r="BC125" i="18"/>
  <c r="M2029" i="79" s="1"/>
  <c r="N2029" i="79" s="1"/>
  <c r="R103" i="18"/>
  <c r="BD103" i="18"/>
  <c r="M2095" i="79" s="1"/>
  <c r="N2095" i="79" s="1"/>
  <c r="BC103" i="18"/>
  <c r="M2007" i="79" s="1"/>
  <c r="N2007" i="79" s="1"/>
  <c r="R126" i="18"/>
  <c r="BD126" i="18"/>
  <c r="BC126" i="18"/>
  <c r="M2030" i="79" s="1"/>
  <c r="N2030" i="79" s="1"/>
  <c r="R74" i="18"/>
  <c r="BD74" i="18"/>
  <c r="BC74" i="18"/>
  <c r="M1978" i="79" s="1"/>
  <c r="N1978" i="79" s="1"/>
  <c r="R106" i="18"/>
  <c r="BD106" i="18"/>
  <c r="BC106" i="18"/>
  <c r="M2010" i="79" s="1"/>
  <c r="N2010" i="79" s="1"/>
  <c r="R138" i="18"/>
  <c r="BD138" i="18"/>
  <c r="BC138" i="18"/>
  <c r="M2042" i="79" s="1"/>
  <c r="N2042" i="79" s="1"/>
  <c r="R76" i="18"/>
  <c r="BD76" i="18"/>
  <c r="BC76" i="18"/>
  <c r="M1980" i="79" s="1"/>
  <c r="N1980" i="79" s="1"/>
  <c r="R108" i="18"/>
  <c r="BD108" i="18"/>
  <c r="M2100" i="79" s="1"/>
  <c r="N2100" i="79" s="1"/>
  <c r="BC108" i="18"/>
  <c r="M2012" i="79" s="1"/>
  <c r="N2012" i="79" s="1"/>
  <c r="R140" i="18"/>
  <c r="BC140" i="18"/>
  <c r="M2044" i="79" s="1"/>
  <c r="N2044" i="79" s="1"/>
  <c r="BD140" i="18"/>
  <c r="M2132" i="79" s="1"/>
  <c r="N2132" i="79" s="1"/>
  <c r="R73" i="18"/>
  <c r="BD73" i="18"/>
  <c r="BC73" i="18"/>
  <c r="M1977" i="79" s="1"/>
  <c r="N1977" i="79" s="1"/>
  <c r="R129" i="18"/>
  <c r="BD129" i="18"/>
  <c r="BC129" i="18"/>
  <c r="M2033" i="79" s="1"/>
  <c r="N2033" i="79" s="1"/>
  <c r="R131" i="18"/>
  <c r="BC131" i="18"/>
  <c r="M2035" i="79" s="1"/>
  <c r="N2035" i="79" s="1"/>
  <c r="BD131" i="18"/>
  <c r="R82" i="18"/>
  <c r="BD82" i="18"/>
  <c r="BC82" i="18"/>
  <c r="M1986" i="79" s="1"/>
  <c r="N1986" i="79" s="1"/>
  <c r="R145" i="18"/>
  <c r="BD145" i="18"/>
  <c r="BC145" i="18"/>
  <c r="M2049" i="79" s="1"/>
  <c r="N2049" i="79" s="1"/>
  <c r="AH152" i="18"/>
  <c r="R83" i="18"/>
  <c r="BC83" i="18"/>
  <c r="M1987" i="79" s="1"/>
  <c r="N1987" i="79" s="1"/>
  <c r="BD83" i="18"/>
  <c r="R99" i="18"/>
  <c r="BC99" i="18"/>
  <c r="M2003" i="79" s="1"/>
  <c r="N2003" i="79" s="1"/>
  <c r="BD99" i="18"/>
  <c r="R64" i="18"/>
  <c r="BD64" i="18"/>
  <c r="BC64" i="18"/>
  <c r="M1968" i="79" s="1"/>
  <c r="N1968" i="79" s="1"/>
  <c r="R133" i="18"/>
  <c r="BC133" i="18"/>
  <c r="M2037" i="79" s="1"/>
  <c r="N2037" i="79" s="1"/>
  <c r="BD133" i="18"/>
  <c r="M2125" i="79" s="1"/>
  <c r="N2125" i="79" s="1"/>
  <c r="R98" i="18"/>
  <c r="BD98" i="18"/>
  <c r="BC98" i="18"/>
  <c r="M2002" i="79" s="1"/>
  <c r="N2002" i="79" s="1"/>
  <c r="R130" i="18"/>
  <c r="BD130" i="18"/>
  <c r="BC130" i="18"/>
  <c r="M2034" i="79" s="1"/>
  <c r="N2034" i="79" s="1"/>
  <c r="R68" i="18"/>
  <c r="BD68" i="18"/>
  <c r="M2060" i="79" s="1"/>
  <c r="N2060" i="79" s="1"/>
  <c r="BC68" i="18"/>
  <c r="M1972" i="79" s="1"/>
  <c r="N1972" i="79" s="1"/>
  <c r="R116" i="18"/>
  <c r="BC116" i="18"/>
  <c r="M2020" i="79" s="1"/>
  <c r="N2020" i="79" s="1"/>
  <c r="BD116" i="18"/>
  <c r="M2108" i="79" s="1"/>
  <c r="N2108" i="79" s="1"/>
  <c r="R65" i="18"/>
  <c r="BD65" i="18"/>
  <c r="BC65" i="18"/>
  <c r="M1969" i="79" s="1"/>
  <c r="N1969" i="79" s="1"/>
  <c r="R137" i="18"/>
  <c r="BD137" i="18"/>
  <c r="BC137" i="18"/>
  <c r="M2041" i="79" s="1"/>
  <c r="N2041" i="79" s="1"/>
  <c r="R59" i="18"/>
  <c r="AG151" i="18" s="1"/>
  <c r="BC59" i="18"/>
  <c r="M1963" i="79" s="1"/>
  <c r="N1963" i="79" s="1"/>
  <c r="BD59" i="18"/>
  <c r="R97" i="18"/>
  <c r="BD97" i="18"/>
  <c r="BC97" i="18"/>
  <c r="M2001" i="79" s="1"/>
  <c r="N2001" i="79" s="1"/>
  <c r="R107" i="18"/>
  <c r="BC107" i="18"/>
  <c r="M2011" i="79" s="1"/>
  <c r="N2011" i="79" s="1"/>
  <c r="BD107" i="18"/>
  <c r="R139" i="18"/>
  <c r="BC139" i="18"/>
  <c r="M2043" i="79" s="1"/>
  <c r="N2043" i="79" s="1"/>
  <c r="BD139" i="18"/>
  <c r="R121" i="18"/>
  <c r="BD121" i="18"/>
  <c r="BC121" i="18"/>
  <c r="M2025" i="79" s="1"/>
  <c r="N2025" i="79" s="1"/>
  <c r="R72" i="18"/>
  <c r="BD72" i="18"/>
  <c r="BC72" i="18"/>
  <c r="M1976" i="79" s="1"/>
  <c r="N1976" i="79" s="1"/>
  <c r="R120" i="18"/>
  <c r="BD120" i="18"/>
  <c r="BC120" i="18"/>
  <c r="M2024" i="79" s="1"/>
  <c r="N2024" i="79" s="1"/>
  <c r="R78" i="18"/>
  <c r="BD78" i="18"/>
  <c r="BC78" i="18"/>
  <c r="M1982" i="79" s="1"/>
  <c r="N1982" i="79" s="1"/>
  <c r="R61" i="18"/>
  <c r="BD61" i="18"/>
  <c r="M2053" i="79" s="1"/>
  <c r="N2053" i="79" s="1"/>
  <c r="BC61" i="18"/>
  <c r="M1965" i="79" s="1"/>
  <c r="N1965" i="79" s="1"/>
  <c r="R109" i="18"/>
  <c r="BC109" i="18"/>
  <c r="M2013" i="79" s="1"/>
  <c r="N2013" i="79" s="1"/>
  <c r="BD109" i="18"/>
  <c r="M2101" i="79" s="1"/>
  <c r="N2101" i="79" s="1"/>
  <c r="R141" i="18"/>
  <c r="BD141" i="18"/>
  <c r="M2133" i="79" s="1"/>
  <c r="N2133" i="79" s="1"/>
  <c r="BC141" i="18"/>
  <c r="M2045" i="79" s="1"/>
  <c r="N2045" i="79" s="1"/>
  <c r="R87" i="18"/>
  <c r="BD87" i="18"/>
  <c r="M2079" i="79" s="1"/>
  <c r="N2079" i="79" s="1"/>
  <c r="BC87" i="18"/>
  <c r="M1991" i="79" s="1"/>
  <c r="N1991" i="79" s="1"/>
  <c r="R135" i="18"/>
  <c r="BD135" i="18"/>
  <c r="BC135" i="18"/>
  <c r="M2039" i="79" s="1"/>
  <c r="N2039" i="79" s="1"/>
  <c r="R102" i="18"/>
  <c r="BD102" i="18"/>
  <c r="BC102" i="18"/>
  <c r="M2006" i="79" s="1"/>
  <c r="N2006" i="79" s="1"/>
  <c r="AH151" i="18"/>
  <c r="AI150" i="18"/>
  <c r="R90" i="18"/>
  <c r="BD90" i="18"/>
  <c r="BC90" i="18"/>
  <c r="M1994" i="79" s="1"/>
  <c r="N1994" i="79" s="1"/>
  <c r="R122" i="18"/>
  <c r="BD122" i="18"/>
  <c r="BC122" i="18"/>
  <c r="M2026" i="79" s="1"/>
  <c r="N2026" i="79" s="1"/>
  <c r="BD60" i="18"/>
  <c r="M2052" i="79" s="1"/>
  <c r="N2052" i="79" s="1"/>
  <c r="R92" i="18"/>
  <c r="BC92" i="18"/>
  <c r="M1996" i="79" s="1"/>
  <c r="N1996" i="79" s="1"/>
  <c r="BD92" i="18"/>
  <c r="R124" i="18"/>
  <c r="BC124" i="18"/>
  <c r="M2028" i="79" s="1"/>
  <c r="N2028" i="79" s="1"/>
  <c r="BD124" i="18"/>
  <c r="M2116" i="79" s="1"/>
  <c r="N2116" i="79" s="1"/>
  <c r="R67" i="18"/>
  <c r="BC67" i="18"/>
  <c r="M1971" i="79" s="1"/>
  <c r="N1971" i="79" s="1"/>
  <c r="BD67" i="18"/>
  <c r="R115" i="18"/>
  <c r="BD115" i="18"/>
  <c r="BC115" i="18"/>
  <c r="M2019" i="79" s="1"/>
  <c r="N2019" i="79" s="1"/>
  <c r="R89" i="18"/>
  <c r="BD89" i="18"/>
  <c r="BC89" i="18"/>
  <c r="M1993" i="79" s="1"/>
  <c r="N1993" i="79" s="1"/>
  <c r="R113" i="18"/>
  <c r="BD113" i="18"/>
  <c r="BC113" i="18"/>
  <c r="M2017" i="79" s="1"/>
  <c r="N2017" i="79" s="1"/>
  <c r="R70" i="18"/>
  <c r="BD70" i="18"/>
  <c r="BC70" i="18"/>
  <c r="M1974" i="79" s="1"/>
  <c r="N1974" i="79" s="1"/>
  <c r="R142" i="18"/>
  <c r="BD142" i="18"/>
  <c r="BC142" i="18"/>
  <c r="M2046" i="79" s="1"/>
  <c r="N2046" i="79" s="1"/>
  <c r="R66" i="18"/>
  <c r="BD66" i="18"/>
  <c r="BC66" i="18"/>
  <c r="M1970" i="79" s="1"/>
  <c r="N1970" i="79" s="1"/>
  <c r="R114" i="18"/>
  <c r="BD114" i="18"/>
  <c r="BC114" i="18"/>
  <c r="M2018" i="79" s="1"/>
  <c r="N2018" i="79" s="1"/>
  <c r="R95" i="18"/>
  <c r="BC95" i="18"/>
  <c r="M1999" i="79" s="1"/>
  <c r="N1999" i="79" s="1"/>
  <c r="BD95" i="18"/>
  <c r="M2087" i="79" s="1"/>
  <c r="N2087" i="79" s="1"/>
  <c r="R127" i="18"/>
  <c r="BC127" i="18"/>
  <c r="M2031" i="79" s="1"/>
  <c r="N2031" i="79" s="1"/>
  <c r="BD127" i="18"/>
  <c r="M2119" i="79" s="1"/>
  <c r="N2119" i="79" s="1"/>
  <c r="R100" i="18"/>
  <c r="BD100" i="18"/>
  <c r="M2092" i="79" s="1"/>
  <c r="N2092" i="79" s="1"/>
  <c r="BC100" i="18"/>
  <c r="M2004" i="79" s="1"/>
  <c r="N2004" i="79" s="1"/>
  <c r="R81" i="18"/>
  <c r="BD81" i="18"/>
  <c r="BC81" i="18"/>
  <c r="M1985" i="79" s="1"/>
  <c r="N1985" i="79" s="1"/>
  <c r="R105" i="18"/>
  <c r="BD105" i="18"/>
  <c r="BC105" i="18"/>
  <c r="M2009" i="79" s="1"/>
  <c r="N2009" i="79" s="1"/>
  <c r="R94" i="18"/>
  <c r="BD94" i="18"/>
  <c r="BC94" i="18"/>
  <c r="M1998" i="79" s="1"/>
  <c r="N1998" i="79" s="1"/>
  <c r="R88" i="18"/>
  <c r="BD88" i="18"/>
  <c r="BC88" i="18"/>
  <c r="M1992" i="79" s="1"/>
  <c r="N1992" i="79" s="1"/>
  <c r="R93" i="18"/>
  <c r="BC93" i="18"/>
  <c r="M1997" i="79" s="1"/>
  <c r="N1997" i="79" s="1"/>
  <c r="BD93" i="18"/>
  <c r="M2085" i="79" s="1"/>
  <c r="N2085" i="79" s="1"/>
  <c r="R71" i="18"/>
  <c r="BC71" i="18"/>
  <c r="M1975" i="79" s="1"/>
  <c r="N1975" i="79" s="1"/>
  <c r="BD71" i="18"/>
  <c r="M2063" i="79" s="1"/>
  <c r="N2063" i="79" s="1"/>
  <c r="R119" i="18"/>
  <c r="BC119" i="18"/>
  <c r="M2023" i="79" s="1"/>
  <c r="N2023" i="79" s="1"/>
  <c r="BD119" i="18"/>
  <c r="M2111" i="79" s="1"/>
  <c r="N2111" i="79" s="1"/>
  <c r="R62" i="18"/>
  <c r="BD62" i="18"/>
  <c r="BC62" i="18"/>
  <c r="M1966" i="79" s="1"/>
  <c r="N1966" i="79" s="1"/>
  <c r="R69" i="18"/>
  <c r="BC69" i="18"/>
  <c r="M1973" i="79" s="1"/>
  <c r="N1973" i="79" s="1"/>
  <c r="BD69" i="18"/>
  <c r="M2061" i="79" s="1"/>
  <c r="N2061" i="79" s="1"/>
  <c r="R85" i="18"/>
  <c r="BD85" i="18"/>
  <c r="M2077" i="79" s="1"/>
  <c r="N2077" i="79" s="1"/>
  <c r="BC85" i="18"/>
  <c r="M1989" i="79" s="1"/>
  <c r="N1989" i="79" s="1"/>
  <c r="R101" i="18"/>
  <c r="BD101" i="18"/>
  <c r="M2093" i="79" s="1"/>
  <c r="N2093" i="79" s="1"/>
  <c r="BC101" i="18"/>
  <c r="M2005" i="79" s="1"/>
  <c r="N2005" i="79" s="1"/>
  <c r="R117" i="18"/>
  <c r="BD117" i="18"/>
  <c r="M2109" i="79" s="1"/>
  <c r="N2109" i="79" s="1"/>
  <c r="BC117" i="18"/>
  <c r="M2021" i="79" s="1"/>
  <c r="N2021" i="79" s="1"/>
  <c r="R63" i="18"/>
  <c r="BC63" i="18"/>
  <c r="M1967" i="79" s="1"/>
  <c r="N1967" i="79" s="1"/>
  <c r="BD63" i="18"/>
  <c r="M2055" i="79" s="1"/>
  <c r="N2055" i="79" s="1"/>
  <c r="R79" i="18"/>
  <c r="BC79" i="18"/>
  <c r="M1983" i="79" s="1"/>
  <c r="N1983" i="79" s="1"/>
  <c r="BD79" i="18"/>
  <c r="M2071" i="79" s="1"/>
  <c r="N2071" i="79" s="1"/>
  <c r="R111" i="18"/>
  <c r="BD111" i="18"/>
  <c r="M2103" i="79" s="1"/>
  <c r="N2103" i="79" s="1"/>
  <c r="BC111" i="18"/>
  <c r="M2015" i="79" s="1"/>
  <c r="N2015" i="79" s="1"/>
  <c r="R143" i="18"/>
  <c r="BC143" i="18"/>
  <c r="M2047" i="79" s="1"/>
  <c r="N2047" i="79" s="1"/>
  <c r="BD143" i="18"/>
  <c r="R86" i="18"/>
  <c r="BD86" i="18"/>
  <c r="BC86" i="18"/>
  <c r="M1990" i="79" s="1"/>
  <c r="N1990" i="79" s="1"/>
  <c r="R118" i="18"/>
  <c r="BD118" i="18"/>
  <c r="BC118" i="18"/>
  <c r="M2022" i="79" s="1"/>
  <c r="N2022" i="79" s="1"/>
  <c r="R134" i="18"/>
  <c r="BD134" i="18"/>
  <c r="BC134" i="18"/>
  <c r="M2038" i="79" s="1"/>
  <c r="N2038" i="79" s="1"/>
  <c r="R110" i="18"/>
  <c r="BD110" i="18"/>
  <c r="BC110" i="18"/>
  <c r="M2014" i="79" s="1"/>
  <c r="N2014" i="79" s="1"/>
  <c r="R80" i="18"/>
  <c r="BD80" i="18"/>
  <c r="BC80" i="18"/>
  <c r="M1984" i="79" s="1"/>
  <c r="N1984" i="79" s="1"/>
  <c r="R96" i="18"/>
  <c r="BD96" i="18"/>
  <c r="BC96" i="18"/>
  <c r="M2000" i="79" s="1"/>
  <c r="N2000" i="79" s="1"/>
  <c r="R112" i="18"/>
  <c r="BD112" i="18"/>
  <c r="BC112" i="18"/>
  <c r="M2016" i="79" s="1"/>
  <c r="N2016" i="79" s="1"/>
  <c r="R128" i="18"/>
  <c r="BD128" i="18"/>
  <c r="BC128" i="18"/>
  <c r="M2032" i="79" s="1"/>
  <c r="N2032" i="79" s="1"/>
  <c r="R144" i="18"/>
  <c r="BD144" i="18"/>
  <c r="BC144" i="18"/>
  <c r="M2048" i="79" s="1"/>
  <c r="N2048" i="79" s="1"/>
  <c r="AT27" i="13"/>
  <c r="AT26" i="13"/>
  <c r="AT25" i="13"/>
  <c r="AT24" i="13"/>
  <c r="P24" i="13" s="1"/>
  <c r="AT29" i="13"/>
  <c r="S121" i="65"/>
  <c r="S117" i="68"/>
  <c r="S112" i="68"/>
  <c r="AJ99" i="63"/>
  <c r="O99" i="63" s="1"/>
  <c r="AI99" i="63"/>
  <c r="N99" i="63" s="1"/>
  <c r="AH99" i="63"/>
  <c r="AI81" i="63"/>
  <c r="N81" i="63" s="1"/>
  <c r="AH81" i="63"/>
  <c r="AJ81" i="63"/>
  <c r="O81" i="63" s="1"/>
  <c r="AJ116" i="64"/>
  <c r="O116" i="64" s="1"/>
  <c r="AH116" i="64"/>
  <c r="AI116" i="64"/>
  <c r="N116" i="64" s="1"/>
  <c r="AL119" i="67"/>
  <c r="AN119" i="67"/>
  <c r="U119" i="67" s="1"/>
  <c r="AJ115" i="64"/>
  <c r="O115" i="64" s="1"/>
  <c r="AI115" i="64"/>
  <c r="N115" i="64" s="1"/>
  <c r="AH115" i="64"/>
  <c r="AI125" i="64"/>
  <c r="N125" i="64" s="1"/>
  <c r="AH125" i="64"/>
  <c r="AJ125" i="64"/>
  <c r="O125" i="64" s="1"/>
  <c r="AI65" i="64"/>
  <c r="N65" i="64" s="1"/>
  <c r="AJ65" i="64"/>
  <c r="O65" i="64" s="1"/>
  <c r="AH65" i="64"/>
  <c r="AJ84" i="63"/>
  <c r="O84" i="63" s="1"/>
  <c r="AI84" i="63"/>
  <c r="N84" i="63" s="1"/>
  <c r="AH84" i="63"/>
  <c r="AI46" i="63"/>
  <c r="N46" i="63" s="1"/>
  <c r="AG150" i="63" s="1"/>
  <c r="F354" i="71" s="1"/>
  <c r="AJ46" i="63"/>
  <c r="O46" i="63" s="1"/>
  <c r="AH150" i="63" s="1"/>
  <c r="G354" i="71" s="1"/>
  <c r="AH46" i="63"/>
  <c r="AL90" i="67"/>
  <c r="AN90" i="67"/>
  <c r="U90" i="67" s="1"/>
  <c r="AN72" i="67"/>
  <c r="U72" i="67" s="1"/>
  <c r="AL72" i="67"/>
  <c r="AL105" i="67"/>
  <c r="AN105" i="67"/>
  <c r="U105" i="67" s="1"/>
  <c r="AJ121" i="63"/>
  <c r="O121" i="63" s="1"/>
  <c r="AH121" i="63"/>
  <c r="AI121" i="63"/>
  <c r="N121" i="63" s="1"/>
  <c r="AJ130" i="64"/>
  <c r="O130" i="64" s="1"/>
  <c r="AI130" i="64"/>
  <c r="N130" i="64" s="1"/>
  <c r="AH130" i="64"/>
  <c r="AI102" i="63"/>
  <c r="N102" i="63" s="1"/>
  <c r="AH102" i="63"/>
  <c r="AJ102" i="63"/>
  <c r="O102" i="63" s="1"/>
  <c r="AH68" i="64"/>
  <c r="AJ68" i="64"/>
  <c r="O68" i="64" s="1"/>
  <c r="AI68" i="64"/>
  <c r="N68" i="64" s="1"/>
  <c r="AH69" i="63"/>
  <c r="AI69" i="63"/>
  <c r="N69" i="63" s="1"/>
  <c r="AJ69" i="63"/>
  <c r="O69" i="63" s="1"/>
  <c r="AI100" i="64"/>
  <c r="N100" i="64" s="1"/>
  <c r="AJ100" i="64"/>
  <c r="O100" i="64" s="1"/>
  <c r="AH100" i="64"/>
  <c r="AI125" i="63"/>
  <c r="N125" i="63" s="1"/>
  <c r="AH125" i="63"/>
  <c r="AJ125" i="63"/>
  <c r="O125" i="63" s="1"/>
  <c r="AJ54" i="63"/>
  <c r="O54" i="63" s="1"/>
  <c r="AI54" i="63"/>
  <c r="N54" i="63" s="1"/>
  <c r="AH54" i="63"/>
  <c r="AI88" i="63"/>
  <c r="N88" i="63" s="1"/>
  <c r="AJ88" i="63"/>
  <c r="O88" i="63" s="1"/>
  <c r="AH88" i="63"/>
  <c r="AJ85" i="64"/>
  <c r="O85" i="64" s="1"/>
  <c r="AI85" i="64"/>
  <c r="N85" i="64" s="1"/>
  <c r="AH85" i="64"/>
  <c r="AI60" i="63"/>
  <c r="N60" i="63" s="1"/>
  <c r="AJ60" i="63"/>
  <c r="O60" i="63" s="1"/>
  <c r="AH60" i="63"/>
  <c r="AI90" i="63"/>
  <c r="N90" i="63" s="1"/>
  <c r="AJ90" i="63"/>
  <c r="O90" i="63" s="1"/>
  <c r="AH90" i="63"/>
  <c r="AH53" i="64"/>
  <c r="AI53" i="64"/>
  <c r="N53" i="64" s="1"/>
  <c r="AJ53" i="64"/>
  <c r="O53" i="64" s="1"/>
  <c r="AI82" i="64"/>
  <c r="N82" i="64" s="1"/>
  <c r="AJ82" i="64"/>
  <c r="O82" i="64" s="1"/>
  <c r="AH82" i="64"/>
  <c r="AI110" i="63"/>
  <c r="N110" i="63" s="1"/>
  <c r="AH110" i="63"/>
  <c r="AJ110" i="63"/>
  <c r="O110" i="63" s="1"/>
  <c r="AH101" i="63"/>
  <c r="AI101" i="63"/>
  <c r="N101" i="63" s="1"/>
  <c r="AJ101" i="63"/>
  <c r="O101" i="63" s="1"/>
  <c r="AI89" i="64"/>
  <c r="N89" i="64" s="1"/>
  <c r="AH89" i="64"/>
  <c r="AJ89" i="64"/>
  <c r="O89" i="64" s="1"/>
  <c r="AI126" i="64"/>
  <c r="N126" i="64" s="1"/>
  <c r="AH126" i="64"/>
  <c r="AJ126" i="64"/>
  <c r="O126" i="64" s="1"/>
  <c r="AH62" i="64"/>
  <c r="AJ62" i="64"/>
  <c r="O62" i="64" s="1"/>
  <c r="AI62" i="64"/>
  <c r="N62" i="64" s="1"/>
  <c r="AH51" i="63"/>
  <c r="AJ51" i="63"/>
  <c r="O51" i="63" s="1"/>
  <c r="AI51" i="63"/>
  <c r="N51" i="63" s="1"/>
  <c r="AJ89" i="63"/>
  <c r="O89" i="63" s="1"/>
  <c r="AI89" i="63"/>
  <c r="N89" i="63" s="1"/>
  <c r="AH89" i="63"/>
  <c r="AI93" i="64"/>
  <c r="N93" i="64" s="1"/>
  <c r="AH93" i="64"/>
  <c r="AJ93" i="64"/>
  <c r="O93" i="64" s="1"/>
  <c r="S101" i="65"/>
  <c r="AN140" i="67"/>
  <c r="U140" i="67" s="1"/>
  <c r="AL140" i="67"/>
  <c r="AL101" i="67"/>
  <c r="AN101" i="67"/>
  <c r="U101" i="67" s="1"/>
  <c r="AL67" i="67"/>
  <c r="AN67" i="67"/>
  <c r="U67" i="67" s="1"/>
  <c r="AN134" i="67"/>
  <c r="U134" i="67" s="1"/>
  <c r="AL134" i="67"/>
  <c r="AN75" i="67"/>
  <c r="U75" i="67" s="1"/>
  <c r="AL75" i="67"/>
  <c r="AL127" i="67"/>
  <c r="AN127" i="67"/>
  <c r="U127" i="67" s="1"/>
  <c r="AN81" i="67"/>
  <c r="U81" i="67" s="1"/>
  <c r="AL81" i="67"/>
  <c r="AN144" i="67"/>
  <c r="U144" i="67" s="1"/>
  <c r="AL144" i="67"/>
  <c r="AN117" i="67"/>
  <c r="U117" i="67" s="1"/>
  <c r="AL117" i="67"/>
  <c r="AN77" i="67"/>
  <c r="U77" i="67" s="1"/>
  <c r="AL77" i="67"/>
  <c r="AL126" i="67"/>
  <c r="AN126" i="67"/>
  <c r="U126" i="67" s="1"/>
  <c r="AL99" i="67"/>
  <c r="AN99" i="67"/>
  <c r="U99" i="67" s="1"/>
  <c r="AI81" i="64"/>
  <c r="N81" i="64" s="1"/>
  <c r="AH81" i="64"/>
  <c r="AJ81" i="64"/>
  <c r="O81" i="64" s="1"/>
  <c r="AJ50" i="64"/>
  <c r="O50" i="64" s="1"/>
  <c r="AI50" i="64"/>
  <c r="N50" i="64" s="1"/>
  <c r="AH50" i="64"/>
  <c r="AL133" i="67"/>
  <c r="AN133" i="67"/>
  <c r="U133" i="67" s="1"/>
  <c r="AI97" i="64"/>
  <c r="N97" i="64" s="1"/>
  <c r="AH97" i="64"/>
  <c r="AJ97" i="64"/>
  <c r="O97" i="64" s="1"/>
  <c r="AI86" i="63"/>
  <c r="N86" i="63" s="1"/>
  <c r="AJ86" i="63"/>
  <c r="O86" i="63" s="1"/>
  <c r="AH86" i="63"/>
  <c r="AJ85" i="63"/>
  <c r="O85" i="63" s="1"/>
  <c r="AI85" i="63"/>
  <c r="N85" i="63" s="1"/>
  <c r="AH85" i="63"/>
  <c r="AJ98" i="63"/>
  <c r="O98" i="63" s="1"/>
  <c r="AI98" i="63"/>
  <c r="N98" i="63" s="1"/>
  <c r="AH98" i="63"/>
  <c r="AJ60" i="64"/>
  <c r="O60" i="64" s="1"/>
  <c r="AH60" i="64"/>
  <c r="AI60" i="64"/>
  <c r="N60" i="64" s="1"/>
  <c r="AJ86" i="64"/>
  <c r="O86" i="64" s="1"/>
  <c r="AI86" i="64"/>
  <c r="N86" i="64" s="1"/>
  <c r="AH86" i="64"/>
  <c r="AN74" i="67"/>
  <c r="U74" i="67" s="1"/>
  <c r="AL74" i="67"/>
  <c r="AH47" i="64"/>
  <c r="AJ47" i="64"/>
  <c r="O47" i="64" s="1"/>
  <c r="AI47" i="64"/>
  <c r="N47" i="64" s="1"/>
  <c r="AJ71" i="63"/>
  <c r="O71" i="63" s="1"/>
  <c r="AI71" i="63"/>
  <c r="N71" i="63" s="1"/>
  <c r="AH71" i="63"/>
  <c r="AJ105" i="63"/>
  <c r="O105" i="63" s="1"/>
  <c r="AI105" i="63"/>
  <c r="N105" i="63" s="1"/>
  <c r="AH105" i="63"/>
  <c r="AH70" i="64"/>
  <c r="AJ70" i="64"/>
  <c r="O70" i="64" s="1"/>
  <c r="AI70" i="64"/>
  <c r="N70" i="64" s="1"/>
  <c r="AH48" i="63"/>
  <c r="AI48" i="63"/>
  <c r="N48" i="63" s="1"/>
  <c r="AJ48" i="63"/>
  <c r="O48" i="63" s="1"/>
  <c r="AI107" i="64"/>
  <c r="N107" i="64" s="1"/>
  <c r="AH107" i="64"/>
  <c r="AJ107" i="64"/>
  <c r="O107" i="64" s="1"/>
  <c r="AH73" i="64"/>
  <c r="AI73" i="64"/>
  <c r="N73" i="64" s="1"/>
  <c r="AJ73" i="64"/>
  <c r="O73" i="64" s="1"/>
  <c r="AJ56" i="63"/>
  <c r="O56" i="63" s="1"/>
  <c r="AI56" i="63"/>
  <c r="N56" i="63" s="1"/>
  <c r="AH56" i="63"/>
  <c r="AH116" i="63"/>
  <c r="AJ116" i="63"/>
  <c r="O116" i="63" s="1"/>
  <c r="AI116" i="63"/>
  <c r="N116" i="63" s="1"/>
  <c r="AJ102" i="64"/>
  <c r="O102" i="64" s="1"/>
  <c r="AI102" i="64"/>
  <c r="N102" i="64" s="1"/>
  <c r="AH102" i="64"/>
  <c r="AI63" i="63"/>
  <c r="N63" i="63" s="1"/>
  <c r="AH63" i="63"/>
  <c r="AJ63" i="63"/>
  <c r="O63" i="63" s="1"/>
  <c r="AH107" i="63"/>
  <c r="AI107" i="63"/>
  <c r="N107" i="63" s="1"/>
  <c r="AJ107" i="63"/>
  <c r="O107" i="63" s="1"/>
  <c r="AH55" i="64"/>
  <c r="AI55" i="64"/>
  <c r="N55" i="64" s="1"/>
  <c r="AJ55" i="64"/>
  <c r="O55" i="64" s="1"/>
  <c r="AJ87" i="64"/>
  <c r="O87" i="64" s="1"/>
  <c r="AI87" i="64"/>
  <c r="N87" i="64" s="1"/>
  <c r="AH87" i="64"/>
  <c r="AI77" i="64"/>
  <c r="N77" i="64" s="1"/>
  <c r="AH77" i="64"/>
  <c r="AJ77" i="64"/>
  <c r="O77" i="64" s="1"/>
  <c r="AI103" i="63"/>
  <c r="N103" i="63" s="1"/>
  <c r="AJ103" i="63"/>
  <c r="O103" i="63" s="1"/>
  <c r="AH103" i="63"/>
  <c r="AI91" i="64"/>
  <c r="N91" i="64" s="1"/>
  <c r="AH91" i="64"/>
  <c r="AJ91" i="64"/>
  <c r="O91" i="64" s="1"/>
  <c r="AH131" i="64"/>
  <c r="AJ131" i="64"/>
  <c r="O131" i="64" s="1"/>
  <c r="AI131" i="64"/>
  <c r="N131" i="64" s="1"/>
  <c r="AH71" i="64"/>
  <c r="AI71" i="64"/>
  <c r="N71" i="64" s="1"/>
  <c r="AJ71" i="64"/>
  <c r="O71" i="64" s="1"/>
  <c r="AI53" i="63"/>
  <c r="N53" i="63" s="1"/>
  <c r="AJ53" i="63"/>
  <c r="O53" i="63" s="1"/>
  <c r="AH53" i="63"/>
  <c r="AJ117" i="63"/>
  <c r="O117" i="63" s="1"/>
  <c r="AH117" i="63"/>
  <c r="AI117" i="63"/>
  <c r="N117" i="63" s="1"/>
  <c r="AI101" i="64"/>
  <c r="N101" i="64" s="1"/>
  <c r="AH101" i="64"/>
  <c r="AJ101" i="64"/>
  <c r="O101" i="64" s="1"/>
  <c r="AJ137" i="63"/>
  <c r="I341" i="71" s="1"/>
  <c r="AL112" i="67"/>
  <c r="AN112" i="67"/>
  <c r="U112" i="67" s="1"/>
  <c r="AL87" i="67"/>
  <c r="AN87" i="67"/>
  <c r="U87" i="67" s="1"/>
  <c r="AN142" i="67"/>
  <c r="U142" i="67" s="1"/>
  <c r="AL142" i="67"/>
  <c r="AL78" i="67"/>
  <c r="AN78" i="67"/>
  <c r="U78" i="67" s="1"/>
  <c r="AL139" i="67"/>
  <c r="AN139" i="67"/>
  <c r="U139" i="67" s="1"/>
  <c r="AN89" i="67"/>
  <c r="U89" i="67" s="1"/>
  <c r="AL89" i="67"/>
  <c r="AL129" i="67"/>
  <c r="AN129" i="67"/>
  <c r="U129" i="67" s="1"/>
  <c r="AN80" i="67"/>
  <c r="U80" i="67" s="1"/>
  <c r="AL80" i="67"/>
  <c r="AN138" i="67"/>
  <c r="U138" i="67" s="1"/>
  <c r="AL138" i="67"/>
  <c r="AN107" i="67"/>
  <c r="U107" i="67" s="1"/>
  <c r="AL107" i="67"/>
  <c r="AI54" i="64"/>
  <c r="N54" i="64" s="1"/>
  <c r="AJ54" i="64"/>
  <c r="O54" i="64" s="1"/>
  <c r="AH54" i="64"/>
  <c r="AH73" i="63"/>
  <c r="AJ73" i="63"/>
  <c r="O73" i="63" s="1"/>
  <c r="AI73" i="63"/>
  <c r="N73" i="63" s="1"/>
  <c r="AJ112" i="63"/>
  <c r="O112" i="63" s="1"/>
  <c r="AH112" i="63"/>
  <c r="AI112" i="63"/>
  <c r="N112" i="63" s="1"/>
  <c r="AH90" i="64"/>
  <c r="AJ90" i="64"/>
  <c r="O90" i="64" s="1"/>
  <c r="AI90" i="64"/>
  <c r="N90" i="64" s="1"/>
  <c r="AJ104" i="63"/>
  <c r="O104" i="63" s="1"/>
  <c r="AI104" i="63"/>
  <c r="N104" i="63" s="1"/>
  <c r="AH104" i="63"/>
  <c r="AH109" i="64"/>
  <c r="AJ109" i="64"/>
  <c r="O109" i="64" s="1"/>
  <c r="AI109" i="64"/>
  <c r="N109" i="64" s="1"/>
  <c r="AJ79" i="64"/>
  <c r="O79" i="64" s="1"/>
  <c r="AI79" i="64"/>
  <c r="N79" i="64" s="1"/>
  <c r="AH79" i="64"/>
  <c r="AJ66" i="63"/>
  <c r="O66" i="63" s="1"/>
  <c r="AH66" i="63"/>
  <c r="AI66" i="63"/>
  <c r="N66" i="63" s="1"/>
  <c r="AH118" i="63"/>
  <c r="AI118" i="63"/>
  <c r="N118" i="63" s="1"/>
  <c r="AJ118" i="63"/>
  <c r="O118" i="63" s="1"/>
  <c r="AJ114" i="64"/>
  <c r="O114" i="64" s="1"/>
  <c r="AH114" i="64"/>
  <c r="AI114" i="64"/>
  <c r="N114" i="64" s="1"/>
  <c r="AJ64" i="63"/>
  <c r="O64" i="63" s="1"/>
  <c r="AI64" i="63"/>
  <c r="N64" i="63" s="1"/>
  <c r="AH64" i="63"/>
  <c r="AH109" i="63"/>
  <c r="AI109" i="63"/>
  <c r="N109" i="63" s="1"/>
  <c r="AJ109" i="63"/>
  <c r="O109" i="63" s="1"/>
  <c r="AH67" i="64"/>
  <c r="AI67" i="64"/>
  <c r="N67" i="64" s="1"/>
  <c r="AJ67" i="64"/>
  <c r="O67" i="64" s="1"/>
  <c r="AI94" i="64"/>
  <c r="N94" i="64" s="1"/>
  <c r="AH94" i="64"/>
  <c r="AJ94" i="64"/>
  <c r="O94" i="64" s="1"/>
  <c r="AI72" i="63"/>
  <c r="N72" i="63" s="1"/>
  <c r="AJ72" i="63"/>
  <c r="O72" i="63" s="1"/>
  <c r="AH72" i="63"/>
  <c r="AJ113" i="63"/>
  <c r="O113" i="63" s="1"/>
  <c r="AH113" i="63"/>
  <c r="AI113" i="63"/>
  <c r="N113" i="63" s="1"/>
  <c r="AI96" i="64"/>
  <c r="N96" i="64" s="1"/>
  <c r="AJ96" i="64"/>
  <c r="O96" i="64" s="1"/>
  <c r="AH96" i="64"/>
  <c r="AI47" i="63"/>
  <c r="N47" i="63" s="1"/>
  <c r="AG159" i="63" s="1"/>
  <c r="F363" i="71" s="1"/>
  <c r="AH47" i="63"/>
  <c r="AJ47" i="63"/>
  <c r="O47" i="63" s="1"/>
  <c r="AH159" i="63" s="1"/>
  <c r="G363" i="71" s="1"/>
  <c r="AJ84" i="64"/>
  <c r="O84" i="64" s="1"/>
  <c r="AI84" i="64"/>
  <c r="N84" i="64" s="1"/>
  <c r="AH84" i="64"/>
  <c r="AI55" i="63"/>
  <c r="N55" i="63" s="1"/>
  <c r="AH55" i="63"/>
  <c r="AJ55" i="63"/>
  <c r="O55" i="63" s="1"/>
  <c r="AI119" i="63"/>
  <c r="N119" i="63" s="1"/>
  <c r="AH119" i="63"/>
  <c r="AJ119" i="63"/>
  <c r="O119" i="63" s="1"/>
  <c r="AH113" i="64"/>
  <c r="AJ113" i="64"/>
  <c r="O113" i="64" s="1"/>
  <c r="AI113" i="64"/>
  <c r="N113" i="64" s="1"/>
  <c r="AN122" i="67"/>
  <c r="U122" i="67" s="1"/>
  <c r="AL122" i="67"/>
  <c r="AN98" i="67"/>
  <c r="U98" i="67" s="1"/>
  <c r="AL98" i="67"/>
  <c r="AN93" i="67"/>
  <c r="U93" i="67" s="1"/>
  <c r="AL93" i="67"/>
  <c r="AN84" i="67"/>
  <c r="U84" i="67" s="1"/>
  <c r="AL84" i="67"/>
  <c r="AN147" i="67"/>
  <c r="U147" i="67" s="1"/>
  <c r="AL147" i="67"/>
  <c r="AL100" i="67"/>
  <c r="AN100" i="67"/>
  <c r="U100" i="67" s="1"/>
  <c r="AL141" i="67"/>
  <c r="AN141" i="67"/>
  <c r="U141" i="67" s="1"/>
  <c r="AL83" i="67"/>
  <c r="AN83" i="67"/>
  <c r="U83" i="67" s="1"/>
  <c r="AN146" i="67"/>
  <c r="U146" i="67" s="1"/>
  <c r="AL146" i="67"/>
  <c r="AL110" i="67"/>
  <c r="AN110" i="67"/>
  <c r="U110" i="67" s="1"/>
  <c r="AJ118" i="64"/>
  <c r="O118" i="64" s="1"/>
  <c r="AI118" i="64"/>
  <c r="N118" i="64" s="1"/>
  <c r="AH118" i="64"/>
  <c r="AJ83" i="63"/>
  <c r="O83" i="63" s="1"/>
  <c r="AI83" i="63"/>
  <c r="N83" i="63" s="1"/>
  <c r="AH83" i="63"/>
  <c r="AJ96" i="63"/>
  <c r="O96" i="63" s="1"/>
  <c r="AH96" i="63"/>
  <c r="AI96" i="63"/>
  <c r="N96" i="63" s="1"/>
  <c r="AH128" i="64"/>
  <c r="AI128" i="64"/>
  <c r="N128" i="64" s="1"/>
  <c r="AJ128" i="64"/>
  <c r="O128" i="64" s="1"/>
  <c r="AJ64" i="64"/>
  <c r="O64" i="64" s="1"/>
  <c r="AI64" i="64"/>
  <c r="N64" i="64" s="1"/>
  <c r="AH64" i="64"/>
  <c r="AN85" i="67"/>
  <c r="U85" i="67" s="1"/>
  <c r="AL85" i="67"/>
  <c r="AN118" i="67"/>
  <c r="U118" i="67" s="1"/>
  <c r="AL118" i="67"/>
  <c r="AL114" i="67"/>
  <c r="AN114" i="67"/>
  <c r="U114" i="67" s="1"/>
  <c r="AN71" i="67"/>
  <c r="U71" i="67" s="1"/>
  <c r="AL71" i="67"/>
  <c r="AI108" i="63"/>
  <c r="N108" i="63" s="1"/>
  <c r="AH108" i="63"/>
  <c r="AJ108" i="63"/>
  <c r="O108" i="63" s="1"/>
  <c r="AJ100" i="63"/>
  <c r="O100" i="63" s="1"/>
  <c r="AH100" i="63"/>
  <c r="AI100" i="63"/>
  <c r="N100" i="63" s="1"/>
  <c r="AJ52" i="63"/>
  <c r="O52" i="63" s="1"/>
  <c r="AI52" i="63"/>
  <c r="N52" i="63" s="1"/>
  <c r="AH52" i="63"/>
  <c r="AI48" i="64"/>
  <c r="N48" i="64" s="1"/>
  <c r="AH48" i="64"/>
  <c r="AJ48" i="64"/>
  <c r="O48" i="64" s="1"/>
  <c r="AI69" i="64"/>
  <c r="N69" i="64" s="1"/>
  <c r="AJ69" i="64"/>
  <c r="O69" i="64" s="1"/>
  <c r="AH69" i="64"/>
  <c r="AN88" i="67"/>
  <c r="U88" i="67" s="1"/>
  <c r="AL88" i="67"/>
  <c r="S58" i="57"/>
  <c r="AM161" i="57" s="1"/>
  <c r="K289" i="71" s="1"/>
  <c r="AP157" i="23"/>
  <c r="K162" i="70" s="1"/>
  <c r="AN158" i="23"/>
  <c r="I163" i="70" s="1"/>
  <c r="AQ157" i="23"/>
  <c r="L162" i="70" s="1"/>
  <c r="AO158" i="23"/>
  <c r="J163" i="70" s="1"/>
  <c r="AP158" i="23"/>
  <c r="K163" i="70" s="1"/>
  <c r="AL157" i="23"/>
  <c r="G162" i="70" s="1"/>
  <c r="AO157" i="23"/>
  <c r="J162" i="70" s="1"/>
  <c r="AQ158" i="23"/>
  <c r="L163" i="70" s="1"/>
  <c r="AM157" i="23"/>
  <c r="H162" i="70" s="1"/>
  <c r="AM156" i="23"/>
  <c r="H161" i="70" s="1"/>
  <c r="AN157" i="23"/>
  <c r="I162" i="70" s="1"/>
  <c r="AN156" i="23"/>
  <c r="I161" i="70" s="1"/>
  <c r="AM158" i="23"/>
  <c r="H163" i="70" s="1"/>
  <c r="AL158" i="23"/>
  <c r="G163" i="70" s="1"/>
  <c r="AL156" i="23"/>
  <c r="G161" i="70" s="1"/>
  <c r="AI59" i="64"/>
  <c r="N59" i="64" s="1"/>
  <c r="AH59" i="64"/>
  <c r="AJ59" i="64"/>
  <c r="O59" i="64" s="1"/>
  <c r="AJ93" i="63"/>
  <c r="O93" i="63" s="1"/>
  <c r="AH93" i="63"/>
  <c r="AI93" i="63"/>
  <c r="N93" i="63" s="1"/>
  <c r="AJ114" i="63"/>
  <c r="O114" i="63" s="1"/>
  <c r="AI114" i="63"/>
  <c r="N114" i="63" s="1"/>
  <c r="AH114" i="63"/>
  <c r="AI92" i="64"/>
  <c r="N92" i="64" s="1"/>
  <c r="AH92" i="64"/>
  <c r="AJ92" i="64"/>
  <c r="O92" i="64" s="1"/>
  <c r="AH131" i="63"/>
  <c r="AJ131" i="63"/>
  <c r="O131" i="63" s="1"/>
  <c r="AI131" i="63"/>
  <c r="N131" i="63" s="1"/>
  <c r="AJ112" i="64"/>
  <c r="O112" i="64" s="1"/>
  <c r="AH112" i="64"/>
  <c r="AI112" i="64"/>
  <c r="N112" i="64" s="1"/>
  <c r="AJ88" i="64"/>
  <c r="O88" i="64" s="1"/>
  <c r="AI88" i="64"/>
  <c r="N88" i="64" s="1"/>
  <c r="AH88" i="64"/>
  <c r="AH75" i="63"/>
  <c r="AI75" i="63"/>
  <c r="N75" i="63" s="1"/>
  <c r="AJ75" i="63"/>
  <c r="O75" i="63" s="1"/>
  <c r="AJ46" i="64"/>
  <c r="O46" i="64" s="1"/>
  <c r="AI46" i="64"/>
  <c r="N46" i="64" s="1"/>
  <c r="AH46" i="64"/>
  <c r="AJ117" i="64"/>
  <c r="O117" i="64" s="1"/>
  <c r="AI117" i="64"/>
  <c r="N117" i="64" s="1"/>
  <c r="AH117" i="64"/>
  <c r="AI65" i="63"/>
  <c r="N65" i="63" s="1"/>
  <c r="AH65" i="63"/>
  <c r="AJ65" i="63"/>
  <c r="O65" i="63" s="1"/>
  <c r="AI111" i="63"/>
  <c r="N111" i="63" s="1"/>
  <c r="AH111" i="63"/>
  <c r="AJ111" i="63"/>
  <c r="O111" i="63" s="1"/>
  <c r="AJ72" i="64"/>
  <c r="O72" i="64" s="1"/>
  <c r="AI72" i="64"/>
  <c r="N72" i="64" s="1"/>
  <c r="AH72" i="64"/>
  <c r="AJ111" i="64"/>
  <c r="O111" i="64" s="1"/>
  <c r="AI111" i="64"/>
  <c r="N111" i="64" s="1"/>
  <c r="AH111" i="64"/>
  <c r="AJ74" i="63"/>
  <c r="O74" i="63" s="1"/>
  <c r="AI74" i="63"/>
  <c r="N74" i="63" s="1"/>
  <c r="AH74" i="63"/>
  <c r="AH115" i="63"/>
  <c r="AJ115" i="63"/>
  <c r="O115" i="63" s="1"/>
  <c r="AI115" i="63"/>
  <c r="N115" i="63" s="1"/>
  <c r="AJ99" i="64"/>
  <c r="O99" i="64" s="1"/>
  <c r="AH99" i="64"/>
  <c r="AI99" i="64"/>
  <c r="N99" i="64" s="1"/>
  <c r="AJ49" i="63"/>
  <c r="O49" i="63" s="1"/>
  <c r="AH49" i="63"/>
  <c r="AI49" i="63"/>
  <c r="N49" i="63" s="1"/>
  <c r="AI98" i="64"/>
  <c r="N98" i="64" s="1"/>
  <c r="AJ98" i="64"/>
  <c r="O98" i="64" s="1"/>
  <c r="AH98" i="64"/>
  <c r="AH57" i="63"/>
  <c r="AJ57" i="63"/>
  <c r="O57" i="63" s="1"/>
  <c r="AI57" i="63"/>
  <c r="N57" i="63" s="1"/>
  <c r="AH45" i="64"/>
  <c r="AJ45" i="64"/>
  <c r="O45" i="64" s="1"/>
  <c r="AH151" i="64" s="1"/>
  <c r="G392" i="71" s="1"/>
  <c r="AI45" i="64"/>
  <c r="N45" i="64" s="1"/>
  <c r="AG151" i="64" s="1"/>
  <c r="F392" i="71" s="1"/>
  <c r="AI121" i="64"/>
  <c r="N121" i="64" s="1"/>
  <c r="AH121" i="64"/>
  <c r="AJ121" i="64"/>
  <c r="O121" i="64" s="1"/>
  <c r="AL79" i="67"/>
  <c r="AN79" i="67"/>
  <c r="U79" i="67" s="1"/>
  <c r="AL70" i="67"/>
  <c r="AN70" i="67"/>
  <c r="U70" i="67" s="1"/>
  <c r="AN125" i="67"/>
  <c r="U125" i="67" s="1"/>
  <c r="AL125" i="67"/>
  <c r="AL106" i="67"/>
  <c r="AN106" i="67"/>
  <c r="U106" i="67" s="1"/>
  <c r="AL116" i="67"/>
  <c r="AN116" i="67"/>
  <c r="U116" i="67" s="1"/>
  <c r="AN92" i="67"/>
  <c r="U92" i="67" s="1"/>
  <c r="AL92" i="67"/>
  <c r="AL108" i="67"/>
  <c r="AN108" i="67"/>
  <c r="U108" i="67" s="1"/>
  <c r="AL149" i="67"/>
  <c r="AN149" i="67"/>
  <c r="U149" i="67" s="1"/>
  <c r="AN91" i="67"/>
  <c r="U91" i="67" s="1"/>
  <c r="AL91" i="67"/>
  <c r="AN132" i="67"/>
  <c r="U132" i="67" s="1"/>
  <c r="AL132" i="67"/>
  <c r="AH91" i="63"/>
  <c r="AI91" i="63"/>
  <c r="N91" i="63" s="1"/>
  <c r="AJ91" i="63"/>
  <c r="O91" i="63" s="1"/>
  <c r="AJ83" i="64"/>
  <c r="O83" i="64" s="1"/>
  <c r="AI83" i="64"/>
  <c r="N83" i="64" s="1"/>
  <c r="AH83" i="64"/>
  <c r="AI63" i="64"/>
  <c r="N63" i="64" s="1"/>
  <c r="AJ63" i="64"/>
  <c r="O63" i="64" s="1"/>
  <c r="AH63" i="64"/>
  <c r="AH78" i="64"/>
  <c r="AI78" i="64"/>
  <c r="N78" i="64" s="1"/>
  <c r="AJ78" i="64"/>
  <c r="O78" i="64" s="1"/>
  <c r="AJ132" i="63"/>
  <c r="O132" i="63" s="1"/>
  <c r="AI132" i="63"/>
  <c r="N132" i="63" s="1"/>
  <c r="AH132" i="63"/>
  <c r="AL82" i="67"/>
  <c r="AN82" i="67"/>
  <c r="U82" i="67" s="1"/>
  <c r="AN97" i="67"/>
  <c r="U97" i="67" s="1"/>
  <c r="AL97" i="67"/>
  <c r="AL128" i="67"/>
  <c r="AN128" i="67"/>
  <c r="U128" i="67" s="1"/>
  <c r="AN130" i="67"/>
  <c r="U130" i="67" s="1"/>
  <c r="AL130" i="67"/>
  <c r="AN124" i="67"/>
  <c r="U124" i="67" s="1"/>
  <c r="AL124" i="67"/>
  <c r="AL136" i="67"/>
  <c r="AN136" i="67"/>
  <c r="U136" i="67" s="1"/>
  <c r="AH66" i="64"/>
  <c r="AJ66" i="64"/>
  <c r="O66" i="64" s="1"/>
  <c r="AI66" i="64"/>
  <c r="N66" i="64" s="1"/>
  <c r="AI95" i="63"/>
  <c r="N95" i="63" s="1"/>
  <c r="AJ95" i="63"/>
  <c r="O95" i="63" s="1"/>
  <c r="AH95" i="63"/>
  <c r="AI127" i="63"/>
  <c r="N127" i="63" s="1"/>
  <c r="AH127" i="63"/>
  <c r="AJ127" i="63"/>
  <c r="O127" i="63" s="1"/>
  <c r="AI95" i="64"/>
  <c r="N95" i="64" s="1"/>
  <c r="AH95" i="64"/>
  <c r="AJ95" i="64"/>
  <c r="O95" i="64" s="1"/>
  <c r="AJ120" i="64"/>
  <c r="O120" i="64" s="1"/>
  <c r="AI120" i="64"/>
  <c r="N120" i="64" s="1"/>
  <c r="AH120" i="64"/>
  <c r="AJ103" i="64"/>
  <c r="O103" i="64" s="1"/>
  <c r="AH103" i="64"/>
  <c r="AI103" i="64"/>
  <c r="N103" i="64" s="1"/>
  <c r="AJ77" i="63"/>
  <c r="O77" i="63" s="1"/>
  <c r="AH77" i="63"/>
  <c r="AI77" i="63"/>
  <c r="N77" i="63" s="1"/>
  <c r="AI51" i="64"/>
  <c r="N51" i="64" s="1"/>
  <c r="AJ51" i="64"/>
  <c r="O51" i="64" s="1"/>
  <c r="AH51" i="64"/>
  <c r="AJ122" i="64"/>
  <c r="O122" i="64" s="1"/>
  <c r="AH122" i="64"/>
  <c r="AI122" i="64"/>
  <c r="N122" i="64" s="1"/>
  <c r="AH68" i="63"/>
  <c r="AJ68" i="63"/>
  <c r="O68" i="63" s="1"/>
  <c r="AI68" i="63"/>
  <c r="N68" i="63" s="1"/>
  <c r="AJ120" i="63"/>
  <c r="O120" i="63" s="1"/>
  <c r="AH120" i="63"/>
  <c r="AI120" i="63"/>
  <c r="N120" i="63" s="1"/>
  <c r="AJ74" i="64"/>
  <c r="O74" i="64" s="1"/>
  <c r="AI74" i="64"/>
  <c r="N74" i="64" s="1"/>
  <c r="AH74" i="64"/>
  <c r="AJ124" i="64"/>
  <c r="O124" i="64" s="1"/>
  <c r="AH124" i="64"/>
  <c r="AI124" i="64"/>
  <c r="N124" i="64" s="1"/>
  <c r="AJ92" i="63"/>
  <c r="O92" i="63" s="1"/>
  <c r="AH92" i="63"/>
  <c r="AI92" i="63"/>
  <c r="N92" i="63" s="1"/>
  <c r="AJ126" i="63"/>
  <c r="O126" i="63" s="1"/>
  <c r="AI126" i="63"/>
  <c r="N126" i="63" s="1"/>
  <c r="AH126" i="63"/>
  <c r="AH104" i="64"/>
  <c r="AJ104" i="64"/>
  <c r="O104" i="64" s="1"/>
  <c r="AI104" i="64"/>
  <c r="N104" i="64" s="1"/>
  <c r="AJ62" i="63"/>
  <c r="O62" i="63" s="1"/>
  <c r="AI62" i="63"/>
  <c r="N62" i="63" s="1"/>
  <c r="AH62" i="63"/>
  <c r="AI108" i="64"/>
  <c r="N108" i="64" s="1"/>
  <c r="AH108" i="64"/>
  <c r="AJ108" i="64"/>
  <c r="O108" i="64" s="1"/>
  <c r="AI76" i="63"/>
  <c r="N76" i="63" s="1"/>
  <c r="AH76" i="63"/>
  <c r="AJ76" i="63"/>
  <c r="O76" i="63" s="1"/>
  <c r="AH52" i="64"/>
  <c r="AJ52" i="64"/>
  <c r="O52" i="64" s="1"/>
  <c r="AI52" i="64"/>
  <c r="N52" i="64" s="1"/>
  <c r="AI123" i="64"/>
  <c r="N123" i="64" s="1"/>
  <c r="AH123" i="64"/>
  <c r="AJ123" i="64"/>
  <c r="O123" i="64" s="1"/>
  <c r="AN96" i="67"/>
  <c r="U96" i="67" s="1"/>
  <c r="AL96" i="67"/>
  <c r="AL73" i="67"/>
  <c r="AN73" i="67"/>
  <c r="U73" i="67" s="1"/>
  <c r="AL137" i="67"/>
  <c r="AN137" i="67"/>
  <c r="U137" i="67" s="1"/>
  <c r="AN109" i="67"/>
  <c r="U109" i="67" s="1"/>
  <c r="AL109" i="67"/>
  <c r="AL131" i="67"/>
  <c r="AN131" i="67"/>
  <c r="U131" i="67" s="1"/>
  <c r="AN95" i="67"/>
  <c r="U95" i="67" s="1"/>
  <c r="AL95" i="67"/>
  <c r="AL111" i="67"/>
  <c r="AN111" i="67"/>
  <c r="U111" i="67" s="1"/>
  <c r="AN86" i="67"/>
  <c r="U86" i="67" s="1"/>
  <c r="AL86" i="67"/>
  <c r="AL102" i="67"/>
  <c r="AN102" i="67"/>
  <c r="U102" i="67" s="1"/>
  <c r="AN135" i="67"/>
  <c r="U135" i="67" s="1"/>
  <c r="AL135" i="67"/>
  <c r="AI49" i="64"/>
  <c r="N49" i="64" s="1"/>
  <c r="AJ49" i="64"/>
  <c r="O49" i="64" s="1"/>
  <c r="AH49" i="64"/>
  <c r="AI67" i="63"/>
  <c r="N67" i="63" s="1"/>
  <c r="AH67" i="63"/>
  <c r="AJ67" i="63"/>
  <c r="O67" i="63" s="1"/>
  <c r="AJ123" i="63"/>
  <c r="O123" i="63" s="1"/>
  <c r="AH123" i="63"/>
  <c r="AI123" i="63"/>
  <c r="N123" i="63" s="1"/>
  <c r="AJ124" i="63"/>
  <c r="O124" i="63" s="1"/>
  <c r="AI124" i="63"/>
  <c r="N124" i="63" s="1"/>
  <c r="AH124" i="63"/>
  <c r="AJ61" i="63"/>
  <c r="O61" i="63" s="1"/>
  <c r="AI61" i="63"/>
  <c r="N61" i="63" s="1"/>
  <c r="AH61" i="63"/>
  <c r="AH80" i="63"/>
  <c r="AI80" i="63"/>
  <c r="N80" i="63" s="1"/>
  <c r="AJ80" i="63"/>
  <c r="O80" i="63" s="1"/>
  <c r="AL69" i="67"/>
  <c r="AN69" i="67"/>
  <c r="U69" i="67" s="1"/>
  <c r="AL120" i="67"/>
  <c r="AN120" i="67"/>
  <c r="U120" i="67" s="1"/>
  <c r="AJ56" i="64"/>
  <c r="O56" i="64" s="1"/>
  <c r="AH56" i="64"/>
  <c r="AI56" i="64"/>
  <c r="N56" i="64" s="1"/>
  <c r="AJ106" i="63"/>
  <c r="O106" i="63" s="1"/>
  <c r="AH106" i="63"/>
  <c r="AI106" i="63"/>
  <c r="N106" i="63" s="1"/>
  <c r="AJ58" i="63"/>
  <c r="O58" i="63" s="1"/>
  <c r="AI58" i="63"/>
  <c r="N58" i="63" s="1"/>
  <c r="AH58" i="63"/>
  <c r="AJ80" i="64"/>
  <c r="O80" i="64" s="1"/>
  <c r="AH80" i="64"/>
  <c r="AI80" i="64"/>
  <c r="N80" i="64" s="1"/>
  <c r="AJ119" i="64"/>
  <c r="O119" i="64" s="1"/>
  <c r="AI119" i="64"/>
  <c r="N119" i="64" s="1"/>
  <c r="AH119" i="64"/>
  <c r="AI87" i="63"/>
  <c r="N87" i="63" s="1"/>
  <c r="AH87" i="63"/>
  <c r="AJ87" i="63"/>
  <c r="O87" i="63" s="1"/>
  <c r="AN123" i="67"/>
  <c r="U123" i="67" s="1"/>
  <c r="AL123" i="67"/>
  <c r="AI82" i="63"/>
  <c r="N82" i="63" s="1"/>
  <c r="AJ82" i="63"/>
  <c r="O82" i="63" s="1"/>
  <c r="AH82" i="63"/>
  <c r="AI75" i="64"/>
  <c r="N75" i="64" s="1"/>
  <c r="AJ75" i="64"/>
  <c r="O75" i="64" s="1"/>
  <c r="AH75" i="64"/>
  <c r="AJ97" i="63"/>
  <c r="O97" i="63" s="1"/>
  <c r="AH97" i="63"/>
  <c r="AI97" i="63"/>
  <c r="N97" i="63" s="1"/>
  <c r="AJ129" i="63"/>
  <c r="O129" i="63" s="1"/>
  <c r="AI129" i="63"/>
  <c r="N129" i="63" s="1"/>
  <c r="AH129" i="63"/>
  <c r="AH105" i="64"/>
  <c r="AJ105" i="64"/>
  <c r="O105" i="64" s="1"/>
  <c r="AI105" i="64"/>
  <c r="N105" i="64" s="1"/>
  <c r="AJ61" i="64"/>
  <c r="O61" i="64" s="1"/>
  <c r="AH61" i="64"/>
  <c r="AI61" i="64"/>
  <c r="N61" i="64" s="1"/>
  <c r="AH127" i="64"/>
  <c r="AJ127" i="64"/>
  <c r="O127" i="64" s="1"/>
  <c r="AI127" i="64"/>
  <c r="N127" i="64" s="1"/>
  <c r="AJ50" i="63"/>
  <c r="O50" i="63" s="1"/>
  <c r="AH50" i="63"/>
  <c r="AI50" i="63"/>
  <c r="N50" i="63" s="1"/>
  <c r="AI79" i="63"/>
  <c r="N79" i="63" s="1"/>
  <c r="AJ79" i="63"/>
  <c r="O79" i="63" s="1"/>
  <c r="AH79" i="63"/>
  <c r="AJ58" i="64"/>
  <c r="O58" i="64" s="1"/>
  <c r="AI58" i="64"/>
  <c r="N58" i="64" s="1"/>
  <c r="AH58" i="64"/>
  <c r="AH59" i="63"/>
  <c r="AI59" i="63"/>
  <c r="N59" i="63" s="1"/>
  <c r="AJ59" i="63"/>
  <c r="O59" i="63" s="1"/>
  <c r="AJ70" i="63"/>
  <c r="O70" i="63" s="1"/>
  <c r="AI70" i="63"/>
  <c r="N70" i="63" s="1"/>
  <c r="AH70" i="63"/>
  <c r="AH122" i="63"/>
  <c r="AJ122" i="63"/>
  <c r="O122" i="63" s="1"/>
  <c r="AI122" i="63"/>
  <c r="N122" i="63" s="1"/>
  <c r="AJ76" i="64"/>
  <c r="O76" i="64" s="1"/>
  <c r="AI76" i="64"/>
  <c r="N76" i="64" s="1"/>
  <c r="AH76" i="64"/>
  <c r="AI129" i="64"/>
  <c r="N129" i="64" s="1"/>
  <c r="AH129" i="64"/>
  <c r="AJ129" i="64"/>
  <c r="O129" i="64" s="1"/>
  <c r="AI94" i="63"/>
  <c r="N94" i="63" s="1"/>
  <c r="AJ94" i="63"/>
  <c r="O94" i="63" s="1"/>
  <c r="AH94" i="63"/>
  <c r="AI128" i="63"/>
  <c r="N128" i="63" s="1"/>
  <c r="AH128" i="63"/>
  <c r="AJ128" i="63"/>
  <c r="O128" i="63" s="1"/>
  <c r="AJ106" i="64"/>
  <c r="O106" i="64" s="1"/>
  <c r="AI106" i="64"/>
  <c r="N106" i="64" s="1"/>
  <c r="AH106" i="64"/>
  <c r="AH130" i="63"/>
  <c r="AJ130" i="63"/>
  <c r="O130" i="63" s="1"/>
  <c r="AI130" i="63"/>
  <c r="N130" i="63" s="1"/>
  <c r="AH110" i="64"/>
  <c r="AJ110" i="64"/>
  <c r="O110" i="64" s="1"/>
  <c r="AI110" i="64"/>
  <c r="N110" i="64" s="1"/>
  <c r="AH78" i="63"/>
  <c r="AI78" i="63"/>
  <c r="N78" i="63" s="1"/>
  <c r="AJ78" i="63"/>
  <c r="O78" i="63" s="1"/>
  <c r="AH57" i="64"/>
  <c r="AI57" i="64"/>
  <c r="N57" i="64" s="1"/>
  <c r="AJ57" i="64"/>
  <c r="O57" i="64" s="1"/>
  <c r="AN104" i="67"/>
  <c r="U104" i="67" s="1"/>
  <c r="AL104" i="67"/>
  <c r="AN76" i="67"/>
  <c r="U76" i="67" s="1"/>
  <c r="AL76" i="67"/>
  <c r="AL145" i="67"/>
  <c r="AN145" i="67"/>
  <c r="U145" i="67" s="1"/>
  <c r="AN115" i="67"/>
  <c r="U115" i="67" s="1"/>
  <c r="AL115" i="67"/>
  <c r="AN148" i="67"/>
  <c r="U148" i="67" s="1"/>
  <c r="AL148" i="67"/>
  <c r="AL103" i="67"/>
  <c r="AN103" i="67"/>
  <c r="U103" i="67" s="1"/>
  <c r="AN121" i="67"/>
  <c r="U121" i="67" s="1"/>
  <c r="AL121" i="67"/>
  <c r="AL94" i="67"/>
  <c r="AN94" i="67"/>
  <c r="U94" i="67" s="1"/>
  <c r="AL113" i="67"/>
  <c r="AN113" i="67"/>
  <c r="U113" i="67" s="1"/>
  <c r="AN68" i="67"/>
  <c r="U68" i="67" s="1"/>
  <c r="AL68" i="67"/>
  <c r="AL143" i="67"/>
  <c r="AN143" i="67"/>
  <c r="U143" i="67" s="1"/>
  <c r="AT66" i="13"/>
  <c r="AU66" i="13"/>
  <c r="AT75" i="13"/>
  <c r="AU75" i="13"/>
  <c r="M1045" i="79" s="1"/>
  <c r="N1045" i="79" s="1"/>
  <c r="AT60" i="13"/>
  <c r="AU60" i="13"/>
  <c r="AT77" i="13"/>
  <c r="AU77" i="13"/>
  <c r="AU30" i="13"/>
  <c r="M1000" i="79" s="1"/>
  <c r="N1000" i="79" s="1"/>
  <c r="AT30" i="13"/>
  <c r="AT94" i="13"/>
  <c r="AU94" i="13"/>
  <c r="M1064" i="79" s="1"/>
  <c r="N1064" i="79" s="1"/>
  <c r="AU47" i="13"/>
  <c r="AT47" i="13"/>
  <c r="AU80" i="13"/>
  <c r="AT80" i="13"/>
  <c r="AT73" i="13"/>
  <c r="AU73" i="13"/>
  <c r="AT81" i="13"/>
  <c r="AU81" i="13"/>
  <c r="M1051" i="79" s="1"/>
  <c r="N1051" i="79" s="1"/>
  <c r="AU89" i="13"/>
  <c r="M1059" i="79" s="1"/>
  <c r="N1059" i="79" s="1"/>
  <c r="AT89" i="13"/>
  <c r="AT97" i="13"/>
  <c r="AU97" i="13"/>
  <c r="AT105" i="13"/>
  <c r="AU105" i="13"/>
  <c r="AU57" i="13"/>
  <c r="M1027" i="79" s="1"/>
  <c r="N1027" i="79" s="1"/>
  <c r="AT57" i="13"/>
  <c r="AT65" i="13"/>
  <c r="AU65" i="13"/>
  <c r="AU24" i="13"/>
  <c r="AU28" i="13"/>
  <c r="AU106" i="13"/>
  <c r="AT106" i="13"/>
  <c r="AT100" i="13"/>
  <c r="AU100" i="13"/>
  <c r="M1070" i="79" s="1"/>
  <c r="N1070" i="79" s="1"/>
  <c r="AU56" i="13"/>
  <c r="AT56" i="13"/>
  <c r="AT50" i="13"/>
  <c r="AU50" i="13"/>
  <c r="AT61" i="13"/>
  <c r="AU61" i="13"/>
  <c r="AT78" i="13"/>
  <c r="AU78" i="13"/>
  <c r="M1048" i="79" s="1"/>
  <c r="N1048" i="79" s="1"/>
  <c r="AT67" i="13"/>
  <c r="AU67" i="13"/>
  <c r="AT69" i="13"/>
  <c r="AU69" i="13"/>
  <c r="AT86" i="13"/>
  <c r="AU86" i="13"/>
  <c r="AU103" i="13"/>
  <c r="M1073" i="79" s="1"/>
  <c r="N1073" i="79" s="1"/>
  <c r="AT103" i="13"/>
  <c r="AT72" i="13"/>
  <c r="AU72" i="13"/>
  <c r="AT41" i="13"/>
  <c r="AU41" i="13"/>
  <c r="AT23" i="13"/>
  <c r="AU74" i="13"/>
  <c r="AT74" i="13"/>
  <c r="AU83" i="13"/>
  <c r="M1053" i="79" s="1"/>
  <c r="N1053" i="79" s="1"/>
  <c r="AT83" i="13"/>
  <c r="AU68" i="13"/>
  <c r="AT68" i="13"/>
  <c r="AU85" i="13"/>
  <c r="AT85" i="13"/>
  <c r="AT38" i="13"/>
  <c r="AU38" i="13"/>
  <c r="M1008" i="79" s="1"/>
  <c r="N1008" i="79" s="1"/>
  <c r="AT102" i="13"/>
  <c r="AU102" i="13"/>
  <c r="AT55" i="13"/>
  <c r="AU55" i="13"/>
  <c r="AT88" i="13"/>
  <c r="AU88" i="13"/>
  <c r="AU42" i="13"/>
  <c r="AT42" i="13"/>
  <c r="AT53" i="13"/>
  <c r="AU53" i="13"/>
  <c r="AT70" i="13"/>
  <c r="AU70" i="13"/>
  <c r="AT87" i="13"/>
  <c r="AU87" i="13"/>
  <c r="AU59" i="13"/>
  <c r="AT59" i="13"/>
  <c r="AU58" i="13"/>
  <c r="M1028" i="79" s="1"/>
  <c r="N1028" i="79" s="1"/>
  <c r="AT58" i="13"/>
  <c r="AT52" i="13"/>
  <c r="AU52" i="13"/>
  <c r="AT49" i="13"/>
  <c r="AU49" i="13"/>
  <c r="AT82" i="13"/>
  <c r="AU82" i="13"/>
  <c r="M1052" i="79" s="1"/>
  <c r="N1052" i="79" s="1"/>
  <c r="AU91" i="13"/>
  <c r="M1061" i="79" s="1"/>
  <c r="N1061" i="79" s="1"/>
  <c r="AT91" i="13"/>
  <c r="AU76" i="13"/>
  <c r="AT76" i="13"/>
  <c r="AT93" i="13"/>
  <c r="AU93" i="13"/>
  <c r="AU46" i="13"/>
  <c r="AT46" i="13"/>
  <c r="AU63" i="13"/>
  <c r="M1033" i="79" s="1"/>
  <c r="N1033" i="79" s="1"/>
  <c r="AT63" i="13"/>
  <c r="AT32" i="13"/>
  <c r="AU32" i="13"/>
  <c r="AU96" i="13"/>
  <c r="AT96" i="13"/>
  <c r="AU25" i="13"/>
  <c r="AU29" i="13"/>
  <c r="M999" i="79" s="1"/>
  <c r="N999" i="79" s="1"/>
  <c r="AU95" i="13"/>
  <c r="M1065" i="79" s="1"/>
  <c r="N1065" i="79" s="1"/>
  <c r="AT95" i="13"/>
  <c r="AU90" i="13"/>
  <c r="AT90" i="13"/>
  <c r="AU35" i="13"/>
  <c r="AT35" i="13"/>
  <c r="AT99" i="13"/>
  <c r="AU99" i="13"/>
  <c r="M1069" i="79" s="1"/>
  <c r="N1069" i="79" s="1"/>
  <c r="AT84" i="13"/>
  <c r="AU84" i="13"/>
  <c r="M1054" i="79" s="1"/>
  <c r="N1054" i="79" s="1"/>
  <c r="AT37" i="13"/>
  <c r="AU37" i="13"/>
  <c r="AT101" i="13"/>
  <c r="AU101" i="13"/>
  <c r="AU54" i="13"/>
  <c r="AT54" i="13"/>
  <c r="AU71" i="13"/>
  <c r="M1041" i="79" s="1"/>
  <c r="N1041" i="79" s="1"/>
  <c r="AT71" i="13"/>
  <c r="AT40" i="13"/>
  <c r="AU40" i="13"/>
  <c r="AT104" i="13"/>
  <c r="AU104" i="13"/>
  <c r="AT51" i="13"/>
  <c r="AU51" i="13"/>
  <c r="M1021" i="79" s="1"/>
  <c r="N1021" i="79" s="1"/>
  <c r="AT36" i="13"/>
  <c r="AU36" i="13"/>
  <c r="AT44" i="13"/>
  <c r="AU44" i="13"/>
  <c r="AU31" i="13"/>
  <c r="AT31" i="13"/>
  <c r="AU64" i="13"/>
  <c r="AT64" i="13"/>
  <c r="G19" i="37"/>
  <c r="M19" i="37" s="1"/>
  <c r="AT22" i="13"/>
  <c r="AU39" i="13"/>
  <c r="AT39" i="13"/>
  <c r="AT33" i="13"/>
  <c r="AU33" i="13"/>
  <c r="AT34" i="13"/>
  <c r="AU34" i="13"/>
  <c r="M1004" i="79" s="1"/>
  <c r="N1004" i="79" s="1"/>
  <c r="AT98" i="13"/>
  <c r="AU98" i="13"/>
  <c r="M1068" i="79" s="1"/>
  <c r="N1068" i="79" s="1"/>
  <c r="AT43" i="13"/>
  <c r="AU43" i="13"/>
  <c r="AT92" i="13"/>
  <c r="AU92" i="13"/>
  <c r="AT45" i="13"/>
  <c r="AU45" i="13"/>
  <c r="M1015" i="79" s="1"/>
  <c r="N1015" i="79" s="1"/>
  <c r="AT62" i="13"/>
  <c r="AU62" i="13"/>
  <c r="M1032" i="79" s="1"/>
  <c r="N1032" i="79" s="1"/>
  <c r="AT79" i="13"/>
  <c r="AU79" i="13"/>
  <c r="AT48" i="13"/>
  <c r="AU48" i="13"/>
  <c r="AU22" i="13"/>
  <c r="M992" i="79" s="1"/>
  <c r="N992" i="79" s="1"/>
  <c r="AE135" i="58"/>
  <c r="R135" i="58" s="1"/>
  <c r="AF135" i="58"/>
  <c r="P135" i="58" s="1"/>
  <c r="AG135" i="58"/>
  <c r="Q135" i="58" s="1"/>
  <c r="AG97" i="58"/>
  <c r="Q97" i="58" s="1"/>
  <c r="AF97" i="58"/>
  <c r="P97" i="58" s="1"/>
  <c r="AE97" i="58"/>
  <c r="AH97" i="58" s="1"/>
  <c r="AF68" i="58"/>
  <c r="P68" i="58" s="1"/>
  <c r="AC157" i="58" s="1"/>
  <c r="F139" i="71" s="1"/>
  <c r="AE68" i="58"/>
  <c r="R68" i="58" s="1"/>
  <c r="AE157" i="58" s="1"/>
  <c r="H139" i="71" s="1"/>
  <c r="AG68" i="58"/>
  <c r="Q68" i="58" s="1"/>
  <c r="AD157" i="58" s="1"/>
  <c r="G139" i="71" s="1"/>
  <c r="AF109" i="58"/>
  <c r="P109" i="58" s="1"/>
  <c r="AG109" i="58"/>
  <c r="Q109" i="58" s="1"/>
  <c r="AE109" i="58"/>
  <c r="R109" i="58" s="1"/>
  <c r="AG90" i="58"/>
  <c r="Q90" i="58" s="1"/>
  <c r="AF90" i="58"/>
  <c r="P90" i="58" s="1"/>
  <c r="AE90" i="58"/>
  <c r="R90" i="58" s="1"/>
  <c r="AG128" i="58"/>
  <c r="Q128" i="58" s="1"/>
  <c r="AF128" i="58"/>
  <c r="P128" i="58" s="1"/>
  <c r="AE128" i="58"/>
  <c r="AH128" i="58" s="1"/>
  <c r="AG99" i="58"/>
  <c r="Q99" i="58" s="1"/>
  <c r="AF99" i="58"/>
  <c r="P99" i="58" s="1"/>
  <c r="AE99" i="58"/>
  <c r="R99" i="58" s="1"/>
  <c r="AE84" i="58"/>
  <c r="AH84" i="58" s="1"/>
  <c r="AG84" i="58"/>
  <c r="Q84" i="58" s="1"/>
  <c r="AF84" i="58"/>
  <c r="P84" i="58" s="1"/>
  <c r="AE95" i="58"/>
  <c r="R95" i="58" s="1"/>
  <c r="AG95" i="58"/>
  <c r="Q95" i="58" s="1"/>
  <c r="AF95" i="58"/>
  <c r="P95" i="58" s="1"/>
  <c r="AE127" i="58"/>
  <c r="AH127" i="58" s="1"/>
  <c r="AF127" i="58"/>
  <c r="P127" i="58" s="1"/>
  <c r="AG127" i="58"/>
  <c r="Q127" i="58" s="1"/>
  <c r="AE119" i="58"/>
  <c r="AH119" i="58" s="1"/>
  <c r="AG119" i="58"/>
  <c r="Q119" i="58" s="1"/>
  <c r="AF119" i="58"/>
  <c r="P119" i="58" s="1"/>
  <c r="AG130" i="58"/>
  <c r="Q130" i="58" s="1"/>
  <c r="AF130" i="58"/>
  <c r="P130" i="58" s="1"/>
  <c r="AE130" i="58"/>
  <c r="AH130" i="58" s="1"/>
  <c r="AF74" i="58"/>
  <c r="P74" i="58" s="1"/>
  <c r="AG74" i="58"/>
  <c r="Q74" i="58" s="1"/>
  <c r="AD178" i="58" s="1"/>
  <c r="G160" i="71" s="1"/>
  <c r="AE74" i="58"/>
  <c r="AH74" i="58" s="1"/>
  <c r="AG102" i="58"/>
  <c r="Q102" i="58" s="1"/>
  <c r="AE102" i="58"/>
  <c r="AH102" i="58" s="1"/>
  <c r="AF102" i="58"/>
  <c r="P102" i="58" s="1"/>
  <c r="AF93" i="58"/>
  <c r="P93" i="58" s="1"/>
  <c r="AG93" i="58"/>
  <c r="Q93" i="58" s="1"/>
  <c r="AE93" i="58"/>
  <c r="AH93" i="58" s="1"/>
  <c r="AE92" i="58"/>
  <c r="AH92" i="58" s="1"/>
  <c r="AG92" i="58"/>
  <c r="Q92" i="58" s="1"/>
  <c r="AF92" i="58"/>
  <c r="P92" i="58" s="1"/>
  <c r="AG72" i="58"/>
  <c r="Q72" i="58" s="1"/>
  <c r="AD169" i="58" s="1"/>
  <c r="G151" i="71" s="1"/>
  <c r="AF72" i="58"/>
  <c r="P72" i="58" s="1"/>
  <c r="AC169" i="58" s="1"/>
  <c r="F151" i="71" s="1"/>
  <c r="AE72" i="58"/>
  <c r="R72" i="58" s="1"/>
  <c r="AE169" i="58" s="1"/>
  <c r="H151" i="71" s="1"/>
  <c r="AG114" i="58"/>
  <c r="Q114" i="58" s="1"/>
  <c r="AF114" i="58"/>
  <c r="P114" i="58" s="1"/>
  <c r="AE114" i="58"/>
  <c r="AH114" i="58" s="1"/>
  <c r="AF125" i="58"/>
  <c r="P125" i="58" s="1"/>
  <c r="AG125" i="58"/>
  <c r="Q125" i="58" s="1"/>
  <c r="AE125" i="58"/>
  <c r="AH125" i="58" s="1"/>
  <c r="AE123" i="58"/>
  <c r="R123" i="58" s="1"/>
  <c r="AG123" i="58"/>
  <c r="Q123" i="58" s="1"/>
  <c r="AF123" i="58"/>
  <c r="P123" i="58" s="1"/>
  <c r="AF88" i="58"/>
  <c r="P88" i="58" s="1"/>
  <c r="AE88" i="58"/>
  <c r="AH88" i="58" s="1"/>
  <c r="AG88" i="58"/>
  <c r="Q88" i="58" s="1"/>
  <c r="AF101" i="58"/>
  <c r="P101" i="58" s="1"/>
  <c r="AG101" i="58"/>
  <c r="Q101" i="58" s="1"/>
  <c r="AE101" i="58"/>
  <c r="AH101" i="58" s="1"/>
  <c r="AG121" i="58"/>
  <c r="Q121" i="58" s="1"/>
  <c r="AF121" i="58"/>
  <c r="P121" i="58" s="1"/>
  <c r="AE121" i="58"/>
  <c r="AH121" i="58" s="1"/>
  <c r="AG98" i="58"/>
  <c r="Q98" i="58" s="1"/>
  <c r="AF98" i="58"/>
  <c r="P98" i="58" s="1"/>
  <c r="AE98" i="58"/>
  <c r="AH98" i="58" s="1"/>
  <c r="AG94" i="58"/>
  <c r="Q94" i="58" s="1"/>
  <c r="AE94" i="58"/>
  <c r="R94" i="58" s="1"/>
  <c r="AF94" i="58"/>
  <c r="P94" i="58" s="1"/>
  <c r="AG113" i="58"/>
  <c r="Q113" i="58" s="1"/>
  <c r="AF113" i="58"/>
  <c r="P113" i="58" s="1"/>
  <c r="AE113" i="58"/>
  <c r="AH113" i="58" s="1"/>
  <c r="AF133" i="58"/>
  <c r="P133" i="58" s="1"/>
  <c r="AG133" i="58"/>
  <c r="Q133" i="58" s="1"/>
  <c r="AE133" i="58"/>
  <c r="R133" i="58" s="1"/>
  <c r="AG132" i="58"/>
  <c r="Q132" i="58" s="1"/>
  <c r="AF132" i="58"/>
  <c r="P132" i="58" s="1"/>
  <c r="AE132" i="58"/>
  <c r="R132" i="58" s="1"/>
  <c r="AG66" i="58"/>
  <c r="Q66" i="58" s="1"/>
  <c r="AD151" i="58" s="1"/>
  <c r="G133" i="71" s="1"/>
  <c r="AF66" i="58"/>
  <c r="P66" i="58" s="1"/>
  <c r="AC151" i="58" s="1"/>
  <c r="F133" i="71" s="1"/>
  <c r="AE66" i="58"/>
  <c r="R66" i="58" s="1"/>
  <c r="AE151" i="58" s="1"/>
  <c r="H133" i="71" s="1"/>
  <c r="AG76" i="58"/>
  <c r="Q76" i="58" s="1"/>
  <c r="AF76" i="58"/>
  <c r="P76" i="58" s="1"/>
  <c r="AE76" i="58"/>
  <c r="AH76" i="58" s="1"/>
  <c r="AG100" i="58"/>
  <c r="Q100" i="58" s="1"/>
  <c r="AE100" i="58"/>
  <c r="AH100" i="58" s="1"/>
  <c r="AF100" i="58"/>
  <c r="P100" i="58" s="1"/>
  <c r="AG73" i="58"/>
  <c r="Q73" i="58" s="1"/>
  <c r="AD172" i="58" s="1"/>
  <c r="G154" i="71" s="1"/>
  <c r="AF73" i="58"/>
  <c r="P73" i="58" s="1"/>
  <c r="AC172" i="58" s="1"/>
  <c r="F154" i="71" s="1"/>
  <c r="AE73" i="58"/>
  <c r="AH73" i="58" s="1"/>
  <c r="AE116" i="58"/>
  <c r="R116" i="58" s="1"/>
  <c r="AG116" i="58"/>
  <c r="Q116" i="58" s="1"/>
  <c r="AF116" i="58"/>
  <c r="P116" i="58" s="1"/>
  <c r="AE71" i="58"/>
  <c r="AH71" i="58" s="1"/>
  <c r="AF71" i="58"/>
  <c r="P71" i="58" s="1"/>
  <c r="AC166" i="58" s="1"/>
  <c r="F148" i="71" s="1"/>
  <c r="AG71" i="58"/>
  <c r="Q71" i="58" s="1"/>
  <c r="AD166" i="58" s="1"/>
  <c r="G148" i="71" s="1"/>
  <c r="AG80" i="58"/>
  <c r="Q80" i="58" s="1"/>
  <c r="AF80" i="58"/>
  <c r="P80" i="58" s="1"/>
  <c r="AE80" i="58"/>
  <c r="AH80" i="58" s="1"/>
  <c r="AF136" i="58"/>
  <c r="P136" i="58" s="1"/>
  <c r="AE136" i="58"/>
  <c r="AH136" i="58" s="1"/>
  <c r="AG136" i="58"/>
  <c r="Q136" i="58" s="1"/>
  <c r="AF106" i="58"/>
  <c r="P106" i="58" s="1"/>
  <c r="AG106" i="58"/>
  <c r="Q106" i="58" s="1"/>
  <c r="AE106" i="58"/>
  <c r="AH106" i="58" s="1"/>
  <c r="AG134" i="58"/>
  <c r="Q134" i="58" s="1"/>
  <c r="AF134" i="58"/>
  <c r="P134" i="58" s="1"/>
  <c r="AE134" i="58"/>
  <c r="R134" i="58" s="1"/>
  <c r="AE103" i="58"/>
  <c r="R103" i="58" s="1"/>
  <c r="AF103" i="58"/>
  <c r="P103" i="58" s="1"/>
  <c r="AG103" i="58"/>
  <c r="Q103" i="58" s="1"/>
  <c r="AG122" i="58"/>
  <c r="Q122" i="58" s="1"/>
  <c r="AF122" i="58"/>
  <c r="P122" i="58" s="1"/>
  <c r="AE122" i="58"/>
  <c r="R122" i="58" s="1"/>
  <c r="AF69" i="58"/>
  <c r="P69" i="58" s="1"/>
  <c r="AC160" i="58" s="1"/>
  <c r="F142" i="71" s="1"/>
  <c r="AG69" i="58"/>
  <c r="Q69" i="58" s="1"/>
  <c r="AD160" i="58" s="1"/>
  <c r="G142" i="71" s="1"/>
  <c r="AE69" i="58"/>
  <c r="AH69" i="58" s="1"/>
  <c r="AE131" i="58"/>
  <c r="R131" i="58" s="1"/>
  <c r="AG131" i="58"/>
  <c r="Q131" i="58" s="1"/>
  <c r="AF131" i="58"/>
  <c r="P131" i="58" s="1"/>
  <c r="AG96" i="58"/>
  <c r="Q96" i="58" s="1"/>
  <c r="AF96" i="58"/>
  <c r="P96" i="58" s="1"/>
  <c r="AE96" i="58"/>
  <c r="AH96" i="58" s="1"/>
  <c r="AG126" i="58"/>
  <c r="Q126" i="58" s="1"/>
  <c r="AE126" i="58"/>
  <c r="R126" i="58" s="1"/>
  <c r="AF126" i="58"/>
  <c r="P126" i="58" s="1"/>
  <c r="AG86" i="58"/>
  <c r="Q86" i="58" s="1"/>
  <c r="AE86" i="58"/>
  <c r="R86" i="58" s="1"/>
  <c r="AF86" i="58"/>
  <c r="P86" i="58" s="1"/>
  <c r="AG105" i="58"/>
  <c r="Q105" i="58" s="1"/>
  <c r="AF105" i="58"/>
  <c r="P105" i="58" s="1"/>
  <c r="AE105" i="58"/>
  <c r="R105" i="58" s="1"/>
  <c r="AE75" i="58"/>
  <c r="R75" i="58" s="1"/>
  <c r="AG75" i="58"/>
  <c r="Q75" i="58" s="1"/>
  <c r="AF75" i="58"/>
  <c r="P75" i="58" s="1"/>
  <c r="AG118" i="58"/>
  <c r="Q118" i="58" s="1"/>
  <c r="AF118" i="58"/>
  <c r="P118" i="58" s="1"/>
  <c r="AE118" i="58"/>
  <c r="AH118" i="58" s="1"/>
  <c r="AE83" i="58"/>
  <c r="R83" i="58" s="1"/>
  <c r="AG83" i="58"/>
  <c r="Q83" i="58" s="1"/>
  <c r="AF83" i="58"/>
  <c r="P83" i="58" s="1"/>
  <c r="AF87" i="58"/>
  <c r="P87" i="58" s="1"/>
  <c r="AE87" i="58"/>
  <c r="AH87" i="58" s="1"/>
  <c r="AG87" i="58"/>
  <c r="Q87" i="58" s="1"/>
  <c r="AG70" i="58"/>
  <c r="Q70" i="58" s="1"/>
  <c r="AD163" i="58" s="1"/>
  <c r="G145" i="71" s="1"/>
  <c r="AE70" i="58"/>
  <c r="AH70" i="58" s="1"/>
  <c r="AF70" i="58"/>
  <c r="P70" i="58" s="1"/>
  <c r="AC163" i="58" s="1"/>
  <c r="F145" i="71" s="1"/>
  <c r="AE108" i="58"/>
  <c r="AH108" i="58" s="1"/>
  <c r="AG108" i="58"/>
  <c r="Q108" i="58" s="1"/>
  <c r="AF108" i="58"/>
  <c r="P108" i="58" s="1"/>
  <c r="AG65" i="58"/>
  <c r="Q65" i="58" s="1"/>
  <c r="AF65" i="58"/>
  <c r="P65" i="58" s="1"/>
  <c r="AE65" i="58"/>
  <c r="AH65" i="58" s="1"/>
  <c r="AG115" i="58"/>
  <c r="Q115" i="58" s="1"/>
  <c r="AE115" i="58"/>
  <c r="R115" i="58" s="1"/>
  <c r="AF115" i="58"/>
  <c r="P115" i="58" s="1"/>
  <c r="AG110" i="58"/>
  <c r="Q110" i="58" s="1"/>
  <c r="AF110" i="58"/>
  <c r="P110" i="58" s="1"/>
  <c r="AE110" i="58"/>
  <c r="AH110" i="58" s="1"/>
  <c r="AF104" i="58"/>
  <c r="P104" i="58" s="1"/>
  <c r="AG104" i="58"/>
  <c r="Q104" i="58" s="1"/>
  <c r="AE104" i="58"/>
  <c r="AH104" i="58" s="1"/>
  <c r="AG82" i="58"/>
  <c r="Q82" i="58" s="1"/>
  <c r="AF82" i="58"/>
  <c r="P82" i="58" s="1"/>
  <c r="AE82" i="58"/>
  <c r="AH82" i="58" s="1"/>
  <c r="AG112" i="58"/>
  <c r="Q112" i="58" s="1"/>
  <c r="AF112" i="58"/>
  <c r="P112" i="58" s="1"/>
  <c r="AE112" i="58"/>
  <c r="R112" i="58" s="1"/>
  <c r="AE124" i="58"/>
  <c r="AH124" i="58" s="1"/>
  <c r="AG124" i="58"/>
  <c r="Q124" i="58" s="1"/>
  <c r="AF124" i="58"/>
  <c r="P124" i="58" s="1"/>
  <c r="AE91" i="58"/>
  <c r="R91" i="58" s="1"/>
  <c r="AG91" i="58"/>
  <c r="Q91" i="58" s="1"/>
  <c r="AF91" i="58"/>
  <c r="P91" i="58" s="1"/>
  <c r="AG78" i="58"/>
  <c r="Q78" i="58" s="1"/>
  <c r="AF78" i="58"/>
  <c r="P78" i="58" s="1"/>
  <c r="AE78" i="58"/>
  <c r="R78" i="58" s="1"/>
  <c r="AG81" i="58"/>
  <c r="Q81" i="58" s="1"/>
  <c r="AF81" i="58"/>
  <c r="P81" i="58" s="1"/>
  <c r="AE81" i="58"/>
  <c r="AH81" i="58" s="1"/>
  <c r="AF129" i="58"/>
  <c r="P129" i="58" s="1"/>
  <c r="AG129" i="58"/>
  <c r="Q129" i="58" s="1"/>
  <c r="AE129" i="58"/>
  <c r="AH129" i="58" s="1"/>
  <c r="AE107" i="58"/>
  <c r="AH107" i="58" s="1"/>
  <c r="AG107" i="58"/>
  <c r="Q107" i="58" s="1"/>
  <c r="AF107" i="58"/>
  <c r="P107" i="58" s="1"/>
  <c r="AF77" i="58"/>
  <c r="P77" i="58" s="1"/>
  <c r="AG77" i="58"/>
  <c r="Q77" i="58" s="1"/>
  <c r="AE77" i="58"/>
  <c r="AH77" i="58" s="1"/>
  <c r="AG120" i="58"/>
  <c r="Q120" i="58" s="1"/>
  <c r="AF120" i="58"/>
  <c r="P120" i="58" s="1"/>
  <c r="AE120" i="58"/>
  <c r="R120" i="58" s="1"/>
  <c r="AG85" i="58"/>
  <c r="Q85" i="58" s="1"/>
  <c r="AF85" i="58"/>
  <c r="P85" i="58" s="1"/>
  <c r="AE85" i="58"/>
  <c r="AH85" i="58" s="1"/>
  <c r="AG89" i="58"/>
  <c r="Q89" i="58" s="1"/>
  <c r="AF89" i="58"/>
  <c r="P89" i="58" s="1"/>
  <c r="AE89" i="58"/>
  <c r="R89" i="58" s="1"/>
  <c r="AE79" i="58"/>
  <c r="R79" i="58" s="1"/>
  <c r="AF79" i="58"/>
  <c r="P79" i="58" s="1"/>
  <c r="AG79" i="58"/>
  <c r="Q79" i="58" s="1"/>
  <c r="AE111" i="58"/>
  <c r="AH111" i="58" s="1"/>
  <c r="AG111" i="58"/>
  <c r="Q111" i="58" s="1"/>
  <c r="AF111" i="58"/>
  <c r="P111" i="58" s="1"/>
  <c r="AE67" i="58"/>
  <c r="AH67" i="58" s="1"/>
  <c r="AG67" i="58"/>
  <c r="Q67" i="58" s="1"/>
  <c r="AD154" i="58" s="1"/>
  <c r="G136" i="71" s="1"/>
  <c r="AF67" i="58"/>
  <c r="P67" i="58" s="1"/>
  <c r="AC154" i="58" s="1"/>
  <c r="F136" i="71" s="1"/>
  <c r="AF117" i="58"/>
  <c r="P117" i="58" s="1"/>
  <c r="AG117" i="58"/>
  <c r="Q117" i="58" s="1"/>
  <c r="AE117" i="58"/>
  <c r="AH117" i="58" s="1"/>
  <c r="AH129" i="29"/>
  <c r="AK129" i="29" s="1"/>
  <c r="AI129" i="29"/>
  <c r="N129" i="29" s="1"/>
  <c r="AJ129" i="29"/>
  <c r="O129" i="29" s="1"/>
  <c r="AJ80" i="29"/>
  <c r="O80" i="29" s="1"/>
  <c r="AH80" i="29"/>
  <c r="AK80" i="29" s="1"/>
  <c r="AI80" i="29"/>
  <c r="N80" i="29" s="1"/>
  <c r="AI49" i="29"/>
  <c r="N49" i="29" s="1"/>
  <c r="AJ49" i="29"/>
  <c r="O49" i="29" s="1"/>
  <c r="AH49" i="29"/>
  <c r="AK49" i="29" s="1"/>
  <c r="AH115" i="29"/>
  <c r="AK115" i="29" s="1"/>
  <c r="AI115" i="29"/>
  <c r="N115" i="29" s="1"/>
  <c r="AJ115" i="29"/>
  <c r="O115" i="29" s="1"/>
  <c r="AJ82" i="29"/>
  <c r="O82" i="29" s="1"/>
  <c r="AH82" i="29"/>
  <c r="P82" i="29" s="1"/>
  <c r="AI82" i="29"/>
  <c r="N82" i="29" s="1"/>
  <c r="AJ127" i="29"/>
  <c r="O127" i="29" s="1"/>
  <c r="AI127" i="29"/>
  <c r="N127" i="29" s="1"/>
  <c r="AH127" i="29"/>
  <c r="AK127" i="29" s="1"/>
  <c r="AJ63" i="29"/>
  <c r="O63" i="29" s="1"/>
  <c r="AI63" i="29"/>
  <c r="N63" i="29" s="1"/>
  <c r="AH63" i="29"/>
  <c r="P63" i="29" s="1"/>
  <c r="AI113" i="29"/>
  <c r="N113" i="29" s="1"/>
  <c r="AH113" i="29"/>
  <c r="AK113" i="29" s="1"/>
  <c r="AJ113" i="29"/>
  <c r="O113" i="29" s="1"/>
  <c r="AI77" i="29"/>
  <c r="N77" i="29" s="1"/>
  <c r="AJ77" i="29"/>
  <c r="O77" i="29" s="1"/>
  <c r="AH77" i="29"/>
  <c r="AK77" i="29" s="1"/>
  <c r="AJ125" i="29"/>
  <c r="O125" i="29" s="1"/>
  <c r="AH125" i="29"/>
  <c r="AK125" i="29" s="1"/>
  <c r="AI125" i="29"/>
  <c r="N125" i="29" s="1"/>
  <c r="AJ92" i="29"/>
  <c r="O92" i="29" s="1"/>
  <c r="AI92" i="29"/>
  <c r="N92" i="29" s="1"/>
  <c r="AH92" i="29"/>
  <c r="AK92" i="29" s="1"/>
  <c r="AH54" i="29"/>
  <c r="P54" i="29" s="1"/>
  <c r="AI54" i="29"/>
  <c r="N54" i="29" s="1"/>
  <c r="AJ54" i="29"/>
  <c r="O54" i="29" s="1"/>
  <c r="AH123" i="29"/>
  <c r="AK123" i="29" s="1"/>
  <c r="AI123" i="29"/>
  <c r="N123" i="29" s="1"/>
  <c r="AJ123" i="29"/>
  <c r="O123" i="29" s="1"/>
  <c r="AI121" i="29"/>
  <c r="N121" i="29" s="1"/>
  <c r="AJ121" i="29"/>
  <c r="O121" i="29" s="1"/>
  <c r="AH121" i="29"/>
  <c r="AK121" i="29" s="1"/>
  <c r="AH107" i="29"/>
  <c r="AK107" i="29" s="1"/>
  <c r="AI107" i="29"/>
  <c r="N107" i="29" s="1"/>
  <c r="AJ107" i="29"/>
  <c r="O107" i="29" s="1"/>
  <c r="AJ74" i="29"/>
  <c r="O74" i="29" s="1"/>
  <c r="AH74" i="29"/>
  <c r="AK74" i="29" s="1"/>
  <c r="AI74" i="29"/>
  <c r="N74" i="29" s="1"/>
  <c r="AJ119" i="29"/>
  <c r="O119" i="29" s="1"/>
  <c r="AI119" i="29"/>
  <c r="N119" i="29" s="1"/>
  <c r="AH119" i="29"/>
  <c r="AK119" i="29" s="1"/>
  <c r="AJ53" i="29"/>
  <c r="O53" i="29" s="1"/>
  <c r="AH53" i="29"/>
  <c r="AK53" i="29" s="1"/>
  <c r="AI53" i="29"/>
  <c r="N53" i="29" s="1"/>
  <c r="AI81" i="29"/>
  <c r="N81" i="29" s="1"/>
  <c r="AH81" i="29"/>
  <c r="P81" i="29" s="1"/>
  <c r="AJ81" i="29"/>
  <c r="O81" i="29" s="1"/>
  <c r="AJ61" i="29"/>
  <c r="O61" i="29" s="1"/>
  <c r="AH61" i="29"/>
  <c r="P61" i="29" s="1"/>
  <c r="AI61" i="29"/>
  <c r="N61" i="29" s="1"/>
  <c r="AI109" i="29"/>
  <c r="N109" i="29" s="1"/>
  <c r="AH109" i="29"/>
  <c r="P109" i="29" s="1"/>
  <c r="AJ109" i="29"/>
  <c r="O109" i="29" s="1"/>
  <c r="AI84" i="29"/>
  <c r="N84" i="29" s="1"/>
  <c r="AJ84" i="29"/>
  <c r="O84" i="29" s="1"/>
  <c r="AH84" i="29"/>
  <c r="AK84" i="29" s="1"/>
  <c r="AH46" i="29"/>
  <c r="AK46" i="29" s="1"/>
  <c r="AI46" i="29"/>
  <c r="N46" i="29" s="1"/>
  <c r="AG167" i="29" s="1"/>
  <c r="G516" i="70" s="1"/>
  <c r="AJ46" i="29"/>
  <c r="O46" i="29" s="1"/>
  <c r="AH167" i="29" s="1"/>
  <c r="H516" i="70" s="1"/>
  <c r="AH99" i="29"/>
  <c r="P99" i="29" s="1"/>
  <c r="AI99" i="29"/>
  <c r="N99" i="29" s="1"/>
  <c r="AJ99" i="29"/>
  <c r="O99" i="29" s="1"/>
  <c r="AJ130" i="29"/>
  <c r="O130" i="29" s="1"/>
  <c r="AI130" i="29"/>
  <c r="N130" i="29" s="1"/>
  <c r="AH130" i="29"/>
  <c r="P130" i="29" s="1"/>
  <c r="AJ66" i="29"/>
  <c r="O66" i="29" s="1"/>
  <c r="AH66" i="29"/>
  <c r="AK66" i="29" s="1"/>
  <c r="AI66" i="29"/>
  <c r="N66" i="29" s="1"/>
  <c r="AJ111" i="29"/>
  <c r="O111" i="29" s="1"/>
  <c r="AI111" i="29"/>
  <c r="N111" i="29" s="1"/>
  <c r="AH111" i="29"/>
  <c r="AK111" i="29" s="1"/>
  <c r="AI65" i="29"/>
  <c r="N65" i="29" s="1"/>
  <c r="AH65" i="29"/>
  <c r="P65" i="29" s="1"/>
  <c r="AJ65" i="29"/>
  <c r="O65" i="29" s="1"/>
  <c r="AI110" i="29"/>
  <c r="N110" i="29" s="1"/>
  <c r="AH110" i="29"/>
  <c r="P110" i="29" s="1"/>
  <c r="AJ110" i="29"/>
  <c r="O110" i="29" s="1"/>
  <c r="AI51" i="29"/>
  <c r="N51" i="29" s="1"/>
  <c r="AH51" i="29"/>
  <c r="P51" i="29" s="1"/>
  <c r="AJ51" i="29"/>
  <c r="O51" i="29" s="1"/>
  <c r="AJ69" i="29"/>
  <c r="O69" i="29" s="1"/>
  <c r="AH69" i="29"/>
  <c r="AK69" i="29" s="1"/>
  <c r="AI69" i="29"/>
  <c r="N69" i="29" s="1"/>
  <c r="AI76" i="29"/>
  <c r="N76" i="29" s="1"/>
  <c r="AJ76" i="29"/>
  <c r="O76" i="29" s="1"/>
  <c r="AH76" i="29"/>
  <c r="AK76" i="29" s="1"/>
  <c r="AI105" i="29"/>
  <c r="N105" i="29" s="1"/>
  <c r="AH105" i="29"/>
  <c r="AK105" i="29" s="1"/>
  <c r="AJ105" i="29"/>
  <c r="O105" i="29" s="1"/>
  <c r="AI91" i="29"/>
  <c r="N91" i="29" s="1"/>
  <c r="AH91" i="29"/>
  <c r="AK91" i="29" s="1"/>
  <c r="AJ91" i="29"/>
  <c r="O91" i="29" s="1"/>
  <c r="AI89" i="29"/>
  <c r="N89" i="29" s="1"/>
  <c r="AH89" i="29"/>
  <c r="AK89" i="29" s="1"/>
  <c r="AJ89" i="29"/>
  <c r="O89" i="29" s="1"/>
  <c r="AJ122" i="29"/>
  <c r="O122" i="29" s="1"/>
  <c r="AI122" i="29"/>
  <c r="N122" i="29" s="1"/>
  <c r="AH122" i="29"/>
  <c r="AK122" i="29" s="1"/>
  <c r="AJ58" i="29"/>
  <c r="O58" i="29" s="1"/>
  <c r="AH58" i="29"/>
  <c r="P58" i="29" s="1"/>
  <c r="AI58" i="29"/>
  <c r="N58" i="29" s="1"/>
  <c r="AJ103" i="29"/>
  <c r="O103" i="29" s="1"/>
  <c r="AI103" i="29"/>
  <c r="N103" i="29" s="1"/>
  <c r="AH103" i="29"/>
  <c r="AK103" i="29" s="1"/>
  <c r="AJ64" i="29"/>
  <c r="O64" i="29" s="1"/>
  <c r="AH64" i="29"/>
  <c r="P64" i="29" s="1"/>
  <c r="AI64" i="29"/>
  <c r="N64" i="29" s="1"/>
  <c r="AH70" i="29"/>
  <c r="AK70" i="29" s="1"/>
  <c r="AI70" i="29"/>
  <c r="N70" i="29" s="1"/>
  <c r="AJ70" i="29"/>
  <c r="O70" i="29" s="1"/>
  <c r="AJ96" i="29"/>
  <c r="O96" i="29" s="1"/>
  <c r="AH96" i="29"/>
  <c r="P96" i="29" s="1"/>
  <c r="AI96" i="29"/>
  <c r="N96" i="29" s="1"/>
  <c r="AI68" i="29"/>
  <c r="N68" i="29" s="1"/>
  <c r="AJ68" i="29"/>
  <c r="O68" i="29" s="1"/>
  <c r="AH68" i="29"/>
  <c r="AK68" i="29" s="1"/>
  <c r="AI57" i="29"/>
  <c r="N57" i="29" s="1"/>
  <c r="AJ57" i="29"/>
  <c r="O57" i="29" s="1"/>
  <c r="AH57" i="29"/>
  <c r="AK57" i="29" s="1"/>
  <c r="AI83" i="29"/>
  <c r="N83" i="29" s="1"/>
  <c r="AH83" i="29"/>
  <c r="AK83" i="29" s="1"/>
  <c r="AJ83" i="29"/>
  <c r="O83" i="29" s="1"/>
  <c r="AI45" i="29"/>
  <c r="N45" i="29" s="1"/>
  <c r="AG146" i="29" s="1"/>
  <c r="G495" i="70" s="1"/>
  <c r="AJ45" i="29"/>
  <c r="O45" i="29" s="1"/>
  <c r="AH146" i="29" s="1"/>
  <c r="H495" i="70" s="1"/>
  <c r="AH45" i="29"/>
  <c r="P45" i="29" s="1"/>
  <c r="AI146" i="29" s="1"/>
  <c r="I495" i="70" s="1"/>
  <c r="AJ114" i="29"/>
  <c r="O114" i="29" s="1"/>
  <c r="AI114" i="29"/>
  <c r="N114" i="29" s="1"/>
  <c r="AH114" i="29"/>
  <c r="AK114" i="29" s="1"/>
  <c r="AJ48" i="29"/>
  <c r="O48" i="29" s="1"/>
  <c r="AH48" i="29"/>
  <c r="AK48" i="29" s="1"/>
  <c r="AI48" i="29"/>
  <c r="N48" i="29" s="1"/>
  <c r="AJ95" i="29"/>
  <c r="O95" i="29" s="1"/>
  <c r="AI95" i="29"/>
  <c r="N95" i="29" s="1"/>
  <c r="AH95" i="29"/>
  <c r="AK95" i="29" s="1"/>
  <c r="AI126" i="29"/>
  <c r="N126" i="29" s="1"/>
  <c r="AJ126" i="29"/>
  <c r="O126" i="29" s="1"/>
  <c r="AH126" i="29"/>
  <c r="AK126" i="29" s="1"/>
  <c r="AH117" i="29"/>
  <c r="P117" i="29" s="1"/>
  <c r="AI117" i="29"/>
  <c r="N117" i="29" s="1"/>
  <c r="AJ117" i="29"/>
  <c r="O117" i="29" s="1"/>
  <c r="AH118" i="29"/>
  <c r="P118" i="29" s="1"/>
  <c r="AJ118" i="29"/>
  <c r="O118" i="29" s="1"/>
  <c r="AI118" i="29"/>
  <c r="N118" i="29" s="1"/>
  <c r="AH124" i="29"/>
  <c r="P124" i="29" s="1"/>
  <c r="AJ124" i="29"/>
  <c r="O124" i="29" s="1"/>
  <c r="AI124" i="29"/>
  <c r="N124" i="29" s="1"/>
  <c r="AI60" i="29"/>
  <c r="N60" i="29" s="1"/>
  <c r="AJ60" i="29"/>
  <c r="O60" i="29" s="1"/>
  <c r="AH60" i="29"/>
  <c r="AK60" i="29" s="1"/>
  <c r="AJ120" i="29"/>
  <c r="O120" i="29" s="1"/>
  <c r="AH120" i="29"/>
  <c r="P120" i="29" s="1"/>
  <c r="AI120" i="29"/>
  <c r="N120" i="29" s="1"/>
  <c r="AI75" i="29"/>
  <c r="N75" i="29" s="1"/>
  <c r="AH75" i="29"/>
  <c r="AK75" i="29" s="1"/>
  <c r="AJ75" i="29"/>
  <c r="O75" i="29" s="1"/>
  <c r="AJ128" i="29"/>
  <c r="O128" i="29" s="1"/>
  <c r="AI128" i="29"/>
  <c r="N128" i="29" s="1"/>
  <c r="AH128" i="29"/>
  <c r="AK128" i="29" s="1"/>
  <c r="AJ106" i="29"/>
  <c r="O106" i="29" s="1"/>
  <c r="AI106" i="29"/>
  <c r="N106" i="29" s="1"/>
  <c r="AH106" i="29"/>
  <c r="P106" i="29" s="1"/>
  <c r="AH73" i="29"/>
  <c r="P73" i="29" s="1"/>
  <c r="AJ73" i="29"/>
  <c r="O73" i="29" s="1"/>
  <c r="AI73" i="29"/>
  <c r="N73" i="29" s="1"/>
  <c r="AJ87" i="29"/>
  <c r="O87" i="29" s="1"/>
  <c r="AI87" i="29"/>
  <c r="N87" i="29" s="1"/>
  <c r="AH87" i="29"/>
  <c r="P87" i="29" s="1"/>
  <c r="AH94" i="29"/>
  <c r="P94" i="29" s="1"/>
  <c r="AI94" i="29"/>
  <c r="N94" i="29" s="1"/>
  <c r="AJ94" i="29"/>
  <c r="O94" i="29" s="1"/>
  <c r="AH101" i="29"/>
  <c r="P101" i="29" s="1"/>
  <c r="AI101" i="29"/>
  <c r="N101" i="29" s="1"/>
  <c r="AJ101" i="29"/>
  <c r="O101" i="29" s="1"/>
  <c r="AI102" i="29"/>
  <c r="N102" i="29" s="1"/>
  <c r="AH102" i="29"/>
  <c r="P102" i="29" s="1"/>
  <c r="AJ102" i="29"/>
  <c r="O102" i="29" s="1"/>
  <c r="AH116" i="29"/>
  <c r="AK116" i="29" s="1"/>
  <c r="AJ116" i="29"/>
  <c r="O116" i="29" s="1"/>
  <c r="AI116" i="29"/>
  <c r="N116" i="29" s="1"/>
  <c r="AJ50" i="29"/>
  <c r="O50" i="29" s="1"/>
  <c r="AH50" i="29"/>
  <c r="AK50" i="29" s="1"/>
  <c r="AI50" i="29"/>
  <c r="N50" i="29" s="1"/>
  <c r="AI97" i="29"/>
  <c r="N97" i="29" s="1"/>
  <c r="AH97" i="29"/>
  <c r="AK97" i="29" s="1"/>
  <c r="AJ97" i="29"/>
  <c r="O97" i="29" s="1"/>
  <c r="AJ112" i="29"/>
  <c r="O112" i="29" s="1"/>
  <c r="AI112" i="29"/>
  <c r="N112" i="29" s="1"/>
  <c r="AH112" i="29"/>
  <c r="AK112" i="29" s="1"/>
  <c r="AI67" i="29"/>
  <c r="N67" i="29" s="1"/>
  <c r="AH67" i="29"/>
  <c r="AK67" i="29" s="1"/>
  <c r="AJ67" i="29"/>
  <c r="O67" i="29" s="1"/>
  <c r="AJ56" i="29"/>
  <c r="O56" i="29" s="1"/>
  <c r="AH56" i="29"/>
  <c r="AK56" i="29" s="1"/>
  <c r="AI56" i="29"/>
  <c r="N56" i="29" s="1"/>
  <c r="AJ98" i="29"/>
  <c r="O98" i="29" s="1"/>
  <c r="AH98" i="29"/>
  <c r="AK98" i="29" s="1"/>
  <c r="AI98" i="29"/>
  <c r="N98" i="29" s="1"/>
  <c r="AJ72" i="29"/>
  <c r="O72" i="29" s="1"/>
  <c r="AH72" i="29"/>
  <c r="P72" i="29" s="1"/>
  <c r="AI72" i="29"/>
  <c r="N72" i="29" s="1"/>
  <c r="AJ79" i="29"/>
  <c r="O79" i="29" s="1"/>
  <c r="AI79" i="29"/>
  <c r="N79" i="29" s="1"/>
  <c r="AH79" i="29"/>
  <c r="AK79" i="29" s="1"/>
  <c r="AH78" i="29"/>
  <c r="AK78" i="29" s="1"/>
  <c r="AI78" i="29"/>
  <c r="N78" i="29" s="1"/>
  <c r="AJ78" i="29"/>
  <c r="O78" i="29" s="1"/>
  <c r="AH93" i="29"/>
  <c r="AK93" i="29" s="1"/>
  <c r="AJ93" i="29"/>
  <c r="O93" i="29" s="1"/>
  <c r="AI93" i="29"/>
  <c r="N93" i="29" s="1"/>
  <c r="AH86" i="29"/>
  <c r="AK86" i="29" s="1"/>
  <c r="AI86" i="29"/>
  <c r="N86" i="29" s="1"/>
  <c r="AJ86" i="29"/>
  <c r="O86" i="29" s="1"/>
  <c r="AJ108" i="29"/>
  <c r="O108" i="29" s="1"/>
  <c r="AI108" i="29"/>
  <c r="N108" i="29" s="1"/>
  <c r="AH108" i="29"/>
  <c r="AK108" i="29" s="1"/>
  <c r="AJ55" i="29"/>
  <c r="O55" i="29" s="1"/>
  <c r="AI55" i="29"/>
  <c r="N55" i="29" s="1"/>
  <c r="AH55" i="29"/>
  <c r="AK55" i="29" s="1"/>
  <c r="AJ104" i="29"/>
  <c r="O104" i="29" s="1"/>
  <c r="AH104" i="29"/>
  <c r="AK104" i="29" s="1"/>
  <c r="AI104" i="29"/>
  <c r="N104" i="29" s="1"/>
  <c r="AI59" i="29"/>
  <c r="N59" i="29" s="1"/>
  <c r="AH59" i="29"/>
  <c r="AK59" i="29" s="1"/>
  <c r="AJ59" i="29"/>
  <c r="O59" i="29" s="1"/>
  <c r="AH131" i="29"/>
  <c r="P131" i="29" s="1"/>
  <c r="AI131" i="29"/>
  <c r="N131" i="29" s="1"/>
  <c r="AJ131" i="29"/>
  <c r="O131" i="29" s="1"/>
  <c r="AJ90" i="29"/>
  <c r="O90" i="29" s="1"/>
  <c r="AH90" i="29"/>
  <c r="AK90" i="29" s="1"/>
  <c r="AI90" i="29"/>
  <c r="N90" i="29" s="1"/>
  <c r="AJ88" i="29"/>
  <c r="O88" i="29" s="1"/>
  <c r="AH88" i="29"/>
  <c r="P88" i="29" s="1"/>
  <c r="AI88" i="29"/>
  <c r="N88" i="29" s="1"/>
  <c r="AJ71" i="29"/>
  <c r="O71" i="29" s="1"/>
  <c r="AI71" i="29"/>
  <c r="N71" i="29" s="1"/>
  <c r="AH71" i="29"/>
  <c r="AK71" i="29" s="1"/>
  <c r="AI52" i="29"/>
  <c r="N52" i="29" s="1"/>
  <c r="AJ52" i="29"/>
  <c r="O52" i="29" s="1"/>
  <c r="AH52" i="29"/>
  <c r="P52" i="29" s="1"/>
  <c r="AJ85" i="29"/>
  <c r="O85" i="29" s="1"/>
  <c r="AH85" i="29"/>
  <c r="P85" i="29" s="1"/>
  <c r="AI85" i="29"/>
  <c r="N85" i="29" s="1"/>
  <c r="AH62" i="29"/>
  <c r="P62" i="29" s="1"/>
  <c r="AI62" i="29"/>
  <c r="N62" i="29" s="1"/>
  <c r="AJ62" i="29"/>
  <c r="O62" i="29" s="1"/>
  <c r="AI100" i="29"/>
  <c r="N100" i="29" s="1"/>
  <c r="AJ100" i="29"/>
  <c r="O100" i="29" s="1"/>
  <c r="AH100" i="29"/>
  <c r="P100" i="29" s="1"/>
  <c r="AJ47" i="29"/>
  <c r="O47" i="29" s="1"/>
  <c r="AI47" i="29"/>
  <c r="N47" i="29" s="1"/>
  <c r="AH47" i="29"/>
  <c r="P47" i="29" s="1"/>
  <c r="AG139" i="24"/>
  <c r="Q139" i="24" s="1"/>
  <c r="AF139" i="24"/>
  <c r="P139" i="24" s="1"/>
  <c r="AE139" i="24"/>
  <c r="R139" i="24" s="1"/>
  <c r="AD139" i="24"/>
  <c r="S139" i="24" s="1"/>
  <c r="AD123" i="24"/>
  <c r="S123" i="24" s="1"/>
  <c r="AF123" i="24"/>
  <c r="P123" i="24" s="1"/>
  <c r="AE123" i="24"/>
  <c r="AH123" i="24" s="1"/>
  <c r="AG123" i="24"/>
  <c r="Q123" i="24" s="1"/>
  <c r="AG107" i="24"/>
  <c r="Q107" i="24" s="1"/>
  <c r="AF107" i="24"/>
  <c r="P107" i="24" s="1"/>
  <c r="AD107" i="24"/>
  <c r="S107" i="24" s="1"/>
  <c r="AE107" i="24"/>
  <c r="R107" i="24" s="1"/>
  <c r="AG91" i="24"/>
  <c r="Q91" i="24" s="1"/>
  <c r="AF91" i="24"/>
  <c r="P91" i="24" s="1"/>
  <c r="AE91" i="24"/>
  <c r="R91" i="24" s="1"/>
  <c r="AD91" i="24"/>
  <c r="S91" i="24" s="1"/>
  <c r="AE75" i="24"/>
  <c r="R75" i="24" s="1"/>
  <c r="AG75" i="24"/>
  <c r="Q75" i="24" s="1"/>
  <c r="AD75" i="24"/>
  <c r="S75" i="24" s="1"/>
  <c r="AF75" i="24"/>
  <c r="P75" i="24" s="1"/>
  <c r="AF136" i="24"/>
  <c r="P136" i="24" s="1"/>
  <c r="AD136" i="24"/>
  <c r="S136" i="24" s="1"/>
  <c r="AE136" i="24"/>
  <c r="R136" i="24" s="1"/>
  <c r="AG136" i="24"/>
  <c r="Q136" i="24" s="1"/>
  <c r="AD120" i="24"/>
  <c r="S120" i="24" s="1"/>
  <c r="AF120" i="24"/>
  <c r="P120" i="24" s="1"/>
  <c r="AE120" i="24"/>
  <c r="AH120" i="24" s="1"/>
  <c r="AG120" i="24"/>
  <c r="Q120" i="24" s="1"/>
  <c r="AF104" i="24"/>
  <c r="P104" i="24" s="1"/>
  <c r="AE104" i="24"/>
  <c r="R104" i="24" s="1"/>
  <c r="AG104" i="24"/>
  <c r="Q104" i="24" s="1"/>
  <c r="AD104" i="24"/>
  <c r="S104" i="24" s="1"/>
  <c r="AF88" i="24"/>
  <c r="P88" i="24" s="1"/>
  <c r="AE88" i="24"/>
  <c r="R88" i="24" s="1"/>
  <c r="AG88" i="24"/>
  <c r="Q88" i="24" s="1"/>
  <c r="AD88" i="24"/>
  <c r="S88" i="24" s="1"/>
  <c r="AF72" i="24"/>
  <c r="P72" i="24" s="1"/>
  <c r="AE72" i="24"/>
  <c r="AH72" i="24" s="1"/>
  <c r="AG72" i="24"/>
  <c r="Q72" i="24" s="1"/>
  <c r="AD72" i="24"/>
  <c r="S72" i="24" s="1"/>
  <c r="AD137" i="24"/>
  <c r="S137" i="24" s="1"/>
  <c r="AF137" i="24"/>
  <c r="P137" i="24" s="1"/>
  <c r="AE137" i="24"/>
  <c r="R137" i="24" s="1"/>
  <c r="AG137" i="24"/>
  <c r="Q137" i="24" s="1"/>
  <c r="AD121" i="24"/>
  <c r="S121" i="24" s="1"/>
  <c r="AF121" i="24"/>
  <c r="P121" i="24" s="1"/>
  <c r="AE121" i="24"/>
  <c r="AH121" i="24" s="1"/>
  <c r="AG121" i="24"/>
  <c r="Q121" i="24" s="1"/>
  <c r="AD105" i="24"/>
  <c r="S105" i="24" s="1"/>
  <c r="AF105" i="24"/>
  <c r="P105" i="24" s="1"/>
  <c r="AE105" i="24"/>
  <c r="R105" i="24" s="1"/>
  <c r="AG105" i="24"/>
  <c r="Q105" i="24" s="1"/>
  <c r="AD89" i="24"/>
  <c r="S89" i="24" s="1"/>
  <c r="AE89" i="24"/>
  <c r="R89" i="24" s="1"/>
  <c r="AF89" i="24"/>
  <c r="P89" i="24" s="1"/>
  <c r="AG89" i="24"/>
  <c r="Q89" i="24" s="1"/>
  <c r="AD73" i="24"/>
  <c r="S73" i="24" s="1"/>
  <c r="AF73" i="24"/>
  <c r="P73" i="24" s="1"/>
  <c r="AE73" i="24"/>
  <c r="R73" i="24" s="1"/>
  <c r="AG73" i="24"/>
  <c r="Q73" i="24" s="1"/>
  <c r="AG134" i="24"/>
  <c r="Q134" i="24" s="1"/>
  <c r="AF134" i="24"/>
  <c r="P134" i="24" s="1"/>
  <c r="AD134" i="24"/>
  <c r="S134" i="24" s="1"/>
  <c r="AE134" i="24"/>
  <c r="R134" i="24" s="1"/>
  <c r="AG118" i="24"/>
  <c r="Q118" i="24" s="1"/>
  <c r="AF118" i="24"/>
  <c r="P118" i="24" s="1"/>
  <c r="AE118" i="24"/>
  <c r="AH118" i="24" s="1"/>
  <c r="AD118" i="24"/>
  <c r="S118" i="24" s="1"/>
  <c r="AG102" i="24"/>
  <c r="Q102" i="24" s="1"/>
  <c r="AF102" i="24"/>
  <c r="P102" i="24" s="1"/>
  <c r="AD102" i="24"/>
  <c r="S102" i="24" s="1"/>
  <c r="AE102" i="24"/>
  <c r="AH102" i="24" s="1"/>
  <c r="AE86" i="24"/>
  <c r="R86" i="24" s="1"/>
  <c r="AG86" i="24"/>
  <c r="Q86" i="24" s="1"/>
  <c r="AF86" i="24"/>
  <c r="P86" i="24" s="1"/>
  <c r="AD86" i="24"/>
  <c r="S86" i="24" s="1"/>
  <c r="AG119" i="24"/>
  <c r="Q119" i="24" s="1"/>
  <c r="AF119" i="24"/>
  <c r="P119" i="24" s="1"/>
  <c r="AD119" i="24"/>
  <c r="S119" i="24" s="1"/>
  <c r="AE119" i="24"/>
  <c r="AH119" i="24" s="1"/>
  <c r="AF132" i="24"/>
  <c r="P132" i="24" s="1"/>
  <c r="AE132" i="24"/>
  <c r="R132" i="24" s="1"/>
  <c r="AG132" i="24"/>
  <c r="Q132" i="24" s="1"/>
  <c r="AD132" i="24"/>
  <c r="S132" i="24" s="1"/>
  <c r="AF84" i="24"/>
  <c r="P84" i="24" s="1"/>
  <c r="AE84" i="24"/>
  <c r="AH84" i="24" s="1"/>
  <c r="AG84" i="24"/>
  <c r="Q84" i="24" s="1"/>
  <c r="AD84" i="24"/>
  <c r="S84" i="24" s="1"/>
  <c r="AE133" i="24"/>
  <c r="AH133" i="24" s="1"/>
  <c r="AG133" i="24"/>
  <c r="Q133" i="24" s="1"/>
  <c r="AF133" i="24"/>
  <c r="P133" i="24" s="1"/>
  <c r="AD133" i="24"/>
  <c r="S133" i="24" s="1"/>
  <c r="AE117" i="24"/>
  <c r="AH117" i="24" s="1"/>
  <c r="AG117" i="24"/>
  <c r="Q117" i="24" s="1"/>
  <c r="AF117" i="24"/>
  <c r="P117" i="24" s="1"/>
  <c r="AD117" i="24"/>
  <c r="S117" i="24" s="1"/>
  <c r="AE101" i="24"/>
  <c r="R101" i="24" s="1"/>
  <c r="AF101" i="24"/>
  <c r="P101" i="24" s="1"/>
  <c r="AD101" i="24"/>
  <c r="S101" i="24" s="1"/>
  <c r="AG101" i="24"/>
  <c r="Q101" i="24" s="1"/>
  <c r="AE85" i="24"/>
  <c r="R85" i="24" s="1"/>
  <c r="AF85" i="24"/>
  <c r="P85" i="24" s="1"/>
  <c r="AG85" i="24"/>
  <c r="Q85" i="24" s="1"/>
  <c r="AD85" i="24"/>
  <c r="S85" i="24" s="1"/>
  <c r="AG130" i="24"/>
  <c r="Q130" i="24" s="1"/>
  <c r="AF130" i="24"/>
  <c r="P130" i="24" s="1"/>
  <c r="AD130" i="24"/>
  <c r="S130" i="24" s="1"/>
  <c r="AE130" i="24"/>
  <c r="AH130" i="24" s="1"/>
  <c r="AF114" i="24"/>
  <c r="P114" i="24" s="1"/>
  <c r="AG114" i="24"/>
  <c r="Q114" i="24" s="1"/>
  <c r="AD114" i="24"/>
  <c r="S114" i="24" s="1"/>
  <c r="AE114" i="24"/>
  <c r="AH114" i="24" s="1"/>
  <c r="AG98" i="24"/>
  <c r="Q98" i="24" s="1"/>
  <c r="AF98" i="24"/>
  <c r="P98" i="24" s="1"/>
  <c r="AD98" i="24"/>
  <c r="S98" i="24" s="1"/>
  <c r="AE98" i="24"/>
  <c r="AH98" i="24" s="1"/>
  <c r="AE82" i="24"/>
  <c r="R82" i="24" s="1"/>
  <c r="AG82" i="24"/>
  <c r="Q82" i="24" s="1"/>
  <c r="AD82" i="24"/>
  <c r="S82" i="24" s="1"/>
  <c r="AF82" i="24"/>
  <c r="P82" i="24" s="1"/>
  <c r="AF131" i="24"/>
  <c r="P131" i="24" s="1"/>
  <c r="AD131" i="24"/>
  <c r="S131" i="24" s="1"/>
  <c r="AG131" i="24"/>
  <c r="Q131" i="24" s="1"/>
  <c r="AE131" i="24"/>
  <c r="AH131" i="24" s="1"/>
  <c r="AE115" i="24"/>
  <c r="AH115" i="24" s="1"/>
  <c r="AF115" i="24"/>
  <c r="P115" i="24" s="1"/>
  <c r="AG115" i="24"/>
  <c r="Q115" i="24" s="1"/>
  <c r="AD115" i="24"/>
  <c r="S115" i="24" s="1"/>
  <c r="AE99" i="24"/>
  <c r="AH99" i="24" s="1"/>
  <c r="AG99" i="24"/>
  <c r="Q99" i="24" s="1"/>
  <c r="AD99" i="24"/>
  <c r="S99" i="24" s="1"/>
  <c r="AF99" i="24"/>
  <c r="P99" i="24" s="1"/>
  <c r="AF83" i="24"/>
  <c r="P83" i="24" s="1"/>
  <c r="AG83" i="24"/>
  <c r="Q83" i="24" s="1"/>
  <c r="AD83" i="24"/>
  <c r="S83" i="24" s="1"/>
  <c r="AE83" i="24"/>
  <c r="AH83" i="24" s="1"/>
  <c r="AF128" i="24"/>
  <c r="P128" i="24" s="1"/>
  <c r="AG128" i="24"/>
  <c r="Q128" i="24" s="1"/>
  <c r="AD128" i="24"/>
  <c r="S128" i="24" s="1"/>
  <c r="AE128" i="24"/>
  <c r="R128" i="24" s="1"/>
  <c r="AF112" i="24"/>
  <c r="P112" i="24" s="1"/>
  <c r="AG112" i="24"/>
  <c r="Q112" i="24" s="1"/>
  <c r="AD112" i="24"/>
  <c r="S112" i="24" s="1"/>
  <c r="AE112" i="24"/>
  <c r="AH112" i="24" s="1"/>
  <c r="AF96" i="24"/>
  <c r="P96" i="24" s="1"/>
  <c r="AD96" i="24"/>
  <c r="S96" i="24" s="1"/>
  <c r="AG96" i="24"/>
  <c r="Q96" i="24" s="1"/>
  <c r="AE96" i="24"/>
  <c r="AH96" i="24" s="1"/>
  <c r="AF80" i="24"/>
  <c r="P80" i="24" s="1"/>
  <c r="AG80" i="24"/>
  <c r="Q80" i="24" s="1"/>
  <c r="AD80" i="24"/>
  <c r="S80" i="24" s="1"/>
  <c r="AE80" i="24"/>
  <c r="AH80" i="24" s="1"/>
  <c r="AG103" i="24"/>
  <c r="Q103" i="24" s="1"/>
  <c r="AF103" i="24"/>
  <c r="P103" i="24" s="1"/>
  <c r="AD103" i="24"/>
  <c r="S103" i="24" s="1"/>
  <c r="AE103" i="24"/>
  <c r="R103" i="24" s="1"/>
  <c r="AF100" i="24"/>
  <c r="P100" i="24" s="1"/>
  <c r="AG100" i="24"/>
  <c r="Q100" i="24" s="1"/>
  <c r="AD100" i="24"/>
  <c r="S100" i="24" s="1"/>
  <c r="AE100" i="24"/>
  <c r="AH100" i="24" s="1"/>
  <c r="AG129" i="24"/>
  <c r="Q129" i="24" s="1"/>
  <c r="AD129" i="24"/>
  <c r="S129" i="24" s="1"/>
  <c r="AE129" i="24"/>
  <c r="R129" i="24" s="1"/>
  <c r="AF129" i="24"/>
  <c r="P129" i="24" s="1"/>
  <c r="AG113" i="24"/>
  <c r="Q113" i="24" s="1"/>
  <c r="AD113" i="24"/>
  <c r="S113" i="24" s="1"/>
  <c r="AE113" i="24"/>
  <c r="AH113" i="24" s="1"/>
  <c r="AF113" i="24"/>
  <c r="P113" i="24" s="1"/>
  <c r="AF97" i="24"/>
  <c r="P97" i="24" s="1"/>
  <c r="AG97" i="24"/>
  <c r="Q97" i="24" s="1"/>
  <c r="AD97" i="24"/>
  <c r="S97" i="24" s="1"/>
  <c r="AE97" i="24"/>
  <c r="AH97" i="24" s="1"/>
  <c r="AE81" i="24"/>
  <c r="AH81" i="24" s="1"/>
  <c r="AF81" i="24"/>
  <c r="P81" i="24" s="1"/>
  <c r="AG81" i="24"/>
  <c r="Q81" i="24" s="1"/>
  <c r="AD81" i="24"/>
  <c r="S81" i="24" s="1"/>
  <c r="AE142" i="24"/>
  <c r="R142" i="24" s="1"/>
  <c r="AF142" i="24"/>
  <c r="P142" i="24" s="1"/>
  <c r="AD142" i="24"/>
  <c r="S142" i="24" s="1"/>
  <c r="AG142" i="24"/>
  <c r="Q142" i="24" s="1"/>
  <c r="AE126" i="24"/>
  <c r="AH126" i="24" s="1"/>
  <c r="AG126" i="24"/>
  <c r="Q126" i="24" s="1"/>
  <c r="AF126" i="24"/>
  <c r="P126" i="24" s="1"/>
  <c r="AD126" i="24"/>
  <c r="S126" i="24" s="1"/>
  <c r="AE110" i="24"/>
  <c r="AH110" i="24" s="1"/>
  <c r="AG110" i="24"/>
  <c r="Q110" i="24" s="1"/>
  <c r="AF110" i="24"/>
  <c r="P110" i="24" s="1"/>
  <c r="AD110" i="24"/>
  <c r="S110" i="24" s="1"/>
  <c r="AE94" i="24"/>
  <c r="AH94" i="24" s="1"/>
  <c r="AG94" i="24"/>
  <c r="Q94" i="24" s="1"/>
  <c r="AF94" i="24"/>
  <c r="P94" i="24" s="1"/>
  <c r="AD94" i="24"/>
  <c r="S94" i="24" s="1"/>
  <c r="AE78" i="24"/>
  <c r="AH78" i="24" s="1"/>
  <c r="AF78" i="24"/>
  <c r="P78" i="24" s="1"/>
  <c r="AD78" i="24"/>
  <c r="S78" i="24" s="1"/>
  <c r="AG78" i="24"/>
  <c r="Q78" i="24" s="1"/>
  <c r="AE143" i="24"/>
  <c r="R143" i="24" s="1"/>
  <c r="AG143" i="24"/>
  <c r="Q143" i="24" s="1"/>
  <c r="AF143" i="24"/>
  <c r="P143" i="24" s="1"/>
  <c r="AD143" i="24"/>
  <c r="S143" i="24" s="1"/>
  <c r="AE127" i="24"/>
  <c r="R127" i="24" s="1"/>
  <c r="AG127" i="24"/>
  <c r="Q127" i="24" s="1"/>
  <c r="AF127" i="24"/>
  <c r="P127" i="24" s="1"/>
  <c r="AD127" i="24"/>
  <c r="S127" i="24" s="1"/>
  <c r="AE111" i="24"/>
  <c r="AH111" i="24" s="1"/>
  <c r="AG111" i="24"/>
  <c r="Q111" i="24" s="1"/>
  <c r="AF111" i="24"/>
  <c r="P111" i="24" s="1"/>
  <c r="AD111" i="24"/>
  <c r="S111" i="24" s="1"/>
  <c r="AE95" i="24"/>
  <c r="R95" i="24" s="1"/>
  <c r="AF95" i="24"/>
  <c r="P95" i="24" s="1"/>
  <c r="AD95" i="24"/>
  <c r="S95" i="24" s="1"/>
  <c r="AG95" i="24"/>
  <c r="Q95" i="24" s="1"/>
  <c r="AE79" i="24"/>
  <c r="AH79" i="24" s="1"/>
  <c r="AG79" i="24"/>
  <c r="Q79" i="24" s="1"/>
  <c r="AF79" i="24"/>
  <c r="P79" i="24" s="1"/>
  <c r="AD79" i="24"/>
  <c r="S79" i="24" s="1"/>
  <c r="AE140" i="24"/>
  <c r="R140" i="24" s="1"/>
  <c r="AD140" i="24"/>
  <c r="S140" i="24" s="1"/>
  <c r="AG140" i="24"/>
  <c r="Q140" i="24" s="1"/>
  <c r="AF140" i="24"/>
  <c r="P140" i="24" s="1"/>
  <c r="AE124" i="24"/>
  <c r="R124" i="24" s="1"/>
  <c r="AG124" i="24"/>
  <c r="Q124" i="24" s="1"/>
  <c r="AD124" i="24"/>
  <c r="S124" i="24" s="1"/>
  <c r="AF124" i="24"/>
  <c r="P124" i="24" s="1"/>
  <c r="AE108" i="24"/>
  <c r="AH108" i="24" s="1"/>
  <c r="AG108" i="24"/>
  <c r="Q108" i="24" s="1"/>
  <c r="AD108" i="24"/>
  <c r="S108" i="24" s="1"/>
  <c r="AF108" i="24"/>
  <c r="P108" i="24" s="1"/>
  <c r="AE92" i="24"/>
  <c r="AH92" i="24" s="1"/>
  <c r="AD92" i="24"/>
  <c r="S92" i="24" s="1"/>
  <c r="AF92" i="24"/>
  <c r="P92" i="24" s="1"/>
  <c r="AG92" i="24"/>
  <c r="Q92" i="24" s="1"/>
  <c r="AE76" i="24"/>
  <c r="R76" i="24" s="1"/>
  <c r="AD76" i="24"/>
  <c r="S76" i="24" s="1"/>
  <c r="AG76" i="24"/>
  <c r="Q76" i="24" s="1"/>
  <c r="AF76" i="24"/>
  <c r="P76" i="24" s="1"/>
  <c r="AG135" i="24"/>
  <c r="Q135" i="24" s="1"/>
  <c r="AF135" i="24"/>
  <c r="P135" i="24" s="1"/>
  <c r="AD135" i="24"/>
  <c r="S135" i="24" s="1"/>
  <c r="AE135" i="24"/>
  <c r="AH135" i="24" s="1"/>
  <c r="AG87" i="24"/>
  <c r="Q87" i="24" s="1"/>
  <c r="AF87" i="24"/>
  <c r="P87" i="24" s="1"/>
  <c r="AD87" i="24"/>
  <c r="S87" i="24" s="1"/>
  <c r="AE87" i="24"/>
  <c r="AH87" i="24" s="1"/>
  <c r="AF116" i="24"/>
  <c r="P116" i="24" s="1"/>
  <c r="AG116" i="24"/>
  <c r="Q116" i="24" s="1"/>
  <c r="AD116" i="24"/>
  <c r="S116" i="24" s="1"/>
  <c r="AE116" i="24"/>
  <c r="R116" i="24" s="1"/>
  <c r="AG141" i="24"/>
  <c r="Q141" i="24" s="1"/>
  <c r="AF141" i="24"/>
  <c r="P141" i="24" s="1"/>
  <c r="AD141" i="24"/>
  <c r="S141" i="24" s="1"/>
  <c r="AE141" i="24"/>
  <c r="R141" i="24" s="1"/>
  <c r="AG125" i="24"/>
  <c r="Q125" i="24" s="1"/>
  <c r="AF125" i="24"/>
  <c r="P125" i="24" s="1"/>
  <c r="AD125" i="24"/>
  <c r="S125" i="24" s="1"/>
  <c r="AE125" i="24"/>
  <c r="R125" i="24" s="1"/>
  <c r="AG109" i="24"/>
  <c r="Q109" i="24" s="1"/>
  <c r="AF109" i="24"/>
  <c r="P109" i="24" s="1"/>
  <c r="AD109" i="24"/>
  <c r="S109" i="24" s="1"/>
  <c r="AE109" i="24"/>
  <c r="R109" i="24" s="1"/>
  <c r="AG93" i="24"/>
  <c r="Q93" i="24" s="1"/>
  <c r="AF93" i="24"/>
  <c r="P93" i="24" s="1"/>
  <c r="AD93" i="24"/>
  <c r="S93" i="24" s="1"/>
  <c r="AE93" i="24"/>
  <c r="AH93" i="24" s="1"/>
  <c r="AG77" i="24"/>
  <c r="Q77" i="24" s="1"/>
  <c r="AF77" i="24"/>
  <c r="P77" i="24" s="1"/>
  <c r="AD77" i="24"/>
  <c r="S77" i="24" s="1"/>
  <c r="AE77" i="24"/>
  <c r="AH77" i="24" s="1"/>
  <c r="AG138" i="24"/>
  <c r="Q138" i="24" s="1"/>
  <c r="AE138" i="24"/>
  <c r="AH138" i="24" s="1"/>
  <c r="AF138" i="24"/>
  <c r="P138" i="24" s="1"/>
  <c r="AD138" i="24"/>
  <c r="S138" i="24" s="1"/>
  <c r="AE122" i="24"/>
  <c r="R122" i="24" s="1"/>
  <c r="AG122" i="24"/>
  <c r="Q122" i="24" s="1"/>
  <c r="AF122" i="24"/>
  <c r="P122" i="24" s="1"/>
  <c r="AD122" i="24"/>
  <c r="S122" i="24" s="1"/>
  <c r="AE106" i="24"/>
  <c r="AH106" i="24" s="1"/>
  <c r="AG106" i="24"/>
  <c r="Q106" i="24" s="1"/>
  <c r="AF106" i="24"/>
  <c r="P106" i="24" s="1"/>
  <c r="AD106" i="24"/>
  <c r="S106" i="24" s="1"/>
  <c r="AD90" i="24"/>
  <c r="S90" i="24" s="1"/>
  <c r="AE90" i="24"/>
  <c r="AH90" i="24" s="1"/>
  <c r="AG90" i="24"/>
  <c r="Q90" i="24" s="1"/>
  <c r="AF90" i="24"/>
  <c r="P90" i="24" s="1"/>
  <c r="AE74" i="24"/>
  <c r="R74" i="24" s="1"/>
  <c r="AG74" i="24"/>
  <c r="Q74" i="24" s="1"/>
  <c r="AF74" i="24"/>
  <c r="P74" i="24" s="1"/>
  <c r="AD74" i="24"/>
  <c r="S74" i="24" s="1"/>
  <c r="AL140" i="23"/>
  <c r="AN140" i="23"/>
  <c r="U140" i="23" s="1"/>
  <c r="AL138" i="23"/>
  <c r="AN138" i="23"/>
  <c r="U138" i="23" s="1"/>
  <c r="AL85" i="23"/>
  <c r="AN85" i="23"/>
  <c r="U85" i="23" s="1"/>
  <c r="AL147" i="23"/>
  <c r="AN147" i="23"/>
  <c r="U147" i="23" s="1"/>
  <c r="AL149" i="23"/>
  <c r="AN149" i="23"/>
  <c r="U149" i="23" s="1"/>
  <c r="AL108" i="23"/>
  <c r="AN108" i="23"/>
  <c r="U108" i="23" s="1"/>
  <c r="AL132" i="23"/>
  <c r="AN132" i="23"/>
  <c r="U132" i="23" s="1"/>
  <c r="AL84" i="23"/>
  <c r="AN84" i="23"/>
  <c r="U84" i="23" s="1"/>
  <c r="AL130" i="23"/>
  <c r="AN130" i="23"/>
  <c r="U130" i="23" s="1"/>
  <c r="AL103" i="23"/>
  <c r="AN103" i="23"/>
  <c r="U103" i="23" s="1"/>
  <c r="AL83" i="23"/>
  <c r="AN83" i="23"/>
  <c r="U83" i="23" s="1"/>
  <c r="AL67" i="23"/>
  <c r="AN67" i="23"/>
  <c r="U67" i="23" s="1"/>
  <c r="AL137" i="23"/>
  <c r="AN137" i="23"/>
  <c r="U137" i="23" s="1"/>
  <c r="AL143" i="23"/>
  <c r="AN143" i="23"/>
  <c r="U143" i="23" s="1"/>
  <c r="AL139" i="23"/>
  <c r="AN139" i="23"/>
  <c r="U139" i="23" s="1"/>
  <c r="AL98" i="23"/>
  <c r="AN98" i="23"/>
  <c r="U98" i="23" s="1"/>
  <c r="AL124" i="23"/>
  <c r="AN124" i="23"/>
  <c r="U124" i="23" s="1"/>
  <c r="AL80" i="23"/>
  <c r="AN80" i="23"/>
  <c r="U80" i="23" s="1"/>
  <c r="AL122" i="23"/>
  <c r="AN122" i="23"/>
  <c r="U122" i="23" s="1"/>
  <c r="AL114" i="23"/>
  <c r="AN114" i="23"/>
  <c r="U114" i="23" s="1"/>
  <c r="AL97" i="23"/>
  <c r="AN97" i="23"/>
  <c r="U97" i="23" s="1"/>
  <c r="AL81" i="23"/>
  <c r="AN81" i="23"/>
  <c r="U81" i="23" s="1"/>
  <c r="AL144" i="23"/>
  <c r="AN144" i="23"/>
  <c r="U144" i="23" s="1"/>
  <c r="AL129" i="23"/>
  <c r="AN129" i="23"/>
  <c r="U129" i="23" s="1"/>
  <c r="AL135" i="23"/>
  <c r="AN135" i="23"/>
  <c r="U135" i="23" s="1"/>
  <c r="AL131" i="23"/>
  <c r="AN131" i="23"/>
  <c r="U131" i="23" s="1"/>
  <c r="AL90" i="23"/>
  <c r="AN90" i="23"/>
  <c r="U90" i="23" s="1"/>
  <c r="AL118" i="23"/>
  <c r="AN118" i="23"/>
  <c r="U118" i="23" s="1"/>
  <c r="AL78" i="23"/>
  <c r="AN78" i="23"/>
  <c r="U78" i="23" s="1"/>
  <c r="AL112" i="23"/>
  <c r="AN112" i="23"/>
  <c r="U112" i="23" s="1"/>
  <c r="AL141" i="23"/>
  <c r="AN141" i="23"/>
  <c r="U141" i="23" s="1"/>
  <c r="AL95" i="23"/>
  <c r="AN95" i="23"/>
  <c r="U95" i="23" s="1"/>
  <c r="AL79" i="23"/>
  <c r="AN79" i="23"/>
  <c r="U79" i="23" s="1"/>
  <c r="AL136" i="23"/>
  <c r="AN136" i="23"/>
  <c r="U136" i="23" s="1"/>
  <c r="AL121" i="23"/>
  <c r="AN121" i="23"/>
  <c r="U121" i="23" s="1"/>
  <c r="AL127" i="23"/>
  <c r="AN127" i="23"/>
  <c r="U127" i="23" s="1"/>
  <c r="AL119" i="23"/>
  <c r="AN119" i="23"/>
  <c r="U119" i="23" s="1"/>
  <c r="AL116" i="23"/>
  <c r="AN116" i="23"/>
  <c r="U116" i="23" s="1"/>
  <c r="AL88" i="23"/>
  <c r="AN88" i="23"/>
  <c r="U88" i="23" s="1"/>
  <c r="AL105" i="23"/>
  <c r="AN105" i="23"/>
  <c r="U105" i="23" s="1"/>
  <c r="AL69" i="23"/>
  <c r="AN69" i="23"/>
  <c r="U69" i="23" s="1"/>
  <c r="AL145" i="23"/>
  <c r="AN145" i="23"/>
  <c r="U145" i="23" s="1"/>
  <c r="AL148" i="23"/>
  <c r="AN148" i="23"/>
  <c r="U148" i="23" s="1"/>
  <c r="AL86" i="23"/>
  <c r="AN86" i="23"/>
  <c r="U86" i="23" s="1"/>
  <c r="AL110" i="23"/>
  <c r="AN110" i="23"/>
  <c r="U110" i="23" s="1"/>
  <c r="AL72" i="23"/>
  <c r="AN72" i="23"/>
  <c r="U72" i="23" s="1"/>
  <c r="AL94" i="23"/>
  <c r="AN94" i="23"/>
  <c r="U94" i="23" s="1"/>
  <c r="AL133" i="23"/>
  <c r="AN133" i="23"/>
  <c r="U133" i="23" s="1"/>
  <c r="AL93" i="23"/>
  <c r="AN93" i="23"/>
  <c r="U93" i="23" s="1"/>
  <c r="AL77" i="23"/>
  <c r="AN77" i="23"/>
  <c r="U77" i="23" s="1"/>
  <c r="AL128" i="23"/>
  <c r="AN128" i="23"/>
  <c r="U128" i="23" s="1"/>
  <c r="AL113" i="23"/>
  <c r="AN113" i="23"/>
  <c r="U113" i="23" s="1"/>
  <c r="AL123" i="23"/>
  <c r="AN123" i="23"/>
  <c r="U123" i="23" s="1"/>
  <c r="AL109" i="23"/>
  <c r="AN109" i="23"/>
  <c r="U109" i="23" s="1"/>
  <c r="AL142" i="23"/>
  <c r="AN142" i="23"/>
  <c r="U142" i="23" s="1"/>
  <c r="AL82" i="23"/>
  <c r="AN82" i="23"/>
  <c r="U82" i="23" s="1"/>
  <c r="AL104" i="23"/>
  <c r="AN104" i="23"/>
  <c r="U104" i="23" s="1"/>
  <c r="AL68" i="23"/>
  <c r="AN68" i="23"/>
  <c r="U68" i="23" s="1"/>
  <c r="AL70" i="23"/>
  <c r="AN70" i="23"/>
  <c r="U70" i="23" s="1"/>
  <c r="AL125" i="23"/>
  <c r="AN125" i="23"/>
  <c r="U125" i="23" s="1"/>
  <c r="AL91" i="23"/>
  <c r="AN91" i="23"/>
  <c r="U91" i="23" s="1"/>
  <c r="AL75" i="23"/>
  <c r="AN75" i="23"/>
  <c r="U75" i="23" s="1"/>
  <c r="AL120" i="23"/>
  <c r="AN120" i="23"/>
  <c r="U120" i="23" s="1"/>
  <c r="AL107" i="23"/>
  <c r="AN107" i="23"/>
  <c r="U107" i="23" s="1"/>
  <c r="AL115" i="23"/>
  <c r="AN115" i="23"/>
  <c r="U115" i="23" s="1"/>
  <c r="AL134" i="23"/>
  <c r="AN134" i="23"/>
  <c r="U134" i="23" s="1"/>
  <c r="AL74" i="23"/>
  <c r="AN74" i="23"/>
  <c r="U74" i="23" s="1"/>
  <c r="AL96" i="23"/>
  <c r="AN96" i="23"/>
  <c r="U96" i="23" s="1"/>
  <c r="AL117" i="23"/>
  <c r="AN117" i="23"/>
  <c r="U117" i="23" s="1"/>
  <c r="AL89" i="23"/>
  <c r="AN89" i="23"/>
  <c r="U89" i="23" s="1"/>
  <c r="AL73" i="23"/>
  <c r="AN73" i="23"/>
  <c r="U73" i="23" s="1"/>
  <c r="AL106" i="23"/>
  <c r="AN106" i="23"/>
  <c r="U106" i="23" s="1"/>
  <c r="AL99" i="23"/>
  <c r="AN99" i="23"/>
  <c r="U99" i="23" s="1"/>
  <c r="AL101" i="23"/>
  <c r="AN101" i="23"/>
  <c r="U101" i="23" s="1"/>
  <c r="AL126" i="23"/>
  <c r="AN126" i="23"/>
  <c r="U126" i="23" s="1"/>
  <c r="AL92" i="23"/>
  <c r="AN92" i="23"/>
  <c r="U92" i="23" s="1"/>
  <c r="AL146" i="23"/>
  <c r="AN146" i="23"/>
  <c r="U146" i="23" s="1"/>
  <c r="AL111" i="23"/>
  <c r="AN111" i="23"/>
  <c r="U111" i="23" s="1"/>
  <c r="AL87" i="23"/>
  <c r="AN87" i="23"/>
  <c r="U87" i="23" s="1"/>
  <c r="AL71" i="23"/>
  <c r="AN71" i="23"/>
  <c r="U71" i="23" s="1"/>
  <c r="AL76" i="23"/>
  <c r="AN76" i="23"/>
  <c r="U76" i="23" s="1"/>
  <c r="AL102" i="23"/>
  <c r="AN102" i="23"/>
  <c r="U102" i="23" s="1"/>
  <c r="AL100" i="23"/>
  <c r="AN100" i="23"/>
  <c r="U100" i="23" s="1"/>
  <c r="AM141" i="34"/>
  <c r="O141" i="34" s="1"/>
  <c r="AL141" i="34"/>
  <c r="AN141" i="34"/>
  <c r="P141" i="34" s="1"/>
  <c r="AL75" i="34"/>
  <c r="AN75" i="34"/>
  <c r="P75" i="34" s="1"/>
  <c r="AM75" i="34"/>
  <c r="O75" i="34" s="1"/>
  <c r="AL148" i="34"/>
  <c r="AO148" i="34" s="1"/>
  <c r="AP148" i="34" s="1"/>
  <c r="AR148" i="34" s="1"/>
  <c r="AN148" i="34"/>
  <c r="P148" i="34" s="1"/>
  <c r="AM148" i="34"/>
  <c r="O148" i="34" s="1"/>
  <c r="AM85" i="34"/>
  <c r="O85" i="34" s="1"/>
  <c r="AL85" i="34"/>
  <c r="AN85" i="34"/>
  <c r="P85" i="34" s="1"/>
  <c r="AN88" i="34"/>
  <c r="P88" i="34" s="1"/>
  <c r="AM88" i="34"/>
  <c r="O88" i="34" s="1"/>
  <c r="AL88" i="34"/>
  <c r="AO88" i="34" s="1"/>
  <c r="AN129" i="34"/>
  <c r="P129" i="34" s="1"/>
  <c r="AM129" i="34"/>
  <c r="O129" i="34" s="1"/>
  <c r="AL129" i="34"/>
  <c r="AN120" i="34"/>
  <c r="P120" i="34" s="1"/>
  <c r="AM120" i="34"/>
  <c r="O120" i="34" s="1"/>
  <c r="AL120" i="34"/>
  <c r="AM86" i="34"/>
  <c r="O86" i="34" s="1"/>
  <c r="AL86" i="34"/>
  <c r="AN86" i="34"/>
  <c r="P86" i="34" s="1"/>
  <c r="AM69" i="34"/>
  <c r="O69" i="34" s="1"/>
  <c r="AL69" i="34"/>
  <c r="AO69" i="34" s="1"/>
  <c r="AQ69" i="34" s="1"/>
  <c r="AS69" i="34" s="1"/>
  <c r="M2912" i="79" s="1"/>
  <c r="N2912" i="79" s="1"/>
  <c r="AN69" i="34"/>
  <c r="P69" i="34" s="1"/>
  <c r="AM133" i="34"/>
  <c r="O133" i="34" s="1"/>
  <c r="AL133" i="34"/>
  <c r="AN133" i="34"/>
  <c r="P133" i="34" s="1"/>
  <c r="AM134" i="34"/>
  <c r="O134" i="34" s="1"/>
  <c r="AL134" i="34"/>
  <c r="AO134" i="34" s="1"/>
  <c r="AN134" i="34"/>
  <c r="P134" i="34" s="1"/>
  <c r="AM102" i="34"/>
  <c r="O102" i="34" s="1"/>
  <c r="AL102" i="34"/>
  <c r="AN102" i="34"/>
  <c r="P102" i="34" s="1"/>
  <c r="AM71" i="34"/>
  <c r="O71" i="34" s="1"/>
  <c r="AL71" i="34"/>
  <c r="AN71" i="34"/>
  <c r="P71" i="34" s="1"/>
  <c r="AM87" i="34"/>
  <c r="O87" i="34" s="1"/>
  <c r="AL87" i="34"/>
  <c r="AN87" i="34"/>
  <c r="P87" i="34" s="1"/>
  <c r="AL139" i="34"/>
  <c r="AN139" i="34"/>
  <c r="P139" i="34" s="1"/>
  <c r="AM139" i="34"/>
  <c r="O139" i="34" s="1"/>
  <c r="AL146" i="34"/>
  <c r="Q146" i="34" s="1"/>
  <c r="AN146" i="34"/>
  <c r="P146" i="34" s="1"/>
  <c r="AM146" i="34"/>
  <c r="O146" i="34" s="1"/>
  <c r="AL106" i="34"/>
  <c r="AN106" i="34"/>
  <c r="P106" i="34" s="1"/>
  <c r="AM106" i="34"/>
  <c r="O106" i="34" s="1"/>
  <c r="AM95" i="34"/>
  <c r="O95" i="34" s="1"/>
  <c r="AL95" i="34"/>
  <c r="AN95" i="34"/>
  <c r="P95" i="34" s="1"/>
  <c r="AM119" i="34"/>
  <c r="O119" i="34" s="1"/>
  <c r="AL119" i="34"/>
  <c r="AO119" i="34" s="1"/>
  <c r="AQ119" i="34" s="1"/>
  <c r="AS119" i="34" s="1"/>
  <c r="M2962" i="79" s="1"/>
  <c r="N2962" i="79" s="1"/>
  <c r="AN119" i="34"/>
  <c r="P119" i="34" s="1"/>
  <c r="AO140" i="34"/>
  <c r="AP140" i="34" s="1"/>
  <c r="AR140" i="34" s="1"/>
  <c r="AM78" i="34"/>
  <c r="O78" i="34" s="1"/>
  <c r="AI187" i="34" s="1"/>
  <c r="G151" i="70" s="1"/>
  <c r="AL78" i="34"/>
  <c r="Q78" i="34" s="1"/>
  <c r="AK187" i="34" s="1"/>
  <c r="I151" i="70" s="1"/>
  <c r="AN78" i="34"/>
  <c r="P78" i="34" s="1"/>
  <c r="AJ187" i="34" s="1"/>
  <c r="H151" i="70" s="1"/>
  <c r="AL90" i="34"/>
  <c r="Q90" i="34" s="1"/>
  <c r="AN90" i="34"/>
  <c r="P90" i="34" s="1"/>
  <c r="AM90" i="34"/>
  <c r="O90" i="34" s="1"/>
  <c r="AL68" i="34"/>
  <c r="Q68" i="34" s="1"/>
  <c r="AK161" i="34" s="1"/>
  <c r="I125" i="70" s="1"/>
  <c r="AN68" i="34"/>
  <c r="P68" i="34" s="1"/>
  <c r="AJ161" i="34" s="1"/>
  <c r="H125" i="70" s="1"/>
  <c r="AM68" i="34"/>
  <c r="O68" i="34" s="1"/>
  <c r="AI161" i="34" s="1"/>
  <c r="G125" i="70" s="1"/>
  <c r="AM118" i="34"/>
  <c r="O118" i="34" s="1"/>
  <c r="AL118" i="34"/>
  <c r="Q118" i="34" s="1"/>
  <c r="AN118" i="34"/>
  <c r="P118" i="34" s="1"/>
  <c r="AL116" i="34"/>
  <c r="AO116" i="34" s="1"/>
  <c r="AN116" i="34"/>
  <c r="P116" i="34" s="1"/>
  <c r="AM116" i="34"/>
  <c r="O116" i="34" s="1"/>
  <c r="AM93" i="34"/>
  <c r="O93" i="34" s="1"/>
  <c r="AL93" i="34"/>
  <c r="AN93" i="34"/>
  <c r="P93" i="34" s="1"/>
  <c r="AM111" i="34"/>
  <c r="O111" i="34" s="1"/>
  <c r="AL111" i="34"/>
  <c r="Q111" i="34" s="1"/>
  <c r="AN111" i="34"/>
  <c r="P111" i="34" s="1"/>
  <c r="AN105" i="34"/>
  <c r="P105" i="34" s="1"/>
  <c r="AM105" i="34"/>
  <c r="O105" i="34" s="1"/>
  <c r="AL105" i="34"/>
  <c r="AL83" i="34"/>
  <c r="AN83" i="34"/>
  <c r="P83" i="34" s="1"/>
  <c r="AM83" i="34"/>
  <c r="O83" i="34" s="1"/>
  <c r="AN137" i="34"/>
  <c r="P137" i="34" s="1"/>
  <c r="AM137" i="34"/>
  <c r="O137" i="34" s="1"/>
  <c r="AL137" i="34"/>
  <c r="Q137" i="34" s="1"/>
  <c r="AL123" i="34"/>
  <c r="AN123" i="34"/>
  <c r="P123" i="34" s="1"/>
  <c r="AM123" i="34"/>
  <c r="O123" i="34" s="1"/>
  <c r="AN104" i="34"/>
  <c r="P104" i="34" s="1"/>
  <c r="AM104" i="34"/>
  <c r="O104" i="34" s="1"/>
  <c r="AL104" i="34"/>
  <c r="AO104" i="34" s="1"/>
  <c r="AL122" i="34"/>
  <c r="Q122" i="34" s="1"/>
  <c r="AN122" i="34"/>
  <c r="P122" i="34" s="1"/>
  <c r="AM122" i="34"/>
  <c r="O122" i="34" s="1"/>
  <c r="AN72" i="34"/>
  <c r="P72" i="34" s="1"/>
  <c r="AM72" i="34"/>
  <c r="O72" i="34" s="1"/>
  <c r="AL72" i="34"/>
  <c r="AL130" i="34"/>
  <c r="AO130" i="34" s="1"/>
  <c r="AN130" i="34"/>
  <c r="P130" i="34" s="1"/>
  <c r="AM130" i="34"/>
  <c r="O130" i="34" s="1"/>
  <c r="AL124" i="34"/>
  <c r="AO124" i="34" s="1"/>
  <c r="AN124" i="34"/>
  <c r="P124" i="34" s="1"/>
  <c r="AM124" i="34"/>
  <c r="O124" i="34" s="1"/>
  <c r="AN113" i="34"/>
  <c r="P113" i="34" s="1"/>
  <c r="AM113" i="34"/>
  <c r="O113" i="34" s="1"/>
  <c r="AL113" i="34"/>
  <c r="AM101" i="34"/>
  <c r="O101" i="34" s="1"/>
  <c r="AL101" i="34"/>
  <c r="AO101" i="34" s="1"/>
  <c r="AP101" i="34" s="1"/>
  <c r="AR101" i="34" s="1"/>
  <c r="M3028" i="79" s="1"/>
  <c r="N3028" i="79" s="1"/>
  <c r="AN101" i="34"/>
  <c r="P101" i="34" s="1"/>
  <c r="AL107" i="34"/>
  <c r="AN107" i="34"/>
  <c r="P107" i="34" s="1"/>
  <c r="AM107" i="34"/>
  <c r="O107" i="34" s="1"/>
  <c r="AL82" i="34"/>
  <c r="AO82" i="34" s="1"/>
  <c r="AN82" i="34"/>
  <c r="P82" i="34" s="1"/>
  <c r="AM82" i="34"/>
  <c r="O82" i="34" s="1"/>
  <c r="AL98" i="34"/>
  <c r="Q98" i="34" s="1"/>
  <c r="AN98" i="34"/>
  <c r="P98" i="34" s="1"/>
  <c r="AM98" i="34"/>
  <c r="O98" i="34" s="1"/>
  <c r="AN145" i="34"/>
  <c r="P145" i="34" s="1"/>
  <c r="AM145" i="34"/>
  <c r="O145" i="34" s="1"/>
  <c r="AL145" i="34"/>
  <c r="AL114" i="34"/>
  <c r="AO114" i="34" s="1"/>
  <c r="AP114" i="34" s="1"/>
  <c r="AR114" i="34" s="1"/>
  <c r="AM114" i="34"/>
  <c r="O114" i="34" s="1"/>
  <c r="AN114" i="34"/>
  <c r="P114" i="34" s="1"/>
  <c r="AL84" i="34"/>
  <c r="AN84" i="34"/>
  <c r="P84" i="34" s="1"/>
  <c r="AM84" i="34"/>
  <c r="O84" i="34" s="1"/>
  <c r="AM135" i="34"/>
  <c r="O135" i="34" s="1"/>
  <c r="AL135" i="34"/>
  <c r="AN135" i="34"/>
  <c r="P135" i="34" s="1"/>
  <c r="AN81" i="34"/>
  <c r="P81" i="34" s="1"/>
  <c r="AM81" i="34"/>
  <c r="O81" i="34" s="1"/>
  <c r="AL81" i="34"/>
  <c r="AO81" i="34" s="1"/>
  <c r="AP81" i="34" s="1"/>
  <c r="AR81" i="34" s="1"/>
  <c r="M3008" i="79" s="1"/>
  <c r="N3008" i="79" s="1"/>
  <c r="AM110" i="34"/>
  <c r="O110" i="34" s="1"/>
  <c r="AL110" i="34"/>
  <c r="AN110" i="34"/>
  <c r="P110" i="34" s="1"/>
  <c r="AM94" i="34"/>
  <c r="O94" i="34" s="1"/>
  <c r="AL94" i="34"/>
  <c r="AN94" i="34"/>
  <c r="P94" i="34" s="1"/>
  <c r="AL74" i="34"/>
  <c r="Q74" i="34" s="1"/>
  <c r="AN74" i="34"/>
  <c r="P74" i="34" s="1"/>
  <c r="AM74" i="34"/>
  <c r="O74" i="34" s="1"/>
  <c r="AN144" i="34"/>
  <c r="P144" i="34" s="1"/>
  <c r="AM144" i="34"/>
  <c r="O144" i="34" s="1"/>
  <c r="AL144" i="34"/>
  <c r="AN128" i="34"/>
  <c r="P128" i="34" s="1"/>
  <c r="AM128" i="34"/>
  <c r="O128" i="34" s="1"/>
  <c r="AL128" i="34"/>
  <c r="AL131" i="34"/>
  <c r="AO131" i="34" s="1"/>
  <c r="AQ131" i="34" s="1"/>
  <c r="AS131" i="34" s="1"/>
  <c r="M2974" i="79" s="1"/>
  <c r="N2974" i="79" s="1"/>
  <c r="AN131" i="34"/>
  <c r="P131" i="34" s="1"/>
  <c r="AM131" i="34"/>
  <c r="O131" i="34" s="1"/>
  <c r="AM142" i="34"/>
  <c r="O142" i="34" s="1"/>
  <c r="AL142" i="34"/>
  <c r="AN142" i="34"/>
  <c r="P142" i="34" s="1"/>
  <c r="AN80" i="34"/>
  <c r="P80" i="34" s="1"/>
  <c r="AJ166" i="34" s="1"/>
  <c r="H130" i="70" s="1"/>
  <c r="AM80" i="34"/>
  <c r="O80" i="34" s="1"/>
  <c r="AI166" i="34" s="1"/>
  <c r="G130" i="70" s="1"/>
  <c r="AL80" i="34"/>
  <c r="AO80" i="34" s="1"/>
  <c r="AM117" i="34"/>
  <c r="O117" i="34" s="1"/>
  <c r="AL117" i="34"/>
  <c r="AN117" i="34"/>
  <c r="P117" i="34" s="1"/>
  <c r="AL147" i="34"/>
  <c r="AO147" i="34" s="1"/>
  <c r="AQ147" i="34" s="1"/>
  <c r="AS147" i="34" s="1"/>
  <c r="M2990" i="79" s="1"/>
  <c r="N2990" i="79" s="1"/>
  <c r="AN147" i="34"/>
  <c r="P147" i="34" s="1"/>
  <c r="AM147" i="34"/>
  <c r="O147" i="34" s="1"/>
  <c r="AM103" i="34"/>
  <c r="O103" i="34" s="1"/>
  <c r="AL103" i="34"/>
  <c r="AO103" i="34" s="1"/>
  <c r="AP103" i="34" s="1"/>
  <c r="AR103" i="34" s="1"/>
  <c r="M3030" i="79" s="1"/>
  <c r="N3030" i="79" s="1"/>
  <c r="AN103" i="34"/>
  <c r="P103" i="34" s="1"/>
  <c r="AM79" i="34"/>
  <c r="O79" i="34" s="1"/>
  <c r="AL79" i="34"/>
  <c r="AN79" i="34"/>
  <c r="P79" i="34" s="1"/>
  <c r="AM149" i="34"/>
  <c r="O149" i="34" s="1"/>
  <c r="AL149" i="34"/>
  <c r="Q149" i="34" s="1"/>
  <c r="AN149" i="34"/>
  <c r="P149" i="34" s="1"/>
  <c r="AM70" i="34"/>
  <c r="O70" i="34" s="1"/>
  <c r="AI169" i="34" s="1"/>
  <c r="G133" i="70" s="1"/>
  <c r="AL70" i="34"/>
  <c r="AN70" i="34"/>
  <c r="P70" i="34" s="1"/>
  <c r="AL138" i="34"/>
  <c r="AN138" i="34"/>
  <c r="P138" i="34" s="1"/>
  <c r="AM138" i="34"/>
  <c r="O138" i="34" s="1"/>
  <c r="AN112" i="34"/>
  <c r="P112" i="34" s="1"/>
  <c r="AM112" i="34"/>
  <c r="O112" i="34" s="1"/>
  <c r="AL112" i="34"/>
  <c r="Q112" i="34" s="1"/>
  <c r="AM77" i="34"/>
  <c r="O77" i="34" s="1"/>
  <c r="AL77" i="34"/>
  <c r="AN77" i="34"/>
  <c r="P77" i="34" s="1"/>
  <c r="AN89" i="34"/>
  <c r="P89" i="34" s="1"/>
  <c r="AM89" i="34"/>
  <c r="O89" i="34" s="1"/>
  <c r="AL89" i="34"/>
  <c r="AO89" i="34" s="1"/>
  <c r="AP89" i="34" s="1"/>
  <c r="AR89" i="34" s="1"/>
  <c r="M3016" i="79" s="1"/>
  <c r="N3016" i="79" s="1"/>
  <c r="AN121" i="34"/>
  <c r="P121" i="34" s="1"/>
  <c r="AM121" i="34"/>
  <c r="O121" i="34" s="1"/>
  <c r="AL121" i="34"/>
  <c r="AL91" i="34"/>
  <c r="AN91" i="34"/>
  <c r="P91" i="34" s="1"/>
  <c r="AM91" i="34"/>
  <c r="O91" i="34" s="1"/>
  <c r="AM109" i="34"/>
  <c r="O109" i="34" s="1"/>
  <c r="AL109" i="34"/>
  <c r="AN109" i="34"/>
  <c r="P109" i="34" s="1"/>
  <c r="AM127" i="34"/>
  <c r="O127" i="34" s="1"/>
  <c r="AL127" i="34"/>
  <c r="AN127" i="34"/>
  <c r="P127" i="34" s="1"/>
  <c r="AL99" i="34"/>
  <c r="AN99" i="34"/>
  <c r="P99" i="34" s="1"/>
  <c r="AM99" i="34"/>
  <c r="O99" i="34" s="1"/>
  <c r="AM125" i="34"/>
  <c r="O125" i="34" s="1"/>
  <c r="AL125" i="34"/>
  <c r="Q125" i="34" s="1"/>
  <c r="AN125" i="34"/>
  <c r="P125" i="34" s="1"/>
  <c r="AM143" i="34"/>
  <c r="O143" i="34" s="1"/>
  <c r="AL143" i="34"/>
  <c r="AN143" i="34"/>
  <c r="P143" i="34" s="1"/>
  <c r="AN97" i="34"/>
  <c r="P97" i="34" s="1"/>
  <c r="AM97" i="34"/>
  <c r="O97" i="34" s="1"/>
  <c r="AL97" i="34"/>
  <c r="AO97" i="34" s="1"/>
  <c r="AP97" i="34" s="1"/>
  <c r="AR97" i="34" s="1"/>
  <c r="M3024" i="79" s="1"/>
  <c r="N3024" i="79" s="1"/>
  <c r="AL115" i="34"/>
  <c r="Q115" i="34" s="1"/>
  <c r="AN115" i="34"/>
  <c r="P115" i="34" s="1"/>
  <c r="AM115" i="34"/>
  <c r="O115" i="34" s="1"/>
  <c r="AN73" i="34"/>
  <c r="P73" i="34" s="1"/>
  <c r="AM73" i="34"/>
  <c r="O73" i="34" s="1"/>
  <c r="AL73" i="34"/>
  <c r="Q73" i="34" s="1"/>
  <c r="AN136" i="34"/>
  <c r="P136" i="34" s="1"/>
  <c r="AM136" i="34"/>
  <c r="O136" i="34" s="1"/>
  <c r="AL136" i="34"/>
  <c r="AO136" i="34" s="1"/>
  <c r="AM126" i="34"/>
  <c r="O126" i="34" s="1"/>
  <c r="AL126" i="34"/>
  <c r="AN126" i="34"/>
  <c r="P126" i="34" s="1"/>
  <c r="AL76" i="34"/>
  <c r="AN76" i="34"/>
  <c r="P76" i="34" s="1"/>
  <c r="AM76" i="34"/>
  <c r="O76" i="34" s="1"/>
  <c r="AM150" i="34"/>
  <c r="O150" i="34" s="1"/>
  <c r="AL150" i="34"/>
  <c r="AO150" i="34" s="1"/>
  <c r="AN150" i="34"/>
  <c r="P150" i="34" s="1"/>
  <c r="AL132" i="34"/>
  <c r="AN132" i="34"/>
  <c r="P132" i="34" s="1"/>
  <c r="AM132" i="34"/>
  <c r="O132" i="34" s="1"/>
  <c r="AL142" i="19"/>
  <c r="I22" i="70" s="1"/>
  <c r="AJ140" i="19"/>
  <c r="G20" i="70" s="1"/>
  <c r="AO142" i="19"/>
  <c r="L22" i="70" s="1"/>
  <c r="AN142" i="19"/>
  <c r="K22" i="70" s="1"/>
  <c r="AL140" i="19"/>
  <c r="I20" i="70" s="1"/>
  <c r="AM142" i="19"/>
  <c r="J22" i="70" s="1"/>
  <c r="AJ141" i="19"/>
  <c r="G21" i="70" s="1"/>
  <c r="AK142" i="19"/>
  <c r="H22" i="70" s="1"/>
  <c r="AK141" i="19"/>
  <c r="H21" i="70" s="1"/>
  <c r="AK140" i="19"/>
  <c r="H20" i="70" s="1"/>
  <c r="AJ142" i="19"/>
  <c r="G22" i="70" s="1"/>
  <c r="O106" i="19"/>
  <c r="AL137" i="19"/>
  <c r="I17" i="70" s="1"/>
  <c r="AO139" i="19"/>
  <c r="L19" i="70" s="1"/>
  <c r="AJ138" i="19"/>
  <c r="G18" i="70" s="1"/>
  <c r="AL138" i="19"/>
  <c r="I18" i="70" s="1"/>
  <c r="AK139" i="19"/>
  <c r="H19" i="70" s="1"/>
  <c r="AM139" i="19"/>
  <c r="J19" i="70" s="1"/>
  <c r="AN139" i="19"/>
  <c r="K19" i="70" s="1"/>
  <c r="AJ139" i="19"/>
  <c r="G19" i="70" s="1"/>
  <c r="AM137" i="19"/>
  <c r="J17" i="70" s="1"/>
  <c r="AL139" i="19"/>
  <c r="I19" i="70" s="1"/>
  <c r="AK138" i="19"/>
  <c r="H18" i="70" s="1"/>
  <c r="AK137" i="19"/>
  <c r="H17" i="70" s="1"/>
  <c r="AL64" i="16"/>
  <c r="AN64" i="16" s="1"/>
  <c r="AP64" i="16" s="1"/>
  <c r="M1414" i="79" s="1"/>
  <c r="N1414" i="79" s="1"/>
  <c r="AL85" i="16"/>
  <c r="AM85" i="16" s="1"/>
  <c r="AO85" i="16" s="1"/>
  <c r="AL83" i="16"/>
  <c r="AN83" i="16" s="1"/>
  <c r="AP83" i="16" s="1"/>
  <c r="AL93" i="16"/>
  <c r="AN93" i="16" s="1"/>
  <c r="AP93" i="16" s="1"/>
  <c r="AL99" i="16"/>
  <c r="AM99" i="16" s="1"/>
  <c r="AO99" i="16" s="1"/>
  <c r="AL58" i="16"/>
  <c r="AM58" i="16" s="1"/>
  <c r="AO58" i="16" s="1"/>
  <c r="AL81" i="16"/>
  <c r="AN81" i="16" s="1"/>
  <c r="AP81" i="16" s="1"/>
  <c r="AE133" i="16"/>
  <c r="F20" i="69" s="1"/>
  <c r="AL104" i="16"/>
  <c r="AM104" i="16" s="1"/>
  <c r="AO104" i="16" s="1"/>
  <c r="AL79" i="16"/>
  <c r="AM79" i="16" s="1"/>
  <c r="AO79" i="16" s="1"/>
  <c r="P72" i="16"/>
  <c r="AY72" i="16"/>
  <c r="AX72" i="16"/>
  <c r="M1188" i="79" s="1"/>
  <c r="N1188" i="79" s="1"/>
  <c r="P86" i="16"/>
  <c r="AY86" i="16"/>
  <c r="AX86" i="16"/>
  <c r="M1202" i="79" s="1"/>
  <c r="N1202" i="79" s="1"/>
  <c r="P114" i="16"/>
  <c r="AY114" i="16"/>
  <c r="AX114" i="16"/>
  <c r="M1230" i="79" s="1"/>
  <c r="N1230" i="79" s="1"/>
  <c r="P101" i="16"/>
  <c r="AY101" i="16"/>
  <c r="AX101" i="16"/>
  <c r="M1217" i="79" s="1"/>
  <c r="N1217" i="79" s="1"/>
  <c r="P96" i="16"/>
  <c r="AY96" i="16"/>
  <c r="AX96" i="16"/>
  <c r="M1212" i="79" s="1"/>
  <c r="N1212" i="79" s="1"/>
  <c r="AL102" i="16"/>
  <c r="AN102" i="16" s="1"/>
  <c r="AP102" i="16" s="1"/>
  <c r="AL59" i="16"/>
  <c r="AN59" i="16" s="1"/>
  <c r="AP59" i="16" s="1"/>
  <c r="AL63" i="16"/>
  <c r="AM63" i="16" s="1"/>
  <c r="AO63" i="16" s="1"/>
  <c r="AL116" i="16"/>
  <c r="AM116" i="16" s="1"/>
  <c r="AO116" i="16" s="1"/>
  <c r="P98" i="16"/>
  <c r="AY98" i="16"/>
  <c r="AX98" i="16"/>
  <c r="M1214" i="79" s="1"/>
  <c r="N1214" i="79" s="1"/>
  <c r="P85" i="16"/>
  <c r="AY85" i="16"/>
  <c r="AX85" i="16"/>
  <c r="M1201" i="79" s="1"/>
  <c r="N1201" i="79" s="1"/>
  <c r="P80" i="16"/>
  <c r="AY80" i="16"/>
  <c r="AX80" i="16"/>
  <c r="M1196" i="79" s="1"/>
  <c r="N1196" i="79" s="1"/>
  <c r="P91" i="16"/>
  <c r="AY91" i="16"/>
  <c r="AX91" i="16"/>
  <c r="M1207" i="79" s="1"/>
  <c r="N1207" i="79" s="1"/>
  <c r="P94" i="16"/>
  <c r="AY94" i="16"/>
  <c r="AX94" i="16"/>
  <c r="M1210" i="79" s="1"/>
  <c r="N1210" i="79" s="1"/>
  <c r="P57" i="16"/>
  <c r="AY57" i="16"/>
  <c r="AX57" i="16"/>
  <c r="M1173" i="79" s="1"/>
  <c r="N1173" i="79" s="1"/>
  <c r="P84" i="16"/>
  <c r="AY84" i="16"/>
  <c r="AX84" i="16"/>
  <c r="M1200" i="79" s="1"/>
  <c r="N1200" i="79" s="1"/>
  <c r="P95" i="16"/>
  <c r="AY95" i="16"/>
  <c r="AX95" i="16"/>
  <c r="M1211" i="79" s="1"/>
  <c r="N1211" i="79" s="1"/>
  <c r="P90" i="16"/>
  <c r="AY90" i="16"/>
  <c r="AX90" i="16"/>
  <c r="M1206" i="79" s="1"/>
  <c r="N1206" i="79" s="1"/>
  <c r="P49" i="16"/>
  <c r="AY49" i="16"/>
  <c r="AX49" i="16"/>
  <c r="M1165" i="79" s="1"/>
  <c r="N1165" i="79" s="1"/>
  <c r="P87" i="16"/>
  <c r="AY87" i="16"/>
  <c r="AX87" i="16"/>
  <c r="M1203" i="79" s="1"/>
  <c r="N1203" i="79" s="1"/>
  <c r="P110" i="16"/>
  <c r="AX110" i="16"/>
  <c r="M1226" i="79" s="1"/>
  <c r="N1226" i="79" s="1"/>
  <c r="AY110" i="16"/>
  <c r="AL66" i="16"/>
  <c r="AM66" i="16" s="1"/>
  <c r="AO66" i="16" s="1"/>
  <c r="P56" i="16"/>
  <c r="AY56" i="16"/>
  <c r="AX56" i="16"/>
  <c r="M1172" i="79" s="1"/>
  <c r="N1172" i="79" s="1"/>
  <c r="P67" i="16"/>
  <c r="AY67" i="16"/>
  <c r="AX67" i="16"/>
  <c r="M1183" i="79" s="1"/>
  <c r="N1183" i="79" s="1"/>
  <c r="P121" i="16"/>
  <c r="AY121" i="16"/>
  <c r="AX121" i="16"/>
  <c r="M1237" i="79" s="1"/>
  <c r="N1237" i="79" s="1"/>
  <c r="P60" i="16"/>
  <c r="AY60" i="16"/>
  <c r="AX60" i="16"/>
  <c r="M1176" i="79" s="1"/>
  <c r="N1176" i="79" s="1"/>
  <c r="P58" i="16"/>
  <c r="AY58" i="16"/>
  <c r="AX58" i="16"/>
  <c r="M1174" i="79" s="1"/>
  <c r="N1174" i="79" s="1"/>
  <c r="P122" i="16"/>
  <c r="AY122" i="16"/>
  <c r="AX122" i="16"/>
  <c r="M1238" i="79" s="1"/>
  <c r="N1238" i="79" s="1"/>
  <c r="P109" i="16"/>
  <c r="AY109" i="16"/>
  <c r="AX109" i="16"/>
  <c r="M1225" i="79" s="1"/>
  <c r="N1225" i="79" s="1"/>
  <c r="P104" i="16"/>
  <c r="AY104" i="16"/>
  <c r="AX104" i="16"/>
  <c r="M1220" i="79" s="1"/>
  <c r="N1220" i="79" s="1"/>
  <c r="P51" i="16"/>
  <c r="AY51" i="16"/>
  <c r="AX51" i="16"/>
  <c r="M1167" i="79" s="1"/>
  <c r="N1167" i="79" s="1"/>
  <c r="P75" i="16"/>
  <c r="AY75" i="16"/>
  <c r="AX75" i="16"/>
  <c r="M1191" i="79" s="1"/>
  <c r="N1191" i="79" s="1"/>
  <c r="P115" i="16"/>
  <c r="AY115" i="16"/>
  <c r="AX115" i="16"/>
  <c r="M1231" i="79" s="1"/>
  <c r="N1231" i="79" s="1"/>
  <c r="P54" i="16"/>
  <c r="AY54" i="16"/>
  <c r="AX54" i="16"/>
  <c r="M1170" i="79" s="1"/>
  <c r="N1170" i="79" s="1"/>
  <c r="P118" i="16"/>
  <c r="AY118" i="16"/>
  <c r="AX118" i="16"/>
  <c r="M1234" i="79" s="1"/>
  <c r="N1234" i="79" s="1"/>
  <c r="P105" i="16"/>
  <c r="AY105" i="16"/>
  <c r="AX105" i="16"/>
  <c r="M1221" i="79" s="1"/>
  <c r="N1221" i="79" s="1"/>
  <c r="P108" i="16"/>
  <c r="AY108" i="16"/>
  <c r="AX108" i="16"/>
  <c r="M1224" i="79" s="1"/>
  <c r="N1224" i="79" s="1"/>
  <c r="P55" i="16"/>
  <c r="AY55" i="16"/>
  <c r="AX55" i="16"/>
  <c r="M1171" i="79" s="1"/>
  <c r="N1171" i="79" s="1"/>
  <c r="P119" i="16"/>
  <c r="AY119" i="16"/>
  <c r="AX119" i="16"/>
  <c r="M1235" i="79" s="1"/>
  <c r="N1235" i="79" s="1"/>
  <c r="P77" i="16"/>
  <c r="AY77" i="16"/>
  <c r="AX77" i="16"/>
  <c r="M1193" i="79" s="1"/>
  <c r="N1193" i="79" s="1"/>
  <c r="P76" i="16"/>
  <c r="AY76" i="16"/>
  <c r="AX76" i="16"/>
  <c r="M1192" i="79" s="1"/>
  <c r="N1192" i="79" s="1"/>
  <c r="P97" i="16"/>
  <c r="AY97" i="16"/>
  <c r="AX97" i="16"/>
  <c r="M1213" i="79" s="1"/>
  <c r="N1213" i="79" s="1"/>
  <c r="P113" i="16"/>
  <c r="AY113" i="16"/>
  <c r="AX113" i="16"/>
  <c r="M1229" i="79" s="1"/>
  <c r="N1229" i="79" s="1"/>
  <c r="P89" i="16"/>
  <c r="AY89" i="16"/>
  <c r="AX89" i="16"/>
  <c r="M1205" i="79" s="1"/>
  <c r="N1205" i="79" s="1"/>
  <c r="AY47" i="16"/>
  <c r="AX47" i="16"/>
  <c r="M1163" i="79" s="1"/>
  <c r="N1163" i="79" s="1"/>
  <c r="P74" i="16"/>
  <c r="AY74" i="16"/>
  <c r="AX74" i="16"/>
  <c r="M1190" i="79" s="1"/>
  <c r="N1190" i="79" s="1"/>
  <c r="P61" i="16"/>
  <c r="AY61" i="16"/>
  <c r="AX61" i="16"/>
  <c r="M1177" i="79" s="1"/>
  <c r="N1177" i="79" s="1"/>
  <c r="AL103" i="16"/>
  <c r="AN103" i="16" s="1"/>
  <c r="AP103" i="16" s="1"/>
  <c r="AL97" i="16"/>
  <c r="P82" i="16"/>
  <c r="AY82" i="16"/>
  <c r="AX82" i="16"/>
  <c r="M1198" i="79" s="1"/>
  <c r="N1198" i="79" s="1"/>
  <c r="P69" i="16"/>
  <c r="AY69" i="16"/>
  <c r="AX69" i="16"/>
  <c r="M1185" i="79" s="1"/>
  <c r="N1185" i="79" s="1"/>
  <c r="P73" i="16"/>
  <c r="AY73" i="16"/>
  <c r="AX73" i="16"/>
  <c r="M1189" i="79" s="1"/>
  <c r="N1189" i="79" s="1"/>
  <c r="P64" i="16"/>
  <c r="AY64" i="16"/>
  <c r="AX64" i="16"/>
  <c r="M1180" i="79" s="1"/>
  <c r="N1180" i="79" s="1"/>
  <c r="P78" i="16"/>
  <c r="AX78" i="16"/>
  <c r="M1194" i="79" s="1"/>
  <c r="N1194" i="79" s="1"/>
  <c r="AY78" i="16"/>
  <c r="P68" i="16"/>
  <c r="AY68" i="16"/>
  <c r="AX68" i="16"/>
  <c r="M1184" i="79" s="1"/>
  <c r="N1184" i="79" s="1"/>
  <c r="P79" i="16"/>
  <c r="AY79" i="16"/>
  <c r="AX79" i="16"/>
  <c r="M1195" i="79" s="1"/>
  <c r="N1195" i="79" s="1"/>
  <c r="P50" i="16"/>
  <c r="AY50" i="16"/>
  <c r="AX50" i="16"/>
  <c r="M1166" i="79" s="1"/>
  <c r="N1166" i="79" s="1"/>
  <c r="P107" i="16"/>
  <c r="AY107" i="16"/>
  <c r="AX107" i="16"/>
  <c r="M1223" i="79" s="1"/>
  <c r="N1223" i="79" s="1"/>
  <c r="P100" i="16"/>
  <c r="AY100" i="16"/>
  <c r="AX100" i="16"/>
  <c r="M1216" i="79" s="1"/>
  <c r="N1216" i="79" s="1"/>
  <c r="P70" i="16"/>
  <c r="AY70" i="16"/>
  <c r="AX70" i="16"/>
  <c r="M1186" i="79" s="1"/>
  <c r="N1186" i="79" s="1"/>
  <c r="P71" i="16"/>
  <c r="AY71" i="16"/>
  <c r="AX71" i="16"/>
  <c r="M1187" i="79" s="1"/>
  <c r="N1187" i="79" s="1"/>
  <c r="AL49" i="16"/>
  <c r="AM49" i="16" s="1"/>
  <c r="AO49" i="16" s="1"/>
  <c r="AL52" i="16"/>
  <c r="AN52" i="16" s="1"/>
  <c r="AP52" i="16" s="1"/>
  <c r="P106" i="16"/>
  <c r="AY106" i="16"/>
  <c r="AX106" i="16"/>
  <c r="M1222" i="79" s="1"/>
  <c r="N1222" i="79" s="1"/>
  <c r="P93" i="16"/>
  <c r="AY93" i="16"/>
  <c r="AX93" i="16"/>
  <c r="M1209" i="79" s="1"/>
  <c r="N1209" i="79" s="1"/>
  <c r="P88" i="16"/>
  <c r="AY88" i="16"/>
  <c r="AX88" i="16"/>
  <c r="M1204" i="79" s="1"/>
  <c r="N1204" i="79" s="1"/>
  <c r="P81" i="16"/>
  <c r="AY81" i="16"/>
  <c r="AX81" i="16"/>
  <c r="M1197" i="79" s="1"/>
  <c r="N1197" i="79" s="1"/>
  <c r="P99" i="16"/>
  <c r="AY99" i="16"/>
  <c r="AX99" i="16"/>
  <c r="M1215" i="79" s="1"/>
  <c r="N1215" i="79" s="1"/>
  <c r="P102" i="16"/>
  <c r="AY102" i="16"/>
  <c r="AX102" i="16"/>
  <c r="M1218" i="79" s="1"/>
  <c r="N1218" i="79" s="1"/>
  <c r="P65" i="16"/>
  <c r="AY65" i="16"/>
  <c r="AX65" i="16"/>
  <c r="M1181" i="79" s="1"/>
  <c r="N1181" i="79" s="1"/>
  <c r="P92" i="16"/>
  <c r="AY92" i="16"/>
  <c r="AX92" i="16"/>
  <c r="M1208" i="79" s="1"/>
  <c r="N1208" i="79" s="1"/>
  <c r="P103" i="16"/>
  <c r="AY103" i="16"/>
  <c r="AX103" i="16"/>
  <c r="M1219" i="79" s="1"/>
  <c r="N1219" i="79" s="1"/>
  <c r="P111" i="16"/>
  <c r="AY111" i="16"/>
  <c r="AX111" i="16"/>
  <c r="M1227" i="79" s="1"/>
  <c r="N1227" i="79" s="1"/>
  <c r="P120" i="16"/>
  <c r="AY120" i="16"/>
  <c r="AX120" i="16"/>
  <c r="M1236" i="79" s="1"/>
  <c r="N1236" i="79" s="1"/>
  <c r="AL62" i="16"/>
  <c r="AM62" i="16" s="1"/>
  <c r="AO62" i="16" s="1"/>
  <c r="AL76" i="16"/>
  <c r="AN76" i="16" s="1"/>
  <c r="AP76" i="16" s="1"/>
  <c r="P66" i="16"/>
  <c r="AY66" i="16"/>
  <c r="AX66" i="16"/>
  <c r="M1182" i="79" s="1"/>
  <c r="N1182" i="79" s="1"/>
  <c r="P53" i="16"/>
  <c r="AY53" i="16"/>
  <c r="AX53" i="16"/>
  <c r="M1169" i="79" s="1"/>
  <c r="N1169" i="79" s="1"/>
  <c r="P117" i="16"/>
  <c r="AY117" i="16"/>
  <c r="AX117" i="16"/>
  <c r="M1233" i="79" s="1"/>
  <c r="N1233" i="79" s="1"/>
  <c r="P48" i="16"/>
  <c r="AY48" i="16"/>
  <c r="AX48" i="16"/>
  <c r="M1164" i="79" s="1"/>
  <c r="N1164" i="79" s="1"/>
  <c r="P112" i="16"/>
  <c r="AY112" i="16"/>
  <c r="AX112" i="16"/>
  <c r="M1228" i="79" s="1"/>
  <c r="N1228" i="79" s="1"/>
  <c r="P59" i="16"/>
  <c r="AY59" i="16"/>
  <c r="AX59" i="16"/>
  <c r="M1175" i="79" s="1"/>
  <c r="N1175" i="79" s="1"/>
  <c r="P83" i="16"/>
  <c r="AY83" i="16"/>
  <c r="AX83" i="16"/>
  <c r="M1199" i="79" s="1"/>
  <c r="N1199" i="79" s="1"/>
  <c r="P123" i="16"/>
  <c r="AY123" i="16"/>
  <c r="AX123" i="16"/>
  <c r="M1239" i="79" s="1"/>
  <c r="N1239" i="79" s="1"/>
  <c r="P62" i="16"/>
  <c r="AY62" i="16"/>
  <c r="AX62" i="16"/>
  <c r="M1178" i="79" s="1"/>
  <c r="N1178" i="79" s="1"/>
  <c r="P52" i="16"/>
  <c r="AY52" i="16"/>
  <c r="AX52" i="16"/>
  <c r="M1168" i="79" s="1"/>
  <c r="N1168" i="79" s="1"/>
  <c r="P116" i="16"/>
  <c r="AY116" i="16"/>
  <c r="AX116" i="16"/>
  <c r="M1232" i="79" s="1"/>
  <c r="N1232" i="79" s="1"/>
  <c r="P63" i="16"/>
  <c r="AY63" i="16"/>
  <c r="AX63" i="16"/>
  <c r="M1179" i="79" s="1"/>
  <c r="N1179" i="79" s="1"/>
  <c r="S120" i="57"/>
  <c r="R110" i="53"/>
  <c r="T146" i="51"/>
  <c r="AJ118" i="28"/>
  <c r="O118" i="28" s="1"/>
  <c r="AH118" i="28"/>
  <c r="P118" i="28" s="1"/>
  <c r="AI118" i="28"/>
  <c r="N118" i="28" s="1"/>
  <c r="AJ101" i="28"/>
  <c r="O101" i="28" s="1"/>
  <c r="AH101" i="28"/>
  <c r="P101" i="28" s="1"/>
  <c r="AI101" i="28"/>
  <c r="N101" i="28" s="1"/>
  <c r="AI66" i="28"/>
  <c r="N66" i="28" s="1"/>
  <c r="AJ66" i="28"/>
  <c r="O66" i="28" s="1"/>
  <c r="AH66" i="28"/>
  <c r="AK66" i="28" s="1"/>
  <c r="AJ110" i="28"/>
  <c r="O110" i="28" s="1"/>
  <c r="AH110" i="28"/>
  <c r="AK110" i="28" s="1"/>
  <c r="AI110" i="28"/>
  <c r="N110" i="28" s="1"/>
  <c r="AH122" i="28"/>
  <c r="AK122" i="28" s="1"/>
  <c r="AJ122" i="28"/>
  <c r="O122" i="28" s="1"/>
  <c r="AI122" i="28"/>
  <c r="N122" i="28" s="1"/>
  <c r="AI52" i="28"/>
  <c r="N52" i="28" s="1"/>
  <c r="AH52" i="28"/>
  <c r="AK52" i="28" s="1"/>
  <c r="AJ52" i="28"/>
  <c r="O52" i="28" s="1"/>
  <c r="AH107" i="28"/>
  <c r="AK107" i="28" s="1"/>
  <c r="AJ107" i="28"/>
  <c r="O107" i="28" s="1"/>
  <c r="AI107" i="28"/>
  <c r="N107" i="28" s="1"/>
  <c r="AJ79" i="28"/>
  <c r="O79" i="28" s="1"/>
  <c r="AH79" i="28"/>
  <c r="AK79" i="28" s="1"/>
  <c r="AI79" i="28"/>
  <c r="N79" i="28" s="1"/>
  <c r="AJ113" i="28"/>
  <c r="O113" i="28" s="1"/>
  <c r="AH113" i="28"/>
  <c r="AK113" i="28" s="1"/>
  <c r="AI113" i="28"/>
  <c r="N113" i="28" s="1"/>
  <c r="AJ94" i="28"/>
  <c r="O94" i="28" s="1"/>
  <c r="AH94" i="28"/>
  <c r="AK94" i="28" s="1"/>
  <c r="AI94" i="28"/>
  <c r="N94" i="28" s="1"/>
  <c r="AI105" i="28"/>
  <c r="N105" i="28" s="1"/>
  <c r="AJ105" i="28"/>
  <c r="O105" i="28" s="1"/>
  <c r="AH105" i="28"/>
  <c r="P105" i="28" s="1"/>
  <c r="AJ99" i="28"/>
  <c r="O99" i="28" s="1"/>
  <c r="AI99" i="28"/>
  <c r="N99" i="28" s="1"/>
  <c r="AH99" i="28"/>
  <c r="AK99" i="28" s="1"/>
  <c r="AI120" i="28"/>
  <c r="N120" i="28" s="1"/>
  <c r="AH120" i="28"/>
  <c r="AK120" i="28" s="1"/>
  <c r="AJ120" i="28"/>
  <c r="O120" i="28" s="1"/>
  <c r="AI56" i="28"/>
  <c r="N56" i="28" s="1"/>
  <c r="AJ56" i="28"/>
  <c r="O56" i="28" s="1"/>
  <c r="AH56" i="28"/>
  <c r="AK56" i="28" s="1"/>
  <c r="AJ77" i="28"/>
  <c r="O77" i="28" s="1"/>
  <c r="AH77" i="28"/>
  <c r="AK77" i="28" s="1"/>
  <c r="AI77" i="28"/>
  <c r="N77" i="28" s="1"/>
  <c r="AH106" i="28"/>
  <c r="AK106" i="28" s="1"/>
  <c r="AJ106" i="28"/>
  <c r="O106" i="28" s="1"/>
  <c r="AI106" i="28"/>
  <c r="N106" i="28" s="1"/>
  <c r="AJ71" i="28"/>
  <c r="O71" i="28" s="1"/>
  <c r="AH71" i="28"/>
  <c r="P71" i="28" s="1"/>
  <c r="AI71" i="28"/>
  <c r="N71" i="28" s="1"/>
  <c r="AI100" i="28"/>
  <c r="N100" i="28" s="1"/>
  <c r="AJ100" i="28"/>
  <c r="O100" i="28" s="1"/>
  <c r="AH100" i="28"/>
  <c r="AK100" i="28" s="1"/>
  <c r="AI59" i="28"/>
  <c r="N59" i="28" s="1"/>
  <c r="AH59" i="28"/>
  <c r="AK59" i="28" s="1"/>
  <c r="AJ59" i="28"/>
  <c r="O59" i="28" s="1"/>
  <c r="AI124" i="28"/>
  <c r="N124" i="28" s="1"/>
  <c r="AH124" i="28"/>
  <c r="P124" i="28" s="1"/>
  <c r="AJ124" i="28"/>
  <c r="O124" i="28" s="1"/>
  <c r="AI72" i="28"/>
  <c r="N72" i="28" s="1"/>
  <c r="AJ72" i="28"/>
  <c r="O72" i="28" s="1"/>
  <c r="AH72" i="28"/>
  <c r="P72" i="28" s="1"/>
  <c r="AH116" i="28"/>
  <c r="P116" i="28" s="1"/>
  <c r="AI116" i="28"/>
  <c r="N116" i="28" s="1"/>
  <c r="AJ116" i="28"/>
  <c r="O116" i="28" s="1"/>
  <c r="AJ102" i="28"/>
  <c r="O102" i="28" s="1"/>
  <c r="AH102" i="28"/>
  <c r="P102" i="28" s="1"/>
  <c r="AI102" i="28"/>
  <c r="N102" i="28" s="1"/>
  <c r="AI64" i="28"/>
  <c r="N64" i="28" s="1"/>
  <c r="AH64" i="28"/>
  <c r="P64" i="28" s="1"/>
  <c r="AJ64" i="28"/>
  <c r="O64" i="28" s="1"/>
  <c r="AI108" i="28"/>
  <c r="N108" i="28" s="1"/>
  <c r="AH108" i="28"/>
  <c r="P108" i="28" s="1"/>
  <c r="AJ108" i="28"/>
  <c r="O108" i="28" s="1"/>
  <c r="AI97" i="28"/>
  <c r="N97" i="28" s="1"/>
  <c r="AJ97" i="28"/>
  <c r="O97" i="28" s="1"/>
  <c r="AH97" i="28"/>
  <c r="P97" i="28" s="1"/>
  <c r="AJ86" i="28"/>
  <c r="O86" i="28" s="1"/>
  <c r="AH86" i="28"/>
  <c r="AK86" i="28" s="1"/>
  <c r="AI86" i="28"/>
  <c r="N86" i="28" s="1"/>
  <c r="AI89" i="28"/>
  <c r="N89" i="28" s="1"/>
  <c r="AJ89" i="28"/>
  <c r="O89" i="28" s="1"/>
  <c r="AH89" i="28"/>
  <c r="AK89" i="28" s="1"/>
  <c r="AH91" i="28"/>
  <c r="AK91" i="28" s="1"/>
  <c r="AI91" i="28"/>
  <c r="N91" i="28" s="1"/>
  <c r="AJ91" i="28"/>
  <c r="O91" i="28" s="1"/>
  <c r="AI112" i="28"/>
  <c r="N112" i="28" s="1"/>
  <c r="AH112" i="28"/>
  <c r="AK112" i="28" s="1"/>
  <c r="AJ112" i="28"/>
  <c r="O112" i="28" s="1"/>
  <c r="AI48" i="28"/>
  <c r="N48" i="28" s="1"/>
  <c r="AJ48" i="28"/>
  <c r="O48" i="28" s="1"/>
  <c r="AH48" i="28"/>
  <c r="P48" i="28" s="1"/>
  <c r="AJ69" i="28"/>
  <c r="O69" i="28" s="1"/>
  <c r="AH69" i="28"/>
  <c r="AK69" i="28" s="1"/>
  <c r="AI69" i="28"/>
  <c r="N69" i="28" s="1"/>
  <c r="AJ98" i="28"/>
  <c r="O98" i="28" s="1"/>
  <c r="AI98" i="28"/>
  <c r="N98" i="28" s="1"/>
  <c r="AH98" i="28"/>
  <c r="AK98" i="28" s="1"/>
  <c r="AI127" i="28"/>
  <c r="N127" i="28" s="1"/>
  <c r="AJ127" i="28"/>
  <c r="O127" i="28" s="1"/>
  <c r="AH127" i="28"/>
  <c r="P127" i="28" s="1"/>
  <c r="AI63" i="28"/>
  <c r="N63" i="28" s="1"/>
  <c r="AJ63" i="28"/>
  <c r="O63" i="28" s="1"/>
  <c r="AH63" i="28"/>
  <c r="P63" i="28" s="1"/>
  <c r="AI92" i="28"/>
  <c r="N92" i="28" s="1"/>
  <c r="AJ92" i="28"/>
  <c r="O92" i="28" s="1"/>
  <c r="AH92" i="28"/>
  <c r="AK92" i="28" s="1"/>
  <c r="AJ123" i="28"/>
  <c r="O123" i="28" s="1"/>
  <c r="AI123" i="28"/>
  <c r="N123" i="28" s="1"/>
  <c r="AH123" i="28"/>
  <c r="AK123" i="28" s="1"/>
  <c r="AH130" i="28"/>
  <c r="AK130" i="28" s="1"/>
  <c r="AJ130" i="28"/>
  <c r="O130" i="28" s="1"/>
  <c r="AI130" i="28"/>
  <c r="N130" i="28" s="1"/>
  <c r="AI60" i="28"/>
  <c r="N60" i="28" s="1"/>
  <c r="AJ60" i="28"/>
  <c r="O60" i="28" s="1"/>
  <c r="AH60" i="28"/>
  <c r="AK60" i="28" s="1"/>
  <c r="AJ51" i="28"/>
  <c r="O51" i="28" s="1"/>
  <c r="AI51" i="28"/>
  <c r="N51" i="28" s="1"/>
  <c r="AG168" i="28" s="1"/>
  <c r="G480" i="70" s="1"/>
  <c r="AH51" i="28"/>
  <c r="AK51" i="28" s="1"/>
  <c r="AJ58" i="28"/>
  <c r="O58" i="28" s="1"/>
  <c r="AI58" i="28"/>
  <c r="N58" i="28" s="1"/>
  <c r="AH58" i="28"/>
  <c r="AK58" i="28" s="1"/>
  <c r="AI121" i="28"/>
  <c r="N121" i="28" s="1"/>
  <c r="AJ121" i="28"/>
  <c r="O121" i="28" s="1"/>
  <c r="AH121" i="28"/>
  <c r="P121" i="28" s="1"/>
  <c r="AI128" i="28"/>
  <c r="N128" i="28" s="1"/>
  <c r="AJ128" i="28"/>
  <c r="O128" i="28" s="1"/>
  <c r="AH128" i="28"/>
  <c r="AK128" i="28" s="1"/>
  <c r="AJ114" i="28"/>
  <c r="O114" i="28" s="1"/>
  <c r="AI114" i="28"/>
  <c r="N114" i="28" s="1"/>
  <c r="AH114" i="28"/>
  <c r="AK114" i="28" s="1"/>
  <c r="AI65" i="28"/>
  <c r="N65" i="28" s="1"/>
  <c r="AJ65" i="28"/>
  <c r="O65" i="28" s="1"/>
  <c r="AH65" i="28"/>
  <c r="P65" i="28" s="1"/>
  <c r="AJ78" i="28"/>
  <c r="O78" i="28" s="1"/>
  <c r="AH78" i="28"/>
  <c r="AK78" i="28" s="1"/>
  <c r="AI78" i="28"/>
  <c r="N78" i="28" s="1"/>
  <c r="AI73" i="28"/>
  <c r="N73" i="28" s="1"/>
  <c r="AJ73" i="28"/>
  <c r="O73" i="28" s="1"/>
  <c r="AH73" i="28"/>
  <c r="P73" i="28" s="1"/>
  <c r="AJ83" i="28"/>
  <c r="O83" i="28" s="1"/>
  <c r="AI83" i="28"/>
  <c r="N83" i="28" s="1"/>
  <c r="AH83" i="28"/>
  <c r="AK83" i="28" s="1"/>
  <c r="AI104" i="28"/>
  <c r="N104" i="28" s="1"/>
  <c r="AH104" i="28"/>
  <c r="AK104" i="28" s="1"/>
  <c r="AJ104" i="28"/>
  <c r="O104" i="28" s="1"/>
  <c r="AJ125" i="28"/>
  <c r="O125" i="28" s="1"/>
  <c r="AH125" i="28"/>
  <c r="P125" i="28" s="1"/>
  <c r="AI125" i="28"/>
  <c r="N125" i="28" s="1"/>
  <c r="AJ61" i="28"/>
  <c r="O61" i="28" s="1"/>
  <c r="AH61" i="28"/>
  <c r="AK61" i="28" s="1"/>
  <c r="AI61" i="28"/>
  <c r="N61" i="28" s="1"/>
  <c r="AH90" i="28"/>
  <c r="P90" i="28" s="1"/>
  <c r="AJ90" i="28"/>
  <c r="O90" i="28" s="1"/>
  <c r="AI90" i="28"/>
  <c r="N90" i="28" s="1"/>
  <c r="AJ119" i="28"/>
  <c r="O119" i="28" s="1"/>
  <c r="AH119" i="28"/>
  <c r="P119" i="28" s="1"/>
  <c r="AI119" i="28"/>
  <c r="N119" i="28" s="1"/>
  <c r="AJ55" i="28"/>
  <c r="O55" i="28" s="1"/>
  <c r="AH55" i="28"/>
  <c r="AK55" i="28" s="1"/>
  <c r="AI55" i="28"/>
  <c r="N55" i="28" s="1"/>
  <c r="AI84" i="28"/>
  <c r="N84" i="28" s="1"/>
  <c r="AJ84" i="28"/>
  <c r="O84" i="28" s="1"/>
  <c r="AH84" i="28"/>
  <c r="AK84" i="28" s="1"/>
  <c r="AJ46" i="28"/>
  <c r="O46" i="28" s="1"/>
  <c r="AH46" i="28"/>
  <c r="AK46" i="28" s="1"/>
  <c r="AI46" i="28"/>
  <c r="N46" i="28" s="1"/>
  <c r="AJ85" i="28"/>
  <c r="O85" i="28" s="1"/>
  <c r="AH85" i="28"/>
  <c r="AK85" i="28" s="1"/>
  <c r="AI85" i="28"/>
  <c r="N85" i="28" s="1"/>
  <c r="AI49" i="28"/>
  <c r="N49" i="28" s="1"/>
  <c r="AJ49" i="28"/>
  <c r="O49" i="28" s="1"/>
  <c r="AH165" i="28" s="1"/>
  <c r="H477" i="70" s="1"/>
  <c r="AH49" i="28"/>
  <c r="AK49" i="28" s="1"/>
  <c r="AJ70" i="28"/>
  <c r="O70" i="28" s="1"/>
  <c r="AH70" i="28"/>
  <c r="AK70" i="28" s="1"/>
  <c r="AI70" i="28"/>
  <c r="N70" i="28" s="1"/>
  <c r="AI57" i="28"/>
  <c r="N57" i="28" s="1"/>
  <c r="AJ57" i="28"/>
  <c r="O57" i="28" s="1"/>
  <c r="AH57" i="28"/>
  <c r="P57" i="28" s="1"/>
  <c r="AJ75" i="28"/>
  <c r="O75" i="28" s="1"/>
  <c r="AI75" i="28"/>
  <c r="N75" i="28" s="1"/>
  <c r="AH75" i="28"/>
  <c r="AK75" i="28" s="1"/>
  <c r="AI96" i="28"/>
  <c r="N96" i="28" s="1"/>
  <c r="AH96" i="28"/>
  <c r="P96" i="28" s="1"/>
  <c r="AJ96" i="28"/>
  <c r="O96" i="28" s="1"/>
  <c r="AJ117" i="28"/>
  <c r="O117" i="28" s="1"/>
  <c r="AH117" i="28"/>
  <c r="AK117" i="28" s="1"/>
  <c r="AI117" i="28"/>
  <c r="N117" i="28" s="1"/>
  <c r="AJ53" i="28"/>
  <c r="O53" i="28" s="1"/>
  <c r="AH53" i="28"/>
  <c r="AK53" i="28" s="1"/>
  <c r="AI53" i="28"/>
  <c r="N53" i="28" s="1"/>
  <c r="AH82" i="28"/>
  <c r="AK82" i="28" s="1"/>
  <c r="AJ82" i="28"/>
  <c r="O82" i="28" s="1"/>
  <c r="AI82" i="28"/>
  <c r="N82" i="28" s="1"/>
  <c r="AI111" i="28"/>
  <c r="N111" i="28" s="1"/>
  <c r="AJ111" i="28"/>
  <c r="O111" i="28" s="1"/>
  <c r="AH111" i="28"/>
  <c r="AK111" i="28" s="1"/>
  <c r="AI47" i="28"/>
  <c r="N47" i="28" s="1"/>
  <c r="AG140" i="28" s="1"/>
  <c r="G452" i="70" s="1"/>
  <c r="AJ47" i="28"/>
  <c r="O47" i="28" s="1"/>
  <c r="AH47" i="28"/>
  <c r="AK47" i="28" s="1"/>
  <c r="AI76" i="28"/>
  <c r="N76" i="28" s="1"/>
  <c r="AJ76" i="28"/>
  <c r="O76" i="28" s="1"/>
  <c r="AH76" i="28"/>
  <c r="AK76" i="28" s="1"/>
  <c r="AJ54" i="28"/>
  <c r="O54" i="28" s="1"/>
  <c r="AH54" i="28"/>
  <c r="AK54" i="28" s="1"/>
  <c r="AI54" i="28"/>
  <c r="N54" i="28" s="1"/>
  <c r="AI80" i="28"/>
  <c r="N80" i="28" s="1"/>
  <c r="AH80" i="28"/>
  <c r="P80" i="28" s="1"/>
  <c r="AJ80" i="28"/>
  <c r="O80" i="28" s="1"/>
  <c r="AI95" i="28"/>
  <c r="N95" i="28" s="1"/>
  <c r="AJ95" i="28"/>
  <c r="O95" i="28" s="1"/>
  <c r="AH95" i="28"/>
  <c r="AK95" i="28" s="1"/>
  <c r="AJ115" i="28"/>
  <c r="O115" i="28" s="1"/>
  <c r="AI115" i="28"/>
  <c r="N115" i="28" s="1"/>
  <c r="AH115" i="28"/>
  <c r="AK115" i="28" s="1"/>
  <c r="AJ93" i="28"/>
  <c r="O93" i="28" s="1"/>
  <c r="AH93" i="28"/>
  <c r="P93" i="28" s="1"/>
  <c r="AI93" i="28"/>
  <c r="N93" i="28" s="1"/>
  <c r="AI87" i="28"/>
  <c r="N87" i="28" s="1"/>
  <c r="AJ87" i="28"/>
  <c r="O87" i="28" s="1"/>
  <c r="AH87" i="28"/>
  <c r="AK87" i="28" s="1"/>
  <c r="AI129" i="28"/>
  <c r="N129" i="28" s="1"/>
  <c r="AJ129" i="28"/>
  <c r="O129" i="28" s="1"/>
  <c r="AH129" i="28"/>
  <c r="P129" i="28" s="1"/>
  <c r="AH50" i="28"/>
  <c r="AK50" i="28" s="1"/>
  <c r="AJ50" i="28"/>
  <c r="O50" i="28" s="1"/>
  <c r="AI50" i="28"/>
  <c r="N50" i="28" s="1"/>
  <c r="AJ126" i="28"/>
  <c r="O126" i="28" s="1"/>
  <c r="AH126" i="28"/>
  <c r="AK126" i="28" s="1"/>
  <c r="AI126" i="28"/>
  <c r="N126" i="28" s="1"/>
  <c r="AJ62" i="28"/>
  <c r="O62" i="28" s="1"/>
  <c r="AH62" i="28"/>
  <c r="AK62" i="28" s="1"/>
  <c r="AI62" i="28"/>
  <c r="N62" i="28" s="1"/>
  <c r="AI131" i="28"/>
  <c r="N131" i="28" s="1"/>
  <c r="AH131" i="28"/>
  <c r="AK131" i="28" s="1"/>
  <c r="AJ131" i="28"/>
  <c r="O131" i="28" s="1"/>
  <c r="AJ67" i="28"/>
  <c r="O67" i="28" s="1"/>
  <c r="AI67" i="28"/>
  <c r="N67" i="28" s="1"/>
  <c r="AH67" i="28"/>
  <c r="AK67" i="28" s="1"/>
  <c r="AI88" i="28"/>
  <c r="N88" i="28" s="1"/>
  <c r="AJ88" i="28"/>
  <c r="O88" i="28" s="1"/>
  <c r="AH88" i="28"/>
  <c r="AK88" i="28" s="1"/>
  <c r="AJ109" i="28"/>
  <c r="O109" i="28" s="1"/>
  <c r="AH109" i="28"/>
  <c r="AK109" i="28" s="1"/>
  <c r="AI109" i="28"/>
  <c r="N109" i="28" s="1"/>
  <c r="AJ81" i="28"/>
  <c r="O81" i="28" s="1"/>
  <c r="AH81" i="28"/>
  <c r="P81" i="28" s="1"/>
  <c r="AI81" i="28"/>
  <c r="N81" i="28" s="1"/>
  <c r="AJ74" i="28"/>
  <c r="O74" i="28" s="1"/>
  <c r="AI74" i="28"/>
  <c r="N74" i="28" s="1"/>
  <c r="AH74" i="28"/>
  <c r="P74" i="28" s="1"/>
  <c r="AJ103" i="28"/>
  <c r="O103" i="28" s="1"/>
  <c r="AH103" i="28"/>
  <c r="P103" i="28" s="1"/>
  <c r="AI103" i="28"/>
  <c r="N103" i="28" s="1"/>
  <c r="AI132" i="28"/>
  <c r="N132" i="28" s="1"/>
  <c r="AH132" i="28"/>
  <c r="AK132" i="28" s="1"/>
  <c r="AJ132" i="28"/>
  <c r="O132" i="28" s="1"/>
  <c r="AI68" i="28"/>
  <c r="N68" i="28" s="1"/>
  <c r="AJ68" i="28"/>
  <c r="O68" i="28" s="1"/>
  <c r="AH68" i="28"/>
  <c r="P68" i="28" s="1"/>
  <c r="AK45" i="25"/>
  <c r="AO67" i="34"/>
  <c r="O105" i="22"/>
  <c r="AP105" i="22"/>
  <c r="AR105" i="22" s="1"/>
  <c r="O48" i="22"/>
  <c r="AP48" i="22"/>
  <c r="AR48" i="22" s="1"/>
  <c r="AO48" i="22"/>
  <c r="AQ48" i="22" s="1"/>
  <c r="O51" i="22"/>
  <c r="AO51" i="22"/>
  <c r="AQ51" i="22" s="1"/>
  <c r="AP51" i="22"/>
  <c r="AR51" i="22" s="1"/>
  <c r="O50" i="22"/>
  <c r="AL154" i="22" s="1"/>
  <c r="I107" i="70" s="1"/>
  <c r="AO50" i="22"/>
  <c r="AQ50" i="22" s="1"/>
  <c r="AP50" i="22"/>
  <c r="AR50" i="22" s="1"/>
  <c r="O77" i="22"/>
  <c r="AP77" i="22"/>
  <c r="AR77" i="22" s="1"/>
  <c r="AO77" i="22"/>
  <c r="AQ77" i="22" s="1"/>
  <c r="O58" i="22"/>
  <c r="AO58" i="22"/>
  <c r="AQ58" i="22" s="1"/>
  <c r="AP58" i="22"/>
  <c r="AR58" i="22" s="1"/>
  <c r="O106" i="22"/>
  <c r="AO106" i="22"/>
  <c r="AQ106" i="22" s="1"/>
  <c r="AP106" i="22"/>
  <c r="AR106" i="22" s="1"/>
  <c r="O122" i="22"/>
  <c r="AO122" i="22"/>
  <c r="AQ122" i="22" s="1"/>
  <c r="AP122" i="22"/>
  <c r="AR122" i="22" s="1"/>
  <c r="O81" i="22"/>
  <c r="AO81" i="22"/>
  <c r="AQ81" i="22" s="1"/>
  <c r="AP81" i="22"/>
  <c r="AR81" i="22" s="1"/>
  <c r="O56" i="22"/>
  <c r="AP56" i="22"/>
  <c r="AR56" i="22" s="1"/>
  <c r="AO56" i="22"/>
  <c r="AQ56" i="22" s="1"/>
  <c r="O61" i="22"/>
  <c r="AO61" i="22"/>
  <c r="AQ61" i="22" s="1"/>
  <c r="AP61" i="22"/>
  <c r="AR61" i="22" s="1"/>
  <c r="O47" i="22"/>
  <c r="AP47" i="22"/>
  <c r="AR47" i="22" s="1"/>
  <c r="AO47" i="22"/>
  <c r="AQ47" i="22" s="1"/>
  <c r="O103" i="22"/>
  <c r="AP103" i="22"/>
  <c r="AR103" i="22" s="1"/>
  <c r="O55" i="22"/>
  <c r="AO55" i="22"/>
  <c r="AQ55" i="22" s="1"/>
  <c r="AP55" i="22"/>
  <c r="AR55" i="22" s="1"/>
  <c r="O80" i="22"/>
  <c r="AO80" i="22"/>
  <c r="AQ80" i="22" s="1"/>
  <c r="AP80" i="22"/>
  <c r="AR80" i="22" s="1"/>
  <c r="O112" i="22"/>
  <c r="AO112" i="22"/>
  <c r="AQ112" i="22" s="1"/>
  <c r="AP112" i="22"/>
  <c r="AR112" i="22" s="1"/>
  <c r="O66" i="22"/>
  <c r="AO66" i="22"/>
  <c r="AQ66" i="22" s="1"/>
  <c r="AP66" i="22"/>
  <c r="AR66" i="22" s="1"/>
  <c r="O82" i="22"/>
  <c r="AP82" i="22"/>
  <c r="AR82" i="22" s="1"/>
  <c r="AO82" i="22"/>
  <c r="AQ82" i="22" s="1"/>
  <c r="O130" i="22"/>
  <c r="AP130" i="22"/>
  <c r="AR130" i="22" s="1"/>
  <c r="AO130" i="22"/>
  <c r="AQ130" i="22" s="1"/>
  <c r="O117" i="22"/>
  <c r="AO117" i="22"/>
  <c r="AQ117" i="22" s="1"/>
  <c r="M2896" i="79" s="1"/>
  <c r="N2896" i="79" s="1"/>
  <c r="AP117" i="22"/>
  <c r="AR117" i="22" s="1"/>
  <c r="O59" i="22"/>
  <c r="AO59" i="22"/>
  <c r="AQ59" i="22" s="1"/>
  <c r="AP59" i="22"/>
  <c r="AR59" i="22" s="1"/>
  <c r="O52" i="22"/>
  <c r="AO52" i="22"/>
  <c r="AQ52" i="22" s="1"/>
  <c r="AP52" i="22"/>
  <c r="AR52" i="22" s="1"/>
  <c r="O60" i="22"/>
  <c r="AP60" i="22"/>
  <c r="AR60" i="22" s="1"/>
  <c r="AO60" i="22"/>
  <c r="AQ60" i="22" s="1"/>
  <c r="AP107" i="22"/>
  <c r="AR107" i="22" s="1"/>
  <c r="AP53" i="22"/>
  <c r="AR53" i="22" s="1"/>
  <c r="AP90" i="22"/>
  <c r="AR90" i="22" s="1"/>
  <c r="AP127" i="22"/>
  <c r="AR127" i="22" s="1"/>
  <c r="AP111" i="22"/>
  <c r="AR111" i="22" s="1"/>
  <c r="AO78" i="22"/>
  <c r="AQ78" i="22" s="1"/>
  <c r="AO127" i="22"/>
  <c r="AQ127" i="22" s="1"/>
  <c r="AO64" i="22"/>
  <c r="AQ64" i="22" s="1"/>
  <c r="M2843" i="79" s="1"/>
  <c r="N2843" i="79" s="1"/>
  <c r="AP68" i="22"/>
  <c r="AR68" i="22" s="1"/>
  <c r="AO85" i="22"/>
  <c r="AQ85" i="22" s="1"/>
  <c r="AP64" i="22"/>
  <c r="AR64" i="22" s="1"/>
  <c r="AO68" i="22"/>
  <c r="AQ68" i="22" s="1"/>
  <c r="AP120" i="22"/>
  <c r="AR120" i="22" s="1"/>
  <c r="AO101" i="22"/>
  <c r="AQ101" i="22" s="1"/>
  <c r="AO46" i="22"/>
  <c r="AQ46" i="22" s="1"/>
  <c r="AP85" i="22"/>
  <c r="AR85" i="22" s="1"/>
  <c r="AP54" i="22"/>
  <c r="AR54" i="22" s="1"/>
  <c r="AP46" i="22"/>
  <c r="AR46" i="22" s="1"/>
  <c r="AO111" i="22"/>
  <c r="AQ111" i="22" s="1"/>
  <c r="AL82" i="21"/>
  <c r="U82" i="21" s="1"/>
  <c r="AL80" i="21"/>
  <c r="U80" i="21" s="1"/>
  <c r="AL55" i="21"/>
  <c r="U55" i="21" s="1"/>
  <c r="AL119" i="21"/>
  <c r="U119" i="21" s="1"/>
  <c r="AL92" i="21"/>
  <c r="U92" i="21" s="1"/>
  <c r="AL96" i="21"/>
  <c r="U96" i="21" s="1"/>
  <c r="AL57" i="21"/>
  <c r="U57" i="21" s="1"/>
  <c r="AL89" i="21"/>
  <c r="U89" i="21" s="1"/>
  <c r="AL105" i="21"/>
  <c r="U105" i="21" s="1"/>
  <c r="AL121" i="21"/>
  <c r="U121" i="21" s="1"/>
  <c r="AL60" i="21"/>
  <c r="U60" i="21" s="1"/>
  <c r="AL122" i="21"/>
  <c r="U122" i="21" s="1"/>
  <c r="AM91" i="21"/>
  <c r="AP91" i="21" s="1"/>
  <c r="AL100" i="21"/>
  <c r="U100" i="21" s="1"/>
  <c r="AL102" i="21"/>
  <c r="U102" i="21" s="1"/>
  <c r="AL110" i="21"/>
  <c r="U110" i="21" s="1"/>
  <c r="AL59" i="21"/>
  <c r="U59" i="21" s="1"/>
  <c r="AL75" i="21"/>
  <c r="U75" i="21" s="1"/>
  <c r="AL123" i="21"/>
  <c r="U123" i="21" s="1"/>
  <c r="AL62" i="21"/>
  <c r="U62" i="21" s="1"/>
  <c r="AL128" i="21"/>
  <c r="U128" i="21" s="1"/>
  <c r="AL88" i="21"/>
  <c r="U88" i="21" s="1"/>
  <c r="AL112" i="21"/>
  <c r="U112" i="21" s="1"/>
  <c r="AL77" i="21"/>
  <c r="U77" i="21" s="1"/>
  <c r="AL72" i="21"/>
  <c r="U72" i="21" s="1"/>
  <c r="AL101" i="21"/>
  <c r="U101" i="21" s="1"/>
  <c r="AL116" i="21"/>
  <c r="U116" i="21" s="1"/>
  <c r="AL124" i="21"/>
  <c r="U124" i="21" s="1"/>
  <c r="AL47" i="21"/>
  <c r="U47" i="21" s="1"/>
  <c r="AL63" i="21"/>
  <c r="U63" i="21" s="1"/>
  <c r="AL79" i="21"/>
  <c r="U79" i="21" s="1"/>
  <c r="AL95" i="21"/>
  <c r="U95" i="21" s="1"/>
  <c r="AL111" i="21"/>
  <c r="U111" i="21" s="1"/>
  <c r="AL127" i="21"/>
  <c r="U127" i="21" s="1"/>
  <c r="AL78" i="21"/>
  <c r="U78" i="21" s="1"/>
  <c r="AL108" i="21"/>
  <c r="U108" i="21" s="1"/>
  <c r="AL126" i="21"/>
  <c r="U126" i="21" s="1"/>
  <c r="AL50" i="21"/>
  <c r="U50" i="21" s="1"/>
  <c r="AL49" i="21"/>
  <c r="U49" i="21" s="1"/>
  <c r="AL65" i="21"/>
  <c r="U65" i="21" s="1"/>
  <c r="AL81" i="21"/>
  <c r="U81" i="21" s="1"/>
  <c r="AL97" i="21"/>
  <c r="U97" i="21" s="1"/>
  <c r="AL113" i="21"/>
  <c r="U113" i="21" s="1"/>
  <c r="AL129" i="21"/>
  <c r="U129" i="21" s="1"/>
  <c r="AL86" i="21"/>
  <c r="U86" i="21" s="1"/>
  <c r="AL118" i="21"/>
  <c r="U118" i="21" s="1"/>
  <c r="AL98" i="21"/>
  <c r="U98" i="21" s="1"/>
  <c r="AL52" i="21"/>
  <c r="U52" i="21" s="1"/>
  <c r="AL54" i="21"/>
  <c r="U54" i="21" s="1"/>
  <c r="AL66" i="21"/>
  <c r="U66" i="21" s="1"/>
  <c r="AL51" i="21"/>
  <c r="U51" i="21" s="1"/>
  <c r="AL67" i="21"/>
  <c r="U67" i="21" s="1"/>
  <c r="AL83" i="21"/>
  <c r="U83" i="21" s="1"/>
  <c r="AL99" i="21"/>
  <c r="U99" i="21" s="1"/>
  <c r="AL115" i="21"/>
  <c r="U115" i="21" s="1"/>
  <c r="AL131" i="21"/>
  <c r="U131" i="21" s="1"/>
  <c r="AL94" i="21"/>
  <c r="U94" i="21" s="1"/>
  <c r="AL130" i="21"/>
  <c r="U130" i="21" s="1"/>
  <c r="O129" i="19"/>
  <c r="O90" i="19"/>
  <c r="AM85" i="19"/>
  <c r="AO85" i="19" s="1"/>
  <c r="AQ85" i="19" s="1"/>
  <c r="AM69" i="19"/>
  <c r="AN69" i="19" s="1"/>
  <c r="AP69" i="19" s="1"/>
  <c r="O51" i="19"/>
  <c r="AL141" i="19" s="1"/>
  <c r="I21" i="70" s="1"/>
  <c r="Q114" i="34"/>
  <c r="AO120" i="34"/>
  <c r="AO86" i="34"/>
  <c r="Q70" i="34"/>
  <c r="Q138" i="34"/>
  <c r="AO106" i="34"/>
  <c r="AO146" i="34"/>
  <c r="AO84" i="34"/>
  <c r="AO102" i="34"/>
  <c r="AO118" i="34"/>
  <c r="Q94" i="34"/>
  <c r="AO72" i="34"/>
  <c r="Q126" i="34"/>
  <c r="Q144" i="34"/>
  <c r="AO128" i="34"/>
  <c r="AP128" i="34" s="1"/>
  <c r="AR128" i="34" s="1"/>
  <c r="Q142" i="34"/>
  <c r="AO76" i="34"/>
  <c r="AO132" i="34"/>
  <c r="AP92" i="34"/>
  <c r="AR92" i="34" s="1"/>
  <c r="AO103" i="22"/>
  <c r="AQ103" i="22" s="1"/>
  <c r="AP96" i="22"/>
  <c r="AR96" i="22" s="1"/>
  <c r="AP86" i="22"/>
  <c r="AR86" i="22" s="1"/>
  <c r="AP75" i="22"/>
  <c r="AR75" i="22" s="1"/>
  <c r="AP88" i="22"/>
  <c r="AR88" i="22" s="1"/>
  <c r="AO96" i="22"/>
  <c r="AQ96" i="22" s="1"/>
  <c r="AP76" i="22"/>
  <c r="AR76" i="22" s="1"/>
  <c r="AP114" i="22"/>
  <c r="AR114" i="22" s="1"/>
  <c r="AO95" i="22"/>
  <c r="AQ95" i="22" s="1"/>
  <c r="AP87" i="22"/>
  <c r="AR87" i="22" s="1"/>
  <c r="AO76" i="22"/>
  <c r="AQ76" i="22" s="1"/>
  <c r="AO114" i="22"/>
  <c r="AQ114" i="22" s="1"/>
  <c r="AP109" i="22"/>
  <c r="AR109" i="22" s="1"/>
  <c r="AP95" i="22"/>
  <c r="AR95" i="22" s="1"/>
  <c r="AP99" i="22"/>
  <c r="AR99" i="22" s="1"/>
  <c r="AO88" i="22"/>
  <c r="AQ88" i="22" s="1"/>
  <c r="AO113" i="22"/>
  <c r="AQ113" i="22" s="1"/>
  <c r="AP78" i="22"/>
  <c r="AR78" i="22" s="1"/>
  <c r="AP93" i="22"/>
  <c r="AR93" i="22" s="1"/>
  <c r="AO63" i="22"/>
  <c r="AQ63" i="22" s="1"/>
  <c r="AP65" i="22"/>
  <c r="AR65" i="22" s="1"/>
  <c r="AO65" i="22"/>
  <c r="AQ65" i="22" s="1"/>
  <c r="AP113" i="22"/>
  <c r="AR113" i="22" s="1"/>
  <c r="AO105" i="22"/>
  <c r="AQ105" i="22" s="1"/>
  <c r="AP62" i="22"/>
  <c r="AR62" i="22" s="1"/>
  <c r="AO62" i="22"/>
  <c r="AQ62" i="22" s="1"/>
  <c r="M2841" i="79" s="1"/>
  <c r="N2841" i="79" s="1"/>
  <c r="AO128" i="22"/>
  <c r="AQ128" i="22" s="1"/>
  <c r="AP92" i="22"/>
  <c r="AR92" i="22" s="1"/>
  <c r="AO87" i="22"/>
  <c r="AQ87" i="22" s="1"/>
  <c r="AP128" i="22"/>
  <c r="AR128" i="22" s="1"/>
  <c r="AO72" i="22"/>
  <c r="AQ72" i="22" s="1"/>
  <c r="AO98" i="22"/>
  <c r="AQ98" i="22" s="1"/>
  <c r="AP72" i="22"/>
  <c r="AR72" i="22" s="1"/>
  <c r="AP125" i="22"/>
  <c r="AR125" i="22" s="1"/>
  <c r="AO75" i="22"/>
  <c r="AQ75" i="22" s="1"/>
  <c r="AP124" i="22"/>
  <c r="AR124" i="22" s="1"/>
  <c r="AO67" i="22"/>
  <c r="AQ67" i="22" s="1"/>
  <c r="AO124" i="22"/>
  <c r="AQ124" i="22" s="1"/>
  <c r="AP71" i="22"/>
  <c r="AR71" i="22" s="1"/>
  <c r="AO86" i="22"/>
  <c r="AQ86" i="22" s="1"/>
  <c r="AP98" i="22"/>
  <c r="AR98" i="22" s="1"/>
  <c r="AO71" i="22"/>
  <c r="AQ71" i="22" s="1"/>
  <c r="AO118" i="22"/>
  <c r="AQ118" i="22" s="1"/>
  <c r="AO92" i="22"/>
  <c r="AQ92" i="22" s="1"/>
  <c r="AP108" i="22"/>
  <c r="AR108" i="22" s="1"/>
  <c r="AO90" i="22"/>
  <c r="AQ90" i="22" s="1"/>
  <c r="AO108" i="22"/>
  <c r="AQ108" i="22" s="1"/>
  <c r="AO79" i="22"/>
  <c r="AQ79" i="22" s="1"/>
  <c r="AP83" i="22"/>
  <c r="AR83" i="22" s="1"/>
  <c r="AP73" i="22"/>
  <c r="AR73" i="22" s="1"/>
  <c r="AO115" i="22"/>
  <c r="AQ115" i="22" s="1"/>
  <c r="AO83" i="22"/>
  <c r="AQ83" i="22" s="1"/>
  <c r="AP79" i="22"/>
  <c r="AR79" i="22" s="1"/>
  <c r="AO73" i="22"/>
  <c r="AQ73" i="22" s="1"/>
  <c r="AP118" i="22"/>
  <c r="AR118" i="22" s="1"/>
  <c r="AP100" i="22"/>
  <c r="AR100" i="22" s="1"/>
  <c r="AO99" i="22"/>
  <c r="AQ99" i="22" s="1"/>
  <c r="AO109" i="22"/>
  <c r="AQ109" i="22" s="1"/>
  <c r="AP116" i="22"/>
  <c r="AR116" i="22" s="1"/>
  <c r="AO70" i="22"/>
  <c r="AQ70" i="22" s="1"/>
  <c r="AP70" i="22"/>
  <c r="AR70" i="22" s="1"/>
  <c r="AO116" i="22"/>
  <c r="AQ116" i="22" s="1"/>
  <c r="AP67" i="22"/>
  <c r="AR67" i="22" s="1"/>
  <c r="AO95" i="19"/>
  <c r="AQ95" i="19" s="1"/>
  <c r="AN111" i="19"/>
  <c r="AP111" i="19" s="1"/>
  <c r="O93" i="19"/>
  <c r="O102" i="19"/>
  <c r="O78" i="19"/>
  <c r="O109" i="19"/>
  <c r="AM86" i="19"/>
  <c r="AN86" i="19" s="1"/>
  <c r="AP86" i="19" s="1"/>
  <c r="AM55" i="19"/>
  <c r="AO55" i="19" s="1"/>
  <c r="AQ55" i="19" s="1"/>
  <c r="M2408" i="79" s="1"/>
  <c r="N2408" i="79" s="1"/>
  <c r="AM89" i="19"/>
  <c r="AN89" i="19" s="1"/>
  <c r="AP89" i="19" s="1"/>
  <c r="AM114" i="19"/>
  <c r="AN114" i="19" s="1"/>
  <c r="AP114" i="19" s="1"/>
  <c r="O71" i="19"/>
  <c r="O117" i="19"/>
  <c r="AM94" i="19"/>
  <c r="AN94" i="19" s="1"/>
  <c r="AP94" i="19" s="1"/>
  <c r="AO118" i="19"/>
  <c r="AQ118" i="19" s="1"/>
  <c r="O82" i="19"/>
  <c r="AM88" i="19"/>
  <c r="AN88" i="19" s="1"/>
  <c r="AP88" i="19" s="1"/>
  <c r="O70" i="19"/>
  <c r="AO69" i="19"/>
  <c r="AQ69" i="19" s="1"/>
  <c r="AN70" i="19"/>
  <c r="AP70" i="19" s="1"/>
  <c r="O74" i="19"/>
  <c r="AO110" i="19"/>
  <c r="AQ110" i="19" s="1"/>
  <c r="AO61" i="19"/>
  <c r="AQ61" i="19" s="1"/>
  <c r="AM116" i="19"/>
  <c r="AO116" i="19" s="1"/>
  <c r="AQ116" i="19" s="1"/>
  <c r="M2469" i="79" s="1"/>
  <c r="N2469" i="79" s="1"/>
  <c r="O76" i="19"/>
  <c r="O130" i="19"/>
  <c r="O121" i="19"/>
  <c r="AN51" i="19"/>
  <c r="AP51" i="19" s="1"/>
  <c r="AO51" i="19"/>
  <c r="AQ51" i="19" s="1"/>
  <c r="AO120" i="19"/>
  <c r="AQ120" i="19" s="1"/>
  <c r="AN120" i="19"/>
  <c r="AP120" i="19" s="1"/>
  <c r="AN82" i="19"/>
  <c r="AP82" i="19" s="1"/>
  <c r="AO82" i="19"/>
  <c r="AQ82" i="19" s="1"/>
  <c r="AO102" i="19"/>
  <c r="AQ102" i="19" s="1"/>
  <c r="AM97" i="19"/>
  <c r="AM108" i="19"/>
  <c r="AN108" i="19" s="1"/>
  <c r="AP108" i="19" s="1"/>
  <c r="AO122" i="19"/>
  <c r="AQ122" i="19" s="1"/>
  <c r="AM104" i="19"/>
  <c r="AN93" i="19"/>
  <c r="AP93" i="19" s="1"/>
  <c r="AN85" i="19"/>
  <c r="AP85" i="19" s="1"/>
  <c r="AM66" i="19"/>
  <c r="AO66" i="19" s="1"/>
  <c r="AQ66" i="19" s="1"/>
  <c r="M2419" i="79" s="1"/>
  <c r="N2419" i="79" s="1"/>
  <c r="AM96" i="19"/>
  <c r="O73" i="19"/>
  <c r="AM127" i="19"/>
  <c r="AM119" i="19"/>
  <c r="AM125" i="19"/>
  <c r="AN125" i="19" s="1"/>
  <c r="AP125" i="19" s="1"/>
  <c r="O81" i="19"/>
  <c r="O58" i="19"/>
  <c r="AQ65" i="18"/>
  <c r="AR65" i="18" s="1"/>
  <c r="AT65" i="18" s="1"/>
  <c r="R123" i="17"/>
  <c r="AP131" i="17"/>
  <c r="AR131" i="17" s="1"/>
  <c r="AT131" i="17" s="1"/>
  <c r="AP89" i="17"/>
  <c r="AQ89" i="17" s="1"/>
  <c r="AS89" i="17" s="1"/>
  <c r="R143" i="17"/>
  <c r="AP145" i="17"/>
  <c r="AQ145" i="17" s="1"/>
  <c r="AS145" i="17" s="1"/>
  <c r="R99" i="17"/>
  <c r="R130" i="17"/>
  <c r="R120" i="17"/>
  <c r="R147" i="17"/>
  <c r="R100" i="17"/>
  <c r="R90" i="17"/>
  <c r="AP81" i="17"/>
  <c r="AR81" i="17" s="1"/>
  <c r="AT81" i="17" s="1"/>
  <c r="AP87" i="17"/>
  <c r="AR87" i="17" s="1"/>
  <c r="AT87" i="17" s="1"/>
  <c r="M1813" i="79" s="1"/>
  <c r="N1813" i="79" s="1"/>
  <c r="AP151" i="17"/>
  <c r="AQ151" i="17" s="1"/>
  <c r="AS151" i="17" s="1"/>
  <c r="R139" i="17"/>
  <c r="R146" i="17"/>
  <c r="AR90" i="17"/>
  <c r="AT90" i="17" s="1"/>
  <c r="AP126" i="17"/>
  <c r="AR126" i="17" s="1"/>
  <c r="AT126" i="17" s="1"/>
  <c r="M1852" i="79" s="1"/>
  <c r="N1852" i="79" s="1"/>
  <c r="AP148" i="17"/>
  <c r="AQ148" i="17" s="1"/>
  <c r="AS148" i="17" s="1"/>
  <c r="AP106" i="17"/>
  <c r="AQ106" i="17" s="1"/>
  <c r="AS106" i="17" s="1"/>
  <c r="AP134" i="17"/>
  <c r="AR134" i="17" s="1"/>
  <c r="AT134" i="17" s="1"/>
  <c r="M1860" i="79" s="1"/>
  <c r="N1860" i="79" s="1"/>
  <c r="AP132" i="17"/>
  <c r="AR132" i="17" s="1"/>
  <c r="AT132" i="17" s="1"/>
  <c r="AP75" i="17"/>
  <c r="AR75" i="17" s="1"/>
  <c r="AT75" i="17" s="1"/>
  <c r="M1801" i="79" s="1"/>
  <c r="N1801" i="79" s="1"/>
  <c r="AP140" i="17"/>
  <c r="R116" i="17"/>
  <c r="R105" i="17"/>
  <c r="AP110" i="17"/>
  <c r="AQ110" i="17" s="1"/>
  <c r="AS110" i="17" s="1"/>
  <c r="M1918" i="79" s="1"/>
  <c r="N1918" i="79" s="1"/>
  <c r="AP124" i="17"/>
  <c r="AQ124" i="17" s="1"/>
  <c r="AS124" i="17" s="1"/>
  <c r="AP84" i="17"/>
  <c r="AP114" i="17"/>
  <c r="AQ114" i="17" s="1"/>
  <c r="AS114" i="17" s="1"/>
  <c r="AP82" i="17"/>
  <c r="AQ82" i="17" s="1"/>
  <c r="AS82" i="17" s="1"/>
  <c r="AP92" i="17"/>
  <c r="AQ92" i="17" s="1"/>
  <c r="AS92" i="17" s="1"/>
  <c r="AP103" i="17"/>
  <c r="AQ103" i="17" s="1"/>
  <c r="AS103" i="17" s="1"/>
  <c r="M1911" i="79" s="1"/>
  <c r="N1911" i="79" s="1"/>
  <c r="AP77" i="17"/>
  <c r="AQ77" i="17" s="1"/>
  <c r="AS77" i="17" s="1"/>
  <c r="AP128" i="17"/>
  <c r="AQ128" i="17" s="1"/>
  <c r="AS128" i="17" s="1"/>
  <c r="P46" i="16"/>
  <c r="AD131" i="16" s="1"/>
  <c r="E18" i="69" s="1"/>
  <c r="AX46" i="16"/>
  <c r="M1162" i="79" s="1"/>
  <c r="N1162" i="79" s="1"/>
  <c r="AL105" i="16"/>
  <c r="AM105" i="16" s="1"/>
  <c r="AO105" i="16" s="1"/>
  <c r="AL108" i="16"/>
  <c r="AM108" i="16" s="1"/>
  <c r="AO108" i="16" s="1"/>
  <c r="AL94" i="16"/>
  <c r="AM94" i="16" s="1"/>
  <c r="AO94" i="16" s="1"/>
  <c r="AL95" i="16"/>
  <c r="AM95" i="16" s="1"/>
  <c r="AO95" i="16" s="1"/>
  <c r="AL75" i="16"/>
  <c r="AM75" i="16" s="1"/>
  <c r="AO75" i="16" s="1"/>
  <c r="AL118" i="16"/>
  <c r="AN118" i="16" s="1"/>
  <c r="AP118" i="16" s="1"/>
  <c r="AL74" i="16"/>
  <c r="AM74" i="16" s="1"/>
  <c r="AO74" i="16" s="1"/>
  <c r="AN92" i="16"/>
  <c r="AP92" i="16" s="1"/>
  <c r="AL68" i="16"/>
  <c r="AN68" i="16" s="1"/>
  <c r="AP68" i="16" s="1"/>
  <c r="AL110" i="16"/>
  <c r="AM110" i="16" s="1"/>
  <c r="AO110" i="16" s="1"/>
  <c r="AL121" i="16"/>
  <c r="AN121" i="16" s="1"/>
  <c r="AP121" i="16" s="1"/>
  <c r="AL111" i="16"/>
  <c r="AM111" i="16" s="1"/>
  <c r="AO111" i="16" s="1"/>
  <c r="AL47" i="16"/>
  <c r="AM47" i="16" s="1"/>
  <c r="AO47" i="16" s="1"/>
  <c r="AL70" i="16"/>
  <c r="AM70" i="16" s="1"/>
  <c r="AO70" i="16" s="1"/>
  <c r="AL98" i="16"/>
  <c r="AM98" i="16" s="1"/>
  <c r="AO98" i="16" s="1"/>
  <c r="AL89" i="16"/>
  <c r="AN89" i="16" s="1"/>
  <c r="AP89" i="16" s="1"/>
  <c r="AL101" i="16"/>
  <c r="AN101" i="16" s="1"/>
  <c r="AP101" i="16" s="1"/>
  <c r="AL87" i="16"/>
  <c r="AM87" i="16" s="1"/>
  <c r="AO87" i="16" s="1"/>
  <c r="AL114" i="16"/>
  <c r="AN114" i="16" s="1"/>
  <c r="AP114" i="16" s="1"/>
  <c r="AL113" i="16"/>
  <c r="AN113" i="16" s="1"/>
  <c r="AP113" i="16" s="1"/>
  <c r="AL50" i="16"/>
  <c r="AL100" i="16"/>
  <c r="AN100" i="16" s="1"/>
  <c r="AP100" i="16" s="1"/>
  <c r="AL86" i="16"/>
  <c r="AM86" i="16" s="1"/>
  <c r="AO86" i="16" s="1"/>
  <c r="AL57" i="16"/>
  <c r="AM57" i="16" s="1"/>
  <c r="AO57" i="16" s="1"/>
  <c r="AL84" i="16"/>
  <c r="AM84" i="16" s="1"/>
  <c r="AO84" i="16" s="1"/>
  <c r="AL71" i="16"/>
  <c r="AM71" i="16" s="1"/>
  <c r="AO71" i="16" s="1"/>
  <c r="AN95" i="16"/>
  <c r="AP95" i="16" s="1"/>
  <c r="AN79" i="16"/>
  <c r="AP79" i="16" s="1"/>
  <c r="AM80" i="16"/>
  <c r="AO80" i="16" s="1"/>
  <c r="S126" i="55"/>
  <c r="S119" i="57"/>
  <c r="AH134" i="24"/>
  <c r="R92" i="53"/>
  <c r="P91" i="29"/>
  <c r="T131" i="51"/>
  <c r="R66" i="53"/>
  <c r="S130" i="57"/>
  <c r="S87" i="55"/>
  <c r="R116" i="53"/>
  <c r="R72" i="53"/>
  <c r="AK47" i="29"/>
  <c r="T129" i="51"/>
  <c r="P80" i="29"/>
  <c r="P125" i="29"/>
  <c r="P92" i="29"/>
  <c r="AN43" i="31"/>
  <c r="AP43" i="31" s="1"/>
  <c r="AP96" i="34"/>
  <c r="AR96" i="34" s="1"/>
  <c r="AQ96" i="34"/>
  <c r="AS96" i="34" s="1"/>
  <c r="AQ100" i="34"/>
  <c r="AS100" i="34" s="1"/>
  <c r="Q92" i="34"/>
  <c r="AQ108" i="34"/>
  <c r="AS108" i="34" s="1"/>
  <c r="Q106" i="34"/>
  <c r="Q120" i="34"/>
  <c r="AQ140" i="34"/>
  <c r="AS140" i="34" s="1"/>
  <c r="AO126" i="34"/>
  <c r="AP45" i="22"/>
  <c r="AR45" i="22" s="1"/>
  <c r="AO45" i="22"/>
  <c r="AQ45" i="22" s="1"/>
  <c r="AP123" i="22"/>
  <c r="AR123" i="22" s="1"/>
  <c r="AO123" i="22"/>
  <c r="AQ123" i="22" s="1"/>
  <c r="AP74" i="22"/>
  <c r="AR74" i="22" s="1"/>
  <c r="AO74" i="22"/>
  <c r="AQ74" i="22" s="1"/>
  <c r="AP94" i="22"/>
  <c r="AR94" i="22" s="1"/>
  <c r="AR108" i="17"/>
  <c r="AT108" i="17" s="1"/>
  <c r="AQ108" i="17"/>
  <c r="AS108" i="17" s="1"/>
  <c r="AP76" i="17"/>
  <c r="R108" i="17"/>
  <c r="AP97" i="17"/>
  <c r="AR97" i="17" s="1"/>
  <c r="AT97" i="17" s="1"/>
  <c r="AP98" i="17"/>
  <c r="AQ98" i="17" s="1"/>
  <c r="AS98" i="17" s="1"/>
  <c r="AR147" i="17"/>
  <c r="AT147" i="17" s="1"/>
  <c r="AP101" i="17"/>
  <c r="AQ101" i="17" s="1"/>
  <c r="AS101" i="17" s="1"/>
  <c r="AN49" i="19"/>
  <c r="AP49" i="19" s="1"/>
  <c r="AO90" i="19"/>
  <c r="AQ90" i="19" s="1"/>
  <c r="AO117" i="19"/>
  <c r="AQ117" i="19" s="1"/>
  <c r="AN103" i="19"/>
  <c r="AP103" i="19" s="1"/>
  <c r="AN126" i="19"/>
  <c r="AP126" i="19" s="1"/>
  <c r="AO126" i="19"/>
  <c r="AQ126" i="19" s="1"/>
  <c r="O101" i="19"/>
  <c r="O112" i="19"/>
  <c r="O72" i="19"/>
  <c r="AM68" i="19"/>
  <c r="AO68" i="19" s="1"/>
  <c r="AQ68" i="19" s="1"/>
  <c r="M2421" i="79" s="1"/>
  <c r="N2421" i="79" s="1"/>
  <c r="AO121" i="19"/>
  <c r="AQ121" i="19" s="1"/>
  <c r="AM124" i="19"/>
  <c r="AO124" i="19" s="1"/>
  <c r="AQ124" i="19" s="1"/>
  <c r="M2477" i="79" s="1"/>
  <c r="N2477" i="79" s="1"/>
  <c r="AO63" i="19"/>
  <c r="AQ63" i="19" s="1"/>
  <c r="AN98" i="19"/>
  <c r="AP98" i="19" s="1"/>
  <c r="AN112" i="19"/>
  <c r="AP112" i="19" s="1"/>
  <c r="AM57" i="19"/>
  <c r="AO57" i="19" s="1"/>
  <c r="AQ57" i="19" s="1"/>
  <c r="AO72" i="19"/>
  <c r="AQ72" i="19" s="1"/>
  <c r="O87" i="19"/>
  <c r="AM56" i="19"/>
  <c r="AO56" i="19" s="1"/>
  <c r="AQ56" i="19" s="1"/>
  <c r="M2409" i="79" s="1"/>
  <c r="N2409" i="79" s="1"/>
  <c r="O63" i="19"/>
  <c r="O62" i="19"/>
  <c r="AM113" i="19"/>
  <c r="O113" i="19"/>
  <c r="AM105" i="19"/>
  <c r="O105" i="19"/>
  <c r="AO101" i="19"/>
  <c r="AQ101" i="19" s="1"/>
  <c r="AN74" i="19"/>
  <c r="AP74" i="19" s="1"/>
  <c r="AO53" i="19"/>
  <c r="AQ53" i="19" s="1"/>
  <c r="AN81" i="19"/>
  <c r="AP81" i="19" s="1"/>
  <c r="AO77" i="19"/>
  <c r="AQ77" i="19" s="1"/>
  <c r="O79" i="19"/>
  <c r="O80" i="19"/>
  <c r="AO78" i="19"/>
  <c r="AQ78" i="19" s="1"/>
  <c r="AM100" i="19"/>
  <c r="AO100" i="19" s="1"/>
  <c r="AQ100" i="19" s="1"/>
  <c r="M2453" i="79" s="1"/>
  <c r="N2453" i="79" s="1"/>
  <c r="AN80" i="19"/>
  <c r="AP80" i="19" s="1"/>
  <c r="AO73" i="19"/>
  <c r="AQ73" i="19" s="1"/>
  <c r="O110" i="19"/>
  <c r="AN130" i="19"/>
  <c r="AP130" i="19" s="1"/>
  <c r="AM59" i="19"/>
  <c r="O67" i="19"/>
  <c r="AM67" i="19"/>
  <c r="AM65" i="19"/>
  <c r="O65" i="19"/>
  <c r="AM128" i="19"/>
  <c r="O128" i="19"/>
  <c r="AO109" i="19"/>
  <c r="AQ109" i="19" s="1"/>
  <c r="AN129" i="19"/>
  <c r="AP129" i="19" s="1"/>
  <c r="O99" i="19"/>
  <c r="AM99" i="19"/>
  <c r="AN106" i="19"/>
  <c r="AP106" i="19" s="1"/>
  <c r="O75" i="19"/>
  <c r="AM75" i="19"/>
  <c r="AM64" i="19"/>
  <c r="O64" i="19"/>
  <c r="AM115" i="19"/>
  <c r="O115" i="19"/>
  <c r="O83" i="19"/>
  <c r="AM83" i="19"/>
  <c r="AM107" i="19"/>
  <c r="O107" i="19"/>
  <c r="O91" i="19"/>
  <c r="AM91" i="19"/>
  <c r="O123" i="19"/>
  <c r="AM123" i="19"/>
  <c r="AQ80" i="18"/>
  <c r="AS80" i="18" s="1"/>
  <c r="AU80" i="18" s="1"/>
  <c r="M2248" i="79" s="1"/>
  <c r="N2248" i="79" s="1"/>
  <c r="AS68" i="18"/>
  <c r="AU68" i="18" s="1"/>
  <c r="T142" i="18"/>
  <c r="AR135" i="17"/>
  <c r="AT135" i="17" s="1"/>
  <c r="AQ135" i="17"/>
  <c r="AS135" i="17" s="1"/>
  <c r="AR120" i="17"/>
  <c r="AT120" i="17" s="1"/>
  <c r="R135" i="17"/>
  <c r="AQ146" i="17"/>
  <c r="AS146" i="17" s="1"/>
  <c r="AP78" i="17"/>
  <c r="AR78" i="17" s="1"/>
  <c r="AT78" i="17" s="1"/>
  <c r="M1804" i="79" s="1"/>
  <c r="N1804" i="79" s="1"/>
  <c r="AP112" i="17"/>
  <c r="AQ112" i="17" s="1"/>
  <c r="AS112" i="17" s="1"/>
  <c r="M1920" i="79" s="1"/>
  <c r="N1920" i="79" s="1"/>
  <c r="AP74" i="17"/>
  <c r="AP119" i="17"/>
  <c r="AR119" i="17" s="1"/>
  <c r="AT119" i="17" s="1"/>
  <c r="AP86" i="17"/>
  <c r="AQ86" i="17" s="1"/>
  <c r="AS86" i="17" s="1"/>
  <c r="M1894" i="79" s="1"/>
  <c r="N1894" i="79" s="1"/>
  <c r="AP102" i="17"/>
  <c r="AQ102" i="17" s="1"/>
  <c r="AS102" i="17" s="1"/>
  <c r="M1910" i="79" s="1"/>
  <c r="N1910" i="79" s="1"/>
  <c r="AP79" i="17"/>
  <c r="AQ79" i="17" s="1"/>
  <c r="AS79" i="17" s="1"/>
  <c r="M1887" i="79" s="1"/>
  <c r="N1887" i="79" s="1"/>
  <c r="AQ138" i="17"/>
  <c r="AS138" i="17" s="1"/>
  <c r="AR138" i="17"/>
  <c r="AT138" i="17" s="1"/>
  <c r="R138" i="17"/>
  <c r="AQ131" i="17"/>
  <c r="AS131" i="17" s="1"/>
  <c r="R121" i="17"/>
  <c r="R122" i="17"/>
  <c r="AP94" i="17"/>
  <c r="AQ94" i="17" s="1"/>
  <c r="AS94" i="17" s="1"/>
  <c r="M1902" i="79" s="1"/>
  <c r="N1902" i="79" s="1"/>
  <c r="AP118" i="17"/>
  <c r="AR118" i="17" s="1"/>
  <c r="AT118" i="17" s="1"/>
  <c r="AP133" i="17"/>
  <c r="AQ133" i="17" s="1"/>
  <c r="AS133" i="17" s="1"/>
  <c r="M1941" i="79" s="1"/>
  <c r="N1941" i="79" s="1"/>
  <c r="AR116" i="17"/>
  <c r="AT116" i="17" s="1"/>
  <c r="AP129" i="17"/>
  <c r="AR121" i="17"/>
  <c r="AT121" i="17" s="1"/>
  <c r="AQ105" i="17"/>
  <c r="AS105" i="17" s="1"/>
  <c r="AP111" i="17"/>
  <c r="AR111" i="17" s="1"/>
  <c r="AT111" i="17" s="1"/>
  <c r="M1837" i="79" s="1"/>
  <c r="N1837" i="79" s="1"/>
  <c r="AP127" i="17"/>
  <c r="AR127" i="17" s="1"/>
  <c r="AT127" i="17" s="1"/>
  <c r="AP88" i="17"/>
  <c r="AQ88" i="17" s="1"/>
  <c r="AS88" i="17" s="1"/>
  <c r="M1896" i="79" s="1"/>
  <c r="N1896" i="79" s="1"/>
  <c r="AR130" i="17"/>
  <c r="AT130" i="17" s="1"/>
  <c r="AP144" i="17"/>
  <c r="AQ144" i="17" s="1"/>
  <c r="AS144" i="17" s="1"/>
  <c r="M1952" i="79" s="1"/>
  <c r="N1952" i="79" s="1"/>
  <c r="AP136" i="17"/>
  <c r="AQ136" i="17" s="1"/>
  <c r="AS136" i="17" s="1"/>
  <c r="M1944" i="79" s="1"/>
  <c r="N1944" i="79" s="1"/>
  <c r="AP142" i="17"/>
  <c r="AP107" i="17"/>
  <c r="AQ107" i="17" s="1"/>
  <c r="AS107" i="17" s="1"/>
  <c r="M1915" i="79" s="1"/>
  <c r="N1915" i="79" s="1"/>
  <c r="AP96" i="17"/>
  <c r="AQ96" i="17" s="1"/>
  <c r="AS96" i="17" s="1"/>
  <c r="M1904" i="79" s="1"/>
  <c r="N1904" i="79" s="1"/>
  <c r="AP83" i="17"/>
  <c r="AQ83" i="17" s="1"/>
  <c r="AS83" i="17" s="1"/>
  <c r="M1891" i="79" s="1"/>
  <c r="N1891" i="79" s="1"/>
  <c r="AP113" i="17"/>
  <c r="AQ113" i="17" s="1"/>
  <c r="AS113" i="17" s="1"/>
  <c r="AQ143" i="17"/>
  <c r="AS143" i="17" s="1"/>
  <c r="AP91" i="17"/>
  <c r="AR91" i="17" s="1"/>
  <c r="AT91" i="17" s="1"/>
  <c r="M1817" i="79" s="1"/>
  <c r="N1817" i="79" s="1"/>
  <c r="AM119" i="16"/>
  <c r="AO119" i="16" s="1"/>
  <c r="AM117" i="16"/>
  <c r="AO117" i="16" s="1"/>
  <c r="AM78" i="16"/>
  <c r="AO78" i="16" s="1"/>
  <c r="AN49" i="16"/>
  <c r="AP49" i="16" s="1"/>
  <c r="AN108" i="16"/>
  <c r="AP108" i="16" s="1"/>
  <c r="AN109" i="16"/>
  <c r="AP109" i="16" s="1"/>
  <c r="AM112" i="16"/>
  <c r="AO112" i="16" s="1"/>
  <c r="AM122" i="16"/>
  <c r="AO122" i="16" s="1"/>
  <c r="AN99" i="16"/>
  <c r="AP99" i="16" s="1"/>
  <c r="AN74" i="16"/>
  <c r="AP74" i="16" s="1"/>
  <c r="AM96" i="16"/>
  <c r="AO96" i="16" s="1"/>
  <c r="AM55" i="16"/>
  <c r="AO55" i="16" s="1"/>
  <c r="AN73" i="16"/>
  <c r="AP73" i="16" s="1"/>
  <c r="AM81" i="16"/>
  <c r="AO81" i="16" s="1"/>
  <c r="AM91" i="16"/>
  <c r="AO91" i="16" s="1"/>
  <c r="AN88" i="16"/>
  <c r="AP88" i="16" s="1"/>
  <c r="M1438" i="79" s="1"/>
  <c r="N1438" i="79" s="1"/>
  <c r="AN53" i="16"/>
  <c r="AP53" i="16" s="1"/>
  <c r="AN66" i="16"/>
  <c r="AP66" i="16" s="1"/>
  <c r="AM51" i="16"/>
  <c r="AO51" i="16" s="1"/>
  <c r="AM107" i="16"/>
  <c r="AO107" i="16" s="1"/>
  <c r="M1535" i="79" s="1"/>
  <c r="N1535" i="79" s="1"/>
  <c r="AN115" i="16"/>
  <c r="AP115" i="16" s="1"/>
  <c r="AN90" i="16"/>
  <c r="AP90" i="16" s="1"/>
  <c r="M1440" i="79" s="1"/>
  <c r="N1440" i="79" s="1"/>
  <c r="AM118" i="16"/>
  <c r="AO118" i="16" s="1"/>
  <c r="AN105" i="16"/>
  <c r="AP105" i="16" s="1"/>
  <c r="AN63" i="16"/>
  <c r="AP63" i="16" s="1"/>
  <c r="AN67" i="16"/>
  <c r="AP67" i="16" s="1"/>
  <c r="AM93" i="16"/>
  <c r="AO93" i="16" s="1"/>
  <c r="AN72" i="16"/>
  <c r="AP72" i="16" s="1"/>
  <c r="AN65" i="16"/>
  <c r="AP65" i="16" s="1"/>
  <c r="AN54" i="16"/>
  <c r="AP54" i="16" s="1"/>
  <c r="AM48" i="16"/>
  <c r="AO48" i="16" s="1"/>
  <c r="AM77" i="16"/>
  <c r="AO77" i="16" s="1"/>
  <c r="AM56" i="16"/>
  <c r="AO56" i="16" s="1"/>
  <c r="AN60" i="16"/>
  <c r="AP60" i="16" s="1"/>
  <c r="AM83" i="16"/>
  <c r="AO83" i="16" s="1"/>
  <c r="AM64" i="16"/>
  <c r="AO64" i="16" s="1"/>
  <c r="AM106" i="16"/>
  <c r="AO106" i="16" s="1"/>
  <c r="AN104" i="16"/>
  <c r="AP104" i="16" s="1"/>
  <c r="AN61" i="16"/>
  <c r="AP61" i="16" s="1"/>
  <c r="M1411" i="79" s="1"/>
  <c r="N1411" i="79" s="1"/>
  <c r="AM123" i="16"/>
  <c r="AO123" i="16" s="1"/>
  <c r="AN62" i="16"/>
  <c r="AP62" i="16" s="1"/>
  <c r="AM59" i="16"/>
  <c r="AO59" i="16" s="1"/>
  <c r="M1487" i="79" s="1"/>
  <c r="N1487" i="79" s="1"/>
  <c r="AM120" i="16"/>
  <c r="AO120" i="16" s="1"/>
  <c r="AN85" i="16"/>
  <c r="AP85" i="16" s="1"/>
  <c r="M1435" i="79" s="1"/>
  <c r="N1435" i="79" s="1"/>
  <c r="AN69" i="16"/>
  <c r="AP69" i="16" s="1"/>
  <c r="AN82" i="16"/>
  <c r="AP82" i="16" s="1"/>
  <c r="T80" i="16"/>
  <c r="U65" i="16"/>
  <c r="Q116" i="30"/>
  <c r="P83" i="26"/>
  <c r="S113" i="25"/>
  <c r="S87" i="25"/>
  <c r="S95" i="25"/>
  <c r="P133" i="26"/>
  <c r="Q129" i="30"/>
  <c r="S101" i="25"/>
  <c r="T106" i="16"/>
  <c r="W82" i="18"/>
  <c r="W124" i="21"/>
  <c r="W49" i="21"/>
  <c r="R100" i="22"/>
  <c r="Q115" i="22"/>
  <c r="R84" i="22"/>
  <c r="S92" i="34"/>
  <c r="U147" i="17"/>
  <c r="T146" i="17"/>
  <c r="U130" i="17"/>
  <c r="U54" i="16"/>
  <c r="S130" i="25"/>
  <c r="S114" i="25"/>
  <c r="S93" i="25"/>
  <c r="Q119" i="27"/>
  <c r="Q95" i="32"/>
  <c r="P118" i="26"/>
  <c r="S124" i="25"/>
  <c r="W145" i="18"/>
  <c r="Q58" i="32"/>
  <c r="P67" i="26"/>
  <c r="AK179" i="26" s="1"/>
  <c r="J299" i="70" s="1"/>
  <c r="Q79" i="31"/>
  <c r="U92" i="16"/>
  <c r="P129" i="26"/>
  <c r="T77" i="16"/>
  <c r="V70" i="18"/>
  <c r="Q111" i="19"/>
  <c r="T48" i="16"/>
  <c r="T96" i="16"/>
  <c r="U60" i="16"/>
  <c r="W75" i="21"/>
  <c r="R104" i="22"/>
  <c r="T108" i="34"/>
  <c r="Q84" i="27"/>
  <c r="S79" i="25"/>
  <c r="S84" i="25"/>
  <c r="Q85" i="27"/>
  <c r="P136" i="26"/>
  <c r="P123" i="26"/>
  <c r="Q94" i="32"/>
  <c r="Q104" i="31"/>
  <c r="Q88" i="30"/>
  <c r="Q76" i="31"/>
  <c r="Q64" i="30"/>
  <c r="Q114" i="31"/>
  <c r="Q101" i="31"/>
  <c r="Q63" i="30"/>
  <c r="Q52" i="31"/>
  <c r="AK159" i="31" s="1"/>
  <c r="J406" i="70" s="1"/>
  <c r="T97" i="25"/>
  <c r="T132" i="25"/>
  <c r="Q80" i="26"/>
  <c r="Q77" i="26"/>
  <c r="R67" i="32"/>
  <c r="W76" i="18"/>
  <c r="Q79" i="27"/>
  <c r="P114" i="26"/>
  <c r="Q50" i="27"/>
  <c r="AK152" i="27" s="1"/>
  <c r="J322" i="70" s="1"/>
  <c r="Q48" i="27"/>
  <c r="AK146" i="27" s="1"/>
  <c r="J316" i="70" s="1"/>
  <c r="Q81" i="27"/>
  <c r="S123" i="25"/>
  <c r="P113" i="26"/>
  <c r="Q109" i="31"/>
  <c r="Q56" i="32"/>
  <c r="Q100" i="32"/>
  <c r="Q138" i="30"/>
  <c r="Q119" i="31"/>
  <c r="T105" i="17"/>
  <c r="U88" i="16"/>
  <c r="U53" i="16"/>
  <c r="T55" i="16"/>
  <c r="U90" i="16"/>
  <c r="W73" i="18"/>
  <c r="W90" i="18"/>
  <c r="W100" i="18"/>
  <c r="W90" i="21"/>
  <c r="W74" i="21"/>
  <c r="R53" i="22"/>
  <c r="T117" i="16"/>
  <c r="Q108" i="32"/>
  <c r="P111" i="26"/>
  <c r="S72" i="25"/>
  <c r="P84" i="26"/>
  <c r="S71" i="25"/>
  <c r="Q81" i="32"/>
  <c r="S118" i="25"/>
  <c r="Q72" i="30"/>
  <c r="Q87" i="27"/>
  <c r="U116" i="17"/>
  <c r="W68" i="18"/>
  <c r="V114" i="18"/>
  <c r="V125" i="18"/>
  <c r="W64" i="18"/>
  <c r="W128" i="21"/>
  <c r="V87" i="21"/>
  <c r="R102" i="22"/>
  <c r="S119" i="25"/>
  <c r="S77" i="25"/>
  <c r="S97" i="25"/>
  <c r="S99" i="25"/>
  <c r="Q113" i="30"/>
  <c r="Q68" i="27"/>
  <c r="S105" i="25"/>
  <c r="P75" i="26"/>
  <c r="Q126" i="30"/>
  <c r="S75" i="25"/>
  <c r="P96" i="26"/>
  <c r="Q105" i="27"/>
  <c r="Q45" i="32"/>
  <c r="AK134" i="32" s="1"/>
  <c r="J419" i="70" s="1"/>
  <c r="Q71" i="32"/>
  <c r="Q92" i="27"/>
  <c r="Q84" i="30"/>
  <c r="P87" i="26"/>
  <c r="Q94" i="30"/>
  <c r="Q128" i="27"/>
  <c r="S112" i="25"/>
  <c r="Q81" i="30"/>
  <c r="P65" i="26"/>
  <c r="V89" i="21"/>
  <c r="S61" i="25"/>
  <c r="Q76" i="27"/>
  <c r="Q103" i="30"/>
  <c r="Q116" i="27"/>
  <c r="S133" i="25"/>
  <c r="Q92" i="32"/>
  <c r="Q47" i="32"/>
  <c r="AK142" i="32" s="1"/>
  <c r="J427" i="70" s="1"/>
  <c r="Q66" i="27"/>
  <c r="Q124" i="30"/>
  <c r="T120" i="16"/>
  <c r="Q93" i="19"/>
  <c r="R110" i="22"/>
  <c r="Q102" i="22"/>
  <c r="S131" i="25"/>
  <c r="P72" i="26"/>
  <c r="Q59" i="30"/>
  <c r="S126" i="25"/>
  <c r="S134" i="25"/>
  <c r="Q106" i="27"/>
  <c r="P128" i="26"/>
  <c r="Q125" i="27"/>
  <c r="Q119" i="32"/>
  <c r="S92" i="25"/>
  <c r="Q56" i="27"/>
  <c r="P124" i="26"/>
  <c r="P120" i="26"/>
  <c r="Q68" i="30"/>
  <c r="P71" i="26"/>
  <c r="P73" i="26"/>
  <c r="Q125" i="30"/>
  <c r="S88" i="25"/>
  <c r="Q108" i="27"/>
  <c r="Q86" i="30"/>
  <c r="P70" i="26"/>
  <c r="Q98" i="27"/>
  <c r="P93" i="26"/>
  <c r="S59" i="25"/>
  <c r="P122" i="26"/>
  <c r="S70" i="25"/>
  <c r="P89" i="26"/>
  <c r="Q89" i="32"/>
  <c r="Q52" i="27"/>
  <c r="Q102" i="27"/>
  <c r="S96" i="25"/>
  <c r="P78" i="26"/>
  <c r="S106" i="25"/>
  <c r="Q57" i="27"/>
  <c r="S49" i="25"/>
  <c r="P60" i="26"/>
  <c r="AK160" i="26" s="1"/>
  <c r="J280" i="70" s="1"/>
  <c r="Q88" i="32"/>
  <c r="Q64" i="32"/>
  <c r="Q80" i="32"/>
  <c r="Q69" i="30"/>
  <c r="Q119" i="30"/>
  <c r="Q91" i="31"/>
  <c r="Q121" i="31"/>
  <c r="Q123" i="31"/>
  <c r="Q67" i="27"/>
  <c r="U120" i="17"/>
  <c r="T56" i="16"/>
  <c r="V108" i="18"/>
  <c r="U90" i="17"/>
  <c r="R120" i="22"/>
  <c r="S85" i="25"/>
  <c r="S111" i="25"/>
  <c r="S125" i="25"/>
  <c r="Q65" i="32"/>
  <c r="P79" i="26"/>
  <c r="Q70" i="31"/>
  <c r="U109" i="16"/>
  <c r="T112" i="16"/>
  <c r="T119" i="16"/>
  <c r="W111" i="21"/>
  <c r="R107" i="22"/>
  <c r="R126" i="22"/>
  <c r="T78" i="16"/>
  <c r="P103" i="26"/>
  <c r="U72" i="16"/>
  <c r="T122" i="16"/>
  <c r="W118" i="18"/>
  <c r="W55" i="21"/>
  <c r="V53" i="21"/>
  <c r="AL170" i="21" s="1"/>
  <c r="J85" i="70" s="1"/>
  <c r="V78" i="18"/>
  <c r="Q70" i="19"/>
  <c r="P68" i="26"/>
  <c r="AK182" i="26" s="1"/>
  <c r="J302" i="70" s="1"/>
  <c r="P95" i="26"/>
  <c r="Q99" i="31"/>
  <c r="U121" i="17"/>
  <c r="T51" i="16"/>
  <c r="Q107" i="30"/>
  <c r="U69" i="16"/>
  <c r="U61" i="16"/>
  <c r="U82" i="16"/>
  <c r="W121" i="18"/>
  <c r="W97" i="18"/>
  <c r="Q103" i="19"/>
  <c r="U153" i="17"/>
  <c r="T143" i="17"/>
  <c r="S57" i="25"/>
  <c r="S110" i="25"/>
  <c r="P121" i="26"/>
  <c r="Q52" i="32"/>
  <c r="AK157" i="32" s="1"/>
  <c r="J442" i="70" s="1"/>
  <c r="Q96" i="27"/>
  <c r="S89" i="25"/>
  <c r="Q97" i="27"/>
  <c r="Q91" i="30"/>
  <c r="P135" i="26"/>
  <c r="Q112" i="27"/>
  <c r="P117" i="26"/>
  <c r="Q69" i="32"/>
  <c r="S62" i="25"/>
  <c r="P116" i="26"/>
  <c r="S76" i="25"/>
  <c r="P109" i="26"/>
  <c r="Q75" i="30"/>
  <c r="P141" i="26"/>
  <c r="Q116" i="32"/>
  <c r="S48" i="25"/>
  <c r="S65" i="25"/>
  <c r="Q67" i="30"/>
  <c r="Q104" i="27"/>
  <c r="S102" i="25"/>
  <c r="S56" i="25"/>
  <c r="P130" i="26"/>
  <c r="Q72" i="27"/>
  <c r="Q94" i="27"/>
  <c r="Q118" i="27"/>
  <c r="P131" i="26"/>
  <c r="P98" i="26"/>
  <c r="P69" i="26"/>
  <c r="S74" i="25"/>
  <c r="P97" i="26"/>
  <c r="Q72" i="32"/>
  <c r="S54" i="25"/>
  <c r="Q104" i="32"/>
  <c r="P137" i="26"/>
  <c r="P107" i="26"/>
  <c r="Q78" i="32"/>
  <c r="Q83" i="31"/>
  <c r="Q102" i="31"/>
  <c r="Q70" i="30"/>
  <c r="Q47" i="31"/>
  <c r="AK142" i="31" s="1"/>
  <c r="J389" i="70" s="1"/>
  <c r="Q72" i="31"/>
  <c r="Q64" i="31"/>
  <c r="Q107" i="32"/>
  <c r="Q75" i="27"/>
  <c r="Q47" i="27"/>
  <c r="Q128" i="30"/>
  <c r="Q108" i="31"/>
  <c r="Q124" i="31"/>
  <c r="Q71" i="30"/>
  <c r="Q115" i="27"/>
  <c r="Q133" i="30"/>
  <c r="Q117" i="31"/>
  <c r="Q48" i="31"/>
  <c r="AK147" i="31" s="1"/>
  <c r="J394" i="70" s="1"/>
  <c r="Q71" i="31"/>
  <c r="Q96" i="31"/>
  <c r="Q118" i="32"/>
  <c r="Q104" i="22"/>
  <c r="T131" i="25"/>
  <c r="T130" i="25"/>
  <c r="T101" i="25"/>
  <c r="R116" i="27"/>
  <c r="R91" i="30"/>
  <c r="T68" i="25"/>
  <c r="R64" i="27"/>
  <c r="R95" i="32"/>
  <c r="R84" i="30"/>
  <c r="R112" i="27"/>
  <c r="R131" i="30"/>
  <c r="Q104" i="26"/>
  <c r="R109" i="32"/>
  <c r="R121" i="27"/>
  <c r="R48" i="27"/>
  <c r="AL146" i="27" s="1"/>
  <c r="K316" i="70" s="1"/>
  <c r="T87" i="25"/>
  <c r="R103" i="27"/>
  <c r="R123" i="32"/>
  <c r="T133" i="25"/>
  <c r="R76" i="27"/>
  <c r="T119" i="25"/>
  <c r="Q109" i="26"/>
  <c r="R86" i="30"/>
  <c r="T129" i="25"/>
  <c r="R89" i="27"/>
  <c r="R88" i="27"/>
  <c r="R51" i="27"/>
  <c r="AL155" i="27" s="1"/>
  <c r="K325" i="70" s="1"/>
  <c r="R124" i="27"/>
  <c r="T55" i="25"/>
  <c r="Q130" i="26"/>
  <c r="R110" i="32"/>
  <c r="T72" i="25"/>
  <c r="R49" i="27"/>
  <c r="AL149" i="27" s="1"/>
  <c r="K319" i="70" s="1"/>
  <c r="R81" i="32"/>
  <c r="T82" i="25"/>
  <c r="Q78" i="26"/>
  <c r="Q89" i="26"/>
  <c r="T51" i="25"/>
  <c r="Q91" i="26"/>
  <c r="Q132" i="26"/>
  <c r="R80" i="32"/>
  <c r="Q76" i="26"/>
  <c r="R82" i="27"/>
  <c r="R62" i="32"/>
  <c r="R100" i="31"/>
  <c r="R52" i="31"/>
  <c r="AL159" i="31" s="1"/>
  <c r="K406" i="70" s="1"/>
  <c r="R103" i="32"/>
  <c r="R99" i="31"/>
  <c r="Q74" i="26"/>
  <c r="R70" i="31"/>
  <c r="R64" i="31"/>
  <c r="R109" i="31"/>
  <c r="R114" i="31"/>
  <c r="R101" i="31"/>
  <c r="R122" i="31"/>
  <c r="R56" i="30"/>
  <c r="R112" i="31"/>
  <c r="R50" i="31"/>
  <c r="AL153" i="31" s="1"/>
  <c r="K400" i="70" s="1"/>
  <c r="R121" i="32"/>
  <c r="R136" i="30"/>
  <c r="U73" i="16"/>
  <c r="S91" i="25"/>
  <c r="S60" i="25"/>
  <c r="Q63" i="32"/>
  <c r="Q51" i="27"/>
  <c r="AK155" i="27" s="1"/>
  <c r="J325" i="70" s="1"/>
  <c r="Q50" i="32"/>
  <c r="AK151" i="32" s="1"/>
  <c r="J436" i="70" s="1"/>
  <c r="S81" i="25"/>
  <c r="S115" i="25"/>
  <c r="Q67" i="32"/>
  <c r="Q100" i="30"/>
  <c r="P127" i="26"/>
  <c r="S98" i="25"/>
  <c r="P82" i="26"/>
  <c r="Q111" i="32"/>
  <c r="Q105" i="30"/>
  <c r="S50" i="25"/>
  <c r="S103" i="25"/>
  <c r="Q88" i="27"/>
  <c r="Q114" i="32"/>
  <c r="Q118" i="30"/>
  <c r="S80" i="25"/>
  <c r="Q123" i="27"/>
  <c r="Q123" i="32"/>
  <c r="P59" i="26"/>
  <c r="P106" i="26"/>
  <c r="Q93" i="30"/>
  <c r="Q113" i="27"/>
  <c r="Q87" i="32"/>
  <c r="Q135" i="30"/>
  <c r="Q80" i="27"/>
  <c r="S47" i="25"/>
  <c r="AH147" i="25" s="1"/>
  <c r="J237" i="70" s="1"/>
  <c r="P142" i="26"/>
  <c r="P115" i="26"/>
  <c r="P108" i="26"/>
  <c r="Q75" i="32"/>
  <c r="P81" i="26"/>
  <c r="S100" i="25"/>
  <c r="S51" i="25"/>
  <c r="Q46" i="27"/>
  <c r="Q74" i="30"/>
  <c r="Q65" i="31"/>
  <c r="Q54" i="31"/>
  <c r="Q137" i="30"/>
  <c r="Q74" i="31"/>
  <c r="Q107" i="31"/>
  <c r="Q53" i="31"/>
  <c r="AK162" i="31" s="1"/>
  <c r="J409" i="70" s="1"/>
  <c r="Q85" i="30"/>
  <c r="Q86" i="27"/>
  <c r="Q87" i="30"/>
  <c r="Q95" i="31"/>
  <c r="Q75" i="31"/>
  <c r="Q132" i="30"/>
  <c r="Q92" i="30"/>
  <c r="Q53" i="27"/>
  <c r="Q106" i="30"/>
  <c r="Q68" i="32"/>
  <c r="Q87" i="31"/>
  <c r="Q56" i="30"/>
  <c r="Q98" i="31"/>
  <c r="Q55" i="31"/>
  <c r="Q57" i="32"/>
  <c r="R125" i="22"/>
  <c r="T111" i="25"/>
  <c r="T77" i="25"/>
  <c r="T57" i="25"/>
  <c r="T134" i="25"/>
  <c r="R60" i="27"/>
  <c r="R100" i="30"/>
  <c r="Q79" i="26"/>
  <c r="T84" i="25"/>
  <c r="R119" i="27"/>
  <c r="R77" i="32"/>
  <c r="R59" i="30"/>
  <c r="AL163" i="30" s="1"/>
  <c r="K361" i="70" s="1"/>
  <c r="T128" i="25"/>
  <c r="Q118" i="26"/>
  <c r="R76" i="30"/>
  <c r="T86" i="25"/>
  <c r="T79" i="25"/>
  <c r="R79" i="27"/>
  <c r="R122" i="32"/>
  <c r="R126" i="27"/>
  <c r="T124" i="25"/>
  <c r="T48" i="25"/>
  <c r="Q100" i="26"/>
  <c r="R75" i="30"/>
  <c r="T116" i="25"/>
  <c r="T56" i="25"/>
  <c r="R114" i="27"/>
  <c r="R87" i="32"/>
  <c r="T102" i="25"/>
  <c r="T115" i="25"/>
  <c r="T95" i="25"/>
  <c r="R92" i="27"/>
  <c r="R92" i="32"/>
  <c r="T96" i="25"/>
  <c r="T47" i="25"/>
  <c r="AI147" i="25" s="1"/>
  <c r="K237" i="70" s="1"/>
  <c r="T70" i="25"/>
  <c r="Q105" i="26"/>
  <c r="R69" i="27"/>
  <c r="Q108" i="26"/>
  <c r="R46" i="27"/>
  <c r="R72" i="27"/>
  <c r="Q60" i="26"/>
  <c r="R118" i="27"/>
  <c r="R86" i="27"/>
  <c r="R104" i="30"/>
  <c r="R61" i="27"/>
  <c r="R53" i="32"/>
  <c r="AL160" i="32" s="1"/>
  <c r="K445" i="70" s="1"/>
  <c r="R64" i="30"/>
  <c r="AL178" i="30" s="1"/>
  <c r="K376" i="70" s="1"/>
  <c r="R97" i="31"/>
  <c r="R53" i="31"/>
  <c r="AL162" i="31" s="1"/>
  <c r="K409" i="70" s="1"/>
  <c r="R67" i="27"/>
  <c r="R90" i="30"/>
  <c r="R86" i="31"/>
  <c r="R60" i="30"/>
  <c r="AL166" i="30" s="1"/>
  <c r="K364" i="70" s="1"/>
  <c r="R104" i="31"/>
  <c r="R60" i="31"/>
  <c r="R122" i="30"/>
  <c r="R118" i="31"/>
  <c r="R137" i="30"/>
  <c r="R120" i="30"/>
  <c r="R66" i="31"/>
  <c r="R92" i="31"/>
  <c r="R83" i="30"/>
  <c r="R58" i="30"/>
  <c r="R110" i="31"/>
  <c r="Q99" i="32"/>
  <c r="Q123" i="30"/>
  <c r="P138" i="26"/>
  <c r="S82" i="25"/>
  <c r="Q117" i="27"/>
  <c r="Q97" i="32"/>
  <c r="Q89" i="30"/>
  <c r="P119" i="26"/>
  <c r="P102" i="26"/>
  <c r="P134" i="26"/>
  <c r="Q73" i="32"/>
  <c r="Q61" i="30"/>
  <c r="S109" i="25"/>
  <c r="Q114" i="27"/>
  <c r="Q122" i="32"/>
  <c r="P139" i="26"/>
  <c r="Q78" i="30"/>
  <c r="S86" i="25"/>
  <c r="Q89" i="27"/>
  <c r="Q74" i="32"/>
  <c r="Q108" i="30"/>
  <c r="S116" i="25"/>
  <c r="Q48" i="32"/>
  <c r="AK145" i="32" s="1"/>
  <c r="J430" i="70" s="1"/>
  <c r="Q82" i="27"/>
  <c r="P110" i="26"/>
  <c r="S104" i="25"/>
  <c r="P105" i="26"/>
  <c r="Q60" i="32"/>
  <c r="P90" i="26"/>
  <c r="Q110" i="32"/>
  <c r="P99" i="26"/>
  <c r="Q110" i="27"/>
  <c r="S55" i="25"/>
  <c r="Q73" i="27"/>
  <c r="Q85" i="31"/>
  <c r="Q136" i="30"/>
  <c r="Q70" i="27"/>
  <c r="Q59" i="27"/>
  <c r="Q84" i="31"/>
  <c r="Q82" i="32"/>
  <c r="Q102" i="30"/>
  <c r="Q116" i="31"/>
  <c r="Q68" i="31"/>
  <c r="Q54" i="32"/>
  <c r="AK163" i="32" s="1"/>
  <c r="J448" i="70" s="1"/>
  <c r="Q95" i="30"/>
  <c r="Q44" i="31"/>
  <c r="AK133" i="31" s="1"/>
  <c r="J380" i="70" s="1"/>
  <c r="Q114" i="30"/>
  <c r="Q59" i="31"/>
  <c r="Q90" i="31"/>
  <c r="Q103" i="31"/>
  <c r="Q84" i="32"/>
  <c r="Q115" i="30"/>
  <c r="Q80" i="30"/>
  <c r="Q49" i="32"/>
  <c r="AK148" i="32" s="1"/>
  <c r="J433" i="70" s="1"/>
  <c r="Q83" i="32"/>
  <c r="Q120" i="30"/>
  <c r="Q97" i="31"/>
  <c r="Q82" i="31"/>
  <c r="Q53" i="32"/>
  <c r="AK160" i="32" s="1"/>
  <c r="J445" i="70" s="1"/>
  <c r="T93" i="25"/>
  <c r="T127" i="25"/>
  <c r="T69" i="25"/>
  <c r="T125" i="25"/>
  <c r="R97" i="27"/>
  <c r="R123" i="30"/>
  <c r="Q129" i="26"/>
  <c r="T67" i="25"/>
  <c r="R108" i="32"/>
  <c r="R52" i="32"/>
  <c r="AL157" i="32" s="1"/>
  <c r="K442" i="70" s="1"/>
  <c r="Q111" i="26"/>
  <c r="Q120" i="26"/>
  <c r="R94" i="30"/>
  <c r="T107" i="25"/>
  <c r="R101" i="27"/>
  <c r="R91" i="32"/>
  <c r="R105" i="30"/>
  <c r="Q134" i="26"/>
  <c r="R78" i="27"/>
  <c r="R118" i="30"/>
  <c r="Q121" i="26"/>
  <c r="R126" i="30"/>
  <c r="T112" i="25"/>
  <c r="R74" i="32"/>
  <c r="R81" i="30"/>
  <c r="Q82" i="26"/>
  <c r="R79" i="32"/>
  <c r="R110" i="30"/>
  <c r="Q141" i="26"/>
  <c r="Q64" i="26"/>
  <c r="Q137" i="26"/>
  <c r="T71" i="25"/>
  <c r="Q142" i="26"/>
  <c r="R109" i="27"/>
  <c r="Q131" i="26"/>
  <c r="R120" i="27"/>
  <c r="Q58" i="26"/>
  <c r="AL154" i="26" s="1"/>
  <c r="K274" i="70" s="1"/>
  <c r="R77" i="27"/>
  <c r="R54" i="27"/>
  <c r="Q84" i="26"/>
  <c r="R78" i="32"/>
  <c r="R55" i="32"/>
  <c r="T106" i="25"/>
  <c r="R58" i="31"/>
  <c r="R71" i="31"/>
  <c r="R117" i="30"/>
  <c r="R55" i="31"/>
  <c r="R71" i="30"/>
  <c r="R63" i="31"/>
  <c r="R87" i="27"/>
  <c r="R92" i="30"/>
  <c r="R93" i="32"/>
  <c r="R70" i="27"/>
  <c r="R44" i="32"/>
  <c r="AL131" i="32" s="1"/>
  <c r="K416" i="70" s="1"/>
  <c r="R89" i="31"/>
  <c r="R66" i="30"/>
  <c r="R115" i="30"/>
  <c r="R77" i="31"/>
  <c r="R119" i="30"/>
  <c r="R51" i="31"/>
  <c r="AL156" i="31" s="1"/>
  <c r="K403" i="70" s="1"/>
  <c r="R55" i="30"/>
  <c r="R108" i="31"/>
  <c r="R124" i="31"/>
  <c r="R109" i="30"/>
  <c r="R134" i="30"/>
  <c r="R69" i="31"/>
  <c r="R43" i="31"/>
  <c r="Q63" i="22"/>
  <c r="Q84" i="22"/>
  <c r="T100" i="34"/>
  <c r="U100" i="17"/>
  <c r="T123" i="16"/>
  <c r="Q49" i="19"/>
  <c r="AM171" i="19" s="1"/>
  <c r="J51" i="70" s="1"/>
  <c r="S52" i="25"/>
  <c r="S58" i="25"/>
  <c r="S69" i="25"/>
  <c r="Q121" i="27"/>
  <c r="Q77" i="32"/>
  <c r="S63" i="25"/>
  <c r="P92" i="26"/>
  <c r="P80" i="26"/>
  <c r="Q59" i="32"/>
  <c r="Q54" i="30"/>
  <c r="S67" i="25"/>
  <c r="S53" i="25"/>
  <c r="Q103" i="27"/>
  <c r="Q73" i="30"/>
  <c r="P104" i="26"/>
  <c r="Q76" i="32"/>
  <c r="Q64" i="27"/>
  <c r="S73" i="25"/>
  <c r="Q91" i="32"/>
  <c r="Q101" i="32"/>
  <c r="P63" i="26"/>
  <c r="AK167" i="26" s="1"/>
  <c r="J287" i="70" s="1"/>
  <c r="Q57" i="30"/>
  <c r="P126" i="26"/>
  <c r="Q111" i="27"/>
  <c r="Q105" i="32"/>
  <c r="Q99" i="30"/>
  <c r="Q60" i="27"/>
  <c r="Q65" i="27"/>
  <c r="Q54" i="27"/>
  <c r="Q99" i="27"/>
  <c r="P112" i="26"/>
  <c r="Q112" i="32"/>
  <c r="Q120" i="27"/>
  <c r="P76" i="26"/>
  <c r="P88" i="26"/>
  <c r="P66" i="26"/>
  <c r="AK176" i="26" s="1"/>
  <c r="J296" i="70" s="1"/>
  <c r="P91" i="26"/>
  <c r="P125" i="26"/>
  <c r="Q71" i="27"/>
  <c r="S66" i="25"/>
  <c r="S90" i="25"/>
  <c r="Q77" i="27"/>
  <c r="Q91" i="27"/>
  <c r="Q82" i="30"/>
  <c r="Q66" i="30"/>
  <c r="Q57" i="31"/>
  <c r="Q51" i="31"/>
  <c r="AK156" i="31" s="1"/>
  <c r="J403" i="70" s="1"/>
  <c r="Q67" i="31"/>
  <c r="Q86" i="32"/>
  <c r="Q46" i="31"/>
  <c r="AK139" i="31" s="1"/>
  <c r="J386" i="70" s="1"/>
  <c r="Q88" i="31"/>
  <c r="Q127" i="30"/>
  <c r="Q122" i="30"/>
  <c r="Q65" i="30"/>
  <c r="Q49" i="31"/>
  <c r="AK150" i="31" s="1"/>
  <c r="J397" i="70" s="1"/>
  <c r="Q61" i="32"/>
  <c r="Q113" i="31"/>
  <c r="Q130" i="30"/>
  <c r="Q78" i="31"/>
  <c r="Q55" i="32"/>
  <c r="Q55" i="30"/>
  <c r="Q120" i="31"/>
  <c r="Q58" i="31"/>
  <c r="T60" i="25"/>
  <c r="T91" i="25"/>
  <c r="T114" i="25"/>
  <c r="Q126" i="26"/>
  <c r="R111" i="27"/>
  <c r="R54" i="30"/>
  <c r="Q114" i="26"/>
  <c r="Q72" i="26"/>
  <c r="R90" i="32"/>
  <c r="T63" i="25"/>
  <c r="Q71" i="26"/>
  <c r="R68" i="30"/>
  <c r="Q116" i="26"/>
  <c r="T126" i="25"/>
  <c r="R65" i="32"/>
  <c r="R89" i="30"/>
  <c r="Q128" i="26"/>
  <c r="Q106" i="26"/>
  <c r="R108" i="27"/>
  <c r="R114" i="32"/>
  <c r="R61" i="30"/>
  <c r="AL169" i="30" s="1"/>
  <c r="K367" i="70" s="1"/>
  <c r="T62" i="25"/>
  <c r="R103" i="30"/>
  <c r="Q103" i="26"/>
  <c r="R105" i="32"/>
  <c r="R99" i="30"/>
  <c r="R100" i="27"/>
  <c r="T65" i="25"/>
  <c r="R51" i="32"/>
  <c r="AL154" i="32" s="1"/>
  <c r="K439" i="70" s="1"/>
  <c r="R113" i="30"/>
  <c r="T78" i="25"/>
  <c r="T120" i="25"/>
  <c r="T74" i="25"/>
  <c r="R107" i="27"/>
  <c r="T66" i="25"/>
  <c r="Q81" i="26"/>
  <c r="Q107" i="26"/>
  <c r="R57" i="27"/>
  <c r="R66" i="27"/>
  <c r="R60" i="32"/>
  <c r="T75" i="25"/>
  <c r="R68" i="27"/>
  <c r="R117" i="32"/>
  <c r="Q133" i="26"/>
  <c r="Q86" i="26"/>
  <c r="T54" i="25"/>
  <c r="R61" i="32"/>
  <c r="R111" i="31"/>
  <c r="R96" i="31"/>
  <c r="R115" i="32"/>
  <c r="R65" i="27"/>
  <c r="R83" i="32"/>
  <c r="R75" i="27"/>
  <c r="R69" i="30"/>
  <c r="R46" i="32"/>
  <c r="AL137" i="32" s="1"/>
  <c r="K422" i="70" s="1"/>
  <c r="R88" i="30"/>
  <c r="R121" i="31"/>
  <c r="R64" i="32"/>
  <c r="R87" i="30"/>
  <c r="R129" i="30"/>
  <c r="R62" i="31"/>
  <c r="R74" i="30"/>
  <c r="R97" i="30"/>
  <c r="R76" i="31"/>
  <c r="R47" i="27"/>
  <c r="R63" i="30"/>
  <c r="AL175" i="30" s="1"/>
  <c r="K373" i="70" s="1"/>
  <c r="R95" i="31"/>
  <c r="R75" i="31"/>
  <c r="R102" i="31"/>
  <c r="R128" i="30"/>
  <c r="R98" i="30"/>
  <c r="R94" i="31"/>
  <c r="Q101" i="22"/>
  <c r="Q74" i="19"/>
  <c r="U67" i="16"/>
  <c r="Q70" i="26"/>
  <c r="R97" i="32"/>
  <c r="T81" i="25"/>
  <c r="Q92" i="26"/>
  <c r="R116" i="30"/>
  <c r="R105" i="27"/>
  <c r="Q117" i="26"/>
  <c r="R70" i="32"/>
  <c r="R125" i="30"/>
  <c r="R69" i="32"/>
  <c r="Q68" i="26"/>
  <c r="AL182" i="26" s="1"/>
  <c r="K302" i="70" s="1"/>
  <c r="R73" i="32"/>
  <c r="T89" i="25"/>
  <c r="R71" i="32"/>
  <c r="Q140" i="26"/>
  <c r="R47" i="32"/>
  <c r="AL142" i="32" s="1"/>
  <c r="K427" i="70" s="1"/>
  <c r="R116" i="32"/>
  <c r="T99" i="25"/>
  <c r="T122" i="25"/>
  <c r="R67" i="30"/>
  <c r="Q85" i="26"/>
  <c r="R81" i="27"/>
  <c r="R80" i="27"/>
  <c r="T117" i="25"/>
  <c r="R110" i="27"/>
  <c r="Q123" i="26"/>
  <c r="Q110" i="26"/>
  <c r="R71" i="27"/>
  <c r="R73" i="27"/>
  <c r="T108" i="25"/>
  <c r="R85" i="27"/>
  <c r="R102" i="27"/>
  <c r="R102" i="32"/>
  <c r="T123" i="25"/>
  <c r="R62" i="27"/>
  <c r="R57" i="32"/>
  <c r="T46" i="25"/>
  <c r="R112" i="32"/>
  <c r="R83" i="27"/>
  <c r="R119" i="31"/>
  <c r="R59" i="27"/>
  <c r="R86" i="32"/>
  <c r="R53" i="27"/>
  <c r="R77" i="30"/>
  <c r="R56" i="32"/>
  <c r="R96" i="30"/>
  <c r="R79" i="30"/>
  <c r="R72" i="31"/>
  <c r="R111" i="30"/>
  <c r="R70" i="30"/>
  <c r="R130" i="30"/>
  <c r="R117" i="31"/>
  <c r="R54" i="31"/>
  <c r="R103" i="31"/>
  <c r="R56" i="31"/>
  <c r="R114" i="30"/>
  <c r="R59" i="31"/>
  <c r="R90" i="31"/>
  <c r="R102" i="30"/>
  <c r="R55" i="27"/>
  <c r="R133" i="30"/>
  <c r="R85" i="31"/>
  <c r="Q80" i="19"/>
  <c r="Q129" i="19"/>
  <c r="Q98" i="19"/>
  <c r="S127" i="25"/>
  <c r="S132" i="25"/>
  <c r="S122" i="25"/>
  <c r="S129" i="25"/>
  <c r="Q90" i="32"/>
  <c r="Q110" i="30"/>
  <c r="P77" i="26"/>
  <c r="Q100" i="27"/>
  <c r="P61" i="26"/>
  <c r="AK163" i="26" s="1"/>
  <c r="J283" i="70" s="1"/>
  <c r="Q95" i="27"/>
  <c r="S107" i="25"/>
  <c r="Q101" i="27"/>
  <c r="Q131" i="30"/>
  <c r="S64" i="25"/>
  <c r="Q109" i="32"/>
  <c r="P101" i="26"/>
  <c r="Q76" i="30"/>
  <c r="S94" i="25"/>
  <c r="S78" i="25"/>
  <c r="Q70" i="32"/>
  <c r="Q126" i="27"/>
  <c r="S46" i="25"/>
  <c r="Q78" i="27"/>
  <c r="Q79" i="32"/>
  <c r="Q121" i="30"/>
  <c r="P140" i="26"/>
  <c r="Q106" i="32"/>
  <c r="P94" i="26"/>
  <c r="P86" i="26"/>
  <c r="Q49" i="27"/>
  <c r="AK149" i="27" s="1"/>
  <c r="J319" i="70" s="1"/>
  <c r="Q90" i="27"/>
  <c r="Q74" i="27"/>
  <c r="S83" i="25"/>
  <c r="Q122" i="27"/>
  <c r="Q63" i="27"/>
  <c r="Q109" i="27"/>
  <c r="S128" i="25"/>
  <c r="Q62" i="27"/>
  <c r="P62" i="26"/>
  <c r="S108" i="25"/>
  <c r="P64" i="26"/>
  <c r="AK170" i="26" s="1"/>
  <c r="J290" i="70" s="1"/>
  <c r="Q109" i="30"/>
  <c r="Q83" i="30"/>
  <c r="Q60" i="30"/>
  <c r="Q69" i="31"/>
  <c r="Q85" i="32"/>
  <c r="Q111" i="30"/>
  <c r="Q105" i="31"/>
  <c r="Q60" i="31"/>
  <c r="Q97" i="30"/>
  <c r="Q93" i="32"/>
  <c r="Q63" i="31"/>
  <c r="Q93" i="31"/>
  <c r="Q61" i="31"/>
  <c r="Q106" i="31"/>
  <c r="Q66" i="32"/>
  <c r="Q122" i="31"/>
  <c r="Q86" i="31"/>
  <c r="Q58" i="30"/>
  <c r="Q118" i="31"/>
  <c r="Q69" i="27"/>
  <c r="Q117" i="30"/>
  <c r="Q81" i="31"/>
  <c r="Q100" i="31"/>
  <c r="T110" i="25"/>
  <c r="T85" i="25"/>
  <c r="R125" i="27"/>
  <c r="Q119" i="26"/>
  <c r="R99" i="32"/>
  <c r="T80" i="25"/>
  <c r="Q75" i="26"/>
  <c r="R111" i="32"/>
  <c r="Q83" i="26"/>
  <c r="R84" i="27"/>
  <c r="T64" i="25"/>
  <c r="R101" i="32"/>
  <c r="R45" i="32"/>
  <c r="AL134" i="32" s="1"/>
  <c r="K419" i="70" s="1"/>
  <c r="Q61" i="26"/>
  <c r="AL163" i="26" s="1"/>
  <c r="K283" i="70" s="1"/>
  <c r="Q101" i="26"/>
  <c r="R76" i="32"/>
  <c r="T113" i="25"/>
  <c r="Q96" i="26"/>
  <c r="R104" i="27"/>
  <c r="R123" i="27"/>
  <c r="R106" i="32"/>
  <c r="T98" i="25"/>
  <c r="R93" i="30"/>
  <c r="R94" i="27"/>
  <c r="Q67" i="26"/>
  <c r="AL179" i="26" s="1"/>
  <c r="K299" i="70" s="1"/>
  <c r="Q90" i="26"/>
  <c r="Q125" i="26"/>
  <c r="R88" i="32"/>
  <c r="Q112" i="26"/>
  <c r="R75" i="32"/>
  <c r="Q138" i="26"/>
  <c r="R89" i="32"/>
  <c r="R107" i="32"/>
  <c r="T121" i="25"/>
  <c r="R99" i="27"/>
  <c r="Q69" i="26"/>
  <c r="Q62" i="26"/>
  <c r="AL164" i="26" s="1"/>
  <c r="K284" i="70" s="1"/>
  <c r="Q99" i="26"/>
  <c r="R72" i="32"/>
  <c r="R82" i="31"/>
  <c r="R85" i="32"/>
  <c r="R95" i="30"/>
  <c r="R84" i="32"/>
  <c r="R132" i="30"/>
  <c r="R47" i="31"/>
  <c r="AL142" i="31" s="1"/>
  <c r="K389" i="70" s="1"/>
  <c r="R107" i="31"/>
  <c r="R48" i="31"/>
  <c r="AL147" i="31" s="1"/>
  <c r="K394" i="70" s="1"/>
  <c r="R105" i="31"/>
  <c r="Q115" i="26"/>
  <c r="R138" i="30"/>
  <c r="R120" i="32"/>
  <c r="R123" i="31"/>
  <c r="R65" i="30"/>
  <c r="R49" i="31"/>
  <c r="AL150" i="31" s="1"/>
  <c r="K397" i="70" s="1"/>
  <c r="R100" i="32"/>
  <c r="R68" i="31"/>
  <c r="R106" i="30"/>
  <c r="R68" i="32"/>
  <c r="Q81" i="19"/>
  <c r="Q119" i="22"/>
  <c r="Q112" i="19"/>
  <c r="T91" i="16"/>
  <c r="U115" i="16"/>
  <c r="Q124" i="27"/>
  <c r="Q51" i="32"/>
  <c r="AK154" i="32" s="1"/>
  <c r="J439" i="70" s="1"/>
  <c r="Q62" i="30"/>
  <c r="P100" i="26"/>
  <c r="P85" i="26"/>
  <c r="P58" i="26"/>
  <c r="AK154" i="26" s="1"/>
  <c r="J274" i="70" s="1"/>
  <c r="Q117" i="32"/>
  <c r="S68" i="25"/>
  <c r="Q107" i="27"/>
  <c r="S117" i="25"/>
  <c r="Q102" i="32"/>
  <c r="S120" i="25"/>
  <c r="S121" i="25"/>
  <c r="Q93" i="27"/>
  <c r="Q104" i="30"/>
  <c r="Q61" i="27"/>
  <c r="P132" i="26"/>
  <c r="Q58" i="27"/>
  <c r="Q101" i="30"/>
  <c r="Q94" i="31"/>
  <c r="Q110" i="31"/>
  <c r="Q112" i="30"/>
  <c r="Q103" i="32"/>
  <c r="Q96" i="30"/>
  <c r="Q56" i="31"/>
  <c r="Q89" i="31"/>
  <c r="Q73" i="31"/>
  <c r="Q113" i="32"/>
  <c r="Q46" i="32"/>
  <c r="AK137" i="32" s="1"/>
  <c r="J422" i="70" s="1"/>
  <c r="Q112" i="31"/>
  <c r="Q50" i="31"/>
  <c r="AK153" i="31" s="1"/>
  <c r="J400" i="70" s="1"/>
  <c r="Q121" i="32"/>
  <c r="Q44" i="32"/>
  <c r="AK131" i="32" s="1"/>
  <c r="J416" i="70" s="1"/>
  <c r="Q120" i="32"/>
  <c r="Q134" i="30"/>
  <c r="Q77" i="31"/>
  <c r="Q90" i="30"/>
  <c r="Q83" i="27"/>
  <c r="Q80" i="31"/>
  <c r="Q111" i="31"/>
  <c r="Q115" i="32"/>
  <c r="R93" i="22"/>
  <c r="T105" i="25"/>
  <c r="T109" i="25"/>
  <c r="Q127" i="26"/>
  <c r="R59" i="32"/>
  <c r="R135" i="30"/>
  <c r="Q59" i="26"/>
  <c r="AL157" i="26" s="1"/>
  <c r="K277" i="70" s="1"/>
  <c r="T103" i="25"/>
  <c r="R58" i="32"/>
  <c r="R74" i="27"/>
  <c r="Q124" i="26"/>
  <c r="T50" i="25"/>
  <c r="Q87" i="26"/>
  <c r="R121" i="30"/>
  <c r="R128" i="27"/>
  <c r="R106" i="27"/>
  <c r="R96" i="27"/>
  <c r="Q73" i="26"/>
  <c r="Q139" i="26"/>
  <c r="R78" i="30"/>
  <c r="Q63" i="26"/>
  <c r="AL167" i="26" s="1"/>
  <c r="K287" i="70" s="1"/>
  <c r="Q65" i="26"/>
  <c r="AL173" i="26" s="1"/>
  <c r="K293" i="70" s="1"/>
  <c r="Q94" i="26"/>
  <c r="T94" i="25"/>
  <c r="Q122" i="26"/>
  <c r="Q136" i="26"/>
  <c r="Q66" i="26"/>
  <c r="AL176" i="26" s="1"/>
  <c r="K296" i="70" s="1"/>
  <c r="R50" i="27"/>
  <c r="AL152" i="27" s="1"/>
  <c r="K322" i="70" s="1"/>
  <c r="T83" i="25"/>
  <c r="R115" i="27"/>
  <c r="T104" i="25"/>
  <c r="T49" i="25"/>
  <c r="T118" i="25"/>
  <c r="R93" i="27"/>
  <c r="R58" i="27"/>
  <c r="Q113" i="26"/>
  <c r="R82" i="30"/>
  <c r="R120" i="31"/>
  <c r="R115" i="31"/>
  <c r="R80" i="31"/>
  <c r="R54" i="32"/>
  <c r="AL163" i="32" s="1"/>
  <c r="K448" i="70" s="1"/>
  <c r="R101" i="30"/>
  <c r="R85" i="30"/>
  <c r="R93" i="31"/>
  <c r="R82" i="32"/>
  <c r="R73" i="31"/>
  <c r="R74" i="31"/>
  <c r="R48" i="32"/>
  <c r="AL145" i="32" s="1"/>
  <c r="K430" i="70" s="1"/>
  <c r="R65" i="31"/>
  <c r="R91" i="31"/>
  <c r="R127" i="27"/>
  <c r="R80" i="30"/>
  <c r="R113" i="32"/>
  <c r="R113" i="31"/>
  <c r="R124" i="30"/>
  <c r="R79" i="31"/>
  <c r="R66" i="32"/>
  <c r="R44" i="31"/>
  <c r="AL133" i="31" s="1"/>
  <c r="K380" i="70" s="1"/>
  <c r="R112" i="30"/>
  <c r="R49" i="32"/>
  <c r="AL148" i="32" s="1"/>
  <c r="K433" i="70" s="1"/>
  <c r="Q130" i="19"/>
  <c r="R94" i="22"/>
  <c r="Q96" i="32"/>
  <c r="Q127" i="27"/>
  <c r="Q79" i="30"/>
  <c r="Q66" i="31"/>
  <c r="Q92" i="31"/>
  <c r="Q62" i="32"/>
  <c r="P74" i="26"/>
  <c r="Q55" i="27"/>
  <c r="Q98" i="30"/>
  <c r="Q62" i="31"/>
  <c r="Q77" i="30"/>
  <c r="Q115" i="31"/>
  <c r="Q45" i="31"/>
  <c r="AK136" i="31" s="1"/>
  <c r="J383" i="70" s="1"/>
  <c r="Q98" i="32"/>
  <c r="T53" i="25"/>
  <c r="T61" i="25"/>
  <c r="R119" i="32"/>
  <c r="R98" i="27"/>
  <c r="R108" i="30"/>
  <c r="Q95" i="26"/>
  <c r="R107" i="30"/>
  <c r="R95" i="27"/>
  <c r="R50" i="32"/>
  <c r="AL151" i="32" s="1"/>
  <c r="K436" i="70" s="1"/>
  <c r="T88" i="25"/>
  <c r="T76" i="25"/>
  <c r="R73" i="30"/>
  <c r="Q102" i="26"/>
  <c r="R63" i="32"/>
  <c r="T59" i="25"/>
  <c r="T52" i="25"/>
  <c r="R117" i="27"/>
  <c r="T58" i="25"/>
  <c r="Q135" i="26"/>
  <c r="R62" i="30"/>
  <c r="AL172" i="30" s="1"/>
  <c r="K370" i="70" s="1"/>
  <c r="T73" i="25"/>
  <c r="R113" i="27"/>
  <c r="T92" i="25"/>
  <c r="Q93" i="26"/>
  <c r="R57" i="30"/>
  <c r="Q98" i="26"/>
  <c r="R56" i="27"/>
  <c r="R63" i="27"/>
  <c r="T90" i="25"/>
  <c r="R90" i="27"/>
  <c r="R98" i="32"/>
  <c r="T100" i="25"/>
  <c r="R122" i="27"/>
  <c r="Q97" i="26"/>
  <c r="Q88" i="26"/>
  <c r="R52" i="27"/>
  <c r="R81" i="31"/>
  <c r="R45" i="31"/>
  <c r="AL136" i="31" s="1"/>
  <c r="K383" i="70" s="1"/>
  <c r="R98" i="31"/>
  <c r="R127" i="30"/>
  <c r="R83" i="31"/>
  <c r="R46" i="31"/>
  <c r="AL139" i="31" s="1"/>
  <c r="K386" i="70" s="1"/>
  <c r="R104" i="32"/>
  <c r="R88" i="31"/>
  <c r="R67" i="31"/>
  <c r="R94" i="32"/>
  <c r="R84" i="31"/>
  <c r="R116" i="31"/>
  <c r="R78" i="31"/>
  <c r="R96" i="32"/>
  <c r="R91" i="27"/>
  <c r="R87" i="31"/>
  <c r="R61" i="31"/>
  <c r="R106" i="31"/>
  <c r="R118" i="32"/>
  <c r="R57" i="31"/>
  <c r="R72" i="30"/>
  <c r="R119" i="22"/>
  <c r="Q110" i="22"/>
  <c r="Q106" i="19"/>
  <c r="T107" i="16"/>
  <c r="CC25" i="10"/>
  <c r="CC29" i="10"/>
  <c r="CC33" i="10"/>
  <c r="CC37" i="10"/>
  <c r="CC41" i="10"/>
  <c r="CC45" i="10"/>
  <c r="CC49" i="10"/>
  <c r="CC53" i="10"/>
  <c r="CC57" i="10"/>
  <c r="CC61" i="10"/>
  <c r="CC65" i="10"/>
  <c r="CC69" i="10"/>
  <c r="CC73" i="10"/>
  <c r="CC77" i="10"/>
  <c r="CC81" i="10"/>
  <c r="CC85" i="10"/>
  <c r="CC89" i="10"/>
  <c r="CC93" i="10"/>
  <c r="CC97" i="10"/>
  <c r="CC22" i="10"/>
  <c r="CC26" i="10"/>
  <c r="CC30" i="10"/>
  <c r="CC34" i="10"/>
  <c r="CC38" i="10"/>
  <c r="CC42" i="10"/>
  <c r="CC46" i="10"/>
  <c r="CC50" i="10"/>
  <c r="CC54" i="10"/>
  <c r="CC58" i="10"/>
  <c r="CC62" i="10"/>
  <c r="CC66" i="10"/>
  <c r="CC70" i="10"/>
  <c r="CC74" i="10"/>
  <c r="CC78" i="10"/>
  <c r="CC82" i="10"/>
  <c r="CC86" i="10"/>
  <c r="CC90" i="10"/>
  <c r="CC94" i="10"/>
  <c r="CC27" i="10"/>
  <c r="CC40" i="10"/>
  <c r="CC59" i="10"/>
  <c r="CC72" i="10"/>
  <c r="CC91" i="10"/>
  <c r="CC28" i="10"/>
  <c r="CC47" i="10"/>
  <c r="CC60" i="10"/>
  <c r="CC79" i="10"/>
  <c r="CC92" i="10"/>
  <c r="CC98" i="10"/>
  <c r="CC102" i="10"/>
  <c r="CC106" i="10"/>
  <c r="CC110" i="10"/>
  <c r="AH24" i="8"/>
  <c r="AK24" i="8" s="1"/>
  <c r="AN24" i="8" s="1"/>
  <c r="CC35" i="10"/>
  <c r="CC48" i="10"/>
  <c r="CC67" i="10"/>
  <c r="CC80" i="10"/>
  <c r="CC23" i="10"/>
  <c r="CC36" i="10"/>
  <c r="CC55" i="10"/>
  <c r="CC68" i="10"/>
  <c r="CC87" i="10"/>
  <c r="CC99" i="10"/>
  <c r="CC103" i="10"/>
  <c r="CC107" i="10"/>
  <c r="CC111" i="10"/>
  <c r="CC24" i="10"/>
  <c r="CC43" i="10"/>
  <c r="CC56" i="10"/>
  <c r="CC75" i="10"/>
  <c r="CC88" i="10"/>
  <c r="CC71" i="10"/>
  <c r="CC104" i="10"/>
  <c r="CC44" i="10"/>
  <c r="CC95" i="10"/>
  <c r="CC105" i="10"/>
  <c r="AH25" i="8"/>
  <c r="AK25" i="8" s="1"/>
  <c r="AH26" i="8"/>
  <c r="AK26" i="8" s="1"/>
  <c r="AH27" i="8"/>
  <c r="AK27" i="8" s="1"/>
  <c r="AH28" i="8"/>
  <c r="AK28" i="8" s="1"/>
  <c r="AH29" i="8"/>
  <c r="AK29" i="8" s="1"/>
  <c r="AH30" i="8"/>
  <c r="AK30" i="8" s="1"/>
  <c r="AH31" i="8"/>
  <c r="AK31" i="8" s="1"/>
  <c r="AH32" i="8"/>
  <c r="AK32" i="8" s="1"/>
  <c r="AH33" i="8"/>
  <c r="AK33" i="8" s="1"/>
  <c r="AH34" i="8"/>
  <c r="AK34" i="8" s="1"/>
  <c r="AH35" i="8"/>
  <c r="AK35" i="8" s="1"/>
  <c r="AH36" i="8"/>
  <c r="AK36" i="8" s="1"/>
  <c r="AH37" i="8"/>
  <c r="AK37" i="8" s="1"/>
  <c r="AH38" i="8"/>
  <c r="AK38" i="8" s="1"/>
  <c r="AH39" i="8"/>
  <c r="AK39" i="8" s="1"/>
  <c r="AH40" i="8"/>
  <c r="AK40" i="8" s="1"/>
  <c r="AH41" i="8"/>
  <c r="AK41" i="8" s="1"/>
  <c r="AH42" i="8"/>
  <c r="AK42" i="8" s="1"/>
  <c r="AH43" i="8"/>
  <c r="AK43" i="8" s="1"/>
  <c r="AH44" i="8"/>
  <c r="AK44" i="8" s="1"/>
  <c r="AH45" i="8"/>
  <c r="AK45" i="8" s="1"/>
  <c r="AH46" i="8"/>
  <c r="AK46" i="8" s="1"/>
  <c r="AH47" i="8"/>
  <c r="AK47" i="8" s="1"/>
  <c r="AH48" i="8"/>
  <c r="AK48" i="8" s="1"/>
  <c r="AH49" i="8"/>
  <c r="AK49" i="8" s="1"/>
  <c r="AH50" i="8"/>
  <c r="AK50" i="8" s="1"/>
  <c r="AH51" i="8"/>
  <c r="AK51" i="8" s="1"/>
  <c r="AH52" i="8"/>
  <c r="AK52" i="8" s="1"/>
  <c r="AH53" i="8"/>
  <c r="AK53" i="8" s="1"/>
  <c r="AH54" i="8"/>
  <c r="AK54" i="8" s="1"/>
  <c r="AH55" i="8"/>
  <c r="AK55" i="8" s="1"/>
  <c r="AH56" i="8"/>
  <c r="AK56" i="8" s="1"/>
  <c r="AH57" i="8"/>
  <c r="AK57" i="8" s="1"/>
  <c r="AH58" i="8"/>
  <c r="AK58" i="8" s="1"/>
  <c r="AH59" i="8"/>
  <c r="AK59" i="8" s="1"/>
  <c r="AH60" i="8"/>
  <c r="AK60" i="8" s="1"/>
  <c r="AH61" i="8"/>
  <c r="AK61" i="8" s="1"/>
  <c r="AH62" i="8"/>
  <c r="AK62" i="8" s="1"/>
  <c r="AH63" i="8"/>
  <c r="AK63" i="8" s="1"/>
  <c r="AH64" i="8"/>
  <c r="AK64" i="8" s="1"/>
  <c r="AH65" i="8"/>
  <c r="AK65" i="8" s="1"/>
  <c r="AH66" i="8"/>
  <c r="AK66" i="8" s="1"/>
  <c r="AH67" i="8"/>
  <c r="AK67" i="8" s="1"/>
  <c r="AH68" i="8"/>
  <c r="AK68" i="8" s="1"/>
  <c r="AH69" i="8"/>
  <c r="AK69" i="8" s="1"/>
  <c r="AH70" i="8"/>
  <c r="AK70" i="8" s="1"/>
  <c r="AH71" i="8"/>
  <c r="AK71" i="8" s="1"/>
  <c r="AH72" i="8"/>
  <c r="AK72" i="8" s="1"/>
  <c r="AH73" i="8"/>
  <c r="AK73" i="8" s="1"/>
  <c r="AH74" i="8"/>
  <c r="AK74" i="8" s="1"/>
  <c r="AH75" i="8"/>
  <c r="AK75" i="8" s="1"/>
  <c r="AH76" i="8"/>
  <c r="AK76" i="8" s="1"/>
  <c r="AH77" i="8"/>
  <c r="AK77" i="8" s="1"/>
  <c r="AH78" i="8"/>
  <c r="AK78" i="8" s="1"/>
  <c r="AH79" i="8"/>
  <c r="AK79" i="8" s="1"/>
  <c r="AH80" i="8"/>
  <c r="AK80" i="8" s="1"/>
  <c r="AH81" i="8"/>
  <c r="AK81" i="8" s="1"/>
  <c r="AH82" i="8"/>
  <c r="AK82" i="8" s="1"/>
  <c r="AH83" i="8"/>
  <c r="AK83" i="8" s="1"/>
  <c r="AH84" i="8"/>
  <c r="AK84" i="8" s="1"/>
  <c r="AH85" i="8"/>
  <c r="AK85" i="8" s="1"/>
  <c r="AH86" i="8"/>
  <c r="AK86" i="8" s="1"/>
  <c r="AH87" i="8"/>
  <c r="AK87" i="8" s="1"/>
  <c r="CC63" i="10"/>
  <c r="CC96" i="10"/>
  <c r="CC108" i="10"/>
  <c r="CC51" i="10"/>
  <c r="CC84" i="10"/>
  <c r="CC52" i="10"/>
  <c r="CC101" i="10"/>
  <c r="CC21" i="10"/>
  <c r="CC64" i="10"/>
  <c r="CC31" i="10"/>
  <c r="CC76" i="10"/>
  <c r="CC109" i="10"/>
  <c r="CC32" i="10"/>
  <c r="CC39" i="10"/>
  <c r="CC83" i="10"/>
  <c r="AH106" i="8"/>
  <c r="AK106" i="8" s="1"/>
  <c r="AH121" i="8"/>
  <c r="AK121" i="8" s="1"/>
  <c r="AH124" i="8"/>
  <c r="AK124" i="8" s="1"/>
  <c r="AH126" i="8"/>
  <c r="AK126" i="8" s="1"/>
  <c r="AH128" i="8"/>
  <c r="AK128" i="8" s="1"/>
  <c r="AH130" i="8"/>
  <c r="AK130" i="8" s="1"/>
  <c r="AH133" i="8"/>
  <c r="AK133" i="8" s="1"/>
  <c r="AH135" i="8"/>
  <c r="AK135" i="8" s="1"/>
  <c r="AH137" i="8"/>
  <c r="AK137" i="8" s="1"/>
  <c r="AH139" i="8"/>
  <c r="AK139" i="8" s="1"/>
  <c r="AH141" i="8"/>
  <c r="AK141" i="8" s="1"/>
  <c r="AH142" i="8"/>
  <c r="AK142" i="8" s="1"/>
  <c r="AH144" i="8"/>
  <c r="AK144" i="8" s="1"/>
  <c r="AH146" i="8"/>
  <c r="AK146" i="8" s="1"/>
  <c r="AH148" i="8"/>
  <c r="AK148" i="8" s="1"/>
  <c r="AH150" i="8"/>
  <c r="AK150" i="8" s="1"/>
  <c r="AH152" i="8"/>
  <c r="AK152" i="8" s="1"/>
  <c r="AH154" i="8"/>
  <c r="AK154" i="8" s="1"/>
  <c r="AH156" i="8"/>
  <c r="AK156" i="8" s="1"/>
  <c r="AH157" i="8"/>
  <c r="AK157" i="8" s="1"/>
  <c r="AH159" i="8"/>
  <c r="AK159" i="8" s="1"/>
  <c r="AH161" i="8"/>
  <c r="AK161" i="8" s="1"/>
  <c r="AH163" i="8"/>
  <c r="AK163" i="8" s="1"/>
  <c r="AH165" i="8"/>
  <c r="AK165" i="8" s="1"/>
  <c r="AH167" i="8"/>
  <c r="AK167" i="8" s="1"/>
  <c r="AH169" i="8"/>
  <c r="AK169" i="8" s="1"/>
  <c r="AH171" i="8"/>
  <c r="AK171" i="8" s="1"/>
  <c r="AH173" i="8"/>
  <c r="AK173" i="8" s="1"/>
  <c r="AH175" i="8"/>
  <c r="AK175" i="8" s="1"/>
  <c r="AH177" i="8"/>
  <c r="AK177" i="8" s="1"/>
  <c r="AH179" i="8"/>
  <c r="AK179" i="8" s="1"/>
  <c r="AH181" i="8"/>
  <c r="AK181" i="8" s="1"/>
  <c r="AH183" i="8"/>
  <c r="AK183" i="8" s="1"/>
  <c r="AH185" i="8"/>
  <c r="AK185" i="8" s="1"/>
  <c r="AH187" i="8"/>
  <c r="AK187" i="8" s="1"/>
  <c r="AH189" i="8"/>
  <c r="AK189" i="8" s="1"/>
  <c r="AH190" i="8"/>
  <c r="AK190" i="8" s="1"/>
  <c r="AH192" i="8"/>
  <c r="AK192" i="8" s="1"/>
  <c r="AH194" i="8"/>
  <c r="AK194" i="8" s="1"/>
  <c r="AH196" i="8"/>
  <c r="AK196" i="8" s="1"/>
  <c r="AH198" i="8"/>
  <c r="AK198" i="8" s="1"/>
  <c r="AH200" i="8"/>
  <c r="AK200" i="8" s="1"/>
  <c r="AH202" i="8"/>
  <c r="AK202" i="8" s="1"/>
  <c r="AH204" i="8"/>
  <c r="AK204" i="8" s="1"/>
  <c r="AH206" i="8"/>
  <c r="AK206" i="8" s="1"/>
  <c r="AH208" i="8"/>
  <c r="AK208" i="8" s="1"/>
  <c r="AH210" i="8"/>
  <c r="AK210" i="8" s="1"/>
  <c r="AH212" i="8"/>
  <c r="AK212" i="8" s="1"/>
  <c r="AH214" i="8"/>
  <c r="AK214" i="8" s="1"/>
  <c r="AH216" i="8"/>
  <c r="AK216" i="8" s="1"/>
  <c r="CC100" i="10"/>
  <c r="AH88" i="8"/>
  <c r="AK88" i="8" s="1"/>
  <c r="AH89" i="8"/>
  <c r="AK89" i="8" s="1"/>
  <c r="AH90" i="8"/>
  <c r="AK90" i="8" s="1"/>
  <c r="AH91" i="8"/>
  <c r="AK91" i="8" s="1"/>
  <c r="AH92" i="8"/>
  <c r="AK92" i="8" s="1"/>
  <c r="AH93" i="8"/>
  <c r="AK93" i="8" s="1"/>
  <c r="AH94" i="8"/>
  <c r="AK94" i="8" s="1"/>
  <c r="AH95" i="8"/>
  <c r="AK95" i="8" s="1"/>
  <c r="AH96" i="8"/>
  <c r="AK96" i="8" s="1"/>
  <c r="AH97" i="8"/>
  <c r="AK97" i="8" s="1"/>
  <c r="AH98" i="8"/>
  <c r="AK98" i="8" s="1"/>
  <c r="AH99" i="8"/>
  <c r="AK99" i="8" s="1"/>
  <c r="AH100" i="8"/>
  <c r="AK100" i="8" s="1"/>
  <c r="AH101" i="8"/>
  <c r="AK101" i="8" s="1"/>
  <c r="AH102" i="8"/>
  <c r="AK102" i="8" s="1"/>
  <c r="AH103" i="8"/>
  <c r="AK103" i="8" s="1"/>
  <c r="AH104" i="8"/>
  <c r="AK104" i="8" s="1"/>
  <c r="AH105" i="8"/>
  <c r="AK105" i="8" s="1"/>
  <c r="AH107" i="8"/>
  <c r="AK107" i="8" s="1"/>
  <c r="AH108" i="8"/>
  <c r="AK108" i="8" s="1"/>
  <c r="AH109" i="8"/>
  <c r="AK109" i="8" s="1"/>
  <c r="AH110" i="8"/>
  <c r="AK110" i="8" s="1"/>
  <c r="AH111" i="8"/>
  <c r="AK111" i="8" s="1"/>
  <c r="AH112" i="8"/>
  <c r="AK112" i="8" s="1"/>
  <c r="AH113" i="8"/>
  <c r="AK113" i="8" s="1"/>
  <c r="AH114" i="8"/>
  <c r="AK114" i="8" s="1"/>
  <c r="AH115" i="8"/>
  <c r="AK115" i="8" s="1"/>
  <c r="AH116" i="8"/>
  <c r="AK116" i="8" s="1"/>
  <c r="AH117" i="8"/>
  <c r="AK117" i="8" s="1"/>
  <c r="AH118" i="8"/>
  <c r="AK118" i="8" s="1"/>
  <c r="AH119" i="8"/>
  <c r="AK119" i="8" s="1"/>
  <c r="AH120" i="8"/>
  <c r="AK120" i="8" s="1"/>
  <c r="AH122" i="8"/>
  <c r="AK122" i="8" s="1"/>
  <c r="AH123" i="8"/>
  <c r="AK123" i="8" s="1"/>
  <c r="AH125" i="8"/>
  <c r="AK125" i="8" s="1"/>
  <c r="AH127" i="8"/>
  <c r="AK127" i="8" s="1"/>
  <c r="AH129" i="8"/>
  <c r="AK129" i="8" s="1"/>
  <c r="AH131" i="8"/>
  <c r="AK131" i="8" s="1"/>
  <c r="AH132" i="8"/>
  <c r="AK132" i="8" s="1"/>
  <c r="AH134" i="8"/>
  <c r="AK134" i="8" s="1"/>
  <c r="AH136" i="8"/>
  <c r="AK136" i="8" s="1"/>
  <c r="AH138" i="8"/>
  <c r="AK138" i="8" s="1"/>
  <c r="AH140" i="8"/>
  <c r="AK140" i="8" s="1"/>
  <c r="AH143" i="8"/>
  <c r="AK143" i="8" s="1"/>
  <c r="AH145" i="8"/>
  <c r="AK145" i="8" s="1"/>
  <c r="AH147" i="8"/>
  <c r="AK147" i="8" s="1"/>
  <c r="AH149" i="8"/>
  <c r="AK149" i="8" s="1"/>
  <c r="AH151" i="8"/>
  <c r="AK151" i="8" s="1"/>
  <c r="AH153" i="8"/>
  <c r="AK153" i="8" s="1"/>
  <c r="AH155" i="8"/>
  <c r="AK155" i="8" s="1"/>
  <c r="AH158" i="8"/>
  <c r="AK158" i="8" s="1"/>
  <c r="AH160" i="8"/>
  <c r="AK160" i="8" s="1"/>
  <c r="AH162" i="8"/>
  <c r="AK162" i="8" s="1"/>
  <c r="AH164" i="8"/>
  <c r="AK164" i="8" s="1"/>
  <c r="AH166" i="8"/>
  <c r="AK166" i="8" s="1"/>
  <c r="AH168" i="8"/>
  <c r="AK168" i="8" s="1"/>
  <c r="AH170" i="8"/>
  <c r="AK170" i="8" s="1"/>
  <c r="AH172" i="8"/>
  <c r="AK172" i="8" s="1"/>
  <c r="AH174" i="8"/>
  <c r="AK174" i="8" s="1"/>
  <c r="AH176" i="8"/>
  <c r="AK176" i="8" s="1"/>
  <c r="AH178" i="8"/>
  <c r="AK178" i="8" s="1"/>
  <c r="AH180" i="8"/>
  <c r="AK180" i="8" s="1"/>
  <c r="AH182" i="8"/>
  <c r="AK182" i="8" s="1"/>
  <c r="AH184" i="8"/>
  <c r="AK184" i="8" s="1"/>
  <c r="AH186" i="8"/>
  <c r="AK186" i="8" s="1"/>
  <c r="AH188" i="8"/>
  <c r="AK188" i="8" s="1"/>
  <c r="AH191" i="8"/>
  <c r="AK191" i="8" s="1"/>
  <c r="AH193" i="8"/>
  <c r="AK193" i="8" s="1"/>
  <c r="AH195" i="8"/>
  <c r="AK195" i="8" s="1"/>
  <c r="AH197" i="8"/>
  <c r="AK197" i="8" s="1"/>
  <c r="AH199" i="8"/>
  <c r="AK199" i="8" s="1"/>
  <c r="AH201" i="8"/>
  <c r="AK201" i="8" s="1"/>
  <c r="AH203" i="8"/>
  <c r="AK203" i="8" s="1"/>
  <c r="AH205" i="8"/>
  <c r="AK205" i="8" s="1"/>
  <c r="AH207" i="8"/>
  <c r="AK207" i="8" s="1"/>
  <c r="AH209" i="8"/>
  <c r="AK209" i="8" s="1"/>
  <c r="AH211" i="8"/>
  <c r="AK211" i="8" s="1"/>
  <c r="AH213" i="8"/>
  <c r="AK213" i="8" s="1"/>
  <c r="AH238" i="8"/>
  <c r="AK238" i="8" s="1"/>
  <c r="AH246" i="8"/>
  <c r="AK246" i="8" s="1"/>
  <c r="AH251" i="8"/>
  <c r="AK251" i="8" s="1"/>
  <c r="AH256" i="8"/>
  <c r="AK256" i="8" s="1"/>
  <c r="AH262" i="8"/>
  <c r="AK262" i="8" s="1"/>
  <c r="AH267" i="8"/>
  <c r="AK267" i="8" s="1"/>
  <c r="AH272" i="8"/>
  <c r="AK272" i="8" s="1"/>
  <c r="AH275" i="8"/>
  <c r="AK275" i="8" s="1"/>
  <c r="AH280" i="8"/>
  <c r="AK280" i="8" s="1"/>
  <c r="AH284" i="8"/>
  <c r="AK284" i="8" s="1"/>
  <c r="AH289" i="8"/>
  <c r="AK289" i="8" s="1"/>
  <c r="AH295" i="8"/>
  <c r="AK295" i="8" s="1"/>
  <c r="AH300" i="8"/>
  <c r="AK300" i="8" s="1"/>
  <c r="AH305" i="8"/>
  <c r="AK305" i="8" s="1"/>
  <c r="AH310" i="8"/>
  <c r="AK310" i="8" s="1"/>
  <c r="AH313" i="8"/>
  <c r="AK313" i="8" s="1"/>
  <c r="AH237" i="8"/>
  <c r="AK237" i="8" s="1"/>
  <c r="AH247" i="8"/>
  <c r="AK247" i="8" s="1"/>
  <c r="AH252" i="8"/>
  <c r="AK252" i="8" s="1"/>
  <c r="AH257" i="8"/>
  <c r="AK257" i="8" s="1"/>
  <c r="AH261" i="8"/>
  <c r="AK261" i="8" s="1"/>
  <c r="AH265" i="8"/>
  <c r="AK265" i="8" s="1"/>
  <c r="AH269" i="8"/>
  <c r="AK269" i="8" s="1"/>
  <c r="AH274" i="8"/>
  <c r="AK274" i="8" s="1"/>
  <c r="AH279" i="8"/>
  <c r="AK279" i="8" s="1"/>
  <c r="AH283" i="8"/>
  <c r="AK283" i="8" s="1"/>
  <c r="AH287" i="8"/>
  <c r="AK287" i="8" s="1"/>
  <c r="AH292" i="8"/>
  <c r="AK292" i="8" s="1"/>
  <c r="AH294" i="8"/>
  <c r="AK294" i="8" s="1"/>
  <c r="AH299" i="8"/>
  <c r="AK299" i="8" s="1"/>
  <c r="AH304" i="8"/>
  <c r="AK304" i="8" s="1"/>
  <c r="AH309" i="8"/>
  <c r="AK309" i="8" s="1"/>
  <c r="AH314" i="8"/>
  <c r="AK314" i="8" s="1"/>
  <c r="AH218" i="8"/>
  <c r="AK218" i="8" s="1"/>
  <c r="AH219" i="8"/>
  <c r="AK219" i="8" s="1"/>
  <c r="AH221" i="8"/>
  <c r="AK221" i="8" s="1"/>
  <c r="AH223" i="8"/>
  <c r="AK223" i="8" s="1"/>
  <c r="AH225" i="8"/>
  <c r="AK225" i="8" s="1"/>
  <c r="AH227" i="8"/>
  <c r="AK227" i="8" s="1"/>
  <c r="AH229" i="8"/>
  <c r="AK229" i="8" s="1"/>
  <c r="AH231" i="8"/>
  <c r="AK231" i="8" s="1"/>
  <c r="AH232" i="8"/>
  <c r="AK232" i="8" s="1"/>
  <c r="AH234" i="8"/>
  <c r="AK234" i="8" s="1"/>
  <c r="AH239" i="8"/>
  <c r="AK239" i="8" s="1"/>
  <c r="AH242" i="8"/>
  <c r="AK242" i="8" s="1"/>
  <c r="AH245" i="8"/>
  <c r="AK245" i="8" s="1"/>
  <c r="AH250" i="8"/>
  <c r="AK250" i="8" s="1"/>
  <c r="AH255" i="8"/>
  <c r="AK255" i="8" s="1"/>
  <c r="AH259" i="8"/>
  <c r="AK259" i="8" s="1"/>
  <c r="AH264" i="8"/>
  <c r="AK264" i="8" s="1"/>
  <c r="AH271" i="8"/>
  <c r="AK271" i="8" s="1"/>
  <c r="AH276" i="8"/>
  <c r="AK276" i="8" s="1"/>
  <c r="AH281" i="8"/>
  <c r="AK281" i="8" s="1"/>
  <c r="AH286" i="8"/>
  <c r="AK286" i="8" s="1"/>
  <c r="AH291" i="8"/>
  <c r="AK291" i="8" s="1"/>
  <c r="AH297" i="8"/>
  <c r="AK297" i="8" s="1"/>
  <c r="AH301" i="8"/>
  <c r="AK301" i="8" s="1"/>
  <c r="AH306" i="8"/>
  <c r="AK306" i="8" s="1"/>
  <c r="AH311" i="8"/>
  <c r="AK311" i="8" s="1"/>
  <c r="AH315" i="8"/>
  <c r="AK315" i="8" s="1"/>
  <c r="AH215" i="8"/>
  <c r="AK215" i="8" s="1"/>
  <c r="AH220" i="8"/>
  <c r="AK220" i="8" s="1"/>
  <c r="AH236" i="8"/>
  <c r="AK236" i="8" s="1"/>
  <c r="AH241" i="8"/>
  <c r="AK241" i="8" s="1"/>
  <c r="AH244" i="8"/>
  <c r="AK244" i="8" s="1"/>
  <c r="AH249" i="8"/>
  <c r="AK249" i="8" s="1"/>
  <c r="AH254" i="8"/>
  <c r="AK254" i="8" s="1"/>
  <c r="AH260" i="8"/>
  <c r="AK260" i="8" s="1"/>
  <c r="AH266" i="8"/>
  <c r="AK266" i="8" s="1"/>
  <c r="AH268" i="8"/>
  <c r="AK268" i="8" s="1"/>
  <c r="AH273" i="8"/>
  <c r="AK273" i="8" s="1"/>
  <c r="AH278" i="8"/>
  <c r="AK278" i="8" s="1"/>
  <c r="AH282" i="8"/>
  <c r="AK282" i="8" s="1"/>
  <c r="AH288" i="8"/>
  <c r="AK288" i="8" s="1"/>
  <c r="AH293" i="8"/>
  <c r="AK293" i="8" s="1"/>
  <c r="AH298" i="8"/>
  <c r="AK298" i="8" s="1"/>
  <c r="AH303" i="8"/>
  <c r="AK303" i="8" s="1"/>
  <c r="AH307" i="8"/>
  <c r="AK307" i="8" s="1"/>
  <c r="AH312" i="8"/>
  <c r="AK312" i="8" s="1"/>
  <c r="AH317" i="8"/>
  <c r="AK317" i="8" s="1"/>
  <c r="AH217" i="8"/>
  <c r="AK217" i="8" s="1"/>
  <c r="AH222" i="8"/>
  <c r="AK222" i="8" s="1"/>
  <c r="AH224" i="8"/>
  <c r="AK224" i="8" s="1"/>
  <c r="AH226" i="8"/>
  <c r="AK226" i="8" s="1"/>
  <c r="AH228" i="8"/>
  <c r="AK228" i="8" s="1"/>
  <c r="AH230" i="8"/>
  <c r="AK230" i="8" s="1"/>
  <c r="AH233" i="8"/>
  <c r="AK233" i="8" s="1"/>
  <c r="AH235" i="8"/>
  <c r="AK235" i="8" s="1"/>
  <c r="AH240" i="8"/>
  <c r="AK240" i="8" s="1"/>
  <c r="AH243" i="8"/>
  <c r="AK243" i="8" s="1"/>
  <c r="AH248" i="8"/>
  <c r="AK248" i="8" s="1"/>
  <c r="AH253" i="8"/>
  <c r="AK253" i="8" s="1"/>
  <c r="AH258" i="8"/>
  <c r="AK258" i="8" s="1"/>
  <c r="AH263" i="8"/>
  <c r="AK263" i="8" s="1"/>
  <c r="AH270" i="8"/>
  <c r="AK270" i="8" s="1"/>
  <c r="AH277" i="8"/>
  <c r="AK277" i="8" s="1"/>
  <c r="AH285" i="8"/>
  <c r="AK285" i="8" s="1"/>
  <c r="AH290" i="8"/>
  <c r="AK290" i="8" s="1"/>
  <c r="AH296" i="8"/>
  <c r="AK296" i="8" s="1"/>
  <c r="AH302" i="8"/>
  <c r="AK302" i="8" s="1"/>
  <c r="AH308" i="8"/>
  <c r="AK308" i="8" s="1"/>
  <c r="AH316" i="8"/>
  <c r="AK316" i="8" s="1"/>
  <c r="CD23" i="10"/>
  <c r="CD27" i="10"/>
  <c r="CD31" i="10"/>
  <c r="CD35" i="10"/>
  <c r="CD39" i="10"/>
  <c r="CD43" i="10"/>
  <c r="CD47" i="10"/>
  <c r="CD51" i="10"/>
  <c r="CD55" i="10"/>
  <c r="CD59" i="10"/>
  <c r="CD63" i="10"/>
  <c r="CD67" i="10"/>
  <c r="CD71" i="10"/>
  <c r="CD75" i="10"/>
  <c r="CD79" i="10"/>
  <c r="CD83" i="10"/>
  <c r="CD87" i="10"/>
  <c r="CD91" i="10"/>
  <c r="CD95" i="10"/>
  <c r="CD33" i="10"/>
  <c r="CD46" i="10"/>
  <c r="CD52" i="10"/>
  <c r="CD65" i="10"/>
  <c r="CD78" i="10"/>
  <c r="CD84" i="10"/>
  <c r="CD97" i="10"/>
  <c r="CD101" i="10"/>
  <c r="CD105" i="10"/>
  <c r="CD109" i="10"/>
  <c r="AI24" i="8"/>
  <c r="AL24" i="8" s="1"/>
  <c r="AO24" i="8" s="1"/>
  <c r="M3" i="79" s="1"/>
  <c r="N3" i="79" s="1"/>
  <c r="CD34" i="10"/>
  <c r="CD40" i="10"/>
  <c r="CD53" i="10"/>
  <c r="CD66" i="10"/>
  <c r="CD72" i="10"/>
  <c r="CD85" i="10"/>
  <c r="CD22" i="10"/>
  <c r="CD28" i="10"/>
  <c r="CD41" i="10"/>
  <c r="CD54" i="10"/>
  <c r="CD60" i="10"/>
  <c r="CD73" i="10"/>
  <c r="CD86" i="10"/>
  <c r="CD92" i="10"/>
  <c r="CD98" i="10"/>
  <c r="CD102" i="10"/>
  <c r="CD106" i="10"/>
  <c r="CD110" i="10"/>
  <c r="CD29" i="10"/>
  <c r="CD42" i="10"/>
  <c r="CD48" i="10"/>
  <c r="CD61" i="10"/>
  <c r="CD74" i="10"/>
  <c r="CD80" i="10"/>
  <c r="CD93" i="10"/>
  <c r="CD30" i="10"/>
  <c r="CD36" i="10"/>
  <c r="CD49" i="10"/>
  <c r="CD62" i="10"/>
  <c r="CD68" i="10"/>
  <c r="CD81" i="10"/>
  <c r="CD94" i="10"/>
  <c r="CD99" i="10"/>
  <c r="CD103" i="10"/>
  <c r="CD107" i="10"/>
  <c r="CD111" i="10"/>
  <c r="CD38" i="10"/>
  <c r="CD56" i="10"/>
  <c r="CD89" i="10"/>
  <c r="CD25" i="10"/>
  <c r="CD58" i="10"/>
  <c r="CD76" i="10"/>
  <c r="CD26" i="10"/>
  <c r="CD44" i="10"/>
  <c r="CD77" i="10"/>
  <c r="AI25" i="8"/>
  <c r="AL25" i="8" s="1"/>
  <c r="AI26" i="8"/>
  <c r="AL26" i="8" s="1"/>
  <c r="AI27" i="8"/>
  <c r="AL27" i="8" s="1"/>
  <c r="AI28" i="8"/>
  <c r="AL28" i="8" s="1"/>
  <c r="AI29" i="8"/>
  <c r="AL29" i="8" s="1"/>
  <c r="AI30" i="8"/>
  <c r="AL30" i="8" s="1"/>
  <c r="AI31" i="8"/>
  <c r="AL31" i="8" s="1"/>
  <c r="AI32" i="8"/>
  <c r="AL32" i="8" s="1"/>
  <c r="AI33" i="8"/>
  <c r="AL33" i="8" s="1"/>
  <c r="AI34" i="8"/>
  <c r="AL34" i="8" s="1"/>
  <c r="AI35" i="8"/>
  <c r="AL35" i="8" s="1"/>
  <c r="AI36" i="8"/>
  <c r="AL36" i="8" s="1"/>
  <c r="AI37" i="8"/>
  <c r="AL37" i="8" s="1"/>
  <c r="AI38" i="8"/>
  <c r="AL38" i="8" s="1"/>
  <c r="AI39" i="8"/>
  <c r="AL39" i="8" s="1"/>
  <c r="AI40" i="8"/>
  <c r="AL40" i="8" s="1"/>
  <c r="AI41" i="8"/>
  <c r="AL41" i="8" s="1"/>
  <c r="AI42" i="8"/>
  <c r="AL42" i="8" s="1"/>
  <c r="AI43" i="8"/>
  <c r="AL43" i="8" s="1"/>
  <c r="AI44" i="8"/>
  <c r="AL44" i="8" s="1"/>
  <c r="AI45" i="8"/>
  <c r="AL45" i="8" s="1"/>
  <c r="AI46" i="8"/>
  <c r="AL46" i="8" s="1"/>
  <c r="AI47" i="8"/>
  <c r="AL47" i="8" s="1"/>
  <c r="AI48" i="8"/>
  <c r="AL48" i="8" s="1"/>
  <c r="AI49" i="8"/>
  <c r="AL49" i="8" s="1"/>
  <c r="AI50" i="8"/>
  <c r="AL50" i="8" s="1"/>
  <c r="AI51" i="8"/>
  <c r="AL51" i="8" s="1"/>
  <c r="AI52" i="8"/>
  <c r="AL52" i="8" s="1"/>
  <c r="AI53" i="8"/>
  <c r="AL53" i="8" s="1"/>
  <c r="AI54" i="8"/>
  <c r="AL54" i="8" s="1"/>
  <c r="AI55" i="8"/>
  <c r="AL55" i="8" s="1"/>
  <c r="AI56" i="8"/>
  <c r="AL56" i="8" s="1"/>
  <c r="AI57" i="8"/>
  <c r="AL57" i="8" s="1"/>
  <c r="AI58" i="8"/>
  <c r="AL58" i="8" s="1"/>
  <c r="AI59" i="8"/>
  <c r="AL59" i="8" s="1"/>
  <c r="AI60" i="8"/>
  <c r="AL60" i="8" s="1"/>
  <c r="AI61" i="8"/>
  <c r="AL61" i="8" s="1"/>
  <c r="AI62" i="8"/>
  <c r="AL62" i="8" s="1"/>
  <c r="AI63" i="8"/>
  <c r="AL63" i="8" s="1"/>
  <c r="AI64" i="8"/>
  <c r="AL64" i="8" s="1"/>
  <c r="AI65" i="8"/>
  <c r="AL65" i="8" s="1"/>
  <c r="AI66" i="8"/>
  <c r="AL66" i="8" s="1"/>
  <c r="AI67" i="8"/>
  <c r="AL67" i="8" s="1"/>
  <c r="AI68" i="8"/>
  <c r="AL68" i="8" s="1"/>
  <c r="AI69" i="8"/>
  <c r="AL69" i="8" s="1"/>
  <c r="AI70" i="8"/>
  <c r="AL70" i="8" s="1"/>
  <c r="AI71" i="8"/>
  <c r="AL71" i="8" s="1"/>
  <c r="AI72" i="8"/>
  <c r="AL72" i="8" s="1"/>
  <c r="AI73" i="8"/>
  <c r="AL73" i="8" s="1"/>
  <c r="AI74" i="8"/>
  <c r="AL74" i="8" s="1"/>
  <c r="AI75" i="8"/>
  <c r="AL75" i="8" s="1"/>
  <c r="AI76" i="8"/>
  <c r="AL76" i="8" s="1"/>
  <c r="AI77" i="8"/>
  <c r="AL77" i="8" s="1"/>
  <c r="AI78" i="8"/>
  <c r="AL78" i="8" s="1"/>
  <c r="AI79" i="8"/>
  <c r="AL79" i="8" s="1"/>
  <c r="AI80" i="8"/>
  <c r="AL80" i="8" s="1"/>
  <c r="AI81" i="8"/>
  <c r="AL81" i="8" s="1"/>
  <c r="AI82" i="8"/>
  <c r="AL82" i="8" s="1"/>
  <c r="AI83" i="8"/>
  <c r="AL83" i="8" s="1"/>
  <c r="AI84" i="8"/>
  <c r="AL84" i="8" s="1"/>
  <c r="AI85" i="8"/>
  <c r="AL85" i="8" s="1"/>
  <c r="AI86" i="8"/>
  <c r="AL86" i="8" s="1"/>
  <c r="CD32" i="10"/>
  <c r="CD69" i="10"/>
  <c r="CD100" i="10"/>
  <c r="CD21" i="10"/>
  <c r="CD37" i="10"/>
  <c r="CD70" i="10"/>
  <c r="CD88" i="10"/>
  <c r="CD104" i="10"/>
  <c r="AI87" i="8"/>
  <c r="AL87" i="8" s="1"/>
  <c r="AI88" i="8"/>
  <c r="AL88" i="8" s="1"/>
  <c r="AI89" i="8"/>
  <c r="AL89" i="8" s="1"/>
  <c r="AI90" i="8"/>
  <c r="AL90" i="8" s="1"/>
  <c r="AI91" i="8"/>
  <c r="AL91" i="8" s="1"/>
  <c r="AI92" i="8"/>
  <c r="AL92" i="8" s="1"/>
  <c r="AI93" i="8"/>
  <c r="AL93" i="8" s="1"/>
  <c r="AI94" i="8"/>
  <c r="AL94" i="8" s="1"/>
  <c r="AI95" i="8"/>
  <c r="AL95" i="8" s="1"/>
  <c r="AI96" i="8"/>
  <c r="AL96" i="8" s="1"/>
  <c r="AI97" i="8"/>
  <c r="AL97" i="8" s="1"/>
  <c r="AI98" i="8"/>
  <c r="AL98" i="8" s="1"/>
  <c r="AI99" i="8"/>
  <c r="AL99" i="8" s="1"/>
  <c r="AI100" i="8"/>
  <c r="AL100" i="8" s="1"/>
  <c r="AI101" i="8"/>
  <c r="AL101" i="8" s="1"/>
  <c r="AI102" i="8"/>
  <c r="AL102" i="8" s="1"/>
  <c r="AI103" i="8"/>
  <c r="AL103" i="8" s="1"/>
  <c r="AI104" i="8"/>
  <c r="AL104" i="8" s="1"/>
  <c r="AI105" i="8"/>
  <c r="AL105" i="8" s="1"/>
  <c r="AI106" i="8"/>
  <c r="AL106" i="8" s="1"/>
  <c r="AI107" i="8"/>
  <c r="AL107" i="8" s="1"/>
  <c r="AI108" i="8"/>
  <c r="AL108" i="8" s="1"/>
  <c r="AI109" i="8"/>
  <c r="AL109" i="8" s="1"/>
  <c r="AI110" i="8"/>
  <c r="AL110" i="8" s="1"/>
  <c r="AI111" i="8"/>
  <c r="AL111" i="8" s="1"/>
  <c r="AI112" i="8"/>
  <c r="AL112" i="8" s="1"/>
  <c r="AI113" i="8"/>
  <c r="AL113" i="8" s="1"/>
  <c r="AI114" i="8"/>
  <c r="AL114" i="8" s="1"/>
  <c r="AI115" i="8"/>
  <c r="AL115" i="8" s="1"/>
  <c r="AI116" i="8"/>
  <c r="AL116" i="8" s="1"/>
  <c r="AI117" i="8"/>
  <c r="AL117" i="8" s="1"/>
  <c r="AI118" i="8"/>
  <c r="AL118" i="8" s="1"/>
  <c r="AI119" i="8"/>
  <c r="AL119" i="8" s="1"/>
  <c r="AI120" i="8"/>
  <c r="AL120" i="8" s="1"/>
  <c r="AI121" i="8"/>
  <c r="AL121" i="8" s="1"/>
  <c r="AI122" i="8"/>
  <c r="AL122" i="8" s="1"/>
  <c r="AI123" i="8"/>
  <c r="AL123" i="8" s="1"/>
  <c r="AI124" i="8"/>
  <c r="AL124" i="8" s="1"/>
  <c r="AI125" i="8"/>
  <c r="AL125" i="8" s="1"/>
  <c r="AI126" i="8"/>
  <c r="AL126" i="8" s="1"/>
  <c r="AI127" i="8"/>
  <c r="AL127" i="8" s="1"/>
  <c r="AI128" i="8"/>
  <c r="AL128" i="8" s="1"/>
  <c r="AI129" i="8"/>
  <c r="AL129" i="8" s="1"/>
  <c r="AI130" i="8"/>
  <c r="AL130" i="8" s="1"/>
  <c r="AI131" i="8"/>
  <c r="AL131" i="8" s="1"/>
  <c r="AI132" i="8"/>
  <c r="AL132" i="8" s="1"/>
  <c r="AI133" i="8"/>
  <c r="AL133" i="8" s="1"/>
  <c r="AI134" i="8"/>
  <c r="AL134" i="8" s="1"/>
  <c r="AI135" i="8"/>
  <c r="AL135" i="8" s="1"/>
  <c r="AI136" i="8"/>
  <c r="AL136" i="8" s="1"/>
  <c r="AI137" i="8"/>
  <c r="AL137" i="8" s="1"/>
  <c r="AI138" i="8"/>
  <c r="AL138" i="8" s="1"/>
  <c r="AI139" i="8"/>
  <c r="AL139" i="8" s="1"/>
  <c r="AI140" i="8"/>
  <c r="AL140" i="8" s="1"/>
  <c r="AI141" i="8"/>
  <c r="AL141" i="8" s="1"/>
  <c r="AI142" i="8"/>
  <c r="AL142" i="8" s="1"/>
  <c r="AI143" i="8"/>
  <c r="AL143" i="8" s="1"/>
  <c r="AI144" i="8"/>
  <c r="AL144" i="8" s="1"/>
  <c r="AI145" i="8"/>
  <c r="AL145" i="8" s="1"/>
  <c r="AI146" i="8"/>
  <c r="AL146" i="8" s="1"/>
  <c r="AI147" i="8"/>
  <c r="AL147" i="8" s="1"/>
  <c r="AI148" i="8"/>
  <c r="AL148" i="8" s="1"/>
  <c r="AI149" i="8"/>
  <c r="AL149" i="8" s="1"/>
  <c r="AI150" i="8"/>
  <c r="AL150" i="8" s="1"/>
  <c r="AI151" i="8"/>
  <c r="AL151" i="8" s="1"/>
  <c r="AI152" i="8"/>
  <c r="AL152" i="8" s="1"/>
  <c r="AI153" i="8"/>
  <c r="AL153" i="8" s="1"/>
  <c r="AI154" i="8"/>
  <c r="AL154" i="8" s="1"/>
  <c r="AI155" i="8"/>
  <c r="AL155" i="8" s="1"/>
  <c r="AI156" i="8"/>
  <c r="AL156" i="8" s="1"/>
  <c r="AI157" i="8"/>
  <c r="AL157" i="8" s="1"/>
  <c r="AI158" i="8"/>
  <c r="AL158" i="8" s="1"/>
  <c r="AI159" i="8"/>
  <c r="AL159" i="8" s="1"/>
  <c r="AI160" i="8"/>
  <c r="AL160" i="8" s="1"/>
  <c r="AI161" i="8"/>
  <c r="AL161" i="8" s="1"/>
  <c r="AI162" i="8"/>
  <c r="AL162" i="8" s="1"/>
  <c r="AI163" i="8"/>
  <c r="AL163" i="8" s="1"/>
  <c r="AI164" i="8"/>
  <c r="AL164" i="8" s="1"/>
  <c r="AI165" i="8"/>
  <c r="AL165" i="8" s="1"/>
  <c r="AI166" i="8"/>
  <c r="AL166" i="8" s="1"/>
  <c r="AI167" i="8"/>
  <c r="AL167" i="8" s="1"/>
  <c r="AI168" i="8"/>
  <c r="AL168" i="8" s="1"/>
  <c r="AI169" i="8"/>
  <c r="AL169" i="8" s="1"/>
  <c r="AI170" i="8"/>
  <c r="AL170" i="8" s="1"/>
  <c r="AI171" i="8"/>
  <c r="AL171" i="8" s="1"/>
  <c r="AI172" i="8"/>
  <c r="AL172" i="8" s="1"/>
  <c r="AI173" i="8"/>
  <c r="AL173" i="8" s="1"/>
  <c r="AI174" i="8"/>
  <c r="AL174" i="8" s="1"/>
  <c r="AI175" i="8"/>
  <c r="AL175" i="8" s="1"/>
  <c r="AI176" i="8"/>
  <c r="AL176" i="8" s="1"/>
  <c r="AI177" i="8"/>
  <c r="AL177" i="8" s="1"/>
  <c r="AI178" i="8"/>
  <c r="AL178" i="8" s="1"/>
  <c r="AI179" i="8"/>
  <c r="AL179" i="8" s="1"/>
  <c r="AI180" i="8"/>
  <c r="AL180" i="8" s="1"/>
  <c r="AI181" i="8"/>
  <c r="AL181" i="8" s="1"/>
  <c r="AI182" i="8"/>
  <c r="AL182" i="8" s="1"/>
  <c r="AI183" i="8"/>
  <c r="AL183" i="8" s="1"/>
  <c r="CD24" i="10"/>
  <c r="CD64" i="10"/>
  <c r="CD108" i="10"/>
  <c r="CD82" i="10"/>
  <c r="CD45" i="10"/>
  <c r="CD90" i="10"/>
  <c r="CD50" i="10"/>
  <c r="CD96" i="10"/>
  <c r="CD57" i="10"/>
  <c r="AI188" i="8"/>
  <c r="AL188" i="8" s="1"/>
  <c r="AI196" i="8"/>
  <c r="AL196" i="8" s="1"/>
  <c r="AI204" i="8"/>
  <c r="AL204" i="8" s="1"/>
  <c r="AI212" i="8"/>
  <c r="AL212" i="8" s="1"/>
  <c r="AI191" i="8"/>
  <c r="AL191" i="8" s="1"/>
  <c r="AI216" i="8"/>
  <c r="AL216" i="8" s="1"/>
  <c r="AI220" i="8"/>
  <c r="AL220" i="8" s="1"/>
  <c r="AI224" i="8"/>
  <c r="AL224" i="8" s="1"/>
  <c r="AI228" i="8"/>
  <c r="AL228" i="8" s="1"/>
  <c r="AI232" i="8"/>
  <c r="AL232" i="8" s="1"/>
  <c r="AI236" i="8"/>
  <c r="AL236" i="8" s="1"/>
  <c r="AI240" i="8"/>
  <c r="AL240" i="8" s="1"/>
  <c r="AI244" i="8"/>
  <c r="AL244" i="8" s="1"/>
  <c r="AI249" i="8"/>
  <c r="AL249" i="8" s="1"/>
  <c r="AI255" i="8"/>
  <c r="AL255" i="8" s="1"/>
  <c r="AI259" i="8"/>
  <c r="AL259" i="8" s="1"/>
  <c r="AI262" i="8"/>
  <c r="AL262" i="8" s="1"/>
  <c r="AI266" i="8"/>
  <c r="AL266" i="8" s="1"/>
  <c r="AI272" i="8"/>
  <c r="AL272" i="8" s="1"/>
  <c r="AI276" i="8"/>
  <c r="AL276" i="8" s="1"/>
  <c r="AI281" i="8"/>
  <c r="AL281" i="8" s="1"/>
  <c r="AI285" i="8"/>
  <c r="AL285" i="8" s="1"/>
  <c r="AI292" i="8"/>
  <c r="AL292" i="8" s="1"/>
  <c r="AI299" i="8"/>
  <c r="AL299" i="8" s="1"/>
  <c r="AI303" i="8"/>
  <c r="AL303" i="8" s="1"/>
  <c r="AI307" i="8"/>
  <c r="AL307" i="8" s="1"/>
  <c r="AI312" i="8"/>
  <c r="AL312" i="8" s="1"/>
  <c r="AI317" i="8"/>
  <c r="AL317" i="8" s="1"/>
  <c r="AI187" i="8"/>
  <c r="AL187" i="8" s="1"/>
  <c r="AI195" i="8"/>
  <c r="AL195" i="8" s="1"/>
  <c r="AI203" i="8"/>
  <c r="AL203" i="8" s="1"/>
  <c r="AI211" i="8"/>
  <c r="AL211" i="8" s="1"/>
  <c r="AI199" i="8"/>
  <c r="AL199" i="8" s="1"/>
  <c r="AI217" i="8"/>
  <c r="AL217" i="8" s="1"/>
  <c r="AI221" i="8"/>
  <c r="AL221" i="8" s="1"/>
  <c r="AI223" i="8"/>
  <c r="AL223" i="8" s="1"/>
  <c r="AI227" i="8"/>
  <c r="AL227" i="8" s="1"/>
  <c r="AI231" i="8"/>
  <c r="AL231" i="8" s="1"/>
  <c r="AI235" i="8"/>
  <c r="AL235" i="8" s="1"/>
  <c r="AI239" i="8"/>
  <c r="AL239" i="8" s="1"/>
  <c r="AI243" i="8"/>
  <c r="AL243" i="8" s="1"/>
  <c r="AI247" i="8"/>
  <c r="AL247" i="8" s="1"/>
  <c r="AI252" i="8"/>
  <c r="AL252" i="8" s="1"/>
  <c r="AI256" i="8"/>
  <c r="AL256" i="8" s="1"/>
  <c r="AI260" i="8"/>
  <c r="AL260" i="8" s="1"/>
  <c r="AI263" i="8"/>
  <c r="AL263" i="8" s="1"/>
  <c r="AI267" i="8"/>
  <c r="AL267" i="8" s="1"/>
  <c r="AI273" i="8"/>
  <c r="AL273" i="8" s="1"/>
  <c r="AI277" i="8"/>
  <c r="AL277" i="8" s="1"/>
  <c r="AI282" i="8"/>
  <c r="AL282" i="8" s="1"/>
  <c r="AI286" i="8"/>
  <c r="AL286" i="8" s="1"/>
  <c r="AI289" i="8"/>
  <c r="AL289" i="8" s="1"/>
  <c r="AI293" i="8"/>
  <c r="AL293" i="8" s="1"/>
  <c r="AI298" i="8"/>
  <c r="AL298" i="8" s="1"/>
  <c r="AI304" i="8"/>
  <c r="AL304" i="8" s="1"/>
  <c r="AI309" i="8"/>
  <c r="AL309" i="8" s="1"/>
  <c r="AI313" i="8"/>
  <c r="AL313" i="8" s="1"/>
  <c r="AI186" i="8"/>
  <c r="AL186" i="8" s="1"/>
  <c r="AI194" i="8"/>
  <c r="AL194" i="8" s="1"/>
  <c r="AI202" i="8"/>
  <c r="AL202" i="8" s="1"/>
  <c r="AI210" i="8"/>
  <c r="AL210" i="8" s="1"/>
  <c r="AI192" i="8"/>
  <c r="AL192" i="8" s="1"/>
  <c r="AI208" i="8"/>
  <c r="AL208" i="8" s="1"/>
  <c r="AI218" i="8"/>
  <c r="AL218" i="8" s="1"/>
  <c r="AI222" i="8"/>
  <c r="AL222" i="8" s="1"/>
  <c r="AI226" i="8"/>
  <c r="AL226" i="8" s="1"/>
  <c r="AI229" i="8"/>
  <c r="AL229" i="8" s="1"/>
  <c r="AI233" i="8"/>
  <c r="AL233" i="8" s="1"/>
  <c r="AI237" i="8"/>
  <c r="AL237" i="8" s="1"/>
  <c r="AI241" i="8"/>
  <c r="AL241" i="8" s="1"/>
  <c r="AI246" i="8"/>
  <c r="AL246" i="8" s="1"/>
  <c r="AI251" i="8"/>
  <c r="AL251" i="8" s="1"/>
  <c r="AI253" i="8"/>
  <c r="AL253" i="8" s="1"/>
  <c r="AI258" i="8"/>
  <c r="AL258" i="8" s="1"/>
  <c r="AI264" i="8"/>
  <c r="AL264" i="8" s="1"/>
  <c r="AI268" i="8"/>
  <c r="AL268" i="8" s="1"/>
  <c r="AI274" i="8"/>
  <c r="AL274" i="8" s="1"/>
  <c r="AI278" i="8"/>
  <c r="AL278" i="8" s="1"/>
  <c r="AI283" i="8"/>
  <c r="AL283" i="8" s="1"/>
  <c r="AI287" i="8"/>
  <c r="AL287" i="8" s="1"/>
  <c r="AI291" i="8"/>
  <c r="AL291" i="8" s="1"/>
  <c r="AI294" i="8"/>
  <c r="AL294" i="8" s="1"/>
  <c r="AI297" i="8"/>
  <c r="AL297" i="8" s="1"/>
  <c r="AI300" i="8"/>
  <c r="AL300" i="8" s="1"/>
  <c r="AI305" i="8"/>
  <c r="AL305" i="8" s="1"/>
  <c r="AI310" i="8"/>
  <c r="AL310" i="8" s="1"/>
  <c r="AI315" i="8"/>
  <c r="AL315" i="8" s="1"/>
  <c r="AI185" i="8"/>
  <c r="AL185" i="8" s="1"/>
  <c r="AI193" i="8"/>
  <c r="AL193" i="8" s="1"/>
  <c r="AI201" i="8"/>
  <c r="AL201" i="8" s="1"/>
  <c r="AI209" i="8"/>
  <c r="AL209" i="8" s="1"/>
  <c r="AI207" i="8"/>
  <c r="AL207" i="8" s="1"/>
  <c r="AI219" i="8"/>
  <c r="AL219" i="8" s="1"/>
  <c r="AI225" i="8"/>
  <c r="AL225" i="8" s="1"/>
  <c r="AI230" i="8"/>
  <c r="AL230" i="8" s="1"/>
  <c r="AI234" i="8"/>
  <c r="AL234" i="8" s="1"/>
  <c r="AI238" i="8"/>
  <c r="AL238" i="8" s="1"/>
  <c r="AI242" i="8"/>
  <c r="AL242" i="8" s="1"/>
  <c r="AI245" i="8"/>
  <c r="AL245" i="8" s="1"/>
  <c r="AI250" i="8"/>
  <c r="AL250" i="8" s="1"/>
  <c r="AI254" i="8"/>
  <c r="AL254" i="8" s="1"/>
  <c r="AI257" i="8"/>
  <c r="AL257" i="8" s="1"/>
  <c r="AI261" i="8"/>
  <c r="AL261" i="8" s="1"/>
  <c r="AI265" i="8"/>
  <c r="AL265" i="8" s="1"/>
  <c r="AI271" i="8"/>
  <c r="AL271" i="8" s="1"/>
  <c r="AI275" i="8"/>
  <c r="AL275" i="8" s="1"/>
  <c r="AI279" i="8"/>
  <c r="AL279" i="8" s="1"/>
  <c r="AI284" i="8"/>
  <c r="AL284" i="8" s="1"/>
  <c r="AI290" i="8"/>
  <c r="AL290" i="8" s="1"/>
  <c r="AI296" i="8"/>
  <c r="AL296" i="8" s="1"/>
  <c r="AI301" i="8"/>
  <c r="AL301" i="8" s="1"/>
  <c r="AI306" i="8"/>
  <c r="AL306" i="8" s="1"/>
  <c r="AI311" i="8"/>
  <c r="AL311" i="8" s="1"/>
  <c r="AI316" i="8"/>
  <c r="AL316" i="8" s="1"/>
  <c r="AI184" i="8"/>
  <c r="AL184" i="8" s="1"/>
  <c r="AI200" i="8"/>
  <c r="AL200" i="8" s="1"/>
  <c r="AI248" i="8"/>
  <c r="AL248" i="8" s="1"/>
  <c r="AI269" i="8"/>
  <c r="AL269" i="8" s="1"/>
  <c r="AI280" i="8"/>
  <c r="AL280" i="8" s="1"/>
  <c r="AI288" i="8"/>
  <c r="AL288" i="8" s="1"/>
  <c r="AI295" i="8"/>
  <c r="AL295" i="8" s="1"/>
  <c r="AI302" i="8"/>
  <c r="AL302" i="8" s="1"/>
  <c r="AI308" i="8"/>
  <c r="AL308" i="8" s="1"/>
  <c r="AI314" i="8"/>
  <c r="AL314" i="8" s="1"/>
  <c r="AI190" i="8"/>
  <c r="AL190" i="8" s="1"/>
  <c r="AI198" i="8"/>
  <c r="AL198" i="8" s="1"/>
  <c r="AI206" i="8"/>
  <c r="AL206" i="8" s="1"/>
  <c r="AI214" i="8"/>
  <c r="AL214" i="8" s="1"/>
  <c r="AI215" i="8"/>
  <c r="AL215" i="8" s="1"/>
  <c r="AI189" i="8"/>
  <c r="AL189" i="8" s="1"/>
  <c r="AI197" i="8"/>
  <c r="AL197" i="8" s="1"/>
  <c r="AI205" i="8"/>
  <c r="AL205" i="8" s="1"/>
  <c r="AI213" i="8"/>
  <c r="AL213" i="8" s="1"/>
  <c r="AI270" i="8"/>
  <c r="AL270" i="8" s="1"/>
  <c r="AQ137" i="17"/>
  <c r="AS137" i="17" s="1"/>
  <c r="M1945" i="79" s="1"/>
  <c r="N1945" i="79" s="1"/>
  <c r="AR137" i="17"/>
  <c r="AT137" i="17" s="1"/>
  <c r="M1863" i="79" s="1"/>
  <c r="N1863" i="79" s="1"/>
  <c r="AP104" i="17"/>
  <c r="AQ104" i="17" s="1"/>
  <c r="AS104" i="17" s="1"/>
  <c r="M1912" i="79" s="1"/>
  <c r="N1912" i="79" s="1"/>
  <c r="AR153" i="17"/>
  <c r="AT153" i="17" s="1"/>
  <c r="M1879" i="79" s="1"/>
  <c r="N1879" i="79" s="1"/>
  <c r="AP73" i="17"/>
  <c r="AP150" i="17"/>
  <c r="AQ150" i="17" s="1"/>
  <c r="AS150" i="17" s="1"/>
  <c r="M1958" i="79" s="1"/>
  <c r="N1958" i="79" s="1"/>
  <c r="AP93" i="17"/>
  <c r="AP152" i="17"/>
  <c r="AQ152" i="17" s="1"/>
  <c r="AS152" i="17" s="1"/>
  <c r="M1960" i="79" s="1"/>
  <c r="N1960" i="79" s="1"/>
  <c r="R137" i="17"/>
  <c r="AP117" i="17"/>
  <c r="AQ119" i="17"/>
  <c r="AS119" i="17" s="1"/>
  <c r="M1927" i="79" s="1"/>
  <c r="N1927" i="79" s="1"/>
  <c r="AP141" i="17"/>
  <c r="AP85" i="17"/>
  <c r="AP149" i="17"/>
  <c r="AP125" i="17"/>
  <c r="AR100" i="17"/>
  <c r="AT100" i="17" s="1"/>
  <c r="M1826" i="79" s="1"/>
  <c r="N1826" i="79" s="1"/>
  <c r="AR145" i="17"/>
  <c r="AT145" i="17" s="1"/>
  <c r="M1871" i="79" s="1"/>
  <c r="N1871" i="79" s="1"/>
  <c r="AP109" i="17"/>
  <c r="AQ122" i="17"/>
  <c r="AS122" i="17" s="1"/>
  <c r="M1930" i="79" s="1"/>
  <c r="N1930" i="79" s="1"/>
  <c r="AR122" i="17"/>
  <c r="AT122" i="17" s="1"/>
  <c r="M1848" i="79" s="1"/>
  <c r="N1848" i="79" s="1"/>
  <c r="AO127" i="34"/>
  <c r="AP127" i="34" s="1"/>
  <c r="AR127" i="34" s="1"/>
  <c r="M3054" i="79" s="1"/>
  <c r="N3054" i="79" s="1"/>
  <c r="Q127" i="34"/>
  <c r="AO115" i="34"/>
  <c r="AQ115" i="34" s="1"/>
  <c r="AS115" i="34" s="1"/>
  <c r="M2958" i="79" s="1"/>
  <c r="N2958" i="79" s="1"/>
  <c r="AO93" i="34"/>
  <c r="AP93" i="34" s="1"/>
  <c r="AR93" i="34" s="1"/>
  <c r="M3020" i="79" s="1"/>
  <c r="N3020" i="79" s="1"/>
  <c r="Q93" i="34"/>
  <c r="AO143" i="34"/>
  <c r="AP143" i="34" s="1"/>
  <c r="AR143" i="34" s="1"/>
  <c r="M3070" i="79" s="1"/>
  <c r="N3070" i="79" s="1"/>
  <c r="Q143" i="34"/>
  <c r="AO109" i="34"/>
  <c r="AQ109" i="34" s="1"/>
  <c r="AS109" i="34" s="1"/>
  <c r="M2952" i="79" s="1"/>
  <c r="N2952" i="79" s="1"/>
  <c r="Q109" i="34"/>
  <c r="AO85" i="34"/>
  <c r="AP85" i="34" s="1"/>
  <c r="AR85" i="34" s="1"/>
  <c r="M3012" i="79" s="1"/>
  <c r="N3012" i="79" s="1"/>
  <c r="Q85" i="34"/>
  <c r="AO113" i="34"/>
  <c r="AP113" i="34" s="1"/>
  <c r="AR113" i="34" s="1"/>
  <c r="M3040" i="79" s="1"/>
  <c r="N3040" i="79" s="1"/>
  <c r="Q113" i="34"/>
  <c r="AO83" i="34"/>
  <c r="AP83" i="34" s="1"/>
  <c r="AR83" i="34" s="1"/>
  <c r="M3010" i="79" s="1"/>
  <c r="N3010" i="79" s="1"/>
  <c r="Q83" i="34"/>
  <c r="AO91" i="34"/>
  <c r="Q91" i="34"/>
  <c r="AO107" i="34"/>
  <c r="Q107" i="34"/>
  <c r="AO75" i="34"/>
  <c r="Q75" i="34"/>
  <c r="AO125" i="34"/>
  <c r="AP125" i="34" s="1"/>
  <c r="AR125" i="34" s="1"/>
  <c r="M3052" i="79" s="1"/>
  <c r="N3052" i="79" s="1"/>
  <c r="AO129" i="34"/>
  <c r="AQ129" i="34" s="1"/>
  <c r="AS129" i="34" s="1"/>
  <c r="M2972" i="79" s="1"/>
  <c r="N2972" i="79" s="1"/>
  <c r="Q129" i="34"/>
  <c r="AO145" i="34"/>
  <c r="AP145" i="34" s="1"/>
  <c r="AR145" i="34" s="1"/>
  <c r="M3072" i="79" s="1"/>
  <c r="N3072" i="79" s="1"/>
  <c r="Q145" i="34"/>
  <c r="AO117" i="34"/>
  <c r="AQ117" i="34" s="1"/>
  <c r="AS117" i="34" s="1"/>
  <c r="M2960" i="79" s="1"/>
  <c r="N2960" i="79" s="1"/>
  <c r="Q117" i="34"/>
  <c r="AO79" i="34"/>
  <c r="AP79" i="34" s="1"/>
  <c r="AR79" i="34" s="1"/>
  <c r="M3006" i="79" s="1"/>
  <c r="N3006" i="79" s="1"/>
  <c r="Q79" i="34"/>
  <c r="AO135" i="34"/>
  <c r="AP135" i="34" s="1"/>
  <c r="AR135" i="34" s="1"/>
  <c r="M3062" i="79" s="1"/>
  <c r="N3062" i="79" s="1"/>
  <c r="Q135" i="34"/>
  <c r="AO99" i="34"/>
  <c r="AQ99" i="34" s="1"/>
  <c r="AS99" i="34" s="1"/>
  <c r="M2942" i="79" s="1"/>
  <c r="N2942" i="79" s="1"/>
  <c r="Q99" i="34"/>
  <c r="AO139" i="34"/>
  <c r="Q139" i="34"/>
  <c r="AO77" i="34"/>
  <c r="AQ77" i="34" s="1"/>
  <c r="AS77" i="34" s="1"/>
  <c r="M2920" i="79" s="1"/>
  <c r="N2920" i="79" s="1"/>
  <c r="Q77" i="34"/>
  <c r="AO149" i="34"/>
  <c r="AQ149" i="34" s="1"/>
  <c r="AS149" i="34" s="1"/>
  <c r="M2992" i="79" s="1"/>
  <c r="N2992" i="79" s="1"/>
  <c r="AO123" i="34"/>
  <c r="Q123" i="34"/>
  <c r="AO95" i="34"/>
  <c r="AP95" i="34" s="1"/>
  <c r="AR95" i="34" s="1"/>
  <c r="M3022" i="79" s="1"/>
  <c r="N3022" i="79" s="1"/>
  <c r="Q95" i="34"/>
  <c r="AO73" i="34"/>
  <c r="AO137" i="34"/>
  <c r="AQ137" i="34" s="1"/>
  <c r="AS137" i="34" s="1"/>
  <c r="M2980" i="79" s="1"/>
  <c r="N2980" i="79" s="1"/>
  <c r="AQ67" i="34"/>
  <c r="AS67" i="34" s="1"/>
  <c r="M2910" i="79" s="1"/>
  <c r="N2910" i="79" s="1"/>
  <c r="AP67" i="34"/>
  <c r="AR67" i="34" s="1"/>
  <c r="M2994" i="79" s="1"/>
  <c r="N2994" i="79" s="1"/>
  <c r="AO141" i="34"/>
  <c r="AQ141" i="34" s="1"/>
  <c r="AS141" i="34" s="1"/>
  <c r="M2984" i="79" s="1"/>
  <c r="N2984" i="79" s="1"/>
  <c r="Q141" i="34"/>
  <c r="AO71" i="34"/>
  <c r="AQ71" i="34" s="1"/>
  <c r="AS71" i="34" s="1"/>
  <c r="M2914" i="79" s="1"/>
  <c r="N2914" i="79" s="1"/>
  <c r="Q71" i="34"/>
  <c r="AO111" i="34"/>
  <c r="AP111" i="34" s="1"/>
  <c r="AR111" i="34" s="1"/>
  <c r="M3038" i="79" s="1"/>
  <c r="N3038" i="79" s="1"/>
  <c r="AO105" i="34"/>
  <c r="AP105" i="34" s="1"/>
  <c r="AR105" i="34" s="1"/>
  <c r="M3032" i="79" s="1"/>
  <c r="N3032" i="79" s="1"/>
  <c r="Q105" i="34"/>
  <c r="AO87" i="34"/>
  <c r="AQ87" i="34" s="1"/>
  <c r="AS87" i="34" s="1"/>
  <c r="M2930" i="79" s="1"/>
  <c r="N2930" i="79" s="1"/>
  <c r="Q87" i="34"/>
  <c r="AO133" i="34"/>
  <c r="AQ133" i="34" s="1"/>
  <c r="AS133" i="34" s="1"/>
  <c r="M2976" i="79" s="1"/>
  <c r="N2976" i="79" s="1"/>
  <c r="Q133" i="34"/>
  <c r="AO121" i="34"/>
  <c r="AQ121" i="34" s="1"/>
  <c r="AS121" i="34" s="1"/>
  <c r="M2964" i="79" s="1"/>
  <c r="N2964" i="79" s="1"/>
  <c r="Q121" i="34"/>
  <c r="CB38" i="10"/>
  <c r="H42" i="36" s="1"/>
  <c r="CB111" i="10"/>
  <c r="H115" i="36" s="1"/>
  <c r="CB106" i="10"/>
  <c r="H110" i="36" s="1"/>
  <c r="CB109" i="10"/>
  <c r="H113" i="36" s="1"/>
  <c r="CB50" i="10"/>
  <c r="H54" i="36" s="1"/>
  <c r="CB31" i="10"/>
  <c r="H35" i="36" s="1"/>
  <c r="CB58" i="10"/>
  <c r="H62" i="36" s="1"/>
  <c r="CB29" i="10"/>
  <c r="H33" i="36" s="1"/>
  <c r="CB80" i="10"/>
  <c r="H84" i="36" s="1"/>
  <c r="CB75" i="10"/>
  <c r="H79" i="36" s="1"/>
  <c r="CB52" i="10"/>
  <c r="H56" i="36" s="1"/>
  <c r="CB40" i="10"/>
  <c r="H44" i="36" s="1"/>
  <c r="CB27" i="10"/>
  <c r="H31" i="36" s="1"/>
  <c r="CB82" i="10"/>
  <c r="H86" i="36" s="1"/>
  <c r="CB37" i="10"/>
  <c r="H41" i="36" s="1"/>
  <c r="CB23" i="10"/>
  <c r="H27" i="36" s="1"/>
  <c r="CB77" i="10"/>
  <c r="H81" i="36" s="1"/>
  <c r="CB59" i="10"/>
  <c r="H63" i="36" s="1"/>
  <c r="CB105" i="10"/>
  <c r="H109" i="36" s="1"/>
  <c r="CB60" i="10"/>
  <c r="H64" i="36" s="1"/>
  <c r="CB57" i="10"/>
  <c r="H61" i="36" s="1"/>
  <c r="CB41" i="10"/>
  <c r="H45" i="36" s="1"/>
  <c r="CB104" i="10"/>
  <c r="H108" i="36" s="1"/>
  <c r="CB96" i="10"/>
  <c r="H100" i="36" s="1"/>
  <c r="CB88" i="10"/>
  <c r="H92" i="36" s="1"/>
  <c r="CB69" i="10"/>
  <c r="H73" i="36" s="1"/>
  <c r="CB22" i="10"/>
  <c r="H26" i="36" s="1"/>
  <c r="CB36" i="10"/>
  <c r="H40" i="36" s="1"/>
  <c r="CB61" i="10"/>
  <c r="H65" i="36" s="1"/>
  <c r="CB43" i="10"/>
  <c r="H47" i="36" s="1"/>
  <c r="CB86" i="10"/>
  <c r="H90" i="36" s="1"/>
  <c r="CB26" i="10"/>
  <c r="H30" i="36" s="1"/>
  <c r="CB107" i="10"/>
  <c r="H111" i="36" s="1"/>
  <c r="CB70" i="10"/>
  <c r="H74" i="36" s="1"/>
  <c r="CB30" i="10"/>
  <c r="H34" i="36" s="1"/>
  <c r="CB84" i="10"/>
  <c r="H88" i="36" s="1"/>
  <c r="CB83" i="10"/>
  <c r="H87" i="36" s="1"/>
  <c r="CB42" i="10"/>
  <c r="H46" i="36" s="1"/>
  <c r="CB33" i="10"/>
  <c r="H37" i="36" s="1"/>
  <c r="CB110" i="10"/>
  <c r="H114" i="36" s="1"/>
  <c r="CB103" i="10"/>
  <c r="H107" i="36" s="1"/>
  <c r="CB99" i="10"/>
  <c r="H103" i="36" s="1"/>
  <c r="CB95" i="10"/>
  <c r="H99" i="36" s="1"/>
  <c r="CB91" i="10"/>
  <c r="H95" i="36" s="1"/>
  <c r="CB87" i="10"/>
  <c r="H91" i="36" s="1"/>
  <c r="CB79" i="10"/>
  <c r="H83" i="36" s="1"/>
  <c r="CB54" i="10"/>
  <c r="H58" i="36" s="1"/>
  <c r="CB67" i="10"/>
  <c r="H71" i="36" s="1"/>
  <c r="CB28" i="10"/>
  <c r="H32" i="36" s="1"/>
  <c r="CB71" i="10"/>
  <c r="H75" i="36" s="1"/>
  <c r="CB74" i="10"/>
  <c r="H78" i="36" s="1"/>
  <c r="CB49" i="10"/>
  <c r="H53" i="36" s="1"/>
  <c r="CB21" i="10"/>
  <c r="H25" i="36" s="1"/>
  <c r="CB85" i="10"/>
  <c r="H89" i="36" s="1"/>
  <c r="CB53" i="10"/>
  <c r="H57" i="36" s="1"/>
  <c r="CB51" i="10"/>
  <c r="H55" i="36" s="1"/>
  <c r="CB45" i="10"/>
  <c r="H49" i="36" s="1"/>
  <c r="CB24" i="10"/>
  <c r="H28" i="36" s="1"/>
  <c r="CB101" i="10"/>
  <c r="H105" i="36" s="1"/>
  <c r="CB97" i="10"/>
  <c r="H101" i="36" s="1"/>
  <c r="CB93" i="10"/>
  <c r="H97" i="36" s="1"/>
  <c r="CB89" i="10"/>
  <c r="H93" i="36" s="1"/>
  <c r="CB81" i="10"/>
  <c r="H85" i="36" s="1"/>
  <c r="CB47" i="10"/>
  <c r="H51" i="36" s="1"/>
  <c r="CB48" i="10"/>
  <c r="H52" i="36" s="1"/>
  <c r="CB46" i="10"/>
  <c r="H50" i="36" s="1"/>
  <c r="CB32" i="10"/>
  <c r="H36" i="36" s="1"/>
  <c r="CB25" i="10"/>
  <c r="H29" i="36" s="1"/>
  <c r="CB64" i="10"/>
  <c r="H68" i="36" s="1"/>
  <c r="CB62" i="10"/>
  <c r="H66" i="36" s="1"/>
  <c r="CB56" i="10"/>
  <c r="H60" i="36" s="1"/>
  <c r="CB34" i="10"/>
  <c r="H38" i="36" s="1"/>
  <c r="CB73" i="10"/>
  <c r="H77" i="36" s="1"/>
  <c r="CB55" i="10"/>
  <c r="H59" i="36" s="1"/>
  <c r="CB66" i="10"/>
  <c r="H70" i="36" s="1"/>
  <c r="CB39" i="10"/>
  <c r="H43" i="36" s="1"/>
  <c r="CB35" i="10"/>
  <c r="H39" i="36" s="1"/>
  <c r="CB68" i="10"/>
  <c r="H72" i="36" s="1"/>
  <c r="CB63" i="10"/>
  <c r="H67" i="36" s="1"/>
  <c r="CB44" i="10"/>
  <c r="H48" i="36" s="1"/>
  <c r="CB76" i="10"/>
  <c r="H80" i="36" s="1"/>
  <c r="CB108" i="10"/>
  <c r="H112" i="36" s="1"/>
  <c r="CB102" i="10"/>
  <c r="H106" i="36" s="1"/>
  <c r="CB100" i="10"/>
  <c r="H104" i="36" s="1"/>
  <c r="CB98" i="10"/>
  <c r="H102" i="36" s="1"/>
  <c r="CB94" i="10"/>
  <c r="H98" i="36" s="1"/>
  <c r="CB92" i="10"/>
  <c r="H96" i="36" s="1"/>
  <c r="CB90" i="10"/>
  <c r="H94" i="36" s="1"/>
  <c r="CB78" i="10"/>
  <c r="H82" i="36" s="1"/>
  <c r="CB72" i="10"/>
  <c r="H76" i="36" s="1"/>
  <c r="CB65" i="10"/>
  <c r="H69" i="36" s="1"/>
  <c r="AN43" i="32"/>
  <c r="AP43" i="32" s="1"/>
  <c r="M4252" i="79" s="1"/>
  <c r="N4252" i="79" s="1"/>
  <c r="AM43" i="32"/>
  <c r="AO43" i="32" s="1"/>
  <c r="M4333" i="79" s="1"/>
  <c r="N4333" i="79" s="1"/>
  <c r="AN53" i="30"/>
  <c r="M3916" i="79" s="1"/>
  <c r="N3916" i="79" s="1"/>
  <c r="R53" i="30"/>
  <c r="AN45" i="27"/>
  <c r="AO45" i="27"/>
  <c r="AQ45" i="27" s="1"/>
  <c r="M3746" i="79" s="1"/>
  <c r="N3746" i="79" s="1"/>
  <c r="AN57" i="26"/>
  <c r="AP57" i="26" s="1"/>
  <c r="M3572" i="79" s="1"/>
  <c r="N3572" i="79" s="1"/>
  <c r="Q57" i="26"/>
  <c r="AO91" i="22"/>
  <c r="AQ91" i="22" s="1"/>
  <c r="M2870" i="79" s="1"/>
  <c r="N2870" i="79" s="1"/>
  <c r="AP91" i="22"/>
  <c r="AR91" i="22" s="1"/>
  <c r="M2784" i="79" s="1"/>
  <c r="N2784" i="79" s="1"/>
  <c r="AO129" i="22"/>
  <c r="AQ129" i="22" s="1"/>
  <c r="M2908" i="79" s="1"/>
  <c r="N2908" i="79" s="1"/>
  <c r="AP129" i="22"/>
  <c r="AR129" i="22" s="1"/>
  <c r="M2822" i="79" s="1"/>
  <c r="N2822" i="79" s="1"/>
  <c r="AO57" i="22"/>
  <c r="AQ57" i="22" s="1"/>
  <c r="M2836" i="79" s="1"/>
  <c r="N2836" i="79" s="1"/>
  <c r="AP57" i="22"/>
  <c r="AR57" i="22" s="1"/>
  <c r="M2750" i="79" s="1"/>
  <c r="N2750" i="79" s="1"/>
  <c r="AO97" i="22"/>
  <c r="AQ97" i="22" s="1"/>
  <c r="M2876" i="79" s="1"/>
  <c r="N2876" i="79" s="1"/>
  <c r="AP97" i="22"/>
  <c r="AR97" i="22" s="1"/>
  <c r="M2790" i="79" s="1"/>
  <c r="N2790" i="79" s="1"/>
  <c r="AO121" i="22"/>
  <c r="AQ121" i="22" s="1"/>
  <c r="M2900" i="79" s="1"/>
  <c r="N2900" i="79" s="1"/>
  <c r="AP121" i="22"/>
  <c r="AR121" i="22" s="1"/>
  <c r="M2814" i="79" s="1"/>
  <c r="N2814" i="79" s="1"/>
  <c r="AO49" i="22"/>
  <c r="AQ49" i="22" s="1"/>
  <c r="M2828" i="79" s="1"/>
  <c r="N2828" i="79" s="1"/>
  <c r="AP49" i="22"/>
  <c r="AR49" i="22" s="1"/>
  <c r="M2742" i="79" s="1"/>
  <c r="N2742" i="79" s="1"/>
  <c r="AO89" i="22"/>
  <c r="AQ89" i="22" s="1"/>
  <c r="M2868" i="79" s="1"/>
  <c r="N2868" i="79" s="1"/>
  <c r="AP89" i="22"/>
  <c r="AR89" i="22" s="1"/>
  <c r="M2782" i="79" s="1"/>
  <c r="N2782" i="79" s="1"/>
  <c r="T87" i="21"/>
  <c r="AQ53" i="21"/>
  <c r="AS53" i="21" s="1"/>
  <c r="M2659" i="79" s="1"/>
  <c r="N2659" i="79" s="1"/>
  <c r="AQ87" i="21"/>
  <c r="AS87" i="21" s="1"/>
  <c r="M2693" i="79" s="1"/>
  <c r="N2693" i="79" s="1"/>
  <c r="AP63" i="21"/>
  <c r="AQ63" i="21" s="1"/>
  <c r="AS63" i="21" s="1"/>
  <c r="M2669" i="79" s="1"/>
  <c r="N2669" i="79" s="1"/>
  <c r="AR55" i="21"/>
  <c r="AT55" i="21" s="1"/>
  <c r="M2575" i="79" s="1"/>
  <c r="N2575" i="79" s="1"/>
  <c r="AR79" i="21"/>
  <c r="AT79" i="21" s="1"/>
  <c r="M2599" i="79" s="1"/>
  <c r="N2599" i="79" s="1"/>
  <c r="AQ79" i="21"/>
  <c r="AS79" i="21" s="1"/>
  <c r="M2685" i="79" s="1"/>
  <c r="N2685" i="79" s="1"/>
  <c r="AR74" i="21"/>
  <c r="AT74" i="21" s="1"/>
  <c r="M2594" i="79" s="1"/>
  <c r="N2594" i="79" s="1"/>
  <c r="AP93" i="21"/>
  <c r="AR93" i="21" s="1"/>
  <c r="AT93" i="21" s="1"/>
  <c r="M2613" i="79" s="1"/>
  <c r="N2613" i="79" s="1"/>
  <c r="T65" i="21"/>
  <c r="AP65" i="21"/>
  <c r="AQ65" i="21" s="1"/>
  <c r="AS65" i="21" s="1"/>
  <c r="M2671" i="79" s="1"/>
  <c r="N2671" i="79" s="1"/>
  <c r="T55" i="21"/>
  <c r="AP46" i="21"/>
  <c r="AR90" i="21"/>
  <c r="AT90" i="21" s="1"/>
  <c r="M2610" i="79" s="1"/>
  <c r="N2610" i="79" s="1"/>
  <c r="T53" i="21"/>
  <c r="AK170" i="21" s="1"/>
  <c r="I85" i="70" s="1"/>
  <c r="T90" i="21"/>
  <c r="T95" i="21"/>
  <c r="AP95" i="21"/>
  <c r="AQ95" i="21" s="1"/>
  <c r="AS95" i="21" s="1"/>
  <c r="M2701" i="79" s="1"/>
  <c r="N2701" i="79" s="1"/>
  <c r="AQ89" i="21"/>
  <c r="AS89" i="21" s="1"/>
  <c r="M2695" i="79" s="1"/>
  <c r="N2695" i="79" s="1"/>
  <c r="AR124" i="21"/>
  <c r="AT124" i="21" s="1"/>
  <c r="M2644" i="79" s="1"/>
  <c r="N2644" i="79" s="1"/>
  <c r="AP51" i="21"/>
  <c r="AQ51" i="21" s="1"/>
  <c r="AS51" i="21" s="1"/>
  <c r="M2657" i="79" s="1"/>
  <c r="N2657" i="79" s="1"/>
  <c r="AP57" i="21"/>
  <c r="AP94" i="21"/>
  <c r="T94" i="21"/>
  <c r="AP64" i="21"/>
  <c r="T64" i="21"/>
  <c r="T111" i="21"/>
  <c r="AR111" i="21"/>
  <c r="AT111" i="21" s="1"/>
  <c r="M2631" i="79" s="1"/>
  <c r="N2631" i="79" s="1"/>
  <c r="AP105" i="21"/>
  <c r="T105" i="21"/>
  <c r="T74" i="21"/>
  <c r="T79" i="21"/>
  <c r="T89" i="21"/>
  <c r="AP129" i="21"/>
  <c r="T129" i="21"/>
  <c r="AP110" i="21"/>
  <c r="T110" i="21"/>
  <c r="AP88" i="21"/>
  <c r="T88" i="21"/>
  <c r="AP78" i="21"/>
  <c r="T78" i="21"/>
  <c r="AP58" i="21"/>
  <c r="T58" i="21"/>
  <c r="AP92" i="21"/>
  <c r="T92" i="21"/>
  <c r="AP106" i="21"/>
  <c r="T106" i="21"/>
  <c r="AP96" i="21"/>
  <c r="T96" i="21"/>
  <c r="T124" i="21"/>
  <c r="AP112" i="21"/>
  <c r="T112" i="21"/>
  <c r="AP125" i="21"/>
  <c r="T125" i="21"/>
  <c r="AP130" i="21"/>
  <c r="T130" i="21"/>
  <c r="T128" i="21"/>
  <c r="AP83" i="21"/>
  <c r="AQ83" i="21" s="1"/>
  <c r="AS83" i="21" s="1"/>
  <c r="M2689" i="79" s="1"/>
  <c r="N2689" i="79" s="1"/>
  <c r="T75" i="21"/>
  <c r="AR75" i="21"/>
  <c r="AT75" i="21" s="1"/>
  <c r="M2595" i="79" s="1"/>
  <c r="N2595" i="79" s="1"/>
  <c r="AR49" i="21"/>
  <c r="AT49" i="21" s="1"/>
  <c r="M2569" i="79" s="1"/>
  <c r="N2569" i="79" s="1"/>
  <c r="AP60" i="21"/>
  <c r="T60" i="21"/>
  <c r="AP122" i="21"/>
  <c r="T122" i="21"/>
  <c r="AP85" i="21"/>
  <c r="T85" i="21"/>
  <c r="AP69" i="21"/>
  <c r="T69" i="21"/>
  <c r="AP76" i="21"/>
  <c r="T76" i="21"/>
  <c r="AP73" i="21"/>
  <c r="T73" i="21"/>
  <c r="AP99" i="21"/>
  <c r="T99" i="21"/>
  <c r="AP113" i="21"/>
  <c r="T113" i="21"/>
  <c r="T81" i="21"/>
  <c r="AP81" i="21"/>
  <c r="AP77" i="21"/>
  <c r="T77" i="21"/>
  <c r="T61" i="21"/>
  <c r="AP61" i="21"/>
  <c r="AP56" i="21"/>
  <c r="T56" i="21"/>
  <c r="AP103" i="21"/>
  <c r="T103" i="21"/>
  <c r="AR128" i="21"/>
  <c r="AT128" i="21" s="1"/>
  <c r="M2648" i="79" s="1"/>
  <c r="N2648" i="79" s="1"/>
  <c r="AP71" i="21"/>
  <c r="T71" i="21"/>
  <c r="AP80" i="21"/>
  <c r="T80" i="21"/>
  <c r="T47" i="21"/>
  <c r="AP47" i="21"/>
  <c r="AP97" i="21"/>
  <c r="T97" i="21"/>
  <c r="AP72" i="21"/>
  <c r="T72" i="21"/>
  <c r="T109" i="21"/>
  <c r="AP109" i="21"/>
  <c r="T49" i="21"/>
  <c r="AP101" i="21"/>
  <c r="T101" i="21"/>
  <c r="AP59" i="21"/>
  <c r="T59" i="21"/>
  <c r="AP104" i="21"/>
  <c r="T104" i="21"/>
  <c r="AP62" i="21"/>
  <c r="T62" i="21"/>
  <c r="AP117" i="21"/>
  <c r="T117" i="21"/>
  <c r="AP115" i="21"/>
  <c r="AR115" i="21" s="1"/>
  <c r="AT115" i="21" s="1"/>
  <c r="M2635" i="79" s="1"/>
  <c r="N2635" i="79" s="1"/>
  <c r="AP108" i="21"/>
  <c r="T108" i="21"/>
  <c r="AP67" i="21"/>
  <c r="T67" i="21"/>
  <c r="AP52" i="21"/>
  <c r="T52" i="21"/>
  <c r="AK167" i="21" s="1"/>
  <c r="I82" i="70" s="1"/>
  <c r="AP82" i="21"/>
  <c r="T82" i="21"/>
  <c r="AP70" i="21"/>
  <c r="T70" i="21"/>
  <c r="AP68" i="21"/>
  <c r="T68" i="21"/>
  <c r="AP98" i="21"/>
  <c r="T98" i="21"/>
  <c r="AP119" i="21"/>
  <c r="T119" i="21"/>
  <c r="AP118" i="21"/>
  <c r="T118" i="21"/>
  <c r="AP84" i="21"/>
  <c r="T84" i="21"/>
  <c r="T123" i="21"/>
  <c r="AP123" i="21"/>
  <c r="AP114" i="21"/>
  <c r="T114" i="21"/>
  <c r="AP100" i="21"/>
  <c r="T100" i="21"/>
  <c r="AP120" i="21"/>
  <c r="T120" i="21"/>
  <c r="AP86" i="21"/>
  <c r="T86" i="21"/>
  <c r="AP116" i="21"/>
  <c r="T116" i="21"/>
  <c r="AP121" i="21"/>
  <c r="T121" i="21"/>
  <c r="AP66" i="21"/>
  <c r="T66" i="21"/>
  <c r="AP126" i="21"/>
  <c r="T126" i="21"/>
  <c r="AP54" i="21"/>
  <c r="T54" i="21"/>
  <c r="T127" i="21"/>
  <c r="AP127" i="21"/>
  <c r="AP50" i="21"/>
  <c r="T50" i="21"/>
  <c r="AP102" i="21"/>
  <c r="T102" i="21"/>
  <c r="AP131" i="21"/>
  <c r="T131" i="21"/>
  <c r="AO52" i="19"/>
  <c r="AQ52" i="19" s="1"/>
  <c r="M2405" i="79" s="1"/>
  <c r="N2405" i="79" s="1"/>
  <c r="AN52" i="19"/>
  <c r="AP52" i="19" s="1"/>
  <c r="AO84" i="19"/>
  <c r="AQ84" i="19" s="1"/>
  <c r="M2437" i="79" s="1"/>
  <c r="N2437" i="79" s="1"/>
  <c r="AN84" i="19"/>
  <c r="AP84" i="19" s="1"/>
  <c r="AN71" i="19"/>
  <c r="AP71" i="19" s="1"/>
  <c r="AO71" i="19"/>
  <c r="AQ71" i="19" s="1"/>
  <c r="M2424" i="79" s="1"/>
  <c r="N2424" i="79" s="1"/>
  <c r="AN79" i="19"/>
  <c r="AP79" i="19" s="1"/>
  <c r="AO79" i="19"/>
  <c r="AQ79" i="19" s="1"/>
  <c r="M2432" i="79" s="1"/>
  <c r="N2432" i="79" s="1"/>
  <c r="AN58" i="19"/>
  <c r="AP58" i="19" s="1"/>
  <c r="AO58" i="19"/>
  <c r="AQ58" i="19" s="1"/>
  <c r="M2411" i="79" s="1"/>
  <c r="N2411" i="79" s="1"/>
  <c r="AN62" i="19"/>
  <c r="AP62" i="19" s="1"/>
  <c r="AO62" i="19"/>
  <c r="AQ62" i="19" s="1"/>
  <c r="M2415" i="79" s="1"/>
  <c r="N2415" i="79" s="1"/>
  <c r="AN50" i="19"/>
  <c r="AP50" i="19" s="1"/>
  <c r="AO50" i="19"/>
  <c r="AQ50" i="19" s="1"/>
  <c r="M2403" i="79" s="1"/>
  <c r="N2403" i="79" s="1"/>
  <c r="AO76" i="19"/>
  <c r="AQ76" i="19" s="1"/>
  <c r="M2429" i="79" s="1"/>
  <c r="N2429" i="79" s="1"/>
  <c r="AN76" i="19"/>
  <c r="AP76" i="19" s="1"/>
  <c r="AO92" i="19"/>
  <c r="AQ92" i="19" s="1"/>
  <c r="M2445" i="79" s="1"/>
  <c r="N2445" i="79" s="1"/>
  <c r="AN92" i="19"/>
  <c r="AP92" i="19" s="1"/>
  <c r="AN54" i="19"/>
  <c r="AP54" i="19" s="1"/>
  <c r="AO54" i="19"/>
  <c r="AQ54" i="19" s="1"/>
  <c r="M2407" i="79" s="1"/>
  <c r="N2407" i="79" s="1"/>
  <c r="AO60" i="19"/>
  <c r="AQ60" i="19" s="1"/>
  <c r="M2413" i="79" s="1"/>
  <c r="N2413" i="79" s="1"/>
  <c r="AN60" i="19"/>
  <c r="AP60" i="19" s="1"/>
  <c r="AN87" i="19"/>
  <c r="AP87" i="19" s="1"/>
  <c r="AO87" i="19"/>
  <c r="AQ87" i="19" s="1"/>
  <c r="M2440" i="79" s="1"/>
  <c r="N2440" i="79" s="1"/>
  <c r="AQ128" i="18"/>
  <c r="AR128" i="18" s="1"/>
  <c r="AT128" i="18" s="1"/>
  <c r="M2384" i="79" s="1"/>
  <c r="N2384" i="79" s="1"/>
  <c r="AQ136" i="18"/>
  <c r="AS136" i="18" s="1"/>
  <c r="AU136" i="18" s="1"/>
  <c r="M2304" i="79" s="1"/>
  <c r="N2304" i="79" s="1"/>
  <c r="AR108" i="18"/>
  <c r="AT108" i="18" s="1"/>
  <c r="M2364" i="79" s="1"/>
  <c r="N2364" i="79" s="1"/>
  <c r="T108" i="18"/>
  <c r="T100" i="18"/>
  <c r="T68" i="18"/>
  <c r="AQ96" i="18"/>
  <c r="AR96" i="18" s="1"/>
  <c r="AT96" i="18" s="1"/>
  <c r="M2352" i="79" s="1"/>
  <c r="N2352" i="79" s="1"/>
  <c r="AS97" i="18"/>
  <c r="AU97" i="18" s="1"/>
  <c r="M2265" i="79" s="1"/>
  <c r="N2265" i="79" s="1"/>
  <c r="T97" i="18"/>
  <c r="AQ113" i="18"/>
  <c r="AR113" i="18" s="1"/>
  <c r="AT113" i="18" s="1"/>
  <c r="M2369" i="79" s="1"/>
  <c r="N2369" i="79" s="1"/>
  <c r="AR114" i="18"/>
  <c r="AT114" i="18" s="1"/>
  <c r="M2370" i="79" s="1"/>
  <c r="N2370" i="79" s="1"/>
  <c r="T74" i="18"/>
  <c r="T144" i="18"/>
  <c r="AQ134" i="18"/>
  <c r="AS134" i="18" s="1"/>
  <c r="AU134" i="18" s="1"/>
  <c r="M2302" i="79" s="1"/>
  <c r="N2302" i="79" s="1"/>
  <c r="AQ110" i="18"/>
  <c r="AS110" i="18" s="1"/>
  <c r="AU110" i="18" s="1"/>
  <c r="M2278" i="79" s="1"/>
  <c r="N2278" i="79" s="1"/>
  <c r="AR74" i="18"/>
  <c r="AT74" i="18" s="1"/>
  <c r="M2330" i="79" s="1"/>
  <c r="N2330" i="79" s="1"/>
  <c r="AS74" i="18"/>
  <c r="AU74" i="18" s="1"/>
  <c r="M2242" i="79" s="1"/>
  <c r="N2242" i="79" s="1"/>
  <c r="T118" i="18"/>
  <c r="AS90" i="18"/>
  <c r="AU90" i="18" s="1"/>
  <c r="M2258" i="79" s="1"/>
  <c r="N2258" i="79" s="1"/>
  <c r="AQ122" i="18"/>
  <c r="AR122" i="18" s="1"/>
  <c r="AT122" i="18" s="1"/>
  <c r="M2378" i="79" s="1"/>
  <c r="N2378" i="79" s="1"/>
  <c r="AS82" i="18"/>
  <c r="AU82" i="18" s="1"/>
  <c r="M2250" i="79" s="1"/>
  <c r="N2250" i="79" s="1"/>
  <c r="T91" i="18"/>
  <c r="AS118" i="18"/>
  <c r="AU118" i="18" s="1"/>
  <c r="M2286" i="79" s="1"/>
  <c r="N2286" i="79" s="1"/>
  <c r="T138" i="18"/>
  <c r="T114" i="18"/>
  <c r="AR70" i="18"/>
  <c r="AT70" i="18" s="1"/>
  <c r="M2326" i="79" s="1"/>
  <c r="N2326" i="79" s="1"/>
  <c r="AS64" i="18"/>
  <c r="AU64" i="18" s="1"/>
  <c r="M2232" i="79" s="1"/>
  <c r="N2232" i="79" s="1"/>
  <c r="AS65" i="18"/>
  <c r="AU65" i="18" s="1"/>
  <c r="M2233" i="79" s="1"/>
  <c r="N2233" i="79" s="1"/>
  <c r="T64" i="18"/>
  <c r="AS145" i="18"/>
  <c r="AU145" i="18" s="1"/>
  <c r="M2313" i="79" s="1"/>
  <c r="N2313" i="79" s="1"/>
  <c r="AQ93" i="18"/>
  <c r="AR93" i="18" s="1"/>
  <c r="AT93" i="18" s="1"/>
  <c r="M2349" i="79" s="1"/>
  <c r="N2349" i="79" s="1"/>
  <c r="AQ129" i="18"/>
  <c r="T78" i="18"/>
  <c r="AR78" i="18"/>
  <c r="AT78" i="18" s="1"/>
  <c r="M2334" i="79" s="1"/>
  <c r="N2334" i="79" s="1"/>
  <c r="T121" i="18"/>
  <c r="T145" i="18"/>
  <c r="AS86" i="18"/>
  <c r="AU86" i="18" s="1"/>
  <c r="M2254" i="79" s="1"/>
  <c r="N2254" i="79" s="1"/>
  <c r="AR86" i="18"/>
  <c r="AT86" i="18" s="1"/>
  <c r="M2342" i="79" s="1"/>
  <c r="N2342" i="79" s="1"/>
  <c r="AQ81" i="18"/>
  <c r="AR81" i="18" s="1"/>
  <c r="AT81" i="18" s="1"/>
  <c r="M2337" i="79" s="1"/>
  <c r="N2337" i="79" s="1"/>
  <c r="T86" i="18"/>
  <c r="T125" i="18"/>
  <c r="T82" i="18"/>
  <c r="AS100" i="18"/>
  <c r="AU100" i="18" s="1"/>
  <c r="M2268" i="79" s="1"/>
  <c r="N2268" i="79" s="1"/>
  <c r="AR125" i="18"/>
  <c r="AT125" i="18" s="1"/>
  <c r="M2381" i="79" s="1"/>
  <c r="N2381" i="79" s="1"/>
  <c r="AQ132" i="18"/>
  <c r="AR132" i="18" s="1"/>
  <c r="AT132" i="18" s="1"/>
  <c r="M2388" i="79" s="1"/>
  <c r="N2388" i="79" s="1"/>
  <c r="AQ72" i="18"/>
  <c r="AR72" i="18" s="1"/>
  <c r="AT72" i="18" s="1"/>
  <c r="M2328" i="79" s="1"/>
  <c r="N2328" i="79" s="1"/>
  <c r="T70" i="18"/>
  <c r="T77" i="18"/>
  <c r="T76" i="18"/>
  <c r="AQ61" i="18"/>
  <c r="AS61" i="18" s="1"/>
  <c r="AU61" i="18" s="1"/>
  <c r="M2229" i="79" s="1"/>
  <c r="N2229" i="79" s="1"/>
  <c r="T133" i="18"/>
  <c r="AQ62" i="18"/>
  <c r="AR62" i="18" s="1"/>
  <c r="AT62" i="18" s="1"/>
  <c r="M2318" i="79" s="1"/>
  <c r="N2318" i="79" s="1"/>
  <c r="T109" i="18"/>
  <c r="T90" i="18"/>
  <c r="AQ116" i="18"/>
  <c r="T116" i="18"/>
  <c r="AQ106" i="18"/>
  <c r="T106" i="18"/>
  <c r="AQ89" i="18"/>
  <c r="AS89" i="18" s="1"/>
  <c r="AU89" i="18" s="1"/>
  <c r="M2257" i="79" s="1"/>
  <c r="N2257" i="79" s="1"/>
  <c r="AS121" i="18"/>
  <c r="AU121" i="18" s="1"/>
  <c r="M2289" i="79" s="1"/>
  <c r="N2289" i="79" s="1"/>
  <c r="AQ85" i="18"/>
  <c r="AR85" i="18" s="1"/>
  <c r="AT85" i="18" s="1"/>
  <c r="M2341" i="79" s="1"/>
  <c r="N2341" i="79" s="1"/>
  <c r="AS94" i="18"/>
  <c r="AU94" i="18" s="1"/>
  <c r="M2262" i="79" s="1"/>
  <c r="N2262" i="79" s="1"/>
  <c r="AR94" i="18"/>
  <c r="AT94" i="18" s="1"/>
  <c r="M2350" i="79" s="1"/>
  <c r="N2350" i="79" s="1"/>
  <c r="T117" i="18"/>
  <c r="AQ117" i="18"/>
  <c r="AR107" i="18"/>
  <c r="AT107" i="18" s="1"/>
  <c r="M2363" i="79" s="1"/>
  <c r="N2363" i="79" s="1"/>
  <c r="AS107" i="18"/>
  <c r="AU107" i="18" s="1"/>
  <c r="M2275" i="79" s="1"/>
  <c r="N2275" i="79" s="1"/>
  <c r="T124" i="18"/>
  <c r="AQ124" i="18"/>
  <c r="T60" i="18"/>
  <c r="AQ60" i="18"/>
  <c r="AQ101" i="18"/>
  <c r="T101" i="18"/>
  <c r="AQ102" i="18"/>
  <c r="T102" i="18"/>
  <c r="AR133" i="18"/>
  <c r="AT133" i="18" s="1"/>
  <c r="M2389" i="79" s="1"/>
  <c r="N2389" i="79" s="1"/>
  <c r="AS133" i="18"/>
  <c r="AU133" i="18" s="1"/>
  <c r="M2301" i="79" s="1"/>
  <c r="N2301" i="79" s="1"/>
  <c r="T107" i="18"/>
  <c r="AQ130" i="18"/>
  <c r="T130" i="18"/>
  <c r="AQ98" i="18"/>
  <c r="T98" i="18"/>
  <c r="AQ92" i="18"/>
  <c r="T92" i="18"/>
  <c r="AQ139" i="18"/>
  <c r="T139" i="18"/>
  <c r="T66" i="18"/>
  <c r="AQ66" i="18"/>
  <c r="AS142" i="18"/>
  <c r="AU142" i="18" s="1"/>
  <c r="M2310" i="79" s="1"/>
  <c r="N2310" i="79" s="1"/>
  <c r="AR142" i="18"/>
  <c r="AT142" i="18" s="1"/>
  <c r="M2398" i="79" s="1"/>
  <c r="N2398" i="79" s="1"/>
  <c r="T94" i="18"/>
  <c r="AS73" i="18"/>
  <c r="AU73" i="18" s="1"/>
  <c r="M2241" i="79" s="1"/>
  <c r="N2241" i="79" s="1"/>
  <c r="T69" i="18"/>
  <c r="AR138" i="18"/>
  <c r="AT138" i="18" s="1"/>
  <c r="M2394" i="79" s="1"/>
  <c r="N2394" i="79" s="1"/>
  <c r="AS138" i="18"/>
  <c r="AU138" i="18" s="1"/>
  <c r="M2306" i="79" s="1"/>
  <c r="N2306" i="79" s="1"/>
  <c r="AS76" i="18"/>
  <c r="AU76" i="18" s="1"/>
  <c r="M2244" i="79" s="1"/>
  <c r="N2244" i="79" s="1"/>
  <c r="AQ126" i="18"/>
  <c r="T126" i="18"/>
  <c r="AQ141" i="18"/>
  <c r="T141" i="18"/>
  <c r="T73" i="18"/>
  <c r="AQ75" i="18"/>
  <c r="T75" i="18"/>
  <c r="AQ71" i="18"/>
  <c r="T71" i="18"/>
  <c r="AQ99" i="18"/>
  <c r="T99" i="18"/>
  <c r="AQ111" i="18"/>
  <c r="T111" i="18"/>
  <c r="AQ123" i="18"/>
  <c r="T123" i="18"/>
  <c r="AQ131" i="18"/>
  <c r="T131" i="18"/>
  <c r="AQ59" i="18"/>
  <c r="T59" i="18"/>
  <c r="AI151" i="18" s="1"/>
  <c r="AQ135" i="18"/>
  <c r="T135" i="18"/>
  <c r="AR109" i="18"/>
  <c r="AT109" i="18" s="1"/>
  <c r="M2365" i="79" s="1"/>
  <c r="N2365" i="79" s="1"/>
  <c r="AS109" i="18"/>
  <c r="AU109" i="18" s="1"/>
  <c r="M2277" i="79" s="1"/>
  <c r="N2277" i="79" s="1"/>
  <c r="AQ143" i="18"/>
  <c r="T143" i="18"/>
  <c r="AQ127" i="18"/>
  <c r="T127" i="18"/>
  <c r="AQ137" i="18"/>
  <c r="T137" i="18"/>
  <c r="AQ63" i="18"/>
  <c r="T63" i="18"/>
  <c r="AQ120" i="18"/>
  <c r="T120" i="18"/>
  <c r="AQ119" i="18"/>
  <c r="T119" i="18"/>
  <c r="AR144" i="18"/>
  <c r="AT144" i="18" s="1"/>
  <c r="M2400" i="79" s="1"/>
  <c r="N2400" i="79" s="1"/>
  <c r="AS144" i="18"/>
  <c r="AU144" i="18" s="1"/>
  <c r="M2312" i="79" s="1"/>
  <c r="N2312" i="79" s="1"/>
  <c r="AQ88" i="18"/>
  <c r="T88" i="18"/>
  <c r="AR69" i="18"/>
  <c r="AT69" i="18" s="1"/>
  <c r="M2325" i="79" s="1"/>
  <c r="N2325" i="79" s="1"/>
  <c r="AS69" i="18"/>
  <c r="AU69" i="18" s="1"/>
  <c r="M2237" i="79" s="1"/>
  <c r="N2237" i="79" s="1"/>
  <c r="AQ87" i="18"/>
  <c r="T87" i="18"/>
  <c r="AR91" i="18"/>
  <c r="AT91" i="18" s="1"/>
  <c r="M2347" i="79" s="1"/>
  <c r="N2347" i="79" s="1"/>
  <c r="AS91" i="18"/>
  <c r="AU91" i="18" s="1"/>
  <c r="M2259" i="79" s="1"/>
  <c r="N2259" i="79" s="1"/>
  <c r="AQ83" i="18"/>
  <c r="T83" i="18"/>
  <c r="AQ67" i="18"/>
  <c r="T67" i="18"/>
  <c r="AQ140" i="18"/>
  <c r="T140" i="18"/>
  <c r="AQ104" i="18"/>
  <c r="T104" i="18"/>
  <c r="AQ95" i="18"/>
  <c r="T95" i="18"/>
  <c r="AR77" i="18"/>
  <c r="AT77" i="18" s="1"/>
  <c r="M2333" i="79" s="1"/>
  <c r="N2333" i="79" s="1"/>
  <c r="AS77" i="18"/>
  <c r="AU77" i="18" s="1"/>
  <c r="M2245" i="79" s="1"/>
  <c r="N2245" i="79" s="1"/>
  <c r="AQ84" i="18"/>
  <c r="T84" i="18"/>
  <c r="AQ79" i="18"/>
  <c r="T79" i="18"/>
  <c r="AQ115" i="18"/>
  <c r="T115" i="18"/>
  <c r="AQ105" i="18"/>
  <c r="T105" i="18"/>
  <c r="AQ103" i="18"/>
  <c r="T103" i="18"/>
  <c r="AQ112" i="18"/>
  <c r="T112" i="18"/>
  <c r="AR95" i="17"/>
  <c r="AT95" i="17" s="1"/>
  <c r="M1821" i="79" s="1"/>
  <c r="N1821" i="79" s="1"/>
  <c r="AQ95" i="17"/>
  <c r="AS95" i="17" s="1"/>
  <c r="M1903" i="79" s="1"/>
  <c r="N1903" i="79" s="1"/>
  <c r="AQ80" i="17"/>
  <c r="AS80" i="17" s="1"/>
  <c r="M1888" i="79" s="1"/>
  <c r="N1888" i="79" s="1"/>
  <c r="AR80" i="17"/>
  <c r="AT80" i="17" s="1"/>
  <c r="M1806" i="79" s="1"/>
  <c r="N1806" i="79" s="1"/>
  <c r="AQ115" i="17"/>
  <c r="AS115" i="17" s="1"/>
  <c r="M1923" i="79" s="1"/>
  <c r="N1923" i="79" s="1"/>
  <c r="AR115" i="17"/>
  <c r="AT115" i="17" s="1"/>
  <c r="M1841" i="79" s="1"/>
  <c r="N1841" i="79" s="1"/>
  <c r="AQ75" i="17"/>
  <c r="AS75" i="17" s="1"/>
  <c r="M1883" i="79" s="1"/>
  <c r="N1883" i="79" s="1"/>
  <c r="AQ99" i="17"/>
  <c r="AS99" i="17" s="1"/>
  <c r="M1907" i="79" s="1"/>
  <c r="N1907" i="79" s="1"/>
  <c r="AR99" i="17"/>
  <c r="AT99" i="17" s="1"/>
  <c r="M1825" i="79" s="1"/>
  <c r="N1825" i="79" s="1"/>
  <c r="AR139" i="17"/>
  <c r="AT139" i="17" s="1"/>
  <c r="M1865" i="79" s="1"/>
  <c r="N1865" i="79" s="1"/>
  <c r="AQ139" i="17"/>
  <c r="AS139" i="17" s="1"/>
  <c r="M1947" i="79" s="1"/>
  <c r="N1947" i="79" s="1"/>
  <c r="AQ123" i="17"/>
  <c r="AS123" i="17" s="1"/>
  <c r="M1931" i="79" s="1"/>
  <c r="N1931" i="79" s="1"/>
  <c r="AR123" i="17"/>
  <c r="AT123" i="17" s="1"/>
  <c r="M1849" i="79" s="1"/>
  <c r="N1849" i="79" s="1"/>
  <c r="AR72" i="17"/>
  <c r="AT72" i="17" s="1"/>
  <c r="M1798" i="79" s="1"/>
  <c r="N1798" i="79" s="1"/>
  <c r="AQ72" i="17"/>
  <c r="AN46" i="16"/>
  <c r="AP46" i="16" s="1"/>
  <c r="M1396" i="79" s="1"/>
  <c r="N1396" i="79" s="1"/>
  <c r="AM46" i="16"/>
  <c r="AO46" i="16" s="1"/>
  <c r="M1474" i="79" s="1"/>
  <c r="N1474" i="79" s="1"/>
  <c r="AQ58" i="18"/>
  <c r="R72" i="17"/>
  <c r="AH160" i="17" s="1"/>
  <c r="G23" i="69" s="1"/>
  <c r="Q26" i="13"/>
  <c r="P23" i="37" s="1"/>
  <c r="Q27" i="13"/>
  <c r="AG145" i="64" l="1"/>
  <c r="F386" i="71" s="1"/>
  <c r="D38" i="78" s="1"/>
  <c r="AG146" i="64"/>
  <c r="F387" i="71" s="1"/>
  <c r="AH145" i="64"/>
  <c r="G386" i="71" s="1"/>
  <c r="E38" i="78" s="1"/>
  <c r="AH146" i="64"/>
  <c r="G387" i="71" s="1"/>
  <c r="AH137" i="63"/>
  <c r="G341" i="71" s="1"/>
  <c r="E39" i="78" s="1"/>
  <c r="AH144" i="63"/>
  <c r="G348" i="71" s="1"/>
  <c r="AG137" i="63"/>
  <c r="F341" i="71" s="1"/>
  <c r="AG144" i="63"/>
  <c r="F348" i="71" s="1"/>
  <c r="S57" i="65"/>
  <c r="AM164" i="65" s="1"/>
  <c r="K337" i="71" s="1"/>
  <c r="AL164" i="65"/>
  <c r="J337" i="71" s="1"/>
  <c r="S51" i="65"/>
  <c r="AM146" i="65" s="1"/>
  <c r="K319" i="71" s="1"/>
  <c r="AL152" i="57"/>
  <c r="J280" i="71" s="1"/>
  <c r="AL150" i="57"/>
  <c r="J278" i="71" s="1"/>
  <c r="AL149" i="57"/>
  <c r="J277" i="71" s="1"/>
  <c r="AL147" i="57"/>
  <c r="J275" i="71" s="1"/>
  <c r="AK149" i="57"/>
  <c r="I277" i="71" s="1"/>
  <c r="AK147" i="57"/>
  <c r="I275" i="71" s="1"/>
  <c r="AL146" i="57"/>
  <c r="J274" i="71" s="1"/>
  <c r="AL144" i="57"/>
  <c r="J272" i="71" s="1"/>
  <c r="AK146" i="57"/>
  <c r="I274" i="71" s="1"/>
  <c r="AK144" i="57"/>
  <c r="I272" i="71" s="1"/>
  <c r="AK143" i="57"/>
  <c r="I271" i="71" s="1"/>
  <c r="AK141" i="57"/>
  <c r="I269" i="71" s="1"/>
  <c r="AL143" i="57"/>
  <c r="J271" i="71" s="1"/>
  <c r="AL141" i="57"/>
  <c r="J269" i="71" s="1"/>
  <c r="S55" i="57"/>
  <c r="AK152" i="57"/>
  <c r="I280" i="71" s="1"/>
  <c r="S52" i="57"/>
  <c r="AL155" i="55"/>
  <c r="J244" i="71" s="1"/>
  <c r="AL153" i="55"/>
  <c r="J242" i="71" s="1"/>
  <c r="AL152" i="55"/>
  <c r="J241" i="71" s="1"/>
  <c r="AL150" i="55"/>
  <c r="J239" i="71" s="1"/>
  <c r="AL149" i="55"/>
  <c r="J238" i="71" s="1"/>
  <c r="AL147" i="55"/>
  <c r="J236" i="71" s="1"/>
  <c r="AL146" i="55"/>
  <c r="J235" i="71" s="1"/>
  <c r="AL144" i="55"/>
  <c r="J233" i="71" s="1"/>
  <c r="AL169" i="68"/>
  <c r="J232" i="71" s="1"/>
  <c r="AL167" i="68"/>
  <c r="J230" i="71" s="1"/>
  <c r="AK169" i="68"/>
  <c r="I232" i="71" s="1"/>
  <c r="AK167" i="68"/>
  <c r="I230" i="71" s="1"/>
  <c r="AL166" i="68"/>
  <c r="J229" i="71" s="1"/>
  <c r="AL164" i="68"/>
  <c r="J227" i="71" s="1"/>
  <c r="AK166" i="68"/>
  <c r="I229" i="71" s="1"/>
  <c r="AK164" i="68"/>
  <c r="I227" i="71" s="1"/>
  <c r="AK163" i="68"/>
  <c r="I226" i="71" s="1"/>
  <c r="AK161" i="68"/>
  <c r="I224" i="71" s="1"/>
  <c r="AK160" i="68"/>
  <c r="I223" i="71" s="1"/>
  <c r="AK158" i="68"/>
  <c r="I221" i="71" s="1"/>
  <c r="AL160" i="68"/>
  <c r="J223" i="71" s="1"/>
  <c r="AL158" i="68"/>
  <c r="J221" i="71" s="1"/>
  <c r="AK157" i="68"/>
  <c r="I220" i="71" s="1"/>
  <c r="AK155" i="68"/>
  <c r="I218" i="71" s="1"/>
  <c r="AL157" i="68"/>
  <c r="J220" i="71" s="1"/>
  <c r="AL155" i="68"/>
  <c r="J218" i="71" s="1"/>
  <c r="AK154" i="68"/>
  <c r="I217" i="71" s="1"/>
  <c r="AK152" i="68"/>
  <c r="I215" i="71" s="1"/>
  <c r="AL154" i="68"/>
  <c r="J217" i="71" s="1"/>
  <c r="AL152" i="68"/>
  <c r="J215" i="71" s="1"/>
  <c r="AL151" i="68"/>
  <c r="J214" i="71" s="1"/>
  <c r="AL149" i="68"/>
  <c r="J212" i="71" s="1"/>
  <c r="S121" i="68"/>
  <c r="S82" i="68"/>
  <c r="S54" i="68"/>
  <c r="AL163" i="68"/>
  <c r="J226" i="71" s="1"/>
  <c r="S50" i="68"/>
  <c r="AK151" i="68"/>
  <c r="I214" i="71" s="1"/>
  <c r="S48" i="68"/>
  <c r="AM145" i="68" s="1"/>
  <c r="K208" i="71" s="1"/>
  <c r="AL134" i="68"/>
  <c r="J197" i="71" s="1"/>
  <c r="AL136" i="68"/>
  <c r="J199" i="71" s="1"/>
  <c r="AL184" i="53"/>
  <c r="J196" i="71" s="1"/>
  <c r="AL182" i="53"/>
  <c r="J194" i="71" s="1"/>
  <c r="AK184" i="53"/>
  <c r="I196" i="71" s="1"/>
  <c r="AK182" i="53"/>
  <c r="I194" i="71" s="1"/>
  <c r="AK181" i="53"/>
  <c r="I193" i="71" s="1"/>
  <c r="AK179" i="53"/>
  <c r="I191" i="71" s="1"/>
  <c r="AL181" i="53"/>
  <c r="J193" i="71" s="1"/>
  <c r="AL179" i="53"/>
  <c r="J191" i="71" s="1"/>
  <c r="AL178" i="53"/>
  <c r="J190" i="71" s="1"/>
  <c r="AL176" i="53"/>
  <c r="J188" i="71" s="1"/>
  <c r="AK178" i="53"/>
  <c r="I190" i="71" s="1"/>
  <c r="AK176" i="53"/>
  <c r="I188" i="71" s="1"/>
  <c r="AM178" i="53"/>
  <c r="K190" i="71" s="1"/>
  <c r="AM176" i="53"/>
  <c r="K188" i="71" s="1"/>
  <c r="AL160" i="53"/>
  <c r="J172" i="71" s="1"/>
  <c r="AL158" i="53"/>
  <c r="J170" i="71" s="1"/>
  <c r="AK157" i="53"/>
  <c r="I169" i="71" s="1"/>
  <c r="AK155" i="53"/>
  <c r="I167" i="71" s="1"/>
  <c r="AL154" i="53"/>
  <c r="J166" i="71" s="1"/>
  <c r="AL152" i="53"/>
  <c r="J164" i="71" s="1"/>
  <c r="AK154" i="53"/>
  <c r="I166" i="71" s="1"/>
  <c r="AK152" i="53"/>
  <c r="I164" i="71" s="1"/>
  <c r="R60" i="53"/>
  <c r="AK160" i="53"/>
  <c r="I172" i="71" s="1"/>
  <c r="R64" i="53"/>
  <c r="AM172" i="53" s="1"/>
  <c r="K184" i="71" s="1"/>
  <c r="AL172" i="53"/>
  <c r="J184" i="71" s="1"/>
  <c r="R59" i="53"/>
  <c r="AL157" i="53"/>
  <c r="J169" i="71" s="1"/>
  <c r="R65" i="53"/>
  <c r="AM175" i="53" s="1"/>
  <c r="K187" i="71" s="1"/>
  <c r="AK175" i="53"/>
  <c r="I187" i="71" s="1"/>
  <c r="AC148" i="58"/>
  <c r="F130" i="71" s="1"/>
  <c r="AC146" i="58"/>
  <c r="F128" i="71" s="1"/>
  <c r="AD148" i="58"/>
  <c r="G130" i="71" s="1"/>
  <c r="AD146" i="58"/>
  <c r="G128" i="71" s="1"/>
  <c r="AC145" i="58"/>
  <c r="F127" i="71" s="1"/>
  <c r="AC143" i="58"/>
  <c r="F125" i="71" s="1"/>
  <c r="AD145" i="58"/>
  <c r="G127" i="71" s="1"/>
  <c r="AD143" i="58"/>
  <c r="G125" i="71" s="1"/>
  <c r="E41" i="78" s="1"/>
  <c r="AC178" i="58"/>
  <c r="F160" i="71" s="1"/>
  <c r="AM173" i="67"/>
  <c r="G106" i="71" s="1"/>
  <c r="AQ171" i="67"/>
  <c r="K104" i="71" s="1"/>
  <c r="AO171" i="67"/>
  <c r="I104" i="71" s="1"/>
  <c r="AL171" i="67"/>
  <c r="F104" i="71" s="1"/>
  <c r="AP173" i="67"/>
  <c r="J106" i="71" s="1"/>
  <c r="AQ173" i="67"/>
  <c r="K106" i="71" s="1"/>
  <c r="AL173" i="67"/>
  <c r="F106" i="71" s="1"/>
  <c r="AM171" i="67"/>
  <c r="G104" i="71" s="1"/>
  <c r="AN173" i="67"/>
  <c r="H106" i="71" s="1"/>
  <c r="AN171" i="67"/>
  <c r="H104" i="71" s="1"/>
  <c r="AP171" i="67"/>
  <c r="J104" i="71" s="1"/>
  <c r="AO173" i="67"/>
  <c r="I106" i="71" s="1"/>
  <c r="AM170" i="67"/>
  <c r="G103" i="71" s="1"/>
  <c r="AQ168" i="67"/>
  <c r="K101" i="71" s="1"/>
  <c r="AL168" i="67"/>
  <c r="F101" i="71" s="1"/>
  <c r="AO168" i="67"/>
  <c r="I101" i="71" s="1"/>
  <c r="AO170" i="67"/>
  <c r="I103" i="71" s="1"/>
  <c r="AN170" i="67"/>
  <c r="H103" i="71" s="1"/>
  <c r="AN168" i="67"/>
  <c r="H101" i="71" s="1"/>
  <c r="AQ170" i="67"/>
  <c r="K103" i="71" s="1"/>
  <c r="AM168" i="67"/>
  <c r="G101" i="71" s="1"/>
  <c r="AP170" i="67"/>
  <c r="J103" i="71" s="1"/>
  <c r="AP168" i="67"/>
  <c r="J101" i="71" s="1"/>
  <c r="AL170" i="67"/>
  <c r="F103" i="71" s="1"/>
  <c r="AM165" i="67"/>
  <c r="G98" i="71" s="1"/>
  <c r="AM167" i="67"/>
  <c r="G100" i="71" s="1"/>
  <c r="AO161" i="67"/>
  <c r="I94" i="71" s="1"/>
  <c r="AM160" i="67"/>
  <c r="G93" i="71" s="1"/>
  <c r="AQ161" i="67"/>
  <c r="K94" i="71" s="1"/>
  <c r="AL161" i="67"/>
  <c r="F94" i="71" s="1"/>
  <c r="AN161" i="67"/>
  <c r="H94" i="71" s="1"/>
  <c r="AL160" i="67"/>
  <c r="F93" i="71" s="1"/>
  <c r="AM161" i="67"/>
  <c r="G94" i="71" s="1"/>
  <c r="AO160" i="67"/>
  <c r="I93" i="71" s="1"/>
  <c r="AN160" i="67"/>
  <c r="H93" i="71" s="1"/>
  <c r="AP160" i="67"/>
  <c r="J93" i="71" s="1"/>
  <c r="AP161" i="67"/>
  <c r="J94" i="71" s="1"/>
  <c r="AQ160" i="67"/>
  <c r="K93" i="71" s="1"/>
  <c r="AP158" i="67"/>
  <c r="J91" i="71" s="1"/>
  <c r="AO158" i="67"/>
  <c r="I91" i="71" s="1"/>
  <c r="AL157" i="67"/>
  <c r="F90" i="71" s="1"/>
  <c r="AM158" i="67"/>
  <c r="G91" i="71" s="1"/>
  <c r="AM156" i="67"/>
  <c r="G89" i="71" s="1"/>
  <c r="AO157" i="67"/>
  <c r="I90" i="71" s="1"/>
  <c r="AQ158" i="67"/>
  <c r="K91" i="71" s="1"/>
  <c r="AP157" i="67"/>
  <c r="J90" i="71" s="1"/>
  <c r="AN157" i="67"/>
  <c r="H90" i="71" s="1"/>
  <c r="AQ157" i="67"/>
  <c r="K90" i="71" s="1"/>
  <c r="AL158" i="67"/>
  <c r="F91" i="71" s="1"/>
  <c r="AM157" i="67"/>
  <c r="G90" i="71" s="1"/>
  <c r="AN158" i="67"/>
  <c r="H91" i="71" s="1"/>
  <c r="T68" i="51"/>
  <c r="AM163" i="51" s="1"/>
  <c r="K56" i="71" s="1"/>
  <c r="AL163" i="51"/>
  <c r="J56" i="71" s="1"/>
  <c r="AL162" i="51"/>
  <c r="J55" i="71" s="1"/>
  <c r="AL160" i="51"/>
  <c r="J53" i="71" s="1"/>
  <c r="AK162" i="51"/>
  <c r="I55" i="71" s="1"/>
  <c r="AK160" i="51"/>
  <c r="I53" i="71" s="1"/>
  <c r="T71" i="51"/>
  <c r="AL171" i="66"/>
  <c r="J51" i="71" s="1"/>
  <c r="AL170" i="66"/>
  <c r="J50" i="71" s="1"/>
  <c r="AK171" i="66"/>
  <c r="I51" i="71" s="1"/>
  <c r="AK170" i="66"/>
  <c r="I50" i="71" s="1"/>
  <c r="AL168" i="66"/>
  <c r="J48" i="71" s="1"/>
  <c r="AL167" i="66"/>
  <c r="J47" i="71" s="1"/>
  <c r="AK168" i="66"/>
  <c r="I48" i="71" s="1"/>
  <c r="AK167" i="66"/>
  <c r="I47" i="71" s="1"/>
  <c r="AK165" i="66"/>
  <c r="I45" i="71" s="1"/>
  <c r="AK164" i="66"/>
  <c r="I44" i="71" s="1"/>
  <c r="AL165" i="66"/>
  <c r="J45" i="71" s="1"/>
  <c r="AL164" i="66"/>
  <c r="J44" i="71" s="1"/>
  <c r="AL162" i="66"/>
  <c r="J42" i="71" s="1"/>
  <c r="AL161" i="66"/>
  <c r="J41" i="71" s="1"/>
  <c r="AK162" i="66"/>
  <c r="I42" i="71" s="1"/>
  <c r="AK161" i="66"/>
  <c r="I41" i="71" s="1"/>
  <c r="AK159" i="66"/>
  <c r="I39" i="71" s="1"/>
  <c r="AK158" i="66"/>
  <c r="I38" i="71" s="1"/>
  <c r="AL156" i="66"/>
  <c r="J36" i="71" s="1"/>
  <c r="AL155" i="66"/>
  <c r="J35" i="71" s="1"/>
  <c r="AK156" i="66"/>
  <c r="I36" i="71" s="1"/>
  <c r="AK155" i="66"/>
  <c r="I35" i="71" s="1"/>
  <c r="AK153" i="66"/>
  <c r="I33" i="71" s="1"/>
  <c r="AK152" i="66"/>
  <c r="I32" i="71" s="1"/>
  <c r="AL150" i="66"/>
  <c r="J30" i="71" s="1"/>
  <c r="AL149" i="66"/>
  <c r="J29" i="71" s="1"/>
  <c r="AK150" i="66"/>
  <c r="I30" i="71" s="1"/>
  <c r="AK149" i="66"/>
  <c r="I29" i="71" s="1"/>
  <c r="AL147" i="66"/>
  <c r="J27" i="71" s="1"/>
  <c r="AL146" i="66"/>
  <c r="J26" i="71" s="1"/>
  <c r="AK147" i="66"/>
  <c r="I27" i="71" s="1"/>
  <c r="AK146" i="66"/>
  <c r="I26" i="71" s="1"/>
  <c r="AL144" i="66"/>
  <c r="J24" i="71" s="1"/>
  <c r="AL143" i="66"/>
  <c r="J23" i="71" s="1"/>
  <c r="AK144" i="66"/>
  <c r="I24" i="71" s="1"/>
  <c r="AK143" i="66"/>
  <c r="I23" i="71" s="1"/>
  <c r="AL141" i="66"/>
  <c r="J21" i="71" s="1"/>
  <c r="AL140" i="66"/>
  <c r="J20" i="71" s="1"/>
  <c r="AK141" i="66"/>
  <c r="I21" i="71" s="1"/>
  <c r="AK140" i="66"/>
  <c r="I20" i="71" s="1"/>
  <c r="Q56" i="66"/>
  <c r="AL159" i="66"/>
  <c r="J39" i="71" s="1"/>
  <c r="Q54" i="66"/>
  <c r="AL153" i="66"/>
  <c r="J33" i="71" s="1"/>
  <c r="AK137" i="66"/>
  <c r="I17" i="71" s="1"/>
  <c r="AK138" i="66"/>
  <c r="I18" i="71" s="1"/>
  <c r="AL137" i="66"/>
  <c r="J17" i="71" s="1"/>
  <c r="AL138" i="66"/>
  <c r="J18" i="71" s="1"/>
  <c r="Q49" i="66"/>
  <c r="AL132" i="31"/>
  <c r="K379" i="70" s="1"/>
  <c r="AL130" i="31"/>
  <c r="K377" i="70" s="1"/>
  <c r="AL160" i="30"/>
  <c r="K358" i="70" s="1"/>
  <c r="AL158" i="30"/>
  <c r="K356" i="70" s="1"/>
  <c r="AL157" i="30"/>
  <c r="K355" i="70" s="1"/>
  <c r="AL155" i="30"/>
  <c r="K353" i="70" s="1"/>
  <c r="AL154" i="30"/>
  <c r="K352" i="70" s="1"/>
  <c r="AL152" i="30"/>
  <c r="K350" i="70" s="1"/>
  <c r="AL151" i="30"/>
  <c r="K349" i="70" s="1"/>
  <c r="AL149" i="30"/>
  <c r="K347" i="70" s="1"/>
  <c r="AL148" i="30"/>
  <c r="K346" i="70" s="1"/>
  <c r="AL146" i="30"/>
  <c r="K344" i="70" s="1"/>
  <c r="AL145" i="30"/>
  <c r="K343" i="70" s="1"/>
  <c r="AL143" i="30"/>
  <c r="K341" i="70" s="1"/>
  <c r="AG136" i="29"/>
  <c r="G485" i="70" s="1"/>
  <c r="AG137" i="29"/>
  <c r="G486" i="70" s="1"/>
  <c r="AH136" i="29"/>
  <c r="H485" i="70" s="1"/>
  <c r="E24" i="78" s="1"/>
  <c r="AH137" i="29"/>
  <c r="H486" i="70" s="1"/>
  <c r="AH141" i="28"/>
  <c r="H453" i="70" s="1"/>
  <c r="AH140" i="28"/>
  <c r="H452" i="70" s="1"/>
  <c r="AH168" i="28"/>
  <c r="H480" i="70" s="1"/>
  <c r="AG165" i="28"/>
  <c r="G477" i="70" s="1"/>
  <c r="AG141" i="28"/>
  <c r="G453" i="70" s="1"/>
  <c r="AH137" i="28"/>
  <c r="H449" i="70" s="1"/>
  <c r="AH138" i="28"/>
  <c r="H450" i="70" s="1"/>
  <c r="AG137" i="28"/>
  <c r="G449" i="70" s="1"/>
  <c r="AG138" i="28"/>
  <c r="G450" i="70" s="1"/>
  <c r="AL170" i="27"/>
  <c r="K340" i="70" s="1"/>
  <c r="AL168" i="27"/>
  <c r="K338" i="70" s="1"/>
  <c r="AK170" i="27"/>
  <c r="J340" i="70" s="1"/>
  <c r="AK168" i="27"/>
  <c r="J338" i="70" s="1"/>
  <c r="AL167" i="27"/>
  <c r="K337" i="70" s="1"/>
  <c r="AL165" i="27"/>
  <c r="K335" i="70" s="1"/>
  <c r="AK167" i="27"/>
  <c r="J337" i="70" s="1"/>
  <c r="AK165" i="27"/>
  <c r="J335" i="70" s="1"/>
  <c r="AL164" i="27"/>
  <c r="K334" i="70" s="1"/>
  <c r="AL162" i="27"/>
  <c r="K332" i="70" s="1"/>
  <c r="AK164" i="27"/>
  <c r="J334" i="70" s="1"/>
  <c r="AK162" i="27"/>
  <c r="J332" i="70" s="1"/>
  <c r="AK161" i="27"/>
  <c r="J331" i="70" s="1"/>
  <c r="AK159" i="27"/>
  <c r="J329" i="70" s="1"/>
  <c r="AL161" i="27"/>
  <c r="K331" i="70" s="1"/>
  <c r="AL159" i="27"/>
  <c r="K329" i="70" s="1"/>
  <c r="AK143" i="27"/>
  <c r="J313" i="70" s="1"/>
  <c r="AK141" i="27"/>
  <c r="J311" i="70" s="1"/>
  <c r="AL143" i="27"/>
  <c r="K313" i="70" s="1"/>
  <c r="AL141" i="27"/>
  <c r="K311" i="70" s="1"/>
  <c r="AK140" i="27"/>
  <c r="J310" i="70" s="1"/>
  <c r="AK138" i="27"/>
  <c r="J308" i="70" s="1"/>
  <c r="AL140" i="27"/>
  <c r="K310" i="70" s="1"/>
  <c r="AL138" i="27"/>
  <c r="K308" i="70" s="1"/>
  <c r="AK173" i="26"/>
  <c r="J293" i="70" s="1"/>
  <c r="AL170" i="26"/>
  <c r="K290" i="70" s="1"/>
  <c r="AK164" i="26"/>
  <c r="J284" i="70" s="1"/>
  <c r="AL160" i="26"/>
  <c r="K280" i="70" s="1"/>
  <c r="AK157" i="26"/>
  <c r="J277" i="70" s="1"/>
  <c r="AH176" i="25"/>
  <c r="J266" i="70" s="1"/>
  <c r="AI177" i="25"/>
  <c r="K267" i="70" s="1"/>
  <c r="AI176" i="25"/>
  <c r="K266" i="70" s="1"/>
  <c r="AH171" i="25"/>
  <c r="J261" i="70" s="1"/>
  <c r="AH159" i="25"/>
  <c r="J249" i="70" s="1"/>
  <c r="AH153" i="25"/>
  <c r="J243" i="70" s="1"/>
  <c r="AI173" i="25"/>
  <c r="K263" i="70" s="1"/>
  <c r="AH173" i="25"/>
  <c r="J263" i="70" s="1"/>
  <c r="AI167" i="25"/>
  <c r="K257" i="70" s="1"/>
  <c r="AH168" i="25"/>
  <c r="J258" i="70" s="1"/>
  <c r="AH167" i="25"/>
  <c r="J257" i="70" s="1"/>
  <c r="AI155" i="25"/>
  <c r="K245" i="70" s="1"/>
  <c r="AH156" i="25"/>
  <c r="J246" i="70" s="1"/>
  <c r="AH155" i="25"/>
  <c r="J245" i="70" s="1"/>
  <c r="AI149" i="25"/>
  <c r="K239" i="70" s="1"/>
  <c r="AH149" i="25"/>
  <c r="J239" i="70" s="1"/>
  <c r="AI162" i="25"/>
  <c r="K252" i="70" s="1"/>
  <c r="AI156" i="25"/>
  <c r="K246" i="70" s="1"/>
  <c r="AI153" i="25"/>
  <c r="K243" i="70" s="1"/>
  <c r="AH177" i="25"/>
  <c r="J267" i="70" s="1"/>
  <c r="AI174" i="25"/>
  <c r="K264" i="70" s="1"/>
  <c r="AH174" i="25"/>
  <c r="J264" i="70" s="1"/>
  <c r="AI171" i="25"/>
  <c r="K261" i="70" s="1"/>
  <c r="AI168" i="25"/>
  <c r="K258" i="70" s="1"/>
  <c r="AI165" i="25"/>
  <c r="K255" i="70" s="1"/>
  <c r="AH165" i="25"/>
  <c r="J255" i="70" s="1"/>
  <c r="AH162" i="25"/>
  <c r="J252" i="70" s="1"/>
  <c r="AI159" i="25"/>
  <c r="K249" i="70" s="1"/>
  <c r="AI150" i="25"/>
  <c r="K240" i="70" s="1"/>
  <c r="AH150" i="25"/>
  <c r="J240" i="70" s="1"/>
  <c r="AE174" i="24"/>
  <c r="I221" i="70" s="1"/>
  <c r="AC174" i="24"/>
  <c r="G221" i="70" s="1"/>
  <c r="AE175" i="24"/>
  <c r="I222" i="70" s="1"/>
  <c r="AG174" i="24"/>
  <c r="K221" i="70" s="1"/>
  <c r="AG175" i="24"/>
  <c r="K222" i="70" s="1"/>
  <c r="AD174" i="24"/>
  <c r="H221" i="70" s="1"/>
  <c r="AH174" i="24"/>
  <c r="L221" i="70" s="1"/>
  <c r="AD175" i="24"/>
  <c r="H222" i="70" s="1"/>
  <c r="AC176" i="24"/>
  <c r="G223" i="70" s="1"/>
  <c r="AC175" i="24"/>
  <c r="G222" i="70" s="1"/>
  <c r="AH175" i="24"/>
  <c r="L222" i="70" s="1"/>
  <c r="AF174" i="24"/>
  <c r="J221" i="70" s="1"/>
  <c r="AF175" i="24"/>
  <c r="J222" i="70" s="1"/>
  <c r="AD176" i="24"/>
  <c r="H223" i="70" s="1"/>
  <c r="AF171" i="24"/>
  <c r="J218" i="70" s="1"/>
  <c r="AG172" i="24"/>
  <c r="K219" i="70" s="1"/>
  <c r="AC172" i="24"/>
  <c r="G219" i="70" s="1"/>
  <c r="AF172" i="24"/>
  <c r="J219" i="70" s="1"/>
  <c r="AE171" i="24"/>
  <c r="I218" i="70" s="1"/>
  <c r="AD171" i="24"/>
  <c r="H218" i="70" s="1"/>
  <c r="AD173" i="24"/>
  <c r="H220" i="70" s="1"/>
  <c r="AC171" i="24"/>
  <c r="G218" i="70" s="1"/>
  <c r="AG171" i="24"/>
  <c r="K218" i="70" s="1"/>
  <c r="AD172" i="24"/>
  <c r="H219" i="70" s="1"/>
  <c r="AC173" i="24"/>
  <c r="G220" i="70" s="1"/>
  <c r="AH172" i="24"/>
  <c r="L219" i="70" s="1"/>
  <c r="AE172" i="24"/>
  <c r="I219" i="70" s="1"/>
  <c r="AH171" i="24"/>
  <c r="L218" i="70" s="1"/>
  <c r="AC169" i="24"/>
  <c r="G216" i="70" s="1"/>
  <c r="AH169" i="24"/>
  <c r="L216" i="70" s="1"/>
  <c r="AD169" i="24"/>
  <c r="H216" i="70" s="1"/>
  <c r="AD168" i="24"/>
  <c r="H215" i="70" s="1"/>
  <c r="AC170" i="24"/>
  <c r="G217" i="70" s="1"/>
  <c r="AE168" i="24"/>
  <c r="I215" i="70" s="1"/>
  <c r="AD170" i="24"/>
  <c r="H217" i="70" s="1"/>
  <c r="AG169" i="24"/>
  <c r="K216" i="70" s="1"/>
  <c r="AE170" i="24"/>
  <c r="I217" i="70" s="1"/>
  <c r="AH168" i="24"/>
  <c r="L215" i="70" s="1"/>
  <c r="AG168" i="24"/>
  <c r="K215" i="70" s="1"/>
  <c r="AF168" i="24"/>
  <c r="J215" i="70" s="1"/>
  <c r="AC168" i="24"/>
  <c r="G215" i="70" s="1"/>
  <c r="AF169" i="24"/>
  <c r="J216" i="70" s="1"/>
  <c r="AE169" i="24"/>
  <c r="I216" i="70" s="1"/>
  <c r="AE166" i="24"/>
  <c r="I213" i="70" s="1"/>
  <c r="AE165" i="24"/>
  <c r="I212" i="70" s="1"/>
  <c r="AG165" i="24"/>
  <c r="K212" i="70" s="1"/>
  <c r="AC167" i="24"/>
  <c r="G214" i="70" s="1"/>
  <c r="AE167" i="24"/>
  <c r="I214" i="70" s="1"/>
  <c r="AC165" i="24"/>
  <c r="G212" i="70" s="1"/>
  <c r="AC166" i="24"/>
  <c r="G213" i="70" s="1"/>
  <c r="AD165" i="24"/>
  <c r="H212" i="70" s="1"/>
  <c r="AF165" i="24"/>
  <c r="J212" i="70" s="1"/>
  <c r="AD166" i="24"/>
  <c r="H213" i="70" s="1"/>
  <c r="AD167" i="24"/>
  <c r="H214" i="70" s="1"/>
  <c r="AH165" i="24"/>
  <c r="L212" i="70" s="1"/>
  <c r="AG157" i="24"/>
  <c r="K204" i="70" s="1"/>
  <c r="AC157" i="24"/>
  <c r="G204" i="70" s="1"/>
  <c r="AD158" i="24"/>
  <c r="H205" i="70" s="1"/>
  <c r="AD157" i="24"/>
  <c r="H204" i="70" s="1"/>
  <c r="AC156" i="24"/>
  <c r="G203" i="70" s="1"/>
  <c r="AE156" i="24"/>
  <c r="I203" i="70" s="1"/>
  <c r="AH157" i="24"/>
  <c r="L204" i="70" s="1"/>
  <c r="AD156" i="24"/>
  <c r="H203" i="70" s="1"/>
  <c r="AE158" i="24"/>
  <c r="I205" i="70" s="1"/>
  <c r="AE157" i="24"/>
  <c r="I204" i="70" s="1"/>
  <c r="AC158" i="24"/>
  <c r="G205" i="70" s="1"/>
  <c r="AF157" i="24"/>
  <c r="J204" i="70" s="1"/>
  <c r="AC153" i="24"/>
  <c r="G200" i="70" s="1"/>
  <c r="AC154" i="24"/>
  <c r="G201" i="70" s="1"/>
  <c r="AD153" i="24"/>
  <c r="H200" i="70" s="1"/>
  <c r="AF154" i="24"/>
  <c r="J201" i="70" s="1"/>
  <c r="AD154" i="24"/>
  <c r="H201" i="70" s="1"/>
  <c r="AG154" i="24"/>
  <c r="K201" i="70" s="1"/>
  <c r="AH154" i="24"/>
  <c r="L201" i="70" s="1"/>
  <c r="AE154" i="24"/>
  <c r="I201" i="70" s="1"/>
  <c r="AD155" i="24"/>
  <c r="H202" i="70" s="1"/>
  <c r="AC155" i="24"/>
  <c r="G202" i="70" s="1"/>
  <c r="AG151" i="24"/>
  <c r="K198" i="70" s="1"/>
  <c r="AD152" i="24"/>
  <c r="H199" i="70" s="1"/>
  <c r="AF151" i="24"/>
  <c r="J198" i="70" s="1"/>
  <c r="AC151" i="24"/>
  <c r="G198" i="70" s="1"/>
  <c r="AD150" i="24"/>
  <c r="H197" i="70" s="1"/>
  <c r="AD151" i="24"/>
  <c r="H198" i="70" s="1"/>
  <c r="AE151" i="24"/>
  <c r="I198" i="70" s="1"/>
  <c r="AH151" i="24"/>
  <c r="L198" i="70" s="1"/>
  <c r="AC150" i="24"/>
  <c r="G197" i="70" s="1"/>
  <c r="AC152" i="24"/>
  <c r="G199" i="70" s="1"/>
  <c r="AO174" i="23"/>
  <c r="J179" i="70" s="1"/>
  <c r="AQ176" i="23"/>
  <c r="L181" i="70" s="1"/>
  <c r="AM174" i="23"/>
  <c r="H179" i="70" s="1"/>
  <c r="AL174" i="23"/>
  <c r="G179" i="70" s="1"/>
  <c r="AP174" i="23"/>
  <c r="K179" i="70" s="1"/>
  <c r="AL176" i="23"/>
  <c r="G181" i="70" s="1"/>
  <c r="AP176" i="23"/>
  <c r="K181" i="70" s="1"/>
  <c r="AO176" i="23"/>
  <c r="J181" i="70" s="1"/>
  <c r="AQ174" i="23"/>
  <c r="L179" i="70" s="1"/>
  <c r="AN176" i="23"/>
  <c r="I181" i="70" s="1"/>
  <c r="AN174" i="23"/>
  <c r="I179" i="70" s="1"/>
  <c r="AM176" i="23"/>
  <c r="H181" i="70" s="1"/>
  <c r="AO171" i="23"/>
  <c r="J176" i="70" s="1"/>
  <c r="AO173" i="23"/>
  <c r="J178" i="70" s="1"/>
  <c r="AM171" i="23"/>
  <c r="H176" i="70" s="1"/>
  <c r="AP171" i="23"/>
  <c r="K176" i="70" s="1"/>
  <c r="AN171" i="23"/>
  <c r="I176" i="70" s="1"/>
  <c r="AP173" i="23"/>
  <c r="K178" i="70" s="1"/>
  <c r="AQ171" i="23"/>
  <c r="L176" i="70" s="1"/>
  <c r="AN173" i="23"/>
  <c r="I178" i="70" s="1"/>
  <c r="AM173" i="23"/>
  <c r="H178" i="70" s="1"/>
  <c r="AL171" i="23"/>
  <c r="G176" i="70" s="1"/>
  <c r="AL173" i="23"/>
  <c r="G178" i="70" s="1"/>
  <c r="AQ173" i="23"/>
  <c r="L178" i="70" s="1"/>
  <c r="AP163" i="23"/>
  <c r="K168" i="70" s="1"/>
  <c r="AM163" i="23"/>
  <c r="H168" i="70" s="1"/>
  <c r="AP164" i="23"/>
  <c r="K169" i="70" s="1"/>
  <c r="AO163" i="23"/>
  <c r="J168" i="70" s="1"/>
  <c r="AN163" i="23"/>
  <c r="I168" i="70" s="1"/>
  <c r="AL163" i="23"/>
  <c r="G168" i="70" s="1"/>
  <c r="AL164" i="23"/>
  <c r="G169" i="70" s="1"/>
  <c r="AM164" i="23"/>
  <c r="H169" i="70" s="1"/>
  <c r="AN164" i="23"/>
  <c r="I169" i="70" s="1"/>
  <c r="AO164" i="23"/>
  <c r="J169" i="70" s="1"/>
  <c r="AQ164" i="23"/>
  <c r="L169" i="70" s="1"/>
  <c r="AQ163" i="23"/>
  <c r="L168" i="70" s="1"/>
  <c r="AJ169" i="34"/>
  <c r="H133" i="70" s="1"/>
  <c r="AO68" i="34"/>
  <c r="Q69" i="34"/>
  <c r="AK181" i="34" s="1"/>
  <c r="I145" i="70" s="1"/>
  <c r="AJ163" i="34"/>
  <c r="H127" i="70" s="1"/>
  <c r="AK169" i="34"/>
  <c r="I133" i="70" s="1"/>
  <c r="AI163" i="34"/>
  <c r="G127" i="70" s="1"/>
  <c r="AK163" i="34"/>
  <c r="I127" i="70" s="1"/>
  <c r="AI184" i="34"/>
  <c r="G148" i="70" s="1"/>
  <c r="AJ184" i="34"/>
  <c r="H148" i="70" s="1"/>
  <c r="AJ181" i="34"/>
  <c r="H145" i="70" s="1"/>
  <c r="AI181" i="34"/>
  <c r="G145" i="70" s="1"/>
  <c r="AI178" i="34"/>
  <c r="G142" i="70" s="1"/>
  <c r="AJ178" i="34"/>
  <c r="H142" i="70" s="1"/>
  <c r="Q126" i="22"/>
  <c r="R69" i="22"/>
  <c r="Q69" i="22"/>
  <c r="AL169" i="22"/>
  <c r="I122" i="70" s="1"/>
  <c r="AL157" i="22"/>
  <c r="I110" i="70" s="1"/>
  <c r="AL166" i="22"/>
  <c r="I119" i="70" s="1"/>
  <c r="R54" i="22"/>
  <c r="AN166" i="22" s="1"/>
  <c r="K119" i="70" s="1"/>
  <c r="AL145" i="22"/>
  <c r="I98" i="70" s="1"/>
  <c r="G20" i="72" s="1"/>
  <c r="D21" i="78"/>
  <c r="E21" i="78"/>
  <c r="T48" i="21"/>
  <c r="T91" i="21"/>
  <c r="AK140" i="21"/>
  <c r="I55" i="70" s="1"/>
  <c r="AJ139" i="21"/>
  <c r="H54" i="70" s="1"/>
  <c r="AJ173" i="21"/>
  <c r="H88" i="70" s="1"/>
  <c r="AN172" i="21"/>
  <c r="L87" i="70" s="1"/>
  <c r="AJ172" i="21"/>
  <c r="H87" i="70" s="1"/>
  <c r="AK171" i="21"/>
  <c r="I86" i="70" s="1"/>
  <c r="AM171" i="21"/>
  <c r="K86" i="70" s="1"/>
  <c r="AI171" i="21"/>
  <c r="G86" i="70" s="1"/>
  <c r="AN171" i="21"/>
  <c r="L86" i="70" s="1"/>
  <c r="AI173" i="21"/>
  <c r="G88" i="70" s="1"/>
  <c r="AK172" i="21"/>
  <c r="I87" i="70" s="1"/>
  <c r="AL172" i="21"/>
  <c r="J87" i="70" s="1"/>
  <c r="AI172" i="21"/>
  <c r="G87" i="70" s="1"/>
  <c r="AJ171" i="21"/>
  <c r="H86" i="70" s="1"/>
  <c r="AL171" i="21"/>
  <c r="J86" i="70" s="1"/>
  <c r="AM172" i="21"/>
  <c r="K87" i="70" s="1"/>
  <c r="AJ170" i="21"/>
  <c r="H85" i="70" s="1"/>
  <c r="AI169" i="21"/>
  <c r="G84" i="70" s="1"/>
  <c r="AK168" i="21"/>
  <c r="I83" i="70" s="1"/>
  <c r="AN168" i="21"/>
  <c r="L83" i="70" s="1"/>
  <c r="AJ169" i="21"/>
  <c r="H84" i="70" s="1"/>
  <c r="AM169" i="21"/>
  <c r="K84" i="70" s="1"/>
  <c r="AN169" i="21"/>
  <c r="L84" i="70" s="1"/>
  <c r="AI168" i="21"/>
  <c r="G83" i="70" s="1"/>
  <c r="AL168" i="21"/>
  <c r="J83" i="70" s="1"/>
  <c r="AI170" i="21"/>
  <c r="G85" i="70" s="1"/>
  <c r="AL169" i="21"/>
  <c r="J84" i="70" s="1"/>
  <c r="AM168" i="21"/>
  <c r="K83" i="70" s="1"/>
  <c r="AJ168" i="21"/>
  <c r="H83" i="70" s="1"/>
  <c r="AK169" i="21"/>
  <c r="I84" i="70" s="1"/>
  <c r="AJ166" i="21"/>
  <c r="H81" i="70" s="1"/>
  <c r="AN165" i="21"/>
  <c r="L80" i="70" s="1"/>
  <c r="AI167" i="21"/>
  <c r="G82" i="70" s="1"/>
  <c r="AI166" i="21"/>
  <c r="G81" i="70" s="1"/>
  <c r="AN166" i="21"/>
  <c r="L81" i="70" s="1"/>
  <c r="AM166" i="21"/>
  <c r="K81" i="70" s="1"/>
  <c r="AM165" i="21"/>
  <c r="K80" i="70" s="1"/>
  <c r="AJ165" i="21"/>
  <c r="H80" i="70" s="1"/>
  <c r="AL166" i="21"/>
  <c r="J81" i="70" s="1"/>
  <c r="AK165" i="21"/>
  <c r="I80" i="70" s="1"/>
  <c r="AI165" i="21"/>
  <c r="G80" i="70" s="1"/>
  <c r="AL165" i="21"/>
  <c r="J80" i="70" s="1"/>
  <c r="AJ167" i="21"/>
  <c r="H82" i="70" s="1"/>
  <c r="AK166" i="21"/>
  <c r="I81" i="70" s="1"/>
  <c r="AK161" i="21"/>
  <c r="I76" i="70" s="1"/>
  <c r="AJ160" i="21"/>
  <c r="H75" i="70" s="1"/>
  <c r="AM160" i="21"/>
  <c r="K75" i="70" s="1"/>
  <c r="AL159" i="21"/>
  <c r="J74" i="70" s="1"/>
  <c r="AL160" i="21"/>
  <c r="J75" i="70" s="1"/>
  <c r="AN160" i="21"/>
  <c r="L75" i="70" s="1"/>
  <c r="AJ161" i="21"/>
  <c r="H76" i="70" s="1"/>
  <c r="AM159" i="21"/>
  <c r="K74" i="70" s="1"/>
  <c r="AK159" i="21"/>
  <c r="I74" i="70" s="1"/>
  <c r="AI160" i="21"/>
  <c r="G75" i="70" s="1"/>
  <c r="AJ159" i="21"/>
  <c r="H74" i="70" s="1"/>
  <c r="AI161" i="21"/>
  <c r="G76" i="70" s="1"/>
  <c r="AN159" i="21"/>
  <c r="L74" i="70" s="1"/>
  <c r="AI159" i="21"/>
  <c r="G74" i="70" s="1"/>
  <c r="AK160" i="21"/>
  <c r="I75" i="70" s="1"/>
  <c r="AI152" i="21"/>
  <c r="G67" i="70" s="1"/>
  <c r="AJ150" i="21"/>
  <c r="H65" i="70" s="1"/>
  <c r="AK150" i="21"/>
  <c r="I65" i="70" s="1"/>
  <c r="AK151" i="21"/>
  <c r="I66" i="70" s="1"/>
  <c r="AM150" i="21"/>
  <c r="K65" i="70" s="1"/>
  <c r="AI150" i="21"/>
  <c r="G65" i="70" s="1"/>
  <c r="AI151" i="21"/>
  <c r="G66" i="70" s="1"/>
  <c r="AJ151" i="21"/>
  <c r="H66" i="70" s="1"/>
  <c r="AJ152" i="21"/>
  <c r="H67" i="70" s="1"/>
  <c r="AN150" i="21"/>
  <c r="L65" i="70" s="1"/>
  <c r="AL150" i="21"/>
  <c r="J65" i="70" s="1"/>
  <c r="AJ140" i="21"/>
  <c r="H55" i="70" s="1"/>
  <c r="AJ138" i="21"/>
  <c r="H53" i="70" s="1"/>
  <c r="AK138" i="21"/>
  <c r="I53" i="70" s="1"/>
  <c r="AI138" i="21"/>
  <c r="G53" i="70" s="1"/>
  <c r="AK139" i="21"/>
  <c r="I54" i="70" s="1"/>
  <c r="AI139" i="21"/>
  <c r="G54" i="70" s="1"/>
  <c r="AI140" i="21"/>
  <c r="G55" i="70" s="1"/>
  <c r="AK173" i="21"/>
  <c r="I88" i="70" s="1"/>
  <c r="AK152" i="21"/>
  <c r="I67" i="70" s="1"/>
  <c r="BC60" i="18"/>
  <c r="M1964" i="79" s="1"/>
  <c r="N1964" i="79" s="1"/>
  <c r="AR80" i="18"/>
  <c r="AT80" i="18" s="1"/>
  <c r="M2336" i="79" s="1"/>
  <c r="N2336" i="79" s="1"/>
  <c r="BC58" i="18"/>
  <c r="M913" i="79"/>
  <c r="N913" i="79" s="1"/>
  <c r="P44" i="64"/>
  <c r="AI136" i="64" s="1"/>
  <c r="H377" i="71" s="1"/>
  <c r="AK44" i="64"/>
  <c r="AK45" i="63"/>
  <c r="P45" i="63"/>
  <c r="AI143" i="63" s="1"/>
  <c r="H347" i="71" s="1"/>
  <c r="S45" i="68"/>
  <c r="AH64" i="58"/>
  <c r="R64" i="58"/>
  <c r="AQ66" i="67"/>
  <c r="S66" i="67" s="1"/>
  <c r="AP66" i="67"/>
  <c r="R66" i="67" s="1"/>
  <c r="AL156" i="67" s="1"/>
  <c r="F89" i="71" s="1"/>
  <c r="AO66" i="67"/>
  <c r="P44" i="29"/>
  <c r="AK44" i="29"/>
  <c r="P45" i="28"/>
  <c r="AK45" i="28"/>
  <c r="R71" i="24"/>
  <c r="AE152" i="24" s="1"/>
  <c r="I199" i="70" s="1"/>
  <c r="AH71" i="24"/>
  <c r="AP66" i="23"/>
  <c r="R66" i="23" s="1"/>
  <c r="AQ66" i="23"/>
  <c r="S66" i="23" s="1"/>
  <c r="AO66" i="23"/>
  <c r="D23" i="78"/>
  <c r="BD58" i="18"/>
  <c r="M2050" i="79" s="1"/>
  <c r="N2050" i="79" s="1"/>
  <c r="T24" i="76"/>
  <c r="AH57" i="48"/>
  <c r="AI57" i="48" s="1"/>
  <c r="Y24" i="76" s="1"/>
  <c r="S107" i="55"/>
  <c r="S122" i="55"/>
  <c r="S90" i="55"/>
  <c r="AL149" i="26"/>
  <c r="K269" i="70" s="1"/>
  <c r="AL151" i="26"/>
  <c r="K271" i="70" s="1"/>
  <c r="S67" i="57"/>
  <c r="AK134" i="68"/>
  <c r="I197" i="71" s="1"/>
  <c r="W132" i="17"/>
  <c r="S114" i="57"/>
  <c r="Q108" i="66"/>
  <c r="S114" i="55"/>
  <c r="Q53" i="66"/>
  <c r="T138" i="51"/>
  <c r="S93" i="57"/>
  <c r="S46" i="68"/>
  <c r="AM139" i="68" s="1"/>
  <c r="K202" i="71" s="1"/>
  <c r="S128" i="68"/>
  <c r="S103" i="68"/>
  <c r="S81" i="57"/>
  <c r="S124" i="55"/>
  <c r="R90" i="53"/>
  <c r="M749" i="79"/>
  <c r="N749" i="79" s="1"/>
  <c r="W24" i="76"/>
  <c r="S106" i="55"/>
  <c r="T150" i="51"/>
  <c r="W143" i="17"/>
  <c r="S81" i="68"/>
  <c r="R112" i="53"/>
  <c r="Q104" i="66"/>
  <c r="S63" i="68"/>
  <c r="S53" i="55"/>
  <c r="S121" i="57"/>
  <c r="S123" i="68"/>
  <c r="S54" i="55"/>
  <c r="R62" i="53"/>
  <c r="AM166" i="53" s="1"/>
  <c r="K178" i="71" s="1"/>
  <c r="S90" i="57"/>
  <c r="S62" i="55"/>
  <c r="AM173" i="55" s="1"/>
  <c r="K262" i="71" s="1"/>
  <c r="T95" i="51"/>
  <c r="S65" i="57"/>
  <c r="S99" i="55"/>
  <c r="T149" i="51"/>
  <c r="S86" i="55"/>
  <c r="S125" i="65"/>
  <c r="R129" i="53"/>
  <c r="S66" i="55"/>
  <c r="T121" i="51"/>
  <c r="T130" i="51"/>
  <c r="T90" i="51"/>
  <c r="S66" i="57"/>
  <c r="S61" i="65"/>
  <c r="R73" i="53"/>
  <c r="R120" i="53"/>
  <c r="T103" i="51"/>
  <c r="T92" i="51"/>
  <c r="S84" i="57"/>
  <c r="T144" i="51"/>
  <c r="Q130" i="66"/>
  <c r="S71" i="57"/>
  <c r="T96" i="51"/>
  <c r="S102" i="57"/>
  <c r="S136" i="55"/>
  <c r="S54" i="57"/>
  <c r="T81" i="51"/>
  <c r="W92" i="17"/>
  <c r="T74" i="51"/>
  <c r="S101" i="55"/>
  <c r="T102" i="51"/>
  <c r="R133" i="53"/>
  <c r="T89" i="51"/>
  <c r="S109" i="57"/>
  <c r="S73" i="65"/>
  <c r="T110" i="51"/>
  <c r="T88" i="51"/>
  <c r="S73" i="68"/>
  <c r="S110" i="65"/>
  <c r="R84" i="53"/>
  <c r="S53" i="57"/>
  <c r="R115" i="53"/>
  <c r="S127" i="55"/>
  <c r="R58" i="53"/>
  <c r="R132" i="53"/>
  <c r="S54" i="65"/>
  <c r="AM155" i="65" s="1"/>
  <c r="K328" i="71" s="1"/>
  <c r="T97" i="51"/>
  <c r="T114" i="51"/>
  <c r="S119" i="68"/>
  <c r="S107" i="57"/>
  <c r="T145" i="51"/>
  <c r="S105" i="57"/>
  <c r="R77" i="53"/>
  <c r="S82" i="57"/>
  <c r="S70" i="55"/>
  <c r="R117" i="53"/>
  <c r="S132" i="55"/>
  <c r="S126" i="57"/>
  <c r="S91" i="68"/>
  <c r="T84" i="51"/>
  <c r="BD132" i="17"/>
  <c r="T94" i="51"/>
  <c r="S120" i="68"/>
  <c r="S76" i="68"/>
  <c r="S59" i="68"/>
  <c r="Q103" i="66"/>
  <c r="S57" i="57"/>
  <c r="AM158" i="57" s="1"/>
  <c r="K286" i="71" s="1"/>
  <c r="S118" i="55"/>
  <c r="Q129" i="66"/>
  <c r="S93" i="65"/>
  <c r="S76" i="57"/>
  <c r="S125" i="68"/>
  <c r="S86" i="65"/>
  <c r="R100" i="53"/>
  <c r="S106" i="68"/>
  <c r="S89" i="57"/>
  <c r="S111" i="55"/>
  <c r="S88" i="55"/>
  <c r="T136" i="51"/>
  <c r="T82" i="51"/>
  <c r="S83" i="65"/>
  <c r="S108" i="55"/>
  <c r="S133" i="55"/>
  <c r="R141" i="53"/>
  <c r="S95" i="57"/>
  <c r="S94" i="57"/>
  <c r="S68" i="55"/>
  <c r="Q103" i="13"/>
  <c r="P100" i="37" s="1"/>
  <c r="S71" i="65"/>
  <c r="Q113" i="66"/>
  <c r="S122" i="65"/>
  <c r="S76" i="55"/>
  <c r="Q64" i="66"/>
  <c r="S122" i="68"/>
  <c r="S76" i="65"/>
  <c r="R128" i="53"/>
  <c r="S78" i="55"/>
  <c r="S86" i="57"/>
  <c r="T109" i="51"/>
  <c r="T101" i="51"/>
  <c r="Q91" i="66"/>
  <c r="S124" i="68"/>
  <c r="Q121" i="66"/>
  <c r="R105" i="53"/>
  <c r="R131" i="53"/>
  <c r="T117" i="51"/>
  <c r="S138" i="55"/>
  <c r="S74" i="68"/>
  <c r="R119" i="53"/>
  <c r="Q97" i="66"/>
  <c r="S104" i="55"/>
  <c r="S100" i="57"/>
  <c r="T98" i="51"/>
  <c r="S62" i="65"/>
  <c r="T116" i="51"/>
  <c r="S69" i="55"/>
  <c r="T73" i="51"/>
  <c r="S113" i="55"/>
  <c r="S87" i="68"/>
  <c r="S53" i="65"/>
  <c r="AM152" i="65" s="1"/>
  <c r="K325" i="71" s="1"/>
  <c r="S105" i="68"/>
  <c r="Q101" i="66"/>
  <c r="S66" i="68"/>
  <c r="R108" i="53"/>
  <c r="T132" i="51"/>
  <c r="T135" i="51"/>
  <c r="S119" i="55"/>
  <c r="S58" i="55"/>
  <c r="AM161" i="55" s="1"/>
  <c r="K250" i="71" s="1"/>
  <c r="S100" i="65"/>
  <c r="S123" i="55"/>
  <c r="T148" i="51"/>
  <c r="S77" i="57"/>
  <c r="S75" i="65"/>
  <c r="S60" i="68"/>
  <c r="S58" i="68"/>
  <c r="R101" i="53"/>
  <c r="S115" i="57"/>
  <c r="S69" i="68"/>
  <c r="S117" i="65"/>
  <c r="R130" i="53"/>
  <c r="R118" i="53"/>
  <c r="R98" i="53"/>
  <c r="T133" i="51"/>
  <c r="T134" i="51"/>
  <c r="T127" i="51"/>
  <c r="S78" i="68"/>
  <c r="S127" i="65"/>
  <c r="R96" i="53"/>
  <c r="T85" i="51"/>
  <c r="S67" i="65"/>
  <c r="S56" i="65"/>
  <c r="AM161" i="65" s="1"/>
  <c r="K334" i="71" s="1"/>
  <c r="S115" i="68"/>
  <c r="S65" i="55"/>
  <c r="R89" i="53"/>
  <c r="S69" i="57"/>
  <c r="T137" i="51"/>
  <c r="R99" i="53"/>
  <c r="S125" i="55"/>
  <c r="S87" i="57"/>
  <c r="Q55" i="66"/>
  <c r="Q88" i="66"/>
  <c r="S126" i="65"/>
  <c r="T72" i="51"/>
  <c r="S61" i="57"/>
  <c r="AM170" i="57" s="1"/>
  <c r="K298" i="71" s="1"/>
  <c r="S120" i="55"/>
  <c r="R80" i="53"/>
  <c r="S105" i="55"/>
  <c r="S99" i="68"/>
  <c r="Q83" i="66"/>
  <c r="S61" i="55"/>
  <c r="AM170" i="55" s="1"/>
  <c r="K259" i="71" s="1"/>
  <c r="S95" i="55"/>
  <c r="T124" i="51"/>
  <c r="S132" i="57"/>
  <c r="Q106" i="66"/>
  <c r="S116" i="65"/>
  <c r="S98" i="57"/>
  <c r="S73" i="57"/>
  <c r="S49" i="68"/>
  <c r="AM148" i="68" s="1"/>
  <c r="K211" i="71" s="1"/>
  <c r="T112" i="51"/>
  <c r="T128" i="51"/>
  <c r="Q81" i="13"/>
  <c r="P78" i="37" s="1"/>
  <c r="Q83" i="13"/>
  <c r="P80" i="37" s="1"/>
  <c r="R62" i="22"/>
  <c r="T67" i="51"/>
  <c r="S109" i="68"/>
  <c r="R106" i="53"/>
  <c r="S64" i="55"/>
  <c r="AM179" i="55" s="1"/>
  <c r="K268" i="71" s="1"/>
  <c r="BD135" i="17"/>
  <c r="BE135" i="17" s="1"/>
  <c r="Z135" i="17" s="1"/>
  <c r="S85" i="65"/>
  <c r="S88" i="57"/>
  <c r="S97" i="57"/>
  <c r="S60" i="65"/>
  <c r="S53" i="68"/>
  <c r="S103" i="65"/>
  <c r="S62" i="57"/>
  <c r="AM173" i="57" s="1"/>
  <c r="K301" i="71" s="1"/>
  <c r="R70" i="53"/>
  <c r="Q75" i="13"/>
  <c r="P72" i="37" s="1"/>
  <c r="S78" i="65"/>
  <c r="Q51" i="66"/>
  <c r="S119" i="65"/>
  <c r="S84" i="65"/>
  <c r="T120" i="51"/>
  <c r="W135" i="17"/>
  <c r="S89" i="65"/>
  <c r="Q100" i="13"/>
  <c r="P97" i="37" s="1"/>
  <c r="Q94" i="13"/>
  <c r="P91" i="37" s="1"/>
  <c r="T141" i="51"/>
  <c r="S89" i="55"/>
  <c r="T77" i="51"/>
  <c r="AM190" i="51" s="1"/>
  <c r="K83" i="71" s="1"/>
  <c r="S133" i="57"/>
  <c r="S115" i="65"/>
  <c r="Q71" i="66"/>
  <c r="S129" i="57"/>
  <c r="R111" i="53"/>
  <c r="S77" i="55"/>
  <c r="S72" i="55"/>
  <c r="S102" i="65"/>
  <c r="S108" i="68"/>
  <c r="S105" i="65"/>
  <c r="T104" i="51"/>
  <c r="T113" i="51"/>
  <c r="T75" i="51"/>
  <c r="AM184" i="51" s="1"/>
  <c r="K77" i="71" s="1"/>
  <c r="S115" i="55"/>
  <c r="Q34" i="13"/>
  <c r="P31" i="37" s="1"/>
  <c r="Q91" i="13"/>
  <c r="P88" i="37" s="1"/>
  <c r="Q71" i="13"/>
  <c r="P68" i="37" s="1"/>
  <c r="S63" i="57"/>
  <c r="AM176" i="57" s="1"/>
  <c r="K304" i="71" s="1"/>
  <c r="R103" i="53"/>
  <c r="S51" i="68"/>
  <c r="S94" i="68"/>
  <c r="Q107" i="66"/>
  <c r="T83" i="51"/>
  <c r="S64" i="68"/>
  <c r="R104" i="53"/>
  <c r="R97" i="53"/>
  <c r="S83" i="57"/>
  <c r="S97" i="65"/>
  <c r="S88" i="68"/>
  <c r="S59" i="65"/>
  <c r="Q80" i="66"/>
  <c r="Q60" i="66"/>
  <c r="Q99" i="66"/>
  <c r="Q120" i="66"/>
  <c r="Q58" i="66"/>
  <c r="S65" i="68"/>
  <c r="S66" i="65"/>
  <c r="Q89" i="66"/>
  <c r="S96" i="68"/>
  <c r="S63" i="65"/>
  <c r="Q115" i="66"/>
  <c r="S92" i="68"/>
  <c r="Q98" i="13"/>
  <c r="P95" i="37" s="1"/>
  <c r="Q95" i="66"/>
  <c r="T126" i="51"/>
  <c r="S134" i="55"/>
  <c r="S137" i="55"/>
  <c r="Q124" i="66"/>
  <c r="T91" i="51"/>
  <c r="S84" i="68"/>
  <c r="S100" i="68"/>
  <c r="S75" i="55"/>
  <c r="Q84" i="13"/>
  <c r="P81" i="37" s="1"/>
  <c r="S62" i="68"/>
  <c r="Q72" i="66"/>
  <c r="S83" i="68"/>
  <c r="S79" i="68"/>
  <c r="S113" i="57"/>
  <c r="S91" i="55"/>
  <c r="R137" i="53"/>
  <c r="S126" i="68"/>
  <c r="S103" i="55"/>
  <c r="T105" i="51"/>
  <c r="S56" i="57"/>
  <c r="AM155" i="57" s="1"/>
  <c r="K283" i="71" s="1"/>
  <c r="BD92" i="17"/>
  <c r="M1736" i="79" s="1"/>
  <c r="N1736" i="79" s="1"/>
  <c r="S69" i="65"/>
  <c r="S97" i="55"/>
  <c r="T111" i="51"/>
  <c r="Q70" i="66"/>
  <c r="S49" i="65"/>
  <c r="AM138" i="65" s="1"/>
  <c r="K311" i="71" s="1"/>
  <c r="T143" i="51"/>
  <c r="Q100" i="66"/>
  <c r="T139" i="51"/>
  <c r="R121" i="53"/>
  <c r="S99" i="57"/>
  <c r="BD152" i="17"/>
  <c r="BE152" i="17" s="1"/>
  <c r="Z152" i="17" s="1"/>
  <c r="S78" i="57"/>
  <c r="S85" i="55"/>
  <c r="S59" i="57"/>
  <c r="AM164" i="57" s="1"/>
  <c r="K292" i="71" s="1"/>
  <c r="Q90" i="66"/>
  <c r="W152" i="17"/>
  <c r="Q93" i="66"/>
  <c r="Q127" i="66"/>
  <c r="R142" i="53"/>
  <c r="T70" i="51"/>
  <c r="S85" i="68"/>
  <c r="S122" i="57"/>
  <c r="T76" i="51"/>
  <c r="AM187" i="51" s="1"/>
  <c r="K80" i="71" s="1"/>
  <c r="R134" i="53"/>
  <c r="S64" i="65"/>
  <c r="S116" i="68"/>
  <c r="S80" i="57"/>
  <c r="R67" i="53"/>
  <c r="S71" i="55"/>
  <c r="S112" i="55"/>
  <c r="Q105" i="66"/>
  <c r="Q109" i="66"/>
  <c r="S48" i="65"/>
  <c r="AM135" i="65" s="1"/>
  <c r="K308" i="71" s="1"/>
  <c r="S114" i="65"/>
  <c r="S83" i="55"/>
  <c r="S57" i="55"/>
  <c r="AM158" i="55" s="1"/>
  <c r="K247" i="71" s="1"/>
  <c r="R69" i="53"/>
  <c r="R139" i="53"/>
  <c r="S59" i="55"/>
  <c r="AM164" i="55" s="1"/>
  <c r="K253" i="71" s="1"/>
  <c r="R113" i="53"/>
  <c r="S85" i="57"/>
  <c r="R81" i="53"/>
  <c r="R107" i="53"/>
  <c r="Q98" i="66"/>
  <c r="S61" i="68"/>
  <c r="S112" i="65"/>
  <c r="S107" i="68"/>
  <c r="S64" i="57"/>
  <c r="Q75" i="66"/>
  <c r="S68" i="65"/>
  <c r="S101" i="68"/>
  <c r="Q117" i="66"/>
  <c r="Q67" i="66"/>
  <c r="Q112" i="66"/>
  <c r="R126" i="53"/>
  <c r="T107" i="51"/>
  <c r="S73" i="55"/>
  <c r="R75" i="53"/>
  <c r="S56" i="55"/>
  <c r="S104" i="57"/>
  <c r="S104" i="68"/>
  <c r="Q116" i="66"/>
  <c r="S52" i="68"/>
  <c r="S118" i="57"/>
  <c r="S112" i="57"/>
  <c r="R79" i="53"/>
  <c r="S128" i="57"/>
  <c r="R135" i="53"/>
  <c r="S128" i="55"/>
  <c r="R78" i="53"/>
  <c r="T79" i="51"/>
  <c r="S80" i="65"/>
  <c r="R86" i="53"/>
  <c r="R140" i="53"/>
  <c r="Q51" i="13"/>
  <c r="P48" i="37" s="1"/>
  <c r="Q38" i="13"/>
  <c r="P35" i="37" s="1"/>
  <c r="S127" i="57"/>
  <c r="S57" i="68"/>
  <c r="S67" i="55"/>
  <c r="S96" i="55"/>
  <c r="S117" i="57"/>
  <c r="Q65" i="66"/>
  <c r="S58" i="65"/>
  <c r="AM167" i="65" s="1"/>
  <c r="K340" i="71" s="1"/>
  <c r="Q128" i="66"/>
  <c r="S80" i="68"/>
  <c r="Q99" i="13"/>
  <c r="P96" i="37" s="1"/>
  <c r="Q96" i="66"/>
  <c r="Q52" i="66"/>
  <c r="Q82" i="13"/>
  <c r="P79" i="37" s="1"/>
  <c r="Q29" i="13"/>
  <c r="Q23" i="13"/>
  <c r="P20" i="37" s="1"/>
  <c r="Q45" i="13"/>
  <c r="P42" i="37" s="1"/>
  <c r="Q57" i="13"/>
  <c r="P54" i="37" s="1"/>
  <c r="T64" i="16"/>
  <c r="S65" i="65"/>
  <c r="R63" i="53"/>
  <c r="AM169" i="53" s="1"/>
  <c r="K181" i="71" s="1"/>
  <c r="S55" i="55"/>
  <c r="S80" i="55"/>
  <c r="S135" i="55"/>
  <c r="S113" i="68"/>
  <c r="S101" i="57"/>
  <c r="S63" i="55"/>
  <c r="AM176" i="55" s="1"/>
  <c r="K265" i="71" s="1"/>
  <c r="T122" i="51"/>
  <c r="T78" i="51"/>
  <c r="AM193" i="51" s="1"/>
  <c r="K86" i="71" s="1"/>
  <c r="T69" i="51"/>
  <c r="AM166" i="51" s="1"/>
  <c r="K59" i="71" s="1"/>
  <c r="T119" i="51"/>
  <c r="Q122" i="66"/>
  <c r="S89" i="68"/>
  <c r="S72" i="65"/>
  <c r="S77" i="68"/>
  <c r="R61" i="53"/>
  <c r="AM163" i="53" s="1"/>
  <c r="K175" i="71" s="1"/>
  <c r="S109" i="55"/>
  <c r="S111" i="57"/>
  <c r="Q73" i="66"/>
  <c r="S82" i="65"/>
  <c r="S55" i="65"/>
  <c r="AM158" i="65" s="1"/>
  <c r="K331" i="71" s="1"/>
  <c r="S55" i="68"/>
  <c r="R94" i="53"/>
  <c r="R68" i="53"/>
  <c r="S75" i="57"/>
  <c r="S93" i="68"/>
  <c r="Q62" i="66"/>
  <c r="S90" i="68"/>
  <c r="Q94" i="66"/>
  <c r="Q69" i="66"/>
  <c r="S72" i="68"/>
  <c r="Q50" i="66"/>
  <c r="R57" i="53"/>
  <c r="AM149" i="53" s="1"/>
  <c r="K161" i="71" s="1"/>
  <c r="Q59" i="66"/>
  <c r="Q84" i="66"/>
  <c r="T142" i="51"/>
  <c r="S110" i="57"/>
  <c r="Q57" i="66"/>
  <c r="R93" i="53"/>
  <c r="R117" i="22"/>
  <c r="S47" i="65"/>
  <c r="AM132" i="65" s="1"/>
  <c r="K305" i="71" s="1"/>
  <c r="S95" i="65"/>
  <c r="Q76" i="66"/>
  <c r="Q66" i="66"/>
  <c r="S127" i="68"/>
  <c r="S71" i="68"/>
  <c r="R74" i="53"/>
  <c r="S74" i="55"/>
  <c r="R83" i="53"/>
  <c r="S60" i="57"/>
  <c r="AM167" i="57" s="1"/>
  <c r="K295" i="71" s="1"/>
  <c r="S110" i="68"/>
  <c r="Q82" i="66"/>
  <c r="S96" i="65"/>
  <c r="R138" i="53"/>
  <c r="S81" i="55"/>
  <c r="S50" i="65"/>
  <c r="AM141" i="65" s="1"/>
  <c r="K314" i="71" s="1"/>
  <c r="Q92" i="66"/>
  <c r="Q111" i="66"/>
  <c r="Q110" i="66"/>
  <c r="Q77" i="66"/>
  <c r="S56" i="68"/>
  <c r="S97" i="68"/>
  <c r="R123" i="53"/>
  <c r="T99" i="51"/>
  <c r="S110" i="55"/>
  <c r="S52" i="65"/>
  <c r="AM149" i="65" s="1"/>
  <c r="K322" i="71" s="1"/>
  <c r="Q79" i="66"/>
  <c r="S79" i="65"/>
  <c r="S77" i="65"/>
  <c r="Q123" i="66"/>
  <c r="BD108" i="17"/>
  <c r="BE108" i="17" s="1"/>
  <c r="Z108" i="17" s="1"/>
  <c r="S102" i="68"/>
  <c r="BD116" i="17"/>
  <c r="BE116" i="17" s="1"/>
  <c r="Z116" i="17" s="1"/>
  <c r="W108" i="17"/>
  <c r="Q89" i="13"/>
  <c r="P86" i="37" s="1"/>
  <c r="R64" i="22"/>
  <c r="Q95" i="13"/>
  <c r="P92" i="37" s="1"/>
  <c r="Q58" i="13"/>
  <c r="P55" i="37" s="1"/>
  <c r="Q78" i="13"/>
  <c r="P75" i="37" s="1"/>
  <c r="S67" i="68"/>
  <c r="S94" i="65"/>
  <c r="W116" i="17"/>
  <c r="S99" i="65"/>
  <c r="Q63" i="13"/>
  <c r="P60" i="37" s="1"/>
  <c r="Q119" i="66"/>
  <c r="T66" i="16"/>
  <c r="M1416" i="79"/>
  <c r="N1416" i="79" s="1"/>
  <c r="R74" i="19"/>
  <c r="S74" i="19" s="1"/>
  <c r="M2509" i="79"/>
  <c r="N2509" i="79" s="1"/>
  <c r="U77" i="17"/>
  <c r="M1885" i="79"/>
  <c r="N1885" i="79" s="1"/>
  <c r="Q110" i="19"/>
  <c r="S110" i="19" s="1"/>
  <c r="M2463" i="79"/>
  <c r="N2463" i="79" s="1"/>
  <c r="Q124" i="22"/>
  <c r="M2817" i="79"/>
  <c r="N2817" i="79" s="1"/>
  <c r="Q64" i="22"/>
  <c r="M2757" i="79"/>
  <c r="N2757" i="79" s="1"/>
  <c r="T81" i="16"/>
  <c r="M1431" i="79"/>
  <c r="N1431" i="79" s="1"/>
  <c r="R92" i="19"/>
  <c r="M2527" i="79"/>
  <c r="N2527" i="79" s="1"/>
  <c r="R52" i="19"/>
  <c r="AN150" i="19" s="1"/>
  <c r="K30" i="70" s="1"/>
  <c r="M2487" i="79"/>
  <c r="N2487" i="79" s="1"/>
  <c r="T69" i="16"/>
  <c r="M1419" i="79"/>
  <c r="N1419" i="79" s="1"/>
  <c r="U106" i="16"/>
  <c r="V106" i="16" s="1"/>
  <c r="M1534" i="79"/>
  <c r="N1534" i="79" s="1"/>
  <c r="T65" i="16"/>
  <c r="V65" i="16" s="1"/>
  <c r="M1415" i="79"/>
  <c r="N1415" i="79" s="1"/>
  <c r="T115" i="16"/>
  <c r="V115" i="16" s="1"/>
  <c r="M1465" i="79"/>
  <c r="N1465" i="79" s="1"/>
  <c r="T73" i="16"/>
  <c r="V73" i="16" s="1"/>
  <c r="M1423" i="79"/>
  <c r="N1423" i="79" s="1"/>
  <c r="T108" i="16"/>
  <c r="M1458" i="79"/>
  <c r="N1458" i="79" s="1"/>
  <c r="T127" i="17"/>
  <c r="M1853" i="79"/>
  <c r="N1853" i="79" s="1"/>
  <c r="T120" i="17"/>
  <c r="V120" i="17" s="1"/>
  <c r="M1846" i="79"/>
  <c r="N1846" i="79" s="1"/>
  <c r="Q109" i="19"/>
  <c r="S109" i="19" s="1"/>
  <c r="M2462" i="79"/>
  <c r="N2462" i="79" s="1"/>
  <c r="R130" i="19"/>
  <c r="S130" i="19" s="1"/>
  <c r="M2565" i="79"/>
  <c r="N2565" i="79" s="1"/>
  <c r="Q77" i="19"/>
  <c r="S77" i="19" s="1"/>
  <c r="M2430" i="79"/>
  <c r="N2430" i="79" s="1"/>
  <c r="R98" i="19"/>
  <c r="S98" i="19" s="1"/>
  <c r="M2533" i="79"/>
  <c r="N2533" i="79" s="1"/>
  <c r="Q126" i="19"/>
  <c r="M2479" i="79"/>
  <c r="N2479" i="79" s="1"/>
  <c r="U98" i="17"/>
  <c r="M1906" i="79"/>
  <c r="N1906" i="79" s="1"/>
  <c r="Q74" i="22"/>
  <c r="M2767" i="79"/>
  <c r="N2767" i="79" s="1"/>
  <c r="U57" i="16"/>
  <c r="M1485" i="79"/>
  <c r="N1485" i="79" s="1"/>
  <c r="T89" i="16"/>
  <c r="M1439" i="79"/>
  <c r="N1439" i="79" s="1"/>
  <c r="T92" i="16"/>
  <c r="V92" i="16" s="1"/>
  <c r="M1442" i="79"/>
  <c r="N1442" i="79" s="1"/>
  <c r="U145" i="17"/>
  <c r="M1953" i="79"/>
  <c r="N1953" i="79" s="1"/>
  <c r="Q82" i="19"/>
  <c r="M2435" i="79"/>
  <c r="N2435" i="79" s="1"/>
  <c r="R88" i="19"/>
  <c r="M2523" i="79"/>
  <c r="N2523" i="79" s="1"/>
  <c r="Q67" i="22"/>
  <c r="M2760" i="79"/>
  <c r="N2760" i="79" s="1"/>
  <c r="Q118" i="22"/>
  <c r="M2811" i="79"/>
  <c r="N2811" i="79" s="1"/>
  <c r="R108" i="22"/>
  <c r="M2887" i="79"/>
  <c r="N2887" i="79" s="1"/>
  <c r="Q71" i="22"/>
  <c r="M2764" i="79"/>
  <c r="N2764" i="79" s="1"/>
  <c r="R72" i="22"/>
  <c r="M2851" i="79"/>
  <c r="N2851" i="79" s="1"/>
  <c r="Q113" i="22"/>
  <c r="M2806" i="79"/>
  <c r="N2806" i="79" s="1"/>
  <c r="Q99" i="22"/>
  <c r="M2792" i="79"/>
  <c r="N2792" i="79" s="1"/>
  <c r="Q76" i="22"/>
  <c r="M2769" i="79"/>
  <c r="N2769" i="79" s="1"/>
  <c r="R101" i="22"/>
  <c r="S101" i="22" s="1"/>
  <c r="M2880" i="79"/>
  <c r="N2880" i="79" s="1"/>
  <c r="R78" i="22"/>
  <c r="M2857" i="79"/>
  <c r="N2857" i="79" s="1"/>
  <c r="Q66" i="22"/>
  <c r="M2759" i="79"/>
  <c r="N2759" i="79" s="1"/>
  <c r="R81" i="22"/>
  <c r="M2860" i="79"/>
  <c r="N2860" i="79" s="1"/>
  <c r="Q58" i="22"/>
  <c r="M2751" i="79"/>
  <c r="N2751" i="79" s="1"/>
  <c r="X63" i="16"/>
  <c r="M1257" i="79"/>
  <c r="N1257" i="79" s="1"/>
  <c r="X48" i="16"/>
  <c r="M1242" i="79"/>
  <c r="N1242" i="79" s="1"/>
  <c r="X99" i="16"/>
  <c r="M1293" i="79"/>
  <c r="N1293" i="79" s="1"/>
  <c r="X79" i="16"/>
  <c r="M1273" i="79"/>
  <c r="N1273" i="79" s="1"/>
  <c r="X76" i="16"/>
  <c r="M1270" i="79"/>
  <c r="N1270" i="79" s="1"/>
  <c r="X115" i="16"/>
  <c r="M1309" i="79"/>
  <c r="N1309" i="79" s="1"/>
  <c r="X121" i="16"/>
  <c r="M1315" i="79"/>
  <c r="N1315" i="79" s="1"/>
  <c r="U66" i="16"/>
  <c r="M1494" i="79"/>
  <c r="N1494" i="79" s="1"/>
  <c r="X49" i="16"/>
  <c r="M1243" i="79"/>
  <c r="N1243" i="79" s="1"/>
  <c r="X85" i="16"/>
  <c r="M1279" i="79"/>
  <c r="N1279" i="79" s="1"/>
  <c r="T102" i="16"/>
  <c r="M1452" i="79"/>
  <c r="N1452" i="79" s="1"/>
  <c r="X114" i="16"/>
  <c r="M1308" i="79"/>
  <c r="N1308" i="79" s="1"/>
  <c r="U79" i="16"/>
  <c r="M1507" i="79"/>
  <c r="N1507" i="79" s="1"/>
  <c r="U85" i="16"/>
  <c r="M1513" i="79"/>
  <c r="N1513" i="79" s="1"/>
  <c r="Q48" i="13"/>
  <c r="P45" i="37" s="1"/>
  <c r="M1018" i="79"/>
  <c r="N1018" i="79" s="1"/>
  <c r="Q92" i="13"/>
  <c r="P89" i="37" s="1"/>
  <c r="M1062" i="79"/>
  <c r="N1062" i="79" s="1"/>
  <c r="Q33" i="13"/>
  <c r="P30" i="37" s="1"/>
  <c r="M1003" i="79"/>
  <c r="N1003" i="79" s="1"/>
  <c r="AV31" i="13"/>
  <c r="M1086" i="79" s="1"/>
  <c r="N1086" i="79" s="1"/>
  <c r="M916" i="79"/>
  <c r="N916" i="79" s="1"/>
  <c r="Q104" i="13"/>
  <c r="P101" i="37" s="1"/>
  <c r="M1074" i="79"/>
  <c r="N1074" i="79" s="1"/>
  <c r="Q101" i="13"/>
  <c r="P98" i="37" s="1"/>
  <c r="M1071" i="79"/>
  <c r="N1071" i="79" s="1"/>
  <c r="AV35" i="13"/>
  <c r="M1090" i="79" s="1"/>
  <c r="N1090" i="79" s="1"/>
  <c r="M920" i="79"/>
  <c r="N920" i="79" s="1"/>
  <c r="AV96" i="13"/>
  <c r="M1151" i="79" s="1"/>
  <c r="N1151" i="79" s="1"/>
  <c r="M981" i="79"/>
  <c r="N981" i="79" s="1"/>
  <c r="Q93" i="13"/>
  <c r="P90" i="37" s="1"/>
  <c r="M1063" i="79"/>
  <c r="N1063" i="79" s="1"/>
  <c r="Q49" i="13"/>
  <c r="P46" i="37" s="1"/>
  <c r="M1019" i="79"/>
  <c r="N1019" i="79" s="1"/>
  <c r="Q87" i="13"/>
  <c r="P84" i="37" s="1"/>
  <c r="M1057" i="79"/>
  <c r="N1057" i="79" s="1"/>
  <c r="Q88" i="13"/>
  <c r="P85" i="37" s="1"/>
  <c r="M1058" i="79"/>
  <c r="N1058" i="79" s="1"/>
  <c r="AV85" i="13"/>
  <c r="M1140" i="79" s="1"/>
  <c r="N1140" i="79" s="1"/>
  <c r="M970" i="79"/>
  <c r="N970" i="79" s="1"/>
  <c r="AV86" i="13"/>
  <c r="M1141" i="79" s="1"/>
  <c r="N1141" i="79" s="1"/>
  <c r="M971" i="79"/>
  <c r="N971" i="79" s="1"/>
  <c r="AV61" i="13"/>
  <c r="M1116" i="79" s="1"/>
  <c r="N1116" i="79" s="1"/>
  <c r="M946" i="79"/>
  <c r="N946" i="79" s="1"/>
  <c r="Q106" i="13"/>
  <c r="P103" i="37" s="1"/>
  <c r="M1076" i="79"/>
  <c r="N1076" i="79" s="1"/>
  <c r="AV105" i="13"/>
  <c r="M1160" i="79" s="1"/>
  <c r="N1160" i="79" s="1"/>
  <c r="M990" i="79"/>
  <c r="N990" i="79" s="1"/>
  <c r="AV73" i="13"/>
  <c r="M1128" i="79" s="1"/>
  <c r="N1128" i="79" s="1"/>
  <c r="M958" i="79"/>
  <c r="N958" i="79" s="1"/>
  <c r="AV66" i="13"/>
  <c r="M1121" i="79" s="1"/>
  <c r="N1121" i="79" s="1"/>
  <c r="M951" i="79"/>
  <c r="N951" i="79" s="1"/>
  <c r="M1563" i="79"/>
  <c r="N1563" i="79" s="1"/>
  <c r="W83" i="17"/>
  <c r="BD83" i="17"/>
  <c r="BE83" i="17" s="1"/>
  <c r="Z83" i="17" s="1"/>
  <c r="M1555" i="79"/>
  <c r="N1555" i="79" s="1"/>
  <c r="W75" i="17"/>
  <c r="BD75" i="17"/>
  <c r="BE75" i="17" s="1"/>
  <c r="Z75" i="17" s="1"/>
  <c r="BD89" i="17"/>
  <c r="BE89" i="17" s="1"/>
  <c r="Z89" i="17" s="1"/>
  <c r="M1569" i="79"/>
  <c r="N1569" i="79" s="1"/>
  <c r="W89" i="17"/>
  <c r="M1584" i="79"/>
  <c r="N1584" i="79" s="1"/>
  <c r="W104" i="17"/>
  <c r="BD104" i="17"/>
  <c r="M627" i="79"/>
  <c r="N627" i="79" s="1"/>
  <c r="V60" i="76"/>
  <c r="AI93" i="48"/>
  <c r="Y60" i="76" s="1"/>
  <c r="M676" i="79"/>
  <c r="N676" i="79" s="1"/>
  <c r="V109" i="76"/>
  <c r="AI142" i="48"/>
  <c r="Y109" i="76" s="1"/>
  <c r="M628" i="79"/>
  <c r="N628" i="79" s="1"/>
  <c r="V61" i="76"/>
  <c r="AI94" i="48"/>
  <c r="Y61" i="76" s="1"/>
  <c r="M724" i="79"/>
  <c r="N724" i="79" s="1"/>
  <c r="AI190" i="48"/>
  <c r="M734" i="79"/>
  <c r="N734" i="79" s="1"/>
  <c r="AI200" i="48"/>
  <c r="M668" i="79"/>
  <c r="N668" i="79" s="1"/>
  <c r="AI134" i="48"/>
  <c r="Y101" i="76" s="1"/>
  <c r="V101" i="76"/>
  <c r="M666" i="79"/>
  <c r="N666" i="79" s="1"/>
  <c r="V99" i="76"/>
  <c r="AI132" i="48"/>
  <c r="Y99" i="76" s="1"/>
  <c r="M693" i="79"/>
  <c r="N693" i="79" s="1"/>
  <c r="AI159" i="48"/>
  <c r="Y126" i="76" s="1"/>
  <c r="V126" i="76"/>
  <c r="M707" i="79"/>
  <c r="N707" i="79" s="1"/>
  <c r="AI173" i="48"/>
  <c r="Y140" i="76" s="1"/>
  <c r="V140" i="76"/>
  <c r="V63" i="76"/>
  <c r="M630" i="79"/>
  <c r="N630" i="79" s="1"/>
  <c r="AI96" i="48"/>
  <c r="Y63" i="76" s="1"/>
  <c r="M698" i="79"/>
  <c r="N698" i="79" s="1"/>
  <c r="V131" i="76"/>
  <c r="AI164" i="48"/>
  <c r="Y131" i="76" s="1"/>
  <c r="M701" i="79"/>
  <c r="N701" i="79" s="1"/>
  <c r="V134" i="76"/>
  <c r="AI167" i="48"/>
  <c r="Y134" i="76" s="1"/>
  <c r="M729" i="79"/>
  <c r="N729" i="79" s="1"/>
  <c r="AI195" i="48"/>
  <c r="M661" i="79"/>
  <c r="N661" i="79" s="1"/>
  <c r="AI127" i="48"/>
  <c r="Y94" i="76" s="1"/>
  <c r="V94" i="76"/>
  <c r="M615" i="79"/>
  <c r="N615" i="79" s="1"/>
  <c r="V48" i="76"/>
  <c r="AI81" i="48"/>
  <c r="Y48" i="76" s="1"/>
  <c r="M658" i="79"/>
  <c r="N658" i="79" s="1"/>
  <c r="AI124" i="48"/>
  <c r="Y91" i="76" s="1"/>
  <c r="V91" i="76"/>
  <c r="V57" i="76"/>
  <c r="M624" i="79"/>
  <c r="N624" i="79" s="1"/>
  <c r="AI90" i="48"/>
  <c r="Y57" i="76" s="1"/>
  <c r="M596" i="79"/>
  <c r="N596" i="79" s="1"/>
  <c r="AI62" i="48"/>
  <c r="Y29" i="76" s="1"/>
  <c r="V29" i="76"/>
  <c r="M631" i="79"/>
  <c r="N631" i="79" s="1"/>
  <c r="V64" i="76"/>
  <c r="AI97" i="48"/>
  <c r="Y64" i="76" s="1"/>
  <c r="M604" i="79"/>
  <c r="N604" i="79" s="1"/>
  <c r="V37" i="76"/>
  <c r="AI70" i="48"/>
  <c r="Y37" i="76" s="1"/>
  <c r="M1582" i="79"/>
  <c r="N1582" i="79" s="1"/>
  <c r="W102" i="17"/>
  <c r="BD102" i="17"/>
  <c r="M1571" i="79"/>
  <c r="N1571" i="79" s="1"/>
  <c r="W91" i="17"/>
  <c r="BD91" i="17"/>
  <c r="BE91" i="17" s="1"/>
  <c r="Z91" i="17" s="1"/>
  <c r="M1619" i="79"/>
  <c r="N1619" i="79" s="1"/>
  <c r="W139" i="17"/>
  <c r="BD139" i="17"/>
  <c r="BD153" i="17"/>
  <c r="M1633" i="79"/>
  <c r="N1633" i="79" s="1"/>
  <c r="W153" i="17"/>
  <c r="W80" i="76"/>
  <c r="M805" i="79"/>
  <c r="N805" i="79" s="1"/>
  <c r="W136" i="76"/>
  <c r="M861" i="79"/>
  <c r="N861" i="79" s="1"/>
  <c r="W146" i="76"/>
  <c r="M871" i="79"/>
  <c r="N871" i="79" s="1"/>
  <c r="W131" i="76"/>
  <c r="M856" i="79"/>
  <c r="N856" i="79" s="1"/>
  <c r="W141" i="76"/>
  <c r="M866" i="79"/>
  <c r="N866" i="79" s="1"/>
  <c r="W99" i="76"/>
  <c r="M824" i="79"/>
  <c r="N824" i="79" s="1"/>
  <c r="M828" i="79"/>
  <c r="N828" i="79" s="1"/>
  <c r="W103" i="76"/>
  <c r="W82" i="76"/>
  <c r="M807" i="79"/>
  <c r="N807" i="79" s="1"/>
  <c r="W138" i="76"/>
  <c r="M863" i="79"/>
  <c r="N863" i="79" s="1"/>
  <c r="M758" i="79"/>
  <c r="N758" i="79" s="1"/>
  <c r="W33" i="76"/>
  <c r="W98" i="76"/>
  <c r="M823" i="79"/>
  <c r="N823" i="79" s="1"/>
  <c r="W27" i="76"/>
  <c r="M752" i="79"/>
  <c r="N752" i="79" s="1"/>
  <c r="W91" i="76"/>
  <c r="M816" i="79"/>
  <c r="N816" i="79" s="1"/>
  <c r="W46" i="76"/>
  <c r="M771" i="79"/>
  <c r="N771" i="79" s="1"/>
  <c r="M1581" i="79"/>
  <c r="N1581" i="79" s="1"/>
  <c r="W101" i="17"/>
  <c r="BD101" i="17"/>
  <c r="BE101" i="17" s="1"/>
  <c r="Z101" i="17" s="1"/>
  <c r="M1552" i="79"/>
  <c r="N1552" i="79" s="1"/>
  <c r="W72" i="17"/>
  <c r="AL158" i="17" s="1"/>
  <c r="K21" i="69" s="1"/>
  <c r="BD72" i="17"/>
  <c r="BE72" i="17" s="1"/>
  <c r="Z72" i="17" s="1"/>
  <c r="AO158" i="17" s="1"/>
  <c r="N21" i="69" s="1"/>
  <c r="M1667" i="79"/>
  <c r="N1667" i="79" s="1"/>
  <c r="X105" i="17"/>
  <c r="M1655" i="79"/>
  <c r="N1655" i="79" s="1"/>
  <c r="X93" i="17"/>
  <c r="M1587" i="79"/>
  <c r="N1587" i="79" s="1"/>
  <c r="W107" i="17"/>
  <c r="BD107" i="17"/>
  <c r="M1578" i="79"/>
  <c r="N1578" i="79" s="1"/>
  <c r="W98" i="17"/>
  <c r="BD98" i="17"/>
  <c r="BE98" i="17" s="1"/>
  <c r="Z98" i="17" s="1"/>
  <c r="M1622" i="79"/>
  <c r="N1622" i="79" s="1"/>
  <c r="W142" i="17"/>
  <c r="BD142" i="17"/>
  <c r="M1635" i="79"/>
  <c r="N1635" i="79" s="1"/>
  <c r="X73" i="17"/>
  <c r="M1687" i="79"/>
  <c r="N1687" i="79" s="1"/>
  <c r="X125" i="17"/>
  <c r="M1583" i="79"/>
  <c r="N1583" i="79" s="1"/>
  <c r="W103" i="17"/>
  <c r="BD103" i="17"/>
  <c r="U131" i="17"/>
  <c r="M1939" i="79"/>
  <c r="N1939" i="79" s="1"/>
  <c r="Q117" i="19"/>
  <c r="S117" i="19" s="1"/>
  <c r="M2470" i="79"/>
  <c r="N2470" i="79" s="1"/>
  <c r="U80" i="16"/>
  <c r="V80" i="16" s="1"/>
  <c r="M1508" i="79"/>
  <c r="N1508" i="79" s="1"/>
  <c r="T131" i="17"/>
  <c r="M1857" i="79"/>
  <c r="N1857" i="79" s="1"/>
  <c r="R83" i="22"/>
  <c r="M2862" i="79"/>
  <c r="N2862" i="79" s="1"/>
  <c r="T128" i="34"/>
  <c r="M3055" i="79"/>
  <c r="N3055" i="79" s="1"/>
  <c r="Q90" i="22"/>
  <c r="M2783" i="79"/>
  <c r="N2783" i="79" s="1"/>
  <c r="X117" i="16"/>
  <c r="M1311" i="79"/>
  <c r="N1311" i="79" s="1"/>
  <c r="X81" i="16"/>
  <c r="M1275" i="79"/>
  <c r="N1275" i="79" s="1"/>
  <c r="X86" i="16"/>
  <c r="M1280" i="79"/>
  <c r="N1280" i="79" s="1"/>
  <c r="R62" i="19"/>
  <c r="M2497" i="79"/>
  <c r="N2497" i="79" s="1"/>
  <c r="R58" i="19"/>
  <c r="M2493" i="79"/>
  <c r="N2493" i="79" s="1"/>
  <c r="R76" i="19"/>
  <c r="M2511" i="79"/>
  <c r="N2511" i="79" s="1"/>
  <c r="M297" i="79"/>
  <c r="N297" i="79" s="1"/>
  <c r="AP24" i="8"/>
  <c r="U64" i="16"/>
  <c r="M1492" i="79"/>
  <c r="N1492" i="79" s="1"/>
  <c r="T72" i="16"/>
  <c r="V72" i="16" s="1"/>
  <c r="M1422" i="79"/>
  <c r="N1422" i="79" s="1"/>
  <c r="U55" i="16"/>
  <c r="V55" i="16" s="1"/>
  <c r="M1483" i="79"/>
  <c r="N1483" i="79" s="1"/>
  <c r="T49" i="16"/>
  <c r="M1399" i="79"/>
  <c r="N1399" i="79" s="1"/>
  <c r="U135" i="17"/>
  <c r="M1943" i="79"/>
  <c r="N1943" i="79" s="1"/>
  <c r="R81" i="19"/>
  <c r="S81" i="19" s="1"/>
  <c r="M2516" i="79"/>
  <c r="N2516" i="79" s="1"/>
  <c r="Q63" i="19"/>
  <c r="S63" i="19" s="1"/>
  <c r="M2416" i="79"/>
  <c r="N2416" i="79" s="1"/>
  <c r="R126" i="19"/>
  <c r="M2561" i="79"/>
  <c r="N2561" i="79" s="1"/>
  <c r="T97" i="17"/>
  <c r="M1823" i="79"/>
  <c r="N1823" i="79" s="1"/>
  <c r="R123" i="22"/>
  <c r="M2902" i="79"/>
  <c r="N2902" i="79" s="1"/>
  <c r="U86" i="16"/>
  <c r="M1514" i="79"/>
  <c r="N1514" i="79" s="1"/>
  <c r="U98" i="16"/>
  <c r="M1526" i="79"/>
  <c r="N1526" i="79" s="1"/>
  <c r="U74" i="16"/>
  <c r="M1502" i="79"/>
  <c r="N1502" i="79" s="1"/>
  <c r="U124" i="17"/>
  <c r="M1932" i="79"/>
  <c r="N1932" i="79" s="1"/>
  <c r="U106" i="17"/>
  <c r="M1914" i="79"/>
  <c r="N1914" i="79" s="1"/>
  <c r="T81" i="17"/>
  <c r="M1807" i="79"/>
  <c r="N1807" i="79" s="1"/>
  <c r="R85" i="19"/>
  <c r="M2520" i="79"/>
  <c r="N2520" i="79" s="1"/>
  <c r="R82" i="19"/>
  <c r="M2517" i="79"/>
  <c r="N2517" i="79" s="1"/>
  <c r="R86" i="19"/>
  <c r="M2521" i="79"/>
  <c r="N2521" i="79" s="1"/>
  <c r="R116" i="22"/>
  <c r="M2895" i="79"/>
  <c r="N2895" i="79" s="1"/>
  <c r="R73" i="22"/>
  <c r="M2852" i="79"/>
  <c r="N2852" i="79" s="1"/>
  <c r="R90" i="22"/>
  <c r="M2869" i="79"/>
  <c r="N2869" i="79" s="1"/>
  <c r="R124" i="22"/>
  <c r="M2903" i="79"/>
  <c r="N2903" i="79" s="1"/>
  <c r="Q128" i="22"/>
  <c r="M2821" i="79"/>
  <c r="N2821" i="79" s="1"/>
  <c r="R65" i="22"/>
  <c r="M2844" i="79"/>
  <c r="N2844" i="79" s="1"/>
  <c r="Q95" i="22"/>
  <c r="M2788" i="79"/>
  <c r="N2788" i="79" s="1"/>
  <c r="R96" i="22"/>
  <c r="M2875" i="79"/>
  <c r="N2875" i="79" s="1"/>
  <c r="Q120" i="22"/>
  <c r="S120" i="22" s="1"/>
  <c r="M2813" i="79"/>
  <c r="N2813" i="79" s="1"/>
  <c r="Q111" i="22"/>
  <c r="M2804" i="79"/>
  <c r="N2804" i="79" s="1"/>
  <c r="Q52" i="22"/>
  <c r="M2745" i="79"/>
  <c r="N2745" i="79" s="1"/>
  <c r="R66" i="22"/>
  <c r="M2845" i="79"/>
  <c r="N2845" i="79" s="1"/>
  <c r="Q55" i="22"/>
  <c r="M2748" i="79"/>
  <c r="N2748" i="79" s="1"/>
  <c r="Q61" i="22"/>
  <c r="M2754" i="79"/>
  <c r="N2754" i="79" s="1"/>
  <c r="R58" i="22"/>
  <c r="M2837" i="79"/>
  <c r="N2837" i="79" s="1"/>
  <c r="Q51" i="22"/>
  <c r="M2744" i="79"/>
  <c r="N2744" i="79" s="1"/>
  <c r="X62" i="16"/>
  <c r="M1256" i="79"/>
  <c r="N1256" i="79" s="1"/>
  <c r="X66" i="16"/>
  <c r="M1260" i="79"/>
  <c r="N1260" i="79" s="1"/>
  <c r="X111" i="16"/>
  <c r="M1305" i="79"/>
  <c r="N1305" i="79" s="1"/>
  <c r="X93" i="16"/>
  <c r="M1287" i="79"/>
  <c r="N1287" i="79" s="1"/>
  <c r="X71" i="16"/>
  <c r="M1265" i="79"/>
  <c r="N1265" i="79" s="1"/>
  <c r="X64" i="16"/>
  <c r="M1258" i="79"/>
  <c r="N1258" i="79" s="1"/>
  <c r="X55" i="16"/>
  <c r="M1249" i="79"/>
  <c r="N1249" i="79" s="1"/>
  <c r="X104" i="16"/>
  <c r="M1298" i="79"/>
  <c r="N1298" i="79" s="1"/>
  <c r="X110" i="16"/>
  <c r="M1304" i="79"/>
  <c r="N1304" i="79" s="1"/>
  <c r="X84" i="16"/>
  <c r="M1278" i="79"/>
  <c r="N1278" i="79" s="1"/>
  <c r="U104" i="16"/>
  <c r="M1532" i="79"/>
  <c r="N1532" i="79" s="1"/>
  <c r="T140" i="34"/>
  <c r="M3067" i="79"/>
  <c r="N3067" i="79" s="1"/>
  <c r="AV48" i="13"/>
  <c r="M1103" i="79" s="1"/>
  <c r="N1103" i="79" s="1"/>
  <c r="M933" i="79"/>
  <c r="N933" i="79" s="1"/>
  <c r="AV92" i="13"/>
  <c r="M1147" i="79" s="1"/>
  <c r="N1147" i="79" s="1"/>
  <c r="M977" i="79"/>
  <c r="N977" i="79" s="1"/>
  <c r="AV33" i="13"/>
  <c r="M1088" i="79" s="1"/>
  <c r="N1088" i="79" s="1"/>
  <c r="M918" i="79"/>
  <c r="N918" i="79" s="1"/>
  <c r="Q31" i="13"/>
  <c r="P28" i="37" s="1"/>
  <c r="M1001" i="79"/>
  <c r="N1001" i="79" s="1"/>
  <c r="AV104" i="13"/>
  <c r="M1159" i="79" s="1"/>
  <c r="N1159" i="79" s="1"/>
  <c r="M989" i="79"/>
  <c r="N989" i="79" s="1"/>
  <c r="AV101" i="13"/>
  <c r="M1156" i="79" s="1"/>
  <c r="N1156" i="79" s="1"/>
  <c r="M986" i="79"/>
  <c r="N986" i="79" s="1"/>
  <c r="Q35" i="13"/>
  <c r="P32" i="37" s="1"/>
  <c r="M1005" i="79"/>
  <c r="N1005" i="79" s="1"/>
  <c r="Q96" i="13"/>
  <c r="P93" i="37" s="1"/>
  <c r="M1066" i="79"/>
  <c r="N1066" i="79" s="1"/>
  <c r="AV93" i="13"/>
  <c r="M1148" i="79" s="1"/>
  <c r="N1148" i="79" s="1"/>
  <c r="M978" i="79"/>
  <c r="N978" i="79" s="1"/>
  <c r="AV49" i="13"/>
  <c r="M1104" i="79" s="1"/>
  <c r="N1104" i="79" s="1"/>
  <c r="M934" i="79"/>
  <c r="N934" i="79" s="1"/>
  <c r="AV87" i="13"/>
  <c r="M1142" i="79" s="1"/>
  <c r="N1142" i="79" s="1"/>
  <c r="M972" i="79"/>
  <c r="N972" i="79" s="1"/>
  <c r="AV88" i="13"/>
  <c r="M1143" i="79" s="1"/>
  <c r="N1143" i="79" s="1"/>
  <c r="M973" i="79"/>
  <c r="N973" i="79" s="1"/>
  <c r="Q85" i="13"/>
  <c r="P82" i="37" s="1"/>
  <c r="M1055" i="79"/>
  <c r="N1055" i="79" s="1"/>
  <c r="Q41" i="13"/>
  <c r="P38" i="37" s="1"/>
  <c r="M1011" i="79"/>
  <c r="N1011" i="79" s="1"/>
  <c r="Q69" i="13"/>
  <c r="P66" i="37" s="1"/>
  <c r="M1039" i="79"/>
  <c r="N1039" i="79" s="1"/>
  <c r="Q50" i="13"/>
  <c r="P47" i="37" s="1"/>
  <c r="M1020" i="79"/>
  <c r="N1020" i="79" s="1"/>
  <c r="Q28" i="13"/>
  <c r="P25" i="37" s="1"/>
  <c r="M998" i="79"/>
  <c r="N998" i="79" s="1"/>
  <c r="Q97" i="13"/>
  <c r="P94" i="37" s="1"/>
  <c r="M1067" i="79"/>
  <c r="N1067" i="79" s="1"/>
  <c r="AV80" i="13"/>
  <c r="M1135" i="79" s="1"/>
  <c r="N1135" i="79" s="1"/>
  <c r="M965" i="79"/>
  <c r="N965" i="79" s="1"/>
  <c r="Q77" i="13"/>
  <c r="P74" i="37" s="1"/>
  <c r="M1047" i="79"/>
  <c r="N1047" i="79" s="1"/>
  <c r="M1608" i="79"/>
  <c r="N1608" i="79" s="1"/>
  <c r="W128" i="17"/>
  <c r="BD128" i="17"/>
  <c r="M722" i="79"/>
  <c r="N722" i="79" s="1"/>
  <c r="V155" i="76"/>
  <c r="AI188" i="48"/>
  <c r="Y155" i="76" s="1"/>
  <c r="M610" i="79"/>
  <c r="N610" i="79" s="1"/>
  <c r="AI76" i="48"/>
  <c r="Y43" i="76" s="1"/>
  <c r="V43" i="76"/>
  <c r="M746" i="79"/>
  <c r="N746" i="79" s="1"/>
  <c r="AI212" i="48"/>
  <c r="M655" i="79"/>
  <c r="N655" i="79" s="1"/>
  <c r="V88" i="76"/>
  <c r="AI121" i="48"/>
  <c r="Y88" i="76" s="1"/>
  <c r="V55" i="76"/>
  <c r="M622" i="79"/>
  <c r="N622" i="79" s="1"/>
  <c r="AI88" i="48"/>
  <c r="Y55" i="76" s="1"/>
  <c r="M653" i="79"/>
  <c r="N653" i="79" s="1"/>
  <c r="V86" i="76"/>
  <c r="AI119" i="48"/>
  <c r="Y86" i="76" s="1"/>
  <c r="M739" i="79"/>
  <c r="N739" i="79" s="1"/>
  <c r="AI205" i="48"/>
  <c r="M667" i="79"/>
  <c r="N667" i="79" s="1"/>
  <c r="V100" i="76"/>
  <c r="AI133" i="48"/>
  <c r="Y100" i="76" s="1"/>
  <c r="M748" i="79"/>
  <c r="N748" i="79" s="1"/>
  <c r="AI214" i="48"/>
  <c r="M709" i="79"/>
  <c r="N709" i="79" s="1"/>
  <c r="AI175" i="48"/>
  <c r="Y142" i="76" s="1"/>
  <c r="V142" i="76"/>
  <c r="M719" i="79"/>
  <c r="N719" i="79" s="1"/>
  <c r="V152" i="76"/>
  <c r="AI185" i="48"/>
  <c r="Y152" i="76" s="1"/>
  <c r="M593" i="79"/>
  <c r="N593" i="79" s="1"/>
  <c r="AI59" i="48"/>
  <c r="Y26" i="76" s="1"/>
  <c r="V26" i="76"/>
  <c r="V153" i="76"/>
  <c r="M720" i="79"/>
  <c r="N720" i="79" s="1"/>
  <c r="AI186" i="48"/>
  <c r="Y153" i="76" s="1"/>
  <c r="M603" i="79"/>
  <c r="N603" i="79" s="1"/>
  <c r="AI69" i="48"/>
  <c r="Y36" i="76" s="1"/>
  <c r="V36" i="76"/>
  <c r="M611" i="79"/>
  <c r="N611" i="79" s="1"/>
  <c r="AI77" i="48"/>
  <c r="Y44" i="76" s="1"/>
  <c r="V44" i="76"/>
  <c r="V41" i="76"/>
  <c r="M608" i="79"/>
  <c r="N608" i="79" s="1"/>
  <c r="AI74" i="48"/>
  <c r="Y41" i="76" s="1"/>
  <c r="M643" i="79"/>
  <c r="N643" i="79" s="1"/>
  <c r="AI109" i="48"/>
  <c r="Y76" i="76" s="1"/>
  <c r="V76" i="76"/>
  <c r="V151" i="76"/>
  <c r="M718" i="79"/>
  <c r="N718" i="79" s="1"/>
  <c r="AI184" i="48"/>
  <c r="Y151" i="76" s="1"/>
  <c r="M633" i="79"/>
  <c r="N633" i="79" s="1"/>
  <c r="AI99" i="48"/>
  <c r="Y66" i="76" s="1"/>
  <c r="V66" i="76"/>
  <c r="M1672" i="79"/>
  <c r="N1672" i="79" s="1"/>
  <c r="X110" i="17"/>
  <c r="M1699" i="79"/>
  <c r="N1699" i="79" s="1"/>
  <c r="X137" i="17"/>
  <c r="M1709" i="79"/>
  <c r="N1709" i="79" s="1"/>
  <c r="X147" i="17"/>
  <c r="M1652" i="79"/>
  <c r="N1652" i="79" s="1"/>
  <c r="X90" i="17"/>
  <c r="W58" i="76"/>
  <c r="M783" i="79"/>
  <c r="N783" i="79" s="1"/>
  <c r="W26" i="76"/>
  <c r="M751" i="79"/>
  <c r="N751" i="79" s="1"/>
  <c r="W126" i="76"/>
  <c r="M851" i="79"/>
  <c r="N851" i="79" s="1"/>
  <c r="W53" i="76"/>
  <c r="M778" i="79"/>
  <c r="N778" i="79" s="1"/>
  <c r="M862" i="79"/>
  <c r="N862" i="79" s="1"/>
  <c r="W137" i="76"/>
  <c r="M876" i="79"/>
  <c r="N876" i="79" s="1"/>
  <c r="W151" i="76"/>
  <c r="W152" i="76"/>
  <c r="M877" i="79"/>
  <c r="N877" i="79" s="1"/>
  <c r="W125" i="76"/>
  <c r="M850" i="79"/>
  <c r="N850" i="79" s="1"/>
  <c r="W74" i="76"/>
  <c r="M799" i="79"/>
  <c r="N799" i="79" s="1"/>
  <c r="W94" i="76"/>
  <c r="M819" i="79"/>
  <c r="N819" i="79" s="1"/>
  <c r="W112" i="76"/>
  <c r="M837" i="79"/>
  <c r="N837" i="79" s="1"/>
  <c r="W110" i="76"/>
  <c r="M835" i="79"/>
  <c r="N835" i="79" s="1"/>
  <c r="W115" i="76"/>
  <c r="M840" i="79"/>
  <c r="N840" i="79" s="1"/>
  <c r="W150" i="76"/>
  <c r="M875" i="79"/>
  <c r="N875" i="79" s="1"/>
  <c r="W32" i="76"/>
  <c r="M757" i="79"/>
  <c r="N757" i="79" s="1"/>
  <c r="W116" i="76"/>
  <c r="M841" i="79"/>
  <c r="N841" i="79" s="1"/>
  <c r="W155" i="76"/>
  <c r="M880" i="79"/>
  <c r="N880" i="79" s="1"/>
  <c r="W139" i="76"/>
  <c r="M864" i="79"/>
  <c r="N864" i="79" s="1"/>
  <c r="BD105" i="17"/>
  <c r="M1585" i="79"/>
  <c r="N1585" i="79" s="1"/>
  <c r="W105" i="17"/>
  <c r="M1573" i="79"/>
  <c r="N1573" i="79" s="1"/>
  <c r="W93" i="17"/>
  <c r="BD93" i="17"/>
  <c r="M1648" i="79"/>
  <c r="N1648" i="79" s="1"/>
  <c r="X86" i="17"/>
  <c r="M1604" i="79"/>
  <c r="N1604" i="79" s="1"/>
  <c r="W124" i="17"/>
  <c r="BD124" i="17"/>
  <c r="BE124" i="17" s="1"/>
  <c r="Z124" i="17" s="1"/>
  <c r="S81" i="65"/>
  <c r="BD73" i="17"/>
  <c r="BE73" i="17" s="1"/>
  <c r="Z73" i="17" s="1"/>
  <c r="M1553" i="79"/>
  <c r="N1553" i="79" s="1"/>
  <c r="W73" i="17"/>
  <c r="M1605" i="79"/>
  <c r="N1605" i="79" s="1"/>
  <c r="W125" i="17"/>
  <c r="BD125" i="17"/>
  <c r="BE125" i="17" s="1"/>
  <c r="Z125" i="17" s="1"/>
  <c r="M1607" i="79"/>
  <c r="N1607" i="79" s="1"/>
  <c r="W127" i="17"/>
  <c r="BD127" i="17"/>
  <c r="R60" i="19"/>
  <c r="M2495" i="79"/>
  <c r="N2495" i="79" s="1"/>
  <c r="T67" i="16"/>
  <c r="V67" i="16" s="1"/>
  <c r="M1417" i="79"/>
  <c r="N1417" i="79" s="1"/>
  <c r="R87" i="19"/>
  <c r="M2522" i="79"/>
  <c r="N2522" i="79" s="1"/>
  <c r="R79" i="19"/>
  <c r="M2514" i="79"/>
  <c r="N2514" i="79" s="1"/>
  <c r="U120" i="16"/>
  <c r="V120" i="16" s="1"/>
  <c r="M1548" i="79"/>
  <c r="N1548" i="79" s="1"/>
  <c r="U83" i="16"/>
  <c r="M1511" i="79"/>
  <c r="N1511" i="79" s="1"/>
  <c r="U93" i="16"/>
  <c r="M1521" i="79"/>
  <c r="N1521" i="79" s="1"/>
  <c r="U51" i="16"/>
  <c r="V51" i="16" s="1"/>
  <c r="M1479" i="79"/>
  <c r="N1479" i="79" s="1"/>
  <c r="U96" i="16"/>
  <c r="V96" i="16" s="1"/>
  <c r="M1524" i="79"/>
  <c r="N1524" i="79" s="1"/>
  <c r="U78" i="16"/>
  <c r="V78" i="16" s="1"/>
  <c r="M1506" i="79"/>
  <c r="N1506" i="79" s="1"/>
  <c r="U105" i="17"/>
  <c r="V105" i="17" s="1"/>
  <c r="M1913" i="79"/>
  <c r="N1913" i="79" s="1"/>
  <c r="T119" i="17"/>
  <c r="M1845" i="79"/>
  <c r="N1845" i="79" s="1"/>
  <c r="T135" i="17"/>
  <c r="M1861" i="79"/>
  <c r="N1861" i="79" s="1"/>
  <c r="Q73" i="19"/>
  <c r="S73" i="19" s="1"/>
  <c r="M2426" i="79"/>
  <c r="N2426" i="79" s="1"/>
  <c r="Q53" i="19"/>
  <c r="M2406" i="79"/>
  <c r="N2406" i="79" s="1"/>
  <c r="R103" i="19"/>
  <c r="S103" i="19" s="1"/>
  <c r="M2538" i="79"/>
  <c r="N2538" i="79" s="1"/>
  <c r="Q123" i="22"/>
  <c r="M2816" i="79"/>
  <c r="N2816" i="79" s="1"/>
  <c r="S108" i="34"/>
  <c r="U108" i="34" s="1"/>
  <c r="M2951" i="79"/>
  <c r="N2951" i="79" s="1"/>
  <c r="T100" i="16"/>
  <c r="M1450" i="79"/>
  <c r="N1450" i="79" s="1"/>
  <c r="U70" i="16"/>
  <c r="M1498" i="79"/>
  <c r="N1498" i="79" s="1"/>
  <c r="T118" i="16"/>
  <c r="M1468" i="79"/>
  <c r="N1468" i="79" s="1"/>
  <c r="U128" i="17"/>
  <c r="M1936" i="79"/>
  <c r="N1936" i="79" s="1"/>
  <c r="U148" i="17"/>
  <c r="M1956" i="79"/>
  <c r="N1956" i="79" s="1"/>
  <c r="U89" i="17"/>
  <c r="M1897" i="79"/>
  <c r="N1897" i="79" s="1"/>
  <c r="R93" i="19"/>
  <c r="M2528" i="79"/>
  <c r="N2528" i="79" s="1"/>
  <c r="R120" i="19"/>
  <c r="M2555" i="79"/>
  <c r="N2555" i="79" s="1"/>
  <c r="Q61" i="19"/>
  <c r="S61" i="19" s="1"/>
  <c r="M2414" i="79"/>
  <c r="N2414" i="79" s="1"/>
  <c r="Q118" i="19"/>
  <c r="S118" i="19" s="1"/>
  <c r="M2471" i="79"/>
  <c r="N2471" i="79" s="1"/>
  <c r="Q70" i="22"/>
  <c r="M2763" i="79"/>
  <c r="N2763" i="79" s="1"/>
  <c r="Q79" i="22"/>
  <c r="M2772" i="79"/>
  <c r="N2772" i="79" s="1"/>
  <c r="Q108" i="22"/>
  <c r="M2801" i="79"/>
  <c r="N2801" i="79" s="1"/>
  <c r="R67" i="22"/>
  <c r="M2846" i="79"/>
  <c r="N2846" i="79" s="1"/>
  <c r="R87" i="22"/>
  <c r="M2866" i="79"/>
  <c r="N2866" i="79" s="1"/>
  <c r="Q65" i="22"/>
  <c r="M2758" i="79"/>
  <c r="N2758" i="79" s="1"/>
  <c r="Q109" i="22"/>
  <c r="M2802" i="79"/>
  <c r="N2802" i="79" s="1"/>
  <c r="Q88" i="22"/>
  <c r="M2781" i="79"/>
  <c r="N2781" i="79" s="1"/>
  <c r="R68" i="22"/>
  <c r="M2847" i="79"/>
  <c r="N2847" i="79" s="1"/>
  <c r="Q127" i="22"/>
  <c r="M2820" i="79"/>
  <c r="N2820" i="79" s="1"/>
  <c r="R52" i="22"/>
  <c r="M2831" i="79"/>
  <c r="N2831" i="79" s="1"/>
  <c r="R130" i="22"/>
  <c r="M2909" i="79"/>
  <c r="N2909" i="79" s="1"/>
  <c r="R55" i="22"/>
  <c r="M2834" i="79"/>
  <c r="N2834" i="79" s="1"/>
  <c r="R61" i="22"/>
  <c r="M2840" i="79"/>
  <c r="N2840" i="79" s="1"/>
  <c r="Q122" i="22"/>
  <c r="M2815" i="79"/>
  <c r="N2815" i="79" s="1"/>
  <c r="R51" i="22"/>
  <c r="M2830" i="79"/>
  <c r="N2830" i="79" s="1"/>
  <c r="X59" i="16"/>
  <c r="M1253" i="79"/>
  <c r="N1253" i="79" s="1"/>
  <c r="X65" i="16"/>
  <c r="M1259" i="79"/>
  <c r="N1259" i="79" s="1"/>
  <c r="X107" i="16"/>
  <c r="M1301" i="79"/>
  <c r="N1301" i="79" s="1"/>
  <c r="X82" i="16"/>
  <c r="M1276" i="79"/>
  <c r="N1276" i="79" s="1"/>
  <c r="X74" i="16"/>
  <c r="M1268" i="79"/>
  <c r="N1268" i="79" s="1"/>
  <c r="X113" i="16"/>
  <c r="M1307" i="79"/>
  <c r="N1307" i="79" s="1"/>
  <c r="X118" i="16"/>
  <c r="M1312" i="79"/>
  <c r="N1312" i="79" s="1"/>
  <c r="X58" i="16"/>
  <c r="M1252" i="79"/>
  <c r="N1252" i="79" s="1"/>
  <c r="X91" i="16"/>
  <c r="M1285" i="79"/>
  <c r="N1285" i="79" s="1"/>
  <c r="X96" i="16"/>
  <c r="M1290" i="79"/>
  <c r="N1290" i="79" s="1"/>
  <c r="Q79" i="13"/>
  <c r="P76" i="37" s="1"/>
  <c r="M1049" i="79"/>
  <c r="N1049" i="79" s="1"/>
  <c r="Q43" i="13"/>
  <c r="P40" i="37" s="1"/>
  <c r="M1013" i="79"/>
  <c r="N1013" i="79" s="1"/>
  <c r="AV39" i="13"/>
  <c r="M1094" i="79" s="1"/>
  <c r="N1094" i="79" s="1"/>
  <c r="M924" i="79"/>
  <c r="N924" i="79" s="1"/>
  <c r="Q44" i="13"/>
  <c r="P41" i="37" s="1"/>
  <c r="M1014" i="79"/>
  <c r="N1014" i="79" s="1"/>
  <c r="Q40" i="13"/>
  <c r="P37" i="37" s="1"/>
  <c r="M1010" i="79"/>
  <c r="N1010" i="79" s="1"/>
  <c r="Q37" i="13"/>
  <c r="P34" i="37" s="1"/>
  <c r="M1007" i="79"/>
  <c r="N1007" i="79" s="1"/>
  <c r="AV90" i="13"/>
  <c r="M1145" i="79" s="1"/>
  <c r="N1145" i="79" s="1"/>
  <c r="M975" i="79"/>
  <c r="N975" i="79" s="1"/>
  <c r="Q32" i="13"/>
  <c r="P29" i="37" s="1"/>
  <c r="M1002" i="79"/>
  <c r="N1002" i="79" s="1"/>
  <c r="AV76" i="13"/>
  <c r="M1131" i="79" s="1"/>
  <c r="N1131" i="79" s="1"/>
  <c r="M961" i="79"/>
  <c r="N961" i="79" s="1"/>
  <c r="Q52" i="13"/>
  <c r="P49" i="37" s="1"/>
  <c r="M1022" i="79"/>
  <c r="N1022" i="79" s="1"/>
  <c r="Q70" i="13"/>
  <c r="P67" i="37" s="1"/>
  <c r="M1040" i="79"/>
  <c r="N1040" i="79" s="1"/>
  <c r="Q55" i="13"/>
  <c r="P52" i="37" s="1"/>
  <c r="M1025" i="79"/>
  <c r="N1025" i="79" s="1"/>
  <c r="AV68" i="13"/>
  <c r="M1123" i="79" s="1"/>
  <c r="N1123" i="79" s="1"/>
  <c r="M953" i="79"/>
  <c r="N953" i="79" s="1"/>
  <c r="AV41" i="13"/>
  <c r="M1096" i="79" s="1"/>
  <c r="N1096" i="79" s="1"/>
  <c r="M926" i="79"/>
  <c r="N926" i="79" s="1"/>
  <c r="AV69" i="13"/>
  <c r="M1124" i="79" s="1"/>
  <c r="N1124" i="79" s="1"/>
  <c r="M954" i="79"/>
  <c r="N954" i="79" s="1"/>
  <c r="AV50" i="13"/>
  <c r="M1105" i="79" s="1"/>
  <c r="N1105" i="79" s="1"/>
  <c r="M935" i="79"/>
  <c r="N935" i="79" s="1"/>
  <c r="Q24" i="13"/>
  <c r="P21" i="37" s="1"/>
  <c r="M994" i="79"/>
  <c r="N994" i="79" s="1"/>
  <c r="AV97" i="13"/>
  <c r="M1152" i="79" s="1"/>
  <c r="N1152" i="79" s="1"/>
  <c r="M982" i="79"/>
  <c r="N982" i="79" s="1"/>
  <c r="Q80" i="13"/>
  <c r="P77" i="37" s="1"/>
  <c r="M1050" i="79"/>
  <c r="N1050" i="79" s="1"/>
  <c r="AV77" i="13"/>
  <c r="M1132" i="79" s="1"/>
  <c r="N1132" i="79" s="1"/>
  <c r="M962" i="79"/>
  <c r="N962" i="79" s="1"/>
  <c r="AV29" i="13"/>
  <c r="M1084" i="79" s="1"/>
  <c r="N1084" i="79" s="1"/>
  <c r="M914" i="79"/>
  <c r="N914" i="79" s="1"/>
  <c r="M1599" i="79"/>
  <c r="N1599" i="79" s="1"/>
  <c r="W119" i="17"/>
  <c r="BD119" i="17"/>
  <c r="BE119" i="17" s="1"/>
  <c r="Z119" i="17" s="1"/>
  <c r="M601" i="79"/>
  <c r="N601" i="79" s="1"/>
  <c r="V34" i="76"/>
  <c r="AI67" i="48"/>
  <c r="Y34" i="76" s="1"/>
  <c r="M657" i="79"/>
  <c r="N657" i="79" s="1"/>
  <c r="AI123" i="48"/>
  <c r="Y90" i="76" s="1"/>
  <c r="V90" i="76"/>
  <c r="M629" i="79"/>
  <c r="N629" i="79" s="1"/>
  <c r="V62" i="76"/>
  <c r="AI95" i="48"/>
  <c r="Y62" i="76" s="1"/>
  <c r="V127" i="76"/>
  <c r="M694" i="79"/>
  <c r="N694" i="79" s="1"/>
  <c r="AI160" i="48"/>
  <c r="Y127" i="76" s="1"/>
  <c r="V47" i="76"/>
  <c r="M614" i="79"/>
  <c r="N614" i="79" s="1"/>
  <c r="AI80" i="48"/>
  <c r="Y47" i="76" s="1"/>
  <c r="M695" i="79"/>
  <c r="N695" i="79" s="1"/>
  <c r="V128" i="76"/>
  <c r="AI161" i="48"/>
  <c r="Y128" i="76" s="1"/>
  <c r="V89" i="76"/>
  <c r="M656" i="79"/>
  <c r="N656" i="79" s="1"/>
  <c r="AI122" i="48"/>
  <c r="Y89" i="76" s="1"/>
  <c r="M735" i="79"/>
  <c r="N735" i="79" s="1"/>
  <c r="AI201" i="48"/>
  <c r="M673" i="79"/>
  <c r="N673" i="79" s="1"/>
  <c r="AI139" i="48"/>
  <c r="Y106" i="76" s="1"/>
  <c r="V106" i="76"/>
  <c r="M689" i="79"/>
  <c r="N689" i="79" s="1"/>
  <c r="V122" i="76"/>
  <c r="AI155" i="48"/>
  <c r="Y122" i="76" s="1"/>
  <c r="M634" i="79"/>
  <c r="N634" i="79" s="1"/>
  <c r="V67" i="76"/>
  <c r="AI100" i="48"/>
  <c r="Y67" i="76" s="1"/>
  <c r="M681" i="79"/>
  <c r="N681" i="79" s="1"/>
  <c r="AI147" i="48"/>
  <c r="Y114" i="76" s="1"/>
  <c r="V114" i="76"/>
  <c r="V73" i="76"/>
  <c r="M640" i="79"/>
  <c r="N640" i="79" s="1"/>
  <c r="AI106" i="48"/>
  <c r="Y73" i="76" s="1"/>
  <c r="M747" i="79"/>
  <c r="N747" i="79" s="1"/>
  <c r="AI213" i="48"/>
  <c r="M721" i="79"/>
  <c r="N721" i="79" s="1"/>
  <c r="AI187" i="48"/>
  <c r="Y154" i="76" s="1"/>
  <c r="V154" i="76"/>
  <c r="V111" i="76"/>
  <c r="M678" i="79"/>
  <c r="N678" i="79" s="1"/>
  <c r="AI144" i="48"/>
  <c r="Y111" i="76" s="1"/>
  <c r="M737" i="79"/>
  <c r="N737" i="79" s="1"/>
  <c r="AI203" i="48"/>
  <c r="M649" i="79"/>
  <c r="N649" i="79" s="1"/>
  <c r="AI115" i="48"/>
  <c r="Y82" i="76" s="1"/>
  <c r="V82" i="76"/>
  <c r="M733" i="79"/>
  <c r="N733" i="79" s="1"/>
  <c r="AI199" i="48"/>
  <c r="M1590" i="79"/>
  <c r="N1590" i="79" s="1"/>
  <c r="W110" i="17"/>
  <c r="BD110" i="17"/>
  <c r="BD137" i="17"/>
  <c r="BE137" i="17" s="1"/>
  <c r="Z137" i="17" s="1"/>
  <c r="M1617" i="79"/>
  <c r="N1617" i="79" s="1"/>
  <c r="W137" i="17"/>
  <c r="S70" i="57"/>
  <c r="M1627" i="79"/>
  <c r="N1627" i="79" s="1"/>
  <c r="W147" i="17"/>
  <c r="BD147" i="17"/>
  <c r="BE147" i="17" s="1"/>
  <c r="Z147" i="17" s="1"/>
  <c r="M1570" i="79"/>
  <c r="N1570" i="79" s="1"/>
  <c r="W90" i="17"/>
  <c r="BD90" i="17"/>
  <c r="M860" i="79"/>
  <c r="N860" i="79" s="1"/>
  <c r="W135" i="76"/>
  <c r="W83" i="76"/>
  <c r="M808" i="79"/>
  <c r="N808" i="79" s="1"/>
  <c r="M822" i="79"/>
  <c r="N822" i="79" s="1"/>
  <c r="W97" i="76"/>
  <c r="W154" i="76"/>
  <c r="M879" i="79"/>
  <c r="N879" i="79" s="1"/>
  <c r="M788" i="79"/>
  <c r="N788" i="79" s="1"/>
  <c r="W63" i="76"/>
  <c r="M870" i="79"/>
  <c r="N870" i="79" s="1"/>
  <c r="W145" i="76"/>
  <c r="M780" i="79"/>
  <c r="N780" i="79" s="1"/>
  <c r="W55" i="76"/>
  <c r="M854" i="79"/>
  <c r="N854" i="79" s="1"/>
  <c r="W129" i="76"/>
  <c r="W36" i="76"/>
  <c r="M761" i="79"/>
  <c r="N761" i="79" s="1"/>
  <c r="M868" i="79"/>
  <c r="N868" i="79" s="1"/>
  <c r="W143" i="76"/>
  <c r="W93" i="76"/>
  <c r="M818" i="79"/>
  <c r="N818" i="79" s="1"/>
  <c r="W38" i="76"/>
  <c r="M763" i="79"/>
  <c r="N763" i="79" s="1"/>
  <c r="M838" i="79"/>
  <c r="N838" i="79" s="1"/>
  <c r="W113" i="76"/>
  <c r="W130" i="76"/>
  <c r="M855" i="79"/>
  <c r="N855" i="79" s="1"/>
  <c r="W34" i="76"/>
  <c r="M759" i="79"/>
  <c r="N759" i="79" s="1"/>
  <c r="W109" i="76"/>
  <c r="M834" i="79"/>
  <c r="N834" i="79" s="1"/>
  <c r="W148" i="76"/>
  <c r="M873" i="79"/>
  <c r="N873" i="79" s="1"/>
  <c r="M1640" i="79"/>
  <c r="N1640" i="79" s="1"/>
  <c r="X78" i="17"/>
  <c r="M1668" i="79"/>
  <c r="N1668" i="79" s="1"/>
  <c r="X106" i="17"/>
  <c r="M1566" i="79"/>
  <c r="N1566" i="79" s="1"/>
  <c r="W86" i="17"/>
  <c r="BD86" i="17"/>
  <c r="BE86" i="17" s="1"/>
  <c r="Z86" i="17" s="1"/>
  <c r="S118" i="68"/>
  <c r="Q126" i="66"/>
  <c r="M1628" i="79"/>
  <c r="N1628" i="79" s="1"/>
  <c r="W148" i="17"/>
  <c r="BD148" i="17"/>
  <c r="BE148" i="17" s="1"/>
  <c r="Z148" i="17" s="1"/>
  <c r="M1643" i="79"/>
  <c r="N1643" i="79" s="1"/>
  <c r="X81" i="17"/>
  <c r="AV24" i="13"/>
  <c r="M1079" i="79" s="1"/>
  <c r="N1079" i="79" s="1"/>
  <c r="M909" i="79"/>
  <c r="N909" i="79" s="1"/>
  <c r="M1661" i="79"/>
  <c r="N1661" i="79" s="1"/>
  <c r="X99" i="17"/>
  <c r="M599" i="79"/>
  <c r="N599" i="79" s="1"/>
  <c r="V32" i="76"/>
  <c r="AI65" i="48"/>
  <c r="Y32" i="76" s="1"/>
  <c r="M602" i="79"/>
  <c r="N602" i="79" s="1"/>
  <c r="V35" i="76"/>
  <c r="AI68" i="48"/>
  <c r="Y35" i="76" s="1"/>
  <c r="M736" i="79"/>
  <c r="N736" i="79" s="1"/>
  <c r="AI202" i="48"/>
  <c r="M691" i="79"/>
  <c r="N691" i="79" s="1"/>
  <c r="V124" i="76"/>
  <c r="AI157" i="48"/>
  <c r="Y124" i="76" s="1"/>
  <c r="M617" i="79"/>
  <c r="N617" i="79" s="1"/>
  <c r="V50" i="76"/>
  <c r="AI83" i="48"/>
  <c r="Y50" i="76" s="1"/>
  <c r="M726" i="79"/>
  <c r="N726" i="79" s="1"/>
  <c r="AI192" i="48"/>
  <c r="V119" i="76"/>
  <c r="M686" i="79"/>
  <c r="N686" i="79" s="1"/>
  <c r="AI152" i="48"/>
  <c r="Y119" i="76" s="1"/>
  <c r="M731" i="79"/>
  <c r="N731" i="79" s="1"/>
  <c r="AI197" i="48"/>
  <c r="M703" i="79"/>
  <c r="N703" i="79" s="1"/>
  <c r="V136" i="76"/>
  <c r="AI169" i="48"/>
  <c r="Y136" i="76" s="1"/>
  <c r="M595" i="79"/>
  <c r="N595" i="79" s="1"/>
  <c r="V28" i="76"/>
  <c r="AI61" i="48"/>
  <c r="Y28" i="76" s="1"/>
  <c r="V33" i="76"/>
  <c r="M600" i="79"/>
  <c r="N600" i="79" s="1"/>
  <c r="AI66" i="48"/>
  <c r="Y33" i="76" s="1"/>
  <c r="M639" i="79"/>
  <c r="N639" i="79" s="1"/>
  <c r="V72" i="76"/>
  <c r="AI105" i="48"/>
  <c r="Y72" i="76" s="1"/>
  <c r="M684" i="79"/>
  <c r="N684" i="79" s="1"/>
  <c r="V117" i="76"/>
  <c r="AI150" i="48"/>
  <c r="Y117" i="76" s="1"/>
  <c r="V87" i="76"/>
  <c r="M654" i="79"/>
  <c r="N654" i="79" s="1"/>
  <c r="AI120" i="48"/>
  <c r="Y87" i="76" s="1"/>
  <c r="M685" i="79"/>
  <c r="N685" i="79" s="1"/>
  <c r="AI151" i="48"/>
  <c r="Y118" i="76" s="1"/>
  <c r="V118" i="76"/>
  <c r="M645" i="79"/>
  <c r="N645" i="79" s="1"/>
  <c r="V78" i="76"/>
  <c r="AI111" i="48"/>
  <c r="Y78" i="76" s="1"/>
  <c r="M715" i="79"/>
  <c r="N715" i="79" s="1"/>
  <c r="V148" i="76"/>
  <c r="AI181" i="48"/>
  <c r="Y148" i="76" s="1"/>
  <c r="V121" i="76"/>
  <c r="M688" i="79"/>
  <c r="N688" i="79" s="1"/>
  <c r="AI154" i="48"/>
  <c r="Y121" i="76" s="1"/>
  <c r="M705" i="79"/>
  <c r="N705" i="79" s="1"/>
  <c r="V138" i="76"/>
  <c r="AI171" i="48"/>
  <c r="Y138" i="76" s="1"/>
  <c r="M1707" i="79"/>
  <c r="N1707" i="79" s="1"/>
  <c r="X145" i="17"/>
  <c r="M1636" i="79"/>
  <c r="N1636" i="79" s="1"/>
  <c r="X74" i="17"/>
  <c r="M1647" i="79"/>
  <c r="N1647" i="79" s="1"/>
  <c r="X85" i="17"/>
  <c r="M1644" i="79"/>
  <c r="N1644" i="79" s="1"/>
  <c r="X82" i="17"/>
  <c r="M1556" i="79"/>
  <c r="N1556" i="79" s="1"/>
  <c r="W76" i="17"/>
  <c r="BD76" i="17"/>
  <c r="BE76" i="17" s="1"/>
  <c r="Z76" i="17" s="1"/>
  <c r="M820" i="79"/>
  <c r="N820" i="79" s="1"/>
  <c r="W95" i="76"/>
  <c r="W102" i="76"/>
  <c r="M827" i="79"/>
  <c r="N827" i="79" s="1"/>
  <c r="W60" i="76"/>
  <c r="M785" i="79"/>
  <c r="N785" i="79" s="1"/>
  <c r="W134" i="76"/>
  <c r="M859" i="79"/>
  <c r="N859" i="79" s="1"/>
  <c r="W50" i="76"/>
  <c r="M775" i="79"/>
  <c r="N775" i="79" s="1"/>
  <c r="M790" i="79"/>
  <c r="N790" i="79" s="1"/>
  <c r="W65" i="76"/>
  <c r="W101" i="76"/>
  <c r="M826" i="79"/>
  <c r="N826" i="79" s="1"/>
  <c r="W124" i="76"/>
  <c r="M849" i="79"/>
  <c r="N849" i="79" s="1"/>
  <c r="W64" i="76"/>
  <c r="M789" i="79"/>
  <c r="N789" i="79" s="1"/>
  <c r="M782" i="79"/>
  <c r="N782" i="79" s="1"/>
  <c r="W57" i="76"/>
  <c r="W56" i="76"/>
  <c r="M781" i="79"/>
  <c r="N781" i="79" s="1"/>
  <c r="W85" i="76"/>
  <c r="M810" i="79"/>
  <c r="N810" i="79" s="1"/>
  <c r="W42" i="76"/>
  <c r="M767" i="79"/>
  <c r="N767" i="79" s="1"/>
  <c r="W123" i="76"/>
  <c r="M848" i="79"/>
  <c r="N848" i="79" s="1"/>
  <c r="W149" i="76"/>
  <c r="M874" i="79"/>
  <c r="N874" i="79" s="1"/>
  <c r="W61" i="76"/>
  <c r="M786" i="79"/>
  <c r="N786" i="79" s="1"/>
  <c r="M1559" i="79"/>
  <c r="N1559" i="79" s="1"/>
  <c r="W79" i="17"/>
  <c r="BD79" i="17"/>
  <c r="M1558" i="79"/>
  <c r="N1558" i="79" s="1"/>
  <c r="W78" i="17"/>
  <c r="BD78" i="17"/>
  <c r="BE78" i="17" s="1"/>
  <c r="Z78" i="17" s="1"/>
  <c r="M1586" i="79"/>
  <c r="N1586" i="79" s="1"/>
  <c r="W106" i="17"/>
  <c r="BD106" i="17"/>
  <c r="M1568" i="79"/>
  <c r="N1568" i="79" s="1"/>
  <c r="W88" i="17"/>
  <c r="BD88" i="17"/>
  <c r="BE88" i="17" s="1"/>
  <c r="Z88" i="17" s="1"/>
  <c r="M1677" i="79"/>
  <c r="N1677" i="79" s="1"/>
  <c r="X115" i="17"/>
  <c r="M1683" i="79"/>
  <c r="N1683" i="79" s="1"/>
  <c r="X121" i="17"/>
  <c r="M1776" i="79"/>
  <c r="N1776" i="79" s="1"/>
  <c r="Y132" i="17"/>
  <c r="M1780" i="79"/>
  <c r="N1780" i="79" s="1"/>
  <c r="Y136" i="17"/>
  <c r="M1696" i="79"/>
  <c r="N1696" i="79" s="1"/>
  <c r="X134" i="17"/>
  <c r="M1624" i="79"/>
  <c r="N1624" i="79" s="1"/>
  <c r="W144" i="17"/>
  <c r="BD144" i="17"/>
  <c r="BD81" i="17"/>
  <c r="BE81" i="17" s="1"/>
  <c r="Z81" i="17" s="1"/>
  <c r="M1561" i="79"/>
  <c r="N1561" i="79" s="1"/>
  <c r="W81" i="17"/>
  <c r="T60" i="16"/>
  <c r="V60" i="16" s="1"/>
  <c r="M1410" i="79"/>
  <c r="N1410" i="79" s="1"/>
  <c r="U117" i="16"/>
  <c r="V117" i="16" s="1"/>
  <c r="M1545" i="79"/>
  <c r="N1545" i="79" s="1"/>
  <c r="R80" i="19"/>
  <c r="S80" i="19" s="1"/>
  <c r="M2515" i="79"/>
  <c r="N2515" i="79" s="1"/>
  <c r="R45" i="22"/>
  <c r="M2824" i="79"/>
  <c r="N2824" i="79" s="1"/>
  <c r="Q92" i="22"/>
  <c r="M2785" i="79"/>
  <c r="N2785" i="79" s="1"/>
  <c r="Q130" i="22"/>
  <c r="M2823" i="79"/>
  <c r="N2823" i="79" s="1"/>
  <c r="X75" i="16"/>
  <c r="M1269" i="79"/>
  <c r="N1269" i="79" s="1"/>
  <c r="AV79" i="13"/>
  <c r="M1134" i="79" s="1"/>
  <c r="N1134" i="79" s="1"/>
  <c r="M964" i="79"/>
  <c r="N964" i="79" s="1"/>
  <c r="Q39" i="13"/>
  <c r="P36" i="37" s="1"/>
  <c r="M1009" i="79"/>
  <c r="N1009" i="79" s="1"/>
  <c r="AV40" i="13"/>
  <c r="M1095" i="79" s="1"/>
  <c r="N1095" i="79" s="1"/>
  <c r="M925" i="79"/>
  <c r="N925" i="79" s="1"/>
  <c r="Q90" i="13"/>
  <c r="P87" i="37" s="1"/>
  <c r="M1060" i="79"/>
  <c r="N1060" i="79" s="1"/>
  <c r="AV52" i="13"/>
  <c r="M1107" i="79" s="1"/>
  <c r="N1107" i="79" s="1"/>
  <c r="M937" i="79"/>
  <c r="N937" i="79" s="1"/>
  <c r="AV55" i="13"/>
  <c r="M1110" i="79" s="1"/>
  <c r="N1110" i="79" s="1"/>
  <c r="M940" i="79"/>
  <c r="N940" i="79" s="1"/>
  <c r="Q72" i="13"/>
  <c r="P69" i="37" s="1"/>
  <c r="M1042" i="79"/>
  <c r="N1042" i="79" s="1"/>
  <c r="Q67" i="13"/>
  <c r="P64" i="37" s="1"/>
  <c r="M1037" i="79"/>
  <c r="N1037" i="79" s="1"/>
  <c r="Q65" i="13"/>
  <c r="P62" i="37" s="1"/>
  <c r="M1035" i="79"/>
  <c r="N1035" i="79" s="1"/>
  <c r="AV47" i="13"/>
  <c r="M1102" i="79" s="1"/>
  <c r="N1102" i="79" s="1"/>
  <c r="M932" i="79"/>
  <c r="N932" i="79" s="1"/>
  <c r="R71" i="19"/>
  <c r="M2506" i="79"/>
  <c r="N2506" i="79" s="1"/>
  <c r="T62" i="16"/>
  <c r="M1412" i="79"/>
  <c r="N1412" i="79" s="1"/>
  <c r="U56" i="16"/>
  <c r="V56" i="16" s="1"/>
  <c r="M1484" i="79"/>
  <c r="N1484" i="79" s="1"/>
  <c r="T63" i="16"/>
  <c r="V63" i="16" s="1"/>
  <c r="M1413" i="79"/>
  <c r="N1413" i="79" s="1"/>
  <c r="T53" i="16"/>
  <c r="V53" i="16" s="1"/>
  <c r="M1403" i="79"/>
  <c r="N1403" i="79" s="1"/>
  <c r="T99" i="16"/>
  <c r="M1449" i="79"/>
  <c r="N1449" i="79" s="1"/>
  <c r="U119" i="16"/>
  <c r="V119" i="16" s="1"/>
  <c r="M1547" i="79"/>
  <c r="N1547" i="79" s="1"/>
  <c r="R106" i="19"/>
  <c r="S106" i="19" s="1"/>
  <c r="M2541" i="79"/>
  <c r="N2541" i="79" s="1"/>
  <c r="Q101" i="19"/>
  <c r="S101" i="19" s="1"/>
  <c r="M2454" i="79"/>
  <c r="N2454" i="79" s="1"/>
  <c r="Q90" i="19"/>
  <c r="S90" i="19" s="1"/>
  <c r="M2443" i="79"/>
  <c r="N2443" i="79" s="1"/>
  <c r="U108" i="17"/>
  <c r="M1916" i="79"/>
  <c r="N1916" i="79" s="1"/>
  <c r="Q45" i="22"/>
  <c r="M2738" i="79"/>
  <c r="N2738" i="79" s="1"/>
  <c r="S100" i="34"/>
  <c r="U100" i="34" s="1"/>
  <c r="M2943" i="79"/>
  <c r="N2943" i="79" s="1"/>
  <c r="T79" i="16"/>
  <c r="M1429" i="79"/>
  <c r="N1429" i="79" s="1"/>
  <c r="T113" i="16"/>
  <c r="M1463" i="79"/>
  <c r="N1463" i="79" s="1"/>
  <c r="U111" i="16"/>
  <c r="M1539" i="79"/>
  <c r="N1539" i="79" s="1"/>
  <c r="U95" i="16"/>
  <c r="M1523" i="79"/>
  <c r="N1523" i="79" s="1"/>
  <c r="T90" i="17"/>
  <c r="V90" i="17" s="1"/>
  <c r="M1816" i="79"/>
  <c r="N1816" i="79" s="1"/>
  <c r="Q122" i="19"/>
  <c r="S122" i="19" s="1"/>
  <c r="M2475" i="79"/>
  <c r="N2475" i="79" s="1"/>
  <c r="Q51" i="19"/>
  <c r="M2404" i="79"/>
  <c r="N2404" i="79" s="1"/>
  <c r="Q116" i="22"/>
  <c r="M2809" i="79"/>
  <c r="N2809" i="79" s="1"/>
  <c r="R115" i="22"/>
  <c r="S115" i="22" s="1"/>
  <c r="M2894" i="79"/>
  <c r="N2894" i="79" s="1"/>
  <c r="R118" i="22"/>
  <c r="S118" i="22" s="1"/>
  <c r="M2897" i="79"/>
  <c r="N2897" i="79" s="1"/>
  <c r="R75" i="22"/>
  <c r="M2854" i="79"/>
  <c r="N2854" i="79" s="1"/>
  <c r="R128" i="22"/>
  <c r="M2907" i="79"/>
  <c r="N2907" i="79" s="1"/>
  <c r="Q93" i="22"/>
  <c r="S93" i="22" s="1"/>
  <c r="M2786" i="79"/>
  <c r="N2786" i="79" s="1"/>
  <c r="R76" i="22"/>
  <c r="M2855" i="79"/>
  <c r="N2855" i="79" s="1"/>
  <c r="Q86" i="22"/>
  <c r="M2779" i="79"/>
  <c r="N2779" i="79" s="1"/>
  <c r="Q46" i="22"/>
  <c r="M2739" i="79"/>
  <c r="N2739" i="79" s="1"/>
  <c r="R85" i="22"/>
  <c r="M2864" i="79"/>
  <c r="N2864" i="79" s="1"/>
  <c r="Q53" i="22"/>
  <c r="M2746" i="79"/>
  <c r="N2746" i="79" s="1"/>
  <c r="Q59" i="22"/>
  <c r="M2752" i="79"/>
  <c r="N2752" i="79" s="1"/>
  <c r="R112" i="22"/>
  <c r="M2891" i="79"/>
  <c r="N2891" i="79" s="1"/>
  <c r="Q103" i="22"/>
  <c r="M2796" i="79"/>
  <c r="N2796" i="79" s="1"/>
  <c r="R56" i="22"/>
  <c r="M2835" i="79"/>
  <c r="N2835" i="79" s="1"/>
  <c r="Q77" i="22"/>
  <c r="M2770" i="79"/>
  <c r="N2770" i="79" s="1"/>
  <c r="R48" i="22"/>
  <c r="M2827" i="79"/>
  <c r="N2827" i="79" s="1"/>
  <c r="X123" i="16"/>
  <c r="M1317" i="79"/>
  <c r="N1317" i="79" s="1"/>
  <c r="U62" i="16"/>
  <c r="M1490" i="79"/>
  <c r="N1490" i="79" s="1"/>
  <c r="X103" i="16"/>
  <c r="M1297" i="79"/>
  <c r="N1297" i="79" s="1"/>
  <c r="X106" i="16"/>
  <c r="M1300" i="79"/>
  <c r="N1300" i="79" s="1"/>
  <c r="X70" i="16"/>
  <c r="M1264" i="79"/>
  <c r="N1264" i="79" s="1"/>
  <c r="X73" i="16"/>
  <c r="M1267" i="79"/>
  <c r="N1267" i="79" s="1"/>
  <c r="X108" i="16"/>
  <c r="M1302" i="79"/>
  <c r="N1302" i="79" s="1"/>
  <c r="X109" i="16"/>
  <c r="M1303" i="79"/>
  <c r="N1303" i="79" s="1"/>
  <c r="X57" i="16"/>
  <c r="M1251" i="79"/>
  <c r="N1251" i="79" s="1"/>
  <c r="U58" i="16"/>
  <c r="M1486" i="79"/>
  <c r="N1486" i="79" s="1"/>
  <c r="T148" i="34"/>
  <c r="M3075" i="79"/>
  <c r="N3075" i="79" s="1"/>
  <c r="Q36" i="13"/>
  <c r="P33" i="37" s="1"/>
  <c r="M1006" i="79"/>
  <c r="N1006" i="79" s="1"/>
  <c r="AV71" i="13"/>
  <c r="M1126" i="79" s="1"/>
  <c r="N1126" i="79" s="1"/>
  <c r="M956" i="79"/>
  <c r="N956" i="79" s="1"/>
  <c r="AV95" i="13"/>
  <c r="M1150" i="79" s="1"/>
  <c r="N1150" i="79" s="1"/>
  <c r="M980" i="79"/>
  <c r="N980" i="79" s="1"/>
  <c r="AV63" i="13"/>
  <c r="M1118" i="79" s="1"/>
  <c r="N1118" i="79" s="1"/>
  <c r="M948" i="79"/>
  <c r="N948" i="79" s="1"/>
  <c r="AV91" i="13"/>
  <c r="M1146" i="79" s="1"/>
  <c r="N1146" i="79" s="1"/>
  <c r="M976" i="79"/>
  <c r="N976" i="79" s="1"/>
  <c r="AV58" i="13"/>
  <c r="M1113" i="79" s="1"/>
  <c r="N1113" i="79" s="1"/>
  <c r="M943" i="79"/>
  <c r="N943" i="79" s="1"/>
  <c r="Q53" i="13"/>
  <c r="P50" i="37" s="1"/>
  <c r="M1023" i="79"/>
  <c r="N1023" i="79" s="1"/>
  <c r="Q102" i="13"/>
  <c r="P99" i="37" s="1"/>
  <c r="M1072" i="79"/>
  <c r="N1072" i="79" s="1"/>
  <c r="AV83" i="13"/>
  <c r="M1138" i="79" s="1"/>
  <c r="N1138" i="79" s="1"/>
  <c r="M968" i="79"/>
  <c r="N968" i="79" s="1"/>
  <c r="AV72" i="13"/>
  <c r="M1127" i="79" s="1"/>
  <c r="N1127" i="79" s="1"/>
  <c r="M957" i="79"/>
  <c r="N957" i="79" s="1"/>
  <c r="AV67" i="13"/>
  <c r="M1122" i="79" s="1"/>
  <c r="N1122" i="79" s="1"/>
  <c r="M952" i="79"/>
  <c r="N952" i="79" s="1"/>
  <c r="Q56" i="13"/>
  <c r="P53" i="37" s="1"/>
  <c r="M1026" i="79"/>
  <c r="N1026" i="79" s="1"/>
  <c r="AV65" i="13"/>
  <c r="M1120" i="79" s="1"/>
  <c r="N1120" i="79" s="1"/>
  <c r="M950" i="79"/>
  <c r="N950" i="79" s="1"/>
  <c r="Q47" i="13"/>
  <c r="P44" i="37" s="1"/>
  <c r="M1017" i="79"/>
  <c r="N1017" i="79" s="1"/>
  <c r="AV60" i="13"/>
  <c r="M1115" i="79" s="1"/>
  <c r="N1115" i="79" s="1"/>
  <c r="M945" i="79"/>
  <c r="N945" i="79" s="1"/>
  <c r="AV25" i="13"/>
  <c r="M1080" i="79" s="1"/>
  <c r="N1080" i="79" s="1"/>
  <c r="M910" i="79"/>
  <c r="N910" i="79" s="1"/>
  <c r="M1579" i="79"/>
  <c r="N1579" i="79" s="1"/>
  <c r="W99" i="17"/>
  <c r="BD99" i="17"/>
  <c r="BE99" i="17" s="1"/>
  <c r="Z99" i="17" s="1"/>
  <c r="S124" i="57"/>
  <c r="M647" i="79"/>
  <c r="N647" i="79" s="1"/>
  <c r="V80" i="76"/>
  <c r="AI113" i="48"/>
  <c r="Y80" i="76" s="1"/>
  <c r="M621" i="79"/>
  <c r="N621" i="79" s="1"/>
  <c r="AI87" i="48"/>
  <c r="Y54" i="76" s="1"/>
  <c r="V54" i="76"/>
  <c r="M635" i="79"/>
  <c r="N635" i="79" s="1"/>
  <c r="V68" i="76"/>
  <c r="AI101" i="48"/>
  <c r="Y68" i="76" s="1"/>
  <c r="M625" i="79"/>
  <c r="N625" i="79" s="1"/>
  <c r="V58" i="76"/>
  <c r="AI91" i="48"/>
  <c r="Y58" i="76" s="1"/>
  <c r="M745" i="79"/>
  <c r="N745" i="79" s="1"/>
  <c r="AI211" i="48"/>
  <c r="M650" i="79"/>
  <c r="N650" i="79" s="1"/>
  <c r="V83" i="76"/>
  <c r="AI116" i="48"/>
  <c r="Y83" i="76" s="1"/>
  <c r="V49" i="76"/>
  <c r="M616" i="79"/>
  <c r="N616" i="79" s="1"/>
  <c r="AI82" i="48"/>
  <c r="Y49" i="76" s="1"/>
  <c r="M732" i="79"/>
  <c r="N732" i="79" s="1"/>
  <c r="AI198" i="48"/>
  <c r="M607" i="79"/>
  <c r="N607" i="79" s="1"/>
  <c r="V40" i="76"/>
  <c r="AI73" i="48"/>
  <c r="Y40" i="76" s="1"/>
  <c r="M743" i="79"/>
  <c r="N743" i="79" s="1"/>
  <c r="AI209" i="48"/>
  <c r="M671" i="79"/>
  <c r="N671" i="79" s="1"/>
  <c r="V104" i="76"/>
  <c r="AI137" i="48"/>
  <c r="Y104" i="76" s="1"/>
  <c r="M651" i="79"/>
  <c r="N651" i="79" s="1"/>
  <c r="V84" i="76"/>
  <c r="AI117" i="48"/>
  <c r="Y84" i="76" s="1"/>
  <c r="M727" i="79"/>
  <c r="N727" i="79" s="1"/>
  <c r="AI193" i="48"/>
  <c r="V113" i="76"/>
  <c r="M680" i="79"/>
  <c r="N680" i="79" s="1"/>
  <c r="AI146" i="48"/>
  <c r="Y113" i="76" s="1"/>
  <c r="M738" i="79"/>
  <c r="N738" i="79" s="1"/>
  <c r="AI204" i="48"/>
  <c r="M677" i="79"/>
  <c r="N677" i="79" s="1"/>
  <c r="V110" i="76"/>
  <c r="AI143" i="48"/>
  <c r="Y110" i="76" s="1"/>
  <c r="M716" i="79"/>
  <c r="N716" i="79" s="1"/>
  <c r="V149" i="76"/>
  <c r="AI182" i="48"/>
  <c r="Y149" i="76" s="1"/>
  <c r="V25" i="76"/>
  <c r="M592" i="79"/>
  <c r="N592" i="79" s="1"/>
  <c r="AI58" i="48"/>
  <c r="Y25" i="76" s="1"/>
  <c r="M740" i="79"/>
  <c r="N740" i="79" s="1"/>
  <c r="AI206" i="48"/>
  <c r="M594" i="79"/>
  <c r="N594" i="79" s="1"/>
  <c r="AI60" i="48"/>
  <c r="Y27" i="76" s="1"/>
  <c r="V27" i="76"/>
  <c r="BD145" i="17"/>
  <c r="BE145" i="17" s="1"/>
  <c r="Z145" i="17" s="1"/>
  <c r="M1625" i="79"/>
  <c r="N1625" i="79" s="1"/>
  <c r="W145" i="17"/>
  <c r="M1554" i="79"/>
  <c r="N1554" i="79" s="1"/>
  <c r="W74" i="17"/>
  <c r="BD74" i="17"/>
  <c r="BE74" i="17" s="1"/>
  <c r="Z74" i="17" s="1"/>
  <c r="M1565" i="79"/>
  <c r="N1565" i="79" s="1"/>
  <c r="W85" i="17"/>
  <c r="BD85" i="17"/>
  <c r="M1562" i="79"/>
  <c r="N1562" i="79" s="1"/>
  <c r="W82" i="17"/>
  <c r="BD82" i="17"/>
  <c r="BE82" i="17" s="1"/>
  <c r="Z82" i="17" s="1"/>
  <c r="M1580" i="79"/>
  <c r="N1580" i="79" s="1"/>
  <c r="W100" i="17"/>
  <c r="BD100" i="17"/>
  <c r="W107" i="76"/>
  <c r="M832" i="79"/>
  <c r="N832" i="79" s="1"/>
  <c r="W114" i="76"/>
  <c r="M839" i="79"/>
  <c r="N839" i="79" s="1"/>
  <c r="W29" i="76"/>
  <c r="M754" i="79"/>
  <c r="N754" i="79" s="1"/>
  <c r="W100" i="76"/>
  <c r="M825" i="79"/>
  <c r="N825" i="79" s="1"/>
  <c r="W120" i="76"/>
  <c r="M845" i="79"/>
  <c r="N845" i="79" s="1"/>
  <c r="W142" i="76"/>
  <c r="M867" i="79"/>
  <c r="N867" i="79" s="1"/>
  <c r="W84" i="76"/>
  <c r="M809" i="79"/>
  <c r="N809" i="79" s="1"/>
  <c r="W40" i="76"/>
  <c r="M765" i="79"/>
  <c r="N765" i="79" s="1"/>
  <c r="M878" i="79"/>
  <c r="N878" i="79" s="1"/>
  <c r="W153" i="76"/>
  <c r="M812" i="79"/>
  <c r="N812" i="79" s="1"/>
  <c r="W87" i="76"/>
  <c r="M844" i="79"/>
  <c r="N844" i="79" s="1"/>
  <c r="W119" i="76"/>
  <c r="M766" i="79"/>
  <c r="N766" i="79" s="1"/>
  <c r="W41" i="76"/>
  <c r="M764" i="79"/>
  <c r="N764" i="79" s="1"/>
  <c r="W39" i="76"/>
  <c r="M846" i="79"/>
  <c r="N846" i="79" s="1"/>
  <c r="W121" i="76"/>
  <c r="M806" i="79"/>
  <c r="N806" i="79" s="1"/>
  <c r="W81" i="76"/>
  <c r="M830" i="79"/>
  <c r="N830" i="79" s="1"/>
  <c r="W105" i="76"/>
  <c r="W96" i="76"/>
  <c r="M821" i="79"/>
  <c r="N821" i="79" s="1"/>
  <c r="W43" i="76"/>
  <c r="M768" i="79"/>
  <c r="N768" i="79" s="1"/>
  <c r="M1576" i="79"/>
  <c r="N1576" i="79" s="1"/>
  <c r="W96" i="17"/>
  <c r="BD96" i="17"/>
  <c r="M1675" i="79"/>
  <c r="N1675" i="79" s="1"/>
  <c r="X113" i="17"/>
  <c r="M1656" i="79"/>
  <c r="N1656" i="79" s="1"/>
  <c r="X94" i="17"/>
  <c r="M1679" i="79"/>
  <c r="N1679" i="79" s="1"/>
  <c r="X117" i="17"/>
  <c r="M1595" i="79"/>
  <c r="N1595" i="79" s="1"/>
  <c r="W115" i="17"/>
  <c r="BD115" i="17"/>
  <c r="BE115" i="17" s="1"/>
  <c r="Z115" i="17" s="1"/>
  <c r="BD121" i="17"/>
  <c r="M1601" i="79"/>
  <c r="N1601" i="79" s="1"/>
  <c r="W121" i="17"/>
  <c r="M1614" i="79"/>
  <c r="N1614" i="79" s="1"/>
  <c r="W134" i="17"/>
  <c r="BD134" i="17"/>
  <c r="BE134" i="17" s="1"/>
  <c r="Z134" i="17" s="1"/>
  <c r="Y152" i="17"/>
  <c r="M1700" i="79"/>
  <c r="N1700" i="79" s="1"/>
  <c r="X138" i="17"/>
  <c r="M1712" i="79"/>
  <c r="N1712" i="79" s="1"/>
  <c r="X150" i="17"/>
  <c r="U75" i="16"/>
  <c r="M1503" i="79"/>
  <c r="N1503" i="79" s="1"/>
  <c r="R94" i="19"/>
  <c r="M2529" i="79"/>
  <c r="N2529" i="79" s="1"/>
  <c r="R114" i="22"/>
  <c r="M2893" i="79"/>
  <c r="N2893" i="79" s="1"/>
  <c r="Q112" i="22"/>
  <c r="M2805" i="79"/>
  <c r="N2805" i="79" s="1"/>
  <c r="T76" i="16"/>
  <c r="M1426" i="79"/>
  <c r="N1426" i="79" s="1"/>
  <c r="X77" i="16"/>
  <c r="M1271" i="79"/>
  <c r="N1271" i="79" s="1"/>
  <c r="X67" i="16"/>
  <c r="M1261" i="79"/>
  <c r="N1261" i="79" s="1"/>
  <c r="X90" i="16"/>
  <c r="M1284" i="79"/>
  <c r="N1284" i="79" s="1"/>
  <c r="X98" i="16"/>
  <c r="M1292" i="79"/>
  <c r="N1292" i="79" s="1"/>
  <c r="AV43" i="13"/>
  <c r="M1098" i="79" s="1"/>
  <c r="N1098" i="79" s="1"/>
  <c r="M928" i="79"/>
  <c r="N928" i="79" s="1"/>
  <c r="AV44" i="13"/>
  <c r="M1099" i="79" s="1"/>
  <c r="N1099" i="79" s="1"/>
  <c r="M929" i="79"/>
  <c r="N929" i="79" s="1"/>
  <c r="AV37" i="13"/>
  <c r="M1092" i="79" s="1"/>
  <c r="N1092" i="79" s="1"/>
  <c r="M922" i="79"/>
  <c r="N922" i="79" s="1"/>
  <c r="AV32" i="13"/>
  <c r="M1087" i="79" s="1"/>
  <c r="N1087" i="79" s="1"/>
  <c r="M917" i="79"/>
  <c r="N917" i="79" s="1"/>
  <c r="Q76" i="13"/>
  <c r="P73" i="37" s="1"/>
  <c r="M1046" i="79"/>
  <c r="N1046" i="79" s="1"/>
  <c r="AV70" i="13"/>
  <c r="M1125" i="79" s="1"/>
  <c r="N1125" i="79" s="1"/>
  <c r="M955" i="79"/>
  <c r="N955" i="79" s="1"/>
  <c r="Q68" i="13"/>
  <c r="P65" i="37" s="1"/>
  <c r="M1038" i="79"/>
  <c r="N1038" i="79" s="1"/>
  <c r="AV56" i="13"/>
  <c r="M1111" i="79" s="1"/>
  <c r="N1111" i="79" s="1"/>
  <c r="M941" i="79"/>
  <c r="N941" i="79" s="1"/>
  <c r="AV89" i="13"/>
  <c r="M1144" i="79" s="1"/>
  <c r="N1144" i="79" s="1"/>
  <c r="M974" i="79"/>
  <c r="N974" i="79" s="1"/>
  <c r="Q60" i="13"/>
  <c r="P57" i="37" s="1"/>
  <c r="M1030" i="79"/>
  <c r="N1030" i="79" s="1"/>
  <c r="R50" i="19"/>
  <c r="M2485" i="79"/>
  <c r="N2485" i="79" s="1"/>
  <c r="R84" i="19"/>
  <c r="M2519" i="79"/>
  <c r="N2519" i="79" s="1"/>
  <c r="U123" i="16"/>
  <c r="V123" i="16" s="1"/>
  <c r="M1551" i="79"/>
  <c r="N1551" i="79" s="1"/>
  <c r="U77" i="16"/>
  <c r="V77" i="16" s="1"/>
  <c r="M1505" i="79"/>
  <c r="N1505" i="79" s="1"/>
  <c r="T105" i="16"/>
  <c r="M1455" i="79"/>
  <c r="N1455" i="79" s="1"/>
  <c r="U122" i="16"/>
  <c r="V122" i="16" s="1"/>
  <c r="M1550" i="79"/>
  <c r="N1550" i="79" s="1"/>
  <c r="T116" i="17"/>
  <c r="V116" i="17" s="1"/>
  <c r="M1842" i="79"/>
  <c r="N1842" i="79" s="1"/>
  <c r="T138" i="17"/>
  <c r="M1864" i="79"/>
  <c r="N1864" i="79" s="1"/>
  <c r="Q78" i="19"/>
  <c r="S78" i="19" s="1"/>
  <c r="M2431" i="79"/>
  <c r="N2431" i="79" s="1"/>
  <c r="Q72" i="19"/>
  <c r="S72" i="19" s="1"/>
  <c r="M2425" i="79"/>
  <c r="N2425" i="79" s="1"/>
  <c r="T108" i="17"/>
  <c r="M1834" i="79"/>
  <c r="N1834" i="79" s="1"/>
  <c r="S96" i="34"/>
  <c r="M2939" i="79"/>
  <c r="N2939" i="79" s="1"/>
  <c r="T95" i="16"/>
  <c r="M1445" i="79"/>
  <c r="N1445" i="79" s="1"/>
  <c r="T114" i="16"/>
  <c r="M1464" i="79"/>
  <c r="N1464" i="79" s="1"/>
  <c r="T121" i="16"/>
  <c r="M1471" i="79"/>
  <c r="N1471" i="79" s="1"/>
  <c r="U94" i="16"/>
  <c r="M1522" i="79"/>
  <c r="N1522" i="79" s="1"/>
  <c r="U92" i="17"/>
  <c r="M1900" i="79"/>
  <c r="N1900" i="79" s="1"/>
  <c r="R108" i="19"/>
  <c r="M2543" i="79"/>
  <c r="N2543" i="79" s="1"/>
  <c r="R51" i="19"/>
  <c r="M2486" i="79"/>
  <c r="N2486" i="79" s="1"/>
  <c r="R70" i="19"/>
  <c r="S70" i="19" s="1"/>
  <c r="M2505" i="79"/>
  <c r="N2505" i="79" s="1"/>
  <c r="R109" i="22"/>
  <c r="M2888" i="79"/>
  <c r="N2888" i="79" s="1"/>
  <c r="Q73" i="22"/>
  <c r="M2766" i="79"/>
  <c r="N2766" i="79" s="1"/>
  <c r="R71" i="22"/>
  <c r="M2850" i="79"/>
  <c r="N2850" i="79" s="1"/>
  <c r="Q125" i="22"/>
  <c r="S125" i="22" s="1"/>
  <c r="M2818" i="79"/>
  <c r="N2818" i="79" s="1"/>
  <c r="Q78" i="22"/>
  <c r="M2771" i="79"/>
  <c r="N2771" i="79" s="1"/>
  <c r="Q87" i="22"/>
  <c r="M2780" i="79"/>
  <c r="N2780" i="79" s="1"/>
  <c r="Q96" i="22"/>
  <c r="M2789" i="79"/>
  <c r="N2789" i="79" s="1"/>
  <c r="R69" i="19"/>
  <c r="M2504" i="79"/>
  <c r="N2504" i="79" s="1"/>
  <c r="Q54" i="22"/>
  <c r="M2747" i="79"/>
  <c r="N2747" i="79" s="1"/>
  <c r="Q68" i="22"/>
  <c r="M2761" i="79"/>
  <c r="N2761" i="79" s="1"/>
  <c r="Q107" i="22"/>
  <c r="S107" i="22" s="1"/>
  <c r="M2800" i="79"/>
  <c r="N2800" i="79" s="1"/>
  <c r="R59" i="22"/>
  <c r="M2838" i="79"/>
  <c r="N2838" i="79" s="1"/>
  <c r="R82" i="22"/>
  <c r="M2861" i="79"/>
  <c r="N2861" i="79" s="1"/>
  <c r="Q56" i="22"/>
  <c r="M2749" i="79"/>
  <c r="N2749" i="79" s="1"/>
  <c r="Q106" i="22"/>
  <c r="M2799" i="79"/>
  <c r="N2799" i="79" s="1"/>
  <c r="Q48" i="22"/>
  <c r="M2741" i="79"/>
  <c r="N2741" i="79" s="1"/>
  <c r="X112" i="16"/>
  <c r="M1306" i="79"/>
  <c r="N1306" i="79" s="1"/>
  <c r="X102" i="16"/>
  <c r="M1296" i="79"/>
  <c r="N1296" i="79" s="1"/>
  <c r="X50" i="16"/>
  <c r="M1244" i="79"/>
  <c r="N1244" i="79" s="1"/>
  <c r="X78" i="16"/>
  <c r="M1272" i="79"/>
  <c r="N1272" i="79" s="1"/>
  <c r="T103" i="16"/>
  <c r="M1453" i="79"/>
  <c r="N1453" i="79" s="1"/>
  <c r="X47" i="16"/>
  <c r="AK131" i="16" s="1"/>
  <c r="L18" i="69" s="1"/>
  <c r="M1241" i="79"/>
  <c r="N1241" i="79" s="1"/>
  <c r="X97" i="16"/>
  <c r="M1291" i="79"/>
  <c r="N1291" i="79" s="1"/>
  <c r="X54" i="16"/>
  <c r="M1248" i="79"/>
  <c r="N1248" i="79" s="1"/>
  <c r="X60" i="16"/>
  <c r="M1254" i="79"/>
  <c r="N1254" i="79" s="1"/>
  <c r="X87" i="16"/>
  <c r="M1281" i="79"/>
  <c r="N1281" i="79" s="1"/>
  <c r="X80" i="16"/>
  <c r="M1274" i="79"/>
  <c r="N1274" i="79" s="1"/>
  <c r="U116" i="16"/>
  <c r="M1544" i="79"/>
  <c r="N1544" i="79" s="1"/>
  <c r="X101" i="16"/>
  <c r="M1295" i="79"/>
  <c r="N1295" i="79" s="1"/>
  <c r="U99" i="16"/>
  <c r="M1527" i="79"/>
  <c r="N1527" i="79" s="1"/>
  <c r="AV62" i="13"/>
  <c r="M1117" i="79" s="1"/>
  <c r="N1117" i="79" s="1"/>
  <c r="M947" i="79"/>
  <c r="N947" i="79" s="1"/>
  <c r="AV98" i="13"/>
  <c r="M1153" i="79" s="1"/>
  <c r="N1153" i="79" s="1"/>
  <c r="M983" i="79"/>
  <c r="N983" i="79" s="1"/>
  <c r="AV36" i="13"/>
  <c r="M1091" i="79" s="1"/>
  <c r="N1091" i="79" s="1"/>
  <c r="M921" i="79"/>
  <c r="N921" i="79" s="1"/>
  <c r="AV84" i="13"/>
  <c r="M1139" i="79" s="1"/>
  <c r="N1139" i="79" s="1"/>
  <c r="M969" i="79"/>
  <c r="N969" i="79" s="1"/>
  <c r="AV53" i="13"/>
  <c r="M1108" i="79" s="1"/>
  <c r="N1108" i="79" s="1"/>
  <c r="M938" i="79"/>
  <c r="N938" i="79" s="1"/>
  <c r="AV102" i="13"/>
  <c r="M1157" i="79" s="1"/>
  <c r="N1157" i="79" s="1"/>
  <c r="M987" i="79"/>
  <c r="N987" i="79" s="1"/>
  <c r="AV103" i="13"/>
  <c r="M1158" i="79" s="1"/>
  <c r="N1158" i="79" s="1"/>
  <c r="M988" i="79"/>
  <c r="N988" i="79" s="1"/>
  <c r="AV57" i="13"/>
  <c r="M1112" i="79" s="1"/>
  <c r="N1112" i="79" s="1"/>
  <c r="M942" i="79"/>
  <c r="N942" i="79" s="1"/>
  <c r="AV26" i="13"/>
  <c r="M1081" i="79" s="1"/>
  <c r="N1081" i="79" s="1"/>
  <c r="M911" i="79"/>
  <c r="N911" i="79" s="1"/>
  <c r="M1708" i="79"/>
  <c r="N1708" i="79" s="1"/>
  <c r="X146" i="17"/>
  <c r="M1692" i="79"/>
  <c r="N1692" i="79" s="1"/>
  <c r="X130" i="17"/>
  <c r="M1564" i="79"/>
  <c r="N1564" i="79" s="1"/>
  <c r="W84" i="17"/>
  <c r="BD84" i="17"/>
  <c r="BE84" i="17" s="1"/>
  <c r="Z84" i="17" s="1"/>
  <c r="M713" i="79"/>
  <c r="N713" i="79" s="1"/>
  <c r="V146" i="76"/>
  <c r="AI179" i="48"/>
  <c r="Y146" i="76" s="1"/>
  <c r="M636" i="79"/>
  <c r="N636" i="79" s="1"/>
  <c r="AI102" i="48"/>
  <c r="Y69" i="76" s="1"/>
  <c r="V69" i="76"/>
  <c r="M714" i="79"/>
  <c r="N714" i="79" s="1"/>
  <c r="AI180" i="48"/>
  <c r="Y147" i="76" s="1"/>
  <c r="V147" i="76"/>
  <c r="M620" i="79"/>
  <c r="N620" i="79" s="1"/>
  <c r="AI86" i="48"/>
  <c r="Y53" i="76" s="1"/>
  <c r="V53" i="76"/>
  <c r="M663" i="79"/>
  <c r="N663" i="79" s="1"/>
  <c r="V96" i="76"/>
  <c r="AI129" i="48"/>
  <c r="Y96" i="76" s="1"/>
  <c r="V97" i="76"/>
  <c r="M664" i="79"/>
  <c r="N664" i="79" s="1"/>
  <c r="AI130" i="48"/>
  <c r="Y97" i="76" s="1"/>
  <c r="M675" i="79"/>
  <c r="N675" i="79" s="1"/>
  <c r="V108" i="76"/>
  <c r="AI141" i="48"/>
  <c r="Y108" i="76" s="1"/>
  <c r="M674" i="79"/>
  <c r="N674" i="79" s="1"/>
  <c r="AI140" i="48"/>
  <c r="Y107" i="76" s="1"/>
  <c r="V107" i="76"/>
  <c r="M687" i="79"/>
  <c r="N687" i="79" s="1"/>
  <c r="V120" i="76"/>
  <c r="AI153" i="48"/>
  <c r="Y120" i="76" s="1"/>
  <c r="V71" i="76"/>
  <c r="M638" i="79"/>
  <c r="N638" i="79" s="1"/>
  <c r="AI104" i="48"/>
  <c r="Y71" i="76" s="1"/>
  <c r="M644" i="79"/>
  <c r="N644" i="79" s="1"/>
  <c r="AI110" i="48"/>
  <c r="Y77" i="76" s="1"/>
  <c r="V77" i="76"/>
  <c r="M609" i="79"/>
  <c r="N609" i="79" s="1"/>
  <c r="AI75" i="48"/>
  <c r="Y42" i="76" s="1"/>
  <c r="V42" i="76"/>
  <c r="M665" i="79"/>
  <c r="N665" i="79" s="1"/>
  <c r="V98" i="76"/>
  <c r="AI131" i="48"/>
  <c r="Y98" i="76" s="1"/>
  <c r="M652" i="79"/>
  <c r="N652" i="79" s="1"/>
  <c r="AI118" i="48"/>
  <c r="Y85" i="76" s="1"/>
  <c r="V85" i="76"/>
  <c r="V145" i="76"/>
  <c r="M712" i="79"/>
  <c r="N712" i="79" s="1"/>
  <c r="AI178" i="48"/>
  <c r="Y145" i="76" s="1"/>
  <c r="M660" i="79"/>
  <c r="N660" i="79" s="1"/>
  <c r="V93" i="76"/>
  <c r="AI126" i="48"/>
  <c r="Y93" i="76" s="1"/>
  <c r="M659" i="79"/>
  <c r="N659" i="79" s="1"/>
  <c r="AI125" i="48"/>
  <c r="Y92" i="76" s="1"/>
  <c r="V92" i="76"/>
  <c r="M717" i="79"/>
  <c r="N717" i="79" s="1"/>
  <c r="AI183" i="48"/>
  <c r="Y150" i="76" s="1"/>
  <c r="V150" i="76"/>
  <c r="V31" i="76"/>
  <c r="M598" i="79"/>
  <c r="N598" i="79" s="1"/>
  <c r="AI64" i="48"/>
  <c r="Y31" i="76" s="1"/>
  <c r="M697" i="79"/>
  <c r="N697" i="79" s="1"/>
  <c r="V130" i="76"/>
  <c r="AI163" i="48"/>
  <c r="Y130" i="76" s="1"/>
  <c r="M1639" i="79"/>
  <c r="N1639" i="79" s="1"/>
  <c r="X77" i="17"/>
  <c r="M1688" i="79"/>
  <c r="N1688" i="79" s="1"/>
  <c r="X126" i="17"/>
  <c r="M1592" i="79"/>
  <c r="N1592" i="79" s="1"/>
  <c r="W112" i="17"/>
  <c r="BD112" i="17"/>
  <c r="M1680" i="79"/>
  <c r="N1680" i="79" s="1"/>
  <c r="X118" i="17"/>
  <c r="M1575" i="79"/>
  <c r="N1575" i="79" s="1"/>
  <c r="W95" i="17"/>
  <c r="BD95" i="17"/>
  <c r="BE95" i="17" s="1"/>
  <c r="Z95" i="17" s="1"/>
  <c r="W86" i="76"/>
  <c r="M811" i="79"/>
  <c r="N811" i="79" s="1"/>
  <c r="W140" i="76"/>
  <c r="M865" i="79"/>
  <c r="N865" i="79" s="1"/>
  <c r="W44" i="76"/>
  <c r="M769" i="79"/>
  <c r="N769" i="79" s="1"/>
  <c r="W104" i="76"/>
  <c r="M829" i="79"/>
  <c r="N829" i="79" s="1"/>
  <c r="W133" i="76"/>
  <c r="M858" i="79"/>
  <c r="N858" i="79" s="1"/>
  <c r="M798" i="79"/>
  <c r="N798" i="79" s="1"/>
  <c r="W73" i="76"/>
  <c r="W106" i="76"/>
  <c r="M831" i="79"/>
  <c r="N831" i="79" s="1"/>
  <c r="M836" i="79"/>
  <c r="N836" i="79" s="1"/>
  <c r="W111" i="76"/>
  <c r="W76" i="76"/>
  <c r="M801" i="79"/>
  <c r="N801" i="79" s="1"/>
  <c r="W66" i="76"/>
  <c r="M791" i="79"/>
  <c r="N791" i="79" s="1"/>
  <c r="W45" i="76"/>
  <c r="M770" i="79"/>
  <c r="N770" i="79" s="1"/>
  <c r="M804" i="79"/>
  <c r="N804" i="79" s="1"/>
  <c r="W79" i="76"/>
  <c r="W92" i="76"/>
  <c r="M817" i="79"/>
  <c r="N817" i="79" s="1"/>
  <c r="W62" i="76"/>
  <c r="M787" i="79"/>
  <c r="N787" i="79" s="1"/>
  <c r="M1567" i="79"/>
  <c r="N1567" i="79" s="1"/>
  <c r="W87" i="17"/>
  <c r="BD87" i="17"/>
  <c r="S75" i="68"/>
  <c r="BD113" i="17"/>
  <c r="M1593" i="79"/>
  <c r="N1593" i="79" s="1"/>
  <c r="W113" i="17"/>
  <c r="M1574" i="79"/>
  <c r="N1574" i="79" s="1"/>
  <c r="W94" i="17"/>
  <c r="BD94" i="17"/>
  <c r="M1597" i="79"/>
  <c r="N1597" i="79" s="1"/>
  <c r="W117" i="17"/>
  <c r="BD117" i="17"/>
  <c r="BE117" i="17" s="1"/>
  <c r="Z117" i="17" s="1"/>
  <c r="M1676" i="79"/>
  <c r="N1676" i="79" s="1"/>
  <c r="X114" i="17"/>
  <c r="M1693" i="79"/>
  <c r="N1693" i="79" s="1"/>
  <c r="X131" i="17"/>
  <c r="M1684" i="79"/>
  <c r="N1684" i="79" s="1"/>
  <c r="X122" i="17"/>
  <c r="BE132" i="17"/>
  <c r="Z132" i="17" s="1"/>
  <c r="M1695" i="79"/>
  <c r="N1695" i="79" s="1"/>
  <c r="X133" i="17"/>
  <c r="M1685" i="79"/>
  <c r="N1685" i="79" s="1"/>
  <c r="X123" i="17"/>
  <c r="S74" i="65"/>
  <c r="S47" i="68"/>
  <c r="AM142" i="68" s="1"/>
  <c r="K205" i="71" s="1"/>
  <c r="M1618" i="79"/>
  <c r="N1618" i="79" s="1"/>
  <c r="W138" i="17"/>
  <c r="BD138" i="17"/>
  <c r="BE138" i="17" s="1"/>
  <c r="Z138" i="17" s="1"/>
  <c r="M1630" i="79"/>
  <c r="N1630" i="79" s="1"/>
  <c r="W150" i="17"/>
  <c r="BD150" i="17"/>
  <c r="U47" i="16"/>
  <c r="M1475" i="79"/>
  <c r="N1475" i="79" s="1"/>
  <c r="Q120" i="19"/>
  <c r="M2473" i="79"/>
  <c r="N2473" i="79" s="1"/>
  <c r="R92" i="22"/>
  <c r="M2871" i="79"/>
  <c r="N2871" i="79" s="1"/>
  <c r="Q75" i="22"/>
  <c r="M2768" i="79"/>
  <c r="N2768" i="79" s="1"/>
  <c r="R122" i="22"/>
  <c r="M2901" i="79"/>
  <c r="N2901" i="79" s="1"/>
  <c r="X116" i="16"/>
  <c r="M1310" i="79"/>
  <c r="N1310" i="79" s="1"/>
  <c r="X68" i="16"/>
  <c r="M1262" i="79"/>
  <c r="N1262" i="79" s="1"/>
  <c r="R54" i="19"/>
  <c r="M2489" i="79"/>
  <c r="N2489" i="79" s="1"/>
  <c r="U48" i="16"/>
  <c r="V48" i="16" s="1"/>
  <c r="M1476" i="79"/>
  <c r="N1476" i="79" s="1"/>
  <c r="U118" i="16"/>
  <c r="M1546" i="79"/>
  <c r="N1546" i="79" s="1"/>
  <c r="U91" i="16"/>
  <c r="V91" i="16" s="1"/>
  <c r="M1519" i="79"/>
  <c r="N1519" i="79" s="1"/>
  <c r="U112" i="16"/>
  <c r="V112" i="16" s="1"/>
  <c r="M1540" i="79"/>
  <c r="N1540" i="79" s="1"/>
  <c r="U143" i="17"/>
  <c r="V143" i="17" s="1"/>
  <c r="M1951" i="79"/>
  <c r="N1951" i="79" s="1"/>
  <c r="T130" i="17"/>
  <c r="V130" i="17" s="1"/>
  <c r="M1856" i="79"/>
  <c r="N1856" i="79" s="1"/>
  <c r="U138" i="17"/>
  <c r="M1946" i="79"/>
  <c r="N1946" i="79" s="1"/>
  <c r="U146" i="17"/>
  <c r="V146" i="17" s="1"/>
  <c r="M1954" i="79"/>
  <c r="N1954" i="79" s="1"/>
  <c r="Q57" i="19"/>
  <c r="M2410" i="79"/>
  <c r="N2410" i="79" s="1"/>
  <c r="U101" i="17"/>
  <c r="M1909" i="79"/>
  <c r="N1909" i="79" s="1"/>
  <c r="Q94" i="22"/>
  <c r="S94" i="22" s="1"/>
  <c r="M2787" i="79"/>
  <c r="N2787" i="79" s="1"/>
  <c r="S140" i="34"/>
  <c r="M2983" i="79"/>
  <c r="N2983" i="79" s="1"/>
  <c r="T96" i="34"/>
  <c r="M3023" i="79"/>
  <c r="N3023" i="79" s="1"/>
  <c r="U71" i="16"/>
  <c r="M1499" i="79"/>
  <c r="N1499" i="79" s="1"/>
  <c r="U87" i="16"/>
  <c r="M1515" i="79"/>
  <c r="N1515" i="79" s="1"/>
  <c r="U110" i="16"/>
  <c r="M1538" i="79"/>
  <c r="N1538" i="79" s="1"/>
  <c r="U108" i="16"/>
  <c r="M1536" i="79"/>
  <c r="N1536" i="79" s="1"/>
  <c r="U82" i="17"/>
  <c r="M1890" i="79"/>
  <c r="N1890" i="79" s="1"/>
  <c r="Q69" i="19"/>
  <c r="M2422" i="79"/>
  <c r="N2422" i="79" s="1"/>
  <c r="R114" i="19"/>
  <c r="M2549" i="79"/>
  <c r="N2549" i="79" s="1"/>
  <c r="R111" i="19"/>
  <c r="S111" i="19" s="1"/>
  <c r="M2546" i="79"/>
  <c r="N2546" i="79" s="1"/>
  <c r="R99" i="22"/>
  <c r="M2878" i="79"/>
  <c r="N2878" i="79" s="1"/>
  <c r="Q83" i="22"/>
  <c r="S83" i="22" s="1"/>
  <c r="M2776" i="79"/>
  <c r="N2776" i="79" s="1"/>
  <c r="Q98" i="22"/>
  <c r="M2791" i="79"/>
  <c r="N2791" i="79" s="1"/>
  <c r="Q72" i="22"/>
  <c r="M2765" i="79"/>
  <c r="N2765" i="79" s="1"/>
  <c r="Q62" i="22"/>
  <c r="S62" i="22" s="1"/>
  <c r="M2755" i="79"/>
  <c r="N2755" i="79" s="1"/>
  <c r="R113" i="22"/>
  <c r="M2892" i="79"/>
  <c r="N2892" i="79" s="1"/>
  <c r="R95" i="22"/>
  <c r="M2874" i="79"/>
  <c r="N2874" i="79" s="1"/>
  <c r="R103" i="22"/>
  <c r="M2882" i="79"/>
  <c r="N2882" i="79" s="1"/>
  <c r="Q85" i="19"/>
  <c r="M2438" i="79"/>
  <c r="N2438" i="79" s="1"/>
  <c r="Q85" i="22"/>
  <c r="M2778" i="79"/>
  <c r="N2778" i="79" s="1"/>
  <c r="R60" i="22"/>
  <c r="M2839" i="79"/>
  <c r="N2839" i="79" s="1"/>
  <c r="Q82" i="22"/>
  <c r="M2775" i="79"/>
  <c r="N2775" i="79" s="1"/>
  <c r="Q80" i="22"/>
  <c r="M2773" i="79"/>
  <c r="N2773" i="79" s="1"/>
  <c r="R47" i="22"/>
  <c r="AN145" i="22" s="1"/>
  <c r="K98" i="70" s="1"/>
  <c r="M2826" i="79"/>
  <c r="N2826" i="79" s="1"/>
  <c r="R106" i="22"/>
  <c r="M2885" i="79"/>
  <c r="N2885" i="79" s="1"/>
  <c r="Q50" i="22"/>
  <c r="M2743" i="79"/>
  <c r="N2743" i="79" s="1"/>
  <c r="X52" i="16"/>
  <c r="M1246" i="79"/>
  <c r="N1246" i="79" s="1"/>
  <c r="X53" i="16"/>
  <c r="M1247" i="79"/>
  <c r="N1247" i="79" s="1"/>
  <c r="X120" i="16"/>
  <c r="M1314" i="79"/>
  <c r="N1314" i="79" s="1"/>
  <c r="X88" i="16"/>
  <c r="M1282" i="79"/>
  <c r="N1282" i="79" s="1"/>
  <c r="T52" i="16"/>
  <c r="M1402" i="79"/>
  <c r="N1402" i="79" s="1"/>
  <c r="X119" i="16"/>
  <c r="M1313" i="79"/>
  <c r="N1313" i="79" s="1"/>
  <c r="X51" i="16"/>
  <c r="M1245" i="79"/>
  <c r="N1245" i="79" s="1"/>
  <c r="X56" i="16"/>
  <c r="M1250" i="79"/>
  <c r="N1250" i="79" s="1"/>
  <c r="X95" i="16"/>
  <c r="M1289" i="79"/>
  <c r="N1289" i="79" s="1"/>
  <c r="U63" i="16"/>
  <c r="M1491" i="79"/>
  <c r="N1491" i="79" s="1"/>
  <c r="X72" i="16"/>
  <c r="M1266" i="79"/>
  <c r="N1266" i="79" s="1"/>
  <c r="T93" i="16"/>
  <c r="M1443" i="79"/>
  <c r="N1443" i="79" s="1"/>
  <c r="T114" i="34"/>
  <c r="M3041" i="79"/>
  <c r="N3041" i="79" s="1"/>
  <c r="AV64" i="13"/>
  <c r="M1119" i="79" s="1"/>
  <c r="N1119" i="79" s="1"/>
  <c r="M949" i="79"/>
  <c r="N949" i="79" s="1"/>
  <c r="AV54" i="13"/>
  <c r="M1109" i="79" s="1"/>
  <c r="N1109" i="79" s="1"/>
  <c r="M939" i="79"/>
  <c r="N939" i="79" s="1"/>
  <c r="AV46" i="13"/>
  <c r="M1101" i="79" s="1"/>
  <c r="N1101" i="79" s="1"/>
  <c r="M931" i="79"/>
  <c r="N931" i="79" s="1"/>
  <c r="AV59" i="13"/>
  <c r="M1114" i="79" s="1"/>
  <c r="N1114" i="79" s="1"/>
  <c r="M944" i="79"/>
  <c r="N944" i="79" s="1"/>
  <c r="AV42" i="13"/>
  <c r="M1097" i="79" s="1"/>
  <c r="N1097" i="79" s="1"/>
  <c r="M927" i="79"/>
  <c r="N927" i="79" s="1"/>
  <c r="AV74" i="13"/>
  <c r="M1129" i="79" s="1"/>
  <c r="N1129" i="79" s="1"/>
  <c r="M959" i="79"/>
  <c r="N959" i="79" s="1"/>
  <c r="AV78" i="13"/>
  <c r="M1133" i="79" s="1"/>
  <c r="N1133" i="79" s="1"/>
  <c r="M963" i="79"/>
  <c r="N963" i="79" s="1"/>
  <c r="AV100" i="13"/>
  <c r="M1155" i="79" s="1"/>
  <c r="N1155" i="79" s="1"/>
  <c r="M985" i="79"/>
  <c r="N985" i="79" s="1"/>
  <c r="AV81" i="13"/>
  <c r="M1136" i="79" s="1"/>
  <c r="N1136" i="79" s="1"/>
  <c r="M966" i="79"/>
  <c r="N966" i="79" s="1"/>
  <c r="AV94" i="13"/>
  <c r="M1149" i="79" s="1"/>
  <c r="N1149" i="79" s="1"/>
  <c r="M979" i="79"/>
  <c r="N979" i="79" s="1"/>
  <c r="AV75" i="13"/>
  <c r="M1130" i="79" s="1"/>
  <c r="N1130" i="79" s="1"/>
  <c r="M960" i="79"/>
  <c r="N960" i="79" s="1"/>
  <c r="AV27" i="13"/>
  <c r="M1082" i="79" s="1"/>
  <c r="N1082" i="79" s="1"/>
  <c r="M912" i="79"/>
  <c r="N912" i="79" s="1"/>
  <c r="M1626" i="79"/>
  <c r="N1626" i="79" s="1"/>
  <c r="W146" i="17"/>
  <c r="BD146" i="17"/>
  <c r="M1610" i="79"/>
  <c r="N1610" i="79" s="1"/>
  <c r="W130" i="17"/>
  <c r="BD130" i="17"/>
  <c r="BE130" i="17" s="1"/>
  <c r="Z130" i="17" s="1"/>
  <c r="M1620" i="79"/>
  <c r="N1620" i="79" s="1"/>
  <c r="W140" i="17"/>
  <c r="BD140" i="17"/>
  <c r="M597" i="79"/>
  <c r="N597" i="79" s="1"/>
  <c r="V30" i="76"/>
  <c r="AI63" i="48"/>
  <c r="Y30" i="76" s="1"/>
  <c r="M706" i="79"/>
  <c r="N706" i="79" s="1"/>
  <c r="AI172" i="48"/>
  <c r="Y139" i="76" s="1"/>
  <c r="V139" i="76"/>
  <c r="M613" i="79"/>
  <c r="N613" i="79" s="1"/>
  <c r="V46" i="76"/>
  <c r="AI79" i="48"/>
  <c r="Y46" i="76" s="1"/>
  <c r="V137" i="76"/>
  <c r="M704" i="79"/>
  <c r="N704" i="79" s="1"/>
  <c r="AI170" i="48"/>
  <c r="Y137" i="76" s="1"/>
  <c r="V95" i="76"/>
  <c r="M662" i="79"/>
  <c r="N662" i="79" s="1"/>
  <c r="AI128" i="48"/>
  <c r="Y95" i="76" s="1"/>
  <c r="M669" i="79"/>
  <c r="N669" i="79" s="1"/>
  <c r="AI135" i="48"/>
  <c r="Y102" i="76" s="1"/>
  <c r="V102" i="76"/>
  <c r="M725" i="79"/>
  <c r="N725" i="79" s="1"/>
  <c r="AI191" i="48"/>
  <c r="V103" i="76"/>
  <c r="M670" i="79"/>
  <c r="N670" i="79" s="1"/>
  <c r="AI136" i="48"/>
  <c r="Y103" i="76" s="1"/>
  <c r="M744" i="79"/>
  <c r="N744" i="79" s="1"/>
  <c r="AI210" i="48"/>
  <c r="M623" i="79"/>
  <c r="N623" i="79" s="1"/>
  <c r="AI89" i="48"/>
  <c r="Y56" i="76" s="1"/>
  <c r="V56" i="76"/>
  <c r="V39" i="76"/>
  <c r="M606" i="79"/>
  <c r="N606" i="79" s="1"/>
  <c r="AI72" i="48"/>
  <c r="Y39" i="76" s="1"/>
  <c r="M618" i="79"/>
  <c r="N618" i="79" s="1"/>
  <c r="V51" i="76"/>
  <c r="AI84" i="48"/>
  <c r="Y51" i="76" s="1"/>
  <c r="M641" i="79"/>
  <c r="N641" i="79" s="1"/>
  <c r="AI107" i="48"/>
  <c r="Y74" i="76" s="1"/>
  <c r="V74" i="76"/>
  <c r="M626" i="79"/>
  <c r="N626" i="79" s="1"/>
  <c r="V59" i="76"/>
  <c r="AI92" i="48"/>
  <c r="Y59" i="76" s="1"/>
  <c r="M679" i="79"/>
  <c r="N679" i="79" s="1"/>
  <c r="AI145" i="48"/>
  <c r="Y112" i="76" s="1"/>
  <c r="V112" i="76"/>
  <c r="M690" i="79"/>
  <c r="N690" i="79" s="1"/>
  <c r="V123" i="76"/>
  <c r="AI156" i="48"/>
  <c r="Y123" i="76" s="1"/>
  <c r="M682" i="79"/>
  <c r="N682" i="79" s="1"/>
  <c r="V115" i="76"/>
  <c r="AI148" i="48"/>
  <c r="Y115" i="76" s="1"/>
  <c r="M711" i="79"/>
  <c r="N711" i="79" s="1"/>
  <c r="V144" i="76"/>
  <c r="AI177" i="48"/>
  <c r="Y144" i="76" s="1"/>
  <c r="V135" i="76"/>
  <c r="M702" i="79"/>
  <c r="N702" i="79" s="1"/>
  <c r="AI168" i="48"/>
  <c r="Y135" i="76" s="1"/>
  <c r="V105" i="76"/>
  <c r="M672" i="79"/>
  <c r="N672" i="79" s="1"/>
  <c r="AI138" i="48"/>
  <c r="Y105" i="76" s="1"/>
  <c r="M1557" i="79"/>
  <c r="N1557" i="79" s="1"/>
  <c r="W77" i="17"/>
  <c r="BD77" i="17"/>
  <c r="M1606" i="79"/>
  <c r="N1606" i="79" s="1"/>
  <c r="W126" i="17"/>
  <c r="BD126" i="17"/>
  <c r="M1600" i="79"/>
  <c r="N1600" i="79" s="1"/>
  <c r="W120" i="17"/>
  <c r="BD120" i="17"/>
  <c r="M1598" i="79"/>
  <c r="N1598" i="79" s="1"/>
  <c r="W118" i="17"/>
  <c r="BD118" i="17"/>
  <c r="BE118" i="17" s="1"/>
  <c r="Z118" i="17" s="1"/>
  <c r="M852" i="79"/>
  <c r="N852" i="79" s="1"/>
  <c r="W127" i="76"/>
  <c r="W48" i="76"/>
  <c r="M773" i="79"/>
  <c r="N773" i="79" s="1"/>
  <c r="W132" i="76"/>
  <c r="M857" i="79"/>
  <c r="N857" i="79" s="1"/>
  <c r="W30" i="76"/>
  <c r="M755" i="79"/>
  <c r="N755" i="79" s="1"/>
  <c r="W52" i="76"/>
  <c r="M777" i="79"/>
  <c r="N777" i="79" s="1"/>
  <c r="W77" i="76"/>
  <c r="M802" i="79"/>
  <c r="N802" i="79" s="1"/>
  <c r="W51" i="76"/>
  <c r="M776" i="79"/>
  <c r="N776" i="79" s="1"/>
  <c r="W72" i="76"/>
  <c r="M797" i="79"/>
  <c r="N797" i="79" s="1"/>
  <c r="W117" i="76"/>
  <c r="M842" i="79"/>
  <c r="N842" i="79" s="1"/>
  <c r="W78" i="76"/>
  <c r="M803" i="79"/>
  <c r="N803" i="79" s="1"/>
  <c r="W67" i="76"/>
  <c r="M792" i="79"/>
  <c r="N792" i="79" s="1"/>
  <c r="M756" i="79"/>
  <c r="N756" i="79" s="1"/>
  <c r="W31" i="76"/>
  <c r="W90" i="76"/>
  <c r="M815" i="79"/>
  <c r="N815" i="79" s="1"/>
  <c r="W37" i="76"/>
  <c r="M762" i="79"/>
  <c r="N762" i="79" s="1"/>
  <c r="W54" i="76"/>
  <c r="M779" i="79"/>
  <c r="N779" i="79" s="1"/>
  <c r="W35" i="76"/>
  <c r="M760" i="79"/>
  <c r="N760" i="79" s="1"/>
  <c r="W128" i="76"/>
  <c r="M853" i="79"/>
  <c r="N853" i="79" s="1"/>
  <c r="M1671" i="79"/>
  <c r="N1671" i="79" s="1"/>
  <c r="X109" i="17"/>
  <c r="M1691" i="79"/>
  <c r="N1691" i="79" s="1"/>
  <c r="X129" i="17"/>
  <c r="M1560" i="79"/>
  <c r="N1560" i="79" s="1"/>
  <c r="W80" i="17"/>
  <c r="BD80" i="17"/>
  <c r="BE80" i="17" s="1"/>
  <c r="Z80" i="17" s="1"/>
  <c r="S104" i="65"/>
  <c r="M1594" i="79"/>
  <c r="N1594" i="79" s="1"/>
  <c r="W114" i="17"/>
  <c r="BD114" i="17"/>
  <c r="BE114" i="17" s="1"/>
  <c r="Z114" i="17" s="1"/>
  <c r="M1611" i="79"/>
  <c r="N1611" i="79" s="1"/>
  <c r="W131" i="17"/>
  <c r="BD131" i="17"/>
  <c r="BE131" i="17" s="1"/>
  <c r="Z131" i="17" s="1"/>
  <c r="M1602" i="79"/>
  <c r="N1602" i="79" s="1"/>
  <c r="W122" i="17"/>
  <c r="BD122" i="17"/>
  <c r="BE122" i="17" s="1"/>
  <c r="Z122" i="17" s="1"/>
  <c r="M1613" i="79"/>
  <c r="N1613" i="79" s="1"/>
  <c r="W133" i="17"/>
  <c r="BD133" i="17"/>
  <c r="BE133" i="17" s="1"/>
  <c r="Z133" i="17" s="1"/>
  <c r="M1603" i="79"/>
  <c r="N1603" i="79" s="1"/>
  <c r="W123" i="17"/>
  <c r="BD123" i="17"/>
  <c r="BE123" i="17" s="1"/>
  <c r="Z123" i="17" s="1"/>
  <c r="M1703" i="79"/>
  <c r="N1703" i="79" s="1"/>
  <c r="X141" i="17"/>
  <c r="M1659" i="79"/>
  <c r="N1659" i="79" s="1"/>
  <c r="X97" i="17"/>
  <c r="M1711" i="79"/>
  <c r="N1711" i="79" s="1"/>
  <c r="X149" i="17"/>
  <c r="T74" i="16"/>
  <c r="M1424" i="79"/>
  <c r="N1424" i="79" s="1"/>
  <c r="T121" i="17"/>
  <c r="V121" i="17" s="1"/>
  <c r="M1847" i="79"/>
  <c r="N1847" i="79" s="1"/>
  <c r="Q121" i="19"/>
  <c r="S121" i="19" s="1"/>
  <c r="M2474" i="79"/>
  <c r="N2474" i="79" s="1"/>
  <c r="R125" i="19"/>
  <c r="M2560" i="79"/>
  <c r="N2560" i="79" s="1"/>
  <c r="R70" i="22"/>
  <c r="M2849" i="79"/>
  <c r="N2849" i="79" s="1"/>
  <c r="R63" i="22"/>
  <c r="S63" i="22" s="1"/>
  <c r="M2842" i="79"/>
  <c r="N2842" i="79" s="1"/>
  <c r="R111" i="22"/>
  <c r="M2890" i="79"/>
  <c r="N2890" i="79" s="1"/>
  <c r="R77" i="22"/>
  <c r="M2856" i="79"/>
  <c r="N2856" i="79" s="1"/>
  <c r="T82" i="16"/>
  <c r="V82" i="16" s="1"/>
  <c r="M1432" i="79"/>
  <c r="N1432" i="79" s="1"/>
  <c r="T104" i="16"/>
  <c r="M1454" i="79"/>
  <c r="N1454" i="79" s="1"/>
  <c r="T54" i="16"/>
  <c r="V54" i="16" s="1"/>
  <c r="M1404" i="79"/>
  <c r="N1404" i="79" s="1"/>
  <c r="U81" i="16"/>
  <c r="M1509" i="79"/>
  <c r="N1509" i="79" s="1"/>
  <c r="T109" i="16"/>
  <c r="V109" i="16" s="1"/>
  <c r="M1459" i="79"/>
  <c r="N1459" i="79" s="1"/>
  <c r="U113" i="17"/>
  <c r="M1921" i="79"/>
  <c r="N1921" i="79" s="1"/>
  <c r="T118" i="17"/>
  <c r="M1844" i="79"/>
  <c r="N1844" i="79" s="1"/>
  <c r="R129" i="19"/>
  <c r="S129" i="19" s="1"/>
  <c r="M2564" i="79"/>
  <c r="N2564" i="79" s="1"/>
  <c r="R112" i="19"/>
  <c r="S112" i="19" s="1"/>
  <c r="M2547" i="79"/>
  <c r="N2547" i="79" s="1"/>
  <c r="T147" i="17"/>
  <c r="V147" i="17" s="1"/>
  <c r="M1873" i="79"/>
  <c r="N1873" i="79" s="1"/>
  <c r="R74" i="22"/>
  <c r="M2853" i="79"/>
  <c r="N2853" i="79" s="1"/>
  <c r="Q43" i="31"/>
  <c r="M4088" i="79"/>
  <c r="N4088" i="79" s="1"/>
  <c r="U84" i="16"/>
  <c r="M1512" i="79"/>
  <c r="N1512" i="79" s="1"/>
  <c r="T101" i="16"/>
  <c r="M1451" i="79"/>
  <c r="N1451" i="79" s="1"/>
  <c r="T68" i="16"/>
  <c r="M1418" i="79"/>
  <c r="N1418" i="79" s="1"/>
  <c r="U105" i="16"/>
  <c r="M1533" i="79"/>
  <c r="N1533" i="79" s="1"/>
  <c r="U114" i="17"/>
  <c r="M1922" i="79"/>
  <c r="N1922" i="79" s="1"/>
  <c r="T132" i="17"/>
  <c r="M1858" i="79"/>
  <c r="N1858" i="79" s="1"/>
  <c r="U151" i="17"/>
  <c r="M1959" i="79"/>
  <c r="N1959" i="79" s="1"/>
  <c r="Q102" i="19"/>
  <c r="S102" i="19" s="1"/>
  <c r="M2455" i="79"/>
  <c r="N2455" i="79" s="1"/>
  <c r="R89" i="19"/>
  <c r="M2524" i="79"/>
  <c r="N2524" i="79" s="1"/>
  <c r="Q95" i="19"/>
  <c r="S95" i="19" s="1"/>
  <c r="M2448" i="79"/>
  <c r="N2448" i="79" s="1"/>
  <c r="Q100" i="22"/>
  <c r="S100" i="22" s="1"/>
  <c r="M2793" i="79"/>
  <c r="N2793" i="79" s="1"/>
  <c r="R79" i="22"/>
  <c r="M2858" i="79"/>
  <c r="N2858" i="79" s="1"/>
  <c r="R86" i="22"/>
  <c r="M2865" i="79"/>
  <c r="N2865" i="79" s="1"/>
  <c r="R98" i="22"/>
  <c r="M2877" i="79"/>
  <c r="N2877" i="79" s="1"/>
  <c r="R105" i="22"/>
  <c r="M2884" i="79"/>
  <c r="N2884" i="79" s="1"/>
  <c r="R88" i="22"/>
  <c r="M2867" i="79"/>
  <c r="N2867" i="79" s="1"/>
  <c r="Q114" i="22"/>
  <c r="M2807" i="79"/>
  <c r="N2807" i="79" s="1"/>
  <c r="T92" i="34"/>
  <c r="U92" i="34" s="1"/>
  <c r="M3019" i="79"/>
  <c r="N3019" i="79" s="1"/>
  <c r="R46" i="22"/>
  <c r="M2825" i="79"/>
  <c r="N2825" i="79" s="1"/>
  <c r="R127" i="22"/>
  <c r="M2906" i="79"/>
  <c r="N2906" i="79" s="1"/>
  <c r="Q60" i="22"/>
  <c r="M2753" i="79"/>
  <c r="N2753" i="79" s="1"/>
  <c r="Q117" i="22"/>
  <c r="M2810" i="79"/>
  <c r="N2810" i="79" s="1"/>
  <c r="R80" i="22"/>
  <c r="M2859" i="79"/>
  <c r="N2859" i="79" s="1"/>
  <c r="Q47" i="22"/>
  <c r="AM145" i="22" s="1"/>
  <c r="J98" i="70" s="1"/>
  <c r="M2740" i="79"/>
  <c r="N2740" i="79" s="1"/>
  <c r="Q81" i="22"/>
  <c r="M2774" i="79"/>
  <c r="N2774" i="79" s="1"/>
  <c r="R50" i="22"/>
  <c r="M2829" i="79"/>
  <c r="N2829" i="79" s="1"/>
  <c r="Q105" i="22"/>
  <c r="S105" i="22" s="1"/>
  <c r="M2798" i="79"/>
  <c r="N2798" i="79" s="1"/>
  <c r="X83" i="16"/>
  <c r="M1277" i="79"/>
  <c r="N1277" i="79" s="1"/>
  <c r="X92" i="16"/>
  <c r="M1286" i="79"/>
  <c r="N1286" i="79" s="1"/>
  <c r="U49" i="16"/>
  <c r="M1477" i="79"/>
  <c r="N1477" i="79" s="1"/>
  <c r="X100" i="16"/>
  <c r="M1294" i="79"/>
  <c r="N1294" i="79" s="1"/>
  <c r="X69" i="16"/>
  <c r="M1263" i="79"/>
  <c r="N1263" i="79" s="1"/>
  <c r="X61" i="16"/>
  <c r="M1255" i="79"/>
  <c r="N1255" i="79" s="1"/>
  <c r="X89" i="16"/>
  <c r="M1283" i="79"/>
  <c r="N1283" i="79" s="1"/>
  <c r="X105" i="16"/>
  <c r="M1299" i="79"/>
  <c r="N1299" i="79" s="1"/>
  <c r="X122" i="16"/>
  <c r="M1316" i="79"/>
  <c r="N1316" i="79" s="1"/>
  <c r="X94" i="16"/>
  <c r="M1288" i="79"/>
  <c r="N1288" i="79" s="1"/>
  <c r="T59" i="16"/>
  <c r="M1409" i="79"/>
  <c r="N1409" i="79" s="1"/>
  <c r="T83" i="16"/>
  <c r="M1433" i="79"/>
  <c r="N1433" i="79" s="1"/>
  <c r="AV45" i="13"/>
  <c r="M1100" i="79" s="1"/>
  <c r="N1100" i="79" s="1"/>
  <c r="M930" i="79"/>
  <c r="N930" i="79" s="1"/>
  <c r="AV34" i="13"/>
  <c r="M1089" i="79" s="1"/>
  <c r="N1089" i="79" s="1"/>
  <c r="M919" i="79"/>
  <c r="N919" i="79" s="1"/>
  <c r="Q64" i="13"/>
  <c r="P61" i="37" s="1"/>
  <c r="M1034" i="79"/>
  <c r="N1034" i="79" s="1"/>
  <c r="AV51" i="13"/>
  <c r="M1106" i="79" s="1"/>
  <c r="N1106" i="79" s="1"/>
  <c r="M936" i="79"/>
  <c r="N936" i="79" s="1"/>
  <c r="Q54" i="13"/>
  <c r="P51" i="37" s="1"/>
  <c r="M1024" i="79"/>
  <c r="N1024" i="79" s="1"/>
  <c r="AV99" i="13"/>
  <c r="M1154" i="79" s="1"/>
  <c r="N1154" i="79" s="1"/>
  <c r="M984" i="79"/>
  <c r="N984" i="79" s="1"/>
  <c r="Q25" i="13"/>
  <c r="P22" i="37" s="1"/>
  <c r="M995" i="79"/>
  <c r="N995" i="79" s="1"/>
  <c r="Q46" i="13"/>
  <c r="P43" i="37" s="1"/>
  <c r="M1016" i="79"/>
  <c r="N1016" i="79" s="1"/>
  <c r="AV82" i="13"/>
  <c r="M1137" i="79" s="1"/>
  <c r="N1137" i="79" s="1"/>
  <c r="M967" i="79"/>
  <c r="N967" i="79" s="1"/>
  <c r="Q59" i="13"/>
  <c r="P56" i="37" s="1"/>
  <c r="M1029" i="79"/>
  <c r="N1029" i="79" s="1"/>
  <c r="Q42" i="13"/>
  <c r="P39" i="37" s="1"/>
  <c r="M1012" i="79"/>
  <c r="N1012" i="79" s="1"/>
  <c r="AV38" i="13"/>
  <c r="M1093" i="79" s="1"/>
  <c r="N1093" i="79" s="1"/>
  <c r="M923" i="79"/>
  <c r="N923" i="79" s="1"/>
  <c r="Q74" i="13"/>
  <c r="P71" i="37" s="1"/>
  <c r="M1044" i="79"/>
  <c r="N1044" i="79" s="1"/>
  <c r="Q86" i="13"/>
  <c r="P83" i="37" s="1"/>
  <c r="M1056" i="79"/>
  <c r="N1056" i="79" s="1"/>
  <c r="Q61" i="13"/>
  <c r="P58" i="37" s="1"/>
  <c r="M1031" i="79"/>
  <c r="N1031" i="79" s="1"/>
  <c r="AV106" i="13"/>
  <c r="M1161" i="79" s="1"/>
  <c r="N1161" i="79" s="1"/>
  <c r="M991" i="79"/>
  <c r="N991" i="79" s="1"/>
  <c r="Q105" i="13"/>
  <c r="P102" i="37" s="1"/>
  <c r="M1075" i="79"/>
  <c r="N1075" i="79" s="1"/>
  <c r="Q73" i="13"/>
  <c r="P70" i="37" s="1"/>
  <c r="M1043" i="79"/>
  <c r="N1043" i="79" s="1"/>
  <c r="AV30" i="13"/>
  <c r="M1085" i="79" s="1"/>
  <c r="N1085" i="79" s="1"/>
  <c r="M915" i="79"/>
  <c r="N915" i="79" s="1"/>
  <c r="Q66" i="13"/>
  <c r="P63" i="37" s="1"/>
  <c r="M1036" i="79"/>
  <c r="N1036" i="79" s="1"/>
  <c r="M1645" i="79"/>
  <c r="N1645" i="79" s="1"/>
  <c r="X83" i="17"/>
  <c r="M1637" i="79"/>
  <c r="N1637" i="79" s="1"/>
  <c r="X75" i="17"/>
  <c r="M1651" i="79"/>
  <c r="N1651" i="79" s="1"/>
  <c r="X89" i="17"/>
  <c r="M1591" i="79"/>
  <c r="N1591" i="79" s="1"/>
  <c r="W111" i="17"/>
  <c r="BD111" i="17"/>
  <c r="BE111" i="17" s="1"/>
  <c r="Z111" i="17" s="1"/>
  <c r="M700" i="79"/>
  <c r="N700" i="79" s="1"/>
  <c r="AI166" i="48"/>
  <c r="Y133" i="76" s="1"/>
  <c r="V133" i="76"/>
  <c r="M741" i="79"/>
  <c r="N741" i="79" s="1"/>
  <c r="AI207" i="48"/>
  <c r="M683" i="79"/>
  <c r="N683" i="79" s="1"/>
  <c r="AI149" i="48"/>
  <c r="Y116" i="76" s="1"/>
  <c r="V116" i="76"/>
  <c r="V65" i="76"/>
  <c r="M632" i="79"/>
  <c r="N632" i="79" s="1"/>
  <c r="AI98" i="48"/>
  <c r="Y65" i="76" s="1"/>
  <c r="M723" i="79"/>
  <c r="N723" i="79" s="1"/>
  <c r="AI189" i="48"/>
  <c r="M728" i="79"/>
  <c r="N728" i="79" s="1"/>
  <c r="AI194" i="48"/>
  <c r="M692" i="79"/>
  <c r="N692" i="79" s="1"/>
  <c r="AI158" i="48"/>
  <c r="Y125" i="76" s="1"/>
  <c r="V125" i="76"/>
  <c r="M742" i="79"/>
  <c r="N742" i="79" s="1"/>
  <c r="AI208" i="48"/>
  <c r="V143" i="76"/>
  <c r="M710" i="79"/>
  <c r="N710" i="79" s="1"/>
  <c r="AI176" i="48"/>
  <c r="Y143" i="76" s="1"/>
  <c r="M642" i="79"/>
  <c r="N642" i="79" s="1"/>
  <c r="V75" i="76"/>
  <c r="AI108" i="48"/>
  <c r="Y75" i="76" s="1"/>
  <c r="M637" i="79"/>
  <c r="N637" i="79" s="1"/>
  <c r="AI103" i="48"/>
  <c r="Y70" i="76" s="1"/>
  <c r="V70" i="76"/>
  <c r="M708" i="79"/>
  <c r="N708" i="79" s="1"/>
  <c r="V141" i="76"/>
  <c r="AI174" i="48"/>
  <c r="Y141" i="76" s="1"/>
  <c r="V129" i="76"/>
  <c r="M696" i="79"/>
  <c r="N696" i="79" s="1"/>
  <c r="AI162" i="48"/>
  <c r="Y129" i="76" s="1"/>
  <c r="V81" i="76"/>
  <c r="M648" i="79"/>
  <c r="N648" i="79" s="1"/>
  <c r="AI114" i="48"/>
  <c r="Y81" i="76" s="1"/>
  <c r="M619" i="79"/>
  <c r="N619" i="79" s="1"/>
  <c r="AI85" i="48"/>
  <c r="Y52" i="76" s="1"/>
  <c r="V52" i="76"/>
  <c r="V79" i="76"/>
  <c r="M646" i="79"/>
  <c r="N646" i="79" s="1"/>
  <c r="AI112" i="48"/>
  <c r="Y79" i="76" s="1"/>
  <c r="M730" i="79"/>
  <c r="N730" i="79" s="1"/>
  <c r="AI196" i="48"/>
  <c r="M605" i="79"/>
  <c r="N605" i="79" s="1"/>
  <c r="V38" i="76"/>
  <c r="X38" i="76" s="1"/>
  <c r="AI71" i="48"/>
  <c r="Y38" i="76" s="1"/>
  <c r="M699" i="79"/>
  <c r="N699" i="79" s="1"/>
  <c r="AI165" i="48"/>
  <c r="Y132" i="76" s="1"/>
  <c r="V132" i="76"/>
  <c r="M612" i="79"/>
  <c r="N612" i="79" s="1"/>
  <c r="V45" i="76"/>
  <c r="AI78" i="48"/>
  <c r="Y45" i="76" s="1"/>
  <c r="M1664" i="79"/>
  <c r="N1664" i="79" s="1"/>
  <c r="X102" i="17"/>
  <c r="M1653" i="79"/>
  <c r="N1653" i="79" s="1"/>
  <c r="X91" i="17"/>
  <c r="M1701" i="79"/>
  <c r="N1701" i="79" s="1"/>
  <c r="X139" i="17"/>
  <c r="M1715" i="79"/>
  <c r="N1715" i="79" s="1"/>
  <c r="X153" i="17"/>
  <c r="M772" i="79"/>
  <c r="N772" i="79" s="1"/>
  <c r="W47" i="76"/>
  <c r="W88" i="76"/>
  <c r="M813" i="79"/>
  <c r="N813" i="79" s="1"/>
  <c r="M814" i="79"/>
  <c r="N814" i="79" s="1"/>
  <c r="W89" i="76"/>
  <c r="W68" i="76"/>
  <c r="M793" i="79"/>
  <c r="N793" i="79" s="1"/>
  <c r="W75" i="76"/>
  <c r="M800" i="79"/>
  <c r="N800" i="79" s="1"/>
  <c r="W70" i="76"/>
  <c r="M795" i="79"/>
  <c r="N795" i="79" s="1"/>
  <c r="M774" i="79"/>
  <c r="N774" i="79" s="1"/>
  <c r="W49" i="76"/>
  <c r="W59" i="76"/>
  <c r="M784" i="79"/>
  <c r="N784" i="79" s="1"/>
  <c r="W118" i="76"/>
  <c r="M843" i="79"/>
  <c r="N843" i="79" s="1"/>
  <c r="W122" i="76"/>
  <c r="M847" i="79"/>
  <c r="N847" i="79" s="1"/>
  <c r="M750" i="79"/>
  <c r="N750" i="79" s="1"/>
  <c r="W25" i="76"/>
  <c r="M796" i="79"/>
  <c r="N796" i="79" s="1"/>
  <c r="W71" i="76"/>
  <c r="W28" i="76"/>
  <c r="M753" i="79"/>
  <c r="N753" i="79" s="1"/>
  <c r="W108" i="76"/>
  <c r="M833" i="79"/>
  <c r="N833" i="79" s="1"/>
  <c r="W69" i="76"/>
  <c r="M794" i="79"/>
  <c r="N794" i="79" s="1"/>
  <c r="W147" i="76"/>
  <c r="M872" i="79"/>
  <c r="N872" i="79" s="1"/>
  <c r="W144" i="76"/>
  <c r="M869" i="79"/>
  <c r="N869" i="79" s="1"/>
  <c r="M1663" i="79"/>
  <c r="N1663" i="79" s="1"/>
  <c r="X101" i="17"/>
  <c r="M1634" i="79"/>
  <c r="N1634" i="79" s="1"/>
  <c r="X72" i="17"/>
  <c r="AM158" i="17" s="1"/>
  <c r="L21" i="69" s="1"/>
  <c r="M1589" i="79"/>
  <c r="N1589" i="79" s="1"/>
  <c r="W109" i="17"/>
  <c r="BD109" i="17"/>
  <c r="BE109" i="17" s="1"/>
  <c r="Z109" i="17" s="1"/>
  <c r="BD129" i="17"/>
  <c r="BE129" i="17" s="1"/>
  <c r="Z129" i="17" s="1"/>
  <c r="M1609" i="79"/>
  <c r="N1609" i="79" s="1"/>
  <c r="W129" i="17"/>
  <c r="M1669" i="79"/>
  <c r="N1669" i="79" s="1"/>
  <c r="X107" i="17"/>
  <c r="M1660" i="79"/>
  <c r="N1660" i="79" s="1"/>
  <c r="X98" i="17"/>
  <c r="M1787" i="79"/>
  <c r="N1787" i="79" s="1"/>
  <c r="Y143" i="17"/>
  <c r="M1795" i="79"/>
  <c r="N1795" i="79" s="1"/>
  <c r="Y151" i="17"/>
  <c r="M1704" i="79"/>
  <c r="N1704" i="79" s="1"/>
  <c r="X142" i="17"/>
  <c r="M1621" i="79"/>
  <c r="N1621" i="79" s="1"/>
  <c r="W141" i="17"/>
  <c r="BD141" i="17"/>
  <c r="BD97" i="17"/>
  <c r="BE97" i="17" s="1"/>
  <c r="Z97" i="17" s="1"/>
  <c r="M1577" i="79"/>
  <c r="N1577" i="79" s="1"/>
  <c r="W97" i="17"/>
  <c r="M1629" i="79"/>
  <c r="N1629" i="79" s="1"/>
  <c r="W149" i="17"/>
  <c r="BD149" i="17"/>
  <c r="Q68" i="66"/>
  <c r="S98" i="55"/>
  <c r="Z135" i="18"/>
  <c r="M2127" i="79"/>
  <c r="N2127" i="79" s="1"/>
  <c r="Y58" i="18"/>
  <c r="AM150" i="18" s="1"/>
  <c r="M1962" i="79"/>
  <c r="N1962" i="79" s="1"/>
  <c r="Z110" i="18"/>
  <c r="M2102" i="79"/>
  <c r="N2102" i="79" s="1"/>
  <c r="Z88" i="18"/>
  <c r="M2080" i="79"/>
  <c r="N2080" i="79" s="1"/>
  <c r="Z66" i="18"/>
  <c r="M2058" i="79"/>
  <c r="N2058" i="79" s="1"/>
  <c r="Z102" i="18"/>
  <c r="M2094" i="79"/>
  <c r="N2094" i="79" s="1"/>
  <c r="Z72" i="18"/>
  <c r="M2064" i="79"/>
  <c r="N2064" i="79" s="1"/>
  <c r="Z107" i="18"/>
  <c r="M2099" i="79"/>
  <c r="N2099" i="79" s="1"/>
  <c r="Z137" i="18"/>
  <c r="M2129" i="79"/>
  <c r="N2129" i="79" s="1"/>
  <c r="Z126" i="18"/>
  <c r="M2118" i="79"/>
  <c r="N2118" i="79" s="1"/>
  <c r="Z121" i="18"/>
  <c r="M2113" i="79"/>
  <c r="N2113" i="79" s="1"/>
  <c r="Z144" i="18"/>
  <c r="M2136" i="79"/>
  <c r="N2136" i="79" s="1"/>
  <c r="Z86" i="18"/>
  <c r="M2078" i="79"/>
  <c r="N2078" i="79" s="1"/>
  <c r="Z81" i="18"/>
  <c r="M2073" i="79"/>
  <c r="N2073" i="79" s="1"/>
  <c r="Z113" i="18"/>
  <c r="M2105" i="79"/>
  <c r="N2105" i="79" s="1"/>
  <c r="Z67" i="18"/>
  <c r="M2059" i="79"/>
  <c r="N2059" i="79" s="1"/>
  <c r="Z90" i="18"/>
  <c r="M2082" i="79"/>
  <c r="N2082" i="79" s="1"/>
  <c r="Z98" i="18"/>
  <c r="M2090" i="79"/>
  <c r="N2090" i="79" s="1"/>
  <c r="Z99" i="18"/>
  <c r="M2091" i="79"/>
  <c r="N2091" i="79" s="1"/>
  <c r="Z145" i="18"/>
  <c r="M2137" i="79"/>
  <c r="N2137" i="79" s="1"/>
  <c r="Z138" i="18"/>
  <c r="M2130" i="79"/>
  <c r="N2130" i="79" s="1"/>
  <c r="Z104" i="18"/>
  <c r="M2096" i="79"/>
  <c r="N2096" i="79" s="1"/>
  <c r="Z75" i="18"/>
  <c r="M2067" i="79"/>
  <c r="N2067" i="79" s="1"/>
  <c r="Z134" i="18"/>
  <c r="M2126" i="79"/>
  <c r="N2126" i="79" s="1"/>
  <c r="Z94" i="18"/>
  <c r="M2086" i="79"/>
  <c r="N2086" i="79" s="1"/>
  <c r="Z128" i="18"/>
  <c r="M2120" i="79"/>
  <c r="N2120" i="79" s="1"/>
  <c r="Z62" i="18"/>
  <c r="M2054" i="79"/>
  <c r="N2054" i="79" s="1"/>
  <c r="Z89" i="18"/>
  <c r="M2081" i="79"/>
  <c r="N2081" i="79" s="1"/>
  <c r="Z97" i="18"/>
  <c r="M2089" i="79"/>
  <c r="N2089" i="79" s="1"/>
  <c r="Z83" i="18"/>
  <c r="M2075" i="79"/>
  <c r="N2075" i="79" s="1"/>
  <c r="Z82" i="18"/>
  <c r="M2074" i="79"/>
  <c r="N2074" i="79" s="1"/>
  <c r="Z106" i="18"/>
  <c r="M2098" i="79"/>
  <c r="N2098" i="79" s="1"/>
  <c r="Z96" i="18"/>
  <c r="M2088" i="79"/>
  <c r="N2088" i="79" s="1"/>
  <c r="Z78" i="18"/>
  <c r="M2070" i="79"/>
  <c r="N2070" i="79" s="1"/>
  <c r="Z129" i="18"/>
  <c r="M2121" i="79"/>
  <c r="N2121" i="79" s="1"/>
  <c r="V68" i="18"/>
  <c r="X68" i="18" s="1"/>
  <c r="M2236" i="79"/>
  <c r="N2236" i="79" s="1"/>
  <c r="Z80" i="18"/>
  <c r="M2072" i="79"/>
  <c r="N2072" i="79" s="1"/>
  <c r="Z114" i="18"/>
  <c r="M2106" i="79"/>
  <c r="N2106" i="79" s="1"/>
  <c r="Z120" i="18"/>
  <c r="M2112" i="79"/>
  <c r="N2112" i="79" s="1"/>
  <c r="Z139" i="18"/>
  <c r="M2131" i="79"/>
  <c r="N2131" i="79" s="1"/>
  <c r="Z65" i="18"/>
  <c r="M2057" i="79"/>
  <c r="N2057" i="79" s="1"/>
  <c r="Z73" i="18"/>
  <c r="M2065" i="79"/>
  <c r="N2065" i="79" s="1"/>
  <c r="W65" i="18"/>
  <c r="M2321" i="79"/>
  <c r="N2321" i="79" s="1"/>
  <c r="Z118" i="18"/>
  <c r="M2110" i="79"/>
  <c r="N2110" i="79" s="1"/>
  <c r="Z105" i="18"/>
  <c r="M2097" i="79"/>
  <c r="N2097" i="79" s="1"/>
  <c r="Z70" i="18"/>
  <c r="M2062" i="79"/>
  <c r="N2062" i="79" s="1"/>
  <c r="Z122" i="18"/>
  <c r="M2114" i="79"/>
  <c r="N2114" i="79" s="1"/>
  <c r="Z59" i="18"/>
  <c r="AN151" i="18" s="1"/>
  <c r="M2051" i="79"/>
  <c r="N2051" i="79" s="1"/>
  <c r="Z130" i="18"/>
  <c r="M2122" i="79"/>
  <c r="N2122" i="79" s="1"/>
  <c r="Z131" i="18"/>
  <c r="M2123" i="79"/>
  <c r="N2123" i="79" s="1"/>
  <c r="Z76" i="18"/>
  <c r="M2068" i="79"/>
  <c r="N2068" i="79" s="1"/>
  <c r="Z136" i="18"/>
  <c r="M2128" i="79"/>
  <c r="N2128" i="79" s="1"/>
  <c r="Z91" i="18"/>
  <c r="M2083" i="79"/>
  <c r="N2083" i="79" s="1"/>
  <c r="Z143" i="18"/>
  <c r="M2135" i="79"/>
  <c r="N2135" i="79" s="1"/>
  <c r="Z142" i="18"/>
  <c r="M2134" i="79"/>
  <c r="N2134" i="79" s="1"/>
  <c r="Z123" i="18"/>
  <c r="M2115" i="79"/>
  <c r="N2115" i="79" s="1"/>
  <c r="AI152" i="18"/>
  <c r="Z112" i="18"/>
  <c r="M2104" i="79"/>
  <c r="N2104" i="79" s="1"/>
  <c r="Z115" i="18"/>
  <c r="M2107" i="79"/>
  <c r="N2107" i="79" s="1"/>
  <c r="Z92" i="18"/>
  <c r="M2084" i="79"/>
  <c r="N2084" i="79" s="1"/>
  <c r="Z64" i="18"/>
  <c r="M2056" i="79"/>
  <c r="N2056" i="79" s="1"/>
  <c r="Z74" i="18"/>
  <c r="M2066" i="79"/>
  <c r="N2066" i="79" s="1"/>
  <c r="E23" i="78"/>
  <c r="AV23" i="13"/>
  <c r="M1078" i="79" s="1"/>
  <c r="N1078" i="79" s="1"/>
  <c r="M908" i="79"/>
  <c r="N908" i="79" s="1"/>
  <c r="F23" i="78"/>
  <c r="R49" i="19"/>
  <c r="M2484" i="79"/>
  <c r="N2484" i="79" s="1"/>
  <c r="AV22" i="13"/>
  <c r="M1077" i="79" s="1"/>
  <c r="N1077" i="79" s="1"/>
  <c r="M907" i="79"/>
  <c r="N907" i="79" s="1"/>
  <c r="T107" i="21"/>
  <c r="Y101" i="18"/>
  <c r="BE101" i="18"/>
  <c r="Y71" i="18"/>
  <c r="BE71" i="18"/>
  <c r="Y142" i="18"/>
  <c r="BE142" i="18"/>
  <c r="M2222" i="79" s="1"/>
  <c r="N2222" i="79" s="1"/>
  <c r="Z60" i="18"/>
  <c r="Z101" i="18"/>
  <c r="Y89" i="18"/>
  <c r="BE89" i="18"/>
  <c r="BF89" i="18" s="1"/>
  <c r="AB89" i="18" s="1"/>
  <c r="Y60" i="18"/>
  <c r="BE60" i="18"/>
  <c r="Y103" i="18"/>
  <c r="BE103" i="18"/>
  <c r="Y63" i="18"/>
  <c r="BE63" i="18"/>
  <c r="Y93" i="18"/>
  <c r="BE93" i="18"/>
  <c r="BF93" i="18" s="1"/>
  <c r="AB93" i="18" s="1"/>
  <c r="Y70" i="18"/>
  <c r="BE70" i="18"/>
  <c r="M2150" i="79" s="1"/>
  <c r="N2150" i="79" s="1"/>
  <c r="Y124" i="18"/>
  <c r="BE124" i="18"/>
  <c r="Y122" i="18"/>
  <c r="BE122" i="18"/>
  <c r="M2202" i="79" s="1"/>
  <c r="N2202" i="79" s="1"/>
  <c r="Z103" i="18"/>
  <c r="Y110" i="18"/>
  <c r="BE110" i="18"/>
  <c r="BF110" i="18" s="1"/>
  <c r="AB110" i="18" s="1"/>
  <c r="Y111" i="18"/>
  <c r="BE111" i="18"/>
  <c r="BF111" i="18" s="1"/>
  <c r="AB111" i="18" s="1"/>
  <c r="Z85" i="18"/>
  <c r="Z119" i="18"/>
  <c r="Z127" i="18"/>
  <c r="BE115" i="18"/>
  <c r="Y115" i="18"/>
  <c r="Z87" i="18"/>
  <c r="Y61" i="18"/>
  <c r="BE61" i="18"/>
  <c r="BE139" i="18"/>
  <c r="Y139" i="18"/>
  <c r="Y64" i="18"/>
  <c r="BE64" i="18"/>
  <c r="M2144" i="79" s="1"/>
  <c r="N2144" i="79" s="1"/>
  <c r="Y74" i="18"/>
  <c r="BE74" i="18"/>
  <c r="BF74" i="18" s="1"/>
  <c r="AB74" i="18" s="1"/>
  <c r="Z77" i="18"/>
  <c r="Y77" i="18"/>
  <c r="BE77" i="18"/>
  <c r="BF77" i="18" s="1"/>
  <c r="AB77" i="18" s="1"/>
  <c r="Y143" i="18"/>
  <c r="BE143" i="18"/>
  <c r="BF143" i="18" s="1"/>
  <c r="AB143" i="18" s="1"/>
  <c r="Z93" i="18"/>
  <c r="Z100" i="18"/>
  <c r="Y114" i="18"/>
  <c r="BE114" i="18"/>
  <c r="Z124" i="18"/>
  <c r="Y109" i="18"/>
  <c r="BE109" i="18"/>
  <c r="BF109" i="18" s="1"/>
  <c r="AB109" i="18" s="1"/>
  <c r="Y133" i="18"/>
  <c r="BE133" i="18"/>
  <c r="BE83" i="18"/>
  <c r="BF83" i="18" s="1"/>
  <c r="AB83" i="18" s="1"/>
  <c r="Y83" i="18"/>
  <c r="Z132" i="18"/>
  <c r="Y144" i="18"/>
  <c r="BE144" i="18"/>
  <c r="Z111" i="18"/>
  <c r="Y117" i="18"/>
  <c r="BE117" i="18"/>
  <c r="BF117" i="18" s="1"/>
  <c r="AB117" i="18" s="1"/>
  <c r="Y119" i="18"/>
  <c r="BE119" i="18"/>
  <c r="BF119" i="18" s="1"/>
  <c r="AB119" i="18" s="1"/>
  <c r="Y88" i="18"/>
  <c r="BE88" i="18"/>
  <c r="Y127" i="18"/>
  <c r="BE127" i="18"/>
  <c r="Y66" i="18"/>
  <c r="BE66" i="18"/>
  <c r="BF66" i="18" s="1"/>
  <c r="AB66" i="18" s="1"/>
  <c r="Y102" i="18"/>
  <c r="BE102" i="18"/>
  <c r="BF102" i="18" s="1"/>
  <c r="AB102" i="18" s="1"/>
  <c r="Z61" i="18"/>
  <c r="Y72" i="18"/>
  <c r="BE72" i="18"/>
  <c r="BF72" i="18" s="1"/>
  <c r="AB72" i="18" s="1"/>
  <c r="Y59" i="18"/>
  <c r="AM151" i="18" s="1"/>
  <c r="BE59" i="18"/>
  <c r="BF59" i="18" s="1"/>
  <c r="AB59" i="18" s="1"/>
  <c r="AP151" i="18" s="1"/>
  <c r="Z116" i="18"/>
  <c r="BE131" i="18"/>
  <c r="Y131" i="18"/>
  <c r="Z140" i="18"/>
  <c r="Y125" i="18"/>
  <c r="BE125" i="18"/>
  <c r="BE91" i="18"/>
  <c r="Y91" i="18"/>
  <c r="Z84" i="18"/>
  <c r="Y79" i="18"/>
  <c r="BE79" i="18"/>
  <c r="Y94" i="18"/>
  <c r="BE94" i="18"/>
  <c r="M2174" i="79" s="1"/>
  <c r="N2174" i="79" s="1"/>
  <c r="Y95" i="18"/>
  <c r="BE95" i="18"/>
  <c r="BF95" i="18" s="1"/>
  <c r="AB95" i="18" s="1"/>
  <c r="BE67" i="18"/>
  <c r="BF67" i="18" s="1"/>
  <c r="AB67" i="18" s="1"/>
  <c r="Y67" i="18"/>
  <c r="BE123" i="18"/>
  <c r="Y123" i="18"/>
  <c r="Y112" i="18"/>
  <c r="BE112" i="18"/>
  <c r="Y87" i="18"/>
  <c r="BE87" i="18"/>
  <c r="Y136" i="18"/>
  <c r="BE136" i="18"/>
  <c r="AG152" i="18"/>
  <c r="Y96" i="18"/>
  <c r="BE96" i="18"/>
  <c r="BF96" i="18" s="1"/>
  <c r="AB96" i="18" s="1"/>
  <c r="Y86" i="18"/>
  <c r="BE86" i="18"/>
  <c r="Z117" i="18"/>
  <c r="Z69" i="18"/>
  <c r="Y81" i="18"/>
  <c r="BE81" i="18"/>
  <c r="M2161" i="79" s="1"/>
  <c r="N2161" i="79" s="1"/>
  <c r="Y113" i="18"/>
  <c r="BE113" i="18"/>
  <c r="BF113" i="18" s="1"/>
  <c r="AB113" i="18" s="1"/>
  <c r="Y92" i="18"/>
  <c r="BE92" i="18"/>
  <c r="Y90" i="18"/>
  <c r="BE90" i="18"/>
  <c r="M2170" i="79" s="1"/>
  <c r="N2170" i="79" s="1"/>
  <c r="Y141" i="18"/>
  <c r="BE141" i="18"/>
  <c r="Y116" i="18"/>
  <c r="BE116" i="18"/>
  <c r="Y98" i="18"/>
  <c r="BE98" i="18"/>
  <c r="M2178" i="79" s="1"/>
  <c r="N2178" i="79" s="1"/>
  <c r="Y145" i="18"/>
  <c r="BE145" i="18"/>
  <c r="M2225" i="79" s="1"/>
  <c r="N2225" i="79" s="1"/>
  <c r="Y140" i="18"/>
  <c r="BE140" i="18"/>
  <c r="Y138" i="18"/>
  <c r="BE138" i="18"/>
  <c r="Z125" i="18"/>
  <c r="Y104" i="18"/>
  <c r="BE104" i="18"/>
  <c r="BF104" i="18" s="1"/>
  <c r="AB104" i="18" s="1"/>
  <c r="Y84" i="18"/>
  <c r="BE84" i="18"/>
  <c r="Y128" i="18"/>
  <c r="BE128" i="18"/>
  <c r="Y134" i="18"/>
  <c r="BE134" i="18"/>
  <c r="Y135" i="18"/>
  <c r="BE135" i="18"/>
  <c r="BF135" i="18" s="1"/>
  <c r="AB135" i="18" s="1"/>
  <c r="Y121" i="18"/>
  <c r="BE121" i="18"/>
  <c r="Y68" i="18"/>
  <c r="BE68" i="18"/>
  <c r="BF68" i="18" s="1"/>
  <c r="AB68" i="18" s="1"/>
  <c r="BE99" i="18"/>
  <c r="BF99" i="18" s="1"/>
  <c r="AB99" i="18" s="1"/>
  <c r="Y99" i="18"/>
  <c r="Y108" i="18"/>
  <c r="BE108" i="18"/>
  <c r="Y80" i="18"/>
  <c r="BE80" i="18"/>
  <c r="M2160" i="79" s="1"/>
  <c r="N2160" i="79" s="1"/>
  <c r="Y62" i="18"/>
  <c r="BE62" i="18"/>
  <c r="BF62" i="18" s="1"/>
  <c r="AB62" i="18" s="1"/>
  <c r="Y100" i="18"/>
  <c r="BE100" i="18"/>
  <c r="BF100" i="18" s="1"/>
  <c r="AB100" i="18" s="1"/>
  <c r="Z109" i="18"/>
  <c r="Y97" i="18"/>
  <c r="BE97" i="18"/>
  <c r="BF97" i="18" s="1"/>
  <c r="AB97" i="18" s="1"/>
  <c r="Z68" i="18"/>
  <c r="Z133" i="18"/>
  <c r="Y82" i="18"/>
  <c r="BE82" i="18"/>
  <c r="Z108" i="18"/>
  <c r="Y106" i="18"/>
  <c r="BE106" i="18"/>
  <c r="M2186" i="79" s="1"/>
  <c r="N2186" i="79" s="1"/>
  <c r="Z63" i="18"/>
  <c r="Y120" i="18"/>
  <c r="BE120" i="18"/>
  <c r="Y65" i="18"/>
  <c r="BE65" i="18"/>
  <c r="BF65" i="18" s="1"/>
  <c r="AB65" i="18" s="1"/>
  <c r="Y73" i="18"/>
  <c r="BE73" i="18"/>
  <c r="BF73" i="18" s="1"/>
  <c r="AB73" i="18" s="1"/>
  <c r="Y132" i="18"/>
  <c r="BE132" i="18"/>
  <c r="Y118" i="18"/>
  <c r="BE118" i="18"/>
  <c r="M2198" i="79" s="1"/>
  <c r="N2198" i="79" s="1"/>
  <c r="Y85" i="18"/>
  <c r="BE85" i="18"/>
  <c r="Y105" i="18"/>
  <c r="BE105" i="18"/>
  <c r="Y130" i="18"/>
  <c r="BE130" i="18"/>
  <c r="BF130" i="18" s="1"/>
  <c r="AB130" i="18" s="1"/>
  <c r="Y76" i="18"/>
  <c r="BE76" i="18"/>
  <c r="Z79" i="18"/>
  <c r="Y69" i="18"/>
  <c r="BE69" i="18"/>
  <c r="Z71" i="18"/>
  <c r="Z95" i="18"/>
  <c r="Z141" i="18"/>
  <c r="Y78" i="18"/>
  <c r="BE78" i="18"/>
  <c r="BE107" i="18"/>
  <c r="Y107" i="18"/>
  <c r="Y137" i="18"/>
  <c r="BE137" i="18"/>
  <c r="M2217" i="79" s="1"/>
  <c r="N2217" i="79" s="1"/>
  <c r="Y129" i="18"/>
  <c r="BE129" i="18"/>
  <c r="BF129" i="18" s="1"/>
  <c r="AB129" i="18" s="1"/>
  <c r="Y126" i="18"/>
  <c r="BE126" i="18"/>
  <c r="BE75" i="18"/>
  <c r="BF75" i="18" s="1"/>
  <c r="AB75" i="18" s="1"/>
  <c r="Y75" i="18"/>
  <c r="AK102" i="29"/>
  <c r="AK72" i="29"/>
  <c r="R80" i="58"/>
  <c r="AH128" i="24"/>
  <c r="AK51" i="29"/>
  <c r="P58" i="28"/>
  <c r="AK124" i="28"/>
  <c r="AL124" i="28" s="1"/>
  <c r="AN124" i="28" s="1"/>
  <c r="R102" i="58"/>
  <c r="AH107" i="24"/>
  <c r="AH141" i="24"/>
  <c r="P93" i="29"/>
  <c r="R97" i="24"/>
  <c r="AH103" i="24"/>
  <c r="AH133" i="58"/>
  <c r="AJ133" i="58" s="1"/>
  <c r="AL133" i="58" s="1"/>
  <c r="AK52" i="29"/>
  <c r="AM52" i="29" s="1"/>
  <c r="AO52" i="29" s="1"/>
  <c r="AK120" i="29"/>
  <c r="AL120" i="29" s="1"/>
  <c r="AN120" i="29" s="1"/>
  <c r="P107" i="28"/>
  <c r="R96" i="58"/>
  <c r="P88" i="28"/>
  <c r="AH115" i="58"/>
  <c r="AH95" i="58"/>
  <c r="AH83" i="58"/>
  <c r="AJ83" i="58" s="1"/>
  <c r="AL83" i="58" s="1"/>
  <c r="AH135" i="58"/>
  <c r="AJ135" i="58" s="1"/>
  <c r="AL135" i="58" s="1"/>
  <c r="R125" i="58"/>
  <c r="R131" i="24"/>
  <c r="R98" i="24"/>
  <c r="P110" i="28"/>
  <c r="P49" i="29"/>
  <c r="R77" i="24"/>
  <c r="AE173" i="24" s="1"/>
  <c r="I220" i="70" s="1"/>
  <c r="P57" i="29"/>
  <c r="R130" i="24"/>
  <c r="P111" i="29"/>
  <c r="R85" i="58"/>
  <c r="P59" i="29"/>
  <c r="P108" i="29"/>
  <c r="AK87" i="29"/>
  <c r="AH116" i="58"/>
  <c r="AJ116" i="58" s="1"/>
  <c r="AL116" i="58" s="1"/>
  <c r="AH109" i="24"/>
  <c r="AI109" i="24" s="1"/>
  <c r="AK109" i="24" s="1"/>
  <c r="R96" i="24"/>
  <c r="P98" i="28"/>
  <c r="R87" i="24"/>
  <c r="P129" i="29"/>
  <c r="AH132" i="58"/>
  <c r="AH131" i="58"/>
  <c r="P55" i="29"/>
  <c r="R127" i="58"/>
  <c r="AK129" i="28"/>
  <c r="AL129" i="28" s="1"/>
  <c r="AN129" i="28" s="1"/>
  <c r="AH136" i="24"/>
  <c r="R110" i="58"/>
  <c r="R112" i="24"/>
  <c r="P53" i="29"/>
  <c r="AK62" i="29"/>
  <c r="AM62" i="29" s="1"/>
  <c r="AO62" i="29" s="1"/>
  <c r="AK101" i="29"/>
  <c r="AL101" i="29" s="1"/>
  <c r="AN101" i="29" s="1"/>
  <c r="AK63" i="29"/>
  <c r="AM63" i="29" s="1"/>
  <c r="AO63" i="29" s="1"/>
  <c r="R93" i="58"/>
  <c r="R100" i="24"/>
  <c r="P123" i="29"/>
  <c r="AH79" i="58"/>
  <c r="AJ79" i="58" s="1"/>
  <c r="AL79" i="58" s="1"/>
  <c r="P79" i="29"/>
  <c r="P66" i="29"/>
  <c r="AK106" i="29"/>
  <c r="AL106" i="29" s="1"/>
  <c r="AN106" i="29" s="1"/>
  <c r="R114" i="24"/>
  <c r="P109" i="28"/>
  <c r="AK61" i="29"/>
  <c r="AL61" i="29" s="1"/>
  <c r="AN61" i="29" s="1"/>
  <c r="AK73" i="28"/>
  <c r="AM73" i="28" s="1"/>
  <c r="AO73" i="28" s="1"/>
  <c r="AK130" i="29"/>
  <c r="AL130" i="29" s="1"/>
  <c r="AN130" i="29" s="1"/>
  <c r="AH126" i="58"/>
  <c r="AJ126" i="58" s="1"/>
  <c r="AL126" i="58" s="1"/>
  <c r="AK48" i="28"/>
  <c r="AM48" i="28" s="1"/>
  <c r="AO48" i="28" s="1"/>
  <c r="AH103" i="58"/>
  <c r="AJ103" i="58" s="1"/>
  <c r="AL103" i="58" s="1"/>
  <c r="AH76" i="24"/>
  <c r="AJ76" i="24" s="1"/>
  <c r="AL76" i="24" s="1"/>
  <c r="R113" i="58"/>
  <c r="R120" i="24"/>
  <c r="P128" i="29"/>
  <c r="AH68" i="58"/>
  <c r="AJ68" i="58" s="1"/>
  <c r="AL68" i="58" s="1"/>
  <c r="AH127" i="24"/>
  <c r="AI127" i="24" s="1"/>
  <c r="AK127" i="24" s="1"/>
  <c r="AH142" i="24"/>
  <c r="AI142" i="24" s="1"/>
  <c r="AK142" i="24" s="1"/>
  <c r="AK58" i="29"/>
  <c r="AM58" i="29" s="1"/>
  <c r="AO58" i="29" s="1"/>
  <c r="R118" i="58"/>
  <c r="AH66" i="58"/>
  <c r="AI66" i="58" s="1"/>
  <c r="AK66" i="58" s="1"/>
  <c r="AK81" i="29"/>
  <c r="AL81" i="29" s="1"/>
  <c r="AN81" i="29" s="1"/>
  <c r="AK118" i="28"/>
  <c r="AL118" i="28" s="1"/>
  <c r="AN118" i="28" s="1"/>
  <c r="P60" i="29"/>
  <c r="P55" i="28"/>
  <c r="R73" i="58"/>
  <c r="AE172" i="58" s="1"/>
  <c r="H154" i="71" s="1"/>
  <c r="AH73" i="24"/>
  <c r="AJ73" i="24" s="1"/>
  <c r="AL73" i="24" s="1"/>
  <c r="AK93" i="28"/>
  <c r="AL93" i="28" s="1"/>
  <c r="AN93" i="28" s="1"/>
  <c r="AH139" i="24"/>
  <c r="AJ139" i="24" s="1"/>
  <c r="AL139" i="24" s="1"/>
  <c r="R70" i="58"/>
  <c r="AE163" i="58" s="1"/>
  <c r="H145" i="71" s="1"/>
  <c r="AH122" i="58"/>
  <c r="AI122" i="58" s="1"/>
  <c r="AK122" i="58" s="1"/>
  <c r="P67" i="29"/>
  <c r="AK63" i="28"/>
  <c r="AL63" i="28" s="1"/>
  <c r="AN63" i="28" s="1"/>
  <c r="P76" i="29"/>
  <c r="AH105" i="24"/>
  <c r="AI105" i="24" s="1"/>
  <c r="AK105" i="24" s="1"/>
  <c r="P47" i="28"/>
  <c r="AH90" i="58"/>
  <c r="AJ90" i="58" s="1"/>
  <c r="AL90" i="58" s="1"/>
  <c r="P74" i="29"/>
  <c r="P113" i="29"/>
  <c r="P90" i="29"/>
  <c r="AK118" i="29"/>
  <c r="AM118" i="29" s="1"/>
  <c r="AO118" i="29" s="1"/>
  <c r="R74" i="58"/>
  <c r="AE178" i="58" s="1"/>
  <c r="H160" i="71" s="1"/>
  <c r="P62" i="28"/>
  <c r="P82" i="28"/>
  <c r="AH129" i="24"/>
  <c r="AI129" i="24" s="1"/>
  <c r="AK129" i="24" s="1"/>
  <c r="AK90" i="28"/>
  <c r="AM90" i="28" s="1"/>
  <c r="AO90" i="28" s="1"/>
  <c r="R65" i="58"/>
  <c r="P56" i="28"/>
  <c r="P66" i="28"/>
  <c r="R90" i="24"/>
  <c r="AK45" i="29"/>
  <c r="AL45" i="29" s="1"/>
  <c r="AN45" i="29" s="1"/>
  <c r="AK105" i="28"/>
  <c r="AM105" i="28" s="1"/>
  <c r="AO105" i="28" s="1"/>
  <c r="AH132" i="24"/>
  <c r="AJ132" i="24" s="1"/>
  <c r="AL132" i="24" s="1"/>
  <c r="AK108" i="28"/>
  <c r="AL108" i="28" s="1"/>
  <c r="AN108" i="28" s="1"/>
  <c r="AH86" i="24"/>
  <c r="AJ86" i="24" s="1"/>
  <c r="AL86" i="24" s="1"/>
  <c r="AH137" i="24"/>
  <c r="AJ137" i="24" s="1"/>
  <c r="AL137" i="24" s="1"/>
  <c r="AH88" i="24"/>
  <c r="AJ88" i="24" s="1"/>
  <c r="AL88" i="24" s="1"/>
  <c r="R119" i="58"/>
  <c r="AK96" i="28"/>
  <c r="AL96" i="28" s="1"/>
  <c r="AN96" i="28" s="1"/>
  <c r="P50" i="29"/>
  <c r="P104" i="28"/>
  <c r="P112" i="28"/>
  <c r="P128" i="28"/>
  <c r="R118" i="24"/>
  <c r="P52" i="28"/>
  <c r="AK80" i="28"/>
  <c r="AL80" i="28" s="1"/>
  <c r="AN80" i="28" s="1"/>
  <c r="P132" i="28"/>
  <c r="P113" i="28"/>
  <c r="R124" i="58"/>
  <c r="AH78" i="58"/>
  <c r="AI78" i="58" s="1"/>
  <c r="AK78" i="58" s="1"/>
  <c r="R106" i="58"/>
  <c r="P78" i="28"/>
  <c r="AH105" i="58"/>
  <c r="AI105" i="58" s="1"/>
  <c r="AK105" i="58" s="1"/>
  <c r="AK124" i="29"/>
  <c r="AM124" i="29" s="1"/>
  <c r="AO124" i="29" s="1"/>
  <c r="AH82" i="24"/>
  <c r="AI82" i="24" s="1"/>
  <c r="AK82" i="24" s="1"/>
  <c r="R98" i="26"/>
  <c r="AK71" i="28"/>
  <c r="AM71" i="28" s="1"/>
  <c r="AO71" i="28" s="1"/>
  <c r="P85" i="28"/>
  <c r="P50" i="28"/>
  <c r="R81" i="24"/>
  <c r="AK73" i="29"/>
  <c r="AL73" i="29" s="1"/>
  <c r="AN73" i="29" s="1"/>
  <c r="P122" i="29"/>
  <c r="AH91" i="24"/>
  <c r="AI91" i="24" s="1"/>
  <c r="AK91" i="24" s="1"/>
  <c r="AH74" i="24"/>
  <c r="AI74" i="24" s="1"/>
  <c r="AK74" i="24" s="1"/>
  <c r="AK88" i="29"/>
  <c r="AL88" i="29" s="1"/>
  <c r="AN88" i="29" s="1"/>
  <c r="AK103" i="28"/>
  <c r="AL103" i="28" s="1"/>
  <c r="AN103" i="28" s="1"/>
  <c r="R115" i="24"/>
  <c r="AK117" i="29"/>
  <c r="AM117" i="29" s="1"/>
  <c r="AO117" i="29" s="1"/>
  <c r="AH109" i="58"/>
  <c r="AI109" i="58" s="1"/>
  <c r="AK109" i="58" s="1"/>
  <c r="P54" i="28"/>
  <c r="AH89" i="58"/>
  <c r="AJ89" i="58" s="1"/>
  <c r="AL89" i="58" s="1"/>
  <c r="P86" i="29"/>
  <c r="R113" i="24"/>
  <c r="P92" i="28"/>
  <c r="P76" i="28"/>
  <c r="P75" i="29"/>
  <c r="R100" i="58"/>
  <c r="P48" i="29"/>
  <c r="P69" i="29"/>
  <c r="R123" i="24"/>
  <c r="AK100" i="29"/>
  <c r="AL100" i="29" s="1"/>
  <c r="AN100" i="29" s="1"/>
  <c r="R71" i="58"/>
  <c r="AE166" i="58" s="1"/>
  <c r="H148" i="71" s="1"/>
  <c r="AK94" i="29"/>
  <c r="AM94" i="29" s="1"/>
  <c r="AO94" i="29" s="1"/>
  <c r="R101" i="58"/>
  <c r="AK64" i="29"/>
  <c r="AL64" i="29" s="1"/>
  <c r="AN64" i="29" s="1"/>
  <c r="R130" i="58"/>
  <c r="P97" i="29"/>
  <c r="R121" i="24"/>
  <c r="R94" i="24"/>
  <c r="P114" i="29"/>
  <c r="AH75" i="24"/>
  <c r="AI75" i="24" s="1"/>
  <c r="AK75" i="24" s="1"/>
  <c r="AH140" i="24"/>
  <c r="AJ140" i="24" s="1"/>
  <c r="AL140" i="24" s="1"/>
  <c r="R110" i="24"/>
  <c r="P70" i="29"/>
  <c r="AH95" i="24"/>
  <c r="AJ95" i="24" s="1"/>
  <c r="AL95" i="24" s="1"/>
  <c r="P112" i="29"/>
  <c r="R84" i="58"/>
  <c r="AK99" i="29"/>
  <c r="AL99" i="29" s="1"/>
  <c r="AN99" i="29" s="1"/>
  <c r="R127" i="26"/>
  <c r="AK116" i="28"/>
  <c r="AL116" i="28" s="1"/>
  <c r="AN116" i="28" s="1"/>
  <c r="P104" i="29"/>
  <c r="AH120" i="58"/>
  <c r="AJ120" i="58" s="1"/>
  <c r="AL120" i="58" s="1"/>
  <c r="AH101" i="24"/>
  <c r="AI101" i="24" s="1"/>
  <c r="AK101" i="24" s="1"/>
  <c r="P71" i="29"/>
  <c r="R108" i="24"/>
  <c r="R78" i="24"/>
  <c r="AE176" i="24" s="1"/>
  <c r="I223" i="70" s="1"/>
  <c r="AH122" i="24"/>
  <c r="AI122" i="24" s="1"/>
  <c r="AK122" i="24" s="1"/>
  <c r="R99" i="24"/>
  <c r="R133" i="24"/>
  <c r="AO76" i="67"/>
  <c r="AP76" i="67"/>
  <c r="R76" i="67" s="1"/>
  <c r="AL188" i="67" s="1"/>
  <c r="F121" i="71" s="1"/>
  <c r="AQ76" i="67"/>
  <c r="S76" i="67" s="1"/>
  <c r="AM188" i="67" s="1"/>
  <c r="G121" i="71" s="1"/>
  <c r="AO92" i="67"/>
  <c r="AQ92" i="67"/>
  <c r="S92" i="67" s="1"/>
  <c r="AP92" i="67"/>
  <c r="R92" i="67" s="1"/>
  <c r="AO81" i="67"/>
  <c r="AP81" i="67"/>
  <c r="R81" i="67" s="1"/>
  <c r="AQ81" i="67"/>
  <c r="S81" i="67" s="1"/>
  <c r="P107" i="29"/>
  <c r="AO103" i="67"/>
  <c r="AQ103" i="67"/>
  <c r="S103" i="67" s="1"/>
  <c r="AP103" i="67"/>
  <c r="R103" i="67" s="1"/>
  <c r="AQ86" i="67"/>
  <c r="S86" i="67" s="1"/>
  <c r="AO86" i="67"/>
  <c r="AP86" i="67"/>
  <c r="R86" i="67" s="1"/>
  <c r="P124" i="64"/>
  <c r="AK124" i="64"/>
  <c r="AP124" i="67"/>
  <c r="R124" i="67" s="1"/>
  <c r="AQ124" i="67"/>
  <c r="S124" i="67" s="1"/>
  <c r="AO124" i="67"/>
  <c r="AQ70" i="67"/>
  <c r="S70" i="67" s="1"/>
  <c r="AM169" i="67" s="1"/>
  <c r="G102" i="71" s="1"/>
  <c r="AO70" i="67"/>
  <c r="AP70" i="67"/>
  <c r="R70" i="67" s="1"/>
  <c r="AL169" i="67" s="1"/>
  <c r="F102" i="71" s="1"/>
  <c r="AK111" i="63"/>
  <c r="P111" i="63"/>
  <c r="P46" i="64"/>
  <c r="AK46" i="64"/>
  <c r="P92" i="64"/>
  <c r="AK92" i="64"/>
  <c r="P52" i="63"/>
  <c r="AK52" i="63"/>
  <c r="AK118" i="64"/>
  <c r="P118" i="64"/>
  <c r="AP83" i="67"/>
  <c r="R83" i="67" s="1"/>
  <c r="AQ83" i="67"/>
  <c r="S83" i="67" s="1"/>
  <c r="AO83" i="67"/>
  <c r="AK47" i="63"/>
  <c r="P47" i="63"/>
  <c r="AI159" i="63" s="1"/>
  <c r="H363" i="71" s="1"/>
  <c r="P114" i="64"/>
  <c r="AK114" i="64"/>
  <c r="AP87" i="67"/>
  <c r="R87" i="67" s="1"/>
  <c r="AQ87" i="67"/>
  <c r="S87" i="67" s="1"/>
  <c r="AO87" i="67"/>
  <c r="AK105" i="63"/>
  <c r="P105" i="63"/>
  <c r="AK47" i="64"/>
  <c r="P47" i="64"/>
  <c r="AO126" i="67"/>
  <c r="AP126" i="67"/>
  <c r="R126" i="67" s="1"/>
  <c r="AQ126" i="67"/>
  <c r="S126" i="67" s="1"/>
  <c r="AQ67" i="67"/>
  <c r="S67" i="67" s="1"/>
  <c r="AM159" i="67" s="1"/>
  <c r="G92" i="71" s="1"/>
  <c r="AP67" i="67"/>
  <c r="R67" i="67" s="1"/>
  <c r="AL159" i="67" s="1"/>
  <c r="F92" i="71" s="1"/>
  <c r="AO67" i="67"/>
  <c r="AK110" i="63"/>
  <c r="P110" i="63"/>
  <c r="R76" i="58"/>
  <c r="P127" i="29"/>
  <c r="P60" i="28"/>
  <c r="AK101" i="28"/>
  <c r="AL101" i="28" s="1"/>
  <c r="AN101" i="28" s="1"/>
  <c r="AK68" i="28"/>
  <c r="AM68" i="28" s="1"/>
  <c r="AO68" i="28" s="1"/>
  <c r="R69" i="58"/>
  <c r="AE160" i="58" s="1"/>
  <c r="H142" i="71" s="1"/>
  <c r="AH124" i="24"/>
  <c r="AJ124" i="24" s="1"/>
  <c r="AL124" i="24" s="1"/>
  <c r="R111" i="24"/>
  <c r="AK57" i="28"/>
  <c r="AL57" i="28" s="1"/>
  <c r="AN57" i="28" s="1"/>
  <c r="AH123" i="58"/>
  <c r="AJ123" i="58" s="1"/>
  <c r="AL123" i="58" s="1"/>
  <c r="R136" i="58"/>
  <c r="R117" i="24"/>
  <c r="P105" i="29"/>
  <c r="P99" i="28"/>
  <c r="AK65" i="29"/>
  <c r="AL65" i="29" s="1"/>
  <c r="AN65" i="29" s="1"/>
  <c r="P114" i="28"/>
  <c r="AH91" i="58"/>
  <c r="AJ91" i="58" s="1"/>
  <c r="AL91" i="58" s="1"/>
  <c r="AP148" i="67"/>
  <c r="R148" i="67" s="1"/>
  <c r="AO148" i="67"/>
  <c r="AQ148" i="67"/>
  <c r="S148" i="67" s="1"/>
  <c r="AQ104" i="67"/>
  <c r="S104" i="67" s="1"/>
  <c r="AP104" i="67"/>
  <c r="R104" i="67" s="1"/>
  <c r="AO104" i="67"/>
  <c r="AK106" i="64"/>
  <c r="P106" i="64"/>
  <c r="AK58" i="64"/>
  <c r="P58" i="64"/>
  <c r="P75" i="64"/>
  <c r="AK75" i="64"/>
  <c r="P106" i="63"/>
  <c r="AK106" i="63"/>
  <c r="AO69" i="67"/>
  <c r="AQ69" i="67"/>
  <c r="S69" i="67" s="1"/>
  <c r="AM166" i="67" s="1"/>
  <c r="G99" i="71" s="1"/>
  <c r="AP69" i="67"/>
  <c r="R69" i="67" s="1"/>
  <c r="AL165" i="67" s="1"/>
  <c r="F98" i="71" s="1"/>
  <c r="P49" i="64"/>
  <c r="AK49" i="64"/>
  <c r="P108" i="64"/>
  <c r="AK108" i="64"/>
  <c r="AK126" i="63"/>
  <c r="P126" i="63"/>
  <c r="AP82" i="67"/>
  <c r="R82" i="67" s="1"/>
  <c r="AQ82" i="67"/>
  <c r="S82" i="67" s="1"/>
  <c r="AO82" i="67"/>
  <c r="AP91" i="67"/>
  <c r="R91" i="67" s="1"/>
  <c r="AO91" i="67"/>
  <c r="AQ91" i="67"/>
  <c r="S91" i="67" s="1"/>
  <c r="AK57" i="63"/>
  <c r="P57" i="63"/>
  <c r="AK99" i="64"/>
  <c r="P99" i="64"/>
  <c r="AK111" i="64"/>
  <c r="P111" i="64"/>
  <c r="P59" i="64"/>
  <c r="AK59" i="64"/>
  <c r="AQ71" i="67"/>
  <c r="S71" i="67" s="1"/>
  <c r="AM172" i="67" s="1"/>
  <c r="G105" i="71" s="1"/>
  <c r="AP71" i="67"/>
  <c r="R71" i="67" s="1"/>
  <c r="AL172" i="67" s="1"/>
  <c r="F105" i="71" s="1"/>
  <c r="AO71" i="67"/>
  <c r="P128" i="64"/>
  <c r="AK128" i="64"/>
  <c r="AQ93" i="67"/>
  <c r="S93" i="67" s="1"/>
  <c r="AO93" i="67"/>
  <c r="AP93" i="67"/>
  <c r="R93" i="67" s="1"/>
  <c r="AK73" i="63"/>
  <c r="P73" i="63"/>
  <c r="AO138" i="67"/>
  <c r="AP138" i="67"/>
  <c r="R138" i="67" s="1"/>
  <c r="AQ138" i="67"/>
  <c r="S138" i="67" s="1"/>
  <c r="AK103" i="63"/>
  <c r="P103" i="63"/>
  <c r="AK63" i="63"/>
  <c r="P63" i="63"/>
  <c r="P56" i="63"/>
  <c r="AK56" i="63"/>
  <c r="AQ74" i="67"/>
  <c r="S74" i="67" s="1"/>
  <c r="AM182" i="67" s="1"/>
  <c r="G115" i="71" s="1"/>
  <c r="AO74" i="67"/>
  <c r="AP74" i="67"/>
  <c r="R74" i="67" s="1"/>
  <c r="AL182" i="67" s="1"/>
  <c r="F115" i="71" s="1"/>
  <c r="AK98" i="63"/>
  <c r="P98" i="63"/>
  <c r="AP77" i="67"/>
  <c r="R77" i="67" s="1"/>
  <c r="AL191" i="67" s="1"/>
  <c r="F124" i="71" s="1"/>
  <c r="AO77" i="67"/>
  <c r="AQ77" i="67"/>
  <c r="S77" i="67" s="1"/>
  <c r="AM191" i="67" s="1"/>
  <c r="G124" i="71" s="1"/>
  <c r="P88" i="63"/>
  <c r="AK88" i="63"/>
  <c r="AP90" i="67"/>
  <c r="R90" i="67" s="1"/>
  <c r="AO90" i="67"/>
  <c r="AQ90" i="67"/>
  <c r="S90" i="67" s="1"/>
  <c r="P115" i="64"/>
  <c r="AK115" i="64"/>
  <c r="AK119" i="64"/>
  <c r="P119" i="64"/>
  <c r="AK67" i="63"/>
  <c r="P67" i="63"/>
  <c r="AQ102" i="67"/>
  <c r="S102" i="67" s="1"/>
  <c r="AP102" i="67"/>
  <c r="R102" i="67" s="1"/>
  <c r="AO102" i="67"/>
  <c r="AK91" i="64"/>
  <c r="P91" i="64"/>
  <c r="AK87" i="64"/>
  <c r="P87" i="64"/>
  <c r="AK70" i="64"/>
  <c r="P70" i="64"/>
  <c r="AK130" i="63"/>
  <c r="P130" i="63"/>
  <c r="P50" i="63"/>
  <c r="AK50" i="63"/>
  <c r="AO109" i="67"/>
  <c r="AP109" i="67"/>
  <c r="R109" i="67" s="1"/>
  <c r="AQ109" i="67"/>
  <c r="S109" i="67" s="1"/>
  <c r="AK104" i="64"/>
  <c r="P104" i="64"/>
  <c r="P95" i="63"/>
  <c r="AK95" i="63"/>
  <c r="AK84" i="63"/>
  <c r="P84" i="63"/>
  <c r="P121" i="29"/>
  <c r="AH94" i="58"/>
  <c r="AI94" i="58" s="1"/>
  <c r="AK94" i="58" s="1"/>
  <c r="R106" i="24"/>
  <c r="AK85" i="29"/>
  <c r="AL85" i="29" s="1"/>
  <c r="AN85" i="29" s="1"/>
  <c r="P116" i="29"/>
  <c r="P91" i="28"/>
  <c r="P103" i="29"/>
  <c r="R128" i="58"/>
  <c r="AP113" i="67"/>
  <c r="R113" i="67" s="1"/>
  <c r="AQ113" i="67"/>
  <c r="S113" i="67" s="1"/>
  <c r="AO113" i="67"/>
  <c r="P78" i="63"/>
  <c r="AK78" i="63"/>
  <c r="P122" i="63"/>
  <c r="AK122" i="63"/>
  <c r="AK105" i="64"/>
  <c r="P105" i="64"/>
  <c r="AK74" i="64"/>
  <c r="P74" i="64"/>
  <c r="P68" i="63"/>
  <c r="AK68" i="63"/>
  <c r="AK77" i="63"/>
  <c r="P77" i="63"/>
  <c r="AQ130" i="67"/>
  <c r="S130" i="67" s="1"/>
  <c r="AO130" i="67"/>
  <c r="AP130" i="67"/>
  <c r="R130" i="67" s="1"/>
  <c r="AK78" i="64"/>
  <c r="P78" i="64"/>
  <c r="AQ116" i="67"/>
  <c r="S116" i="67" s="1"/>
  <c r="AO116" i="67"/>
  <c r="AP116" i="67"/>
  <c r="R116" i="67" s="1"/>
  <c r="AQ79" i="67"/>
  <c r="S79" i="67" s="1"/>
  <c r="AP79" i="67"/>
  <c r="R79" i="67" s="1"/>
  <c r="AO79" i="67"/>
  <c r="AK121" i="64"/>
  <c r="P121" i="64"/>
  <c r="P98" i="64"/>
  <c r="AK98" i="64"/>
  <c r="P112" i="64"/>
  <c r="AK112" i="64"/>
  <c r="P114" i="63"/>
  <c r="AK114" i="63"/>
  <c r="P69" i="64"/>
  <c r="AK69" i="64"/>
  <c r="AQ141" i="67"/>
  <c r="S141" i="67" s="1"/>
  <c r="AP141" i="67"/>
  <c r="R141" i="67" s="1"/>
  <c r="AO141" i="67"/>
  <c r="AK55" i="63"/>
  <c r="P55" i="63"/>
  <c r="AK96" i="64"/>
  <c r="P96" i="64"/>
  <c r="AK54" i="64"/>
  <c r="P54" i="64"/>
  <c r="AO139" i="67"/>
  <c r="AQ139" i="67"/>
  <c r="S139" i="67" s="1"/>
  <c r="AP139" i="67"/>
  <c r="R139" i="67" s="1"/>
  <c r="AQ112" i="67"/>
  <c r="S112" i="67" s="1"/>
  <c r="AP112" i="67"/>
  <c r="R112" i="67" s="1"/>
  <c r="AO112" i="67"/>
  <c r="AK71" i="64"/>
  <c r="P71" i="64"/>
  <c r="AP127" i="67"/>
  <c r="R127" i="67" s="1"/>
  <c r="AO127" i="67"/>
  <c r="AQ127" i="67"/>
  <c r="S127" i="67" s="1"/>
  <c r="AQ101" i="67"/>
  <c r="S101" i="67" s="1"/>
  <c r="AO101" i="67"/>
  <c r="AP101" i="67"/>
  <c r="R101" i="67" s="1"/>
  <c r="AK51" i="63"/>
  <c r="P51" i="63"/>
  <c r="AK89" i="64"/>
  <c r="P89" i="64"/>
  <c r="P82" i="64"/>
  <c r="AK82" i="64"/>
  <c r="AK100" i="64"/>
  <c r="P100" i="64"/>
  <c r="AK68" i="64"/>
  <c r="P68" i="64"/>
  <c r="AK121" i="63"/>
  <c r="P121" i="63"/>
  <c r="AK81" i="63"/>
  <c r="P81" i="63"/>
  <c r="AO68" i="67"/>
  <c r="AP68" i="67"/>
  <c r="R68" i="67" s="1"/>
  <c r="AL162" i="67" s="1"/>
  <c r="F95" i="71" s="1"/>
  <c r="AQ68" i="67"/>
  <c r="S68" i="67" s="1"/>
  <c r="AM162" i="67" s="1"/>
  <c r="G95" i="71" s="1"/>
  <c r="P94" i="63"/>
  <c r="AK94" i="63"/>
  <c r="AK120" i="64"/>
  <c r="P120" i="64"/>
  <c r="AQ88" i="67"/>
  <c r="S88" i="67" s="1"/>
  <c r="AO88" i="67"/>
  <c r="AP88" i="67"/>
  <c r="R88" i="67" s="1"/>
  <c r="P119" i="63"/>
  <c r="AK119" i="63"/>
  <c r="AO89" i="67"/>
  <c r="AQ89" i="67"/>
  <c r="S89" i="67" s="1"/>
  <c r="AP89" i="67"/>
  <c r="R89" i="67" s="1"/>
  <c r="AK60" i="64"/>
  <c r="P60" i="64"/>
  <c r="AK72" i="63"/>
  <c r="P72" i="63"/>
  <c r="P67" i="64"/>
  <c r="AK67" i="64"/>
  <c r="AK79" i="64"/>
  <c r="P79" i="64"/>
  <c r="AK101" i="64"/>
  <c r="P101" i="64"/>
  <c r="P116" i="63"/>
  <c r="AK116" i="63"/>
  <c r="AK107" i="64"/>
  <c r="P107" i="64"/>
  <c r="P90" i="63"/>
  <c r="AK90" i="63"/>
  <c r="P46" i="29"/>
  <c r="AI167" i="29" s="1"/>
  <c r="I516" i="70" s="1"/>
  <c r="P122" i="28"/>
  <c r="P77" i="29"/>
  <c r="P115" i="29"/>
  <c r="AK131" i="29"/>
  <c r="AL131" i="29" s="1"/>
  <c r="AN131" i="29" s="1"/>
  <c r="P131" i="28"/>
  <c r="R108" i="58"/>
  <c r="R77" i="58"/>
  <c r="P56" i="29"/>
  <c r="R67" i="58"/>
  <c r="AE154" i="58" s="1"/>
  <c r="H136" i="71" s="1"/>
  <c r="AK125" i="28"/>
  <c r="AM125" i="28" s="1"/>
  <c r="AO125" i="28" s="1"/>
  <c r="R84" i="24"/>
  <c r="AK102" i="28"/>
  <c r="AM102" i="28" s="1"/>
  <c r="AO102" i="28" s="1"/>
  <c r="R81" i="58"/>
  <c r="AO115" i="67"/>
  <c r="AQ115" i="67"/>
  <c r="S115" i="67" s="1"/>
  <c r="AP115" i="67"/>
  <c r="R115" i="67" s="1"/>
  <c r="AK129" i="64"/>
  <c r="P129" i="64"/>
  <c r="P70" i="63"/>
  <c r="AK70" i="63"/>
  <c r="AK129" i="63"/>
  <c r="P129" i="63"/>
  <c r="AK80" i="64"/>
  <c r="P80" i="64"/>
  <c r="AO111" i="67"/>
  <c r="AQ111" i="67"/>
  <c r="S111" i="67" s="1"/>
  <c r="AP111" i="67"/>
  <c r="R111" i="67" s="1"/>
  <c r="AQ137" i="67"/>
  <c r="S137" i="67" s="1"/>
  <c r="AP137" i="67"/>
  <c r="R137" i="67" s="1"/>
  <c r="AO137" i="67"/>
  <c r="AK62" i="63"/>
  <c r="P62" i="63"/>
  <c r="AK95" i="64"/>
  <c r="P95" i="64"/>
  <c r="P63" i="64"/>
  <c r="AK63" i="64"/>
  <c r="AK91" i="63"/>
  <c r="P91" i="63"/>
  <c r="AK65" i="63"/>
  <c r="P65" i="63"/>
  <c r="P96" i="63"/>
  <c r="AK96" i="63"/>
  <c r="AQ98" i="67"/>
  <c r="S98" i="67" s="1"/>
  <c r="AP98" i="67"/>
  <c r="R98" i="67" s="1"/>
  <c r="AO98" i="67"/>
  <c r="AK109" i="63"/>
  <c r="P109" i="63"/>
  <c r="AK90" i="64"/>
  <c r="P90" i="64"/>
  <c r="AP80" i="67"/>
  <c r="R80" i="67" s="1"/>
  <c r="AQ80" i="67"/>
  <c r="S80" i="67" s="1"/>
  <c r="AO80" i="67"/>
  <c r="AK117" i="63"/>
  <c r="P117" i="63"/>
  <c r="AK102" i="64"/>
  <c r="P102" i="64"/>
  <c r="AK71" i="63"/>
  <c r="P71" i="63"/>
  <c r="AK86" i="64"/>
  <c r="P86" i="64"/>
  <c r="P97" i="64"/>
  <c r="AK97" i="64"/>
  <c r="AK81" i="64"/>
  <c r="P81" i="64"/>
  <c r="AQ117" i="67"/>
  <c r="S117" i="67" s="1"/>
  <c r="AO117" i="67"/>
  <c r="AP117" i="67"/>
  <c r="R117" i="67" s="1"/>
  <c r="AQ75" i="67"/>
  <c r="S75" i="67" s="1"/>
  <c r="AM185" i="67" s="1"/>
  <c r="G118" i="71" s="1"/>
  <c r="AO75" i="67"/>
  <c r="AP75" i="67"/>
  <c r="R75" i="67" s="1"/>
  <c r="AL185" i="67" s="1"/>
  <c r="F118" i="71" s="1"/>
  <c r="AP140" i="67"/>
  <c r="R140" i="67" s="1"/>
  <c r="AQ140" i="67"/>
  <c r="S140" i="67" s="1"/>
  <c r="AO140" i="67"/>
  <c r="AK93" i="64"/>
  <c r="P93" i="64"/>
  <c r="P60" i="63"/>
  <c r="AK60" i="63"/>
  <c r="P65" i="64"/>
  <c r="AK65" i="64"/>
  <c r="P57" i="64"/>
  <c r="AK57" i="64"/>
  <c r="AP131" i="67"/>
  <c r="R131" i="67" s="1"/>
  <c r="AQ131" i="67"/>
  <c r="S131" i="67" s="1"/>
  <c r="AO131" i="67"/>
  <c r="P108" i="63"/>
  <c r="AK108" i="63"/>
  <c r="AP85" i="67"/>
  <c r="R85" i="67" s="1"/>
  <c r="AO85" i="67"/>
  <c r="AQ85" i="67"/>
  <c r="S85" i="67" s="1"/>
  <c r="AQ84" i="67"/>
  <c r="S84" i="67" s="1"/>
  <c r="AP84" i="67"/>
  <c r="R84" i="67" s="1"/>
  <c r="AO84" i="67"/>
  <c r="AO107" i="67"/>
  <c r="AQ107" i="67"/>
  <c r="S107" i="67" s="1"/>
  <c r="AP107" i="67"/>
  <c r="R107" i="67" s="1"/>
  <c r="AK107" i="63"/>
  <c r="P107" i="63"/>
  <c r="P50" i="64"/>
  <c r="AK50" i="64"/>
  <c r="AK125" i="64"/>
  <c r="P125" i="64"/>
  <c r="AK59" i="63"/>
  <c r="P59" i="63"/>
  <c r="AP123" i="67"/>
  <c r="R123" i="67" s="1"/>
  <c r="AQ123" i="67"/>
  <c r="S123" i="67" s="1"/>
  <c r="AO123" i="67"/>
  <c r="P124" i="63"/>
  <c r="AK124" i="63"/>
  <c r="AK123" i="64"/>
  <c r="P123" i="64"/>
  <c r="S86" i="31"/>
  <c r="P119" i="29"/>
  <c r="R82" i="58"/>
  <c r="R72" i="24"/>
  <c r="AE155" i="24" s="1"/>
  <c r="I202" i="70" s="1"/>
  <c r="AH75" i="58"/>
  <c r="AJ75" i="58" s="1"/>
  <c r="AL75" i="58" s="1"/>
  <c r="R126" i="24"/>
  <c r="P126" i="29"/>
  <c r="P83" i="29"/>
  <c r="P89" i="28"/>
  <c r="AP94" i="67"/>
  <c r="R94" i="67" s="1"/>
  <c r="AO94" i="67"/>
  <c r="AQ94" i="67"/>
  <c r="S94" i="67" s="1"/>
  <c r="AK79" i="63"/>
  <c r="P79" i="63"/>
  <c r="AK127" i="64"/>
  <c r="P127" i="64"/>
  <c r="AK82" i="63"/>
  <c r="P82" i="63"/>
  <c r="P56" i="64"/>
  <c r="AK56" i="64"/>
  <c r="P80" i="63"/>
  <c r="AK80" i="63"/>
  <c r="AK123" i="63"/>
  <c r="P123" i="63"/>
  <c r="AP135" i="67"/>
  <c r="R135" i="67" s="1"/>
  <c r="AO135" i="67"/>
  <c r="AQ135" i="67"/>
  <c r="S135" i="67" s="1"/>
  <c r="AP95" i="67"/>
  <c r="R95" i="67" s="1"/>
  <c r="AQ95" i="67"/>
  <c r="S95" i="67" s="1"/>
  <c r="AO95" i="67"/>
  <c r="AK52" i="64"/>
  <c r="P52" i="64"/>
  <c r="AK122" i="64"/>
  <c r="P122" i="64"/>
  <c r="AO132" i="67"/>
  <c r="AQ132" i="67"/>
  <c r="S132" i="67" s="1"/>
  <c r="AP132" i="67"/>
  <c r="R132" i="67" s="1"/>
  <c r="AQ149" i="67"/>
  <c r="S149" i="67" s="1"/>
  <c r="AO149" i="67"/>
  <c r="AP149" i="67"/>
  <c r="R149" i="67" s="1"/>
  <c r="AP106" i="67"/>
  <c r="R106" i="67" s="1"/>
  <c r="AQ106" i="67"/>
  <c r="S106" i="67" s="1"/>
  <c r="AO106" i="67"/>
  <c r="P72" i="64"/>
  <c r="AK72" i="64"/>
  <c r="AK100" i="63"/>
  <c r="P100" i="63"/>
  <c r="AO114" i="67"/>
  <c r="AP114" i="67"/>
  <c r="R114" i="67" s="1"/>
  <c r="AQ114" i="67"/>
  <c r="S114" i="67" s="1"/>
  <c r="AK64" i="64"/>
  <c r="P64" i="64"/>
  <c r="AQ110" i="67"/>
  <c r="S110" i="67" s="1"/>
  <c r="AO110" i="67"/>
  <c r="AP110" i="67"/>
  <c r="R110" i="67" s="1"/>
  <c r="AQ100" i="67"/>
  <c r="S100" i="67" s="1"/>
  <c r="AO100" i="67"/>
  <c r="AP100" i="67"/>
  <c r="R100" i="67" s="1"/>
  <c r="AK84" i="64"/>
  <c r="P84" i="64"/>
  <c r="AK94" i="64"/>
  <c r="P94" i="64"/>
  <c r="P64" i="63"/>
  <c r="AK64" i="63"/>
  <c r="P118" i="63"/>
  <c r="AK118" i="63"/>
  <c r="AQ78" i="67"/>
  <c r="S78" i="67" s="1"/>
  <c r="AP78" i="67"/>
  <c r="R78" i="67" s="1"/>
  <c r="AO78" i="67"/>
  <c r="P55" i="64"/>
  <c r="AK55" i="64"/>
  <c r="P48" i="63"/>
  <c r="AK48" i="63"/>
  <c r="AK85" i="63"/>
  <c r="P85" i="63"/>
  <c r="P54" i="63"/>
  <c r="AK54" i="63"/>
  <c r="AK102" i="63"/>
  <c r="P102" i="63"/>
  <c r="AK99" i="63"/>
  <c r="P99" i="63"/>
  <c r="AQ136" i="67"/>
  <c r="S136" i="67" s="1"/>
  <c r="AP136" i="67"/>
  <c r="R136" i="67" s="1"/>
  <c r="AO136" i="67"/>
  <c r="P126" i="64"/>
  <c r="AK126" i="64"/>
  <c r="P53" i="64"/>
  <c r="AK53" i="64"/>
  <c r="AK116" i="64"/>
  <c r="P116" i="64"/>
  <c r="AK125" i="63"/>
  <c r="P125" i="63"/>
  <c r="P84" i="29"/>
  <c r="AK54" i="29"/>
  <c r="AM54" i="29" s="1"/>
  <c r="AO54" i="29" s="1"/>
  <c r="P95" i="28"/>
  <c r="AK74" i="28"/>
  <c r="AM74" i="28" s="1"/>
  <c r="AO74" i="28" s="1"/>
  <c r="R92" i="24"/>
  <c r="R79" i="24"/>
  <c r="AH143" i="24"/>
  <c r="AI143" i="24" s="1"/>
  <c r="AK143" i="24" s="1"/>
  <c r="P117" i="28"/>
  <c r="AH134" i="58"/>
  <c r="AJ134" i="58" s="1"/>
  <c r="AL134" i="58" s="1"/>
  <c r="P84" i="28"/>
  <c r="AH72" i="58"/>
  <c r="AJ72" i="58" s="1"/>
  <c r="AL72" i="58" s="1"/>
  <c r="AH85" i="24"/>
  <c r="AI85" i="24" s="1"/>
  <c r="AK85" i="24" s="1"/>
  <c r="AK96" i="29"/>
  <c r="AM96" i="29" s="1"/>
  <c r="AO96" i="29" s="1"/>
  <c r="P77" i="28"/>
  <c r="P94" i="28"/>
  <c r="AO121" i="67"/>
  <c r="AQ121" i="67"/>
  <c r="S121" i="67" s="1"/>
  <c r="AP121" i="67"/>
  <c r="R121" i="67" s="1"/>
  <c r="P110" i="64"/>
  <c r="AK110" i="64"/>
  <c r="AK128" i="63"/>
  <c r="P128" i="63"/>
  <c r="AK76" i="64"/>
  <c r="P76" i="64"/>
  <c r="AK87" i="63"/>
  <c r="P87" i="63"/>
  <c r="P58" i="63"/>
  <c r="AK58" i="63"/>
  <c r="AK61" i="63"/>
  <c r="P61" i="63"/>
  <c r="AP73" i="67"/>
  <c r="R73" i="67" s="1"/>
  <c r="AL179" i="67" s="1"/>
  <c r="F112" i="71" s="1"/>
  <c r="AO73" i="67"/>
  <c r="AQ73" i="67"/>
  <c r="S73" i="67" s="1"/>
  <c r="AM179" i="67" s="1"/>
  <c r="G112" i="71" s="1"/>
  <c r="AK92" i="63"/>
  <c r="P92" i="63"/>
  <c r="AK103" i="64"/>
  <c r="P103" i="64"/>
  <c r="AK66" i="64"/>
  <c r="P66" i="64"/>
  <c r="AO128" i="67"/>
  <c r="AQ128" i="67"/>
  <c r="S128" i="67" s="1"/>
  <c r="AP128" i="67"/>
  <c r="R128" i="67" s="1"/>
  <c r="P132" i="63"/>
  <c r="AK132" i="63"/>
  <c r="AP125" i="67"/>
  <c r="R125" i="67" s="1"/>
  <c r="AO125" i="67"/>
  <c r="AQ125" i="67"/>
  <c r="S125" i="67" s="1"/>
  <c r="AK115" i="63"/>
  <c r="P115" i="63"/>
  <c r="AK117" i="64"/>
  <c r="P117" i="64"/>
  <c r="P75" i="63"/>
  <c r="AK75" i="63"/>
  <c r="AP118" i="67"/>
  <c r="R118" i="67" s="1"/>
  <c r="AO118" i="67"/>
  <c r="AQ118" i="67"/>
  <c r="S118" i="67" s="1"/>
  <c r="AK83" i="63"/>
  <c r="P83" i="63"/>
  <c r="AP146" i="67"/>
  <c r="R146" i="67" s="1"/>
  <c r="AO146" i="67"/>
  <c r="AQ146" i="67"/>
  <c r="S146" i="67" s="1"/>
  <c r="AQ147" i="67"/>
  <c r="S147" i="67" s="1"/>
  <c r="AO147" i="67"/>
  <c r="AP147" i="67"/>
  <c r="R147" i="67" s="1"/>
  <c r="AP122" i="67"/>
  <c r="R122" i="67" s="1"/>
  <c r="AQ122" i="67"/>
  <c r="S122" i="67" s="1"/>
  <c r="AO122" i="67"/>
  <c r="AK113" i="64"/>
  <c r="P113" i="64"/>
  <c r="AK109" i="64"/>
  <c r="P109" i="64"/>
  <c r="P112" i="63"/>
  <c r="AK112" i="63"/>
  <c r="AP142" i="67"/>
  <c r="R142" i="67" s="1"/>
  <c r="AO142" i="67"/>
  <c r="AQ142" i="67"/>
  <c r="S142" i="67" s="1"/>
  <c r="AK53" i="63"/>
  <c r="P53" i="63"/>
  <c r="AK131" i="64"/>
  <c r="P131" i="64"/>
  <c r="AK77" i="64"/>
  <c r="P77" i="64"/>
  <c r="AO144" i="67"/>
  <c r="AQ144" i="67"/>
  <c r="S144" i="67" s="1"/>
  <c r="AP144" i="67"/>
  <c r="R144" i="67" s="1"/>
  <c r="AP134" i="67"/>
  <c r="R134" i="67" s="1"/>
  <c r="AQ134" i="67"/>
  <c r="S134" i="67" s="1"/>
  <c r="AO134" i="67"/>
  <c r="AK89" i="63"/>
  <c r="P89" i="63"/>
  <c r="AK62" i="64"/>
  <c r="P62" i="64"/>
  <c r="AP105" i="67"/>
  <c r="R105" i="67" s="1"/>
  <c r="AQ105" i="67"/>
  <c r="S105" i="67" s="1"/>
  <c r="AO105" i="67"/>
  <c r="P46" i="63"/>
  <c r="AI150" i="63" s="1"/>
  <c r="H354" i="71" s="1"/>
  <c r="AK46" i="63"/>
  <c r="AP119" i="67"/>
  <c r="R119" i="67" s="1"/>
  <c r="AQ119" i="67"/>
  <c r="S119" i="67" s="1"/>
  <c r="AO119" i="67"/>
  <c r="AK97" i="63"/>
  <c r="P97" i="63"/>
  <c r="AO120" i="67"/>
  <c r="AP120" i="67"/>
  <c r="R120" i="67" s="1"/>
  <c r="AQ120" i="67"/>
  <c r="S120" i="67" s="1"/>
  <c r="P86" i="63"/>
  <c r="AK86" i="63"/>
  <c r="AK69" i="63"/>
  <c r="P69" i="63"/>
  <c r="AP143" i="67"/>
  <c r="R143" i="67" s="1"/>
  <c r="AQ143" i="67"/>
  <c r="S143" i="67" s="1"/>
  <c r="AO143" i="67"/>
  <c r="AP145" i="67"/>
  <c r="R145" i="67" s="1"/>
  <c r="AQ145" i="67"/>
  <c r="S145" i="67" s="1"/>
  <c r="AO145" i="67"/>
  <c r="AK61" i="64"/>
  <c r="P61" i="64"/>
  <c r="AP96" i="67"/>
  <c r="R96" i="67" s="1"/>
  <c r="AQ96" i="67"/>
  <c r="S96" i="67" s="1"/>
  <c r="AO96" i="67"/>
  <c r="P76" i="63"/>
  <c r="AK76" i="63"/>
  <c r="P120" i="63"/>
  <c r="AK120" i="63"/>
  <c r="AK51" i="64"/>
  <c r="P51" i="64"/>
  <c r="AK127" i="63"/>
  <c r="P127" i="63"/>
  <c r="AP97" i="67"/>
  <c r="R97" i="67" s="1"/>
  <c r="AQ97" i="67"/>
  <c r="S97" i="67" s="1"/>
  <c r="AO97" i="67"/>
  <c r="AK83" i="64"/>
  <c r="P83" i="64"/>
  <c r="AP108" i="67"/>
  <c r="R108" i="67" s="1"/>
  <c r="AO108" i="67"/>
  <c r="AQ108" i="67"/>
  <c r="S108" i="67" s="1"/>
  <c r="AK45" i="64"/>
  <c r="P45" i="64"/>
  <c r="P49" i="63"/>
  <c r="AK49" i="63"/>
  <c r="P74" i="63"/>
  <c r="AK74" i="63"/>
  <c r="P88" i="64"/>
  <c r="AK88" i="64"/>
  <c r="AK131" i="63"/>
  <c r="P131" i="63"/>
  <c r="AK93" i="63"/>
  <c r="P93" i="63"/>
  <c r="AK48" i="64"/>
  <c r="P48" i="64"/>
  <c r="AK113" i="63"/>
  <c r="P113" i="63"/>
  <c r="P66" i="63"/>
  <c r="AK66" i="63"/>
  <c r="AK104" i="63"/>
  <c r="P104" i="63"/>
  <c r="AP129" i="67"/>
  <c r="R129" i="67" s="1"/>
  <c r="AQ129" i="67"/>
  <c r="S129" i="67" s="1"/>
  <c r="AO129" i="67"/>
  <c r="AK73" i="64"/>
  <c r="P73" i="64"/>
  <c r="AP133" i="67"/>
  <c r="R133" i="67" s="1"/>
  <c r="AQ133" i="67"/>
  <c r="S133" i="67" s="1"/>
  <c r="AO133" i="67"/>
  <c r="AQ99" i="67"/>
  <c r="S99" i="67" s="1"/>
  <c r="AP99" i="67"/>
  <c r="R99" i="67" s="1"/>
  <c r="AO99" i="67"/>
  <c r="AK101" i="63"/>
  <c r="P101" i="63"/>
  <c r="AK85" i="64"/>
  <c r="P85" i="64"/>
  <c r="P130" i="64"/>
  <c r="AK130" i="64"/>
  <c r="AQ72" i="67"/>
  <c r="S72" i="67" s="1"/>
  <c r="AM176" i="67" s="1"/>
  <c r="G109" i="71" s="1"/>
  <c r="AP72" i="67"/>
  <c r="R72" i="67" s="1"/>
  <c r="AL176" i="67" s="1"/>
  <c r="F109" i="71" s="1"/>
  <c r="AO72" i="67"/>
  <c r="R92" i="58"/>
  <c r="AH99" i="58"/>
  <c r="AI99" i="58" s="1"/>
  <c r="AK99" i="58" s="1"/>
  <c r="R114" i="58"/>
  <c r="R98" i="58"/>
  <c r="AH86" i="58"/>
  <c r="AJ86" i="58" s="1"/>
  <c r="AL86" i="58" s="1"/>
  <c r="AH112" i="58"/>
  <c r="AI112" i="58" s="1"/>
  <c r="AK112" i="58" s="1"/>
  <c r="R111" i="58"/>
  <c r="R107" i="58"/>
  <c r="R117" i="58"/>
  <c r="R87" i="58"/>
  <c r="R104" i="58"/>
  <c r="R97" i="58"/>
  <c r="R121" i="58"/>
  <c r="R88" i="58"/>
  <c r="R129" i="58"/>
  <c r="AK109" i="29"/>
  <c r="AL109" i="29" s="1"/>
  <c r="AN109" i="29" s="1"/>
  <c r="P98" i="29"/>
  <c r="P95" i="29"/>
  <c r="P89" i="29"/>
  <c r="AK82" i="29"/>
  <c r="AM82" i="29" s="1"/>
  <c r="AO82" i="29" s="1"/>
  <c r="AK110" i="29"/>
  <c r="AM110" i="29" s="1"/>
  <c r="AO110" i="29" s="1"/>
  <c r="P78" i="29"/>
  <c r="P68" i="29"/>
  <c r="P75" i="28"/>
  <c r="AK119" i="28"/>
  <c r="AL119" i="28" s="1"/>
  <c r="AN119" i="28" s="1"/>
  <c r="P126" i="28"/>
  <c r="P111" i="28"/>
  <c r="P87" i="28"/>
  <c r="AK72" i="28"/>
  <c r="AM72" i="28" s="1"/>
  <c r="AO72" i="28" s="1"/>
  <c r="AK127" i="28"/>
  <c r="AL127" i="28" s="1"/>
  <c r="AN127" i="28" s="1"/>
  <c r="P120" i="28"/>
  <c r="P46" i="28"/>
  <c r="P49" i="28"/>
  <c r="AI165" i="28" s="1"/>
  <c r="I477" i="70" s="1"/>
  <c r="AK65" i="28"/>
  <c r="AL65" i="28" s="1"/>
  <c r="AN65" i="28" s="1"/>
  <c r="P106" i="28"/>
  <c r="AK97" i="28"/>
  <c r="AL97" i="28" s="1"/>
  <c r="AN97" i="28" s="1"/>
  <c r="S67" i="31"/>
  <c r="AM45" i="25"/>
  <c r="AP45" i="25" s="1"/>
  <c r="AQ45" i="25" s="1"/>
  <c r="AS45" i="25" s="1"/>
  <c r="AO45" i="25"/>
  <c r="P45" i="25" s="1"/>
  <c r="AN45" i="25"/>
  <c r="O45" i="25" s="1"/>
  <c r="R93" i="24"/>
  <c r="AH116" i="24"/>
  <c r="AI116" i="24" s="1"/>
  <c r="AK116" i="24" s="1"/>
  <c r="R119" i="24"/>
  <c r="R102" i="24"/>
  <c r="AH89" i="24"/>
  <c r="AI89" i="24" s="1"/>
  <c r="AK89" i="24" s="1"/>
  <c r="R80" i="24"/>
  <c r="R83" i="24"/>
  <c r="R135" i="24"/>
  <c r="AH104" i="24"/>
  <c r="AJ104" i="24" s="1"/>
  <c r="AL104" i="24" s="1"/>
  <c r="R138" i="24"/>
  <c r="AH125" i="24"/>
  <c r="AJ125" i="24" s="1"/>
  <c r="AL125" i="24" s="1"/>
  <c r="AO71" i="23"/>
  <c r="AP71" i="23"/>
  <c r="R71" i="23" s="1"/>
  <c r="AQ71" i="23"/>
  <c r="S71" i="23" s="1"/>
  <c r="AO92" i="23"/>
  <c r="AP92" i="23"/>
  <c r="R92" i="23" s="1"/>
  <c r="AQ92" i="23"/>
  <c r="S92" i="23" s="1"/>
  <c r="AO106" i="23"/>
  <c r="AQ106" i="23"/>
  <c r="S106" i="23" s="1"/>
  <c r="AP106" i="23"/>
  <c r="R106" i="23" s="1"/>
  <c r="AO96" i="23"/>
  <c r="AP96" i="23"/>
  <c r="R96" i="23" s="1"/>
  <c r="AQ96" i="23"/>
  <c r="S96" i="23" s="1"/>
  <c r="AO107" i="23"/>
  <c r="AP107" i="23"/>
  <c r="R107" i="23" s="1"/>
  <c r="AQ107" i="23"/>
  <c r="S107" i="23" s="1"/>
  <c r="AO125" i="23"/>
  <c r="AP125" i="23"/>
  <c r="R125" i="23" s="1"/>
  <c r="AQ125" i="23"/>
  <c r="S125" i="23" s="1"/>
  <c r="AO82" i="23"/>
  <c r="AQ82" i="23"/>
  <c r="S82" i="23" s="1"/>
  <c r="AP82" i="23"/>
  <c r="R82" i="23" s="1"/>
  <c r="AO113" i="23"/>
  <c r="AP113" i="23"/>
  <c r="R113" i="23" s="1"/>
  <c r="AQ113" i="23"/>
  <c r="S113" i="23" s="1"/>
  <c r="AO133" i="23"/>
  <c r="AP133" i="23"/>
  <c r="R133" i="23" s="1"/>
  <c r="AQ133" i="23"/>
  <c r="S133" i="23" s="1"/>
  <c r="AO86" i="23"/>
  <c r="AQ86" i="23"/>
  <c r="S86" i="23" s="1"/>
  <c r="AP86" i="23"/>
  <c r="R86" i="23" s="1"/>
  <c r="AO105" i="23"/>
  <c r="AP105" i="23"/>
  <c r="R105" i="23" s="1"/>
  <c r="AQ105" i="23"/>
  <c r="S105" i="23" s="1"/>
  <c r="AO127" i="23"/>
  <c r="AP127" i="23"/>
  <c r="R127" i="23" s="1"/>
  <c r="AQ127" i="23"/>
  <c r="S127" i="23" s="1"/>
  <c r="AO95" i="23"/>
  <c r="AP95" i="23"/>
  <c r="R95" i="23" s="1"/>
  <c r="AQ95" i="23"/>
  <c r="S95" i="23" s="1"/>
  <c r="AO118" i="23"/>
  <c r="AQ118" i="23"/>
  <c r="S118" i="23" s="1"/>
  <c r="AP118" i="23"/>
  <c r="R118" i="23" s="1"/>
  <c r="AO129" i="23"/>
  <c r="AP129" i="23"/>
  <c r="R129" i="23" s="1"/>
  <c r="AQ129" i="23"/>
  <c r="S129" i="23" s="1"/>
  <c r="AO114" i="23"/>
  <c r="AQ114" i="23"/>
  <c r="S114" i="23" s="1"/>
  <c r="AP114" i="23"/>
  <c r="R114" i="23" s="1"/>
  <c r="AO98" i="23"/>
  <c r="AQ98" i="23"/>
  <c r="S98" i="23" s="1"/>
  <c r="AP98" i="23"/>
  <c r="R98" i="23" s="1"/>
  <c r="AO67" i="23"/>
  <c r="AP67" i="23"/>
  <c r="R67" i="23" s="1"/>
  <c r="AQ67" i="23"/>
  <c r="S67" i="23" s="1"/>
  <c r="AO84" i="23"/>
  <c r="AP84" i="23"/>
  <c r="R84" i="23" s="1"/>
  <c r="AQ84" i="23"/>
  <c r="S84" i="23" s="1"/>
  <c r="AO147" i="23"/>
  <c r="AP147" i="23"/>
  <c r="R147" i="23" s="1"/>
  <c r="AQ147" i="23"/>
  <c r="S147" i="23" s="1"/>
  <c r="AO100" i="23"/>
  <c r="AP100" i="23"/>
  <c r="R100" i="23" s="1"/>
  <c r="AQ100" i="23"/>
  <c r="S100" i="23" s="1"/>
  <c r="AO87" i="23"/>
  <c r="AP87" i="23"/>
  <c r="R87" i="23" s="1"/>
  <c r="AQ87" i="23"/>
  <c r="S87" i="23" s="1"/>
  <c r="AO126" i="23"/>
  <c r="AQ126" i="23"/>
  <c r="S126" i="23" s="1"/>
  <c r="AP126" i="23"/>
  <c r="R126" i="23" s="1"/>
  <c r="AO73" i="23"/>
  <c r="AP73" i="23"/>
  <c r="R73" i="23" s="1"/>
  <c r="AQ73" i="23"/>
  <c r="S73" i="23" s="1"/>
  <c r="AO74" i="23"/>
  <c r="AQ74" i="23"/>
  <c r="S74" i="23" s="1"/>
  <c r="AM179" i="23" s="1"/>
  <c r="H184" i="70" s="1"/>
  <c r="AP74" i="23"/>
  <c r="R74" i="23" s="1"/>
  <c r="AO120" i="23"/>
  <c r="AQ120" i="23"/>
  <c r="S120" i="23" s="1"/>
  <c r="AP120" i="23"/>
  <c r="R120" i="23" s="1"/>
  <c r="AO70" i="23"/>
  <c r="AQ70" i="23"/>
  <c r="S70" i="23" s="1"/>
  <c r="AM172" i="23" s="1"/>
  <c r="H177" i="70" s="1"/>
  <c r="AP70" i="23"/>
  <c r="R70" i="23" s="1"/>
  <c r="AL172" i="23" s="1"/>
  <c r="G177" i="70" s="1"/>
  <c r="AO142" i="23"/>
  <c r="AQ142" i="23"/>
  <c r="S142" i="23" s="1"/>
  <c r="AP142" i="23"/>
  <c r="R142" i="23" s="1"/>
  <c r="AO128" i="23"/>
  <c r="AP128" i="23"/>
  <c r="R128" i="23" s="1"/>
  <c r="AQ128" i="23"/>
  <c r="S128" i="23" s="1"/>
  <c r="AO94" i="23"/>
  <c r="AQ94" i="23"/>
  <c r="S94" i="23" s="1"/>
  <c r="AP94" i="23"/>
  <c r="R94" i="23" s="1"/>
  <c r="AO148" i="23"/>
  <c r="AP148" i="23"/>
  <c r="R148" i="23" s="1"/>
  <c r="AQ148" i="23"/>
  <c r="S148" i="23" s="1"/>
  <c r="AO88" i="23"/>
  <c r="AP88" i="23"/>
  <c r="R88" i="23" s="1"/>
  <c r="AQ88" i="23"/>
  <c r="S88" i="23" s="1"/>
  <c r="AO121" i="23"/>
  <c r="AP121" i="23"/>
  <c r="R121" i="23" s="1"/>
  <c r="AQ121" i="23"/>
  <c r="S121" i="23" s="1"/>
  <c r="AO141" i="23"/>
  <c r="AP141" i="23"/>
  <c r="R141" i="23" s="1"/>
  <c r="AQ141" i="23"/>
  <c r="S141" i="23" s="1"/>
  <c r="AO90" i="23"/>
  <c r="AQ90" i="23"/>
  <c r="S90" i="23" s="1"/>
  <c r="AP90" i="23"/>
  <c r="R90" i="23" s="1"/>
  <c r="AO144" i="23"/>
  <c r="AP144" i="23"/>
  <c r="R144" i="23" s="1"/>
  <c r="AQ144" i="23"/>
  <c r="S144" i="23" s="1"/>
  <c r="AO122" i="23"/>
  <c r="AQ122" i="23"/>
  <c r="S122" i="23" s="1"/>
  <c r="AP122" i="23"/>
  <c r="R122" i="23" s="1"/>
  <c r="AO139" i="23"/>
  <c r="AP139" i="23"/>
  <c r="R139" i="23" s="1"/>
  <c r="AQ139" i="23"/>
  <c r="S139" i="23" s="1"/>
  <c r="AO83" i="23"/>
  <c r="AP83" i="23"/>
  <c r="R83" i="23" s="1"/>
  <c r="AQ83" i="23"/>
  <c r="S83" i="23" s="1"/>
  <c r="AO132" i="23"/>
  <c r="AP132" i="23"/>
  <c r="R132" i="23" s="1"/>
  <c r="AQ132" i="23"/>
  <c r="S132" i="23" s="1"/>
  <c r="AO85" i="23"/>
  <c r="AP85" i="23"/>
  <c r="R85" i="23" s="1"/>
  <c r="AQ85" i="23"/>
  <c r="S85" i="23" s="1"/>
  <c r="AO102" i="23"/>
  <c r="AQ102" i="23"/>
  <c r="S102" i="23" s="1"/>
  <c r="AP102" i="23"/>
  <c r="R102" i="23" s="1"/>
  <c r="AO111" i="23"/>
  <c r="AP111" i="23"/>
  <c r="R111" i="23" s="1"/>
  <c r="AQ111" i="23"/>
  <c r="S111" i="23" s="1"/>
  <c r="AO101" i="23"/>
  <c r="AP101" i="23"/>
  <c r="R101" i="23" s="1"/>
  <c r="AQ101" i="23"/>
  <c r="S101" i="23" s="1"/>
  <c r="AO89" i="23"/>
  <c r="AP89" i="23"/>
  <c r="R89" i="23" s="1"/>
  <c r="AQ89" i="23"/>
  <c r="S89" i="23" s="1"/>
  <c r="AO134" i="23"/>
  <c r="AQ134" i="23"/>
  <c r="S134" i="23" s="1"/>
  <c r="AP134" i="23"/>
  <c r="R134" i="23" s="1"/>
  <c r="AO75" i="23"/>
  <c r="AP75" i="23"/>
  <c r="R75" i="23" s="1"/>
  <c r="AQ75" i="23"/>
  <c r="S75" i="23" s="1"/>
  <c r="AO68" i="23"/>
  <c r="AP68" i="23"/>
  <c r="R68" i="23" s="1"/>
  <c r="AL162" i="23" s="1"/>
  <c r="G167" i="70" s="1"/>
  <c r="AQ68" i="23"/>
  <c r="S68" i="23" s="1"/>
  <c r="AM162" i="23" s="1"/>
  <c r="H167" i="70" s="1"/>
  <c r="AO109" i="23"/>
  <c r="AP109" i="23"/>
  <c r="R109" i="23" s="1"/>
  <c r="AQ109" i="23"/>
  <c r="S109" i="23" s="1"/>
  <c r="AO77" i="23"/>
  <c r="AP77" i="23"/>
  <c r="R77" i="23" s="1"/>
  <c r="AQ77" i="23"/>
  <c r="S77" i="23" s="1"/>
  <c r="AO72" i="23"/>
  <c r="AP72" i="23"/>
  <c r="R72" i="23" s="1"/>
  <c r="AQ72" i="23"/>
  <c r="S72" i="23" s="1"/>
  <c r="AM175" i="23" s="1"/>
  <c r="H180" i="70" s="1"/>
  <c r="AO145" i="23"/>
  <c r="AP145" i="23"/>
  <c r="R145" i="23" s="1"/>
  <c r="AQ145" i="23"/>
  <c r="S145" i="23" s="1"/>
  <c r="AO116" i="23"/>
  <c r="AP116" i="23"/>
  <c r="R116" i="23" s="1"/>
  <c r="AQ116" i="23"/>
  <c r="S116" i="23" s="1"/>
  <c r="AO136" i="23"/>
  <c r="AP136" i="23"/>
  <c r="R136" i="23" s="1"/>
  <c r="AQ136" i="23"/>
  <c r="S136" i="23" s="1"/>
  <c r="AO112" i="23"/>
  <c r="AP112" i="23"/>
  <c r="R112" i="23" s="1"/>
  <c r="AQ112" i="23"/>
  <c r="S112" i="23" s="1"/>
  <c r="AO131" i="23"/>
  <c r="AP131" i="23"/>
  <c r="R131" i="23" s="1"/>
  <c r="AQ131" i="23"/>
  <c r="S131" i="23" s="1"/>
  <c r="AO81" i="23"/>
  <c r="AP81" i="23"/>
  <c r="R81" i="23" s="1"/>
  <c r="AQ81" i="23"/>
  <c r="S81" i="23" s="1"/>
  <c r="AO80" i="23"/>
  <c r="AP80" i="23"/>
  <c r="R80" i="23" s="1"/>
  <c r="AQ80" i="23"/>
  <c r="S80" i="23" s="1"/>
  <c r="AO143" i="23"/>
  <c r="AP143" i="23"/>
  <c r="R143" i="23" s="1"/>
  <c r="AQ143" i="23"/>
  <c r="S143" i="23" s="1"/>
  <c r="AO103" i="23"/>
  <c r="AP103" i="23"/>
  <c r="R103" i="23" s="1"/>
  <c r="AQ103" i="23"/>
  <c r="S103" i="23" s="1"/>
  <c r="AO108" i="23"/>
  <c r="AP108" i="23"/>
  <c r="R108" i="23" s="1"/>
  <c r="AQ108" i="23"/>
  <c r="S108" i="23" s="1"/>
  <c r="AO138" i="23"/>
  <c r="AQ138" i="23"/>
  <c r="S138" i="23" s="1"/>
  <c r="AP138" i="23"/>
  <c r="R138" i="23" s="1"/>
  <c r="AO76" i="23"/>
  <c r="AP76" i="23"/>
  <c r="R76" i="23" s="1"/>
  <c r="AQ76" i="23"/>
  <c r="S76" i="23" s="1"/>
  <c r="AM188" i="23" s="1"/>
  <c r="H193" i="70" s="1"/>
  <c r="AO146" i="23"/>
  <c r="AQ146" i="23"/>
  <c r="S146" i="23" s="1"/>
  <c r="AP146" i="23"/>
  <c r="R146" i="23" s="1"/>
  <c r="AO99" i="23"/>
  <c r="AP99" i="23"/>
  <c r="R99" i="23" s="1"/>
  <c r="AQ99" i="23"/>
  <c r="S99" i="23" s="1"/>
  <c r="AO117" i="23"/>
  <c r="AP117" i="23"/>
  <c r="R117" i="23" s="1"/>
  <c r="AQ117" i="23"/>
  <c r="S117" i="23" s="1"/>
  <c r="AO115" i="23"/>
  <c r="AP115" i="23"/>
  <c r="R115" i="23" s="1"/>
  <c r="AQ115" i="23"/>
  <c r="S115" i="23" s="1"/>
  <c r="AO91" i="23"/>
  <c r="AP91" i="23"/>
  <c r="R91" i="23" s="1"/>
  <c r="AQ91" i="23"/>
  <c r="S91" i="23" s="1"/>
  <c r="AO104" i="23"/>
  <c r="AP104" i="23"/>
  <c r="R104" i="23" s="1"/>
  <c r="AQ104" i="23"/>
  <c r="S104" i="23" s="1"/>
  <c r="AO123" i="23"/>
  <c r="AP123" i="23"/>
  <c r="R123" i="23" s="1"/>
  <c r="AQ123" i="23"/>
  <c r="S123" i="23" s="1"/>
  <c r="AO93" i="23"/>
  <c r="AP93" i="23"/>
  <c r="R93" i="23" s="1"/>
  <c r="AQ93" i="23"/>
  <c r="S93" i="23" s="1"/>
  <c r="AO110" i="23"/>
  <c r="AQ110" i="23"/>
  <c r="S110" i="23" s="1"/>
  <c r="AP110" i="23"/>
  <c r="R110" i="23" s="1"/>
  <c r="AO69" i="23"/>
  <c r="AP69" i="23"/>
  <c r="R69" i="23" s="1"/>
  <c r="AL161" i="23" s="1"/>
  <c r="G166" i="70" s="1"/>
  <c r="AQ69" i="23"/>
  <c r="S69" i="23" s="1"/>
  <c r="AM161" i="23" s="1"/>
  <c r="H166" i="70" s="1"/>
  <c r="AO119" i="23"/>
  <c r="AP119" i="23"/>
  <c r="R119" i="23" s="1"/>
  <c r="AQ119" i="23"/>
  <c r="S119" i="23" s="1"/>
  <c r="AO79" i="23"/>
  <c r="AP79" i="23"/>
  <c r="R79" i="23" s="1"/>
  <c r="AQ79" i="23"/>
  <c r="S79" i="23" s="1"/>
  <c r="AO78" i="23"/>
  <c r="AQ78" i="23"/>
  <c r="S78" i="23" s="1"/>
  <c r="AP78" i="23"/>
  <c r="R78" i="23" s="1"/>
  <c r="AO135" i="23"/>
  <c r="AP135" i="23"/>
  <c r="R135" i="23" s="1"/>
  <c r="AQ135" i="23"/>
  <c r="S135" i="23" s="1"/>
  <c r="AO97" i="23"/>
  <c r="AP97" i="23"/>
  <c r="R97" i="23" s="1"/>
  <c r="AQ97" i="23"/>
  <c r="S97" i="23" s="1"/>
  <c r="AO124" i="23"/>
  <c r="AQ124" i="23"/>
  <c r="S124" i="23" s="1"/>
  <c r="AP124" i="23"/>
  <c r="R124" i="23" s="1"/>
  <c r="AO137" i="23"/>
  <c r="AP137" i="23"/>
  <c r="R137" i="23" s="1"/>
  <c r="AQ137" i="23"/>
  <c r="S137" i="23" s="1"/>
  <c r="AO130" i="23"/>
  <c r="AQ130" i="23"/>
  <c r="S130" i="23" s="1"/>
  <c r="AP130" i="23"/>
  <c r="R130" i="23" s="1"/>
  <c r="AO149" i="23"/>
  <c r="AP149" i="23"/>
  <c r="R149" i="23" s="1"/>
  <c r="AQ149" i="23"/>
  <c r="S149" i="23" s="1"/>
  <c r="AO140" i="23"/>
  <c r="AP140" i="23"/>
  <c r="R140" i="23" s="1"/>
  <c r="AQ140" i="23"/>
  <c r="S140" i="23" s="1"/>
  <c r="Q89" i="34"/>
  <c r="Q101" i="34"/>
  <c r="Q131" i="34"/>
  <c r="Q97" i="34"/>
  <c r="AO112" i="34"/>
  <c r="Q81" i="34"/>
  <c r="Q147" i="34"/>
  <c r="Q103" i="34"/>
  <c r="Q110" i="34"/>
  <c r="AO110" i="34"/>
  <c r="Q119" i="34"/>
  <c r="AM138" i="19"/>
  <c r="J18" i="70" s="1"/>
  <c r="AN94" i="16"/>
  <c r="AP94" i="16" s="1"/>
  <c r="AM103" i="16"/>
  <c r="AO103" i="16" s="1"/>
  <c r="AN116" i="16"/>
  <c r="AP116" i="16" s="1"/>
  <c r="AN58" i="16"/>
  <c r="AP58" i="16" s="1"/>
  <c r="AD133" i="16"/>
  <c r="E20" i="69" s="1"/>
  <c r="AM76" i="16"/>
  <c r="AO76" i="16" s="1"/>
  <c r="AN86" i="16"/>
  <c r="AP86" i="16" s="1"/>
  <c r="AZ83" i="16"/>
  <c r="W83" i="16"/>
  <c r="AZ48" i="16"/>
  <c r="M1320" i="79" s="1"/>
  <c r="N1320" i="79" s="1"/>
  <c r="W48" i="16"/>
  <c r="AZ69" i="16"/>
  <c r="W69" i="16"/>
  <c r="AZ86" i="16"/>
  <c r="M1358" i="79" s="1"/>
  <c r="N1358" i="79" s="1"/>
  <c r="W86" i="16"/>
  <c r="AZ59" i="16"/>
  <c r="W59" i="16"/>
  <c r="AZ65" i="16"/>
  <c r="W65" i="16"/>
  <c r="AZ71" i="16"/>
  <c r="W71" i="16"/>
  <c r="AZ64" i="16"/>
  <c r="M1336" i="79" s="1"/>
  <c r="N1336" i="79" s="1"/>
  <c r="W64" i="16"/>
  <c r="AZ61" i="16"/>
  <c r="W61" i="16"/>
  <c r="AZ119" i="16"/>
  <c r="BA119" i="16" s="1"/>
  <c r="Z119" i="16" s="1"/>
  <c r="W119" i="16"/>
  <c r="AZ51" i="16"/>
  <c r="W51" i="16"/>
  <c r="AZ60" i="16"/>
  <c r="M1332" i="79" s="1"/>
  <c r="N1332" i="79" s="1"/>
  <c r="W60" i="16"/>
  <c r="AZ87" i="16"/>
  <c r="BA87" i="16" s="1"/>
  <c r="Z87" i="16" s="1"/>
  <c r="W87" i="16"/>
  <c r="AZ80" i="16"/>
  <c r="M1352" i="79" s="1"/>
  <c r="N1352" i="79" s="1"/>
  <c r="W80" i="16"/>
  <c r="AZ77" i="16"/>
  <c r="W77" i="16"/>
  <c r="AZ63" i="16"/>
  <c r="BA63" i="16" s="1"/>
  <c r="Z63" i="16" s="1"/>
  <c r="W63" i="16"/>
  <c r="AZ78" i="16"/>
  <c r="M1350" i="79" s="1"/>
  <c r="N1350" i="79" s="1"/>
  <c r="W78" i="16"/>
  <c r="AZ90" i="16"/>
  <c r="M1362" i="79" s="1"/>
  <c r="N1362" i="79" s="1"/>
  <c r="W90" i="16"/>
  <c r="AZ96" i="16"/>
  <c r="M1368" i="79" s="1"/>
  <c r="N1368" i="79" s="1"/>
  <c r="W96" i="16"/>
  <c r="AZ62" i="16"/>
  <c r="M1334" i="79" s="1"/>
  <c r="N1334" i="79" s="1"/>
  <c r="W62" i="16"/>
  <c r="AZ111" i="16"/>
  <c r="W111" i="16"/>
  <c r="AZ97" i="16"/>
  <c r="W97" i="16"/>
  <c r="AM102" i="16"/>
  <c r="AO102" i="16" s="1"/>
  <c r="W116" i="16"/>
  <c r="AZ116" i="16"/>
  <c r="M1388" i="79" s="1"/>
  <c r="N1388" i="79" s="1"/>
  <c r="AZ117" i="16"/>
  <c r="W117" i="16"/>
  <c r="AZ81" i="16"/>
  <c r="W81" i="16"/>
  <c r="AZ107" i="16"/>
  <c r="BA107" i="16" s="1"/>
  <c r="Z107" i="16" s="1"/>
  <c r="W107" i="16"/>
  <c r="AZ82" i="16"/>
  <c r="M1354" i="79" s="1"/>
  <c r="N1354" i="79" s="1"/>
  <c r="W82" i="16"/>
  <c r="AZ89" i="16"/>
  <c r="W89" i="16"/>
  <c r="AZ105" i="16"/>
  <c r="W105" i="16"/>
  <c r="AZ122" i="16"/>
  <c r="W122" i="16"/>
  <c r="AZ56" i="16"/>
  <c r="M1328" i="79" s="1"/>
  <c r="N1328" i="79" s="1"/>
  <c r="W56" i="16"/>
  <c r="AZ95" i="16"/>
  <c r="BA95" i="16" s="1"/>
  <c r="Z95" i="16" s="1"/>
  <c r="W95" i="16"/>
  <c r="AZ101" i="16"/>
  <c r="W101" i="16"/>
  <c r="AZ99" i="16"/>
  <c r="W99" i="16"/>
  <c r="AZ67" i="16"/>
  <c r="W67" i="16"/>
  <c r="AM52" i="16"/>
  <c r="AO52" i="16" s="1"/>
  <c r="AZ123" i="16"/>
  <c r="W123" i="16"/>
  <c r="AZ103" i="16"/>
  <c r="W103" i="16"/>
  <c r="AZ106" i="16"/>
  <c r="M1378" i="79" s="1"/>
  <c r="N1378" i="79" s="1"/>
  <c r="W106" i="16"/>
  <c r="AZ68" i="16"/>
  <c r="M1340" i="79" s="1"/>
  <c r="N1340" i="79" s="1"/>
  <c r="W68" i="16"/>
  <c r="AZ76" i="16"/>
  <c r="M1348" i="79" s="1"/>
  <c r="N1348" i="79" s="1"/>
  <c r="W76" i="16"/>
  <c r="AZ115" i="16"/>
  <c r="W115" i="16"/>
  <c r="AZ94" i="16"/>
  <c r="M1366" i="79" s="1"/>
  <c r="N1366" i="79" s="1"/>
  <c r="W94" i="16"/>
  <c r="AZ72" i="16"/>
  <c r="M1344" i="79" s="1"/>
  <c r="N1344" i="79" s="1"/>
  <c r="W72" i="16"/>
  <c r="AZ92" i="16"/>
  <c r="M1364" i="79" s="1"/>
  <c r="N1364" i="79" s="1"/>
  <c r="W92" i="16"/>
  <c r="AZ75" i="16"/>
  <c r="W75" i="16"/>
  <c r="AZ91" i="16"/>
  <c r="W91" i="16"/>
  <c r="AZ100" i="16"/>
  <c r="M1372" i="79" s="1"/>
  <c r="N1372" i="79" s="1"/>
  <c r="W100" i="16"/>
  <c r="AZ108" i="16"/>
  <c r="M1380" i="79" s="1"/>
  <c r="N1380" i="79" s="1"/>
  <c r="W108" i="16"/>
  <c r="AZ110" i="16"/>
  <c r="M1382" i="79" s="1"/>
  <c r="N1382" i="79" s="1"/>
  <c r="W110" i="16"/>
  <c r="AZ98" i="16"/>
  <c r="M1370" i="79" s="1"/>
  <c r="N1370" i="79" s="1"/>
  <c r="W98" i="16"/>
  <c r="AZ79" i="16"/>
  <c r="W79" i="16"/>
  <c r="AZ54" i="16"/>
  <c r="M1326" i="79" s="1"/>
  <c r="N1326" i="79" s="1"/>
  <c r="W54" i="16"/>
  <c r="AZ112" i="16"/>
  <c r="M1384" i="79" s="1"/>
  <c r="N1384" i="79" s="1"/>
  <c r="W112" i="16"/>
  <c r="AZ102" i="16"/>
  <c r="M1374" i="79" s="1"/>
  <c r="N1374" i="79" s="1"/>
  <c r="W102" i="16"/>
  <c r="AZ70" i="16"/>
  <c r="M1342" i="79" s="1"/>
  <c r="N1342" i="79" s="1"/>
  <c r="W70" i="16"/>
  <c r="AZ73" i="16"/>
  <c r="W73" i="16"/>
  <c r="AZ74" i="16"/>
  <c r="M1346" i="79" s="1"/>
  <c r="N1346" i="79" s="1"/>
  <c r="W74" i="16"/>
  <c r="AZ55" i="16"/>
  <c r="W55" i="16"/>
  <c r="AZ104" i="16"/>
  <c r="M1376" i="79" s="1"/>
  <c r="N1376" i="79" s="1"/>
  <c r="W104" i="16"/>
  <c r="AZ121" i="16"/>
  <c r="W121" i="16"/>
  <c r="AZ49" i="16"/>
  <c r="W49" i="16"/>
  <c r="AZ85" i="16"/>
  <c r="BA85" i="16" s="1"/>
  <c r="Z85" i="16" s="1"/>
  <c r="W85" i="16"/>
  <c r="AZ47" i="16"/>
  <c r="W47" i="16"/>
  <c r="AJ131" i="16" s="1"/>
  <c r="K18" i="69" s="1"/>
  <c r="AZ109" i="16"/>
  <c r="W109" i="16"/>
  <c r="AZ46" i="16"/>
  <c r="W46" i="16"/>
  <c r="AZ66" i="16"/>
  <c r="M1338" i="79" s="1"/>
  <c r="N1338" i="79" s="1"/>
  <c r="W66" i="16"/>
  <c r="AZ93" i="16"/>
  <c r="W93" i="16"/>
  <c r="AZ57" i="16"/>
  <c r="W57" i="16"/>
  <c r="W52" i="16"/>
  <c r="AZ52" i="16"/>
  <c r="M1324" i="79" s="1"/>
  <c r="N1324" i="79" s="1"/>
  <c r="AZ53" i="16"/>
  <c r="W53" i="16"/>
  <c r="W120" i="16"/>
  <c r="AZ120" i="16"/>
  <c r="M1392" i="79" s="1"/>
  <c r="N1392" i="79" s="1"/>
  <c r="AZ88" i="16"/>
  <c r="M1360" i="79" s="1"/>
  <c r="N1360" i="79" s="1"/>
  <c r="W88" i="16"/>
  <c r="W50" i="16"/>
  <c r="AZ50" i="16"/>
  <c r="AM97" i="16"/>
  <c r="AO97" i="16" s="1"/>
  <c r="AN97" i="16"/>
  <c r="AP97" i="16" s="1"/>
  <c r="AZ113" i="16"/>
  <c r="W113" i="16"/>
  <c r="AZ118" i="16"/>
  <c r="M1390" i="79" s="1"/>
  <c r="N1390" i="79" s="1"/>
  <c r="W118" i="16"/>
  <c r="AZ58" i="16"/>
  <c r="M1330" i="79" s="1"/>
  <c r="N1330" i="79" s="1"/>
  <c r="W58" i="16"/>
  <c r="AZ84" i="16"/>
  <c r="M1356" i="79" s="1"/>
  <c r="N1356" i="79" s="1"/>
  <c r="W84" i="16"/>
  <c r="AZ114" i="16"/>
  <c r="W114" i="16"/>
  <c r="P51" i="28"/>
  <c r="AI168" i="28" s="1"/>
  <c r="I480" i="70" s="1"/>
  <c r="P59" i="28"/>
  <c r="P67" i="28"/>
  <c r="P53" i="28"/>
  <c r="P61" i="28"/>
  <c r="P69" i="28"/>
  <c r="P83" i="28"/>
  <c r="AK81" i="28"/>
  <c r="AM81" i="28" s="1"/>
  <c r="AO81" i="28" s="1"/>
  <c r="P79" i="28"/>
  <c r="AK64" i="28"/>
  <c r="AM64" i="28" s="1"/>
  <c r="AO64" i="28" s="1"/>
  <c r="P115" i="28"/>
  <c r="P130" i="28"/>
  <c r="P123" i="28"/>
  <c r="P70" i="28"/>
  <c r="P86" i="28"/>
  <c r="P100" i="28"/>
  <c r="AK121" i="28"/>
  <c r="AM121" i="28" s="1"/>
  <c r="AO121" i="28" s="1"/>
  <c r="S59" i="32"/>
  <c r="U90" i="25"/>
  <c r="AO78" i="34"/>
  <c r="AP78" i="34" s="1"/>
  <c r="AR78" i="34" s="1"/>
  <c r="Q104" i="34"/>
  <c r="Q102" i="34"/>
  <c r="Q84" i="34"/>
  <c r="AO70" i="34"/>
  <c r="AQ70" i="34" s="1"/>
  <c r="AS70" i="34" s="1"/>
  <c r="Q72" i="34"/>
  <c r="AK178" i="34" s="1"/>
  <c r="I142" i="70" s="1"/>
  <c r="Q124" i="34"/>
  <c r="AO90" i="34"/>
  <c r="AP90" i="34" s="1"/>
  <c r="AR90" i="34" s="1"/>
  <c r="Q82" i="34"/>
  <c r="AO142" i="34"/>
  <c r="AP142" i="34" s="1"/>
  <c r="AR142" i="34" s="1"/>
  <c r="Q150" i="34"/>
  <c r="Q80" i="34"/>
  <c r="Q130" i="34"/>
  <c r="Q116" i="34"/>
  <c r="Q88" i="34"/>
  <c r="AO98" i="34"/>
  <c r="AQ98" i="34" s="1"/>
  <c r="AS98" i="34" s="1"/>
  <c r="Q76" i="34"/>
  <c r="AK184" i="34" s="1"/>
  <c r="I148" i="70" s="1"/>
  <c r="Q132" i="34"/>
  <c r="AO94" i="19"/>
  <c r="AQ94" i="19" s="1"/>
  <c r="AP134" i="34"/>
  <c r="AR134" i="34" s="1"/>
  <c r="AQ134" i="34"/>
  <c r="AS134" i="34" s="1"/>
  <c r="AP86" i="34"/>
  <c r="AR86" i="34" s="1"/>
  <c r="AQ86" i="34"/>
  <c r="AS86" i="34" s="1"/>
  <c r="AP116" i="34"/>
  <c r="AR116" i="34" s="1"/>
  <c r="AQ116" i="34"/>
  <c r="AS116" i="34" s="1"/>
  <c r="AQ146" i="34"/>
  <c r="AS146" i="34" s="1"/>
  <c r="AP146" i="34"/>
  <c r="AR146" i="34" s="1"/>
  <c r="AP118" i="34"/>
  <c r="AR118" i="34" s="1"/>
  <c r="AQ118" i="34"/>
  <c r="AS118" i="34" s="1"/>
  <c r="AP120" i="34"/>
  <c r="AR120" i="34" s="1"/>
  <c r="AQ120" i="34"/>
  <c r="AS120" i="34" s="1"/>
  <c r="AP106" i="34"/>
  <c r="AR106" i="34" s="1"/>
  <c r="AQ106" i="34"/>
  <c r="AS106" i="34" s="1"/>
  <c r="AQ132" i="34"/>
  <c r="AS132" i="34" s="1"/>
  <c r="AP132" i="34"/>
  <c r="AR132" i="34" s="1"/>
  <c r="AP136" i="34"/>
  <c r="AR136" i="34" s="1"/>
  <c r="AQ136" i="34"/>
  <c r="AS136" i="34" s="1"/>
  <c r="AP150" i="34"/>
  <c r="AR150" i="34" s="1"/>
  <c r="AQ150" i="34"/>
  <c r="AS150" i="34" s="1"/>
  <c r="AP124" i="34"/>
  <c r="AR124" i="34" s="1"/>
  <c r="AQ124" i="34"/>
  <c r="AS124" i="34" s="1"/>
  <c r="AP104" i="34"/>
  <c r="AR104" i="34" s="1"/>
  <c r="AQ104" i="34"/>
  <c r="AS104" i="34" s="1"/>
  <c r="AQ80" i="34"/>
  <c r="AS80" i="34" s="1"/>
  <c r="AP80" i="34"/>
  <c r="AR80" i="34" s="1"/>
  <c r="AP76" i="34"/>
  <c r="AR76" i="34" s="1"/>
  <c r="AQ76" i="34"/>
  <c r="AS76" i="34" s="1"/>
  <c r="AP130" i="34"/>
  <c r="AR130" i="34" s="1"/>
  <c r="AQ130" i="34"/>
  <c r="AS130" i="34" s="1"/>
  <c r="AQ102" i="34"/>
  <c r="AS102" i="34" s="1"/>
  <c r="AP102" i="34"/>
  <c r="AR102" i="34" s="1"/>
  <c r="AP88" i="34"/>
  <c r="AR88" i="34" s="1"/>
  <c r="AQ88" i="34"/>
  <c r="AS88" i="34" s="1"/>
  <c r="AP72" i="34"/>
  <c r="AR72" i="34" s="1"/>
  <c r="AQ72" i="34"/>
  <c r="AS72" i="34" s="1"/>
  <c r="AP84" i="34"/>
  <c r="AR84" i="34" s="1"/>
  <c r="AQ84" i="34"/>
  <c r="AS84" i="34" s="1"/>
  <c r="AP82" i="34"/>
  <c r="AR82" i="34" s="1"/>
  <c r="AQ82" i="34"/>
  <c r="AS82" i="34" s="1"/>
  <c r="AO138" i="34"/>
  <c r="Q136" i="34"/>
  <c r="Q86" i="34"/>
  <c r="Q128" i="34"/>
  <c r="Q148" i="34"/>
  <c r="AO144" i="34"/>
  <c r="AO122" i="34"/>
  <c r="AO94" i="34"/>
  <c r="AQ94" i="34" s="1"/>
  <c r="AS94" i="34" s="1"/>
  <c r="AP109" i="34"/>
  <c r="AR109" i="34" s="1"/>
  <c r="AQ128" i="34"/>
  <c r="AS128" i="34" s="1"/>
  <c r="Q134" i="34"/>
  <c r="AO74" i="34"/>
  <c r="AQ148" i="34"/>
  <c r="AS148" i="34" s="1"/>
  <c r="S84" i="22"/>
  <c r="AO108" i="19"/>
  <c r="AQ108" i="19" s="1"/>
  <c r="AO114" i="19"/>
  <c r="AQ114" i="19" s="1"/>
  <c r="AO86" i="19"/>
  <c r="AQ86" i="19" s="1"/>
  <c r="AN55" i="19"/>
  <c r="AP55" i="19" s="1"/>
  <c r="AN57" i="19"/>
  <c r="AP57" i="19" s="1"/>
  <c r="AO89" i="19"/>
  <c r="AQ89" i="19" s="1"/>
  <c r="AN116" i="19"/>
  <c r="AP116" i="19" s="1"/>
  <c r="AO88" i="19"/>
  <c r="AQ88" i="19" s="1"/>
  <c r="S93" i="19"/>
  <c r="AO125" i="19"/>
  <c r="AQ125" i="19" s="1"/>
  <c r="AN56" i="19"/>
  <c r="AP56" i="19" s="1"/>
  <c r="AN68" i="19"/>
  <c r="AP68" i="19" s="1"/>
  <c r="AO104" i="19"/>
  <c r="AQ104" i="19" s="1"/>
  <c r="AN104" i="19"/>
  <c r="AP104" i="19" s="1"/>
  <c r="AN97" i="19"/>
  <c r="AP97" i="19" s="1"/>
  <c r="AO97" i="19"/>
  <c r="AQ97" i="19" s="1"/>
  <c r="AN96" i="19"/>
  <c r="AP96" i="19" s="1"/>
  <c r="AO96" i="19"/>
  <c r="AQ96" i="19" s="1"/>
  <c r="AN66" i="19"/>
  <c r="AP66" i="19" s="1"/>
  <c r="AN100" i="19"/>
  <c r="AP100" i="19" s="1"/>
  <c r="AO119" i="19"/>
  <c r="AQ119" i="19" s="1"/>
  <c r="AN119" i="19"/>
  <c r="AP119" i="19" s="1"/>
  <c r="AN127" i="19"/>
  <c r="AP127" i="19" s="1"/>
  <c r="AO127" i="19"/>
  <c r="AQ127" i="19" s="1"/>
  <c r="BE58" i="18"/>
  <c r="M2138" i="79" s="1"/>
  <c r="N2138" i="79" s="1"/>
  <c r="AR89" i="17"/>
  <c r="AT89" i="17" s="1"/>
  <c r="AR151" i="17"/>
  <c r="AT151" i="17" s="1"/>
  <c r="AQ126" i="17"/>
  <c r="AS126" i="17" s="1"/>
  <c r="AQ81" i="17"/>
  <c r="AS81" i="17" s="1"/>
  <c r="AQ87" i="17"/>
  <c r="AS87" i="17" s="1"/>
  <c r="AR112" i="17"/>
  <c r="AT112" i="17" s="1"/>
  <c r="AR106" i="17"/>
  <c r="AT106" i="17" s="1"/>
  <c r="AQ134" i="17"/>
  <c r="AS134" i="17" s="1"/>
  <c r="AQ132" i="17"/>
  <c r="AS132" i="17" s="1"/>
  <c r="AR114" i="17"/>
  <c r="AT114" i="17" s="1"/>
  <c r="AR148" i="17"/>
  <c r="AT148" i="17" s="1"/>
  <c r="AR96" i="17"/>
  <c r="AT96" i="17" s="1"/>
  <c r="AR98" i="17"/>
  <c r="AT98" i="17" s="1"/>
  <c r="AR110" i="17"/>
  <c r="AT110" i="17" s="1"/>
  <c r="AR103" i="17"/>
  <c r="AT103" i="17" s="1"/>
  <c r="AQ140" i="17"/>
  <c r="AS140" i="17" s="1"/>
  <c r="AR140" i="17"/>
  <c r="AT140" i="17" s="1"/>
  <c r="AR124" i="17"/>
  <c r="AT124" i="17" s="1"/>
  <c r="AR128" i="17"/>
  <c r="AT128" i="17" s="1"/>
  <c r="AR79" i="17"/>
  <c r="AT79" i="17" s="1"/>
  <c r="AR83" i="17"/>
  <c r="AT83" i="17" s="1"/>
  <c r="AR107" i="17"/>
  <c r="AT107" i="17" s="1"/>
  <c r="AR133" i="17"/>
  <c r="AT133" i="17" s="1"/>
  <c r="AR101" i="17"/>
  <c r="AT101" i="17" s="1"/>
  <c r="AR88" i="17"/>
  <c r="AT88" i="17" s="1"/>
  <c r="AR82" i="17"/>
  <c r="AT82" i="17" s="1"/>
  <c r="AR92" i="17"/>
  <c r="AT92" i="17" s="1"/>
  <c r="AQ84" i="17"/>
  <c r="AS84" i="17" s="1"/>
  <c r="AR84" i="17"/>
  <c r="AT84" i="17" s="1"/>
  <c r="AR77" i="17"/>
  <c r="AT77" i="17" s="1"/>
  <c r="AN111" i="16"/>
  <c r="AP111" i="16" s="1"/>
  <c r="AN75" i="16"/>
  <c r="AP75" i="16" s="1"/>
  <c r="AM121" i="16"/>
  <c r="AO121" i="16" s="1"/>
  <c r="AN71" i="16"/>
  <c r="AP71" i="16" s="1"/>
  <c r="AM101" i="16"/>
  <c r="AO101" i="16" s="1"/>
  <c r="AN87" i="16"/>
  <c r="AP87" i="16" s="1"/>
  <c r="AM113" i="16"/>
  <c r="AO113" i="16" s="1"/>
  <c r="AN57" i="16"/>
  <c r="AP57" i="16" s="1"/>
  <c r="AN47" i="16"/>
  <c r="AP47" i="16" s="1"/>
  <c r="AM100" i="16"/>
  <c r="AO100" i="16" s="1"/>
  <c r="AN110" i="16"/>
  <c r="AP110" i="16" s="1"/>
  <c r="AM68" i="16"/>
  <c r="AO68" i="16" s="1"/>
  <c r="AN70" i="16"/>
  <c r="AP70" i="16" s="1"/>
  <c r="AM89" i="16"/>
  <c r="AO89" i="16" s="1"/>
  <c r="AN84" i="16"/>
  <c r="AP84" i="16" s="1"/>
  <c r="AN98" i="16"/>
  <c r="AP98" i="16" s="1"/>
  <c r="AN50" i="16"/>
  <c r="AP50" i="16" s="1"/>
  <c r="AM50" i="16"/>
  <c r="AO50" i="16" s="1"/>
  <c r="AM114" i="16"/>
  <c r="AO114" i="16" s="1"/>
  <c r="P71" i="13"/>
  <c r="O68" i="37" s="1"/>
  <c r="P69" i="13"/>
  <c r="O66" i="37" s="1"/>
  <c r="P46" i="13"/>
  <c r="O43" i="37" s="1"/>
  <c r="P72" i="13"/>
  <c r="O69" i="37" s="1"/>
  <c r="P91" i="13"/>
  <c r="O88" i="37" s="1"/>
  <c r="P102" i="13"/>
  <c r="O99" i="37" s="1"/>
  <c r="P32" i="13"/>
  <c r="O29" i="37" s="1"/>
  <c r="P106" i="13"/>
  <c r="O103" i="37" s="1"/>
  <c r="P75" i="13"/>
  <c r="O72" i="37" s="1"/>
  <c r="P96" i="13"/>
  <c r="O93" i="37" s="1"/>
  <c r="P57" i="13"/>
  <c r="O54" i="37" s="1"/>
  <c r="P100" i="13"/>
  <c r="O97" i="37" s="1"/>
  <c r="P35" i="13"/>
  <c r="O32" i="37" s="1"/>
  <c r="P65" i="13"/>
  <c r="O62" i="37" s="1"/>
  <c r="P28" i="13"/>
  <c r="O25" i="37" s="1"/>
  <c r="R28" i="13"/>
  <c r="Q25" i="37" s="1"/>
  <c r="P47" i="13"/>
  <c r="O44" i="37" s="1"/>
  <c r="P33" i="13"/>
  <c r="O30" i="37" s="1"/>
  <c r="P44" i="13"/>
  <c r="O41" i="37" s="1"/>
  <c r="P27" i="13"/>
  <c r="O24" i="37" s="1"/>
  <c r="P42" i="13"/>
  <c r="O39" i="37" s="1"/>
  <c r="P62" i="13"/>
  <c r="O59" i="37" s="1"/>
  <c r="P55" i="13"/>
  <c r="O52" i="37" s="1"/>
  <c r="P104" i="13"/>
  <c r="O101" i="37" s="1"/>
  <c r="P78" i="13"/>
  <c r="O75" i="37" s="1"/>
  <c r="P99" i="13"/>
  <c r="O96" i="37" s="1"/>
  <c r="P36" i="13"/>
  <c r="O33" i="37" s="1"/>
  <c r="P74" i="13"/>
  <c r="O71" i="37" s="1"/>
  <c r="P85" i="13"/>
  <c r="O82" i="37" s="1"/>
  <c r="P48" i="13"/>
  <c r="O45" i="37" s="1"/>
  <c r="P67" i="13"/>
  <c r="O64" i="37" s="1"/>
  <c r="P66" i="13"/>
  <c r="O63" i="37" s="1"/>
  <c r="P58" i="13"/>
  <c r="O55" i="37" s="1"/>
  <c r="P38" i="13"/>
  <c r="O35" i="37" s="1"/>
  <c r="P82" i="13"/>
  <c r="O79" i="37" s="1"/>
  <c r="P52" i="13"/>
  <c r="O49" i="37" s="1"/>
  <c r="P43" i="13"/>
  <c r="O40" i="37" s="1"/>
  <c r="P94" i="13"/>
  <c r="O91" i="37" s="1"/>
  <c r="P105" i="13"/>
  <c r="O102" i="37" s="1"/>
  <c r="P88" i="13"/>
  <c r="O85" i="37" s="1"/>
  <c r="P87" i="13"/>
  <c r="O84" i="37" s="1"/>
  <c r="P34" i="13"/>
  <c r="O31" i="37" s="1"/>
  <c r="P45" i="13"/>
  <c r="O42" i="37" s="1"/>
  <c r="P68" i="13"/>
  <c r="O65" i="37" s="1"/>
  <c r="P60" i="13"/>
  <c r="O57" i="37" s="1"/>
  <c r="P97" i="13"/>
  <c r="O94" i="37" s="1"/>
  <c r="P51" i="13"/>
  <c r="O48" i="37" s="1"/>
  <c r="P83" i="13"/>
  <c r="O80" i="37" s="1"/>
  <c r="P30" i="13"/>
  <c r="O27" i="37" s="1"/>
  <c r="P41" i="13"/>
  <c r="O38" i="37" s="1"/>
  <c r="O21" i="37"/>
  <c r="P23" i="13"/>
  <c r="O20" i="37" s="1"/>
  <c r="P53" i="13"/>
  <c r="O50" i="37" s="1"/>
  <c r="P103" i="13"/>
  <c r="O100" i="37" s="1"/>
  <c r="P73" i="13"/>
  <c r="O70" i="37" s="1"/>
  <c r="P56" i="13"/>
  <c r="O53" i="37" s="1"/>
  <c r="P79" i="13"/>
  <c r="O76" i="37" s="1"/>
  <c r="P37" i="13"/>
  <c r="O34" i="37" s="1"/>
  <c r="P25" i="13"/>
  <c r="O22" i="37" s="1"/>
  <c r="P22" i="13"/>
  <c r="P39" i="13"/>
  <c r="O36" i="37" s="1"/>
  <c r="P70" i="13"/>
  <c r="O67" i="37" s="1"/>
  <c r="P61" i="13"/>
  <c r="O58" i="37" s="1"/>
  <c r="P95" i="13"/>
  <c r="O92" i="37" s="1"/>
  <c r="P98" i="13"/>
  <c r="O95" i="37" s="1"/>
  <c r="P40" i="13"/>
  <c r="O37" i="37" s="1"/>
  <c r="P89" i="13"/>
  <c r="O86" i="37" s="1"/>
  <c r="P50" i="13"/>
  <c r="O47" i="37" s="1"/>
  <c r="P93" i="13"/>
  <c r="O90" i="37" s="1"/>
  <c r="P76" i="13"/>
  <c r="O73" i="37" s="1"/>
  <c r="P92" i="13"/>
  <c r="O89" i="37" s="1"/>
  <c r="P26" i="13"/>
  <c r="O23" i="37" s="1"/>
  <c r="P101" i="13"/>
  <c r="O98" i="37" s="1"/>
  <c r="P80" i="13"/>
  <c r="O77" i="37" s="1"/>
  <c r="P64" i="13"/>
  <c r="O61" i="37" s="1"/>
  <c r="P63" i="13"/>
  <c r="O60" i="37" s="1"/>
  <c r="P84" i="13"/>
  <c r="O81" i="37" s="1"/>
  <c r="P59" i="13"/>
  <c r="O56" i="37" s="1"/>
  <c r="P90" i="13"/>
  <c r="O87" i="37" s="1"/>
  <c r="P81" i="13"/>
  <c r="O78" i="37" s="1"/>
  <c r="P31" i="13"/>
  <c r="O28" i="37" s="1"/>
  <c r="P54" i="13"/>
  <c r="O51" i="37" s="1"/>
  <c r="P29" i="13"/>
  <c r="O26" i="37" s="1"/>
  <c r="P77" i="13"/>
  <c r="O74" i="37" s="1"/>
  <c r="P49" i="13"/>
  <c r="O46" i="37" s="1"/>
  <c r="P86" i="13"/>
  <c r="O83" i="37" s="1"/>
  <c r="U84" i="25"/>
  <c r="S91" i="31"/>
  <c r="R84" i="26"/>
  <c r="U71" i="25"/>
  <c r="U70" i="25"/>
  <c r="S63" i="31"/>
  <c r="S49" i="32"/>
  <c r="AM148" i="32" s="1"/>
  <c r="L433" i="70" s="1"/>
  <c r="R97" i="26"/>
  <c r="U88" i="25"/>
  <c r="S92" i="31"/>
  <c r="U49" i="25"/>
  <c r="S92" i="27"/>
  <c r="R104" i="26"/>
  <c r="R129" i="26"/>
  <c r="R59" i="26"/>
  <c r="S119" i="30"/>
  <c r="U106" i="25"/>
  <c r="R74" i="26"/>
  <c r="S104" i="30"/>
  <c r="S83" i="31"/>
  <c r="S124" i="27"/>
  <c r="R95" i="26"/>
  <c r="S93" i="27"/>
  <c r="S49" i="27"/>
  <c r="AM149" i="27" s="1"/>
  <c r="L319" i="70" s="1"/>
  <c r="R131" i="26"/>
  <c r="S117" i="32"/>
  <c r="S52" i="32"/>
  <c r="AM157" i="32" s="1"/>
  <c r="L442" i="70" s="1"/>
  <c r="R58" i="26"/>
  <c r="U78" i="25"/>
  <c r="S103" i="31"/>
  <c r="U94" i="25"/>
  <c r="S57" i="30"/>
  <c r="S78" i="31"/>
  <c r="S118" i="27"/>
  <c r="S126" i="30"/>
  <c r="S124" i="31"/>
  <c r="S110" i="22"/>
  <c r="R113" i="26"/>
  <c r="S87" i="31"/>
  <c r="S110" i="31"/>
  <c r="S105" i="30"/>
  <c r="U116" i="25"/>
  <c r="S73" i="30"/>
  <c r="R139" i="26"/>
  <c r="R94" i="26"/>
  <c r="U129" i="25"/>
  <c r="S102" i="27"/>
  <c r="R88" i="26"/>
  <c r="R137" i="26"/>
  <c r="U61" i="25"/>
  <c r="U118" i="25"/>
  <c r="S67" i="32"/>
  <c r="R64" i="26"/>
  <c r="AM170" i="26" s="1"/>
  <c r="L290" i="70" s="1"/>
  <c r="R116" i="26"/>
  <c r="S77" i="32"/>
  <c r="S79" i="32"/>
  <c r="S126" i="27"/>
  <c r="S113" i="31"/>
  <c r="S120" i="27"/>
  <c r="S109" i="27"/>
  <c r="S108" i="30"/>
  <c r="R114" i="26"/>
  <c r="S54" i="32"/>
  <c r="AM163" i="32" s="1"/>
  <c r="L448" i="70" s="1"/>
  <c r="R111" i="26"/>
  <c r="S80" i="32"/>
  <c r="R61" i="26"/>
  <c r="AM163" i="26" s="1"/>
  <c r="L283" i="70" s="1"/>
  <c r="R66" i="26"/>
  <c r="AM176" i="26" s="1"/>
  <c r="L296" i="70" s="1"/>
  <c r="U125" i="25"/>
  <c r="S71" i="30"/>
  <c r="S44" i="31"/>
  <c r="AM133" i="31" s="1"/>
  <c r="L380" i="70" s="1"/>
  <c r="S74" i="27"/>
  <c r="S58" i="30"/>
  <c r="S58" i="31"/>
  <c r="S51" i="31"/>
  <c r="AM156" i="31" s="1"/>
  <c r="L403" i="70" s="1"/>
  <c r="R92" i="26"/>
  <c r="S55" i="31"/>
  <c r="R120" i="26"/>
  <c r="U73" i="25"/>
  <c r="U117" i="25"/>
  <c r="S51" i="32"/>
  <c r="AM154" i="32" s="1"/>
  <c r="L439" i="70" s="1"/>
  <c r="S99" i="27"/>
  <c r="S53" i="32"/>
  <c r="AM160" i="32" s="1"/>
  <c r="L445" i="70" s="1"/>
  <c r="R132" i="26"/>
  <c r="S107" i="27"/>
  <c r="S60" i="31"/>
  <c r="U127" i="25"/>
  <c r="S94" i="30"/>
  <c r="U86" i="25"/>
  <c r="S69" i="31"/>
  <c r="S61" i="27"/>
  <c r="S118" i="30"/>
  <c r="U68" i="25"/>
  <c r="S135" i="30"/>
  <c r="U67" i="25"/>
  <c r="AJ176" i="25" s="1"/>
  <c r="L266" i="70" s="1"/>
  <c r="S101" i="27"/>
  <c r="S44" i="32"/>
  <c r="AM131" i="32" s="1"/>
  <c r="L416" i="70" s="1"/>
  <c r="S93" i="31"/>
  <c r="S122" i="27"/>
  <c r="R140" i="26"/>
  <c r="R105" i="26"/>
  <c r="R102" i="26"/>
  <c r="R76" i="26"/>
  <c r="S115" i="27"/>
  <c r="R73" i="26"/>
  <c r="AJ78" i="58"/>
  <c r="AL78" i="58" s="1"/>
  <c r="AJ110" i="58"/>
  <c r="AL110" i="58" s="1"/>
  <c r="AI110" i="58"/>
  <c r="AK110" i="58" s="1"/>
  <c r="AI138" i="24"/>
  <c r="AK138" i="24" s="1"/>
  <c r="AJ138" i="24"/>
  <c r="AL138" i="24" s="1"/>
  <c r="AM59" i="29"/>
  <c r="AO59" i="29" s="1"/>
  <c r="AL59" i="29"/>
  <c r="AN59" i="29" s="1"/>
  <c r="AL126" i="28"/>
  <c r="AN126" i="28" s="1"/>
  <c r="AM126" i="28"/>
  <c r="AO126" i="28" s="1"/>
  <c r="AJ108" i="58"/>
  <c r="AL108" i="58" s="1"/>
  <c r="AI108" i="58"/>
  <c r="AK108" i="58" s="1"/>
  <c r="AJ71" i="58"/>
  <c r="AL71" i="58" s="1"/>
  <c r="AI71" i="58"/>
  <c r="AK71" i="58" s="1"/>
  <c r="AJ107" i="58"/>
  <c r="AL107" i="58" s="1"/>
  <c r="AI107" i="58"/>
  <c r="AK107" i="58" s="1"/>
  <c r="AL72" i="29"/>
  <c r="AN72" i="29" s="1"/>
  <c r="AM72" i="29"/>
  <c r="AO72" i="29" s="1"/>
  <c r="AJ118" i="58"/>
  <c r="AL118" i="58" s="1"/>
  <c r="AI118" i="58"/>
  <c r="AK118" i="58" s="1"/>
  <c r="AL102" i="29"/>
  <c r="AN102" i="29" s="1"/>
  <c r="AM102" i="29"/>
  <c r="AO102" i="29" s="1"/>
  <c r="AL90" i="28"/>
  <c r="AN90" i="28" s="1"/>
  <c r="AI115" i="58"/>
  <c r="AK115" i="58" s="1"/>
  <c r="AJ115" i="58"/>
  <c r="AL115" i="58" s="1"/>
  <c r="AI80" i="58"/>
  <c r="AK80" i="58" s="1"/>
  <c r="AJ80" i="58"/>
  <c r="AL80" i="58" s="1"/>
  <c r="AL118" i="29"/>
  <c r="AN118" i="29" s="1"/>
  <c r="AI119" i="24"/>
  <c r="AK119" i="24" s="1"/>
  <c r="AJ119" i="24"/>
  <c r="AL119" i="24" s="1"/>
  <c r="AM51" i="29"/>
  <c r="AO51" i="29" s="1"/>
  <c r="AL51" i="29"/>
  <c r="AN51" i="29" s="1"/>
  <c r="AM66" i="29"/>
  <c r="AO66" i="29" s="1"/>
  <c r="AL66" i="29"/>
  <c r="AN66" i="29" s="1"/>
  <c r="AL129" i="29"/>
  <c r="AN129" i="29" s="1"/>
  <c r="AM129" i="29"/>
  <c r="AO129" i="29" s="1"/>
  <c r="AM114" i="28"/>
  <c r="AO114" i="28" s="1"/>
  <c r="AL114" i="28"/>
  <c r="AN114" i="28" s="1"/>
  <c r="AM107" i="28"/>
  <c r="AO107" i="28" s="1"/>
  <c r="AL107" i="28"/>
  <c r="AN107" i="28" s="1"/>
  <c r="AI81" i="58"/>
  <c r="AK81" i="58" s="1"/>
  <c r="AJ81" i="58"/>
  <c r="AL81" i="58" s="1"/>
  <c r="S119" i="22"/>
  <c r="S54" i="27"/>
  <c r="S73" i="27"/>
  <c r="U109" i="25"/>
  <c r="R100" i="26"/>
  <c r="S102" i="22"/>
  <c r="AM84" i="29"/>
  <c r="AO84" i="29" s="1"/>
  <c r="AL84" i="29"/>
  <c r="AN84" i="29" s="1"/>
  <c r="AM53" i="29"/>
  <c r="AO53" i="29" s="1"/>
  <c r="AL53" i="29"/>
  <c r="AN53" i="29" s="1"/>
  <c r="AL121" i="29"/>
  <c r="AN121" i="29" s="1"/>
  <c r="AM121" i="29"/>
  <c r="AO121" i="29" s="1"/>
  <c r="AM87" i="28"/>
  <c r="AO87" i="28" s="1"/>
  <c r="AL87" i="28"/>
  <c r="AN87" i="28" s="1"/>
  <c r="AL110" i="28"/>
  <c r="AN110" i="28" s="1"/>
  <c r="AM110" i="28"/>
  <c r="AO110" i="28" s="1"/>
  <c r="AJ82" i="58"/>
  <c r="AL82" i="58" s="1"/>
  <c r="AI82" i="58"/>
  <c r="AK82" i="58" s="1"/>
  <c r="AJ124" i="58"/>
  <c r="AL124" i="58" s="1"/>
  <c r="AI124" i="58"/>
  <c r="AK124" i="58" s="1"/>
  <c r="AJ107" i="24"/>
  <c r="AL107" i="24" s="1"/>
  <c r="AI107" i="24"/>
  <c r="AK107" i="24" s="1"/>
  <c r="AL92" i="29"/>
  <c r="AN92" i="29" s="1"/>
  <c r="AM92" i="29"/>
  <c r="AO92" i="29" s="1"/>
  <c r="AL49" i="29"/>
  <c r="AN49" i="29" s="1"/>
  <c r="AM49" i="29"/>
  <c r="AO49" i="29" s="1"/>
  <c r="AM95" i="28"/>
  <c r="AO95" i="28" s="1"/>
  <c r="AL95" i="28"/>
  <c r="AN95" i="28" s="1"/>
  <c r="AM118" i="28"/>
  <c r="AO118" i="28" s="1"/>
  <c r="AJ111" i="58"/>
  <c r="AL111" i="58" s="1"/>
  <c r="AI111" i="58"/>
  <c r="AK111" i="58" s="1"/>
  <c r="AM104" i="29"/>
  <c r="AO104" i="29" s="1"/>
  <c r="AL104" i="29"/>
  <c r="AN104" i="29" s="1"/>
  <c r="AL67" i="28"/>
  <c r="AN67" i="28" s="1"/>
  <c r="AM67" i="28"/>
  <c r="AO67" i="28" s="1"/>
  <c r="AJ131" i="58"/>
  <c r="AL131" i="58" s="1"/>
  <c r="AI131" i="58"/>
  <c r="AK131" i="58" s="1"/>
  <c r="AJ92" i="24"/>
  <c r="AL92" i="24" s="1"/>
  <c r="AI92" i="24"/>
  <c r="AK92" i="24" s="1"/>
  <c r="AJ111" i="24"/>
  <c r="AL111" i="24" s="1"/>
  <c r="AI111" i="24"/>
  <c r="AK111" i="24" s="1"/>
  <c r="AL86" i="29"/>
  <c r="AN86" i="29" s="1"/>
  <c r="AM86" i="29"/>
  <c r="AO86" i="29" s="1"/>
  <c r="AM112" i="29"/>
  <c r="AO112" i="29" s="1"/>
  <c r="AL112" i="29"/>
  <c r="AN112" i="29" s="1"/>
  <c r="AL82" i="28"/>
  <c r="AN82" i="28" s="1"/>
  <c r="AM82" i="28"/>
  <c r="AO82" i="28" s="1"/>
  <c r="AM75" i="28"/>
  <c r="AO75" i="28" s="1"/>
  <c r="AL75" i="28"/>
  <c r="AN75" i="28" s="1"/>
  <c r="AI117" i="58"/>
  <c r="AK117" i="58" s="1"/>
  <c r="AJ117" i="58"/>
  <c r="AL117" i="58" s="1"/>
  <c r="AI110" i="24"/>
  <c r="AK110" i="24" s="1"/>
  <c r="AJ110" i="24"/>
  <c r="AL110" i="24" s="1"/>
  <c r="AL83" i="28"/>
  <c r="AN83" i="28" s="1"/>
  <c r="AM83" i="28"/>
  <c r="AO83" i="28" s="1"/>
  <c r="AI112" i="24"/>
  <c r="AK112" i="24" s="1"/>
  <c r="AJ112" i="24"/>
  <c r="AL112" i="24" s="1"/>
  <c r="AI131" i="24"/>
  <c r="AK131" i="24" s="1"/>
  <c r="AJ131" i="24"/>
  <c r="AL131" i="24" s="1"/>
  <c r="AL48" i="29"/>
  <c r="AN48" i="29" s="1"/>
  <c r="AM48" i="29"/>
  <c r="AO48" i="29" s="1"/>
  <c r="AL57" i="29"/>
  <c r="AN57" i="29" s="1"/>
  <c r="AM57" i="29"/>
  <c r="AO57" i="29" s="1"/>
  <c r="AL98" i="28"/>
  <c r="AN98" i="28" s="1"/>
  <c r="AM98" i="28"/>
  <c r="AO98" i="28" s="1"/>
  <c r="AM91" i="28"/>
  <c r="AO91" i="28" s="1"/>
  <c r="AL91" i="28"/>
  <c r="AN91" i="28" s="1"/>
  <c r="AJ130" i="24"/>
  <c r="AL130" i="24" s="1"/>
  <c r="AI130" i="24"/>
  <c r="AK130" i="24" s="1"/>
  <c r="AM68" i="29"/>
  <c r="AO68" i="29" s="1"/>
  <c r="AL68" i="29"/>
  <c r="AN68" i="29" s="1"/>
  <c r="AL103" i="29"/>
  <c r="AN103" i="29" s="1"/>
  <c r="AM103" i="29"/>
  <c r="AO103" i="29" s="1"/>
  <c r="AL91" i="29"/>
  <c r="AN91" i="29" s="1"/>
  <c r="AM91" i="29"/>
  <c r="AO91" i="29" s="1"/>
  <c r="AL106" i="28"/>
  <c r="AN106" i="28" s="1"/>
  <c r="AM106" i="28"/>
  <c r="AO106" i="28" s="1"/>
  <c r="AL99" i="28"/>
  <c r="AN99" i="28" s="1"/>
  <c r="AM99" i="28"/>
  <c r="AO99" i="28" s="1"/>
  <c r="AJ98" i="58"/>
  <c r="AL98" i="58" s="1"/>
  <c r="AI98" i="58"/>
  <c r="AK98" i="58" s="1"/>
  <c r="AI134" i="24"/>
  <c r="AK134" i="24" s="1"/>
  <c r="AJ134" i="24"/>
  <c r="AL134" i="24" s="1"/>
  <c r="R121" i="26"/>
  <c r="R103" i="26"/>
  <c r="AJ90" i="24"/>
  <c r="AL90" i="24" s="1"/>
  <c r="AI90" i="24"/>
  <c r="AK90" i="24" s="1"/>
  <c r="AJ119" i="58"/>
  <c r="AL119" i="58" s="1"/>
  <c r="AI119" i="58"/>
  <c r="AK119" i="58" s="1"/>
  <c r="AJ70" i="58"/>
  <c r="AL70" i="58" s="1"/>
  <c r="AI70" i="58"/>
  <c r="AK70" i="58" s="1"/>
  <c r="AL93" i="29"/>
  <c r="AN93" i="29" s="1"/>
  <c r="AM93" i="29"/>
  <c r="AO93" i="29" s="1"/>
  <c r="AL73" i="28"/>
  <c r="AN73" i="28" s="1"/>
  <c r="AJ73" i="58"/>
  <c r="AL73" i="58" s="1"/>
  <c r="AI73" i="58"/>
  <c r="AK73" i="58" s="1"/>
  <c r="AJ128" i="24"/>
  <c r="AL128" i="24" s="1"/>
  <c r="AI128" i="24"/>
  <c r="AK128" i="24" s="1"/>
  <c r="AL117" i="29"/>
  <c r="AN117" i="29" s="1"/>
  <c r="AJ135" i="24"/>
  <c r="AL135" i="24" s="1"/>
  <c r="AI135" i="24"/>
  <c r="AK135" i="24" s="1"/>
  <c r="AM85" i="28"/>
  <c r="AO85" i="28" s="1"/>
  <c r="AL85" i="28"/>
  <c r="AN85" i="28" s="1"/>
  <c r="AJ102" i="58"/>
  <c r="AL102" i="58" s="1"/>
  <c r="AI102" i="58"/>
  <c r="AK102" i="58" s="1"/>
  <c r="AL119" i="29"/>
  <c r="AN119" i="29" s="1"/>
  <c r="AM119" i="29"/>
  <c r="AO119" i="29" s="1"/>
  <c r="AM123" i="29"/>
  <c r="AO123" i="29" s="1"/>
  <c r="AL123" i="29"/>
  <c r="AN123" i="29" s="1"/>
  <c r="AL58" i="28"/>
  <c r="AN58" i="28" s="1"/>
  <c r="AM58" i="28"/>
  <c r="AO58" i="28" s="1"/>
  <c r="AM51" i="28"/>
  <c r="AO51" i="28" s="1"/>
  <c r="AL51" i="28"/>
  <c r="AN51" i="28" s="1"/>
  <c r="AJ76" i="58"/>
  <c r="AL76" i="58" s="1"/>
  <c r="AI76" i="58"/>
  <c r="AK76" i="58" s="1"/>
  <c r="AI123" i="24"/>
  <c r="AK123" i="24" s="1"/>
  <c r="AJ123" i="24"/>
  <c r="AL123" i="24" s="1"/>
  <c r="AL125" i="29"/>
  <c r="AN125" i="29" s="1"/>
  <c r="AM125" i="29"/>
  <c r="AO125" i="29" s="1"/>
  <c r="AM127" i="29"/>
  <c r="AO127" i="29" s="1"/>
  <c r="AL127" i="29"/>
  <c r="AN127" i="29" s="1"/>
  <c r="AM80" i="29"/>
  <c r="AO80" i="29" s="1"/>
  <c r="AL80" i="29"/>
  <c r="AN80" i="29" s="1"/>
  <c r="AL66" i="28"/>
  <c r="AN66" i="28" s="1"/>
  <c r="AM66" i="28"/>
  <c r="AO66" i="28" s="1"/>
  <c r="AM59" i="28"/>
  <c r="AO59" i="28" s="1"/>
  <c r="AL59" i="28"/>
  <c r="AN59" i="28" s="1"/>
  <c r="AJ132" i="58"/>
  <c r="AL132" i="58" s="1"/>
  <c r="AI132" i="58"/>
  <c r="AK132" i="58" s="1"/>
  <c r="AJ108" i="24"/>
  <c r="AL108" i="24" s="1"/>
  <c r="AI108" i="24"/>
  <c r="AK108" i="24" s="1"/>
  <c r="AM98" i="29"/>
  <c r="AO98" i="29" s="1"/>
  <c r="AL98" i="29"/>
  <c r="AN98" i="29" s="1"/>
  <c r="AL76" i="28"/>
  <c r="AN76" i="28" s="1"/>
  <c r="AM76" i="28"/>
  <c r="AO76" i="28" s="1"/>
  <c r="AM53" i="28"/>
  <c r="AO53" i="28" s="1"/>
  <c r="AL53" i="28"/>
  <c r="AN53" i="28" s="1"/>
  <c r="AJ67" i="58"/>
  <c r="AL67" i="58" s="1"/>
  <c r="AI67" i="58"/>
  <c r="AK67" i="58" s="1"/>
  <c r="AJ126" i="24"/>
  <c r="AL126" i="24" s="1"/>
  <c r="AI126" i="24"/>
  <c r="AK126" i="24" s="1"/>
  <c r="AI81" i="24"/>
  <c r="AK81" i="24" s="1"/>
  <c r="AJ81" i="24"/>
  <c r="AL81" i="24" s="1"/>
  <c r="AL84" i="28"/>
  <c r="AN84" i="28" s="1"/>
  <c r="AM84" i="28"/>
  <c r="AO84" i="28" s="1"/>
  <c r="AM61" i="28"/>
  <c r="AO61" i="28" s="1"/>
  <c r="AL61" i="28"/>
  <c r="AN61" i="28" s="1"/>
  <c r="AI65" i="58"/>
  <c r="AK65" i="58" s="1"/>
  <c r="AJ65" i="58"/>
  <c r="AL65" i="58" s="1"/>
  <c r="AI83" i="24"/>
  <c r="AK83" i="24" s="1"/>
  <c r="AJ83" i="24"/>
  <c r="AL83" i="24" s="1"/>
  <c r="AM114" i="29"/>
  <c r="AO114" i="29" s="1"/>
  <c r="AL114" i="29"/>
  <c r="AN114" i="29" s="1"/>
  <c r="AL92" i="28"/>
  <c r="AN92" i="28" s="1"/>
  <c r="AM92" i="28"/>
  <c r="AO92" i="28" s="1"/>
  <c r="AL69" i="28"/>
  <c r="AN69" i="28" s="1"/>
  <c r="AM69" i="28"/>
  <c r="AO69" i="28" s="1"/>
  <c r="AL89" i="28"/>
  <c r="AN89" i="28" s="1"/>
  <c r="AM89" i="28"/>
  <c r="AO89" i="28" s="1"/>
  <c r="AJ84" i="58"/>
  <c r="AL84" i="58" s="1"/>
  <c r="AI84" i="58"/>
  <c r="AK84" i="58" s="1"/>
  <c r="AJ92" i="58"/>
  <c r="AL92" i="58" s="1"/>
  <c r="AI92" i="58"/>
  <c r="AK92" i="58" s="1"/>
  <c r="AL105" i="29"/>
  <c r="AN105" i="29" s="1"/>
  <c r="AM105" i="29"/>
  <c r="AO105" i="29" s="1"/>
  <c r="AM77" i="28"/>
  <c r="AO77" i="28" s="1"/>
  <c r="AL77" i="28"/>
  <c r="AN77" i="28" s="1"/>
  <c r="AL76" i="29"/>
  <c r="AN76" i="29" s="1"/>
  <c r="AM76" i="29"/>
  <c r="AO76" i="29" s="1"/>
  <c r="S60" i="30"/>
  <c r="AM166" i="30" s="1"/>
  <c r="L364" i="70" s="1"/>
  <c r="AJ120" i="24"/>
  <c r="AL120" i="24" s="1"/>
  <c r="AI120" i="24"/>
  <c r="AK120" i="24" s="1"/>
  <c r="AJ127" i="58"/>
  <c r="AL127" i="58" s="1"/>
  <c r="AI127" i="58"/>
  <c r="AK127" i="58" s="1"/>
  <c r="AJ106" i="24"/>
  <c r="AL106" i="24" s="1"/>
  <c r="AI106" i="24"/>
  <c r="AK106" i="24" s="1"/>
  <c r="AM90" i="29"/>
  <c r="AO90" i="29" s="1"/>
  <c r="AL90" i="29"/>
  <c r="AN90" i="29" s="1"/>
  <c r="AM131" i="28"/>
  <c r="AO131" i="28" s="1"/>
  <c r="AL131" i="28"/>
  <c r="AN131" i="28" s="1"/>
  <c r="AI69" i="58"/>
  <c r="AK69" i="58" s="1"/>
  <c r="AJ69" i="58"/>
  <c r="AL69" i="58" s="1"/>
  <c r="AJ100" i="58"/>
  <c r="AL100" i="58" s="1"/>
  <c r="AI100" i="58"/>
  <c r="AK100" i="58" s="1"/>
  <c r="AL60" i="29"/>
  <c r="AN60" i="29" s="1"/>
  <c r="AM60" i="29"/>
  <c r="AO60" i="29" s="1"/>
  <c r="AM56" i="28"/>
  <c r="AO56" i="28" s="1"/>
  <c r="AL56" i="28"/>
  <c r="AN56" i="28" s="1"/>
  <c r="AJ87" i="24"/>
  <c r="AL87" i="24" s="1"/>
  <c r="AI87" i="24"/>
  <c r="AK87" i="24" s="1"/>
  <c r="AL97" i="29"/>
  <c r="AN97" i="29" s="1"/>
  <c r="AM97" i="29"/>
  <c r="AO97" i="29" s="1"/>
  <c r="AM79" i="28"/>
  <c r="AO79" i="28" s="1"/>
  <c r="AL79" i="28"/>
  <c r="AN79" i="28" s="1"/>
  <c r="AI104" i="58"/>
  <c r="AK104" i="58" s="1"/>
  <c r="AJ104" i="58"/>
  <c r="AL104" i="58" s="1"/>
  <c r="S89" i="31"/>
  <c r="R118" i="26"/>
  <c r="AM74" i="29"/>
  <c r="AO74" i="29" s="1"/>
  <c r="AL74" i="29"/>
  <c r="AN74" i="29" s="1"/>
  <c r="AL52" i="28"/>
  <c r="AN52" i="28" s="1"/>
  <c r="AM52" i="28"/>
  <c r="AO52" i="28" s="1"/>
  <c r="AL122" i="28"/>
  <c r="AN122" i="28" s="1"/>
  <c r="AM122" i="28"/>
  <c r="AO122" i="28" s="1"/>
  <c r="AL115" i="28"/>
  <c r="AN115" i="28" s="1"/>
  <c r="AM115" i="28"/>
  <c r="AO115" i="28" s="1"/>
  <c r="AI96" i="58"/>
  <c r="AK96" i="58" s="1"/>
  <c r="AJ96" i="58"/>
  <c r="AL96" i="58" s="1"/>
  <c r="AL77" i="29"/>
  <c r="AN77" i="29" s="1"/>
  <c r="AM77" i="29"/>
  <c r="AO77" i="29" s="1"/>
  <c r="AM60" i="28"/>
  <c r="AO60" i="28" s="1"/>
  <c r="AL60" i="28"/>
  <c r="AN60" i="28" s="1"/>
  <c r="AL130" i="28"/>
  <c r="AN130" i="28" s="1"/>
  <c r="AM130" i="28"/>
  <c r="AO130" i="28" s="1"/>
  <c r="AL123" i="28"/>
  <c r="AN123" i="28" s="1"/>
  <c r="AM123" i="28"/>
  <c r="AO123" i="28" s="1"/>
  <c r="AI74" i="58"/>
  <c r="AK74" i="58" s="1"/>
  <c r="AJ74" i="58"/>
  <c r="AL74" i="58" s="1"/>
  <c r="AJ79" i="24"/>
  <c r="AL79" i="24" s="1"/>
  <c r="AI79" i="24"/>
  <c r="AK79" i="24" s="1"/>
  <c r="AL55" i="29"/>
  <c r="AN55" i="29" s="1"/>
  <c r="AM55" i="29"/>
  <c r="AO55" i="29" s="1"/>
  <c r="AM78" i="29"/>
  <c r="AO78" i="29" s="1"/>
  <c r="AL78" i="29"/>
  <c r="AN78" i="29" s="1"/>
  <c r="AL56" i="29"/>
  <c r="AN56" i="29" s="1"/>
  <c r="AM56" i="29"/>
  <c r="AO56" i="29" s="1"/>
  <c r="AL47" i="28"/>
  <c r="AN47" i="28" s="1"/>
  <c r="AM47" i="28"/>
  <c r="AO47" i="28" s="1"/>
  <c r="AL117" i="28"/>
  <c r="AN117" i="28" s="1"/>
  <c r="AM117" i="28"/>
  <c r="AO117" i="28" s="1"/>
  <c r="AM70" i="28"/>
  <c r="AO70" i="28" s="1"/>
  <c r="AL70" i="28"/>
  <c r="AN70" i="28" s="1"/>
  <c r="AI78" i="24"/>
  <c r="AK78" i="24" s="1"/>
  <c r="AJ78" i="24"/>
  <c r="AL78" i="24" s="1"/>
  <c r="AJ97" i="24"/>
  <c r="AL97" i="24" s="1"/>
  <c r="AI97" i="24"/>
  <c r="AK97" i="24" s="1"/>
  <c r="AM50" i="29"/>
  <c r="AO50" i="29" s="1"/>
  <c r="AL50" i="29"/>
  <c r="AN50" i="29" s="1"/>
  <c r="AM128" i="29"/>
  <c r="AO128" i="29" s="1"/>
  <c r="AL128" i="29"/>
  <c r="AN128" i="29" s="1"/>
  <c r="AL55" i="28"/>
  <c r="AN55" i="28" s="1"/>
  <c r="AM55" i="28"/>
  <c r="AO55" i="28" s="1"/>
  <c r="AM78" i="28"/>
  <c r="AO78" i="28" s="1"/>
  <c r="AL78" i="28"/>
  <c r="AN78" i="28" s="1"/>
  <c r="AI121" i="58"/>
  <c r="AK121" i="58" s="1"/>
  <c r="AJ121" i="58"/>
  <c r="AL121" i="58" s="1"/>
  <c r="AI80" i="24"/>
  <c r="AK80" i="24" s="1"/>
  <c r="AJ80" i="24"/>
  <c r="AL80" i="24" s="1"/>
  <c r="AI99" i="24"/>
  <c r="AK99" i="24" s="1"/>
  <c r="AJ99" i="24"/>
  <c r="AL99" i="24" s="1"/>
  <c r="AM126" i="29"/>
  <c r="AO126" i="29" s="1"/>
  <c r="AL126" i="29"/>
  <c r="AN126" i="29" s="1"/>
  <c r="AL48" i="28"/>
  <c r="AN48" i="28" s="1"/>
  <c r="AM86" i="28"/>
  <c r="AO86" i="28" s="1"/>
  <c r="AL86" i="28"/>
  <c r="AN86" i="28" s="1"/>
  <c r="AI88" i="58"/>
  <c r="AK88" i="58" s="1"/>
  <c r="AJ88" i="58"/>
  <c r="AL88" i="58" s="1"/>
  <c r="AI125" i="58"/>
  <c r="AK125" i="58" s="1"/>
  <c r="AJ125" i="58"/>
  <c r="AL125" i="58" s="1"/>
  <c r="AI98" i="24"/>
  <c r="AK98" i="24" s="1"/>
  <c r="AJ98" i="24"/>
  <c r="AL98" i="24" s="1"/>
  <c r="AJ117" i="24"/>
  <c r="AL117" i="24" s="1"/>
  <c r="AI117" i="24"/>
  <c r="AK117" i="24" s="1"/>
  <c r="AM70" i="29"/>
  <c r="AO70" i="29" s="1"/>
  <c r="AL70" i="29"/>
  <c r="AN70" i="29" s="1"/>
  <c r="AL122" i="29"/>
  <c r="AN122" i="29" s="1"/>
  <c r="AM122" i="29"/>
  <c r="AO122" i="29" s="1"/>
  <c r="AL100" i="28"/>
  <c r="AN100" i="28" s="1"/>
  <c r="AM100" i="28"/>
  <c r="AO100" i="28" s="1"/>
  <c r="AM94" i="28"/>
  <c r="AO94" i="28" s="1"/>
  <c r="AL94" i="28"/>
  <c r="AN94" i="28" s="1"/>
  <c r="AJ129" i="58"/>
  <c r="AL129" i="58" s="1"/>
  <c r="AI129" i="58"/>
  <c r="AK129" i="58" s="1"/>
  <c r="AJ130" i="58"/>
  <c r="AL130" i="58" s="1"/>
  <c r="AI130" i="58"/>
  <c r="AK130" i="58" s="1"/>
  <c r="AI84" i="24"/>
  <c r="AK84" i="24" s="1"/>
  <c r="AJ84" i="24"/>
  <c r="AL84" i="24" s="1"/>
  <c r="AI102" i="24"/>
  <c r="AK102" i="24" s="1"/>
  <c r="AJ102" i="24"/>
  <c r="AL102" i="24" s="1"/>
  <c r="AI121" i="24"/>
  <c r="AK121" i="24" s="1"/>
  <c r="AJ121" i="24"/>
  <c r="AL121" i="24" s="1"/>
  <c r="AL46" i="28"/>
  <c r="AN46" i="28" s="1"/>
  <c r="AM46" i="28"/>
  <c r="AO46" i="28" s="1"/>
  <c r="AJ113" i="58"/>
  <c r="AL113" i="58" s="1"/>
  <c r="AI113" i="58"/>
  <c r="AK113" i="58" s="1"/>
  <c r="AJ136" i="24"/>
  <c r="AL136" i="24" s="1"/>
  <c r="AI136" i="24"/>
  <c r="AK136" i="24" s="1"/>
  <c r="AL54" i="28"/>
  <c r="AN54" i="28" s="1"/>
  <c r="AM54" i="28"/>
  <c r="AO54" i="28" s="1"/>
  <c r="AJ77" i="24"/>
  <c r="AL77" i="24" s="1"/>
  <c r="AI77" i="24"/>
  <c r="AK77" i="24" s="1"/>
  <c r="AI141" i="24"/>
  <c r="AK141" i="24" s="1"/>
  <c r="AJ141" i="24"/>
  <c r="AL141" i="24" s="1"/>
  <c r="AL47" i="29"/>
  <c r="AN47" i="29" s="1"/>
  <c r="AM47" i="29"/>
  <c r="AO47" i="29" s="1"/>
  <c r="AL132" i="28"/>
  <c r="AN132" i="28" s="1"/>
  <c r="AM132" i="28"/>
  <c r="AO132" i="28" s="1"/>
  <c r="AL109" i="28"/>
  <c r="AN109" i="28" s="1"/>
  <c r="AM109" i="28"/>
  <c r="AO109" i="28" s="1"/>
  <c r="AL62" i="28"/>
  <c r="AN62" i="28" s="1"/>
  <c r="AM62" i="28"/>
  <c r="AO62" i="28" s="1"/>
  <c r="AJ77" i="58"/>
  <c r="AL77" i="58" s="1"/>
  <c r="AI77" i="58"/>
  <c r="AK77" i="58" s="1"/>
  <c r="AL111" i="28"/>
  <c r="AN111" i="28" s="1"/>
  <c r="AM111" i="28"/>
  <c r="AO111" i="28" s="1"/>
  <c r="AM49" i="28"/>
  <c r="AO49" i="28" s="1"/>
  <c r="AL49" i="28"/>
  <c r="AN49" i="28" s="1"/>
  <c r="AL87" i="29"/>
  <c r="AN87" i="29" s="1"/>
  <c r="AM87" i="29"/>
  <c r="AO87" i="29" s="1"/>
  <c r="AL104" i="28"/>
  <c r="AN104" i="28" s="1"/>
  <c r="AM104" i="28"/>
  <c r="AO104" i="28" s="1"/>
  <c r="AI136" i="58"/>
  <c r="AK136" i="58" s="1"/>
  <c r="AJ136" i="58"/>
  <c r="AL136" i="58" s="1"/>
  <c r="AJ114" i="24"/>
  <c r="AL114" i="24" s="1"/>
  <c r="AI114" i="24"/>
  <c r="AK114" i="24" s="1"/>
  <c r="AL120" i="28"/>
  <c r="AN120" i="28" s="1"/>
  <c r="AM120" i="28"/>
  <c r="AO120" i="28" s="1"/>
  <c r="AI103" i="24"/>
  <c r="AK103" i="24" s="1"/>
  <c r="AJ103" i="24"/>
  <c r="AL103" i="24" s="1"/>
  <c r="AM69" i="29"/>
  <c r="AO69" i="29" s="1"/>
  <c r="AL69" i="29"/>
  <c r="AN69" i="29" s="1"/>
  <c r="AL111" i="29"/>
  <c r="AN111" i="29" s="1"/>
  <c r="AM111" i="29"/>
  <c r="AO111" i="29" s="1"/>
  <c r="AM50" i="28"/>
  <c r="AO50" i="28" s="1"/>
  <c r="AL50" i="28"/>
  <c r="AN50" i="28" s="1"/>
  <c r="AL128" i="28"/>
  <c r="AN128" i="28" s="1"/>
  <c r="AM128" i="28"/>
  <c r="AO128" i="28" s="1"/>
  <c r="AJ97" i="58"/>
  <c r="AL97" i="58" s="1"/>
  <c r="AI97" i="58"/>
  <c r="AK97" i="58" s="1"/>
  <c r="S60" i="27"/>
  <c r="S87" i="27"/>
  <c r="R136" i="26"/>
  <c r="AL46" i="29"/>
  <c r="AN46" i="29" s="1"/>
  <c r="AM46" i="29"/>
  <c r="AO46" i="29" s="1"/>
  <c r="AM107" i="29"/>
  <c r="AO107" i="29" s="1"/>
  <c r="AL107" i="29"/>
  <c r="AN107" i="29" s="1"/>
  <c r="AI85" i="58"/>
  <c r="AK85" i="58" s="1"/>
  <c r="AJ85" i="58"/>
  <c r="AL85" i="58" s="1"/>
  <c r="AJ72" i="24"/>
  <c r="AL72" i="24" s="1"/>
  <c r="AI72" i="24"/>
  <c r="AK72" i="24" s="1"/>
  <c r="AM113" i="29"/>
  <c r="AO113" i="29" s="1"/>
  <c r="AL113" i="29"/>
  <c r="AN113" i="29" s="1"/>
  <c r="AM115" i="29"/>
  <c r="AO115" i="29" s="1"/>
  <c r="AL115" i="29"/>
  <c r="AN115" i="29" s="1"/>
  <c r="AI93" i="24"/>
  <c r="AK93" i="24" s="1"/>
  <c r="AJ93" i="24"/>
  <c r="AL93" i="24" s="1"/>
  <c r="AL71" i="29"/>
  <c r="AN71" i="29" s="1"/>
  <c r="AM71" i="29"/>
  <c r="AO71" i="29" s="1"/>
  <c r="AM88" i="28"/>
  <c r="AO88" i="28" s="1"/>
  <c r="AL88" i="28"/>
  <c r="AN88" i="28" s="1"/>
  <c r="AM108" i="29"/>
  <c r="AO108" i="29" s="1"/>
  <c r="AL108" i="29"/>
  <c r="AN108" i="29" s="1"/>
  <c r="AL79" i="29"/>
  <c r="AN79" i="29" s="1"/>
  <c r="AM79" i="29"/>
  <c r="AO79" i="29" s="1"/>
  <c r="AM67" i="29"/>
  <c r="AO67" i="29" s="1"/>
  <c r="AL67" i="29"/>
  <c r="AN67" i="29" s="1"/>
  <c r="AI106" i="58"/>
  <c r="AK106" i="58" s="1"/>
  <c r="AJ106" i="58"/>
  <c r="AL106" i="58" s="1"/>
  <c r="AI87" i="58"/>
  <c r="AK87" i="58" s="1"/>
  <c r="AJ87" i="58"/>
  <c r="AL87" i="58" s="1"/>
  <c r="AJ94" i="24"/>
  <c r="AL94" i="24" s="1"/>
  <c r="AI94" i="24"/>
  <c r="AK94" i="24" s="1"/>
  <c r="AI113" i="24"/>
  <c r="AK113" i="24" s="1"/>
  <c r="AJ113" i="24"/>
  <c r="AL113" i="24" s="1"/>
  <c r="AL116" i="29"/>
  <c r="AN116" i="29" s="1"/>
  <c r="AM116" i="29"/>
  <c r="AO116" i="29" s="1"/>
  <c r="AM75" i="29"/>
  <c r="AO75" i="29" s="1"/>
  <c r="AL75" i="29"/>
  <c r="AN75" i="29" s="1"/>
  <c r="AI101" i="58"/>
  <c r="AK101" i="58" s="1"/>
  <c r="AJ101" i="58"/>
  <c r="AL101" i="58" s="1"/>
  <c r="AI96" i="24"/>
  <c r="AK96" i="24" s="1"/>
  <c r="AJ96" i="24"/>
  <c r="AL96" i="24" s="1"/>
  <c r="AI115" i="24"/>
  <c r="AK115" i="24" s="1"/>
  <c r="AJ115" i="24"/>
  <c r="AL115" i="24" s="1"/>
  <c r="AM95" i="29"/>
  <c r="AO95" i="29" s="1"/>
  <c r="AL95" i="29"/>
  <c r="AN95" i="29" s="1"/>
  <c r="AM83" i="29"/>
  <c r="AO83" i="29" s="1"/>
  <c r="AL83" i="29"/>
  <c r="AN83" i="29" s="1"/>
  <c r="AM112" i="28"/>
  <c r="AO112" i="28" s="1"/>
  <c r="AL112" i="28"/>
  <c r="AN112" i="28" s="1"/>
  <c r="AI114" i="58"/>
  <c r="AK114" i="58" s="1"/>
  <c r="AJ114" i="58"/>
  <c r="AL114" i="58" s="1"/>
  <c r="AJ133" i="24"/>
  <c r="AL133" i="24" s="1"/>
  <c r="AI133" i="24"/>
  <c r="AK133" i="24" s="1"/>
  <c r="AM89" i="29"/>
  <c r="AO89" i="29" s="1"/>
  <c r="AL89" i="29"/>
  <c r="AN89" i="29" s="1"/>
  <c r="AL113" i="28"/>
  <c r="AN113" i="28" s="1"/>
  <c r="AM113" i="28"/>
  <c r="AO113" i="28" s="1"/>
  <c r="AI93" i="58"/>
  <c r="AK93" i="58" s="1"/>
  <c r="AJ93" i="58"/>
  <c r="AL93" i="58" s="1"/>
  <c r="AI128" i="58"/>
  <c r="AK128" i="58" s="1"/>
  <c r="AJ128" i="58"/>
  <c r="AL128" i="58" s="1"/>
  <c r="AJ100" i="24"/>
  <c r="AL100" i="24" s="1"/>
  <c r="AI100" i="24"/>
  <c r="AK100" i="24" s="1"/>
  <c r="AJ95" i="58"/>
  <c r="AL95" i="58" s="1"/>
  <c r="AI95" i="58"/>
  <c r="AK95" i="58" s="1"/>
  <c r="AI118" i="24"/>
  <c r="AK118" i="24" s="1"/>
  <c r="AJ118" i="24"/>
  <c r="AL118" i="24" s="1"/>
  <c r="S66" i="32"/>
  <c r="S91" i="32"/>
  <c r="S78" i="32"/>
  <c r="S108" i="32"/>
  <c r="S85" i="32"/>
  <c r="S109" i="32"/>
  <c r="S118" i="32"/>
  <c r="S63" i="32"/>
  <c r="S93" i="32"/>
  <c r="S50" i="32"/>
  <c r="AM151" i="32" s="1"/>
  <c r="L436" i="70" s="1"/>
  <c r="S58" i="32"/>
  <c r="S48" i="32"/>
  <c r="AM145" i="32" s="1"/>
  <c r="L430" i="70" s="1"/>
  <c r="S94" i="32"/>
  <c r="S82" i="32"/>
  <c r="S121" i="32"/>
  <c r="S122" i="32"/>
  <c r="S70" i="32"/>
  <c r="S84" i="32"/>
  <c r="S110" i="32"/>
  <c r="S65" i="32"/>
  <c r="S98" i="32"/>
  <c r="S115" i="32"/>
  <c r="S46" i="32"/>
  <c r="AM137" i="32" s="1"/>
  <c r="L422" i="70" s="1"/>
  <c r="S102" i="32"/>
  <c r="S55" i="32"/>
  <c r="S86" i="32"/>
  <c r="S112" i="32"/>
  <c r="S119" i="32"/>
  <c r="S120" i="32"/>
  <c r="S104" i="32"/>
  <c r="S69" i="32"/>
  <c r="S60" i="32"/>
  <c r="S74" i="32"/>
  <c r="S73" i="32"/>
  <c r="S87" i="32"/>
  <c r="S71" i="32"/>
  <c r="S112" i="31"/>
  <c r="S115" i="31"/>
  <c r="S81" i="31"/>
  <c r="S57" i="31"/>
  <c r="S77" i="31"/>
  <c r="S98" i="31"/>
  <c r="S71" i="31"/>
  <c r="S61" i="31"/>
  <c r="S73" i="31"/>
  <c r="S79" i="31"/>
  <c r="S46" i="31"/>
  <c r="AM139" i="31" s="1"/>
  <c r="L386" i="70" s="1"/>
  <c r="S84" i="31"/>
  <c r="S88" i="31"/>
  <c r="S100" i="31"/>
  <c r="S120" i="31"/>
  <c r="S65" i="31"/>
  <c r="S102" i="31"/>
  <c r="S56" i="31"/>
  <c r="S99" i="31"/>
  <c r="S49" i="31"/>
  <c r="AM150" i="31" s="1"/>
  <c r="L397" i="70" s="1"/>
  <c r="S121" i="31"/>
  <c r="S111" i="31"/>
  <c r="S106" i="31"/>
  <c r="S117" i="31"/>
  <c r="S108" i="31"/>
  <c r="S72" i="31"/>
  <c r="S114" i="31"/>
  <c r="S118" i="31"/>
  <c r="S116" i="31"/>
  <c r="S74" i="31"/>
  <c r="S79" i="30"/>
  <c r="S109" i="30"/>
  <c r="S122" i="30"/>
  <c r="S137" i="30"/>
  <c r="S76" i="30"/>
  <c r="S134" i="30"/>
  <c r="S77" i="30"/>
  <c r="S66" i="30"/>
  <c r="S110" i="30"/>
  <c r="S55" i="30"/>
  <c r="S124" i="30"/>
  <c r="S56" i="30"/>
  <c r="S82" i="30"/>
  <c r="S117" i="30"/>
  <c r="S78" i="30"/>
  <c r="S88" i="30"/>
  <c r="S101" i="30"/>
  <c r="S121" i="30"/>
  <c r="S80" i="30"/>
  <c r="S114" i="30"/>
  <c r="S90" i="30"/>
  <c r="S130" i="30"/>
  <c r="S127" i="30"/>
  <c r="S69" i="30"/>
  <c r="S120" i="30"/>
  <c r="S92" i="30"/>
  <c r="S85" i="30"/>
  <c r="S81" i="30"/>
  <c r="S98" i="30"/>
  <c r="S96" i="30"/>
  <c r="S68" i="30"/>
  <c r="S72" i="30"/>
  <c r="S97" i="30"/>
  <c r="S136" i="30"/>
  <c r="S75" i="30"/>
  <c r="S83" i="30"/>
  <c r="S87" i="30"/>
  <c r="S75" i="27"/>
  <c r="S94" i="27"/>
  <c r="S106" i="27"/>
  <c r="S68" i="27"/>
  <c r="S65" i="27"/>
  <c r="S90" i="27"/>
  <c r="S69" i="27"/>
  <c r="S91" i="27"/>
  <c r="S83" i="27"/>
  <c r="S89" i="27"/>
  <c r="S86" i="27"/>
  <c r="S96" i="27"/>
  <c r="S95" i="27"/>
  <c r="R141" i="26"/>
  <c r="R85" i="26"/>
  <c r="R71" i="26"/>
  <c r="S50" i="27"/>
  <c r="AM152" i="27" s="1"/>
  <c r="L322" i="70" s="1"/>
  <c r="S77" i="27"/>
  <c r="S127" i="27"/>
  <c r="S58" i="27"/>
  <c r="S113" i="27"/>
  <c r="S80" i="27"/>
  <c r="S100" i="27"/>
  <c r="S64" i="27"/>
  <c r="S119" i="27"/>
  <c r="S55" i="27"/>
  <c r="S108" i="27"/>
  <c r="S78" i="27"/>
  <c r="S97" i="27"/>
  <c r="S63" i="27"/>
  <c r="S81" i="27"/>
  <c r="S116" i="27"/>
  <c r="S103" i="27"/>
  <c r="S110" i="27"/>
  <c r="S117" i="27"/>
  <c r="S128" i="27"/>
  <c r="R70" i="26"/>
  <c r="R124" i="26"/>
  <c r="R72" i="26"/>
  <c r="R89" i="26"/>
  <c r="R122" i="26"/>
  <c r="R78" i="26"/>
  <c r="R101" i="26"/>
  <c r="R69" i="26"/>
  <c r="R135" i="26"/>
  <c r="R119" i="26"/>
  <c r="R86" i="26"/>
  <c r="R63" i="26"/>
  <c r="R93" i="26"/>
  <c r="R80" i="26"/>
  <c r="R91" i="26"/>
  <c r="R77" i="26"/>
  <c r="R110" i="26"/>
  <c r="R142" i="26"/>
  <c r="R82" i="26"/>
  <c r="U54" i="25"/>
  <c r="U98" i="25"/>
  <c r="U50" i="25"/>
  <c r="U128" i="25"/>
  <c r="U132" i="25"/>
  <c r="U81" i="25"/>
  <c r="U133" i="25"/>
  <c r="U82" i="25"/>
  <c r="U53" i="25"/>
  <c r="U52" i="25"/>
  <c r="U64" i="25"/>
  <c r="U47" i="25"/>
  <c r="U58" i="25"/>
  <c r="U83" i="25"/>
  <c r="U112" i="25"/>
  <c r="U46" i="25"/>
  <c r="U85" i="25"/>
  <c r="U130" i="25"/>
  <c r="U100" i="25"/>
  <c r="U121" i="25"/>
  <c r="U76" i="25"/>
  <c r="U104" i="25"/>
  <c r="U107" i="25"/>
  <c r="U120" i="25"/>
  <c r="U48" i="25"/>
  <c r="U51" i="25"/>
  <c r="AJ153" i="25" s="1"/>
  <c r="L243" i="70" s="1"/>
  <c r="U103" i="25"/>
  <c r="U69" i="25"/>
  <c r="U126" i="25"/>
  <c r="U63" i="25"/>
  <c r="U122" i="25"/>
  <c r="U74" i="25"/>
  <c r="U56" i="25"/>
  <c r="U65" i="25"/>
  <c r="U110" i="25"/>
  <c r="AP70" i="34"/>
  <c r="AR70" i="34" s="1"/>
  <c r="AP69" i="34"/>
  <c r="AR69" i="34" s="1"/>
  <c r="AQ95" i="34"/>
  <c r="AS95" i="34" s="1"/>
  <c r="AQ101" i="34"/>
  <c r="AS101" i="34" s="1"/>
  <c r="AP129" i="34"/>
  <c r="AR129" i="34" s="1"/>
  <c r="AP149" i="34"/>
  <c r="AR149" i="34" s="1"/>
  <c r="AQ97" i="34"/>
  <c r="AS97" i="34" s="1"/>
  <c r="AQ111" i="34"/>
  <c r="AS111" i="34" s="1"/>
  <c r="AP87" i="34"/>
  <c r="AR87" i="34" s="1"/>
  <c r="AQ145" i="34"/>
  <c r="AS145" i="34" s="1"/>
  <c r="AP112" i="34"/>
  <c r="AR112" i="34" s="1"/>
  <c r="AQ112" i="34"/>
  <c r="AS112" i="34" s="1"/>
  <c r="AP147" i="34"/>
  <c r="AR147" i="34" s="1"/>
  <c r="AQ89" i="34"/>
  <c r="AS89" i="34" s="1"/>
  <c r="AQ114" i="34"/>
  <c r="AS114" i="34" s="1"/>
  <c r="AQ105" i="34"/>
  <c r="AS105" i="34" s="1"/>
  <c r="AP115" i="34"/>
  <c r="AR115" i="34" s="1"/>
  <c r="AP71" i="34"/>
  <c r="AR71" i="34" s="1"/>
  <c r="AQ127" i="34"/>
  <c r="AS127" i="34" s="1"/>
  <c r="AP121" i="34"/>
  <c r="AR121" i="34" s="1"/>
  <c r="AQ83" i="34"/>
  <c r="AS83" i="34" s="1"/>
  <c r="AQ113" i="34"/>
  <c r="AS113" i="34" s="1"/>
  <c r="AP68" i="34"/>
  <c r="AR68" i="34" s="1"/>
  <c r="AQ68" i="34"/>
  <c r="AS68" i="34" s="1"/>
  <c r="AP119" i="34"/>
  <c r="AR119" i="34" s="1"/>
  <c r="AQ81" i="34"/>
  <c r="AS81" i="34" s="1"/>
  <c r="AP133" i="34"/>
  <c r="AR133" i="34" s="1"/>
  <c r="AQ125" i="34"/>
  <c r="AS125" i="34" s="1"/>
  <c r="AP117" i="34"/>
  <c r="AR117" i="34" s="1"/>
  <c r="AQ126" i="34"/>
  <c r="AS126" i="34" s="1"/>
  <c r="AP126" i="34"/>
  <c r="AR126" i="34" s="1"/>
  <c r="AP77" i="34"/>
  <c r="AR77" i="34" s="1"/>
  <c r="AQ93" i="34"/>
  <c r="AS93" i="34" s="1"/>
  <c r="S126" i="22"/>
  <c r="S104" i="22"/>
  <c r="S69" i="22"/>
  <c r="AR76" i="17"/>
  <c r="AT76" i="17" s="1"/>
  <c r="AQ76" i="17"/>
  <c r="AS76" i="17" s="1"/>
  <c r="AQ97" i="17"/>
  <c r="AS97" i="17" s="1"/>
  <c r="AR144" i="17"/>
  <c r="AT144" i="17" s="1"/>
  <c r="AR150" i="17"/>
  <c r="AT150" i="17" s="1"/>
  <c r="AN124" i="19"/>
  <c r="AP124" i="19" s="1"/>
  <c r="AO105" i="19"/>
  <c r="AQ105" i="19" s="1"/>
  <c r="AN105" i="19"/>
  <c r="AP105" i="19" s="1"/>
  <c r="AN113" i="19"/>
  <c r="AP113" i="19" s="1"/>
  <c r="AO113" i="19"/>
  <c r="AQ113" i="19" s="1"/>
  <c r="AO67" i="19"/>
  <c r="AQ67" i="19" s="1"/>
  <c r="AN67" i="19"/>
  <c r="AP67" i="19" s="1"/>
  <c r="AN65" i="19"/>
  <c r="AP65" i="19" s="1"/>
  <c r="AO65" i="19"/>
  <c r="AQ65" i="19" s="1"/>
  <c r="AO59" i="19"/>
  <c r="AQ59" i="19" s="1"/>
  <c r="AN59" i="19"/>
  <c r="AP59" i="19" s="1"/>
  <c r="AO91" i="19"/>
  <c r="AQ91" i="19" s="1"/>
  <c r="AN91" i="19"/>
  <c r="AP91" i="19" s="1"/>
  <c r="AN64" i="19"/>
  <c r="AP64" i="19" s="1"/>
  <c r="AO64" i="19"/>
  <c r="AQ64" i="19" s="1"/>
  <c r="AN99" i="19"/>
  <c r="AP99" i="19" s="1"/>
  <c r="AO99" i="19"/>
  <c r="AQ99" i="19" s="1"/>
  <c r="AN107" i="19"/>
  <c r="AP107" i="19" s="1"/>
  <c r="AO107" i="19"/>
  <c r="AQ107" i="19" s="1"/>
  <c r="AN83" i="19"/>
  <c r="AP83" i="19" s="1"/>
  <c r="AO83" i="19"/>
  <c r="AQ83" i="19" s="1"/>
  <c r="AO123" i="19"/>
  <c r="AQ123" i="19" s="1"/>
  <c r="AN123" i="19"/>
  <c r="AP123" i="19" s="1"/>
  <c r="AO75" i="19"/>
  <c r="AQ75" i="19" s="1"/>
  <c r="AN75" i="19"/>
  <c r="AP75" i="19" s="1"/>
  <c r="AO115" i="19"/>
  <c r="AQ115" i="19" s="1"/>
  <c r="AN115" i="19"/>
  <c r="AP115" i="19" s="1"/>
  <c r="AN128" i="19"/>
  <c r="AP128" i="19" s="1"/>
  <c r="AO128" i="19"/>
  <c r="AQ128" i="19" s="1"/>
  <c r="AS96" i="18"/>
  <c r="AU96" i="18" s="1"/>
  <c r="AS93" i="18"/>
  <c r="AU93" i="18" s="1"/>
  <c r="AS128" i="18"/>
  <c r="AU128" i="18" s="1"/>
  <c r="AR136" i="18"/>
  <c r="AT136" i="18" s="1"/>
  <c r="M2392" i="79" s="1"/>
  <c r="N2392" i="79" s="1"/>
  <c r="AS122" i="18"/>
  <c r="AU122" i="18" s="1"/>
  <c r="AQ78" i="17"/>
  <c r="AS78" i="17" s="1"/>
  <c r="U136" i="17"/>
  <c r="AR104" i="17"/>
  <c r="AT104" i="17" s="1"/>
  <c r="AR102" i="17"/>
  <c r="AT102" i="17" s="1"/>
  <c r="AR86" i="17"/>
  <c r="AT86" i="17" s="1"/>
  <c r="AR113" i="17"/>
  <c r="AT113" i="17" s="1"/>
  <c r="AQ118" i="17"/>
  <c r="AS118" i="17" s="1"/>
  <c r="M1926" i="79" s="1"/>
  <c r="N1926" i="79" s="1"/>
  <c r="AQ74" i="17"/>
  <c r="AS74" i="17" s="1"/>
  <c r="M1882" i="79" s="1"/>
  <c r="N1882" i="79" s="1"/>
  <c r="AR74" i="17"/>
  <c r="AT74" i="17" s="1"/>
  <c r="M1800" i="79" s="1"/>
  <c r="N1800" i="79" s="1"/>
  <c r="AR94" i="17"/>
  <c r="AT94" i="17" s="1"/>
  <c r="AR136" i="17"/>
  <c r="AT136" i="17" s="1"/>
  <c r="M1862" i="79" s="1"/>
  <c r="N1862" i="79" s="1"/>
  <c r="AR142" i="17"/>
  <c r="AT142" i="17" s="1"/>
  <c r="M1868" i="79" s="1"/>
  <c r="N1868" i="79" s="1"/>
  <c r="AQ142" i="17"/>
  <c r="AS142" i="17" s="1"/>
  <c r="M1950" i="79" s="1"/>
  <c r="N1950" i="79" s="1"/>
  <c r="AR152" i="17"/>
  <c r="AT152" i="17" s="1"/>
  <c r="AQ127" i="17"/>
  <c r="AS127" i="17" s="1"/>
  <c r="AQ91" i="17"/>
  <c r="AS91" i="17" s="1"/>
  <c r="AQ111" i="17"/>
  <c r="AS111" i="17" s="1"/>
  <c r="AQ129" i="17"/>
  <c r="AS129" i="17" s="1"/>
  <c r="M1937" i="79" s="1"/>
  <c r="N1937" i="79" s="1"/>
  <c r="AR129" i="17"/>
  <c r="AT129" i="17" s="1"/>
  <c r="M1855" i="79" s="1"/>
  <c r="N1855" i="79" s="1"/>
  <c r="T90" i="16"/>
  <c r="V90" i="16" s="1"/>
  <c r="T88" i="16"/>
  <c r="V88" i="16" s="1"/>
  <c r="U59" i="16"/>
  <c r="U107" i="16"/>
  <c r="V107" i="16" s="1"/>
  <c r="V69" i="16"/>
  <c r="T61" i="16"/>
  <c r="V61" i="16" s="1"/>
  <c r="T85" i="16"/>
  <c r="T80" i="17"/>
  <c r="W133" i="18"/>
  <c r="V134" i="18"/>
  <c r="Q71" i="19"/>
  <c r="U122" i="17"/>
  <c r="U110" i="17"/>
  <c r="V107" i="18"/>
  <c r="R89" i="22"/>
  <c r="Q53" i="30"/>
  <c r="AK145" i="30" s="1"/>
  <c r="J343" i="70" s="1"/>
  <c r="S75" i="32"/>
  <c r="S114" i="32"/>
  <c r="S66" i="27"/>
  <c r="U99" i="25"/>
  <c r="S100" i="32"/>
  <c r="U95" i="25"/>
  <c r="R83" i="26"/>
  <c r="U83" i="17"/>
  <c r="V73" i="18"/>
  <c r="X73" i="18" s="1"/>
  <c r="Q55" i="19"/>
  <c r="W79" i="21"/>
  <c r="T103" i="34"/>
  <c r="U152" i="17"/>
  <c r="V65" i="18"/>
  <c r="V79" i="21"/>
  <c r="T113" i="34"/>
  <c r="S149" i="34"/>
  <c r="R126" i="26"/>
  <c r="S106" i="30"/>
  <c r="U80" i="25"/>
  <c r="S51" i="27"/>
  <c r="AM155" i="27" s="1"/>
  <c r="L325" i="70" s="1"/>
  <c r="S107" i="30"/>
  <c r="R96" i="26"/>
  <c r="T123" i="17"/>
  <c r="T115" i="17"/>
  <c r="V80" i="18"/>
  <c r="V91" i="18"/>
  <c r="W69" i="18"/>
  <c r="W142" i="18"/>
  <c r="W107" i="18"/>
  <c r="V61" i="18"/>
  <c r="V64" i="18"/>
  <c r="X64" i="18" s="1"/>
  <c r="W122" i="18"/>
  <c r="Q50" i="19"/>
  <c r="AM140" i="19" s="1"/>
  <c r="J20" i="70" s="1"/>
  <c r="Q62" i="19"/>
  <c r="W51" i="21"/>
  <c r="V55" i="21"/>
  <c r="X55" i="21" s="1"/>
  <c r="Q49" i="22"/>
  <c r="Q129" i="22"/>
  <c r="S109" i="34"/>
  <c r="P57" i="26"/>
  <c r="R43" i="32"/>
  <c r="AL128" i="32" s="1"/>
  <c r="K413" i="70" s="1"/>
  <c r="S119" i="34"/>
  <c r="S117" i="34"/>
  <c r="S131" i="34"/>
  <c r="T125" i="34"/>
  <c r="T85" i="34"/>
  <c r="S45" i="31"/>
  <c r="AM136" i="31" s="1"/>
  <c r="L383" i="70" s="1"/>
  <c r="S95" i="30"/>
  <c r="S102" i="30"/>
  <c r="S59" i="27"/>
  <c r="S85" i="31"/>
  <c r="U55" i="25"/>
  <c r="S89" i="30"/>
  <c r="S99" i="32"/>
  <c r="S133" i="30"/>
  <c r="S128" i="30"/>
  <c r="S107" i="32"/>
  <c r="S47" i="31"/>
  <c r="AM142" i="31" s="1"/>
  <c r="L389" i="70" s="1"/>
  <c r="R107" i="26"/>
  <c r="S72" i="32"/>
  <c r="U102" i="25"/>
  <c r="S67" i="30"/>
  <c r="S91" i="30"/>
  <c r="U89" i="25"/>
  <c r="U57" i="25"/>
  <c r="W128" i="18"/>
  <c r="W62" i="18"/>
  <c r="Q52" i="19"/>
  <c r="AM150" i="19" s="1"/>
  <c r="J30" i="70" s="1"/>
  <c r="S115" i="34"/>
  <c r="V100" i="18"/>
  <c r="X100" i="18" s="1"/>
  <c r="S99" i="34"/>
  <c r="U86" i="17"/>
  <c r="V142" i="18"/>
  <c r="W78" i="18"/>
  <c r="X78" i="18" s="1"/>
  <c r="W108" i="18"/>
  <c r="X108" i="18" s="1"/>
  <c r="Q87" i="19"/>
  <c r="Q60" i="19"/>
  <c r="V115" i="21"/>
  <c r="S50" i="31"/>
  <c r="AM153" i="31" s="1"/>
  <c r="L400" i="70" s="1"/>
  <c r="S112" i="30"/>
  <c r="S90" i="32"/>
  <c r="S65" i="30"/>
  <c r="S71" i="27"/>
  <c r="R112" i="26"/>
  <c r="S99" i="30"/>
  <c r="S101" i="32"/>
  <c r="S54" i="30"/>
  <c r="S57" i="32"/>
  <c r="S132" i="30"/>
  <c r="S74" i="30"/>
  <c r="R115" i="26"/>
  <c r="S88" i="27"/>
  <c r="R68" i="26"/>
  <c r="AM182" i="26" s="1"/>
  <c r="L302" i="70" s="1"/>
  <c r="S64" i="32"/>
  <c r="R60" i="26"/>
  <c r="S52" i="27"/>
  <c r="S86" i="30"/>
  <c r="S56" i="27"/>
  <c r="S125" i="27"/>
  <c r="S59" i="30"/>
  <c r="AM163" i="30" s="1"/>
  <c r="L361" i="70" s="1"/>
  <c r="U131" i="25"/>
  <c r="S47" i="32"/>
  <c r="AM142" i="32" s="1"/>
  <c r="L427" i="70" s="1"/>
  <c r="S103" i="30"/>
  <c r="R87" i="26"/>
  <c r="S113" i="30"/>
  <c r="U97" i="25"/>
  <c r="S119" i="31"/>
  <c r="S56" i="32"/>
  <c r="S48" i="27"/>
  <c r="AM146" i="27" s="1"/>
  <c r="L316" i="70" s="1"/>
  <c r="S52" i="31"/>
  <c r="AM159" i="31" s="1"/>
  <c r="L406" i="70" s="1"/>
  <c r="S101" i="31"/>
  <c r="S104" i="31"/>
  <c r="S85" i="27"/>
  <c r="U79" i="25"/>
  <c r="S129" i="30"/>
  <c r="U87" i="25"/>
  <c r="T126" i="17"/>
  <c r="Q89" i="22"/>
  <c r="T101" i="34"/>
  <c r="T79" i="34"/>
  <c r="U112" i="17"/>
  <c r="V82" i="18"/>
  <c r="X82" i="18" s="1"/>
  <c r="V75" i="21"/>
  <c r="X75" i="21" s="1"/>
  <c r="V90" i="21"/>
  <c r="X90" i="21" s="1"/>
  <c r="R57" i="22"/>
  <c r="S133" i="34"/>
  <c r="T95" i="34"/>
  <c r="U66" i="25"/>
  <c r="U123" i="17"/>
  <c r="T91" i="17"/>
  <c r="T111" i="17"/>
  <c r="V76" i="18"/>
  <c r="X76" i="18" s="1"/>
  <c r="W70" i="18"/>
  <c r="X70" i="18" s="1"/>
  <c r="W114" i="18"/>
  <c r="X114" i="18" s="1"/>
  <c r="W83" i="21"/>
  <c r="S147" i="34"/>
  <c r="T99" i="17"/>
  <c r="T78" i="17"/>
  <c r="U95" i="17"/>
  <c r="W109" i="18"/>
  <c r="V138" i="18"/>
  <c r="W113" i="18"/>
  <c r="V136" i="18"/>
  <c r="Q54" i="19"/>
  <c r="Q58" i="19"/>
  <c r="S58" i="19" s="1"/>
  <c r="W89" i="21"/>
  <c r="X89" i="21" s="1"/>
  <c r="W65" i="21"/>
  <c r="W87" i="21"/>
  <c r="X87" i="21" s="1"/>
  <c r="Q121" i="22"/>
  <c r="Q91" i="22"/>
  <c r="T89" i="34"/>
  <c r="T97" i="34"/>
  <c r="S87" i="34"/>
  <c r="S141" i="34"/>
  <c r="T135" i="34"/>
  <c r="T145" i="34"/>
  <c r="T83" i="34"/>
  <c r="U133" i="17"/>
  <c r="S62" i="31"/>
  <c r="S66" i="31"/>
  <c r="S82" i="31"/>
  <c r="S83" i="32"/>
  <c r="S90" i="31"/>
  <c r="S70" i="27"/>
  <c r="R99" i="26"/>
  <c r="R90" i="26"/>
  <c r="S82" i="27"/>
  <c r="S61" i="30"/>
  <c r="AM169" i="30" s="1"/>
  <c r="L367" i="70" s="1"/>
  <c r="R134" i="26"/>
  <c r="S97" i="32"/>
  <c r="R138" i="26"/>
  <c r="S47" i="27"/>
  <c r="S70" i="30"/>
  <c r="S72" i="27"/>
  <c r="S116" i="32"/>
  <c r="R117" i="26"/>
  <c r="U103" i="17"/>
  <c r="V121" i="18"/>
  <c r="X121" i="18" s="1"/>
  <c r="V86" i="18"/>
  <c r="S137" i="34"/>
  <c r="U80" i="17"/>
  <c r="V69" i="18"/>
  <c r="V89" i="18"/>
  <c r="Q116" i="19"/>
  <c r="U119" i="17"/>
  <c r="U115" i="17"/>
  <c r="V109" i="18"/>
  <c r="V128" i="21"/>
  <c r="X128" i="21" s="1"/>
  <c r="V111" i="21"/>
  <c r="X111" i="21" s="1"/>
  <c r="R49" i="22"/>
  <c r="AN154" i="22" s="1"/>
  <c r="K107" i="70" s="1"/>
  <c r="T81" i="34"/>
  <c r="T153" i="17"/>
  <c r="V153" i="17" s="1"/>
  <c r="T72" i="17"/>
  <c r="AI158" i="17" s="1"/>
  <c r="H21" i="69" s="1"/>
  <c r="U99" i="17"/>
  <c r="U94" i="17"/>
  <c r="Q76" i="19"/>
  <c r="Q68" i="19"/>
  <c r="Q84" i="19"/>
  <c r="W95" i="21"/>
  <c r="W53" i="21"/>
  <c r="R121" i="22"/>
  <c r="R91" i="22"/>
  <c r="T127" i="34"/>
  <c r="T105" i="34"/>
  <c r="S129" i="34"/>
  <c r="S69" i="34"/>
  <c r="T67" i="34"/>
  <c r="T145" i="17"/>
  <c r="V145" i="17" s="1"/>
  <c r="S80" i="31"/>
  <c r="S122" i="31"/>
  <c r="S105" i="31"/>
  <c r="S106" i="32"/>
  <c r="S105" i="32"/>
  <c r="S76" i="32"/>
  <c r="S75" i="31"/>
  <c r="S53" i="31"/>
  <c r="AM162" i="31" s="1"/>
  <c r="L409" i="70" s="1"/>
  <c r="R81" i="26"/>
  <c r="R106" i="26"/>
  <c r="S123" i="32"/>
  <c r="S111" i="32"/>
  <c r="U60" i="25"/>
  <c r="S70" i="31"/>
  <c r="S67" i="27"/>
  <c r="S57" i="27"/>
  <c r="S89" i="32"/>
  <c r="S125" i="30"/>
  <c r="R128" i="26"/>
  <c r="S92" i="32"/>
  <c r="S76" i="27"/>
  <c r="S84" i="30"/>
  <c r="S45" i="32"/>
  <c r="AM134" i="32" s="1"/>
  <c r="L419" i="70" s="1"/>
  <c r="U75" i="25"/>
  <c r="R75" i="26"/>
  <c r="U77" i="25"/>
  <c r="S81" i="32"/>
  <c r="U72" i="25"/>
  <c r="S138" i="30"/>
  <c r="S63" i="30"/>
  <c r="AM175" i="30" s="1"/>
  <c r="L373" i="70" s="1"/>
  <c r="S64" i="30"/>
  <c r="AM178" i="30" s="1"/>
  <c r="L376" i="70" s="1"/>
  <c r="R123" i="26"/>
  <c r="S84" i="27"/>
  <c r="R67" i="26"/>
  <c r="AM179" i="26" s="1"/>
  <c r="L299" i="70" s="1"/>
  <c r="U93" i="25"/>
  <c r="R133" i="26"/>
  <c r="U113" i="25"/>
  <c r="S116" i="30"/>
  <c r="W125" i="18"/>
  <c r="X125" i="18" s="1"/>
  <c r="T111" i="34"/>
  <c r="T143" i="34"/>
  <c r="S46" i="27"/>
  <c r="U96" i="17"/>
  <c r="W91" i="18"/>
  <c r="Q66" i="19"/>
  <c r="V124" i="21"/>
  <c r="X124" i="21" s="1"/>
  <c r="R129" i="22"/>
  <c r="Q45" i="27"/>
  <c r="U104" i="17"/>
  <c r="T95" i="17"/>
  <c r="V144" i="18"/>
  <c r="W81" i="18"/>
  <c r="U139" i="17"/>
  <c r="U79" i="17"/>
  <c r="W74" i="18"/>
  <c r="V93" i="21"/>
  <c r="Q97" i="22"/>
  <c r="S67" i="34"/>
  <c r="T137" i="17"/>
  <c r="S62" i="32"/>
  <c r="S96" i="32"/>
  <c r="S97" i="31"/>
  <c r="S115" i="30"/>
  <c r="S59" i="31"/>
  <c r="S68" i="31"/>
  <c r="S114" i="27"/>
  <c r="S123" i="30"/>
  <c r="S96" i="31"/>
  <c r="S48" i="31"/>
  <c r="AM147" i="31" s="1"/>
  <c r="L394" i="70" s="1"/>
  <c r="S64" i="31"/>
  <c r="R130" i="26"/>
  <c r="S104" i="27"/>
  <c r="R109" i="26"/>
  <c r="U62" i="25"/>
  <c r="S112" i="27"/>
  <c r="V49" i="21"/>
  <c r="X49" i="21" s="1"/>
  <c r="Q57" i="22"/>
  <c r="S121" i="34"/>
  <c r="U88" i="17"/>
  <c r="W80" i="18"/>
  <c r="V90" i="18"/>
  <c r="X90" i="18" s="1"/>
  <c r="W63" i="21"/>
  <c r="Q43" i="32"/>
  <c r="AK128" i="32" s="1"/>
  <c r="J413" i="70" s="1"/>
  <c r="U107" i="17"/>
  <c r="T87" i="17"/>
  <c r="W138" i="18"/>
  <c r="W94" i="18"/>
  <c r="V74" i="18"/>
  <c r="T134" i="17"/>
  <c r="T75" i="17"/>
  <c r="V77" i="18"/>
  <c r="W144" i="18"/>
  <c r="V94" i="18"/>
  <c r="W72" i="18"/>
  <c r="W93" i="18"/>
  <c r="V97" i="18"/>
  <c r="X97" i="18" s="1"/>
  <c r="Q79" i="19"/>
  <c r="U144" i="17"/>
  <c r="T139" i="17"/>
  <c r="U75" i="17"/>
  <c r="U102" i="17"/>
  <c r="U150" i="17"/>
  <c r="W77" i="18"/>
  <c r="V133" i="18"/>
  <c r="W85" i="18"/>
  <c r="W132" i="18"/>
  <c r="W86" i="18"/>
  <c r="V145" i="18"/>
  <c r="X145" i="18" s="1"/>
  <c r="V118" i="18"/>
  <c r="X118" i="18" s="1"/>
  <c r="V110" i="18"/>
  <c r="W96" i="18"/>
  <c r="Q124" i="19"/>
  <c r="Q56" i="19"/>
  <c r="AM161" i="19" s="1"/>
  <c r="J41" i="70" s="1"/>
  <c r="Q92" i="19"/>
  <c r="Q100" i="19"/>
  <c r="V74" i="21"/>
  <c r="X74" i="21" s="1"/>
  <c r="R97" i="22"/>
  <c r="S77" i="34"/>
  <c r="S71" i="34"/>
  <c r="T93" i="34"/>
  <c r="T122" i="17"/>
  <c r="T100" i="17"/>
  <c r="V100" i="17" s="1"/>
  <c r="U137" i="17"/>
  <c r="S113" i="32"/>
  <c r="S103" i="32"/>
  <c r="S94" i="31"/>
  <c r="S62" i="30"/>
  <c r="AM172" i="30" s="1"/>
  <c r="L370" i="70" s="1"/>
  <c r="S111" i="30"/>
  <c r="U108" i="25"/>
  <c r="R62" i="26"/>
  <c r="AM164" i="26" s="1"/>
  <c r="L284" i="70" s="1"/>
  <c r="S62" i="27"/>
  <c r="S131" i="30"/>
  <c r="S61" i="32"/>
  <c r="R125" i="26"/>
  <c r="S111" i="27"/>
  <c r="S121" i="27"/>
  <c r="S68" i="32"/>
  <c r="S53" i="27"/>
  <c r="S95" i="31"/>
  <c r="S107" i="31"/>
  <c r="S54" i="31"/>
  <c r="R108" i="26"/>
  <c r="S93" i="30"/>
  <c r="S123" i="27"/>
  <c r="S100" i="30"/>
  <c r="U115" i="25"/>
  <c r="U91" i="25"/>
  <c r="R79" i="26"/>
  <c r="U111" i="25"/>
  <c r="S123" i="31"/>
  <c r="S88" i="32"/>
  <c r="U96" i="25"/>
  <c r="U59" i="25"/>
  <c r="S98" i="27"/>
  <c r="U92" i="25"/>
  <c r="U134" i="25"/>
  <c r="R65" i="26"/>
  <c r="AM173" i="26" s="1"/>
  <c r="L293" i="70" s="1"/>
  <c r="S105" i="27"/>
  <c r="U105" i="25"/>
  <c r="U119" i="25"/>
  <c r="S109" i="31"/>
  <c r="U123" i="25"/>
  <c r="S79" i="27"/>
  <c r="S76" i="31"/>
  <c r="U124" i="25"/>
  <c r="S95" i="32"/>
  <c r="U114" i="25"/>
  <c r="U101" i="25"/>
  <c r="U46" i="16"/>
  <c r="T46" i="16"/>
  <c r="Q22" i="13"/>
  <c r="P19" i="37" s="1"/>
  <c r="Q62" i="13"/>
  <c r="P59" i="37" s="1"/>
  <c r="Q30" i="13"/>
  <c r="P27" i="37" s="1"/>
  <c r="AN277" i="8"/>
  <c r="AM277" i="8"/>
  <c r="W275" i="11"/>
  <c r="AN235" i="8"/>
  <c r="AM235" i="8"/>
  <c r="W233" i="11"/>
  <c r="W315" i="11"/>
  <c r="AN317" i="8"/>
  <c r="AM317" i="8"/>
  <c r="AM278" i="8"/>
  <c r="W276" i="11"/>
  <c r="AN278" i="8"/>
  <c r="AN241" i="8"/>
  <c r="AM241" i="8"/>
  <c r="W239" i="11"/>
  <c r="AN297" i="8"/>
  <c r="W295" i="11"/>
  <c r="AM297" i="8"/>
  <c r="AN255" i="8"/>
  <c r="W253" i="11"/>
  <c r="AM255" i="8"/>
  <c r="W227" i="11"/>
  <c r="AN229" i="8"/>
  <c r="AM229" i="8"/>
  <c r="W307" i="11"/>
  <c r="AN309" i="8"/>
  <c r="AM309" i="8"/>
  <c r="AN274" i="8"/>
  <c r="AM274" i="8"/>
  <c r="W272" i="11"/>
  <c r="W278" i="11"/>
  <c r="AN280" i="8"/>
  <c r="AM280" i="8"/>
  <c r="AM238" i="8"/>
  <c r="AN238" i="8"/>
  <c r="W236" i="11"/>
  <c r="W197" i="11"/>
  <c r="AM199" i="8"/>
  <c r="AN199" i="8"/>
  <c r="AN182" i="8"/>
  <c r="W180" i="11"/>
  <c r="AM182" i="8"/>
  <c r="AM166" i="8"/>
  <c r="W164" i="11"/>
  <c r="AN166" i="8"/>
  <c r="W147" i="11"/>
  <c r="AN149" i="8"/>
  <c r="AM149" i="8"/>
  <c r="AN132" i="8"/>
  <c r="W130" i="11"/>
  <c r="AM132" i="8"/>
  <c r="AN119" i="8"/>
  <c r="AM119" i="8"/>
  <c r="W117" i="11"/>
  <c r="AM111" i="8"/>
  <c r="AN111" i="8"/>
  <c r="W109" i="11"/>
  <c r="AN102" i="8"/>
  <c r="AM102" i="8"/>
  <c r="W100" i="11"/>
  <c r="W92" i="11"/>
  <c r="AN94" i="8"/>
  <c r="AM94" i="8"/>
  <c r="W200" i="11"/>
  <c r="AN202" i="8"/>
  <c r="AM202" i="8"/>
  <c r="AN187" i="8"/>
  <c r="W185" i="11"/>
  <c r="AM187" i="8"/>
  <c r="AM171" i="8"/>
  <c r="AN171" i="8"/>
  <c r="W169" i="11"/>
  <c r="AN156" i="8"/>
  <c r="W154" i="11"/>
  <c r="AM156" i="8"/>
  <c r="AN141" i="8"/>
  <c r="W139" i="11"/>
  <c r="AM141" i="8"/>
  <c r="AM124" i="8"/>
  <c r="W122" i="11"/>
  <c r="AN124" i="8"/>
  <c r="AN82" i="8"/>
  <c r="W80" i="11"/>
  <c r="AM82" i="8"/>
  <c r="AN74" i="8"/>
  <c r="W72" i="11"/>
  <c r="AM74" i="8"/>
  <c r="AM66" i="8"/>
  <c r="W64" i="11"/>
  <c r="AN66" i="8"/>
  <c r="AM58" i="8"/>
  <c r="AN58" i="8"/>
  <c r="W56" i="11"/>
  <c r="AM50" i="8"/>
  <c r="AN50" i="8"/>
  <c r="W48" i="11"/>
  <c r="AM42" i="8"/>
  <c r="W40" i="11"/>
  <c r="AN42" i="8"/>
  <c r="AM34" i="8"/>
  <c r="AN34" i="8"/>
  <c r="W32" i="11"/>
  <c r="AM26" i="8"/>
  <c r="AN26" i="8"/>
  <c r="W24" i="11"/>
  <c r="V236" i="11"/>
  <c r="AO238" i="8"/>
  <c r="M217" i="79" s="1"/>
  <c r="N217" i="79" s="1"/>
  <c r="AO253" i="8"/>
  <c r="M232" i="79" s="1"/>
  <c r="N232" i="79" s="1"/>
  <c r="V251" i="11"/>
  <c r="AO243" i="8"/>
  <c r="M222" i="79" s="1"/>
  <c r="N222" i="79" s="1"/>
  <c r="V241" i="11"/>
  <c r="V230" i="11"/>
  <c r="AO232" i="8"/>
  <c r="M211" i="79" s="1"/>
  <c r="N211" i="79" s="1"/>
  <c r="AO175" i="8"/>
  <c r="M154" i="79" s="1"/>
  <c r="N154" i="79" s="1"/>
  <c r="V173" i="11"/>
  <c r="AO135" i="8"/>
  <c r="M114" i="79" s="1"/>
  <c r="N114" i="79" s="1"/>
  <c r="V133" i="11"/>
  <c r="AO95" i="8"/>
  <c r="M74" i="79" s="1"/>
  <c r="N74" i="79" s="1"/>
  <c r="V93" i="11"/>
  <c r="AO80" i="8"/>
  <c r="M59" i="79" s="1"/>
  <c r="N59" i="79" s="1"/>
  <c r="V78" i="11"/>
  <c r="V38" i="11"/>
  <c r="AO40" i="8"/>
  <c r="M19" i="79" s="1"/>
  <c r="N19" i="79" s="1"/>
  <c r="AN249" i="8"/>
  <c r="AM249" i="8"/>
  <c r="W247" i="11"/>
  <c r="AN283" i="8"/>
  <c r="AM283" i="8"/>
  <c r="W281" i="11"/>
  <c r="AN203" i="8"/>
  <c r="AM203" i="8"/>
  <c r="W201" i="11"/>
  <c r="W134" i="11"/>
  <c r="AN136" i="8"/>
  <c r="AM136" i="8"/>
  <c r="W94" i="11"/>
  <c r="AM96" i="8"/>
  <c r="AN96" i="8"/>
  <c r="W204" i="11"/>
  <c r="AM206" i="8"/>
  <c r="AN206" i="8"/>
  <c r="AN144" i="8"/>
  <c r="AM144" i="8"/>
  <c r="W142" i="11"/>
  <c r="AM84" i="8"/>
  <c r="AN84" i="8"/>
  <c r="W82" i="11"/>
  <c r="AM52" i="8"/>
  <c r="AN52" i="8"/>
  <c r="W50" i="11"/>
  <c r="AO214" i="8"/>
  <c r="M193" i="79" s="1"/>
  <c r="N193" i="79" s="1"/>
  <c r="V212" i="11"/>
  <c r="V232" i="11"/>
  <c r="AO234" i="8"/>
  <c r="M213" i="79" s="1"/>
  <c r="N213" i="79" s="1"/>
  <c r="AO218" i="8"/>
  <c r="M197" i="79" s="1"/>
  <c r="N197" i="79" s="1"/>
  <c r="V216" i="11"/>
  <c r="AO211" i="8"/>
  <c r="M190" i="79" s="1"/>
  <c r="N190" i="79" s="1"/>
  <c r="V209" i="11"/>
  <c r="AO158" i="8"/>
  <c r="M137" i="79" s="1"/>
  <c r="N137" i="79" s="1"/>
  <c r="V156" i="11"/>
  <c r="AO126" i="8"/>
  <c r="M105" i="79" s="1"/>
  <c r="N105" i="79" s="1"/>
  <c r="V124" i="11"/>
  <c r="V92" i="11"/>
  <c r="AO94" i="8"/>
  <c r="M73" i="79" s="1"/>
  <c r="N73" i="79" s="1"/>
  <c r="AO55" i="8"/>
  <c r="M34" i="79" s="1"/>
  <c r="N34" i="79" s="1"/>
  <c r="V53" i="11"/>
  <c r="AM282" i="8"/>
  <c r="AN282" i="8"/>
  <c r="W280" i="11"/>
  <c r="AM301" i="8"/>
  <c r="W299" i="11"/>
  <c r="AN301" i="8"/>
  <c r="W312" i="11"/>
  <c r="AN314" i="8"/>
  <c r="AM314" i="8"/>
  <c r="AN284" i="8"/>
  <c r="W282" i="11"/>
  <c r="AM284" i="8"/>
  <c r="AN184" i="8"/>
  <c r="W182" i="11"/>
  <c r="AM184" i="8"/>
  <c r="AM134" i="8"/>
  <c r="W132" i="11"/>
  <c r="AN134" i="8"/>
  <c r="AM95" i="8"/>
  <c r="AN95" i="8"/>
  <c r="W93" i="11"/>
  <c r="W187" i="11"/>
  <c r="AN189" i="8"/>
  <c r="AM189" i="8"/>
  <c r="W140" i="11"/>
  <c r="AM142" i="8"/>
  <c r="AN142" i="8"/>
  <c r="AN75" i="8"/>
  <c r="W73" i="11"/>
  <c r="AM75" i="8"/>
  <c r="W57" i="11"/>
  <c r="AN59" i="8"/>
  <c r="AM59" i="8"/>
  <c r="W33" i="11"/>
  <c r="AM35" i="8"/>
  <c r="AN35" i="8"/>
  <c r="V299" i="11"/>
  <c r="AO301" i="8"/>
  <c r="M280" i="79" s="1"/>
  <c r="N280" i="79" s="1"/>
  <c r="AO315" i="8"/>
  <c r="M294" i="79" s="1"/>
  <c r="N294" i="79" s="1"/>
  <c r="V313" i="11"/>
  <c r="V206" i="11"/>
  <c r="AO208" i="8"/>
  <c r="M187" i="79" s="1"/>
  <c r="N187" i="79" s="1"/>
  <c r="AO235" i="8"/>
  <c r="M214" i="79" s="1"/>
  <c r="N214" i="79" s="1"/>
  <c r="V233" i="11"/>
  <c r="AO259" i="8"/>
  <c r="M238" i="79" s="1"/>
  <c r="N238" i="79" s="1"/>
  <c r="V257" i="11"/>
  <c r="AO165" i="8"/>
  <c r="M144" i="79" s="1"/>
  <c r="N144" i="79" s="1"/>
  <c r="V163" i="11"/>
  <c r="AO141" i="8"/>
  <c r="M120" i="79" s="1"/>
  <c r="N120" i="79" s="1"/>
  <c r="V139" i="11"/>
  <c r="AO117" i="8"/>
  <c r="M96" i="79" s="1"/>
  <c r="N96" i="79" s="1"/>
  <c r="V115" i="11"/>
  <c r="AO101" i="8"/>
  <c r="M80" i="79" s="1"/>
  <c r="N80" i="79" s="1"/>
  <c r="V99" i="11"/>
  <c r="AO86" i="8"/>
  <c r="M65" i="79" s="1"/>
  <c r="N65" i="79" s="1"/>
  <c r="V84" i="11"/>
  <c r="V60" i="11"/>
  <c r="AO62" i="8"/>
  <c r="M41" i="79" s="1"/>
  <c r="N41" i="79" s="1"/>
  <c r="AO38" i="8"/>
  <c r="M17" i="79" s="1"/>
  <c r="N17" i="79" s="1"/>
  <c r="V36" i="11"/>
  <c r="AO270" i="8"/>
  <c r="M249" i="79" s="1"/>
  <c r="N249" i="79" s="1"/>
  <c r="V268" i="11"/>
  <c r="V196" i="11"/>
  <c r="AO198" i="8"/>
  <c r="M177" i="79" s="1"/>
  <c r="N177" i="79" s="1"/>
  <c r="AO269" i="8"/>
  <c r="M248" i="79" s="1"/>
  <c r="N248" i="79" s="1"/>
  <c r="V267" i="11"/>
  <c r="V294" i="11"/>
  <c r="AO296" i="8"/>
  <c r="M275" i="79" s="1"/>
  <c r="N275" i="79" s="1"/>
  <c r="AO257" i="8"/>
  <c r="M236" i="79" s="1"/>
  <c r="N236" i="79" s="1"/>
  <c r="V255" i="11"/>
  <c r="AO225" i="8"/>
  <c r="M204" i="79" s="1"/>
  <c r="N204" i="79" s="1"/>
  <c r="V223" i="11"/>
  <c r="AO310" i="8"/>
  <c r="M289" i="79" s="1"/>
  <c r="N289" i="79" s="1"/>
  <c r="V308" i="11"/>
  <c r="AO278" i="8"/>
  <c r="M257" i="79" s="1"/>
  <c r="N257" i="79" s="1"/>
  <c r="V276" i="11"/>
  <c r="AO241" i="8"/>
  <c r="M220" i="79" s="1"/>
  <c r="N220" i="79" s="1"/>
  <c r="V239" i="11"/>
  <c r="V190" i="11"/>
  <c r="AO192" i="8"/>
  <c r="M171" i="79" s="1"/>
  <c r="N171" i="79" s="1"/>
  <c r="V296" i="11"/>
  <c r="AO298" i="8"/>
  <c r="M277" i="79" s="1"/>
  <c r="N277" i="79" s="1"/>
  <c r="AO263" i="8"/>
  <c r="M242" i="79" s="1"/>
  <c r="N242" i="79" s="1"/>
  <c r="V261" i="11"/>
  <c r="AO231" i="8"/>
  <c r="M210" i="79" s="1"/>
  <c r="N210" i="79" s="1"/>
  <c r="V229" i="11"/>
  <c r="AO195" i="8"/>
  <c r="M174" i="79" s="1"/>
  <c r="N174" i="79" s="1"/>
  <c r="V193" i="11"/>
  <c r="AO292" i="8"/>
  <c r="M271" i="79" s="1"/>
  <c r="N271" i="79" s="1"/>
  <c r="V290" i="11"/>
  <c r="AO255" i="8"/>
  <c r="M234" i="79" s="1"/>
  <c r="N234" i="79" s="1"/>
  <c r="V253" i="11"/>
  <c r="AO220" i="8"/>
  <c r="M199" i="79" s="1"/>
  <c r="N199" i="79" s="1"/>
  <c r="V218" i="11"/>
  <c r="AO180" i="8"/>
  <c r="M159" i="79" s="1"/>
  <c r="N159" i="79" s="1"/>
  <c r="V178" i="11"/>
  <c r="AO172" i="8"/>
  <c r="M151" i="79" s="1"/>
  <c r="N151" i="79" s="1"/>
  <c r="V170" i="11"/>
  <c r="AO164" i="8"/>
  <c r="M143" i="79" s="1"/>
  <c r="N143" i="79" s="1"/>
  <c r="V162" i="11"/>
  <c r="AO156" i="8"/>
  <c r="M135" i="79" s="1"/>
  <c r="N135" i="79" s="1"/>
  <c r="V154" i="11"/>
  <c r="AO148" i="8"/>
  <c r="M127" i="79" s="1"/>
  <c r="N127" i="79" s="1"/>
  <c r="V146" i="11"/>
  <c r="AO140" i="8"/>
  <c r="M119" i="79" s="1"/>
  <c r="N119" i="79" s="1"/>
  <c r="V138" i="11"/>
  <c r="AO132" i="8"/>
  <c r="M111" i="79" s="1"/>
  <c r="N111" i="79" s="1"/>
  <c r="V130" i="11"/>
  <c r="AO124" i="8"/>
  <c r="M103" i="79" s="1"/>
  <c r="N103" i="79" s="1"/>
  <c r="V122" i="11"/>
  <c r="V114" i="11"/>
  <c r="AO116" i="8"/>
  <c r="M95" i="79" s="1"/>
  <c r="N95" i="79" s="1"/>
  <c r="V106" i="11"/>
  <c r="AO108" i="8"/>
  <c r="M87" i="79" s="1"/>
  <c r="N87" i="79" s="1"/>
  <c r="AO100" i="8"/>
  <c r="M79" i="79" s="1"/>
  <c r="N79" i="79" s="1"/>
  <c r="V98" i="11"/>
  <c r="V90" i="11"/>
  <c r="AO92" i="8"/>
  <c r="M71" i="79" s="1"/>
  <c r="N71" i="79" s="1"/>
  <c r="V83" i="11"/>
  <c r="AO85" i="8"/>
  <c r="M64" i="79" s="1"/>
  <c r="N64" i="79" s="1"/>
  <c r="V75" i="11"/>
  <c r="AO77" i="8"/>
  <c r="M56" i="79" s="1"/>
  <c r="N56" i="79" s="1"/>
  <c r="V67" i="11"/>
  <c r="AO69" i="8"/>
  <c r="M48" i="79" s="1"/>
  <c r="N48" i="79" s="1"/>
  <c r="V59" i="11"/>
  <c r="AO61" i="8"/>
  <c r="M40" i="79" s="1"/>
  <c r="N40" i="79" s="1"/>
  <c r="AO53" i="8"/>
  <c r="M32" i="79" s="1"/>
  <c r="N32" i="79" s="1"/>
  <c r="V51" i="11"/>
  <c r="AO45" i="8"/>
  <c r="M24" i="79" s="1"/>
  <c r="N24" i="79" s="1"/>
  <c r="V43" i="11"/>
  <c r="V35" i="11"/>
  <c r="AO37" i="8"/>
  <c r="M16" i="79" s="1"/>
  <c r="N16" i="79" s="1"/>
  <c r="V27" i="11"/>
  <c r="AO29" i="8"/>
  <c r="M8" i="79" s="1"/>
  <c r="N8" i="79" s="1"/>
  <c r="W268" i="11"/>
  <c r="AM270" i="8"/>
  <c r="AN270" i="8"/>
  <c r="AM233" i="8"/>
  <c r="W231" i="11"/>
  <c r="AN233" i="8"/>
  <c r="AM312" i="8"/>
  <c r="W310" i="11"/>
  <c r="AN312" i="8"/>
  <c r="AM273" i="8"/>
  <c r="AN273" i="8"/>
  <c r="W271" i="11"/>
  <c r="AM236" i="8"/>
  <c r="W234" i="11"/>
  <c r="AN236" i="8"/>
  <c r="AN291" i="8"/>
  <c r="W289" i="11"/>
  <c r="AM291" i="8"/>
  <c r="AM250" i="8"/>
  <c r="AN250" i="8"/>
  <c r="W248" i="11"/>
  <c r="AN227" i="8"/>
  <c r="AM227" i="8"/>
  <c r="W225" i="11"/>
  <c r="AN304" i="8"/>
  <c r="AM304" i="8"/>
  <c r="W302" i="11"/>
  <c r="AM269" i="8"/>
  <c r="W267" i="11"/>
  <c r="AN269" i="8"/>
  <c r="AN313" i="8"/>
  <c r="W311" i="11"/>
  <c r="AM313" i="8"/>
  <c r="AN275" i="8"/>
  <c r="AM275" i="8"/>
  <c r="W273" i="11"/>
  <c r="AN213" i="8"/>
  <c r="W211" i="11"/>
  <c r="AM213" i="8"/>
  <c r="AN197" i="8"/>
  <c r="AM197" i="8"/>
  <c r="W195" i="11"/>
  <c r="AN180" i="8"/>
  <c r="AM180" i="8"/>
  <c r="W178" i="11"/>
  <c r="W162" i="11"/>
  <c r="AM164" i="8"/>
  <c r="AN164" i="8"/>
  <c r="AN147" i="8"/>
  <c r="W145" i="11"/>
  <c r="AM147" i="8"/>
  <c r="AM131" i="8"/>
  <c r="W129" i="11"/>
  <c r="AN131" i="8"/>
  <c r="W116" i="11"/>
  <c r="AM118" i="8"/>
  <c r="AN118" i="8"/>
  <c r="AM110" i="8"/>
  <c r="AN110" i="8"/>
  <c r="W108" i="11"/>
  <c r="AM101" i="8"/>
  <c r="AN101" i="8"/>
  <c r="W99" i="11"/>
  <c r="AN93" i="8"/>
  <c r="W91" i="11"/>
  <c r="AM93" i="8"/>
  <c r="AM216" i="8"/>
  <c r="W214" i="11"/>
  <c r="AN216" i="8"/>
  <c r="AM200" i="8"/>
  <c r="AN200" i="8"/>
  <c r="W198" i="11"/>
  <c r="AN185" i="8"/>
  <c r="AM185" i="8"/>
  <c r="W183" i="11"/>
  <c r="W167" i="11"/>
  <c r="AN169" i="8"/>
  <c r="AM169" i="8"/>
  <c r="W152" i="11"/>
  <c r="AM154" i="8"/>
  <c r="AN154" i="8"/>
  <c r="W137" i="11"/>
  <c r="AN139" i="8"/>
  <c r="AM139" i="8"/>
  <c r="AM121" i="8"/>
  <c r="AN121" i="8"/>
  <c r="W119" i="11"/>
  <c r="W79" i="11"/>
  <c r="AM81" i="8"/>
  <c r="AN81" i="8"/>
  <c r="AM73" i="8"/>
  <c r="AN73" i="8"/>
  <c r="W71" i="11"/>
  <c r="W63" i="11"/>
  <c r="AM65" i="8"/>
  <c r="AN65" i="8"/>
  <c r="AM57" i="8"/>
  <c r="AN57" i="8"/>
  <c r="W55" i="11"/>
  <c r="AN49" i="8"/>
  <c r="W47" i="11"/>
  <c r="AM49" i="8"/>
  <c r="W39" i="11"/>
  <c r="AM41" i="8"/>
  <c r="AN41" i="8"/>
  <c r="AN33" i="8"/>
  <c r="W31" i="11"/>
  <c r="AM33" i="8"/>
  <c r="W23" i="11"/>
  <c r="AM25" i="8"/>
  <c r="AN25" i="8"/>
  <c r="AO295" i="8"/>
  <c r="M274" i="79" s="1"/>
  <c r="N274" i="79" s="1"/>
  <c r="V293" i="11"/>
  <c r="V289" i="11"/>
  <c r="AO291" i="8"/>
  <c r="M270" i="79" s="1"/>
  <c r="N270" i="79" s="1"/>
  <c r="AO199" i="8"/>
  <c r="M178" i="79" s="1"/>
  <c r="N178" i="79" s="1"/>
  <c r="V197" i="11"/>
  <c r="AO196" i="8"/>
  <c r="M175" i="79" s="1"/>
  <c r="N175" i="79" s="1"/>
  <c r="V194" i="11"/>
  <c r="AO183" i="8"/>
  <c r="M162" i="79" s="1"/>
  <c r="N162" i="79" s="1"/>
  <c r="V181" i="11"/>
  <c r="AO143" i="8"/>
  <c r="M122" i="79" s="1"/>
  <c r="N122" i="79" s="1"/>
  <c r="V141" i="11"/>
  <c r="V101" i="11"/>
  <c r="AO103" i="8"/>
  <c r="M82" i="79" s="1"/>
  <c r="N82" i="79" s="1"/>
  <c r="V62" i="11"/>
  <c r="AO64" i="8"/>
  <c r="M43" i="79" s="1"/>
  <c r="N43" i="79" s="1"/>
  <c r="AM290" i="8"/>
  <c r="W288" i="11"/>
  <c r="AN290" i="8"/>
  <c r="AN306" i="8"/>
  <c r="W304" i="11"/>
  <c r="AM306" i="8"/>
  <c r="AN289" i="8"/>
  <c r="AM289" i="8"/>
  <c r="W287" i="11"/>
  <c r="AN153" i="8"/>
  <c r="AM153" i="8"/>
  <c r="W151" i="11"/>
  <c r="AN88" i="8"/>
  <c r="AM88" i="8"/>
  <c r="W86" i="11"/>
  <c r="AN190" i="8"/>
  <c r="AM190" i="8"/>
  <c r="W188" i="11"/>
  <c r="AM128" i="8"/>
  <c r="W126" i="11"/>
  <c r="AN128" i="8"/>
  <c r="AN44" i="8"/>
  <c r="W42" i="11"/>
  <c r="AM44" i="8"/>
  <c r="V286" i="11"/>
  <c r="AO288" i="8"/>
  <c r="M267" i="79" s="1"/>
  <c r="N267" i="79" s="1"/>
  <c r="AO185" i="8"/>
  <c r="M164" i="79" s="1"/>
  <c r="N164" i="79" s="1"/>
  <c r="V183" i="11"/>
  <c r="AO309" i="8"/>
  <c r="M288" i="79" s="1"/>
  <c r="N288" i="79" s="1"/>
  <c r="V307" i="11"/>
  <c r="V301" i="11"/>
  <c r="AO303" i="8"/>
  <c r="M282" i="79" s="1"/>
  <c r="N282" i="79" s="1"/>
  <c r="V164" i="11"/>
  <c r="AO166" i="8"/>
  <c r="M145" i="79" s="1"/>
  <c r="N145" i="79" s="1"/>
  <c r="AO134" i="8"/>
  <c r="M113" i="79" s="1"/>
  <c r="N113" i="79" s="1"/>
  <c r="V132" i="11"/>
  <c r="V45" i="11"/>
  <c r="AO47" i="8"/>
  <c r="M26" i="79" s="1"/>
  <c r="N26" i="79" s="1"/>
  <c r="AN285" i="8"/>
  <c r="AM285" i="8"/>
  <c r="W283" i="11"/>
  <c r="AN244" i="8"/>
  <c r="AM244" i="8"/>
  <c r="W242" i="11"/>
  <c r="AN279" i="8"/>
  <c r="W277" i="11"/>
  <c r="AM279" i="8"/>
  <c r="AN201" i="8"/>
  <c r="AM201" i="8"/>
  <c r="W199" i="11"/>
  <c r="AN151" i="8"/>
  <c r="W149" i="11"/>
  <c r="AM151" i="8"/>
  <c r="W101" i="11"/>
  <c r="AM103" i="8"/>
  <c r="AN103" i="8"/>
  <c r="AM204" i="8"/>
  <c r="AN204" i="8"/>
  <c r="W202" i="11"/>
  <c r="W155" i="11"/>
  <c r="AN157" i="8"/>
  <c r="AM157" i="8"/>
  <c r="AN67" i="8"/>
  <c r="W65" i="11"/>
  <c r="AM67" i="8"/>
  <c r="AN43" i="8"/>
  <c r="W41" i="11"/>
  <c r="AM43" i="8"/>
  <c r="P24" i="37"/>
  <c r="V278" i="11"/>
  <c r="AO280" i="8"/>
  <c r="M259" i="79" s="1"/>
  <c r="N259" i="79" s="1"/>
  <c r="AO230" i="8"/>
  <c r="M209" i="79" s="1"/>
  <c r="N209" i="79" s="1"/>
  <c r="V228" i="11"/>
  <c r="AO246" i="8"/>
  <c r="M225" i="79" s="1"/>
  <c r="N225" i="79" s="1"/>
  <c r="V244" i="11"/>
  <c r="V265" i="11"/>
  <c r="AO267" i="8"/>
  <c r="M246" i="79" s="1"/>
  <c r="N246" i="79" s="1"/>
  <c r="AO299" i="8"/>
  <c r="M278" i="79" s="1"/>
  <c r="N278" i="79" s="1"/>
  <c r="V297" i="11"/>
  <c r="AO173" i="8"/>
  <c r="M152" i="79" s="1"/>
  <c r="N152" i="79" s="1"/>
  <c r="V171" i="11"/>
  <c r="V147" i="11"/>
  <c r="AO149" i="8"/>
  <c r="M128" i="79" s="1"/>
  <c r="N128" i="79" s="1"/>
  <c r="AO125" i="8"/>
  <c r="M104" i="79" s="1"/>
  <c r="N104" i="79" s="1"/>
  <c r="V123" i="11"/>
  <c r="AO70" i="8"/>
  <c r="M49" i="79" s="1"/>
  <c r="N49" i="79" s="1"/>
  <c r="V68" i="11"/>
  <c r="V52" i="11"/>
  <c r="AO54" i="8"/>
  <c r="M33" i="79" s="1"/>
  <c r="N33" i="79" s="1"/>
  <c r="V28" i="11"/>
  <c r="AO30" i="8"/>
  <c r="M9" i="79" s="1"/>
  <c r="N9" i="79" s="1"/>
  <c r="AO213" i="8"/>
  <c r="M192" i="79" s="1"/>
  <c r="N192" i="79" s="1"/>
  <c r="V211" i="11"/>
  <c r="AO190" i="8"/>
  <c r="M169" i="79" s="1"/>
  <c r="N169" i="79" s="1"/>
  <c r="V188" i="11"/>
  <c r="V246" i="11"/>
  <c r="AO248" i="8"/>
  <c r="M227" i="79" s="1"/>
  <c r="N227" i="79" s="1"/>
  <c r="AO290" i="8"/>
  <c r="M269" i="79" s="1"/>
  <c r="N269" i="79" s="1"/>
  <c r="V288" i="11"/>
  <c r="V252" i="11"/>
  <c r="AO254" i="8"/>
  <c r="M233" i="79" s="1"/>
  <c r="N233" i="79" s="1"/>
  <c r="AO219" i="8"/>
  <c r="M198" i="79" s="1"/>
  <c r="N198" i="79" s="1"/>
  <c r="V217" i="11"/>
  <c r="V303" i="11"/>
  <c r="AO305" i="8"/>
  <c r="M284" i="79" s="1"/>
  <c r="N284" i="79" s="1"/>
  <c r="AO274" i="8"/>
  <c r="M253" i="79" s="1"/>
  <c r="N253" i="79" s="1"/>
  <c r="V272" i="11"/>
  <c r="AO237" i="8"/>
  <c r="M216" i="79" s="1"/>
  <c r="N216" i="79" s="1"/>
  <c r="V235" i="11"/>
  <c r="AO210" i="8"/>
  <c r="M189" i="79" s="1"/>
  <c r="N189" i="79" s="1"/>
  <c r="V208" i="11"/>
  <c r="V291" i="11"/>
  <c r="AO293" i="8"/>
  <c r="M272" i="79" s="1"/>
  <c r="N272" i="79" s="1"/>
  <c r="AO260" i="8"/>
  <c r="M239" i="79" s="1"/>
  <c r="N239" i="79" s="1"/>
  <c r="V258" i="11"/>
  <c r="AO227" i="8"/>
  <c r="M206" i="79" s="1"/>
  <c r="N206" i="79" s="1"/>
  <c r="V225" i="11"/>
  <c r="AO187" i="8"/>
  <c r="M166" i="79" s="1"/>
  <c r="N166" i="79" s="1"/>
  <c r="V185" i="11"/>
  <c r="V283" i="11"/>
  <c r="AO285" i="8"/>
  <c r="M264" i="79" s="1"/>
  <c r="N264" i="79" s="1"/>
  <c r="V247" i="11"/>
  <c r="AO249" i="8"/>
  <c r="M228" i="79" s="1"/>
  <c r="N228" i="79" s="1"/>
  <c r="AO216" i="8"/>
  <c r="M195" i="79" s="1"/>
  <c r="N195" i="79" s="1"/>
  <c r="V214" i="11"/>
  <c r="AO179" i="8"/>
  <c r="M158" i="79" s="1"/>
  <c r="N158" i="79" s="1"/>
  <c r="V177" i="11"/>
  <c r="AO171" i="8"/>
  <c r="M150" i="79" s="1"/>
  <c r="N150" i="79" s="1"/>
  <c r="V169" i="11"/>
  <c r="AO163" i="8"/>
  <c r="M142" i="79" s="1"/>
  <c r="N142" i="79" s="1"/>
  <c r="V161" i="11"/>
  <c r="AO155" i="8"/>
  <c r="M134" i="79" s="1"/>
  <c r="N134" i="79" s="1"/>
  <c r="V153" i="11"/>
  <c r="AO147" i="8"/>
  <c r="M126" i="79" s="1"/>
  <c r="N126" i="79" s="1"/>
  <c r="V145" i="11"/>
  <c r="AO139" i="8"/>
  <c r="M118" i="79" s="1"/>
  <c r="N118" i="79" s="1"/>
  <c r="V137" i="11"/>
  <c r="AO131" i="8"/>
  <c r="M110" i="79" s="1"/>
  <c r="N110" i="79" s="1"/>
  <c r="V129" i="11"/>
  <c r="AO123" i="8"/>
  <c r="M102" i="79" s="1"/>
  <c r="N102" i="79" s="1"/>
  <c r="V121" i="11"/>
  <c r="V113" i="11"/>
  <c r="AO115" i="8"/>
  <c r="M94" i="79" s="1"/>
  <c r="N94" i="79" s="1"/>
  <c r="AO107" i="8"/>
  <c r="M86" i="79" s="1"/>
  <c r="N86" i="79" s="1"/>
  <c r="V105" i="11"/>
  <c r="V97" i="11"/>
  <c r="AO99" i="8"/>
  <c r="M78" i="79" s="1"/>
  <c r="N78" i="79" s="1"/>
  <c r="AO91" i="8"/>
  <c r="M70" i="79" s="1"/>
  <c r="N70" i="79" s="1"/>
  <c r="V89" i="11"/>
  <c r="V82" i="11"/>
  <c r="AO84" i="8"/>
  <c r="M63" i="79" s="1"/>
  <c r="N63" i="79" s="1"/>
  <c r="AO76" i="8"/>
  <c r="M55" i="79" s="1"/>
  <c r="N55" i="79" s="1"/>
  <c r="V74" i="11"/>
  <c r="V66" i="11"/>
  <c r="AO68" i="8"/>
  <c r="M47" i="79" s="1"/>
  <c r="N47" i="79" s="1"/>
  <c r="AO60" i="8"/>
  <c r="M39" i="79" s="1"/>
  <c r="N39" i="79" s="1"/>
  <c r="V58" i="11"/>
  <c r="AO52" i="8"/>
  <c r="M31" i="79" s="1"/>
  <c r="N31" i="79" s="1"/>
  <c r="V50" i="11"/>
  <c r="V42" i="11"/>
  <c r="AO44" i="8"/>
  <c r="M23" i="79" s="1"/>
  <c r="N23" i="79" s="1"/>
  <c r="AO36" i="8"/>
  <c r="M15" i="79" s="1"/>
  <c r="N15" i="79" s="1"/>
  <c r="V34" i="11"/>
  <c r="AO28" i="8"/>
  <c r="M7" i="79" s="1"/>
  <c r="N7" i="79" s="1"/>
  <c r="V26" i="11"/>
  <c r="AN316" i="8"/>
  <c r="W314" i="11"/>
  <c r="AM316" i="8"/>
  <c r="AN263" i="8"/>
  <c r="AM263" i="8"/>
  <c r="W261" i="11"/>
  <c r="AM230" i="8"/>
  <c r="AN230" i="8"/>
  <c r="W228" i="11"/>
  <c r="AN307" i="8"/>
  <c r="W305" i="11"/>
  <c r="AM307" i="8"/>
  <c r="AN268" i="8"/>
  <c r="AM268" i="8"/>
  <c r="W266" i="11"/>
  <c r="AM220" i="8"/>
  <c r="W218" i="11"/>
  <c r="AN220" i="8"/>
  <c r="AM286" i="8"/>
  <c r="AN286" i="8"/>
  <c r="W284" i="11"/>
  <c r="W243" i="11"/>
  <c r="AM245" i="8"/>
  <c r="AN245" i="8"/>
  <c r="AN225" i="8"/>
  <c r="W223" i="11"/>
  <c r="AM225" i="8"/>
  <c r="W297" i="11"/>
  <c r="AM299" i="8"/>
  <c r="AN299" i="8"/>
  <c r="AM265" i="8"/>
  <c r="W263" i="11"/>
  <c r="AN265" i="8"/>
  <c r="W308" i="11"/>
  <c r="AN310" i="8"/>
  <c r="AM310" i="8"/>
  <c r="AN272" i="8"/>
  <c r="W270" i="11"/>
  <c r="AM272" i="8"/>
  <c r="W209" i="11"/>
  <c r="AN211" i="8"/>
  <c r="AM211" i="8"/>
  <c r="W193" i="11"/>
  <c r="AN195" i="8"/>
  <c r="AM195" i="8"/>
  <c r="AM178" i="8"/>
  <c r="W176" i="11"/>
  <c r="AN178" i="8"/>
  <c r="AM162" i="8"/>
  <c r="AN162" i="8"/>
  <c r="W160" i="11"/>
  <c r="AN145" i="8"/>
  <c r="AM145" i="8"/>
  <c r="W143" i="11"/>
  <c r="AN129" i="8"/>
  <c r="W127" i="11"/>
  <c r="AM129" i="8"/>
  <c r="AN117" i="8"/>
  <c r="W115" i="11"/>
  <c r="AM117" i="8"/>
  <c r="AM109" i="8"/>
  <c r="AN109" i="8"/>
  <c r="W107" i="11"/>
  <c r="AN100" i="8"/>
  <c r="AM100" i="8"/>
  <c r="W98" i="11"/>
  <c r="AM92" i="8"/>
  <c r="AN92" i="8"/>
  <c r="W90" i="11"/>
  <c r="AM214" i="8"/>
  <c r="AN214" i="8"/>
  <c r="W212" i="11"/>
  <c r="AM198" i="8"/>
  <c r="AN198" i="8"/>
  <c r="W196" i="11"/>
  <c r="AN183" i="8"/>
  <c r="AM183" i="8"/>
  <c r="W181" i="11"/>
  <c r="W165" i="11"/>
  <c r="AN167" i="8"/>
  <c r="AM167" i="8"/>
  <c r="AN152" i="8"/>
  <c r="AM152" i="8"/>
  <c r="W150" i="11"/>
  <c r="W135" i="11"/>
  <c r="AM137" i="8"/>
  <c r="AN137" i="8"/>
  <c r="AN106" i="8"/>
  <c r="W104" i="11"/>
  <c r="AM106" i="8"/>
  <c r="AN80" i="8"/>
  <c r="W78" i="11"/>
  <c r="AM80" i="8"/>
  <c r="AN72" i="8"/>
  <c r="W70" i="11"/>
  <c r="AM72" i="8"/>
  <c r="W62" i="11"/>
  <c r="AM64" i="8"/>
  <c r="AN64" i="8"/>
  <c r="AN56" i="8"/>
  <c r="W54" i="11"/>
  <c r="AM56" i="8"/>
  <c r="AM48" i="8"/>
  <c r="W46" i="11"/>
  <c r="AN48" i="8"/>
  <c r="W38" i="11"/>
  <c r="AM40" i="8"/>
  <c r="AN40" i="8"/>
  <c r="AN32" i="8"/>
  <c r="AM32" i="8"/>
  <c r="W30" i="11"/>
  <c r="V269" i="11"/>
  <c r="AO271" i="8"/>
  <c r="M250" i="79" s="1"/>
  <c r="N250" i="79" s="1"/>
  <c r="AO222" i="8"/>
  <c r="M201" i="79" s="1"/>
  <c r="N201" i="79" s="1"/>
  <c r="V220" i="11"/>
  <c r="AO307" i="8"/>
  <c r="M286" i="79" s="1"/>
  <c r="N286" i="79" s="1"/>
  <c r="V305" i="11"/>
  <c r="AO159" i="8"/>
  <c r="M138" i="79" s="1"/>
  <c r="N138" i="79" s="1"/>
  <c r="V157" i="11"/>
  <c r="V125" i="11"/>
  <c r="AO127" i="8"/>
  <c r="M106" i="79" s="1"/>
  <c r="N106" i="79" s="1"/>
  <c r="AO87" i="8"/>
  <c r="M66" i="79" s="1"/>
  <c r="N66" i="79" s="1"/>
  <c r="V85" i="11"/>
  <c r="V54" i="11"/>
  <c r="AO56" i="8"/>
  <c r="M35" i="79" s="1"/>
  <c r="N35" i="79" s="1"/>
  <c r="V30" i="11"/>
  <c r="AO32" i="8"/>
  <c r="M11" i="79" s="1"/>
  <c r="N11" i="79" s="1"/>
  <c r="W241" i="11"/>
  <c r="AN243" i="8"/>
  <c r="AM243" i="8"/>
  <c r="AN264" i="8"/>
  <c r="W262" i="11"/>
  <c r="AM264" i="8"/>
  <c r="W245" i="11"/>
  <c r="AN247" i="8"/>
  <c r="AM247" i="8"/>
  <c r="AN170" i="8"/>
  <c r="W168" i="11"/>
  <c r="AM170" i="8"/>
  <c r="AN113" i="8"/>
  <c r="W111" i="11"/>
  <c r="AM113" i="8"/>
  <c r="W173" i="11"/>
  <c r="AM175" i="8"/>
  <c r="AN175" i="8"/>
  <c r="AN68" i="8"/>
  <c r="AM68" i="8"/>
  <c r="W66" i="11"/>
  <c r="AN36" i="8"/>
  <c r="W34" i="11"/>
  <c r="AM36" i="8"/>
  <c r="AO265" i="8"/>
  <c r="M244" i="79" s="1"/>
  <c r="N244" i="79" s="1"/>
  <c r="V263" i="11"/>
  <c r="AO251" i="8"/>
  <c r="M230" i="79" s="1"/>
  <c r="N230" i="79" s="1"/>
  <c r="V249" i="11"/>
  <c r="AO239" i="8"/>
  <c r="M218" i="79" s="1"/>
  <c r="N218" i="79" s="1"/>
  <c r="V237" i="11"/>
  <c r="AO228" i="8"/>
  <c r="M207" i="79" s="1"/>
  <c r="N207" i="79" s="1"/>
  <c r="V226" i="11"/>
  <c r="AO174" i="8"/>
  <c r="M153" i="79" s="1"/>
  <c r="N153" i="79" s="1"/>
  <c r="V172" i="11"/>
  <c r="V148" i="11"/>
  <c r="AO150" i="8"/>
  <c r="M129" i="79" s="1"/>
  <c r="N129" i="79" s="1"/>
  <c r="AO118" i="8"/>
  <c r="M97" i="79" s="1"/>
  <c r="N97" i="79" s="1"/>
  <c r="V116" i="11"/>
  <c r="V77" i="11"/>
  <c r="AO79" i="8"/>
  <c r="M58" i="79" s="1"/>
  <c r="N58" i="79" s="1"/>
  <c r="V37" i="11"/>
  <c r="AO39" i="8"/>
  <c r="M18" i="79" s="1"/>
  <c r="N18" i="79" s="1"/>
  <c r="W215" i="11"/>
  <c r="AN217" i="8"/>
  <c r="AM217" i="8"/>
  <c r="AN259" i="8"/>
  <c r="AM259" i="8"/>
  <c r="W257" i="11"/>
  <c r="AM237" i="8"/>
  <c r="AN237" i="8"/>
  <c r="W235" i="11"/>
  <c r="AN246" i="8"/>
  <c r="W244" i="11"/>
  <c r="AM246" i="8"/>
  <c r="AN168" i="8"/>
  <c r="W166" i="11"/>
  <c r="AM168" i="8"/>
  <c r="AN112" i="8"/>
  <c r="W110" i="11"/>
  <c r="AM112" i="8"/>
  <c r="AM173" i="8"/>
  <c r="AN173" i="8"/>
  <c r="W171" i="11"/>
  <c r="AM126" i="8"/>
  <c r="AN126" i="8"/>
  <c r="W124" i="11"/>
  <c r="W81" i="11"/>
  <c r="AN83" i="8"/>
  <c r="AM83" i="8"/>
  <c r="AN51" i="8"/>
  <c r="W49" i="11"/>
  <c r="AM51" i="8"/>
  <c r="W25" i="11"/>
  <c r="AM27" i="8"/>
  <c r="AN27" i="8"/>
  <c r="AO206" i="8"/>
  <c r="M185" i="79" s="1"/>
  <c r="N185" i="79" s="1"/>
  <c r="V204" i="11"/>
  <c r="AO261" i="8"/>
  <c r="M240" i="79" s="1"/>
  <c r="N240" i="79" s="1"/>
  <c r="V259" i="11"/>
  <c r="AO283" i="8"/>
  <c r="M262" i="79" s="1"/>
  <c r="N262" i="79" s="1"/>
  <c r="V281" i="11"/>
  <c r="V302" i="11"/>
  <c r="AO304" i="8"/>
  <c r="M283" i="79" s="1"/>
  <c r="N283" i="79" s="1"/>
  <c r="AO203" i="8"/>
  <c r="M182" i="79" s="1"/>
  <c r="N182" i="79" s="1"/>
  <c r="V201" i="11"/>
  <c r="AO224" i="8"/>
  <c r="M203" i="79" s="1"/>
  <c r="N203" i="79" s="1"/>
  <c r="V222" i="11"/>
  <c r="V179" i="11"/>
  <c r="AO181" i="8"/>
  <c r="M160" i="79" s="1"/>
  <c r="N160" i="79" s="1"/>
  <c r="AO157" i="8"/>
  <c r="M136" i="79" s="1"/>
  <c r="N136" i="79" s="1"/>
  <c r="V155" i="11"/>
  <c r="V131" i="11"/>
  <c r="AO133" i="8"/>
  <c r="M112" i="79" s="1"/>
  <c r="N112" i="79" s="1"/>
  <c r="AO109" i="8"/>
  <c r="M88" i="79" s="1"/>
  <c r="N88" i="79" s="1"/>
  <c r="V107" i="11"/>
  <c r="AO93" i="8"/>
  <c r="M72" i="79" s="1"/>
  <c r="N72" i="79" s="1"/>
  <c r="V91" i="11"/>
  <c r="AO78" i="8"/>
  <c r="M57" i="79" s="1"/>
  <c r="N57" i="79" s="1"/>
  <c r="V76" i="11"/>
  <c r="AO46" i="8"/>
  <c r="M25" i="79" s="1"/>
  <c r="N25" i="79" s="1"/>
  <c r="V44" i="11"/>
  <c r="AO205" i="8"/>
  <c r="M184" i="79" s="1"/>
  <c r="N184" i="79" s="1"/>
  <c r="V203" i="11"/>
  <c r="AO314" i="8"/>
  <c r="M293" i="79" s="1"/>
  <c r="N293" i="79" s="1"/>
  <c r="V312" i="11"/>
  <c r="V198" i="11"/>
  <c r="AO200" i="8"/>
  <c r="M179" i="79" s="1"/>
  <c r="N179" i="79" s="1"/>
  <c r="AO284" i="8"/>
  <c r="M263" i="79" s="1"/>
  <c r="N263" i="79" s="1"/>
  <c r="V282" i="11"/>
  <c r="V248" i="11"/>
  <c r="AO250" i="8"/>
  <c r="M229" i="79" s="1"/>
  <c r="N229" i="79" s="1"/>
  <c r="AO207" i="8"/>
  <c r="M186" i="79" s="1"/>
  <c r="N186" i="79" s="1"/>
  <c r="V205" i="11"/>
  <c r="AO300" i="8"/>
  <c r="M279" i="79" s="1"/>
  <c r="N279" i="79" s="1"/>
  <c r="V298" i="11"/>
  <c r="AO268" i="8"/>
  <c r="M247" i="79" s="1"/>
  <c r="N247" i="79" s="1"/>
  <c r="V266" i="11"/>
  <c r="V231" i="11"/>
  <c r="AO233" i="8"/>
  <c r="M212" i="79" s="1"/>
  <c r="N212" i="79" s="1"/>
  <c r="AO202" i="8"/>
  <c r="M181" i="79" s="1"/>
  <c r="N181" i="79" s="1"/>
  <c r="V200" i="11"/>
  <c r="AO289" i="8"/>
  <c r="M268" i="79" s="1"/>
  <c r="N268" i="79" s="1"/>
  <c r="V287" i="11"/>
  <c r="V254" i="11"/>
  <c r="AO256" i="8"/>
  <c r="M235" i="79" s="1"/>
  <c r="N235" i="79" s="1"/>
  <c r="AO223" i="8"/>
  <c r="M202" i="79" s="1"/>
  <c r="N202" i="79" s="1"/>
  <c r="V221" i="11"/>
  <c r="AO281" i="8"/>
  <c r="M260" i="79" s="1"/>
  <c r="N260" i="79" s="1"/>
  <c r="V279" i="11"/>
  <c r="AO244" i="8"/>
  <c r="M223" i="79" s="1"/>
  <c r="N223" i="79" s="1"/>
  <c r="V242" i="11"/>
  <c r="AO191" i="8"/>
  <c r="M170" i="79" s="1"/>
  <c r="N170" i="79" s="1"/>
  <c r="V189" i="11"/>
  <c r="AO178" i="8"/>
  <c r="M157" i="79" s="1"/>
  <c r="N157" i="79" s="1"/>
  <c r="V176" i="11"/>
  <c r="V168" i="11"/>
  <c r="AO170" i="8"/>
  <c r="M149" i="79" s="1"/>
  <c r="N149" i="79" s="1"/>
  <c r="AO162" i="8"/>
  <c r="M141" i="79" s="1"/>
  <c r="N141" i="79" s="1"/>
  <c r="V160" i="11"/>
  <c r="AO154" i="8"/>
  <c r="M133" i="79" s="1"/>
  <c r="N133" i="79" s="1"/>
  <c r="V152" i="11"/>
  <c r="AO146" i="8"/>
  <c r="M125" i="79" s="1"/>
  <c r="N125" i="79" s="1"/>
  <c r="V144" i="11"/>
  <c r="V136" i="11"/>
  <c r="AO138" i="8"/>
  <c r="M117" i="79" s="1"/>
  <c r="N117" i="79" s="1"/>
  <c r="AO130" i="8"/>
  <c r="M109" i="79" s="1"/>
  <c r="N109" i="79" s="1"/>
  <c r="V128" i="11"/>
  <c r="AO122" i="8"/>
  <c r="M101" i="79" s="1"/>
  <c r="N101" i="79" s="1"/>
  <c r="V120" i="11"/>
  <c r="V112" i="11"/>
  <c r="AO114" i="8"/>
  <c r="M93" i="79" s="1"/>
  <c r="N93" i="79" s="1"/>
  <c r="AO106" i="8"/>
  <c r="M85" i="79" s="1"/>
  <c r="N85" i="79" s="1"/>
  <c r="V104" i="11"/>
  <c r="V96" i="11"/>
  <c r="AO98" i="8"/>
  <c r="M77" i="79" s="1"/>
  <c r="N77" i="79" s="1"/>
  <c r="V88" i="11"/>
  <c r="AO90" i="8"/>
  <c r="M69" i="79" s="1"/>
  <c r="N69" i="79" s="1"/>
  <c r="AO83" i="8"/>
  <c r="M62" i="79" s="1"/>
  <c r="N62" i="79" s="1"/>
  <c r="V81" i="11"/>
  <c r="V73" i="11"/>
  <c r="AO75" i="8"/>
  <c r="M54" i="79" s="1"/>
  <c r="N54" i="79" s="1"/>
  <c r="AO67" i="8"/>
  <c r="M46" i="79" s="1"/>
  <c r="N46" i="79" s="1"/>
  <c r="V65" i="11"/>
  <c r="V57" i="11"/>
  <c r="AO59" i="8"/>
  <c r="M38" i="79" s="1"/>
  <c r="N38" i="79" s="1"/>
  <c r="AO51" i="8"/>
  <c r="M30" i="79" s="1"/>
  <c r="N30" i="79" s="1"/>
  <c r="V49" i="11"/>
  <c r="V41" i="11"/>
  <c r="AO43" i="8"/>
  <c r="M22" i="79" s="1"/>
  <c r="N22" i="79" s="1"/>
  <c r="V33" i="11"/>
  <c r="AO35" i="8"/>
  <c r="M14" i="79" s="1"/>
  <c r="N14" i="79" s="1"/>
  <c r="AO27" i="8"/>
  <c r="M6" i="79" s="1"/>
  <c r="N6" i="79" s="1"/>
  <c r="V25" i="11"/>
  <c r="AN308" i="8"/>
  <c r="AM308" i="8"/>
  <c r="W306" i="11"/>
  <c r="AN258" i="8"/>
  <c r="W256" i="11"/>
  <c r="AM258" i="8"/>
  <c r="AN228" i="8"/>
  <c r="AM228" i="8"/>
  <c r="W226" i="11"/>
  <c r="W301" i="11"/>
  <c r="AN303" i="8"/>
  <c r="AM303" i="8"/>
  <c r="W264" i="11"/>
  <c r="AN266" i="8"/>
  <c r="AM266" i="8"/>
  <c r="W213" i="11"/>
  <c r="AN215" i="8"/>
  <c r="AM215" i="8"/>
  <c r="AN281" i="8"/>
  <c r="AM281" i="8"/>
  <c r="W279" i="11"/>
  <c r="AN242" i="8"/>
  <c r="AM242" i="8"/>
  <c r="W240" i="11"/>
  <c r="W221" i="11"/>
  <c r="AN223" i="8"/>
  <c r="AM223" i="8"/>
  <c r="AM294" i="8"/>
  <c r="W292" i="11"/>
  <c r="AN294" i="8"/>
  <c r="W259" i="11"/>
  <c r="AN261" i="8"/>
  <c r="AM261" i="8"/>
  <c r="AN305" i="8"/>
  <c r="AM305" i="8"/>
  <c r="W303" i="11"/>
  <c r="W265" i="11"/>
  <c r="AN267" i="8"/>
  <c r="AM267" i="8"/>
  <c r="AN209" i="8"/>
  <c r="AM209" i="8"/>
  <c r="W207" i="11"/>
  <c r="AM193" i="8"/>
  <c r="AN193" i="8"/>
  <c r="W191" i="11"/>
  <c r="AM176" i="8"/>
  <c r="W174" i="11"/>
  <c r="AN176" i="8"/>
  <c r="AN160" i="8"/>
  <c r="AM160" i="8"/>
  <c r="W158" i="11"/>
  <c r="AN143" i="8"/>
  <c r="AM143" i="8"/>
  <c r="W141" i="11"/>
  <c r="W125" i="11"/>
  <c r="AM127" i="8"/>
  <c r="AN127" i="8"/>
  <c r="AN116" i="8"/>
  <c r="W114" i="11"/>
  <c r="AM116" i="8"/>
  <c r="AM108" i="8"/>
  <c r="AN108" i="8"/>
  <c r="W106" i="11"/>
  <c r="AN99" i="8"/>
  <c r="W97" i="11"/>
  <c r="AM99" i="8"/>
  <c r="AN91" i="8"/>
  <c r="AM91" i="8"/>
  <c r="W89" i="11"/>
  <c r="AN212" i="8"/>
  <c r="AM212" i="8"/>
  <c r="W210" i="11"/>
  <c r="W194" i="11"/>
  <c r="AN196" i="8"/>
  <c r="AM196" i="8"/>
  <c r="AN181" i="8"/>
  <c r="AM181" i="8"/>
  <c r="W179" i="11"/>
  <c r="W163" i="11"/>
  <c r="AM165" i="8"/>
  <c r="AN165" i="8"/>
  <c r="AM150" i="8"/>
  <c r="AN150" i="8"/>
  <c r="W148" i="11"/>
  <c r="AM135" i="8"/>
  <c r="W133" i="11"/>
  <c r="AN135" i="8"/>
  <c r="AM87" i="8"/>
  <c r="W85" i="11"/>
  <c r="AN87" i="8"/>
  <c r="AN79" i="8"/>
  <c r="W77" i="11"/>
  <c r="AM79" i="8"/>
  <c r="AM71" i="8"/>
  <c r="AN71" i="8"/>
  <c r="W69" i="11"/>
  <c r="AN63" i="8"/>
  <c r="W61" i="11"/>
  <c r="AM63" i="8"/>
  <c r="AN55" i="8"/>
  <c r="W53" i="11"/>
  <c r="AM55" i="8"/>
  <c r="AN47" i="8"/>
  <c r="W45" i="11"/>
  <c r="AM47" i="8"/>
  <c r="W37" i="11"/>
  <c r="AN39" i="8"/>
  <c r="AM39" i="8"/>
  <c r="AM31" i="8"/>
  <c r="W29" i="11"/>
  <c r="AN31" i="8"/>
  <c r="W22" i="11"/>
  <c r="AM24" i="8"/>
  <c r="AO215" i="8"/>
  <c r="M194" i="79" s="1"/>
  <c r="N194" i="79" s="1"/>
  <c r="V213" i="11"/>
  <c r="V191" i="11"/>
  <c r="AO193" i="8"/>
  <c r="M172" i="79" s="1"/>
  <c r="N172" i="79" s="1"/>
  <c r="AO277" i="8"/>
  <c r="M256" i="79" s="1"/>
  <c r="N256" i="79" s="1"/>
  <c r="V275" i="11"/>
  <c r="V264" i="11"/>
  <c r="AO266" i="8"/>
  <c r="M245" i="79" s="1"/>
  <c r="N245" i="79" s="1"/>
  <c r="AO167" i="8"/>
  <c r="M146" i="79" s="1"/>
  <c r="N146" i="79" s="1"/>
  <c r="V165" i="11"/>
  <c r="AO119" i="8"/>
  <c r="M98" i="79" s="1"/>
  <c r="N98" i="79" s="1"/>
  <c r="V117" i="11"/>
  <c r="V46" i="11"/>
  <c r="AO48" i="8"/>
  <c r="M27" i="79" s="1"/>
  <c r="N27" i="79" s="1"/>
  <c r="W286" i="11"/>
  <c r="AN288" i="8"/>
  <c r="AM288" i="8"/>
  <c r="AM232" i="8"/>
  <c r="W230" i="11"/>
  <c r="AN232" i="8"/>
  <c r="AM251" i="8"/>
  <c r="AN251" i="8"/>
  <c r="W249" i="11"/>
  <c r="AM122" i="8"/>
  <c r="AN122" i="8"/>
  <c r="W120" i="11"/>
  <c r="AM76" i="8"/>
  <c r="W74" i="11"/>
  <c r="AN76" i="8"/>
  <c r="AN28" i="8"/>
  <c r="AM28" i="8"/>
  <c r="W26" i="11"/>
  <c r="V260" i="11"/>
  <c r="AO262" i="8"/>
  <c r="M241" i="79" s="1"/>
  <c r="N241" i="79" s="1"/>
  <c r="V180" i="11"/>
  <c r="AO182" i="8"/>
  <c r="M161" i="79" s="1"/>
  <c r="N161" i="79" s="1"/>
  <c r="AO142" i="8"/>
  <c r="M121" i="79" s="1"/>
  <c r="N121" i="79" s="1"/>
  <c r="V140" i="11"/>
  <c r="V108" i="11"/>
  <c r="AO110" i="8"/>
  <c r="M89" i="79" s="1"/>
  <c r="N89" i="79" s="1"/>
  <c r="AO71" i="8"/>
  <c r="M50" i="79" s="1"/>
  <c r="N50" i="79" s="1"/>
  <c r="V69" i="11"/>
  <c r="AO31" i="8"/>
  <c r="M10" i="79" s="1"/>
  <c r="N10" i="79" s="1"/>
  <c r="V29" i="11"/>
  <c r="AN231" i="8"/>
  <c r="AM231" i="8"/>
  <c r="W229" i="11"/>
  <c r="W118" i="11"/>
  <c r="AN120" i="8"/>
  <c r="AM120" i="8"/>
  <c r="P26" i="37"/>
  <c r="V195" i="11"/>
  <c r="AO197" i="8"/>
  <c r="M176" i="79" s="1"/>
  <c r="N176" i="79" s="1"/>
  <c r="V306" i="11"/>
  <c r="AO308" i="8"/>
  <c r="M287" i="79" s="1"/>
  <c r="N287" i="79" s="1"/>
  <c r="V182" i="11"/>
  <c r="AO184" i="8"/>
  <c r="M163" i="79" s="1"/>
  <c r="N163" i="79" s="1"/>
  <c r="V277" i="11"/>
  <c r="AO279" i="8"/>
  <c r="M258" i="79" s="1"/>
  <c r="N258" i="79" s="1"/>
  <c r="V243" i="11"/>
  <c r="AO245" i="8"/>
  <c r="M224" i="79" s="1"/>
  <c r="N224" i="79" s="1"/>
  <c r="AO209" i="8"/>
  <c r="M188" i="79" s="1"/>
  <c r="N188" i="79" s="1"/>
  <c r="V207" i="11"/>
  <c r="V295" i="11"/>
  <c r="AO297" i="8"/>
  <c r="M276" i="79" s="1"/>
  <c r="N276" i="79" s="1"/>
  <c r="V262" i="11"/>
  <c r="AO264" i="8"/>
  <c r="M243" i="79" s="1"/>
  <c r="N243" i="79" s="1"/>
  <c r="V227" i="11"/>
  <c r="AO229" i="8"/>
  <c r="M208" i="79" s="1"/>
  <c r="N208" i="79" s="1"/>
  <c r="AO194" i="8"/>
  <c r="M173" i="79" s="1"/>
  <c r="N173" i="79" s="1"/>
  <c r="V192" i="11"/>
  <c r="AO286" i="8"/>
  <c r="M265" i="79" s="1"/>
  <c r="N265" i="79" s="1"/>
  <c r="V284" i="11"/>
  <c r="AO252" i="8"/>
  <c r="M231" i="79" s="1"/>
  <c r="N231" i="79" s="1"/>
  <c r="V250" i="11"/>
  <c r="V219" i="11"/>
  <c r="AO221" i="8"/>
  <c r="M200" i="79" s="1"/>
  <c r="N200" i="79" s="1"/>
  <c r="V315" i="11"/>
  <c r="AO317" i="8"/>
  <c r="M296" i="79" s="1"/>
  <c r="N296" i="79" s="1"/>
  <c r="AO276" i="8"/>
  <c r="M255" i="79" s="1"/>
  <c r="N255" i="79" s="1"/>
  <c r="V274" i="11"/>
  <c r="V238" i="11"/>
  <c r="AO240" i="8"/>
  <c r="M219" i="79" s="1"/>
  <c r="N219" i="79" s="1"/>
  <c r="V210" i="11"/>
  <c r="AO212" i="8"/>
  <c r="M191" i="79" s="1"/>
  <c r="N191" i="79" s="1"/>
  <c r="V175" i="11"/>
  <c r="AO177" i="8"/>
  <c r="M156" i="79" s="1"/>
  <c r="N156" i="79" s="1"/>
  <c r="AO169" i="8"/>
  <c r="M148" i="79" s="1"/>
  <c r="N148" i="79" s="1"/>
  <c r="V167" i="11"/>
  <c r="V159" i="11"/>
  <c r="AO161" i="8"/>
  <c r="M140" i="79" s="1"/>
  <c r="N140" i="79" s="1"/>
  <c r="AO153" i="8"/>
  <c r="M132" i="79" s="1"/>
  <c r="N132" i="79" s="1"/>
  <c r="V151" i="11"/>
  <c r="V143" i="11"/>
  <c r="AO145" i="8"/>
  <c r="M124" i="79" s="1"/>
  <c r="N124" i="79" s="1"/>
  <c r="AO137" i="8"/>
  <c r="M116" i="79" s="1"/>
  <c r="N116" i="79" s="1"/>
  <c r="V135" i="11"/>
  <c r="AO129" i="8"/>
  <c r="M108" i="79" s="1"/>
  <c r="N108" i="79" s="1"/>
  <c r="V127" i="11"/>
  <c r="AO121" i="8"/>
  <c r="M100" i="79" s="1"/>
  <c r="N100" i="79" s="1"/>
  <c r="V119" i="11"/>
  <c r="AO113" i="8"/>
  <c r="M92" i="79" s="1"/>
  <c r="N92" i="79" s="1"/>
  <c r="V111" i="11"/>
  <c r="AO105" i="8"/>
  <c r="M84" i="79" s="1"/>
  <c r="N84" i="79" s="1"/>
  <c r="V103" i="11"/>
  <c r="V95" i="11"/>
  <c r="AO97" i="8"/>
  <c r="M76" i="79" s="1"/>
  <c r="N76" i="79" s="1"/>
  <c r="AO89" i="8"/>
  <c r="M68" i="79" s="1"/>
  <c r="N68" i="79" s="1"/>
  <c r="V87" i="11"/>
  <c r="AO82" i="8"/>
  <c r="M61" i="79" s="1"/>
  <c r="N61" i="79" s="1"/>
  <c r="V80" i="11"/>
  <c r="AO74" i="8"/>
  <c r="M53" i="79" s="1"/>
  <c r="N53" i="79" s="1"/>
  <c r="V72" i="11"/>
  <c r="AO66" i="8"/>
  <c r="M45" i="79" s="1"/>
  <c r="N45" i="79" s="1"/>
  <c r="V64" i="11"/>
  <c r="AO58" i="8"/>
  <c r="M37" i="79" s="1"/>
  <c r="N37" i="79" s="1"/>
  <c r="V56" i="11"/>
  <c r="AO50" i="8"/>
  <c r="M29" i="79" s="1"/>
  <c r="N29" i="79" s="1"/>
  <c r="V48" i="11"/>
  <c r="V40" i="11"/>
  <c r="AO42" i="8"/>
  <c r="M21" i="79" s="1"/>
  <c r="N21" i="79" s="1"/>
  <c r="AO34" i="8"/>
  <c r="M13" i="79" s="1"/>
  <c r="N13" i="79" s="1"/>
  <c r="V32" i="11"/>
  <c r="V24" i="11"/>
  <c r="AO26" i="8"/>
  <c r="M5" i="79" s="1"/>
  <c r="N5" i="79" s="1"/>
  <c r="V22" i="11"/>
  <c r="W300" i="11"/>
  <c r="AM302" i="8"/>
  <c r="AN302" i="8"/>
  <c r="W251" i="11"/>
  <c r="AN253" i="8"/>
  <c r="AM253" i="8"/>
  <c r="AM226" i="8"/>
  <c r="AN226" i="8"/>
  <c r="W224" i="11"/>
  <c r="AN298" i="8"/>
  <c r="AM298" i="8"/>
  <c r="W296" i="11"/>
  <c r="AM260" i="8"/>
  <c r="AN260" i="8"/>
  <c r="W258" i="11"/>
  <c r="AN315" i="8"/>
  <c r="AM315" i="8"/>
  <c r="W313" i="11"/>
  <c r="AM276" i="8"/>
  <c r="W274" i="11"/>
  <c r="AN276" i="8"/>
  <c r="W237" i="11"/>
  <c r="AM239" i="8"/>
  <c r="AN239" i="8"/>
  <c r="AN221" i="8"/>
  <c r="AM221" i="8"/>
  <c r="W219" i="11"/>
  <c r="W290" i="11"/>
  <c r="AN292" i="8"/>
  <c r="AM292" i="8"/>
  <c r="AN257" i="8"/>
  <c r="AM257" i="8"/>
  <c r="W255" i="11"/>
  <c r="AM300" i="8"/>
  <c r="AN300" i="8"/>
  <c r="W298" i="11"/>
  <c r="AN262" i="8"/>
  <c r="AM262" i="8"/>
  <c r="W260" i="11"/>
  <c r="AN207" i="8"/>
  <c r="W205" i="11"/>
  <c r="AM207" i="8"/>
  <c r="AN191" i="8"/>
  <c r="W189" i="11"/>
  <c r="AM191" i="8"/>
  <c r="AM174" i="8"/>
  <c r="W172" i="11"/>
  <c r="AN174" i="8"/>
  <c r="W156" i="11"/>
  <c r="AM158" i="8"/>
  <c r="AN158" i="8"/>
  <c r="AM140" i="8"/>
  <c r="AN140" i="8"/>
  <c r="W138" i="11"/>
  <c r="AM125" i="8"/>
  <c r="AN125" i="8"/>
  <c r="W123" i="11"/>
  <c r="AN115" i="8"/>
  <c r="AM115" i="8"/>
  <c r="W113" i="11"/>
  <c r="W105" i="11"/>
  <c r="AN107" i="8"/>
  <c r="AM107" i="8"/>
  <c r="AM98" i="8"/>
  <c r="AN98" i="8"/>
  <c r="W96" i="11"/>
  <c r="W88" i="11"/>
  <c r="AN90" i="8"/>
  <c r="AM90" i="8"/>
  <c r="AM210" i="8"/>
  <c r="AN210" i="8"/>
  <c r="W208" i="11"/>
  <c r="AN194" i="8"/>
  <c r="W192" i="11"/>
  <c r="AM194" i="8"/>
  <c r="W177" i="11"/>
  <c r="AN179" i="8"/>
  <c r="AM179" i="8"/>
  <c r="AN163" i="8"/>
  <c r="AM163" i="8"/>
  <c r="W161" i="11"/>
  <c r="AM148" i="8"/>
  <c r="W146" i="11"/>
  <c r="AN148" i="8"/>
  <c r="AM133" i="8"/>
  <c r="W131" i="11"/>
  <c r="AN133" i="8"/>
  <c r="W84" i="11"/>
  <c r="AN86" i="8"/>
  <c r="AM86" i="8"/>
  <c r="W76" i="11"/>
  <c r="AM78" i="8"/>
  <c r="AN78" i="8"/>
  <c r="W68" i="11"/>
  <c r="AM70" i="8"/>
  <c r="AN70" i="8"/>
  <c r="AM62" i="8"/>
  <c r="AN62" i="8"/>
  <c r="W60" i="11"/>
  <c r="AM54" i="8"/>
  <c r="W52" i="11"/>
  <c r="AN54" i="8"/>
  <c r="W44" i="11"/>
  <c r="AM46" i="8"/>
  <c r="AN46" i="8"/>
  <c r="W36" i="11"/>
  <c r="AM38" i="8"/>
  <c r="AN38" i="8"/>
  <c r="W28" i="11"/>
  <c r="AM30" i="8"/>
  <c r="AN30" i="8"/>
  <c r="V309" i="11"/>
  <c r="AO311" i="8"/>
  <c r="M290" i="79" s="1"/>
  <c r="N290" i="79" s="1"/>
  <c r="V311" i="11"/>
  <c r="AO313" i="8"/>
  <c r="M292" i="79" s="1"/>
  <c r="N292" i="79" s="1"/>
  <c r="AO151" i="8"/>
  <c r="M130" i="79" s="1"/>
  <c r="N130" i="79" s="1"/>
  <c r="V149" i="11"/>
  <c r="AO111" i="8"/>
  <c r="M90" i="79" s="1"/>
  <c r="N90" i="79" s="1"/>
  <c r="V109" i="11"/>
  <c r="V70" i="11"/>
  <c r="AO72" i="8"/>
  <c r="M51" i="79" s="1"/>
  <c r="N51" i="79" s="1"/>
  <c r="AN222" i="8"/>
  <c r="W220" i="11"/>
  <c r="AM222" i="8"/>
  <c r="AN218" i="8"/>
  <c r="AM218" i="8"/>
  <c r="W216" i="11"/>
  <c r="AM186" i="8"/>
  <c r="AN186" i="8"/>
  <c r="W184" i="11"/>
  <c r="AN104" i="8"/>
  <c r="AM104" i="8"/>
  <c r="W102" i="11"/>
  <c r="AN159" i="8"/>
  <c r="AM159" i="8"/>
  <c r="W157" i="11"/>
  <c r="AM60" i="8"/>
  <c r="AN60" i="8"/>
  <c r="W58" i="11"/>
  <c r="V304" i="11"/>
  <c r="AO306" i="8"/>
  <c r="M285" i="79" s="1"/>
  <c r="N285" i="79" s="1"/>
  <c r="V285" i="11"/>
  <c r="AO287" i="8"/>
  <c r="M266" i="79" s="1"/>
  <c r="N266" i="79" s="1"/>
  <c r="AO273" i="8"/>
  <c r="M252" i="79" s="1"/>
  <c r="N252" i="79" s="1"/>
  <c r="V271" i="11"/>
  <c r="AO188" i="8"/>
  <c r="M167" i="79" s="1"/>
  <c r="N167" i="79" s="1"/>
  <c r="V186" i="11"/>
  <c r="V100" i="11"/>
  <c r="AO102" i="8"/>
  <c r="M81" i="79" s="1"/>
  <c r="N81" i="79" s="1"/>
  <c r="V61" i="11"/>
  <c r="AO63" i="8"/>
  <c r="M42" i="79" s="1"/>
  <c r="N42" i="79" s="1"/>
  <c r="AN240" i="8"/>
  <c r="W238" i="11"/>
  <c r="AM240" i="8"/>
  <c r="AO189" i="8"/>
  <c r="M168" i="79" s="1"/>
  <c r="N168" i="79" s="1"/>
  <c r="V187" i="11"/>
  <c r="V300" i="11"/>
  <c r="AO302" i="8"/>
  <c r="M281" i="79" s="1"/>
  <c r="N281" i="79" s="1"/>
  <c r="AO316" i="8"/>
  <c r="M295" i="79" s="1"/>
  <c r="N295" i="79" s="1"/>
  <c r="V314" i="11"/>
  <c r="V273" i="11"/>
  <c r="AO275" i="8"/>
  <c r="M254" i="79" s="1"/>
  <c r="N254" i="79" s="1"/>
  <c r="AO242" i="8"/>
  <c r="M221" i="79" s="1"/>
  <c r="N221" i="79" s="1"/>
  <c r="V240" i="11"/>
  <c r="AO201" i="8"/>
  <c r="M180" i="79" s="1"/>
  <c r="N180" i="79" s="1"/>
  <c r="V199" i="11"/>
  <c r="AO294" i="8"/>
  <c r="M273" i="79" s="1"/>
  <c r="N273" i="79" s="1"/>
  <c r="V292" i="11"/>
  <c r="AO258" i="8"/>
  <c r="M237" i="79" s="1"/>
  <c r="N237" i="79" s="1"/>
  <c r="V256" i="11"/>
  <c r="AO226" i="8"/>
  <c r="M205" i="79" s="1"/>
  <c r="N205" i="79" s="1"/>
  <c r="V224" i="11"/>
  <c r="V184" i="11"/>
  <c r="AO186" i="8"/>
  <c r="M165" i="79" s="1"/>
  <c r="N165" i="79" s="1"/>
  <c r="AO282" i="8"/>
  <c r="M261" i="79" s="1"/>
  <c r="N261" i="79" s="1"/>
  <c r="V280" i="11"/>
  <c r="AO247" i="8"/>
  <c r="M226" i="79" s="1"/>
  <c r="N226" i="79" s="1"/>
  <c r="V245" i="11"/>
  <c r="V215" i="11"/>
  <c r="AO217" i="8"/>
  <c r="M196" i="79" s="1"/>
  <c r="N196" i="79" s="1"/>
  <c r="AO312" i="8"/>
  <c r="M291" i="79" s="1"/>
  <c r="N291" i="79" s="1"/>
  <c r="V310" i="11"/>
  <c r="V270" i="11"/>
  <c r="AO272" i="8"/>
  <c r="M251" i="79" s="1"/>
  <c r="N251" i="79" s="1"/>
  <c r="AO236" i="8"/>
  <c r="M215" i="79" s="1"/>
  <c r="N215" i="79" s="1"/>
  <c r="V234" i="11"/>
  <c r="V202" i="11"/>
  <c r="AO204" i="8"/>
  <c r="M183" i="79" s="1"/>
  <c r="N183" i="79" s="1"/>
  <c r="AO176" i="8"/>
  <c r="M155" i="79" s="1"/>
  <c r="N155" i="79" s="1"/>
  <c r="V174" i="11"/>
  <c r="V166" i="11"/>
  <c r="AO168" i="8"/>
  <c r="M147" i="79" s="1"/>
  <c r="N147" i="79" s="1"/>
  <c r="V158" i="11"/>
  <c r="AO160" i="8"/>
  <c r="M139" i="79" s="1"/>
  <c r="N139" i="79" s="1"/>
  <c r="V150" i="11"/>
  <c r="AO152" i="8"/>
  <c r="M131" i="79" s="1"/>
  <c r="N131" i="79" s="1"/>
  <c r="V142" i="11"/>
  <c r="AO144" i="8"/>
  <c r="M123" i="79" s="1"/>
  <c r="N123" i="79" s="1"/>
  <c r="V134" i="11"/>
  <c r="AO136" i="8"/>
  <c r="M115" i="79" s="1"/>
  <c r="N115" i="79" s="1"/>
  <c r="V126" i="11"/>
  <c r="AO128" i="8"/>
  <c r="M107" i="79" s="1"/>
  <c r="N107" i="79" s="1"/>
  <c r="V118" i="11"/>
  <c r="AO120" i="8"/>
  <c r="M99" i="79" s="1"/>
  <c r="N99" i="79" s="1"/>
  <c r="AO112" i="8"/>
  <c r="M91" i="79" s="1"/>
  <c r="N91" i="79" s="1"/>
  <c r="V110" i="11"/>
  <c r="V102" i="11"/>
  <c r="AO104" i="8"/>
  <c r="M83" i="79" s="1"/>
  <c r="N83" i="79" s="1"/>
  <c r="V94" i="11"/>
  <c r="AO96" i="8"/>
  <c r="M75" i="79" s="1"/>
  <c r="N75" i="79" s="1"/>
  <c r="V86" i="11"/>
  <c r="AO88" i="8"/>
  <c r="M67" i="79" s="1"/>
  <c r="N67" i="79" s="1"/>
  <c r="V79" i="11"/>
  <c r="AO81" i="8"/>
  <c r="M60" i="79" s="1"/>
  <c r="N60" i="79" s="1"/>
  <c r="V71" i="11"/>
  <c r="AO73" i="8"/>
  <c r="M52" i="79" s="1"/>
  <c r="N52" i="79" s="1"/>
  <c r="AO65" i="8"/>
  <c r="M44" i="79" s="1"/>
  <c r="N44" i="79" s="1"/>
  <c r="V63" i="11"/>
  <c r="V55" i="11"/>
  <c r="AO57" i="8"/>
  <c r="M36" i="79" s="1"/>
  <c r="N36" i="79" s="1"/>
  <c r="V47" i="11"/>
  <c r="AO49" i="8"/>
  <c r="M28" i="79" s="1"/>
  <c r="N28" i="79" s="1"/>
  <c r="AO41" i="8"/>
  <c r="M20" i="79" s="1"/>
  <c r="N20" i="79" s="1"/>
  <c r="V39" i="11"/>
  <c r="AO33" i="8"/>
  <c r="M12" i="79" s="1"/>
  <c r="N12" i="79" s="1"/>
  <c r="V31" i="11"/>
  <c r="V23" i="11"/>
  <c r="AO25" i="8"/>
  <c r="M4" i="79" s="1"/>
  <c r="N4" i="79" s="1"/>
  <c r="AM296" i="8"/>
  <c r="W294" i="11"/>
  <c r="AN296" i="8"/>
  <c r="AM248" i="8"/>
  <c r="W246" i="11"/>
  <c r="AN248" i="8"/>
  <c r="W222" i="11"/>
  <c r="AN224" i="8"/>
  <c r="AM224" i="8"/>
  <c r="W291" i="11"/>
  <c r="AN293" i="8"/>
  <c r="AM293" i="8"/>
  <c r="AN254" i="8"/>
  <c r="W252" i="11"/>
  <c r="AM254" i="8"/>
  <c r="W309" i="11"/>
  <c r="AN311" i="8"/>
  <c r="AM311" i="8"/>
  <c r="AN271" i="8"/>
  <c r="AM271" i="8"/>
  <c r="W269" i="11"/>
  <c r="AN234" i="8"/>
  <c r="AM234" i="8"/>
  <c r="W232" i="11"/>
  <c r="W217" i="11"/>
  <c r="AM219" i="8"/>
  <c r="AN219" i="8"/>
  <c r="AN287" i="8"/>
  <c r="AM287" i="8"/>
  <c r="W285" i="11"/>
  <c r="AM252" i="8"/>
  <c r="AN252" i="8"/>
  <c r="W250" i="11"/>
  <c r="AN295" i="8"/>
  <c r="W293" i="11"/>
  <c r="AM295" i="8"/>
  <c r="AN256" i="8"/>
  <c r="AM256" i="8"/>
  <c r="W254" i="11"/>
  <c r="W203" i="11"/>
  <c r="AM205" i="8"/>
  <c r="AN205" i="8"/>
  <c r="AM188" i="8"/>
  <c r="AN188" i="8"/>
  <c r="W186" i="11"/>
  <c r="W170" i="11"/>
  <c r="AN172" i="8"/>
  <c r="AM172" i="8"/>
  <c r="AN155" i="8"/>
  <c r="AM155" i="8"/>
  <c r="W153" i="11"/>
  <c r="W136" i="11"/>
  <c r="AM138" i="8"/>
  <c r="AN138" i="8"/>
  <c r="W121" i="11"/>
  <c r="AM123" i="8"/>
  <c r="AN123" i="8"/>
  <c r="AM114" i="8"/>
  <c r="W112" i="11"/>
  <c r="AN114" i="8"/>
  <c r="AN105" i="8"/>
  <c r="W103" i="11"/>
  <c r="AM105" i="8"/>
  <c r="AN97" i="8"/>
  <c r="W95" i="11"/>
  <c r="AM97" i="8"/>
  <c r="AN89" i="8"/>
  <c r="W87" i="11"/>
  <c r="AM89" i="8"/>
  <c r="AN208" i="8"/>
  <c r="AM208" i="8"/>
  <c r="W206" i="11"/>
  <c r="AN192" i="8"/>
  <c r="AM192" i="8"/>
  <c r="W190" i="11"/>
  <c r="AM177" i="8"/>
  <c r="AN177" i="8"/>
  <c r="W175" i="11"/>
  <c r="AN161" i="8"/>
  <c r="AM161" i="8"/>
  <c r="W159" i="11"/>
  <c r="AN146" i="8"/>
  <c r="AM146" i="8"/>
  <c r="W144" i="11"/>
  <c r="AN130" i="8"/>
  <c r="W128" i="11"/>
  <c r="AM130" i="8"/>
  <c r="AM85" i="8"/>
  <c r="AN85" i="8"/>
  <c r="W83" i="11"/>
  <c r="W75" i="11"/>
  <c r="AM77" i="8"/>
  <c r="AN77" i="8"/>
  <c r="AN69" i="8"/>
  <c r="W67" i="11"/>
  <c r="AM69" i="8"/>
  <c r="AN61" i="8"/>
  <c r="AM61" i="8"/>
  <c r="W59" i="11"/>
  <c r="W51" i="11"/>
  <c r="AM53" i="8"/>
  <c r="AN53" i="8"/>
  <c r="AM45" i="8"/>
  <c r="AN45" i="8"/>
  <c r="W43" i="11"/>
  <c r="AM37" i="8"/>
  <c r="AN37" i="8"/>
  <c r="W35" i="11"/>
  <c r="AN29" i="8"/>
  <c r="W27" i="11"/>
  <c r="AM29" i="8"/>
  <c r="AP45" i="27"/>
  <c r="M3831" i="79" s="1"/>
  <c r="N3831" i="79" s="1"/>
  <c r="AR46" i="21"/>
  <c r="AT46" i="21" s="1"/>
  <c r="M2566" i="79" s="1"/>
  <c r="N2566" i="79" s="1"/>
  <c r="AQ46" i="21"/>
  <c r="AS46" i="21" s="1"/>
  <c r="M2652" i="79" s="1"/>
  <c r="N2652" i="79" s="1"/>
  <c r="AQ73" i="17"/>
  <c r="AS73" i="17" s="1"/>
  <c r="M1881" i="79" s="1"/>
  <c r="N1881" i="79" s="1"/>
  <c r="AR73" i="17"/>
  <c r="AT73" i="17" s="1"/>
  <c r="M1799" i="79" s="1"/>
  <c r="N1799" i="79" s="1"/>
  <c r="AQ93" i="17"/>
  <c r="AS93" i="17" s="1"/>
  <c r="M1901" i="79" s="1"/>
  <c r="N1901" i="79" s="1"/>
  <c r="AR93" i="17"/>
  <c r="AT93" i="17" s="1"/>
  <c r="M1819" i="79" s="1"/>
  <c r="N1819" i="79" s="1"/>
  <c r="AQ141" i="17"/>
  <c r="AS141" i="17" s="1"/>
  <c r="M1949" i="79" s="1"/>
  <c r="N1949" i="79" s="1"/>
  <c r="AR141" i="17"/>
  <c r="AT141" i="17" s="1"/>
  <c r="M1867" i="79" s="1"/>
  <c r="N1867" i="79" s="1"/>
  <c r="AS72" i="17"/>
  <c r="M1880" i="79" s="1"/>
  <c r="N1880" i="79" s="1"/>
  <c r="AQ125" i="17"/>
  <c r="AS125" i="17" s="1"/>
  <c r="M1933" i="79" s="1"/>
  <c r="N1933" i="79" s="1"/>
  <c r="AR125" i="17"/>
  <c r="AT125" i="17" s="1"/>
  <c r="M1851" i="79" s="1"/>
  <c r="N1851" i="79" s="1"/>
  <c r="AQ149" i="17"/>
  <c r="AS149" i="17" s="1"/>
  <c r="M1957" i="79" s="1"/>
  <c r="N1957" i="79" s="1"/>
  <c r="AR149" i="17"/>
  <c r="AT149" i="17" s="1"/>
  <c r="M1875" i="79" s="1"/>
  <c r="N1875" i="79" s="1"/>
  <c r="AQ109" i="17"/>
  <c r="AS109" i="17" s="1"/>
  <c r="M1917" i="79" s="1"/>
  <c r="N1917" i="79" s="1"/>
  <c r="AR109" i="17"/>
  <c r="AT109" i="17" s="1"/>
  <c r="M1835" i="79" s="1"/>
  <c r="N1835" i="79" s="1"/>
  <c r="AQ85" i="17"/>
  <c r="AS85" i="17" s="1"/>
  <c r="M1893" i="79" s="1"/>
  <c r="N1893" i="79" s="1"/>
  <c r="AR85" i="17"/>
  <c r="AT85" i="17" s="1"/>
  <c r="M1811" i="79" s="1"/>
  <c r="N1811" i="79" s="1"/>
  <c r="AQ117" i="17"/>
  <c r="AS117" i="17" s="1"/>
  <c r="M1925" i="79" s="1"/>
  <c r="N1925" i="79" s="1"/>
  <c r="AR117" i="17"/>
  <c r="AT117" i="17" s="1"/>
  <c r="M1843" i="79" s="1"/>
  <c r="N1843" i="79" s="1"/>
  <c r="AP137" i="34"/>
  <c r="AR137" i="34" s="1"/>
  <c r="M3064" i="79" s="1"/>
  <c r="N3064" i="79" s="1"/>
  <c r="AQ79" i="34"/>
  <c r="AS79" i="34" s="1"/>
  <c r="M2922" i="79" s="1"/>
  <c r="N2922" i="79" s="1"/>
  <c r="AP91" i="34"/>
  <c r="AR91" i="34" s="1"/>
  <c r="M3018" i="79" s="1"/>
  <c r="N3018" i="79" s="1"/>
  <c r="AQ91" i="34"/>
  <c r="AS91" i="34" s="1"/>
  <c r="M2934" i="79" s="1"/>
  <c r="N2934" i="79" s="1"/>
  <c r="AP99" i="34"/>
  <c r="AR99" i="34" s="1"/>
  <c r="M3026" i="79" s="1"/>
  <c r="N3026" i="79" s="1"/>
  <c r="AQ103" i="34"/>
  <c r="AS103" i="34" s="1"/>
  <c r="M2946" i="79" s="1"/>
  <c r="N2946" i="79" s="1"/>
  <c r="AQ143" i="34"/>
  <c r="AS143" i="34" s="1"/>
  <c r="M2986" i="79" s="1"/>
  <c r="N2986" i="79" s="1"/>
  <c r="AP123" i="34"/>
  <c r="AR123" i="34" s="1"/>
  <c r="M3050" i="79" s="1"/>
  <c r="N3050" i="79" s="1"/>
  <c r="AQ123" i="34"/>
  <c r="AS123" i="34" s="1"/>
  <c r="M2966" i="79" s="1"/>
  <c r="N2966" i="79" s="1"/>
  <c r="AQ135" i="34"/>
  <c r="AS135" i="34" s="1"/>
  <c r="M2978" i="79" s="1"/>
  <c r="N2978" i="79" s="1"/>
  <c r="AP131" i="34"/>
  <c r="AR131" i="34" s="1"/>
  <c r="M3058" i="79" s="1"/>
  <c r="N3058" i="79" s="1"/>
  <c r="AP141" i="34"/>
  <c r="AR141" i="34" s="1"/>
  <c r="M3068" i="79" s="1"/>
  <c r="N3068" i="79" s="1"/>
  <c r="AQ85" i="34"/>
  <c r="AS85" i="34" s="1"/>
  <c r="M2928" i="79" s="1"/>
  <c r="N2928" i="79" s="1"/>
  <c r="AP107" i="34"/>
  <c r="AR107" i="34" s="1"/>
  <c r="M3034" i="79" s="1"/>
  <c r="N3034" i="79" s="1"/>
  <c r="AQ107" i="34"/>
  <c r="AS107" i="34" s="1"/>
  <c r="M2950" i="79" s="1"/>
  <c r="N2950" i="79" s="1"/>
  <c r="AP73" i="34"/>
  <c r="AR73" i="34" s="1"/>
  <c r="M3000" i="79" s="1"/>
  <c r="N3000" i="79" s="1"/>
  <c r="AQ73" i="34"/>
  <c r="AS73" i="34" s="1"/>
  <c r="M2916" i="79" s="1"/>
  <c r="N2916" i="79" s="1"/>
  <c r="AQ75" i="34"/>
  <c r="AS75" i="34" s="1"/>
  <c r="M2918" i="79" s="1"/>
  <c r="N2918" i="79" s="1"/>
  <c r="AP75" i="34"/>
  <c r="AR75" i="34" s="1"/>
  <c r="M3002" i="79" s="1"/>
  <c r="N3002" i="79" s="1"/>
  <c r="AQ139" i="34"/>
  <c r="AS139" i="34" s="1"/>
  <c r="M2982" i="79" s="1"/>
  <c r="N2982" i="79" s="1"/>
  <c r="AP139" i="34"/>
  <c r="AR139" i="34" s="1"/>
  <c r="M3066" i="79" s="1"/>
  <c r="N3066" i="79" s="1"/>
  <c r="CF88" i="10"/>
  <c r="I92" i="36" s="1"/>
  <c r="CE88" i="10"/>
  <c r="J92" i="36" s="1"/>
  <c r="CE90" i="10"/>
  <c r="J94" i="36" s="1"/>
  <c r="CF90" i="10"/>
  <c r="I94" i="36" s="1"/>
  <c r="CE51" i="10"/>
  <c r="J55" i="36" s="1"/>
  <c r="CF51" i="10"/>
  <c r="I55" i="36" s="1"/>
  <c r="CE110" i="10"/>
  <c r="J114" i="36" s="1"/>
  <c r="CF110" i="10"/>
  <c r="I114" i="36" s="1"/>
  <c r="CE29" i="10"/>
  <c r="J33" i="36" s="1"/>
  <c r="CF29" i="10"/>
  <c r="I33" i="36" s="1"/>
  <c r="CF92" i="10"/>
  <c r="I96" i="36" s="1"/>
  <c r="CE92" i="10"/>
  <c r="J96" i="36" s="1"/>
  <c r="CE63" i="10"/>
  <c r="J67" i="36" s="1"/>
  <c r="CF63" i="10"/>
  <c r="I67" i="36" s="1"/>
  <c r="CF56" i="10"/>
  <c r="I60" i="36" s="1"/>
  <c r="CE56" i="10"/>
  <c r="CE81" i="10"/>
  <c r="J85" i="36" s="1"/>
  <c r="CF81" i="10"/>
  <c r="I85" i="36" s="1"/>
  <c r="CE53" i="10"/>
  <c r="J57" i="36" s="1"/>
  <c r="CF53" i="10"/>
  <c r="I57" i="36" s="1"/>
  <c r="CE54" i="10"/>
  <c r="J58" i="36" s="1"/>
  <c r="CF54" i="10"/>
  <c r="I58" i="36" s="1"/>
  <c r="CE33" i="10"/>
  <c r="J37" i="36" s="1"/>
  <c r="CF33" i="10"/>
  <c r="I37" i="36" s="1"/>
  <c r="CE86" i="10"/>
  <c r="J90" i="36" s="1"/>
  <c r="CF86" i="10"/>
  <c r="I90" i="36" s="1"/>
  <c r="CF104" i="10"/>
  <c r="I108" i="36" s="1"/>
  <c r="CE104" i="10"/>
  <c r="J108" i="36" s="1"/>
  <c r="CE37" i="10"/>
  <c r="J41" i="36" s="1"/>
  <c r="CF37" i="10"/>
  <c r="I41" i="36" s="1"/>
  <c r="CE58" i="10"/>
  <c r="J62" i="36" s="1"/>
  <c r="CF58" i="10"/>
  <c r="I62" i="36" s="1"/>
  <c r="CE103" i="10"/>
  <c r="J107" i="36" s="1"/>
  <c r="CF103" i="10"/>
  <c r="I107" i="36" s="1"/>
  <c r="CE34" i="10"/>
  <c r="J38" i="36" s="1"/>
  <c r="CF34" i="10"/>
  <c r="I38" i="36" s="1"/>
  <c r="CF96" i="10"/>
  <c r="I100" i="36" s="1"/>
  <c r="CE96" i="10"/>
  <c r="J100" i="36" s="1"/>
  <c r="CE94" i="10"/>
  <c r="J98" i="36" s="1"/>
  <c r="CF94" i="10"/>
  <c r="I98" i="36" s="1"/>
  <c r="CF68" i="10"/>
  <c r="I72" i="36" s="1"/>
  <c r="CE68" i="10"/>
  <c r="J72" i="36" s="1"/>
  <c r="CE62" i="10"/>
  <c r="J66" i="36" s="1"/>
  <c r="CF62" i="10"/>
  <c r="I66" i="36" s="1"/>
  <c r="CE89" i="10"/>
  <c r="J93" i="36" s="1"/>
  <c r="CF89" i="10"/>
  <c r="I93" i="36" s="1"/>
  <c r="CE85" i="10"/>
  <c r="J89" i="36" s="1"/>
  <c r="CF85" i="10"/>
  <c r="I89" i="36" s="1"/>
  <c r="CE79" i="10"/>
  <c r="J83" i="36" s="1"/>
  <c r="CF79" i="10"/>
  <c r="I83" i="36" s="1"/>
  <c r="CE42" i="10"/>
  <c r="J46" i="36" s="1"/>
  <c r="CF42" i="10"/>
  <c r="I46" i="36" s="1"/>
  <c r="CE43" i="10"/>
  <c r="J47" i="36" s="1"/>
  <c r="CF43" i="10"/>
  <c r="I47" i="36" s="1"/>
  <c r="CE41" i="10"/>
  <c r="J45" i="36" s="1"/>
  <c r="CF41" i="10"/>
  <c r="I45" i="36" s="1"/>
  <c r="CE82" i="10"/>
  <c r="J86" i="36" s="1"/>
  <c r="CF82" i="10"/>
  <c r="I86" i="36" s="1"/>
  <c r="CE31" i="10"/>
  <c r="J35" i="36" s="1"/>
  <c r="CF31" i="10"/>
  <c r="I35" i="36" s="1"/>
  <c r="CE107" i="10"/>
  <c r="J111" i="36" s="1"/>
  <c r="CF107" i="10"/>
  <c r="I111" i="36" s="1"/>
  <c r="CF44" i="10"/>
  <c r="I48" i="36" s="1"/>
  <c r="CE44" i="10"/>
  <c r="CE26" i="10"/>
  <c r="J30" i="36" s="1"/>
  <c r="CF26" i="10"/>
  <c r="I30" i="36" s="1"/>
  <c r="CE98" i="10"/>
  <c r="J102" i="36" s="1"/>
  <c r="CF98" i="10"/>
  <c r="I102" i="36" s="1"/>
  <c r="CE35" i="10"/>
  <c r="J39" i="36" s="1"/>
  <c r="CF35" i="10"/>
  <c r="I39" i="36" s="1"/>
  <c r="CF64" i="10"/>
  <c r="I68" i="36" s="1"/>
  <c r="CE64" i="10"/>
  <c r="CE93" i="10"/>
  <c r="J97" i="36" s="1"/>
  <c r="CF93" i="10"/>
  <c r="I97" i="36" s="1"/>
  <c r="CE21" i="10"/>
  <c r="J25" i="36" s="1"/>
  <c r="CF21" i="10"/>
  <c r="I25" i="36" s="1"/>
  <c r="CE87" i="10"/>
  <c r="J91" i="36" s="1"/>
  <c r="CF87" i="10"/>
  <c r="I91" i="36" s="1"/>
  <c r="CE83" i="10"/>
  <c r="J87" i="36" s="1"/>
  <c r="CF83" i="10"/>
  <c r="I87" i="36" s="1"/>
  <c r="CE61" i="10"/>
  <c r="J65" i="36" s="1"/>
  <c r="CF61" i="10"/>
  <c r="I65" i="36" s="1"/>
  <c r="CE57" i="10"/>
  <c r="J61" i="36" s="1"/>
  <c r="CF57" i="10"/>
  <c r="I61" i="36" s="1"/>
  <c r="CE27" i="10"/>
  <c r="J31" i="36" s="1"/>
  <c r="CF27" i="10"/>
  <c r="I31" i="36" s="1"/>
  <c r="CE50" i="10"/>
  <c r="J54" i="36" s="1"/>
  <c r="CF50" i="10"/>
  <c r="I54" i="36" s="1"/>
  <c r="CE77" i="10"/>
  <c r="J81" i="36" s="1"/>
  <c r="CF77" i="10"/>
  <c r="I81" i="36" s="1"/>
  <c r="CE47" i="10"/>
  <c r="J51" i="36" s="1"/>
  <c r="CF47" i="10"/>
  <c r="I51" i="36" s="1"/>
  <c r="CE67" i="10"/>
  <c r="J71" i="36" s="1"/>
  <c r="CF67" i="10"/>
  <c r="I71" i="36" s="1"/>
  <c r="CE23" i="10"/>
  <c r="J27" i="36" s="1"/>
  <c r="CF23" i="10"/>
  <c r="I27" i="36" s="1"/>
  <c r="CF100" i="10"/>
  <c r="I104" i="36" s="1"/>
  <c r="CE100" i="10"/>
  <c r="J104" i="36" s="1"/>
  <c r="CE39" i="10"/>
  <c r="J43" i="36" s="1"/>
  <c r="CF39" i="10"/>
  <c r="I43" i="36" s="1"/>
  <c r="CE25" i="10"/>
  <c r="J29" i="36" s="1"/>
  <c r="CF25" i="10"/>
  <c r="I29" i="36" s="1"/>
  <c r="CE97" i="10"/>
  <c r="J101" i="36" s="1"/>
  <c r="CF97" i="10"/>
  <c r="I101" i="36" s="1"/>
  <c r="CE49" i="10"/>
  <c r="J53" i="36" s="1"/>
  <c r="CF49" i="10"/>
  <c r="I53" i="36" s="1"/>
  <c r="CE91" i="10"/>
  <c r="J95" i="36" s="1"/>
  <c r="CF91" i="10"/>
  <c r="I95" i="36" s="1"/>
  <c r="CF84" i="10"/>
  <c r="I88" i="36" s="1"/>
  <c r="CE84" i="10"/>
  <c r="J88" i="36" s="1"/>
  <c r="CF36" i="10"/>
  <c r="I40" i="36" s="1"/>
  <c r="CE36" i="10"/>
  <c r="CF60" i="10"/>
  <c r="I64" i="36" s="1"/>
  <c r="CE60" i="10"/>
  <c r="J64" i="36" s="1"/>
  <c r="CF40" i="10"/>
  <c r="I44" i="36" s="1"/>
  <c r="CE40" i="10"/>
  <c r="J44" i="36" s="1"/>
  <c r="CE109" i="10"/>
  <c r="J113" i="36" s="1"/>
  <c r="CF109" i="10"/>
  <c r="I113" i="36" s="1"/>
  <c r="CE65" i="10"/>
  <c r="J69" i="36" s="1"/>
  <c r="CF65" i="10"/>
  <c r="I69" i="36" s="1"/>
  <c r="CE95" i="10"/>
  <c r="J99" i="36" s="1"/>
  <c r="CF95" i="10"/>
  <c r="I99" i="36" s="1"/>
  <c r="CE102" i="10"/>
  <c r="J106" i="36" s="1"/>
  <c r="CF102" i="10"/>
  <c r="I106" i="36" s="1"/>
  <c r="CE66" i="10"/>
  <c r="J70" i="36" s="1"/>
  <c r="CF66" i="10"/>
  <c r="I70" i="36" s="1"/>
  <c r="CF32" i="10"/>
  <c r="I36" i="36" s="1"/>
  <c r="CE32" i="10"/>
  <c r="CE101" i="10"/>
  <c r="J105" i="36" s="1"/>
  <c r="CF101" i="10"/>
  <c r="I105" i="36" s="1"/>
  <c r="CE74" i="10"/>
  <c r="J78" i="36" s="1"/>
  <c r="CF74" i="10"/>
  <c r="I78" i="36" s="1"/>
  <c r="CE30" i="10"/>
  <c r="J34" i="36" s="1"/>
  <c r="CF30" i="10"/>
  <c r="I34" i="36" s="1"/>
  <c r="CE22" i="10"/>
  <c r="J26" i="36" s="1"/>
  <c r="CF22" i="10"/>
  <c r="I26" i="36" s="1"/>
  <c r="CE105" i="10"/>
  <c r="J109" i="36" s="1"/>
  <c r="CF105" i="10"/>
  <c r="I109" i="36" s="1"/>
  <c r="CF52" i="10"/>
  <c r="I56" i="36" s="1"/>
  <c r="CE52" i="10"/>
  <c r="J56" i="36" s="1"/>
  <c r="CE106" i="10"/>
  <c r="J110" i="36" s="1"/>
  <c r="CF106" i="10"/>
  <c r="I110" i="36" s="1"/>
  <c r="CF72" i="10"/>
  <c r="I76" i="36" s="1"/>
  <c r="CE72" i="10"/>
  <c r="CF108" i="10"/>
  <c r="I112" i="36" s="1"/>
  <c r="CE108" i="10"/>
  <c r="J112" i="36" s="1"/>
  <c r="CE55" i="10"/>
  <c r="J59" i="36" s="1"/>
  <c r="CF55" i="10"/>
  <c r="I59" i="36" s="1"/>
  <c r="CE46" i="10"/>
  <c r="J50" i="36" s="1"/>
  <c r="CF46" i="10"/>
  <c r="I50" i="36" s="1"/>
  <c r="CF24" i="10"/>
  <c r="I28" i="36" s="1"/>
  <c r="CE24" i="10"/>
  <c r="CE71" i="10"/>
  <c r="J75" i="36" s="1"/>
  <c r="CF71" i="10"/>
  <c r="I75" i="36" s="1"/>
  <c r="CE99" i="10"/>
  <c r="J103" i="36" s="1"/>
  <c r="CF99" i="10"/>
  <c r="I103" i="36" s="1"/>
  <c r="CE70" i="10"/>
  <c r="J74" i="36" s="1"/>
  <c r="CF70" i="10"/>
  <c r="I74" i="36" s="1"/>
  <c r="CE69" i="10"/>
  <c r="J73" i="36" s="1"/>
  <c r="CF69" i="10"/>
  <c r="I73" i="36" s="1"/>
  <c r="CE59" i="10"/>
  <c r="J63" i="36" s="1"/>
  <c r="CF59" i="10"/>
  <c r="I63" i="36" s="1"/>
  <c r="CE75" i="10"/>
  <c r="J79" i="36" s="1"/>
  <c r="CF75" i="10"/>
  <c r="I79" i="36" s="1"/>
  <c r="CE111" i="10"/>
  <c r="J115" i="36" s="1"/>
  <c r="CF111" i="10"/>
  <c r="I115" i="36" s="1"/>
  <c r="CE78" i="10"/>
  <c r="J82" i="36" s="1"/>
  <c r="CF78" i="10"/>
  <c r="I82" i="36" s="1"/>
  <c r="CF76" i="10"/>
  <c r="I80" i="36" s="1"/>
  <c r="CE76" i="10"/>
  <c r="J80" i="36" s="1"/>
  <c r="CE73" i="10"/>
  <c r="J77" i="36" s="1"/>
  <c r="CF73" i="10"/>
  <c r="I77" i="36" s="1"/>
  <c r="CF48" i="10"/>
  <c r="I52" i="36" s="1"/>
  <c r="CE48" i="10"/>
  <c r="J52" i="36" s="1"/>
  <c r="CE45" i="10"/>
  <c r="J49" i="36" s="1"/>
  <c r="CF45" i="10"/>
  <c r="I49" i="36" s="1"/>
  <c r="CF28" i="10"/>
  <c r="I32" i="36" s="1"/>
  <c r="CE28" i="10"/>
  <c r="J32" i="36" s="1"/>
  <c r="CF80" i="10"/>
  <c r="I84" i="36" s="1"/>
  <c r="CE80" i="10"/>
  <c r="J84" i="36" s="1"/>
  <c r="CE38" i="10"/>
  <c r="J42" i="36" s="1"/>
  <c r="CF38" i="10"/>
  <c r="I42" i="36" s="1"/>
  <c r="AR45" i="25"/>
  <c r="AT45" i="25" s="1"/>
  <c r="M3392" i="79" s="1"/>
  <c r="N3392" i="79" s="1"/>
  <c r="AR63" i="21"/>
  <c r="AT63" i="21" s="1"/>
  <c r="M2583" i="79" s="1"/>
  <c r="N2583" i="79" s="1"/>
  <c r="AR83" i="21"/>
  <c r="AT83" i="21" s="1"/>
  <c r="M2603" i="79" s="1"/>
  <c r="N2603" i="79" s="1"/>
  <c r="AQ93" i="21"/>
  <c r="AS93" i="21" s="1"/>
  <c r="M2699" i="79" s="1"/>
  <c r="N2699" i="79" s="1"/>
  <c r="AQ115" i="21"/>
  <c r="AS115" i="21" s="1"/>
  <c r="M2721" i="79" s="1"/>
  <c r="N2721" i="79" s="1"/>
  <c r="AR65" i="21"/>
  <c r="AT65" i="21" s="1"/>
  <c r="M2585" i="79" s="1"/>
  <c r="N2585" i="79" s="1"/>
  <c r="AR51" i="21"/>
  <c r="AT51" i="21" s="1"/>
  <c r="M2571" i="79" s="1"/>
  <c r="N2571" i="79" s="1"/>
  <c r="AQ57" i="21"/>
  <c r="AS57" i="21" s="1"/>
  <c r="M2663" i="79" s="1"/>
  <c r="N2663" i="79" s="1"/>
  <c r="AR57" i="21"/>
  <c r="AT57" i="21" s="1"/>
  <c r="M2577" i="79" s="1"/>
  <c r="N2577" i="79" s="1"/>
  <c r="AR95" i="21"/>
  <c r="AT95" i="21" s="1"/>
  <c r="M2615" i="79" s="1"/>
  <c r="N2615" i="79" s="1"/>
  <c r="AQ94" i="21"/>
  <c r="AS94" i="21" s="1"/>
  <c r="M2700" i="79" s="1"/>
  <c r="N2700" i="79" s="1"/>
  <c r="AR94" i="21"/>
  <c r="AT94" i="21" s="1"/>
  <c r="M2614" i="79" s="1"/>
  <c r="N2614" i="79" s="1"/>
  <c r="AQ105" i="21"/>
  <c r="AS105" i="21" s="1"/>
  <c r="M2711" i="79" s="1"/>
  <c r="N2711" i="79" s="1"/>
  <c r="AR105" i="21"/>
  <c r="AT105" i="21" s="1"/>
  <c r="M2625" i="79" s="1"/>
  <c r="N2625" i="79" s="1"/>
  <c r="AR129" i="21"/>
  <c r="AT129" i="21" s="1"/>
  <c r="M2649" i="79" s="1"/>
  <c r="N2649" i="79" s="1"/>
  <c r="AQ129" i="21"/>
  <c r="AS129" i="21" s="1"/>
  <c r="M2735" i="79" s="1"/>
  <c r="N2735" i="79" s="1"/>
  <c r="AQ64" i="21"/>
  <c r="AS64" i="21" s="1"/>
  <c r="M2670" i="79" s="1"/>
  <c r="N2670" i="79" s="1"/>
  <c r="AR64" i="21"/>
  <c r="AT64" i="21" s="1"/>
  <c r="M2584" i="79" s="1"/>
  <c r="N2584" i="79" s="1"/>
  <c r="AQ67" i="21"/>
  <c r="AS67" i="21" s="1"/>
  <c r="M2673" i="79" s="1"/>
  <c r="N2673" i="79" s="1"/>
  <c r="AR67" i="21"/>
  <c r="AT67" i="21" s="1"/>
  <c r="M2587" i="79" s="1"/>
  <c r="N2587" i="79" s="1"/>
  <c r="AQ62" i="21"/>
  <c r="AS62" i="21" s="1"/>
  <c r="M2668" i="79" s="1"/>
  <c r="N2668" i="79" s="1"/>
  <c r="AR62" i="21"/>
  <c r="AT62" i="21" s="1"/>
  <c r="M2582" i="79" s="1"/>
  <c r="N2582" i="79" s="1"/>
  <c r="AQ47" i="21"/>
  <c r="AS47" i="21" s="1"/>
  <c r="M2653" i="79" s="1"/>
  <c r="N2653" i="79" s="1"/>
  <c r="AR47" i="21"/>
  <c r="AT47" i="21" s="1"/>
  <c r="M2567" i="79" s="1"/>
  <c r="N2567" i="79" s="1"/>
  <c r="AQ81" i="21"/>
  <c r="AS81" i="21" s="1"/>
  <c r="M2687" i="79" s="1"/>
  <c r="N2687" i="79" s="1"/>
  <c r="AR81" i="21"/>
  <c r="AT81" i="21" s="1"/>
  <c r="M2601" i="79" s="1"/>
  <c r="N2601" i="79" s="1"/>
  <c r="AQ103" i="21"/>
  <c r="AS103" i="21" s="1"/>
  <c r="M2709" i="79" s="1"/>
  <c r="N2709" i="79" s="1"/>
  <c r="AR103" i="21"/>
  <c r="AT103" i="21" s="1"/>
  <c r="M2623" i="79" s="1"/>
  <c r="N2623" i="79" s="1"/>
  <c r="AQ73" i="21"/>
  <c r="AS73" i="21" s="1"/>
  <c r="M2679" i="79" s="1"/>
  <c r="N2679" i="79" s="1"/>
  <c r="AR73" i="21"/>
  <c r="AT73" i="21" s="1"/>
  <c r="M2593" i="79" s="1"/>
  <c r="N2593" i="79" s="1"/>
  <c r="AQ122" i="21"/>
  <c r="AS122" i="21" s="1"/>
  <c r="M2728" i="79" s="1"/>
  <c r="N2728" i="79" s="1"/>
  <c r="AR122" i="21"/>
  <c r="AT122" i="21" s="1"/>
  <c r="M2642" i="79" s="1"/>
  <c r="N2642" i="79" s="1"/>
  <c r="AQ96" i="21"/>
  <c r="AS96" i="21" s="1"/>
  <c r="M2702" i="79" s="1"/>
  <c r="N2702" i="79" s="1"/>
  <c r="AR96" i="21"/>
  <c r="AT96" i="21" s="1"/>
  <c r="M2616" i="79" s="1"/>
  <c r="N2616" i="79" s="1"/>
  <c r="AQ58" i="21"/>
  <c r="AS58" i="21" s="1"/>
  <c r="M2664" i="79" s="1"/>
  <c r="N2664" i="79" s="1"/>
  <c r="AR58" i="21"/>
  <c r="AT58" i="21" s="1"/>
  <c r="M2578" i="79" s="1"/>
  <c r="N2578" i="79" s="1"/>
  <c r="AQ108" i="21"/>
  <c r="AS108" i="21" s="1"/>
  <c r="M2714" i="79" s="1"/>
  <c r="N2714" i="79" s="1"/>
  <c r="AR108" i="21"/>
  <c r="AT108" i="21" s="1"/>
  <c r="M2628" i="79" s="1"/>
  <c r="N2628" i="79" s="1"/>
  <c r="AQ104" i="21"/>
  <c r="AS104" i="21" s="1"/>
  <c r="M2710" i="79" s="1"/>
  <c r="N2710" i="79" s="1"/>
  <c r="AR104" i="21"/>
  <c r="AT104" i="21" s="1"/>
  <c r="M2624" i="79" s="1"/>
  <c r="N2624" i="79" s="1"/>
  <c r="AR109" i="21"/>
  <c r="AT109" i="21" s="1"/>
  <c r="M2629" i="79" s="1"/>
  <c r="N2629" i="79" s="1"/>
  <c r="AQ109" i="21"/>
  <c r="AS109" i="21" s="1"/>
  <c r="M2715" i="79" s="1"/>
  <c r="N2715" i="79" s="1"/>
  <c r="AQ80" i="21"/>
  <c r="AS80" i="21" s="1"/>
  <c r="M2686" i="79" s="1"/>
  <c r="N2686" i="79" s="1"/>
  <c r="AR80" i="21"/>
  <c r="AT80" i="21" s="1"/>
  <c r="M2600" i="79" s="1"/>
  <c r="N2600" i="79" s="1"/>
  <c r="AQ56" i="21"/>
  <c r="AS56" i="21" s="1"/>
  <c r="M2662" i="79" s="1"/>
  <c r="N2662" i="79" s="1"/>
  <c r="AR56" i="21"/>
  <c r="AT56" i="21" s="1"/>
  <c r="M2576" i="79" s="1"/>
  <c r="N2576" i="79" s="1"/>
  <c r="AQ91" i="21"/>
  <c r="AS91" i="21" s="1"/>
  <c r="M2697" i="79" s="1"/>
  <c r="N2697" i="79" s="1"/>
  <c r="AR91" i="21"/>
  <c r="AT91" i="21" s="1"/>
  <c r="M2611" i="79" s="1"/>
  <c r="N2611" i="79" s="1"/>
  <c r="AQ76" i="21"/>
  <c r="AS76" i="21" s="1"/>
  <c r="M2682" i="79" s="1"/>
  <c r="N2682" i="79" s="1"/>
  <c r="AR76" i="21"/>
  <c r="AT76" i="21" s="1"/>
  <c r="M2596" i="79" s="1"/>
  <c r="N2596" i="79" s="1"/>
  <c r="AQ60" i="21"/>
  <c r="AS60" i="21" s="1"/>
  <c r="M2666" i="79" s="1"/>
  <c r="N2666" i="79" s="1"/>
  <c r="AR60" i="21"/>
  <c r="AT60" i="21" s="1"/>
  <c r="M2580" i="79" s="1"/>
  <c r="N2580" i="79" s="1"/>
  <c r="AQ106" i="21"/>
  <c r="AS106" i="21" s="1"/>
  <c r="M2712" i="79" s="1"/>
  <c r="N2712" i="79" s="1"/>
  <c r="AR106" i="21"/>
  <c r="AT106" i="21" s="1"/>
  <c r="M2626" i="79" s="1"/>
  <c r="N2626" i="79" s="1"/>
  <c r="AQ78" i="21"/>
  <c r="AS78" i="21" s="1"/>
  <c r="M2684" i="79" s="1"/>
  <c r="N2684" i="79" s="1"/>
  <c r="AR78" i="21"/>
  <c r="AT78" i="21" s="1"/>
  <c r="M2598" i="79" s="1"/>
  <c r="N2598" i="79" s="1"/>
  <c r="AQ59" i="21"/>
  <c r="AS59" i="21" s="1"/>
  <c r="M2665" i="79" s="1"/>
  <c r="N2665" i="79" s="1"/>
  <c r="AR59" i="21"/>
  <c r="AT59" i="21" s="1"/>
  <c r="M2579" i="79" s="1"/>
  <c r="N2579" i="79" s="1"/>
  <c r="AQ61" i="21"/>
  <c r="AS61" i="21" s="1"/>
  <c r="M2667" i="79" s="1"/>
  <c r="N2667" i="79" s="1"/>
  <c r="AR61" i="21"/>
  <c r="AT61" i="21" s="1"/>
  <c r="M2581" i="79" s="1"/>
  <c r="N2581" i="79" s="1"/>
  <c r="AQ125" i="21"/>
  <c r="AS125" i="21" s="1"/>
  <c r="M2731" i="79" s="1"/>
  <c r="N2731" i="79" s="1"/>
  <c r="AR125" i="21"/>
  <c r="AT125" i="21" s="1"/>
  <c r="M2645" i="79" s="1"/>
  <c r="N2645" i="79" s="1"/>
  <c r="AR130" i="21"/>
  <c r="AT130" i="21" s="1"/>
  <c r="M2650" i="79" s="1"/>
  <c r="N2650" i="79" s="1"/>
  <c r="AQ130" i="21"/>
  <c r="AS130" i="21" s="1"/>
  <c r="M2736" i="79" s="1"/>
  <c r="N2736" i="79" s="1"/>
  <c r="AQ72" i="21"/>
  <c r="AS72" i="21" s="1"/>
  <c r="M2678" i="79" s="1"/>
  <c r="N2678" i="79" s="1"/>
  <c r="AR72" i="21"/>
  <c r="AT72" i="21" s="1"/>
  <c r="M2592" i="79" s="1"/>
  <c r="N2592" i="79" s="1"/>
  <c r="AQ71" i="21"/>
  <c r="AS71" i="21" s="1"/>
  <c r="M2677" i="79" s="1"/>
  <c r="N2677" i="79" s="1"/>
  <c r="AR71" i="21"/>
  <c r="AT71" i="21" s="1"/>
  <c r="M2591" i="79" s="1"/>
  <c r="N2591" i="79" s="1"/>
  <c r="AQ113" i="21"/>
  <c r="AS113" i="21" s="1"/>
  <c r="M2719" i="79" s="1"/>
  <c r="N2719" i="79" s="1"/>
  <c r="AR113" i="21"/>
  <c r="AT113" i="21" s="1"/>
  <c r="M2633" i="79" s="1"/>
  <c r="N2633" i="79" s="1"/>
  <c r="AQ69" i="21"/>
  <c r="AS69" i="21" s="1"/>
  <c r="M2675" i="79" s="1"/>
  <c r="N2675" i="79" s="1"/>
  <c r="AR69" i="21"/>
  <c r="AT69" i="21" s="1"/>
  <c r="M2589" i="79" s="1"/>
  <c r="N2589" i="79" s="1"/>
  <c r="AQ48" i="21"/>
  <c r="AS48" i="21" s="1"/>
  <c r="M2654" i="79" s="1"/>
  <c r="N2654" i="79" s="1"/>
  <c r="AR48" i="21"/>
  <c r="AT48" i="21" s="1"/>
  <c r="M2568" i="79" s="1"/>
  <c r="N2568" i="79" s="1"/>
  <c r="AR88" i="21"/>
  <c r="AT88" i="21" s="1"/>
  <c r="M2608" i="79" s="1"/>
  <c r="N2608" i="79" s="1"/>
  <c r="AQ88" i="21"/>
  <c r="AS88" i="21" s="1"/>
  <c r="M2694" i="79" s="1"/>
  <c r="N2694" i="79" s="1"/>
  <c r="AQ107" i="21"/>
  <c r="AS107" i="21" s="1"/>
  <c r="M2713" i="79" s="1"/>
  <c r="N2713" i="79" s="1"/>
  <c r="AR107" i="21"/>
  <c r="AT107" i="21" s="1"/>
  <c r="M2627" i="79" s="1"/>
  <c r="N2627" i="79" s="1"/>
  <c r="AQ117" i="21"/>
  <c r="AS117" i="21" s="1"/>
  <c r="M2723" i="79" s="1"/>
  <c r="N2723" i="79" s="1"/>
  <c r="AR117" i="21"/>
  <c r="AT117" i="21" s="1"/>
  <c r="M2637" i="79" s="1"/>
  <c r="N2637" i="79" s="1"/>
  <c r="AQ101" i="21"/>
  <c r="AS101" i="21" s="1"/>
  <c r="M2707" i="79" s="1"/>
  <c r="N2707" i="79" s="1"/>
  <c r="AR101" i="21"/>
  <c r="AT101" i="21" s="1"/>
  <c r="M2621" i="79" s="1"/>
  <c r="N2621" i="79" s="1"/>
  <c r="AQ112" i="21"/>
  <c r="AS112" i="21" s="1"/>
  <c r="M2718" i="79" s="1"/>
  <c r="N2718" i="79" s="1"/>
  <c r="AR112" i="21"/>
  <c r="AT112" i="21" s="1"/>
  <c r="M2632" i="79" s="1"/>
  <c r="N2632" i="79" s="1"/>
  <c r="AR97" i="21"/>
  <c r="AT97" i="21" s="1"/>
  <c r="M2617" i="79" s="1"/>
  <c r="N2617" i="79" s="1"/>
  <c r="AQ97" i="21"/>
  <c r="AS97" i="21" s="1"/>
  <c r="M2703" i="79" s="1"/>
  <c r="N2703" i="79" s="1"/>
  <c r="AQ77" i="21"/>
  <c r="AS77" i="21" s="1"/>
  <c r="M2683" i="79" s="1"/>
  <c r="N2683" i="79" s="1"/>
  <c r="AR77" i="21"/>
  <c r="AT77" i="21" s="1"/>
  <c r="M2597" i="79" s="1"/>
  <c r="N2597" i="79" s="1"/>
  <c r="AQ99" i="21"/>
  <c r="AS99" i="21" s="1"/>
  <c r="M2705" i="79" s="1"/>
  <c r="N2705" i="79" s="1"/>
  <c r="AR99" i="21"/>
  <c r="AT99" i="21" s="1"/>
  <c r="M2619" i="79" s="1"/>
  <c r="N2619" i="79" s="1"/>
  <c r="AQ85" i="21"/>
  <c r="AS85" i="21" s="1"/>
  <c r="M2691" i="79" s="1"/>
  <c r="N2691" i="79" s="1"/>
  <c r="AR85" i="21"/>
  <c r="AT85" i="21" s="1"/>
  <c r="M2605" i="79" s="1"/>
  <c r="N2605" i="79" s="1"/>
  <c r="AR92" i="21"/>
  <c r="AT92" i="21" s="1"/>
  <c r="M2612" i="79" s="1"/>
  <c r="N2612" i="79" s="1"/>
  <c r="AQ92" i="21"/>
  <c r="AS92" i="21" s="1"/>
  <c r="M2698" i="79" s="1"/>
  <c r="N2698" i="79" s="1"/>
  <c r="AQ110" i="21"/>
  <c r="AS110" i="21" s="1"/>
  <c r="M2716" i="79" s="1"/>
  <c r="N2716" i="79" s="1"/>
  <c r="AR110" i="21"/>
  <c r="AT110" i="21" s="1"/>
  <c r="M2630" i="79" s="1"/>
  <c r="N2630" i="79" s="1"/>
  <c r="AQ102" i="21"/>
  <c r="AS102" i="21" s="1"/>
  <c r="M2708" i="79" s="1"/>
  <c r="N2708" i="79" s="1"/>
  <c r="AR102" i="21"/>
  <c r="AT102" i="21" s="1"/>
  <c r="M2622" i="79" s="1"/>
  <c r="N2622" i="79" s="1"/>
  <c r="AQ121" i="21"/>
  <c r="AS121" i="21" s="1"/>
  <c r="M2727" i="79" s="1"/>
  <c r="N2727" i="79" s="1"/>
  <c r="AR121" i="21"/>
  <c r="AT121" i="21" s="1"/>
  <c r="M2641" i="79" s="1"/>
  <c r="N2641" i="79" s="1"/>
  <c r="AQ86" i="21"/>
  <c r="AS86" i="21" s="1"/>
  <c r="M2692" i="79" s="1"/>
  <c r="N2692" i="79" s="1"/>
  <c r="AR86" i="21"/>
  <c r="AT86" i="21" s="1"/>
  <c r="M2606" i="79" s="1"/>
  <c r="N2606" i="79" s="1"/>
  <c r="AQ123" i="21"/>
  <c r="AS123" i="21" s="1"/>
  <c r="M2729" i="79" s="1"/>
  <c r="N2729" i="79" s="1"/>
  <c r="AR123" i="21"/>
  <c r="AT123" i="21" s="1"/>
  <c r="M2643" i="79" s="1"/>
  <c r="N2643" i="79" s="1"/>
  <c r="AQ68" i="21"/>
  <c r="AS68" i="21" s="1"/>
  <c r="M2674" i="79" s="1"/>
  <c r="N2674" i="79" s="1"/>
  <c r="AR68" i="21"/>
  <c r="AT68" i="21" s="1"/>
  <c r="M2588" i="79" s="1"/>
  <c r="N2588" i="79" s="1"/>
  <c r="AQ126" i="21"/>
  <c r="AS126" i="21" s="1"/>
  <c r="M2732" i="79" s="1"/>
  <c r="N2732" i="79" s="1"/>
  <c r="AR126" i="21"/>
  <c r="AT126" i="21" s="1"/>
  <c r="M2646" i="79" s="1"/>
  <c r="N2646" i="79" s="1"/>
  <c r="AR118" i="21"/>
  <c r="AT118" i="21" s="1"/>
  <c r="M2638" i="79" s="1"/>
  <c r="N2638" i="79" s="1"/>
  <c r="AQ118" i="21"/>
  <c r="AS118" i="21" s="1"/>
  <c r="M2724" i="79" s="1"/>
  <c r="N2724" i="79" s="1"/>
  <c r="AQ127" i="21"/>
  <c r="AS127" i="21" s="1"/>
  <c r="M2733" i="79" s="1"/>
  <c r="N2733" i="79" s="1"/>
  <c r="AR127" i="21"/>
  <c r="AT127" i="21" s="1"/>
  <c r="M2647" i="79" s="1"/>
  <c r="N2647" i="79" s="1"/>
  <c r="AQ116" i="21"/>
  <c r="AS116" i="21" s="1"/>
  <c r="M2722" i="79" s="1"/>
  <c r="N2722" i="79" s="1"/>
  <c r="AR116" i="21"/>
  <c r="AT116" i="21" s="1"/>
  <c r="M2636" i="79" s="1"/>
  <c r="N2636" i="79" s="1"/>
  <c r="AR120" i="21"/>
  <c r="AT120" i="21" s="1"/>
  <c r="M2640" i="79" s="1"/>
  <c r="N2640" i="79" s="1"/>
  <c r="AQ120" i="21"/>
  <c r="AS120" i="21" s="1"/>
  <c r="M2726" i="79" s="1"/>
  <c r="N2726" i="79" s="1"/>
  <c r="AQ70" i="21"/>
  <c r="AS70" i="21" s="1"/>
  <c r="M2676" i="79" s="1"/>
  <c r="N2676" i="79" s="1"/>
  <c r="AR70" i="21"/>
  <c r="AT70" i="21" s="1"/>
  <c r="M2590" i="79" s="1"/>
  <c r="N2590" i="79" s="1"/>
  <c r="AQ66" i="21"/>
  <c r="AS66" i="21" s="1"/>
  <c r="M2672" i="79" s="1"/>
  <c r="N2672" i="79" s="1"/>
  <c r="AR66" i="21"/>
  <c r="AT66" i="21" s="1"/>
  <c r="M2586" i="79" s="1"/>
  <c r="N2586" i="79" s="1"/>
  <c r="AQ84" i="21"/>
  <c r="AS84" i="21" s="1"/>
  <c r="M2690" i="79" s="1"/>
  <c r="N2690" i="79" s="1"/>
  <c r="AR84" i="21"/>
  <c r="AT84" i="21" s="1"/>
  <c r="M2604" i="79" s="1"/>
  <c r="N2604" i="79" s="1"/>
  <c r="AQ119" i="21"/>
  <c r="AS119" i="21" s="1"/>
  <c r="M2725" i="79" s="1"/>
  <c r="N2725" i="79" s="1"/>
  <c r="AR119" i="21"/>
  <c r="AT119" i="21" s="1"/>
  <c r="M2639" i="79" s="1"/>
  <c r="N2639" i="79" s="1"/>
  <c r="AQ114" i="21"/>
  <c r="AS114" i="21" s="1"/>
  <c r="M2720" i="79" s="1"/>
  <c r="N2720" i="79" s="1"/>
  <c r="AR114" i="21"/>
  <c r="AT114" i="21" s="1"/>
  <c r="M2634" i="79" s="1"/>
  <c r="N2634" i="79" s="1"/>
  <c r="AQ82" i="21"/>
  <c r="AS82" i="21" s="1"/>
  <c r="M2688" i="79" s="1"/>
  <c r="N2688" i="79" s="1"/>
  <c r="AR82" i="21"/>
  <c r="AT82" i="21" s="1"/>
  <c r="M2602" i="79" s="1"/>
  <c r="N2602" i="79" s="1"/>
  <c r="AQ50" i="21"/>
  <c r="AS50" i="21" s="1"/>
  <c r="M2656" i="79" s="1"/>
  <c r="N2656" i="79" s="1"/>
  <c r="AR50" i="21"/>
  <c r="AT50" i="21" s="1"/>
  <c r="M2570" i="79" s="1"/>
  <c r="N2570" i="79" s="1"/>
  <c r="AQ54" i="21"/>
  <c r="AS54" i="21" s="1"/>
  <c r="M2660" i="79" s="1"/>
  <c r="N2660" i="79" s="1"/>
  <c r="AR54" i="21"/>
  <c r="AT54" i="21" s="1"/>
  <c r="M2574" i="79" s="1"/>
  <c r="N2574" i="79" s="1"/>
  <c r="AQ100" i="21"/>
  <c r="AS100" i="21" s="1"/>
  <c r="M2706" i="79" s="1"/>
  <c r="N2706" i="79" s="1"/>
  <c r="AR100" i="21"/>
  <c r="AT100" i="21" s="1"/>
  <c r="M2620" i="79" s="1"/>
  <c r="N2620" i="79" s="1"/>
  <c r="AQ98" i="21"/>
  <c r="AS98" i="21" s="1"/>
  <c r="M2704" i="79" s="1"/>
  <c r="N2704" i="79" s="1"/>
  <c r="AR98" i="21"/>
  <c r="AT98" i="21" s="1"/>
  <c r="M2618" i="79" s="1"/>
  <c r="N2618" i="79" s="1"/>
  <c r="AQ131" i="21"/>
  <c r="AS131" i="21" s="1"/>
  <c r="M2737" i="79" s="1"/>
  <c r="N2737" i="79" s="1"/>
  <c r="AR131" i="21"/>
  <c r="AT131" i="21" s="1"/>
  <c r="M2651" i="79" s="1"/>
  <c r="N2651" i="79" s="1"/>
  <c r="AQ52" i="21"/>
  <c r="AS52" i="21" s="1"/>
  <c r="M2658" i="79" s="1"/>
  <c r="N2658" i="79" s="1"/>
  <c r="AR52" i="21"/>
  <c r="AT52" i="21" s="1"/>
  <c r="M2572" i="79" s="1"/>
  <c r="N2572" i="79" s="1"/>
  <c r="AR61" i="18"/>
  <c r="AT61" i="18" s="1"/>
  <c r="M2317" i="79" s="1"/>
  <c r="N2317" i="79" s="1"/>
  <c r="AS113" i="18"/>
  <c r="AU113" i="18" s="1"/>
  <c r="M2281" i="79" s="1"/>
  <c r="N2281" i="79" s="1"/>
  <c r="AR89" i="18"/>
  <c r="AT89" i="18" s="1"/>
  <c r="M2345" i="79" s="1"/>
  <c r="N2345" i="79" s="1"/>
  <c r="AR134" i="18"/>
  <c r="AT134" i="18" s="1"/>
  <c r="M2390" i="79" s="1"/>
  <c r="N2390" i="79" s="1"/>
  <c r="AR110" i="18"/>
  <c r="AT110" i="18" s="1"/>
  <c r="M2366" i="79" s="1"/>
  <c r="N2366" i="79" s="1"/>
  <c r="AS81" i="18"/>
  <c r="AU81" i="18" s="1"/>
  <c r="M2249" i="79" s="1"/>
  <c r="N2249" i="79" s="1"/>
  <c r="AS72" i="18"/>
  <c r="AU72" i="18" s="1"/>
  <c r="M2240" i="79" s="1"/>
  <c r="N2240" i="79" s="1"/>
  <c r="AS85" i="18"/>
  <c r="AU85" i="18" s="1"/>
  <c r="M2253" i="79" s="1"/>
  <c r="N2253" i="79" s="1"/>
  <c r="AS129" i="18"/>
  <c r="AU129" i="18" s="1"/>
  <c r="M2297" i="79" s="1"/>
  <c r="N2297" i="79" s="1"/>
  <c r="AR129" i="18"/>
  <c r="AT129" i="18" s="1"/>
  <c r="M2385" i="79" s="1"/>
  <c r="N2385" i="79" s="1"/>
  <c r="AS62" i="18"/>
  <c r="AU62" i="18" s="1"/>
  <c r="M2230" i="79" s="1"/>
  <c r="N2230" i="79" s="1"/>
  <c r="AS132" i="18"/>
  <c r="AU132" i="18" s="1"/>
  <c r="M2300" i="79" s="1"/>
  <c r="N2300" i="79" s="1"/>
  <c r="AR116" i="18"/>
  <c r="AT116" i="18" s="1"/>
  <c r="M2372" i="79" s="1"/>
  <c r="N2372" i="79" s="1"/>
  <c r="AS116" i="18"/>
  <c r="AU116" i="18" s="1"/>
  <c r="M2284" i="79" s="1"/>
  <c r="N2284" i="79" s="1"/>
  <c r="AR106" i="18"/>
  <c r="AT106" i="18" s="1"/>
  <c r="M2362" i="79" s="1"/>
  <c r="N2362" i="79" s="1"/>
  <c r="AS106" i="18"/>
  <c r="AU106" i="18" s="1"/>
  <c r="M2274" i="79" s="1"/>
  <c r="N2274" i="79" s="1"/>
  <c r="AS71" i="18"/>
  <c r="AU71" i="18" s="1"/>
  <c r="M2239" i="79" s="1"/>
  <c r="N2239" i="79" s="1"/>
  <c r="AR71" i="18"/>
  <c r="AT71" i="18" s="1"/>
  <c r="M2327" i="79" s="1"/>
  <c r="N2327" i="79" s="1"/>
  <c r="AR98" i="18"/>
  <c r="AT98" i="18" s="1"/>
  <c r="M2354" i="79" s="1"/>
  <c r="N2354" i="79" s="1"/>
  <c r="AS98" i="18"/>
  <c r="AU98" i="18" s="1"/>
  <c r="M2266" i="79" s="1"/>
  <c r="N2266" i="79" s="1"/>
  <c r="AR102" i="18"/>
  <c r="AT102" i="18" s="1"/>
  <c r="M2358" i="79" s="1"/>
  <c r="N2358" i="79" s="1"/>
  <c r="AS102" i="18"/>
  <c r="AU102" i="18" s="1"/>
  <c r="M2270" i="79" s="1"/>
  <c r="N2270" i="79" s="1"/>
  <c r="AR92" i="18"/>
  <c r="AT92" i="18" s="1"/>
  <c r="M2348" i="79" s="1"/>
  <c r="N2348" i="79" s="1"/>
  <c r="AS92" i="18"/>
  <c r="AU92" i="18" s="1"/>
  <c r="M2260" i="79" s="1"/>
  <c r="N2260" i="79" s="1"/>
  <c r="AR75" i="18"/>
  <c r="AT75" i="18" s="1"/>
  <c r="M2331" i="79" s="1"/>
  <c r="N2331" i="79" s="1"/>
  <c r="AS75" i="18"/>
  <c r="AU75" i="18" s="1"/>
  <c r="M2243" i="79" s="1"/>
  <c r="N2243" i="79" s="1"/>
  <c r="AS66" i="18"/>
  <c r="AU66" i="18" s="1"/>
  <c r="M2234" i="79" s="1"/>
  <c r="N2234" i="79" s="1"/>
  <c r="AR66" i="18"/>
  <c r="AT66" i="18" s="1"/>
  <c r="M2322" i="79" s="1"/>
  <c r="N2322" i="79" s="1"/>
  <c r="AS130" i="18"/>
  <c r="AU130" i="18" s="1"/>
  <c r="M2298" i="79" s="1"/>
  <c r="N2298" i="79" s="1"/>
  <c r="AR130" i="18"/>
  <c r="AT130" i="18" s="1"/>
  <c r="M2386" i="79" s="1"/>
  <c r="N2386" i="79" s="1"/>
  <c r="AR101" i="18"/>
  <c r="AT101" i="18" s="1"/>
  <c r="M2357" i="79" s="1"/>
  <c r="N2357" i="79" s="1"/>
  <c r="AS101" i="18"/>
  <c r="AU101" i="18" s="1"/>
  <c r="M2269" i="79" s="1"/>
  <c r="N2269" i="79" s="1"/>
  <c r="AS117" i="18"/>
  <c r="AU117" i="18" s="1"/>
  <c r="M2285" i="79" s="1"/>
  <c r="N2285" i="79" s="1"/>
  <c r="AR117" i="18"/>
  <c r="AT117" i="18" s="1"/>
  <c r="M2373" i="79" s="1"/>
  <c r="N2373" i="79" s="1"/>
  <c r="AR60" i="18"/>
  <c r="AT60" i="18" s="1"/>
  <c r="M2316" i="79" s="1"/>
  <c r="N2316" i="79" s="1"/>
  <c r="AS60" i="18"/>
  <c r="AU60" i="18" s="1"/>
  <c r="M2228" i="79" s="1"/>
  <c r="N2228" i="79" s="1"/>
  <c r="AR126" i="18"/>
  <c r="AT126" i="18" s="1"/>
  <c r="M2382" i="79" s="1"/>
  <c r="N2382" i="79" s="1"/>
  <c r="AS126" i="18"/>
  <c r="AU126" i="18" s="1"/>
  <c r="M2294" i="79" s="1"/>
  <c r="N2294" i="79" s="1"/>
  <c r="AR141" i="18"/>
  <c r="AT141" i="18" s="1"/>
  <c r="M2397" i="79" s="1"/>
  <c r="N2397" i="79" s="1"/>
  <c r="AS141" i="18"/>
  <c r="AU141" i="18" s="1"/>
  <c r="M2309" i="79" s="1"/>
  <c r="N2309" i="79" s="1"/>
  <c r="AR139" i="18"/>
  <c r="AT139" i="18" s="1"/>
  <c r="M2395" i="79" s="1"/>
  <c r="N2395" i="79" s="1"/>
  <c r="AS139" i="18"/>
  <c r="AU139" i="18" s="1"/>
  <c r="M2307" i="79" s="1"/>
  <c r="N2307" i="79" s="1"/>
  <c r="AS58" i="18"/>
  <c r="AU58" i="18" s="1"/>
  <c r="M2226" i="79" s="1"/>
  <c r="N2226" i="79" s="1"/>
  <c r="AR58" i="18"/>
  <c r="AR124" i="18"/>
  <c r="AT124" i="18" s="1"/>
  <c r="M2380" i="79" s="1"/>
  <c r="N2380" i="79" s="1"/>
  <c r="AS124" i="18"/>
  <c r="AU124" i="18" s="1"/>
  <c r="M2292" i="79" s="1"/>
  <c r="N2292" i="79" s="1"/>
  <c r="AR105" i="18"/>
  <c r="AT105" i="18" s="1"/>
  <c r="M2361" i="79" s="1"/>
  <c r="N2361" i="79" s="1"/>
  <c r="AS105" i="18"/>
  <c r="AU105" i="18" s="1"/>
  <c r="M2273" i="79" s="1"/>
  <c r="N2273" i="79" s="1"/>
  <c r="AS95" i="18"/>
  <c r="AU95" i="18" s="1"/>
  <c r="M2263" i="79" s="1"/>
  <c r="N2263" i="79" s="1"/>
  <c r="AR95" i="18"/>
  <c r="AT95" i="18" s="1"/>
  <c r="M2351" i="79" s="1"/>
  <c r="N2351" i="79" s="1"/>
  <c r="AR112" i="18"/>
  <c r="AT112" i="18" s="1"/>
  <c r="M2368" i="79" s="1"/>
  <c r="N2368" i="79" s="1"/>
  <c r="AS112" i="18"/>
  <c r="AU112" i="18" s="1"/>
  <c r="M2280" i="79" s="1"/>
  <c r="N2280" i="79" s="1"/>
  <c r="AR115" i="18"/>
  <c r="AT115" i="18" s="1"/>
  <c r="M2371" i="79" s="1"/>
  <c r="N2371" i="79" s="1"/>
  <c r="AS115" i="18"/>
  <c r="AU115" i="18" s="1"/>
  <c r="M2283" i="79" s="1"/>
  <c r="N2283" i="79" s="1"/>
  <c r="AR120" i="18"/>
  <c r="AT120" i="18" s="1"/>
  <c r="M2376" i="79" s="1"/>
  <c r="N2376" i="79" s="1"/>
  <c r="AS120" i="18"/>
  <c r="AU120" i="18" s="1"/>
  <c r="M2288" i="79" s="1"/>
  <c r="N2288" i="79" s="1"/>
  <c r="AR143" i="18"/>
  <c r="AT143" i="18" s="1"/>
  <c r="M2399" i="79" s="1"/>
  <c r="N2399" i="79" s="1"/>
  <c r="AS143" i="18"/>
  <c r="AU143" i="18" s="1"/>
  <c r="M2311" i="79" s="1"/>
  <c r="N2311" i="79" s="1"/>
  <c r="AR59" i="18"/>
  <c r="AT59" i="18" s="1"/>
  <c r="M2315" i="79" s="1"/>
  <c r="N2315" i="79" s="1"/>
  <c r="AS59" i="18"/>
  <c r="AU59" i="18" s="1"/>
  <c r="M2227" i="79" s="1"/>
  <c r="N2227" i="79" s="1"/>
  <c r="AR123" i="18"/>
  <c r="AT123" i="18" s="1"/>
  <c r="M2379" i="79" s="1"/>
  <c r="N2379" i="79" s="1"/>
  <c r="AS123" i="18"/>
  <c r="AU123" i="18" s="1"/>
  <c r="M2291" i="79" s="1"/>
  <c r="N2291" i="79" s="1"/>
  <c r="AS127" i="18"/>
  <c r="AU127" i="18" s="1"/>
  <c r="M2295" i="79" s="1"/>
  <c r="N2295" i="79" s="1"/>
  <c r="AR127" i="18"/>
  <c r="AT127" i="18" s="1"/>
  <c r="M2383" i="79" s="1"/>
  <c r="N2383" i="79" s="1"/>
  <c r="AR104" i="18"/>
  <c r="AT104" i="18" s="1"/>
  <c r="M2360" i="79" s="1"/>
  <c r="N2360" i="79" s="1"/>
  <c r="AS104" i="18"/>
  <c r="AU104" i="18" s="1"/>
  <c r="M2272" i="79" s="1"/>
  <c r="N2272" i="79" s="1"/>
  <c r="AR67" i="18"/>
  <c r="AT67" i="18" s="1"/>
  <c r="M2323" i="79" s="1"/>
  <c r="N2323" i="79" s="1"/>
  <c r="AS67" i="18"/>
  <c r="AU67" i="18" s="1"/>
  <c r="M2235" i="79" s="1"/>
  <c r="N2235" i="79" s="1"/>
  <c r="AR87" i="18"/>
  <c r="AT87" i="18" s="1"/>
  <c r="M2343" i="79" s="1"/>
  <c r="N2343" i="79" s="1"/>
  <c r="AS87" i="18"/>
  <c r="AU87" i="18" s="1"/>
  <c r="M2255" i="79" s="1"/>
  <c r="N2255" i="79" s="1"/>
  <c r="AR88" i="18"/>
  <c r="AT88" i="18" s="1"/>
  <c r="M2344" i="79" s="1"/>
  <c r="N2344" i="79" s="1"/>
  <c r="AS88" i="18"/>
  <c r="AU88" i="18" s="1"/>
  <c r="M2256" i="79" s="1"/>
  <c r="N2256" i="79" s="1"/>
  <c r="AR119" i="18"/>
  <c r="AT119" i="18" s="1"/>
  <c r="M2375" i="79" s="1"/>
  <c r="N2375" i="79" s="1"/>
  <c r="AS119" i="18"/>
  <c r="AU119" i="18" s="1"/>
  <c r="M2287" i="79" s="1"/>
  <c r="N2287" i="79" s="1"/>
  <c r="AR79" i="18"/>
  <c r="AT79" i="18" s="1"/>
  <c r="M2335" i="79" s="1"/>
  <c r="N2335" i="79" s="1"/>
  <c r="AS79" i="18"/>
  <c r="AU79" i="18" s="1"/>
  <c r="M2247" i="79" s="1"/>
  <c r="N2247" i="79" s="1"/>
  <c r="AS63" i="18"/>
  <c r="AU63" i="18" s="1"/>
  <c r="M2231" i="79" s="1"/>
  <c r="N2231" i="79" s="1"/>
  <c r="AR63" i="18"/>
  <c r="AT63" i="18" s="1"/>
  <c r="M2319" i="79" s="1"/>
  <c r="N2319" i="79" s="1"/>
  <c r="AR131" i="18"/>
  <c r="AT131" i="18" s="1"/>
  <c r="M2387" i="79" s="1"/>
  <c r="N2387" i="79" s="1"/>
  <c r="AS131" i="18"/>
  <c r="AU131" i="18" s="1"/>
  <c r="M2299" i="79" s="1"/>
  <c r="N2299" i="79" s="1"/>
  <c r="AR111" i="18"/>
  <c r="AT111" i="18" s="1"/>
  <c r="M2367" i="79" s="1"/>
  <c r="N2367" i="79" s="1"/>
  <c r="AS111" i="18"/>
  <c r="AU111" i="18" s="1"/>
  <c r="M2279" i="79" s="1"/>
  <c r="N2279" i="79" s="1"/>
  <c r="AR135" i="18"/>
  <c r="AT135" i="18" s="1"/>
  <c r="M2391" i="79" s="1"/>
  <c r="N2391" i="79" s="1"/>
  <c r="AS135" i="18"/>
  <c r="AU135" i="18" s="1"/>
  <c r="M2303" i="79" s="1"/>
  <c r="N2303" i="79" s="1"/>
  <c r="AR103" i="18"/>
  <c r="AT103" i="18" s="1"/>
  <c r="M2359" i="79" s="1"/>
  <c r="N2359" i="79" s="1"/>
  <c r="AS103" i="18"/>
  <c r="AU103" i="18" s="1"/>
  <c r="M2271" i="79" s="1"/>
  <c r="N2271" i="79" s="1"/>
  <c r="AR84" i="18"/>
  <c r="AT84" i="18" s="1"/>
  <c r="M2340" i="79" s="1"/>
  <c r="N2340" i="79" s="1"/>
  <c r="AS84" i="18"/>
  <c r="AU84" i="18" s="1"/>
  <c r="M2252" i="79" s="1"/>
  <c r="N2252" i="79" s="1"/>
  <c r="AR140" i="18"/>
  <c r="AT140" i="18" s="1"/>
  <c r="M2396" i="79" s="1"/>
  <c r="N2396" i="79" s="1"/>
  <c r="AS140" i="18"/>
  <c r="AU140" i="18" s="1"/>
  <c r="M2308" i="79" s="1"/>
  <c r="N2308" i="79" s="1"/>
  <c r="AS83" i="18"/>
  <c r="AU83" i="18" s="1"/>
  <c r="M2251" i="79" s="1"/>
  <c r="N2251" i="79" s="1"/>
  <c r="AR83" i="18"/>
  <c r="AT83" i="18" s="1"/>
  <c r="M2339" i="79" s="1"/>
  <c r="N2339" i="79" s="1"/>
  <c r="AR137" i="18"/>
  <c r="AT137" i="18" s="1"/>
  <c r="M2393" i="79" s="1"/>
  <c r="N2393" i="79" s="1"/>
  <c r="AS137" i="18"/>
  <c r="AU137" i="18" s="1"/>
  <c r="M2305" i="79" s="1"/>
  <c r="N2305" i="79" s="1"/>
  <c r="AR99" i="18"/>
  <c r="AT99" i="18" s="1"/>
  <c r="M2355" i="79" s="1"/>
  <c r="N2355" i="79" s="1"/>
  <c r="AS99" i="18"/>
  <c r="AU99" i="18" s="1"/>
  <c r="M2267" i="79" s="1"/>
  <c r="N2267" i="79" s="1"/>
  <c r="AI145" i="64" l="1"/>
  <c r="H386" i="71" s="1"/>
  <c r="AI146" i="64"/>
  <c r="H387" i="71" s="1"/>
  <c r="AI158" i="64"/>
  <c r="H399" i="71" s="1"/>
  <c r="AI151" i="64"/>
  <c r="H392" i="71" s="1"/>
  <c r="D39" i="78"/>
  <c r="AI137" i="63"/>
  <c r="H341" i="71" s="1"/>
  <c r="AI144" i="63"/>
  <c r="H348" i="71" s="1"/>
  <c r="AM152" i="57"/>
  <c r="K280" i="71" s="1"/>
  <c r="AM150" i="57"/>
  <c r="K278" i="71" s="1"/>
  <c r="AM149" i="57"/>
  <c r="K277" i="71" s="1"/>
  <c r="AM147" i="57"/>
  <c r="K275" i="71" s="1"/>
  <c r="AM146" i="57"/>
  <c r="K274" i="71" s="1"/>
  <c r="AM144" i="57"/>
  <c r="K272" i="71" s="1"/>
  <c r="AM143" i="57"/>
  <c r="K271" i="71" s="1"/>
  <c r="AM141" i="57"/>
  <c r="K269" i="71" s="1"/>
  <c r="AM155" i="55"/>
  <c r="K244" i="71" s="1"/>
  <c r="AM153" i="55"/>
  <c r="K242" i="71" s="1"/>
  <c r="AM152" i="55"/>
  <c r="K241" i="71" s="1"/>
  <c r="AM150" i="55"/>
  <c r="K239" i="71" s="1"/>
  <c r="AM149" i="55"/>
  <c r="K238" i="71" s="1"/>
  <c r="AM147" i="55"/>
  <c r="K236" i="71" s="1"/>
  <c r="AM146" i="55"/>
  <c r="K235" i="71" s="1"/>
  <c r="AM144" i="55"/>
  <c r="K233" i="71" s="1"/>
  <c r="AM169" i="68"/>
  <c r="K232" i="71" s="1"/>
  <c r="AM167" i="68"/>
  <c r="K230" i="71" s="1"/>
  <c r="AM166" i="68"/>
  <c r="K229" i="71" s="1"/>
  <c r="AM164" i="68"/>
  <c r="K227" i="71" s="1"/>
  <c r="AM163" i="68"/>
  <c r="K226" i="71" s="1"/>
  <c r="AM161" i="68"/>
  <c r="K224" i="71" s="1"/>
  <c r="AM160" i="68"/>
  <c r="K223" i="71" s="1"/>
  <c r="AM158" i="68"/>
  <c r="K221" i="71" s="1"/>
  <c r="AM157" i="68"/>
  <c r="K220" i="71" s="1"/>
  <c r="AM155" i="68"/>
  <c r="K218" i="71" s="1"/>
  <c r="AM154" i="68"/>
  <c r="K217" i="71" s="1"/>
  <c r="AM152" i="68"/>
  <c r="K215" i="71" s="1"/>
  <c r="AM151" i="68"/>
  <c r="K214" i="71" s="1"/>
  <c r="AM149" i="68"/>
  <c r="K212" i="71" s="1"/>
  <c r="AM134" i="68"/>
  <c r="K197" i="71" s="1"/>
  <c r="AM136" i="68"/>
  <c r="K199" i="71" s="1"/>
  <c r="AM184" i="53"/>
  <c r="K196" i="71" s="1"/>
  <c r="AM182" i="53"/>
  <c r="K194" i="71" s="1"/>
  <c r="AM181" i="53"/>
  <c r="K193" i="71" s="1"/>
  <c r="AM179" i="53"/>
  <c r="K191" i="71" s="1"/>
  <c r="AM160" i="53"/>
  <c r="K172" i="71" s="1"/>
  <c r="AM158" i="53"/>
  <c r="K170" i="71" s="1"/>
  <c r="AM157" i="53"/>
  <c r="K169" i="71" s="1"/>
  <c r="AM155" i="53"/>
  <c r="K167" i="71" s="1"/>
  <c r="AM154" i="53"/>
  <c r="K166" i="71" s="1"/>
  <c r="AM152" i="53"/>
  <c r="K164" i="71" s="1"/>
  <c r="AE148" i="58"/>
  <c r="H130" i="71" s="1"/>
  <c r="AE146" i="58"/>
  <c r="H128" i="71" s="1"/>
  <c r="D41" i="78"/>
  <c r="AE143" i="58"/>
  <c r="H125" i="71" s="1"/>
  <c r="AE145" i="58"/>
  <c r="H127" i="71" s="1"/>
  <c r="AL166" i="67"/>
  <c r="F99" i="71" s="1"/>
  <c r="AM163" i="67"/>
  <c r="G96" i="71" s="1"/>
  <c r="AL163" i="67"/>
  <c r="F96" i="71" s="1"/>
  <c r="AM164" i="67"/>
  <c r="G97" i="71" s="1"/>
  <c r="AL167" i="67"/>
  <c r="F100" i="71" s="1"/>
  <c r="AL164" i="67"/>
  <c r="F97" i="71" s="1"/>
  <c r="AM162" i="51"/>
  <c r="K55" i="71" s="1"/>
  <c r="AM160" i="51"/>
  <c r="K53" i="71" s="1"/>
  <c r="AM171" i="66"/>
  <c r="K51" i="71" s="1"/>
  <c r="AM170" i="66"/>
  <c r="K50" i="71" s="1"/>
  <c r="AM168" i="66"/>
  <c r="K48" i="71" s="1"/>
  <c r="AM167" i="66"/>
  <c r="K47" i="71" s="1"/>
  <c r="AM165" i="66"/>
  <c r="K45" i="71" s="1"/>
  <c r="AM164" i="66"/>
  <c r="K44" i="71" s="1"/>
  <c r="AM162" i="66"/>
  <c r="K42" i="71" s="1"/>
  <c r="AM161" i="66"/>
  <c r="K41" i="71" s="1"/>
  <c r="AM159" i="66"/>
  <c r="K39" i="71" s="1"/>
  <c r="AM158" i="66"/>
  <c r="K38" i="71" s="1"/>
  <c r="AM156" i="66"/>
  <c r="K36" i="71" s="1"/>
  <c r="AM155" i="66"/>
  <c r="K35" i="71" s="1"/>
  <c r="AM153" i="66"/>
  <c r="K33" i="71" s="1"/>
  <c r="AM152" i="66"/>
  <c r="K32" i="71" s="1"/>
  <c r="AM150" i="66"/>
  <c r="K30" i="71" s="1"/>
  <c r="AM149" i="66"/>
  <c r="K29" i="71" s="1"/>
  <c r="AM147" i="66"/>
  <c r="K27" i="71" s="1"/>
  <c r="AM146" i="66"/>
  <c r="K26" i="71" s="1"/>
  <c r="AM144" i="66"/>
  <c r="K24" i="71" s="1"/>
  <c r="AM143" i="66"/>
  <c r="K23" i="71" s="1"/>
  <c r="AM141" i="66"/>
  <c r="K21" i="71" s="1"/>
  <c r="AM140" i="66"/>
  <c r="K20" i="71" s="1"/>
  <c r="AM137" i="66"/>
  <c r="K17" i="71" s="1"/>
  <c r="AM138" i="66"/>
  <c r="K18" i="71" s="1"/>
  <c r="AK132" i="31"/>
  <c r="J379" i="70" s="1"/>
  <c r="AK130" i="31"/>
  <c r="J377" i="70" s="1"/>
  <c r="AM160" i="30"/>
  <c r="L358" i="70" s="1"/>
  <c r="AM158" i="30"/>
  <c r="L356" i="70" s="1"/>
  <c r="AM157" i="30"/>
  <c r="L355" i="70" s="1"/>
  <c r="AM155" i="30"/>
  <c r="L353" i="70" s="1"/>
  <c r="AM154" i="30"/>
  <c r="L352" i="70" s="1"/>
  <c r="AM152" i="30"/>
  <c r="L350" i="70" s="1"/>
  <c r="AM151" i="30"/>
  <c r="L349" i="70" s="1"/>
  <c r="AM149" i="30"/>
  <c r="L347" i="70" s="1"/>
  <c r="AM148" i="30"/>
  <c r="L346" i="70" s="1"/>
  <c r="AM146" i="30"/>
  <c r="L344" i="70" s="1"/>
  <c r="D24" i="78"/>
  <c r="AI136" i="29"/>
  <c r="I485" i="70" s="1"/>
  <c r="AI137" i="29"/>
  <c r="I486" i="70" s="1"/>
  <c r="AI141" i="28"/>
  <c r="I453" i="70" s="1"/>
  <c r="AI140" i="28"/>
  <c r="I452" i="70" s="1"/>
  <c r="D25" i="78"/>
  <c r="E25" i="78"/>
  <c r="AI137" i="28"/>
  <c r="I449" i="70" s="1"/>
  <c r="AI138" i="28"/>
  <c r="I450" i="70" s="1"/>
  <c r="AM170" i="27"/>
  <c r="L340" i="70" s="1"/>
  <c r="AM168" i="27"/>
  <c r="L338" i="70" s="1"/>
  <c r="AM167" i="27"/>
  <c r="L337" i="70" s="1"/>
  <c r="AM165" i="27"/>
  <c r="L335" i="70" s="1"/>
  <c r="AM164" i="27"/>
  <c r="L334" i="70" s="1"/>
  <c r="AM162" i="27"/>
  <c r="L332" i="70" s="1"/>
  <c r="AM161" i="27"/>
  <c r="L331" i="70" s="1"/>
  <c r="AM159" i="27"/>
  <c r="L329" i="70" s="1"/>
  <c r="AM143" i="27"/>
  <c r="L313" i="70" s="1"/>
  <c r="AM141" i="27"/>
  <c r="L311" i="70" s="1"/>
  <c r="AM140" i="27"/>
  <c r="L310" i="70" s="1"/>
  <c r="AM138" i="27"/>
  <c r="L308" i="70" s="1"/>
  <c r="AK135" i="27"/>
  <c r="J305" i="70" s="1"/>
  <c r="AK137" i="27"/>
  <c r="J307" i="70" s="1"/>
  <c r="AM167" i="26"/>
  <c r="L287" i="70" s="1"/>
  <c r="AM160" i="26"/>
  <c r="L280" i="70" s="1"/>
  <c r="AM157" i="26"/>
  <c r="L277" i="70" s="1"/>
  <c r="AM154" i="26"/>
  <c r="L274" i="70" s="1"/>
  <c r="AJ149" i="25"/>
  <c r="L239" i="70" s="1"/>
  <c r="AJ173" i="25"/>
  <c r="L263" i="70" s="1"/>
  <c r="AJ167" i="25"/>
  <c r="L257" i="70" s="1"/>
  <c r="AJ156" i="25"/>
  <c r="L246" i="70" s="1"/>
  <c r="AJ155" i="25"/>
  <c r="L245" i="70" s="1"/>
  <c r="AE144" i="25"/>
  <c r="G234" i="70" s="1"/>
  <c r="AE143" i="25"/>
  <c r="G233" i="70" s="1"/>
  <c r="AF144" i="25"/>
  <c r="H234" i="70" s="1"/>
  <c r="AF143" i="25"/>
  <c r="H233" i="70" s="1"/>
  <c r="AJ147" i="25"/>
  <c r="L237" i="70" s="1"/>
  <c r="AJ177" i="25"/>
  <c r="L267" i="70" s="1"/>
  <c r="AJ174" i="25"/>
  <c r="L264" i="70" s="1"/>
  <c r="AJ171" i="25"/>
  <c r="L261" i="70" s="1"/>
  <c r="AJ168" i="25"/>
  <c r="L258" i="70" s="1"/>
  <c r="AJ165" i="25"/>
  <c r="L255" i="70" s="1"/>
  <c r="AJ162" i="25"/>
  <c r="L252" i="70" s="1"/>
  <c r="AJ159" i="25"/>
  <c r="L249" i="70" s="1"/>
  <c r="AJ150" i="25"/>
  <c r="L240" i="70" s="1"/>
  <c r="AE153" i="24"/>
  <c r="I200" i="70" s="1"/>
  <c r="AE150" i="24"/>
  <c r="I197" i="70" s="1"/>
  <c r="G25" i="72"/>
  <c r="D18" i="78"/>
  <c r="E18" i="78"/>
  <c r="AL188" i="23"/>
  <c r="G193" i="70" s="1"/>
  <c r="AL179" i="23"/>
  <c r="G184" i="70" s="1"/>
  <c r="AL175" i="23"/>
  <c r="G180" i="70" s="1"/>
  <c r="AM160" i="23"/>
  <c r="H165" i="70" s="1"/>
  <c r="AL160" i="23"/>
  <c r="G165" i="70" s="1"/>
  <c r="AM159" i="23"/>
  <c r="H164" i="70" s="1"/>
  <c r="E30" i="78" s="1"/>
  <c r="AL159" i="23"/>
  <c r="G164" i="70" s="1"/>
  <c r="E29" i="78"/>
  <c r="AK166" i="34"/>
  <c r="I130" i="70" s="1"/>
  <c r="D29" i="78"/>
  <c r="S54" i="22"/>
  <c r="AN169" i="22"/>
  <c r="K122" i="70" s="1"/>
  <c r="S109" i="22"/>
  <c r="AM169" i="22"/>
  <c r="J122" i="70" s="1"/>
  <c r="S53" i="22"/>
  <c r="AO166" i="22" s="1"/>
  <c r="L119" i="70" s="1"/>
  <c r="AM166" i="22"/>
  <c r="J119" i="70" s="1"/>
  <c r="AN157" i="22"/>
  <c r="K110" i="70" s="1"/>
  <c r="AM157" i="22"/>
  <c r="J110" i="70" s="1"/>
  <c r="AM154" i="22"/>
  <c r="J107" i="70" s="1"/>
  <c r="F21" i="78"/>
  <c r="AM136" i="22"/>
  <c r="J89" i="70" s="1"/>
  <c r="AM139" i="22"/>
  <c r="J92" i="70" s="1"/>
  <c r="AN136" i="22"/>
  <c r="K89" i="70" s="1"/>
  <c r="AN139" i="22"/>
  <c r="K92" i="70" s="1"/>
  <c r="S47" i="22"/>
  <c r="G26" i="72"/>
  <c r="G28" i="72"/>
  <c r="E26" i="78"/>
  <c r="F26" i="78"/>
  <c r="D26" i="78"/>
  <c r="G21" i="72"/>
  <c r="X53" i="21"/>
  <c r="AN170" i="21" s="1"/>
  <c r="L85" i="70" s="1"/>
  <c r="AM170" i="21"/>
  <c r="K85" i="70" s="1"/>
  <c r="AM158" i="19"/>
  <c r="J38" i="70" s="1"/>
  <c r="AM159" i="19"/>
  <c r="J39" i="70" s="1"/>
  <c r="AN158" i="19"/>
  <c r="K38" i="70" s="1"/>
  <c r="AN159" i="19"/>
  <c r="K39" i="70" s="1"/>
  <c r="S53" i="19"/>
  <c r="AM155" i="19"/>
  <c r="J35" i="70" s="1"/>
  <c r="AN141" i="19"/>
  <c r="K21" i="70" s="1"/>
  <c r="AN140" i="19"/>
  <c r="K20" i="70" s="1"/>
  <c r="S49" i="19"/>
  <c r="AN137" i="19"/>
  <c r="K17" i="70" s="1"/>
  <c r="Z58" i="18"/>
  <c r="AN150" i="18" s="1"/>
  <c r="AL159" i="17"/>
  <c r="K22" i="69" s="1"/>
  <c r="AO159" i="17"/>
  <c r="N22" i="69" s="1"/>
  <c r="AM159" i="17"/>
  <c r="L22" i="69" s="1"/>
  <c r="AH131" i="16"/>
  <c r="I18" i="69" s="1"/>
  <c r="R104" i="13"/>
  <c r="Q101" i="37" s="1"/>
  <c r="V24" i="76"/>
  <c r="X24" i="76" s="1"/>
  <c r="M591" i="79"/>
  <c r="N591" i="79" s="1"/>
  <c r="AM44" i="64"/>
  <c r="AO44" i="64" s="1"/>
  <c r="AL44" i="64"/>
  <c r="AN44" i="64" s="1"/>
  <c r="AL45" i="63"/>
  <c r="AN45" i="63" s="1"/>
  <c r="AM45" i="63"/>
  <c r="AO45" i="63" s="1"/>
  <c r="AI64" i="58"/>
  <c r="AK64" i="58" s="1"/>
  <c r="AJ64" i="58"/>
  <c r="AL64" i="58" s="1"/>
  <c r="AR66" i="67"/>
  <c r="T66" i="67"/>
  <c r="AN156" i="67" s="1"/>
  <c r="H89" i="71" s="1"/>
  <c r="AL44" i="29"/>
  <c r="AN44" i="29" s="1"/>
  <c r="AM44" i="29"/>
  <c r="AO44" i="29" s="1"/>
  <c r="AL45" i="28"/>
  <c r="AN45" i="28" s="1"/>
  <c r="AM45" i="28"/>
  <c r="AO45" i="28" s="1"/>
  <c r="Q45" i="25"/>
  <c r="AI71" i="24"/>
  <c r="AK71" i="24" s="1"/>
  <c r="AJ71" i="24"/>
  <c r="AL71" i="24" s="1"/>
  <c r="T66" i="23"/>
  <c r="AR66" i="23"/>
  <c r="AK149" i="26"/>
  <c r="J269" i="70" s="1"/>
  <c r="AK151" i="26"/>
  <c r="J271" i="70" s="1"/>
  <c r="S64" i="22"/>
  <c r="S76" i="22"/>
  <c r="V83" i="16"/>
  <c r="R54" i="13"/>
  <c r="Q51" i="37" s="1"/>
  <c r="X115" i="76"/>
  <c r="S81" i="22"/>
  <c r="R95" i="13"/>
  <c r="Q92" i="37" s="1"/>
  <c r="R79" i="13"/>
  <c r="Q76" i="37" s="1"/>
  <c r="S78" i="22"/>
  <c r="R77" i="13"/>
  <c r="Q74" i="37" s="1"/>
  <c r="R100" i="13"/>
  <c r="Q97" i="37" s="1"/>
  <c r="R33" i="13"/>
  <c r="Q30" i="37" s="1"/>
  <c r="S92" i="19"/>
  <c r="R67" i="13"/>
  <c r="Q64" i="37" s="1"/>
  <c r="R60" i="13"/>
  <c r="Q57" i="37" s="1"/>
  <c r="X82" i="76"/>
  <c r="R52" i="13"/>
  <c r="Q49" i="37" s="1"/>
  <c r="S82" i="19"/>
  <c r="X133" i="76"/>
  <c r="V64" i="16"/>
  <c r="R70" i="13"/>
  <c r="Q67" i="37" s="1"/>
  <c r="R103" i="13"/>
  <c r="Q100" i="37" s="1"/>
  <c r="R27" i="13"/>
  <c r="Q24" i="37" s="1"/>
  <c r="R66" i="13"/>
  <c r="Q63" i="37" s="1"/>
  <c r="V105" i="16"/>
  <c r="X56" i="76"/>
  <c r="S80" i="22"/>
  <c r="X27" i="76"/>
  <c r="R59" i="13"/>
  <c r="Q56" i="37" s="1"/>
  <c r="X89" i="76"/>
  <c r="S43" i="31"/>
  <c r="R45" i="13"/>
  <c r="Q42" i="37" s="1"/>
  <c r="S112" i="22"/>
  <c r="V95" i="16"/>
  <c r="R75" i="13"/>
  <c r="Q72" i="37" s="1"/>
  <c r="X150" i="76"/>
  <c r="X139" i="76"/>
  <c r="X153" i="76"/>
  <c r="S69" i="19"/>
  <c r="BE92" i="17"/>
  <c r="Z92" i="17" s="1"/>
  <c r="S52" i="19"/>
  <c r="AO150" i="19" s="1"/>
  <c r="L30" i="70" s="1"/>
  <c r="Y92" i="17"/>
  <c r="V118" i="16"/>
  <c r="S123" i="22"/>
  <c r="R85" i="13"/>
  <c r="Q82" i="37" s="1"/>
  <c r="S71" i="22"/>
  <c r="S126" i="19"/>
  <c r="R105" i="13"/>
  <c r="Q102" i="37" s="1"/>
  <c r="Y135" i="17"/>
  <c r="Y116" i="17"/>
  <c r="M1779" i="79"/>
  <c r="N1779" i="79" s="1"/>
  <c r="M1760" i="79"/>
  <c r="N1760" i="79" s="1"/>
  <c r="R102" i="13"/>
  <c r="Q99" i="37" s="1"/>
  <c r="S71" i="19"/>
  <c r="R65" i="13"/>
  <c r="Q62" i="37" s="1"/>
  <c r="S70" i="22"/>
  <c r="M1796" i="79"/>
  <c r="N1796" i="79" s="1"/>
  <c r="R69" i="13"/>
  <c r="Q66" i="37" s="1"/>
  <c r="S68" i="22"/>
  <c r="S87" i="22"/>
  <c r="S60" i="19"/>
  <c r="R40" i="13"/>
  <c r="Q37" i="37" s="1"/>
  <c r="R39" i="13"/>
  <c r="Q36" i="37" s="1"/>
  <c r="R83" i="13"/>
  <c r="Q80" i="37" s="1"/>
  <c r="R90" i="13"/>
  <c r="Q87" i="37" s="1"/>
  <c r="S46" i="22"/>
  <c r="S106" i="22"/>
  <c r="S74" i="22"/>
  <c r="R91" i="13"/>
  <c r="Q88" i="37" s="1"/>
  <c r="S120" i="19"/>
  <c r="S95" i="22"/>
  <c r="X46" i="76"/>
  <c r="R51" i="13"/>
  <c r="Q48" i="37" s="1"/>
  <c r="R36" i="13"/>
  <c r="Q33" i="37" s="1"/>
  <c r="V79" i="16"/>
  <c r="R50" i="13"/>
  <c r="Q47" i="37" s="1"/>
  <c r="R61" i="13"/>
  <c r="Q58" i="37" s="1"/>
  <c r="R37" i="13"/>
  <c r="Q34" i="37" s="1"/>
  <c r="R87" i="13"/>
  <c r="Q84" i="37" s="1"/>
  <c r="S98" i="22"/>
  <c r="V104" i="16"/>
  <c r="S113" i="22"/>
  <c r="R80" i="13"/>
  <c r="Q77" i="37" s="1"/>
  <c r="R35" i="13"/>
  <c r="Q32" i="37" s="1"/>
  <c r="R38" i="13"/>
  <c r="Q35" i="37" s="1"/>
  <c r="S54" i="19"/>
  <c r="S127" i="22"/>
  <c r="S79" i="22"/>
  <c r="R94" i="13"/>
  <c r="Q91" i="37" s="1"/>
  <c r="R74" i="13"/>
  <c r="Q71" i="37" s="1"/>
  <c r="X71" i="76"/>
  <c r="X63" i="76"/>
  <c r="S52" i="22"/>
  <c r="S56" i="22"/>
  <c r="S85" i="22"/>
  <c r="V108" i="17"/>
  <c r="X148" i="76"/>
  <c r="R22" i="13"/>
  <c r="Q19" i="37" s="1"/>
  <c r="S48" i="22"/>
  <c r="S77" i="22"/>
  <c r="S75" i="22"/>
  <c r="S130" i="22"/>
  <c r="S88" i="22"/>
  <c r="S55" i="22"/>
  <c r="S128" i="22"/>
  <c r="S116" i="22"/>
  <c r="S99" i="22"/>
  <c r="X42" i="76"/>
  <c r="S45" i="22"/>
  <c r="R48" i="13"/>
  <c r="Q45" i="37" s="1"/>
  <c r="R96" i="13"/>
  <c r="Q93" i="37" s="1"/>
  <c r="R25" i="13"/>
  <c r="Q22" i="37" s="1"/>
  <c r="X47" i="76"/>
  <c r="S86" i="22"/>
  <c r="S51" i="19"/>
  <c r="X141" i="76"/>
  <c r="X80" i="76"/>
  <c r="V85" i="16"/>
  <c r="R55" i="13"/>
  <c r="Q52" i="37" s="1"/>
  <c r="S108" i="22"/>
  <c r="S66" i="22"/>
  <c r="S124" i="22"/>
  <c r="R97" i="13"/>
  <c r="Q94" i="37" s="1"/>
  <c r="R47" i="13"/>
  <c r="Q44" i="37" s="1"/>
  <c r="Y108" i="17"/>
  <c r="X138" i="76"/>
  <c r="V119" i="17"/>
  <c r="R31" i="13"/>
  <c r="Q28" i="37" s="1"/>
  <c r="R63" i="13"/>
  <c r="Q60" i="37" s="1"/>
  <c r="R41" i="13"/>
  <c r="Q38" i="37" s="1"/>
  <c r="M1752" i="79"/>
  <c r="N1752" i="79" s="1"/>
  <c r="V62" i="16"/>
  <c r="S79" i="19"/>
  <c r="R93" i="13"/>
  <c r="Q90" i="37" s="1"/>
  <c r="R82" i="13"/>
  <c r="Q79" i="37" s="1"/>
  <c r="V49" i="16"/>
  <c r="S50" i="22"/>
  <c r="S117" i="22"/>
  <c r="S92" i="22"/>
  <c r="S59" i="22"/>
  <c r="V138" i="17"/>
  <c r="X151" i="76"/>
  <c r="R30" i="13"/>
  <c r="Q27" i="37" s="1"/>
  <c r="U140" i="34"/>
  <c r="S96" i="22"/>
  <c r="X49" i="76"/>
  <c r="X136" i="76"/>
  <c r="R68" i="13"/>
  <c r="Q65" i="37" s="1"/>
  <c r="R42" i="13"/>
  <c r="Q39" i="37" s="1"/>
  <c r="R81" i="13"/>
  <c r="Q78" i="37" s="1"/>
  <c r="R76" i="13"/>
  <c r="Q73" i="37" s="1"/>
  <c r="R71" i="13"/>
  <c r="Q68" i="37" s="1"/>
  <c r="S76" i="19"/>
  <c r="V59" i="16"/>
  <c r="R64" i="13"/>
  <c r="Q61" i="37" s="1"/>
  <c r="R98" i="13"/>
  <c r="Q95" i="37" s="1"/>
  <c r="R58" i="13"/>
  <c r="Q55" i="37" s="1"/>
  <c r="S114" i="22"/>
  <c r="S87" i="19"/>
  <c r="X65" i="18"/>
  <c r="R29" i="13"/>
  <c r="Q26" i="37" s="1"/>
  <c r="R44" i="13"/>
  <c r="Q41" i="37" s="1"/>
  <c r="X74" i="76"/>
  <c r="X93" i="76"/>
  <c r="R72" i="13"/>
  <c r="Q69" i="37" s="1"/>
  <c r="V93" i="16"/>
  <c r="S82" i="22"/>
  <c r="S103" i="22"/>
  <c r="U96" i="34"/>
  <c r="S122" i="22"/>
  <c r="V99" i="16"/>
  <c r="X58" i="76"/>
  <c r="X55" i="76"/>
  <c r="S61" i="22"/>
  <c r="S111" i="22"/>
  <c r="S65" i="22"/>
  <c r="S85" i="19"/>
  <c r="V74" i="16"/>
  <c r="V135" i="17"/>
  <c r="S90" i="22"/>
  <c r="V66" i="16"/>
  <c r="X132" i="76"/>
  <c r="X123" i="76"/>
  <c r="X84" i="76"/>
  <c r="X83" i="76"/>
  <c r="R53" i="13"/>
  <c r="Q50" i="37" s="1"/>
  <c r="S62" i="19"/>
  <c r="R101" i="13"/>
  <c r="Q98" i="37" s="1"/>
  <c r="R62" i="13"/>
  <c r="Q59" i="37" s="1"/>
  <c r="X102" i="76"/>
  <c r="S58" i="22"/>
  <c r="S72" i="22"/>
  <c r="S67" i="22"/>
  <c r="V108" i="16"/>
  <c r="V81" i="16"/>
  <c r="R49" i="13"/>
  <c r="Q46" i="37" s="1"/>
  <c r="R24" i="13"/>
  <c r="Q21" i="37" s="1"/>
  <c r="R46" i="13"/>
  <c r="Q43" i="37" s="1"/>
  <c r="S73" i="22"/>
  <c r="R26" i="13"/>
  <c r="Q23" i="37" s="1"/>
  <c r="R78" i="13"/>
  <c r="Q75" i="37" s="1"/>
  <c r="R43" i="13"/>
  <c r="Q40" i="37" s="1"/>
  <c r="X130" i="76"/>
  <c r="X87" i="76"/>
  <c r="R92" i="13"/>
  <c r="Q89" i="37" s="1"/>
  <c r="R89" i="13"/>
  <c r="Q86" i="37" s="1"/>
  <c r="X70" i="76"/>
  <c r="X31" i="76"/>
  <c r="X72" i="76"/>
  <c r="X97" i="76"/>
  <c r="R86" i="13"/>
  <c r="Q83" i="37" s="1"/>
  <c r="X45" i="76"/>
  <c r="X122" i="76"/>
  <c r="X25" i="76"/>
  <c r="X127" i="76"/>
  <c r="X40" i="76"/>
  <c r="X154" i="76"/>
  <c r="R56" i="13"/>
  <c r="Q53" i="37" s="1"/>
  <c r="X53" i="76"/>
  <c r="X119" i="76"/>
  <c r="S51" i="22"/>
  <c r="AO157" i="22" s="1"/>
  <c r="L110" i="70" s="1"/>
  <c r="V131" i="17"/>
  <c r="X131" i="76"/>
  <c r="R106" i="13"/>
  <c r="Q103" i="37" s="1"/>
  <c r="X125" i="76"/>
  <c r="X142" i="76"/>
  <c r="X91" i="76"/>
  <c r="R73" i="13"/>
  <c r="Q70" i="37" s="1"/>
  <c r="X52" i="76"/>
  <c r="X75" i="76"/>
  <c r="S60" i="22"/>
  <c r="X85" i="76"/>
  <c r="X121" i="76"/>
  <c r="X155" i="76"/>
  <c r="X116" i="76"/>
  <c r="X110" i="76"/>
  <c r="M310" i="79"/>
  <c r="N310" i="79" s="1"/>
  <c r="AP37" i="8"/>
  <c r="Y35" i="11" s="1"/>
  <c r="M319" i="79"/>
  <c r="N319" i="79" s="1"/>
  <c r="AP46" i="8"/>
  <c r="Y44" i="11" s="1"/>
  <c r="M424" i="79"/>
  <c r="N424" i="79" s="1"/>
  <c r="AP151" i="8"/>
  <c r="AP290" i="8"/>
  <c r="Y288" i="11" s="1"/>
  <c r="M563" i="79"/>
  <c r="N563" i="79" s="1"/>
  <c r="AP49" i="8"/>
  <c r="M322" i="79"/>
  <c r="N322" i="79" s="1"/>
  <c r="M346" i="79"/>
  <c r="N346" i="79" s="1"/>
  <c r="AP73" i="8"/>
  <c r="Y71" i="11" s="1"/>
  <c r="AP250" i="8"/>
  <c r="Y248" i="11" s="1"/>
  <c r="M523" i="79"/>
  <c r="N523" i="79" s="1"/>
  <c r="AP301" i="8"/>
  <c r="Y299" i="11" s="1"/>
  <c r="M574" i="79"/>
  <c r="N574" i="79" s="1"/>
  <c r="AP144" i="8"/>
  <c r="M417" i="79"/>
  <c r="N417" i="79" s="1"/>
  <c r="M409" i="79"/>
  <c r="N409" i="79" s="1"/>
  <c r="AP136" i="8"/>
  <c r="Y134" i="11" s="1"/>
  <c r="M367" i="79"/>
  <c r="N367" i="79" s="1"/>
  <c r="AP94" i="8"/>
  <c r="Y92" i="11" s="1"/>
  <c r="U91" i="17"/>
  <c r="M1899" i="79"/>
  <c r="N1899" i="79" s="1"/>
  <c r="Q75" i="19"/>
  <c r="M2428" i="79"/>
  <c r="N2428" i="79" s="1"/>
  <c r="R99" i="19"/>
  <c r="M2534" i="79"/>
  <c r="N2534" i="79" s="1"/>
  <c r="R65" i="19"/>
  <c r="M2500" i="79"/>
  <c r="N2500" i="79" s="1"/>
  <c r="T144" i="17"/>
  <c r="M1870" i="79"/>
  <c r="N1870" i="79" s="1"/>
  <c r="T126" i="34"/>
  <c r="M3053" i="79"/>
  <c r="N3053" i="79" s="1"/>
  <c r="T68" i="34"/>
  <c r="AM163" i="34" s="1"/>
  <c r="K127" i="70" s="1"/>
  <c r="M2995" i="79"/>
  <c r="N2995" i="79" s="1"/>
  <c r="S105" i="34"/>
  <c r="U105" i="34" s="1"/>
  <c r="M2948" i="79"/>
  <c r="N2948" i="79" s="1"/>
  <c r="S145" i="34"/>
  <c r="M2988" i="79"/>
  <c r="N2988" i="79" s="1"/>
  <c r="S101" i="34"/>
  <c r="M2944" i="79"/>
  <c r="N2944" i="79" s="1"/>
  <c r="T118" i="24"/>
  <c r="M3293" i="79"/>
  <c r="N3293" i="79" s="1"/>
  <c r="T93" i="58"/>
  <c r="M5295" i="79"/>
  <c r="N5295" i="79" s="1"/>
  <c r="T114" i="58"/>
  <c r="M5316" i="79"/>
  <c r="N5316" i="79" s="1"/>
  <c r="T115" i="24"/>
  <c r="M3290" i="79"/>
  <c r="N3290" i="79" s="1"/>
  <c r="R116" i="29"/>
  <c r="M4662" i="79"/>
  <c r="N4662" i="79" s="1"/>
  <c r="T106" i="58"/>
  <c r="M5308" i="79"/>
  <c r="N5308" i="79" s="1"/>
  <c r="S88" i="28"/>
  <c r="M4545" i="79"/>
  <c r="N4545" i="79" s="1"/>
  <c r="S113" i="29"/>
  <c r="M4747" i="79"/>
  <c r="N4747" i="79" s="1"/>
  <c r="R46" i="29"/>
  <c r="AJ167" i="29" s="1"/>
  <c r="J516" i="70" s="1"/>
  <c r="M4592" i="79"/>
  <c r="N4592" i="79" s="1"/>
  <c r="U97" i="58"/>
  <c r="M5372" i="79"/>
  <c r="N5372" i="79" s="1"/>
  <c r="S69" i="29"/>
  <c r="M4703" i="79"/>
  <c r="N4703" i="79" s="1"/>
  <c r="T136" i="58"/>
  <c r="M5338" i="79"/>
  <c r="N5338" i="79" s="1"/>
  <c r="R111" i="28"/>
  <c r="M4480" i="79"/>
  <c r="N4480" i="79" s="1"/>
  <c r="R132" i="28"/>
  <c r="M4501" i="79"/>
  <c r="N4501" i="79" s="1"/>
  <c r="R54" i="28"/>
  <c r="M4423" i="79"/>
  <c r="N4423" i="79" s="1"/>
  <c r="T121" i="24"/>
  <c r="M3296" i="79"/>
  <c r="N3296" i="79" s="1"/>
  <c r="U129" i="58"/>
  <c r="M5404" i="79"/>
  <c r="N5404" i="79" s="1"/>
  <c r="S70" i="29"/>
  <c r="M4704" i="79"/>
  <c r="N4704" i="79" s="1"/>
  <c r="T88" i="58"/>
  <c r="M5290" i="79"/>
  <c r="N5290" i="79" s="1"/>
  <c r="T99" i="24"/>
  <c r="M3274" i="79"/>
  <c r="N3274" i="79" s="1"/>
  <c r="R55" i="28"/>
  <c r="M4424" i="79"/>
  <c r="N4424" i="79" s="1"/>
  <c r="T78" i="24"/>
  <c r="AF176" i="24" s="1"/>
  <c r="J223" i="70" s="1"/>
  <c r="M3253" i="79"/>
  <c r="N3253" i="79" s="1"/>
  <c r="R56" i="29"/>
  <c r="M4602" i="79"/>
  <c r="N4602" i="79" s="1"/>
  <c r="T74" i="58"/>
  <c r="M5276" i="79"/>
  <c r="N5276" i="79" s="1"/>
  <c r="R77" i="29"/>
  <c r="M4623" i="79"/>
  <c r="N4623" i="79" s="1"/>
  <c r="R52" i="28"/>
  <c r="M4421" i="79"/>
  <c r="N4421" i="79" s="1"/>
  <c r="T104" i="58"/>
  <c r="M5306" i="79"/>
  <c r="N5306" i="79" s="1"/>
  <c r="S56" i="28"/>
  <c r="M4513" i="79"/>
  <c r="N4513" i="79" s="1"/>
  <c r="S131" i="28"/>
  <c r="M4588" i="79"/>
  <c r="N4588" i="79" s="1"/>
  <c r="U120" i="24"/>
  <c r="M3368" i="79"/>
  <c r="N3368" i="79" s="1"/>
  <c r="R105" i="29"/>
  <c r="M4651" i="79"/>
  <c r="N4651" i="79" s="1"/>
  <c r="R69" i="28"/>
  <c r="M4438" i="79"/>
  <c r="N4438" i="79" s="1"/>
  <c r="T65" i="58"/>
  <c r="M5267" i="79"/>
  <c r="N5267" i="79" s="1"/>
  <c r="U126" i="24"/>
  <c r="M3374" i="79"/>
  <c r="N3374" i="79" s="1"/>
  <c r="S98" i="29"/>
  <c r="M4732" i="79"/>
  <c r="N4732" i="79" s="1"/>
  <c r="R66" i="28"/>
  <c r="M4435" i="79"/>
  <c r="N4435" i="79" s="1"/>
  <c r="T123" i="24"/>
  <c r="M3298" i="79"/>
  <c r="N3298" i="79" s="1"/>
  <c r="S123" i="29"/>
  <c r="M4757" i="79"/>
  <c r="N4757" i="79" s="1"/>
  <c r="U135" i="24"/>
  <c r="M3383" i="79"/>
  <c r="N3383" i="79" s="1"/>
  <c r="R93" i="29"/>
  <c r="M4639" i="79"/>
  <c r="N4639" i="79" s="1"/>
  <c r="U98" i="58"/>
  <c r="M5373" i="79"/>
  <c r="N5373" i="79" s="1"/>
  <c r="R103" i="29"/>
  <c r="M4649" i="79"/>
  <c r="N4649" i="79" s="1"/>
  <c r="R98" i="28"/>
  <c r="M4467" i="79"/>
  <c r="N4467" i="79" s="1"/>
  <c r="T112" i="24"/>
  <c r="M3287" i="79"/>
  <c r="N3287" i="79" s="1"/>
  <c r="S75" i="28"/>
  <c r="M4532" i="79"/>
  <c r="N4532" i="79" s="1"/>
  <c r="U111" i="24"/>
  <c r="M3359" i="79"/>
  <c r="N3359" i="79" s="1"/>
  <c r="S104" i="29"/>
  <c r="M4738" i="79"/>
  <c r="N4738" i="79" s="1"/>
  <c r="S49" i="29"/>
  <c r="M4683" i="79"/>
  <c r="N4683" i="79" s="1"/>
  <c r="T82" i="58"/>
  <c r="M5284" i="79"/>
  <c r="N5284" i="79" s="1"/>
  <c r="R53" i="29"/>
  <c r="M4599" i="79"/>
  <c r="N4599" i="79" s="1"/>
  <c r="S114" i="28"/>
  <c r="M4571" i="79"/>
  <c r="N4571" i="79" s="1"/>
  <c r="T119" i="24"/>
  <c r="M3294" i="79"/>
  <c r="N3294" i="79" s="1"/>
  <c r="R102" i="29"/>
  <c r="M4648" i="79"/>
  <c r="N4648" i="79" s="1"/>
  <c r="U71" i="58"/>
  <c r="AG166" i="58" s="1"/>
  <c r="J148" i="71" s="1"/>
  <c r="M5346" i="79"/>
  <c r="N5346" i="79" s="1"/>
  <c r="T138" i="24"/>
  <c r="M3313" i="79"/>
  <c r="N3313" i="79" s="1"/>
  <c r="R84" i="13"/>
  <c r="Q81" i="37" s="1"/>
  <c r="U50" i="16"/>
  <c r="M1478" i="79"/>
  <c r="N1478" i="79" s="1"/>
  <c r="U100" i="16"/>
  <c r="V100" i="16" s="1"/>
  <c r="M1528" i="79"/>
  <c r="N1528" i="79" s="1"/>
  <c r="T75" i="16"/>
  <c r="V75" i="16" s="1"/>
  <c r="M1425" i="79"/>
  <c r="N1425" i="79" s="1"/>
  <c r="T101" i="17"/>
  <c r="V101" i="17" s="1"/>
  <c r="M1827" i="79"/>
  <c r="N1827" i="79" s="1"/>
  <c r="U140" i="17"/>
  <c r="M1948" i="79"/>
  <c r="N1948" i="79" s="1"/>
  <c r="U134" i="17"/>
  <c r="M1942" i="79"/>
  <c r="N1942" i="79" s="1"/>
  <c r="R96" i="19"/>
  <c r="M2531" i="79"/>
  <c r="N2531" i="79" s="1"/>
  <c r="S94" i="34"/>
  <c r="M2937" i="79"/>
  <c r="N2937" i="79" s="1"/>
  <c r="S82" i="34"/>
  <c r="M2925" i="79"/>
  <c r="N2925" i="79" s="1"/>
  <c r="T102" i="34"/>
  <c r="M3029" i="79"/>
  <c r="N3029" i="79" s="1"/>
  <c r="S104" i="34"/>
  <c r="M2947" i="79"/>
  <c r="N2947" i="79" s="1"/>
  <c r="T132" i="34"/>
  <c r="M3059" i="79"/>
  <c r="N3059" i="79" s="1"/>
  <c r="T146" i="34"/>
  <c r="M3073" i="79"/>
  <c r="N3073" i="79" s="1"/>
  <c r="Q94" i="19"/>
  <c r="S94" i="19" s="1"/>
  <c r="M2447" i="79"/>
  <c r="N2447" i="79" s="1"/>
  <c r="T97" i="16"/>
  <c r="M1447" i="79"/>
  <c r="N1447" i="79" s="1"/>
  <c r="Y79" i="16"/>
  <c r="M1351" i="79"/>
  <c r="N1351" i="79" s="1"/>
  <c r="Y95" i="16"/>
  <c r="M1367" i="79"/>
  <c r="N1367" i="79" s="1"/>
  <c r="Y89" i="16"/>
  <c r="M1361" i="79"/>
  <c r="N1361" i="79" s="1"/>
  <c r="Y111" i="16"/>
  <c r="M1383" i="79"/>
  <c r="N1383" i="79" s="1"/>
  <c r="T116" i="16"/>
  <c r="V116" i="16" s="1"/>
  <c r="M1466" i="79"/>
  <c r="N1466" i="79" s="1"/>
  <c r="S97" i="28"/>
  <c r="M4554" i="79"/>
  <c r="N4554" i="79" s="1"/>
  <c r="R82" i="29"/>
  <c r="M4628" i="79"/>
  <c r="N4628" i="79" s="1"/>
  <c r="R68" i="28"/>
  <c r="M4437" i="79"/>
  <c r="N4437" i="79" s="1"/>
  <c r="S116" i="28"/>
  <c r="M4573" i="79"/>
  <c r="N4573" i="79" s="1"/>
  <c r="R124" i="29"/>
  <c r="M4670" i="79"/>
  <c r="N4670" i="79" s="1"/>
  <c r="S80" i="28"/>
  <c r="M4537" i="79"/>
  <c r="N4537" i="79" s="1"/>
  <c r="S96" i="28"/>
  <c r="M4553" i="79"/>
  <c r="N4553" i="79" s="1"/>
  <c r="S45" i="29"/>
  <c r="AK146" i="29" s="1"/>
  <c r="K495" i="70" s="1"/>
  <c r="M4679" i="79"/>
  <c r="N4679" i="79" s="1"/>
  <c r="U105" i="24"/>
  <c r="M3353" i="79"/>
  <c r="N3353" i="79" s="1"/>
  <c r="T73" i="24"/>
  <c r="M3248" i="79"/>
  <c r="N3248" i="79" s="1"/>
  <c r="R58" i="29"/>
  <c r="M4604" i="79"/>
  <c r="N4604" i="79" s="1"/>
  <c r="T103" i="58"/>
  <c r="M5305" i="79"/>
  <c r="N5305" i="79" s="1"/>
  <c r="S106" i="29"/>
  <c r="M4740" i="79"/>
  <c r="N4740" i="79" s="1"/>
  <c r="S101" i="29"/>
  <c r="M4735" i="79"/>
  <c r="N4735" i="79" s="1"/>
  <c r="T116" i="58"/>
  <c r="M5318" i="79"/>
  <c r="N5318" i="79" s="1"/>
  <c r="T83" i="58"/>
  <c r="M5285" i="79"/>
  <c r="N5285" i="79" s="1"/>
  <c r="T133" i="58"/>
  <c r="M5335" i="79"/>
  <c r="N5335" i="79" s="1"/>
  <c r="M1753" i="79"/>
  <c r="N1753" i="79" s="1"/>
  <c r="Y109" i="17"/>
  <c r="M1762" i="79"/>
  <c r="N1762" i="79" s="1"/>
  <c r="Y118" i="17"/>
  <c r="M1770" i="79"/>
  <c r="N1770" i="79" s="1"/>
  <c r="Y126" i="17"/>
  <c r="X30" i="76"/>
  <c r="M1765" i="79"/>
  <c r="N1765" i="79" s="1"/>
  <c r="Y121" i="17"/>
  <c r="X149" i="76"/>
  <c r="X104" i="76"/>
  <c r="M1788" i="79"/>
  <c r="N1788" i="79" s="1"/>
  <c r="Y144" i="17"/>
  <c r="M1720" i="79"/>
  <c r="N1720" i="79" s="1"/>
  <c r="Y76" i="17"/>
  <c r="X118" i="76"/>
  <c r="X28" i="76"/>
  <c r="X124" i="76"/>
  <c r="X32" i="76"/>
  <c r="M1792" i="79"/>
  <c r="N1792" i="79" s="1"/>
  <c r="Y148" i="17"/>
  <c r="X129" i="76"/>
  <c r="M1734" i="79"/>
  <c r="N1734" i="79" s="1"/>
  <c r="Y90" i="17"/>
  <c r="X90" i="76"/>
  <c r="M1771" i="79"/>
  <c r="N1771" i="79" s="1"/>
  <c r="Y127" i="17"/>
  <c r="AL160" i="17"/>
  <c r="K23" i="69" s="1"/>
  <c r="X152" i="76"/>
  <c r="X100" i="76"/>
  <c r="X37" i="76"/>
  <c r="X101" i="76"/>
  <c r="X61" i="76"/>
  <c r="M1748" i="79"/>
  <c r="N1748" i="79" s="1"/>
  <c r="Y104" i="17"/>
  <c r="M1719" i="79"/>
  <c r="N1719" i="79" s="1"/>
  <c r="Y75" i="17"/>
  <c r="M419" i="79"/>
  <c r="N419" i="79" s="1"/>
  <c r="AP146" i="8"/>
  <c r="Y144" i="11" s="1"/>
  <c r="AP205" i="8"/>
  <c r="Y203" i="11" s="1"/>
  <c r="M478" i="79"/>
  <c r="N478" i="79" s="1"/>
  <c r="M568" i="79"/>
  <c r="N568" i="79" s="1"/>
  <c r="AP295" i="8"/>
  <c r="Y293" i="11" s="1"/>
  <c r="AP240" i="8"/>
  <c r="Y238" i="11" s="1"/>
  <c r="M513" i="79"/>
  <c r="N513" i="79" s="1"/>
  <c r="M343" i="79"/>
  <c r="N343" i="79" s="1"/>
  <c r="AP70" i="8"/>
  <c r="M398" i="79"/>
  <c r="N398" i="79" s="1"/>
  <c r="AP125" i="8"/>
  <c r="Y123" i="11" s="1"/>
  <c r="M447" i="79"/>
  <c r="N447" i="79" s="1"/>
  <c r="AP174" i="8"/>
  <c r="Y172" i="11" s="1"/>
  <c r="M480" i="79"/>
  <c r="N480" i="79" s="1"/>
  <c r="AP207" i="8"/>
  <c r="Y205" i="11" s="1"/>
  <c r="M512" i="79"/>
  <c r="N512" i="79" s="1"/>
  <c r="AP239" i="8"/>
  <c r="AP315" i="8"/>
  <c r="Y313" i="11" s="1"/>
  <c r="M588" i="79"/>
  <c r="N588" i="79" s="1"/>
  <c r="AP226" i="8"/>
  <c r="Y224" i="11" s="1"/>
  <c r="M499" i="79"/>
  <c r="N499" i="79" s="1"/>
  <c r="M301" i="79"/>
  <c r="N301" i="79" s="1"/>
  <c r="AP28" i="8"/>
  <c r="Y26" i="11" s="1"/>
  <c r="AP251" i="8"/>
  <c r="M524" i="79"/>
  <c r="N524" i="79" s="1"/>
  <c r="M336" i="79"/>
  <c r="N336" i="79" s="1"/>
  <c r="AP63" i="8"/>
  <c r="Y61" i="11" s="1"/>
  <c r="M438" i="79"/>
  <c r="N438" i="79" s="1"/>
  <c r="AP165" i="8"/>
  <c r="Y163" i="11" s="1"/>
  <c r="M400" i="79"/>
  <c r="N400" i="79" s="1"/>
  <c r="AP127" i="8"/>
  <c r="Y125" i="11" s="1"/>
  <c r="AP160" i="8"/>
  <c r="M433" i="79"/>
  <c r="N433" i="79" s="1"/>
  <c r="M488" i="79"/>
  <c r="N488" i="79" s="1"/>
  <c r="AP215" i="8"/>
  <c r="Y213" i="11" s="1"/>
  <c r="AP308" i="8"/>
  <c r="M581" i="79"/>
  <c r="N581" i="79" s="1"/>
  <c r="M324" i="79"/>
  <c r="N324" i="79" s="1"/>
  <c r="AP51" i="8"/>
  <c r="Y49" i="11" s="1"/>
  <c r="AP173" i="8"/>
  <c r="M446" i="79"/>
  <c r="N446" i="79" s="1"/>
  <c r="AP259" i="8"/>
  <c r="Y257" i="11" s="1"/>
  <c r="M532" i="79"/>
  <c r="N532" i="79" s="1"/>
  <c r="M345" i="79"/>
  <c r="N345" i="79" s="1"/>
  <c r="AP72" i="8"/>
  <c r="Y70" i="11" s="1"/>
  <c r="M382" i="79"/>
  <c r="N382" i="79" s="1"/>
  <c r="AP109" i="8"/>
  <c r="Y107" i="11" s="1"/>
  <c r="AP299" i="8"/>
  <c r="M572" i="79"/>
  <c r="N572" i="79" s="1"/>
  <c r="M316" i="79"/>
  <c r="N316" i="79" s="1"/>
  <c r="AP43" i="8"/>
  <c r="Y41" i="11" s="1"/>
  <c r="AP204" i="8"/>
  <c r="Y202" i="11" s="1"/>
  <c r="M477" i="79"/>
  <c r="N477" i="79" s="1"/>
  <c r="AP244" i="8"/>
  <c r="Y242" i="11" s="1"/>
  <c r="M517" i="79"/>
  <c r="N517" i="79" s="1"/>
  <c r="AP153" i="8"/>
  <c r="M426" i="79"/>
  <c r="N426" i="79" s="1"/>
  <c r="M412" i="79"/>
  <c r="N412" i="79" s="1"/>
  <c r="AP139" i="8"/>
  <c r="Y137" i="11" s="1"/>
  <c r="M383" i="79"/>
  <c r="N383" i="79" s="1"/>
  <c r="AP110" i="8"/>
  <c r="AP180" i="8"/>
  <c r="Y178" i="11" s="1"/>
  <c r="M453" i="79"/>
  <c r="N453" i="79" s="1"/>
  <c r="AP273" i="8"/>
  <c r="M546" i="79"/>
  <c r="N546" i="79" s="1"/>
  <c r="M543" i="79"/>
  <c r="N543" i="79" s="1"/>
  <c r="AP270" i="8"/>
  <c r="Y268" i="11" s="1"/>
  <c r="AP184" i="8"/>
  <c r="M457" i="79"/>
  <c r="N457" i="79" s="1"/>
  <c r="M325" i="79"/>
  <c r="N325" i="79" s="1"/>
  <c r="AP52" i="8"/>
  <c r="Y50" i="11" s="1"/>
  <c r="M479" i="79"/>
  <c r="N479" i="79" s="1"/>
  <c r="AP206" i="8"/>
  <c r="Y204" i="11" s="1"/>
  <c r="M307" i="79"/>
  <c r="N307" i="79" s="1"/>
  <c r="AP34" i="8"/>
  <c r="Y32" i="11" s="1"/>
  <c r="M347" i="79"/>
  <c r="N347" i="79" s="1"/>
  <c r="AP74" i="8"/>
  <c r="Y72" i="11" s="1"/>
  <c r="M439" i="79"/>
  <c r="N439" i="79" s="1"/>
  <c r="AP166" i="8"/>
  <c r="Y164" i="11" s="1"/>
  <c r="AP241" i="8"/>
  <c r="M514" i="79"/>
  <c r="N514" i="79" s="1"/>
  <c r="U127" i="17"/>
  <c r="V127" i="17" s="1"/>
  <c r="M1935" i="79"/>
  <c r="N1935" i="79" s="1"/>
  <c r="R123" i="19"/>
  <c r="M2558" i="79"/>
  <c r="N2558" i="79" s="1"/>
  <c r="Q64" i="19"/>
  <c r="M2417" i="79"/>
  <c r="N2417" i="79" s="1"/>
  <c r="R67" i="19"/>
  <c r="M2502" i="79"/>
  <c r="N2502" i="79" s="1"/>
  <c r="R124" i="19"/>
  <c r="S124" i="19" s="1"/>
  <c r="M2559" i="79"/>
  <c r="N2559" i="79" s="1"/>
  <c r="S126" i="34"/>
  <c r="M2969" i="79"/>
  <c r="N2969" i="79" s="1"/>
  <c r="S113" i="34"/>
  <c r="M2956" i="79"/>
  <c r="N2956" i="79" s="1"/>
  <c r="S114" i="34"/>
  <c r="U114" i="34" s="1"/>
  <c r="M2957" i="79"/>
  <c r="N2957" i="79" s="1"/>
  <c r="T87" i="34"/>
  <c r="U87" i="34" s="1"/>
  <c r="M3014" i="79"/>
  <c r="N3014" i="79" s="1"/>
  <c r="S95" i="34"/>
  <c r="U95" i="34" s="1"/>
  <c r="M2938" i="79"/>
  <c r="N2938" i="79" s="1"/>
  <c r="U118" i="24"/>
  <c r="M3366" i="79"/>
  <c r="N3366" i="79" s="1"/>
  <c r="U93" i="58"/>
  <c r="M5368" i="79"/>
  <c r="N5368" i="79" s="1"/>
  <c r="U114" i="58"/>
  <c r="M5389" i="79"/>
  <c r="N5389" i="79" s="1"/>
  <c r="U115" i="24"/>
  <c r="M3363" i="79"/>
  <c r="N3363" i="79" s="1"/>
  <c r="S116" i="29"/>
  <c r="M4750" i="79"/>
  <c r="N4750" i="79" s="1"/>
  <c r="U106" i="58"/>
  <c r="M5381" i="79"/>
  <c r="N5381" i="79" s="1"/>
  <c r="R88" i="28"/>
  <c r="M4457" i="79"/>
  <c r="N4457" i="79" s="1"/>
  <c r="R113" i="29"/>
  <c r="M4659" i="79"/>
  <c r="N4659" i="79" s="1"/>
  <c r="S46" i="29"/>
  <c r="AK167" i="29" s="1"/>
  <c r="K516" i="70" s="1"/>
  <c r="M4680" i="79"/>
  <c r="N4680" i="79" s="1"/>
  <c r="T97" i="58"/>
  <c r="M5299" i="79"/>
  <c r="N5299" i="79" s="1"/>
  <c r="R69" i="29"/>
  <c r="M4615" i="79"/>
  <c r="N4615" i="79" s="1"/>
  <c r="U136" i="58"/>
  <c r="M5411" i="79"/>
  <c r="N5411" i="79" s="1"/>
  <c r="S111" i="28"/>
  <c r="M4568" i="79"/>
  <c r="N4568" i="79" s="1"/>
  <c r="S132" i="28"/>
  <c r="M4589" i="79"/>
  <c r="N4589" i="79" s="1"/>
  <c r="S54" i="28"/>
  <c r="M4511" i="79"/>
  <c r="N4511" i="79" s="1"/>
  <c r="U121" i="24"/>
  <c r="M3369" i="79"/>
  <c r="N3369" i="79" s="1"/>
  <c r="T129" i="58"/>
  <c r="M5331" i="79"/>
  <c r="N5331" i="79" s="1"/>
  <c r="R70" i="29"/>
  <c r="M4616" i="79"/>
  <c r="N4616" i="79" s="1"/>
  <c r="U88" i="58"/>
  <c r="M5363" i="79"/>
  <c r="N5363" i="79" s="1"/>
  <c r="U99" i="24"/>
  <c r="M3347" i="79"/>
  <c r="N3347" i="79" s="1"/>
  <c r="S55" i="28"/>
  <c r="M4512" i="79"/>
  <c r="N4512" i="79" s="1"/>
  <c r="U78" i="24"/>
  <c r="AG176" i="24" s="1"/>
  <c r="K223" i="70" s="1"/>
  <c r="M3326" i="79"/>
  <c r="N3326" i="79" s="1"/>
  <c r="S56" i="29"/>
  <c r="M4690" i="79"/>
  <c r="N4690" i="79" s="1"/>
  <c r="U74" i="58"/>
  <c r="M5349" i="79"/>
  <c r="N5349" i="79" s="1"/>
  <c r="S77" i="29"/>
  <c r="M4711" i="79"/>
  <c r="N4711" i="79" s="1"/>
  <c r="S52" i="28"/>
  <c r="M4509" i="79"/>
  <c r="N4509" i="79" s="1"/>
  <c r="U104" i="58"/>
  <c r="M5379" i="79"/>
  <c r="N5379" i="79" s="1"/>
  <c r="R56" i="28"/>
  <c r="M4425" i="79"/>
  <c r="N4425" i="79" s="1"/>
  <c r="R131" i="28"/>
  <c r="M4500" i="79"/>
  <c r="N4500" i="79" s="1"/>
  <c r="T120" i="24"/>
  <c r="M3295" i="79"/>
  <c r="N3295" i="79" s="1"/>
  <c r="S105" i="29"/>
  <c r="M4739" i="79"/>
  <c r="N4739" i="79" s="1"/>
  <c r="S69" i="28"/>
  <c r="M4526" i="79"/>
  <c r="N4526" i="79" s="1"/>
  <c r="U65" i="58"/>
  <c r="M5340" i="79"/>
  <c r="N5340" i="79" s="1"/>
  <c r="T126" i="24"/>
  <c r="M3301" i="79"/>
  <c r="N3301" i="79" s="1"/>
  <c r="R98" i="29"/>
  <c r="M4644" i="79"/>
  <c r="N4644" i="79" s="1"/>
  <c r="S66" i="28"/>
  <c r="M4523" i="79"/>
  <c r="N4523" i="79" s="1"/>
  <c r="U123" i="24"/>
  <c r="M3371" i="79"/>
  <c r="N3371" i="79" s="1"/>
  <c r="R123" i="29"/>
  <c r="M4669" i="79"/>
  <c r="N4669" i="79" s="1"/>
  <c r="T135" i="24"/>
  <c r="M3310" i="79"/>
  <c r="N3310" i="79" s="1"/>
  <c r="S93" i="29"/>
  <c r="M4727" i="79"/>
  <c r="N4727" i="79" s="1"/>
  <c r="T98" i="58"/>
  <c r="M5300" i="79"/>
  <c r="N5300" i="79" s="1"/>
  <c r="S103" i="29"/>
  <c r="M4737" i="79"/>
  <c r="N4737" i="79" s="1"/>
  <c r="S98" i="28"/>
  <c r="M4555" i="79"/>
  <c r="N4555" i="79" s="1"/>
  <c r="U112" i="24"/>
  <c r="M3360" i="79"/>
  <c r="N3360" i="79" s="1"/>
  <c r="R75" i="28"/>
  <c r="M4444" i="79"/>
  <c r="N4444" i="79" s="1"/>
  <c r="T111" i="24"/>
  <c r="M3286" i="79"/>
  <c r="N3286" i="79" s="1"/>
  <c r="R104" i="29"/>
  <c r="M4650" i="79"/>
  <c r="N4650" i="79" s="1"/>
  <c r="R92" i="29"/>
  <c r="M4638" i="79"/>
  <c r="N4638" i="79" s="1"/>
  <c r="R110" i="28"/>
  <c r="M4479" i="79"/>
  <c r="N4479" i="79" s="1"/>
  <c r="S84" i="29"/>
  <c r="M4718" i="79"/>
  <c r="N4718" i="79" s="1"/>
  <c r="R114" i="28"/>
  <c r="M4483" i="79"/>
  <c r="N4483" i="79" s="1"/>
  <c r="U119" i="24"/>
  <c r="M3367" i="79"/>
  <c r="N3367" i="79" s="1"/>
  <c r="S102" i="29"/>
  <c r="M4736" i="79"/>
  <c r="N4736" i="79" s="1"/>
  <c r="T71" i="58"/>
  <c r="AF166" i="58" s="1"/>
  <c r="I148" i="71" s="1"/>
  <c r="M5273" i="79"/>
  <c r="N5273" i="79" s="1"/>
  <c r="U138" i="24"/>
  <c r="M3386" i="79"/>
  <c r="N3386" i="79" s="1"/>
  <c r="R88" i="13"/>
  <c r="Q85" i="37" s="1"/>
  <c r="R57" i="13"/>
  <c r="Q54" i="37" s="1"/>
  <c r="R32" i="13"/>
  <c r="Q29" i="37" s="1"/>
  <c r="T50" i="16"/>
  <c r="M1400" i="79"/>
  <c r="N1400" i="79" s="1"/>
  <c r="AI131" i="16"/>
  <c r="J18" i="69" s="1"/>
  <c r="M1397" i="79"/>
  <c r="N1397" i="79" s="1"/>
  <c r="T111" i="16"/>
  <c r="V111" i="16" s="1"/>
  <c r="M1461" i="79"/>
  <c r="N1461" i="79" s="1"/>
  <c r="T133" i="17"/>
  <c r="M1859" i="79"/>
  <c r="N1859" i="79" s="1"/>
  <c r="T103" i="17"/>
  <c r="V103" i="17" s="1"/>
  <c r="M1829" i="79"/>
  <c r="N1829" i="79" s="1"/>
  <c r="T106" i="17"/>
  <c r="V106" i="17" s="1"/>
  <c r="M1832" i="79"/>
  <c r="N1832" i="79" s="1"/>
  <c r="Q127" i="19"/>
  <c r="M2480" i="79"/>
  <c r="N2480" i="79" s="1"/>
  <c r="Q97" i="19"/>
  <c r="M2450" i="79"/>
  <c r="N2450" i="79" s="1"/>
  <c r="R57" i="19"/>
  <c r="S57" i="19" s="1"/>
  <c r="M2492" i="79"/>
  <c r="N2492" i="79" s="1"/>
  <c r="T82" i="34"/>
  <c r="U82" i="34" s="1"/>
  <c r="M3009" i="79"/>
  <c r="N3009" i="79" s="1"/>
  <c r="S102" i="34"/>
  <c r="U102" i="34" s="1"/>
  <c r="M2945" i="79"/>
  <c r="N2945" i="79" s="1"/>
  <c r="T104" i="34"/>
  <c r="M3031" i="79"/>
  <c r="N3031" i="79" s="1"/>
  <c r="S132" i="34"/>
  <c r="U132" i="34" s="1"/>
  <c r="M2975" i="79"/>
  <c r="N2975" i="79" s="1"/>
  <c r="S146" i="34"/>
  <c r="M2989" i="79"/>
  <c r="N2989" i="79" s="1"/>
  <c r="T142" i="34"/>
  <c r="M3069" i="79"/>
  <c r="N3069" i="79" s="1"/>
  <c r="U97" i="16"/>
  <c r="M1525" i="79"/>
  <c r="N1525" i="79" s="1"/>
  <c r="Y53" i="16"/>
  <c r="M1325" i="79"/>
  <c r="N1325" i="79" s="1"/>
  <c r="Y67" i="16"/>
  <c r="M1339" i="79"/>
  <c r="N1339" i="79" s="1"/>
  <c r="Y117" i="16"/>
  <c r="M1389" i="79"/>
  <c r="N1389" i="79" s="1"/>
  <c r="Y119" i="16"/>
  <c r="M1391" i="79"/>
  <c r="N1391" i="79" s="1"/>
  <c r="Y65" i="16"/>
  <c r="M1337" i="79"/>
  <c r="N1337" i="79" s="1"/>
  <c r="U103" i="16"/>
  <c r="V103" i="16" s="1"/>
  <c r="M1531" i="79"/>
  <c r="N1531" i="79" s="1"/>
  <c r="T125" i="24"/>
  <c r="M3300" i="79"/>
  <c r="N3300" i="79" s="1"/>
  <c r="R96" i="29"/>
  <c r="M4642" i="79"/>
  <c r="N4642" i="79" s="1"/>
  <c r="U94" i="58"/>
  <c r="M5369" i="79"/>
  <c r="N5369" i="79" s="1"/>
  <c r="S101" i="28"/>
  <c r="M4558" i="79"/>
  <c r="N4558" i="79" s="1"/>
  <c r="U122" i="24"/>
  <c r="M3370" i="79"/>
  <c r="N3370" i="79" s="1"/>
  <c r="S64" i="29"/>
  <c r="M4698" i="79"/>
  <c r="N4698" i="79" s="1"/>
  <c r="U109" i="58"/>
  <c r="M5384" i="79"/>
  <c r="N5384" i="79" s="1"/>
  <c r="S73" i="29"/>
  <c r="M4707" i="79"/>
  <c r="N4707" i="79" s="1"/>
  <c r="U105" i="58"/>
  <c r="M5380" i="79"/>
  <c r="N5380" i="79" s="1"/>
  <c r="U142" i="24"/>
  <c r="M3390" i="79"/>
  <c r="N3390" i="79" s="1"/>
  <c r="R62" i="29"/>
  <c r="M4608" i="79"/>
  <c r="N4608" i="79" s="1"/>
  <c r="M1741" i="79"/>
  <c r="N1741" i="79" s="1"/>
  <c r="Y97" i="17"/>
  <c r="M1767" i="79"/>
  <c r="N1767" i="79" s="1"/>
  <c r="Y123" i="17"/>
  <c r="M1766" i="79"/>
  <c r="N1766" i="79" s="1"/>
  <c r="Y122" i="17"/>
  <c r="M1758" i="79"/>
  <c r="N1758" i="79" s="1"/>
  <c r="Y114" i="17"/>
  <c r="BE126" i="17"/>
  <c r="Z126" i="17" s="1"/>
  <c r="X51" i="76"/>
  <c r="X73" i="76"/>
  <c r="X98" i="76"/>
  <c r="X96" i="76"/>
  <c r="X69" i="76"/>
  <c r="M1778" i="79"/>
  <c r="N1778" i="79" s="1"/>
  <c r="Y134" i="17"/>
  <c r="M1759" i="79"/>
  <c r="N1759" i="79" s="1"/>
  <c r="Y115" i="17"/>
  <c r="X39" i="76"/>
  <c r="BE144" i="17"/>
  <c r="Z144" i="17" s="1"/>
  <c r="BE90" i="17"/>
  <c r="Z90" i="17" s="1"/>
  <c r="BE127" i="17"/>
  <c r="Z127" i="17" s="1"/>
  <c r="AM160" i="17"/>
  <c r="L23" i="69" s="1"/>
  <c r="X103" i="76"/>
  <c r="X94" i="76"/>
  <c r="BE104" i="17"/>
  <c r="Z104" i="17" s="1"/>
  <c r="AP305" i="8"/>
  <c r="Y303" i="11" s="1"/>
  <c r="M578" i="79"/>
  <c r="N578" i="79" s="1"/>
  <c r="M496" i="79"/>
  <c r="N496" i="79" s="1"/>
  <c r="AP223" i="8"/>
  <c r="Y221" i="11" s="1"/>
  <c r="M520" i="79"/>
  <c r="N520" i="79" s="1"/>
  <c r="AP247" i="8"/>
  <c r="M358" i="79"/>
  <c r="N358" i="79" s="1"/>
  <c r="AP85" i="8"/>
  <c r="Y83" i="11" s="1"/>
  <c r="M584" i="79"/>
  <c r="N584" i="79" s="1"/>
  <c r="AP311" i="8"/>
  <c r="Y309" i="11" s="1"/>
  <c r="AP176" i="8"/>
  <c r="Y174" i="11" s="1"/>
  <c r="M449" i="79"/>
  <c r="N449" i="79" s="1"/>
  <c r="AP33" i="8"/>
  <c r="Y31" i="11" s="1"/>
  <c r="M306" i="79"/>
  <c r="N306" i="79" s="1"/>
  <c r="M368" i="79"/>
  <c r="N368" i="79" s="1"/>
  <c r="AP95" i="8"/>
  <c r="Y93" i="11" s="1"/>
  <c r="U78" i="17"/>
  <c r="V78" i="17" s="1"/>
  <c r="M1886" i="79"/>
  <c r="N1886" i="79" s="1"/>
  <c r="U97" i="17"/>
  <c r="V97" i="17" s="1"/>
  <c r="M1905" i="79"/>
  <c r="N1905" i="79" s="1"/>
  <c r="T117" i="34"/>
  <c r="U117" i="34" s="1"/>
  <c r="M3044" i="79"/>
  <c r="N3044" i="79" s="1"/>
  <c r="R113" i="28"/>
  <c r="M4482" i="79"/>
  <c r="N4482" i="79" s="1"/>
  <c r="R71" i="29"/>
  <c r="M4617" i="79"/>
  <c r="N4617" i="79" s="1"/>
  <c r="S70" i="28"/>
  <c r="M4527" i="79"/>
  <c r="N4527" i="79" s="1"/>
  <c r="S74" i="29"/>
  <c r="M4708" i="79"/>
  <c r="N4708" i="79" s="1"/>
  <c r="S90" i="29"/>
  <c r="M4724" i="79"/>
  <c r="N4724" i="79" s="1"/>
  <c r="U92" i="58"/>
  <c r="M5367" i="79"/>
  <c r="N5367" i="79" s="1"/>
  <c r="U67" i="58"/>
  <c r="AG154" i="58" s="1"/>
  <c r="J136" i="71" s="1"/>
  <c r="M5342" i="79"/>
  <c r="N5342" i="79" s="1"/>
  <c r="S80" i="29"/>
  <c r="M4714" i="79"/>
  <c r="N4714" i="79" s="1"/>
  <c r="R57" i="29"/>
  <c r="M4603" i="79"/>
  <c r="N4603" i="79" s="1"/>
  <c r="U118" i="58"/>
  <c r="M5393" i="79"/>
  <c r="N5393" i="79" s="1"/>
  <c r="T98" i="16"/>
  <c r="V98" i="16" s="1"/>
  <c r="M1448" i="79"/>
  <c r="N1448" i="79" s="1"/>
  <c r="T57" i="16"/>
  <c r="V57" i="16" s="1"/>
  <c r="M1407" i="79"/>
  <c r="N1407" i="79" s="1"/>
  <c r="T77" i="17"/>
  <c r="V77" i="17" s="1"/>
  <c r="M1803" i="79"/>
  <c r="N1803" i="79" s="1"/>
  <c r="T107" i="17"/>
  <c r="M1833" i="79"/>
  <c r="N1833" i="79" s="1"/>
  <c r="T110" i="17"/>
  <c r="M1836" i="79"/>
  <c r="N1836" i="79" s="1"/>
  <c r="T112" i="17"/>
  <c r="M1838" i="79"/>
  <c r="N1838" i="79" s="1"/>
  <c r="R127" i="19"/>
  <c r="M2562" i="79"/>
  <c r="N2562" i="79" s="1"/>
  <c r="R97" i="19"/>
  <c r="M2532" i="79"/>
  <c r="N2532" i="79" s="1"/>
  <c r="R55" i="19"/>
  <c r="AN155" i="19" s="1"/>
  <c r="K35" i="70" s="1"/>
  <c r="M2490" i="79"/>
  <c r="N2490" i="79" s="1"/>
  <c r="S84" i="34"/>
  <c r="M2927" i="79"/>
  <c r="N2927" i="79" s="1"/>
  <c r="S130" i="34"/>
  <c r="M2973" i="79"/>
  <c r="N2973" i="79" s="1"/>
  <c r="S124" i="34"/>
  <c r="M2967" i="79"/>
  <c r="N2967" i="79" s="1"/>
  <c r="S106" i="34"/>
  <c r="M2949" i="79"/>
  <c r="N2949" i="79" s="1"/>
  <c r="S116" i="34"/>
  <c r="M2959" i="79"/>
  <c r="N2959" i="79" s="1"/>
  <c r="T78" i="34"/>
  <c r="AM187" i="34" s="1"/>
  <c r="K151" i="70" s="1"/>
  <c r="M3005" i="79"/>
  <c r="N3005" i="79" s="1"/>
  <c r="Y50" i="16"/>
  <c r="M1322" i="79"/>
  <c r="N1322" i="79" s="1"/>
  <c r="Y85" i="16"/>
  <c r="M1357" i="79"/>
  <c r="N1357" i="79" s="1"/>
  <c r="Y55" i="16"/>
  <c r="M1327" i="79"/>
  <c r="N1327" i="79" s="1"/>
  <c r="Y91" i="16"/>
  <c r="M1363" i="79"/>
  <c r="N1363" i="79" s="1"/>
  <c r="Y87" i="16"/>
  <c r="M1359" i="79"/>
  <c r="N1359" i="79" s="1"/>
  <c r="T94" i="16"/>
  <c r="V94" i="16" s="1"/>
  <c r="M1444" i="79"/>
  <c r="N1444" i="79" s="1"/>
  <c r="U116" i="24"/>
  <c r="M3364" i="79"/>
  <c r="N3364" i="79" s="1"/>
  <c r="S65" i="28"/>
  <c r="M4522" i="79"/>
  <c r="N4522" i="79" s="1"/>
  <c r="U99" i="58"/>
  <c r="M5374" i="79"/>
  <c r="N5374" i="79" s="1"/>
  <c r="U85" i="24"/>
  <c r="M3333" i="79"/>
  <c r="N3333" i="79" s="1"/>
  <c r="R74" i="28"/>
  <c r="M4443" i="79"/>
  <c r="N4443" i="79" s="1"/>
  <c r="T140" i="24"/>
  <c r="M3315" i="79"/>
  <c r="N3315" i="79" s="1"/>
  <c r="R117" i="29"/>
  <c r="M4663" i="79"/>
  <c r="N4663" i="79" s="1"/>
  <c r="T88" i="24"/>
  <c r="M3263" i="79"/>
  <c r="N3263" i="79" s="1"/>
  <c r="R118" i="29"/>
  <c r="M4664" i="79"/>
  <c r="N4664" i="79" s="1"/>
  <c r="S63" i="28"/>
  <c r="M4520" i="79"/>
  <c r="N4520" i="79" s="1"/>
  <c r="U127" i="24"/>
  <c r="M3375" i="79"/>
  <c r="N3375" i="79" s="1"/>
  <c r="T126" i="58"/>
  <c r="M5328" i="79"/>
  <c r="N5328" i="79" s="1"/>
  <c r="M1793" i="79"/>
  <c r="N1793" i="79" s="1"/>
  <c r="Y149" i="17"/>
  <c r="M1785" i="79"/>
  <c r="N1785" i="79" s="1"/>
  <c r="Y141" i="17"/>
  <c r="M1784" i="79"/>
  <c r="N1784" i="79" s="1"/>
  <c r="Y140" i="17"/>
  <c r="M1790" i="79"/>
  <c r="N1790" i="79" s="1"/>
  <c r="Y146" i="17"/>
  <c r="M1794" i="79"/>
  <c r="N1794" i="79" s="1"/>
  <c r="Y150" i="17"/>
  <c r="M1757" i="79"/>
  <c r="N1757" i="79" s="1"/>
  <c r="Y113" i="17"/>
  <c r="M1750" i="79"/>
  <c r="N1750" i="79" s="1"/>
  <c r="Y106" i="17"/>
  <c r="M1723" i="79"/>
  <c r="N1723" i="79" s="1"/>
  <c r="Y79" i="17"/>
  <c r="M1749" i="79"/>
  <c r="N1749" i="79" s="1"/>
  <c r="Y105" i="17"/>
  <c r="M1797" i="79"/>
  <c r="N1797" i="79" s="1"/>
  <c r="Y153" i="17"/>
  <c r="X126" i="76"/>
  <c r="AP293" i="8"/>
  <c r="Y291" i="11" s="1"/>
  <c r="M566" i="79"/>
  <c r="N566" i="79" s="1"/>
  <c r="M410" i="79"/>
  <c r="N410" i="79" s="1"/>
  <c r="AP137" i="8"/>
  <c r="Y135" i="11" s="1"/>
  <c r="AP257" i="8"/>
  <c r="M530" i="79"/>
  <c r="N530" i="79" s="1"/>
  <c r="M349" i="79"/>
  <c r="N349" i="79" s="1"/>
  <c r="AP76" i="8"/>
  <c r="Y74" i="11" s="1"/>
  <c r="M309" i="79"/>
  <c r="N309" i="79" s="1"/>
  <c r="AP36" i="8"/>
  <c r="Y34" i="11" s="1"/>
  <c r="AP249" i="8"/>
  <c r="Y247" i="11" s="1"/>
  <c r="M522" i="79"/>
  <c r="N522" i="79" s="1"/>
  <c r="M331" i="79"/>
  <c r="N331" i="79" s="1"/>
  <c r="AP58" i="8"/>
  <c r="Y56" i="11" s="1"/>
  <c r="M414" i="79"/>
  <c r="N414" i="79" s="1"/>
  <c r="AP141" i="8"/>
  <c r="Y139" i="11" s="1"/>
  <c r="M392" i="79"/>
  <c r="N392" i="79" s="1"/>
  <c r="AP119" i="8"/>
  <c r="AP235" i="8"/>
  <c r="Y233" i="11" s="1"/>
  <c r="M508" i="79"/>
  <c r="N508" i="79" s="1"/>
  <c r="T152" i="17"/>
  <c r="V152" i="17" s="1"/>
  <c r="M1878" i="79"/>
  <c r="N1878" i="79" s="1"/>
  <c r="S111" i="34"/>
  <c r="U111" i="34" s="1"/>
  <c r="M2954" i="79"/>
  <c r="N2954" i="79" s="1"/>
  <c r="T113" i="24"/>
  <c r="M3288" i="79"/>
  <c r="N3288" i="79" s="1"/>
  <c r="U77" i="58"/>
  <c r="M5352" i="79"/>
  <c r="N5352" i="79" s="1"/>
  <c r="T102" i="24"/>
  <c r="M3277" i="79"/>
  <c r="N3277" i="79" s="1"/>
  <c r="S86" i="28"/>
  <c r="M4543" i="79"/>
  <c r="N4543" i="79" s="1"/>
  <c r="S78" i="29"/>
  <c r="M4712" i="79"/>
  <c r="N4712" i="79" s="1"/>
  <c r="R119" i="29"/>
  <c r="M4665" i="79"/>
  <c r="N4665" i="79" s="1"/>
  <c r="U111" i="58"/>
  <c r="M5386" i="79"/>
  <c r="N5386" i="79" s="1"/>
  <c r="R84" i="29"/>
  <c r="M4630" i="79"/>
  <c r="N4630" i="79" s="1"/>
  <c r="R129" i="29"/>
  <c r="M4675" i="79"/>
  <c r="N4675" i="79" s="1"/>
  <c r="U110" i="58"/>
  <c r="M5385" i="79"/>
  <c r="N5385" i="79" s="1"/>
  <c r="M318" i="79"/>
  <c r="N318" i="79" s="1"/>
  <c r="AP45" i="8"/>
  <c r="Y43" i="11" s="1"/>
  <c r="AP97" i="8"/>
  <c r="Y95" i="11" s="1"/>
  <c r="M370" i="79"/>
  <c r="N370" i="79" s="1"/>
  <c r="AP252" i="8"/>
  <c r="Y250" i="11" s="1"/>
  <c r="M525" i="79"/>
  <c r="N525" i="79" s="1"/>
  <c r="AP224" i="8"/>
  <c r="Y222" i="11" s="1"/>
  <c r="M497" i="79"/>
  <c r="N497" i="79" s="1"/>
  <c r="M432" i="79"/>
  <c r="N432" i="79" s="1"/>
  <c r="AP159" i="8"/>
  <c r="Y157" i="11" s="1"/>
  <c r="M327" i="79"/>
  <c r="N327" i="79" s="1"/>
  <c r="AP54" i="8"/>
  <c r="Y52" i="11" s="1"/>
  <c r="M380" i="79"/>
  <c r="N380" i="79" s="1"/>
  <c r="AP107" i="8"/>
  <c r="Y105" i="11" s="1"/>
  <c r="AP260" i="8"/>
  <c r="Y258" i="11" s="1"/>
  <c r="M533" i="79"/>
  <c r="N533" i="79" s="1"/>
  <c r="AP232" i="8"/>
  <c r="M505" i="79"/>
  <c r="N505" i="79" s="1"/>
  <c r="M304" i="79"/>
  <c r="N304" i="79" s="1"/>
  <c r="AP31" i="8"/>
  <c r="Y29" i="11" s="1"/>
  <c r="M320" i="79"/>
  <c r="N320" i="79" s="1"/>
  <c r="AP47" i="8"/>
  <c r="Y45" i="11" s="1"/>
  <c r="M344" i="79"/>
  <c r="N344" i="79" s="1"/>
  <c r="AP71" i="8"/>
  <c r="Y69" i="11" s="1"/>
  <c r="M408" i="79"/>
  <c r="N408" i="79" s="1"/>
  <c r="AP135" i="8"/>
  <c r="Y133" i="11" s="1"/>
  <c r="AP228" i="8"/>
  <c r="Y226" i="11" s="1"/>
  <c r="M501" i="79"/>
  <c r="N501" i="79" s="1"/>
  <c r="M356" i="79"/>
  <c r="N356" i="79" s="1"/>
  <c r="AP83" i="8"/>
  <c r="Y81" i="11" s="1"/>
  <c r="M519" i="79"/>
  <c r="N519" i="79" s="1"/>
  <c r="AP246" i="8"/>
  <c r="Y244" i="11" s="1"/>
  <c r="AP217" i="8"/>
  <c r="M490" i="79"/>
  <c r="N490" i="79" s="1"/>
  <c r="AP113" i="8"/>
  <c r="Y111" i="11" s="1"/>
  <c r="M386" i="79"/>
  <c r="N386" i="79" s="1"/>
  <c r="M313" i="79"/>
  <c r="N313" i="79" s="1"/>
  <c r="AP40" i="8"/>
  <c r="Y38" i="11" s="1"/>
  <c r="AP56" i="8"/>
  <c r="Y54" i="11" s="1"/>
  <c r="M329" i="79"/>
  <c r="N329" i="79" s="1"/>
  <c r="M456" i="79"/>
  <c r="N456" i="79" s="1"/>
  <c r="AP183" i="8"/>
  <c r="M365" i="79"/>
  <c r="N365" i="79" s="1"/>
  <c r="AP92" i="8"/>
  <c r="Y90" i="11" s="1"/>
  <c r="AP145" i="8"/>
  <c r="Y143" i="11" s="1"/>
  <c r="M418" i="79"/>
  <c r="N418" i="79" s="1"/>
  <c r="AP195" i="8"/>
  <c r="Y193" i="11" s="1"/>
  <c r="M468" i="79"/>
  <c r="N468" i="79" s="1"/>
  <c r="M559" i="79"/>
  <c r="N559" i="79" s="1"/>
  <c r="AP286" i="8"/>
  <c r="M536" i="79"/>
  <c r="N536" i="79" s="1"/>
  <c r="AP263" i="8"/>
  <c r="Y261" i="11" s="1"/>
  <c r="M376" i="79"/>
  <c r="N376" i="79" s="1"/>
  <c r="AP103" i="8"/>
  <c r="Y101" i="11" s="1"/>
  <c r="AP201" i="8"/>
  <c r="Y199" i="11" s="1"/>
  <c r="M474" i="79"/>
  <c r="N474" i="79" s="1"/>
  <c r="M463" i="79"/>
  <c r="N463" i="79" s="1"/>
  <c r="AP190" i="8"/>
  <c r="M314" i="79"/>
  <c r="N314" i="79" s="1"/>
  <c r="AP41" i="8"/>
  <c r="Y39" i="11" s="1"/>
  <c r="M427" i="79"/>
  <c r="N427" i="79" s="1"/>
  <c r="AP154" i="8"/>
  <c r="AP185" i="8"/>
  <c r="Y183" i="11" s="1"/>
  <c r="M458" i="79"/>
  <c r="N458" i="79" s="1"/>
  <c r="M391" i="79"/>
  <c r="N391" i="79" s="1"/>
  <c r="AP118" i="8"/>
  <c r="M420" i="79"/>
  <c r="N420" i="79" s="1"/>
  <c r="AP147" i="8"/>
  <c r="Y145" i="11" s="1"/>
  <c r="AP304" i="8"/>
  <c r="Y302" i="11" s="1"/>
  <c r="M577" i="79"/>
  <c r="N577" i="79" s="1"/>
  <c r="AP312" i="8"/>
  <c r="Y310" i="11" s="1"/>
  <c r="M585" i="79"/>
  <c r="N585" i="79" s="1"/>
  <c r="M415" i="79"/>
  <c r="N415" i="79" s="1"/>
  <c r="AP142" i="8"/>
  <c r="Y140" i="11" s="1"/>
  <c r="M315" i="79"/>
  <c r="N315" i="79" s="1"/>
  <c r="AP42" i="8"/>
  <c r="Y40" i="11" s="1"/>
  <c r="AP187" i="8"/>
  <c r="M460" i="79"/>
  <c r="N460" i="79" s="1"/>
  <c r="M511" i="79"/>
  <c r="N511" i="79" s="1"/>
  <c r="AP238" i="8"/>
  <c r="Y236" i="11" s="1"/>
  <c r="M528" i="79"/>
  <c r="N528" i="79" s="1"/>
  <c r="AP255" i="8"/>
  <c r="Y253" i="11" s="1"/>
  <c r="Q128" i="19"/>
  <c r="M2481" i="79"/>
  <c r="N2481" i="79" s="1"/>
  <c r="Q83" i="19"/>
  <c r="M2436" i="79"/>
  <c r="N2436" i="79" s="1"/>
  <c r="R91" i="19"/>
  <c r="M2526" i="79"/>
  <c r="N2526" i="79" s="1"/>
  <c r="Q113" i="19"/>
  <c r="M2466" i="79"/>
  <c r="N2466" i="79" s="1"/>
  <c r="S125" i="34"/>
  <c r="U125" i="34" s="1"/>
  <c r="M2968" i="79"/>
  <c r="N2968" i="79" s="1"/>
  <c r="T121" i="34"/>
  <c r="M3048" i="79"/>
  <c r="N3048" i="79" s="1"/>
  <c r="S89" i="34"/>
  <c r="M2932" i="79"/>
  <c r="N2932" i="79" s="1"/>
  <c r="S97" i="34"/>
  <c r="M2940" i="79"/>
  <c r="N2940" i="79" s="1"/>
  <c r="T70" i="34"/>
  <c r="AM169" i="34" s="1"/>
  <c r="K133" i="70" s="1"/>
  <c r="M2997" i="79"/>
  <c r="N2997" i="79" s="1"/>
  <c r="T95" i="58"/>
  <c r="M5297" i="79"/>
  <c r="N5297" i="79" s="1"/>
  <c r="S113" i="28"/>
  <c r="M4570" i="79"/>
  <c r="N4570" i="79" s="1"/>
  <c r="R112" i="28"/>
  <c r="M4481" i="79"/>
  <c r="N4481" i="79" s="1"/>
  <c r="U96" i="24"/>
  <c r="M3344" i="79"/>
  <c r="N3344" i="79" s="1"/>
  <c r="U113" i="24"/>
  <c r="M3361" i="79"/>
  <c r="N3361" i="79" s="1"/>
  <c r="R67" i="29"/>
  <c r="M4613" i="79"/>
  <c r="N4613" i="79" s="1"/>
  <c r="S71" i="29"/>
  <c r="M4705" i="79"/>
  <c r="N4705" i="79" s="1"/>
  <c r="T72" i="24"/>
  <c r="M3247" i="79"/>
  <c r="N3247" i="79" s="1"/>
  <c r="S128" i="28"/>
  <c r="M4585" i="79"/>
  <c r="N4585" i="79" s="1"/>
  <c r="U103" i="24"/>
  <c r="M3351" i="79"/>
  <c r="N3351" i="79" s="1"/>
  <c r="S104" i="28"/>
  <c r="M4561" i="79"/>
  <c r="N4561" i="79" s="1"/>
  <c r="T77" i="58"/>
  <c r="M5279" i="79"/>
  <c r="N5279" i="79" s="1"/>
  <c r="S47" i="29"/>
  <c r="M4681" i="79"/>
  <c r="N4681" i="79" s="1"/>
  <c r="T136" i="24"/>
  <c r="M3311" i="79"/>
  <c r="N3311" i="79" s="1"/>
  <c r="U102" i="24"/>
  <c r="V102" i="24" s="1"/>
  <c r="M3350" i="79"/>
  <c r="N3350" i="79" s="1"/>
  <c r="R94" i="28"/>
  <c r="M4463" i="79"/>
  <c r="N4463" i="79" s="1"/>
  <c r="T117" i="24"/>
  <c r="M3292" i="79"/>
  <c r="N3292" i="79" s="1"/>
  <c r="R86" i="28"/>
  <c r="M4455" i="79"/>
  <c r="N4455" i="79" s="1"/>
  <c r="U80" i="24"/>
  <c r="M3328" i="79"/>
  <c r="N3328" i="79" s="1"/>
  <c r="R128" i="29"/>
  <c r="M4674" i="79"/>
  <c r="N4674" i="79" s="1"/>
  <c r="R70" i="28"/>
  <c r="M4439" i="79"/>
  <c r="N4439" i="79" s="1"/>
  <c r="R78" i="29"/>
  <c r="M4624" i="79"/>
  <c r="N4624" i="79" s="1"/>
  <c r="S123" i="28"/>
  <c r="M4580" i="79"/>
  <c r="N4580" i="79" s="1"/>
  <c r="U96" i="58"/>
  <c r="M5371" i="79"/>
  <c r="N5371" i="79" s="1"/>
  <c r="R74" i="29"/>
  <c r="M4620" i="79"/>
  <c r="N4620" i="79" s="1"/>
  <c r="R79" i="28"/>
  <c r="M4448" i="79"/>
  <c r="N4448" i="79" s="1"/>
  <c r="S60" i="29"/>
  <c r="M4694" i="79"/>
  <c r="N4694" i="79" s="1"/>
  <c r="R90" i="29"/>
  <c r="M4636" i="79"/>
  <c r="N4636" i="79" s="1"/>
  <c r="T92" i="58"/>
  <c r="M5294" i="79"/>
  <c r="N5294" i="79" s="1"/>
  <c r="S92" i="28"/>
  <c r="M4549" i="79"/>
  <c r="N4549" i="79" s="1"/>
  <c r="R61" i="28"/>
  <c r="M4430" i="79"/>
  <c r="N4430" i="79" s="1"/>
  <c r="T67" i="58"/>
  <c r="AF154" i="58" s="1"/>
  <c r="I136" i="71" s="1"/>
  <c r="M5269" i="79"/>
  <c r="N5269" i="79" s="1"/>
  <c r="T108" i="24"/>
  <c r="M3283" i="79"/>
  <c r="N3283" i="79" s="1"/>
  <c r="R80" i="29"/>
  <c r="M4626" i="79"/>
  <c r="N4626" i="79" s="1"/>
  <c r="T76" i="58"/>
  <c r="M5278" i="79"/>
  <c r="N5278" i="79" s="1"/>
  <c r="S119" i="29"/>
  <c r="M4753" i="79"/>
  <c r="N4753" i="79" s="1"/>
  <c r="U128" i="24"/>
  <c r="M3376" i="79"/>
  <c r="N3376" i="79" s="1"/>
  <c r="T70" i="58"/>
  <c r="AF163" i="58" s="1"/>
  <c r="I145" i="71" s="1"/>
  <c r="M5272" i="79"/>
  <c r="N5272" i="79" s="1"/>
  <c r="S99" i="28"/>
  <c r="M4556" i="79"/>
  <c r="N4556" i="79" s="1"/>
  <c r="R68" i="29"/>
  <c r="M4614" i="79"/>
  <c r="N4614" i="79" s="1"/>
  <c r="S57" i="29"/>
  <c r="M4691" i="79"/>
  <c r="N4691" i="79" s="1"/>
  <c r="S83" i="28"/>
  <c r="M4540" i="79"/>
  <c r="N4540" i="79" s="1"/>
  <c r="S82" i="28"/>
  <c r="M4539" i="79"/>
  <c r="N4539" i="79" s="1"/>
  <c r="T92" i="24"/>
  <c r="M3267" i="79"/>
  <c r="N3267" i="79" s="1"/>
  <c r="T111" i="58"/>
  <c r="M5313" i="79"/>
  <c r="N5313" i="79" s="1"/>
  <c r="U107" i="24"/>
  <c r="M3355" i="79"/>
  <c r="N3355" i="79" s="1"/>
  <c r="S87" i="28"/>
  <c r="M4544" i="79"/>
  <c r="N4544" i="79" s="1"/>
  <c r="S129" i="29"/>
  <c r="M4763" i="79"/>
  <c r="N4763" i="79" s="1"/>
  <c r="T80" i="58"/>
  <c r="M5282" i="79"/>
  <c r="N5282" i="79" s="1"/>
  <c r="T118" i="58"/>
  <c r="M5320" i="79"/>
  <c r="N5320" i="79" s="1"/>
  <c r="T108" i="58"/>
  <c r="M5310" i="79"/>
  <c r="N5310" i="79" s="1"/>
  <c r="T110" i="58"/>
  <c r="M5312" i="79"/>
  <c r="N5312" i="79" s="1"/>
  <c r="T84" i="16"/>
  <c r="V84" i="16" s="1"/>
  <c r="M1434" i="79"/>
  <c r="N1434" i="79" s="1"/>
  <c r="U113" i="16"/>
  <c r="V113" i="16" s="1"/>
  <c r="M1541" i="79"/>
  <c r="N1541" i="79" s="1"/>
  <c r="T84" i="17"/>
  <c r="M1810" i="79"/>
  <c r="N1810" i="79" s="1"/>
  <c r="T83" i="17"/>
  <c r="V83" i="17" s="1"/>
  <c r="M1809" i="79"/>
  <c r="N1809" i="79" s="1"/>
  <c r="T98" i="17"/>
  <c r="V98" i="17" s="1"/>
  <c r="M1824" i="79"/>
  <c r="N1824" i="79" s="1"/>
  <c r="U87" i="17"/>
  <c r="V87" i="17" s="1"/>
  <c r="M1895" i="79"/>
  <c r="N1895" i="79" s="1"/>
  <c r="R119" i="19"/>
  <c r="M2554" i="79"/>
  <c r="N2554" i="79" s="1"/>
  <c r="R104" i="19"/>
  <c r="M2539" i="79"/>
  <c r="N2539" i="79" s="1"/>
  <c r="Q86" i="19"/>
  <c r="S86" i="19" s="1"/>
  <c r="M2439" i="79"/>
  <c r="N2439" i="79" s="1"/>
  <c r="S148" i="34"/>
  <c r="U148" i="34" s="1"/>
  <c r="M2991" i="79"/>
  <c r="N2991" i="79" s="1"/>
  <c r="T84" i="34"/>
  <c r="M3011" i="79"/>
  <c r="N3011" i="79" s="1"/>
  <c r="T130" i="34"/>
  <c r="M3057" i="79"/>
  <c r="N3057" i="79" s="1"/>
  <c r="T124" i="34"/>
  <c r="M3051" i="79"/>
  <c r="N3051" i="79" s="1"/>
  <c r="T106" i="34"/>
  <c r="M3033" i="79"/>
  <c r="N3033" i="79" s="1"/>
  <c r="T116" i="34"/>
  <c r="M3043" i="79"/>
  <c r="N3043" i="79" s="1"/>
  <c r="S98" i="34"/>
  <c r="M2941" i="79"/>
  <c r="N2941" i="79" s="1"/>
  <c r="T90" i="34"/>
  <c r="M3017" i="79"/>
  <c r="N3017" i="79" s="1"/>
  <c r="Y99" i="16"/>
  <c r="M1371" i="79"/>
  <c r="N1371" i="79" s="1"/>
  <c r="Y63" i="16"/>
  <c r="M1335" i="79"/>
  <c r="N1335" i="79" s="1"/>
  <c r="Y61" i="16"/>
  <c r="M1333" i="79"/>
  <c r="N1333" i="79" s="1"/>
  <c r="Y59" i="16"/>
  <c r="M1331" i="79"/>
  <c r="N1331" i="79" s="1"/>
  <c r="Y83" i="16"/>
  <c r="M1355" i="79"/>
  <c r="N1355" i="79" s="1"/>
  <c r="T104" i="24"/>
  <c r="M3279" i="79"/>
  <c r="N3279" i="79" s="1"/>
  <c r="S119" i="28"/>
  <c r="M4576" i="79"/>
  <c r="N4576" i="79" s="1"/>
  <c r="T72" i="58"/>
  <c r="AF169" i="58" s="1"/>
  <c r="I151" i="71" s="1"/>
  <c r="M5274" i="79"/>
  <c r="N5274" i="79" s="1"/>
  <c r="T123" i="58"/>
  <c r="M5325" i="79"/>
  <c r="N5325" i="79" s="1"/>
  <c r="S99" i="29"/>
  <c r="M4733" i="79"/>
  <c r="N4733" i="79" s="1"/>
  <c r="U75" i="24"/>
  <c r="M3323" i="79"/>
  <c r="N3323" i="79" s="1"/>
  <c r="R94" i="29"/>
  <c r="M4640" i="79"/>
  <c r="N4640" i="79" s="1"/>
  <c r="T137" i="24"/>
  <c r="M3312" i="79"/>
  <c r="N3312" i="79" s="1"/>
  <c r="T68" i="58"/>
  <c r="AF157" i="58" s="1"/>
  <c r="I139" i="71" s="1"/>
  <c r="M5270" i="79"/>
  <c r="N5270" i="79" s="1"/>
  <c r="S130" i="29"/>
  <c r="M4764" i="79"/>
  <c r="N4764" i="79" s="1"/>
  <c r="T79" i="58"/>
  <c r="M5281" i="79"/>
  <c r="N5281" i="79" s="1"/>
  <c r="M1755" i="79"/>
  <c r="N1755" i="79" s="1"/>
  <c r="Y111" i="17"/>
  <c r="X59" i="76"/>
  <c r="BE146" i="17"/>
  <c r="Z146" i="17" s="1"/>
  <c r="M1738" i="79"/>
  <c r="N1738" i="79" s="1"/>
  <c r="Y94" i="17"/>
  <c r="M1756" i="79"/>
  <c r="N1756" i="79" s="1"/>
  <c r="Y112" i="17"/>
  <c r="X108" i="76"/>
  <c r="M1740" i="79"/>
  <c r="N1740" i="79" s="1"/>
  <c r="Y96" i="17"/>
  <c r="X105" i="76"/>
  <c r="X41" i="76"/>
  <c r="M1744" i="79"/>
  <c r="N1744" i="79" s="1"/>
  <c r="Y100" i="17"/>
  <c r="M1729" i="79"/>
  <c r="N1729" i="79" s="1"/>
  <c r="Y85" i="17"/>
  <c r="X114" i="76"/>
  <c r="M1717" i="79"/>
  <c r="N1717" i="79" s="1"/>
  <c r="Y73" i="17"/>
  <c r="AN159" i="17" s="1"/>
  <c r="M22" i="69" s="1"/>
  <c r="M1737" i="79"/>
  <c r="N1737" i="79" s="1"/>
  <c r="Y93" i="17"/>
  <c r="X44" i="76"/>
  <c r="X88" i="76"/>
  <c r="M1747" i="79"/>
  <c r="N1747" i="79" s="1"/>
  <c r="Y103" i="17"/>
  <c r="M1786" i="79"/>
  <c r="N1786" i="79" s="1"/>
  <c r="Y142" i="17"/>
  <c r="M1751" i="79"/>
  <c r="N1751" i="79" s="1"/>
  <c r="Y107" i="17"/>
  <c r="X33" i="76"/>
  <c r="M1783" i="79"/>
  <c r="N1783" i="79" s="1"/>
  <c r="Y139" i="17"/>
  <c r="M1746" i="79"/>
  <c r="N1746" i="79" s="1"/>
  <c r="Y102" i="17"/>
  <c r="X64" i="76"/>
  <c r="X109" i="76"/>
  <c r="AP221" i="8"/>
  <c r="Y219" i="11" s="1"/>
  <c r="M494" i="79"/>
  <c r="N494" i="79" s="1"/>
  <c r="M487" i="79"/>
  <c r="N487" i="79" s="1"/>
  <c r="AP214" i="8"/>
  <c r="Y212" i="11" s="1"/>
  <c r="AP129" i="8"/>
  <c r="Y127" i="11" s="1"/>
  <c r="M402" i="79"/>
  <c r="N402" i="79" s="1"/>
  <c r="M334" i="79"/>
  <c r="N334" i="79" s="1"/>
  <c r="AP61" i="8"/>
  <c r="Y59" i="11" s="1"/>
  <c r="M406" i="79"/>
  <c r="N406" i="79" s="1"/>
  <c r="AP133" i="8"/>
  <c r="Y131" i="11" s="1"/>
  <c r="AP57" i="8"/>
  <c r="M330" i="79"/>
  <c r="N330" i="79" s="1"/>
  <c r="AP81" i="8"/>
  <c r="Y79" i="11" s="1"/>
  <c r="M354" i="79"/>
  <c r="N354" i="79" s="1"/>
  <c r="AP275" i="8"/>
  <c r="M548" i="79"/>
  <c r="N548" i="79" s="1"/>
  <c r="M308" i="79"/>
  <c r="N308" i="79" s="1"/>
  <c r="AP35" i="8"/>
  <c r="Y33" i="11" s="1"/>
  <c r="R64" i="19"/>
  <c r="M2499" i="79"/>
  <c r="N2499" i="79" s="1"/>
  <c r="S83" i="34"/>
  <c r="U83" i="34" s="1"/>
  <c r="M2926" i="79"/>
  <c r="N2926" i="79" s="1"/>
  <c r="T96" i="24"/>
  <c r="M3271" i="79"/>
  <c r="N3271" i="79" s="1"/>
  <c r="T103" i="24"/>
  <c r="M3278" i="79"/>
  <c r="N3278" i="79" s="1"/>
  <c r="S94" i="28"/>
  <c r="M4551" i="79"/>
  <c r="N4551" i="79" s="1"/>
  <c r="T80" i="24"/>
  <c r="M3255" i="79"/>
  <c r="N3255" i="79" s="1"/>
  <c r="R60" i="29"/>
  <c r="M4606" i="79"/>
  <c r="N4606" i="79" s="1"/>
  <c r="R92" i="28"/>
  <c r="M4461" i="79"/>
  <c r="N4461" i="79" s="1"/>
  <c r="S117" i="29"/>
  <c r="M4751" i="79"/>
  <c r="N4751" i="79" s="1"/>
  <c r="U70" i="58"/>
  <c r="AG163" i="58" s="1"/>
  <c r="J145" i="71" s="1"/>
  <c r="M5345" i="79"/>
  <c r="N5345" i="79" s="1"/>
  <c r="R99" i="28"/>
  <c r="M4468" i="79"/>
  <c r="N4468" i="79" s="1"/>
  <c r="R82" i="28"/>
  <c r="M4451" i="79"/>
  <c r="N4451" i="79" s="1"/>
  <c r="S110" i="28"/>
  <c r="M4567" i="79"/>
  <c r="N4567" i="79" s="1"/>
  <c r="S118" i="29"/>
  <c r="M4752" i="79"/>
  <c r="N4752" i="79" s="1"/>
  <c r="AP161" i="8"/>
  <c r="M434" i="79"/>
  <c r="N434" i="79" s="1"/>
  <c r="AP172" i="8"/>
  <c r="Y170" i="11" s="1"/>
  <c r="M445" i="79"/>
  <c r="N445" i="79" s="1"/>
  <c r="AP218" i="8"/>
  <c r="M491" i="79"/>
  <c r="N491" i="79" s="1"/>
  <c r="M351" i="79"/>
  <c r="N351" i="79" s="1"/>
  <c r="AP78" i="8"/>
  <c r="Y76" i="11" s="1"/>
  <c r="AP179" i="8"/>
  <c r="Y177" i="11" s="1"/>
  <c r="M452" i="79"/>
  <c r="N452" i="79" s="1"/>
  <c r="M413" i="79"/>
  <c r="N413" i="79" s="1"/>
  <c r="AP140" i="8"/>
  <c r="Y138" i="11" s="1"/>
  <c r="M535" i="79"/>
  <c r="N535" i="79" s="1"/>
  <c r="AP262" i="8"/>
  <c r="Y260" i="11" s="1"/>
  <c r="AP292" i="8"/>
  <c r="Y290" i="11" s="1"/>
  <c r="M565" i="79"/>
  <c r="N565" i="79" s="1"/>
  <c r="AP276" i="8"/>
  <c r="M549" i="79"/>
  <c r="N549" i="79" s="1"/>
  <c r="AP253" i="8"/>
  <c r="Y251" i="11" s="1"/>
  <c r="M526" i="79"/>
  <c r="N526" i="79" s="1"/>
  <c r="AP212" i="8"/>
  <c r="Y210" i="11" s="1"/>
  <c r="M485" i="79"/>
  <c r="N485" i="79" s="1"/>
  <c r="M381" i="79"/>
  <c r="N381" i="79" s="1"/>
  <c r="AP108" i="8"/>
  <c r="Y106" i="11" s="1"/>
  <c r="AP267" i="8"/>
  <c r="M540" i="79"/>
  <c r="N540" i="79" s="1"/>
  <c r="M567" i="79"/>
  <c r="N567" i="79" s="1"/>
  <c r="AP294" i="8"/>
  <c r="Y292" i="11" s="1"/>
  <c r="AP242" i="8"/>
  <c r="M515" i="79"/>
  <c r="N515" i="79" s="1"/>
  <c r="AP266" i="8"/>
  <c r="Y264" i="11" s="1"/>
  <c r="M539" i="79"/>
  <c r="N539" i="79" s="1"/>
  <c r="M300" i="79"/>
  <c r="N300" i="79" s="1"/>
  <c r="AP27" i="8"/>
  <c r="Y25" i="11" s="1"/>
  <c r="AP264" i="8"/>
  <c r="Y262" i="11" s="1"/>
  <c r="M537" i="79"/>
  <c r="N537" i="79" s="1"/>
  <c r="AP64" i="8"/>
  <c r="Y62" i="11" s="1"/>
  <c r="M337" i="79"/>
  <c r="N337" i="79" s="1"/>
  <c r="AP80" i="8"/>
  <c r="Y78" i="11" s="1"/>
  <c r="M353" i="79"/>
  <c r="N353" i="79" s="1"/>
  <c r="M583" i="79"/>
  <c r="N583" i="79" s="1"/>
  <c r="AP310" i="8"/>
  <c r="Y308" i="11" s="1"/>
  <c r="M340" i="79"/>
  <c r="N340" i="79" s="1"/>
  <c r="AP67" i="8"/>
  <c r="Y65" i="11" s="1"/>
  <c r="AP285" i="8"/>
  <c r="Y283" i="11" s="1"/>
  <c r="M558" i="79"/>
  <c r="N558" i="79" s="1"/>
  <c r="AP289" i="8"/>
  <c r="Y287" i="11" s="1"/>
  <c r="M562" i="79"/>
  <c r="N562" i="79" s="1"/>
  <c r="AP65" i="8"/>
  <c r="Y63" i="11" s="1"/>
  <c r="M338" i="79"/>
  <c r="N338" i="79" s="1"/>
  <c r="M366" i="79"/>
  <c r="N366" i="79" s="1"/>
  <c r="AP93" i="8"/>
  <c r="Y91" i="11" s="1"/>
  <c r="M437" i="79"/>
  <c r="N437" i="79" s="1"/>
  <c r="AP164" i="8"/>
  <c r="Y162" i="11" s="1"/>
  <c r="AP197" i="8"/>
  <c r="Y195" i="11" s="1"/>
  <c r="M470" i="79"/>
  <c r="N470" i="79" s="1"/>
  <c r="AP291" i="8"/>
  <c r="M564" i="79"/>
  <c r="N564" i="79" s="1"/>
  <c r="M407" i="79"/>
  <c r="N407" i="79" s="1"/>
  <c r="AP134" i="8"/>
  <c r="Y132" i="11" s="1"/>
  <c r="AP284" i="8"/>
  <c r="Y282" i="11" s="1"/>
  <c r="M557" i="79"/>
  <c r="N557" i="79" s="1"/>
  <c r="AP282" i="8"/>
  <c r="Y280" i="11" s="1"/>
  <c r="M555" i="79"/>
  <c r="N555" i="79" s="1"/>
  <c r="M357" i="79"/>
  <c r="N357" i="79" s="1"/>
  <c r="AP84" i="8"/>
  <c r="Y82" i="11" s="1"/>
  <c r="AP96" i="8"/>
  <c r="Y94" i="11" s="1"/>
  <c r="M369" i="79"/>
  <c r="N369" i="79" s="1"/>
  <c r="AP203" i="8"/>
  <c r="Y201" i="11" s="1"/>
  <c r="M476" i="79"/>
  <c r="N476" i="79" s="1"/>
  <c r="M339" i="79"/>
  <c r="N339" i="79" s="1"/>
  <c r="AP66" i="8"/>
  <c r="M355" i="79"/>
  <c r="N355" i="79" s="1"/>
  <c r="AP82" i="8"/>
  <c r="Y80" i="11" s="1"/>
  <c r="M375" i="79"/>
  <c r="N375" i="79" s="1"/>
  <c r="AP102" i="8"/>
  <c r="Y100" i="11" s="1"/>
  <c r="AP309" i="8"/>
  <c r="M582" i="79"/>
  <c r="N582" i="79" s="1"/>
  <c r="T113" i="17"/>
  <c r="V113" i="17" s="1"/>
  <c r="M1839" i="79"/>
  <c r="N1839" i="79" s="1"/>
  <c r="R128" i="19"/>
  <c r="M2563" i="79"/>
  <c r="N2563" i="79" s="1"/>
  <c r="R83" i="19"/>
  <c r="M2518" i="79"/>
  <c r="N2518" i="79" s="1"/>
  <c r="Q91" i="19"/>
  <c r="M2444" i="79"/>
  <c r="N2444" i="79" s="1"/>
  <c r="R113" i="19"/>
  <c r="M2548" i="79"/>
  <c r="N2548" i="79" s="1"/>
  <c r="U76" i="17"/>
  <c r="M1884" i="79"/>
  <c r="N1884" i="79" s="1"/>
  <c r="T133" i="34"/>
  <c r="U133" i="34" s="1"/>
  <c r="M3060" i="79"/>
  <c r="N3060" i="79" s="1"/>
  <c r="S127" i="34"/>
  <c r="U127" i="34" s="1"/>
  <c r="M2970" i="79"/>
  <c r="N2970" i="79" s="1"/>
  <c r="T147" i="34"/>
  <c r="U147" i="34" s="1"/>
  <c r="M3074" i="79"/>
  <c r="N3074" i="79" s="1"/>
  <c r="T149" i="34"/>
  <c r="U149" i="34" s="1"/>
  <c r="M3076" i="79"/>
  <c r="N3076" i="79" s="1"/>
  <c r="U100" i="24"/>
  <c r="M3348" i="79"/>
  <c r="N3348" i="79" s="1"/>
  <c r="S89" i="29"/>
  <c r="M4723" i="79"/>
  <c r="N4723" i="79" s="1"/>
  <c r="S83" i="29"/>
  <c r="M4717" i="79"/>
  <c r="N4717" i="79" s="1"/>
  <c r="T101" i="58"/>
  <c r="M5303" i="79"/>
  <c r="N5303" i="79" s="1"/>
  <c r="U94" i="24"/>
  <c r="M3342" i="79"/>
  <c r="N3342" i="79" s="1"/>
  <c r="R79" i="29"/>
  <c r="M4625" i="79"/>
  <c r="N4625" i="79" s="1"/>
  <c r="T93" i="24"/>
  <c r="M3268" i="79"/>
  <c r="N3268" i="79" s="1"/>
  <c r="T85" i="58"/>
  <c r="M5287" i="79"/>
  <c r="N5287" i="79" s="1"/>
  <c r="S50" i="28"/>
  <c r="M4507" i="79"/>
  <c r="N4507" i="79" s="1"/>
  <c r="R120" i="28"/>
  <c r="M4489" i="79"/>
  <c r="N4489" i="79" s="1"/>
  <c r="R87" i="29"/>
  <c r="M4633" i="79"/>
  <c r="N4633" i="79" s="1"/>
  <c r="R62" i="28"/>
  <c r="M4431" i="79"/>
  <c r="N4431" i="79" s="1"/>
  <c r="T141" i="24"/>
  <c r="M3316" i="79"/>
  <c r="N3316" i="79" s="1"/>
  <c r="U113" i="58"/>
  <c r="M5388" i="79"/>
  <c r="N5388" i="79" s="1"/>
  <c r="T84" i="24"/>
  <c r="M3259" i="79"/>
  <c r="N3259" i="79" s="1"/>
  <c r="R100" i="28"/>
  <c r="M4469" i="79"/>
  <c r="N4469" i="79" s="1"/>
  <c r="T98" i="24"/>
  <c r="M3273" i="79"/>
  <c r="N3273" i="79" s="1"/>
  <c r="R48" i="28"/>
  <c r="M4417" i="79"/>
  <c r="N4417" i="79" s="1"/>
  <c r="T121" i="58"/>
  <c r="M5323" i="79"/>
  <c r="N5323" i="79" s="1"/>
  <c r="S50" i="29"/>
  <c r="M4684" i="79"/>
  <c r="N4684" i="79" s="1"/>
  <c r="R117" i="28"/>
  <c r="M4486" i="79"/>
  <c r="N4486" i="79" s="1"/>
  <c r="R55" i="29"/>
  <c r="M4601" i="79"/>
  <c r="N4601" i="79" s="1"/>
  <c r="R130" i="28"/>
  <c r="M4499" i="79"/>
  <c r="N4499" i="79" s="1"/>
  <c r="R115" i="28"/>
  <c r="M4484" i="79"/>
  <c r="N4484" i="79" s="1"/>
  <c r="R97" i="29"/>
  <c r="M4643" i="79"/>
  <c r="N4643" i="79" s="1"/>
  <c r="U100" i="58"/>
  <c r="M5375" i="79"/>
  <c r="N5375" i="79" s="1"/>
  <c r="U106" i="24"/>
  <c r="M3354" i="79"/>
  <c r="N3354" i="79" s="1"/>
  <c r="R76" i="29"/>
  <c r="M4622" i="79"/>
  <c r="N4622" i="79" s="1"/>
  <c r="U84" i="58"/>
  <c r="M5359" i="79"/>
  <c r="N5359" i="79" s="1"/>
  <c r="S114" i="29"/>
  <c r="M4748" i="79"/>
  <c r="N4748" i="79" s="1"/>
  <c r="R84" i="28"/>
  <c r="M4453" i="79"/>
  <c r="N4453" i="79" s="1"/>
  <c r="S53" i="28"/>
  <c r="M4510" i="79"/>
  <c r="N4510" i="79" s="1"/>
  <c r="U132" i="58"/>
  <c r="M5407" i="79"/>
  <c r="N5407" i="79" s="1"/>
  <c r="S127" i="29"/>
  <c r="M4761" i="79"/>
  <c r="N4761" i="79" s="1"/>
  <c r="S51" i="28"/>
  <c r="M4508" i="79"/>
  <c r="N4508" i="79" s="1"/>
  <c r="U102" i="58"/>
  <c r="M5377" i="79"/>
  <c r="N5377" i="79" s="1"/>
  <c r="T128" i="24"/>
  <c r="M3303" i="79"/>
  <c r="N3303" i="79" s="1"/>
  <c r="U119" i="58"/>
  <c r="M5394" i="79"/>
  <c r="N5394" i="79" s="1"/>
  <c r="R106" i="28"/>
  <c r="M4475" i="79"/>
  <c r="N4475" i="79" s="1"/>
  <c r="U130" i="24"/>
  <c r="M3378" i="79"/>
  <c r="N3378" i="79" s="1"/>
  <c r="R48" i="29"/>
  <c r="M4594" i="79"/>
  <c r="N4594" i="79" s="1"/>
  <c r="T110" i="24"/>
  <c r="M3285" i="79"/>
  <c r="N3285" i="79" s="1"/>
  <c r="S112" i="29"/>
  <c r="M4746" i="79"/>
  <c r="N4746" i="79" s="1"/>
  <c r="U131" i="58"/>
  <c r="M5406" i="79"/>
  <c r="N5406" i="79" s="1"/>
  <c r="R118" i="28"/>
  <c r="M4487" i="79"/>
  <c r="N4487" i="79" s="1"/>
  <c r="T107" i="24"/>
  <c r="M3282" i="79"/>
  <c r="N3282" i="79" s="1"/>
  <c r="R87" i="28"/>
  <c r="M4456" i="79"/>
  <c r="N4456" i="79" s="1"/>
  <c r="T81" i="58"/>
  <c r="M5283" i="79"/>
  <c r="N5283" i="79" s="1"/>
  <c r="S66" i="29"/>
  <c r="M4700" i="79"/>
  <c r="N4700" i="79" s="1"/>
  <c r="U80" i="58"/>
  <c r="M5355" i="79"/>
  <c r="N5355" i="79" s="1"/>
  <c r="R72" i="29"/>
  <c r="M4618" i="79"/>
  <c r="N4618" i="79" s="1"/>
  <c r="R126" i="28"/>
  <c r="M4495" i="79"/>
  <c r="N4495" i="79" s="1"/>
  <c r="T78" i="58"/>
  <c r="M5280" i="79"/>
  <c r="N5280" i="79" s="1"/>
  <c r="U89" i="16"/>
  <c r="V89" i="16" s="1"/>
  <c r="M1517" i="79"/>
  <c r="N1517" i="79" s="1"/>
  <c r="T87" i="16"/>
  <c r="V87" i="16" s="1"/>
  <c r="M1437" i="79"/>
  <c r="N1437" i="79" s="1"/>
  <c r="U84" i="17"/>
  <c r="M1892" i="79"/>
  <c r="N1892" i="79" s="1"/>
  <c r="T79" i="17"/>
  <c r="V79" i="17" s="1"/>
  <c r="M1805" i="79"/>
  <c r="N1805" i="79" s="1"/>
  <c r="T96" i="17"/>
  <c r="V96" i="17" s="1"/>
  <c r="M1822" i="79"/>
  <c r="N1822" i="79" s="1"/>
  <c r="U81" i="17"/>
  <c r="V81" i="17" s="1"/>
  <c r="M1889" i="79"/>
  <c r="N1889" i="79" s="1"/>
  <c r="Q119" i="19"/>
  <c r="M2472" i="79"/>
  <c r="N2472" i="79" s="1"/>
  <c r="Q104" i="19"/>
  <c r="M2457" i="79"/>
  <c r="N2457" i="79" s="1"/>
  <c r="Q88" i="19"/>
  <c r="S88" i="19" s="1"/>
  <c r="M2441" i="79"/>
  <c r="N2441" i="79" s="1"/>
  <c r="Q114" i="19"/>
  <c r="S114" i="19" s="1"/>
  <c r="M2467" i="79"/>
  <c r="N2467" i="79" s="1"/>
  <c r="S72" i="34"/>
  <c r="M2915" i="79"/>
  <c r="N2915" i="79" s="1"/>
  <c r="S76" i="34"/>
  <c r="AL184" i="34" s="1"/>
  <c r="J148" i="70" s="1"/>
  <c r="M2919" i="79"/>
  <c r="N2919" i="79" s="1"/>
  <c r="S150" i="34"/>
  <c r="M2993" i="79"/>
  <c r="N2993" i="79" s="1"/>
  <c r="S120" i="34"/>
  <c r="M2963" i="79"/>
  <c r="N2963" i="79" s="1"/>
  <c r="S86" i="34"/>
  <c r="M2929" i="79"/>
  <c r="N2929" i="79" s="1"/>
  <c r="R64" i="28"/>
  <c r="M4433" i="79"/>
  <c r="N4433" i="79" s="1"/>
  <c r="Y49" i="16"/>
  <c r="M1321" i="79"/>
  <c r="N1321" i="79" s="1"/>
  <c r="Y75" i="16"/>
  <c r="M1347" i="79"/>
  <c r="N1347" i="79" s="1"/>
  <c r="Y115" i="16"/>
  <c r="M1387" i="79"/>
  <c r="N1387" i="79" s="1"/>
  <c r="Y103" i="16"/>
  <c r="M1375" i="79"/>
  <c r="N1375" i="79" s="1"/>
  <c r="Y122" i="16"/>
  <c r="M1394" i="79"/>
  <c r="N1394" i="79" s="1"/>
  <c r="U102" i="16"/>
  <c r="V102" i="16" s="1"/>
  <c r="M1530" i="79"/>
  <c r="N1530" i="79" s="1"/>
  <c r="T86" i="16"/>
  <c r="V86" i="16" s="1"/>
  <c r="M1436" i="79"/>
  <c r="N1436" i="79" s="1"/>
  <c r="S109" i="29"/>
  <c r="M4743" i="79"/>
  <c r="N4743" i="79" s="1"/>
  <c r="R54" i="29"/>
  <c r="M4600" i="79"/>
  <c r="N4600" i="79" s="1"/>
  <c r="R102" i="28"/>
  <c r="M4471" i="79"/>
  <c r="N4471" i="79" s="1"/>
  <c r="S131" i="29"/>
  <c r="M4765" i="79"/>
  <c r="N4765" i="79" s="1"/>
  <c r="T91" i="58"/>
  <c r="M5293" i="79"/>
  <c r="N5293" i="79" s="1"/>
  <c r="S57" i="28"/>
  <c r="M4514" i="79"/>
  <c r="N4514" i="79" s="1"/>
  <c r="S103" i="28"/>
  <c r="M4560" i="79"/>
  <c r="N4560" i="79" s="1"/>
  <c r="U78" i="58"/>
  <c r="M5353" i="79"/>
  <c r="N5353" i="79" s="1"/>
  <c r="T86" i="24"/>
  <c r="M3261" i="79"/>
  <c r="N3261" i="79" s="1"/>
  <c r="U122" i="58"/>
  <c r="M5397" i="79"/>
  <c r="N5397" i="79" s="1"/>
  <c r="S118" i="28"/>
  <c r="M4575" i="79"/>
  <c r="N4575" i="79" s="1"/>
  <c r="R73" i="28"/>
  <c r="M4442" i="79"/>
  <c r="N4442" i="79" s="1"/>
  <c r="BE149" i="17"/>
  <c r="Z149" i="17" s="1"/>
  <c r="BE141" i="17"/>
  <c r="Z141" i="17" s="1"/>
  <c r="M1764" i="79"/>
  <c r="N1764" i="79" s="1"/>
  <c r="Y120" i="17"/>
  <c r="M1721" i="79"/>
  <c r="N1721" i="79" s="1"/>
  <c r="Y77" i="17"/>
  <c r="BE140" i="17"/>
  <c r="Z140" i="17" s="1"/>
  <c r="BE150" i="17"/>
  <c r="Z150" i="17" s="1"/>
  <c r="M1731" i="79"/>
  <c r="N1731" i="79" s="1"/>
  <c r="Y87" i="17"/>
  <c r="X92" i="76"/>
  <c r="BE96" i="17"/>
  <c r="Z96" i="17" s="1"/>
  <c r="BE106" i="17"/>
  <c r="Z106" i="17" s="1"/>
  <c r="BE79" i="17"/>
  <c r="Z79" i="17" s="1"/>
  <c r="X57" i="76"/>
  <c r="X65" i="76"/>
  <c r="X143" i="76"/>
  <c r="X145" i="76"/>
  <c r="M1791" i="79"/>
  <c r="N1791" i="79" s="1"/>
  <c r="Y147" i="17"/>
  <c r="M1781" i="79"/>
  <c r="N1781" i="79" s="1"/>
  <c r="Y137" i="17"/>
  <c r="X106" i="76"/>
  <c r="X34" i="76"/>
  <c r="M1769" i="79"/>
  <c r="N1769" i="79" s="1"/>
  <c r="Y125" i="17"/>
  <c r="BE93" i="17"/>
  <c r="Z93" i="17" s="1"/>
  <c r="X26" i="76"/>
  <c r="BE142" i="17"/>
  <c r="Z142" i="17" s="1"/>
  <c r="M1716" i="79"/>
  <c r="N1716" i="79" s="1"/>
  <c r="Y72" i="17"/>
  <c r="AN158" i="17" s="1"/>
  <c r="M21" i="69" s="1"/>
  <c r="BE102" i="17"/>
  <c r="Z102" i="17" s="1"/>
  <c r="M1727" i="79"/>
  <c r="N1727" i="79" s="1"/>
  <c r="Y83" i="17"/>
  <c r="AP89" i="8"/>
  <c r="Y87" i="11" s="1"/>
  <c r="M362" i="79"/>
  <c r="N362" i="79" s="1"/>
  <c r="AP296" i="8"/>
  <c r="Y294" i="11" s="1"/>
  <c r="M569" i="79"/>
  <c r="N569" i="79" s="1"/>
  <c r="AP186" i="8"/>
  <c r="Y184" i="11" s="1"/>
  <c r="M459" i="79"/>
  <c r="N459" i="79" s="1"/>
  <c r="AP194" i="8"/>
  <c r="Y192" i="11" s="1"/>
  <c r="M467" i="79"/>
  <c r="N467" i="79" s="1"/>
  <c r="M360" i="79"/>
  <c r="N360" i="79" s="1"/>
  <c r="AP87" i="8"/>
  <c r="Y85" i="11" s="1"/>
  <c r="AP168" i="8"/>
  <c r="Y166" i="11" s="1"/>
  <c r="M441" i="79"/>
  <c r="N441" i="79" s="1"/>
  <c r="M396" i="79"/>
  <c r="N396" i="79" s="1"/>
  <c r="AP123" i="8"/>
  <c r="Y121" i="11" s="1"/>
  <c r="M428" i="79"/>
  <c r="N428" i="79" s="1"/>
  <c r="AP155" i="8"/>
  <c r="Y153" i="11" s="1"/>
  <c r="M436" i="79"/>
  <c r="N436" i="79" s="1"/>
  <c r="AP163" i="8"/>
  <c r="Y161" i="11" s="1"/>
  <c r="AP210" i="8"/>
  <c r="Y208" i="11" s="1"/>
  <c r="M483" i="79"/>
  <c r="N483" i="79" s="1"/>
  <c r="AP261" i="8"/>
  <c r="Y259" i="11" s="1"/>
  <c r="M534" i="79"/>
  <c r="N534" i="79" s="1"/>
  <c r="AP272" i="8"/>
  <c r="Y270" i="11" s="1"/>
  <c r="M545" i="79"/>
  <c r="N545" i="79" s="1"/>
  <c r="AP274" i="8"/>
  <c r="Y272" i="11" s="1"/>
  <c r="M547" i="79"/>
  <c r="N547" i="79" s="1"/>
  <c r="Q67" i="19"/>
  <c r="M2420" i="79"/>
  <c r="N2420" i="79" s="1"/>
  <c r="T69" i="34"/>
  <c r="M2996" i="79"/>
  <c r="N2996" i="79" s="1"/>
  <c r="U95" i="58"/>
  <c r="M5370" i="79"/>
  <c r="N5370" i="79" s="1"/>
  <c r="S67" i="29"/>
  <c r="M4701" i="79"/>
  <c r="N4701" i="79" s="1"/>
  <c r="R104" i="28"/>
  <c r="M4473" i="79"/>
  <c r="N4473" i="79" s="1"/>
  <c r="U136" i="24"/>
  <c r="M3384" i="79"/>
  <c r="N3384" i="79" s="1"/>
  <c r="U117" i="24"/>
  <c r="M3365" i="79"/>
  <c r="N3365" i="79" s="1"/>
  <c r="T96" i="58"/>
  <c r="M5298" i="79"/>
  <c r="N5298" i="79" s="1"/>
  <c r="U108" i="24"/>
  <c r="M3356" i="79"/>
  <c r="N3356" i="79" s="1"/>
  <c r="R83" i="28"/>
  <c r="M4452" i="79"/>
  <c r="N4452" i="79" s="1"/>
  <c r="U92" i="24"/>
  <c r="M3340" i="79"/>
  <c r="N3340" i="79" s="1"/>
  <c r="S92" i="29"/>
  <c r="M4726" i="79"/>
  <c r="N4726" i="79" s="1"/>
  <c r="U108" i="58"/>
  <c r="M5383" i="79"/>
  <c r="N5383" i="79" s="1"/>
  <c r="M326" i="79"/>
  <c r="N326" i="79" s="1"/>
  <c r="AP53" i="8"/>
  <c r="Y51" i="11" s="1"/>
  <c r="M342" i="79"/>
  <c r="N342" i="79" s="1"/>
  <c r="AP69" i="8"/>
  <c r="Y67" i="11" s="1"/>
  <c r="AP208" i="8"/>
  <c r="Y206" i="11" s="1"/>
  <c r="M481" i="79"/>
  <c r="N481" i="79" s="1"/>
  <c r="M411" i="79"/>
  <c r="N411" i="79" s="1"/>
  <c r="AP138" i="8"/>
  <c r="Y136" i="11" s="1"/>
  <c r="AP234" i="8"/>
  <c r="Y232" i="11" s="1"/>
  <c r="M507" i="79"/>
  <c r="N507" i="79" s="1"/>
  <c r="AP248" i="8"/>
  <c r="Y246" i="11" s="1"/>
  <c r="M521" i="79"/>
  <c r="N521" i="79" s="1"/>
  <c r="M311" i="79"/>
  <c r="N311" i="79" s="1"/>
  <c r="AP38" i="8"/>
  <c r="Y36" i="11" s="1"/>
  <c r="M421" i="79"/>
  <c r="N421" i="79" s="1"/>
  <c r="AP148" i="8"/>
  <c r="Y146" i="11" s="1"/>
  <c r="M363" i="79"/>
  <c r="N363" i="79" s="1"/>
  <c r="AP90" i="8"/>
  <c r="Y88" i="11" s="1"/>
  <c r="AP112" i="8"/>
  <c r="Y110" i="11" s="1"/>
  <c r="M385" i="79"/>
  <c r="N385" i="79" s="1"/>
  <c r="AP237" i="8"/>
  <c r="Y235" i="11" s="1"/>
  <c r="M510" i="79"/>
  <c r="N510" i="79" s="1"/>
  <c r="M341" i="79"/>
  <c r="N341" i="79" s="1"/>
  <c r="AP68" i="8"/>
  <c r="Y66" i="11" s="1"/>
  <c r="AP152" i="8"/>
  <c r="Y150" i="11" s="1"/>
  <c r="M425" i="79"/>
  <c r="N425" i="79" s="1"/>
  <c r="M471" i="79"/>
  <c r="N471" i="79" s="1"/>
  <c r="AP198" i="8"/>
  <c r="Y196" i="11" s="1"/>
  <c r="M390" i="79"/>
  <c r="N390" i="79" s="1"/>
  <c r="AP117" i="8"/>
  <c r="Y115" i="11" s="1"/>
  <c r="M435" i="79"/>
  <c r="N435" i="79" s="1"/>
  <c r="AP162" i="8"/>
  <c r="Y160" i="11" s="1"/>
  <c r="AP220" i="8"/>
  <c r="Y218" i="11" s="1"/>
  <c r="M493" i="79"/>
  <c r="N493" i="79" s="1"/>
  <c r="AP307" i="8"/>
  <c r="Y305" i="11" s="1"/>
  <c r="M580" i="79"/>
  <c r="N580" i="79" s="1"/>
  <c r="M317" i="79"/>
  <c r="N317" i="79" s="1"/>
  <c r="AP44" i="8"/>
  <c r="Y42" i="11" s="1"/>
  <c r="AP25" i="8"/>
  <c r="Y23" i="11" s="1"/>
  <c r="M298" i="79"/>
  <c r="N298" i="79" s="1"/>
  <c r="AP200" i="8"/>
  <c r="Y198" i="11" s="1"/>
  <c r="M473" i="79"/>
  <c r="N473" i="79" s="1"/>
  <c r="AP313" i="8"/>
  <c r="Y311" i="11" s="1"/>
  <c r="M586" i="79"/>
  <c r="N586" i="79" s="1"/>
  <c r="AP236" i="8"/>
  <c r="Y234" i="11" s="1"/>
  <c r="M509" i="79"/>
  <c r="N509" i="79" s="1"/>
  <c r="M397" i="79"/>
  <c r="N397" i="79" s="1"/>
  <c r="AP124" i="8"/>
  <c r="M429" i="79"/>
  <c r="N429" i="79" s="1"/>
  <c r="AP156" i="8"/>
  <c r="Y154" i="11" s="1"/>
  <c r="AP202" i="8"/>
  <c r="Y200" i="11" s="1"/>
  <c r="M475" i="79"/>
  <c r="N475" i="79" s="1"/>
  <c r="M405" i="79"/>
  <c r="N405" i="79" s="1"/>
  <c r="AP132" i="8"/>
  <c r="Y130" i="11" s="1"/>
  <c r="AP277" i="8"/>
  <c r="Y275" i="11" s="1"/>
  <c r="M550" i="79"/>
  <c r="N550" i="79" s="1"/>
  <c r="T86" i="17"/>
  <c r="V86" i="17" s="1"/>
  <c r="M1812" i="79"/>
  <c r="N1812" i="79" s="1"/>
  <c r="R115" i="19"/>
  <c r="M2550" i="79"/>
  <c r="N2550" i="79" s="1"/>
  <c r="Q107" i="19"/>
  <c r="M2460" i="79"/>
  <c r="N2460" i="79" s="1"/>
  <c r="R59" i="19"/>
  <c r="M2494" i="79"/>
  <c r="N2494" i="79" s="1"/>
  <c r="T76" i="17"/>
  <c r="V76" i="17" s="1"/>
  <c r="M1802" i="79"/>
  <c r="N1802" i="79" s="1"/>
  <c r="S81" i="34"/>
  <c r="U81" i="34" s="1"/>
  <c r="M2924" i="79"/>
  <c r="N2924" i="79" s="1"/>
  <c r="T71" i="34"/>
  <c r="U71" i="34" s="1"/>
  <c r="M2998" i="79"/>
  <c r="N2998" i="79" s="1"/>
  <c r="S112" i="34"/>
  <c r="M2955" i="79"/>
  <c r="N2955" i="79" s="1"/>
  <c r="T100" i="24"/>
  <c r="M3275" i="79"/>
  <c r="N3275" i="79" s="1"/>
  <c r="R89" i="29"/>
  <c r="M4635" i="79"/>
  <c r="N4635" i="79" s="1"/>
  <c r="R83" i="29"/>
  <c r="M4629" i="79"/>
  <c r="N4629" i="79" s="1"/>
  <c r="U101" i="58"/>
  <c r="M5376" i="79"/>
  <c r="N5376" i="79" s="1"/>
  <c r="T94" i="24"/>
  <c r="M3269" i="79"/>
  <c r="N3269" i="79" s="1"/>
  <c r="S79" i="29"/>
  <c r="M4713" i="79"/>
  <c r="N4713" i="79" s="1"/>
  <c r="U93" i="24"/>
  <c r="M3341" i="79"/>
  <c r="N3341" i="79" s="1"/>
  <c r="U85" i="58"/>
  <c r="M5360" i="79"/>
  <c r="N5360" i="79" s="1"/>
  <c r="R50" i="28"/>
  <c r="M4419" i="79"/>
  <c r="N4419" i="79" s="1"/>
  <c r="S120" i="28"/>
  <c r="M4577" i="79"/>
  <c r="N4577" i="79" s="1"/>
  <c r="S87" i="29"/>
  <c r="M4721" i="79"/>
  <c r="N4721" i="79" s="1"/>
  <c r="S62" i="28"/>
  <c r="M4519" i="79"/>
  <c r="N4519" i="79" s="1"/>
  <c r="U141" i="24"/>
  <c r="M3389" i="79"/>
  <c r="N3389" i="79" s="1"/>
  <c r="T113" i="58"/>
  <c r="M5315" i="79"/>
  <c r="N5315" i="79" s="1"/>
  <c r="U84" i="24"/>
  <c r="M3332" i="79"/>
  <c r="N3332" i="79" s="1"/>
  <c r="S100" i="28"/>
  <c r="M4557" i="79"/>
  <c r="N4557" i="79" s="1"/>
  <c r="U98" i="24"/>
  <c r="M3346" i="79"/>
  <c r="N3346" i="79" s="1"/>
  <c r="S48" i="28"/>
  <c r="M4505" i="79"/>
  <c r="N4505" i="79" s="1"/>
  <c r="U121" i="58"/>
  <c r="M5396" i="79"/>
  <c r="N5396" i="79" s="1"/>
  <c r="R50" i="29"/>
  <c r="M4596" i="79"/>
  <c r="N4596" i="79" s="1"/>
  <c r="S117" i="28"/>
  <c r="M4574" i="79"/>
  <c r="N4574" i="79" s="1"/>
  <c r="S55" i="29"/>
  <c r="M4689" i="79"/>
  <c r="N4689" i="79" s="1"/>
  <c r="S130" i="28"/>
  <c r="M4587" i="79"/>
  <c r="N4587" i="79" s="1"/>
  <c r="S115" i="28"/>
  <c r="M4572" i="79"/>
  <c r="N4572" i="79" s="1"/>
  <c r="S97" i="29"/>
  <c r="M4731" i="79"/>
  <c r="N4731" i="79" s="1"/>
  <c r="T100" i="58"/>
  <c r="M5302" i="79"/>
  <c r="N5302" i="79" s="1"/>
  <c r="T106" i="24"/>
  <c r="M3281" i="79"/>
  <c r="N3281" i="79" s="1"/>
  <c r="S76" i="29"/>
  <c r="M4710" i="79"/>
  <c r="N4710" i="79" s="1"/>
  <c r="T84" i="58"/>
  <c r="M5286" i="79"/>
  <c r="N5286" i="79" s="1"/>
  <c r="R114" i="29"/>
  <c r="M4660" i="79"/>
  <c r="N4660" i="79" s="1"/>
  <c r="S84" i="28"/>
  <c r="M4541" i="79"/>
  <c r="N4541" i="79" s="1"/>
  <c r="R53" i="28"/>
  <c r="M4422" i="79"/>
  <c r="N4422" i="79" s="1"/>
  <c r="T132" i="58"/>
  <c r="M5334" i="79"/>
  <c r="N5334" i="79" s="1"/>
  <c r="R127" i="29"/>
  <c r="M4673" i="79"/>
  <c r="N4673" i="79" s="1"/>
  <c r="R51" i="28"/>
  <c r="M4420" i="79"/>
  <c r="N4420" i="79" s="1"/>
  <c r="T102" i="58"/>
  <c r="M5304" i="79"/>
  <c r="N5304" i="79" s="1"/>
  <c r="U73" i="58"/>
  <c r="AG172" i="58" s="1"/>
  <c r="J154" i="71" s="1"/>
  <c r="M5348" i="79"/>
  <c r="N5348" i="79" s="1"/>
  <c r="T119" i="58"/>
  <c r="M5321" i="79"/>
  <c r="N5321" i="79" s="1"/>
  <c r="S106" i="28"/>
  <c r="M4563" i="79"/>
  <c r="N4563" i="79" s="1"/>
  <c r="T130" i="24"/>
  <c r="M3305" i="79"/>
  <c r="N3305" i="79" s="1"/>
  <c r="S48" i="29"/>
  <c r="M4682" i="79"/>
  <c r="N4682" i="79" s="1"/>
  <c r="U110" i="24"/>
  <c r="M3358" i="79"/>
  <c r="N3358" i="79" s="1"/>
  <c r="R112" i="29"/>
  <c r="M4658" i="79"/>
  <c r="N4658" i="79" s="1"/>
  <c r="T131" i="58"/>
  <c r="M5333" i="79"/>
  <c r="N5333" i="79" s="1"/>
  <c r="S95" i="28"/>
  <c r="M4552" i="79"/>
  <c r="N4552" i="79" s="1"/>
  <c r="U124" i="58"/>
  <c r="M5399" i="79"/>
  <c r="N5399" i="79" s="1"/>
  <c r="R121" i="29"/>
  <c r="M4667" i="79"/>
  <c r="N4667" i="79" s="1"/>
  <c r="U81" i="58"/>
  <c r="M5356" i="79"/>
  <c r="N5356" i="79" s="1"/>
  <c r="R66" i="29"/>
  <c r="M4612" i="79"/>
  <c r="N4612" i="79" s="1"/>
  <c r="T115" i="58"/>
  <c r="M5317" i="79"/>
  <c r="N5317" i="79" s="1"/>
  <c r="S72" i="29"/>
  <c r="M4706" i="79"/>
  <c r="N4706" i="79" s="1"/>
  <c r="S126" i="28"/>
  <c r="M4583" i="79"/>
  <c r="N4583" i="79" s="1"/>
  <c r="R34" i="13"/>
  <c r="Q31" i="37" s="1"/>
  <c r="R99" i="13"/>
  <c r="Q96" i="37" s="1"/>
  <c r="T70" i="16"/>
  <c r="V70" i="16" s="1"/>
  <c r="M1420" i="79"/>
  <c r="N1420" i="79" s="1"/>
  <c r="U101" i="16"/>
  <c r="V101" i="16" s="1"/>
  <c r="M1529" i="79"/>
  <c r="N1529" i="79" s="1"/>
  <c r="T92" i="17"/>
  <c r="V92" i="17" s="1"/>
  <c r="M1818" i="79"/>
  <c r="N1818" i="79" s="1"/>
  <c r="T128" i="17"/>
  <c r="V128" i="17" s="1"/>
  <c r="M1854" i="79"/>
  <c r="N1854" i="79" s="1"/>
  <c r="T148" i="17"/>
  <c r="V148" i="17" s="1"/>
  <c r="M1874" i="79"/>
  <c r="N1874" i="79" s="1"/>
  <c r="U126" i="17"/>
  <c r="V126" i="17" s="1"/>
  <c r="M1934" i="79"/>
  <c r="N1934" i="79" s="1"/>
  <c r="R100" i="19"/>
  <c r="S100" i="19" s="1"/>
  <c r="M2535" i="79"/>
  <c r="N2535" i="79" s="1"/>
  <c r="R68" i="19"/>
  <c r="S68" i="19" s="1"/>
  <c r="M2503" i="79"/>
  <c r="N2503" i="79" s="1"/>
  <c r="Q108" i="19"/>
  <c r="S108" i="19" s="1"/>
  <c r="M2461" i="79"/>
  <c r="N2461" i="79" s="1"/>
  <c r="T72" i="34"/>
  <c r="M2999" i="79"/>
  <c r="N2999" i="79" s="1"/>
  <c r="T76" i="34"/>
  <c r="M3003" i="79"/>
  <c r="N3003" i="79" s="1"/>
  <c r="T150" i="34"/>
  <c r="M3077" i="79"/>
  <c r="N3077" i="79" s="1"/>
  <c r="T120" i="34"/>
  <c r="M3047" i="79"/>
  <c r="N3047" i="79" s="1"/>
  <c r="T86" i="34"/>
  <c r="M3013" i="79"/>
  <c r="N3013" i="79" s="1"/>
  <c r="R121" i="28"/>
  <c r="M4490" i="79"/>
  <c r="N4490" i="79" s="1"/>
  <c r="Y57" i="16"/>
  <c r="M1329" i="79"/>
  <c r="N1329" i="79" s="1"/>
  <c r="Y109" i="16"/>
  <c r="M1381" i="79"/>
  <c r="N1381" i="79" s="1"/>
  <c r="Y101" i="16"/>
  <c r="M1373" i="79"/>
  <c r="N1373" i="79" s="1"/>
  <c r="Y107" i="16"/>
  <c r="M1379" i="79"/>
  <c r="N1379" i="79" s="1"/>
  <c r="Y77" i="16"/>
  <c r="M1349" i="79"/>
  <c r="N1349" i="79" s="1"/>
  <c r="U76" i="16"/>
  <c r="V76" i="16" s="1"/>
  <c r="M1504" i="79"/>
  <c r="N1504" i="79" s="1"/>
  <c r="T134" i="58"/>
  <c r="M5336" i="79"/>
  <c r="N5336" i="79" s="1"/>
  <c r="T75" i="58"/>
  <c r="M5277" i="79"/>
  <c r="N5277" i="79" s="1"/>
  <c r="U101" i="24"/>
  <c r="M3349" i="79"/>
  <c r="N3349" i="79" s="1"/>
  <c r="S100" i="29"/>
  <c r="M4734" i="79"/>
  <c r="N4734" i="79" s="1"/>
  <c r="S88" i="29"/>
  <c r="M4722" i="79"/>
  <c r="N4722" i="79" s="1"/>
  <c r="R71" i="28"/>
  <c r="M4440" i="79"/>
  <c r="N4440" i="79" s="1"/>
  <c r="S108" i="28"/>
  <c r="M4565" i="79"/>
  <c r="N4565" i="79" s="1"/>
  <c r="R90" i="28"/>
  <c r="M4459" i="79"/>
  <c r="N4459" i="79" s="1"/>
  <c r="S81" i="29"/>
  <c r="M4715" i="79"/>
  <c r="N4715" i="79" s="1"/>
  <c r="S61" i="29"/>
  <c r="M4695" i="79"/>
  <c r="N4695" i="79" s="1"/>
  <c r="AN138" i="19"/>
  <c r="K18" i="70" s="1"/>
  <c r="AN171" i="19"/>
  <c r="K51" i="70" s="1"/>
  <c r="M1777" i="79"/>
  <c r="N1777" i="79" s="1"/>
  <c r="Y133" i="17"/>
  <c r="M1775" i="79"/>
  <c r="N1775" i="79" s="1"/>
  <c r="Y131" i="17"/>
  <c r="BE120" i="17"/>
  <c r="Z120" i="17" s="1"/>
  <c r="BE94" i="17"/>
  <c r="Z94" i="17" s="1"/>
  <c r="BE87" i="17"/>
  <c r="Z87" i="17" s="1"/>
  <c r="X79" i="76"/>
  <c r="X111" i="76"/>
  <c r="M1739" i="79"/>
  <c r="N1739" i="79" s="1"/>
  <c r="Y95" i="17"/>
  <c r="BE112" i="17"/>
  <c r="Z112" i="17" s="1"/>
  <c r="X120" i="76"/>
  <c r="X146" i="76"/>
  <c r="BE121" i="17"/>
  <c r="Z121" i="17" s="1"/>
  <c r="X81" i="76"/>
  <c r="BE100" i="17"/>
  <c r="Z100" i="17" s="1"/>
  <c r="BE85" i="17"/>
  <c r="Z85" i="17" s="1"/>
  <c r="X68" i="76"/>
  <c r="X50" i="76"/>
  <c r="X35" i="76"/>
  <c r="M1754" i="79"/>
  <c r="N1754" i="79" s="1"/>
  <c r="Y110" i="17"/>
  <c r="X128" i="76"/>
  <c r="M1768" i="79"/>
  <c r="N1768" i="79" s="1"/>
  <c r="Y124" i="17"/>
  <c r="X137" i="76"/>
  <c r="X76" i="76"/>
  <c r="X86" i="76"/>
  <c r="M1772" i="79"/>
  <c r="N1772" i="79" s="1"/>
  <c r="Y128" i="17"/>
  <c r="BE103" i="17"/>
  <c r="Z103" i="17" s="1"/>
  <c r="BE107" i="17"/>
  <c r="Z107" i="17" s="1"/>
  <c r="BE139" i="17"/>
  <c r="Z139" i="17" s="1"/>
  <c r="X29" i="76"/>
  <c r="AP196" i="8"/>
  <c r="Y194" i="11" s="1"/>
  <c r="M469" i="79"/>
  <c r="N469" i="79" s="1"/>
  <c r="AP192" i="8"/>
  <c r="Y190" i="11" s="1"/>
  <c r="M465" i="79"/>
  <c r="N465" i="79" s="1"/>
  <c r="M303" i="79"/>
  <c r="N303" i="79" s="1"/>
  <c r="AP30" i="8"/>
  <c r="Y28" i="11" s="1"/>
  <c r="M504" i="79"/>
  <c r="N504" i="79" s="1"/>
  <c r="AP231" i="8"/>
  <c r="Y229" i="11" s="1"/>
  <c r="M372" i="79"/>
  <c r="N372" i="79" s="1"/>
  <c r="AP99" i="8"/>
  <c r="Y97" i="11" s="1"/>
  <c r="AP209" i="8"/>
  <c r="Y207" i="11" s="1"/>
  <c r="M482" i="79"/>
  <c r="N482" i="79" s="1"/>
  <c r="AP32" i="8"/>
  <c r="Y30" i="11" s="1"/>
  <c r="M305" i="79"/>
  <c r="N305" i="79" s="1"/>
  <c r="AP268" i="8"/>
  <c r="Y266" i="11" s="1"/>
  <c r="M541" i="79"/>
  <c r="N541" i="79" s="1"/>
  <c r="M348" i="79"/>
  <c r="N348" i="79" s="1"/>
  <c r="AP75" i="8"/>
  <c r="Y73" i="11" s="1"/>
  <c r="M551" i="79"/>
  <c r="N551" i="79" s="1"/>
  <c r="AP278" i="8"/>
  <c r="Y276" i="11" s="1"/>
  <c r="Q123" i="19"/>
  <c r="M2476" i="79"/>
  <c r="N2476" i="79" s="1"/>
  <c r="S112" i="28"/>
  <c r="M4569" i="79"/>
  <c r="N4569" i="79" s="1"/>
  <c r="U72" i="24"/>
  <c r="M3320" i="79"/>
  <c r="N3320" i="79" s="1"/>
  <c r="R128" i="28"/>
  <c r="M4497" i="79"/>
  <c r="N4497" i="79" s="1"/>
  <c r="R47" i="29"/>
  <c r="M4593" i="79"/>
  <c r="N4593" i="79" s="1"/>
  <c r="S128" i="29"/>
  <c r="T128" i="29" s="1"/>
  <c r="M4762" i="79"/>
  <c r="N4762" i="79" s="1"/>
  <c r="R123" i="28"/>
  <c r="M4492" i="79"/>
  <c r="N4492" i="79" s="1"/>
  <c r="S79" i="28"/>
  <c r="M4536" i="79"/>
  <c r="N4536" i="79" s="1"/>
  <c r="S61" i="28"/>
  <c r="M4518" i="79"/>
  <c r="N4518" i="79" s="1"/>
  <c r="U76" i="58"/>
  <c r="M5351" i="79"/>
  <c r="N5351" i="79" s="1"/>
  <c r="S68" i="29"/>
  <c r="M4702" i="79"/>
  <c r="N4702" i="79" s="1"/>
  <c r="M302" i="79"/>
  <c r="N302" i="79" s="1"/>
  <c r="AP29" i="8"/>
  <c r="Y27" i="11" s="1"/>
  <c r="M350" i="79"/>
  <c r="N350" i="79" s="1"/>
  <c r="AP77" i="8"/>
  <c r="Y75" i="11" s="1"/>
  <c r="M403" i="79"/>
  <c r="N403" i="79" s="1"/>
  <c r="AP130" i="8"/>
  <c r="Y128" i="11" s="1"/>
  <c r="AP177" i="8"/>
  <c r="Y175" i="11" s="1"/>
  <c r="M450" i="79"/>
  <c r="N450" i="79" s="1"/>
  <c r="M378" i="79"/>
  <c r="N378" i="79" s="1"/>
  <c r="AP105" i="8"/>
  <c r="Y103" i="11" s="1"/>
  <c r="AP256" i="8"/>
  <c r="Y254" i="11" s="1"/>
  <c r="M529" i="79"/>
  <c r="N529" i="79" s="1"/>
  <c r="M527" i="79"/>
  <c r="N527" i="79" s="1"/>
  <c r="AP254" i="8"/>
  <c r="Y252" i="11" s="1"/>
  <c r="M377" i="79"/>
  <c r="N377" i="79" s="1"/>
  <c r="AP104" i="8"/>
  <c r="Y102" i="11" s="1"/>
  <c r="M431" i="79"/>
  <c r="N431" i="79" s="1"/>
  <c r="AP158" i="8"/>
  <c r="Y156" i="11" s="1"/>
  <c r="M464" i="79"/>
  <c r="N464" i="79" s="1"/>
  <c r="AP191" i="8"/>
  <c r="Y189" i="11" s="1"/>
  <c r="AP300" i="8"/>
  <c r="Y298" i="11" s="1"/>
  <c r="M573" i="79"/>
  <c r="N573" i="79" s="1"/>
  <c r="M575" i="79"/>
  <c r="N575" i="79" s="1"/>
  <c r="AP302" i="8"/>
  <c r="Y300" i="11" s="1"/>
  <c r="AP120" i="8"/>
  <c r="Y118" i="11" s="1"/>
  <c r="M393" i="79"/>
  <c r="N393" i="79" s="1"/>
  <c r="M395" i="79"/>
  <c r="N395" i="79" s="1"/>
  <c r="AP122" i="8"/>
  <c r="Y120" i="11" s="1"/>
  <c r="M328" i="79"/>
  <c r="N328" i="79" s="1"/>
  <c r="AP55" i="8"/>
  <c r="Y53" i="11" s="1"/>
  <c r="AP181" i="8"/>
  <c r="Y179" i="11" s="1"/>
  <c r="M454" i="79"/>
  <c r="N454" i="79" s="1"/>
  <c r="M416" i="79"/>
  <c r="N416" i="79" s="1"/>
  <c r="AP143" i="8"/>
  <c r="AP193" i="8"/>
  <c r="Y191" i="11" s="1"/>
  <c r="M466" i="79"/>
  <c r="N466" i="79" s="1"/>
  <c r="AP258" i="8"/>
  <c r="Y256" i="11" s="1"/>
  <c r="M531" i="79"/>
  <c r="N531" i="79" s="1"/>
  <c r="M399" i="79"/>
  <c r="N399" i="79" s="1"/>
  <c r="AP126" i="8"/>
  <c r="Y124" i="11" s="1"/>
  <c r="M448" i="79"/>
  <c r="N448" i="79" s="1"/>
  <c r="AP175" i="8"/>
  <c r="AP170" i="8"/>
  <c r="Y168" i="11" s="1"/>
  <c r="M443" i="79"/>
  <c r="N443" i="79" s="1"/>
  <c r="AP243" i="8"/>
  <c r="Y241" i="11" s="1"/>
  <c r="M516" i="79"/>
  <c r="N516" i="79" s="1"/>
  <c r="AP48" i="8"/>
  <c r="Y46" i="11" s="1"/>
  <c r="M321" i="79"/>
  <c r="N321" i="79" s="1"/>
  <c r="AP211" i="8"/>
  <c r="Y209" i="11" s="1"/>
  <c r="M484" i="79"/>
  <c r="N484" i="79" s="1"/>
  <c r="AP265" i="8"/>
  <c r="Y263" i="11" s="1"/>
  <c r="M538" i="79"/>
  <c r="N538" i="79" s="1"/>
  <c r="AP225" i="8"/>
  <c r="Y223" i="11" s="1"/>
  <c r="M498" i="79"/>
  <c r="N498" i="79" s="1"/>
  <c r="AP316" i="8"/>
  <c r="Y314" i="11" s="1"/>
  <c r="M589" i="79"/>
  <c r="N589" i="79" s="1"/>
  <c r="M430" i="79"/>
  <c r="N430" i="79" s="1"/>
  <c r="AP157" i="8"/>
  <c r="Y155" i="11" s="1"/>
  <c r="M552" i="79"/>
  <c r="N552" i="79" s="1"/>
  <c r="AP279" i="8"/>
  <c r="Y277" i="11" s="1"/>
  <c r="AP128" i="8"/>
  <c r="Y126" i="11" s="1"/>
  <c r="M401" i="79"/>
  <c r="N401" i="79" s="1"/>
  <c r="AP88" i="8"/>
  <c r="Y86" i="11" s="1"/>
  <c r="M361" i="79"/>
  <c r="N361" i="79" s="1"/>
  <c r="AP121" i="8"/>
  <c r="M394" i="79"/>
  <c r="N394" i="79" s="1"/>
  <c r="M374" i="79"/>
  <c r="N374" i="79" s="1"/>
  <c r="AP101" i="8"/>
  <c r="Y99" i="11" s="1"/>
  <c r="M404" i="79"/>
  <c r="N404" i="79" s="1"/>
  <c r="AP131" i="8"/>
  <c r="Y129" i="11" s="1"/>
  <c r="AP269" i="8"/>
  <c r="Y267" i="11" s="1"/>
  <c r="M542" i="79"/>
  <c r="N542" i="79" s="1"/>
  <c r="AP227" i="8"/>
  <c r="Y225" i="11" s="1"/>
  <c r="M500" i="79"/>
  <c r="N500" i="79" s="1"/>
  <c r="AP233" i="8"/>
  <c r="Y231" i="11" s="1"/>
  <c r="M506" i="79"/>
  <c r="N506" i="79" s="1"/>
  <c r="M332" i="79"/>
  <c r="N332" i="79" s="1"/>
  <c r="AP59" i="8"/>
  <c r="Y57" i="11" s="1"/>
  <c r="AP314" i="8"/>
  <c r="Y312" i="11" s="1"/>
  <c r="M587" i="79"/>
  <c r="N587" i="79" s="1"/>
  <c r="M299" i="79"/>
  <c r="N299" i="79" s="1"/>
  <c r="AP26" i="8"/>
  <c r="Y24" i="11" s="1"/>
  <c r="M384" i="79"/>
  <c r="N384" i="79" s="1"/>
  <c r="AP111" i="8"/>
  <c r="Y109" i="11" s="1"/>
  <c r="M455" i="79"/>
  <c r="N455" i="79" s="1"/>
  <c r="AP182" i="8"/>
  <c r="Y180" i="11" s="1"/>
  <c r="AP280" i="8"/>
  <c r="Y278" i="11" s="1"/>
  <c r="M553" i="79"/>
  <c r="N553" i="79" s="1"/>
  <c r="AP297" i="8"/>
  <c r="M570" i="79"/>
  <c r="N570" i="79" s="1"/>
  <c r="AP317" i="8"/>
  <c r="Y315" i="11" s="1"/>
  <c r="M590" i="79"/>
  <c r="N590" i="79" s="1"/>
  <c r="S84" i="19"/>
  <c r="T102" i="17"/>
  <c r="V102" i="17" s="1"/>
  <c r="M1828" i="79"/>
  <c r="N1828" i="79" s="1"/>
  <c r="Q115" i="19"/>
  <c r="M2468" i="79"/>
  <c r="N2468" i="79" s="1"/>
  <c r="R107" i="19"/>
  <c r="M2542" i="79"/>
  <c r="N2542" i="79" s="1"/>
  <c r="Q59" i="19"/>
  <c r="M2412" i="79"/>
  <c r="N2412" i="79" s="1"/>
  <c r="R105" i="19"/>
  <c r="M2540" i="79"/>
  <c r="N2540" i="79" s="1"/>
  <c r="T150" i="17"/>
  <c r="V150" i="17" s="1"/>
  <c r="M1876" i="79"/>
  <c r="N1876" i="79" s="1"/>
  <c r="S93" i="34"/>
  <c r="U93" i="34" s="1"/>
  <c r="M2936" i="79"/>
  <c r="N2936" i="79" s="1"/>
  <c r="T119" i="34"/>
  <c r="U119" i="34" s="1"/>
  <c r="M3046" i="79"/>
  <c r="N3046" i="79" s="1"/>
  <c r="T115" i="34"/>
  <c r="U115" i="34" s="1"/>
  <c r="M3042" i="79"/>
  <c r="N3042" i="79" s="1"/>
  <c r="T112" i="34"/>
  <c r="M3039" i="79"/>
  <c r="N3039" i="79" s="1"/>
  <c r="T129" i="34"/>
  <c r="U129" i="34" s="1"/>
  <c r="M3056" i="79"/>
  <c r="N3056" i="79" s="1"/>
  <c r="T128" i="58"/>
  <c r="M5330" i="79"/>
  <c r="N5330" i="79" s="1"/>
  <c r="U133" i="24"/>
  <c r="M3381" i="79"/>
  <c r="N3381" i="79" s="1"/>
  <c r="S95" i="29"/>
  <c r="M4729" i="79"/>
  <c r="N4729" i="79" s="1"/>
  <c r="S75" i="29"/>
  <c r="M4709" i="79"/>
  <c r="N4709" i="79" s="1"/>
  <c r="T87" i="58"/>
  <c r="M5289" i="79"/>
  <c r="N5289" i="79" s="1"/>
  <c r="S108" i="29"/>
  <c r="M4742" i="79"/>
  <c r="N4742" i="79" s="1"/>
  <c r="S115" i="29"/>
  <c r="M4749" i="79"/>
  <c r="N4749" i="79" s="1"/>
  <c r="S107" i="29"/>
  <c r="M4741" i="79"/>
  <c r="N4741" i="79" s="1"/>
  <c r="R111" i="29"/>
  <c r="M4657" i="79"/>
  <c r="N4657" i="79" s="1"/>
  <c r="U114" i="24"/>
  <c r="M3362" i="79"/>
  <c r="N3362" i="79" s="1"/>
  <c r="S49" i="28"/>
  <c r="M4506" i="79"/>
  <c r="N4506" i="79" s="1"/>
  <c r="R109" i="28"/>
  <c r="M4478" i="79"/>
  <c r="N4478" i="79" s="1"/>
  <c r="U77" i="24"/>
  <c r="AG173" i="24" s="1"/>
  <c r="K220" i="70" s="1"/>
  <c r="M3325" i="79"/>
  <c r="N3325" i="79" s="1"/>
  <c r="R46" i="28"/>
  <c r="M4415" i="79"/>
  <c r="N4415" i="79" s="1"/>
  <c r="U130" i="58"/>
  <c r="M5405" i="79"/>
  <c r="N5405" i="79" s="1"/>
  <c r="R122" i="29"/>
  <c r="M4668" i="79"/>
  <c r="N4668" i="79" s="1"/>
  <c r="T125" i="58"/>
  <c r="M5327" i="79"/>
  <c r="N5327" i="79" s="1"/>
  <c r="S126" i="29"/>
  <c r="M4760" i="79"/>
  <c r="N4760" i="79" s="1"/>
  <c r="S78" i="28"/>
  <c r="M4535" i="79"/>
  <c r="N4535" i="79" s="1"/>
  <c r="U97" i="24"/>
  <c r="M3345" i="79"/>
  <c r="N3345" i="79" s="1"/>
  <c r="R47" i="28"/>
  <c r="M4416" i="79"/>
  <c r="N4416" i="79" s="1"/>
  <c r="U79" i="24"/>
  <c r="M3327" i="79"/>
  <c r="N3327" i="79" s="1"/>
  <c r="S60" i="28"/>
  <c r="M4517" i="79"/>
  <c r="N4517" i="79" s="1"/>
  <c r="R122" i="28"/>
  <c r="M4491" i="79"/>
  <c r="N4491" i="79" s="1"/>
  <c r="U87" i="24"/>
  <c r="M3335" i="79"/>
  <c r="N3335" i="79" s="1"/>
  <c r="T69" i="58"/>
  <c r="AF160" i="58" s="1"/>
  <c r="I142" i="71" s="1"/>
  <c r="M5271" i="79"/>
  <c r="N5271" i="79" s="1"/>
  <c r="U127" i="58"/>
  <c r="M5402" i="79"/>
  <c r="N5402" i="79" s="1"/>
  <c r="S77" i="28"/>
  <c r="M4534" i="79"/>
  <c r="N4534" i="79" s="1"/>
  <c r="R89" i="28"/>
  <c r="M4458" i="79"/>
  <c r="N4458" i="79" s="1"/>
  <c r="T83" i="24"/>
  <c r="M3258" i="79"/>
  <c r="N3258" i="79" s="1"/>
  <c r="T81" i="24"/>
  <c r="M3256" i="79"/>
  <c r="N3256" i="79" s="1"/>
  <c r="R76" i="28"/>
  <c r="M4445" i="79"/>
  <c r="N4445" i="79" s="1"/>
  <c r="S59" i="28"/>
  <c r="M4516" i="79"/>
  <c r="N4516" i="79" s="1"/>
  <c r="R125" i="29"/>
  <c r="M4671" i="79"/>
  <c r="N4671" i="79" s="1"/>
  <c r="R58" i="28"/>
  <c r="M4427" i="79"/>
  <c r="N4427" i="79" s="1"/>
  <c r="S85" i="28"/>
  <c r="M4542" i="79"/>
  <c r="N4542" i="79" s="1"/>
  <c r="T73" i="58"/>
  <c r="AF172" i="58" s="1"/>
  <c r="I154" i="71" s="1"/>
  <c r="M5275" i="79"/>
  <c r="N5275" i="79" s="1"/>
  <c r="U90" i="24"/>
  <c r="M3338" i="79"/>
  <c r="N3338" i="79" s="1"/>
  <c r="T134" i="24"/>
  <c r="M3309" i="79"/>
  <c r="N3309" i="79" s="1"/>
  <c r="R91" i="29"/>
  <c r="M4637" i="79"/>
  <c r="N4637" i="79" s="1"/>
  <c r="S91" i="28"/>
  <c r="M4548" i="79"/>
  <c r="N4548" i="79" s="1"/>
  <c r="T131" i="24"/>
  <c r="M3306" i="79"/>
  <c r="N3306" i="79" s="1"/>
  <c r="T117" i="58"/>
  <c r="M5319" i="79"/>
  <c r="N5319" i="79" s="1"/>
  <c r="R86" i="29"/>
  <c r="M4632" i="79"/>
  <c r="N4632" i="79" s="1"/>
  <c r="R67" i="28"/>
  <c r="M4436" i="79"/>
  <c r="N4436" i="79" s="1"/>
  <c r="R95" i="28"/>
  <c r="M4464" i="79"/>
  <c r="N4464" i="79" s="1"/>
  <c r="T124" i="58"/>
  <c r="M5326" i="79"/>
  <c r="N5326" i="79" s="1"/>
  <c r="S121" i="29"/>
  <c r="M4755" i="79"/>
  <c r="N4755" i="79" s="1"/>
  <c r="S107" i="28"/>
  <c r="M4564" i="79"/>
  <c r="N4564" i="79" s="1"/>
  <c r="S51" i="29"/>
  <c r="M4685" i="79"/>
  <c r="N4685" i="79" s="1"/>
  <c r="U115" i="58"/>
  <c r="M5390" i="79"/>
  <c r="N5390" i="79" s="1"/>
  <c r="U107" i="58"/>
  <c r="M5382" i="79"/>
  <c r="N5382" i="79" s="1"/>
  <c r="S59" i="29"/>
  <c r="M4693" i="79"/>
  <c r="N4693" i="79" s="1"/>
  <c r="U68" i="16"/>
  <c r="V68" i="16" s="1"/>
  <c r="M1496" i="79"/>
  <c r="N1496" i="79" s="1"/>
  <c r="T71" i="16"/>
  <c r="V71" i="16" s="1"/>
  <c r="M1421" i="79"/>
  <c r="N1421" i="79" s="1"/>
  <c r="T82" i="17"/>
  <c r="V82" i="17" s="1"/>
  <c r="M1808" i="79"/>
  <c r="N1808" i="79" s="1"/>
  <c r="T124" i="17"/>
  <c r="V124" i="17" s="1"/>
  <c r="M1850" i="79"/>
  <c r="N1850" i="79" s="1"/>
  <c r="T114" i="17"/>
  <c r="V114" i="17" s="1"/>
  <c r="M1840" i="79"/>
  <c r="N1840" i="79" s="1"/>
  <c r="T151" i="17"/>
  <c r="V151" i="17" s="1"/>
  <c r="M1877" i="79"/>
  <c r="N1877" i="79" s="1"/>
  <c r="R66" i="19"/>
  <c r="S66" i="19" s="1"/>
  <c r="M2501" i="79"/>
  <c r="N2501" i="79" s="1"/>
  <c r="R56" i="19"/>
  <c r="AN161" i="19" s="1"/>
  <c r="K41" i="70" s="1"/>
  <c r="M2491" i="79"/>
  <c r="N2491" i="79" s="1"/>
  <c r="R116" i="19"/>
  <c r="S116" i="19" s="1"/>
  <c r="M2551" i="79"/>
  <c r="N2551" i="79" s="1"/>
  <c r="S128" i="34"/>
  <c r="U128" i="34" s="1"/>
  <c r="M2971" i="79"/>
  <c r="N2971" i="79" s="1"/>
  <c r="S88" i="34"/>
  <c r="M2931" i="79"/>
  <c r="N2931" i="79" s="1"/>
  <c r="T80" i="34"/>
  <c r="AM166" i="34" s="1"/>
  <c r="K130" i="70" s="1"/>
  <c r="M3007" i="79"/>
  <c r="N3007" i="79" s="1"/>
  <c r="S136" i="34"/>
  <c r="M2979" i="79"/>
  <c r="N2979" i="79" s="1"/>
  <c r="S118" i="34"/>
  <c r="M2961" i="79"/>
  <c r="N2961" i="79" s="1"/>
  <c r="S134" i="34"/>
  <c r="M2977" i="79"/>
  <c r="N2977" i="79" s="1"/>
  <c r="S70" i="34"/>
  <c r="AL169" i="34" s="1"/>
  <c r="J133" i="70" s="1"/>
  <c r="M2913" i="79"/>
  <c r="N2913" i="79" s="1"/>
  <c r="R81" i="28"/>
  <c r="M4450" i="79"/>
  <c r="N4450" i="79" s="1"/>
  <c r="Y121" i="16"/>
  <c r="M1393" i="79"/>
  <c r="N1393" i="79" s="1"/>
  <c r="Y73" i="16"/>
  <c r="M1345" i="79"/>
  <c r="N1345" i="79" s="1"/>
  <c r="Y123" i="16"/>
  <c r="M1395" i="79"/>
  <c r="N1395" i="79" s="1"/>
  <c r="Y105" i="16"/>
  <c r="M1377" i="79"/>
  <c r="N1377" i="79" s="1"/>
  <c r="Y97" i="16"/>
  <c r="M1369" i="79"/>
  <c r="N1369" i="79" s="1"/>
  <c r="Y51" i="16"/>
  <c r="M1323" i="79"/>
  <c r="N1323" i="79" s="1"/>
  <c r="T45" i="25"/>
  <c r="M3482" i="79"/>
  <c r="N3482" i="79" s="1"/>
  <c r="S127" i="28"/>
  <c r="M4584" i="79"/>
  <c r="N4584" i="79" s="1"/>
  <c r="U112" i="58"/>
  <c r="M5387" i="79"/>
  <c r="N5387" i="79" s="1"/>
  <c r="R125" i="28"/>
  <c r="M4494" i="79"/>
  <c r="N4494" i="79" s="1"/>
  <c r="S65" i="29"/>
  <c r="M4699" i="79"/>
  <c r="N4699" i="79" s="1"/>
  <c r="T124" i="24"/>
  <c r="M3299" i="79"/>
  <c r="N3299" i="79" s="1"/>
  <c r="T120" i="58"/>
  <c r="M5322" i="79"/>
  <c r="N5322" i="79" s="1"/>
  <c r="U74" i="24"/>
  <c r="M3322" i="79"/>
  <c r="N3322" i="79" s="1"/>
  <c r="T132" i="24"/>
  <c r="M3307" i="79"/>
  <c r="N3307" i="79" s="1"/>
  <c r="U129" i="24"/>
  <c r="M3377" i="79"/>
  <c r="N3377" i="79" s="1"/>
  <c r="T90" i="58"/>
  <c r="M5292" i="79"/>
  <c r="N5292" i="79" s="1"/>
  <c r="T139" i="24"/>
  <c r="M3314" i="79"/>
  <c r="N3314" i="79" s="1"/>
  <c r="U66" i="58"/>
  <c r="AG151" i="58" s="1"/>
  <c r="J133" i="71" s="1"/>
  <c r="M5341" i="79"/>
  <c r="N5341" i="79" s="1"/>
  <c r="S129" i="28"/>
  <c r="M4586" i="79"/>
  <c r="N4586" i="79" s="1"/>
  <c r="S120" i="29"/>
  <c r="M4754" i="79"/>
  <c r="N4754" i="79" s="1"/>
  <c r="M1724" i="79"/>
  <c r="N1724" i="79" s="1"/>
  <c r="Y80" i="17"/>
  <c r="BE77" i="17"/>
  <c r="Z77" i="17" s="1"/>
  <c r="M1774" i="79"/>
  <c r="N1774" i="79" s="1"/>
  <c r="Y130" i="17"/>
  <c r="M1782" i="79"/>
  <c r="N1782" i="79" s="1"/>
  <c r="Y138" i="17"/>
  <c r="X77" i="76"/>
  <c r="X147" i="76"/>
  <c r="M1789" i="79"/>
  <c r="N1789" i="79" s="1"/>
  <c r="Y145" i="17"/>
  <c r="M1743" i="79"/>
  <c r="N1743" i="79" s="1"/>
  <c r="Y99" i="17"/>
  <c r="M1732" i="79"/>
  <c r="N1732" i="79" s="1"/>
  <c r="Y88" i="17"/>
  <c r="M1722" i="79"/>
  <c r="N1722" i="79" s="1"/>
  <c r="Y78" i="17"/>
  <c r="X95" i="76"/>
  <c r="X78" i="76"/>
  <c r="M1730" i="79"/>
  <c r="N1730" i="79" s="1"/>
  <c r="Y86" i="17"/>
  <c r="X113" i="76"/>
  <c r="X135" i="76"/>
  <c r="X62" i="76"/>
  <c r="M1763" i="79"/>
  <c r="N1763" i="79" s="1"/>
  <c r="Y119" i="17"/>
  <c r="X36" i="76"/>
  <c r="X99" i="76"/>
  <c r="X60" i="76"/>
  <c r="AP219" i="8"/>
  <c r="Y217" i="11" s="1"/>
  <c r="M492" i="79"/>
  <c r="N492" i="79" s="1"/>
  <c r="M544" i="79"/>
  <c r="N544" i="79" s="1"/>
  <c r="AP271" i="8"/>
  <c r="Y269" i="11" s="1"/>
  <c r="M359" i="79"/>
  <c r="N359" i="79" s="1"/>
  <c r="AP86" i="8"/>
  <c r="Y84" i="11" s="1"/>
  <c r="M371" i="79"/>
  <c r="N371" i="79" s="1"/>
  <c r="AP98" i="8"/>
  <c r="Y96" i="11" s="1"/>
  <c r="M389" i="79"/>
  <c r="N389" i="79" s="1"/>
  <c r="AP116" i="8"/>
  <c r="Y114" i="11" s="1"/>
  <c r="M387" i="79"/>
  <c r="N387" i="79" s="1"/>
  <c r="AP114" i="8"/>
  <c r="Y112" i="11" s="1"/>
  <c r="AP188" i="8"/>
  <c r="Y186" i="11" s="1"/>
  <c r="M461" i="79"/>
  <c r="N461" i="79" s="1"/>
  <c r="M560" i="79"/>
  <c r="N560" i="79" s="1"/>
  <c r="AP287" i="8"/>
  <c r="Y285" i="11" s="1"/>
  <c r="M333" i="79"/>
  <c r="N333" i="79" s="1"/>
  <c r="AP60" i="8"/>
  <c r="Y58" i="11" s="1"/>
  <c r="M495" i="79"/>
  <c r="N495" i="79" s="1"/>
  <c r="AP222" i="8"/>
  <c r="Y220" i="11" s="1"/>
  <c r="M335" i="79"/>
  <c r="N335" i="79" s="1"/>
  <c r="AP62" i="8"/>
  <c r="Y60" i="11" s="1"/>
  <c r="M388" i="79"/>
  <c r="N388" i="79" s="1"/>
  <c r="AP115" i="8"/>
  <c r="Y113" i="11" s="1"/>
  <c r="AP298" i="8"/>
  <c r="Y296" i="11" s="1"/>
  <c r="M571" i="79"/>
  <c r="N571" i="79" s="1"/>
  <c r="AP288" i="8"/>
  <c r="M561" i="79"/>
  <c r="N561" i="79" s="1"/>
  <c r="M312" i="79"/>
  <c r="N312" i="79" s="1"/>
  <c r="AP39" i="8"/>
  <c r="Y37" i="11" s="1"/>
  <c r="M352" i="79"/>
  <c r="N352" i="79" s="1"/>
  <c r="AP79" i="8"/>
  <c r="Y77" i="11" s="1"/>
  <c r="M423" i="79"/>
  <c r="N423" i="79" s="1"/>
  <c r="AP150" i="8"/>
  <c r="Y148" i="11" s="1"/>
  <c r="M364" i="79"/>
  <c r="N364" i="79" s="1"/>
  <c r="AP91" i="8"/>
  <c r="Y89" i="11" s="1"/>
  <c r="AP281" i="8"/>
  <c r="Y279" i="11" s="1"/>
  <c r="M554" i="79"/>
  <c r="N554" i="79" s="1"/>
  <c r="M576" i="79"/>
  <c r="N576" i="79" s="1"/>
  <c r="AP303" i="8"/>
  <c r="Y301" i="11" s="1"/>
  <c r="M379" i="79"/>
  <c r="N379" i="79" s="1"/>
  <c r="AP106" i="8"/>
  <c r="Y104" i="11" s="1"/>
  <c r="M440" i="79"/>
  <c r="N440" i="79" s="1"/>
  <c r="AP167" i="8"/>
  <c r="Y165" i="11" s="1"/>
  <c r="M373" i="79"/>
  <c r="N373" i="79" s="1"/>
  <c r="AP100" i="8"/>
  <c r="Y98" i="11" s="1"/>
  <c r="AP178" i="8"/>
  <c r="Y176" i="11" s="1"/>
  <c r="M451" i="79"/>
  <c r="N451" i="79" s="1"/>
  <c r="AP245" i="8"/>
  <c r="Y243" i="11" s="1"/>
  <c r="M518" i="79"/>
  <c r="N518" i="79" s="1"/>
  <c r="M503" i="79"/>
  <c r="N503" i="79" s="1"/>
  <c r="AP230" i="8"/>
  <c r="Y228" i="11" s="1"/>
  <c r="AP306" i="8"/>
  <c r="Y304" i="11" s="1"/>
  <c r="M579" i="79"/>
  <c r="N579" i="79" s="1"/>
  <c r="AP169" i="8"/>
  <c r="Y167" i="11" s="1"/>
  <c r="M442" i="79"/>
  <c r="N442" i="79" s="1"/>
  <c r="AP216" i="8"/>
  <c r="Y214" i="11" s="1"/>
  <c r="M489" i="79"/>
  <c r="N489" i="79" s="1"/>
  <c r="AP213" i="8"/>
  <c r="M486" i="79"/>
  <c r="N486" i="79" s="1"/>
  <c r="AP189" i="8"/>
  <c r="Y187" i="11" s="1"/>
  <c r="M462" i="79"/>
  <c r="N462" i="79" s="1"/>
  <c r="AP283" i="8"/>
  <c r="Y281" i="11" s="1"/>
  <c r="M556" i="79"/>
  <c r="N556" i="79" s="1"/>
  <c r="M323" i="79"/>
  <c r="N323" i="79" s="1"/>
  <c r="AP50" i="8"/>
  <c r="Y48" i="11" s="1"/>
  <c r="AP171" i="8"/>
  <c r="Y169" i="11" s="1"/>
  <c r="M444" i="79"/>
  <c r="N444" i="79" s="1"/>
  <c r="M422" i="79"/>
  <c r="N422" i="79" s="1"/>
  <c r="AP149" i="8"/>
  <c r="Y147" i="11" s="1"/>
  <c r="M472" i="79"/>
  <c r="N472" i="79" s="1"/>
  <c r="AP199" i="8"/>
  <c r="Y197" i="11" s="1"/>
  <c r="AP229" i="8"/>
  <c r="Y227" i="11" s="1"/>
  <c r="M502" i="79"/>
  <c r="N502" i="79" s="1"/>
  <c r="U111" i="17"/>
  <c r="V111" i="17" s="1"/>
  <c r="M1919" i="79"/>
  <c r="N1919" i="79" s="1"/>
  <c r="T94" i="17"/>
  <c r="V94" i="17" s="1"/>
  <c r="M1820" i="79"/>
  <c r="N1820" i="79" s="1"/>
  <c r="T104" i="17"/>
  <c r="V104" i="17" s="1"/>
  <c r="M1830" i="79"/>
  <c r="N1830" i="79" s="1"/>
  <c r="R75" i="19"/>
  <c r="S75" i="19" s="1"/>
  <c r="M2510" i="79"/>
  <c r="N2510" i="79" s="1"/>
  <c r="Q99" i="19"/>
  <c r="M2452" i="79"/>
  <c r="N2452" i="79" s="1"/>
  <c r="Q65" i="19"/>
  <c r="S65" i="19" s="1"/>
  <c r="M2418" i="79"/>
  <c r="N2418" i="79" s="1"/>
  <c r="Q105" i="19"/>
  <c r="M2458" i="79"/>
  <c r="N2458" i="79" s="1"/>
  <c r="T77" i="34"/>
  <c r="U77" i="34" s="1"/>
  <c r="M3004" i="79"/>
  <c r="N3004" i="79" s="1"/>
  <c r="S68" i="34"/>
  <c r="AL161" i="34" s="1"/>
  <c r="J125" i="70" s="1"/>
  <c r="M2911" i="79"/>
  <c r="N2911" i="79" s="1"/>
  <c r="U128" i="58"/>
  <c r="M5403" i="79"/>
  <c r="N5403" i="79" s="1"/>
  <c r="T133" i="24"/>
  <c r="M3308" i="79"/>
  <c r="N3308" i="79" s="1"/>
  <c r="R95" i="29"/>
  <c r="M4641" i="79"/>
  <c r="N4641" i="79" s="1"/>
  <c r="R75" i="29"/>
  <c r="M4621" i="79"/>
  <c r="N4621" i="79" s="1"/>
  <c r="U87" i="58"/>
  <c r="M5362" i="79"/>
  <c r="N5362" i="79" s="1"/>
  <c r="R108" i="29"/>
  <c r="M4654" i="79"/>
  <c r="N4654" i="79" s="1"/>
  <c r="R115" i="29"/>
  <c r="M4661" i="79"/>
  <c r="N4661" i="79" s="1"/>
  <c r="R107" i="29"/>
  <c r="M4653" i="79"/>
  <c r="N4653" i="79" s="1"/>
  <c r="S111" i="29"/>
  <c r="M4745" i="79"/>
  <c r="N4745" i="79" s="1"/>
  <c r="T114" i="24"/>
  <c r="M3289" i="79"/>
  <c r="N3289" i="79" s="1"/>
  <c r="R49" i="28"/>
  <c r="M4418" i="79"/>
  <c r="N4418" i="79" s="1"/>
  <c r="S109" i="28"/>
  <c r="M4566" i="79"/>
  <c r="N4566" i="79" s="1"/>
  <c r="T77" i="24"/>
  <c r="AF173" i="24" s="1"/>
  <c r="J220" i="70" s="1"/>
  <c r="M3252" i="79"/>
  <c r="N3252" i="79" s="1"/>
  <c r="S46" i="28"/>
  <c r="M4503" i="79"/>
  <c r="N4503" i="79" s="1"/>
  <c r="T130" i="58"/>
  <c r="M5332" i="79"/>
  <c r="N5332" i="79" s="1"/>
  <c r="S122" i="29"/>
  <c r="M4756" i="79"/>
  <c r="N4756" i="79" s="1"/>
  <c r="U125" i="58"/>
  <c r="M5400" i="79"/>
  <c r="N5400" i="79" s="1"/>
  <c r="R126" i="29"/>
  <c r="M4672" i="79"/>
  <c r="N4672" i="79" s="1"/>
  <c r="R78" i="28"/>
  <c r="M4447" i="79"/>
  <c r="N4447" i="79" s="1"/>
  <c r="T97" i="24"/>
  <c r="M3272" i="79"/>
  <c r="N3272" i="79" s="1"/>
  <c r="S47" i="28"/>
  <c r="M4504" i="79"/>
  <c r="N4504" i="79" s="1"/>
  <c r="T79" i="24"/>
  <c r="M3254" i="79"/>
  <c r="N3254" i="79" s="1"/>
  <c r="R60" i="28"/>
  <c r="M4429" i="79"/>
  <c r="N4429" i="79" s="1"/>
  <c r="S122" i="28"/>
  <c r="M4579" i="79"/>
  <c r="N4579" i="79" s="1"/>
  <c r="T87" i="24"/>
  <c r="M3262" i="79"/>
  <c r="N3262" i="79" s="1"/>
  <c r="U69" i="58"/>
  <c r="AG160" i="58" s="1"/>
  <c r="J142" i="71" s="1"/>
  <c r="M5344" i="79"/>
  <c r="N5344" i="79" s="1"/>
  <c r="T127" i="58"/>
  <c r="M5329" i="79"/>
  <c r="N5329" i="79" s="1"/>
  <c r="R77" i="28"/>
  <c r="M4446" i="79"/>
  <c r="N4446" i="79" s="1"/>
  <c r="S89" i="28"/>
  <c r="M4546" i="79"/>
  <c r="N4546" i="79" s="1"/>
  <c r="U83" i="24"/>
  <c r="M3331" i="79"/>
  <c r="N3331" i="79" s="1"/>
  <c r="U81" i="24"/>
  <c r="M3329" i="79"/>
  <c r="N3329" i="79" s="1"/>
  <c r="S76" i="28"/>
  <c r="M4533" i="79"/>
  <c r="N4533" i="79" s="1"/>
  <c r="R59" i="28"/>
  <c r="M4428" i="79"/>
  <c r="N4428" i="79" s="1"/>
  <c r="S125" i="29"/>
  <c r="M4759" i="79"/>
  <c r="N4759" i="79" s="1"/>
  <c r="S58" i="28"/>
  <c r="M4515" i="79"/>
  <c r="N4515" i="79" s="1"/>
  <c r="R85" i="28"/>
  <c r="M4454" i="79"/>
  <c r="N4454" i="79" s="1"/>
  <c r="S73" i="28"/>
  <c r="M4530" i="79"/>
  <c r="N4530" i="79" s="1"/>
  <c r="T90" i="24"/>
  <c r="M3265" i="79"/>
  <c r="N3265" i="79" s="1"/>
  <c r="U134" i="24"/>
  <c r="M3382" i="79"/>
  <c r="N3382" i="79" s="1"/>
  <c r="S91" i="29"/>
  <c r="M4725" i="79"/>
  <c r="N4725" i="79" s="1"/>
  <c r="R91" i="28"/>
  <c r="M4460" i="79"/>
  <c r="N4460" i="79" s="1"/>
  <c r="U131" i="24"/>
  <c r="M3379" i="79"/>
  <c r="N3379" i="79" s="1"/>
  <c r="U117" i="58"/>
  <c r="M5392" i="79"/>
  <c r="N5392" i="79" s="1"/>
  <c r="S86" i="29"/>
  <c r="M4720" i="79"/>
  <c r="N4720" i="79" s="1"/>
  <c r="S67" i="28"/>
  <c r="M4524" i="79"/>
  <c r="N4524" i="79" s="1"/>
  <c r="R49" i="29"/>
  <c r="M4595" i="79"/>
  <c r="N4595" i="79" s="1"/>
  <c r="U82" i="58"/>
  <c r="M5357" i="79"/>
  <c r="N5357" i="79" s="1"/>
  <c r="S53" i="29"/>
  <c r="M4687" i="79"/>
  <c r="N4687" i="79" s="1"/>
  <c r="R107" i="28"/>
  <c r="M4476" i="79"/>
  <c r="N4476" i="79" s="1"/>
  <c r="R51" i="29"/>
  <c r="M4597" i="79"/>
  <c r="N4597" i="79" s="1"/>
  <c r="S90" i="28"/>
  <c r="M4547" i="79"/>
  <c r="N4547" i="79" s="1"/>
  <c r="T107" i="58"/>
  <c r="M5309" i="79"/>
  <c r="N5309" i="79" s="1"/>
  <c r="R59" i="29"/>
  <c r="M4605" i="79"/>
  <c r="N4605" i="79" s="1"/>
  <c r="U114" i="16"/>
  <c r="V114" i="16" s="1"/>
  <c r="M1542" i="79"/>
  <c r="N1542" i="79" s="1"/>
  <c r="T110" i="16"/>
  <c r="V110" i="16" s="1"/>
  <c r="M1460" i="79"/>
  <c r="N1460" i="79" s="1"/>
  <c r="U121" i="16"/>
  <c r="V121" i="16" s="1"/>
  <c r="M1549" i="79"/>
  <c r="N1549" i="79" s="1"/>
  <c r="T88" i="17"/>
  <c r="V88" i="17" s="1"/>
  <c r="M1814" i="79"/>
  <c r="N1814" i="79" s="1"/>
  <c r="T140" i="17"/>
  <c r="M1866" i="79"/>
  <c r="N1866" i="79" s="1"/>
  <c r="U132" i="17"/>
  <c r="V132" i="17" s="1"/>
  <c r="M1940" i="79"/>
  <c r="N1940" i="79" s="1"/>
  <c r="T89" i="17"/>
  <c r="V89" i="17" s="1"/>
  <c r="M1815" i="79"/>
  <c r="N1815" i="79" s="1"/>
  <c r="Q96" i="19"/>
  <c r="M2449" i="79"/>
  <c r="N2449" i="79" s="1"/>
  <c r="Q125" i="19"/>
  <c r="S125" i="19" s="1"/>
  <c r="M2478" i="79"/>
  <c r="N2478" i="79" s="1"/>
  <c r="Q89" i="19"/>
  <c r="S89" i="19" s="1"/>
  <c r="M2442" i="79"/>
  <c r="N2442" i="79" s="1"/>
  <c r="T109" i="34"/>
  <c r="U109" i="34" s="1"/>
  <c r="M3036" i="79"/>
  <c r="N3036" i="79" s="1"/>
  <c r="T88" i="34"/>
  <c r="M3015" i="79"/>
  <c r="N3015" i="79" s="1"/>
  <c r="S80" i="34"/>
  <c r="AL166" i="34" s="1"/>
  <c r="J130" i="70" s="1"/>
  <c r="M2923" i="79"/>
  <c r="N2923" i="79" s="1"/>
  <c r="T136" i="34"/>
  <c r="M3063" i="79"/>
  <c r="N3063" i="79" s="1"/>
  <c r="T118" i="34"/>
  <c r="M3045" i="79"/>
  <c r="N3045" i="79" s="1"/>
  <c r="T134" i="34"/>
  <c r="M3061" i="79"/>
  <c r="N3061" i="79" s="1"/>
  <c r="Y114" i="16"/>
  <c r="M1386" i="79"/>
  <c r="N1386" i="79" s="1"/>
  <c r="Y113" i="16"/>
  <c r="M1385" i="79"/>
  <c r="N1385" i="79" s="1"/>
  <c r="Y93" i="16"/>
  <c r="M1365" i="79"/>
  <c r="N1365" i="79" s="1"/>
  <c r="Y47" i="16"/>
  <c r="AL131" i="16" s="1"/>
  <c r="M18" i="69" s="1"/>
  <c r="M1319" i="79"/>
  <c r="N1319" i="79" s="1"/>
  <c r="U52" i="16"/>
  <c r="V52" i="16" s="1"/>
  <c r="M1480" i="79"/>
  <c r="N1480" i="79" s="1"/>
  <c r="Y81" i="16"/>
  <c r="M1353" i="79"/>
  <c r="N1353" i="79" s="1"/>
  <c r="Y71" i="16"/>
  <c r="M1343" i="79"/>
  <c r="N1343" i="79" s="1"/>
  <c r="Y69" i="16"/>
  <c r="M1341" i="79"/>
  <c r="N1341" i="79" s="1"/>
  <c r="T58" i="16"/>
  <c r="V58" i="16" s="1"/>
  <c r="M1408" i="79"/>
  <c r="N1408" i="79" s="1"/>
  <c r="U89" i="24"/>
  <c r="M3337" i="79"/>
  <c r="N3337" i="79" s="1"/>
  <c r="R72" i="28"/>
  <c r="M4441" i="79"/>
  <c r="N4441" i="79" s="1"/>
  <c r="R110" i="29"/>
  <c r="M4656" i="79"/>
  <c r="N4656" i="79" s="1"/>
  <c r="T86" i="58"/>
  <c r="M5288" i="79"/>
  <c r="N5288" i="79" s="1"/>
  <c r="U143" i="24"/>
  <c r="M3391" i="79"/>
  <c r="N3391" i="79" s="1"/>
  <c r="S85" i="29"/>
  <c r="M4719" i="79"/>
  <c r="N4719" i="79" s="1"/>
  <c r="T95" i="24"/>
  <c r="M3270" i="79"/>
  <c r="N3270" i="79" s="1"/>
  <c r="T89" i="58"/>
  <c r="M5291" i="79"/>
  <c r="N5291" i="79" s="1"/>
  <c r="U91" i="24"/>
  <c r="M3339" i="79"/>
  <c r="N3339" i="79" s="1"/>
  <c r="U82" i="24"/>
  <c r="M3330" i="79"/>
  <c r="N3330" i="79" s="1"/>
  <c r="R105" i="28"/>
  <c r="M4474" i="79"/>
  <c r="N4474" i="79" s="1"/>
  <c r="S93" i="28"/>
  <c r="M4550" i="79"/>
  <c r="N4550" i="79" s="1"/>
  <c r="T76" i="24"/>
  <c r="AF170" i="24" s="1"/>
  <c r="J217" i="70" s="1"/>
  <c r="M3251" i="79"/>
  <c r="N3251" i="79" s="1"/>
  <c r="R63" i="29"/>
  <c r="M4609" i="79"/>
  <c r="N4609" i="79" s="1"/>
  <c r="U109" i="24"/>
  <c r="M3357" i="79"/>
  <c r="N3357" i="79" s="1"/>
  <c r="T135" i="58"/>
  <c r="M5337" i="79"/>
  <c r="N5337" i="79" s="1"/>
  <c r="R52" i="29"/>
  <c r="M4598" i="79"/>
  <c r="N4598" i="79" s="1"/>
  <c r="S124" i="28"/>
  <c r="M4581" i="79"/>
  <c r="N4581" i="79" s="1"/>
  <c r="M1773" i="79"/>
  <c r="N1773" i="79" s="1"/>
  <c r="Y129" i="17"/>
  <c r="X144" i="76"/>
  <c r="X112" i="76"/>
  <c r="M1761" i="79"/>
  <c r="N1761" i="79" s="1"/>
  <c r="Y117" i="17"/>
  <c r="BE113" i="17"/>
  <c r="Z113" i="17" s="1"/>
  <c r="X107" i="76"/>
  <c r="M1728" i="79"/>
  <c r="N1728" i="79" s="1"/>
  <c r="Y84" i="17"/>
  <c r="M1726" i="79"/>
  <c r="N1726" i="79" s="1"/>
  <c r="Y82" i="17"/>
  <c r="M1718" i="79"/>
  <c r="N1718" i="79" s="1"/>
  <c r="Y74" i="17"/>
  <c r="X54" i="76"/>
  <c r="M1725" i="79"/>
  <c r="N1725" i="79" s="1"/>
  <c r="Y81" i="17"/>
  <c r="X117" i="76"/>
  <c r="BE110" i="17"/>
  <c r="Z110" i="17" s="1"/>
  <c r="X67" i="76"/>
  <c r="BE105" i="17"/>
  <c r="Z105" i="17" s="1"/>
  <c r="X66" i="76"/>
  <c r="X43" i="76"/>
  <c r="BE128" i="17"/>
  <c r="Z128" i="17" s="1"/>
  <c r="M1742" i="79"/>
  <c r="N1742" i="79" s="1"/>
  <c r="Y98" i="17"/>
  <c r="M1745" i="79"/>
  <c r="N1745" i="79" s="1"/>
  <c r="Y101" i="17"/>
  <c r="BE153" i="17"/>
  <c r="Z153" i="17" s="1"/>
  <c r="M1735" i="79"/>
  <c r="N1735" i="79" s="1"/>
  <c r="Y91" i="17"/>
  <c r="X48" i="76"/>
  <c r="X134" i="76"/>
  <c r="X140" i="76"/>
  <c r="M1733" i="79"/>
  <c r="N1733" i="79" s="1"/>
  <c r="Y89" i="17"/>
  <c r="AK133" i="16"/>
  <c r="L20" i="69" s="1"/>
  <c r="AA85" i="18"/>
  <c r="M2165" i="79"/>
  <c r="N2165" i="79" s="1"/>
  <c r="AA134" i="18"/>
  <c r="M2214" i="79"/>
  <c r="N2214" i="79" s="1"/>
  <c r="AA92" i="18"/>
  <c r="M2172" i="79"/>
  <c r="N2172" i="79" s="1"/>
  <c r="AA136" i="18"/>
  <c r="M2216" i="79"/>
  <c r="N2216" i="79" s="1"/>
  <c r="AA123" i="18"/>
  <c r="M2203" i="79"/>
  <c r="N2203" i="79" s="1"/>
  <c r="AA79" i="18"/>
  <c r="M2159" i="79"/>
  <c r="N2159" i="79" s="1"/>
  <c r="AA114" i="18"/>
  <c r="M2194" i="79"/>
  <c r="N2194" i="79" s="1"/>
  <c r="AA115" i="18"/>
  <c r="M2195" i="79"/>
  <c r="N2195" i="79" s="1"/>
  <c r="AA71" i="18"/>
  <c r="M2151" i="79"/>
  <c r="N2151" i="79" s="1"/>
  <c r="AA129" i="18"/>
  <c r="M2209" i="79"/>
  <c r="N2209" i="79" s="1"/>
  <c r="AA76" i="18"/>
  <c r="M2156" i="79"/>
  <c r="N2156" i="79" s="1"/>
  <c r="AA65" i="18"/>
  <c r="M2145" i="79"/>
  <c r="N2145" i="79" s="1"/>
  <c r="AA62" i="18"/>
  <c r="M2142" i="79"/>
  <c r="N2142" i="79" s="1"/>
  <c r="AA99" i="18"/>
  <c r="M2179" i="79"/>
  <c r="N2179" i="79" s="1"/>
  <c r="AA131" i="18"/>
  <c r="M2211" i="79"/>
  <c r="N2211" i="79" s="1"/>
  <c r="AA127" i="18"/>
  <c r="M2207" i="79"/>
  <c r="N2207" i="79" s="1"/>
  <c r="AA83" i="18"/>
  <c r="M2163" i="79"/>
  <c r="N2163" i="79" s="1"/>
  <c r="AA77" i="18"/>
  <c r="M2157" i="79"/>
  <c r="N2157" i="79" s="1"/>
  <c r="AA93" i="18"/>
  <c r="M2173" i="79"/>
  <c r="N2173" i="79" s="1"/>
  <c r="AA128" i="18"/>
  <c r="M2208" i="79"/>
  <c r="N2208" i="79" s="1"/>
  <c r="AA86" i="18"/>
  <c r="M2166" i="79"/>
  <c r="N2166" i="79" s="1"/>
  <c r="AA101" i="18"/>
  <c r="M2181" i="79"/>
  <c r="N2181" i="79" s="1"/>
  <c r="AA82" i="18"/>
  <c r="M2162" i="79"/>
  <c r="N2162" i="79" s="1"/>
  <c r="AA113" i="18"/>
  <c r="M2193" i="79"/>
  <c r="N2193" i="79" s="1"/>
  <c r="AA67" i="18"/>
  <c r="M2147" i="79"/>
  <c r="N2147" i="79" s="1"/>
  <c r="AA88" i="18"/>
  <c r="M2168" i="79"/>
  <c r="N2168" i="79" s="1"/>
  <c r="AA144" i="18"/>
  <c r="M2224" i="79"/>
  <c r="N2224" i="79" s="1"/>
  <c r="AA139" i="18"/>
  <c r="M2219" i="79"/>
  <c r="N2219" i="79" s="1"/>
  <c r="AA63" i="18"/>
  <c r="M2143" i="79"/>
  <c r="N2143" i="79" s="1"/>
  <c r="AA138" i="18"/>
  <c r="M2218" i="79"/>
  <c r="N2218" i="79" s="1"/>
  <c r="AA87" i="18"/>
  <c r="M2167" i="79"/>
  <c r="N2167" i="79" s="1"/>
  <c r="AA133" i="18"/>
  <c r="M2213" i="79"/>
  <c r="N2213" i="79" s="1"/>
  <c r="AA89" i="18"/>
  <c r="M2169" i="79"/>
  <c r="N2169" i="79" s="1"/>
  <c r="AA130" i="18"/>
  <c r="M2210" i="79"/>
  <c r="N2210" i="79" s="1"/>
  <c r="AA132" i="18"/>
  <c r="M2212" i="79"/>
  <c r="N2212" i="79" s="1"/>
  <c r="AA120" i="18"/>
  <c r="M2200" i="79"/>
  <c r="N2200" i="79" s="1"/>
  <c r="AA121" i="18"/>
  <c r="M2201" i="79"/>
  <c r="N2201" i="79" s="1"/>
  <c r="AA84" i="18"/>
  <c r="M2164" i="79"/>
  <c r="N2164" i="79" s="1"/>
  <c r="AA140" i="18"/>
  <c r="M2220" i="79"/>
  <c r="N2220" i="79" s="1"/>
  <c r="AA141" i="18"/>
  <c r="M2221" i="79"/>
  <c r="N2221" i="79" s="1"/>
  <c r="AA112" i="18"/>
  <c r="M2192" i="79"/>
  <c r="N2192" i="79" s="1"/>
  <c r="AA95" i="18"/>
  <c r="M2175" i="79"/>
  <c r="N2175" i="79" s="1"/>
  <c r="AA91" i="18"/>
  <c r="M2171" i="79"/>
  <c r="N2171" i="79" s="1"/>
  <c r="AA102" i="18"/>
  <c r="M2182" i="79"/>
  <c r="N2182" i="79" s="1"/>
  <c r="AA109" i="18"/>
  <c r="M2189" i="79"/>
  <c r="N2189" i="79" s="1"/>
  <c r="AA61" i="18"/>
  <c r="M2141" i="79"/>
  <c r="N2141" i="79" s="1"/>
  <c r="V122" i="18"/>
  <c r="X122" i="18" s="1"/>
  <c r="M2290" i="79"/>
  <c r="N2290" i="79" s="1"/>
  <c r="AA68" i="18"/>
  <c r="M2148" i="79"/>
  <c r="N2148" i="79" s="1"/>
  <c r="AA116" i="18"/>
  <c r="M2196" i="79"/>
  <c r="N2196" i="79" s="1"/>
  <c r="V128" i="18"/>
  <c r="X128" i="18" s="1"/>
  <c r="M2296" i="79"/>
  <c r="N2296" i="79" s="1"/>
  <c r="AA75" i="18"/>
  <c r="M2155" i="79"/>
  <c r="N2155" i="79" s="1"/>
  <c r="BF71" i="18"/>
  <c r="AB71" i="18" s="1"/>
  <c r="AA108" i="18"/>
  <c r="M2188" i="79"/>
  <c r="N2188" i="79" s="1"/>
  <c r="AA96" i="18"/>
  <c r="M2176" i="79"/>
  <c r="N2176" i="79" s="1"/>
  <c r="AA125" i="18"/>
  <c r="M2205" i="79"/>
  <c r="N2205" i="79" s="1"/>
  <c r="AA59" i="18"/>
  <c r="AO151" i="18" s="1"/>
  <c r="M2139" i="79"/>
  <c r="N2139" i="79" s="1"/>
  <c r="AA119" i="18"/>
  <c r="M2199" i="79"/>
  <c r="N2199" i="79" s="1"/>
  <c r="AM152" i="18"/>
  <c r="AA111" i="18"/>
  <c r="M2191" i="79"/>
  <c r="N2191" i="79" s="1"/>
  <c r="AA124" i="18"/>
  <c r="M2204" i="79"/>
  <c r="N2204" i="79" s="1"/>
  <c r="AA103" i="18"/>
  <c r="M2183" i="79"/>
  <c r="N2183" i="79" s="1"/>
  <c r="AN152" i="18"/>
  <c r="V93" i="18"/>
  <c r="X93" i="18" s="1"/>
  <c r="M2261" i="79"/>
  <c r="N2261" i="79" s="1"/>
  <c r="AA126" i="18"/>
  <c r="M2206" i="79"/>
  <c r="N2206" i="79" s="1"/>
  <c r="AA107" i="18"/>
  <c r="M2187" i="79"/>
  <c r="N2187" i="79" s="1"/>
  <c r="AA69" i="18"/>
  <c r="M2149" i="79"/>
  <c r="N2149" i="79" s="1"/>
  <c r="AA105" i="18"/>
  <c r="M2185" i="79"/>
  <c r="N2185" i="79" s="1"/>
  <c r="BF133" i="18"/>
  <c r="AB133" i="18" s="1"/>
  <c r="AA100" i="18"/>
  <c r="M2180" i="79"/>
  <c r="N2180" i="79" s="1"/>
  <c r="BF123" i="18"/>
  <c r="AB123" i="18" s="1"/>
  <c r="AA66" i="18"/>
  <c r="M2146" i="79"/>
  <c r="N2146" i="79" s="1"/>
  <c r="BF132" i="18"/>
  <c r="AB132" i="18" s="1"/>
  <c r="AA74" i="18"/>
  <c r="M2154" i="79"/>
  <c r="N2154" i="79" s="1"/>
  <c r="AA97" i="18"/>
  <c r="M2177" i="79"/>
  <c r="N2177" i="79" s="1"/>
  <c r="BF116" i="18"/>
  <c r="AB116" i="18" s="1"/>
  <c r="V96" i="18"/>
  <c r="X96" i="18" s="1"/>
  <c r="M2264" i="79"/>
  <c r="N2264" i="79" s="1"/>
  <c r="AA78" i="18"/>
  <c r="M2158" i="79"/>
  <c r="N2158" i="79" s="1"/>
  <c r="AA73" i="18"/>
  <c r="M2153" i="79"/>
  <c r="N2153" i="79" s="1"/>
  <c r="BF63" i="18"/>
  <c r="AB63" i="18" s="1"/>
  <c r="AA135" i="18"/>
  <c r="M2215" i="79"/>
  <c r="N2215" i="79" s="1"/>
  <c r="BF134" i="18"/>
  <c r="AB134" i="18" s="1"/>
  <c r="AA104" i="18"/>
  <c r="M2184" i="79"/>
  <c r="N2184" i="79" s="1"/>
  <c r="AA72" i="18"/>
  <c r="M2152" i="79"/>
  <c r="N2152" i="79" s="1"/>
  <c r="AA117" i="18"/>
  <c r="M2197" i="79"/>
  <c r="N2197" i="79" s="1"/>
  <c r="BF124" i="18"/>
  <c r="AB124" i="18" s="1"/>
  <c r="AA143" i="18"/>
  <c r="M2223" i="79"/>
  <c r="N2223" i="79" s="1"/>
  <c r="AA110" i="18"/>
  <c r="M2190" i="79"/>
  <c r="N2190" i="79" s="1"/>
  <c r="AA60" i="18"/>
  <c r="M2140" i="79"/>
  <c r="N2140" i="79" s="1"/>
  <c r="Y46" i="16"/>
  <c r="M1318" i="79"/>
  <c r="N1318" i="79" s="1"/>
  <c r="R23" i="13"/>
  <c r="Q20" i="37" s="1"/>
  <c r="AJ122" i="58"/>
  <c r="AL122" i="58" s="1"/>
  <c r="BF108" i="18"/>
  <c r="AB108" i="18" s="1"/>
  <c r="BF86" i="18"/>
  <c r="AB86" i="18" s="1"/>
  <c r="BF142" i="18"/>
  <c r="AB142" i="18" s="1"/>
  <c r="AA142" i="18"/>
  <c r="BF94" i="18"/>
  <c r="AB94" i="18" s="1"/>
  <c r="AA94" i="18"/>
  <c r="BF127" i="18"/>
  <c r="AB127" i="18" s="1"/>
  <c r="BF78" i="18"/>
  <c r="AB78" i="18" s="1"/>
  <c r="BF136" i="18"/>
  <c r="AB136" i="18" s="1"/>
  <c r="BF61" i="18"/>
  <c r="AB61" i="18" s="1"/>
  <c r="BF60" i="18"/>
  <c r="AB60" i="18" s="1"/>
  <c r="BF137" i="18"/>
  <c r="AB137" i="18" s="1"/>
  <c r="AA137" i="18"/>
  <c r="BF105" i="18"/>
  <c r="AB105" i="18" s="1"/>
  <c r="BF120" i="18"/>
  <c r="AB120" i="18" s="1"/>
  <c r="BF82" i="18"/>
  <c r="AB82" i="18" s="1"/>
  <c r="BF145" i="18"/>
  <c r="AB145" i="18" s="1"/>
  <c r="AA145" i="18"/>
  <c r="BF90" i="18"/>
  <c r="AB90" i="18" s="1"/>
  <c r="AA90" i="18"/>
  <c r="BF81" i="18"/>
  <c r="AB81" i="18" s="1"/>
  <c r="AA81" i="18"/>
  <c r="BF88" i="18"/>
  <c r="AB88" i="18" s="1"/>
  <c r="BF114" i="18"/>
  <c r="AB114" i="18" s="1"/>
  <c r="BF64" i="18"/>
  <c r="AB64" i="18" s="1"/>
  <c r="AA64" i="18"/>
  <c r="BF87" i="18"/>
  <c r="AB87" i="18" s="1"/>
  <c r="BF141" i="18"/>
  <c r="AB141" i="18" s="1"/>
  <c r="BF79" i="18"/>
  <c r="AB79" i="18" s="1"/>
  <c r="BF80" i="18"/>
  <c r="AB80" i="18" s="1"/>
  <c r="AA80" i="18"/>
  <c r="BF140" i="18"/>
  <c r="AB140" i="18" s="1"/>
  <c r="BF144" i="18"/>
  <c r="AB144" i="18" s="1"/>
  <c r="BF115" i="18"/>
  <c r="AB115" i="18" s="1"/>
  <c r="BF85" i="18"/>
  <c r="AB85" i="18" s="1"/>
  <c r="BF103" i="18"/>
  <c r="AB103" i="18" s="1"/>
  <c r="BF118" i="18"/>
  <c r="AB118" i="18" s="1"/>
  <c r="AA118" i="18"/>
  <c r="BF70" i="18"/>
  <c r="AB70" i="18" s="1"/>
  <c r="AA70" i="18"/>
  <c r="BF126" i="18"/>
  <c r="AB126" i="18" s="1"/>
  <c r="BF107" i="18"/>
  <c r="AB107" i="18" s="1"/>
  <c r="BF76" i="18"/>
  <c r="AB76" i="18" s="1"/>
  <c r="BF121" i="18"/>
  <c r="AB121" i="18" s="1"/>
  <c r="BF128" i="18"/>
  <c r="AB128" i="18" s="1"/>
  <c r="BF125" i="18"/>
  <c r="AB125" i="18" s="1"/>
  <c r="BF98" i="18"/>
  <c r="AB98" i="18" s="1"/>
  <c r="AA98" i="18"/>
  <c r="BF92" i="18"/>
  <c r="AB92" i="18" s="1"/>
  <c r="BF112" i="18"/>
  <c r="AB112" i="18" s="1"/>
  <c r="BF84" i="18"/>
  <c r="AB84" i="18" s="1"/>
  <c r="BF131" i="18"/>
  <c r="AB131" i="18" s="1"/>
  <c r="BF139" i="18"/>
  <c r="AB139" i="18" s="1"/>
  <c r="BF122" i="18"/>
  <c r="AB122" i="18" s="1"/>
  <c r="AA122" i="18"/>
  <c r="BF69" i="18"/>
  <c r="AB69" i="18" s="1"/>
  <c r="BF91" i="18"/>
  <c r="AB91" i="18" s="1"/>
  <c r="BF106" i="18"/>
  <c r="AB106" i="18" s="1"/>
  <c r="AA106" i="18"/>
  <c r="BF138" i="18"/>
  <c r="AB138" i="18" s="1"/>
  <c r="BF101" i="18"/>
  <c r="AB101" i="18" s="1"/>
  <c r="AL52" i="29"/>
  <c r="AN52" i="29" s="1"/>
  <c r="AI133" i="58"/>
  <c r="AK133" i="58" s="1"/>
  <c r="AI83" i="58"/>
  <c r="AK83" i="58" s="1"/>
  <c r="AI116" i="58"/>
  <c r="AK116" i="58" s="1"/>
  <c r="AI135" i="58"/>
  <c r="AK135" i="58" s="1"/>
  <c r="AM124" i="28"/>
  <c r="AO124" i="28" s="1"/>
  <c r="AI89" i="58"/>
  <c r="AK89" i="58" s="1"/>
  <c r="AM120" i="29"/>
  <c r="AO120" i="29" s="1"/>
  <c r="AJ82" i="24"/>
  <c r="AL82" i="24" s="1"/>
  <c r="AL63" i="29"/>
  <c r="AN63" i="29" s="1"/>
  <c r="AJ109" i="24"/>
  <c r="AL109" i="24" s="1"/>
  <c r="AL105" i="28"/>
  <c r="AN105" i="28" s="1"/>
  <c r="AJ129" i="24"/>
  <c r="AL129" i="24" s="1"/>
  <c r="AM129" i="28"/>
  <c r="AO129" i="28" s="1"/>
  <c r="AJ75" i="24"/>
  <c r="AL75" i="24" s="1"/>
  <c r="AI90" i="58"/>
  <c r="AK90" i="58" s="1"/>
  <c r="AI68" i="58"/>
  <c r="AK68" i="58" s="1"/>
  <c r="AI137" i="24"/>
  <c r="AK137" i="24" s="1"/>
  <c r="AM131" i="29"/>
  <c r="AO131" i="29" s="1"/>
  <c r="AI86" i="24"/>
  <c r="AK86" i="24" s="1"/>
  <c r="AL64" i="28"/>
  <c r="AN64" i="28" s="1"/>
  <c r="AM63" i="28"/>
  <c r="AO63" i="28" s="1"/>
  <c r="AI79" i="58"/>
  <c r="AK79" i="58" s="1"/>
  <c r="AM130" i="29"/>
  <c r="AO130" i="29" s="1"/>
  <c r="AI72" i="58"/>
  <c r="AK72" i="58" s="1"/>
  <c r="AI88" i="24"/>
  <c r="AK88" i="24" s="1"/>
  <c r="AJ105" i="58"/>
  <c r="AL105" i="58" s="1"/>
  <c r="AM106" i="29"/>
  <c r="AO106" i="29" s="1"/>
  <c r="AM101" i="29"/>
  <c r="AO101" i="29" s="1"/>
  <c r="AL62" i="29"/>
  <c r="AN62" i="29" s="1"/>
  <c r="AL58" i="29"/>
  <c r="AN58" i="29" s="1"/>
  <c r="AI103" i="58"/>
  <c r="AK103" i="58" s="1"/>
  <c r="AI140" i="24"/>
  <c r="AK140" i="24" s="1"/>
  <c r="AI126" i="58"/>
  <c r="AK126" i="58" s="1"/>
  <c r="AJ142" i="24"/>
  <c r="AL142" i="24" s="1"/>
  <c r="AJ127" i="24"/>
  <c r="AL127" i="24" s="1"/>
  <c r="AM65" i="28"/>
  <c r="AO65" i="28" s="1"/>
  <c r="AM81" i="29"/>
  <c r="AO81" i="29" s="1"/>
  <c r="AJ99" i="58"/>
  <c r="AL99" i="58" s="1"/>
  <c r="AM108" i="28"/>
  <c r="AO108" i="28" s="1"/>
  <c r="AJ101" i="24"/>
  <c r="AL101" i="24" s="1"/>
  <c r="AM100" i="29"/>
  <c r="AO100" i="29" s="1"/>
  <c r="AL71" i="28"/>
  <c r="AN71" i="28" s="1"/>
  <c r="AM61" i="29"/>
  <c r="AO61" i="29" s="1"/>
  <c r="AJ85" i="24"/>
  <c r="AL85" i="24" s="1"/>
  <c r="AI86" i="58"/>
  <c r="AK86" i="58" s="1"/>
  <c r="AJ143" i="24"/>
  <c r="AL143" i="24" s="1"/>
  <c r="AL110" i="29"/>
  <c r="AN110" i="29" s="1"/>
  <c r="AJ91" i="24"/>
  <c r="AL91" i="24" s="1"/>
  <c r="AI95" i="24"/>
  <c r="AK95" i="24" s="1"/>
  <c r="AI76" i="24"/>
  <c r="AK76" i="24" s="1"/>
  <c r="AM93" i="28"/>
  <c r="AO93" i="28" s="1"/>
  <c r="AM85" i="29"/>
  <c r="AO85" i="29" s="1"/>
  <c r="AJ89" i="24"/>
  <c r="AL89" i="24" s="1"/>
  <c r="AI73" i="24"/>
  <c r="AK73" i="24" s="1"/>
  <c r="AI139" i="24"/>
  <c r="AK139" i="24" s="1"/>
  <c r="AJ66" i="58"/>
  <c r="AL66" i="58" s="1"/>
  <c r="AJ74" i="24"/>
  <c r="AL74" i="24" s="1"/>
  <c r="AI132" i="24"/>
  <c r="AK132" i="24" s="1"/>
  <c r="AJ105" i="24"/>
  <c r="AL105" i="24" s="1"/>
  <c r="AJ116" i="24"/>
  <c r="AL116" i="24" s="1"/>
  <c r="AL124" i="29"/>
  <c r="AN124" i="29" s="1"/>
  <c r="AM97" i="28"/>
  <c r="AO97" i="28" s="1"/>
  <c r="AL74" i="28"/>
  <c r="AN74" i="28" s="1"/>
  <c r="AM96" i="28"/>
  <c r="AO96" i="28" s="1"/>
  <c r="AL68" i="28"/>
  <c r="AN68" i="28" s="1"/>
  <c r="AL82" i="29"/>
  <c r="AN82" i="29" s="1"/>
  <c r="AM45" i="29"/>
  <c r="AO45" i="29" s="1"/>
  <c r="AM116" i="28"/>
  <c r="AO116" i="28" s="1"/>
  <c r="AM80" i="28"/>
  <c r="AO80" i="28" s="1"/>
  <c r="AL102" i="28"/>
  <c r="AN102" i="28" s="1"/>
  <c r="AM109" i="29"/>
  <c r="AO109" i="29" s="1"/>
  <c r="AI91" i="58"/>
  <c r="AK91" i="58" s="1"/>
  <c r="AM57" i="28"/>
  <c r="AO57" i="28" s="1"/>
  <c r="AM103" i="28"/>
  <c r="AO103" i="28" s="1"/>
  <c r="AL54" i="29"/>
  <c r="AN54" i="29" s="1"/>
  <c r="AJ94" i="58"/>
  <c r="AL94" i="58" s="1"/>
  <c r="AJ109" i="58"/>
  <c r="AL109" i="58" s="1"/>
  <c r="AM101" i="28"/>
  <c r="AO101" i="28" s="1"/>
  <c r="AM64" i="29"/>
  <c r="AO64" i="29" s="1"/>
  <c r="AJ122" i="24"/>
  <c r="AL122" i="24" s="1"/>
  <c r="AL96" i="29"/>
  <c r="AN96" i="29" s="1"/>
  <c r="AI125" i="24"/>
  <c r="AK125" i="24" s="1"/>
  <c r="AM73" i="29"/>
  <c r="AO73" i="29" s="1"/>
  <c r="AM119" i="28"/>
  <c r="AO119" i="28" s="1"/>
  <c r="AM99" i="29"/>
  <c r="AO99" i="29" s="1"/>
  <c r="AI104" i="24"/>
  <c r="AK104" i="24" s="1"/>
  <c r="AM88" i="29"/>
  <c r="AO88" i="29" s="1"/>
  <c r="AL94" i="29"/>
  <c r="AN94" i="29" s="1"/>
  <c r="AI123" i="58"/>
  <c r="AK123" i="58" s="1"/>
  <c r="AI124" i="24"/>
  <c r="AK124" i="24" s="1"/>
  <c r="AL125" i="28"/>
  <c r="AN125" i="28" s="1"/>
  <c r="AI120" i="58"/>
  <c r="AK120" i="58" s="1"/>
  <c r="AL116" i="63"/>
  <c r="AN116" i="63" s="1"/>
  <c r="AM116" i="63"/>
  <c r="AO116" i="63" s="1"/>
  <c r="AM121" i="63"/>
  <c r="AO121" i="63" s="1"/>
  <c r="AL121" i="63"/>
  <c r="AN121" i="63" s="1"/>
  <c r="T143" i="67"/>
  <c r="AR143" i="67"/>
  <c r="AR73" i="67"/>
  <c r="T73" i="67"/>
  <c r="AN179" i="67" s="1"/>
  <c r="H112" i="71" s="1"/>
  <c r="AR102" i="67"/>
  <c r="T102" i="67"/>
  <c r="AL73" i="63"/>
  <c r="AN73" i="63" s="1"/>
  <c r="AM73" i="63"/>
  <c r="AO73" i="63" s="1"/>
  <c r="AL126" i="63"/>
  <c r="AN126" i="63" s="1"/>
  <c r="AM126" i="63"/>
  <c r="AO126" i="63" s="1"/>
  <c r="T81" i="67"/>
  <c r="AR81" i="67"/>
  <c r="AM65" i="29"/>
  <c r="AO65" i="29" s="1"/>
  <c r="AI75" i="58"/>
  <c r="AK75" i="58" s="1"/>
  <c r="AM130" i="64"/>
  <c r="AO130" i="64" s="1"/>
  <c r="AL130" i="64"/>
  <c r="AN130" i="64" s="1"/>
  <c r="AM48" i="64"/>
  <c r="AO48" i="64" s="1"/>
  <c r="AL48" i="64"/>
  <c r="AN48" i="64" s="1"/>
  <c r="AR108" i="67"/>
  <c r="T108" i="67"/>
  <c r="AM127" i="63"/>
  <c r="AO127" i="63" s="1"/>
  <c r="AL127" i="63"/>
  <c r="AN127" i="63" s="1"/>
  <c r="AR120" i="67"/>
  <c r="T120" i="67"/>
  <c r="T105" i="67"/>
  <c r="AR105" i="67"/>
  <c r="AL131" i="64"/>
  <c r="AN131" i="64" s="1"/>
  <c r="AM131" i="64"/>
  <c r="AO131" i="64" s="1"/>
  <c r="T147" i="67"/>
  <c r="AR147" i="67"/>
  <c r="T118" i="67"/>
  <c r="AR118" i="67"/>
  <c r="AM76" i="64"/>
  <c r="AO76" i="64" s="1"/>
  <c r="AL76" i="64"/>
  <c r="AN76" i="64" s="1"/>
  <c r="AM125" i="63"/>
  <c r="AO125" i="63" s="1"/>
  <c r="AL125" i="63"/>
  <c r="AN125" i="63" s="1"/>
  <c r="AL84" i="64"/>
  <c r="AN84" i="64" s="1"/>
  <c r="AM84" i="64"/>
  <c r="AO84" i="64" s="1"/>
  <c r="AM64" i="64"/>
  <c r="AO64" i="64" s="1"/>
  <c r="AL64" i="64"/>
  <c r="AN64" i="64" s="1"/>
  <c r="AR106" i="67"/>
  <c r="T106" i="67"/>
  <c r="T132" i="67"/>
  <c r="AR132" i="67"/>
  <c r="T94" i="67"/>
  <c r="AR94" i="67"/>
  <c r="AL57" i="64"/>
  <c r="AN57" i="64" s="1"/>
  <c r="AM57" i="64"/>
  <c r="AO57" i="64" s="1"/>
  <c r="T140" i="67"/>
  <c r="AR140" i="67"/>
  <c r="AL71" i="63"/>
  <c r="AN71" i="63" s="1"/>
  <c r="AM71" i="63"/>
  <c r="AO71" i="63" s="1"/>
  <c r="AL95" i="64"/>
  <c r="AN95" i="64" s="1"/>
  <c r="AM95" i="64"/>
  <c r="AO95" i="64" s="1"/>
  <c r="T111" i="67"/>
  <c r="AR111" i="67"/>
  <c r="AL129" i="64"/>
  <c r="AN129" i="64" s="1"/>
  <c r="AM129" i="64"/>
  <c r="AO129" i="64" s="1"/>
  <c r="T88" i="67"/>
  <c r="AR88" i="67"/>
  <c r="AL68" i="64"/>
  <c r="AN68" i="64" s="1"/>
  <c r="AM68" i="64"/>
  <c r="AO68" i="64" s="1"/>
  <c r="AL51" i="63"/>
  <c r="AN51" i="63" s="1"/>
  <c r="AM51" i="63"/>
  <c r="AO51" i="63" s="1"/>
  <c r="AM71" i="64"/>
  <c r="AO71" i="64" s="1"/>
  <c r="AL71" i="64"/>
  <c r="AN71" i="64" s="1"/>
  <c r="AM54" i="64"/>
  <c r="AO54" i="64" s="1"/>
  <c r="AL54" i="64"/>
  <c r="AN54" i="64" s="1"/>
  <c r="AM69" i="64"/>
  <c r="AO69" i="64" s="1"/>
  <c r="AL69" i="64"/>
  <c r="AN69" i="64" s="1"/>
  <c r="AL130" i="63"/>
  <c r="AN130" i="63" s="1"/>
  <c r="AM130" i="63"/>
  <c r="AO130" i="63" s="1"/>
  <c r="AM63" i="63"/>
  <c r="AO63" i="63" s="1"/>
  <c r="AL63" i="63"/>
  <c r="AN63" i="63" s="1"/>
  <c r="AM59" i="64"/>
  <c r="AO59" i="64" s="1"/>
  <c r="AL59" i="64"/>
  <c r="AN59" i="64" s="1"/>
  <c r="AL108" i="64"/>
  <c r="AN108" i="64" s="1"/>
  <c r="AM108" i="64"/>
  <c r="AO108" i="64" s="1"/>
  <c r="T67" i="67"/>
  <c r="AN159" i="67" s="1"/>
  <c r="H92" i="71" s="1"/>
  <c r="H18" i="72" s="1"/>
  <c r="AR67" i="67"/>
  <c r="AM47" i="63"/>
  <c r="AO47" i="63" s="1"/>
  <c r="AL47" i="63"/>
  <c r="AN47" i="63" s="1"/>
  <c r="AM92" i="64"/>
  <c r="AO92" i="64" s="1"/>
  <c r="AL92" i="64"/>
  <c r="AN92" i="64" s="1"/>
  <c r="T99" i="67"/>
  <c r="AR99" i="67"/>
  <c r="AL87" i="63"/>
  <c r="AN87" i="63" s="1"/>
  <c r="AM87" i="63"/>
  <c r="AO87" i="63" s="1"/>
  <c r="AM86" i="64"/>
  <c r="AO86" i="64" s="1"/>
  <c r="AL86" i="64"/>
  <c r="AN86" i="64" s="1"/>
  <c r="AM89" i="64"/>
  <c r="AO89" i="64" s="1"/>
  <c r="AL89" i="64"/>
  <c r="AN89" i="64" s="1"/>
  <c r="AR139" i="67"/>
  <c r="T139" i="67"/>
  <c r="T116" i="67"/>
  <c r="AR116" i="67"/>
  <c r="AL77" i="63"/>
  <c r="AN77" i="63" s="1"/>
  <c r="AM77" i="63"/>
  <c r="AO77" i="63" s="1"/>
  <c r="AM95" i="63"/>
  <c r="AO95" i="63" s="1"/>
  <c r="AL95" i="63"/>
  <c r="AN95" i="63" s="1"/>
  <c r="AL115" i="64"/>
  <c r="AN115" i="64" s="1"/>
  <c r="AM115" i="64"/>
  <c r="AO115" i="64" s="1"/>
  <c r="T77" i="67"/>
  <c r="AN191" i="67" s="1"/>
  <c r="H124" i="71" s="1"/>
  <c r="H28" i="72" s="1"/>
  <c r="AR77" i="67"/>
  <c r="T69" i="67"/>
  <c r="AN166" i="67" s="1"/>
  <c r="H99" i="71" s="1"/>
  <c r="AR69" i="67"/>
  <c r="AM106" i="64"/>
  <c r="AO106" i="64" s="1"/>
  <c r="AL106" i="64"/>
  <c r="AN106" i="64" s="1"/>
  <c r="AM88" i="64"/>
  <c r="AO88" i="64" s="1"/>
  <c r="AL88" i="64"/>
  <c r="AN88" i="64" s="1"/>
  <c r="T96" i="67"/>
  <c r="AR96" i="67"/>
  <c r="AR134" i="67"/>
  <c r="T134" i="67"/>
  <c r="AL115" i="63"/>
  <c r="AN115" i="63" s="1"/>
  <c r="AM115" i="63"/>
  <c r="AO115" i="63" s="1"/>
  <c r="AR128" i="67"/>
  <c r="T128" i="67"/>
  <c r="AR121" i="67"/>
  <c r="T121" i="67"/>
  <c r="AR136" i="67"/>
  <c r="T136" i="67"/>
  <c r="AL56" i="64"/>
  <c r="AN56" i="64" s="1"/>
  <c r="AM56" i="64"/>
  <c r="AO56" i="64" s="1"/>
  <c r="AR123" i="67"/>
  <c r="T123" i="67"/>
  <c r="AM93" i="64"/>
  <c r="AO93" i="64" s="1"/>
  <c r="AL93" i="64"/>
  <c r="AN93" i="64" s="1"/>
  <c r="AR117" i="67"/>
  <c r="T117" i="67"/>
  <c r="AM96" i="63"/>
  <c r="AO96" i="63" s="1"/>
  <c r="AL96" i="63"/>
  <c r="AN96" i="63" s="1"/>
  <c r="AM72" i="63"/>
  <c r="AO72" i="63" s="1"/>
  <c r="AL72" i="63"/>
  <c r="AN72" i="63" s="1"/>
  <c r="AM68" i="63"/>
  <c r="AO68" i="63" s="1"/>
  <c r="AL68" i="63"/>
  <c r="AN68" i="63" s="1"/>
  <c r="AM57" i="63"/>
  <c r="AO57" i="63" s="1"/>
  <c r="AL57" i="63"/>
  <c r="AN57" i="63" s="1"/>
  <c r="AM106" i="63"/>
  <c r="AO106" i="63" s="1"/>
  <c r="AL106" i="63"/>
  <c r="AN106" i="63" s="1"/>
  <c r="AR104" i="67"/>
  <c r="T104" i="67"/>
  <c r="AL110" i="63"/>
  <c r="AN110" i="63" s="1"/>
  <c r="AM110" i="63"/>
  <c r="AO110" i="63" s="1"/>
  <c r="AL47" i="64"/>
  <c r="AN47" i="64" s="1"/>
  <c r="AM47" i="64"/>
  <c r="AO47" i="64" s="1"/>
  <c r="T70" i="67"/>
  <c r="AN169" i="67" s="1"/>
  <c r="H102" i="71" s="1"/>
  <c r="H21" i="72" s="1"/>
  <c r="AR70" i="67"/>
  <c r="AR86" i="67"/>
  <c r="T86" i="67"/>
  <c r="T133" i="67"/>
  <c r="AR133" i="67"/>
  <c r="AL74" i="63"/>
  <c r="AN74" i="63" s="1"/>
  <c r="AM74" i="63"/>
  <c r="AO74" i="63" s="1"/>
  <c r="AL109" i="64"/>
  <c r="AN109" i="64" s="1"/>
  <c r="AM109" i="64"/>
  <c r="AO109" i="64" s="1"/>
  <c r="T125" i="67"/>
  <c r="AR125" i="67"/>
  <c r="AM66" i="64"/>
  <c r="AO66" i="64" s="1"/>
  <c r="AL66" i="64"/>
  <c r="AN66" i="64" s="1"/>
  <c r="AM85" i="63"/>
  <c r="AO85" i="63" s="1"/>
  <c r="AL85" i="63"/>
  <c r="AN85" i="63" s="1"/>
  <c r="AL118" i="63"/>
  <c r="AN118" i="63" s="1"/>
  <c r="AM118" i="63"/>
  <c r="AO118" i="63" s="1"/>
  <c r="T135" i="67"/>
  <c r="AR135" i="67"/>
  <c r="AM107" i="63"/>
  <c r="AO107" i="63" s="1"/>
  <c r="AL107" i="63"/>
  <c r="AN107" i="63" s="1"/>
  <c r="T85" i="67"/>
  <c r="AR85" i="67"/>
  <c r="AL90" i="64"/>
  <c r="AN90" i="64" s="1"/>
  <c r="AM90" i="64"/>
  <c r="AO90" i="64" s="1"/>
  <c r="AM101" i="64"/>
  <c r="AO101" i="64" s="1"/>
  <c r="AL101" i="64"/>
  <c r="AN101" i="64" s="1"/>
  <c r="AM60" i="64"/>
  <c r="AO60" i="64" s="1"/>
  <c r="AL60" i="64"/>
  <c r="AN60" i="64" s="1"/>
  <c r="AR112" i="67"/>
  <c r="T112" i="67"/>
  <c r="AM121" i="64"/>
  <c r="AO121" i="64" s="1"/>
  <c r="AL121" i="64"/>
  <c r="AN121" i="64" s="1"/>
  <c r="AM78" i="64"/>
  <c r="AO78" i="64" s="1"/>
  <c r="AL78" i="64"/>
  <c r="AN78" i="64" s="1"/>
  <c r="T113" i="67"/>
  <c r="AR113" i="67"/>
  <c r="AM104" i="64"/>
  <c r="AO104" i="64" s="1"/>
  <c r="AL104" i="64"/>
  <c r="AN104" i="64" s="1"/>
  <c r="T90" i="67"/>
  <c r="AR90" i="67"/>
  <c r="AL98" i="63"/>
  <c r="AN98" i="63" s="1"/>
  <c r="AM98" i="63"/>
  <c r="AO98" i="63" s="1"/>
  <c r="T93" i="67"/>
  <c r="AR93" i="67"/>
  <c r="AR91" i="67"/>
  <c r="T91" i="67"/>
  <c r="AL75" i="64"/>
  <c r="AN75" i="64" s="1"/>
  <c r="AM75" i="64"/>
  <c r="AO75" i="64" s="1"/>
  <c r="AM105" i="63"/>
  <c r="AO105" i="63" s="1"/>
  <c r="AL105" i="63"/>
  <c r="AN105" i="63" s="1"/>
  <c r="AR83" i="67"/>
  <c r="T83" i="67"/>
  <c r="T124" i="67"/>
  <c r="AR124" i="67"/>
  <c r="AR129" i="67"/>
  <c r="T129" i="67"/>
  <c r="AL77" i="64"/>
  <c r="AN77" i="64" s="1"/>
  <c r="AM77" i="64"/>
  <c r="AO77" i="64" s="1"/>
  <c r="AL112" i="63"/>
  <c r="AN112" i="63" s="1"/>
  <c r="AM112" i="63"/>
  <c r="AO112" i="63" s="1"/>
  <c r="AM79" i="63"/>
  <c r="AO79" i="63" s="1"/>
  <c r="AL79" i="63"/>
  <c r="AN79" i="63" s="1"/>
  <c r="AM50" i="64"/>
  <c r="AO50" i="64" s="1"/>
  <c r="AL50" i="64"/>
  <c r="AN50" i="64" s="1"/>
  <c r="AL121" i="28"/>
  <c r="AN121" i="28" s="1"/>
  <c r="AI134" i="58"/>
  <c r="AK134" i="58" s="1"/>
  <c r="AM104" i="63"/>
  <c r="AO104" i="63" s="1"/>
  <c r="AL104" i="63"/>
  <c r="AN104" i="63" s="1"/>
  <c r="AM51" i="64"/>
  <c r="AO51" i="64" s="1"/>
  <c r="AL51" i="64"/>
  <c r="AN51" i="64" s="1"/>
  <c r="AM97" i="63"/>
  <c r="AO97" i="63" s="1"/>
  <c r="AL97" i="63"/>
  <c r="AN97" i="63" s="1"/>
  <c r="AL53" i="63"/>
  <c r="AN53" i="63" s="1"/>
  <c r="AM53" i="63"/>
  <c r="AO53" i="63" s="1"/>
  <c r="AM75" i="63"/>
  <c r="AO75" i="63" s="1"/>
  <c r="AL75" i="63"/>
  <c r="AN75" i="63" s="1"/>
  <c r="AL61" i="63"/>
  <c r="AN61" i="63" s="1"/>
  <c r="AM61" i="63"/>
  <c r="AO61" i="63" s="1"/>
  <c r="AM128" i="63"/>
  <c r="AO128" i="63" s="1"/>
  <c r="AL128" i="63"/>
  <c r="AN128" i="63" s="1"/>
  <c r="AM116" i="64"/>
  <c r="AO116" i="64" s="1"/>
  <c r="AL116" i="64"/>
  <c r="AN116" i="64" s="1"/>
  <c r="AL48" i="63"/>
  <c r="AN48" i="63" s="1"/>
  <c r="AM48" i="63"/>
  <c r="AO48" i="63" s="1"/>
  <c r="AR100" i="67"/>
  <c r="T100" i="67"/>
  <c r="AM122" i="64"/>
  <c r="AO122" i="64" s="1"/>
  <c r="AL122" i="64"/>
  <c r="AN122" i="64" s="1"/>
  <c r="AL82" i="63"/>
  <c r="AN82" i="63" s="1"/>
  <c r="AM82" i="63"/>
  <c r="AO82" i="63" s="1"/>
  <c r="AM65" i="64"/>
  <c r="AO65" i="64" s="1"/>
  <c r="AL65" i="64"/>
  <c r="AN65" i="64" s="1"/>
  <c r="AL81" i="64"/>
  <c r="AN81" i="64" s="1"/>
  <c r="AM81" i="64"/>
  <c r="AO81" i="64" s="1"/>
  <c r="AM102" i="64"/>
  <c r="AO102" i="64" s="1"/>
  <c r="AL102" i="64"/>
  <c r="AN102" i="64" s="1"/>
  <c r="AM65" i="63"/>
  <c r="AO65" i="63" s="1"/>
  <c r="AL65" i="63"/>
  <c r="AN65" i="63" s="1"/>
  <c r="AL62" i="63"/>
  <c r="AN62" i="63" s="1"/>
  <c r="AM62" i="63"/>
  <c r="AO62" i="63" s="1"/>
  <c r="AM80" i="64"/>
  <c r="AO80" i="64" s="1"/>
  <c r="AL80" i="64"/>
  <c r="AN80" i="64" s="1"/>
  <c r="AL90" i="63"/>
  <c r="AN90" i="63" s="1"/>
  <c r="AM90" i="63"/>
  <c r="AO90" i="63" s="1"/>
  <c r="T68" i="67"/>
  <c r="AN163" i="67" s="1"/>
  <c r="H96" i="71" s="1"/>
  <c r="AR68" i="67"/>
  <c r="AM100" i="64"/>
  <c r="AO100" i="64" s="1"/>
  <c r="AL100" i="64"/>
  <c r="AN100" i="64" s="1"/>
  <c r="AR101" i="67"/>
  <c r="T101" i="67"/>
  <c r="AM96" i="64"/>
  <c r="AO96" i="64" s="1"/>
  <c r="AL96" i="64"/>
  <c r="AN96" i="64" s="1"/>
  <c r="AL114" i="63"/>
  <c r="AN114" i="63" s="1"/>
  <c r="AM114" i="63"/>
  <c r="AO114" i="63" s="1"/>
  <c r="AR79" i="67"/>
  <c r="T79" i="67"/>
  <c r="AM74" i="64"/>
  <c r="AO74" i="64" s="1"/>
  <c r="AL74" i="64"/>
  <c r="AN74" i="64" s="1"/>
  <c r="AM70" i="64"/>
  <c r="AO70" i="64" s="1"/>
  <c r="AL70" i="64"/>
  <c r="AN70" i="64" s="1"/>
  <c r="AM103" i="63"/>
  <c r="AO103" i="63" s="1"/>
  <c r="AL103" i="63"/>
  <c r="AN103" i="63" s="1"/>
  <c r="AL49" i="64"/>
  <c r="AN49" i="64" s="1"/>
  <c r="AM49" i="64"/>
  <c r="AO49" i="64" s="1"/>
  <c r="AR87" i="67"/>
  <c r="T87" i="67"/>
  <c r="AM46" i="64"/>
  <c r="AO46" i="64" s="1"/>
  <c r="AL46" i="64"/>
  <c r="AN46" i="64" s="1"/>
  <c r="T92" i="67"/>
  <c r="AR92" i="67"/>
  <c r="AL45" i="64"/>
  <c r="AN45" i="64" s="1"/>
  <c r="AM45" i="64"/>
  <c r="AO45" i="64" s="1"/>
  <c r="AM46" i="63"/>
  <c r="AO46" i="63" s="1"/>
  <c r="AL46" i="63"/>
  <c r="AN46" i="63" s="1"/>
  <c r="AL94" i="63"/>
  <c r="AN94" i="63" s="1"/>
  <c r="AM94" i="63"/>
  <c r="AO94" i="63" s="1"/>
  <c r="AM52" i="63"/>
  <c r="AO52" i="63" s="1"/>
  <c r="AL52" i="63"/>
  <c r="AN52" i="63" s="1"/>
  <c r="AM127" i="28"/>
  <c r="AO127" i="28" s="1"/>
  <c r="AM85" i="64"/>
  <c r="AO85" i="64" s="1"/>
  <c r="AL85" i="64"/>
  <c r="AN85" i="64" s="1"/>
  <c r="AM66" i="63"/>
  <c r="AO66" i="63" s="1"/>
  <c r="AL66" i="63"/>
  <c r="AN66" i="63" s="1"/>
  <c r="AL49" i="63"/>
  <c r="AN49" i="63" s="1"/>
  <c r="AM49" i="63"/>
  <c r="AO49" i="63" s="1"/>
  <c r="AL83" i="64"/>
  <c r="AN83" i="64" s="1"/>
  <c r="AM83" i="64"/>
  <c r="AO83" i="64" s="1"/>
  <c r="AM120" i="63"/>
  <c r="AO120" i="63" s="1"/>
  <c r="AL120" i="63"/>
  <c r="AN120" i="63" s="1"/>
  <c r="AM61" i="64"/>
  <c r="AO61" i="64" s="1"/>
  <c r="AL61" i="64"/>
  <c r="AN61" i="64" s="1"/>
  <c r="AM69" i="63"/>
  <c r="AO69" i="63" s="1"/>
  <c r="AL69" i="63"/>
  <c r="AN69" i="63" s="1"/>
  <c r="AR119" i="67"/>
  <c r="T119" i="67"/>
  <c r="AM113" i="64"/>
  <c r="AO113" i="64" s="1"/>
  <c r="AL113" i="64"/>
  <c r="AN113" i="64" s="1"/>
  <c r="T146" i="67"/>
  <c r="AR146" i="67"/>
  <c r="AM132" i="63"/>
  <c r="AO132" i="63" s="1"/>
  <c r="R132" i="63" s="1"/>
  <c r="AL132" i="63"/>
  <c r="AN132" i="63" s="1"/>
  <c r="AM103" i="64"/>
  <c r="AO103" i="64" s="1"/>
  <c r="AL103" i="64"/>
  <c r="AN103" i="64" s="1"/>
  <c r="AL58" i="63"/>
  <c r="AN58" i="63" s="1"/>
  <c r="AM58" i="63"/>
  <c r="AO58" i="63" s="1"/>
  <c r="AM110" i="64"/>
  <c r="AO110" i="64" s="1"/>
  <c r="AL110" i="64"/>
  <c r="AN110" i="64" s="1"/>
  <c r="AL53" i="64"/>
  <c r="AN53" i="64" s="1"/>
  <c r="AM53" i="64"/>
  <c r="AO53" i="64" s="1"/>
  <c r="AL99" i="63"/>
  <c r="AN99" i="63" s="1"/>
  <c r="AM99" i="63"/>
  <c r="AO99" i="63" s="1"/>
  <c r="AM64" i="63"/>
  <c r="AO64" i="63" s="1"/>
  <c r="AL64" i="63"/>
  <c r="AN64" i="63" s="1"/>
  <c r="AR114" i="67"/>
  <c r="T114" i="67"/>
  <c r="AM59" i="63"/>
  <c r="AO59" i="63" s="1"/>
  <c r="AL59" i="63"/>
  <c r="AN59" i="63" s="1"/>
  <c r="AL108" i="63"/>
  <c r="AN108" i="63" s="1"/>
  <c r="AM108" i="63"/>
  <c r="AO108" i="63" s="1"/>
  <c r="AM97" i="64"/>
  <c r="AO97" i="64" s="1"/>
  <c r="AL97" i="64"/>
  <c r="AN97" i="64" s="1"/>
  <c r="AM109" i="63"/>
  <c r="AO109" i="63" s="1"/>
  <c r="AL109" i="63"/>
  <c r="AN109" i="63" s="1"/>
  <c r="AR137" i="67"/>
  <c r="T137" i="67"/>
  <c r="T115" i="67"/>
  <c r="AR115" i="67"/>
  <c r="AM79" i="64"/>
  <c r="AO79" i="64" s="1"/>
  <c r="AL79" i="64"/>
  <c r="AN79" i="64" s="1"/>
  <c r="AM82" i="64"/>
  <c r="AO82" i="64" s="1"/>
  <c r="AL82" i="64"/>
  <c r="AN82" i="64" s="1"/>
  <c r="T130" i="67"/>
  <c r="AR130" i="67"/>
  <c r="AL67" i="63"/>
  <c r="AN67" i="63" s="1"/>
  <c r="AM67" i="63"/>
  <c r="AO67" i="63" s="1"/>
  <c r="AM88" i="63"/>
  <c r="AO88" i="63" s="1"/>
  <c r="AL88" i="63"/>
  <c r="AN88" i="63" s="1"/>
  <c r="T74" i="67"/>
  <c r="AN182" i="67" s="1"/>
  <c r="H115" i="71" s="1"/>
  <c r="H25" i="72" s="1"/>
  <c r="AR74" i="67"/>
  <c r="AM128" i="64"/>
  <c r="AO128" i="64" s="1"/>
  <c r="AL128" i="64"/>
  <c r="AN128" i="64" s="1"/>
  <c r="AM111" i="64"/>
  <c r="AO111" i="64" s="1"/>
  <c r="AL111" i="64"/>
  <c r="AN111" i="64" s="1"/>
  <c r="T82" i="67"/>
  <c r="AR82" i="67"/>
  <c r="AR148" i="67"/>
  <c r="T148" i="67"/>
  <c r="T103" i="67"/>
  <c r="AR103" i="67"/>
  <c r="AL113" i="63"/>
  <c r="AN113" i="63" s="1"/>
  <c r="AM113" i="63"/>
  <c r="AO113" i="63" s="1"/>
  <c r="AM89" i="63"/>
  <c r="AO89" i="63" s="1"/>
  <c r="AL89" i="63"/>
  <c r="AN89" i="63" s="1"/>
  <c r="AL83" i="63"/>
  <c r="AN83" i="63" s="1"/>
  <c r="AM83" i="63"/>
  <c r="AO83" i="63" s="1"/>
  <c r="AM54" i="63"/>
  <c r="AO54" i="63" s="1"/>
  <c r="AL54" i="63"/>
  <c r="AN54" i="63" s="1"/>
  <c r="AM94" i="64"/>
  <c r="AO94" i="64" s="1"/>
  <c r="AL94" i="64"/>
  <c r="AN94" i="64" s="1"/>
  <c r="AM98" i="64"/>
  <c r="AO98" i="64" s="1"/>
  <c r="AL98" i="64"/>
  <c r="AN98" i="64" s="1"/>
  <c r="AJ112" i="58"/>
  <c r="AL112" i="58" s="1"/>
  <c r="AL93" i="63"/>
  <c r="AN93" i="63" s="1"/>
  <c r="AM93" i="63"/>
  <c r="AO93" i="63" s="1"/>
  <c r="T97" i="67"/>
  <c r="AR97" i="67"/>
  <c r="T145" i="67"/>
  <c r="AR145" i="67"/>
  <c r="AL86" i="63"/>
  <c r="AN86" i="63" s="1"/>
  <c r="AM86" i="63"/>
  <c r="AO86" i="63" s="1"/>
  <c r="AM62" i="64"/>
  <c r="AO62" i="64" s="1"/>
  <c r="AL62" i="64"/>
  <c r="AN62" i="64" s="1"/>
  <c r="T144" i="67"/>
  <c r="AR144" i="67"/>
  <c r="AR142" i="67"/>
  <c r="T142" i="67"/>
  <c r="T122" i="67"/>
  <c r="AR122" i="67"/>
  <c r="AM55" i="64"/>
  <c r="AO55" i="64" s="1"/>
  <c r="AL55" i="64"/>
  <c r="AN55" i="64" s="1"/>
  <c r="AR149" i="67"/>
  <c r="T149" i="67"/>
  <c r="AL52" i="64"/>
  <c r="AN52" i="64" s="1"/>
  <c r="AM52" i="64"/>
  <c r="AO52" i="64" s="1"/>
  <c r="AM123" i="63"/>
  <c r="AO123" i="63" s="1"/>
  <c r="AL123" i="63"/>
  <c r="AN123" i="63" s="1"/>
  <c r="AL127" i="64"/>
  <c r="AN127" i="64" s="1"/>
  <c r="AM127" i="64"/>
  <c r="AO127" i="64" s="1"/>
  <c r="AM123" i="64"/>
  <c r="AO123" i="64" s="1"/>
  <c r="AL123" i="64"/>
  <c r="AN123" i="64" s="1"/>
  <c r="T107" i="67"/>
  <c r="AR107" i="67"/>
  <c r="AM60" i="63"/>
  <c r="AO60" i="63" s="1"/>
  <c r="AL60" i="63"/>
  <c r="AN60" i="63" s="1"/>
  <c r="T75" i="67"/>
  <c r="AN185" i="67" s="1"/>
  <c r="H118" i="71" s="1"/>
  <c r="H26" i="72" s="1"/>
  <c r="AR75" i="67"/>
  <c r="AM117" i="63"/>
  <c r="AO117" i="63" s="1"/>
  <c r="AL117" i="63"/>
  <c r="AN117" i="63" s="1"/>
  <c r="T98" i="67"/>
  <c r="AR98" i="67"/>
  <c r="AM91" i="63"/>
  <c r="AO91" i="63" s="1"/>
  <c r="AL91" i="63"/>
  <c r="AN91" i="63" s="1"/>
  <c r="AM129" i="63"/>
  <c r="AO129" i="63" s="1"/>
  <c r="AL129" i="63"/>
  <c r="AN129" i="63" s="1"/>
  <c r="AM67" i="64"/>
  <c r="AO67" i="64" s="1"/>
  <c r="AL67" i="64"/>
  <c r="AN67" i="64" s="1"/>
  <c r="AR89" i="67"/>
  <c r="T89" i="67"/>
  <c r="AM81" i="63"/>
  <c r="AO81" i="63" s="1"/>
  <c r="AL81" i="63"/>
  <c r="AN81" i="63" s="1"/>
  <c r="AL55" i="63"/>
  <c r="AN55" i="63" s="1"/>
  <c r="AM55" i="63"/>
  <c r="AO55" i="63" s="1"/>
  <c r="AM112" i="64"/>
  <c r="AO112" i="64" s="1"/>
  <c r="AL112" i="64"/>
  <c r="AN112" i="64" s="1"/>
  <c r="AM105" i="64"/>
  <c r="AO105" i="64" s="1"/>
  <c r="AL105" i="64"/>
  <c r="AN105" i="64" s="1"/>
  <c r="T109" i="67"/>
  <c r="AR109" i="67"/>
  <c r="AL87" i="64"/>
  <c r="AN87" i="64" s="1"/>
  <c r="AM87" i="64"/>
  <c r="AO87" i="64" s="1"/>
  <c r="AM58" i="64"/>
  <c r="AO58" i="64" s="1"/>
  <c r="AL58" i="64"/>
  <c r="AN58" i="64" s="1"/>
  <c r="AM124" i="64"/>
  <c r="AO124" i="64" s="1"/>
  <c r="AL124" i="64"/>
  <c r="AN124" i="64" s="1"/>
  <c r="AM131" i="63"/>
  <c r="AO131" i="63" s="1"/>
  <c r="AL131" i="63"/>
  <c r="AN131" i="63" s="1"/>
  <c r="AR78" i="67"/>
  <c r="T78" i="67"/>
  <c r="AM72" i="64"/>
  <c r="AO72" i="64" s="1"/>
  <c r="AL72" i="64"/>
  <c r="AN72" i="64" s="1"/>
  <c r="AM91" i="64"/>
  <c r="AO91" i="64" s="1"/>
  <c r="AL91" i="64"/>
  <c r="AN91" i="64" s="1"/>
  <c r="AL78" i="63"/>
  <c r="AN78" i="63" s="1"/>
  <c r="AM78" i="63"/>
  <c r="AO78" i="63" s="1"/>
  <c r="T72" i="67"/>
  <c r="AN176" i="67" s="1"/>
  <c r="H109" i="71" s="1"/>
  <c r="H23" i="72" s="1"/>
  <c r="AR72" i="67"/>
  <c r="AM101" i="63"/>
  <c r="AO101" i="63" s="1"/>
  <c r="AL101" i="63"/>
  <c r="AN101" i="63" s="1"/>
  <c r="AM73" i="64"/>
  <c r="AO73" i="64" s="1"/>
  <c r="AL73" i="64"/>
  <c r="AN73" i="64" s="1"/>
  <c r="F38" i="78"/>
  <c r="H24" i="72"/>
  <c r="AL76" i="63"/>
  <c r="AN76" i="63" s="1"/>
  <c r="AM76" i="63"/>
  <c r="AO76" i="63" s="1"/>
  <c r="AM117" i="64"/>
  <c r="AO117" i="64" s="1"/>
  <c r="AL117" i="64"/>
  <c r="AN117" i="64" s="1"/>
  <c r="AM92" i="63"/>
  <c r="AO92" i="63" s="1"/>
  <c r="AL92" i="63"/>
  <c r="AN92" i="63" s="1"/>
  <c r="AM126" i="64"/>
  <c r="AO126" i="64" s="1"/>
  <c r="AL126" i="64"/>
  <c r="AN126" i="64" s="1"/>
  <c r="AL102" i="63"/>
  <c r="AN102" i="63" s="1"/>
  <c r="AM102" i="63"/>
  <c r="AO102" i="63" s="1"/>
  <c r="AR110" i="67"/>
  <c r="T110" i="67"/>
  <c r="AM100" i="63"/>
  <c r="AO100" i="63" s="1"/>
  <c r="AL100" i="63"/>
  <c r="AN100" i="63" s="1"/>
  <c r="T95" i="67"/>
  <c r="AR95" i="67"/>
  <c r="AL80" i="63"/>
  <c r="AN80" i="63" s="1"/>
  <c r="AM80" i="63"/>
  <c r="AO80" i="63" s="1"/>
  <c r="AM124" i="63"/>
  <c r="AO124" i="63" s="1"/>
  <c r="AL124" i="63"/>
  <c r="AN124" i="63" s="1"/>
  <c r="AL125" i="64"/>
  <c r="AN125" i="64" s="1"/>
  <c r="AM125" i="64"/>
  <c r="AO125" i="64" s="1"/>
  <c r="T84" i="67"/>
  <c r="AR84" i="67"/>
  <c r="AR131" i="67"/>
  <c r="T131" i="67"/>
  <c r="T80" i="67"/>
  <c r="AR80" i="67"/>
  <c r="AM63" i="64"/>
  <c r="AO63" i="64" s="1"/>
  <c r="AL63" i="64"/>
  <c r="AN63" i="64" s="1"/>
  <c r="AM70" i="63"/>
  <c r="AO70" i="63" s="1"/>
  <c r="AL70" i="63"/>
  <c r="AN70" i="63" s="1"/>
  <c r="AM107" i="64"/>
  <c r="AO107" i="64" s="1"/>
  <c r="AL107" i="64"/>
  <c r="AN107" i="64" s="1"/>
  <c r="AL119" i="63"/>
  <c r="AN119" i="63" s="1"/>
  <c r="AM119" i="63"/>
  <c r="AO119" i="63" s="1"/>
  <c r="AM120" i="64"/>
  <c r="AO120" i="64" s="1"/>
  <c r="AL120" i="64"/>
  <c r="AN120" i="64" s="1"/>
  <c r="AR127" i="67"/>
  <c r="T127" i="67"/>
  <c r="AR141" i="67"/>
  <c r="T141" i="67"/>
  <c r="AL122" i="63"/>
  <c r="AN122" i="63" s="1"/>
  <c r="AM122" i="63"/>
  <c r="AO122" i="63" s="1"/>
  <c r="AL84" i="63"/>
  <c r="AN84" i="63" s="1"/>
  <c r="AM84" i="63"/>
  <c r="AO84" i="63" s="1"/>
  <c r="AM50" i="63"/>
  <c r="AO50" i="63" s="1"/>
  <c r="AL50" i="63"/>
  <c r="AN50" i="63" s="1"/>
  <c r="AM119" i="64"/>
  <c r="AO119" i="64" s="1"/>
  <c r="AL119" i="64"/>
  <c r="AN119" i="64" s="1"/>
  <c r="AM56" i="63"/>
  <c r="AO56" i="63" s="1"/>
  <c r="AL56" i="63"/>
  <c r="AN56" i="63" s="1"/>
  <c r="AR138" i="67"/>
  <c r="T138" i="67"/>
  <c r="T71" i="67"/>
  <c r="AN172" i="67" s="1"/>
  <c r="H105" i="71" s="1"/>
  <c r="H22" i="72" s="1"/>
  <c r="AR71" i="67"/>
  <c r="AM99" i="64"/>
  <c r="AO99" i="64" s="1"/>
  <c r="AL99" i="64"/>
  <c r="AN99" i="64" s="1"/>
  <c r="AR126" i="67"/>
  <c r="T126" i="67"/>
  <c r="AM114" i="64"/>
  <c r="AO114" i="64" s="1"/>
  <c r="AL114" i="64"/>
  <c r="AN114" i="64" s="1"/>
  <c r="AM118" i="64"/>
  <c r="AO118" i="64" s="1"/>
  <c r="AL118" i="64"/>
  <c r="AN118" i="64" s="1"/>
  <c r="AM111" i="63"/>
  <c r="AO111" i="63" s="1"/>
  <c r="AL111" i="63"/>
  <c r="AN111" i="63" s="1"/>
  <c r="T76" i="67"/>
  <c r="AN188" i="67" s="1"/>
  <c r="H121" i="71" s="1"/>
  <c r="H27" i="72" s="1"/>
  <c r="AR76" i="67"/>
  <c r="AL72" i="28"/>
  <c r="AN72" i="28" s="1"/>
  <c r="T138" i="23"/>
  <c r="AR138" i="23"/>
  <c r="AR134" i="23"/>
  <c r="T134" i="23"/>
  <c r="T94" i="23"/>
  <c r="AR94" i="23"/>
  <c r="T87" i="23"/>
  <c r="AR87" i="23"/>
  <c r="AR140" i="23"/>
  <c r="T140" i="23"/>
  <c r="AR79" i="23"/>
  <c r="T79" i="23"/>
  <c r="AR115" i="23"/>
  <c r="T115" i="23"/>
  <c r="T143" i="23"/>
  <c r="AR143" i="23"/>
  <c r="T72" i="23"/>
  <c r="AN175" i="23" s="1"/>
  <c r="I180" i="70" s="1"/>
  <c r="G23" i="72" s="1"/>
  <c r="AR72" i="23"/>
  <c r="T111" i="23"/>
  <c r="AR111" i="23"/>
  <c r="T90" i="23"/>
  <c r="AR90" i="23"/>
  <c r="T70" i="23"/>
  <c r="AN172" i="23" s="1"/>
  <c r="I177" i="70" s="1"/>
  <c r="G22" i="72" s="1"/>
  <c r="AR70" i="23"/>
  <c r="AR84" i="23"/>
  <c r="T84" i="23"/>
  <c r="T105" i="23"/>
  <c r="AR105" i="23"/>
  <c r="T106" i="23"/>
  <c r="AR106" i="23"/>
  <c r="AR125" i="23"/>
  <c r="T125" i="23"/>
  <c r="T137" i="23"/>
  <c r="AR137" i="23"/>
  <c r="AR110" i="23"/>
  <c r="T110" i="23"/>
  <c r="AR146" i="23"/>
  <c r="T146" i="23"/>
  <c r="T131" i="23"/>
  <c r="AR131" i="23"/>
  <c r="AR68" i="23"/>
  <c r="T68" i="23"/>
  <c r="AN162" i="23" s="1"/>
  <c r="I167" i="70" s="1"/>
  <c r="G19" i="72" s="1"/>
  <c r="T132" i="23"/>
  <c r="AR132" i="23"/>
  <c r="AR88" i="23"/>
  <c r="T88" i="23"/>
  <c r="AR73" i="23"/>
  <c r="T73" i="23"/>
  <c r="AR114" i="23"/>
  <c r="T114" i="23"/>
  <c r="T113" i="23"/>
  <c r="AR113" i="23"/>
  <c r="T135" i="23"/>
  <c r="AR135" i="23"/>
  <c r="T104" i="23"/>
  <c r="AR104" i="23"/>
  <c r="AR108" i="23"/>
  <c r="T108" i="23"/>
  <c r="AR116" i="23"/>
  <c r="T116" i="23"/>
  <c r="AR89" i="23"/>
  <c r="T89" i="23"/>
  <c r="AR122" i="23"/>
  <c r="T122" i="23"/>
  <c r="AR128" i="23"/>
  <c r="T128" i="23"/>
  <c r="AR100" i="23"/>
  <c r="T100" i="23"/>
  <c r="T95" i="23"/>
  <c r="AR95" i="23"/>
  <c r="AR107" i="23"/>
  <c r="T107" i="23"/>
  <c r="T97" i="23"/>
  <c r="AR97" i="23"/>
  <c r="AR123" i="23"/>
  <c r="T123" i="23"/>
  <c r="AR136" i="23"/>
  <c r="T136" i="23"/>
  <c r="T139" i="23"/>
  <c r="AR139" i="23"/>
  <c r="T149" i="23"/>
  <c r="AR149" i="23"/>
  <c r="AR119" i="23"/>
  <c r="T119" i="23"/>
  <c r="AR117" i="23"/>
  <c r="T117" i="23"/>
  <c r="AR80" i="23"/>
  <c r="T80" i="23"/>
  <c r="AR77" i="23"/>
  <c r="T77" i="23"/>
  <c r="AR102" i="23"/>
  <c r="T102" i="23"/>
  <c r="AR141" i="23"/>
  <c r="T141" i="23"/>
  <c r="AR120" i="23"/>
  <c r="T120" i="23"/>
  <c r="AR67" i="23"/>
  <c r="T67" i="23"/>
  <c r="T86" i="23"/>
  <c r="AR86" i="23"/>
  <c r="AR92" i="23"/>
  <c r="T92" i="23"/>
  <c r="AR124" i="23"/>
  <c r="T124" i="23"/>
  <c r="AR93" i="23"/>
  <c r="T93" i="23"/>
  <c r="T76" i="23"/>
  <c r="AR76" i="23"/>
  <c r="T112" i="23"/>
  <c r="AR112" i="23"/>
  <c r="T75" i="23"/>
  <c r="AR75" i="23"/>
  <c r="T83" i="23"/>
  <c r="AR83" i="23"/>
  <c r="AR148" i="23"/>
  <c r="T148" i="23"/>
  <c r="AR126" i="23"/>
  <c r="T126" i="23"/>
  <c r="AR129" i="23"/>
  <c r="T129" i="23"/>
  <c r="AR82" i="23"/>
  <c r="T82" i="23"/>
  <c r="AR118" i="23"/>
  <c r="T118" i="23"/>
  <c r="AR78" i="23"/>
  <c r="T78" i="23"/>
  <c r="AR91" i="23"/>
  <c r="T91" i="23"/>
  <c r="T103" i="23"/>
  <c r="AR103" i="23"/>
  <c r="T145" i="23"/>
  <c r="AR145" i="23"/>
  <c r="T101" i="23"/>
  <c r="AR101" i="23"/>
  <c r="AR144" i="23"/>
  <c r="T144" i="23"/>
  <c r="T142" i="23"/>
  <c r="AR142" i="23"/>
  <c r="T147" i="23"/>
  <c r="AR147" i="23"/>
  <c r="AR127" i="23"/>
  <c r="T127" i="23"/>
  <c r="AR96" i="23"/>
  <c r="T96" i="23"/>
  <c r="AR130" i="23"/>
  <c r="T130" i="23"/>
  <c r="T69" i="23"/>
  <c r="AR69" i="23"/>
  <c r="AR99" i="23"/>
  <c r="T99" i="23"/>
  <c r="AR81" i="23"/>
  <c r="T81" i="23"/>
  <c r="AR109" i="23"/>
  <c r="T109" i="23"/>
  <c r="AR85" i="23"/>
  <c r="T85" i="23"/>
  <c r="T121" i="23"/>
  <c r="AR121" i="23"/>
  <c r="AR74" i="23"/>
  <c r="T74" i="23"/>
  <c r="AN179" i="23" s="1"/>
  <c r="I184" i="70" s="1"/>
  <c r="G24" i="72" s="1"/>
  <c r="AR98" i="23"/>
  <c r="T98" i="23"/>
  <c r="AR133" i="23"/>
  <c r="T133" i="23"/>
  <c r="AR71" i="23"/>
  <c r="T71" i="23"/>
  <c r="AQ78" i="34"/>
  <c r="AS78" i="34" s="1"/>
  <c r="AQ142" i="34"/>
  <c r="AS142" i="34" s="1"/>
  <c r="AP110" i="34"/>
  <c r="AR110" i="34" s="1"/>
  <c r="AQ110" i="34"/>
  <c r="AS110" i="34" s="1"/>
  <c r="AO138" i="19"/>
  <c r="L18" i="70" s="1"/>
  <c r="S50" i="19"/>
  <c r="AM141" i="19"/>
  <c r="J21" i="70" s="1"/>
  <c r="BF58" i="18"/>
  <c r="AB58" i="18" s="1"/>
  <c r="AP150" i="18" s="1"/>
  <c r="AA58" i="18"/>
  <c r="AO150" i="18" s="1"/>
  <c r="AJ133" i="16"/>
  <c r="K20" i="69" s="1"/>
  <c r="BA53" i="16"/>
  <c r="Z53" i="16" s="1"/>
  <c r="BA103" i="16"/>
  <c r="Z103" i="16" s="1"/>
  <c r="BA117" i="16"/>
  <c r="Z117" i="16" s="1"/>
  <c r="BA111" i="16"/>
  <c r="Z111" i="16" s="1"/>
  <c r="BA50" i="16"/>
  <c r="Z50" i="16" s="1"/>
  <c r="BA71" i="16"/>
  <c r="Z71" i="16" s="1"/>
  <c r="BA114" i="16"/>
  <c r="Z114" i="16" s="1"/>
  <c r="BA46" i="16"/>
  <c r="Z46" i="16" s="1"/>
  <c r="BA105" i="16"/>
  <c r="Z105" i="16" s="1"/>
  <c r="BA75" i="16"/>
  <c r="Z75" i="16" s="1"/>
  <c r="BA67" i="16"/>
  <c r="Z67" i="16" s="1"/>
  <c r="BA83" i="16"/>
  <c r="Z83" i="16" s="1"/>
  <c r="BA73" i="16"/>
  <c r="Z73" i="16" s="1"/>
  <c r="BA115" i="16"/>
  <c r="Z115" i="16" s="1"/>
  <c r="BA51" i="16"/>
  <c r="Z51" i="16" s="1"/>
  <c r="BA101" i="16"/>
  <c r="Z101" i="16" s="1"/>
  <c r="BA122" i="16"/>
  <c r="Z122" i="16" s="1"/>
  <c r="BA59" i="16"/>
  <c r="Z59" i="16" s="1"/>
  <c r="BA55" i="16"/>
  <c r="Z55" i="16" s="1"/>
  <c r="BA79" i="16"/>
  <c r="Z79" i="16" s="1"/>
  <c r="BA99" i="16"/>
  <c r="Z99" i="16" s="1"/>
  <c r="BA77" i="16"/>
  <c r="Z77" i="16" s="1"/>
  <c r="BA61" i="16"/>
  <c r="Z61" i="16" s="1"/>
  <c r="BA65" i="16"/>
  <c r="Z65" i="16" s="1"/>
  <c r="BA69" i="16"/>
  <c r="Z69" i="16" s="1"/>
  <c r="BA93" i="16"/>
  <c r="Z93" i="16" s="1"/>
  <c r="BA109" i="16"/>
  <c r="Z109" i="16" s="1"/>
  <c r="BA49" i="16"/>
  <c r="Z49" i="16" s="1"/>
  <c r="BA47" i="16"/>
  <c r="Z47" i="16" s="1"/>
  <c r="AM131" i="16" s="1"/>
  <c r="N18" i="69" s="1"/>
  <c r="BA84" i="16"/>
  <c r="Z84" i="16" s="1"/>
  <c r="Y84" i="16"/>
  <c r="BA58" i="16"/>
  <c r="Z58" i="16" s="1"/>
  <c r="Y58" i="16"/>
  <c r="BA108" i="16"/>
  <c r="Z108" i="16" s="1"/>
  <c r="Y108" i="16"/>
  <c r="BA120" i="16"/>
  <c r="Z120" i="16" s="1"/>
  <c r="Y120" i="16"/>
  <c r="BA96" i="16"/>
  <c r="Z96" i="16" s="1"/>
  <c r="Y96" i="16"/>
  <c r="BA110" i="16"/>
  <c r="Z110" i="16" s="1"/>
  <c r="Y110" i="16"/>
  <c r="BA60" i="16"/>
  <c r="Z60" i="16" s="1"/>
  <c r="Y60" i="16"/>
  <c r="BA106" i="16"/>
  <c r="Z106" i="16" s="1"/>
  <c r="Y106" i="16"/>
  <c r="BA90" i="16"/>
  <c r="Z90" i="16" s="1"/>
  <c r="Y90" i="16"/>
  <c r="BA70" i="16"/>
  <c r="Z70" i="16" s="1"/>
  <c r="Y70" i="16"/>
  <c r="BA116" i="16"/>
  <c r="Z116" i="16" s="1"/>
  <c r="Y116" i="16"/>
  <c r="BA78" i="16"/>
  <c r="Z78" i="16" s="1"/>
  <c r="Y78" i="16"/>
  <c r="BA80" i="16"/>
  <c r="Z80" i="16" s="1"/>
  <c r="Y80" i="16"/>
  <c r="BA64" i="16"/>
  <c r="Z64" i="16" s="1"/>
  <c r="Y64" i="16"/>
  <c r="BA48" i="16"/>
  <c r="Z48" i="16" s="1"/>
  <c r="Y48" i="16"/>
  <c r="BA94" i="16"/>
  <c r="Z94" i="16" s="1"/>
  <c r="Y94" i="16"/>
  <c r="BA118" i="16"/>
  <c r="Z118" i="16" s="1"/>
  <c r="Y118" i="16"/>
  <c r="BA52" i="16"/>
  <c r="Z52" i="16" s="1"/>
  <c r="Y52" i="16"/>
  <c r="BA100" i="16"/>
  <c r="Z100" i="16" s="1"/>
  <c r="Y100" i="16"/>
  <c r="BA92" i="16"/>
  <c r="Z92" i="16" s="1"/>
  <c r="Y92" i="16"/>
  <c r="BA68" i="16"/>
  <c r="Z68" i="16" s="1"/>
  <c r="Y68" i="16"/>
  <c r="BA104" i="16"/>
  <c r="Z104" i="16" s="1"/>
  <c r="Y104" i="16"/>
  <c r="BA82" i="16"/>
  <c r="Z82" i="16" s="1"/>
  <c r="Y82" i="16"/>
  <c r="BA113" i="16"/>
  <c r="Z113" i="16" s="1"/>
  <c r="BA66" i="16"/>
  <c r="Z66" i="16" s="1"/>
  <c r="Y66" i="16"/>
  <c r="BA121" i="16"/>
  <c r="Z121" i="16" s="1"/>
  <c r="BA102" i="16"/>
  <c r="Z102" i="16" s="1"/>
  <c r="Y102" i="16"/>
  <c r="BA91" i="16"/>
  <c r="Z91" i="16" s="1"/>
  <c r="BA76" i="16"/>
  <c r="Z76" i="16" s="1"/>
  <c r="Y76" i="16"/>
  <c r="BA123" i="16"/>
  <c r="Z123" i="16" s="1"/>
  <c r="BA89" i="16"/>
  <c r="Z89" i="16" s="1"/>
  <c r="BA81" i="16"/>
  <c r="Z81" i="16" s="1"/>
  <c r="BA62" i="16"/>
  <c r="Z62" i="16" s="1"/>
  <c r="Y62" i="16"/>
  <c r="BA112" i="16"/>
  <c r="Z112" i="16" s="1"/>
  <c r="Y112" i="16"/>
  <c r="BA54" i="16"/>
  <c r="Z54" i="16" s="1"/>
  <c r="Y54" i="16"/>
  <c r="BA88" i="16"/>
  <c r="Z88" i="16" s="1"/>
  <c r="Y88" i="16"/>
  <c r="BA57" i="16"/>
  <c r="Z57" i="16" s="1"/>
  <c r="BA74" i="16"/>
  <c r="Z74" i="16" s="1"/>
  <c r="Y74" i="16"/>
  <c r="BA98" i="16"/>
  <c r="Z98" i="16" s="1"/>
  <c r="Y98" i="16"/>
  <c r="BA72" i="16"/>
  <c r="Z72" i="16" s="1"/>
  <c r="Y72" i="16"/>
  <c r="BA56" i="16"/>
  <c r="Z56" i="16" s="1"/>
  <c r="Y56" i="16"/>
  <c r="BA97" i="16"/>
  <c r="Z97" i="16" s="1"/>
  <c r="BA86" i="16"/>
  <c r="Z86" i="16" s="1"/>
  <c r="Y86" i="16"/>
  <c r="AL81" i="28"/>
  <c r="AN81" i="28" s="1"/>
  <c r="T55" i="28"/>
  <c r="AP94" i="34"/>
  <c r="AR94" i="34" s="1"/>
  <c r="AQ90" i="34"/>
  <c r="AS90" i="34" s="1"/>
  <c r="U104" i="34"/>
  <c r="AP98" i="34"/>
  <c r="AR98" i="34" s="1"/>
  <c r="S55" i="19"/>
  <c r="AP122" i="34"/>
  <c r="AR122" i="34" s="1"/>
  <c r="AQ122" i="34"/>
  <c r="AS122" i="34" s="1"/>
  <c r="AP144" i="34"/>
  <c r="AR144" i="34" s="1"/>
  <c r="AQ144" i="34"/>
  <c r="AS144" i="34" s="1"/>
  <c r="AQ74" i="34"/>
  <c r="AS74" i="34" s="1"/>
  <c r="AP74" i="34"/>
  <c r="AR74" i="34" s="1"/>
  <c r="AP138" i="34"/>
  <c r="AR138" i="34" s="1"/>
  <c r="AQ138" i="34"/>
  <c r="AS138" i="34" s="1"/>
  <c r="S56" i="19"/>
  <c r="AO161" i="19" s="1"/>
  <c r="L41" i="70" s="1"/>
  <c r="S28" i="13"/>
  <c r="R25" i="37" s="1"/>
  <c r="S27" i="13"/>
  <c r="R24" i="37" s="1"/>
  <c r="S104" i="13"/>
  <c r="R101" i="37" s="1"/>
  <c r="O19" i="37"/>
  <c r="V110" i="17"/>
  <c r="S121" i="22"/>
  <c r="V122" i="17"/>
  <c r="V144" i="17"/>
  <c r="T79" i="29"/>
  <c r="T120" i="28"/>
  <c r="R57" i="26"/>
  <c r="V137" i="17"/>
  <c r="S57" i="22"/>
  <c r="S89" i="22"/>
  <c r="T128" i="28"/>
  <c r="V92" i="58"/>
  <c r="V91" i="17"/>
  <c r="V77" i="58"/>
  <c r="X79" i="21"/>
  <c r="S97" i="22"/>
  <c r="S49" i="22"/>
  <c r="S53" i="30"/>
  <c r="U145" i="34"/>
  <c r="U97" i="34"/>
  <c r="U113" i="34"/>
  <c r="U89" i="34"/>
  <c r="U67" i="34"/>
  <c r="U101" i="34"/>
  <c r="U121" i="34"/>
  <c r="S129" i="22"/>
  <c r="S91" i="22"/>
  <c r="V95" i="17"/>
  <c r="V139" i="17"/>
  <c r="V112" i="17"/>
  <c r="X77" i="18"/>
  <c r="W136" i="18"/>
  <c r="X136" i="18" s="1"/>
  <c r="X69" i="18"/>
  <c r="X142" i="18"/>
  <c r="X138" i="18"/>
  <c r="X107" i="18"/>
  <c r="X86" i="18"/>
  <c r="X144" i="18"/>
  <c r="X74" i="18"/>
  <c r="X94" i="18"/>
  <c r="X133" i="18"/>
  <c r="X80" i="18"/>
  <c r="X91" i="18"/>
  <c r="X109" i="18"/>
  <c r="U74" i="17"/>
  <c r="U118" i="17"/>
  <c r="V118" i="17" s="1"/>
  <c r="V80" i="17"/>
  <c r="T74" i="17"/>
  <c r="T136" i="17"/>
  <c r="V136" i="17" s="1"/>
  <c r="V134" i="17"/>
  <c r="V107" i="17"/>
  <c r="V115" i="17"/>
  <c r="T129" i="17"/>
  <c r="U129" i="17"/>
  <c r="V75" i="17"/>
  <c r="V123" i="17"/>
  <c r="U142" i="17"/>
  <c r="V133" i="17"/>
  <c r="V99" i="17"/>
  <c r="T142" i="17"/>
  <c r="W99" i="18"/>
  <c r="W87" i="18"/>
  <c r="W124" i="18"/>
  <c r="V92" i="18"/>
  <c r="V100" i="21"/>
  <c r="V86" i="21"/>
  <c r="W97" i="21"/>
  <c r="V113" i="21"/>
  <c r="V62" i="21"/>
  <c r="T75" i="34"/>
  <c r="W114" i="21"/>
  <c r="W115" i="18"/>
  <c r="V114" i="21"/>
  <c r="V111" i="18"/>
  <c r="V112" i="18"/>
  <c r="W86" i="21"/>
  <c r="T109" i="17"/>
  <c r="W79" i="18"/>
  <c r="V62" i="18"/>
  <c r="X62" i="18" s="1"/>
  <c r="V52" i="21"/>
  <c r="AL167" i="21" s="1"/>
  <c r="J82" i="70" s="1"/>
  <c r="V119" i="21"/>
  <c r="W120" i="21"/>
  <c r="V126" i="21"/>
  <c r="V121" i="21"/>
  <c r="V85" i="21"/>
  <c r="V112" i="21"/>
  <c r="W88" i="21"/>
  <c r="V71" i="21"/>
  <c r="V61" i="21"/>
  <c r="V60" i="21"/>
  <c r="V80" i="21"/>
  <c r="V58" i="21"/>
  <c r="V103" i="21"/>
  <c r="V67" i="21"/>
  <c r="V94" i="21"/>
  <c r="W93" i="21"/>
  <c r="X93" i="21" s="1"/>
  <c r="S73" i="34"/>
  <c r="T141" i="34"/>
  <c r="U141" i="34" s="1"/>
  <c r="T99" i="34"/>
  <c r="U99" i="34" s="1"/>
  <c r="U117" i="17"/>
  <c r="U109" i="17"/>
  <c r="U125" i="17"/>
  <c r="V140" i="18"/>
  <c r="V106" i="21"/>
  <c r="V92" i="21"/>
  <c r="W125" i="21"/>
  <c r="W56" i="21"/>
  <c r="W105" i="21"/>
  <c r="S75" i="34"/>
  <c r="S85" i="34"/>
  <c r="U85" i="34" s="1"/>
  <c r="V46" i="16"/>
  <c r="V84" i="18"/>
  <c r="W59" i="18"/>
  <c r="AK151" i="18" s="1"/>
  <c r="V102" i="18"/>
  <c r="V119" i="18"/>
  <c r="V58" i="18"/>
  <c r="AJ150" i="18" s="1"/>
  <c r="W129" i="18"/>
  <c r="W134" i="18"/>
  <c r="X134" i="18" s="1"/>
  <c r="W52" i="21"/>
  <c r="AM167" i="21" s="1"/>
  <c r="K82" i="70" s="1"/>
  <c r="W54" i="21"/>
  <c r="W119" i="21"/>
  <c r="V120" i="21"/>
  <c r="W126" i="21"/>
  <c r="W121" i="21"/>
  <c r="W85" i="21"/>
  <c r="W112" i="21"/>
  <c r="V88" i="21"/>
  <c r="W71" i="21"/>
  <c r="W61" i="21"/>
  <c r="W60" i="21"/>
  <c r="W80" i="21"/>
  <c r="W58" i="21"/>
  <c r="W103" i="21"/>
  <c r="W67" i="21"/>
  <c r="W94" i="21"/>
  <c r="S43" i="32"/>
  <c r="AM128" i="32" s="1"/>
  <c r="L413" i="70" s="1"/>
  <c r="T73" i="34"/>
  <c r="T131" i="34"/>
  <c r="U131" i="34" s="1"/>
  <c r="T149" i="17"/>
  <c r="U72" i="17"/>
  <c r="W135" i="18"/>
  <c r="W123" i="18"/>
  <c r="W101" i="18"/>
  <c r="V70" i="21"/>
  <c r="W92" i="21"/>
  <c r="V107" i="21"/>
  <c r="V125" i="21"/>
  <c r="V56" i="21"/>
  <c r="V108" i="21"/>
  <c r="V65" i="21"/>
  <c r="X65" i="21" s="1"/>
  <c r="S143" i="34"/>
  <c r="U143" i="34" s="1"/>
  <c r="U73" i="17"/>
  <c r="AJ159" i="17" s="1"/>
  <c r="I22" i="69" s="1"/>
  <c r="V67" i="18"/>
  <c r="W130" i="18"/>
  <c r="V97" i="21"/>
  <c r="W62" i="21"/>
  <c r="S103" i="34"/>
  <c r="U103" i="34" s="1"/>
  <c r="W111" i="18"/>
  <c r="W112" i="18"/>
  <c r="W126" i="18"/>
  <c r="W110" i="18"/>
  <c r="X110" i="18" s="1"/>
  <c r="V131" i="18"/>
  <c r="V143" i="18"/>
  <c r="V60" i="18"/>
  <c r="V106" i="18"/>
  <c r="W131" i="18"/>
  <c r="W119" i="18"/>
  <c r="W104" i="18"/>
  <c r="W143" i="18"/>
  <c r="V95" i="18"/>
  <c r="V139" i="18"/>
  <c r="W60" i="18"/>
  <c r="W66" i="18"/>
  <c r="V98" i="18"/>
  <c r="W106" i="18"/>
  <c r="V129" i="18"/>
  <c r="V131" i="21"/>
  <c r="V50" i="21"/>
  <c r="V84" i="21"/>
  <c r="V116" i="21"/>
  <c r="V68" i="21"/>
  <c r="V102" i="21"/>
  <c r="V99" i="21"/>
  <c r="V101" i="21"/>
  <c r="V48" i="21"/>
  <c r="V72" i="21"/>
  <c r="V59" i="21"/>
  <c r="V76" i="21"/>
  <c r="W109" i="21"/>
  <c r="V96" i="21"/>
  <c r="V81" i="21"/>
  <c r="V64" i="21"/>
  <c r="V95" i="21"/>
  <c r="X95" i="21" s="1"/>
  <c r="V83" i="21"/>
  <c r="X83" i="21" s="1"/>
  <c r="T139" i="34"/>
  <c r="S135" i="34"/>
  <c r="U135" i="34" s="1"/>
  <c r="S91" i="34"/>
  <c r="U149" i="17"/>
  <c r="T141" i="17"/>
  <c r="V73" i="21"/>
  <c r="R45" i="27"/>
  <c r="AL137" i="27" s="1"/>
  <c r="K307" i="70" s="1"/>
  <c r="W140" i="18"/>
  <c r="W70" i="21"/>
  <c r="W107" i="21"/>
  <c r="W115" i="21"/>
  <c r="X115" i="21" s="1"/>
  <c r="T125" i="17"/>
  <c r="W137" i="18"/>
  <c r="W67" i="18"/>
  <c r="V130" i="18"/>
  <c r="V54" i="21"/>
  <c r="W84" i="18"/>
  <c r="V104" i="18"/>
  <c r="W95" i="18"/>
  <c r="W102" i="18"/>
  <c r="V103" i="18"/>
  <c r="W63" i="18"/>
  <c r="V88" i="18"/>
  <c r="W127" i="18"/>
  <c r="V120" i="18"/>
  <c r="V105" i="18"/>
  <c r="W139" i="18"/>
  <c r="W117" i="18"/>
  <c r="V66" i="18"/>
  <c r="W98" i="18"/>
  <c r="V116" i="18"/>
  <c r="V85" i="18"/>
  <c r="X85" i="18" s="1"/>
  <c r="W89" i="18"/>
  <c r="X89" i="18" s="1"/>
  <c r="W131" i="21"/>
  <c r="W50" i="21"/>
  <c r="AM161" i="21" s="1"/>
  <c r="K76" i="70" s="1"/>
  <c r="W84" i="21"/>
  <c r="W116" i="21"/>
  <c r="W68" i="21"/>
  <c r="W102" i="21"/>
  <c r="W99" i="21"/>
  <c r="W101" i="21"/>
  <c r="W48" i="21"/>
  <c r="W72" i="21"/>
  <c r="W59" i="21"/>
  <c r="W76" i="21"/>
  <c r="V109" i="21"/>
  <c r="W96" i="21"/>
  <c r="W81" i="21"/>
  <c r="W64" i="21"/>
  <c r="V57" i="21"/>
  <c r="V63" i="21"/>
  <c r="X63" i="21" s="1"/>
  <c r="S139" i="34"/>
  <c r="S107" i="34"/>
  <c r="T91" i="34"/>
  <c r="U141" i="17"/>
  <c r="T93" i="17"/>
  <c r="W118" i="21"/>
  <c r="V105" i="21"/>
  <c r="U85" i="17"/>
  <c r="V79" i="18"/>
  <c r="V126" i="18"/>
  <c r="V118" i="21"/>
  <c r="W113" i="21"/>
  <c r="W106" i="21"/>
  <c r="W108" i="21"/>
  <c r="T117" i="17"/>
  <c r="W83" i="18"/>
  <c r="W103" i="18"/>
  <c r="V63" i="18"/>
  <c r="W88" i="18"/>
  <c r="V127" i="18"/>
  <c r="W120" i="18"/>
  <c r="W105" i="18"/>
  <c r="V141" i="18"/>
  <c r="V117" i="18"/>
  <c r="V75" i="18"/>
  <c r="W71" i="18"/>
  <c r="W116" i="18"/>
  <c r="V72" i="18"/>
  <c r="X72" i="18" s="1"/>
  <c r="V113" i="18"/>
  <c r="X113" i="18" s="1"/>
  <c r="V98" i="21"/>
  <c r="V82" i="21"/>
  <c r="V66" i="21"/>
  <c r="V127" i="21"/>
  <c r="V123" i="21"/>
  <c r="V110" i="21"/>
  <c r="V77" i="21"/>
  <c r="V117" i="21"/>
  <c r="V69" i="21"/>
  <c r="W130" i="21"/>
  <c r="V78" i="21"/>
  <c r="V91" i="21"/>
  <c r="V104" i="21"/>
  <c r="V122" i="21"/>
  <c r="V47" i="21"/>
  <c r="W129" i="21"/>
  <c r="W57" i="21"/>
  <c r="T107" i="34"/>
  <c r="S123" i="34"/>
  <c r="S79" i="34"/>
  <c r="U79" i="34" s="1"/>
  <c r="U93" i="17"/>
  <c r="V137" i="18"/>
  <c r="V59" i="18"/>
  <c r="AJ151" i="18" s="1"/>
  <c r="W92" i="18"/>
  <c r="W100" i="21"/>
  <c r="W73" i="21"/>
  <c r="V99" i="18"/>
  <c r="V83" i="18"/>
  <c r="V135" i="18"/>
  <c r="V87" i="18"/>
  <c r="V123" i="18"/>
  <c r="V115" i="18"/>
  <c r="V124" i="18"/>
  <c r="W141" i="18"/>
  <c r="V101" i="18"/>
  <c r="W75" i="18"/>
  <c r="V71" i="18"/>
  <c r="V132" i="18"/>
  <c r="X132" i="18" s="1"/>
  <c r="V81" i="18"/>
  <c r="X81" i="18" s="1"/>
  <c r="W61" i="18"/>
  <c r="X61" i="18" s="1"/>
  <c r="W98" i="21"/>
  <c r="W82" i="21"/>
  <c r="W66" i="21"/>
  <c r="W127" i="21"/>
  <c r="W123" i="21"/>
  <c r="W110" i="21"/>
  <c r="W77" i="21"/>
  <c r="W117" i="21"/>
  <c r="W69" i="21"/>
  <c r="V130" i="21"/>
  <c r="W78" i="21"/>
  <c r="W91" i="21"/>
  <c r="W104" i="21"/>
  <c r="W122" i="21"/>
  <c r="W47" i="21"/>
  <c r="V129" i="21"/>
  <c r="V51" i="21"/>
  <c r="X51" i="21" s="1"/>
  <c r="S45" i="25"/>
  <c r="AH143" i="25" s="1"/>
  <c r="J233" i="70" s="1"/>
  <c r="T123" i="34"/>
  <c r="T137" i="34"/>
  <c r="U137" i="34" s="1"/>
  <c r="T85" i="17"/>
  <c r="T73" i="17"/>
  <c r="AI159" i="17" s="1"/>
  <c r="H22" i="69" s="1"/>
  <c r="V46" i="21"/>
  <c r="AL138" i="21" s="1"/>
  <c r="J53" i="70" s="1"/>
  <c r="W46" i="21"/>
  <c r="AM138" i="21" s="1"/>
  <c r="K53" i="70" s="1"/>
  <c r="X246" i="11"/>
  <c r="X161" i="11"/>
  <c r="X186" i="11"/>
  <c r="X60" i="11"/>
  <c r="X105" i="11"/>
  <c r="X123" i="11"/>
  <c r="X237" i="11"/>
  <c r="Y237" i="11"/>
  <c r="X224" i="11"/>
  <c r="X74" i="11"/>
  <c r="X249" i="11"/>
  <c r="Y249" i="11"/>
  <c r="X61" i="11"/>
  <c r="X207" i="11"/>
  <c r="X259" i="11"/>
  <c r="X25" i="11"/>
  <c r="X244" i="11"/>
  <c r="X168" i="11"/>
  <c r="X38" i="11"/>
  <c r="X270" i="11"/>
  <c r="X263" i="11"/>
  <c r="X243" i="11"/>
  <c r="X228" i="11"/>
  <c r="X65" i="11"/>
  <c r="X149" i="11"/>
  <c r="Y149" i="11"/>
  <c r="X287" i="11"/>
  <c r="X63" i="11"/>
  <c r="X195" i="11"/>
  <c r="X311" i="11"/>
  <c r="X33" i="11"/>
  <c r="X182" i="11"/>
  <c r="Y182" i="11"/>
  <c r="X247" i="11"/>
  <c r="X24" i="11"/>
  <c r="X72" i="11"/>
  <c r="X185" i="11"/>
  <c r="Y185" i="11"/>
  <c r="X117" i="11"/>
  <c r="Y117" i="11"/>
  <c r="X35" i="11"/>
  <c r="X59" i="11"/>
  <c r="X190" i="11"/>
  <c r="X95" i="11"/>
  <c r="X112" i="11"/>
  <c r="X153" i="11"/>
  <c r="X217" i="11"/>
  <c r="X309" i="11"/>
  <c r="X44" i="11"/>
  <c r="X177" i="11"/>
  <c r="X208" i="11"/>
  <c r="X172" i="11"/>
  <c r="X260" i="11"/>
  <c r="X290" i="11"/>
  <c r="X251" i="11"/>
  <c r="X163" i="11"/>
  <c r="X125" i="11"/>
  <c r="X226" i="11"/>
  <c r="X215" i="11"/>
  <c r="Y215" i="11"/>
  <c r="X241" i="11"/>
  <c r="X62" i="11"/>
  <c r="X135" i="11"/>
  <c r="X212" i="11"/>
  <c r="X176" i="11"/>
  <c r="X266" i="11"/>
  <c r="X23" i="11"/>
  <c r="Y47" i="11"/>
  <c r="X47" i="11"/>
  <c r="X152" i="11"/>
  <c r="Y152" i="11"/>
  <c r="Y116" i="11"/>
  <c r="X116" i="11"/>
  <c r="X50" i="11"/>
  <c r="X204" i="11"/>
  <c r="X48" i="11"/>
  <c r="X239" i="11"/>
  <c r="Y239" i="11"/>
  <c r="X293" i="11"/>
  <c r="X269" i="11"/>
  <c r="X102" i="11"/>
  <c r="X255" i="11"/>
  <c r="Y255" i="11"/>
  <c r="X144" i="11"/>
  <c r="X88" i="11"/>
  <c r="X189" i="11"/>
  <c r="X258" i="11"/>
  <c r="X45" i="11"/>
  <c r="X264" i="11"/>
  <c r="X107" i="11"/>
  <c r="X304" i="11"/>
  <c r="X211" i="11"/>
  <c r="Y211" i="11"/>
  <c r="X310" i="11"/>
  <c r="X154" i="11"/>
  <c r="X130" i="11"/>
  <c r="X253" i="11"/>
  <c r="X233" i="11"/>
  <c r="X67" i="11"/>
  <c r="X83" i="11"/>
  <c r="Y159" i="11"/>
  <c r="X159" i="11"/>
  <c r="X121" i="11"/>
  <c r="X170" i="11"/>
  <c r="X184" i="11"/>
  <c r="X28" i="11"/>
  <c r="X138" i="11"/>
  <c r="X229" i="11"/>
  <c r="X230" i="11"/>
  <c r="Y230" i="11"/>
  <c r="X85" i="11"/>
  <c r="X174" i="11"/>
  <c r="X256" i="11"/>
  <c r="X173" i="11"/>
  <c r="Y173" i="11"/>
  <c r="X245" i="11"/>
  <c r="Y245" i="11"/>
  <c r="X70" i="11"/>
  <c r="X115" i="11"/>
  <c r="X308" i="11"/>
  <c r="X305" i="11"/>
  <c r="X31" i="11"/>
  <c r="X167" i="11"/>
  <c r="X198" i="11"/>
  <c r="X282" i="11"/>
  <c r="X299" i="11"/>
  <c r="X32" i="11"/>
  <c r="X80" i="11"/>
  <c r="X200" i="11"/>
  <c r="X180" i="11"/>
  <c r="X236" i="11"/>
  <c r="X118" i="11"/>
  <c r="X203" i="11"/>
  <c r="X222" i="11"/>
  <c r="X110" i="11"/>
  <c r="X181" i="11"/>
  <c r="Y181" i="11"/>
  <c r="X143" i="11"/>
  <c r="X297" i="11"/>
  <c r="Y297" i="11"/>
  <c r="X261" i="11"/>
  <c r="X162" i="11"/>
  <c r="X201" i="11"/>
  <c r="X27" i="11"/>
  <c r="X43" i="11"/>
  <c r="X128" i="11"/>
  <c r="X206" i="11"/>
  <c r="X103" i="11"/>
  <c r="X250" i="11"/>
  <c r="X232" i="11"/>
  <c r="X252" i="11"/>
  <c r="X157" i="11"/>
  <c r="X192" i="11"/>
  <c r="X113" i="11"/>
  <c r="X274" i="11"/>
  <c r="Y274" i="11"/>
  <c r="X296" i="11"/>
  <c r="X26" i="11"/>
  <c r="X286" i="11"/>
  <c r="Y286" i="11"/>
  <c r="X133" i="11"/>
  <c r="X179" i="11"/>
  <c r="X106" i="11"/>
  <c r="X141" i="11"/>
  <c r="Y141" i="11"/>
  <c r="X124" i="11"/>
  <c r="X46" i="11"/>
  <c r="X150" i="11"/>
  <c r="X90" i="11"/>
  <c r="X223" i="11"/>
  <c r="X284" i="11"/>
  <c r="Y284" i="11"/>
  <c r="X314" i="11"/>
  <c r="X202" i="11"/>
  <c r="X199" i="11"/>
  <c r="X71" i="11"/>
  <c r="Y119" i="11"/>
  <c r="X119" i="11"/>
  <c r="X99" i="11"/>
  <c r="X234" i="11"/>
  <c r="X93" i="11"/>
  <c r="X82" i="11"/>
  <c r="X94" i="11"/>
  <c r="X56" i="11"/>
  <c r="X278" i="11"/>
  <c r="X307" i="11"/>
  <c r="Y307" i="11"/>
  <c r="AT58" i="18"/>
  <c r="M2314" i="79" s="1"/>
  <c r="N2314" i="79" s="1"/>
  <c r="X75" i="11"/>
  <c r="X175" i="11"/>
  <c r="X291" i="11"/>
  <c r="X220" i="11"/>
  <c r="X96" i="11"/>
  <c r="X294" i="11"/>
  <c r="Y68" i="11"/>
  <c r="X68" i="11"/>
  <c r="X131" i="11"/>
  <c r="X210" i="11"/>
  <c r="X265" i="11"/>
  <c r="Y265" i="11"/>
  <c r="X240" i="11"/>
  <c r="Y240" i="11"/>
  <c r="X49" i="11"/>
  <c r="X34" i="11"/>
  <c r="X193" i="11"/>
  <c r="X242" i="11"/>
  <c r="X86" i="11"/>
  <c r="X225" i="11"/>
  <c r="X57" i="11"/>
  <c r="X100" i="11"/>
  <c r="X164" i="11"/>
  <c r="X272" i="11"/>
  <c r="X254" i="11"/>
  <c r="X238" i="11"/>
  <c r="X216" i="11"/>
  <c r="Y216" i="11"/>
  <c r="X52" i="11"/>
  <c r="X76" i="11"/>
  <c r="X146" i="11"/>
  <c r="X156" i="11"/>
  <c r="X205" i="11"/>
  <c r="X298" i="11"/>
  <c r="X219" i="11"/>
  <c r="X300" i="11"/>
  <c r="X120" i="11"/>
  <c r="Y22" i="11"/>
  <c r="X22" i="11"/>
  <c r="X53" i="11"/>
  <c r="X69" i="11"/>
  <c r="X89" i="11"/>
  <c r="X114" i="11"/>
  <c r="X292" i="11"/>
  <c r="X279" i="11"/>
  <c r="X301" i="11"/>
  <c r="X81" i="11"/>
  <c r="X166" i="11"/>
  <c r="X235" i="11"/>
  <c r="X111" i="11"/>
  <c r="X30" i="11"/>
  <c r="X54" i="11"/>
  <c r="X104" i="11"/>
  <c r="X209" i="11"/>
  <c r="X41" i="11"/>
  <c r="X283" i="11"/>
  <c r="X126" i="11"/>
  <c r="Y151" i="11"/>
  <c r="X151" i="11"/>
  <c r="X137" i="11"/>
  <c r="X129" i="11"/>
  <c r="X178" i="11"/>
  <c r="X267" i="11"/>
  <c r="X231" i="11"/>
  <c r="X73" i="11"/>
  <c r="X140" i="11"/>
  <c r="X281" i="11"/>
  <c r="X147" i="11"/>
  <c r="X295" i="11"/>
  <c r="Y295" i="11"/>
  <c r="X276" i="11"/>
  <c r="X275" i="11"/>
  <c r="X84" i="11"/>
  <c r="X58" i="11"/>
  <c r="X51" i="11"/>
  <c r="X87" i="11"/>
  <c r="X136" i="11"/>
  <c r="X285" i="11"/>
  <c r="X36" i="11"/>
  <c r="X313" i="11"/>
  <c r="X29" i="11"/>
  <c r="X77" i="11"/>
  <c r="X194" i="11"/>
  <c r="X191" i="11"/>
  <c r="X303" i="11"/>
  <c r="X221" i="11"/>
  <c r="X66" i="11"/>
  <c r="X262" i="11"/>
  <c r="X78" i="11"/>
  <c r="X165" i="11"/>
  <c r="X196" i="11"/>
  <c r="X98" i="11"/>
  <c r="X127" i="11"/>
  <c r="X160" i="11"/>
  <c r="X101" i="11"/>
  <c r="X277" i="11"/>
  <c r="X42" i="11"/>
  <c r="Y55" i="11"/>
  <c r="X55" i="11"/>
  <c r="X79" i="11"/>
  <c r="X214" i="11"/>
  <c r="X145" i="11"/>
  <c r="X273" i="11"/>
  <c r="Y273" i="11"/>
  <c r="X248" i="11"/>
  <c r="X312" i="11"/>
  <c r="X280" i="11"/>
  <c r="X142" i="11"/>
  <c r="Y142" i="11"/>
  <c r="X134" i="11"/>
  <c r="X40" i="11"/>
  <c r="X122" i="11"/>
  <c r="Y122" i="11"/>
  <c r="X92" i="11"/>
  <c r="X109" i="11"/>
  <c r="X315" i="11"/>
  <c r="X37" i="11"/>
  <c r="X148" i="11"/>
  <c r="X97" i="11"/>
  <c r="X158" i="11"/>
  <c r="Y158" i="11"/>
  <c r="X213" i="11"/>
  <c r="X306" i="11"/>
  <c r="Y306" i="11"/>
  <c r="X171" i="11"/>
  <c r="Y171" i="11"/>
  <c r="X257" i="11"/>
  <c r="X218" i="11"/>
  <c r="X155" i="11"/>
  <c r="X188" i="11"/>
  <c r="Y188" i="11"/>
  <c r="X288" i="11"/>
  <c r="X39" i="11"/>
  <c r="X183" i="11"/>
  <c r="X91" i="11"/>
  <c r="Y108" i="11"/>
  <c r="X108" i="11"/>
  <c r="X302" i="11"/>
  <c r="X289" i="11"/>
  <c r="Y289" i="11"/>
  <c r="X271" i="11"/>
  <c r="Y271" i="11"/>
  <c r="X268" i="11"/>
  <c r="X187" i="11"/>
  <c r="X132" i="11"/>
  <c r="Y64" i="11"/>
  <c r="X64" i="11"/>
  <c r="X139" i="11"/>
  <c r="X169" i="11"/>
  <c r="X197" i="11"/>
  <c r="X227" i="11"/>
  <c r="CG72" i="10"/>
  <c r="J76" i="36"/>
  <c r="CG44" i="10"/>
  <c r="J48" i="36"/>
  <c r="CG32" i="10"/>
  <c r="J36" i="36"/>
  <c r="CG56" i="10"/>
  <c r="J60" i="36"/>
  <c r="CG24" i="10"/>
  <c r="J28" i="36"/>
  <c r="CG36" i="10"/>
  <c r="J40" i="36"/>
  <c r="CG64" i="10"/>
  <c r="J68" i="36"/>
  <c r="CG59" i="10"/>
  <c r="CG95" i="10"/>
  <c r="CG93" i="10"/>
  <c r="CG79" i="10"/>
  <c r="CG81" i="10"/>
  <c r="CG105" i="10"/>
  <c r="CG49" i="10"/>
  <c r="CG61" i="10"/>
  <c r="CG82" i="10"/>
  <c r="CG86" i="10"/>
  <c r="CG71" i="10"/>
  <c r="CG101" i="10"/>
  <c r="CG77" i="10"/>
  <c r="CG26" i="10"/>
  <c r="CG103" i="10"/>
  <c r="CG29" i="10"/>
  <c r="CG111" i="10"/>
  <c r="CG70" i="10"/>
  <c r="CG46" i="10"/>
  <c r="CG106" i="10"/>
  <c r="CG30" i="10"/>
  <c r="CG66" i="10"/>
  <c r="CG109" i="10"/>
  <c r="CG25" i="10"/>
  <c r="CG67" i="10"/>
  <c r="CG27" i="10"/>
  <c r="CG87" i="10"/>
  <c r="CG35" i="10"/>
  <c r="CG107" i="10"/>
  <c r="CG43" i="10"/>
  <c r="CG89" i="10"/>
  <c r="CG37" i="10"/>
  <c r="CG54" i="10"/>
  <c r="CG63" i="10"/>
  <c r="CG38" i="10"/>
  <c r="CG73" i="10"/>
  <c r="CG75" i="10"/>
  <c r="CG99" i="10"/>
  <c r="CG55" i="10"/>
  <c r="CG74" i="10"/>
  <c r="CG102" i="10"/>
  <c r="CG91" i="10"/>
  <c r="CG39" i="10"/>
  <c r="CG47" i="10"/>
  <c r="CG57" i="10"/>
  <c r="CG21" i="10"/>
  <c r="CH21" i="10" s="1"/>
  <c r="CG98" i="10"/>
  <c r="CG31" i="10"/>
  <c r="CG42" i="10"/>
  <c r="CG62" i="10"/>
  <c r="CG34" i="10"/>
  <c r="CG53" i="10"/>
  <c r="CG90" i="10"/>
  <c r="CG45" i="10"/>
  <c r="CG78" i="10"/>
  <c r="CG69" i="10"/>
  <c r="CG22" i="10"/>
  <c r="CG65" i="10"/>
  <c r="CG97" i="10"/>
  <c r="CG23" i="10"/>
  <c r="CG50" i="10"/>
  <c r="CG83" i="10"/>
  <c r="CG41" i="10"/>
  <c r="CG85" i="10"/>
  <c r="CG94" i="10"/>
  <c r="CG58" i="10"/>
  <c r="CG33" i="10"/>
  <c r="CG110" i="10"/>
  <c r="CG48" i="10"/>
  <c r="CG84" i="10"/>
  <c r="CG96" i="10"/>
  <c r="CG51" i="10"/>
  <c r="CG80" i="10"/>
  <c r="CG52" i="10"/>
  <c r="CG40" i="10"/>
  <c r="CG104" i="10"/>
  <c r="CG92" i="10"/>
  <c r="CG28" i="10"/>
  <c r="CG76" i="10"/>
  <c r="CG108" i="10"/>
  <c r="CG60" i="10"/>
  <c r="CG100" i="10"/>
  <c r="CG68" i="10"/>
  <c r="CG88" i="10"/>
  <c r="F39" i="78" l="1"/>
  <c r="V74" i="58"/>
  <c r="AF148" i="58"/>
  <c r="I130" i="71" s="1"/>
  <c r="AF146" i="58"/>
  <c r="I128" i="71" s="1"/>
  <c r="AG148" i="58"/>
  <c r="J130" i="71" s="1"/>
  <c r="AG146" i="58"/>
  <c r="J128" i="71" s="1"/>
  <c r="AF178" i="58"/>
  <c r="I160" i="71" s="1"/>
  <c r="F41" i="78"/>
  <c r="I26" i="72"/>
  <c r="I28" i="72"/>
  <c r="I25" i="72"/>
  <c r="I23" i="72"/>
  <c r="I22" i="72"/>
  <c r="I21" i="72"/>
  <c r="E45" i="78"/>
  <c r="D45" i="78"/>
  <c r="AN165" i="67"/>
  <c r="H98" i="71" s="1"/>
  <c r="AN167" i="67"/>
  <c r="H100" i="71" s="1"/>
  <c r="AN162" i="67"/>
  <c r="H95" i="71" s="1"/>
  <c r="AN164" i="67"/>
  <c r="H97" i="71" s="1"/>
  <c r="AM132" i="31"/>
  <c r="L379" i="70" s="1"/>
  <c r="AM130" i="31"/>
  <c r="L377" i="70" s="1"/>
  <c r="AM145" i="30"/>
  <c r="L343" i="70" s="1"/>
  <c r="AM143" i="30"/>
  <c r="L341" i="70" s="1"/>
  <c r="F24" i="78"/>
  <c r="AK140" i="28"/>
  <c r="K452" i="70" s="1"/>
  <c r="F25" i="78"/>
  <c r="AJ141" i="28"/>
  <c r="J453" i="70" s="1"/>
  <c r="AJ140" i="28"/>
  <c r="J452" i="70" s="1"/>
  <c r="AJ168" i="28"/>
  <c r="J480" i="70" s="1"/>
  <c r="AK168" i="28"/>
  <c r="K480" i="70" s="1"/>
  <c r="AK165" i="28"/>
  <c r="K477" i="70" s="1"/>
  <c r="AJ165" i="28"/>
  <c r="J477" i="70" s="1"/>
  <c r="AK141" i="28"/>
  <c r="K453" i="70" s="1"/>
  <c r="D28" i="78"/>
  <c r="E28" i="78"/>
  <c r="AI144" i="25"/>
  <c r="K234" i="70" s="1"/>
  <c r="AI143" i="25"/>
  <c r="K233" i="70" s="1"/>
  <c r="AG144" i="25"/>
  <c r="I234" i="70" s="1"/>
  <c r="AG143" i="25"/>
  <c r="I233" i="70" s="1"/>
  <c r="F18" i="78"/>
  <c r="AG167" i="24"/>
  <c r="K214" i="70" s="1"/>
  <c r="AG166" i="24"/>
  <c r="K213" i="70" s="1"/>
  <c r="AG158" i="24"/>
  <c r="K205" i="70" s="1"/>
  <c r="AG156" i="24"/>
  <c r="K203" i="70" s="1"/>
  <c r="AF155" i="24"/>
  <c r="J202" i="70" s="1"/>
  <c r="AF153" i="24"/>
  <c r="J200" i="70" s="1"/>
  <c r="V78" i="24"/>
  <c r="AH176" i="24" s="1"/>
  <c r="L223" i="70" s="1"/>
  <c r="AN188" i="23"/>
  <c r="I193" i="70" s="1"/>
  <c r="G27" i="72" s="1"/>
  <c r="I27" i="72" s="1"/>
  <c r="D30" i="78"/>
  <c r="AN161" i="23"/>
  <c r="I166" i="70" s="1"/>
  <c r="AN160" i="23"/>
  <c r="I165" i="70" s="1"/>
  <c r="AN159" i="23"/>
  <c r="I164" i="70" s="1"/>
  <c r="AM161" i="34"/>
  <c r="K125" i="70" s="1"/>
  <c r="F29" i="78"/>
  <c r="AL163" i="34"/>
  <c r="J127" i="70" s="1"/>
  <c r="AM184" i="34"/>
  <c r="K148" i="70" s="1"/>
  <c r="AL178" i="34"/>
  <c r="J142" i="70" s="1"/>
  <c r="AM178" i="34"/>
  <c r="K142" i="70" s="1"/>
  <c r="U69" i="34"/>
  <c r="AO145" i="22"/>
  <c r="L98" i="70" s="1"/>
  <c r="AO169" i="22"/>
  <c r="L122" i="70" s="1"/>
  <c r="AO154" i="22"/>
  <c r="L107" i="70" s="1"/>
  <c r="AO136" i="22"/>
  <c r="L89" i="70" s="1"/>
  <c r="AO139" i="22"/>
  <c r="L92" i="70" s="1"/>
  <c r="AM152" i="21"/>
  <c r="K67" i="70" s="1"/>
  <c r="AM151" i="21"/>
  <c r="K66" i="70" s="1"/>
  <c r="AL152" i="21"/>
  <c r="J67" i="70" s="1"/>
  <c r="AL151" i="21"/>
  <c r="J66" i="70" s="1"/>
  <c r="I24" i="72"/>
  <c r="AL173" i="21"/>
  <c r="J88" i="70" s="1"/>
  <c r="AM173" i="21"/>
  <c r="K88" i="70" s="1"/>
  <c r="AL161" i="21"/>
  <c r="J76" i="70" s="1"/>
  <c r="AM139" i="21"/>
  <c r="K54" i="70" s="1"/>
  <c r="AM140" i="21"/>
  <c r="K55" i="70" s="1"/>
  <c r="AL139" i="21"/>
  <c r="J54" i="70" s="1"/>
  <c r="AL140" i="21"/>
  <c r="J55" i="70" s="1"/>
  <c r="AO158" i="19"/>
  <c r="L38" i="70" s="1"/>
  <c r="AO159" i="19"/>
  <c r="L39" i="70" s="1"/>
  <c r="AO155" i="19"/>
  <c r="L35" i="70" s="1"/>
  <c r="AO141" i="19"/>
  <c r="L21" i="70" s="1"/>
  <c r="AO140" i="19"/>
  <c r="L20" i="70" s="1"/>
  <c r="AO171" i="19"/>
  <c r="L51" i="70" s="1"/>
  <c r="AO137" i="19"/>
  <c r="L17" i="70" s="1"/>
  <c r="S94" i="13"/>
  <c r="R91" i="37" s="1"/>
  <c r="S52" i="13"/>
  <c r="R49" i="37" s="1"/>
  <c r="S36" i="13"/>
  <c r="R33" i="37" s="1"/>
  <c r="S53" i="13"/>
  <c r="R50" i="37" s="1"/>
  <c r="S74" i="13"/>
  <c r="R71" i="37" s="1"/>
  <c r="S63" i="13"/>
  <c r="R60" i="37" s="1"/>
  <c r="S90" i="13"/>
  <c r="R87" i="37" s="1"/>
  <c r="S29" i="13"/>
  <c r="R26" i="37" s="1"/>
  <c r="S88" i="13"/>
  <c r="R85" i="37" s="1"/>
  <c r="S78" i="13"/>
  <c r="R75" i="37" s="1"/>
  <c r="S51" i="13"/>
  <c r="R48" i="37" s="1"/>
  <c r="S54" i="13"/>
  <c r="R51" i="37" s="1"/>
  <c r="S97" i="13"/>
  <c r="R94" i="37" s="1"/>
  <c r="S44" i="64"/>
  <c r="AK136" i="64" s="1"/>
  <c r="J377" i="71" s="1"/>
  <c r="M6517" i="79"/>
  <c r="N6517" i="79" s="1"/>
  <c r="R44" i="64"/>
  <c r="M6429" i="79"/>
  <c r="N6429" i="79" s="1"/>
  <c r="R45" i="63"/>
  <c r="AJ143" i="63" s="1"/>
  <c r="I347" i="71" s="1"/>
  <c r="M6254" i="79"/>
  <c r="N6254" i="79" s="1"/>
  <c r="M6341" i="79"/>
  <c r="N6341" i="79" s="1"/>
  <c r="S45" i="63"/>
  <c r="AK143" i="63" s="1"/>
  <c r="J347" i="71" s="1"/>
  <c r="M5266" i="79"/>
  <c r="N5266" i="79" s="1"/>
  <c r="T64" i="58"/>
  <c r="AF145" i="58" s="1"/>
  <c r="I127" i="71" s="1"/>
  <c r="M5339" i="79"/>
  <c r="N5339" i="79" s="1"/>
  <c r="U64" i="58"/>
  <c r="H17" i="72"/>
  <c r="AS66" i="67"/>
  <c r="AU66" i="67" s="1"/>
  <c r="AT66" i="67"/>
  <c r="AV66" i="67" s="1"/>
  <c r="M4590" i="79"/>
  <c r="N4590" i="79" s="1"/>
  <c r="R44" i="29"/>
  <c r="AJ137" i="29" s="1"/>
  <c r="J486" i="70" s="1"/>
  <c r="M4678" i="79"/>
  <c r="N4678" i="79" s="1"/>
  <c r="S44" i="29"/>
  <c r="M4414" i="79"/>
  <c r="N4414" i="79" s="1"/>
  <c r="R45" i="28"/>
  <c r="AJ138" i="28" s="1"/>
  <c r="J450" i="70" s="1"/>
  <c r="M4502" i="79"/>
  <c r="N4502" i="79" s="1"/>
  <c r="S45" i="28"/>
  <c r="M3246" i="79"/>
  <c r="N3246" i="79" s="1"/>
  <c r="T71" i="24"/>
  <c r="AF152" i="24" s="1"/>
  <c r="J199" i="70" s="1"/>
  <c r="M3319" i="79"/>
  <c r="N3319" i="79" s="1"/>
  <c r="U71" i="24"/>
  <c r="AS66" i="23"/>
  <c r="AU66" i="23" s="1"/>
  <c r="AT66" i="23"/>
  <c r="AV66" i="23" s="1"/>
  <c r="S64" i="13"/>
  <c r="R61" i="37" s="1"/>
  <c r="S92" i="13"/>
  <c r="R89" i="37" s="1"/>
  <c r="S57" i="13"/>
  <c r="R54" i="37" s="1"/>
  <c r="S69" i="13"/>
  <c r="R66" i="37" s="1"/>
  <c r="S43" i="13"/>
  <c r="R40" i="37" s="1"/>
  <c r="S32" i="13"/>
  <c r="R29" i="37" s="1"/>
  <c r="S41" i="13"/>
  <c r="R38" i="37" s="1"/>
  <c r="S86" i="13"/>
  <c r="R83" i="37" s="1"/>
  <c r="S59" i="13"/>
  <c r="R56" i="37" s="1"/>
  <c r="S75" i="13"/>
  <c r="R72" i="37" s="1"/>
  <c r="S56" i="13"/>
  <c r="R53" i="37" s="1"/>
  <c r="S70" i="13"/>
  <c r="R67" i="37" s="1"/>
  <c r="S80" i="13"/>
  <c r="R77" i="37" s="1"/>
  <c r="S77" i="13"/>
  <c r="R74" i="37" s="1"/>
  <c r="S100" i="13"/>
  <c r="R97" i="37" s="1"/>
  <c r="AM149" i="26"/>
  <c r="L269" i="70" s="1"/>
  <c r="AM151" i="26"/>
  <c r="L271" i="70" s="1"/>
  <c r="S83" i="13"/>
  <c r="R80" i="37" s="1"/>
  <c r="S26" i="13"/>
  <c r="R23" i="37" s="1"/>
  <c r="T117" i="29"/>
  <c r="S64" i="19"/>
  <c r="S25" i="13"/>
  <c r="R22" i="37" s="1"/>
  <c r="S45" i="13"/>
  <c r="R42" i="37" s="1"/>
  <c r="S31" i="13"/>
  <c r="R28" i="37" s="1"/>
  <c r="S105" i="13"/>
  <c r="R102" i="37" s="1"/>
  <c r="S95" i="13"/>
  <c r="R92" i="37" s="1"/>
  <c r="S60" i="13"/>
  <c r="R57" i="37" s="1"/>
  <c r="S79" i="13"/>
  <c r="R76" i="37" s="1"/>
  <c r="S71" i="13"/>
  <c r="R68" i="37" s="1"/>
  <c r="S66" i="13"/>
  <c r="R63" i="37" s="1"/>
  <c r="S106" i="13"/>
  <c r="R103" i="37" s="1"/>
  <c r="T132" i="28"/>
  <c r="V93" i="58"/>
  <c r="S96" i="19"/>
  <c r="S89" i="13"/>
  <c r="R86" i="37" s="1"/>
  <c r="S103" i="13"/>
  <c r="R100" i="37" s="1"/>
  <c r="S46" i="13"/>
  <c r="R43" i="37" s="1"/>
  <c r="S33" i="13"/>
  <c r="R30" i="37" s="1"/>
  <c r="S67" i="13"/>
  <c r="R64" i="37" s="1"/>
  <c r="T113" i="28"/>
  <c r="U86" i="34"/>
  <c r="T76" i="28"/>
  <c r="T122" i="28"/>
  <c r="V70" i="58"/>
  <c r="AH163" i="58" s="1"/>
  <c r="K145" i="71" s="1"/>
  <c r="V110" i="58"/>
  <c r="T51" i="28"/>
  <c r="T67" i="29"/>
  <c r="V107" i="24"/>
  <c r="V100" i="58"/>
  <c r="S91" i="19"/>
  <c r="T110" i="28"/>
  <c r="U106" i="34"/>
  <c r="V97" i="16"/>
  <c r="T79" i="28"/>
  <c r="V119" i="58"/>
  <c r="T127" i="29"/>
  <c r="T114" i="29"/>
  <c r="V113" i="58"/>
  <c r="T89" i="29"/>
  <c r="S22" i="13"/>
  <c r="R19" i="37" s="1"/>
  <c r="U150" i="34"/>
  <c r="S44" i="13"/>
  <c r="R41" i="37" s="1"/>
  <c r="U146" i="34"/>
  <c r="S67" i="19"/>
  <c r="T112" i="29"/>
  <c r="V106" i="24"/>
  <c r="T83" i="29"/>
  <c r="S113" i="19"/>
  <c r="T80" i="29"/>
  <c r="T74" i="29"/>
  <c r="U118" i="34"/>
  <c r="V102" i="58"/>
  <c r="T53" i="28"/>
  <c r="T72" i="29"/>
  <c r="T106" i="28"/>
  <c r="T84" i="28"/>
  <c r="T130" i="28"/>
  <c r="V121" i="58"/>
  <c r="V84" i="24"/>
  <c r="T87" i="29"/>
  <c r="V93" i="24"/>
  <c r="V80" i="24"/>
  <c r="U84" i="34"/>
  <c r="V50" i="16"/>
  <c r="S62" i="13"/>
  <c r="R59" i="37" s="1"/>
  <c r="S42" i="13"/>
  <c r="R39" i="37" s="1"/>
  <c r="S72" i="13"/>
  <c r="R69" i="37" s="1"/>
  <c r="S61" i="13"/>
  <c r="R58" i="37" s="1"/>
  <c r="S24" i="13"/>
  <c r="R21" i="37" s="1"/>
  <c r="S102" i="13"/>
  <c r="R99" i="37" s="1"/>
  <c r="T49" i="29"/>
  <c r="S85" i="13"/>
  <c r="R82" i="37" s="1"/>
  <c r="S38" i="13"/>
  <c r="R35" i="37" s="1"/>
  <c r="T90" i="29"/>
  <c r="S58" i="13"/>
  <c r="R55" i="37" s="1"/>
  <c r="S84" i="13"/>
  <c r="R81" i="37" s="1"/>
  <c r="S91" i="13"/>
  <c r="R88" i="37" s="1"/>
  <c r="S30" i="13"/>
  <c r="R27" i="37" s="1"/>
  <c r="S48" i="13"/>
  <c r="R45" i="37" s="1"/>
  <c r="T85" i="28"/>
  <c r="S39" i="13"/>
  <c r="R36" i="37" s="1"/>
  <c r="T118" i="29"/>
  <c r="S40" i="13"/>
  <c r="R37" i="37" s="1"/>
  <c r="S82" i="13"/>
  <c r="R79" i="37" s="1"/>
  <c r="S93" i="13"/>
  <c r="R90" i="37" s="1"/>
  <c r="U112" i="34"/>
  <c r="S87" i="13"/>
  <c r="R84" i="37" s="1"/>
  <c r="S96" i="13"/>
  <c r="R93" i="37" s="1"/>
  <c r="S37" i="13"/>
  <c r="R34" i="37" s="1"/>
  <c r="S55" i="13"/>
  <c r="R52" i="37" s="1"/>
  <c r="S65" i="13"/>
  <c r="R62" i="37" s="1"/>
  <c r="V140" i="17"/>
  <c r="S81" i="13"/>
  <c r="R78" i="37" s="1"/>
  <c r="S68" i="13"/>
  <c r="R65" i="37" s="1"/>
  <c r="S73" i="13"/>
  <c r="R70" i="37" s="1"/>
  <c r="S101" i="13"/>
  <c r="R98" i="37" s="1"/>
  <c r="S47" i="13"/>
  <c r="R44" i="37" s="1"/>
  <c r="S49" i="13"/>
  <c r="R46" i="37" s="1"/>
  <c r="S35" i="13"/>
  <c r="R32" i="37" s="1"/>
  <c r="S50" i="13"/>
  <c r="R47" i="37" s="1"/>
  <c r="S98" i="13"/>
  <c r="R95" i="37" s="1"/>
  <c r="U116" i="34"/>
  <c r="V128" i="24"/>
  <c r="T107" i="28"/>
  <c r="T67" i="28"/>
  <c r="T47" i="28"/>
  <c r="V125" i="58"/>
  <c r="V87" i="58"/>
  <c r="V108" i="58"/>
  <c r="T87" i="28"/>
  <c r="T104" i="28"/>
  <c r="U124" i="34"/>
  <c r="V81" i="24"/>
  <c r="T95" i="29"/>
  <c r="T123" i="28"/>
  <c r="T51" i="29"/>
  <c r="V69" i="58"/>
  <c r="AH160" i="58" s="1"/>
  <c r="K142" i="71" s="1"/>
  <c r="T61" i="28"/>
  <c r="T84" i="29"/>
  <c r="T121" i="29"/>
  <c r="S107" i="19"/>
  <c r="S59" i="19"/>
  <c r="V138" i="24"/>
  <c r="T114" i="28"/>
  <c r="T104" i="29"/>
  <c r="T98" i="28"/>
  <c r="V135" i="24"/>
  <c r="T98" i="29"/>
  <c r="T105" i="29"/>
  <c r="V104" i="58"/>
  <c r="T56" i="29"/>
  <c r="V88" i="58"/>
  <c r="T54" i="28"/>
  <c r="T69" i="29"/>
  <c r="T88" i="28"/>
  <c r="V114" i="58"/>
  <c r="V136" i="24"/>
  <c r="V117" i="58"/>
  <c r="T70" i="28"/>
  <c r="V92" i="24"/>
  <c r="T119" i="29"/>
  <c r="V67" i="58"/>
  <c r="AH154" i="58" s="1"/>
  <c r="K136" i="71" s="1"/>
  <c r="T94" i="28"/>
  <c r="V72" i="24"/>
  <c r="AH153" i="24" s="1"/>
  <c r="L200" i="70" s="1"/>
  <c r="T102" i="29"/>
  <c r="V123" i="24"/>
  <c r="V65" i="58"/>
  <c r="T77" i="29"/>
  <c r="T111" i="28"/>
  <c r="T46" i="29"/>
  <c r="AL167" i="29" s="1"/>
  <c r="L516" i="70" s="1"/>
  <c r="T116" i="29"/>
  <c r="V118" i="24"/>
  <c r="U136" i="34"/>
  <c r="V110" i="24"/>
  <c r="T55" i="29"/>
  <c r="T48" i="28"/>
  <c r="S97" i="19"/>
  <c r="U130" i="34"/>
  <c r="S104" i="19"/>
  <c r="V96" i="58"/>
  <c r="T86" i="28"/>
  <c r="T75" i="28"/>
  <c r="V98" i="58"/>
  <c r="T131" i="28"/>
  <c r="V129" i="58"/>
  <c r="U68" i="34"/>
  <c r="AN163" i="34" s="1"/>
  <c r="L127" i="70" s="1"/>
  <c r="S99" i="19"/>
  <c r="S76" i="13"/>
  <c r="R73" i="37" s="1"/>
  <c r="U70" i="34"/>
  <c r="AN169" i="34" s="1"/>
  <c r="L133" i="70" s="1"/>
  <c r="T97" i="29"/>
  <c r="T117" i="28"/>
  <c r="V94" i="24"/>
  <c r="V100" i="24"/>
  <c r="S128" i="19"/>
  <c r="V96" i="24"/>
  <c r="S99" i="13"/>
  <c r="R96" i="37" s="1"/>
  <c r="V82" i="58"/>
  <c r="V134" i="24"/>
  <c r="T58" i="28"/>
  <c r="V127" i="58"/>
  <c r="T60" i="28"/>
  <c r="T78" i="28"/>
  <c r="V130" i="58"/>
  <c r="T49" i="28"/>
  <c r="AL165" i="28" s="1"/>
  <c r="L477" i="70" s="1"/>
  <c r="T115" i="29"/>
  <c r="T68" i="29"/>
  <c r="V131" i="24"/>
  <c r="V90" i="24"/>
  <c r="T125" i="29"/>
  <c r="V83" i="24"/>
  <c r="V79" i="24"/>
  <c r="T126" i="29"/>
  <c r="T46" i="28"/>
  <c r="V114" i="24"/>
  <c r="T108" i="29"/>
  <c r="V133" i="24"/>
  <c r="S105" i="19"/>
  <c r="V76" i="58"/>
  <c r="T112" i="28"/>
  <c r="V136" i="58"/>
  <c r="T113" i="29"/>
  <c r="V115" i="24"/>
  <c r="U126" i="34"/>
  <c r="U134" i="34"/>
  <c r="U88" i="34"/>
  <c r="V107" i="58"/>
  <c r="T86" i="29"/>
  <c r="T91" i="29"/>
  <c r="T77" i="28"/>
  <c r="V97" i="24"/>
  <c r="T122" i="29"/>
  <c r="T109" i="28"/>
  <c r="T107" i="29"/>
  <c r="T75" i="29"/>
  <c r="T95" i="28"/>
  <c r="T83" i="28"/>
  <c r="T73" i="28"/>
  <c r="U72" i="34"/>
  <c r="S119" i="19"/>
  <c r="V84" i="17"/>
  <c r="T126" i="28"/>
  <c r="V81" i="58"/>
  <c r="V131" i="58"/>
  <c r="V130" i="24"/>
  <c r="T76" i="29"/>
  <c r="T115" i="28"/>
  <c r="T50" i="29"/>
  <c r="T100" i="28"/>
  <c r="T62" i="28"/>
  <c r="V85" i="58"/>
  <c r="V101" i="58"/>
  <c r="T99" i="28"/>
  <c r="T60" i="29"/>
  <c r="AG131" i="16"/>
  <c r="H18" i="69" s="1"/>
  <c r="T57" i="29"/>
  <c r="V119" i="24"/>
  <c r="V112" i="24"/>
  <c r="T93" i="29"/>
  <c r="T66" i="28"/>
  <c r="T69" i="28"/>
  <c r="T56" i="28"/>
  <c r="V99" i="24"/>
  <c r="V121" i="24"/>
  <c r="T59" i="29"/>
  <c r="T91" i="28"/>
  <c r="V73" i="58"/>
  <c r="AH172" i="58" s="1"/>
  <c r="K154" i="71" s="1"/>
  <c r="T59" i="28"/>
  <c r="T89" i="28"/>
  <c r="V87" i="24"/>
  <c r="V77" i="24"/>
  <c r="AH173" i="24" s="1"/>
  <c r="L220" i="70" s="1"/>
  <c r="T111" i="29"/>
  <c r="V128" i="58"/>
  <c r="V78" i="58"/>
  <c r="S34" i="13"/>
  <c r="R31" i="37" s="1"/>
  <c r="U80" i="34"/>
  <c r="AN166" i="34" s="1"/>
  <c r="L130" i="70" s="1"/>
  <c r="V80" i="58"/>
  <c r="V111" i="58"/>
  <c r="V108" i="24"/>
  <c r="V117" i="24"/>
  <c r="T47" i="29"/>
  <c r="V95" i="58"/>
  <c r="S83" i="19"/>
  <c r="T129" i="29"/>
  <c r="T78" i="29"/>
  <c r="V113" i="24"/>
  <c r="T92" i="29"/>
  <c r="S123" i="19"/>
  <c r="V71" i="58"/>
  <c r="AH166" i="58" s="1"/>
  <c r="K148" i="71" s="1"/>
  <c r="T53" i="29"/>
  <c r="V111" i="24"/>
  <c r="T103" i="29"/>
  <c r="T123" i="29"/>
  <c r="V126" i="24"/>
  <c r="V120" i="24"/>
  <c r="T52" i="28"/>
  <c r="T70" i="29"/>
  <c r="V97" i="58"/>
  <c r="V106" i="58"/>
  <c r="AO160" i="17"/>
  <c r="N23" i="69" s="1"/>
  <c r="T90" i="28"/>
  <c r="U120" i="34"/>
  <c r="V115" i="58"/>
  <c r="V124" i="58"/>
  <c r="S115" i="19"/>
  <c r="U76" i="34"/>
  <c r="AN184" i="34" s="1"/>
  <c r="L148" i="70" s="1"/>
  <c r="T66" i="29"/>
  <c r="T118" i="28"/>
  <c r="T48" i="29"/>
  <c r="V132" i="58"/>
  <c r="V84" i="58"/>
  <c r="V98" i="24"/>
  <c r="V141" i="24"/>
  <c r="T50" i="28"/>
  <c r="T82" i="28"/>
  <c r="T92" i="28"/>
  <c r="V103" i="24"/>
  <c r="V118" i="58"/>
  <c r="T71" i="29"/>
  <c r="S127" i="19"/>
  <c r="S56" i="63"/>
  <c r="M6352" i="79"/>
  <c r="N6352" i="79" s="1"/>
  <c r="S124" i="63"/>
  <c r="M6420" i="79"/>
  <c r="N6420" i="79" s="1"/>
  <c r="R55" i="63"/>
  <c r="M6264" i="79"/>
  <c r="N6264" i="79" s="1"/>
  <c r="R93" i="63"/>
  <c r="M6302" i="79"/>
  <c r="N6302" i="79" s="1"/>
  <c r="S132" i="63"/>
  <c r="M6428" i="79"/>
  <c r="N6428" i="79" s="1"/>
  <c r="R53" i="63"/>
  <c r="M6262" i="79"/>
  <c r="N6262" i="79" s="1"/>
  <c r="S78" i="64"/>
  <c r="M6551" i="79"/>
  <c r="N6551" i="79" s="1"/>
  <c r="R64" i="64"/>
  <c r="M6449" i="79"/>
  <c r="N6449" i="79" s="1"/>
  <c r="T75" i="24"/>
  <c r="AF166" i="24" s="1"/>
  <c r="J213" i="70" s="1"/>
  <c r="M3250" i="79"/>
  <c r="N3250" i="79" s="1"/>
  <c r="R124" i="63"/>
  <c r="M6333" i="79"/>
  <c r="N6333" i="79" s="1"/>
  <c r="S87" i="64"/>
  <c r="M6560" i="79"/>
  <c r="N6560" i="79" s="1"/>
  <c r="R55" i="64"/>
  <c r="M6440" i="79"/>
  <c r="N6440" i="79" s="1"/>
  <c r="S53" i="64"/>
  <c r="M6526" i="79"/>
  <c r="N6526" i="79" s="1"/>
  <c r="R69" i="63"/>
  <c r="M6278" i="79"/>
  <c r="N6278" i="79" s="1"/>
  <c r="R65" i="63"/>
  <c r="M6274" i="79"/>
  <c r="N6274" i="79" s="1"/>
  <c r="S53" i="63"/>
  <c r="M6349" i="79"/>
  <c r="N6349" i="79" s="1"/>
  <c r="S98" i="63"/>
  <c r="M6394" i="79"/>
  <c r="N6394" i="79" s="1"/>
  <c r="R115" i="64"/>
  <c r="M6500" i="79"/>
  <c r="N6500" i="79" s="1"/>
  <c r="R68" i="64"/>
  <c r="M6453" i="79"/>
  <c r="N6453" i="79" s="1"/>
  <c r="T94" i="58"/>
  <c r="V94" i="58" s="1"/>
  <c r="M5296" i="79"/>
  <c r="N5296" i="79" s="1"/>
  <c r="R81" i="29"/>
  <c r="T81" i="29" s="1"/>
  <c r="M4627" i="79"/>
  <c r="N4627" i="79" s="1"/>
  <c r="R124" i="28"/>
  <c r="T124" i="28" s="1"/>
  <c r="M4493" i="79"/>
  <c r="N4493" i="79" s="1"/>
  <c r="S50" i="63"/>
  <c r="M6346" i="79"/>
  <c r="N6346" i="79" s="1"/>
  <c r="S124" i="64"/>
  <c r="M6597" i="79"/>
  <c r="N6597" i="79" s="1"/>
  <c r="S98" i="64"/>
  <c r="M6571" i="79"/>
  <c r="N6571" i="79" s="1"/>
  <c r="S79" i="64"/>
  <c r="M6552" i="79"/>
  <c r="N6552" i="79" s="1"/>
  <c r="S113" i="64"/>
  <c r="M6586" i="79"/>
  <c r="N6586" i="79" s="1"/>
  <c r="S74" i="64"/>
  <c r="M6547" i="79"/>
  <c r="N6547" i="79" s="1"/>
  <c r="S51" i="64"/>
  <c r="M6524" i="79"/>
  <c r="N6524" i="79" s="1"/>
  <c r="S85" i="63"/>
  <c r="M6381" i="79"/>
  <c r="N6381" i="79" s="1"/>
  <c r="S56" i="64"/>
  <c r="M6529" i="79"/>
  <c r="N6529" i="79" s="1"/>
  <c r="R106" i="64"/>
  <c r="M6491" i="79"/>
  <c r="N6491" i="79" s="1"/>
  <c r="R59" i="64"/>
  <c r="M6444" i="79"/>
  <c r="N6444" i="79" s="1"/>
  <c r="R125" i="63"/>
  <c r="M6334" i="79"/>
  <c r="N6334" i="79" s="1"/>
  <c r="R57" i="28"/>
  <c r="T57" i="28" s="1"/>
  <c r="M4426" i="79"/>
  <c r="N4426" i="79" s="1"/>
  <c r="U132" i="24"/>
  <c r="V132" i="24" s="1"/>
  <c r="M3380" i="79"/>
  <c r="N3380" i="79" s="1"/>
  <c r="T142" i="24"/>
  <c r="V142" i="24" s="1"/>
  <c r="M3317" i="79"/>
  <c r="N3317" i="79" s="1"/>
  <c r="U83" i="58"/>
  <c r="V83" i="58" s="1"/>
  <c r="M5358" i="79"/>
  <c r="N5358" i="79" s="1"/>
  <c r="T122" i="58"/>
  <c r="V122" i="58" s="1"/>
  <c r="M5324" i="79"/>
  <c r="N5324" i="79" s="1"/>
  <c r="T144" i="34"/>
  <c r="M3071" i="79"/>
  <c r="N3071" i="79" s="1"/>
  <c r="T110" i="34"/>
  <c r="M3037" i="79"/>
  <c r="N3037" i="79" s="1"/>
  <c r="S114" i="64"/>
  <c r="M6587" i="79"/>
  <c r="N6587" i="79" s="1"/>
  <c r="R84" i="63"/>
  <c r="M6293" i="79"/>
  <c r="N6293" i="79" s="1"/>
  <c r="S120" i="64"/>
  <c r="M6593" i="79"/>
  <c r="N6593" i="79" s="1"/>
  <c r="S63" i="64"/>
  <c r="M6536" i="79"/>
  <c r="N6536" i="79" s="1"/>
  <c r="R125" i="64"/>
  <c r="M6510" i="79"/>
  <c r="N6510" i="79" s="1"/>
  <c r="S100" i="63"/>
  <c r="M6396" i="79"/>
  <c r="N6396" i="79" s="1"/>
  <c r="S92" i="63"/>
  <c r="M6388" i="79"/>
  <c r="N6388" i="79" s="1"/>
  <c r="S73" i="64"/>
  <c r="M6546" i="79"/>
  <c r="N6546" i="79" s="1"/>
  <c r="S72" i="64"/>
  <c r="M6545" i="79"/>
  <c r="N6545" i="79" s="1"/>
  <c r="S58" i="64"/>
  <c r="M6531" i="79"/>
  <c r="N6531" i="79" s="1"/>
  <c r="S112" i="64"/>
  <c r="M6585" i="79"/>
  <c r="N6585" i="79" s="1"/>
  <c r="S67" i="64"/>
  <c r="M6540" i="79"/>
  <c r="N6540" i="79" s="1"/>
  <c r="S117" i="63"/>
  <c r="M6413" i="79"/>
  <c r="N6413" i="79" s="1"/>
  <c r="S123" i="64"/>
  <c r="M6596" i="79"/>
  <c r="N6596" i="79" s="1"/>
  <c r="S94" i="64"/>
  <c r="M6567" i="79"/>
  <c r="N6567" i="79" s="1"/>
  <c r="R113" i="63"/>
  <c r="M6322" i="79"/>
  <c r="N6322" i="79" s="1"/>
  <c r="S111" i="64"/>
  <c r="M6584" i="79"/>
  <c r="N6584" i="79" s="1"/>
  <c r="R67" i="63"/>
  <c r="M6276" i="79"/>
  <c r="N6276" i="79" s="1"/>
  <c r="R108" i="63"/>
  <c r="M6317" i="79"/>
  <c r="N6317" i="79" s="1"/>
  <c r="R99" i="63"/>
  <c r="M6308" i="79"/>
  <c r="N6308" i="79" s="1"/>
  <c r="S103" i="64"/>
  <c r="M6576" i="79"/>
  <c r="N6576" i="79" s="1"/>
  <c r="R83" i="64"/>
  <c r="M6468" i="79"/>
  <c r="N6468" i="79" s="1"/>
  <c r="R127" i="28"/>
  <c r="T127" i="28" s="1"/>
  <c r="M4496" i="79"/>
  <c r="N4496" i="79" s="1"/>
  <c r="R45" i="64"/>
  <c r="AJ151" i="64" s="1"/>
  <c r="I392" i="71" s="1"/>
  <c r="M6430" i="79"/>
  <c r="N6430" i="79" s="1"/>
  <c r="R49" i="64"/>
  <c r="M6434" i="79"/>
  <c r="N6434" i="79" s="1"/>
  <c r="S100" i="64"/>
  <c r="M6573" i="79"/>
  <c r="N6573" i="79" s="1"/>
  <c r="R62" i="63"/>
  <c r="M6271" i="79"/>
  <c r="N6271" i="79" s="1"/>
  <c r="S65" i="64"/>
  <c r="M6538" i="79"/>
  <c r="N6538" i="79" s="1"/>
  <c r="R48" i="63"/>
  <c r="M6257" i="79"/>
  <c r="N6257" i="79" s="1"/>
  <c r="S75" i="63"/>
  <c r="M6371" i="79"/>
  <c r="N6371" i="79" s="1"/>
  <c r="S104" i="63"/>
  <c r="M6400" i="79"/>
  <c r="N6400" i="79" s="1"/>
  <c r="R112" i="63"/>
  <c r="M6321" i="79"/>
  <c r="N6321" i="79" s="1"/>
  <c r="S60" i="64"/>
  <c r="M6533" i="79"/>
  <c r="N6533" i="79" s="1"/>
  <c r="S107" i="63"/>
  <c r="M6403" i="79"/>
  <c r="N6403" i="79" s="1"/>
  <c r="S66" i="64"/>
  <c r="M6539" i="79"/>
  <c r="N6539" i="79" s="1"/>
  <c r="S47" i="64"/>
  <c r="M6520" i="79"/>
  <c r="N6520" i="79" s="1"/>
  <c r="R57" i="63"/>
  <c r="M6266" i="79"/>
  <c r="N6266" i="79" s="1"/>
  <c r="S77" i="63"/>
  <c r="M6373" i="79"/>
  <c r="N6373" i="79" s="1"/>
  <c r="R86" i="64"/>
  <c r="M6471" i="79"/>
  <c r="N6471" i="79" s="1"/>
  <c r="R47" i="63"/>
  <c r="AJ159" i="63" s="1"/>
  <c r="I363" i="71" s="1"/>
  <c r="M6256" i="79"/>
  <c r="N6256" i="79" s="1"/>
  <c r="R63" i="63"/>
  <c r="M6272" i="79"/>
  <c r="N6272" i="79" s="1"/>
  <c r="R71" i="64"/>
  <c r="M6456" i="79"/>
  <c r="N6456" i="79" s="1"/>
  <c r="S129" i="64"/>
  <c r="M6602" i="79"/>
  <c r="N6602" i="79" s="1"/>
  <c r="R76" i="64"/>
  <c r="M6461" i="79"/>
  <c r="N6461" i="79" s="1"/>
  <c r="R48" i="64"/>
  <c r="M6433" i="79"/>
  <c r="N6433" i="79" s="1"/>
  <c r="R126" i="63"/>
  <c r="M6335" i="79"/>
  <c r="N6335" i="79" s="1"/>
  <c r="S125" i="28"/>
  <c r="T125" i="28" s="1"/>
  <c r="M4582" i="79"/>
  <c r="N4582" i="79" s="1"/>
  <c r="R64" i="29"/>
  <c r="T64" i="29" s="1"/>
  <c r="M4610" i="79"/>
  <c r="N4610" i="79" s="1"/>
  <c r="R109" i="29"/>
  <c r="T109" i="29" s="1"/>
  <c r="M4655" i="79"/>
  <c r="N4655" i="79" s="1"/>
  <c r="S74" i="28"/>
  <c r="T74" i="28" s="1"/>
  <c r="M4531" i="79"/>
  <c r="N4531" i="79" s="1"/>
  <c r="T66" i="58"/>
  <c r="M5268" i="79"/>
  <c r="N5268" i="79" s="1"/>
  <c r="T91" i="24"/>
  <c r="V91" i="24" s="1"/>
  <c r="M3266" i="79"/>
  <c r="N3266" i="79" s="1"/>
  <c r="T101" i="24"/>
  <c r="V101" i="24" s="1"/>
  <c r="M3276" i="79"/>
  <c r="N3276" i="79" s="1"/>
  <c r="U140" i="24"/>
  <c r="V140" i="24" s="1"/>
  <c r="M3388" i="79"/>
  <c r="N3388" i="79" s="1"/>
  <c r="U72" i="58"/>
  <c r="M5347" i="79"/>
  <c r="N5347" i="79" s="1"/>
  <c r="U68" i="58"/>
  <c r="M5343" i="79"/>
  <c r="N5343" i="79" s="1"/>
  <c r="T82" i="24"/>
  <c r="V82" i="24" s="1"/>
  <c r="M3257" i="79"/>
  <c r="N3257" i="79" s="1"/>
  <c r="S52" i="29"/>
  <c r="T52" i="29" s="1"/>
  <c r="M4686" i="79"/>
  <c r="N4686" i="79" s="1"/>
  <c r="R122" i="63"/>
  <c r="M6331" i="79"/>
  <c r="N6331" i="79" s="1"/>
  <c r="S117" i="64"/>
  <c r="M6590" i="79"/>
  <c r="N6590" i="79" s="1"/>
  <c r="R127" i="64"/>
  <c r="M6512" i="79"/>
  <c r="N6512" i="79" s="1"/>
  <c r="R53" i="64"/>
  <c r="M6438" i="79"/>
  <c r="N6438" i="79" s="1"/>
  <c r="S103" i="63"/>
  <c r="M6399" i="79"/>
  <c r="N6399" i="79" s="1"/>
  <c r="S105" i="63"/>
  <c r="M6401" i="79"/>
  <c r="N6401" i="79" s="1"/>
  <c r="S51" i="63"/>
  <c r="M6347" i="79"/>
  <c r="N6347" i="79" s="1"/>
  <c r="R130" i="64"/>
  <c r="M6515" i="79"/>
  <c r="N6515" i="79" s="1"/>
  <c r="T109" i="58"/>
  <c r="V109" i="58" s="1"/>
  <c r="M5311" i="79"/>
  <c r="N5311" i="79" s="1"/>
  <c r="U89" i="58"/>
  <c r="V89" i="58" s="1"/>
  <c r="M5364" i="79"/>
  <c r="N5364" i="79" s="1"/>
  <c r="S138" i="34"/>
  <c r="M2981" i="79"/>
  <c r="N2981" i="79" s="1"/>
  <c r="S122" i="63"/>
  <c r="M6418" i="79"/>
  <c r="N6418" i="79" s="1"/>
  <c r="S127" i="64"/>
  <c r="M6600" i="79"/>
  <c r="N6600" i="79" s="1"/>
  <c r="S93" i="63"/>
  <c r="M6389" i="79"/>
  <c r="N6389" i="79" s="1"/>
  <c r="R59" i="63"/>
  <c r="M6268" i="79"/>
  <c r="N6268" i="79" s="1"/>
  <c r="R52" i="63"/>
  <c r="M6261" i="79"/>
  <c r="N6261" i="79" s="1"/>
  <c r="R116" i="64"/>
  <c r="M6501" i="79"/>
  <c r="N6501" i="79" s="1"/>
  <c r="R105" i="63"/>
  <c r="M6314" i="79"/>
  <c r="N6314" i="79" s="1"/>
  <c r="S72" i="63"/>
  <c r="M6368" i="79"/>
  <c r="N6368" i="79" s="1"/>
  <c r="S69" i="64"/>
  <c r="M6542" i="79"/>
  <c r="N6542" i="79" s="1"/>
  <c r="S127" i="63"/>
  <c r="M6423" i="79"/>
  <c r="N6423" i="79" s="1"/>
  <c r="R121" i="63"/>
  <c r="M6330" i="79"/>
  <c r="N6330" i="79" s="1"/>
  <c r="T89" i="24"/>
  <c r="V89" i="24" s="1"/>
  <c r="M3264" i="79"/>
  <c r="N3264" i="79" s="1"/>
  <c r="R129" i="28"/>
  <c r="T129" i="28" s="1"/>
  <c r="M4498" i="79"/>
  <c r="N4498" i="79" s="1"/>
  <c r="S118" i="64"/>
  <c r="M6591" i="79"/>
  <c r="N6591" i="79" s="1"/>
  <c r="S126" i="64"/>
  <c r="M6599" i="79"/>
  <c r="N6599" i="79" s="1"/>
  <c r="S105" i="64"/>
  <c r="M6578" i="79"/>
  <c r="N6578" i="79" s="1"/>
  <c r="S88" i="63"/>
  <c r="M6384" i="79"/>
  <c r="N6384" i="79" s="1"/>
  <c r="R58" i="63"/>
  <c r="M6267" i="79"/>
  <c r="N6267" i="79" s="1"/>
  <c r="S46" i="63"/>
  <c r="AK150" i="63" s="1"/>
  <c r="J354" i="71" s="1"/>
  <c r="M6342" i="79"/>
  <c r="N6342" i="79" s="1"/>
  <c r="R61" i="63"/>
  <c r="M6270" i="79"/>
  <c r="N6270" i="79" s="1"/>
  <c r="R131" i="29"/>
  <c r="T131" i="29" s="1"/>
  <c r="M4677" i="79"/>
  <c r="N4677" i="79" s="1"/>
  <c r="S122" i="34"/>
  <c r="M2965" i="79"/>
  <c r="N2965" i="79" s="1"/>
  <c r="S90" i="34"/>
  <c r="U90" i="34" s="1"/>
  <c r="M2933" i="79"/>
  <c r="N2933" i="79" s="1"/>
  <c r="AL133" i="16"/>
  <c r="M20" i="69" s="1"/>
  <c r="AH133" i="16"/>
  <c r="I20" i="69" s="1"/>
  <c r="R114" i="64"/>
  <c r="M6499" i="79"/>
  <c r="N6499" i="79" s="1"/>
  <c r="S84" i="63"/>
  <c r="M6380" i="79"/>
  <c r="N6380" i="79" s="1"/>
  <c r="R120" i="64"/>
  <c r="M6505" i="79"/>
  <c r="N6505" i="79" s="1"/>
  <c r="R63" i="64"/>
  <c r="M6448" i="79"/>
  <c r="N6448" i="79" s="1"/>
  <c r="S125" i="64"/>
  <c r="M6598" i="79"/>
  <c r="N6598" i="79" s="1"/>
  <c r="R100" i="63"/>
  <c r="M6309" i="79"/>
  <c r="N6309" i="79" s="1"/>
  <c r="R92" i="63"/>
  <c r="M6301" i="79"/>
  <c r="N6301" i="79" s="1"/>
  <c r="R73" i="64"/>
  <c r="M6458" i="79"/>
  <c r="N6458" i="79" s="1"/>
  <c r="R72" i="64"/>
  <c r="M6457" i="79"/>
  <c r="N6457" i="79" s="1"/>
  <c r="R58" i="64"/>
  <c r="M6443" i="79"/>
  <c r="N6443" i="79" s="1"/>
  <c r="R112" i="64"/>
  <c r="M6497" i="79"/>
  <c r="N6497" i="79" s="1"/>
  <c r="R67" i="64"/>
  <c r="M6452" i="79"/>
  <c r="N6452" i="79" s="1"/>
  <c r="R117" i="63"/>
  <c r="M6326" i="79"/>
  <c r="N6326" i="79" s="1"/>
  <c r="R123" i="64"/>
  <c r="M6508" i="79"/>
  <c r="N6508" i="79" s="1"/>
  <c r="R94" i="64"/>
  <c r="M6479" i="79"/>
  <c r="N6479" i="79" s="1"/>
  <c r="S113" i="63"/>
  <c r="M6409" i="79"/>
  <c r="N6409" i="79" s="1"/>
  <c r="R111" i="64"/>
  <c r="M6496" i="79"/>
  <c r="N6496" i="79" s="1"/>
  <c r="S67" i="63"/>
  <c r="M6363" i="79"/>
  <c r="N6363" i="79" s="1"/>
  <c r="S108" i="63"/>
  <c r="M6404" i="79"/>
  <c r="N6404" i="79" s="1"/>
  <c r="S99" i="63"/>
  <c r="M6395" i="79"/>
  <c r="N6395" i="79" s="1"/>
  <c r="R103" i="64"/>
  <c r="M6488" i="79"/>
  <c r="N6488" i="79" s="1"/>
  <c r="S83" i="64"/>
  <c r="M6556" i="79"/>
  <c r="N6556" i="79" s="1"/>
  <c r="S45" i="64"/>
  <c r="M6518" i="79"/>
  <c r="N6518" i="79" s="1"/>
  <c r="S49" i="64"/>
  <c r="M6522" i="79"/>
  <c r="N6522" i="79" s="1"/>
  <c r="R100" i="64"/>
  <c r="T100" i="64" s="1"/>
  <c r="M6485" i="79"/>
  <c r="N6485" i="79" s="1"/>
  <c r="S62" i="63"/>
  <c r="M6358" i="79"/>
  <c r="N6358" i="79" s="1"/>
  <c r="R65" i="64"/>
  <c r="T65" i="64" s="1"/>
  <c r="M6450" i="79"/>
  <c r="N6450" i="79" s="1"/>
  <c r="S48" i="63"/>
  <c r="M6344" i="79"/>
  <c r="N6344" i="79" s="1"/>
  <c r="R75" i="63"/>
  <c r="T75" i="63" s="1"/>
  <c r="M6284" i="79"/>
  <c r="N6284" i="79" s="1"/>
  <c r="R104" i="63"/>
  <c r="T104" i="63" s="1"/>
  <c r="M6313" i="79"/>
  <c r="N6313" i="79" s="1"/>
  <c r="S112" i="63"/>
  <c r="T112" i="63" s="1"/>
  <c r="M6408" i="79"/>
  <c r="N6408" i="79" s="1"/>
  <c r="R60" i="64"/>
  <c r="T60" i="64" s="1"/>
  <c r="M6445" i="79"/>
  <c r="N6445" i="79" s="1"/>
  <c r="R107" i="63"/>
  <c r="T107" i="63" s="1"/>
  <c r="M6316" i="79"/>
  <c r="N6316" i="79" s="1"/>
  <c r="R66" i="64"/>
  <c r="T66" i="64" s="1"/>
  <c r="M6451" i="79"/>
  <c r="N6451" i="79" s="1"/>
  <c r="R110" i="63"/>
  <c r="M6319" i="79"/>
  <c r="N6319" i="79" s="1"/>
  <c r="S68" i="63"/>
  <c r="M6364" i="79"/>
  <c r="N6364" i="79" s="1"/>
  <c r="S93" i="64"/>
  <c r="M6566" i="79"/>
  <c r="N6566" i="79" s="1"/>
  <c r="R87" i="63"/>
  <c r="M6296" i="79"/>
  <c r="N6296" i="79" s="1"/>
  <c r="R130" i="63"/>
  <c r="M6339" i="79"/>
  <c r="N6339" i="79" s="1"/>
  <c r="R51" i="63"/>
  <c r="T51" i="63" s="1"/>
  <c r="M6260" i="79"/>
  <c r="N6260" i="79" s="1"/>
  <c r="R57" i="64"/>
  <c r="M6442" i="79"/>
  <c r="N6442" i="79" s="1"/>
  <c r="S64" i="64"/>
  <c r="M6537" i="79"/>
  <c r="N6537" i="79" s="1"/>
  <c r="S130" i="64"/>
  <c r="M6603" i="79"/>
  <c r="N6603" i="79" s="1"/>
  <c r="S126" i="63"/>
  <c r="M6422" i="79"/>
  <c r="N6422" i="79" s="1"/>
  <c r="U124" i="24"/>
  <c r="V124" i="24" s="1"/>
  <c r="M3372" i="79"/>
  <c r="N3372" i="79" s="1"/>
  <c r="R99" i="29"/>
  <c r="T99" i="29" s="1"/>
  <c r="M4645" i="79"/>
  <c r="N4645" i="79" s="1"/>
  <c r="R101" i="28"/>
  <c r="T101" i="28" s="1"/>
  <c r="M4470" i="79"/>
  <c r="N4470" i="79" s="1"/>
  <c r="S102" i="28"/>
  <c r="T102" i="28" s="1"/>
  <c r="M4559" i="79"/>
  <c r="N4559" i="79" s="1"/>
  <c r="R97" i="28"/>
  <c r="T97" i="28" s="1"/>
  <c r="M4466" i="79"/>
  <c r="N4466" i="79" s="1"/>
  <c r="U139" i="24"/>
  <c r="V139" i="24" s="1"/>
  <c r="M3387" i="79"/>
  <c r="N3387" i="79" s="1"/>
  <c r="S110" i="29"/>
  <c r="T110" i="29" s="1"/>
  <c r="M4744" i="79"/>
  <c r="N4744" i="79" s="1"/>
  <c r="R108" i="28"/>
  <c r="T108" i="28" s="1"/>
  <c r="M4477" i="79"/>
  <c r="N4477" i="79" s="1"/>
  <c r="U103" i="58"/>
  <c r="V103" i="58" s="1"/>
  <c r="M5378" i="79"/>
  <c r="N5378" i="79" s="1"/>
  <c r="R130" i="29"/>
  <c r="T130" i="29" s="1"/>
  <c r="M4676" i="79"/>
  <c r="N4676" i="79" s="1"/>
  <c r="U90" i="58"/>
  <c r="V90" i="58" s="1"/>
  <c r="M5365" i="79"/>
  <c r="N5365" i="79" s="1"/>
  <c r="R120" i="29"/>
  <c r="T120" i="29" s="1"/>
  <c r="M4666" i="79"/>
  <c r="N4666" i="79" s="1"/>
  <c r="R87" i="64"/>
  <c r="T87" i="64" s="1"/>
  <c r="M6472" i="79"/>
  <c r="N6472" i="79" s="1"/>
  <c r="S54" i="63"/>
  <c r="M6350" i="79"/>
  <c r="N6350" i="79" s="1"/>
  <c r="S69" i="63"/>
  <c r="M6365" i="79"/>
  <c r="N6365" i="79" s="1"/>
  <c r="U134" i="58"/>
  <c r="V134" i="58" s="1"/>
  <c r="M5409" i="79"/>
  <c r="N5409" i="79" s="1"/>
  <c r="R93" i="64"/>
  <c r="M6478" i="79"/>
  <c r="N6478" i="79" s="1"/>
  <c r="R73" i="63"/>
  <c r="M6282" i="79"/>
  <c r="N6282" i="79" s="1"/>
  <c r="T143" i="24"/>
  <c r="V143" i="24" s="1"/>
  <c r="M3318" i="79"/>
  <c r="N3318" i="79" s="1"/>
  <c r="T122" i="34"/>
  <c r="M3049" i="79"/>
  <c r="N3049" i="79" s="1"/>
  <c r="R119" i="63"/>
  <c r="M6328" i="79"/>
  <c r="N6328" i="79" s="1"/>
  <c r="S129" i="63"/>
  <c r="M6425" i="79"/>
  <c r="N6425" i="79" s="1"/>
  <c r="R114" i="63"/>
  <c r="M6323" i="79"/>
  <c r="N6323" i="79" s="1"/>
  <c r="R77" i="64"/>
  <c r="M6462" i="79"/>
  <c r="N6462" i="79" s="1"/>
  <c r="S110" i="63"/>
  <c r="M6406" i="79"/>
  <c r="N6406" i="79" s="1"/>
  <c r="S87" i="63"/>
  <c r="M6383" i="79"/>
  <c r="N6383" i="79" s="1"/>
  <c r="S130" i="63"/>
  <c r="M6426" i="79"/>
  <c r="N6426" i="79" s="1"/>
  <c r="S121" i="63"/>
  <c r="M6417" i="79"/>
  <c r="N6417" i="79" s="1"/>
  <c r="R80" i="28"/>
  <c r="T80" i="28" s="1"/>
  <c r="M4449" i="79"/>
  <c r="N4449" i="79" s="1"/>
  <c r="S58" i="29"/>
  <c r="T58" i="29" s="1"/>
  <c r="M4692" i="79"/>
  <c r="N4692" i="79" s="1"/>
  <c r="T94" i="34"/>
  <c r="U94" i="34" s="1"/>
  <c r="M3021" i="79"/>
  <c r="N3021" i="79" s="1"/>
  <c r="S119" i="63"/>
  <c r="M6415" i="79"/>
  <c r="N6415" i="79" s="1"/>
  <c r="R101" i="63"/>
  <c r="M6310" i="79"/>
  <c r="N6310" i="79" s="1"/>
  <c r="R62" i="64"/>
  <c r="M6447" i="79"/>
  <c r="N6447" i="79" s="1"/>
  <c r="S114" i="63"/>
  <c r="M6410" i="79"/>
  <c r="N6410" i="79" s="1"/>
  <c r="S121" i="28"/>
  <c r="T121" i="28" s="1"/>
  <c r="M4578" i="79"/>
  <c r="N4578" i="79" s="1"/>
  <c r="R101" i="64"/>
  <c r="M6486" i="79"/>
  <c r="N6486" i="79" s="1"/>
  <c r="R108" i="64"/>
  <c r="M6493" i="79"/>
  <c r="N6493" i="79" s="1"/>
  <c r="R84" i="64"/>
  <c r="M6469" i="79"/>
  <c r="N6469" i="79" s="1"/>
  <c r="S124" i="29"/>
  <c r="T124" i="29" s="1"/>
  <c r="M4758" i="79"/>
  <c r="N4758" i="79" s="1"/>
  <c r="R63" i="28"/>
  <c r="T63" i="28" s="1"/>
  <c r="M4432" i="79"/>
  <c r="N4432" i="79" s="1"/>
  <c r="S101" i="63"/>
  <c r="M6397" i="79"/>
  <c r="N6397" i="79" s="1"/>
  <c r="S128" i="64"/>
  <c r="M6601" i="79"/>
  <c r="N6601" i="79" s="1"/>
  <c r="S52" i="63"/>
  <c r="M6348" i="79"/>
  <c r="N6348" i="79" s="1"/>
  <c r="S116" i="64"/>
  <c r="M6589" i="79"/>
  <c r="N6589" i="79" s="1"/>
  <c r="R68" i="63"/>
  <c r="M6277" i="79"/>
  <c r="N6277" i="79" s="1"/>
  <c r="S57" i="64"/>
  <c r="M6530" i="79"/>
  <c r="N6530" i="79" s="1"/>
  <c r="U73" i="24"/>
  <c r="V73" i="24" s="1"/>
  <c r="M3321" i="79"/>
  <c r="N3321" i="79" s="1"/>
  <c r="U79" i="58"/>
  <c r="V79" i="58" s="1"/>
  <c r="M5354" i="79"/>
  <c r="N5354" i="79" s="1"/>
  <c r="S55" i="63"/>
  <c r="M6351" i="79"/>
  <c r="N6351" i="79" s="1"/>
  <c r="R128" i="64"/>
  <c r="T128" i="64" s="1"/>
  <c r="M6513" i="79"/>
  <c r="N6513" i="79" s="1"/>
  <c r="R103" i="63"/>
  <c r="T103" i="63" s="1"/>
  <c r="M6312" i="79"/>
  <c r="N6312" i="79" s="1"/>
  <c r="S77" i="64"/>
  <c r="M6550" i="79"/>
  <c r="N6550" i="79" s="1"/>
  <c r="U123" i="58"/>
  <c r="V123" i="58" s="1"/>
  <c r="M5398" i="79"/>
  <c r="N5398" i="79" s="1"/>
  <c r="T138" i="34"/>
  <c r="M3065" i="79"/>
  <c r="N3065" i="79" s="1"/>
  <c r="AG133" i="16"/>
  <c r="H20" i="69" s="1"/>
  <c r="S78" i="34"/>
  <c r="M2921" i="79"/>
  <c r="N2921" i="79" s="1"/>
  <c r="S111" i="63"/>
  <c r="M6407" i="79"/>
  <c r="N6407" i="79" s="1"/>
  <c r="S99" i="64"/>
  <c r="M6572" i="79"/>
  <c r="N6572" i="79" s="1"/>
  <c r="S119" i="64"/>
  <c r="M6592" i="79"/>
  <c r="N6592" i="79" s="1"/>
  <c r="S107" i="64"/>
  <c r="M6580" i="79"/>
  <c r="N6580" i="79" s="1"/>
  <c r="R80" i="63"/>
  <c r="M6289" i="79"/>
  <c r="N6289" i="79" s="1"/>
  <c r="R102" i="63"/>
  <c r="M6311" i="79"/>
  <c r="N6311" i="79" s="1"/>
  <c r="R76" i="63"/>
  <c r="M6285" i="79"/>
  <c r="N6285" i="79" s="1"/>
  <c r="R78" i="63"/>
  <c r="M6287" i="79"/>
  <c r="N6287" i="79" s="1"/>
  <c r="S131" i="63"/>
  <c r="M6427" i="79"/>
  <c r="N6427" i="79" s="1"/>
  <c r="S81" i="63"/>
  <c r="M6377" i="79"/>
  <c r="N6377" i="79" s="1"/>
  <c r="S91" i="63"/>
  <c r="M6387" i="79"/>
  <c r="N6387" i="79" s="1"/>
  <c r="S60" i="63"/>
  <c r="M6356" i="79"/>
  <c r="N6356" i="79" s="1"/>
  <c r="S123" i="63"/>
  <c r="M6419" i="79"/>
  <c r="N6419" i="79" s="1"/>
  <c r="R86" i="63"/>
  <c r="M6295" i="79"/>
  <c r="N6295" i="79" s="1"/>
  <c r="T112" i="58"/>
  <c r="V112" i="58" s="1"/>
  <c r="M5314" i="79"/>
  <c r="N5314" i="79" s="1"/>
  <c r="R83" i="63"/>
  <c r="M6292" i="79"/>
  <c r="N6292" i="79" s="1"/>
  <c r="S82" i="64"/>
  <c r="M6555" i="79"/>
  <c r="N6555" i="79" s="1"/>
  <c r="S109" i="63"/>
  <c r="M6405" i="79"/>
  <c r="N6405" i="79" s="1"/>
  <c r="S110" i="64"/>
  <c r="M6583" i="79"/>
  <c r="N6583" i="79" s="1"/>
  <c r="S61" i="64"/>
  <c r="M6534" i="79"/>
  <c r="N6534" i="79" s="1"/>
  <c r="S66" i="63"/>
  <c r="M6362" i="79"/>
  <c r="N6362" i="79" s="1"/>
  <c r="R94" i="63"/>
  <c r="M6303" i="79"/>
  <c r="N6303" i="79" s="1"/>
  <c r="S46" i="64"/>
  <c r="M6519" i="79"/>
  <c r="N6519" i="79" s="1"/>
  <c r="S70" i="64"/>
  <c r="M6543" i="79"/>
  <c r="N6543" i="79" s="1"/>
  <c r="S96" i="64"/>
  <c r="M6569" i="79"/>
  <c r="N6569" i="79" s="1"/>
  <c r="R90" i="63"/>
  <c r="M6299" i="79"/>
  <c r="N6299" i="79" s="1"/>
  <c r="S102" i="64"/>
  <c r="M6575" i="79"/>
  <c r="N6575" i="79" s="1"/>
  <c r="S122" i="64"/>
  <c r="M6595" i="79"/>
  <c r="N6595" i="79" s="1"/>
  <c r="S128" i="63"/>
  <c r="M6424" i="79"/>
  <c r="N6424" i="79" s="1"/>
  <c r="S97" i="63"/>
  <c r="M6393" i="79"/>
  <c r="N6393" i="79" s="1"/>
  <c r="S50" i="64"/>
  <c r="M6523" i="79"/>
  <c r="N6523" i="79" s="1"/>
  <c r="R75" i="64"/>
  <c r="M6460" i="79"/>
  <c r="N6460" i="79" s="1"/>
  <c r="S121" i="64"/>
  <c r="M6594" i="79"/>
  <c r="N6594" i="79" s="1"/>
  <c r="R90" i="64"/>
  <c r="M6475" i="79"/>
  <c r="N6475" i="79" s="1"/>
  <c r="R118" i="63"/>
  <c r="M6327" i="79"/>
  <c r="N6327" i="79" s="1"/>
  <c r="R109" i="64"/>
  <c r="M6494" i="79"/>
  <c r="N6494" i="79" s="1"/>
  <c r="R72" i="63"/>
  <c r="M6281" i="79"/>
  <c r="N6281" i="79" s="1"/>
  <c r="R88" i="64"/>
  <c r="M6473" i="79"/>
  <c r="N6473" i="79" s="1"/>
  <c r="S115" i="64"/>
  <c r="M6588" i="79"/>
  <c r="N6588" i="79" s="1"/>
  <c r="S108" i="64"/>
  <c r="M6581" i="79"/>
  <c r="N6581" i="79" s="1"/>
  <c r="R69" i="64"/>
  <c r="M6454" i="79"/>
  <c r="N6454" i="79" s="1"/>
  <c r="S68" i="64"/>
  <c r="M6541" i="79"/>
  <c r="N6541" i="79" s="1"/>
  <c r="S95" i="64"/>
  <c r="M6568" i="79"/>
  <c r="N6568" i="79" s="1"/>
  <c r="S84" i="64"/>
  <c r="M6557" i="79"/>
  <c r="N6557" i="79" s="1"/>
  <c r="R127" i="63"/>
  <c r="T127" i="63" s="1"/>
  <c r="M6336" i="79"/>
  <c r="N6336" i="79" s="1"/>
  <c r="U75" i="58"/>
  <c r="V75" i="58" s="1"/>
  <c r="AH178" i="58" s="1"/>
  <c r="K160" i="71" s="1"/>
  <c r="M5350" i="79"/>
  <c r="N5350" i="79" s="1"/>
  <c r="R116" i="63"/>
  <c r="M6325" i="79"/>
  <c r="N6325" i="79" s="1"/>
  <c r="S94" i="29"/>
  <c r="T94" i="29" s="1"/>
  <c r="M4728" i="79"/>
  <c r="N4728" i="79" s="1"/>
  <c r="R73" i="29"/>
  <c r="T73" i="29" s="1"/>
  <c r="M4619" i="79"/>
  <c r="N4619" i="79" s="1"/>
  <c r="S54" i="29"/>
  <c r="T54" i="29" s="1"/>
  <c r="M4688" i="79"/>
  <c r="N4688" i="79" s="1"/>
  <c r="R45" i="29"/>
  <c r="M4591" i="79"/>
  <c r="N4591" i="79" s="1"/>
  <c r="T116" i="24"/>
  <c r="V116" i="24" s="1"/>
  <c r="M3291" i="79"/>
  <c r="N3291" i="79" s="1"/>
  <c r="R85" i="29"/>
  <c r="T85" i="29" s="1"/>
  <c r="M4631" i="79"/>
  <c r="N4631" i="79" s="1"/>
  <c r="T85" i="24"/>
  <c r="V85" i="24" s="1"/>
  <c r="M3260" i="79"/>
  <c r="N3260" i="79" s="1"/>
  <c r="R65" i="28"/>
  <c r="T65" i="28" s="1"/>
  <c r="M4434" i="79"/>
  <c r="N4434" i="79" s="1"/>
  <c r="R101" i="29"/>
  <c r="T101" i="29" s="1"/>
  <c r="M4647" i="79"/>
  <c r="N4647" i="79" s="1"/>
  <c r="S64" i="28"/>
  <c r="T64" i="28" s="1"/>
  <c r="M4521" i="79"/>
  <c r="N4521" i="79" s="1"/>
  <c r="T129" i="24"/>
  <c r="V129" i="24" s="1"/>
  <c r="M3304" i="79"/>
  <c r="N3304" i="79" s="1"/>
  <c r="U135" i="58"/>
  <c r="V135" i="58" s="1"/>
  <c r="M5410" i="79"/>
  <c r="N5410" i="79" s="1"/>
  <c r="S62" i="64"/>
  <c r="M6535" i="79"/>
  <c r="N6535" i="79" s="1"/>
  <c r="S59" i="63"/>
  <c r="M6355" i="79"/>
  <c r="N6355" i="79" s="1"/>
  <c r="R49" i="63"/>
  <c r="M6258" i="79"/>
  <c r="N6258" i="79" s="1"/>
  <c r="R82" i="63"/>
  <c r="M6291" i="79"/>
  <c r="N6291" i="79" s="1"/>
  <c r="R98" i="63"/>
  <c r="M6307" i="79"/>
  <c r="N6307" i="79" s="1"/>
  <c r="T99" i="58"/>
  <c r="V99" i="58" s="1"/>
  <c r="M5301" i="79"/>
  <c r="N5301" i="79" s="1"/>
  <c r="S142" i="34"/>
  <c r="U142" i="34" s="1"/>
  <c r="M2985" i="79"/>
  <c r="N2985" i="79" s="1"/>
  <c r="R56" i="63"/>
  <c r="T56" i="63" s="1"/>
  <c r="M6265" i="79"/>
  <c r="N6265" i="79" s="1"/>
  <c r="R117" i="64"/>
  <c r="M6502" i="79"/>
  <c r="N6502" i="79" s="1"/>
  <c r="R129" i="63"/>
  <c r="T129" i="63" s="1"/>
  <c r="M6338" i="79"/>
  <c r="N6338" i="79" s="1"/>
  <c r="R54" i="63"/>
  <c r="M6263" i="79"/>
  <c r="N6263" i="79" s="1"/>
  <c r="S49" i="63"/>
  <c r="M6345" i="79"/>
  <c r="N6345" i="79" s="1"/>
  <c r="S82" i="63"/>
  <c r="M6378" i="79"/>
  <c r="N6378" i="79" s="1"/>
  <c r="R78" i="64"/>
  <c r="M6463" i="79"/>
  <c r="N6463" i="79" s="1"/>
  <c r="S88" i="64"/>
  <c r="M6561" i="79"/>
  <c r="N6561" i="79" s="1"/>
  <c r="R95" i="64"/>
  <c r="M6480" i="79"/>
  <c r="N6480" i="79" s="1"/>
  <c r="S73" i="63"/>
  <c r="M6369" i="79"/>
  <c r="N6369" i="79" s="1"/>
  <c r="R116" i="28"/>
  <c r="T116" i="28" s="1"/>
  <c r="M4485" i="79"/>
  <c r="N4485" i="79" s="1"/>
  <c r="U86" i="58"/>
  <c r="V86" i="58" s="1"/>
  <c r="M5361" i="79"/>
  <c r="N5361" i="79" s="1"/>
  <c r="S62" i="29"/>
  <c r="T62" i="29" s="1"/>
  <c r="M4696" i="79"/>
  <c r="N4696" i="79" s="1"/>
  <c r="T74" i="34"/>
  <c r="AM181" i="34" s="1"/>
  <c r="K145" i="70" s="1"/>
  <c r="M3001" i="79"/>
  <c r="N3001" i="79" s="1"/>
  <c r="T98" i="34"/>
  <c r="U98" i="34" s="1"/>
  <c r="M3025" i="79"/>
  <c r="N3025" i="79" s="1"/>
  <c r="S81" i="28"/>
  <c r="T81" i="28" s="1"/>
  <c r="M4538" i="79"/>
  <c r="N4538" i="79" s="1"/>
  <c r="S72" i="28"/>
  <c r="T72" i="28" s="1"/>
  <c r="M4529" i="79"/>
  <c r="N4529" i="79" s="1"/>
  <c r="R111" i="63"/>
  <c r="M6320" i="79"/>
  <c r="N6320" i="79" s="1"/>
  <c r="R99" i="64"/>
  <c r="M6484" i="79"/>
  <c r="N6484" i="79" s="1"/>
  <c r="R119" i="64"/>
  <c r="M6504" i="79"/>
  <c r="N6504" i="79" s="1"/>
  <c r="R107" i="64"/>
  <c r="M6492" i="79"/>
  <c r="N6492" i="79" s="1"/>
  <c r="S80" i="63"/>
  <c r="M6376" i="79"/>
  <c r="N6376" i="79" s="1"/>
  <c r="S102" i="63"/>
  <c r="M6398" i="79"/>
  <c r="N6398" i="79" s="1"/>
  <c r="S76" i="63"/>
  <c r="M6372" i="79"/>
  <c r="N6372" i="79" s="1"/>
  <c r="S78" i="63"/>
  <c r="M6374" i="79"/>
  <c r="N6374" i="79" s="1"/>
  <c r="R131" i="63"/>
  <c r="M6340" i="79"/>
  <c r="N6340" i="79" s="1"/>
  <c r="R81" i="63"/>
  <c r="M6290" i="79"/>
  <c r="N6290" i="79" s="1"/>
  <c r="R91" i="63"/>
  <c r="M6300" i="79"/>
  <c r="N6300" i="79" s="1"/>
  <c r="R60" i="63"/>
  <c r="M6269" i="79"/>
  <c r="N6269" i="79" s="1"/>
  <c r="R123" i="63"/>
  <c r="M6332" i="79"/>
  <c r="N6332" i="79" s="1"/>
  <c r="S86" i="63"/>
  <c r="M6382" i="79"/>
  <c r="N6382" i="79" s="1"/>
  <c r="S83" i="63"/>
  <c r="M6379" i="79"/>
  <c r="N6379" i="79" s="1"/>
  <c r="R82" i="64"/>
  <c r="M6467" i="79"/>
  <c r="N6467" i="79" s="1"/>
  <c r="R109" i="63"/>
  <c r="M6318" i="79"/>
  <c r="N6318" i="79" s="1"/>
  <c r="R110" i="64"/>
  <c r="M6495" i="79"/>
  <c r="N6495" i="79" s="1"/>
  <c r="R61" i="64"/>
  <c r="M6446" i="79"/>
  <c r="N6446" i="79" s="1"/>
  <c r="R66" i="63"/>
  <c r="M6275" i="79"/>
  <c r="N6275" i="79" s="1"/>
  <c r="S94" i="63"/>
  <c r="M6390" i="79"/>
  <c r="N6390" i="79" s="1"/>
  <c r="R46" i="64"/>
  <c r="M6431" i="79"/>
  <c r="N6431" i="79" s="1"/>
  <c r="R70" i="64"/>
  <c r="M6455" i="79"/>
  <c r="N6455" i="79" s="1"/>
  <c r="R96" i="64"/>
  <c r="M6481" i="79"/>
  <c r="N6481" i="79" s="1"/>
  <c r="S90" i="63"/>
  <c r="M6386" i="79"/>
  <c r="N6386" i="79" s="1"/>
  <c r="R102" i="64"/>
  <c r="M6487" i="79"/>
  <c r="N6487" i="79" s="1"/>
  <c r="R122" i="64"/>
  <c r="M6507" i="79"/>
  <c r="N6507" i="79" s="1"/>
  <c r="R128" i="63"/>
  <c r="M6337" i="79"/>
  <c r="N6337" i="79" s="1"/>
  <c r="R97" i="63"/>
  <c r="M6306" i="79"/>
  <c r="N6306" i="79" s="1"/>
  <c r="R50" i="64"/>
  <c r="M6435" i="79"/>
  <c r="N6435" i="79" s="1"/>
  <c r="S75" i="64"/>
  <c r="M6548" i="79"/>
  <c r="N6548" i="79" s="1"/>
  <c r="R121" i="64"/>
  <c r="M6506" i="79"/>
  <c r="N6506" i="79" s="1"/>
  <c r="S90" i="64"/>
  <c r="M6563" i="79"/>
  <c r="N6563" i="79" s="1"/>
  <c r="S118" i="63"/>
  <c r="M6414" i="79"/>
  <c r="N6414" i="79" s="1"/>
  <c r="S109" i="64"/>
  <c r="M6582" i="79"/>
  <c r="N6582" i="79" s="1"/>
  <c r="S106" i="63"/>
  <c r="M6402" i="79"/>
  <c r="N6402" i="79" s="1"/>
  <c r="S96" i="63"/>
  <c r="M6392" i="79"/>
  <c r="N6392" i="79" s="1"/>
  <c r="R56" i="64"/>
  <c r="M6441" i="79"/>
  <c r="N6441" i="79" s="1"/>
  <c r="R115" i="63"/>
  <c r="M6324" i="79"/>
  <c r="N6324" i="79" s="1"/>
  <c r="S106" i="64"/>
  <c r="M6579" i="79"/>
  <c r="N6579" i="79" s="1"/>
  <c r="S95" i="63"/>
  <c r="M6391" i="79"/>
  <c r="N6391" i="79" s="1"/>
  <c r="S89" i="64"/>
  <c r="M6562" i="79"/>
  <c r="N6562" i="79" s="1"/>
  <c r="S92" i="64"/>
  <c r="M6565" i="79"/>
  <c r="N6565" i="79" s="1"/>
  <c r="S59" i="64"/>
  <c r="T59" i="64" s="1"/>
  <c r="M6532" i="79"/>
  <c r="N6532" i="79" s="1"/>
  <c r="S54" i="64"/>
  <c r="M6527" i="79"/>
  <c r="N6527" i="79" s="1"/>
  <c r="R71" i="63"/>
  <c r="M6280" i="79"/>
  <c r="N6280" i="79" s="1"/>
  <c r="S125" i="63"/>
  <c r="M6421" i="79"/>
  <c r="N6421" i="79" s="1"/>
  <c r="R131" i="64"/>
  <c r="M6516" i="79"/>
  <c r="N6516" i="79" s="1"/>
  <c r="R65" i="29"/>
  <c r="T65" i="29" s="1"/>
  <c r="M4611" i="79"/>
  <c r="N4611" i="79" s="1"/>
  <c r="S116" i="63"/>
  <c r="M6412" i="79"/>
  <c r="N6412" i="79" s="1"/>
  <c r="R88" i="29"/>
  <c r="T88" i="29" s="1"/>
  <c r="M4634" i="79"/>
  <c r="N4634" i="79" s="1"/>
  <c r="U125" i="24"/>
  <c r="V125" i="24" s="1"/>
  <c r="M3373" i="79"/>
  <c r="N3373" i="79" s="1"/>
  <c r="R103" i="28"/>
  <c r="T103" i="28" s="1"/>
  <c r="M4472" i="79"/>
  <c r="N4472" i="79" s="1"/>
  <c r="S82" i="29"/>
  <c r="T82" i="29" s="1"/>
  <c r="M4716" i="79"/>
  <c r="N4716" i="79" s="1"/>
  <c r="T105" i="24"/>
  <c r="V105" i="24" s="1"/>
  <c r="M3280" i="79"/>
  <c r="N3280" i="79" s="1"/>
  <c r="R93" i="28"/>
  <c r="T93" i="28" s="1"/>
  <c r="M4462" i="79"/>
  <c r="N4462" i="79" s="1"/>
  <c r="R61" i="29"/>
  <c r="T61" i="29" s="1"/>
  <c r="M4607" i="79"/>
  <c r="N4607" i="79" s="1"/>
  <c r="T127" i="24"/>
  <c r="V127" i="24" s="1"/>
  <c r="M3302" i="79"/>
  <c r="N3302" i="79" s="1"/>
  <c r="R106" i="29"/>
  <c r="T106" i="29" s="1"/>
  <c r="M4652" i="79"/>
  <c r="N4652" i="79" s="1"/>
  <c r="U86" i="24"/>
  <c r="V86" i="24" s="1"/>
  <c r="M3334" i="79"/>
  <c r="N3334" i="79" s="1"/>
  <c r="S105" i="28"/>
  <c r="T105" i="28" s="1"/>
  <c r="M4562" i="79"/>
  <c r="N4562" i="79" s="1"/>
  <c r="U116" i="58"/>
  <c r="V116" i="58" s="1"/>
  <c r="M5391" i="79"/>
  <c r="N5391" i="79" s="1"/>
  <c r="AN160" i="17"/>
  <c r="M23" i="69" s="1"/>
  <c r="S89" i="63"/>
  <c r="M6385" i="79"/>
  <c r="N6385" i="79" s="1"/>
  <c r="S64" i="63"/>
  <c r="M6360" i="79"/>
  <c r="N6360" i="79" s="1"/>
  <c r="S85" i="64"/>
  <c r="M6558" i="79"/>
  <c r="N6558" i="79" s="1"/>
  <c r="R81" i="64"/>
  <c r="M6466" i="79"/>
  <c r="N6466" i="79" s="1"/>
  <c r="S104" i="64"/>
  <c r="M6577" i="79"/>
  <c r="N6577" i="79" s="1"/>
  <c r="R106" i="63"/>
  <c r="M6315" i="79"/>
  <c r="N6315" i="79" s="1"/>
  <c r="S115" i="63"/>
  <c r="M6411" i="79"/>
  <c r="N6411" i="79" s="1"/>
  <c r="R89" i="64"/>
  <c r="M6474" i="79"/>
  <c r="N6474" i="79" s="1"/>
  <c r="R54" i="64"/>
  <c r="M6439" i="79"/>
  <c r="N6439" i="79" s="1"/>
  <c r="S131" i="64"/>
  <c r="M6604" i="79"/>
  <c r="N6604" i="79" s="1"/>
  <c r="S96" i="29"/>
  <c r="T96" i="29" s="1"/>
  <c r="M4730" i="79"/>
  <c r="N4730" i="79" s="1"/>
  <c r="U76" i="24"/>
  <c r="M3324" i="79"/>
  <c r="N3324" i="79" s="1"/>
  <c r="T105" i="58"/>
  <c r="V105" i="58" s="1"/>
  <c r="M5307" i="79"/>
  <c r="N5307" i="79" s="1"/>
  <c r="S55" i="64"/>
  <c r="M6528" i="79"/>
  <c r="N6528" i="79" s="1"/>
  <c r="S65" i="63"/>
  <c r="M6361" i="79"/>
  <c r="N6361" i="79" s="1"/>
  <c r="S101" i="64"/>
  <c r="M6574" i="79"/>
  <c r="N6574" i="79" s="1"/>
  <c r="R119" i="28"/>
  <c r="T119" i="28" s="1"/>
  <c r="M4488" i="79"/>
  <c r="N4488" i="79" s="1"/>
  <c r="S74" i="34"/>
  <c r="AL181" i="34" s="1"/>
  <c r="J145" i="70" s="1"/>
  <c r="M2917" i="79"/>
  <c r="N2917" i="79" s="1"/>
  <c r="S70" i="63"/>
  <c r="M6366" i="79"/>
  <c r="N6366" i="79" s="1"/>
  <c r="S91" i="64"/>
  <c r="M6564" i="79"/>
  <c r="N6564" i="79" s="1"/>
  <c r="R52" i="64"/>
  <c r="M6437" i="79"/>
  <c r="N6437" i="79" s="1"/>
  <c r="S97" i="64"/>
  <c r="M6570" i="79"/>
  <c r="N6570" i="79" s="1"/>
  <c r="S120" i="63"/>
  <c r="M6416" i="79"/>
  <c r="N6416" i="79" s="1"/>
  <c r="S80" i="64"/>
  <c r="M6553" i="79"/>
  <c r="N6553" i="79" s="1"/>
  <c r="S79" i="63"/>
  <c r="M6375" i="79"/>
  <c r="N6375" i="79" s="1"/>
  <c r="R74" i="63"/>
  <c r="M6283" i="79"/>
  <c r="N6283" i="79" s="1"/>
  <c r="R96" i="63"/>
  <c r="M6305" i="79"/>
  <c r="N6305" i="79" s="1"/>
  <c r="R95" i="63"/>
  <c r="M6304" i="79"/>
  <c r="N6304" i="79" s="1"/>
  <c r="R92" i="64"/>
  <c r="M6477" i="79"/>
  <c r="N6477" i="79" s="1"/>
  <c r="S71" i="63"/>
  <c r="M6367" i="79"/>
  <c r="N6367" i="79" s="1"/>
  <c r="U104" i="24"/>
  <c r="V104" i="24" s="1"/>
  <c r="M3352" i="79"/>
  <c r="N3352" i="79" s="1"/>
  <c r="S68" i="28"/>
  <c r="T68" i="28" s="1"/>
  <c r="M4525" i="79"/>
  <c r="N4525" i="79" s="1"/>
  <c r="S71" i="28"/>
  <c r="T71" i="28" s="1"/>
  <c r="M4528" i="79"/>
  <c r="N4528" i="79" s="1"/>
  <c r="T109" i="24"/>
  <c r="V109" i="24" s="1"/>
  <c r="M3284" i="79"/>
  <c r="N3284" i="79" s="1"/>
  <c r="S144" i="34"/>
  <c r="U144" i="34" s="1"/>
  <c r="M2987" i="79"/>
  <c r="N2987" i="79" s="1"/>
  <c r="S110" i="34"/>
  <c r="M2953" i="79"/>
  <c r="N2953" i="79" s="1"/>
  <c r="R118" i="64"/>
  <c r="T118" i="64" s="1"/>
  <c r="M6503" i="79"/>
  <c r="N6503" i="79" s="1"/>
  <c r="R50" i="63"/>
  <c r="M6259" i="79"/>
  <c r="N6259" i="79" s="1"/>
  <c r="R70" i="63"/>
  <c r="T70" i="63" s="1"/>
  <c r="M6279" i="79"/>
  <c r="N6279" i="79" s="1"/>
  <c r="R126" i="64"/>
  <c r="M6511" i="79"/>
  <c r="N6511" i="79" s="1"/>
  <c r="R91" i="64"/>
  <c r="M6476" i="79"/>
  <c r="N6476" i="79" s="1"/>
  <c r="R124" i="64"/>
  <c r="T124" i="64" s="1"/>
  <c r="M6509" i="79"/>
  <c r="N6509" i="79" s="1"/>
  <c r="R105" i="64"/>
  <c r="M6490" i="79"/>
  <c r="N6490" i="79" s="1"/>
  <c r="S52" i="64"/>
  <c r="M6525" i="79"/>
  <c r="N6525" i="79" s="1"/>
  <c r="R98" i="64"/>
  <c r="T98" i="64" s="1"/>
  <c r="M6483" i="79"/>
  <c r="N6483" i="79" s="1"/>
  <c r="R89" i="63"/>
  <c r="M6298" i="79"/>
  <c r="N6298" i="79" s="1"/>
  <c r="R88" i="63"/>
  <c r="T88" i="63" s="1"/>
  <c r="M6297" i="79"/>
  <c r="N6297" i="79" s="1"/>
  <c r="R79" i="64"/>
  <c r="M6464" i="79"/>
  <c r="N6464" i="79" s="1"/>
  <c r="R97" i="64"/>
  <c r="M6482" i="79"/>
  <c r="N6482" i="79" s="1"/>
  <c r="R64" i="63"/>
  <c r="T64" i="63" s="1"/>
  <c r="M6273" i="79"/>
  <c r="N6273" i="79" s="1"/>
  <c r="S58" i="63"/>
  <c r="M6354" i="79"/>
  <c r="N6354" i="79" s="1"/>
  <c r="R113" i="64"/>
  <c r="M6498" i="79"/>
  <c r="N6498" i="79" s="1"/>
  <c r="R120" i="63"/>
  <c r="M6329" i="79"/>
  <c r="N6329" i="79" s="1"/>
  <c r="R85" i="64"/>
  <c r="M6470" i="79"/>
  <c r="N6470" i="79" s="1"/>
  <c r="R46" i="63"/>
  <c r="AJ150" i="63" s="1"/>
  <c r="I354" i="71" s="1"/>
  <c r="M6255" i="79"/>
  <c r="N6255" i="79" s="1"/>
  <c r="R74" i="64"/>
  <c r="T74" i="64" s="1"/>
  <c r="M6459" i="79"/>
  <c r="N6459" i="79" s="1"/>
  <c r="R80" i="64"/>
  <c r="M6465" i="79"/>
  <c r="N6465" i="79" s="1"/>
  <c r="S81" i="64"/>
  <c r="M6554" i="79"/>
  <c r="N6554" i="79" s="1"/>
  <c r="S61" i="63"/>
  <c r="M6357" i="79"/>
  <c r="N6357" i="79" s="1"/>
  <c r="R51" i="64"/>
  <c r="M6436" i="79"/>
  <c r="N6436" i="79" s="1"/>
  <c r="R79" i="63"/>
  <c r="M6288" i="79"/>
  <c r="N6288" i="79" s="1"/>
  <c r="R104" i="64"/>
  <c r="M6489" i="79"/>
  <c r="N6489" i="79" s="1"/>
  <c r="R85" i="63"/>
  <c r="M6294" i="79"/>
  <c r="N6294" i="79" s="1"/>
  <c r="S74" i="63"/>
  <c r="M6370" i="79"/>
  <c r="N6370" i="79" s="1"/>
  <c r="R47" i="64"/>
  <c r="T47" i="64" s="1"/>
  <c r="M6432" i="79"/>
  <c r="N6432" i="79" s="1"/>
  <c r="S57" i="63"/>
  <c r="M6353" i="79"/>
  <c r="N6353" i="79" s="1"/>
  <c r="R77" i="63"/>
  <c r="T77" i="63" s="1"/>
  <c r="M6286" i="79"/>
  <c r="N6286" i="79" s="1"/>
  <c r="S86" i="64"/>
  <c r="T86" i="64" s="1"/>
  <c r="M6559" i="79"/>
  <c r="N6559" i="79" s="1"/>
  <c r="S47" i="63"/>
  <c r="M6343" i="79"/>
  <c r="N6343" i="79" s="1"/>
  <c r="S63" i="63"/>
  <c r="M6359" i="79"/>
  <c r="N6359" i="79" s="1"/>
  <c r="S71" i="64"/>
  <c r="M6544" i="79"/>
  <c r="N6544" i="79" s="1"/>
  <c r="R129" i="64"/>
  <c r="T129" i="64" s="1"/>
  <c r="M6514" i="79"/>
  <c r="N6514" i="79" s="1"/>
  <c r="S76" i="64"/>
  <c r="T76" i="64" s="1"/>
  <c r="M6549" i="79"/>
  <c r="N6549" i="79" s="1"/>
  <c r="S48" i="64"/>
  <c r="T48" i="64" s="1"/>
  <c r="M6521" i="79"/>
  <c r="N6521" i="79" s="1"/>
  <c r="U120" i="58"/>
  <c r="V120" i="58" s="1"/>
  <c r="M5395" i="79"/>
  <c r="N5395" i="79" s="1"/>
  <c r="T122" i="24"/>
  <c r="V122" i="24" s="1"/>
  <c r="M3297" i="79"/>
  <c r="N3297" i="79" s="1"/>
  <c r="U91" i="58"/>
  <c r="V91" i="58" s="1"/>
  <c r="M5366" i="79"/>
  <c r="N5366" i="79" s="1"/>
  <c r="R96" i="28"/>
  <c r="T96" i="28" s="1"/>
  <c r="M4465" i="79"/>
  <c r="N4465" i="79" s="1"/>
  <c r="T74" i="24"/>
  <c r="AF156" i="24" s="1"/>
  <c r="J203" i="70" s="1"/>
  <c r="M3249" i="79"/>
  <c r="N3249" i="79" s="1"/>
  <c r="U95" i="24"/>
  <c r="V95" i="24" s="1"/>
  <c r="M3343" i="79"/>
  <c r="N3343" i="79" s="1"/>
  <c r="R100" i="29"/>
  <c r="T100" i="29" s="1"/>
  <c r="M4646" i="79"/>
  <c r="N4646" i="79" s="1"/>
  <c r="U126" i="58"/>
  <c r="V126" i="58" s="1"/>
  <c r="M5401" i="79"/>
  <c r="N5401" i="79" s="1"/>
  <c r="U88" i="24"/>
  <c r="V88" i="24" s="1"/>
  <c r="M3336" i="79"/>
  <c r="N3336" i="79" s="1"/>
  <c r="U137" i="24"/>
  <c r="V137" i="24" s="1"/>
  <c r="M3385" i="79"/>
  <c r="N3385" i="79" s="1"/>
  <c r="S63" i="29"/>
  <c r="T63" i="29" s="1"/>
  <c r="M4697" i="79"/>
  <c r="N4697" i="79" s="1"/>
  <c r="U133" i="58"/>
  <c r="V133" i="58" s="1"/>
  <c r="M5408" i="79"/>
  <c r="N5408" i="79" s="1"/>
  <c r="S23" i="13"/>
  <c r="R20" i="37" s="1"/>
  <c r="AO152" i="18"/>
  <c r="AP152" i="18"/>
  <c r="T112" i="64"/>
  <c r="T132" i="63"/>
  <c r="X113" i="21"/>
  <c r="T94" i="64"/>
  <c r="AS127" i="67"/>
  <c r="AU127" i="67" s="1"/>
  <c r="AT127" i="67"/>
  <c r="AV127" i="67" s="1"/>
  <c r="AT98" i="67"/>
  <c r="AV98" i="67" s="1"/>
  <c r="AS98" i="67"/>
  <c r="AU98" i="67" s="1"/>
  <c r="AT145" i="67"/>
  <c r="AV145" i="67" s="1"/>
  <c r="AS145" i="67"/>
  <c r="AU145" i="67" s="1"/>
  <c r="AT81" i="67"/>
  <c r="AV81" i="67" s="1"/>
  <c r="AS81" i="67"/>
  <c r="AU81" i="67" s="1"/>
  <c r="AT89" i="67"/>
  <c r="AV89" i="67" s="1"/>
  <c r="AS89" i="67"/>
  <c r="AU89" i="67" s="1"/>
  <c r="AS142" i="67"/>
  <c r="AU142" i="67" s="1"/>
  <c r="AT142" i="67"/>
  <c r="AV142" i="67" s="1"/>
  <c r="AS87" i="67"/>
  <c r="AU87" i="67" s="1"/>
  <c r="AT87" i="67"/>
  <c r="AV87" i="67" s="1"/>
  <c r="AT101" i="67"/>
  <c r="AV101" i="67" s="1"/>
  <c r="AS101" i="67"/>
  <c r="AU101" i="67" s="1"/>
  <c r="AT100" i="67"/>
  <c r="AV100" i="67" s="1"/>
  <c r="AS100" i="67"/>
  <c r="AU100" i="67" s="1"/>
  <c r="AT91" i="67"/>
  <c r="AV91" i="67" s="1"/>
  <c r="AS91" i="67"/>
  <c r="AU91" i="67" s="1"/>
  <c r="AT112" i="67"/>
  <c r="AV112" i="67" s="1"/>
  <c r="AS112" i="67"/>
  <c r="AU112" i="67" s="1"/>
  <c r="AS69" i="67"/>
  <c r="AU69" i="67" s="1"/>
  <c r="AT69" i="67"/>
  <c r="AV69" i="67" s="1"/>
  <c r="AT140" i="67"/>
  <c r="AV140" i="67" s="1"/>
  <c r="AS140" i="67"/>
  <c r="AU140" i="67" s="1"/>
  <c r="AT105" i="67"/>
  <c r="AV105" i="67" s="1"/>
  <c r="AS105" i="67"/>
  <c r="AU105" i="67" s="1"/>
  <c r="AT73" i="67"/>
  <c r="AV73" i="67" s="1"/>
  <c r="AS73" i="67"/>
  <c r="AU73" i="67" s="1"/>
  <c r="AT124" i="67"/>
  <c r="AV124" i="67" s="1"/>
  <c r="AS124" i="67"/>
  <c r="AU124" i="67" s="1"/>
  <c r="AS85" i="67"/>
  <c r="AU85" i="67" s="1"/>
  <c r="AT85" i="67"/>
  <c r="AV85" i="67" s="1"/>
  <c r="AI160" i="17"/>
  <c r="H23" i="69" s="1"/>
  <c r="AJ160" i="17"/>
  <c r="I23" i="69" s="1"/>
  <c r="AT138" i="67"/>
  <c r="AV138" i="67" s="1"/>
  <c r="AS138" i="67"/>
  <c r="AU138" i="67" s="1"/>
  <c r="T120" i="64"/>
  <c r="T92" i="63"/>
  <c r="AT144" i="67"/>
  <c r="AV144" i="67" s="1"/>
  <c r="AS144" i="67"/>
  <c r="AU144" i="67" s="1"/>
  <c r="AT97" i="67"/>
  <c r="AV97" i="67" s="1"/>
  <c r="AS97" i="67"/>
  <c r="AU97" i="67" s="1"/>
  <c r="AT115" i="67"/>
  <c r="AV115" i="67" s="1"/>
  <c r="AS115" i="67"/>
  <c r="AU115" i="67" s="1"/>
  <c r="T45" i="64"/>
  <c r="AT93" i="67"/>
  <c r="AV93" i="67" s="1"/>
  <c r="AS93" i="67"/>
  <c r="AU93" i="67" s="1"/>
  <c r="AT113" i="67"/>
  <c r="AV113" i="67" s="1"/>
  <c r="AS113" i="67"/>
  <c r="AU113" i="67" s="1"/>
  <c r="AS133" i="67"/>
  <c r="AU133" i="67" s="1"/>
  <c r="AT133" i="67"/>
  <c r="AV133" i="67" s="1"/>
  <c r="AT117" i="67"/>
  <c r="AV117" i="67" s="1"/>
  <c r="AS117" i="67"/>
  <c r="AU117" i="67" s="1"/>
  <c r="AT136" i="67"/>
  <c r="AV136" i="67" s="1"/>
  <c r="AS136" i="67"/>
  <c r="AU136" i="67" s="1"/>
  <c r="AS134" i="67"/>
  <c r="AU134" i="67" s="1"/>
  <c r="AT134" i="67"/>
  <c r="AV134" i="67" s="1"/>
  <c r="AT106" i="67"/>
  <c r="AV106" i="67" s="1"/>
  <c r="AS106" i="67"/>
  <c r="AU106" i="67" s="1"/>
  <c r="AT143" i="67"/>
  <c r="AV143" i="67" s="1"/>
  <c r="AS143" i="67"/>
  <c r="AU143" i="67" s="1"/>
  <c r="S45" i="27"/>
  <c r="AL135" i="27"/>
  <c r="K305" i="70" s="1"/>
  <c r="AT107" i="67"/>
  <c r="AV107" i="67" s="1"/>
  <c r="AS107" i="67"/>
  <c r="AU107" i="67" s="1"/>
  <c r="AS76" i="67"/>
  <c r="AU76" i="67" s="1"/>
  <c r="AT76" i="67"/>
  <c r="AV76" i="67" s="1"/>
  <c r="AT80" i="67"/>
  <c r="AV80" i="67" s="1"/>
  <c r="AS80" i="67"/>
  <c r="AU80" i="67" s="1"/>
  <c r="AT149" i="67"/>
  <c r="AV149" i="67" s="1"/>
  <c r="AS149" i="67"/>
  <c r="AU149" i="67" s="1"/>
  <c r="AT119" i="67"/>
  <c r="AV119" i="67" s="1"/>
  <c r="AS119" i="67"/>
  <c r="AU119" i="67" s="1"/>
  <c r="AT79" i="67"/>
  <c r="AV79" i="67" s="1"/>
  <c r="AS79" i="67"/>
  <c r="AU79" i="67" s="1"/>
  <c r="AT83" i="67"/>
  <c r="AV83" i="67" s="1"/>
  <c r="AS83" i="67"/>
  <c r="AU83" i="67" s="1"/>
  <c r="AT96" i="67"/>
  <c r="AV96" i="67" s="1"/>
  <c r="AS96" i="67"/>
  <c r="AU96" i="67" s="1"/>
  <c r="AT77" i="67"/>
  <c r="AV77" i="67" s="1"/>
  <c r="AS77" i="67"/>
  <c r="AU77" i="67" s="1"/>
  <c r="AT116" i="67"/>
  <c r="AV116" i="67" s="1"/>
  <c r="AS116" i="67"/>
  <c r="AU116" i="67" s="1"/>
  <c r="AT67" i="67"/>
  <c r="AV67" i="67" s="1"/>
  <c r="AS67" i="67"/>
  <c r="AU67" i="67" s="1"/>
  <c r="AT111" i="67"/>
  <c r="AV111" i="67" s="1"/>
  <c r="AS111" i="67"/>
  <c r="AU111" i="67" s="1"/>
  <c r="AT118" i="67"/>
  <c r="AV118" i="67" s="1"/>
  <c r="AS118" i="67"/>
  <c r="AU118" i="67" s="1"/>
  <c r="AT82" i="67"/>
  <c r="AV82" i="67" s="1"/>
  <c r="AS82" i="67"/>
  <c r="AU82" i="67" s="1"/>
  <c r="AS108" i="67"/>
  <c r="AU108" i="67" s="1"/>
  <c r="AT108" i="67"/>
  <c r="AV108" i="67" s="1"/>
  <c r="AT126" i="67"/>
  <c r="AV126" i="67" s="1"/>
  <c r="AS126" i="67"/>
  <c r="AU126" i="67" s="1"/>
  <c r="AT110" i="67"/>
  <c r="AV110" i="67" s="1"/>
  <c r="AS110" i="67"/>
  <c r="AU110" i="67" s="1"/>
  <c r="AS75" i="67"/>
  <c r="AU75" i="67" s="1"/>
  <c r="AT75" i="67"/>
  <c r="AV75" i="67" s="1"/>
  <c r="AT103" i="67"/>
  <c r="AV103" i="67" s="1"/>
  <c r="AS103" i="67"/>
  <c r="AU103" i="67" s="1"/>
  <c r="AT130" i="67"/>
  <c r="AV130" i="67" s="1"/>
  <c r="AS130" i="67"/>
  <c r="AU130" i="67" s="1"/>
  <c r="AS92" i="67"/>
  <c r="AU92" i="67" s="1"/>
  <c r="AT92" i="67"/>
  <c r="AV92" i="67" s="1"/>
  <c r="AT68" i="67"/>
  <c r="AV68" i="67" s="1"/>
  <c r="AS68" i="67"/>
  <c r="AU68" i="67" s="1"/>
  <c r="AT135" i="67"/>
  <c r="AV135" i="67" s="1"/>
  <c r="AS135" i="67"/>
  <c r="AU135" i="67" s="1"/>
  <c r="AS125" i="67"/>
  <c r="AU125" i="67" s="1"/>
  <c r="AT125" i="67"/>
  <c r="AV125" i="67" s="1"/>
  <c r="AT121" i="67"/>
  <c r="AV121" i="67" s="1"/>
  <c r="AS121" i="67"/>
  <c r="AU121" i="67" s="1"/>
  <c r="AT120" i="67"/>
  <c r="AV120" i="67" s="1"/>
  <c r="AS120" i="67"/>
  <c r="AU120" i="67" s="1"/>
  <c r="U45" i="25"/>
  <c r="AH144" i="25"/>
  <c r="J234" i="70" s="1"/>
  <c r="AT72" i="67"/>
  <c r="AV72" i="67" s="1"/>
  <c r="AS72" i="67"/>
  <c r="AU72" i="67" s="1"/>
  <c r="AS78" i="67"/>
  <c r="AU78" i="67" s="1"/>
  <c r="AT78" i="67"/>
  <c r="AV78" i="67" s="1"/>
  <c r="AS137" i="67"/>
  <c r="AU137" i="67" s="1"/>
  <c r="AT137" i="67"/>
  <c r="AV137" i="67" s="1"/>
  <c r="AT99" i="67"/>
  <c r="AV99" i="67" s="1"/>
  <c r="AS99" i="67"/>
  <c r="AU99" i="67" s="1"/>
  <c r="AT94" i="67"/>
  <c r="AV94" i="67" s="1"/>
  <c r="AS94" i="67"/>
  <c r="AU94" i="67" s="1"/>
  <c r="AT147" i="67"/>
  <c r="AV147" i="67" s="1"/>
  <c r="AS147" i="67"/>
  <c r="AU147" i="67" s="1"/>
  <c r="V72" i="17"/>
  <c r="AK158" i="17" s="1"/>
  <c r="J21" i="69" s="1"/>
  <c r="AJ158" i="17"/>
  <c r="I21" i="69" s="1"/>
  <c r="AJ152" i="18"/>
  <c r="AT141" i="67"/>
  <c r="AV141" i="67" s="1"/>
  <c r="AS141" i="67"/>
  <c r="AU141" i="67" s="1"/>
  <c r="AT131" i="67"/>
  <c r="AV131" i="67" s="1"/>
  <c r="AS131" i="67"/>
  <c r="AU131" i="67" s="1"/>
  <c r="AT109" i="67"/>
  <c r="AV109" i="67" s="1"/>
  <c r="AS109" i="67"/>
  <c r="AU109" i="67" s="1"/>
  <c r="AT122" i="67"/>
  <c r="AV122" i="67" s="1"/>
  <c r="AS122" i="67"/>
  <c r="AU122" i="67" s="1"/>
  <c r="AT74" i="67"/>
  <c r="AV74" i="67" s="1"/>
  <c r="AS74" i="67"/>
  <c r="AU74" i="67" s="1"/>
  <c r="AT146" i="67"/>
  <c r="AV146" i="67" s="1"/>
  <c r="AS146" i="67"/>
  <c r="AU146" i="67" s="1"/>
  <c r="AT90" i="67"/>
  <c r="AV90" i="67" s="1"/>
  <c r="AS90" i="67"/>
  <c r="AU90" i="67" s="1"/>
  <c r="AS86" i="67"/>
  <c r="AU86" i="67" s="1"/>
  <c r="AT86" i="67"/>
  <c r="AV86" i="67" s="1"/>
  <c r="AT104" i="67"/>
  <c r="AV104" i="67" s="1"/>
  <c r="AS104" i="67"/>
  <c r="AU104" i="67" s="1"/>
  <c r="AT123" i="67"/>
  <c r="AV123" i="67" s="1"/>
  <c r="AS123" i="67"/>
  <c r="AU123" i="67" s="1"/>
  <c r="AS128" i="67"/>
  <c r="AU128" i="67" s="1"/>
  <c r="AT128" i="67"/>
  <c r="AV128" i="67" s="1"/>
  <c r="AT139" i="67"/>
  <c r="AV139" i="67" s="1"/>
  <c r="AS139" i="67"/>
  <c r="AU139" i="67" s="1"/>
  <c r="AT71" i="67"/>
  <c r="AV71" i="67" s="1"/>
  <c r="AS71" i="67"/>
  <c r="AU71" i="67" s="1"/>
  <c r="AS84" i="67"/>
  <c r="AU84" i="67" s="1"/>
  <c r="AT84" i="67"/>
  <c r="AV84" i="67" s="1"/>
  <c r="AS95" i="67"/>
  <c r="AU95" i="67" s="1"/>
  <c r="AT95" i="67"/>
  <c r="AV95" i="67" s="1"/>
  <c r="AT148" i="67"/>
  <c r="AV148" i="67" s="1"/>
  <c r="AS148" i="67"/>
  <c r="AU148" i="67" s="1"/>
  <c r="AT114" i="67"/>
  <c r="AV114" i="67" s="1"/>
  <c r="AS114" i="67"/>
  <c r="AU114" i="67" s="1"/>
  <c r="AT129" i="67"/>
  <c r="AV129" i="67" s="1"/>
  <c r="AS129" i="67"/>
  <c r="AU129" i="67" s="1"/>
  <c r="AS70" i="67"/>
  <c r="AU70" i="67" s="1"/>
  <c r="AT70" i="67"/>
  <c r="AV70" i="67" s="1"/>
  <c r="AT88" i="67"/>
  <c r="AV88" i="67" s="1"/>
  <c r="AS88" i="67"/>
  <c r="AU88" i="67" s="1"/>
  <c r="AT132" i="67"/>
  <c r="AV132" i="67" s="1"/>
  <c r="AS132" i="67"/>
  <c r="AU132" i="67" s="1"/>
  <c r="AT102" i="67"/>
  <c r="AV102" i="67" s="1"/>
  <c r="AS102" i="67"/>
  <c r="AU102" i="67" s="1"/>
  <c r="AT74" i="23"/>
  <c r="AV74" i="23" s="1"/>
  <c r="AS74" i="23"/>
  <c r="AU74" i="23" s="1"/>
  <c r="AS81" i="23"/>
  <c r="AU81" i="23" s="1"/>
  <c r="AT81" i="23"/>
  <c r="AV81" i="23" s="1"/>
  <c r="AS96" i="23"/>
  <c r="AU96" i="23" s="1"/>
  <c r="AT96" i="23"/>
  <c r="AV96" i="23" s="1"/>
  <c r="AS144" i="23"/>
  <c r="AU144" i="23" s="1"/>
  <c r="AT144" i="23"/>
  <c r="AV144" i="23" s="1"/>
  <c r="AS91" i="23"/>
  <c r="AU91" i="23" s="1"/>
  <c r="AT91" i="23"/>
  <c r="AV91" i="23" s="1"/>
  <c r="AT129" i="23"/>
  <c r="AV129" i="23" s="1"/>
  <c r="AS129" i="23"/>
  <c r="AU129" i="23" s="1"/>
  <c r="AT124" i="23"/>
  <c r="AV124" i="23" s="1"/>
  <c r="AS124" i="23"/>
  <c r="AU124" i="23" s="1"/>
  <c r="AT120" i="23"/>
  <c r="AV120" i="23" s="1"/>
  <c r="AS120" i="23"/>
  <c r="AU120" i="23" s="1"/>
  <c r="AS80" i="23"/>
  <c r="AU80" i="23" s="1"/>
  <c r="AT80" i="23"/>
  <c r="AV80" i="23" s="1"/>
  <c r="AS107" i="23"/>
  <c r="AU107" i="23" s="1"/>
  <c r="AT107" i="23"/>
  <c r="AV107" i="23" s="1"/>
  <c r="AT122" i="23"/>
  <c r="AV122" i="23" s="1"/>
  <c r="AS122" i="23"/>
  <c r="AU122" i="23" s="1"/>
  <c r="AS73" i="23"/>
  <c r="AU73" i="23" s="1"/>
  <c r="AT73" i="23"/>
  <c r="AV73" i="23" s="1"/>
  <c r="AT125" i="23"/>
  <c r="AV125" i="23" s="1"/>
  <c r="AS125" i="23"/>
  <c r="AU125" i="23" s="1"/>
  <c r="AS121" i="23"/>
  <c r="AU121" i="23" s="1"/>
  <c r="AT121" i="23"/>
  <c r="AV121" i="23" s="1"/>
  <c r="AS101" i="23"/>
  <c r="AU101" i="23" s="1"/>
  <c r="AT101" i="23"/>
  <c r="AV101" i="23" s="1"/>
  <c r="AS112" i="23"/>
  <c r="AU112" i="23" s="1"/>
  <c r="AT112" i="23"/>
  <c r="AV112" i="23" s="1"/>
  <c r="AT95" i="23"/>
  <c r="AV95" i="23" s="1"/>
  <c r="AS95" i="23"/>
  <c r="AU95" i="23" s="1"/>
  <c r="AT135" i="23"/>
  <c r="AV135" i="23" s="1"/>
  <c r="AS135" i="23"/>
  <c r="AU135" i="23" s="1"/>
  <c r="AT106" i="23"/>
  <c r="AV106" i="23" s="1"/>
  <c r="AS106" i="23"/>
  <c r="AU106" i="23" s="1"/>
  <c r="AS90" i="23"/>
  <c r="AU90" i="23" s="1"/>
  <c r="AT90" i="23"/>
  <c r="AV90" i="23" s="1"/>
  <c r="AS94" i="23"/>
  <c r="AU94" i="23" s="1"/>
  <c r="AT94" i="23"/>
  <c r="AV94" i="23" s="1"/>
  <c r="AS127" i="23"/>
  <c r="AU127" i="23" s="1"/>
  <c r="AT127" i="23"/>
  <c r="AV127" i="23" s="1"/>
  <c r="AS69" i="23"/>
  <c r="AU69" i="23" s="1"/>
  <c r="AT69" i="23"/>
  <c r="AV69" i="23" s="1"/>
  <c r="AS147" i="23"/>
  <c r="AU147" i="23" s="1"/>
  <c r="AT147" i="23"/>
  <c r="AV147" i="23" s="1"/>
  <c r="AS145" i="23"/>
  <c r="AU145" i="23" s="1"/>
  <c r="AT145" i="23"/>
  <c r="AV145" i="23" s="1"/>
  <c r="AT76" i="23"/>
  <c r="AV76" i="23" s="1"/>
  <c r="AS76" i="23"/>
  <c r="AU76" i="23" s="1"/>
  <c r="AT86" i="23"/>
  <c r="AV86" i="23" s="1"/>
  <c r="AS86" i="23"/>
  <c r="AU86" i="23" s="1"/>
  <c r="AS113" i="23"/>
  <c r="AU113" i="23" s="1"/>
  <c r="AT113" i="23"/>
  <c r="AV113" i="23" s="1"/>
  <c r="AS132" i="23"/>
  <c r="AU132" i="23" s="1"/>
  <c r="AT132" i="23"/>
  <c r="AV132" i="23" s="1"/>
  <c r="AS105" i="23"/>
  <c r="AU105" i="23" s="1"/>
  <c r="AT105" i="23"/>
  <c r="AV105" i="23" s="1"/>
  <c r="AS111" i="23"/>
  <c r="AU111" i="23" s="1"/>
  <c r="AT111" i="23"/>
  <c r="AV111" i="23" s="1"/>
  <c r="AT89" i="23"/>
  <c r="AV89" i="23" s="1"/>
  <c r="AS89" i="23"/>
  <c r="AU89" i="23" s="1"/>
  <c r="AT88" i="23"/>
  <c r="AV88" i="23" s="1"/>
  <c r="AS88" i="23"/>
  <c r="AU88" i="23" s="1"/>
  <c r="AS115" i="23"/>
  <c r="AU115" i="23" s="1"/>
  <c r="AT115" i="23"/>
  <c r="AV115" i="23" s="1"/>
  <c r="AS133" i="23"/>
  <c r="AU133" i="23" s="1"/>
  <c r="AT133" i="23"/>
  <c r="AV133" i="23" s="1"/>
  <c r="AS85" i="23"/>
  <c r="AU85" i="23" s="1"/>
  <c r="AT85" i="23"/>
  <c r="AV85" i="23" s="1"/>
  <c r="AT118" i="23"/>
  <c r="AV118" i="23" s="1"/>
  <c r="AS118" i="23"/>
  <c r="AU118" i="23" s="1"/>
  <c r="AT148" i="23"/>
  <c r="AV148" i="23" s="1"/>
  <c r="AS148" i="23"/>
  <c r="AU148" i="23" s="1"/>
  <c r="AS102" i="23"/>
  <c r="AU102" i="23" s="1"/>
  <c r="AT102" i="23"/>
  <c r="AV102" i="23" s="1"/>
  <c r="AT119" i="23"/>
  <c r="AV119" i="23" s="1"/>
  <c r="AS119" i="23"/>
  <c r="AU119" i="23" s="1"/>
  <c r="AT123" i="23"/>
  <c r="AV123" i="23" s="1"/>
  <c r="AS123" i="23"/>
  <c r="AU123" i="23" s="1"/>
  <c r="AT100" i="23"/>
  <c r="AV100" i="23" s="1"/>
  <c r="AS100" i="23"/>
  <c r="AU100" i="23" s="1"/>
  <c r="AS116" i="23"/>
  <c r="AU116" i="23" s="1"/>
  <c r="AT116" i="23"/>
  <c r="AV116" i="23" s="1"/>
  <c r="AS110" i="23"/>
  <c r="AU110" i="23" s="1"/>
  <c r="AT110" i="23"/>
  <c r="AV110" i="23" s="1"/>
  <c r="AS79" i="23"/>
  <c r="AU79" i="23" s="1"/>
  <c r="AT79" i="23"/>
  <c r="AV79" i="23" s="1"/>
  <c r="AS134" i="23"/>
  <c r="AU134" i="23" s="1"/>
  <c r="AT134" i="23"/>
  <c r="AV134" i="23" s="1"/>
  <c r="AS99" i="23"/>
  <c r="AU99" i="23" s="1"/>
  <c r="AT99" i="23"/>
  <c r="AV99" i="23" s="1"/>
  <c r="AT142" i="23"/>
  <c r="AV142" i="23" s="1"/>
  <c r="AS142" i="23"/>
  <c r="AU142" i="23" s="1"/>
  <c r="AT103" i="23"/>
  <c r="AV103" i="23" s="1"/>
  <c r="AS103" i="23"/>
  <c r="AU103" i="23" s="1"/>
  <c r="AS83" i="23"/>
  <c r="AU83" i="23" s="1"/>
  <c r="AT83" i="23"/>
  <c r="AV83" i="23" s="1"/>
  <c r="AS149" i="23"/>
  <c r="AU149" i="23" s="1"/>
  <c r="AT149" i="23"/>
  <c r="AV149" i="23" s="1"/>
  <c r="AS97" i="23"/>
  <c r="AU97" i="23" s="1"/>
  <c r="AT97" i="23"/>
  <c r="AV97" i="23" s="1"/>
  <c r="AS137" i="23"/>
  <c r="AU137" i="23" s="1"/>
  <c r="AT137" i="23"/>
  <c r="AV137" i="23" s="1"/>
  <c r="AT72" i="23"/>
  <c r="AV72" i="23" s="1"/>
  <c r="AS72" i="23"/>
  <c r="AU72" i="23" s="1"/>
  <c r="AS138" i="23"/>
  <c r="AU138" i="23" s="1"/>
  <c r="AT138" i="23"/>
  <c r="AV138" i="23" s="1"/>
  <c r="AT71" i="23"/>
  <c r="AV71" i="23" s="1"/>
  <c r="AS71" i="23"/>
  <c r="AU71" i="23" s="1"/>
  <c r="AS78" i="23"/>
  <c r="AU78" i="23" s="1"/>
  <c r="AT78" i="23"/>
  <c r="AV78" i="23" s="1"/>
  <c r="AS126" i="23"/>
  <c r="AU126" i="23" s="1"/>
  <c r="AT126" i="23"/>
  <c r="AV126" i="23" s="1"/>
  <c r="AS92" i="23"/>
  <c r="AU92" i="23" s="1"/>
  <c r="AT92" i="23"/>
  <c r="AV92" i="23" s="1"/>
  <c r="AT141" i="23"/>
  <c r="AV141" i="23" s="1"/>
  <c r="AS141" i="23"/>
  <c r="AU141" i="23" s="1"/>
  <c r="AT117" i="23"/>
  <c r="AV117" i="23" s="1"/>
  <c r="AS117" i="23"/>
  <c r="AU117" i="23" s="1"/>
  <c r="AS136" i="23"/>
  <c r="AU136" i="23" s="1"/>
  <c r="AT136" i="23"/>
  <c r="AV136" i="23" s="1"/>
  <c r="AT98" i="23"/>
  <c r="AV98" i="23" s="1"/>
  <c r="AS98" i="23"/>
  <c r="AU98" i="23" s="1"/>
  <c r="AT109" i="23"/>
  <c r="AV109" i="23" s="1"/>
  <c r="AS109" i="23"/>
  <c r="AU109" i="23" s="1"/>
  <c r="AS130" i="23"/>
  <c r="AU130" i="23" s="1"/>
  <c r="AT130" i="23"/>
  <c r="AV130" i="23" s="1"/>
  <c r="AT82" i="23"/>
  <c r="AV82" i="23" s="1"/>
  <c r="AS82" i="23"/>
  <c r="AU82" i="23" s="1"/>
  <c r="AS93" i="23"/>
  <c r="AU93" i="23" s="1"/>
  <c r="AT93" i="23"/>
  <c r="AV93" i="23" s="1"/>
  <c r="AS67" i="23"/>
  <c r="AU67" i="23" s="1"/>
  <c r="AT67" i="23"/>
  <c r="AV67" i="23" s="1"/>
  <c r="AS77" i="23"/>
  <c r="AU77" i="23" s="1"/>
  <c r="AT77" i="23"/>
  <c r="AV77" i="23" s="1"/>
  <c r="AT128" i="23"/>
  <c r="AV128" i="23" s="1"/>
  <c r="AS128" i="23"/>
  <c r="AU128" i="23" s="1"/>
  <c r="AS108" i="23"/>
  <c r="AU108" i="23" s="1"/>
  <c r="AT108" i="23"/>
  <c r="AV108" i="23" s="1"/>
  <c r="AS114" i="23"/>
  <c r="AU114" i="23" s="1"/>
  <c r="AT114" i="23"/>
  <c r="AV114" i="23" s="1"/>
  <c r="AT68" i="23"/>
  <c r="AV68" i="23" s="1"/>
  <c r="AS68" i="23"/>
  <c r="AU68" i="23" s="1"/>
  <c r="AT84" i="23"/>
  <c r="AV84" i="23" s="1"/>
  <c r="AS84" i="23"/>
  <c r="AU84" i="23" s="1"/>
  <c r="AS140" i="23"/>
  <c r="AU140" i="23" s="1"/>
  <c r="AT140" i="23"/>
  <c r="AV140" i="23" s="1"/>
  <c r="AT146" i="23"/>
  <c r="AV146" i="23" s="1"/>
  <c r="AS146" i="23"/>
  <c r="AU146" i="23" s="1"/>
  <c r="AT75" i="23"/>
  <c r="AV75" i="23" s="1"/>
  <c r="AS75" i="23"/>
  <c r="AU75" i="23" s="1"/>
  <c r="AT139" i="23"/>
  <c r="AV139" i="23" s="1"/>
  <c r="AS139" i="23"/>
  <c r="AU139" i="23" s="1"/>
  <c r="AT104" i="23"/>
  <c r="AV104" i="23" s="1"/>
  <c r="AS104" i="23"/>
  <c r="AU104" i="23" s="1"/>
  <c r="AT131" i="23"/>
  <c r="AV131" i="23" s="1"/>
  <c r="AS131" i="23"/>
  <c r="AU131" i="23" s="1"/>
  <c r="AT70" i="23"/>
  <c r="AV70" i="23" s="1"/>
  <c r="AS70" i="23"/>
  <c r="AU70" i="23" s="1"/>
  <c r="AS143" i="23"/>
  <c r="AU143" i="23" s="1"/>
  <c r="AT143" i="23"/>
  <c r="AV143" i="23" s="1"/>
  <c r="AS87" i="23"/>
  <c r="AU87" i="23" s="1"/>
  <c r="AT87" i="23"/>
  <c r="AV87" i="23" s="1"/>
  <c r="AM133" i="16"/>
  <c r="N20" i="69" s="1"/>
  <c r="X86" i="21"/>
  <c r="X48" i="21"/>
  <c r="X131" i="21"/>
  <c r="X78" i="21"/>
  <c r="X57" i="21"/>
  <c r="X97" i="21"/>
  <c r="X120" i="21"/>
  <c r="X47" i="21"/>
  <c r="X77" i="21"/>
  <c r="X58" i="21"/>
  <c r="X121" i="21"/>
  <c r="V125" i="17"/>
  <c r="X125" i="21"/>
  <c r="X100" i="21"/>
  <c r="X129" i="21"/>
  <c r="V117" i="17"/>
  <c r="X107" i="21"/>
  <c r="X68" i="21"/>
  <c r="X103" i="21"/>
  <c r="U75" i="34"/>
  <c r="U73" i="34"/>
  <c r="U139" i="34"/>
  <c r="U107" i="34"/>
  <c r="U91" i="34"/>
  <c r="U123" i="34"/>
  <c r="X59" i="21"/>
  <c r="X96" i="21"/>
  <c r="X56" i="21"/>
  <c r="X54" i="21"/>
  <c r="X60" i="21"/>
  <c r="X72" i="21"/>
  <c r="X82" i="21"/>
  <c r="X94" i="21"/>
  <c r="X98" i="21"/>
  <c r="X101" i="21"/>
  <c r="X67" i="21"/>
  <c r="X106" i="21"/>
  <c r="X81" i="21"/>
  <c r="X84" i="21"/>
  <c r="X62" i="21"/>
  <c r="X130" i="21"/>
  <c r="X114" i="21"/>
  <c r="X69" i="21"/>
  <c r="X64" i="21"/>
  <c r="X70" i="21"/>
  <c r="X112" i="21"/>
  <c r="X91" i="21"/>
  <c r="X127" i="21"/>
  <c r="X109" i="21"/>
  <c r="X73" i="21"/>
  <c r="X61" i="21"/>
  <c r="X119" i="21"/>
  <c r="X126" i="21"/>
  <c r="X117" i="21"/>
  <c r="X85" i="21"/>
  <c r="X108" i="21"/>
  <c r="X92" i="21"/>
  <c r="X110" i="21"/>
  <c r="X66" i="21"/>
  <c r="X50" i="21"/>
  <c r="AN161" i="21" s="1"/>
  <c r="L76" i="70" s="1"/>
  <c r="X102" i="21"/>
  <c r="V74" i="17"/>
  <c r="V109" i="17"/>
  <c r="V93" i="17"/>
  <c r="X104" i="21"/>
  <c r="X123" i="21"/>
  <c r="X76" i="21"/>
  <c r="X116" i="21"/>
  <c r="X71" i="21"/>
  <c r="X122" i="21"/>
  <c r="X118" i="21"/>
  <c r="X80" i="21"/>
  <c r="X99" i="21"/>
  <c r="X88" i="21"/>
  <c r="X52" i="21"/>
  <c r="AN167" i="21" s="1"/>
  <c r="L82" i="70" s="1"/>
  <c r="X46" i="21"/>
  <c r="AN138" i="21" s="1"/>
  <c r="L53" i="70" s="1"/>
  <c r="X105" i="21"/>
  <c r="X87" i="18"/>
  <c r="X115" i="18"/>
  <c r="X131" i="18"/>
  <c r="X123" i="18"/>
  <c r="X102" i="18"/>
  <c r="X117" i="18"/>
  <c r="X127" i="18"/>
  <c r="X67" i="18"/>
  <c r="X60" i="18"/>
  <c r="X92" i="18"/>
  <c r="X126" i="18"/>
  <c r="X59" i="18"/>
  <c r="AL151" i="18" s="1"/>
  <c r="X79" i="18"/>
  <c r="X140" i="18"/>
  <c r="X84" i="18"/>
  <c r="X99" i="18"/>
  <c r="X95" i="18"/>
  <c r="X130" i="18"/>
  <c r="X111" i="18"/>
  <c r="X129" i="18"/>
  <c r="X135" i="18"/>
  <c r="X116" i="18"/>
  <c r="X88" i="18"/>
  <c r="X98" i="18"/>
  <c r="X83" i="18"/>
  <c r="X63" i="18"/>
  <c r="X66" i="18"/>
  <c r="X103" i="18"/>
  <c r="X106" i="18"/>
  <c r="X139" i="18"/>
  <c r="X143" i="18"/>
  <c r="X119" i="18"/>
  <c r="X101" i="18"/>
  <c r="X75" i="18"/>
  <c r="X120" i="18"/>
  <c r="X137" i="18"/>
  <c r="X112" i="18"/>
  <c r="X71" i="18"/>
  <c r="X124" i="18"/>
  <c r="X141" i="18"/>
  <c r="X105" i="18"/>
  <c r="X104" i="18"/>
  <c r="V85" i="17"/>
  <c r="V73" i="17"/>
  <c r="AK159" i="17" s="1"/>
  <c r="J22" i="69" s="1"/>
  <c r="V142" i="17"/>
  <c r="V129" i="17"/>
  <c r="V141" i="17"/>
  <c r="V149" i="17"/>
  <c r="W58" i="18"/>
  <c r="AK150" i="18" s="1"/>
  <c r="CH39" i="10"/>
  <c r="L43" i="36" s="1"/>
  <c r="K43" i="36"/>
  <c r="CH38" i="10"/>
  <c r="L42" i="36" s="1"/>
  <c r="K42" i="36"/>
  <c r="CH87" i="10"/>
  <c r="L91" i="36" s="1"/>
  <c r="K91" i="36"/>
  <c r="CH46" i="10"/>
  <c r="L50" i="36" s="1"/>
  <c r="K50" i="36"/>
  <c r="CH71" i="10"/>
  <c r="L75" i="36" s="1"/>
  <c r="K75" i="36"/>
  <c r="CH93" i="10"/>
  <c r="L97" i="36" s="1"/>
  <c r="K97" i="36"/>
  <c r="CH100" i="10"/>
  <c r="L104" i="36" s="1"/>
  <c r="K104" i="36"/>
  <c r="CH52" i="10"/>
  <c r="L56" i="36" s="1"/>
  <c r="K56" i="36"/>
  <c r="CH58" i="10"/>
  <c r="L62" i="36" s="1"/>
  <c r="K62" i="36"/>
  <c r="CH65" i="10"/>
  <c r="L69" i="36" s="1"/>
  <c r="K69" i="36"/>
  <c r="CH62" i="10"/>
  <c r="L66" i="36" s="1"/>
  <c r="K66" i="36"/>
  <c r="CH91" i="10"/>
  <c r="L95" i="36" s="1"/>
  <c r="K95" i="36"/>
  <c r="CH63" i="10"/>
  <c r="L67" i="36" s="1"/>
  <c r="K67" i="36"/>
  <c r="CH27" i="10"/>
  <c r="L31" i="36" s="1"/>
  <c r="K31" i="36"/>
  <c r="CH70" i="10"/>
  <c r="L74" i="36" s="1"/>
  <c r="K74" i="36"/>
  <c r="CH86" i="10"/>
  <c r="L90" i="36" s="1"/>
  <c r="K90" i="36"/>
  <c r="CH95" i="10"/>
  <c r="L99" i="36" s="1"/>
  <c r="K99" i="36"/>
  <c r="CH56" i="10"/>
  <c r="L60" i="36" s="1"/>
  <c r="K60" i="36"/>
  <c r="CH34" i="10"/>
  <c r="L38" i="36" s="1"/>
  <c r="K38" i="36"/>
  <c r="CH111" i="10"/>
  <c r="L115" i="36" s="1"/>
  <c r="K115" i="36"/>
  <c r="CH51" i="10"/>
  <c r="L55" i="36" s="1"/>
  <c r="K55" i="36"/>
  <c r="CH85" i="10"/>
  <c r="L89" i="36" s="1"/>
  <c r="K89" i="36"/>
  <c r="CH69" i="10"/>
  <c r="L73" i="36" s="1"/>
  <c r="K73" i="36"/>
  <c r="CH31" i="10"/>
  <c r="L35" i="36" s="1"/>
  <c r="K35" i="36"/>
  <c r="CH74" i="10"/>
  <c r="L78" i="36" s="1"/>
  <c r="K78" i="36"/>
  <c r="CH37" i="10"/>
  <c r="L41" i="36" s="1"/>
  <c r="K41" i="36"/>
  <c r="CH25" i="10"/>
  <c r="L29" i="36" s="1"/>
  <c r="K29" i="36"/>
  <c r="CH29" i="10"/>
  <c r="L33" i="36" s="1"/>
  <c r="K33" i="36"/>
  <c r="CH61" i="10"/>
  <c r="L65" i="36" s="1"/>
  <c r="K65" i="36"/>
  <c r="CH64" i="10"/>
  <c r="L68" i="36" s="1"/>
  <c r="K68" i="36"/>
  <c r="CH32" i="10"/>
  <c r="L36" i="36" s="1"/>
  <c r="K36" i="36"/>
  <c r="CH40" i="10"/>
  <c r="L44" i="36" s="1"/>
  <c r="K44" i="36"/>
  <c r="CH94" i="10"/>
  <c r="L98" i="36" s="1"/>
  <c r="K98" i="36"/>
  <c r="CH67" i="10"/>
  <c r="L71" i="36" s="1"/>
  <c r="K71" i="36"/>
  <c r="CH96" i="10"/>
  <c r="L100" i="36" s="1"/>
  <c r="K100" i="36"/>
  <c r="CH41" i="10"/>
  <c r="L45" i="36" s="1"/>
  <c r="K45" i="36"/>
  <c r="CH78" i="10"/>
  <c r="L82" i="36" s="1"/>
  <c r="K82" i="36"/>
  <c r="CH98" i="10"/>
  <c r="L102" i="36" s="1"/>
  <c r="K102" i="36"/>
  <c r="CH55" i="10"/>
  <c r="L59" i="36" s="1"/>
  <c r="K59" i="36"/>
  <c r="CH89" i="10"/>
  <c r="L93" i="36" s="1"/>
  <c r="K93" i="36"/>
  <c r="CH109" i="10"/>
  <c r="L113" i="36" s="1"/>
  <c r="K113" i="36"/>
  <c r="CH103" i="10"/>
  <c r="L107" i="36" s="1"/>
  <c r="K107" i="36"/>
  <c r="CH49" i="10"/>
  <c r="L53" i="36" s="1"/>
  <c r="K53" i="36"/>
  <c r="CH33" i="10"/>
  <c r="L37" i="36" s="1"/>
  <c r="K37" i="36"/>
  <c r="CH60" i="10"/>
  <c r="L64" i="36" s="1"/>
  <c r="K64" i="36"/>
  <c r="CH22" i="10"/>
  <c r="L26" i="36" s="1"/>
  <c r="K26" i="36"/>
  <c r="CH54" i="10"/>
  <c r="L58" i="36" s="1"/>
  <c r="K58" i="36"/>
  <c r="CH82" i="10"/>
  <c r="L86" i="36" s="1"/>
  <c r="K86" i="36"/>
  <c r="CH108" i="10"/>
  <c r="L112" i="36" s="1"/>
  <c r="K112" i="36"/>
  <c r="CH76" i="10"/>
  <c r="L80" i="36" s="1"/>
  <c r="K80" i="36"/>
  <c r="CH28" i="10"/>
  <c r="L32" i="36" s="1"/>
  <c r="K32" i="36"/>
  <c r="CH84" i="10"/>
  <c r="L88" i="36" s="1"/>
  <c r="K88" i="36"/>
  <c r="CH83" i="10"/>
  <c r="L87" i="36" s="1"/>
  <c r="K87" i="36"/>
  <c r="CH45" i="10"/>
  <c r="L49" i="36" s="1"/>
  <c r="K49" i="36"/>
  <c r="L25" i="36"/>
  <c r="K25" i="36"/>
  <c r="CH99" i="10"/>
  <c r="L103" i="36" s="1"/>
  <c r="K103" i="36"/>
  <c r="CH43" i="10"/>
  <c r="L47" i="36" s="1"/>
  <c r="K47" i="36"/>
  <c r="CH66" i="10"/>
  <c r="L70" i="36" s="1"/>
  <c r="K70" i="36"/>
  <c r="CH26" i="10"/>
  <c r="L30" i="36" s="1"/>
  <c r="K30" i="36"/>
  <c r="CH105" i="10"/>
  <c r="L109" i="36" s="1"/>
  <c r="K109" i="36"/>
  <c r="CH36" i="10"/>
  <c r="L40" i="36" s="1"/>
  <c r="K40" i="36"/>
  <c r="CH44" i="10"/>
  <c r="L48" i="36" s="1"/>
  <c r="K48" i="36"/>
  <c r="CH68" i="10"/>
  <c r="L72" i="36" s="1"/>
  <c r="K72" i="36"/>
  <c r="CH80" i="10"/>
  <c r="L84" i="36" s="1"/>
  <c r="K84" i="36"/>
  <c r="CH102" i="10"/>
  <c r="L106" i="36" s="1"/>
  <c r="K106" i="36"/>
  <c r="CH59" i="10"/>
  <c r="L63" i="36" s="1"/>
  <c r="K63" i="36"/>
  <c r="CH48" i="10"/>
  <c r="L52" i="36" s="1"/>
  <c r="K52" i="36"/>
  <c r="CH50" i="10"/>
  <c r="L54" i="36" s="1"/>
  <c r="K54" i="36"/>
  <c r="CH90" i="10"/>
  <c r="L94" i="36" s="1"/>
  <c r="K94" i="36"/>
  <c r="CH57" i="10"/>
  <c r="L61" i="36" s="1"/>
  <c r="K61" i="36"/>
  <c r="CH75" i="10"/>
  <c r="L79" i="36" s="1"/>
  <c r="K79" i="36"/>
  <c r="CH107" i="10"/>
  <c r="L111" i="36" s="1"/>
  <c r="K111" i="36"/>
  <c r="CH30" i="10"/>
  <c r="L34" i="36" s="1"/>
  <c r="K34" i="36"/>
  <c r="CH77" i="10"/>
  <c r="L81" i="36" s="1"/>
  <c r="K81" i="36"/>
  <c r="CH81" i="10"/>
  <c r="L85" i="36" s="1"/>
  <c r="K85" i="36"/>
  <c r="CH97" i="10"/>
  <c r="L101" i="36" s="1"/>
  <c r="K101" i="36"/>
  <c r="CH42" i="10"/>
  <c r="L46" i="36" s="1"/>
  <c r="K46" i="36"/>
  <c r="CH92" i="10"/>
  <c r="L96" i="36" s="1"/>
  <c r="K96" i="36"/>
  <c r="CH88" i="10"/>
  <c r="L92" i="36" s="1"/>
  <c r="K92" i="36"/>
  <c r="CH104" i="10"/>
  <c r="L108" i="36" s="1"/>
  <c r="K108" i="36"/>
  <c r="CH110" i="10"/>
  <c r="L114" i="36" s="1"/>
  <c r="K114" i="36"/>
  <c r="CH23" i="10"/>
  <c r="L27" i="36" s="1"/>
  <c r="K27" i="36"/>
  <c r="CH53" i="10"/>
  <c r="L57" i="36" s="1"/>
  <c r="K57" i="36"/>
  <c r="CH47" i="10"/>
  <c r="L51" i="36" s="1"/>
  <c r="K51" i="36"/>
  <c r="CH73" i="10"/>
  <c r="L77" i="36" s="1"/>
  <c r="K77" i="36"/>
  <c r="CH35" i="10"/>
  <c r="L39" i="36" s="1"/>
  <c r="K39" i="36"/>
  <c r="CH106" i="10"/>
  <c r="L110" i="36" s="1"/>
  <c r="K110" i="36"/>
  <c r="CH101" i="10"/>
  <c r="L105" i="36" s="1"/>
  <c r="K105" i="36"/>
  <c r="CH79" i="10"/>
  <c r="L83" i="36" s="1"/>
  <c r="K83" i="36"/>
  <c r="CH24" i="10"/>
  <c r="L28" i="36" s="1"/>
  <c r="K28" i="36"/>
  <c r="CH72" i="10"/>
  <c r="L76" i="36" s="1"/>
  <c r="K76" i="36"/>
  <c r="AK145" i="64" l="1"/>
  <c r="J386" i="71" s="1"/>
  <c r="AK146" i="64"/>
  <c r="J387" i="71" s="1"/>
  <c r="AJ145" i="64"/>
  <c r="I386" i="71" s="1"/>
  <c r="AJ146" i="64"/>
  <c r="I387" i="71" s="1"/>
  <c r="AK158" i="64"/>
  <c r="J399" i="71" s="1"/>
  <c r="AK151" i="64"/>
  <c r="J392" i="71" s="1"/>
  <c r="AL158" i="64"/>
  <c r="K399" i="71" s="1"/>
  <c r="AL151" i="64"/>
  <c r="K392" i="71" s="1"/>
  <c r="T47" i="63"/>
  <c r="AL159" i="63" s="1"/>
  <c r="K363" i="71" s="1"/>
  <c r="AK159" i="63"/>
  <c r="J363" i="71" s="1"/>
  <c r="AK137" i="63"/>
  <c r="J341" i="71" s="1"/>
  <c r="AK144" i="63"/>
  <c r="J348" i="71" s="1"/>
  <c r="T45" i="63"/>
  <c r="AL143" i="63" s="1"/>
  <c r="K347" i="71" s="1"/>
  <c r="AJ144" i="63"/>
  <c r="I348" i="71" s="1"/>
  <c r="AH148" i="58"/>
  <c r="K130" i="71" s="1"/>
  <c r="AH146" i="58"/>
  <c r="K128" i="71" s="1"/>
  <c r="AG178" i="58"/>
  <c r="J160" i="71" s="1"/>
  <c r="V72" i="58"/>
  <c r="AH169" i="58" s="1"/>
  <c r="K151" i="71" s="1"/>
  <c r="AG169" i="58"/>
  <c r="J151" i="71" s="1"/>
  <c r="V68" i="58"/>
  <c r="AH157" i="58" s="1"/>
  <c r="K139" i="71" s="1"/>
  <c r="AG157" i="58"/>
  <c r="J139" i="71" s="1"/>
  <c r="V66" i="58"/>
  <c r="AH151" i="58" s="1"/>
  <c r="K133" i="71" s="1"/>
  <c r="AF151" i="58"/>
  <c r="I133" i="71" s="1"/>
  <c r="AG143" i="58"/>
  <c r="J125" i="71" s="1"/>
  <c r="AG145" i="58"/>
  <c r="J127" i="71" s="1"/>
  <c r="F45" i="78"/>
  <c r="H20" i="72"/>
  <c r="I20" i="72" s="1"/>
  <c r="H19" i="72"/>
  <c r="I19" i="72" s="1"/>
  <c r="T45" i="29"/>
  <c r="AL146" i="29" s="1"/>
  <c r="L495" i="70" s="1"/>
  <c r="AJ146" i="29"/>
  <c r="J495" i="70" s="1"/>
  <c r="AK136" i="29"/>
  <c r="K485" i="70" s="1"/>
  <c r="AK137" i="29"/>
  <c r="K486" i="70" s="1"/>
  <c r="AL140" i="28"/>
  <c r="L452" i="70" s="1"/>
  <c r="AL168" i="28"/>
  <c r="L480" i="70" s="1"/>
  <c r="AL141" i="28"/>
  <c r="L453" i="70" s="1"/>
  <c r="AK137" i="28"/>
  <c r="K449" i="70" s="1"/>
  <c r="AK138" i="28"/>
  <c r="K450" i="70" s="1"/>
  <c r="AM135" i="27"/>
  <c r="L305" i="70" s="1"/>
  <c r="AM137" i="27"/>
  <c r="L307" i="70" s="1"/>
  <c r="G17" i="72"/>
  <c r="I17" i="72" s="1"/>
  <c r="F28" i="78"/>
  <c r="AJ144" i="25"/>
  <c r="L234" i="70" s="1"/>
  <c r="AJ143" i="25"/>
  <c r="L233" i="70" s="1"/>
  <c r="AG153" i="24"/>
  <c r="K200" i="70" s="1"/>
  <c r="V76" i="24"/>
  <c r="AH170" i="24" s="1"/>
  <c r="L217" i="70" s="1"/>
  <c r="AG170" i="24"/>
  <c r="K217" i="70" s="1"/>
  <c r="V75" i="24"/>
  <c r="AF167" i="24"/>
  <c r="J214" i="70" s="1"/>
  <c r="V74" i="24"/>
  <c r="AF158" i="24"/>
  <c r="J205" i="70" s="1"/>
  <c r="AH155" i="24"/>
  <c r="L202" i="70" s="1"/>
  <c r="AG155" i="24"/>
  <c r="K202" i="70" s="1"/>
  <c r="AG150" i="24"/>
  <c r="K197" i="70" s="1"/>
  <c r="AG152" i="24"/>
  <c r="K199" i="70" s="1"/>
  <c r="F30" i="78"/>
  <c r="G18" i="72"/>
  <c r="I18" i="72" s="1"/>
  <c r="AN161" i="34"/>
  <c r="L125" i="70" s="1"/>
  <c r="AN178" i="34"/>
  <c r="L142" i="70" s="1"/>
  <c r="U78" i="34"/>
  <c r="AN187" i="34" s="1"/>
  <c r="L151" i="70" s="1"/>
  <c r="AL187" i="34"/>
  <c r="J151" i="70" s="1"/>
  <c r="AN152" i="21"/>
  <c r="L67" i="70" s="1"/>
  <c r="AN151" i="21"/>
  <c r="L66" i="70" s="1"/>
  <c r="AN173" i="21"/>
  <c r="L88" i="70" s="1"/>
  <c r="AN139" i="21"/>
  <c r="L54" i="70" s="1"/>
  <c r="AN140" i="21"/>
  <c r="L55" i="70" s="1"/>
  <c r="AJ136" i="64"/>
  <c r="I377" i="71" s="1"/>
  <c r="T44" i="64"/>
  <c r="AL136" i="64" s="1"/>
  <c r="K377" i="71" s="1"/>
  <c r="AF143" i="58"/>
  <c r="I125" i="71" s="1"/>
  <c r="V64" i="58"/>
  <c r="V66" i="67"/>
  <c r="M5098" i="79"/>
  <c r="N5098" i="79" s="1"/>
  <c r="W66" i="67"/>
  <c r="AP156" i="67" s="1"/>
  <c r="J89" i="71" s="1"/>
  <c r="M5182" i="79"/>
  <c r="N5182" i="79" s="1"/>
  <c r="AJ136" i="29"/>
  <c r="J485" i="70" s="1"/>
  <c r="T44" i="29"/>
  <c r="AJ137" i="28"/>
  <c r="J449" i="70" s="1"/>
  <c r="T45" i="28"/>
  <c r="AF150" i="24"/>
  <c r="J197" i="70" s="1"/>
  <c r="V71" i="24"/>
  <c r="M3078" i="79"/>
  <c r="N3078" i="79" s="1"/>
  <c r="V66" i="23"/>
  <c r="M3162" i="79"/>
  <c r="N3162" i="79" s="1"/>
  <c r="W66" i="23"/>
  <c r="T93" i="64"/>
  <c r="T95" i="64"/>
  <c r="T130" i="63"/>
  <c r="T87" i="63"/>
  <c r="T121" i="63"/>
  <c r="T99" i="63"/>
  <c r="T113" i="63"/>
  <c r="T90" i="63"/>
  <c r="T94" i="63"/>
  <c r="T108" i="63"/>
  <c r="AI133" i="16"/>
  <c r="J20" i="69" s="1"/>
  <c r="T54" i="63"/>
  <c r="T62" i="63"/>
  <c r="T64" i="64"/>
  <c r="T68" i="64"/>
  <c r="T58" i="63"/>
  <c r="U122" i="34"/>
  <c r="T106" i="64"/>
  <c r="T49" i="63"/>
  <c r="T55" i="64"/>
  <c r="T93" i="63"/>
  <c r="T70" i="64"/>
  <c r="T105" i="63"/>
  <c r="U110" i="34"/>
  <c r="T97" i="63"/>
  <c r="T91" i="64"/>
  <c r="T79" i="63"/>
  <c r="T51" i="64"/>
  <c r="T126" i="64"/>
  <c r="T102" i="64"/>
  <c r="T46" i="63"/>
  <c r="AL150" i="63" s="1"/>
  <c r="K354" i="71" s="1"/>
  <c r="T53" i="64"/>
  <c r="T109" i="63"/>
  <c r="T117" i="64"/>
  <c r="T98" i="63"/>
  <c r="T109" i="64"/>
  <c r="T104" i="64"/>
  <c r="T89" i="63"/>
  <c r="T67" i="64"/>
  <c r="T73" i="64"/>
  <c r="T63" i="64"/>
  <c r="T127" i="64"/>
  <c r="T53" i="63"/>
  <c r="T124" i="63"/>
  <c r="U138" i="34"/>
  <c r="T48" i="63"/>
  <c r="T49" i="64"/>
  <c r="T115" i="64"/>
  <c r="T69" i="63"/>
  <c r="T84" i="64"/>
  <c r="T114" i="63"/>
  <c r="T101" i="63"/>
  <c r="T111" i="64"/>
  <c r="T117" i="63"/>
  <c r="T79" i="64"/>
  <c r="T111" i="63"/>
  <c r="T71" i="63"/>
  <c r="T73" i="63"/>
  <c r="T75" i="64"/>
  <c r="T110" i="63"/>
  <c r="T54" i="64"/>
  <c r="T123" i="63"/>
  <c r="T80" i="63"/>
  <c r="T88" i="64"/>
  <c r="T90" i="64"/>
  <c r="T86" i="63"/>
  <c r="T102" i="63"/>
  <c r="T89" i="64"/>
  <c r="T81" i="63"/>
  <c r="T99" i="64"/>
  <c r="T59" i="63"/>
  <c r="U74" i="34"/>
  <c r="AN181" i="34" s="1"/>
  <c r="L145" i="70" s="1"/>
  <c r="T92" i="64"/>
  <c r="T95" i="63"/>
  <c r="T108" i="64"/>
  <c r="T62" i="64"/>
  <c r="T116" i="64"/>
  <c r="T122" i="63"/>
  <c r="T68" i="63"/>
  <c r="T101" i="64"/>
  <c r="T57" i="64"/>
  <c r="T69" i="64"/>
  <c r="T130" i="64"/>
  <c r="T126" i="63"/>
  <c r="T71" i="64"/>
  <c r="T83" i="64"/>
  <c r="T67" i="63"/>
  <c r="T123" i="64"/>
  <c r="T58" i="64"/>
  <c r="T100" i="63"/>
  <c r="T84" i="63"/>
  <c r="T56" i="64"/>
  <c r="T65" i="63"/>
  <c r="T55" i="63"/>
  <c r="T113" i="64"/>
  <c r="T78" i="64"/>
  <c r="T82" i="64"/>
  <c r="T85" i="64"/>
  <c r="T50" i="63"/>
  <c r="T52" i="63"/>
  <c r="T119" i="63"/>
  <c r="T77" i="64"/>
  <c r="T120" i="63"/>
  <c r="T96" i="63"/>
  <c r="T131" i="63"/>
  <c r="T122" i="64"/>
  <c r="T61" i="64"/>
  <c r="T83" i="63"/>
  <c r="T107" i="64"/>
  <c r="T81" i="64"/>
  <c r="T74" i="63"/>
  <c r="T61" i="63"/>
  <c r="T105" i="64"/>
  <c r="T72" i="63"/>
  <c r="T63" i="63"/>
  <c r="T57" i="63"/>
  <c r="T103" i="64"/>
  <c r="T72" i="64"/>
  <c r="T125" i="64"/>
  <c r="T114" i="64"/>
  <c r="T125" i="63"/>
  <c r="T85" i="63"/>
  <c r="T121" i="64"/>
  <c r="T128" i="63"/>
  <c r="T96" i="64"/>
  <c r="T66" i="63"/>
  <c r="T80" i="64"/>
  <c r="T97" i="64"/>
  <c r="T115" i="63"/>
  <c r="T131" i="64"/>
  <c r="T106" i="63"/>
  <c r="T60" i="63"/>
  <c r="T78" i="63"/>
  <c r="T82" i="63"/>
  <c r="T116" i="63"/>
  <c r="T118" i="63"/>
  <c r="T50" i="64"/>
  <c r="T46" i="64"/>
  <c r="T110" i="64"/>
  <c r="T91" i="63"/>
  <c r="T76" i="63"/>
  <c r="T119" i="64"/>
  <c r="T52" i="64"/>
  <c r="W82" i="23"/>
  <c r="M3178" i="79"/>
  <c r="N3178" i="79" s="1"/>
  <c r="V134" i="23"/>
  <c r="M3146" i="79"/>
  <c r="N3146" i="79" s="1"/>
  <c r="V105" i="23"/>
  <c r="M3117" i="79"/>
  <c r="N3117" i="79" s="1"/>
  <c r="V107" i="23"/>
  <c r="M3119" i="79"/>
  <c r="N3119" i="79" s="1"/>
  <c r="W121" i="67"/>
  <c r="M5237" i="79"/>
  <c r="N5237" i="79" s="1"/>
  <c r="V82" i="67"/>
  <c r="M5114" i="79"/>
  <c r="N5114" i="79" s="1"/>
  <c r="W133" i="67"/>
  <c r="M5249" i="79"/>
  <c r="N5249" i="79" s="1"/>
  <c r="V131" i="23"/>
  <c r="M3143" i="79"/>
  <c r="N3143" i="79" s="1"/>
  <c r="V146" i="23"/>
  <c r="M3158" i="79"/>
  <c r="N3158" i="79" s="1"/>
  <c r="W114" i="23"/>
  <c r="M3210" i="79"/>
  <c r="N3210" i="79" s="1"/>
  <c r="W67" i="23"/>
  <c r="M3163" i="79"/>
  <c r="N3163" i="79" s="1"/>
  <c r="V109" i="23"/>
  <c r="M3121" i="79"/>
  <c r="N3121" i="79" s="1"/>
  <c r="V141" i="23"/>
  <c r="M3153" i="79"/>
  <c r="N3153" i="79" s="1"/>
  <c r="V71" i="23"/>
  <c r="M3083" i="79"/>
  <c r="N3083" i="79" s="1"/>
  <c r="W97" i="23"/>
  <c r="M3193" i="79"/>
  <c r="N3193" i="79" s="1"/>
  <c r="V142" i="23"/>
  <c r="M3154" i="79"/>
  <c r="N3154" i="79" s="1"/>
  <c r="W110" i="23"/>
  <c r="M3206" i="79"/>
  <c r="N3206" i="79" s="1"/>
  <c r="V119" i="23"/>
  <c r="M3131" i="79"/>
  <c r="N3131" i="79" s="1"/>
  <c r="W85" i="23"/>
  <c r="M3181" i="79"/>
  <c r="N3181" i="79" s="1"/>
  <c r="V89" i="23"/>
  <c r="M3101" i="79"/>
  <c r="N3101" i="79" s="1"/>
  <c r="W113" i="23"/>
  <c r="M3209" i="79"/>
  <c r="N3209" i="79" s="1"/>
  <c r="W147" i="23"/>
  <c r="M3243" i="79"/>
  <c r="N3243" i="79" s="1"/>
  <c r="W90" i="23"/>
  <c r="M3186" i="79"/>
  <c r="N3186" i="79" s="1"/>
  <c r="W112" i="23"/>
  <c r="M3208" i="79"/>
  <c r="N3208" i="79" s="1"/>
  <c r="W73" i="23"/>
  <c r="M3169" i="79"/>
  <c r="N3169" i="79" s="1"/>
  <c r="V120" i="23"/>
  <c r="M3132" i="79"/>
  <c r="N3132" i="79" s="1"/>
  <c r="W144" i="23"/>
  <c r="M3240" i="79"/>
  <c r="N3240" i="79" s="1"/>
  <c r="V102" i="67"/>
  <c r="M5134" i="79"/>
  <c r="N5134" i="79" s="1"/>
  <c r="V148" i="67"/>
  <c r="M5180" i="79"/>
  <c r="N5180" i="79" s="1"/>
  <c r="V87" i="23"/>
  <c r="M3099" i="79"/>
  <c r="N3099" i="79" s="1"/>
  <c r="W104" i="23"/>
  <c r="M3200" i="79"/>
  <c r="N3200" i="79" s="1"/>
  <c r="V140" i="23"/>
  <c r="M3152" i="79"/>
  <c r="N3152" i="79" s="1"/>
  <c r="V108" i="23"/>
  <c r="M3120" i="79"/>
  <c r="N3120" i="79" s="1"/>
  <c r="V93" i="23"/>
  <c r="M3105" i="79"/>
  <c r="N3105" i="79" s="1"/>
  <c r="W98" i="23"/>
  <c r="M3194" i="79"/>
  <c r="N3194" i="79" s="1"/>
  <c r="V92" i="23"/>
  <c r="M3104" i="79"/>
  <c r="N3104" i="79" s="1"/>
  <c r="V138" i="23"/>
  <c r="M3150" i="79"/>
  <c r="N3150" i="79" s="1"/>
  <c r="V149" i="23"/>
  <c r="M3161" i="79"/>
  <c r="N3161" i="79" s="1"/>
  <c r="V99" i="23"/>
  <c r="M3111" i="79"/>
  <c r="N3111" i="79" s="1"/>
  <c r="V116" i="23"/>
  <c r="M3128" i="79"/>
  <c r="N3128" i="79" s="1"/>
  <c r="V102" i="23"/>
  <c r="M3114" i="79"/>
  <c r="N3114" i="79" s="1"/>
  <c r="V133" i="23"/>
  <c r="M3145" i="79"/>
  <c r="N3145" i="79" s="1"/>
  <c r="V111" i="23"/>
  <c r="M3123" i="79"/>
  <c r="N3123" i="79" s="1"/>
  <c r="W86" i="23"/>
  <c r="M3182" i="79"/>
  <c r="N3182" i="79" s="1"/>
  <c r="V69" i="23"/>
  <c r="M3081" i="79"/>
  <c r="N3081" i="79" s="1"/>
  <c r="W106" i="23"/>
  <c r="M3202" i="79"/>
  <c r="N3202" i="79" s="1"/>
  <c r="V101" i="23"/>
  <c r="M3113" i="79"/>
  <c r="N3113" i="79" s="1"/>
  <c r="W122" i="23"/>
  <c r="M3218" i="79"/>
  <c r="N3218" i="79" s="1"/>
  <c r="W124" i="23"/>
  <c r="M3220" i="79"/>
  <c r="N3220" i="79" s="1"/>
  <c r="V96" i="23"/>
  <c r="M3108" i="79"/>
  <c r="N3108" i="79" s="1"/>
  <c r="V70" i="67"/>
  <c r="AO169" i="67" s="1"/>
  <c r="I102" i="71" s="1"/>
  <c r="M5102" i="79"/>
  <c r="N5102" i="79" s="1"/>
  <c r="V95" i="67"/>
  <c r="M5127" i="79"/>
  <c r="N5127" i="79" s="1"/>
  <c r="W104" i="67"/>
  <c r="M5220" i="79"/>
  <c r="N5220" i="79" s="1"/>
  <c r="V90" i="67"/>
  <c r="M5122" i="79"/>
  <c r="N5122" i="79" s="1"/>
  <c r="W131" i="67"/>
  <c r="M5247" i="79"/>
  <c r="N5247" i="79" s="1"/>
  <c r="W99" i="67"/>
  <c r="M5215" i="79"/>
  <c r="N5215" i="79" s="1"/>
  <c r="V78" i="67"/>
  <c r="M5110" i="79"/>
  <c r="N5110" i="79" s="1"/>
  <c r="V120" i="67"/>
  <c r="M5152" i="79"/>
  <c r="N5152" i="79" s="1"/>
  <c r="W135" i="67"/>
  <c r="M5251" i="79"/>
  <c r="N5251" i="79" s="1"/>
  <c r="V92" i="67"/>
  <c r="M5124" i="79"/>
  <c r="N5124" i="79" s="1"/>
  <c r="V103" i="67"/>
  <c r="M5135" i="79"/>
  <c r="N5135" i="79" s="1"/>
  <c r="W108" i="67"/>
  <c r="M5224" i="79"/>
  <c r="N5224" i="79" s="1"/>
  <c r="V67" i="67"/>
  <c r="AO159" i="67" s="1"/>
  <c r="I92" i="71" s="1"/>
  <c r="M5099" i="79"/>
  <c r="N5099" i="79" s="1"/>
  <c r="V83" i="67"/>
  <c r="M5115" i="79"/>
  <c r="N5115" i="79" s="1"/>
  <c r="V80" i="67"/>
  <c r="M5112" i="79"/>
  <c r="N5112" i="79" s="1"/>
  <c r="V143" i="67"/>
  <c r="M5175" i="79"/>
  <c r="N5175" i="79" s="1"/>
  <c r="W115" i="67"/>
  <c r="M5231" i="79"/>
  <c r="N5231" i="79" s="1"/>
  <c r="W105" i="67"/>
  <c r="M5221" i="79"/>
  <c r="N5221" i="79" s="1"/>
  <c r="V112" i="67"/>
  <c r="M5144" i="79"/>
  <c r="N5144" i="79" s="1"/>
  <c r="V142" i="67"/>
  <c r="M5174" i="79"/>
  <c r="N5174" i="79" s="1"/>
  <c r="V81" i="67"/>
  <c r="M5113" i="79"/>
  <c r="N5113" i="79" s="1"/>
  <c r="W84" i="23"/>
  <c r="M3180" i="79"/>
  <c r="N3180" i="79" s="1"/>
  <c r="W72" i="23"/>
  <c r="AP175" i="23" s="1"/>
  <c r="K180" i="70" s="1"/>
  <c r="M3168" i="79"/>
  <c r="N3168" i="79" s="1"/>
  <c r="W76" i="23"/>
  <c r="M3172" i="79"/>
  <c r="N3172" i="79" s="1"/>
  <c r="W129" i="23"/>
  <c r="M3225" i="79"/>
  <c r="N3225" i="79" s="1"/>
  <c r="V86" i="67"/>
  <c r="M5118" i="79"/>
  <c r="N5118" i="79" s="1"/>
  <c r="V85" i="67"/>
  <c r="M5117" i="79"/>
  <c r="N5117" i="79" s="1"/>
  <c r="V101" i="67"/>
  <c r="M5133" i="79"/>
  <c r="N5133" i="79" s="1"/>
  <c r="W89" i="67"/>
  <c r="M5205" i="79"/>
  <c r="N5205" i="79" s="1"/>
  <c r="W87" i="23"/>
  <c r="M3183" i="79"/>
  <c r="N3183" i="79" s="1"/>
  <c r="V104" i="23"/>
  <c r="M3116" i="79"/>
  <c r="N3116" i="79" s="1"/>
  <c r="W140" i="23"/>
  <c r="M3236" i="79"/>
  <c r="N3236" i="79" s="1"/>
  <c r="W108" i="23"/>
  <c r="M3204" i="79"/>
  <c r="N3204" i="79" s="1"/>
  <c r="W93" i="23"/>
  <c r="M3189" i="79"/>
  <c r="N3189" i="79" s="1"/>
  <c r="V98" i="23"/>
  <c r="M3110" i="79"/>
  <c r="N3110" i="79" s="1"/>
  <c r="W92" i="23"/>
  <c r="M3188" i="79"/>
  <c r="N3188" i="79" s="1"/>
  <c r="W138" i="23"/>
  <c r="M3234" i="79"/>
  <c r="N3234" i="79" s="1"/>
  <c r="W149" i="23"/>
  <c r="M3245" i="79"/>
  <c r="N3245" i="79" s="1"/>
  <c r="W99" i="23"/>
  <c r="M3195" i="79"/>
  <c r="N3195" i="79" s="1"/>
  <c r="W116" i="23"/>
  <c r="M3212" i="79"/>
  <c r="N3212" i="79" s="1"/>
  <c r="W102" i="23"/>
  <c r="M3198" i="79"/>
  <c r="N3198" i="79" s="1"/>
  <c r="W133" i="23"/>
  <c r="M3229" i="79"/>
  <c r="N3229" i="79" s="1"/>
  <c r="W111" i="23"/>
  <c r="M3207" i="79"/>
  <c r="N3207" i="79" s="1"/>
  <c r="V86" i="23"/>
  <c r="M3098" i="79"/>
  <c r="N3098" i="79" s="1"/>
  <c r="W69" i="23"/>
  <c r="M3165" i="79"/>
  <c r="N3165" i="79" s="1"/>
  <c r="V106" i="23"/>
  <c r="M3118" i="79"/>
  <c r="N3118" i="79" s="1"/>
  <c r="W101" i="23"/>
  <c r="M3197" i="79"/>
  <c r="N3197" i="79" s="1"/>
  <c r="V122" i="23"/>
  <c r="M3134" i="79"/>
  <c r="N3134" i="79" s="1"/>
  <c r="V124" i="23"/>
  <c r="M3136" i="79"/>
  <c r="N3136" i="79" s="1"/>
  <c r="W96" i="23"/>
  <c r="M3192" i="79"/>
  <c r="N3192" i="79" s="1"/>
  <c r="W132" i="67"/>
  <c r="M5248" i="79"/>
  <c r="N5248" i="79" s="1"/>
  <c r="W70" i="67"/>
  <c r="AP169" i="67" s="1"/>
  <c r="J102" i="71" s="1"/>
  <c r="M5186" i="79"/>
  <c r="N5186" i="79" s="1"/>
  <c r="W95" i="67"/>
  <c r="M5211" i="79"/>
  <c r="N5211" i="79" s="1"/>
  <c r="V104" i="67"/>
  <c r="M5136" i="79"/>
  <c r="N5136" i="79" s="1"/>
  <c r="V131" i="67"/>
  <c r="M5163" i="79"/>
  <c r="N5163" i="79" s="1"/>
  <c r="V99" i="67"/>
  <c r="M5131" i="79"/>
  <c r="N5131" i="79" s="1"/>
  <c r="W78" i="67"/>
  <c r="M5194" i="79"/>
  <c r="N5194" i="79" s="1"/>
  <c r="V135" i="67"/>
  <c r="M5167" i="79"/>
  <c r="N5167" i="79" s="1"/>
  <c r="W92" i="67"/>
  <c r="M5208" i="79"/>
  <c r="N5208" i="79" s="1"/>
  <c r="W110" i="67"/>
  <c r="M5226" i="79"/>
  <c r="N5226" i="79" s="1"/>
  <c r="W82" i="67"/>
  <c r="M5198" i="79"/>
  <c r="N5198" i="79" s="1"/>
  <c r="W116" i="67"/>
  <c r="M5232" i="79"/>
  <c r="N5232" i="79" s="1"/>
  <c r="W79" i="67"/>
  <c r="M5195" i="79"/>
  <c r="N5195" i="79" s="1"/>
  <c r="V76" i="67"/>
  <c r="AO188" i="67" s="1"/>
  <c r="I121" i="71" s="1"/>
  <c r="M5108" i="79"/>
  <c r="N5108" i="79" s="1"/>
  <c r="V133" i="67"/>
  <c r="X133" i="67" s="1"/>
  <c r="M5165" i="79"/>
  <c r="N5165" i="79" s="1"/>
  <c r="V115" i="67"/>
  <c r="M5147" i="79"/>
  <c r="N5147" i="79" s="1"/>
  <c r="V105" i="67"/>
  <c r="M5137" i="79"/>
  <c r="N5137" i="79" s="1"/>
  <c r="W101" i="67"/>
  <c r="M5217" i="79"/>
  <c r="N5217" i="79" s="1"/>
  <c r="W142" i="67"/>
  <c r="M5258" i="79"/>
  <c r="N5258" i="79" s="1"/>
  <c r="W145" i="67"/>
  <c r="M5261" i="79"/>
  <c r="N5261" i="79" s="1"/>
  <c r="W143" i="23"/>
  <c r="M3239" i="79"/>
  <c r="N3239" i="79" s="1"/>
  <c r="V139" i="23"/>
  <c r="M3151" i="79"/>
  <c r="N3151" i="79" s="1"/>
  <c r="V84" i="23"/>
  <c r="M3096" i="79"/>
  <c r="N3096" i="79" s="1"/>
  <c r="V128" i="23"/>
  <c r="M3140" i="79"/>
  <c r="N3140" i="79" s="1"/>
  <c r="V82" i="23"/>
  <c r="X82" i="23" s="1"/>
  <c r="M3094" i="79"/>
  <c r="N3094" i="79" s="1"/>
  <c r="W136" i="23"/>
  <c r="M3232" i="79"/>
  <c r="N3232" i="79" s="1"/>
  <c r="W126" i="23"/>
  <c r="M3222" i="79"/>
  <c r="N3222" i="79" s="1"/>
  <c r="V72" i="23"/>
  <c r="M3084" i="79"/>
  <c r="N3084" i="79" s="1"/>
  <c r="W83" i="23"/>
  <c r="M3179" i="79"/>
  <c r="N3179" i="79" s="1"/>
  <c r="W134" i="23"/>
  <c r="M3230" i="79"/>
  <c r="N3230" i="79" s="1"/>
  <c r="V100" i="23"/>
  <c r="M3112" i="79"/>
  <c r="N3112" i="79" s="1"/>
  <c r="V148" i="23"/>
  <c r="M3160" i="79"/>
  <c r="N3160" i="79" s="1"/>
  <c r="W115" i="23"/>
  <c r="M3211" i="79"/>
  <c r="N3211" i="79" s="1"/>
  <c r="W105" i="23"/>
  <c r="M3201" i="79"/>
  <c r="N3201" i="79" s="1"/>
  <c r="V76" i="23"/>
  <c r="AO188" i="23" s="1"/>
  <c r="J193" i="70" s="1"/>
  <c r="M3088" i="79"/>
  <c r="N3088" i="79" s="1"/>
  <c r="W127" i="23"/>
  <c r="M3223" i="79"/>
  <c r="N3223" i="79" s="1"/>
  <c r="V135" i="23"/>
  <c r="M3147" i="79"/>
  <c r="N3147" i="79" s="1"/>
  <c r="W121" i="23"/>
  <c r="M3217" i="79"/>
  <c r="N3217" i="79" s="1"/>
  <c r="W107" i="23"/>
  <c r="M3203" i="79"/>
  <c r="N3203" i="79" s="1"/>
  <c r="V129" i="23"/>
  <c r="M3141" i="79"/>
  <c r="N3141" i="79" s="1"/>
  <c r="W81" i="23"/>
  <c r="M3177" i="79"/>
  <c r="N3177" i="79" s="1"/>
  <c r="V129" i="67"/>
  <c r="M5161" i="79"/>
  <c r="N5161" i="79" s="1"/>
  <c r="W84" i="67"/>
  <c r="M5200" i="79"/>
  <c r="N5200" i="79" s="1"/>
  <c r="V139" i="67"/>
  <c r="M5171" i="79"/>
  <c r="N5171" i="79" s="1"/>
  <c r="W86" i="67"/>
  <c r="M5202" i="79"/>
  <c r="N5202" i="79" s="1"/>
  <c r="V122" i="67"/>
  <c r="M5154" i="79"/>
  <c r="N5154" i="79" s="1"/>
  <c r="W141" i="67"/>
  <c r="M5257" i="79"/>
  <c r="N5257" i="79" s="1"/>
  <c r="V72" i="67"/>
  <c r="AO176" i="67" s="1"/>
  <c r="I109" i="71" s="1"/>
  <c r="M5104" i="79"/>
  <c r="N5104" i="79" s="1"/>
  <c r="V121" i="67"/>
  <c r="M5153" i="79"/>
  <c r="N5153" i="79" s="1"/>
  <c r="V75" i="67"/>
  <c r="AO185" i="67" s="1"/>
  <c r="I118" i="71" s="1"/>
  <c r="M5107" i="79"/>
  <c r="N5107" i="79" s="1"/>
  <c r="W118" i="67"/>
  <c r="M5234" i="79"/>
  <c r="N5234" i="79" s="1"/>
  <c r="W77" i="67"/>
  <c r="AP191" i="67" s="1"/>
  <c r="J124" i="71" s="1"/>
  <c r="M5193" i="79"/>
  <c r="N5193" i="79" s="1"/>
  <c r="W119" i="67"/>
  <c r="M5235" i="79"/>
  <c r="N5235" i="79" s="1"/>
  <c r="W107" i="67"/>
  <c r="M5223" i="79"/>
  <c r="N5223" i="79" s="1"/>
  <c r="W134" i="67"/>
  <c r="M5250" i="79"/>
  <c r="N5250" i="79" s="1"/>
  <c r="W85" i="67"/>
  <c r="M5201" i="79"/>
  <c r="N5201" i="79" s="1"/>
  <c r="V140" i="67"/>
  <c r="M5172" i="79"/>
  <c r="N5172" i="79" s="1"/>
  <c r="V91" i="67"/>
  <c r="M5123" i="79"/>
  <c r="N5123" i="79" s="1"/>
  <c r="V89" i="67"/>
  <c r="X89" i="67" s="1"/>
  <c r="M5121" i="79"/>
  <c r="N5121" i="79" s="1"/>
  <c r="W98" i="67"/>
  <c r="M5214" i="79"/>
  <c r="N5214" i="79" s="1"/>
  <c r="W139" i="23"/>
  <c r="M3235" i="79"/>
  <c r="N3235" i="79" s="1"/>
  <c r="V126" i="23"/>
  <c r="M3138" i="79"/>
  <c r="N3138" i="79" s="1"/>
  <c r="W148" i="23"/>
  <c r="M3244" i="79"/>
  <c r="N3244" i="79" s="1"/>
  <c r="V127" i="23"/>
  <c r="X127" i="23" s="1"/>
  <c r="M3139" i="79"/>
  <c r="N3139" i="79" s="1"/>
  <c r="V81" i="23"/>
  <c r="X81" i="23" s="1"/>
  <c r="M3093" i="79"/>
  <c r="N3093" i="79" s="1"/>
  <c r="V84" i="67"/>
  <c r="M5116" i="79"/>
  <c r="N5116" i="79" s="1"/>
  <c r="V134" i="67"/>
  <c r="X134" i="67" s="1"/>
  <c r="M5166" i="79"/>
  <c r="N5166" i="79" s="1"/>
  <c r="V145" i="67"/>
  <c r="X145" i="67" s="1"/>
  <c r="M5177" i="79"/>
  <c r="N5177" i="79" s="1"/>
  <c r="W70" i="23"/>
  <c r="M3166" i="79"/>
  <c r="N3166" i="79" s="1"/>
  <c r="W75" i="23"/>
  <c r="M3171" i="79"/>
  <c r="N3171" i="79" s="1"/>
  <c r="W68" i="23"/>
  <c r="AP162" i="23" s="1"/>
  <c r="K167" i="70" s="1"/>
  <c r="M3164" i="79"/>
  <c r="N3164" i="79" s="1"/>
  <c r="V77" i="23"/>
  <c r="M3089" i="79"/>
  <c r="N3089" i="79" s="1"/>
  <c r="V130" i="23"/>
  <c r="M3142" i="79"/>
  <c r="N3142" i="79" s="1"/>
  <c r="W117" i="23"/>
  <c r="M3213" i="79"/>
  <c r="N3213" i="79" s="1"/>
  <c r="V78" i="23"/>
  <c r="M3090" i="79"/>
  <c r="N3090" i="79" s="1"/>
  <c r="V137" i="23"/>
  <c r="M3149" i="79"/>
  <c r="N3149" i="79" s="1"/>
  <c r="W103" i="23"/>
  <c r="M3199" i="79"/>
  <c r="N3199" i="79" s="1"/>
  <c r="V79" i="23"/>
  <c r="M3091" i="79"/>
  <c r="N3091" i="79" s="1"/>
  <c r="W123" i="23"/>
  <c r="M3219" i="79"/>
  <c r="N3219" i="79" s="1"/>
  <c r="W118" i="23"/>
  <c r="M3214" i="79"/>
  <c r="N3214" i="79" s="1"/>
  <c r="W88" i="23"/>
  <c r="M3184" i="79"/>
  <c r="N3184" i="79" s="1"/>
  <c r="V132" i="23"/>
  <c r="M3144" i="79"/>
  <c r="N3144" i="79" s="1"/>
  <c r="V145" i="23"/>
  <c r="M3157" i="79"/>
  <c r="N3157" i="79" s="1"/>
  <c r="V94" i="23"/>
  <c r="M3106" i="79"/>
  <c r="N3106" i="79" s="1"/>
  <c r="W95" i="23"/>
  <c r="M3191" i="79"/>
  <c r="N3191" i="79" s="1"/>
  <c r="W125" i="23"/>
  <c r="M3221" i="79"/>
  <c r="N3221" i="79" s="1"/>
  <c r="V80" i="23"/>
  <c r="M3092" i="79"/>
  <c r="N3092" i="79" s="1"/>
  <c r="V91" i="23"/>
  <c r="M3103" i="79"/>
  <c r="N3103" i="79" s="1"/>
  <c r="W74" i="23"/>
  <c r="AP179" i="23" s="1"/>
  <c r="K184" i="70" s="1"/>
  <c r="M3170" i="79"/>
  <c r="N3170" i="79" s="1"/>
  <c r="W88" i="67"/>
  <c r="M5204" i="79"/>
  <c r="N5204" i="79" s="1"/>
  <c r="W114" i="67"/>
  <c r="M5230" i="79"/>
  <c r="N5230" i="79" s="1"/>
  <c r="W71" i="67"/>
  <c r="AP172" i="67" s="1"/>
  <c r="J105" i="71" s="1"/>
  <c r="M5187" i="79"/>
  <c r="N5187" i="79" s="1"/>
  <c r="V128" i="67"/>
  <c r="M5160" i="79"/>
  <c r="N5160" i="79" s="1"/>
  <c r="W146" i="67"/>
  <c r="M5262" i="79"/>
  <c r="N5262" i="79" s="1"/>
  <c r="W109" i="67"/>
  <c r="M5225" i="79"/>
  <c r="N5225" i="79" s="1"/>
  <c r="V141" i="67"/>
  <c r="M5173" i="79"/>
  <c r="N5173" i="79" s="1"/>
  <c r="W147" i="67"/>
  <c r="M5263" i="79"/>
  <c r="N5263" i="79" s="1"/>
  <c r="W75" i="67"/>
  <c r="AP185" i="67" s="1"/>
  <c r="J118" i="71" s="1"/>
  <c r="M5191" i="79"/>
  <c r="N5191" i="79" s="1"/>
  <c r="V118" i="67"/>
  <c r="X118" i="67" s="1"/>
  <c r="M5150" i="79"/>
  <c r="N5150" i="79" s="1"/>
  <c r="V77" i="67"/>
  <c r="AO191" i="67" s="1"/>
  <c r="I124" i="71" s="1"/>
  <c r="M5109" i="79"/>
  <c r="N5109" i="79" s="1"/>
  <c r="V119" i="67"/>
  <c r="M5151" i="79"/>
  <c r="N5151" i="79" s="1"/>
  <c r="V107" i="67"/>
  <c r="M5139" i="79"/>
  <c r="N5139" i="79" s="1"/>
  <c r="W106" i="67"/>
  <c r="M5222" i="79"/>
  <c r="N5222" i="79" s="1"/>
  <c r="W136" i="67"/>
  <c r="M5252" i="79"/>
  <c r="N5252" i="79" s="1"/>
  <c r="W113" i="67"/>
  <c r="M5229" i="79"/>
  <c r="N5229" i="79" s="1"/>
  <c r="W97" i="67"/>
  <c r="M5213" i="79"/>
  <c r="N5213" i="79" s="1"/>
  <c r="W124" i="67"/>
  <c r="M5240" i="79"/>
  <c r="N5240" i="79" s="1"/>
  <c r="V69" i="67"/>
  <c r="AO166" i="67" s="1"/>
  <c r="I99" i="71" s="1"/>
  <c r="M5101" i="79"/>
  <c r="N5101" i="79" s="1"/>
  <c r="V87" i="67"/>
  <c r="M5119" i="79"/>
  <c r="N5119" i="79" s="1"/>
  <c r="V98" i="67"/>
  <c r="M5130" i="79"/>
  <c r="N5130" i="79" s="1"/>
  <c r="V143" i="23"/>
  <c r="M3155" i="79"/>
  <c r="N3155" i="79" s="1"/>
  <c r="V136" i="23"/>
  <c r="M3148" i="79"/>
  <c r="N3148" i="79" s="1"/>
  <c r="W100" i="23"/>
  <c r="M3196" i="79"/>
  <c r="N3196" i="79" s="1"/>
  <c r="W135" i="23"/>
  <c r="M3231" i="79"/>
  <c r="N3231" i="79" s="1"/>
  <c r="V132" i="67"/>
  <c r="M5164" i="79"/>
  <c r="N5164" i="79" s="1"/>
  <c r="W129" i="67"/>
  <c r="M5245" i="79"/>
  <c r="N5245" i="79" s="1"/>
  <c r="W122" i="67"/>
  <c r="M5238" i="79"/>
  <c r="N5238" i="79" s="1"/>
  <c r="W72" i="67"/>
  <c r="AP176" i="67" s="1"/>
  <c r="J109" i="71" s="1"/>
  <c r="M5188" i="79"/>
  <c r="N5188" i="79" s="1"/>
  <c r="V110" i="67"/>
  <c r="M5142" i="79"/>
  <c r="N5142" i="79" s="1"/>
  <c r="W76" i="67"/>
  <c r="AP188" i="67" s="1"/>
  <c r="J121" i="71" s="1"/>
  <c r="M5192" i="79"/>
  <c r="N5192" i="79" s="1"/>
  <c r="W140" i="67"/>
  <c r="M5256" i="79"/>
  <c r="N5256" i="79" s="1"/>
  <c r="V70" i="23"/>
  <c r="AO172" i="23" s="1"/>
  <c r="J177" i="70" s="1"/>
  <c r="M3082" i="79"/>
  <c r="N3082" i="79" s="1"/>
  <c r="V75" i="23"/>
  <c r="M3087" i="79"/>
  <c r="N3087" i="79" s="1"/>
  <c r="V68" i="23"/>
  <c r="AO162" i="23" s="1"/>
  <c r="J167" i="70" s="1"/>
  <c r="M3080" i="79"/>
  <c r="N3080" i="79" s="1"/>
  <c r="W77" i="23"/>
  <c r="M3173" i="79"/>
  <c r="N3173" i="79" s="1"/>
  <c r="W130" i="23"/>
  <c r="M3226" i="79"/>
  <c r="N3226" i="79" s="1"/>
  <c r="V117" i="23"/>
  <c r="M3129" i="79"/>
  <c r="N3129" i="79" s="1"/>
  <c r="W78" i="23"/>
  <c r="M3174" i="79"/>
  <c r="N3174" i="79" s="1"/>
  <c r="W137" i="23"/>
  <c r="M3233" i="79"/>
  <c r="N3233" i="79" s="1"/>
  <c r="V103" i="23"/>
  <c r="M3115" i="79"/>
  <c r="N3115" i="79" s="1"/>
  <c r="W79" i="23"/>
  <c r="M3175" i="79"/>
  <c r="N3175" i="79" s="1"/>
  <c r="V123" i="23"/>
  <c r="M3135" i="79"/>
  <c r="N3135" i="79" s="1"/>
  <c r="V118" i="23"/>
  <c r="M3130" i="79"/>
  <c r="N3130" i="79" s="1"/>
  <c r="V88" i="23"/>
  <c r="M3100" i="79"/>
  <c r="N3100" i="79" s="1"/>
  <c r="W132" i="23"/>
  <c r="M3228" i="79"/>
  <c r="N3228" i="79" s="1"/>
  <c r="W145" i="23"/>
  <c r="M3241" i="79"/>
  <c r="N3241" i="79" s="1"/>
  <c r="W94" i="23"/>
  <c r="M3190" i="79"/>
  <c r="N3190" i="79" s="1"/>
  <c r="V95" i="23"/>
  <c r="M3107" i="79"/>
  <c r="N3107" i="79" s="1"/>
  <c r="V125" i="23"/>
  <c r="M3137" i="79"/>
  <c r="N3137" i="79" s="1"/>
  <c r="W80" i="23"/>
  <c r="M3176" i="79"/>
  <c r="N3176" i="79" s="1"/>
  <c r="W91" i="23"/>
  <c r="M3187" i="79"/>
  <c r="N3187" i="79" s="1"/>
  <c r="V74" i="23"/>
  <c r="M3086" i="79"/>
  <c r="N3086" i="79" s="1"/>
  <c r="V88" i="67"/>
  <c r="M5120" i="79"/>
  <c r="N5120" i="79" s="1"/>
  <c r="V114" i="67"/>
  <c r="M5146" i="79"/>
  <c r="N5146" i="79" s="1"/>
  <c r="V71" i="67"/>
  <c r="AO172" i="67" s="1"/>
  <c r="I105" i="71" s="1"/>
  <c r="M5103" i="79"/>
  <c r="N5103" i="79" s="1"/>
  <c r="W128" i="67"/>
  <c r="M5244" i="79"/>
  <c r="N5244" i="79" s="1"/>
  <c r="V146" i="67"/>
  <c r="M5178" i="79"/>
  <c r="N5178" i="79" s="1"/>
  <c r="V109" i="67"/>
  <c r="M5141" i="79"/>
  <c r="N5141" i="79" s="1"/>
  <c r="V147" i="67"/>
  <c r="X147" i="67" s="1"/>
  <c r="M5179" i="79"/>
  <c r="N5179" i="79" s="1"/>
  <c r="W68" i="67"/>
  <c r="AP163" i="67" s="1"/>
  <c r="J96" i="71" s="1"/>
  <c r="M5184" i="79"/>
  <c r="N5184" i="79" s="1"/>
  <c r="W130" i="67"/>
  <c r="M5246" i="79"/>
  <c r="N5246" i="79" s="1"/>
  <c r="W126" i="67"/>
  <c r="M5242" i="79"/>
  <c r="N5242" i="79" s="1"/>
  <c r="W111" i="67"/>
  <c r="M5227" i="79"/>
  <c r="N5227" i="79" s="1"/>
  <c r="W96" i="67"/>
  <c r="M5212" i="79"/>
  <c r="N5212" i="79" s="1"/>
  <c r="W149" i="67"/>
  <c r="M5265" i="79"/>
  <c r="N5265" i="79" s="1"/>
  <c r="V106" i="67"/>
  <c r="M5138" i="79"/>
  <c r="N5138" i="79" s="1"/>
  <c r="V136" i="67"/>
  <c r="M5168" i="79"/>
  <c r="N5168" i="79" s="1"/>
  <c r="V113" i="67"/>
  <c r="M5145" i="79"/>
  <c r="N5145" i="79" s="1"/>
  <c r="V97" i="67"/>
  <c r="M5129" i="79"/>
  <c r="N5129" i="79" s="1"/>
  <c r="W138" i="67"/>
  <c r="M5254" i="79"/>
  <c r="N5254" i="79" s="1"/>
  <c r="V124" i="67"/>
  <c r="M5156" i="79"/>
  <c r="N5156" i="79" s="1"/>
  <c r="W69" i="67"/>
  <c r="AP166" i="67" s="1"/>
  <c r="J99" i="71" s="1"/>
  <c r="M5185" i="79"/>
  <c r="N5185" i="79" s="1"/>
  <c r="W87" i="67"/>
  <c r="M5203" i="79"/>
  <c r="N5203" i="79" s="1"/>
  <c r="V127" i="67"/>
  <c r="M5159" i="79"/>
  <c r="N5159" i="79" s="1"/>
  <c r="W128" i="23"/>
  <c r="M3224" i="79"/>
  <c r="N3224" i="79" s="1"/>
  <c r="V83" i="23"/>
  <c r="M3095" i="79"/>
  <c r="N3095" i="79" s="1"/>
  <c r="V115" i="23"/>
  <c r="M3127" i="79"/>
  <c r="N3127" i="79" s="1"/>
  <c r="V121" i="23"/>
  <c r="M3133" i="79"/>
  <c r="N3133" i="79" s="1"/>
  <c r="W139" i="67"/>
  <c r="M5255" i="79"/>
  <c r="N5255" i="79" s="1"/>
  <c r="V116" i="67"/>
  <c r="M5148" i="79"/>
  <c r="N5148" i="79" s="1"/>
  <c r="W91" i="67"/>
  <c r="M5207" i="79"/>
  <c r="N5207" i="79" s="1"/>
  <c r="W131" i="23"/>
  <c r="X131" i="23" s="1"/>
  <c r="M3227" i="79"/>
  <c r="N3227" i="79" s="1"/>
  <c r="W146" i="23"/>
  <c r="X146" i="23" s="1"/>
  <c r="M3242" i="79"/>
  <c r="N3242" i="79" s="1"/>
  <c r="V114" i="23"/>
  <c r="X114" i="23" s="1"/>
  <c r="M3126" i="79"/>
  <c r="N3126" i="79" s="1"/>
  <c r="V67" i="23"/>
  <c r="X67" i="23" s="1"/>
  <c r="M3079" i="79"/>
  <c r="N3079" i="79" s="1"/>
  <c r="W109" i="23"/>
  <c r="X109" i="23" s="1"/>
  <c r="M3205" i="79"/>
  <c r="N3205" i="79" s="1"/>
  <c r="W141" i="23"/>
  <c r="M3237" i="79"/>
  <c r="N3237" i="79" s="1"/>
  <c r="W71" i="23"/>
  <c r="M3167" i="79"/>
  <c r="N3167" i="79" s="1"/>
  <c r="V97" i="23"/>
  <c r="X97" i="23" s="1"/>
  <c r="M3109" i="79"/>
  <c r="N3109" i="79" s="1"/>
  <c r="W142" i="23"/>
  <c r="X142" i="23" s="1"/>
  <c r="M3238" i="79"/>
  <c r="N3238" i="79" s="1"/>
  <c r="V110" i="23"/>
  <c r="X110" i="23" s="1"/>
  <c r="M3122" i="79"/>
  <c r="N3122" i="79" s="1"/>
  <c r="W119" i="23"/>
  <c r="M3215" i="79"/>
  <c r="N3215" i="79" s="1"/>
  <c r="V85" i="23"/>
  <c r="X85" i="23" s="1"/>
  <c r="M3097" i="79"/>
  <c r="N3097" i="79" s="1"/>
  <c r="W89" i="23"/>
  <c r="X89" i="23" s="1"/>
  <c r="M3185" i="79"/>
  <c r="N3185" i="79" s="1"/>
  <c r="V113" i="23"/>
  <c r="X113" i="23" s="1"/>
  <c r="M3125" i="79"/>
  <c r="N3125" i="79" s="1"/>
  <c r="V147" i="23"/>
  <c r="M3159" i="79"/>
  <c r="N3159" i="79" s="1"/>
  <c r="V90" i="23"/>
  <c r="X90" i="23" s="1"/>
  <c r="M3102" i="79"/>
  <c r="N3102" i="79" s="1"/>
  <c r="V112" i="23"/>
  <c r="X112" i="23" s="1"/>
  <c r="M3124" i="79"/>
  <c r="N3124" i="79" s="1"/>
  <c r="V73" i="23"/>
  <c r="X73" i="23" s="1"/>
  <c r="M3085" i="79"/>
  <c r="N3085" i="79" s="1"/>
  <c r="W120" i="23"/>
  <c r="M3216" i="79"/>
  <c r="N3216" i="79" s="1"/>
  <c r="V144" i="23"/>
  <c r="X144" i="23" s="1"/>
  <c r="M3156" i="79"/>
  <c r="N3156" i="79" s="1"/>
  <c r="W102" i="67"/>
  <c r="X102" i="67" s="1"/>
  <c r="M5218" i="79"/>
  <c r="N5218" i="79" s="1"/>
  <c r="W148" i="67"/>
  <c r="M5264" i="79"/>
  <c r="N5264" i="79" s="1"/>
  <c r="W123" i="67"/>
  <c r="M5239" i="79"/>
  <c r="N5239" i="79" s="1"/>
  <c r="W74" i="67"/>
  <c r="AP182" i="67" s="1"/>
  <c r="J115" i="71" s="1"/>
  <c r="M5190" i="79"/>
  <c r="N5190" i="79" s="1"/>
  <c r="W94" i="67"/>
  <c r="M5210" i="79"/>
  <c r="N5210" i="79" s="1"/>
  <c r="V137" i="67"/>
  <c r="M5169" i="79"/>
  <c r="N5169" i="79" s="1"/>
  <c r="V125" i="67"/>
  <c r="M5157" i="79"/>
  <c r="N5157" i="79" s="1"/>
  <c r="V68" i="67"/>
  <c r="AO163" i="67" s="1"/>
  <c r="I96" i="71" s="1"/>
  <c r="M5100" i="79"/>
  <c r="N5100" i="79" s="1"/>
  <c r="V130" i="67"/>
  <c r="M5162" i="79"/>
  <c r="N5162" i="79" s="1"/>
  <c r="V126" i="67"/>
  <c r="M5158" i="79"/>
  <c r="N5158" i="79" s="1"/>
  <c r="V111" i="67"/>
  <c r="M5143" i="79"/>
  <c r="N5143" i="79" s="1"/>
  <c r="V96" i="67"/>
  <c r="M5128" i="79"/>
  <c r="N5128" i="79" s="1"/>
  <c r="V149" i="67"/>
  <c r="M5181" i="79"/>
  <c r="N5181" i="79" s="1"/>
  <c r="W117" i="67"/>
  <c r="M5233" i="79"/>
  <c r="N5233" i="79" s="1"/>
  <c r="W93" i="67"/>
  <c r="M5209" i="79"/>
  <c r="N5209" i="79" s="1"/>
  <c r="W144" i="67"/>
  <c r="M5260" i="79"/>
  <c r="N5260" i="79" s="1"/>
  <c r="V138" i="67"/>
  <c r="X138" i="67" s="1"/>
  <c r="M5170" i="79"/>
  <c r="N5170" i="79" s="1"/>
  <c r="W73" i="67"/>
  <c r="AP179" i="67" s="1"/>
  <c r="J112" i="71" s="1"/>
  <c r="M5189" i="79"/>
  <c r="N5189" i="79" s="1"/>
  <c r="W100" i="67"/>
  <c r="M5216" i="79"/>
  <c r="N5216" i="79" s="1"/>
  <c r="W127" i="67"/>
  <c r="M5243" i="79"/>
  <c r="N5243" i="79" s="1"/>
  <c r="V79" i="67"/>
  <c r="M5111" i="79"/>
  <c r="N5111" i="79" s="1"/>
  <c r="V123" i="67"/>
  <c r="M5155" i="79"/>
  <c r="N5155" i="79" s="1"/>
  <c r="W90" i="67"/>
  <c r="X90" i="67" s="1"/>
  <c r="M5206" i="79"/>
  <c r="N5206" i="79" s="1"/>
  <c r="V74" i="67"/>
  <c r="M5106" i="79"/>
  <c r="N5106" i="79" s="1"/>
  <c r="V94" i="67"/>
  <c r="M5126" i="79"/>
  <c r="N5126" i="79" s="1"/>
  <c r="W137" i="67"/>
  <c r="M5253" i="79"/>
  <c r="N5253" i="79" s="1"/>
  <c r="W120" i="67"/>
  <c r="M5236" i="79"/>
  <c r="N5236" i="79" s="1"/>
  <c r="W125" i="67"/>
  <c r="M5241" i="79"/>
  <c r="N5241" i="79" s="1"/>
  <c r="W103" i="67"/>
  <c r="M5219" i="79"/>
  <c r="N5219" i="79" s="1"/>
  <c r="V108" i="67"/>
  <c r="M5140" i="79"/>
  <c r="N5140" i="79" s="1"/>
  <c r="W67" i="67"/>
  <c r="AP159" i="67" s="1"/>
  <c r="J92" i="71" s="1"/>
  <c r="M5183" i="79"/>
  <c r="N5183" i="79" s="1"/>
  <c r="W83" i="67"/>
  <c r="M5199" i="79"/>
  <c r="N5199" i="79" s="1"/>
  <c r="W80" i="67"/>
  <c r="M5196" i="79"/>
  <c r="N5196" i="79" s="1"/>
  <c r="W143" i="67"/>
  <c r="M5259" i="79"/>
  <c r="N5259" i="79" s="1"/>
  <c r="V117" i="67"/>
  <c r="M5149" i="79"/>
  <c r="N5149" i="79" s="1"/>
  <c r="V93" i="67"/>
  <c r="M5125" i="79"/>
  <c r="N5125" i="79" s="1"/>
  <c r="V144" i="67"/>
  <c r="M5176" i="79"/>
  <c r="N5176" i="79" s="1"/>
  <c r="V73" i="67"/>
  <c r="AO179" i="67" s="1"/>
  <c r="I112" i="71" s="1"/>
  <c r="M5105" i="79"/>
  <c r="N5105" i="79" s="1"/>
  <c r="W112" i="67"/>
  <c r="M5228" i="79"/>
  <c r="N5228" i="79" s="1"/>
  <c r="V100" i="67"/>
  <c r="M5132" i="79"/>
  <c r="N5132" i="79" s="1"/>
  <c r="W81" i="67"/>
  <c r="M5197" i="79"/>
  <c r="N5197" i="79" s="1"/>
  <c r="AK160" i="17"/>
  <c r="J23" i="69" s="1"/>
  <c r="AK152" i="18"/>
  <c r="X58" i="18"/>
  <c r="AL150" i="18" s="1"/>
  <c r="AL145" i="64" l="1"/>
  <c r="K386" i="71" s="1"/>
  <c r="AL146" i="64"/>
  <c r="K387" i="71" s="1"/>
  <c r="AL137" i="63"/>
  <c r="K341" i="71" s="1"/>
  <c r="AL144" i="63"/>
  <c r="K348" i="71" s="1"/>
  <c r="AH143" i="58"/>
  <c r="K125" i="71" s="1"/>
  <c r="AH145" i="58"/>
  <c r="K127" i="71" s="1"/>
  <c r="X74" i="67"/>
  <c r="AQ182" i="67" s="1"/>
  <c r="K115" i="71" s="1"/>
  <c r="AO182" i="67"/>
  <c r="I115" i="71" s="1"/>
  <c r="AO165" i="67"/>
  <c r="I98" i="71" s="1"/>
  <c r="AO167" i="67"/>
  <c r="I100" i="71" s="1"/>
  <c r="AP165" i="67"/>
  <c r="J98" i="71" s="1"/>
  <c r="AP167" i="67"/>
  <c r="J100" i="71" s="1"/>
  <c r="AP162" i="67"/>
  <c r="J95" i="71" s="1"/>
  <c r="AP164" i="67"/>
  <c r="J97" i="71" s="1"/>
  <c r="AO162" i="67"/>
  <c r="I95" i="71" s="1"/>
  <c r="AO164" i="67"/>
  <c r="I97" i="71" s="1"/>
  <c r="X77" i="67"/>
  <c r="AQ191" i="67" s="1"/>
  <c r="K124" i="71" s="1"/>
  <c r="AL136" i="29"/>
  <c r="L485" i="70" s="1"/>
  <c r="AL137" i="29"/>
  <c r="L486" i="70" s="1"/>
  <c r="AL137" i="28"/>
  <c r="L449" i="70" s="1"/>
  <c r="AL138" i="28"/>
  <c r="L450" i="70" s="1"/>
  <c r="AH167" i="24"/>
  <c r="L214" i="70" s="1"/>
  <c r="AH166" i="24"/>
  <c r="L213" i="70" s="1"/>
  <c r="AH158" i="24"/>
  <c r="L205" i="70" s="1"/>
  <c r="AH156" i="24"/>
  <c r="L203" i="70" s="1"/>
  <c r="AH150" i="24"/>
  <c r="L197" i="70" s="1"/>
  <c r="AH152" i="24"/>
  <c r="L199" i="70" s="1"/>
  <c r="AP188" i="23"/>
  <c r="K193" i="70" s="1"/>
  <c r="AO179" i="23"/>
  <c r="J184" i="70" s="1"/>
  <c r="AO175" i="23"/>
  <c r="J180" i="70" s="1"/>
  <c r="AP172" i="23"/>
  <c r="K177" i="70" s="1"/>
  <c r="AP161" i="23"/>
  <c r="K166" i="70" s="1"/>
  <c r="AP160" i="23"/>
  <c r="K165" i="70" s="1"/>
  <c r="AO161" i="23"/>
  <c r="J166" i="70" s="1"/>
  <c r="AO160" i="23"/>
  <c r="J165" i="70" s="1"/>
  <c r="AO159" i="23"/>
  <c r="J164" i="70" s="1"/>
  <c r="AP156" i="23"/>
  <c r="K161" i="70" s="1"/>
  <c r="AP159" i="23"/>
  <c r="K164" i="70" s="1"/>
  <c r="AO156" i="67"/>
  <c r="I89" i="71" s="1"/>
  <c r="X66" i="67"/>
  <c r="AQ156" i="67" s="1"/>
  <c r="K89" i="71" s="1"/>
  <c r="AO156" i="23"/>
  <c r="J161" i="70" s="1"/>
  <c r="X66" i="23"/>
  <c r="X73" i="67"/>
  <c r="AQ179" i="67" s="1"/>
  <c r="K112" i="71" s="1"/>
  <c r="X94" i="67"/>
  <c r="X105" i="67"/>
  <c r="X121" i="67"/>
  <c r="X107" i="67"/>
  <c r="X147" i="23"/>
  <c r="X141" i="67"/>
  <c r="X119" i="67"/>
  <c r="X116" i="67"/>
  <c r="X98" i="67"/>
  <c r="X99" i="67"/>
  <c r="X122" i="23"/>
  <c r="X86" i="23"/>
  <c r="X92" i="23"/>
  <c r="X140" i="23"/>
  <c r="X128" i="23"/>
  <c r="X86" i="67"/>
  <c r="X92" i="67"/>
  <c r="X111" i="23"/>
  <c r="X140" i="67"/>
  <c r="X85" i="67"/>
  <c r="X148" i="67"/>
  <c r="X141" i="23"/>
  <c r="X80" i="67"/>
  <c r="X103" i="67"/>
  <c r="X79" i="67"/>
  <c r="X115" i="23"/>
  <c r="X87" i="67"/>
  <c r="X132" i="67"/>
  <c r="X143" i="23"/>
  <c r="X112" i="67"/>
  <c r="X117" i="67"/>
  <c r="X100" i="67"/>
  <c r="X111" i="67"/>
  <c r="X123" i="67"/>
  <c r="X83" i="23"/>
  <c r="X113" i="67"/>
  <c r="X96" i="67"/>
  <c r="X128" i="67"/>
  <c r="X74" i="23"/>
  <c r="X95" i="23"/>
  <c r="X88" i="23"/>
  <c r="X103" i="23"/>
  <c r="X130" i="23"/>
  <c r="X70" i="23"/>
  <c r="AQ172" i="23" s="1"/>
  <c r="L177" i="70" s="1"/>
  <c r="X135" i="23"/>
  <c r="X146" i="67"/>
  <c r="X122" i="67"/>
  <c r="X129" i="67"/>
  <c r="X139" i="23"/>
  <c r="X110" i="67"/>
  <c r="X101" i="67"/>
  <c r="X108" i="67"/>
  <c r="X96" i="23"/>
  <c r="X106" i="23"/>
  <c r="X133" i="23"/>
  <c r="X149" i="23"/>
  <c r="X93" i="23"/>
  <c r="X87" i="23"/>
  <c r="X134" i="23"/>
  <c r="X120" i="23"/>
  <c r="X75" i="67"/>
  <c r="AQ185" i="67" s="1"/>
  <c r="K118" i="71" s="1"/>
  <c r="X119" i="23"/>
  <c r="X71" i="23"/>
  <c r="X121" i="23"/>
  <c r="X91" i="23"/>
  <c r="X137" i="23"/>
  <c r="X77" i="23"/>
  <c r="X139" i="67"/>
  <c r="X72" i="23"/>
  <c r="AQ175" i="23" s="1"/>
  <c r="L180" i="70" s="1"/>
  <c r="X104" i="67"/>
  <c r="X78" i="67"/>
  <c r="X124" i="23"/>
  <c r="X69" i="23"/>
  <c r="X102" i="23"/>
  <c r="X138" i="23"/>
  <c r="X108" i="23"/>
  <c r="X93" i="67"/>
  <c r="X68" i="67"/>
  <c r="AQ163" i="67" s="1"/>
  <c r="K96" i="71" s="1"/>
  <c r="X97" i="67"/>
  <c r="X88" i="67"/>
  <c r="X125" i="23"/>
  <c r="X117" i="23"/>
  <c r="X75" i="23"/>
  <c r="X76" i="23"/>
  <c r="AQ188" i="23" s="1"/>
  <c r="L193" i="70" s="1"/>
  <c r="X84" i="23"/>
  <c r="X136" i="23"/>
  <c r="X116" i="23"/>
  <c r="X120" i="67"/>
  <c r="X76" i="67"/>
  <c r="AQ188" i="67" s="1"/>
  <c r="K121" i="71" s="1"/>
  <c r="X83" i="67"/>
  <c r="X125" i="67"/>
  <c r="X91" i="67"/>
  <c r="X132" i="23"/>
  <c r="X79" i="23"/>
  <c r="X107" i="23"/>
  <c r="X142" i="67"/>
  <c r="X82" i="67"/>
  <c r="X95" i="67"/>
  <c r="X143" i="67"/>
  <c r="X124" i="67"/>
  <c r="X106" i="67"/>
  <c r="X84" i="67"/>
  <c r="X100" i="23"/>
  <c r="X126" i="23"/>
  <c r="X129" i="23"/>
  <c r="X115" i="67"/>
  <c r="X67" i="67"/>
  <c r="AQ159" i="67" s="1"/>
  <c r="K92" i="71" s="1"/>
  <c r="X135" i="67"/>
  <c r="X131" i="67"/>
  <c r="X70" i="67"/>
  <c r="AQ169" i="67" s="1"/>
  <c r="K102" i="71" s="1"/>
  <c r="X101" i="23"/>
  <c r="X99" i="23"/>
  <c r="X98" i="23"/>
  <c r="X104" i="23"/>
  <c r="X105" i="23"/>
  <c r="X81" i="67"/>
  <c r="X144" i="67"/>
  <c r="X149" i="67"/>
  <c r="X130" i="67"/>
  <c r="X109" i="67"/>
  <c r="X114" i="67"/>
  <c r="X80" i="23"/>
  <c r="X145" i="23"/>
  <c r="X123" i="23"/>
  <c r="X78" i="23"/>
  <c r="X68" i="23"/>
  <c r="AQ162" i="23" s="1"/>
  <c r="L167" i="70" s="1"/>
  <c r="X127" i="67"/>
  <c r="X137" i="67"/>
  <c r="X126" i="67"/>
  <c r="X69" i="67"/>
  <c r="AQ166" i="67" s="1"/>
  <c r="K99" i="71" s="1"/>
  <c r="X136" i="67"/>
  <c r="X71" i="67"/>
  <c r="AQ172" i="67" s="1"/>
  <c r="K105" i="71" s="1"/>
  <c r="X94" i="23"/>
  <c r="X118" i="23"/>
  <c r="X72" i="67"/>
  <c r="AQ176" i="67" s="1"/>
  <c r="K109" i="71" s="1"/>
  <c r="X148" i="23"/>
  <c r="AL152" i="18"/>
  <c r="AQ165" i="67" l="1"/>
  <c r="K98" i="71" s="1"/>
  <c r="AQ167" i="67"/>
  <c r="K100" i="71" s="1"/>
  <c r="AQ162" i="67"/>
  <c r="K95" i="71" s="1"/>
  <c r="AQ164" i="67"/>
  <c r="K97" i="71" s="1"/>
  <c r="AQ179" i="23"/>
  <c r="L184" i="70" s="1"/>
  <c r="AQ161" i="23"/>
  <c r="L166" i="70" s="1"/>
  <c r="AQ160" i="23"/>
  <c r="L165" i="70" s="1"/>
  <c r="AQ156" i="23"/>
  <c r="L161" i="70" s="1"/>
  <c r="AQ159" i="23"/>
  <c r="L164" i="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E20" authorId="0" shapeId="0" xr:uid="{B15EDB45-5BE4-41D6-A925-9345FC98B77F}">
      <text>
        <r>
          <rPr>
            <b/>
            <sz val="9"/>
            <color indexed="81"/>
            <rFont val="Tahoma"/>
            <charset val="1"/>
          </rPr>
          <t>sagar:</t>
        </r>
        <r>
          <rPr>
            <sz val="9"/>
            <color indexed="81"/>
            <rFont val="Tahoma"/>
            <charset val="1"/>
          </rPr>
          <t xml:space="preserve">
Numero entre 0 y 1</t>
        </r>
      </text>
    </comment>
    <comment ref="F20" authorId="0" shapeId="0" xr:uid="{BB5AEC21-9F43-460E-9C65-1EE65DDB776C}">
      <text>
        <r>
          <rPr>
            <b/>
            <sz val="9"/>
            <color indexed="81"/>
            <rFont val="Tahoma"/>
            <charset val="1"/>
          </rPr>
          <t>sagar:</t>
        </r>
        <r>
          <rPr>
            <sz val="9"/>
            <color indexed="81"/>
            <rFont val="Tahoma"/>
            <charset val="1"/>
          </rPr>
          <t xml:space="preserve">
Numero entre 0 y 1</t>
        </r>
      </text>
    </comment>
    <comment ref="G20" authorId="0" shapeId="0" xr:uid="{9D945239-3290-4A1D-9699-E26F3B9D7211}">
      <text>
        <r>
          <rPr>
            <b/>
            <sz val="9"/>
            <color indexed="81"/>
            <rFont val="Tahoma"/>
            <charset val="1"/>
          </rPr>
          <t>sagar:</t>
        </r>
        <r>
          <rPr>
            <sz val="9"/>
            <color indexed="81"/>
            <rFont val="Tahoma"/>
            <charset val="1"/>
          </rPr>
          <t xml:space="preserve">
Numero entre 0 y 1</t>
        </r>
      </text>
    </comment>
    <comment ref="H20" authorId="0" shapeId="0" xr:uid="{C9FF69A8-22E9-48F8-889F-D5258375CFFA}">
      <text>
        <r>
          <rPr>
            <b/>
            <sz val="9"/>
            <color indexed="81"/>
            <rFont val="Tahoma"/>
            <charset val="1"/>
          </rPr>
          <t>sagar:</t>
        </r>
        <r>
          <rPr>
            <sz val="9"/>
            <color indexed="81"/>
            <rFont val="Tahoma"/>
            <charset val="1"/>
          </rPr>
          <t xml:space="preserve">
Numero entre 0 y 1</t>
        </r>
      </text>
    </comment>
    <comment ref="I20" authorId="0" shapeId="0" xr:uid="{29B5E12C-26D0-4AAE-BE04-E86CDD1578C7}">
      <text>
        <r>
          <rPr>
            <b/>
            <sz val="9"/>
            <color indexed="81"/>
            <rFont val="Tahoma"/>
            <charset val="1"/>
          </rPr>
          <t>sagar:</t>
        </r>
        <r>
          <rPr>
            <sz val="9"/>
            <color indexed="81"/>
            <rFont val="Tahoma"/>
            <charset val="1"/>
          </rPr>
          <t xml:space="preserve">
Por defecto se trabajara con la composicion que fue cargada al inicio en esta herramienta, si la corriente tiene una composicion diferente a la alli indicada diligenice las casillas respecto a la fraccion molar. </t>
        </r>
      </text>
    </comment>
    <comment ref="P20" authorId="0" shapeId="0" xr:uid="{60C5DE4E-D93D-4CA1-A8C2-A05CC7723B08}">
      <text>
        <r>
          <rPr>
            <b/>
            <sz val="9"/>
            <color indexed="81"/>
            <rFont val="Tahoma"/>
            <family val="2"/>
          </rPr>
          <t>sagar:</t>
        </r>
        <r>
          <rPr>
            <sz val="9"/>
            <color indexed="81"/>
            <rFont val="Tahoma"/>
            <family val="2"/>
          </rPr>
          <t xml:space="preserve">
Son resultados parciales, utiles para conocer las emisiones derividas de cada uno de los registros.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T69" authorId="0" shapeId="0" xr:uid="{E5374826-8D3B-4862-87D4-67A2E71031DE}">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F148" authorId="0" shapeId="0" xr:uid="{04DC678B-8CE0-420E-9A07-6EE9A81FBBE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S43" authorId="0" shapeId="0" xr:uid="{CE1108FF-5235-48C6-A7E5-0035EEEBE621}">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H141" authorId="0" shapeId="0" xr:uid="{C4AB8E71-BEF9-436A-8707-1538BAEC80DA}">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P55" authorId="0" shapeId="0" xr:uid="{5FD5A336-5566-44E3-B885-E08D1F39995A}">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47" authorId="0" shapeId="0" xr:uid="{7354CE3A-6D25-46B3-905E-DCEF8E6A077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3" authorId="0" shapeId="0" xr:uid="{05F23003-300E-4349-A379-5B99E0BDB5AE}">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3" authorId="0" shapeId="0" xr:uid="{5DF743E6-AF1F-46BF-BAA1-524A5AB44A04}">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51" authorId="0" shapeId="0" xr:uid="{AED6E193-2149-41C4-A2CA-6F10E188B083}">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P52" authorId="0" shapeId="0" xr:uid="{647EEB07-F92E-4AE8-986F-13E5F3DDA29A}">
      <text>
        <r>
          <rPr>
            <b/>
            <sz val="9"/>
            <color indexed="81"/>
            <rFont val="Tahoma"/>
            <charset val="1"/>
          </rPr>
          <t>sagar:</t>
        </r>
        <r>
          <rPr>
            <sz val="9"/>
            <color indexed="81"/>
            <rFont val="Tahoma"/>
            <charset val="1"/>
          </rPr>
          <t xml:space="preserve">
No se esperan emisiones deCO2 en este proceso</t>
        </r>
      </text>
    </comment>
    <comment ref="AK141" authorId="0" shapeId="0" xr:uid="{748EB367-DCF3-4A50-ADD0-18F67B84314A}">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1" authorId="0" shapeId="0" xr:uid="{6FA8D5D2-0424-4E9A-8046-C2BB8F01BEB4}">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28" authorId="0" shapeId="0" xr:uid="{49FD72F1-8B4C-4EDC-B8F3-290BEC6FE87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1" authorId="0" shapeId="0" xr:uid="{074C120B-AC97-4B85-ADEB-6D1465502EB6}">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26" authorId="0" shapeId="0" xr:uid="{92C72D7C-BCF7-4FEF-8115-823A52AA7C77}">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43" authorId="0" shapeId="0" xr:uid="{69846DC1-D7C3-4FCD-93D8-F7F48B8A23D4}">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35" authorId="0" shapeId="0" xr:uid="{CB8520B8-DFCA-4698-BFF3-4C45501F7EA4}">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42" authorId="0" shapeId="0" xr:uid="{5DE714C1-ED6C-4DAF-B104-AAF5D8C41BC0}">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34" authorId="0" shapeId="0" xr:uid="{C135924C-813C-4D13-B897-F28C406216D3}">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O47" authorId="0" shapeId="0" xr:uid="{F6E7BC17-AA53-499C-84E3-0C8CF372DE9C}">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5" authorId="0" shapeId="0" xr:uid="{B7409F9F-465A-4059-AFE0-5254CAEEA3A4}">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T44" authorId="0" shapeId="0" xr:uid="{B7C85FA1-A32B-43BF-AEE4-B6535F83698C}">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G129" authorId="0" shapeId="0" xr:uid="{6476293B-FF63-48F4-98DF-71607C95A5FB}">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65" authorId="0" shapeId="0" xr:uid="{E76BF70C-D20D-4EF9-8C49-4902CE5B5340}">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58" authorId="0" shapeId="0" xr:uid="{CAC85229-5776-4989-B102-B109A5BC1011}">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V64" authorId="0" shapeId="0" xr:uid="{F9330860-816A-4254-930D-C245EBB8EF2A}">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O154" authorId="0" shapeId="0" xr:uid="{403269A2-875C-48B5-BA19-DFAAA6CE8355}">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T62" authorId="0" shapeId="0" xr:uid="{2A695CF5-A643-408E-8D74-7DCB5A1154C4}">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F141" authorId="0" shapeId="0" xr:uid="{D2ED206D-6423-45CC-8718-BA2F28895397}">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P55" authorId="0" shapeId="0" xr:uid="{EBE5E99B-E117-4721-9DC6-77494D733871}">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47" authorId="0" shapeId="0" xr:uid="{CBAF3721-E0F6-4C0D-BD49-F4E2EA797093}">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3" authorId="0" shapeId="0" xr:uid="{7DD8E52D-DA2F-4EC8-9452-873776667B32}">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2" authorId="0" shapeId="0" xr:uid="{30BAFEA9-F899-4C01-9D3E-B0F947D3F0CD}">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51" authorId="0" shapeId="0" xr:uid="{3F8C01F1-DABE-4030-98CC-40B22633604F}">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42" authorId="0" shapeId="0" xr:uid="{B5B01977-90DF-4395-ACAF-49D8A0FAF48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50" authorId="0" shapeId="0" xr:uid="{02105162-B4D0-4DE8-8D71-FB6372475E0B}">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9" authorId="0" shapeId="0" xr:uid="{3AE22EFF-75DC-4C8B-A067-ED0F14D04885}">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5" authorId="0" shapeId="0" xr:uid="{C89A9987-0F0F-4B3D-9D7F-B675420916D6}">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K130" authorId="0" shapeId="0" xr:uid="{69E06D8D-24F6-4588-8EF5-4836F72B794A}">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43" authorId="0" shapeId="0" xr:uid="{A831E647-1874-4D8B-B539-EC6C6F6DF258}">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35" authorId="0" shapeId="0" xr:uid="{4848256B-2000-4329-9314-F93172984D0F}">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R42" authorId="0" shapeId="0" xr:uid="{7CDB2056-8C74-4243-92E4-FDA959CBEE03}">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34" authorId="0" shapeId="0" xr:uid="{E8A91222-1A09-4973-9246-C11C3B2C498E}">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T70" authorId="0" shapeId="0" xr:uid="{D579CA89-60E2-4FAF-8334-1217719A3198}">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I156" authorId="0" shapeId="0" xr:uid="{229FB319-FE38-49B0-AEA2-8C0833C193AE}">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tc={55A37431-58A7-4963-9CCD-700CC0BF1052}</author>
    <author>tc={B00BFBB2-CD3F-4A27-B33B-5B7DB799B3ED}</author>
  </authors>
  <commentList>
    <comment ref="V19" authorId="0" shapeId="0" xr:uid="{55A37431-58A7-4963-9CCD-700CC0BF1052}">
      <text>
        <t>[Comentario encadenado]
Su versión de Excel le permite leer este comentario encadenado; sin embargo, las ediciones que se apliquen se quitarán si el archivo se abre en una versión más reciente de Excel. Más información: https://go.microsoft.com/fwlink/?linkid=870924
Comentario:
    Depende de la cromatografía del gas(4% CO2)</t>
      </text>
    </comment>
    <comment ref="W19" authorId="1" shapeId="0" xr:uid="{B00BFBB2-CD3F-4A27-B33B-5B7DB799B3ED}">
      <text>
        <t>[Comentario encadenado]
Su versión de Excel le permite leer este comentario encadenado; sin embargo, las ediciones que se apliquen se quitarán si el archivo se abre en una versión más reciente de Excel. Más información: https://go.microsoft.com/fwlink/?linkid=870924
Comentario:
    (depende de la cromatografía del gas) (80% CH4)</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tc={5EC35925-8C47-424C-946E-87178000EB64}</author>
    <author>tc={9AE36A35-8DB4-4444-9879-A482739DF1E6}</author>
  </authors>
  <commentList>
    <comment ref="V21" authorId="0" shapeId="0" xr:uid="{5EC35925-8C47-424C-946E-87178000EB64}">
      <text>
        <t>[Comentario encadenado]
Su versión de Excel le permite leer este comentario encadenado; sin embargo, las ediciones que se apliquen se quitarán si el archivo se abre en una versión más reciente de Excel. Más información: https://go.microsoft.com/fwlink/?linkid=870924
Comentario:
    Depende de la cromatografía del gas(4% CO2)</t>
      </text>
    </comment>
    <comment ref="W21" authorId="1" shapeId="0" xr:uid="{9AE36A35-8DB4-4444-9879-A482739DF1E6}">
      <text>
        <t>[Comentario encadenado]
Su versión de Excel le permite leer este comentario encadenado; sin embargo, las ediciones que se apliquen se quitarán si el archivo se abre en una versión más reciente de Excel. Más información: https://go.microsoft.com/fwlink/?linkid=870924
Comentario:
    (depende de la cromatografía del gas) (80% CH4)</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E17" authorId="0" shapeId="0" xr:uid="{F24355DE-F2B6-4CFE-AF80-390C22105AD3}">
      <text>
        <r>
          <rPr>
            <b/>
            <sz val="9"/>
            <color indexed="81"/>
            <rFont val="Tahoma"/>
            <charset val="1"/>
          </rPr>
          <t>sagar:</t>
        </r>
        <r>
          <rPr>
            <sz val="9"/>
            <color indexed="81"/>
            <rFont val="Tahoma"/>
            <charset val="1"/>
          </rPr>
          <t xml:space="preserve">
Numero entre 0 y 1</t>
        </r>
      </text>
    </comment>
    <comment ref="F17" authorId="0" shapeId="0" xr:uid="{84E25CC9-7513-4F53-B370-BE92AA991191}">
      <text>
        <r>
          <rPr>
            <b/>
            <sz val="9"/>
            <color indexed="81"/>
            <rFont val="Tahoma"/>
            <charset val="1"/>
          </rPr>
          <t>sagar:</t>
        </r>
        <r>
          <rPr>
            <sz val="9"/>
            <color indexed="81"/>
            <rFont val="Tahoma"/>
            <charset val="1"/>
          </rPr>
          <t xml:space="preserve">
Numero entre 0 y 1</t>
        </r>
      </text>
    </comment>
    <comment ref="G17" authorId="0" shapeId="0" xr:uid="{C3308A64-68E6-4491-BA9D-A2751E1874D3}">
      <text>
        <r>
          <rPr>
            <b/>
            <sz val="9"/>
            <color indexed="81"/>
            <rFont val="Tahoma"/>
            <charset val="1"/>
          </rPr>
          <t>sagar:</t>
        </r>
        <r>
          <rPr>
            <sz val="9"/>
            <color indexed="81"/>
            <rFont val="Tahoma"/>
            <charset val="1"/>
          </rPr>
          <t xml:space="preserve">
Por defecto se trabajara con la composicion que fue cargada al inicio en esta herramienta, si la corriente tiene una composicion diferente a la alli indicada diligenice las casillas respecto a la fraccion molar. </t>
        </r>
      </text>
    </comment>
    <comment ref="O17" authorId="0" shapeId="0" xr:uid="{4DF5DA84-490F-4AD2-85BF-7F899447DAE5}">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I15" authorId="0" shapeId="0" xr:uid="{8A49D7E7-27BF-4DDF-A5AB-1CBB4DF0CE24}">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V56" authorId="0" shapeId="0" xr:uid="{1D1296A4-2948-460B-B84C-7F48798DC60B}">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J148" authorId="0" shapeId="0" xr:uid="{C95D9154-043E-457B-A4E5-CCACB0DE3F69}">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7" authorId="0" shapeId="0" xr:uid="{88DDCFBD-49DC-4F5A-AB88-452782B41301}">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M135" authorId="0" shapeId="0" xr:uid="{84538986-F96D-4289-9275-51A029C5BB73}">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V44" authorId="0" shapeId="0" xr:uid="{028070FF-9951-48B8-8A24-581CDDA942F8}">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L136" authorId="0" shapeId="0" xr:uid="{53E3B363-8DB8-4ADF-94E4-3F1F8889E915}">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Q43" authorId="0" shapeId="0" xr:uid="{CC8A62E2-3656-4D3D-8F87-5700E30E7601}">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M134" authorId="0" shapeId="0" xr:uid="{56C1F471-0CBB-46C9-AB17-CEAB24CD176B}">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S65" authorId="0" shapeId="0" xr:uid="{A02764BF-4D4A-438E-8790-5F92D44A2D79}">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L159" authorId="0" shapeId="0" xr:uid="{B0BEE251-60BA-4101-AF25-61625219313B}">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sagar</author>
  </authors>
  <commentList>
    <comment ref="V64" authorId="0" shapeId="0" xr:uid="{7A6CE71C-4DD8-4182-9996-FB5B6F12D4A5}">
      <text>
        <r>
          <rPr>
            <b/>
            <sz val="9"/>
            <color indexed="81"/>
            <rFont val="Tahoma"/>
            <family val="2"/>
          </rPr>
          <t>sagar:</t>
        </r>
        <r>
          <rPr>
            <sz val="9"/>
            <color indexed="81"/>
            <rFont val="Tahoma"/>
            <family val="2"/>
          </rPr>
          <t xml:space="preserve">
Son resultados parciales, utiles pra diligenciar el respectivo formato en el formato de la ANH</t>
        </r>
      </text>
    </comment>
    <comment ref="AO154" authorId="0" shapeId="0" xr:uid="{E109797E-8D2B-4010-8739-833333F5DA2E}">
      <text>
        <r>
          <rPr>
            <b/>
            <sz val="9"/>
            <color indexed="81"/>
            <rFont val="Tahoma"/>
            <family val="2"/>
          </rPr>
          <t>sagar:</t>
        </r>
        <r>
          <rPr>
            <sz val="9"/>
            <color indexed="81"/>
            <rFont val="Tahoma"/>
            <family val="2"/>
          </rPr>
          <t xml:space="preserve">
Son resultados parciales, utiles pra diligenciar el respectivo formato en el formato de la ANH</t>
        </r>
      </text>
    </comment>
  </commentList>
</comments>
</file>

<file path=xl/sharedStrings.xml><?xml version="1.0" encoding="utf-8"?>
<sst xmlns="http://schemas.openxmlformats.org/spreadsheetml/2006/main" count="36438" uniqueCount="1232">
  <si>
    <t>DEFINICIONES&gt;&gt;&gt;&gt;&gt;</t>
  </si>
  <si>
    <t>Fecha</t>
  </si>
  <si>
    <t>Cambios realizados</t>
  </si>
  <si>
    <t>Con el apoyo de:</t>
  </si>
  <si>
    <t>Marco Conceptual</t>
  </si>
  <si>
    <t>EMISIONES FUGITIVAS</t>
  </si>
  <si>
    <t>VENTEO</t>
  </si>
  <si>
    <t>FUGA</t>
  </si>
  <si>
    <t>Una fuga en petróleo y gas se refiere a la liberación no intencionada de hidrocarburos, ya sea en forma de líquido o gas, desde sistemas de producción, transporte, almacenamiento o distribución de petróleo y gas. Estas fugas pueden ocurrir en diferentes etapas de la cadena de suministro de hidrocarburos, desde los yacimientos de petróleo o gas hasta el consumidor final.</t>
  </si>
  <si>
    <t>Las fugas en petróleo y gas pueden tener varias causas, como fallas mecánicas, desgaste de equipos, corrosión, errores humanos o condiciones operativas inadecuadas. Estas fugas pueden implicar la liberación de metano. Cualquier equipo presurizado tiene el potencial de tener fugas; estas fugas generalmente ocurren a través de válvulas, bridas, sellos u otros equipos relacionados con componentes de sistemas de crudo o gas en funcionamiento. Según la resolución 40066 de 2022, se considera fuga si la concentración que se obtiene de gases esta por encima de 500ppm.</t>
  </si>
  <si>
    <t>QUEMA EN ANTORCHA</t>
  </si>
  <si>
    <t xml:space="preserve">Las teas son usadas en todos los segmentos de la cadena de petróleo y gas para manejar gas natural que no puede ser económicamente aprovechable en campo derivado de las operaciones rutinarias, no rutinarias y emergencias. En la industria se utilizan gran variedad de teas, algunas verticales o horizontales o asistidas por aire o vapor de agua. CO2 y N2O se generan como producto de la reacción de combustión. CH4 se tiene como producto por la reacción incompleta combustión o cuando falla el piloto de la tea por problemas operacionales. </t>
  </si>
  <si>
    <t>EXPLORACION</t>
  </si>
  <si>
    <t>PRODUCCIÓN</t>
  </si>
  <si>
    <t>Para los sistemas de crudo, el segmento de producción incluye  emisiones fugitivas de la producción de petróleo (incluyendo fugas, venteos y quema en antorchas) desde el cabezal del pozo de petróleo o en las minas de arenas bituminosas o esquistos hasta el inicio del sistema de transmisión de petróleo. También se incluye el procesamiento in situ del petróleo crudo (es decir, la eliminación del agua y los gases contenidos en el petróleo crudo). Las emisiones surgen de los propios pozos (por ejemplo, a través de fugas en el cabezal del pozo y durante trabajos de reparación y refracturas) y de equipos en el sitio del pozo, como controladores neumáticos, deshidratadores y separadores.</t>
  </si>
  <si>
    <t>Para los sistemas de gas, este segmento incluye emisiones fugitivas (que incluyen fugas, venteos y quema en antorcha) desde el cabezal del pozo de gas hasta la entrada de las plantas de procesamiento de gas o, cuando no se requiere procesamiento, hasta los puntos de conexión en los sistemas de transmisión de gas. En la etapa de producción, los pozos se utilizan para extraer gas crudo de formaciones subterráneas. Las emisiones surgen de los propios pozos (por ejemplo, a través de fugas en el cabezal del pozo y durante trabajos de reparación y refracturas) y de equipos en el sitio del pozo, como controladores neumáticos, deshidratadores y separadores. Las fuentes de emisiones en la recolección y aumento de producción también se incluyen dentro del sector de producción. Las fuentes de recolección y aumento de producción incluyen estaciones de recolección y aumento (con múltiples fuentes de emisiones en el sitio, como compresores, controladores neumáticos y tanques) y tuberías de recolección. Las estaciones de recolección y aumento reciben gas natural de sitios de producción y lo transfieren, a través de tuberías de recolección, a instalaciones de procesamiento o tuberías de transmisión.</t>
  </si>
  <si>
    <t>Este segmento se  incluye emisiones fugitivas (que incluyen fugas, venteos y quema en antorchas) provenientes de instalaciones de procesamiento de gas. En esta etapa, se eliminan líquidos de gas natural (NGLs) y diversos otros componentes (por ejemplo, azufre) del gas crudo, lo que resulta en gas de calidad para ser inyectado en el sistema de transmisión. Las fuentes de emisión incluyen compresores, fugas de equipos, controladores neumáticos, gas no quemado proveniente de motores y quema, y CO2 proveniente de la quema y la eliminación de gas ácido.</t>
  </si>
  <si>
    <t>GOR</t>
  </si>
  <si>
    <t>1. General</t>
  </si>
  <si>
    <t>Por favor diligencie los campos azules de acuerdo a la información de la facilidad</t>
  </si>
  <si>
    <t>Campo  asociados</t>
  </si>
  <si>
    <t xml:space="preserve">Campo </t>
  </si>
  <si>
    <t>Nombre Facilidad</t>
  </si>
  <si>
    <t>Operador</t>
  </si>
  <si>
    <t>Temperatura promedio ( oC)</t>
  </si>
  <si>
    <t>Producción ultimo año de crudo (bbl)</t>
  </si>
  <si>
    <t>Producción ultimo año de gas (MPC)</t>
  </si>
  <si>
    <t>API Crudo</t>
  </si>
  <si>
    <t>GOR (PC/bbl)</t>
  </si>
  <si>
    <t>Cantidad de gas "enviada a planta" en la facilidad al año (MPC)</t>
  </si>
  <si>
    <t>CO2</t>
  </si>
  <si>
    <t>CH4</t>
  </si>
  <si>
    <t>C2</t>
  </si>
  <si>
    <t>C3</t>
  </si>
  <si>
    <t>C4</t>
  </si>
  <si>
    <t>C5</t>
  </si>
  <si>
    <t>C6+</t>
  </si>
  <si>
    <t>TOTAL</t>
  </si>
  <si>
    <t>SEGMENTO</t>
  </si>
  <si>
    <t>Venteos</t>
  </si>
  <si>
    <t>Teas</t>
  </si>
  <si>
    <t>Fugas</t>
  </si>
  <si>
    <t>Quema en Teas</t>
  </si>
  <si>
    <t xml:space="preserve">Producción (Facilidad) </t>
  </si>
  <si>
    <t>N2O</t>
  </si>
  <si>
    <t>GEI</t>
  </si>
  <si>
    <t>X</t>
  </si>
  <si>
    <t>PM</t>
  </si>
  <si>
    <t>Normalizacion</t>
  </si>
  <si>
    <t>Seleccione como dispone la información de la composicion del gas</t>
  </si>
  <si>
    <t>FRACCION MOLAR</t>
  </si>
  <si>
    <t>FRACCION MASICA</t>
  </si>
  <si>
    <t>Hoja Fraccion masica</t>
  </si>
  <si>
    <t>Moles</t>
  </si>
  <si>
    <t>Fraccion Molar</t>
  </si>
  <si>
    <t>Masa</t>
  </si>
  <si>
    <t>Composicion del gas</t>
  </si>
  <si>
    <t>Molar</t>
  </si>
  <si>
    <t>Masica</t>
  </si>
  <si>
    <t>3. Diligenciamiento de información sobre emisiones fugitivas en los diferentes segmentos de P&amp;G</t>
  </si>
  <si>
    <t>Emisiones fugitivas</t>
  </si>
  <si>
    <t>4. Resultados</t>
  </si>
  <si>
    <t>EMISION_CO2_t</t>
  </si>
  <si>
    <t>EMISION_CH4_t</t>
  </si>
  <si>
    <t>HORAS_FUN</t>
  </si>
  <si>
    <t>CO2_Y</t>
  </si>
  <si>
    <t>CH4_Y</t>
  </si>
  <si>
    <t>SERVICIO</t>
  </si>
  <si>
    <t>COMPONENTE</t>
  </si>
  <si>
    <t>EQUIPO</t>
  </si>
  <si>
    <t>SECCION</t>
  </si>
  <si>
    <t>NODO</t>
  </si>
  <si>
    <t>%peso CO2</t>
  </si>
  <si>
    <t>%peso CH4</t>
  </si>
  <si>
    <t>Servicio</t>
  </si>
  <si>
    <t>Componente</t>
  </si>
  <si>
    <t>TENGA EN CUENTA QUE:</t>
  </si>
  <si>
    <t>Fugas durante producción</t>
  </si>
  <si>
    <t>CONCATENAR</t>
  </si>
  <si>
    <t>Gas</t>
  </si>
  <si>
    <t>Conectores</t>
  </si>
  <si>
    <t>Nodo</t>
  </si>
  <si>
    <t>Válvulas</t>
  </si>
  <si>
    <t>Otro</t>
  </si>
  <si>
    <t>Crudo Liviano</t>
  </si>
  <si>
    <t>Crudo Pesado</t>
  </si>
  <si>
    <t>ID_TEA</t>
  </si>
  <si>
    <t>C1</t>
  </si>
  <si>
    <t>EF_TEA</t>
  </si>
  <si>
    <t>EF_METANO</t>
  </si>
  <si>
    <t>ECO2_t</t>
  </si>
  <si>
    <t>ECH4_t</t>
  </si>
  <si>
    <t>E_N2O_t</t>
  </si>
  <si>
    <t>Estimación de emisiones por quema en Tea</t>
  </si>
  <si>
    <r>
      <t>Las emisiones de CO</t>
    </r>
    <r>
      <rPr>
        <vertAlign val="subscript"/>
        <sz val="11"/>
        <color theme="1"/>
        <rFont val="Calibri"/>
        <family val="2"/>
        <scheme val="minor"/>
      </rPr>
      <t>2</t>
    </r>
    <r>
      <rPr>
        <sz val="11"/>
        <color theme="1"/>
        <rFont val="Calibri"/>
        <family val="2"/>
        <scheme val="minor"/>
      </rPr>
      <t xml:space="preserve"> se estiman de acuerdo con la siguiente ecuación:</t>
    </r>
  </si>
  <si>
    <t>Donde</t>
  </si>
  <si>
    <t xml:space="preserve">toneladas/2204.62lb o toneladas/1000Kg </t>
  </si>
  <si>
    <t>Numero de moles de carbón para el hidrocarburo partículas</t>
  </si>
  <si>
    <t>Volumen de gas quemado en la tea</t>
  </si>
  <si>
    <t>Fracción de metano presente en la corriente</t>
  </si>
  <si>
    <t>Fracción de metano sin reaccionar</t>
  </si>
  <si>
    <t>Conversión de volumen molar a masa (379.3 pc/lbmol o 23.685 sm3/kgmol)</t>
  </si>
  <si>
    <t>Peso molecular del metano = 16</t>
  </si>
  <si>
    <t>Emisiones de CO2 de la tea</t>
  </si>
  <si>
    <r>
      <t>·</t>
    </r>
    <r>
      <rPr>
        <sz val="7"/>
        <color theme="1"/>
        <rFont val="Times New Roman"/>
        <family val="1"/>
      </rPr>
      <t xml:space="preserve">        </t>
    </r>
    <r>
      <rPr>
        <sz val="11"/>
        <color theme="1"/>
        <rFont val="Calibri"/>
        <family val="2"/>
        <scheme val="minor"/>
      </rPr>
      <t xml:space="preserve">Volumen de gas venteado </t>
    </r>
  </si>
  <si>
    <r>
      <t>·</t>
    </r>
    <r>
      <rPr>
        <sz val="7"/>
        <color theme="1"/>
        <rFont val="Times New Roman"/>
        <family val="1"/>
      </rPr>
      <t xml:space="preserve">        </t>
    </r>
    <r>
      <rPr>
        <sz val="11"/>
        <color theme="1"/>
        <rFont val="Calibri"/>
        <family val="2"/>
        <scheme val="minor"/>
      </rPr>
      <t xml:space="preserve">Eficiencia de la tea </t>
    </r>
  </si>
  <si>
    <r>
      <t>·</t>
    </r>
    <r>
      <rPr>
        <sz val="7"/>
        <color theme="1"/>
        <rFont val="Times New Roman"/>
        <family val="1"/>
      </rPr>
      <t xml:space="preserve">        </t>
    </r>
    <r>
      <rPr>
        <sz val="11"/>
        <color theme="1"/>
        <rFont val="Calibri"/>
        <family val="2"/>
        <scheme val="minor"/>
      </rPr>
      <t>Eficiencia de destrucción de metano de la tea</t>
    </r>
  </si>
  <si>
    <r>
      <t>·</t>
    </r>
    <r>
      <rPr>
        <sz val="7"/>
        <color theme="1"/>
        <rFont val="Times New Roman"/>
        <family val="1"/>
      </rPr>
      <t xml:space="preserve">        </t>
    </r>
    <r>
      <rPr>
        <sz val="11"/>
        <color theme="1"/>
        <rFont val="Calibri"/>
        <family val="2"/>
        <scheme val="minor"/>
      </rPr>
      <t>Composición de la corriente quemada</t>
    </r>
  </si>
  <si>
    <r>
      <t>La conversión de volumen molar a masa (379.3 pc/lbmol o 23.685 sm</t>
    </r>
    <r>
      <rPr>
        <vertAlign val="superscript"/>
        <sz val="9"/>
        <color theme="1"/>
        <rFont val="Calibri"/>
        <family val="2"/>
        <scheme val="minor"/>
      </rPr>
      <t>3</t>
    </r>
    <r>
      <rPr>
        <sz val="9"/>
        <color theme="1"/>
        <rFont val="Calibri"/>
        <family val="2"/>
        <scheme val="minor"/>
      </rPr>
      <t>/kgmol</t>
    </r>
  </si>
  <si>
    <r>
      <t>Peso molecular del CO</t>
    </r>
    <r>
      <rPr>
        <vertAlign val="subscript"/>
        <sz val="9"/>
        <color theme="1"/>
        <rFont val="Calibri"/>
        <family val="2"/>
        <scheme val="minor"/>
      </rPr>
      <t>2</t>
    </r>
    <r>
      <rPr>
        <sz val="9"/>
        <color theme="1"/>
        <rFont val="Calibri"/>
        <family val="2"/>
        <scheme val="minor"/>
      </rPr>
      <t xml:space="preserve"> = 44</t>
    </r>
  </si>
  <si>
    <r>
      <t>Numero de moles de CO</t>
    </r>
    <r>
      <rPr>
        <vertAlign val="subscript"/>
        <sz val="9"/>
        <color theme="1"/>
        <rFont val="Calibri"/>
        <family val="2"/>
        <scheme val="minor"/>
      </rPr>
      <t>2</t>
    </r>
    <r>
      <rPr>
        <sz val="9"/>
        <color theme="1"/>
        <rFont val="Calibri"/>
        <family val="2"/>
        <scheme val="minor"/>
      </rPr>
      <t xml:space="preserve"> presentes en la corriente quemada</t>
    </r>
  </si>
  <si>
    <r>
      <t>Factor de emisión típico para el N</t>
    </r>
    <r>
      <rPr>
        <vertAlign val="subscript"/>
        <sz val="11"/>
        <color theme="1"/>
        <rFont val="Calibri"/>
        <family val="2"/>
        <scheme val="minor"/>
      </rPr>
      <t>2</t>
    </r>
    <r>
      <rPr>
        <sz val="11"/>
        <color theme="1"/>
        <rFont val="Calibri"/>
        <family val="2"/>
        <scheme val="minor"/>
      </rPr>
      <t>O (1e</t>
    </r>
    <r>
      <rPr>
        <vertAlign val="superscript"/>
        <sz val="11"/>
        <color theme="1"/>
        <rFont val="Calibri"/>
        <family val="2"/>
        <scheme val="minor"/>
      </rPr>
      <t>-3</t>
    </r>
    <r>
      <rPr>
        <sz val="11"/>
        <color theme="1"/>
        <rFont val="Calibri"/>
        <family val="2"/>
        <scheme val="minor"/>
      </rPr>
      <t xml:space="preserve"> kg N</t>
    </r>
    <r>
      <rPr>
        <vertAlign val="subscript"/>
        <sz val="11"/>
        <color theme="1"/>
        <rFont val="Calibri"/>
        <family val="2"/>
        <scheme val="minor"/>
      </rPr>
      <t>2</t>
    </r>
    <r>
      <rPr>
        <sz val="11"/>
        <color theme="1"/>
        <rFont val="Calibri"/>
        <family val="2"/>
        <scheme val="minor"/>
      </rPr>
      <t>O/MMBTU)</t>
    </r>
  </si>
  <si>
    <r>
      <t>Factor de emisiones de gas kg CO</t>
    </r>
    <r>
      <rPr>
        <vertAlign val="subscript"/>
        <sz val="11"/>
        <color theme="1"/>
        <rFont val="Calibri"/>
        <family val="2"/>
        <scheme val="minor"/>
      </rPr>
      <t>2</t>
    </r>
    <r>
      <rPr>
        <sz val="11"/>
        <color theme="1"/>
        <rFont val="Calibri"/>
        <family val="2"/>
        <scheme val="minor"/>
      </rPr>
      <t>/MMBTU</t>
    </r>
  </si>
  <si>
    <t>Segmento Uso de Tea</t>
  </si>
  <si>
    <t>Gas Quemado en TEA (KPC)</t>
  </si>
  <si>
    <t>Eficiencia de Tea (CE )</t>
  </si>
  <si>
    <t>Quema en Tea</t>
  </si>
  <si>
    <t>Facilidad</t>
  </si>
  <si>
    <t>Facilidad - Planta tratamiento de gas para venta</t>
  </si>
  <si>
    <t>Facilidad-Recoleccion de venteos (tanques y otros)</t>
  </si>
  <si>
    <t>GAS_QUEMADO_PC</t>
  </si>
  <si>
    <t>Emisiones CO2 (tCO2/año)</t>
  </si>
  <si>
    <t>Emisiones CH4 (tCH4/año)</t>
  </si>
  <si>
    <t>Emisiones N2O (tN2O/año)</t>
  </si>
  <si>
    <t>Emisiones CO2eq (tCO2eq/año)</t>
  </si>
  <si>
    <t>GWP</t>
  </si>
  <si>
    <t xml:space="preserve">(*1) </t>
  </si>
  <si>
    <t>https://ogmpartnership.com/wp-content/uploads/2023/02/Flare-efficiency-TGD-Approved-by-SG.pdf</t>
  </si>
  <si>
    <t>Factores de Emisión API</t>
  </si>
  <si>
    <t>Fraccion molar</t>
  </si>
  <si>
    <t>ID_Pozo perforado</t>
  </si>
  <si>
    <t>Clasificación pozo</t>
  </si>
  <si>
    <t>Tipo de Pozo</t>
  </si>
  <si>
    <t>Tipo de Lodo de perforación</t>
  </si>
  <si>
    <t xml:space="preserve"> Marque con "X" si Existieron venteos durante la perforacion pero no se tiene datos </t>
  </si>
  <si>
    <t>ID_POZO PERFORADO</t>
  </si>
  <si>
    <t>CLASIFICACION_POZO</t>
  </si>
  <si>
    <t>TIPO POZO</t>
  </si>
  <si>
    <t>TIPO_LODO_PERFORACION</t>
  </si>
  <si>
    <t>FE_LODO PERFORACION</t>
  </si>
  <si>
    <t>EMISION_TOC_SCF</t>
  </si>
  <si>
    <t>EMISION_TOC_M3</t>
  </si>
  <si>
    <t>EMISION_CH4_m3</t>
  </si>
  <si>
    <t>EMISION_CO2_m3</t>
  </si>
  <si>
    <t>Water based Mud</t>
  </si>
  <si>
    <t>Crudo</t>
  </si>
  <si>
    <t>Onshore</t>
  </si>
  <si>
    <t>Oil Based Mud</t>
  </si>
  <si>
    <t>Synthetic Mud</t>
  </si>
  <si>
    <t>Venteos durante pruebas</t>
  </si>
  <si>
    <t>Venteos durante completamiento</t>
  </si>
  <si>
    <t>Venteos durante las pruebas de pozo</t>
  </si>
  <si>
    <t>Metodo 1- Medicion</t>
  </si>
  <si>
    <t>API</t>
  </si>
  <si>
    <t>Produccion de gas promedio del pozo (PC/dia)</t>
  </si>
  <si>
    <t>GOR Pozo (PC/bbl)</t>
  </si>
  <si>
    <t>Produccion de crudo promedio del pozo (bbl/dia)</t>
  </si>
  <si>
    <t xml:space="preserve"> Marque con "X" si Existieron venteos durante la prueba  pero no se tiene datos </t>
  </si>
  <si>
    <t>ID_POZO</t>
  </si>
  <si>
    <t>ID_TEST</t>
  </si>
  <si>
    <t>EMISION_TOC_SCF_M1</t>
  </si>
  <si>
    <t>EMISION_TOC_SCF_M2</t>
  </si>
  <si>
    <t>EMISION_TOC_SCF_M3</t>
  </si>
  <si>
    <t>EMISION_TOC_SCF_M4</t>
  </si>
  <si>
    <t>EMISIÓN_TOC_SCF</t>
  </si>
  <si>
    <t>FE</t>
  </si>
  <si>
    <t>Metodo 3 - Estimación</t>
  </si>
  <si>
    <t>ID_Completamiento</t>
  </si>
  <si>
    <t>Tipo de Completamiento</t>
  </si>
  <si>
    <t>Clasificacion de pozo</t>
  </si>
  <si>
    <t>Flujo del gas determinado durante el flowback (PC/h)</t>
  </si>
  <si>
    <t>Cantidad de N2 inyectado durante el completamiento. (PC/h)</t>
  </si>
  <si>
    <t>Tiempo en horas desde que la cantidad de gas era suficiente para alimentar corriente al separador (h)</t>
  </si>
  <si>
    <t>Tiempo en horas desde que inicio la separacion de la correinte del flowback (h)</t>
  </si>
  <si>
    <t xml:space="preserve"> Marque con "X" si Existieron venteos durante el completamiento  pero no se tiene datos </t>
  </si>
  <si>
    <t>ID_COMPLETAMIENTO</t>
  </si>
  <si>
    <t>TIPO COMPLETAMIENTO</t>
  </si>
  <si>
    <t>CONCAT</t>
  </si>
  <si>
    <t>scf/completamiento</t>
  </si>
  <si>
    <t>Sin Fracturamiento hidraulico</t>
  </si>
  <si>
    <t>Offshore</t>
  </si>
  <si>
    <t>Con Fracturamiento hidraulico</t>
  </si>
  <si>
    <t>Emisiones por venteos durante la perforación</t>
  </si>
  <si>
    <t>Solo es necesario diligenciar la información de una sola alternativa de calculo</t>
  </si>
  <si>
    <t xml:space="preserve">Porcentaje  del gas venteado que fue enviado a Tea </t>
  </si>
  <si>
    <t>Duracion de la perforacion en horas (h)</t>
  </si>
  <si>
    <t>Presion (atm)</t>
  </si>
  <si>
    <t>Temperatura (k)</t>
  </si>
  <si>
    <t>R (atm-k)</t>
  </si>
  <si>
    <t>Emisiones Venteo CO2 (tCO2/pozo)</t>
  </si>
  <si>
    <t>Emisiones Venteo CH4 (tCH4/pozo)</t>
  </si>
  <si>
    <t>Emisiones CO2eq (tCO2eq/pozo)</t>
  </si>
  <si>
    <t>Flujo de Gas venteado a la atmosfera (PC/pozo)</t>
  </si>
  <si>
    <t>Flujo de Gas del venteo desviado a Tea (PC/pozo)</t>
  </si>
  <si>
    <t>Resultados Parciales</t>
  </si>
  <si>
    <t>Duracion en dias de la prueba</t>
  </si>
  <si>
    <t>Flujo Gas Natural Venteado durante Well testing (PC/dia)</t>
  </si>
  <si>
    <t>Emisiones por Venteo durante pruebas de pozo</t>
  </si>
  <si>
    <t>Fecha de Reporte (dd-mm-aaaa)</t>
  </si>
  <si>
    <t>Emisiones Venteo CO2 (tCO2/prueba)</t>
  </si>
  <si>
    <t>Emisiones Venteo CH4 (tCH4/prueba)</t>
  </si>
  <si>
    <t>Emisiones CO2eq (tCO2eq/prueba)</t>
  </si>
  <si>
    <t>horas que duro el completamiento (h)</t>
  </si>
  <si>
    <t>Flujo de Gas del venteo desviado a Tea (PC/prueba)</t>
  </si>
  <si>
    <t>Flujo de Gas venteado a la atmosfera (PC/prueba)</t>
  </si>
  <si>
    <t>Flujo de Gas del venteo desviado a Tea (PC/completamiento)</t>
  </si>
  <si>
    <t>Flujo de Gas venteado a la atmosfera (PC/completamiento)</t>
  </si>
  <si>
    <t>Emisiones Venteo CO2 (tCO2/completamiento)</t>
  </si>
  <si>
    <t>Emisiones Venteo CH4 (tCH4/completamiento)</t>
  </si>
  <si>
    <t>Emisiones CO2eq (tCO2eq/completamiento)</t>
  </si>
  <si>
    <t>Venteos en la Facilidad</t>
  </si>
  <si>
    <t>ID_FUENTE</t>
  </si>
  <si>
    <t>Volumen Gas Natural Venteado (Condiciones Estandar) (PC/h)</t>
  </si>
  <si>
    <t>Sistema</t>
  </si>
  <si>
    <t>Emisión total por evento (scf/evento)</t>
  </si>
  <si>
    <t>Diametro (Casing&lt;- no plunger),(Tubing&lt;-Sistemas con plunger) (in)</t>
  </si>
  <si>
    <t>Profundidad (Pozo- no plunger), (Del tubing &lt;-plunger) (ft)</t>
  </si>
  <si>
    <t>Presion de la línea de salida (psig)</t>
  </si>
  <si>
    <t>Producción pormedio de gas del pozo  (PC/h)</t>
  </si>
  <si>
    <t>Duracion pormedio del evento de descargue (h)</t>
  </si>
  <si>
    <t xml:space="preserve"> Marque con "X" si Existieron venteos durante por descargue de liquido y no se tiene información alguna</t>
  </si>
  <si>
    <t>SISTEMA</t>
  </si>
  <si>
    <t>Z_VALUE</t>
  </si>
  <si>
    <t>X_VALUE</t>
  </si>
  <si>
    <t>Con Plunger</t>
  </si>
  <si>
    <t>Sin Plunger</t>
  </si>
  <si>
    <t>Venteo de Gas del Casing</t>
  </si>
  <si>
    <t xml:space="preserve"> Marque con "X" si Existieron venteos durante la liberacion del gas del casing</t>
  </si>
  <si>
    <t>Factor de Emisión API, asumido que toda la corriente fue venteada</t>
  </si>
  <si>
    <t>ID_Controlador</t>
  </si>
  <si>
    <t>Medicion de venteo (PC/h) - Venteo reportado por el fabricante (PC/h)</t>
  </si>
  <si>
    <t>Clasificaicon del controlador</t>
  </si>
  <si>
    <t xml:space="preserve"> Marque con "X" si Existieron venteos continuos del controlador pero no se tiene información</t>
  </si>
  <si>
    <t>Emision por actuacion(PC/actuacion)</t>
  </si>
  <si>
    <t>Diametro interno de la tuberia (ft)</t>
  </si>
  <si>
    <t>Longitud de toda la tuberia del sistema (ft)</t>
  </si>
  <si>
    <t>Volumen del actuador PC</t>
  </si>
  <si>
    <t>Presion de gas suministrado (Psia)</t>
  </si>
  <si>
    <t>ID_CONTROLADOR</t>
  </si>
  <si>
    <t>EMISION_TOC_SCF_M1_CONTINUO</t>
  </si>
  <si>
    <t>EMISION_TOC_SCF_M2_CONTINUO</t>
  </si>
  <si>
    <t>EMISION_TOC_SCF_CONTINUO</t>
  </si>
  <si>
    <t>EMISION_TOC_SCF_M1_INTERMITENTE</t>
  </si>
  <si>
    <t>EMISION_TOC_SCF_M2_INTERMITENTE</t>
  </si>
  <si>
    <t>EMISION_TOC_SCF_INTERMITENTE</t>
  </si>
  <si>
    <t>High bleed</t>
  </si>
  <si>
    <t>Low bleed</t>
  </si>
  <si>
    <t>Bombas Neumaticas</t>
  </si>
  <si>
    <t>Metodo 3 - Factor de emisión</t>
  </si>
  <si>
    <t>ID_Bomba</t>
  </si>
  <si>
    <t>Venteo Gas medidio PC/h</t>
  </si>
  <si>
    <t>Temperatura del gas (F)</t>
  </si>
  <si>
    <t>Volumen de la camara de la bomba (gal)</t>
  </si>
  <si>
    <t>Strokes por minuto de la bomba</t>
  </si>
  <si>
    <t>ID_BOMBA</t>
  </si>
  <si>
    <t xml:space="preserve">Tanques de almacenamiento </t>
  </si>
  <si>
    <t>ID_Tanque</t>
  </si>
  <si>
    <t>Venteo medido (PC/h)</t>
  </si>
  <si>
    <t>Flujo de Fluido almacenado al tanque (Bl/dia)</t>
  </si>
  <si>
    <t>Persion promedio del separador (psig)</t>
  </si>
  <si>
    <t>Temperatura promedio del separado ( F)</t>
  </si>
  <si>
    <t>ID_TANQUE</t>
  </si>
  <si>
    <t>SGI</t>
  </si>
  <si>
    <t>Ti</t>
  </si>
  <si>
    <t>Pi</t>
  </si>
  <si>
    <t>Compresor Reciprocante</t>
  </si>
  <si>
    <t>ID_Compresor</t>
  </si>
  <si>
    <t>ID_COMPRESOR</t>
  </si>
  <si>
    <t>Compresores Centrifugos</t>
  </si>
  <si>
    <t xml:space="preserve">Este tipo de compresores tiene sellos en su eje rotatoria lo cual impide en escape de natural gas comprimido. Los sellos pueden ser secos o húmedos. 
Los compresores con sellos húmedos presentan típicamente valores más altos de emisión que aquellos compresores scon sellos secos. En el caso de los sellos húmedos, aceite a alta presión circula por el casing y actúa como barrera del gas natural. Algo del gas es absorbido por el aceite disminuyendo sus propiedades viscosas, el proceso de desgasificación del gas pueden incluir un proceso flash del aceite, liberando el gas natural a la atmosfera. Por el otro lado, los empaques secos tienen diseños más simples y se ha encontrado que presentan menor emisiones de gases en comparación con aquellos secos húmedos. En ambos Casos se recomienda tener con mediciones propias para poder estimar las emisiones derivadas del uso de estos equipos, sin embargo, se cuenta con factores de emisión dependiendo del tipo de empaque empleado. </t>
  </si>
  <si>
    <t>Tipo de empaque</t>
  </si>
  <si>
    <t xml:space="preserve"> Marque con "X" si Existieron venteos continuos del compresor pero no se tiene información</t>
  </si>
  <si>
    <t>TIPO_EMPAQUE</t>
  </si>
  <si>
    <t xml:space="preserve">Para la reparacion o manetenimientos de equipos ubicados en la facilidad, es necesario despresurizar líneas o equipos, los cual implicaria un venteo a la atmosfera. </t>
  </si>
  <si>
    <t>Metodo 1- Medicion directa</t>
  </si>
  <si>
    <t xml:space="preserve">Metodo 2- Estimación </t>
  </si>
  <si>
    <t>Equipo donde se dio dicha actividad</t>
  </si>
  <si>
    <t>Emisión estimada por evento(PC)</t>
  </si>
  <si>
    <t>Numero de eventos al año</t>
  </si>
  <si>
    <t>Volumen equipo (PC)</t>
  </si>
  <si>
    <t>Presion inicial del equipo (atm)</t>
  </si>
  <si>
    <t>Temperatra del gas dentro del equipo (K)</t>
  </si>
  <si>
    <t>Deshidratacion con glicol</t>
  </si>
  <si>
    <t>ID_Separador Glicol</t>
  </si>
  <si>
    <t>Medicion venteo (PC/h)</t>
  </si>
  <si>
    <t xml:space="preserve"> Marque con "X" si Existieron venteos continuos del deshidratador pero no se tiene información</t>
  </si>
  <si>
    <t>ID_SEPARADOR</t>
  </si>
  <si>
    <t xml:space="preserve">Las bombas de glicol asistidas por gas pueden ser una fuente significativa de emisiones de metano, estas bombas son usadas para circular el glicol en el sistema de deshidratación. Estas bombas inyectan el glicol a baja presión en el absorbedor a través de pistones dirigidos por la alta presión de la corriente que deja el absorbedor.  </t>
  </si>
  <si>
    <t>ID_Bomba glicol</t>
  </si>
  <si>
    <t xml:space="preserve"> Marque con "X" si Existieron venteos continuos dela bomba de glicol  pero no se tiene información</t>
  </si>
  <si>
    <t>ID_Unidad de Remocion de Azufre</t>
  </si>
  <si>
    <t>VENTEOS FACILIDAD</t>
  </si>
  <si>
    <t>Facilidad-Seccion Tratamiento de Gas para venta</t>
  </si>
  <si>
    <t>Flujo de Gas del venteo desviado a Tea (PC/evento)</t>
  </si>
  <si>
    <t>Flujo de Gas venteado a la atmosfera (PC/evento)</t>
  </si>
  <si>
    <t>Emisiones Venteo CO2 (tCO2/evento)</t>
  </si>
  <si>
    <t>Emisiones Venteo CH4 (tCH4/evento)</t>
  </si>
  <si>
    <t>Emisiones CO2eq (tCO2eq/evento)</t>
  </si>
  <si>
    <t>Flujo de Gas del venteo desviado a Tea (PC/año)</t>
  </si>
  <si>
    <t>Flujo de Gas venteado a la atmosfera (PC/año)</t>
  </si>
  <si>
    <t>Emisiones Venteo CO2 (tCO2/año)</t>
  </si>
  <si>
    <t>Emisiones Venteo CH4 (tCH4/año)</t>
  </si>
  <si>
    <t>Emisiones por venteos de gas de casing</t>
  </si>
  <si>
    <t>Venteos controladores neumaticos continuos</t>
  </si>
  <si>
    <t>Flujo Venteo Gas medidio (PC/h)</t>
  </si>
  <si>
    <t>Venteos tanques de almacenamiento</t>
  </si>
  <si>
    <t>Porcentaje  del gas venteado que fue enviado a Tea u otros</t>
  </si>
  <si>
    <t>Porcentaje  del gas venteado que fue enviado a Tea</t>
  </si>
  <si>
    <t>Emisiones por venteos de compresores reciprocantes</t>
  </si>
  <si>
    <t>Venteo compresores reciprocantes</t>
  </si>
  <si>
    <t>Emisión estimada por evento (PC)</t>
  </si>
  <si>
    <t>Emisiones por venteos por blowdowns de equipos</t>
  </si>
  <si>
    <t>Venteo por blowdowns de equipos</t>
  </si>
  <si>
    <t>Actividades no rutinarias- eventos no planeados</t>
  </si>
  <si>
    <t>Flujo de gas a procesar en la unidad (PC/h)</t>
  </si>
  <si>
    <t>Emisiones por el tratamiento con glicol</t>
  </si>
  <si>
    <t>Venteo actividad no rutinaria</t>
  </si>
  <si>
    <t>Venteo deshidratacion con glicol</t>
  </si>
  <si>
    <t>Venteos unidad procesamiento de azufre</t>
  </si>
  <si>
    <t>Bombas Kimray</t>
  </si>
  <si>
    <t>VENTEOS</t>
  </si>
  <si>
    <t>TEA</t>
  </si>
  <si>
    <t>FUGAS</t>
  </si>
  <si>
    <t>RESULTADOS</t>
  </si>
  <si>
    <t>Información solicitada por ANH</t>
  </si>
  <si>
    <t>Visor de Emisiones Fugitivas en la Facilidad</t>
  </si>
  <si>
    <t>Sección</t>
  </si>
  <si>
    <t>Equipo</t>
  </si>
  <si>
    <t>ID del Etiquetado de la fuga</t>
  </si>
  <si>
    <t>Ubicación/Codificación del equipo o componente</t>
  </si>
  <si>
    <t>Fecha de identificación de la fuga (dd/mm/aaaa)</t>
  </si>
  <si>
    <t>Estado de operación del equipo o
Componente</t>
  </si>
  <si>
    <t>Medio o instrumento de detección</t>
  </si>
  <si>
    <t>Medio o instrumento de cuantificación</t>
  </si>
  <si>
    <t>Tasa de la fuga (Kg/h)</t>
  </si>
  <si>
    <t>Tiempo promedio que el componente está en servicio al año (h)</t>
  </si>
  <si>
    <t>Emisiones de CO2 asociadas a la fuga (Kg/h)</t>
  </si>
  <si>
    <t>Emisiones de Metano asociada a la fuga (Kg/h)</t>
  </si>
  <si>
    <t>Emisiones de Dióxido de carbono equivalente asociada a la fuga (Kg/h)</t>
  </si>
  <si>
    <t>Emisiones de Dióxido de carbono equivalente asociada a la fuga (Kg/a)</t>
  </si>
  <si>
    <t>Pozo</t>
  </si>
  <si>
    <t>Válvula</t>
  </si>
  <si>
    <t>TASA_CH4</t>
  </si>
  <si>
    <t>TASA_CO2</t>
  </si>
  <si>
    <t>EMISIONES_CH4</t>
  </si>
  <si>
    <t>EMISIONES_CO2</t>
  </si>
  <si>
    <t>TASA_CO2eq</t>
  </si>
  <si>
    <t>EMISIONES_CO2EQ</t>
  </si>
  <si>
    <t>Pump seal</t>
  </si>
  <si>
    <t>Open-ended lines</t>
  </si>
  <si>
    <t>Otros</t>
  </si>
  <si>
    <t>Bridas</t>
  </si>
  <si>
    <t>Sellos de bombas</t>
  </si>
  <si>
    <t>FUGAS - 2</t>
  </si>
  <si>
    <t>COMPONENTES Y SERVICIOS</t>
  </si>
  <si>
    <t>Tasa de la fuga de todos los componentes(Kg/h)</t>
  </si>
  <si>
    <t>Emisiones de CO2 asociadas a la fuga de los componentes (Kg/h)</t>
  </si>
  <si>
    <t>Emisiones de Dióxido de carbono equivalente asociada a la fugas (Kg/a)</t>
  </si>
  <si>
    <t>Emisiones de Dióxido de carbono equivalente asociada a la fugas (Kg/h)</t>
  </si>
  <si>
    <t>Emisiones de Metano asociada a la fugas (Kg/h)</t>
  </si>
  <si>
    <t>Numero de Equipos</t>
  </si>
  <si>
    <t>Horas promedio de funcionamiento del equipo al año</t>
  </si>
  <si>
    <t>Connector(GV)</t>
  </si>
  <si>
    <t>Connector(FG)</t>
  </si>
  <si>
    <t>Connector(HL)</t>
  </si>
  <si>
    <t>Connector(LL)</t>
  </si>
  <si>
    <t>Pump Seal(HL)</t>
  </si>
  <si>
    <t>Pump Seal(LL)</t>
  </si>
  <si>
    <t>Regulator(FG)</t>
  </si>
  <si>
    <t>Regulator(GV)</t>
  </si>
  <si>
    <t>Valve(FG)</t>
  </si>
  <si>
    <t>Valve(GV)</t>
  </si>
  <si>
    <t>Valve(HL)</t>
  </si>
  <si>
    <t>Bullet</t>
  </si>
  <si>
    <t>Pipeline: Pentanes Plus</t>
  </si>
  <si>
    <t>CAPP</t>
  </si>
  <si>
    <t>Connector</t>
  </si>
  <si>
    <t>(FG)</t>
  </si>
  <si>
    <t>Compressor Seals</t>
  </si>
  <si>
    <t>Control Valves</t>
  </si>
  <si>
    <t>Pressure Relief Valves</t>
  </si>
  <si>
    <t>Regulator</t>
  </si>
  <si>
    <t>Valve</t>
  </si>
  <si>
    <t>(GV)</t>
  </si>
  <si>
    <t>(LL)</t>
  </si>
  <si>
    <t>(HL)</t>
  </si>
  <si>
    <t>N_EQUIPOS</t>
  </si>
  <si>
    <t>FUGAS-3</t>
  </si>
  <si>
    <t>EQUIPOS</t>
  </si>
  <si>
    <t>HORAS_FUNCIONAMIENTO</t>
  </si>
  <si>
    <t>Componentes</t>
  </si>
  <si>
    <t>Valve(LL)</t>
  </si>
  <si>
    <t>Emisiones_THC</t>
  </si>
  <si>
    <t>Control Valves(GV)</t>
  </si>
  <si>
    <t>Compressor Seals(GV)</t>
  </si>
  <si>
    <t>Compressor Seals(FG)</t>
  </si>
  <si>
    <t>Open-Ended-Lines(FG)</t>
  </si>
  <si>
    <t>Open-Ended-Lines(GV)</t>
  </si>
  <si>
    <t>Open-Ended-Lines(LL)</t>
  </si>
  <si>
    <t>Open-Ended-Lines</t>
  </si>
  <si>
    <t>Pressure Relief Valves(FG)</t>
  </si>
  <si>
    <t>Pressure Relief Valves(GV)</t>
  </si>
  <si>
    <t>Pressure Relief Valves(HL)</t>
  </si>
  <si>
    <t>Pressure Relief Valves(LL)</t>
  </si>
  <si>
    <t>EMISIÓN_THC_h</t>
  </si>
  <si>
    <t>EMISIÓN_CH4_h</t>
  </si>
  <si>
    <t>EMISIÓN_CO2_h</t>
  </si>
  <si>
    <t>EMISIÓN_CO2eq_h</t>
  </si>
  <si>
    <t>EMISIÓN_CO2eq</t>
  </si>
  <si>
    <t>Venteo de Gas de Casing</t>
  </si>
  <si>
    <t>Eficiencia destruccion de metano (DRE)</t>
  </si>
  <si>
    <t>SECCIÓN III. RELACIÓN DE EMISIONES DE GASES DE EFECTO INVERNADERO</t>
  </si>
  <si>
    <t>Completamiento de pozos</t>
  </si>
  <si>
    <t>Venteo bombas Kimray</t>
  </si>
  <si>
    <t>Venteo compresores centrifugos</t>
  </si>
  <si>
    <t>Venteo Blowdown</t>
  </si>
  <si>
    <t>Venteo Remocion de Azufre</t>
  </si>
  <si>
    <t>&lt;&lt;&lt;FUGAS</t>
  </si>
  <si>
    <t>&lt;&lt;&lt;TEA</t>
  </si>
  <si>
    <t>&lt;&lt;&lt;VENTEOS</t>
  </si>
  <si>
    <t>&lt;&lt;&lt;RESULTADOS</t>
  </si>
  <si>
    <t>(Basado en compendio API)</t>
  </si>
  <si>
    <t>Planta Tratamiento de gas</t>
  </si>
  <si>
    <t>Desarrollo de la herramienta y cálculos correspondientes: Sergio Andrés Garces Jiménez</t>
  </si>
  <si>
    <t>Revisión de Modificación en Versiones</t>
  </si>
  <si>
    <t xml:space="preserve">Versión </t>
  </si>
  <si>
    <t>Exploración</t>
  </si>
  <si>
    <t xml:space="preserve">En la etapa de exploración no se consideraran las emisiones por fugas en componentes, esta suposición esta alineada con el refinamiento IPCC 2019 donde las emisiones por fugas en este segmento son iguales a cero, por otro lado las emisiones de N2O son mínimas y solo se obtendrán por el uso de Teas. </t>
  </si>
  <si>
    <t>Diagrama para toma de decisiones respecto a metodología de calculo</t>
  </si>
  <si>
    <t>En esta sección es necesario ingresar los resultados de la campaña de detección y cuantificación de fugas.</t>
  </si>
  <si>
    <t xml:space="preserve">Se deben reportar la cantidad de equipos presentes en la facilidad para la realización de la estimación. </t>
  </si>
  <si>
    <t>Venteos durante Perforación</t>
  </si>
  <si>
    <t>Venteos durante exploración hidrocarburos</t>
  </si>
  <si>
    <t>Venteo descargue de líquidos</t>
  </si>
  <si>
    <t>Venteos controladores neumáticos continuos</t>
  </si>
  <si>
    <t>Venteos controladores neumáticos intermitentes</t>
  </si>
  <si>
    <t>Venteo Bombas neumáticas</t>
  </si>
  <si>
    <t>Venteos compresores centrífugos</t>
  </si>
  <si>
    <t>Venteo deshidratación con glicol</t>
  </si>
  <si>
    <t xml:space="preserve">Los pozos de exploración y los pozos de desarrollo son considerados en esta sección. </t>
  </si>
  <si>
    <t>Cada fila hace referencia a un evento de perforación</t>
  </si>
  <si>
    <t>Recuerde que solo es necesario diligenciar la información respecto a un "Método"</t>
  </si>
  <si>
    <t>Emisiones por Venteo por descargue de líquidos</t>
  </si>
  <si>
    <t xml:space="preserve">Los venteos de gas de casing provienen principalmente de dos fuentes. Campos de crudo pesado o campos con presión baja de gas. Típicamente los pozos de crudo pesado son poco profundos y tiene bajas presiones, para alcanzar flujos razonables, es necesario liberar presión de la cabeza de pozo. Típicamente los pozos no tiene un producción packer  (permitir separar el anulo de la formación)  permitiendo controlar la presión del pozo a través de venteos del casing.  Debido a los bajos volúmenes que esta operación implica es usual que el gas asociado sea venteado. La mejor alternativa es contar con mediciones en campo de las emisiones de este procesos de venteo, sin embargo, también se encuentran disponibles factores de emisión. </t>
  </si>
  <si>
    <t>Controladores Neumáticos Continuos</t>
  </si>
  <si>
    <t>Emisiones por Venteo por Controladores Neumáticos Continuos</t>
  </si>
  <si>
    <t>Controladores Neumáticos intermitentes</t>
  </si>
  <si>
    <t>Emisiones por venteos de tanques de almacenamiento</t>
  </si>
  <si>
    <t xml:space="preserve">Las emisiones de los compresores reciprocantes provienen principalmente de la empaquetadura del vástago, una serie de o ring puestos alrededor del empaque funcionan como como sellos para evitar la liberación de gas a la atmosfera, a pesar de que el equipo se diseñe para minimizar venteos, pequeñas cantidades de gas rodean el empaque cuando el compresor se encuentra presurizado. La cantidad de gas que es venteado es función de la presión de operación, la empaquetadura del compreso y las horas de operación. Las mediciones directas son las fuentes mas confiable para conocer las emisiones de estos equipos, igualmente se cuenta con factores de emisión para este tipo de equipos. </t>
  </si>
  <si>
    <t>Emisiones por venteos de compresores centrífugos</t>
  </si>
  <si>
    <t>Emisiones en unidades de remoción de azufre</t>
  </si>
  <si>
    <t>Secciones</t>
  </si>
  <si>
    <t>Equipos</t>
  </si>
  <si>
    <t>Cabezal de pozo</t>
  </si>
  <si>
    <t>Bombas neumáticas</t>
  </si>
  <si>
    <t>Línea Anular</t>
  </si>
  <si>
    <t xml:space="preserve">Facilidad </t>
  </si>
  <si>
    <t>Compresores</t>
  </si>
  <si>
    <t>Válvula reguladora de presión</t>
  </si>
  <si>
    <t>Línea de pozo</t>
  </si>
  <si>
    <t>Scrubber</t>
  </si>
  <si>
    <t>Tubería</t>
  </si>
  <si>
    <t>Manifold de producción</t>
  </si>
  <si>
    <t>Intercambiadores de calor</t>
  </si>
  <si>
    <t>Conexión</t>
  </si>
  <si>
    <t>Separadores</t>
  </si>
  <si>
    <t>Controles neumáticos</t>
  </si>
  <si>
    <t>Brida</t>
  </si>
  <si>
    <t>Deshidratadores de glicol</t>
  </si>
  <si>
    <t>Drenaje</t>
  </si>
  <si>
    <t>Tratamiento crudo</t>
  </si>
  <si>
    <t>Deshidratadora Joule-Thomson</t>
  </si>
  <si>
    <t>Empaque</t>
  </si>
  <si>
    <t>Secado primario</t>
  </si>
  <si>
    <t>Líneas de flujo</t>
  </si>
  <si>
    <t>Instrumento</t>
  </si>
  <si>
    <t>Gun Barrel</t>
  </si>
  <si>
    <t>Equipos de Quema</t>
  </si>
  <si>
    <t>Escotilla</t>
  </si>
  <si>
    <t>Tanques de almacenamiento</t>
  </si>
  <si>
    <t>Tanques</t>
  </si>
  <si>
    <t>Ventanilla</t>
  </si>
  <si>
    <t>Cargadero</t>
  </si>
  <si>
    <t>Medidor</t>
  </si>
  <si>
    <t>Otra</t>
  </si>
  <si>
    <t>Junta compresor</t>
  </si>
  <si>
    <t>Venteos_Well drilling_Tipo de fluido en perforacion</t>
  </si>
  <si>
    <t>Fecha de Finalización perforacion (dd/mm/aaaa)</t>
  </si>
  <si>
    <t>ID_Pozo</t>
  </si>
  <si>
    <t>Fecha de finalizacion completamiento (dd-mm-aaaa)</t>
  </si>
  <si>
    <t>Metodo 1 - Medicion/Estimación</t>
  </si>
  <si>
    <t xml:space="preserve">Metodo 2 -Estimación </t>
  </si>
  <si>
    <t>Producción promedio de gas del pozo (Pc/h)</t>
  </si>
  <si>
    <t>Link</t>
  </si>
  <si>
    <t>Objetivo</t>
  </si>
  <si>
    <t>Inventario de Equipos</t>
  </si>
  <si>
    <t>horas al mes en las que tipicamente ocurre el evento (h)</t>
  </si>
  <si>
    <t>Mes de Reporte</t>
  </si>
  <si>
    <t>Enero</t>
  </si>
  <si>
    <t>Febrero</t>
  </si>
  <si>
    <t>Marzo</t>
  </si>
  <si>
    <t>Abril</t>
  </si>
  <si>
    <t>Mayo</t>
  </si>
  <si>
    <t>Junio</t>
  </si>
  <si>
    <t>Julio</t>
  </si>
  <si>
    <t>Agosto</t>
  </si>
  <si>
    <t>Septiembre</t>
  </si>
  <si>
    <t>Octubre</t>
  </si>
  <si>
    <t>Noviembre</t>
  </si>
  <si>
    <t>Diciembre</t>
  </si>
  <si>
    <t>NA</t>
  </si>
  <si>
    <t>Volumen total por evento (scf/evento)</t>
  </si>
  <si>
    <t>*Factor de emisión se divide en 12, de manera que la estimación se haga por mes</t>
  </si>
  <si>
    <t>Producción de crudo del pozo (bbl/mes)</t>
  </si>
  <si>
    <t xml:space="preserve"> Marque con "X" si Existieron venteos continuos del controlador pero no se tiene información sobre el tipo de controlador</t>
  </si>
  <si>
    <t>Metodo 3 - Factor de emisión general</t>
  </si>
  <si>
    <t>Cantidad de Controladores</t>
  </si>
  <si>
    <t>Cantidad de controladores</t>
  </si>
  <si>
    <t xml:space="preserve">Horas de funcionamiento al mes (h/mes ) </t>
  </si>
  <si>
    <t>Sellos Secos</t>
  </si>
  <si>
    <t>Sellos Humedos</t>
  </si>
  <si>
    <t xml:space="preserve">Remoción de azufre </t>
  </si>
  <si>
    <t xml:space="preserve">Metodo 2 - Factor de emisión </t>
  </si>
  <si>
    <t>Tipo de controlador</t>
  </si>
  <si>
    <t>Purga continua</t>
  </si>
  <si>
    <t>Operador válvula de pistón</t>
  </si>
  <si>
    <t>Operador de válvula neumática o hidráulica</t>
  </si>
  <si>
    <t>Operador de válvula de turbina</t>
  </si>
  <si>
    <t>Absorción: Cama fría</t>
  </si>
  <si>
    <t>Adsorción</t>
  </si>
  <si>
    <t>Batería: Satélite de petróleo pesado</t>
  </si>
  <si>
    <t>Batería: Petróleo pesado de un solo pozo</t>
  </si>
  <si>
    <t>Batería: Satélite</t>
  </si>
  <si>
    <t>Batería: Petróleo de un solo pozo</t>
  </si>
  <si>
    <t>Batería: SWB con tratador</t>
  </si>
  <si>
    <t>Caldera: Caldera de proceso</t>
  </si>
  <si>
    <t>Caldera: Caldera utilitaria</t>
  </si>
  <si>
    <t>Planta de Limpieza: Betún Crudo</t>
  </si>
  <si>
    <t>Planta de Limpieza: Petróleo Pesado</t>
  </si>
  <si>
    <t>Estación de Compresores: Enfriadores</t>
  </si>
  <si>
    <t>Estación de compresores: Tubería de patio</t>
  </si>
  <si>
    <t>Compresor: Centrífugo - Eléctrico</t>
  </si>
  <si>
    <t>Compresor: Centrífugo - Eléctrico - Sellos a abocinado</t>
  </si>
  <si>
    <t>Compresor: Centrífugo - Motor de gas</t>
  </si>
  <si>
    <t>Compresor: Centrífugo - Motor de gas - Sellos a antorcha</t>
  </si>
  <si>
    <t>Compresor: Alternativo - Eléctrico</t>
  </si>
  <si>
    <t>Compresor: Alternativo - Eléctrico - Sellos a antorcha</t>
  </si>
  <si>
    <t>Compresor: Alternativo - Motor de gas</t>
  </si>
  <si>
    <t>Compresor: Alternativo - Motor de gas - Sellos a</t>
  </si>
  <si>
    <t>Compresor: Tornillo - Eléctrico</t>
  </si>
  <si>
    <t>Compresor: Tornillo - Eléctrico - Sellos a abocinado</t>
  </si>
  <si>
    <t>Compresor: Tornillo - Motor de gas</t>
  </si>
  <si>
    <t>Compresor: Tornillo - Motor de gas - Sellos a abocinado</t>
  </si>
  <si>
    <t>Compresor: Recuperación de Vapor - Eléctrico</t>
  </si>
  <si>
    <t>Compresor: Recuperación de vapor - Motor de gas</t>
  </si>
  <si>
    <t>Ciclismo</t>
  </si>
  <si>
    <t>Corte profundo</t>
  </si>
  <si>
    <t>Deshidratador: Desecante</t>
  </si>
  <si>
    <t>Deshidratador: Glicol</t>
  </si>
  <si>
    <t>Estación ESD</t>
  </si>
  <si>
    <t>Tambor de nocaut de bengala</t>
  </si>
  <si>
    <t>Fraccionamiento</t>
  </si>
  <si>
    <t>Fraccionamiento: Desbutanizador</t>
  </si>
  <si>
    <t xml:space="preserve">Fraccionamiento: Des etanizador </t>
  </si>
  <si>
    <t>Fraccionamiento: Des propanizador</t>
  </si>
  <si>
    <t>Bota de gas</t>
  </si>
  <si>
    <t>Endulzante de gas: Amina</t>
  </si>
  <si>
    <t>Edulcorante de gas: diglicolamina</t>
  </si>
  <si>
    <t>Endulzamiento de gases: Esponja de hierro</t>
  </si>
  <si>
    <t>Endulzamiento de gas: Patentado</t>
  </si>
  <si>
    <t>Endulzamiento de gas: Sulfinol</t>
  </si>
  <si>
    <t>Endulzamiento de gas: sulfreno</t>
  </si>
  <si>
    <t>Conexión de encabezado: Cond/NGL</t>
  </si>
  <si>
    <t>Conexión de encabezado: Línea de flujo</t>
  </si>
  <si>
    <t>Conexión del cabezal: Línea de gas</t>
  </si>
  <si>
    <t>Intercambiador de calor</t>
  </si>
  <si>
    <t>Calentador: Calentador unitario de gas</t>
  </si>
  <si>
    <t>Calentador: Calentador de línea</t>
  </si>
  <si>
    <t>Calentador: Calentador de baño de sal</t>
  </si>
  <si>
    <t>Calentador: Calentador de tanque</t>
  </si>
  <si>
    <t>Calentador: Calentador unitario</t>
  </si>
  <si>
    <t>Incinerador</t>
  </si>
  <si>
    <t>Válvula de bloqueo de línea principal</t>
  </si>
  <si>
    <t>Estación de medición de la línea principal</t>
  </si>
  <si>
    <t>Estación de medición</t>
  </si>
  <si>
    <t>Estación de Metro/Regu lator</t>
  </si>
  <si>
    <t>Medición</t>
  </si>
  <si>
    <t>Tamiz molecular</t>
  </si>
  <si>
    <t>Trampa para cerdos</t>
  </si>
  <si>
    <t>Tubería: Butano</t>
  </si>
  <si>
    <t>Tubería: Etano</t>
  </si>
  <si>
    <t>Tubería: Propano</t>
  </si>
  <si>
    <t>Generador de energía</t>
  </si>
  <si>
    <t>Bomba: Bomba de aceite (reciclaje/envío)</t>
  </si>
  <si>
    <t>Bomba: Otras bombas</t>
  </si>
  <si>
    <t>Bomba: Estación de bombeo</t>
  </si>
  <si>
    <t>Bomba: Bomba de agua (reciclaje/envío)</t>
  </si>
  <si>
    <t>Estación reguladora</t>
  </si>
  <si>
    <t>Separador</t>
  </si>
  <si>
    <t>Separador: Separador de entrada</t>
  </si>
  <si>
    <t>Separador: Separador de prueba</t>
  </si>
  <si>
    <t>Estabilización</t>
  </si>
  <si>
    <t>Recuperación de azufre</t>
  </si>
  <si>
    <t>Limpieza de gases de cola</t>
  </si>
  <si>
    <t>Tanque: Granja</t>
  </si>
  <si>
    <t>Tanque: Tanques de terminales de oleoductos</t>
  </si>
  <si>
    <t>Tanque: Tanque de popa</t>
  </si>
  <si>
    <t>Tanque: Tanque de producción</t>
  </si>
  <si>
    <t>Tanque: Tanques de la estación de bombeo</t>
  </si>
  <si>
    <t>Tanque: Tanque de almacenamiento</t>
  </si>
  <si>
    <t>Tanque: Tanque de la granja de tanques</t>
  </si>
  <si>
    <t>Tratador</t>
  </si>
  <si>
    <t>Turbo Expansor</t>
  </si>
  <si>
    <t>Pozo: Gas - Profundidad &gt; 1000 m</t>
  </si>
  <si>
    <t>Gas de pozo - Inyección</t>
  </si>
  <si>
    <t>Gas de pozo - Poco profundo &lt; 1000 m</t>
  </si>
  <si>
    <t>Deshidratadora de Glicol</t>
  </si>
  <si>
    <t>Deshidratadora  Joule-Thomson</t>
  </si>
  <si>
    <t>Pozo de Petróleo - Fluyendo</t>
  </si>
  <si>
    <t>Pozo de Petróleo - Primario pesado</t>
  </si>
  <si>
    <t>Pozo de Petróleo - Térmico pesado</t>
  </si>
  <si>
    <t>Pozo de Petróleo - Bombeo</t>
  </si>
  <si>
    <t>Flujo Bifásico</t>
  </si>
  <si>
    <t>Flujo Trifásico</t>
  </si>
  <si>
    <t>Agua</t>
  </si>
  <si>
    <t>En Operación</t>
  </si>
  <si>
    <t xml:space="preserve">Fuera de Operación </t>
  </si>
  <si>
    <t>Por incorporar</t>
  </si>
  <si>
    <t>Dado de baja</t>
  </si>
  <si>
    <t xml:space="preserve">Instrumentos usados para la deteccion y cuantificacion </t>
  </si>
  <si>
    <t xml:space="preserve"> MEDIOS O INSTRUMENTOS PARA DETECCIÓN  DE FUGAS </t>
  </si>
  <si>
    <t>ID del instrumento de detección</t>
  </si>
  <si>
    <t>Tipo de instrumento de detección</t>
  </si>
  <si>
    <t>Principio de detección</t>
  </si>
  <si>
    <t>Límite mínimo de detección (ppm)</t>
  </si>
  <si>
    <t>Limitaciones</t>
  </si>
  <si>
    <t>Restricciones de su uso</t>
  </si>
  <si>
    <t>Margen de error del medio o instrumento</t>
  </si>
  <si>
    <t>Uso de instrumentos y/o técnica complementaria (SI/NO)</t>
  </si>
  <si>
    <t>En su caso, indicar el instrumento y/o técnica
complementaria</t>
  </si>
  <si>
    <t xml:space="preserve"> MEDIOS O INSTRUMENTOS PARA CUANTIFICACIÓN DE FUGAS</t>
  </si>
  <si>
    <t>ID del instrumento de cuantificación</t>
  </si>
  <si>
    <t>Tipo de Instrumento de Cuantificación</t>
  </si>
  <si>
    <t>Principio de cuantificación (Indicar presión condiciones atmosféricas Kpa, al momento de la cuantificación )</t>
  </si>
  <si>
    <t>Límite mínimo de cuantificación  (ft3/h)</t>
  </si>
  <si>
    <t>Visualización Óptica de Gas (OGI)</t>
  </si>
  <si>
    <t>Detector de Fugas con Láser</t>
  </si>
  <si>
    <t>Detección con Solución Jabonosa</t>
  </si>
  <si>
    <t>Analizador de Vapor Orgánico (OVAs)</t>
  </si>
  <si>
    <t>Analizador de Vapor Tóxico (TVAs)</t>
  </si>
  <si>
    <t>Detección acústica de Fugas</t>
  </si>
  <si>
    <t>Detector Electrónico de Gas</t>
  </si>
  <si>
    <t>SI</t>
  </si>
  <si>
    <t>NO</t>
  </si>
  <si>
    <t>Cuantificación de Visualización Óptica de Gas (QOGI)</t>
  </si>
  <si>
    <t>Medición con bolsa calibrada</t>
  </si>
  <si>
    <t>Muestraedor de alto volumen</t>
  </si>
  <si>
    <t>Anemómetro de aspas</t>
  </si>
  <si>
    <t>Anemómetro de Hilo Caliente</t>
  </si>
  <si>
    <t>Medidor de turbina</t>
  </si>
  <si>
    <t>Detector acústico</t>
  </si>
  <si>
    <t xml:space="preserve">Medidor de orificio </t>
  </si>
  <si>
    <t>&lt;&lt;&lt; FUGAS</t>
  </si>
  <si>
    <t>Fue posible determinar si existia fuga sobre este componente?</t>
  </si>
  <si>
    <t>Cantidad de componentes con la misma condición?</t>
  </si>
  <si>
    <t>Estimaciones de emisiones por  Quema de gas natural en Quema</t>
  </si>
  <si>
    <t>Registro de teas en la facilidad</t>
  </si>
  <si>
    <t>ID TEA</t>
  </si>
  <si>
    <t>Tipo de TEA</t>
  </si>
  <si>
    <t>Presión del sistema (psig)</t>
  </si>
  <si>
    <t>Tecnología de la TEA</t>
  </si>
  <si>
    <t>Altura TEA (ft)</t>
  </si>
  <si>
    <t>Diámetro TEA (in)</t>
  </si>
  <si>
    <t>Año de instalación</t>
  </si>
  <si>
    <t xml:space="preserve">Horas estimadas de quema al año </t>
  </si>
  <si>
    <t>Segmento uso TEA</t>
  </si>
  <si>
    <t>Método de medición del volumen de gas quemado</t>
  </si>
  <si>
    <t xml:space="preserve">Tipo de Medidor </t>
  </si>
  <si>
    <t>Serial Medidor</t>
  </si>
  <si>
    <t>INFORMACIÓN DE LA TEA</t>
  </si>
  <si>
    <t>Leak</t>
  </si>
  <si>
    <t>No Leak</t>
  </si>
  <si>
    <t>Se tiene un valor de screening del componente? (ppm)</t>
  </si>
  <si>
    <t>Cual fue el valor del screening obtenido? (0 en caso de no tener valor) (ppm)</t>
  </si>
  <si>
    <t>P1</t>
  </si>
  <si>
    <t>P2</t>
  </si>
  <si>
    <t>Leak/ No Leak</t>
  </si>
  <si>
    <t>Correlaciones EPA</t>
  </si>
  <si>
    <t>Marcar X en SOLO una de las opciones en caso de contar con valor de screening ppm</t>
  </si>
  <si>
    <t>Leak/no leak</t>
  </si>
  <si>
    <t>BUSCAR</t>
  </si>
  <si>
    <t>original</t>
  </si>
  <si>
    <t>modificado</t>
  </si>
  <si>
    <t>PM promedio</t>
  </si>
  <si>
    <t>a</t>
  </si>
  <si>
    <t>bheta</t>
  </si>
  <si>
    <t>BUSCAR2 (kg/h)</t>
  </si>
  <si>
    <t>total comp_(Kg/h)</t>
  </si>
  <si>
    <t>µ</t>
  </si>
  <si>
    <t>Eficiencia de Combustión</t>
  </si>
  <si>
    <t>Velocidad de salida de la llamarada (m/s)</t>
  </si>
  <si>
    <t>gravedad (m/s2)</t>
  </si>
  <si>
    <t>Velocidad lineal del fluido (velocidad de salida de la llamarada) (ft/h)</t>
  </si>
  <si>
    <t>CO2eq (Kg/año)</t>
  </si>
  <si>
    <t>Poder calorifico inferior del gas alimentado a la tea (MJ/Kg)</t>
  </si>
  <si>
    <t>Alternativa 1</t>
  </si>
  <si>
    <t>Alternativa 2</t>
  </si>
  <si>
    <t>Diametro interno de la tea (pulg)</t>
  </si>
  <si>
    <t>Diametro exterior de la Tea(pulg)</t>
  </si>
  <si>
    <t>Uf</t>
  </si>
  <si>
    <t>De</t>
  </si>
  <si>
    <t>Metodologia indirecta</t>
  </si>
  <si>
    <t>Planta de tratamiento de gas</t>
  </si>
  <si>
    <t>Venteo controladores neumaticos continuos</t>
  </si>
  <si>
    <t>Venteo Controladores neumaticos intermitentes</t>
  </si>
  <si>
    <t>Venteo bombas neumaticas</t>
  </si>
  <si>
    <t>Venteo unidad de remocion de azufre</t>
  </si>
  <si>
    <t>Venteo por blowdowns de Equipos</t>
  </si>
  <si>
    <t>Venteo por actividades no rutinarias</t>
  </si>
  <si>
    <t>Porcentaje del gas venteado que fue aprovechado</t>
  </si>
  <si>
    <t>Flujo de Gas del venteo aprovechado(PC/pozo)</t>
  </si>
  <si>
    <t>VOLUMEN_TEA_SCF</t>
  </si>
  <si>
    <t>VOLUMEN_APROVECHADO_SCF</t>
  </si>
  <si>
    <t>Flujo   Venteado durante perforacion (PC/h)</t>
  </si>
  <si>
    <t>Metodo_usado</t>
  </si>
  <si>
    <t>Metodo estimación</t>
  </si>
  <si>
    <t>Emisiones por Quema en tea</t>
  </si>
  <si>
    <t>EMISIÓN_CO2_t</t>
  </si>
  <si>
    <t>EMISIÓN_CH4_t</t>
  </si>
  <si>
    <t>EMISIÓN_N2O_t</t>
  </si>
  <si>
    <t>EMISIÓN_CO2eq_t</t>
  </si>
  <si>
    <t>Emisiones por venteo a la atmosfera</t>
  </si>
  <si>
    <t>Emisiones por quema en tea CO2 (tCO2/pozo)</t>
  </si>
  <si>
    <t>Emisiones por quema en tea CH4 (tCH4/pozo)</t>
  </si>
  <si>
    <t>Emisiones por quema en tea N2O (tN2O/pozo)</t>
  </si>
  <si>
    <t>Emisiones por quema en tea CO2eq (tCO2eq/pozo)</t>
  </si>
  <si>
    <t>Emisiones por quema en tea</t>
  </si>
  <si>
    <t>Flujo de Volumenes</t>
  </si>
  <si>
    <t>Flujo de Gas venteado aprovechado  (PC/prueba)</t>
  </si>
  <si>
    <t>METODO USADO</t>
  </si>
  <si>
    <t>Flujo de volumenes</t>
  </si>
  <si>
    <t>Emisiones por venteos</t>
  </si>
  <si>
    <t xml:space="preserve">Información general </t>
  </si>
  <si>
    <t>Mes</t>
  </si>
  <si>
    <t>horas al mes en las que el controlador esta en operacion (h/mes)</t>
  </si>
  <si>
    <t>Flujo de Gas venteado aprovechado  (PC/mes)</t>
  </si>
  <si>
    <t>Flujo de Gas venteado a la atmosfera (PC/mes)</t>
  </si>
  <si>
    <t>Venteo por piloto de tea apagado</t>
  </si>
  <si>
    <t>Venteos por piloto de tea apagado</t>
  </si>
  <si>
    <t>Factor de Emisión</t>
  </si>
  <si>
    <t>Estimación</t>
  </si>
  <si>
    <t>Actividad generadora del venteo</t>
  </si>
  <si>
    <t>Perforación de Pozos</t>
  </si>
  <si>
    <t>Pruebas de Pozo</t>
  </si>
  <si>
    <t xml:space="preserve">Emisiones por Venteos </t>
  </si>
  <si>
    <t>Fuente de Venteo</t>
  </si>
  <si>
    <t>Venteo por  piloto de tea apagado</t>
  </si>
  <si>
    <t>Venteo Gas asociado/ Piloto de Tea apagado</t>
  </si>
  <si>
    <t>Flujos de gas</t>
  </si>
  <si>
    <t>Emisiones por venteo</t>
  </si>
  <si>
    <t>Venteo por descargue de liquidos</t>
  </si>
  <si>
    <t>Venteos controladores neumaticos intermitentes</t>
  </si>
  <si>
    <t>Venteo Tanques de Almacenamiento</t>
  </si>
  <si>
    <t>Venteo Compresores Reciprocantes</t>
  </si>
  <si>
    <t>Venteo Compresores Centrifugos</t>
  </si>
  <si>
    <t>Venteo Deshidratacion con Glicol</t>
  </si>
  <si>
    <t>Venteo por blowdown</t>
  </si>
  <si>
    <t>Venteo por actividad no rutinaria</t>
  </si>
  <si>
    <t>Flujo de Gas del venteo desviado a Tea (PC/mes)</t>
  </si>
  <si>
    <t>Emisiones Venteo CO2 (tCO2/mes)</t>
  </si>
  <si>
    <t>Emisiones Venteo CH4 (tCH4/mes)</t>
  </si>
  <si>
    <t>Emisiones CO2eq (tCO2eq/mes)</t>
  </si>
  <si>
    <t>Venteo controladores neumaticos intermitentes</t>
  </si>
  <si>
    <t>Venteo deshidratador con glicol</t>
  </si>
  <si>
    <t>Venteo bombas kimray</t>
  </si>
  <si>
    <t>Volumen venteado en facilidad (PC)</t>
  </si>
  <si>
    <t>Volumen Venteado planta tratamiento de gas (PC)</t>
  </si>
  <si>
    <t>Volumen a reportar en forma 30 (PC)*</t>
  </si>
  <si>
    <t>Estimación a partir de metodologias indirectas</t>
  </si>
  <si>
    <t>SECCION I. INVENTARIO GENERAL DE EQUIPOS</t>
  </si>
  <si>
    <t>SECCION II. MEDIOS O INSTRUMENTOS PARA DETECCION DE FUGAS</t>
  </si>
  <si>
    <t>SECCION II. MEDIOS O INSTRUMENTOS PARA CUANTIFICACION DE FUGAS</t>
  </si>
  <si>
    <t>SECCION III. METODOLOGIAS PARA CUANTIFICACION POR METODOS INDIRECTOS</t>
  </si>
  <si>
    <t>SECCION IV. ANALISIS DE IDENTIFICACION Y CUANTIFICACION DE FUGAS - METODOS DIRECTOS</t>
  </si>
  <si>
    <t>SECCION IV. ANALISIS DE IDENTIFICACION Y CUANTIFICACION DE FUGAS - METODOS INDIRECTOS</t>
  </si>
  <si>
    <t>EMISIONES POR FUGAS ESTIMADAS DE ACUERDO AL INVENTARIO DE EQUIPOS</t>
  </si>
  <si>
    <r>
      <t xml:space="preserve">SECCIÓN III. </t>
    </r>
    <r>
      <rPr>
        <b/>
        <sz val="10"/>
        <rFont val="Arial"/>
        <family val="2"/>
      </rPr>
      <t>METODOLOGÍAS PARA CUANTIFICACIÓN POR MÉTODOS INDIRECTOS</t>
    </r>
  </si>
  <si>
    <t>Método de cuantificación indirecto</t>
  </si>
  <si>
    <t>Limitaciones método de cuantificación indirecto</t>
  </si>
  <si>
    <t xml:space="preserve">Información base para la cuantificación indirecta </t>
  </si>
  <si>
    <t>¿fue autorizado? Indique ID que soporta.</t>
  </si>
  <si>
    <t>SECCIÓN IV. ANÁLISIS DE IDENTIFICACIÓN Y CUANTIFICACIÓN DE FUGAS -DIRECTA</t>
  </si>
  <si>
    <t>SECCIÓN IV. ANÁLISIS DE IDENTIFICACIÓN Y CUANTIFICACIÓN DE FUGAS -INDIRECTA</t>
  </si>
  <si>
    <t>METODO</t>
  </si>
  <si>
    <t>CH4 (Kg/h)</t>
  </si>
  <si>
    <t>CO2(Kg/h)</t>
  </si>
  <si>
    <t>Ingrese la información general sobre las teas ubicadas en su facilidad.</t>
  </si>
  <si>
    <t>SECCION III. RELACIÓN DE EMISIONES DE GASES DE EFECTO INVERNADERO</t>
  </si>
  <si>
    <t>SECCION I. INFORMACIÓN DE LA TEA</t>
  </si>
  <si>
    <t>Formato reporte de eficiencia de Tea</t>
  </si>
  <si>
    <t>RESUMEN VENTEOS DURANTE EXPLORACION</t>
  </si>
  <si>
    <t>Resumen de Venteos durante producción de hidrocarburos - Facilidad</t>
  </si>
  <si>
    <t>Resumen de Venteos durante producción de hidrocarburos - Planta de tratamiento de gas</t>
  </si>
  <si>
    <t>RESUMEN DE VENTEOS FACILIDAD</t>
  </si>
  <si>
    <t>RESUMEN DE VENTEOS PLANTA DE TRATAMIENTO DE GAS</t>
  </si>
  <si>
    <t>Resumen Gas desviados de venteos</t>
  </si>
  <si>
    <t>RESUMEN-VENTEOS</t>
  </si>
  <si>
    <t>Flujo de Gas venteado aprovechado  (PC/año)</t>
  </si>
  <si>
    <t>ANH: Diana Simancas, Yuber Rodríguez</t>
  </si>
  <si>
    <t>Utilice los links dentro del archivo para explorar la herramienta</t>
  </si>
  <si>
    <t xml:space="preserve">La definición es más amplia de lo que se podría creer, en algunas fuentes se refieren a estas emisiones como aquellas  que se dan sin intención en los campos de petróleo y gas, sin embargo, se trabajara en general con lo que se entiende por fugitivas bajo los lineamientos de las guías IPCC: Emisiones de GEI provenientes de Quema en antorcha, Venteos y fugas. </t>
  </si>
  <si>
    <t xml:space="preserve">El pais reporta frente a la CMNUCC las emisiones nacionales utilizando los lineamiento de las guías IPCC, de alli la importancia de manejar las mismas definiciones que en la guia IPCC.  </t>
  </si>
  <si>
    <t>Emisión Fugitiva</t>
  </si>
  <si>
    <t>Descripcion</t>
  </si>
  <si>
    <t>PLANTA DE TRATAMIENTO DE GAS - PROCESAMIENTO DE  GAS</t>
  </si>
  <si>
    <t>Pagina Principal</t>
  </si>
  <si>
    <t>PAGINA PRINCIPAL&gt;&gt;&gt;&gt;</t>
  </si>
  <si>
    <t>Diligencie la información solicitada en la pagina principal haciendo click en los respectivos links, la información debe ser diligenciada en el siguiente orden:</t>
  </si>
  <si>
    <t xml:space="preserve">&lt;&lt;&lt;&lt;PAGINA PRINCIPAL </t>
  </si>
  <si>
    <t xml:space="preserve">En cada uno de los links, diligencia la información respectiva sobre fugas, quema en tea y venteos. </t>
  </si>
  <si>
    <t>&lt;&lt;&lt;PAGINA PRINCIPAL</t>
  </si>
  <si>
    <t xml:space="preserve">Una vez diligenciada la información es posible obtener la información consolidada sobre las emisiones fugitivas. </t>
  </si>
  <si>
    <t>&gt;&gt;&gt;&gt;&gt;&gt;&gt;&gt;&gt;&gt;&gt;&gt;&gt;&gt;&gt;&gt;&gt;&gt;&gt;&gt;&gt;&gt;&gt;&gt;&gt;&gt;&gt;&gt;&gt;&gt;&gt;&gt;&gt;&gt;&gt;&gt;&gt;&gt;&gt;&gt;&gt;&gt;&gt;&gt;&gt;&gt;&gt;&gt;&gt;&gt;&gt;&gt;&gt;&gt;&gt;&gt;&gt;&gt;&gt;&gt;&gt;&gt;&gt;&gt;&gt;&gt;&gt;&gt;&gt;&gt;&gt;&gt;&gt;&gt;&gt;&gt;&gt;&gt;&gt;</t>
  </si>
  <si>
    <t>Información general</t>
  </si>
  <si>
    <t>En terminos generales, la herramienta asume que el gas proveniente de cualquier fuente de venteo, puede tener 3 destinos diferentes: 1) Que el gas venteado sea recogido para aprovechamiento dentro de la facilidad, 2) Que el gas venteado sea recogido para una posterior quema en tea y 3) que el gas venteado sea descargado a la atmosfera. El siguiente diagrama expone la situacion anterior:</t>
  </si>
  <si>
    <t>Si existen variaciones importantes en la composicion del gas venteado ingreselas en la columnas verdes</t>
  </si>
  <si>
    <t>Emisiones por venteos por actividades no rutinarias</t>
  </si>
  <si>
    <t>Venteo de gas asociado en planta/ no encendido del piloto de tea</t>
  </si>
  <si>
    <t>CATEGORIA IPCC SISTEMA</t>
  </si>
  <si>
    <t>ACTIVIDAD</t>
  </si>
  <si>
    <t>CLASIFICACION_FUGITIVA</t>
  </si>
  <si>
    <t>FUENTE EMISIÓN</t>
  </si>
  <si>
    <t>DESAG.1</t>
  </si>
  <si>
    <t>DESAG.2</t>
  </si>
  <si>
    <t>DESAG.3</t>
  </si>
  <si>
    <t>DESAG.4</t>
  </si>
  <si>
    <t>GAS</t>
  </si>
  <si>
    <t>Emi_ton</t>
  </si>
  <si>
    <t>EMI_tonCO2eq</t>
  </si>
  <si>
    <t>MEDICION DIRECTA</t>
  </si>
  <si>
    <t>MEDICION INDIRECTA</t>
  </si>
  <si>
    <t>TEAS</t>
  </si>
  <si>
    <t xml:space="preserve">VENTEOS EN PERFORACION </t>
  </si>
  <si>
    <t>QUEMA EN PERFORACION</t>
  </si>
  <si>
    <t>QUEMA DURANTE PRUEBAS</t>
  </si>
  <si>
    <t>VENTEOS DURANTE PRUEBAS</t>
  </si>
  <si>
    <t>TEAS DURANTE COMPLETAMIENTO</t>
  </si>
  <si>
    <t>VENTEOS DURANTE COMPLETAMIENTO</t>
  </si>
  <si>
    <t>VENTEO GAS ASOCIADO / NO ENCENDIDO TEA</t>
  </si>
  <si>
    <t>VENTEO DESCARGUE DE LIQUIDOS</t>
  </si>
  <si>
    <t>Numero de eventos al mes-pozo</t>
  </si>
  <si>
    <t>VENTEO GAS DEL CASING</t>
  </si>
  <si>
    <t>VENTEO CONTROLADORES NEUMATICOS CONTINUOS</t>
  </si>
  <si>
    <t>VENTEO CONTROLADORES NEUMATICOS INTERMITENTES</t>
  </si>
  <si>
    <t>VENTEO BOMBAS NEUMATICAS</t>
  </si>
  <si>
    <t>VENTEO TANQUES DE ALMACENAMIENTO</t>
  </si>
  <si>
    <t>VENTEO COMPRESORES RECIPROCANTES</t>
  </si>
  <si>
    <t>VENTEO COMPRESORES CENTRIFUGOS</t>
  </si>
  <si>
    <t>VENTEO DESHIDRATACION CON GLICOL</t>
  </si>
  <si>
    <t>VENTEO DESHIDRATACION BOMBAS KIMRAY</t>
  </si>
  <si>
    <t>VENTEO REMOCION DE AZUFRE</t>
  </si>
  <si>
    <t>VENTEO POR BLOWDOWN</t>
  </si>
  <si>
    <t>VENTEO ACTIVIDAD NO RUTINARIA</t>
  </si>
  <si>
    <t>1B2biii</t>
  </si>
  <si>
    <t>PROCESAMIENTO DE GAS</t>
  </si>
  <si>
    <t>Emisiones por Venteo BOMBAS NEUAMTICAS</t>
  </si>
  <si>
    <t>Etiquetas de fila</t>
  </si>
  <si>
    <t>Total general</t>
  </si>
  <si>
    <t>Suma de EMI_tonCO2eq</t>
  </si>
  <si>
    <t>Etiquetas de columna</t>
  </si>
  <si>
    <t>1B2aii</t>
  </si>
  <si>
    <t>Para actualizar los datos, click derecho sobre cualquier grafica y "Actualizar"</t>
  </si>
  <si>
    <t>VISOR RESUMEN EMISIONES FUGITIVAS</t>
  </si>
  <si>
    <t>VISOR EMISIONES FUGITIVAS</t>
  </si>
  <si>
    <t>N2</t>
  </si>
  <si>
    <t>Este segmento incluye emisiones fugitivas (incluyendo fugas de equipos, purgas y quema en antorcha) de todas las actividades en el campo antes de la producción (por ejemplo, prospección y perforación de pozos exploratorios, pruebas de pozos/tubulares y competiciones).</t>
  </si>
  <si>
    <t>Velocidad del viento promedio en el lugar de instalacion de la tea(m/s)</t>
  </si>
  <si>
    <t>Emisiones por venteo durante completamiento de pozos</t>
  </si>
  <si>
    <t>Emisiones por piloto de teas apagado/ venteos de gas asociado</t>
  </si>
  <si>
    <t>Emisiones por Venteo por Controladores Neumáticos intermitentes</t>
  </si>
  <si>
    <t>CARGUE LA INFORMACIÓN SOBRE LA COMPOSICON GLOBAL DEL GAS DE FACILIDAD</t>
  </si>
  <si>
    <t>2. Composición global del gas de la facilidad</t>
  </si>
  <si>
    <t>Sin considerar Nitrogeno</t>
  </si>
  <si>
    <t>Considerando Nitrogeno</t>
  </si>
  <si>
    <t>Molar norm</t>
  </si>
  <si>
    <t>masica norm</t>
  </si>
  <si>
    <t>1B2ai</t>
  </si>
  <si>
    <t>Emisiones por bombas para el tratamiento con glicol</t>
  </si>
  <si>
    <t>Es importante destacar que también es necesario conocer en que segmento del upstream ocurre dichas emisiones fugitivas, por tal motivo se consideran los siguientes segmentos:</t>
  </si>
  <si>
    <t xml:space="preserve">La siguiente tabla resume el tipo de Emisiones fugitivas y de GEI  que  se estiman a través de la presente herramienta: </t>
  </si>
  <si>
    <t>Procesamiento de gas (Facilidad)</t>
  </si>
  <si>
    <t>Diligenciar en el link la información respecto a la composición global del campo, la herramienta usara por defecto esta composición para realizar las respectivas estimaciones.</t>
  </si>
  <si>
    <t>Información Sobre la composición del Gas</t>
  </si>
  <si>
    <t>Ingrese la fracción molar  de la corriente a convertir a fracción másica</t>
  </si>
  <si>
    <t>Ingrese la fracción másica  de la corriente a convertir a fracción molar</t>
  </si>
  <si>
    <t>Fracción Molar</t>
  </si>
  <si>
    <t>Fracción Másica</t>
  </si>
  <si>
    <t xml:space="preserve"> Fracción Másica</t>
  </si>
  <si>
    <t xml:space="preserve"> Fracción Molar</t>
  </si>
  <si>
    <t xml:space="preserve">El inventario de procesos y equipos junto con las horas de funcionamiento promedio de cada uno de los anteriores, permite realizar un primer estimado de las emisiones por fugas en las facilidades de acuerdo a la metodología desarrollada por Asociación canadiense de productores de Petróleo. </t>
  </si>
  <si>
    <t>Para el ejercicio de levantamiento de la línea base se debe contar con una serie de medios o instrumentos para la detección y cuantificación de fugas, en esta sección se debe indicar cuales fueron los instrumentos de cuantificación y detección utilizados</t>
  </si>
  <si>
    <t>En esta sección se debe ingresar la información sobre los medios o instrumentos utilizados para la detección y cuantificación de las fugas en la línea base</t>
  </si>
  <si>
    <r>
      <t xml:space="preserve">La herramienta trabaja con la composición global cargada en la pagina principal, si la fuga que se presenta en un componente especifico tiene una composición considerablemente diferente a esta, ingrese la fracción másica en las casillas coloreadas de verde. </t>
    </r>
    <r>
      <rPr>
        <i/>
        <u/>
        <sz val="11"/>
        <color theme="1"/>
        <rFont val="Calibri"/>
        <family val="2"/>
        <scheme val="minor"/>
      </rPr>
      <t xml:space="preserve">En caso contrario deje las casillas desocupadas. </t>
    </r>
  </si>
  <si>
    <t xml:space="preserve">Utilice la siguiente hoja para realizar la estimación de la eficiencia de teas a través de métodos indirectos. </t>
  </si>
  <si>
    <t>Para la estimación de la eficiencia de combustión de las teas se propone el uso de la siguiente ecuación, siempre y cuando se cuente con el aval de la ANH:</t>
  </si>
  <si>
    <t>Poder calorífico inferior del metano</t>
  </si>
  <si>
    <t>Poder calorífico inferior del gas alimentado a la tea</t>
  </si>
  <si>
    <t>Velocidad del viento promedio en el lugar de instalación de la tea(m/s)</t>
  </si>
  <si>
    <t>Diámetro exterior de la Tea(m)</t>
  </si>
  <si>
    <t xml:space="preserve">Conociendo las coordenadas en la que se encuentra ubicada la tea, es posible verificar información estimada de la velocidad del viento en los siguientes sitios web, sin embargo, se debe tener en cuenta que la situación ideal consiste en mediciones realizadas </t>
  </si>
  <si>
    <t>Finalmente, para estimar la velocidad de salida de la llamarada, en caso de que no se cuente con el dato indicado por el fabricante, esta herramienta propone el uso de la siguiente ecuación:</t>
  </si>
  <si>
    <t xml:space="preserve"> Caudal, en su defecto el volumen promedio de gas quemado por la tea en una hora (scf/h)</t>
  </si>
  <si>
    <t>Área , Área interna a la salida de la tea (ft^2)</t>
  </si>
  <si>
    <t>De acuerdo a la información solicitada en las anteriores ecuaciones se debe tener en cuenta lo siguiente:</t>
  </si>
  <si>
    <r>
      <t xml:space="preserve">La herramienta trabaja con la composición global cargada en la pagina principal, si el gas quemado  tiene una composición considerablemente diferente a esta, ingrese la fracción molar en las casillas coloreadas de verde. </t>
    </r>
    <r>
      <rPr>
        <i/>
        <u/>
        <sz val="11"/>
        <color theme="1"/>
        <rFont val="Calibri"/>
        <family val="2"/>
        <scheme val="minor"/>
      </rPr>
      <t xml:space="preserve">En caso contrario deje las casillas desocupadas. </t>
    </r>
  </si>
  <si>
    <t>Si existen variaciones importantes en la composición del gas venteado ingréselas en la columnas verdes</t>
  </si>
  <si>
    <t>Flujo de volúmenes</t>
  </si>
  <si>
    <t>Método 1- Medición</t>
  </si>
  <si>
    <t>Método 2 - Factor de emisión según tipo de controlador</t>
  </si>
  <si>
    <t xml:space="preserve">Para la reparación o mantenimientos de equipos ubicados en la facilidad, es necesario despresurizar líneas o equipos, los cual implicaría un venteo a la atmosfera. </t>
  </si>
  <si>
    <t>Venteo controladores neumáticos</t>
  </si>
  <si>
    <t>Emisiones por Venteo por controladores neumáticos</t>
  </si>
  <si>
    <t xml:space="preserve">Como resultado de la herramienta es posible obtener diligenciados los diferentes formatos de la ANH sobre Fugas, Teas y Venteos. También es posible obtener un visor donde se resumen las emisiones fugitivas de la facilidad. </t>
  </si>
  <si>
    <t>Formato Línea base de Fugas</t>
  </si>
  <si>
    <t>Resumen de Venteos durante exploración de hidrocarburos</t>
  </si>
  <si>
    <t>Esta sección corresponde al consolidado de resultados, no modifique los valores de las celdas en esta hoja.</t>
  </si>
  <si>
    <t>De acuerdo a lo ingresado por el usuario, en esta sección se resumen los medios o instrumentos utilizados para la detección de Fugas</t>
  </si>
  <si>
    <t>De acuerdo a lo ingresado por el usuario, en esta sección se resumen los medios o instrumentos utilizados para la cuantificación de Fugas</t>
  </si>
  <si>
    <t>Las primeras tres columnas de la tabla se completan automáticamente, diligenciar el resto de casillas.</t>
  </si>
  <si>
    <t>En esta hoja se autocompleta la información de análisis e identificación de fugas en la línea base a partir de metodologías directas.</t>
  </si>
  <si>
    <t>En esta hoja se autocompleta la información de análisis e identificación de fugas en la línea base a partir de metodologías indirectas.</t>
  </si>
  <si>
    <t>De acuerdo a la información suministrada, la siguiente hoja resume la información sobre venteos en la etapa de exploración de hidrocarburos.</t>
  </si>
  <si>
    <t xml:space="preserve">De acuerdo a la información suministrada, la siguiente hoja resume la información sobre venteos En la facilidad. </t>
  </si>
  <si>
    <t>De acuerdo a la información suministrada, la siguiente hoja resume la información sobre venteos en la planta de tratamiento de gas</t>
  </si>
  <si>
    <t xml:space="preserve">* El valor estimado corresponde al total de la facilidad, para ser ingresado a la forma 30 debe ser discriminando por campo </t>
  </si>
  <si>
    <t xml:space="preserve">En la siguiente hoja se resume los flujos volumétricos respecto a los venteos en la Facilidad. </t>
  </si>
  <si>
    <t>&lt;&lt;&lt;INTRODUCCION</t>
  </si>
  <si>
    <t>Equipo MRVme: Patricia Dávila, Edison Ortiz</t>
  </si>
  <si>
    <t xml:space="preserve">Los venteos son descargas que se realizan a la atmosfera como resultado de procesos, el mismo diseño del equipo o practicas operacionales. Existen gran variedad de posibles fuentes de emisión en las operaciones. El tipo de fuentes de emisión suele ser muy específico dependiendo del segmento de la cadena de producción en el que se encuentre, sin embargo, para maximizar el reporte de estos se usa la combinación de diferentes métodos de estimación, desde las mediciones directas hasta factores de emisión. </t>
  </si>
  <si>
    <t>Herramienta para la gestión y estimación de emisiones fugitivas de Petróleo &amp; Gas (Upstream)</t>
  </si>
  <si>
    <t>CRÉDITOS VERSION ORIGINAL DE LA HERRAMIENTA PARA LA GESTION Y  ESTIMACIÓN DE LAS EMISIONES FUGITIVAS  DE PETROLEO &amp; GAS (UPSTREAM)</t>
  </si>
  <si>
    <t>Con apoyo del proyecto CBIT, Fundación Natura, Ministerio de Ambiente y Desarrollo Sostenible, Ministerio de Minas y Energía, Equipo de Monitoreo, Reporte y Verificación minero energético y la ANH</t>
  </si>
  <si>
    <t>Apoyo técnico de:</t>
  </si>
  <si>
    <t>Bombas Neumáticas</t>
  </si>
  <si>
    <t>Emisiones por Venteo de bombas neumáticas</t>
  </si>
  <si>
    <t>Blowdown - Eventos planeados</t>
  </si>
  <si>
    <t xml:space="preserve">Desde el equipo de monitoreo, reporte y verificación del sector minero energético (MRVme) y el proyecto CBIT, se  desarrolló esta herramienta que permite a las empresas del sector petróleo y gas gestionar  la información respecto a las emisiones debidas por fugas, quema en teas y venteos.  La herramienta ofrece al usuario alternativas de estimación de emisiones de manera que se puedan diligenciar los diferentes formatos solicitados desde ANH por mandato de las resolución 40066 de 2022 y 40317 de 2023. La información que se recolecte por parte del ente fiscalizador ayudara a refinar las estimaciones nacionales de las emisiones fugitivas, siendo posible desarrollar factores de emisión nacionales que hagan seguimiento a los esfuerzos del sector por mitigar las emisiones fugitivas.  La herramienta busca sentar una base metodológica para que las diferentes empresas del sector a nivel nacional estimen  las diferentes emisiones fugitivas. La herramienta finalmente consolida la información de emisiones fugitivas de la facilidad, presentando un dashboard que permite hacer seguimiento a las emisiones fugitivas  de la facilidad. </t>
  </si>
  <si>
    <t>EXPLORACIÓN</t>
  </si>
  <si>
    <t>Metodología indirecta para eficiencia de combustión</t>
  </si>
  <si>
    <t>QUEMA EN TEAS</t>
  </si>
  <si>
    <t>VENTEOS-REPORTE</t>
  </si>
  <si>
    <t>Volúmenes a reportar</t>
  </si>
  <si>
    <t>AFOLU</t>
  </si>
  <si>
    <t>Agricultura, silvicultura y otros usos de la tierra
(siglas en inglés)</t>
  </si>
  <si>
    <t>ANH</t>
  </si>
  <si>
    <t>Agencia Nacional de Hidrocarburos</t>
  </si>
  <si>
    <t>Instituto de petroleo Americano (siglas en ingles)</t>
  </si>
  <si>
    <t>bbl</t>
  </si>
  <si>
    <t>Barriles</t>
  </si>
  <si>
    <t>Asociacion canadiense de productores de petroleo petroleo (siglas en ingles)</t>
  </si>
  <si>
    <t>CCAC</t>
  </si>
  <si>
    <t>Climate and Clean Air Coalition</t>
  </si>
  <si>
    <t>CE</t>
  </si>
  <si>
    <t>Eficiencia de combustión (siglas en ingles)</t>
  </si>
  <si>
    <t>Metano</t>
  </si>
  <si>
    <t>CMNUCC</t>
  </si>
  <si>
    <t>Convencion Marco de Naciones Unidas contra el Cambio climatico</t>
  </si>
  <si>
    <t>dioxido de carbono</t>
  </si>
  <si>
    <t>DRE</t>
  </si>
  <si>
    <t>Eficiencia de destruccion de metano (siglas en ingles)</t>
  </si>
  <si>
    <t>EPA</t>
  </si>
  <si>
    <t xml:space="preserve">Agencia de proteccion ambiental de Estados Unidos ( siglas en ingles) </t>
  </si>
  <si>
    <t>FID</t>
  </si>
  <si>
    <t>Detector de ionizacion de llama</t>
  </si>
  <si>
    <t>Gas de efecto invernadero</t>
  </si>
  <si>
    <t xml:space="preserve">Gas-oil Ratio </t>
  </si>
  <si>
    <t>IPCC</t>
  </si>
  <si>
    <t>Grupo Intergubernamental de Expertos sobre el cambio climatico</t>
  </si>
  <si>
    <t>IR</t>
  </si>
  <si>
    <t>Infrarrojo</t>
  </si>
  <si>
    <t>LEL</t>
  </si>
  <si>
    <t>Limite inferior de explosividad</t>
  </si>
  <si>
    <t>Oxido nitroso</t>
  </si>
  <si>
    <t>NDIR</t>
  </si>
  <si>
    <t>Sensor de Infrarrojo no dispersivo</t>
  </si>
  <si>
    <t>OVA</t>
  </si>
  <si>
    <t>Analizador de vapores organicos</t>
  </si>
  <si>
    <t>PC</t>
  </si>
  <si>
    <t>Pie cubico</t>
  </si>
  <si>
    <t>PIGCCme 2050</t>
  </si>
  <si>
    <t>ppm</t>
  </si>
  <si>
    <t>partes por millon</t>
  </si>
  <si>
    <t>RMLD</t>
  </si>
  <si>
    <t>Detector remoto de fugas de metano (siglas en ingles)</t>
  </si>
  <si>
    <t>scf</t>
  </si>
  <si>
    <t>Pie cubico estandar (siglas en ingles)</t>
  </si>
  <si>
    <t>SOCMI</t>
  </si>
  <si>
    <t>Industrial de compuestos organicos sinteticos (siglas en ingles)</t>
  </si>
  <si>
    <t>SV</t>
  </si>
  <si>
    <t>Screening value</t>
  </si>
  <si>
    <t>TOC</t>
  </si>
  <si>
    <t>Total de compuestos organicos (siglas en ingles)</t>
  </si>
  <si>
    <t>TVA</t>
  </si>
  <si>
    <t>analizador de vapor toxico (siglas en ingles)</t>
  </si>
  <si>
    <t>VISR</t>
  </si>
  <si>
    <t>Radiometria de imagenes de video (VISR)</t>
  </si>
  <si>
    <t>VOC</t>
  </si>
  <si>
    <t>Compuesto organico volatil (siglas en ingles)</t>
  </si>
  <si>
    <t>VRU</t>
  </si>
  <si>
    <t>Unidad de recuperacion de vapores (siglas en ingles)</t>
  </si>
  <si>
    <t>Abeviaturas, Acrónimos y Símbolos</t>
  </si>
  <si>
    <t>ABREVIATURAS, ACRÓNIMOS Y SÍMBOLOS&gt;&gt;&gt;</t>
  </si>
  <si>
    <t>Detección y cuantificación</t>
  </si>
  <si>
    <t>Diagrama para toma de decisiones respecto a metodología de cálculo</t>
  </si>
  <si>
    <t>Diagrama para toma de decisiones respecto a metodologia de cálculo</t>
  </si>
  <si>
    <t xml:space="preserve">Plan Integral de Gestión del Cambio Climático minero energético </t>
  </si>
  <si>
    <t xml:space="preserve">Antes de empezar a diligenciar información es necesario definir un marco conceptual, explicándole al usuario sobre las emisiones fugitivas que ocurren durante segmentos o actividades en particulares. </t>
  </si>
  <si>
    <t xml:space="preserve">Este archivo permite  hacer un seguimiento a las emisiones fugitivas de petróleo y gas a nivel de  facilidad, permitiendo identificar las diferentes fuentes de emisiones fugitivas.  El posterior tratamiento de la información recolectada a través de los formatos solicitados por la ANH permitirá  generar información entorno a las emisiones fugitivas nacionales y el cálculo de factores de emisión propios para el país. El ejercicio de diligenciamiento de este archivo permitirá a las operadoras del país preparase respecto a la información que será solicitada en el marco de las resoluciones 40317 de 2023 por parte de la ANH. La herramienta intenta en lo posible darle prioridad a los datos de emisiones que han sido medidos, sin embargo, si no se dispone de mediciones se ofrece también alternativas de cálculo. En caso de que los datos requeridos para la metodología especifica de la fuente de emisión no se encuentren disponibles, es posible realizar estimaciones a partir de factores de emisión propuestos en la literatura o cálculos de ingeniería. </t>
  </si>
  <si>
    <t xml:space="preserve">Diligencia la siguiente información en su totalidad  respecto a la facilidad dado que es usada por la herramienta para las diferentes estimaciones. </t>
  </si>
  <si>
    <t>Diligencia el cuadro según la información que tenga respecto a la composición del gas en campo, si se dispone de la fracción másica del gas diligenciar el cuadro "FRACCION MASICA", si por el contrario se dispone información sobre la composición molar de gas diligencia la información en el cuadro "FRACCION MOLAR"</t>
  </si>
  <si>
    <t>FRACCIÓN MOLAR</t>
  </si>
  <si>
    <t>FRACCIÓN MASICA</t>
  </si>
  <si>
    <t xml:space="preserve">Las emisiones por fugas son emisiones involuntarias que ocurren en los diferentes componentes (válvulas, bridas, conectores, otros) de los sistemas de Petróleo &amp; Gas.  Este tipo de emisiones pueden surgir por desgaste de los componentes, el ensamble inapropiado o incompleto de los componentes , uso de componentes con las especificaciones incorrectas, defectos de fabrica, corrosión y/o diferentes efectos ambientales.  Las emisiones por fugas se estiman en las facilidades de procesamiento de petróleo y gas donde los gases de efecto invernadero a los que se hará seguimiento son dióxido de carbón y metano.  </t>
  </si>
  <si>
    <t>En esta sección de la herramienta se solicita información que será usada para diligenciar diferentes secciones de los formatos solicitados por ANH, igualmente, la información es usada por la herramienta para estimar las emisiones fugitivas anuales por fugas. Diligencie por favor la información solicitada en los siguientes links:</t>
  </si>
  <si>
    <t xml:space="preserve">En esta hoja se presenta un árbol de decisión que permitirá escoger el mejor Factor de emisión para un componte según la información disponible. </t>
  </si>
  <si>
    <t xml:space="preserve">En esta sección se ingresan los datos de las fugas detectadas en la facilidad (&lt;500ppm de gas natural) y se diligencia información básica. La herramienta usa esta información para diligenciar la sección del formato de fugas solicitado por ANH respecto a la linea base, incluyendo la información de emisiones la cual es calculada de acuerdo a la composición del gas. Igualmente, la información registrada es usada para estimar las emisiones fugitivas anuales de la facilidad. </t>
  </si>
  <si>
    <t xml:space="preserve">En esta sección es necesario realizar un inventario de los diferentes equipos presentes en la facilidad de campo, este inventario de equipos permitirá realizar una primera estación de las emisión por fugas de los mismos. </t>
  </si>
  <si>
    <t xml:space="preserve">Dependiendo del siguiente mapa de decisión. la herramienta propone un Factor de emisión a ser tenido en cuenta dependiendo de la información disponible. Tenga en cuenta que se tiene previsto que para algunos casos no será viable por motivos técnicos, de seguridad del operario u otros realizar la cuantificación de la fuga. En ese sentido, se dispone de una base de datos de factores de emisión aplicables. Dependiendo de la información disponible, se pueden elegir factores de emisión más precisos. Responda las preguntas sobre el componente al cual le desea estimar su tasa de fuga a traves de una metodología indirecta. </t>
  </si>
  <si>
    <t>Para la estimación de las emisiones debidas a la quema de Gas natural en quema se utiliza el método descrito en el capítulo 5 del compendio API 2021 (API, 2021). Las ecuaciones propuestas corresponden a un balance de masa de la reacción de combustión en la Tea donde también se tienen en cuenta las ineficiencias.</t>
  </si>
  <si>
    <r>
      <t>Las emisiones de CH</t>
    </r>
    <r>
      <rPr>
        <sz val="6"/>
        <color theme="1"/>
        <rFont val="Calibri"/>
        <family val="2"/>
        <scheme val="minor"/>
      </rPr>
      <t>4</t>
    </r>
    <r>
      <rPr>
        <sz val="11"/>
        <color theme="1"/>
        <rFont val="Calibri"/>
        <family val="2"/>
        <scheme val="minor"/>
      </rPr>
      <t xml:space="preserve"> se estiman a partir de la siguiente ecuación:</t>
    </r>
  </si>
  <si>
    <r>
      <t>Finalmente, las emisiones de N</t>
    </r>
    <r>
      <rPr>
        <sz val="6"/>
        <color theme="1"/>
        <rFont val="Calibri"/>
        <family val="2"/>
        <scheme val="minor"/>
      </rPr>
      <t>2</t>
    </r>
    <r>
      <rPr>
        <sz val="11"/>
        <color theme="1"/>
        <rFont val="Calibri"/>
        <family val="2"/>
        <scheme val="minor"/>
      </rPr>
      <t xml:space="preserve">O puede ser estimadas a partir de la siguiente relación </t>
    </r>
  </si>
  <si>
    <t>Las ecuaciones presentadas anteriormente indican que para poder estimar las emisiones del proceso de quema en tea es necesario conocer:</t>
  </si>
  <si>
    <t>Resumen de Teas (*1)</t>
  </si>
  <si>
    <t>Hay dos tipos de teas: elevadas y en el suelo. Las antorchas elevadas son más comunes y suelen tener capacidades más grandes que las antorchas en el suelo. En las antorchas elevadas, un flujo de gas de desecho se introduce y se quema en la punta de la tea, la llama está expuesta a perturbaciones atmosféricas como el viento y la precipitación. En las antorchas en el suelo, la combustión se lleva a cabo a nivel del suelo y casi siempre es no asistida. Las antorchas en el suelo varían en complejidad y pueden consistir en quemadores de antorcha convencionales sin recintos o en múltiples quemadores en recintos de acero con revestimiento refractario. 
Un sistema de teas típico consta de:
1. Un colector de gas (líneas de tuberías para recoger los gases a quemar).
2. Un Separador para eliminar y almacenar los condensables y los líquidos arrastrados.
3. Un sello o un suministro de gas de purga para evitar el retroceso de la llama.
4. Una unidad de quemador única o múltiple.
5. Pilotos de gas y un encendedor para iniciar la combustión de la mezcla de gas de desecho y aire.
6. Esta la alternativa de inyección de vapor o aire forzado para una quema sin humo.
 Se puede utilizar gas natural, gas combustible o gas inerte como nitrógeno como gas de purga. El sistema de antorchas, junto con el sistema de alivio de presión, forma una parte crítica del sistema de seguridad dentro de la facilidad y está diseñado para prevenir la escalada de accidentes y situaciones peligrosas. Las teas también se utilizan para la eliminación de gases de desecho (es decir, gases del proceso que no se recuperan, como los gases de deshidratación o los gases de sellado del compresor).
La quema, aparte de la quema portátil (consulte los límites del alcance), rara vez se utiliza en la transmisión de gas, el almacenamiento de gas y la distribución de gas. La quema puede ser continua, intermitente o liberarse en un lote discreto cuando se despresuriza deliberadamente el equipo para mantenimiento (por ejemplo, cuando se despresuriza el equipo y se envía un volumen discreto de gas a la antorcha, vinculado a eventos únicos, como el mantenimiento de tuberías o la purga de estaciones de compresores). 
Las emisiones de metano de las antorchas pueden surgir por diferentes motivos, que se pueden clasificar en dos categorías (combustión incompleta y venteos):
• Cuando el gas se encuentra fuera de los límites de inflamabilidad. En estos casos, el gas se envía a la chimenea de la antorcha, pero no puede mantener la combustión y, por lo tanto, se ventea (Estos casos son considerados en la sección de venteos). 				
• Mal funcionamiento de la fuente de ignición, en estos casos, el gas se envía a la tea, pero no se enciende debido a un mal funcionamiento del piloto, generando que el gas sea venteado (Estos casos son considerados en la sección de venteos).
• Cuando una antorcha está funcionando correctamente, la eficiencia de combustión es inferior al 100% y una pequeña parte del gas generalmente no se quema y se libera a la atmósfera (es decir, combustión incompleta).</t>
  </si>
  <si>
    <t>Utilice los siguientes links para ingresar la información respecto a la operación de las Teas en la facilidad. Dado el caso que se quiera realizar la estimacion de eficiencia a traves de una metodología indirecta, dar click al link correspondiente.</t>
  </si>
  <si>
    <t xml:space="preserve">En esta sección se debe agregar información que permite estimar las emisiones generadas por el gas quemado en Tea durante el desarrollo de diferentes actividades en la facilidad. </t>
  </si>
  <si>
    <t>Los venteos son descargas que se realizan a la atmosfera como resultado de procesos, el mismo diseño del equipo o practicas operacionales. Existen gran variedad de posibles fuentes de emisión en las operaciones. El tipo de fuentes de emisión suele ser muy específico dependiendo del segmento de la cadena de producción en el que se encuentre, sin embargo, para maximizar el reporte de estos es usa la combinación de diferentes métodos de estimación, desde las mediciones directas o desde los cálculos de ingeniería. Es importante documentar el tipo de estimación realizada para cada una de las fuentes.</t>
  </si>
  <si>
    <t xml:space="preserve">En este sentido, para cada una de las fuentes de venteo que considera la herramienta, el usuario debera ingresar una aproximacion de la fraccion del gas que es aprovechado y/o la fraccion que es llevada a teas. </t>
  </si>
  <si>
    <t xml:space="preserve">Para cada una de las fuentes de venteos se proporcionan diferentes metodos o alternativas de cálculo sobre el gas venteado en fuente, idelamente, la información que se cargue en la herramienta debería corresponder a mediciones realizadas, sin embargo, dependiendo de la fuente del venteo, la misma herramienta proporciona cálculos de ingenieria o factores de emision especificos para la realización de la estimación.  Solo es necesario diligenciar la información para un solo método. </t>
  </si>
  <si>
    <t xml:space="preserve">El siguiente listado muestra las diferentes fuentes de venteo identificadas en facilidades de petróleo y gas, en los segmento de exploración y explotación. Naturalmente no en todas las facilidades se darán los mismos tipos de venteo, se debe diligenciar únicamente los venteos que se dan en su facilidad. </t>
  </si>
  <si>
    <t>Método 1 - Medición</t>
  </si>
  <si>
    <t>Método 2 - Uso de Factor de Emisiones</t>
  </si>
  <si>
    <t>Fracción molar</t>
  </si>
  <si>
    <r>
      <t>Los venteos ocurren durante las actividades de perforación de pozo debido al gas que se libera del fluido de perforación cuando este es llevado a presión atmosférica. Entre los motivos para usar el lodo de perforación se encuentra el lubricar y enfriar la broca de perforación y manteniendo la presión deseada durante el proceso de perforación. El gas del pozo puede ser absorbido por el lodo de perforación, el cual es removido del pozo y tratado en superficie donde en un procesos de desgasificación el gas es liberado a la atmosfera. Este venteo generara emisiones de CH</t>
    </r>
    <r>
      <rPr>
        <vertAlign val="subscript"/>
        <sz val="11"/>
        <color theme="1"/>
        <rFont val="Calibri"/>
        <family val="2"/>
        <scheme val="minor"/>
      </rPr>
      <t xml:space="preserve">4 </t>
    </r>
    <r>
      <rPr>
        <sz val="11"/>
        <color theme="1"/>
        <rFont val="Calibri"/>
        <family val="2"/>
        <scheme val="minor"/>
      </rPr>
      <t>y dependiendo de la composición del gas de CO</t>
    </r>
    <r>
      <rPr>
        <vertAlign val="subscript"/>
        <sz val="11"/>
        <color theme="1"/>
        <rFont val="Calibri"/>
        <family val="2"/>
        <scheme val="minor"/>
      </rPr>
      <t>2</t>
    </r>
    <r>
      <rPr>
        <sz val="11"/>
        <color theme="1"/>
        <rFont val="Calibri"/>
        <family val="2"/>
        <scheme val="minor"/>
      </rPr>
      <t xml:space="preserve">. </t>
    </r>
  </si>
  <si>
    <t>El "well testing" o "prueba de pozos" es una técnica fundamental que se utiliza para evaluar la productividad y las características del yacimiento de petróleo o gas en un pozo recién perforado. También se emplea para obtener información sobre la capacidad de producción del pozo y sus características de flujo.
El well testing se lleva a cabo después de la perforación de un pozo petrolero o de gas, y consiste en cerrar temporalmente la producción del pozo y luego abrirlo gradualmente para medir y registrar la presión y el caudal del fluido producido. Esta información es esencial para determinar la capacidad de producción del pozo, la composición del fluido, la permeabilidad del yacimiento, la presión del mismo y otros parámetros importantes.
Durante la prueba de pozo, se registran datos de presión en función del tiempo y se analizan para obtener una interpretación del comportamiento del yacimiento subterráneo. A partir de estos datos, los ingenieros y geólogos pueden obtener una mejor comprensión de la formación geológica, estimar el tamaño del yacimiento, identificar potenciales problemas de producción y determinar la viabilidad económica del pozo</t>
  </si>
  <si>
    <t xml:space="preserve">
Este tipo de pruebas es desarrollada para determinar características del reservorio, propiedades del hidrocarburo y/o la tasa de producción, se puede realizar inmediatamente después de la perforación o después de terminadas las actividades de workover y la información arrojadas puede ser de utilidad para desarrollar estrategias respecto al pozo. El gas producido durante estas actividades se conduce en la línea de ventas, luego las emisiones por venteo suelen no ser considerables, en caso de que se vente el gas producido, se multiplica la producción normal del pozo por la duración del test mientras hubo venteo. </t>
  </si>
  <si>
    <t>Método 1- Medicion</t>
  </si>
  <si>
    <t xml:space="preserve">Método 2 - Estimación </t>
  </si>
  <si>
    <t xml:space="preserve">Método 3 - Estimación </t>
  </si>
  <si>
    <t>Método 4 - Factor de emisión</t>
  </si>
  <si>
    <t xml:space="preserve">
Las operaciones finales realizadas en un pozo perforado para prepararlo y ponerlo en producción de manera segura y eficiente. El objetivo principal de la terminación del pozo es permitir que el hidrocarburo fluya desde el yacimiento subterráneo hacia la superficie de manera controlada.</t>
  </si>
  <si>
    <t xml:space="preserve">
El completamiento del pozo está relacionado con la etapa final del proceso de perforación, después de la perforación la boca del pozo debe ser limpiada. Los fluidos del reservorio y de perforación se remueven en un proceso denominado flowback. Alguno hidrocarburos incluyendo el metano pueden disolverse en estos fluidos y ser liberados a la atmosfera durante el flowback. Es importante distinguir si estos completamientos ocurren en pozos con fracturamiento hidráulico o no, dado que la cantidad de gas asociado según la practica es muy diferente. </t>
  </si>
  <si>
    <t>Método 2 - Estimación</t>
  </si>
  <si>
    <r>
      <t>El venteo del gas asociado puede ocurrir por gran cantidad de razones, tales como la falta de infraestructura de transporte cercana al proyecto o que la cantidad de gas exceda la capacidad de procesamiento. Estas emisiones se estiman basado en mediciones en campo y la concentración de CH</t>
    </r>
    <r>
      <rPr>
        <sz val="6"/>
        <color theme="1"/>
        <rFont val="Calibri"/>
        <family val="2"/>
        <scheme val="minor"/>
      </rPr>
      <t xml:space="preserve">4 </t>
    </r>
    <r>
      <rPr>
        <sz val="11"/>
        <color theme="1"/>
        <rFont val="Calibri"/>
        <family val="2"/>
        <scheme val="minor"/>
      </rPr>
      <t>y CO</t>
    </r>
    <r>
      <rPr>
        <sz val="6"/>
        <color theme="1"/>
        <rFont val="Calibri"/>
        <family val="2"/>
        <scheme val="minor"/>
      </rPr>
      <t>2</t>
    </r>
    <r>
      <rPr>
        <sz val="11"/>
        <color theme="1"/>
        <rFont val="Calibri"/>
        <family val="2"/>
        <scheme val="minor"/>
      </rPr>
      <t xml:space="preserve"> del gas venteado. No se espera que el gas asociado sea directamente venteado a la atmosfera, sin embargo puede ser de utilidad a la hora de estimar emisiones que se dieron mientras que la tea de campo no estuvo en funcionamiento.  </t>
    </r>
  </si>
  <si>
    <t xml:space="preserve">
El descargue de líquidos se realiza para remover líquidos que se acumulan en la cabeza de pozo. Durante el ciclo de vida del pozo puede empezarse a acumular líquido en el mismo, tales como de censo en la presión o en el GOR del fluido del reservorio. La acumulación de líquido puede bloquear el flujo de gas en la línea de ventas y por lo tanto un declive en la producción. Por lo general os métodos de descarga se dividen de acuerdo a la presencia de plunger. 
(1)  El descargue de líquidos sin plunger ocurre de manera manual, en cuyo caso un operador dirige el gas a un tanque atmosférico, aumentando la caída de presión la cual levantara el liquido fuera del pozo. El gas contenido en el líquido es venteado también en el tanque de almacenamiento.  
(2) El descargue de líquidos con plunger, puede ser realizado de manera manual o automática, con este sistema el pozo se cierra y el sistema de plunger desciende al fondo del pozo, posteriormente se abre el pozo nuevamente y el flujo de gas sube el plunger con los líquidos acumulados. Si el plunger alcanza la salida del pozo, los líquidos y gases provenientes pueden ser dirigidos a ventas, en caso contrario se deberá conectar la línea también a un tanque atmosférico aumentando la caída de presión y facilitando la salida del plunger. </t>
  </si>
  <si>
    <t>Método 2- Estimación</t>
  </si>
  <si>
    <t xml:space="preserve">Método 3 - Factor de emisión </t>
  </si>
  <si>
    <t>Método 2- FE</t>
  </si>
  <si>
    <t xml:space="preserve">
Los controladores son usados en la industria del petróleo y gas para mantener una condiciones de proceso, el gas natural proveniente del pozo usualmente es usado para operar estos controladores neumáticos, siendo entonces una fuente considerable de emisiones de GEI. En general estos controladores son diseñados para ventear de manera intermitente o de manera continua. También puede existir dispositivos con bajo o no venteos, estos controladores también podrían ser operados con aire comprimido. </t>
  </si>
  <si>
    <t xml:space="preserve">
Los controladores son usados en la industria del petróleo y gas para mantener una condiciones de proceso, el gas natural proveniente del pozo usualmente es usado para operar estos controladores neumáticos, siendo entonces una fuente considerable de emisiones de GEI. En general estos controladores son diseñados para ventear de manera intermitente o de manera continua. También pueden existir dispositivos con bajo o no venteos, estos controladores también podrían ser operados con aire comprimido. </t>
  </si>
  <si>
    <t>Método 1-Medición</t>
  </si>
  <si>
    <t>Método 3-Factor de emisión</t>
  </si>
  <si>
    <t xml:space="preserve">
Las bombas de inyección de químicos activadas por gas natural representan otra fuente de emisiones por venteo. Esto debido al venteo del gas usado para actuar el pistón o el diafragma de la bomba de químicos. Las sustancias que son inyectadas típicamente son: Biocidas, rompedores de emulsión, clarificadores, inhibidores de corrosión, inhibidores de la formación de hidratos, surfactantes, entre otros.  El método más efectivo para la estimación de este tipo de emisiones nuevamente corresponde a tener mediciones en campo, la cantidad de gas venteado será función de la cantidad de líquido que es bombeado (desplazamiento de volumen), la presión de salida de líquido de la bomba, la presión y temperatura del gas usada en el sistema neumático y perdidas de eficiencia mecánica a través de la bomba. </t>
  </si>
  <si>
    <t>Método 3 - Factor de emisión</t>
  </si>
  <si>
    <t>Método 2- Vasquez Beggs (Solo para crudo)</t>
  </si>
  <si>
    <t xml:space="preserve">El volumen de GEI venteado de los tanques de almacenamiento en las operaciones de petróleo y gas dependerá de tipo de líquido almacenado y la solubilidad de los gases a las condiciones de presión y temperatura upstream. Las emisiones de metano pueden ser considerables si el tanque de almacenamiento es directamente alimentado por el separador que funciona a alta presión y la separación primaria ocurra. En aquellos tanques donde ocurra la separación primera, las emisiones pueden ser aun mas altas. 
Los líquidos con contenidos altos de metano en solución, que conllevan a perdidas en procesos de flasheo, son referidos como líquidos sin estabilizar. Adicionalmente, independientemente del tipo de crudo  pueden existir emisiones de metano cuando el gas que ocupa el espacio del tanque es desplazado a través de un proceso denominado como “working and standing losses”
Las pérdidas por working ocurren durante el llenado y vaciado de los tanques, en al medida que se dan perdidas evaporativas y el espacio de vapor es desplazado, mientras que las perdidas standing se refieren a aquellas que se dan durante los cambios de temperatura en el transcurso del día. </t>
  </si>
  <si>
    <t xml:space="preserve">Las emisiones de los compresores reciprocantes provienen principalmente de la empaquetadura del vástago, una serie de "O-rings" puestos alrededor del empaque funcionan como sellos para evitar la liberación de gas a la atmosfera, a pesar de que el equipo se diseñe para minimizar venteos, pequeñas cantidades de gas rodean el empaque cuando el compresor se encuentra presurizado. La cantidad de gas que es venteado es función de la presión de operación, la empaquetadura del compreso y las horas de operación. Las mediciones directas son las fuentes mas confiable para conocer las emisiones de estos equipos, igualmente se cuenta con factores de emisión para este tipo de equipos. </t>
  </si>
  <si>
    <t xml:space="preserve">Este tipo de compresores tiene sellos en su eje rotatorio lo cual impide el escape de natural gas comprimido. Los sellos pueden ser secos o húmedos. 
Los compresores con sellos húmedos presentan típicamente valores más altos de emisión que aquellos compresores scon sellos secos. En el caso de los sellos húmedos, aceite a alta presión circula por el casing y actúa como barrera del gas natural. Algo del gas es absorbido por el aceite disminuyendo sus propiedades viscosas, el proceso de desgasificación del gas pueden incluir un proceso flash del aceite, liberando el gas natural a la atmosfera. Por el otro lado, los empaques secos tienen diseños más simples y se ha encontrado que presentan menor emisiones de gases en comparación con aquellos secos húmedos. En ambos Casos se recomienda tener con mediciones propias para poder estimar las emisiones derivadas del uso de estos equipos, sin embargo, se cuenta con factores de emisión dependiendo del tipo de empaque empleado. </t>
  </si>
  <si>
    <t>Algunas actividades de venteo corresponden a actividades no rutinarias, que por alguna convergencias de condiciones de la operación se deben realizar para garantizar el correcto funcionamiento de equipos y en general de la instalación.</t>
  </si>
  <si>
    <t xml:space="preserve">Método 2- Estimación </t>
  </si>
  <si>
    <t xml:space="preserve">Método 1 - Medicion </t>
  </si>
  <si>
    <t>Método 2-FE</t>
  </si>
  <si>
    <t xml:space="preserve">Método 1 - Medición </t>
  </si>
  <si>
    <t xml:space="preserve">Estas unidades de procesos se utilizan para eliminar el contenido de humedad de las corrientes de gas al hacerlas entrar en contacto con una corriente de glicol líquido en un absorbedor. Este glicol absorberá el agua y, posteriormente, en un proceso de calentamiento, es regenerado a glicol. Típicamente, una pequeña cantidad de CH4 también es absorbida en la corriente de glicol y se emite a la atmósfera durante la regeneración. Las emisiones de metano ocurrirán en la unidad de deshidratación del glicol cuando la corriente de glicol es regenerada y luego se ventila a la atmósfera. Algunos sistemas cuentan con un tanque flash previo a la unidad de regeneración, si se dispone de este tanque, algo del metano también será emitido en esta etapa del proceso, sin embargo, este metano podría ser aprovechado como energético en el proceso o llevado a la tea para su quema. El CO2 no es significativamente soluble en glicol, motivo por el cual para este proceso no se estiman las emisiones de este gas. Se debe tener en cuenta que en el tanque de ventilación no solo se tienen en cuenta las emisiones provenientes de la corriente de glicol que fue contactada con el gas, sino que también incluye gas proveniente del glicol usado en bombas Kimray. Si se realiza la medición en campo, se debe considerar las posibles fuentes adicionales a la emisión que se están determinando.			</t>
  </si>
  <si>
    <t>El gas natural que tiene altos contenidos de H2S y CO2, referido como gas acido, debe ser tratado para que cumpla con las especificaciones requeridas por la línea de transmisión para evitar la corrosión de esta. Las unidades de tratamiento de gas constan de un esquema parecido a aquellas dispuestas para la deshidratación con glicol, en este caso la absorción ocurre típicamente con aminas. (absorción, bomba para circulación de líquido y un reboiler para regenerar el líquido absorbido).
En este proceso la solución de aminas puede absorber una pequeña cantidad de metano, el cual puede ser venteado a la atmosfera en el reboiler. En sistemas cerrados, esta venteo es dirigido a una antorcha y no ocurren emisiones de metano</t>
  </si>
  <si>
    <r>
      <t xml:space="preserve">
El venteo del gas asociado puede ocurrir por gran cantidad de razones, tales como la falta de infraestructura de transporte cercana al proyecto o que la cantidad de gas exceda la capacidad de procesamiento. Estas emisiones se estiman basado en mediciones en campo y la concentración de CH</t>
    </r>
    <r>
      <rPr>
        <sz val="6"/>
        <color theme="1"/>
        <rFont val="Calibri"/>
        <family val="2"/>
        <scheme val="minor"/>
      </rPr>
      <t>4</t>
    </r>
    <r>
      <rPr>
        <sz val="11"/>
        <color theme="1"/>
        <rFont val="Calibri"/>
        <family val="2"/>
        <scheme val="minor"/>
      </rPr>
      <t xml:space="preserve"> y CO</t>
    </r>
    <r>
      <rPr>
        <sz val="6"/>
        <color theme="1"/>
        <rFont val="Calibri"/>
        <family val="2"/>
        <scheme val="minor"/>
      </rPr>
      <t>2</t>
    </r>
    <r>
      <rPr>
        <sz val="11"/>
        <color theme="1"/>
        <rFont val="Calibri"/>
        <family val="2"/>
        <scheme val="minor"/>
      </rPr>
      <t xml:space="preserve"> del gas venteado. No se espera que el gas asociado sea directamente venteado a la atmosfera, sin embargo puede ser de utilidad a la hora de estimar emisiones que se dieron mientras que la tea de campo no estuvo en funcionamiento.  </t>
    </r>
  </si>
  <si>
    <t>Método 2 - Estimacion</t>
  </si>
  <si>
    <t>Estas unidades de procesos se utilizan para eliminar el contenido de humedad de las corrientes de gas al hacerlas entrar en contacto con una corriente de glicol líquido en un absorbedor. Este glicol absorberá el agua y, posteriormente, en un proceso de calentamiento, es regenerado a glicol. Típicamente, una pequeña cantidad de CH4 también es absorbida en la corriente de glicol y se emite a la atmósfera durante la regeneración. Las emisiones de metano ocurrirán en la unidad de deshidratación del glicol cuando la corriente de glicol es regenerada y luego se ventila a la atmósfera. Algunos sistemas cuentan con un tanque flash previo a la unidad de regeneración, si se dispone de este tanque, algo del metano también será emitido en esta etapa del proceso, sin embargo, este metano podría ser aprovechado como energético en el proceso o llevado a la tea para su quema. El CO2 no es significativamente soluble en glicol, motivo por el cual para este proceso no se estiman las emisiones de este gas. Se debe tener en cuenta que en el tanque de ventilación no solo se tienen en cuenta las emisiones provenientes de la corriente de glicol que fue contactada con el gas, sino que también incluye gas proveniente del glicol usado en bombas Kimray. Si se realiza la medición en campo, se debe considerar las posibles fuentes adicionales a la emisión que se están determinando.</t>
  </si>
  <si>
    <t>El gas natural que tiene altos contenidos de H2S y CO2, referido como gas acido, debe ser tratado para que cumpla con las especificaciones requeridas por la línea de transmisión para evitar la corrosión de esta. Las unidades de tratamiento de gas constan de un esquema parecido a aquellas dispuestas para la deshidratación con glicol, en este caso la absorción ocurre típicamente con aminas. (absorción, bomba para circulación de líquido y un reboiler para regenerar el líquido absorbido).
En este proceso la solución de aminas puede absorber una pequeña cantidad de metano, el cual puede ser venteado a la atmosfera en el reboiler. En sistemas cerrados, esta venteo es dirigido a una antorcha y no ocurren emisiones de metano.</t>
  </si>
  <si>
    <t>Producción en Barriles de petroleo (bbl/h)</t>
  </si>
  <si>
    <t>Descargue de Líquidos</t>
  </si>
  <si>
    <t>En esta sección se puede verificar el inventario de equipos de acuerdo a lo ingresado por el usuario, dicho inventario alimenta la SECCION I del formato de línea base de fugas establecido por ANH. La tabla ubicada a mano derecha muestra el nivel de emisiones esperado de acuerdo al inventario de equipos y la metodología desarrollada por CAPP.</t>
  </si>
  <si>
    <t>En esta seccion se consolida la información general sobre las teas ubicadas en su facilidad.</t>
  </si>
  <si>
    <t>De acuerdo a la información suministrada, la siguiente hoja resume la información mensual de los venteos los cuales deben ser reportados, tentativamente,  en la Forma 30DH.</t>
  </si>
  <si>
    <t>Utilice el visor para explorar la información sobre las diferentes fuentes de emisiones fugitivas en la facilidad</t>
  </si>
  <si>
    <t>Composición Peso</t>
  </si>
  <si>
    <t>Fracción másica  CH4</t>
  </si>
  <si>
    <t>Fracción másica CO2</t>
  </si>
  <si>
    <t>Fracción másica CH4</t>
  </si>
  <si>
    <t>Medición directa</t>
  </si>
  <si>
    <t>las unidades de los graficos se encuentran en toneladas de CO2 equivalente</t>
  </si>
  <si>
    <t>Presión atmosférica (psia)</t>
  </si>
  <si>
    <t>IDET-OGI-001</t>
  </si>
  <si>
    <t>Optico</t>
  </si>
  <si>
    <t>NNNNNNN</t>
  </si>
  <si>
    <t>NNNNNN</t>
  </si>
  <si>
    <t>IDET-L-001</t>
  </si>
  <si>
    <t>IDET-OVA-001</t>
  </si>
  <si>
    <t>Laser</t>
  </si>
  <si>
    <t>Analizador de Vapor</t>
  </si>
  <si>
    <t>BCBD-001</t>
  </si>
  <si>
    <t>MAV-001</t>
  </si>
  <si>
    <t>ANA-001</t>
  </si>
  <si>
    <t>NNNNNNNNN</t>
  </si>
  <si>
    <t>NNNNNNNN</t>
  </si>
  <si>
    <t>P-CP-V-001</t>
  </si>
  <si>
    <t>L-P-CP-V-001</t>
  </si>
  <si>
    <t>P-CP-C-002</t>
  </si>
  <si>
    <t>P-LA-C-003</t>
  </si>
  <si>
    <t>P-LP-B-004</t>
  </si>
  <si>
    <t>L-P-CP-C-002</t>
  </si>
  <si>
    <t>L-P-LA-C-003</t>
  </si>
  <si>
    <t>L-P-LP-B-004</t>
  </si>
  <si>
    <t>F-S-VP-005</t>
  </si>
  <si>
    <t>F-S-VP-006</t>
  </si>
  <si>
    <t>F-S-C-007</t>
  </si>
  <si>
    <t>F-SP-I-008</t>
  </si>
  <si>
    <t>F-SP-I-009</t>
  </si>
  <si>
    <t>F-TC-V-010</t>
  </si>
  <si>
    <t>F-TC-V-011</t>
  </si>
  <si>
    <t>F-TC-V-012</t>
  </si>
  <si>
    <t>F-TC-V-013</t>
  </si>
  <si>
    <t>F-MP-B-014</t>
  </si>
  <si>
    <t>F-MP-B-015</t>
  </si>
  <si>
    <t>F-MP-I-016</t>
  </si>
  <si>
    <t>F-MP-M-017</t>
  </si>
  <si>
    <t>F-O-C-018</t>
  </si>
  <si>
    <t>F-O-C-019</t>
  </si>
  <si>
    <t>F-O-C-020</t>
  </si>
  <si>
    <t>F-PTG-V-021</t>
  </si>
  <si>
    <t>F-PTG-V-022</t>
  </si>
  <si>
    <t>F-PTG-VP-023</t>
  </si>
  <si>
    <t>F-PTG-I-024</t>
  </si>
  <si>
    <t>F-PTG-S-025</t>
  </si>
  <si>
    <t>F-PTG-M-026</t>
  </si>
  <si>
    <t>F-PTG-M-027</t>
  </si>
  <si>
    <t>L-F-S-VP-005</t>
  </si>
  <si>
    <t>L-F-S-VP-006</t>
  </si>
  <si>
    <t>L-F-S-C-007</t>
  </si>
  <si>
    <t>L-F-SP-I-008</t>
  </si>
  <si>
    <t>L-F-SP-I-009</t>
  </si>
  <si>
    <t>L-F-TC-V-010</t>
  </si>
  <si>
    <t>L-F-TC-V-011</t>
  </si>
  <si>
    <t>L-F-TC-V-012</t>
  </si>
  <si>
    <t>L-F-TC-V-013</t>
  </si>
  <si>
    <t>L-F-MP-B-014</t>
  </si>
  <si>
    <t>L-F-MP-B-015</t>
  </si>
  <si>
    <t>L-F-MP-I-016</t>
  </si>
  <si>
    <t>L-F-MP-M-017</t>
  </si>
  <si>
    <t>L-F-O-C-018</t>
  </si>
  <si>
    <t>L-F-O-C-019</t>
  </si>
  <si>
    <t>L-F-O-C-020</t>
  </si>
  <si>
    <t>L-F-PTG-V-021</t>
  </si>
  <si>
    <t>L-F-PTG-V-022</t>
  </si>
  <si>
    <t>L-F-PTG-VP-023</t>
  </si>
  <si>
    <t>L-F-PTG-I-024</t>
  </si>
  <si>
    <t>L-F-PTG-S-025</t>
  </si>
  <si>
    <t>L-F-PTG-M-026</t>
  </si>
  <si>
    <t>L-F-PTG-M-027</t>
  </si>
  <si>
    <t>ID-001</t>
  </si>
  <si>
    <t>ID-002</t>
  </si>
  <si>
    <t>ID-003</t>
  </si>
  <si>
    <t>T-001</t>
  </si>
  <si>
    <t>T-002</t>
  </si>
  <si>
    <t>T-003</t>
  </si>
  <si>
    <t>Tecnología TEA</t>
  </si>
  <si>
    <t>Frecuencia de funcionamiento</t>
  </si>
  <si>
    <t>Método de medición volumen</t>
  </si>
  <si>
    <t>Tipo de medidor</t>
  </si>
  <si>
    <t>Tea Alta</t>
  </si>
  <si>
    <t>Tea combinada</t>
  </si>
  <si>
    <t>Producción</t>
  </si>
  <si>
    <t>Continua</t>
  </si>
  <si>
    <t>Balance</t>
  </si>
  <si>
    <t>Coriolis</t>
  </si>
  <si>
    <t>Tea Baja</t>
  </si>
  <si>
    <t>Tea asistida por aire</t>
  </si>
  <si>
    <t>Gas Planta</t>
  </si>
  <si>
    <t xml:space="preserve">Intermitente </t>
  </si>
  <si>
    <t>Daniel's</t>
  </si>
  <si>
    <t>Tea asistida por vapor</t>
  </si>
  <si>
    <t>Dispersión Térmica</t>
  </si>
  <si>
    <t>Tea móvil- Temporal</t>
  </si>
  <si>
    <t>Placa de Orificio</t>
  </si>
  <si>
    <t>Ultrasónico</t>
  </si>
  <si>
    <t>Vortex</t>
  </si>
  <si>
    <t>Medidor de flujo de Inserción de punto único</t>
  </si>
  <si>
    <t>M-001</t>
  </si>
  <si>
    <t>Volumen promedio de gas quemado por la tea en una hora (scf/h)</t>
  </si>
  <si>
    <t>P-001</t>
  </si>
  <si>
    <t>P-002</t>
  </si>
  <si>
    <t>P-003</t>
  </si>
  <si>
    <t>P-004</t>
  </si>
  <si>
    <t>P-005</t>
  </si>
  <si>
    <t>P-006</t>
  </si>
  <si>
    <t>P-007</t>
  </si>
  <si>
    <t>TA-001</t>
  </si>
  <si>
    <t>TP-002</t>
  </si>
  <si>
    <t>P-0004</t>
  </si>
  <si>
    <t>P-0005</t>
  </si>
  <si>
    <t>I-001</t>
  </si>
  <si>
    <t>I-003</t>
  </si>
  <si>
    <t>I-005</t>
  </si>
  <si>
    <t xml:space="preserve">Estimado numero de actuaciones en el mes. </t>
  </si>
  <si>
    <t>I-002</t>
  </si>
  <si>
    <t>Horas al mes del controlador en servicio</t>
  </si>
  <si>
    <t>B-001</t>
  </si>
  <si>
    <t>Presion de salida de la bomba (psig)</t>
  </si>
  <si>
    <t>C-001</t>
  </si>
  <si>
    <t>C-002</t>
  </si>
  <si>
    <t xml:space="preserve">Horas de funcionamiento al mes (h/mes) </t>
  </si>
  <si>
    <t>Numero de eventos al mes</t>
  </si>
  <si>
    <t>Línea de flujo</t>
  </si>
  <si>
    <t>Presion del equipo (atm)</t>
  </si>
  <si>
    <t>Línea de Flujo</t>
  </si>
  <si>
    <t>GLI-001</t>
  </si>
  <si>
    <t>KIM-001</t>
  </si>
  <si>
    <t>AZ-001</t>
  </si>
  <si>
    <t>TEA-001</t>
  </si>
  <si>
    <t>CC-001</t>
  </si>
  <si>
    <t>CI-001</t>
  </si>
  <si>
    <t>Estimado numero de actuaciones en el mes</t>
  </si>
  <si>
    <t>BO_001</t>
  </si>
  <si>
    <t>CR-001</t>
  </si>
  <si>
    <t>CCEN-001</t>
  </si>
  <si>
    <t>SEPG-001</t>
  </si>
  <si>
    <t>BKR-001</t>
  </si>
  <si>
    <t>Amina</t>
  </si>
  <si>
    <t>Contacto Glicol</t>
  </si>
  <si>
    <t>Glicol</t>
  </si>
  <si>
    <t>PROYECTO GEF CBIT “Transparencia Climática Colombia”-IDEAM- Fundación Natura- PNUD: Laura Aranguren</t>
  </si>
  <si>
    <t>Bogotá DC, Colombia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</si>
</sst>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_-"/>
    <numFmt numFmtId="165" formatCode="0.000"/>
    <numFmt numFmtId="166" formatCode="0.00000000"/>
    <numFmt numFmtId="167" formatCode="0.000000"/>
    <numFmt numFmtId="168" formatCode="0.00000"/>
    <numFmt numFmtId="169" formatCode="0.0000"/>
    <numFmt numFmtId="170" formatCode="0.000000000000"/>
    <numFmt numFmtId="171" formatCode="0.0000000000000"/>
    <numFmt numFmtId="172" formatCode="d\-m\-yyyy;@"/>
    <numFmt numFmtId="173" formatCode="0.0000000"/>
    <numFmt numFmtId="174" formatCode="0.0"/>
    <numFmt numFmtId="175" formatCode="0.00000E+00"/>
    <numFmt numFmtId="176" formatCode="0E+0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26"/>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i/>
      <sz val="11"/>
      <color theme="1"/>
      <name val="Calibri"/>
      <family val="2"/>
      <scheme val="minor"/>
    </font>
    <font>
      <sz val="8"/>
      <color theme="1"/>
      <name val="Calibri"/>
      <family val="2"/>
      <scheme val="minor"/>
    </font>
    <font>
      <b/>
      <i/>
      <sz val="11"/>
      <color theme="1"/>
      <name val="Calibri"/>
      <family val="2"/>
      <scheme val="minor"/>
    </font>
    <font>
      <sz val="11"/>
      <color theme="1"/>
      <name val="Arial"/>
      <family val="2"/>
    </font>
    <font>
      <vertAlign val="subscript"/>
      <sz val="11"/>
      <color theme="1"/>
      <name val="Calibri"/>
      <family val="2"/>
      <scheme val="minor"/>
    </font>
    <font>
      <sz val="11"/>
      <color theme="1"/>
      <name val="Times New Roman"/>
      <family val="1"/>
    </font>
    <font>
      <sz val="9"/>
      <color theme="1"/>
      <name val="Times New Roman"/>
      <family val="1"/>
    </font>
    <font>
      <sz val="9"/>
      <color theme="1"/>
      <name val="Calibri"/>
      <family val="2"/>
      <scheme val="minor"/>
    </font>
    <font>
      <sz val="11"/>
      <color theme="1"/>
      <name val="Symbol"/>
      <family val="1"/>
      <charset val="2"/>
    </font>
    <font>
      <sz val="7"/>
      <color theme="1"/>
      <name val="Times New Roman"/>
      <family val="1"/>
    </font>
    <font>
      <vertAlign val="superscript"/>
      <sz val="9"/>
      <color theme="1"/>
      <name val="Calibri"/>
      <family val="2"/>
      <scheme val="minor"/>
    </font>
    <font>
      <vertAlign val="subscript"/>
      <sz val="9"/>
      <color theme="1"/>
      <name val="Calibri"/>
      <family val="2"/>
      <scheme val="minor"/>
    </font>
    <font>
      <vertAlign val="superscript"/>
      <sz val="11"/>
      <color theme="1"/>
      <name val="Calibri"/>
      <family val="2"/>
      <scheme val="minor"/>
    </font>
    <font>
      <sz val="9"/>
      <color indexed="81"/>
      <name val="Tahoma"/>
      <charset val="1"/>
    </font>
    <font>
      <b/>
      <sz val="9"/>
      <color indexed="81"/>
      <name val="Tahoma"/>
      <charset val="1"/>
    </font>
    <font>
      <b/>
      <sz val="8"/>
      <color theme="1"/>
      <name val="Arial"/>
      <family val="2"/>
    </font>
    <font>
      <sz val="8"/>
      <color theme="1"/>
      <name val="Arial"/>
      <family val="2"/>
    </font>
    <font>
      <sz val="9"/>
      <color indexed="81"/>
      <name val="Tahoma"/>
      <family val="2"/>
    </font>
    <font>
      <b/>
      <sz val="9"/>
      <color indexed="81"/>
      <name val="Tahoma"/>
      <family val="2"/>
    </font>
    <font>
      <sz val="8"/>
      <name val="Arial"/>
      <family val="2"/>
    </font>
    <font>
      <b/>
      <sz val="10"/>
      <name val="Arial"/>
      <family val="2"/>
    </font>
    <font>
      <sz val="9"/>
      <color theme="1"/>
      <name val="Arial"/>
      <family val="2"/>
    </font>
    <font>
      <sz val="10"/>
      <color theme="1"/>
      <name val="Calibri"/>
      <family val="2"/>
      <scheme val="minor"/>
    </font>
    <font>
      <b/>
      <sz val="11"/>
      <color rgb="FF000000"/>
      <name val="Calibri"/>
      <family val="2"/>
      <scheme val="minor"/>
    </font>
    <font>
      <b/>
      <sz val="10"/>
      <color theme="1"/>
      <name val="Arial"/>
      <family val="2"/>
    </font>
    <font>
      <b/>
      <sz val="8"/>
      <name val="Arial"/>
      <family val="2"/>
    </font>
    <font>
      <sz val="11"/>
      <color theme="1"/>
      <name val="Calibri"/>
      <family val="2"/>
    </font>
    <font>
      <b/>
      <sz val="11"/>
      <color theme="1"/>
      <name val="Arial"/>
      <family val="2"/>
    </font>
    <font>
      <i/>
      <u/>
      <sz val="11"/>
      <color theme="1"/>
      <name val="Calibri"/>
      <family val="2"/>
      <scheme val="minor"/>
    </font>
    <font>
      <sz val="8"/>
      <name val="Calibri"/>
      <family val="2"/>
      <scheme val="minor"/>
    </font>
    <font>
      <b/>
      <sz val="20"/>
      <color theme="1"/>
      <name val="Calibri"/>
      <family val="2"/>
      <scheme val="minor"/>
    </font>
    <font>
      <sz val="6"/>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E699"/>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tint="-9.9978637043366805E-2"/>
        <bgColor indexed="64"/>
      </patternFill>
    </fill>
  </fills>
  <borders count="5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bottom style="thin">
        <color auto="1"/>
      </bottom>
      <diagonal/>
    </border>
    <border>
      <left style="medium">
        <color indexed="64"/>
      </left>
      <right style="thin">
        <color rgb="FF000000"/>
      </right>
      <top/>
      <bottom style="thin">
        <color rgb="FF000000"/>
      </bottom>
      <diagonal/>
    </border>
    <border>
      <left style="thin">
        <color rgb="FF000000"/>
      </left>
      <right style="thin">
        <color rgb="FF000000"/>
      </right>
      <top style="thin">
        <color auto="1"/>
      </top>
      <bottom/>
      <diagonal/>
    </border>
    <border>
      <left style="thin">
        <color rgb="FF000000"/>
      </left>
      <right style="thin">
        <color rgb="FF000000"/>
      </right>
      <top/>
      <bottom style="thin">
        <color rgb="FF000000"/>
      </bottom>
      <diagonal/>
    </border>
    <border>
      <left style="thin">
        <color rgb="FF000000"/>
      </left>
      <right/>
      <top style="thin">
        <color auto="1"/>
      </top>
      <bottom/>
      <diagonal/>
    </border>
    <border>
      <left/>
      <right style="thin">
        <color rgb="FF000000"/>
      </right>
      <top style="thin">
        <color auto="1"/>
      </top>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rgb="FF000000"/>
      </left>
      <right style="medium">
        <color indexed="64"/>
      </right>
      <top style="thin">
        <color auto="1"/>
      </top>
      <bottom/>
      <diagonal/>
    </border>
    <border>
      <left style="thin">
        <color rgb="FF000000"/>
      </left>
      <right style="medium">
        <color indexed="64"/>
      </right>
      <top/>
      <bottom/>
      <diagonal/>
    </border>
    <border>
      <left style="medium">
        <color indexed="64"/>
      </left>
      <right/>
      <top style="thin">
        <color auto="1"/>
      </top>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thin">
        <color auto="1"/>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thin">
        <color auto="1"/>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indexed="64"/>
      </right>
      <top/>
      <bottom style="thin">
        <color rgb="FF000000"/>
      </bottom>
      <diagonal/>
    </border>
    <border>
      <left style="medium">
        <color indexed="64"/>
      </left>
      <right/>
      <top style="thin">
        <color auto="1"/>
      </top>
      <bottom style="thin">
        <color rgb="FF000000"/>
      </bottom>
      <diagonal/>
    </border>
    <border>
      <left style="thin">
        <color rgb="FF000000"/>
      </left>
      <right/>
      <top/>
      <bottom style="thin">
        <color rgb="FF000000"/>
      </bottom>
      <diagonal/>
    </border>
    <border>
      <left style="thin">
        <color auto="1"/>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style="medium">
        <color indexed="64"/>
      </left>
      <right/>
      <top/>
      <bottom/>
      <diagonal/>
    </border>
    <border>
      <left style="medium">
        <color indexed="64"/>
      </left>
      <right/>
      <top style="thin">
        <color auto="1"/>
      </top>
      <bottom style="thin">
        <color auto="1"/>
      </bottom>
      <diagonal/>
    </border>
  </borders>
  <cellStyleXfs count="5">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1" fillId="0" borderId="0"/>
    <xf numFmtId="164" fontId="1" fillId="0" borderId="0" applyFont="0" applyFill="0" applyBorder="0" applyAlignment="0" applyProtection="0"/>
  </cellStyleXfs>
  <cellXfs count="495">
    <xf numFmtId="0" fontId="0" fillId="0" borderId="0" xfId="0"/>
    <xf numFmtId="0" fontId="0" fillId="2" borderId="0" xfId="0" applyFill="1"/>
    <xf numFmtId="0" fontId="2" fillId="2" borderId="0" xfId="0" applyFont="1" applyFill="1"/>
    <xf numFmtId="0" fontId="5" fillId="2" borderId="0" xfId="0" applyFont="1" applyFill="1"/>
    <xf numFmtId="0" fontId="0" fillId="2" borderId="0" xfId="0" applyFill="1" applyAlignment="1">
      <alignment horizontal="left" vertical="center" wrapText="1"/>
    </xf>
    <xf numFmtId="0" fontId="0" fillId="2" borderId="0" xfId="0" applyFill="1" applyAlignment="1">
      <alignment horizontal="left" vertical="top" wrapText="1"/>
    </xf>
    <xf numFmtId="0" fontId="4" fillId="2" borderId="0" xfId="2" applyFill="1"/>
    <xf numFmtId="0" fontId="2" fillId="3" borderId="0" xfId="0" applyFont="1" applyFill="1"/>
    <xf numFmtId="0" fontId="0" fillId="3" borderId="0" xfId="0" applyFill="1"/>
    <xf numFmtId="0" fontId="0" fillId="2" borderId="2" xfId="0" applyFill="1" applyBorder="1" applyAlignment="1">
      <alignment horizontal="center"/>
    </xf>
    <xf numFmtId="0" fontId="6" fillId="2" borderId="0" xfId="0" applyFont="1" applyFill="1"/>
    <xf numFmtId="0" fontId="0" fillId="2" borderId="0" xfId="0" applyFill="1" applyAlignment="1">
      <alignment vertical="top" wrapText="1"/>
    </xf>
    <xf numFmtId="0" fontId="7" fillId="2" borderId="0" xfId="0" applyFont="1" applyFill="1"/>
    <xf numFmtId="0" fontId="0" fillId="2" borderId="0" xfId="0" applyFill="1" applyAlignment="1">
      <alignment horizontal="left" vertical="top"/>
    </xf>
    <xf numFmtId="0" fontId="0" fillId="4" borderId="4" xfId="0" applyFill="1" applyBorder="1"/>
    <xf numFmtId="0" fontId="0" fillId="2" borderId="4" xfId="0" applyFill="1" applyBorder="1"/>
    <xf numFmtId="0" fontId="2" fillId="2" borderId="4" xfId="0" applyFont="1" applyFill="1" applyBorder="1" applyAlignment="1">
      <alignment horizontal="center"/>
    </xf>
    <xf numFmtId="0" fontId="2" fillId="2" borderId="0" xfId="0" applyFont="1" applyFill="1" applyAlignment="1">
      <alignment horizontal="center"/>
    </xf>
    <xf numFmtId="0" fontId="2" fillId="2" borderId="4" xfId="0" applyFont="1" applyFill="1" applyBorder="1"/>
    <xf numFmtId="0" fontId="0" fillId="4" borderId="4" xfId="0" applyFill="1" applyBorder="1" applyAlignment="1">
      <alignment horizontal="center"/>
    </xf>
    <xf numFmtId="0" fontId="0" fillId="2" borderId="4" xfId="0" applyFill="1" applyBorder="1" applyAlignment="1">
      <alignment horizontal="center"/>
    </xf>
    <xf numFmtId="0" fontId="9" fillId="2" borderId="0" xfId="0" applyFont="1" applyFill="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0" fillId="2" borderId="11" xfId="0" applyFill="1" applyBorder="1"/>
    <xf numFmtId="0" fontId="0" fillId="2" borderId="12" xfId="0" applyFill="1" applyBorder="1"/>
    <xf numFmtId="0" fontId="0" fillId="2" borderId="8" xfId="0" applyFill="1" applyBorder="1" applyAlignment="1">
      <alignment vertical="top"/>
    </xf>
    <xf numFmtId="0" fontId="0" fillId="2" borderId="0" xfId="0" applyFill="1" applyAlignment="1">
      <alignment vertical="top"/>
    </xf>
    <xf numFmtId="0" fontId="0" fillId="2" borderId="4" xfId="0" applyFill="1" applyBorder="1" applyAlignment="1">
      <alignment horizontal="center" vertical="top" wrapText="1"/>
    </xf>
    <xf numFmtId="0" fontId="2" fillId="2" borderId="4" xfId="0" applyFont="1" applyFill="1" applyBorder="1" applyAlignment="1">
      <alignment horizontal="center" vertical="top" wrapText="1"/>
    </xf>
    <xf numFmtId="0" fontId="0" fillId="2" borderId="0" xfId="0" applyFill="1" applyAlignment="1">
      <alignment horizontal="center"/>
    </xf>
    <xf numFmtId="0" fontId="4" fillId="2" borderId="0" xfId="2" applyFill="1" applyBorder="1"/>
    <xf numFmtId="0" fontId="8" fillId="2" borderId="0" xfId="0" applyFont="1" applyFill="1"/>
    <xf numFmtId="0" fontId="0" fillId="2" borderId="0" xfId="0" applyFill="1" applyAlignment="1">
      <alignment wrapText="1"/>
    </xf>
    <xf numFmtId="0" fontId="2" fillId="0" borderId="4" xfId="0" applyFont="1" applyBorder="1"/>
    <xf numFmtId="0" fontId="2" fillId="2" borderId="1" xfId="0" applyFont="1" applyFill="1" applyBorder="1"/>
    <xf numFmtId="0" fontId="0" fillId="0" borderId="4" xfId="0" applyBorder="1" applyAlignment="1">
      <alignment horizontal="center"/>
    </xf>
    <xf numFmtId="0" fontId="2" fillId="0" borderId="0" xfId="0" applyFont="1"/>
    <xf numFmtId="0" fontId="10" fillId="2" borderId="0" xfId="0" applyFont="1" applyFill="1"/>
    <xf numFmtId="165" fontId="0" fillId="2" borderId="4" xfId="0" applyNumberFormat="1" applyFill="1" applyBorder="1" applyAlignment="1">
      <alignment horizontal="center"/>
    </xf>
    <xf numFmtId="169" fontId="0" fillId="2" borderId="4" xfId="0" applyNumberFormat="1" applyFill="1" applyBorder="1" applyAlignment="1">
      <alignment horizontal="center"/>
    </xf>
    <xf numFmtId="169" fontId="0" fillId="2" borderId="0" xfId="0" applyNumberFormat="1" applyFill="1"/>
    <xf numFmtId="171" fontId="0" fillId="2" borderId="0" xfId="0" applyNumberFormat="1" applyFill="1"/>
    <xf numFmtId="0" fontId="2" fillId="2" borderId="5" xfId="0" applyFont="1" applyFill="1" applyBorder="1" applyAlignment="1">
      <alignment horizontal="center"/>
    </xf>
    <xf numFmtId="0" fontId="0" fillId="2" borderId="8" xfId="0" applyFill="1" applyBorder="1" applyAlignment="1">
      <alignment horizontal="left" vertical="top" wrapText="1"/>
    </xf>
    <xf numFmtId="0" fontId="0" fillId="2" borderId="8" xfId="0" applyFill="1" applyBorder="1" applyAlignment="1">
      <alignment vertical="top" wrapText="1"/>
    </xf>
    <xf numFmtId="0" fontId="0" fillId="2" borderId="9" xfId="0" applyFill="1" applyBorder="1" applyAlignment="1">
      <alignment horizontal="left" vertical="top" wrapText="1"/>
    </xf>
    <xf numFmtId="0" fontId="0" fillId="2" borderId="9" xfId="0" applyFill="1" applyBorder="1" applyAlignment="1">
      <alignment vertical="top" wrapText="1"/>
    </xf>
    <xf numFmtId="0" fontId="0" fillId="0" borderId="4" xfId="0" applyBorder="1"/>
    <xf numFmtId="0" fontId="12" fillId="2" borderId="0" xfId="0" applyFont="1" applyFill="1"/>
    <xf numFmtId="0" fontId="2" fillId="2" borderId="8" xfId="0" applyFont="1" applyFill="1" applyBorder="1"/>
    <xf numFmtId="11" fontId="0" fillId="2" borderId="0" xfId="0" applyNumberFormat="1" applyFill="1" applyAlignment="1">
      <alignment horizontal="right"/>
    </xf>
    <xf numFmtId="0" fontId="0" fillId="0" borderId="4" xfId="0" applyBorder="1" applyAlignment="1">
      <alignment vertical="center"/>
    </xf>
    <xf numFmtId="0" fontId="0" fillId="3" borderId="4" xfId="0" applyFill="1" applyBorder="1"/>
    <xf numFmtId="0" fontId="2" fillId="3" borderId="4" xfId="0" applyFont="1" applyFill="1" applyBorder="1" applyAlignment="1">
      <alignment horizontal="center"/>
    </xf>
    <xf numFmtId="0" fontId="13" fillId="2" borderId="0" xfId="0" applyFont="1" applyFill="1" applyAlignment="1">
      <alignment vertical="top" wrapText="1"/>
    </xf>
    <xf numFmtId="0" fontId="2" fillId="2" borderId="6" xfId="0" applyFont="1" applyFill="1" applyBorder="1" applyAlignment="1">
      <alignment horizontal="center"/>
    </xf>
    <xf numFmtId="0" fontId="2" fillId="2" borderId="7" xfId="0" applyFont="1" applyFill="1" applyBorder="1" applyAlignment="1">
      <alignment horizontal="center"/>
    </xf>
    <xf numFmtId="0" fontId="13" fillId="2" borderId="8" xfId="0" applyFont="1" applyFill="1" applyBorder="1" applyAlignment="1">
      <alignment vertical="top" wrapText="1"/>
    </xf>
    <xf numFmtId="0" fontId="13" fillId="2" borderId="9" xfId="0" applyFont="1" applyFill="1" applyBorder="1" applyAlignment="1">
      <alignment vertical="top" wrapText="1"/>
    </xf>
    <xf numFmtId="0" fontId="0" fillId="2" borderId="8" xfId="0" applyFill="1" applyBorder="1" applyAlignment="1">
      <alignment horizontal="justify" vertical="center"/>
    </xf>
    <xf numFmtId="0" fontId="16" fillId="2" borderId="8" xfId="0" applyFont="1" applyFill="1" applyBorder="1" applyAlignment="1">
      <alignment vertical="top" wrapText="1"/>
    </xf>
    <xf numFmtId="0" fontId="17" fillId="2" borderId="0" xfId="0" applyFont="1" applyFill="1" applyAlignment="1">
      <alignment vertical="center"/>
    </xf>
    <xf numFmtId="0" fontId="17" fillId="2" borderId="9" xfId="0" applyFont="1" applyFill="1" applyBorder="1" applyAlignment="1">
      <alignment vertical="center"/>
    </xf>
    <xf numFmtId="0" fontId="16" fillId="2" borderId="0" xfId="0" applyFont="1" applyFill="1" applyAlignment="1">
      <alignment vertical="center" wrapText="1"/>
    </xf>
    <xf numFmtId="0" fontId="17" fillId="2" borderId="0" xfId="0" applyFont="1" applyFill="1" applyAlignment="1">
      <alignment vertical="center" wrapText="1"/>
    </xf>
    <xf numFmtId="0" fontId="0" fillId="2" borderId="0" xfId="0" applyFill="1" applyAlignment="1">
      <alignment horizontal="center" vertical="center"/>
    </xf>
    <xf numFmtId="0" fontId="15" fillId="2" borderId="8" xfId="0" applyFont="1" applyFill="1" applyBorder="1" applyAlignment="1">
      <alignment vertical="top" wrapText="1"/>
    </xf>
    <xf numFmtId="0" fontId="0" fillId="2" borderId="0" xfId="0" applyFill="1" applyAlignment="1">
      <alignment horizontal="left" vertical="center"/>
    </xf>
    <xf numFmtId="0" fontId="0" fillId="2" borderId="8" xfId="0" applyFill="1" applyBorder="1" applyAlignment="1">
      <alignment horizontal="left" vertical="center"/>
    </xf>
    <xf numFmtId="0" fontId="0" fillId="2" borderId="8" xfId="0" applyFill="1" applyBorder="1" applyAlignment="1">
      <alignment vertical="center"/>
    </xf>
    <xf numFmtId="0" fontId="18" fillId="2" borderId="0" xfId="0" applyFont="1" applyFill="1" applyAlignment="1">
      <alignment horizontal="left" vertical="center"/>
    </xf>
    <xf numFmtId="0" fontId="11" fillId="0" borderId="2" xfId="0" applyFont="1" applyBorder="1"/>
    <xf numFmtId="0" fontId="2" fillId="0" borderId="4" xfId="0" applyFont="1" applyBorder="1" applyAlignment="1">
      <alignment horizontal="center" vertical="center"/>
    </xf>
    <xf numFmtId="0" fontId="0" fillId="6" borderId="4" xfId="0" applyFill="1" applyBorder="1" applyAlignment="1">
      <alignment horizontal="center"/>
    </xf>
    <xf numFmtId="0" fontId="2" fillId="2" borderId="8" xfId="0" applyFont="1" applyFill="1" applyBorder="1" applyAlignment="1">
      <alignment vertical="top" wrapText="1"/>
    </xf>
    <xf numFmtId="0" fontId="2" fillId="2" borderId="8" xfId="0" applyFont="1" applyFill="1" applyBorder="1" applyAlignment="1">
      <alignment horizontal="center"/>
    </xf>
    <xf numFmtId="0" fontId="2" fillId="2" borderId="9" xfId="0" applyFont="1" applyFill="1" applyBorder="1" applyAlignment="1">
      <alignment horizontal="center"/>
    </xf>
    <xf numFmtId="0" fontId="10" fillId="2" borderId="0" xfId="0" applyFont="1" applyFill="1" applyAlignment="1">
      <alignment horizontal="left" vertical="top"/>
    </xf>
    <xf numFmtId="0" fontId="0" fillId="7" borderId="0" xfId="0" applyFill="1"/>
    <xf numFmtId="0" fontId="2" fillId="7" borderId="0" xfId="0" applyFont="1" applyFill="1"/>
    <xf numFmtId="0" fontId="2" fillId="2" borderId="4" xfId="0" applyFont="1" applyFill="1" applyBorder="1" applyAlignment="1">
      <alignment horizontal="center" vertical="center" wrapText="1"/>
    </xf>
    <xf numFmtId="0" fontId="2" fillId="2" borderId="4" xfId="0" applyFont="1" applyFill="1" applyBorder="1" applyAlignment="1">
      <alignment horizontal="center" vertical="center"/>
    </xf>
    <xf numFmtId="0" fontId="2" fillId="8"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7" borderId="4" xfId="0" applyFont="1" applyFill="1" applyBorder="1"/>
    <xf numFmtId="3" fontId="0" fillId="7" borderId="0" xfId="0" applyNumberFormat="1" applyFill="1"/>
    <xf numFmtId="0" fontId="0" fillId="8" borderId="4" xfId="0" applyFill="1" applyBorder="1"/>
    <xf numFmtId="0" fontId="0" fillId="9" borderId="4" xfId="0" applyFill="1" applyBorder="1"/>
    <xf numFmtId="0" fontId="0" fillId="7" borderId="4" xfId="0" applyFill="1" applyBorder="1"/>
    <xf numFmtId="167" fontId="0" fillId="7" borderId="4" xfId="0" applyNumberFormat="1" applyFill="1" applyBorder="1"/>
    <xf numFmtId="0" fontId="2" fillId="2" borderId="0" xfId="0" applyFont="1" applyFill="1" applyAlignment="1">
      <alignment horizontal="left" vertical="top"/>
    </xf>
    <xf numFmtId="0" fontId="0" fillId="10" borderId="4" xfId="0" applyFill="1" applyBorder="1" applyAlignment="1">
      <alignment horizontal="center" vertical="center" wrapText="1"/>
    </xf>
    <xf numFmtId="0" fontId="0" fillId="3" borderId="4" xfId="0" applyFill="1" applyBorder="1" applyAlignment="1">
      <alignment horizontal="center" vertical="center" wrapText="1"/>
    </xf>
    <xf numFmtId="0" fontId="2" fillId="7" borderId="4" xfId="0" applyFont="1" applyFill="1" applyBorder="1" applyAlignment="1">
      <alignment horizontal="center" wrapText="1"/>
    </xf>
    <xf numFmtId="0" fontId="0" fillId="10" borderId="4" xfId="0" applyFill="1" applyBorder="1"/>
    <xf numFmtId="0" fontId="2" fillId="10" borderId="1" xfId="0" applyFont="1" applyFill="1" applyBorder="1" applyAlignment="1">
      <alignment horizontal="center" vertical="center" wrapText="1"/>
    </xf>
    <xf numFmtId="0" fontId="2" fillId="7" borderId="4" xfId="0" applyFont="1" applyFill="1" applyBorder="1" applyAlignment="1">
      <alignment wrapText="1"/>
    </xf>
    <xf numFmtId="0" fontId="2" fillId="7" borderId="4" xfId="0" applyFont="1" applyFill="1" applyBorder="1" applyAlignment="1">
      <alignment horizontal="center" vertical="center" wrapText="1"/>
    </xf>
    <xf numFmtId="0" fontId="7" fillId="2" borderId="8" xfId="0" applyFont="1" applyFill="1" applyBorder="1"/>
    <xf numFmtId="0" fontId="0" fillId="2" borderId="11" xfId="0" applyFill="1" applyBorder="1" applyAlignment="1">
      <alignment horizontal="left" vertical="top"/>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10" fillId="2" borderId="8" xfId="0" applyFont="1" applyFill="1" applyBorder="1" applyAlignment="1">
      <alignment horizontal="left" vertical="top"/>
    </xf>
    <xf numFmtId="0" fontId="10" fillId="2" borderId="8" xfId="0" applyFont="1" applyFill="1" applyBorder="1"/>
    <xf numFmtId="0" fontId="0" fillId="2" borderId="10" xfId="0" applyFill="1" applyBorder="1" applyAlignment="1">
      <alignment horizontal="left" vertical="top" wrapText="1"/>
    </xf>
    <xf numFmtId="9" fontId="0" fillId="2" borderId="4" xfId="1" applyFont="1" applyFill="1" applyBorder="1"/>
    <xf numFmtId="0" fontId="2" fillId="2" borderId="4" xfId="0" applyFont="1" applyFill="1" applyBorder="1" applyAlignment="1">
      <alignment vertical="center" wrapText="1"/>
    </xf>
    <xf numFmtId="0" fontId="2" fillId="8" borderId="4" xfId="0" applyFont="1" applyFill="1" applyBorder="1" applyAlignment="1">
      <alignment horizontal="center" vertical="top" wrapText="1"/>
    </xf>
    <xf numFmtId="0" fontId="2" fillId="4" borderId="4" xfId="0" applyFont="1" applyFill="1" applyBorder="1" applyAlignment="1">
      <alignment horizontal="center"/>
    </xf>
    <xf numFmtId="9" fontId="0" fillId="2" borderId="4" xfId="1" applyFont="1" applyFill="1" applyBorder="1" applyAlignment="1">
      <alignment horizontal="center"/>
    </xf>
    <xf numFmtId="0" fontId="2" fillId="2" borderId="0" xfId="0" applyFont="1" applyFill="1" applyAlignment="1">
      <alignment horizontal="center" vertical="center" wrapText="1"/>
    </xf>
    <xf numFmtId="0" fontId="0" fillId="8" borderId="4" xfId="0" applyFill="1" applyBorder="1" applyAlignment="1">
      <alignment horizontal="center"/>
    </xf>
    <xf numFmtId="0" fontId="0" fillId="9" borderId="4" xfId="0" applyFill="1" applyBorder="1" applyAlignment="1">
      <alignment horizontal="center"/>
    </xf>
    <xf numFmtId="0" fontId="2" fillId="9" borderId="1" xfId="0" applyFont="1" applyFill="1" applyBorder="1" applyAlignment="1">
      <alignment horizontal="center" vertical="center" wrapText="1"/>
    </xf>
    <xf numFmtId="0" fontId="0" fillId="9" borderId="1" xfId="0" applyFill="1" applyBorder="1" applyAlignment="1">
      <alignment horizontal="center"/>
    </xf>
    <xf numFmtId="0" fontId="0" fillId="9" borderId="1" xfId="0" applyFill="1" applyBorder="1"/>
    <xf numFmtId="0" fontId="0" fillId="6" borderId="4" xfId="0" applyFill="1" applyBorder="1"/>
    <xf numFmtId="0" fontId="2" fillId="2" borderId="8" xfId="0" applyFont="1" applyFill="1" applyBorder="1" applyAlignment="1">
      <alignment horizontal="left" vertical="top"/>
    </xf>
    <xf numFmtId="0" fontId="10" fillId="2" borderId="10" xfId="0" applyFont="1" applyFill="1" applyBorder="1"/>
    <xf numFmtId="9" fontId="0" fillId="0" borderId="4" xfId="1" applyFont="1" applyBorder="1"/>
    <xf numFmtId="9" fontId="0" fillId="2" borderId="0" xfId="1" applyFont="1" applyFill="1"/>
    <xf numFmtId="0" fontId="2" fillId="4" borderId="4" xfId="0" applyFont="1" applyFill="1" applyBorder="1" applyAlignment="1">
      <alignment horizontal="center" vertical="top" wrapText="1"/>
    </xf>
    <xf numFmtId="0" fontId="2" fillId="11" borderId="4" xfId="0" applyFont="1" applyFill="1" applyBorder="1" applyAlignment="1">
      <alignment horizontal="center"/>
    </xf>
    <xf numFmtId="0" fontId="0" fillId="6" borderId="0" xfId="0" applyFill="1"/>
    <xf numFmtId="0" fontId="0" fillId="11" borderId="4" xfId="0" applyFill="1" applyBorder="1" applyAlignment="1">
      <alignment horizontal="center"/>
    </xf>
    <xf numFmtId="172" fontId="0" fillId="2" borderId="4" xfId="0" applyNumberFormat="1" applyFill="1" applyBorder="1"/>
    <xf numFmtId="0" fontId="2" fillId="10" borderId="7"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2" borderId="4" xfId="0" applyFont="1" applyFill="1" applyBorder="1" applyAlignment="1">
      <alignment vertical="center"/>
    </xf>
    <xf numFmtId="0" fontId="2" fillId="8" borderId="1" xfId="0" applyFont="1" applyFill="1" applyBorder="1" applyAlignment="1">
      <alignment horizontal="center"/>
    </xf>
    <xf numFmtId="0" fontId="2" fillId="8" borderId="2" xfId="0" applyFont="1" applyFill="1" applyBorder="1" applyAlignment="1">
      <alignment horizontal="center"/>
    </xf>
    <xf numFmtId="0" fontId="2" fillId="7" borderId="4" xfId="0" applyFont="1" applyFill="1" applyBorder="1" applyAlignment="1">
      <alignment horizontal="center" vertical="center"/>
    </xf>
    <xf numFmtId="0" fontId="2" fillId="8" borderId="4" xfId="0" applyFont="1" applyFill="1" applyBorder="1" applyAlignment="1">
      <alignment horizontal="center"/>
    </xf>
    <xf numFmtId="0" fontId="0" fillId="10" borderId="4" xfId="0" applyFill="1" applyBorder="1" applyAlignment="1">
      <alignment horizontal="center"/>
    </xf>
    <xf numFmtId="0" fontId="0" fillId="7" borderId="0" xfId="0" applyFill="1" applyAlignment="1">
      <alignment horizontal="center"/>
    </xf>
    <xf numFmtId="166" fontId="0" fillId="7" borderId="4" xfId="0" applyNumberFormat="1" applyFill="1" applyBorder="1"/>
    <xf numFmtId="0" fontId="0" fillId="9" borderId="4" xfId="0" applyFill="1" applyBorder="1" applyAlignment="1">
      <alignment horizontal="center" vertical="center" wrapText="1"/>
    </xf>
    <xf numFmtId="0" fontId="0" fillId="7" borderId="4" xfId="0" applyFill="1" applyBorder="1" applyAlignment="1">
      <alignment horizontal="center"/>
    </xf>
    <xf numFmtId="166" fontId="0" fillId="7" borderId="4" xfId="0" applyNumberFormat="1" applyFill="1" applyBorder="1" applyAlignment="1">
      <alignment horizontal="center"/>
    </xf>
    <xf numFmtId="0" fontId="2" fillId="8" borderId="13" xfId="0" applyFont="1" applyFill="1" applyBorder="1" applyAlignment="1">
      <alignment horizontal="center"/>
    </xf>
    <xf numFmtId="0" fontId="2" fillId="7" borderId="4" xfId="0" applyFont="1" applyFill="1" applyBorder="1" applyAlignment="1">
      <alignment horizontal="center"/>
    </xf>
    <xf numFmtId="167" fontId="0" fillId="7" borderId="4" xfId="0" applyNumberFormat="1" applyFill="1" applyBorder="1" applyAlignment="1">
      <alignment horizontal="center"/>
    </xf>
    <xf numFmtId="168" fontId="0" fillId="7" borderId="4" xfId="0" applyNumberFormat="1" applyFill="1" applyBorder="1" applyAlignment="1">
      <alignment horizontal="center"/>
    </xf>
    <xf numFmtId="170" fontId="0" fillId="7" borderId="4" xfId="0" applyNumberFormat="1" applyFill="1" applyBorder="1" applyAlignment="1">
      <alignment horizontal="center"/>
    </xf>
    <xf numFmtId="0" fontId="2" fillId="0" borderId="4" xfId="0" applyFont="1" applyBorder="1" applyAlignment="1">
      <alignment horizontal="center" vertical="center" wrapText="1"/>
    </xf>
    <xf numFmtId="0" fontId="0" fillId="6" borderId="0" xfId="0" applyFill="1" applyAlignment="1">
      <alignment horizontal="center"/>
    </xf>
    <xf numFmtId="9" fontId="0" fillId="0" borderId="4" xfId="1" applyFont="1" applyFill="1" applyBorder="1"/>
    <xf numFmtId="166" fontId="0" fillId="6" borderId="0" xfId="0" applyNumberFormat="1" applyFill="1"/>
    <xf numFmtId="166" fontId="0" fillId="6" borderId="4" xfId="0" applyNumberFormat="1" applyFill="1" applyBorder="1"/>
    <xf numFmtId="166" fontId="0" fillId="6" borderId="4" xfId="0" applyNumberFormat="1" applyFill="1" applyBorder="1" applyAlignment="1">
      <alignment horizontal="center"/>
    </xf>
    <xf numFmtId="0" fontId="2" fillId="2" borderId="3" xfId="0" applyFont="1" applyFill="1" applyBorder="1"/>
    <xf numFmtId="0" fontId="2" fillId="2" borderId="8" xfId="0" applyFont="1" applyFill="1" applyBorder="1" applyAlignment="1">
      <alignment vertical="top"/>
    </xf>
    <xf numFmtId="0" fontId="2" fillId="10" borderId="1" xfId="0" applyFont="1" applyFill="1" applyBorder="1"/>
    <xf numFmtId="166" fontId="0" fillId="6" borderId="0" xfId="0" applyNumberFormat="1" applyFill="1" applyAlignment="1">
      <alignment horizontal="center"/>
    </xf>
    <xf numFmtId="9" fontId="0" fillId="0" borderId="0" xfId="1" applyFont="1"/>
    <xf numFmtId="173" fontId="0" fillId="7" borderId="4" xfId="0" applyNumberFormat="1" applyFill="1" applyBorder="1" applyAlignment="1">
      <alignment horizontal="center"/>
    </xf>
    <xf numFmtId="173" fontId="0" fillId="6" borderId="4" xfId="0" applyNumberFormat="1" applyFill="1" applyBorder="1" applyAlignment="1">
      <alignment horizontal="center"/>
    </xf>
    <xf numFmtId="9" fontId="0" fillId="0" borderId="4" xfId="1" applyFont="1" applyBorder="1" applyAlignment="1">
      <alignment horizontal="center"/>
    </xf>
    <xf numFmtId="168" fontId="0" fillId="6" borderId="0" xfId="0" applyNumberFormat="1" applyFill="1" applyAlignment="1">
      <alignment horizontal="center"/>
    </xf>
    <xf numFmtId="167" fontId="0" fillId="6" borderId="0" xfId="0" applyNumberFormat="1" applyFill="1" applyAlignment="1">
      <alignment horizontal="center"/>
    </xf>
    <xf numFmtId="168" fontId="0" fillId="6" borderId="4" xfId="0" applyNumberFormat="1" applyFill="1" applyBorder="1" applyAlignment="1">
      <alignment horizontal="center"/>
    </xf>
    <xf numFmtId="167" fontId="0" fillId="6" borderId="4" xfId="0" applyNumberFormat="1" applyFill="1" applyBorder="1" applyAlignment="1">
      <alignment horizontal="center"/>
    </xf>
    <xf numFmtId="168" fontId="0" fillId="6" borderId="4" xfId="0" applyNumberFormat="1" applyFill="1" applyBorder="1"/>
    <xf numFmtId="167" fontId="0" fillId="6" borderId="4" xfId="0" applyNumberFormat="1" applyFill="1" applyBorder="1"/>
    <xf numFmtId="170" fontId="0" fillId="6" borderId="4" xfId="0" applyNumberFormat="1" applyFill="1" applyBorder="1" applyAlignment="1">
      <alignment horizontal="center"/>
    </xf>
    <xf numFmtId="0" fontId="2" fillId="0" borderId="4" xfId="0" applyFont="1" applyBorder="1" applyAlignment="1">
      <alignment wrapText="1"/>
    </xf>
    <xf numFmtId="0" fontId="0" fillId="2" borderId="0" xfId="0" applyFill="1" applyAlignment="1">
      <alignment horizontal="right"/>
    </xf>
    <xf numFmtId="0" fontId="3" fillId="2" borderId="0" xfId="0" applyFont="1" applyFill="1"/>
    <xf numFmtId="0" fontId="31" fillId="0" borderId="30" xfId="3" applyFont="1" applyBorder="1" applyAlignment="1">
      <alignment horizontal="center" vertical="center"/>
    </xf>
    <xf numFmtId="0" fontId="31" fillId="0" borderId="4" xfId="3" applyFont="1" applyBorder="1" applyAlignment="1">
      <alignment horizontal="center" vertical="center"/>
    </xf>
    <xf numFmtId="0" fontId="31" fillId="0" borderId="1" xfId="3" applyFont="1" applyBorder="1" applyAlignment="1">
      <alignment horizontal="center" vertical="center"/>
    </xf>
    <xf numFmtId="0" fontId="31" fillId="0" borderId="4" xfId="3" applyFont="1" applyBorder="1" applyAlignment="1">
      <alignment horizontal="center" vertical="center" wrapText="1"/>
    </xf>
    <xf numFmtId="0" fontId="2" fillId="2" borderId="36" xfId="0" applyFont="1" applyFill="1" applyBorder="1"/>
    <xf numFmtId="0" fontId="0" fillId="5" borderId="4" xfId="0" applyFill="1" applyBorder="1" applyAlignment="1">
      <alignment horizontal="center"/>
    </xf>
    <xf numFmtId="0" fontId="0" fillId="0" borderId="0" xfId="0" applyAlignment="1">
      <alignment horizontal="left"/>
    </xf>
    <xf numFmtId="0" fontId="32" fillId="2" borderId="8" xfId="0" applyFont="1" applyFill="1" applyBorder="1" applyAlignment="1">
      <alignment vertical="top"/>
    </xf>
    <xf numFmtId="0" fontId="32" fillId="2" borderId="0" xfId="0" applyFont="1" applyFill="1" applyAlignment="1">
      <alignment vertical="top" wrapText="1"/>
    </xf>
    <xf numFmtId="0" fontId="32" fillId="2" borderId="9" xfId="0" applyFont="1" applyFill="1" applyBorder="1" applyAlignment="1">
      <alignment vertical="top" wrapText="1"/>
    </xf>
    <xf numFmtId="0" fontId="32" fillId="2" borderId="8" xfId="0" applyFont="1" applyFill="1" applyBorder="1"/>
    <xf numFmtId="0" fontId="0" fillId="2" borderId="0" xfId="0" applyFill="1" applyAlignment="1">
      <alignment horizontal="center" vertical="center" wrapText="1"/>
    </xf>
    <xf numFmtId="167" fontId="0" fillId="2" borderId="4" xfId="0" applyNumberFormat="1" applyFill="1" applyBorder="1" applyAlignment="1">
      <alignment horizontal="center"/>
    </xf>
    <xf numFmtId="168" fontId="0" fillId="2" borderId="4" xfId="0" applyNumberFormat="1" applyFill="1" applyBorder="1" applyAlignment="1">
      <alignment horizontal="center"/>
    </xf>
    <xf numFmtId="0" fontId="0" fillId="0" borderId="4" xfId="0" applyBorder="1" applyAlignment="1">
      <alignment horizontal="left" wrapText="1"/>
    </xf>
    <xf numFmtId="0" fontId="0" fillId="0" borderId="14" xfId="0" applyBorder="1" applyAlignment="1">
      <alignment horizontal="left" wrapText="1"/>
    </xf>
    <xf numFmtId="0" fontId="0" fillId="0" borderId="4" xfId="0" applyBorder="1" applyAlignment="1">
      <alignment horizontal="left"/>
    </xf>
    <xf numFmtId="0" fontId="0" fillId="0" borderId="1" xfId="0" applyBorder="1" applyAlignment="1">
      <alignment horizontal="left"/>
    </xf>
    <xf numFmtId="0" fontId="33" fillId="0" borderId="4" xfId="0" applyFont="1" applyBorder="1" applyAlignment="1">
      <alignment vertical="center" wrapText="1"/>
    </xf>
    <xf numFmtId="0" fontId="2" fillId="2" borderId="4" xfId="0" applyFont="1" applyFill="1" applyBorder="1" applyAlignment="1">
      <alignment horizontal="center" vertical="top"/>
    </xf>
    <xf numFmtId="0" fontId="0" fillId="14" borderId="0" xfId="0" applyFill="1"/>
    <xf numFmtId="0" fontId="2" fillId="4" borderId="1" xfId="0" applyFont="1" applyFill="1" applyBorder="1" applyAlignment="1">
      <alignment horizontal="center" vertical="top" wrapText="1"/>
    </xf>
    <xf numFmtId="0" fontId="0" fillId="8" borderId="4" xfId="0" applyFill="1" applyBorder="1" applyAlignment="1">
      <alignment horizontal="center" vertical="top" wrapText="1"/>
    </xf>
    <xf numFmtId="0" fontId="2" fillId="10" borderId="1" xfId="0" applyFont="1" applyFill="1" applyBorder="1" applyAlignment="1">
      <alignment horizontal="center"/>
    </xf>
    <xf numFmtId="0" fontId="2" fillId="0" borderId="4" xfId="0" applyFont="1" applyBorder="1" applyAlignment="1">
      <alignment vertical="center"/>
    </xf>
    <xf numFmtId="0" fontId="0" fillId="2" borderId="8" xfId="0" applyFill="1" applyBorder="1" applyAlignment="1">
      <alignment horizontal="left" vertical="top"/>
    </xf>
    <xf numFmtId="0" fontId="0" fillId="2" borderId="10" xfId="0" applyFill="1" applyBorder="1" applyAlignment="1">
      <alignment horizontal="left" vertical="top"/>
    </xf>
    <xf numFmtId="11" fontId="0" fillId="2" borderId="0" xfId="0" applyNumberFormat="1" applyFill="1"/>
    <xf numFmtId="0" fontId="30" fillId="2" borderId="0" xfId="3" applyFont="1" applyFill="1" applyAlignment="1">
      <alignment vertical="center"/>
    </xf>
    <xf numFmtId="0" fontId="29" fillId="2" borderId="0" xfId="3" applyFont="1" applyFill="1" applyAlignment="1">
      <alignment horizontal="center" vertical="center" wrapText="1"/>
    </xf>
    <xf numFmtId="0" fontId="11" fillId="0" borderId="49" xfId="0" applyFont="1" applyBorder="1"/>
    <xf numFmtId="0" fontId="11" fillId="0" borderId="48" xfId="0" applyFont="1" applyBorder="1" applyAlignment="1">
      <alignment horizontal="center"/>
    </xf>
    <xf numFmtId="0" fontId="26" fillId="0" borderId="4" xfId="0" applyFont="1" applyBorder="1" applyAlignment="1">
      <alignment vertical="center"/>
    </xf>
    <xf numFmtId="0" fontId="26" fillId="0" borderId="2" xfId="0" applyFont="1" applyBorder="1" applyAlignment="1">
      <alignment vertical="center"/>
    </xf>
    <xf numFmtId="0" fontId="26" fillId="0" borderId="31" xfId="0" applyFont="1" applyBorder="1" applyAlignment="1">
      <alignment horizontal="center" vertical="center"/>
    </xf>
    <xf numFmtId="0" fontId="0" fillId="11" borderId="0" xfId="0" applyFill="1"/>
    <xf numFmtId="11" fontId="0" fillId="11" borderId="0" xfId="0" applyNumberFormat="1" applyFill="1"/>
    <xf numFmtId="11" fontId="0" fillId="7" borderId="0" xfId="0" applyNumberFormat="1" applyFill="1"/>
    <xf numFmtId="0" fontId="0" fillId="15" borderId="0" xfId="0" applyFill="1"/>
    <xf numFmtId="0" fontId="26" fillId="0" borderId="56" xfId="0" applyFont="1" applyBorder="1" applyAlignment="1">
      <alignment horizontal="center" vertical="center"/>
    </xf>
    <xf numFmtId="0" fontId="2" fillId="7" borderId="0" xfId="0" applyFont="1" applyFill="1" applyAlignment="1">
      <alignment wrapText="1"/>
    </xf>
    <xf numFmtId="0" fontId="0" fillId="0" borderId="1" xfId="0" applyBorder="1"/>
    <xf numFmtId="172" fontId="0" fillId="6" borderId="4" xfId="0" applyNumberFormat="1" applyFill="1" applyBorder="1"/>
    <xf numFmtId="0" fontId="2" fillId="3" borderId="1" xfId="0" applyFont="1" applyFill="1" applyBorder="1" applyAlignment="1">
      <alignment horizontal="center" vertical="center" wrapText="1"/>
    </xf>
    <xf numFmtId="0" fontId="0" fillId="6" borderId="1" xfId="0" applyFill="1" applyBorder="1"/>
    <xf numFmtId="174" fontId="0" fillId="6" borderId="4" xfId="0" applyNumberFormat="1" applyFill="1" applyBorder="1" applyAlignment="1">
      <alignment horizontal="center"/>
    </xf>
    <xf numFmtId="0" fontId="0" fillId="6" borderId="4" xfId="0" applyFill="1" applyBorder="1" applyAlignment="1">
      <alignment horizontal="center" vertical="center" wrapText="1"/>
    </xf>
    <xf numFmtId="175" fontId="0" fillId="6" borderId="4" xfId="0" applyNumberFormat="1" applyFill="1" applyBorder="1"/>
    <xf numFmtId="0" fontId="2" fillId="2" borderId="2" xfId="0" applyFont="1" applyFill="1" applyBorder="1"/>
    <xf numFmtId="0" fontId="2" fillId="2" borderId="4" xfId="0" applyFont="1" applyFill="1" applyBorder="1" applyAlignment="1">
      <alignment horizontal="left"/>
    </xf>
    <xf numFmtId="0" fontId="4" fillId="2" borderId="8" xfId="2" applyFill="1" applyBorder="1"/>
    <xf numFmtId="0" fontId="36" fillId="2" borderId="0" xfId="0" applyFont="1" applyFill="1"/>
    <xf numFmtId="0" fontId="0" fillId="2" borderId="0" xfId="0" applyFill="1" applyAlignment="1">
      <alignment vertical="center" wrapText="1"/>
    </xf>
    <xf numFmtId="0" fontId="0" fillId="2" borderId="4" xfId="0" applyFill="1" applyBorder="1" applyAlignment="1">
      <alignment textRotation="90"/>
    </xf>
    <xf numFmtId="2" fontId="0" fillId="2" borderId="0" xfId="0" applyNumberFormat="1" applyFill="1" applyAlignment="1">
      <alignment horizontal="right"/>
    </xf>
    <xf numFmtId="0" fontId="2" fillId="2" borderId="0" xfId="0" applyFont="1" applyFill="1" applyAlignment="1">
      <alignment vertical="top"/>
    </xf>
    <xf numFmtId="0" fontId="2" fillId="2" borderId="6" xfId="0" applyFont="1" applyFill="1" applyBorder="1"/>
    <xf numFmtId="0" fontId="2" fillId="2" borderId="7" xfId="0" applyFont="1" applyFill="1" applyBorder="1"/>
    <xf numFmtId="0" fontId="0" fillId="2" borderId="9" xfId="0" applyFill="1" applyBorder="1" applyAlignment="1">
      <alignment vertical="top"/>
    </xf>
    <xf numFmtId="0" fontId="0" fillId="2" borderId="11" xfId="0" applyFill="1" applyBorder="1" applyAlignment="1">
      <alignment vertical="top" wrapText="1"/>
    </xf>
    <xf numFmtId="0" fontId="0" fillId="2" borderId="12" xfId="0" applyFill="1" applyBorder="1" applyAlignment="1">
      <alignment vertical="top" wrapText="1"/>
    </xf>
    <xf numFmtId="0" fontId="10" fillId="2" borderId="8" xfId="0" applyFont="1" applyFill="1" applyBorder="1" applyAlignment="1">
      <alignment vertical="top"/>
    </xf>
    <xf numFmtId="0" fontId="10" fillId="2" borderId="0" xfId="0" applyFont="1" applyFill="1" applyAlignment="1">
      <alignment vertical="top"/>
    </xf>
    <xf numFmtId="0" fontId="10" fillId="2" borderId="9" xfId="0" applyFont="1" applyFill="1" applyBorder="1" applyAlignment="1">
      <alignment vertical="top"/>
    </xf>
    <xf numFmtId="0" fontId="0" fillId="2" borderId="0" xfId="0" applyFill="1" applyAlignment="1">
      <alignment horizontal="left"/>
    </xf>
    <xf numFmtId="0" fontId="0" fillId="2" borderId="9" xfId="0" applyFill="1" applyBorder="1" applyAlignment="1">
      <alignment wrapText="1"/>
    </xf>
    <xf numFmtId="2" fontId="0" fillId="0" borderId="4" xfId="0" applyNumberFormat="1" applyBorder="1" applyAlignment="1">
      <alignment horizontal="center"/>
    </xf>
    <xf numFmtId="176" fontId="0" fillId="2" borderId="4" xfId="0" applyNumberFormat="1" applyFill="1" applyBorder="1" applyAlignment="1">
      <alignment horizontal="center"/>
    </xf>
    <xf numFmtId="11" fontId="0" fillId="4" borderId="4" xfId="0" applyNumberFormat="1" applyFill="1" applyBorder="1" applyAlignment="1">
      <alignment horizontal="center"/>
    </xf>
    <xf numFmtId="0" fontId="2" fillId="11" borderId="4" xfId="0" applyFont="1" applyFill="1" applyBorder="1" applyAlignment="1">
      <alignment horizontal="center" vertical="center" wrapText="1"/>
    </xf>
    <xf numFmtId="0" fontId="2" fillId="4" borderId="4" xfId="0" applyFont="1" applyFill="1" applyBorder="1" applyAlignment="1">
      <alignment horizontal="center" vertical="center"/>
    </xf>
    <xf numFmtId="0" fontId="10" fillId="2" borderId="9" xfId="0" applyFont="1" applyFill="1" applyBorder="1" applyAlignment="1">
      <alignment vertical="top" wrapText="1"/>
    </xf>
    <xf numFmtId="0" fontId="10" fillId="2" borderId="0" xfId="0" applyFont="1" applyFill="1" applyAlignment="1">
      <alignment vertical="top" wrapText="1"/>
    </xf>
    <xf numFmtId="0" fontId="2" fillId="8" borderId="4" xfId="0" applyFont="1" applyFill="1" applyBorder="1" applyAlignment="1">
      <alignment horizontal="center" vertical="center"/>
    </xf>
    <xf numFmtId="0" fontId="2" fillId="10" borderId="4" xfId="0" applyFont="1" applyFill="1" applyBorder="1" applyAlignment="1">
      <alignment horizontal="center" vertical="center" wrapText="1"/>
    </xf>
    <xf numFmtId="0" fontId="2" fillId="10" borderId="4" xfId="0" applyFont="1" applyFill="1" applyBorder="1" applyAlignment="1">
      <alignment horizontal="center" wrapText="1"/>
    </xf>
    <xf numFmtId="14" fontId="0" fillId="2" borderId="4" xfId="0" applyNumberFormat="1" applyFill="1" applyBorder="1"/>
    <xf numFmtId="0" fontId="2" fillId="8" borderId="4" xfId="0" applyFont="1" applyFill="1" applyBorder="1"/>
    <xf numFmtId="0" fontId="26" fillId="0" borderId="4" xfId="0" applyFont="1" applyBorder="1"/>
    <xf numFmtId="10" fontId="0" fillId="0" borderId="4" xfId="0" applyNumberFormat="1" applyBorder="1"/>
    <xf numFmtId="1" fontId="0" fillId="6" borderId="4" xfId="0" applyNumberFormat="1" applyFill="1" applyBorder="1"/>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0" xfId="0" applyFill="1" applyAlignment="1">
      <alignment horizontal="left" vertical="center" wrapText="1"/>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1" xfId="0" applyFont="1" applyFill="1" applyBorder="1" applyAlignment="1">
      <alignment horizontal="left"/>
    </xf>
    <xf numFmtId="0" fontId="2" fillId="2" borderId="3" xfId="0" applyFont="1" applyFill="1" applyBorder="1" applyAlignment="1">
      <alignment horizontal="left"/>
    </xf>
    <xf numFmtId="0" fontId="2" fillId="2" borderId="2" xfId="0" applyFont="1" applyFill="1" applyBorder="1" applyAlignment="1">
      <alignment horizontal="left"/>
    </xf>
    <xf numFmtId="0" fontId="2" fillId="2" borderId="0" xfId="0" applyFont="1" applyFill="1" applyAlignment="1">
      <alignment horizontal="left" vertical="top" wrapText="1"/>
    </xf>
    <xf numFmtId="0" fontId="0" fillId="2" borderId="0" xfId="0" applyFill="1" applyAlignment="1">
      <alignment horizontal="left" vertical="top" wrapText="1"/>
    </xf>
    <xf numFmtId="0" fontId="2" fillId="2" borderId="4" xfId="0" applyFont="1" applyFill="1" applyBorder="1" applyAlignment="1">
      <alignment horizontal="center" vertical="center"/>
    </xf>
    <xf numFmtId="0" fontId="0" fillId="2" borderId="4" xfId="0" applyFill="1" applyBorder="1" applyAlignment="1">
      <alignment horizontal="left" vertical="top" wrapText="1"/>
    </xf>
    <xf numFmtId="0" fontId="0" fillId="2" borderId="13" xfId="0" applyFill="1" applyBorder="1" applyAlignment="1">
      <alignment horizontal="left" vertical="top" wrapText="1"/>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2" fillId="2" borderId="1"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0" fillId="2" borderId="15" xfId="0" applyFill="1" applyBorder="1" applyAlignment="1">
      <alignment horizontal="left" vertical="top" wrapText="1"/>
    </xf>
    <xf numFmtId="0" fontId="2" fillId="2" borderId="4" xfId="0" applyFont="1" applyFill="1" applyBorder="1" applyAlignment="1">
      <alignment horizont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left"/>
    </xf>
    <xf numFmtId="0" fontId="0" fillId="2" borderId="0" xfId="0" applyFill="1" applyAlignment="1">
      <alignment horizontal="left" wrapText="1"/>
    </xf>
    <xf numFmtId="0" fontId="4" fillId="2" borderId="0" xfId="2" applyFill="1" applyAlignment="1">
      <alignment horizontal="left" vertical="top"/>
    </xf>
    <xf numFmtId="0" fontId="29" fillId="2" borderId="4" xfId="3" applyFont="1" applyFill="1" applyBorder="1" applyAlignment="1">
      <alignment horizontal="center" vertical="center" wrapText="1"/>
    </xf>
    <xf numFmtId="0" fontId="2" fillId="2" borderId="4" xfId="0" applyFont="1" applyFill="1" applyBorder="1" applyAlignment="1">
      <alignment horizontal="center"/>
    </xf>
    <xf numFmtId="0" fontId="26" fillId="2" borderId="4" xfId="3" applyFont="1" applyFill="1" applyBorder="1" applyAlignment="1">
      <alignment horizontal="center" vertical="center" wrapText="1"/>
    </xf>
    <xf numFmtId="0" fontId="26"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2" xfId="0" applyFont="1" applyBorder="1" applyAlignment="1">
      <alignment horizontal="center" vertical="center" wrapText="1"/>
    </xf>
    <xf numFmtId="0" fontId="29" fillId="0" borderId="4" xfId="0" applyFont="1" applyBorder="1" applyAlignment="1">
      <alignment horizontal="center"/>
    </xf>
    <xf numFmtId="0" fontId="26" fillId="0" borderId="50" xfId="0" applyFont="1" applyBorder="1" applyAlignment="1">
      <alignment horizontal="center"/>
    </xf>
    <xf numFmtId="0" fontId="26" fillId="0" borderId="51" xfId="0" applyFont="1" applyBorder="1" applyAlignment="1">
      <alignment horizontal="center"/>
    </xf>
    <xf numFmtId="0" fontId="26" fillId="0" borderId="52" xfId="0" applyFont="1" applyBorder="1" applyAlignment="1">
      <alignment horizontal="center"/>
    </xf>
    <xf numFmtId="0" fontId="17" fillId="0" borderId="25" xfId="0" applyFont="1" applyBorder="1" applyAlignment="1">
      <alignment horizontal="center"/>
    </xf>
    <xf numFmtId="0" fontId="26" fillId="0" borderId="4" xfId="0" applyFont="1" applyBorder="1" applyAlignment="1">
      <alignment horizontal="center"/>
    </xf>
    <xf numFmtId="0" fontId="26" fillId="0" borderId="53" xfId="0" applyFont="1" applyBorder="1" applyAlignment="1">
      <alignment horizontal="center"/>
    </xf>
    <xf numFmtId="0" fontId="26" fillId="0" borderId="25" xfId="0" applyFont="1" applyBorder="1" applyAlignment="1">
      <alignment horizontal="center"/>
    </xf>
    <xf numFmtId="9" fontId="26" fillId="0" borderId="25" xfId="0" applyNumberFormat="1" applyFont="1" applyBorder="1" applyAlignment="1">
      <alignment horizontal="center"/>
    </xf>
    <xf numFmtId="0" fontId="26" fillId="0" borderId="41" xfId="0" applyFont="1" applyBorder="1" applyAlignment="1">
      <alignment horizontal="center"/>
    </xf>
    <xf numFmtId="0" fontId="34" fillId="12" borderId="4" xfId="0" applyFont="1" applyFill="1" applyBorder="1" applyAlignment="1">
      <alignment horizontal="center" vertical="center"/>
    </xf>
    <xf numFmtId="0" fontId="26" fillId="5" borderId="55"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0" xfId="0" applyFont="1" applyFill="1" applyAlignment="1">
      <alignment horizontal="center" vertical="center" wrapText="1"/>
    </xf>
    <xf numFmtId="0" fontId="29" fillId="5" borderId="9"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29" fillId="5" borderId="12" xfId="0" applyFont="1" applyFill="1" applyBorder="1" applyAlignment="1">
      <alignment horizontal="center" vertical="center" wrapText="1"/>
    </xf>
    <xf numFmtId="0" fontId="29" fillId="5" borderId="15"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27" xfId="0" applyFont="1" applyFill="1" applyBorder="1" applyAlignment="1">
      <alignment horizontal="center" vertical="center" wrapText="1"/>
    </xf>
    <xf numFmtId="0" fontId="26" fillId="5" borderId="44" xfId="0" applyFont="1" applyFill="1" applyBorder="1" applyAlignment="1">
      <alignment horizontal="center" vertical="center" wrapText="1"/>
    </xf>
    <xf numFmtId="0" fontId="26" fillId="5" borderId="45" xfId="0" applyFont="1" applyFill="1" applyBorder="1" applyAlignment="1">
      <alignment horizontal="center" vertical="center" wrapText="1"/>
    </xf>
    <xf numFmtId="0" fontId="26" fillId="5"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25" xfId="0" applyFont="1" applyFill="1" applyBorder="1" applyAlignment="1">
      <alignment horizontal="center" vertical="center" wrapText="1"/>
    </xf>
    <xf numFmtId="0" fontId="26" fillId="5" borderId="41" xfId="0" applyFont="1" applyFill="1" applyBorder="1" applyAlignment="1">
      <alignment horizontal="center" vertical="center" wrapText="1"/>
    </xf>
    <xf numFmtId="0" fontId="30" fillId="12" borderId="34" xfId="0" applyFont="1" applyFill="1" applyBorder="1" applyAlignment="1">
      <alignment horizontal="center" vertical="center"/>
    </xf>
    <xf numFmtId="0" fontId="30" fillId="12" borderId="6" xfId="0" applyFont="1" applyFill="1" applyBorder="1" applyAlignment="1">
      <alignment horizontal="center" vertical="center"/>
    </xf>
    <xf numFmtId="0" fontId="30" fillId="12" borderId="37" xfId="0" applyFont="1" applyFill="1" applyBorder="1" applyAlignment="1">
      <alignment horizontal="center" vertical="center"/>
    </xf>
    <xf numFmtId="0" fontId="26" fillId="5" borderId="3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38"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26" fillId="5" borderId="42" xfId="0" applyFont="1" applyFill="1" applyBorder="1" applyAlignment="1">
      <alignment horizontal="center" vertical="center" wrapText="1"/>
    </xf>
    <xf numFmtId="0" fontId="26" fillId="5" borderId="43"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26" xfId="0" applyFont="1" applyFill="1" applyBorder="1" applyAlignment="1">
      <alignment horizontal="center" vertical="center" wrapText="1"/>
    </xf>
    <xf numFmtId="0" fontId="17" fillId="0" borderId="29" xfId="0" applyFont="1" applyBorder="1" applyAlignment="1">
      <alignment horizontal="center"/>
    </xf>
    <xf numFmtId="0" fontId="17" fillId="0" borderId="54"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31" fillId="0" borderId="4" xfId="3" applyFont="1" applyBorder="1" applyAlignment="1">
      <alignment horizontal="center" vertical="center"/>
    </xf>
    <xf numFmtId="0" fontId="0" fillId="0" borderId="3" xfId="0" applyBorder="1" applyAlignment="1">
      <alignment horizontal="center"/>
    </xf>
    <xf numFmtId="14" fontId="31" fillId="0" borderId="1" xfId="3" applyNumberFormat="1" applyFont="1" applyBorder="1" applyAlignment="1">
      <alignment horizontal="center" vertical="center"/>
    </xf>
    <xf numFmtId="14" fontId="31" fillId="0" borderId="3" xfId="3" applyNumberFormat="1" applyFont="1" applyBorder="1" applyAlignment="1">
      <alignment horizontal="center" vertical="center"/>
    </xf>
    <xf numFmtId="14" fontId="31" fillId="0" borderId="2" xfId="3" applyNumberFormat="1" applyFont="1" applyBorder="1" applyAlignment="1">
      <alignment horizontal="center" vertical="center"/>
    </xf>
    <xf numFmtId="0" fontId="2" fillId="5" borderId="1" xfId="0" applyFont="1" applyFill="1" applyBorder="1" applyAlignment="1">
      <alignment horizontal="center"/>
    </xf>
    <xf numFmtId="0" fontId="2" fillId="5" borderId="3" xfId="0" applyFont="1" applyFill="1" applyBorder="1" applyAlignment="1">
      <alignment horizontal="center"/>
    </xf>
    <xf numFmtId="0" fontId="2" fillId="5" borderId="2" xfId="0" applyFont="1" applyFill="1" applyBorder="1" applyAlignment="1">
      <alignment horizontal="center"/>
    </xf>
    <xf numFmtId="0" fontId="25" fillId="5" borderId="4" xfId="3" applyFont="1" applyFill="1" applyBorder="1" applyAlignment="1">
      <alignment horizontal="center" vertical="center" wrapText="1"/>
    </xf>
    <xf numFmtId="0" fontId="35" fillId="5" borderId="4" xfId="3" applyFont="1" applyFill="1" applyBorder="1" applyAlignment="1">
      <alignment horizontal="center" vertical="center" wrapText="1"/>
    </xf>
    <xf numFmtId="0" fontId="35" fillId="3" borderId="4" xfId="3" applyFont="1" applyFill="1" applyBorder="1" applyAlignment="1">
      <alignment horizontal="center" vertical="center" wrapText="1"/>
    </xf>
    <xf numFmtId="0" fontId="2" fillId="3" borderId="4" xfId="0" applyFont="1" applyFill="1" applyBorder="1" applyAlignment="1">
      <alignment horizontal="center"/>
    </xf>
    <xf numFmtId="0" fontId="2" fillId="11" borderId="4" xfId="0" applyFont="1" applyFill="1" applyBorder="1" applyAlignment="1">
      <alignment horizontal="center" vertical="center"/>
    </xf>
    <xf numFmtId="0" fontId="2" fillId="11" borderId="4" xfId="0" applyFont="1" applyFill="1" applyBorder="1" applyAlignment="1">
      <alignment horizontal="center" vertical="center" wrapText="1"/>
    </xf>
    <xf numFmtId="0" fontId="2" fillId="11" borderId="13"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2" fillId="4" borderId="4" xfId="0" applyFont="1" applyFill="1" applyBorder="1" applyAlignment="1">
      <alignment horizontal="center" wrapText="1"/>
    </xf>
    <xf numFmtId="0" fontId="35" fillId="9" borderId="13" xfId="3" applyFont="1" applyFill="1" applyBorder="1" applyAlignment="1">
      <alignment horizontal="center" vertical="center" wrapText="1"/>
    </xf>
    <xf numFmtId="0" fontId="35" fillId="9" borderId="15" xfId="3" applyFont="1" applyFill="1" applyBorder="1" applyAlignment="1">
      <alignment horizontal="center"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7" fillId="2" borderId="0" xfId="0" applyFont="1" applyFill="1" applyAlignment="1">
      <alignment horizontal="left" vertical="center" wrapText="1"/>
    </xf>
    <xf numFmtId="0" fontId="17" fillId="2" borderId="9" xfId="0" applyFont="1" applyFill="1" applyBorder="1" applyAlignment="1">
      <alignment horizontal="left" vertical="center" wrapText="1"/>
    </xf>
    <xf numFmtId="0" fontId="2" fillId="2" borderId="8" xfId="0" applyFont="1" applyFill="1" applyBorder="1" applyAlignment="1">
      <alignment horizontal="left" vertical="top" wrapText="1"/>
    </xf>
    <xf numFmtId="0" fontId="2" fillId="2" borderId="9" xfId="0" applyFont="1" applyFill="1" applyBorder="1" applyAlignment="1">
      <alignment horizontal="left" vertical="top" wrapText="1"/>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30" fillId="13" borderId="30"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31" xfId="0" applyFont="1" applyFill="1" applyBorder="1" applyAlignment="1">
      <alignment horizontal="center" vertical="center"/>
    </xf>
    <xf numFmtId="0" fontId="26" fillId="5" borderId="34" xfId="0" applyFont="1" applyFill="1" applyBorder="1" applyAlignment="1">
      <alignment horizontal="center" vertical="center" wrapText="1"/>
    </xf>
    <xf numFmtId="0" fontId="26" fillId="5" borderId="13"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0" fillId="2" borderId="13"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13" xfId="0" applyFill="1" applyBorder="1" applyAlignment="1">
      <alignment horizontal="center" vertical="center"/>
    </xf>
    <xf numFmtId="0" fontId="0" fillId="2" borderId="15" xfId="0" applyFill="1" applyBorder="1" applyAlignment="1">
      <alignment horizontal="center" vertical="center"/>
    </xf>
    <xf numFmtId="0" fontId="0" fillId="2" borderId="13" xfId="0" applyFill="1" applyBorder="1" applyAlignment="1">
      <alignment horizontal="center" wrapText="1"/>
    </xf>
    <xf numFmtId="0" fontId="0" fillId="2" borderId="15" xfId="0" applyFill="1" applyBorder="1" applyAlignment="1">
      <alignment horizontal="center" wrapText="1"/>
    </xf>
    <xf numFmtId="0" fontId="25" fillId="6" borderId="16" xfId="0" applyFont="1" applyFill="1" applyBorder="1" applyAlignment="1">
      <alignment horizontal="center" vertical="center" wrapText="1"/>
    </xf>
    <xf numFmtId="0" fontId="25" fillId="6" borderId="17" xfId="0" applyFont="1" applyFill="1" applyBorder="1" applyAlignment="1">
      <alignment horizontal="center" vertical="center" wrapText="1"/>
    </xf>
    <xf numFmtId="0" fontId="2" fillId="3" borderId="13" xfId="0" applyFont="1" applyFill="1" applyBorder="1" applyAlignment="1">
      <alignment horizontal="center"/>
    </xf>
    <xf numFmtId="0" fontId="26" fillId="5" borderId="16" xfId="0" applyFont="1" applyFill="1" applyBorder="1" applyAlignment="1">
      <alignment horizontal="center" vertical="center" wrapText="1"/>
    </xf>
    <xf numFmtId="0" fontId="26" fillId="5" borderId="17" xfId="0" applyFont="1" applyFill="1" applyBorder="1" applyAlignment="1">
      <alignment horizontal="center" vertical="center" wrapText="1"/>
    </xf>
    <xf numFmtId="0" fontId="0" fillId="11" borderId="4" xfId="0"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6" borderId="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1" xfId="0" applyFill="1" applyBorder="1" applyAlignment="1">
      <alignment horizontal="center"/>
    </xf>
    <xf numFmtId="0" fontId="0" fillId="4" borderId="2" xfId="0" applyFill="1" applyBorder="1" applyAlignment="1">
      <alignment horizontal="center"/>
    </xf>
    <xf numFmtId="0" fontId="2" fillId="4" borderId="4"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7" borderId="4" xfId="0" applyFont="1" applyFill="1" applyBorder="1" applyAlignment="1">
      <alignment horizontal="center"/>
    </xf>
    <xf numFmtId="0" fontId="2" fillId="6" borderId="8" xfId="0" applyFont="1" applyFill="1" applyBorder="1" applyAlignment="1">
      <alignment horizontal="center" vertical="center" wrapText="1"/>
    </xf>
    <xf numFmtId="0" fontId="25" fillId="6" borderId="13" xfId="0" applyFont="1" applyFill="1" applyBorder="1" applyAlignment="1">
      <alignment horizontal="center" vertical="center" wrapText="1"/>
    </xf>
    <xf numFmtId="0" fontId="25" fillId="6" borderId="15"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4" xfId="0" applyFont="1" applyFill="1" applyBorder="1" applyAlignment="1">
      <alignment horizontal="center" vertical="top" wrapText="1"/>
    </xf>
    <xf numFmtId="0" fontId="2" fillId="10" borderId="4"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0" borderId="4" xfId="0" applyFont="1" applyBorder="1" applyAlignment="1">
      <alignment horizontal="center" vertical="top" wrapText="1"/>
    </xf>
    <xf numFmtId="0" fontId="2" fillId="8" borderId="1" xfId="0" applyFont="1" applyFill="1" applyBorder="1" applyAlignment="1">
      <alignment horizontal="center" vertical="top" wrapText="1"/>
    </xf>
    <xf numFmtId="0" fontId="2" fillId="8" borderId="3" xfId="0" applyFont="1" applyFill="1" applyBorder="1" applyAlignment="1">
      <alignment horizontal="center" vertical="top" wrapText="1"/>
    </xf>
    <xf numFmtId="0" fontId="2" fillId="8" borderId="2" xfId="0" applyFont="1" applyFill="1" applyBorder="1" applyAlignment="1">
      <alignment horizontal="center" vertical="top" wrapText="1"/>
    </xf>
    <xf numFmtId="0" fontId="2" fillId="3" borderId="13" xfId="0" applyFont="1" applyFill="1" applyBorder="1" applyAlignment="1">
      <alignment horizontal="center" vertical="top" wrapText="1"/>
    </xf>
    <xf numFmtId="0" fontId="2" fillId="8" borderId="13"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4" borderId="5" xfId="0" applyFont="1" applyFill="1" applyBorder="1" applyAlignment="1">
      <alignment horizontal="center" vertical="top" wrapText="1"/>
    </xf>
    <xf numFmtId="0" fontId="2" fillId="4" borderId="7" xfId="0" applyFont="1" applyFill="1" applyBorder="1" applyAlignment="1">
      <alignment horizontal="center" vertical="top" wrapText="1"/>
    </xf>
    <xf numFmtId="0" fontId="2" fillId="4" borderId="10"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3" borderId="7"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4" borderId="3" xfId="0" applyFont="1" applyFill="1" applyBorder="1" applyAlignment="1">
      <alignment horizontal="center"/>
    </xf>
    <xf numFmtId="0" fontId="2" fillId="4" borderId="2" xfId="0" applyFont="1" applyFill="1" applyBorder="1" applyAlignment="1">
      <alignment horizontal="center"/>
    </xf>
    <xf numFmtId="0" fontId="2" fillId="0" borderId="4" xfId="0" applyFont="1" applyBorder="1" applyAlignment="1">
      <alignment horizontal="center"/>
    </xf>
    <xf numFmtId="0" fontId="2" fillId="4" borderId="1"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0" borderId="0" xfId="0" applyFont="1" applyAlignment="1">
      <alignment horizontal="center"/>
    </xf>
    <xf numFmtId="0" fontId="2" fillId="4" borderId="4" xfId="0" applyFont="1" applyFill="1" applyBorder="1" applyAlignment="1">
      <alignment horizontal="center"/>
    </xf>
    <xf numFmtId="0" fontId="2" fillId="10" borderId="1" xfId="0" applyFont="1" applyFill="1" applyBorder="1" applyAlignment="1">
      <alignment horizontal="center"/>
    </xf>
    <xf numFmtId="0" fontId="2" fillId="10" borderId="2" xfId="0" applyFont="1" applyFill="1" applyBorder="1" applyAlignment="1">
      <alignment horizontal="center"/>
    </xf>
    <xf numFmtId="0" fontId="2" fillId="4" borderId="1" xfId="0" applyFont="1" applyFill="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2" fillId="9" borderId="4" xfId="0" applyFont="1" applyFill="1" applyBorder="1" applyAlignment="1">
      <alignment horizontal="center" vertical="top" wrapText="1"/>
    </xf>
    <xf numFmtId="0" fontId="2" fillId="3" borderId="4" xfId="0" applyFont="1" applyFill="1" applyBorder="1" applyAlignment="1">
      <alignment horizontal="center" vertical="center" wrapText="1"/>
    </xf>
    <xf numFmtId="0" fontId="2" fillId="6" borderId="4" xfId="0" applyFont="1" applyFill="1" applyBorder="1" applyAlignment="1">
      <alignment horizontal="center"/>
    </xf>
    <xf numFmtId="0" fontId="26" fillId="5" borderId="4" xfId="3" applyFont="1" applyFill="1" applyBorder="1" applyAlignment="1">
      <alignment horizontal="center" vertical="center" wrapText="1"/>
    </xf>
    <xf numFmtId="0" fontId="30" fillId="12" borderId="4" xfId="3" applyFont="1" applyFill="1" applyBorder="1" applyAlignment="1">
      <alignment horizontal="center" vertical="center"/>
    </xf>
    <xf numFmtId="0" fontId="29" fillId="5" borderId="4" xfId="3" applyFont="1" applyFill="1" applyBorder="1" applyAlignment="1">
      <alignment horizontal="center" vertical="center" wrapText="1"/>
    </xf>
    <xf numFmtId="0" fontId="26" fillId="0" borderId="4" xfId="0" applyFont="1" applyBorder="1" applyAlignment="1">
      <alignment horizontal="center" vertical="center" wrapText="1"/>
    </xf>
    <xf numFmtId="0" fontId="0" fillId="0" borderId="4" xfId="0" applyBorder="1" applyAlignment="1">
      <alignment horizontal="center"/>
    </xf>
    <xf numFmtId="0" fontId="11" fillId="0" borderId="4" xfId="0" applyFont="1" applyBorder="1" applyAlignment="1">
      <alignment horizontal="center"/>
    </xf>
    <xf numFmtId="0" fontId="26" fillId="5" borderId="4" xfId="0" applyFont="1" applyFill="1" applyBorder="1" applyAlignment="1">
      <alignment horizontal="center" vertical="center"/>
    </xf>
    <xf numFmtId="0" fontId="26" fillId="0" borderId="4" xfId="0" applyFont="1" applyBorder="1" applyAlignment="1">
      <alignment horizontal="center" vertical="top" wrapText="1"/>
    </xf>
    <xf numFmtId="14" fontId="0" fillId="0" borderId="4" xfId="0" applyNumberFormat="1" applyBorder="1" applyAlignment="1">
      <alignment horizontal="center"/>
    </xf>
    <xf numFmtId="0" fontId="26" fillId="5" borderId="19" xfId="3" applyFont="1" applyFill="1" applyBorder="1" applyAlignment="1">
      <alignment horizontal="center" vertical="center" wrapText="1"/>
    </xf>
    <xf numFmtId="0" fontId="26" fillId="5" borderId="24" xfId="3" applyFont="1" applyFill="1" applyBorder="1" applyAlignment="1">
      <alignment horizontal="center" vertical="center" wrapText="1"/>
    </xf>
    <xf numFmtId="0" fontId="30" fillId="12" borderId="30" xfId="3" applyFont="1" applyFill="1" applyBorder="1" applyAlignment="1">
      <alignment horizontal="center" vertical="center"/>
    </xf>
    <xf numFmtId="0" fontId="30" fillId="12" borderId="2" xfId="3" applyFont="1" applyFill="1" applyBorder="1" applyAlignment="1">
      <alignment horizontal="center" vertical="center"/>
    </xf>
    <xf numFmtId="0" fontId="30" fillId="12" borderId="31" xfId="3" applyFont="1" applyFill="1" applyBorder="1" applyAlignment="1">
      <alignment horizontal="center" vertical="center"/>
    </xf>
    <xf numFmtId="0" fontId="26" fillId="5" borderId="18" xfId="3" applyFont="1" applyFill="1" applyBorder="1" applyAlignment="1">
      <alignment horizontal="center" vertical="center" wrapText="1"/>
    </xf>
    <xf numFmtId="0" fontId="26" fillId="5" borderId="23" xfId="3" applyFont="1" applyFill="1" applyBorder="1" applyAlignment="1">
      <alignment horizontal="center" vertical="center" wrapText="1"/>
    </xf>
    <xf numFmtId="0" fontId="26" fillId="5" borderId="28" xfId="3" applyFont="1" applyFill="1" applyBorder="1" applyAlignment="1">
      <alignment horizontal="center" vertical="center" wrapText="1"/>
    </xf>
    <xf numFmtId="0" fontId="26" fillId="5" borderId="20" xfId="3" applyFont="1" applyFill="1" applyBorder="1" applyAlignment="1">
      <alignment horizontal="center" vertical="center" wrapText="1"/>
    </xf>
    <xf numFmtId="0" fontId="26" fillId="5" borderId="25" xfId="3" applyFont="1" applyFill="1" applyBorder="1" applyAlignment="1">
      <alignment horizontal="center" vertical="center" wrapText="1"/>
    </xf>
    <xf numFmtId="0" fontId="26" fillId="5" borderId="29" xfId="3" applyFont="1" applyFill="1" applyBorder="1" applyAlignment="1">
      <alignment horizontal="center" vertical="center" wrapText="1"/>
    </xf>
    <xf numFmtId="0" fontId="26" fillId="5" borderId="32" xfId="3" applyFont="1" applyFill="1" applyBorder="1" applyAlignment="1">
      <alignment horizontal="center" vertical="center" wrapText="1"/>
    </xf>
    <xf numFmtId="0" fontId="26" fillId="5" borderId="33" xfId="3" applyFont="1" applyFill="1" applyBorder="1" applyAlignment="1">
      <alignment horizontal="center" vertical="center" wrapText="1"/>
    </xf>
    <xf numFmtId="0" fontId="26" fillId="5" borderId="22" xfId="3" applyFont="1" applyFill="1" applyBorder="1" applyAlignment="1">
      <alignment horizontal="center" vertical="center" wrapText="1"/>
    </xf>
    <xf numFmtId="0" fontId="26" fillId="5" borderId="27" xfId="3" applyFont="1" applyFill="1" applyBorder="1" applyAlignment="1">
      <alignment horizontal="center" vertical="center" wrapText="1"/>
    </xf>
    <xf numFmtId="0" fontId="29" fillId="5" borderId="21" xfId="3" applyFont="1" applyFill="1" applyBorder="1" applyAlignment="1">
      <alignment horizontal="center" vertical="center" wrapText="1"/>
    </xf>
    <xf numFmtId="0" fontId="29" fillId="5" borderId="26" xfId="3" applyFont="1" applyFill="1" applyBorder="1" applyAlignment="1">
      <alignment horizontal="center" vertical="center" wrapText="1"/>
    </xf>
    <xf numFmtId="0" fontId="29" fillId="5" borderId="19" xfId="3" applyFont="1" applyFill="1" applyBorder="1" applyAlignment="1">
      <alignment horizontal="center" vertical="center" wrapText="1"/>
    </xf>
    <xf numFmtId="0" fontId="29" fillId="5" borderId="24" xfId="3" applyFont="1" applyFill="1" applyBorder="1" applyAlignment="1">
      <alignment horizontal="center" vertical="center" wrapText="1"/>
    </xf>
    <xf numFmtId="0" fontId="29" fillId="5" borderId="20" xfId="3" applyFont="1" applyFill="1" applyBorder="1" applyAlignment="1">
      <alignment horizontal="center" vertical="center" wrapText="1"/>
    </xf>
    <xf numFmtId="0" fontId="29" fillId="5" borderId="25" xfId="3" applyFont="1" applyFill="1" applyBorder="1" applyAlignment="1">
      <alignment horizontal="center" vertical="center" wrapText="1"/>
    </xf>
    <xf numFmtId="0" fontId="29" fillId="5" borderId="29" xfId="3" applyFont="1" applyFill="1" applyBorder="1" applyAlignment="1">
      <alignment horizontal="center" vertical="center" wrapText="1"/>
    </xf>
    <xf numFmtId="0" fontId="29" fillId="5" borderId="6" xfId="3" applyFont="1" applyFill="1" applyBorder="1" applyAlignment="1">
      <alignment horizontal="center" vertical="center" wrapText="1"/>
    </xf>
    <xf numFmtId="0" fontId="29" fillId="5" borderId="7" xfId="3" applyFont="1" applyFill="1" applyBorder="1" applyAlignment="1">
      <alignment horizontal="center" vertical="center" wrapText="1"/>
    </xf>
    <xf numFmtId="0" fontId="29" fillId="5" borderId="0" xfId="3" applyFont="1" applyFill="1" applyAlignment="1">
      <alignment horizontal="center" vertical="center" wrapText="1"/>
    </xf>
    <xf numFmtId="0" fontId="29" fillId="5" borderId="9" xfId="3" applyFont="1" applyFill="1" applyBorder="1" applyAlignment="1">
      <alignment horizontal="center" vertical="center" wrapText="1"/>
    </xf>
    <xf numFmtId="0" fontId="26" fillId="5" borderId="13" xfId="3" applyFont="1" applyFill="1" applyBorder="1" applyAlignment="1">
      <alignment horizontal="center" vertical="center" wrapText="1"/>
    </xf>
    <xf numFmtId="0" fontId="30" fillId="13" borderId="2" xfId="0" applyFont="1" applyFill="1" applyBorder="1" applyAlignment="1">
      <alignment horizontal="center" vertical="center"/>
    </xf>
    <xf numFmtId="0" fontId="0" fillId="5" borderId="4" xfId="0" applyFill="1" applyBorder="1" applyAlignment="1">
      <alignment horizontal="center"/>
    </xf>
    <xf numFmtId="0" fontId="37" fillId="16" borderId="4" xfId="0" applyFont="1" applyFill="1" applyBorder="1" applyAlignment="1">
      <alignment horizontal="center"/>
    </xf>
    <xf numFmtId="0" fontId="25" fillId="16"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40" fillId="2" borderId="0" xfId="0" applyFont="1" applyFill="1" applyAlignment="1">
      <alignment horizontal="center" vertical="center"/>
    </xf>
  </cellXfs>
  <cellStyles count="5">
    <cellStyle name="Hipervínculo" xfId="2" builtinId="8"/>
    <cellStyle name="Millares 2" xfId="4" xr:uid="{42FF01FA-0D21-425C-9C9A-DADB9A1E807D}"/>
    <cellStyle name="Normal" xfId="0" builtinId="0"/>
    <cellStyle name="Normal 3" xfId="3" xr:uid="{258F2612-C12D-4BC4-BFAF-BAC229FB02C3}"/>
    <cellStyle name="Porcentaje" xfId="1" builtinId="5"/>
  </cellStyles>
  <dxfs count="4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microsoft.com/office/2007/relationships/slicerCache" Target="slicerCaches/slicerCache2.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07/relationships/slicerCache" Target="slicerCaches/slicerCache5.xml"/><Relationship Id="rId5" Type="http://schemas.openxmlformats.org/officeDocument/2006/relationships/worksheet" Target="worksheets/sheet5.xml"/><Relationship Id="rId61" Type="http://schemas.openxmlformats.org/officeDocument/2006/relationships/pivotCacheDefinition" Target="pivotCache/pivotCacheDefinition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07/relationships/slicerCache" Target="slicerCaches/slicerCache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microsoft.com/office/2007/relationships/slicerCache" Target="slicerCaches/slicerCache1.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 Ejemplo.xlsx]visor!TablaDinámica2</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s>
    <c:plotArea>
      <c:layout/>
      <c:doughnutChart>
        <c:varyColors val="1"/>
        <c:ser>
          <c:idx val="0"/>
          <c:order val="0"/>
          <c:tx>
            <c:strRef>
              <c:f>visor!$AW$1</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3A26-4CB9-8A86-B3391BA735BC}"/>
              </c:ext>
            </c:extLst>
          </c:dPt>
          <c:dPt>
            <c:idx val="1"/>
            <c:bubble3D val="0"/>
            <c:spPr>
              <a:solidFill>
                <a:schemeClr val="accent2"/>
              </a:solidFill>
              <a:ln>
                <a:noFill/>
              </a:ln>
              <a:effectLst/>
            </c:spPr>
            <c:extLst>
              <c:ext xmlns:c16="http://schemas.microsoft.com/office/drawing/2014/chart" uri="{C3380CC4-5D6E-409C-BE32-E72D297353CC}">
                <c16:uniqueId val="{00000003-3A26-4CB9-8A86-B3391BA735BC}"/>
              </c:ext>
            </c:extLst>
          </c:dPt>
          <c:dPt>
            <c:idx val="2"/>
            <c:bubble3D val="0"/>
            <c:spPr>
              <a:solidFill>
                <a:schemeClr val="accent3"/>
              </a:solidFill>
              <a:ln>
                <a:noFill/>
              </a:ln>
              <a:effectLst/>
            </c:spPr>
            <c:extLst>
              <c:ext xmlns:c16="http://schemas.microsoft.com/office/drawing/2014/chart" uri="{C3380CC4-5D6E-409C-BE32-E72D297353CC}">
                <c16:uniqueId val="{00000005-3A26-4CB9-8A86-B3391BA735BC}"/>
              </c:ext>
            </c:extLst>
          </c:dPt>
          <c:cat>
            <c:strRef>
              <c:f>visor!$AV$2:$AV$5</c:f>
              <c:strCache>
                <c:ptCount val="3"/>
                <c:pt idx="0">
                  <c:v>CH4</c:v>
                </c:pt>
                <c:pt idx="1">
                  <c:v>CO2</c:v>
                </c:pt>
                <c:pt idx="2">
                  <c:v>N2O</c:v>
                </c:pt>
              </c:strCache>
            </c:strRef>
          </c:cat>
          <c:val>
            <c:numRef>
              <c:f>visor!$AW$2:$AW$5</c:f>
              <c:numCache>
                <c:formatCode>General</c:formatCode>
                <c:ptCount val="3"/>
                <c:pt idx="0">
                  <c:v>6673.3291955477498</c:v>
                </c:pt>
                <c:pt idx="1">
                  <c:v>1290.4841514079324</c:v>
                </c:pt>
                <c:pt idx="2">
                  <c:v>4.7256973994492224</c:v>
                </c:pt>
              </c:numCache>
            </c:numRef>
          </c:val>
          <c:extLst>
            <c:ext xmlns:c16="http://schemas.microsoft.com/office/drawing/2014/chart" uri="{C3380CC4-5D6E-409C-BE32-E72D297353CC}">
              <c16:uniqueId val="{00000000-EC5D-4794-ABBF-53FF99BF4243}"/>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 Ejemplo.xlsx]visor!TablaDinámica3</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visor!$BD$1</c:f>
              <c:strCache>
                <c:ptCount val="1"/>
                <c:pt idx="0">
                  <c:v>Total</c:v>
                </c:pt>
              </c:strCache>
            </c:strRef>
          </c:tx>
          <c:spPr>
            <a:solidFill>
              <a:schemeClr val="accent1"/>
            </a:solidFill>
            <a:ln>
              <a:noFill/>
            </a:ln>
            <a:effectLst/>
          </c:spPr>
          <c:invertIfNegative val="0"/>
          <c:cat>
            <c:strRef>
              <c:f>visor!$BC$2:$BC$24</c:f>
              <c:strCache>
                <c:ptCount val="22"/>
                <c:pt idx="0">
                  <c:v>FUGAS</c:v>
                </c:pt>
                <c:pt idx="1">
                  <c:v>QUEMA DURANTE PRUEBAS</c:v>
                </c:pt>
                <c:pt idx="2">
                  <c:v>QUEMA EN PERFORACION</c:v>
                </c:pt>
                <c:pt idx="3">
                  <c:v>TEAS</c:v>
                </c:pt>
                <c:pt idx="4">
                  <c:v>TEAS DURANTE COMPLETAMIENTO</c:v>
                </c:pt>
                <c:pt idx="5">
                  <c:v>VENTEO ACTIVIDAD NO RUTINARIA</c:v>
                </c:pt>
                <c:pt idx="6">
                  <c:v>VENTEO BOMBAS NEUMATICAS</c:v>
                </c:pt>
                <c:pt idx="7">
                  <c:v>VENTEO COMPRESORES CENTRIFUGOS</c:v>
                </c:pt>
                <c:pt idx="8">
                  <c:v>VENTEO COMPRESORES RECIPROCANTES</c:v>
                </c:pt>
                <c:pt idx="9">
                  <c:v>VENTEO CONTROLADORES NEUMATICOS CONTINUOS</c:v>
                </c:pt>
                <c:pt idx="10">
                  <c:v>VENTEO CONTROLADORES NEUMATICOS INTERMITENTES</c:v>
                </c:pt>
                <c:pt idx="11">
                  <c:v>VENTEO DESCARGUE DE LIQUIDOS</c:v>
                </c:pt>
                <c:pt idx="12">
                  <c:v>VENTEO DESHIDRATACION BOMBAS KIMRAY</c:v>
                </c:pt>
                <c:pt idx="13">
                  <c:v>VENTEO DESHIDRATACION CON GLICOL</c:v>
                </c:pt>
                <c:pt idx="14">
                  <c:v>VENTEO GAS ASOCIADO / NO ENCENDIDO TEA</c:v>
                </c:pt>
                <c:pt idx="15">
                  <c:v>VENTEO GAS DEL CASING</c:v>
                </c:pt>
                <c:pt idx="16">
                  <c:v>VENTEO POR BLOWDOWN</c:v>
                </c:pt>
                <c:pt idx="17">
                  <c:v>VENTEO REMOCION DE AZUFRE</c:v>
                </c:pt>
                <c:pt idx="18">
                  <c:v>VENTEO TANQUES DE ALMACENAMIENTO</c:v>
                </c:pt>
                <c:pt idx="19">
                  <c:v>VENTEOS DURANTE COMPLETAMIENTO</c:v>
                </c:pt>
                <c:pt idx="20">
                  <c:v>VENTEOS DURANTE PRUEBAS</c:v>
                </c:pt>
                <c:pt idx="21">
                  <c:v>VENTEOS EN PERFORACION </c:v>
                </c:pt>
              </c:strCache>
            </c:strRef>
          </c:cat>
          <c:val>
            <c:numRef>
              <c:f>visor!$BD$2:$BD$24</c:f>
              <c:numCache>
                <c:formatCode>General</c:formatCode>
                <c:ptCount val="22"/>
                <c:pt idx="0">
                  <c:v>333.06263617777756</c:v>
                </c:pt>
                <c:pt idx="1">
                  <c:v>2.9560599136568637</c:v>
                </c:pt>
                <c:pt idx="2">
                  <c:v>0.35384258318087147</c:v>
                </c:pt>
                <c:pt idx="3">
                  <c:v>1076.4938980058816</c:v>
                </c:pt>
                <c:pt idx="4">
                  <c:v>8.8460888430132059</c:v>
                </c:pt>
                <c:pt idx="5">
                  <c:v>1.298854946410009</c:v>
                </c:pt>
                <c:pt idx="6">
                  <c:v>196.56320956922178</c:v>
                </c:pt>
                <c:pt idx="7">
                  <c:v>144.61520341723812</c:v>
                </c:pt>
                <c:pt idx="8">
                  <c:v>20.116349426915846</c:v>
                </c:pt>
                <c:pt idx="9">
                  <c:v>177.68646757601348</c:v>
                </c:pt>
                <c:pt idx="10">
                  <c:v>13.119540954287238</c:v>
                </c:pt>
                <c:pt idx="11">
                  <c:v>52.686351077152004</c:v>
                </c:pt>
                <c:pt idx="12">
                  <c:v>1.7916643427364058</c:v>
                </c:pt>
                <c:pt idx="13">
                  <c:v>3.5531526950608585</c:v>
                </c:pt>
                <c:pt idx="14">
                  <c:v>12.910962688163545</c:v>
                </c:pt>
                <c:pt idx="15">
                  <c:v>85.009108153015603</c:v>
                </c:pt>
                <c:pt idx="16">
                  <c:v>9.604643244459421</c:v>
                </c:pt>
                <c:pt idx="17">
                  <c:v>3.2739275721132457</c:v>
                </c:pt>
                <c:pt idx="18">
                  <c:v>5783.1131331814677</c:v>
                </c:pt>
                <c:pt idx="19">
                  <c:v>25.673926579385565</c:v>
                </c:pt>
                <c:pt idx="20">
                  <c:v>6.039650641779974</c:v>
                </c:pt>
                <c:pt idx="21">
                  <c:v>9.7703727662022644</c:v>
                </c:pt>
              </c:numCache>
            </c:numRef>
          </c:val>
          <c:extLst>
            <c:ext xmlns:c16="http://schemas.microsoft.com/office/drawing/2014/chart" uri="{C3380CC4-5D6E-409C-BE32-E72D297353CC}">
              <c16:uniqueId val="{00000000-41BE-4922-BE89-92EFDC904E85}"/>
            </c:ext>
          </c:extLst>
        </c:ser>
        <c:dLbls>
          <c:showLegendKey val="0"/>
          <c:showVal val="0"/>
          <c:showCatName val="0"/>
          <c:showSerName val="0"/>
          <c:showPercent val="0"/>
          <c:showBubbleSize val="0"/>
        </c:dLbls>
        <c:gapWidth val="219"/>
        <c:overlap val="-27"/>
        <c:axId val="909204383"/>
        <c:axId val="1799100400"/>
      </c:barChart>
      <c:catAx>
        <c:axId val="909204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100400"/>
        <c:crosses val="autoZero"/>
        <c:auto val="1"/>
        <c:lblAlgn val="ctr"/>
        <c:lblOffset val="100"/>
        <c:noMultiLvlLbl val="0"/>
      </c:catAx>
      <c:valAx>
        <c:axId val="1799100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2043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 Ejemplo.xlsx]visor!TablaDinámica4</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visor!$BH$1:$BH$2</c:f>
              <c:strCache>
                <c:ptCount val="1"/>
                <c:pt idx="0">
                  <c:v>FUGAS</c:v>
                </c:pt>
              </c:strCache>
            </c:strRef>
          </c:tx>
          <c:spPr>
            <a:solidFill>
              <a:schemeClr val="accent1"/>
            </a:solidFill>
            <a:ln>
              <a:noFill/>
            </a:ln>
            <a:effectLst/>
          </c:spPr>
          <c:invertIfNegative val="0"/>
          <c:cat>
            <c:strRef>
              <c:f>visor!$BG$3</c:f>
              <c:strCache>
                <c:ptCount val="1"/>
                <c:pt idx="0">
                  <c:v>Total</c:v>
                </c:pt>
              </c:strCache>
            </c:strRef>
          </c:cat>
          <c:val>
            <c:numRef>
              <c:f>visor!$BH$3</c:f>
              <c:numCache>
                <c:formatCode>General</c:formatCode>
                <c:ptCount val="1"/>
                <c:pt idx="0">
                  <c:v>333.06263617777756</c:v>
                </c:pt>
              </c:numCache>
            </c:numRef>
          </c:val>
          <c:extLst>
            <c:ext xmlns:c16="http://schemas.microsoft.com/office/drawing/2014/chart" uri="{C3380CC4-5D6E-409C-BE32-E72D297353CC}">
              <c16:uniqueId val="{00000000-966F-48F3-B1DA-1FECA19FA9B7}"/>
            </c:ext>
          </c:extLst>
        </c:ser>
        <c:ser>
          <c:idx val="1"/>
          <c:order val="1"/>
          <c:tx>
            <c:strRef>
              <c:f>visor!$BI$1:$BI$2</c:f>
              <c:strCache>
                <c:ptCount val="1"/>
                <c:pt idx="0">
                  <c:v>TEAS</c:v>
                </c:pt>
              </c:strCache>
            </c:strRef>
          </c:tx>
          <c:spPr>
            <a:solidFill>
              <a:schemeClr val="accent2"/>
            </a:solidFill>
            <a:ln>
              <a:noFill/>
            </a:ln>
            <a:effectLst/>
          </c:spPr>
          <c:invertIfNegative val="0"/>
          <c:cat>
            <c:strRef>
              <c:f>visor!$BG$3</c:f>
              <c:strCache>
                <c:ptCount val="1"/>
                <c:pt idx="0">
                  <c:v>Total</c:v>
                </c:pt>
              </c:strCache>
            </c:strRef>
          </c:cat>
          <c:val>
            <c:numRef>
              <c:f>visor!$BI$3</c:f>
              <c:numCache>
                <c:formatCode>General</c:formatCode>
                <c:ptCount val="1"/>
                <c:pt idx="0">
                  <c:v>1088.6498893457319</c:v>
                </c:pt>
              </c:numCache>
            </c:numRef>
          </c:val>
          <c:extLst>
            <c:ext xmlns:c16="http://schemas.microsoft.com/office/drawing/2014/chart" uri="{C3380CC4-5D6E-409C-BE32-E72D297353CC}">
              <c16:uniqueId val="{00000001-864D-4143-907A-B0F5A3FEAAB7}"/>
            </c:ext>
          </c:extLst>
        </c:ser>
        <c:ser>
          <c:idx val="2"/>
          <c:order val="2"/>
          <c:tx>
            <c:strRef>
              <c:f>visor!$BJ$1:$BJ$2</c:f>
              <c:strCache>
                <c:ptCount val="1"/>
                <c:pt idx="0">
                  <c:v>VENTEOS</c:v>
                </c:pt>
              </c:strCache>
            </c:strRef>
          </c:tx>
          <c:spPr>
            <a:solidFill>
              <a:schemeClr val="accent3"/>
            </a:solidFill>
            <a:ln>
              <a:noFill/>
            </a:ln>
            <a:effectLst/>
          </c:spPr>
          <c:invertIfNegative val="0"/>
          <c:cat>
            <c:strRef>
              <c:f>visor!$BG$3</c:f>
              <c:strCache>
                <c:ptCount val="1"/>
                <c:pt idx="0">
                  <c:v>Total</c:v>
                </c:pt>
              </c:strCache>
            </c:strRef>
          </c:cat>
          <c:val>
            <c:numRef>
              <c:f>visor!$BJ$3</c:f>
              <c:numCache>
                <c:formatCode>General</c:formatCode>
                <c:ptCount val="1"/>
                <c:pt idx="0">
                  <c:v>6546.8265188316182</c:v>
                </c:pt>
              </c:numCache>
            </c:numRef>
          </c:val>
          <c:extLst>
            <c:ext xmlns:c16="http://schemas.microsoft.com/office/drawing/2014/chart" uri="{C3380CC4-5D6E-409C-BE32-E72D297353CC}">
              <c16:uniqueId val="{00000002-864D-4143-907A-B0F5A3FEAAB7}"/>
            </c:ext>
          </c:extLst>
        </c:ser>
        <c:dLbls>
          <c:showLegendKey val="0"/>
          <c:showVal val="0"/>
          <c:showCatName val="0"/>
          <c:showSerName val="0"/>
          <c:showPercent val="0"/>
          <c:showBubbleSize val="0"/>
        </c:dLbls>
        <c:gapWidth val="219"/>
        <c:overlap val="-27"/>
        <c:axId val="1894189408"/>
        <c:axId val="1808636304"/>
      </c:barChart>
      <c:catAx>
        <c:axId val="189418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636304"/>
        <c:crosses val="autoZero"/>
        <c:auto val="1"/>
        <c:lblAlgn val="ctr"/>
        <c:lblOffset val="100"/>
        <c:noMultiLvlLbl val="0"/>
      </c:catAx>
      <c:valAx>
        <c:axId val="1808636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4189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 Ejemplo.xlsx]visor!TablaDinámica5</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visor!$BN$1:$BN$2</c:f>
              <c:strCache>
                <c:ptCount val="1"/>
                <c:pt idx="0">
                  <c:v>EXPLORACION</c:v>
                </c:pt>
              </c:strCache>
            </c:strRef>
          </c:tx>
          <c:spPr>
            <a:solidFill>
              <a:schemeClr val="accent1"/>
            </a:solidFill>
            <a:ln>
              <a:noFill/>
            </a:ln>
            <a:effectLst/>
          </c:spPr>
          <c:invertIfNegative val="0"/>
          <c:cat>
            <c:strRef>
              <c:f>visor!$BM$3</c:f>
              <c:strCache>
                <c:ptCount val="1"/>
                <c:pt idx="0">
                  <c:v>Total</c:v>
                </c:pt>
              </c:strCache>
            </c:strRef>
          </c:cat>
          <c:val>
            <c:numRef>
              <c:f>visor!$BN$3</c:f>
              <c:numCache>
                <c:formatCode>General</c:formatCode>
                <c:ptCount val="1"/>
                <c:pt idx="0">
                  <c:v>53.639941327218743</c:v>
                </c:pt>
              </c:numCache>
            </c:numRef>
          </c:val>
          <c:extLst>
            <c:ext xmlns:c16="http://schemas.microsoft.com/office/drawing/2014/chart" uri="{C3380CC4-5D6E-409C-BE32-E72D297353CC}">
              <c16:uniqueId val="{00000000-CED6-426D-BA13-BE86E6DF5FAB}"/>
            </c:ext>
          </c:extLst>
        </c:ser>
        <c:ser>
          <c:idx val="1"/>
          <c:order val="1"/>
          <c:tx>
            <c:strRef>
              <c:f>visor!$BO$1:$BO$2</c:f>
              <c:strCache>
                <c:ptCount val="1"/>
                <c:pt idx="0">
                  <c:v>PROCESAMIENTO DE GAS</c:v>
                </c:pt>
              </c:strCache>
            </c:strRef>
          </c:tx>
          <c:spPr>
            <a:solidFill>
              <a:schemeClr val="accent2"/>
            </a:solidFill>
            <a:ln>
              <a:noFill/>
            </a:ln>
            <a:effectLst/>
          </c:spPr>
          <c:invertIfNegative val="0"/>
          <c:cat>
            <c:strRef>
              <c:f>visor!$BM$3</c:f>
              <c:strCache>
                <c:ptCount val="1"/>
                <c:pt idx="0">
                  <c:v>Total</c:v>
                </c:pt>
              </c:strCache>
            </c:strRef>
          </c:cat>
          <c:val>
            <c:numRef>
              <c:f>visor!$BO$3</c:f>
              <c:numCache>
                <c:formatCode>General</c:formatCode>
                <c:ptCount val="1"/>
                <c:pt idx="0">
                  <c:v>736.89853970422178</c:v>
                </c:pt>
              </c:numCache>
            </c:numRef>
          </c:val>
          <c:extLst>
            <c:ext xmlns:c16="http://schemas.microsoft.com/office/drawing/2014/chart" uri="{C3380CC4-5D6E-409C-BE32-E72D297353CC}">
              <c16:uniqueId val="{00000003-CBD2-41C5-B94A-AC8000AF7F5A}"/>
            </c:ext>
          </c:extLst>
        </c:ser>
        <c:ser>
          <c:idx val="2"/>
          <c:order val="2"/>
          <c:tx>
            <c:strRef>
              <c:f>visor!$BP$1:$BP$2</c:f>
              <c:strCache>
                <c:ptCount val="1"/>
                <c:pt idx="0">
                  <c:v>PRODUCCIÓN</c:v>
                </c:pt>
              </c:strCache>
            </c:strRef>
          </c:tx>
          <c:spPr>
            <a:solidFill>
              <a:schemeClr val="accent3"/>
            </a:solidFill>
            <a:ln>
              <a:noFill/>
            </a:ln>
            <a:effectLst/>
          </c:spPr>
          <c:invertIfNegative val="0"/>
          <c:cat>
            <c:strRef>
              <c:f>visor!$BM$3</c:f>
              <c:strCache>
                <c:ptCount val="1"/>
                <c:pt idx="0">
                  <c:v>Total</c:v>
                </c:pt>
              </c:strCache>
            </c:strRef>
          </c:cat>
          <c:val>
            <c:numRef>
              <c:f>visor!$BP$3</c:f>
              <c:numCache>
                <c:formatCode>General</c:formatCode>
                <c:ptCount val="1"/>
                <c:pt idx="0">
                  <c:v>7178.0005633236897</c:v>
                </c:pt>
              </c:numCache>
            </c:numRef>
          </c:val>
          <c:extLst>
            <c:ext xmlns:c16="http://schemas.microsoft.com/office/drawing/2014/chart" uri="{C3380CC4-5D6E-409C-BE32-E72D297353CC}">
              <c16:uniqueId val="{00000001-76EF-493B-BF11-09283A7F1CAE}"/>
            </c:ext>
          </c:extLst>
        </c:ser>
        <c:dLbls>
          <c:showLegendKey val="0"/>
          <c:showVal val="0"/>
          <c:showCatName val="0"/>
          <c:showSerName val="0"/>
          <c:showPercent val="0"/>
          <c:showBubbleSize val="0"/>
        </c:dLbls>
        <c:gapWidth val="219"/>
        <c:overlap val="100"/>
        <c:axId val="612277999"/>
        <c:axId val="1799124208"/>
      </c:barChart>
      <c:catAx>
        <c:axId val="612277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124208"/>
        <c:crosses val="autoZero"/>
        <c:auto val="1"/>
        <c:lblAlgn val="ctr"/>
        <c:lblOffset val="100"/>
        <c:noMultiLvlLbl val="0"/>
      </c:catAx>
      <c:valAx>
        <c:axId val="1799124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2779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 Emisiones Fugitivas - V1- Ejemplo.xlsx]visor!TablaDinámica6</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visor!$BU$1:$BU$2</c:f>
              <c:strCache>
                <c:ptCount val="1"/>
                <c:pt idx="0">
                  <c:v>CH4</c:v>
                </c:pt>
              </c:strCache>
            </c:strRef>
          </c:tx>
          <c:spPr>
            <a:solidFill>
              <a:schemeClr val="accent1"/>
            </a:solidFill>
            <a:ln>
              <a:noFill/>
            </a:ln>
            <a:effectLst/>
          </c:spPr>
          <c:invertIfNegative val="0"/>
          <c:cat>
            <c:strRef>
              <c:f>visor!$BT$3:$BT$6</c:f>
              <c:strCache>
                <c:ptCount val="3"/>
                <c:pt idx="0">
                  <c:v>1B2ai</c:v>
                </c:pt>
                <c:pt idx="1">
                  <c:v>1B2aii</c:v>
                </c:pt>
                <c:pt idx="2">
                  <c:v>1B2biii</c:v>
                </c:pt>
              </c:strCache>
            </c:strRef>
          </c:cat>
          <c:val>
            <c:numRef>
              <c:f>visor!$BU$3:$BU$6</c:f>
              <c:numCache>
                <c:formatCode>General</c:formatCode>
                <c:ptCount val="3"/>
                <c:pt idx="0">
                  <c:v>39.99611688261043</c:v>
                </c:pt>
                <c:pt idx="1">
                  <c:v>6155.2146925793231</c:v>
                </c:pt>
                <c:pt idx="2">
                  <c:v>478.11838608581297</c:v>
                </c:pt>
              </c:numCache>
            </c:numRef>
          </c:val>
          <c:extLst>
            <c:ext xmlns:c16="http://schemas.microsoft.com/office/drawing/2014/chart" uri="{C3380CC4-5D6E-409C-BE32-E72D297353CC}">
              <c16:uniqueId val="{00000000-71DF-471E-B545-46285E4E5F9E}"/>
            </c:ext>
          </c:extLst>
        </c:ser>
        <c:ser>
          <c:idx val="1"/>
          <c:order val="1"/>
          <c:tx>
            <c:strRef>
              <c:f>visor!$BV$1:$BV$2</c:f>
              <c:strCache>
                <c:ptCount val="1"/>
                <c:pt idx="0">
                  <c:v>CO2</c:v>
                </c:pt>
              </c:strCache>
            </c:strRef>
          </c:tx>
          <c:spPr>
            <a:solidFill>
              <a:schemeClr val="accent2"/>
            </a:solidFill>
            <a:ln>
              <a:noFill/>
            </a:ln>
            <a:effectLst/>
          </c:spPr>
          <c:invertIfNegative val="0"/>
          <c:cat>
            <c:strRef>
              <c:f>visor!$BT$3:$BT$6</c:f>
              <c:strCache>
                <c:ptCount val="3"/>
                <c:pt idx="0">
                  <c:v>1B2ai</c:v>
                </c:pt>
                <c:pt idx="1">
                  <c:v>1B2aii</c:v>
                </c:pt>
                <c:pt idx="2">
                  <c:v>1B2biii</c:v>
                </c:pt>
              </c:strCache>
            </c:strRef>
          </c:cat>
          <c:val>
            <c:numRef>
              <c:f>visor!$BV$3:$BV$6</c:f>
              <c:numCache>
                <c:formatCode>General</c:formatCode>
                <c:ptCount val="3"/>
                <c:pt idx="0">
                  <c:v>13.591573774400302</c:v>
                </c:pt>
                <c:pt idx="1">
                  <c:v>1019.1770807857422</c:v>
                </c:pt>
                <c:pt idx="2">
                  <c:v>257.71549684779052</c:v>
                </c:pt>
              </c:numCache>
            </c:numRef>
          </c:val>
          <c:extLst>
            <c:ext xmlns:c16="http://schemas.microsoft.com/office/drawing/2014/chart" uri="{C3380CC4-5D6E-409C-BE32-E72D297353CC}">
              <c16:uniqueId val="{00000002-71DF-471E-B545-46285E4E5F9E}"/>
            </c:ext>
          </c:extLst>
        </c:ser>
        <c:ser>
          <c:idx val="2"/>
          <c:order val="2"/>
          <c:tx>
            <c:strRef>
              <c:f>visor!$BW$1:$BW$2</c:f>
              <c:strCache>
                <c:ptCount val="1"/>
                <c:pt idx="0">
                  <c:v>N2O</c:v>
                </c:pt>
              </c:strCache>
            </c:strRef>
          </c:tx>
          <c:spPr>
            <a:solidFill>
              <a:schemeClr val="accent3"/>
            </a:solidFill>
            <a:ln>
              <a:noFill/>
            </a:ln>
            <a:effectLst/>
          </c:spPr>
          <c:invertIfNegative val="0"/>
          <c:cat>
            <c:strRef>
              <c:f>visor!$BT$3:$BT$6</c:f>
              <c:strCache>
                <c:ptCount val="3"/>
                <c:pt idx="0">
                  <c:v>1B2ai</c:v>
                </c:pt>
                <c:pt idx="1">
                  <c:v>1B2aii</c:v>
                </c:pt>
                <c:pt idx="2">
                  <c:v>1B2biii</c:v>
                </c:pt>
              </c:strCache>
            </c:strRef>
          </c:cat>
          <c:val>
            <c:numRef>
              <c:f>visor!$BW$3:$BW$6</c:f>
              <c:numCache>
                <c:formatCode>General</c:formatCode>
                <c:ptCount val="3"/>
                <c:pt idx="0">
                  <c:v>5.2250670208012731E-2</c:v>
                </c:pt>
                <c:pt idx="1">
                  <c:v>3.6087899586241594</c:v>
                </c:pt>
                <c:pt idx="2">
                  <c:v>1.0646567706170491</c:v>
                </c:pt>
              </c:numCache>
            </c:numRef>
          </c:val>
          <c:extLst>
            <c:ext xmlns:c16="http://schemas.microsoft.com/office/drawing/2014/chart" uri="{C3380CC4-5D6E-409C-BE32-E72D297353CC}">
              <c16:uniqueId val="{00000001-07AF-4966-9164-C4BFD47EAB08}"/>
            </c:ext>
          </c:extLst>
        </c:ser>
        <c:dLbls>
          <c:showLegendKey val="0"/>
          <c:showVal val="0"/>
          <c:showCatName val="0"/>
          <c:showSerName val="0"/>
          <c:showPercent val="0"/>
          <c:showBubbleSize val="0"/>
        </c:dLbls>
        <c:gapWidth val="219"/>
        <c:overlap val="100"/>
        <c:axId val="76680224"/>
        <c:axId val="1799120736"/>
      </c:barChart>
      <c:catAx>
        <c:axId val="7668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120736"/>
        <c:crosses val="autoZero"/>
        <c:auto val="1"/>
        <c:lblAlgn val="ctr"/>
        <c:lblOffset val="100"/>
        <c:noMultiLvlLbl val="0"/>
      </c:catAx>
      <c:valAx>
        <c:axId val="1799120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80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3.jpe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6.jpeg"/><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167556</xdr:colOff>
      <xdr:row>50</xdr:row>
      <xdr:rowOff>57582</xdr:rowOff>
    </xdr:from>
    <xdr:to>
      <xdr:col>4</xdr:col>
      <xdr:colOff>368488</xdr:colOff>
      <xdr:row>54</xdr:row>
      <xdr:rowOff>84969</xdr:rowOff>
    </xdr:to>
    <xdr:pic>
      <xdr:nvPicPr>
        <xdr:cNvPr id="2" name="Imagen 1" descr="Agencia Nacional de Hidrocarburos - Wikipedia, la enciclopedia libre">
          <a:extLst>
            <a:ext uri="{FF2B5EF4-FFF2-40B4-BE49-F238E27FC236}">
              <a16:creationId xmlns:a16="http://schemas.microsoft.com/office/drawing/2014/main" id="{4B506AC3-F2D7-4A6F-AF85-6717A49D8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9556" y="10058832"/>
          <a:ext cx="2248807" cy="789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101145</xdr:colOff>
      <xdr:row>48</xdr:row>
      <xdr:rowOff>68792</xdr:rowOff>
    </xdr:from>
    <xdr:to>
      <xdr:col>7</xdr:col>
      <xdr:colOff>714375</xdr:colOff>
      <xdr:row>55</xdr:row>
      <xdr:rowOff>84667</xdr:rowOff>
    </xdr:to>
    <xdr:pic>
      <xdr:nvPicPr>
        <xdr:cNvPr id="3" name="Imagen 2" descr="CAMBIO CLIMÁTICO">
          <a:extLst>
            <a:ext uri="{FF2B5EF4-FFF2-40B4-BE49-F238E27FC236}">
              <a16:creationId xmlns:a16="http://schemas.microsoft.com/office/drawing/2014/main" id="{2FC838A4-C02D-5503-EF1B-541E6C9D8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8312" y="9445625"/>
          <a:ext cx="2137230" cy="1312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190500</xdr:colOff>
      <xdr:row>1</xdr:row>
      <xdr:rowOff>90488</xdr:rowOff>
    </xdr:from>
    <xdr:to>
      <xdr:col>19</xdr:col>
      <xdr:colOff>114300</xdr:colOff>
      <xdr:row>10</xdr:row>
      <xdr:rowOff>165651</xdr:rowOff>
    </xdr:to>
    <xdr:pic>
      <xdr:nvPicPr>
        <xdr:cNvPr id="4" name="Imagen 3" descr="Vista previa de imagen">
          <a:extLst>
            <a:ext uri="{FF2B5EF4-FFF2-40B4-BE49-F238E27FC236}">
              <a16:creationId xmlns:a16="http://schemas.microsoft.com/office/drawing/2014/main" id="{54A7CA39-D8DF-4D92-9A87-BBFB4A8D6C9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06375" y="280988"/>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166688</xdr:colOff>
      <xdr:row>47</xdr:row>
      <xdr:rowOff>166688</xdr:rowOff>
    </xdr:from>
    <xdr:to>
      <xdr:col>19</xdr:col>
      <xdr:colOff>433388</xdr:colOff>
      <xdr:row>55</xdr:row>
      <xdr:rowOff>43570</xdr:rowOff>
    </xdr:to>
    <xdr:pic>
      <xdr:nvPicPr>
        <xdr:cNvPr id="6" name="Imagen 5" descr="Vista previa de imagen">
          <a:extLst>
            <a:ext uri="{FF2B5EF4-FFF2-40B4-BE49-F238E27FC236}">
              <a16:creationId xmlns:a16="http://schemas.microsoft.com/office/drawing/2014/main" id="{A94B87D6-D51F-409A-80D8-8786D50ED6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24563" y="9596438"/>
          <a:ext cx="9220200" cy="1400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33</xdr:row>
      <xdr:rowOff>19050</xdr:rowOff>
    </xdr:from>
    <xdr:to>
      <xdr:col>3</xdr:col>
      <xdr:colOff>114300</xdr:colOff>
      <xdr:row>33</xdr:row>
      <xdr:rowOff>161925</xdr:rowOff>
    </xdr:to>
    <xdr:pic>
      <xdr:nvPicPr>
        <xdr:cNvPr id="21" name="Imagen 20">
          <a:extLst>
            <a:ext uri="{FF2B5EF4-FFF2-40B4-BE49-F238E27FC236}">
              <a16:creationId xmlns:a16="http://schemas.microsoft.com/office/drawing/2014/main" id="{1EAA45D0-E719-DA8E-6932-17FF1EEC6C8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7725" y="5543550"/>
          <a:ext cx="15525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34</xdr:row>
      <xdr:rowOff>57150</xdr:rowOff>
    </xdr:from>
    <xdr:to>
      <xdr:col>1</xdr:col>
      <xdr:colOff>476250</xdr:colOff>
      <xdr:row>35</xdr:row>
      <xdr:rowOff>9525</xdr:rowOff>
    </xdr:to>
    <xdr:pic>
      <xdr:nvPicPr>
        <xdr:cNvPr id="22" name="Imagen 21">
          <a:extLst>
            <a:ext uri="{FF2B5EF4-FFF2-40B4-BE49-F238E27FC236}">
              <a16:creationId xmlns:a16="http://schemas.microsoft.com/office/drawing/2014/main" id="{1FD9C3A3-0093-103E-0C3C-337453DC087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 y="5772150"/>
          <a:ext cx="4000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35</xdr:row>
      <xdr:rowOff>47625</xdr:rowOff>
    </xdr:from>
    <xdr:to>
      <xdr:col>2</xdr:col>
      <xdr:colOff>352425</xdr:colOff>
      <xdr:row>36</xdr:row>
      <xdr:rowOff>0</xdr:rowOff>
    </xdr:to>
    <xdr:pic>
      <xdr:nvPicPr>
        <xdr:cNvPr id="23" name="Imagen 22">
          <a:extLst>
            <a:ext uri="{FF2B5EF4-FFF2-40B4-BE49-F238E27FC236}">
              <a16:creationId xmlns:a16="http://schemas.microsoft.com/office/drawing/2014/main" id="{FA93BAD5-D390-DC4F-E6FC-A9F05A5FAF3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8200" y="5953125"/>
          <a:ext cx="10382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xdr:colOff>
      <xdr:row>36</xdr:row>
      <xdr:rowOff>38100</xdr:rowOff>
    </xdr:from>
    <xdr:to>
      <xdr:col>1</xdr:col>
      <xdr:colOff>133350</xdr:colOff>
      <xdr:row>36</xdr:row>
      <xdr:rowOff>180975</xdr:rowOff>
    </xdr:to>
    <xdr:pic>
      <xdr:nvPicPr>
        <xdr:cNvPr id="24" name="Imagen 23">
          <a:extLst>
            <a:ext uri="{FF2B5EF4-FFF2-40B4-BE49-F238E27FC236}">
              <a16:creationId xmlns:a16="http://schemas.microsoft.com/office/drawing/2014/main" id="{735E8F5B-59E1-0F34-6050-406E955458D7}"/>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9150" y="6134100"/>
          <a:ext cx="762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xdr:colOff>
      <xdr:row>37</xdr:row>
      <xdr:rowOff>57150</xdr:rowOff>
    </xdr:from>
    <xdr:to>
      <xdr:col>1</xdr:col>
      <xdr:colOff>133350</xdr:colOff>
      <xdr:row>38</xdr:row>
      <xdr:rowOff>9525</xdr:rowOff>
    </xdr:to>
    <xdr:pic>
      <xdr:nvPicPr>
        <xdr:cNvPr id="25" name="Imagen 24">
          <a:extLst>
            <a:ext uri="{FF2B5EF4-FFF2-40B4-BE49-F238E27FC236}">
              <a16:creationId xmlns:a16="http://schemas.microsoft.com/office/drawing/2014/main" id="{A4167336-6A54-7F6B-40BD-94008028CFB8}"/>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9150" y="6343650"/>
          <a:ext cx="762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420688</xdr:colOff>
      <xdr:row>24</xdr:row>
      <xdr:rowOff>66675</xdr:rowOff>
    </xdr:from>
    <xdr:to>
      <xdr:col>8</xdr:col>
      <xdr:colOff>174626</xdr:colOff>
      <xdr:row>29</xdr:row>
      <xdr:rowOff>30251</xdr:rowOff>
    </xdr:to>
    <xdr:pic>
      <xdr:nvPicPr>
        <xdr:cNvPr id="26" name="Imagen 25">
          <a:extLst>
            <a:ext uri="{FF2B5EF4-FFF2-40B4-BE49-F238E27FC236}">
              <a16:creationId xmlns:a16="http://schemas.microsoft.com/office/drawing/2014/main" id="{B5509E57-D8B8-6BEB-2819-31D827C9F3F3}"/>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2688" y="3983831"/>
          <a:ext cx="5087938" cy="89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542925</xdr:colOff>
      <xdr:row>42</xdr:row>
      <xdr:rowOff>61119</xdr:rowOff>
    </xdr:from>
    <xdr:to>
      <xdr:col>7</xdr:col>
      <xdr:colOff>485775</xdr:colOff>
      <xdr:row>43</xdr:row>
      <xdr:rowOff>143669</xdr:rowOff>
    </xdr:to>
    <xdr:pic>
      <xdr:nvPicPr>
        <xdr:cNvPr id="27" name="Imagen 26">
          <a:extLst>
            <a:ext uri="{FF2B5EF4-FFF2-40B4-BE49-F238E27FC236}">
              <a16:creationId xmlns:a16="http://schemas.microsoft.com/office/drawing/2014/main" id="{E6ADB8CB-60C7-7C3D-1FC3-1DFDB6ECCDF5}"/>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4925" y="7335838"/>
          <a:ext cx="4514850" cy="269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116681</xdr:colOff>
      <xdr:row>47</xdr:row>
      <xdr:rowOff>21431</xdr:rowOff>
    </xdr:from>
    <xdr:to>
      <xdr:col>2</xdr:col>
      <xdr:colOff>519906</xdr:colOff>
      <xdr:row>48</xdr:row>
      <xdr:rowOff>11906</xdr:rowOff>
    </xdr:to>
    <xdr:pic>
      <xdr:nvPicPr>
        <xdr:cNvPr id="28" name="Imagen 27">
          <a:extLst>
            <a:ext uri="{FF2B5EF4-FFF2-40B4-BE49-F238E27FC236}">
              <a16:creationId xmlns:a16="http://schemas.microsoft.com/office/drawing/2014/main" id="{86E5375D-EB26-9507-BC2F-24A995A288F4}"/>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8681" y="8228806"/>
          <a:ext cx="1165225" cy="177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107157</xdr:colOff>
      <xdr:row>48</xdr:row>
      <xdr:rowOff>0</xdr:rowOff>
    </xdr:from>
    <xdr:to>
      <xdr:col>1</xdr:col>
      <xdr:colOff>377032</xdr:colOff>
      <xdr:row>49</xdr:row>
      <xdr:rowOff>793</xdr:rowOff>
    </xdr:to>
    <xdr:pic>
      <xdr:nvPicPr>
        <xdr:cNvPr id="29" name="Imagen 28">
          <a:extLst>
            <a:ext uri="{FF2B5EF4-FFF2-40B4-BE49-F238E27FC236}">
              <a16:creationId xmlns:a16="http://schemas.microsoft.com/office/drawing/2014/main" id="{BE768B6D-C2DE-AD12-F7CA-7C05DDA4F573}"/>
            </a:ext>
          </a:extLst>
        </xdr:cNvPr>
        <xdr:cNvPicPr>
          <a:picLocks noChangeAspect="1" noChangeArrowheads="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69157" y="8393906"/>
          <a:ext cx="269875" cy="18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111124</xdr:colOff>
      <xdr:row>51</xdr:row>
      <xdr:rowOff>23812</xdr:rowOff>
    </xdr:from>
    <xdr:to>
      <xdr:col>1</xdr:col>
      <xdr:colOff>542924</xdr:colOff>
      <xdr:row>52</xdr:row>
      <xdr:rowOff>24606</xdr:rowOff>
    </xdr:to>
    <xdr:pic>
      <xdr:nvPicPr>
        <xdr:cNvPr id="32" name="Imagen 31">
          <a:extLst>
            <a:ext uri="{FF2B5EF4-FFF2-40B4-BE49-F238E27FC236}">
              <a16:creationId xmlns:a16="http://schemas.microsoft.com/office/drawing/2014/main" id="{AC418A96-2CFA-8146-4E08-306567E61172}"/>
            </a:ext>
          </a:extLst>
        </xdr:cNvPr>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3124" y="8977312"/>
          <a:ext cx="431800" cy="18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75406</xdr:colOff>
      <xdr:row>49</xdr:row>
      <xdr:rowOff>3969</xdr:rowOff>
    </xdr:from>
    <xdr:to>
      <xdr:col>2</xdr:col>
      <xdr:colOff>246856</xdr:colOff>
      <xdr:row>49</xdr:row>
      <xdr:rowOff>181769</xdr:rowOff>
    </xdr:to>
    <xdr:pic>
      <xdr:nvPicPr>
        <xdr:cNvPr id="33" name="Imagen 32">
          <a:extLst>
            <a:ext uri="{FF2B5EF4-FFF2-40B4-BE49-F238E27FC236}">
              <a16:creationId xmlns:a16="http://schemas.microsoft.com/office/drawing/2014/main" id="{52EFD346-4AB2-D76E-1047-CBD750DE329A}"/>
            </a:ext>
          </a:extLst>
        </xdr:cNvPr>
        <xdr:cNvPicPr>
          <a:picLocks noChangeAspect="1" noChangeArrowheads="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7406" y="8584407"/>
          <a:ext cx="933450" cy="17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75406</xdr:colOff>
      <xdr:row>50</xdr:row>
      <xdr:rowOff>31750</xdr:rowOff>
    </xdr:from>
    <xdr:to>
      <xdr:col>2</xdr:col>
      <xdr:colOff>726281</xdr:colOff>
      <xdr:row>50</xdr:row>
      <xdr:rowOff>166688</xdr:rowOff>
    </xdr:to>
    <xdr:pic>
      <xdr:nvPicPr>
        <xdr:cNvPr id="34" name="Imagen 33">
          <a:extLst>
            <a:ext uri="{FF2B5EF4-FFF2-40B4-BE49-F238E27FC236}">
              <a16:creationId xmlns:a16="http://schemas.microsoft.com/office/drawing/2014/main" id="{88A37D4D-BC3F-D4F0-5C53-9FB42EF88174}"/>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7406" y="8798719"/>
          <a:ext cx="1412875" cy="134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341312</xdr:colOff>
      <xdr:row>55</xdr:row>
      <xdr:rowOff>91281</xdr:rowOff>
    </xdr:from>
    <xdr:to>
      <xdr:col>5</xdr:col>
      <xdr:colOff>280987</xdr:colOff>
      <xdr:row>57</xdr:row>
      <xdr:rowOff>97631</xdr:rowOff>
    </xdr:to>
    <xdr:pic>
      <xdr:nvPicPr>
        <xdr:cNvPr id="35" name="Imagen 34">
          <a:extLst>
            <a:ext uri="{FF2B5EF4-FFF2-40B4-BE49-F238E27FC236}">
              <a16:creationId xmlns:a16="http://schemas.microsoft.com/office/drawing/2014/main" id="{1006547D-A64D-8B19-360A-B280D7B2C56E}"/>
            </a:ext>
          </a:extLst>
        </xdr:cNvPr>
        <xdr:cNvPicPr>
          <a:picLocks noChangeAspect="1" noChangeArrowheads="1"/>
        </xdr:cNvPicPr>
      </xdr:nvPicPr>
      <xdr:blipFill>
        <a:blip xmlns:r="http://schemas.openxmlformats.org/officeDocument/2006/relationships" r:embed="rId1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27312" y="9790906"/>
          <a:ext cx="1463675" cy="379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115093</xdr:colOff>
      <xdr:row>59</xdr:row>
      <xdr:rowOff>7938</xdr:rowOff>
    </xdr:from>
    <xdr:to>
      <xdr:col>1</xdr:col>
      <xdr:colOff>384968</xdr:colOff>
      <xdr:row>60</xdr:row>
      <xdr:rowOff>8732</xdr:rowOff>
    </xdr:to>
    <xdr:pic>
      <xdr:nvPicPr>
        <xdr:cNvPr id="36" name="Imagen 35">
          <a:extLst>
            <a:ext uri="{FF2B5EF4-FFF2-40B4-BE49-F238E27FC236}">
              <a16:creationId xmlns:a16="http://schemas.microsoft.com/office/drawing/2014/main" id="{B21A81C2-976F-D673-29ED-3FB6AFE43E3D}"/>
            </a:ext>
          </a:extLst>
        </xdr:cNvPr>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7093" y="10453688"/>
          <a:ext cx="269875" cy="18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55563</xdr:colOff>
      <xdr:row>60</xdr:row>
      <xdr:rowOff>31750</xdr:rowOff>
    </xdr:from>
    <xdr:to>
      <xdr:col>1</xdr:col>
      <xdr:colOff>534988</xdr:colOff>
      <xdr:row>61</xdr:row>
      <xdr:rowOff>11112</xdr:rowOff>
    </xdr:to>
    <xdr:pic>
      <xdr:nvPicPr>
        <xdr:cNvPr id="37" name="Imagen 36">
          <a:extLst>
            <a:ext uri="{FF2B5EF4-FFF2-40B4-BE49-F238E27FC236}">
              <a16:creationId xmlns:a16="http://schemas.microsoft.com/office/drawing/2014/main" id="{7223D8E1-5A5B-E4FB-1AA2-CE46014FBCA6}"/>
            </a:ext>
          </a:extLst>
        </xdr:cNvPr>
        <xdr:cNvPicPr>
          <a:picLocks noChangeAspect="1" noChangeArrowheads="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7563" y="10664031"/>
          <a:ext cx="479425" cy="19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63500</xdr:colOff>
      <xdr:row>61</xdr:row>
      <xdr:rowOff>43657</xdr:rowOff>
    </xdr:from>
    <xdr:to>
      <xdr:col>1</xdr:col>
      <xdr:colOff>530225</xdr:colOff>
      <xdr:row>62</xdr:row>
      <xdr:rowOff>23020</xdr:rowOff>
    </xdr:to>
    <xdr:pic>
      <xdr:nvPicPr>
        <xdr:cNvPr id="38" name="Imagen 37">
          <a:extLst>
            <a:ext uri="{FF2B5EF4-FFF2-40B4-BE49-F238E27FC236}">
              <a16:creationId xmlns:a16="http://schemas.microsoft.com/office/drawing/2014/main" id="{29EB9014-1A5F-DF90-A542-4D483CFB5897}"/>
            </a:ext>
          </a:extLst>
        </xdr:cNvPr>
        <xdr:cNvPicPr>
          <a:picLocks noChangeAspect="1" noChangeArrowheads="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5500" y="10890251"/>
          <a:ext cx="466725" cy="19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522505</xdr:colOff>
      <xdr:row>0</xdr:row>
      <xdr:rowOff>140759</xdr:rowOff>
    </xdr:from>
    <xdr:to>
      <xdr:col>16</xdr:col>
      <xdr:colOff>53974</xdr:colOff>
      <xdr:row>9</xdr:row>
      <xdr:rowOff>84668</xdr:rowOff>
    </xdr:to>
    <xdr:pic>
      <xdr:nvPicPr>
        <xdr:cNvPr id="5" name="Imagen 4" descr="Vista previa de imagen">
          <a:extLst>
            <a:ext uri="{FF2B5EF4-FFF2-40B4-BE49-F238E27FC236}">
              <a16:creationId xmlns:a16="http://schemas.microsoft.com/office/drawing/2014/main" id="{36D1D460-CB44-4C33-8166-205A837B78F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428505" y="140759"/>
          <a:ext cx="1817469" cy="161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517071</xdr:colOff>
      <xdr:row>0</xdr:row>
      <xdr:rowOff>81643</xdr:rowOff>
    </xdr:from>
    <xdr:to>
      <xdr:col>17</xdr:col>
      <xdr:colOff>250371</xdr:colOff>
      <xdr:row>10</xdr:row>
      <xdr:rowOff>11663</xdr:rowOff>
    </xdr:to>
    <xdr:pic>
      <xdr:nvPicPr>
        <xdr:cNvPr id="2" name="Imagen 1" descr="Vista previa de imagen">
          <a:extLst>
            <a:ext uri="{FF2B5EF4-FFF2-40B4-BE49-F238E27FC236}">
              <a16:creationId xmlns:a16="http://schemas.microsoft.com/office/drawing/2014/main" id="{A1C367C7-74C9-49FD-B490-4DDA34C7FA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43607" y="81643"/>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533400</xdr:colOff>
      <xdr:row>16</xdr:row>
      <xdr:rowOff>161925</xdr:rowOff>
    </xdr:from>
    <xdr:to>
      <xdr:col>6</xdr:col>
      <xdr:colOff>504825</xdr:colOff>
      <xdr:row>21</xdr:row>
      <xdr:rowOff>180537</xdr:rowOff>
    </xdr:to>
    <xdr:pic>
      <xdr:nvPicPr>
        <xdr:cNvPr id="4" name="Imagen 3">
          <a:extLst>
            <a:ext uri="{FF2B5EF4-FFF2-40B4-BE49-F238E27FC236}">
              <a16:creationId xmlns:a16="http://schemas.microsoft.com/office/drawing/2014/main" id="{DF211193-95F8-6130-14F4-205F5B3C4861}"/>
            </a:ext>
          </a:extLst>
        </xdr:cNvPr>
        <xdr:cNvPicPr>
          <a:picLocks noChangeAspect="1"/>
        </xdr:cNvPicPr>
      </xdr:nvPicPr>
      <xdr:blipFill>
        <a:blip xmlns:r="http://schemas.openxmlformats.org/officeDocument/2006/relationships" r:embed="rId1"/>
        <a:stretch>
          <a:fillRect/>
        </a:stretch>
      </xdr:blipFill>
      <xdr:spPr>
        <a:xfrm>
          <a:off x="3562350" y="3209925"/>
          <a:ext cx="4010025" cy="971112"/>
        </a:xfrm>
        <a:prstGeom prst="rect">
          <a:avLst/>
        </a:prstGeom>
      </xdr:spPr>
    </xdr:pic>
    <xdr:clientData/>
  </xdr:twoCellAnchor>
  <xdr:oneCellAnchor>
    <xdr:from>
      <xdr:col>3</xdr:col>
      <xdr:colOff>28543</xdr:colOff>
      <xdr:row>25</xdr:row>
      <xdr:rowOff>181451</xdr:rowOff>
    </xdr:from>
    <xdr:ext cx="482440" cy="184089"/>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7C71BA5E-13C9-BB6A-01B1-C7695426069F}"/>
                </a:ext>
              </a:extLst>
            </xdr:cNvPr>
            <xdr:cNvSpPr txBox="1"/>
          </xdr:nvSpPr>
          <xdr:spPr>
            <a:xfrm>
              <a:off x="2314543" y="4372451"/>
              <a:ext cx="482440" cy="184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𝐿𝐻</m:t>
                    </m:r>
                    <m:sSub>
                      <m:sSubPr>
                        <m:ctrlPr>
                          <a:rPr lang="en-US" sz="1100" b="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𝐶</m:t>
                        </m:r>
                        <m:sSub>
                          <m:sSubPr>
                            <m:ctrlPr>
                              <a:rPr lang="en-US" sz="1100" b="0" i="1">
                                <a:latin typeface="Cambria Math" panose="02040503050406030204" pitchFamily="18" charset="0"/>
                              </a:rPr>
                            </m:ctrlPr>
                          </m:sSubPr>
                          <m:e>
                            <m:r>
                              <a:rPr lang="en-US" sz="1100" b="0" i="1">
                                <a:latin typeface="Cambria Math" panose="02040503050406030204" pitchFamily="18" charset="0"/>
                              </a:rPr>
                              <m:t>𝐻</m:t>
                            </m:r>
                          </m:e>
                          <m:sub>
                            <m:r>
                              <a:rPr lang="en-US" sz="1100" b="0" i="1">
                                <a:latin typeface="Cambria Math" panose="02040503050406030204" pitchFamily="18" charset="0"/>
                              </a:rPr>
                              <m:t>4</m:t>
                            </m:r>
                          </m:sub>
                        </m:sSub>
                      </m:sub>
                    </m:sSub>
                  </m:oMath>
                </m:oMathPara>
              </a14:m>
              <a:endParaRPr lang="en-US" sz="1100"/>
            </a:p>
          </xdr:txBody>
        </xdr:sp>
      </mc:Choice>
      <mc:Fallback xmlns="">
        <xdr:sp macro="" textlink="">
          <xdr:nvSpPr>
            <xdr:cNvPr id="5" name="CuadroTexto 4">
              <a:extLst>
                <a:ext uri="{FF2B5EF4-FFF2-40B4-BE49-F238E27FC236}">
                  <a16:creationId xmlns:a16="http://schemas.microsoft.com/office/drawing/2014/main" id="{7C71BA5E-13C9-BB6A-01B1-C7695426069F}"/>
                </a:ext>
              </a:extLst>
            </xdr:cNvPr>
            <xdr:cNvSpPr txBox="1"/>
          </xdr:nvSpPr>
          <xdr:spPr>
            <a:xfrm>
              <a:off x="2314543" y="4372451"/>
              <a:ext cx="482440" cy="184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𝐿𝐻𝑉_(𝐶𝐻_4 )</a:t>
              </a:r>
              <a:endParaRPr lang="en-US" sz="1100"/>
            </a:p>
          </xdr:txBody>
        </xdr:sp>
      </mc:Fallback>
    </mc:AlternateContent>
    <xdr:clientData/>
  </xdr:oneCellAnchor>
  <xdr:oneCellAnchor>
    <xdr:from>
      <xdr:col>3</xdr:col>
      <xdr:colOff>0</xdr:colOff>
      <xdr:row>28</xdr:row>
      <xdr:rowOff>0</xdr:rowOff>
    </xdr:from>
    <xdr:ext cx="302327"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F1B034E5-AC3B-41B1-8510-37558F80ED83}"/>
                </a:ext>
              </a:extLst>
            </xdr:cNvPr>
            <xdr:cNvSpPr txBox="1"/>
          </xdr:nvSpPr>
          <xdr:spPr>
            <a:xfrm>
              <a:off x="2286000" y="4762500"/>
              <a:ext cx="3023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𝐿𝐻𝑉</m:t>
                    </m:r>
                  </m:oMath>
                </m:oMathPara>
              </a14:m>
              <a:endParaRPr lang="en-US" sz="1100"/>
            </a:p>
          </xdr:txBody>
        </xdr:sp>
      </mc:Choice>
      <mc:Fallback xmlns="">
        <xdr:sp macro="" textlink="">
          <xdr:nvSpPr>
            <xdr:cNvPr id="6" name="CuadroTexto 5">
              <a:extLst>
                <a:ext uri="{FF2B5EF4-FFF2-40B4-BE49-F238E27FC236}">
                  <a16:creationId xmlns:a16="http://schemas.microsoft.com/office/drawing/2014/main" id="{F1B034E5-AC3B-41B1-8510-37558F80ED83}"/>
                </a:ext>
              </a:extLst>
            </xdr:cNvPr>
            <xdr:cNvSpPr txBox="1"/>
          </xdr:nvSpPr>
          <xdr:spPr>
            <a:xfrm>
              <a:off x="2286000" y="4762500"/>
              <a:ext cx="3023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𝐿𝐻𝑉</a:t>
              </a:r>
              <a:endParaRPr lang="en-US" sz="1100"/>
            </a:p>
          </xdr:txBody>
        </xdr:sp>
      </mc:Fallback>
    </mc:AlternateContent>
    <xdr:clientData/>
  </xdr:oneCellAnchor>
  <xdr:oneCellAnchor>
    <xdr:from>
      <xdr:col>3</xdr:col>
      <xdr:colOff>0</xdr:colOff>
      <xdr:row>30</xdr:row>
      <xdr:rowOff>0</xdr:rowOff>
    </xdr:from>
    <xdr:ext cx="229294"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8A938A1F-4BC4-4E00-9109-BA88EC3616C7}"/>
                </a:ext>
              </a:extLst>
            </xdr:cNvPr>
            <xdr:cNvSpPr txBox="1"/>
          </xdr:nvSpPr>
          <xdr:spPr>
            <a:xfrm>
              <a:off x="2286000" y="5143500"/>
              <a:ext cx="2292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𝑈</m:t>
                        </m:r>
                      </m:e>
                      <m:sub>
                        <m:r>
                          <a:rPr lang="en-US" sz="1100" b="0" i="1">
                            <a:latin typeface="Cambria Math" panose="02040503050406030204" pitchFamily="18" charset="0"/>
                          </a:rPr>
                          <m:t>𝑊</m:t>
                        </m:r>
                      </m:sub>
                    </m:sSub>
                  </m:oMath>
                </m:oMathPara>
              </a14:m>
              <a:endParaRPr lang="en-US" sz="1100"/>
            </a:p>
          </xdr:txBody>
        </xdr:sp>
      </mc:Choice>
      <mc:Fallback xmlns="">
        <xdr:sp macro="" textlink="">
          <xdr:nvSpPr>
            <xdr:cNvPr id="7" name="CuadroTexto 6">
              <a:extLst>
                <a:ext uri="{FF2B5EF4-FFF2-40B4-BE49-F238E27FC236}">
                  <a16:creationId xmlns:a16="http://schemas.microsoft.com/office/drawing/2014/main" id="{8A938A1F-4BC4-4E00-9109-BA88EC3616C7}"/>
                </a:ext>
              </a:extLst>
            </xdr:cNvPr>
            <xdr:cNvSpPr txBox="1"/>
          </xdr:nvSpPr>
          <xdr:spPr>
            <a:xfrm>
              <a:off x="2286000" y="5143500"/>
              <a:ext cx="2292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𝑈_𝑊</a:t>
              </a:r>
              <a:endParaRPr lang="en-US" sz="1100"/>
            </a:p>
          </xdr:txBody>
        </xdr:sp>
      </mc:Fallback>
    </mc:AlternateContent>
    <xdr:clientData/>
  </xdr:oneCellAnchor>
  <xdr:oneCellAnchor>
    <xdr:from>
      <xdr:col>3</xdr:col>
      <xdr:colOff>9525</xdr:colOff>
      <xdr:row>32</xdr:row>
      <xdr:rowOff>0</xdr:rowOff>
    </xdr:from>
    <xdr:ext cx="182358" cy="1831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9DD725C2-537F-496D-9C03-0F465DD1CFF0}"/>
                </a:ext>
              </a:extLst>
            </xdr:cNvPr>
            <xdr:cNvSpPr txBox="1"/>
          </xdr:nvSpPr>
          <xdr:spPr>
            <a:xfrm>
              <a:off x="2295525" y="5524500"/>
              <a:ext cx="18235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𝑈</m:t>
                        </m:r>
                      </m:e>
                      <m:sub>
                        <m:r>
                          <a:rPr lang="en-US" sz="1100" b="0" i="1">
                            <a:latin typeface="Cambria Math" panose="02040503050406030204" pitchFamily="18" charset="0"/>
                          </a:rPr>
                          <m:t>𝑓</m:t>
                        </m:r>
                      </m:sub>
                    </m:sSub>
                  </m:oMath>
                </m:oMathPara>
              </a14:m>
              <a:endParaRPr lang="en-US" sz="1100"/>
            </a:p>
          </xdr:txBody>
        </xdr:sp>
      </mc:Choice>
      <mc:Fallback xmlns="">
        <xdr:sp macro="" textlink="">
          <xdr:nvSpPr>
            <xdr:cNvPr id="8" name="CuadroTexto 7">
              <a:extLst>
                <a:ext uri="{FF2B5EF4-FFF2-40B4-BE49-F238E27FC236}">
                  <a16:creationId xmlns:a16="http://schemas.microsoft.com/office/drawing/2014/main" id="{9DD725C2-537F-496D-9C03-0F465DD1CFF0}"/>
                </a:ext>
              </a:extLst>
            </xdr:cNvPr>
            <xdr:cNvSpPr txBox="1"/>
          </xdr:nvSpPr>
          <xdr:spPr>
            <a:xfrm>
              <a:off x="2295525" y="5524500"/>
              <a:ext cx="18235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𝑈_𝑓</a:t>
              </a:r>
              <a:endParaRPr lang="en-US" sz="1100"/>
            </a:p>
          </xdr:txBody>
        </xdr:sp>
      </mc:Fallback>
    </mc:AlternateContent>
    <xdr:clientData/>
  </xdr:oneCellAnchor>
  <xdr:oneCellAnchor>
    <xdr:from>
      <xdr:col>3</xdr:col>
      <xdr:colOff>57150</xdr:colOff>
      <xdr:row>33</xdr:row>
      <xdr:rowOff>173037</xdr:rowOff>
    </xdr:from>
    <xdr:ext cx="120609"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22B56F64-7217-FA21-E3E1-86DC5973595F}"/>
                </a:ext>
              </a:extLst>
            </xdr:cNvPr>
            <xdr:cNvSpPr txBox="1"/>
          </xdr:nvSpPr>
          <xdr:spPr>
            <a:xfrm>
              <a:off x="2343150" y="5888037"/>
              <a:ext cx="12060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𝑔</m:t>
                    </m:r>
                  </m:oMath>
                </m:oMathPara>
              </a14:m>
              <a:endParaRPr lang="en-US" sz="1100"/>
            </a:p>
          </xdr:txBody>
        </xdr:sp>
      </mc:Choice>
      <mc:Fallback xmlns="">
        <xdr:sp macro="" textlink="">
          <xdr:nvSpPr>
            <xdr:cNvPr id="9" name="CuadroTexto 8">
              <a:extLst>
                <a:ext uri="{FF2B5EF4-FFF2-40B4-BE49-F238E27FC236}">
                  <a16:creationId xmlns:a16="http://schemas.microsoft.com/office/drawing/2014/main" id="{22B56F64-7217-FA21-E3E1-86DC5973595F}"/>
                </a:ext>
              </a:extLst>
            </xdr:cNvPr>
            <xdr:cNvSpPr txBox="1"/>
          </xdr:nvSpPr>
          <xdr:spPr>
            <a:xfrm>
              <a:off x="2343150" y="5888037"/>
              <a:ext cx="12060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𝑔</a:t>
              </a:r>
              <a:endParaRPr lang="en-US" sz="1100"/>
            </a:p>
          </xdr:txBody>
        </xdr:sp>
      </mc:Fallback>
    </mc:AlternateContent>
    <xdr:clientData/>
  </xdr:oneCellAnchor>
  <xdr:oneCellAnchor>
    <xdr:from>
      <xdr:col>3</xdr:col>
      <xdr:colOff>57150</xdr:colOff>
      <xdr:row>36</xdr:row>
      <xdr:rowOff>20637</xdr:rowOff>
    </xdr:from>
    <xdr:ext cx="65" cy="172227"/>
    <xdr:sp macro="" textlink="">
      <xdr:nvSpPr>
        <xdr:cNvPr id="10" name="CuadroTexto 9">
          <a:extLst>
            <a:ext uri="{FF2B5EF4-FFF2-40B4-BE49-F238E27FC236}">
              <a16:creationId xmlns:a16="http://schemas.microsoft.com/office/drawing/2014/main" id="{10850B84-FD01-4F94-B5BE-BB47712DC3AB}"/>
            </a:ext>
          </a:extLst>
        </xdr:cNvPr>
        <xdr:cNvSpPr txBox="1"/>
      </xdr:nvSpPr>
      <xdr:spPr>
        <a:xfrm>
          <a:off x="2343150" y="6307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1619249</xdr:colOff>
      <xdr:row>47</xdr:row>
      <xdr:rowOff>106362</xdr:rowOff>
    </xdr:from>
    <xdr:ext cx="2352675" cy="17511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BA806C22-3B15-AC61-80DD-915EA1D02D44}"/>
                </a:ext>
              </a:extLst>
            </xdr:cNvPr>
            <xdr:cNvSpPr txBox="1"/>
          </xdr:nvSpPr>
          <xdr:spPr>
            <a:xfrm>
              <a:off x="4772024" y="9059862"/>
              <a:ext cx="2352675"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𝑄</m:t>
                    </m:r>
                    <m:r>
                      <a:rPr lang="en-US" sz="1100" b="0" i="1">
                        <a:latin typeface="Cambria Math" panose="02040503050406030204" pitchFamily="18" charset="0"/>
                      </a:rPr>
                      <m:t>= </m:t>
                    </m:r>
                    <m:acc>
                      <m:accPr>
                        <m:chr m:val="̅"/>
                        <m:ctrlPr>
                          <a:rPr lang="en-US" sz="1100" b="0" i="1">
                            <a:latin typeface="Cambria Math" panose="02040503050406030204" pitchFamily="18" charset="0"/>
                          </a:rPr>
                        </m:ctrlPr>
                      </m:accPr>
                      <m:e>
                        <m:r>
                          <a:rPr lang="en-US" sz="1100" b="0" i="1">
                            <a:latin typeface="Cambria Math" panose="02040503050406030204" pitchFamily="18" charset="0"/>
                          </a:rPr>
                          <m:t>𝑉</m:t>
                        </m:r>
                      </m:e>
                    </m:acc>
                    <m:r>
                      <a:rPr lang="en-US" sz="1100" b="0" i="1">
                        <a:latin typeface="Cambria Math" panose="02040503050406030204" pitchFamily="18" charset="0"/>
                      </a:rPr>
                      <m:t>∗</m:t>
                    </m:r>
                    <m:r>
                      <a:rPr lang="en-US" sz="1100" b="0" i="1">
                        <a:latin typeface="Cambria Math" panose="02040503050406030204" pitchFamily="18" charset="0"/>
                      </a:rPr>
                      <m:t>𝐴</m:t>
                    </m:r>
                  </m:oMath>
                </m:oMathPara>
              </a14:m>
              <a:endParaRPr lang="en-US" sz="1100"/>
            </a:p>
          </xdr:txBody>
        </xdr:sp>
      </mc:Choice>
      <mc:Fallback xmlns="">
        <xdr:sp macro="" textlink="">
          <xdr:nvSpPr>
            <xdr:cNvPr id="11" name="CuadroTexto 10">
              <a:extLst>
                <a:ext uri="{FF2B5EF4-FFF2-40B4-BE49-F238E27FC236}">
                  <a16:creationId xmlns:a16="http://schemas.microsoft.com/office/drawing/2014/main" id="{BA806C22-3B15-AC61-80DD-915EA1D02D44}"/>
                </a:ext>
              </a:extLst>
            </xdr:cNvPr>
            <xdr:cNvSpPr txBox="1"/>
          </xdr:nvSpPr>
          <xdr:spPr>
            <a:xfrm>
              <a:off x="4772024" y="9059862"/>
              <a:ext cx="2352675"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𝑄= 𝑉 ̅∗𝐴</a:t>
              </a:r>
              <a:endParaRPr lang="en-US" sz="1100"/>
            </a:p>
          </xdr:txBody>
        </xdr:sp>
      </mc:Fallback>
    </mc:AlternateContent>
    <xdr:clientData/>
  </xdr:oneCellAnchor>
  <xdr:oneCellAnchor>
    <xdr:from>
      <xdr:col>3</xdr:col>
      <xdr:colOff>104775</xdr:colOff>
      <xdr:row>50</xdr:row>
      <xdr:rowOff>9525</xdr:rowOff>
    </xdr:from>
    <xdr:ext cx="676275"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65AD4055-13EE-4C6D-864A-C91D8FE9C3B8}"/>
                </a:ext>
              </a:extLst>
            </xdr:cNvPr>
            <xdr:cNvSpPr txBox="1"/>
          </xdr:nvSpPr>
          <xdr:spPr>
            <a:xfrm>
              <a:off x="3152775" y="10487025"/>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𝑄</m:t>
                    </m:r>
                  </m:oMath>
                </m:oMathPara>
              </a14:m>
              <a:endParaRPr lang="en-US" sz="1100"/>
            </a:p>
          </xdr:txBody>
        </xdr:sp>
      </mc:Choice>
      <mc:Fallback xmlns="">
        <xdr:sp macro="" textlink="">
          <xdr:nvSpPr>
            <xdr:cNvPr id="12" name="CuadroTexto 11">
              <a:extLst>
                <a:ext uri="{FF2B5EF4-FFF2-40B4-BE49-F238E27FC236}">
                  <a16:creationId xmlns:a16="http://schemas.microsoft.com/office/drawing/2014/main" id="{65AD4055-13EE-4C6D-864A-C91D8FE9C3B8}"/>
                </a:ext>
              </a:extLst>
            </xdr:cNvPr>
            <xdr:cNvSpPr txBox="1"/>
          </xdr:nvSpPr>
          <xdr:spPr>
            <a:xfrm>
              <a:off x="3152775" y="10487025"/>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𝑄</a:t>
              </a:r>
              <a:endParaRPr lang="en-US" sz="1100"/>
            </a:p>
          </xdr:txBody>
        </xdr:sp>
      </mc:Fallback>
    </mc:AlternateContent>
    <xdr:clientData/>
  </xdr:oneCellAnchor>
  <xdr:oneCellAnchor>
    <xdr:from>
      <xdr:col>3</xdr:col>
      <xdr:colOff>0</xdr:colOff>
      <xdr:row>52</xdr:row>
      <xdr:rowOff>0</xdr:rowOff>
    </xdr:from>
    <xdr:ext cx="821531" cy="175113"/>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332E9357-3C5E-440E-91DB-4A81185BF85E}"/>
                </a:ext>
              </a:extLst>
            </xdr:cNvPr>
            <xdr:cNvSpPr txBox="1"/>
          </xdr:nvSpPr>
          <xdr:spPr>
            <a:xfrm>
              <a:off x="3048000" y="10858500"/>
              <a:ext cx="821531"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US" sz="1100" b="0" i="1">
                            <a:latin typeface="Cambria Math" panose="02040503050406030204" pitchFamily="18" charset="0"/>
                          </a:rPr>
                        </m:ctrlPr>
                      </m:accPr>
                      <m:e>
                        <m:r>
                          <a:rPr lang="en-US" sz="1100" b="0" i="1">
                            <a:latin typeface="Cambria Math" panose="02040503050406030204" pitchFamily="18" charset="0"/>
                          </a:rPr>
                          <m:t>𝑉</m:t>
                        </m:r>
                      </m:e>
                    </m:acc>
                  </m:oMath>
                </m:oMathPara>
              </a14:m>
              <a:endParaRPr lang="en-US" sz="1100"/>
            </a:p>
          </xdr:txBody>
        </xdr:sp>
      </mc:Choice>
      <mc:Fallback xmlns="">
        <xdr:sp macro="" textlink="">
          <xdr:nvSpPr>
            <xdr:cNvPr id="13" name="CuadroTexto 12">
              <a:extLst>
                <a:ext uri="{FF2B5EF4-FFF2-40B4-BE49-F238E27FC236}">
                  <a16:creationId xmlns:a16="http://schemas.microsoft.com/office/drawing/2014/main" id="{332E9357-3C5E-440E-91DB-4A81185BF85E}"/>
                </a:ext>
              </a:extLst>
            </xdr:cNvPr>
            <xdr:cNvSpPr txBox="1"/>
          </xdr:nvSpPr>
          <xdr:spPr>
            <a:xfrm>
              <a:off x="3048000" y="10858500"/>
              <a:ext cx="821531"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𝑉 ̅</a:t>
              </a:r>
              <a:endParaRPr lang="en-US" sz="1100"/>
            </a:p>
          </xdr:txBody>
        </xdr:sp>
      </mc:Fallback>
    </mc:AlternateContent>
    <xdr:clientData/>
  </xdr:oneCellAnchor>
  <xdr:oneCellAnchor>
    <xdr:from>
      <xdr:col>2</xdr:col>
      <xdr:colOff>1665288</xdr:colOff>
      <xdr:row>54</xdr:row>
      <xdr:rowOff>19844</xdr:rowOff>
    </xdr:from>
    <xdr:ext cx="865982"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CDEB6183-A506-49D0-BB81-FD435A575E92}"/>
                </a:ext>
              </a:extLst>
            </xdr:cNvPr>
            <xdr:cNvSpPr txBox="1"/>
          </xdr:nvSpPr>
          <xdr:spPr>
            <a:xfrm>
              <a:off x="4694238" y="10497344"/>
              <a:ext cx="8659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𝐴</m:t>
                    </m:r>
                  </m:oMath>
                </m:oMathPara>
              </a14:m>
              <a:endParaRPr lang="en-US" sz="1100"/>
            </a:p>
          </xdr:txBody>
        </xdr:sp>
      </mc:Choice>
      <mc:Fallback xmlns="">
        <xdr:sp macro="" textlink="">
          <xdr:nvSpPr>
            <xdr:cNvPr id="14" name="CuadroTexto 13">
              <a:extLst>
                <a:ext uri="{FF2B5EF4-FFF2-40B4-BE49-F238E27FC236}">
                  <a16:creationId xmlns:a16="http://schemas.microsoft.com/office/drawing/2014/main" id="{CDEB6183-A506-49D0-BB81-FD435A575E92}"/>
                </a:ext>
              </a:extLst>
            </xdr:cNvPr>
            <xdr:cNvSpPr txBox="1"/>
          </xdr:nvSpPr>
          <xdr:spPr>
            <a:xfrm>
              <a:off x="4694238" y="10497344"/>
              <a:ext cx="8659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𝐴</a:t>
              </a:r>
              <a:endParaRPr lang="en-US" sz="1100"/>
            </a:p>
          </xdr:txBody>
        </xdr:sp>
      </mc:Fallback>
    </mc:AlternateContent>
    <xdr:clientData/>
  </xdr:oneCellAnchor>
  <xdr:oneCellAnchor>
    <xdr:from>
      <xdr:col>2</xdr:col>
      <xdr:colOff>638175</xdr:colOff>
      <xdr:row>63</xdr:row>
      <xdr:rowOff>104775</xdr:rowOff>
    </xdr:from>
    <xdr:ext cx="302327"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64B46794-664E-4C5F-B2F1-4353ED348F1B}"/>
                </a:ext>
              </a:extLst>
            </xdr:cNvPr>
            <xdr:cNvSpPr txBox="1"/>
          </xdr:nvSpPr>
          <xdr:spPr>
            <a:xfrm>
              <a:off x="2162175" y="11706225"/>
              <a:ext cx="3023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𝐿𝐻𝑉</m:t>
                    </m:r>
                  </m:oMath>
                </m:oMathPara>
              </a14:m>
              <a:endParaRPr lang="en-US" sz="1100"/>
            </a:p>
          </xdr:txBody>
        </xdr:sp>
      </mc:Choice>
      <mc:Fallback xmlns="">
        <xdr:sp macro="" textlink="">
          <xdr:nvSpPr>
            <xdr:cNvPr id="15" name="CuadroTexto 14">
              <a:extLst>
                <a:ext uri="{FF2B5EF4-FFF2-40B4-BE49-F238E27FC236}">
                  <a16:creationId xmlns:a16="http://schemas.microsoft.com/office/drawing/2014/main" id="{64B46794-664E-4C5F-B2F1-4353ED348F1B}"/>
                </a:ext>
              </a:extLst>
            </xdr:cNvPr>
            <xdr:cNvSpPr txBox="1"/>
          </xdr:nvSpPr>
          <xdr:spPr>
            <a:xfrm>
              <a:off x="2162175" y="11706225"/>
              <a:ext cx="3023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𝐿𝐻𝑉</a:t>
              </a:r>
              <a:endParaRPr lang="en-US" sz="1100"/>
            </a:p>
          </xdr:txBody>
        </xdr:sp>
      </mc:Fallback>
    </mc:AlternateContent>
    <xdr:clientData/>
  </xdr:oneCellAnchor>
  <xdr:oneCellAnchor>
    <xdr:from>
      <xdr:col>3</xdr:col>
      <xdr:colOff>742950</xdr:colOff>
      <xdr:row>63</xdr:row>
      <xdr:rowOff>104775</xdr:rowOff>
    </xdr:from>
    <xdr:ext cx="229294" cy="172227"/>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87025FF3-6F68-4F26-B124-D2FD43797F64}"/>
                </a:ext>
              </a:extLst>
            </xdr:cNvPr>
            <xdr:cNvSpPr txBox="1"/>
          </xdr:nvSpPr>
          <xdr:spPr>
            <a:xfrm>
              <a:off x="3771900" y="11706225"/>
              <a:ext cx="2292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𝑈</m:t>
                        </m:r>
                      </m:e>
                      <m:sub>
                        <m:r>
                          <a:rPr lang="en-US" sz="1100" b="0" i="1">
                            <a:latin typeface="Cambria Math" panose="02040503050406030204" pitchFamily="18" charset="0"/>
                          </a:rPr>
                          <m:t>𝑊</m:t>
                        </m:r>
                      </m:sub>
                    </m:sSub>
                  </m:oMath>
                </m:oMathPara>
              </a14:m>
              <a:endParaRPr lang="en-US" sz="1100"/>
            </a:p>
          </xdr:txBody>
        </xdr:sp>
      </mc:Choice>
      <mc:Fallback xmlns="">
        <xdr:sp macro="" textlink="">
          <xdr:nvSpPr>
            <xdr:cNvPr id="16" name="CuadroTexto 15">
              <a:extLst>
                <a:ext uri="{FF2B5EF4-FFF2-40B4-BE49-F238E27FC236}">
                  <a16:creationId xmlns:a16="http://schemas.microsoft.com/office/drawing/2014/main" id="{87025FF3-6F68-4F26-B124-D2FD43797F64}"/>
                </a:ext>
              </a:extLst>
            </xdr:cNvPr>
            <xdr:cNvSpPr txBox="1"/>
          </xdr:nvSpPr>
          <xdr:spPr>
            <a:xfrm>
              <a:off x="3771900" y="11706225"/>
              <a:ext cx="2292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𝑈_𝑊</a:t>
              </a:r>
              <a:endParaRPr lang="en-US" sz="1100"/>
            </a:p>
          </xdr:txBody>
        </xdr:sp>
      </mc:Fallback>
    </mc:AlternateContent>
    <xdr:clientData/>
  </xdr:oneCellAnchor>
  <xdr:oneCellAnchor>
    <xdr:from>
      <xdr:col>5</xdr:col>
      <xdr:colOff>219075</xdr:colOff>
      <xdr:row>63</xdr:row>
      <xdr:rowOff>114300</xdr:rowOff>
    </xdr:from>
    <xdr:ext cx="676275" cy="172227"/>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55766BC4-68FE-4932-8705-8D3273C177C8}"/>
                </a:ext>
              </a:extLst>
            </xdr:cNvPr>
            <xdr:cNvSpPr txBox="1"/>
          </xdr:nvSpPr>
          <xdr:spPr>
            <a:xfrm>
              <a:off x="6238875" y="1171575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𝑄</m:t>
                    </m:r>
                  </m:oMath>
                </m:oMathPara>
              </a14:m>
              <a:endParaRPr lang="en-US" sz="1100"/>
            </a:p>
          </xdr:txBody>
        </xdr:sp>
      </mc:Choice>
      <mc:Fallback xmlns="">
        <xdr:sp macro="" textlink="">
          <xdr:nvSpPr>
            <xdr:cNvPr id="17" name="CuadroTexto 16">
              <a:extLst>
                <a:ext uri="{FF2B5EF4-FFF2-40B4-BE49-F238E27FC236}">
                  <a16:creationId xmlns:a16="http://schemas.microsoft.com/office/drawing/2014/main" id="{55766BC4-68FE-4932-8705-8D3273C177C8}"/>
                </a:ext>
              </a:extLst>
            </xdr:cNvPr>
            <xdr:cNvSpPr txBox="1"/>
          </xdr:nvSpPr>
          <xdr:spPr>
            <a:xfrm>
              <a:off x="6238875" y="1171575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𝑄</a:t>
              </a:r>
              <a:endParaRPr lang="en-US" sz="1100"/>
            </a:p>
          </xdr:txBody>
        </xdr:sp>
      </mc:Fallback>
    </mc:AlternateContent>
    <xdr:clientData/>
  </xdr:oneCellAnchor>
  <xdr:oneCellAnchor>
    <xdr:from>
      <xdr:col>2</xdr:col>
      <xdr:colOff>1266825</xdr:colOff>
      <xdr:row>36</xdr:row>
      <xdr:rowOff>38100</xdr:rowOff>
    </xdr:from>
    <xdr:ext cx="676275"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7C9385CE-6235-46EE-B75F-F717ED0C5E75}"/>
                </a:ext>
              </a:extLst>
            </xdr:cNvPr>
            <xdr:cNvSpPr txBox="1"/>
          </xdr:nvSpPr>
          <xdr:spPr>
            <a:xfrm>
              <a:off x="2790825" y="632460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𝑑</m:t>
                        </m:r>
                      </m:e>
                      <m:sub>
                        <m:r>
                          <a:rPr lang="en-US" sz="1100" b="0" i="1">
                            <a:latin typeface="Cambria Math" panose="02040503050406030204" pitchFamily="18" charset="0"/>
                          </a:rPr>
                          <m:t>𝑒</m:t>
                        </m:r>
                      </m:sub>
                    </m:sSub>
                  </m:oMath>
                </m:oMathPara>
              </a14:m>
              <a:endParaRPr lang="en-US" sz="1100"/>
            </a:p>
          </xdr:txBody>
        </xdr:sp>
      </mc:Choice>
      <mc:Fallback xmlns="">
        <xdr:sp macro="" textlink="">
          <xdr:nvSpPr>
            <xdr:cNvPr id="18" name="CuadroTexto 17">
              <a:extLst>
                <a:ext uri="{FF2B5EF4-FFF2-40B4-BE49-F238E27FC236}">
                  <a16:creationId xmlns:a16="http://schemas.microsoft.com/office/drawing/2014/main" id="{7C9385CE-6235-46EE-B75F-F717ED0C5E75}"/>
                </a:ext>
              </a:extLst>
            </xdr:cNvPr>
            <xdr:cNvSpPr txBox="1"/>
          </xdr:nvSpPr>
          <xdr:spPr>
            <a:xfrm>
              <a:off x="2790825" y="632460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𝑑_𝑒</a:t>
              </a:r>
              <a:endParaRPr lang="en-US" sz="1100"/>
            </a:p>
          </xdr:txBody>
        </xdr:sp>
      </mc:Fallback>
    </mc:AlternateContent>
    <xdr:clientData/>
  </xdr:oneCellAnchor>
  <xdr:oneCellAnchor>
    <xdr:from>
      <xdr:col>4</xdr:col>
      <xdr:colOff>361950</xdr:colOff>
      <xdr:row>63</xdr:row>
      <xdr:rowOff>95250</xdr:rowOff>
    </xdr:from>
    <xdr:ext cx="676275" cy="238125"/>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9841DF31-B409-4B38-9773-062E87220481}"/>
                </a:ext>
              </a:extLst>
            </xdr:cNvPr>
            <xdr:cNvSpPr txBox="1"/>
          </xdr:nvSpPr>
          <xdr:spPr>
            <a:xfrm>
              <a:off x="5086350" y="11696700"/>
              <a:ext cx="676275"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𝑑</m:t>
                        </m:r>
                      </m:e>
                      <m:sub>
                        <m:r>
                          <a:rPr lang="en-US" sz="1100" b="0" i="1">
                            <a:latin typeface="Cambria Math" panose="02040503050406030204" pitchFamily="18" charset="0"/>
                          </a:rPr>
                          <m:t>𝑒</m:t>
                        </m:r>
                      </m:sub>
                    </m:sSub>
                  </m:oMath>
                </m:oMathPara>
              </a14:m>
              <a:endParaRPr lang="en-US" sz="1100"/>
            </a:p>
          </xdr:txBody>
        </xdr:sp>
      </mc:Choice>
      <mc:Fallback xmlns="">
        <xdr:sp macro="" textlink="">
          <xdr:nvSpPr>
            <xdr:cNvPr id="19" name="CuadroTexto 18">
              <a:extLst>
                <a:ext uri="{FF2B5EF4-FFF2-40B4-BE49-F238E27FC236}">
                  <a16:creationId xmlns:a16="http://schemas.microsoft.com/office/drawing/2014/main" id="{9841DF31-B409-4B38-9773-062E87220481}"/>
                </a:ext>
              </a:extLst>
            </xdr:cNvPr>
            <xdr:cNvSpPr txBox="1"/>
          </xdr:nvSpPr>
          <xdr:spPr>
            <a:xfrm>
              <a:off x="5086350" y="11696700"/>
              <a:ext cx="676275"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rPr>
                <a:t>𝑑_𝑒</a:t>
              </a:r>
              <a:endParaRPr lang="en-US" sz="1100"/>
            </a:p>
          </xdr:txBody>
        </xdr:sp>
      </mc:Fallback>
    </mc:AlternateContent>
    <xdr:clientData/>
  </xdr:oneCellAnchor>
  <xdr:oneCellAnchor>
    <xdr:from>
      <xdr:col>6</xdr:col>
      <xdr:colOff>228600</xdr:colOff>
      <xdr:row>63</xdr:row>
      <xdr:rowOff>95250</xdr:rowOff>
    </xdr:from>
    <xdr:ext cx="676275"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27BCD06C-EF31-403A-BF3D-B9130039FC5C}"/>
                </a:ext>
              </a:extLst>
            </xdr:cNvPr>
            <xdr:cNvSpPr txBox="1"/>
          </xdr:nvSpPr>
          <xdr:spPr>
            <a:xfrm>
              <a:off x="7296150" y="1169670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𝑑</m:t>
                        </m:r>
                      </m:e>
                      <m:sub>
                        <m:r>
                          <a:rPr lang="en-US" sz="1100" b="0" i="1">
                            <a:latin typeface="Cambria Math" panose="02040503050406030204" pitchFamily="18" charset="0"/>
                          </a:rPr>
                          <m:t>𝑖</m:t>
                        </m:r>
                      </m:sub>
                    </m:sSub>
                  </m:oMath>
                </m:oMathPara>
              </a14:m>
              <a:endParaRPr lang="en-US" sz="1100"/>
            </a:p>
          </xdr:txBody>
        </xdr:sp>
      </mc:Choice>
      <mc:Fallback xmlns="">
        <xdr:sp macro="" textlink="">
          <xdr:nvSpPr>
            <xdr:cNvPr id="20" name="CuadroTexto 19">
              <a:extLst>
                <a:ext uri="{FF2B5EF4-FFF2-40B4-BE49-F238E27FC236}">
                  <a16:creationId xmlns:a16="http://schemas.microsoft.com/office/drawing/2014/main" id="{27BCD06C-EF31-403A-BF3D-B9130039FC5C}"/>
                </a:ext>
              </a:extLst>
            </xdr:cNvPr>
            <xdr:cNvSpPr txBox="1"/>
          </xdr:nvSpPr>
          <xdr:spPr>
            <a:xfrm>
              <a:off x="7296150" y="11696700"/>
              <a:ext cx="6762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𝑑_𝑖</a:t>
              </a:r>
              <a:endParaRPr lang="en-US" sz="1100"/>
            </a:p>
          </xdr:txBody>
        </xdr:sp>
      </mc:Fallback>
    </mc:AlternateContent>
    <xdr:clientData/>
  </xdr:oneCellAnchor>
  <xdr:oneCellAnchor>
    <xdr:from>
      <xdr:col>7</xdr:col>
      <xdr:colOff>400050</xdr:colOff>
      <xdr:row>63</xdr:row>
      <xdr:rowOff>114300</xdr:rowOff>
    </xdr:from>
    <xdr:ext cx="182358" cy="183127"/>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64884DF5-8A8A-4195-9BBB-811342DEF6C4}"/>
                </a:ext>
              </a:extLst>
            </xdr:cNvPr>
            <xdr:cNvSpPr txBox="1"/>
          </xdr:nvSpPr>
          <xdr:spPr>
            <a:xfrm>
              <a:off x="8534400" y="11715750"/>
              <a:ext cx="18235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𝑈</m:t>
                        </m:r>
                      </m:e>
                      <m:sub>
                        <m:r>
                          <a:rPr lang="en-US" sz="1100" b="0" i="1">
                            <a:latin typeface="Cambria Math" panose="02040503050406030204" pitchFamily="18" charset="0"/>
                          </a:rPr>
                          <m:t>𝑓</m:t>
                        </m:r>
                      </m:sub>
                    </m:sSub>
                  </m:oMath>
                </m:oMathPara>
              </a14:m>
              <a:endParaRPr lang="en-US" sz="1100"/>
            </a:p>
          </xdr:txBody>
        </xdr:sp>
      </mc:Choice>
      <mc:Fallback xmlns="">
        <xdr:sp macro="" textlink="">
          <xdr:nvSpPr>
            <xdr:cNvPr id="22" name="CuadroTexto 21">
              <a:extLst>
                <a:ext uri="{FF2B5EF4-FFF2-40B4-BE49-F238E27FC236}">
                  <a16:creationId xmlns:a16="http://schemas.microsoft.com/office/drawing/2014/main" id="{64884DF5-8A8A-4195-9BBB-811342DEF6C4}"/>
                </a:ext>
              </a:extLst>
            </xdr:cNvPr>
            <xdr:cNvSpPr txBox="1"/>
          </xdr:nvSpPr>
          <xdr:spPr>
            <a:xfrm>
              <a:off x="8534400" y="11715750"/>
              <a:ext cx="18235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𝑈_𝑓</a:t>
              </a:r>
              <a:endParaRPr lang="en-US" sz="1100"/>
            </a:p>
          </xdr:txBody>
        </xdr:sp>
      </mc:Fallback>
    </mc:AlternateContent>
    <xdr:clientData/>
  </xdr:oneCellAnchor>
  <xdr:twoCellAnchor editAs="oneCell">
    <xdr:from>
      <xdr:col>8</xdr:col>
      <xdr:colOff>666749</xdr:colOff>
      <xdr:row>1</xdr:row>
      <xdr:rowOff>146530</xdr:rowOff>
    </xdr:from>
    <xdr:to>
      <xdr:col>10</xdr:col>
      <xdr:colOff>745212</xdr:colOff>
      <xdr:row>9</xdr:row>
      <xdr:rowOff>70981</xdr:rowOff>
    </xdr:to>
    <xdr:pic>
      <xdr:nvPicPr>
        <xdr:cNvPr id="21" name="Imagen 20" descr="Vista previa de imagen">
          <a:extLst>
            <a:ext uri="{FF2B5EF4-FFF2-40B4-BE49-F238E27FC236}">
              <a16:creationId xmlns:a16="http://schemas.microsoft.com/office/drawing/2014/main" id="{754D7F78-E4BB-43DA-9AA3-292A3D7FC4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02332" y="333502"/>
          <a:ext cx="1602463" cy="142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0</xdr:colOff>
      <xdr:row>1</xdr:row>
      <xdr:rowOff>110067</xdr:rowOff>
    </xdr:from>
    <xdr:to>
      <xdr:col>18</xdr:col>
      <xdr:colOff>998008</xdr:colOff>
      <xdr:row>10</xdr:row>
      <xdr:rowOff>185230</xdr:rowOff>
    </xdr:to>
    <xdr:pic>
      <xdr:nvPicPr>
        <xdr:cNvPr id="2" name="Imagen 1" descr="Vista previa de imagen">
          <a:extLst>
            <a:ext uri="{FF2B5EF4-FFF2-40B4-BE49-F238E27FC236}">
              <a16:creationId xmlns:a16="http://schemas.microsoft.com/office/drawing/2014/main" id="{D4CD5559-17EE-4119-8B72-7CD95FD8A5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6375" y="295275"/>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44098</xdr:colOff>
      <xdr:row>1</xdr:row>
      <xdr:rowOff>174273</xdr:rowOff>
    </xdr:from>
    <xdr:to>
      <xdr:col>17</xdr:col>
      <xdr:colOff>504083</xdr:colOff>
      <xdr:row>11</xdr:row>
      <xdr:rowOff>112900</xdr:rowOff>
    </xdr:to>
    <xdr:pic>
      <xdr:nvPicPr>
        <xdr:cNvPr id="2" name="Imagen 1" descr="Vista previa de imagen">
          <a:extLst>
            <a:ext uri="{FF2B5EF4-FFF2-40B4-BE49-F238E27FC236}">
              <a16:creationId xmlns:a16="http://schemas.microsoft.com/office/drawing/2014/main" id="{12A58AA5-F9BF-4166-8E16-CB80992DEC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4098" y="361245"/>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234949</xdr:colOff>
      <xdr:row>53</xdr:row>
      <xdr:rowOff>115887</xdr:rowOff>
    </xdr:from>
    <xdr:to>
      <xdr:col>9</xdr:col>
      <xdr:colOff>607218</xdr:colOff>
      <xdr:row>60</xdr:row>
      <xdr:rowOff>38894</xdr:rowOff>
    </xdr:to>
    <xdr:sp macro="" textlink="">
      <xdr:nvSpPr>
        <xdr:cNvPr id="4" name="Abrir llave 3">
          <a:extLst>
            <a:ext uri="{FF2B5EF4-FFF2-40B4-BE49-F238E27FC236}">
              <a16:creationId xmlns:a16="http://schemas.microsoft.com/office/drawing/2014/main" id="{F0C1B7A9-E240-14AC-9E6E-9D059337DE4B}"/>
            </a:ext>
          </a:extLst>
        </xdr:cNvPr>
        <xdr:cNvSpPr/>
      </xdr:nvSpPr>
      <xdr:spPr>
        <a:xfrm>
          <a:off x="7092949" y="7735887"/>
          <a:ext cx="372269" cy="1256507"/>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103982</xdr:colOff>
      <xdr:row>65</xdr:row>
      <xdr:rowOff>26988</xdr:rowOff>
    </xdr:from>
    <xdr:to>
      <xdr:col>9</xdr:col>
      <xdr:colOff>705644</xdr:colOff>
      <xdr:row>91</xdr:row>
      <xdr:rowOff>163512</xdr:rowOff>
    </xdr:to>
    <xdr:sp macro="" textlink="">
      <xdr:nvSpPr>
        <xdr:cNvPr id="5" name="Abrir llave 4">
          <a:extLst>
            <a:ext uri="{FF2B5EF4-FFF2-40B4-BE49-F238E27FC236}">
              <a16:creationId xmlns:a16="http://schemas.microsoft.com/office/drawing/2014/main" id="{43A9483E-7CD3-4A18-BAD5-3D025D9089A9}"/>
            </a:ext>
          </a:extLst>
        </xdr:cNvPr>
        <xdr:cNvSpPr/>
      </xdr:nvSpPr>
      <xdr:spPr>
        <a:xfrm>
          <a:off x="6961982" y="8218488"/>
          <a:ext cx="601662" cy="5089524"/>
        </a:xfrm>
        <a:prstGeom prst="leftBrace">
          <a:avLst>
            <a:gd name="adj1" fmla="val 8333"/>
            <a:gd name="adj2" fmla="val 5026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151606</xdr:colOff>
      <xdr:row>96</xdr:row>
      <xdr:rowOff>103981</xdr:rowOff>
    </xdr:from>
    <xdr:to>
      <xdr:col>9</xdr:col>
      <xdr:colOff>753269</xdr:colOff>
      <xdr:row>118</xdr:row>
      <xdr:rowOff>181770</xdr:rowOff>
    </xdr:to>
    <xdr:sp macro="" textlink="">
      <xdr:nvSpPr>
        <xdr:cNvPr id="6" name="Abrir llave 5">
          <a:extLst>
            <a:ext uri="{FF2B5EF4-FFF2-40B4-BE49-F238E27FC236}">
              <a16:creationId xmlns:a16="http://schemas.microsoft.com/office/drawing/2014/main" id="{2BB61E8C-1463-41F2-8505-30ED5984A8AF}"/>
            </a:ext>
          </a:extLst>
        </xdr:cNvPr>
        <xdr:cNvSpPr/>
      </xdr:nvSpPr>
      <xdr:spPr>
        <a:xfrm>
          <a:off x="7009606" y="14200981"/>
          <a:ext cx="601663" cy="4268789"/>
        </a:xfrm>
        <a:prstGeom prst="leftBrace">
          <a:avLst>
            <a:gd name="adj1" fmla="val 8333"/>
            <a:gd name="adj2" fmla="val 49131"/>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6</xdr:col>
      <xdr:colOff>278015</xdr:colOff>
      <xdr:row>20</xdr:row>
      <xdr:rowOff>28087</xdr:rowOff>
    </xdr:from>
    <xdr:to>
      <xdr:col>11</xdr:col>
      <xdr:colOff>55765</xdr:colOff>
      <xdr:row>38</xdr:row>
      <xdr:rowOff>151652</xdr:rowOff>
    </xdr:to>
    <xdr:pic>
      <xdr:nvPicPr>
        <xdr:cNvPr id="7" name="Imagen 6">
          <a:extLst>
            <a:ext uri="{FF2B5EF4-FFF2-40B4-BE49-F238E27FC236}">
              <a16:creationId xmlns:a16="http://schemas.microsoft.com/office/drawing/2014/main" id="{EF7D3C84-D1C0-E0FF-7564-E53BED542CAA}"/>
            </a:ext>
          </a:extLst>
        </xdr:cNvPr>
        <xdr:cNvPicPr>
          <a:picLocks noChangeAspect="1"/>
        </xdr:cNvPicPr>
      </xdr:nvPicPr>
      <xdr:blipFill>
        <a:blip xmlns:r="http://schemas.openxmlformats.org/officeDocument/2006/relationships" r:embed="rId1"/>
        <a:stretch>
          <a:fillRect/>
        </a:stretch>
      </xdr:blipFill>
      <xdr:spPr>
        <a:xfrm>
          <a:off x="4850015" y="4028587"/>
          <a:ext cx="3590925" cy="3552565"/>
        </a:xfrm>
        <a:prstGeom prst="rect">
          <a:avLst/>
        </a:prstGeom>
      </xdr:spPr>
    </xdr:pic>
    <xdr:clientData/>
  </xdr:twoCellAnchor>
  <xdr:twoCellAnchor editAs="oneCell">
    <xdr:from>
      <xdr:col>14</xdr:col>
      <xdr:colOff>309725</xdr:colOff>
      <xdr:row>0</xdr:row>
      <xdr:rowOff>182562</xdr:rowOff>
    </xdr:from>
    <xdr:to>
      <xdr:col>16</xdr:col>
      <xdr:colOff>487363</xdr:colOff>
      <xdr:row>9</xdr:row>
      <xdr:rowOff>11907</xdr:rowOff>
    </xdr:to>
    <xdr:pic>
      <xdr:nvPicPr>
        <xdr:cNvPr id="2" name="Imagen 1" descr="Vista previa de imagen">
          <a:extLst>
            <a:ext uri="{FF2B5EF4-FFF2-40B4-BE49-F238E27FC236}">
              <a16:creationId xmlns:a16="http://schemas.microsoft.com/office/drawing/2014/main" id="{69C8E82F-33AD-4F87-98DE-069CFC95AC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77725" y="182562"/>
          <a:ext cx="1701638" cy="150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296332</xdr:colOff>
      <xdr:row>14</xdr:row>
      <xdr:rowOff>164041</xdr:rowOff>
    </xdr:from>
    <xdr:to>
      <xdr:col>3</xdr:col>
      <xdr:colOff>566207</xdr:colOff>
      <xdr:row>17</xdr:row>
      <xdr:rowOff>116415</xdr:rowOff>
    </xdr:to>
    <xdr:sp macro="" textlink="">
      <xdr:nvSpPr>
        <xdr:cNvPr id="4" name="Rectángulo: esquinas redondeadas 3">
          <a:extLst>
            <a:ext uri="{FF2B5EF4-FFF2-40B4-BE49-F238E27FC236}">
              <a16:creationId xmlns:a16="http://schemas.microsoft.com/office/drawing/2014/main" id="{CEBB4E72-96BF-E4FC-47F7-6B8288963B42}"/>
            </a:ext>
          </a:extLst>
        </xdr:cNvPr>
        <xdr:cNvSpPr/>
      </xdr:nvSpPr>
      <xdr:spPr>
        <a:xfrm>
          <a:off x="1058332" y="2756958"/>
          <a:ext cx="2365375" cy="507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durante perforación</a:t>
          </a:r>
        </a:p>
      </xdr:txBody>
    </xdr:sp>
    <xdr:clientData/>
  </xdr:twoCellAnchor>
  <xdr:twoCellAnchor>
    <xdr:from>
      <xdr:col>1</xdr:col>
      <xdr:colOff>296336</xdr:colOff>
      <xdr:row>19</xdr:row>
      <xdr:rowOff>74083</xdr:rowOff>
    </xdr:from>
    <xdr:to>
      <xdr:col>3</xdr:col>
      <xdr:colOff>571502</xdr:colOff>
      <xdr:row>30</xdr:row>
      <xdr:rowOff>10584</xdr:rowOff>
    </xdr:to>
    <xdr:sp macro="" textlink="">
      <xdr:nvSpPr>
        <xdr:cNvPr id="5" name="Rombo 4">
          <a:extLst>
            <a:ext uri="{FF2B5EF4-FFF2-40B4-BE49-F238E27FC236}">
              <a16:creationId xmlns:a16="http://schemas.microsoft.com/office/drawing/2014/main" id="{81F4F530-264E-9643-E791-3CD3959E1128}"/>
            </a:ext>
          </a:extLst>
        </xdr:cNvPr>
        <xdr:cNvSpPr/>
      </xdr:nvSpPr>
      <xdr:spPr>
        <a:xfrm>
          <a:off x="1058336" y="3593041"/>
          <a:ext cx="2370666" cy="2227793"/>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 Se realizó alguna</a:t>
          </a:r>
          <a:r>
            <a:rPr lang="en-US" sz="1100" baseline="0">
              <a:solidFill>
                <a:sysClr val="windowText" lastClr="000000"/>
              </a:solidFill>
            </a:rPr>
            <a:t>  medición sobre los venteos en la perforación del pozo?</a:t>
          </a:r>
          <a:endParaRPr lang="en-US" sz="1100">
            <a:solidFill>
              <a:sysClr val="windowText" lastClr="000000"/>
            </a:solidFill>
          </a:endParaRPr>
        </a:p>
      </xdr:txBody>
    </xdr:sp>
    <xdr:clientData/>
  </xdr:twoCellAnchor>
  <xdr:twoCellAnchor>
    <xdr:from>
      <xdr:col>4</xdr:col>
      <xdr:colOff>597959</xdr:colOff>
      <xdr:row>23</xdr:row>
      <xdr:rowOff>89961</xdr:rowOff>
    </xdr:from>
    <xdr:to>
      <xdr:col>7</xdr:col>
      <xdr:colOff>529167</xdr:colOff>
      <xdr:row>25</xdr:row>
      <xdr:rowOff>150816</xdr:rowOff>
    </xdr:to>
    <xdr:sp macro="" textlink="">
      <xdr:nvSpPr>
        <xdr:cNvPr id="6" name="Rectángulo 5">
          <a:extLst>
            <a:ext uri="{FF2B5EF4-FFF2-40B4-BE49-F238E27FC236}">
              <a16:creationId xmlns:a16="http://schemas.microsoft.com/office/drawing/2014/main" id="{6B1F2D9F-37BF-542F-34B3-2484446C75F4}"/>
            </a:ext>
          </a:extLst>
        </xdr:cNvPr>
        <xdr:cNvSpPr/>
      </xdr:nvSpPr>
      <xdr:spPr>
        <a:xfrm>
          <a:off x="4820709" y="4427805"/>
          <a:ext cx="4781021" cy="43391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650875</xdr:colOff>
      <xdr:row>32</xdr:row>
      <xdr:rowOff>164041</xdr:rowOff>
    </xdr:from>
    <xdr:to>
      <xdr:col>7</xdr:col>
      <xdr:colOff>582083</xdr:colOff>
      <xdr:row>35</xdr:row>
      <xdr:rowOff>37041</xdr:rowOff>
    </xdr:to>
    <xdr:sp macro="" textlink="">
      <xdr:nvSpPr>
        <xdr:cNvPr id="9" name="Rectángulo 8">
          <a:extLst>
            <a:ext uri="{FF2B5EF4-FFF2-40B4-BE49-F238E27FC236}">
              <a16:creationId xmlns:a16="http://schemas.microsoft.com/office/drawing/2014/main" id="{9E6D8FB2-6B1E-4EEF-820F-17F93E1DF421}"/>
            </a:ext>
          </a:extLst>
        </xdr:cNvPr>
        <xdr:cNvSpPr/>
      </xdr:nvSpPr>
      <xdr:spPr>
        <a:xfrm>
          <a:off x="4873625" y="6344708"/>
          <a:ext cx="3291416" cy="42862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717020</xdr:colOff>
      <xdr:row>17</xdr:row>
      <xdr:rowOff>116415</xdr:rowOff>
    </xdr:from>
    <xdr:to>
      <xdr:col>2</xdr:col>
      <xdr:colOff>719669</xdr:colOff>
      <xdr:row>19</xdr:row>
      <xdr:rowOff>74083</xdr:rowOff>
    </xdr:to>
    <xdr:cxnSp macro="">
      <xdr:nvCxnSpPr>
        <xdr:cNvPr id="11" name="Conector recto de flecha 10">
          <a:extLst>
            <a:ext uri="{FF2B5EF4-FFF2-40B4-BE49-F238E27FC236}">
              <a16:creationId xmlns:a16="http://schemas.microsoft.com/office/drawing/2014/main" id="{A2F2CE20-7140-1DDE-21BE-7AAD43376224}"/>
            </a:ext>
          </a:extLst>
        </xdr:cNvPr>
        <xdr:cNvCxnSpPr>
          <a:stCxn id="4" idx="2"/>
          <a:endCxn id="5" idx="0"/>
        </xdr:cNvCxnSpPr>
      </xdr:nvCxnSpPr>
      <xdr:spPr>
        <a:xfrm>
          <a:off x="2241020" y="3264957"/>
          <a:ext cx="2649" cy="32808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571502</xdr:colOff>
      <xdr:row>24</xdr:row>
      <xdr:rowOff>120389</xdr:rowOff>
    </xdr:from>
    <xdr:to>
      <xdr:col>4</xdr:col>
      <xdr:colOff>597959</xdr:colOff>
      <xdr:row>24</xdr:row>
      <xdr:rowOff>123693</xdr:rowOff>
    </xdr:to>
    <xdr:cxnSp macro="">
      <xdr:nvCxnSpPr>
        <xdr:cNvPr id="13" name="Conector recto de flecha 12">
          <a:extLst>
            <a:ext uri="{FF2B5EF4-FFF2-40B4-BE49-F238E27FC236}">
              <a16:creationId xmlns:a16="http://schemas.microsoft.com/office/drawing/2014/main" id="{D74993C1-3578-A837-02B7-903B4E2FD32A}"/>
            </a:ext>
          </a:extLst>
        </xdr:cNvPr>
        <xdr:cNvCxnSpPr>
          <a:stCxn id="5" idx="3"/>
          <a:endCxn id="6" idx="1"/>
        </xdr:cNvCxnSpPr>
      </xdr:nvCxnSpPr>
      <xdr:spPr>
        <a:xfrm flipV="1">
          <a:off x="3429002" y="4644764"/>
          <a:ext cx="1391707" cy="330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719670</xdr:colOff>
      <xdr:row>30</xdr:row>
      <xdr:rowOff>10583</xdr:rowOff>
    </xdr:from>
    <xdr:to>
      <xdr:col>4</xdr:col>
      <xdr:colOff>650876</xdr:colOff>
      <xdr:row>34</xdr:row>
      <xdr:rowOff>7937</xdr:rowOff>
    </xdr:to>
    <xdr:cxnSp macro="">
      <xdr:nvCxnSpPr>
        <xdr:cNvPr id="15" name="Conector: angular 14">
          <a:extLst>
            <a:ext uri="{FF2B5EF4-FFF2-40B4-BE49-F238E27FC236}">
              <a16:creationId xmlns:a16="http://schemas.microsoft.com/office/drawing/2014/main" id="{B5FE8204-2B05-B070-CE44-37BA13401060}"/>
            </a:ext>
          </a:extLst>
        </xdr:cNvPr>
        <xdr:cNvCxnSpPr>
          <a:stCxn id="5" idx="2"/>
          <a:endCxn id="9" idx="1"/>
        </xdr:cNvCxnSpPr>
      </xdr:nvCxnSpPr>
      <xdr:spPr>
        <a:xfrm rot="16200000" flipH="1">
          <a:off x="3189554" y="4874949"/>
          <a:ext cx="738187" cy="2629956"/>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972344</xdr:colOff>
      <xdr:row>22</xdr:row>
      <xdr:rowOff>150813</xdr:rowOff>
    </xdr:from>
    <xdr:to>
      <xdr:col>3</xdr:col>
      <xdr:colOff>1238250</xdr:colOff>
      <xdr:row>24</xdr:row>
      <xdr:rowOff>45246</xdr:rowOff>
    </xdr:to>
    <xdr:sp macro="" textlink="">
      <xdr:nvSpPr>
        <xdr:cNvPr id="16" name="Rectángulo 15">
          <a:extLst>
            <a:ext uri="{FF2B5EF4-FFF2-40B4-BE49-F238E27FC236}">
              <a16:creationId xmlns:a16="http://schemas.microsoft.com/office/drawing/2014/main" id="{8A84E964-7175-4DA4-9B41-6EB4D00F58D7}"/>
            </a:ext>
          </a:extLst>
        </xdr:cNvPr>
        <xdr:cNvSpPr/>
      </xdr:nvSpPr>
      <xdr:spPr>
        <a:xfrm>
          <a:off x="3829844" y="4254501"/>
          <a:ext cx="265906" cy="31512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3</xdr:col>
      <xdr:colOff>1089025</xdr:colOff>
      <xdr:row>32</xdr:row>
      <xdr:rowOff>141817</xdr:rowOff>
    </xdr:from>
    <xdr:to>
      <xdr:col>4</xdr:col>
      <xdr:colOff>47625</xdr:colOff>
      <xdr:row>33</xdr:row>
      <xdr:rowOff>124885</xdr:rowOff>
    </xdr:to>
    <xdr:sp macro="" textlink="">
      <xdr:nvSpPr>
        <xdr:cNvPr id="17" name="Rectángulo 16">
          <a:extLst>
            <a:ext uri="{FF2B5EF4-FFF2-40B4-BE49-F238E27FC236}">
              <a16:creationId xmlns:a16="http://schemas.microsoft.com/office/drawing/2014/main" id="{0AD2E763-61EE-46E8-8506-E662CC9706F3}"/>
            </a:ext>
          </a:extLst>
        </xdr:cNvPr>
        <xdr:cNvSpPr/>
      </xdr:nvSpPr>
      <xdr:spPr>
        <a:xfrm>
          <a:off x="3946525" y="6322484"/>
          <a:ext cx="323850" cy="1682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editAs="oneCell">
    <xdr:from>
      <xdr:col>13</xdr:col>
      <xdr:colOff>732551</xdr:colOff>
      <xdr:row>0</xdr:row>
      <xdr:rowOff>123826</xdr:rowOff>
    </xdr:from>
    <xdr:to>
      <xdr:col>15</xdr:col>
      <xdr:colOff>919161</xdr:colOff>
      <xdr:row>8</xdr:row>
      <xdr:rowOff>123032</xdr:rowOff>
    </xdr:to>
    <xdr:pic>
      <xdr:nvPicPr>
        <xdr:cNvPr id="2" name="Imagen 1" descr="Vista previa de imagen">
          <a:extLst>
            <a:ext uri="{FF2B5EF4-FFF2-40B4-BE49-F238E27FC236}">
              <a16:creationId xmlns:a16="http://schemas.microsoft.com/office/drawing/2014/main" id="{BA9C3604-C448-46D6-807B-9FD8DD2AF0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30457" y="123826"/>
          <a:ext cx="1682829" cy="1491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429682</xdr:colOff>
      <xdr:row>14</xdr:row>
      <xdr:rowOff>94191</xdr:rowOff>
    </xdr:from>
    <xdr:to>
      <xdr:col>3</xdr:col>
      <xdr:colOff>699557</xdr:colOff>
      <xdr:row>17</xdr:row>
      <xdr:rowOff>46565</xdr:rowOff>
    </xdr:to>
    <xdr:sp macro="" textlink="">
      <xdr:nvSpPr>
        <xdr:cNvPr id="4" name="Rectángulo: esquinas redondeadas 3">
          <a:extLst>
            <a:ext uri="{FF2B5EF4-FFF2-40B4-BE49-F238E27FC236}">
              <a16:creationId xmlns:a16="http://schemas.microsoft.com/office/drawing/2014/main" id="{2D648F06-7766-42E9-8648-C0BAC8121017}"/>
            </a:ext>
          </a:extLst>
        </xdr:cNvPr>
        <xdr:cNvSpPr/>
      </xdr:nvSpPr>
      <xdr:spPr>
        <a:xfrm>
          <a:off x="1191682" y="2424641"/>
          <a:ext cx="192722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durante pruebas</a:t>
          </a:r>
        </a:p>
      </xdr:txBody>
    </xdr:sp>
    <xdr:clientData/>
  </xdr:twoCellAnchor>
  <xdr:twoCellAnchor>
    <xdr:from>
      <xdr:col>1</xdr:col>
      <xdr:colOff>296336</xdr:colOff>
      <xdr:row>18</xdr:row>
      <xdr:rowOff>152400</xdr:rowOff>
    </xdr:from>
    <xdr:to>
      <xdr:col>3</xdr:col>
      <xdr:colOff>838200</xdr:colOff>
      <xdr:row>28</xdr:row>
      <xdr:rowOff>115359</xdr:rowOff>
    </xdr:to>
    <xdr:sp macro="" textlink="">
      <xdr:nvSpPr>
        <xdr:cNvPr id="5" name="Rombo 4">
          <a:extLst>
            <a:ext uri="{FF2B5EF4-FFF2-40B4-BE49-F238E27FC236}">
              <a16:creationId xmlns:a16="http://schemas.microsoft.com/office/drawing/2014/main" id="{EFAE72F0-D381-4230-A963-CFE26E53F394}"/>
            </a:ext>
          </a:extLst>
        </xdr:cNvPr>
        <xdr:cNvSpPr/>
      </xdr:nvSpPr>
      <xdr:spPr>
        <a:xfrm>
          <a:off x="1058336" y="3629025"/>
          <a:ext cx="2475439" cy="1915584"/>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las pruebas del pozo?</a:t>
          </a:r>
          <a:endParaRPr lang="en-US" sz="1100">
            <a:solidFill>
              <a:sysClr val="windowText" lastClr="000000"/>
            </a:solidFill>
          </a:endParaRPr>
        </a:p>
      </xdr:txBody>
    </xdr:sp>
    <xdr:clientData/>
  </xdr:twoCellAnchor>
  <xdr:twoCellAnchor>
    <xdr:from>
      <xdr:col>4</xdr:col>
      <xdr:colOff>1609736</xdr:colOff>
      <xdr:row>21</xdr:row>
      <xdr:rowOff>183620</xdr:rowOff>
    </xdr:from>
    <xdr:to>
      <xdr:col>6</xdr:col>
      <xdr:colOff>593735</xdr:colOff>
      <xdr:row>25</xdr:row>
      <xdr:rowOff>60325</xdr:rowOff>
    </xdr:to>
    <xdr:sp macro="" textlink="">
      <xdr:nvSpPr>
        <xdr:cNvPr id="6" name="Rectángulo 5">
          <a:extLst>
            <a:ext uri="{FF2B5EF4-FFF2-40B4-BE49-F238E27FC236}">
              <a16:creationId xmlns:a16="http://schemas.microsoft.com/office/drawing/2014/main" id="{20630B63-B635-493B-9D7F-2BA1D6F90ACC}"/>
            </a:ext>
          </a:extLst>
        </xdr:cNvPr>
        <xdr:cNvSpPr/>
      </xdr:nvSpPr>
      <xdr:spPr>
        <a:xfrm>
          <a:off x="5731944" y="4120620"/>
          <a:ext cx="2434166" cy="665163"/>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1610793</xdr:colOff>
      <xdr:row>32</xdr:row>
      <xdr:rowOff>135693</xdr:rowOff>
    </xdr:from>
    <xdr:to>
      <xdr:col>6</xdr:col>
      <xdr:colOff>594792</xdr:colOff>
      <xdr:row>36</xdr:row>
      <xdr:rowOff>174623</xdr:rowOff>
    </xdr:to>
    <xdr:sp macro="" textlink="">
      <xdr:nvSpPr>
        <xdr:cNvPr id="7" name="Rectángulo 6">
          <a:extLst>
            <a:ext uri="{FF2B5EF4-FFF2-40B4-BE49-F238E27FC236}">
              <a16:creationId xmlns:a16="http://schemas.microsoft.com/office/drawing/2014/main" id="{1A736955-D9FE-4B43-B19F-D1A2921CEE97}"/>
            </a:ext>
          </a:extLst>
        </xdr:cNvPr>
        <xdr:cNvSpPr/>
      </xdr:nvSpPr>
      <xdr:spPr>
        <a:xfrm>
          <a:off x="5733001" y="6157610"/>
          <a:ext cx="2434166" cy="779763"/>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la producción de Gas</a:t>
          </a:r>
          <a:endParaRPr lang="en-US" sz="1100">
            <a:solidFill>
              <a:sysClr val="windowText" lastClr="000000"/>
            </a:solidFill>
          </a:endParaRPr>
        </a:p>
      </xdr:txBody>
    </xdr:sp>
    <xdr:clientData/>
  </xdr:twoCellAnchor>
  <xdr:twoCellAnchor>
    <xdr:from>
      <xdr:col>2</xdr:col>
      <xdr:colOff>491595</xdr:colOff>
      <xdr:row>17</xdr:row>
      <xdr:rowOff>46565</xdr:rowOff>
    </xdr:from>
    <xdr:to>
      <xdr:col>2</xdr:col>
      <xdr:colOff>495831</xdr:colOff>
      <xdr:row>18</xdr:row>
      <xdr:rowOff>152400</xdr:rowOff>
    </xdr:to>
    <xdr:cxnSp macro="">
      <xdr:nvCxnSpPr>
        <xdr:cNvPr id="8" name="Conector recto de flecha 7">
          <a:extLst>
            <a:ext uri="{FF2B5EF4-FFF2-40B4-BE49-F238E27FC236}">
              <a16:creationId xmlns:a16="http://schemas.microsoft.com/office/drawing/2014/main" id="{73378601-4494-4ABB-BF1E-0138B8F5F6F2}"/>
            </a:ext>
          </a:extLst>
        </xdr:cNvPr>
        <xdr:cNvCxnSpPr>
          <a:stCxn id="4" idx="2"/>
          <a:endCxn id="5" idx="0"/>
        </xdr:cNvCxnSpPr>
      </xdr:nvCxnSpPr>
      <xdr:spPr>
        <a:xfrm>
          <a:off x="2291820" y="3332690"/>
          <a:ext cx="4236" cy="2963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838200</xdr:colOff>
      <xdr:row>23</xdr:row>
      <xdr:rowOff>98160</xdr:rowOff>
    </xdr:from>
    <xdr:to>
      <xdr:col>4</xdr:col>
      <xdr:colOff>1609736</xdr:colOff>
      <xdr:row>23</xdr:row>
      <xdr:rowOff>110067</xdr:rowOff>
    </xdr:to>
    <xdr:cxnSp macro="">
      <xdr:nvCxnSpPr>
        <xdr:cNvPr id="9" name="Conector recto de flecha 8">
          <a:extLst>
            <a:ext uri="{FF2B5EF4-FFF2-40B4-BE49-F238E27FC236}">
              <a16:creationId xmlns:a16="http://schemas.microsoft.com/office/drawing/2014/main" id="{BAEADF3A-41A2-4A3A-9128-392BB7912620}"/>
            </a:ext>
          </a:extLst>
        </xdr:cNvPr>
        <xdr:cNvCxnSpPr>
          <a:stCxn id="5" idx="3"/>
          <a:endCxn id="6" idx="1"/>
        </xdr:cNvCxnSpPr>
      </xdr:nvCxnSpPr>
      <xdr:spPr>
        <a:xfrm flipV="1">
          <a:off x="3531658" y="4453202"/>
          <a:ext cx="2200286" cy="1190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1155700</xdr:colOff>
      <xdr:row>21</xdr:row>
      <xdr:rowOff>124883</xdr:rowOff>
    </xdr:from>
    <xdr:to>
      <xdr:col>4</xdr:col>
      <xdr:colOff>303893</xdr:colOff>
      <xdr:row>22</xdr:row>
      <xdr:rowOff>226786</xdr:rowOff>
    </xdr:to>
    <xdr:sp macro="" textlink="">
      <xdr:nvSpPr>
        <xdr:cNvPr id="11" name="Rectángulo 10">
          <a:extLst>
            <a:ext uri="{FF2B5EF4-FFF2-40B4-BE49-F238E27FC236}">
              <a16:creationId xmlns:a16="http://schemas.microsoft.com/office/drawing/2014/main" id="{339900D3-A44D-4D14-9E75-A57600874EE5}"/>
            </a:ext>
          </a:extLst>
        </xdr:cNvPr>
        <xdr:cNvSpPr/>
      </xdr:nvSpPr>
      <xdr:spPr>
        <a:xfrm>
          <a:off x="3849914" y="4080026"/>
          <a:ext cx="576943"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285750</xdr:colOff>
      <xdr:row>29</xdr:row>
      <xdr:rowOff>171450</xdr:rowOff>
    </xdr:from>
    <xdr:to>
      <xdr:col>3</xdr:col>
      <xdr:colOff>827614</xdr:colOff>
      <xdr:row>39</xdr:row>
      <xdr:rowOff>182034</xdr:rowOff>
    </xdr:to>
    <xdr:sp macro="" textlink="">
      <xdr:nvSpPr>
        <xdr:cNvPr id="17" name="Rombo 16">
          <a:extLst>
            <a:ext uri="{FF2B5EF4-FFF2-40B4-BE49-F238E27FC236}">
              <a16:creationId xmlns:a16="http://schemas.microsoft.com/office/drawing/2014/main" id="{B14F1438-0878-43A2-93F2-311DCBF0DB2C}"/>
            </a:ext>
          </a:extLst>
        </xdr:cNvPr>
        <xdr:cNvSpPr/>
      </xdr:nvSpPr>
      <xdr:spPr>
        <a:xfrm>
          <a:off x="1047750" y="5791200"/>
          <a:ext cx="2475439" cy="191558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 la producción promedio de gas del pozo?</a:t>
          </a:r>
          <a:endParaRPr lang="en-US" sz="1100">
            <a:solidFill>
              <a:sysClr val="windowText" lastClr="000000"/>
            </a:solidFill>
          </a:endParaRPr>
        </a:p>
      </xdr:txBody>
    </xdr:sp>
    <xdr:clientData/>
  </xdr:twoCellAnchor>
  <xdr:twoCellAnchor>
    <xdr:from>
      <xdr:col>1</xdr:col>
      <xdr:colOff>276225</xdr:colOff>
      <xdr:row>41</xdr:row>
      <xdr:rowOff>95250</xdr:rowOff>
    </xdr:from>
    <xdr:to>
      <xdr:col>3</xdr:col>
      <xdr:colOff>818089</xdr:colOff>
      <xdr:row>52</xdr:row>
      <xdr:rowOff>96309</xdr:rowOff>
    </xdr:to>
    <xdr:sp macro="" textlink="">
      <xdr:nvSpPr>
        <xdr:cNvPr id="18" name="Rombo 17">
          <a:extLst>
            <a:ext uri="{FF2B5EF4-FFF2-40B4-BE49-F238E27FC236}">
              <a16:creationId xmlns:a16="http://schemas.microsoft.com/office/drawing/2014/main" id="{6BAB3157-D164-41B2-9DA4-08478526F17D}"/>
            </a:ext>
          </a:extLst>
        </xdr:cNvPr>
        <xdr:cNvSpPr/>
      </xdr:nvSpPr>
      <xdr:spPr>
        <a:xfrm>
          <a:off x="1038225" y="8001000"/>
          <a:ext cx="2475439" cy="2096559"/>
        </a:xfrm>
        <a:prstGeom prst="diamond">
          <a:avLst/>
        </a:prstGeom>
        <a:solidFill>
          <a:schemeClr val="accent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 la producción  de crudo del pozo y se conoce el GOR?</a:t>
          </a:r>
          <a:endParaRPr lang="en-US" sz="1100">
            <a:solidFill>
              <a:sysClr val="windowText" lastClr="000000"/>
            </a:solidFill>
          </a:endParaRPr>
        </a:p>
      </xdr:txBody>
    </xdr:sp>
    <xdr:clientData/>
  </xdr:twoCellAnchor>
  <xdr:twoCellAnchor>
    <xdr:from>
      <xdr:col>4</xdr:col>
      <xdr:colOff>1675879</xdr:colOff>
      <xdr:row>45</xdr:row>
      <xdr:rowOff>61384</xdr:rowOff>
    </xdr:from>
    <xdr:to>
      <xdr:col>6</xdr:col>
      <xdr:colOff>659878</xdr:colOff>
      <xdr:row>48</xdr:row>
      <xdr:rowOff>121709</xdr:rowOff>
    </xdr:to>
    <xdr:sp macro="" textlink="">
      <xdr:nvSpPr>
        <xdr:cNvPr id="19" name="Rectángulo 18">
          <a:extLst>
            <a:ext uri="{FF2B5EF4-FFF2-40B4-BE49-F238E27FC236}">
              <a16:creationId xmlns:a16="http://schemas.microsoft.com/office/drawing/2014/main" id="{D2A87026-FFC2-4EE2-A601-C1C8D69F9395}"/>
            </a:ext>
          </a:extLst>
        </xdr:cNvPr>
        <xdr:cNvSpPr/>
      </xdr:nvSpPr>
      <xdr:spPr>
        <a:xfrm>
          <a:off x="5797029" y="8906934"/>
          <a:ext cx="2438399" cy="63182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la producción de petróleo y GOR</a:t>
          </a:r>
          <a:endParaRPr lang="en-US" sz="1100">
            <a:solidFill>
              <a:sysClr val="windowText" lastClr="000000"/>
            </a:solidFill>
          </a:endParaRPr>
        </a:p>
      </xdr:txBody>
    </xdr:sp>
    <xdr:clientData/>
  </xdr:twoCellAnchor>
  <xdr:twoCellAnchor>
    <xdr:from>
      <xdr:col>4</xdr:col>
      <xdr:colOff>1685935</xdr:colOff>
      <xdr:row>53</xdr:row>
      <xdr:rowOff>76200</xdr:rowOff>
    </xdr:from>
    <xdr:to>
      <xdr:col>6</xdr:col>
      <xdr:colOff>669934</xdr:colOff>
      <xdr:row>55</xdr:row>
      <xdr:rowOff>139700</xdr:rowOff>
    </xdr:to>
    <xdr:sp macro="" textlink="">
      <xdr:nvSpPr>
        <xdr:cNvPr id="20" name="Rectángulo 19">
          <a:extLst>
            <a:ext uri="{FF2B5EF4-FFF2-40B4-BE49-F238E27FC236}">
              <a16:creationId xmlns:a16="http://schemas.microsoft.com/office/drawing/2014/main" id="{5DE7C931-CC49-4325-B9ED-5A143781AC2E}"/>
            </a:ext>
          </a:extLst>
        </xdr:cNvPr>
        <xdr:cNvSpPr/>
      </xdr:nvSpPr>
      <xdr:spPr>
        <a:xfrm>
          <a:off x="5808143" y="10177992"/>
          <a:ext cx="2434166" cy="433916"/>
        </a:xfrm>
        <a:prstGeom prst="rect">
          <a:avLst/>
        </a:prstGeom>
        <a:solidFill>
          <a:schemeClr val="accent3">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4 Basada en Factor de Emisión</a:t>
          </a:r>
        </a:p>
      </xdr:txBody>
    </xdr:sp>
    <xdr:clientData/>
  </xdr:twoCellAnchor>
  <xdr:twoCellAnchor>
    <xdr:from>
      <xdr:col>3</xdr:col>
      <xdr:colOff>827614</xdr:colOff>
      <xdr:row>34</xdr:row>
      <xdr:rowOff>155159</xdr:rowOff>
    </xdr:from>
    <xdr:to>
      <xdr:col>4</xdr:col>
      <xdr:colOff>1610793</xdr:colOff>
      <xdr:row>34</xdr:row>
      <xdr:rowOff>176743</xdr:rowOff>
    </xdr:to>
    <xdr:cxnSp macro="">
      <xdr:nvCxnSpPr>
        <xdr:cNvPr id="21" name="Conector recto de flecha 20">
          <a:extLst>
            <a:ext uri="{FF2B5EF4-FFF2-40B4-BE49-F238E27FC236}">
              <a16:creationId xmlns:a16="http://schemas.microsoft.com/office/drawing/2014/main" id="{236235AE-9893-44D7-8BE9-172A85A4C3B5}"/>
            </a:ext>
          </a:extLst>
        </xdr:cNvPr>
        <xdr:cNvCxnSpPr>
          <a:stCxn id="17" idx="3"/>
          <a:endCxn id="7" idx="1"/>
        </xdr:cNvCxnSpPr>
      </xdr:nvCxnSpPr>
      <xdr:spPr>
        <a:xfrm flipV="1">
          <a:off x="3521072" y="6547492"/>
          <a:ext cx="2211929" cy="215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818089</xdr:colOff>
      <xdr:row>46</xdr:row>
      <xdr:rowOff>186797</xdr:rowOff>
    </xdr:from>
    <xdr:to>
      <xdr:col>4</xdr:col>
      <xdr:colOff>1675879</xdr:colOff>
      <xdr:row>47</xdr:row>
      <xdr:rowOff>530</xdr:rowOff>
    </xdr:to>
    <xdr:cxnSp macro="">
      <xdr:nvCxnSpPr>
        <xdr:cNvPr id="24" name="Conector recto de flecha 23">
          <a:extLst>
            <a:ext uri="{FF2B5EF4-FFF2-40B4-BE49-F238E27FC236}">
              <a16:creationId xmlns:a16="http://schemas.microsoft.com/office/drawing/2014/main" id="{371775F0-97BE-4AAA-A4FE-C98B0DEF64C6}"/>
            </a:ext>
          </a:extLst>
        </xdr:cNvPr>
        <xdr:cNvCxnSpPr>
          <a:stCxn id="18" idx="3"/>
          <a:endCxn id="19" idx="1"/>
        </xdr:cNvCxnSpPr>
      </xdr:nvCxnSpPr>
      <xdr:spPr>
        <a:xfrm flipV="1">
          <a:off x="3510489" y="9222847"/>
          <a:ext cx="2286540" cy="423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475718</xdr:colOff>
      <xdr:row>52</xdr:row>
      <xdr:rowOff>96309</xdr:rowOff>
    </xdr:from>
    <xdr:to>
      <xdr:col>4</xdr:col>
      <xdr:colOff>1685934</xdr:colOff>
      <xdr:row>54</xdr:row>
      <xdr:rowOff>107950</xdr:rowOff>
    </xdr:to>
    <xdr:cxnSp macro="">
      <xdr:nvCxnSpPr>
        <xdr:cNvPr id="28" name="Conector: angular 27">
          <a:extLst>
            <a:ext uri="{FF2B5EF4-FFF2-40B4-BE49-F238E27FC236}">
              <a16:creationId xmlns:a16="http://schemas.microsoft.com/office/drawing/2014/main" id="{8650F688-0001-D941-3674-1A30644219EE}"/>
            </a:ext>
          </a:extLst>
        </xdr:cNvPr>
        <xdr:cNvCxnSpPr>
          <a:stCxn id="18" idx="2"/>
          <a:endCxn id="20" idx="1"/>
        </xdr:cNvCxnSpPr>
      </xdr:nvCxnSpPr>
      <xdr:spPr>
        <a:xfrm rot="16200000" flipH="1">
          <a:off x="3850485" y="8437292"/>
          <a:ext cx="382058" cy="3533257"/>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485245</xdr:colOff>
      <xdr:row>28</xdr:row>
      <xdr:rowOff>115359</xdr:rowOff>
    </xdr:from>
    <xdr:to>
      <xdr:col>2</xdr:col>
      <xdr:colOff>495831</xdr:colOff>
      <xdr:row>29</xdr:row>
      <xdr:rowOff>171450</xdr:rowOff>
    </xdr:to>
    <xdr:cxnSp macro="">
      <xdr:nvCxnSpPr>
        <xdr:cNvPr id="30" name="Conector recto de flecha 29">
          <a:extLst>
            <a:ext uri="{FF2B5EF4-FFF2-40B4-BE49-F238E27FC236}">
              <a16:creationId xmlns:a16="http://schemas.microsoft.com/office/drawing/2014/main" id="{670C360A-733C-F3F9-4166-2405EF604BDF}"/>
            </a:ext>
          </a:extLst>
        </xdr:cNvPr>
        <xdr:cNvCxnSpPr>
          <a:stCxn id="5" idx="2"/>
          <a:endCxn id="17" idx="0"/>
        </xdr:cNvCxnSpPr>
      </xdr:nvCxnSpPr>
      <xdr:spPr>
        <a:xfrm flipH="1">
          <a:off x="2285470" y="5544609"/>
          <a:ext cx="10586" cy="24659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475720</xdr:colOff>
      <xdr:row>39</xdr:row>
      <xdr:rowOff>182034</xdr:rowOff>
    </xdr:from>
    <xdr:to>
      <xdr:col>2</xdr:col>
      <xdr:colOff>485245</xdr:colOff>
      <xdr:row>41</xdr:row>
      <xdr:rowOff>95250</xdr:rowOff>
    </xdr:to>
    <xdr:cxnSp macro="">
      <xdr:nvCxnSpPr>
        <xdr:cNvPr id="32" name="Conector recto de flecha 31">
          <a:extLst>
            <a:ext uri="{FF2B5EF4-FFF2-40B4-BE49-F238E27FC236}">
              <a16:creationId xmlns:a16="http://schemas.microsoft.com/office/drawing/2014/main" id="{428498CC-6338-C2FE-5A40-D0AC9AC1A6EC}"/>
            </a:ext>
          </a:extLst>
        </xdr:cNvPr>
        <xdr:cNvCxnSpPr>
          <a:stCxn id="17" idx="2"/>
          <a:endCxn id="18" idx="0"/>
        </xdr:cNvCxnSpPr>
      </xdr:nvCxnSpPr>
      <xdr:spPr>
        <a:xfrm flipH="1">
          <a:off x="2275945" y="7706784"/>
          <a:ext cx="9525" cy="29421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838200</xdr:colOff>
      <xdr:row>28</xdr:row>
      <xdr:rowOff>63500</xdr:rowOff>
    </xdr:from>
    <xdr:to>
      <xdr:col>3</xdr:col>
      <xdr:colOff>457200</xdr:colOff>
      <xdr:row>29</xdr:row>
      <xdr:rowOff>160867</xdr:rowOff>
    </xdr:to>
    <xdr:sp macro="" textlink="">
      <xdr:nvSpPr>
        <xdr:cNvPr id="54" name="Rectángulo 53">
          <a:extLst>
            <a:ext uri="{FF2B5EF4-FFF2-40B4-BE49-F238E27FC236}">
              <a16:creationId xmlns:a16="http://schemas.microsoft.com/office/drawing/2014/main" id="{10B31830-5979-40A6-94A1-7336C38B11DE}"/>
            </a:ext>
          </a:extLst>
        </xdr:cNvPr>
        <xdr:cNvSpPr/>
      </xdr:nvSpPr>
      <xdr:spPr>
        <a:xfrm>
          <a:off x="2362200" y="5105400"/>
          <a:ext cx="514350"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2</xdr:col>
      <xdr:colOff>768350</xdr:colOff>
      <xdr:row>39</xdr:row>
      <xdr:rowOff>44450</xdr:rowOff>
    </xdr:from>
    <xdr:to>
      <xdr:col>3</xdr:col>
      <xdr:colOff>387350</xdr:colOff>
      <xdr:row>40</xdr:row>
      <xdr:rowOff>141817</xdr:rowOff>
    </xdr:to>
    <xdr:sp macro="" textlink="">
      <xdr:nvSpPr>
        <xdr:cNvPr id="55" name="Rectángulo 54">
          <a:extLst>
            <a:ext uri="{FF2B5EF4-FFF2-40B4-BE49-F238E27FC236}">
              <a16:creationId xmlns:a16="http://schemas.microsoft.com/office/drawing/2014/main" id="{FC916B8B-E2B4-412C-A406-62E86FB4CDB7}"/>
            </a:ext>
          </a:extLst>
        </xdr:cNvPr>
        <xdr:cNvSpPr/>
      </xdr:nvSpPr>
      <xdr:spPr>
        <a:xfrm>
          <a:off x="2292350" y="7181850"/>
          <a:ext cx="514350"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3</xdr:col>
      <xdr:colOff>69850</xdr:colOff>
      <xdr:row>52</xdr:row>
      <xdr:rowOff>69850</xdr:rowOff>
    </xdr:from>
    <xdr:to>
      <xdr:col>3</xdr:col>
      <xdr:colOff>584200</xdr:colOff>
      <xdr:row>53</xdr:row>
      <xdr:rowOff>167217</xdr:rowOff>
    </xdr:to>
    <xdr:sp macro="" textlink="">
      <xdr:nvSpPr>
        <xdr:cNvPr id="56" name="Rectángulo 55">
          <a:extLst>
            <a:ext uri="{FF2B5EF4-FFF2-40B4-BE49-F238E27FC236}">
              <a16:creationId xmlns:a16="http://schemas.microsoft.com/office/drawing/2014/main" id="{9DF59F90-517E-4552-B2B2-5AF3CCFB71D7}"/>
            </a:ext>
          </a:extLst>
        </xdr:cNvPr>
        <xdr:cNvSpPr/>
      </xdr:nvSpPr>
      <xdr:spPr>
        <a:xfrm>
          <a:off x="2489200" y="9683750"/>
          <a:ext cx="514350"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3</xdr:col>
      <xdr:colOff>1168400</xdr:colOff>
      <xdr:row>32</xdr:row>
      <xdr:rowOff>177800</xdr:rowOff>
    </xdr:from>
    <xdr:to>
      <xdr:col>4</xdr:col>
      <xdr:colOff>526143</xdr:colOff>
      <xdr:row>34</xdr:row>
      <xdr:rowOff>22679</xdr:rowOff>
    </xdr:to>
    <xdr:sp macro="" textlink="">
      <xdr:nvSpPr>
        <xdr:cNvPr id="57" name="Rectángulo 56">
          <a:extLst>
            <a:ext uri="{FF2B5EF4-FFF2-40B4-BE49-F238E27FC236}">
              <a16:creationId xmlns:a16="http://schemas.microsoft.com/office/drawing/2014/main" id="{35A3DDFF-78DE-46F9-8D13-6335F115D7AD}"/>
            </a:ext>
          </a:extLst>
        </xdr:cNvPr>
        <xdr:cNvSpPr/>
      </xdr:nvSpPr>
      <xdr:spPr>
        <a:xfrm>
          <a:off x="3862614" y="6228443"/>
          <a:ext cx="786493" cy="21680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3</xdr:col>
      <xdr:colOff>1155701</xdr:colOff>
      <xdr:row>45</xdr:row>
      <xdr:rowOff>50801</xdr:rowOff>
    </xdr:from>
    <xdr:to>
      <xdr:col>4</xdr:col>
      <xdr:colOff>353787</xdr:colOff>
      <xdr:row>46</xdr:row>
      <xdr:rowOff>68037</xdr:rowOff>
    </xdr:to>
    <xdr:sp macro="" textlink="">
      <xdr:nvSpPr>
        <xdr:cNvPr id="58" name="Rectángulo 57">
          <a:extLst>
            <a:ext uri="{FF2B5EF4-FFF2-40B4-BE49-F238E27FC236}">
              <a16:creationId xmlns:a16="http://schemas.microsoft.com/office/drawing/2014/main" id="{036AF5F0-C18F-4CE7-861A-00A1D0DBA646}"/>
            </a:ext>
          </a:extLst>
        </xdr:cNvPr>
        <xdr:cNvSpPr/>
      </xdr:nvSpPr>
      <xdr:spPr>
        <a:xfrm>
          <a:off x="3849915" y="8709480"/>
          <a:ext cx="626836" cy="2032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editAs="oneCell">
    <xdr:from>
      <xdr:col>9</xdr:col>
      <xdr:colOff>1088573</xdr:colOff>
      <xdr:row>0</xdr:row>
      <xdr:rowOff>40822</xdr:rowOff>
    </xdr:from>
    <xdr:to>
      <xdr:col>10</xdr:col>
      <xdr:colOff>1239159</xdr:colOff>
      <xdr:row>9</xdr:row>
      <xdr:rowOff>156806</xdr:rowOff>
    </xdr:to>
    <xdr:pic>
      <xdr:nvPicPr>
        <xdr:cNvPr id="2" name="Imagen 1" descr="Vista previa de imagen">
          <a:extLst>
            <a:ext uri="{FF2B5EF4-FFF2-40B4-BE49-F238E27FC236}">
              <a16:creationId xmlns:a16="http://schemas.microsoft.com/office/drawing/2014/main" id="{28C22100-D00D-4222-A581-6A7A0E1586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3823" y="40822"/>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391582</xdr:colOff>
      <xdr:row>12</xdr:row>
      <xdr:rowOff>155574</xdr:rowOff>
    </xdr:from>
    <xdr:to>
      <xdr:col>3</xdr:col>
      <xdr:colOff>661457</xdr:colOff>
      <xdr:row>15</xdr:row>
      <xdr:rowOff>107948</xdr:rowOff>
    </xdr:to>
    <xdr:sp macro="" textlink="">
      <xdr:nvSpPr>
        <xdr:cNvPr id="4" name="Rectángulo: esquinas redondeadas 3">
          <a:extLst>
            <a:ext uri="{FF2B5EF4-FFF2-40B4-BE49-F238E27FC236}">
              <a16:creationId xmlns:a16="http://schemas.microsoft.com/office/drawing/2014/main" id="{934451BA-656D-4870-9691-F0D9AF63A7EB}"/>
            </a:ext>
          </a:extLst>
        </xdr:cNvPr>
        <xdr:cNvSpPr/>
      </xdr:nvSpPr>
      <xdr:spPr>
        <a:xfrm>
          <a:off x="1153582" y="2441574"/>
          <a:ext cx="429577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durante completamiento</a:t>
          </a:r>
        </a:p>
      </xdr:txBody>
    </xdr:sp>
    <xdr:clientData/>
  </xdr:twoCellAnchor>
  <xdr:twoCellAnchor>
    <xdr:from>
      <xdr:col>1</xdr:col>
      <xdr:colOff>1131361</xdr:colOff>
      <xdr:row>17</xdr:row>
      <xdr:rowOff>42068</xdr:rowOff>
    </xdr:from>
    <xdr:to>
      <xdr:col>2</xdr:col>
      <xdr:colOff>2520950</xdr:colOff>
      <xdr:row>27</xdr:row>
      <xdr:rowOff>38100</xdr:rowOff>
    </xdr:to>
    <xdr:sp macro="" textlink="">
      <xdr:nvSpPr>
        <xdr:cNvPr id="5" name="Rombo 4">
          <a:extLst>
            <a:ext uri="{FF2B5EF4-FFF2-40B4-BE49-F238E27FC236}">
              <a16:creationId xmlns:a16="http://schemas.microsoft.com/office/drawing/2014/main" id="{FCC61339-385A-4525-B38C-D37BEDA05700}"/>
            </a:ext>
          </a:extLst>
        </xdr:cNvPr>
        <xdr:cNvSpPr/>
      </xdr:nvSpPr>
      <xdr:spPr>
        <a:xfrm>
          <a:off x="1893361" y="3280568"/>
          <a:ext cx="2811989" cy="1945482"/>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durante completamiento pozo?</a:t>
          </a:r>
          <a:endParaRPr lang="en-US" sz="1100">
            <a:solidFill>
              <a:sysClr val="windowText" lastClr="000000"/>
            </a:solidFill>
          </a:endParaRPr>
        </a:p>
      </xdr:txBody>
    </xdr:sp>
    <xdr:clientData/>
  </xdr:twoCellAnchor>
  <xdr:twoCellAnchor>
    <xdr:from>
      <xdr:col>4</xdr:col>
      <xdr:colOff>626090</xdr:colOff>
      <xdr:row>20</xdr:row>
      <xdr:rowOff>110367</xdr:rowOff>
    </xdr:from>
    <xdr:to>
      <xdr:col>7</xdr:col>
      <xdr:colOff>448129</xdr:colOff>
      <xdr:row>24</xdr:row>
      <xdr:rowOff>4080</xdr:rowOff>
    </xdr:to>
    <xdr:sp macro="" textlink="">
      <xdr:nvSpPr>
        <xdr:cNvPr id="6" name="Rectángulo 5">
          <a:extLst>
            <a:ext uri="{FF2B5EF4-FFF2-40B4-BE49-F238E27FC236}">
              <a16:creationId xmlns:a16="http://schemas.microsoft.com/office/drawing/2014/main" id="{99AC7E2F-49D8-4E39-A172-7753582D00F5}"/>
            </a:ext>
          </a:extLst>
        </xdr:cNvPr>
        <xdr:cNvSpPr/>
      </xdr:nvSpPr>
      <xdr:spPr>
        <a:xfrm>
          <a:off x="6556990" y="3920367"/>
          <a:ext cx="3822539" cy="700163"/>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 de flowback.</a:t>
          </a:r>
          <a:endParaRPr lang="en-US" sz="1100">
            <a:solidFill>
              <a:sysClr val="windowText" lastClr="000000"/>
            </a:solidFill>
          </a:endParaRPr>
        </a:p>
      </xdr:txBody>
    </xdr:sp>
    <xdr:clientData/>
  </xdr:twoCellAnchor>
  <xdr:twoCellAnchor>
    <xdr:from>
      <xdr:col>4</xdr:col>
      <xdr:colOff>635803</xdr:colOff>
      <xdr:row>32</xdr:row>
      <xdr:rowOff>19578</xdr:rowOff>
    </xdr:from>
    <xdr:to>
      <xdr:col>7</xdr:col>
      <xdr:colOff>507207</xdr:colOff>
      <xdr:row>34</xdr:row>
      <xdr:rowOff>76728</xdr:rowOff>
    </xdr:to>
    <xdr:sp macro="" textlink="">
      <xdr:nvSpPr>
        <xdr:cNvPr id="7" name="Rectángulo 6">
          <a:extLst>
            <a:ext uri="{FF2B5EF4-FFF2-40B4-BE49-F238E27FC236}">
              <a16:creationId xmlns:a16="http://schemas.microsoft.com/office/drawing/2014/main" id="{80935C55-2B54-40C7-B752-7B65A6697486}"/>
            </a:ext>
          </a:extLst>
        </xdr:cNvPr>
        <xdr:cNvSpPr/>
      </xdr:nvSpPr>
      <xdr:spPr>
        <a:xfrm>
          <a:off x="6566703" y="6160028"/>
          <a:ext cx="3871904" cy="4381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producción promedio del pozo</a:t>
          </a:r>
        </a:p>
      </xdr:txBody>
    </xdr:sp>
    <xdr:clientData/>
  </xdr:twoCellAnchor>
  <xdr:twoCellAnchor>
    <xdr:from>
      <xdr:col>2</xdr:col>
      <xdr:colOff>1114956</xdr:colOff>
      <xdr:row>15</xdr:row>
      <xdr:rowOff>107948</xdr:rowOff>
    </xdr:from>
    <xdr:to>
      <xdr:col>2</xdr:col>
      <xdr:colOff>1117070</xdr:colOff>
      <xdr:row>17</xdr:row>
      <xdr:rowOff>42068</xdr:rowOff>
    </xdr:to>
    <xdr:cxnSp macro="">
      <xdr:nvCxnSpPr>
        <xdr:cNvPr id="8" name="Conector recto de flecha 7">
          <a:extLst>
            <a:ext uri="{FF2B5EF4-FFF2-40B4-BE49-F238E27FC236}">
              <a16:creationId xmlns:a16="http://schemas.microsoft.com/office/drawing/2014/main" id="{6265CA6A-6DCF-4E8E-92A9-C7826DB8C417}"/>
            </a:ext>
          </a:extLst>
        </xdr:cNvPr>
        <xdr:cNvCxnSpPr>
          <a:stCxn id="4" idx="2"/>
          <a:endCxn id="5" idx="0"/>
        </xdr:cNvCxnSpPr>
      </xdr:nvCxnSpPr>
      <xdr:spPr>
        <a:xfrm flipH="1">
          <a:off x="3299356" y="2965448"/>
          <a:ext cx="2114" cy="31512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2520950</xdr:colOff>
      <xdr:row>22</xdr:row>
      <xdr:rowOff>17859</xdr:rowOff>
    </xdr:from>
    <xdr:to>
      <xdr:col>4</xdr:col>
      <xdr:colOff>626090</xdr:colOff>
      <xdr:row>22</xdr:row>
      <xdr:rowOff>34999</xdr:rowOff>
    </xdr:to>
    <xdr:cxnSp macro="">
      <xdr:nvCxnSpPr>
        <xdr:cNvPr id="9" name="Conector recto de flecha 8">
          <a:extLst>
            <a:ext uri="{FF2B5EF4-FFF2-40B4-BE49-F238E27FC236}">
              <a16:creationId xmlns:a16="http://schemas.microsoft.com/office/drawing/2014/main" id="{D2001100-03BC-4AB8-A2FA-5D35A9AB92A9}"/>
            </a:ext>
          </a:extLst>
        </xdr:cNvPr>
        <xdr:cNvCxnSpPr>
          <a:stCxn id="5" idx="3"/>
          <a:endCxn id="6" idx="1"/>
        </xdr:cNvCxnSpPr>
      </xdr:nvCxnSpPr>
      <xdr:spPr>
        <a:xfrm>
          <a:off x="4705350" y="4253309"/>
          <a:ext cx="1851640" cy="171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63500</xdr:colOff>
      <xdr:row>20</xdr:row>
      <xdr:rowOff>105833</xdr:rowOff>
    </xdr:from>
    <xdr:to>
      <xdr:col>4</xdr:col>
      <xdr:colOff>139700</xdr:colOff>
      <xdr:row>21</xdr:row>
      <xdr:rowOff>95250</xdr:rowOff>
    </xdr:to>
    <xdr:sp macro="" textlink="">
      <xdr:nvSpPr>
        <xdr:cNvPr id="10" name="Rectángulo 9">
          <a:extLst>
            <a:ext uri="{FF2B5EF4-FFF2-40B4-BE49-F238E27FC236}">
              <a16:creationId xmlns:a16="http://schemas.microsoft.com/office/drawing/2014/main" id="{9922CD57-AF36-4402-B2B5-4F583529E560}"/>
            </a:ext>
          </a:extLst>
        </xdr:cNvPr>
        <xdr:cNvSpPr/>
      </xdr:nvSpPr>
      <xdr:spPr>
        <a:xfrm>
          <a:off x="4851400" y="3915833"/>
          <a:ext cx="1219200" cy="2243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971550</xdr:colOff>
      <xdr:row>29</xdr:row>
      <xdr:rowOff>29368</xdr:rowOff>
    </xdr:from>
    <xdr:to>
      <xdr:col>3</xdr:col>
      <xdr:colOff>107950</xdr:colOff>
      <xdr:row>37</xdr:row>
      <xdr:rowOff>76200</xdr:rowOff>
    </xdr:to>
    <xdr:sp macro="" textlink="">
      <xdr:nvSpPr>
        <xdr:cNvPr id="11" name="Rombo 10">
          <a:extLst>
            <a:ext uri="{FF2B5EF4-FFF2-40B4-BE49-F238E27FC236}">
              <a16:creationId xmlns:a16="http://schemas.microsoft.com/office/drawing/2014/main" id="{EB91D42E-DE3B-41E6-B1B1-8F36E1593B9E}"/>
            </a:ext>
          </a:extLst>
        </xdr:cNvPr>
        <xdr:cNvSpPr/>
      </xdr:nvSpPr>
      <xdr:spPr>
        <a:xfrm>
          <a:off x="1733550" y="5598318"/>
          <a:ext cx="3162300" cy="1570832"/>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 la producción promedio de gas del pozo?</a:t>
          </a:r>
          <a:endParaRPr lang="en-US" sz="1100">
            <a:solidFill>
              <a:sysClr val="windowText" lastClr="000000"/>
            </a:solidFill>
          </a:endParaRPr>
        </a:p>
      </xdr:txBody>
    </xdr:sp>
    <xdr:clientData/>
  </xdr:twoCellAnchor>
  <xdr:twoCellAnchor>
    <xdr:from>
      <xdr:col>4</xdr:col>
      <xdr:colOff>660409</xdr:colOff>
      <xdr:row>37</xdr:row>
      <xdr:rowOff>120650</xdr:rowOff>
    </xdr:from>
    <xdr:to>
      <xdr:col>7</xdr:col>
      <xdr:colOff>514350</xdr:colOff>
      <xdr:row>39</xdr:row>
      <xdr:rowOff>184150</xdr:rowOff>
    </xdr:to>
    <xdr:sp macro="" textlink="">
      <xdr:nvSpPr>
        <xdr:cNvPr id="13" name="Rectángulo 12">
          <a:extLst>
            <a:ext uri="{FF2B5EF4-FFF2-40B4-BE49-F238E27FC236}">
              <a16:creationId xmlns:a16="http://schemas.microsoft.com/office/drawing/2014/main" id="{A8FC0414-BB42-4FA0-ACA3-C1BCC9B459C7}"/>
            </a:ext>
          </a:extLst>
        </xdr:cNvPr>
        <xdr:cNvSpPr/>
      </xdr:nvSpPr>
      <xdr:spPr>
        <a:xfrm>
          <a:off x="6591309" y="7213600"/>
          <a:ext cx="3854441" cy="444500"/>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3</xdr:col>
      <xdr:colOff>107950</xdr:colOff>
      <xdr:row>33</xdr:row>
      <xdr:rowOff>48153</xdr:rowOff>
    </xdr:from>
    <xdr:to>
      <xdr:col>4</xdr:col>
      <xdr:colOff>635803</xdr:colOff>
      <xdr:row>33</xdr:row>
      <xdr:rowOff>52784</xdr:rowOff>
    </xdr:to>
    <xdr:cxnSp macro="">
      <xdr:nvCxnSpPr>
        <xdr:cNvPr id="15" name="Conector recto de flecha 14">
          <a:extLst>
            <a:ext uri="{FF2B5EF4-FFF2-40B4-BE49-F238E27FC236}">
              <a16:creationId xmlns:a16="http://schemas.microsoft.com/office/drawing/2014/main" id="{4E51C979-9039-4F04-82C2-425F8DC373A1}"/>
            </a:ext>
          </a:extLst>
        </xdr:cNvPr>
        <xdr:cNvCxnSpPr>
          <a:stCxn id="11" idx="3"/>
          <a:endCxn id="7" idx="1"/>
        </xdr:cNvCxnSpPr>
      </xdr:nvCxnSpPr>
      <xdr:spPr>
        <a:xfrm flipV="1">
          <a:off x="4895850" y="6379103"/>
          <a:ext cx="1670853" cy="463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1130299</xdr:colOff>
      <xdr:row>37</xdr:row>
      <xdr:rowOff>76200</xdr:rowOff>
    </xdr:from>
    <xdr:to>
      <xdr:col>4</xdr:col>
      <xdr:colOff>660408</xdr:colOff>
      <xdr:row>38</xdr:row>
      <xdr:rowOff>152400</xdr:rowOff>
    </xdr:to>
    <xdr:cxnSp macro="">
      <xdr:nvCxnSpPr>
        <xdr:cNvPr id="17" name="Conector: angular 16">
          <a:extLst>
            <a:ext uri="{FF2B5EF4-FFF2-40B4-BE49-F238E27FC236}">
              <a16:creationId xmlns:a16="http://schemas.microsoft.com/office/drawing/2014/main" id="{869931A0-D67C-4F8F-B742-2D547B367C61}"/>
            </a:ext>
          </a:extLst>
        </xdr:cNvPr>
        <xdr:cNvCxnSpPr>
          <a:cxnSpLocks/>
          <a:stCxn id="11" idx="2"/>
          <a:endCxn id="13" idx="1"/>
        </xdr:cNvCxnSpPr>
      </xdr:nvCxnSpPr>
      <xdr:spPr>
        <a:xfrm rot="16200000" flipH="1">
          <a:off x="4819654" y="5664195"/>
          <a:ext cx="266700" cy="3276609"/>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1114956</xdr:colOff>
      <xdr:row>27</xdr:row>
      <xdr:rowOff>38100</xdr:rowOff>
    </xdr:from>
    <xdr:to>
      <xdr:col>2</xdr:col>
      <xdr:colOff>1130300</xdr:colOff>
      <xdr:row>29</xdr:row>
      <xdr:rowOff>29368</xdr:rowOff>
    </xdr:to>
    <xdr:cxnSp macro="">
      <xdr:nvCxnSpPr>
        <xdr:cNvPr id="18" name="Conector recto de flecha 17">
          <a:extLst>
            <a:ext uri="{FF2B5EF4-FFF2-40B4-BE49-F238E27FC236}">
              <a16:creationId xmlns:a16="http://schemas.microsoft.com/office/drawing/2014/main" id="{FD53BB07-EC3E-4E73-8B56-A6A18DEBC50E}"/>
            </a:ext>
          </a:extLst>
        </xdr:cNvPr>
        <xdr:cNvCxnSpPr>
          <a:stCxn id="5" idx="2"/>
          <a:endCxn id="11" idx="0"/>
        </xdr:cNvCxnSpPr>
      </xdr:nvCxnSpPr>
      <xdr:spPr>
        <a:xfrm>
          <a:off x="3299356" y="5226050"/>
          <a:ext cx="15344" cy="37226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1466850</xdr:colOff>
      <xdr:row>27</xdr:row>
      <xdr:rowOff>88900</xdr:rowOff>
    </xdr:from>
    <xdr:to>
      <xdr:col>2</xdr:col>
      <xdr:colOff>2444750</xdr:colOff>
      <xdr:row>29</xdr:row>
      <xdr:rowOff>19050</xdr:rowOff>
    </xdr:to>
    <xdr:sp macro="" textlink="">
      <xdr:nvSpPr>
        <xdr:cNvPr id="20" name="Rectángulo 19">
          <a:extLst>
            <a:ext uri="{FF2B5EF4-FFF2-40B4-BE49-F238E27FC236}">
              <a16:creationId xmlns:a16="http://schemas.microsoft.com/office/drawing/2014/main" id="{3F9DE3A3-A5CB-4E60-AA71-F82FF023A06F}"/>
            </a:ext>
          </a:extLst>
        </xdr:cNvPr>
        <xdr:cNvSpPr/>
      </xdr:nvSpPr>
      <xdr:spPr>
        <a:xfrm>
          <a:off x="3651250" y="5276850"/>
          <a:ext cx="977900" cy="31115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3</xdr:col>
      <xdr:colOff>266700</xdr:colOff>
      <xdr:row>31</xdr:row>
      <xdr:rowOff>82550</xdr:rowOff>
    </xdr:from>
    <xdr:to>
      <xdr:col>4</xdr:col>
      <xdr:colOff>355600</xdr:colOff>
      <xdr:row>32</xdr:row>
      <xdr:rowOff>116417</xdr:rowOff>
    </xdr:to>
    <xdr:sp macro="" textlink="">
      <xdr:nvSpPr>
        <xdr:cNvPr id="23" name="Rectángulo 22">
          <a:extLst>
            <a:ext uri="{FF2B5EF4-FFF2-40B4-BE49-F238E27FC236}">
              <a16:creationId xmlns:a16="http://schemas.microsoft.com/office/drawing/2014/main" id="{AC95AD97-27E2-4F7B-8D55-968BB398AEA5}"/>
            </a:ext>
          </a:extLst>
        </xdr:cNvPr>
        <xdr:cNvSpPr/>
      </xdr:nvSpPr>
      <xdr:spPr>
        <a:xfrm>
          <a:off x="5054600" y="6032500"/>
          <a:ext cx="1231900" cy="2243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2</xdr:col>
      <xdr:colOff>2114550</xdr:colOff>
      <xdr:row>37</xdr:row>
      <xdr:rowOff>0</xdr:rowOff>
    </xdr:from>
    <xdr:to>
      <xdr:col>4</xdr:col>
      <xdr:colOff>590550</xdr:colOff>
      <xdr:row>38</xdr:row>
      <xdr:rowOff>97367</xdr:rowOff>
    </xdr:to>
    <xdr:sp macro="" textlink="">
      <xdr:nvSpPr>
        <xdr:cNvPr id="31" name="Rectángulo 30">
          <a:extLst>
            <a:ext uri="{FF2B5EF4-FFF2-40B4-BE49-F238E27FC236}">
              <a16:creationId xmlns:a16="http://schemas.microsoft.com/office/drawing/2014/main" id="{54D4F7B9-81FE-4A0F-84CA-0BC79150E0B7}"/>
            </a:ext>
          </a:extLst>
        </xdr:cNvPr>
        <xdr:cNvSpPr/>
      </xdr:nvSpPr>
      <xdr:spPr>
        <a:xfrm>
          <a:off x="4298950" y="7092950"/>
          <a:ext cx="2222500" cy="2878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editAs="oneCell">
    <xdr:from>
      <xdr:col>11</xdr:col>
      <xdr:colOff>886275</xdr:colOff>
      <xdr:row>0</xdr:row>
      <xdr:rowOff>10584</xdr:rowOff>
    </xdr:from>
    <xdr:to>
      <xdr:col>11</xdr:col>
      <xdr:colOff>2625726</xdr:colOff>
      <xdr:row>8</xdr:row>
      <xdr:rowOff>56445</xdr:rowOff>
    </xdr:to>
    <xdr:pic>
      <xdr:nvPicPr>
        <xdr:cNvPr id="2" name="Imagen 1" descr="Vista previa de imagen">
          <a:extLst>
            <a:ext uri="{FF2B5EF4-FFF2-40B4-BE49-F238E27FC236}">
              <a16:creationId xmlns:a16="http://schemas.microsoft.com/office/drawing/2014/main" id="{29BAD616-1AE8-476F-B60F-E0024B01B5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65219" y="10584"/>
          <a:ext cx="1739451" cy="1541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340330</xdr:colOff>
      <xdr:row>18</xdr:row>
      <xdr:rowOff>153155</xdr:rowOff>
    </xdr:from>
    <xdr:to>
      <xdr:col>2</xdr:col>
      <xdr:colOff>990147</xdr:colOff>
      <xdr:row>21</xdr:row>
      <xdr:rowOff>105529</xdr:rowOff>
    </xdr:to>
    <xdr:sp macro="" textlink="">
      <xdr:nvSpPr>
        <xdr:cNvPr id="4" name="Rectángulo: esquinas redondeadas 3">
          <a:extLst>
            <a:ext uri="{FF2B5EF4-FFF2-40B4-BE49-F238E27FC236}">
              <a16:creationId xmlns:a16="http://schemas.microsoft.com/office/drawing/2014/main" id="{37521515-B5D4-4DD1-B64D-D940148E0231}"/>
            </a:ext>
          </a:extLst>
        </xdr:cNvPr>
        <xdr:cNvSpPr/>
      </xdr:nvSpPr>
      <xdr:spPr>
        <a:xfrm>
          <a:off x="1102330" y="3636584"/>
          <a:ext cx="1779210"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de gas asociado</a:t>
          </a:r>
        </a:p>
      </xdr:txBody>
    </xdr:sp>
    <xdr:clientData/>
  </xdr:twoCellAnchor>
  <xdr:twoCellAnchor>
    <xdr:from>
      <xdr:col>1</xdr:col>
      <xdr:colOff>49140</xdr:colOff>
      <xdr:row>22</xdr:row>
      <xdr:rowOff>142875</xdr:rowOff>
    </xdr:from>
    <xdr:to>
      <xdr:col>2</xdr:col>
      <xdr:colOff>1265464</xdr:colOff>
      <xdr:row>34</xdr:row>
      <xdr:rowOff>10432</xdr:rowOff>
    </xdr:to>
    <xdr:sp macro="" textlink="">
      <xdr:nvSpPr>
        <xdr:cNvPr id="5" name="Rombo 4">
          <a:extLst>
            <a:ext uri="{FF2B5EF4-FFF2-40B4-BE49-F238E27FC236}">
              <a16:creationId xmlns:a16="http://schemas.microsoft.com/office/drawing/2014/main" id="{EE1C8A3D-9FDF-4267-8AAE-628A7B5FEA41}"/>
            </a:ext>
          </a:extLst>
        </xdr:cNvPr>
        <xdr:cNvSpPr/>
      </xdr:nvSpPr>
      <xdr:spPr>
        <a:xfrm>
          <a:off x="811140" y="4388304"/>
          <a:ext cx="2345717" cy="2207985"/>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cuenta con el dato de volumen de gas que no fue quemado</a:t>
          </a:r>
          <a:r>
            <a:rPr lang="en-US" sz="1100" baseline="0">
              <a:solidFill>
                <a:sysClr val="windowText" lastClr="000000"/>
              </a:solidFill>
            </a:rPr>
            <a:t> en tea?</a:t>
          </a:r>
          <a:endParaRPr lang="en-US" sz="1100">
            <a:solidFill>
              <a:sysClr val="windowText" lastClr="000000"/>
            </a:solidFill>
          </a:endParaRPr>
        </a:p>
      </xdr:txBody>
    </xdr:sp>
    <xdr:clientData/>
  </xdr:twoCellAnchor>
  <xdr:twoCellAnchor>
    <xdr:from>
      <xdr:col>5</xdr:col>
      <xdr:colOff>419706</xdr:colOff>
      <xdr:row>26</xdr:row>
      <xdr:rowOff>172507</xdr:rowOff>
    </xdr:from>
    <xdr:to>
      <xdr:col>7</xdr:col>
      <xdr:colOff>294822</xdr:colOff>
      <xdr:row>29</xdr:row>
      <xdr:rowOff>164645</xdr:rowOff>
    </xdr:to>
    <xdr:sp macro="" textlink="">
      <xdr:nvSpPr>
        <xdr:cNvPr id="6" name="Rectángulo 5">
          <a:extLst>
            <a:ext uri="{FF2B5EF4-FFF2-40B4-BE49-F238E27FC236}">
              <a16:creationId xmlns:a16="http://schemas.microsoft.com/office/drawing/2014/main" id="{4C8F9503-1F79-49E5-A443-E5D86D0F1DC9}"/>
            </a:ext>
          </a:extLst>
        </xdr:cNvPr>
        <xdr:cNvSpPr/>
      </xdr:nvSpPr>
      <xdr:spPr>
        <a:xfrm>
          <a:off x="5876170" y="5179936"/>
          <a:ext cx="2188331" cy="618066"/>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5</xdr:col>
      <xdr:colOff>404284</xdr:colOff>
      <xdr:row>36</xdr:row>
      <xdr:rowOff>150283</xdr:rowOff>
    </xdr:from>
    <xdr:to>
      <xdr:col>7</xdr:col>
      <xdr:colOff>285750</xdr:colOff>
      <xdr:row>39</xdr:row>
      <xdr:rowOff>26458</xdr:rowOff>
    </xdr:to>
    <xdr:sp macro="" textlink="">
      <xdr:nvSpPr>
        <xdr:cNvPr id="7" name="Rectángulo 6">
          <a:extLst>
            <a:ext uri="{FF2B5EF4-FFF2-40B4-BE49-F238E27FC236}">
              <a16:creationId xmlns:a16="http://schemas.microsoft.com/office/drawing/2014/main" id="{18DDCC86-DD34-476B-A99C-BAE7AD5752DD}"/>
            </a:ext>
          </a:extLst>
        </xdr:cNvPr>
        <xdr:cNvSpPr/>
      </xdr:nvSpPr>
      <xdr:spPr>
        <a:xfrm>
          <a:off x="4732867" y="7114116"/>
          <a:ext cx="2199216"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GOR</a:t>
          </a:r>
          <a:endParaRPr lang="en-US" sz="1100">
            <a:solidFill>
              <a:sysClr val="windowText" lastClr="000000"/>
            </a:solidFill>
          </a:endParaRPr>
        </a:p>
      </xdr:txBody>
    </xdr:sp>
    <xdr:clientData/>
  </xdr:twoCellAnchor>
  <xdr:twoCellAnchor>
    <xdr:from>
      <xdr:col>2</xdr:col>
      <xdr:colOff>1265464</xdr:colOff>
      <xdr:row>28</xdr:row>
      <xdr:rowOff>44525</xdr:rowOff>
    </xdr:from>
    <xdr:to>
      <xdr:col>5</xdr:col>
      <xdr:colOff>419706</xdr:colOff>
      <xdr:row>28</xdr:row>
      <xdr:rowOff>49440</xdr:rowOff>
    </xdr:to>
    <xdr:cxnSp macro="">
      <xdr:nvCxnSpPr>
        <xdr:cNvPr id="9" name="Conector recto de flecha 8">
          <a:extLst>
            <a:ext uri="{FF2B5EF4-FFF2-40B4-BE49-F238E27FC236}">
              <a16:creationId xmlns:a16="http://schemas.microsoft.com/office/drawing/2014/main" id="{F2B7D29A-01C0-49F5-8AB6-A6148BF53A92}"/>
            </a:ext>
          </a:extLst>
        </xdr:cNvPr>
        <xdr:cNvCxnSpPr>
          <a:stCxn id="5" idx="3"/>
          <a:endCxn id="6" idx="1"/>
        </xdr:cNvCxnSpPr>
      </xdr:nvCxnSpPr>
      <xdr:spPr>
        <a:xfrm flipV="1">
          <a:off x="3156857" y="5487382"/>
          <a:ext cx="2719313" cy="491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92606</xdr:colOff>
      <xdr:row>34</xdr:row>
      <xdr:rowOff>10432</xdr:rowOff>
    </xdr:from>
    <xdr:to>
      <xdr:col>5</xdr:col>
      <xdr:colOff>401109</xdr:colOff>
      <xdr:row>37</xdr:row>
      <xdr:rowOff>186796</xdr:rowOff>
    </xdr:to>
    <xdr:cxnSp macro="">
      <xdr:nvCxnSpPr>
        <xdr:cNvPr id="10" name="Conector: angular 9">
          <a:extLst>
            <a:ext uri="{FF2B5EF4-FFF2-40B4-BE49-F238E27FC236}">
              <a16:creationId xmlns:a16="http://schemas.microsoft.com/office/drawing/2014/main" id="{19E2A98E-D56A-4F48-A014-478E7FA205FA}"/>
            </a:ext>
          </a:extLst>
        </xdr:cNvPr>
        <xdr:cNvCxnSpPr>
          <a:stCxn id="5" idx="2"/>
          <a:endCxn id="7" idx="1"/>
        </xdr:cNvCxnSpPr>
      </xdr:nvCxnSpPr>
      <xdr:spPr>
        <a:xfrm rot="16200000" flipH="1">
          <a:off x="3546854" y="5033434"/>
          <a:ext cx="747864" cy="3873574"/>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29027</xdr:colOff>
      <xdr:row>28</xdr:row>
      <xdr:rowOff>83154</xdr:rowOff>
    </xdr:from>
    <xdr:to>
      <xdr:col>3</xdr:col>
      <xdr:colOff>346527</xdr:colOff>
      <xdr:row>29</xdr:row>
      <xdr:rowOff>66223</xdr:rowOff>
    </xdr:to>
    <xdr:sp macro="" textlink="">
      <xdr:nvSpPr>
        <xdr:cNvPr id="11" name="Rectángulo 10">
          <a:extLst>
            <a:ext uri="{FF2B5EF4-FFF2-40B4-BE49-F238E27FC236}">
              <a16:creationId xmlns:a16="http://schemas.microsoft.com/office/drawing/2014/main" id="{27AEB737-612E-4B24-B93A-9008CD73C30D}"/>
            </a:ext>
          </a:extLst>
        </xdr:cNvPr>
        <xdr:cNvSpPr/>
      </xdr:nvSpPr>
      <xdr:spPr>
        <a:xfrm>
          <a:off x="3226706" y="5526011"/>
          <a:ext cx="317500" cy="17356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1143454</xdr:colOff>
      <xdr:row>36</xdr:row>
      <xdr:rowOff>141817</xdr:rowOff>
    </xdr:from>
    <xdr:to>
      <xdr:col>3</xdr:col>
      <xdr:colOff>185964</xdr:colOff>
      <xdr:row>37</xdr:row>
      <xdr:rowOff>113393</xdr:rowOff>
    </xdr:to>
    <xdr:sp macro="" textlink="">
      <xdr:nvSpPr>
        <xdr:cNvPr id="12" name="Rectángulo 11">
          <a:extLst>
            <a:ext uri="{FF2B5EF4-FFF2-40B4-BE49-F238E27FC236}">
              <a16:creationId xmlns:a16="http://schemas.microsoft.com/office/drawing/2014/main" id="{25D407BC-5AF1-4F8D-9F42-6D6FBDA1712A}"/>
            </a:ext>
          </a:extLst>
        </xdr:cNvPr>
        <xdr:cNvSpPr/>
      </xdr:nvSpPr>
      <xdr:spPr>
        <a:xfrm>
          <a:off x="3043918" y="6936317"/>
          <a:ext cx="348796" cy="15754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2</xdr:col>
      <xdr:colOff>92606</xdr:colOff>
      <xdr:row>21</xdr:row>
      <xdr:rowOff>105529</xdr:rowOff>
    </xdr:from>
    <xdr:to>
      <xdr:col>2</xdr:col>
      <xdr:colOff>102130</xdr:colOff>
      <xdr:row>22</xdr:row>
      <xdr:rowOff>142875</xdr:rowOff>
    </xdr:to>
    <xdr:cxnSp macro="">
      <xdr:nvCxnSpPr>
        <xdr:cNvPr id="13" name="Conector recto de flecha 12">
          <a:extLst>
            <a:ext uri="{FF2B5EF4-FFF2-40B4-BE49-F238E27FC236}">
              <a16:creationId xmlns:a16="http://schemas.microsoft.com/office/drawing/2014/main" id="{BB2C8CB8-805B-F1BE-F96E-0D3773D55B35}"/>
            </a:ext>
          </a:extLst>
        </xdr:cNvPr>
        <xdr:cNvCxnSpPr>
          <a:stCxn id="4" idx="2"/>
          <a:endCxn id="5" idx="0"/>
        </xdr:cNvCxnSpPr>
      </xdr:nvCxnSpPr>
      <xdr:spPr>
        <a:xfrm flipH="1">
          <a:off x="1983999" y="4160458"/>
          <a:ext cx="9524" cy="2278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15</xdr:col>
      <xdr:colOff>45357</xdr:colOff>
      <xdr:row>1</xdr:row>
      <xdr:rowOff>159884</xdr:rowOff>
    </xdr:from>
    <xdr:to>
      <xdr:col>17</xdr:col>
      <xdr:colOff>540657</xdr:colOff>
      <xdr:row>11</xdr:row>
      <xdr:rowOff>84234</xdr:rowOff>
    </xdr:to>
    <xdr:pic>
      <xdr:nvPicPr>
        <xdr:cNvPr id="2" name="Imagen 1" descr="Vista previa de imagen">
          <a:extLst>
            <a:ext uri="{FF2B5EF4-FFF2-40B4-BE49-F238E27FC236}">
              <a16:creationId xmlns:a16="http://schemas.microsoft.com/office/drawing/2014/main" id="{45028BB0-6A85-462E-AD71-FBCA1272FB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19451" y="346415"/>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102810</xdr:colOff>
      <xdr:row>1</xdr:row>
      <xdr:rowOff>68036</xdr:rowOff>
    </xdr:from>
    <xdr:to>
      <xdr:col>12</xdr:col>
      <xdr:colOff>598110</xdr:colOff>
      <xdr:row>10</xdr:row>
      <xdr:rowOff>184020</xdr:rowOff>
    </xdr:to>
    <xdr:pic>
      <xdr:nvPicPr>
        <xdr:cNvPr id="2" name="Imagen 1" descr="Vista previa de imagen">
          <a:extLst>
            <a:ext uri="{FF2B5EF4-FFF2-40B4-BE49-F238E27FC236}">
              <a16:creationId xmlns:a16="http://schemas.microsoft.com/office/drawing/2014/main" id="{9804A6B9-2834-4BC0-BC86-DD4E161894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70631" y="254000"/>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419099</xdr:colOff>
      <xdr:row>14</xdr:row>
      <xdr:rowOff>149223</xdr:rowOff>
    </xdr:from>
    <xdr:to>
      <xdr:col>3</xdr:col>
      <xdr:colOff>685799</xdr:colOff>
      <xdr:row>17</xdr:row>
      <xdr:rowOff>101597</xdr:rowOff>
    </xdr:to>
    <xdr:sp macro="" textlink="">
      <xdr:nvSpPr>
        <xdr:cNvPr id="4" name="Rectángulo: esquinas redondeadas 3">
          <a:extLst>
            <a:ext uri="{FF2B5EF4-FFF2-40B4-BE49-F238E27FC236}">
              <a16:creationId xmlns:a16="http://schemas.microsoft.com/office/drawing/2014/main" id="{1269C4CC-307A-4ADB-9F5F-2FF5C604CADB}"/>
            </a:ext>
          </a:extLst>
        </xdr:cNvPr>
        <xdr:cNvSpPr/>
      </xdr:nvSpPr>
      <xdr:spPr>
        <a:xfrm>
          <a:off x="1181099" y="3218390"/>
          <a:ext cx="2954867" cy="507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durante descargue de líquidos</a:t>
          </a:r>
        </a:p>
      </xdr:txBody>
    </xdr:sp>
    <xdr:clientData/>
  </xdr:twoCellAnchor>
  <xdr:twoCellAnchor>
    <xdr:from>
      <xdr:col>1</xdr:col>
      <xdr:colOff>281519</xdr:colOff>
      <xdr:row>20</xdr:row>
      <xdr:rowOff>58207</xdr:rowOff>
    </xdr:from>
    <xdr:to>
      <xdr:col>3</xdr:col>
      <xdr:colOff>823383</xdr:colOff>
      <xdr:row>26</xdr:row>
      <xdr:rowOff>131535</xdr:rowOff>
    </xdr:to>
    <xdr:sp macro="" textlink="">
      <xdr:nvSpPr>
        <xdr:cNvPr id="5" name="Rombo 4">
          <a:extLst>
            <a:ext uri="{FF2B5EF4-FFF2-40B4-BE49-F238E27FC236}">
              <a16:creationId xmlns:a16="http://schemas.microsoft.com/office/drawing/2014/main" id="{EFDBA043-92B0-4781-8A12-D32703EECD3A}"/>
            </a:ext>
          </a:extLst>
        </xdr:cNvPr>
        <xdr:cNvSpPr/>
      </xdr:nvSpPr>
      <xdr:spPr>
        <a:xfrm>
          <a:off x="1043519" y="4276421"/>
          <a:ext cx="3236078" cy="1239007"/>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descargues de líquidos?</a:t>
          </a:r>
          <a:endParaRPr lang="en-US" sz="1100">
            <a:solidFill>
              <a:sysClr val="windowText" lastClr="000000"/>
            </a:solidFill>
          </a:endParaRPr>
        </a:p>
      </xdr:txBody>
    </xdr:sp>
    <xdr:clientData/>
  </xdr:twoCellAnchor>
  <xdr:twoCellAnchor>
    <xdr:from>
      <xdr:col>5</xdr:col>
      <xdr:colOff>598714</xdr:colOff>
      <xdr:row>21</xdr:row>
      <xdr:rowOff>118079</xdr:rowOff>
    </xdr:from>
    <xdr:to>
      <xdr:col>7</xdr:col>
      <xdr:colOff>669783</xdr:colOff>
      <xdr:row>25</xdr:row>
      <xdr:rowOff>755</xdr:rowOff>
    </xdr:to>
    <xdr:sp macro="" textlink="">
      <xdr:nvSpPr>
        <xdr:cNvPr id="6" name="Rectángulo 5">
          <a:extLst>
            <a:ext uri="{FF2B5EF4-FFF2-40B4-BE49-F238E27FC236}">
              <a16:creationId xmlns:a16="http://schemas.microsoft.com/office/drawing/2014/main" id="{19C03A20-60E4-493F-A44F-D53AFEA08514}"/>
            </a:ext>
          </a:extLst>
        </xdr:cNvPr>
        <xdr:cNvSpPr/>
      </xdr:nvSpPr>
      <xdr:spPr>
        <a:xfrm>
          <a:off x="6749143" y="4522258"/>
          <a:ext cx="2765283" cy="676426"/>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5</xdr:col>
      <xdr:colOff>627629</xdr:colOff>
      <xdr:row>31</xdr:row>
      <xdr:rowOff>19808</xdr:rowOff>
    </xdr:from>
    <xdr:to>
      <xdr:col>7</xdr:col>
      <xdr:colOff>732564</xdr:colOff>
      <xdr:row>34</xdr:row>
      <xdr:rowOff>46267</xdr:rowOff>
    </xdr:to>
    <xdr:sp macro="" textlink="">
      <xdr:nvSpPr>
        <xdr:cNvPr id="7" name="Rectángulo 6">
          <a:extLst>
            <a:ext uri="{FF2B5EF4-FFF2-40B4-BE49-F238E27FC236}">
              <a16:creationId xmlns:a16="http://schemas.microsoft.com/office/drawing/2014/main" id="{2C437464-7464-4B53-8651-B264DB663577}"/>
            </a:ext>
          </a:extLst>
        </xdr:cNvPr>
        <xdr:cNvSpPr/>
      </xdr:nvSpPr>
      <xdr:spPr>
        <a:xfrm>
          <a:off x="6771254" y="6449183"/>
          <a:ext cx="2795748" cy="59795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condiciones de proceso y geometría del sistema</a:t>
          </a:r>
        </a:p>
      </xdr:txBody>
    </xdr:sp>
    <xdr:clientData/>
  </xdr:twoCellAnchor>
  <xdr:twoCellAnchor>
    <xdr:from>
      <xdr:col>2</xdr:col>
      <xdr:colOff>552449</xdr:colOff>
      <xdr:row>17</xdr:row>
      <xdr:rowOff>101597</xdr:rowOff>
    </xdr:from>
    <xdr:to>
      <xdr:col>2</xdr:col>
      <xdr:colOff>552451</xdr:colOff>
      <xdr:row>20</xdr:row>
      <xdr:rowOff>58207</xdr:rowOff>
    </xdr:to>
    <xdr:cxnSp macro="">
      <xdr:nvCxnSpPr>
        <xdr:cNvPr id="8" name="Conector recto de flecha 7">
          <a:extLst>
            <a:ext uri="{FF2B5EF4-FFF2-40B4-BE49-F238E27FC236}">
              <a16:creationId xmlns:a16="http://schemas.microsoft.com/office/drawing/2014/main" id="{8B5A96B7-6B4E-42E9-9D40-BBB17043CA74}"/>
            </a:ext>
          </a:extLst>
        </xdr:cNvPr>
        <xdr:cNvCxnSpPr>
          <a:stCxn id="4" idx="2"/>
          <a:endCxn id="5" idx="0"/>
        </xdr:cNvCxnSpPr>
      </xdr:nvCxnSpPr>
      <xdr:spPr>
        <a:xfrm>
          <a:off x="2661556" y="3761918"/>
          <a:ext cx="2" cy="51450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823383</xdr:colOff>
      <xdr:row>23</xdr:row>
      <xdr:rowOff>34471</xdr:rowOff>
    </xdr:from>
    <xdr:to>
      <xdr:col>5</xdr:col>
      <xdr:colOff>598714</xdr:colOff>
      <xdr:row>23</xdr:row>
      <xdr:rowOff>69925</xdr:rowOff>
    </xdr:to>
    <xdr:cxnSp macro="">
      <xdr:nvCxnSpPr>
        <xdr:cNvPr id="9" name="Conector recto de flecha 8">
          <a:extLst>
            <a:ext uri="{FF2B5EF4-FFF2-40B4-BE49-F238E27FC236}">
              <a16:creationId xmlns:a16="http://schemas.microsoft.com/office/drawing/2014/main" id="{6DB0026A-2FA3-47E8-9139-3AA59FB5AEE3}"/>
            </a:ext>
          </a:extLst>
        </xdr:cNvPr>
        <xdr:cNvCxnSpPr>
          <a:stCxn id="5" idx="3"/>
          <a:endCxn id="6" idx="1"/>
        </xdr:cNvCxnSpPr>
      </xdr:nvCxnSpPr>
      <xdr:spPr>
        <a:xfrm flipV="1">
          <a:off x="4279597" y="4860471"/>
          <a:ext cx="2469546" cy="3545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1155700</xdr:colOff>
      <xdr:row>20</xdr:row>
      <xdr:rowOff>124883</xdr:rowOff>
    </xdr:from>
    <xdr:to>
      <xdr:col>5</xdr:col>
      <xdr:colOff>0</xdr:colOff>
      <xdr:row>21</xdr:row>
      <xdr:rowOff>158750</xdr:rowOff>
    </xdr:to>
    <xdr:sp macro="" textlink="">
      <xdr:nvSpPr>
        <xdr:cNvPr id="10" name="Rectángulo 9">
          <a:extLst>
            <a:ext uri="{FF2B5EF4-FFF2-40B4-BE49-F238E27FC236}">
              <a16:creationId xmlns:a16="http://schemas.microsoft.com/office/drawing/2014/main" id="{79F53F9E-15EF-4F92-9E3B-FEF321AEF228}"/>
            </a:ext>
          </a:extLst>
        </xdr:cNvPr>
        <xdr:cNvSpPr/>
      </xdr:nvSpPr>
      <xdr:spPr>
        <a:xfrm>
          <a:off x="5314950" y="3744383"/>
          <a:ext cx="1219200" cy="22754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285750</xdr:colOff>
      <xdr:row>28</xdr:row>
      <xdr:rowOff>146050</xdr:rowOff>
    </xdr:from>
    <xdr:to>
      <xdr:col>3</xdr:col>
      <xdr:colOff>827614</xdr:colOff>
      <xdr:row>36</xdr:row>
      <xdr:rowOff>150284</xdr:rowOff>
    </xdr:to>
    <xdr:sp macro="" textlink="">
      <xdr:nvSpPr>
        <xdr:cNvPr id="11" name="Rombo 10">
          <a:extLst>
            <a:ext uri="{FF2B5EF4-FFF2-40B4-BE49-F238E27FC236}">
              <a16:creationId xmlns:a16="http://schemas.microsoft.com/office/drawing/2014/main" id="{9BC5F711-2826-4E34-9EC6-C0E0E4885B3D}"/>
            </a:ext>
          </a:extLst>
        </xdr:cNvPr>
        <xdr:cNvSpPr/>
      </xdr:nvSpPr>
      <xdr:spPr>
        <a:xfrm>
          <a:off x="1047750" y="5334000"/>
          <a:ext cx="3951814" cy="191558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5</xdr:col>
      <xdr:colOff>644110</xdr:colOff>
      <xdr:row>37</xdr:row>
      <xdr:rowOff>93927</xdr:rowOff>
    </xdr:from>
    <xdr:to>
      <xdr:col>7</xdr:col>
      <xdr:colOff>740833</xdr:colOff>
      <xdr:row>40</xdr:row>
      <xdr:rowOff>10583</xdr:rowOff>
    </xdr:to>
    <xdr:sp macro="" textlink="">
      <xdr:nvSpPr>
        <xdr:cNvPr id="12" name="Rectángulo 11">
          <a:extLst>
            <a:ext uri="{FF2B5EF4-FFF2-40B4-BE49-F238E27FC236}">
              <a16:creationId xmlns:a16="http://schemas.microsoft.com/office/drawing/2014/main" id="{F642CEA4-5904-40F5-971B-85CCCE6334D8}"/>
            </a:ext>
          </a:extLst>
        </xdr:cNvPr>
        <xdr:cNvSpPr/>
      </xdr:nvSpPr>
      <xdr:spPr>
        <a:xfrm>
          <a:off x="6782443" y="7470510"/>
          <a:ext cx="2784890" cy="472281"/>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3</xdr:col>
      <xdr:colOff>827614</xdr:colOff>
      <xdr:row>32</xdr:row>
      <xdr:rowOff>128288</xdr:rowOff>
    </xdr:from>
    <xdr:to>
      <xdr:col>5</xdr:col>
      <xdr:colOff>627629</xdr:colOff>
      <xdr:row>32</xdr:row>
      <xdr:rowOff>148167</xdr:rowOff>
    </xdr:to>
    <xdr:cxnSp macro="">
      <xdr:nvCxnSpPr>
        <xdr:cNvPr id="13" name="Conector recto de flecha 12">
          <a:extLst>
            <a:ext uri="{FF2B5EF4-FFF2-40B4-BE49-F238E27FC236}">
              <a16:creationId xmlns:a16="http://schemas.microsoft.com/office/drawing/2014/main" id="{A6BE73A0-53DE-42B8-9960-8633227FCFDD}"/>
            </a:ext>
          </a:extLst>
        </xdr:cNvPr>
        <xdr:cNvCxnSpPr>
          <a:stCxn id="11" idx="3"/>
          <a:endCxn id="7" idx="1"/>
        </xdr:cNvCxnSpPr>
      </xdr:nvCxnSpPr>
      <xdr:spPr>
        <a:xfrm flipV="1">
          <a:off x="4280427" y="6748163"/>
          <a:ext cx="2490827" cy="1987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556682</xdr:colOff>
      <xdr:row>36</xdr:row>
      <xdr:rowOff>150284</xdr:rowOff>
    </xdr:from>
    <xdr:to>
      <xdr:col>5</xdr:col>
      <xdr:colOff>644109</xdr:colOff>
      <xdr:row>38</xdr:row>
      <xdr:rowOff>144859</xdr:rowOff>
    </xdr:to>
    <xdr:cxnSp macro="">
      <xdr:nvCxnSpPr>
        <xdr:cNvPr id="14" name="Conector: angular 13">
          <a:extLst>
            <a:ext uri="{FF2B5EF4-FFF2-40B4-BE49-F238E27FC236}">
              <a16:creationId xmlns:a16="http://schemas.microsoft.com/office/drawing/2014/main" id="{5796BB60-5A71-4DA9-9997-C14750D9139E}"/>
            </a:ext>
          </a:extLst>
        </xdr:cNvPr>
        <xdr:cNvCxnSpPr>
          <a:cxnSpLocks/>
          <a:stCxn id="11" idx="2"/>
          <a:endCxn id="12" idx="1"/>
        </xdr:cNvCxnSpPr>
      </xdr:nvCxnSpPr>
      <xdr:spPr>
        <a:xfrm rot="16200000" flipH="1">
          <a:off x="4540108" y="5464316"/>
          <a:ext cx="364992" cy="4119677"/>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552451</xdr:colOff>
      <xdr:row>26</xdr:row>
      <xdr:rowOff>131535</xdr:rowOff>
    </xdr:from>
    <xdr:to>
      <xdr:col>2</xdr:col>
      <xdr:colOff>556682</xdr:colOff>
      <xdr:row>28</xdr:row>
      <xdr:rowOff>146050</xdr:rowOff>
    </xdr:to>
    <xdr:cxnSp macro="">
      <xdr:nvCxnSpPr>
        <xdr:cNvPr id="15" name="Conector recto de flecha 14">
          <a:extLst>
            <a:ext uri="{FF2B5EF4-FFF2-40B4-BE49-F238E27FC236}">
              <a16:creationId xmlns:a16="http://schemas.microsoft.com/office/drawing/2014/main" id="{84C08555-B68B-4A4D-9ED7-4C6B1F6794B6}"/>
            </a:ext>
          </a:extLst>
        </xdr:cNvPr>
        <xdr:cNvCxnSpPr>
          <a:stCxn id="5" idx="2"/>
          <a:endCxn id="11" idx="0"/>
        </xdr:cNvCxnSpPr>
      </xdr:nvCxnSpPr>
      <xdr:spPr>
        <a:xfrm>
          <a:off x="2661558" y="5515428"/>
          <a:ext cx="4231" cy="38644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838200</xdr:colOff>
      <xdr:row>27</xdr:row>
      <xdr:rowOff>63500</xdr:rowOff>
    </xdr:from>
    <xdr:to>
      <xdr:col>3</xdr:col>
      <xdr:colOff>457200</xdr:colOff>
      <xdr:row>28</xdr:row>
      <xdr:rowOff>160867</xdr:rowOff>
    </xdr:to>
    <xdr:sp macro="" textlink="">
      <xdr:nvSpPr>
        <xdr:cNvPr id="16" name="Rectángulo 15">
          <a:extLst>
            <a:ext uri="{FF2B5EF4-FFF2-40B4-BE49-F238E27FC236}">
              <a16:creationId xmlns:a16="http://schemas.microsoft.com/office/drawing/2014/main" id="{6E5ADD6B-BD7A-4156-85A8-9268FE20391A}"/>
            </a:ext>
          </a:extLst>
        </xdr:cNvPr>
        <xdr:cNvSpPr/>
      </xdr:nvSpPr>
      <xdr:spPr>
        <a:xfrm>
          <a:off x="3019425" y="5067300"/>
          <a:ext cx="1609725" cy="2846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3</xdr:col>
      <xdr:colOff>1183481</xdr:colOff>
      <xdr:row>31</xdr:row>
      <xdr:rowOff>73818</xdr:rowOff>
    </xdr:from>
    <xdr:to>
      <xdr:col>5</xdr:col>
      <xdr:colOff>11906</xdr:colOff>
      <xdr:row>32</xdr:row>
      <xdr:rowOff>101335</xdr:rowOff>
    </xdr:to>
    <xdr:sp macro="" textlink="">
      <xdr:nvSpPr>
        <xdr:cNvPr id="17" name="Rectángulo 16">
          <a:extLst>
            <a:ext uri="{FF2B5EF4-FFF2-40B4-BE49-F238E27FC236}">
              <a16:creationId xmlns:a16="http://schemas.microsoft.com/office/drawing/2014/main" id="{7F4C0B9B-E0B0-4720-A61F-6C59813540BC}"/>
            </a:ext>
          </a:extLst>
        </xdr:cNvPr>
        <xdr:cNvSpPr/>
      </xdr:nvSpPr>
      <xdr:spPr>
        <a:xfrm>
          <a:off x="4636294" y="6503193"/>
          <a:ext cx="1519237" cy="21801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3</xdr:col>
      <xdr:colOff>1168853</xdr:colOff>
      <xdr:row>36</xdr:row>
      <xdr:rowOff>173605</xdr:rowOff>
    </xdr:from>
    <xdr:to>
      <xdr:col>4</xdr:col>
      <xdr:colOff>787853</xdr:colOff>
      <xdr:row>38</xdr:row>
      <xdr:rowOff>77297</xdr:rowOff>
    </xdr:to>
    <xdr:sp macro="" textlink="">
      <xdr:nvSpPr>
        <xdr:cNvPr id="18" name="Rectángulo 17">
          <a:extLst>
            <a:ext uri="{FF2B5EF4-FFF2-40B4-BE49-F238E27FC236}">
              <a16:creationId xmlns:a16="http://schemas.microsoft.com/office/drawing/2014/main" id="{1AD23F47-723B-4A8B-94CA-121D62626E0A}"/>
            </a:ext>
          </a:extLst>
        </xdr:cNvPr>
        <xdr:cNvSpPr/>
      </xdr:nvSpPr>
      <xdr:spPr>
        <a:xfrm>
          <a:off x="4621666" y="7555480"/>
          <a:ext cx="964406" cy="2846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editAs="oneCell">
    <xdr:from>
      <xdr:col>10</xdr:col>
      <xdr:colOff>1030401</xdr:colOff>
      <xdr:row>0</xdr:row>
      <xdr:rowOff>148091</xdr:rowOff>
    </xdr:from>
    <xdr:to>
      <xdr:col>11</xdr:col>
      <xdr:colOff>1930513</xdr:colOff>
      <xdr:row>8</xdr:row>
      <xdr:rowOff>112129</xdr:rowOff>
    </xdr:to>
    <xdr:pic>
      <xdr:nvPicPr>
        <xdr:cNvPr id="2" name="Imagen 1" descr="Vista previa de imagen">
          <a:extLst>
            <a:ext uri="{FF2B5EF4-FFF2-40B4-BE49-F238E27FC236}">
              <a16:creationId xmlns:a16="http://schemas.microsoft.com/office/drawing/2014/main" id="{FE226618-0350-4E7F-BC4F-72D8307501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91682" y="148091"/>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309939</xdr:colOff>
      <xdr:row>14</xdr:row>
      <xdr:rowOff>160866</xdr:rowOff>
    </xdr:from>
    <xdr:to>
      <xdr:col>3</xdr:col>
      <xdr:colOff>576639</xdr:colOff>
      <xdr:row>17</xdr:row>
      <xdr:rowOff>113240</xdr:rowOff>
    </xdr:to>
    <xdr:sp macro="" textlink="">
      <xdr:nvSpPr>
        <xdr:cNvPr id="4" name="Rectángulo: esquinas redondeadas 3">
          <a:extLst>
            <a:ext uri="{FF2B5EF4-FFF2-40B4-BE49-F238E27FC236}">
              <a16:creationId xmlns:a16="http://schemas.microsoft.com/office/drawing/2014/main" id="{B006B150-7114-404B-918A-89CD83051D8B}"/>
            </a:ext>
          </a:extLst>
        </xdr:cNvPr>
        <xdr:cNvSpPr/>
      </xdr:nvSpPr>
      <xdr:spPr>
        <a:xfrm>
          <a:off x="1075114" y="3065991"/>
          <a:ext cx="250507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del gas de casing</a:t>
          </a:r>
          <a:endParaRPr lang="en-US" sz="1100" baseline="0"/>
        </a:p>
        <a:p>
          <a:pPr algn="ctr"/>
          <a:endParaRPr lang="en-US" sz="1100"/>
        </a:p>
      </xdr:txBody>
    </xdr:sp>
    <xdr:clientData/>
  </xdr:twoCellAnchor>
  <xdr:twoCellAnchor>
    <xdr:from>
      <xdr:col>1</xdr:col>
      <xdr:colOff>296336</xdr:colOff>
      <xdr:row>20</xdr:row>
      <xdr:rowOff>9222</xdr:rowOff>
    </xdr:from>
    <xdr:to>
      <xdr:col>3</xdr:col>
      <xdr:colOff>571502</xdr:colOff>
      <xdr:row>30</xdr:row>
      <xdr:rowOff>133048</xdr:rowOff>
    </xdr:to>
    <xdr:sp macro="" textlink="">
      <xdr:nvSpPr>
        <xdr:cNvPr id="5" name="Rombo 4">
          <a:extLst>
            <a:ext uri="{FF2B5EF4-FFF2-40B4-BE49-F238E27FC236}">
              <a16:creationId xmlns:a16="http://schemas.microsoft.com/office/drawing/2014/main" id="{8EC8AAE3-CD24-42E3-BE69-0B1001C9F2AC}"/>
            </a:ext>
          </a:extLst>
        </xdr:cNvPr>
        <xdr:cNvSpPr/>
      </xdr:nvSpPr>
      <xdr:spPr>
        <a:xfrm>
          <a:off x="1058336" y="3873651"/>
          <a:ext cx="2969380" cy="2083254"/>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gas de Casing?</a:t>
          </a:r>
          <a:endParaRPr lang="en-US" sz="1100">
            <a:solidFill>
              <a:sysClr val="windowText" lastClr="000000"/>
            </a:solidFill>
          </a:endParaRPr>
        </a:p>
      </xdr:txBody>
    </xdr:sp>
    <xdr:clientData/>
  </xdr:twoCellAnchor>
  <xdr:twoCellAnchor>
    <xdr:from>
      <xdr:col>4</xdr:col>
      <xdr:colOff>1006929</xdr:colOff>
      <xdr:row>24</xdr:row>
      <xdr:rowOff>43693</xdr:rowOff>
    </xdr:from>
    <xdr:to>
      <xdr:col>7</xdr:col>
      <xdr:colOff>192163</xdr:colOff>
      <xdr:row>26</xdr:row>
      <xdr:rowOff>80735</xdr:rowOff>
    </xdr:to>
    <xdr:sp macro="" textlink="">
      <xdr:nvSpPr>
        <xdr:cNvPr id="6" name="Rectángulo 5">
          <a:extLst>
            <a:ext uri="{FF2B5EF4-FFF2-40B4-BE49-F238E27FC236}">
              <a16:creationId xmlns:a16="http://schemas.microsoft.com/office/drawing/2014/main" id="{E8A3EC55-1808-4F13-81B7-3BE3CCB3B924}"/>
            </a:ext>
          </a:extLst>
        </xdr:cNvPr>
        <xdr:cNvSpPr/>
      </xdr:nvSpPr>
      <xdr:spPr>
        <a:xfrm>
          <a:off x="5810250" y="4724550"/>
          <a:ext cx="3471484"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925286</xdr:colOff>
      <xdr:row>32</xdr:row>
      <xdr:rowOff>147259</xdr:rowOff>
    </xdr:from>
    <xdr:to>
      <xdr:col>7</xdr:col>
      <xdr:colOff>160261</xdr:colOff>
      <xdr:row>35</xdr:row>
      <xdr:rowOff>23434</xdr:rowOff>
    </xdr:to>
    <xdr:sp macro="" textlink="">
      <xdr:nvSpPr>
        <xdr:cNvPr id="7" name="Rectángulo 6">
          <a:extLst>
            <a:ext uri="{FF2B5EF4-FFF2-40B4-BE49-F238E27FC236}">
              <a16:creationId xmlns:a16="http://schemas.microsoft.com/office/drawing/2014/main" id="{ACCFD658-9EA7-47AA-99D4-697077B47958}"/>
            </a:ext>
          </a:extLst>
        </xdr:cNvPr>
        <xdr:cNvSpPr/>
      </xdr:nvSpPr>
      <xdr:spPr>
        <a:xfrm>
          <a:off x="5728607" y="6352116"/>
          <a:ext cx="3521225"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433919</xdr:colOff>
      <xdr:row>17</xdr:row>
      <xdr:rowOff>113240</xdr:rowOff>
    </xdr:from>
    <xdr:to>
      <xdr:col>2</xdr:col>
      <xdr:colOff>446464</xdr:colOff>
      <xdr:row>20</xdr:row>
      <xdr:rowOff>9222</xdr:rowOff>
    </xdr:to>
    <xdr:cxnSp macro="">
      <xdr:nvCxnSpPr>
        <xdr:cNvPr id="8" name="Conector recto de flecha 7">
          <a:extLst>
            <a:ext uri="{FF2B5EF4-FFF2-40B4-BE49-F238E27FC236}">
              <a16:creationId xmlns:a16="http://schemas.microsoft.com/office/drawing/2014/main" id="{0A4F0429-A403-4D80-9F6B-E4C3EA865A87}"/>
            </a:ext>
          </a:extLst>
        </xdr:cNvPr>
        <xdr:cNvCxnSpPr>
          <a:stCxn id="4" idx="2"/>
          <a:endCxn id="5" idx="0"/>
        </xdr:cNvCxnSpPr>
      </xdr:nvCxnSpPr>
      <xdr:spPr>
        <a:xfrm flipH="1">
          <a:off x="2543026" y="3406169"/>
          <a:ext cx="12545" cy="46748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571502</xdr:colOff>
      <xdr:row>25</xdr:row>
      <xdr:rowOff>43921</xdr:rowOff>
    </xdr:from>
    <xdr:to>
      <xdr:col>4</xdr:col>
      <xdr:colOff>1010104</xdr:colOff>
      <xdr:row>25</xdr:row>
      <xdr:rowOff>62214</xdr:rowOff>
    </xdr:to>
    <xdr:cxnSp macro="">
      <xdr:nvCxnSpPr>
        <xdr:cNvPr id="9" name="Conector recto de flecha 8">
          <a:extLst>
            <a:ext uri="{FF2B5EF4-FFF2-40B4-BE49-F238E27FC236}">
              <a16:creationId xmlns:a16="http://schemas.microsoft.com/office/drawing/2014/main" id="{BB72B636-7BF9-4B06-A4F4-A21617292D11}"/>
            </a:ext>
          </a:extLst>
        </xdr:cNvPr>
        <xdr:cNvCxnSpPr>
          <a:stCxn id="5" idx="3"/>
          <a:endCxn id="6" idx="1"/>
        </xdr:cNvCxnSpPr>
      </xdr:nvCxnSpPr>
      <xdr:spPr>
        <a:xfrm>
          <a:off x="4027716" y="4915278"/>
          <a:ext cx="1785709" cy="182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433918</xdr:colOff>
      <xdr:row>30</xdr:row>
      <xdr:rowOff>133048</xdr:rowOff>
    </xdr:from>
    <xdr:to>
      <xdr:col>4</xdr:col>
      <xdr:colOff>925285</xdr:colOff>
      <xdr:row>33</xdr:row>
      <xdr:rowOff>177422</xdr:rowOff>
    </xdr:to>
    <xdr:cxnSp macro="">
      <xdr:nvCxnSpPr>
        <xdr:cNvPr id="10" name="Conector: angular 9">
          <a:extLst>
            <a:ext uri="{FF2B5EF4-FFF2-40B4-BE49-F238E27FC236}">
              <a16:creationId xmlns:a16="http://schemas.microsoft.com/office/drawing/2014/main" id="{0DFFB095-418E-4F32-AD3B-399CC81BE40C}"/>
            </a:ext>
          </a:extLst>
        </xdr:cNvPr>
        <xdr:cNvCxnSpPr>
          <a:stCxn id="5" idx="2"/>
          <a:endCxn id="7" idx="1"/>
        </xdr:cNvCxnSpPr>
      </xdr:nvCxnSpPr>
      <xdr:spPr>
        <a:xfrm rot="16200000" flipH="1">
          <a:off x="3827879" y="4672051"/>
          <a:ext cx="615874" cy="318558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952500</xdr:colOff>
      <xdr:row>23</xdr:row>
      <xdr:rowOff>169333</xdr:rowOff>
    </xdr:from>
    <xdr:to>
      <xdr:col>3</xdr:col>
      <xdr:colOff>1276350</xdr:colOff>
      <xdr:row>24</xdr:row>
      <xdr:rowOff>152401</xdr:rowOff>
    </xdr:to>
    <xdr:sp macro="" textlink="">
      <xdr:nvSpPr>
        <xdr:cNvPr id="11" name="Rectángulo 10">
          <a:extLst>
            <a:ext uri="{FF2B5EF4-FFF2-40B4-BE49-F238E27FC236}">
              <a16:creationId xmlns:a16="http://schemas.microsoft.com/office/drawing/2014/main" id="{A72D61B2-B8CD-47BF-9EE4-4E7D5112362F}"/>
            </a:ext>
          </a:extLst>
        </xdr:cNvPr>
        <xdr:cNvSpPr/>
      </xdr:nvSpPr>
      <xdr:spPr>
        <a:xfrm>
          <a:off x="3952875" y="48397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3</xdr:col>
      <xdr:colOff>1089025</xdr:colOff>
      <xdr:row>32</xdr:row>
      <xdr:rowOff>141817</xdr:rowOff>
    </xdr:from>
    <xdr:to>
      <xdr:col>4</xdr:col>
      <xdr:colOff>0</xdr:colOff>
      <xdr:row>33</xdr:row>
      <xdr:rowOff>124885</xdr:rowOff>
    </xdr:to>
    <xdr:sp macro="" textlink="">
      <xdr:nvSpPr>
        <xdr:cNvPr id="12" name="Rectángulo 11">
          <a:extLst>
            <a:ext uri="{FF2B5EF4-FFF2-40B4-BE49-F238E27FC236}">
              <a16:creationId xmlns:a16="http://schemas.microsoft.com/office/drawing/2014/main" id="{FCC79378-EF16-40C5-8355-34BC84FFF62A}"/>
            </a:ext>
          </a:extLst>
        </xdr:cNvPr>
        <xdr:cNvSpPr/>
      </xdr:nvSpPr>
      <xdr:spPr>
        <a:xfrm>
          <a:off x="4086225" y="6523567"/>
          <a:ext cx="4381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editAs="oneCell">
    <xdr:from>
      <xdr:col>16</xdr:col>
      <xdr:colOff>373063</xdr:colOff>
      <xdr:row>0</xdr:row>
      <xdr:rowOff>19843</xdr:rowOff>
    </xdr:from>
    <xdr:to>
      <xdr:col>18</xdr:col>
      <xdr:colOff>868363</xdr:colOff>
      <xdr:row>9</xdr:row>
      <xdr:rowOff>142631</xdr:rowOff>
    </xdr:to>
    <xdr:pic>
      <xdr:nvPicPr>
        <xdr:cNvPr id="2" name="Imagen 1" descr="Vista previa de imagen">
          <a:extLst>
            <a:ext uri="{FF2B5EF4-FFF2-40B4-BE49-F238E27FC236}">
              <a16:creationId xmlns:a16="http://schemas.microsoft.com/office/drawing/2014/main" id="{90B73B4C-686E-4662-B969-75E9764719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93469" y="19843"/>
          <a:ext cx="2019300" cy="1801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655901</xdr:colOff>
      <xdr:row>17</xdr:row>
      <xdr:rowOff>163512</xdr:rowOff>
    </xdr:from>
    <xdr:to>
      <xdr:col>2</xdr:col>
      <xdr:colOff>1580356</xdr:colOff>
      <xdr:row>21</xdr:row>
      <xdr:rowOff>163511</xdr:rowOff>
    </xdr:to>
    <xdr:sp macro="" textlink="">
      <xdr:nvSpPr>
        <xdr:cNvPr id="4" name="Rectángulo: esquinas redondeadas 3">
          <a:extLst>
            <a:ext uri="{FF2B5EF4-FFF2-40B4-BE49-F238E27FC236}">
              <a16:creationId xmlns:a16="http://schemas.microsoft.com/office/drawing/2014/main" id="{043BF190-B950-4D42-95B3-F967DF9A4714}"/>
            </a:ext>
          </a:extLst>
        </xdr:cNvPr>
        <xdr:cNvSpPr/>
      </xdr:nvSpPr>
      <xdr:spPr>
        <a:xfrm>
          <a:off x="1417901" y="3449637"/>
          <a:ext cx="2150799" cy="761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Controladores neumáticos continuos</a:t>
          </a:r>
        </a:p>
      </xdr:txBody>
    </xdr:sp>
    <xdr:clientData/>
  </xdr:twoCellAnchor>
  <xdr:twoCellAnchor>
    <xdr:from>
      <xdr:col>1</xdr:col>
      <xdr:colOff>468582</xdr:colOff>
      <xdr:row>22</xdr:row>
      <xdr:rowOff>174625</xdr:rowOff>
    </xdr:from>
    <xdr:to>
      <xdr:col>3</xdr:col>
      <xdr:colOff>107157</xdr:colOff>
      <xdr:row>32</xdr:row>
      <xdr:rowOff>134409</xdr:rowOff>
    </xdr:to>
    <xdr:sp macro="" textlink="">
      <xdr:nvSpPr>
        <xdr:cNvPr id="5" name="Rombo 4">
          <a:extLst>
            <a:ext uri="{FF2B5EF4-FFF2-40B4-BE49-F238E27FC236}">
              <a16:creationId xmlns:a16="http://schemas.microsoft.com/office/drawing/2014/main" id="{97C09D59-A474-4C51-9780-2E6EA713BA97}"/>
            </a:ext>
          </a:extLst>
        </xdr:cNvPr>
        <xdr:cNvSpPr/>
      </xdr:nvSpPr>
      <xdr:spPr>
        <a:xfrm>
          <a:off x="1230582" y="4413250"/>
          <a:ext cx="2531794" cy="1912409"/>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ysClr val="windowText" lastClr="000000"/>
              </a:solidFill>
            </a:rPr>
            <a:t>¿Se realizo alguna</a:t>
          </a:r>
          <a:r>
            <a:rPr lang="en-US" sz="1000" baseline="0">
              <a:solidFill>
                <a:sysClr val="windowText" lastClr="000000"/>
              </a:solidFill>
            </a:rPr>
            <a:t>  medición sobre venteos de controladores continuos?</a:t>
          </a:r>
          <a:endParaRPr lang="en-US" sz="1000">
            <a:solidFill>
              <a:sysClr val="windowText" lastClr="000000"/>
            </a:solidFill>
          </a:endParaRPr>
        </a:p>
      </xdr:txBody>
    </xdr:sp>
    <xdr:clientData/>
  </xdr:twoCellAnchor>
  <xdr:twoCellAnchor>
    <xdr:from>
      <xdr:col>4</xdr:col>
      <xdr:colOff>478906</xdr:colOff>
      <xdr:row>26</xdr:row>
      <xdr:rowOff>139437</xdr:rowOff>
    </xdr:from>
    <xdr:to>
      <xdr:col>6</xdr:col>
      <xdr:colOff>1394364</xdr:colOff>
      <xdr:row>28</xdr:row>
      <xdr:rowOff>132029</xdr:rowOff>
    </xdr:to>
    <xdr:sp macro="" textlink="">
      <xdr:nvSpPr>
        <xdr:cNvPr id="6" name="Rectángulo 5">
          <a:extLst>
            <a:ext uri="{FF2B5EF4-FFF2-40B4-BE49-F238E27FC236}">
              <a16:creationId xmlns:a16="http://schemas.microsoft.com/office/drawing/2014/main" id="{13DA5DFD-07C7-4A3D-9FAD-C84E84196C1C}"/>
            </a:ext>
          </a:extLst>
        </xdr:cNvPr>
        <xdr:cNvSpPr/>
      </xdr:nvSpPr>
      <xdr:spPr>
        <a:xfrm>
          <a:off x="5797031" y="5002479"/>
          <a:ext cx="4238625" cy="410633"/>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509596</xdr:colOff>
      <xdr:row>37</xdr:row>
      <xdr:rowOff>123559</xdr:rowOff>
    </xdr:from>
    <xdr:to>
      <xdr:col>6</xdr:col>
      <xdr:colOff>1425054</xdr:colOff>
      <xdr:row>41</xdr:row>
      <xdr:rowOff>0</xdr:rowOff>
    </xdr:to>
    <xdr:sp macro="" textlink="">
      <xdr:nvSpPr>
        <xdr:cNvPr id="7" name="Rectángulo 6">
          <a:extLst>
            <a:ext uri="{FF2B5EF4-FFF2-40B4-BE49-F238E27FC236}">
              <a16:creationId xmlns:a16="http://schemas.microsoft.com/office/drawing/2014/main" id="{DB51FC7D-15AD-4773-9AFB-BBFF27A00D33}"/>
            </a:ext>
          </a:extLst>
        </xdr:cNvPr>
        <xdr:cNvSpPr/>
      </xdr:nvSpPr>
      <xdr:spPr>
        <a:xfrm>
          <a:off x="5827721" y="7071517"/>
          <a:ext cx="4238625" cy="6172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 según el tipo de controlador</a:t>
          </a:r>
        </a:p>
      </xdr:txBody>
    </xdr:sp>
    <xdr:clientData/>
  </xdr:twoCellAnchor>
  <xdr:twoCellAnchor>
    <xdr:from>
      <xdr:col>3</xdr:col>
      <xdr:colOff>107157</xdr:colOff>
      <xdr:row>27</xdr:row>
      <xdr:rowOff>111921</xdr:rowOff>
    </xdr:from>
    <xdr:to>
      <xdr:col>4</xdr:col>
      <xdr:colOff>478906</xdr:colOff>
      <xdr:row>27</xdr:row>
      <xdr:rowOff>130705</xdr:rowOff>
    </xdr:to>
    <xdr:cxnSp macro="">
      <xdr:nvCxnSpPr>
        <xdr:cNvPr id="9" name="Conector recto de flecha 8">
          <a:extLst>
            <a:ext uri="{FF2B5EF4-FFF2-40B4-BE49-F238E27FC236}">
              <a16:creationId xmlns:a16="http://schemas.microsoft.com/office/drawing/2014/main" id="{F919FDD1-C765-4053-8848-EB078766385C}"/>
            </a:ext>
          </a:extLst>
        </xdr:cNvPr>
        <xdr:cNvCxnSpPr>
          <a:stCxn id="5" idx="3"/>
          <a:endCxn id="6" idx="1"/>
        </xdr:cNvCxnSpPr>
      </xdr:nvCxnSpPr>
      <xdr:spPr>
        <a:xfrm flipV="1">
          <a:off x="3763699" y="5207796"/>
          <a:ext cx="2033332" cy="187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592139</xdr:colOff>
      <xdr:row>24</xdr:row>
      <xdr:rowOff>116152</xdr:rowOff>
    </xdr:from>
    <xdr:to>
      <xdr:col>3</xdr:col>
      <xdr:colOff>1068388</xdr:colOff>
      <xdr:row>26</xdr:row>
      <xdr:rowOff>20637</xdr:rowOff>
    </xdr:to>
    <xdr:sp macro="" textlink="">
      <xdr:nvSpPr>
        <xdr:cNvPr id="10" name="Rectángulo 9">
          <a:extLst>
            <a:ext uri="{FF2B5EF4-FFF2-40B4-BE49-F238E27FC236}">
              <a16:creationId xmlns:a16="http://schemas.microsoft.com/office/drawing/2014/main" id="{4D565316-B366-419E-AD02-F143E0BDCC96}"/>
            </a:ext>
          </a:extLst>
        </xdr:cNvPr>
        <xdr:cNvSpPr/>
      </xdr:nvSpPr>
      <xdr:spPr>
        <a:xfrm>
          <a:off x="4247358" y="4735777"/>
          <a:ext cx="476249" cy="28548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437356</xdr:colOff>
      <xdr:row>34</xdr:row>
      <xdr:rowOff>56356</xdr:rowOff>
    </xdr:from>
    <xdr:to>
      <xdr:col>3</xdr:col>
      <xdr:colOff>103981</xdr:colOff>
      <xdr:row>44</xdr:row>
      <xdr:rowOff>66940</xdr:rowOff>
    </xdr:to>
    <xdr:sp macro="" textlink="">
      <xdr:nvSpPr>
        <xdr:cNvPr id="11" name="Rombo 10">
          <a:extLst>
            <a:ext uri="{FF2B5EF4-FFF2-40B4-BE49-F238E27FC236}">
              <a16:creationId xmlns:a16="http://schemas.microsoft.com/office/drawing/2014/main" id="{281156DC-C4B2-400D-A13D-E881EE532081}"/>
            </a:ext>
          </a:extLst>
        </xdr:cNvPr>
        <xdr:cNvSpPr/>
      </xdr:nvSpPr>
      <xdr:spPr>
        <a:xfrm>
          <a:off x="1199356" y="6628606"/>
          <a:ext cx="2559844" cy="191558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ysClr val="windowText" lastClr="000000"/>
              </a:solidFill>
            </a:rPr>
            <a:t>¿Se conoce</a:t>
          </a:r>
          <a:r>
            <a:rPr lang="en-US" sz="1000" baseline="0">
              <a:solidFill>
                <a:sysClr val="windowText" lastClr="000000"/>
              </a:solidFill>
            </a:rPr>
            <a:t>n la clasificación del controlador?</a:t>
          </a:r>
          <a:endParaRPr lang="en-US" sz="1000">
            <a:solidFill>
              <a:sysClr val="windowText" lastClr="000000"/>
            </a:solidFill>
          </a:endParaRPr>
        </a:p>
      </xdr:txBody>
    </xdr:sp>
    <xdr:clientData/>
  </xdr:twoCellAnchor>
  <xdr:twoCellAnchor>
    <xdr:from>
      <xdr:col>4</xdr:col>
      <xdr:colOff>495309</xdr:colOff>
      <xdr:row>47</xdr:row>
      <xdr:rowOff>30956</xdr:rowOff>
    </xdr:from>
    <xdr:to>
      <xdr:col>6</xdr:col>
      <xdr:colOff>1410767</xdr:colOff>
      <xdr:row>49</xdr:row>
      <xdr:rowOff>97631</xdr:rowOff>
    </xdr:to>
    <xdr:sp macro="" textlink="">
      <xdr:nvSpPr>
        <xdr:cNvPr id="12" name="Rectángulo 11">
          <a:extLst>
            <a:ext uri="{FF2B5EF4-FFF2-40B4-BE49-F238E27FC236}">
              <a16:creationId xmlns:a16="http://schemas.microsoft.com/office/drawing/2014/main" id="{8AB5F735-2B91-4D64-A818-6B75806B2CB3}"/>
            </a:ext>
          </a:extLst>
        </xdr:cNvPr>
        <xdr:cNvSpPr/>
      </xdr:nvSpPr>
      <xdr:spPr>
        <a:xfrm>
          <a:off x="5817403" y="9079706"/>
          <a:ext cx="4249208" cy="44767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 General</a:t>
          </a:r>
          <a:endParaRPr lang="en-US" sz="1100">
            <a:solidFill>
              <a:sysClr val="windowText" lastClr="000000"/>
            </a:solidFill>
          </a:endParaRPr>
        </a:p>
      </xdr:txBody>
    </xdr:sp>
    <xdr:clientData/>
  </xdr:twoCellAnchor>
  <xdr:twoCellAnchor>
    <xdr:from>
      <xdr:col>3</xdr:col>
      <xdr:colOff>103981</xdr:colOff>
      <xdr:row>39</xdr:row>
      <xdr:rowOff>61648</xdr:rowOff>
    </xdr:from>
    <xdr:to>
      <xdr:col>4</xdr:col>
      <xdr:colOff>509596</xdr:colOff>
      <xdr:row>39</xdr:row>
      <xdr:rowOff>61780</xdr:rowOff>
    </xdr:to>
    <xdr:cxnSp macro="">
      <xdr:nvCxnSpPr>
        <xdr:cNvPr id="13" name="Conector recto de flecha 12">
          <a:extLst>
            <a:ext uri="{FF2B5EF4-FFF2-40B4-BE49-F238E27FC236}">
              <a16:creationId xmlns:a16="http://schemas.microsoft.com/office/drawing/2014/main" id="{9C792033-731F-46DE-812F-C518938E0154}"/>
            </a:ext>
          </a:extLst>
        </xdr:cNvPr>
        <xdr:cNvCxnSpPr>
          <a:stCxn id="11" idx="3"/>
          <a:endCxn id="7" idx="1"/>
        </xdr:cNvCxnSpPr>
      </xdr:nvCxnSpPr>
      <xdr:spPr>
        <a:xfrm>
          <a:off x="3760523" y="7380023"/>
          <a:ext cx="2067198" cy="13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490934</xdr:colOff>
      <xdr:row>44</xdr:row>
      <xdr:rowOff>66939</xdr:rowOff>
    </xdr:from>
    <xdr:to>
      <xdr:col>4</xdr:col>
      <xdr:colOff>495309</xdr:colOff>
      <xdr:row>48</xdr:row>
      <xdr:rowOff>61118</xdr:rowOff>
    </xdr:to>
    <xdr:cxnSp macro="">
      <xdr:nvCxnSpPr>
        <xdr:cNvPr id="14" name="Conector: angular 13">
          <a:extLst>
            <a:ext uri="{FF2B5EF4-FFF2-40B4-BE49-F238E27FC236}">
              <a16:creationId xmlns:a16="http://schemas.microsoft.com/office/drawing/2014/main" id="{67157C41-BB2B-4CF7-B19B-064BD4E4D21F}"/>
            </a:ext>
          </a:extLst>
        </xdr:cNvPr>
        <xdr:cNvCxnSpPr>
          <a:cxnSpLocks/>
          <a:stCxn id="11" idx="2"/>
          <a:endCxn id="12" idx="1"/>
        </xdr:cNvCxnSpPr>
      </xdr:nvCxnSpPr>
      <xdr:spPr>
        <a:xfrm rot="16200000" flipH="1">
          <a:off x="3770251" y="7253216"/>
          <a:ext cx="756179" cy="333812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615949</xdr:colOff>
      <xdr:row>36</xdr:row>
      <xdr:rowOff>94457</xdr:rowOff>
    </xdr:from>
    <xdr:to>
      <xdr:col>4</xdr:col>
      <xdr:colOff>44449</xdr:colOff>
      <xdr:row>38</xdr:row>
      <xdr:rowOff>38894</xdr:rowOff>
    </xdr:to>
    <xdr:sp macro="" textlink="">
      <xdr:nvSpPr>
        <xdr:cNvPr id="17" name="Rectángulo 16">
          <a:extLst>
            <a:ext uri="{FF2B5EF4-FFF2-40B4-BE49-F238E27FC236}">
              <a16:creationId xmlns:a16="http://schemas.microsoft.com/office/drawing/2014/main" id="{ABB2CD62-450C-42F4-9948-74E0FB689F2E}"/>
            </a:ext>
          </a:extLst>
        </xdr:cNvPr>
        <xdr:cNvSpPr/>
      </xdr:nvSpPr>
      <xdr:spPr>
        <a:xfrm>
          <a:off x="4271168" y="7047707"/>
          <a:ext cx="1095375" cy="32543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3</xdr:col>
      <xdr:colOff>0</xdr:colOff>
      <xdr:row>45</xdr:row>
      <xdr:rowOff>0</xdr:rowOff>
    </xdr:from>
    <xdr:to>
      <xdr:col>3</xdr:col>
      <xdr:colOff>1095375</xdr:colOff>
      <xdr:row>46</xdr:row>
      <xdr:rowOff>134937</xdr:rowOff>
    </xdr:to>
    <xdr:sp macro="" textlink="">
      <xdr:nvSpPr>
        <xdr:cNvPr id="20" name="Rectángulo 19">
          <a:extLst>
            <a:ext uri="{FF2B5EF4-FFF2-40B4-BE49-F238E27FC236}">
              <a16:creationId xmlns:a16="http://schemas.microsoft.com/office/drawing/2014/main" id="{72B38679-24A1-40CC-851D-76698C4FAFE4}"/>
            </a:ext>
          </a:extLst>
        </xdr:cNvPr>
        <xdr:cNvSpPr/>
      </xdr:nvSpPr>
      <xdr:spPr>
        <a:xfrm>
          <a:off x="3655219" y="8667750"/>
          <a:ext cx="1095375" cy="32543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 </a:t>
          </a:r>
        </a:p>
      </xdr:txBody>
    </xdr:sp>
    <xdr:clientData/>
  </xdr:twoCellAnchor>
  <xdr:twoCellAnchor>
    <xdr:from>
      <xdr:col>2</xdr:col>
      <xdr:colOff>490934</xdr:colOff>
      <xdr:row>32</xdr:row>
      <xdr:rowOff>134409</xdr:rowOff>
    </xdr:from>
    <xdr:to>
      <xdr:col>2</xdr:col>
      <xdr:colOff>504960</xdr:colOff>
      <xdr:row>34</xdr:row>
      <xdr:rowOff>56356</xdr:rowOff>
    </xdr:to>
    <xdr:cxnSp macro="">
      <xdr:nvCxnSpPr>
        <xdr:cNvPr id="26" name="Conector recto de flecha 25">
          <a:extLst>
            <a:ext uri="{FF2B5EF4-FFF2-40B4-BE49-F238E27FC236}">
              <a16:creationId xmlns:a16="http://schemas.microsoft.com/office/drawing/2014/main" id="{75E1EED1-C46F-31C9-984D-6870462514F9}"/>
            </a:ext>
          </a:extLst>
        </xdr:cNvPr>
        <xdr:cNvCxnSpPr>
          <a:stCxn id="5" idx="2"/>
          <a:endCxn id="11" idx="0"/>
        </xdr:cNvCxnSpPr>
      </xdr:nvCxnSpPr>
      <xdr:spPr>
        <a:xfrm flipH="1">
          <a:off x="2479278" y="6325659"/>
          <a:ext cx="14026" cy="30294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504957</xdr:colOff>
      <xdr:row>21</xdr:row>
      <xdr:rowOff>163511</xdr:rowOff>
    </xdr:from>
    <xdr:to>
      <xdr:col>2</xdr:col>
      <xdr:colOff>504960</xdr:colOff>
      <xdr:row>22</xdr:row>
      <xdr:rowOff>171450</xdr:rowOff>
    </xdr:to>
    <xdr:cxnSp macro="">
      <xdr:nvCxnSpPr>
        <xdr:cNvPr id="28" name="Conector recto de flecha 27">
          <a:extLst>
            <a:ext uri="{FF2B5EF4-FFF2-40B4-BE49-F238E27FC236}">
              <a16:creationId xmlns:a16="http://schemas.microsoft.com/office/drawing/2014/main" id="{06413834-43E4-6C37-B5A2-685DEAF58AD9}"/>
            </a:ext>
          </a:extLst>
        </xdr:cNvPr>
        <xdr:cNvCxnSpPr>
          <a:stCxn id="4" idx="2"/>
          <a:endCxn id="5" idx="0"/>
        </xdr:cNvCxnSpPr>
      </xdr:nvCxnSpPr>
      <xdr:spPr>
        <a:xfrm>
          <a:off x="2493301" y="4211636"/>
          <a:ext cx="3" cy="19843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896408</xdr:colOff>
      <xdr:row>2</xdr:row>
      <xdr:rowOff>50800</xdr:rowOff>
    </xdr:from>
    <xdr:to>
      <xdr:col>9</xdr:col>
      <xdr:colOff>3111500</xdr:colOff>
      <xdr:row>12</xdr:row>
      <xdr:rowOff>161906</xdr:rowOff>
    </xdr:to>
    <xdr:pic>
      <xdr:nvPicPr>
        <xdr:cNvPr id="2" name="Imagen 1" descr="Vista previa de imagen">
          <a:extLst>
            <a:ext uri="{FF2B5EF4-FFF2-40B4-BE49-F238E27FC236}">
              <a16:creationId xmlns:a16="http://schemas.microsoft.com/office/drawing/2014/main" id="{0761F7D9-1224-49D5-9839-DE4371B0BA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17283" y="421217"/>
          <a:ext cx="2215092" cy="1963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207433</xdr:colOff>
      <xdr:row>19</xdr:row>
      <xdr:rowOff>26458</xdr:rowOff>
    </xdr:from>
    <xdr:to>
      <xdr:col>4</xdr:col>
      <xdr:colOff>903815</xdr:colOff>
      <xdr:row>21</xdr:row>
      <xdr:rowOff>169332</xdr:rowOff>
    </xdr:to>
    <xdr:sp macro="" textlink="">
      <xdr:nvSpPr>
        <xdr:cNvPr id="4" name="Rectángulo: esquinas redondeadas 3">
          <a:extLst>
            <a:ext uri="{FF2B5EF4-FFF2-40B4-BE49-F238E27FC236}">
              <a16:creationId xmlns:a16="http://schemas.microsoft.com/office/drawing/2014/main" id="{D7D87BB8-939A-4F37-8BB2-8219A884BF71}"/>
            </a:ext>
          </a:extLst>
        </xdr:cNvPr>
        <xdr:cNvSpPr/>
      </xdr:nvSpPr>
      <xdr:spPr>
        <a:xfrm>
          <a:off x="2201333" y="3690408"/>
          <a:ext cx="3541182"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controladores intermitentes</a:t>
          </a:r>
        </a:p>
      </xdr:txBody>
    </xdr:sp>
    <xdr:clientData/>
  </xdr:twoCellAnchor>
  <xdr:twoCellAnchor>
    <xdr:from>
      <xdr:col>2</xdr:col>
      <xdr:colOff>253999</xdr:colOff>
      <xdr:row>24</xdr:row>
      <xdr:rowOff>25400</xdr:rowOff>
    </xdr:from>
    <xdr:to>
      <xdr:col>4</xdr:col>
      <xdr:colOff>837140</xdr:colOff>
      <xdr:row>32</xdr:row>
      <xdr:rowOff>186267</xdr:rowOff>
    </xdr:to>
    <xdr:sp macro="" textlink="">
      <xdr:nvSpPr>
        <xdr:cNvPr id="5" name="Rombo 4">
          <a:extLst>
            <a:ext uri="{FF2B5EF4-FFF2-40B4-BE49-F238E27FC236}">
              <a16:creationId xmlns:a16="http://schemas.microsoft.com/office/drawing/2014/main" id="{3C7D3EE5-7CA1-4B0D-BECB-0EF79D38CEC6}"/>
            </a:ext>
          </a:extLst>
        </xdr:cNvPr>
        <xdr:cNvSpPr/>
      </xdr:nvSpPr>
      <xdr:spPr>
        <a:xfrm>
          <a:off x="2247899" y="4641850"/>
          <a:ext cx="3427941" cy="1729317"/>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controladores intermitentes?</a:t>
          </a:r>
          <a:endParaRPr lang="en-US" sz="1100">
            <a:solidFill>
              <a:sysClr val="windowText" lastClr="000000"/>
            </a:solidFill>
          </a:endParaRPr>
        </a:p>
      </xdr:txBody>
    </xdr:sp>
    <xdr:clientData/>
  </xdr:twoCellAnchor>
  <xdr:twoCellAnchor>
    <xdr:from>
      <xdr:col>5</xdr:col>
      <xdr:colOff>1445380</xdr:colOff>
      <xdr:row>26</xdr:row>
      <xdr:rowOff>123673</xdr:rowOff>
    </xdr:from>
    <xdr:to>
      <xdr:col>7</xdr:col>
      <xdr:colOff>1342570</xdr:colOff>
      <xdr:row>30</xdr:row>
      <xdr:rowOff>74386</xdr:rowOff>
    </xdr:to>
    <xdr:sp macro="" textlink="">
      <xdr:nvSpPr>
        <xdr:cNvPr id="6" name="Rectángulo 5">
          <a:extLst>
            <a:ext uri="{FF2B5EF4-FFF2-40B4-BE49-F238E27FC236}">
              <a16:creationId xmlns:a16="http://schemas.microsoft.com/office/drawing/2014/main" id="{31E39A1C-F5C9-4AE2-B6EE-7AFCEF231E47}"/>
            </a:ext>
          </a:extLst>
        </xdr:cNvPr>
        <xdr:cNvSpPr/>
      </xdr:nvSpPr>
      <xdr:spPr>
        <a:xfrm>
          <a:off x="7736416" y="5008637"/>
          <a:ext cx="2577797" cy="744463"/>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5</xdr:col>
      <xdr:colOff>1415143</xdr:colOff>
      <xdr:row>38</xdr:row>
      <xdr:rowOff>4382</xdr:rowOff>
    </xdr:from>
    <xdr:to>
      <xdr:col>7</xdr:col>
      <xdr:colOff>1387928</xdr:colOff>
      <xdr:row>41</xdr:row>
      <xdr:rowOff>81641</xdr:rowOff>
    </xdr:to>
    <xdr:sp macro="" textlink="">
      <xdr:nvSpPr>
        <xdr:cNvPr id="7" name="Rectángulo 6">
          <a:extLst>
            <a:ext uri="{FF2B5EF4-FFF2-40B4-BE49-F238E27FC236}">
              <a16:creationId xmlns:a16="http://schemas.microsoft.com/office/drawing/2014/main" id="{908F1A16-1A17-463C-8AF6-57123F53E193}"/>
            </a:ext>
          </a:extLst>
        </xdr:cNvPr>
        <xdr:cNvSpPr/>
      </xdr:nvSpPr>
      <xdr:spPr>
        <a:xfrm>
          <a:off x="7706179" y="7297811"/>
          <a:ext cx="2653392" cy="63515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condiciones de proceso y geometría del sistema</a:t>
          </a:r>
        </a:p>
      </xdr:txBody>
    </xdr:sp>
    <xdr:clientData/>
  </xdr:twoCellAnchor>
  <xdr:twoCellAnchor>
    <xdr:from>
      <xdr:col>3</xdr:col>
      <xdr:colOff>545570</xdr:colOff>
      <xdr:row>21</xdr:row>
      <xdr:rowOff>169332</xdr:rowOff>
    </xdr:from>
    <xdr:to>
      <xdr:col>3</xdr:col>
      <xdr:colOff>555624</xdr:colOff>
      <xdr:row>24</xdr:row>
      <xdr:rowOff>25400</xdr:rowOff>
    </xdr:to>
    <xdr:cxnSp macro="">
      <xdr:nvCxnSpPr>
        <xdr:cNvPr id="8" name="Conector recto de flecha 7">
          <a:extLst>
            <a:ext uri="{FF2B5EF4-FFF2-40B4-BE49-F238E27FC236}">
              <a16:creationId xmlns:a16="http://schemas.microsoft.com/office/drawing/2014/main" id="{0419AE83-BBF3-48C5-9197-EAB57BAB3355}"/>
            </a:ext>
          </a:extLst>
        </xdr:cNvPr>
        <xdr:cNvCxnSpPr>
          <a:stCxn id="4" idx="2"/>
          <a:endCxn id="5" idx="0"/>
        </xdr:cNvCxnSpPr>
      </xdr:nvCxnSpPr>
      <xdr:spPr>
        <a:xfrm flipH="1">
          <a:off x="3961870" y="4214282"/>
          <a:ext cx="10054" cy="42756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837140</xdr:colOff>
      <xdr:row>28</xdr:row>
      <xdr:rowOff>74083</xdr:rowOff>
    </xdr:from>
    <xdr:to>
      <xdr:col>5</xdr:col>
      <xdr:colOff>1445380</xdr:colOff>
      <xdr:row>28</xdr:row>
      <xdr:rowOff>80887</xdr:rowOff>
    </xdr:to>
    <xdr:cxnSp macro="">
      <xdr:nvCxnSpPr>
        <xdr:cNvPr id="9" name="Conector recto de flecha 8">
          <a:extLst>
            <a:ext uri="{FF2B5EF4-FFF2-40B4-BE49-F238E27FC236}">
              <a16:creationId xmlns:a16="http://schemas.microsoft.com/office/drawing/2014/main" id="{D0EB6A0B-2494-492B-8392-41260ECBCFB7}"/>
            </a:ext>
          </a:extLst>
        </xdr:cNvPr>
        <xdr:cNvCxnSpPr>
          <a:stCxn id="5" idx="3"/>
          <a:endCxn id="6" idx="1"/>
        </xdr:cNvCxnSpPr>
      </xdr:nvCxnSpPr>
      <xdr:spPr>
        <a:xfrm flipV="1">
          <a:off x="5681283" y="5380869"/>
          <a:ext cx="2055133" cy="680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1155700</xdr:colOff>
      <xdr:row>25</xdr:row>
      <xdr:rowOff>124883</xdr:rowOff>
    </xdr:from>
    <xdr:to>
      <xdr:col>5</xdr:col>
      <xdr:colOff>596900</xdr:colOff>
      <xdr:row>26</xdr:row>
      <xdr:rowOff>120650</xdr:rowOff>
    </xdr:to>
    <xdr:sp macro="" textlink="">
      <xdr:nvSpPr>
        <xdr:cNvPr id="10" name="Rectángulo 9">
          <a:extLst>
            <a:ext uri="{FF2B5EF4-FFF2-40B4-BE49-F238E27FC236}">
              <a16:creationId xmlns:a16="http://schemas.microsoft.com/office/drawing/2014/main" id="{F04A25D2-9E0A-41CD-9404-9A8BB2418EAF}"/>
            </a:ext>
          </a:extLst>
        </xdr:cNvPr>
        <xdr:cNvSpPr/>
      </xdr:nvSpPr>
      <xdr:spPr>
        <a:xfrm>
          <a:off x="5994400" y="4931833"/>
          <a:ext cx="895350" cy="18626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2</xdr:col>
      <xdr:colOff>241300</xdr:colOff>
      <xdr:row>35</xdr:row>
      <xdr:rowOff>31750</xdr:rowOff>
    </xdr:from>
    <xdr:to>
      <xdr:col>4</xdr:col>
      <xdr:colOff>827614</xdr:colOff>
      <xdr:row>45</xdr:row>
      <xdr:rowOff>15876</xdr:rowOff>
    </xdr:to>
    <xdr:sp macro="" textlink="">
      <xdr:nvSpPr>
        <xdr:cNvPr id="11" name="Rombo 10">
          <a:extLst>
            <a:ext uri="{FF2B5EF4-FFF2-40B4-BE49-F238E27FC236}">
              <a16:creationId xmlns:a16="http://schemas.microsoft.com/office/drawing/2014/main" id="{9515666A-82DA-48CE-B347-3869D2666890}"/>
            </a:ext>
          </a:extLst>
        </xdr:cNvPr>
        <xdr:cNvSpPr/>
      </xdr:nvSpPr>
      <xdr:spPr>
        <a:xfrm>
          <a:off x="2235200" y="6788150"/>
          <a:ext cx="3431114" cy="2016126"/>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5</xdr:col>
      <xdr:colOff>1418166</xdr:colOff>
      <xdr:row>46</xdr:row>
      <xdr:rowOff>59267</xdr:rowOff>
    </xdr:from>
    <xdr:to>
      <xdr:col>7</xdr:col>
      <xdr:colOff>1328964</xdr:colOff>
      <xdr:row>48</xdr:row>
      <xdr:rowOff>125942</xdr:rowOff>
    </xdr:to>
    <xdr:sp macro="" textlink="">
      <xdr:nvSpPr>
        <xdr:cNvPr id="12" name="Rectángulo 11">
          <a:extLst>
            <a:ext uri="{FF2B5EF4-FFF2-40B4-BE49-F238E27FC236}">
              <a16:creationId xmlns:a16="http://schemas.microsoft.com/office/drawing/2014/main" id="{FF2A7407-24E3-4554-A73A-F7D8A139B8F2}"/>
            </a:ext>
          </a:extLst>
        </xdr:cNvPr>
        <xdr:cNvSpPr/>
      </xdr:nvSpPr>
      <xdr:spPr>
        <a:xfrm>
          <a:off x="7709202" y="8840410"/>
          <a:ext cx="2591405" cy="438603"/>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4</xdr:col>
      <xdr:colOff>827614</xdr:colOff>
      <xdr:row>39</xdr:row>
      <xdr:rowOff>135994</xdr:rowOff>
    </xdr:from>
    <xdr:to>
      <xdr:col>5</xdr:col>
      <xdr:colOff>1415143</xdr:colOff>
      <xdr:row>39</xdr:row>
      <xdr:rowOff>146278</xdr:rowOff>
    </xdr:to>
    <xdr:cxnSp macro="">
      <xdr:nvCxnSpPr>
        <xdr:cNvPr id="13" name="Conector recto de flecha 12">
          <a:extLst>
            <a:ext uri="{FF2B5EF4-FFF2-40B4-BE49-F238E27FC236}">
              <a16:creationId xmlns:a16="http://schemas.microsoft.com/office/drawing/2014/main" id="{6D7395FE-3FA7-44CA-A94F-EEDADFBA1EC3}"/>
            </a:ext>
          </a:extLst>
        </xdr:cNvPr>
        <xdr:cNvCxnSpPr>
          <a:stCxn id="11" idx="3"/>
          <a:endCxn id="7" idx="1"/>
        </xdr:cNvCxnSpPr>
      </xdr:nvCxnSpPr>
      <xdr:spPr>
        <a:xfrm flipV="1">
          <a:off x="5671757" y="7615387"/>
          <a:ext cx="2034422" cy="102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534458</xdr:colOff>
      <xdr:row>45</xdr:row>
      <xdr:rowOff>15875</xdr:rowOff>
    </xdr:from>
    <xdr:to>
      <xdr:col>5</xdr:col>
      <xdr:colOff>1418167</xdr:colOff>
      <xdr:row>47</xdr:row>
      <xdr:rowOff>92604</xdr:rowOff>
    </xdr:to>
    <xdr:cxnSp macro="">
      <xdr:nvCxnSpPr>
        <xdr:cNvPr id="14" name="Conector: angular 13">
          <a:extLst>
            <a:ext uri="{FF2B5EF4-FFF2-40B4-BE49-F238E27FC236}">
              <a16:creationId xmlns:a16="http://schemas.microsoft.com/office/drawing/2014/main" id="{C785AFB7-7893-4C21-B4E0-1A0D0232EE9B}"/>
            </a:ext>
          </a:extLst>
        </xdr:cNvPr>
        <xdr:cNvCxnSpPr>
          <a:cxnSpLocks/>
          <a:stCxn id="11" idx="2"/>
          <a:endCxn id="12" idx="1"/>
        </xdr:cNvCxnSpPr>
      </xdr:nvCxnSpPr>
      <xdr:spPr>
        <a:xfrm rot="16200000" flipH="1">
          <a:off x="5607466" y="6957975"/>
          <a:ext cx="448657" cy="3754816"/>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534457</xdr:colOff>
      <xdr:row>32</xdr:row>
      <xdr:rowOff>186267</xdr:rowOff>
    </xdr:from>
    <xdr:to>
      <xdr:col>3</xdr:col>
      <xdr:colOff>545570</xdr:colOff>
      <xdr:row>35</xdr:row>
      <xdr:rowOff>31750</xdr:rowOff>
    </xdr:to>
    <xdr:cxnSp macro="">
      <xdr:nvCxnSpPr>
        <xdr:cNvPr id="15" name="Conector recto de flecha 14">
          <a:extLst>
            <a:ext uri="{FF2B5EF4-FFF2-40B4-BE49-F238E27FC236}">
              <a16:creationId xmlns:a16="http://schemas.microsoft.com/office/drawing/2014/main" id="{F5F093CC-B1D7-4803-BF26-38143A87EF2F}"/>
            </a:ext>
          </a:extLst>
        </xdr:cNvPr>
        <xdr:cNvCxnSpPr>
          <a:stCxn id="5" idx="2"/>
          <a:endCxn id="11" idx="0"/>
        </xdr:cNvCxnSpPr>
      </xdr:nvCxnSpPr>
      <xdr:spPr>
        <a:xfrm flipH="1">
          <a:off x="3950757" y="6371167"/>
          <a:ext cx="11113" cy="4169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584200</xdr:colOff>
      <xdr:row>33</xdr:row>
      <xdr:rowOff>104322</xdr:rowOff>
    </xdr:from>
    <xdr:to>
      <xdr:col>3</xdr:col>
      <xdr:colOff>952500</xdr:colOff>
      <xdr:row>34</xdr:row>
      <xdr:rowOff>122465</xdr:rowOff>
    </xdr:to>
    <xdr:sp macro="" textlink="">
      <xdr:nvSpPr>
        <xdr:cNvPr id="16" name="Rectángulo 15">
          <a:extLst>
            <a:ext uri="{FF2B5EF4-FFF2-40B4-BE49-F238E27FC236}">
              <a16:creationId xmlns:a16="http://schemas.microsoft.com/office/drawing/2014/main" id="{AD55C680-15A7-4EA1-9F42-49D0DF7302A9}"/>
            </a:ext>
          </a:extLst>
        </xdr:cNvPr>
        <xdr:cNvSpPr/>
      </xdr:nvSpPr>
      <xdr:spPr>
        <a:xfrm>
          <a:off x="4004129" y="6340929"/>
          <a:ext cx="368300" cy="20410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4</xdr:col>
      <xdr:colOff>942975</xdr:colOff>
      <xdr:row>36</xdr:row>
      <xdr:rowOff>142875</xdr:rowOff>
    </xdr:from>
    <xdr:to>
      <xdr:col>5</xdr:col>
      <xdr:colOff>0</xdr:colOff>
      <xdr:row>37</xdr:row>
      <xdr:rowOff>133350</xdr:rowOff>
    </xdr:to>
    <xdr:sp macro="" textlink="">
      <xdr:nvSpPr>
        <xdr:cNvPr id="17" name="Rectángulo 16">
          <a:extLst>
            <a:ext uri="{FF2B5EF4-FFF2-40B4-BE49-F238E27FC236}">
              <a16:creationId xmlns:a16="http://schemas.microsoft.com/office/drawing/2014/main" id="{2C06CBFD-8AD8-4433-BE7A-5485B9E6537A}"/>
            </a:ext>
          </a:extLst>
        </xdr:cNvPr>
        <xdr:cNvSpPr/>
      </xdr:nvSpPr>
      <xdr:spPr>
        <a:xfrm>
          <a:off x="5419725" y="7248525"/>
          <a:ext cx="428625" cy="18097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4</xdr:col>
      <xdr:colOff>1110191</xdr:colOff>
      <xdr:row>45</xdr:row>
      <xdr:rowOff>82551</xdr:rowOff>
    </xdr:from>
    <xdr:to>
      <xdr:col>5</xdr:col>
      <xdr:colOff>52917</xdr:colOff>
      <xdr:row>46</xdr:row>
      <xdr:rowOff>158751</xdr:rowOff>
    </xdr:to>
    <xdr:sp macro="" textlink="">
      <xdr:nvSpPr>
        <xdr:cNvPr id="18" name="Rectángulo 17">
          <a:extLst>
            <a:ext uri="{FF2B5EF4-FFF2-40B4-BE49-F238E27FC236}">
              <a16:creationId xmlns:a16="http://schemas.microsoft.com/office/drawing/2014/main" id="{ED317F18-31F5-4E68-9AB3-B8986ADA4905}"/>
            </a:ext>
          </a:extLst>
        </xdr:cNvPr>
        <xdr:cNvSpPr/>
      </xdr:nvSpPr>
      <xdr:spPr>
        <a:xfrm>
          <a:off x="5936191" y="8887884"/>
          <a:ext cx="392643" cy="2667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editAs="oneCell">
    <xdr:from>
      <xdr:col>9</xdr:col>
      <xdr:colOff>2126041</xdr:colOff>
      <xdr:row>2</xdr:row>
      <xdr:rowOff>182790</xdr:rowOff>
    </xdr:from>
    <xdr:to>
      <xdr:col>10</xdr:col>
      <xdr:colOff>1266675</xdr:colOff>
      <xdr:row>12</xdr:row>
      <xdr:rowOff>120370</xdr:rowOff>
    </xdr:to>
    <xdr:pic>
      <xdr:nvPicPr>
        <xdr:cNvPr id="2" name="Imagen 1" descr="Vista previa de imagen">
          <a:extLst>
            <a:ext uri="{FF2B5EF4-FFF2-40B4-BE49-F238E27FC236}">
              <a16:creationId xmlns:a16="http://schemas.microsoft.com/office/drawing/2014/main" id="{C3E78BF5-2B2F-482C-85BD-827B03650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77458" y="553207"/>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382851</xdr:colOff>
      <xdr:row>16</xdr:row>
      <xdr:rowOff>84930</xdr:rowOff>
    </xdr:from>
    <xdr:to>
      <xdr:col>3</xdr:col>
      <xdr:colOff>717550</xdr:colOff>
      <xdr:row>19</xdr:row>
      <xdr:rowOff>37304</xdr:rowOff>
    </xdr:to>
    <xdr:sp macro="" textlink="">
      <xdr:nvSpPr>
        <xdr:cNvPr id="4" name="Rectángulo: esquinas redondeadas 3">
          <a:extLst>
            <a:ext uri="{FF2B5EF4-FFF2-40B4-BE49-F238E27FC236}">
              <a16:creationId xmlns:a16="http://schemas.microsoft.com/office/drawing/2014/main" id="{AE39CDF4-B5A5-48DB-A1D6-713206F73019}"/>
            </a:ext>
          </a:extLst>
        </xdr:cNvPr>
        <xdr:cNvSpPr/>
      </xdr:nvSpPr>
      <xdr:spPr>
        <a:xfrm>
          <a:off x="1144851" y="3228180"/>
          <a:ext cx="2096824"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de bombas neumáticas</a:t>
          </a:r>
        </a:p>
      </xdr:txBody>
    </xdr:sp>
    <xdr:clientData/>
  </xdr:twoCellAnchor>
  <xdr:twoCellAnchor>
    <xdr:from>
      <xdr:col>1</xdr:col>
      <xdr:colOff>341579</xdr:colOff>
      <xdr:row>21</xdr:row>
      <xdr:rowOff>19844</xdr:rowOff>
    </xdr:from>
    <xdr:to>
      <xdr:col>3</xdr:col>
      <xdr:colOff>773905</xdr:colOff>
      <xdr:row>31</xdr:row>
      <xdr:rowOff>23812</xdr:rowOff>
    </xdr:to>
    <xdr:sp macro="" textlink="">
      <xdr:nvSpPr>
        <xdr:cNvPr id="5" name="Rombo 4">
          <a:extLst>
            <a:ext uri="{FF2B5EF4-FFF2-40B4-BE49-F238E27FC236}">
              <a16:creationId xmlns:a16="http://schemas.microsoft.com/office/drawing/2014/main" id="{993BC9FF-9B0F-4DC7-AA62-C1D0B4B39E33}"/>
            </a:ext>
          </a:extLst>
        </xdr:cNvPr>
        <xdr:cNvSpPr/>
      </xdr:nvSpPr>
      <xdr:spPr>
        <a:xfrm>
          <a:off x="1103579" y="4115594"/>
          <a:ext cx="2194451" cy="1956593"/>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las bombas?</a:t>
          </a:r>
          <a:endParaRPr lang="en-US" sz="1100">
            <a:solidFill>
              <a:sysClr val="windowText" lastClr="000000"/>
            </a:solidFill>
          </a:endParaRPr>
        </a:p>
      </xdr:txBody>
    </xdr:sp>
    <xdr:clientData/>
  </xdr:twoCellAnchor>
  <xdr:twoCellAnchor>
    <xdr:from>
      <xdr:col>6</xdr:col>
      <xdr:colOff>117749</xdr:colOff>
      <xdr:row>24</xdr:row>
      <xdr:rowOff>151870</xdr:rowOff>
    </xdr:from>
    <xdr:to>
      <xdr:col>7</xdr:col>
      <xdr:colOff>134145</xdr:colOff>
      <xdr:row>27</xdr:row>
      <xdr:rowOff>68261</xdr:rowOff>
    </xdr:to>
    <xdr:sp macro="" textlink="">
      <xdr:nvSpPr>
        <xdr:cNvPr id="6" name="Rectángulo 5">
          <a:extLst>
            <a:ext uri="{FF2B5EF4-FFF2-40B4-BE49-F238E27FC236}">
              <a16:creationId xmlns:a16="http://schemas.microsoft.com/office/drawing/2014/main" id="{A1BD5749-E55F-43A3-B0C4-008A57181CDD}"/>
            </a:ext>
          </a:extLst>
        </xdr:cNvPr>
        <xdr:cNvSpPr/>
      </xdr:nvSpPr>
      <xdr:spPr>
        <a:xfrm>
          <a:off x="5975624" y="4819120"/>
          <a:ext cx="3028677" cy="535516"/>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6</xdr:col>
      <xdr:colOff>74621</xdr:colOff>
      <xdr:row>36</xdr:row>
      <xdr:rowOff>169596</xdr:rowOff>
    </xdr:from>
    <xdr:to>
      <xdr:col>7</xdr:col>
      <xdr:colOff>92075</xdr:colOff>
      <xdr:row>39</xdr:row>
      <xdr:rowOff>47624</xdr:rowOff>
    </xdr:to>
    <xdr:sp macro="" textlink="">
      <xdr:nvSpPr>
        <xdr:cNvPr id="7" name="Rectángulo 6">
          <a:extLst>
            <a:ext uri="{FF2B5EF4-FFF2-40B4-BE49-F238E27FC236}">
              <a16:creationId xmlns:a16="http://schemas.microsoft.com/office/drawing/2014/main" id="{4ED46CD9-015C-4CE9-9BAB-D41FF8FD74D5}"/>
            </a:ext>
          </a:extLst>
        </xdr:cNvPr>
        <xdr:cNvSpPr/>
      </xdr:nvSpPr>
      <xdr:spPr>
        <a:xfrm>
          <a:off x="5944402" y="7027596"/>
          <a:ext cx="3025767" cy="437622"/>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condiciones de proceso y geometría del sistema</a:t>
          </a:r>
        </a:p>
      </xdr:txBody>
    </xdr:sp>
    <xdr:clientData/>
  </xdr:twoCellAnchor>
  <xdr:twoCellAnchor>
    <xdr:from>
      <xdr:col>3</xdr:col>
      <xdr:colOff>773905</xdr:colOff>
      <xdr:row>25</xdr:row>
      <xdr:rowOff>181503</xdr:rowOff>
    </xdr:from>
    <xdr:to>
      <xdr:col>6</xdr:col>
      <xdr:colOff>114574</xdr:colOff>
      <xdr:row>25</xdr:row>
      <xdr:rowOff>188516</xdr:rowOff>
    </xdr:to>
    <xdr:cxnSp macro="">
      <xdr:nvCxnSpPr>
        <xdr:cNvPr id="9" name="Conector recto de flecha 8">
          <a:extLst>
            <a:ext uri="{FF2B5EF4-FFF2-40B4-BE49-F238E27FC236}">
              <a16:creationId xmlns:a16="http://schemas.microsoft.com/office/drawing/2014/main" id="{3AAA1921-D122-4165-8563-D12993D1F93D}"/>
            </a:ext>
          </a:extLst>
        </xdr:cNvPr>
        <xdr:cNvCxnSpPr>
          <a:stCxn id="5" idx="3"/>
          <a:endCxn id="6" idx="1"/>
        </xdr:cNvCxnSpPr>
      </xdr:nvCxnSpPr>
      <xdr:spPr>
        <a:xfrm flipV="1">
          <a:off x="3298030" y="5086878"/>
          <a:ext cx="2674419" cy="701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936625</xdr:colOff>
      <xdr:row>23</xdr:row>
      <xdr:rowOff>187325</xdr:rowOff>
    </xdr:from>
    <xdr:to>
      <xdr:col>5</xdr:col>
      <xdr:colOff>928687</xdr:colOff>
      <xdr:row>24</xdr:row>
      <xdr:rowOff>197644</xdr:rowOff>
    </xdr:to>
    <xdr:sp macro="" textlink="">
      <xdr:nvSpPr>
        <xdr:cNvPr id="10" name="Rectángulo 9">
          <a:extLst>
            <a:ext uri="{FF2B5EF4-FFF2-40B4-BE49-F238E27FC236}">
              <a16:creationId xmlns:a16="http://schemas.microsoft.com/office/drawing/2014/main" id="{9313A842-C9BA-4136-B104-6BF6AF6F05FE}"/>
            </a:ext>
          </a:extLst>
        </xdr:cNvPr>
        <xdr:cNvSpPr/>
      </xdr:nvSpPr>
      <xdr:spPr>
        <a:xfrm>
          <a:off x="4544219" y="4664075"/>
          <a:ext cx="1075531" cy="20081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354011</xdr:colOff>
      <xdr:row>32</xdr:row>
      <xdr:rowOff>86519</xdr:rowOff>
    </xdr:from>
    <xdr:to>
      <xdr:col>3</xdr:col>
      <xdr:colOff>761999</xdr:colOff>
      <xdr:row>44</xdr:row>
      <xdr:rowOff>7938</xdr:rowOff>
    </xdr:to>
    <xdr:sp macro="" textlink="">
      <xdr:nvSpPr>
        <xdr:cNvPr id="11" name="Rombo 10">
          <a:extLst>
            <a:ext uri="{FF2B5EF4-FFF2-40B4-BE49-F238E27FC236}">
              <a16:creationId xmlns:a16="http://schemas.microsoft.com/office/drawing/2014/main" id="{98B674F5-EB75-4E6B-9217-3601B1DB40DF}"/>
            </a:ext>
          </a:extLst>
        </xdr:cNvPr>
        <xdr:cNvSpPr/>
      </xdr:nvSpPr>
      <xdr:spPr>
        <a:xfrm>
          <a:off x="1116011" y="6198394"/>
          <a:ext cx="2170113" cy="215979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6</xdr:col>
      <xdr:colOff>65096</xdr:colOff>
      <xdr:row>44</xdr:row>
      <xdr:rowOff>21434</xdr:rowOff>
    </xdr:from>
    <xdr:to>
      <xdr:col>7</xdr:col>
      <xdr:colOff>166688</xdr:colOff>
      <xdr:row>46</xdr:row>
      <xdr:rowOff>88108</xdr:rowOff>
    </xdr:to>
    <xdr:sp macro="" textlink="">
      <xdr:nvSpPr>
        <xdr:cNvPr id="12" name="Rectángulo 11">
          <a:extLst>
            <a:ext uri="{FF2B5EF4-FFF2-40B4-BE49-F238E27FC236}">
              <a16:creationId xmlns:a16="http://schemas.microsoft.com/office/drawing/2014/main" id="{7E47FABF-8F6E-41FB-B63E-088C52C1805E}"/>
            </a:ext>
          </a:extLst>
        </xdr:cNvPr>
        <xdr:cNvSpPr/>
      </xdr:nvSpPr>
      <xdr:spPr>
        <a:xfrm>
          <a:off x="5934877" y="8371684"/>
          <a:ext cx="3109905" cy="439737"/>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3</xdr:col>
      <xdr:colOff>761999</xdr:colOff>
      <xdr:row>38</xdr:row>
      <xdr:rowOff>15344</xdr:rowOff>
    </xdr:from>
    <xdr:to>
      <xdr:col>6</xdr:col>
      <xdr:colOff>74621</xdr:colOff>
      <xdr:row>38</xdr:row>
      <xdr:rowOff>47228</xdr:rowOff>
    </xdr:to>
    <xdr:cxnSp macro="">
      <xdr:nvCxnSpPr>
        <xdr:cNvPr id="13" name="Conector recto de flecha 12">
          <a:extLst>
            <a:ext uri="{FF2B5EF4-FFF2-40B4-BE49-F238E27FC236}">
              <a16:creationId xmlns:a16="http://schemas.microsoft.com/office/drawing/2014/main" id="{7C4AF3D7-B858-4C27-AB8F-1E3800035921}"/>
            </a:ext>
          </a:extLst>
        </xdr:cNvPr>
        <xdr:cNvCxnSpPr>
          <a:stCxn id="11" idx="3"/>
          <a:endCxn id="7" idx="1"/>
        </xdr:cNvCxnSpPr>
      </xdr:nvCxnSpPr>
      <xdr:spPr>
        <a:xfrm flipV="1">
          <a:off x="3286124" y="7246407"/>
          <a:ext cx="2658278" cy="318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722046</xdr:colOff>
      <xdr:row>44</xdr:row>
      <xdr:rowOff>7938</xdr:rowOff>
    </xdr:from>
    <xdr:to>
      <xdr:col>6</xdr:col>
      <xdr:colOff>65095</xdr:colOff>
      <xdr:row>45</xdr:row>
      <xdr:rowOff>51596</xdr:rowOff>
    </xdr:to>
    <xdr:cxnSp macro="">
      <xdr:nvCxnSpPr>
        <xdr:cNvPr id="14" name="Conector: angular 13">
          <a:extLst>
            <a:ext uri="{FF2B5EF4-FFF2-40B4-BE49-F238E27FC236}">
              <a16:creationId xmlns:a16="http://schemas.microsoft.com/office/drawing/2014/main" id="{C36991C5-8197-492A-BC3B-0C71E23D80C5}"/>
            </a:ext>
          </a:extLst>
        </xdr:cNvPr>
        <xdr:cNvCxnSpPr>
          <a:cxnSpLocks/>
          <a:stCxn id="11" idx="2"/>
          <a:endCxn id="12" idx="1"/>
        </xdr:cNvCxnSpPr>
      </xdr:nvCxnSpPr>
      <xdr:spPr>
        <a:xfrm rot="16200000" flipH="1">
          <a:off x="4213492" y="6708242"/>
          <a:ext cx="234158" cy="3915049"/>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714375</xdr:colOff>
      <xdr:row>30</xdr:row>
      <xdr:rowOff>138113</xdr:rowOff>
    </xdr:from>
    <xdr:to>
      <xdr:col>2</xdr:col>
      <xdr:colOff>290512</xdr:colOff>
      <xdr:row>32</xdr:row>
      <xdr:rowOff>41805</xdr:rowOff>
    </xdr:to>
    <xdr:sp macro="" textlink="">
      <xdr:nvSpPr>
        <xdr:cNvPr id="16" name="Rectángulo 15">
          <a:extLst>
            <a:ext uri="{FF2B5EF4-FFF2-40B4-BE49-F238E27FC236}">
              <a16:creationId xmlns:a16="http://schemas.microsoft.com/office/drawing/2014/main" id="{8E5099CD-335F-4E67-BECD-B621071785D0}"/>
            </a:ext>
          </a:extLst>
        </xdr:cNvPr>
        <xdr:cNvSpPr/>
      </xdr:nvSpPr>
      <xdr:spPr>
        <a:xfrm>
          <a:off x="1476375" y="5995988"/>
          <a:ext cx="457200" cy="2846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4</xdr:col>
      <xdr:colOff>787740</xdr:colOff>
      <xdr:row>34</xdr:row>
      <xdr:rowOff>154782</xdr:rowOff>
    </xdr:from>
    <xdr:to>
      <xdr:col>5</xdr:col>
      <xdr:colOff>14287</xdr:colOff>
      <xdr:row>35</xdr:row>
      <xdr:rowOff>164760</xdr:rowOff>
    </xdr:to>
    <xdr:sp macro="" textlink="">
      <xdr:nvSpPr>
        <xdr:cNvPr id="17" name="Rectángulo 16">
          <a:extLst>
            <a:ext uri="{FF2B5EF4-FFF2-40B4-BE49-F238E27FC236}">
              <a16:creationId xmlns:a16="http://schemas.microsoft.com/office/drawing/2014/main" id="{3B598798-8F3B-422A-A3AD-8A06462D27D8}"/>
            </a:ext>
          </a:extLst>
        </xdr:cNvPr>
        <xdr:cNvSpPr/>
      </xdr:nvSpPr>
      <xdr:spPr>
        <a:xfrm>
          <a:off x="4395334" y="6774657"/>
          <a:ext cx="310016" cy="20047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4</xdr:col>
      <xdr:colOff>1022465</xdr:colOff>
      <xdr:row>42</xdr:row>
      <xdr:rowOff>114300</xdr:rowOff>
    </xdr:from>
    <xdr:to>
      <xdr:col>5</xdr:col>
      <xdr:colOff>333375</xdr:colOff>
      <xdr:row>44</xdr:row>
      <xdr:rowOff>27213</xdr:rowOff>
    </xdr:to>
    <xdr:sp macro="" textlink="">
      <xdr:nvSpPr>
        <xdr:cNvPr id="18" name="Rectángulo 17">
          <a:extLst>
            <a:ext uri="{FF2B5EF4-FFF2-40B4-BE49-F238E27FC236}">
              <a16:creationId xmlns:a16="http://schemas.microsoft.com/office/drawing/2014/main" id="{EE77F0EB-4582-4033-A700-140E4981D3C1}"/>
            </a:ext>
          </a:extLst>
        </xdr:cNvPr>
        <xdr:cNvSpPr/>
      </xdr:nvSpPr>
      <xdr:spPr>
        <a:xfrm>
          <a:off x="4630059" y="8258175"/>
          <a:ext cx="394379" cy="29391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2</xdr:col>
      <xdr:colOff>723766</xdr:colOff>
      <xdr:row>19</xdr:row>
      <xdr:rowOff>58471</xdr:rowOff>
    </xdr:from>
    <xdr:to>
      <xdr:col>2</xdr:col>
      <xdr:colOff>732895</xdr:colOff>
      <xdr:row>21</xdr:row>
      <xdr:rowOff>41011</xdr:rowOff>
    </xdr:to>
    <xdr:cxnSp macro="">
      <xdr:nvCxnSpPr>
        <xdr:cNvPr id="27" name="Conector recto de flecha 26">
          <a:extLst>
            <a:ext uri="{FF2B5EF4-FFF2-40B4-BE49-F238E27FC236}">
              <a16:creationId xmlns:a16="http://schemas.microsoft.com/office/drawing/2014/main" id="{58044624-297E-070D-219D-21BD4F3A70F9}"/>
            </a:ext>
          </a:extLst>
        </xdr:cNvPr>
        <xdr:cNvCxnSpPr/>
      </xdr:nvCxnSpPr>
      <xdr:spPr>
        <a:xfrm>
          <a:off x="2374766" y="3783804"/>
          <a:ext cx="9129" cy="3635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687917</xdr:colOff>
      <xdr:row>31</xdr:row>
      <xdr:rowOff>20637</xdr:rowOff>
    </xdr:from>
    <xdr:to>
      <xdr:col>2</xdr:col>
      <xdr:colOff>688180</xdr:colOff>
      <xdr:row>32</xdr:row>
      <xdr:rowOff>86519</xdr:rowOff>
    </xdr:to>
    <xdr:cxnSp macro="">
      <xdr:nvCxnSpPr>
        <xdr:cNvPr id="29" name="Conector recto de flecha 28">
          <a:extLst>
            <a:ext uri="{FF2B5EF4-FFF2-40B4-BE49-F238E27FC236}">
              <a16:creationId xmlns:a16="http://schemas.microsoft.com/office/drawing/2014/main" id="{B3ADCB88-D814-E621-2F2A-9D9DDA39F50C}"/>
            </a:ext>
          </a:extLst>
        </xdr:cNvPr>
        <xdr:cNvCxnSpPr/>
      </xdr:nvCxnSpPr>
      <xdr:spPr>
        <a:xfrm>
          <a:off x="2338917" y="6084887"/>
          <a:ext cx="263" cy="25638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11</xdr:col>
      <xdr:colOff>1328964</xdr:colOff>
      <xdr:row>1</xdr:row>
      <xdr:rowOff>63500</xdr:rowOff>
    </xdr:from>
    <xdr:to>
      <xdr:col>12</xdr:col>
      <xdr:colOff>96157</xdr:colOff>
      <xdr:row>10</xdr:row>
      <xdr:rowOff>179484</xdr:rowOff>
    </xdr:to>
    <xdr:pic>
      <xdr:nvPicPr>
        <xdr:cNvPr id="2" name="Imagen 1" descr="Vista previa de imagen">
          <a:extLst>
            <a:ext uri="{FF2B5EF4-FFF2-40B4-BE49-F238E27FC236}">
              <a16:creationId xmlns:a16="http://schemas.microsoft.com/office/drawing/2014/main" id="{2AE3FED8-38F3-4A83-AE52-9D18094A81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1571" y="249464"/>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783957</xdr:colOff>
      <xdr:row>16</xdr:row>
      <xdr:rowOff>129116</xdr:rowOff>
    </xdr:from>
    <xdr:to>
      <xdr:col>3</xdr:col>
      <xdr:colOff>1354246</xdr:colOff>
      <xdr:row>19</xdr:row>
      <xdr:rowOff>81490</xdr:rowOff>
    </xdr:to>
    <xdr:sp macro="" textlink="">
      <xdr:nvSpPr>
        <xdr:cNvPr id="4" name="Rectángulo: esquinas redondeadas 3">
          <a:extLst>
            <a:ext uri="{FF2B5EF4-FFF2-40B4-BE49-F238E27FC236}">
              <a16:creationId xmlns:a16="http://schemas.microsoft.com/office/drawing/2014/main" id="{3B9C9986-8E89-473B-9112-67BF03219DB7}"/>
            </a:ext>
          </a:extLst>
        </xdr:cNvPr>
        <xdr:cNvSpPr/>
      </xdr:nvSpPr>
      <xdr:spPr>
        <a:xfrm>
          <a:off x="2561957" y="3224741"/>
          <a:ext cx="1999039"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tanques</a:t>
          </a:r>
          <a:endParaRPr lang="en-US" sz="1100" baseline="0"/>
        </a:p>
        <a:p>
          <a:pPr algn="ctr"/>
          <a:endParaRPr lang="en-US" sz="1100"/>
        </a:p>
      </xdr:txBody>
    </xdr:sp>
    <xdr:clientData/>
  </xdr:twoCellAnchor>
  <xdr:twoCellAnchor>
    <xdr:from>
      <xdr:col>2</xdr:col>
      <xdr:colOff>555625</xdr:colOff>
      <xdr:row>21</xdr:row>
      <xdr:rowOff>47626</xdr:rowOff>
    </xdr:from>
    <xdr:to>
      <xdr:col>4</xdr:col>
      <xdr:colOff>143667</xdr:colOff>
      <xdr:row>32</xdr:row>
      <xdr:rowOff>133049</xdr:rowOff>
    </xdr:to>
    <xdr:sp macro="" textlink="">
      <xdr:nvSpPr>
        <xdr:cNvPr id="5" name="Rombo 4">
          <a:extLst>
            <a:ext uri="{FF2B5EF4-FFF2-40B4-BE49-F238E27FC236}">
              <a16:creationId xmlns:a16="http://schemas.microsoft.com/office/drawing/2014/main" id="{BE2B0629-80FD-4A97-97E8-DF00C70FE199}"/>
            </a:ext>
          </a:extLst>
        </xdr:cNvPr>
        <xdr:cNvSpPr/>
      </xdr:nvSpPr>
      <xdr:spPr>
        <a:xfrm>
          <a:off x="2333625" y="4095751"/>
          <a:ext cx="2445542" cy="2228548"/>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tanques de almacenamiento?</a:t>
          </a:r>
          <a:endParaRPr lang="en-US" sz="1100">
            <a:solidFill>
              <a:sysClr val="windowText" lastClr="000000"/>
            </a:solidFill>
          </a:endParaRPr>
        </a:p>
      </xdr:txBody>
    </xdr:sp>
    <xdr:clientData/>
  </xdr:twoCellAnchor>
  <xdr:twoCellAnchor>
    <xdr:from>
      <xdr:col>5</xdr:col>
      <xdr:colOff>925508</xdr:colOff>
      <xdr:row>25</xdr:row>
      <xdr:rowOff>134067</xdr:rowOff>
    </xdr:from>
    <xdr:to>
      <xdr:col>7</xdr:col>
      <xdr:colOff>1457850</xdr:colOff>
      <xdr:row>27</xdr:row>
      <xdr:rowOff>182034</xdr:rowOff>
    </xdr:to>
    <xdr:sp macro="" textlink="">
      <xdr:nvSpPr>
        <xdr:cNvPr id="6" name="Rectángulo 5">
          <a:extLst>
            <a:ext uri="{FF2B5EF4-FFF2-40B4-BE49-F238E27FC236}">
              <a16:creationId xmlns:a16="http://schemas.microsoft.com/office/drawing/2014/main" id="{809FD81E-6EF1-4096-BEFD-E794682F7F85}"/>
            </a:ext>
          </a:extLst>
        </xdr:cNvPr>
        <xdr:cNvSpPr/>
      </xdr:nvSpPr>
      <xdr:spPr>
        <a:xfrm>
          <a:off x="6989758" y="4991817"/>
          <a:ext cx="3691467" cy="42896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5</xdr:col>
      <xdr:colOff>946146</xdr:colOff>
      <xdr:row>34</xdr:row>
      <xdr:rowOff>152135</xdr:rowOff>
    </xdr:from>
    <xdr:to>
      <xdr:col>7</xdr:col>
      <xdr:colOff>1525054</xdr:colOff>
      <xdr:row>37</xdr:row>
      <xdr:rowOff>105834</xdr:rowOff>
    </xdr:to>
    <xdr:sp macro="" textlink="">
      <xdr:nvSpPr>
        <xdr:cNvPr id="7" name="Rectángulo 6">
          <a:extLst>
            <a:ext uri="{FF2B5EF4-FFF2-40B4-BE49-F238E27FC236}">
              <a16:creationId xmlns:a16="http://schemas.microsoft.com/office/drawing/2014/main" id="{B7DB6EF4-1A2D-4979-BC19-D61147BD6FB9}"/>
            </a:ext>
          </a:extLst>
        </xdr:cNvPr>
        <xdr:cNvSpPr/>
      </xdr:nvSpPr>
      <xdr:spPr>
        <a:xfrm>
          <a:off x="7015688" y="6544468"/>
          <a:ext cx="3743324" cy="50932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la ecuación de Vasquez-Beggs</a:t>
          </a:r>
          <a:endParaRPr lang="en-US" sz="1100">
            <a:solidFill>
              <a:sysClr val="windowText" lastClr="000000"/>
            </a:solidFill>
          </a:endParaRPr>
        </a:p>
      </xdr:txBody>
    </xdr:sp>
    <xdr:clientData/>
  </xdr:twoCellAnchor>
  <xdr:twoCellAnchor>
    <xdr:from>
      <xdr:col>3</xdr:col>
      <xdr:colOff>348059</xdr:colOff>
      <xdr:row>19</xdr:row>
      <xdr:rowOff>84665</xdr:rowOff>
    </xdr:from>
    <xdr:to>
      <xdr:col>3</xdr:col>
      <xdr:colOff>351552</xdr:colOff>
      <xdr:row>21</xdr:row>
      <xdr:rowOff>47626</xdr:rowOff>
    </xdr:to>
    <xdr:cxnSp macro="">
      <xdr:nvCxnSpPr>
        <xdr:cNvPr id="8" name="Conector recto de flecha 7">
          <a:extLst>
            <a:ext uri="{FF2B5EF4-FFF2-40B4-BE49-F238E27FC236}">
              <a16:creationId xmlns:a16="http://schemas.microsoft.com/office/drawing/2014/main" id="{F8B5AB6D-C854-4CA1-90AC-8C55B059BA38}"/>
            </a:ext>
          </a:extLst>
        </xdr:cNvPr>
        <xdr:cNvCxnSpPr>
          <a:stCxn id="4" idx="2"/>
          <a:endCxn id="5" idx="0"/>
        </xdr:cNvCxnSpPr>
      </xdr:nvCxnSpPr>
      <xdr:spPr>
        <a:xfrm flipH="1">
          <a:off x="3554809" y="3751790"/>
          <a:ext cx="3493" cy="34396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143667</xdr:colOff>
      <xdr:row>26</xdr:row>
      <xdr:rowOff>158051</xdr:rowOff>
    </xdr:from>
    <xdr:to>
      <xdr:col>5</xdr:col>
      <xdr:colOff>925508</xdr:colOff>
      <xdr:row>26</xdr:row>
      <xdr:rowOff>161775</xdr:rowOff>
    </xdr:to>
    <xdr:cxnSp macro="">
      <xdr:nvCxnSpPr>
        <xdr:cNvPr id="9" name="Conector recto de flecha 8">
          <a:extLst>
            <a:ext uri="{FF2B5EF4-FFF2-40B4-BE49-F238E27FC236}">
              <a16:creationId xmlns:a16="http://schemas.microsoft.com/office/drawing/2014/main" id="{4666A24A-C94D-4DB5-86E2-6B552A9A9135}"/>
            </a:ext>
          </a:extLst>
        </xdr:cNvPr>
        <xdr:cNvCxnSpPr>
          <a:stCxn id="5" idx="3"/>
          <a:endCxn id="6" idx="1"/>
        </xdr:cNvCxnSpPr>
      </xdr:nvCxnSpPr>
      <xdr:spPr>
        <a:xfrm flipV="1">
          <a:off x="4779167" y="5206301"/>
          <a:ext cx="2210591" cy="37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349645</xdr:colOff>
      <xdr:row>32</xdr:row>
      <xdr:rowOff>133049</xdr:rowOff>
    </xdr:from>
    <xdr:to>
      <xdr:col>5</xdr:col>
      <xdr:colOff>942970</xdr:colOff>
      <xdr:row>36</xdr:row>
      <xdr:rowOff>33735</xdr:rowOff>
    </xdr:to>
    <xdr:cxnSp macro="">
      <xdr:nvCxnSpPr>
        <xdr:cNvPr id="10" name="Conector: angular 9">
          <a:extLst>
            <a:ext uri="{FF2B5EF4-FFF2-40B4-BE49-F238E27FC236}">
              <a16:creationId xmlns:a16="http://schemas.microsoft.com/office/drawing/2014/main" id="{0AB7EAE5-5D77-4433-926E-C39E7E07DD3B}"/>
            </a:ext>
          </a:extLst>
        </xdr:cNvPr>
        <xdr:cNvCxnSpPr>
          <a:stCxn id="5" idx="2"/>
          <a:endCxn id="7" idx="1"/>
        </xdr:cNvCxnSpPr>
      </xdr:nvCxnSpPr>
      <xdr:spPr>
        <a:xfrm rot="16200000" flipH="1">
          <a:off x="4950465" y="4930229"/>
          <a:ext cx="662686" cy="345082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365915</xdr:colOff>
      <xdr:row>25</xdr:row>
      <xdr:rowOff>172508</xdr:rowOff>
    </xdr:from>
    <xdr:to>
      <xdr:col>4</xdr:col>
      <xdr:colOff>689765</xdr:colOff>
      <xdr:row>26</xdr:row>
      <xdr:rowOff>152401</xdr:rowOff>
    </xdr:to>
    <xdr:sp macro="" textlink="">
      <xdr:nvSpPr>
        <xdr:cNvPr id="11" name="Rectángulo 10">
          <a:extLst>
            <a:ext uri="{FF2B5EF4-FFF2-40B4-BE49-F238E27FC236}">
              <a16:creationId xmlns:a16="http://schemas.microsoft.com/office/drawing/2014/main" id="{4B2431E9-1D1B-45FB-9252-E575C9807104}"/>
            </a:ext>
          </a:extLst>
        </xdr:cNvPr>
        <xdr:cNvSpPr/>
      </xdr:nvSpPr>
      <xdr:spPr>
        <a:xfrm>
          <a:off x="5009353" y="50302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4</xdr:col>
      <xdr:colOff>499265</xdr:colOff>
      <xdr:row>34</xdr:row>
      <xdr:rowOff>141817</xdr:rowOff>
    </xdr:from>
    <xdr:to>
      <xdr:col>4</xdr:col>
      <xdr:colOff>842165</xdr:colOff>
      <xdr:row>35</xdr:row>
      <xdr:rowOff>124885</xdr:rowOff>
    </xdr:to>
    <xdr:sp macro="" textlink="">
      <xdr:nvSpPr>
        <xdr:cNvPr id="12" name="Rectángulo 11">
          <a:extLst>
            <a:ext uri="{FF2B5EF4-FFF2-40B4-BE49-F238E27FC236}">
              <a16:creationId xmlns:a16="http://schemas.microsoft.com/office/drawing/2014/main" id="{0B99474D-17DF-4679-8D1B-19590FF359B6}"/>
            </a:ext>
          </a:extLst>
        </xdr:cNvPr>
        <xdr:cNvSpPr/>
      </xdr:nvSpPr>
      <xdr:spPr>
        <a:xfrm>
          <a:off x="5142703" y="6714067"/>
          <a:ext cx="34290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editAs="oneCell">
    <xdr:from>
      <xdr:col>16</xdr:col>
      <xdr:colOff>499269</xdr:colOff>
      <xdr:row>1</xdr:row>
      <xdr:rowOff>143669</xdr:rowOff>
    </xdr:from>
    <xdr:to>
      <xdr:col>18</xdr:col>
      <xdr:colOff>692944</xdr:colOff>
      <xdr:row>11</xdr:row>
      <xdr:rowOff>68019</xdr:rowOff>
    </xdr:to>
    <xdr:pic>
      <xdr:nvPicPr>
        <xdr:cNvPr id="2" name="Imagen 1" descr="Vista previa de imagen">
          <a:extLst>
            <a:ext uri="{FF2B5EF4-FFF2-40B4-BE49-F238E27FC236}">
              <a16:creationId xmlns:a16="http://schemas.microsoft.com/office/drawing/2014/main" id="{10CFBC8B-6B03-4BB2-9030-7B2BB2D6B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21019" y="330200"/>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744006</xdr:colOff>
      <xdr:row>16</xdr:row>
      <xdr:rowOff>8013</xdr:rowOff>
    </xdr:from>
    <xdr:to>
      <xdr:col>2</xdr:col>
      <xdr:colOff>1010706</xdr:colOff>
      <xdr:row>18</xdr:row>
      <xdr:rowOff>150887</xdr:rowOff>
    </xdr:to>
    <xdr:sp macro="" textlink="">
      <xdr:nvSpPr>
        <xdr:cNvPr id="4" name="Rectángulo: esquinas redondeadas 3">
          <a:extLst>
            <a:ext uri="{FF2B5EF4-FFF2-40B4-BE49-F238E27FC236}">
              <a16:creationId xmlns:a16="http://schemas.microsoft.com/office/drawing/2014/main" id="{491D15C9-2EA6-43C1-8EB2-F565DE092F9D}"/>
            </a:ext>
          </a:extLst>
        </xdr:cNvPr>
        <xdr:cNvSpPr/>
      </xdr:nvSpPr>
      <xdr:spPr>
        <a:xfrm>
          <a:off x="1506006" y="3114221"/>
          <a:ext cx="1811867" cy="513291"/>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compresores reciprocantes</a:t>
          </a:r>
          <a:endParaRPr lang="en-US" sz="1100" baseline="0"/>
        </a:p>
        <a:p>
          <a:pPr algn="ctr"/>
          <a:endParaRPr lang="en-US" sz="1100"/>
        </a:p>
      </xdr:txBody>
    </xdr:sp>
    <xdr:clientData/>
  </xdr:twoCellAnchor>
  <xdr:twoCellAnchor>
    <xdr:from>
      <xdr:col>1</xdr:col>
      <xdr:colOff>323550</xdr:colOff>
      <xdr:row>21</xdr:row>
      <xdr:rowOff>27214</xdr:rowOff>
    </xdr:from>
    <xdr:to>
      <xdr:col>2</xdr:col>
      <xdr:colOff>1442357</xdr:colOff>
      <xdr:row>32</xdr:row>
      <xdr:rowOff>105834</xdr:rowOff>
    </xdr:to>
    <xdr:sp macro="" textlink="">
      <xdr:nvSpPr>
        <xdr:cNvPr id="5" name="Rombo 4">
          <a:extLst>
            <a:ext uri="{FF2B5EF4-FFF2-40B4-BE49-F238E27FC236}">
              <a16:creationId xmlns:a16="http://schemas.microsoft.com/office/drawing/2014/main" id="{B0090A0B-7724-4D30-9315-86C55F5232FF}"/>
            </a:ext>
          </a:extLst>
        </xdr:cNvPr>
        <xdr:cNvSpPr/>
      </xdr:nvSpPr>
      <xdr:spPr>
        <a:xfrm>
          <a:off x="1085550" y="4191000"/>
          <a:ext cx="2656414" cy="2228548"/>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el compresor reciprocante?</a:t>
          </a:r>
          <a:endParaRPr lang="en-US" sz="1100">
            <a:solidFill>
              <a:sysClr val="windowText" lastClr="000000"/>
            </a:solidFill>
          </a:endParaRPr>
        </a:p>
      </xdr:txBody>
    </xdr:sp>
    <xdr:clientData/>
  </xdr:twoCellAnchor>
  <xdr:twoCellAnchor>
    <xdr:from>
      <xdr:col>3</xdr:col>
      <xdr:colOff>726774</xdr:colOff>
      <xdr:row>25</xdr:row>
      <xdr:rowOff>98122</xdr:rowOff>
    </xdr:from>
    <xdr:to>
      <xdr:col>6</xdr:col>
      <xdr:colOff>657982</xdr:colOff>
      <xdr:row>27</xdr:row>
      <xdr:rowOff>138339</xdr:rowOff>
    </xdr:to>
    <xdr:sp macro="" textlink="">
      <xdr:nvSpPr>
        <xdr:cNvPr id="6" name="Rectángulo 5">
          <a:extLst>
            <a:ext uri="{FF2B5EF4-FFF2-40B4-BE49-F238E27FC236}">
              <a16:creationId xmlns:a16="http://schemas.microsoft.com/office/drawing/2014/main" id="{22F23399-25BD-4DB2-8369-A52435F8B326}"/>
            </a:ext>
          </a:extLst>
        </xdr:cNvPr>
        <xdr:cNvSpPr/>
      </xdr:nvSpPr>
      <xdr:spPr>
        <a:xfrm>
          <a:off x="4713667" y="5078336"/>
          <a:ext cx="5687029" cy="42121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34</xdr:row>
      <xdr:rowOff>164041</xdr:rowOff>
    </xdr:from>
    <xdr:to>
      <xdr:col>6</xdr:col>
      <xdr:colOff>582083</xdr:colOff>
      <xdr:row>37</xdr:row>
      <xdr:rowOff>37041</xdr:rowOff>
    </xdr:to>
    <xdr:sp macro="" textlink="">
      <xdr:nvSpPr>
        <xdr:cNvPr id="7" name="Rectángulo 6">
          <a:extLst>
            <a:ext uri="{FF2B5EF4-FFF2-40B4-BE49-F238E27FC236}">
              <a16:creationId xmlns:a16="http://schemas.microsoft.com/office/drawing/2014/main" id="{8EF0E1EB-4646-4C0A-A62D-3E1D1D7CCDAC}"/>
            </a:ext>
          </a:extLst>
        </xdr:cNvPr>
        <xdr:cNvSpPr/>
      </xdr:nvSpPr>
      <xdr:spPr>
        <a:xfrm>
          <a:off x="9391650" y="6542616"/>
          <a:ext cx="4982633"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1439182</xdr:colOff>
      <xdr:row>26</xdr:row>
      <xdr:rowOff>118231</xdr:rowOff>
    </xdr:from>
    <xdr:to>
      <xdr:col>3</xdr:col>
      <xdr:colOff>723599</xdr:colOff>
      <xdr:row>26</xdr:row>
      <xdr:rowOff>134560</xdr:rowOff>
    </xdr:to>
    <xdr:cxnSp macro="">
      <xdr:nvCxnSpPr>
        <xdr:cNvPr id="9" name="Conector recto de flecha 8">
          <a:extLst>
            <a:ext uri="{FF2B5EF4-FFF2-40B4-BE49-F238E27FC236}">
              <a16:creationId xmlns:a16="http://schemas.microsoft.com/office/drawing/2014/main" id="{FA510879-464B-42D7-AA81-469181C47DC6}"/>
            </a:ext>
          </a:extLst>
        </xdr:cNvPr>
        <xdr:cNvCxnSpPr>
          <a:stCxn id="5" idx="3"/>
          <a:endCxn id="6" idx="1"/>
        </xdr:cNvCxnSpPr>
      </xdr:nvCxnSpPr>
      <xdr:spPr>
        <a:xfrm flipV="1">
          <a:off x="3738789" y="5288945"/>
          <a:ext cx="971703" cy="1632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114150</xdr:colOff>
      <xdr:row>32</xdr:row>
      <xdr:rowOff>105834</xdr:rowOff>
    </xdr:from>
    <xdr:to>
      <xdr:col>3</xdr:col>
      <xdr:colOff>647700</xdr:colOff>
      <xdr:row>36</xdr:row>
      <xdr:rowOff>3704</xdr:rowOff>
    </xdr:to>
    <xdr:cxnSp macro="">
      <xdr:nvCxnSpPr>
        <xdr:cNvPr id="10" name="Conector: angular 9">
          <a:extLst>
            <a:ext uri="{FF2B5EF4-FFF2-40B4-BE49-F238E27FC236}">
              <a16:creationId xmlns:a16="http://schemas.microsoft.com/office/drawing/2014/main" id="{33BE2A6D-A08F-4178-B404-63109CE336CD}"/>
            </a:ext>
          </a:extLst>
        </xdr:cNvPr>
        <xdr:cNvCxnSpPr>
          <a:stCxn id="5" idx="2"/>
          <a:endCxn id="7" idx="1"/>
        </xdr:cNvCxnSpPr>
      </xdr:nvCxnSpPr>
      <xdr:spPr>
        <a:xfrm rot="16200000" flipH="1">
          <a:off x="3194240" y="5639065"/>
          <a:ext cx="659870" cy="2220836"/>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1428750</xdr:colOff>
      <xdr:row>25</xdr:row>
      <xdr:rowOff>63651</xdr:rowOff>
    </xdr:from>
    <xdr:to>
      <xdr:col>3</xdr:col>
      <xdr:colOff>65314</xdr:colOff>
      <xdr:row>26</xdr:row>
      <xdr:rowOff>43544</xdr:rowOff>
    </xdr:to>
    <xdr:sp macro="" textlink="">
      <xdr:nvSpPr>
        <xdr:cNvPr id="11" name="Rectángulo 10">
          <a:extLst>
            <a:ext uri="{FF2B5EF4-FFF2-40B4-BE49-F238E27FC236}">
              <a16:creationId xmlns:a16="http://schemas.microsoft.com/office/drawing/2014/main" id="{FCE10E58-E3B4-44D6-B165-DA0322CC895C}"/>
            </a:ext>
          </a:extLst>
        </xdr:cNvPr>
        <xdr:cNvSpPr/>
      </xdr:nvSpPr>
      <xdr:spPr>
        <a:xfrm>
          <a:off x="3728357" y="5043865"/>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34</xdr:row>
      <xdr:rowOff>141817</xdr:rowOff>
    </xdr:from>
    <xdr:to>
      <xdr:col>3</xdr:col>
      <xdr:colOff>47625</xdr:colOff>
      <xdr:row>35</xdr:row>
      <xdr:rowOff>124885</xdr:rowOff>
    </xdr:to>
    <xdr:sp macro="" textlink="">
      <xdr:nvSpPr>
        <xdr:cNvPr id="12" name="Rectángulo 11">
          <a:extLst>
            <a:ext uri="{FF2B5EF4-FFF2-40B4-BE49-F238E27FC236}">
              <a16:creationId xmlns:a16="http://schemas.microsoft.com/office/drawing/2014/main" id="{1935A7E1-5BB2-445A-B293-DD567A42CB64}"/>
            </a:ext>
          </a:extLst>
        </xdr:cNvPr>
        <xdr:cNvSpPr/>
      </xdr:nvSpPr>
      <xdr:spPr>
        <a:xfrm>
          <a:off x="8401050" y="6523567"/>
          <a:ext cx="390525"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2</xdr:col>
      <xdr:colOff>104773</xdr:colOff>
      <xdr:row>18</xdr:row>
      <xdr:rowOff>150887</xdr:rowOff>
    </xdr:from>
    <xdr:to>
      <xdr:col>2</xdr:col>
      <xdr:colOff>110370</xdr:colOff>
      <xdr:row>21</xdr:row>
      <xdr:rowOff>27214</xdr:rowOff>
    </xdr:to>
    <xdr:cxnSp macro="">
      <xdr:nvCxnSpPr>
        <xdr:cNvPr id="21" name="Conector recto de flecha 20">
          <a:extLst>
            <a:ext uri="{FF2B5EF4-FFF2-40B4-BE49-F238E27FC236}">
              <a16:creationId xmlns:a16="http://schemas.microsoft.com/office/drawing/2014/main" id="{EE185CC3-4B3C-342D-6C7F-3EC1063DCCD3}"/>
            </a:ext>
          </a:extLst>
        </xdr:cNvPr>
        <xdr:cNvCxnSpPr>
          <a:stCxn id="4" idx="2"/>
          <a:endCxn id="5" idx="0"/>
        </xdr:cNvCxnSpPr>
      </xdr:nvCxnSpPr>
      <xdr:spPr>
        <a:xfrm>
          <a:off x="2411940" y="3627512"/>
          <a:ext cx="5597" cy="43195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15</xdr:col>
      <xdr:colOff>333373</xdr:colOff>
      <xdr:row>1</xdr:row>
      <xdr:rowOff>174626</xdr:rowOff>
    </xdr:from>
    <xdr:to>
      <xdr:col>17</xdr:col>
      <xdr:colOff>423861</xdr:colOff>
      <xdr:row>11</xdr:row>
      <xdr:rowOff>98976</xdr:rowOff>
    </xdr:to>
    <xdr:pic>
      <xdr:nvPicPr>
        <xdr:cNvPr id="2" name="Imagen 1" descr="Vista previa de imagen">
          <a:extLst>
            <a:ext uri="{FF2B5EF4-FFF2-40B4-BE49-F238E27FC236}">
              <a16:creationId xmlns:a16="http://schemas.microsoft.com/office/drawing/2014/main" id="{3A4BF0A5-7BB4-4262-B31F-573039611D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86686" y="361157"/>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390221</xdr:colOff>
      <xdr:row>15</xdr:row>
      <xdr:rowOff>161207</xdr:rowOff>
    </xdr:from>
    <xdr:to>
      <xdr:col>3</xdr:col>
      <xdr:colOff>77334</xdr:colOff>
      <xdr:row>18</xdr:row>
      <xdr:rowOff>113581</xdr:rowOff>
    </xdr:to>
    <xdr:sp macro="" textlink="">
      <xdr:nvSpPr>
        <xdr:cNvPr id="2" name="Rectángulo: esquinas redondeadas 1">
          <a:extLst>
            <a:ext uri="{FF2B5EF4-FFF2-40B4-BE49-F238E27FC236}">
              <a16:creationId xmlns:a16="http://schemas.microsoft.com/office/drawing/2014/main" id="{82D81131-3F48-4096-A27B-DE6236A601EB}"/>
            </a:ext>
          </a:extLst>
        </xdr:cNvPr>
        <xdr:cNvSpPr/>
      </xdr:nvSpPr>
      <xdr:spPr>
        <a:xfrm>
          <a:off x="1152221" y="3000564"/>
          <a:ext cx="2195363" cy="510267"/>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compresores centrífugos</a:t>
          </a:r>
          <a:endParaRPr lang="en-US" sz="1100" baseline="0"/>
        </a:p>
      </xdr:txBody>
    </xdr:sp>
    <xdr:clientData/>
  </xdr:twoCellAnchor>
  <xdr:twoCellAnchor>
    <xdr:from>
      <xdr:col>1</xdr:col>
      <xdr:colOff>296335</xdr:colOff>
      <xdr:row>20</xdr:row>
      <xdr:rowOff>117928</xdr:rowOff>
    </xdr:from>
    <xdr:to>
      <xdr:col>3</xdr:col>
      <xdr:colOff>172356</xdr:colOff>
      <xdr:row>31</xdr:row>
      <xdr:rowOff>133048</xdr:rowOff>
    </xdr:to>
    <xdr:sp macro="" textlink="">
      <xdr:nvSpPr>
        <xdr:cNvPr id="3" name="Rombo 2">
          <a:extLst>
            <a:ext uri="{FF2B5EF4-FFF2-40B4-BE49-F238E27FC236}">
              <a16:creationId xmlns:a16="http://schemas.microsoft.com/office/drawing/2014/main" id="{E0CDA498-C384-44B2-AD4F-8D0B2A8F452A}"/>
            </a:ext>
          </a:extLst>
        </xdr:cNvPr>
        <xdr:cNvSpPr/>
      </xdr:nvSpPr>
      <xdr:spPr>
        <a:xfrm>
          <a:off x="1058335" y="3887107"/>
          <a:ext cx="2384271" cy="2110620"/>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el compresor centrifugo?</a:t>
          </a:r>
          <a:endParaRPr lang="en-US" sz="1100">
            <a:solidFill>
              <a:sysClr val="windowText" lastClr="000000"/>
            </a:solidFill>
          </a:endParaRPr>
        </a:p>
      </xdr:txBody>
    </xdr:sp>
    <xdr:clientData/>
  </xdr:twoCellAnchor>
  <xdr:twoCellAnchor>
    <xdr:from>
      <xdr:col>3</xdr:col>
      <xdr:colOff>827353</xdr:colOff>
      <xdr:row>24</xdr:row>
      <xdr:rowOff>175229</xdr:rowOff>
    </xdr:from>
    <xdr:to>
      <xdr:col>6</xdr:col>
      <xdr:colOff>758561</xdr:colOff>
      <xdr:row>27</xdr:row>
      <xdr:rowOff>26307</xdr:rowOff>
    </xdr:to>
    <xdr:sp macro="" textlink="">
      <xdr:nvSpPr>
        <xdr:cNvPr id="4" name="Rectángulo 3">
          <a:extLst>
            <a:ext uri="{FF2B5EF4-FFF2-40B4-BE49-F238E27FC236}">
              <a16:creationId xmlns:a16="http://schemas.microsoft.com/office/drawing/2014/main" id="{CE262F0E-8FE9-45E5-9292-5F4D4276F280}"/>
            </a:ext>
          </a:extLst>
        </xdr:cNvPr>
        <xdr:cNvSpPr/>
      </xdr:nvSpPr>
      <xdr:spPr>
        <a:xfrm>
          <a:off x="4097603" y="4738158"/>
          <a:ext cx="3455458" cy="408970"/>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885825</xdr:colOff>
      <xdr:row>33</xdr:row>
      <xdr:rowOff>160866</xdr:rowOff>
    </xdr:from>
    <xdr:to>
      <xdr:col>6</xdr:col>
      <xdr:colOff>820208</xdr:colOff>
      <xdr:row>36</xdr:row>
      <xdr:rowOff>37041</xdr:rowOff>
    </xdr:to>
    <xdr:sp macro="" textlink="">
      <xdr:nvSpPr>
        <xdr:cNvPr id="5" name="Rectángulo 4">
          <a:extLst>
            <a:ext uri="{FF2B5EF4-FFF2-40B4-BE49-F238E27FC236}">
              <a16:creationId xmlns:a16="http://schemas.microsoft.com/office/drawing/2014/main" id="{E761AD73-7C6B-4EE9-AF93-874F1913E49C}"/>
            </a:ext>
          </a:extLst>
        </xdr:cNvPr>
        <xdr:cNvSpPr/>
      </xdr:nvSpPr>
      <xdr:spPr>
        <a:xfrm>
          <a:off x="4160044" y="6542616"/>
          <a:ext cx="3434820"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Factores de Emisión</a:t>
          </a:r>
          <a:endParaRPr lang="en-US" sz="1100">
            <a:solidFill>
              <a:sysClr val="windowText" lastClr="000000"/>
            </a:solidFill>
          </a:endParaRPr>
        </a:p>
      </xdr:txBody>
    </xdr:sp>
    <xdr:clientData/>
  </xdr:twoCellAnchor>
  <xdr:twoCellAnchor>
    <xdr:from>
      <xdr:col>2</xdr:col>
      <xdr:colOff>381189</xdr:colOff>
      <xdr:row>18</xdr:row>
      <xdr:rowOff>113581</xdr:rowOff>
    </xdr:from>
    <xdr:to>
      <xdr:col>2</xdr:col>
      <xdr:colOff>381757</xdr:colOff>
      <xdr:row>20</xdr:row>
      <xdr:rowOff>117928</xdr:rowOff>
    </xdr:to>
    <xdr:cxnSp macro="">
      <xdr:nvCxnSpPr>
        <xdr:cNvPr id="6" name="Conector recto de flecha 5">
          <a:extLst>
            <a:ext uri="{FF2B5EF4-FFF2-40B4-BE49-F238E27FC236}">
              <a16:creationId xmlns:a16="http://schemas.microsoft.com/office/drawing/2014/main" id="{C7085632-221E-41C2-9C7F-6DCD4AEA0622}"/>
            </a:ext>
          </a:extLst>
        </xdr:cNvPr>
        <xdr:cNvCxnSpPr>
          <a:stCxn id="2" idx="2"/>
          <a:endCxn id="3" idx="0"/>
        </xdr:cNvCxnSpPr>
      </xdr:nvCxnSpPr>
      <xdr:spPr>
        <a:xfrm>
          <a:off x="2249903" y="3510831"/>
          <a:ext cx="568" cy="37627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172356</xdr:colOff>
      <xdr:row>26</xdr:row>
      <xdr:rowOff>7560</xdr:rowOff>
    </xdr:from>
    <xdr:to>
      <xdr:col>3</xdr:col>
      <xdr:colOff>827353</xdr:colOff>
      <xdr:row>26</xdr:row>
      <xdr:rowOff>7786</xdr:rowOff>
    </xdr:to>
    <xdr:cxnSp macro="">
      <xdr:nvCxnSpPr>
        <xdr:cNvPr id="7" name="Conector recto de flecha 6">
          <a:extLst>
            <a:ext uri="{FF2B5EF4-FFF2-40B4-BE49-F238E27FC236}">
              <a16:creationId xmlns:a16="http://schemas.microsoft.com/office/drawing/2014/main" id="{99303231-0C80-4D11-BD36-FEA94DD74E3B}"/>
            </a:ext>
          </a:extLst>
        </xdr:cNvPr>
        <xdr:cNvCxnSpPr>
          <a:stCxn id="3" idx="3"/>
          <a:endCxn id="4" idx="1"/>
        </xdr:cNvCxnSpPr>
      </xdr:nvCxnSpPr>
      <xdr:spPr>
        <a:xfrm>
          <a:off x="3442606" y="4942417"/>
          <a:ext cx="654997" cy="22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381757</xdr:colOff>
      <xdr:row>31</xdr:row>
      <xdr:rowOff>133048</xdr:rowOff>
    </xdr:from>
    <xdr:to>
      <xdr:col>3</xdr:col>
      <xdr:colOff>885825</xdr:colOff>
      <xdr:row>35</xdr:row>
      <xdr:rowOff>5971</xdr:rowOff>
    </xdr:to>
    <xdr:cxnSp macro="">
      <xdr:nvCxnSpPr>
        <xdr:cNvPr id="8" name="Conector: angular 7">
          <a:extLst>
            <a:ext uri="{FF2B5EF4-FFF2-40B4-BE49-F238E27FC236}">
              <a16:creationId xmlns:a16="http://schemas.microsoft.com/office/drawing/2014/main" id="{6D6D1410-61FD-4FCD-BFDB-7481D9221CB6}"/>
            </a:ext>
          </a:extLst>
        </xdr:cNvPr>
        <xdr:cNvCxnSpPr>
          <a:stCxn id="3" idx="2"/>
          <a:endCxn id="5" idx="1"/>
        </xdr:cNvCxnSpPr>
      </xdr:nvCxnSpPr>
      <xdr:spPr>
        <a:xfrm rot="16200000" flipH="1">
          <a:off x="2894883" y="5353315"/>
          <a:ext cx="616780" cy="1905604"/>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24</xdr:row>
      <xdr:rowOff>169333</xdr:rowOff>
    </xdr:from>
    <xdr:to>
      <xdr:col>3</xdr:col>
      <xdr:colOff>0</xdr:colOff>
      <xdr:row>25</xdr:row>
      <xdr:rowOff>152401</xdr:rowOff>
    </xdr:to>
    <xdr:sp macro="" textlink="">
      <xdr:nvSpPr>
        <xdr:cNvPr id="9" name="Rectángulo 8">
          <a:extLst>
            <a:ext uri="{FF2B5EF4-FFF2-40B4-BE49-F238E27FC236}">
              <a16:creationId xmlns:a16="http://schemas.microsoft.com/office/drawing/2014/main" id="{251D8E29-1016-4D1E-9212-DE20E9A7D1BE}"/>
            </a:ext>
          </a:extLst>
        </xdr:cNvPr>
        <xdr:cNvSpPr/>
      </xdr:nvSpPr>
      <xdr:spPr>
        <a:xfrm>
          <a:off x="5543550" y="512550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3</xdr:col>
      <xdr:colOff>0</xdr:colOff>
      <xdr:row>33</xdr:row>
      <xdr:rowOff>141816</xdr:rowOff>
    </xdr:from>
    <xdr:to>
      <xdr:col>3</xdr:col>
      <xdr:colOff>571500</xdr:colOff>
      <xdr:row>34</xdr:row>
      <xdr:rowOff>190499</xdr:rowOff>
    </xdr:to>
    <xdr:sp macro="" textlink="">
      <xdr:nvSpPr>
        <xdr:cNvPr id="10" name="Rectángulo 9">
          <a:extLst>
            <a:ext uri="{FF2B5EF4-FFF2-40B4-BE49-F238E27FC236}">
              <a16:creationId xmlns:a16="http://schemas.microsoft.com/office/drawing/2014/main" id="{51D3BAA8-EE80-437D-A4CB-8711C7C38761}"/>
            </a:ext>
          </a:extLst>
        </xdr:cNvPr>
        <xdr:cNvSpPr/>
      </xdr:nvSpPr>
      <xdr:spPr>
        <a:xfrm>
          <a:off x="3274219" y="6523566"/>
          <a:ext cx="571500" cy="23918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3</xdr:col>
      <xdr:colOff>130968</xdr:colOff>
      <xdr:row>24</xdr:row>
      <xdr:rowOff>119062</xdr:rowOff>
    </xdr:from>
    <xdr:to>
      <xdr:col>3</xdr:col>
      <xdr:colOff>702468</xdr:colOff>
      <xdr:row>25</xdr:row>
      <xdr:rowOff>167745</xdr:rowOff>
    </xdr:to>
    <xdr:sp macro="" textlink="">
      <xdr:nvSpPr>
        <xdr:cNvPr id="17" name="Rectángulo 16">
          <a:extLst>
            <a:ext uri="{FF2B5EF4-FFF2-40B4-BE49-F238E27FC236}">
              <a16:creationId xmlns:a16="http://schemas.microsoft.com/office/drawing/2014/main" id="{725F5E37-26CB-410B-B870-2D7D3D48DBEC}"/>
            </a:ext>
          </a:extLst>
        </xdr:cNvPr>
        <xdr:cNvSpPr/>
      </xdr:nvSpPr>
      <xdr:spPr>
        <a:xfrm>
          <a:off x="3405187" y="4786312"/>
          <a:ext cx="571500" cy="23918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editAs="oneCell">
    <xdr:from>
      <xdr:col>15</xdr:col>
      <xdr:colOff>854529</xdr:colOff>
      <xdr:row>1</xdr:row>
      <xdr:rowOff>87993</xdr:rowOff>
    </xdr:from>
    <xdr:to>
      <xdr:col>18</xdr:col>
      <xdr:colOff>84365</xdr:colOff>
      <xdr:row>10</xdr:row>
      <xdr:rowOff>203977</xdr:rowOff>
    </xdr:to>
    <xdr:pic>
      <xdr:nvPicPr>
        <xdr:cNvPr id="11" name="Imagen 10" descr="Vista previa de imagen">
          <a:extLst>
            <a:ext uri="{FF2B5EF4-FFF2-40B4-BE49-F238E27FC236}">
              <a16:creationId xmlns:a16="http://schemas.microsoft.com/office/drawing/2014/main" id="{E1C1C19C-CF27-4DB7-8E77-4B03F68C68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26529" y="273957"/>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309939</xdr:colOff>
      <xdr:row>14</xdr:row>
      <xdr:rowOff>65616</xdr:rowOff>
    </xdr:from>
    <xdr:to>
      <xdr:col>2</xdr:col>
      <xdr:colOff>576639</xdr:colOff>
      <xdr:row>17</xdr:row>
      <xdr:rowOff>17990</xdr:rowOff>
    </xdr:to>
    <xdr:sp macro="" textlink="">
      <xdr:nvSpPr>
        <xdr:cNvPr id="4" name="Rectángulo: esquinas redondeadas 3">
          <a:extLst>
            <a:ext uri="{FF2B5EF4-FFF2-40B4-BE49-F238E27FC236}">
              <a16:creationId xmlns:a16="http://schemas.microsoft.com/office/drawing/2014/main" id="{95196723-10CB-4169-A128-233C728CE410}"/>
            </a:ext>
          </a:extLst>
        </xdr:cNvPr>
        <xdr:cNvSpPr/>
      </xdr:nvSpPr>
      <xdr:spPr>
        <a:xfrm>
          <a:off x="1071939" y="2787045"/>
          <a:ext cx="2498271"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tratamiento de gas con glicol</a:t>
          </a:r>
          <a:endParaRPr lang="en-US" sz="1100"/>
        </a:p>
      </xdr:txBody>
    </xdr:sp>
    <xdr:clientData/>
  </xdr:twoCellAnchor>
  <xdr:twoCellAnchor>
    <xdr:from>
      <xdr:col>1</xdr:col>
      <xdr:colOff>296336</xdr:colOff>
      <xdr:row>20</xdr:row>
      <xdr:rowOff>9222</xdr:rowOff>
    </xdr:from>
    <xdr:to>
      <xdr:col>2</xdr:col>
      <xdr:colOff>625929</xdr:colOff>
      <xdr:row>31</xdr:row>
      <xdr:rowOff>27214</xdr:rowOff>
    </xdr:to>
    <xdr:sp macro="" textlink="">
      <xdr:nvSpPr>
        <xdr:cNvPr id="5" name="Rombo 4">
          <a:extLst>
            <a:ext uri="{FF2B5EF4-FFF2-40B4-BE49-F238E27FC236}">
              <a16:creationId xmlns:a16="http://schemas.microsoft.com/office/drawing/2014/main" id="{B1921441-03EE-4318-B90C-EAEAA8B2C659}"/>
            </a:ext>
          </a:extLst>
        </xdr:cNvPr>
        <xdr:cNvSpPr/>
      </xdr:nvSpPr>
      <xdr:spPr>
        <a:xfrm>
          <a:off x="1058336" y="3873651"/>
          <a:ext cx="2561164" cy="2167920"/>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tratamiento de gas con glicol?</a:t>
          </a:r>
          <a:endParaRPr lang="en-US" sz="1100">
            <a:solidFill>
              <a:sysClr val="windowText" lastClr="000000"/>
            </a:solidFill>
          </a:endParaRPr>
        </a:p>
      </xdr:txBody>
    </xdr:sp>
    <xdr:clientData/>
  </xdr:twoCellAnchor>
  <xdr:twoCellAnchor>
    <xdr:from>
      <xdr:col>3</xdr:col>
      <xdr:colOff>601134</xdr:colOff>
      <xdr:row>24</xdr:row>
      <xdr:rowOff>30086</xdr:rowOff>
    </xdr:from>
    <xdr:to>
      <xdr:col>4</xdr:col>
      <xdr:colOff>1598083</xdr:colOff>
      <xdr:row>26</xdr:row>
      <xdr:rowOff>67128</xdr:rowOff>
    </xdr:to>
    <xdr:sp macro="" textlink="">
      <xdr:nvSpPr>
        <xdr:cNvPr id="6" name="Rectángulo 5">
          <a:extLst>
            <a:ext uri="{FF2B5EF4-FFF2-40B4-BE49-F238E27FC236}">
              <a16:creationId xmlns:a16="http://schemas.microsoft.com/office/drawing/2014/main" id="{67CF970D-E18A-4B87-A7A9-423D00837A84}"/>
            </a:ext>
          </a:extLst>
        </xdr:cNvPr>
        <xdr:cNvSpPr/>
      </xdr:nvSpPr>
      <xdr:spPr>
        <a:xfrm>
          <a:off x="5829301" y="4707919"/>
          <a:ext cx="3230032"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647701</xdr:colOff>
      <xdr:row>32</xdr:row>
      <xdr:rowOff>160866</xdr:rowOff>
    </xdr:from>
    <xdr:to>
      <xdr:col>4</xdr:col>
      <xdr:colOff>1513418</xdr:colOff>
      <xdr:row>35</xdr:row>
      <xdr:rowOff>37041</xdr:rowOff>
    </xdr:to>
    <xdr:sp macro="" textlink="">
      <xdr:nvSpPr>
        <xdr:cNvPr id="7" name="Rectángulo 6">
          <a:extLst>
            <a:ext uri="{FF2B5EF4-FFF2-40B4-BE49-F238E27FC236}">
              <a16:creationId xmlns:a16="http://schemas.microsoft.com/office/drawing/2014/main" id="{34DA6170-8CD7-4BC0-82C8-B629982862BF}"/>
            </a:ext>
          </a:extLst>
        </xdr:cNvPr>
        <xdr:cNvSpPr/>
      </xdr:nvSpPr>
      <xdr:spPr>
        <a:xfrm>
          <a:off x="5875868" y="6362699"/>
          <a:ext cx="3098800"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629104</xdr:colOff>
      <xdr:row>25</xdr:row>
      <xdr:rowOff>48607</xdr:rowOff>
    </xdr:from>
    <xdr:to>
      <xdr:col>3</xdr:col>
      <xdr:colOff>601134</xdr:colOff>
      <xdr:row>25</xdr:row>
      <xdr:rowOff>87010</xdr:rowOff>
    </xdr:to>
    <xdr:cxnSp macro="">
      <xdr:nvCxnSpPr>
        <xdr:cNvPr id="9" name="Conector recto de flecha 8">
          <a:extLst>
            <a:ext uri="{FF2B5EF4-FFF2-40B4-BE49-F238E27FC236}">
              <a16:creationId xmlns:a16="http://schemas.microsoft.com/office/drawing/2014/main" id="{20677B39-8E27-45F2-BBA1-97DBBEE3EEDD}"/>
            </a:ext>
          </a:extLst>
        </xdr:cNvPr>
        <xdr:cNvCxnSpPr>
          <a:stCxn id="5" idx="3"/>
          <a:endCxn id="6" idx="1"/>
        </xdr:cNvCxnSpPr>
      </xdr:nvCxnSpPr>
      <xdr:spPr>
        <a:xfrm flipV="1">
          <a:off x="3624187" y="4916940"/>
          <a:ext cx="2205114" cy="3840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1579262</xdr:colOff>
      <xdr:row>31</xdr:row>
      <xdr:rowOff>27214</xdr:rowOff>
    </xdr:from>
    <xdr:to>
      <xdr:col>3</xdr:col>
      <xdr:colOff>647701</xdr:colOff>
      <xdr:row>34</xdr:row>
      <xdr:rowOff>3704</xdr:rowOff>
    </xdr:to>
    <xdr:cxnSp macro="">
      <xdr:nvCxnSpPr>
        <xdr:cNvPr id="10" name="Conector: angular 9">
          <a:extLst>
            <a:ext uri="{FF2B5EF4-FFF2-40B4-BE49-F238E27FC236}">
              <a16:creationId xmlns:a16="http://schemas.microsoft.com/office/drawing/2014/main" id="{C96E34AA-059A-497A-9D01-D3F660B52FC8}"/>
            </a:ext>
          </a:extLst>
        </xdr:cNvPr>
        <xdr:cNvCxnSpPr>
          <a:stCxn id="5" idx="2"/>
          <a:endCxn id="7" idx="1"/>
        </xdr:cNvCxnSpPr>
      </xdr:nvCxnSpPr>
      <xdr:spPr>
        <a:xfrm rot="16200000" flipH="1">
          <a:off x="3834570" y="4545239"/>
          <a:ext cx="547990" cy="3534606"/>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23</xdr:row>
      <xdr:rowOff>169333</xdr:rowOff>
    </xdr:from>
    <xdr:to>
      <xdr:col>2</xdr:col>
      <xdr:colOff>1276350</xdr:colOff>
      <xdr:row>24</xdr:row>
      <xdr:rowOff>152401</xdr:rowOff>
    </xdr:to>
    <xdr:sp macro="" textlink="">
      <xdr:nvSpPr>
        <xdr:cNvPr id="11" name="Rectángulo 10">
          <a:extLst>
            <a:ext uri="{FF2B5EF4-FFF2-40B4-BE49-F238E27FC236}">
              <a16:creationId xmlns:a16="http://schemas.microsoft.com/office/drawing/2014/main" id="{CA89CC5B-68EC-436D-859D-9C636507E0B3}"/>
            </a:ext>
          </a:extLst>
        </xdr:cNvPr>
        <xdr:cNvSpPr/>
      </xdr:nvSpPr>
      <xdr:spPr>
        <a:xfrm>
          <a:off x="5886450" y="46492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32</xdr:row>
      <xdr:rowOff>141817</xdr:rowOff>
    </xdr:from>
    <xdr:to>
      <xdr:col>3</xdr:col>
      <xdr:colOff>47625</xdr:colOff>
      <xdr:row>33</xdr:row>
      <xdr:rowOff>124885</xdr:rowOff>
    </xdr:to>
    <xdr:sp macro="" textlink="">
      <xdr:nvSpPr>
        <xdr:cNvPr id="12" name="Rectángulo 11">
          <a:extLst>
            <a:ext uri="{FF2B5EF4-FFF2-40B4-BE49-F238E27FC236}">
              <a16:creationId xmlns:a16="http://schemas.microsoft.com/office/drawing/2014/main" id="{A174F4F4-2532-4AF3-A177-06B6ABE79E2B}"/>
            </a:ext>
          </a:extLst>
        </xdr:cNvPr>
        <xdr:cNvSpPr/>
      </xdr:nvSpPr>
      <xdr:spPr>
        <a:xfrm>
          <a:off x="6019800" y="6333067"/>
          <a:ext cx="10477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1562250</xdr:colOff>
      <xdr:row>17</xdr:row>
      <xdr:rowOff>17990</xdr:rowOff>
    </xdr:from>
    <xdr:to>
      <xdr:col>1</xdr:col>
      <xdr:colOff>1576918</xdr:colOff>
      <xdr:row>20</xdr:row>
      <xdr:rowOff>9222</xdr:rowOff>
    </xdr:to>
    <xdr:cxnSp macro="">
      <xdr:nvCxnSpPr>
        <xdr:cNvPr id="13" name="Conector recto de flecha 12">
          <a:extLst>
            <a:ext uri="{FF2B5EF4-FFF2-40B4-BE49-F238E27FC236}">
              <a16:creationId xmlns:a16="http://schemas.microsoft.com/office/drawing/2014/main" id="{78F9292D-9DAA-8F67-6F97-73ABDCE938CF}"/>
            </a:ext>
          </a:extLst>
        </xdr:cNvPr>
        <xdr:cNvCxnSpPr>
          <a:stCxn id="4" idx="2"/>
          <a:endCxn id="5" idx="0"/>
        </xdr:cNvCxnSpPr>
      </xdr:nvCxnSpPr>
      <xdr:spPr>
        <a:xfrm>
          <a:off x="2324250" y="3310919"/>
          <a:ext cx="14668" cy="56273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254000</xdr:colOff>
      <xdr:row>0</xdr:row>
      <xdr:rowOff>0</xdr:rowOff>
    </xdr:from>
    <xdr:to>
      <xdr:col>14</xdr:col>
      <xdr:colOff>749300</xdr:colOff>
      <xdr:row>9</xdr:row>
      <xdr:rowOff>115984</xdr:rowOff>
    </xdr:to>
    <xdr:pic>
      <xdr:nvPicPr>
        <xdr:cNvPr id="2" name="Imagen 1" descr="Vista previa de imagen">
          <a:extLst>
            <a:ext uri="{FF2B5EF4-FFF2-40B4-BE49-F238E27FC236}">
              <a16:creationId xmlns:a16="http://schemas.microsoft.com/office/drawing/2014/main" id="{7D1D10C2-F234-452B-9169-31A43C0E69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12250" y="0"/>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471864</xdr:colOff>
      <xdr:row>16</xdr:row>
      <xdr:rowOff>102658</xdr:rowOff>
    </xdr:from>
    <xdr:to>
      <xdr:col>2</xdr:col>
      <xdr:colOff>936625</xdr:colOff>
      <xdr:row>19</xdr:row>
      <xdr:rowOff>55032</xdr:rowOff>
    </xdr:to>
    <xdr:sp macro="" textlink="">
      <xdr:nvSpPr>
        <xdr:cNvPr id="13" name="Rectángulo: esquinas redondeadas 12">
          <a:extLst>
            <a:ext uri="{FF2B5EF4-FFF2-40B4-BE49-F238E27FC236}">
              <a16:creationId xmlns:a16="http://schemas.microsoft.com/office/drawing/2014/main" id="{0D008D21-87F0-478A-9857-B55812579399}"/>
            </a:ext>
          </a:extLst>
        </xdr:cNvPr>
        <xdr:cNvSpPr/>
      </xdr:nvSpPr>
      <xdr:spPr>
        <a:xfrm>
          <a:off x="1233864" y="3113616"/>
          <a:ext cx="1988761" cy="507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bombas</a:t>
          </a:r>
          <a:r>
            <a:rPr lang="en-US" sz="1100" baseline="0"/>
            <a:t> Kimary</a:t>
          </a:r>
          <a:endParaRPr lang="en-US" sz="1100"/>
        </a:p>
      </xdr:txBody>
    </xdr:sp>
    <xdr:clientData/>
  </xdr:twoCellAnchor>
  <xdr:twoCellAnchor>
    <xdr:from>
      <xdr:col>1</xdr:col>
      <xdr:colOff>164041</xdr:colOff>
      <xdr:row>21</xdr:row>
      <xdr:rowOff>19806</xdr:rowOff>
    </xdr:from>
    <xdr:to>
      <xdr:col>2</xdr:col>
      <xdr:colOff>1248833</xdr:colOff>
      <xdr:row>31</xdr:row>
      <xdr:rowOff>143632</xdr:rowOff>
    </xdr:to>
    <xdr:sp macro="" textlink="">
      <xdr:nvSpPr>
        <xdr:cNvPr id="14" name="Rombo 13">
          <a:extLst>
            <a:ext uri="{FF2B5EF4-FFF2-40B4-BE49-F238E27FC236}">
              <a16:creationId xmlns:a16="http://schemas.microsoft.com/office/drawing/2014/main" id="{7D7215C4-41EC-4708-B9C8-1732547D1437}"/>
            </a:ext>
          </a:extLst>
        </xdr:cNvPr>
        <xdr:cNvSpPr/>
      </xdr:nvSpPr>
      <xdr:spPr>
        <a:xfrm>
          <a:off x="926041" y="3956806"/>
          <a:ext cx="2608792" cy="2023534"/>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bombas Kimray?</a:t>
          </a:r>
          <a:endParaRPr lang="en-US" sz="1100">
            <a:solidFill>
              <a:sysClr val="windowText" lastClr="000000"/>
            </a:solidFill>
          </a:endParaRPr>
        </a:p>
      </xdr:txBody>
    </xdr:sp>
    <xdr:clientData/>
  </xdr:twoCellAnchor>
  <xdr:twoCellAnchor>
    <xdr:from>
      <xdr:col>3</xdr:col>
      <xdr:colOff>601134</xdr:colOff>
      <xdr:row>25</xdr:row>
      <xdr:rowOff>33261</xdr:rowOff>
    </xdr:from>
    <xdr:to>
      <xdr:col>6</xdr:col>
      <xdr:colOff>532342</xdr:colOff>
      <xdr:row>27</xdr:row>
      <xdr:rowOff>70303</xdr:rowOff>
    </xdr:to>
    <xdr:sp macro="" textlink="">
      <xdr:nvSpPr>
        <xdr:cNvPr id="15" name="Rectángulo 14">
          <a:extLst>
            <a:ext uri="{FF2B5EF4-FFF2-40B4-BE49-F238E27FC236}">
              <a16:creationId xmlns:a16="http://schemas.microsoft.com/office/drawing/2014/main" id="{04A0712B-A350-4472-9011-CAA9697F2DD4}"/>
            </a:ext>
          </a:extLst>
        </xdr:cNvPr>
        <xdr:cNvSpPr/>
      </xdr:nvSpPr>
      <xdr:spPr>
        <a:xfrm>
          <a:off x="8049684" y="4506836"/>
          <a:ext cx="6617758"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33</xdr:row>
      <xdr:rowOff>164041</xdr:rowOff>
    </xdr:from>
    <xdr:to>
      <xdr:col>6</xdr:col>
      <xdr:colOff>582083</xdr:colOff>
      <xdr:row>36</xdr:row>
      <xdr:rowOff>0</xdr:rowOff>
    </xdr:to>
    <xdr:sp macro="" textlink="">
      <xdr:nvSpPr>
        <xdr:cNvPr id="16" name="Rectángulo 15">
          <a:extLst>
            <a:ext uri="{FF2B5EF4-FFF2-40B4-BE49-F238E27FC236}">
              <a16:creationId xmlns:a16="http://schemas.microsoft.com/office/drawing/2014/main" id="{4AD39B69-1DE9-47F2-9468-E511A9C9928B}"/>
            </a:ext>
          </a:extLst>
        </xdr:cNvPr>
        <xdr:cNvSpPr/>
      </xdr:nvSpPr>
      <xdr:spPr>
        <a:xfrm>
          <a:off x="8096250" y="6161616"/>
          <a:ext cx="6620933"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1248833</xdr:colOff>
      <xdr:row>26</xdr:row>
      <xdr:rowOff>51782</xdr:rowOff>
    </xdr:from>
    <xdr:to>
      <xdr:col>3</xdr:col>
      <xdr:colOff>601134</xdr:colOff>
      <xdr:row>26</xdr:row>
      <xdr:rowOff>57906</xdr:rowOff>
    </xdr:to>
    <xdr:cxnSp macro="">
      <xdr:nvCxnSpPr>
        <xdr:cNvPr id="18" name="Conector recto de flecha 17">
          <a:extLst>
            <a:ext uri="{FF2B5EF4-FFF2-40B4-BE49-F238E27FC236}">
              <a16:creationId xmlns:a16="http://schemas.microsoft.com/office/drawing/2014/main" id="{35B1B965-19D2-43A1-9870-1646B9DC5993}"/>
            </a:ext>
          </a:extLst>
        </xdr:cNvPr>
        <xdr:cNvCxnSpPr>
          <a:stCxn id="14" idx="3"/>
          <a:endCxn id="15" idx="1"/>
        </xdr:cNvCxnSpPr>
      </xdr:nvCxnSpPr>
      <xdr:spPr>
        <a:xfrm flipV="1">
          <a:off x="3534833" y="4962449"/>
          <a:ext cx="971551" cy="61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1468437</xdr:colOff>
      <xdr:row>31</xdr:row>
      <xdr:rowOff>143632</xdr:rowOff>
    </xdr:from>
    <xdr:to>
      <xdr:col>3</xdr:col>
      <xdr:colOff>650875</xdr:colOff>
      <xdr:row>34</xdr:row>
      <xdr:rowOff>174625</xdr:rowOff>
    </xdr:to>
    <xdr:cxnSp macro="">
      <xdr:nvCxnSpPr>
        <xdr:cNvPr id="19" name="Conector: angular 18">
          <a:extLst>
            <a:ext uri="{FF2B5EF4-FFF2-40B4-BE49-F238E27FC236}">
              <a16:creationId xmlns:a16="http://schemas.microsoft.com/office/drawing/2014/main" id="{C00C28BA-78F3-4D22-905D-AF40C053FF21}"/>
            </a:ext>
          </a:extLst>
        </xdr:cNvPr>
        <xdr:cNvCxnSpPr>
          <a:stCxn id="14" idx="2"/>
          <a:endCxn id="16" idx="1"/>
        </xdr:cNvCxnSpPr>
      </xdr:nvCxnSpPr>
      <xdr:spPr>
        <a:xfrm rot="16200000" flipH="1">
          <a:off x="3099972" y="5110805"/>
          <a:ext cx="586618" cy="2325688"/>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1439334</xdr:colOff>
      <xdr:row>25</xdr:row>
      <xdr:rowOff>10583</xdr:rowOff>
    </xdr:from>
    <xdr:to>
      <xdr:col>3</xdr:col>
      <xdr:colOff>143934</xdr:colOff>
      <xdr:row>25</xdr:row>
      <xdr:rowOff>178859</xdr:rowOff>
    </xdr:to>
    <xdr:sp macro="" textlink="">
      <xdr:nvSpPr>
        <xdr:cNvPr id="20" name="Rectángulo 19">
          <a:extLst>
            <a:ext uri="{FF2B5EF4-FFF2-40B4-BE49-F238E27FC236}">
              <a16:creationId xmlns:a16="http://schemas.microsoft.com/office/drawing/2014/main" id="{7399CABE-814D-4A73-AA51-ACD1539D0E24}"/>
            </a:ext>
          </a:extLst>
        </xdr:cNvPr>
        <xdr:cNvSpPr/>
      </xdr:nvSpPr>
      <xdr:spPr>
        <a:xfrm>
          <a:off x="3725334" y="4736041"/>
          <a:ext cx="323850" cy="1682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21" name="Rectángulo 20">
          <a:extLst>
            <a:ext uri="{FF2B5EF4-FFF2-40B4-BE49-F238E27FC236}">
              <a16:creationId xmlns:a16="http://schemas.microsoft.com/office/drawing/2014/main" id="{995991F3-DA8A-4B62-9F7F-ECBC07E417E0}"/>
            </a:ext>
          </a:extLst>
        </xdr:cNvPr>
        <xdr:cNvSpPr/>
      </xdr:nvSpPr>
      <xdr:spPr>
        <a:xfrm>
          <a:off x="6305550" y="6142567"/>
          <a:ext cx="1190625"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1466245</xdr:colOff>
      <xdr:row>19</xdr:row>
      <xdr:rowOff>55032</xdr:rowOff>
    </xdr:from>
    <xdr:to>
      <xdr:col>1</xdr:col>
      <xdr:colOff>1468437</xdr:colOff>
      <xdr:row>21</xdr:row>
      <xdr:rowOff>19806</xdr:rowOff>
    </xdr:to>
    <xdr:cxnSp macro="">
      <xdr:nvCxnSpPr>
        <xdr:cNvPr id="7" name="Conector recto de flecha 6">
          <a:extLst>
            <a:ext uri="{FF2B5EF4-FFF2-40B4-BE49-F238E27FC236}">
              <a16:creationId xmlns:a16="http://schemas.microsoft.com/office/drawing/2014/main" id="{F3174C5B-132B-465F-5AF2-87888817CF00}"/>
            </a:ext>
          </a:extLst>
        </xdr:cNvPr>
        <xdr:cNvCxnSpPr>
          <a:stCxn id="13" idx="2"/>
          <a:endCxn id="14" idx="0"/>
        </xdr:cNvCxnSpPr>
      </xdr:nvCxnSpPr>
      <xdr:spPr>
        <a:xfrm>
          <a:off x="2228245" y="3621615"/>
          <a:ext cx="2192" cy="33519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238125</xdr:colOff>
      <xdr:row>0</xdr:row>
      <xdr:rowOff>142875</xdr:rowOff>
    </xdr:from>
    <xdr:to>
      <xdr:col>14</xdr:col>
      <xdr:colOff>733425</xdr:colOff>
      <xdr:row>10</xdr:row>
      <xdr:rowOff>80455</xdr:rowOff>
    </xdr:to>
    <xdr:pic>
      <xdr:nvPicPr>
        <xdr:cNvPr id="2" name="Imagen 1" descr="Vista previa de imagen">
          <a:extLst>
            <a:ext uri="{FF2B5EF4-FFF2-40B4-BE49-F238E27FC236}">
              <a16:creationId xmlns:a16="http://schemas.microsoft.com/office/drawing/2014/main" id="{91E34F46-DFEA-459C-A157-F09425910E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92333" y="142875"/>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695478</xdr:colOff>
      <xdr:row>0</xdr:row>
      <xdr:rowOff>57150</xdr:rowOff>
    </xdr:from>
    <xdr:to>
      <xdr:col>18</xdr:col>
      <xdr:colOff>428778</xdr:colOff>
      <xdr:row>9</xdr:row>
      <xdr:rowOff>173134</xdr:rowOff>
    </xdr:to>
    <xdr:pic>
      <xdr:nvPicPr>
        <xdr:cNvPr id="4" name="Imagen 3" descr="Vista previa de imagen">
          <a:extLst>
            <a:ext uri="{FF2B5EF4-FFF2-40B4-BE49-F238E27FC236}">
              <a16:creationId xmlns:a16="http://schemas.microsoft.com/office/drawing/2014/main" id="{F2F64A31-2C16-40E8-BEEC-A0C9747280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61549" y="57150"/>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253583</xdr:colOff>
      <xdr:row>15</xdr:row>
      <xdr:rowOff>160866</xdr:rowOff>
    </xdr:from>
    <xdr:to>
      <xdr:col>2</xdr:col>
      <xdr:colOff>951706</xdr:colOff>
      <xdr:row>18</xdr:row>
      <xdr:rowOff>113240</xdr:rowOff>
    </xdr:to>
    <xdr:sp macro="" textlink="">
      <xdr:nvSpPr>
        <xdr:cNvPr id="4" name="Rectángulo: esquinas redondeadas 3">
          <a:extLst>
            <a:ext uri="{FF2B5EF4-FFF2-40B4-BE49-F238E27FC236}">
              <a16:creationId xmlns:a16="http://schemas.microsoft.com/office/drawing/2014/main" id="{4696217B-C2AE-4163-9FE3-EF6440D63C74}"/>
            </a:ext>
          </a:extLst>
        </xdr:cNvPr>
        <xdr:cNvSpPr/>
      </xdr:nvSpPr>
      <xdr:spPr>
        <a:xfrm>
          <a:off x="1015583" y="3065991"/>
          <a:ext cx="2436436" cy="523874"/>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100">
              <a:solidFill>
                <a:sysClr val="windowText" lastClr="000000"/>
              </a:solidFill>
              <a:latin typeface="+mn-lt"/>
              <a:ea typeface="+mn-ea"/>
              <a:cs typeface="+mn-cs"/>
            </a:rPr>
            <a:t>Emisiones por venteos por unidades de remoción de azufre</a:t>
          </a:r>
        </a:p>
      </xdr:txBody>
    </xdr:sp>
    <xdr:clientData/>
  </xdr:twoCellAnchor>
  <xdr:twoCellAnchor>
    <xdr:from>
      <xdr:col>1</xdr:col>
      <xdr:colOff>81232</xdr:colOff>
      <xdr:row>20</xdr:row>
      <xdr:rowOff>103982</xdr:rowOff>
    </xdr:from>
    <xdr:to>
      <xdr:col>2</xdr:col>
      <xdr:colOff>1127918</xdr:colOff>
      <xdr:row>32</xdr:row>
      <xdr:rowOff>85424</xdr:rowOff>
    </xdr:to>
    <xdr:sp macro="" textlink="">
      <xdr:nvSpPr>
        <xdr:cNvPr id="5" name="Rombo 4">
          <a:extLst>
            <a:ext uri="{FF2B5EF4-FFF2-40B4-BE49-F238E27FC236}">
              <a16:creationId xmlns:a16="http://schemas.microsoft.com/office/drawing/2014/main" id="{3500121C-3CCF-4794-9AD8-A1E0B1D66171}"/>
            </a:ext>
          </a:extLst>
        </xdr:cNvPr>
        <xdr:cNvSpPr/>
      </xdr:nvSpPr>
      <xdr:spPr>
        <a:xfrm>
          <a:off x="843232" y="3961607"/>
          <a:ext cx="2784999" cy="2315067"/>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unidades de remoción de azufre?</a:t>
          </a:r>
          <a:endParaRPr lang="en-US" sz="1100">
            <a:solidFill>
              <a:sysClr val="windowText" lastClr="000000"/>
            </a:solidFill>
          </a:endParaRPr>
        </a:p>
      </xdr:txBody>
    </xdr:sp>
    <xdr:clientData/>
  </xdr:twoCellAnchor>
  <xdr:twoCellAnchor>
    <xdr:from>
      <xdr:col>3</xdr:col>
      <xdr:colOff>601134</xdr:colOff>
      <xdr:row>25</xdr:row>
      <xdr:rowOff>33261</xdr:rowOff>
    </xdr:from>
    <xdr:to>
      <xdr:col>6</xdr:col>
      <xdr:colOff>532342</xdr:colOff>
      <xdr:row>27</xdr:row>
      <xdr:rowOff>70303</xdr:rowOff>
    </xdr:to>
    <xdr:sp macro="" textlink="">
      <xdr:nvSpPr>
        <xdr:cNvPr id="6" name="Rectángulo 5">
          <a:extLst>
            <a:ext uri="{FF2B5EF4-FFF2-40B4-BE49-F238E27FC236}">
              <a16:creationId xmlns:a16="http://schemas.microsoft.com/office/drawing/2014/main" id="{713D54F2-205D-41D4-A986-F31B67289BC0}"/>
            </a:ext>
          </a:extLst>
        </xdr:cNvPr>
        <xdr:cNvSpPr/>
      </xdr:nvSpPr>
      <xdr:spPr>
        <a:xfrm>
          <a:off x="8049684" y="4887836"/>
          <a:ext cx="6617758"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733312</xdr:colOff>
      <xdr:row>31</xdr:row>
      <xdr:rowOff>177312</xdr:rowOff>
    </xdr:from>
    <xdr:to>
      <xdr:col>6</xdr:col>
      <xdr:colOff>667695</xdr:colOff>
      <xdr:row>34</xdr:row>
      <xdr:rowOff>57455</xdr:rowOff>
    </xdr:to>
    <xdr:sp macro="" textlink="">
      <xdr:nvSpPr>
        <xdr:cNvPr id="7" name="Rectángulo 6">
          <a:extLst>
            <a:ext uri="{FF2B5EF4-FFF2-40B4-BE49-F238E27FC236}">
              <a16:creationId xmlns:a16="http://schemas.microsoft.com/office/drawing/2014/main" id="{A7BA9758-407A-466B-AA56-1D0C61AE88F6}"/>
            </a:ext>
          </a:extLst>
        </xdr:cNvPr>
        <xdr:cNvSpPr/>
      </xdr:nvSpPr>
      <xdr:spPr>
        <a:xfrm>
          <a:off x="4971937" y="6055031"/>
          <a:ext cx="5149321" cy="439737"/>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1124743</xdr:colOff>
      <xdr:row>26</xdr:row>
      <xdr:rowOff>48607</xdr:rowOff>
    </xdr:from>
    <xdr:to>
      <xdr:col>3</xdr:col>
      <xdr:colOff>601134</xdr:colOff>
      <xdr:row>26</xdr:row>
      <xdr:rowOff>70891</xdr:rowOff>
    </xdr:to>
    <xdr:cxnSp macro="">
      <xdr:nvCxnSpPr>
        <xdr:cNvPr id="9" name="Conector recto de flecha 8">
          <a:extLst>
            <a:ext uri="{FF2B5EF4-FFF2-40B4-BE49-F238E27FC236}">
              <a16:creationId xmlns:a16="http://schemas.microsoft.com/office/drawing/2014/main" id="{16DB489A-5E08-4511-8C28-862B052C6CAF}"/>
            </a:ext>
          </a:extLst>
        </xdr:cNvPr>
        <xdr:cNvCxnSpPr>
          <a:stCxn id="5" idx="3"/>
          <a:endCxn id="6" idx="1"/>
        </xdr:cNvCxnSpPr>
      </xdr:nvCxnSpPr>
      <xdr:spPr>
        <a:xfrm flipV="1">
          <a:off x="3625056" y="5096857"/>
          <a:ext cx="1214703" cy="222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1473731</xdr:colOff>
      <xdr:row>32</xdr:row>
      <xdr:rowOff>85424</xdr:rowOff>
    </xdr:from>
    <xdr:to>
      <xdr:col>3</xdr:col>
      <xdr:colOff>733311</xdr:colOff>
      <xdr:row>33</xdr:row>
      <xdr:rowOff>24119</xdr:rowOff>
    </xdr:to>
    <xdr:cxnSp macro="">
      <xdr:nvCxnSpPr>
        <xdr:cNvPr id="10" name="Conector: angular 9">
          <a:extLst>
            <a:ext uri="{FF2B5EF4-FFF2-40B4-BE49-F238E27FC236}">
              <a16:creationId xmlns:a16="http://schemas.microsoft.com/office/drawing/2014/main" id="{BB9921A3-A721-40C1-8D41-2ED3D1806326}"/>
            </a:ext>
          </a:extLst>
        </xdr:cNvPr>
        <xdr:cNvCxnSpPr>
          <a:stCxn id="5" idx="2"/>
          <a:endCxn id="7" idx="1"/>
        </xdr:cNvCxnSpPr>
      </xdr:nvCxnSpPr>
      <xdr:spPr>
        <a:xfrm rot="16200000" flipH="1">
          <a:off x="3541221" y="4844184"/>
          <a:ext cx="125226" cy="273620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1547813</xdr:colOff>
      <xdr:row>24</xdr:row>
      <xdr:rowOff>148696</xdr:rowOff>
    </xdr:from>
    <xdr:to>
      <xdr:col>3</xdr:col>
      <xdr:colOff>133351</xdr:colOff>
      <xdr:row>25</xdr:row>
      <xdr:rowOff>128589</xdr:rowOff>
    </xdr:to>
    <xdr:sp macro="" textlink="">
      <xdr:nvSpPr>
        <xdr:cNvPr id="11" name="Rectángulo 10">
          <a:extLst>
            <a:ext uri="{FF2B5EF4-FFF2-40B4-BE49-F238E27FC236}">
              <a16:creationId xmlns:a16="http://schemas.microsoft.com/office/drawing/2014/main" id="{90EF65CC-1C11-48D3-9359-158CE0529CFB}"/>
            </a:ext>
          </a:extLst>
        </xdr:cNvPr>
        <xdr:cNvSpPr/>
      </xdr:nvSpPr>
      <xdr:spPr>
        <a:xfrm>
          <a:off x="4048126" y="4815946"/>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1202986</xdr:colOff>
      <xdr:row>29</xdr:row>
      <xdr:rowOff>155651</xdr:rowOff>
    </xdr:from>
    <xdr:to>
      <xdr:col>3</xdr:col>
      <xdr:colOff>164761</xdr:colOff>
      <xdr:row>30</xdr:row>
      <xdr:rowOff>138719</xdr:rowOff>
    </xdr:to>
    <xdr:sp macro="" textlink="">
      <xdr:nvSpPr>
        <xdr:cNvPr id="12" name="Rectángulo 11">
          <a:extLst>
            <a:ext uri="{FF2B5EF4-FFF2-40B4-BE49-F238E27FC236}">
              <a16:creationId xmlns:a16="http://schemas.microsoft.com/office/drawing/2014/main" id="{23FC212F-11A5-4901-BE73-403DF751614D}"/>
            </a:ext>
          </a:extLst>
        </xdr:cNvPr>
        <xdr:cNvSpPr/>
      </xdr:nvSpPr>
      <xdr:spPr>
        <a:xfrm>
          <a:off x="3703299" y="5775401"/>
          <a:ext cx="700087"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1473389</xdr:colOff>
      <xdr:row>18</xdr:row>
      <xdr:rowOff>113240</xdr:rowOff>
    </xdr:from>
    <xdr:to>
      <xdr:col>1</xdr:col>
      <xdr:colOff>1473732</xdr:colOff>
      <xdr:row>20</xdr:row>
      <xdr:rowOff>103982</xdr:rowOff>
    </xdr:to>
    <xdr:cxnSp macro="">
      <xdr:nvCxnSpPr>
        <xdr:cNvPr id="13" name="Conector recto de flecha 12">
          <a:extLst>
            <a:ext uri="{FF2B5EF4-FFF2-40B4-BE49-F238E27FC236}">
              <a16:creationId xmlns:a16="http://schemas.microsoft.com/office/drawing/2014/main" id="{A8FC6708-F983-CB99-A4B4-252ED8B22BEC}"/>
            </a:ext>
          </a:extLst>
        </xdr:cNvPr>
        <xdr:cNvCxnSpPr>
          <a:stCxn id="4" idx="2"/>
          <a:endCxn id="5" idx="0"/>
        </xdr:cNvCxnSpPr>
      </xdr:nvCxnSpPr>
      <xdr:spPr>
        <a:xfrm>
          <a:off x="2235389" y="3589865"/>
          <a:ext cx="343" cy="37174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15875</xdr:colOff>
      <xdr:row>0</xdr:row>
      <xdr:rowOff>182563</xdr:rowOff>
    </xdr:from>
    <xdr:to>
      <xdr:col>14</xdr:col>
      <xdr:colOff>511175</xdr:colOff>
      <xdr:row>10</xdr:row>
      <xdr:rowOff>106913</xdr:rowOff>
    </xdr:to>
    <xdr:pic>
      <xdr:nvPicPr>
        <xdr:cNvPr id="2" name="Imagen 1" descr="Vista previa de imagen">
          <a:extLst>
            <a:ext uri="{FF2B5EF4-FFF2-40B4-BE49-F238E27FC236}">
              <a16:creationId xmlns:a16="http://schemas.microsoft.com/office/drawing/2014/main" id="{9851C7AA-9A19-41E0-9D5F-586FB0F304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22875" y="182563"/>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624264</xdr:colOff>
      <xdr:row>15</xdr:row>
      <xdr:rowOff>160866</xdr:rowOff>
    </xdr:from>
    <xdr:to>
      <xdr:col>2</xdr:col>
      <xdr:colOff>890964</xdr:colOff>
      <xdr:row>18</xdr:row>
      <xdr:rowOff>113240</xdr:rowOff>
    </xdr:to>
    <xdr:sp macro="" textlink="">
      <xdr:nvSpPr>
        <xdr:cNvPr id="4" name="Rectángulo: esquinas redondeadas 3">
          <a:extLst>
            <a:ext uri="{FF2B5EF4-FFF2-40B4-BE49-F238E27FC236}">
              <a16:creationId xmlns:a16="http://schemas.microsoft.com/office/drawing/2014/main" id="{A4C319D6-C49B-4208-9C9C-4799ECE0AB8B}"/>
            </a:ext>
          </a:extLst>
        </xdr:cNvPr>
        <xdr:cNvSpPr/>
      </xdr:nvSpPr>
      <xdr:spPr>
        <a:xfrm>
          <a:off x="1386264" y="3113616"/>
          <a:ext cx="234632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Blowdown</a:t>
          </a:r>
          <a:endParaRPr lang="en-US" sz="1100"/>
        </a:p>
      </xdr:txBody>
    </xdr:sp>
    <xdr:clientData/>
  </xdr:twoCellAnchor>
  <xdr:twoCellAnchor>
    <xdr:from>
      <xdr:col>1</xdr:col>
      <xdr:colOff>613836</xdr:colOff>
      <xdr:row>21</xdr:row>
      <xdr:rowOff>25097</xdr:rowOff>
    </xdr:from>
    <xdr:to>
      <xdr:col>2</xdr:col>
      <xdr:colOff>889002</xdr:colOff>
      <xdr:row>31</xdr:row>
      <xdr:rowOff>148923</xdr:rowOff>
    </xdr:to>
    <xdr:sp macro="" textlink="">
      <xdr:nvSpPr>
        <xdr:cNvPr id="5" name="Rombo 4">
          <a:extLst>
            <a:ext uri="{FF2B5EF4-FFF2-40B4-BE49-F238E27FC236}">
              <a16:creationId xmlns:a16="http://schemas.microsoft.com/office/drawing/2014/main" id="{D66D82D4-54C6-4E00-B7F7-0B98033C9B80}"/>
            </a:ext>
          </a:extLst>
        </xdr:cNvPr>
        <xdr:cNvSpPr/>
      </xdr:nvSpPr>
      <xdr:spPr>
        <a:xfrm>
          <a:off x="1375836" y="4120847"/>
          <a:ext cx="2354791" cy="207645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blowdown?</a:t>
          </a:r>
          <a:endParaRPr lang="en-US" sz="1100">
            <a:solidFill>
              <a:sysClr val="windowText" lastClr="000000"/>
            </a:solidFill>
          </a:endParaRPr>
        </a:p>
      </xdr:txBody>
    </xdr:sp>
    <xdr:clientData/>
  </xdr:twoCellAnchor>
  <xdr:twoCellAnchor>
    <xdr:from>
      <xdr:col>3</xdr:col>
      <xdr:colOff>601134</xdr:colOff>
      <xdr:row>25</xdr:row>
      <xdr:rowOff>33261</xdr:rowOff>
    </xdr:from>
    <xdr:to>
      <xdr:col>6</xdr:col>
      <xdr:colOff>532342</xdr:colOff>
      <xdr:row>27</xdr:row>
      <xdr:rowOff>70303</xdr:rowOff>
    </xdr:to>
    <xdr:sp macro="" textlink="">
      <xdr:nvSpPr>
        <xdr:cNvPr id="6" name="Rectángulo 5">
          <a:extLst>
            <a:ext uri="{FF2B5EF4-FFF2-40B4-BE49-F238E27FC236}">
              <a16:creationId xmlns:a16="http://schemas.microsoft.com/office/drawing/2014/main" id="{BCFB1186-9D60-4CF6-A70D-06A54DC4D550}"/>
            </a:ext>
          </a:extLst>
        </xdr:cNvPr>
        <xdr:cNvSpPr/>
      </xdr:nvSpPr>
      <xdr:spPr>
        <a:xfrm>
          <a:off x="4811184" y="4506836"/>
          <a:ext cx="3445933"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33</xdr:row>
      <xdr:rowOff>164041</xdr:rowOff>
    </xdr:from>
    <xdr:to>
      <xdr:col>6</xdr:col>
      <xdr:colOff>582083</xdr:colOff>
      <xdr:row>36</xdr:row>
      <xdr:rowOff>37041</xdr:rowOff>
    </xdr:to>
    <xdr:sp macro="" textlink="">
      <xdr:nvSpPr>
        <xdr:cNvPr id="7" name="Rectángulo 6">
          <a:extLst>
            <a:ext uri="{FF2B5EF4-FFF2-40B4-BE49-F238E27FC236}">
              <a16:creationId xmlns:a16="http://schemas.microsoft.com/office/drawing/2014/main" id="{9515E17B-010F-43CA-A70A-43804714CEBF}"/>
            </a:ext>
          </a:extLst>
        </xdr:cNvPr>
        <xdr:cNvSpPr/>
      </xdr:nvSpPr>
      <xdr:spPr>
        <a:xfrm>
          <a:off x="4857750" y="6161616"/>
          <a:ext cx="34491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a:t>
          </a:r>
          <a:endParaRPr lang="en-US" sz="1100">
            <a:solidFill>
              <a:sysClr val="windowText" lastClr="000000"/>
            </a:solidFill>
          </a:endParaRPr>
        </a:p>
      </xdr:txBody>
    </xdr:sp>
    <xdr:clientData/>
  </xdr:twoCellAnchor>
  <xdr:twoCellAnchor>
    <xdr:from>
      <xdr:col>2</xdr:col>
      <xdr:colOff>885827</xdr:colOff>
      <xdr:row>26</xdr:row>
      <xdr:rowOff>48607</xdr:rowOff>
    </xdr:from>
    <xdr:to>
      <xdr:col>3</xdr:col>
      <xdr:colOff>601134</xdr:colOff>
      <xdr:row>26</xdr:row>
      <xdr:rowOff>66373</xdr:rowOff>
    </xdr:to>
    <xdr:cxnSp macro="">
      <xdr:nvCxnSpPr>
        <xdr:cNvPr id="9" name="Conector recto de flecha 8">
          <a:extLst>
            <a:ext uri="{FF2B5EF4-FFF2-40B4-BE49-F238E27FC236}">
              <a16:creationId xmlns:a16="http://schemas.microsoft.com/office/drawing/2014/main" id="{3B3B81F5-D8D0-4F4F-AA15-AFEC386F41B3}"/>
            </a:ext>
          </a:extLst>
        </xdr:cNvPr>
        <xdr:cNvCxnSpPr>
          <a:stCxn id="5" idx="3"/>
          <a:endCxn id="6" idx="1"/>
        </xdr:cNvCxnSpPr>
      </xdr:nvCxnSpPr>
      <xdr:spPr>
        <a:xfrm flipV="1">
          <a:off x="3727452" y="5144482"/>
          <a:ext cx="1794932" cy="1776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1788056</xdr:colOff>
      <xdr:row>31</xdr:row>
      <xdr:rowOff>152098</xdr:rowOff>
    </xdr:from>
    <xdr:to>
      <xdr:col>3</xdr:col>
      <xdr:colOff>647699</xdr:colOff>
      <xdr:row>35</xdr:row>
      <xdr:rowOff>3704</xdr:rowOff>
    </xdr:to>
    <xdr:cxnSp macro="">
      <xdr:nvCxnSpPr>
        <xdr:cNvPr id="10" name="Conector: angular 9">
          <a:extLst>
            <a:ext uri="{FF2B5EF4-FFF2-40B4-BE49-F238E27FC236}">
              <a16:creationId xmlns:a16="http://schemas.microsoft.com/office/drawing/2014/main" id="{B9BA4DDF-234B-44A7-86AD-7F0F68FA0B71}"/>
            </a:ext>
          </a:extLst>
        </xdr:cNvPr>
        <xdr:cNvCxnSpPr>
          <a:stCxn id="5" idx="2"/>
          <a:endCxn id="7" idx="1"/>
        </xdr:cNvCxnSpPr>
      </xdr:nvCxnSpPr>
      <xdr:spPr>
        <a:xfrm rot="16200000" flipH="1">
          <a:off x="3752700" y="4997829"/>
          <a:ext cx="613606" cy="3018893"/>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24</xdr:row>
      <xdr:rowOff>169333</xdr:rowOff>
    </xdr:from>
    <xdr:to>
      <xdr:col>2</xdr:col>
      <xdr:colOff>1276350</xdr:colOff>
      <xdr:row>25</xdr:row>
      <xdr:rowOff>152401</xdr:rowOff>
    </xdr:to>
    <xdr:sp macro="" textlink="">
      <xdr:nvSpPr>
        <xdr:cNvPr id="11" name="Rectángulo 10">
          <a:extLst>
            <a:ext uri="{FF2B5EF4-FFF2-40B4-BE49-F238E27FC236}">
              <a16:creationId xmlns:a16="http://schemas.microsoft.com/office/drawing/2014/main" id="{B6378BDB-86B4-4B2E-AC0B-374B6511A583}"/>
            </a:ext>
          </a:extLst>
        </xdr:cNvPr>
        <xdr:cNvSpPr/>
      </xdr:nvSpPr>
      <xdr:spPr>
        <a:xfrm>
          <a:off x="3990975" y="4458758"/>
          <a:ext cx="219075"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12" name="Rectángulo 11">
          <a:extLst>
            <a:ext uri="{FF2B5EF4-FFF2-40B4-BE49-F238E27FC236}">
              <a16:creationId xmlns:a16="http://schemas.microsoft.com/office/drawing/2014/main" id="{6BE05BC7-3597-47A9-8EE1-DC78242DCE93}"/>
            </a:ext>
          </a:extLst>
        </xdr:cNvPr>
        <xdr:cNvSpPr/>
      </xdr:nvSpPr>
      <xdr:spPr>
        <a:xfrm>
          <a:off x="4124325" y="6142567"/>
          <a:ext cx="1333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1788057</xdr:colOff>
      <xdr:row>18</xdr:row>
      <xdr:rowOff>113240</xdr:rowOff>
    </xdr:from>
    <xdr:to>
      <xdr:col>1</xdr:col>
      <xdr:colOff>1800602</xdr:colOff>
      <xdr:row>21</xdr:row>
      <xdr:rowOff>28272</xdr:rowOff>
    </xdr:to>
    <xdr:cxnSp macro="">
      <xdr:nvCxnSpPr>
        <xdr:cNvPr id="15" name="Conector recto de flecha 14">
          <a:extLst>
            <a:ext uri="{FF2B5EF4-FFF2-40B4-BE49-F238E27FC236}">
              <a16:creationId xmlns:a16="http://schemas.microsoft.com/office/drawing/2014/main" id="{448FCAD1-1917-7042-7897-434EB480678D}"/>
            </a:ext>
          </a:extLst>
        </xdr:cNvPr>
        <xdr:cNvCxnSpPr>
          <a:stCxn id="4" idx="2"/>
          <a:endCxn id="5" idx="0"/>
        </xdr:cNvCxnSpPr>
      </xdr:nvCxnSpPr>
      <xdr:spPr>
        <a:xfrm flipH="1">
          <a:off x="2550057" y="3637490"/>
          <a:ext cx="12545" cy="48653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16</xdr:col>
      <xdr:colOff>6804</xdr:colOff>
      <xdr:row>1</xdr:row>
      <xdr:rowOff>34018</xdr:rowOff>
    </xdr:from>
    <xdr:to>
      <xdr:col>17</xdr:col>
      <xdr:colOff>710746</xdr:colOff>
      <xdr:row>10</xdr:row>
      <xdr:rowOff>100109</xdr:rowOff>
    </xdr:to>
    <xdr:pic>
      <xdr:nvPicPr>
        <xdr:cNvPr id="2" name="Imagen 1" descr="Vista previa de imagen">
          <a:extLst>
            <a:ext uri="{FF2B5EF4-FFF2-40B4-BE49-F238E27FC236}">
              <a16:creationId xmlns:a16="http://schemas.microsoft.com/office/drawing/2014/main" id="{67ADED96-824F-4901-BC7B-806F765431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590625" y="219982"/>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309939</xdr:colOff>
      <xdr:row>14</xdr:row>
      <xdr:rowOff>160866</xdr:rowOff>
    </xdr:from>
    <xdr:to>
      <xdr:col>2</xdr:col>
      <xdr:colOff>576639</xdr:colOff>
      <xdr:row>17</xdr:row>
      <xdr:rowOff>113240</xdr:rowOff>
    </xdr:to>
    <xdr:sp macro="" textlink="">
      <xdr:nvSpPr>
        <xdr:cNvPr id="4" name="Rectángulo: esquinas redondeadas 3">
          <a:extLst>
            <a:ext uri="{FF2B5EF4-FFF2-40B4-BE49-F238E27FC236}">
              <a16:creationId xmlns:a16="http://schemas.microsoft.com/office/drawing/2014/main" id="{3C6BE053-2695-42FF-821B-859EE5CC5C3B}"/>
            </a:ext>
          </a:extLst>
        </xdr:cNvPr>
        <xdr:cNvSpPr/>
      </xdr:nvSpPr>
      <xdr:spPr>
        <a:xfrm>
          <a:off x="1075114" y="3113616"/>
          <a:ext cx="4438650"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Actividades no rutinarias</a:t>
          </a:r>
          <a:endParaRPr lang="en-US" sz="1100"/>
        </a:p>
      </xdr:txBody>
    </xdr:sp>
    <xdr:clientData/>
  </xdr:twoCellAnchor>
  <xdr:twoCellAnchor>
    <xdr:from>
      <xdr:col>1</xdr:col>
      <xdr:colOff>296336</xdr:colOff>
      <xdr:row>20</xdr:row>
      <xdr:rowOff>9222</xdr:rowOff>
    </xdr:from>
    <xdr:to>
      <xdr:col>2</xdr:col>
      <xdr:colOff>571502</xdr:colOff>
      <xdr:row>30</xdr:row>
      <xdr:rowOff>133048</xdr:rowOff>
    </xdr:to>
    <xdr:sp macro="" textlink="">
      <xdr:nvSpPr>
        <xdr:cNvPr id="5" name="Rombo 4">
          <a:extLst>
            <a:ext uri="{FF2B5EF4-FFF2-40B4-BE49-F238E27FC236}">
              <a16:creationId xmlns:a16="http://schemas.microsoft.com/office/drawing/2014/main" id="{822C1F99-FBAB-4169-ABCB-432B9A529C23}"/>
            </a:ext>
          </a:extLst>
        </xdr:cNvPr>
        <xdr:cNvSpPr/>
      </xdr:nvSpPr>
      <xdr:spPr>
        <a:xfrm>
          <a:off x="1058336" y="4104972"/>
          <a:ext cx="4447116" cy="207645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actividades no rutinarias?</a:t>
          </a:r>
          <a:endParaRPr lang="en-US" sz="1100">
            <a:solidFill>
              <a:sysClr val="windowText" lastClr="000000"/>
            </a:solidFill>
          </a:endParaRPr>
        </a:p>
      </xdr:txBody>
    </xdr:sp>
    <xdr:clientData/>
  </xdr:twoCellAnchor>
  <xdr:twoCellAnchor>
    <xdr:from>
      <xdr:col>3</xdr:col>
      <xdr:colOff>601134</xdr:colOff>
      <xdr:row>24</xdr:row>
      <xdr:rowOff>33261</xdr:rowOff>
    </xdr:from>
    <xdr:to>
      <xdr:col>6</xdr:col>
      <xdr:colOff>532342</xdr:colOff>
      <xdr:row>26</xdr:row>
      <xdr:rowOff>70303</xdr:rowOff>
    </xdr:to>
    <xdr:sp macro="" textlink="">
      <xdr:nvSpPr>
        <xdr:cNvPr id="6" name="Rectángulo 5">
          <a:extLst>
            <a:ext uri="{FF2B5EF4-FFF2-40B4-BE49-F238E27FC236}">
              <a16:creationId xmlns:a16="http://schemas.microsoft.com/office/drawing/2014/main" id="{01673F67-77F6-4AE7-9948-9B89D7A555EE}"/>
            </a:ext>
          </a:extLst>
        </xdr:cNvPr>
        <xdr:cNvSpPr/>
      </xdr:nvSpPr>
      <xdr:spPr>
        <a:xfrm>
          <a:off x="7621059" y="4935461"/>
          <a:ext cx="6189133"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32</xdr:row>
      <xdr:rowOff>164041</xdr:rowOff>
    </xdr:from>
    <xdr:to>
      <xdr:col>6</xdr:col>
      <xdr:colOff>582083</xdr:colOff>
      <xdr:row>35</xdr:row>
      <xdr:rowOff>37041</xdr:rowOff>
    </xdr:to>
    <xdr:sp macro="" textlink="">
      <xdr:nvSpPr>
        <xdr:cNvPr id="7" name="Rectángulo 6">
          <a:extLst>
            <a:ext uri="{FF2B5EF4-FFF2-40B4-BE49-F238E27FC236}">
              <a16:creationId xmlns:a16="http://schemas.microsoft.com/office/drawing/2014/main" id="{D9F4C958-7F7A-46E3-8A00-847CE984CFE9}"/>
            </a:ext>
          </a:extLst>
        </xdr:cNvPr>
        <xdr:cNvSpPr/>
      </xdr:nvSpPr>
      <xdr:spPr>
        <a:xfrm>
          <a:off x="7667625" y="6590241"/>
          <a:ext cx="61923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a:t>
          </a:r>
          <a:endParaRPr lang="en-US" sz="1100">
            <a:solidFill>
              <a:sysClr val="windowText" lastClr="000000"/>
            </a:solidFill>
          </a:endParaRPr>
        </a:p>
      </xdr:txBody>
    </xdr:sp>
    <xdr:clientData/>
  </xdr:twoCellAnchor>
  <xdr:twoCellAnchor>
    <xdr:from>
      <xdr:col>2</xdr:col>
      <xdr:colOff>571502</xdr:colOff>
      <xdr:row>25</xdr:row>
      <xdr:rowOff>43921</xdr:rowOff>
    </xdr:from>
    <xdr:to>
      <xdr:col>3</xdr:col>
      <xdr:colOff>601134</xdr:colOff>
      <xdr:row>25</xdr:row>
      <xdr:rowOff>48607</xdr:rowOff>
    </xdr:to>
    <xdr:cxnSp macro="">
      <xdr:nvCxnSpPr>
        <xdr:cNvPr id="9" name="Conector recto de flecha 8">
          <a:extLst>
            <a:ext uri="{FF2B5EF4-FFF2-40B4-BE49-F238E27FC236}">
              <a16:creationId xmlns:a16="http://schemas.microsoft.com/office/drawing/2014/main" id="{9EFBE703-DE1B-41AA-AFDE-4ADD9A3B13BD}"/>
            </a:ext>
          </a:extLst>
        </xdr:cNvPr>
        <xdr:cNvCxnSpPr>
          <a:stCxn id="5" idx="3"/>
          <a:endCxn id="6" idx="1"/>
        </xdr:cNvCxnSpPr>
      </xdr:nvCxnSpPr>
      <xdr:spPr>
        <a:xfrm>
          <a:off x="5505452" y="5142971"/>
          <a:ext cx="2115607" cy="151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1475716</xdr:colOff>
      <xdr:row>30</xdr:row>
      <xdr:rowOff>133048</xdr:rowOff>
    </xdr:from>
    <xdr:to>
      <xdr:col>3</xdr:col>
      <xdr:colOff>647700</xdr:colOff>
      <xdr:row>34</xdr:row>
      <xdr:rowOff>3704</xdr:rowOff>
    </xdr:to>
    <xdr:cxnSp macro="">
      <xdr:nvCxnSpPr>
        <xdr:cNvPr id="10" name="Conector: angular 9">
          <a:extLst>
            <a:ext uri="{FF2B5EF4-FFF2-40B4-BE49-F238E27FC236}">
              <a16:creationId xmlns:a16="http://schemas.microsoft.com/office/drawing/2014/main" id="{75247A4D-418A-4F75-B55D-786F34F4CC8B}"/>
            </a:ext>
          </a:extLst>
        </xdr:cNvPr>
        <xdr:cNvCxnSpPr>
          <a:stCxn id="5" idx="2"/>
          <a:endCxn id="7" idx="1"/>
        </xdr:cNvCxnSpPr>
      </xdr:nvCxnSpPr>
      <xdr:spPr>
        <a:xfrm rot="16200000" flipH="1">
          <a:off x="3590974" y="4590040"/>
          <a:ext cx="632656" cy="3339172"/>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23</xdr:row>
      <xdr:rowOff>169333</xdr:rowOff>
    </xdr:from>
    <xdr:to>
      <xdr:col>2</xdr:col>
      <xdr:colOff>1276350</xdr:colOff>
      <xdr:row>24</xdr:row>
      <xdr:rowOff>152401</xdr:rowOff>
    </xdr:to>
    <xdr:sp macro="" textlink="">
      <xdr:nvSpPr>
        <xdr:cNvPr id="11" name="Rectángulo 10">
          <a:extLst>
            <a:ext uri="{FF2B5EF4-FFF2-40B4-BE49-F238E27FC236}">
              <a16:creationId xmlns:a16="http://schemas.microsoft.com/office/drawing/2014/main" id="{EEC22E0B-94FF-4EA3-9697-AF818D680F84}"/>
            </a:ext>
          </a:extLst>
        </xdr:cNvPr>
        <xdr:cNvSpPr/>
      </xdr:nvSpPr>
      <xdr:spPr>
        <a:xfrm>
          <a:off x="5886450" y="4887383"/>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32</xdr:row>
      <xdr:rowOff>141817</xdr:rowOff>
    </xdr:from>
    <xdr:to>
      <xdr:col>3</xdr:col>
      <xdr:colOff>47625</xdr:colOff>
      <xdr:row>33</xdr:row>
      <xdr:rowOff>124885</xdr:rowOff>
    </xdr:to>
    <xdr:sp macro="" textlink="">
      <xdr:nvSpPr>
        <xdr:cNvPr id="12" name="Rectángulo 11">
          <a:extLst>
            <a:ext uri="{FF2B5EF4-FFF2-40B4-BE49-F238E27FC236}">
              <a16:creationId xmlns:a16="http://schemas.microsoft.com/office/drawing/2014/main" id="{EE324879-ABFE-4758-B143-E708FFDBBE19}"/>
            </a:ext>
          </a:extLst>
        </xdr:cNvPr>
        <xdr:cNvSpPr/>
      </xdr:nvSpPr>
      <xdr:spPr>
        <a:xfrm>
          <a:off x="6019800" y="6571192"/>
          <a:ext cx="10477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1479401</xdr:colOff>
      <xdr:row>17</xdr:row>
      <xdr:rowOff>113240</xdr:rowOff>
    </xdr:from>
    <xdr:to>
      <xdr:col>1</xdr:col>
      <xdr:colOff>1488771</xdr:colOff>
      <xdr:row>20</xdr:row>
      <xdr:rowOff>9222</xdr:rowOff>
    </xdr:to>
    <xdr:cxnSp macro="">
      <xdr:nvCxnSpPr>
        <xdr:cNvPr id="13" name="Conector recto de flecha 12">
          <a:extLst>
            <a:ext uri="{FF2B5EF4-FFF2-40B4-BE49-F238E27FC236}">
              <a16:creationId xmlns:a16="http://schemas.microsoft.com/office/drawing/2014/main" id="{6EB53ECB-D125-553F-21E7-1868DE93EDB4}"/>
            </a:ext>
          </a:extLst>
        </xdr:cNvPr>
        <xdr:cNvCxnSpPr>
          <a:stCxn id="4" idx="2"/>
          <a:endCxn id="5" idx="0"/>
        </xdr:cNvCxnSpPr>
      </xdr:nvCxnSpPr>
      <xdr:spPr>
        <a:xfrm flipH="1">
          <a:off x="2241401" y="3324526"/>
          <a:ext cx="9370" cy="453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14</xdr:col>
      <xdr:colOff>544286</xdr:colOff>
      <xdr:row>0</xdr:row>
      <xdr:rowOff>95250</xdr:rowOff>
    </xdr:from>
    <xdr:to>
      <xdr:col>17</xdr:col>
      <xdr:colOff>277586</xdr:colOff>
      <xdr:row>10</xdr:row>
      <xdr:rowOff>25270</xdr:rowOff>
    </xdr:to>
    <xdr:pic>
      <xdr:nvPicPr>
        <xdr:cNvPr id="2" name="Imagen 1" descr="Vista previa de imagen">
          <a:extLst>
            <a:ext uri="{FF2B5EF4-FFF2-40B4-BE49-F238E27FC236}">
              <a16:creationId xmlns:a16="http://schemas.microsoft.com/office/drawing/2014/main" id="{5220764A-382C-4823-81E2-134DFAFFB4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61750" y="95250"/>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531433</xdr:colOff>
      <xdr:row>18</xdr:row>
      <xdr:rowOff>36588</xdr:rowOff>
    </xdr:from>
    <xdr:to>
      <xdr:col>2</xdr:col>
      <xdr:colOff>1055157</xdr:colOff>
      <xdr:row>20</xdr:row>
      <xdr:rowOff>179462</xdr:rowOff>
    </xdr:to>
    <xdr:sp macro="" textlink="">
      <xdr:nvSpPr>
        <xdr:cNvPr id="4" name="Rectángulo: esquinas redondeadas 3">
          <a:extLst>
            <a:ext uri="{FF2B5EF4-FFF2-40B4-BE49-F238E27FC236}">
              <a16:creationId xmlns:a16="http://schemas.microsoft.com/office/drawing/2014/main" id="{A31725A1-0C78-4160-B637-6BEC7CA9A802}"/>
            </a:ext>
          </a:extLst>
        </xdr:cNvPr>
        <xdr:cNvSpPr/>
      </xdr:nvSpPr>
      <xdr:spPr>
        <a:xfrm>
          <a:off x="1293433" y="3518505"/>
          <a:ext cx="1656141"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de gas asociado</a:t>
          </a:r>
        </a:p>
      </xdr:txBody>
    </xdr:sp>
    <xdr:clientData/>
  </xdr:twoCellAnchor>
  <xdr:twoCellAnchor>
    <xdr:from>
      <xdr:col>1</xdr:col>
      <xdr:colOff>217713</xdr:colOff>
      <xdr:row>22</xdr:row>
      <xdr:rowOff>142874</xdr:rowOff>
    </xdr:from>
    <xdr:to>
      <xdr:col>3</xdr:col>
      <xdr:colOff>42333</xdr:colOff>
      <xdr:row>34</xdr:row>
      <xdr:rowOff>56445</xdr:rowOff>
    </xdr:to>
    <xdr:sp macro="" textlink="">
      <xdr:nvSpPr>
        <xdr:cNvPr id="5" name="Rombo 4">
          <a:extLst>
            <a:ext uri="{FF2B5EF4-FFF2-40B4-BE49-F238E27FC236}">
              <a16:creationId xmlns:a16="http://schemas.microsoft.com/office/drawing/2014/main" id="{C5512A9F-5AE1-4C78-870C-015C41AE2F25}"/>
            </a:ext>
          </a:extLst>
        </xdr:cNvPr>
        <xdr:cNvSpPr/>
      </xdr:nvSpPr>
      <xdr:spPr>
        <a:xfrm>
          <a:off x="979713" y="4305652"/>
          <a:ext cx="2269370" cy="2206626"/>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cuenta con el dato de volumen de gas que no fue quemado</a:t>
          </a:r>
          <a:r>
            <a:rPr lang="en-US" sz="1100" baseline="0">
              <a:solidFill>
                <a:sysClr val="windowText" lastClr="000000"/>
              </a:solidFill>
            </a:rPr>
            <a:t> en tea?</a:t>
          </a:r>
          <a:endParaRPr lang="en-US" sz="1100">
            <a:solidFill>
              <a:sysClr val="windowText" lastClr="000000"/>
            </a:solidFill>
          </a:endParaRPr>
        </a:p>
      </xdr:txBody>
    </xdr:sp>
    <xdr:clientData/>
  </xdr:twoCellAnchor>
  <xdr:twoCellAnchor>
    <xdr:from>
      <xdr:col>4</xdr:col>
      <xdr:colOff>941314</xdr:colOff>
      <xdr:row>26</xdr:row>
      <xdr:rowOff>187122</xdr:rowOff>
    </xdr:from>
    <xdr:to>
      <xdr:col>6</xdr:col>
      <xdr:colOff>588284</xdr:colOff>
      <xdr:row>30</xdr:row>
      <xdr:rowOff>29785</xdr:rowOff>
    </xdr:to>
    <xdr:sp macro="" textlink="">
      <xdr:nvSpPr>
        <xdr:cNvPr id="6" name="Rectángulo 5">
          <a:extLst>
            <a:ext uri="{FF2B5EF4-FFF2-40B4-BE49-F238E27FC236}">
              <a16:creationId xmlns:a16="http://schemas.microsoft.com/office/drawing/2014/main" id="{8BCA424D-9926-4BAC-A271-36E148CB203C}"/>
            </a:ext>
          </a:extLst>
        </xdr:cNvPr>
        <xdr:cNvSpPr/>
      </xdr:nvSpPr>
      <xdr:spPr>
        <a:xfrm>
          <a:off x="5284008" y="5097789"/>
          <a:ext cx="1918859" cy="639940"/>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42333</xdr:colOff>
      <xdr:row>28</xdr:row>
      <xdr:rowOff>74965</xdr:rowOff>
    </xdr:from>
    <xdr:to>
      <xdr:col>4</xdr:col>
      <xdr:colOff>941314</xdr:colOff>
      <xdr:row>28</xdr:row>
      <xdr:rowOff>83759</xdr:rowOff>
    </xdr:to>
    <xdr:cxnSp macro="">
      <xdr:nvCxnSpPr>
        <xdr:cNvPr id="8" name="Conector recto de flecha 7">
          <a:extLst>
            <a:ext uri="{FF2B5EF4-FFF2-40B4-BE49-F238E27FC236}">
              <a16:creationId xmlns:a16="http://schemas.microsoft.com/office/drawing/2014/main" id="{6A6D95CB-BCDC-441D-9B3B-AFD6327D7466}"/>
            </a:ext>
          </a:extLst>
        </xdr:cNvPr>
        <xdr:cNvCxnSpPr>
          <a:stCxn id="5" idx="3"/>
          <a:endCxn id="6" idx="1"/>
        </xdr:cNvCxnSpPr>
      </xdr:nvCxnSpPr>
      <xdr:spPr>
        <a:xfrm>
          <a:off x="3249083" y="5408965"/>
          <a:ext cx="2034925" cy="87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81642</xdr:colOff>
      <xdr:row>26</xdr:row>
      <xdr:rowOff>158900</xdr:rowOff>
    </xdr:from>
    <xdr:to>
      <xdr:col>3</xdr:col>
      <xdr:colOff>405492</xdr:colOff>
      <xdr:row>27</xdr:row>
      <xdr:rowOff>84365</xdr:rowOff>
    </xdr:to>
    <xdr:sp macro="" textlink="">
      <xdr:nvSpPr>
        <xdr:cNvPr id="10" name="Rectángulo 9">
          <a:extLst>
            <a:ext uri="{FF2B5EF4-FFF2-40B4-BE49-F238E27FC236}">
              <a16:creationId xmlns:a16="http://schemas.microsoft.com/office/drawing/2014/main" id="{7AA59283-5289-499D-97CE-47604B37ED9F}"/>
            </a:ext>
          </a:extLst>
        </xdr:cNvPr>
        <xdr:cNvSpPr/>
      </xdr:nvSpPr>
      <xdr:spPr>
        <a:xfrm>
          <a:off x="3279321" y="5166329"/>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216454</xdr:colOff>
      <xdr:row>20</xdr:row>
      <xdr:rowOff>179462</xdr:rowOff>
    </xdr:from>
    <xdr:to>
      <xdr:col>2</xdr:col>
      <xdr:colOff>225323</xdr:colOff>
      <xdr:row>22</xdr:row>
      <xdr:rowOff>142874</xdr:rowOff>
    </xdr:to>
    <xdr:cxnSp macro="">
      <xdr:nvCxnSpPr>
        <xdr:cNvPr id="12" name="Conector recto de flecha 11">
          <a:extLst>
            <a:ext uri="{FF2B5EF4-FFF2-40B4-BE49-F238E27FC236}">
              <a16:creationId xmlns:a16="http://schemas.microsoft.com/office/drawing/2014/main" id="{A3A823ED-6B39-D311-2FB5-30CFF33F513D}"/>
            </a:ext>
          </a:extLst>
        </xdr:cNvPr>
        <xdr:cNvCxnSpPr>
          <a:stCxn id="4" idx="2"/>
          <a:endCxn id="5" idx="0"/>
        </xdr:cNvCxnSpPr>
      </xdr:nvCxnSpPr>
      <xdr:spPr>
        <a:xfrm flipH="1">
          <a:off x="2114398" y="3968295"/>
          <a:ext cx="8869" cy="3373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952500</xdr:colOff>
      <xdr:row>33</xdr:row>
      <xdr:rowOff>163285</xdr:rowOff>
    </xdr:from>
    <xdr:to>
      <xdr:col>6</xdr:col>
      <xdr:colOff>602645</xdr:colOff>
      <xdr:row>37</xdr:row>
      <xdr:rowOff>60023</xdr:rowOff>
    </xdr:to>
    <xdr:sp macro="" textlink="">
      <xdr:nvSpPr>
        <xdr:cNvPr id="16" name="Rectángulo 15">
          <a:extLst>
            <a:ext uri="{FF2B5EF4-FFF2-40B4-BE49-F238E27FC236}">
              <a16:creationId xmlns:a16="http://schemas.microsoft.com/office/drawing/2014/main" id="{FF928DE4-4460-48F2-9916-EF83791D91F8}"/>
            </a:ext>
          </a:extLst>
        </xdr:cNvPr>
        <xdr:cNvSpPr/>
      </xdr:nvSpPr>
      <xdr:spPr>
        <a:xfrm>
          <a:off x="5279571" y="6558642"/>
          <a:ext cx="1908931" cy="658738"/>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 del volumen que no fue quemado</a:t>
          </a:r>
          <a:endParaRPr lang="en-US" sz="1100">
            <a:solidFill>
              <a:sysClr val="windowText" lastClr="000000"/>
            </a:solidFill>
          </a:endParaRPr>
        </a:p>
      </xdr:txBody>
    </xdr:sp>
    <xdr:clientData/>
  </xdr:twoCellAnchor>
  <xdr:twoCellAnchor>
    <xdr:from>
      <xdr:col>2</xdr:col>
      <xdr:colOff>216454</xdr:colOff>
      <xdr:row>34</xdr:row>
      <xdr:rowOff>56445</xdr:rowOff>
    </xdr:from>
    <xdr:to>
      <xdr:col>4</xdr:col>
      <xdr:colOff>952500</xdr:colOff>
      <xdr:row>35</xdr:row>
      <xdr:rowOff>111654</xdr:rowOff>
    </xdr:to>
    <xdr:cxnSp macro="">
      <xdr:nvCxnSpPr>
        <xdr:cNvPr id="18" name="Conector: angular 17">
          <a:extLst>
            <a:ext uri="{FF2B5EF4-FFF2-40B4-BE49-F238E27FC236}">
              <a16:creationId xmlns:a16="http://schemas.microsoft.com/office/drawing/2014/main" id="{CCE2D8EE-6724-C96A-52C7-38D31F7F26A8}"/>
            </a:ext>
          </a:extLst>
        </xdr:cNvPr>
        <xdr:cNvCxnSpPr>
          <a:stCxn id="5" idx="2"/>
          <a:endCxn id="16" idx="1"/>
        </xdr:cNvCxnSpPr>
      </xdr:nvCxnSpPr>
      <xdr:spPr>
        <a:xfrm rot="16200000" flipH="1">
          <a:off x="3583705" y="5042971"/>
          <a:ext cx="242182" cy="3180796"/>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13</xdr:col>
      <xdr:colOff>119062</xdr:colOff>
      <xdr:row>3</xdr:row>
      <xdr:rowOff>13229</xdr:rowOff>
    </xdr:from>
    <xdr:to>
      <xdr:col>15</xdr:col>
      <xdr:colOff>296700</xdr:colOff>
      <xdr:row>11</xdr:row>
      <xdr:rowOff>33074</xdr:rowOff>
    </xdr:to>
    <xdr:pic>
      <xdr:nvPicPr>
        <xdr:cNvPr id="2" name="Imagen 1" descr="Vista previa de imagen">
          <a:extLst>
            <a:ext uri="{FF2B5EF4-FFF2-40B4-BE49-F238E27FC236}">
              <a16:creationId xmlns:a16="http://schemas.microsoft.com/office/drawing/2014/main" id="{9524A03D-FDCB-4A32-877F-ECB2112B7A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572823"/>
          <a:ext cx="1701638" cy="151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340783</xdr:colOff>
      <xdr:row>17</xdr:row>
      <xdr:rowOff>142874</xdr:rowOff>
    </xdr:from>
    <xdr:to>
      <xdr:col>2</xdr:col>
      <xdr:colOff>1198563</xdr:colOff>
      <xdr:row>21</xdr:row>
      <xdr:rowOff>142873</xdr:rowOff>
    </xdr:to>
    <xdr:sp macro="" textlink="">
      <xdr:nvSpPr>
        <xdr:cNvPr id="4" name="Rectángulo: esquinas redondeadas 3">
          <a:extLst>
            <a:ext uri="{FF2B5EF4-FFF2-40B4-BE49-F238E27FC236}">
              <a16:creationId xmlns:a16="http://schemas.microsoft.com/office/drawing/2014/main" id="{A7D73B89-361D-4684-BC7F-DA8E9CA24EAF}"/>
            </a:ext>
          </a:extLst>
        </xdr:cNvPr>
        <xdr:cNvSpPr/>
      </xdr:nvSpPr>
      <xdr:spPr>
        <a:xfrm>
          <a:off x="1102783" y="3428999"/>
          <a:ext cx="2084124" cy="76199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Controladores neumáticos continuos</a:t>
          </a:r>
        </a:p>
      </xdr:txBody>
    </xdr:sp>
    <xdr:clientData/>
  </xdr:twoCellAnchor>
  <xdr:twoCellAnchor>
    <xdr:from>
      <xdr:col>1</xdr:col>
      <xdr:colOff>292367</xdr:colOff>
      <xdr:row>22</xdr:row>
      <xdr:rowOff>162719</xdr:rowOff>
    </xdr:from>
    <xdr:to>
      <xdr:col>2</xdr:col>
      <xdr:colOff>1245393</xdr:colOff>
      <xdr:row>32</xdr:row>
      <xdr:rowOff>122503</xdr:rowOff>
    </xdr:to>
    <xdr:sp macro="" textlink="">
      <xdr:nvSpPr>
        <xdr:cNvPr id="5" name="Rombo 4">
          <a:extLst>
            <a:ext uri="{FF2B5EF4-FFF2-40B4-BE49-F238E27FC236}">
              <a16:creationId xmlns:a16="http://schemas.microsoft.com/office/drawing/2014/main" id="{AEF884B3-9E40-4A6E-9158-69FFB2E89255}"/>
            </a:ext>
          </a:extLst>
        </xdr:cNvPr>
        <xdr:cNvSpPr/>
      </xdr:nvSpPr>
      <xdr:spPr>
        <a:xfrm>
          <a:off x="1054367" y="4401344"/>
          <a:ext cx="2179370" cy="1912409"/>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ysClr val="windowText" lastClr="000000"/>
              </a:solidFill>
            </a:rPr>
            <a:t>¿Se realizó alguna</a:t>
          </a:r>
          <a:r>
            <a:rPr lang="en-US" sz="1000" baseline="0">
              <a:solidFill>
                <a:sysClr val="windowText" lastClr="000000"/>
              </a:solidFill>
            </a:rPr>
            <a:t>  medición sobre venteos de controladores continuos?</a:t>
          </a:r>
          <a:endParaRPr lang="en-US" sz="1000">
            <a:solidFill>
              <a:sysClr val="windowText" lastClr="000000"/>
            </a:solidFill>
          </a:endParaRPr>
        </a:p>
      </xdr:txBody>
    </xdr:sp>
    <xdr:clientData/>
  </xdr:twoCellAnchor>
  <xdr:twoCellAnchor>
    <xdr:from>
      <xdr:col>4</xdr:col>
      <xdr:colOff>478906</xdr:colOff>
      <xdr:row>26</xdr:row>
      <xdr:rowOff>112977</xdr:rowOff>
    </xdr:from>
    <xdr:to>
      <xdr:col>6</xdr:col>
      <xdr:colOff>1394364</xdr:colOff>
      <xdr:row>28</xdr:row>
      <xdr:rowOff>105569</xdr:rowOff>
    </xdr:to>
    <xdr:sp macro="" textlink="">
      <xdr:nvSpPr>
        <xdr:cNvPr id="6" name="Rectángulo 5">
          <a:extLst>
            <a:ext uri="{FF2B5EF4-FFF2-40B4-BE49-F238E27FC236}">
              <a16:creationId xmlns:a16="http://schemas.microsoft.com/office/drawing/2014/main" id="{F7419231-4F0D-4F5A-9657-C1861453FD83}"/>
            </a:ext>
          </a:extLst>
        </xdr:cNvPr>
        <xdr:cNvSpPr/>
      </xdr:nvSpPr>
      <xdr:spPr>
        <a:xfrm>
          <a:off x="4133331" y="5113602"/>
          <a:ext cx="2582333" cy="42121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4</xdr:col>
      <xdr:colOff>509596</xdr:colOff>
      <xdr:row>37</xdr:row>
      <xdr:rowOff>187059</xdr:rowOff>
    </xdr:from>
    <xdr:to>
      <xdr:col>6</xdr:col>
      <xdr:colOff>1425054</xdr:colOff>
      <xdr:row>40</xdr:row>
      <xdr:rowOff>53709</xdr:rowOff>
    </xdr:to>
    <xdr:sp macro="" textlink="">
      <xdr:nvSpPr>
        <xdr:cNvPr id="7" name="Rectángulo 6">
          <a:extLst>
            <a:ext uri="{FF2B5EF4-FFF2-40B4-BE49-F238E27FC236}">
              <a16:creationId xmlns:a16="http://schemas.microsoft.com/office/drawing/2014/main" id="{19B85558-F5F6-4A99-AE89-B473C107798C}"/>
            </a:ext>
          </a:extLst>
        </xdr:cNvPr>
        <xdr:cNvSpPr/>
      </xdr:nvSpPr>
      <xdr:spPr>
        <a:xfrm>
          <a:off x="4170371" y="7333984"/>
          <a:ext cx="2582333" cy="4381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Alternativa2 basada en factores de emisión según el tipo de controlador</a:t>
          </a:r>
        </a:p>
      </xdr:txBody>
    </xdr:sp>
    <xdr:clientData/>
  </xdr:twoCellAnchor>
  <xdr:twoCellAnchor>
    <xdr:from>
      <xdr:col>2</xdr:col>
      <xdr:colOff>1248568</xdr:colOff>
      <xdr:row>27</xdr:row>
      <xdr:rowOff>85461</xdr:rowOff>
    </xdr:from>
    <xdr:to>
      <xdr:col>4</xdr:col>
      <xdr:colOff>475731</xdr:colOff>
      <xdr:row>27</xdr:row>
      <xdr:rowOff>118799</xdr:rowOff>
    </xdr:to>
    <xdr:cxnSp macro="">
      <xdr:nvCxnSpPr>
        <xdr:cNvPr id="8" name="Conector recto de flecha 7">
          <a:extLst>
            <a:ext uri="{FF2B5EF4-FFF2-40B4-BE49-F238E27FC236}">
              <a16:creationId xmlns:a16="http://schemas.microsoft.com/office/drawing/2014/main" id="{4CFF9199-2FF8-49A3-AE69-46F5609490C7}"/>
            </a:ext>
          </a:extLst>
        </xdr:cNvPr>
        <xdr:cNvCxnSpPr>
          <a:stCxn id="5" idx="3"/>
          <a:endCxn id="6" idx="1"/>
        </xdr:cNvCxnSpPr>
      </xdr:nvCxnSpPr>
      <xdr:spPr>
        <a:xfrm flipV="1">
          <a:off x="3236912" y="5324211"/>
          <a:ext cx="2560913" cy="3333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393700</xdr:colOff>
      <xdr:row>25</xdr:row>
      <xdr:rowOff>10583</xdr:rowOff>
    </xdr:from>
    <xdr:to>
      <xdr:col>3</xdr:col>
      <xdr:colOff>1193800</xdr:colOff>
      <xdr:row>26</xdr:row>
      <xdr:rowOff>28575</xdr:rowOff>
    </xdr:to>
    <xdr:sp macro="" textlink="">
      <xdr:nvSpPr>
        <xdr:cNvPr id="9" name="Rectángulo 8">
          <a:extLst>
            <a:ext uri="{FF2B5EF4-FFF2-40B4-BE49-F238E27FC236}">
              <a16:creationId xmlns:a16="http://schemas.microsoft.com/office/drawing/2014/main" id="{0BF19A37-01C2-461F-81E4-1F60783EC75C}"/>
            </a:ext>
          </a:extLst>
        </xdr:cNvPr>
        <xdr:cNvSpPr/>
      </xdr:nvSpPr>
      <xdr:spPr>
        <a:xfrm>
          <a:off x="4044950" y="4820708"/>
          <a:ext cx="800100" cy="2084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401636</xdr:colOff>
      <xdr:row>34</xdr:row>
      <xdr:rowOff>56356</xdr:rowOff>
    </xdr:from>
    <xdr:to>
      <xdr:col>2</xdr:col>
      <xdr:colOff>1158874</xdr:colOff>
      <xdr:row>44</xdr:row>
      <xdr:rowOff>66940</xdr:rowOff>
    </xdr:to>
    <xdr:sp macro="" textlink="">
      <xdr:nvSpPr>
        <xdr:cNvPr id="10" name="Rombo 9">
          <a:extLst>
            <a:ext uri="{FF2B5EF4-FFF2-40B4-BE49-F238E27FC236}">
              <a16:creationId xmlns:a16="http://schemas.microsoft.com/office/drawing/2014/main" id="{14FCC8D0-1613-40F4-9FD9-103912F2185E}"/>
            </a:ext>
          </a:extLst>
        </xdr:cNvPr>
        <xdr:cNvSpPr/>
      </xdr:nvSpPr>
      <xdr:spPr>
        <a:xfrm>
          <a:off x="1163636" y="6628606"/>
          <a:ext cx="1979613" cy="1915584"/>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ysClr val="windowText" lastClr="000000"/>
              </a:solidFill>
            </a:rPr>
            <a:t>¿Se conoce</a:t>
          </a:r>
          <a:r>
            <a:rPr lang="en-US" sz="1000" baseline="0">
              <a:solidFill>
                <a:sysClr val="windowText" lastClr="000000"/>
              </a:solidFill>
            </a:rPr>
            <a:t>n la clasificación del controlador?</a:t>
          </a:r>
          <a:endParaRPr lang="en-US" sz="1000">
            <a:solidFill>
              <a:sysClr val="windowText" lastClr="000000"/>
            </a:solidFill>
          </a:endParaRPr>
        </a:p>
      </xdr:txBody>
    </xdr:sp>
    <xdr:clientData/>
  </xdr:twoCellAnchor>
  <xdr:twoCellAnchor>
    <xdr:from>
      <xdr:col>4</xdr:col>
      <xdr:colOff>495309</xdr:colOff>
      <xdr:row>47</xdr:row>
      <xdr:rowOff>30956</xdr:rowOff>
    </xdr:from>
    <xdr:to>
      <xdr:col>6</xdr:col>
      <xdr:colOff>1410767</xdr:colOff>
      <xdr:row>49</xdr:row>
      <xdr:rowOff>97631</xdr:rowOff>
    </xdr:to>
    <xdr:sp macro="" textlink="">
      <xdr:nvSpPr>
        <xdr:cNvPr id="11" name="Rectángulo 10">
          <a:extLst>
            <a:ext uri="{FF2B5EF4-FFF2-40B4-BE49-F238E27FC236}">
              <a16:creationId xmlns:a16="http://schemas.microsoft.com/office/drawing/2014/main" id="{A6116556-1CE7-447E-9C98-6C526A583AD6}"/>
            </a:ext>
          </a:extLst>
        </xdr:cNvPr>
        <xdr:cNvSpPr/>
      </xdr:nvSpPr>
      <xdr:spPr>
        <a:xfrm>
          <a:off x="4152909" y="9076531"/>
          <a:ext cx="2582333" cy="44767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 General</a:t>
          </a:r>
          <a:endParaRPr lang="en-US" sz="1100">
            <a:solidFill>
              <a:sysClr val="windowText" lastClr="000000"/>
            </a:solidFill>
          </a:endParaRPr>
        </a:p>
      </xdr:txBody>
    </xdr:sp>
    <xdr:clientData/>
  </xdr:twoCellAnchor>
  <xdr:twoCellAnchor>
    <xdr:from>
      <xdr:col>2</xdr:col>
      <xdr:colOff>1158874</xdr:colOff>
      <xdr:row>39</xdr:row>
      <xdr:rowOff>28309</xdr:rowOff>
    </xdr:from>
    <xdr:to>
      <xdr:col>4</xdr:col>
      <xdr:colOff>512771</xdr:colOff>
      <xdr:row>39</xdr:row>
      <xdr:rowOff>61648</xdr:rowOff>
    </xdr:to>
    <xdr:cxnSp macro="">
      <xdr:nvCxnSpPr>
        <xdr:cNvPr id="12" name="Conector recto de flecha 11">
          <a:extLst>
            <a:ext uri="{FF2B5EF4-FFF2-40B4-BE49-F238E27FC236}">
              <a16:creationId xmlns:a16="http://schemas.microsoft.com/office/drawing/2014/main" id="{64248560-8D63-4F99-AC7C-536705139A13}"/>
            </a:ext>
          </a:extLst>
        </xdr:cNvPr>
        <xdr:cNvCxnSpPr>
          <a:stCxn id="10" idx="3"/>
          <a:endCxn id="7" idx="1"/>
        </xdr:cNvCxnSpPr>
      </xdr:nvCxnSpPr>
      <xdr:spPr>
        <a:xfrm flipV="1">
          <a:off x="3143249" y="7553059"/>
          <a:ext cx="2687647" cy="3333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169068</xdr:colOff>
      <xdr:row>44</xdr:row>
      <xdr:rowOff>66939</xdr:rowOff>
    </xdr:from>
    <xdr:to>
      <xdr:col>4</xdr:col>
      <xdr:colOff>495309</xdr:colOff>
      <xdr:row>48</xdr:row>
      <xdr:rowOff>61118</xdr:rowOff>
    </xdr:to>
    <xdr:cxnSp macro="">
      <xdr:nvCxnSpPr>
        <xdr:cNvPr id="13" name="Conector: angular 12">
          <a:extLst>
            <a:ext uri="{FF2B5EF4-FFF2-40B4-BE49-F238E27FC236}">
              <a16:creationId xmlns:a16="http://schemas.microsoft.com/office/drawing/2014/main" id="{B5D5BD08-E925-4E49-9446-74D7CCF484A9}"/>
            </a:ext>
          </a:extLst>
        </xdr:cNvPr>
        <xdr:cNvCxnSpPr>
          <a:cxnSpLocks/>
          <a:stCxn id="10" idx="2"/>
          <a:endCxn id="11" idx="1"/>
        </xdr:cNvCxnSpPr>
      </xdr:nvCxnSpPr>
      <xdr:spPr>
        <a:xfrm rot="16200000" flipH="1">
          <a:off x="3605349" y="7092283"/>
          <a:ext cx="756179" cy="365999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409575</xdr:colOff>
      <xdr:row>36</xdr:row>
      <xdr:rowOff>38100</xdr:rowOff>
    </xdr:from>
    <xdr:to>
      <xdr:col>3</xdr:col>
      <xdr:colOff>1206500</xdr:colOff>
      <xdr:row>37</xdr:row>
      <xdr:rowOff>142875</xdr:rowOff>
    </xdr:to>
    <xdr:sp macro="" textlink="">
      <xdr:nvSpPr>
        <xdr:cNvPr id="14" name="Rectángulo 13">
          <a:extLst>
            <a:ext uri="{FF2B5EF4-FFF2-40B4-BE49-F238E27FC236}">
              <a16:creationId xmlns:a16="http://schemas.microsoft.com/office/drawing/2014/main" id="{0D4DE0AA-57C4-49C5-B01C-C4FD5DCAFC79}"/>
            </a:ext>
          </a:extLst>
        </xdr:cNvPr>
        <xdr:cNvSpPr/>
      </xdr:nvSpPr>
      <xdr:spPr>
        <a:xfrm>
          <a:off x="4060825" y="6991350"/>
          <a:ext cx="796925" cy="29527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2</xdr:col>
      <xdr:colOff>158089</xdr:colOff>
      <xdr:row>21</xdr:row>
      <xdr:rowOff>142873</xdr:rowOff>
    </xdr:from>
    <xdr:to>
      <xdr:col>2</xdr:col>
      <xdr:colOff>158883</xdr:colOff>
      <xdr:row>22</xdr:row>
      <xdr:rowOff>162719</xdr:rowOff>
    </xdr:to>
    <xdr:cxnSp macro="">
      <xdr:nvCxnSpPr>
        <xdr:cNvPr id="20" name="Conector recto de flecha 19">
          <a:extLst>
            <a:ext uri="{FF2B5EF4-FFF2-40B4-BE49-F238E27FC236}">
              <a16:creationId xmlns:a16="http://schemas.microsoft.com/office/drawing/2014/main" id="{1B65B80F-5846-0F73-39F5-94832C8F95FC}"/>
            </a:ext>
          </a:extLst>
        </xdr:cNvPr>
        <xdr:cNvCxnSpPr>
          <a:stCxn id="4" idx="2"/>
          <a:endCxn id="5" idx="0"/>
        </xdr:cNvCxnSpPr>
      </xdr:nvCxnSpPr>
      <xdr:spPr>
        <a:xfrm>
          <a:off x="2146433" y="4190998"/>
          <a:ext cx="794" cy="2103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158883</xdr:colOff>
      <xdr:row>32</xdr:row>
      <xdr:rowOff>122503</xdr:rowOff>
    </xdr:from>
    <xdr:to>
      <xdr:col>2</xdr:col>
      <xdr:colOff>168671</xdr:colOff>
      <xdr:row>34</xdr:row>
      <xdr:rowOff>56356</xdr:rowOff>
    </xdr:to>
    <xdr:cxnSp macro="">
      <xdr:nvCxnSpPr>
        <xdr:cNvPr id="23" name="Conector recto de flecha 22">
          <a:extLst>
            <a:ext uri="{FF2B5EF4-FFF2-40B4-BE49-F238E27FC236}">
              <a16:creationId xmlns:a16="http://schemas.microsoft.com/office/drawing/2014/main" id="{D180BBEA-1894-1777-967A-2CB202CF8670}"/>
            </a:ext>
          </a:extLst>
        </xdr:cNvPr>
        <xdr:cNvCxnSpPr>
          <a:stCxn id="5" idx="2"/>
          <a:endCxn id="10" idx="0"/>
        </xdr:cNvCxnSpPr>
      </xdr:nvCxnSpPr>
      <xdr:spPr>
        <a:xfrm>
          <a:off x="2147227" y="6313753"/>
          <a:ext cx="9788" cy="31485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1075531</xdr:colOff>
      <xdr:row>2</xdr:row>
      <xdr:rowOff>154781</xdr:rowOff>
    </xdr:from>
    <xdr:to>
      <xdr:col>9</xdr:col>
      <xdr:colOff>3035137</xdr:colOff>
      <xdr:row>12</xdr:row>
      <xdr:rowOff>30797</xdr:rowOff>
    </xdr:to>
    <xdr:pic>
      <xdr:nvPicPr>
        <xdr:cNvPr id="2" name="Imagen 1" descr="Vista previa de imagen">
          <a:extLst>
            <a:ext uri="{FF2B5EF4-FFF2-40B4-BE49-F238E27FC236}">
              <a16:creationId xmlns:a16="http://schemas.microsoft.com/office/drawing/2014/main" id="{E1CAA6C6-6574-4472-B591-2DE2052CD3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95687" y="527844"/>
          <a:ext cx="1959606" cy="1741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449036</xdr:colOff>
      <xdr:row>18</xdr:row>
      <xdr:rowOff>126546</xdr:rowOff>
    </xdr:from>
    <xdr:to>
      <xdr:col>4</xdr:col>
      <xdr:colOff>1145418</xdr:colOff>
      <xdr:row>21</xdr:row>
      <xdr:rowOff>78920</xdr:rowOff>
    </xdr:to>
    <xdr:sp macro="" textlink="">
      <xdr:nvSpPr>
        <xdr:cNvPr id="4" name="Rectángulo: esquinas redondeadas 3">
          <a:extLst>
            <a:ext uri="{FF2B5EF4-FFF2-40B4-BE49-F238E27FC236}">
              <a16:creationId xmlns:a16="http://schemas.microsoft.com/office/drawing/2014/main" id="{DBD93A26-F2FE-4263-AC91-144E9CC5C398}"/>
            </a:ext>
          </a:extLst>
        </xdr:cNvPr>
        <xdr:cNvSpPr/>
      </xdr:nvSpPr>
      <xdr:spPr>
        <a:xfrm>
          <a:off x="2435679" y="3609975"/>
          <a:ext cx="3526668"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controladores intermitentes</a:t>
          </a:r>
        </a:p>
      </xdr:txBody>
    </xdr:sp>
    <xdr:clientData/>
  </xdr:twoCellAnchor>
  <xdr:twoCellAnchor>
    <xdr:from>
      <xdr:col>2</xdr:col>
      <xdr:colOff>381000</xdr:colOff>
      <xdr:row>23</xdr:row>
      <xdr:rowOff>28575</xdr:rowOff>
    </xdr:from>
    <xdr:to>
      <xdr:col>4</xdr:col>
      <xdr:colOff>1228725</xdr:colOff>
      <xdr:row>32</xdr:row>
      <xdr:rowOff>182034</xdr:rowOff>
    </xdr:to>
    <xdr:sp macro="" textlink="">
      <xdr:nvSpPr>
        <xdr:cNvPr id="5" name="Rombo 4">
          <a:extLst>
            <a:ext uri="{FF2B5EF4-FFF2-40B4-BE49-F238E27FC236}">
              <a16:creationId xmlns:a16="http://schemas.microsoft.com/office/drawing/2014/main" id="{9DC51723-1FDB-4ECE-90E6-1F864F6B35F8}"/>
            </a:ext>
          </a:extLst>
        </xdr:cNvPr>
        <xdr:cNvSpPr/>
      </xdr:nvSpPr>
      <xdr:spPr>
        <a:xfrm>
          <a:off x="2367643" y="4464504"/>
          <a:ext cx="3678011" cy="1922387"/>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controladores intermitentes?</a:t>
          </a:r>
          <a:endParaRPr lang="en-US" sz="1100">
            <a:solidFill>
              <a:sysClr val="windowText" lastClr="000000"/>
            </a:solidFill>
          </a:endParaRPr>
        </a:p>
      </xdr:txBody>
    </xdr:sp>
    <xdr:clientData/>
  </xdr:twoCellAnchor>
  <xdr:twoCellAnchor>
    <xdr:from>
      <xdr:col>5</xdr:col>
      <xdr:colOff>1437821</xdr:colOff>
      <xdr:row>26</xdr:row>
      <xdr:rowOff>61383</xdr:rowOff>
    </xdr:from>
    <xdr:to>
      <xdr:col>7</xdr:col>
      <xdr:colOff>1827892</xdr:colOff>
      <xdr:row>29</xdr:row>
      <xdr:rowOff>122464</xdr:rowOff>
    </xdr:to>
    <xdr:sp macro="" textlink="">
      <xdr:nvSpPr>
        <xdr:cNvPr id="6" name="Rectángulo 5">
          <a:extLst>
            <a:ext uri="{FF2B5EF4-FFF2-40B4-BE49-F238E27FC236}">
              <a16:creationId xmlns:a16="http://schemas.microsoft.com/office/drawing/2014/main" id="{E1F463F3-B829-4BC6-B2DF-9A76A06082DD}"/>
            </a:ext>
          </a:extLst>
        </xdr:cNvPr>
        <xdr:cNvSpPr/>
      </xdr:nvSpPr>
      <xdr:spPr>
        <a:xfrm>
          <a:off x="7728857" y="4946347"/>
          <a:ext cx="3070678" cy="66886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6</xdr:col>
      <xdr:colOff>0</xdr:colOff>
      <xdr:row>38</xdr:row>
      <xdr:rowOff>19352</xdr:rowOff>
    </xdr:from>
    <xdr:to>
      <xdr:col>7</xdr:col>
      <xdr:colOff>1800678</xdr:colOff>
      <xdr:row>40</xdr:row>
      <xdr:rowOff>87086</xdr:rowOff>
    </xdr:to>
    <xdr:sp macro="" textlink="">
      <xdr:nvSpPr>
        <xdr:cNvPr id="7" name="Rectángulo 6">
          <a:extLst>
            <a:ext uri="{FF2B5EF4-FFF2-40B4-BE49-F238E27FC236}">
              <a16:creationId xmlns:a16="http://schemas.microsoft.com/office/drawing/2014/main" id="{395D5181-2B24-41BC-9088-ED21C54E8E69}"/>
            </a:ext>
          </a:extLst>
        </xdr:cNvPr>
        <xdr:cNvSpPr/>
      </xdr:nvSpPr>
      <xdr:spPr>
        <a:xfrm>
          <a:off x="7737929" y="7312781"/>
          <a:ext cx="3034392" cy="439662"/>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condiciones de proceso y geometría del sistema</a:t>
          </a:r>
        </a:p>
      </xdr:txBody>
    </xdr:sp>
    <xdr:clientData/>
  </xdr:twoCellAnchor>
  <xdr:twoCellAnchor>
    <xdr:from>
      <xdr:col>3</xdr:col>
      <xdr:colOff>795640</xdr:colOff>
      <xdr:row>21</xdr:row>
      <xdr:rowOff>75745</xdr:rowOff>
    </xdr:from>
    <xdr:to>
      <xdr:col>3</xdr:col>
      <xdr:colOff>804863</xdr:colOff>
      <xdr:row>23</xdr:row>
      <xdr:rowOff>28575</xdr:rowOff>
    </xdr:to>
    <xdr:cxnSp macro="">
      <xdr:nvCxnSpPr>
        <xdr:cNvPr id="8" name="Conector recto de flecha 7">
          <a:extLst>
            <a:ext uri="{FF2B5EF4-FFF2-40B4-BE49-F238E27FC236}">
              <a16:creationId xmlns:a16="http://schemas.microsoft.com/office/drawing/2014/main" id="{D7C59DDC-63E9-461D-A2C0-17CFE2A9E9D1}"/>
            </a:ext>
          </a:extLst>
        </xdr:cNvPr>
        <xdr:cNvCxnSpPr>
          <a:stCxn id="4" idx="2"/>
          <a:endCxn id="5" idx="0"/>
        </xdr:cNvCxnSpPr>
      </xdr:nvCxnSpPr>
      <xdr:spPr>
        <a:xfrm>
          <a:off x="4197426" y="4130674"/>
          <a:ext cx="9223" cy="33383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1228725</xdr:colOff>
      <xdr:row>27</xdr:row>
      <xdr:rowOff>159960</xdr:rowOff>
    </xdr:from>
    <xdr:to>
      <xdr:col>5</xdr:col>
      <xdr:colOff>1437821</xdr:colOff>
      <xdr:row>27</xdr:row>
      <xdr:rowOff>173341</xdr:rowOff>
    </xdr:to>
    <xdr:cxnSp macro="">
      <xdr:nvCxnSpPr>
        <xdr:cNvPr id="9" name="Conector recto de flecha 8">
          <a:extLst>
            <a:ext uri="{FF2B5EF4-FFF2-40B4-BE49-F238E27FC236}">
              <a16:creationId xmlns:a16="http://schemas.microsoft.com/office/drawing/2014/main" id="{CBB6CF4C-B53C-4C44-A457-32DBEBB81371}"/>
            </a:ext>
          </a:extLst>
        </xdr:cNvPr>
        <xdr:cNvCxnSpPr>
          <a:stCxn id="5" idx="3"/>
          <a:endCxn id="6" idx="1"/>
        </xdr:cNvCxnSpPr>
      </xdr:nvCxnSpPr>
      <xdr:spPr>
        <a:xfrm flipV="1">
          <a:off x="6072868" y="5280781"/>
          <a:ext cx="1655989" cy="1338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472168</xdr:colOff>
      <xdr:row>26</xdr:row>
      <xdr:rowOff>51254</xdr:rowOff>
    </xdr:from>
    <xdr:to>
      <xdr:col>5</xdr:col>
      <xdr:colOff>962932</xdr:colOff>
      <xdr:row>27</xdr:row>
      <xdr:rowOff>81643</xdr:rowOff>
    </xdr:to>
    <xdr:sp macro="" textlink="">
      <xdr:nvSpPr>
        <xdr:cNvPr id="10" name="Rectángulo 9">
          <a:extLst>
            <a:ext uri="{FF2B5EF4-FFF2-40B4-BE49-F238E27FC236}">
              <a16:creationId xmlns:a16="http://schemas.microsoft.com/office/drawing/2014/main" id="{46DE7E63-9A1E-46DB-87F1-C3610DF4613A}"/>
            </a:ext>
          </a:extLst>
        </xdr:cNvPr>
        <xdr:cNvSpPr/>
      </xdr:nvSpPr>
      <xdr:spPr>
        <a:xfrm>
          <a:off x="6731454" y="5058683"/>
          <a:ext cx="490764" cy="27531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2</xdr:col>
      <xdr:colOff>394608</xdr:colOff>
      <xdr:row>34</xdr:row>
      <xdr:rowOff>102054</xdr:rowOff>
    </xdr:from>
    <xdr:to>
      <xdr:col>4</xdr:col>
      <xdr:colOff>1222222</xdr:colOff>
      <xdr:row>44</xdr:row>
      <xdr:rowOff>112638</xdr:rowOff>
    </xdr:to>
    <xdr:sp macro="" textlink="">
      <xdr:nvSpPr>
        <xdr:cNvPr id="11" name="Rombo 10">
          <a:extLst>
            <a:ext uri="{FF2B5EF4-FFF2-40B4-BE49-F238E27FC236}">
              <a16:creationId xmlns:a16="http://schemas.microsoft.com/office/drawing/2014/main" id="{90F07761-A12F-4358-93FE-DB7514DE2DD1}"/>
            </a:ext>
          </a:extLst>
        </xdr:cNvPr>
        <xdr:cNvSpPr/>
      </xdr:nvSpPr>
      <xdr:spPr>
        <a:xfrm>
          <a:off x="2381251" y="6687911"/>
          <a:ext cx="3657900" cy="2038048"/>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6</xdr:col>
      <xdr:colOff>-1</xdr:colOff>
      <xdr:row>49</xdr:row>
      <xdr:rowOff>133350</xdr:rowOff>
    </xdr:from>
    <xdr:to>
      <xdr:col>7</xdr:col>
      <xdr:colOff>1827892</xdr:colOff>
      <xdr:row>52</xdr:row>
      <xdr:rowOff>9525</xdr:rowOff>
    </xdr:to>
    <xdr:sp macro="" textlink="">
      <xdr:nvSpPr>
        <xdr:cNvPr id="12" name="Rectángulo 11">
          <a:extLst>
            <a:ext uri="{FF2B5EF4-FFF2-40B4-BE49-F238E27FC236}">
              <a16:creationId xmlns:a16="http://schemas.microsoft.com/office/drawing/2014/main" id="{2C4E7072-8308-48CA-831F-A2295DDE0614}"/>
            </a:ext>
          </a:extLst>
        </xdr:cNvPr>
        <xdr:cNvSpPr/>
      </xdr:nvSpPr>
      <xdr:spPr>
        <a:xfrm>
          <a:off x="7737928" y="9472386"/>
          <a:ext cx="3061607" cy="43406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4</xdr:col>
      <xdr:colOff>1222222</xdr:colOff>
      <xdr:row>39</xdr:row>
      <xdr:rowOff>43846</xdr:rowOff>
    </xdr:from>
    <xdr:to>
      <xdr:col>6</xdr:col>
      <xdr:colOff>0</xdr:colOff>
      <xdr:row>39</xdr:row>
      <xdr:rowOff>53219</xdr:rowOff>
    </xdr:to>
    <xdr:cxnSp macro="">
      <xdr:nvCxnSpPr>
        <xdr:cNvPr id="13" name="Conector recto de flecha 12">
          <a:extLst>
            <a:ext uri="{FF2B5EF4-FFF2-40B4-BE49-F238E27FC236}">
              <a16:creationId xmlns:a16="http://schemas.microsoft.com/office/drawing/2014/main" id="{1F3DEF10-B9A8-44F5-BF19-32086F506A71}"/>
            </a:ext>
          </a:extLst>
        </xdr:cNvPr>
        <xdr:cNvCxnSpPr>
          <a:stCxn id="11" idx="3"/>
          <a:endCxn id="7" idx="1"/>
        </xdr:cNvCxnSpPr>
      </xdr:nvCxnSpPr>
      <xdr:spPr>
        <a:xfrm>
          <a:off x="6066365" y="7523239"/>
          <a:ext cx="1671564" cy="937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808415</xdr:colOff>
      <xdr:row>44</xdr:row>
      <xdr:rowOff>112638</xdr:rowOff>
    </xdr:from>
    <xdr:to>
      <xdr:col>6</xdr:col>
      <xdr:colOff>-1</xdr:colOff>
      <xdr:row>50</xdr:row>
      <xdr:rowOff>164420</xdr:rowOff>
    </xdr:to>
    <xdr:cxnSp macro="">
      <xdr:nvCxnSpPr>
        <xdr:cNvPr id="14" name="Conector: angular 13">
          <a:extLst>
            <a:ext uri="{FF2B5EF4-FFF2-40B4-BE49-F238E27FC236}">
              <a16:creationId xmlns:a16="http://schemas.microsoft.com/office/drawing/2014/main" id="{DE751D23-B92D-4D8A-9806-0E65FF09CD50}"/>
            </a:ext>
          </a:extLst>
        </xdr:cNvPr>
        <xdr:cNvCxnSpPr>
          <a:cxnSpLocks/>
          <a:stCxn id="11" idx="2"/>
          <a:endCxn id="12" idx="1"/>
        </xdr:cNvCxnSpPr>
      </xdr:nvCxnSpPr>
      <xdr:spPr>
        <a:xfrm rot="16200000" flipH="1">
          <a:off x="5399352" y="7350844"/>
          <a:ext cx="1167568" cy="3509584"/>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804863</xdr:colOff>
      <xdr:row>32</xdr:row>
      <xdr:rowOff>182034</xdr:rowOff>
    </xdr:from>
    <xdr:to>
      <xdr:col>3</xdr:col>
      <xdr:colOff>805240</xdr:colOff>
      <xdr:row>34</xdr:row>
      <xdr:rowOff>105229</xdr:rowOff>
    </xdr:to>
    <xdr:cxnSp macro="">
      <xdr:nvCxnSpPr>
        <xdr:cNvPr id="15" name="Conector recto de flecha 14">
          <a:extLst>
            <a:ext uri="{FF2B5EF4-FFF2-40B4-BE49-F238E27FC236}">
              <a16:creationId xmlns:a16="http://schemas.microsoft.com/office/drawing/2014/main" id="{39A45603-0243-4274-BBB3-7D9F724792E5}"/>
            </a:ext>
          </a:extLst>
        </xdr:cNvPr>
        <xdr:cNvCxnSpPr>
          <a:stCxn id="5" idx="2"/>
          <a:endCxn id="11" idx="0"/>
        </xdr:cNvCxnSpPr>
      </xdr:nvCxnSpPr>
      <xdr:spPr>
        <a:xfrm>
          <a:off x="4206649" y="6386891"/>
          <a:ext cx="377" cy="30419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1028700</xdr:colOff>
      <xdr:row>33</xdr:row>
      <xdr:rowOff>25854</xdr:rowOff>
    </xdr:from>
    <xdr:to>
      <xdr:col>4</xdr:col>
      <xdr:colOff>71210</xdr:colOff>
      <xdr:row>34</xdr:row>
      <xdr:rowOff>139247</xdr:rowOff>
    </xdr:to>
    <xdr:sp macro="" textlink="">
      <xdr:nvSpPr>
        <xdr:cNvPr id="16" name="Rectángulo 15">
          <a:extLst>
            <a:ext uri="{FF2B5EF4-FFF2-40B4-BE49-F238E27FC236}">
              <a16:creationId xmlns:a16="http://schemas.microsoft.com/office/drawing/2014/main" id="{35430025-40F5-402B-AA37-6B24ED0A0418}"/>
            </a:ext>
          </a:extLst>
        </xdr:cNvPr>
        <xdr:cNvSpPr/>
      </xdr:nvSpPr>
      <xdr:spPr>
        <a:xfrm>
          <a:off x="4430486" y="6421211"/>
          <a:ext cx="457653" cy="3038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5</xdr:col>
      <xdr:colOff>453118</xdr:colOff>
      <xdr:row>37</xdr:row>
      <xdr:rowOff>74839</xdr:rowOff>
    </xdr:from>
    <xdr:to>
      <xdr:col>5</xdr:col>
      <xdr:colOff>952500</xdr:colOff>
      <xdr:row>38</xdr:row>
      <xdr:rowOff>65314</xdr:rowOff>
    </xdr:to>
    <xdr:sp macro="" textlink="">
      <xdr:nvSpPr>
        <xdr:cNvPr id="17" name="Rectángulo 16">
          <a:extLst>
            <a:ext uri="{FF2B5EF4-FFF2-40B4-BE49-F238E27FC236}">
              <a16:creationId xmlns:a16="http://schemas.microsoft.com/office/drawing/2014/main" id="{D44D7667-5683-4F17-B748-21C0C75B1116}"/>
            </a:ext>
          </a:extLst>
        </xdr:cNvPr>
        <xdr:cNvSpPr/>
      </xdr:nvSpPr>
      <xdr:spPr>
        <a:xfrm>
          <a:off x="6712404" y="7354660"/>
          <a:ext cx="499382" cy="18097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5</xdr:col>
      <xdr:colOff>540202</xdr:colOff>
      <xdr:row>48</xdr:row>
      <xdr:rowOff>87087</xdr:rowOff>
    </xdr:from>
    <xdr:to>
      <xdr:col>5</xdr:col>
      <xdr:colOff>925285</xdr:colOff>
      <xdr:row>49</xdr:row>
      <xdr:rowOff>163287</xdr:rowOff>
    </xdr:to>
    <xdr:sp macro="" textlink="">
      <xdr:nvSpPr>
        <xdr:cNvPr id="18" name="Rectángulo 17">
          <a:extLst>
            <a:ext uri="{FF2B5EF4-FFF2-40B4-BE49-F238E27FC236}">
              <a16:creationId xmlns:a16="http://schemas.microsoft.com/office/drawing/2014/main" id="{D1872E2B-1EE7-4FD8-8A99-236A6A46E596}"/>
            </a:ext>
          </a:extLst>
        </xdr:cNvPr>
        <xdr:cNvSpPr/>
      </xdr:nvSpPr>
      <xdr:spPr>
        <a:xfrm>
          <a:off x="6799488" y="9462408"/>
          <a:ext cx="385083" cy="2667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editAs="oneCell">
    <xdr:from>
      <xdr:col>11</xdr:col>
      <xdr:colOff>2067111</xdr:colOff>
      <xdr:row>2</xdr:row>
      <xdr:rowOff>137584</xdr:rowOff>
    </xdr:from>
    <xdr:to>
      <xdr:col>12</xdr:col>
      <xdr:colOff>1582198</xdr:colOff>
      <xdr:row>11</xdr:row>
      <xdr:rowOff>174625</xdr:rowOff>
    </xdr:to>
    <xdr:pic>
      <xdr:nvPicPr>
        <xdr:cNvPr id="2" name="Imagen 1" descr="Vista previa de imagen">
          <a:extLst>
            <a:ext uri="{FF2B5EF4-FFF2-40B4-BE49-F238E27FC236}">
              <a16:creationId xmlns:a16="http://schemas.microsoft.com/office/drawing/2014/main" id="{8E8746B9-27A3-44A2-82D3-4F60BFBFEE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06944" y="508001"/>
          <a:ext cx="1917504" cy="1703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374118</xdr:colOff>
      <xdr:row>15</xdr:row>
      <xdr:rowOff>142081</xdr:rowOff>
    </xdr:from>
    <xdr:to>
      <xdr:col>3</xdr:col>
      <xdr:colOff>715167</xdr:colOff>
      <xdr:row>18</xdr:row>
      <xdr:rowOff>94455</xdr:rowOff>
    </xdr:to>
    <xdr:sp macro="" textlink="">
      <xdr:nvSpPr>
        <xdr:cNvPr id="4" name="Rectángulo: esquinas redondeadas 3">
          <a:extLst>
            <a:ext uri="{FF2B5EF4-FFF2-40B4-BE49-F238E27FC236}">
              <a16:creationId xmlns:a16="http://schemas.microsoft.com/office/drawing/2014/main" id="{DB23F7CD-B848-49C9-81DE-16D5552E83A9}"/>
            </a:ext>
          </a:extLst>
        </xdr:cNvPr>
        <xdr:cNvSpPr/>
      </xdr:nvSpPr>
      <xdr:spPr>
        <a:xfrm>
          <a:off x="1136118" y="3035300"/>
          <a:ext cx="2674674" cy="51196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 de bombas neumáticas</a:t>
          </a:r>
        </a:p>
      </xdr:txBody>
    </xdr:sp>
    <xdr:clientData/>
  </xdr:twoCellAnchor>
  <xdr:twoCellAnchor>
    <xdr:from>
      <xdr:col>1</xdr:col>
      <xdr:colOff>228071</xdr:colOff>
      <xdr:row>19</xdr:row>
      <xdr:rowOff>127794</xdr:rowOff>
    </xdr:from>
    <xdr:to>
      <xdr:col>3</xdr:col>
      <xdr:colOff>865980</xdr:colOff>
      <xdr:row>30</xdr:row>
      <xdr:rowOff>89960</xdr:rowOff>
    </xdr:to>
    <xdr:sp macro="" textlink="">
      <xdr:nvSpPr>
        <xdr:cNvPr id="5" name="Rombo 4">
          <a:extLst>
            <a:ext uri="{FF2B5EF4-FFF2-40B4-BE49-F238E27FC236}">
              <a16:creationId xmlns:a16="http://schemas.microsoft.com/office/drawing/2014/main" id="{3544C3DD-CD33-4E9F-B1C2-A24E2F7F04BE}"/>
            </a:ext>
          </a:extLst>
        </xdr:cNvPr>
        <xdr:cNvSpPr/>
      </xdr:nvSpPr>
      <xdr:spPr>
        <a:xfrm>
          <a:off x="990071" y="3842544"/>
          <a:ext cx="2400034" cy="210529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las bombas neumaticas?</a:t>
          </a:r>
          <a:endParaRPr lang="en-US" sz="1100">
            <a:solidFill>
              <a:sysClr val="windowText" lastClr="000000"/>
            </a:solidFill>
          </a:endParaRPr>
        </a:p>
      </xdr:txBody>
    </xdr:sp>
    <xdr:clientData/>
  </xdr:twoCellAnchor>
  <xdr:twoCellAnchor>
    <xdr:from>
      <xdr:col>6</xdr:col>
      <xdr:colOff>695598</xdr:colOff>
      <xdr:row>23</xdr:row>
      <xdr:rowOff>148695</xdr:rowOff>
    </xdr:from>
    <xdr:to>
      <xdr:col>7</xdr:col>
      <xdr:colOff>1083468</xdr:colOff>
      <xdr:row>26</xdr:row>
      <xdr:rowOff>74613</xdr:rowOff>
    </xdr:to>
    <xdr:sp macro="" textlink="">
      <xdr:nvSpPr>
        <xdr:cNvPr id="6" name="Rectángulo 5">
          <a:extLst>
            <a:ext uri="{FF2B5EF4-FFF2-40B4-BE49-F238E27FC236}">
              <a16:creationId xmlns:a16="http://schemas.microsoft.com/office/drawing/2014/main" id="{233EE991-02FA-496D-81F4-7B104457450B}"/>
            </a:ext>
          </a:extLst>
        </xdr:cNvPr>
        <xdr:cNvSpPr/>
      </xdr:nvSpPr>
      <xdr:spPr>
        <a:xfrm>
          <a:off x="6565379" y="4534164"/>
          <a:ext cx="3396183" cy="53313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6</xdr:col>
      <xdr:colOff>619133</xdr:colOff>
      <xdr:row>35</xdr:row>
      <xdr:rowOff>173566</xdr:rowOff>
    </xdr:from>
    <xdr:to>
      <xdr:col>7</xdr:col>
      <xdr:colOff>1083469</xdr:colOff>
      <xdr:row>38</xdr:row>
      <xdr:rowOff>54768</xdr:rowOff>
    </xdr:to>
    <xdr:sp macro="" textlink="">
      <xdr:nvSpPr>
        <xdr:cNvPr id="7" name="Rectángulo 6">
          <a:extLst>
            <a:ext uri="{FF2B5EF4-FFF2-40B4-BE49-F238E27FC236}">
              <a16:creationId xmlns:a16="http://schemas.microsoft.com/office/drawing/2014/main" id="{15E84007-7A80-4F65-891E-5E4E011A20F0}"/>
            </a:ext>
          </a:extLst>
        </xdr:cNvPr>
        <xdr:cNvSpPr/>
      </xdr:nvSpPr>
      <xdr:spPr>
        <a:xfrm>
          <a:off x="6488914" y="6845035"/>
          <a:ext cx="3472649" cy="440796"/>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condiciones de proceso y geometría del sistema</a:t>
          </a:r>
        </a:p>
      </xdr:txBody>
    </xdr:sp>
    <xdr:clientData/>
  </xdr:twoCellAnchor>
  <xdr:twoCellAnchor>
    <xdr:from>
      <xdr:col>3</xdr:col>
      <xdr:colOff>865980</xdr:colOff>
      <xdr:row>24</xdr:row>
      <xdr:rowOff>225956</xdr:rowOff>
    </xdr:from>
    <xdr:to>
      <xdr:col>6</xdr:col>
      <xdr:colOff>695598</xdr:colOff>
      <xdr:row>24</xdr:row>
      <xdr:rowOff>228733</xdr:rowOff>
    </xdr:to>
    <xdr:cxnSp macro="">
      <xdr:nvCxnSpPr>
        <xdr:cNvPr id="8" name="Conector recto de flecha 7">
          <a:extLst>
            <a:ext uri="{FF2B5EF4-FFF2-40B4-BE49-F238E27FC236}">
              <a16:creationId xmlns:a16="http://schemas.microsoft.com/office/drawing/2014/main" id="{CDB46FD3-2E8D-4ACD-82B2-EDFD19E54E4F}"/>
            </a:ext>
          </a:extLst>
        </xdr:cNvPr>
        <xdr:cNvCxnSpPr>
          <a:stCxn id="5" idx="3"/>
          <a:endCxn id="6" idx="1"/>
        </xdr:cNvCxnSpPr>
      </xdr:nvCxnSpPr>
      <xdr:spPr>
        <a:xfrm>
          <a:off x="3390105" y="4797956"/>
          <a:ext cx="3175274" cy="277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838200</xdr:colOff>
      <xdr:row>23</xdr:row>
      <xdr:rowOff>136789</xdr:rowOff>
    </xdr:from>
    <xdr:to>
      <xdr:col>5</xdr:col>
      <xdr:colOff>833437</xdr:colOff>
      <xdr:row>24</xdr:row>
      <xdr:rowOff>173831</xdr:rowOff>
    </xdr:to>
    <xdr:sp macro="" textlink="">
      <xdr:nvSpPr>
        <xdr:cNvPr id="9" name="Rectángulo 8">
          <a:extLst>
            <a:ext uri="{FF2B5EF4-FFF2-40B4-BE49-F238E27FC236}">
              <a16:creationId xmlns:a16="http://schemas.microsoft.com/office/drawing/2014/main" id="{65EC3AA7-4FDF-44D7-82A8-ACB39DA2DB93}"/>
            </a:ext>
          </a:extLst>
        </xdr:cNvPr>
        <xdr:cNvSpPr/>
      </xdr:nvSpPr>
      <xdr:spPr>
        <a:xfrm>
          <a:off x="4445794" y="4613539"/>
          <a:ext cx="1078706" cy="22754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1</xdr:col>
      <xdr:colOff>285750</xdr:colOff>
      <xdr:row>31</xdr:row>
      <xdr:rowOff>142874</xdr:rowOff>
    </xdr:from>
    <xdr:to>
      <xdr:col>3</xdr:col>
      <xdr:colOff>785812</xdr:colOff>
      <xdr:row>42</xdr:row>
      <xdr:rowOff>99217</xdr:rowOff>
    </xdr:to>
    <xdr:sp macro="" textlink="">
      <xdr:nvSpPr>
        <xdr:cNvPr id="10" name="Rombo 9">
          <a:extLst>
            <a:ext uri="{FF2B5EF4-FFF2-40B4-BE49-F238E27FC236}">
              <a16:creationId xmlns:a16="http://schemas.microsoft.com/office/drawing/2014/main" id="{F8AA8D36-F0D3-401C-99C1-9C568FBD228F}"/>
            </a:ext>
          </a:extLst>
        </xdr:cNvPr>
        <xdr:cNvSpPr/>
      </xdr:nvSpPr>
      <xdr:spPr>
        <a:xfrm>
          <a:off x="1047750" y="6068218"/>
          <a:ext cx="2262187" cy="2008187"/>
        </a:xfrm>
        <a:prstGeom prst="diamond">
          <a:avLst/>
        </a:prstGeom>
        <a:solidFill>
          <a:schemeClr val="accent1">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conoce</a:t>
          </a:r>
          <a:r>
            <a:rPr lang="en-US" sz="1100" baseline="0">
              <a:solidFill>
                <a:sysClr val="windowText" lastClr="000000"/>
              </a:solidFill>
            </a:rPr>
            <a:t>n las condiciones de proceso y geometría del sistema?</a:t>
          </a:r>
          <a:endParaRPr lang="en-US" sz="1100">
            <a:solidFill>
              <a:sysClr val="windowText" lastClr="000000"/>
            </a:solidFill>
          </a:endParaRPr>
        </a:p>
      </xdr:txBody>
    </xdr:sp>
    <xdr:clientData/>
  </xdr:twoCellAnchor>
  <xdr:twoCellAnchor>
    <xdr:from>
      <xdr:col>6</xdr:col>
      <xdr:colOff>704858</xdr:colOff>
      <xdr:row>42</xdr:row>
      <xdr:rowOff>26193</xdr:rowOff>
    </xdr:from>
    <xdr:to>
      <xdr:col>7</xdr:col>
      <xdr:colOff>1139031</xdr:colOff>
      <xdr:row>44</xdr:row>
      <xdr:rowOff>0</xdr:rowOff>
    </xdr:to>
    <xdr:sp macro="" textlink="">
      <xdr:nvSpPr>
        <xdr:cNvPr id="11" name="Rectángulo 10">
          <a:extLst>
            <a:ext uri="{FF2B5EF4-FFF2-40B4-BE49-F238E27FC236}">
              <a16:creationId xmlns:a16="http://schemas.microsoft.com/office/drawing/2014/main" id="{61273B81-F51F-43EF-8375-840DB11E0C79}"/>
            </a:ext>
          </a:extLst>
        </xdr:cNvPr>
        <xdr:cNvSpPr/>
      </xdr:nvSpPr>
      <xdr:spPr>
        <a:xfrm>
          <a:off x="6574639" y="8003381"/>
          <a:ext cx="3442486" cy="346869"/>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3 basada en Factores de emisión</a:t>
          </a:r>
          <a:endParaRPr lang="en-US" sz="1100">
            <a:solidFill>
              <a:sysClr val="windowText" lastClr="000000"/>
            </a:solidFill>
          </a:endParaRPr>
        </a:p>
      </xdr:txBody>
    </xdr:sp>
    <xdr:clientData/>
  </xdr:twoCellAnchor>
  <xdr:twoCellAnchor>
    <xdr:from>
      <xdr:col>3</xdr:col>
      <xdr:colOff>785812</xdr:colOff>
      <xdr:row>37</xdr:row>
      <xdr:rowOff>20902</xdr:rowOff>
    </xdr:from>
    <xdr:to>
      <xdr:col>6</xdr:col>
      <xdr:colOff>619133</xdr:colOff>
      <xdr:row>37</xdr:row>
      <xdr:rowOff>27781</xdr:rowOff>
    </xdr:to>
    <xdr:cxnSp macro="">
      <xdr:nvCxnSpPr>
        <xdr:cNvPr id="12" name="Conector recto de flecha 11">
          <a:extLst>
            <a:ext uri="{FF2B5EF4-FFF2-40B4-BE49-F238E27FC236}">
              <a16:creationId xmlns:a16="http://schemas.microsoft.com/office/drawing/2014/main" id="{220FCC3A-1CEB-416A-B623-70422F0144BE}"/>
            </a:ext>
          </a:extLst>
        </xdr:cNvPr>
        <xdr:cNvCxnSpPr>
          <a:stCxn id="10" idx="3"/>
          <a:endCxn id="7" idx="1"/>
        </xdr:cNvCxnSpPr>
      </xdr:nvCxnSpPr>
      <xdr:spPr>
        <a:xfrm flipV="1">
          <a:off x="3309937" y="7065433"/>
          <a:ext cx="3178977" cy="687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821531</xdr:colOff>
      <xdr:row>42</xdr:row>
      <xdr:rowOff>99216</xdr:rowOff>
    </xdr:from>
    <xdr:to>
      <xdr:col>6</xdr:col>
      <xdr:colOff>704858</xdr:colOff>
      <xdr:row>43</xdr:row>
      <xdr:rowOff>13096</xdr:rowOff>
    </xdr:to>
    <xdr:cxnSp macro="">
      <xdr:nvCxnSpPr>
        <xdr:cNvPr id="13" name="Conector: angular 12">
          <a:extLst>
            <a:ext uri="{FF2B5EF4-FFF2-40B4-BE49-F238E27FC236}">
              <a16:creationId xmlns:a16="http://schemas.microsoft.com/office/drawing/2014/main" id="{FB2E6743-9B71-455C-AFF3-B379EFC17B5E}"/>
            </a:ext>
          </a:extLst>
        </xdr:cNvPr>
        <xdr:cNvCxnSpPr>
          <a:cxnSpLocks/>
          <a:stCxn id="10" idx="2"/>
          <a:endCxn id="11" idx="1"/>
        </xdr:cNvCxnSpPr>
      </xdr:nvCxnSpPr>
      <xdr:spPr>
        <a:xfrm rot="16200000" flipH="1">
          <a:off x="4755161" y="5785837"/>
          <a:ext cx="100411" cy="468154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30</xdr:row>
      <xdr:rowOff>63500</xdr:rowOff>
    </xdr:from>
    <xdr:to>
      <xdr:col>2</xdr:col>
      <xdr:colOff>457200</xdr:colOff>
      <xdr:row>31</xdr:row>
      <xdr:rowOff>160867</xdr:rowOff>
    </xdr:to>
    <xdr:sp macro="" textlink="">
      <xdr:nvSpPr>
        <xdr:cNvPr id="14" name="Rectángulo 13">
          <a:extLst>
            <a:ext uri="{FF2B5EF4-FFF2-40B4-BE49-F238E27FC236}">
              <a16:creationId xmlns:a16="http://schemas.microsoft.com/office/drawing/2014/main" id="{9E997D66-5F4E-4229-A1B8-5AE85DDCB2B0}"/>
            </a:ext>
          </a:extLst>
        </xdr:cNvPr>
        <xdr:cNvSpPr/>
      </xdr:nvSpPr>
      <xdr:spPr>
        <a:xfrm>
          <a:off x="1647825" y="5924550"/>
          <a:ext cx="457200" cy="28469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4</xdr:col>
      <xdr:colOff>835365</xdr:colOff>
      <xdr:row>34</xdr:row>
      <xdr:rowOff>59531</xdr:rowOff>
    </xdr:from>
    <xdr:to>
      <xdr:col>5</xdr:col>
      <xdr:colOff>61912</xdr:colOff>
      <xdr:row>35</xdr:row>
      <xdr:rowOff>69509</xdr:rowOff>
    </xdr:to>
    <xdr:sp macro="" textlink="">
      <xdr:nvSpPr>
        <xdr:cNvPr id="15" name="Rectángulo 14">
          <a:extLst>
            <a:ext uri="{FF2B5EF4-FFF2-40B4-BE49-F238E27FC236}">
              <a16:creationId xmlns:a16="http://schemas.microsoft.com/office/drawing/2014/main" id="{AB8BACEC-0A20-4AF9-B86F-31EBC803676E}"/>
            </a:ext>
          </a:extLst>
        </xdr:cNvPr>
        <xdr:cNvSpPr/>
      </xdr:nvSpPr>
      <xdr:spPr>
        <a:xfrm>
          <a:off x="4442959" y="6679406"/>
          <a:ext cx="310016" cy="20047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si </a:t>
          </a:r>
        </a:p>
      </xdr:txBody>
    </xdr:sp>
    <xdr:clientData/>
  </xdr:twoCellAnchor>
  <xdr:twoCellAnchor>
    <xdr:from>
      <xdr:col>4</xdr:col>
      <xdr:colOff>986746</xdr:colOff>
      <xdr:row>41</xdr:row>
      <xdr:rowOff>74611</xdr:rowOff>
    </xdr:from>
    <xdr:to>
      <xdr:col>5</xdr:col>
      <xdr:colOff>297656</xdr:colOff>
      <xdr:row>42</xdr:row>
      <xdr:rowOff>174055</xdr:rowOff>
    </xdr:to>
    <xdr:sp macro="" textlink="">
      <xdr:nvSpPr>
        <xdr:cNvPr id="16" name="Rectángulo 15">
          <a:extLst>
            <a:ext uri="{FF2B5EF4-FFF2-40B4-BE49-F238E27FC236}">
              <a16:creationId xmlns:a16="http://schemas.microsoft.com/office/drawing/2014/main" id="{32AD6C5C-C5EF-4C23-9CC4-9A7BD05265E1}"/>
            </a:ext>
          </a:extLst>
        </xdr:cNvPr>
        <xdr:cNvSpPr/>
      </xdr:nvSpPr>
      <xdr:spPr>
        <a:xfrm>
          <a:off x="5161871" y="7865267"/>
          <a:ext cx="390410" cy="2859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t>no</a:t>
          </a:r>
        </a:p>
      </xdr:txBody>
    </xdr:sp>
    <xdr:clientData/>
  </xdr:twoCellAnchor>
  <xdr:twoCellAnchor>
    <xdr:from>
      <xdr:col>2</xdr:col>
      <xdr:colOff>830392</xdr:colOff>
      <xdr:row>18</xdr:row>
      <xdr:rowOff>94455</xdr:rowOff>
    </xdr:from>
    <xdr:to>
      <xdr:col>2</xdr:col>
      <xdr:colOff>832775</xdr:colOff>
      <xdr:row>19</xdr:row>
      <xdr:rowOff>127794</xdr:rowOff>
    </xdr:to>
    <xdr:cxnSp macro="">
      <xdr:nvCxnSpPr>
        <xdr:cNvPr id="27" name="Conector recto de flecha 26">
          <a:extLst>
            <a:ext uri="{FF2B5EF4-FFF2-40B4-BE49-F238E27FC236}">
              <a16:creationId xmlns:a16="http://schemas.microsoft.com/office/drawing/2014/main" id="{8436AC53-E01E-4807-7422-0094F07C4B69}"/>
            </a:ext>
          </a:extLst>
        </xdr:cNvPr>
        <xdr:cNvCxnSpPr>
          <a:stCxn id="4" idx="2"/>
          <a:endCxn id="5" idx="0"/>
        </xdr:cNvCxnSpPr>
      </xdr:nvCxnSpPr>
      <xdr:spPr>
        <a:xfrm>
          <a:off x="2473455" y="3547268"/>
          <a:ext cx="2383" cy="21987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809625</xdr:colOff>
      <xdr:row>30</xdr:row>
      <xdr:rowOff>113773</xdr:rowOff>
    </xdr:from>
    <xdr:to>
      <xdr:col>2</xdr:col>
      <xdr:colOff>820869</xdr:colOff>
      <xdr:row>31</xdr:row>
      <xdr:rowOff>166687</xdr:rowOff>
    </xdr:to>
    <xdr:cxnSp macro="">
      <xdr:nvCxnSpPr>
        <xdr:cNvPr id="29" name="Conector recto de flecha 28">
          <a:extLst>
            <a:ext uri="{FF2B5EF4-FFF2-40B4-BE49-F238E27FC236}">
              <a16:creationId xmlns:a16="http://schemas.microsoft.com/office/drawing/2014/main" id="{6358B7E7-F035-4B50-D9AD-3BF1465FD06A}"/>
            </a:ext>
          </a:extLst>
        </xdr:cNvPr>
        <xdr:cNvCxnSpPr/>
      </xdr:nvCxnSpPr>
      <xdr:spPr>
        <a:xfrm flipH="1">
          <a:off x="2452688" y="5852586"/>
          <a:ext cx="11244" cy="23944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11</xdr:col>
      <xdr:colOff>1006929</xdr:colOff>
      <xdr:row>1</xdr:row>
      <xdr:rowOff>117632</xdr:rowOff>
    </xdr:from>
    <xdr:to>
      <xdr:col>11</xdr:col>
      <xdr:colOff>2990914</xdr:colOff>
      <xdr:row>11</xdr:row>
      <xdr:rowOff>20981</xdr:rowOff>
    </xdr:to>
    <xdr:pic>
      <xdr:nvPicPr>
        <xdr:cNvPr id="2" name="Imagen 1" descr="Vista previa de imagen">
          <a:extLst>
            <a:ext uri="{FF2B5EF4-FFF2-40B4-BE49-F238E27FC236}">
              <a16:creationId xmlns:a16="http://schemas.microsoft.com/office/drawing/2014/main" id="{C4F39500-07A1-40A7-A6E1-36362EEED0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59929" y="303596"/>
          <a:ext cx="1983985" cy="1762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580609</xdr:colOff>
      <xdr:row>16</xdr:row>
      <xdr:rowOff>29896</xdr:rowOff>
    </xdr:from>
    <xdr:to>
      <xdr:col>2</xdr:col>
      <xdr:colOff>1020762</xdr:colOff>
      <xdr:row>18</xdr:row>
      <xdr:rowOff>190499</xdr:rowOff>
    </xdr:to>
    <xdr:sp macro="" textlink="">
      <xdr:nvSpPr>
        <xdr:cNvPr id="4" name="Rectángulo: esquinas redondeadas 3">
          <a:extLst>
            <a:ext uri="{FF2B5EF4-FFF2-40B4-BE49-F238E27FC236}">
              <a16:creationId xmlns:a16="http://schemas.microsoft.com/office/drawing/2014/main" id="{6AB352FB-E2BC-48C8-8A5C-020B153AD86B}"/>
            </a:ext>
          </a:extLst>
        </xdr:cNvPr>
        <xdr:cNvSpPr/>
      </xdr:nvSpPr>
      <xdr:spPr>
        <a:xfrm>
          <a:off x="1342609" y="3220771"/>
          <a:ext cx="1987966" cy="541603"/>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compresores reciprocantes</a:t>
          </a:r>
          <a:endParaRPr lang="en-US" sz="1100" baseline="0"/>
        </a:p>
        <a:p>
          <a:pPr algn="ctr"/>
          <a:endParaRPr lang="en-US" sz="1100"/>
        </a:p>
      </xdr:txBody>
    </xdr:sp>
    <xdr:clientData/>
  </xdr:twoCellAnchor>
  <xdr:twoCellAnchor>
    <xdr:from>
      <xdr:col>1</xdr:col>
      <xdr:colOff>324645</xdr:colOff>
      <xdr:row>21</xdr:row>
      <xdr:rowOff>35720</xdr:rowOff>
    </xdr:from>
    <xdr:to>
      <xdr:col>2</xdr:col>
      <xdr:colOff>1273968</xdr:colOff>
      <xdr:row>32</xdr:row>
      <xdr:rowOff>76693</xdr:rowOff>
    </xdr:to>
    <xdr:sp macro="" textlink="">
      <xdr:nvSpPr>
        <xdr:cNvPr id="5" name="Rombo 4">
          <a:extLst>
            <a:ext uri="{FF2B5EF4-FFF2-40B4-BE49-F238E27FC236}">
              <a16:creationId xmlns:a16="http://schemas.microsoft.com/office/drawing/2014/main" id="{2CE22F68-A647-421F-BBEF-BF32CD658A28}"/>
            </a:ext>
          </a:extLst>
        </xdr:cNvPr>
        <xdr:cNvSpPr/>
      </xdr:nvSpPr>
      <xdr:spPr>
        <a:xfrm>
          <a:off x="1086645" y="4179095"/>
          <a:ext cx="2497136" cy="2184098"/>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el compresor reciprocante?</a:t>
          </a:r>
          <a:endParaRPr lang="en-US" sz="1100">
            <a:solidFill>
              <a:sysClr val="windowText" lastClr="000000"/>
            </a:solidFill>
          </a:endParaRPr>
        </a:p>
      </xdr:txBody>
    </xdr:sp>
    <xdr:clientData/>
  </xdr:twoCellAnchor>
  <xdr:twoCellAnchor>
    <xdr:from>
      <xdr:col>3</xdr:col>
      <xdr:colOff>553509</xdr:colOff>
      <xdr:row>25</xdr:row>
      <xdr:rowOff>113430</xdr:rowOff>
    </xdr:from>
    <xdr:to>
      <xdr:col>6</xdr:col>
      <xdr:colOff>484717</xdr:colOff>
      <xdr:row>27</xdr:row>
      <xdr:rowOff>153647</xdr:rowOff>
    </xdr:to>
    <xdr:sp macro="" textlink="">
      <xdr:nvSpPr>
        <xdr:cNvPr id="6" name="Rectángulo 5">
          <a:extLst>
            <a:ext uri="{FF2B5EF4-FFF2-40B4-BE49-F238E27FC236}">
              <a16:creationId xmlns:a16="http://schemas.microsoft.com/office/drawing/2014/main" id="{D542795A-5245-432F-B565-4F3A5D509678}"/>
            </a:ext>
          </a:extLst>
        </xdr:cNvPr>
        <xdr:cNvSpPr/>
      </xdr:nvSpPr>
      <xdr:spPr>
        <a:xfrm>
          <a:off x="4554009" y="5066430"/>
          <a:ext cx="5681927" cy="421217"/>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34</xdr:row>
      <xdr:rowOff>164041</xdr:rowOff>
    </xdr:from>
    <xdr:to>
      <xdr:col>6</xdr:col>
      <xdr:colOff>582083</xdr:colOff>
      <xdr:row>37</xdr:row>
      <xdr:rowOff>37041</xdr:rowOff>
    </xdr:to>
    <xdr:sp macro="" textlink="">
      <xdr:nvSpPr>
        <xdr:cNvPr id="7" name="Rectángulo 6">
          <a:extLst>
            <a:ext uri="{FF2B5EF4-FFF2-40B4-BE49-F238E27FC236}">
              <a16:creationId xmlns:a16="http://schemas.microsoft.com/office/drawing/2014/main" id="{0ACA4131-4B87-472A-8C43-2C31FE7FFDD5}"/>
            </a:ext>
          </a:extLst>
        </xdr:cNvPr>
        <xdr:cNvSpPr/>
      </xdr:nvSpPr>
      <xdr:spPr>
        <a:xfrm>
          <a:off x="4638675" y="6828366"/>
          <a:ext cx="3763433"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1277143</xdr:colOff>
      <xdr:row>26</xdr:row>
      <xdr:rowOff>129232</xdr:rowOff>
    </xdr:from>
    <xdr:to>
      <xdr:col>3</xdr:col>
      <xdr:colOff>553509</xdr:colOff>
      <xdr:row>26</xdr:row>
      <xdr:rowOff>133539</xdr:rowOff>
    </xdr:to>
    <xdr:cxnSp macro="">
      <xdr:nvCxnSpPr>
        <xdr:cNvPr id="8" name="Conector recto de flecha 7">
          <a:extLst>
            <a:ext uri="{FF2B5EF4-FFF2-40B4-BE49-F238E27FC236}">
              <a16:creationId xmlns:a16="http://schemas.microsoft.com/office/drawing/2014/main" id="{D8D8FF85-081D-4235-9891-7226A843587B}"/>
            </a:ext>
          </a:extLst>
        </xdr:cNvPr>
        <xdr:cNvCxnSpPr>
          <a:stCxn id="5" idx="3"/>
          <a:endCxn id="6" idx="1"/>
        </xdr:cNvCxnSpPr>
      </xdr:nvCxnSpPr>
      <xdr:spPr>
        <a:xfrm>
          <a:off x="3586956" y="5272732"/>
          <a:ext cx="967053" cy="430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25400</xdr:colOff>
      <xdr:row>32</xdr:row>
      <xdr:rowOff>76692</xdr:rowOff>
    </xdr:from>
    <xdr:to>
      <xdr:col>3</xdr:col>
      <xdr:colOff>647700</xdr:colOff>
      <xdr:row>36</xdr:row>
      <xdr:rowOff>3703</xdr:rowOff>
    </xdr:to>
    <xdr:cxnSp macro="">
      <xdr:nvCxnSpPr>
        <xdr:cNvPr id="9" name="Conector: angular 8">
          <a:extLst>
            <a:ext uri="{FF2B5EF4-FFF2-40B4-BE49-F238E27FC236}">
              <a16:creationId xmlns:a16="http://schemas.microsoft.com/office/drawing/2014/main" id="{D5036039-9AB2-411A-BEE8-74B64D55FD27}"/>
            </a:ext>
          </a:extLst>
        </xdr:cNvPr>
        <xdr:cNvCxnSpPr>
          <a:stCxn id="5" idx="2"/>
          <a:endCxn id="7" idx="1"/>
        </xdr:cNvCxnSpPr>
      </xdr:nvCxnSpPr>
      <xdr:spPr>
        <a:xfrm rot="16200000" flipH="1">
          <a:off x="3147201" y="5551204"/>
          <a:ext cx="689011" cy="2312987"/>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1532731</xdr:colOff>
      <xdr:row>25</xdr:row>
      <xdr:rowOff>77259</xdr:rowOff>
    </xdr:from>
    <xdr:to>
      <xdr:col>3</xdr:col>
      <xdr:colOff>162719</xdr:colOff>
      <xdr:row>26</xdr:row>
      <xdr:rowOff>57152</xdr:rowOff>
    </xdr:to>
    <xdr:sp macro="" textlink="">
      <xdr:nvSpPr>
        <xdr:cNvPr id="10" name="Rectángulo 9">
          <a:extLst>
            <a:ext uri="{FF2B5EF4-FFF2-40B4-BE49-F238E27FC236}">
              <a16:creationId xmlns:a16="http://schemas.microsoft.com/office/drawing/2014/main" id="{155E00D7-E43D-46F8-9E63-A5A0F6C515A1}"/>
            </a:ext>
          </a:extLst>
        </xdr:cNvPr>
        <xdr:cNvSpPr/>
      </xdr:nvSpPr>
      <xdr:spPr>
        <a:xfrm>
          <a:off x="3842544" y="5030259"/>
          <a:ext cx="320675"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1431132</xdr:colOff>
      <xdr:row>34</xdr:row>
      <xdr:rowOff>94192</xdr:rowOff>
    </xdr:from>
    <xdr:to>
      <xdr:col>3</xdr:col>
      <xdr:colOff>392907</xdr:colOff>
      <xdr:row>35</xdr:row>
      <xdr:rowOff>77260</xdr:rowOff>
    </xdr:to>
    <xdr:sp macro="" textlink="">
      <xdr:nvSpPr>
        <xdr:cNvPr id="11" name="Rectángulo 10">
          <a:extLst>
            <a:ext uri="{FF2B5EF4-FFF2-40B4-BE49-F238E27FC236}">
              <a16:creationId xmlns:a16="http://schemas.microsoft.com/office/drawing/2014/main" id="{73924779-2A6A-43A7-806C-19AF2C75CD01}"/>
            </a:ext>
          </a:extLst>
        </xdr:cNvPr>
        <xdr:cNvSpPr/>
      </xdr:nvSpPr>
      <xdr:spPr>
        <a:xfrm>
          <a:off x="3740945" y="6761692"/>
          <a:ext cx="652462"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2</xdr:col>
      <xdr:colOff>26779</xdr:colOff>
      <xdr:row>18</xdr:row>
      <xdr:rowOff>190499</xdr:rowOff>
    </xdr:from>
    <xdr:to>
      <xdr:col>2</xdr:col>
      <xdr:colOff>26988</xdr:colOff>
      <xdr:row>21</xdr:row>
      <xdr:rowOff>38895</xdr:rowOff>
    </xdr:to>
    <xdr:cxnSp macro="">
      <xdr:nvCxnSpPr>
        <xdr:cNvPr id="13" name="Conector recto de flecha 12">
          <a:extLst>
            <a:ext uri="{FF2B5EF4-FFF2-40B4-BE49-F238E27FC236}">
              <a16:creationId xmlns:a16="http://schemas.microsoft.com/office/drawing/2014/main" id="{C7585F6E-9D2D-FE4B-FCD5-0C1F5E0243D3}"/>
            </a:ext>
          </a:extLst>
        </xdr:cNvPr>
        <xdr:cNvCxnSpPr>
          <a:stCxn id="4" idx="2"/>
          <a:endCxn id="5" idx="0"/>
        </xdr:cNvCxnSpPr>
      </xdr:nvCxnSpPr>
      <xdr:spPr>
        <a:xfrm>
          <a:off x="2336592" y="3762374"/>
          <a:ext cx="209" cy="4198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15</xdr:col>
      <xdr:colOff>31750</xdr:colOff>
      <xdr:row>1</xdr:row>
      <xdr:rowOff>59531</xdr:rowOff>
    </xdr:from>
    <xdr:to>
      <xdr:col>17</xdr:col>
      <xdr:colOff>491735</xdr:colOff>
      <xdr:row>11</xdr:row>
      <xdr:rowOff>2567</xdr:rowOff>
    </xdr:to>
    <xdr:pic>
      <xdr:nvPicPr>
        <xdr:cNvPr id="2" name="Imagen 1" descr="Vista previa de imagen">
          <a:extLst>
            <a:ext uri="{FF2B5EF4-FFF2-40B4-BE49-F238E27FC236}">
              <a16:creationId xmlns:a16="http://schemas.microsoft.com/office/drawing/2014/main" id="{DA2CDBF8-4722-4305-AF7C-392A571A56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05688" y="246062"/>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658396</xdr:colOff>
      <xdr:row>16</xdr:row>
      <xdr:rowOff>2909</xdr:rowOff>
    </xdr:from>
    <xdr:to>
      <xdr:col>3</xdr:col>
      <xdr:colOff>345282</xdr:colOff>
      <xdr:row>18</xdr:row>
      <xdr:rowOff>145783</xdr:rowOff>
    </xdr:to>
    <xdr:sp macro="" textlink="">
      <xdr:nvSpPr>
        <xdr:cNvPr id="2" name="Rectángulo: esquinas redondeadas 1">
          <a:extLst>
            <a:ext uri="{FF2B5EF4-FFF2-40B4-BE49-F238E27FC236}">
              <a16:creationId xmlns:a16="http://schemas.microsoft.com/office/drawing/2014/main" id="{10F0B6A2-ABE7-43FB-9443-CBB1F63A7D46}"/>
            </a:ext>
          </a:extLst>
        </xdr:cNvPr>
        <xdr:cNvSpPr/>
      </xdr:nvSpPr>
      <xdr:spPr>
        <a:xfrm>
          <a:off x="1420396" y="3098534"/>
          <a:ext cx="2199105"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de compresores centrífugos</a:t>
          </a:r>
          <a:endParaRPr lang="en-US" sz="1100" baseline="0"/>
        </a:p>
      </xdr:txBody>
    </xdr:sp>
    <xdr:clientData/>
  </xdr:twoCellAnchor>
  <xdr:twoCellAnchor>
    <xdr:from>
      <xdr:col>1</xdr:col>
      <xdr:colOff>439211</xdr:colOff>
      <xdr:row>20</xdr:row>
      <xdr:rowOff>95250</xdr:rowOff>
    </xdr:from>
    <xdr:to>
      <xdr:col>3</xdr:col>
      <xdr:colOff>571500</xdr:colOff>
      <xdr:row>31</xdr:row>
      <xdr:rowOff>133048</xdr:rowOff>
    </xdr:to>
    <xdr:sp macro="" textlink="">
      <xdr:nvSpPr>
        <xdr:cNvPr id="3" name="Rombo 2">
          <a:extLst>
            <a:ext uri="{FF2B5EF4-FFF2-40B4-BE49-F238E27FC236}">
              <a16:creationId xmlns:a16="http://schemas.microsoft.com/office/drawing/2014/main" id="{F393A7DC-3895-4143-9306-3F0C0F69F19E}"/>
            </a:ext>
          </a:extLst>
        </xdr:cNvPr>
        <xdr:cNvSpPr/>
      </xdr:nvSpPr>
      <xdr:spPr>
        <a:xfrm>
          <a:off x="1201211" y="3952875"/>
          <a:ext cx="2644508" cy="2180923"/>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en el compresor centrifugo?</a:t>
          </a:r>
          <a:endParaRPr lang="en-US" sz="1100">
            <a:solidFill>
              <a:sysClr val="windowText" lastClr="000000"/>
            </a:solidFill>
          </a:endParaRPr>
        </a:p>
      </xdr:txBody>
    </xdr:sp>
    <xdr:clientData/>
  </xdr:twoCellAnchor>
  <xdr:twoCellAnchor>
    <xdr:from>
      <xdr:col>3</xdr:col>
      <xdr:colOff>898791</xdr:colOff>
      <xdr:row>24</xdr:row>
      <xdr:rowOff>172961</xdr:rowOff>
    </xdr:from>
    <xdr:to>
      <xdr:col>6</xdr:col>
      <xdr:colOff>773906</xdr:colOff>
      <xdr:row>27</xdr:row>
      <xdr:rowOff>22678</xdr:rowOff>
    </xdr:to>
    <xdr:sp macro="" textlink="">
      <xdr:nvSpPr>
        <xdr:cNvPr id="4" name="Rectángulo 3">
          <a:extLst>
            <a:ext uri="{FF2B5EF4-FFF2-40B4-BE49-F238E27FC236}">
              <a16:creationId xmlns:a16="http://schemas.microsoft.com/office/drawing/2014/main" id="{8546DCA0-FCFC-4462-817B-06FFEC2E6646}"/>
            </a:ext>
          </a:extLst>
        </xdr:cNvPr>
        <xdr:cNvSpPr/>
      </xdr:nvSpPr>
      <xdr:spPr>
        <a:xfrm>
          <a:off x="4169041" y="4744961"/>
          <a:ext cx="3399365" cy="409311"/>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921544</xdr:colOff>
      <xdr:row>33</xdr:row>
      <xdr:rowOff>101335</xdr:rowOff>
    </xdr:from>
    <xdr:to>
      <xdr:col>6</xdr:col>
      <xdr:colOff>855927</xdr:colOff>
      <xdr:row>35</xdr:row>
      <xdr:rowOff>168010</xdr:rowOff>
    </xdr:to>
    <xdr:sp macro="" textlink="">
      <xdr:nvSpPr>
        <xdr:cNvPr id="5" name="Rectángulo 4">
          <a:extLst>
            <a:ext uri="{FF2B5EF4-FFF2-40B4-BE49-F238E27FC236}">
              <a16:creationId xmlns:a16="http://schemas.microsoft.com/office/drawing/2014/main" id="{BEA4D25C-0D34-416E-93C7-32C1E30422B1}"/>
            </a:ext>
          </a:extLst>
        </xdr:cNvPr>
        <xdr:cNvSpPr/>
      </xdr:nvSpPr>
      <xdr:spPr>
        <a:xfrm>
          <a:off x="4195763" y="6483085"/>
          <a:ext cx="3434820"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649080</xdr:colOff>
      <xdr:row>18</xdr:row>
      <xdr:rowOff>142608</xdr:rowOff>
    </xdr:from>
    <xdr:to>
      <xdr:col>2</xdr:col>
      <xdr:colOff>654184</xdr:colOff>
      <xdr:row>20</xdr:row>
      <xdr:rowOff>95250</xdr:rowOff>
    </xdr:to>
    <xdr:cxnSp macro="">
      <xdr:nvCxnSpPr>
        <xdr:cNvPr id="6" name="Conector recto de flecha 5">
          <a:extLst>
            <a:ext uri="{FF2B5EF4-FFF2-40B4-BE49-F238E27FC236}">
              <a16:creationId xmlns:a16="http://schemas.microsoft.com/office/drawing/2014/main" id="{16C8AF4B-F558-4FAB-A222-85B77884F8F0}"/>
            </a:ext>
          </a:extLst>
        </xdr:cNvPr>
        <xdr:cNvCxnSpPr>
          <a:stCxn id="2" idx="2"/>
          <a:endCxn id="3" idx="0"/>
        </xdr:cNvCxnSpPr>
      </xdr:nvCxnSpPr>
      <xdr:spPr>
        <a:xfrm>
          <a:off x="2518361" y="3619233"/>
          <a:ext cx="5104" cy="33364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25</xdr:row>
      <xdr:rowOff>183603</xdr:rowOff>
    </xdr:from>
    <xdr:to>
      <xdr:col>3</xdr:col>
      <xdr:colOff>898791</xdr:colOff>
      <xdr:row>26</xdr:row>
      <xdr:rowOff>4554</xdr:rowOff>
    </xdr:to>
    <xdr:cxnSp macro="">
      <xdr:nvCxnSpPr>
        <xdr:cNvPr id="7" name="Conector recto de flecha 6">
          <a:extLst>
            <a:ext uri="{FF2B5EF4-FFF2-40B4-BE49-F238E27FC236}">
              <a16:creationId xmlns:a16="http://schemas.microsoft.com/office/drawing/2014/main" id="{EF76EFC3-A07C-4CB3-BE31-03BD6531A223}"/>
            </a:ext>
          </a:extLst>
        </xdr:cNvPr>
        <xdr:cNvCxnSpPr>
          <a:stCxn id="3" idx="3"/>
          <a:endCxn id="4" idx="1"/>
        </xdr:cNvCxnSpPr>
      </xdr:nvCxnSpPr>
      <xdr:spPr>
        <a:xfrm>
          <a:off x="3841750" y="4942134"/>
          <a:ext cx="327291" cy="74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654183</xdr:colOff>
      <xdr:row>31</xdr:row>
      <xdr:rowOff>133048</xdr:rowOff>
    </xdr:from>
    <xdr:to>
      <xdr:col>3</xdr:col>
      <xdr:colOff>924718</xdr:colOff>
      <xdr:row>34</xdr:row>
      <xdr:rowOff>137848</xdr:rowOff>
    </xdr:to>
    <xdr:cxnSp macro="">
      <xdr:nvCxnSpPr>
        <xdr:cNvPr id="8" name="Conector: angular 7">
          <a:extLst>
            <a:ext uri="{FF2B5EF4-FFF2-40B4-BE49-F238E27FC236}">
              <a16:creationId xmlns:a16="http://schemas.microsoft.com/office/drawing/2014/main" id="{CF3456AD-2A20-4891-A1BE-E0FABD7D1C8E}"/>
            </a:ext>
          </a:extLst>
        </xdr:cNvPr>
        <xdr:cNvCxnSpPr>
          <a:stCxn id="3" idx="2"/>
          <a:endCxn id="5" idx="1"/>
        </xdr:cNvCxnSpPr>
      </xdr:nvCxnSpPr>
      <xdr:spPr>
        <a:xfrm rot="16200000" flipH="1">
          <a:off x="3073051" y="5584211"/>
          <a:ext cx="576300" cy="1675473"/>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24</xdr:row>
      <xdr:rowOff>169333</xdr:rowOff>
    </xdr:from>
    <xdr:to>
      <xdr:col>3</xdr:col>
      <xdr:colOff>0</xdr:colOff>
      <xdr:row>25</xdr:row>
      <xdr:rowOff>152401</xdr:rowOff>
    </xdr:to>
    <xdr:sp macro="" textlink="">
      <xdr:nvSpPr>
        <xdr:cNvPr id="9" name="Rectángulo 8">
          <a:extLst>
            <a:ext uri="{FF2B5EF4-FFF2-40B4-BE49-F238E27FC236}">
              <a16:creationId xmlns:a16="http://schemas.microsoft.com/office/drawing/2014/main" id="{95ACAA7A-529C-44A4-9439-0160BE28CD5D}"/>
            </a:ext>
          </a:extLst>
        </xdr:cNvPr>
        <xdr:cNvSpPr/>
      </xdr:nvSpPr>
      <xdr:spPr>
        <a:xfrm>
          <a:off x="3267075" y="4839758"/>
          <a:ext cx="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3</xdr:col>
      <xdr:colOff>59531</xdr:colOff>
      <xdr:row>33</xdr:row>
      <xdr:rowOff>11906</xdr:rowOff>
    </xdr:from>
    <xdr:to>
      <xdr:col>3</xdr:col>
      <xdr:colOff>508793</xdr:colOff>
      <xdr:row>33</xdr:row>
      <xdr:rowOff>184416</xdr:rowOff>
    </xdr:to>
    <xdr:sp macro="" textlink="">
      <xdr:nvSpPr>
        <xdr:cNvPr id="10" name="Rectángulo 9">
          <a:extLst>
            <a:ext uri="{FF2B5EF4-FFF2-40B4-BE49-F238E27FC236}">
              <a16:creationId xmlns:a16="http://schemas.microsoft.com/office/drawing/2014/main" id="{6149D404-4D1D-4784-B645-1C297643D677}"/>
            </a:ext>
          </a:extLst>
        </xdr:cNvPr>
        <xdr:cNvSpPr/>
      </xdr:nvSpPr>
      <xdr:spPr>
        <a:xfrm>
          <a:off x="3333750" y="6393656"/>
          <a:ext cx="449262" cy="17251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editAs="oneCell">
    <xdr:from>
      <xdr:col>15</xdr:col>
      <xdr:colOff>926042</xdr:colOff>
      <xdr:row>0</xdr:row>
      <xdr:rowOff>0</xdr:rowOff>
    </xdr:from>
    <xdr:to>
      <xdr:col>18</xdr:col>
      <xdr:colOff>121319</xdr:colOff>
      <xdr:row>9</xdr:row>
      <xdr:rowOff>141474</xdr:rowOff>
    </xdr:to>
    <xdr:pic>
      <xdr:nvPicPr>
        <xdr:cNvPr id="11" name="Imagen 10" descr="Vista previa de imagen">
          <a:extLst>
            <a:ext uri="{FF2B5EF4-FFF2-40B4-BE49-F238E27FC236}">
              <a16:creationId xmlns:a16="http://schemas.microsoft.com/office/drawing/2014/main" id="{2DA008DA-A4E7-4BDB-ACAE-F01405F73B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8042" y="0"/>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297239</xdr:colOff>
      <xdr:row>14</xdr:row>
      <xdr:rowOff>160866</xdr:rowOff>
    </xdr:from>
    <xdr:to>
      <xdr:col>2</xdr:col>
      <xdr:colOff>563939</xdr:colOff>
      <xdr:row>17</xdr:row>
      <xdr:rowOff>113240</xdr:rowOff>
    </xdr:to>
    <xdr:sp macro="" textlink="">
      <xdr:nvSpPr>
        <xdr:cNvPr id="4" name="Rectángulo: esquinas redondeadas 3">
          <a:extLst>
            <a:ext uri="{FF2B5EF4-FFF2-40B4-BE49-F238E27FC236}">
              <a16:creationId xmlns:a16="http://schemas.microsoft.com/office/drawing/2014/main" id="{E3FB3C89-5195-4108-B085-D8943B30C00F}"/>
            </a:ext>
          </a:extLst>
        </xdr:cNvPr>
        <xdr:cNvSpPr/>
      </xdr:nvSpPr>
      <xdr:spPr>
        <a:xfrm>
          <a:off x="1059239" y="2875491"/>
          <a:ext cx="2489200"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tratamiento de gas con glicol</a:t>
          </a:r>
          <a:endParaRPr lang="en-US" sz="1100"/>
        </a:p>
      </xdr:txBody>
    </xdr:sp>
    <xdr:clientData/>
  </xdr:twoCellAnchor>
  <xdr:twoCellAnchor>
    <xdr:from>
      <xdr:col>1</xdr:col>
      <xdr:colOff>296336</xdr:colOff>
      <xdr:row>20</xdr:row>
      <xdr:rowOff>9221</xdr:rowOff>
    </xdr:from>
    <xdr:to>
      <xdr:col>2</xdr:col>
      <xdr:colOff>555625</xdr:colOff>
      <xdr:row>30</xdr:row>
      <xdr:rowOff>169332</xdr:rowOff>
    </xdr:to>
    <xdr:sp macro="" textlink="">
      <xdr:nvSpPr>
        <xdr:cNvPr id="5" name="Rombo 4">
          <a:extLst>
            <a:ext uri="{FF2B5EF4-FFF2-40B4-BE49-F238E27FC236}">
              <a16:creationId xmlns:a16="http://schemas.microsoft.com/office/drawing/2014/main" id="{CBD63A5E-3FAE-410F-A39B-E91647455F19}"/>
            </a:ext>
          </a:extLst>
        </xdr:cNvPr>
        <xdr:cNvSpPr/>
      </xdr:nvSpPr>
      <xdr:spPr>
        <a:xfrm>
          <a:off x="1058336" y="3761013"/>
          <a:ext cx="2487081" cy="2059819"/>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realizo alguna</a:t>
          </a:r>
          <a:r>
            <a:rPr lang="en-US" sz="1100" baseline="0">
              <a:solidFill>
                <a:sysClr val="windowText" lastClr="000000"/>
              </a:solidFill>
            </a:rPr>
            <a:t>  medición sobre los venteos  por tratamiento de gas con glicol?</a:t>
          </a:r>
          <a:endParaRPr lang="en-US" sz="1100">
            <a:solidFill>
              <a:sysClr val="windowText" lastClr="000000"/>
            </a:solidFill>
          </a:endParaRPr>
        </a:p>
      </xdr:txBody>
    </xdr:sp>
    <xdr:clientData/>
  </xdr:twoCellAnchor>
  <xdr:twoCellAnchor>
    <xdr:from>
      <xdr:col>3</xdr:col>
      <xdr:colOff>601134</xdr:colOff>
      <xdr:row>24</xdr:row>
      <xdr:rowOff>33261</xdr:rowOff>
    </xdr:from>
    <xdr:to>
      <xdr:col>6</xdr:col>
      <xdr:colOff>532342</xdr:colOff>
      <xdr:row>26</xdr:row>
      <xdr:rowOff>70303</xdr:rowOff>
    </xdr:to>
    <xdr:sp macro="" textlink="">
      <xdr:nvSpPr>
        <xdr:cNvPr id="6" name="Rectángulo 5">
          <a:extLst>
            <a:ext uri="{FF2B5EF4-FFF2-40B4-BE49-F238E27FC236}">
              <a16:creationId xmlns:a16="http://schemas.microsoft.com/office/drawing/2014/main" id="{A306B625-AED3-487B-95DB-F553E8626EBC}"/>
            </a:ext>
          </a:extLst>
        </xdr:cNvPr>
        <xdr:cNvSpPr/>
      </xdr:nvSpPr>
      <xdr:spPr>
        <a:xfrm>
          <a:off x="5820834" y="4697336"/>
          <a:ext cx="4388908"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32</xdr:row>
      <xdr:rowOff>164041</xdr:rowOff>
    </xdr:from>
    <xdr:to>
      <xdr:col>6</xdr:col>
      <xdr:colOff>582083</xdr:colOff>
      <xdr:row>35</xdr:row>
      <xdr:rowOff>37041</xdr:rowOff>
    </xdr:to>
    <xdr:sp macro="" textlink="">
      <xdr:nvSpPr>
        <xdr:cNvPr id="7" name="Rectángulo 6">
          <a:extLst>
            <a:ext uri="{FF2B5EF4-FFF2-40B4-BE49-F238E27FC236}">
              <a16:creationId xmlns:a16="http://schemas.microsoft.com/office/drawing/2014/main" id="{CE927B33-6E81-4F3A-B0D4-E47C3F878E66}"/>
            </a:ext>
          </a:extLst>
        </xdr:cNvPr>
        <xdr:cNvSpPr/>
      </xdr:nvSpPr>
      <xdr:spPr>
        <a:xfrm>
          <a:off x="5867400" y="6352116"/>
          <a:ext cx="4392083"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555625</xdr:colOff>
      <xdr:row>25</xdr:row>
      <xdr:rowOff>51783</xdr:rowOff>
    </xdr:from>
    <xdr:to>
      <xdr:col>3</xdr:col>
      <xdr:colOff>601134</xdr:colOff>
      <xdr:row>25</xdr:row>
      <xdr:rowOff>65465</xdr:rowOff>
    </xdr:to>
    <xdr:cxnSp macro="">
      <xdr:nvCxnSpPr>
        <xdr:cNvPr id="8" name="Conector recto de flecha 7">
          <a:extLst>
            <a:ext uri="{FF2B5EF4-FFF2-40B4-BE49-F238E27FC236}">
              <a16:creationId xmlns:a16="http://schemas.microsoft.com/office/drawing/2014/main" id="{4032FCF7-E234-40C4-A3B4-5CA1D5EA07D7}"/>
            </a:ext>
          </a:extLst>
        </xdr:cNvPr>
        <xdr:cNvCxnSpPr>
          <a:stCxn id="5" idx="3"/>
          <a:endCxn id="6" idx="1"/>
        </xdr:cNvCxnSpPr>
      </xdr:nvCxnSpPr>
      <xdr:spPr>
        <a:xfrm flipV="1">
          <a:off x="3545417" y="4777241"/>
          <a:ext cx="2273300" cy="1368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1539877</xdr:colOff>
      <xdr:row>30</xdr:row>
      <xdr:rowOff>169331</xdr:rowOff>
    </xdr:from>
    <xdr:to>
      <xdr:col>3</xdr:col>
      <xdr:colOff>650875</xdr:colOff>
      <xdr:row>34</xdr:row>
      <xdr:rowOff>7937</xdr:rowOff>
    </xdr:to>
    <xdr:cxnSp macro="">
      <xdr:nvCxnSpPr>
        <xdr:cNvPr id="9" name="Conector: angular 8">
          <a:extLst>
            <a:ext uri="{FF2B5EF4-FFF2-40B4-BE49-F238E27FC236}">
              <a16:creationId xmlns:a16="http://schemas.microsoft.com/office/drawing/2014/main" id="{60D0482F-A4EF-4834-8944-058FFB42F537}"/>
            </a:ext>
          </a:extLst>
        </xdr:cNvPr>
        <xdr:cNvCxnSpPr>
          <a:stCxn id="5" idx="2"/>
          <a:endCxn id="7" idx="1"/>
        </xdr:cNvCxnSpPr>
      </xdr:nvCxnSpPr>
      <xdr:spPr>
        <a:xfrm rot="16200000" flipH="1">
          <a:off x="3795448" y="4327260"/>
          <a:ext cx="579439" cy="3566581"/>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23</xdr:row>
      <xdr:rowOff>169333</xdr:rowOff>
    </xdr:from>
    <xdr:to>
      <xdr:col>2</xdr:col>
      <xdr:colOff>1276350</xdr:colOff>
      <xdr:row>24</xdr:row>
      <xdr:rowOff>152401</xdr:rowOff>
    </xdr:to>
    <xdr:sp macro="" textlink="">
      <xdr:nvSpPr>
        <xdr:cNvPr id="10" name="Rectángulo 9">
          <a:extLst>
            <a:ext uri="{FF2B5EF4-FFF2-40B4-BE49-F238E27FC236}">
              <a16:creationId xmlns:a16="http://schemas.microsoft.com/office/drawing/2014/main" id="{7B5CDDB3-ECAB-404E-9C12-5610D6D6EFFC}"/>
            </a:ext>
          </a:extLst>
        </xdr:cNvPr>
        <xdr:cNvSpPr/>
      </xdr:nvSpPr>
      <xdr:spPr>
        <a:xfrm>
          <a:off x="3943350" y="46492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32</xdr:row>
      <xdr:rowOff>141817</xdr:rowOff>
    </xdr:from>
    <xdr:to>
      <xdr:col>3</xdr:col>
      <xdr:colOff>47625</xdr:colOff>
      <xdr:row>33</xdr:row>
      <xdr:rowOff>124885</xdr:rowOff>
    </xdr:to>
    <xdr:sp macro="" textlink="">
      <xdr:nvSpPr>
        <xdr:cNvPr id="11" name="Rectángulo 10">
          <a:extLst>
            <a:ext uri="{FF2B5EF4-FFF2-40B4-BE49-F238E27FC236}">
              <a16:creationId xmlns:a16="http://schemas.microsoft.com/office/drawing/2014/main" id="{E4D25369-20B6-4AD4-A55D-A02EDFB194EB}"/>
            </a:ext>
          </a:extLst>
        </xdr:cNvPr>
        <xdr:cNvSpPr/>
      </xdr:nvSpPr>
      <xdr:spPr>
        <a:xfrm>
          <a:off x="4076700" y="6333067"/>
          <a:ext cx="1190625"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1539877</xdr:colOff>
      <xdr:row>17</xdr:row>
      <xdr:rowOff>113240</xdr:rowOff>
    </xdr:from>
    <xdr:to>
      <xdr:col>1</xdr:col>
      <xdr:colOff>1544485</xdr:colOff>
      <xdr:row>20</xdr:row>
      <xdr:rowOff>9221</xdr:rowOff>
    </xdr:to>
    <xdr:cxnSp macro="">
      <xdr:nvCxnSpPr>
        <xdr:cNvPr id="13" name="Conector recto de flecha 12">
          <a:extLst>
            <a:ext uri="{FF2B5EF4-FFF2-40B4-BE49-F238E27FC236}">
              <a16:creationId xmlns:a16="http://schemas.microsoft.com/office/drawing/2014/main" id="{1B1B950E-98F6-BF08-CEF7-772B7D723B9A}"/>
            </a:ext>
          </a:extLst>
        </xdr:cNvPr>
        <xdr:cNvCxnSpPr>
          <a:stCxn id="4" idx="2"/>
          <a:endCxn id="5" idx="0"/>
        </xdr:cNvCxnSpPr>
      </xdr:nvCxnSpPr>
      <xdr:spPr>
        <a:xfrm flipH="1">
          <a:off x="2301877" y="3309407"/>
          <a:ext cx="4608" cy="4516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424656</xdr:colOff>
      <xdr:row>0</xdr:row>
      <xdr:rowOff>0</xdr:rowOff>
    </xdr:from>
    <xdr:to>
      <xdr:col>15</xdr:col>
      <xdr:colOff>122641</xdr:colOff>
      <xdr:row>9</xdr:row>
      <xdr:rowOff>129568</xdr:rowOff>
    </xdr:to>
    <xdr:pic>
      <xdr:nvPicPr>
        <xdr:cNvPr id="2" name="Imagen 1" descr="Vista previa de imagen">
          <a:extLst>
            <a:ext uri="{FF2B5EF4-FFF2-40B4-BE49-F238E27FC236}">
              <a16:creationId xmlns:a16="http://schemas.microsoft.com/office/drawing/2014/main" id="{21822DAD-285C-4E12-960F-B7BAB8AFC7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46469" y="0"/>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269875</xdr:colOff>
      <xdr:row>70</xdr:row>
      <xdr:rowOff>139700</xdr:rowOff>
    </xdr:from>
    <xdr:to>
      <xdr:col>2</xdr:col>
      <xdr:colOff>1289050</xdr:colOff>
      <xdr:row>84</xdr:row>
      <xdr:rowOff>111125</xdr:rowOff>
    </xdr:to>
    <xdr:sp macro="" textlink="">
      <xdr:nvSpPr>
        <xdr:cNvPr id="4" name="Abrir llave 3">
          <a:extLst>
            <a:ext uri="{FF2B5EF4-FFF2-40B4-BE49-F238E27FC236}">
              <a16:creationId xmlns:a16="http://schemas.microsoft.com/office/drawing/2014/main" id="{1F60B369-1509-7756-D82E-41B0CD7F9B5D}"/>
            </a:ext>
          </a:extLst>
        </xdr:cNvPr>
        <xdr:cNvSpPr/>
      </xdr:nvSpPr>
      <xdr:spPr>
        <a:xfrm>
          <a:off x="2603500" y="12204700"/>
          <a:ext cx="1019175" cy="29241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523875</xdr:colOff>
      <xdr:row>22</xdr:row>
      <xdr:rowOff>28576</xdr:rowOff>
    </xdr:from>
    <xdr:to>
      <xdr:col>2</xdr:col>
      <xdr:colOff>933450</xdr:colOff>
      <xdr:row>24</xdr:row>
      <xdr:rowOff>123826</xdr:rowOff>
    </xdr:to>
    <xdr:sp macro="" textlink="">
      <xdr:nvSpPr>
        <xdr:cNvPr id="5" name="Rectángulo 4">
          <a:extLst>
            <a:ext uri="{FF2B5EF4-FFF2-40B4-BE49-F238E27FC236}">
              <a16:creationId xmlns:a16="http://schemas.microsoft.com/office/drawing/2014/main" id="{6183ADBD-EDD1-8823-284F-1805286366AC}"/>
            </a:ext>
          </a:extLst>
        </xdr:cNvPr>
        <xdr:cNvSpPr/>
      </xdr:nvSpPr>
      <xdr:spPr>
        <a:xfrm>
          <a:off x="1285875" y="4324351"/>
          <a:ext cx="1981200" cy="4762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1. Ingreso de información general sobre la facilidad</a:t>
          </a:r>
        </a:p>
      </xdr:txBody>
    </xdr:sp>
    <xdr:clientData/>
  </xdr:twoCellAnchor>
  <xdr:twoCellAnchor>
    <xdr:from>
      <xdr:col>3</xdr:col>
      <xdr:colOff>219074</xdr:colOff>
      <xdr:row>22</xdr:row>
      <xdr:rowOff>28576</xdr:rowOff>
    </xdr:from>
    <xdr:to>
      <xdr:col>5</xdr:col>
      <xdr:colOff>314324</xdr:colOff>
      <xdr:row>24</xdr:row>
      <xdr:rowOff>123826</xdr:rowOff>
    </xdr:to>
    <xdr:sp macro="" textlink="">
      <xdr:nvSpPr>
        <xdr:cNvPr id="6" name="Rectángulo 5">
          <a:extLst>
            <a:ext uri="{FF2B5EF4-FFF2-40B4-BE49-F238E27FC236}">
              <a16:creationId xmlns:a16="http://schemas.microsoft.com/office/drawing/2014/main" id="{699D2CA7-44B0-423A-9DDE-604E2A9F3BC8}"/>
            </a:ext>
          </a:extLst>
        </xdr:cNvPr>
        <xdr:cNvSpPr/>
      </xdr:nvSpPr>
      <xdr:spPr>
        <a:xfrm>
          <a:off x="4076699" y="4324351"/>
          <a:ext cx="2409825" cy="4762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2. Ingreso de información sobre composición</a:t>
          </a:r>
          <a:r>
            <a:rPr lang="en-US" sz="1100" baseline="0"/>
            <a:t> del gas del campos</a:t>
          </a:r>
          <a:endParaRPr lang="en-US" sz="1100"/>
        </a:p>
      </xdr:txBody>
    </xdr:sp>
    <xdr:clientData/>
  </xdr:twoCellAnchor>
  <xdr:twoCellAnchor>
    <xdr:from>
      <xdr:col>5</xdr:col>
      <xdr:colOff>1495424</xdr:colOff>
      <xdr:row>19</xdr:row>
      <xdr:rowOff>133350</xdr:rowOff>
    </xdr:from>
    <xdr:to>
      <xdr:col>8</xdr:col>
      <xdr:colOff>752474</xdr:colOff>
      <xdr:row>21</xdr:row>
      <xdr:rowOff>38100</xdr:rowOff>
    </xdr:to>
    <xdr:sp macro="" textlink="">
      <xdr:nvSpPr>
        <xdr:cNvPr id="7" name="Rectángulo 6">
          <a:extLst>
            <a:ext uri="{FF2B5EF4-FFF2-40B4-BE49-F238E27FC236}">
              <a16:creationId xmlns:a16="http://schemas.microsoft.com/office/drawing/2014/main" id="{5E9194B2-B941-4A77-B5A7-A08D8D758F84}"/>
            </a:ext>
          </a:extLst>
        </xdr:cNvPr>
        <xdr:cNvSpPr/>
      </xdr:nvSpPr>
      <xdr:spPr>
        <a:xfrm>
          <a:off x="7667624" y="3857625"/>
          <a:ext cx="2676525" cy="2857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3.1 Diligenciar</a:t>
          </a:r>
          <a:r>
            <a:rPr lang="en-US" sz="1100" baseline="0"/>
            <a:t> información sobre fugas</a:t>
          </a:r>
          <a:endParaRPr lang="en-US" sz="1100"/>
        </a:p>
      </xdr:txBody>
    </xdr:sp>
    <xdr:clientData/>
  </xdr:twoCellAnchor>
  <xdr:twoCellAnchor>
    <xdr:from>
      <xdr:col>5</xdr:col>
      <xdr:colOff>1495425</xdr:colOff>
      <xdr:row>22</xdr:row>
      <xdr:rowOff>123825</xdr:rowOff>
    </xdr:from>
    <xdr:to>
      <xdr:col>8</xdr:col>
      <xdr:colOff>752475</xdr:colOff>
      <xdr:row>24</xdr:row>
      <xdr:rowOff>28575</xdr:rowOff>
    </xdr:to>
    <xdr:sp macro="" textlink="">
      <xdr:nvSpPr>
        <xdr:cNvPr id="8" name="Rectángulo 7">
          <a:extLst>
            <a:ext uri="{FF2B5EF4-FFF2-40B4-BE49-F238E27FC236}">
              <a16:creationId xmlns:a16="http://schemas.microsoft.com/office/drawing/2014/main" id="{68AD3458-5B3C-4C1A-BC4A-BA41A7194069}"/>
            </a:ext>
          </a:extLst>
        </xdr:cNvPr>
        <xdr:cNvSpPr/>
      </xdr:nvSpPr>
      <xdr:spPr>
        <a:xfrm>
          <a:off x="7667625" y="4419600"/>
          <a:ext cx="2676525" cy="2857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3.2 Diligenciar</a:t>
          </a:r>
          <a:r>
            <a:rPr lang="en-US" sz="1100" baseline="0"/>
            <a:t> información sobre teas</a:t>
          </a:r>
          <a:endParaRPr lang="en-US" sz="1100"/>
        </a:p>
      </xdr:txBody>
    </xdr:sp>
    <xdr:clientData/>
  </xdr:twoCellAnchor>
  <xdr:twoCellAnchor>
    <xdr:from>
      <xdr:col>5</xdr:col>
      <xdr:colOff>1495425</xdr:colOff>
      <xdr:row>25</xdr:row>
      <xdr:rowOff>104775</xdr:rowOff>
    </xdr:from>
    <xdr:to>
      <xdr:col>8</xdr:col>
      <xdr:colOff>752475</xdr:colOff>
      <xdr:row>27</xdr:row>
      <xdr:rowOff>9525</xdr:rowOff>
    </xdr:to>
    <xdr:sp macro="" textlink="">
      <xdr:nvSpPr>
        <xdr:cNvPr id="9" name="Rectángulo 8">
          <a:extLst>
            <a:ext uri="{FF2B5EF4-FFF2-40B4-BE49-F238E27FC236}">
              <a16:creationId xmlns:a16="http://schemas.microsoft.com/office/drawing/2014/main" id="{9CF93867-C3E9-41D3-8CEA-5492D6461B52}"/>
            </a:ext>
          </a:extLst>
        </xdr:cNvPr>
        <xdr:cNvSpPr/>
      </xdr:nvSpPr>
      <xdr:spPr>
        <a:xfrm>
          <a:off x="7667625" y="4972050"/>
          <a:ext cx="2676525" cy="2857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3.3 Diligenciar</a:t>
          </a:r>
          <a:r>
            <a:rPr lang="en-US" sz="1100" baseline="0"/>
            <a:t> información sobre venteos</a:t>
          </a:r>
          <a:endParaRPr lang="en-US" sz="1100"/>
        </a:p>
      </xdr:txBody>
    </xdr:sp>
    <xdr:clientData/>
  </xdr:twoCellAnchor>
  <xdr:twoCellAnchor>
    <xdr:from>
      <xdr:col>8</xdr:col>
      <xdr:colOff>2143125</xdr:colOff>
      <xdr:row>22</xdr:row>
      <xdr:rowOff>123825</xdr:rowOff>
    </xdr:from>
    <xdr:to>
      <xdr:col>12</xdr:col>
      <xdr:colOff>333375</xdr:colOff>
      <xdr:row>24</xdr:row>
      <xdr:rowOff>19050</xdr:rowOff>
    </xdr:to>
    <xdr:sp macro="" textlink="">
      <xdr:nvSpPr>
        <xdr:cNvPr id="10" name="Rectángulo 9">
          <a:extLst>
            <a:ext uri="{FF2B5EF4-FFF2-40B4-BE49-F238E27FC236}">
              <a16:creationId xmlns:a16="http://schemas.microsoft.com/office/drawing/2014/main" id="{BF254455-DFCF-4350-854B-BD838509F240}"/>
            </a:ext>
          </a:extLst>
        </xdr:cNvPr>
        <xdr:cNvSpPr/>
      </xdr:nvSpPr>
      <xdr:spPr>
        <a:xfrm>
          <a:off x="11734800" y="4419600"/>
          <a:ext cx="1933575" cy="2762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4. Ir a Resultados</a:t>
          </a:r>
        </a:p>
      </xdr:txBody>
    </xdr:sp>
    <xdr:clientData/>
  </xdr:twoCellAnchor>
  <xdr:twoCellAnchor>
    <xdr:from>
      <xdr:col>2</xdr:col>
      <xdr:colOff>933450</xdr:colOff>
      <xdr:row>23</xdr:row>
      <xdr:rowOff>76201</xdr:rowOff>
    </xdr:from>
    <xdr:to>
      <xdr:col>3</xdr:col>
      <xdr:colOff>219074</xdr:colOff>
      <xdr:row>23</xdr:row>
      <xdr:rowOff>76201</xdr:rowOff>
    </xdr:to>
    <xdr:cxnSp macro="">
      <xdr:nvCxnSpPr>
        <xdr:cNvPr id="12" name="Conector recto de flecha 11">
          <a:extLst>
            <a:ext uri="{FF2B5EF4-FFF2-40B4-BE49-F238E27FC236}">
              <a16:creationId xmlns:a16="http://schemas.microsoft.com/office/drawing/2014/main" id="{D8B9422E-0CE5-11C2-DC44-F686D9FC2915}"/>
            </a:ext>
          </a:extLst>
        </xdr:cNvPr>
        <xdr:cNvCxnSpPr>
          <a:stCxn id="5" idx="3"/>
          <a:endCxn id="6" idx="1"/>
        </xdr:cNvCxnSpPr>
      </xdr:nvCxnSpPr>
      <xdr:spPr>
        <a:xfrm>
          <a:off x="3267075" y="4562476"/>
          <a:ext cx="809624"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314324</xdr:colOff>
      <xdr:row>20</xdr:row>
      <xdr:rowOff>85725</xdr:rowOff>
    </xdr:from>
    <xdr:to>
      <xdr:col>5</xdr:col>
      <xdr:colOff>1495424</xdr:colOff>
      <xdr:row>23</xdr:row>
      <xdr:rowOff>76201</xdr:rowOff>
    </xdr:to>
    <xdr:cxnSp macro="">
      <xdr:nvCxnSpPr>
        <xdr:cNvPr id="14" name="Conector: angular 13">
          <a:extLst>
            <a:ext uri="{FF2B5EF4-FFF2-40B4-BE49-F238E27FC236}">
              <a16:creationId xmlns:a16="http://schemas.microsoft.com/office/drawing/2014/main" id="{B4C609BA-F129-FA06-E3AA-B2B5F1C7DEA9}"/>
            </a:ext>
          </a:extLst>
        </xdr:cNvPr>
        <xdr:cNvCxnSpPr>
          <a:stCxn id="6" idx="3"/>
          <a:endCxn id="7" idx="1"/>
        </xdr:cNvCxnSpPr>
      </xdr:nvCxnSpPr>
      <xdr:spPr>
        <a:xfrm flipV="1">
          <a:off x="6486524" y="4000500"/>
          <a:ext cx="1181100" cy="561976"/>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314324</xdr:colOff>
      <xdr:row>23</xdr:row>
      <xdr:rowOff>76201</xdr:rowOff>
    </xdr:from>
    <xdr:to>
      <xdr:col>5</xdr:col>
      <xdr:colOff>1495425</xdr:colOff>
      <xdr:row>26</xdr:row>
      <xdr:rowOff>57150</xdr:rowOff>
    </xdr:to>
    <xdr:cxnSp macro="">
      <xdr:nvCxnSpPr>
        <xdr:cNvPr id="16" name="Conector: angular 15">
          <a:extLst>
            <a:ext uri="{FF2B5EF4-FFF2-40B4-BE49-F238E27FC236}">
              <a16:creationId xmlns:a16="http://schemas.microsoft.com/office/drawing/2014/main" id="{5BC3BADE-58E6-6419-D8E5-9FED0A54F70E}"/>
            </a:ext>
          </a:extLst>
        </xdr:cNvPr>
        <xdr:cNvCxnSpPr>
          <a:stCxn id="6" idx="3"/>
          <a:endCxn id="9" idx="1"/>
        </xdr:cNvCxnSpPr>
      </xdr:nvCxnSpPr>
      <xdr:spPr>
        <a:xfrm>
          <a:off x="6486524" y="4562476"/>
          <a:ext cx="1181101" cy="552449"/>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314324</xdr:colOff>
      <xdr:row>23</xdr:row>
      <xdr:rowOff>76200</xdr:rowOff>
    </xdr:from>
    <xdr:to>
      <xdr:col>5</xdr:col>
      <xdr:colOff>1495425</xdr:colOff>
      <xdr:row>23</xdr:row>
      <xdr:rowOff>76201</xdr:rowOff>
    </xdr:to>
    <xdr:cxnSp macro="">
      <xdr:nvCxnSpPr>
        <xdr:cNvPr id="18" name="Conector: angular 17">
          <a:extLst>
            <a:ext uri="{FF2B5EF4-FFF2-40B4-BE49-F238E27FC236}">
              <a16:creationId xmlns:a16="http://schemas.microsoft.com/office/drawing/2014/main" id="{6C03BFBE-12C4-BB64-E5C5-BAFF0414D789}"/>
            </a:ext>
          </a:extLst>
        </xdr:cNvPr>
        <xdr:cNvCxnSpPr>
          <a:stCxn id="6" idx="3"/>
          <a:endCxn id="8" idx="1"/>
        </xdr:cNvCxnSpPr>
      </xdr:nvCxnSpPr>
      <xdr:spPr>
        <a:xfrm flipV="1">
          <a:off x="6486524" y="4562475"/>
          <a:ext cx="1181101" cy="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752474</xdr:colOff>
      <xdr:row>20</xdr:row>
      <xdr:rowOff>85725</xdr:rowOff>
    </xdr:from>
    <xdr:to>
      <xdr:col>8</xdr:col>
      <xdr:colOff>2143125</xdr:colOff>
      <xdr:row>23</xdr:row>
      <xdr:rowOff>71438</xdr:rowOff>
    </xdr:to>
    <xdr:cxnSp macro="">
      <xdr:nvCxnSpPr>
        <xdr:cNvPr id="20" name="Conector: angular 19">
          <a:extLst>
            <a:ext uri="{FF2B5EF4-FFF2-40B4-BE49-F238E27FC236}">
              <a16:creationId xmlns:a16="http://schemas.microsoft.com/office/drawing/2014/main" id="{BF3E6CE9-A6D1-1FC6-43FA-6DC37F28698D}"/>
            </a:ext>
          </a:extLst>
        </xdr:cNvPr>
        <xdr:cNvCxnSpPr>
          <a:stCxn id="7" idx="3"/>
          <a:endCxn id="10" idx="1"/>
        </xdr:cNvCxnSpPr>
      </xdr:nvCxnSpPr>
      <xdr:spPr>
        <a:xfrm>
          <a:off x="10344149" y="4000500"/>
          <a:ext cx="1390651" cy="55721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752475</xdr:colOff>
      <xdr:row>23</xdr:row>
      <xdr:rowOff>71438</xdr:rowOff>
    </xdr:from>
    <xdr:to>
      <xdr:col>8</xdr:col>
      <xdr:colOff>2143125</xdr:colOff>
      <xdr:row>26</xdr:row>
      <xdr:rowOff>57150</xdr:rowOff>
    </xdr:to>
    <xdr:cxnSp macro="">
      <xdr:nvCxnSpPr>
        <xdr:cNvPr id="22" name="Conector: angular 21">
          <a:extLst>
            <a:ext uri="{FF2B5EF4-FFF2-40B4-BE49-F238E27FC236}">
              <a16:creationId xmlns:a16="http://schemas.microsoft.com/office/drawing/2014/main" id="{0DC30753-0A36-57A8-980D-89DC68A32892}"/>
            </a:ext>
          </a:extLst>
        </xdr:cNvPr>
        <xdr:cNvCxnSpPr>
          <a:stCxn id="9" idx="3"/>
          <a:endCxn id="10" idx="1"/>
        </xdr:cNvCxnSpPr>
      </xdr:nvCxnSpPr>
      <xdr:spPr>
        <a:xfrm flipV="1">
          <a:off x="10344150" y="4557713"/>
          <a:ext cx="1390650" cy="55721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752475</xdr:colOff>
      <xdr:row>23</xdr:row>
      <xdr:rowOff>71438</xdr:rowOff>
    </xdr:from>
    <xdr:to>
      <xdr:col>8</xdr:col>
      <xdr:colOff>2143125</xdr:colOff>
      <xdr:row>23</xdr:row>
      <xdr:rowOff>76200</xdr:rowOff>
    </xdr:to>
    <xdr:cxnSp macro="">
      <xdr:nvCxnSpPr>
        <xdr:cNvPr id="24" name="Conector: angular 23">
          <a:extLst>
            <a:ext uri="{FF2B5EF4-FFF2-40B4-BE49-F238E27FC236}">
              <a16:creationId xmlns:a16="http://schemas.microsoft.com/office/drawing/2014/main" id="{199BCA79-4DED-0140-5B7B-CAFC283E507E}"/>
            </a:ext>
          </a:extLst>
        </xdr:cNvPr>
        <xdr:cNvCxnSpPr>
          <a:stCxn id="8" idx="3"/>
          <a:endCxn id="10" idx="1"/>
        </xdr:cNvCxnSpPr>
      </xdr:nvCxnSpPr>
      <xdr:spPr>
        <a:xfrm flipV="1">
          <a:off x="10344150" y="4557713"/>
          <a:ext cx="1390650" cy="476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723108</xdr:colOff>
      <xdr:row>0</xdr:row>
      <xdr:rowOff>168954</xdr:rowOff>
    </xdr:from>
    <xdr:to>
      <xdr:col>13</xdr:col>
      <xdr:colOff>665051</xdr:colOff>
      <xdr:row>9</xdr:row>
      <xdr:rowOff>284938</xdr:rowOff>
    </xdr:to>
    <xdr:pic>
      <xdr:nvPicPr>
        <xdr:cNvPr id="2" name="Imagen 1" descr="Vista previa de imagen">
          <a:extLst>
            <a:ext uri="{FF2B5EF4-FFF2-40B4-BE49-F238E27FC236}">
              <a16:creationId xmlns:a16="http://schemas.microsoft.com/office/drawing/2014/main" id="{524FF5A4-01ED-4E1A-A8D2-9628326F23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77965" y="168954"/>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328990</xdr:colOff>
      <xdr:row>15</xdr:row>
      <xdr:rowOff>171299</xdr:rowOff>
    </xdr:from>
    <xdr:to>
      <xdr:col>2</xdr:col>
      <xdr:colOff>1032330</xdr:colOff>
      <xdr:row>18</xdr:row>
      <xdr:rowOff>123673</xdr:rowOff>
    </xdr:to>
    <xdr:sp macro="" textlink="">
      <xdr:nvSpPr>
        <xdr:cNvPr id="4" name="Rectángulo: esquinas redondeadas 3">
          <a:extLst>
            <a:ext uri="{FF2B5EF4-FFF2-40B4-BE49-F238E27FC236}">
              <a16:creationId xmlns:a16="http://schemas.microsoft.com/office/drawing/2014/main" id="{F4B5C97A-210D-462A-B87D-A2D9F16A10BA}"/>
            </a:ext>
          </a:extLst>
        </xdr:cNvPr>
        <xdr:cNvSpPr/>
      </xdr:nvSpPr>
      <xdr:spPr>
        <a:xfrm>
          <a:off x="1090990" y="3083228"/>
          <a:ext cx="2227340" cy="523874"/>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uso de bombas Kimray?</a:t>
          </a:r>
          <a:endParaRPr lang="en-US" sz="1100"/>
        </a:p>
      </xdr:txBody>
    </xdr:sp>
    <xdr:clientData/>
  </xdr:twoCellAnchor>
  <xdr:twoCellAnchor>
    <xdr:from>
      <xdr:col>1</xdr:col>
      <xdr:colOff>296336</xdr:colOff>
      <xdr:row>21</xdr:row>
      <xdr:rowOff>9222</xdr:rowOff>
    </xdr:from>
    <xdr:to>
      <xdr:col>2</xdr:col>
      <xdr:colOff>1047750</xdr:colOff>
      <xdr:row>31</xdr:row>
      <xdr:rowOff>133048</xdr:rowOff>
    </xdr:to>
    <xdr:sp macro="" textlink="">
      <xdr:nvSpPr>
        <xdr:cNvPr id="5" name="Rombo 4">
          <a:extLst>
            <a:ext uri="{FF2B5EF4-FFF2-40B4-BE49-F238E27FC236}">
              <a16:creationId xmlns:a16="http://schemas.microsoft.com/office/drawing/2014/main" id="{B43676C7-57A5-4D17-80FE-047C5797AAD8}"/>
            </a:ext>
          </a:extLst>
        </xdr:cNvPr>
        <xdr:cNvSpPr/>
      </xdr:nvSpPr>
      <xdr:spPr>
        <a:xfrm>
          <a:off x="1058336" y="4064151"/>
          <a:ext cx="2275414" cy="2083254"/>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bombas kimray?</a:t>
          </a:r>
          <a:endParaRPr lang="en-US" sz="1100">
            <a:solidFill>
              <a:sysClr val="windowText" lastClr="000000"/>
            </a:solidFill>
          </a:endParaRPr>
        </a:p>
      </xdr:txBody>
    </xdr:sp>
    <xdr:clientData/>
  </xdr:twoCellAnchor>
  <xdr:twoCellAnchor>
    <xdr:from>
      <xdr:col>3</xdr:col>
      <xdr:colOff>1295098</xdr:colOff>
      <xdr:row>25</xdr:row>
      <xdr:rowOff>16479</xdr:rowOff>
    </xdr:from>
    <xdr:to>
      <xdr:col>6</xdr:col>
      <xdr:colOff>1226306</xdr:colOff>
      <xdr:row>27</xdr:row>
      <xdr:rowOff>53521</xdr:rowOff>
    </xdr:to>
    <xdr:sp macro="" textlink="">
      <xdr:nvSpPr>
        <xdr:cNvPr id="6" name="Rectángulo 5">
          <a:extLst>
            <a:ext uri="{FF2B5EF4-FFF2-40B4-BE49-F238E27FC236}">
              <a16:creationId xmlns:a16="http://schemas.microsoft.com/office/drawing/2014/main" id="{9536C06D-5F36-4C1E-BED9-20B3F0B93505}"/>
            </a:ext>
          </a:extLst>
        </xdr:cNvPr>
        <xdr:cNvSpPr/>
      </xdr:nvSpPr>
      <xdr:spPr>
        <a:xfrm>
          <a:off x="5200348" y="4887836"/>
          <a:ext cx="6625922"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1409700</xdr:colOff>
      <xdr:row>33</xdr:row>
      <xdr:rowOff>188080</xdr:rowOff>
    </xdr:from>
    <xdr:to>
      <xdr:col>6</xdr:col>
      <xdr:colOff>1344083</xdr:colOff>
      <xdr:row>36</xdr:row>
      <xdr:rowOff>64255</xdr:rowOff>
    </xdr:to>
    <xdr:sp macro="" textlink="">
      <xdr:nvSpPr>
        <xdr:cNvPr id="7" name="Rectángulo 6">
          <a:extLst>
            <a:ext uri="{FF2B5EF4-FFF2-40B4-BE49-F238E27FC236}">
              <a16:creationId xmlns:a16="http://schemas.microsoft.com/office/drawing/2014/main" id="{798F929D-EC45-44A7-8C6A-9E47F079F0DE}"/>
            </a:ext>
          </a:extLst>
        </xdr:cNvPr>
        <xdr:cNvSpPr/>
      </xdr:nvSpPr>
      <xdr:spPr>
        <a:xfrm>
          <a:off x="5314950" y="6583437"/>
          <a:ext cx="6629097"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1047750</xdr:colOff>
      <xdr:row>26</xdr:row>
      <xdr:rowOff>38175</xdr:rowOff>
    </xdr:from>
    <xdr:to>
      <xdr:col>3</xdr:col>
      <xdr:colOff>1295098</xdr:colOff>
      <xdr:row>26</xdr:row>
      <xdr:rowOff>43921</xdr:rowOff>
    </xdr:to>
    <xdr:cxnSp macro="">
      <xdr:nvCxnSpPr>
        <xdr:cNvPr id="8" name="Conector recto de flecha 7">
          <a:extLst>
            <a:ext uri="{FF2B5EF4-FFF2-40B4-BE49-F238E27FC236}">
              <a16:creationId xmlns:a16="http://schemas.microsoft.com/office/drawing/2014/main" id="{850B26CF-45EB-4DC2-81D3-27C3D4983552}"/>
            </a:ext>
          </a:extLst>
        </xdr:cNvPr>
        <xdr:cNvCxnSpPr>
          <a:stCxn id="5" idx="3"/>
          <a:endCxn id="6" idx="1"/>
        </xdr:cNvCxnSpPr>
      </xdr:nvCxnSpPr>
      <xdr:spPr>
        <a:xfrm flipV="1">
          <a:off x="3333750" y="5100032"/>
          <a:ext cx="1866598" cy="57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1434043</xdr:colOff>
      <xdr:row>31</xdr:row>
      <xdr:rowOff>133047</xdr:rowOff>
    </xdr:from>
    <xdr:to>
      <xdr:col>3</xdr:col>
      <xdr:colOff>1409700</xdr:colOff>
      <xdr:row>35</xdr:row>
      <xdr:rowOff>34092</xdr:rowOff>
    </xdr:to>
    <xdr:cxnSp macro="">
      <xdr:nvCxnSpPr>
        <xdr:cNvPr id="9" name="Conector: angular 8">
          <a:extLst>
            <a:ext uri="{FF2B5EF4-FFF2-40B4-BE49-F238E27FC236}">
              <a16:creationId xmlns:a16="http://schemas.microsoft.com/office/drawing/2014/main" id="{9B5FFC09-FA07-4AF1-B150-C92D1213B9B3}"/>
            </a:ext>
          </a:extLst>
        </xdr:cNvPr>
        <xdr:cNvCxnSpPr>
          <a:stCxn id="5" idx="2"/>
          <a:endCxn id="7" idx="1"/>
        </xdr:cNvCxnSpPr>
      </xdr:nvCxnSpPr>
      <xdr:spPr>
        <a:xfrm rot="16200000" flipH="1">
          <a:off x="3423974" y="4919473"/>
          <a:ext cx="663045" cy="3118907"/>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24</xdr:row>
      <xdr:rowOff>169333</xdr:rowOff>
    </xdr:from>
    <xdr:to>
      <xdr:col>2</xdr:col>
      <xdr:colOff>1276350</xdr:colOff>
      <xdr:row>25</xdr:row>
      <xdr:rowOff>152401</xdr:rowOff>
    </xdr:to>
    <xdr:sp macro="" textlink="">
      <xdr:nvSpPr>
        <xdr:cNvPr id="10" name="Rectángulo 9">
          <a:extLst>
            <a:ext uri="{FF2B5EF4-FFF2-40B4-BE49-F238E27FC236}">
              <a16:creationId xmlns:a16="http://schemas.microsoft.com/office/drawing/2014/main" id="{34DC6662-D468-42B9-9C9D-7F28FF8A32DA}"/>
            </a:ext>
          </a:extLst>
        </xdr:cNvPr>
        <xdr:cNvSpPr/>
      </xdr:nvSpPr>
      <xdr:spPr>
        <a:xfrm>
          <a:off x="3238500" y="4760383"/>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11" name="Rectángulo 10">
          <a:extLst>
            <a:ext uri="{FF2B5EF4-FFF2-40B4-BE49-F238E27FC236}">
              <a16:creationId xmlns:a16="http://schemas.microsoft.com/office/drawing/2014/main" id="{B2072E37-0BCE-44AB-819F-335BA7F036D8}"/>
            </a:ext>
          </a:extLst>
        </xdr:cNvPr>
        <xdr:cNvSpPr/>
      </xdr:nvSpPr>
      <xdr:spPr>
        <a:xfrm>
          <a:off x="3375025" y="6418792"/>
          <a:ext cx="577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1434043</xdr:colOff>
      <xdr:row>18</xdr:row>
      <xdr:rowOff>123673</xdr:rowOff>
    </xdr:from>
    <xdr:to>
      <xdr:col>1</xdr:col>
      <xdr:colOff>1442660</xdr:colOff>
      <xdr:row>21</xdr:row>
      <xdr:rowOff>9222</xdr:rowOff>
    </xdr:to>
    <xdr:cxnSp macro="">
      <xdr:nvCxnSpPr>
        <xdr:cNvPr id="13" name="Conector recto de flecha 12">
          <a:extLst>
            <a:ext uri="{FF2B5EF4-FFF2-40B4-BE49-F238E27FC236}">
              <a16:creationId xmlns:a16="http://schemas.microsoft.com/office/drawing/2014/main" id="{47BE56C0-0702-9D1B-AAEB-B106C81B409B}"/>
            </a:ext>
          </a:extLst>
        </xdr:cNvPr>
        <xdr:cNvCxnSpPr>
          <a:stCxn id="4" idx="2"/>
          <a:endCxn id="5" idx="0"/>
        </xdr:cNvCxnSpPr>
      </xdr:nvCxnSpPr>
      <xdr:spPr>
        <a:xfrm flipH="1">
          <a:off x="2196043" y="3607102"/>
          <a:ext cx="8617" cy="4570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231322</xdr:colOff>
      <xdr:row>0</xdr:row>
      <xdr:rowOff>149679</xdr:rowOff>
    </xdr:from>
    <xdr:to>
      <xdr:col>14</xdr:col>
      <xdr:colOff>691307</xdr:colOff>
      <xdr:row>10</xdr:row>
      <xdr:rowOff>98385</xdr:rowOff>
    </xdr:to>
    <xdr:pic>
      <xdr:nvPicPr>
        <xdr:cNvPr id="2" name="Imagen 1" descr="Vista previa de imagen">
          <a:extLst>
            <a:ext uri="{FF2B5EF4-FFF2-40B4-BE49-F238E27FC236}">
              <a16:creationId xmlns:a16="http://schemas.microsoft.com/office/drawing/2014/main" id="{7876A5CC-3F29-4B83-B787-33B0E8E31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86286" y="149679"/>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756252</xdr:colOff>
      <xdr:row>15</xdr:row>
      <xdr:rowOff>123672</xdr:rowOff>
    </xdr:from>
    <xdr:to>
      <xdr:col>2</xdr:col>
      <xdr:colOff>1242785</xdr:colOff>
      <xdr:row>18</xdr:row>
      <xdr:rowOff>106134</xdr:rowOff>
    </xdr:to>
    <xdr:sp macro="" textlink="">
      <xdr:nvSpPr>
        <xdr:cNvPr id="4" name="Rectángulo: esquinas redondeadas 3">
          <a:extLst>
            <a:ext uri="{FF2B5EF4-FFF2-40B4-BE49-F238E27FC236}">
              <a16:creationId xmlns:a16="http://schemas.microsoft.com/office/drawing/2014/main" id="{8E8B3703-6A5E-4D29-9FD3-4296A9F54CB4}"/>
            </a:ext>
          </a:extLst>
        </xdr:cNvPr>
        <xdr:cNvSpPr/>
      </xdr:nvSpPr>
      <xdr:spPr>
        <a:xfrm>
          <a:off x="1518252" y="3028797"/>
          <a:ext cx="2232783" cy="553962"/>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a:t>Emisiones por venteos por</a:t>
          </a:r>
          <a:r>
            <a:rPr lang="en-US" sz="1100" baseline="0"/>
            <a:t> unidades de remoción de azufre</a:t>
          </a:r>
          <a:endParaRPr lang="en-US" sz="1100"/>
        </a:p>
      </xdr:txBody>
    </xdr:sp>
    <xdr:clientData/>
  </xdr:twoCellAnchor>
  <xdr:twoCellAnchor>
    <xdr:from>
      <xdr:col>1</xdr:col>
      <xdr:colOff>544440</xdr:colOff>
      <xdr:row>19</xdr:row>
      <xdr:rowOff>127000</xdr:rowOff>
    </xdr:from>
    <xdr:to>
      <xdr:col>2</xdr:col>
      <xdr:colOff>1460500</xdr:colOff>
      <xdr:row>31</xdr:row>
      <xdr:rowOff>143480</xdr:rowOff>
    </xdr:to>
    <xdr:sp macro="" textlink="">
      <xdr:nvSpPr>
        <xdr:cNvPr id="5" name="Rombo 4">
          <a:extLst>
            <a:ext uri="{FF2B5EF4-FFF2-40B4-BE49-F238E27FC236}">
              <a16:creationId xmlns:a16="http://schemas.microsoft.com/office/drawing/2014/main" id="{D20CAC2A-1FDA-449E-95BB-AFD7768A732E}"/>
            </a:ext>
          </a:extLst>
        </xdr:cNvPr>
        <xdr:cNvSpPr/>
      </xdr:nvSpPr>
      <xdr:spPr>
        <a:xfrm>
          <a:off x="1306440" y="3794125"/>
          <a:ext cx="2662310" cy="2350105"/>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unidades de remoción de azufre?</a:t>
          </a:r>
          <a:endParaRPr lang="en-US" sz="1100">
            <a:solidFill>
              <a:sysClr val="windowText" lastClr="000000"/>
            </a:solidFill>
          </a:endParaRPr>
        </a:p>
      </xdr:txBody>
    </xdr:sp>
    <xdr:clientData/>
  </xdr:twoCellAnchor>
  <xdr:twoCellAnchor>
    <xdr:from>
      <xdr:col>3</xdr:col>
      <xdr:colOff>569384</xdr:colOff>
      <xdr:row>24</xdr:row>
      <xdr:rowOff>93586</xdr:rowOff>
    </xdr:from>
    <xdr:to>
      <xdr:col>6</xdr:col>
      <xdr:colOff>500592</xdr:colOff>
      <xdr:row>26</xdr:row>
      <xdr:rowOff>130628</xdr:rowOff>
    </xdr:to>
    <xdr:sp macro="" textlink="">
      <xdr:nvSpPr>
        <xdr:cNvPr id="6" name="Rectángulo 5">
          <a:extLst>
            <a:ext uri="{FF2B5EF4-FFF2-40B4-BE49-F238E27FC236}">
              <a16:creationId xmlns:a16="http://schemas.microsoft.com/office/drawing/2014/main" id="{77940D6E-AFC3-4ABB-9652-6EC279C67C67}"/>
            </a:ext>
          </a:extLst>
        </xdr:cNvPr>
        <xdr:cNvSpPr/>
      </xdr:nvSpPr>
      <xdr:spPr>
        <a:xfrm>
          <a:off x="4823884" y="4760836"/>
          <a:ext cx="5169958"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33</xdr:row>
      <xdr:rowOff>164041</xdr:rowOff>
    </xdr:from>
    <xdr:to>
      <xdr:col>6</xdr:col>
      <xdr:colOff>582083</xdr:colOff>
      <xdr:row>36</xdr:row>
      <xdr:rowOff>37041</xdr:rowOff>
    </xdr:to>
    <xdr:sp macro="" textlink="">
      <xdr:nvSpPr>
        <xdr:cNvPr id="7" name="Rectángulo 6">
          <a:extLst>
            <a:ext uri="{FF2B5EF4-FFF2-40B4-BE49-F238E27FC236}">
              <a16:creationId xmlns:a16="http://schemas.microsoft.com/office/drawing/2014/main" id="{398CF5EF-B0EC-4FDE-A84A-D0F6955999D6}"/>
            </a:ext>
          </a:extLst>
        </xdr:cNvPr>
        <xdr:cNvSpPr/>
      </xdr:nvSpPr>
      <xdr:spPr>
        <a:xfrm>
          <a:off x="4895850" y="6542616"/>
          <a:ext cx="51636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Factores de emisión</a:t>
          </a:r>
          <a:endParaRPr lang="en-US" sz="1100">
            <a:solidFill>
              <a:sysClr val="windowText" lastClr="000000"/>
            </a:solidFill>
          </a:endParaRPr>
        </a:p>
      </xdr:txBody>
    </xdr:sp>
    <xdr:clientData/>
  </xdr:twoCellAnchor>
  <xdr:twoCellAnchor>
    <xdr:from>
      <xdr:col>2</xdr:col>
      <xdr:colOff>1457325</xdr:colOff>
      <xdr:row>25</xdr:row>
      <xdr:rowOff>109840</xdr:rowOff>
    </xdr:from>
    <xdr:to>
      <xdr:col>3</xdr:col>
      <xdr:colOff>572559</xdr:colOff>
      <xdr:row>25</xdr:row>
      <xdr:rowOff>115282</xdr:rowOff>
    </xdr:to>
    <xdr:cxnSp macro="">
      <xdr:nvCxnSpPr>
        <xdr:cNvPr id="8" name="Conector recto de flecha 7">
          <a:extLst>
            <a:ext uri="{FF2B5EF4-FFF2-40B4-BE49-F238E27FC236}">
              <a16:creationId xmlns:a16="http://schemas.microsoft.com/office/drawing/2014/main" id="{0BA0B955-B412-4BB8-9598-B2511961E318}"/>
            </a:ext>
          </a:extLst>
        </xdr:cNvPr>
        <xdr:cNvCxnSpPr>
          <a:stCxn id="5" idx="3"/>
          <a:endCxn id="6" idx="1"/>
        </xdr:cNvCxnSpPr>
      </xdr:nvCxnSpPr>
      <xdr:spPr>
        <a:xfrm>
          <a:off x="3965575" y="4967590"/>
          <a:ext cx="861484" cy="544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129344</xdr:colOff>
      <xdr:row>31</xdr:row>
      <xdr:rowOff>143480</xdr:rowOff>
    </xdr:from>
    <xdr:to>
      <xdr:col>3</xdr:col>
      <xdr:colOff>647699</xdr:colOff>
      <xdr:row>35</xdr:row>
      <xdr:rowOff>3704</xdr:rowOff>
    </xdr:to>
    <xdr:cxnSp macro="">
      <xdr:nvCxnSpPr>
        <xdr:cNvPr id="9" name="Conector: angular 8">
          <a:extLst>
            <a:ext uri="{FF2B5EF4-FFF2-40B4-BE49-F238E27FC236}">
              <a16:creationId xmlns:a16="http://schemas.microsoft.com/office/drawing/2014/main" id="{F00EF8AC-3E0E-4BC4-9906-E4E0C72B93F7}"/>
            </a:ext>
          </a:extLst>
        </xdr:cNvPr>
        <xdr:cNvCxnSpPr>
          <a:stCxn id="5" idx="2"/>
          <a:endCxn id="7" idx="1"/>
        </xdr:cNvCxnSpPr>
      </xdr:nvCxnSpPr>
      <xdr:spPr>
        <a:xfrm rot="16200000" flipH="1">
          <a:off x="3458785" y="5323039"/>
          <a:ext cx="622224" cy="226460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1682750</xdr:colOff>
      <xdr:row>24</xdr:row>
      <xdr:rowOff>16933</xdr:rowOff>
    </xdr:from>
    <xdr:to>
      <xdr:col>3</xdr:col>
      <xdr:colOff>263525</xdr:colOff>
      <xdr:row>24</xdr:row>
      <xdr:rowOff>187326</xdr:rowOff>
    </xdr:to>
    <xdr:sp macro="" textlink="">
      <xdr:nvSpPr>
        <xdr:cNvPr id="10" name="Rectángulo 9">
          <a:extLst>
            <a:ext uri="{FF2B5EF4-FFF2-40B4-BE49-F238E27FC236}">
              <a16:creationId xmlns:a16="http://schemas.microsoft.com/office/drawing/2014/main" id="{91195524-7616-4FBE-ACB3-68E698175343}"/>
            </a:ext>
          </a:extLst>
        </xdr:cNvPr>
        <xdr:cNvSpPr/>
      </xdr:nvSpPr>
      <xdr:spPr>
        <a:xfrm>
          <a:off x="4191000" y="4684183"/>
          <a:ext cx="327025"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11" name="Rectángulo 10">
          <a:extLst>
            <a:ext uri="{FF2B5EF4-FFF2-40B4-BE49-F238E27FC236}">
              <a16:creationId xmlns:a16="http://schemas.microsoft.com/office/drawing/2014/main" id="{5E983160-EE67-419C-95EE-9660BFA5330F}"/>
            </a:ext>
          </a:extLst>
        </xdr:cNvPr>
        <xdr:cNvSpPr/>
      </xdr:nvSpPr>
      <xdr:spPr>
        <a:xfrm>
          <a:off x="3590925" y="6523567"/>
          <a:ext cx="7048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2</xdr:col>
      <xdr:colOff>123219</xdr:colOff>
      <xdr:row>18</xdr:row>
      <xdr:rowOff>106134</xdr:rowOff>
    </xdr:from>
    <xdr:to>
      <xdr:col>2</xdr:col>
      <xdr:colOff>127758</xdr:colOff>
      <xdr:row>19</xdr:row>
      <xdr:rowOff>123825</xdr:rowOff>
    </xdr:to>
    <xdr:cxnSp macro="">
      <xdr:nvCxnSpPr>
        <xdr:cNvPr id="15" name="Conector recto de flecha 14">
          <a:extLst>
            <a:ext uri="{FF2B5EF4-FFF2-40B4-BE49-F238E27FC236}">
              <a16:creationId xmlns:a16="http://schemas.microsoft.com/office/drawing/2014/main" id="{3C14713E-3086-0D7C-5FBF-FB8F7E356D17}"/>
            </a:ext>
          </a:extLst>
        </xdr:cNvPr>
        <xdr:cNvCxnSpPr>
          <a:stCxn id="4" idx="2"/>
          <a:endCxn id="5" idx="0"/>
        </xdr:cNvCxnSpPr>
      </xdr:nvCxnSpPr>
      <xdr:spPr>
        <a:xfrm>
          <a:off x="2631469" y="3582759"/>
          <a:ext cx="4539" cy="20819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15875</xdr:colOff>
      <xdr:row>0</xdr:row>
      <xdr:rowOff>49742</xdr:rowOff>
    </xdr:from>
    <xdr:to>
      <xdr:col>14</xdr:col>
      <xdr:colOff>475860</xdr:colOff>
      <xdr:row>10</xdr:row>
      <xdr:rowOff>6008</xdr:rowOff>
    </xdr:to>
    <xdr:pic>
      <xdr:nvPicPr>
        <xdr:cNvPr id="2" name="Imagen 1" descr="Vista previa de imagen">
          <a:extLst>
            <a:ext uri="{FF2B5EF4-FFF2-40B4-BE49-F238E27FC236}">
              <a16:creationId xmlns:a16="http://schemas.microsoft.com/office/drawing/2014/main" id="{A70559F0-7983-4071-A44D-C57ECD7DBE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44042" y="49742"/>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595689</xdr:colOff>
      <xdr:row>16</xdr:row>
      <xdr:rowOff>17991</xdr:rowOff>
    </xdr:from>
    <xdr:to>
      <xdr:col>2</xdr:col>
      <xdr:colOff>862389</xdr:colOff>
      <xdr:row>18</xdr:row>
      <xdr:rowOff>160865</xdr:rowOff>
    </xdr:to>
    <xdr:sp macro="" textlink="">
      <xdr:nvSpPr>
        <xdr:cNvPr id="4" name="Rectángulo: esquinas redondeadas 3">
          <a:extLst>
            <a:ext uri="{FF2B5EF4-FFF2-40B4-BE49-F238E27FC236}">
              <a16:creationId xmlns:a16="http://schemas.microsoft.com/office/drawing/2014/main" id="{539F014B-DB88-4F25-A8B8-CF974FA9A3FA}"/>
            </a:ext>
          </a:extLst>
        </xdr:cNvPr>
        <xdr:cNvSpPr/>
      </xdr:nvSpPr>
      <xdr:spPr>
        <a:xfrm>
          <a:off x="1357689" y="3161241"/>
          <a:ext cx="2346325" cy="523874"/>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100">
              <a:solidFill>
                <a:sysClr val="windowText" lastClr="000000"/>
              </a:solidFill>
              <a:latin typeface="+mn-lt"/>
              <a:ea typeface="+mn-ea"/>
              <a:cs typeface="+mn-cs"/>
            </a:rPr>
            <a:t>Emisiones por venteos por Blowdown</a:t>
          </a:r>
        </a:p>
      </xdr:txBody>
    </xdr:sp>
    <xdr:clientData/>
  </xdr:twoCellAnchor>
  <xdr:twoCellAnchor>
    <xdr:from>
      <xdr:col>1</xdr:col>
      <xdr:colOff>582086</xdr:colOff>
      <xdr:row>21</xdr:row>
      <xdr:rowOff>9222</xdr:rowOff>
    </xdr:from>
    <xdr:to>
      <xdr:col>2</xdr:col>
      <xdr:colOff>857252</xdr:colOff>
      <xdr:row>31</xdr:row>
      <xdr:rowOff>133048</xdr:rowOff>
    </xdr:to>
    <xdr:sp macro="" textlink="">
      <xdr:nvSpPr>
        <xdr:cNvPr id="5" name="Rombo 4">
          <a:extLst>
            <a:ext uri="{FF2B5EF4-FFF2-40B4-BE49-F238E27FC236}">
              <a16:creationId xmlns:a16="http://schemas.microsoft.com/office/drawing/2014/main" id="{6AEA6C17-8D95-4B18-84EF-D38D51755926}"/>
            </a:ext>
          </a:extLst>
        </xdr:cNvPr>
        <xdr:cNvSpPr/>
      </xdr:nvSpPr>
      <xdr:spPr>
        <a:xfrm>
          <a:off x="1344086" y="4104972"/>
          <a:ext cx="2354791" cy="207645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blowdown?</a:t>
          </a:r>
          <a:endParaRPr lang="en-US" sz="1100">
            <a:solidFill>
              <a:sysClr val="windowText" lastClr="000000"/>
            </a:solidFill>
          </a:endParaRPr>
        </a:p>
      </xdr:txBody>
    </xdr:sp>
    <xdr:clientData/>
  </xdr:twoCellAnchor>
  <xdr:twoCellAnchor>
    <xdr:from>
      <xdr:col>3</xdr:col>
      <xdr:colOff>601134</xdr:colOff>
      <xdr:row>25</xdr:row>
      <xdr:rowOff>33261</xdr:rowOff>
    </xdr:from>
    <xdr:to>
      <xdr:col>6</xdr:col>
      <xdr:colOff>532342</xdr:colOff>
      <xdr:row>27</xdr:row>
      <xdr:rowOff>70303</xdr:rowOff>
    </xdr:to>
    <xdr:sp macro="" textlink="">
      <xdr:nvSpPr>
        <xdr:cNvPr id="6" name="Rectángulo 5">
          <a:extLst>
            <a:ext uri="{FF2B5EF4-FFF2-40B4-BE49-F238E27FC236}">
              <a16:creationId xmlns:a16="http://schemas.microsoft.com/office/drawing/2014/main" id="{EECC7081-020E-4CB2-8B42-D9B74BC312D1}"/>
            </a:ext>
          </a:extLst>
        </xdr:cNvPr>
        <xdr:cNvSpPr/>
      </xdr:nvSpPr>
      <xdr:spPr>
        <a:xfrm>
          <a:off x="5535084" y="4935461"/>
          <a:ext cx="6189133"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33</xdr:row>
      <xdr:rowOff>164041</xdr:rowOff>
    </xdr:from>
    <xdr:to>
      <xdr:col>6</xdr:col>
      <xdr:colOff>582083</xdr:colOff>
      <xdr:row>36</xdr:row>
      <xdr:rowOff>37041</xdr:rowOff>
    </xdr:to>
    <xdr:sp macro="" textlink="">
      <xdr:nvSpPr>
        <xdr:cNvPr id="7" name="Rectángulo 6">
          <a:extLst>
            <a:ext uri="{FF2B5EF4-FFF2-40B4-BE49-F238E27FC236}">
              <a16:creationId xmlns:a16="http://schemas.microsoft.com/office/drawing/2014/main" id="{776AE375-94BF-461B-AA0C-15FB235B8C5F}"/>
            </a:ext>
          </a:extLst>
        </xdr:cNvPr>
        <xdr:cNvSpPr/>
      </xdr:nvSpPr>
      <xdr:spPr>
        <a:xfrm>
          <a:off x="5581650" y="6590241"/>
          <a:ext cx="61923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a:t>
          </a:r>
          <a:endParaRPr lang="en-US" sz="1100">
            <a:solidFill>
              <a:sysClr val="windowText" lastClr="000000"/>
            </a:solidFill>
          </a:endParaRPr>
        </a:p>
      </xdr:txBody>
    </xdr:sp>
    <xdr:clientData/>
  </xdr:twoCellAnchor>
  <xdr:twoCellAnchor>
    <xdr:from>
      <xdr:col>2</xdr:col>
      <xdr:colOff>857252</xdr:colOff>
      <xdr:row>26</xdr:row>
      <xdr:rowOff>47323</xdr:rowOff>
    </xdr:from>
    <xdr:to>
      <xdr:col>3</xdr:col>
      <xdr:colOff>601134</xdr:colOff>
      <xdr:row>26</xdr:row>
      <xdr:rowOff>48607</xdr:rowOff>
    </xdr:to>
    <xdr:cxnSp macro="">
      <xdr:nvCxnSpPr>
        <xdr:cNvPr id="8" name="Conector recto de flecha 7">
          <a:extLst>
            <a:ext uri="{FF2B5EF4-FFF2-40B4-BE49-F238E27FC236}">
              <a16:creationId xmlns:a16="http://schemas.microsoft.com/office/drawing/2014/main" id="{8F9F8098-BA0B-4364-AD6C-4CD84D0DC5A9}"/>
            </a:ext>
          </a:extLst>
        </xdr:cNvPr>
        <xdr:cNvCxnSpPr>
          <a:stCxn id="5" idx="3"/>
          <a:endCxn id="6" idx="1"/>
        </xdr:cNvCxnSpPr>
      </xdr:nvCxnSpPr>
      <xdr:spPr>
        <a:xfrm>
          <a:off x="3698877" y="5143198"/>
          <a:ext cx="1823507" cy="12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1759482</xdr:colOff>
      <xdr:row>31</xdr:row>
      <xdr:rowOff>133048</xdr:rowOff>
    </xdr:from>
    <xdr:to>
      <xdr:col>3</xdr:col>
      <xdr:colOff>647700</xdr:colOff>
      <xdr:row>35</xdr:row>
      <xdr:rowOff>3704</xdr:rowOff>
    </xdr:to>
    <xdr:cxnSp macro="">
      <xdr:nvCxnSpPr>
        <xdr:cNvPr id="9" name="Conector: angular 8">
          <a:extLst>
            <a:ext uri="{FF2B5EF4-FFF2-40B4-BE49-F238E27FC236}">
              <a16:creationId xmlns:a16="http://schemas.microsoft.com/office/drawing/2014/main" id="{3A3643BC-D2F8-425E-9886-3A38F3BD44AD}"/>
            </a:ext>
          </a:extLst>
        </xdr:cNvPr>
        <xdr:cNvCxnSpPr>
          <a:stCxn id="5" idx="2"/>
          <a:endCxn id="7" idx="1"/>
        </xdr:cNvCxnSpPr>
      </xdr:nvCxnSpPr>
      <xdr:spPr>
        <a:xfrm rot="16200000" flipH="1">
          <a:off x="3728888" y="4974017"/>
          <a:ext cx="632656" cy="3047468"/>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24</xdr:row>
      <xdr:rowOff>169333</xdr:rowOff>
    </xdr:from>
    <xdr:to>
      <xdr:col>2</xdr:col>
      <xdr:colOff>1276350</xdr:colOff>
      <xdr:row>25</xdr:row>
      <xdr:rowOff>152401</xdr:rowOff>
    </xdr:to>
    <xdr:sp macro="" textlink="">
      <xdr:nvSpPr>
        <xdr:cNvPr id="10" name="Rectángulo 9">
          <a:extLst>
            <a:ext uri="{FF2B5EF4-FFF2-40B4-BE49-F238E27FC236}">
              <a16:creationId xmlns:a16="http://schemas.microsoft.com/office/drawing/2014/main" id="{E6AE31E0-100D-4D4F-81CE-563DDEB2C2C5}"/>
            </a:ext>
          </a:extLst>
        </xdr:cNvPr>
        <xdr:cNvSpPr/>
      </xdr:nvSpPr>
      <xdr:spPr>
        <a:xfrm>
          <a:off x="3800475" y="4887383"/>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33</xdr:row>
      <xdr:rowOff>141817</xdr:rowOff>
    </xdr:from>
    <xdr:to>
      <xdr:col>3</xdr:col>
      <xdr:colOff>47625</xdr:colOff>
      <xdr:row>34</xdr:row>
      <xdr:rowOff>124885</xdr:rowOff>
    </xdr:to>
    <xdr:sp macro="" textlink="">
      <xdr:nvSpPr>
        <xdr:cNvPr id="11" name="Rectángulo 10">
          <a:extLst>
            <a:ext uri="{FF2B5EF4-FFF2-40B4-BE49-F238E27FC236}">
              <a16:creationId xmlns:a16="http://schemas.microsoft.com/office/drawing/2014/main" id="{B86EECEC-DC22-4A18-A3EF-92984F1FBC09}"/>
            </a:ext>
          </a:extLst>
        </xdr:cNvPr>
        <xdr:cNvSpPr/>
      </xdr:nvSpPr>
      <xdr:spPr>
        <a:xfrm>
          <a:off x="3933825" y="6571192"/>
          <a:ext cx="10477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1759482</xdr:colOff>
      <xdr:row>18</xdr:row>
      <xdr:rowOff>160865</xdr:rowOff>
    </xdr:from>
    <xdr:to>
      <xdr:col>1</xdr:col>
      <xdr:colOff>1772027</xdr:colOff>
      <xdr:row>21</xdr:row>
      <xdr:rowOff>9222</xdr:rowOff>
    </xdr:to>
    <xdr:cxnSp macro="">
      <xdr:nvCxnSpPr>
        <xdr:cNvPr id="2" name="Conector recto de flecha 1">
          <a:extLst>
            <a:ext uri="{FF2B5EF4-FFF2-40B4-BE49-F238E27FC236}">
              <a16:creationId xmlns:a16="http://schemas.microsoft.com/office/drawing/2014/main" id="{68180181-5D51-436D-ACC6-0647DB02304B}"/>
            </a:ext>
          </a:extLst>
        </xdr:cNvPr>
        <xdr:cNvCxnSpPr>
          <a:stCxn id="4" idx="2"/>
          <a:endCxn id="5" idx="0"/>
        </xdr:cNvCxnSpPr>
      </xdr:nvCxnSpPr>
      <xdr:spPr>
        <a:xfrm flipH="1">
          <a:off x="2521482" y="3685115"/>
          <a:ext cx="12545" cy="4198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16</xdr:col>
      <xdr:colOff>124733</xdr:colOff>
      <xdr:row>1</xdr:row>
      <xdr:rowOff>52161</xdr:rowOff>
    </xdr:from>
    <xdr:to>
      <xdr:col>18</xdr:col>
      <xdr:colOff>31360</xdr:colOff>
      <xdr:row>10</xdr:row>
      <xdr:rowOff>136938</xdr:rowOff>
    </xdr:to>
    <xdr:pic>
      <xdr:nvPicPr>
        <xdr:cNvPr id="13" name="Imagen 12" descr="Vista previa de imagen">
          <a:extLst>
            <a:ext uri="{FF2B5EF4-FFF2-40B4-BE49-F238E27FC236}">
              <a16:creationId xmlns:a16="http://schemas.microsoft.com/office/drawing/2014/main" id="{D2EA8637-8C5B-460F-B98A-66A9E20DB9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08554" y="238125"/>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309939</xdr:colOff>
      <xdr:row>14</xdr:row>
      <xdr:rowOff>160866</xdr:rowOff>
    </xdr:from>
    <xdr:to>
      <xdr:col>2</xdr:col>
      <xdr:colOff>576639</xdr:colOff>
      <xdr:row>17</xdr:row>
      <xdr:rowOff>113240</xdr:rowOff>
    </xdr:to>
    <xdr:sp macro="" textlink="">
      <xdr:nvSpPr>
        <xdr:cNvPr id="4" name="Rectángulo: esquinas redondeadas 3">
          <a:extLst>
            <a:ext uri="{FF2B5EF4-FFF2-40B4-BE49-F238E27FC236}">
              <a16:creationId xmlns:a16="http://schemas.microsoft.com/office/drawing/2014/main" id="{71B06214-0B1D-4F1A-87D6-512D7D1CCDA3}"/>
            </a:ext>
          </a:extLst>
        </xdr:cNvPr>
        <xdr:cNvSpPr/>
      </xdr:nvSpPr>
      <xdr:spPr>
        <a:xfrm>
          <a:off x="1075114" y="2875491"/>
          <a:ext cx="2352675" cy="523874"/>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indent="0" algn="ctr"/>
          <a:r>
            <a:rPr lang="en-US" sz="1100">
              <a:solidFill>
                <a:sysClr val="windowText" lastClr="000000"/>
              </a:solidFill>
              <a:latin typeface="+mn-lt"/>
              <a:ea typeface="+mn-ea"/>
              <a:cs typeface="+mn-cs"/>
            </a:rPr>
            <a:t>Emisiones por venteos por Actividades no rutinarias</a:t>
          </a:r>
        </a:p>
      </xdr:txBody>
    </xdr:sp>
    <xdr:clientData/>
  </xdr:twoCellAnchor>
  <xdr:twoCellAnchor>
    <xdr:from>
      <xdr:col>1</xdr:col>
      <xdr:colOff>296336</xdr:colOff>
      <xdr:row>20</xdr:row>
      <xdr:rowOff>9222</xdr:rowOff>
    </xdr:from>
    <xdr:to>
      <xdr:col>2</xdr:col>
      <xdr:colOff>571502</xdr:colOff>
      <xdr:row>30</xdr:row>
      <xdr:rowOff>133048</xdr:rowOff>
    </xdr:to>
    <xdr:sp macro="" textlink="">
      <xdr:nvSpPr>
        <xdr:cNvPr id="5" name="Rombo 4">
          <a:extLst>
            <a:ext uri="{FF2B5EF4-FFF2-40B4-BE49-F238E27FC236}">
              <a16:creationId xmlns:a16="http://schemas.microsoft.com/office/drawing/2014/main" id="{F064344D-8EFF-452A-92D3-C6CDDE3A0255}"/>
            </a:ext>
          </a:extLst>
        </xdr:cNvPr>
        <xdr:cNvSpPr/>
      </xdr:nvSpPr>
      <xdr:spPr>
        <a:xfrm>
          <a:off x="1058336" y="3866847"/>
          <a:ext cx="2361141" cy="2076451"/>
        </a:xfrm>
        <a:prstGeom prst="diamond">
          <a:avLst/>
        </a:prstGeom>
        <a:solidFill>
          <a:schemeClr val="tx2">
            <a:lumMod val="20000"/>
            <a:lumOff val="8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¿Se realizó alguna</a:t>
          </a:r>
          <a:r>
            <a:rPr lang="en-US" sz="1100" baseline="0">
              <a:solidFill>
                <a:sysClr val="windowText" lastClr="000000"/>
              </a:solidFill>
            </a:rPr>
            <a:t>  medición sobre los venteos  por actividades no rutinarias?</a:t>
          </a:r>
          <a:endParaRPr lang="en-US" sz="1100">
            <a:solidFill>
              <a:sysClr val="windowText" lastClr="000000"/>
            </a:solidFill>
          </a:endParaRPr>
        </a:p>
      </xdr:txBody>
    </xdr:sp>
    <xdr:clientData/>
  </xdr:twoCellAnchor>
  <xdr:twoCellAnchor>
    <xdr:from>
      <xdr:col>3</xdr:col>
      <xdr:colOff>601134</xdr:colOff>
      <xdr:row>24</xdr:row>
      <xdr:rowOff>33261</xdr:rowOff>
    </xdr:from>
    <xdr:to>
      <xdr:col>6</xdr:col>
      <xdr:colOff>532342</xdr:colOff>
      <xdr:row>26</xdr:row>
      <xdr:rowOff>70303</xdr:rowOff>
    </xdr:to>
    <xdr:sp macro="" textlink="">
      <xdr:nvSpPr>
        <xdr:cNvPr id="6" name="Rectángulo 5">
          <a:extLst>
            <a:ext uri="{FF2B5EF4-FFF2-40B4-BE49-F238E27FC236}">
              <a16:creationId xmlns:a16="http://schemas.microsoft.com/office/drawing/2014/main" id="{21DE46F8-F7BB-4EA7-B7F4-9EF24FFACB07}"/>
            </a:ext>
          </a:extLst>
        </xdr:cNvPr>
        <xdr:cNvSpPr/>
      </xdr:nvSpPr>
      <xdr:spPr>
        <a:xfrm>
          <a:off x="5535084" y="4697336"/>
          <a:ext cx="6189133" cy="418042"/>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1 basada en los datos medidos</a:t>
          </a:r>
          <a:endParaRPr lang="en-US" sz="1100">
            <a:solidFill>
              <a:sysClr val="windowText" lastClr="000000"/>
            </a:solidFill>
          </a:endParaRPr>
        </a:p>
      </xdr:txBody>
    </xdr:sp>
    <xdr:clientData/>
  </xdr:twoCellAnchor>
  <xdr:twoCellAnchor>
    <xdr:from>
      <xdr:col>3</xdr:col>
      <xdr:colOff>650875</xdr:colOff>
      <xdr:row>32</xdr:row>
      <xdr:rowOff>164041</xdr:rowOff>
    </xdr:from>
    <xdr:to>
      <xdr:col>6</xdr:col>
      <xdr:colOff>582083</xdr:colOff>
      <xdr:row>35</xdr:row>
      <xdr:rowOff>37041</xdr:rowOff>
    </xdr:to>
    <xdr:sp macro="" textlink="">
      <xdr:nvSpPr>
        <xdr:cNvPr id="7" name="Rectángulo 6">
          <a:extLst>
            <a:ext uri="{FF2B5EF4-FFF2-40B4-BE49-F238E27FC236}">
              <a16:creationId xmlns:a16="http://schemas.microsoft.com/office/drawing/2014/main" id="{9D014F89-0A57-4217-A7D8-A6754FEF04C8}"/>
            </a:ext>
          </a:extLst>
        </xdr:cNvPr>
        <xdr:cNvSpPr/>
      </xdr:nvSpPr>
      <xdr:spPr>
        <a:xfrm>
          <a:off x="5581650" y="6352116"/>
          <a:ext cx="6192308" cy="44767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Aplicar</a:t>
          </a:r>
          <a:r>
            <a:rPr lang="en-US" sz="1100" baseline="0">
              <a:solidFill>
                <a:sysClr val="windowText" lastClr="000000"/>
              </a:solidFill>
            </a:rPr>
            <a:t> la Alternativa 2 basada en estimaciones</a:t>
          </a:r>
          <a:endParaRPr lang="en-US" sz="1100">
            <a:solidFill>
              <a:sysClr val="windowText" lastClr="000000"/>
            </a:solidFill>
          </a:endParaRPr>
        </a:p>
      </xdr:txBody>
    </xdr:sp>
    <xdr:clientData/>
  </xdr:twoCellAnchor>
  <xdr:twoCellAnchor>
    <xdr:from>
      <xdr:col>2</xdr:col>
      <xdr:colOff>571502</xdr:colOff>
      <xdr:row>25</xdr:row>
      <xdr:rowOff>43921</xdr:rowOff>
    </xdr:from>
    <xdr:to>
      <xdr:col>3</xdr:col>
      <xdr:colOff>601134</xdr:colOff>
      <xdr:row>25</xdr:row>
      <xdr:rowOff>48607</xdr:rowOff>
    </xdr:to>
    <xdr:cxnSp macro="">
      <xdr:nvCxnSpPr>
        <xdr:cNvPr id="8" name="Conector recto de flecha 7">
          <a:extLst>
            <a:ext uri="{FF2B5EF4-FFF2-40B4-BE49-F238E27FC236}">
              <a16:creationId xmlns:a16="http://schemas.microsoft.com/office/drawing/2014/main" id="{0127A4EA-E938-4856-9AF6-96B4674F95F4}"/>
            </a:ext>
          </a:extLst>
        </xdr:cNvPr>
        <xdr:cNvCxnSpPr>
          <a:stCxn id="5" idx="3"/>
          <a:endCxn id="6" idx="1"/>
        </xdr:cNvCxnSpPr>
      </xdr:nvCxnSpPr>
      <xdr:spPr>
        <a:xfrm>
          <a:off x="3419477" y="4904846"/>
          <a:ext cx="2115607" cy="151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1475716</xdr:colOff>
      <xdr:row>30</xdr:row>
      <xdr:rowOff>133048</xdr:rowOff>
    </xdr:from>
    <xdr:to>
      <xdr:col>3</xdr:col>
      <xdr:colOff>647700</xdr:colOff>
      <xdr:row>34</xdr:row>
      <xdr:rowOff>3704</xdr:rowOff>
    </xdr:to>
    <xdr:cxnSp macro="">
      <xdr:nvCxnSpPr>
        <xdr:cNvPr id="9" name="Conector: angular 8">
          <a:extLst>
            <a:ext uri="{FF2B5EF4-FFF2-40B4-BE49-F238E27FC236}">
              <a16:creationId xmlns:a16="http://schemas.microsoft.com/office/drawing/2014/main" id="{2E0FA124-A6CE-4F4A-BE85-BE70E462B4C2}"/>
            </a:ext>
          </a:extLst>
        </xdr:cNvPr>
        <xdr:cNvCxnSpPr>
          <a:stCxn id="5" idx="2"/>
          <a:endCxn id="7" idx="1"/>
        </xdr:cNvCxnSpPr>
      </xdr:nvCxnSpPr>
      <xdr:spPr>
        <a:xfrm rot="16200000" flipH="1">
          <a:off x="3594942" y="4586072"/>
          <a:ext cx="629481" cy="3343934"/>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952500</xdr:colOff>
      <xdr:row>23</xdr:row>
      <xdr:rowOff>169333</xdr:rowOff>
    </xdr:from>
    <xdr:to>
      <xdr:col>2</xdr:col>
      <xdr:colOff>1276350</xdr:colOff>
      <xdr:row>24</xdr:row>
      <xdr:rowOff>152401</xdr:rowOff>
    </xdr:to>
    <xdr:sp macro="" textlink="">
      <xdr:nvSpPr>
        <xdr:cNvPr id="10" name="Rectángulo 9">
          <a:extLst>
            <a:ext uri="{FF2B5EF4-FFF2-40B4-BE49-F238E27FC236}">
              <a16:creationId xmlns:a16="http://schemas.microsoft.com/office/drawing/2014/main" id="{82B7EACA-2120-49DE-8E12-0D674D221148}"/>
            </a:ext>
          </a:extLst>
        </xdr:cNvPr>
        <xdr:cNvSpPr/>
      </xdr:nvSpPr>
      <xdr:spPr>
        <a:xfrm>
          <a:off x="3800475" y="4649258"/>
          <a:ext cx="323850" cy="17039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si</a:t>
          </a:r>
        </a:p>
      </xdr:txBody>
    </xdr:sp>
    <xdr:clientData/>
  </xdr:twoCellAnchor>
  <xdr:twoCellAnchor>
    <xdr:from>
      <xdr:col>2</xdr:col>
      <xdr:colOff>1089025</xdr:colOff>
      <xdr:row>32</xdr:row>
      <xdr:rowOff>141817</xdr:rowOff>
    </xdr:from>
    <xdr:to>
      <xdr:col>3</xdr:col>
      <xdr:colOff>47625</xdr:colOff>
      <xdr:row>33</xdr:row>
      <xdr:rowOff>124885</xdr:rowOff>
    </xdr:to>
    <xdr:sp macro="" textlink="">
      <xdr:nvSpPr>
        <xdr:cNvPr id="11" name="Rectángulo 10">
          <a:extLst>
            <a:ext uri="{FF2B5EF4-FFF2-40B4-BE49-F238E27FC236}">
              <a16:creationId xmlns:a16="http://schemas.microsoft.com/office/drawing/2014/main" id="{41F17631-C3E1-40EE-9712-F9048E00A0C0}"/>
            </a:ext>
          </a:extLst>
        </xdr:cNvPr>
        <xdr:cNvSpPr/>
      </xdr:nvSpPr>
      <xdr:spPr>
        <a:xfrm>
          <a:off x="3933825" y="6333067"/>
          <a:ext cx="1047750" cy="17356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800"/>
            <a:t>no</a:t>
          </a:r>
        </a:p>
      </xdr:txBody>
    </xdr:sp>
    <xdr:clientData/>
  </xdr:twoCellAnchor>
  <xdr:twoCellAnchor>
    <xdr:from>
      <xdr:col>1</xdr:col>
      <xdr:colOff>1475716</xdr:colOff>
      <xdr:row>17</xdr:row>
      <xdr:rowOff>113240</xdr:rowOff>
    </xdr:from>
    <xdr:to>
      <xdr:col>1</xdr:col>
      <xdr:colOff>1488261</xdr:colOff>
      <xdr:row>20</xdr:row>
      <xdr:rowOff>9222</xdr:rowOff>
    </xdr:to>
    <xdr:cxnSp macro="">
      <xdr:nvCxnSpPr>
        <xdr:cNvPr id="2" name="Conector recto de flecha 1">
          <a:extLst>
            <a:ext uri="{FF2B5EF4-FFF2-40B4-BE49-F238E27FC236}">
              <a16:creationId xmlns:a16="http://schemas.microsoft.com/office/drawing/2014/main" id="{31414A3D-407C-4506-95D9-EE905D313EEA}"/>
            </a:ext>
          </a:extLst>
        </xdr:cNvPr>
        <xdr:cNvCxnSpPr>
          <a:stCxn id="4" idx="2"/>
          <a:endCxn id="5" idx="0"/>
        </xdr:cNvCxnSpPr>
      </xdr:nvCxnSpPr>
      <xdr:spPr>
        <a:xfrm flipH="1">
          <a:off x="2237716" y="3399365"/>
          <a:ext cx="12545" cy="46748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14</xdr:col>
      <xdr:colOff>527316</xdr:colOff>
      <xdr:row>0</xdr:row>
      <xdr:rowOff>74084</xdr:rowOff>
    </xdr:from>
    <xdr:to>
      <xdr:col>17</xdr:col>
      <xdr:colOff>225301</xdr:colOff>
      <xdr:row>10</xdr:row>
      <xdr:rowOff>30350</xdr:rowOff>
    </xdr:to>
    <xdr:pic>
      <xdr:nvPicPr>
        <xdr:cNvPr id="13" name="Imagen 12" descr="Vista previa de imagen">
          <a:extLst>
            <a:ext uri="{FF2B5EF4-FFF2-40B4-BE49-F238E27FC236}">
              <a16:creationId xmlns:a16="http://schemas.microsoft.com/office/drawing/2014/main" id="{13F6E75A-0D73-497C-BAAB-1A7E75E1C9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44024" y="74084"/>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4</xdr:col>
      <xdr:colOff>523874</xdr:colOff>
      <xdr:row>44</xdr:row>
      <xdr:rowOff>151606</xdr:rowOff>
    </xdr:from>
    <xdr:to>
      <xdr:col>8</xdr:col>
      <xdr:colOff>380999</xdr:colOff>
      <xdr:row>48</xdr:row>
      <xdr:rowOff>20637</xdr:rowOff>
    </xdr:to>
    <xdr:sp macro="" textlink="">
      <xdr:nvSpPr>
        <xdr:cNvPr id="2" name="Flecha: a la derecha 1">
          <a:extLst>
            <a:ext uri="{FF2B5EF4-FFF2-40B4-BE49-F238E27FC236}">
              <a16:creationId xmlns:a16="http://schemas.microsoft.com/office/drawing/2014/main" id="{CC66C766-36DA-F7F8-1D54-986C926AA368}"/>
            </a:ext>
          </a:extLst>
        </xdr:cNvPr>
        <xdr:cNvSpPr/>
      </xdr:nvSpPr>
      <xdr:spPr>
        <a:xfrm>
          <a:off x="3976687" y="1913731"/>
          <a:ext cx="3333750" cy="631031"/>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523874</xdr:colOff>
      <xdr:row>28</xdr:row>
      <xdr:rowOff>151606</xdr:rowOff>
    </xdr:from>
    <xdr:to>
      <xdr:col>8</xdr:col>
      <xdr:colOff>380999</xdr:colOff>
      <xdr:row>32</xdr:row>
      <xdr:rowOff>20637</xdr:rowOff>
    </xdr:to>
    <xdr:sp macro="" textlink="">
      <xdr:nvSpPr>
        <xdr:cNvPr id="3" name="Flecha: a la derecha 2">
          <a:extLst>
            <a:ext uri="{FF2B5EF4-FFF2-40B4-BE49-F238E27FC236}">
              <a16:creationId xmlns:a16="http://schemas.microsoft.com/office/drawing/2014/main" id="{83940D2D-D398-451E-90F0-442E596D3A89}"/>
            </a:ext>
          </a:extLst>
        </xdr:cNvPr>
        <xdr:cNvSpPr/>
      </xdr:nvSpPr>
      <xdr:spPr>
        <a:xfrm>
          <a:off x="3976687" y="1913731"/>
          <a:ext cx="3333750" cy="631031"/>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13</xdr:col>
      <xdr:colOff>444500</xdr:colOff>
      <xdr:row>1</xdr:row>
      <xdr:rowOff>112713</xdr:rowOff>
    </xdr:from>
    <xdr:to>
      <xdr:col>16</xdr:col>
      <xdr:colOff>177800</xdr:colOff>
      <xdr:row>11</xdr:row>
      <xdr:rowOff>37063</xdr:rowOff>
    </xdr:to>
    <xdr:pic>
      <xdr:nvPicPr>
        <xdr:cNvPr id="4" name="Imagen 3" descr="Vista previa de imagen">
          <a:extLst>
            <a:ext uri="{FF2B5EF4-FFF2-40B4-BE49-F238E27FC236}">
              <a16:creationId xmlns:a16="http://schemas.microsoft.com/office/drawing/2014/main" id="{9C735DCC-0793-4FF4-909C-00E4E22F6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69750" y="299244"/>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1010709</xdr:colOff>
      <xdr:row>0</xdr:row>
      <xdr:rowOff>21166</xdr:rowOff>
    </xdr:from>
    <xdr:to>
      <xdr:col>12</xdr:col>
      <xdr:colOff>195402</xdr:colOff>
      <xdr:row>9</xdr:row>
      <xdr:rowOff>162640</xdr:rowOff>
    </xdr:to>
    <xdr:pic>
      <xdr:nvPicPr>
        <xdr:cNvPr id="2" name="Imagen 1" descr="Vista previa de imagen">
          <a:extLst>
            <a:ext uri="{FF2B5EF4-FFF2-40B4-BE49-F238E27FC236}">
              <a16:creationId xmlns:a16="http://schemas.microsoft.com/office/drawing/2014/main" id="{80F9A576-C735-4B51-9AAD-1A3D7F626D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83709" y="21166"/>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16</xdr:col>
      <xdr:colOff>624417</xdr:colOff>
      <xdr:row>1</xdr:row>
      <xdr:rowOff>5293</xdr:rowOff>
    </xdr:from>
    <xdr:to>
      <xdr:col>19</xdr:col>
      <xdr:colOff>544652</xdr:colOff>
      <xdr:row>9</xdr:row>
      <xdr:rowOff>52228</xdr:rowOff>
    </xdr:to>
    <xdr:pic>
      <xdr:nvPicPr>
        <xdr:cNvPr id="2" name="Imagen 1" descr="Vista previa de imagen">
          <a:extLst>
            <a:ext uri="{FF2B5EF4-FFF2-40B4-BE49-F238E27FC236}">
              <a16:creationId xmlns:a16="http://schemas.microsoft.com/office/drawing/2014/main" id="{C5D3385C-77BE-4790-A53D-9E4F43DE2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5334" y="190501"/>
          <a:ext cx="1677068" cy="1528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23</xdr:col>
      <xdr:colOff>399521</xdr:colOff>
      <xdr:row>0</xdr:row>
      <xdr:rowOff>182562</xdr:rowOff>
    </xdr:from>
    <xdr:to>
      <xdr:col>26</xdr:col>
      <xdr:colOff>97506</xdr:colOff>
      <xdr:row>10</xdr:row>
      <xdr:rowOff>138828</xdr:rowOff>
    </xdr:to>
    <xdr:pic>
      <xdr:nvPicPr>
        <xdr:cNvPr id="2" name="Imagen 1" descr="Vista previa de imagen">
          <a:extLst>
            <a:ext uri="{FF2B5EF4-FFF2-40B4-BE49-F238E27FC236}">
              <a16:creationId xmlns:a16="http://schemas.microsoft.com/office/drawing/2014/main" id="{8D22176A-1428-4C02-81D2-CD761488E5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97688" y="182562"/>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22</xdr:col>
      <xdr:colOff>111125</xdr:colOff>
      <xdr:row>2</xdr:row>
      <xdr:rowOff>116416</xdr:rowOff>
    </xdr:from>
    <xdr:to>
      <xdr:col>24</xdr:col>
      <xdr:colOff>571110</xdr:colOff>
      <xdr:row>12</xdr:row>
      <xdr:rowOff>72682</xdr:rowOff>
    </xdr:to>
    <xdr:pic>
      <xdr:nvPicPr>
        <xdr:cNvPr id="2" name="Imagen 1" descr="Vista previa de imagen">
          <a:extLst>
            <a:ext uri="{FF2B5EF4-FFF2-40B4-BE49-F238E27FC236}">
              <a16:creationId xmlns:a16="http://schemas.microsoft.com/office/drawing/2014/main" id="{A9264D83-BE3F-4FC9-A899-13C79F0F9F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75125" y="486833"/>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17</xdr:col>
      <xdr:colOff>1101989</xdr:colOff>
      <xdr:row>0</xdr:row>
      <xdr:rowOff>0</xdr:rowOff>
    </xdr:from>
    <xdr:to>
      <xdr:col>19</xdr:col>
      <xdr:colOff>565818</xdr:colOff>
      <xdr:row>9</xdr:row>
      <xdr:rowOff>129568</xdr:rowOff>
    </xdr:to>
    <xdr:pic>
      <xdr:nvPicPr>
        <xdr:cNvPr id="2" name="Imagen 1" descr="Vista previa de imagen">
          <a:extLst>
            <a:ext uri="{FF2B5EF4-FFF2-40B4-BE49-F238E27FC236}">
              <a16:creationId xmlns:a16="http://schemas.microsoft.com/office/drawing/2014/main" id="{DCC7A922-420E-452D-B78E-32D8ADC546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28458" y="0"/>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697100</xdr:colOff>
      <xdr:row>0</xdr:row>
      <xdr:rowOff>120650</xdr:rowOff>
    </xdr:from>
    <xdr:to>
      <xdr:col>16</xdr:col>
      <xdr:colOff>70644</xdr:colOff>
      <xdr:row>8</xdr:row>
      <xdr:rowOff>99219</xdr:rowOff>
    </xdr:to>
    <xdr:pic>
      <xdr:nvPicPr>
        <xdr:cNvPr id="2" name="Imagen 1" descr="Vista previa de imagen">
          <a:extLst>
            <a:ext uri="{FF2B5EF4-FFF2-40B4-BE49-F238E27FC236}">
              <a16:creationId xmlns:a16="http://schemas.microsoft.com/office/drawing/2014/main" id="{63F1F117-EE7B-4AA4-B992-A1090EA2F5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98413" y="120650"/>
          <a:ext cx="1659544" cy="147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18</xdr:col>
      <xdr:colOff>753624</xdr:colOff>
      <xdr:row>0</xdr:row>
      <xdr:rowOff>0</xdr:rowOff>
    </xdr:from>
    <xdr:to>
      <xdr:col>20</xdr:col>
      <xdr:colOff>494909</xdr:colOff>
      <xdr:row>8</xdr:row>
      <xdr:rowOff>158750</xdr:rowOff>
    </xdr:to>
    <xdr:pic>
      <xdr:nvPicPr>
        <xdr:cNvPr id="2" name="Imagen 1" descr="Vista previa de imagen">
          <a:extLst>
            <a:ext uri="{FF2B5EF4-FFF2-40B4-BE49-F238E27FC236}">
              <a16:creationId xmlns:a16="http://schemas.microsoft.com/office/drawing/2014/main" id="{7E47271D-8614-410F-BE34-26846D9482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69999" y="0"/>
          <a:ext cx="1799743" cy="164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14</xdr:col>
      <xdr:colOff>523875</xdr:colOff>
      <xdr:row>0</xdr:row>
      <xdr:rowOff>0</xdr:rowOff>
    </xdr:from>
    <xdr:to>
      <xdr:col>16</xdr:col>
      <xdr:colOff>616354</xdr:colOff>
      <xdr:row>7</xdr:row>
      <xdr:rowOff>167658</xdr:rowOff>
    </xdr:to>
    <xdr:pic>
      <xdr:nvPicPr>
        <xdr:cNvPr id="2" name="Imagen 1" descr="Vista previa de imagen">
          <a:extLst>
            <a:ext uri="{FF2B5EF4-FFF2-40B4-BE49-F238E27FC236}">
              <a16:creationId xmlns:a16="http://schemas.microsoft.com/office/drawing/2014/main" id="{C41E06A7-0219-480A-8EAF-2A3CD18A51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3813" y="0"/>
          <a:ext cx="1616479" cy="1473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15</xdr:col>
      <xdr:colOff>127000</xdr:colOff>
      <xdr:row>0</xdr:row>
      <xdr:rowOff>0</xdr:rowOff>
    </xdr:from>
    <xdr:to>
      <xdr:col>16</xdr:col>
      <xdr:colOff>857480</xdr:colOff>
      <xdr:row>8</xdr:row>
      <xdr:rowOff>87619</xdr:rowOff>
    </xdr:to>
    <xdr:pic>
      <xdr:nvPicPr>
        <xdr:cNvPr id="2" name="Imagen 1" descr="Vista previa de imagen">
          <a:extLst>
            <a:ext uri="{FF2B5EF4-FFF2-40B4-BE49-F238E27FC236}">
              <a16:creationId xmlns:a16="http://schemas.microsoft.com/office/drawing/2014/main" id="{D48DC3BE-CA72-4376-903A-5E801D850D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9357" y="0"/>
          <a:ext cx="1728337" cy="1575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691444</xdr:colOff>
      <xdr:row>0</xdr:row>
      <xdr:rowOff>39127</xdr:rowOff>
    </xdr:from>
    <xdr:to>
      <xdr:col>13</xdr:col>
      <xdr:colOff>745735</xdr:colOff>
      <xdr:row>7</xdr:row>
      <xdr:rowOff>168891</xdr:rowOff>
    </xdr:to>
    <xdr:pic>
      <xdr:nvPicPr>
        <xdr:cNvPr id="2" name="Imagen 1" descr="Vista previa de imagen">
          <a:extLst>
            <a:ext uri="{FF2B5EF4-FFF2-40B4-BE49-F238E27FC236}">
              <a16:creationId xmlns:a16="http://schemas.microsoft.com/office/drawing/2014/main" id="{89E84D6C-932D-4236-90A9-428C864FC7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0694" y="39127"/>
          <a:ext cx="1578291" cy="1438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260350</xdr:colOff>
      <xdr:row>0</xdr:row>
      <xdr:rowOff>79376</xdr:rowOff>
    </xdr:from>
    <xdr:to>
      <xdr:col>11</xdr:col>
      <xdr:colOff>871869</xdr:colOff>
      <xdr:row>7</xdr:row>
      <xdr:rowOff>182087</xdr:rowOff>
    </xdr:to>
    <xdr:pic>
      <xdr:nvPicPr>
        <xdr:cNvPr id="3" name="Imagen 2" descr="Vista previa de imagen">
          <a:extLst>
            <a:ext uri="{FF2B5EF4-FFF2-40B4-BE49-F238E27FC236}">
              <a16:creationId xmlns:a16="http://schemas.microsoft.com/office/drawing/2014/main" id="{5F55FC4E-F5DA-4DF7-86C5-475003E743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98300" y="79376"/>
          <a:ext cx="1551319" cy="141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8</xdr:col>
      <xdr:colOff>486833</xdr:colOff>
      <xdr:row>0</xdr:row>
      <xdr:rowOff>0</xdr:rowOff>
    </xdr:from>
    <xdr:to>
      <xdr:col>11</xdr:col>
      <xdr:colOff>117790</xdr:colOff>
      <xdr:row>9</xdr:row>
      <xdr:rowOff>125599</xdr:rowOff>
    </xdr:to>
    <xdr:pic>
      <xdr:nvPicPr>
        <xdr:cNvPr id="2" name="Imagen 1" descr="Vista previa de imagen">
          <a:extLst>
            <a:ext uri="{FF2B5EF4-FFF2-40B4-BE49-F238E27FC236}">
              <a16:creationId xmlns:a16="http://schemas.microsoft.com/office/drawing/2014/main" id="{6C64715D-1049-4E45-87F9-F9D62989F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1777" y="0"/>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9</xdr:col>
      <xdr:colOff>723195</xdr:colOff>
      <xdr:row>0</xdr:row>
      <xdr:rowOff>1</xdr:rowOff>
    </xdr:from>
    <xdr:to>
      <xdr:col>12</xdr:col>
      <xdr:colOff>89569</xdr:colOff>
      <xdr:row>8</xdr:row>
      <xdr:rowOff>10317</xdr:rowOff>
    </xdr:to>
    <xdr:pic>
      <xdr:nvPicPr>
        <xdr:cNvPr id="2" name="Imagen 1" descr="Vista previa de imagen">
          <a:extLst>
            <a:ext uri="{FF2B5EF4-FFF2-40B4-BE49-F238E27FC236}">
              <a16:creationId xmlns:a16="http://schemas.microsoft.com/office/drawing/2014/main" id="{05DB504D-4105-4533-B0C2-59353A091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37889" y="1"/>
          <a:ext cx="1652374" cy="1506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356429</xdr:colOff>
      <xdr:row>0</xdr:row>
      <xdr:rowOff>146050</xdr:rowOff>
    </xdr:from>
    <xdr:to>
      <xdr:col>6</xdr:col>
      <xdr:colOff>317110</xdr:colOff>
      <xdr:row>7</xdr:row>
      <xdr:rowOff>31750</xdr:rowOff>
    </xdr:to>
    <xdr:pic>
      <xdr:nvPicPr>
        <xdr:cNvPr id="2" name="Imagen 1" descr="Vista previa de imagen">
          <a:extLst>
            <a:ext uri="{FF2B5EF4-FFF2-40B4-BE49-F238E27FC236}">
              <a16:creationId xmlns:a16="http://schemas.microsoft.com/office/drawing/2014/main" id="{F98EEC3D-FF09-4D6A-85D5-038045CA1A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3879" y="146050"/>
          <a:ext cx="1313231" cy="119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6</xdr:col>
      <xdr:colOff>144007</xdr:colOff>
      <xdr:row>20</xdr:row>
      <xdr:rowOff>149679</xdr:rowOff>
    </xdr:from>
    <xdr:to>
      <xdr:col>12</xdr:col>
      <xdr:colOff>94002</xdr:colOff>
      <xdr:row>38</xdr:row>
      <xdr:rowOff>19616</xdr:rowOff>
    </xdr:to>
    <xdr:graphicFrame macro="">
      <xdr:nvGraphicFramePr>
        <xdr:cNvPr id="2" name="Gráfico 1">
          <a:extLst>
            <a:ext uri="{FF2B5EF4-FFF2-40B4-BE49-F238E27FC236}">
              <a16:creationId xmlns:a16="http://schemas.microsoft.com/office/drawing/2014/main" id="{BDED74E8-DBFF-C2D5-5A0A-53C334F3B8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653143</xdr:colOff>
      <xdr:row>39</xdr:row>
      <xdr:rowOff>141968</xdr:rowOff>
    </xdr:from>
    <xdr:to>
      <xdr:col>25</xdr:col>
      <xdr:colOff>68035</xdr:colOff>
      <xdr:row>74</xdr:row>
      <xdr:rowOff>170543</xdr:rowOff>
    </xdr:to>
    <xdr:graphicFrame macro="">
      <xdr:nvGraphicFramePr>
        <xdr:cNvPr id="3" name="Gráfico 2">
          <a:extLst>
            <a:ext uri="{FF2B5EF4-FFF2-40B4-BE49-F238E27FC236}">
              <a16:creationId xmlns:a16="http://schemas.microsoft.com/office/drawing/2014/main" id="{2EFE49E0-AF14-E0E2-8AB3-8466283F03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639537</xdr:colOff>
      <xdr:row>20</xdr:row>
      <xdr:rowOff>179614</xdr:rowOff>
    </xdr:from>
    <xdr:to>
      <xdr:col>6</xdr:col>
      <xdr:colOff>37307</xdr:colOff>
      <xdr:row>38</xdr:row>
      <xdr:rowOff>28801</xdr:rowOff>
    </xdr:to>
    <xdr:graphicFrame macro="">
      <xdr:nvGraphicFramePr>
        <xdr:cNvPr id="4" name="Gráfico 3">
          <a:extLst>
            <a:ext uri="{FF2B5EF4-FFF2-40B4-BE49-F238E27FC236}">
              <a16:creationId xmlns:a16="http://schemas.microsoft.com/office/drawing/2014/main" id="{9267F8F0-4983-95A6-3CCE-C29719AA19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265737</xdr:colOff>
      <xdr:row>20</xdr:row>
      <xdr:rowOff>176893</xdr:rowOff>
    </xdr:from>
    <xdr:to>
      <xdr:col>18</xdr:col>
      <xdr:colOff>493940</xdr:colOff>
      <xdr:row>38</xdr:row>
      <xdr:rowOff>67866</xdr:rowOff>
    </xdr:to>
    <xdr:graphicFrame macro="">
      <xdr:nvGraphicFramePr>
        <xdr:cNvPr id="5" name="Gráfico 4">
          <a:extLst>
            <a:ext uri="{FF2B5EF4-FFF2-40B4-BE49-F238E27FC236}">
              <a16:creationId xmlns:a16="http://schemas.microsoft.com/office/drawing/2014/main" id="{102B43EE-F6A7-D6E0-6300-6911D9AB4E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743801</xdr:colOff>
      <xdr:row>21</xdr:row>
      <xdr:rowOff>0</xdr:rowOff>
    </xdr:from>
    <xdr:to>
      <xdr:col>24</xdr:col>
      <xdr:colOff>743801</xdr:colOff>
      <xdr:row>38</xdr:row>
      <xdr:rowOff>152570</xdr:rowOff>
    </xdr:to>
    <xdr:graphicFrame macro="">
      <xdr:nvGraphicFramePr>
        <xdr:cNvPr id="6" name="Gráfico 5">
          <a:extLst>
            <a:ext uri="{FF2B5EF4-FFF2-40B4-BE49-F238E27FC236}">
              <a16:creationId xmlns:a16="http://schemas.microsoft.com/office/drawing/2014/main" id="{EE509EBA-78E8-5340-E9AC-074AE8471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29</xdr:col>
      <xdr:colOff>688067</xdr:colOff>
      <xdr:row>23</xdr:row>
      <xdr:rowOff>84364</xdr:rowOff>
    </xdr:from>
    <xdr:to>
      <xdr:col>32</xdr:col>
      <xdr:colOff>227692</xdr:colOff>
      <xdr:row>29</xdr:row>
      <xdr:rowOff>152854</xdr:rowOff>
    </xdr:to>
    <mc:AlternateContent xmlns:mc="http://schemas.openxmlformats.org/markup-compatibility/2006" xmlns:a14="http://schemas.microsoft.com/office/drawing/2010/main">
      <mc:Choice Requires="a14">
        <xdr:graphicFrame macro="">
          <xdr:nvGraphicFramePr>
            <xdr:cNvPr id="9" name="CATEGORIA IPCC SISTEMA">
              <a:extLst>
                <a:ext uri="{FF2B5EF4-FFF2-40B4-BE49-F238E27FC236}">
                  <a16:creationId xmlns:a16="http://schemas.microsoft.com/office/drawing/2014/main" id="{0604602C-EDBB-F2CD-8A70-12BF030CA93D}"/>
                </a:ext>
              </a:extLst>
            </xdr:cNvPr>
            <xdr:cNvGraphicFramePr/>
          </xdr:nvGraphicFramePr>
          <xdr:xfrm>
            <a:off x="0" y="0"/>
            <a:ext cx="0" cy="0"/>
          </xdr:xfrm>
          <a:graphic>
            <a:graphicData uri="http://schemas.microsoft.com/office/drawing/2010/slicer">
              <sle:slicer xmlns:sle="http://schemas.microsoft.com/office/drawing/2010/slicer" name="CATEGORIA IPCC SISTEMA"/>
            </a:graphicData>
          </a:graphic>
        </xdr:graphicFrame>
      </mc:Choice>
      <mc:Fallback xmlns="">
        <xdr:sp macro="" textlink="">
          <xdr:nvSpPr>
            <xdr:cNvPr id="0" name=""/>
            <xdr:cNvSpPr>
              <a:spLocks noTextEdit="1"/>
            </xdr:cNvSpPr>
          </xdr:nvSpPr>
          <xdr:spPr>
            <a:xfrm>
              <a:off x="23925892" y="4465864"/>
              <a:ext cx="1828800" cy="121149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25</xdr:col>
      <xdr:colOff>490310</xdr:colOff>
      <xdr:row>9</xdr:row>
      <xdr:rowOff>97972</xdr:rowOff>
    </xdr:from>
    <xdr:to>
      <xdr:col>29</xdr:col>
      <xdr:colOff>571499</xdr:colOff>
      <xdr:row>15</xdr:row>
      <xdr:rowOff>180068</xdr:rowOff>
    </xdr:to>
    <mc:AlternateContent xmlns:mc="http://schemas.openxmlformats.org/markup-compatibility/2006" xmlns:a14="http://schemas.microsoft.com/office/drawing/2010/main">
      <mc:Choice Requires="a14">
        <xdr:graphicFrame macro="">
          <xdr:nvGraphicFramePr>
            <xdr:cNvPr id="10" name="SEGMENTO">
              <a:extLst>
                <a:ext uri="{FF2B5EF4-FFF2-40B4-BE49-F238E27FC236}">
                  <a16:creationId xmlns:a16="http://schemas.microsoft.com/office/drawing/2014/main" id="{FA59BE29-45AA-6D9B-EDDD-850798658D47}"/>
                </a:ext>
              </a:extLst>
            </xdr:cNvPr>
            <xdr:cNvGraphicFramePr/>
          </xdr:nvGraphicFramePr>
          <xdr:xfrm>
            <a:off x="0" y="0"/>
            <a:ext cx="0" cy="0"/>
          </xdr:xfrm>
          <a:graphic>
            <a:graphicData uri="http://schemas.microsoft.com/office/drawing/2010/slicer">
              <sle:slicer xmlns:sle="http://schemas.microsoft.com/office/drawing/2010/slicer" name="SEGMENTO"/>
            </a:graphicData>
          </a:graphic>
        </xdr:graphicFrame>
      </mc:Choice>
      <mc:Fallback xmlns="">
        <xdr:sp macro="" textlink="">
          <xdr:nvSpPr>
            <xdr:cNvPr id="0" name=""/>
            <xdr:cNvSpPr>
              <a:spLocks noTextEdit="1"/>
            </xdr:cNvSpPr>
          </xdr:nvSpPr>
          <xdr:spPr>
            <a:xfrm>
              <a:off x="20680135" y="1809297"/>
              <a:ext cx="3132364" cy="1228271"/>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29</xdr:col>
      <xdr:colOff>650422</xdr:colOff>
      <xdr:row>9</xdr:row>
      <xdr:rowOff>122010</xdr:rowOff>
    </xdr:from>
    <xdr:to>
      <xdr:col>32</xdr:col>
      <xdr:colOff>190047</xdr:colOff>
      <xdr:row>15</xdr:row>
      <xdr:rowOff>190499</xdr:rowOff>
    </xdr:to>
    <mc:AlternateContent xmlns:mc="http://schemas.openxmlformats.org/markup-compatibility/2006" xmlns:a14="http://schemas.microsoft.com/office/drawing/2010/main">
      <mc:Choice Requires="a14">
        <xdr:graphicFrame macro="">
          <xdr:nvGraphicFramePr>
            <xdr:cNvPr id="11" name="ACTIVIDAD">
              <a:extLst>
                <a:ext uri="{FF2B5EF4-FFF2-40B4-BE49-F238E27FC236}">
                  <a16:creationId xmlns:a16="http://schemas.microsoft.com/office/drawing/2014/main" id="{776BF590-F831-E592-04BB-8ED6F95C0AC0}"/>
                </a:ext>
              </a:extLst>
            </xdr:cNvPr>
            <xdr:cNvGraphicFramePr/>
          </xdr:nvGraphicFramePr>
          <xdr:xfrm>
            <a:off x="0" y="0"/>
            <a:ext cx="0" cy="0"/>
          </xdr:xfrm>
          <a:graphic>
            <a:graphicData uri="http://schemas.microsoft.com/office/drawing/2010/slicer">
              <sle:slicer xmlns:sle="http://schemas.microsoft.com/office/drawing/2010/slicer" name="ACTIVIDAD"/>
            </a:graphicData>
          </a:graphic>
        </xdr:graphicFrame>
      </mc:Choice>
      <mc:Fallback xmlns="">
        <xdr:sp macro="" textlink="">
          <xdr:nvSpPr>
            <xdr:cNvPr id="0" name=""/>
            <xdr:cNvSpPr>
              <a:spLocks noTextEdit="1"/>
            </xdr:cNvSpPr>
          </xdr:nvSpPr>
          <xdr:spPr>
            <a:xfrm>
              <a:off x="23888247" y="1839685"/>
              <a:ext cx="1828800" cy="1208314"/>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25</xdr:col>
      <xdr:colOff>490310</xdr:colOff>
      <xdr:row>16</xdr:row>
      <xdr:rowOff>60325</xdr:rowOff>
    </xdr:from>
    <xdr:to>
      <xdr:col>29</xdr:col>
      <xdr:colOff>544285</xdr:colOff>
      <xdr:row>47</xdr:row>
      <xdr:rowOff>143329</xdr:rowOff>
    </xdr:to>
    <mc:AlternateContent xmlns:mc="http://schemas.openxmlformats.org/markup-compatibility/2006" xmlns:a14="http://schemas.microsoft.com/office/drawing/2010/main">
      <mc:Choice Requires="a14">
        <xdr:graphicFrame macro="">
          <xdr:nvGraphicFramePr>
            <xdr:cNvPr id="12" name="CLASIFICACION_FUGITIVA">
              <a:extLst>
                <a:ext uri="{FF2B5EF4-FFF2-40B4-BE49-F238E27FC236}">
                  <a16:creationId xmlns:a16="http://schemas.microsoft.com/office/drawing/2014/main" id="{89EB2784-23B5-B653-9673-291C6BD7FC35}"/>
                </a:ext>
              </a:extLst>
            </xdr:cNvPr>
            <xdr:cNvGraphicFramePr/>
          </xdr:nvGraphicFramePr>
          <xdr:xfrm>
            <a:off x="0" y="0"/>
            <a:ext cx="0" cy="0"/>
          </xdr:xfrm>
          <a:graphic>
            <a:graphicData uri="http://schemas.microsoft.com/office/drawing/2010/slicer">
              <sle:slicer xmlns:sle="http://schemas.microsoft.com/office/drawing/2010/slicer" name="CLASIFICACION_FUGITIVA"/>
            </a:graphicData>
          </a:graphic>
        </xdr:graphicFrame>
      </mc:Choice>
      <mc:Fallback xmlns="">
        <xdr:sp macro="" textlink="">
          <xdr:nvSpPr>
            <xdr:cNvPr id="0" name=""/>
            <xdr:cNvSpPr>
              <a:spLocks noTextEdit="1"/>
            </xdr:cNvSpPr>
          </xdr:nvSpPr>
          <xdr:spPr>
            <a:xfrm>
              <a:off x="20680135" y="3105150"/>
              <a:ext cx="3105150" cy="5991679"/>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29</xdr:col>
      <xdr:colOff>667205</xdr:colOff>
      <xdr:row>16</xdr:row>
      <xdr:rowOff>84365</xdr:rowOff>
    </xdr:from>
    <xdr:to>
      <xdr:col>32</xdr:col>
      <xdr:colOff>210005</xdr:colOff>
      <xdr:row>22</xdr:row>
      <xdr:rowOff>163286</xdr:rowOff>
    </xdr:to>
    <mc:AlternateContent xmlns:mc="http://schemas.openxmlformats.org/markup-compatibility/2006" xmlns:a14="http://schemas.microsoft.com/office/drawing/2010/main">
      <mc:Choice Requires="a14">
        <xdr:graphicFrame macro="">
          <xdr:nvGraphicFramePr>
            <xdr:cNvPr id="14" name="GAS">
              <a:extLst>
                <a:ext uri="{FF2B5EF4-FFF2-40B4-BE49-F238E27FC236}">
                  <a16:creationId xmlns:a16="http://schemas.microsoft.com/office/drawing/2014/main" id="{031855D2-9171-C170-79CF-2A1C78FC6F60}"/>
                </a:ext>
              </a:extLst>
            </xdr:cNvPr>
            <xdr:cNvGraphicFramePr/>
          </xdr:nvGraphicFramePr>
          <xdr:xfrm>
            <a:off x="0" y="0"/>
            <a:ext cx="0" cy="0"/>
          </xdr:xfrm>
          <a:graphic>
            <a:graphicData uri="http://schemas.microsoft.com/office/drawing/2010/slicer">
              <sle:slicer xmlns:sle="http://schemas.microsoft.com/office/drawing/2010/slicer" name="GAS"/>
            </a:graphicData>
          </a:graphic>
        </xdr:graphicFrame>
      </mc:Choice>
      <mc:Fallback xmlns="">
        <xdr:sp macro="" textlink="">
          <xdr:nvSpPr>
            <xdr:cNvPr id="0" name=""/>
            <xdr:cNvSpPr>
              <a:spLocks noTextEdit="1"/>
            </xdr:cNvSpPr>
          </xdr:nvSpPr>
          <xdr:spPr>
            <a:xfrm>
              <a:off x="23908205" y="3132365"/>
              <a:ext cx="1828800" cy="1221921"/>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19</xdr:col>
      <xdr:colOff>480785</xdr:colOff>
      <xdr:row>1</xdr:row>
      <xdr:rowOff>81643</xdr:rowOff>
    </xdr:from>
    <xdr:to>
      <xdr:col>22</xdr:col>
      <xdr:colOff>178770</xdr:colOff>
      <xdr:row>11</xdr:row>
      <xdr:rowOff>30349</xdr:rowOff>
    </xdr:to>
    <xdr:pic>
      <xdr:nvPicPr>
        <xdr:cNvPr id="7" name="Imagen 6" descr="Vista previa de imagen">
          <a:extLst>
            <a:ext uri="{FF2B5EF4-FFF2-40B4-BE49-F238E27FC236}">
              <a16:creationId xmlns:a16="http://schemas.microsoft.com/office/drawing/2014/main" id="{6668AE9F-6A80-4985-A12F-CFA8BF34FFC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106321" y="267607"/>
          <a:ext cx="1983985" cy="180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483060</xdr:colOff>
      <xdr:row>1</xdr:row>
      <xdr:rowOff>27144</xdr:rowOff>
    </xdr:from>
    <xdr:to>
      <xdr:col>13</xdr:col>
      <xdr:colOff>652461</xdr:colOff>
      <xdr:row>9</xdr:row>
      <xdr:rowOff>35720</xdr:rowOff>
    </xdr:to>
    <xdr:pic>
      <xdr:nvPicPr>
        <xdr:cNvPr id="2" name="Imagen 1" descr="Vista previa de imagen">
          <a:extLst>
            <a:ext uri="{FF2B5EF4-FFF2-40B4-BE49-F238E27FC236}">
              <a16:creationId xmlns:a16="http://schemas.microsoft.com/office/drawing/2014/main" id="{CC360B2F-34CE-48E1-956E-651795DE73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3998" y="213675"/>
          <a:ext cx="1693401" cy="1500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735982</xdr:colOff>
      <xdr:row>1</xdr:row>
      <xdr:rowOff>74083</xdr:rowOff>
    </xdr:from>
    <xdr:to>
      <xdr:col>26</xdr:col>
      <xdr:colOff>165893</xdr:colOff>
      <xdr:row>10</xdr:row>
      <xdr:rowOff>180996</xdr:rowOff>
    </xdr:to>
    <xdr:pic>
      <xdr:nvPicPr>
        <xdr:cNvPr id="2" name="Imagen 1" descr="Vista previa de imagen">
          <a:extLst>
            <a:ext uri="{FF2B5EF4-FFF2-40B4-BE49-F238E27FC236}">
              <a16:creationId xmlns:a16="http://schemas.microsoft.com/office/drawing/2014/main" id="{D1C8519E-66C9-4616-896F-3DE37630A1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30982" y="261055"/>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328273</xdr:colOff>
      <xdr:row>1</xdr:row>
      <xdr:rowOff>27668</xdr:rowOff>
    </xdr:from>
    <xdr:to>
      <xdr:col>21</xdr:col>
      <xdr:colOff>1200037</xdr:colOff>
      <xdr:row>10</xdr:row>
      <xdr:rowOff>143652</xdr:rowOff>
    </xdr:to>
    <xdr:pic>
      <xdr:nvPicPr>
        <xdr:cNvPr id="2" name="Imagen 1" descr="Vista previa de imagen">
          <a:extLst>
            <a:ext uri="{FF2B5EF4-FFF2-40B4-BE49-F238E27FC236}">
              <a16:creationId xmlns:a16="http://schemas.microsoft.com/office/drawing/2014/main" id="{C156999F-5614-474B-856E-18416843AA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1487" y="213632"/>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485657</xdr:colOff>
      <xdr:row>19</xdr:row>
      <xdr:rowOff>182058</xdr:rowOff>
    </xdr:from>
    <xdr:to>
      <xdr:col>10</xdr:col>
      <xdr:colOff>1704975</xdr:colOff>
      <xdr:row>50</xdr:row>
      <xdr:rowOff>163227</xdr:rowOff>
    </xdr:to>
    <xdr:pic>
      <xdr:nvPicPr>
        <xdr:cNvPr id="5" name="Imagen 4">
          <a:extLst>
            <a:ext uri="{FF2B5EF4-FFF2-40B4-BE49-F238E27FC236}">
              <a16:creationId xmlns:a16="http://schemas.microsoft.com/office/drawing/2014/main" id="{C51F2B46-266F-BF98-118C-FDAE9A96DDB4}"/>
            </a:ext>
          </a:extLst>
        </xdr:cNvPr>
        <xdr:cNvPicPr>
          <a:picLocks noChangeAspect="1"/>
        </xdr:cNvPicPr>
      </xdr:nvPicPr>
      <xdr:blipFill>
        <a:blip xmlns:r="http://schemas.openxmlformats.org/officeDocument/2006/relationships" r:embed="rId1"/>
        <a:stretch>
          <a:fillRect/>
        </a:stretch>
      </xdr:blipFill>
      <xdr:spPr>
        <a:xfrm>
          <a:off x="3700345" y="3801558"/>
          <a:ext cx="10791943" cy="58866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1767568</xdr:colOff>
      <xdr:row>0</xdr:row>
      <xdr:rowOff>55790</xdr:rowOff>
    </xdr:from>
    <xdr:to>
      <xdr:col>11</xdr:col>
      <xdr:colOff>1083582</xdr:colOff>
      <xdr:row>9</xdr:row>
      <xdr:rowOff>171774</xdr:rowOff>
    </xdr:to>
    <xdr:pic>
      <xdr:nvPicPr>
        <xdr:cNvPr id="2" name="Imagen 1" descr="Vista previa de imagen">
          <a:extLst>
            <a:ext uri="{FF2B5EF4-FFF2-40B4-BE49-F238E27FC236}">
              <a16:creationId xmlns:a16="http://schemas.microsoft.com/office/drawing/2014/main" id="{CA525C32-9356-412B-B9CD-4F348955E0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62818" y="55790"/>
          <a:ext cx="2019300" cy="1789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630464</xdr:colOff>
      <xdr:row>20</xdr:row>
      <xdr:rowOff>68035</xdr:rowOff>
    </xdr:from>
    <xdr:to>
      <xdr:col>5</xdr:col>
      <xdr:colOff>353786</xdr:colOff>
      <xdr:row>24</xdr:row>
      <xdr:rowOff>104321</xdr:rowOff>
    </xdr:to>
    <xdr:sp macro="" textlink="">
      <xdr:nvSpPr>
        <xdr:cNvPr id="6" name="Rectángulo 5">
          <a:extLst>
            <a:ext uri="{FF2B5EF4-FFF2-40B4-BE49-F238E27FC236}">
              <a16:creationId xmlns:a16="http://schemas.microsoft.com/office/drawing/2014/main" id="{4DAFF9BE-CE3E-9025-04FE-7D8D40FA2C1E}"/>
            </a:ext>
          </a:extLst>
        </xdr:cNvPr>
        <xdr:cNvSpPr/>
      </xdr:nvSpPr>
      <xdr:spPr>
        <a:xfrm>
          <a:off x="3850821" y="3787321"/>
          <a:ext cx="1691822" cy="780143"/>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1567542</xdr:colOff>
      <xdr:row>19</xdr:row>
      <xdr:rowOff>184150</xdr:rowOff>
    </xdr:from>
    <xdr:to>
      <xdr:col>10</xdr:col>
      <xdr:colOff>1640114</xdr:colOff>
      <xdr:row>24</xdr:row>
      <xdr:rowOff>34471</xdr:rowOff>
    </xdr:to>
    <xdr:sp macro="" textlink="">
      <xdr:nvSpPr>
        <xdr:cNvPr id="7" name="Rectángulo 6">
          <a:extLst>
            <a:ext uri="{FF2B5EF4-FFF2-40B4-BE49-F238E27FC236}">
              <a16:creationId xmlns:a16="http://schemas.microsoft.com/office/drawing/2014/main" id="{7449B87C-51FE-4AE8-8E69-9A397203B7EA}"/>
            </a:ext>
          </a:extLst>
        </xdr:cNvPr>
        <xdr:cNvSpPr/>
      </xdr:nvSpPr>
      <xdr:spPr>
        <a:xfrm>
          <a:off x="12743542" y="3717471"/>
          <a:ext cx="1691822" cy="780143"/>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gar" refreshedDate="45359.761560648149" createdVersion="8" refreshedVersion="8" minRefreshableVersion="3" recordCount="6602" xr:uid="{FAD46744-31E7-4B63-8D30-6F03D482DB0E}">
  <cacheSource type="worksheet">
    <worksheetSource ref="B2:N6604" sheet="BASEDEDATOS"/>
  </cacheSource>
  <cacheFields count="13">
    <cacheField name="CATEGORIA IPCC SISTEMA" numFmtId="0">
      <sharedItems count="3">
        <s v="1B2aii"/>
        <s v="1B2biii"/>
        <s v="1B2ai"/>
      </sharedItems>
    </cacheField>
    <cacheField name="SISTEMA" numFmtId="0">
      <sharedItems/>
    </cacheField>
    <cacheField name="SEGMENTO" numFmtId="0">
      <sharedItems count="3">
        <s v="PRODUCCIÓN"/>
        <s v="PROCESAMIENTO DE GAS"/>
        <s v="EXPLORACION"/>
      </sharedItems>
    </cacheField>
    <cacheField name="ACTIVIDAD" numFmtId="0">
      <sharedItems count="3">
        <s v="FUGAS"/>
        <s v="TEAS"/>
        <s v="VENTEOS"/>
      </sharedItems>
    </cacheField>
    <cacheField name="CLASIFICACION_FUGITIVA" numFmtId="0">
      <sharedItems count="22">
        <s v="FUGAS"/>
        <s v="TEAS"/>
        <s v="QUEMA EN PERFORACION"/>
        <s v="VENTEOS EN PERFORACION "/>
        <s v="QUEMA DURANTE PRUEBAS"/>
        <s v="VENTEOS DURANTE PRUEBAS"/>
        <s v="TEAS DURANTE COMPLETAMIENTO"/>
        <s v="VENTEOS DURANTE COMPLETAMIENTO"/>
        <s v="VENTEO GAS ASOCIADO / NO ENCENDIDO TEA"/>
        <s v="VENTEO DESCARGUE DE LIQUIDOS"/>
        <s v="VENTEO GAS DEL CASING"/>
        <s v="VENTEO CONTROLADORES NEUMATICOS CONTINUOS"/>
        <s v="VENTEO CONTROLADORES NEUMATICOS INTERMITENTES"/>
        <s v="VENTEO BOMBAS NEUMATICAS"/>
        <s v="VENTEO TANQUES DE ALMACENAMIENTO"/>
        <s v="VENTEO COMPRESORES RECIPROCANTES"/>
        <s v="VENTEO COMPRESORES CENTRIFUGOS"/>
        <s v="VENTEO DESHIDRATACION CON GLICOL"/>
        <s v="VENTEO DESHIDRATACION BOMBAS KIMRAY"/>
        <s v="VENTEO REMOCION DE AZUFRE"/>
        <s v="VENTEO POR BLOWDOWN"/>
        <s v="VENTEO ACTIVIDAD NO RUTINARIA"/>
      </sharedItems>
    </cacheField>
    <cacheField name="FUENTE EMISIÓN" numFmtId="0">
      <sharedItems containsNonDate="0" containsString="0" containsBlank="1"/>
    </cacheField>
    <cacheField name="DESAG.1" numFmtId="0">
      <sharedItems containsBlank="1"/>
    </cacheField>
    <cacheField name="DESAG.2" numFmtId="0">
      <sharedItems containsNonDate="0" containsString="0" containsBlank="1"/>
    </cacheField>
    <cacheField name="DESAG.3" numFmtId="0">
      <sharedItems containsNonDate="0" containsString="0" containsBlank="1"/>
    </cacheField>
    <cacheField name="DESAG.4" numFmtId="0">
      <sharedItems containsNonDate="0" containsString="0" containsBlank="1"/>
    </cacheField>
    <cacheField name="GAS" numFmtId="0">
      <sharedItems count="3">
        <s v="CO2"/>
        <s v="CH4"/>
        <s v="N2O"/>
      </sharedItems>
    </cacheField>
    <cacheField name="Emi_ton" numFmtId="0">
      <sharedItems containsMixedTypes="1" containsNumber="1" minValue="0" maxValue="583.40918830367923"/>
    </cacheField>
    <cacheField name="EMI_tonCO2eq" numFmtId="0">
      <sharedItems containsSemiMixedTypes="0" containsString="0" containsNumber="1" minValue="0" maxValue="658.97514475131061"/>
    </cacheField>
  </cacheFields>
  <extLst>
    <ext xmlns:x14="http://schemas.microsoft.com/office/spreadsheetml/2009/9/main" uri="{725AE2AE-9491-48be-B2B4-4EB974FC3084}">
      <x14:pivotCacheDefinition pivotCacheId="14350048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02">
  <r>
    <x v="0"/>
    <s v="CRUDO"/>
    <x v="0"/>
    <x v="0"/>
    <x v="0"/>
    <m/>
    <s v="MEDICION DIRECTA"/>
    <m/>
    <m/>
    <m/>
    <x v="0"/>
    <n v="0.33333333333333326"/>
    <n v="0.33333333333333326"/>
  </r>
  <r>
    <x v="0"/>
    <s v="CRUDO"/>
    <x v="0"/>
    <x v="0"/>
    <x v="0"/>
    <m/>
    <s v="MEDICION DIRECTA"/>
    <m/>
    <m/>
    <m/>
    <x v="0"/>
    <n v="0.23333333333333323"/>
    <n v="0.23333333333333323"/>
  </r>
  <r>
    <x v="0"/>
    <s v="CRUDO"/>
    <x v="0"/>
    <x v="0"/>
    <x v="0"/>
    <m/>
    <s v="MEDICION DIRECTA"/>
    <m/>
    <m/>
    <m/>
    <x v="0"/>
    <n v="0.46666666666666645"/>
    <n v="0.46666666666666645"/>
  </r>
  <r>
    <x v="0"/>
    <s v="CRUDO"/>
    <x v="0"/>
    <x v="0"/>
    <x v="0"/>
    <m/>
    <s v="MEDICION DIRECTA"/>
    <m/>
    <m/>
    <m/>
    <x v="0"/>
    <n v="3.7777777777777771E-2"/>
    <n v="3.7777777777777771E-2"/>
  </r>
  <r>
    <x v="0"/>
    <s v="CRUDO"/>
    <x v="0"/>
    <x v="0"/>
    <x v="0"/>
    <m/>
    <s v="MEDICION DIRECTA"/>
    <m/>
    <m/>
    <m/>
    <x v="0"/>
    <n v="0.17777777777777776"/>
    <n v="0.17777777777777776"/>
  </r>
  <r>
    <x v="0"/>
    <s v="CRUDO"/>
    <x v="0"/>
    <x v="0"/>
    <x v="0"/>
    <m/>
    <s v="MEDICION DIRECTA"/>
    <m/>
    <m/>
    <m/>
    <x v="0"/>
    <n v="2.6666666666666661"/>
    <n v="2.6666666666666661"/>
  </r>
  <r>
    <x v="0"/>
    <s v="CRUDO"/>
    <x v="0"/>
    <x v="0"/>
    <x v="0"/>
    <m/>
    <s v="MEDICION DIRECTA"/>
    <m/>
    <m/>
    <m/>
    <x v="0"/>
    <n v="0.35555555555555551"/>
    <n v="0.35555555555555551"/>
  </r>
  <r>
    <x v="0"/>
    <s v="CRUDO"/>
    <x v="0"/>
    <x v="0"/>
    <x v="0"/>
    <m/>
    <s v="MEDICION DIRECTA"/>
    <m/>
    <m/>
    <m/>
    <x v="0"/>
    <n v="0.35555555555555551"/>
    <n v="0.35555555555555551"/>
  </r>
  <r>
    <x v="0"/>
    <s v="CRUDO"/>
    <x v="0"/>
    <x v="0"/>
    <x v="0"/>
    <m/>
    <s v="MEDICION DIRECTA"/>
    <m/>
    <m/>
    <m/>
    <x v="0"/>
    <n v="0.44444444444444431"/>
    <n v="0.44444444444444431"/>
  </r>
  <r>
    <x v="0"/>
    <s v="CRUDO"/>
    <x v="0"/>
    <x v="0"/>
    <x v="0"/>
    <m/>
    <s v="MEDICION DIRECTA"/>
    <m/>
    <m/>
    <m/>
    <x v="0"/>
    <n v="8.8888888888888878E-2"/>
    <n v="8.8888888888888878E-2"/>
  </r>
  <r>
    <x v="0"/>
    <s v="CRUDO"/>
    <x v="0"/>
    <x v="0"/>
    <x v="0"/>
    <m/>
    <s v="MEDICION DIRECTA"/>
    <m/>
    <m/>
    <m/>
    <x v="0"/>
    <n v="8.8888888888888878E-2"/>
    <n v="8.8888888888888878E-2"/>
  </r>
  <r>
    <x v="0"/>
    <s v="CRUDO"/>
    <x v="0"/>
    <x v="0"/>
    <x v="0"/>
    <m/>
    <s v="MEDICION DIRECTA"/>
    <m/>
    <m/>
    <m/>
    <x v="0"/>
    <n v="1.7777777777777772"/>
    <n v="1.7777777777777772"/>
  </r>
  <r>
    <x v="0"/>
    <s v="CRUDO"/>
    <x v="0"/>
    <x v="0"/>
    <x v="0"/>
    <m/>
    <s v="MEDICION DIRECTA"/>
    <m/>
    <m/>
    <m/>
    <x v="0"/>
    <n v="0.26666666666666655"/>
    <n v="0.26666666666666655"/>
  </r>
  <r>
    <x v="0"/>
    <s v="CRUDO"/>
    <x v="0"/>
    <x v="0"/>
    <x v="0"/>
    <m/>
    <s v="MEDICION DIRECTA"/>
    <m/>
    <m/>
    <m/>
    <x v="0"/>
    <n v="0.71111111111111103"/>
    <n v="0.71111111111111103"/>
  </r>
  <r>
    <x v="0"/>
    <s v="CRUDO"/>
    <x v="0"/>
    <x v="0"/>
    <x v="0"/>
    <m/>
    <s v="MEDICION DIRECTA"/>
    <m/>
    <m/>
    <m/>
    <x v="0"/>
    <n v="8.8888888888888878E-2"/>
    <n v="8.8888888888888878E-2"/>
  </r>
  <r>
    <x v="0"/>
    <s v="CRUDO"/>
    <x v="0"/>
    <x v="0"/>
    <x v="0"/>
    <m/>
    <s v="MEDICION DIRECTA"/>
    <m/>
    <m/>
    <m/>
    <x v="0"/>
    <n v="0.12444444444444441"/>
    <n v="0.12444444444444441"/>
  </r>
  <r>
    <x v="0"/>
    <s v="CRUDO"/>
    <x v="0"/>
    <x v="0"/>
    <x v="0"/>
    <m/>
    <s v="MEDICION DIRECTA"/>
    <m/>
    <m/>
    <m/>
    <x v="0"/>
    <n v="0.13333333333333328"/>
    <n v="0.13333333333333328"/>
  </r>
  <r>
    <x v="0"/>
    <s v="CRUDO"/>
    <x v="0"/>
    <x v="0"/>
    <x v="0"/>
    <m/>
    <s v="MEDICION DIRECTA"/>
    <m/>
    <m/>
    <m/>
    <x v="0"/>
    <n v="0.11555555555555552"/>
    <n v="0.11555555555555552"/>
  </r>
  <r>
    <x v="0"/>
    <s v="CRUDO"/>
    <x v="0"/>
    <x v="0"/>
    <x v="0"/>
    <m/>
    <s v="MEDICION DIRECTA"/>
    <m/>
    <m/>
    <m/>
    <x v="0"/>
    <n v="0.12444444444444441"/>
    <n v="0.12444444444444441"/>
  </r>
  <r>
    <x v="0"/>
    <s v="CRUDO"/>
    <x v="0"/>
    <x v="0"/>
    <x v="0"/>
    <m/>
    <s v="MEDICION DIRECTA"/>
    <m/>
    <m/>
    <m/>
    <x v="0"/>
    <n v="0.10666666666666663"/>
    <n v="0.10666666666666663"/>
  </r>
  <r>
    <x v="1"/>
    <s v="CRUDO"/>
    <x v="1"/>
    <x v="0"/>
    <x v="0"/>
    <m/>
    <s v="MEDICION DIRECTA"/>
    <m/>
    <m/>
    <m/>
    <x v="0"/>
    <n v="9.7777777777777755E-2"/>
    <n v="9.7777777777777755E-2"/>
  </r>
  <r>
    <x v="1"/>
    <s v="CRUDO"/>
    <x v="1"/>
    <x v="0"/>
    <x v="0"/>
    <m/>
    <s v="MEDICION DIRECTA"/>
    <m/>
    <m/>
    <m/>
    <x v="0"/>
    <n v="8.8888888888888878E-2"/>
    <n v="8.8888888888888878E-2"/>
  </r>
  <r>
    <x v="1"/>
    <s v="CRUDO"/>
    <x v="1"/>
    <x v="0"/>
    <x v="0"/>
    <m/>
    <s v="MEDICION DIRECTA"/>
    <m/>
    <m/>
    <m/>
    <x v="0"/>
    <n v="7.9999999999999974E-2"/>
    <n v="7.9999999999999974E-2"/>
  </r>
  <r>
    <x v="1"/>
    <s v="CRUDO"/>
    <x v="1"/>
    <x v="0"/>
    <x v="0"/>
    <m/>
    <s v="MEDICION DIRECTA"/>
    <m/>
    <m/>
    <m/>
    <x v="0"/>
    <n v="0.62222222222222201"/>
    <n v="0.62222222222222201"/>
  </r>
  <r>
    <x v="1"/>
    <s v="CRUDO"/>
    <x v="1"/>
    <x v="0"/>
    <x v="0"/>
    <m/>
    <s v="MEDICION DIRECTA"/>
    <m/>
    <m/>
    <m/>
    <x v="0"/>
    <n v="0.71111111111111103"/>
    <n v="0.71111111111111103"/>
  </r>
  <r>
    <x v="1"/>
    <s v="CRUDO"/>
    <x v="1"/>
    <x v="0"/>
    <x v="0"/>
    <m/>
    <s v="MEDICION DIRECTA"/>
    <m/>
    <m/>
    <m/>
    <x v="0"/>
    <n v="0.71111111111111103"/>
    <n v="0.71111111111111103"/>
  </r>
  <r>
    <x v="1"/>
    <s v="CRUDO"/>
    <x v="1"/>
    <x v="0"/>
    <x v="0"/>
    <m/>
    <s v="MEDICION DIRECTA"/>
    <m/>
    <m/>
    <m/>
    <x v="0"/>
    <n v="0.44444444444444431"/>
    <n v="0.44444444444444431"/>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0"/>
    <n v="0"/>
    <n v="0"/>
  </r>
  <r>
    <x v="0"/>
    <s v="CRUDO"/>
    <x v="0"/>
    <x v="0"/>
    <x v="0"/>
    <m/>
    <s v="MEDICION DIRECTA"/>
    <m/>
    <m/>
    <m/>
    <x v="1"/>
    <n v="0.33333333333333326"/>
    <n v="9.3333333333333321"/>
  </r>
  <r>
    <x v="0"/>
    <s v="CRUDO"/>
    <x v="0"/>
    <x v="0"/>
    <x v="0"/>
    <m/>
    <s v="MEDICION DIRECTA"/>
    <m/>
    <m/>
    <m/>
    <x v="1"/>
    <n v="0.23333333333333323"/>
    <n v="6.5333333333333306"/>
  </r>
  <r>
    <x v="0"/>
    <s v="CRUDO"/>
    <x v="0"/>
    <x v="0"/>
    <x v="0"/>
    <m/>
    <s v="MEDICION DIRECTA"/>
    <m/>
    <m/>
    <m/>
    <x v="1"/>
    <n v="0.46666666666666645"/>
    <n v="13.066666666666661"/>
  </r>
  <r>
    <x v="0"/>
    <s v="CRUDO"/>
    <x v="0"/>
    <x v="0"/>
    <x v="0"/>
    <m/>
    <s v="MEDICION DIRECTA"/>
    <m/>
    <m/>
    <m/>
    <x v="1"/>
    <n v="3.7777777777777771E-2"/>
    <n v="1.0577777777777775"/>
  </r>
  <r>
    <x v="0"/>
    <s v="CRUDO"/>
    <x v="0"/>
    <x v="0"/>
    <x v="0"/>
    <m/>
    <s v="MEDICION DIRECTA"/>
    <m/>
    <m/>
    <m/>
    <x v="1"/>
    <n v="0.17777777777777776"/>
    <n v="4.977777777777777"/>
  </r>
  <r>
    <x v="0"/>
    <s v="CRUDO"/>
    <x v="0"/>
    <x v="0"/>
    <x v="0"/>
    <m/>
    <s v="MEDICION DIRECTA"/>
    <m/>
    <m/>
    <m/>
    <x v="1"/>
    <n v="2.6666666666666661"/>
    <n v="74.666666666666657"/>
  </r>
  <r>
    <x v="0"/>
    <s v="CRUDO"/>
    <x v="0"/>
    <x v="0"/>
    <x v="0"/>
    <m/>
    <s v="MEDICION DIRECTA"/>
    <m/>
    <m/>
    <m/>
    <x v="1"/>
    <n v="0.35555555555555551"/>
    <n v="9.9555555555555539"/>
  </r>
  <r>
    <x v="0"/>
    <s v="CRUDO"/>
    <x v="0"/>
    <x v="0"/>
    <x v="0"/>
    <m/>
    <s v="MEDICION DIRECTA"/>
    <m/>
    <m/>
    <m/>
    <x v="1"/>
    <n v="0.35555555555555551"/>
    <n v="9.9555555555555539"/>
  </r>
  <r>
    <x v="0"/>
    <s v="CRUDO"/>
    <x v="0"/>
    <x v="0"/>
    <x v="0"/>
    <m/>
    <s v="MEDICION DIRECTA"/>
    <m/>
    <m/>
    <m/>
    <x v="1"/>
    <n v="0.44444444444444431"/>
    <n v="12.444444444444441"/>
  </r>
  <r>
    <x v="0"/>
    <s v="CRUDO"/>
    <x v="0"/>
    <x v="0"/>
    <x v="0"/>
    <m/>
    <s v="MEDICION DIRECTA"/>
    <m/>
    <m/>
    <m/>
    <x v="1"/>
    <n v="8.8888888888888878E-2"/>
    <n v="2.4888888888888885"/>
  </r>
  <r>
    <x v="0"/>
    <s v="CRUDO"/>
    <x v="0"/>
    <x v="0"/>
    <x v="0"/>
    <m/>
    <s v="MEDICION DIRECTA"/>
    <m/>
    <m/>
    <m/>
    <x v="1"/>
    <n v="8.8888888888888878E-2"/>
    <n v="2.4888888888888885"/>
  </r>
  <r>
    <x v="0"/>
    <s v="CRUDO"/>
    <x v="0"/>
    <x v="0"/>
    <x v="0"/>
    <m/>
    <s v="MEDICION DIRECTA"/>
    <m/>
    <m/>
    <m/>
    <x v="1"/>
    <n v="1.7777777777777772"/>
    <n v="49.777777777777764"/>
  </r>
  <r>
    <x v="0"/>
    <s v="CRUDO"/>
    <x v="0"/>
    <x v="0"/>
    <x v="0"/>
    <m/>
    <s v="MEDICION DIRECTA"/>
    <m/>
    <m/>
    <m/>
    <x v="1"/>
    <n v="0.26666666666666655"/>
    <n v="7.4666666666666632"/>
  </r>
  <r>
    <x v="0"/>
    <s v="CRUDO"/>
    <x v="0"/>
    <x v="0"/>
    <x v="0"/>
    <m/>
    <s v="MEDICION DIRECTA"/>
    <m/>
    <m/>
    <m/>
    <x v="1"/>
    <n v="0.71111111111111103"/>
    <n v="19.911111111111108"/>
  </r>
  <r>
    <x v="0"/>
    <s v="CRUDO"/>
    <x v="0"/>
    <x v="0"/>
    <x v="0"/>
    <m/>
    <s v="MEDICION DIRECTA"/>
    <m/>
    <m/>
    <m/>
    <x v="1"/>
    <n v="8.8888888888888878E-2"/>
    <n v="2.4888888888888885"/>
  </r>
  <r>
    <x v="0"/>
    <s v="CRUDO"/>
    <x v="0"/>
    <x v="0"/>
    <x v="0"/>
    <m/>
    <s v="MEDICION DIRECTA"/>
    <m/>
    <m/>
    <m/>
    <x v="1"/>
    <n v="0.12444444444444441"/>
    <n v="3.4844444444444438"/>
  </r>
  <r>
    <x v="0"/>
    <s v="CRUDO"/>
    <x v="0"/>
    <x v="0"/>
    <x v="0"/>
    <m/>
    <s v="MEDICION DIRECTA"/>
    <m/>
    <m/>
    <m/>
    <x v="1"/>
    <n v="0.13333333333333328"/>
    <n v="3.7333333333333316"/>
  </r>
  <r>
    <x v="0"/>
    <s v="CRUDO"/>
    <x v="0"/>
    <x v="0"/>
    <x v="0"/>
    <m/>
    <s v="MEDICION DIRECTA"/>
    <m/>
    <m/>
    <m/>
    <x v="1"/>
    <n v="0.11555555555555552"/>
    <n v="3.2355555555555546"/>
  </r>
  <r>
    <x v="0"/>
    <s v="CRUDO"/>
    <x v="0"/>
    <x v="0"/>
    <x v="0"/>
    <m/>
    <s v="MEDICION DIRECTA"/>
    <m/>
    <m/>
    <m/>
    <x v="1"/>
    <n v="0.12444444444444441"/>
    <n v="3.4844444444444438"/>
  </r>
  <r>
    <x v="0"/>
    <s v="CRUDO"/>
    <x v="0"/>
    <x v="0"/>
    <x v="0"/>
    <m/>
    <s v="MEDICION DIRECTA"/>
    <m/>
    <m/>
    <m/>
    <x v="1"/>
    <n v="0.10666666666666663"/>
    <n v="2.9866666666666655"/>
  </r>
  <r>
    <x v="1"/>
    <s v="CRUDO"/>
    <x v="1"/>
    <x v="0"/>
    <x v="0"/>
    <m/>
    <s v="MEDICION DIRECTA"/>
    <m/>
    <m/>
    <m/>
    <x v="1"/>
    <n v="9.7777777777777755E-2"/>
    <n v="2.7377777777777772"/>
  </r>
  <r>
    <x v="1"/>
    <s v="CRUDO"/>
    <x v="1"/>
    <x v="0"/>
    <x v="0"/>
    <m/>
    <s v="MEDICION DIRECTA"/>
    <m/>
    <m/>
    <m/>
    <x v="1"/>
    <n v="8.8888888888888878E-2"/>
    <n v="2.4888888888888885"/>
  </r>
  <r>
    <x v="1"/>
    <s v="CRUDO"/>
    <x v="1"/>
    <x v="0"/>
    <x v="0"/>
    <m/>
    <s v="MEDICION DIRECTA"/>
    <m/>
    <m/>
    <m/>
    <x v="1"/>
    <n v="7.9999999999999974E-2"/>
    <n v="2.2399999999999993"/>
  </r>
  <r>
    <x v="1"/>
    <s v="CRUDO"/>
    <x v="1"/>
    <x v="0"/>
    <x v="0"/>
    <m/>
    <s v="MEDICION DIRECTA"/>
    <m/>
    <m/>
    <m/>
    <x v="1"/>
    <n v="0.62222222222222201"/>
    <n v="17.422222222222217"/>
  </r>
  <r>
    <x v="1"/>
    <s v="CRUDO"/>
    <x v="1"/>
    <x v="0"/>
    <x v="0"/>
    <m/>
    <s v="MEDICION DIRECTA"/>
    <m/>
    <m/>
    <m/>
    <x v="1"/>
    <n v="0.71111111111111103"/>
    <n v="19.911111111111108"/>
  </r>
  <r>
    <x v="1"/>
    <s v="CRUDO"/>
    <x v="1"/>
    <x v="0"/>
    <x v="0"/>
    <m/>
    <s v="MEDICION DIRECTA"/>
    <m/>
    <m/>
    <m/>
    <x v="1"/>
    <n v="0.71111111111111103"/>
    <n v="19.911111111111108"/>
  </r>
  <r>
    <x v="1"/>
    <s v="CRUDO"/>
    <x v="1"/>
    <x v="0"/>
    <x v="0"/>
    <m/>
    <s v="MEDICION DIRECTA"/>
    <m/>
    <m/>
    <m/>
    <x v="1"/>
    <n v="0.44444444444444431"/>
    <n v="12.444444444444441"/>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DIRECTA"/>
    <m/>
    <m/>
    <m/>
    <x v="1"/>
    <n v="0"/>
    <n v="0"/>
  </r>
  <r>
    <x v="0"/>
    <s v="CRUDO"/>
    <x v="0"/>
    <x v="0"/>
    <x v="0"/>
    <m/>
    <s v="MEDICION INDIRECTA"/>
    <m/>
    <m/>
    <m/>
    <x v="0"/>
    <n v="2.6666666666666657E-3"/>
    <n v="2.6666666666666657E-3"/>
  </r>
  <r>
    <x v="0"/>
    <s v="CRUDO"/>
    <x v="0"/>
    <x v="0"/>
    <x v="0"/>
    <m/>
    <s v="MEDICION INDIRECTA"/>
    <m/>
    <m/>
    <m/>
    <x v="0"/>
    <n v="1.1111111111111108E-4"/>
    <n v="1.1111111111111108E-4"/>
  </r>
  <r>
    <x v="0"/>
    <s v="CRUDO"/>
    <x v="0"/>
    <x v="0"/>
    <x v="0"/>
    <m/>
    <s v="MEDICION INDIRECTA"/>
    <m/>
    <m/>
    <m/>
    <x v="0"/>
    <n v="2.8807377777777764E-2"/>
    <n v="2.8807377777777764E-2"/>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0"/>
    <e v="#N/A"/>
    <n v="0"/>
  </r>
  <r>
    <x v="0"/>
    <s v="CRUDO"/>
    <x v="0"/>
    <x v="0"/>
    <x v="0"/>
    <m/>
    <s v="MEDICION INDIRECTA"/>
    <m/>
    <m/>
    <m/>
    <x v="1"/>
    <n v="2.6666666666666657E-3"/>
    <n v="7.4666666666666645E-2"/>
  </r>
  <r>
    <x v="0"/>
    <s v="CRUDO"/>
    <x v="0"/>
    <x v="0"/>
    <x v="0"/>
    <m/>
    <s v="MEDICION INDIRECTA"/>
    <m/>
    <m/>
    <m/>
    <x v="1"/>
    <n v="1.1111111111111108E-4"/>
    <n v="3.1111111111111101E-3"/>
  </r>
  <r>
    <x v="0"/>
    <s v="CRUDO"/>
    <x v="0"/>
    <x v="0"/>
    <x v="0"/>
    <m/>
    <s v="MEDICION INDIRECTA"/>
    <m/>
    <m/>
    <m/>
    <x v="1"/>
    <n v="2.8807377777777764E-2"/>
    <n v="0.80660657777777744"/>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0"/>
    <x v="0"/>
    <m/>
    <s v="MEDICION INDIRECTA"/>
    <m/>
    <m/>
    <m/>
    <x v="1"/>
    <e v="#N/A"/>
    <n v="0"/>
  </r>
  <r>
    <x v="0"/>
    <s v="CRUDO"/>
    <x v="0"/>
    <x v="1"/>
    <x v="1"/>
    <m/>
    <m/>
    <m/>
    <m/>
    <m/>
    <x v="0"/>
    <n v="583.40918830367923"/>
    <n v="583.40918830367923"/>
  </r>
  <r>
    <x v="1"/>
    <s v="CRUDO"/>
    <x v="1"/>
    <x v="1"/>
    <x v="1"/>
    <m/>
    <m/>
    <m/>
    <m/>
    <m/>
    <x v="0"/>
    <n v="241.05436315857713"/>
    <n v="241.05436315857713"/>
  </r>
  <r>
    <x v="0"/>
    <s v="CRUDO"/>
    <x v="0"/>
    <x v="1"/>
    <x v="1"/>
    <m/>
    <m/>
    <m/>
    <m/>
    <m/>
    <x v="0"/>
    <n v="233.67533063009267"/>
    <n v="233.67533063009267"/>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0"/>
    <e v="#VALUE!"/>
    <n v="0"/>
  </r>
  <r>
    <x v="0"/>
    <s v="CRUDO"/>
    <x v="0"/>
    <x v="1"/>
    <x v="1"/>
    <m/>
    <m/>
    <m/>
    <m/>
    <m/>
    <x v="1"/>
    <n v="7.4186992606806987E-2"/>
    <n v="2.0772357929905958"/>
  </r>
  <r>
    <x v="1"/>
    <s v="CRUDO"/>
    <x v="1"/>
    <x v="1"/>
    <x v="1"/>
    <m/>
    <m/>
    <m/>
    <m/>
    <m/>
    <x v="1"/>
    <n v="0.39791344981541649"/>
    <n v="11.141576594831662"/>
  </r>
  <r>
    <x v="0"/>
    <s v="CRUDO"/>
    <x v="0"/>
    <x v="1"/>
    <x v="1"/>
    <m/>
    <m/>
    <m/>
    <m/>
    <m/>
    <x v="1"/>
    <n v="1.6527028445321706E-2"/>
    <n v="0.46275679646900775"/>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1"/>
    <e v="#VALUE!"/>
    <n v="0"/>
  </r>
  <r>
    <x v="0"/>
    <s v="CRUDO"/>
    <x v="0"/>
    <x v="1"/>
    <x v="1"/>
    <m/>
    <m/>
    <m/>
    <m/>
    <m/>
    <x v="2"/>
    <n v="9.7234864717279882E-3"/>
    <n v="2.5767239150079169"/>
  </r>
  <r>
    <x v="1"/>
    <s v="CRUDO"/>
    <x v="1"/>
    <x v="1"/>
    <x v="1"/>
    <m/>
    <m/>
    <m/>
    <m/>
    <m/>
    <x v="2"/>
    <n v="4.0175727193096193E-3"/>
    <n v="1.0646567706170491"/>
  </r>
  <r>
    <x v="0"/>
    <s v="CRUDO"/>
    <x v="0"/>
    <x v="1"/>
    <x v="1"/>
    <m/>
    <m/>
    <m/>
    <m/>
    <m/>
    <x v="2"/>
    <n v="3.8945888438348783E-3"/>
    <n v="1.0320660436162428"/>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0"/>
    <s v="CRUDO"/>
    <x v="0"/>
    <x v="1"/>
    <x v="1"/>
    <m/>
    <m/>
    <m/>
    <m/>
    <m/>
    <x v="2"/>
    <e v="#VALUE!"/>
    <n v="0"/>
  </r>
  <r>
    <x v="2"/>
    <s v="CRUDO"/>
    <x v="2"/>
    <x v="1"/>
    <x v="2"/>
    <m/>
    <m/>
    <m/>
    <m/>
    <m/>
    <x v="0"/>
    <n v="0.3443633759408245"/>
    <n v="0.3443633759408245"/>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0"/>
    <n v="0"/>
    <n v="0"/>
  </r>
  <r>
    <x v="2"/>
    <s v="CRUDO"/>
    <x v="2"/>
    <x v="1"/>
    <x v="2"/>
    <m/>
    <m/>
    <m/>
    <m/>
    <m/>
    <x v="1"/>
    <n v="2.842238927252975E-4"/>
    <n v="7.9582689963083302E-3"/>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1"/>
    <n v="0"/>
    <n v="0"/>
  </r>
  <r>
    <x v="2"/>
    <s v="CRUDO"/>
    <x v="2"/>
    <x v="1"/>
    <x v="2"/>
    <m/>
    <m/>
    <m/>
    <m/>
    <m/>
    <x v="2"/>
    <n v="5.739389599013742E-6"/>
    <n v="1.5209382437386416E-3"/>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1"/>
    <x v="2"/>
    <m/>
    <m/>
    <m/>
    <m/>
    <m/>
    <x v="2"/>
    <n v="0"/>
    <n v="0"/>
  </r>
  <r>
    <x v="2"/>
    <s v="CRUDO"/>
    <x v="2"/>
    <x v="2"/>
    <x v="3"/>
    <m/>
    <m/>
    <m/>
    <m/>
    <m/>
    <x v="0"/>
    <n v="5.706299038494498E-2"/>
    <n v="5.706299038494498E-2"/>
  </r>
  <r>
    <x v="2"/>
    <s v="CRUDO"/>
    <x v="2"/>
    <x v="2"/>
    <x v="3"/>
    <m/>
    <m/>
    <m/>
    <m/>
    <m/>
    <x v="0"/>
    <n v="0.12720291606643983"/>
    <n v="0.12720291606643983"/>
  </r>
  <r>
    <x v="2"/>
    <s v="CRUDO"/>
    <x v="2"/>
    <x v="2"/>
    <x v="3"/>
    <m/>
    <m/>
    <m/>
    <m/>
    <m/>
    <x v="0"/>
    <n v="0.15264349927972781"/>
    <n v="0.15264349927972781"/>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0"/>
    <n v="0"/>
    <n v="0"/>
  </r>
  <r>
    <x v="2"/>
    <s v="CRUDO"/>
    <x v="2"/>
    <x v="2"/>
    <x v="3"/>
    <m/>
    <m/>
    <m/>
    <m/>
    <m/>
    <x v="1"/>
    <n v="5.706299038494498E-2"/>
    <n v="1.5977637307784593"/>
  </r>
  <r>
    <x v="2"/>
    <s v="CRUDO"/>
    <x v="2"/>
    <x v="2"/>
    <x v="3"/>
    <m/>
    <m/>
    <m/>
    <m/>
    <m/>
    <x v="1"/>
    <n v="0.12720291606643983"/>
    <n v="3.561681649860315"/>
  </r>
  <r>
    <x v="2"/>
    <s v="CRUDO"/>
    <x v="2"/>
    <x v="2"/>
    <x v="3"/>
    <m/>
    <m/>
    <m/>
    <m/>
    <m/>
    <x v="1"/>
    <n v="0.15264349927972781"/>
    <n v="4.2740179798323785"/>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2"/>
    <x v="3"/>
    <m/>
    <m/>
    <m/>
    <m/>
    <m/>
    <x v="1"/>
    <n v="0"/>
    <n v="0"/>
  </r>
  <r>
    <x v="2"/>
    <s v="CRUDO"/>
    <x v="2"/>
    <x v="1"/>
    <x v="4"/>
    <m/>
    <m/>
    <m/>
    <m/>
    <m/>
    <x v="0"/>
    <n v="0.11478779198027482"/>
    <n v="0.11478779198027482"/>
  </r>
  <r>
    <x v="2"/>
    <s v="CRUDO"/>
    <x v="2"/>
    <x v="1"/>
    <x v="4"/>
    <m/>
    <m/>
    <m/>
    <m/>
    <m/>
    <x v="0"/>
    <n v="8.6090843985206125E-2"/>
    <n v="8.6090843985206125E-2"/>
  </r>
  <r>
    <x v="2"/>
    <s v="CRUDO"/>
    <x v="2"/>
    <x v="1"/>
    <x v="4"/>
    <m/>
    <m/>
    <m/>
    <m/>
    <m/>
    <x v="0"/>
    <n v="0"/>
    <n v="0"/>
  </r>
  <r>
    <x v="2"/>
    <s v="CRUDO"/>
    <x v="2"/>
    <x v="1"/>
    <x v="4"/>
    <m/>
    <m/>
    <m/>
    <m/>
    <m/>
    <x v="0"/>
    <n v="2.6759904005401576"/>
    <n v="2.6759904005401576"/>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0"/>
    <e v="#VALUE!"/>
    <n v="0"/>
  </r>
  <r>
    <x v="2"/>
    <s v="CRUDO"/>
    <x v="2"/>
    <x v="1"/>
    <x v="4"/>
    <m/>
    <m/>
    <m/>
    <m/>
    <m/>
    <x v="1"/>
    <n v="9.4741297575099171E-5"/>
    <n v="2.6527563321027767E-3"/>
  </r>
  <r>
    <x v="2"/>
    <s v="CRUDO"/>
    <x v="2"/>
    <x v="1"/>
    <x v="4"/>
    <m/>
    <m/>
    <m/>
    <m/>
    <m/>
    <x v="1"/>
    <n v="7.1055973181324375E-5"/>
    <n v="1.9895672490770826E-3"/>
  </r>
  <r>
    <x v="2"/>
    <s v="CRUDO"/>
    <x v="2"/>
    <x v="1"/>
    <x v="4"/>
    <m/>
    <m/>
    <m/>
    <m/>
    <m/>
    <x v="1"/>
    <n v="0"/>
    <n v="0"/>
  </r>
  <r>
    <x v="2"/>
    <s v="CRUDO"/>
    <x v="2"/>
    <x v="1"/>
    <x v="4"/>
    <m/>
    <m/>
    <m/>
    <m/>
    <m/>
    <x v="1"/>
    <n v="2.2086564997194991E-3"/>
    <n v="6.1842381992145978E-2"/>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1"/>
    <e v="#VALUE!"/>
    <n v="0"/>
  </r>
  <r>
    <x v="2"/>
    <s v="CRUDO"/>
    <x v="2"/>
    <x v="1"/>
    <x v="4"/>
    <m/>
    <m/>
    <m/>
    <m/>
    <m/>
    <x v="2"/>
    <n v="1.9131298663379137E-6"/>
    <n v="5.0697941457954708E-4"/>
  </r>
  <r>
    <x v="2"/>
    <s v="CRUDO"/>
    <x v="2"/>
    <x v="1"/>
    <x v="4"/>
    <m/>
    <m/>
    <m/>
    <m/>
    <m/>
    <x v="2"/>
    <n v="1.4348473997534355E-6"/>
    <n v="3.8023456093466039E-4"/>
  </r>
  <r>
    <x v="2"/>
    <s v="CRUDO"/>
    <x v="2"/>
    <x v="1"/>
    <x v="4"/>
    <m/>
    <m/>
    <m/>
    <m/>
    <m/>
    <x v="2"/>
    <n v="0"/>
    <n v="0"/>
  </r>
  <r>
    <x v="2"/>
    <s v="CRUDO"/>
    <x v="2"/>
    <x v="1"/>
    <x v="4"/>
    <m/>
    <m/>
    <m/>
    <m/>
    <m/>
    <x v="2"/>
    <n v="4.4599840009002628E-5"/>
    <n v="1.1818957602385697E-2"/>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1"/>
    <x v="4"/>
    <m/>
    <m/>
    <m/>
    <m/>
    <m/>
    <x v="2"/>
    <e v="#VALUE!"/>
    <n v="0"/>
  </r>
  <r>
    <x v="2"/>
    <s v="CRUDO"/>
    <x v="2"/>
    <x v="2"/>
    <x v="5"/>
    <m/>
    <m/>
    <m/>
    <m/>
    <m/>
    <x v="0"/>
    <n v="0"/>
    <n v="0"/>
  </r>
  <r>
    <x v="2"/>
    <s v="CRUDO"/>
    <x v="2"/>
    <x v="2"/>
    <x v="5"/>
    <m/>
    <m/>
    <m/>
    <m/>
    <m/>
    <x v="0"/>
    <n v="0"/>
    <n v="0"/>
  </r>
  <r>
    <x v="2"/>
    <s v="CRUDO"/>
    <x v="2"/>
    <x v="2"/>
    <x v="5"/>
    <m/>
    <m/>
    <m/>
    <m/>
    <m/>
    <x v="0"/>
    <n v="0.23485120388167968"/>
    <n v="0.23485120388167968"/>
  </r>
  <r>
    <x v="2"/>
    <s v="CRUDO"/>
    <x v="2"/>
    <x v="2"/>
    <x v="5"/>
    <m/>
    <m/>
    <m/>
    <m/>
    <m/>
    <x v="0"/>
    <n v="0.30416492724953653"/>
    <n v="0.30416492724953653"/>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0"/>
    <n v="0"/>
    <n v="0"/>
  </r>
  <r>
    <x v="2"/>
    <s v="CRUDO"/>
    <x v="2"/>
    <x v="2"/>
    <x v="5"/>
    <m/>
    <m/>
    <m/>
    <m/>
    <m/>
    <x v="1"/>
    <n v="0"/>
    <n v="0"/>
  </r>
  <r>
    <x v="2"/>
    <s v="CRUDO"/>
    <x v="2"/>
    <x v="2"/>
    <x v="5"/>
    <m/>
    <m/>
    <m/>
    <m/>
    <m/>
    <x v="1"/>
    <n v="0"/>
    <n v="0"/>
  </r>
  <r>
    <x v="2"/>
    <s v="CRUDO"/>
    <x v="2"/>
    <x v="2"/>
    <x v="5"/>
    <m/>
    <m/>
    <m/>
    <m/>
    <m/>
    <x v="1"/>
    <n v="8.5594485577417459E-2"/>
    <n v="2.3966455961676889"/>
  </r>
  <r>
    <x v="2"/>
    <s v="CRUDO"/>
    <x v="2"/>
    <x v="2"/>
    <x v="5"/>
    <m/>
    <m/>
    <m/>
    <m/>
    <m/>
    <x v="1"/>
    <n v="0.11085674694575245"/>
    <n v="3.1039889144810688"/>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2"/>
    <x v="5"/>
    <m/>
    <m/>
    <m/>
    <m/>
    <m/>
    <x v="1"/>
    <n v="0"/>
    <n v="0"/>
  </r>
  <r>
    <x v="2"/>
    <s v="CRUDO"/>
    <x v="2"/>
    <x v="1"/>
    <x v="6"/>
    <m/>
    <m/>
    <m/>
    <m/>
    <m/>
    <x v="0"/>
    <n v="2.3613488635942251E-5"/>
    <n v="2.3613488635942251E-5"/>
  </r>
  <r>
    <x v="2"/>
    <s v="CRUDO"/>
    <x v="2"/>
    <x v="1"/>
    <x v="6"/>
    <m/>
    <m/>
    <m/>
    <m/>
    <m/>
    <x v="0"/>
    <n v="8.6090843985206131"/>
    <n v="8.6090843985206131"/>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0"/>
    <n v="0"/>
    <n v="0"/>
  </r>
  <r>
    <x v="2"/>
    <s v="CRUDO"/>
    <x v="2"/>
    <x v="1"/>
    <x v="6"/>
    <m/>
    <m/>
    <m/>
    <m/>
    <m/>
    <x v="1"/>
    <n v="1.9489638358306112E-8"/>
    <n v="5.4570987403257112E-7"/>
  </r>
  <r>
    <x v="2"/>
    <s v="CRUDO"/>
    <x v="2"/>
    <x v="1"/>
    <x v="6"/>
    <m/>
    <m/>
    <m/>
    <m/>
    <m/>
    <x v="1"/>
    <n v="7.105597318132437E-3"/>
    <n v="0.19895672490770824"/>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1"/>
    <n v="0"/>
    <n v="0"/>
  </r>
  <r>
    <x v="2"/>
    <s v="CRUDO"/>
    <x v="2"/>
    <x v="1"/>
    <x v="6"/>
    <m/>
    <m/>
    <m/>
    <m/>
    <m/>
    <x v="2"/>
    <n v="3.935581439323709E-10"/>
    <n v="1.0429290814207829E-7"/>
  </r>
  <r>
    <x v="2"/>
    <s v="CRUDO"/>
    <x v="2"/>
    <x v="1"/>
    <x v="6"/>
    <m/>
    <m/>
    <m/>
    <m/>
    <m/>
    <x v="2"/>
    <n v="1.4348473997534357E-4"/>
    <n v="3.8023456093466045E-2"/>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1"/>
    <x v="6"/>
    <m/>
    <m/>
    <m/>
    <m/>
    <m/>
    <x v="2"/>
    <n v="0"/>
    <n v="0"/>
  </r>
  <r>
    <x v="2"/>
    <s v="CRUDO"/>
    <x v="2"/>
    <x v="2"/>
    <x v="7"/>
    <m/>
    <m/>
    <m/>
    <m/>
    <m/>
    <x v="0"/>
    <n v="8.8040042308200814E-6"/>
    <n v="8.8040042308200814E-6"/>
  </r>
  <r>
    <x v="2"/>
    <s v="CRUDO"/>
    <x v="2"/>
    <x v="2"/>
    <x v="7"/>
    <m/>
    <m/>
    <m/>
    <m/>
    <m/>
    <x v="0"/>
    <n v="0.35664368990590611"/>
    <n v="0.35664368990590611"/>
  </r>
  <r>
    <x v="2"/>
    <s v="CRUDO"/>
    <x v="2"/>
    <x v="2"/>
    <x v="7"/>
    <m/>
    <m/>
    <m/>
    <m/>
    <m/>
    <x v="0"/>
    <n v="0.52865531917212405"/>
    <n v="0.52865531917212405"/>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0"/>
    <n v="0"/>
    <n v="0"/>
  </r>
  <r>
    <x v="2"/>
    <s v="CRUDO"/>
    <x v="2"/>
    <x v="2"/>
    <x v="7"/>
    <m/>
    <m/>
    <m/>
    <m/>
    <m/>
    <x v="1"/>
    <n v="8.8040042308200814E-6"/>
    <n v="2.4651211846296226E-4"/>
  </r>
  <r>
    <x v="2"/>
    <s v="CRUDO"/>
    <x v="2"/>
    <x v="2"/>
    <x v="7"/>
    <m/>
    <m/>
    <m/>
    <m/>
    <m/>
    <x v="1"/>
    <n v="0.35664368990590606"/>
    <n v="9.986023317365369"/>
  </r>
  <r>
    <x v="2"/>
    <s v="CRUDO"/>
    <x v="2"/>
    <x v="2"/>
    <x v="7"/>
    <m/>
    <m/>
    <m/>
    <m/>
    <m/>
    <x v="1"/>
    <n v="0.52865531917212394"/>
    <n v="14.80234893681947"/>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2"/>
    <s v="CRUDO"/>
    <x v="2"/>
    <x v="2"/>
    <x v="7"/>
    <m/>
    <m/>
    <m/>
    <m/>
    <m/>
    <x v="1"/>
    <n v="0"/>
    <n v="0"/>
  </r>
  <r>
    <x v="0"/>
    <s v="CRUDO"/>
    <x v="0"/>
    <x v="2"/>
    <x v="8"/>
    <m/>
    <m/>
    <m/>
    <m/>
    <m/>
    <x v="0"/>
    <n v="9.5104983974908291E-4"/>
    <n v="9.5104983974908291E-4"/>
  </r>
  <r>
    <x v="0"/>
    <s v="CRUDO"/>
    <x v="0"/>
    <x v="2"/>
    <x v="8"/>
    <m/>
    <m/>
    <m/>
    <m/>
    <m/>
    <x v="0"/>
    <n v="3.5664368990590613E-4"/>
    <n v="3.5664368990590613E-4"/>
  </r>
  <r>
    <x v="0"/>
    <s v="CRUDO"/>
    <x v="0"/>
    <x v="2"/>
    <x v="8"/>
    <m/>
    <m/>
    <m/>
    <m/>
    <m/>
    <x v="0"/>
    <n v="5.2733390965793971E-2"/>
    <n v="5.2733390965793971E-2"/>
  </r>
  <r>
    <x v="0"/>
    <s v="CRUDO"/>
    <x v="0"/>
    <x v="2"/>
    <x v="8"/>
    <m/>
    <m/>
    <m/>
    <m/>
    <m/>
    <x v="0"/>
    <n v="8.4373425545270372E-2"/>
    <n v="8.4373425545270372E-2"/>
  </r>
  <r>
    <x v="0"/>
    <s v="CRUDO"/>
    <x v="0"/>
    <x v="2"/>
    <x v="8"/>
    <m/>
    <m/>
    <m/>
    <m/>
    <m/>
    <x v="0"/>
    <n v="2.3776245993727073E-4"/>
    <n v="2.3776245993727073E-4"/>
  </r>
  <r>
    <x v="0"/>
    <s v="CRUDO"/>
    <x v="0"/>
    <x v="2"/>
    <x v="8"/>
    <m/>
    <m/>
    <m/>
    <m/>
    <m/>
    <x v="0"/>
    <n v="9.4920103738429157E-2"/>
    <n v="9.4920103738429157E-2"/>
  </r>
  <r>
    <x v="0"/>
    <s v="CRUDO"/>
    <x v="0"/>
    <x v="2"/>
    <x v="8"/>
    <m/>
    <m/>
    <m/>
    <m/>
    <m/>
    <x v="0"/>
    <n v="1.9020996794981658E-3"/>
    <n v="1.9020996794981658E-3"/>
  </r>
  <r>
    <x v="0"/>
    <s v="CRUDO"/>
    <x v="0"/>
    <x v="2"/>
    <x v="8"/>
    <m/>
    <m/>
    <m/>
    <m/>
    <m/>
    <x v="0"/>
    <n v="2.3776245993727069E-3"/>
    <n v="2.3776245993727069E-3"/>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0"/>
    <n v="0"/>
    <n v="0"/>
  </r>
  <r>
    <x v="0"/>
    <s v="CRUDO"/>
    <x v="0"/>
    <x v="2"/>
    <x v="8"/>
    <m/>
    <m/>
    <m/>
    <m/>
    <m/>
    <x v="1"/>
    <n v="9.5104983974908291E-4"/>
    <n v="2.6629395512974323E-2"/>
  </r>
  <r>
    <x v="0"/>
    <s v="CRUDO"/>
    <x v="0"/>
    <x v="2"/>
    <x v="8"/>
    <m/>
    <m/>
    <m/>
    <m/>
    <m/>
    <x v="1"/>
    <n v="3.5664368990590608E-4"/>
    <n v="9.9860233173653702E-3"/>
  </r>
  <r>
    <x v="0"/>
    <s v="CRUDO"/>
    <x v="0"/>
    <x v="2"/>
    <x v="8"/>
    <m/>
    <m/>
    <m/>
    <m/>
    <m/>
    <x v="1"/>
    <n v="9.6096749726350308E-2"/>
    <n v="2.6907089923378087"/>
  </r>
  <r>
    <x v="0"/>
    <s v="CRUDO"/>
    <x v="0"/>
    <x v="2"/>
    <x v="8"/>
    <m/>
    <m/>
    <m/>
    <m/>
    <m/>
    <x v="1"/>
    <n v="0.15375479956216048"/>
    <n v="4.3051343877404937"/>
  </r>
  <r>
    <x v="0"/>
    <s v="CRUDO"/>
    <x v="0"/>
    <x v="2"/>
    <x v="8"/>
    <m/>
    <m/>
    <m/>
    <m/>
    <m/>
    <x v="1"/>
    <n v="2.3776245993727073E-4"/>
    <n v="6.6573488782435807E-3"/>
  </r>
  <r>
    <x v="0"/>
    <s v="CRUDO"/>
    <x v="0"/>
    <x v="2"/>
    <x v="8"/>
    <m/>
    <m/>
    <m/>
    <m/>
    <m/>
    <x v="1"/>
    <n v="0.17297414950743056"/>
    <n v="4.8432761862080556"/>
  </r>
  <r>
    <x v="0"/>
    <s v="CRUDO"/>
    <x v="0"/>
    <x v="2"/>
    <x v="8"/>
    <m/>
    <m/>
    <m/>
    <m/>
    <m/>
    <x v="1"/>
    <n v="1.9020996794981658E-3"/>
    <n v="5.3258791025948646E-2"/>
  </r>
  <r>
    <x v="0"/>
    <s v="CRUDO"/>
    <x v="0"/>
    <x v="2"/>
    <x v="8"/>
    <m/>
    <m/>
    <m/>
    <m/>
    <m/>
    <x v="1"/>
    <n v="2.3776245993727073E-3"/>
    <n v="6.6573488782435811E-2"/>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8"/>
    <m/>
    <m/>
    <m/>
    <m/>
    <m/>
    <x v="1"/>
    <n v="0"/>
    <n v="0"/>
  </r>
  <r>
    <x v="0"/>
    <s v="CRUDO"/>
    <x v="0"/>
    <x v="2"/>
    <x v="9"/>
    <m/>
    <m/>
    <m/>
    <m/>
    <m/>
    <x v="0"/>
    <n v="2.3585511080927208E-5"/>
    <n v="2.3585511080927208E-5"/>
  </r>
  <r>
    <x v="0"/>
    <s v="CRUDO"/>
    <x v="0"/>
    <x v="2"/>
    <x v="9"/>
    <m/>
    <m/>
    <m/>
    <m/>
    <m/>
    <x v="0"/>
    <n v="2.8357739594211598E-4"/>
    <n v="2.8357739594211598E-4"/>
  </r>
  <r>
    <x v="0"/>
    <s v="CRUDO"/>
    <x v="0"/>
    <x v="2"/>
    <x v="9"/>
    <m/>
    <m/>
    <m/>
    <m/>
    <m/>
    <x v="0"/>
    <n v="2.1575513541262661E-2"/>
    <n v="2.1575513541262661E-2"/>
  </r>
  <r>
    <x v="0"/>
    <s v="CRUDO"/>
    <x v="0"/>
    <x v="2"/>
    <x v="9"/>
    <m/>
    <m/>
    <m/>
    <m/>
    <m/>
    <x v="0"/>
    <n v="1.7946894993106801"/>
    <n v="1.7946894993106801"/>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0"/>
    <n v="0"/>
    <n v="0"/>
  </r>
  <r>
    <x v="0"/>
    <s v="CRUDO"/>
    <x v="0"/>
    <x v="2"/>
    <x v="9"/>
    <m/>
    <m/>
    <m/>
    <m/>
    <m/>
    <x v="1"/>
    <n v="2.2922765900966298E-4"/>
    <n v="6.4183744522705631E-3"/>
  </r>
  <r>
    <x v="0"/>
    <s v="CRUDO"/>
    <x v="0"/>
    <x v="2"/>
    <x v="9"/>
    <m/>
    <m/>
    <m/>
    <m/>
    <m/>
    <x v="1"/>
    <n v="2.8357739594211603E-4"/>
    <n v="7.940167086379249E-3"/>
  </r>
  <r>
    <x v="0"/>
    <s v="CRUDO"/>
    <x v="0"/>
    <x v="2"/>
    <x v="9"/>
    <m/>
    <m/>
    <m/>
    <m/>
    <m/>
    <x v="1"/>
    <n v="2.1575513541262657E-2"/>
    <n v="0.60411437915535438"/>
  </r>
  <r>
    <x v="0"/>
    <s v="CRUDO"/>
    <x v="0"/>
    <x v="2"/>
    <x v="9"/>
    <m/>
    <m/>
    <m/>
    <m/>
    <m/>
    <x v="1"/>
    <n v="1.7946894993106799"/>
    <n v="50.251305980699037"/>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9"/>
    <m/>
    <m/>
    <m/>
    <m/>
    <m/>
    <x v="1"/>
    <n v="0"/>
    <n v="0"/>
  </r>
  <r>
    <x v="0"/>
    <s v="CRUDO"/>
    <x v="0"/>
    <x v="2"/>
    <x v="10"/>
    <m/>
    <m/>
    <m/>
    <m/>
    <m/>
    <x v="0"/>
    <n v="6.6573488782435819E-5"/>
    <n v="6.6573488782435819E-5"/>
  </r>
  <r>
    <x v="0"/>
    <s v="CRUDO"/>
    <x v="0"/>
    <x v="2"/>
    <x v="10"/>
    <m/>
    <m/>
    <m/>
    <m/>
    <m/>
    <x v="0"/>
    <n v="7.9888186538922971E-5"/>
    <n v="7.9888186538922971E-5"/>
  </r>
  <r>
    <x v="0"/>
    <s v="CRUDO"/>
    <x v="0"/>
    <x v="2"/>
    <x v="10"/>
    <m/>
    <m/>
    <m/>
    <m/>
    <m/>
    <x v="0"/>
    <n v="0.61622612243235686"/>
    <n v="0.61622612243235686"/>
  </r>
  <r>
    <x v="0"/>
    <s v="CRUDO"/>
    <x v="0"/>
    <x v="2"/>
    <x v="10"/>
    <m/>
    <m/>
    <m/>
    <m/>
    <m/>
    <x v="0"/>
    <n v="0.61622612243235686"/>
    <n v="0.61622612243235686"/>
  </r>
  <r>
    <x v="0"/>
    <s v="CRUDO"/>
    <x v="0"/>
    <x v="2"/>
    <x v="10"/>
    <m/>
    <m/>
    <m/>
    <m/>
    <m/>
    <x v="0"/>
    <n v="5.706299038494497E-5"/>
    <n v="5.706299038494497E-5"/>
  </r>
  <r>
    <x v="0"/>
    <s v="CRUDO"/>
    <x v="0"/>
    <x v="2"/>
    <x v="10"/>
    <m/>
    <m/>
    <m/>
    <m/>
    <m/>
    <x v="0"/>
    <n v="6.8475588461933964E-5"/>
    <n v="6.8475588461933964E-5"/>
  </r>
  <r>
    <x v="0"/>
    <s v="CRUDO"/>
    <x v="0"/>
    <x v="2"/>
    <x v="10"/>
    <m/>
    <m/>
    <m/>
    <m/>
    <m/>
    <x v="0"/>
    <n v="0.4345184196638413"/>
    <n v="0.4345184196638413"/>
  </r>
  <r>
    <x v="0"/>
    <s v="CRUDO"/>
    <x v="0"/>
    <x v="2"/>
    <x v="10"/>
    <m/>
    <m/>
    <m/>
    <m/>
    <m/>
    <x v="0"/>
    <n v="0.4345184196638413"/>
    <n v="0.4345184196638413"/>
  </r>
  <r>
    <x v="0"/>
    <s v="CRUDO"/>
    <x v="0"/>
    <x v="2"/>
    <x v="10"/>
    <m/>
    <m/>
    <m/>
    <m/>
    <m/>
    <x v="0"/>
    <n v="2.615387059309978E-5"/>
    <n v="2.615387059309978E-5"/>
  </r>
  <r>
    <x v="0"/>
    <s v="CRUDO"/>
    <x v="0"/>
    <x v="2"/>
    <x v="10"/>
    <m/>
    <m/>
    <m/>
    <m/>
    <m/>
    <x v="0"/>
    <n v="2.615387059309978E-5"/>
    <n v="2.615387059309978E-5"/>
  </r>
  <r>
    <x v="0"/>
    <s v="CRUDO"/>
    <x v="0"/>
    <x v="2"/>
    <x v="10"/>
    <m/>
    <m/>
    <m/>
    <m/>
    <m/>
    <x v="0"/>
    <n v="0.39501674514894658"/>
    <n v="0.39501674514894658"/>
  </r>
  <r>
    <x v="0"/>
    <s v="CRUDO"/>
    <x v="0"/>
    <x v="2"/>
    <x v="10"/>
    <m/>
    <m/>
    <m/>
    <m/>
    <m/>
    <x v="0"/>
    <n v="0.4345184196638413"/>
    <n v="0.4345184196638413"/>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0"/>
    <n v="0"/>
    <n v="0"/>
  </r>
  <r>
    <x v="0"/>
    <s v="CRUDO"/>
    <x v="0"/>
    <x v="2"/>
    <x v="10"/>
    <m/>
    <m/>
    <m/>
    <m/>
    <m/>
    <x v="1"/>
    <n v="6.6573488782435819E-5"/>
    <n v="1.864057685908203E-3"/>
  </r>
  <r>
    <x v="0"/>
    <s v="CRUDO"/>
    <x v="0"/>
    <x v="2"/>
    <x v="10"/>
    <m/>
    <m/>
    <m/>
    <m/>
    <m/>
    <x v="1"/>
    <n v="7.9888186538922971E-5"/>
    <n v="2.2368692230898433E-3"/>
  </r>
  <r>
    <x v="0"/>
    <s v="CRUDO"/>
    <x v="0"/>
    <x v="2"/>
    <x v="10"/>
    <m/>
    <m/>
    <m/>
    <m/>
    <m/>
    <x v="1"/>
    <n v="0.61622612243235686"/>
    <n v="17.254331428105992"/>
  </r>
  <r>
    <x v="0"/>
    <s v="CRUDO"/>
    <x v="0"/>
    <x v="2"/>
    <x v="10"/>
    <m/>
    <m/>
    <m/>
    <m/>
    <m/>
    <x v="1"/>
    <n v="0.61622612243235686"/>
    <n v="17.254331428105992"/>
  </r>
  <r>
    <x v="0"/>
    <s v="CRUDO"/>
    <x v="0"/>
    <x v="2"/>
    <x v="10"/>
    <m/>
    <m/>
    <m/>
    <m/>
    <m/>
    <x v="1"/>
    <n v="5.7062990384944963E-5"/>
    <n v="1.5977637307784589E-3"/>
  </r>
  <r>
    <x v="0"/>
    <s v="CRUDO"/>
    <x v="0"/>
    <x v="2"/>
    <x v="10"/>
    <m/>
    <m/>
    <m/>
    <m/>
    <m/>
    <x v="1"/>
    <n v="6.8475588461933964E-5"/>
    <n v="1.9173164769341511E-3"/>
  </r>
  <r>
    <x v="0"/>
    <s v="CRUDO"/>
    <x v="0"/>
    <x v="2"/>
    <x v="10"/>
    <m/>
    <m/>
    <m/>
    <m/>
    <m/>
    <x v="1"/>
    <n v="0.43451841966384119"/>
    <n v="12.166515750587553"/>
  </r>
  <r>
    <x v="0"/>
    <s v="CRUDO"/>
    <x v="0"/>
    <x v="2"/>
    <x v="10"/>
    <m/>
    <m/>
    <m/>
    <m/>
    <m/>
    <x v="1"/>
    <n v="0.43451841966384119"/>
    <n v="12.166515750587553"/>
  </r>
  <r>
    <x v="0"/>
    <s v="CRUDO"/>
    <x v="0"/>
    <x v="2"/>
    <x v="10"/>
    <m/>
    <m/>
    <m/>
    <m/>
    <m/>
    <x v="1"/>
    <n v="2.615387059309978E-5"/>
    <n v="7.323083766067938E-4"/>
  </r>
  <r>
    <x v="0"/>
    <s v="CRUDO"/>
    <x v="0"/>
    <x v="2"/>
    <x v="10"/>
    <m/>
    <m/>
    <m/>
    <m/>
    <m/>
    <x v="1"/>
    <n v="2.615387059309978E-5"/>
    <n v="7.323083766067938E-4"/>
  </r>
  <r>
    <x v="0"/>
    <s v="CRUDO"/>
    <x v="0"/>
    <x v="2"/>
    <x v="10"/>
    <m/>
    <m/>
    <m/>
    <m/>
    <m/>
    <x v="1"/>
    <n v="0.39501674514894664"/>
    <n v="11.060468864170506"/>
  </r>
  <r>
    <x v="0"/>
    <s v="CRUDO"/>
    <x v="0"/>
    <x v="2"/>
    <x v="10"/>
    <m/>
    <m/>
    <m/>
    <m/>
    <m/>
    <x v="1"/>
    <n v="0.43451841966384119"/>
    <n v="12.166515750587553"/>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0"/>
    <m/>
    <m/>
    <m/>
    <m/>
    <m/>
    <x v="1"/>
    <n v="0"/>
    <n v="0"/>
  </r>
  <r>
    <x v="0"/>
    <s v="CRUDO"/>
    <x v="0"/>
    <x v="2"/>
    <x v="11"/>
    <m/>
    <m/>
    <m/>
    <m/>
    <m/>
    <x v="0"/>
    <n v="1.8260156923182395E-2"/>
    <n v="1.8260156923182395E-2"/>
  </r>
  <r>
    <x v="0"/>
    <s v="CRUDO"/>
    <x v="0"/>
    <x v="2"/>
    <x v="11"/>
    <m/>
    <m/>
    <m/>
    <m/>
    <m/>
    <x v="0"/>
    <n v="1.4608125538545912E-2"/>
    <n v="1.4608125538545912E-2"/>
  </r>
  <r>
    <x v="0"/>
    <s v="CRUDO"/>
    <x v="0"/>
    <x v="2"/>
    <x v="11"/>
    <m/>
    <m/>
    <m/>
    <m/>
    <m/>
    <x v="0"/>
    <n v="4.6791652115654885E-2"/>
    <n v="4.6791652115654885E-2"/>
  </r>
  <r>
    <x v="0"/>
    <s v="CRUDO"/>
    <x v="0"/>
    <x v="2"/>
    <x v="11"/>
    <m/>
    <m/>
    <m/>
    <m/>
    <m/>
    <x v="0"/>
    <n v="4.6791652115654885E-2"/>
    <n v="4.6791652115654885E-2"/>
  </r>
  <r>
    <x v="0"/>
    <s v="CRUDO"/>
    <x v="0"/>
    <x v="2"/>
    <x v="11"/>
    <m/>
    <m/>
    <m/>
    <m/>
    <m/>
    <x v="0"/>
    <n v="1.4836377500085695E-2"/>
    <n v="1.4836377500085695E-2"/>
  </r>
  <r>
    <x v="0"/>
    <s v="CRUDO"/>
    <x v="0"/>
    <x v="2"/>
    <x v="11"/>
    <m/>
    <m/>
    <m/>
    <m/>
    <m/>
    <x v="0"/>
    <n v="1.4836377500085695E-2"/>
    <n v="1.4836377500085695E-2"/>
  </r>
  <r>
    <x v="0"/>
    <s v="CRUDO"/>
    <x v="0"/>
    <x v="2"/>
    <x v="11"/>
    <m/>
    <m/>
    <m/>
    <m/>
    <m/>
    <x v="0"/>
    <n v="1.4836377500085695E-2"/>
    <n v="1.4836377500085695E-2"/>
  </r>
  <r>
    <x v="0"/>
    <s v="CRUDO"/>
    <x v="0"/>
    <x v="2"/>
    <x v="11"/>
    <m/>
    <m/>
    <m/>
    <m/>
    <m/>
    <x v="0"/>
    <n v="1.4836377500085695E-2"/>
    <n v="1.4836377500085695E-2"/>
  </r>
  <r>
    <x v="0"/>
    <s v="CRUDO"/>
    <x v="0"/>
    <x v="2"/>
    <x v="11"/>
    <m/>
    <m/>
    <m/>
    <m/>
    <m/>
    <x v="0"/>
    <n v="5.2497951154149382E-2"/>
    <n v="5.2497951154149382E-2"/>
  </r>
  <r>
    <x v="0"/>
    <s v="CRUDO"/>
    <x v="0"/>
    <x v="2"/>
    <x v="11"/>
    <m/>
    <m/>
    <m/>
    <m/>
    <m/>
    <x v="0"/>
    <n v="5.2497951154149382E-2"/>
    <n v="5.2497951154149382E-2"/>
  </r>
  <r>
    <x v="0"/>
    <s v="CRUDO"/>
    <x v="0"/>
    <x v="2"/>
    <x v="11"/>
    <m/>
    <m/>
    <m/>
    <m/>
    <m/>
    <x v="0"/>
    <n v="5.2497951154149382E-2"/>
    <n v="5.2497951154149382E-2"/>
  </r>
  <r>
    <x v="0"/>
    <s v="CRUDO"/>
    <x v="0"/>
    <x v="2"/>
    <x v="11"/>
    <m/>
    <m/>
    <m/>
    <m/>
    <m/>
    <x v="0"/>
    <n v="5.2497951154149382E-2"/>
    <n v="5.2497951154149382E-2"/>
  </r>
  <r>
    <x v="0"/>
    <s v="CRUDO"/>
    <x v="0"/>
    <x v="2"/>
    <x v="11"/>
    <m/>
    <m/>
    <m/>
    <m/>
    <m/>
    <x v="0"/>
    <n v="5.2497951154149382E-2"/>
    <n v="5.2497951154149382E-2"/>
  </r>
  <r>
    <x v="0"/>
    <s v="CRUDO"/>
    <x v="0"/>
    <x v="2"/>
    <x v="11"/>
    <m/>
    <m/>
    <m/>
    <m/>
    <m/>
    <x v="0"/>
    <n v="5.2497951154149382E-2"/>
    <n v="5.2497951154149382E-2"/>
  </r>
  <r>
    <x v="0"/>
    <s v="CRUDO"/>
    <x v="0"/>
    <x v="2"/>
    <x v="11"/>
    <m/>
    <m/>
    <m/>
    <m/>
    <m/>
    <x v="0"/>
    <n v="5.2497951154149382E-2"/>
    <n v="5.2497951154149382E-2"/>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0"/>
    <n v="0"/>
    <n v="0"/>
  </r>
  <r>
    <x v="0"/>
    <s v="CRUDO"/>
    <x v="0"/>
    <x v="2"/>
    <x v="11"/>
    <m/>
    <m/>
    <m/>
    <m/>
    <m/>
    <x v="1"/>
    <n v="1.8260156923182388E-2"/>
    <n v="0.51128439384910684"/>
  </r>
  <r>
    <x v="0"/>
    <s v="CRUDO"/>
    <x v="0"/>
    <x v="2"/>
    <x v="11"/>
    <m/>
    <m/>
    <m/>
    <m/>
    <m/>
    <x v="1"/>
    <n v="1.4608125538545911E-2"/>
    <n v="0.40902751507928548"/>
  </r>
  <r>
    <x v="0"/>
    <s v="CRUDO"/>
    <x v="0"/>
    <x v="2"/>
    <x v="11"/>
    <m/>
    <m/>
    <m/>
    <m/>
    <m/>
    <x v="1"/>
    <n v="4.6791652115654878E-2"/>
    <n v="1.3101662592383365"/>
  </r>
  <r>
    <x v="0"/>
    <s v="CRUDO"/>
    <x v="0"/>
    <x v="2"/>
    <x v="11"/>
    <m/>
    <m/>
    <m/>
    <m/>
    <m/>
    <x v="1"/>
    <n v="4.6791652115654878E-2"/>
    <n v="1.3101662592383365"/>
  </r>
  <r>
    <x v="0"/>
    <s v="CRUDO"/>
    <x v="0"/>
    <x v="2"/>
    <x v="11"/>
    <m/>
    <m/>
    <m/>
    <m/>
    <m/>
    <x v="1"/>
    <n v="1.4836377500085691E-2"/>
    <n v="0.41541857000239935"/>
  </r>
  <r>
    <x v="0"/>
    <s v="CRUDO"/>
    <x v="0"/>
    <x v="2"/>
    <x v="11"/>
    <m/>
    <m/>
    <m/>
    <m/>
    <m/>
    <x v="1"/>
    <n v="1.4836377500085691E-2"/>
    <n v="0.41541857000239935"/>
  </r>
  <r>
    <x v="0"/>
    <s v="CRUDO"/>
    <x v="0"/>
    <x v="2"/>
    <x v="11"/>
    <m/>
    <m/>
    <m/>
    <m/>
    <m/>
    <x v="1"/>
    <n v="1.4836377500085691E-2"/>
    <n v="0.41541857000239935"/>
  </r>
  <r>
    <x v="0"/>
    <s v="CRUDO"/>
    <x v="0"/>
    <x v="2"/>
    <x v="11"/>
    <m/>
    <m/>
    <m/>
    <m/>
    <m/>
    <x v="1"/>
    <n v="1.4836377500085691E-2"/>
    <n v="0.41541857000239935"/>
  </r>
  <r>
    <x v="0"/>
    <s v="CRUDO"/>
    <x v="0"/>
    <x v="2"/>
    <x v="11"/>
    <m/>
    <m/>
    <m/>
    <m/>
    <m/>
    <x v="1"/>
    <n v="5.2497951154149368E-2"/>
    <n v="1.4699426323161824"/>
  </r>
  <r>
    <x v="0"/>
    <s v="CRUDO"/>
    <x v="0"/>
    <x v="2"/>
    <x v="11"/>
    <m/>
    <m/>
    <m/>
    <m/>
    <m/>
    <x v="1"/>
    <n v="5.2497951154149368E-2"/>
    <n v="1.4699426323161824"/>
  </r>
  <r>
    <x v="0"/>
    <s v="CRUDO"/>
    <x v="0"/>
    <x v="2"/>
    <x v="11"/>
    <m/>
    <m/>
    <m/>
    <m/>
    <m/>
    <x v="1"/>
    <n v="5.2497951154149368E-2"/>
    <n v="1.4699426323161824"/>
  </r>
  <r>
    <x v="0"/>
    <s v="CRUDO"/>
    <x v="0"/>
    <x v="2"/>
    <x v="11"/>
    <m/>
    <m/>
    <m/>
    <m/>
    <m/>
    <x v="1"/>
    <n v="5.2497951154149368E-2"/>
    <n v="1.4699426323161824"/>
  </r>
  <r>
    <x v="0"/>
    <s v="CRUDO"/>
    <x v="0"/>
    <x v="2"/>
    <x v="11"/>
    <m/>
    <m/>
    <m/>
    <m/>
    <m/>
    <x v="1"/>
    <n v="5.2497951154149368E-2"/>
    <n v="1.4699426323161824"/>
  </r>
  <r>
    <x v="0"/>
    <s v="CRUDO"/>
    <x v="0"/>
    <x v="2"/>
    <x v="11"/>
    <m/>
    <m/>
    <m/>
    <m/>
    <m/>
    <x v="1"/>
    <n v="5.2497951154149368E-2"/>
    <n v="1.4699426323161824"/>
  </r>
  <r>
    <x v="0"/>
    <s v="CRUDO"/>
    <x v="0"/>
    <x v="2"/>
    <x v="11"/>
    <m/>
    <m/>
    <m/>
    <m/>
    <m/>
    <x v="1"/>
    <n v="5.2497951154149368E-2"/>
    <n v="1.4699426323161824"/>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1"/>
    <m/>
    <m/>
    <m/>
    <m/>
    <m/>
    <x v="1"/>
    <n v="0"/>
    <n v="0"/>
  </r>
  <r>
    <x v="0"/>
    <s v="CRUDO"/>
    <x v="0"/>
    <x v="2"/>
    <x v="12"/>
    <m/>
    <m/>
    <m/>
    <m/>
    <m/>
    <x v="0"/>
    <n v="7.6083987179926627E-5"/>
    <n v="7.6083987179926627E-5"/>
  </r>
  <r>
    <x v="0"/>
    <s v="CRUDO"/>
    <x v="0"/>
    <x v="2"/>
    <x v="12"/>
    <m/>
    <m/>
    <m/>
    <m/>
    <m/>
    <x v="0"/>
    <n v="7.6083987179926627E-5"/>
    <n v="7.6083987179926627E-5"/>
  </r>
  <r>
    <x v="0"/>
    <s v="CRUDO"/>
    <x v="0"/>
    <x v="2"/>
    <x v="12"/>
    <m/>
    <m/>
    <m/>
    <m/>
    <m/>
    <x v="0"/>
    <n v="5.9440614984317682E-5"/>
    <n v="5.9440614984317682E-5"/>
  </r>
  <r>
    <x v="0"/>
    <s v="CRUDO"/>
    <x v="0"/>
    <x v="2"/>
    <x v="12"/>
    <m/>
    <m/>
    <m/>
    <m/>
    <m/>
    <x v="0"/>
    <n v="2.7739197318135283E-3"/>
    <n v="2.7739197318135283E-3"/>
  </r>
  <r>
    <x v="0"/>
    <s v="CRUDO"/>
    <x v="0"/>
    <x v="2"/>
    <x v="12"/>
    <m/>
    <m/>
    <m/>
    <m/>
    <m/>
    <x v="0"/>
    <n v="2.7739197318135283E-3"/>
    <n v="2.7739197318135283E-3"/>
  </r>
  <r>
    <x v="0"/>
    <s v="CRUDO"/>
    <x v="0"/>
    <x v="2"/>
    <x v="12"/>
    <m/>
    <m/>
    <m/>
    <m/>
    <m/>
    <x v="0"/>
    <n v="4.1608795977202935E-3"/>
    <n v="4.1608795977202935E-3"/>
  </r>
  <r>
    <x v="0"/>
    <s v="CRUDO"/>
    <x v="0"/>
    <x v="2"/>
    <x v="12"/>
    <m/>
    <m/>
    <m/>
    <m/>
    <m/>
    <x v="0"/>
    <n v="8.3217591954405871E-3"/>
    <n v="8.3217591954405871E-3"/>
  </r>
  <r>
    <x v="0"/>
    <s v="CRUDO"/>
    <x v="0"/>
    <x v="2"/>
    <x v="12"/>
    <m/>
    <m/>
    <m/>
    <m/>
    <m/>
    <x v="0"/>
    <n v="8.3217591954405871E-3"/>
    <n v="8.3217591954405871E-3"/>
  </r>
  <r>
    <x v="0"/>
    <s v="CRUDO"/>
    <x v="0"/>
    <x v="2"/>
    <x v="12"/>
    <m/>
    <m/>
    <m/>
    <m/>
    <m/>
    <x v="0"/>
    <n v="3.9373463365612045E-2"/>
    <n v="3.9373463365612045E-2"/>
  </r>
  <r>
    <x v="0"/>
    <s v="CRUDO"/>
    <x v="0"/>
    <x v="2"/>
    <x v="12"/>
    <m/>
    <m/>
    <m/>
    <m/>
    <m/>
    <x v="0"/>
    <n v="3.9373463365612045E-2"/>
    <n v="3.9373463365612045E-2"/>
  </r>
  <r>
    <x v="0"/>
    <s v="CRUDO"/>
    <x v="0"/>
    <x v="2"/>
    <x v="12"/>
    <m/>
    <m/>
    <m/>
    <m/>
    <m/>
    <x v="0"/>
    <n v="4.366324771967741E-2"/>
    <n v="4.366324771967741E-2"/>
  </r>
  <r>
    <x v="0"/>
    <s v="CRUDO"/>
    <x v="0"/>
    <x v="2"/>
    <x v="12"/>
    <m/>
    <m/>
    <m/>
    <m/>
    <m/>
    <x v="0"/>
    <n v="4.366324771967741E-2"/>
    <n v="4.366324771967741E-2"/>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0"/>
    <n v="0"/>
    <n v="0"/>
  </r>
  <r>
    <x v="0"/>
    <s v="CRUDO"/>
    <x v="0"/>
    <x v="2"/>
    <x v="12"/>
    <m/>
    <m/>
    <m/>
    <m/>
    <m/>
    <x v="1"/>
    <n v="7.6083987179926627E-5"/>
    <n v="2.1303516410379458E-3"/>
  </r>
  <r>
    <x v="0"/>
    <s v="CRUDO"/>
    <x v="0"/>
    <x v="2"/>
    <x v="12"/>
    <m/>
    <m/>
    <m/>
    <m/>
    <m/>
    <x v="1"/>
    <n v="7.6083987179926627E-5"/>
    <n v="2.1303516410379458E-3"/>
  </r>
  <r>
    <x v="0"/>
    <s v="CRUDO"/>
    <x v="0"/>
    <x v="2"/>
    <x v="12"/>
    <m/>
    <m/>
    <m/>
    <m/>
    <m/>
    <x v="1"/>
    <n v="5.9440614984317682E-5"/>
    <n v="1.6643372195608952E-3"/>
  </r>
  <r>
    <x v="0"/>
    <s v="CRUDO"/>
    <x v="0"/>
    <x v="2"/>
    <x v="12"/>
    <m/>
    <m/>
    <m/>
    <m/>
    <m/>
    <x v="1"/>
    <n v="2.7739197318135283E-3"/>
    <n v="7.7669752490778787E-2"/>
  </r>
  <r>
    <x v="0"/>
    <s v="CRUDO"/>
    <x v="0"/>
    <x v="2"/>
    <x v="12"/>
    <m/>
    <m/>
    <m/>
    <m/>
    <m/>
    <x v="1"/>
    <n v="2.7739197318135283E-3"/>
    <n v="7.7669752490778787E-2"/>
  </r>
  <r>
    <x v="0"/>
    <s v="CRUDO"/>
    <x v="0"/>
    <x v="2"/>
    <x v="12"/>
    <m/>
    <m/>
    <m/>
    <m/>
    <m/>
    <x v="1"/>
    <n v="4.1608795977202927E-3"/>
    <n v="0.11650462873616819"/>
  </r>
  <r>
    <x v="0"/>
    <s v="CRUDO"/>
    <x v="0"/>
    <x v="2"/>
    <x v="12"/>
    <m/>
    <m/>
    <m/>
    <m/>
    <m/>
    <x v="1"/>
    <n v="8.3217591954405853E-3"/>
    <n v="0.23300925747233639"/>
  </r>
  <r>
    <x v="0"/>
    <s v="CRUDO"/>
    <x v="0"/>
    <x v="2"/>
    <x v="12"/>
    <m/>
    <m/>
    <m/>
    <m/>
    <m/>
    <x v="1"/>
    <n v="8.3217591954405853E-3"/>
    <n v="0.23300925747233639"/>
  </r>
  <r>
    <x v="0"/>
    <s v="CRUDO"/>
    <x v="0"/>
    <x v="2"/>
    <x v="12"/>
    <m/>
    <m/>
    <m/>
    <m/>
    <m/>
    <x v="1"/>
    <n v="3.9373463365612031E-2"/>
    <n v="1.1024569742371368"/>
  </r>
  <r>
    <x v="0"/>
    <s v="CRUDO"/>
    <x v="0"/>
    <x v="2"/>
    <x v="12"/>
    <m/>
    <m/>
    <m/>
    <m/>
    <m/>
    <x v="1"/>
    <n v="3.9373463365612031E-2"/>
    <n v="1.1024569742371368"/>
  </r>
  <r>
    <x v="0"/>
    <s v="CRUDO"/>
    <x v="0"/>
    <x v="2"/>
    <x v="12"/>
    <m/>
    <m/>
    <m/>
    <m/>
    <m/>
    <x v="1"/>
    <n v="4.774086526405083E-2"/>
    <n v="1.3367442273934231"/>
  </r>
  <r>
    <x v="0"/>
    <s v="CRUDO"/>
    <x v="0"/>
    <x v="2"/>
    <x v="12"/>
    <m/>
    <m/>
    <m/>
    <m/>
    <m/>
    <x v="1"/>
    <n v="4.774086526405083E-2"/>
    <n v="1.3367442273934231"/>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2"/>
    <m/>
    <m/>
    <m/>
    <m/>
    <m/>
    <x v="1"/>
    <n v="0"/>
    <n v="0"/>
  </r>
  <r>
    <x v="0"/>
    <s v="CRUDO"/>
    <x v="0"/>
    <x v="2"/>
    <x v="13"/>
    <m/>
    <m/>
    <m/>
    <m/>
    <m/>
    <x v="0"/>
    <n v="1.1412598076988997E-3"/>
    <n v="1.1412598076988997E-3"/>
  </r>
  <r>
    <x v="0"/>
    <s v="CRUDO"/>
    <x v="0"/>
    <x v="2"/>
    <x v="13"/>
    <m/>
    <m/>
    <m/>
    <m/>
    <m/>
    <x v="0"/>
    <n v="1.1412598076988997E-3"/>
    <n v="1.1412598076988997E-3"/>
  </r>
  <r>
    <x v="0"/>
    <s v="CRUDO"/>
    <x v="0"/>
    <x v="2"/>
    <x v="13"/>
    <m/>
    <m/>
    <m/>
    <m/>
    <m/>
    <x v="0"/>
    <n v="1.1412598076988997E-3"/>
    <n v="1.1412598076988997E-3"/>
  </r>
  <r>
    <x v="0"/>
    <s v="CRUDO"/>
    <x v="0"/>
    <x v="2"/>
    <x v="13"/>
    <m/>
    <m/>
    <m/>
    <m/>
    <m/>
    <x v="0"/>
    <n v="1.4265747596236245E-3"/>
    <n v="1.4265747596236245E-3"/>
  </r>
  <r>
    <x v="0"/>
    <s v="CRUDO"/>
    <x v="0"/>
    <x v="2"/>
    <x v="13"/>
    <m/>
    <m/>
    <m/>
    <m/>
    <m/>
    <x v="0"/>
    <n v="0.31954929619399153"/>
    <n v="0.31954929619399153"/>
  </r>
  <r>
    <x v="0"/>
    <s v="CRUDO"/>
    <x v="0"/>
    <x v="2"/>
    <x v="13"/>
    <m/>
    <m/>
    <m/>
    <m/>
    <m/>
    <x v="0"/>
    <n v="4.6720323377673692E-3"/>
    <n v="4.6720323377673692E-3"/>
  </r>
  <r>
    <x v="0"/>
    <s v="CRUDO"/>
    <x v="0"/>
    <x v="2"/>
    <x v="13"/>
    <m/>
    <m/>
    <m/>
    <m/>
    <m/>
    <x v="0"/>
    <n v="9.3440646755347384E-3"/>
    <n v="9.3440646755347384E-3"/>
  </r>
  <r>
    <x v="0"/>
    <s v="CRUDO"/>
    <x v="0"/>
    <x v="2"/>
    <x v="13"/>
    <m/>
    <m/>
    <m/>
    <m/>
    <m/>
    <x v="0"/>
    <n v="9.3440646755347384E-3"/>
    <n v="9.3440646755347384E-3"/>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0"/>
    <n v="0"/>
    <n v="0"/>
  </r>
  <r>
    <x v="0"/>
    <s v="CRUDO"/>
    <x v="0"/>
    <x v="2"/>
    <x v="13"/>
    <m/>
    <m/>
    <m/>
    <m/>
    <m/>
    <x v="1"/>
    <n v="1.1412598076988992E-3"/>
    <n v="3.1955274615569178E-2"/>
  </r>
  <r>
    <x v="0"/>
    <s v="CRUDO"/>
    <x v="0"/>
    <x v="2"/>
    <x v="13"/>
    <m/>
    <m/>
    <m/>
    <m/>
    <m/>
    <x v="1"/>
    <n v="1.1412598076988992E-3"/>
    <n v="3.1955274615569178E-2"/>
  </r>
  <r>
    <x v="0"/>
    <s v="CRUDO"/>
    <x v="0"/>
    <x v="2"/>
    <x v="13"/>
    <m/>
    <m/>
    <m/>
    <m/>
    <m/>
    <x v="1"/>
    <n v="1.1412598076988992E-3"/>
    <n v="3.1955274615569178E-2"/>
  </r>
  <r>
    <x v="0"/>
    <s v="CRUDO"/>
    <x v="0"/>
    <x v="2"/>
    <x v="13"/>
    <m/>
    <m/>
    <m/>
    <m/>
    <m/>
    <x v="1"/>
    <n v="1.4265747596236243E-3"/>
    <n v="3.9944093269461481E-2"/>
  </r>
  <r>
    <x v="0"/>
    <s v="CRUDO"/>
    <x v="0"/>
    <x v="2"/>
    <x v="13"/>
    <m/>
    <m/>
    <m/>
    <m/>
    <m/>
    <x v="1"/>
    <n v="0.31954929619399147"/>
    <n v="8.9473802934317614"/>
  </r>
  <r>
    <x v="0"/>
    <s v="CRUDO"/>
    <x v="0"/>
    <x v="2"/>
    <x v="13"/>
    <m/>
    <m/>
    <m/>
    <m/>
    <m/>
    <x v="1"/>
    <n v="4.6720323377673701E-3"/>
    <n v="0.13081690545748637"/>
  </r>
  <r>
    <x v="0"/>
    <s v="CRUDO"/>
    <x v="0"/>
    <x v="2"/>
    <x v="13"/>
    <m/>
    <m/>
    <m/>
    <m/>
    <m/>
    <x v="1"/>
    <n v="9.3440646755347401E-3"/>
    <n v="0.26163381091497273"/>
  </r>
  <r>
    <x v="0"/>
    <s v="CRUDO"/>
    <x v="0"/>
    <x v="2"/>
    <x v="13"/>
    <m/>
    <m/>
    <m/>
    <m/>
    <m/>
    <x v="1"/>
    <n v="9.3440646755347401E-3"/>
    <n v="0.26163381091497273"/>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3"/>
    <m/>
    <m/>
    <m/>
    <m/>
    <m/>
    <x v="1"/>
    <n v="0"/>
    <n v="0"/>
  </r>
  <r>
    <x v="0"/>
    <s v="CRUDO"/>
    <x v="0"/>
    <x v="2"/>
    <x v="14"/>
    <m/>
    <m/>
    <m/>
    <m/>
    <m/>
    <x v="0"/>
    <n v="1.8984020747685832"/>
    <n v="1.8984020747685832"/>
  </r>
  <r>
    <x v="0"/>
    <s v="CRUDO"/>
    <x v="0"/>
    <x v="2"/>
    <x v="14"/>
    <m/>
    <m/>
    <m/>
    <m/>
    <m/>
    <x v="0"/>
    <n v="1.5187216598148665"/>
    <n v="1.5187216598148665"/>
  </r>
  <r>
    <x v="0"/>
    <s v="CRUDO"/>
    <x v="0"/>
    <x v="2"/>
    <x v="14"/>
    <m/>
    <m/>
    <m/>
    <m/>
    <m/>
    <x v="0"/>
    <n v="6.2735255327123243"/>
    <n v="6.2735255327123243"/>
  </r>
  <r>
    <x v="0"/>
    <s v="CRUDO"/>
    <x v="0"/>
    <x v="2"/>
    <x v="14"/>
    <m/>
    <m/>
    <m/>
    <m/>
    <m/>
    <x v="0"/>
    <n v="8.4368101991648476"/>
    <n v="8.4368101991648476"/>
  </r>
  <r>
    <x v="0"/>
    <s v="CRUDO"/>
    <x v="0"/>
    <x v="2"/>
    <x v="14"/>
    <m/>
    <m/>
    <m/>
    <m/>
    <m/>
    <x v="0"/>
    <n v="1.8984020747685832"/>
    <n v="1.8984020747685832"/>
  </r>
  <r>
    <x v="0"/>
    <s v="CRUDO"/>
    <x v="0"/>
    <x v="2"/>
    <x v="14"/>
    <m/>
    <m/>
    <m/>
    <m/>
    <m/>
    <x v="0"/>
    <n v="1.5187216598148665"/>
    <n v="1.5187216598148665"/>
  </r>
  <r>
    <x v="0"/>
    <s v="CRUDO"/>
    <x v="0"/>
    <x v="2"/>
    <x v="14"/>
    <m/>
    <m/>
    <m/>
    <m/>
    <m/>
    <x v="0"/>
    <n v="11.941331358817944"/>
    <n v="11.941331358817944"/>
  </r>
  <r>
    <x v="0"/>
    <s v="CRUDO"/>
    <x v="0"/>
    <x v="2"/>
    <x v="14"/>
    <m/>
    <m/>
    <m/>
    <m/>
    <m/>
    <x v="0"/>
    <n v="13.671959091979968"/>
    <n v="13.671959091979968"/>
  </r>
  <r>
    <x v="0"/>
    <s v="CRUDO"/>
    <x v="0"/>
    <x v="2"/>
    <x v="14"/>
    <m/>
    <m/>
    <m/>
    <m/>
    <m/>
    <x v="0"/>
    <n v="1.5187216598148665"/>
    <n v="1.5187216598148665"/>
  </r>
  <r>
    <x v="0"/>
    <s v="CRUDO"/>
    <x v="0"/>
    <x v="2"/>
    <x v="14"/>
    <m/>
    <m/>
    <m/>
    <m/>
    <m/>
    <x v="0"/>
    <n v="1.2149773278518932"/>
    <n v="1.2149773278518932"/>
  </r>
  <r>
    <x v="0"/>
    <s v="CRUDO"/>
    <x v="0"/>
    <x v="2"/>
    <x v="14"/>
    <m/>
    <m/>
    <m/>
    <m/>
    <m/>
    <x v="0"/>
    <n v="11.789901432166268"/>
    <n v="11.789901432166268"/>
  </r>
  <r>
    <x v="0"/>
    <s v="CRUDO"/>
    <x v="0"/>
    <x v="2"/>
    <x v="14"/>
    <m/>
    <m/>
    <m/>
    <m/>
    <m/>
    <x v="0"/>
    <n v="12.871543765392529"/>
    <n v="12.871543765392529"/>
  </r>
  <r>
    <x v="0"/>
    <s v="CRUDO"/>
    <x v="0"/>
    <x v="2"/>
    <x v="14"/>
    <m/>
    <m/>
    <m/>
    <m/>
    <m/>
    <x v="0"/>
    <n v="13.953186098618794"/>
    <n v="13.953186098618794"/>
  </r>
  <r>
    <x v="0"/>
    <s v="CRUDO"/>
    <x v="0"/>
    <x v="2"/>
    <x v="14"/>
    <m/>
    <m/>
    <m/>
    <m/>
    <m/>
    <x v="0"/>
    <n v="15.034828431845057"/>
    <n v="15.034828431845057"/>
  </r>
  <r>
    <x v="0"/>
    <s v="CRUDO"/>
    <x v="0"/>
    <x v="2"/>
    <x v="14"/>
    <m/>
    <m/>
    <m/>
    <m/>
    <m/>
    <x v="0"/>
    <n v="16.116470765071316"/>
    <n v="16.116470765071316"/>
  </r>
  <r>
    <x v="0"/>
    <s v="CRUDO"/>
    <x v="0"/>
    <x v="2"/>
    <x v="14"/>
    <m/>
    <m/>
    <m/>
    <m/>
    <m/>
    <x v="0"/>
    <n v="17.198113098297583"/>
    <n v="17.198113098297583"/>
  </r>
  <r>
    <x v="0"/>
    <s v="CRUDO"/>
    <x v="0"/>
    <x v="2"/>
    <x v="14"/>
    <m/>
    <m/>
    <m/>
    <m/>
    <m/>
    <x v="0"/>
    <n v="0.94920103738429162"/>
    <n v="0.94920103738429162"/>
  </r>
  <r>
    <x v="0"/>
    <s v="CRUDO"/>
    <x v="0"/>
    <x v="2"/>
    <x v="14"/>
    <m/>
    <m/>
    <m/>
    <m/>
    <m/>
    <x v="0"/>
    <n v="0.75936082990743325"/>
    <n v="0.75936082990743325"/>
  </r>
  <r>
    <x v="0"/>
    <s v="CRUDO"/>
    <x v="0"/>
    <x v="2"/>
    <x v="14"/>
    <m/>
    <m/>
    <m/>
    <m/>
    <m/>
    <x v="0"/>
    <n v="20.443040097976368"/>
    <n v="20.443040097976368"/>
  </r>
  <r>
    <x v="0"/>
    <s v="CRUDO"/>
    <x v="0"/>
    <x v="2"/>
    <x v="14"/>
    <m/>
    <m/>
    <m/>
    <m/>
    <m/>
    <x v="0"/>
    <n v="21.524682431202635"/>
    <n v="21.524682431202635"/>
  </r>
  <r>
    <x v="0"/>
    <s v="CRUDO"/>
    <x v="0"/>
    <x v="2"/>
    <x v="14"/>
    <m/>
    <m/>
    <m/>
    <m/>
    <m/>
    <x v="0"/>
    <n v="0.75936082990743325"/>
    <n v="0.75936082990743325"/>
  </r>
  <r>
    <x v="0"/>
    <s v="CRUDO"/>
    <x v="0"/>
    <x v="2"/>
    <x v="14"/>
    <m/>
    <m/>
    <m/>
    <m/>
    <m/>
    <x v="0"/>
    <n v="0.60748866392594658"/>
    <n v="0.60748866392594658"/>
  </r>
  <r>
    <x v="0"/>
    <s v="CRUDO"/>
    <x v="0"/>
    <x v="2"/>
    <x v="14"/>
    <m/>
    <m/>
    <m/>
    <m/>
    <m/>
    <x v="0"/>
    <n v="0.56952062243057511"/>
    <n v="0.56952062243057511"/>
  </r>
  <r>
    <x v="0"/>
    <s v="CRUDO"/>
    <x v="0"/>
    <x v="2"/>
    <x v="14"/>
    <m/>
    <m/>
    <m/>
    <m/>
    <m/>
    <x v="0"/>
    <n v="0.45561649794446002"/>
    <n v="0.45561649794446002"/>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0"/>
    <n v="0"/>
    <n v="0"/>
  </r>
  <r>
    <x v="0"/>
    <s v="CRUDO"/>
    <x v="0"/>
    <x v="2"/>
    <x v="14"/>
    <m/>
    <m/>
    <m/>
    <m/>
    <m/>
    <x v="1"/>
    <n v="2.0756897940891665"/>
    <n v="58.119314234496663"/>
  </r>
  <r>
    <x v="0"/>
    <s v="CRUDO"/>
    <x v="0"/>
    <x v="2"/>
    <x v="14"/>
    <m/>
    <m/>
    <m/>
    <m/>
    <m/>
    <x v="1"/>
    <n v="1.6605518352713333"/>
    <n v="46.495451387597335"/>
  </r>
  <r>
    <x v="0"/>
    <s v="CRUDO"/>
    <x v="0"/>
    <x v="2"/>
    <x v="14"/>
    <m/>
    <m/>
    <m/>
    <m/>
    <m/>
    <x v="1"/>
    <n v="6.8593966969806184"/>
    <n v="192.06310751545732"/>
  </r>
  <r>
    <x v="0"/>
    <s v="CRUDO"/>
    <x v="0"/>
    <x v="2"/>
    <x v="14"/>
    <m/>
    <m/>
    <m/>
    <m/>
    <m/>
    <x v="1"/>
    <n v="9.2247059028360034"/>
    <n v="258.29176527940808"/>
  </r>
  <r>
    <x v="0"/>
    <s v="CRUDO"/>
    <x v="0"/>
    <x v="2"/>
    <x v="14"/>
    <m/>
    <m/>
    <m/>
    <m/>
    <m/>
    <x v="1"/>
    <n v="2.0756897940891665"/>
    <n v="58.119314234496663"/>
  </r>
  <r>
    <x v="0"/>
    <s v="CRUDO"/>
    <x v="0"/>
    <x v="2"/>
    <x v="14"/>
    <m/>
    <m/>
    <m/>
    <m/>
    <m/>
    <x v="1"/>
    <n v="1.6605518352713333"/>
    <n v="46.495451387597335"/>
  </r>
  <r>
    <x v="0"/>
    <s v="CRUDO"/>
    <x v="0"/>
    <x v="2"/>
    <x v="14"/>
    <m/>
    <m/>
    <m/>
    <m/>
    <m/>
    <x v="1"/>
    <n v="13.056506816321733"/>
    <n v="365.58219085700853"/>
  </r>
  <r>
    <x v="0"/>
    <s v="CRUDO"/>
    <x v="0"/>
    <x v="2"/>
    <x v="14"/>
    <m/>
    <m/>
    <m/>
    <m/>
    <m/>
    <x v="1"/>
    <n v="14.948754181006045"/>
    <n v="418.56511706816923"/>
  </r>
  <r>
    <x v="0"/>
    <s v="CRUDO"/>
    <x v="0"/>
    <x v="2"/>
    <x v="14"/>
    <m/>
    <m/>
    <m/>
    <m/>
    <m/>
    <x v="1"/>
    <n v="1.6605518352713333"/>
    <n v="46.495451387597335"/>
  </r>
  <r>
    <x v="0"/>
    <s v="CRUDO"/>
    <x v="0"/>
    <x v="2"/>
    <x v="14"/>
    <m/>
    <m/>
    <m/>
    <m/>
    <m/>
    <x v="1"/>
    <n v="1.3284414682170664"/>
    <n v="37.196361110077859"/>
  </r>
  <r>
    <x v="0"/>
    <s v="CRUDO"/>
    <x v="0"/>
    <x v="2"/>
    <x v="14"/>
    <m/>
    <m/>
    <m/>
    <m/>
    <m/>
    <x v="1"/>
    <n v="12.890935171911856"/>
    <n v="360.946184813532"/>
  </r>
  <r>
    <x v="0"/>
    <s v="CRUDO"/>
    <x v="0"/>
    <x v="2"/>
    <x v="14"/>
    <m/>
    <m/>
    <m/>
    <m/>
    <m/>
    <x v="1"/>
    <n v="14.073589774839546"/>
    <n v="394.06051369550727"/>
  </r>
  <r>
    <x v="0"/>
    <s v="CRUDO"/>
    <x v="0"/>
    <x v="2"/>
    <x v="14"/>
    <m/>
    <m/>
    <m/>
    <m/>
    <m/>
    <x v="1"/>
    <n v="15.256244377767237"/>
    <n v="427.17484257748265"/>
  </r>
  <r>
    <x v="0"/>
    <s v="CRUDO"/>
    <x v="0"/>
    <x v="2"/>
    <x v="14"/>
    <m/>
    <m/>
    <m/>
    <m/>
    <m/>
    <x v="1"/>
    <n v="16.438898980694933"/>
    <n v="460.28917145945815"/>
  </r>
  <r>
    <x v="0"/>
    <s v="CRUDO"/>
    <x v="0"/>
    <x v="2"/>
    <x v="14"/>
    <m/>
    <m/>
    <m/>
    <m/>
    <m/>
    <x v="1"/>
    <n v="17.621553583622628"/>
    <n v="493.40350034143358"/>
  </r>
  <r>
    <x v="0"/>
    <s v="CRUDO"/>
    <x v="0"/>
    <x v="2"/>
    <x v="14"/>
    <m/>
    <m/>
    <m/>
    <m/>
    <m/>
    <x v="1"/>
    <n v="18.804208186550316"/>
    <n v="526.51782922340885"/>
  </r>
  <r>
    <x v="0"/>
    <s v="CRUDO"/>
    <x v="0"/>
    <x v="2"/>
    <x v="14"/>
    <m/>
    <m/>
    <m/>
    <m/>
    <m/>
    <x v="1"/>
    <n v="1.0378448970445833"/>
    <n v="29.059657117248332"/>
  </r>
  <r>
    <x v="0"/>
    <s v="CRUDO"/>
    <x v="0"/>
    <x v="2"/>
    <x v="14"/>
    <m/>
    <m/>
    <m/>
    <m/>
    <m/>
    <x v="1"/>
    <n v="0.83027591763566666"/>
    <n v="23.247725693798667"/>
  </r>
  <r>
    <x v="0"/>
    <s v="CRUDO"/>
    <x v="0"/>
    <x v="2"/>
    <x v="14"/>
    <m/>
    <m/>
    <m/>
    <m/>
    <m/>
    <x v="1"/>
    <n v="22.352171995333393"/>
    <n v="625.86081586933506"/>
  </r>
  <r>
    <x v="0"/>
    <s v="CRUDO"/>
    <x v="0"/>
    <x v="2"/>
    <x v="14"/>
    <m/>
    <m/>
    <m/>
    <m/>
    <m/>
    <x v="1"/>
    <n v="23.534826598261091"/>
    <n v="658.97514475131061"/>
  </r>
  <r>
    <x v="0"/>
    <s v="CRUDO"/>
    <x v="0"/>
    <x v="2"/>
    <x v="14"/>
    <m/>
    <m/>
    <m/>
    <m/>
    <m/>
    <x v="1"/>
    <n v="0.83027591763566666"/>
    <n v="23.247725693798667"/>
  </r>
  <r>
    <x v="0"/>
    <s v="CRUDO"/>
    <x v="0"/>
    <x v="2"/>
    <x v="14"/>
    <m/>
    <m/>
    <m/>
    <m/>
    <m/>
    <x v="1"/>
    <n v="0.66422073410853322"/>
    <n v="18.59818055503893"/>
  </r>
  <r>
    <x v="0"/>
    <s v="CRUDO"/>
    <x v="0"/>
    <x v="2"/>
    <x v="14"/>
    <m/>
    <m/>
    <m/>
    <m/>
    <m/>
    <x v="1"/>
    <n v="0.62270693822675016"/>
    <n v="17.435794270349003"/>
  </r>
  <r>
    <x v="0"/>
    <s v="CRUDO"/>
    <x v="0"/>
    <x v="2"/>
    <x v="14"/>
    <m/>
    <m/>
    <m/>
    <m/>
    <m/>
    <x v="1"/>
    <n v="0.49816555058140005"/>
    <n v="13.948635416279201"/>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4"/>
    <m/>
    <m/>
    <m/>
    <m/>
    <m/>
    <x v="1"/>
    <n v="0"/>
    <n v="0"/>
  </r>
  <r>
    <x v="0"/>
    <s v="CRUDO"/>
    <x v="0"/>
    <x v="2"/>
    <x v="15"/>
    <m/>
    <m/>
    <m/>
    <m/>
    <m/>
    <x v="0"/>
    <n v="2.4308833903986558E-2"/>
    <n v="2.4308833903986558E-2"/>
  </r>
  <r>
    <x v="0"/>
    <s v="CRUDO"/>
    <x v="0"/>
    <x v="2"/>
    <x v="15"/>
    <m/>
    <m/>
    <m/>
    <m/>
    <m/>
    <x v="0"/>
    <n v="2.4308833903986558E-2"/>
    <n v="2.4308833903986558E-2"/>
  </r>
  <r>
    <x v="0"/>
    <s v="CRUDO"/>
    <x v="0"/>
    <x v="2"/>
    <x v="15"/>
    <m/>
    <m/>
    <m/>
    <m/>
    <m/>
    <x v="0"/>
    <n v="2.4308833903986558E-2"/>
    <n v="2.4308833903986558E-2"/>
  </r>
  <r>
    <x v="0"/>
    <s v="CRUDO"/>
    <x v="0"/>
    <x v="2"/>
    <x v="15"/>
    <m/>
    <m/>
    <m/>
    <m/>
    <m/>
    <x v="0"/>
    <n v="2.4308833903986558E-2"/>
    <n v="2.4308833903986558E-2"/>
  </r>
  <r>
    <x v="0"/>
    <s v="CRUDO"/>
    <x v="0"/>
    <x v="2"/>
    <x v="15"/>
    <m/>
    <m/>
    <m/>
    <m/>
    <m/>
    <x v="0"/>
    <n v="2.4308833903986558E-2"/>
    <n v="2.4308833903986558E-2"/>
  </r>
  <r>
    <x v="0"/>
    <s v="CRUDO"/>
    <x v="0"/>
    <x v="2"/>
    <x v="15"/>
    <m/>
    <m/>
    <m/>
    <m/>
    <m/>
    <x v="0"/>
    <n v="3.4237794230966979E-3"/>
    <n v="3.4237794230966979E-3"/>
  </r>
  <r>
    <x v="0"/>
    <s v="CRUDO"/>
    <x v="0"/>
    <x v="2"/>
    <x v="15"/>
    <m/>
    <m/>
    <m/>
    <m/>
    <m/>
    <x v="0"/>
    <n v="3.4237794230966979E-3"/>
    <n v="3.4237794230966979E-3"/>
  </r>
  <r>
    <x v="0"/>
    <s v="CRUDO"/>
    <x v="0"/>
    <x v="2"/>
    <x v="15"/>
    <m/>
    <m/>
    <m/>
    <m/>
    <m/>
    <x v="0"/>
    <n v="1.1412598076988992E-3"/>
    <n v="1.1412598076988992E-3"/>
  </r>
  <r>
    <x v="0"/>
    <s v="CRUDO"/>
    <x v="0"/>
    <x v="2"/>
    <x v="15"/>
    <m/>
    <m/>
    <m/>
    <m/>
    <m/>
    <x v="0"/>
    <n v="1.2839172836612615E-3"/>
    <n v="1.2839172836612615E-3"/>
  </r>
  <r>
    <x v="0"/>
    <s v="CRUDO"/>
    <x v="0"/>
    <x v="2"/>
    <x v="15"/>
    <m/>
    <m/>
    <m/>
    <m/>
    <m/>
    <x v="0"/>
    <n v="1.4265747596236243E-3"/>
    <n v="1.4265747596236243E-3"/>
  </r>
  <r>
    <x v="0"/>
    <s v="CRUDO"/>
    <x v="0"/>
    <x v="2"/>
    <x v="15"/>
    <m/>
    <m/>
    <m/>
    <m/>
    <m/>
    <x v="0"/>
    <n v="1.4265747596236243E-3"/>
    <n v="1.4265747596236243E-3"/>
  </r>
  <r>
    <x v="0"/>
    <s v="CRUDO"/>
    <x v="0"/>
    <x v="2"/>
    <x v="15"/>
    <m/>
    <m/>
    <m/>
    <m/>
    <m/>
    <x v="0"/>
    <n v="1.4265747596236243E-3"/>
    <n v="1.4265747596236243E-3"/>
  </r>
  <r>
    <x v="0"/>
    <s v="CRUDO"/>
    <x v="0"/>
    <x v="2"/>
    <x v="15"/>
    <m/>
    <m/>
    <m/>
    <m/>
    <m/>
    <x v="0"/>
    <n v="8.1029446346621861E-2"/>
    <n v="8.1029446346621861E-2"/>
  </r>
  <r>
    <x v="0"/>
    <s v="CRUDO"/>
    <x v="0"/>
    <x v="2"/>
    <x v="15"/>
    <m/>
    <m/>
    <m/>
    <m/>
    <m/>
    <x v="0"/>
    <n v="8.1029446346621861E-2"/>
    <n v="8.1029446346621861E-2"/>
  </r>
  <r>
    <x v="0"/>
    <s v="CRUDO"/>
    <x v="0"/>
    <x v="2"/>
    <x v="15"/>
    <m/>
    <m/>
    <m/>
    <m/>
    <m/>
    <x v="0"/>
    <n v="8.1029446346621861E-2"/>
    <n v="8.1029446346621861E-2"/>
  </r>
  <r>
    <x v="0"/>
    <s v="CRUDO"/>
    <x v="0"/>
    <x v="2"/>
    <x v="15"/>
    <m/>
    <m/>
    <m/>
    <m/>
    <m/>
    <x v="0"/>
    <n v="8.1029446346621861E-2"/>
    <n v="8.1029446346621861E-2"/>
  </r>
  <r>
    <x v="0"/>
    <s v="CRUDO"/>
    <x v="0"/>
    <x v="2"/>
    <x v="15"/>
    <m/>
    <m/>
    <m/>
    <m/>
    <m/>
    <x v="0"/>
    <n v="4.0514723173310931E-2"/>
    <n v="4.0514723173310931E-2"/>
  </r>
  <r>
    <x v="0"/>
    <s v="CRUDO"/>
    <x v="0"/>
    <x v="2"/>
    <x v="15"/>
    <m/>
    <m/>
    <m/>
    <m/>
    <m/>
    <x v="0"/>
    <n v="7.1328737981181225E-3"/>
    <n v="7.1328737981181225E-3"/>
  </r>
  <r>
    <x v="0"/>
    <s v="CRUDO"/>
    <x v="0"/>
    <x v="2"/>
    <x v="15"/>
    <m/>
    <m/>
    <m/>
    <m/>
    <m/>
    <x v="0"/>
    <n v="7.1328737981181225E-3"/>
    <n v="7.1328737981181225E-3"/>
  </r>
  <r>
    <x v="0"/>
    <s v="CRUDO"/>
    <x v="0"/>
    <x v="2"/>
    <x v="15"/>
    <m/>
    <m/>
    <m/>
    <m/>
    <m/>
    <x v="0"/>
    <n v="7.1328737981181225E-3"/>
    <n v="7.1328737981181225E-3"/>
  </r>
  <r>
    <x v="0"/>
    <s v="CRUDO"/>
    <x v="0"/>
    <x v="2"/>
    <x v="15"/>
    <m/>
    <m/>
    <m/>
    <m/>
    <m/>
    <x v="0"/>
    <n v="2.8531495192472486E-3"/>
    <n v="2.8531495192472486E-3"/>
  </r>
  <r>
    <x v="0"/>
    <s v="CRUDO"/>
    <x v="0"/>
    <x v="2"/>
    <x v="15"/>
    <m/>
    <m/>
    <m/>
    <m/>
    <m/>
    <x v="0"/>
    <n v="3.1384644711719731E-3"/>
    <n v="3.1384644711719731E-3"/>
  </r>
  <r>
    <x v="0"/>
    <s v="CRUDO"/>
    <x v="0"/>
    <x v="2"/>
    <x v="15"/>
    <m/>
    <m/>
    <m/>
    <m/>
    <m/>
    <x v="0"/>
    <n v="3.4237794230966979E-3"/>
    <n v="3.4237794230966979E-3"/>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0"/>
    <n v="0"/>
    <n v="0"/>
  </r>
  <r>
    <x v="0"/>
    <s v="CRUDO"/>
    <x v="0"/>
    <x v="2"/>
    <x v="15"/>
    <m/>
    <m/>
    <m/>
    <m/>
    <m/>
    <x v="1"/>
    <n v="2.4308833903986554E-2"/>
    <n v="0.68064734931162352"/>
  </r>
  <r>
    <x v="0"/>
    <s v="CRUDO"/>
    <x v="0"/>
    <x v="2"/>
    <x v="15"/>
    <m/>
    <m/>
    <m/>
    <m/>
    <m/>
    <x v="1"/>
    <n v="2.4308833903986554E-2"/>
    <n v="0.68064734931162352"/>
  </r>
  <r>
    <x v="0"/>
    <s v="CRUDO"/>
    <x v="0"/>
    <x v="2"/>
    <x v="15"/>
    <m/>
    <m/>
    <m/>
    <m/>
    <m/>
    <x v="1"/>
    <n v="2.4308833903986554E-2"/>
    <n v="0.68064734931162352"/>
  </r>
  <r>
    <x v="0"/>
    <s v="CRUDO"/>
    <x v="0"/>
    <x v="2"/>
    <x v="15"/>
    <m/>
    <m/>
    <m/>
    <m/>
    <m/>
    <x v="1"/>
    <n v="2.4308833903986554E-2"/>
    <n v="0.68064734931162352"/>
  </r>
  <r>
    <x v="0"/>
    <s v="CRUDO"/>
    <x v="0"/>
    <x v="2"/>
    <x v="15"/>
    <m/>
    <m/>
    <m/>
    <m/>
    <m/>
    <x v="1"/>
    <n v="2.4308833903986554E-2"/>
    <n v="0.68064734931162352"/>
  </r>
  <r>
    <x v="0"/>
    <s v="CRUDO"/>
    <x v="0"/>
    <x v="2"/>
    <x v="15"/>
    <m/>
    <m/>
    <m/>
    <m/>
    <m/>
    <x v="1"/>
    <n v="3.4237794230966988E-3"/>
    <n v="9.5865823846707568E-2"/>
  </r>
  <r>
    <x v="0"/>
    <s v="CRUDO"/>
    <x v="0"/>
    <x v="2"/>
    <x v="15"/>
    <m/>
    <m/>
    <m/>
    <m/>
    <m/>
    <x v="1"/>
    <n v="3.4237794230966988E-3"/>
    <n v="9.5865823846707568E-2"/>
  </r>
  <r>
    <x v="0"/>
    <s v="CRUDO"/>
    <x v="0"/>
    <x v="2"/>
    <x v="15"/>
    <m/>
    <m/>
    <m/>
    <m/>
    <m/>
    <x v="1"/>
    <n v="1.141259807698899E-3"/>
    <n v="3.1955274615569171E-2"/>
  </r>
  <r>
    <x v="0"/>
    <s v="CRUDO"/>
    <x v="0"/>
    <x v="2"/>
    <x v="15"/>
    <m/>
    <m/>
    <m/>
    <m/>
    <m/>
    <x v="1"/>
    <n v="1.2839172836612615E-3"/>
    <n v="3.5949683942515319E-2"/>
  </r>
  <r>
    <x v="0"/>
    <s v="CRUDO"/>
    <x v="0"/>
    <x v="2"/>
    <x v="15"/>
    <m/>
    <m/>
    <m/>
    <m/>
    <m/>
    <x v="1"/>
    <n v="1.4265747596236241E-3"/>
    <n v="3.9944093269461474E-2"/>
  </r>
  <r>
    <x v="0"/>
    <s v="CRUDO"/>
    <x v="0"/>
    <x v="2"/>
    <x v="15"/>
    <m/>
    <m/>
    <m/>
    <m/>
    <m/>
    <x v="1"/>
    <n v="1.4265747596236241E-3"/>
    <n v="3.9944093269461474E-2"/>
  </r>
  <r>
    <x v="0"/>
    <s v="CRUDO"/>
    <x v="0"/>
    <x v="2"/>
    <x v="15"/>
    <m/>
    <m/>
    <m/>
    <m/>
    <m/>
    <x v="1"/>
    <n v="1.4265747596236241E-3"/>
    <n v="3.9944093269461474E-2"/>
  </r>
  <r>
    <x v="0"/>
    <s v="CRUDO"/>
    <x v="0"/>
    <x v="2"/>
    <x v="15"/>
    <m/>
    <m/>
    <m/>
    <m/>
    <m/>
    <x v="1"/>
    <n v="8.1029446346621861E-2"/>
    <n v="2.2688244977054119"/>
  </r>
  <r>
    <x v="0"/>
    <s v="CRUDO"/>
    <x v="0"/>
    <x v="2"/>
    <x v="15"/>
    <m/>
    <m/>
    <m/>
    <m/>
    <m/>
    <x v="1"/>
    <n v="8.1029446346621861E-2"/>
    <n v="2.2688244977054119"/>
  </r>
  <r>
    <x v="0"/>
    <s v="CRUDO"/>
    <x v="0"/>
    <x v="2"/>
    <x v="15"/>
    <m/>
    <m/>
    <m/>
    <m/>
    <m/>
    <x v="1"/>
    <n v="8.1029446346621861E-2"/>
    <n v="2.2688244977054119"/>
  </r>
  <r>
    <x v="0"/>
    <s v="CRUDO"/>
    <x v="0"/>
    <x v="2"/>
    <x v="15"/>
    <m/>
    <m/>
    <m/>
    <m/>
    <m/>
    <x v="1"/>
    <n v="8.1029446346621861E-2"/>
    <n v="2.2688244977054119"/>
  </r>
  <r>
    <x v="0"/>
    <s v="CRUDO"/>
    <x v="0"/>
    <x v="2"/>
    <x v="15"/>
    <m/>
    <m/>
    <m/>
    <m/>
    <m/>
    <x v="1"/>
    <n v="4.0514723173310931E-2"/>
    <n v="1.134412248852706"/>
  </r>
  <r>
    <x v="0"/>
    <s v="CRUDO"/>
    <x v="0"/>
    <x v="2"/>
    <x v="15"/>
    <m/>
    <m/>
    <m/>
    <m/>
    <m/>
    <x v="1"/>
    <n v="7.1328737981181225E-3"/>
    <n v="0.19972046634730742"/>
  </r>
  <r>
    <x v="0"/>
    <s v="CRUDO"/>
    <x v="0"/>
    <x v="2"/>
    <x v="15"/>
    <m/>
    <m/>
    <m/>
    <m/>
    <m/>
    <x v="1"/>
    <n v="7.1328737981181225E-3"/>
    <n v="0.19972046634730742"/>
  </r>
  <r>
    <x v="0"/>
    <s v="CRUDO"/>
    <x v="0"/>
    <x v="2"/>
    <x v="15"/>
    <m/>
    <m/>
    <m/>
    <m/>
    <m/>
    <x v="1"/>
    <n v="7.1328737981181225E-3"/>
    <n v="0.19972046634730742"/>
  </r>
  <r>
    <x v="0"/>
    <s v="CRUDO"/>
    <x v="0"/>
    <x v="2"/>
    <x v="15"/>
    <m/>
    <m/>
    <m/>
    <m/>
    <m/>
    <x v="1"/>
    <n v="2.8531495192472482E-3"/>
    <n v="7.9888186538922948E-2"/>
  </r>
  <r>
    <x v="0"/>
    <s v="CRUDO"/>
    <x v="0"/>
    <x v="2"/>
    <x v="15"/>
    <m/>
    <m/>
    <m/>
    <m/>
    <m/>
    <x v="1"/>
    <n v="3.1384644711719726E-3"/>
    <n v="8.787700519281523E-2"/>
  </r>
  <r>
    <x v="0"/>
    <s v="CRUDO"/>
    <x v="0"/>
    <x v="2"/>
    <x v="15"/>
    <m/>
    <m/>
    <m/>
    <m/>
    <m/>
    <x v="1"/>
    <n v="3.4237794230966979E-3"/>
    <n v="9.586582384670754E-2"/>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5"/>
    <m/>
    <m/>
    <m/>
    <m/>
    <m/>
    <x v="1"/>
    <n v="0"/>
    <n v="0"/>
  </r>
  <r>
    <x v="0"/>
    <s v="CRUDO"/>
    <x v="0"/>
    <x v="2"/>
    <x v="16"/>
    <m/>
    <m/>
    <m/>
    <m/>
    <m/>
    <x v="0"/>
    <n v="1.1412598076988996E-2"/>
    <n v="1.1412598076988996E-2"/>
  </r>
  <r>
    <x v="0"/>
    <s v="CRUDO"/>
    <x v="0"/>
    <x v="2"/>
    <x v="16"/>
    <m/>
    <m/>
    <m/>
    <m/>
    <m/>
    <x v="0"/>
    <n v="1.1412598076988996E-2"/>
    <n v="1.1412598076988996E-2"/>
  </r>
  <r>
    <x v="0"/>
    <s v="CRUDO"/>
    <x v="0"/>
    <x v="2"/>
    <x v="16"/>
    <m/>
    <m/>
    <m/>
    <m/>
    <m/>
    <x v="0"/>
    <n v="1.1412598076988996E-2"/>
    <n v="1.1412598076988996E-2"/>
  </r>
  <r>
    <x v="0"/>
    <s v="CRUDO"/>
    <x v="0"/>
    <x v="2"/>
    <x v="16"/>
    <m/>
    <m/>
    <m/>
    <m/>
    <m/>
    <x v="0"/>
    <n v="1.3133778353940648"/>
    <n v="1.3133778353940648"/>
  </r>
  <r>
    <x v="0"/>
    <s v="CRUDO"/>
    <x v="0"/>
    <x v="2"/>
    <x v="16"/>
    <m/>
    <m/>
    <m/>
    <m/>
    <m/>
    <x v="0"/>
    <n v="1.1843423654395329"/>
    <n v="1.1843423654395329"/>
  </r>
  <r>
    <x v="0"/>
    <s v="CRUDO"/>
    <x v="0"/>
    <x v="2"/>
    <x v="16"/>
    <m/>
    <m/>
    <m/>
    <m/>
    <m/>
    <x v="0"/>
    <n v="0.44280880538717304"/>
    <n v="0.44280880538717304"/>
  </r>
  <r>
    <x v="0"/>
    <s v="CRUDO"/>
    <x v="0"/>
    <x v="2"/>
    <x v="16"/>
    <m/>
    <m/>
    <m/>
    <m/>
    <m/>
    <x v="0"/>
    <n v="0.44280880538717304"/>
    <n v="0.44280880538717304"/>
  </r>
  <r>
    <x v="0"/>
    <s v="CRUDO"/>
    <x v="0"/>
    <x v="2"/>
    <x v="16"/>
    <m/>
    <m/>
    <m/>
    <m/>
    <m/>
    <x v="0"/>
    <n v="1.1412598076988996E-2"/>
    <n v="1.1412598076988996E-2"/>
  </r>
  <r>
    <x v="0"/>
    <s v="CRUDO"/>
    <x v="0"/>
    <x v="2"/>
    <x v="16"/>
    <m/>
    <m/>
    <m/>
    <m/>
    <m/>
    <x v="0"/>
    <n v="1.1412598076988996E-2"/>
    <n v="1.1412598076988996E-2"/>
  </r>
  <r>
    <x v="0"/>
    <s v="CRUDO"/>
    <x v="0"/>
    <x v="2"/>
    <x v="16"/>
    <m/>
    <m/>
    <m/>
    <m/>
    <m/>
    <x v="0"/>
    <n v="1.1412598076988996E-2"/>
    <n v="1.1412598076988996E-2"/>
  </r>
  <r>
    <x v="0"/>
    <s v="CRUDO"/>
    <x v="0"/>
    <x v="2"/>
    <x v="16"/>
    <m/>
    <m/>
    <m/>
    <m/>
    <m/>
    <x v="0"/>
    <n v="1.1412598076988996E-2"/>
    <n v="1.1412598076988996E-2"/>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0"/>
    <n v="0"/>
    <n v="0"/>
  </r>
  <r>
    <x v="0"/>
    <s v="CRUDO"/>
    <x v="0"/>
    <x v="2"/>
    <x v="16"/>
    <m/>
    <m/>
    <m/>
    <m/>
    <m/>
    <x v="1"/>
    <n v="1.1412598076988995E-2"/>
    <n v="0.31955274615569185"/>
  </r>
  <r>
    <x v="0"/>
    <s v="CRUDO"/>
    <x v="0"/>
    <x v="2"/>
    <x v="16"/>
    <m/>
    <m/>
    <m/>
    <m/>
    <m/>
    <x v="1"/>
    <n v="1.1412598076988995E-2"/>
    <n v="0.31955274615569185"/>
  </r>
  <r>
    <x v="0"/>
    <s v="CRUDO"/>
    <x v="0"/>
    <x v="2"/>
    <x v="16"/>
    <m/>
    <m/>
    <m/>
    <m/>
    <m/>
    <x v="1"/>
    <n v="1.1412598076988995E-2"/>
    <n v="0.31955274615569185"/>
  </r>
  <r>
    <x v="0"/>
    <s v="CRUDO"/>
    <x v="0"/>
    <x v="2"/>
    <x v="16"/>
    <m/>
    <m/>
    <m/>
    <m/>
    <m/>
    <x v="1"/>
    <n v="1.4360313892106884"/>
    <n v="40.208878897899275"/>
  </r>
  <r>
    <x v="0"/>
    <s v="CRUDO"/>
    <x v="0"/>
    <x v="2"/>
    <x v="16"/>
    <m/>
    <m/>
    <m/>
    <m/>
    <m/>
    <x v="1"/>
    <n v="1.1843423654395329"/>
    <n v="33.161586232306917"/>
  </r>
  <r>
    <x v="0"/>
    <s v="CRUDO"/>
    <x v="0"/>
    <x v="2"/>
    <x v="16"/>
    <m/>
    <m/>
    <m/>
    <m/>
    <m/>
    <x v="1"/>
    <n v="0.44280880538717299"/>
    <n v="12.398646550840844"/>
  </r>
  <r>
    <x v="0"/>
    <s v="CRUDO"/>
    <x v="0"/>
    <x v="2"/>
    <x v="16"/>
    <m/>
    <m/>
    <m/>
    <m/>
    <m/>
    <x v="1"/>
    <n v="0.44280880538717299"/>
    <n v="12.398646550840844"/>
  </r>
  <r>
    <x v="0"/>
    <s v="CRUDO"/>
    <x v="0"/>
    <x v="2"/>
    <x v="16"/>
    <m/>
    <m/>
    <m/>
    <m/>
    <m/>
    <x v="1"/>
    <n v="1.1412598076988995E-2"/>
    <n v="0.31955274615569185"/>
  </r>
  <r>
    <x v="0"/>
    <s v="CRUDO"/>
    <x v="0"/>
    <x v="2"/>
    <x v="16"/>
    <m/>
    <m/>
    <m/>
    <m/>
    <m/>
    <x v="1"/>
    <n v="1.1412598076988995E-2"/>
    <n v="0.31955274615569185"/>
  </r>
  <r>
    <x v="0"/>
    <s v="CRUDO"/>
    <x v="0"/>
    <x v="2"/>
    <x v="16"/>
    <m/>
    <m/>
    <m/>
    <m/>
    <m/>
    <x v="1"/>
    <n v="1.1412598076988995E-2"/>
    <n v="0.31955274615569185"/>
  </r>
  <r>
    <x v="0"/>
    <s v="CRUDO"/>
    <x v="0"/>
    <x v="2"/>
    <x v="16"/>
    <m/>
    <m/>
    <m/>
    <m/>
    <m/>
    <x v="1"/>
    <n v="1.1412598076988995E-2"/>
    <n v="0.31955274615569185"/>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6"/>
    <m/>
    <m/>
    <m/>
    <m/>
    <m/>
    <x v="1"/>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0"/>
    <n v="0"/>
    <n v="0"/>
  </r>
  <r>
    <x v="0"/>
    <s v="CRUDO"/>
    <x v="0"/>
    <x v="2"/>
    <x v="17"/>
    <m/>
    <m/>
    <m/>
    <m/>
    <m/>
    <x v="1"/>
    <n v="1.8260156923182388E-2"/>
    <n v="0.51128439384910684"/>
  </r>
  <r>
    <x v="0"/>
    <s v="CRUDO"/>
    <x v="0"/>
    <x v="2"/>
    <x v="17"/>
    <m/>
    <m/>
    <m/>
    <m/>
    <m/>
    <x v="1"/>
    <n v="1.8260156923182388E-2"/>
    <n v="0.51128439384910684"/>
  </r>
  <r>
    <x v="0"/>
    <s v="CRUDO"/>
    <x v="0"/>
    <x v="2"/>
    <x v="17"/>
    <m/>
    <m/>
    <m/>
    <m/>
    <m/>
    <x v="1"/>
    <n v="1.8260156923182388E-2"/>
    <n v="0.51128439384910684"/>
  </r>
  <r>
    <x v="0"/>
    <s v="CRUDO"/>
    <x v="0"/>
    <x v="2"/>
    <x v="17"/>
    <m/>
    <m/>
    <m/>
    <m/>
    <m/>
    <x v="1"/>
    <n v="1.8260156923182388E-2"/>
    <n v="0.51128439384910684"/>
  </r>
  <r>
    <x v="0"/>
    <s v="CRUDO"/>
    <x v="0"/>
    <x v="2"/>
    <x v="17"/>
    <m/>
    <m/>
    <m/>
    <m/>
    <m/>
    <x v="1"/>
    <n v="1.8260156923182388E-2"/>
    <n v="0.51128439384910684"/>
  </r>
  <r>
    <x v="0"/>
    <s v="CRUDO"/>
    <x v="0"/>
    <x v="2"/>
    <x v="17"/>
    <m/>
    <m/>
    <m/>
    <m/>
    <m/>
    <x v="1"/>
    <n v="1.8260156923182388E-2"/>
    <n v="0.51128439384910684"/>
  </r>
  <r>
    <x v="0"/>
    <s v="CRUDO"/>
    <x v="0"/>
    <x v="2"/>
    <x v="17"/>
    <m/>
    <m/>
    <m/>
    <m/>
    <m/>
    <x v="1"/>
    <n v="1.1972956642569157E-3"/>
    <n v="3.3524278599193637E-2"/>
  </r>
  <r>
    <x v="0"/>
    <s v="CRUDO"/>
    <x v="0"/>
    <x v="2"/>
    <x v="17"/>
    <m/>
    <m/>
    <m/>
    <m/>
    <m/>
    <x v="1"/>
    <n v="8.9797174819268664E-4"/>
    <n v="2.5143208949395226E-2"/>
  </r>
  <r>
    <x v="0"/>
    <s v="CRUDO"/>
    <x v="0"/>
    <x v="2"/>
    <x v="17"/>
    <m/>
    <m/>
    <m/>
    <m/>
    <m/>
    <x v="1"/>
    <n v="8.9797174819268664E-4"/>
    <n v="2.5143208949395226E-2"/>
  </r>
  <r>
    <x v="0"/>
    <s v="CRUDO"/>
    <x v="0"/>
    <x v="2"/>
    <x v="17"/>
    <m/>
    <m/>
    <m/>
    <m/>
    <m/>
    <x v="1"/>
    <n v="8.9797174819268664E-4"/>
    <n v="2.5143208949395226E-2"/>
  </r>
  <r>
    <x v="0"/>
    <s v="CRUDO"/>
    <x v="0"/>
    <x v="2"/>
    <x v="17"/>
    <m/>
    <m/>
    <m/>
    <m/>
    <m/>
    <x v="1"/>
    <n v="8.9797174819268664E-4"/>
    <n v="2.5143208949395226E-2"/>
  </r>
  <r>
    <x v="0"/>
    <s v="CRUDO"/>
    <x v="0"/>
    <x v="2"/>
    <x v="17"/>
    <m/>
    <m/>
    <m/>
    <m/>
    <m/>
    <x v="1"/>
    <n v="7.4830979016057223E-4"/>
    <n v="2.0952674124496022E-2"/>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7"/>
    <m/>
    <m/>
    <m/>
    <m/>
    <m/>
    <x v="1"/>
    <n v="0"/>
    <n v="0"/>
  </r>
  <r>
    <x v="0"/>
    <s v="CRUDO"/>
    <x v="0"/>
    <x v="2"/>
    <x v="18"/>
    <m/>
    <m/>
    <m/>
    <m/>
    <m/>
    <x v="0"/>
    <n v="7.9888186538922962E-3"/>
    <n v="7.9888186538922962E-3"/>
  </r>
  <r>
    <x v="0"/>
    <s v="CRUDO"/>
    <x v="0"/>
    <x v="2"/>
    <x v="18"/>
    <m/>
    <m/>
    <m/>
    <m/>
    <m/>
    <x v="0"/>
    <n v="7.9888186538922962E-3"/>
    <n v="7.9888186538922962E-3"/>
  </r>
  <r>
    <x v="0"/>
    <s v="CRUDO"/>
    <x v="0"/>
    <x v="2"/>
    <x v="18"/>
    <m/>
    <m/>
    <m/>
    <m/>
    <m/>
    <x v="0"/>
    <n v="7.9888186538922962E-3"/>
    <n v="7.9888186538922962E-3"/>
  </r>
  <r>
    <x v="0"/>
    <s v="CRUDO"/>
    <x v="0"/>
    <x v="2"/>
    <x v="18"/>
    <m/>
    <m/>
    <m/>
    <m/>
    <m/>
    <x v="0"/>
    <n v="4.5650392307955987E-3"/>
    <n v="4.5650392307955987E-3"/>
  </r>
  <r>
    <x v="0"/>
    <s v="CRUDO"/>
    <x v="0"/>
    <x v="2"/>
    <x v="18"/>
    <m/>
    <m/>
    <m/>
    <m/>
    <m/>
    <x v="0"/>
    <n v="4.5650392307955987E-3"/>
    <n v="4.5650392307955987E-3"/>
  </r>
  <r>
    <x v="0"/>
    <s v="CRUDO"/>
    <x v="0"/>
    <x v="2"/>
    <x v="18"/>
    <m/>
    <m/>
    <m/>
    <m/>
    <m/>
    <x v="0"/>
    <n v="9.5713655872347691E-4"/>
    <n v="9.5713655872347691E-4"/>
  </r>
  <r>
    <x v="0"/>
    <s v="CRUDO"/>
    <x v="0"/>
    <x v="2"/>
    <x v="18"/>
    <m/>
    <m/>
    <m/>
    <m/>
    <m/>
    <x v="0"/>
    <n v="9.5713655872347691E-4"/>
    <n v="9.5713655872347691E-4"/>
  </r>
  <r>
    <x v="0"/>
    <s v="CRUDO"/>
    <x v="0"/>
    <x v="2"/>
    <x v="18"/>
    <m/>
    <m/>
    <m/>
    <m/>
    <m/>
    <x v="0"/>
    <n v="9.5713655872347691E-4"/>
    <n v="9.5713655872347691E-4"/>
  </r>
  <r>
    <x v="0"/>
    <s v="CRUDO"/>
    <x v="0"/>
    <x v="2"/>
    <x v="18"/>
    <m/>
    <m/>
    <m/>
    <m/>
    <m/>
    <x v="0"/>
    <n v="9.5713655872347691E-4"/>
    <n v="9.5713655872347691E-4"/>
  </r>
  <r>
    <x v="0"/>
    <s v="CRUDO"/>
    <x v="0"/>
    <x v="2"/>
    <x v="18"/>
    <m/>
    <m/>
    <m/>
    <m/>
    <m/>
    <x v="0"/>
    <n v="9.5713655872347691E-4"/>
    <n v="9.5713655872347691E-4"/>
  </r>
  <r>
    <x v="0"/>
    <s v="CRUDO"/>
    <x v="0"/>
    <x v="2"/>
    <x v="18"/>
    <m/>
    <m/>
    <m/>
    <m/>
    <m/>
    <x v="0"/>
    <n v="9.5713655872347691E-4"/>
    <n v="9.5713655872347691E-4"/>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0"/>
    <n v="0"/>
    <n v="0"/>
  </r>
  <r>
    <x v="0"/>
    <s v="CRUDO"/>
    <x v="0"/>
    <x v="2"/>
    <x v="18"/>
    <m/>
    <m/>
    <m/>
    <m/>
    <m/>
    <x v="1"/>
    <n v="7.9888186538922962E-3"/>
    <n v="0.22368692230898429"/>
  </r>
  <r>
    <x v="0"/>
    <s v="CRUDO"/>
    <x v="0"/>
    <x v="2"/>
    <x v="18"/>
    <m/>
    <m/>
    <m/>
    <m/>
    <m/>
    <x v="1"/>
    <n v="7.9888186538922962E-3"/>
    <n v="0.22368692230898429"/>
  </r>
  <r>
    <x v="0"/>
    <s v="CRUDO"/>
    <x v="0"/>
    <x v="2"/>
    <x v="18"/>
    <m/>
    <m/>
    <m/>
    <m/>
    <m/>
    <x v="1"/>
    <n v="7.9888186538922962E-3"/>
    <n v="0.22368692230898429"/>
  </r>
  <r>
    <x v="0"/>
    <s v="CRUDO"/>
    <x v="0"/>
    <x v="2"/>
    <x v="18"/>
    <m/>
    <m/>
    <m/>
    <m/>
    <m/>
    <x v="1"/>
    <n v="4.5650392307955969E-3"/>
    <n v="0.12782109846227671"/>
  </r>
  <r>
    <x v="0"/>
    <s v="CRUDO"/>
    <x v="0"/>
    <x v="2"/>
    <x v="18"/>
    <m/>
    <m/>
    <m/>
    <m/>
    <m/>
    <x v="1"/>
    <n v="4.5650392307955969E-3"/>
    <n v="0.12782109846227671"/>
  </r>
  <r>
    <x v="0"/>
    <s v="CRUDO"/>
    <x v="0"/>
    <x v="2"/>
    <x v="18"/>
    <m/>
    <m/>
    <m/>
    <m/>
    <m/>
    <x v="1"/>
    <n v="9.5713655872347702E-4"/>
    <n v="2.6799823644257356E-2"/>
  </r>
  <r>
    <x v="0"/>
    <s v="CRUDO"/>
    <x v="0"/>
    <x v="2"/>
    <x v="18"/>
    <m/>
    <m/>
    <m/>
    <m/>
    <m/>
    <x v="1"/>
    <n v="9.5713655872347702E-4"/>
    <n v="2.6799823644257356E-2"/>
  </r>
  <r>
    <x v="0"/>
    <s v="CRUDO"/>
    <x v="0"/>
    <x v="2"/>
    <x v="18"/>
    <m/>
    <m/>
    <m/>
    <m/>
    <m/>
    <x v="1"/>
    <n v="9.5713655872347702E-4"/>
    <n v="2.6799823644257356E-2"/>
  </r>
  <r>
    <x v="0"/>
    <s v="CRUDO"/>
    <x v="0"/>
    <x v="2"/>
    <x v="18"/>
    <m/>
    <m/>
    <m/>
    <m/>
    <m/>
    <x v="1"/>
    <n v="9.5713655872347702E-4"/>
    <n v="2.6799823644257356E-2"/>
  </r>
  <r>
    <x v="0"/>
    <s v="CRUDO"/>
    <x v="0"/>
    <x v="2"/>
    <x v="18"/>
    <m/>
    <m/>
    <m/>
    <m/>
    <m/>
    <x v="1"/>
    <n v="9.5713655872347702E-4"/>
    <n v="2.6799823644257356E-2"/>
  </r>
  <r>
    <x v="0"/>
    <s v="CRUDO"/>
    <x v="0"/>
    <x v="2"/>
    <x v="18"/>
    <m/>
    <m/>
    <m/>
    <m/>
    <m/>
    <x v="1"/>
    <n v="9.5713655872347702E-4"/>
    <n v="2.6799823644257356E-2"/>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8"/>
    <m/>
    <m/>
    <m/>
    <m/>
    <m/>
    <x v="1"/>
    <n v="0"/>
    <n v="0"/>
  </r>
  <r>
    <x v="0"/>
    <s v="CRUDO"/>
    <x v="0"/>
    <x v="2"/>
    <x v="19"/>
    <m/>
    <m/>
    <m/>
    <m/>
    <m/>
    <x v="0"/>
    <n v="5.3258791025948644E-3"/>
    <n v="5.3258791025948644E-3"/>
  </r>
  <r>
    <x v="0"/>
    <s v="CRUDO"/>
    <x v="0"/>
    <x v="2"/>
    <x v="19"/>
    <m/>
    <m/>
    <m/>
    <m/>
    <m/>
    <x v="0"/>
    <n v="5.3258791025948644E-3"/>
    <n v="5.3258791025948644E-3"/>
  </r>
  <r>
    <x v="0"/>
    <s v="CRUDO"/>
    <x v="0"/>
    <x v="2"/>
    <x v="19"/>
    <m/>
    <m/>
    <m/>
    <m/>
    <m/>
    <x v="0"/>
    <n v="5.8584670128543501E-2"/>
    <n v="5.8584670128543501E-2"/>
  </r>
  <r>
    <x v="0"/>
    <s v="CRUDO"/>
    <x v="0"/>
    <x v="2"/>
    <x v="19"/>
    <m/>
    <m/>
    <m/>
    <m/>
    <m/>
    <x v="0"/>
    <n v="5.3258791025948644E-3"/>
    <n v="5.3258791025948644E-3"/>
  </r>
  <r>
    <x v="0"/>
    <s v="CRUDO"/>
    <x v="0"/>
    <x v="2"/>
    <x v="19"/>
    <m/>
    <m/>
    <m/>
    <m/>
    <m/>
    <x v="0"/>
    <n v="1.42763148166779E-3"/>
    <n v="1.42763148166779E-3"/>
  </r>
  <r>
    <x v="0"/>
    <s v="CRUDO"/>
    <x v="0"/>
    <x v="2"/>
    <x v="19"/>
    <m/>
    <m/>
    <m/>
    <m/>
    <m/>
    <x v="0"/>
    <n v="1.42763148166779E-3"/>
    <n v="1.42763148166779E-3"/>
  </r>
  <r>
    <x v="0"/>
    <s v="CRUDO"/>
    <x v="0"/>
    <x v="2"/>
    <x v="19"/>
    <m/>
    <m/>
    <m/>
    <m/>
    <m/>
    <x v="0"/>
    <n v="1.42763148166779E-3"/>
    <n v="1.42763148166779E-3"/>
  </r>
  <r>
    <x v="0"/>
    <s v="CRUDO"/>
    <x v="0"/>
    <x v="2"/>
    <x v="19"/>
    <m/>
    <m/>
    <m/>
    <m/>
    <m/>
    <x v="0"/>
    <n v="2.0394735452396997E-4"/>
    <n v="2.0394735452396997E-4"/>
  </r>
  <r>
    <x v="0"/>
    <s v="CRUDO"/>
    <x v="0"/>
    <x v="2"/>
    <x v="19"/>
    <m/>
    <m/>
    <m/>
    <m/>
    <m/>
    <x v="0"/>
    <n v="2.0394735452396997E-4"/>
    <n v="2.0394735452396997E-4"/>
  </r>
  <r>
    <x v="0"/>
    <s v="CRUDO"/>
    <x v="0"/>
    <x v="2"/>
    <x v="19"/>
    <m/>
    <m/>
    <m/>
    <m/>
    <m/>
    <x v="0"/>
    <n v="2.0394735452396997E-4"/>
    <n v="2.0394735452396997E-4"/>
  </r>
  <r>
    <x v="0"/>
    <s v="CRUDO"/>
    <x v="0"/>
    <x v="2"/>
    <x v="19"/>
    <m/>
    <m/>
    <m/>
    <m/>
    <m/>
    <x v="0"/>
    <n v="2.0394735452396997E-4"/>
    <n v="2.0394735452396997E-4"/>
  </r>
  <r>
    <x v="0"/>
    <s v="CRUDO"/>
    <x v="0"/>
    <x v="2"/>
    <x v="19"/>
    <m/>
    <m/>
    <m/>
    <m/>
    <m/>
    <x v="0"/>
    <n v="2.0394735452396997E-4"/>
    <n v="2.0394735452396997E-4"/>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0"/>
    <n v="0"/>
    <n v="0"/>
  </r>
  <r>
    <x v="0"/>
    <s v="CRUDO"/>
    <x v="0"/>
    <x v="2"/>
    <x v="19"/>
    <m/>
    <m/>
    <m/>
    <m/>
    <m/>
    <x v="1"/>
    <n v="5.3258791025948644E-3"/>
    <n v="0.14912461487265621"/>
  </r>
  <r>
    <x v="0"/>
    <s v="CRUDO"/>
    <x v="0"/>
    <x v="2"/>
    <x v="19"/>
    <m/>
    <m/>
    <m/>
    <m/>
    <m/>
    <x v="1"/>
    <n v="5.3258791025948644E-3"/>
    <n v="0.14912461487265621"/>
  </r>
  <r>
    <x v="0"/>
    <s v="CRUDO"/>
    <x v="0"/>
    <x v="2"/>
    <x v="19"/>
    <m/>
    <m/>
    <m/>
    <m/>
    <m/>
    <x v="1"/>
    <n v="5.8584670128543508E-2"/>
    <n v="1.6403707635992182"/>
  </r>
  <r>
    <x v="0"/>
    <s v="CRUDO"/>
    <x v="0"/>
    <x v="2"/>
    <x v="19"/>
    <m/>
    <m/>
    <m/>
    <m/>
    <m/>
    <x v="1"/>
    <n v="5.3258791025948644E-3"/>
    <n v="0.14912461487265621"/>
  </r>
  <r>
    <x v="0"/>
    <s v="CRUDO"/>
    <x v="0"/>
    <x v="2"/>
    <x v="19"/>
    <m/>
    <m/>
    <m/>
    <m/>
    <m/>
    <x v="1"/>
    <n v="1.42763148166779E-3"/>
    <n v="3.9973681486698123E-2"/>
  </r>
  <r>
    <x v="0"/>
    <s v="CRUDO"/>
    <x v="0"/>
    <x v="2"/>
    <x v="19"/>
    <m/>
    <m/>
    <m/>
    <m/>
    <m/>
    <x v="1"/>
    <n v="1.42763148166779E-3"/>
    <n v="3.9973681486698123E-2"/>
  </r>
  <r>
    <x v="0"/>
    <s v="CRUDO"/>
    <x v="0"/>
    <x v="2"/>
    <x v="19"/>
    <m/>
    <m/>
    <m/>
    <m/>
    <m/>
    <x v="1"/>
    <n v="1.42763148166779E-3"/>
    <n v="3.9973681486698123E-2"/>
  </r>
  <r>
    <x v="0"/>
    <s v="CRUDO"/>
    <x v="0"/>
    <x v="2"/>
    <x v="19"/>
    <m/>
    <m/>
    <m/>
    <m/>
    <m/>
    <x v="1"/>
    <n v="2.0394735452396992E-4"/>
    <n v="5.7105259266711575E-3"/>
  </r>
  <r>
    <x v="0"/>
    <s v="CRUDO"/>
    <x v="0"/>
    <x v="2"/>
    <x v="19"/>
    <m/>
    <m/>
    <m/>
    <m/>
    <m/>
    <x v="1"/>
    <n v="2.0394735452396992E-4"/>
    <n v="5.7105259266711575E-3"/>
  </r>
  <r>
    <x v="0"/>
    <s v="CRUDO"/>
    <x v="0"/>
    <x v="2"/>
    <x v="19"/>
    <m/>
    <m/>
    <m/>
    <m/>
    <m/>
    <x v="1"/>
    <n v="2.0394735452396992E-4"/>
    <n v="5.7105259266711575E-3"/>
  </r>
  <r>
    <x v="0"/>
    <s v="CRUDO"/>
    <x v="0"/>
    <x v="2"/>
    <x v="19"/>
    <m/>
    <m/>
    <m/>
    <m/>
    <m/>
    <x v="1"/>
    <n v="2.0394735452396992E-4"/>
    <n v="5.7105259266711575E-3"/>
  </r>
  <r>
    <x v="0"/>
    <s v="CRUDO"/>
    <x v="0"/>
    <x v="2"/>
    <x v="19"/>
    <m/>
    <m/>
    <m/>
    <m/>
    <m/>
    <x v="1"/>
    <n v="2.0394735452396992E-4"/>
    <n v="5.7105259266711575E-3"/>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19"/>
    <m/>
    <m/>
    <m/>
    <m/>
    <m/>
    <x v="1"/>
    <n v="0"/>
    <n v="0"/>
  </r>
  <r>
    <x v="0"/>
    <s v="CRUDO"/>
    <x v="0"/>
    <x v="2"/>
    <x v="20"/>
    <m/>
    <m/>
    <m/>
    <m/>
    <m/>
    <x v="0"/>
    <n v="7.6083987179926648E-4"/>
    <n v="7.6083987179926648E-4"/>
  </r>
  <r>
    <x v="0"/>
    <s v="CRUDO"/>
    <x v="0"/>
    <x v="2"/>
    <x v="20"/>
    <m/>
    <m/>
    <m/>
    <m/>
    <m/>
    <x v="0"/>
    <n v="7.6083987179926627E-5"/>
    <n v="7.6083987179926627E-5"/>
  </r>
  <r>
    <x v="0"/>
    <s v="CRUDO"/>
    <x v="0"/>
    <x v="2"/>
    <x v="20"/>
    <m/>
    <m/>
    <m/>
    <m/>
    <m/>
    <x v="0"/>
    <n v="3.8041993589963324E-4"/>
    <n v="3.8041993589963324E-4"/>
  </r>
  <r>
    <x v="0"/>
    <s v="CRUDO"/>
    <x v="0"/>
    <x v="2"/>
    <x v="20"/>
    <m/>
    <m/>
    <m/>
    <m/>
    <m/>
    <x v="0"/>
    <n v="4.7552491987454155E-5"/>
    <n v="4.7552491987454155E-5"/>
  </r>
  <r>
    <x v="0"/>
    <s v="CRUDO"/>
    <x v="0"/>
    <x v="2"/>
    <x v="20"/>
    <m/>
    <m/>
    <m/>
    <m/>
    <m/>
    <x v="0"/>
    <n v="0.12231315381059328"/>
    <n v="0.12231315381059328"/>
  </r>
  <r>
    <x v="0"/>
    <s v="CRUDO"/>
    <x v="0"/>
    <x v="2"/>
    <x v="20"/>
    <m/>
    <m/>
    <m/>
    <m/>
    <m/>
    <x v="0"/>
    <n v="0.11029624987157152"/>
    <n v="0.11029624987157152"/>
  </r>
  <r>
    <x v="0"/>
    <s v="CRUDO"/>
    <x v="0"/>
    <x v="2"/>
    <x v="20"/>
    <m/>
    <m/>
    <m/>
    <m/>
    <m/>
    <x v="0"/>
    <n v="4.1085353077160374E-5"/>
    <n v="4.1085353077160374E-5"/>
  </r>
  <r>
    <x v="0"/>
    <s v="CRUDO"/>
    <x v="0"/>
    <x v="2"/>
    <x v="20"/>
    <m/>
    <m/>
    <m/>
    <m/>
    <m/>
    <x v="0"/>
    <n v="4.1085353077160374E-5"/>
    <n v="4.1085353077160374E-5"/>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0"/>
    <n v="0"/>
    <n v="0"/>
  </r>
  <r>
    <x v="0"/>
    <s v="CRUDO"/>
    <x v="0"/>
    <x v="2"/>
    <x v="20"/>
    <m/>
    <m/>
    <m/>
    <m/>
    <m/>
    <x v="1"/>
    <n v="7.6083987179926648E-4"/>
    <n v="2.1303516410379461E-2"/>
  </r>
  <r>
    <x v="0"/>
    <s v="CRUDO"/>
    <x v="0"/>
    <x v="2"/>
    <x v="20"/>
    <m/>
    <m/>
    <m/>
    <m/>
    <m/>
    <x v="1"/>
    <n v="7.6083987179926627E-5"/>
    <n v="2.1303516410379458E-3"/>
  </r>
  <r>
    <x v="0"/>
    <s v="CRUDO"/>
    <x v="0"/>
    <x v="2"/>
    <x v="20"/>
    <m/>
    <m/>
    <m/>
    <m/>
    <m/>
    <x v="1"/>
    <n v="3.8041993589963324E-4"/>
    <n v="1.0651758205189731E-2"/>
  </r>
  <r>
    <x v="0"/>
    <s v="CRUDO"/>
    <x v="0"/>
    <x v="2"/>
    <x v="20"/>
    <m/>
    <m/>
    <m/>
    <m/>
    <m/>
    <x v="1"/>
    <n v="4.7552491987454155E-5"/>
    <n v="1.3314697756487163E-3"/>
  </r>
  <r>
    <x v="0"/>
    <s v="CRUDO"/>
    <x v="0"/>
    <x v="2"/>
    <x v="20"/>
    <m/>
    <m/>
    <m/>
    <m/>
    <m/>
    <x v="1"/>
    <n v="0.22289286379480985"/>
    <n v="6.2410001862546762"/>
  </r>
  <r>
    <x v="0"/>
    <s v="CRUDO"/>
    <x v="0"/>
    <x v="2"/>
    <x v="20"/>
    <m/>
    <m/>
    <m/>
    <m/>
    <m/>
    <x v="1"/>
    <n v="0.11029624987157149"/>
    <n v="3.0882949964040018"/>
  </r>
  <r>
    <x v="0"/>
    <s v="CRUDO"/>
    <x v="0"/>
    <x v="2"/>
    <x v="20"/>
    <m/>
    <m/>
    <m/>
    <m/>
    <m/>
    <x v="1"/>
    <n v="4.1085353077160374E-5"/>
    <n v="1.1503898861604904E-3"/>
  </r>
  <r>
    <x v="0"/>
    <s v="CRUDO"/>
    <x v="0"/>
    <x v="2"/>
    <x v="20"/>
    <m/>
    <m/>
    <m/>
    <m/>
    <m/>
    <x v="1"/>
    <n v="4.1085353077160374E-5"/>
    <n v="1.1503898861604904E-3"/>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0"/>
    <m/>
    <m/>
    <m/>
    <m/>
    <m/>
    <x v="1"/>
    <n v="0"/>
    <n v="0"/>
  </r>
  <r>
    <x v="0"/>
    <s v="CRUDO"/>
    <x v="0"/>
    <x v="2"/>
    <x v="21"/>
    <m/>
    <m/>
    <m/>
    <m/>
    <m/>
    <x v="0"/>
    <n v="1.1888122996863539E-5"/>
    <n v="1.1888122996863539E-5"/>
  </r>
  <r>
    <x v="0"/>
    <s v="CRUDO"/>
    <x v="0"/>
    <x v="2"/>
    <x v="21"/>
    <m/>
    <m/>
    <m/>
    <m/>
    <m/>
    <x v="0"/>
    <n v="1.3288814523380084E-2"/>
    <n v="1.3288814523380084E-2"/>
  </r>
  <r>
    <x v="0"/>
    <s v="CRUDO"/>
    <x v="0"/>
    <x v="2"/>
    <x v="21"/>
    <m/>
    <m/>
    <m/>
    <m/>
    <m/>
    <x v="0"/>
    <n v="1.2839172836612617E-4"/>
    <n v="1.2839172836612617E-4"/>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0"/>
    <n v="0"/>
    <n v="0"/>
  </r>
  <r>
    <x v="0"/>
    <s v="CRUDO"/>
    <x v="0"/>
    <x v="2"/>
    <x v="21"/>
    <m/>
    <m/>
    <m/>
    <m/>
    <m/>
    <x v="1"/>
    <n v="1.1888122996863539E-5"/>
    <n v="3.3286744391217908E-4"/>
  </r>
  <r>
    <x v="0"/>
    <s v="CRUDO"/>
    <x v="0"/>
    <x v="2"/>
    <x v="21"/>
    <m/>
    <m/>
    <m/>
    <m/>
    <m/>
    <x v="1"/>
    <n v="3.8746209489664452E-2"/>
    <n v="1.0848938657106046"/>
  </r>
  <r>
    <x v="0"/>
    <s v="CRUDO"/>
    <x v="0"/>
    <x v="2"/>
    <x v="21"/>
    <m/>
    <m/>
    <m/>
    <m/>
    <m/>
    <x v="1"/>
    <n v="1.2839172836612617E-4"/>
    <n v="3.5949683942515329E-3"/>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0"/>
    <s v="CRUDO"/>
    <x v="0"/>
    <x v="2"/>
    <x v="21"/>
    <m/>
    <m/>
    <m/>
    <m/>
    <m/>
    <x v="1"/>
    <n v="0"/>
    <n v="0"/>
  </r>
  <r>
    <x v="1"/>
    <s v="CRUDO"/>
    <x v="1"/>
    <x v="2"/>
    <x v="8"/>
    <m/>
    <m/>
    <m/>
    <m/>
    <m/>
    <x v="0"/>
    <n v="2.109335638631759E-3"/>
    <n v="2.109335638631759E-3"/>
  </r>
  <r>
    <x v="1"/>
    <s v="CRUDO"/>
    <x v="1"/>
    <x v="2"/>
    <x v="8"/>
    <m/>
    <m/>
    <m/>
    <m/>
    <m/>
    <x v="0"/>
    <n v="1.9020996794981658E-3"/>
    <n v="1.9020996794981658E-3"/>
  </r>
  <r>
    <x v="1"/>
    <s v="CRUDO"/>
    <x v="1"/>
    <x v="2"/>
    <x v="8"/>
    <m/>
    <m/>
    <m/>
    <m/>
    <m/>
    <x v="0"/>
    <n v="4.5650392307955976E-4"/>
    <n v="4.5650392307955976E-4"/>
  </r>
  <r>
    <x v="1"/>
    <s v="CRUDO"/>
    <x v="1"/>
    <x v="2"/>
    <x v="8"/>
    <m/>
    <m/>
    <m/>
    <m/>
    <m/>
    <x v="0"/>
    <n v="3.423779423096699E-4"/>
    <n v="3.423779423096699E-4"/>
  </r>
  <r>
    <x v="1"/>
    <s v="CRUDO"/>
    <x v="1"/>
    <x v="2"/>
    <x v="8"/>
    <m/>
    <m/>
    <m/>
    <m/>
    <m/>
    <x v="0"/>
    <n v="1.711889711548349E-3"/>
    <n v="1.711889711548349E-3"/>
  </r>
  <r>
    <x v="1"/>
    <s v="CRUDO"/>
    <x v="1"/>
    <x v="2"/>
    <x v="8"/>
    <m/>
    <m/>
    <m/>
    <m/>
    <m/>
    <x v="0"/>
    <n v="1.711889711548349E-3"/>
    <n v="1.711889711548349E-3"/>
  </r>
  <r>
    <x v="1"/>
    <s v="CRUDO"/>
    <x v="1"/>
    <x v="2"/>
    <x v="8"/>
    <m/>
    <m/>
    <m/>
    <m/>
    <m/>
    <x v="0"/>
    <n v="4.1085353077160378E-4"/>
    <n v="4.1085353077160378E-4"/>
  </r>
  <r>
    <x v="1"/>
    <s v="CRUDO"/>
    <x v="1"/>
    <x v="2"/>
    <x v="8"/>
    <m/>
    <m/>
    <m/>
    <m/>
    <m/>
    <x v="0"/>
    <n v="4.1085353077160378E-4"/>
    <n v="4.1085353077160378E-4"/>
  </r>
  <r>
    <x v="1"/>
    <s v="CRUDO"/>
    <x v="1"/>
    <x v="2"/>
    <x v="8"/>
    <m/>
    <m/>
    <m/>
    <m/>
    <m/>
    <x v="0"/>
    <n v="9.1300784615911952E-4"/>
    <n v="9.1300784615911952E-4"/>
  </r>
  <r>
    <x v="1"/>
    <s v="CRUDO"/>
    <x v="1"/>
    <x v="2"/>
    <x v="8"/>
    <m/>
    <m/>
    <m/>
    <m/>
    <m/>
    <x v="0"/>
    <n v="9.1300784615911952E-4"/>
    <n v="9.1300784615911952E-4"/>
  </r>
  <r>
    <x v="1"/>
    <s v="CRUDO"/>
    <x v="1"/>
    <x v="2"/>
    <x v="8"/>
    <m/>
    <m/>
    <m/>
    <m/>
    <m/>
    <x v="0"/>
    <n v="3.8041993589963317E-3"/>
    <n v="3.8041993589963317E-3"/>
  </r>
  <r>
    <x v="1"/>
    <s v="CRUDO"/>
    <x v="1"/>
    <x v="2"/>
    <x v="8"/>
    <m/>
    <m/>
    <m/>
    <m/>
    <m/>
    <x v="0"/>
    <n v="3.8041993589963317E-3"/>
    <n v="3.8041993589963317E-3"/>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0"/>
    <n v="0"/>
    <n v="0"/>
  </r>
  <r>
    <x v="1"/>
    <s v="CRUDO"/>
    <x v="1"/>
    <x v="2"/>
    <x v="8"/>
    <m/>
    <m/>
    <m/>
    <m/>
    <m/>
    <x v="1"/>
    <n v="6.9189659802972219E-3"/>
    <n v="0.1937310474483222"/>
  </r>
  <r>
    <x v="1"/>
    <s v="CRUDO"/>
    <x v="1"/>
    <x v="2"/>
    <x v="8"/>
    <m/>
    <m/>
    <m/>
    <m/>
    <m/>
    <x v="1"/>
    <n v="1.9020996794981658E-3"/>
    <n v="5.3258791025948646E-2"/>
  </r>
  <r>
    <x v="1"/>
    <s v="CRUDO"/>
    <x v="1"/>
    <x v="2"/>
    <x v="8"/>
    <m/>
    <m/>
    <m/>
    <m/>
    <m/>
    <x v="1"/>
    <n v="4.5650392307955971E-4"/>
    <n v="1.2782109846227671E-2"/>
  </r>
  <r>
    <x v="1"/>
    <s v="CRUDO"/>
    <x v="1"/>
    <x v="2"/>
    <x v="8"/>
    <m/>
    <m/>
    <m/>
    <m/>
    <m/>
    <x v="1"/>
    <n v="3.423779423096699E-4"/>
    <n v="9.5865823846707568E-3"/>
  </r>
  <r>
    <x v="1"/>
    <s v="CRUDO"/>
    <x v="1"/>
    <x v="2"/>
    <x v="8"/>
    <m/>
    <m/>
    <m/>
    <m/>
    <m/>
    <x v="1"/>
    <n v="1.7118897115483494E-3"/>
    <n v="4.7932911923353784E-2"/>
  </r>
  <r>
    <x v="1"/>
    <s v="CRUDO"/>
    <x v="1"/>
    <x v="2"/>
    <x v="8"/>
    <m/>
    <m/>
    <m/>
    <m/>
    <m/>
    <x v="1"/>
    <n v="1.7118897115483494E-3"/>
    <n v="4.7932911923353784E-2"/>
  </r>
  <r>
    <x v="1"/>
    <s v="CRUDO"/>
    <x v="1"/>
    <x v="2"/>
    <x v="8"/>
    <m/>
    <m/>
    <m/>
    <m/>
    <m/>
    <x v="1"/>
    <n v="4.1085353077160373E-4"/>
    <n v="1.1503898861604904E-2"/>
  </r>
  <r>
    <x v="1"/>
    <s v="CRUDO"/>
    <x v="1"/>
    <x v="2"/>
    <x v="8"/>
    <m/>
    <m/>
    <m/>
    <m/>
    <m/>
    <x v="1"/>
    <n v="4.1085353077160373E-4"/>
    <n v="1.1503898861604904E-2"/>
  </r>
  <r>
    <x v="1"/>
    <s v="CRUDO"/>
    <x v="1"/>
    <x v="2"/>
    <x v="8"/>
    <m/>
    <m/>
    <m/>
    <m/>
    <m/>
    <x v="1"/>
    <n v="9.1300784615911941E-4"/>
    <n v="2.5564219692455342E-2"/>
  </r>
  <r>
    <x v="1"/>
    <s v="CRUDO"/>
    <x v="1"/>
    <x v="2"/>
    <x v="8"/>
    <m/>
    <m/>
    <m/>
    <m/>
    <m/>
    <x v="1"/>
    <n v="9.1300784615911941E-4"/>
    <n v="2.5564219692455342E-2"/>
  </r>
  <r>
    <x v="1"/>
    <s v="CRUDO"/>
    <x v="1"/>
    <x v="2"/>
    <x v="8"/>
    <m/>
    <m/>
    <m/>
    <m/>
    <m/>
    <x v="1"/>
    <n v="3.8041993589963317E-3"/>
    <n v="0.10651758205189729"/>
  </r>
  <r>
    <x v="1"/>
    <s v="CRUDO"/>
    <x v="1"/>
    <x v="2"/>
    <x v="8"/>
    <m/>
    <m/>
    <m/>
    <m/>
    <m/>
    <x v="1"/>
    <n v="3.8041993589963317E-3"/>
    <n v="0.10651758205189729"/>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8"/>
    <m/>
    <m/>
    <m/>
    <m/>
    <m/>
    <x v="1"/>
    <n v="0"/>
    <n v="0"/>
  </r>
  <r>
    <x v="1"/>
    <s v="CRUDO"/>
    <x v="1"/>
    <x v="2"/>
    <x v="11"/>
    <m/>
    <m/>
    <m/>
    <m/>
    <m/>
    <x v="0"/>
    <n v="0.19020996794981654"/>
    <n v="0.19020996794981654"/>
  </r>
  <r>
    <x v="1"/>
    <s v="CRUDO"/>
    <x v="1"/>
    <x v="2"/>
    <x v="11"/>
    <m/>
    <m/>
    <m/>
    <m/>
    <m/>
    <x v="0"/>
    <n v="0.19020996794981654"/>
    <n v="0.19020996794981654"/>
  </r>
  <r>
    <x v="1"/>
    <s v="CRUDO"/>
    <x v="1"/>
    <x v="2"/>
    <x v="11"/>
    <m/>
    <m/>
    <m/>
    <m/>
    <m/>
    <x v="0"/>
    <n v="0.19020996794981654"/>
    <n v="0.19020996794981654"/>
  </r>
  <r>
    <x v="1"/>
    <s v="CRUDO"/>
    <x v="1"/>
    <x v="2"/>
    <x v="11"/>
    <m/>
    <m/>
    <m/>
    <m/>
    <m/>
    <x v="0"/>
    <n v="1.0803926179549583"/>
    <n v="1.0803926179549583"/>
  </r>
  <r>
    <x v="1"/>
    <s v="CRUDO"/>
    <x v="1"/>
    <x v="2"/>
    <x v="11"/>
    <m/>
    <m/>
    <m/>
    <m/>
    <m/>
    <x v="0"/>
    <n v="0.86431409436396656"/>
    <n v="0.86431409436396656"/>
  </r>
  <r>
    <x v="1"/>
    <s v="CRUDO"/>
    <x v="1"/>
    <x v="2"/>
    <x v="11"/>
    <m/>
    <m/>
    <m/>
    <m/>
    <m/>
    <x v="0"/>
    <n v="0.86431409436396656"/>
    <n v="0.86431409436396656"/>
  </r>
  <r>
    <x v="1"/>
    <s v="CRUDO"/>
    <x v="1"/>
    <x v="2"/>
    <x v="11"/>
    <m/>
    <m/>
    <m/>
    <m/>
    <m/>
    <x v="0"/>
    <n v="0.8210983896457682"/>
    <n v="0.8210983896457682"/>
  </r>
  <r>
    <x v="1"/>
    <s v="CRUDO"/>
    <x v="1"/>
    <x v="2"/>
    <x v="11"/>
    <m/>
    <m/>
    <m/>
    <m/>
    <m/>
    <x v="0"/>
    <n v="0.8210983896457682"/>
    <n v="0.8210983896457682"/>
  </r>
  <r>
    <x v="1"/>
    <s v="CRUDO"/>
    <x v="1"/>
    <x v="2"/>
    <x v="11"/>
    <m/>
    <m/>
    <m/>
    <m/>
    <m/>
    <x v="0"/>
    <n v="0.14455957564186062"/>
    <n v="0.14455957564186062"/>
  </r>
  <r>
    <x v="1"/>
    <s v="CRUDO"/>
    <x v="1"/>
    <x v="2"/>
    <x v="11"/>
    <m/>
    <m/>
    <m/>
    <m/>
    <m/>
    <x v="0"/>
    <n v="0.11640850038528776"/>
    <n v="0.11640850038528776"/>
  </r>
  <r>
    <x v="1"/>
    <s v="CRUDO"/>
    <x v="1"/>
    <x v="2"/>
    <x v="11"/>
    <m/>
    <m/>
    <m/>
    <m/>
    <m/>
    <x v="0"/>
    <n v="0.1455106254816097"/>
    <n v="0.1455106254816097"/>
  </r>
  <r>
    <x v="1"/>
    <s v="CRUDO"/>
    <x v="1"/>
    <x v="2"/>
    <x v="11"/>
    <m/>
    <m/>
    <m/>
    <m/>
    <m/>
    <x v="0"/>
    <n v="0.1455106254816097"/>
    <n v="0.1455106254816097"/>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0"/>
    <n v="0"/>
    <n v="0"/>
  </r>
  <r>
    <x v="1"/>
    <s v="CRUDO"/>
    <x v="1"/>
    <x v="2"/>
    <x v="11"/>
    <m/>
    <m/>
    <m/>
    <m/>
    <m/>
    <x v="1"/>
    <n v="0.19020996794981657"/>
    <n v="5.3258791025948637"/>
  </r>
  <r>
    <x v="1"/>
    <s v="CRUDO"/>
    <x v="1"/>
    <x v="2"/>
    <x v="11"/>
    <m/>
    <m/>
    <m/>
    <m/>
    <m/>
    <x v="1"/>
    <n v="0.19020996794981657"/>
    <n v="5.3258791025948637"/>
  </r>
  <r>
    <x v="1"/>
    <s v="CRUDO"/>
    <x v="1"/>
    <x v="2"/>
    <x v="11"/>
    <m/>
    <m/>
    <m/>
    <m/>
    <m/>
    <x v="1"/>
    <n v="0.19020996794981657"/>
    <n v="5.3258791025948637"/>
  </r>
  <r>
    <x v="1"/>
    <s v="CRUDO"/>
    <x v="1"/>
    <x v="2"/>
    <x v="11"/>
    <m/>
    <m/>
    <m/>
    <m/>
    <m/>
    <x v="1"/>
    <n v="1.0803926179549583"/>
    <n v="30.250993302738834"/>
  </r>
  <r>
    <x v="1"/>
    <s v="CRUDO"/>
    <x v="1"/>
    <x v="2"/>
    <x v="11"/>
    <m/>
    <m/>
    <m/>
    <m/>
    <m/>
    <x v="1"/>
    <n v="0.86431409436396645"/>
    <n v="24.20079464219106"/>
  </r>
  <r>
    <x v="1"/>
    <s v="CRUDO"/>
    <x v="1"/>
    <x v="2"/>
    <x v="11"/>
    <m/>
    <m/>
    <m/>
    <m/>
    <m/>
    <x v="1"/>
    <n v="0.86431409436396645"/>
    <n v="24.20079464219106"/>
  </r>
  <r>
    <x v="1"/>
    <s v="CRUDO"/>
    <x v="1"/>
    <x v="2"/>
    <x v="11"/>
    <m/>
    <m/>
    <m/>
    <m/>
    <m/>
    <x v="1"/>
    <n v="0.8210983896457682"/>
    <n v="22.99075491008151"/>
  </r>
  <r>
    <x v="1"/>
    <s v="CRUDO"/>
    <x v="1"/>
    <x v="2"/>
    <x v="11"/>
    <m/>
    <m/>
    <m/>
    <m/>
    <m/>
    <x v="1"/>
    <n v="0.8210983896457682"/>
    <n v="22.99075491008151"/>
  </r>
  <r>
    <x v="1"/>
    <s v="CRUDO"/>
    <x v="1"/>
    <x v="2"/>
    <x v="11"/>
    <m/>
    <m/>
    <m/>
    <m/>
    <m/>
    <x v="1"/>
    <n v="0.14455957564186062"/>
    <n v="4.0476681179720977"/>
  </r>
  <r>
    <x v="1"/>
    <s v="CRUDO"/>
    <x v="1"/>
    <x v="2"/>
    <x v="11"/>
    <m/>
    <m/>
    <m/>
    <m/>
    <m/>
    <x v="1"/>
    <n v="0.11640850038528773"/>
    <n v="3.2594380107880565"/>
  </r>
  <r>
    <x v="1"/>
    <s v="CRUDO"/>
    <x v="1"/>
    <x v="2"/>
    <x v="11"/>
    <m/>
    <m/>
    <m/>
    <m/>
    <m/>
    <x v="1"/>
    <n v="0.14551062548160967"/>
    <n v="4.074297513485071"/>
  </r>
  <r>
    <x v="1"/>
    <s v="CRUDO"/>
    <x v="1"/>
    <x v="2"/>
    <x v="11"/>
    <m/>
    <m/>
    <m/>
    <m/>
    <m/>
    <x v="1"/>
    <n v="0.14551062548160967"/>
    <n v="4.074297513485071"/>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1"/>
    <m/>
    <m/>
    <m/>
    <m/>
    <m/>
    <x v="1"/>
    <n v="0"/>
    <n v="0"/>
  </r>
  <r>
    <x v="1"/>
    <s v="CRUDO"/>
    <x v="1"/>
    <x v="2"/>
    <x v="12"/>
    <m/>
    <m/>
    <m/>
    <m/>
    <m/>
    <x v="0"/>
    <n v="1.0104904547334006E-3"/>
    <n v="1.0104904547334006E-3"/>
  </r>
  <r>
    <x v="1"/>
    <s v="CRUDO"/>
    <x v="1"/>
    <x v="2"/>
    <x v="12"/>
    <m/>
    <m/>
    <m/>
    <m/>
    <m/>
    <x v="0"/>
    <n v="1.1293716847020361E-3"/>
    <n v="1.1293716847020361E-3"/>
  </r>
  <r>
    <x v="1"/>
    <s v="CRUDO"/>
    <x v="1"/>
    <x v="2"/>
    <x v="12"/>
    <m/>
    <m/>
    <m/>
    <m/>
    <m/>
    <x v="0"/>
    <n v="9.5386380364034239E-5"/>
    <n v="9.5386380364034239E-5"/>
  </r>
  <r>
    <x v="1"/>
    <s v="CRUDO"/>
    <x v="1"/>
    <x v="2"/>
    <x v="12"/>
    <m/>
    <m/>
    <m/>
    <m/>
    <m/>
    <x v="0"/>
    <n v="9.5386380364034239E-5"/>
    <n v="9.5386380364034239E-5"/>
  </r>
  <r>
    <x v="1"/>
    <s v="CRUDO"/>
    <x v="1"/>
    <x v="2"/>
    <x v="12"/>
    <m/>
    <m/>
    <m/>
    <m/>
    <m/>
    <x v="0"/>
    <n v="9.5386380364034239E-5"/>
    <n v="9.5386380364034239E-5"/>
  </r>
  <r>
    <x v="1"/>
    <s v="CRUDO"/>
    <x v="1"/>
    <x v="2"/>
    <x v="12"/>
    <m/>
    <m/>
    <m/>
    <m/>
    <m/>
    <x v="0"/>
    <n v="9.5386380364034239E-5"/>
    <n v="9.5386380364034239E-5"/>
  </r>
  <r>
    <x v="1"/>
    <s v="CRUDO"/>
    <x v="1"/>
    <x v="2"/>
    <x v="12"/>
    <m/>
    <m/>
    <m/>
    <m/>
    <m/>
    <x v="0"/>
    <n v="4.1560877997034916E-2"/>
    <n v="4.1560877997034916E-2"/>
  </r>
  <r>
    <x v="1"/>
    <s v="CRUDO"/>
    <x v="1"/>
    <x v="2"/>
    <x v="12"/>
    <m/>
    <m/>
    <m/>
    <m/>
    <m/>
    <x v="0"/>
    <n v="4.1560877997034916E-2"/>
    <n v="4.1560877997034916E-2"/>
  </r>
  <r>
    <x v="1"/>
    <s v="CRUDO"/>
    <x v="1"/>
    <x v="2"/>
    <x v="12"/>
    <m/>
    <m/>
    <m/>
    <m/>
    <m/>
    <x v="0"/>
    <n v="4.1560877997034916E-2"/>
    <n v="4.1560877997034916E-2"/>
  </r>
  <r>
    <x v="1"/>
    <s v="CRUDO"/>
    <x v="1"/>
    <x v="2"/>
    <x v="12"/>
    <m/>
    <m/>
    <m/>
    <m/>
    <m/>
    <x v="0"/>
    <n v="4.1560877997034916E-2"/>
    <n v="4.1560877997034916E-2"/>
  </r>
  <r>
    <x v="1"/>
    <s v="CRUDO"/>
    <x v="1"/>
    <x v="2"/>
    <x v="12"/>
    <m/>
    <m/>
    <m/>
    <m/>
    <m/>
    <x v="0"/>
    <n v="4.1560877997034916E-2"/>
    <n v="4.1560877997034916E-2"/>
  </r>
  <r>
    <x v="1"/>
    <s v="CRUDO"/>
    <x v="1"/>
    <x v="2"/>
    <x v="12"/>
    <m/>
    <m/>
    <m/>
    <m/>
    <m/>
    <x v="0"/>
    <n v="4.1560877997034916E-2"/>
    <n v="4.1560877997034916E-2"/>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0"/>
    <n v="0"/>
    <n v="0"/>
  </r>
  <r>
    <x v="1"/>
    <s v="CRUDO"/>
    <x v="1"/>
    <x v="2"/>
    <x v="12"/>
    <m/>
    <m/>
    <m/>
    <m/>
    <m/>
    <x v="1"/>
    <n v="1.0104904547334006E-3"/>
    <n v="2.8293732732535219E-2"/>
  </r>
  <r>
    <x v="1"/>
    <s v="CRUDO"/>
    <x v="1"/>
    <x v="2"/>
    <x v="12"/>
    <m/>
    <m/>
    <m/>
    <m/>
    <m/>
    <x v="1"/>
    <n v="1.1293716847020361E-3"/>
    <n v="3.1622407171657013E-2"/>
  </r>
  <r>
    <x v="1"/>
    <s v="CRUDO"/>
    <x v="1"/>
    <x v="2"/>
    <x v="12"/>
    <m/>
    <m/>
    <m/>
    <m/>
    <m/>
    <x v="1"/>
    <n v="9.5386380364034239E-5"/>
    <n v="2.6708186501929587E-3"/>
  </r>
  <r>
    <x v="1"/>
    <s v="CRUDO"/>
    <x v="1"/>
    <x v="2"/>
    <x v="12"/>
    <m/>
    <m/>
    <m/>
    <m/>
    <m/>
    <x v="1"/>
    <n v="9.5386380364034239E-5"/>
    <n v="2.6708186501929587E-3"/>
  </r>
  <r>
    <x v="1"/>
    <s v="CRUDO"/>
    <x v="1"/>
    <x v="2"/>
    <x v="12"/>
    <m/>
    <m/>
    <m/>
    <m/>
    <m/>
    <x v="1"/>
    <n v="9.5386380364034239E-5"/>
    <n v="2.6708186501929587E-3"/>
  </r>
  <r>
    <x v="1"/>
    <s v="CRUDO"/>
    <x v="1"/>
    <x v="2"/>
    <x v="12"/>
    <m/>
    <m/>
    <m/>
    <m/>
    <m/>
    <x v="1"/>
    <n v="9.5386380364034239E-5"/>
    <n v="2.6708186501929587E-3"/>
  </r>
  <r>
    <x v="1"/>
    <s v="CRUDO"/>
    <x v="1"/>
    <x v="2"/>
    <x v="12"/>
    <m/>
    <m/>
    <m/>
    <m/>
    <m/>
    <x v="1"/>
    <n v="4.1560877997034916E-2"/>
    <n v="1.1637045839169777"/>
  </r>
  <r>
    <x v="1"/>
    <s v="CRUDO"/>
    <x v="1"/>
    <x v="2"/>
    <x v="12"/>
    <m/>
    <m/>
    <m/>
    <m/>
    <m/>
    <x v="1"/>
    <n v="4.1560877997034916E-2"/>
    <n v="1.1637045839169777"/>
  </r>
  <r>
    <x v="1"/>
    <s v="CRUDO"/>
    <x v="1"/>
    <x v="2"/>
    <x v="12"/>
    <m/>
    <m/>
    <m/>
    <m/>
    <m/>
    <x v="1"/>
    <n v="4.1560877997034916E-2"/>
    <n v="1.1637045839169777"/>
  </r>
  <r>
    <x v="1"/>
    <s v="CRUDO"/>
    <x v="1"/>
    <x v="2"/>
    <x v="12"/>
    <m/>
    <m/>
    <m/>
    <m/>
    <m/>
    <x v="1"/>
    <n v="4.1560877997034916E-2"/>
    <n v="1.1637045839169777"/>
  </r>
  <r>
    <x v="1"/>
    <s v="CRUDO"/>
    <x v="1"/>
    <x v="2"/>
    <x v="12"/>
    <m/>
    <m/>
    <m/>
    <m/>
    <m/>
    <x v="1"/>
    <n v="4.1560877997034916E-2"/>
    <n v="1.1637045839169777"/>
  </r>
  <r>
    <x v="1"/>
    <s v="CRUDO"/>
    <x v="1"/>
    <x v="2"/>
    <x v="12"/>
    <m/>
    <m/>
    <m/>
    <m/>
    <m/>
    <x v="1"/>
    <n v="4.1560877997034916E-2"/>
    <n v="1.1637045839169777"/>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2"/>
    <m/>
    <m/>
    <m/>
    <m/>
    <m/>
    <x v="1"/>
    <n v="0"/>
    <n v="0"/>
  </r>
  <r>
    <x v="1"/>
    <s v="CRUDO"/>
    <x v="1"/>
    <x v="2"/>
    <x v="13"/>
    <m/>
    <m/>
    <m/>
    <m/>
    <m/>
    <x v="0"/>
    <n v="6.6573488782435816E-3"/>
    <n v="6.6573488782435816E-3"/>
  </r>
  <r>
    <x v="1"/>
    <s v="CRUDO"/>
    <x v="1"/>
    <x v="2"/>
    <x v="13"/>
    <m/>
    <m/>
    <m/>
    <m/>
    <m/>
    <x v="0"/>
    <n v="6.6573488782435816E-3"/>
    <n v="6.6573488782435816E-3"/>
  </r>
  <r>
    <x v="1"/>
    <s v="CRUDO"/>
    <x v="1"/>
    <x v="2"/>
    <x v="13"/>
    <m/>
    <m/>
    <m/>
    <m/>
    <m/>
    <x v="0"/>
    <n v="1.276416538267896"/>
    <n v="1.276416538267896"/>
  </r>
  <r>
    <x v="1"/>
    <s v="CRUDO"/>
    <x v="1"/>
    <x v="2"/>
    <x v="13"/>
    <m/>
    <m/>
    <m/>
    <m/>
    <m/>
    <x v="0"/>
    <n v="1.276416538267896"/>
    <n v="1.276416538267896"/>
  </r>
  <r>
    <x v="1"/>
    <s v="CRUDO"/>
    <x v="1"/>
    <x v="2"/>
    <x v="13"/>
    <m/>
    <m/>
    <m/>
    <m/>
    <m/>
    <x v="0"/>
    <n v="1.276416538267896"/>
    <n v="1.276416538267896"/>
  </r>
  <r>
    <x v="1"/>
    <s v="CRUDO"/>
    <x v="1"/>
    <x v="2"/>
    <x v="13"/>
    <m/>
    <m/>
    <m/>
    <m/>
    <m/>
    <x v="0"/>
    <n v="1.276416538267896"/>
    <n v="1.276416538267896"/>
  </r>
  <r>
    <x v="1"/>
    <s v="CRUDO"/>
    <x v="1"/>
    <x v="2"/>
    <x v="13"/>
    <m/>
    <m/>
    <m/>
    <m/>
    <m/>
    <x v="0"/>
    <n v="8.7211270304990898E-3"/>
    <n v="8.7211270304990898E-3"/>
  </r>
  <r>
    <x v="1"/>
    <s v="CRUDO"/>
    <x v="1"/>
    <x v="2"/>
    <x v="13"/>
    <m/>
    <m/>
    <m/>
    <m/>
    <m/>
    <x v="0"/>
    <n v="8.7211270304990898E-3"/>
    <n v="8.7211270304990898E-3"/>
  </r>
  <r>
    <x v="1"/>
    <s v="CRUDO"/>
    <x v="1"/>
    <x v="2"/>
    <x v="13"/>
    <m/>
    <m/>
    <m/>
    <m/>
    <m/>
    <x v="0"/>
    <n v="8.7211270304990898E-3"/>
    <n v="8.7211270304990898E-3"/>
  </r>
  <r>
    <x v="1"/>
    <s v="CRUDO"/>
    <x v="1"/>
    <x v="2"/>
    <x v="13"/>
    <m/>
    <m/>
    <m/>
    <m/>
    <m/>
    <x v="0"/>
    <n v="8.7211270304990898E-3"/>
    <n v="8.7211270304990898E-3"/>
  </r>
  <r>
    <x v="1"/>
    <s v="CRUDO"/>
    <x v="1"/>
    <x v="2"/>
    <x v="13"/>
    <m/>
    <m/>
    <m/>
    <m/>
    <m/>
    <x v="0"/>
    <n v="0"/>
    <n v="0"/>
  </r>
  <r>
    <x v="1"/>
    <s v="CRUDO"/>
    <x v="1"/>
    <x v="2"/>
    <x v="13"/>
    <m/>
    <m/>
    <m/>
    <m/>
    <m/>
    <x v="0"/>
    <n v="1.276416538267896"/>
    <n v="1.276416538267896"/>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0"/>
    <n v="0"/>
    <n v="0"/>
  </r>
  <r>
    <x v="1"/>
    <s v="CRUDO"/>
    <x v="1"/>
    <x v="2"/>
    <x v="13"/>
    <m/>
    <m/>
    <m/>
    <m/>
    <m/>
    <x v="1"/>
    <n v="6.6573488782435816E-3"/>
    <n v="0.18640576859082028"/>
  </r>
  <r>
    <x v="1"/>
    <s v="CRUDO"/>
    <x v="1"/>
    <x v="2"/>
    <x v="13"/>
    <m/>
    <m/>
    <m/>
    <m/>
    <m/>
    <x v="1"/>
    <n v="6.6573488782435816E-3"/>
    <n v="0.18640576859082028"/>
  </r>
  <r>
    <x v="1"/>
    <s v="CRUDO"/>
    <x v="1"/>
    <x v="2"/>
    <x v="13"/>
    <m/>
    <m/>
    <m/>
    <m/>
    <m/>
    <x v="1"/>
    <n v="1.2764165382678958"/>
    <n v="35.739663071501084"/>
  </r>
  <r>
    <x v="1"/>
    <s v="CRUDO"/>
    <x v="1"/>
    <x v="2"/>
    <x v="13"/>
    <m/>
    <m/>
    <m/>
    <m/>
    <m/>
    <x v="1"/>
    <n v="1.2764165382678958"/>
    <n v="35.739663071501084"/>
  </r>
  <r>
    <x v="1"/>
    <s v="CRUDO"/>
    <x v="1"/>
    <x v="2"/>
    <x v="13"/>
    <m/>
    <m/>
    <m/>
    <m/>
    <m/>
    <x v="1"/>
    <n v="1.2764165382678958"/>
    <n v="35.739663071501084"/>
  </r>
  <r>
    <x v="1"/>
    <s v="CRUDO"/>
    <x v="1"/>
    <x v="2"/>
    <x v="13"/>
    <m/>
    <m/>
    <m/>
    <m/>
    <m/>
    <x v="1"/>
    <n v="1.2764165382678958"/>
    <n v="35.739663071501084"/>
  </r>
  <r>
    <x v="1"/>
    <s v="CRUDO"/>
    <x v="1"/>
    <x v="2"/>
    <x v="13"/>
    <m/>
    <m/>
    <m/>
    <m/>
    <m/>
    <x v="1"/>
    <n v="8.7211270304990898E-3"/>
    <n v="0.24419155685397451"/>
  </r>
  <r>
    <x v="1"/>
    <s v="CRUDO"/>
    <x v="1"/>
    <x v="2"/>
    <x v="13"/>
    <m/>
    <m/>
    <m/>
    <m/>
    <m/>
    <x v="1"/>
    <n v="8.7211270304990898E-3"/>
    <n v="0.24419155685397451"/>
  </r>
  <r>
    <x v="1"/>
    <s v="CRUDO"/>
    <x v="1"/>
    <x v="2"/>
    <x v="13"/>
    <m/>
    <m/>
    <m/>
    <m/>
    <m/>
    <x v="1"/>
    <n v="8.7211270304990898E-3"/>
    <n v="0.24419155685397451"/>
  </r>
  <r>
    <x v="1"/>
    <s v="CRUDO"/>
    <x v="1"/>
    <x v="2"/>
    <x v="13"/>
    <m/>
    <m/>
    <m/>
    <m/>
    <m/>
    <x v="1"/>
    <n v="8.7211270304990898E-3"/>
    <n v="0.24419155685397451"/>
  </r>
  <r>
    <x v="1"/>
    <s v="CRUDO"/>
    <x v="1"/>
    <x v="2"/>
    <x v="13"/>
    <m/>
    <m/>
    <m/>
    <m/>
    <m/>
    <x v="1"/>
    <n v="0"/>
    <n v="0"/>
  </r>
  <r>
    <x v="1"/>
    <s v="CRUDO"/>
    <x v="1"/>
    <x v="2"/>
    <x v="13"/>
    <m/>
    <m/>
    <m/>
    <m/>
    <m/>
    <x v="1"/>
    <n v="1.2764165382678958"/>
    <n v="35.739663071501084"/>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3"/>
    <m/>
    <m/>
    <m/>
    <m/>
    <m/>
    <x v="1"/>
    <n v="0"/>
    <n v="0"/>
  </r>
  <r>
    <x v="1"/>
    <s v="CRUDO"/>
    <x v="1"/>
    <x v="2"/>
    <x v="15"/>
    <m/>
    <m/>
    <m/>
    <m/>
    <m/>
    <x v="0"/>
    <n v="3.8041993589963317E-3"/>
    <n v="3.8041993589963317E-3"/>
  </r>
  <r>
    <x v="1"/>
    <s v="CRUDO"/>
    <x v="1"/>
    <x v="2"/>
    <x v="15"/>
    <m/>
    <m/>
    <m/>
    <m/>
    <m/>
    <x v="0"/>
    <n v="4.5650392307955987E-3"/>
    <n v="4.5650392307955987E-3"/>
  </r>
  <r>
    <x v="1"/>
    <s v="CRUDO"/>
    <x v="1"/>
    <x v="2"/>
    <x v="15"/>
    <m/>
    <m/>
    <m/>
    <m/>
    <m/>
    <x v="0"/>
    <n v="4.5650392307955987E-3"/>
    <n v="4.5650392307955987E-3"/>
  </r>
  <r>
    <x v="1"/>
    <s v="CRUDO"/>
    <x v="1"/>
    <x v="2"/>
    <x v="15"/>
    <m/>
    <m/>
    <m/>
    <m/>
    <m/>
    <x v="0"/>
    <n v="4.5650392307955987E-3"/>
    <n v="4.5650392307955987E-3"/>
  </r>
  <r>
    <x v="1"/>
    <s v="CRUDO"/>
    <x v="1"/>
    <x v="2"/>
    <x v="15"/>
    <m/>
    <m/>
    <m/>
    <m/>
    <m/>
    <x v="0"/>
    <n v="2.1607852359099167E-2"/>
    <n v="2.1607852359099167E-2"/>
  </r>
  <r>
    <x v="1"/>
    <s v="CRUDO"/>
    <x v="1"/>
    <x v="2"/>
    <x v="15"/>
    <m/>
    <m/>
    <m/>
    <m/>
    <m/>
    <x v="0"/>
    <n v="2.1607852359099167E-2"/>
    <n v="2.1607852359099167E-2"/>
  </r>
  <r>
    <x v="1"/>
    <s v="CRUDO"/>
    <x v="1"/>
    <x v="2"/>
    <x v="15"/>
    <m/>
    <m/>
    <m/>
    <m/>
    <m/>
    <x v="0"/>
    <n v="2.1607852359099167E-2"/>
    <n v="2.1607852359099167E-2"/>
  </r>
  <r>
    <x v="1"/>
    <s v="CRUDO"/>
    <x v="1"/>
    <x v="2"/>
    <x v="15"/>
    <m/>
    <m/>
    <m/>
    <m/>
    <m/>
    <x v="0"/>
    <n v="2.1607852359099167E-2"/>
    <n v="2.1607852359099167E-2"/>
  </r>
  <r>
    <x v="1"/>
    <s v="CRUDO"/>
    <x v="1"/>
    <x v="2"/>
    <x v="15"/>
    <m/>
    <m/>
    <m/>
    <m/>
    <m/>
    <x v="0"/>
    <n v="2.1607852359099167E-2"/>
    <n v="2.1607852359099167E-2"/>
  </r>
  <r>
    <x v="1"/>
    <s v="CRUDO"/>
    <x v="1"/>
    <x v="2"/>
    <x v="15"/>
    <m/>
    <m/>
    <m/>
    <m/>
    <m/>
    <x v="0"/>
    <n v="5.3258791025948644E-3"/>
    <n v="5.3258791025948644E-3"/>
  </r>
  <r>
    <x v="1"/>
    <s v="CRUDO"/>
    <x v="1"/>
    <x v="2"/>
    <x v="15"/>
    <m/>
    <m/>
    <m/>
    <m/>
    <m/>
    <x v="0"/>
    <n v="5.3258791025948644E-3"/>
    <n v="5.3258791025948644E-3"/>
  </r>
  <r>
    <x v="1"/>
    <s v="CRUDO"/>
    <x v="1"/>
    <x v="2"/>
    <x v="15"/>
    <m/>
    <m/>
    <m/>
    <m/>
    <m/>
    <x v="0"/>
    <n v="5.3258791025948644E-3"/>
    <n v="5.3258791025948644E-3"/>
  </r>
  <r>
    <x v="1"/>
    <s v="CRUDO"/>
    <x v="1"/>
    <x v="2"/>
    <x v="15"/>
    <m/>
    <m/>
    <m/>
    <m/>
    <m/>
    <x v="0"/>
    <n v="2.1607852359099167E-2"/>
    <n v="2.1607852359099167E-2"/>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0"/>
    <n v="0"/>
    <n v="0"/>
  </r>
  <r>
    <x v="1"/>
    <s v="CRUDO"/>
    <x v="1"/>
    <x v="2"/>
    <x v="15"/>
    <m/>
    <m/>
    <m/>
    <m/>
    <m/>
    <x v="1"/>
    <n v="3.8041993589963317E-3"/>
    <n v="0.10651758205189729"/>
  </r>
  <r>
    <x v="1"/>
    <s v="CRUDO"/>
    <x v="1"/>
    <x v="2"/>
    <x v="15"/>
    <m/>
    <m/>
    <m/>
    <m/>
    <m/>
    <x v="1"/>
    <n v="4.5650392307955969E-3"/>
    <n v="0.12782109846227671"/>
  </r>
  <r>
    <x v="1"/>
    <s v="CRUDO"/>
    <x v="1"/>
    <x v="2"/>
    <x v="15"/>
    <m/>
    <m/>
    <m/>
    <m/>
    <m/>
    <x v="1"/>
    <n v="4.5650392307955969E-3"/>
    <n v="0.12782109846227671"/>
  </r>
  <r>
    <x v="1"/>
    <s v="CRUDO"/>
    <x v="1"/>
    <x v="2"/>
    <x v="15"/>
    <m/>
    <m/>
    <m/>
    <m/>
    <m/>
    <x v="1"/>
    <n v="4.5650392307955969E-3"/>
    <n v="0.12782109846227671"/>
  </r>
  <r>
    <x v="1"/>
    <s v="CRUDO"/>
    <x v="1"/>
    <x v="2"/>
    <x v="15"/>
    <m/>
    <m/>
    <m/>
    <m/>
    <m/>
    <x v="1"/>
    <n v="2.1607852359099167E-2"/>
    <n v="0.60501986605477664"/>
  </r>
  <r>
    <x v="1"/>
    <s v="CRUDO"/>
    <x v="1"/>
    <x v="2"/>
    <x v="15"/>
    <m/>
    <m/>
    <m/>
    <m/>
    <m/>
    <x v="1"/>
    <n v="2.1607852359099167E-2"/>
    <n v="0.60501986605477664"/>
  </r>
  <r>
    <x v="1"/>
    <s v="CRUDO"/>
    <x v="1"/>
    <x v="2"/>
    <x v="15"/>
    <m/>
    <m/>
    <m/>
    <m/>
    <m/>
    <x v="1"/>
    <n v="2.1607852359099167E-2"/>
    <n v="0.60501986605477664"/>
  </r>
  <r>
    <x v="1"/>
    <s v="CRUDO"/>
    <x v="1"/>
    <x v="2"/>
    <x v="15"/>
    <m/>
    <m/>
    <m/>
    <m/>
    <m/>
    <x v="1"/>
    <n v="2.1607852359099167E-2"/>
    <n v="0.60501986605477664"/>
  </r>
  <r>
    <x v="1"/>
    <s v="CRUDO"/>
    <x v="1"/>
    <x v="2"/>
    <x v="15"/>
    <m/>
    <m/>
    <m/>
    <m/>
    <m/>
    <x v="1"/>
    <n v="2.1607852359099167E-2"/>
    <n v="0.60501986605477664"/>
  </r>
  <r>
    <x v="1"/>
    <s v="CRUDO"/>
    <x v="1"/>
    <x v="2"/>
    <x v="15"/>
    <m/>
    <m/>
    <m/>
    <m/>
    <m/>
    <x v="1"/>
    <n v="5.3258791025948644E-3"/>
    <n v="0.14912461487265621"/>
  </r>
  <r>
    <x v="1"/>
    <s v="CRUDO"/>
    <x v="1"/>
    <x v="2"/>
    <x v="15"/>
    <m/>
    <m/>
    <m/>
    <m/>
    <m/>
    <x v="1"/>
    <n v="5.3258791025948644E-3"/>
    <n v="0.14912461487265621"/>
  </r>
  <r>
    <x v="1"/>
    <s v="CRUDO"/>
    <x v="1"/>
    <x v="2"/>
    <x v="15"/>
    <m/>
    <m/>
    <m/>
    <m/>
    <m/>
    <x v="1"/>
    <n v="5.3258791025948644E-3"/>
    <n v="0.14912461487265621"/>
  </r>
  <r>
    <x v="1"/>
    <s v="CRUDO"/>
    <x v="1"/>
    <x v="2"/>
    <x v="15"/>
    <m/>
    <m/>
    <m/>
    <m/>
    <m/>
    <x v="1"/>
    <n v="2.1607852359099167E-2"/>
    <n v="0.60501986605477664"/>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5"/>
    <m/>
    <m/>
    <m/>
    <m/>
    <m/>
    <x v="1"/>
    <n v="0"/>
    <n v="0"/>
  </r>
  <r>
    <x v="1"/>
    <s v="CRUDO"/>
    <x v="1"/>
    <x v="2"/>
    <x v="16"/>
    <m/>
    <m/>
    <m/>
    <m/>
    <m/>
    <x v="0"/>
    <n v="0.45117804397696487"/>
    <n v="0.45117804397696487"/>
  </r>
  <r>
    <x v="1"/>
    <s v="CRUDO"/>
    <x v="1"/>
    <x v="2"/>
    <x v="16"/>
    <m/>
    <m/>
    <m/>
    <m/>
    <m/>
    <x v="0"/>
    <n v="0.45117804397696487"/>
    <n v="0.45117804397696487"/>
  </r>
  <r>
    <x v="1"/>
    <s v="CRUDO"/>
    <x v="1"/>
    <x v="2"/>
    <x v="16"/>
    <m/>
    <m/>
    <m/>
    <m/>
    <m/>
    <x v="0"/>
    <n v="0.14760293512905767"/>
    <n v="0.14760293512905767"/>
  </r>
  <r>
    <x v="1"/>
    <s v="CRUDO"/>
    <x v="1"/>
    <x v="2"/>
    <x v="16"/>
    <m/>
    <m/>
    <m/>
    <m/>
    <m/>
    <x v="0"/>
    <n v="0.14760293512905767"/>
    <n v="0.14760293512905767"/>
  </r>
  <r>
    <x v="1"/>
    <s v="CRUDO"/>
    <x v="1"/>
    <x v="2"/>
    <x v="16"/>
    <m/>
    <m/>
    <m/>
    <m/>
    <m/>
    <x v="0"/>
    <n v="0.14760293512905767"/>
    <n v="0.14760293512905767"/>
  </r>
  <r>
    <x v="1"/>
    <s v="CRUDO"/>
    <x v="1"/>
    <x v="2"/>
    <x v="16"/>
    <m/>
    <m/>
    <m/>
    <m/>
    <m/>
    <x v="0"/>
    <n v="8.5594485577417476E-3"/>
    <n v="8.5594485577417476E-3"/>
  </r>
  <r>
    <x v="1"/>
    <s v="CRUDO"/>
    <x v="1"/>
    <x v="2"/>
    <x v="16"/>
    <m/>
    <m/>
    <m/>
    <m/>
    <m/>
    <x v="0"/>
    <n v="8.5594485577417476E-3"/>
    <n v="8.5594485577417476E-3"/>
  </r>
  <r>
    <x v="1"/>
    <s v="CRUDO"/>
    <x v="1"/>
    <x v="2"/>
    <x v="16"/>
    <m/>
    <m/>
    <m/>
    <m/>
    <m/>
    <x v="0"/>
    <n v="8.5594485577417476E-3"/>
    <n v="8.5594485577417476E-3"/>
  </r>
  <r>
    <x v="1"/>
    <s v="CRUDO"/>
    <x v="1"/>
    <x v="2"/>
    <x v="16"/>
    <m/>
    <m/>
    <m/>
    <m/>
    <m/>
    <x v="0"/>
    <n v="8.5594485577417476E-3"/>
    <n v="8.5594485577417476E-3"/>
  </r>
  <r>
    <x v="1"/>
    <s v="CRUDO"/>
    <x v="1"/>
    <x v="2"/>
    <x v="16"/>
    <m/>
    <m/>
    <m/>
    <m/>
    <m/>
    <x v="0"/>
    <n v="8.5594485577417476E-3"/>
    <n v="8.5594485577417476E-3"/>
  </r>
  <r>
    <x v="1"/>
    <s v="CRUDO"/>
    <x v="1"/>
    <x v="2"/>
    <x v="16"/>
    <m/>
    <m/>
    <m/>
    <m/>
    <m/>
    <x v="0"/>
    <n v="8.5594485577417476E-3"/>
    <n v="8.5594485577417476E-3"/>
  </r>
  <r>
    <x v="1"/>
    <s v="CRUDO"/>
    <x v="1"/>
    <x v="2"/>
    <x v="16"/>
    <m/>
    <m/>
    <m/>
    <m/>
    <m/>
    <x v="0"/>
    <n v="8.5594485577417476E-3"/>
    <n v="8.5594485577417476E-3"/>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0"/>
    <n v="0"/>
    <n v="0"/>
  </r>
  <r>
    <x v="1"/>
    <s v="CRUDO"/>
    <x v="1"/>
    <x v="2"/>
    <x v="16"/>
    <m/>
    <m/>
    <m/>
    <m/>
    <m/>
    <x v="1"/>
    <n v="0.45117804397696482"/>
    <n v="12.632985231355015"/>
  </r>
  <r>
    <x v="1"/>
    <s v="CRUDO"/>
    <x v="1"/>
    <x v="2"/>
    <x v="16"/>
    <m/>
    <m/>
    <m/>
    <m/>
    <m/>
    <x v="1"/>
    <n v="0.45117804397696482"/>
    <n v="12.632985231355015"/>
  </r>
  <r>
    <x v="1"/>
    <s v="CRUDO"/>
    <x v="1"/>
    <x v="2"/>
    <x v="16"/>
    <m/>
    <m/>
    <m/>
    <m/>
    <m/>
    <x v="1"/>
    <n v="0.14760293512905764"/>
    <n v="4.1328821836136136"/>
  </r>
  <r>
    <x v="1"/>
    <s v="CRUDO"/>
    <x v="1"/>
    <x v="2"/>
    <x v="16"/>
    <m/>
    <m/>
    <m/>
    <m/>
    <m/>
    <x v="1"/>
    <n v="0.14760293512905764"/>
    <n v="4.1328821836136136"/>
  </r>
  <r>
    <x v="1"/>
    <s v="CRUDO"/>
    <x v="1"/>
    <x v="2"/>
    <x v="16"/>
    <m/>
    <m/>
    <m/>
    <m/>
    <m/>
    <x v="1"/>
    <n v="0.14760293512905764"/>
    <n v="4.1328821836136136"/>
  </r>
  <r>
    <x v="1"/>
    <s v="CRUDO"/>
    <x v="1"/>
    <x v="2"/>
    <x v="16"/>
    <m/>
    <m/>
    <m/>
    <m/>
    <m/>
    <x v="1"/>
    <n v="8.5594485577417459E-3"/>
    <n v="0.23966455961676889"/>
  </r>
  <r>
    <x v="1"/>
    <s v="CRUDO"/>
    <x v="1"/>
    <x v="2"/>
    <x v="16"/>
    <m/>
    <m/>
    <m/>
    <m/>
    <m/>
    <x v="1"/>
    <n v="8.5594485577417459E-3"/>
    <n v="0.23966455961676889"/>
  </r>
  <r>
    <x v="1"/>
    <s v="CRUDO"/>
    <x v="1"/>
    <x v="2"/>
    <x v="16"/>
    <m/>
    <m/>
    <m/>
    <m/>
    <m/>
    <x v="1"/>
    <n v="8.5594485577417459E-3"/>
    <n v="0.23966455961676889"/>
  </r>
  <r>
    <x v="1"/>
    <s v="CRUDO"/>
    <x v="1"/>
    <x v="2"/>
    <x v="16"/>
    <m/>
    <m/>
    <m/>
    <m/>
    <m/>
    <x v="1"/>
    <n v="8.5594485577417459E-3"/>
    <n v="0.23966455961676889"/>
  </r>
  <r>
    <x v="1"/>
    <s v="CRUDO"/>
    <x v="1"/>
    <x v="2"/>
    <x v="16"/>
    <m/>
    <m/>
    <m/>
    <m/>
    <m/>
    <x v="1"/>
    <n v="8.5594485577417459E-3"/>
    <n v="0.23966455961676889"/>
  </r>
  <r>
    <x v="1"/>
    <s v="CRUDO"/>
    <x v="1"/>
    <x v="2"/>
    <x v="16"/>
    <m/>
    <m/>
    <m/>
    <m/>
    <m/>
    <x v="1"/>
    <n v="8.5594485577417459E-3"/>
    <n v="0.23966455961676889"/>
  </r>
  <r>
    <x v="1"/>
    <s v="CRUDO"/>
    <x v="1"/>
    <x v="2"/>
    <x v="16"/>
    <m/>
    <m/>
    <m/>
    <m/>
    <m/>
    <x v="1"/>
    <n v="8.5594485577417459E-3"/>
    <n v="0.23966455961676889"/>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6"/>
    <m/>
    <m/>
    <m/>
    <m/>
    <m/>
    <x v="1"/>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0"/>
    <n v="0"/>
    <n v="0"/>
  </r>
  <r>
    <x v="1"/>
    <s v="CRUDO"/>
    <x v="1"/>
    <x v="2"/>
    <x v="17"/>
    <m/>
    <m/>
    <m/>
    <m/>
    <m/>
    <x v="1"/>
    <n v="4.7552491987454147E-3"/>
    <n v="0.13314697756487162"/>
  </r>
  <r>
    <x v="1"/>
    <s v="CRUDO"/>
    <x v="1"/>
    <x v="2"/>
    <x v="17"/>
    <m/>
    <m/>
    <m/>
    <m/>
    <m/>
    <x v="1"/>
    <n v="2.3776245993727069E-3"/>
    <n v="6.6573488782435797E-2"/>
  </r>
  <r>
    <x v="1"/>
    <s v="CRUDO"/>
    <x v="1"/>
    <x v="2"/>
    <x v="17"/>
    <m/>
    <m/>
    <m/>
    <m/>
    <m/>
    <x v="1"/>
    <n v="2.3776245993727069E-3"/>
    <n v="6.6573488782435797E-2"/>
  </r>
  <r>
    <x v="1"/>
    <s v="CRUDO"/>
    <x v="1"/>
    <x v="2"/>
    <x v="17"/>
    <m/>
    <m/>
    <m/>
    <m/>
    <m/>
    <x v="1"/>
    <n v="2.2825196153977985E-3"/>
    <n v="6.3910549231138356E-2"/>
  </r>
  <r>
    <x v="1"/>
    <s v="CRUDO"/>
    <x v="1"/>
    <x v="2"/>
    <x v="17"/>
    <m/>
    <m/>
    <m/>
    <m/>
    <m/>
    <x v="1"/>
    <n v="5.3270203624025642E-7"/>
    <n v="1.491565701472718E-5"/>
  </r>
  <r>
    <x v="1"/>
    <s v="CRUDO"/>
    <x v="1"/>
    <x v="2"/>
    <x v="17"/>
    <m/>
    <m/>
    <m/>
    <m/>
    <m/>
    <x v="1"/>
    <n v="5.3270203624025642E-7"/>
    <n v="1.491565701472718E-5"/>
  </r>
  <r>
    <x v="1"/>
    <s v="CRUDO"/>
    <x v="1"/>
    <x v="2"/>
    <x v="17"/>
    <m/>
    <m/>
    <m/>
    <m/>
    <m/>
    <x v="1"/>
    <n v="5.3270203624025642E-7"/>
    <n v="1.491565701472718E-5"/>
  </r>
  <r>
    <x v="1"/>
    <s v="CRUDO"/>
    <x v="1"/>
    <x v="2"/>
    <x v="17"/>
    <m/>
    <m/>
    <m/>
    <m/>
    <m/>
    <x v="1"/>
    <n v="5.3270203624025642E-7"/>
    <n v="1.491565701472718E-5"/>
  </r>
  <r>
    <x v="1"/>
    <s v="CRUDO"/>
    <x v="1"/>
    <x v="2"/>
    <x v="17"/>
    <m/>
    <m/>
    <m/>
    <m/>
    <m/>
    <x v="1"/>
    <n v="5.3270203624025642E-7"/>
    <n v="1.491565701472718E-5"/>
  </r>
  <r>
    <x v="1"/>
    <s v="CRUDO"/>
    <x v="1"/>
    <x v="2"/>
    <x v="17"/>
    <m/>
    <m/>
    <m/>
    <m/>
    <m/>
    <x v="1"/>
    <n v="1.3983428451306727E-6"/>
    <n v="3.915359966365884E-5"/>
  </r>
  <r>
    <x v="1"/>
    <s v="CRUDO"/>
    <x v="1"/>
    <x v="2"/>
    <x v="17"/>
    <m/>
    <m/>
    <m/>
    <m/>
    <m/>
    <x v="1"/>
    <n v="1.3983428451306727E-6"/>
    <n v="3.915359966365884E-5"/>
  </r>
  <r>
    <x v="1"/>
    <s v="CRUDO"/>
    <x v="1"/>
    <x v="2"/>
    <x v="17"/>
    <m/>
    <m/>
    <m/>
    <m/>
    <m/>
    <x v="1"/>
    <n v="1.3983428451306727E-6"/>
    <n v="3.915359966365884E-5"/>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7"/>
    <m/>
    <m/>
    <m/>
    <m/>
    <m/>
    <x v="1"/>
    <n v="0"/>
    <n v="0"/>
  </r>
  <r>
    <x v="1"/>
    <s v="CRUDO"/>
    <x v="1"/>
    <x v="2"/>
    <x v="18"/>
    <m/>
    <m/>
    <m/>
    <m/>
    <m/>
    <x v="0"/>
    <n v="5.7062990384944981E-3"/>
    <n v="5.7062990384944981E-3"/>
  </r>
  <r>
    <x v="1"/>
    <s v="CRUDO"/>
    <x v="1"/>
    <x v="2"/>
    <x v="18"/>
    <m/>
    <m/>
    <m/>
    <m/>
    <m/>
    <x v="0"/>
    <n v="5.7062990384944981E-3"/>
    <n v="5.7062990384944981E-3"/>
  </r>
  <r>
    <x v="1"/>
    <s v="CRUDO"/>
    <x v="1"/>
    <x v="2"/>
    <x v="18"/>
    <m/>
    <m/>
    <m/>
    <m/>
    <m/>
    <x v="0"/>
    <n v="5.7062990384944981E-3"/>
    <n v="5.7062990384944981E-3"/>
  </r>
  <r>
    <x v="1"/>
    <s v="CRUDO"/>
    <x v="1"/>
    <x v="2"/>
    <x v="18"/>
    <m/>
    <m/>
    <m/>
    <m/>
    <m/>
    <x v="0"/>
    <n v="5.7062990384944981E-3"/>
    <n v="5.7062990384944981E-3"/>
  </r>
  <r>
    <x v="1"/>
    <s v="CRUDO"/>
    <x v="1"/>
    <x v="2"/>
    <x v="18"/>
    <m/>
    <m/>
    <m/>
    <m/>
    <m/>
    <x v="0"/>
    <n v="1.4622391286142152E-5"/>
    <n v="1.4622391286142152E-5"/>
  </r>
  <r>
    <x v="1"/>
    <s v="CRUDO"/>
    <x v="1"/>
    <x v="2"/>
    <x v="18"/>
    <m/>
    <m/>
    <m/>
    <m/>
    <m/>
    <x v="0"/>
    <n v="1.4622391286142152E-5"/>
    <n v="1.4622391286142152E-5"/>
  </r>
  <r>
    <x v="1"/>
    <s v="CRUDO"/>
    <x v="1"/>
    <x v="2"/>
    <x v="18"/>
    <m/>
    <m/>
    <m/>
    <m/>
    <m/>
    <x v="0"/>
    <n v="1.4622391286142152E-5"/>
    <n v="1.4622391286142152E-5"/>
  </r>
  <r>
    <x v="1"/>
    <s v="CRUDO"/>
    <x v="1"/>
    <x v="2"/>
    <x v="18"/>
    <m/>
    <m/>
    <m/>
    <m/>
    <m/>
    <x v="0"/>
    <n v="1.4622391286142152E-5"/>
    <n v="1.4622391286142152E-5"/>
  </r>
  <r>
    <x v="1"/>
    <s v="CRUDO"/>
    <x v="1"/>
    <x v="2"/>
    <x v="18"/>
    <m/>
    <m/>
    <m/>
    <m/>
    <m/>
    <x v="0"/>
    <n v="1.4622391286142152E-5"/>
    <n v="1.4622391286142152E-5"/>
  </r>
  <r>
    <x v="1"/>
    <s v="CRUDO"/>
    <x v="1"/>
    <x v="2"/>
    <x v="18"/>
    <m/>
    <m/>
    <m/>
    <m/>
    <m/>
    <x v="0"/>
    <n v="1.4622391286142152E-5"/>
    <n v="1.4622391286142152E-5"/>
  </r>
  <r>
    <x v="1"/>
    <s v="CRUDO"/>
    <x v="1"/>
    <x v="2"/>
    <x v="18"/>
    <m/>
    <m/>
    <m/>
    <m/>
    <m/>
    <x v="0"/>
    <n v="1.4622391286142152E-5"/>
    <n v="1.4622391286142152E-5"/>
  </r>
  <r>
    <x v="1"/>
    <s v="CRUDO"/>
    <x v="1"/>
    <x v="2"/>
    <x v="18"/>
    <m/>
    <m/>
    <m/>
    <m/>
    <m/>
    <x v="0"/>
    <n v="1.4622391286142152E-5"/>
    <n v="1.4622391286142152E-5"/>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0"/>
    <n v="0"/>
    <n v="0"/>
  </r>
  <r>
    <x v="1"/>
    <s v="CRUDO"/>
    <x v="1"/>
    <x v="2"/>
    <x v="18"/>
    <m/>
    <m/>
    <m/>
    <m/>
    <m/>
    <x v="1"/>
    <n v="5.7062990384944973E-3"/>
    <n v="0.15977637307784592"/>
  </r>
  <r>
    <x v="1"/>
    <s v="CRUDO"/>
    <x v="1"/>
    <x v="2"/>
    <x v="18"/>
    <m/>
    <m/>
    <m/>
    <m/>
    <m/>
    <x v="1"/>
    <n v="5.7062990384944973E-3"/>
    <n v="0.15977637307784592"/>
  </r>
  <r>
    <x v="1"/>
    <s v="CRUDO"/>
    <x v="1"/>
    <x v="2"/>
    <x v="18"/>
    <m/>
    <m/>
    <m/>
    <m/>
    <m/>
    <x v="1"/>
    <n v="5.7062990384944973E-3"/>
    <n v="0.15977637307784592"/>
  </r>
  <r>
    <x v="1"/>
    <s v="CRUDO"/>
    <x v="1"/>
    <x v="2"/>
    <x v="18"/>
    <m/>
    <m/>
    <m/>
    <m/>
    <m/>
    <x v="1"/>
    <n v="5.7062990384944973E-3"/>
    <n v="0.15977637307784592"/>
  </r>
  <r>
    <x v="1"/>
    <s v="CRUDO"/>
    <x v="1"/>
    <x v="2"/>
    <x v="18"/>
    <m/>
    <m/>
    <m/>
    <m/>
    <m/>
    <x v="1"/>
    <n v="1.4622391286142149E-5"/>
    <n v="4.0942695601198014E-4"/>
  </r>
  <r>
    <x v="1"/>
    <s v="CRUDO"/>
    <x v="1"/>
    <x v="2"/>
    <x v="18"/>
    <m/>
    <m/>
    <m/>
    <m/>
    <m/>
    <x v="1"/>
    <n v="1.4622391286142149E-5"/>
    <n v="4.0942695601198014E-4"/>
  </r>
  <r>
    <x v="1"/>
    <s v="CRUDO"/>
    <x v="1"/>
    <x v="2"/>
    <x v="18"/>
    <m/>
    <m/>
    <m/>
    <m/>
    <m/>
    <x v="1"/>
    <n v="1.4622391286142149E-5"/>
    <n v="4.0942695601198014E-4"/>
  </r>
  <r>
    <x v="1"/>
    <s v="CRUDO"/>
    <x v="1"/>
    <x v="2"/>
    <x v="18"/>
    <m/>
    <m/>
    <m/>
    <m/>
    <m/>
    <x v="1"/>
    <n v="1.4622391286142149E-5"/>
    <n v="4.0942695601198014E-4"/>
  </r>
  <r>
    <x v="1"/>
    <s v="CRUDO"/>
    <x v="1"/>
    <x v="2"/>
    <x v="18"/>
    <m/>
    <m/>
    <m/>
    <m/>
    <m/>
    <x v="1"/>
    <n v="1.4622391286142149E-5"/>
    <n v="4.0942695601198014E-4"/>
  </r>
  <r>
    <x v="1"/>
    <s v="CRUDO"/>
    <x v="1"/>
    <x v="2"/>
    <x v="18"/>
    <m/>
    <m/>
    <m/>
    <m/>
    <m/>
    <x v="1"/>
    <n v="1.4622391286142149E-5"/>
    <n v="4.0942695601198014E-4"/>
  </r>
  <r>
    <x v="1"/>
    <s v="CRUDO"/>
    <x v="1"/>
    <x v="2"/>
    <x v="18"/>
    <m/>
    <m/>
    <m/>
    <m/>
    <m/>
    <x v="1"/>
    <n v="1.4622391286142149E-5"/>
    <n v="4.0942695601198014E-4"/>
  </r>
  <r>
    <x v="1"/>
    <s v="CRUDO"/>
    <x v="1"/>
    <x v="2"/>
    <x v="18"/>
    <m/>
    <m/>
    <m/>
    <m/>
    <m/>
    <x v="1"/>
    <n v="1.4622391286142149E-5"/>
    <n v="4.0942695601198014E-4"/>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8"/>
    <m/>
    <m/>
    <m/>
    <m/>
    <m/>
    <x v="1"/>
    <n v="0"/>
    <n v="0"/>
  </r>
  <r>
    <x v="1"/>
    <s v="CRUDO"/>
    <x v="1"/>
    <x v="2"/>
    <x v="19"/>
    <m/>
    <m/>
    <m/>
    <m/>
    <m/>
    <x v="0"/>
    <n v="6.6573488782435807E-3"/>
    <n v="6.6573488782435807E-3"/>
  </r>
  <r>
    <x v="1"/>
    <s v="CRUDO"/>
    <x v="1"/>
    <x v="2"/>
    <x v="19"/>
    <m/>
    <m/>
    <m/>
    <m/>
    <m/>
    <x v="0"/>
    <n v="6.6573488782435807E-3"/>
    <n v="6.6573488782435807E-3"/>
  </r>
  <r>
    <x v="1"/>
    <s v="CRUDO"/>
    <x v="1"/>
    <x v="2"/>
    <x v="19"/>
    <m/>
    <m/>
    <m/>
    <m/>
    <m/>
    <x v="0"/>
    <n v="9.5104983974908276E-3"/>
    <n v="9.5104983974908276E-3"/>
  </r>
  <r>
    <x v="1"/>
    <s v="CRUDO"/>
    <x v="1"/>
    <x v="2"/>
    <x v="19"/>
    <m/>
    <m/>
    <m/>
    <m/>
    <m/>
    <x v="0"/>
    <n v="9.5104983974908276E-3"/>
    <n v="9.5104983974908276E-3"/>
  </r>
  <r>
    <x v="1"/>
    <s v="CRUDO"/>
    <x v="1"/>
    <x v="2"/>
    <x v="19"/>
    <m/>
    <m/>
    <m/>
    <m/>
    <m/>
    <x v="0"/>
    <n v="1.0197367726198499E-4"/>
    <n v="1.0197367726198499E-4"/>
  </r>
  <r>
    <x v="1"/>
    <s v="CRUDO"/>
    <x v="1"/>
    <x v="2"/>
    <x v="19"/>
    <m/>
    <m/>
    <m/>
    <m/>
    <m/>
    <x v="0"/>
    <n v="1.0197367726198499E-4"/>
    <n v="1.0197367726198499E-4"/>
  </r>
  <r>
    <x v="1"/>
    <s v="CRUDO"/>
    <x v="1"/>
    <x v="2"/>
    <x v="19"/>
    <m/>
    <m/>
    <m/>
    <m/>
    <m/>
    <x v="0"/>
    <n v="8.1578941809587984E-5"/>
    <n v="8.1578941809587984E-5"/>
  </r>
  <r>
    <x v="1"/>
    <s v="CRUDO"/>
    <x v="1"/>
    <x v="2"/>
    <x v="19"/>
    <m/>
    <m/>
    <m/>
    <m/>
    <m/>
    <x v="0"/>
    <n v="8.1578941809587984E-5"/>
    <n v="8.1578941809587984E-5"/>
  </r>
  <r>
    <x v="1"/>
    <s v="CRUDO"/>
    <x v="1"/>
    <x v="2"/>
    <x v="19"/>
    <m/>
    <m/>
    <m/>
    <m/>
    <m/>
    <x v="0"/>
    <n v="8.1578941809587984E-5"/>
    <n v="8.1578941809587984E-5"/>
  </r>
  <r>
    <x v="1"/>
    <s v="CRUDO"/>
    <x v="1"/>
    <x v="2"/>
    <x v="19"/>
    <m/>
    <m/>
    <m/>
    <m/>
    <m/>
    <x v="0"/>
    <n v="8.1578941809587984E-5"/>
    <n v="8.1578941809587984E-5"/>
  </r>
  <r>
    <x v="1"/>
    <s v="CRUDO"/>
    <x v="1"/>
    <x v="2"/>
    <x v="19"/>
    <m/>
    <m/>
    <m/>
    <m/>
    <m/>
    <x v="0"/>
    <n v="8.1578941809587984E-5"/>
    <n v="8.1578941809587984E-5"/>
  </r>
  <r>
    <x v="1"/>
    <s v="CRUDO"/>
    <x v="1"/>
    <x v="2"/>
    <x v="19"/>
    <m/>
    <m/>
    <m/>
    <m/>
    <m/>
    <x v="0"/>
    <n v="8.1578941809587984E-5"/>
    <n v="8.1578941809587984E-5"/>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0"/>
    <n v="0"/>
    <n v="0"/>
  </r>
  <r>
    <x v="1"/>
    <s v="CRUDO"/>
    <x v="1"/>
    <x v="2"/>
    <x v="19"/>
    <m/>
    <m/>
    <m/>
    <m/>
    <m/>
    <x v="1"/>
    <n v="6.6573488782435799E-3"/>
    <n v="0.18640576859082023"/>
  </r>
  <r>
    <x v="1"/>
    <s v="CRUDO"/>
    <x v="1"/>
    <x v="2"/>
    <x v="19"/>
    <m/>
    <m/>
    <m/>
    <m/>
    <m/>
    <x v="1"/>
    <n v="6.6573488782435799E-3"/>
    <n v="0.18640576859082023"/>
  </r>
  <r>
    <x v="1"/>
    <s v="CRUDO"/>
    <x v="1"/>
    <x v="2"/>
    <x v="19"/>
    <m/>
    <m/>
    <m/>
    <m/>
    <m/>
    <x v="1"/>
    <n v="9.5104983974908294E-3"/>
    <n v="0.26629395512974324"/>
  </r>
  <r>
    <x v="1"/>
    <s v="CRUDO"/>
    <x v="1"/>
    <x v="2"/>
    <x v="19"/>
    <m/>
    <m/>
    <m/>
    <m/>
    <m/>
    <x v="1"/>
    <n v="9.5104983974908294E-3"/>
    <n v="0.26629395512974324"/>
  </r>
  <r>
    <x v="1"/>
    <s v="CRUDO"/>
    <x v="1"/>
    <x v="2"/>
    <x v="19"/>
    <m/>
    <m/>
    <m/>
    <m/>
    <m/>
    <x v="1"/>
    <n v="1.0197367726198499E-4"/>
    <n v="2.8552629633355796E-3"/>
  </r>
  <r>
    <x v="1"/>
    <s v="CRUDO"/>
    <x v="1"/>
    <x v="2"/>
    <x v="19"/>
    <m/>
    <m/>
    <m/>
    <m/>
    <m/>
    <x v="1"/>
    <n v="1.0197367726198499E-4"/>
    <n v="2.8552629633355796E-3"/>
  </r>
  <r>
    <x v="1"/>
    <s v="CRUDO"/>
    <x v="1"/>
    <x v="2"/>
    <x v="19"/>
    <m/>
    <m/>
    <m/>
    <m/>
    <m/>
    <x v="1"/>
    <n v="8.1578941809587984E-5"/>
    <n v="2.2842103706684634E-3"/>
  </r>
  <r>
    <x v="1"/>
    <s v="CRUDO"/>
    <x v="1"/>
    <x v="2"/>
    <x v="19"/>
    <m/>
    <m/>
    <m/>
    <m/>
    <m/>
    <x v="1"/>
    <n v="8.1578941809587984E-5"/>
    <n v="2.2842103706684634E-3"/>
  </r>
  <r>
    <x v="1"/>
    <s v="CRUDO"/>
    <x v="1"/>
    <x v="2"/>
    <x v="19"/>
    <m/>
    <m/>
    <m/>
    <m/>
    <m/>
    <x v="1"/>
    <n v="8.1578941809587984E-5"/>
    <n v="2.2842103706684634E-3"/>
  </r>
  <r>
    <x v="1"/>
    <s v="CRUDO"/>
    <x v="1"/>
    <x v="2"/>
    <x v="19"/>
    <m/>
    <m/>
    <m/>
    <m/>
    <m/>
    <x v="1"/>
    <n v="8.1578941809587984E-5"/>
    <n v="2.2842103706684634E-3"/>
  </r>
  <r>
    <x v="1"/>
    <s v="CRUDO"/>
    <x v="1"/>
    <x v="2"/>
    <x v="19"/>
    <m/>
    <m/>
    <m/>
    <m/>
    <m/>
    <x v="1"/>
    <n v="8.1578941809587984E-5"/>
    <n v="2.2842103706684634E-3"/>
  </r>
  <r>
    <x v="1"/>
    <s v="CRUDO"/>
    <x v="1"/>
    <x v="2"/>
    <x v="19"/>
    <m/>
    <m/>
    <m/>
    <m/>
    <m/>
    <x v="1"/>
    <n v="8.1578941809587984E-5"/>
    <n v="2.2842103706684634E-3"/>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19"/>
    <m/>
    <m/>
    <m/>
    <m/>
    <m/>
    <x v="1"/>
    <n v="0"/>
    <n v="0"/>
  </r>
  <r>
    <x v="1"/>
    <s v="CRUDO"/>
    <x v="1"/>
    <x v="2"/>
    <x v="20"/>
    <m/>
    <m/>
    <m/>
    <m/>
    <m/>
    <x v="0"/>
    <n v="1.7118897115483494E-5"/>
    <n v="1.7118897115483494E-5"/>
  </r>
  <r>
    <x v="1"/>
    <s v="CRUDO"/>
    <x v="1"/>
    <x v="2"/>
    <x v="20"/>
    <m/>
    <m/>
    <m/>
    <m/>
    <m/>
    <x v="0"/>
    <n v="4.1085353077160381E-5"/>
    <n v="4.1085353077160381E-5"/>
  </r>
  <r>
    <x v="1"/>
    <s v="CRUDO"/>
    <x v="1"/>
    <x v="2"/>
    <x v="20"/>
    <m/>
    <m/>
    <m/>
    <m/>
    <m/>
    <x v="0"/>
    <n v="6.8475588461933977E-5"/>
    <n v="6.8475588461933977E-5"/>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0"/>
    <n v="0"/>
    <n v="0"/>
  </r>
  <r>
    <x v="1"/>
    <s v="CRUDO"/>
    <x v="1"/>
    <x v="2"/>
    <x v="20"/>
    <m/>
    <m/>
    <m/>
    <m/>
    <m/>
    <x v="1"/>
    <n v="1.7118897115483494E-5"/>
    <n v="4.7932911923353783E-4"/>
  </r>
  <r>
    <x v="1"/>
    <s v="CRUDO"/>
    <x v="1"/>
    <x v="2"/>
    <x v="20"/>
    <m/>
    <m/>
    <m/>
    <m/>
    <m/>
    <x v="1"/>
    <n v="4.1085353077160381E-5"/>
    <n v="1.1503898861604906E-3"/>
  </r>
  <r>
    <x v="1"/>
    <s v="CRUDO"/>
    <x v="1"/>
    <x v="2"/>
    <x v="20"/>
    <m/>
    <m/>
    <m/>
    <m/>
    <m/>
    <x v="1"/>
    <n v="6.8475588461933977E-5"/>
    <n v="1.9173164769341513E-3"/>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0"/>
    <m/>
    <m/>
    <m/>
    <m/>
    <m/>
    <x v="1"/>
    <n v="0"/>
    <n v="0"/>
  </r>
  <r>
    <x v="1"/>
    <s v="CRUDO"/>
    <x v="1"/>
    <x v="2"/>
    <x v="21"/>
    <m/>
    <m/>
    <m/>
    <m/>
    <m/>
    <x v="0"/>
    <n v="4.7552491987454155E-5"/>
    <n v="4.7552491987454155E-5"/>
  </r>
  <r>
    <x v="1"/>
    <s v="CRUDO"/>
    <x v="1"/>
    <x v="2"/>
    <x v="21"/>
    <m/>
    <m/>
    <m/>
    <m/>
    <m/>
    <x v="0"/>
    <n v="1.1412598076988994E-4"/>
    <n v="1.1412598076988994E-4"/>
  </r>
  <r>
    <x v="1"/>
    <s v="CRUDO"/>
    <x v="1"/>
    <x v="2"/>
    <x v="21"/>
    <m/>
    <m/>
    <m/>
    <m/>
    <m/>
    <x v="0"/>
    <n v="6.6177749922942909E-3"/>
    <n v="6.6177749922942909E-3"/>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0"/>
    <n v="0"/>
    <n v="0"/>
  </r>
  <r>
    <x v="1"/>
    <s v="CRUDO"/>
    <x v="1"/>
    <x v="2"/>
    <x v="21"/>
    <m/>
    <m/>
    <m/>
    <m/>
    <m/>
    <x v="1"/>
    <n v="4.7552491987454155E-5"/>
    <n v="1.3314697756487163E-3"/>
  </r>
  <r>
    <x v="1"/>
    <s v="CRUDO"/>
    <x v="1"/>
    <x v="2"/>
    <x v="21"/>
    <m/>
    <m/>
    <m/>
    <m/>
    <m/>
    <x v="1"/>
    <n v="1.1412598076988993E-4"/>
    <n v="3.1955274615569178E-3"/>
  </r>
  <r>
    <x v="1"/>
    <s v="CRUDO"/>
    <x v="1"/>
    <x v="2"/>
    <x v="21"/>
    <m/>
    <m/>
    <m/>
    <m/>
    <m/>
    <x v="1"/>
    <n v="6.61777499229429E-3"/>
    <n v="0.18529769978424013"/>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r>
    <x v="1"/>
    <s v="CRUDO"/>
    <x v="1"/>
    <x v="2"/>
    <x v="21"/>
    <m/>
    <m/>
    <m/>
    <m/>
    <m/>
    <x v="1"/>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9FFFAD-53EB-4BBD-8AD3-875F139348F8}"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BM1:BQ3" firstHeaderRow="1" firstDataRow="2" firstDataCol="1"/>
  <pivotFields count="13">
    <pivotField showAll="0">
      <items count="4">
        <item x="2"/>
        <item x="0"/>
        <item x="1"/>
        <item t="default"/>
      </items>
    </pivotField>
    <pivotField showAll="0"/>
    <pivotField axis="axisCol" showAll="0">
      <items count="4">
        <item x="2"/>
        <item x="1"/>
        <item x="0"/>
        <item t="default"/>
      </items>
    </pivotField>
    <pivotField showAll="0">
      <items count="4">
        <item x="0"/>
        <item x="1"/>
        <item x="2"/>
        <item t="default"/>
      </items>
    </pivotField>
    <pivotField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showAll="0">
      <items count="4">
        <item x="1"/>
        <item x="0"/>
        <item x="2"/>
        <item t="default"/>
      </items>
    </pivotField>
    <pivotField showAll="0"/>
    <pivotField dataField="1" showAll="0"/>
  </pivotFields>
  <rowItems count="1">
    <i/>
  </rowItems>
  <colFields count="1">
    <field x="2"/>
  </colFields>
  <colItems count="4">
    <i>
      <x/>
    </i>
    <i>
      <x v="1"/>
    </i>
    <i>
      <x v="2"/>
    </i>
    <i t="grand">
      <x/>
    </i>
  </colItems>
  <dataFields count="1">
    <dataField name="Suma de EMI_tonCO2eq" fld="12" baseField="0" baseItem="0"/>
  </dataFields>
  <formats count="9">
    <format dxfId="13">
      <pivotArea type="all" dataOnly="0" outline="0" fieldPosition="0"/>
    </format>
    <format dxfId="12">
      <pivotArea outline="0" collapsedLevelsAreSubtotals="1" fieldPosition="0"/>
    </format>
    <format dxfId="11">
      <pivotArea type="origin" dataOnly="0" labelOnly="1" outline="0" offset="A1" fieldPosition="0"/>
    </format>
    <format dxfId="10">
      <pivotArea dataOnly="0" labelOnly="1" outline="0" axis="axisValues" fieldPosition="0"/>
    </format>
    <format dxfId="9">
      <pivotArea field="2" type="button" dataOnly="0" labelOnly="1" outline="0" axis="axisCol" fieldPosition="0"/>
    </format>
    <format dxfId="8">
      <pivotArea type="topRight" dataOnly="0" labelOnly="1" outline="0" fieldPosition="0"/>
    </format>
    <format dxfId="7">
      <pivotArea type="origin" dataOnly="0" labelOnly="1" outline="0" offset="A2" fieldPosition="0"/>
    </format>
    <format dxfId="6">
      <pivotArea dataOnly="0" labelOnly="1" fieldPosition="0">
        <references count="1">
          <reference field="2" count="0"/>
        </references>
      </pivotArea>
    </format>
    <format dxfId="5">
      <pivotArea dataOnly="0" labelOnly="1" grandCol="1" outline="0" fieldPosition="0"/>
    </format>
  </formats>
  <chartFormats count="3">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3CBBA16-48E3-4E10-8E1A-D5C917BFF64C}"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8">
  <location ref="BG1:BK3" firstHeaderRow="1" firstDataRow="2" firstDataCol="1"/>
  <pivotFields count="13">
    <pivotField showAll="0">
      <items count="4">
        <item x="2"/>
        <item x="0"/>
        <item x="1"/>
        <item t="default"/>
      </items>
    </pivotField>
    <pivotField showAll="0"/>
    <pivotField showAll="0">
      <items count="4">
        <item x="2"/>
        <item x="1"/>
        <item x="0"/>
        <item t="default"/>
      </items>
    </pivotField>
    <pivotField axis="axisCol" showAll="0">
      <items count="4">
        <item x="0"/>
        <item x="1"/>
        <item x="2"/>
        <item t="default"/>
      </items>
    </pivotField>
    <pivotField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showAll="0">
      <items count="4">
        <item x="1"/>
        <item x="0"/>
        <item x="2"/>
        <item t="default"/>
      </items>
    </pivotField>
    <pivotField showAll="0"/>
    <pivotField dataField="1" showAll="0"/>
  </pivotFields>
  <rowItems count="1">
    <i/>
  </rowItems>
  <colFields count="1">
    <field x="3"/>
  </colFields>
  <colItems count="4">
    <i>
      <x/>
    </i>
    <i>
      <x v="1"/>
    </i>
    <i>
      <x v="2"/>
    </i>
    <i t="grand">
      <x/>
    </i>
  </colItems>
  <dataFields count="1">
    <dataField name="Suma de EMI_tonCO2eq" fld="12" baseField="0" baseItem="0"/>
  </dataFields>
  <formats count="9">
    <format dxfId="22">
      <pivotArea type="all" dataOnly="0" outline="0" fieldPosition="0"/>
    </format>
    <format dxfId="21">
      <pivotArea outline="0" collapsedLevelsAreSubtotals="1" fieldPosition="0"/>
    </format>
    <format dxfId="20">
      <pivotArea type="origin" dataOnly="0" labelOnly="1" outline="0" offset="A1" fieldPosition="0"/>
    </format>
    <format dxfId="19">
      <pivotArea dataOnly="0" labelOnly="1" outline="0" axis="axisValues" fieldPosition="0"/>
    </format>
    <format dxfId="18">
      <pivotArea field="3" type="button" dataOnly="0" labelOnly="1" outline="0" axis="axisCol" fieldPosition="0"/>
    </format>
    <format dxfId="17">
      <pivotArea type="topRight" dataOnly="0" labelOnly="1" outline="0" fieldPosition="0"/>
    </format>
    <format dxfId="16">
      <pivotArea type="origin" dataOnly="0" labelOnly="1" outline="0" offset="A2" fieldPosition="0"/>
    </format>
    <format dxfId="15">
      <pivotArea dataOnly="0" labelOnly="1" fieldPosition="0">
        <references count="1">
          <reference field="3" count="0"/>
        </references>
      </pivotArea>
    </format>
    <format dxfId="14">
      <pivotArea dataOnly="0" labelOnly="1" grandCol="1" outline="0" fieldPosition="0"/>
    </format>
  </formats>
  <chartFormats count="4">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 chart="0" format="2" series="1">
      <pivotArea type="data" outline="0" fieldPosition="0">
        <references count="2">
          <reference field="4294967294" count="1" selected="0">
            <x v="0"/>
          </reference>
          <reference field="3" count="1" selected="0">
            <x v="2"/>
          </reference>
        </references>
      </pivotArea>
    </chartFormat>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3B6D55-5531-474A-9EA5-3E1E9321CC7F}"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BC1:BD24" firstHeaderRow="1" firstDataRow="1" firstDataCol="1"/>
  <pivotFields count="13">
    <pivotField showAll="0">
      <items count="4">
        <item x="2"/>
        <item x="0"/>
        <item x="1"/>
        <item t="default"/>
      </items>
    </pivotField>
    <pivotField showAll="0"/>
    <pivotField showAll="0">
      <items count="4">
        <item x="2"/>
        <item x="1"/>
        <item x="0"/>
        <item t="default"/>
      </items>
    </pivotField>
    <pivotField showAll="0">
      <items count="4">
        <item x="0"/>
        <item x="1"/>
        <item x="2"/>
        <item t="default"/>
      </items>
    </pivotField>
    <pivotField axis="axisRow"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showAll="0">
      <items count="4">
        <item x="1"/>
        <item x="0"/>
        <item x="2"/>
        <item t="default"/>
      </items>
    </pivotField>
    <pivotField showAll="0"/>
    <pivotField dataField="1" showAll="0"/>
  </pivotFields>
  <rowFields count="1">
    <field x="4"/>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Suma de EMI_tonCO2eq" fld="12" baseField="0" baseItem="0"/>
  </dataFields>
  <formats count="6">
    <format dxfId="28">
      <pivotArea type="all" dataOnly="0" outline="0" fieldPosition="0"/>
    </format>
    <format dxfId="27">
      <pivotArea outline="0" collapsedLevelsAreSubtotals="1" fieldPosition="0"/>
    </format>
    <format dxfId="26">
      <pivotArea field="4" type="button" dataOnly="0" labelOnly="1" outline="0" axis="axisRow" fieldPosition="0"/>
    </format>
    <format dxfId="25">
      <pivotArea dataOnly="0" labelOnly="1" fieldPosition="0">
        <references count="1">
          <reference field="4" count="0"/>
        </references>
      </pivotArea>
    </format>
    <format dxfId="24">
      <pivotArea dataOnly="0" labelOnly="1" grandRow="1" outline="0" fieldPosition="0"/>
    </format>
    <format dxfId="23">
      <pivotArea dataOnly="0" labelOnly="1" outline="0" axis="axisValues" fieldPosition="0"/>
    </format>
  </formats>
  <chartFormats count="22">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4" count="1" selected="0">
            <x v="1"/>
          </reference>
        </references>
      </pivotArea>
    </chartFormat>
    <chartFormat chart="0" format="4" series="1">
      <pivotArea type="data" outline="0" fieldPosition="0">
        <references count="2">
          <reference field="4294967294" count="1" selected="0">
            <x v="0"/>
          </reference>
          <reference field="4" count="1" selected="0">
            <x v="2"/>
          </reference>
        </references>
      </pivotArea>
    </chartFormat>
    <chartFormat chart="0" format="5" series="1">
      <pivotArea type="data" outline="0" fieldPosition="0">
        <references count="2">
          <reference field="4294967294" count="1" selected="0">
            <x v="0"/>
          </reference>
          <reference field="4" count="1" selected="0">
            <x v="3"/>
          </reference>
        </references>
      </pivotArea>
    </chartFormat>
    <chartFormat chart="0" format="6" series="1">
      <pivotArea type="data" outline="0" fieldPosition="0">
        <references count="2">
          <reference field="4294967294" count="1" selected="0">
            <x v="0"/>
          </reference>
          <reference field="4" count="1" selected="0">
            <x v="4"/>
          </reference>
        </references>
      </pivotArea>
    </chartFormat>
    <chartFormat chart="0" format="7" series="1">
      <pivotArea type="data" outline="0" fieldPosition="0">
        <references count="2">
          <reference field="4294967294" count="1" selected="0">
            <x v="0"/>
          </reference>
          <reference field="4" count="1" selected="0">
            <x v="5"/>
          </reference>
        </references>
      </pivotArea>
    </chartFormat>
    <chartFormat chart="0" format="8" series="1">
      <pivotArea type="data" outline="0" fieldPosition="0">
        <references count="2">
          <reference field="4294967294" count="1" selected="0">
            <x v="0"/>
          </reference>
          <reference field="4" count="1" selected="0">
            <x v="6"/>
          </reference>
        </references>
      </pivotArea>
    </chartFormat>
    <chartFormat chart="0" format="9" series="1">
      <pivotArea type="data" outline="0" fieldPosition="0">
        <references count="2">
          <reference field="4294967294" count="1" selected="0">
            <x v="0"/>
          </reference>
          <reference field="4" count="1" selected="0">
            <x v="7"/>
          </reference>
        </references>
      </pivotArea>
    </chartFormat>
    <chartFormat chart="0" format="10" series="1">
      <pivotArea type="data" outline="0" fieldPosition="0">
        <references count="2">
          <reference field="4294967294" count="1" selected="0">
            <x v="0"/>
          </reference>
          <reference field="4" count="1" selected="0">
            <x v="8"/>
          </reference>
        </references>
      </pivotArea>
    </chartFormat>
    <chartFormat chart="0" format="11" series="1">
      <pivotArea type="data" outline="0" fieldPosition="0">
        <references count="2">
          <reference field="4294967294" count="1" selected="0">
            <x v="0"/>
          </reference>
          <reference field="4" count="1" selected="0">
            <x v="9"/>
          </reference>
        </references>
      </pivotArea>
    </chartFormat>
    <chartFormat chart="0" format="12" series="1">
      <pivotArea type="data" outline="0" fieldPosition="0">
        <references count="2">
          <reference field="4294967294" count="1" selected="0">
            <x v="0"/>
          </reference>
          <reference field="4" count="1" selected="0">
            <x v="10"/>
          </reference>
        </references>
      </pivotArea>
    </chartFormat>
    <chartFormat chart="0" format="13" series="1">
      <pivotArea type="data" outline="0" fieldPosition="0">
        <references count="2">
          <reference field="4294967294" count="1" selected="0">
            <x v="0"/>
          </reference>
          <reference field="4" count="1" selected="0">
            <x v="11"/>
          </reference>
        </references>
      </pivotArea>
    </chartFormat>
    <chartFormat chart="0" format="14" series="1">
      <pivotArea type="data" outline="0" fieldPosition="0">
        <references count="2">
          <reference field="4294967294" count="1" selected="0">
            <x v="0"/>
          </reference>
          <reference field="4" count="1" selected="0">
            <x v="12"/>
          </reference>
        </references>
      </pivotArea>
    </chartFormat>
    <chartFormat chart="0" format="15" series="1">
      <pivotArea type="data" outline="0" fieldPosition="0">
        <references count="2">
          <reference field="4294967294" count="1" selected="0">
            <x v="0"/>
          </reference>
          <reference field="4" count="1" selected="0">
            <x v="13"/>
          </reference>
        </references>
      </pivotArea>
    </chartFormat>
    <chartFormat chart="0" format="16" series="1">
      <pivotArea type="data" outline="0" fieldPosition="0">
        <references count="2">
          <reference field="4294967294" count="1" selected="0">
            <x v="0"/>
          </reference>
          <reference field="4" count="1" selected="0">
            <x v="14"/>
          </reference>
        </references>
      </pivotArea>
    </chartFormat>
    <chartFormat chart="0" format="17" series="1">
      <pivotArea type="data" outline="0" fieldPosition="0">
        <references count="2">
          <reference field="4294967294" count="1" selected="0">
            <x v="0"/>
          </reference>
          <reference field="4" count="1" selected="0">
            <x v="15"/>
          </reference>
        </references>
      </pivotArea>
    </chartFormat>
    <chartFormat chart="0" format="18" series="1">
      <pivotArea type="data" outline="0" fieldPosition="0">
        <references count="2">
          <reference field="4294967294" count="1" selected="0">
            <x v="0"/>
          </reference>
          <reference field="4" count="1" selected="0">
            <x v="16"/>
          </reference>
        </references>
      </pivotArea>
    </chartFormat>
    <chartFormat chart="0" format="19" series="1">
      <pivotArea type="data" outline="0" fieldPosition="0">
        <references count="2">
          <reference field="4294967294" count="1" selected="0">
            <x v="0"/>
          </reference>
          <reference field="4" count="1" selected="0">
            <x v="17"/>
          </reference>
        </references>
      </pivotArea>
    </chartFormat>
    <chartFormat chart="0" format="20" series="1">
      <pivotArea type="data" outline="0" fieldPosition="0">
        <references count="2">
          <reference field="4294967294" count="1" selected="0">
            <x v="0"/>
          </reference>
          <reference field="4" count="1" selected="0">
            <x v="18"/>
          </reference>
        </references>
      </pivotArea>
    </chartFormat>
    <chartFormat chart="0" format="21" series="1">
      <pivotArea type="data" outline="0" fieldPosition="0">
        <references count="2">
          <reference field="4294967294" count="1" selected="0">
            <x v="0"/>
          </reference>
          <reference field="4" count="1" selected="0">
            <x v="19"/>
          </reference>
        </references>
      </pivotArea>
    </chartFormat>
    <chartFormat chart="0" format="22" series="1">
      <pivotArea type="data" outline="0" fieldPosition="0">
        <references count="2">
          <reference field="4294967294" count="1" selected="0">
            <x v="0"/>
          </reference>
          <reference field="4" count="1" selected="0">
            <x v="20"/>
          </reference>
        </references>
      </pivotArea>
    </chartFormat>
    <chartFormat chart="0" format="23" series="1">
      <pivotArea type="data" outline="0" fieldPosition="0">
        <references count="2">
          <reference field="4294967294" count="1" selected="0">
            <x v="0"/>
          </reference>
          <reference field="4" count="1" selected="0">
            <x v="2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B3B12F0-6C1D-430A-8249-15FB61739BA3}"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AV1:AW5" firstHeaderRow="1" firstDataRow="1" firstDataCol="1"/>
  <pivotFields count="13">
    <pivotField showAll="0">
      <items count="4">
        <item x="2"/>
        <item x="0"/>
        <item x="1"/>
        <item t="default"/>
      </items>
    </pivotField>
    <pivotField showAll="0"/>
    <pivotField showAll="0">
      <items count="4">
        <item x="2"/>
        <item x="1"/>
        <item x="0"/>
        <item t="default"/>
      </items>
    </pivotField>
    <pivotField showAll="0">
      <items count="4">
        <item x="0"/>
        <item x="1"/>
        <item x="2"/>
        <item t="default"/>
      </items>
    </pivotField>
    <pivotField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axis="axisRow" showAll="0">
      <items count="4">
        <item x="1"/>
        <item x="0"/>
        <item x="2"/>
        <item t="default"/>
      </items>
    </pivotField>
    <pivotField showAll="0"/>
    <pivotField dataField="1" showAll="0"/>
  </pivotFields>
  <rowFields count="1">
    <field x="10"/>
  </rowFields>
  <rowItems count="4">
    <i>
      <x/>
    </i>
    <i>
      <x v="1"/>
    </i>
    <i>
      <x v="2"/>
    </i>
    <i t="grand">
      <x/>
    </i>
  </rowItems>
  <colItems count="1">
    <i/>
  </colItems>
  <dataFields count="1">
    <dataField name="Suma de EMI_tonCO2eq" fld="12" baseField="0" baseItem="0"/>
  </dataFields>
  <formats count="6">
    <format dxfId="34">
      <pivotArea type="all" dataOnly="0" outline="0" fieldPosition="0"/>
    </format>
    <format dxfId="33">
      <pivotArea outline="0" collapsedLevelsAreSubtotals="1" fieldPosition="0"/>
    </format>
    <format dxfId="32">
      <pivotArea field="10" type="button" dataOnly="0" labelOnly="1" outline="0" axis="axisRow" fieldPosition="0"/>
    </format>
    <format dxfId="31">
      <pivotArea dataOnly="0" labelOnly="1" fieldPosition="0">
        <references count="1">
          <reference field="10" count="0"/>
        </references>
      </pivotArea>
    </format>
    <format dxfId="30">
      <pivotArea dataOnly="0" labelOnly="1" grandRow="1" outline="0" fieldPosition="0"/>
    </format>
    <format dxfId="29">
      <pivotArea dataOnly="0" labelOnly="1" outline="0" axis="axisValues" fieldPosition="0"/>
    </format>
  </formats>
  <chartFormats count="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 count="1" selected="0">
            <x v="0"/>
          </reference>
        </references>
      </pivotArea>
    </chartFormat>
    <chartFormat chart="0" format="2">
      <pivotArea type="data" outline="0" fieldPosition="0">
        <references count="2">
          <reference field="4294967294" count="1" selected="0">
            <x v="0"/>
          </reference>
          <reference field="10" count="1" selected="0">
            <x v="1"/>
          </reference>
        </references>
      </pivotArea>
    </chartFormat>
    <chartFormat chart="0" format="3">
      <pivotArea type="data" outline="0" fieldPosition="0">
        <references count="2">
          <reference field="4294967294" count="1" selected="0">
            <x v="0"/>
          </reference>
          <reference field="1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F1F161C-18C7-42E9-9064-5C81D0A48AB8}" name="TablaDinámica6"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BT1:BX6" firstHeaderRow="1" firstDataRow="2" firstDataCol="1"/>
  <pivotFields count="13">
    <pivotField axis="axisRow" showAll="0">
      <items count="4">
        <item x="2"/>
        <item x="0"/>
        <item x="1"/>
        <item t="default"/>
      </items>
    </pivotField>
    <pivotField showAll="0"/>
    <pivotField showAll="0">
      <items count="4">
        <item x="2"/>
        <item x="1"/>
        <item x="0"/>
        <item t="default"/>
      </items>
    </pivotField>
    <pivotField showAll="0">
      <items count="4">
        <item x="0"/>
        <item x="1"/>
        <item x="2"/>
        <item t="default"/>
      </items>
    </pivotField>
    <pivotField showAll="0">
      <items count="23">
        <item x="0"/>
        <item x="4"/>
        <item x="2"/>
        <item x="1"/>
        <item x="6"/>
        <item x="21"/>
        <item x="13"/>
        <item x="16"/>
        <item x="15"/>
        <item x="11"/>
        <item x="12"/>
        <item x="9"/>
        <item x="18"/>
        <item x="17"/>
        <item x="8"/>
        <item x="10"/>
        <item x="20"/>
        <item x="19"/>
        <item x="14"/>
        <item x="7"/>
        <item x="5"/>
        <item x="3"/>
        <item t="default"/>
      </items>
    </pivotField>
    <pivotField showAll="0"/>
    <pivotField showAll="0"/>
    <pivotField showAll="0"/>
    <pivotField showAll="0"/>
    <pivotField showAll="0"/>
    <pivotField axis="axisCol" showAll="0">
      <items count="4">
        <item x="1"/>
        <item x="0"/>
        <item x="2"/>
        <item t="default"/>
      </items>
    </pivotField>
    <pivotField showAll="0"/>
    <pivotField dataField="1" showAll="0"/>
  </pivotFields>
  <rowFields count="1">
    <field x="0"/>
  </rowFields>
  <rowItems count="4">
    <i>
      <x/>
    </i>
    <i>
      <x v="1"/>
    </i>
    <i>
      <x v="2"/>
    </i>
    <i t="grand">
      <x/>
    </i>
  </rowItems>
  <colFields count="1">
    <field x="10"/>
  </colFields>
  <colItems count="4">
    <i>
      <x/>
    </i>
    <i>
      <x v="1"/>
    </i>
    <i>
      <x v="2"/>
    </i>
    <i t="grand">
      <x/>
    </i>
  </colItems>
  <dataFields count="1">
    <dataField name="Suma de EMI_tonCO2eq" fld="12" baseField="0" baseItem="0"/>
  </dataFields>
  <formats count="10">
    <format dxfId="44">
      <pivotArea type="all" dataOnly="0" outline="0" fieldPosition="0"/>
    </format>
    <format dxfId="43">
      <pivotArea outline="0" collapsedLevelsAreSubtotals="1" fieldPosition="0"/>
    </format>
    <format dxfId="42">
      <pivotArea type="origin" dataOnly="0" labelOnly="1" outline="0" fieldPosition="0"/>
    </format>
    <format dxfId="41">
      <pivotArea field="10" type="button" dataOnly="0" labelOnly="1" outline="0" axis="axisCol" fieldPosition="0"/>
    </format>
    <format dxfId="40">
      <pivotArea type="topRight" dataOnly="0" labelOnly="1" outline="0" fieldPosition="0"/>
    </format>
    <format dxfId="39">
      <pivotArea field="0" type="button" dataOnly="0" labelOnly="1" outline="0" axis="axisRow" fieldPosition="0"/>
    </format>
    <format dxfId="38">
      <pivotArea dataOnly="0" labelOnly="1" fieldPosition="0">
        <references count="1">
          <reference field="0" count="0"/>
        </references>
      </pivotArea>
    </format>
    <format dxfId="37">
      <pivotArea dataOnly="0" labelOnly="1" grandRow="1" outline="0" fieldPosition="0"/>
    </format>
    <format dxfId="36">
      <pivotArea dataOnly="0" labelOnly="1" fieldPosition="0">
        <references count="1">
          <reference field="10" count="0"/>
        </references>
      </pivotArea>
    </format>
    <format dxfId="35">
      <pivotArea dataOnly="0" labelOnly="1" grandCol="1" outline="0"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0" count="1" selected="0">
            <x v="1"/>
          </reference>
        </references>
      </pivotArea>
    </chartFormat>
    <chartFormat chart="0" format="2" series="1">
      <pivotArea type="data" outline="0" fieldPosition="0">
        <references count="2">
          <reference field="4294967294" count="1" selected="0">
            <x v="0"/>
          </reference>
          <reference field="10" count="1" selected="0">
            <x v="2"/>
          </reference>
        </references>
      </pivotArea>
    </chartFormat>
    <chartFormat chart="0" format="3" series="1">
      <pivotArea type="data" outline="0" fieldPosition="0">
        <references count="2">
          <reference field="4294967294" count="1" selected="0">
            <x v="0"/>
          </reference>
          <reference field="1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ATEGORIA_IPCC_SISTEMA" xr10:uid="{9F31D796-59D6-41A6-8611-11D22A730914}" sourceName="CATEGORIA IPCC SISTEMA">
  <pivotTables>
    <pivotTable tabId="81" name="TablaDinámica4"/>
    <pivotTable tabId="81" name="TablaDinámica2"/>
    <pivotTable tabId="81" name="TablaDinámica5"/>
    <pivotTable tabId="81" name="TablaDinámica6"/>
    <pivotTable tabId="81" name="TablaDinámica3"/>
  </pivotTables>
  <data>
    <tabular pivotCacheId="143500486">
      <items count="3">
        <i x="2" s="1"/>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GMENTO" xr10:uid="{77B3F88A-E69E-46A1-911F-6E27DB3112F9}" sourceName="SEGMENTO">
  <pivotTables>
    <pivotTable tabId="81" name="TablaDinámica4"/>
    <pivotTable tabId="81" name="TablaDinámica2"/>
    <pivotTable tabId="81" name="TablaDinámica5"/>
    <pivotTable tabId="81" name="TablaDinámica6"/>
    <pivotTable tabId="81" name="TablaDinámica3"/>
  </pivotTables>
  <data>
    <tabular pivotCacheId="143500486">
      <items count="3">
        <i x="2" s="1"/>
        <i x="1"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CTIVIDAD" xr10:uid="{77768D7D-9026-4F15-9E6E-4FEEAE00AD59}" sourceName="ACTIVIDAD">
  <pivotTables>
    <pivotTable tabId="81" name="TablaDinámica4"/>
    <pivotTable tabId="81" name="TablaDinámica2"/>
    <pivotTable tabId="81" name="TablaDinámica5"/>
    <pivotTable tabId="81" name="TablaDinámica6"/>
    <pivotTable tabId="81" name="TablaDinámica3"/>
  </pivotTables>
  <data>
    <tabular pivotCacheId="143500486">
      <items count="3">
        <i x="0" s="1"/>
        <i x="1"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FUGITIVA" xr10:uid="{F5103989-1D1D-40FF-ADDB-6B0922DD56AA}" sourceName="CLASIFICACION_FUGITIVA">
  <pivotTables>
    <pivotTable tabId="81" name="TablaDinámica4"/>
    <pivotTable tabId="81" name="TablaDinámica2"/>
    <pivotTable tabId="81" name="TablaDinámica5"/>
    <pivotTable tabId="81" name="TablaDinámica6"/>
    <pivotTable tabId="81" name="TablaDinámica3"/>
  </pivotTables>
  <data>
    <tabular pivotCacheId="143500486">
      <items count="22">
        <i x="0" s="1"/>
        <i x="4" s="1"/>
        <i x="2" s="1"/>
        <i x="1" s="1"/>
        <i x="6" s="1"/>
        <i x="21" s="1"/>
        <i x="13" s="1"/>
        <i x="16" s="1"/>
        <i x="15" s="1"/>
        <i x="11" s="1"/>
        <i x="12" s="1"/>
        <i x="9" s="1"/>
        <i x="18" s="1"/>
        <i x="17" s="1"/>
        <i x="8" s="1"/>
        <i x="10" s="1"/>
        <i x="20" s="1"/>
        <i x="19" s="1"/>
        <i x="14" s="1"/>
        <i x="7" s="1"/>
        <i x="5"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AS" xr10:uid="{2026F021-BE8A-4F88-B565-73B5EF479975}" sourceName="GAS">
  <pivotTables>
    <pivotTable tabId="81" name="TablaDinámica4"/>
    <pivotTable tabId="81" name="TablaDinámica2"/>
    <pivotTable tabId="81" name="TablaDinámica5"/>
    <pivotTable tabId="81" name="TablaDinámica6"/>
    <pivotTable tabId="81" name="TablaDinámica3"/>
  </pivotTables>
  <data>
    <tabular pivotCacheId="143500486">
      <items count="3">
        <i x="1" s="1"/>
        <i x="0"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IA IPCC SISTEMA" xr10:uid="{1282A15B-7D31-4E00-BDA2-50C24409C3F7}" cache="SegmentaciónDeDatos_CATEGORIA_IPCC_SISTEMA" caption="CATEGORIA IPCC SISTEMA" rowHeight="241300"/>
  <slicer name="SEGMENTO" xr10:uid="{FCF5ACBC-F7EC-4C7B-AEAD-497251E938E6}" cache="SegmentaciónDeDatos_SEGMENTO" caption="SEGMENTO" rowHeight="241300"/>
  <slicer name="ACTIVIDAD" xr10:uid="{6889EC69-E6D2-4FC5-93F9-56FD436E2A65}" cache="SegmentaciónDeDatos_ACTIVIDAD" caption="ACTIVIDAD" rowHeight="241300"/>
  <slicer name="CLASIFICACION_FUGITIVA" xr10:uid="{A386D533-0DC4-4ABE-AAF5-DB3CD997077F}" cache="SegmentaciónDeDatos_CLASIFICACION_FUGITIVA" caption="CLASIFICACION_FUGITIVA" rowHeight="241300"/>
  <slicer name="GAS" xr10:uid="{5BE9E294-907F-4631-91FF-213C2EA5E96F}" cache="SegmentaciónDeDatos_GAS" caption="GAS" rowHeight="241300"/>
</slicer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V19" dT="2023-08-25T16:16:29.93" personId="{00000000-0000-0000-0000-000000000000}" id="{55A37431-58A7-4963-9CCD-700CC0BF1052}">
    <text>Depende de la cromatografía del gas(4% CO2)</text>
  </threadedComment>
  <threadedComment ref="W19" dT="2023-08-25T15:33:38.26" personId="{00000000-0000-0000-0000-000000000000}" id="{B00BFBB2-CD3F-4A27-B33B-5B7DB799B3ED}">
    <text>(depende de la cromatografía del gas) (80% CH4)</text>
  </threadedComment>
</ThreadedComments>
</file>

<file path=xl/threadedComments/threadedComment2.xml><?xml version="1.0" encoding="utf-8"?>
<ThreadedComments xmlns="http://schemas.microsoft.com/office/spreadsheetml/2018/threadedcomments" xmlns:x="http://schemas.openxmlformats.org/spreadsheetml/2006/main">
  <threadedComment ref="V21" dT="2023-08-25T16:16:29.93" personId="{00000000-0000-0000-0000-000000000000}" id="{5EC35925-8C47-424C-946E-87178000EB64}">
    <text>Depende de la cromatografía del gas(4% CO2)</text>
  </threadedComment>
  <threadedComment ref="W21" dT="2023-08-25T15:33:38.26" personId="{00000000-0000-0000-0000-000000000000}" id="{9AE36A35-8DB4-4444-9879-A482739DF1E6}">
    <text>(depende de la cromatografía del gas) (80% CH4)</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ogmpartnership.com/wp-content/uploads/2023/02/Flare-efficiency-TGD-Approved-by-SG.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1.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2.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3.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4.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5.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6.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4.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5.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6.xml"/><Relationship Id="rId1" Type="http://schemas.openxmlformats.org/officeDocument/2006/relationships/printerSettings" Target="../printerSettings/printerSettings27.bin"/><Relationship Id="rId4"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7.xml"/><Relationship Id="rId1" Type="http://schemas.openxmlformats.org/officeDocument/2006/relationships/printerSettings" Target="../printerSettings/printerSettings28.bin"/><Relationship Id="rId4"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8.xml"/><Relationship Id="rId1" Type="http://schemas.openxmlformats.org/officeDocument/2006/relationships/printerSettings" Target="../printerSettings/printerSettings29.bin"/><Relationship Id="rId4"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9.xml"/><Relationship Id="rId1" Type="http://schemas.openxmlformats.org/officeDocument/2006/relationships/printerSettings" Target="../printerSettings/printerSettings30.bin"/><Relationship Id="rId4"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0.xml"/><Relationship Id="rId1" Type="http://schemas.openxmlformats.org/officeDocument/2006/relationships/printerSettings" Target="../printerSettings/printerSettings31.bin"/><Relationship Id="rId4" Type="http://schemas.openxmlformats.org/officeDocument/2006/relationships/comments" Target="../comments2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1.xml"/><Relationship Id="rId1" Type="http://schemas.openxmlformats.org/officeDocument/2006/relationships/printerSettings" Target="../printerSettings/printerSettings32.bin"/><Relationship Id="rId4"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2.xml"/><Relationship Id="rId1" Type="http://schemas.openxmlformats.org/officeDocument/2006/relationships/printerSettings" Target="../printerSettings/printerSettings33.bin"/><Relationship Id="rId4" Type="http://schemas.openxmlformats.org/officeDocument/2006/relationships/comments" Target="../comments2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3.xml"/><Relationship Id="rId1" Type="http://schemas.openxmlformats.org/officeDocument/2006/relationships/printerSettings" Target="../printerSettings/printerSettings34.bin"/><Relationship Id="rId4" Type="http://schemas.openxmlformats.org/officeDocument/2006/relationships/comments" Target="../comments2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49.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50.xml"/><Relationship Id="rId4" Type="http://schemas.microsoft.com/office/2017/10/relationships/threadedComment" Target="../threadedComments/threadedComment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58.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7747A-B6D1-49FE-85A6-4FAF14A48E25}">
  <dimension ref="C1:X62"/>
  <sheetViews>
    <sheetView tabSelected="1" zoomScale="50" zoomScaleNormal="50" workbookViewId="0">
      <selection activeCell="W7" sqref="W7"/>
    </sheetView>
  </sheetViews>
  <sheetFormatPr baseColWidth="10" defaultRowHeight="14.75" x14ac:dyDescent="0.75"/>
  <cols>
    <col min="1" max="2" width="10.90625" style="1"/>
    <col min="3" max="3" width="7.54296875" style="1" customWidth="1"/>
    <col min="4" max="18" width="10.90625" style="1"/>
    <col min="19" max="19" width="19.08984375" style="1" customWidth="1"/>
    <col min="20" max="16384" width="10.90625" style="1"/>
  </cols>
  <sheetData>
    <row r="1" spans="3:24" x14ac:dyDescent="0.75">
      <c r="I1" s="2"/>
    </row>
    <row r="3" spans="3:24" x14ac:dyDescent="0.75">
      <c r="D3"/>
    </row>
    <row r="4" spans="3:24" x14ac:dyDescent="0.75">
      <c r="I4"/>
    </row>
    <row r="7" spans="3:24" x14ac:dyDescent="0.75">
      <c r="E7"/>
      <c r="J7"/>
    </row>
    <row r="13" spans="3:24" ht="33.75" x14ac:dyDescent="1.55">
      <c r="C13" s="3" t="s">
        <v>939</v>
      </c>
      <c r="X13"/>
    </row>
    <row r="14" spans="3:24" ht="33.75" x14ac:dyDescent="1.55">
      <c r="C14" s="3"/>
      <c r="N14"/>
    </row>
    <row r="15" spans="3:24" x14ac:dyDescent="0.75">
      <c r="C15" s="258" t="s">
        <v>946</v>
      </c>
      <c r="D15" s="258"/>
      <c r="E15" s="258"/>
      <c r="F15" s="258"/>
      <c r="G15" s="258"/>
      <c r="H15" s="258"/>
      <c r="I15" s="258"/>
      <c r="J15" s="258"/>
      <c r="K15" s="258"/>
      <c r="L15" s="258"/>
      <c r="M15" s="258"/>
      <c r="N15" s="258"/>
      <c r="O15" s="258"/>
      <c r="P15" s="258"/>
      <c r="Q15" s="258"/>
      <c r="R15" s="258"/>
      <c r="S15" s="258"/>
    </row>
    <row r="16" spans="3:24" x14ac:dyDescent="0.75">
      <c r="C16" s="258"/>
      <c r="D16" s="258"/>
      <c r="E16" s="258"/>
      <c r="F16" s="258"/>
      <c r="G16" s="258"/>
      <c r="H16" s="258"/>
      <c r="I16" s="258"/>
      <c r="J16" s="258"/>
      <c r="K16" s="258"/>
      <c r="L16" s="258"/>
      <c r="M16" s="258"/>
      <c r="N16" s="258"/>
      <c r="O16" s="258"/>
      <c r="P16" s="258"/>
      <c r="Q16" s="258"/>
      <c r="R16" s="258"/>
      <c r="S16" s="258"/>
    </row>
    <row r="17" spans="3:19" x14ac:dyDescent="0.75">
      <c r="C17" s="258"/>
      <c r="D17" s="258"/>
      <c r="E17" s="258"/>
      <c r="F17" s="258"/>
      <c r="G17" s="258"/>
      <c r="H17" s="258"/>
      <c r="I17" s="258"/>
      <c r="J17" s="258"/>
      <c r="K17" s="258"/>
      <c r="L17" s="258"/>
      <c r="M17" s="258"/>
      <c r="N17" s="258"/>
      <c r="O17" s="258"/>
      <c r="P17" s="258"/>
      <c r="Q17" s="258"/>
      <c r="R17" s="258"/>
      <c r="S17" s="258"/>
    </row>
    <row r="18" spans="3:19" x14ac:dyDescent="0.75">
      <c r="C18" s="258"/>
      <c r="D18" s="258"/>
      <c r="E18" s="258"/>
      <c r="F18" s="258"/>
      <c r="G18" s="258"/>
      <c r="H18" s="258"/>
      <c r="I18" s="258"/>
      <c r="J18" s="258"/>
      <c r="K18" s="258"/>
      <c r="L18" s="258"/>
      <c r="M18" s="258"/>
      <c r="N18" s="258"/>
      <c r="O18" s="258"/>
      <c r="P18" s="258"/>
      <c r="Q18" s="258"/>
      <c r="R18" s="258"/>
      <c r="S18" s="258"/>
    </row>
    <row r="19" spans="3:19" x14ac:dyDescent="0.75">
      <c r="C19" s="258"/>
      <c r="D19" s="258"/>
      <c r="E19" s="258"/>
      <c r="F19" s="258"/>
      <c r="G19" s="258"/>
      <c r="H19" s="258"/>
      <c r="I19" s="258"/>
      <c r="J19" s="258"/>
      <c r="K19" s="258"/>
      <c r="L19" s="258"/>
      <c r="M19" s="258"/>
      <c r="N19" s="258"/>
      <c r="O19" s="258"/>
      <c r="P19" s="258"/>
      <c r="Q19" s="258"/>
      <c r="R19" s="258"/>
      <c r="S19" s="258"/>
    </row>
    <row r="20" spans="3:19" x14ac:dyDescent="0.75">
      <c r="C20" s="258"/>
      <c r="D20" s="258"/>
      <c r="E20" s="258"/>
      <c r="F20" s="258"/>
      <c r="G20" s="258"/>
      <c r="H20" s="258"/>
      <c r="I20" s="258"/>
      <c r="J20" s="258"/>
      <c r="K20" s="258"/>
      <c r="L20" s="258"/>
      <c r="M20" s="258"/>
      <c r="N20" s="258"/>
      <c r="O20" s="258"/>
      <c r="P20" s="258"/>
      <c r="Q20" s="258"/>
      <c r="R20" s="258"/>
      <c r="S20" s="258"/>
    </row>
    <row r="21" spans="3:19" x14ac:dyDescent="0.75">
      <c r="C21" s="4"/>
      <c r="D21" s="4"/>
      <c r="E21" s="4"/>
      <c r="F21" s="4"/>
      <c r="G21" s="4"/>
      <c r="H21" s="4"/>
      <c r="I21" s="4"/>
      <c r="J21" s="4"/>
      <c r="K21" s="4"/>
      <c r="L21" s="4"/>
      <c r="M21" s="4"/>
      <c r="N21" s="4"/>
      <c r="O21" s="4"/>
      <c r="P21" s="4"/>
      <c r="Q21" s="4"/>
      <c r="R21" s="4"/>
      <c r="S21" s="4"/>
    </row>
    <row r="22" spans="3:19" x14ac:dyDescent="0.75">
      <c r="C22" s="4"/>
      <c r="D22" s="4"/>
      <c r="E22" s="4"/>
      <c r="F22" s="4"/>
      <c r="G22" s="4"/>
      <c r="H22" s="4"/>
      <c r="I22" s="4"/>
      <c r="J22" s="4"/>
      <c r="K22" s="4"/>
      <c r="L22" s="4"/>
      <c r="M22" s="4"/>
      <c r="N22" s="4"/>
      <c r="O22" s="4"/>
      <c r="P22" s="4"/>
      <c r="Q22" s="4"/>
      <c r="R22" s="4"/>
      <c r="S22" s="4"/>
    </row>
    <row r="23" spans="3:19" x14ac:dyDescent="0.75">
      <c r="C23" s="2" t="s">
        <v>809</v>
      </c>
      <c r="Q23" s="6" t="s">
        <v>0</v>
      </c>
    </row>
    <row r="26" spans="3:19" x14ac:dyDescent="0.75">
      <c r="C26" s="7" t="s">
        <v>1231</v>
      </c>
      <c r="D26" s="8"/>
      <c r="E26" s="8"/>
      <c r="F26" s="8"/>
      <c r="G26" s="8"/>
      <c r="H26" s="8"/>
      <c r="I26" s="8"/>
      <c r="J26" s="8"/>
      <c r="K26" s="8"/>
      <c r="L26" s="8"/>
      <c r="M26" s="8"/>
      <c r="N26" s="8"/>
      <c r="O26" s="8"/>
      <c r="P26" s="8"/>
      <c r="Q26" s="8"/>
      <c r="R26" s="8"/>
      <c r="S26" s="8"/>
    </row>
    <row r="27" spans="3:19" x14ac:dyDescent="0.75">
      <c r="C27" s="8"/>
      <c r="D27" s="8"/>
      <c r="E27" s="8"/>
      <c r="F27" s="8"/>
      <c r="G27" s="8"/>
      <c r="H27" s="8"/>
      <c r="I27" s="8"/>
      <c r="J27" s="8"/>
      <c r="K27" s="8"/>
      <c r="L27" s="8"/>
      <c r="M27" s="8"/>
      <c r="N27" s="8"/>
      <c r="O27" s="8"/>
      <c r="P27" s="8"/>
      <c r="Q27" s="8"/>
      <c r="R27" s="8"/>
      <c r="S27" s="8"/>
    </row>
    <row r="28" spans="3:19" x14ac:dyDescent="0.75">
      <c r="C28" s="8" t="s">
        <v>940</v>
      </c>
      <c r="D28" s="8"/>
      <c r="E28" s="8"/>
      <c r="F28" s="8"/>
      <c r="G28" s="8"/>
      <c r="H28" s="8"/>
      <c r="I28" s="8"/>
      <c r="J28" s="8"/>
      <c r="K28" s="8"/>
      <c r="L28" s="8"/>
      <c r="M28" s="8"/>
      <c r="N28" s="8"/>
      <c r="O28" s="8"/>
      <c r="P28" s="8"/>
      <c r="Q28" s="8"/>
      <c r="R28" s="8"/>
      <c r="S28" s="8"/>
    </row>
    <row r="29" spans="3:19" x14ac:dyDescent="0.75">
      <c r="C29" s="8"/>
      <c r="D29" s="8"/>
      <c r="E29" s="8"/>
      <c r="F29" s="8"/>
      <c r="G29" s="8"/>
      <c r="H29" s="8"/>
      <c r="I29" s="8"/>
      <c r="J29" s="8"/>
      <c r="K29" s="8"/>
      <c r="L29" s="8"/>
      <c r="M29" s="8"/>
      <c r="N29" s="8"/>
      <c r="O29" s="8"/>
      <c r="P29" s="8"/>
      <c r="Q29" s="8"/>
      <c r="R29" s="8"/>
      <c r="S29" s="8"/>
    </row>
    <row r="30" spans="3:19" x14ac:dyDescent="0.75">
      <c r="C30" s="8" t="s">
        <v>941</v>
      </c>
      <c r="D30" s="8"/>
      <c r="E30" s="8"/>
      <c r="F30" s="8"/>
      <c r="G30" s="8"/>
      <c r="H30" s="8"/>
      <c r="I30" s="8"/>
      <c r="J30" s="8"/>
      <c r="K30" s="8"/>
      <c r="L30" s="8"/>
      <c r="M30" s="8"/>
      <c r="N30" s="8"/>
      <c r="O30" s="8"/>
      <c r="P30" s="8"/>
      <c r="Q30" s="8"/>
      <c r="R30" s="8"/>
      <c r="S30" s="8"/>
    </row>
    <row r="31" spans="3:19" x14ac:dyDescent="0.75">
      <c r="C31" s="8" t="s">
        <v>423</v>
      </c>
      <c r="D31" s="8"/>
      <c r="E31" s="8"/>
      <c r="F31" s="8"/>
      <c r="G31" s="8"/>
      <c r="H31" s="8"/>
      <c r="I31" s="8"/>
      <c r="J31" s="8"/>
      <c r="K31" s="8"/>
      <c r="L31" s="8"/>
      <c r="M31" s="8"/>
      <c r="N31" s="8"/>
      <c r="O31" s="8"/>
      <c r="P31" s="8"/>
      <c r="Q31" s="8"/>
      <c r="R31" s="8"/>
      <c r="S31" s="8"/>
    </row>
    <row r="32" spans="3:19" x14ac:dyDescent="0.75">
      <c r="C32" s="8" t="s">
        <v>942</v>
      </c>
      <c r="D32" s="8"/>
      <c r="E32" s="8"/>
      <c r="F32" s="8"/>
      <c r="G32" s="8"/>
      <c r="H32" s="8"/>
      <c r="I32" s="8"/>
      <c r="J32" s="8"/>
      <c r="K32" s="8"/>
      <c r="L32" s="8"/>
      <c r="M32" s="8"/>
      <c r="N32" s="8"/>
      <c r="O32" s="8"/>
      <c r="P32" s="8"/>
      <c r="Q32" s="8"/>
      <c r="R32" s="8"/>
      <c r="S32" s="8"/>
    </row>
    <row r="33" spans="3:19" x14ac:dyDescent="0.75">
      <c r="C33" s="8" t="s">
        <v>937</v>
      </c>
      <c r="D33" s="8"/>
      <c r="E33" s="8"/>
      <c r="F33" s="8"/>
      <c r="G33" s="8"/>
      <c r="H33" s="8"/>
      <c r="I33" s="8"/>
      <c r="J33" s="8"/>
      <c r="K33" s="8"/>
      <c r="L33" s="8"/>
      <c r="M33" s="8"/>
      <c r="N33" s="8"/>
      <c r="O33" s="8"/>
      <c r="P33" s="8"/>
      <c r="Q33" s="8"/>
      <c r="R33" s="8"/>
      <c r="S33" s="8"/>
    </row>
    <row r="34" spans="3:19" x14ac:dyDescent="0.75">
      <c r="C34" s="8" t="s">
        <v>808</v>
      </c>
      <c r="D34" s="8"/>
      <c r="E34" s="8"/>
      <c r="F34" s="8"/>
      <c r="G34" s="8"/>
      <c r="H34" s="8"/>
      <c r="I34" s="8"/>
      <c r="J34" s="8"/>
      <c r="K34" s="8"/>
      <c r="L34" s="8"/>
      <c r="M34" s="8"/>
      <c r="N34" s="8"/>
      <c r="O34" s="8"/>
      <c r="P34" s="8"/>
      <c r="Q34" s="8"/>
      <c r="R34" s="8"/>
      <c r="S34" s="8"/>
    </row>
    <row r="35" spans="3:19" x14ac:dyDescent="0.75">
      <c r="C35" s="8" t="s">
        <v>1230</v>
      </c>
      <c r="D35" s="8"/>
      <c r="E35" s="8"/>
      <c r="F35" s="8"/>
      <c r="G35" s="8"/>
      <c r="H35" s="8"/>
      <c r="I35" s="8"/>
      <c r="J35" s="8"/>
      <c r="K35" s="8"/>
      <c r="L35" s="8"/>
      <c r="M35" s="8"/>
      <c r="N35" s="8"/>
      <c r="O35" s="8"/>
      <c r="P35" s="8"/>
      <c r="Q35" s="8"/>
      <c r="R35" s="8"/>
      <c r="S35" s="8"/>
    </row>
    <row r="38" spans="3:19" x14ac:dyDescent="0.75">
      <c r="C38" s="2" t="s">
        <v>424</v>
      </c>
    </row>
    <row r="40" spans="3:19" x14ac:dyDescent="0.75">
      <c r="C40" s="259" t="s">
        <v>425</v>
      </c>
      <c r="D40" s="260"/>
      <c r="E40" s="259" t="s">
        <v>1</v>
      </c>
      <c r="F40" s="260"/>
      <c r="G40" s="261" t="s">
        <v>2</v>
      </c>
      <c r="H40" s="262"/>
      <c r="I40" s="262"/>
      <c r="J40" s="262"/>
      <c r="K40" s="262"/>
      <c r="L40" s="262"/>
      <c r="M40" s="262"/>
      <c r="N40" s="262"/>
      <c r="O40" s="262"/>
      <c r="P40" s="262"/>
      <c r="Q40" s="262"/>
      <c r="R40" s="262"/>
      <c r="S40" s="263"/>
    </row>
    <row r="41" spans="3:19" x14ac:dyDescent="0.75">
      <c r="C41" s="255"/>
      <c r="D41" s="256"/>
      <c r="E41" s="255"/>
      <c r="F41" s="256"/>
      <c r="G41" s="255"/>
      <c r="H41" s="257"/>
      <c r="I41" s="257"/>
      <c r="J41" s="257"/>
      <c r="K41" s="257"/>
      <c r="L41" s="257"/>
      <c r="M41" s="257"/>
      <c r="N41" s="257"/>
      <c r="O41" s="257"/>
      <c r="P41" s="257"/>
      <c r="Q41" s="257"/>
      <c r="R41" s="257"/>
      <c r="S41" s="256"/>
    </row>
    <row r="42" spans="3:19" x14ac:dyDescent="0.75">
      <c r="C42" s="255"/>
      <c r="D42" s="256"/>
      <c r="E42" s="255"/>
      <c r="F42" s="256"/>
      <c r="G42" s="255"/>
      <c r="H42" s="257"/>
      <c r="I42" s="257"/>
      <c r="J42" s="257"/>
      <c r="K42" s="257"/>
      <c r="L42" s="257"/>
      <c r="M42" s="257"/>
      <c r="N42" s="257"/>
      <c r="O42" s="257"/>
      <c r="P42" s="257"/>
      <c r="Q42" s="257"/>
      <c r="R42" s="257"/>
      <c r="S42" s="256"/>
    </row>
    <row r="43" spans="3:19" x14ac:dyDescent="0.75">
      <c r="C43" s="255"/>
      <c r="D43" s="256"/>
      <c r="E43" s="255"/>
      <c r="F43" s="256"/>
      <c r="G43" s="255"/>
      <c r="H43" s="257"/>
      <c r="I43" s="257"/>
      <c r="J43" s="257"/>
      <c r="K43" s="257"/>
      <c r="L43" s="257"/>
      <c r="M43" s="257"/>
      <c r="N43" s="257"/>
      <c r="O43" s="257"/>
      <c r="P43" s="257"/>
      <c r="Q43" s="257"/>
      <c r="R43" s="257"/>
      <c r="S43" s="256"/>
    </row>
    <row r="44" spans="3:19" x14ac:dyDescent="0.75">
      <c r="C44" s="255"/>
      <c r="D44" s="256"/>
      <c r="E44" s="255"/>
      <c r="F44" s="256"/>
      <c r="G44" s="255"/>
      <c r="H44" s="257"/>
      <c r="I44" s="257"/>
      <c r="J44" s="257"/>
      <c r="K44" s="257"/>
      <c r="L44" s="257"/>
      <c r="M44" s="257"/>
      <c r="N44" s="257"/>
      <c r="O44" s="257"/>
      <c r="P44" s="257"/>
      <c r="Q44" s="257"/>
      <c r="R44" s="257"/>
      <c r="S44" s="256"/>
    </row>
    <row r="47" spans="3:19" x14ac:dyDescent="0.75">
      <c r="C47" s="2" t="s">
        <v>3</v>
      </c>
    </row>
    <row r="51" spans="7:7" x14ac:dyDescent="0.75">
      <c r="G51"/>
    </row>
    <row r="62" spans="7:7" x14ac:dyDescent="0.75">
      <c r="G62"/>
    </row>
  </sheetData>
  <mergeCells count="16">
    <mergeCell ref="C44:D44"/>
    <mergeCell ref="E44:F44"/>
    <mergeCell ref="G44:S44"/>
    <mergeCell ref="C42:D42"/>
    <mergeCell ref="E42:F42"/>
    <mergeCell ref="G42:S42"/>
    <mergeCell ref="C43:D43"/>
    <mergeCell ref="E43:F43"/>
    <mergeCell ref="G43:S43"/>
    <mergeCell ref="C41:D41"/>
    <mergeCell ref="E41:F41"/>
    <mergeCell ref="G41:S41"/>
    <mergeCell ref="C15:S20"/>
    <mergeCell ref="C40:D40"/>
    <mergeCell ref="E40:F40"/>
    <mergeCell ref="G40:S40"/>
  </mergeCells>
  <hyperlinks>
    <hyperlink ref="Q23" location="DEFINICIONES!A1" display="DEFINICIONES&gt;&gt;&gt;&gt;&gt;" xr:uid="{55F122C8-0444-4DB9-9536-7FE023BBD62C}"/>
  </hyperlink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EB342-A34E-4060-AEC0-63305A486038}">
  <dimension ref="B9:P74"/>
  <sheetViews>
    <sheetView zoomScale="60" zoomScaleNormal="60" workbookViewId="0">
      <selection activeCell="B9" sqref="B9"/>
    </sheetView>
  </sheetViews>
  <sheetFormatPr baseColWidth="10" defaultRowHeight="14.75" x14ac:dyDescent="0.75"/>
  <cols>
    <col min="1" max="15" width="10.90625" style="1"/>
    <col min="16" max="16" width="10.90625" style="1" customWidth="1"/>
    <col min="17" max="16384" width="10.90625" style="1"/>
  </cols>
  <sheetData>
    <row r="9" spans="2:16" x14ac:dyDescent="0.75">
      <c r="B9" s="6" t="s">
        <v>820</v>
      </c>
    </row>
    <row r="11" spans="2:16" x14ac:dyDescent="0.75">
      <c r="B11" s="2" t="s">
        <v>321</v>
      </c>
    </row>
    <row r="14" spans="2:16" x14ac:dyDescent="0.75">
      <c r="B14" s="293" t="s">
        <v>93</v>
      </c>
      <c r="C14" s="293"/>
      <c r="D14" s="293"/>
      <c r="E14" s="293"/>
      <c r="F14" s="293"/>
      <c r="G14" s="293"/>
      <c r="H14" s="293"/>
      <c r="I14" s="293"/>
      <c r="J14" s="293" t="s">
        <v>1032</v>
      </c>
      <c r="K14" s="293"/>
      <c r="L14" s="293"/>
      <c r="M14" s="293"/>
      <c r="N14" s="293"/>
      <c r="O14" s="293"/>
      <c r="P14" s="293"/>
    </row>
    <row r="15" spans="2:16" x14ac:dyDescent="0.75">
      <c r="B15" s="47"/>
      <c r="C15" s="60"/>
      <c r="D15" s="60"/>
      <c r="E15" s="60"/>
      <c r="F15" s="60"/>
      <c r="G15" s="60"/>
      <c r="H15" s="60"/>
      <c r="I15" s="61"/>
      <c r="J15" s="47"/>
      <c r="K15" s="60"/>
      <c r="L15" s="60"/>
      <c r="M15" s="60"/>
      <c r="N15" s="60"/>
      <c r="O15" s="60"/>
      <c r="P15" s="61"/>
    </row>
    <row r="16" spans="2:16" ht="14.75" customHeight="1" x14ac:dyDescent="0.75">
      <c r="B16" s="80"/>
      <c r="C16" s="17"/>
      <c r="D16" s="17"/>
      <c r="E16" s="17"/>
      <c r="F16" s="17"/>
      <c r="G16" s="17"/>
      <c r="H16" s="17"/>
      <c r="I16" s="81"/>
      <c r="J16" s="272" t="s">
        <v>1033</v>
      </c>
      <c r="K16" s="265"/>
      <c r="L16" s="265"/>
      <c r="M16" s="265"/>
      <c r="N16" s="265"/>
      <c r="O16" s="265"/>
      <c r="P16" s="273"/>
    </row>
    <row r="17" spans="2:16" ht="14.75" customHeight="1" x14ac:dyDescent="0.75">
      <c r="B17" s="272" t="s">
        <v>1028</v>
      </c>
      <c r="C17" s="265"/>
      <c r="D17" s="265"/>
      <c r="E17" s="265"/>
      <c r="F17" s="265"/>
      <c r="G17" s="265"/>
      <c r="H17" s="265"/>
      <c r="I17" s="273"/>
      <c r="J17" s="272"/>
      <c r="K17" s="265"/>
      <c r="L17" s="265"/>
      <c r="M17" s="265"/>
      <c r="N17" s="265"/>
      <c r="O17" s="265"/>
      <c r="P17" s="273"/>
    </row>
    <row r="18" spans="2:16" x14ac:dyDescent="0.75">
      <c r="B18" s="272"/>
      <c r="C18" s="265"/>
      <c r="D18" s="265"/>
      <c r="E18" s="265"/>
      <c r="F18" s="265"/>
      <c r="G18" s="265"/>
      <c r="H18" s="265"/>
      <c r="I18" s="273"/>
      <c r="J18" s="272"/>
      <c r="K18" s="265"/>
      <c r="L18" s="265"/>
      <c r="M18" s="265"/>
      <c r="N18" s="265"/>
      <c r="O18" s="265"/>
      <c r="P18" s="273"/>
    </row>
    <row r="19" spans="2:16" x14ac:dyDescent="0.75">
      <c r="B19" s="272"/>
      <c r="C19" s="265"/>
      <c r="D19" s="265"/>
      <c r="E19" s="265"/>
      <c r="F19" s="265"/>
      <c r="G19" s="265"/>
      <c r="H19" s="265"/>
      <c r="I19" s="273"/>
      <c r="J19" s="272"/>
      <c r="K19" s="265"/>
      <c r="L19" s="265"/>
      <c r="M19" s="265"/>
      <c r="N19" s="265"/>
      <c r="O19" s="265"/>
      <c r="P19" s="273"/>
    </row>
    <row r="20" spans="2:16" x14ac:dyDescent="0.75">
      <c r="B20" s="272"/>
      <c r="C20" s="265"/>
      <c r="D20" s="265"/>
      <c r="E20" s="265"/>
      <c r="F20" s="265"/>
      <c r="G20" s="265"/>
      <c r="H20" s="265"/>
      <c r="I20" s="273"/>
      <c r="J20" s="272"/>
      <c r="K20" s="265"/>
      <c r="L20" s="265"/>
      <c r="M20" s="265"/>
      <c r="N20" s="265"/>
      <c r="O20" s="265"/>
      <c r="P20" s="273"/>
    </row>
    <row r="21" spans="2:16" x14ac:dyDescent="0.75">
      <c r="B21" s="272"/>
      <c r="C21" s="265"/>
      <c r="D21" s="265"/>
      <c r="E21" s="265"/>
      <c r="F21" s="265"/>
      <c r="G21" s="265"/>
      <c r="H21" s="265"/>
      <c r="I21" s="273"/>
      <c r="J21" s="272"/>
      <c r="K21" s="265"/>
      <c r="L21" s="265"/>
      <c r="M21" s="265"/>
      <c r="N21" s="265"/>
      <c r="O21" s="265"/>
      <c r="P21" s="273"/>
    </row>
    <row r="22" spans="2:16" x14ac:dyDescent="0.75">
      <c r="B22" s="62"/>
      <c r="C22" s="59"/>
      <c r="D22" s="59"/>
      <c r="E22" s="59"/>
      <c r="F22" s="59"/>
      <c r="G22" s="59"/>
      <c r="H22" s="59"/>
      <c r="I22" s="63"/>
      <c r="J22" s="272"/>
      <c r="K22" s="265"/>
      <c r="L22" s="265"/>
      <c r="M22" s="265"/>
      <c r="N22" s="265"/>
      <c r="O22" s="265"/>
      <c r="P22" s="273"/>
    </row>
    <row r="23" spans="2:16" x14ac:dyDescent="0.75">
      <c r="B23" s="272" t="s">
        <v>94</v>
      </c>
      <c r="C23" s="265"/>
      <c r="D23" s="265"/>
      <c r="E23" s="265"/>
      <c r="F23" s="265"/>
      <c r="G23" s="265"/>
      <c r="H23" s="265"/>
      <c r="I23" s="273"/>
      <c r="J23" s="272"/>
      <c r="K23" s="265"/>
      <c r="L23" s="265"/>
      <c r="M23" s="265"/>
      <c r="N23" s="265"/>
      <c r="O23" s="265"/>
      <c r="P23" s="273"/>
    </row>
    <row r="24" spans="2:16" x14ac:dyDescent="0.75">
      <c r="B24" s="62"/>
      <c r="C24" s="59"/>
      <c r="D24" s="59"/>
      <c r="E24" s="59"/>
      <c r="F24" s="59"/>
      <c r="G24" s="59"/>
      <c r="H24" s="59"/>
      <c r="I24" s="63"/>
      <c r="J24" s="272"/>
      <c r="K24" s="265"/>
      <c r="L24" s="265"/>
      <c r="M24" s="265"/>
      <c r="N24" s="265"/>
      <c r="O24" s="265"/>
      <c r="P24" s="273"/>
    </row>
    <row r="25" spans="2:16" x14ac:dyDescent="0.75">
      <c r="B25" s="25"/>
      <c r="D25" s="59"/>
      <c r="E25" s="59"/>
      <c r="F25" s="59"/>
      <c r="G25" s="59"/>
      <c r="H25" s="59"/>
      <c r="I25" s="63"/>
      <c r="J25" s="272"/>
      <c r="K25" s="265"/>
      <c r="L25" s="265"/>
      <c r="M25" s="265"/>
      <c r="N25" s="265"/>
      <c r="O25" s="265"/>
      <c r="P25" s="273"/>
    </row>
    <row r="26" spans="2:16" x14ac:dyDescent="0.75">
      <c r="B26" s="25"/>
      <c r="I26" s="26"/>
      <c r="J26" s="272"/>
      <c r="K26" s="265"/>
      <c r="L26" s="265"/>
      <c r="M26" s="265"/>
      <c r="N26" s="265"/>
      <c r="O26" s="265"/>
      <c r="P26" s="273"/>
    </row>
    <row r="27" spans="2:16" x14ac:dyDescent="0.75">
      <c r="B27" s="25"/>
      <c r="I27" s="26"/>
      <c r="J27" s="272"/>
      <c r="K27" s="265"/>
      <c r="L27" s="265"/>
      <c r="M27" s="265"/>
      <c r="N27" s="265"/>
      <c r="O27" s="265"/>
      <c r="P27" s="273"/>
    </row>
    <row r="28" spans="2:16" x14ac:dyDescent="0.75">
      <c r="B28" s="25"/>
      <c r="I28" s="26"/>
      <c r="J28" s="272"/>
      <c r="K28" s="265"/>
      <c r="L28" s="265"/>
      <c r="M28" s="265"/>
      <c r="N28" s="265"/>
      <c r="O28" s="265"/>
      <c r="P28" s="273"/>
    </row>
    <row r="29" spans="2:16" x14ac:dyDescent="0.75">
      <c r="B29" s="25"/>
      <c r="I29" s="26"/>
      <c r="J29" s="272"/>
      <c r="K29" s="265"/>
      <c r="L29" s="265"/>
      <c r="M29" s="265"/>
      <c r="N29" s="265"/>
      <c r="O29" s="265"/>
      <c r="P29" s="273"/>
    </row>
    <row r="30" spans="2:16" x14ac:dyDescent="0.75">
      <c r="B30" s="25"/>
      <c r="I30" s="26"/>
      <c r="J30" s="272"/>
      <c r="K30" s="265"/>
      <c r="L30" s="265"/>
      <c r="M30" s="265"/>
      <c r="N30" s="265"/>
      <c r="O30" s="265"/>
      <c r="P30" s="273"/>
    </row>
    <row r="31" spans="2:16" x14ac:dyDescent="0.75">
      <c r="B31" s="25"/>
      <c r="I31" s="26"/>
      <c r="J31" s="272"/>
      <c r="K31" s="265"/>
      <c r="L31" s="265"/>
      <c r="M31" s="265"/>
      <c r="N31" s="265"/>
      <c r="O31" s="265"/>
      <c r="P31" s="273"/>
    </row>
    <row r="32" spans="2:16" x14ac:dyDescent="0.75">
      <c r="B32" s="64" t="s">
        <v>95</v>
      </c>
      <c r="I32" s="26"/>
      <c r="J32" s="272"/>
      <c r="K32" s="265"/>
      <c r="L32" s="265"/>
      <c r="M32" s="265"/>
      <c r="N32" s="265"/>
      <c r="O32" s="265"/>
      <c r="P32" s="273"/>
    </row>
    <row r="33" spans="2:16" x14ac:dyDescent="0.75">
      <c r="B33" s="25"/>
      <c r="I33" s="26"/>
      <c r="J33" s="272"/>
      <c r="K33" s="265"/>
      <c r="L33" s="265"/>
      <c r="M33" s="265"/>
      <c r="N33" s="265"/>
      <c r="O33" s="265"/>
      <c r="P33" s="273"/>
    </row>
    <row r="34" spans="2:16" x14ac:dyDescent="0.75">
      <c r="B34" s="65"/>
      <c r="E34" s="66" t="s">
        <v>108</v>
      </c>
      <c r="F34" s="66"/>
      <c r="G34" s="66"/>
      <c r="H34" s="66"/>
      <c r="I34" s="67"/>
      <c r="J34" s="272"/>
      <c r="K34" s="265"/>
      <c r="L34" s="265"/>
      <c r="M34" s="265"/>
      <c r="N34" s="265"/>
      <c r="O34" s="265"/>
      <c r="P34" s="273"/>
    </row>
    <row r="35" spans="2:16" ht="14.75" customHeight="1" x14ac:dyDescent="0.75">
      <c r="B35" s="65"/>
      <c r="D35" s="68"/>
      <c r="E35" s="374" t="s">
        <v>109</v>
      </c>
      <c r="F35" s="374"/>
      <c r="G35" s="374"/>
      <c r="H35" s="374"/>
      <c r="I35" s="375"/>
      <c r="J35" s="272"/>
      <c r="K35" s="265"/>
      <c r="L35" s="265"/>
      <c r="M35" s="265"/>
      <c r="N35" s="265"/>
      <c r="O35" s="265"/>
      <c r="P35" s="273"/>
    </row>
    <row r="36" spans="2:16" ht="14.75" customHeight="1" x14ac:dyDescent="0.75">
      <c r="B36" s="65"/>
      <c r="D36" s="68"/>
      <c r="E36" s="66" t="s">
        <v>96</v>
      </c>
      <c r="F36" s="69"/>
      <c r="G36" s="69"/>
      <c r="H36" s="69"/>
      <c r="I36" s="26"/>
      <c r="J36" s="272"/>
      <c r="K36" s="265"/>
      <c r="L36" s="265"/>
      <c r="M36" s="265"/>
      <c r="N36" s="265"/>
      <c r="O36" s="265"/>
      <c r="P36" s="273"/>
    </row>
    <row r="37" spans="2:16" ht="14.75" customHeight="1" x14ac:dyDescent="0.75">
      <c r="B37" s="65"/>
      <c r="D37" s="68"/>
      <c r="E37" s="66" t="s">
        <v>97</v>
      </c>
      <c r="F37" s="69"/>
      <c r="G37" s="69"/>
      <c r="H37" s="69"/>
      <c r="I37" s="26"/>
      <c r="J37" s="272"/>
      <c r="K37" s="265"/>
      <c r="L37" s="265"/>
      <c r="M37" s="265"/>
      <c r="N37" s="265"/>
      <c r="O37" s="265"/>
      <c r="P37" s="273"/>
    </row>
    <row r="38" spans="2:16" ht="14.75" customHeight="1" x14ac:dyDescent="0.75">
      <c r="B38" s="65"/>
      <c r="D38" s="68"/>
      <c r="E38" s="66" t="s">
        <v>110</v>
      </c>
      <c r="F38" s="69"/>
      <c r="G38" s="69"/>
      <c r="H38" s="69"/>
      <c r="I38" s="26"/>
      <c r="J38" s="272"/>
      <c r="K38" s="265"/>
      <c r="L38" s="265"/>
      <c r="M38" s="265"/>
      <c r="N38" s="265"/>
      <c r="O38" s="265"/>
      <c r="P38" s="273"/>
    </row>
    <row r="39" spans="2:16" x14ac:dyDescent="0.75">
      <c r="B39" s="25"/>
      <c r="I39" s="26"/>
      <c r="J39" s="272"/>
      <c r="K39" s="265"/>
      <c r="L39" s="265"/>
      <c r="M39" s="265"/>
      <c r="N39" s="265"/>
      <c r="O39" s="265"/>
      <c r="P39" s="273"/>
    </row>
    <row r="40" spans="2:16" x14ac:dyDescent="0.75">
      <c r="B40" s="25"/>
      <c r="I40" s="26"/>
      <c r="J40" s="272"/>
      <c r="K40" s="265"/>
      <c r="L40" s="265"/>
      <c r="M40" s="265"/>
      <c r="N40" s="265"/>
      <c r="O40" s="265"/>
      <c r="P40" s="273"/>
    </row>
    <row r="41" spans="2:16" x14ac:dyDescent="0.75">
      <c r="B41" s="25" t="s">
        <v>1029</v>
      </c>
      <c r="D41" s="70"/>
      <c r="I41" s="26"/>
      <c r="J41" s="272"/>
      <c r="K41" s="265"/>
      <c r="L41" s="265"/>
      <c r="M41" s="265"/>
      <c r="N41" s="265"/>
      <c r="O41" s="265"/>
      <c r="P41" s="273"/>
    </row>
    <row r="42" spans="2:16" x14ac:dyDescent="0.75">
      <c r="B42" s="25"/>
      <c r="I42" s="26"/>
      <c r="J42" s="272"/>
      <c r="K42" s="265"/>
      <c r="L42" s="265"/>
      <c r="M42" s="265"/>
      <c r="N42" s="265"/>
      <c r="O42" s="265"/>
      <c r="P42" s="273"/>
    </row>
    <row r="43" spans="2:16" x14ac:dyDescent="0.75">
      <c r="B43" s="25"/>
      <c r="I43" s="26"/>
      <c r="J43" s="272"/>
      <c r="K43" s="265"/>
      <c r="L43" s="265"/>
      <c r="M43" s="265"/>
      <c r="N43" s="265"/>
      <c r="O43" s="265"/>
      <c r="P43" s="273"/>
    </row>
    <row r="44" spans="2:16" x14ac:dyDescent="0.75">
      <c r="B44" s="25"/>
      <c r="I44" s="26"/>
      <c r="J44" s="272"/>
      <c r="K44" s="265"/>
      <c r="L44" s="265"/>
      <c r="M44" s="265"/>
      <c r="N44" s="265"/>
      <c r="O44" s="265"/>
      <c r="P44" s="273"/>
    </row>
    <row r="45" spans="2:16" x14ac:dyDescent="0.75">
      <c r="B45" s="25"/>
      <c r="I45" s="26"/>
      <c r="J45" s="272"/>
      <c r="K45" s="265"/>
      <c r="L45" s="265"/>
      <c r="M45" s="265"/>
      <c r="N45" s="265"/>
      <c r="O45" s="265"/>
      <c r="P45" s="273"/>
    </row>
    <row r="46" spans="2:16" x14ac:dyDescent="0.75">
      <c r="B46" s="64" t="s">
        <v>95</v>
      </c>
      <c r="I46" s="26"/>
      <c r="J46" s="272"/>
      <c r="K46" s="265"/>
      <c r="L46" s="265"/>
      <c r="M46" s="265"/>
      <c r="N46" s="265"/>
      <c r="O46" s="265"/>
      <c r="P46" s="273"/>
    </row>
    <row r="47" spans="2:16" x14ac:dyDescent="0.75">
      <c r="B47" s="64"/>
      <c r="I47" s="26"/>
      <c r="J47" s="272"/>
      <c r="K47" s="265"/>
      <c r="L47" s="265"/>
      <c r="M47" s="265"/>
      <c r="N47" s="265"/>
      <c r="O47" s="265"/>
      <c r="P47" s="273"/>
    </row>
    <row r="48" spans="2:16" x14ac:dyDescent="0.75">
      <c r="B48" s="71"/>
      <c r="D48" s="72" t="s">
        <v>98</v>
      </c>
      <c r="I48" s="26"/>
      <c r="J48" s="272"/>
      <c r="K48" s="265"/>
      <c r="L48" s="265"/>
      <c r="M48" s="265"/>
      <c r="N48" s="265"/>
      <c r="O48" s="265"/>
      <c r="P48" s="273"/>
    </row>
    <row r="49" spans="2:16" x14ac:dyDescent="0.75">
      <c r="B49" s="71"/>
      <c r="D49" s="72" t="s">
        <v>99</v>
      </c>
      <c r="I49" s="26"/>
      <c r="J49" s="272"/>
      <c r="K49" s="265"/>
      <c r="L49" s="265"/>
      <c r="M49" s="265"/>
      <c r="N49" s="265"/>
      <c r="O49" s="265"/>
      <c r="P49" s="273"/>
    </row>
    <row r="50" spans="2:16" x14ac:dyDescent="0.75">
      <c r="B50" s="25"/>
      <c r="D50" s="72" t="s">
        <v>100</v>
      </c>
      <c r="I50" s="26"/>
      <c r="J50" s="272"/>
      <c r="K50" s="265"/>
      <c r="L50" s="265"/>
      <c r="M50" s="265"/>
      <c r="N50" s="265"/>
      <c r="O50" s="265"/>
      <c r="P50" s="273"/>
    </row>
    <row r="51" spans="2:16" x14ac:dyDescent="0.75">
      <c r="B51" s="25"/>
      <c r="D51" s="72" t="s">
        <v>101</v>
      </c>
      <c r="I51" s="26"/>
      <c r="J51" s="272"/>
      <c r="K51" s="265"/>
      <c r="L51" s="265"/>
      <c r="M51" s="265"/>
      <c r="N51" s="265"/>
      <c r="O51" s="265"/>
      <c r="P51" s="273"/>
    </row>
    <row r="52" spans="2:16" ht="14.75" customHeight="1" x14ac:dyDescent="0.75">
      <c r="B52" s="25"/>
      <c r="D52" s="72" t="s">
        <v>102</v>
      </c>
      <c r="I52" s="26"/>
      <c r="J52" s="272"/>
      <c r="K52" s="265"/>
      <c r="L52" s="265"/>
      <c r="M52" s="265"/>
      <c r="N52" s="265"/>
      <c r="O52" s="265"/>
      <c r="P52" s="273"/>
    </row>
    <row r="53" spans="2:16" x14ac:dyDescent="0.75">
      <c r="B53" s="25"/>
      <c r="I53" s="26"/>
      <c r="J53" s="272"/>
      <c r="K53" s="265"/>
      <c r="L53" s="265"/>
      <c r="M53" s="265"/>
      <c r="N53" s="265"/>
      <c r="O53" s="265"/>
      <c r="P53" s="273"/>
    </row>
    <row r="54" spans="2:16" x14ac:dyDescent="0.75">
      <c r="B54" s="73" t="s">
        <v>1030</v>
      </c>
      <c r="I54" s="26"/>
      <c r="J54" s="272"/>
      <c r="K54" s="265"/>
      <c r="L54" s="265"/>
      <c r="M54" s="265"/>
      <c r="N54" s="265"/>
      <c r="O54" s="265"/>
      <c r="P54" s="273"/>
    </row>
    <row r="55" spans="2:16" x14ac:dyDescent="0.75">
      <c r="B55" s="25"/>
      <c r="I55" s="26"/>
      <c r="J55" s="272"/>
      <c r="K55" s="265"/>
      <c r="L55" s="265"/>
      <c r="M55" s="265"/>
      <c r="N55" s="265"/>
      <c r="O55" s="265"/>
      <c r="P55" s="273"/>
    </row>
    <row r="56" spans="2:16" x14ac:dyDescent="0.75">
      <c r="B56" s="25"/>
      <c r="I56" s="26"/>
      <c r="J56" s="272"/>
      <c r="K56" s="265"/>
      <c r="L56" s="265"/>
      <c r="M56" s="265"/>
      <c r="N56" s="265"/>
      <c r="O56" s="265"/>
      <c r="P56" s="273"/>
    </row>
    <row r="57" spans="2:16" x14ac:dyDescent="0.75">
      <c r="B57" s="25"/>
      <c r="I57" s="26"/>
      <c r="J57" s="272"/>
      <c r="K57" s="265"/>
      <c r="L57" s="265"/>
      <c r="M57" s="265"/>
      <c r="N57" s="265"/>
      <c r="O57" s="265"/>
      <c r="P57" s="273"/>
    </row>
    <row r="58" spans="2:16" x14ac:dyDescent="0.75">
      <c r="B58" s="25"/>
      <c r="I58" s="26"/>
      <c r="J58" s="272"/>
      <c r="K58" s="265"/>
      <c r="L58" s="265"/>
      <c r="M58" s="265"/>
      <c r="N58" s="265"/>
      <c r="O58" s="265"/>
      <c r="P58" s="273"/>
    </row>
    <row r="59" spans="2:16" x14ac:dyDescent="0.75">
      <c r="B59" s="64" t="s">
        <v>95</v>
      </c>
      <c r="I59" s="26"/>
      <c r="J59" s="272"/>
      <c r="K59" s="265"/>
      <c r="L59" s="265"/>
      <c r="M59" s="265"/>
      <c r="N59" s="265"/>
      <c r="O59" s="265"/>
      <c r="P59" s="273"/>
    </row>
    <row r="60" spans="2:16" x14ac:dyDescent="0.75">
      <c r="B60" s="71"/>
      <c r="C60" s="72" t="s">
        <v>103</v>
      </c>
      <c r="I60" s="26"/>
      <c r="J60" s="272"/>
      <c r="K60" s="265"/>
      <c r="L60" s="265"/>
      <c r="M60" s="265"/>
      <c r="N60" s="265"/>
      <c r="O60" s="265"/>
      <c r="P60" s="273"/>
    </row>
    <row r="61" spans="2:16" ht="16.75" x14ac:dyDescent="0.75">
      <c r="B61" s="71"/>
      <c r="C61" s="72" t="s">
        <v>111</v>
      </c>
      <c r="I61" s="26"/>
      <c r="J61" s="376" t="s">
        <v>1034</v>
      </c>
      <c r="K61" s="264"/>
      <c r="L61" s="264"/>
      <c r="M61" s="264"/>
      <c r="N61" s="264"/>
      <c r="O61" s="264"/>
      <c r="P61" s="377"/>
    </row>
    <row r="62" spans="2:16" ht="16.75" x14ac:dyDescent="0.75">
      <c r="B62" s="71"/>
      <c r="C62" s="72" t="s">
        <v>112</v>
      </c>
      <c r="I62" s="26"/>
      <c r="J62" s="376"/>
      <c r="K62" s="264"/>
      <c r="L62" s="264"/>
      <c r="M62" s="264"/>
      <c r="N62" s="264"/>
      <c r="O62" s="264"/>
      <c r="P62" s="377"/>
    </row>
    <row r="63" spans="2:16" x14ac:dyDescent="0.75">
      <c r="B63" s="25"/>
      <c r="I63" s="26"/>
      <c r="J63" s="376"/>
      <c r="K63" s="264"/>
      <c r="L63" s="264"/>
      <c r="M63" s="264"/>
      <c r="N63" s="264"/>
      <c r="O63" s="264"/>
      <c r="P63" s="377"/>
    </row>
    <row r="64" spans="2:16" x14ac:dyDescent="0.75">
      <c r="B64" s="372" t="s">
        <v>1031</v>
      </c>
      <c r="C64" s="258"/>
      <c r="D64" s="258"/>
      <c r="E64" s="258"/>
      <c r="F64" s="258"/>
      <c r="G64" s="258"/>
      <c r="H64" s="258"/>
      <c r="I64" s="373"/>
      <c r="J64" s="376"/>
      <c r="K64" s="264"/>
      <c r="L64" s="264"/>
      <c r="M64" s="264"/>
      <c r="N64" s="264"/>
      <c r="O64" s="264"/>
      <c r="P64" s="377"/>
    </row>
    <row r="65" spans="2:16" x14ac:dyDescent="0.75">
      <c r="B65" s="372"/>
      <c r="C65" s="258"/>
      <c r="D65" s="258"/>
      <c r="E65" s="258"/>
      <c r="F65" s="258"/>
      <c r="G65" s="258"/>
      <c r="H65" s="258"/>
      <c r="I65" s="373"/>
      <c r="J65" s="376"/>
      <c r="K65" s="264"/>
      <c r="L65" s="264"/>
      <c r="M65" s="264"/>
      <c r="N65" s="264"/>
      <c r="O65" s="264"/>
      <c r="P65" s="377"/>
    </row>
    <row r="66" spans="2:16" x14ac:dyDescent="0.75">
      <c r="B66" s="74"/>
      <c r="I66" s="26"/>
      <c r="J66" s="49"/>
      <c r="K66" s="11"/>
      <c r="L66" s="11"/>
      <c r="M66" s="11"/>
      <c r="N66" s="11"/>
      <c r="O66" s="11"/>
      <c r="P66" s="51"/>
    </row>
    <row r="67" spans="2:16" x14ac:dyDescent="0.75">
      <c r="B67" s="25"/>
      <c r="C67" s="75" t="s">
        <v>104</v>
      </c>
      <c r="I67" s="26"/>
      <c r="J67" s="224" t="s">
        <v>666</v>
      </c>
      <c r="P67" s="26"/>
    </row>
    <row r="68" spans="2:16" x14ac:dyDescent="0.75">
      <c r="B68" s="25"/>
      <c r="C68" s="75" t="s">
        <v>105</v>
      </c>
      <c r="I68" s="26"/>
      <c r="P68" s="26"/>
    </row>
    <row r="69" spans="2:16" x14ac:dyDescent="0.75">
      <c r="B69" s="25"/>
      <c r="C69" s="75" t="s">
        <v>106</v>
      </c>
      <c r="I69" s="26"/>
      <c r="J69" s="6" t="s">
        <v>948</v>
      </c>
      <c r="P69" s="26"/>
    </row>
    <row r="70" spans="2:16" x14ac:dyDescent="0.75">
      <c r="B70" s="25"/>
      <c r="C70" s="75" t="s">
        <v>107</v>
      </c>
      <c r="I70" s="26"/>
      <c r="J70" s="25"/>
      <c r="P70" s="26"/>
    </row>
    <row r="71" spans="2:16" x14ac:dyDescent="0.75">
      <c r="B71" s="25"/>
      <c r="I71" s="26"/>
      <c r="J71" s="6" t="s">
        <v>665</v>
      </c>
      <c r="P71" s="26"/>
    </row>
    <row r="72" spans="2:16" x14ac:dyDescent="0.75">
      <c r="B72" s="27"/>
      <c r="C72" s="28"/>
      <c r="D72" s="28"/>
      <c r="E72" s="28"/>
      <c r="F72" s="28"/>
      <c r="G72" s="28"/>
      <c r="H72" s="28"/>
      <c r="I72" s="29"/>
      <c r="J72" s="27"/>
      <c r="K72" s="28"/>
      <c r="L72" s="28"/>
      <c r="M72" s="28"/>
      <c r="N72" s="28"/>
      <c r="O72" s="28"/>
      <c r="P72" s="29"/>
    </row>
    <row r="74" spans="2:16" x14ac:dyDescent="0.75">
      <c r="B74" s="1" t="s">
        <v>126</v>
      </c>
      <c r="C74" s="6" t="s">
        <v>127</v>
      </c>
    </row>
  </sheetData>
  <mergeCells count="8">
    <mergeCell ref="B14:I14"/>
    <mergeCell ref="J14:P14"/>
    <mergeCell ref="B17:I21"/>
    <mergeCell ref="B64:I65"/>
    <mergeCell ref="B23:I23"/>
    <mergeCell ref="E35:I35"/>
    <mergeCell ref="J16:P60"/>
    <mergeCell ref="J61:P65"/>
  </mergeCells>
  <hyperlinks>
    <hyperlink ref="C74" r:id="rId1" xr:uid="{50E308A8-CB11-4AE9-8237-6C0B434F8B70}"/>
    <hyperlink ref="J71" location="'Quema en Tea'!A1" display="Alternativa 1. Quema de gas natural en Quema" xr:uid="{CE42B231-8349-4A41-A669-3EE2A03E957A}"/>
    <hyperlink ref="J67" location="'Registro Teas'!A1" display="Registro de teas en la facilidad" xr:uid="{1D4F5522-F1DE-4768-86BD-A3FF03BECF19}"/>
    <hyperlink ref="J69" location="'Metodo indirecto Etea'!A1" display="Metodologia indirecta para eficiencia de combustion" xr:uid="{0486679E-00D4-42F0-BA45-EE0AA05F1D45}"/>
    <hyperlink ref="B9" location="INTRODUCCION!A1" display="&lt;&lt;&lt;INTRODUCCIÓN" xr:uid="{9A92FC7D-4343-4296-B31A-18EC4F0191A4}"/>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AEF6-52DD-4720-8E46-FD8C11ED3BCE}">
  <dimension ref="B9:Q83"/>
  <sheetViews>
    <sheetView zoomScale="70" zoomScaleNormal="70" workbookViewId="0">
      <selection activeCell="B9" sqref="B9"/>
    </sheetView>
  </sheetViews>
  <sheetFormatPr baseColWidth="10" defaultRowHeight="14.75" x14ac:dyDescent="0.75"/>
  <cols>
    <col min="1" max="3" width="10.90625" style="1"/>
    <col min="4" max="4" width="12.36328125" style="1" customWidth="1"/>
    <col min="5" max="6" width="10.90625" style="1"/>
    <col min="7" max="7" width="12.26953125" style="1" customWidth="1"/>
    <col min="8" max="8" width="11.81640625" style="1" customWidth="1"/>
    <col min="9" max="16384" width="10.90625" style="1"/>
  </cols>
  <sheetData>
    <row r="9" spans="2:17" x14ac:dyDescent="0.75">
      <c r="B9" s="6" t="s">
        <v>418</v>
      </c>
    </row>
    <row r="11" spans="2:17" x14ac:dyDescent="0.75">
      <c r="B11" s="1" t="s">
        <v>796</v>
      </c>
    </row>
    <row r="14" spans="2:17" x14ac:dyDescent="0.75">
      <c r="B14" s="381" t="s">
        <v>679</v>
      </c>
      <c r="C14" s="382"/>
      <c r="D14" s="382"/>
      <c r="E14" s="382"/>
      <c r="F14" s="382"/>
      <c r="G14" s="382"/>
      <c r="H14" s="382"/>
      <c r="I14" s="382"/>
      <c r="J14" s="382"/>
      <c r="K14" s="382"/>
      <c r="L14" s="382"/>
      <c r="M14" s="382"/>
      <c r="N14" s="382"/>
      <c r="O14" s="382"/>
      <c r="P14" s="382"/>
      <c r="Q14" s="383"/>
    </row>
    <row r="15" spans="2:17" x14ac:dyDescent="0.75">
      <c r="B15" s="381"/>
      <c r="C15" s="382"/>
      <c r="D15" s="382"/>
      <c r="E15" s="382"/>
      <c r="F15" s="382"/>
      <c r="G15" s="382"/>
      <c r="H15" s="382"/>
      <c r="I15" s="382"/>
      <c r="J15" s="382"/>
      <c r="K15" s="382"/>
      <c r="L15" s="382"/>
      <c r="M15" s="382"/>
      <c r="N15" s="382"/>
      <c r="O15" s="382"/>
      <c r="P15" s="382"/>
      <c r="Q15" s="383"/>
    </row>
    <row r="16" spans="2:17" x14ac:dyDescent="0.75">
      <c r="B16" s="384" t="s">
        <v>667</v>
      </c>
      <c r="C16" s="335" t="s">
        <v>668</v>
      </c>
      <c r="D16" s="312" t="s">
        <v>669</v>
      </c>
      <c r="E16" s="335" t="s">
        <v>670</v>
      </c>
      <c r="F16" s="337"/>
      <c r="G16" s="312" t="s">
        <v>671</v>
      </c>
      <c r="H16" s="385" t="s">
        <v>672</v>
      </c>
      <c r="I16" s="385" t="s">
        <v>673</v>
      </c>
      <c r="J16" s="335" t="s">
        <v>674</v>
      </c>
      <c r="K16" s="337"/>
      <c r="L16" s="335" t="s">
        <v>675</v>
      </c>
      <c r="M16" s="337"/>
      <c r="N16" s="320" t="s">
        <v>676</v>
      </c>
      <c r="O16" s="320"/>
      <c r="P16" s="386" t="s">
        <v>677</v>
      </c>
      <c r="Q16" s="387" t="s">
        <v>678</v>
      </c>
    </row>
    <row r="17" spans="2:17" x14ac:dyDescent="0.75">
      <c r="B17" s="310"/>
      <c r="C17" s="339"/>
      <c r="D17" s="312"/>
      <c r="E17" s="339"/>
      <c r="F17" s="341"/>
      <c r="G17" s="312"/>
      <c r="H17" s="311"/>
      <c r="I17" s="311"/>
      <c r="J17" s="339"/>
      <c r="K17" s="341"/>
      <c r="L17" s="339"/>
      <c r="M17" s="341"/>
      <c r="N17" s="320"/>
      <c r="O17" s="320"/>
      <c r="P17" s="319"/>
      <c r="Q17" s="387"/>
    </row>
    <row r="18" spans="2:17" x14ac:dyDescent="0.75">
      <c r="B18" s="213" t="s">
        <v>1162</v>
      </c>
      <c r="C18" s="206" t="s">
        <v>1169</v>
      </c>
      <c r="D18" s="52">
        <v>200</v>
      </c>
      <c r="E18" s="378" t="s">
        <v>1176</v>
      </c>
      <c r="F18" s="379"/>
      <c r="G18" s="206">
        <v>30</v>
      </c>
      <c r="H18" s="206">
        <v>4</v>
      </c>
      <c r="I18" s="206">
        <v>1995</v>
      </c>
      <c r="J18" s="378">
        <v>8000</v>
      </c>
      <c r="K18" s="379"/>
      <c r="L18" s="378" t="s">
        <v>1171</v>
      </c>
      <c r="M18" s="379"/>
      <c r="N18" s="380" t="s">
        <v>483</v>
      </c>
      <c r="O18" s="380"/>
      <c r="P18" s="207" t="s">
        <v>1179</v>
      </c>
      <c r="Q18" s="208" t="s">
        <v>1187</v>
      </c>
    </row>
    <row r="19" spans="2:17" x14ac:dyDescent="0.75">
      <c r="B19" s="213" t="s">
        <v>1163</v>
      </c>
      <c r="C19" s="206" t="s">
        <v>1169</v>
      </c>
      <c r="D19" s="52">
        <v>200</v>
      </c>
      <c r="E19" s="378" t="s">
        <v>1176</v>
      </c>
      <c r="F19" s="379"/>
      <c r="G19" s="206">
        <v>30</v>
      </c>
      <c r="H19" s="206">
        <v>4</v>
      </c>
      <c r="I19" s="206">
        <v>2000</v>
      </c>
      <c r="J19" s="378">
        <v>8000</v>
      </c>
      <c r="K19" s="379"/>
      <c r="L19" s="378" t="s">
        <v>1177</v>
      </c>
      <c r="M19" s="379"/>
      <c r="N19" s="380" t="s">
        <v>1173</v>
      </c>
      <c r="O19" s="380"/>
      <c r="P19" s="207"/>
      <c r="Q19" s="208"/>
    </row>
    <row r="20" spans="2:17" x14ac:dyDescent="0.75">
      <c r="B20" s="213" t="s">
        <v>1164</v>
      </c>
      <c r="C20" s="206" t="s">
        <v>1175</v>
      </c>
      <c r="D20" s="52">
        <v>15</v>
      </c>
      <c r="E20" s="378" t="s">
        <v>1176</v>
      </c>
      <c r="F20" s="379"/>
      <c r="G20" s="206">
        <v>30</v>
      </c>
      <c r="H20" s="206">
        <v>4</v>
      </c>
      <c r="I20" s="206">
        <v>2015</v>
      </c>
      <c r="J20" s="378">
        <v>8000</v>
      </c>
      <c r="K20" s="379"/>
      <c r="L20" s="378" t="s">
        <v>1171</v>
      </c>
      <c r="M20" s="379"/>
      <c r="N20" s="380" t="s">
        <v>1173</v>
      </c>
      <c r="O20" s="380"/>
      <c r="P20" s="207"/>
      <c r="Q20" s="208"/>
    </row>
    <row r="21" spans="2:17" x14ac:dyDescent="0.75">
      <c r="B21" s="213"/>
      <c r="C21" s="206"/>
      <c r="D21" s="52"/>
      <c r="E21" s="378"/>
      <c r="F21" s="379"/>
      <c r="G21" s="206"/>
      <c r="H21" s="206"/>
      <c r="I21" s="206"/>
      <c r="J21" s="378"/>
      <c r="K21" s="379"/>
      <c r="L21" s="378"/>
      <c r="M21" s="379"/>
      <c r="N21" s="380"/>
      <c r="O21" s="380"/>
      <c r="P21" s="207"/>
      <c r="Q21" s="208"/>
    </row>
    <row r="22" spans="2:17" x14ac:dyDescent="0.75">
      <c r="B22" s="213"/>
      <c r="C22" s="206"/>
      <c r="D22" s="52"/>
      <c r="E22" s="378"/>
      <c r="F22" s="379"/>
      <c r="G22" s="206"/>
      <c r="H22" s="206"/>
      <c r="I22" s="206"/>
      <c r="J22" s="378"/>
      <c r="K22" s="379"/>
      <c r="L22" s="378"/>
      <c r="M22" s="379"/>
      <c r="N22" s="380"/>
      <c r="O22" s="380"/>
      <c r="P22" s="207"/>
      <c r="Q22" s="208"/>
    </row>
    <row r="23" spans="2:17" x14ac:dyDescent="0.75">
      <c r="B23" s="213"/>
      <c r="C23" s="206"/>
      <c r="D23" s="52"/>
      <c r="E23" s="378"/>
      <c r="F23" s="379"/>
      <c r="G23" s="206"/>
      <c r="H23" s="206"/>
      <c r="I23" s="206"/>
      <c r="J23" s="378"/>
      <c r="K23" s="379"/>
      <c r="L23" s="378"/>
      <c r="M23" s="379"/>
      <c r="N23" s="380"/>
      <c r="O23" s="380"/>
      <c r="P23" s="207"/>
      <c r="Q23" s="208"/>
    </row>
    <row r="24" spans="2:17" x14ac:dyDescent="0.75">
      <c r="B24" s="213"/>
      <c r="C24" s="206"/>
      <c r="D24" s="52"/>
      <c r="E24" s="378"/>
      <c r="F24" s="379"/>
      <c r="G24" s="206"/>
      <c r="H24" s="206"/>
      <c r="I24" s="206"/>
      <c r="J24" s="378"/>
      <c r="K24" s="379"/>
      <c r="L24" s="378"/>
      <c r="M24" s="379"/>
      <c r="N24" s="380"/>
      <c r="O24" s="380"/>
      <c r="P24" s="207"/>
      <c r="Q24" s="208"/>
    </row>
    <row r="25" spans="2:17" x14ac:dyDescent="0.75">
      <c r="B25" s="213"/>
      <c r="C25" s="206"/>
      <c r="D25" s="52"/>
      <c r="E25" s="378"/>
      <c r="F25" s="379"/>
      <c r="G25" s="206"/>
      <c r="H25" s="206"/>
      <c r="I25" s="206"/>
      <c r="J25" s="378"/>
      <c r="K25" s="379"/>
      <c r="L25" s="378"/>
      <c r="M25" s="379"/>
      <c r="N25" s="380"/>
      <c r="O25" s="380"/>
      <c r="P25" s="207"/>
      <c r="Q25" s="208"/>
    </row>
    <row r="26" spans="2:17" x14ac:dyDescent="0.75">
      <c r="B26" s="213"/>
      <c r="C26" s="206"/>
      <c r="D26" s="52"/>
      <c r="E26" s="378"/>
      <c r="F26" s="379"/>
      <c r="G26" s="206"/>
      <c r="H26" s="206"/>
      <c r="I26" s="206"/>
      <c r="J26" s="378"/>
      <c r="K26" s="379"/>
      <c r="L26" s="378"/>
      <c r="M26" s="379"/>
      <c r="N26" s="380"/>
      <c r="O26" s="380"/>
      <c r="P26" s="207"/>
      <c r="Q26" s="208"/>
    </row>
    <row r="27" spans="2:17" x14ac:dyDescent="0.75">
      <c r="B27" s="213"/>
      <c r="C27" s="206"/>
      <c r="D27" s="52"/>
      <c r="E27" s="378"/>
      <c r="F27" s="379"/>
      <c r="G27" s="206"/>
      <c r="H27" s="206"/>
      <c r="I27" s="206"/>
      <c r="J27" s="378"/>
      <c r="K27" s="379"/>
      <c r="L27" s="378"/>
      <c r="M27" s="379"/>
      <c r="N27" s="380"/>
      <c r="O27" s="380"/>
      <c r="P27" s="207"/>
      <c r="Q27" s="208"/>
    </row>
    <row r="28" spans="2:17" x14ac:dyDescent="0.75">
      <c r="B28" s="213"/>
      <c r="C28" s="206"/>
      <c r="D28" s="52"/>
      <c r="E28" s="378"/>
      <c r="F28" s="379"/>
      <c r="G28" s="206"/>
      <c r="H28" s="206"/>
      <c r="I28" s="206"/>
      <c r="J28" s="378"/>
      <c r="K28" s="379"/>
      <c r="L28" s="378"/>
      <c r="M28" s="379"/>
      <c r="N28" s="380"/>
      <c r="O28" s="380"/>
      <c r="P28" s="207"/>
      <c r="Q28" s="208"/>
    </row>
    <row r="29" spans="2:17" x14ac:dyDescent="0.75">
      <c r="B29" s="213"/>
      <c r="C29" s="206"/>
      <c r="D29" s="52"/>
      <c r="E29" s="378"/>
      <c r="F29" s="379"/>
      <c r="G29" s="206"/>
      <c r="H29" s="206"/>
      <c r="I29" s="206"/>
      <c r="J29" s="378"/>
      <c r="K29" s="379"/>
      <c r="L29" s="378"/>
      <c r="M29" s="379"/>
      <c r="N29" s="380"/>
      <c r="O29" s="380"/>
      <c r="P29" s="207"/>
      <c r="Q29" s="208"/>
    </row>
    <row r="30" spans="2:17" x14ac:dyDescent="0.75">
      <c r="B30" s="213"/>
      <c r="C30" s="206"/>
      <c r="D30" s="52"/>
      <c r="E30" s="378"/>
      <c r="F30" s="379"/>
      <c r="G30" s="206"/>
      <c r="H30" s="206"/>
      <c r="I30" s="206"/>
      <c r="J30" s="378"/>
      <c r="K30" s="379"/>
      <c r="L30" s="378"/>
      <c r="M30" s="379"/>
      <c r="N30" s="380"/>
      <c r="O30" s="380"/>
      <c r="P30" s="207"/>
      <c r="Q30" s="208"/>
    </row>
    <row r="31" spans="2:17" x14ac:dyDescent="0.75">
      <c r="B31" s="213"/>
      <c r="C31" s="206"/>
      <c r="D31" s="52"/>
      <c r="E31" s="378"/>
      <c r="F31" s="379"/>
      <c r="G31" s="206"/>
      <c r="H31" s="206"/>
      <c r="I31" s="206"/>
      <c r="J31" s="378"/>
      <c r="K31" s="379"/>
      <c r="L31" s="378"/>
      <c r="M31" s="379"/>
      <c r="N31" s="380"/>
      <c r="O31" s="380"/>
      <c r="P31" s="207"/>
      <c r="Q31" s="208"/>
    </row>
    <row r="32" spans="2:17" x14ac:dyDescent="0.75">
      <c r="B32" s="213"/>
      <c r="C32" s="206"/>
      <c r="D32" s="52"/>
      <c r="E32" s="378"/>
      <c r="F32" s="379"/>
      <c r="G32" s="206"/>
      <c r="H32" s="206"/>
      <c r="I32" s="206"/>
      <c r="J32" s="378"/>
      <c r="K32" s="379"/>
      <c r="L32" s="378"/>
      <c r="M32" s="379"/>
      <c r="N32" s="380"/>
      <c r="O32" s="380"/>
      <c r="P32" s="207"/>
      <c r="Q32" s="208"/>
    </row>
    <row r="33" spans="2:17" x14ac:dyDescent="0.75">
      <c r="B33" s="213"/>
      <c r="C33" s="206"/>
      <c r="D33" s="52"/>
      <c r="E33" s="378"/>
      <c r="F33" s="379"/>
      <c r="G33" s="206"/>
      <c r="H33" s="206"/>
      <c r="I33" s="206"/>
      <c r="J33" s="378"/>
      <c r="K33" s="379"/>
      <c r="L33" s="378"/>
      <c r="M33" s="379"/>
      <c r="N33" s="380"/>
      <c r="O33" s="380"/>
      <c r="P33" s="207"/>
      <c r="Q33" s="208"/>
    </row>
    <row r="34" spans="2:17" x14ac:dyDescent="0.75">
      <c r="B34" s="213"/>
      <c r="C34" s="206"/>
      <c r="D34" s="52"/>
      <c r="E34" s="378"/>
      <c r="F34" s="379"/>
      <c r="G34" s="206"/>
      <c r="H34" s="206"/>
      <c r="I34" s="206"/>
      <c r="J34" s="378"/>
      <c r="K34" s="379"/>
      <c r="L34" s="378"/>
      <c r="M34" s="379"/>
      <c r="N34" s="380"/>
      <c r="O34" s="380"/>
      <c r="P34" s="207"/>
      <c r="Q34" s="208"/>
    </row>
    <row r="35" spans="2:17" x14ac:dyDescent="0.75">
      <c r="B35" s="213"/>
      <c r="C35" s="206"/>
      <c r="D35" s="52"/>
      <c r="E35" s="378"/>
      <c r="F35" s="379"/>
      <c r="G35" s="206"/>
      <c r="H35" s="206"/>
      <c r="I35" s="206"/>
      <c r="J35" s="378"/>
      <c r="K35" s="379"/>
      <c r="L35" s="378"/>
      <c r="M35" s="379"/>
      <c r="N35" s="380"/>
      <c r="O35" s="380"/>
      <c r="P35" s="207"/>
      <c r="Q35" s="208"/>
    </row>
    <row r="36" spans="2:17" x14ac:dyDescent="0.75">
      <c r="B36" s="213"/>
      <c r="C36" s="206"/>
      <c r="D36" s="52"/>
      <c r="E36" s="378"/>
      <c r="F36" s="379"/>
      <c r="G36" s="206"/>
      <c r="H36" s="206"/>
      <c r="I36" s="206"/>
      <c r="J36" s="378"/>
      <c r="K36" s="379"/>
      <c r="L36" s="378"/>
      <c r="M36" s="379"/>
      <c r="N36" s="380"/>
      <c r="O36" s="380"/>
      <c r="P36" s="207"/>
      <c r="Q36" s="208"/>
    </row>
    <row r="37" spans="2:17" x14ac:dyDescent="0.75">
      <c r="B37" s="213"/>
      <c r="C37" s="206"/>
      <c r="D37" s="52"/>
      <c r="E37" s="378"/>
      <c r="F37" s="379"/>
      <c r="G37" s="206"/>
      <c r="H37" s="206"/>
      <c r="I37" s="206"/>
      <c r="J37" s="378"/>
      <c r="K37" s="379"/>
      <c r="L37" s="378"/>
      <c r="M37" s="379"/>
      <c r="N37" s="380"/>
      <c r="O37" s="380"/>
      <c r="P37" s="207"/>
      <c r="Q37" s="208"/>
    </row>
    <row r="38" spans="2:17" x14ac:dyDescent="0.75">
      <c r="B38" s="213"/>
      <c r="C38" s="206"/>
      <c r="D38" s="52"/>
      <c r="E38" s="378"/>
      <c r="F38" s="379"/>
      <c r="G38" s="206"/>
      <c r="H38" s="206"/>
      <c r="I38" s="206"/>
      <c r="J38" s="378"/>
      <c r="K38" s="379"/>
      <c r="L38" s="378"/>
      <c r="M38" s="379"/>
      <c r="N38" s="380"/>
      <c r="O38" s="380"/>
      <c r="P38" s="207"/>
      <c r="Q38" s="208"/>
    </row>
    <row r="39" spans="2:17" x14ac:dyDescent="0.75">
      <c r="B39" s="213"/>
      <c r="C39" s="206"/>
      <c r="D39" s="52"/>
      <c r="E39" s="378"/>
      <c r="F39" s="379"/>
      <c r="G39" s="206"/>
      <c r="H39" s="206"/>
      <c r="I39" s="206"/>
      <c r="J39" s="378"/>
      <c r="K39" s="379"/>
      <c r="L39" s="378"/>
      <c r="M39" s="379"/>
      <c r="N39" s="380"/>
      <c r="O39" s="380"/>
      <c r="P39" s="207"/>
      <c r="Q39" s="208"/>
    </row>
    <row r="40" spans="2:17" x14ac:dyDescent="0.75">
      <c r="B40" s="213"/>
      <c r="C40" s="206"/>
      <c r="D40" s="52"/>
      <c r="E40" s="378"/>
      <c r="F40" s="379"/>
      <c r="G40" s="206"/>
      <c r="H40" s="206"/>
      <c r="I40" s="206"/>
      <c r="J40" s="378"/>
      <c r="K40" s="379"/>
      <c r="L40" s="378"/>
      <c r="M40" s="379"/>
      <c r="N40" s="380"/>
      <c r="O40" s="380"/>
      <c r="P40" s="207"/>
      <c r="Q40" s="208"/>
    </row>
    <row r="41" spans="2:17" x14ac:dyDescent="0.75">
      <c r="B41" s="213"/>
      <c r="C41" s="206"/>
      <c r="D41" s="52"/>
      <c r="E41" s="378"/>
      <c r="F41" s="379"/>
      <c r="G41" s="206"/>
      <c r="H41" s="206"/>
      <c r="I41" s="206"/>
      <c r="J41" s="378"/>
      <c r="K41" s="379"/>
      <c r="L41" s="378"/>
      <c r="M41" s="379"/>
      <c r="N41" s="380"/>
      <c r="O41" s="380"/>
      <c r="P41" s="207"/>
      <c r="Q41" s="208"/>
    </row>
    <row r="42" spans="2:17" x14ac:dyDescent="0.75">
      <c r="B42" s="213"/>
      <c r="C42" s="206"/>
      <c r="D42" s="52"/>
      <c r="E42" s="378"/>
      <c r="F42" s="379"/>
      <c r="G42" s="206"/>
      <c r="H42" s="206"/>
      <c r="I42" s="206"/>
      <c r="J42" s="378"/>
      <c r="K42" s="379"/>
      <c r="L42" s="378"/>
      <c r="M42" s="379"/>
      <c r="N42" s="380"/>
      <c r="O42" s="380"/>
      <c r="P42" s="207"/>
      <c r="Q42" s="208"/>
    </row>
    <row r="43" spans="2:17" x14ac:dyDescent="0.75">
      <c r="B43" s="213"/>
      <c r="C43" s="206"/>
      <c r="D43" s="52"/>
      <c r="E43" s="378"/>
      <c r="F43" s="379"/>
      <c r="G43" s="206"/>
      <c r="H43" s="206"/>
      <c r="I43" s="206"/>
      <c r="J43" s="378"/>
      <c r="K43" s="379"/>
      <c r="L43" s="378"/>
      <c r="M43" s="379"/>
      <c r="N43" s="380"/>
      <c r="O43" s="380"/>
      <c r="P43" s="207"/>
      <c r="Q43" s="208"/>
    </row>
    <row r="44" spans="2:17" x14ac:dyDescent="0.75">
      <c r="B44" s="213"/>
      <c r="C44" s="206"/>
      <c r="D44" s="52"/>
      <c r="E44" s="378"/>
      <c r="F44" s="379"/>
      <c r="G44" s="206"/>
      <c r="H44" s="206"/>
      <c r="I44" s="206"/>
      <c r="J44" s="378"/>
      <c r="K44" s="379"/>
      <c r="L44" s="378"/>
      <c r="M44" s="379"/>
      <c r="N44" s="380"/>
      <c r="O44" s="380"/>
      <c r="P44" s="207"/>
      <c r="Q44" s="208"/>
    </row>
    <row r="45" spans="2:17" x14ac:dyDescent="0.75">
      <c r="B45" s="213"/>
      <c r="C45" s="206"/>
      <c r="D45" s="52"/>
      <c r="E45" s="378"/>
      <c r="F45" s="379"/>
      <c r="G45" s="206"/>
      <c r="H45" s="206"/>
      <c r="I45" s="206"/>
      <c r="J45" s="378"/>
      <c r="K45" s="379"/>
      <c r="L45" s="378"/>
      <c r="M45" s="379"/>
      <c r="N45" s="380"/>
      <c r="O45" s="380"/>
      <c r="P45" s="207"/>
      <c r="Q45" s="208"/>
    </row>
    <row r="46" spans="2:17" x14ac:dyDescent="0.75">
      <c r="B46" s="213"/>
      <c r="C46" s="206"/>
      <c r="D46" s="52"/>
      <c r="E46" s="378"/>
      <c r="F46" s="379"/>
      <c r="G46" s="206"/>
      <c r="H46" s="206"/>
      <c r="I46" s="206"/>
      <c r="J46" s="378"/>
      <c r="K46" s="379"/>
      <c r="L46" s="378"/>
      <c r="M46" s="379"/>
      <c r="N46" s="380"/>
      <c r="O46" s="380"/>
      <c r="P46" s="207"/>
      <c r="Q46" s="208"/>
    </row>
    <row r="47" spans="2:17" x14ac:dyDescent="0.75">
      <c r="B47" s="213"/>
      <c r="C47" s="206"/>
      <c r="D47" s="52"/>
      <c r="E47" s="378"/>
      <c r="F47" s="379"/>
      <c r="G47" s="206"/>
      <c r="H47" s="206"/>
      <c r="I47" s="206"/>
      <c r="J47" s="378"/>
      <c r="K47" s="379"/>
      <c r="L47" s="378"/>
      <c r="M47" s="379"/>
      <c r="N47" s="380"/>
      <c r="O47" s="380"/>
      <c r="P47" s="207"/>
      <c r="Q47" s="208"/>
    </row>
    <row r="48" spans="2:17" x14ac:dyDescent="0.75">
      <c r="B48" s="213"/>
      <c r="C48" s="206"/>
      <c r="D48" s="52"/>
      <c r="E48" s="378"/>
      <c r="F48" s="379"/>
      <c r="G48" s="206"/>
      <c r="H48" s="206"/>
      <c r="I48" s="206"/>
      <c r="J48" s="378"/>
      <c r="K48" s="379"/>
      <c r="L48" s="378"/>
      <c r="M48" s="379"/>
      <c r="N48" s="380"/>
      <c r="O48" s="380"/>
      <c r="P48" s="207"/>
      <c r="Q48" s="208"/>
    </row>
    <row r="49" spans="2:17" x14ac:dyDescent="0.75">
      <c r="B49" s="213"/>
      <c r="C49" s="206"/>
      <c r="D49" s="52"/>
      <c r="E49" s="378"/>
      <c r="F49" s="379"/>
      <c r="G49" s="206"/>
      <c r="H49" s="206"/>
      <c r="I49" s="206"/>
      <c r="J49" s="378"/>
      <c r="K49" s="379"/>
      <c r="L49" s="378"/>
      <c r="M49" s="379"/>
      <c r="N49" s="380"/>
      <c r="O49" s="380"/>
      <c r="P49" s="207"/>
      <c r="Q49" s="208"/>
    </row>
    <row r="50" spans="2:17" x14ac:dyDescent="0.75">
      <c r="B50" s="213"/>
      <c r="C50" s="206"/>
      <c r="D50" s="52"/>
      <c r="E50" s="378"/>
      <c r="F50" s="379"/>
      <c r="G50" s="206"/>
      <c r="H50" s="206"/>
      <c r="I50" s="206"/>
      <c r="J50" s="378"/>
      <c r="K50" s="379"/>
      <c r="L50" s="378"/>
      <c r="M50" s="379"/>
      <c r="N50" s="380"/>
      <c r="O50" s="380"/>
      <c r="P50" s="207"/>
      <c r="Q50" s="208"/>
    </row>
    <row r="51" spans="2:17" x14ac:dyDescent="0.75">
      <c r="B51" s="213"/>
      <c r="C51" s="206"/>
      <c r="D51" s="52"/>
      <c r="E51" s="378"/>
      <c r="F51" s="379"/>
      <c r="G51" s="206"/>
      <c r="H51" s="206"/>
      <c r="I51" s="206"/>
      <c r="J51" s="378"/>
      <c r="K51" s="379"/>
      <c r="L51" s="378"/>
      <c r="M51" s="379"/>
      <c r="N51" s="380"/>
      <c r="O51" s="380"/>
      <c r="P51" s="207"/>
      <c r="Q51" s="208"/>
    </row>
    <row r="52" spans="2:17" x14ac:dyDescent="0.75">
      <c r="B52" s="213"/>
      <c r="C52" s="206"/>
      <c r="D52" s="52"/>
      <c r="E52" s="378"/>
      <c r="F52" s="379"/>
      <c r="G52" s="206"/>
      <c r="H52" s="206"/>
      <c r="I52" s="206"/>
      <c r="J52" s="378"/>
      <c r="K52" s="379"/>
      <c r="L52" s="378"/>
      <c r="M52" s="379"/>
      <c r="N52" s="380"/>
      <c r="O52" s="380"/>
      <c r="P52" s="207"/>
      <c r="Q52" s="208"/>
    </row>
    <row r="53" spans="2:17" x14ac:dyDescent="0.75">
      <c r="B53" s="213"/>
      <c r="C53" s="206"/>
      <c r="D53" s="52"/>
      <c r="E53" s="378"/>
      <c r="F53" s="379"/>
      <c r="G53" s="206"/>
      <c r="H53" s="206"/>
      <c r="I53" s="206"/>
      <c r="J53" s="378"/>
      <c r="K53" s="379"/>
      <c r="L53" s="378"/>
      <c r="M53" s="379"/>
      <c r="N53" s="380"/>
      <c r="O53" s="380"/>
      <c r="P53" s="207"/>
      <c r="Q53" s="208"/>
    </row>
    <row r="54" spans="2:17" x14ac:dyDescent="0.75">
      <c r="B54" s="213"/>
      <c r="C54" s="206"/>
      <c r="D54" s="52"/>
      <c r="E54" s="378"/>
      <c r="F54" s="379"/>
      <c r="G54" s="206"/>
      <c r="H54" s="206"/>
      <c r="I54" s="206"/>
      <c r="J54" s="378"/>
      <c r="K54" s="379"/>
      <c r="L54" s="378"/>
      <c r="M54" s="379"/>
      <c r="N54" s="380"/>
      <c r="O54" s="380"/>
      <c r="P54" s="207"/>
      <c r="Q54" s="208"/>
    </row>
    <row r="55" spans="2:17" x14ac:dyDescent="0.75">
      <c r="B55" s="213"/>
      <c r="C55" s="206"/>
      <c r="D55" s="52"/>
      <c r="E55" s="378"/>
      <c r="F55" s="379"/>
      <c r="G55" s="206"/>
      <c r="H55" s="206"/>
      <c r="I55" s="206"/>
      <c r="J55" s="378"/>
      <c r="K55" s="379"/>
      <c r="L55" s="378"/>
      <c r="M55" s="379"/>
      <c r="N55" s="380"/>
      <c r="O55" s="380"/>
      <c r="P55" s="207"/>
      <c r="Q55" s="208"/>
    </row>
    <row r="56" spans="2:17" x14ac:dyDescent="0.75">
      <c r="B56" s="213"/>
      <c r="C56" s="206"/>
      <c r="D56" s="52"/>
      <c r="E56" s="378"/>
      <c r="F56" s="379"/>
      <c r="G56" s="206"/>
      <c r="H56" s="206"/>
      <c r="I56" s="206"/>
      <c r="J56" s="378"/>
      <c r="K56" s="379"/>
      <c r="L56" s="378"/>
      <c r="M56" s="379"/>
      <c r="N56" s="380"/>
      <c r="O56" s="380"/>
      <c r="P56" s="207"/>
      <c r="Q56" s="208"/>
    </row>
    <row r="57" spans="2:17" x14ac:dyDescent="0.75">
      <c r="B57" s="213"/>
      <c r="C57" s="206"/>
      <c r="D57" s="52"/>
      <c r="E57" s="378"/>
      <c r="F57" s="379"/>
      <c r="G57" s="206"/>
      <c r="H57" s="206"/>
      <c r="I57" s="206"/>
      <c r="J57" s="378"/>
      <c r="K57" s="379"/>
      <c r="L57" s="378"/>
      <c r="M57" s="379"/>
      <c r="N57" s="380"/>
      <c r="O57" s="380"/>
      <c r="P57" s="207"/>
      <c r="Q57" s="208"/>
    </row>
    <row r="58" spans="2:17" x14ac:dyDescent="0.75">
      <c r="B58" s="213"/>
      <c r="C58" s="206"/>
      <c r="D58" s="52"/>
      <c r="E58" s="378"/>
      <c r="F58" s="379"/>
      <c r="G58" s="206"/>
      <c r="H58" s="206"/>
      <c r="I58" s="206"/>
      <c r="J58" s="378"/>
      <c r="K58" s="379"/>
      <c r="L58" s="378"/>
      <c r="M58" s="379"/>
      <c r="N58" s="380"/>
      <c r="O58" s="380"/>
      <c r="P58" s="207"/>
      <c r="Q58" s="208"/>
    </row>
    <row r="59" spans="2:17" x14ac:dyDescent="0.75">
      <c r="B59" s="213"/>
      <c r="C59" s="206"/>
      <c r="D59" s="52"/>
      <c r="E59" s="378"/>
      <c r="F59" s="379"/>
      <c r="G59" s="206"/>
      <c r="H59" s="206"/>
      <c r="I59" s="206"/>
      <c r="J59" s="378"/>
      <c r="K59" s="379"/>
      <c r="L59" s="378"/>
      <c r="M59" s="379"/>
      <c r="N59" s="380"/>
      <c r="O59" s="380"/>
      <c r="P59" s="207"/>
      <c r="Q59" s="208"/>
    </row>
    <row r="60" spans="2:17" x14ac:dyDescent="0.75">
      <c r="B60" s="213"/>
      <c r="C60" s="206"/>
      <c r="D60" s="52"/>
      <c r="E60" s="378"/>
      <c r="F60" s="379"/>
      <c r="G60" s="206"/>
      <c r="H60" s="206"/>
      <c r="I60" s="206"/>
      <c r="J60" s="378"/>
      <c r="K60" s="379"/>
      <c r="L60" s="378"/>
      <c r="M60" s="379"/>
      <c r="N60" s="380"/>
      <c r="O60" s="380"/>
      <c r="P60" s="207"/>
      <c r="Q60" s="208"/>
    </row>
    <row r="61" spans="2:17" x14ac:dyDescent="0.75">
      <c r="B61" s="213"/>
      <c r="C61" s="206"/>
      <c r="D61" s="52"/>
      <c r="E61" s="378"/>
      <c r="F61" s="379"/>
      <c r="G61" s="206"/>
      <c r="H61" s="206"/>
      <c r="I61" s="206"/>
      <c r="J61" s="378"/>
      <c r="K61" s="379"/>
      <c r="L61" s="378"/>
      <c r="M61" s="379"/>
      <c r="N61" s="380"/>
      <c r="O61" s="380"/>
      <c r="P61" s="207"/>
      <c r="Q61" s="208"/>
    </row>
    <row r="62" spans="2:17" x14ac:dyDescent="0.75">
      <c r="B62" s="213"/>
      <c r="C62" s="206"/>
      <c r="D62" s="52"/>
      <c r="E62" s="378"/>
      <c r="F62" s="379"/>
      <c r="G62" s="206"/>
      <c r="H62" s="206"/>
      <c r="I62" s="206"/>
      <c r="J62" s="378"/>
      <c r="K62" s="379"/>
      <c r="L62" s="378"/>
      <c r="M62" s="379"/>
      <c r="N62" s="380"/>
      <c r="O62" s="380"/>
      <c r="P62" s="207"/>
      <c r="Q62" s="208"/>
    </row>
    <row r="63" spans="2:17" x14ac:dyDescent="0.75">
      <c r="B63" s="213"/>
      <c r="C63" s="206"/>
      <c r="D63" s="52"/>
      <c r="E63" s="378"/>
      <c r="F63" s="379"/>
      <c r="G63" s="206"/>
      <c r="H63" s="206"/>
      <c r="I63" s="206"/>
      <c r="J63" s="378"/>
      <c r="K63" s="379"/>
      <c r="L63" s="378"/>
      <c r="M63" s="379"/>
      <c r="N63" s="380"/>
      <c r="O63" s="380"/>
      <c r="P63" s="207"/>
      <c r="Q63" s="208"/>
    </row>
    <row r="64" spans="2:17" x14ac:dyDescent="0.75">
      <c r="B64" s="213"/>
      <c r="C64" s="206"/>
      <c r="D64" s="52"/>
      <c r="E64" s="378"/>
      <c r="F64" s="379"/>
      <c r="G64" s="206"/>
      <c r="H64" s="206"/>
      <c r="I64" s="206"/>
      <c r="J64" s="378"/>
      <c r="K64" s="379"/>
      <c r="L64" s="378"/>
      <c r="M64" s="379"/>
      <c r="N64" s="380"/>
      <c r="O64" s="380"/>
      <c r="P64" s="207"/>
      <c r="Q64" s="208"/>
    </row>
    <row r="65" spans="2:17" x14ac:dyDescent="0.75">
      <c r="B65" s="213"/>
      <c r="C65" s="206"/>
      <c r="D65" s="52"/>
      <c r="E65" s="378"/>
      <c r="F65" s="379"/>
      <c r="G65" s="206"/>
      <c r="H65" s="206"/>
      <c r="I65" s="206"/>
      <c r="J65" s="378"/>
      <c r="K65" s="379"/>
      <c r="L65" s="378"/>
      <c r="M65" s="379"/>
      <c r="N65" s="380"/>
      <c r="O65" s="380"/>
      <c r="P65" s="207"/>
      <c r="Q65" s="208"/>
    </row>
    <row r="66" spans="2:17" x14ac:dyDescent="0.75">
      <c r="B66" s="213"/>
      <c r="C66" s="206"/>
      <c r="D66" s="52"/>
      <c r="E66" s="378"/>
      <c r="F66" s="379"/>
      <c r="G66" s="206"/>
      <c r="H66" s="206"/>
      <c r="I66" s="206"/>
      <c r="J66" s="378"/>
      <c r="K66" s="379"/>
      <c r="L66" s="378"/>
      <c r="M66" s="379"/>
      <c r="N66" s="380"/>
      <c r="O66" s="380"/>
      <c r="P66" s="207"/>
      <c r="Q66" s="208"/>
    </row>
    <row r="67" spans="2:17" x14ac:dyDescent="0.75">
      <c r="B67" s="213"/>
      <c r="C67" s="206"/>
      <c r="D67" s="52"/>
      <c r="E67" s="378"/>
      <c r="F67" s="379"/>
      <c r="G67" s="206"/>
      <c r="H67" s="206"/>
      <c r="I67" s="206"/>
      <c r="J67" s="378"/>
      <c r="K67" s="379"/>
      <c r="L67" s="378"/>
      <c r="M67" s="379"/>
      <c r="N67" s="380"/>
      <c r="O67" s="380"/>
      <c r="P67" s="207"/>
      <c r="Q67" s="208"/>
    </row>
    <row r="68" spans="2:17" x14ac:dyDescent="0.75">
      <c r="B68" s="213"/>
      <c r="C68" s="206"/>
      <c r="D68" s="52"/>
      <c r="E68" s="378"/>
      <c r="F68" s="379"/>
      <c r="G68" s="206"/>
      <c r="H68" s="206"/>
      <c r="I68" s="206"/>
      <c r="J68" s="378"/>
      <c r="K68" s="379"/>
      <c r="L68" s="378"/>
      <c r="M68" s="379"/>
      <c r="N68" s="380"/>
      <c r="O68" s="380"/>
      <c r="P68" s="207"/>
      <c r="Q68" s="208"/>
    </row>
    <row r="69" spans="2:17" x14ac:dyDescent="0.75">
      <c r="B69" s="213"/>
      <c r="C69" s="206"/>
      <c r="D69" s="52"/>
      <c r="E69" s="378"/>
      <c r="F69" s="379"/>
      <c r="G69" s="206"/>
      <c r="H69" s="206"/>
      <c r="I69" s="206"/>
      <c r="J69" s="378"/>
      <c r="K69" s="379"/>
      <c r="L69" s="378"/>
      <c r="M69" s="379"/>
      <c r="N69" s="380"/>
      <c r="O69" s="380"/>
      <c r="P69" s="207"/>
      <c r="Q69" s="208"/>
    </row>
    <row r="70" spans="2:17" x14ac:dyDescent="0.75">
      <c r="B70" s="213"/>
      <c r="C70" s="206"/>
      <c r="D70" s="52"/>
      <c r="E70" s="378"/>
      <c r="F70" s="379"/>
      <c r="G70" s="206"/>
      <c r="H70" s="206"/>
      <c r="I70" s="206"/>
      <c r="J70" s="378"/>
      <c r="K70" s="379"/>
      <c r="L70" s="378"/>
      <c r="M70" s="379"/>
      <c r="N70" s="380"/>
      <c r="O70" s="380"/>
      <c r="P70" s="207"/>
      <c r="Q70" s="208"/>
    </row>
    <row r="71" spans="2:17" x14ac:dyDescent="0.75">
      <c r="B71" s="213"/>
      <c r="C71" s="206"/>
      <c r="D71" s="52"/>
      <c r="E71" s="378"/>
      <c r="F71" s="379"/>
      <c r="G71" s="206"/>
      <c r="H71" s="206"/>
      <c r="I71" s="206"/>
      <c r="J71" s="378"/>
      <c r="K71" s="379"/>
      <c r="L71" s="378"/>
      <c r="M71" s="379"/>
      <c r="N71" s="380"/>
      <c r="O71" s="380"/>
      <c r="P71" s="207"/>
      <c r="Q71" s="208"/>
    </row>
    <row r="72" spans="2:17" x14ac:dyDescent="0.75">
      <c r="B72" s="213"/>
      <c r="C72" s="206"/>
      <c r="D72" s="52"/>
      <c r="E72" s="378"/>
      <c r="F72" s="379"/>
      <c r="G72" s="206"/>
      <c r="H72" s="206"/>
      <c r="I72" s="206"/>
      <c r="J72" s="378"/>
      <c r="K72" s="379"/>
      <c r="L72" s="378"/>
      <c r="M72" s="379"/>
      <c r="N72" s="380"/>
      <c r="O72" s="380"/>
      <c r="P72" s="207"/>
      <c r="Q72" s="208"/>
    </row>
    <row r="73" spans="2:17" x14ac:dyDescent="0.75">
      <c r="B73" s="213"/>
      <c r="C73" s="206"/>
      <c r="D73" s="52"/>
      <c r="E73" s="378"/>
      <c r="F73" s="379"/>
      <c r="G73" s="206"/>
      <c r="H73" s="206"/>
      <c r="I73" s="206"/>
      <c r="J73" s="378"/>
      <c r="K73" s="379"/>
      <c r="L73" s="378"/>
      <c r="M73" s="379"/>
      <c r="N73" s="380"/>
      <c r="O73" s="380"/>
      <c r="P73" s="207"/>
      <c r="Q73" s="208"/>
    </row>
    <row r="74" spans="2:17" x14ac:dyDescent="0.75">
      <c r="B74" s="213"/>
      <c r="C74" s="206"/>
      <c r="D74" s="52"/>
      <c r="E74" s="378"/>
      <c r="F74" s="379"/>
      <c r="G74" s="206"/>
      <c r="H74" s="206"/>
      <c r="I74" s="206"/>
      <c r="J74" s="378"/>
      <c r="K74" s="379"/>
      <c r="L74" s="378"/>
      <c r="M74" s="379"/>
      <c r="N74" s="380"/>
      <c r="O74" s="380"/>
      <c r="P74" s="207"/>
      <c r="Q74" s="208"/>
    </row>
    <row r="75" spans="2:17" x14ac:dyDescent="0.75">
      <c r="B75" s="213"/>
      <c r="C75" s="206"/>
      <c r="D75" s="52"/>
      <c r="E75" s="378"/>
      <c r="F75" s="379"/>
      <c r="G75" s="206"/>
      <c r="H75" s="206"/>
      <c r="I75" s="206"/>
      <c r="J75" s="378"/>
      <c r="K75" s="379"/>
      <c r="L75" s="378"/>
      <c r="M75" s="379"/>
      <c r="N75" s="380"/>
      <c r="O75" s="380"/>
      <c r="P75" s="207"/>
      <c r="Q75" s="208"/>
    </row>
    <row r="76" spans="2:17" x14ac:dyDescent="0.75">
      <c r="B76" s="213"/>
      <c r="C76" s="206"/>
      <c r="D76" s="52"/>
      <c r="E76" s="378"/>
      <c r="F76" s="379"/>
      <c r="G76" s="206"/>
      <c r="H76" s="206"/>
      <c r="I76" s="206"/>
      <c r="J76" s="378"/>
      <c r="K76" s="379"/>
      <c r="L76" s="378"/>
      <c r="M76" s="379"/>
      <c r="N76" s="380"/>
      <c r="O76" s="380"/>
      <c r="P76" s="207"/>
      <c r="Q76" s="208"/>
    </row>
    <row r="77" spans="2:17" x14ac:dyDescent="0.75">
      <c r="B77" s="213"/>
      <c r="C77" s="206"/>
      <c r="D77" s="52"/>
      <c r="E77" s="378"/>
      <c r="F77" s="379"/>
      <c r="G77" s="206"/>
      <c r="H77" s="206"/>
      <c r="I77" s="206"/>
      <c r="J77" s="378"/>
      <c r="K77" s="379"/>
      <c r="L77" s="378"/>
      <c r="M77" s="379"/>
      <c r="N77" s="380"/>
      <c r="O77" s="380"/>
      <c r="P77" s="207"/>
      <c r="Q77" s="208"/>
    </row>
    <row r="78" spans="2:17" x14ac:dyDescent="0.75">
      <c r="B78" s="213"/>
      <c r="C78" s="206"/>
      <c r="D78" s="52"/>
      <c r="E78" s="378"/>
      <c r="F78" s="379"/>
      <c r="G78" s="206"/>
      <c r="H78" s="206"/>
      <c r="I78" s="206"/>
      <c r="J78" s="378"/>
      <c r="K78" s="379"/>
      <c r="L78" s="378"/>
      <c r="M78" s="379"/>
      <c r="N78" s="380"/>
      <c r="O78" s="380"/>
      <c r="P78" s="207"/>
      <c r="Q78" s="208"/>
    </row>
    <row r="79" spans="2:17" x14ac:dyDescent="0.75">
      <c r="B79" s="213"/>
      <c r="C79" s="206"/>
      <c r="D79" s="52"/>
      <c r="E79" s="378"/>
      <c r="F79" s="379"/>
      <c r="G79" s="206"/>
      <c r="H79" s="206"/>
      <c r="I79" s="206"/>
      <c r="J79" s="378"/>
      <c r="K79" s="379"/>
      <c r="L79" s="378"/>
      <c r="M79" s="379"/>
      <c r="N79" s="380"/>
      <c r="O79" s="380"/>
      <c r="P79" s="207"/>
      <c r="Q79" s="208"/>
    </row>
    <row r="80" spans="2:17" x14ac:dyDescent="0.75">
      <c r="B80" s="213"/>
      <c r="C80" s="206"/>
      <c r="D80" s="52"/>
      <c r="E80" s="378"/>
      <c r="F80" s="379"/>
      <c r="G80" s="206"/>
      <c r="H80" s="206"/>
      <c r="I80" s="206"/>
      <c r="J80" s="378"/>
      <c r="K80" s="379"/>
      <c r="L80" s="378"/>
      <c r="M80" s="379"/>
      <c r="N80" s="380"/>
      <c r="O80" s="380"/>
      <c r="P80" s="207"/>
      <c r="Q80" s="208"/>
    </row>
    <row r="81" spans="2:17" x14ac:dyDescent="0.75">
      <c r="B81" s="213"/>
      <c r="C81" s="206"/>
      <c r="D81" s="52"/>
      <c r="E81" s="378"/>
      <c r="F81" s="379"/>
      <c r="G81" s="206"/>
      <c r="H81" s="206"/>
      <c r="I81" s="206"/>
      <c r="J81" s="378"/>
      <c r="K81" s="379"/>
      <c r="L81" s="378"/>
      <c r="M81" s="379"/>
      <c r="N81" s="380"/>
      <c r="O81" s="380"/>
      <c r="P81" s="207"/>
      <c r="Q81" s="208"/>
    </row>
    <row r="82" spans="2:17" x14ac:dyDescent="0.75">
      <c r="B82" s="213"/>
      <c r="C82" s="206"/>
      <c r="D82" s="52"/>
      <c r="E82" s="378"/>
      <c r="F82" s="379"/>
      <c r="G82" s="206"/>
      <c r="H82" s="206"/>
      <c r="I82" s="206"/>
      <c r="J82" s="378"/>
      <c r="K82" s="379"/>
      <c r="L82" s="378"/>
      <c r="M82" s="379"/>
      <c r="N82" s="380"/>
      <c r="O82" s="380"/>
      <c r="P82" s="207"/>
      <c r="Q82" s="208"/>
    </row>
    <row r="83" spans="2:17" x14ac:dyDescent="0.75">
      <c r="B83" s="213"/>
      <c r="C83" s="206"/>
      <c r="D83" s="52"/>
      <c r="E83" s="378"/>
      <c r="F83" s="379"/>
      <c r="G83" s="206"/>
      <c r="H83" s="206"/>
      <c r="I83" s="206"/>
      <c r="J83" s="378"/>
      <c r="K83" s="379"/>
      <c r="L83" s="378"/>
      <c r="M83" s="379"/>
      <c r="N83" s="380"/>
      <c r="O83" s="380"/>
      <c r="P83" s="207"/>
      <c r="Q83" s="208"/>
    </row>
  </sheetData>
  <mergeCells count="277">
    <mergeCell ref="B14:Q15"/>
    <mergeCell ref="B16:B17"/>
    <mergeCell ref="C16:C17"/>
    <mergeCell ref="D16:D17"/>
    <mergeCell ref="E16:F17"/>
    <mergeCell ref="G16:G17"/>
    <mergeCell ref="H16:H17"/>
    <mergeCell ref="I16:I17"/>
    <mergeCell ref="J16:K17"/>
    <mergeCell ref="L16:M17"/>
    <mergeCell ref="N16:O17"/>
    <mergeCell ref="P16:P17"/>
    <mergeCell ref="Q16:Q17"/>
    <mergeCell ref="E18:F18"/>
    <mergeCell ref="J18:K18"/>
    <mergeCell ref="L18:M18"/>
    <mergeCell ref="N18:O18"/>
    <mergeCell ref="E23:F23"/>
    <mergeCell ref="J23:K23"/>
    <mergeCell ref="L23:M23"/>
    <mergeCell ref="N23:O23"/>
    <mergeCell ref="E22:F22"/>
    <mergeCell ref="J22:K22"/>
    <mergeCell ref="L22:M22"/>
    <mergeCell ref="N22:O22"/>
    <mergeCell ref="E20:F20"/>
    <mergeCell ref="J20:K20"/>
    <mergeCell ref="L20:M20"/>
    <mergeCell ref="N20:O20"/>
    <mergeCell ref="E19:F19"/>
    <mergeCell ref="J19:K19"/>
    <mergeCell ref="L19:M19"/>
    <mergeCell ref="N19:O19"/>
    <mergeCell ref="E21:F21"/>
    <mergeCell ref="J21:K21"/>
    <mergeCell ref="L21:M21"/>
    <mergeCell ref="N21:O21"/>
    <mergeCell ref="E25:F25"/>
    <mergeCell ref="J25:K25"/>
    <mergeCell ref="L25:M25"/>
    <mergeCell ref="N25:O25"/>
    <mergeCell ref="E24:F24"/>
    <mergeCell ref="J24:K24"/>
    <mergeCell ref="L24:M24"/>
    <mergeCell ref="N24:O24"/>
    <mergeCell ref="E27:F27"/>
    <mergeCell ref="J27:K27"/>
    <mergeCell ref="L27:M27"/>
    <mergeCell ref="N27:O27"/>
    <mergeCell ref="E26:F26"/>
    <mergeCell ref="J26:K26"/>
    <mergeCell ref="L26:M26"/>
    <mergeCell ref="N26:O26"/>
    <mergeCell ref="E29:F29"/>
    <mergeCell ref="J29:K29"/>
    <mergeCell ref="L29:M29"/>
    <mergeCell ref="N29:O29"/>
    <mergeCell ref="E28:F28"/>
    <mergeCell ref="J28:K28"/>
    <mergeCell ref="L28:M28"/>
    <mergeCell ref="N28:O28"/>
    <mergeCell ref="E31:F31"/>
    <mergeCell ref="J31:K31"/>
    <mergeCell ref="L31:M31"/>
    <mergeCell ref="N31:O31"/>
    <mergeCell ref="E30:F30"/>
    <mergeCell ref="J30:K30"/>
    <mergeCell ref="L30:M30"/>
    <mergeCell ref="N30:O30"/>
    <mergeCell ref="E33:F33"/>
    <mergeCell ref="J33:K33"/>
    <mergeCell ref="L33:M33"/>
    <mergeCell ref="N33:O33"/>
    <mergeCell ref="E32:F32"/>
    <mergeCell ref="J32:K32"/>
    <mergeCell ref="L32:M32"/>
    <mergeCell ref="N32:O32"/>
    <mergeCell ref="E35:F35"/>
    <mergeCell ref="J35:K35"/>
    <mergeCell ref="L35:M35"/>
    <mergeCell ref="N35:O35"/>
    <mergeCell ref="E34:F34"/>
    <mergeCell ref="J34:K34"/>
    <mergeCell ref="L34:M34"/>
    <mergeCell ref="N34:O34"/>
    <mergeCell ref="E37:F37"/>
    <mergeCell ref="J37:K37"/>
    <mergeCell ref="L37:M37"/>
    <mergeCell ref="N37:O37"/>
    <mergeCell ref="E36:F36"/>
    <mergeCell ref="J36:K36"/>
    <mergeCell ref="L36:M36"/>
    <mergeCell ref="N36:O36"/>
    <mergeCell ref="E39:F39"/>
    <mergeCell ref="J39:K39"/>
    <mergeCell ref="L39:M39"/>
    <mergeCell ref="N39:O39"/>
    <mergeCell ref="E38:F38"/>
    <mergeCell ref="J38:K38"/>
    <mergeCell ref="L38:M38"/>
    <mergeCell ref="N38:O38"/>
    <mergeCell ref="E41:F41"/>
    <mergeCell ref="J41:K41"/>
    <mergeCell ref="L41:M41"/>
    <mergeCell ref="N41:O41"/>
    <mergeCell ref="E40:F40"/>
    <mergeCell ref="J40:K40"/>
    <mergeCell ref="L40:M40"/>
    <mergeCell ref="N40:O40"/>
    <mergeCell ref="E43:F43"/>
    <mergeCell ref="J43:K43"/>
    <mergeCell ref="L43:M43"/>
    <mergeCell ref="N43:O43"/>
    <mergeCell ref="E42:F42"/>
    <mergeCell ref="J42:K42"/>
    <mergeCell ref="L42:M42"/>
    <mergeCell ref="N42:O42"/>
    <mergeCell ref="E45:F45"/>
    <mergeCell ref="J45:K45"/>
    <mergeCell ref="L45:M45"/>
    <mergeCell ref="N45:O45"/>
    <mergeCell ref="E44:F44"/>
    <mergeCell ref="J44:K44"/>
    <mergeCell ref="L44:M44"/>
    <mergeCell ref="N44:O44"/>
    <mergeCell ref="E47:F47"/>
    <mergeCell ref="J47:K47"/>
    <mergeCell ref="L47:M47"/>
    <mergeCell ref="N47:O47"/>
    <mergeCell ref="E46:F46"/>
    <mergeCell ref="J46:K46"/>
    <mergeCell ref="L46:M46"/>
    <mergeCell ref="N46:O46"/>
    <mergeCell ref="E49:F49"/>
    <mergeCell ref="J49:K49"/>
    <mergeCell ref="L49:M49"/>
    <mergeCell ref="N49:O49"/>
    <mergeCell ref="E48:F48"/>
    <mergeCell ref="J48:K48"/>
    <mergeCell ref="L48:M48"/>
    <mergeCell ref="N48:O48"/>
    <mergeCell ref="E51:F51"/>
    <mergeCell ref="J51:K51"/>
    <mergeCell ref="L51:M51"/>
    <mergeCell ref="N51:O51"/>
    <mergeCell ref="E50:F50"/>
    <mergeCell ref="J50:K50"/>
    <mergeCell ref="L50:M50"/>
    <mergeCell ref="N50:O50"/>
    <mergeCell ref="E53:F53"/>
    <mergeCell ref="J53:K53"/>
    <mergeCell ref="L53:M53"/>
    <mergeCell ref="N53:O53"/>
    <mergeCell ref="E52:F52"/>
    <mergeCell ref="J52:K52"/>
    <mergeCell ref="L52:M52"/>
    <mergeCell ref="N52:O52"/>
    <mergeCell ref="E55:F55"/>
    <mergeCell ref="J55:K55"/>
    <mergeCell ref="L55:M55"/>
    <mergeCell ref="N55:O55"/>
    <mergeCell ref="E54:F54"/>
    <mergeCell ref="J54:K54"/>
    <mergeCell ref="L54:M54"/>
    <mergeCell ref="N54:O54"/>
    <mergeCell ref="E57:F57"/>
    <mergeCell ref="J57:K57"/>
    <mergeCell ref="L57:M57"/>
    <mergeCell ref="N57:O57"/>
    <mergeCell ref="E56:F56"/>
    <mergeCell ref="J56:K56"/>
    <mergeCell ref="L56:M56"/>
    <mergeCell ref="N56:O56"/>
    <mergeCell ref="E59:F59"/>
    <mergeCell ref="J59:K59"/>
    <mergeCell ref="L59:M59"/>
    <mergeCell ref="N59:O59"/>
    <mergeCell ref="E58:F58"/>
    <mergeCell ref="J58:K58"/>
    <mergeCell ref="L58:M58"/>
    <mergeCell ref="N58:O58"/>
    <mergeCell ref="E61:F61"/>
    <mergeCell ref="J61:K61"/>
    <mergeCell ref="L61:M61"/>
    <mergeCell ref="N61:O61"/>
    <mergeCell ref="E60:F60"/>
    <mergeCell ref="J60:K60"/>
    <mergeCell ref="L60:M60"/>
    <mergeCell ref="N60:O60"/>
    <mergeCell ref="E63:F63"/>
    <mergeCell ref="J63:K63"/>
    <mergeCell ref="L63:M63"/>
    <mergeCell ref="N63:O63"/>
    <mergeCell ref="E62:F62"/>
    <mergeCell ref="J62:K62"/>
    <mergeCell ref="L62:M62"/>
    <mergeCell ref="N62:O62"/>
    <mergeCell ref="E65:F65"/>
    <mergeCell ref="J65:K65"/>
    <mergeCell ref="L65:M65"/>
    <mergeCell ref="N65:O65"/>
    <mergeCell ref="E64:F64"/>
    <mergeCell ref="J64:K64"/>
    <mergeCell ref="L64:M64"/>
    <mergeCell ref="N64:O64"/>
    <mergeCell ref="E67:F67"/>
    <mergeCell ref="J67:K67"/>
    <mergeCell ref="L67:M67"/>
    <mergeCell ref="N67:O67"/>
    <mergeCell ref="E66:F66"/>
    <mergeCell ref="J66:K66"/>
    <mergeCell ref="L66:M66"/>
    <mergeCell ref="N66:O66"/>
    <mergeCell ref="E69:F69"/>
    <mergeCell ref="J69:K69"/>
    <mergeCell ref="L69:M69"/>
    <mergeCell ref="N69:O69"/>
    <mergeCell ref="E68:F68"/>
    <mergeCell ref="J68:K68"/>
    <mergeCell ref="L68:M68"/>
    <mergeCell ref="N68:O68"/>
    <mergeCell ref="E71:F71"/>
    <mergeCell ref="J71:K71"/>
    <mergeCell ref="L71:M71"/>
    <mergeCell ref="N71:O71"/>
    <mergeCell ref="E70:F70"/>
    <mergeCell ref="J70:K70"/>
    <mergeCell ref="L70:M70"/>
    <mergeCell ref="N70:O70"/>
    <mergeCell ref="E73:F73"/>
    <mergeCell ref="J73:K73"/>
    <mergeCell ref="L73:M73"/>
    <mergeCell ref="N73:O73"/>
    <mergeCell ref="E72:F72"/>
    <mergeCell ref="J72:K72"/>
    <mergeCell ref="L72:M72"/>
    <mergeCell ref="N72:O72"/>
    <mergeCell ref="E75:F75"/>
    <mergeCell ref="J75:K75"/>
    <mergeCell ref="L75:M75"/>
    <mergeCell ref="N75:O75"/>
    <mergeCell ref="E74:F74"/>
    <mergeCell ref="J74:K74"/>
    <mergeCell ref="L74:M74"/>
    <mergeCell ref="N74:O74"/>
    <mergeCell ref="E77:F77"/>
    <mergeCell ref="J77:K77"/>
    <mergeCell ref="L77:M77"/>
    <mergeCell ref="N77:O77"/>
    <mergeCell ref="E76:F76"/>
    <mergeCell ref="J76:K76"/>
    <mergeCell ref="L76:M76"/>
    <mergeCell ref="N76:O76"/>
    <mergeCell ref="E79:F79"/>
    <mergeCell ref="J79:K79"/>
    <mergeCell ref="L79:M79"/>
    <mergeCell ref="N79:O79"/>
    <mergeCell ref="E78:F78"/>
    <mergeCell ref="J78:K78"/>
    <mergeCell ref="L78:M78"/>
    <mergeCell ref="N78:O78"/>
    <mergeCell ref="E81:F81"/>
    <mergeCell ref="J81:K81"/>
    <mergeCell ref="L81:M81"/>
    <mergeCell ref="N81:O81"/>
    <mergeCell ref="E80:F80"/>
    <mergeCell ref="J80:K80"/>
    <mergeCell ref="L80:M80"/>
    <mergeCell ref="N80:O80"/>
    <mergeCell ref="E83:F83"/>
    <mergeCell ref="J83:K83"/>
    <mergeCell ref="L83:M83"/>
    <mergeCell ref="N83:O83"/>
    <mergeCell ref="E82:F82"/>
    <mergeCell ref="J82:K82"/>
    <mergeCell ref="L82:M82"/>
    <mergeCell ref="N82:O82"/>
  </mergeCells>
  <hyperlinks>
    <hyperlink ref="B9" location="TEA!A1" display="&lt;&lt;&lt;TEA" xr:uid="{410ABBCA-03F7-4732-838D-040ABD9B48E8}"/>
  </hyperlink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CD6B8FE9-071C-44D0-8ACB-C9D60D69FDF3}">
          <x14:formula1>
            <xm:f>Hoja1!$AQ$3:$AQ$4</xm:f>
          </x14:formula1>
          <xm:sqref>C18:C83</xm:sqref>
        </x14:dataValidation>
        <x14:dataValidation type="list" allowBlank="1" showInputMessage="1" showErrorMessage="1" xr:uid="{9B914268-85BC-4455-9299-3371EB58BE48}">
          <x14:formula1>
            <xm:f>Hoja1!$AR$3:$AR$6</xm:f>
          </x14:formula1>
          <xm:sqref>E18:F83</xm:sqref>
        </x14:dataValidation>
        <x14:dataValidation type="list" allowBlank="1" showInputMessage="1" showErrorMessage="1" xr:uid="{B05C16FE-5EE8-4959-BA6C-6E95CD453DD2}">
          <x14:formula1>
            <xm:f>Hoja1!$AS$3:$AS$4</xm:f>
          </x14:formula1>
          <xm:sqref>L18:M83</xm:sqref>
        </x14:dataValidation>
        <x14:dataValidation type="list" allowBlank="1" showInputMessage="1" showErrorMessage="1" xr:uid="{5D312581-A934-4ED4-A369-219D072A8C58}">
          <x14:formula1>
            <xm:f>Hoja1!$AU$3:$AU$4</xm:f>
          </x14:formula1>
          <xm:sqref>N18:O83</xm:sqref>
        </x14:dataValidation>
        <x14:dataValidation type="list" allowBlank="1" showInputMessage="1" showErrorMessage="1" xr:uid="{E814D1F2-B7F3-4AFC-8A11-BF477396A55C}">
          <x14:formula1>
            <xm:f>Hoja1!$AV$3:$AV$9</xm:f>
          </x14:formula1>
          <xm:sqref>P18:P83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14DD6-206C-4BE0-B604-6DF8697D7012}">
  <dimension ref="B11:T84"/>
  <sheetViews>
    <sheetView zoomScale="90" zoomScaleNormal="90" workbookViewId="0">
      <selection activeCell="C11" sqref="C11"/>
    </sheetView>
  </sheetViews>
  <sheetFormatPr baseColWidth="10" defaultRowHeight="14.75" x14ac:dyDescent="0.75"/>
  <cols>
    <col min="1" max="1" width="19.90625" style="1" customWidth="1"/>
    <col min="2" max="2" width="8.54296875" style="1" customWidth="1"/>
    <col min="3" max="3" width="21.54296875" style="1" customWidth="1"/>
    <col min="4" max="4" width="24.26953125" style="1" customWidth="1"/>
    <col min="5" max="5" width="18.54296875" style="1" customWidth="1"/>
    <col min="6" max="6" width="15" style="1" customWidth="1"/>
    <col min="7" max="7" width="15.26953125" style="1" customWidth="1"/>
    <col min="8" max="8" width="13.453125" style="1" customWidth="1"/>
    <col min="9" max="15" width="10.90625" style="1"/>
    <col min="16" max="21" width="0" style="1" hidden="1" customWidth="1"/>
    <col min="22" max="16384" width="10.90625" style="1"/>
  </cols>
  <sheetData>
    <row r="11" spans="2:11" x14ac:dyDescent="0.75">
      <c r="C11" s="6" t="s">
        <v>418</v>
      </c>
    </row>
    <row r="13" spans="2:11" x14ac:dyDescent="0.75">
      <c r="C13" s="1" t="s">
        <v>903</v>
      </c>
    </row>
    <row r="15" spans="2:11" x14ac:dyDescent="0.75">
      <c r="B15" s="22"/>
      <c r="C15" s="23"/>
      <c r="D15" s="23"/>
      <c r="E15" s="23"/>
      <c r="F15" s="23"/>
      <c r="G15" s="23"/>
      <c r="H15" s="23"/>
      <c r="I15" s="23"/>
      <c r="J15" s="23"/>
      <c r="K15" s="24"/>
    </row>
    <row r="16" spans="2:11" x14ac:dyDescent="0.75">
      <c r="B16" s="25"/>
      <c r="C16" s="1" t="s">
        <v>904</v>
      </c>
      <c r="K16" s="26"/>
    </row>
    <row r="17" spans="2:11" x14ac:dyDescent="0.75">
      <c r="B17" s="25"/>
      <c r="K17" s="26"/>
    </row>
    <row r="18" spans="2:11" x14ac:dyDescent="0.75">
      <c r="B18" s="25"/>
      <c r="K18" s="26"/>
    </row>
    <row r="19" spans="2:11" x14ac:dyDescent="0.75">
      <c r="B19" s="25"/>
      <c r="K19" s="26"/>
    </row>
    <row r="20" spans="2:11" x14ac:dyDescent="0.75">
      <c r="B20" s="25"/>
      <c r="K20" s="26"/>
    </row>
    <row r="21" spans="2:11" x14ac:dyDescent="0.75">
      <c r="B21" s="25"/>
      <c r="K21" s="26"/>
    </row>
    <row r="22" spans="2:11" x14ac:dyDescent="0.75">
      <c r="B22" s="25"/>
      <c r="K22" s="26"/>
    </row>
    <row r="23" spans="2:11" x14ac:dyDescent="0.75">
      <c r="B23" s="25"/>
      <c r="K23" s="26"/>
    </row>
    <row r="24" spans="2:11" x14ac:dyDescent="0.75">
      <c r="B24" s="25"/>
      <c r="K24" s="26"/>
    </row>
    <row r="25" spans="2:11" x14ac:dyDescent="0.75">
      <c r="B25" s="25"/>
      <c r="D25" s="225" t="s">
        <v>698</v>
      </c>
      <c r="E25" s="1" t="s">
        <v>699</v>
      </c>
      <c r="K25" s="26"/>
    </row>
    <row r="26" spans="2:11" x14ac:dyDescent="0.75">
      <c r="B26" s="25"/>
      <c r="K26" s="26"/>
    </row>
    <row r="27" spans="2:11" x14ac:dyDescent="0.75">
      <c r="B27" s="25"/>
      <c r="E27" s="1" t="s">
        <v>905</v>
      </c>
      <c r="K27" s="26"/>
    </row>
    <row r="28" spans="2:11" x14ac:dyDescent="0.75">
      <c r="B28" s="25"/>
      <c r="K28" s="26"/>
    </row>
    <row r="29" spans="2:11" x14ac:dyDescent="0.75">
      <c r="B29" s="25"/>
      <c r="E29" s="1" t="s">
        <v>906</v>
      </c>
      <c r="K29" s="26"/>
    </row>
    <row r="30" spans="2:11" x14ac:dyDescent="0.75">
      <c r="B30" s="25"/>
      <c r="K30" s="26"/>
    </row>
    <row r="31" spans="2:11" x14ac:dyDescent="0.75">
      <c r="B31" s="25"/>
      <c r="E31" s="1" t="s">
        <v>907</v>
      </c>
      <c r="K31" s="26"/>
    </row>
    <row r="32" spans="2:11" x14ac:dyDescent="0.75">
      <c r="B32" s="25"/>
      <c r="K32" s="26"/>
    </row>
    <row r="33" spans="2:18" x14ac:dyDescent="0.75">
      <c r="B33" s="25"/>
      <c r="E33" s="1" t="s">
        <v>700</v>
      </c>
      <c r="K33" s="26"/>
    </row>
    <row r="34" spans="2:18" x14ac:dyDescent="0.75">
      <c r="B34" s="25"/>
      <c r="K34" s="26"/>
    </row>
    <row r="35" spans="2:18" x14ac:dyDescent="0.75">
      <c r="B35" s="25"/>
      <c r="E35" s="1" t="s">
        <v>701</v>
      </c>
      <c r="K35" s="26"/>
    </row>
    <row r="36" spans="2:18" x14ac:dyDescent="0.75">
      <c r="B36" s="25"/>
      <c r="K36" s="26"/>
    </row>
    <row r="37" spans="2:18" x14ac:dyDescent="0.75">
      <c r="B37" s="25"/>
      <c r="E37" s="1" t="s">
        <v>908</v>
      </c>
      <c r="K37" s="26"/>
    </row>
    <row r="38" spans="2:18" x14ac:dyDescent="0.75">
      <c r="B38" s="25"/>
      <c r="K38" s="26"/>
    </row>
    <row r="39" spans="2:18" x14ac:dyDescent="0.75">
      <c r="B39" s="27"/>
      <c r="C39" s="28"/>
      <c r="D39" s="28"/>
      <c r="E39" s="28"/>
      <c r="F39" s="28"/>
      <c r="G39" s="28"/>
      <c r="H39" s="28"/>
      <c r="I39" s="28"/>
      <c r="J39" s="28"/>
      <c r="K39" s="29"/>
    </row>
    <row r="41" spans="2:18" ht="14.75" customHeight="1" x14ac:dyDescent="0.75">
      <c r="C41" s="265" t="s">
        <v>909</v>
      </c>
      <c r="D41" s="265"/>
      <c r="E41" s="265"/>
      <c r="F41" s="265"/>
      <c r="G41" s="265"/>
      <c r="H41" s="265"/>
      <c r="I41" s="265"/>
      <c r="J41" s="265"/>
      <c r="K41" s="265"/>
      <c r="L41" s="11"/>
      <c r="M41" s="11"/>
      <c r="N41" s="11"/>
      <c r="O41" s="11"/>
      <c r="P41" s="11"/>
      <c r="Q41" s="11"/>
      <c r="R41" s="11"/>
    </row>
    <row r="42" spans="2:18" x14ac:dyDescent="0.75">
      <c r="C42" s="265"/>
      <c r="D42" s="265"/>
      <c r="E42" s="265"/>
      <c r="F42" s="265"/>
      <c r="G42" s="265"/>
      <c r="H42" s="265"/>
      <c r="I42" s="265"/>
      <c r="J42" s="265"/>
      <c r="K42" s="265"/>
      <c r="L42" s="11"/>
      <c r="M42" s="11"/>
      <c r="N42" s="11"/>
      <c r="O42" s="11"/>
      <c r="P42" s="11"/>
      <c r="Q42" s="11"/>
      <c r="R42" s="11"/>
    </row>
    <row r="43" spans="2:18" x14ac:dyDescent="0.75">
      <c r="C43" s="265"/>
      <c r="D43" s="265"/>
      <c r="E43" s="265"/>
      <c r="F43" s="265"/>
      <c r="G43" s="265"/>
      <c r="H43" s="265"/>
      <c r="I43" s="265"/>
      <c r="J43" s="265"/>
      <c r="K43" s="265"/>
    </row>
    <row r="44" spans="2:18" x14ac:dyDescent="0.75">
      <c r="C44" s="265"/>
      <c r="D44" s="265"/>
      <c r="E44" s="265"/>
      <c r="F44" s="265"/>
      <c r="G44" s="265"/>
      <c r="H44" s="265"/>
      <c r="I44" s="265"/>
      <c r="J44" s="265"/>
      <c r="K44" s="265"/>
    </row>
    <row r="45" spans="2:18" ht="14.75" customHeight="1" x14ac:dyDescent="0.75">
      <c r="C45" s="265" t="s">
        <v>910</v>
      </c>
      <c r="D45" s="265"/>
      <c r="E45" s="265"/>
      <c r="F45" s="265"/>
      <c r="G45" s="265"/>
      <c r="H45" s="265"/>
      <c r="I45" s="265"/>
      <c r="J45" s="265"/>
      <c r="K45" s="265"/>
      <c r="L45" s="11"/>
      <c r="M45" s="11"/>
      <c r="N45" s="11"/>
      <c r="O45" s="11"/>
      <c r="P45" s="11"/>
      <c r="Q45" s="11"/>
      <c r="R45" s="11"/>
    </row>
    <row r="46" spans="2:18" x14ac:dyDescent="0.75">
      <c r="C46" s="265"/>
      <c r="D46" s="265"/>
      <c r="E46" s="265"/>
      <c r="F46" s="265"/>
      <c r="G46" s="265"/>
      <c r="H46" s="265"/>
      <c r="I46" s="265"/>
      <c r="J46" s="265"/>
      <c r="K46" s="265"/>
      <c r="L46" s="11"/>
      <c r="M46" s="11"/>
      <c r="N46" s="11"/>
      <c r="O46" s="11"/>
      <c r="P46" s="11"/>
      <c r="Q46" s="11"/>
      <c r="R46" s="11"/>
    </row>
    <row r="47" spans="2:18" x14ac:dyDescent="0.75">
      <c r="C47" s="5"/>
      <c r="D47" s="5"/>
      <c r="E47" s="5"/>
      <c r="F47" s="5"/>
      <c r="G47" s="5"/>
      <c r="H47" s="5"/>
      <c r="I47" s="5"/>
      <c r="J47" s="5"/>
      <c r="K47" s="5"/>
      <c r="L47" s="11"/>
      <c r="M47" s="11"/>
      <c r="N47" s="11"/>
      <c r="O47" s="11"/>
      <c r="P47" s="11"/>
      <c r="Q47" s="11"/>
      <c r="R47" s="11"/>
    </row>
    <row r="51" spans="2:9" x14ac:dyDescent="0.75">
      <c r="E51" s="1" t="s">
        <v>911</v>
      </c>
    </row>
    <row r="53" spans="2:9" x14ac:dyDescent="0.75">
      <c r="E53" s="1" t="s">
        <v>702</v>
      </c>
    </row>
    <row r="55" spans="2:9" x14ac:dyDescent="0.75">
      <c r="E55" s="1" t="s">
        <v>912</v>
      </c>
    </row>
    <row r="57" spans="2:9" x14ac:dyDescent="0.75">
      <c r="C57" s="1" t="s">
        <v>913</v>
      </c>
    </row>
    <row r="61" spans="2:9" x14ac:dyDescent="0.75">
      <c r="F61" s="293" t="s">
        <v>705</v>
      </c>
      <c r="G61" s="293"/>
      <c r="H61" s="16" t="s">
        <v>706</v>
      </c>
    </row>
    <row r="62" spans="2:9" ht="26.75" customHeight="1" x14ac:dyDescent="0.75">
      <c r="B62" s="266" t="s">
        <v>667</v>
      </c>
      <c r="C62" s="392" t="s">
        <v>704</v>
      </c>
      <c r="D62" s="392" t="s">
        <v>876</v>
      </c>
      <c r="E62" s="388" t="s">
        <v>708</v>
      </c>
      <c r="F62" s="392" t="s">
        <v>1188</v>
      </c>
      <c r="G62" s="388" t="s">
        <v>707</v>
      </c>
      <c r="H62" s="388" t="s">
        <v>700</v>
      </c>
      <c r="I62" s="278" t="s">
        <v>699</v>
      </c>
    </row>
    <row r="63" spans="2:9" ht="31.25" customHeight="1" x14ac:dyDescent="0.75">
      <c r="B63" s="266"/>
      <c r="C63" s="393"/>
      <c r="D63" s="393"/>
      <c r="E63" s="389"/>
      <c r="F63" s="393"/>
      <c r="G63" s="389"/>
      <c r="H63" s="389"/>
      <c r="I63" s="280"/>
    </row>
    <row r="64" spans="2:9" x14ac:dyDescent="0.75">
      <c r="B64" s="266"/>
      <c r="C64" s="390"/>
      <c r="D64" s="390"/>
      <c r="E64" s="390"/>
      <c r="F64" s="390"/>
      <c r="G64" s="390"/>
      <c r="H64" s="390"/>
      <c r="I64" s="390" t="s">
        <v>698</v>
      </c>
    </row>
    <row r="65" spans="2:20" x14ac:dyDescent="0.75">
      <c r="B65" s="266"/>
      <c r="C65" s="391"/>
      <c r="D65" s="391"/>
      <c r="E65" s="391"/>
      <c r="F65" s="391"/>
      <c r="G65" s="391"/>
      <c r="H65" s="391"/>
      <c r="I65" s="391"/>
      <c r="R65" s="16" t="s">
        <v>709</v>
      </c>
      <c r="S65" s="16" t="s">
        <v>710</v>
      </c>
      <c r="T65" s="16" t="s">
        <v>698</v>
      </c>
    </row>
    <row r="66" spans="2:20" x14ac:dyDescent="0.75">
      <c r="B66" s="15" t="s">
        <v>1162</v>
      </c>
      <c r="C66" s="20">
        <v>50</v>
      </c>
      <c r="D66" s="20">
        <v>2</v>
      </c>
      <c r="E66" s="20">
        <v>2</v>
      </c>
      <c r="F66" s="20"/>
      <c r="G66" s="20"/>
      <c r="H66" s="20">
        <v>2</v>
      </c>
      <c r="I66" s="18">
        <f>T66</f>
        <v>0.99686780761903748</v>
      </c>
      <c r="R66" s="20">
        <f>IF(H66="",(F66/(PI()/4*(G66/12)^2))*0.3048,H66)</f>
        <v>2</v>
      </c>
      <c r="S66" s="15">
        <f>E66/12*0.3048</f>
        <v>5.0799999999999998E-2</v>
      </c>
      <c r="T66" s="15">
        <f>1-0.00166*(50/C66)^3*EXP((0.317*D66)/((9.8*S66*R66)^(1/3)))</f>
        <v>0.99686780761903748</v>
      </c>
    </row>
    <row r="67" spans="2:20" x14ac:dyDescent="0.75">
      <c r="B67" s="15" t="s">
        <v>1164</v>
      </c>
      <c r="C67" s="20">
        <v>50</v>
      </c>
      <c r="D67" s="20">
        <v>2</v>
      </c>
      <c r="E67" s="20">
        <v>2</v>
      </c>
      <c r="F67" s="20">
        <v>300</v>
      </c>
      <c r="G67" s="20">
        <v>2</v>
      </c>
      <c r="H67" s="20"/>
      <c r="I67" s="18">
        <f t="shared" ref="I67:I74" si="0">T67</f>
        <v>0.9982555623716024</v>
      </c>
      <c r="R67" s="20">
        <f t="shared" ref="R67:R74" si="1">IF(H67="",(F67/(PI()/4*(G67/12)^2))*0.3048,H67)</f>
        <v>4191.3008629409987</v>
      </c>
      <c r="S67" s="15">
        <f t="shared" ref="S67:S74" si="2">E67/12*0.3048</f>
        <v>5.0799999999999998E-2</v>
      </c>
      <c r="T67" s="15">
        <f t="shared" ref="T67:T74" si="3">1-0.00166*(50/C67)^3*EXP((0.317*D67)/((9.8*S67*R67)^(1/3)))</f>
        <v>0.9982555623716024</v>
      </c>
    </row>
    <row r="68" spans="2:20" x14ac:dyDescent="0.75">
      <c r="B68" s="15"/>
      <c r="C68" s="20"/>
      <c r="D68" s="20"/>
      <c r="E68" s="20"/>
      <c r="F68" s="20"/>
      <c r="G68" s="20"/>
      <c r="H68" s="20"/>
      <c r="I68" s="18" t="e">
        <f t="shared" si="0"/>
        <v>#DIV/0!</v>
      </c>
      <c r="R68" s="20" t="e">
        <f t="shared" si="1"/>
        <v>#DIV/0!</v>
      </c>
      <c r="S68" s="15">
        <f t="shared" si="2"/>
        <v>0</v>
      </c>
      <c r="T68" s="15" t="e">
        <f t="shared" si="3"/>
        <v>#DIV/0!</v>
      </c>
    </row>
    <row r="69" spans="2:20" x14ac:dyDescent="0.75">
      <c r="B69" s="15"/>
      <c r="C69" s="20"/>
      <c r="D69" s="20"/>
      <c r="E69" s="20"/>
      <c r="F69" s="20"/>
      <c r="G69" s="20"/>
      <c r="H69" s="20"/>
      <c r="I69" s="18" t="e">
        <f t="shared" si="0"/>
        <v>#DIV/0!</v>
      </c>
      <c r="R69" s="20" t="e">
        <f t="shared" si="1"/>
        <v>#DIV/0!</v>
      </c>
      <c r="S69" s="15">
        <f t="shared" si="2"/>
        <v>0</v>
      </c>
      <c r="T69" s="15" t="e">
        <f t="shared" si="3"/>
        <v>#DIV/0!</v>
      </c>
    </row>
    <row r="70" spans="2:20" x14ac:dyDescent="0.75">
      <c r="B70" s="15"/>
      <c r="C70" s="20"/>
      <c r="D70" s="20"/>
      <c r="E70" s="20"/>
      <c r="F70" s="20"/>
      <c r="G70" s="20"/>
      <c r="H70" s="20"/>
      <c r="I70" s="18" t="e">
        <f t="shared" si="0"/>
        <v>#DIV/0!</v>
      </c>
      <c r="R70" s="20" t="e">
        <f t="shared" si="1"/>
        <v>#DIV/0!</v>
      </c>
      <c r="S70" s="15">
        <f t="shared" si="2"/>
        <v>0</v>
      </c>
      <c r="T70" s="15" t="e">
        <f t="shared" si="3"/>
        <v>#DIV/0!</v>
      </c>
    </row>
    <row r="71" spans="2:20" x14ac:dyDescent="0.75">
      <c r="B71" s="15"/>
      <c r="C71" s="20"/>
      <c r="D71" s="20"/>
      <c r="E71" s="20"/>
      <c r="F71" s="20"/>
      <c r="G71" s="20"/>
      <c r="H71" s="20"/>
      <c r="I71" s="18" t="e">
        <f t="shared" si="0"/>
        <v>#DIV/0!</v>
      </c>
      <c r="R71" s="20" t="e">
        <f t="shared" si="1"/>
        <v>#DIV/0!</v>
      </c>
      <c r="S71" s="15">
        <f t="shared" si="2"/>
        <v>0</v>
      </c>
      <c r="T71" s="15" t="e">
        <f t="shared" si="3"/>
        <v>#DIV/0!</v>
      </c>
    </row>
    <row r="72" spans="2:20" x14ac:dyDescent="0.75">
      <c r="B72" s="15"/>
      <c r="C72" s="20"/>
      <c r="D72" s="20"/>
      <c r="E72" s="20"/>
      <c r="F72" s="20"/>
      <c r="G72" s="20"/>
      <c r="H72" s="20"/>
      <c r="I72" s="18" t="e">
        <f t="shared" si="0"/>
        <v>#DIV/0!</v>
      </c>
      <c r="R72" s="20" t="e">
        <f t="shared" si="1"/>
        <v>#DIV/0!</v>
      </c>
      <c r="S72" s="15">
        <f t="shared" si="2"/>
        <v>0</v>
      </c>
      <c r="T72" s="15" t="e">
        <f t="shared" si="3"/>
        <v>#DIV/0!</v>
      </c>
    </row>
    <row r="73" spans="2:20" x14ac:dyDescent="0.75">
      <c r="B73" s="15"/>
      <c r="C73" s="20"/>
      <c r="D73" s="20"/>
      <c r="E73" s="20"/>
      <c r="F73" s="20"/>
      <c r="G73" s="20"/>
      <c r="H73" s="20"/>
      <c r="I73" s="18" t="e">
        <f t="shared" si="0"/>
        <v>#DIV/0!</v>
      </c>
      <c r="R73" s="20" t="e">
        <f t="shared" si="1"/>
        <v>#DIV/0!</v>
      </c>
      <c r="S73" s="15">
        <f t="shared" si="2"/>
        <v>0</v>
      </c>
      <c r="T73" s="15" t="e">
        <f t="shared" si="3"/>
        <v>#DIV/0!</v>
      </c>
    </row>
    <row r="74" spans="2:20" x14ac:dyDescent="0.75">
      <c r="B74" s="15"/>
      <c r="C74" s="20"/>
      <c r="D74" s="20"/>
      <c r="E74" s="20"/>
      <c r="F74" s="20"/>
      <c r="G74" s="20"/>
      <c r="H74" s="20"/>
      <c r="I74" s="18" t="e">
        <f t="shared" si="0"/>
        <v>#DIV/0!</v>
      </c>
      <c r="R74" s="20" t="e">
        <f t="shared" si="1"/>
        <v>#DIV/0!</v>
      </c>
      <c r="S74" s="15">
        <f t="shared" si="2"/>
        <v>0</v>
      </c>
      <c r="T74" s="15" t="e">
        <f t="shared" si="3"/>
        <v>#DIV/0!</v>
      </c>
    </row>
    <row r="75" spans="2:20" x14ac:dyDescent="0.75">
      <c r="B75" s="15"/>
      <c r="C75" s="20"/>
      <c r="D75" s="20"/>
      <c r="E75" s="20"/>
      <c r="F75" s="20"/>
      <c r="G75" s="20"/>
      <c r="H75" s="20"/>
      <c r="I75" s="18" t="e">
        <f t="shared" ref="I75:I84" si="4">T75</f>
        <v>#DIV/0!</v>
      </c>
      <c r="R75" s="20" t="e">
        <f t="shared" ref="R75:R84" si="5">IF(H75="",(F75/(PI()/4*(G75/12)^2))*0.3048,H75)</f>
        <v>#DIV/0!</v>
      </c>
      <c r="S75" s="15">
        <f t="shared" ref="S75:S84" si="6">E75/12*0.3048</f>
        <v>0</v>
      </c>
      <c r="T75" s="15" t="e">
        <f t="shared" ref="T75:T84" si="7">1-0.00166*(50/C75)^3*EXP((0.317*D75)/((9.8*S75*R75)^(1/3)))</f>
        <v>#DIV/0!</v>
      </c>
    </row>
    <row r="76" spans="2:20" x14ac:dyDescent="0.75">
      <c r="B76" s="15"/>
      <c r="C76" s="20"/>
      <c r="D76" s="20"/>
      <c r="E76" s="20"/>
      <c r="F76" s="20"/>
      <c r="G76" s="20"/>
      <c r="H76" s="20"/>
      <c r="I76" s="18" t="e">
        <f t="shared" si="4"/>
        <v>#DIV/0!</v>
      </c>
      <c r="R76" s="20" t="e">
        <f t="shared" si="5"/>
        <v>#DIV/0!</v>
      </c>
      <c r="S76" s="15">
        <f t="shared" si="6"/>
        <v>0</v>
      </c>
      <c r="T76" s="15" t="e">
        <f t="shared" si="7"/>
        <v>#DIV/0!</v>
      </c>
    </row>
    <row r="77" spans="2:20" x14ac:dyDescent="0.75">
      <c r="B77" s="15"/>
      <c r="C77" s="20"/>
      <c r="D77" s="20"/>
      <c r="E77" s="20"/>
      <c r="F77" s="20"/>
      <c r="G77" s="20"/>
      <c r="H77" s="20"/>
      <c r="I77" s="18" t="e">
        <f t="shared" si="4"/>
        <v>#DIV/0!</v>
      </c>
      <c r="R77" s="20" t="e">
        <f t="shared" si="5"/>
        <v>#DIV/0!</v>
      </c>
      <c r="S77" s="15">
        <f t="shared" si="6"/>
        <v>0</v>
      </c>
      <c r="T77" s="15" t="e">
        <f t="shared" si="7"/>
        <v>#DIV/0!</v>
      </c>
    </row>
    <row r="78" spans="2:20" x14ac:dyDescent="0.75">
      <c r="B78" s="15"/>
      <c r="C78" s="20"/>
      <c r="D78" s="20"/>
      <c r="E78" s="20"/>
      <c r="F78" s="20"/>
      <c r="G78" s="20"/>
      <c r="H78" s="20"/>
      <c r="I78" s="18" t="e">
        <f t="shared" si="4"/>
        <v>#DIV/0!</v>
      </c>
      <c r="R78" s="20" t="e">
        <f t="shared" si="5"/>
        <v>#DIV/0!</v>
      </c>
      <c r="S78" s="15">
        <f t="shared" si="6"/>
        <v>0</v>
      </c>
      <c r="T78" s="15" t="e">
        <f t="shared" si="7"/>
        <v>#DIV/0!</v>
      </c>
    </row>
    <row r="79" spans="2:20" x14ac:dyDescent="0.75">
      <c r="B79" s="15"/>
      <c r="C79" s="20"/>
      <c r="D79" s="20"/>
      <c r="E79" s="20"/>
      <c r="F79" s="20"/>
      <c r="G79" s="20"/>
      <c r="H79" s="20"/>
      <c r="I79" s="18" t="e">
        <f t="shared" si="4"/>
        <v>#DIV/0!</v>
      </c>
      <c r="R79" s="20" t="e">
        <f t="shared" si="5"/>
        <v>#DIV/0!</v>
      </c>
      <c r="S79" s="15">
        <f t="shared" si="6"/>
        <v>0</v>
      </c>
      <c r="T79" s="15" t="e">
        <f t="shared" si="7"/>
        <v>#DIV/0!</v>
      </c>
    </row>
    <row r="80" spans="2:20" x14ac:dyDescent="0.75">
      <c r="B80" s="15"/>
      <c r="C80" s="20"/>
      <c r="D80" s="20"/>
      <c r="E80" s="20"/>
      <c r="F80" s="20"/>
      <c r="G80" s="20"/>
      <c r="H80" s="20"/>
      <c r="I80" s="18" t="e">
        <f t="shared" si="4"/>
        <v>#DIV/0!</v>
      </c>
      <c r="R80" s="20" t="e">
        <f t="shared" si="5"/>
        <v>#DIV/0!</v>
      </c>
      <c r="S80" s="15">
        <f t="shared" si="6"/>
        <v>0</v>
      </c>
      <c r="T80" s="15" t="e">
        <f t="shared" si="7"/>
        <v>#DIV/0!</v>
      </c>
    </row>
    <row r="81" spans="2:20" x14ac:dyDescent="0.75">
      <c r="B81" s="15"/>
      <c r="C81" s="20"/>
      <c r="D81" s="20"/>
      <c r="E81" s="20"/>
      <c r="F81" s="20"/>
      <c r="G81" s="20"/>
      <c r="H81" s="20"/>
      <c r="I81" s="18" t="e">
        <f t="shared" si="4"/>
        <v>#DIV/0!</v>
      </c>
      <c r="R81" s="20" t="e">
        <f t="shared" si="5"/>
        <v>#DIV/0!</v>
      </c>
      <c r="S81" s="15">
        <f t="shared" si="6"/>
        <v>0</v>
      </c>
      <c r="T81" s="15" t="e">
        <f t="shared" si="7"/>
        <v>#DIV/0!</v>
      </c>
    </row>
    <row r="82" spans="2:20" x14ac:dyDescent="0.75">
      <c r="B82" s="15"/>
      <c r="C82" s="20"/>
      <c r="D82" s="20"/>
      <c r="E82" s="20"/>
      <c r="F82" s="20"/>
      <c r="G82" s="20"/>
      <c r="H82" s="20"/>
      <c r="I82" s="18" t="e">
        <f t="shared" si="4"/>
        <v>#DIV/0!</v>
      </c>
      <c r="R82" s="20" t="e">
        <f t="shared" si="5"/>
        <v>#DIV/0!</v>
      </c>
      <c r="S82" s="15">
        <f t="shared" si="6"/>
        <v>0</v>
      </c>
      <c r="T82" s="15" t="e">
        <f t="shared" si="7"/>
        <v>#DIV/0!</v>
      </c>
    </row>
    <row r="83" spans="2:20" x14ac:dyDescent="0.75">
      <c r="B83" s="15"/>
      <c r="C83" s="20"/>
      <c r="D83" s="20"/>
      <c r="E83" s="20"/>
      <c r="F83" s="20"/>
      <c r="G83" s="20"/>
      <c r="H83" s="20"/>
      <c r="I83" s="18" t="e">
        <f t="shared" si="4"/>
        <v>#DIV/0!</v>
      </c>
      <c r="R83" s="20" t="e">
        <f t="shared" si="5"/>
        <v>#DIV/0!</v>
      </c>
      <c r="S83" s="15">
        <f t="shared" si="6"/>
        <v>0</v>
      </c>
      <c r="T83" s="15" t="e">
        <f t="shared" si="7"/>
        <v>#DIV/0!</v>
      </c>
    </row>
    <row r="84" spans="2:20" x14ac:dyDescent="0.75">
      <c r="B84" s="15"/>
      <c r="C84" s="20"/>
      <c r="D84" s="20"/>
      <c r="E84" s="20"/>
      <c r="F84" s="20"/>
      <c r="G84" s="20"/>
      <c r="H84" s="20"/>
      <c r="I84" s="18" t="e">
        <f t="shared" si="4"/>
        <v>#DIV/0!</v>
      </c>
      <c r="R84" s="20" t="e">
        <f t="shared" si="5"/>
        <v>#DIV/0!</v>
      </c>
      <c r="S84" s="15">
        <f t="shared" si="6"/>
        <v>0</v>
      </c>
      <c r="T84" s="15" t="e">
        <f t="shared" si="7"/>
        <v>#DIV/0!</v>
      </c>
    </row>
  </sheetData>
  <mergeCells count="18">
    <mergeCell ref="B62:B65"/>
    <mergeCell ref="C64:C65"/>
    <mergeCell ref="D64:D65"/>
    <mergeCell ref="E64:E65"/>
    <mergeCell ref="F64:F65"/>
    <mergeCell ref="C41:K44"/>
    <mergeCell ref="E62:E63"/>
    <mergeCell ref="I62:I63"/>
    <mergeCell ref="G64:G65"/>
    <mergeCell ref="H64:H65"/>
    <mergeCell ref="I64:I65"/>
    <mergeCell ref="C62:C63"/>
    <mergeCell ref="D62:D63"/>
    <mergeCell ref="F62:F63"/>
    <mergeCell ref="F61:G61"/>
    <mergeCell ref="G62:G63"/>
    <mergeCell ref="H62:H63"/>
    <mergeCell ref="C45:K46"/>
  </mergeCells>
  <hyperlinks>
    <hyperlink ref="C11" location="TEA!A1" display="&lt;&lt;&lt;TEA" xr:uid="{EF3A0EAB-5F03-4CB8-920C-E302CA092F6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487C2D5-E820-4B67-A28C-DB920D735C9F}">
          <x14:formula1>
            <xm:f>'Registro Teas'!$B$18:$B$83</xm:f>
          </x14:formula1>
          <xm:sqref>B66:B84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C05F2-4CA9-4A1F-A6DB-46C1C23D3D87}">
  <sheetPr>
    <tabColor theme="6" tint="0.79998168889431442"/>
  </sheetPr>
  <dimension ref="A1:AX106"/>
  <sheetViews>
    <sheetView zoomScale="60" zoomScaleNormal="60" workbookViewId="0">
      <selection activeCell="B9" sqref="B9"/>
    </sheetView>
  </sheetViews>
  <sheetFormatPr baseColWidth="10" defaultRowHeight="14.75" x14ac:dyDescent="0.75"/>
  <cols>
    <col min="1" max="1" width="10.90625" style="1"/>
    <col min="2" max="2" width="18" style="1" customWidth="1"/>
    <col min="3" max="3" width="24.54296875" style="1" customWidth="1"/>
    <col min="4" max="4" width="19.08984375" style="1" customWidth="1"/>
    <col min="5" max="5" width="16.90625" style="1" customWidth="1"/>
    <col min="6" max="8" width="19.54296875" style="1" customWidth="1"/>
    <col min="9" max="10" width="9.36328125" style="1" customWidth="1"/>
    <col min="11" max="11" width="9.453125" style="1" customWidth="1"/>
    <col min="12" max="12" width="9.54296875" style="1" customWidth="1"/>
    <col min="13" max="13" width="10.54296875" style="1" customWidth="1"/>
    <col min="14" max="14" width="9.453125" style="1" customWidth="1"/>
    <col min="15" max="15" width="12.36328125" style="1" customWidth="1"/>
    <col min="16" max="16" width="18.90625" style="1" customWidth="1"/>
    <col min="17" max="17" width="20.26953125" style="1" customWidth="1"/>
    <col min="18" max="18" width="14.6328125" style="1" customWidth="1"/>
    <col min="19" max="19" width="16.453125" style="1" customWidth="1"/>
    <col min="20" max="27" width="10.90625" style="1" customWidth="1"/>
    <col min="28" max="35" width="10.90625" style="1" hidden="1" customWidth="1"/>
    <col min="36" max="36" width="19.90625" style="1" hidden="1" customWidth="1"/>
    <col min="37" max="50" width="10.90625" style="1" hidden="1" customWidth="1"/>
    <col min="51" max="64" width="10.90625" style="1" customWidth="1"/>
    <col min="65" max="16384" width="10.90625" style="1"/>
  </cols>
  <sheetData>
    <row r="1" spans="1:21" x14ac:dyDescent="0.75">
      <c r="A1" s="6"/>
    </row>
    <row r="2" spans="1:21" x14ac:dyDescent="0.75">
      <c r="A2" s="6"/>
    </row>
    <row r="3" spans="1:21" x14ac:dyDescent="0.75">
      <c r="A3" s="6"/>
    </row>
    <row r="4" spans="1:21" x14ac:dyDescent="0.75">
      <c r="A4" s="6"/>
    </row>
    <row r="5" spans="1:21" x14ac:dyDescent="0.75">
      <c r="A5" s="6"/>
    </row>
    <row r="6" spans="1:21" x14ac:dyDescent="0.75">
      <c r="A6" s="6"/>
    </row>
    <row r="7" spans="1:21" x14ac:dyDescent="0.75">
      <c r="A7" s="6"/>
    </row>
    <row r="8" spans="1:21" x14ac:dyDescent="0.75">
      <c r="A8" s="6"/>
    </row>
    <row r="9" spans="1:21" x14ac:dyDescent="0.75">
      <c r="A9" s="6"/>
      <c r="B9" s="6" t="s">
        <v>418</v>
      </c>
    </row>
    <row r="10" spans="1:21" ht="18.5" x14ac:dyDescent="0.9">
      <c r="A10" s="6"/>
      <c r="U10" s="12"/>
    </row>
    <row r="11" spans="1:21" ht="18.5" x14ac:dyDescent="0.9">
      <c r="A11" s="6"/>
      <c r="B11" s="12" t="s">
        <v>116</v>
      </c>
      <c r="C11" s="12"/>
      <c r="U11" s="12"/>
    </row>
    <row r="12" spans="1:21" ht="18.5" x14ac:dyDescent="0.9">
      <c r="A12" s="6"/>
      <c r="U12" s="12"/>
    </row>
    <row r="13" spans="1:21" x14ac:dyDescent="0.75">
      <c r="A13" s="6"/>
      <c r="B13" s="1" t="s">
        <v>1035</v>
      </c>
    </row>
    <row r="14" spans="1:21" x14ac:dyDescent="0.75">
      <c r="A14" s="6"/>
    </row>
    <row r="15" spans="1:21" x14ac:dyDescent="0.75">
      <c r="A15" s="6"/>
      <c r="B15" s="2" t="s">
        <v>76</v>
      </c>
    </row>
    <row r="16" spans="1:21" x14ac:dyDescent="0.75">
      <c r="B16" s="42" t="s">
        <v>914</v>
      </c>
      <c r="C16" s="42"/>
    </row>
    <row r="17" spans="2:48" x14ac:dyDescent="0.75">
      <c r="B17" s="42"/>
      <c r="C17" s="42"/>
    </row>
    <row r="18" spans="2:48" x14ac:dyDescent="0.75">
      <c r="B18" s="42"/>
      <c r="C18" s="42"/>
    </row>
    <row r="19" spans="2:48" x14ac:dyDescent="0.75">
      <c r="E19" s="399" t="s">
        <v>1089</v>
      </c>
      <c r="F19" s="399"/>
      <c r="G19" s="399" t="s">
        <v>711</v>
      </c>
      <c r="H19" s="399"/>
    </row>
    <row r="20" spans="2:48" ht="14.75" customHeight="1" x14ac:dyDescent="0.75">
      <c r="B20" s="397" t="s">
        <v>86</v>
      </c>
      <c r="C20" s="397" t="s">
        <v>113</v>
      </c>
      <c r="D20" s="397" t="s">
        <v>114</v>
      </c>
      <c r="E20" s="397" t="s">
        <v>115</v>
      </c>
      <c r="F20" s="397" t="s">
        <v>410</v>
      </c>
      <c r="G20" s="397" t="s">
        <v>115</v>
      </c>
      <c r="H20" s="397" t="s">
        <v>410</v>
      </c>
      <c r="I20" s="364" t="s">
        <v>895</v>
      </c>
      <c r="J20" s="364"/>
      <c r="K20" s="364"/>
      <c r="L20" s="364"/>
      <c r="M20" s="364"/>
      <c r="N20" s="364"/>
      <c r="O20" s="396"/>
      <c r="P20" s="394" t="s">
        <v>121</v>
      </c>
      <c r="Q20" s="394" t="s">
        <v>122</v>
      </c>
      <c r="R20" s="394" t="s">
        <v>123</v>
      </c>
      <c r="S20" s="394" t="s">
        <v>124</v>
      </c>
    </row>
    <row r="21" spans="2:48" ht="14.75" customHeight="1" x14ac:dyDescent="0.75">
      <c r="B21" s="398"/>
      <c r="C21" s="398"/>
      <c r="D21" s="398"/>
      <c r="E21" s="398"/>
      <c r="F21" s="398"/>
      <c r="G21" s="398"/>
      <c r="H21" s="398"/>
      <c r="I21" s="58" t="s">
        <v>87</v>
      </c>
      <c r="J21" s="58" t="s">
        <v>32</v>
      </c>
      <c r="K21" s="58" t="s">
        <v>33</v>
      </c>
      <c r="L21" s="58" t="s">
        <v>34</v>
      </c>
      <c r="M21" s="58" t="s">
        <v>35</v>
      </c>
      <c r="N21" s="58" t="s">
        <v>36</v>
      </c>
      <c r="O21" s="58" t="s">
        <v>30</v>
      </c>
      <c r="P21" s="395"/>
      <c r="Q21" s="395"/>
      <c r="R21" s="395"/>
      <c r="S21" s="395"/>
      <c r="AI21" s="2" t="s">
        <v>38</v>
      </c>
      <c r="AJ21" s="16" t="s">
        <v>120</v>
      </c>
      <c r="AK21" s="16" t="s">
        <v>30</v>
      </c>
      <c r="AL21" s="16" t="s">
        <v>87</v>
      </c>
      <c r="AM21" s="16" t="s">
        <v>32</v>
      </c>
      <c r="AN21" s="16" t="s">
        <v>33</v>
      </c>
      <c r="AO21" s="16" t="s">
        <v>34</v>
      </c>
      <c r="AP21" s="16" t="s">
        <v>35</v>
      </c>
      <c r="AQ21" s="16" t="s">
        <v>36</v>
      </c>
      <c r="AR21" s="16" t="s">
        <v>88</v>
      </c>
      <c r="AS21" s="16" t="s">
        <v>89</v>
      </c>
      <c r="AT21" s="16" t="s">
        <v>90</v>
      </c>
      <c r="AU21" s="16" t="s">
        <v>91</v>
      </c>
      <c r="AV21" s="16" t="s">
        <v>92</v>
      </c>
    </row>
    <row r="22" spans="2:48" x14ac:dyDescent="0.75">
      <c r="B22" s="15" t="s">
        <v>1162</v>
      </c>
      <c r="C22" s="40" t="s">
        <v>117</v>
      </c>
      <c r="D22" s="40">
        <v>5000</v>
      </c>
      <c r="E22" s="40"/>
      <c r="F22" s="40"/>
      <c r="G22" s="40">
        <f>IFERROR(VLOOKUP(B22,'Metodo indirecto Etea'!$B$66:$I$84,8,FALSE),"")</f>
        <v>0.99686780761903748</v>
      </c>
      <c r="H22" s="40">
        <f t="shared" ref="H22:H86" si="0">G22</f>
        <v>0.99686780761903748</v>
      </c>
      <c r="I22" s="57"/>
      <c r="J22" s="57"/>
      <c r="K22" s="57"/>
      <c r="L22" s="57"/>
      <c r="M22" s="57"/>
      <c r="N22" s="57"/>
      <c r="O22" s="57"/>
      <c r="P22" s="78">
        <f>AT22</f>
        <v>583.40918830367923</v>
      </c>
      <c r="Q22" s="78">
        <f>AU22</f>
        <v>7.4186992606806987E-2</v>
      </c>
      <c r="R22" s="78">
        <f>AV22</f>
        <v>9.7234864717279882E-3</v>
      </c>
      <c r="S22" s="78">
        <f>P22+Q22*Hoja1!$C$19+'Quema en Tea'!R22*Hoja1!$C$20</f>
        <v>588.06314801167775</v>
      </c>
      <c r="AI22" s="1" t="str">
        <f>C22</f>
        <v>Facilidad</v>
      </c>
      <c r="AJ22" s="20">
        <f>D22*1000</f>
        <v>5000000</v>
      </c>
      <c r="AK22" s="20">
        <f>IF(O22="",'Fraccion masica'!$AB$35,O22)</f>
        <v>9.0175297124927029E-2</v>
      </c>
      <c r="AL22" s="20">
        <f>IF(I22="",'Fraccion masica'!$AB$36,I22)</f>
        <v>0.24741987696184778</v>
      </c>
      <c r="AM22" s="20">
        <f>IF(J22="",'Fraccion masica'!$AB$37,J22)</f>
        <v>0.39593762818104794</v>
      </c>
      <c r="AN22" s="20">
        <f>IF(K22="",'Fraccion masica'!$AB$38,K22)</f>
        <v>0.14181302276078955</v>
      </c>
      <c r="AO22" s="20">
        <f>IF(L22="",'Fraccion masica'!$AB$39,L22)</f>
        <v>1.2058713500160698E-2</v>
      </c>
      <c r="AP22" s="20">
        <f>IF(M22="",'Fraccion masica'!$AB$40,M22)</f>
        <v>5.502030814457283E-2</v>
      </c>
      <c r="AQ22" s="20">
        <f>IF(N22="",'Fraccion masica'!$AB$41,N22)</f>
        <v>5.757515332665411E-2</v>
      </c>
      <c r="AR22" s="20">
        <f>IF(E22="",G22,E22)</f>
        <v>0.99686780761903748</v>
      </c>
      <c r="AS22" s="20">
        <f>IF(F22="",H22,F22)</f>
        <v>0.99686780761903748</v>
      </c>
      <c r="AT22" s="20">
        <f>((AL22+2*AM22+3*AN22+4*AO22+5*AP22+6*AQ22)*AR22+AK22)*AJ22*44.01/379.3/2204.62</f>
        <v>583.40918830367923</v>
      </c>
      <c r="AU22" s="20">
        <f>AJ22*AL22*(1-AS22)/379.3*16.01/2204.62</f>
        <v>7.4186992606806987E-2</v>
      </c>
      <c r="AV22" s="20">
        <f>AT22*0.001/60</f>
        <v>9.7234864717279882E-3</v>
      </c>
    </row>
    <row r="23" spans="2:48" x14ac:dyDescent="0.75">
      <c r="B23" s="15" t="s">
        <v>1163</v>
      </c>
      <c r="C23" s="40" t="s">
        <v>118</v>
      </c>
      <c r="D23" s="40">
        <v>2100</v>
      </c>
      <c r="E23" s="240">
        <v>0.98</v>
      </c>
      <c r="F23" s="40">
        <v>0.96</v>
      </c>
      <c r="G23" s="40" t="str">
        <f>IFERROR(VLOOKUP(B23,'Metodo indirecto Etea'!$B$66:$I$84,8,FALSE),"")</f>
        <v/>
      </c>
      <c r="H23" s="40" t="str">
        <f t="shared" si="0"/>
        <v/>
      </c>
      <c r="I23" s="57"/>
      <c r="J23" s="57"/>
      <c r="K23" s="57"/>
      <c r="L23" s="57"/>
      <c r="M23" s="57"/>
      <c r="N23" s="57"/>
      <c r="O23" s="57"/>
      <c r="P23" s="78">
        <f t="shared" ref="P23:P86" si="1">AT23</f>
        <v>241.05436315857713</v>
      </c>
      <c r="Q23" s="78">
        <f t="shared" ref="Q23:Q86" si="2">AU23</f>
        <v>0.39791344981541649</v>
      </c>
      <c r="R23" s="78">
        <f t="shared" ref="R23:R86" si="3">AV23</f>
        <v>4.0175727193096193E-3</v>
      </c>
      <c r="S23" s="78">
        <f>P23+Q23*Hoja1!$C$19+'Quema en Tea'!R23*Hoja1!$C$20</f>
        <v>253.26059652402586</v>
      </c>
      <c r="AI23" s="1" t="str">
        <f t="shared" ref="AI23:AI86" si="4">C23</f>
        <v>Facilidad - Planta tratamiento de gas para venta</v>
      </c>
      <c r="AJ23" s="20">
        <f t="shared" ref="AJ23:AJ86" si="5">D23*1000</f>
        <v>2100000</v>
      </c>
      <c r="AK23" s="20">
        <f>IF(O23="",'Fraccion masica'!$AB$35,O23)</f>
        <v>9.0175297124927029E-2</v>
      </c>
      <c r="AL23" s="20">
        <f>IF(I23="",'Fraccion masica'!$AB$36,I23)</f>
        <v>0.24741987696184778</v>
      </c>
      <c r="AM23" s="20">
        <f>IF(J23="",'Fraccion masica'!$AB$37,J23)</f>
        <v>0.39593762818104794</v>
      </c>
      <c r="AN23" s="20">
        <f>IF(K23="",'Fraccion masica'!$AB$38,K23)</f>
        <v>0.14181302276078955</v>
      </c>
      <c r="AO23" s="20">
        <f>IF(L23="",'Fraccion masica'!$AB$39,L23)</f>
        <v>1.2058713500160698E-2</v>
      </c>
      <c r="AP23" s="20">
        <f>IF(M23="",'Fraccion masica'!$AB$40,M23)</f>
        <v>5.502030814457283E-2</v>
      </c>
      <c r="AQ23" s="20">
        <f>IF(N23="",'Fraccion masica'!$AB$41,N23)</f>
        <v>5.757515332665411E-2</v>
      </c>
      <c r="AR23" s="20">
        <f t="shared" ref="AR23:AR86" si="6">IF(E23="",G23,E23)</f>
        <v>0.98</v>
      </c>
      <c r="AS23" s="20">
        <f t="shared" ref="AS23:AS86" si="7">IF(F23="",H23,F23)</f>
        <v>0.96</v>
      </c>
      <c r="AT23" s="20">
        <f t="shared" ref="AT23:AT86" si="8">((AL23+2*AM23+3*AN23+4*AO23+5*AP23+6*AQ23)*AR23+AK23)*AJ23*44.01/379.3/2204.62</f>
        <v>241.05436315857713</v>
      </c>
      <c r="AU23" s="20">
        <f t="shared" ref="AU23:AU86" si="9">AJ23*AL23*(1-AS23)/379.3*16.01/2204.62</f>
        <v>0.39791344981541649</v>
      </c>
      <c r="AV23" s="20">
        <f t="shared" ref="AV23:AV86" si="10">AT23*0.001/60</f>
        <v>4.0175727193096193E-3</v>
      </c>
    </row>
    <row r="24" spans="2:48" x14ac:dyDescent="0.75">
      <c r="B24" s="15" t="s">
        <v>1164</v>
      </c>
      <c r="C24" s="40" t="s">
        <v>117</v>
      </c>
      <c r="D24" s="40">
        <v>2000</v>
      </c>
      <c r="E24" s="40"/>
      <c r="F24" s="40"/>
      <c r="G24" s="40">
        <f>IFERROR(VLOOKUP(B24,'Metodo indirecto Etea'!$B$66:$I$84,8,FALSE),"")</f>
        <v>0.9982555623716024</v>
      </c>
      <c r="H24" s="40">
        <f t="shared" si="0"/>
        <v>0.9982555623716024</v>
      </c>
      <c r="I24" s="57"/>
      <c r="J24" s="57"/>
      <c r="K24" s="57"/>
      <c r="L24" s="57"/>
      <c r="M24" s="57"/>
      <c r="N24" s="57"/>
      <c r="O24" s="57"/>
      <c r="P24" s="78">
        <f>AT24</f>
        <v>233.67533063009267</v>
      </c>
      <c r="Q24" s="78">
        <f t="shared" si="2"/>
        <v>1.6527028445321706E-2</v>
      </c>
      <c r="R24" s="78">
        <f t="shared" si="3"/>
        <v>3.8945888438348783E-3</v>
      </c>
      <c r="S24" s="78">
        <f>P24+Q24*Hoja1!$C$19+'Quema en Tea'!R24*Hoja1!$C$20</f>
        <v>235.17015347017792</v>
      </c>
      <c r="AI24" s="1" t="str">
        <f t="shared" si="4"/>
        <v>Facilidad</v>
      </c>
      <c r="AJ24" s="20">
        <f t="shared" si="5"/>
        <v>2000000</v>
      </c>
      <c r="AK24" s="20">
        <f>IF(O24="",'Fraccion masica'!$AB$35,O24)</f>
        <v>9.0175297124927029E-2</v>
      </c>
      <c r="AL24" s="20">
        <f>IF(I24="",'Fraccion masica'!$AB$36,I24)</f>
        <v>0.24741987696184778</v>
      </c>
      <c r="AM24" s="20">
        <f>IF(J24="",'Fraccion masica'!$AB$37,J24)</f>
        <v>0.39593762818104794</v>
      </c>
      <c r="AN24" s="20">
        <f>IF(K24="",'Fraccion masica'!$AB$38,K24)</f>
        <v>0.14181302276078955</v>
      </c>
      <c r="AO24" s="20">
        <f>IF(L24="",'Fraccion masica'!$AB$39,L24)</f>
        <v>1.2058713500160698E-2</v>
      </c>
      <c r="AP24" s="20">
        <f>IF(M24="",'Fraccion masica'!$AB$40,M24)</f>
        <v>5.502030814457283E-2</v>
      </c>
      <c r="AQ24" s="20">
        <f>IF(N24="",'Fraccion masica'!$AB$41,N24)</f>
        <v>5.757515332665411E-2</v>
      </c>
      <c r="AR24" s="20">
        <f>IF(E24="",G24,E24)</f>
        <v>0.9982555623716024</v>
      </c>
      <c r="AS24" s="20">
        <f t="shared" si="7"/>
        <v>0.9982555623716024</v>
      </c>
      <c r="AT24" s="20">
        <f t="shared" si="8"/>
        <v>233.67533063009267</v>
      </c>
      <c r="AU24" s="20">
        <f t="shared" si="9"/>
        <v>1.6527028445321706E-2</v>
      </c>
      <c r="AV24" s="20">
        <f t="shared" si="10"/>
        <v>3.8945888438348783E-3</v>
      </c>
    </row>
    <row r="25" spans="2:48" x14ac:dyDescent="0.75">
      <c r="B25" s="15"/>
      <c r="C25" s="40"/>
      <c r="D25" s="40"/>
      <c r="E25" s="40"/>
      <c r="F25" s="40"/>
      <c r="G25" s="40" t="str">
        <f>IFERROR(VLOOKUP(B25,'Metodo indirecto Etea'!$B$66:$I$84,8,FALSE),"")</f>
        <v/>
      </c>
      <c r="H25" s="40" t="str">
        <f t="shared" si="0"/>
        <v/>
      </c>
      <c r="I25" s="57"/>
      <c r="J25" s="57"/>
      <c r="K25" s="57"/>
      <c r="L25" s="57"/>
      <c r="M25" s="57"/>
      <c r="N25" s="57"/>
      <c r="O25" s="57"/>
      <c r="P25" s="78" t="e">
        <f t="shared" si="1"/>
        <v>#VALUE!</v>
      </c>
      <c r="Q25" s="78" t="e">
        <f t="shared" si="2"/>
        <v>#VALUE!</v>
      </c>
      <c r="R25" s="78" t="e">
        <f t="shared" si="3"/>
        <v>#VALUE!</v>
      </c>
      <c r="S25" s="78" t="e">
        <f>P25+Q25*Hoja1!$C$19+'Quema en Tea'!R25*Hoja1!$C$20</f>
        <v>#VALUE!</v>
      </c>
      <c r="AI25" s="1">
        <f t="shared" si="4"/>
        <v>0</v>
      </c>
      <c r="AJ25" s="20">
        <f t="shared" si="5"/>
        <v>0</v>
      </c>
      <c r="AK25" s="20">
        <f>IF(O25="",'Fraccion masica'!$AB$35,O25)</f>
        <v>9.0175297124927029E-2</v>
      </c>
      <c r="AL25" s="20">
        <f>IF(I25="",'Fraccion masica'!$AB$36,I25)</f>
        <v>0.24741987696184778</v>
      </c>
      <c r="AM25" s="20">
        <f>IF(J25="",'Fraccion masica'!$AB$37,J25)</f>
        <v>0.39593762818104794</v>
      </c>
      <c r="AN25" s="20">
        <f>IF(K25="",'Fraccion masica'!$AB$38,K25)</f>
        <v>0.14181302276078955</v>
      </c>
      <c r="AO25" s="20">
        <f>IF(L25="",'Fraccion masica'!$AB$39,L25)</f>
        <v>1.2058713500160698E-2</v>
      </c>
      <c r="AP25" s="20">
        <f>IF(M25="",'Fraccion masica'!$AB$40,M25)</f>
        <v>5.502030814457283E-2</v>
      </c>
      <c r="AQ25" s="20">
        <f>IF(N25="",'Fraccion masica'!$AB$41,N25)</f>
        <v>5.757515332665411E-2</v>
      </c>
      <c r="AR25" s="20" t="str">
        <f t="shared" si="6"/>
        <v/>
      </c>
      <c r="AS25" s="20" t="str">
        <f t="shared" si="7"/>
        <v/>
      </c>
      <c r="AT25" s="20" t="e">
        <f t="shared" si="8"/>
        <v>#VALUE!</v>
      </c>
      <c r="AU25" s="20" t="e">
        <f t="shared" si="9"/>
        <v>#VALUE!</v>
      </c>
      <c r="AV25" s="20" t="e">
        <f t="shared" si="10"/>
        <v>#VALUE!</v>
      </c>
    </row>
    <row r="26" spans="2:48" x14ac:dyDescent="0.75">
      <c r="B26" s="15"/>
      <c r="C26" s="40"/>
      <c r="D26" s="40"/>
      <c r="E26" s="40"/>
      <c r="F26" s="40"/>
      <c r="G26" s="40" t="str">
        <f>IFERROR(VLOOKUP(B26,'Metodo indirecto Etea'!$B$66:$I$84,8,FALSE),"")</f>
        <v/>
      </c>
      <c r="H26" s="40" t="str">
        <f t="shared" si="0"/>
        <v/>
      </c>
      <c r="I26" s="57"/>
      <c r="J26" s="57"/>
      <c r="K26" s="57"/>
      <c r="L26" s="57"/>
      <c r="M26" s="57"/>
      <c r="N26" s="57"/>
      <c r="O26" s="57"/>
      <c r="P26" s="78" t="e">
        <f t="shared" si="1"/>
        <v>#VALUE!</v>
      </c>
      <c r="Q26" s="78" t="e">
        <f t="shared" si="2"/>
        <v>#VALUE!</v>
      </c>
      <c r="R26" s="78" t="e">
        <f t="shared" si="3"/>
        <v>#VALUE!</v>
      </c>
      <c r="S26" s="78" t="e">
        <f>P26+Q26*Hoja1!$C$19+'Quema en Tea'!R26*Hoja1!$C$20</f>
        <v>#VALUE!</v>
      </c>
      <c r="AI26" s="1">
        <f t="shared" si="4"/>
        <v>0</v>
      </c>
      <c r="AJ26" s="20">
        <f t="shared" si="5"/>
        <v>0</v>
      </c>
      <c r="AK26" s="20">
        <f>IF(O26="",'Fraccion masica'!$AB$35,O26)</f>
        <v>9.0175297124927029E-2</v>
      </c>
      <c r="AL26" s="20">
        <f>IF(I26="",'Fraccion masica'!$AB$36,I26)</f>
        <v>0.24741987696184778</v>
      </c>
      <c r="AM26" s="20">
        <f>IF(J26="",'Fraccion masica'!$AB$37,J26)</f>
        <v>0.39593762818104794</v>
      </c>
      <c r="AN26" s="20">
        <f>IF(K26="",'Fraccion masica'!$AB$38,K26)</f>
        <v>0.14181302276078955</v>
      </c>
      <c r="AO26" s="20">
        <f>IF(L26="",'Fraccion masica'!$AB$39,L26)</f>
        <v>1.2058713500160698E-2</v>
      </c>
      <c r="AP26" s="20">
        <f>IF(M26="",'Fraccion masica'!$AB$40,M26)</f>
        <v>5.502030814457283E-2</v>
      </c>
      <c r="AQ26" s="20">
        <f>IF(N26="",'Fraccion masica'!$AB$41,N26)</f>
        <v>5.757515332665411E-2</v>
      </c>
      <c r="AR26" s="20" t="str">
        <f t="shared" si="6"/>
        <v/>
      </c>
      <c r="AS26" s="20" t="str">
        <f t="shared" si="7"/>
        <v/>
      </c>
      <c r="AT26" s="20" t="e">
        <f t="shared" si="8"/>
        <v>#VALUE!</v>
      </c>
      <c r="AU26" s="20" t="e">
        <f t="shared" si="9"/>
        <v>#VALUE!</v>
      </c>
      <c r="AV26" s="20" t="e">
        <f t="shared" si="10"/>
        <v>#VALUE!</v>
      </c>
    </row>
    <row r="27" spans="2:48" x14ac:dyDescent="0.75">
      <c r="B27" s="15"/>
      <c r="C27" s="40"/>
      <c r="D27" s="40"/>
      <c r="E27" s="40"/>
      <c r="F27" s="40"/>
      <c r="G27" s="40" t="str">
        <f>IFERROR(VLOOKUP(B27,'Metodo indirecto Etea'!$B$66:$I$84,8,FALSE),"")</f>
        <v/>
      </c>
      <c r="H27" s="40" t="str">
        <f t="shared" si="0"/>
        <v/>
      </c>
      <c r="I27" s="57"/>
      <c r="J27" s="57"/>
      <c r="K27" s="57"/>
      <c r="L27" s="57"/>
      <c r="M27" s="57"/>
      <c r="N27" s="57"/>
      <c r="O27" s="57"/>
      <c r="P27" s="78" t="e">
        <f t="shared" si="1"/>
        <v>#VALUE!</v>
      </c>
      <c r="Q27" s="78" t="e">
        <f t="shared" si="2"/>
        <v>#VALUE!</v>
      </c>
      <c r="R27" s="78" t="e">
        <f t="shared" si="3"/>
        <v>#VALUE!</v>
      </c>
      <c r="S27" s="78" t="e">
        <f>P27+Q27*Hoja1!$C$19+'Quema en Tea'!R27*Hoja1!$C$20</f>
        <v>#VALUE!</v>
      </c>
      <c r="AI27" s="1">
        <f t="shared" si="4"/>
        <v>0</v>
      </c>
      <c r="AJ27" s="20">
        <f t="shared" si="5"/>
        <v>0</v>
      </c>
      <c r="AK27" s="20">
        <f>IF(O27="",'Fraccion masica'!$AB$35,O27)</f>
        <v>9.0175297124927029E-2</v>
      </c>
      <c r="AL27" s="20">
        <f>IF(I27="",'Fraccion masica'!$AB$36,I27)</f>
        <v>0.24741987696184778</v>
      </c>
      <c r="AM27" s="20">
        <f>IF(J27="",'Fraccion masica'!$AB$37,J27)</f>
        <v>0.39593762818104794</v>
      </c>
      <c r="AN27" s="20">
        <f>IF(K27="",'Fraccion masica'!$AB$38,K27)</f>
        <v>0.14181302276078955</v>
      </c>
      <c r="AO27" s="20">
        <f>IF(L27="",'Fraccion masica'!$AB$39,L27)</f>
        <v>1.2058713500160698E-2</v>
      </c>
      <c r="AP27" s="20">
        <f>IF(M27="",'Fraccion masica'!$AB$40,M27)</f>
        <v>5.502030814457283E-2</v>
      </c>
      <c r="AQ27" s="20">
        <f>IF(N27="",'Fraccion masica'!$AB$41,N27)</f>
        <v>5.757515332665411E-2</v>
      </c>
      <c r="AR27" s="20" t="str">
        <f t="shared" si="6"/>
        <v/>
      </c>
      <c r="AS27" s="20" t="str">
        <f t="shared" si="7"/>
        <v/>
      </c>
      <c r="AT27" s="20" t="e">
        <f t="shared" si="8"/>
        <v>#VALUE!</v>
      </c>
      <c r="AU27" s="20" t="e">
        <f t="shared" si="9"/>
        <v>#VALUE!</v>
      </c>
      <c r="AV27" s="20" t="e">
        <f t="shared" si="10"/>
        <v>#VALUE!</v>
      </c>
    </row>
    <row r="28" spans="2:48" x14ac:dyDescent="0.75">
      <c r="B28" s="15"/>
      <c r="C28" s="40"/>
      <c r="D28" s="40"/>
      <c r="E28" s="40"/>
      <c r="F28" s="40"/>
      <c r="G28" s="40" t="str">
        <f>IFERROR(VLOOKUP(B28,'Metodo indirecto Etea'!$B$66:$I$84,8,FALSE),"")</f>
        <v/>
      </c>
      <c r="H28" s="40" t="str">
        <f t="shared" si="0"/>
        <v/>
      </c>
      <c r="I28" s="57"/>
      <c r="J28" s="57"/>
      <c r="K28" s="57"/>
      <c r="L28" s="57"/>
      <c r="M28" s="57"/>
      <c r="N28" s="57"/>
      <c r="O28" s="57"/>
      <c r="P28" s="78" t="e">
        <f t="shared" si="1"/>
        <v>#VALUE!</v>
      </c>
      <c r="Q28" s="78" t="e">
        <f t="shared" si="2"/>
        <v>#VALUE!</v>
      </c>
      <c r="R28" s="78" t="e">
        <f t="shared" si="3"/>
        <v>#VALUE!</v>
      </c>
      <c r="S28" s="78" t="e">
        <f>P28+Q28*Hoja1!$C$19+'Quema en Tea'!R28*Hoja1!$C$20</f>
        <v>#VALUE!</v>
      </c>
      <c r="AI28" s="1">
        <f t="shared" si="4"/>
        <v>0</v>
      </c>
      <c r="AJ28" s="20">
        <f t="shared" si="5"/>
        <v>0</v>
      </c>
      <c r="AK28" s="20">
        <f>IF(O28="",'Fraccion masica'!$AB$35,O28)</f>
        <v>9.0175297124927029E-2</v>
      </c>
      <c r="AL28" s="20">
        <f>IF(I28="",'Fraccion masica'!$AB$36,I28)</f>
        <v>0.24741987696184778</v>
      </c>
      <c r="AM28" s="20">
        <f>IF(J28="",'Fraccion masica'!$AB$37,J28)</f>
        <v>0.39593762818104794</v>
      </c>
      <c r="AN28" s="20">
        <f>IF(K28="",'Fraccion masica'!$AB$38,K28)</f>
        <v>0.14181302276078955</v>
      </c>
      <c r="AO28" s="20">
        <f>IF(L28="",'Fraccion masica'!$AB$39,L28)</f>
        <v>1.2058713500160698E-2</v>
      </c>
      <c r="AP28" s="20">
        <f>IF(M28="",'Fraccion masica'!$AB$40,M28)</f>
        <v>5.502030814457283E-2</v>
      </c>
      <c r="AQ28" s="20">
        <f>IF(N28="",'Fraccion masica'!$AB$41,N28)</f>
        <v>5.757515332665411E-2</v>
      </c>
      <c r="AR28" s="20" t="str">
        <f t="shared" si="6"/>
        <v/>
      </c>
      <c r="AS28" s="20" t="str">
        <f t="shared" si="7"/>
        <v/>
      </c>
      <c r="AT28" s="20" t="e">
        <f t="shared" si="8"/>
        <v>#VALUE!</v>
      </c>
      <c r="AU28" s="20" t="e">
        <f t="shared" si="9"/>
        <v>#VALUE!</v>
      </c>
      <c r="AV28" s="20" t="e">
        <f t="shared" si="10"/>
        <v>#VALUE!</v>
      </c>
    </row>
    <row r="29" spans="2:48" x14ac:dyDescent="0.75">
      <c r="B29" s="15"/>
      <c r="C29" s="40"/>
      <c r="D29" s="40"/>
      <c r="E29" s="40"/>
      <c r="F29" s="40"/>
      <c r="G29" s="40" t="str">
        <f>IFERROR(VLOOKUP(B29,'Metodo indirecto Etea'!$B$66:$I$84,8,FALSE),"")</f>
        <v/>
      </c>
      <c r="H29" s="40" t="str">
        <f t="shared" si="0"/>
        <v/>
      </c>
      <c r="I29" s="57"/>
      <c r="J29" s="57"/>
      <c r="K29" s="57"/>
      <c r="L29" s="57"/>
      <c r="M29" s="57"/>
      <c r="N29" s="57"/>
      <c r="O29" s="57"/>
      <c r="P29" s="78" t="e">
        <f t="shared" si="1"/>
        <v>#VALUE!</v>
      </c>
      <c r="Q29" s="78" t="e">
        <f t="shared" si="2"/>
        <v>#VALUE!</v>
      </c>
      <c r="R29" s="78" t="e">
        <f t="shared" si="3"/>
        <v>#VALUE!</v>
      </c>
      <c r="S29" s="78" t="e">
        <f>P29+Q29*Hoja1!$C$19+'Quema en Tea'!R29*Hoja1!$C$20</f>
        <v>#VALUE!</v>
      </c>
      <c r="AI29" s="1">
        <f t="shared" si="4"/>
        <v>0</v>
      </c>
      <c r="AJ29" s="20">
        <f t="shared" si="5"/>
        <v>0</v>
      </c>
      <c r="AK29" s="20">
        <f>IF(O29="",'Fraccion masica'!$AB$35,O29)</f>
        <v>9.0175297124927029E-2</v>
      </c>
      <c r="AL29" s="20">
        <f>IF(I29="",'Fraccion masica'!$AB$36,I29)</f>
        <v>0.24741987696184778</v>
      </c>
      <c r="AM29" s="20">
        <f>IF(J29="",'Fraccion masica'!$AB$37,J29)</f>
        <v>0.39593762818104794</v>
      </c>
      <c r="AN29" s="20">
        <f>IF(K29="",'Fraccion masica'!$AB$38,K29)</f>
        <v>0.14181302276078955</v>
      </c>
      <c r="AO29" s="20">
        <f>IF(L29="",'Fraccion masica'!$AB$39,L29)</f>
        <v>1.2058713500160698E-2</v>
      </c>
      <c r="AP29" s="20">
        <f>IF(M29="",'Fraccion masica'!$AB$40,M29)</f>
        <v>5.502030814457283E-2</v>
      </c>
      <c r="AQ29" s="20">
        <f>IF(N29="",'Fraccion masica'!$AB$41,N29)</f>
        <v>5.757515332665411E-2</v>
      </c>
      <c r="AR29" s="20" t="str">
        <f t="shared" si="6"/>
        <v/>
      </c>
      <c r="AS29" s="20" t="str">
        <f t="shared" si="7"/>
        <v/>
      </c>
      <c r="AT29" s="20" t="e">
        <f t="shared" si="8"/>
        <v>#VALUE!</v>
      </c>
      <c r="AU29" s="20" t="e">
        <f t="shared" si="9"/>
        <v>#VALUE!</v>
      </c>
      <c r="AV29" s="20" t="e">
        <f t="shared" si="10"/>
        <v>#VALUE!</v>
      </c>
    </row>
    <row r="30" spans="2:48" x14ac:dyDescent="0.75">
      <c r="B30" s="15"/>
      <c r="C30" s="40"/>
      <c r="D30" s="52"/>
      <c r="E30" s="40"/>
      <c r="F30" s="40"/>
      <c r="G30" s="40" t="str">
        <f>IFERROR(VLOOKUP(B30,'Metodo indirecto Etea'!$B$66:$I$84,8,FALSE),"")</f>
        <v/>
      </c>
      <c r="H30" s="40" t="str">
        <f t="shared" si="0"/>
        <v/>
      </c>
      <c r="I30" s="57"/>
      <c r="J30" s="57"/>
      <c r="K30" s="57"/>
      <c r="L30" s="57"/>
      <c r="M30" s="57"/>
      <c r="N30" s="57"/>
      <c r="O30" s="57"/>
      <c r="P30" s="78" t="e">
        <f t="shared" si="1"/>
        <v>#VALUE!</v>
      </c>
      <c r="Q30" s="78" t="e">
        <f t="shared" si="2"/>
        <v>#VALUE!</v>
      </c>
      <c r="R30" s="78" t="e">
        <f t="shared" si="3"/>
        <v>#VALUE!</v>
      </c>
      <c r="S30" s="78" t="e">
        <f>P30+Q30*Hoja1!$C$19+'Quema en Tea'!R30*Hoja1!$C$20</f>
        <v>#VALUE!</v>
      </c>
      <c r="AI30" s="1">
        <f t="shared" si="4"/>
        <v>0</v>
      </c>
      <c r="AJ30" s="20">
        <f t="shared" si="5"/>
        <v>0</v>
      </c>
      <c r="AK30" s="20">
        <f>IF(O30="",'Fraccion masica'!$AB$35,O30)</f>
        <v>9.0175297124927029E-2</v>
      </c>
      <c r="AL30" s="20">
        <f>IF(I30="",'Fraccion masica'!$AB$36,I30)</f>
        <v>0.24741987696184778</v>
      </c>
      <c r="AM30" s="20">
        <f>IF(J30="",'Fraccion masica'!$AB$37,J30)</f>
        <v>0.39593762818104794</v>
      </c>
      <c r="AN30" s="20">
        <f>IF(K30="",'Fraccion masica'!$AB$38,K30)</f>
        <v>0.14181302276078955</v>
      </c>
      <c r="AO30" s="20">
        <f>IF(L30="",'Fraccion masica'!$AB$39,L30)</f>
        <v>1.2058713500160698E-2</v>
      </c>
      <c r="AP30" s="20">
        <f>IF(M30="",'Fraccion masica'!$AB$40,M30)</f>
        <v>5.502030814457283E-2</v>
      </c>
      <c r="AQ30" s="20">
        <f>IF(N30="",'Fraccion masica'!$AB$41,N30)</f>
        <v>5.757515332665411E-2</v>
      </c>
      <c r="AR30" s="20" t="str">
        <f t="shared" si="6"/>
        <v/>
      </c>
      <c r="AS30" s="20" t="str">
        <f t="shared" si="7"/>
        <v/>
      </c>
      <c r="AT30" s="20" t="e">
        <f t="shared" si="8"/>
        <v>#VALUE!</v>
      </c>
      <c r="AU30" s="20" t="e">
        <f t="shared" si="9"/>
        <v>#VALUE!</v>
      </c>
      <c r="AV30" s="20" t="e">
        <f t="shared" si="10"/>
        <v>#VALUE!</v>
      </c>
    </row>
    <row r="31" spans="2:48" x14ac:dyDescent="0.75">
      <c r="B31" s="15"/>
      <c r="C31" s="40"/>
      <c r="D31" s="52"/>
      <c r="E31" s="40"/>
      <c r="F31" s="40"/>
      <c r="G31" s="40" t="str">
        <f>IFERROR(VLOOKUP(B31,'Metodo indirecto Etea'!$B$66:$I$84,8,FALSE),"")</f>
        <v/>
      </c>
      <c r="H31" s="40" t="str">
        <f t="shared" si="0"/>
        <v/>
      </c>
      <c r="I31" s="57"/>
      <c r="J31" s="57"/>
      <c r="K31" s="57"/>
      <c r="L31" s="57"/>
      <c r="M31" s="57"/>
      <c r="N31" s="57"/>
      <c r="O31" s="57"/>
      <c r="P31" s="78" t="e">
        <f t="shared" si="1"/>
        <v>#VALUE!</v>
      </c>
      <c r="Q31" s="78" t="e">
        <f t="shared" si="2"/>
        <v>#VALUE!</v>
      </c>
      <c r="R31" s="78" t="e">
        <f t="shared" si="3"/>
        <v>#VALUE!</v>
      </c>
      <c r="S31" s="78" t="e">
        <f>P31+Q31*Hoja1!$C$19+'Quema en Tea'!R31*Hoja1!$C$20</f>
        <v>#VALUE!</v>
      </c>
      <c r="AI31" s="1">
        <f t="shared" si="4"/>
        <v>0</v>
      </c>
      <c r="AJ31" s="20">
        <f t="shared" si="5"/>
        <v>0</v>
      </c>
      <c r="AK31" s="20">
        <f>IF(O31="",'Fraccion masica'!$AB$35,O31)</f>
        <v>9.0175297124927029E-2</v>
      </c>
      <c r="AL31" s="20">
        <f>IF(I31="",'Fraccion masica'!$AB$36,I31)</f>
        <v>0.24741987696184778</v>
      </c>
      <c r="AM31" s="20">
        <f>IF(J31="",'Fraccion masica'!$AB$37,J31)</f>
        <v>0.39593762818104794</v>
      </c>
      <c r="AN31" s="20">
        <f>IF(K31="",'Fraccion masica'!$AB$38,K31)</f>
        <v>0.14181302276078955</v>
      </c>
      <c r="AO31" s="20">
        <f>IF(L31="",'Fraccion masica'!$AB$39,L31)</f>
        <v>1.2058713500160698E-2</v>
      </c>
      <c r="AP31" s="20">
        <f>IF(M31="",'Fraccion masica'!$AB$40,M31)</f>
        <v>5.502030814457283E-2</v>
      </c>
      <c r="AQ31" s="20">
        <f>IF(N31="",'Fraccion masica'!$AB$41,N31)</f>
        <v>5.757515332665411E-2</v>
      </c>
      <c r="AR31" s="20" t="str">
        <f t="shared" si="6"/>
        <v/>
      </c>
      <c r="AS31" s="20" t="str">
        <f t="shared" si="7"/>
        <v/>
      </c>
      <c r="AT31" s="20" t="e">
        <f t="shared" si="8"/>
        <v>#VALUE!</v>
      </c>
      <c r="AU31" s="20" t="e">
        <f t="shared" si="9"/>
        <v>#VALUE!</v>
      </c>
      <c r="AV31" s="20" t="e">
        <f t="shared" si="10"/>
        <v>#VALUE!</v>
      </c>
    </row>
    <row r="32" spans="2:48" x14ac:dyDescent="0.75">
      <c r="B32" s="15"/>
      <c r="C32" s="40"/>
      <c r="D32" s="52"/>
      <c r="E32" s="40"/>
      <c r="F32" s="40"/>
      <c r="G32" s="40" t="str">
        <f>IFERROR(VLOOKUP(B32,'Metodo indirecto Etea'!$B$66:$I$84,8,FALSE),"")</f>
        <v/>
      </c>
      <c r="H32" s="40" t="str">
        <f t="shared" si="0"/>
        <v/>
      </c>
      <c r="I32" s="57"/>
      <c r="J32" s="57"/>
      <c r="K32" s="57"/>
      <c r="L32" s="57"/>
      <c r="M32" s="57"/>
      <c r="N32" s="57"/>
      <c r="O32" s="57"/>
      <c r="P32" s="78" t="e">
        <f t="shared" si="1"/>
        <v>#VALUE!</v>
      </c>
      <c r="Q32" s="78" t="e">
        <f t="shared" si="2"/>
        <v>#VALUE!</v>
      </c>
      <c r="R32" s="78" t="e">
        <f t="shared" si="3"/>
        <v>#VALUE!</v>
      </c>
      <c r="S32" s="78" t="e">
        <f>P32+Q32*Hoja1!$C$19+'Quema en Tea'!R32*Hoja1!$C$20</f>
        <v>#VALUE!</v>
      </c>
      <c r="AI32" s="1">
        <f t="shared" si="4"/>
        <v>0</v>
      </c>
      <c r="AJ32" s="20">
        <f t="shared" si="5"/>
        <v>0</v>
      </c>
      <c r="AK32" s="20">
        <f>IF(O32="",'Fraccion masica'!$AB$35,O32)</f>
        <v>9.0175297124927029E-2</v>
      </c>
      <c r="AL32" s="20">
        <f>IF(I32="",'Fraccion masica'!$AB$36,I32)</f>
        <v>0.24741987696184778</v>
      </c>
      <c r="AM32" s="20">
        <f>IF(J32="",'Fraccion masica'!$AB$37,J32)</f>
        <v>0.39593762818104794</v>
      </c>
      <c r="AN32" s="20">
        <f>IF(K32="",'Fraccion masica'!$AB$38,K32)</f>
        <v>0.14181302276078955</v>
      </c>
      <c r="AO32" s="20">
        <f>IF(L32="",'Fraccion masica'!$AB$39,L32)</f>
        <v>1.2058713500160698E-2</v>
      </c>
      <c r="AP32" s="20">
        <f>IF(M32="",'Fraccion masica'!$AB$40,M32)</f>
        <v>5.502030814457283E-2</v>
      </c>
      <c r="AQ32" s="20">
        <f>IF(N32="",'Fraccion masica'!$AB$41,N32)</f>
        <v>5.757515332665411E-2</v>
      </c>
      <c r="AR32" s="20" t="str">
        <f t="shared" si="6"/>
        <v/>
      </c>
      <c r="AS32" s="20" t="str">
        <f t="shared" si="7"/>
        <v/>
      </c>
      <c r="AT32" s="20" t="e">
        <f t="shared" si="8"/>
        <v>#VALUE!</v>
      </c>
      <c r="AU32" s="20" t="e">
        <f t="shared" si="9"/>
        <v>#VALUE!</v>
      </c>
      <c r="AV32" s="20" t="e">
        <f t="shared" si="10"/>
        <v>#VALUE!</v>
      </c>
    </row>
    <row r="33" spans="2:48" x14ac:dyDescent="0.75">
      <c r="B33" s="15"/>
      <c r="C33" s="40"/>
      <c r="D33" s="52"/>
      <c r="E33" s="40"/>
      <c r="F33" s="40"/>
      <c r="G33" s="40" t="str">
        <f>IFERROR(VLOOKUP(B33,'Metodo indirecto Etea'!$B$66:$I$84,8,FALSE),"")</f>
        <v/>
      </c>
      <c r="H33" s="40" t="str">
        <f t="shared" si="0"/>
        <v/>
      </c>
      <c r="I33" s="57"/>
      <c r="J33" s="57"/>
      <c r="K33" s="57"/>
      <c r="L33" s="57"/>
      <c r="M33" s="57"/>
      <c r="N33" s="57"/>
      <c r="O33" s="57"/>
      <c r="P33" s="78" t="e">
        <f t="shared" si="1"/>
        <v>#VALUE!</v>
      </c>
      <c r="Q33" s="78" t="e">
        <f t="shared" si="2"/>
        <v>#VALUE!</v>
      </c>
      <c r="R33" s="78" t="e">
        <f t="shared" si="3"/>
        <v>#VALUE!</v>
      </c>
      <c r="S33" s="78" t="e">
        <f>P33+Q33*Hoja1!$C$19+'Quema en Tea'!R33*Hoja1!$C$20</f>
        <v>#VALUE!</v>
      </c>
      <c r="AI33" s="1">
        <f t="shared" si="4"/>
        <v>0</v>
      </c>
      <c r="AJ33" s="20">
        <f t="shared" si="5"/>
        <v>0</v>
      </c>
      <c r="AK33" s="20">
        <f>IF(O33="",'Fraccion masica'!$AB$35,O33)</f>
        <v>9.0175297124927029E-2</v>
      </c>
      <c r="AL33" s="20">
        <f>IF(I33="",'Fraccion masica'!$AB$36,I33)</f>
        <v>0.24741987696184778</v>
      </c>
      <c r="AM33" s="20">
        <f>IF(J33="",'Fraccion masica'!$AB$37,J33)</f>
        <v>0.39593762818104794</v>
      </c>
      <c r="AN33" s="20">
        <f>IF(K33="",'Fraccion masica'!$AB$38,K33)</f>
        <v>0.14181302276078955</v>
      </c>
      <c r="AO33" s="20">
        <f>IF(L33="",'Fraccion masica'!$AB$39,L33)</f>
        <v>1.2058713500160698E-2</v>
      </c>
      <c r="AP33" s="20">
        <f>IF(M33="",'Fraccion masica'!$AB$40,M33)</f>
        <v>5.502030814457283E-2</v>
      </c>
      <c r="AQ33" s="20">
        <f>IF(N33="",'Fraccion masica'!$AB$41,N33)</f>
        <v>5.757515332665411E-2</v>
      </c>
      <c r="AR33" s="20" t="str">
        <f t="shared" si="6"/>
        <v/>
      </c>
      <c r="AS33" s="20" t="str">
        <f t="shared" si="7"/>
        <v/>
      </c>
      <c r="AT33" s="20" t="e">
        <f t="shared" si="8"/>
        <v>#VALUE!</v>
      </c>
      <c r="AU33" s="20" t="e">
        <f t="shared" si="9"/>
        <v>#VALUE!</v>
      </c>
      <c r="AV33" s="20" t="e">
        <f t="shared" si="10"/>
        <v>#VALUE!</v>
      </c>
    </row>
    <row r="34" spans="2:48" x14ac:dyDescent="0.75">
      <c r="B34" s="15"/>
      <c r="C34" s="40"/>
      <c r="D34" s="52"/>
      <c r="E34" s="40"/>
      <c r="F34" s="40"/>
      <c r="G34" s="40" t="str">
        <f>IFERROR(VLOOKUP(B34,'Metodo indirecto Etea'!$B$66:$I$84,8,FALSE),"")</f>
        <v/>
      </c>
      <c r="H34" s="40" t="str">
        <f t="shared" si="0"/>
        <v/>
      </c>
      <c r="I34" s="57"/>
      <c r="J34" s="57"/>
      <c r="K34" s="57"/>
      <c r="L34" s="57"/>
      <c r="M34" s="57"/>
      <c r="N34" s="57"/>
      <c r="O34" s="57"/>
      <c r="P34" s="78" t="e">
        <f t="shared" si="1"/>
        <v>#VALUE!</v>
      </c>
      <c r="Q34" s="78" t="e">
        <f t="shared" si="2"/>
        <v>#VALUE!</v>
      </c>
      <c r="R34" s="78" t="e">
        <f t="shared" si="3"/>
        <v>#VALUE!</v>
      </c>
      <c r="S34" s="78" t="e">
        <f>P34+Q34*Hoja1!$C$19+'Quema en Tea'!R34*Hoja1!$C$20</f>
        <v>#VALUE!</v>
      </c>
      <c r="AI34" s="1">
        <f t="shared" si="4"/>
        <v>0</v>
      </c>
      <c r="AJ34" s="20">
        <f t="shared" si="5"/>
        <v>0</v>
      </c>
      <c r="AK34" s="20">
        <f>IF(O34="",'Fraccion masica'!$AB$35,O34)</f>
        <v>9.0175297124927029E-2</v>
      </c>
      <c r="AL34" s="20">
        <f>IF(I34="",'Fraccion masica'!$AB$36,I34)</f>
        <v>0.24741987696184778</v>
      </c>
      <c r="AM34" s="20">
        <f>IF(J34="",'Fraccion masica'!$AB$37,J34)</f>
        <v>0.39593762818104794</v>
      </c>
      <c r="AN34" s="20">
        <f>IF(K34="",'Fraccion masica'!$AB$38,K34)</f>
        <v>0.14181302276078955</v>
      </c>
      <c r="AO34" s="20">
        <f>IF(L34="",'Fraccion masica'!$AB$39,L34)</f>
        <v>1.2058713500160698E-2</v>
      </c>
      <c r="AP34" s="20">
        <f>IF(M34="",'Fraccion masica'!$AB$40,M34)</f>
        <v>5.502030814457283E-2</v>
      </c>
      <c r="AQ34" s="20">
        <f>IF(N34="",'Fraccion masica'!$AB$41,N34)</f>
        <v>5.757515332665411E-2</v>
      </c>
      <c r="AR34" s="20" t="str">
        <f t="shared" si="6"/>
        <v/>
      </c>
      <c r="AS34" s="20" t="str">
        <f t="shared" si="7"/>
        <v/>
      </c>
      <c r="AT34" s="20" t="e">
        <f t="shared" si="8"/>
        <v>#VALUE!</v>
      </c>
      <c r="AU34" s="20" t="e">
        <f t="shared" si="9"/>
        <v>#VALUE!</v>
      </c>
      <c r="AV34" s="20" t="e">
        <f t="shared" si="10"/>
        <v>#VALUE!</v>
      </c>
    </row>
    <row r="35" spans="2:48" x14ac:dyDescent="0.75">
      <c r="B35" s="15"/>
      <c r="C35" s="40"/>
      <c r="D35" s="52"/>
      <c r="E35" s="40"/>
      <c r="F35" s="40"/>
      <c r="G35" s="40" t="str">
        <f>IFERROR(VLOOKUP(B35,'Metodo indirecto Etea'!$B$66:$I$84,8,FALSE),"")</f>
        <v/>
      </c>
      <c r="H35" s="40" t="str">
        <f t="shared" si="0"/>
        <v/>
      </c>
      <c r="I35" s="57"/>
      <c r="J35" s="57"/>
      <c r="K35" s="57"/>
      <c r="L35" s="57"/>
      <c r="M35" s="57"/>
      <c r="N35" s="57"/>
      <c r="O35" s="57"/>
      <c r="P35" s="78" t="e">
        <f t="shared" si="1"/>
        <v>#VALUE!</v>
      </c>
      <c r="Q35" s="78" t="e">
        <f t="shared" si="2"/>
        <v>#VALUE!</v>
      </c>
      <c r="R35" s="78" t="e">
        <f t="shared" si="3"/>
        <v>#VALUE!</v>
      </c>
      <c r="S35" s="78" t="e">
        <f>P35+Q35*Hoja1!$C$19+'Quema en Tea'!R35*Hoja1!$C$20</f>
        <v>#VALUE!</v>
      </c>
      <c r="AI35" s="1">
        <f t="shared" si="4"/>
        <v>0</v>
      </c>
      <c r="AJ35" s="20">
        <f t="shared" si="5"/>
        <v>0</v>
      </c>
      <c r="AK35" s="20">
        <f>IF(O35="",'Fraccion masica'!$AB$35,O35)</f>
        <v>9.0175297124927029E-2</v>
      </c>
      <c r="AL35" s="20">
        <f>IF(I35="",'Fraccion masica'!$AB$36,I35)</f>
        <v>0.24741987696184778</v>
      </c>
      <c r="AM35" s="20">
        <f>IF(J35="",'Fraccion masica'!$AB$37,J35)</f>
        <v>0.39593762818104794</v>
      </c>
      <c r="AN35" s="20">
        <f>IF(K35="",'Fraccion masica'!$AB$38,K35)</f>
        <v>0.14181302276078955</v>
      </c>
      <c r="AO35" s="20">
        <f>IF(L35="",'Fraccion masica'!$AB$39,L35)</f>
        <v>1.2058713500160698E-2</v>
      </c>
      <c r="AP35" s="20">
        <f>IF(M35="",'Fraccion masica'!$AB$40,M35)</f>
        <v>5.502030814457283E-2</v>
      </c>
      <c r="AQ35" s="20">
        <f>IF(N35="",'Fraccion masica'!$AB$41,N35)</f>
        <v>5.757515332665411E-2</v>
      </c>
      <c r="AR35" s="20" t="str">
        <f t="shared" si="6"/>
        <v/>
      </c>
      <c r="AS35" s="20" t="str">
        <f t="shared" si="7"/>
        <v/>
      </c>
      <c r="AT35" s="20" t="e">
        <f t="shared" si="8"/>
        <v>#VALUE!</v>
      </c>
      <c r="AU35" s="20" t="e">
        <f t="shared" si="9"/>
        <v>#VALUE!</v>
      </c>
      <c r="AV35" s="20" t="e">
        <f t="shared" si="10"/>
        <v>#VALUE!</v>
      </c>
    </row>
    <row r="36" spans="2:48" x14ac:dyDescent="0.75">
      <c r="B36" s="15"/>
      <c r="C36" s="40"/>
      <c r="D36" s="52"/>
      <c r="E36" s="40"/>
      <c r="F36" s="40"/>
      <c r="G36" s="40" t="str">
        <f>IFERROR(VLOOKUP(B36,'Metodo indirecto Etea'!$B$66:$I$84,8,FALSE),"")</f>
        <v/>
      </c>
      <c r="H36" s="40" t="str">
        <f t="shared" si="0"/>
        <v/>
      </c>
      <c r="I36" s="57"/>
      <c r="J36" s="57"/>
      <c r="K36" s="57"/>
      <c r="L36" s="57"/>
      <c r="M36" s="57"/>
      <c r="N36" s="57"/>
      <c r="O36" s="57"/>
      <c r="P36" s="78" t="e">
        <f t="shared" si="1"/>
        <v>#VALUE!</v>
      </c>
      <c r="Q36" s="78" t="e">
        <f t="shared" si="2"/>
        <v>#VALUE!</v>
      </c>
      <c r="R36" s="78" t="e">
        <f t="shared" si="3"/>
        <v>#VALUE!</v>
      </c>
      <c r="S36" s="78" t="e">
        <f>P36+Q36*Hoja1!$C$19+'Quema en Tea'!R36*Hoja1!$C$20</f>
        <v>#VALUE!</v>
      </c>
      <c r="AI36" s="1">
        <f t="shared" si="4"/>
        <v>0</v>
      </c>
      <c r="AJ36" s="20">
        <f t="shared" si="5"/>
        <v>0</v>
      </c>
      <c r="AK36" s="20">
        <f>IF(O36="",'Fraccion masica'!$AB$35,O36)</f>
        <v>9.0175297124927029E-2</v>
      </c>
      <c r="AL36" s="20">
        <f>IF(I36="",'Fraccion masica'!$AB$36,I36)</f>
        <v>0.24741987696184778</v>
      </c>
      <c r="AM36" s="20">
        <f>IF(J36="",'Fraccion masica'!$AB$37,J36)</f>
        <v>0.39593762818104794</v>
      </c>
      <c r="AN36" s="20">
        <f>IF(K36="",'Fraccion masica'!$AB$38,K36)</f>
        <v>0.14181302276078955</v>
      </c>
      <c r="AO36" s="20">
        <f>IF(L36="",'Fraccion masica'!$AB$39,L36)</f>
        <v>1.2058713500160698E-2</v>
      </c>
      <c r="AP36" s="20">
        <f>IF(M36="",'Fraccion masica'!$AB$40,M36)</f>
        <v>5.502030814457283E-2</v>
      </c>
      <c r="AQ36" s="20">
        <f>IF(N36="",'Fraccion masica'!$AB$41,N36)</f>
        <v>5.757515332665411E-2</v>
      </c>
      <c r="AR36" s="20" t="str">
        <f t="shared" si="6"/>
        <v/>
      </c>
      <c r="AS36" s="20" t="str">
        <f t="shared" si="7"/>
        <v/>
      </c>
      <c r="AT36" s="20" t="e">
        <f t="shared" si="8"/>
        <v>#VALUE!</v>
      </c>
      <c r="AU36" s="20" t="e">
        <f t="shared" si="9"/>
        <v>#VALUE!</v>
      </c>
      <c r="AV36" s="20" t="e">
        <f t="shared" si="10"/>
        <v>#VALUE!</v>
      </c>
    </row>
    <row r="37" spans="2:48" x14ac:dyDescent="0.75">
      <c r="B37" s="15"/>
      <c r="C37" s="40"/>
      <c r="D37" s="52"/>
      <c r="E37" s="40"/>
      <c r="F37" s="40"/>
      <c r="G37" s="40" t="str">
        <f>IFERROR(VLOOKUP(B37,'Metodo indirecto Etea'!$B$66:$I$84,8,FALSE),"")</f>
        <v/>
      </c>
      <c r="H37" s="40" t="str">
        <f t="shared" si="0"/>
        <v/>
      </c>
      <c r="I37" s="57"/>
      <c r="J37" s="57"/>
      <c r="K37" s="57"/>
      <c r="L37" s="57"/>
      <c r="M37" s="57"/>
      <c r="N37" s="57"/>
      <c r="O37" s="57"/>
      <c r="P37" s="78" t="e">
        <f t="shared" si="1"/>
        <v>#VALUE!</v>
      </c>
      <c r="Q37" s="78" t="e">
        <f t="shared" si="2"/>
        <v>#VALUE!</v>
      </c>
      <c r="R37" s="78" t="e">
        <f t="shared" si="3"/>
        <v>#VALUE!</v>
      </c>
      <c r="S37" s="78" t="e">
        <f>P37+Q37*Hoja1!$C$19+'Quema en Tea'!R37*Hoja1!$C$20</f>
        <v>#VALUE!</v>
      </c>
      <c r="AI37" s="1">
        <f t="shared" si="4"/>
        <v>0</v>
      </c>
      <c r="AJ37" s="20">
        <f t="shared" si="5"/>
        <v>0</v>
      </c>
      <c r="AK37" s="20">
        <f>IF(O37="",'Fraccion masica'!$AB$35,O37)</f>
        <v>9.0175297124927029E-2</v>
      </c>
      <c r="AL37" s="20">
        <f>IF(I37="",'Fraccion masica'!$AB$36,I37)</f>
        <v>0.24741987696184778</v>
      </c>
      <c r="AM37" s="20">
        <f>IF(J37="",'Fraccion masica'!$AB$37,J37)</f>
        <v>0.39593762818104794</v>
      </c>
      <c r="AN37" s="20">
        <f>IF(K37="",'Fraccion masica'!$AB$38,K37)</f>
        <v>0.14181302276078955</v>
      </c>
      <c r="AO37" s="20">
        <f>IF(L37="",'Fraccion masica'!$AB$39,L37)</f>
        <v>1.2058713500160698E-2</v>
      </c>
      <c r="AP37" s="20">
        <f>IF(M37="",'Fraccion masica'!$AB$40,M37)</f>
        <v>5.502030814457283E-2</v>
      </c>
      <c r="AQ37" s="20">
        <f>IF(N37="",'Fraccion masica'!$AB$41,N37)</f>
        <v>5.757515332665411E-2</v>
      </c>
      <c r="AR37" s="20" t="str">
        <f t="shared" si="6"/>
        <v/>
      </c>
      <c r="AS37" s="20" t="str">
        <f t="shared" si="7"/>
        <v/>
      </c>
      <c r="AT37" s="20" t="e">
        <f t="shared" si="8"/>
        <v>#VALUE!</v>
      </c>
      <c r="AU37" s="20" t="e">
        <f t="shared" si="9"/>
        <v>#VALUE!</v>
      </c>
      <c r="AV37" s="20" t="e">
        <f t="shared" si="10"/>
        <v>#VALUE!</v>
      </c>
    </row>
    <row r="38" spans="2:48" x14ac:dyDescent="0.75">
      <c r="B38" s="15"/>
      <c r="C38" s="40"/>
      <c r="D38" s="52"/>
      <c r="E38" s="40"/>
      <c r="F38" s="40"/>
      <c r="G38" s="40" t="str">
        <f>IFERROR(VLOOKUP(B38,'Metodo indirecto Etea'!$B$66:$I$84,8,FALSE),"")</f>
        <v/>
      </c>
      <c r="H38" s="40" t="str">
        <f t="shared" si="0"/>
        <v/>
      </c>
      <c r="I38" s="57"/>
      <c r="J38" s="57"/>
      <c r="K38" s="57"/>
      <c r="L38" s="57"/>
      <c r="M38" s="57"/>
      <c r="N38" s="57"/>
      <c r="O38" s="57"/>
      <c r="P38" s="78" t="e">
        <f t="shared" si="1"/>
        <v>#VALUE!</v>
      </c>
      <c r="Q38" s="78" t="e">
        <f t="shared" si="2"/>
        <v>#VALUE!</v>
      </c>
      <c r="R38" s="78" t="e">
        <f t="shared" si="3"/>
        <v>#VALUE!</v>
      </c>
      <c r="S38" s="78" t="e">
        <f>P38+Q38*Hoja1!$C$19+'Quema en Tea'!R38*Hoja1!$C$20</f>
        <v>#VALUE!</v>
      </c>
      <c r="AI38" s="1">
        <f t="shared" si="4"/>
        <v>0</v>
      </c>
      <c r="AJ38" s="20">
        <f t="shared" si="5"/>
        <v>0</v>
      </c>
      <c r="AK38" s="20">
        <f>IF(O38="",'Fraccion masica'!$AB$35,O38)</f>
        <v>9.0175297124927029E-2</v>
      </c>
      <c r="AL38" s="20">
        <f>IF(I38="",'Fraccion masica'!$AB$36,I38)</f>
        <v>0.24741987696184778</v>
      </c>
      <c r="AM38" s="20">
        <f>IF(J38="",'Fraccion masica'!$AB$37,J38)</f>
        <v>0.39593762818104794</v>
      </c>
      <c r="AN38" s="20">
        <f>IF(K38="",'Fraccion masica'!$AB$38,K38)</f>
        <v>0.14181302276078955</v>
      </c>
      <c r="AO38" s="20">
        <f>IF(L38="",'Fraccion masica'!$AB$39,L38)</f>
        <v>1.2058713500160698E-2</v>
      </c>
      <c r="AP38" s="20">
        <f>IF(M38="",'Fraccion masica'!$AB$40,M38)</f>
        <v>5.502030814457283E-2</v>
      </c>
      <c r="AQ38" s="20">
        <f>IF(N38="",'Fraccion masica'!$AB$41,N38)</f>
        <v>5.757515332665411E-2</v>
      </c>
      <c r="AR38" s="20" t="str">
        <f t="shared" si="6"/>
        <v/>
      </c>
      <c r="AS38" s="20" t="str">
        <f t="shared" si="7"/>
        <v/>
      </c>
      <c r="AT38" s="20" t="e">
        <f t="shared" si="8"/>
        <v>#VALUE!</v>
      </c>
      <c r="AU38" s="20" t="e">
        <f t="shared" si="9"/>
        <v>#VALUE!</v>
      </c>
      <c r="AV38" s="20" t="e">
        <f t="shared" si="10"/>
        <v>#VALUE!</v>
      </c>
    </row>
    <row r="39" spans="2:48" x14ac:dyDescent="0.75">
      <c r="B39" s="15"/>
      <c r="C39" s="40"/>
      <c r="D39" s="52"/>
      <c r="E39" s="40"/>
      <c r="F39" s="40"/>
      <c r="G39" s="40" t="str">
        <f>IFERROR(VLOOKUP(B39,'Metodo indirecto Etea'!$B$66:$I$84,8,FALSE),"")</f>
        <v/>
      </c>
      <c r="H39" s="40" t="str">
        <f t="shared" si="0"/>
        <v/>
      </c>
      <c r="I39" s="57"/>
      <c r="J39" s="57"/>
      <c r="K39" s="57"/>
      <c r="L39" s="57"/>
      <c r="M39" s="57"/>
      <c r="N39" s="57"/>
      <c r="O39" s="57"/>
      <c r="P39" s="78" t="e">
        <f t="shared" si="1"/>
        <v>#VALUE!</v>
      </c>
      <c r="Q39" s="78" t="e">
        <f t="shared" si="2"/>
        <v>#VALUE!</v>
      </c>
      <c r="R39" s="78" t="e">
        <f t="shared" si="3"/>
        <v>#VALUE!</v>
      </c>
      <c r="S39" s="78" t="e">
        <f>P39+Q39*Hoja1!$C$19+'Quema en Tea'!R39*Hoja1!$C$20</f>
        <v>#VALUE!</v>
      </c>
      <c r="AI39" s="1">
        <f t="shared" si="4"/>
        <v>0</v>
      </c>
      <c r="AJ39" s="20">
        <f t="shared" si="5"/>
        <v>0</v>
      </c>
      <c r="AK39" s="20">
        <f>IF(O39="",'Fraccion masica'!$AB$35,O39)</f>
        <v>9.0175297124927029E-2</v>
      </c>
      <c r="AL39" s="20">
        <f>IF(I39="",'Fraccion masica'!$AB$36,I39)</f>
        <v>0.24741987696184778</v>
      </c>
      <c r="AM39" s="20">
        <f>IF(J39="",'Fraccion masica'!$AB$37,J39)</f>
        <v>0.39593762818104794</v>
      </c>
      <c r="AN39" s="20">
        <f>IF(K39="",'Fraccion masica'!$AB$38,K39)</f>
        <v>0.14181302276078955</v>
      </c>
      <c r="AO39" s="20">
        <f>IF(L39="",'Fraccion masica'!$AB$39,L39)</f>
        <v>1.2058713500160698E-2</v>
      </c>
      <c r="AP39" s="20">
        <f>IF(M39="",'Fraccion masica'!$AB$40,M39)</f>
        <v>5.502030814457283E-2</v>
      </c>
      <c r="AQ39" s="20">
        <f>IF(N39="",'Fraccion masica'!$AB$41,N39)</f>
        <v>5.757515332665411E-2</v>
      </c>
      <c r="AR39" s="20" t="str">
        <f t="shared" si="6"/>
        <v/>
      </c>
      <c r="AS39" s="20" t="str">
        <f t="shared" si="7"/>
        <v/>
      </c>
      <c r="AT39" s="20" t="e">
        <f t="shared" si="8"/>
        <v>#VALUE!</v>
      </c>
      <c r="AU39" s="20" t="e">
        <f t="shared" si="9"/>
        <v>#VALUE!</v>
      </c>
      <c r="AV39" s="20" t="e">
        <f t="shared" si="10"/>
        <v>#VALUE!</v>
      </c>
    </row>
    <row r="40" spans="2:48" x14ac:dyDescent="0.75">
      <c r="B40" s="15"/>
      <c r="C40" s="40"/>
      <c r="D40" s="52"/>
      <c r="E40" s="40"/>
      <c r="F40" s="40"/>
      <c r="G40" s="40" t="str">
        <f>IFERROR(VLOOKUP(B40,'Metodo indirecto Etea'!$B$66:$I$84,8,FALSE),"")</f>
        <v/>
      </c>
      <c r="H40" s="40" t="str">
        <f t="shared" si="0"/>
        <v/>
      </c>
      <c r="I40" s="57"/>
      <c r="J40" s="57"/>
      <c r="K40" s="57"/>
      <c r="L40" s="57"/>
      <c r="M40" s="57"/>
      <c r="N40" s="57"/>
      <c r="O40" s="57"/>
      <c r="P40" s="78" t="e">
        <f t="shared" si="1"/>
        <v>#VALUE!</v>
      </c>
      <c r="Q40" s="78" t="e">
        <f t="shared" si="2"/>
        <v>#VALUE!</v>
      </c>
      <c r="R40" s="78" t="e">
        <f t="shared" si="3"/>
        <v>#VALUE!</v>
      </c>
      <c r="S40" s="78" t="e">
        <f>P40+Q40*Hoja1!$C$19+'Quema en Tea'!R40*Hoja1!$C$20</f>
        <v>#VALUE!</v>
      </c>
      <c r="AI40" s="1">
        <f t="shared" si="4"/>
        <v>0</v>
      </c>
      <c r="AJ40" s="20">
        <f t="shared" si="5"/>
        <v>0</v>
      </c>
      <c r="AK40" s="20">
        <f>IF(O40="",'Fraccion masica'!$AB$35,O40)</f>
        <v>9.0175297124927029E-2</v>
      </c>
      <c r="AL40" s="20">
        <f>IF(I40="",'Fraccion masica'!$AB$36,I40)</f>
        <v>0.24741987696184778</v>
      </c>
      <c r="AM40" s="20">
        <f>IF(J40="",'Fraccion masica'!$AB$37,J40)</f>
        <v>0.39593762818104794</v>
      </c>
      <c r="AN40" s="20">
        <f>IF(K40="",'Fraccion masica'!$AB$38,K40)</f>
        <v>0.14181302276078955</v>
      </c>
      <c r="AO40" s="20">
        <f>IF(L40="",'Fraccion masica'!$AB$39,L40)</f>
        <v>1.2058713500160698E-2</v>
      </c>
      <c r="AP40" s="20">
        <f>IF(M40="",'Fraccion masica'!$AB$40,M40)</f>
        <v>5.502030814457283E-2</v>
      </c>
      <c r="AQ40" s="20">
        <f>IF(N40="",'Fraccion masica'!$AB$41,N40)</f>
        <v>5.757515332665411E-2</v>
      </c>
      <c r="AR40" s="20" t="str">
        <f t="shared" si="6"/>
        <v/>
      </c>
      <c r="AS40" s="20" t="str">
        <f t="shared" si="7"/>
        <v/>
      </c>
      <c r="AT40" s="20" t="e">
        <f t="shared" si="8"/>
        <v>#VALUE!</v>
      </c>
      <c r="AU40" s="20" t="e">
        <f t="shared" si="9"/>
        <v>#VALUE!</v>
      </c>
      <c r="AV40" s="20" t="e">
        <f t="shared" si="10"/>
        <v>#VALUE!</v>
      </c>
    </row>
    <row r="41" spans="2:48" x14ac:dyDescent="0.75">
      <c r="B41" s="15"/>
      <c r="C41" s="40"/>
      <c r="D41" s="52"/>
      <c r="E41" s="40"/>
      <c r="F41" s="40"/>
      <c r="G41" s="40" t="str">
        <f>IFERROR(VLOOKUP(B41,'Metodo indirecto Etea'!$B$66:$I$84,8,FALSE),"")</f>
        <v/>
      </c>
      <c r="H41" s="40" t="str">
        <f t="shared" si="0"/>
        <v/>
      </c>
      <c r="I41" s="57"/>
      <c r="J41" s="57"/>
      <c r="K41" s="57"/>
      <c r="L41" s="57"/>
      <c r="M41" s="57"/>
      <c r="N41" s="57"/>
      <c r="O41" s="57"/>
      <c r="P41" s="78" t="e">
        <f t="shared" si="1"/>
        <v>#VALUE!</v>
      </c>
      <c r="Q41" s="78" t="e">
        <f t="shared" si="2"/>
        <v>#VALUE!</v>
      </c>
      <c r="R41" s="78" t="e">
        <f t="shared" si="3"/>
        <v>#VALUE!</v>
      </c>
      <c r="S41" s="78" t="e">
        <f>P41+Q41*Hoja1!$C$19+'Quema en Tea'!R41*Hoja1!$C$20</f>
        <v>#VALUE!</v>
      </c>
      <c r="AI41" s="1">
        <f t="shared" si="4"/>
        <v>0</v>
      </c>
      <c r="AJ41" s="20">
        <f t="shared" si="5"/>
        <v>0</v>
      </c>
      <c r="AK41" s="20">
        <f>IF(O41="",'Fraccion masica'!$AB$35,O41)</f>
        <v>9.0175297124927029E-2</v>
      </c>
      <c r="AL41" s="20">
        <f>IF(I41="",'Fraccion masica'!$AB$36,I41)</f>
        <v>0.24741987696184778</v>
      </c>
      <c r="AM41" s="20">
        <f>IF(J41="",'Fraccion masica'!$AB$37,J41)</f>
        <v>0.39593762818104794</v>
      </c>
      <c r="AN41" s="20">
        <f>IF(K41="",'Fraccion masica'!$AB$38,K41)</f>
        <v>0.14181302276078955</v>
      </c>
      <c r="AO41" s="20">
        <f>IF(L41="",'Fraccion masica'!$AB$39,L41)</f>
        <v>1.2058713500160698E-2</v>
      </c>
      <c r="AP41" s="20">
        <f>IF(M41="",'Fraccion masica'!$AB$40,M41)</f>
        <v>5.502030814457283E-2</v>
      </c>
      <c r="AQ41" s="20">
        <f>IF(N41="",'Fraccion masica'!$AB$41,N41)</f>
        <v>5.757515332665411E-2</v>
      </c>
      <c r="AR41" s="20" t="str">
        <f t="shared" si="6"/>
        <v/>
      </c>
      <c r="AS41" s="20" t="str">
        <f t="shared" si="7"/>
        <v/>
      </c>
      <c r="AT41" s="20" t="e">
        <f t="shared" si="8"/>
        <v>#VALUE!</v>
      </c>
      <c r="AU41" s="20" t="e">
        <f t="shared" si="9"/>
        <v>#VALUE!</v>
      </c>
      <c r="AV41" s="20" t="e">
        <f t="shared" si="10"/>
        <v>#VALUE!</v>
      </c>
    </row>
    <row r="42" spans="2:48" x14ac:dyDescent="0.75">
      <c r="B42" s="15"/>
      <c r="C42" s="40"/>
      <c r="D42" s="52"/>
      <c r="E42" s="40"/>
      <c r="F42" s="40"/>
      <c r="G42" s="40" t="str">
        <f>IFERROR(VLOOKUP(B42,'Metodo indirecto Etea'!$B$66:$I$84,8,FALSE),"")</f>
        <v/>
      </c>
      <c r="H42" s="40" t="str">
        <f t="shared" si="0"/>
        <v/>
      </c>
      <c r="I42" s="57"/>
      <c r="J42" s="57"/>
      <c r="K42" s="57"/>
      <c r="L42" s="57"/>
      <c r="M42" s="57"/>
      <c r="N42" s="57"/>
      <c r="O42" s="57"/>
      <c r="P42" s="78" t="e">
        <f t="shared" si="1"/>
        <v>#VALUE!</v>
      </c>
      <c r="Q42" s="78" t="e">
        <f t="shared" si="2"/>
        <v>#VALUE!</v>
      </c>
      <c r="R42" s="78" t="e">
        <f t="shared" si="3"/>
        <v>#VALUE!</v>
      </c>
      <c r="S42" s="78" t="e">
        <f>P42+Q42*Hoja1!$C$19+'Quema en Tea'!R42*Hoja1!$C$20</f>
        <v>#VALUE!</v>
      </c>
      <c r="AI42" s="1">
        <f t="shared" si="4"/>
        <v>0</v>
      </c>
      <c r="AJ42" s="20">
        <f t="shared" si="5"/>
        <v>0</v>
      </c>
      <c r="AK42" s="20">
        <f>IF(O42="",'Fraccion masica'!$AB$35,O42)</f>
        <v>9.0175297124927029E-2</v>
      </c>
      <c r="AL42" s="20">
        <f>IF(I42="",'Fraccion masica'!$AB$36,I42)</f>
        <v>0.24741987696184778</v>
      </c>
      <c r="AM42" s="20">
        <f>IF(J42="",'Fraccion masica'!$AB$37,J42)</f>
        <v>0.39593762818104794</v>
      </c>
      <c r="AN42" s="20">
        <f>IF(K42="",'Fraccion masica'!$AB$38,K42)</f>
        <v>0.14181302276078955</v>
      </c>
      <c r="AO42" s="20">
        <f>IF(L42="",'Fraccion masica'!$AB$39,L42)</f>
        <v>1.2058713500160698E-2</v>
      </c>
      <c r="AP42" s="20">
        <f>IF(M42="",'Fraccion masica'!$AB$40,M42)</f>
        <v>5.502030814457283E-2</v>
      </c>
      <c r="AQ42" s="20">
        <f>IF(N42="",'Fraccion masica'!$AB$41,N42)</f>
        <v>5.757515332665411E-2</v>
      </c>
      <c r="AR42" s="20" t="str">
        <f t="shared" si="6"/>
        <v/>
      </c>
      <c r="AS42" s="20" t="str">
        <f t="shared" si="7"/>
        <v/>
      </c>
      <c r="AT42" s="20" t="e">
        <f t="shared" si="8"/>
        <v>#VALUE!</v>
      </c>
      <c r="AU42" s="20" t="e">
        <f t="shared" si="9"/>
        <v>#VALUE!</v>
      </c>
      <c r="AV42" s="20" t="e">
        <f t="shared" si="10"/>
        <v>#VALUE!</v>
      </c>
    </row>
    <row r="43" spans="2:48" x14ac:dyDescent="0.75">
      <c r="B43" s="15"/>
      <c r="C43" s="40"/>
      <c r="D43" s="52"/>
      <c r="E43" s="40"/>
      <c r="F43" s="40"/>
      <c r="G43" s="40" t="str">
        <f>IFERROR(VLOOKUP(B43,'Metodo indirecto Etea'!$B$66:$I$84,8,FALSE),"")</f>
        <v/>
      </c>
      <c r="H43" s="40" t="str">
        <f t="shared" si="0"/>
        <v/>
      </c>
      <c r="I43" s="57"/>
      <c r="J43" s="57"/>
      <c r="K43" s="57"/>
      <c r="L43" s="57"/>
      <c r="M43" s="57"/>
      <c r="N43" s="57"/>
      <c r="O43" s="57"/>
      <c r="P43" s="78" t="e">
        <f t="shared" si="1"/>
        <v>#VALUE!</v>
      </c>
      <c r="Q43" s="78" t="e">
        <f t="shared" si="2"/>
        <v>#VALUE!</v>
      </c>
      <c r="R43" s="78" t="e">
        <f t="shared" si="3"/>
        <v>#VALUE!</v>
      </c>
      <c r="S43" s="78" t="e">
        <f>P43+Q43*Hoja1!$C$19+'Quema en Tea'!R43*Hoja1!$C$20</f>
        <v>#VALUE!</v>
      </c>
      <c r="AI43" s="1">
        <f t="shared" si="4"/>
        <v>0</v>
      </c>
      <c r="AJ43" s="20">
        <f t="shared" si="5"/>
        <v>0</v>
      </c>
      <c r="AK43" s="20">
        <f>IF(O43="",'Fraccion masica'!$AB$35,O43)</f>
        <v>9.0175297124927029E-2</v>
      </c>
      <c r="AL43" s="20">
        <f>IF(I43="",'Fraccion masica'!$AB$36,I43)</f>
        <v>0.24741987696184778</v>
      </c>
      <c r="AM43" s="20">
        <f>IF(J43="",'Fraccion masica'!$AB$37,J43)</f>
        <v>0.39593762818104794</v>
      </c>
      <c r="AN43" s="20">
        <f>IF(K43="",'Fraccion masica'!$AB$38,K43)</f>
        <v>0.14181302276078955</v>
      </c>
      <c r="AO43" s="20">
        <f>IF(L43="",'Fraccion masica'!$AB$39,L43)</f>
        <v>1.2058713500160698E-2</v>
      </c>
      <c r="AP43" s="20">
        <f>IF(M43="",'Fraccion masica'!$AB$40,M43)</f>
        <v>5.502030814457283E-2</v>
      </c>
      <c r="AQ43" s="20">
        <f>IF(N43="",'Fraccion masica'!$AB$41,N43)</f>
        <v>5.757515332665411E-2</v>
      </c>
      <c r="AR43" s="20" t="str">
        <f t="shared" si="6"/>
        <v/>
      </c>
      <c r="AS43" s="20" t="str">
        <f t="shared" si="7"/>
        <v/>
      </c>
      <c r="AT43" s="20" t="e">
        <f t="shared" si="8"/>
        <v>#VALUE!</v>
      </c>
      <c r="AU43" s="20" t="e">
        <f t="shared" si="9"/>
        <v>#VALUE!</v>
      </c>
      <c r="AV43" s="20" t="e">
        <f t="shared" si="10"/>
        <v>#VALUE!</v>
      </c>
    </row>
    <row r="44" spans="2:48" x14ac:dyDescent="0.75">
      <c r="B44" s="15"/>
      <c r="C44" s="40"/>
      <c r="D44" s="52"/>
      <c r="E44" s="40"/>
      <c r="F44" s="40"/>
      <c r="G44" s="40" t="str">
        <f>IFERROR(VLOOKUP(B44,'Metodo indirecto Etea'!$B$66:$I$84,8,FALSE),"")</f>
        <v/>
      </c>
      <c r="H44" s="40" t="str">
        <f t="shared" si="0"/>
        <v/>
      </c>
      <c r="I44" s="57"/>
      <c r="J44" s="57"/>
      <c r="K44" s="57"/>
      <c r="L44" s="57"/>
      <c r="M44" s="57"/>
      <c r="N44" s="57"/>
      <c r="O44" s="57"/>
      <c r="P44" s="78" t="e">
        <f t="shared" si="1"/>
        <v>#VALUE!</v>
      </c>
      <c r="Q44" s="78" t="e">
        <f t="shared" si="2"/>
        <v>#VALUE!</v>
      </c>
      <c r="R44" s="78" t="e">
        <f t="shared" si="3"/>
        <v>#VALUE!</v>
      </c>
      <c r="S44" s="78" t="e">
        <f>P44+Q44*Hoja1!$C$19+'Quema en Tea'!R44*Hoja1!$C$20</f>
        <v>#VALUE!</v>
      </c>
      <c r="AI44" s="1">
        <f t="shared" si="4"/>
        <v>0</v>
      </c>
      <c r="AJ44" s="20">
        <f t="shared" si="5"/>
        <v>0</v>
      </c>
      <c r="AK44" s="20">
        <f>IF(O44="",'Fraccion masica'!$AB$35,O44)</f>
        <v>9.0175297124927029E-2</v>
      </c>
      <c r="AL44" s="20">
        <f>IF(I44="",'Fraccion masica'!$AB$36,I44)</f>
        <v>0.24741987696184778</v>
      </c>
      <c r="AM44" s="20">
        <f>IF(J44="",'Fraccion masica'!$AB$37,J44)</f>
        <v>0.39593762818104794</v>
      </c>
      <c r="AN44" s="20">
        <f>IF(K44="",'Fraccion masica'!$AB$38,K44)</f>
        <v>0.14181302276078955</v>
      </c>
      <c r="AO44" s="20">
        <f>IF(L44="",'Fraccion masica'!$AB$39,L44)</f>
        <v>1.2058713500160698E-2</v>
      </c>
      <c r="AP44" s="20">
        <f>IF(M44="",'Fraccion masica'!$AB$40,M44)</f>
        <v>5.502030814457283E-2</v>
      </c>
      <c r="AQ44" s="20">
        <f>IF(N44="",'Fraccion masica'!$AB$41,N44)</f>
        <v>5.757515332665411E-2</v>
      </c>
      <c r="AR44" s="20" t="str">
        <f t="shared" si="6"/>
        <v/>
      </c>
      <c r="AS44" s="20" t="str">
        <f t="shared" si="7"/>
        <v/>
      </c>
      <c r="AT44" s="20" t="e">
        <f t="shared" si="8"/>
        <v>#VALUE!</v>
      </c>
      <c r="AU44" s="20" t="e">
        <f t="shared" si="9"/>
        <v>#VALUE!</v>
      </c>
      <c r="AV44" s="20" t="e">
        <f t="shared" si="10"/>
        <v>#VALUE!</v>
      </c>
    </row>
    <row r="45" spans="2:48" x14ac:dyDescent="0.75">
      <c r="B45" s="15"/>
      <c r="C45" s="40"/>
      <c r="D45" s="52"/>
      <c r="E45" s="40"/>
      <c r="F45" s="40"/>
      <c r="G45" s="40" t="str">
        <f>IFERROR(VLOOKUP(B45,'Metodo indirecto Etea'!$B$66:$I$84,8,FALSE),"")</f>
        <v/>
      </c>
      <c r="H45" s="40" t="str">
        <f t="shared" si="0"/>
        <v/>
      </c>
      <c r="I45" s="57"/>
      <c r="J45" s="57"/>
      <c r="K45" s="57"/>
      <c r="L45" s="57"/>
      <c r="M45" s="57"/>
      <c r="N45" s="57"/>
      <c r="O45" s="57"/>
      <c r="P45" s="78" t="e">
        <f t="shared" si="1"/>
        <v>#VALUE!</v>
      </c>
      <c r="Q45" s="78" t="e">
        <f t="shared" si="2"/>
        <v>#VALUE!</v>
      </c>
      <c r="R45" s="78" t="e">
        <f t="shared" si="3"/>
        <v>#VALUE!</v>
      </c>
      <c r="S45" s="78" t="e">
        <f>P45+Q45*Hoja1!$C$19+'Quema en Tea'!R45*Hoja1!$C$20</f>
        <v>#VALUE!</v>
      </c>
      <c r="AI45" s="1">
        <f t="shared" si="4"/>
        <v>0</v>
      </c>
      <c r="AJ45" s="20">
        <f t="shared" si="5"/>
        <v>0</v>
      </c>
      <c r="AK45" s="20">
        <f>IF(O45="",'Fraccion masica'!$AB$35,O45)</f>
        <v>9.0175297124927029E-2</v>
      </c>
      <c r="AL45" s="20">
        <f>IF(I45="",'Fraccion masica'!$AB$36,I45)</f>
        <v>0.24741987696184778</v>
      </c>
      <c r="AM45" s="20">
        <f>IF(J45="",'Fraccion masica'!$AB$37,J45)</f>
        <v>0.39593762818104794</v>
      </c>
      <c r="AN45" s="20">
        <f>IF(K45="",'Fraccion masica'!$AB$38,K45)</f>
        <v>0.14181302276078955</v>
      </c>
      <c r="AO45" s="20">
        <f>IF(L45="",'Fraccion masica'!$AB$39,L45)</f>
        <v>1.2058713500160698E-2</v>
      </c>
      <c r="AP45" s="20">
        <f>IF(M45="",'Fraccion masica'!$AB$40,M45)</f>
        <v>5.502030814457283E-2</v>
      </c>
      <c r="AQ45" s="20">
        <f>IF(N45="",'Fraccion masica'!$AB$41,N45)</f>
        <v>5.757515332665411E-2</v>
      </c>
      <c r="AR45" s="20" t="str">
        <f t="shared" si="6"/>
        <v/>
      </c>
      <c r="AS45" s="20" t="str">
        <f t="shared" si="7"/>
        <v/>
      </c>
      <c r="AT45" s="20" t="e">
        <f t="shared" si="8"/>
        <v>#VALUE!</v>
      </c>
      <c r="AU45" s="20" t="e">
        <f t="shared" si="9"/>
        <v>#VALUE!</v>
      </c>
      <c r="AV45" s="20" t="e">
        <f t="shared" si="10"/>
        <v>#VALUE!</v>
      </c>
    </row>
    <row r="46" spans="2:48" x14ac:dyDescent="0.75">
      <c r="B46" s="15"/>
      <c r="C46" s="40"/>
      <c r="D46" s="52"/>
      <c r="E46" s="40"/>
      <c r="F46" s="40"/>
      <c r="G46" s="40" t="str">
        <f>IFERROR(VLOOKUP(B46,'Metodo indirecto Etea'!$B$66:$I$84,8,FALSE),"")</f>
        <v/>
      </c>
      <c r="H46" s="40" t="str">
        <f t="shared" si="0"/>
        <v/>
      </c>
      <c r="I46" s="57"/>
      <c r="J46" s="57"/>
      <c r="K46" s="57"/>
      <c r="L46" s="57"/>
      <c r="M46" s="57"/>
      <c r="N46" s="57"/>
      <c r="O46" s="57"/>
      <c r="P46" s="78" t="e">
        <f t="shared" si="1"/>
        <v>#VALUE!</v>
      </c>
      <c r="Q46" s="78" t="e">
        <f t="shared" si="2"/>
        <v>#VALUE!</v>
      </c>
      <c r="R46" s="78" t="e">
        <f t="shared" si="3"/>
        <v>#VALUE!</v>
      </c>
      <c r="S46" s="78" t="e">
        <f>P46+Q46*Hoja1!$C$19+'Quema en Tea'!R46*Hoja1!$C$20</f>
        <v>#VALUE!</v>
      </c>
      <c r="AI46" s="1">
        <f t="shared" si="4"/>
        <v>0</v>
      </c>
      <c r="AJ46" s="20">
        <f t="shared" si="5"/>
        <v>0</v>
      </c>
      <c r="AK46" s="20">
        <f>IF(O46="",'Fraccion masica'!$AB$35,O46)</f>
        <v>9.0175297124927029E-2</v>
      </c>
      <c r="AL46" s="20">
        <f>IF(I46="",'Fraccion masica'!$AB$36,I46)</f>
        <v>0.24741987696184778</v>
      </c>
      <c r="AM46" s="20">
        <f>IF(J46="",'Fraccion masica'!$AB$37,J46)</f>
        <v>0.39593762818104794</v>
      </c>
      <c r="AN46" s="20">
        <f>IF(K46="",'Fraccion masica'!$AB$38,K46)</f>
        <v>0.14181302276078955</v>
      </c>
      <c r="AO46" s="20">
        <f>IF(L46="",'Fraccion masica'!$AB$39,L46)</f>
        <v>1.2058713500160698E-2</v>
      </c>
      <c r="AP46" s="20">
        <f>IF(M46="",'Fraccion masica'!$AB$40,M46)</f>
        <v>5.502030814457283E-2</v>
      </c>
      <c r="AQ46" s="20">
        <f>IF(N46="",'Fraccion masica'!$AB$41,N46)</f>
        <v>5.757515332665411E-2</v>
      </c>
      <c r="AR46" s="20" t="str">
        <f t="shared" si="6"/>
        <v/>
      </c>
      <c r="AS46" s="20" t="str">
        <f t="shared" si="7"/>
        <v/>
      </c>
      <c r="AT46" s="20" t="e">
        <f t="shared" si="8"/>
        <v>#VALUE!</v>
      </c>
      <c r="AU46" s="20" t="e">
        <f t="shared" si="9"/>
        <v>#VALUE!</v>
      </c>
      <c r="AV46" s="20" t="e">
        <f t="shared" si="10"/>
        <v>#VALUE!</v>
      </c>
    </row>
    <row r="47" spans="2:48" x14ac:dyDescent="0.75">
      <c r="B47" s="15"/>
      <c r="C47" s="40"/>
      <c r="D47" s="52"/>
      <c r="E47" s="40"/>
      <c r="F47" s="40"/>
      <c r="G47" s="40" t="str">
        <f>IFERROR(VLOOKUP(B47,'Metodo indirecto Etea'!$B$66:$I$84,8,FALSE),"")</f>
        <v/>
      </c>
      <c r="H47" s="40" t="str">
        <f t="shared" si="0"/>
        <v/>
      </c>
      <c r="I47" s="57"/>
      <c r="J47" s="57"/>
      <c r="K47" s="57"/>
      <c r="L47" s="57"/>
      <c r="M47" s="57"/>
      <c r="N47" s="57"/>
      <c r="O47" s="57"/>
      <c r="P47" s="78" t="e">
        <f t="shared" si="1"/>
        <v>#VALUE!</v>
      </c>
      <c r="Q47" s="78" t="e">
        <f t="shared" si="2"/>
        <v>#VALUE!</v>
      </c>
      <c r="R47" s="78" t="e">
        <f t="shared" si="3"/>
        <v>#VALUE!</v>
      </c>
      <c r="S47" s="78" t="e">
        <f>P47+Q47*Hoja1!$C$19+'Quema en Tea'!R47*Hoja1!$C$20</f>
        <v>#VALUE!</v>
      </c>
      <c r="AI47" s="1">
        <f t="shared" si="4"/>
        <v>0</v>
      </c>
      <c r="AJ47" s="20">
        <f t="shared" si="5"/>
        <v>0</v>
      </c>
      <c r="AK47" s="20">
        <f>IF(O47="",'Fraccion masica'!$AB$35,O47)</f>
        <v>9.0175297124927029E-2</v>
      </c>
      <c r="AL47" s="20">
        <f>IF(I47="",'Fraccion masica'!$AB$36,I47)</f>
        <v>0.24741987696184778</v>
      </c>
      <c r="AM47" s="20">
        <f>IF(J47="",'Fraccion masica'!$AB$37,J47)</f>
        <v>0.39593762818104794</v>
      </c>
      <c r="AN47" s="20">
        <f>IF(K47="",'Fraccion masica'!$AB$38,K47)</f>
        <v>0.14181302276078955</v>
      </c>
      <c r="AO47" s="20">
        <f>IF(L47="",'Fraccion masica'!$AB$39,L47)</f>
        <v>1.2058713500160698E-2</v>
      </c>
      <c r="AP47" s="20">
        <f>IF(M47="",'Fraccion masica'!$AB$40,M47)</f>
        <v>5.502030814457283E-2</v>
      </c>
      <c r="AQ47" s="20">
        <f>IF(N47="",'Fraccion masica'!$AB$41,N47)</f>
        <v>5.757515332665411E-2</v>
      </c>
      <c r="AR47" s="20" t="str">
        <f t="shared" si="6"/>
        <v/>
      </c>
      <c r="AS47" s="20" t="str">
        <f t="shared" si="7"/>
        <v/>
      </c>
      <c r="AT47" s="20" t="e">
        <f t="shared" si="8"/>
        <v>#VALUE!</v>
      </c>
      <c r="AU47" s="20" t="e">
        <f t="shared" si="9"/>
        <v>#VALUE!</v>
      </c>
      <c r="AV47" s="20" t="e">
        <f t="shared" si="10"/>
        <v>#VALUE!</v>
      </c>
    </row>
    <row r="48" spans="2:48" x14ac:dyDescent="0.75">
      <c r="B48" s="15"/>
      <c r="C48" s="40"/>
      <c r="D48" s="52"/>
      <c r="E48" s="40"/>
      <c r="F48" s="40"/>
      <c r="G48" s="40" t="str">
        <f>IFERROR(VLOOKUP(B48,'Metodo indirecto Etea'!$B$66:$I$84,8,FALSE),"")</f>
        <v/>
      </c>
      <c r="H48" s="40" t="str">
        <f t="shared" si="0"/>
        <v/>
      </c>
      <c r="I48" s="57"/>
      <c r="J48" s="57"/>
      <c r="K48" s="57"/>
      <c r="L48" s="57"/>
      <c r="M48" s="57"/>
      <c r="N48" s="57"/>
      <c r="O48" s="57"/>
      <c r="P48" s="78" t="e">
        <f t="shared" si="1"/>
        <v>#VALUE!</v>
      </c>
      <c r="Q48" s="78" t="e">
        <f t="shared" si="2"/>
        <v>#VALUE!</v>
      </c>
      <c r="R48" s="78" t="e">
        <f t="shared" si="3"/>
        <v>#VALUE!</v>
      </c>
      <c r="S48" s="78" t="e">
        <f>P48+Q48*Hoja1!$C$19+'Quema en Tea'!R48*Hoja1!$C$20</f>
        <v>#VALUE!</v>
      </c>
      <c r="AI48" s="1">
        <f t="shared" si="4"/>
        <v>0</v>
      </c>
      <c r="AJ48" s="20">
        <f t="shared" si="5"/>
        <v>0</v>
      </c>
      <c r="AK48" s="20">
        <f>IF(O48="",'Fraccion masica'!$AB$35,O48)</f>
        <v>9.0175297124927029E-2</v>
      </c>
      <c r="AL48" s="20">
        <f>IF(I48="",'Fraccion masica'!$AB$36,I48)</f>
        <v>0.24741987696184778</v>
      </c>
      <c r="AM48" s="20">
        <f>IF(J48="",'Fraccion masica'!$AB$37,J48)</f>
        <v>0.39593762818104794</v>
      </c>
      <c r="AN48" s="20">
        <f>IF(K48="",'Fraccion masica'!$AB$38,K48)</f>
        <v>0.14181302276078955</v>
      </c>
      <c r="AO48" s="20">
        <f>IF(L48="",'Fraccion masica'!$AB$39,L48)</f>
        <v>1.2058713500160698E-2</v>
      </c>
      <c r="AP48" s="20">
        <f>IF(M48="",'Fraccion masica'!$AB$40,M48)</f>
        <v>5.502030814457283E-2</v>
      </c>
      <c r="AQ48" s="20">
        <f>IF(N48="",'Fraccion masica'!$AB$41,N48)</f>
        <v>5.757515332665411E-2</v>
      </c>
      <c r="AR48" s="20" t="str">
        <f t="shared" si="6"/>
        <v/>
      </c>
      <c r="AS48" s="20" t="str">
        <f t="shared" si="7"/>
        <v/>
      </c>
      <c r="AT48" s="20" t="e">
        <f t="shared" si="8"/>
        <v>#VALUE!</v>
      </c>
      <c r="AU48" s="20" t="e">
        <f t="shared" si="9"/>
        <v>#VALUE!</v>
      </c>
      <c r="AV48" s="20" t="e">
        <f t="shared" si="10"/>
        <v>#VALUE!</v>
      </c>
    </row>
    <row r="49" spans="2:48" x14ac:dyDescent="0.75">
      <c r="B49" s="15"/>
      <c r="C49" s="40"/>
      <c r="D49" s="52"/>
      <c r="E49" s="40"/>
      <c r="F49" s="40"/>
      <c r="G49" s="40" t="str">
        <f>IFERROR(VLOOKUP(B49,'Metodo indirecto Etea'!$B$66:$I$84,8,FALSE),"")</f>
        <v/>
      </c>
      <c r="H49" s="40" t="str">
        <f t="shared" si="0"/>
        <v/>
      </c>
      <c r="I49" s="57"/>
      <c r="J49" s="57"/>
      <c r="K49" s="57"/>
      <c r="L49" s="57"/>
      <c r="M49" s="57"/>
      <c r="N49" s="57"/>
      <c r="O49" s="57"/>
      <c r="P49" s="78" t="e">
        <f t="shared" si="1"/>
        <v>#VALUE!</v>
      </c>
      <c r="Q49" s="78" t="e">
        <f t="shared" si="2"/>
        <v>#VALUE!</v>
      </c>
      <c r="R49" s="78" t="e">
        <f t="shared" si="3"/>
        <v>#VALUE!</v>
      </c>
      <c r="S49" s="78" t="e">
        <f>P49+Q49*Hoja1!$C$19+'Quema en Tea'!R49*Hoja1!$C$20</f>
        <v>#VALUE!</v>
      </c>
      <c r="AI49" s="1">
        <f t="shared" si="4"/>
        <v>0</v>
      </c>
      <c r="AJ49" s="20">
        <f t="shared" si="5"/>
        <v>0</v>
      </c>
      <c r="AK49" s="20">
        <f>IF(O49="",'Fraccion masica'!$AB$35,O49)</f>
        <v>9.0175297124927029E-2</v>
      </c>
      <c r="AL49" s="20">
        <f>IF(I49="",'Fraccion masica'!$AB$36,I49)</f>
        <v>0.24741987696184778</v>
      </c>
      <c r="AM49" s="20">
        <f>IF(J49="",'Fraccion masica'!$AB$37,J49)</f>
        <v>0.39593762818104794</v>
      </c>
      <c r="AN49" s="20">
        <f>IF(K49="",'Fraccion masica'!$AB$38,K49)</f>
        <v>0.14181302276078955</v>
      </c>
      <c r="AO49" s="20">
        <f>IF(L49="",'Fraccion masica'!$AB$39,L49)</f>
        <v>1.2058713500160698E-2</v>
      </c>
      <c r="AP49" s="20">
        <f>IF(M49="",'Fraccion masica'!$AB$40,M49)</f>
        <v>5.502030814457283E-2</v>
      </c>
      <c r="AQ49" s="20">
        <f>IF(N49="",'Fraccion masica'!$AB$41,N49)</f>
        <v>5.757515332665411E-2</v>
      </c>
      <c r="AR49" s="20" t="str">
        <f t="shared" si="6"/>
        <v/>
      </c>
      <c r="AS49" s="20" t="str">
        <f t="shared" si="7"/>
        <v/>
      </c>
      <c r="AT49" s="20" t="e">
        <f t="shared" si="8"/>
        <v>#VALUE!</v>
      </c>
      <c r="AU49" s="20" t="e">
        <f t="shared" si="9"/>
        <v>#VALUE!</v>
      </c>
      <c r="AV49" s="20" t="e">
        <f t="shared" si="10"/>
        <v>#VALUE!</v>
      </c>
    </row>
    <row r="50" spans="2:48" x14ac:dyDescent="0.75">
      <c r="B50" s="15"/>
      <c r="C50" s="40"/>
      <c r="D50" s="52"/>
      <c r="E50" s="40"/>
      <c r="F50" s="40"/>
      <c r="G50" s="40" t="str">
        <f>IFERROR(VLOOKUP(B50,'Metodo indirecto Etea'!$B$66:$I$84,8,FALSE),"")</f>
        <v/>
      </c>
      <c r="H50" s="40" t="str">
        <f t="shared" si="0"/>
        <v/>
      </c>
      <c r="I50" s="57"/>
      <c r="J50" s="57"/>
      <c r="K50" s="57"/>
      <c r="L50" s="57"/>
      <c r="M50" s="57"/>
      <c r="N50" s="57"/>
      <c r="O50" s="57"/>
      <c r="P50" s="78" t="e">
        <f t="shared" si="1"/>
        <v>#VALUE!</v>
      </c>
      <c r="Q50" s="78" t="e">
        <f t="shared" si="2"/>
        <v>#VALUE!</v>
      </c>
      <c r="R50" s="78" t="e">
        <f t="shared" si="3"/>
        <v>#VALUE!</v>
      </c>
      <c r="S50" s="78" t="e">
        <f>P50+Q50*Hoja1!$C$19+'Quema en Tea'!R50*Hoja1!$C$20</f>
        <v>#VALUE!</v>
      </c>
      <c r="AI50" s="1">
        <f t="shared" si="4"/>
        <v>0</v>
      </c>
      <c r="AJ50" s="20">
        <f t="shared" si="5"/>
        <v>0</v>
      </c>
      <c r="AK50" s="20">
        <f>IF(O50="",'Fraccion masica'!$AB$35,O50)</f>
        <v>9.0175297124927029E-2</v>
      </c>
      <c r="AL50" s="20">
        <f>IF(I50="",'Fraccion masica'!$AB$36,I50)</f>
        <v>0.24741987696184778</v>
      </c>
      <c r="AM50" s="20">
        <f>IF(J50="",'Fraccion masica'!$AB$37,J50)</f>
        <v>0.39593762818104794</v>
      </c>
      <c r="AN50" s="20">
        <f>IF(K50="",'Fraccion masica'!$AB$38,K50)</f>
        <v>0.14181302276078955</v>
      </c>
      <c r="AO50" s="20">
        <f>IF(L50="",'Fraccion masica'!$AB$39,L50)</f>
        <v>1.2058713500160698E-2</v>
      </c>
      <c r="AP50" s="20">
        <f>IF(M50="",'Fraccion masica'!$AB$40,M50)</f>
        <v>5.502030814457283E-2</v>
      </c>
      <c r="AQ50" s="20">
        <f>IF(N50="",'Fraccion masica'!$AB$41,N50)</f>
        <v>5.757515332665411E-2</v>
      </c>
      <c r="AR50" s="20" t="str">
        <f t="shared" si="6"/>
        <v/>
      </c>
      <c r="AS50" s="20" t="str">
        <f t="shared" si="7"/>
        <v/>
      </c>
      <c r="AT50" s="20" t="e">
        <f t="shared" si="8"/>
        <v>#VALUE!</v>
      </c>
      <c r="AU50" s="20" t="e">
        <f t="shared" si="9"/>
        <v>#VALUE!</v>
      </c>
      <c r="AV50" s="20" t="e">
        <f t="shared" si="10"/>
        <v>#VALUE!</v>
      </c>
    </row>
    <row r="51" spans="2:48" x14ac:dyDescent="0.75">
      <c r="B51" s="15"/>
      <c r="C51" s="40"/>
      <c r="D51" s="52"/>
      <c r="E51" s="40"/>
      <c r="F51" s="40"/>
      <c r="G51" s="40" t="str">
        <f>IFERROR(VLOOKUP(B51,'Metodo indirecto Etea'!$B$66:$I$84,8,FALSE),"")</f>
        <v/>
      </c>
      <c r="H51" s="40" t="str">
        <f t="shared" si="0"/>
        <v/>
      </c>
      <c r="I51" s="57"/>
      <c r="J51" s="57"/>
      <c r="K51" s="57"/>
      <c r="L51" s="57"/>
      <c r="M51" s="57"/>
      <c r="N51" s="57"/>
      <c r="O51" s="57"/>
      <c r="P51" s="78" t="e">
        <f t="shared" si="1"/>
        <v>#VALUE!</v>
      </c>
      <c r="Q51" s="78" t="e">
        <f t="shared" si="2"/>
        <v>#VALUE!</v>
      </c>
      <c r="R51" s="78" t="e">
        <f t="shared" si="3"/>
        <v>#VALUE!</v>
      </c>
      <c r="S51" s="78" t="e">
        <f>P51+Q51*Hoja1!$C$19+'Quema en Tea'!R51*Hoja1!$C$20</f>
        <v>#VALUE!</v>
      </c>
      <c r="AI51" s="1">
        <f t="shared" si="4"/>
        <v>0</v>
      </c>
      <c r="AJ51" s="20">
        <f t="shared" si="5"/>
        <v>0</v>
      </c>
      <c r="AK51" s="20">
        <f>IF(O51="",'Fraccion masica'!$AB$35,O51)</f>
        <v>9.0175297124927029E-2</v>
      </c>
      <c r="AL51" s="20">
        <f>IF(I51="",'Fraccion masica'!$AB$36,I51)</f>
        <v>0.24741987696184778</v>
      </c>
      <c r="AM51" s="20">
        <f>IF(J51="",'Fraccion masica'!$AB$37,J51)</f>
        <v>0.39593762818104794</v>
      </c>
      <c r="AN51" s="20">
        <f>IF(K51="",'Fraccion masica'!$AB$38,K51)</f>
        <v>0.14181302276078955</v>
      </c>
      <c r="AO51" s="20">
        <f>IF(L51="",'Fraccion masica'!$AB$39,L51)</f>
        <v>1.2058713500160698E-2</v>
      </c>
      <c r="AP51" s="20">
        <f>IF(M51="",'Fraccion masica'!$AB$40,M51)</f>
        <v>5.502030814457283E-2</v>
      </c>
      <c r="AQ51" s="20">
        <f>IF(N51="",'Fraccion masica'!$AB$41,N51)</f>
        <v>5.757515332665411E-2</v>
      </c>
      <c r="AR51" s="20" t="str">
        <f t="shared" si="6"/>
        <v/>
      </c>
      <c r="AS51" s="20" t="str">
        <f t="shared" si="7"/>
        <v/>
      </c>
      <c r="AT51" s="20" t="e">
        <f t="shared" si="8"/>
        <v>#VALUE!</v>
      </c>
      <c r="AU51" s="20" t="e">
        <f t="shared" si="9"/>
        <v>#VALUE!</v>
      </c>
      <c r="AV51" s="20" t="e">
        <f t="shared" si="10"/>
        <v>#VALUE!</v>
      </c>
    </row>
    <row r="52" spans="2:48" x14ac:dyDescent="0.75">
      <c r="B52" s="15"/>
      <c r="C52" s="40"/>
      <c r="D52" s="52"/>
      <c r="E52" s="40"/>
      <c r="F52" s="40"/>
      <c r="G52" s="40" t="str">
        <f>IFERROR(VLOOKUP(B52,'Metodo indirecto Etea'!$B$66:$I$84,8,FALSE),"")</f>
        <v/>
      </c>
      <c r="H52" s="40" t="str">
        <f t="shared" si="0"/>
        <v/>
      </c>
      <c r="I52" s="57"/>
      <c r="J52" s="57"/>
      <c r="K52" s="57"/>
      <c r="L52" s="57"/>
      <c r="M52" s="57"/>
      <c r="N52" s="57"/>
      <c r="O52" s="57"/>
      <c r="P52" s="78" t="e">
        <f t="shared" si="1"/>
        <v>#VALUE!</v>
      </c>
      <c r="Q52" s="78" t="e">
        <f t="shared" si="2"/>
        <v>#VALUE!</v>
      </c>
      <c r="R52" s="78" t="e">
        <f t="shared" si="3"/>
        <v>#VALUE!</v>
      </c>
      <c r="S52" s="78" t="e">
        <f>P52+Q52*Hoja1!$C$19+'Quema en Tea'!R52*Hoja1!$C$20</f>
        <v>#VALUE!</v>
      </c>
      <c r="AI52" s="1">
        <f t="shared" si="4"/>
        <v>0</v>
      </c>
      <c r="AJ52" s="20">
        <f t="shared" si="5"/>
        <v>0</v>
      </c>
      <c r="AK52" s="20">
        <f>IF(O52="",'Fraccion masica'!$AB$35,O52)</f>
        <v>9.0175297124927029E-2</v>
      </c>
      <c r="AL52" s="20">
        <f>IF(I52="",'Fraccion masica'!$AB$36,I52)</f>
        <v>0.24741987696184778</v>
      </c>
      <c r="AM52" s="20">
        <f>IF(J52="",'Fraccion masica'!$AB$37,J52)</f>
        <v>0.39593762818104794</v>
      </c>
      <c r="AN52" s="20">
        <f>IF(K52="",'Fraccion masica'!$AB$38,K52)</f>
        <v>0.14181302276078955</v>
      </c>
      <c r="AO52" s="20">
        <f>IF(L52="",'Fraccion masica'!$AB$39,L52)</f>
        <v>1.2058713500160698E-2</v>
      </c>
      <c r="AP52" s="20">
        <f>IF(M52="",'Fraccion masica'!$AB$40,M52)</f>
        <v>5.502030814457283E-2</v>
      </c>
      <c r="AQ52" s="20">
        <f>IF(N52="",'Fraccion masica'!$AB$41,N52)</f>
        <v>5.757515332665411E-2</v>
      </c>
      <c r="AR52" s="20" t="str">
        <f t="shared" si="6"/>
        <v/>
      </c>
      <c r="AS52" s="20" t="str">
        <f t="shared" si="7"/>
        <v/>
      </c>
      <c r="AT52" s="20" t="e">
        <f t="shared" si="8"/>
        <v>#VALUE!</v>
      </c>
      <c r="AU52" s="20" t="e">
        <f t="shared" si="9"/>
        <v>#VALUE!</v>
      </c>
      <c r="AV52" s="20" t="e">
        <f t="shared" si="10"/>
        <v>#VALUE!</v>
      </c>
    </row>
    <row r="53" spans="2:48" x14ac:dyDescent="0.75">
      <c r="B53" s="15"/>
      <c r="C53" s="40"/>
      <c r="D53" s="52"/>
      <c r="E53" s="40"/>
      <c r="F53" s="40"/>
      <c r="G53" s="40" t="str">
        <f>IFERROR(VLOOKUP(B53,'Metodo indirecto Etea'!$B$66:$I$84,8,FALSE),"")</f>
        <v/>
      </c>
      <c r="H53" s="40" t="str">
        <f t="shared" si="0"/>
        <v/>
      </c>
      <c r="I53" s="57"/>
      <c r="J53" s="57"/>
      <c r="K53" s="57"/>
      <c r="L53" s="57"/>
      <c r="M53" s="57"/>
      <c r="N53" s="57"/>
      <c r="O53" s="57"/>
      <c r="P53" s="78" t="e">
        <f t="shared" si="1"/>
        <v>#VALUE!</v>
      </c>
      <c r="Q53" s="78" t="e">
        <f t="shared" si="2"/>
        <v>#VALUE!</v>
      </c>
      <c r="R53" s="78" t="e">
        <f t="shared" si="3"/>
        <v>#VALUE!</v>
      </c>
      <c r="S53" s="78" t="e">
        <f>P53+Q53*Hoja1!$C$19+'Quema en Tea'!R53*Hoja1!$C$20</f>
        <v>#VALUE!</v>
      </c>
      <c r="AI53" s="1">
        <f t="shared" si="4"/>
        <v>0</v>
      </c>
      <c r="AJ53" s="20">
        <f t="shared" si="5"/>
        <v>0</v>
      </c>
      <c r="AK53" s="20">
        <f>IF(O53="",'Fraccion masica'!$AB$35,O53)</f>
        <v>9.0175297124927029E-2</v>
      </c>
      <c r="AL53" s="20">
        <f>IF(I53="",'Fraccion masica'!$AB$36,I53)</f>
        <v>0.24741987696184778</v>
      </c>
      <c r="AM53" s="20">
        <f>IF(J53="",'Fraccion masica'!$AB$37,J53)</f>
        <v>0.39593762818104794</v>
      </c>
      <c r="AN53" s="20">
        <f>IF(K53="",'Fraccion masica'!$AB$38,K53)</f>
        <v>0.14181302276078955</v>
      </c>
      <c r="AO53" s="20">
        <f>IF(L53="",'Fraccion masica'!$AB$39,L53)</f>
        <v>1.2058713500160698E-2</v>
      </c>
      <c r="AP53" s="20">
        <f>IF(M53="",'Fraccion masica'!$AB$40,M53)</f>
        <v>5.502030814457283E-2</v>
      </c>
      <c r="AQ53" s="20">
        <f>IF(N53="",'Fraccion masica'!$AB$41,N53)</f>
        <v>5.757515332665411E-2</v>
      </c>
      <c r="AR53" s="20" t="str">
        <f t="shared" si="6"/>
        <v/>
      </c>
      <c r="AS53" s="20" t="str">
        <f t="shared" si="7"/>
        <v/>
      </c>
      <c r="AT53" s="20" t="e">
        <f t="shared" si="8"/>
        <v>#VALUE!</v>
      </c>
      <c r="AU53" s="20" t="e">
        <f t="shared" si="9"/>
        <v>#VALUE!</v>
      </c>
      <c r="AV53" s="20" t="e">
        <f t="shared" si="10"/>
        <v>#VALUE!</v>
      </c>
    </row>
    <row r="54" spans="2:48" x14ac:dyDescent="0.75">
      <c r="B54" s="15"/>
      <c r="C54" s="40"/>
      <c r="D54" s="52"/>
      <c r="E54" s="40"/>
      <c r="F54" s="40"/>
      <c r="G54" s="40" t="str">
        <f>IFERROR(VLOOKUP(B54,'Metodo indirecto Etea'!$B$66:$I$84,8,FALSE),"")</f>
        <v/>
      </c>
      <c r="H54" s="40" t="str">
        <f t="shared" si="0"/>
        <v/>
      </c>
      <c r="I54" s="57"/>
      <c r="J54" s="57"/>
      <c r="K54" s="57"/>
      <c r="L54" s="57"/>
      <c r="M54" s="57"/>
      <c r="N54" s="57"/>
      <c r="O54" s="57"/>
      <c r="P54" s="78" t="e">
        <f t="shared" si="1"/>
        <v>#VALUE!</v>
      </c>
      <c r="Q54" s="78" t="e">
        <f t="shared" si="2"/>
        <v>#VALUE!</v>
      </c>
      <c r="R54" s="78" t="e">
        <f t="shared" si="3"/>
        <v>#VALUE!</v>
      </c>
      <c r="S54" s="78" t="e">
        <f>P54+Q54*Hoja1!$C$19+'Quema en Tea'!R54*Hoja1!$C$20</f>
        <v>#VALUE!</v>
      </c>
      <c r="AI54" s="1">
        <f t="shared" si="4"/>
        <v>0</v>
      </c>
      <c r="AJ54" s="20">
        <f t="shared" si="5"/>
        <v>0</v>
      </c>
      <c r="AK54" s="20">
        <f>IF(O54="",'Fraccion masica'!$AB$35,O54)</f>
        <v>9.0175297124927029E-2</v>
      </c>
      <c r="AL54" s="20">
        <f>IF(I54="",'Fraccion masica'!$AB$36,I54)</f>
        <v>0.24741987696184778</v>
      </c>
      <c r="AM54" s="20">
        <f>IF(J54="",'Fraccion masica'!$AB$37,J54)</f>
        <v>0.39593762818104794</v>
      </c>
      <c r="AN54" s="20">
        <f>IF(K54="",'Fraccion masica'!$AB$38,K54)</f>
        <v>0.14181302276078955</v>
      </c>
      <c r="AO54" s="20">
        <f>IF(L54="",'Fraccion masica'!$AB$39,L54)</f>
        <v>1.2058713500160698E-2</v>
      </c>
      <c r="AP54" s="20">
        <f>IF(M54="",'Fraccion masica'!$AB$40,M54)</f>
        <v>5.502030814457283E-2</v>
      </c>
      <c r="AQ54" s="20">
        <f>IF(N54="",'Fraccion masica'!$AB$41,N54)</f>
        <v>5.757515332665411E-2</v>
      </c>
      <c r="AR54" s="20" t="str">
        <f t="shared" si="6"/>
        <v/>
      </c>
      <c r="AS54" s="20" t="str">
        <f t="shared" si="7"/>
        <v/>
      </c>
      <c r="AT54" s="20" t="e">
        <f t="shared" si="8"/>
        <v>#VALUE!</v>
      </c>
      <c r="AU54" s="20" t="e">
        <f t="shared" si="9"/>
        <v>#VALUE!</v>
      </c>
      <c r="AV54" s="20" t="e">
        <f t="shared" si="10"/>
        <v>#VALUE!</v>
      </c>
    </row>
    <row r="55" spans="2:48" x14ac:dyDescent="0.75">
      <c r="B55" s="15"/>
      <c r="C55" s="40"/>
      <c r="D55" s="52"/>
      <c r="E55" s="40"/>
      <c r="F55" s="40"/>
      <c r="G55" s="40" t="str">
        <f>IFERROR(VLOOKUP(B55,'Metodo indirecto Etea'!$B$66:$I$84,8,FALSE),"")</f>
        <v/>
      </c>
      <c r="H55" s="40" t="str">
        <f t="shared" si="0"/>
        <v/>
      </c>
      <c r="I55" s="57"/>
      <c r="J55" s="57"/>
      <c r="K55" s="57"/>
      <c r="L55" s="57"/>
      <c r="M55" s="57"/>
      <c r="N55" s="57"/>
      <c r="O55" s="57"/>
      <c r="P55" s="78" t="e">
        <f t="shared" si="1"/>
        <v>#VALUE!</v>
      </c>
      <c r="Q55" s="78" t="e">
        <f t="shared" si="2"/>
        <v>#VALUE!</v>
      </c>
      <c r="R55" s="78" t="e">
        <f t="shared" si="3"/>
        <v>#VALUE!</v>
      </c>
      <c r="S55" s="78" t="e">
        <f>P55+Q55*Hoja1!$C$19+'Quema en Tea'!R55*Hoja1!$C$20</f>
        <v>#VALUE!</v>
      </c>
      <c r="AI55" s="1">
        <f t="shared" si="4"/>
        <v>0</v>
      </c>
      <c r="AJ55" s="20">
        <f t="shared" si="5"/>
        <v>0</v>
      </c>
      <c r="AK55" s="20">
        <f>IF(O55="",'Fraccion masica'!$AB$35,O55)</f>
        <v>9.0175297124927029E-2</v>
      </c>
      <c r="AL55" s="20">
        <f>IF(I55="",'Fraccion masica'!$AB$36,I55)</f>
        <v>0.24741987696184778</v>
      </c>
      <c r="AM55" s="20">
        <f>IF(J55="",'Fraccion masica'!$AB$37,J55)</f>
        <v>0.39593762818104794</v>
      </c>
      <c r="AN55" s="20">
        <f>IF(K55="",'Fraccion masica'!$AB$38,K55)</f>
        <v>0.14181302276078955</v>
      </c>
      <c r="AO55" s="20">
        <f>IF(L55="",'Fraccion masica'!$AB$39,L55)</f>
        <v>1.2058713500160698E-2</v>
      </c>
      <c r="AP55" s="20">
        <f>IF(M55="",'Fraccion masica'!$AB$40,M55)</f>
        <v>5.502030814457283E-2</v>
      </c>
      <c r="AQ55" s="20">
        <f>IF(N55="",'Fraccion masica'!$AB$41,N55)</f>
        <v>5.757515332665411E-2</v>
      </c>
      <c r="AR55" s="20" t="str">
        <f t="shared" si="6"/>
        <v/>
      </c>
      <c r="AS55" s="20" t="str">
        <f t="shared" si="7"/>
        <v/>
      </c>
      <c r="AT55" s="20" t="e">
        <f t="shared" si="8"/>
        <v>#VALUE!</v>
      </c>
      <c r="AU55" s="20" t="e">
        <f t="shared" si="9"/>
        <v>#VALUE!</v>
      </c>
      <c r="AV55" s="20" t="e">
        <f t="shared" si="10"/>
        <v>#VALUE!</v>
      </c>
    </row>
    <row r="56" spans="2:48" x14ac:dyDescent="0.75">
      <c r="B56" s="15"/>
      <c r="C56" s="40"/>
      <c r="D56" s="52"/>
      <c r="E56" s="40"/>
      <c r="F56" s="40"/>
      <c r="G56" s="40" t="str">
        <f>IFERROR(VLOOKUP(B56,'Metodo indirecto Etea'!$B$66:$I$84,8,FALSE),"")</f>
        <v/>
      </c>
      <c r="H56" s="40" t="str">
        <f t="shared" si="0"/>
        <v/>
      </c>
      <c r="I56" s="57"/>
      <c r="J56" s="57"/>
      <c r="K56" s="57"/>
      <c r="L56" s="57"/>
      <c r="M56" s="57"/>
      <c r="N56" s="57"/>
      <c r="O56" s="57"/>
      <c r="P56" s="78" t="e">
        <f t="shared" si="1"/>
        <v>#VALUE!</v>
      </c>
      <c r="Q56" s="78" t="e">
        <f t="shared" si="2"/>
        <v>#VALUE!</v>
      </c>
      <c r="R56" s="78" t="e">
        <f t="shared" si="3"/>
        <v>#VALUE!</v>
      </c>
      <c r="S56" s="78" t="e">
        <f>P56+Q56*Hoja1!$C$19+'Quema en Tea'!R56*Hoja1!$C$20</f>
        <v>#VALUE!</v>
      </c>
      <c r="AI56" s="1">
        <f t="shared" si="4"/>
        <v>0</v>
      </c>
      <c r="AJ56" s="20">
        <f t="shared" si="5"/>
        <v>0</v>
      </c>
      <c r="AK56" s="20">
        <f>IF(O56="",'Fraccion masica'!$AB$35,O56)</f>
        <v>9.0175297124927029E-2</v>
      </c>
      <c r="AL56" s="20">
        <f>IF(I56="",'Fraccion masica'!$AB$36,I56)</f>
        <v>0.24741987696184778</v>
      </c>
      <c r="AM56" s="20">
        <f>IF(J56="",'Fraccion masica'!$AB$37,J56)</f>
        <v>0.39593762818104794</v>
      </c>
      <c r="AN56" s="20">
        <f>IF(K56="",'Fraccion masica'!$AB$38,K56)</f>
        <v>0.14181302276078955</v>
      </c>
      <c r="AO56" s="20">
        <f>IF(L56="",'Fraccion masica'!$AB$39,L56)</f>
        <v>1.2058713500160698E-2</v>
      </c>
      <c r="AP56" s="20">
        <f>IF(M56="",'Fraccion masica'!$AB$40,M56)</f>
        <v>5.502030814457283E-2</v>
      </c>
      <c r="AQ56" s="20">
        <f>IF(N56="",'Fraccion masica'!$AB$41,N56)</f>
        <v>5.757515332665411E-2</v>
      </c>
      <c r="AR56" s="20" t="str">
        <f t="shared" si="6"/>
        <v/>
      </c>
      <c r="AS56" s="20" t="str">
        <f t="shared" si="7"/>
        <v/>
      </c>
      <c r="AT56" s="20" t="e">
        <f t="shared" si="8"/>
        <v>#VALUE!</v>
      </c>
      <c r="AU56" s="20" t="e">
        <f t="shared" si="9"/>
        <v>#VALUE!</v>
      </c>
      <c r="AV56" s="20" t="e">
        <f t="shared" si="10"/>
        <v>#VALUE!</v>
      </c>
    </row>
    <row r="57" spans="2:48" x14ac:dyDescent="0.75">
      <c r="B57" s="15"/>
      <c r="C57" s="40"/>
      <c r="D57" s="52"/>
      <c r="E57" s="40"/>
      <c r="F57" s="40"/>
      <c r="G57" s="40" t="str">
        <f>IFERROR(VLOOKUP(B57,'Metodo indirecto Etea'!$B$66:$I$84,8,FALSE),"")</f>
        <v/>
      </c>
      <c r="H57" s="40" t="str">
        <f t="shared" si="0"/>
        <v/>
      </c>
      <c r="I57" s="57"/>
      <c r="J57" s="57"/>
      <c r="K57" s="57"/>
      <c r="L57" s="57"/>
      <c r="M57" s="57"/>
      <c r="N57" s="57"/>
      <c r="O57" s="57"/>
      <c r="P57" s="78" t="e">
        <f t="shared" si="1"/>
        <v>#VALUE!</v>
      </c>
      <c r="Q57" s="78" t="e">
        <f t="shared" si="2"/>
        <v>#VALUE!</v>
      </c>
      <c r="R57" s="78" t="e">
        <f t="shared" si="3"/>
        <v>#VALUE!</v>
      </c>
      <c r="S57" s="78" t="e">
        <f>P57+Q57*Hoja1!$C$19+'Quema en Tea'!R57*Hoja1!$C$20</f>
        <v>#VALUE!</v>
      </c>
      <c r="AI57" s="1">
        <f t="shared" si="4"/>
        <v>0</v>
      </c>
      <c r="AJ57" s="20">
        <f t="shared" si="5"/>
        <v>0</v>
      </c>
      <c r="AK57" s="20">
        <f>IF(O57="",'Fraccion masica'!$AB$35,O57)</f>
        <v>9.0175297124927029E-2</v>
      </c>
      <c r="AL57" s="20">
        <f>IF(I57="",'Fraccion masica'!$AB$36,I57)</f>
        <v>0.24741987696184778</v>
      </c>
      <c r="AM57" s="20">
        <f>IF(J57="",'Fraccion masica'!$AB$37,J57)</f>
        <v>0.39593762818104794</v>
      </c>
      <c r="AN57" s="20">
        <f>IF(K57="",'Fraccion masica'!$AB$38,K57)</f>
        <v>0.14181302276078955</v>
      </c>
      <c r="AO57" s="20">
        <f>IF(L57="",'Fraccion masica'!$AB$39,L57)</f>
        <v>1.2058713500160698E-2</v>
      </c>
      <c r="AP57" s="20">
        <f>IF(M57="",'Fraccion masica'!$AB$40,M57)</f>
        <v>5.502030814457283E-2</v>
      </c>
      <c r="AQ57" s="20">
        <f>IF(N57="",'Fraccion masica'!$AB$41,N57)</f>
        <v>5.757515332665411E-2</v>
      </c>
      <c r="AR57" s="20" t="str">
        <f t="shared" si="6"/>
        <v/>
      </c>
      <c r="AS57" s="20" t="str">
        <f t="shared" si="7"/>
        <v/>
      </c>
      <c r="AT57" s="20" t="e">
        <f t="shared" si="8"/>
        <v>#VALUE!</v>
      </c>
      <c r="AU57" s="20" t="e">
        <f t="shared" si="9"/>
        <v>#VALUE!</v>
      </c>
      <c r="AV57" s="20" t="e">
        <f t="shared" si="10"/>
        <v>#VALUE!</v>
      </c>
    </row>
    <row r="58" spans="2:48" x14ac:dyDescent="0.75">
      <c r="B58" s="15"/>
      <c r="C58" s="40"/>
      <c r="D58" s="52"/>
      <c r="E58" s="40"/>
      <c r="F58" s="40"/>
      <c r="G58" s="40" t="str">
        <f>IFERROR(VLOOKUP(B58,'Metodo indirecto Etea'!$B$66:$I$84,8,FALSE),"")</f>
        <v/>
      </c>
      <c r="H58" s="40" t="str">
        <f t="shared" si="0"/>
        <v/>
      </c>
      <c r="I58" s="57"/>
      <c r="J58" s="57"/>
      <c r="K58" s="57"/>
      <c r="L58" s="57"/>
      <c r="M58" s="57"/>
      <c r="N58" s="57"/>
      <c r="O58" s="57"/>
      <c r="P58" s="78" t="e">
        <f t="shared" si="1"/>
        <v>#VALUE!</v>
      </c>
      <c r="Q58" s="78" t="e">
        <f t="shared" si="2"/>
        <v>#VALUE!</v>
      </c>
      <c r="R58" s="78" t="e">
        <f t="shared" si="3"/>
        <v>#VALUE!</v>
      </c>
      <c r="S58" s="78" t="e">
        <f>P58+Q58*Hoja1!$C$19+'Quema en Tea'!R58*Hoja1!$C$20</f>
        <v>#VALUE!</v>
      </c>
      <c r="AI58" s="1">
        <f t="shared" si="4"/>
        <v>0</v>
      </c>
      <c r="AJ58" s="20">
        <f t="shared" si="5"/>
        <v>0</v>
      </c>
      <c r="AK58" s="20">
        <f>IF(O58="",'Fraccion masica'!$AB$35,O58)</f>
        <v>9.0175297124927029E-2</v>
      </c>
      <c r="AL58" s="20">
        <f>IF(I58="",'Fraccion masica'!$AB$36,I58)</f>
        <v>0.24741987696184778</v>
      </c>
      <c r="AM58" s="20">
        <f>IF(J58="",'Fraccion masica'!$AB$37,J58)</f>
        <v>0.39593762818104794</v>
      </c>
      <c r="AN58" s="20">
        <f>IF(K58="",'Fraccion masica'!$AB$38,K58)</f>
        <v>0.14181302276078955</v>
      </c>
      <c r="AO58" s="20">
        <f>IF(L58="",'Fraccion masica'!$AB$39,L58)</f>
        <v>1.2058713500160698E-2</v>
      </c>
      <c r="AP58" s="20">
        <f>IF(M58="",'Fraccion masica'!$AB$40,M58)</f>
        <v>5.502030814457283E-2</v>
      </c>
      <c r="AQ58" s="20">
        <f>IF(N58="",'Fraccion masica'!$AB$41,N58)</f>
        <v>5.757515332665411E-2</v>
      </c>
      <c r="AR58" s="20" t="str">
        <f t="shared" si="6"/>
        <v/>
      </c>
      <c r="AS58" s="20" t="str">
        <f t="shared" si="7"/>
        <v/>
      </c>
      <c r="AT58" s="20" t="e">
        <f t="shared" si="8"/>
        <v>#VALUE!</v>
      </c>
      <c r="AU58" s="20" t="e">
        <f t="shared" si="9"/>
        <v>#VALUE!</v>
      </c>
      <c r="AV58" s="20" t="e">
        <f t="shared" si="10"/>
        <v>#VALUE!</v>
      </c>
    </row>
    <row r="59" spans="2:48" x14ac:dyDescent="0.75">
      <c r="B59" s="15"/>
      <c r="C59" s="40"/>
      <c r="D59" s="52"/>
      <c r="E59" s="40"/>
      <c r="F59" s="40"/>
      <c r="G59" s="40" t="str">
        <f>IFERROR(VLOOKUP(B59,'Metodo indirecto Etea'!$B$66:$I$84,8,FALSE),"")</f>
        <v/>
      </c>
      <c r="H59" s="40" t="str">
        <f t="shared" si="0"/>
        <v/>
      </c>
      <c r="I59" s="57"/>
      <c r="J59" s="57"/>
      <c r="K59" s="57"/>
      <c r="L59" s="57"/>
      <c r="M59" s="57"/>
      <c r="N59" s="57"/>
      <c r="O59" s="57"/>
      <c r="P59" s="78" t="e">
        <f t="shared" si="1"/>
        <v>#VALUE!</v>
      </c>
      <c r="Q59" s="78" t="e">
        <f t="shared" si="2"/>
        <v>#VALUE!</v>
      </c>
      <c r="R59" s="78" t="e">
        <f t="shared" si="3"/>
        <v>#VALUE!</v>
      </c>
      <c r="S59" s="78" t="e">
        <f>P59+Q59*Hoja1!$C$19+'Quema en Tea'!R59*Hoja1!$C$20</f>
        <v>#VALUE!</v>
      </c>
      <c r="AI59" s="1">
        <f t="shared" si="4"/>
        <v>0</v>
      </c>
      <c r="AJ59" s="20">
        <f t="shared" si="5"/>
        <v>0</v>
      </c>
      <c r="AK59" s="20">
        <f>IF(O59="",'Fraccion masica'!$AB$35,O59)</f>
        <v>9.0175297124927029E-2</v>
      </c>
      <c r="AL59" s="20">
        <f>IF(I59="",'Fraccion masica'!$AB$36,I59)</f>
        <v>0.24741987696184778</v>
      </c>
      <c r="AM59" s="20">
        <f>IF(J59="",'Fraccion masica'!$AB$37,J59)</f>
        <v>0.39593762818104794</v>
      </c>
      <c r="AN59" s="20">
        <f>IF(K59="",'Fraccion masica'!$AB$38,K59)</f>
        <v>0.14181302276078955</v>
      </c>
      <c r="AO59" s="20">
        <f>IF(L59="",'Fraccion masica'!$AB$39,L59)</f>
        <v>1.2058713500160698E-2</v>
      </c>
      <c r="AP59" s="20">
        <f>IF(M59="",'Fraccion masica'!$AB$40,M59)</f>
        <v>5.502030814457283E-2</v>
      </c>
      <c r="AQ59" s="20">
        <f>IF(N59="",'Fraccion masica'!$AB$41,N59)</f>
        <v>5.757515332665411E-2</v>
      </c>
      <c r="AR59" s="20" t="str">
        <f t="shared" si="6"/>
        <v/>
      </c>
      <c r="AS59" s="20" t="str">
        <f t="shared" si="7"/>
        <v/>
      </c>
      <c r="AT59" s="20" t="e">
        <f t="shared" si="8"/>
        <v>#VALUE!</v>
      </c>
      <c r="AU59" s="20" t="e">
        <f t="shared" si="9"/>
        <v>#VALUE!</v>
      </c>
      <c r="AV59" s="20" t="e">
        <f t="shared" si="10"/>
        <v>#VALUE!</v>
      </c>
    </row>
    <row r="60" spans="2:48" x14ac:dyDescent="0.75">
      <c r="B60" s="15"/>
      <c r="C60" s="40"/>
      <c r="D60" s="52"/>
      <c r="E60" s="40"/>
      <c r="F60" s="40"/>
      <c r="G60" s="40" t="str">
        <f>IFERROR(VLOOKUP(B60,'Metodo indirecto Etea'!$B$66:$I$84,8,FALSE),"")</f>
        <v/>
      </c>
      <c r="H60" s="40" t="str">
        <f t="shared" si="0"/>
        <v/>
      </c>
      <c r="I60" s="57"/>
      <c r="J60" s="57"/>
      <c r="K60" s="57"/>
      <c r="L60" s="57"/>
      <c r="M60" s="57"/>
      <c r="N60" s="57"/>
      <c r="O60" s="57"/>
      <c r="P60" s="78" t="e">
        <f t="shared" si="1"/>
        <v>#VALUE!</v>
      </c>
      <c r="Q60" s="78" t="e">
        <f t="shared" si="2"/>
        <v>#VALUE!</v>
      </c>
      <c r="R60" s="78" t="e">
        <f t="shared" si="3"/>
        <v>#VALUE!</v>
      </c>
      <c r="S60" s="78" t="e">
        <f>P60+Q60*Hoja1!$C$19+'Quema en Tea'!R60*Hoja1!$C$20</f>
        <v>#VALUE!</v>
      </c>
      <c r="AI60" s="1">
        <f t="shared" si="4"/>
        <v>0</v>
      </c>
      <c r="AJ60" s="20">
        <f t="shared" si="5"/>
        <v>0</v>
      </c>
      <c r="AK60" s="20">
        <f>IF(O60="",'Fraccion masica'!$AB$35,O60)</f>
        <v>9.0175297124927029E-2</v>
      </c>
      <c r="AL60" s="20">
        <f>IF(I60="",'Fraccion masica'!$AB$36,I60)</f>
        <v>0.24741987696184778</v>
      </c>
      <c r="AM60" s="20">
        <f>IF(J60="",'Fraccion masica'!$AB$37,J60)</f>
        <v>0.39593762818104794</v>
      </c>
      <c r="AN60" s="20">
        <f>IF(K60="",'Fraccion masica'!$AB$38,K60)</f>
        <v>0.14181302276078955</v>
      </c>
      <c r="AO60" s="20">
        <f>IF(L60="",'Fraccion masica'!$AB$39,L60)</f>
        <v>1.2058713500160698E-2</v>
      </c>
      <c r="AP60" s="20">
        <f>IF(M60="",'Fraccion masica'!$AB$40,M60)</f>
        <v>5.502030814457283E-2</v>
      </c>
      <c r="AQ60" s="20">
        <f>IF(N60="",'Fraccion masica'!$AB$41,N60)</f>
        <v>5.757515332665411E-2</v>
      </c>
      <c r="AR60" s="20" t="str">
        <f t="shared" si="6"/>
        <v/>
      </c>
      <c r="AS60" s="20" t="str">
        <f t="shared" si="7"/>
        <v/>
      </c>
      <c r="AT60" s="20" t="e">
        <f t="shared" si="8"/>
        <v>#VALUE!</v>
      </c>
      <c r="AU60" s="20" t="e">
        <f t="shared" si="9"/>
        <v>#VALUE!</v>
      </c>
      <c r="AV60" s="20" t="e">
        <f t="shared" si="10"/>
        <v>#VALUE!</v>
      </c>
    </row>
    <row r="61" spans="2:48" x14ac:dyDescent="0.75">
      <c r="B61" s="15"/>
      <c r="C61" s="40"/>
      <c r="D61" s="52"/>
      <c r="E61" s="40"/>
      <c r="F61" s="40"/>
      <c r="G61" s="40" t="str">
        <f>IFERROR(VLOOKUP(B61,'Metodo indirecto Etea'!$B$66:$I$84,8,FALSE),"")</f>
        <v/>
      </c>
      <c r="H61" s="40" t="str">
        <f t="shared" si="0"/>
        <v/>
      </c>
      <c r="I61" s="57"/>
      <c r="J61" s="57"/>
      <c r="K61" s="57"/>
      <c r="L61" s="57"/>
      <c r="M61" s="57"/>
      <c r="N61" s="57"/>
      <c r="O61" s="57"/>
      <c r="P61" s="78" t="e">
        <f t="shared" si="1"/>
        <v>#VALUE!</v>
      </c>
      <c r="Q61" s="78" t="e">
        <f t="shared" si="2"/>
        <v>#VALUE!</v>
      </c>
      <c r="R61" s="78" t="e">
        <f t="shared" si="3"/>
        <v>#VALUE!</v>
      </c>
      <c r="S61" s="78" t="e">
        <f>P61+Q61*Hoja1!$C$19+'Quema en Tea'!R61*Hoja1!$C$20</f>
        <v>#VALUE!</v>
      </c>
      <c r="AI61" s="1">
        <f t="shared" si="4"/>
        <v>0</v>
      </c>
      <c r="AJ61" s="20">
        <f t="shared" si="5"/>
        <v>0</v>
      </c>
      <c r="AK61" s="20">
        <f>IF(O61="",'Fraccion masica'!$AB$35,O61)</f>
        <v>9.0175297124927029E-2</v>
      </c>
      <c r="AL61" s="20">
        <f>IF(I61="",'Fraccion masica'!$AB$36,I61)</f>
        <v>0.24741987696184778</v>
      </c>
      <c r="AM61" s="20">
        <f>IF(J61="",'Fraccion masica'!$AB$37,J61)</f>
        <v>0.39593762818104794</v>
      </c>
      <c r="AN61" s="20">
        <f>IF(K61="",'Fraccion masica'!$AB$38,K61)</f>
        <v>0.14181302276078955</v>
      </c>
      <c r="AO61" s="20">
        <f>IF(L61="",'Fraccion masica'!$AB$39,L61)</f>
        <v>1.2058713500160698E-2</v>
      </c>
      <c r="AP61" s="20">
        <f>IF(M61="",'Fraccion masica'!$AB$40,M61)</f>
        <v>5.502030814457283E-2</v>
      </c>
      <c r="AQ61" s="20">
        <f>IF(N61="",'Fraccion masica'!$AB$41,N61)</f>
        <v>5.757515332665411E-2</v>
      </c>
      <c r="AR61" s="20" t="str">
        <f t="shared" si="6"/>
        <v/>
      </c>
      <c r="AS61" s="20" t="str">
        <f t="shared" si="7"/>
        <v/>
      </c>
      <c r="AT61" s="20" t="e">
        <f t="shared" si="8"/>
        <v>#VALUE!</v>
      </c>
      <c r="AU61" s="20" t="e">
        <f t="shared" si="9"/>
        <v>#VALUE!</v>
      </c>
      <c r="AV61" s="20" t="e">
        <f t="shared" si="10"/>
        <v>#VALUE!</v>
      </c>
    </row>
    <row r="62" spans="2:48" x14ac:dyDescent="0.75">
      <c r="B62" s="15"/>
      <c r="C62" s="40"/>
      <c r="D62" s="52"/>
      <c r="E62" s="40"/>
      <c r="F62" s="40"/>
      <c r="G62" s="40" t="str">
        <f>IFERROR(VLOOKUP(B62,'Metodo indirecto Etea'!$B$66:$I$84,8,FALSE),"")</f>
        <v/>
      </c>
      <c r="H62" s="40" t="str">
        <f t="shared" si="0"/>
        <v/>
      </c>
      <c r="I62" s="57"/>
      <c r="J62" s="57"/>
      <c r="K62" s="57"/>
      <c r="L62" s="57"/>
      <c r="M62" s="57"/>
      <c r="N62" s="57"/>
      <c r="O62" s="57"/>
      <c r="P62" s="78" t="e">
        <f t="shared" si="1"/>
        <v>#VALUE!</v>
      </c>
      <c r="Q62" s="78" t="e">
        <f t="shared" si="2"/>
        <v>#VALUE!</v>
      </c>
      <c r="R62" s="78" t="e">
        <f t="shared" si="3"/>
        <v>#VALUE!</v>
      </c>
      <c r="S62" s="78" t="e">
        <f>P62+Q62*Hoja1!$C$19+'Quema en Tea'!R62*Hoja1!$C$20</f>
        <v>#VALUE!</v>
      </c>
      <c r="AI62" s="1">
        <f t="shared" si="4"/>
        <v>0</v>
      </c>
      <c r="AJ62" s="20">
        <f t="shared" si="5"/>
        <v>0</v>
      </c>
      <c r="AK62" s="20">
        <f>IF(O62="",'Fraccion masica'!$AB$35,O62)</f>
        <v>9.0175297124927029E-2</v>
      </c>
      <c r="AL62" s="20">
        <f>IF(I62="",'Fraccion masica'!$AB$36,I62)</f>
        <v>0.24741987696184778</v>
      </c>
      <c r="AM62" s="20">
        <f>IF(J62="",'Fraccion masica'!$AB$37,J62)</f>
        <v>0.39593762818104794</v>
      </c>
      <c r="AN62" s="20">
        <f>IF(K62="",'Fraccion masica'!$AB$38,K62)</f>
        <v>0.14181302276078955</v>
      </c>
      <c r="AO62" s="20">
        <f>IF(L62="",'Fraccion masica'!$AB$39,L62)</f>
        <v>1.2058713500160698E-2</v>
      </c>
      <c r="AP62" s="20">
        <f>IF(M62="",'Fraccion masica'!$AB$40,M62)</f>
        <v>5.502030814457283E-2</v>
      </c>
      <c r="AQ62" s="20">
        <f>IF(N62="",'Fraccion masica'!$AB$41,N62)</f>
        <v>5.757515332665411E-2</v>
      </c>
      <c r="AR62" s="20" t="str">
        <f t="shared" si="6"/>
        <v/>
      </c>
      <c r="AS62" s="20" t="str">
        <f t="shared" si="7"/>
        <v/>
      </c>
      <c r="AT62" s="20" t="e">
        <f t="shared" si="8"/>
        <v>#VALUE!</v>
      </c>
      <c r="AU62" s="20" t="e">
        <f t="shared" si="9"/>
        <v>#VALUE!</v>
      </c>
      <c r="AV62" s="20" t="e">
        <f t="shared" si="10"/>
        <v>#VALUE!</v>
      </c>
    </row>
    <row r="63" spans="2:48" x14ac:dyDescent="0.75">
      <c r="B63" s="15"/>
      <c r="C63" s="40"/>
      <c r="D63" s="52"/>
      <c r="E63" s="40"/>
      <c r="F63" s="40"/>
      <c r="G63" s="40" t="str">
        <f>IFERROR(VLOOKUP(B63,'Metodo indirecto Etea'!$B$66:$I$84,8,FALSE),"")</f>
        <v/>
      </c>
      <c r="H63" s="40" t="str">
        <f t="shared" si="0"/>
        <v/>
      </c>
      <c r="I63" s="57"/>
      <c r="J63" s="57"/>
      <c r="K63" s="57"/>
      <c r="L63" s="57"/>
      <c r="M63" s="57"/>
      <c r="N63" s="57"/>
      <c r="O63" s="57"/>
      <c r="P63" s="78" t="e">
        <f t="shared" si="1"/>
        <v>#VALUE!</v>
      </c>
      <c r="Q63" s="78" t="e">
        <f t="shared" si="2"/>
        <v>#VALUE!</v>
      </c>
      <c r="R63" s="78" t="e">
        <f t="shared" si="3"/>
        <v>#VALUE!</v>
      </c>
      <c r="S63" s="78" t="e">
        <f>P63+Q63*Hoja1!$C$19+'Quema en Tea'!R63*Hoja1!$C$20</f>
        <v>#VALUE!</v>
      </c>
      <c r="AI63" s="1">
        <f t="shared" si="4"/>
        <v>0</v>
      </c>
      <c r="AJ63" s="20">
        <f t="shared" si="5"/>
        <v>0</v>
      </c>
      <c r="AK63" s="20">
        <f>IF(O63="",'Fraccion masica'!$AB$35,O63)</f>
        <v>9.0175297124927029E-2</v>
      </c>
      <c r="AL63" s="20">
        <f>IF(I63="",'Fraccion masica'!$AB$36,I63)</f>
        <v>0.24741987696184778</v>
      </c>
      <c r="AM63" s="20">
        <f>IF(J63="",'Fraccion masica'!$AB$37,J63)</f>
        <v>0.39593762818104794</v>
      </c>
      <c r="AN63" s="20">
        <f>IF(K63="",'Fraccion masica'!$AB$38,K63)</f>
        <v>0.14181302276078955</v>
      </c>
      <c r="AO63" s="20">
        <f>IF(L63="",'Fraccion masica'!$AB$39,L63)</f>
        <v>1.2058713500160698E-2</v>
      </c>
      <c r="AP63" s="20">
        <f>IF(M63="",'Fraccion masica'!$AB$40,M63)</f>
        <v>5.502030814457283E-2</v>
      </c>
      <c r="AQ63" s="20">
        <f>IF(N63="",'Fraccion masica'!$AB$41,N63)</f>
        <v>5.757515332665411E-2</v>
      </c>
      <c r="AR63" s="20" t="str">
        <f t="shared" si="6"/>
        <v/>
      </c>
      <c r="AS63" s="20" t="str">
        <f t="shared" si="7"/>
        <v/>
      </c>
      <c r="AT63" s="20" t="e">
        <f t="shared" si="8"/>
        <v>#VALUE!</v>
      </c>
      <c r="AU63" s="20" t="e">
        <f t="shared" si="9"/>
        <v>#VALUE!</v>
      </c>
      <c r="AV63" s="20" t="e">
        <f t="shared" si="10"/>
        <v>#VALUE!</v>
      </c>
    </row>
    <row r="64" spans="2:48" x14ac:dyDescent="0.75">
      <c r="B64" s="15"/>
      <c r="C64" s="40"/>
      <c r="D64" s="52"/>
      <c r="E64" s="40"/>
      <c r="F64" s="40"/>
      <c r="G64" s="40" t="str">
        <f>IFERROR(VLOOKUP(B64,'Metodo indirecto Etea'!$B$66:$I$84,8,FALSE),"")</f>
        <v/>
      </c>
      <c r="H64" s="40" t="str">
        <f t="shared" si="0"/>
        <v/>
      </c>
      <c r="I64" s="57"/>
      <c r="J64" s="57"/>
      <c r="K64" s="57"/>
      <c r="L64" s="57"/>
      <c r="M64" s="57"/>
      <c r="N64" s="57"/>
      <c r="O64" s="57"/>
      <c r="P64" s="78" t="e">
        <f t="shared" si="1"/>
        <v>#VALUE!</v>
      </c>
      <c r="Q64" s="78" t="e">
        <f t="shared" si="2"/>
        <v>#VALUE!</v>
      </c>
      <c r="R64" s="78" t="e">
        <f t="shared" si="3"/>
        <v>#VALUE!</v>
      </c>
      <c r="S64" s="78" t="e">
        <f>P64+Q64*Hoja1!$C$19+'Quema en Tea'!R64*Hoja1!$C$20</f>
        <v>#VALUE!</v>
      </c>
      <c r="AI64" s="1">
        <f t="shared" si="4"/>
        <v>0</v>
      </c>
      <c r="AJ64" s="20">
        <f t="shared" si="5"/>
        <v>0</v>
      </c>
      <c r="AK64" s="20">
        <f>IF(O64="",'Fraccion masica'!$AB$35,O64)</f>
        <v>9.0175297124927029E-2</v>
      </c>
      <c r="AL64" s="20">
        <f>IF(I64="",'Fraccion masica'!$AB$36,I64)</f>
        <v>0.24741987696184778</v>
      </c>
      <c r="AM64" s="20">
        <f>IF(J64="",'Fraccion masica'!$AB$37,J64)</f>
        <v>0.39593762818104794</v>
      </c>
      <c r="AN64" s="20">
        <f>IF(K64="",'Fraccion masica'!$AB$38,K64)</f>
        <v>0.14181302276078955</v>
      </c>
      <c r="AO64" s="20">
        <f>IF(L64="",'Fraccion masica'!$AB$39,L64)</f>
        <v>1.2058713500160698E-2</v>
      </c>
      <c r="AP64" s="20">
        <f>IF(M64="",'Fraccion masica'!$AB$40,M64)</f>
        <v>5.502030814457283E-2</v>
      </c>
      <c r="AQ64" s="20">
        <f>IF(N64="",'Fraccion masica'!$AB$41,N64)</f>
        <v>5.757515332665411E-2</v>
      </c>
      <c r="AR64" s="20" t="str">
        <f t="shared" si="6"/>
        <v/>
      </c>
      <c r="AS64" s="20" t="str">
        <f t="shared" si="7"/>
        <v/>
      </c>
      <c r="AT64" s="20" t="e">
        <f t="shared" si="8"/>
        <v>#VALUE!</v>
      </c>
      <c r="AU64" s="20" t="e">
        <f t="shared" si="9"/>
        <v>#VALUE!</v>
      </c>
      <c r="AV64" s="20" t="e">
        <f t="shared" si="10"/>
        <v>#VALUE!</v>
      </c>
    </row>
    <row r="65" spans="2:48" x14ac:dyDescent="0.75">
      <c r="B65" s="15"/>
      <c r="C65" s="40"/>
      <c r="D65" s="52"/>
      <c r="E65" s="40"/>
      <c r="F65" s="40"/>
      <c r="G65" s="40" t="str">
        <f>IFERROR(VLOOKUP(B65,'Metodo indirecto Etea'!$B$66:$I$84,8,FALSE),"")</f>
        <v/>
      </c>
      <c r="H65" s="40" t="str">
        <f t="shared" si="0"/>
        <v/>
      </c>
      <c r="I65" s="57"/>
      <c r="J65" s="57"/>
      <c r="K65" s="57"/>
      <c r="L65" s="57"/>
      <c r="M65" s="57"/>
      <c r="N65" s="57"/>
      <c r="O65" s="57"/>
      <c r="P65" s="78" t="e">
        <f t="shared" si="1"/>
        <v>#VALUE!</v>
      </c>
      <c r="Q65" s="78" t="e">
        <f t="shared" si="2"/>
        <v>#VALUE!</v>
      </c>
      <c r="R65" s="78" t="e">
        <f t="shared" si="3"/>
        <v>#VALUE!</v>
      </c>
      <c r="S65" s="78" t="e">
        <f>P65+Q65*Hoja1!$C$19+'Quema en Tea'!R65*Hoja1!$C$20</f>
        <v>#VALUE!</v>
      </c>
      <c r="AI65" s="1">
        <f t="shared" si="4"/>
        <v>0</v>
      </c>
      <c r="AJ65" s="20">
        <f t="shared" si="5"/>
        <v>0</v>
      </c>
      <c r="AK65" s="20">
        <f>IF(O65="",'Fraccion masica'!$AB$35,O65)</f>
        <v>9.0175297124927029E-2</v>
      </c>
      <c r="AL65" s="20">
        <f>IF(I65="",'Fraccion masica'!$AB$36,I65)</f>
        <v>0.24741987696184778</v>
      </c>
      <c r="AM65" s="20">
        <f>IF(J65="",'Fraccion masica'!$AB$37,J65)</f>
        <v>0.39593762818104794</v>
      </c>
      <c r="AN65" s="20">
        <f>IF(K65="",'Fraccion masica'!$AB$38,K65)</f>
        <v>0.14181302276078955</v>
      </c>
      <c r="AO65" s="20">
        <f>IF(L65="",'Fraccion masica'!$AB$39,L65)</f>
        <v>1.2058713500160698E-2</v>
      </c>
      <c r="AP65" s="20">
        <f>IF(M65="",'Fraccion masica'!$AB$40,M65)</f>
        <v>5.502030814457283E-2</v>
      </c>
      <c r="AQ65" s="20">
        <f>IF(N65="",'Fraccion masica'!$AB$41,N65)</f>
        <v>5.757515332665411E-2</v>
      </c>
      <c r="AR65" s="20" t="str">
        <f t="shared" si="6"/>
        <v/>
      </c>
      <c r="AS65" s="20" t="str">
        <f t="shared" si="7"/>
        <v/>
      </c>
      <c r="AT65" s="20" t="e">
        <f t="shared" si="8"/>
        <v>#VALUE!</v>
      </c>
      <c r="AU65" s="20" t="e">
        <f t="shared" si="9"/>
        <v>#VALUE!</v>
      </c>
      <c r="AV65" s="20" t="e">
        <f t="shared" si="10"/>
        <v>#VALUE!</v>
      </c>
    </row>
    <row r="66" spans="2:48" x14ac:dyDescent="0.75">
      <c r="B66" s="15"/>
      <c r="C66" s="40"/>
      <c r="D66" s="52"/>
      <c r="E66" s="40"/>
      <c r="F66" s="40"/>
      <c r="G66" s="40" t="str">
        <f>IFERROR(VLOOKUP(B66,'Metodo indirecto Etea'!$B$66:$I$84,8,FALSE),"")</f>
        <v/>
      </c>
      <c r="H66" s="40" t="str">
        <f t="shared" si="0"/>
        <v/>
      </c>
      <c r="I66" s="57"/>
      <c r="J66" s="57"/>
      <c r="K66" s="57"/>
      <c r="L66" s="57"/>
      <c r="M66" s="57"/>
      <c r="N66" s="57"/>
      <c r="O66" s="57"/>
      <c r="P66" s="78" t="e">
        <f t="shared" si="1"/>
        <v>#VALUE!</v>
      </c>
      <c r="Q66" s="78" t="e">
        <f t="shared" si="2"/>
        <v>#VALUE!</v>
      </c>
      <c r="R66" s="78" t="e">
        <f t="shared" si="3"/>
        <v>#VALUE!</v>
      </c>
      <c r="S66" s="78" t="e">
        <f>P66+Q66*Hoja1!$C$19+'Quema en Tea'!R66*Hoja1!$C$20</f>
        <v>#VALUE!</v>
      </c>
      <c r="AI66" s="1">
        <f t="shared" si="4"/>
        <v>0</v>
      </c>
      <c r="AJ66" s="20">
        <f t="shared" si="5"/>
        <v>0</v>
      </c>
      <c r="AK66" s="20">
        <f>IF(O66="",'Fraccion masica'!$AB$35,O66)</f>
        <v>9.0175297124927029E-2</v>
      </c>
      <c r="AL66" s="20">
        <f>IF(I66="",'Fraccion masica'!$AB$36,I66)</f>
        <v>0.24741987696184778</v>
      </c>
      <c r="AM66" s="20">
        <f>IF(J66="",'Fraccion masica'!$AB$37,J66)</f>
        <v>0.39593762818104794</v>
      </c>
      <c r="AN66" s="20">
        <f>IF(K66="",'Fraccion masica'!$AB$38,K66)</f>
        <v>0.14181302276078955</v>
      </c>
      <c r="AO66" s="20">
        <f>IF(L66="",'Fraccion masica'!$AB$39,L66)</f>
        <v>1.2058713500160698E-2</v>
      </c>
      <c r="AP66" s="20">
        <f>IF(M66="",'Fraccion masica'!$AB$40,M66)</f>
        <v>5.502030814457283E-2</v>
      </c>
      <c r="AQ66" s="20">
        <f>IF(N66="",'Fraccion masica'!$AB$41,N66)</f>
        <v>5.757515332665411E-2</v>
      </c>
      <c r="AR66" s="20" t="str">
        <f t="shared" si="6"/>
        <v/>
      </c>
      <c r="AS66" s="20" t="str">
        <f t="shared" si="7"/>
        <v/>
      </c>
      <c r="AT66" s="20" t="e">
        <f t="shared" si="8"/>
        <v>#VALUE!</v>
      </c>
      <c r="AU66" s="20" t="e">
        <f t="shared" si="9"/>
        <v>#VALUE!</v>
      </c>
      <c r="AV66" s="20" t="e">
        <f t="shared" si="10"/>
        <v>#VALUE!</v>
      </c>
    </row>
    <row r="67" spans="2:48" x14ac:dyDescent="0.75">
      <c r="B67" s="15"/>
      <c r="C67" s="40"/>
      <c r="D67" s="52"/>
      <c r="E67" s="40"/>
      <c r="F67" s="40"/>
      <c r="G67" s="40" t="str">
        <f>IFERROR(VLOOKUP(B67,'Metodo indirecto Etea'!$B$66:$I$84,8,FALSE),"")</f>
        <v/>
      </c>
      <c r="H67" s="40" t="str">
        <f t="shared" si="0"/>
        <v/>
      </c>
      <c r="I67" s="57"/>
      <c r="J67" s="57"/>
      <c r="K67" s="57"/>
      <c r="L67" s="57"/>
      <c r="M67" s="57"/>
      <c r="N67" s="57"/>
      <c r="O67" s="57"/>
      <c r="P67" s="78" t="e">
        <f t="shared" si="1"/>
        <v>#VALUE!</v>
      </c>
      <c r="Q67" s="78" t="e">
        <f t="shared" si="2"/>
        <v>#VALUE!</v>
      </c>
      <c r="R67" s="78" t="e">
        <f t="shared" si="3"/>
        <v>#VALUE!</v>
      </c>
      <c r="S67" s="78" t="e">
        <f>P67+Q67*Hoja1!$C$19+'Quema en Tea'!R67*Hoja1!$C$20</f>
        <v>#VALUE!</v>
      </c>
      <c r="AI67" s="1">
        <f t="shared" si="4"/>
        <v>0</v>
      </c>
      <c r="AJ67" s="20">
        <f t="shared" si="5"/>
        <v>0</v>
      </c>
      <c r="AK67" s="20">
        <f>IF(O67="",'Fraccion masica'!$AB$35,O67)</f>
        <v>9.0175297124927029E-2</v>
      </c>
      <c r="AL67" s="20">
        <f>IF(I67="",'Fraccion masica'!$AB$36,I67)</f>
        <v>0.24741987696184778</v>
      </c>
      <c r="AM67" s="20">
        <f>IF(J67="",'Fraccion masica'!$AB$37,J67)</f>
        <v>0.39593762818104794</v>
      </c>
      <c r="AN67" s="20">
        <f>IF(K67="",'Fraccion masica'!$AB$38,K67)</f>
        <v>0.14181302276078955</v>
      </c>
      <c r="AO67" s="20">
        <f>IF(L67="",'Fraccion masica'!$AB$39,L67)</f>
        <v>1.2058713500160698E-2</v>
      </c>
      <c r="AP67" s="20">
        <f>IF(M67="",'Fraccion masica'!$AB$40,M67)</f>
        <v>5.502030814457283E-2</v>
      </c>
      <c r="AQ67" s="20">
        <f>IF(N67="",'Fraccion masica'!$AB$41,N67)</f>
        <v>5.757515332665411E-2</v>
      </c>
      <c r="AR67" s="20" t="str">
        <f t="shared" si="6"/>
        <v/>
      </c>
      <c r="AS67" s="20" t="str">
        <f t="shared" si="7"/>
        <v/>
      </c>
      <c r="AT67" s="20" t="e">
        <f t="shared" si="8"/>
        <v>#VALUE!</v>
      </c>
      <c r="AU67" s="20" t="e">
        <f t="shared" si="9"/>
        <v>#VALUE!</v>
      </c>
      <c r="AV67" s="20" t="e">
        <f t="shared" si="10"/>
        <v>#VALUE!</v>
      </c>
    </row>
    <row r="68" spans="2:48" x14ac:dyDescent="0.75">
      <c r="B68" s="15"/>
      <c r="C68" s="40"/>
      <c r="D68" s="52"/>
      <c r="E68" s="40"/>
      <c r="F68" s="40"/>
      <c r="G68" s="40" t="str">
        <f>IFERROR(VLOOKUP(B68,'Metodo indirecto Etea'!$B$66:$I$84,8,FALSE),"")</f>
        <v/>
      </c>
      <c r="H68" s="40" t="str">
        <f t="shared" si="0"/>
        <v/>
      </c>
      <c r="I68" s="57"/>
      <c r="J68" s="57"/>
      <c r="K68" s="57"/>
      <c r="L68" s="57"/>
      <c r="M68" s="57"/>
      <c r="N68" s="57"/>
      <c r="O68" s="57"/>
      <c r="P68" s="78" t="e">
        <f t="shared" si="1"/>
        <v>#VALUE!</v>
      </c>
      <c r="Q68" s="78" t="e">
        <f t="shared" si="2"/>
        <v>#VALUE!</v>
      </c>
      <c r="R68" s="78" t="e">
        <f t="shared" si="3"/>
        <v>#VALUE!</v>
      </c>
      <c r="S68" s="78" t="e">
        <f>P68+Q68*Hoja1!$C$19+'Quema en Tea'!R68*Hoja1!$C$20</f>
        <v>#VALUE!</v>
      </c>
      <c r="AI68" s="1">
        <f t="shared" si="4"/>
        <v>0</v>
      </c>
      <c r="AJ68" s="20">
        <f t="shared" si="5"/>
        <v>0</v>
      </c>
      <c r="AK68" s="20">
        <f>IF(O68="",'Fraccion masica'!$AB$35,O68)</f>
        <v>9.0175297124927029E-2</v>
      </c>
      <c r="AL68" s="20">
        <f>IF(I68="",'Fraccion masica'!$AB$36,I68)</f>
        <v>0.24741987696184778</v>
      </c>
      <c r="AM68" s="20">
        <f>IF(J68="",'Fraccion masica'!$AB$37,J68)</f>
        <v>0.39593762818104794</v>
      </c>
      <c r="AN68" s="20">
        <f>IF(K68="",'Fraccion masica'!$AB$38,K68)</f>
        <v>0.14181302276078955</v>
      </c>
      <c r="AO68" s="20">
        <f>IF(L68="",'Fraccion masica'!$AB$39,L68)</f>
        <v>1.2058713500160698E-2</v>
      </c>
      <c r="AP68" s="20">
        <f>IF(M68="",'Fraccion masica'!$AB$40,M68)</f>
        <v>5.502030814457283E-2</v>
      </c>
      <c r="AQ68" s="20">
        <f>IF(N68="",'Fraccion masica'!$AB$41,N68)</f>
        <v>5.757515332665411E-2</v>
      </c>
      <c r="AR68" s="20" t="str">
        <f t="shared" si="6"/>
        <v/>
      </c>
      <c r="AS68" s="20" t="str">
        <f t="shared" si="7"/>
        <v/>
      </c>
      <c r="AT68" s="20" t="e">
        <f t="shared" si="8"/>
        <v>#VALUE!</v>
      </c>
      <c r="AU68" s="20" t="e">
        <f t="shared" si="9"/>
        <v>#VALUE!</v>
      </c>
      <c r="AV68" s="20" t="e">
        <f t="shared" si="10"/>
        <v>#VALUE!</v>
      </c>
    </row>
    <row r="69" spans="2:48" x14ac:dyDescent="0.75">
      <c r="B69" s="15"/>
      <c r="C69" s="40"/>
      <c r="D69" s="52"/>
      <c r="E69" s="40"/>
      <c r="F69" s="40"/>
      <c r="G69" s="40" t="str">
        <f>IFERROR(VLOOKUP(B69,'Metodo indirecto Etea'!$B$66:$I$84,8,FALSE),"")</f>
        <v/>
      </c>
      <c r="H69" s="40" t="str">
        <f t="shared" si="0"/>
        <v/>
      </c>
      <c r="I69" s="57"/>
      <c r="J69" s="57"/>
      <c r="K69" s="57"/>
      <c r="L69" s="57"/>
      <c r="M69" s="57"/>
      <c r="N69" s="57"/>
      <c r="O69" s="57"/>
      <c r="P69" s="78" t="e">
        <f t="shared" si="1"/>
        <v>#VALUE!</v>
      </c>
      <c r="Q69" s="78" t="e">
        <f t="shared" si="2"/>
        <v>#VALUE!</v>
      </c>
      <c r="R69" s="78" t="e">
        <f t="shared" si="3"/>
        <v>#VALUE!</v>
      </c>
      <c r="S69" s="78" t="e">
        <f>P69+Q69*Hoja1!$C$19+'Quema en Tea'!R69*Hoja1!$C$20</f>
        <v>#VALUE!</v>
      </c>
      <c r="AI69" s="1">
        <f t="shared" si="4"/>
        <v>0</v>
      </c>
      <c r="AJ69" s="20">
        <f t="shared" si="5"/>
        <v>0</v>
      </c>
      <c r="AK69" s="20">
        <f>IF(O69="",'Fraccion masica'!$AB$35,O69)</f>
        <v>9.0175297124927029E-2</v>
      </c>
      <c r="AL69" s="20">
        <f>IF(I69="",'Fraccion masica'!$AB$36,I69)</f>
        <v>0.24741987696184778</v>
      </c>
      <c r="AM69" s="20">
        <f>IF(J69="",'Fraccion masica'!$AB$37,J69)</f>
        <v>0.39593762818104794</v>
      </c>
      <c r="AN69" s="20">
        <f>IF(K69="",'Fraccion masica'!$AB$38,K69)</f>
        <v>0.14181302276078955</v>
      </c>
      <c r="AO69" s="20">
        <f>IF(L69="",'Fraccion masica'!$AB$39,L69)</f>
        <v>1.2058713500160698E-2</v>
      </c>
      <c r="AP69" s="20">
        <f>IF(M69="",'Fraccion masica'!$AB$40,M69)</f>
        <v>5.502030814457283E-2</v>
      </c>
      <c r="AQ69" s="20">
        <f>IF(N69="",'Fraccion masica'!$AB$41,N69)</f>
        <v>5.757515332665411E-2</v>
      </c>
      <c r="AR69" s="20" t="str">
        <f t="shared" si="6"/>
        <v/>
      </c>
      <c r="AS69" s="20" t="str">
        <f t="shared" si="7"/>
        <v/>
      </c>
      <c r="AT69" s="20" t="e">
        <f t="shared" si="8"/>
        <v>#VALUE!</v>
      </c>
      <c r="AU69" s="20" t="e">
        <f t="shared" si="9"/>
        <v>#VALUE!</v>
      </c>
      <c r="AV69" s="20" t="e">
        <f t="shared" si="10"/>
        <v>#VALUE!</v>
      </c>
    </row>
    <row r="70" spans="2:48" x14ac:dyDescent="0.75">
      <c r="B70" s="15"/>
      <c r="C70" s="40"/>
      <c r="D70" s="52"/>
      <c r="E70" s="40"/>
      <c r="F70" s="40"/>
      <c r="G70" s="40" t="str">
        <f>IFERROR(VLOOKUP(B70,'Metodo indirecto Etea'!$B$66:$I$84,8,FALSE),"")</f>
        <v/>
      </c>
      <c r="H70" s="40" t="str">
        <f t="shared" si="0"/>
        <v/>
      </c>
      <c r="I70" s="57"/>
      <c r="J70" s="57"/>
      <c r="K70" s="57"/>
      <c r="L70" s="57"/>
      <c r="M70" s="57"/>
      <c r="N70" s="57"/>
      <c r="O70" s="57"/>
      <c r="P70" s="78" t="e">
        <f t="shared" si="1"/>
        <v>#VALUE!</v>
      </c>
      <c r="Q70" s="78" t="e">
        <f t="shared" si="2"/>
        <v>#VALUE!</v>
      </c>
      <c r="R70" s="78" t="e">
        <f t="shared" si="3"/>
        <v>#VALUE!</v>
      </c>
      <c r="S70" s="78" t="e">
        <f>P70+Q70*Hoja1!$C$19+'Quema en Tea'!R70*Hoja1!$C$20</f>
        <v>#VALUE!</v>
      </c>
      <c r="AI70" s="1">
        <f t="shared" si="4"/>
        <v>0</v>
      </c>
      <c r="AJ70" s="20">
        <f t="shared" si="5"/>
        <v>0</v>
      </c>
      <c r="AK70" s="20">
        <f>IF(O70="",'Fraccion masica'!$AB$35,O70)</f>
        <v>9.0175297124927029E-2</v>
      </c>
      <c r="AL70" s="20">
        <f>IF(I70="",'Fraccion masica'!$AB$36,I70)</f>
        <v>0.24741987696184778</v>
      </c>
      <c r="AM70" s="20">
        <f>IF(J70="",'Fraccion masica'!$AB$37,J70)</f>
        <v>0.39593762818104794</v>
      </c>
      <c r="AN70" s="20">
        <f>IF(K70="",'Fraccion masica'!$AB$38,K70)</f>
        <v>0.14181302276078955</v>
      </c>
      <c r="AO70" s="20">
        <f>IF(L70="",'Fraccion masica'!$AB$39,L70)</f>
        <v>1.2058713500160698E-2</v>
      </c>
      <c r="AP70" s="20">
        <f>IF(M70="",'Fraccion masica'!$AB$40,M70)</f>
        <v>5.502030814457283E-2</v>
      </c>
      <c r="AQ70" s="20">
        <f>IF(N70="",'Fraccion masica'!$AB$41,N70)</f>
        <v>5.757515332665411E-2</v>
      </c>
      <c r="AR70" s="20" t="str">
        <f t="shared" si="6"/>
        <v/>
      </c>
      <c r="AS70" s="20" t="str">
        <f t="shared" si="7"/>
        <v/>
      </c>
      <c r="AT70" s="20" t="e">
        <f t="shared" si="8"/>
        <v>#VALUE!</v>
      </c>
      <c r="AU70" s="20" t="e">
        <f t="shared" si="9"/>
        <v>#VALUE!</v>
      </c>
      <c r="AV70" s="20" t="e">
        <f t="shared" si="10"/>
        <v>#VALUE!</v>
      </c>
    </row>
    <row r="71" spans="2:48" x14ac:dyDescent="0.75">
      <c r="B71" s="15"/>
      <c r="C71" s="40"/>
      <c r="D71" s="52"/>
      <c r="E71" s="40"/>
      <c r="F71" s="40"/>
      <c r="G71" s="40" t="str">
        <f>IFERROR(VLOOKUP(B71,'Metodo indirecto Etea'!$B$66:$I$84,8,FALSE),"")</f>
        <v/>
      </c>
      <c r="H71" s="40" t="str">
        <f t="shared" si="0"/>
        <v/>
      </c>
      <c r="I71" s="57"/>
      <c r="J71" s="57"/>
      <c r="K71" s="57"/>
      <c r="L71" s="57"/>
      <c r="M71" s="57"/>
      <c r="N71" s="57"/>
      <c r="O71" s="57"/>
      <c r="P71" s="78" t="e">
        <f t="shared" si="1"/>
        <v>#VALUE!</v>
      </c>
      <c r="Q71" s="78" t="e">
        <f t="shared" si="2"/>
        <v>#VALUE!</v>
      </c>
      <c r="R71" s="78" t="e">
        <f t="shared" si="3"/>
        <v>#VALUE!</v>
      </c>
      <c r="S71" s="78" t="e">
        <f>P71+Q71*Hoja1!$C$19+'Quema en Tea'!R71*Hoja1!$C$20</f>
        <v>#VALUE!</v>
      </c>
      <c r="AI71" s="1">
        <f t="shared" si="4"/>
        <v>0</v>
      </c>
      <c r="AJ71" s="20">
        <f t="shared" si="5"/>
        <v>0</v>
      </c>
      <c r="AK71" s="20">
        <f>IF(O71="",'Fraccion masica'!$AB$35,O71)</f>
        <v>9.0175297124927029E-2</v>
      </c>
      <c r="AL71" s="20">
        <f>IF(I71="",'Fraccion masica'!$AB$36,I71)</f>
        <v>0.24741987696184778</v>
      </c>
      <c r="AM71" s="20">
        <f>IF(J71="",'Fraccion masica'!$AB$37,J71)</f>
        <v>0.39593762818104794</v>
      </c>
      <c r="AN71" s="20">
        <f>IF(K71="",'Fraccion masica'!$AB$38,K71)</f>
        <v>0.14181302276078955</v>
      </c>
      <c r="AO71" s="20">
        <f>IF(L71="",'Fraccion masica'!$AB$39,L71)</f>
        <v>1.2058713500160698E-2</v>
      </c>
      <c r="AP71" s="20">
        <f>IF(M71="",'Fraccion masica'!$AB$40,M71)</f>
        <v>5.502030814457283E-2</v>
      </c>
      <c r="AQ71" s="20">
        <f>IF(N71="",'Fraccion masica'!$AB$41,N71)</f>
        <v>5.757515332665411E-2</v>
      </c>
      <c r="AR71" s="20" t="str">
        <f t="shared" si="6"/>
        <v/>
      </c>
      <c r="AS71" s="20" t="str">
        <f t="shared" si="7"/>
        <v/>
      </c>
      <c r="AT71" s="20" t="e">
        <f t="shared" si="8"/>
        <v>#VALUE!</v>
      </c>
      <c r="AU71" s="20" t="e">
        <f t="shared" si="9"/>
        <v>#VALUE!</v>
      </c>
      <c r="AV71" s="20" t="e">
        <f t="shared" si="10"/>
        <v>#VALUE!</v>
      </c>
    </row>
    <row r="72" spans="2:48" x14ac:dyDescent="0.75">
      <c r="B72" s="15"/>
      <c r="C72" s="40"/>
      <c r="D72" s="52"/>
      <c r="E72" s="40"/>
      <c r="F72" s="40"/>
      <c r="G72" s="40" t="str">
        <f>IFERROR(VLOOKUP(B72,'Metodo indirecto Etea'!$B$66:$I$84,8,FALSE),"")</f>
        <v/>
      </c>
      <c r="H72" s="40" t="str">
        <f t="shared" si="0"/>
        <v/>
      </c>
      <c r="I72" s="57"/>
      <c r="J72" s="57"/>
      <c r="K72" s="57"/>
      <c r="L72" s="57"/>
      <c r="M72" s="57"/>
      <c r="N72" s="57"/>
      <c r="O72" s="57"/>
      <c r="P72" s="78" t="e">
        <f t="shared" si="1"/>
        <v>#VALUE!</v>
      </c>
      <c r="Q72" s="78" t="e">
        <f t="shared" si="2"/>
        <v>#VALUE!</v>
      </c>
      <c r="R72" s="78" t="e">
        <f t="shared" si="3"/>
        <v>#VALUE!</v>
      </c>
      <c r="S72" s="78" t="e">
        <f>P72+Q72*Hoja1!$C$19+'Quema en Tea'!R72*Hoja1!$C$20</f>
        <v>#VALUE!</v>
      </c>
      <c r="AI72" s="1">
        <f t="shared" si="4"/>
        <v>0</v>
      </c>
      <c r="AJ72" s="20">
        <f t="shared" si="5"/>
        <v>0</v>
      </c>
      <c r="AK72" s="20">
        <f>IF(O72="",'Fraccion masica'!$AB$35,O72)</f>
        <v>9.0175297124927029E-2</v>
      </c>
      <c r="AL72" s="20">
        <f>IF(I72="",'Fraccion masica'!$AB$36,I72)</f>
        <v>0.24741987696184778</v>
      </c>
      <c r="AM72" s="20">
        <f>IF(J72="",'Fraccion masica'!$AB$37,J72)</f>
        <v>0.39593762818104794</v>
      </c>
      <c r="AN72" s="20">
        <f>IF(K72="",'Fraccion masica'!$AB$38,K72)</f>
        <v>0.14181302276078955</v>
      </c>
      <c r="AO72" s="20">
        <f>IF(L72="",'Fraccion masica'!$AB$39,L72)</f>
        <v>1.2058713500160698E-2</v>
      </c>
      <c r="AP72" s="20">
        <f>IF(M72="",'Fraccion masica'!$AB$40,M72)</f>
        <v>5.502030814457283E-2</v>
      </c>
      <c r="AQ72" s="20">
        <f>IF(N72="",'Fraccion masica'!$AB$41,N72)</f>
        <v>5.757515332665411E-2</v>
      </c>
      <c r="AR72" s="20" t="str">
        <f t="shared" si="6"/>
        <v/>
      </c>
      <c r="AS72" s="20" t="str">
        <f t="shared" si="7"/>
        <v/>
      </c>
      <c r="AT72" s="20" t="e">
        <f t="shared" si="8"/>
        <v>#VALUE!</v>
      </c>
      <c r="AU72" s="20" t="e">
        <f t="shared" si="9"/>
        <v>#VALUE!</v>
      </c>
      <c r="AV72" s="20" t="e">
        <f t="shared" si="10"/>
        <v>#VALUE!</v>
      </c>
    </row>
    <row r="73" spans="2:48" x14ac:dyDescent="0.75">
      <c r="B73" s="15"/>
      <c r="C73" s="40"/>
      <c r="D73" s="52"/>
      <c r="E73" s="40"/>
      <c r="F73" s="40"/>
      <c r="G73" s="40" t="str">
        <f>IFERROR(VLOOKUP(B73,'Metodo indirecto Etea'!$B$66:$I$84,8,FALSE),"")</f>
        <v/>
      </c>
      <c r="H73" s="40" t="str">
        <f t="shared" si="0"/>
        <v/>
      </c>
      <c r="I73" s="57"/>
      <c r="J73" s="57"/>
      <c r="K73" s="57"/>
      <c r="L73" s="57"/>
      <c r="M73" s="57"/>
      <c r="N73" s="57"/>
      <c r="O73" s="57"/>
      <c r="P73" s="78" t="e">
        <f t="shared" si="1"/>
        <v>#VALUE!</v>
      </c>
      <c r="Q73" s="78" t="e">
        <f t="shared" si="2"/>
        <v>#VALUE!</v>
      </c>
      <c r="R73" s="78" t="e">
        <f t="shared" si="3"/>
        <v>#VALUE!</v>
      </c>
      <c r="S73" s="78" t="e">
        <f>P73+Q73*Hoja1!$C$19+'Quema en Tea'!R73*Hoja1!$C$20</f>
        <v>#VALUE!</v>
      </c>
      <c r="AI73" s="1">
        <f t="shared" si="4"/>
        <v>0</v>
      </c>
      <c r="AJ73" s="20">
        <f t="shared" si="5"/>
        <v>0</v>
      </c>
      <c r="AK73" s="20">
        <f>IF(O73="",'Fraccion masica'!$AB$35,O73)</f>
        <v>9.0175297124927029E-2</v>
      </c>
      <c r="AL73" s="20">
        <f>IF(I73="",'Fraccion masica'!$AB$36,I73)</f>
        <v>0.24741987696184778</v>
      </c>
      <c r="AM73" s="20">
        <f>IF(J73="",'Fraccion masica'!$AB$37,J73)</f>
        <v>0.39593762818104794</v>
      </c>
      <c r="AN73" s="20">
        <f>IF(K73="",'Fraccion masica'!$AB$38,K73)</f>
        <v>0.14181302276078955</v>
      </c>
      <c r="AO73" s="20">
        <f>IF(L73="",'Fraccion masica'!$AB$39,L73)</f>
        <v>1.2058713500160698E-2</v>
      </c>
      <c r="AP73" s="20">
        <f>IF(M73="",'Fraccion masica'!$AB$40,M73)</f>
        <v>5.502030814457283E-2</v>
      </c>
      <c r="AQ73" s="20">
        <f>IF(N73="",'Fraccion masica'!$AB$41,N73)</f>
        <v>5.757515332665411E-2</v>
      </c>
      <c r="AR73" s="20" t="str">
        <f t="shared" si="6"/>
        <v/>
      </c>
      <c r="AS73" s="20" t="str">
        <f t="shared" si="7"/>
        <v/>
      </c>
      <c r="AT73" s="20" t="e">
        <f t="shared" si="8"/>
        <v>#VALUE!</v>
      </c>
      <c r="AU73" s="20" t="e">
        <f t="shared" si="9"/>
        <v>#VALUE!</v>
      </c>
      <c r="AV73" s="20" t="e">
        <f t="shared" si="10"/>
        <v>#VALUE!</v>
      </c>
    </row>
    <row r="74" spans="2:48" x14ac:dyDescent="0.75">
      <c r="B74" s="15"/>
      <c r="C74" s="40"/>
      <c r="D74" s="52"/>
      <c r="E74" s="40"/>
      <c r="F74" s="40"/>
      <c r="G74" s="40" t="str">
        <f>IFERROR(VLOOKUP(B74,'Metodo indirecto Etea'!$B$66:$I$84,8,FALSE),"")</f>
        <v/>
      </c>
      <c r="H74" s="40" t="str">
        <f t="shared" si="0"/>
        <v/>
      </c>
      <c r="I74" s="57"/>
      <c r="J74" s="57"/>
      <c r="K74" s="57"/>
      <c r="L74" s="57"/>
      <c r="M74" s="57"/>
      <c r="N74" s="57"/>
      <c r="O74" s="57"/>
      <c r="P74" s="78" t="e">
        <f t="shared" si="1"/>
        <v>#VALUE!</v>
      </c>
      <c r="Q74" s="78" t="e">
        <f t="shared" si="2"/>
        <v>#VALUE!</v>
      </c>
      <c r="R74" s="78" t="e">
        <f t="shared" si="3"/>
        <v>#VALUE!</v>
      </c>
      <c r="S74" s="78" t="e">
        <f>P74+Q74*Hoja1!$C$19+'Quema en Tea'!R74*Hoja1!$C$20</f>
        <v>#VALUE!</v>
      </c>
      <c r="AI74" s="1">
        <f t="shared" si="4"/>
        <v>0</v>
      </c>
      <c r="AJ74" s="20">
        <f t="shared" si="5"/>
        <v>0</v>
      </c>
      <c r="AK74" s="20">
        <f>IF(O74="",'Fraccion masica'!$AB$35,O74)</f>
        <v>9.0175297124927029E-2</v>
      </c>
      <c r="AL74" s="20">
        <f>IF(I74="",'Fraccion masica'!$AB$36,I74)</f>
        <v>0.24741987696184778</v>
      </c>
      <c r="AM74" s="20">
        <f>IF(J74="",'Fraccion masica'!$AB$37,J74)</f>
        <v>0.39593762818104794</v>
      </c>
      <c r="AN74" s="20">
        <f>IF(K74="",'Fraccion masica'!$AB$38,K74)</f>
        <v>0.14181302276078955</v>
      </c>
      <c r="AO74" s="20">
        <f>IF(L74="",'Fraccion masica'!$AB$39,L74)</f>
        <v>1.2058713500160698E-2</v>
      </c>
      <c r="AP74" s="20">
        <f>IF(M74="",'Fraccion masica'!$AB$40,M74)</f>
        <v>5.502030814457283E-2</v>
      </c>
      <c r="AQ74" s="20">
        <f>IF(N74="",'Fraccion masica'!$AB$41,N74)</f>
        <v>5.757515332665411E-2</v>
      </c>
      <c r="AR74" s="20" t="str">
        <f t="shared" si="6"/>
        <v/>
      </c>
      <c r="AS74" s="20" t="str">
        <f t="shared" si="7"/>
        <v/>
      </c>
      <c r="AT74" s="20" t="e">
        <f t="shared" si="8"/>
        <v>#VALUE!</v>
      </c>
      <c r="AU74" s="20" t="e">
        <f t="shared" si="9"/>
        <v>#VALUE!</v>
      </c>
      <c r="AV74" s="20" t="e">
        <f t="shared" si="10"/>
        <v>#VALUE!</v>
      </c>
    </row>
    <row r="75" spans="2:48" x14ac:dyDescent="0.75">
      <c r="B75" s="15"/>
      <c r="C75" s="40"/>
      <c r="D75" s="52"/>
      <c r="E75" s="40"/>
      <c r="F75" s="40"/>
      <c r="G75" s="40" t="str">
        <f>IFERROR(VLOOKUP(B75,'Metodo indirecto Etea'!$B$66:$I$84,8,FALSE),"")</f>
        <v/>
      </c>
      <c r="H75" s="40" t="str">
        <f t="shared" si="0"/>
        <v/>
      </c>
      <c r="I75" s="57"/>
      <c r="J75" s="57"/>
      <c r="K75" s="57"/>
      <c r="L75" s="57"/>
      <c r="M75" s="57"/>
      <c r="N75" s="57"/>
      <c r="O75" s="57"/>
      <c r="P75" s="78" t="e">
        <f t="shared" si="1"/>
        <v>#VALUE!</v>
      </c>
      <c r="Q75" s="78" t="e">
        <f t="shared" si="2"/>
        <v>#VALUE!</v>
      </c>
      <c r="R75" s="78" t="e">
        <f t="shared" si="3"/>
        <v>#VALUE!</v>
      </c>
      <c r="S75" s="78" t="e">
        <f>P75+Q75*Hoja1!$C$19+'Quema en Tea'!R75*Hoja1!$C$20</f>
        <v>#VALUE!</v>
      </c>
      <c r="AI75" s="1">
        <f t="shared" si="4"/>
        <v>0</v>
      </c>
      <c r="AJ75" s="20">
        <f t="shared" si="5"/>
        <v>0</v>
      </c>
      <c r="AK75" s="20">
        <f>IF(O75="",'Fraccion masica'!$AB$35,O75)</f>
        <v>9.0175297124927029E-2</v>
      </c>
      <c r="AL75" s="20">
        <f>IF(I75="",'Fraccion masica'!$AB$36,I75)</f>
        <v>0.24741987696184778</v>
      </c>
      <c r="AM75" s="20">
        <f>IF(J75="",'Fraccion masica'!$AB$37,J75)</f>
        <v>0.39593762818104794</v>
      </c>
      <c r="AN75" s="20">
        <f>IF(K75="",'Fraccion masica'!$AB$38,K75)</f>
        <v>0.14181302276078955</v>
      </c>
      <c r="AO75" s="20">
        <f>IF(L75="",'Fraccion masica'!$AB$39,L75)</f>
        <v>1.2058713500160698E-2</v>
      </c>
      <c r="AP75" s="20">
        <f>IF(M75="",'Fraccion masica'!$AB$40,M75)</f>
        <v>5.502030814457283E-2</v>
      </c>
      <c r="AQ75" s="20">
        <f>IF(N75="",'Fraccion masica'!$AB$41,N75)</f>
        <v>5.757515332665411E-2</v>
      </c>
      <c r="AR75" s="20" t="str">
        <f t="shared" si="6"/>
        <v/>
      </c>
      <c r="AS75" s="20" t="str">
        <f t="shared" si="7"/>
        <v/>
      </c>
      <c r="AT75" s="20" t="e">
        <f t="shared" si="8"/>
        <v>#VALUE!</v>
      </c>
      <c r="AU75" s="20" t="e">
        <f t="shared" si="9"/>
        <v>#VALUE!</v>
      </c>
      <c r="AV75" s="20" t="e">
        <f t="shared" si="10"/>
        <v>#VALUE!</v>
      </c>
    </row>
    <row r="76" spans="2:48" x14ac:dyDescent="0.75">
      <c r="B76" s="15"/>
      <c r="C76" s="40"/>
      <c r="D76" s="52"/>
      <c r="E76" s="40"/>
      <c r="F76" s="40"/>
      <c r="G76" s="40" t="str">
        <f>IFERROR(VLOOKUP(B76,'Metodo indirecto Etea'!$B$66:$I$84,8,FALSE),"")</f>
        <v/>
      </c>
      <c r="H76" s="40" t="str">
        <f t="shared" si="0"/>
        <v/>
      </c>
      <c r="I76" s="57"/>
      <c r="J76" s="57"/>
      <c r="K76" s="57"/>
      <c r="L76" s="57"/>
      <c r="M76" s="57"/>
      <c r="N76" s="57"/>
      <c r="O76" s="57"/>
      <c r="P76" s="78" t="e">
        <f t="shared" si="1"/>
        <v>#VALUE!</v>
      </c>
      <c r="Q76" s="78" t="e">
        <f t="shared" si="2"/>
        <v>#VALUE!</v>
      </c>
      <c r="R76" s="78" t="e">
        <f t="shared" si="3"/>
        <v>#VALUE!</v>
      </c>
      <c r="S76" s="78" t="e">
        <f>P76+Q76*Hoja1!$C$19+'Quema en Tea'!R76*Hoja1!$C$20</f>
        <v>#VALUE!</v>
      </c>
      <c r="AI76" s="1">
        <f t="shared" si="4"/>
        <v>0</v>
      </c>
      <c r="AJ76" s="20">
        <f t="shared" si="5"/>
        <v>0</v>
      </c>
      <c r="AK76" s="20">
        <f>IF(O76="",'Fraccion masica'!$AB$35,O76)</f>
        <v>9.0175297124927029E-2</v>
      </c>
      <c r="AL76" s="20">
        <f>IF(I76="",'Fraccion masica'!$AB$36,I76)</f>
        <v>0.24741987696184778</v>
      </c>
      <c r="AM76" s="20">
        <f>IF(J76="",'Fraccion masica'!$AB$37,J76)</f>
        <v>0.39593762818104794</v>
      </c>
      <c r="AN76" s="20">
        <f>IF(K76="",'Fraccion masica'!$AB$38,K76)</f>
        <v>0.14181302276078955</v>
      </c>
      <c r="AO76" s="20">
        <f>IF(L76="",'Fraccion masica'!$AB$39,L76)</f>
        <v>1.2058713500160698E-2</v>
      </c>
      <c r="AP76" s="20">
        <f>IF(M76="",'Fraccion masica'!$AB$40,M76)</f>
        <v>5.502030814457283E-2</v>
      </c>
      <c r="AQ76" s="20">
        <f>IF(N76="",'Fraccion masica'!$AB$41,N76)</f>
        <v>5.757515332665411E-2</v>
      </c>
      <c r="AR76" s="20" t="str">
        <f t="shared" si="6"/>
        <v/>
      </c>
      <c r="AS76" s="20" t="str">
        <f t="shared" si="7"/>
        <v/>
      </c>
      <c r="AT76" s="20" t="e">
        <f t="shared" si="8"/>
        <v>#VALUE!</v>
      </c>
      <c r="AU76" s="20" t="e">
        <f t="shared" si="9"/>
        <v>#VALUE!</v>
      </c>
      <c r="AV76" s="20" t="e">
        <f t="shared" si="10"/>
        <v>#VALUE!</v>
      </c>
    </row>
    <row r="77" spans="2:48" x14ac:dyDescent="0.75">
      <c r="B77" s="15"/>
      <c r="C77" s="40"/>
      <c r="D77" s="52"/>
      <c r="E77" s="40"/>
      <c r="F77" s="40"/>
      <c r="G77" s="40" t="str">
        <f>IFERROR(VLOOKUP(B77,'Metodo indirecto Etea'!$B$66:$I$84,8,FALSE),"")</f>
        <v/>
      </c>
      <c r="H77" s="40" t="str">
        <f t="shared" si="0"/>
        <v/>
      </c>
      <c r="I77" s="57"/>
      <c r="J77" s="57"/>
      <c r="K77" s="57"/>
      <c r="L77" s="57"/>
      <c r="M77" s="57"/>
      <c r="N77" s="57"/>
      <c r="O77" s="57"/>
      <c r="P77" s="78" t="e">
        <f t="shared" si="1"/>
        <v>#VALUE!</v>
      </c>
      <c r="Q77" s="78" t="e">
        <f t="shared" si="2"/>
        <v>#VALUE!</v>
      </c>
      <c r="R77" s="78" t="e">
        <f t="shared" si="3"/>
        <v>#VALUE!</v>
      </c>
      <c r="S77" s="78" t="e">
        <f>P77+Q77*Hoja1!$C$19+'Quema en Tea'!R77*Hoja1!$C$20</f>
        <v>#VALUE!</v>
      </c>
      <c r="AI77" s="1">
        <f t="shared" si="4"/>
        <v>0</v>
      </c>
      <c r="AJ77" s="20">
        <f t="shared" si="5"/>
        <v>0</v>
      </c>
      <c r="AK77" s="20">
        <f>IF(O77="",'Fraccion masica'!$AB$35,O77)</f>
        <v>9.0175297124927029E-2</v>
      </c>
      <c r="AL77" s="20">
        <f>IF(I77="",'Fraccion masica'!$AB$36,I77)</f>
        <v>0.24741987696184778</v>
      </c>
      <c r="AM77" s="20">
        <f>IF(J77="",'Fraccion masica'!$AB$37,J77)</f>
        <v>0.39593762818104794</v>
      </c>
      <c r="AN77" s="20">
        <f>IF(K77="",'Fraccion masica'!$AB$38,K77)</f>
        <v>0.14181302276078955</v>
      </c>
      <c r="AO77" s="20">
        <f>IF(L77="",'Fraccion masica'!$AB$39,L77)</f>
        <v>1.2058713500160698E-2</v>
      </c>
      <c r="AP77" s="20">
        <f>IF(M77="",'Fraccion masica'!$AB$40,M77)</f>
        <v>5.502030814457283E-2</v>
      </c>
      <c r="AQ77" s="20">
        <f>IF(N77="",'Fraccion masica'!$AB$41,N77)</f>
        <v>5.757515332665411E-2</v>
      </c>
      <c r="AR77" s="20" t="str">
        <f t="shared" si="6"/>
        <v/>
      </c>
      <c r="AS77" s="20" t="str">
        <f t="shared" si="7"/>
        <v/>
      </c>
      <c r="AT77" s="20" t="e">
        <f t="shared" si="8"/>
        <v>#VALUE!</v>
      </c>
      <c r="AU77" s="20" t="e">
        <f t="shared" si="9"/>
        <v>#VALUE!</v>
      </c>
      <c r="AV77" s="20" t="e">
        <f t="shared" si="10"/>
        <v>#VALUE!</v>
      </c>
    </row>
    <row r="78" spans="2:48" x14ac:dyDescent="0.75">
      <c r="B78" s="15"/>
      <c r="C78" s="40"/>
      <c r="D78" s="52"/>
      <c r="E78" s="40"/>
      <c r="F78" s="40"/>
      <c r="G78" s="40" t="str">
        <f>IFERROR(VLOOKUP(B78,'Metodo indirecto Etea'!$B$66:$I$84,8,FALSE),"")</f>
        <v/>
      </c>
      <c r="H78" s="40" t="str">
        <f t="shared" si="0"/>
        <v/>
      </c>
      <c r="I78" s="57"/>
      <c r="J78" s="57"/>
      <c r="K78" s="57"/>
      <c r="L78" s="57"/>
      <c r="M78" s="57"/>
      <c r="N78" s="57"/>
      <c r="O78" s="57"/>
      <c r="P78" s="78" t="e">
        <f t="shared" si="1"/>
        <v>#VALUE!</v>
      </c>
      <c r="Q78" s="78" t="e">
        <f t="shared" si="2"/>
        <v>#VALUE!</v>
      </c>
      <c r="R78" s="78" t="e">
        <f t="shared" si="3"/>
        <v>#VALUE!</v>
      </c>
      <c r="S78" s="78" t="e">
        <f>P78+Q78*Hoja1!$C$19+'Quema en Tea'!R78*Hoja1!$C$20</f>
        <v>#VALUE!</v>
      </c>
      <c r="AI78" s="1">
        <f t="shared" si="4"/>
        <v>0</v>
      </c>
      <c r="AJ78" s="20">
        <f t="shared" si="5"/>
        <v>0</v>
      </c>
      <c r="AK78" s="20">
        <f>IF(O78="",'Fraccion masica'!$AB$35,O78)</f>
        <v>9.0175297124927029E-2</v>
      </c>
      <c r="AL78" s="20">
        <f>IF(I78="",'Fraccion masica'!$AB$36,I78)</f>
        <v>0.24741987696184778</v>
      </c>
      <c r="AM78" s="20">
        <f>IF(J78="",'Fraccion masica'!$AB$37,J78)</f>
        <v>0.39593762818104794</v>
      </c>
      <c r="AN78" s="20">
        <f>IF(K78="",'Fraccion masica'!$AB$38,K78)</f>
        <v>0.14181302276078955</v>
      </c>
      <c r="AO78" s="20">
        <f>IF(L78="",'Fraccion masica'!$AB$39,L78)</f>
        <v>1.2058713500160698E-2</v>
      </c>
      <c r="AP78" s="20">
        <f>IF(M78="",'Fraccion masica'!$AB$40,M78)</f>
        <v>5.502030814457283E-2</v>
      </c>
      <c r="AQ78" s="20">
        <f>IF(N78="",'Fraccion masica'!$AB$41,N78)</f>
        <v>5.757515332665411E-2</v>
      </c>
      <c r="AR78" s="20" t="str">
        <f t="shared" si="6"/>
        <v/>
      </c>
      <c r="AS78" s="20" t="str">
        <f t="shared" si="7"/>
        <v/>
      </c>
      <c r="AT78" s="20" t="e">
        <f t="shared" si="8"/>
        <v>#VALUE!</v>
      </c>
      <c r="AU78" s="20" t="e">
        <f t="shared" si="9"/>
        <v>#VALUE!</v>
      </c>
      <c r="AV78" s="20" t="e">
        <f t="shared" si="10"/>
        <v>#VALUE!</v>
      </c>
    </row>
    <row r="79" spans="2:48" x14ac:dyDescent="0.75">
      <c r="B79" s="15"/>
      <c r="C79" s="40"/>
      <c r="D79" s="52"/>
      <c r="E79" s="40"/>
      <c r="F79" s="40"/>
      <c r="G79" s="40" t="str">
        <f>IFERROR(VLOOKUP(B79,'Metodo indirecto Etea'!$B$66:$I$84,8,FALSE),"")</f>
        <v/>
      </c>
      <c r="H79" s="40" t="str">
        <f t="shared" si="0"/>
        <v/>
      </c>
      <c r="I79" s="57"/>
      <c r="J79" s="57"/>
      <c r="K79" s="57"/>
      <c r="L79" s="57"/>
      <c r="M79" s="57"/>
      <c r="N79" s="57"/>
      <c r="O79" s="57"/>
      <c r="P79" s="78" t="e">
        <f t="shared" si="1"/>
        <v>#VALUE!</v>
      </c>
      <c r="Q79" s="78" t="e">
        <f t="shared" si="2"/>
        <v>#VALUE!</v>
      </c>
      <c r="R79" s="78" t="e">
        <f t="shared" si="3"/>
        <v>#VALUE!</v>
      </c>
      <c r="S79" s="78" t="e">
        <f>P79+Q79*Hoja1!$C$19+'Quema en Tea'!R79*Hoja1!$C$20</f>
        <v>#VALUE!</v>
      </c>
      <c r="AI79" s="1">
        <f t="shared" si="4"/>
        <v>0</v>
      </c>
      <c r="AJ79" s="20">
        <f t="shared" si="5"/>
        <v>0</v>
      </c>
      <c r="AK79" s="20">
        <f>IF(O79="",'Fraccion masica'!$AB$35,O79)</f>
        <v>9.0175297124927029E-2</v>
      </c>
      <c r="AL79" s="20">
        <f>IF(I79="",'Fraccion masica'!$AB$36,I79)</f>
        <v>0.24741987696184778</v>
      </c>
      <c r="AM79" s="20">
        <f>IF(J79="",'Fraccion masica'!$AB$37,J79)</f>
        <v>0.39593762818104794</v>
      </c>
      <c r="AN79" s="20">
        <f>IF(K79="",'Fraccion masica'!$AB$38,K79)</f>
        <v>0.14181302276078955</v>
      </c>
      <c r="AO79" s="20">
        <f>IF(L79="",'Fraccion masica'!$AB$39,L79)</f>
        <v>1.2058713500160698E-2</v>
      </c>
      <c r="AP79" s="20">
        <f>IF(M79="",'Fraccion masica'!$AB$40,M79)</f>
        <v>5.502030814457283E-2</v>
      </c>
      <c r="AQ79" s="20">
        <f>IF(N79="",'Fraccion masica'!$AB$41,N79)</f>
        <v>5.757515332665411E-2</v>
      </c>
      <c r="AR79" s="20" t="str">
        <f t="shared" si="6"/>
        <v/>
      </c>
      <c r="AS79" s="20" t="str">
        <f t="shared" si="7"/>
        <v/>
      </c>
      <c r="AT79" s="20" t="e">
        <f t="shared" si="8"/>
        <v>#VALUE!</v>
      </c>
      <c r="AU79" s="20" t="e">
        <f t="shared" si="9"/>
        <v>#VALUE!</v>
      </c>
      <c r="AV79" s="20" t="e">
        <f t="shared" si="10"/>
        <v>#VALUE!</v>
      </c>
    </row>
    <row r="80" spans="2:48" x14ac:dyDescent="0.75">
      <c r="B80" s="15"/>
      <c r="C80" s="40"/>
      <c r="D80" s="52"/>
      <c r="E80" s="40"/>
      <c r="F80" s="40"/>
      <c r="G80" s="40" t="str">
        <f>IFERROR(VLOOKUP(B80,'Metodo indirecto Etea'!$B$66:$I$84,8,FALSE),"")</f>
        <v/>
      </c>
      <c r="H80" s="40" t="str">
        <f t="shared" si="0"/>
        <v/>
      </c>
      <c r="I80" s="57"/>
      <c r="J80" s="57"/>
      <c r="K80" s="57"/>
      <c r="L80" s="57"/>
      <c r="M80" s="57"/>
      <c r="N80" s="57"/>
      <c r="O80" s="57"/>
      <c r="P80" s="78" t="e">
        <f t="shared" si="1"/>
        <v>#VALUE!</v>
      </c>
      <c r="Q80" s="78" t="e">
        <f t="shared" si="2"/>
        <v>#VALUE!</v>
      </c>
      <c r="R80" s="78" t="e">
        <f t="shared" si="3"/>
        <v>#VALUE!</v>
      </c>
      <c r="S80" s="78" t="e">
        <f>P80+Q80*Hoja1!$C$19+'Quema en Tea'!R80*Hoja1!$C$20</f>
        <v>#VALUE!</v>
      </c>
      <c r="AI80" s="1">
        <f t="shared" si="4"/>
        <v>0</v>
      </c>
      <c r="AJ80" s="20">
        <f t="shared" si="5"/>
        <v>0</v>
      </c>
      <c r="AK80" s="20">
        <f>IF(O80="",'Fraccion masica'!$AB$35,O80)</f>
        <v>9.0175297124927029E-2</v>
      </c>
      <c r="AL80" s="20">
        <f>IF(I80="",'Fraccion masica'!$AB$36,I80)</f>
        <v>0.24741987696184778</v>
      </c>
      <c r="AM80" s="20">
        <f>IF(J80="",'Fraccion masica'!$AB$37,J80)</f>
        <v>0.39593762818104794</v>
      </c>
      <c r="AN80" s="20">
        <f>IF(K80="",'Fraccion masica'!$AB$38,K80)</f>
        <v>0.14181302276078955</v>
      </c>
      <c r="AO80" s="20">
        <f>IF(L80="",'Fraccion masica'!$AB$39,L80)</f>
        <v>1.2058713500160698E-2</v>
      </c>
      <c r="AP80" s="20">
        <f>IF(M80="",'Fraccion masica'!$AB$40,M80)</f>
        <v>5.502030814457283E-2</v>
      </c>
      <c r="AQ80" s="20">
        <f>IF(N80="",'Fraccion masica'!$AB$41,N80)</f>
        <v>5.757515332665411E-2</v>
      </c>
      <c r="AR80" s="20" t="str">
        <f t="shared" si="6"/>
        <v/>
      </c>
      <c r="AS80" s="20" t="str">
        <f t="shared" si="7"/>
        <v/>
      </c>
      <c r="AT80" s="20" t="e">
        <f t="shared" si="8"/>
        <v>#VALUE!</v>
      </c>
      <c r="AU80" s="20" t="e">
        <f t="shared" si="9"/>
        <v>#VALUE!</v>
      </c>
      <c r="AV80" s="20" t="e">
        <f t="shared" si="10"/>
        <v>#VALUE!</v>
      </c>
    </row>
    <row r="81" spans="2:48" x14ac:dyDescent="0.75">
      <c r="B81" s="15"/>
      <c r="C81" s="40"/>
      <c r="D81" s="52"/>
      <c r="E81" s="40"/>
      <c r="F81" s="40"/>
      <c r="G81" s="40" t="str">
        <f>IFERROR(VLOOKUP(B81,'Metodo indirecto Etea'!$B$66:$I$84,8,FALSE),"")</f>
        <v/>
      </c>
      <c r="H81" s="40" t="str">
        <f t="shared" si="0"/>
        <v/>
      </c>
      <c r="I81" s="57"/>
      <c r="J81" s="57"/>
      <c r="K81" s="57"/>
      <c r="L81" s="57"/>
      <c r="M81" s="57"/>
      <c r="N81" s="57"/>
      <c r="O81" s="57"/>
      <c r="P81" s="78" t="e">
        <f t="shared" si="1"/>
        <v>#VALUE!</v>
      </c>
      <c r="Q81" s="78" t="e">
        <f t="shared" si="2"/>
        <v>#VALUE!</v>
      </c>
      <c r="R81" s="78" t="e">
        <f t="shared" si="3"/>
        <v>#VALUE!</v>
      </c>
      <c r="S81" s="78" t="e">
        <f>P81+Q81*Hoja1!$C$19+'Quema en Tea'!R81*Hoja1!$C$20</f>
        <v>#VALUE!</v>
      </c>
      <c r="AI81" s="1">
        <f t="shared" si="4"/>
        <v>0</v>
      </c>
      <c r="AJ81" s="20">
        <f t="shared" si="5"/>
        <v>0</v>
      </c>
      <c r="AK81" s="20">
        <f>IF(O81="",'Fraccion masica'!$AB$35,O81)</f>
        <v>9.0175297124927029E-2</v>
      </c>
      <c r="AL81" s="20">
        <f>IF(I81="",'Fraccion masica'!$AB$36,I81)</f>
        <v>0.24741987696184778</v>
      </c>
      <c r="AM81" s="20">
        <f>IF(J81="",'Fraccion masica'!$AB$37,J81)</f>
        <v>0.39593762818104794</v>
      </c>
      <c r="AN81" s="20">
        <f>IF(K81="",'Fraccion masica'!$AB$38,K81)</f>
        <v>0.14181302276078955</v>
      </c>
      <c r="AO81" s="20">
        <f>IF(L81="",'Fraccion masica'!$AB$39,L81)</f>
        <v>1.2058713500160698E-2</v>
      </c>
      <c r="AP81" s="20">
        <f>IF(M81="",'Fraccion masica'!$AB$40,M81)</f>
        <v>5.502030814457283E-2</v>
      </c>
      <c r="AQ81" s="20">
        <f>IF(N81="",'Fraccion masica'!$AB$41,N81)</f>
        <v>5.757515332665411E-2</v>
      </c>
      <c r="AR81" s="20" t="str">
        <f t="shared" si="6"/>
        <v/>
      </c>
      <c r="AS81" s="20" t="str">
        <f t="shared" si="7"/>
        <v/>
      </c>
      <c r="AT81" s="20" t="e">
        <f t="shared" si="8"/>
        <v>#VALUE!</v>
      </c>
      <c r="AU81" s="20" t="e">
        <f t="shared" si="9"/>
        <v>#VALUE!</v>
      </c>
      <c r="AV81" s="20" t="e">
        <f t="shared" si="10"/>
        <v>#VALUE!</v>
      </c>
    </row>
    <row r="82" spans="2:48" x14ac:dyDescent="0.75">
      <c r="B82" s="15"/>
      <c r="C82" s="40"/>
      <c r="D82" s="52"/>
      <c r="E82" s="40"/>
      <c r="F82" s="40"/>
      <c r="G82" s="40" t="str">
        <f>IFERROR(VLOOKUP(B82,'Metodo indirecto Etea'!$B$66:$I$84,8,FALSE),"")</f>
        <v/>
      </c>
      <c r="H82" s="40" t="str">
        <f t="shared" si="0"/>
        <v/>
      </c>
      <c r="I82" s="57"/>
      <c r="J82" s="57"/>
      <c r="K82" s="57"/>
      <c r="L82" s="57"/>
      <c r="M82" s="57"/>
      <c r="N82" s="57"/>
      <c r="O82" s="57"/>
      <c r="P82" s="78" t="e">
        <f t="shared" si="1"/>
        <v>#VALUE!</v>
      </c>
      <c r="Q82" s="78" t="e">
        <f t="shared" si="2"/>
        <v>#VALUE!</v>
      </c>
      <c r="R82" s="78" t="e">
        <f t="shared" si="3"/>
        <v>#VALUE!</v>
      </c>
      <c r="S82" s="78" t="e">
        <f>P82+Q82*Hoja1!$C$19+'Quema en Tea'!R82*Hoja1!$C$20</f>
        <v>#VALUE!</v>
      </c>
      <c r="AI82" s="1">
        <f t="shared" si="4"/>
        <v>0</v>
      </c>
      <c r="AJ82" s="20">
        <f t="shared" si="5"/>
        <v>0</v>
      </c>
      <c r="AK82" s="20">
        <f>IF(O82="",'Fraccion masica'!$AB$35,O82)</f>
        <v>9.0175297124927029E-2</v>
      </c>
      <c r="AL82" s="20">
        <f>IF(I82="",'Fraccion masica'!$AB$36,I82)</f>
        <v>0.24741987696184778</v>
      </c>
      <c r="AM82" s="20">
        <f>IF(J82="",'Fraccion masica'!$AB$37,J82)</f>
        <v>0.39593762818104794</v>
      </c>
      <c r="AN82" s="20">
        <f>IF(K82="",'Fraccion masica'!$AB$38,K82)</f>
        <v>0.14181302276078955</v>
      </c>
      <c r="AO82" s="20">
        <f>IF(L82="",'Fraccion masica'!$AB$39,L82)</f>
        <v>1.2058713500160698E-2</v>
      </c>
      <c r="AP82" s="20">
        <f>IF(M82="",'Fraccion masica'!$AB$40,M82)</f>
        <v>5.502030814457283E-2</v>
      </c>
      <c r="AQ82" s="20">
        <f>IF(N82="",'Fraccion masica'!$AB$41,N82)</f>
        <v>5.757515332665411E-2</v>
      </c>
      <c r="AR82" s="20" t="str">
        <f t="shared" si="6"/>
        <v/>
      </c>
      <c r="AS82" s="20" t="str">
        <f t="shared" si="7"/>
        <v/>
      </c>
      <c r="AT82" s="20" t="e">
        <f t="shared" si="8"/>
        <v>#VALUE!</v>
      </c>
      <c r="AU82" s="20" t="e">
        <f t="shared" si="9"/>
        <v>#VALUE!</v>
      </c>
      <c r="AV82" s="20" t="e">
        <f t="shared" si="10"/>
        <v>#VALUE!</v>
      </c>
    </row>
    <row r="83" spans="2:48" x14ac:dyDescent="0.75">
      <c r="B83" s="15"/>
      <c r="C83" s="40"/>
      <c r="D83" s="52"/>
      <c r="E83" s="40"/>
      <c r="F83" s="40"/>
      <c r="G83" s="40" t="str">
        <f>IFERROR(VLOOKUP(B83,'Metodo indirecto Etea'!$B$66:$I$84,8,FALSE),"")</f>
        <v/>
      </c>
      <c r="H83" s="40" t="str">
        <f t="shared" si="0"/>
        <v/>
      </c>
      <c r="I83" s="57"/>
      <c r="J83" s="57"/>
      <c r="K83" s="57"/>
      <c r="L83" s="57"/>
      <c r="M83" s="57"/>
      <c r="N83" s="57"/>
      <c r="O83" s="57"/>
      <c r="P83" s="78" t="e">
        <f t="shared" si="1"/>
        <v>#VALUE!</v>
      </c>
      <c r="Q83" s="78" t="e">
        <f t="shared" si="2"/>
        <v>#VALUE!</v>
      </c>
      <c r="R83" s="78" t="e">
        <f t="shared" si="3"/>
        <v>#VALUE!</v>
      </c>
      <c r="S83" s="78" t="e">
        <f>P83+Q83*Hoja1!$C$19+'Quema en Tea'!R83*Hoja1!$C$20</f>
        <v>#VALUE!</v>
      </c>
      <c r="AI83" s="1">
        <f t="shared" si="4"/>
        <v>0</v>
      </c>
      <c r="AJ83" s="20">
        <f t="shared" si="5"/>
        <v>0</v>
      </c>
      <c r="AK83" s="20">
        <f>IF(O83="",'Fraccion masica'!$AB$35,O83)</f>
        <v>9.0175297124927029E-2</v>
      </c>
      <c r="AL83" s="20">
        <f>IF(I83="",'Fraccion masica'!$AB$36,I83)</f>
        <v>0.24741987696184778</v>
      </c>
      <c r="AM83" s="20">
        <f>IF(J83="",'Fraccion masica'!$AB$37,J83)</f>
        <v>0.39593762818104794</v>
      </c>
      <c r="AN83" s="20">
        <f>IF(K83="",'Fraccion masica'!$AB$38,K83)</f>
        <v>0.14181302276078955</v>
      </c>
      <c r="AO83" s="20">
        <f>IF(L83="",'Fraccion masica'!$AB$39,L83)</f>
        <v>1.2058713500160698E-2</v>
      </c>
      <c r="AP83" s="20">
        <f>IF(M83="",'Fraccion masica'!$AB$40,M83)</f>
        <v>5.502030814457283E-2</v>
      </c>
      <c r="AQ83" s="20">
        <f>IF(N83="",'Fraccion masica'!$AB$41,N83)</f>
        <v>5.757515332665411E-2</v>
      </c>
      <c r="AR83" s="20" t="str">
        <f t="shared" si="6"/>
        <v/>
      </c>
      <c r="AS83" s="20" t="str">
        <f t="shared" si="7"/>
        <v/>
      </c>
      <c r="AT83" s="20" t="e">
        <f t="shared" si="8"/>
        <v>#VALUE!</v>
      </c>
      <c r="AU83" s="20" t="e">
        <f t="shared" si="9"/>
        <v>#VALUE!</v>
      </c>
      <c r="AV83" s="20" t="e">
        <f t="shared" si="10"/>
        <v>#VALUE!</v>
      </c>
    </row>
    <row r="84" spans="2:48" x14ac:dyDescent="0.75">
      <c r="B84" s="15"/>
      <c r="C84" s="40"/>
      <c r="D84" s="52"/>
      <c r="E84" s="40"/>
      <c r="F84" s="40"/>
      <c r="G84" s="40" t="str">
        <f>IFERROR(VLOOKUP(B84,'Metodo indirecto Etea'!$B$66:$I$84,8,FALSE),"")</f>
        <v/>
      </c>
      <c r="H84" s="40" t="str">
        <f t="shared" si="0"/>
        <v/>
      </c>
      <c r="I84" s="57"/>
      <c r="J84" s="57"/>
      <c r="K84" s="57"/>
      <c r="L84" s="57"/>
      <c r="M84" s="57"/>
      <c r="N84" s="57"/>
      <c r="O84" s="57"/>
      <c r="P84" s="78" t="e">
        <f t="shared" si="1"/>
        <v>#VALUE!</v>
      </c>
      <c r="Q84" s="78" t="e">
        <f t="shared" si="2"/>
        <v>#VALUE!</v>
      </c>
      <c r="R84" s="78" t="e">
        <f t="shared" si="3"/>
        <v>#VALUE!</v>
      </c>
      <c r="S84" s="78" t="e">
        <f>P84+Q84*Hoja1!$C$19+'Quema en Tea'!R84*Hoja1!$C$20</f>
        <v>#VALUE!</v>
      </c>
      <c r="AI84" s="1">
        <f t="shared" si="4"/>
        <v>0</v>
      </c>
      <c r="AJ84" s="20">
        <f t="shared" si="5"/>
        <v>0</v>
      </c>
      <c r="AK84" s="20">
        <f>IF(O84="",'Fraccion masica'!$AB$35,O84)</f>
        <v>9.0175297124927029E-2</v>
      </c>
      <c r="AL84" s="20">
        <f>IF(I84="",'Fraccion masica'!$AB$36,I84)</f>
        <v>0.24741987696184778</v>
      </c>
      <c r="AM84" s="20">
        <f>IF(J84="",'Fraccion masica'!$AB$37,J84)</f>
        <v>0.39593762818104794</v>
      </c>
      <c r="AN84" s="20">
        <f>IF(K84="",'Fraccion masica'!$AB$38,K84)</f>
        <v>0.14181302276078955</v>
      </c>
      <c r="AO84" s="20">
        <f>IF(L84="",'Fraccion masica'!$AB$39,L84)</f>
        <v>1.2058713500160698E-2</v>
      </c>
      <c r="AP84" s="20">
        <f>IF(M84="",'Fraccion masica'!$AB$40,M84)</f>
        <v>5.502030814457283E-2</v>
      </c>
      <c r="AQ84" s="20">
        <f>IF(N84="",'Fraccion masica'!$AB$41,N84)</f>
        <v>5.757515332665411E-2</v>
      </c>
      <c r="AR84" s="20" t="str">
        <f t="shared" si="6"/>
        <v/>
      </c>
      <c r="AS84" s="20" t="str">
        <f t="shared" si="7"/>
        <v/>
      </c>
      <c r="AT84" s="20" t="e">
        <f t="shared" si="8"/>
        <v>#VALUE!</v>
      </c>
      <c r="AU84" s="20" t="e">
        <f t="shared" si="9"/>
        <v>#VALUE!</v>
      </c>
      <c r="AV84" s="20" t="e">
        <f t="shared" si="10"/>
        <v>#VALUE!</v>
      </c>
    </row>
    <row r="85" spans="2:48" x14ac:dyDescent="0.75">
      <c r="B85" s="15"/>
      <c r="C85" s="40"/>
      <c r="D85" s="52"/>
      <c r="E85" s="40"/>
      <c r="F85" s="40"/>
      <c r="G85" s="40" t="str">
        <f>IFERROR(VLOOKUP(B85,'Metodo indirecto Etea'!$B$66:$I$84,8,FALSE),"")</f>
        <v/>
      </c>
      <c r="H85" s="40" t="str">
        <f t="shared" si="0"/>
        <v/>
      </c>
      <c r="I85" s="57"/>
      <c r="J85" s="57"/>
      <c r="K85" s="57"/>
      <c r="L85" s="57"/>
      <c r="M85" s="57"/>
      <c r="N85" s="57"/>
      <c r="O85" s="57"/>
      <c r="P85" s="78" t="e">
        <f t="shared" si="1"/>
        <v>#VALUE!</v>
      </c>
      <c r="Q85" s="78" t="e">
        <f t="shared" si="2"/>
        <v>#VALUE!</v>
      </c>
      <c r="R85" s="78" t="e">
        <f t="shared" si="3"/>
        <v>#VALUE!</v>
      </c>
      <c r="S85" s="78" t="e">
        <f>P85+Q85*Hoja1!$C$19+'Quema en Tea'!R85*Hoja1!$C$20</f>
        <v>#VALUE!</v>
      </c>
      <c r="AI85" s="1">
        <f t="shared" si="4"/>
        <v>0</v>
      </c>
      <c r="AJ85" s="20">
        <f t="shared" si="5"/>
        <v>0</v>
      </c>
      <c r="AK85" s="20">
        <f>IF(O85="",'Fraccion masica'!$AB$35,O85)</f>
        <v>9.0175297124927029E-2</v>
      </c>
      <c r="AL85" s="20">
        <f>IF(I85="",'Fraccion masica'!$AB$36,I85)</f>
        <v>0.24741987696184778</v>
      </c>
      <c r="AM85" s="20">
        <f>IF(J85="",'Fraccion masica'!$AB$37,J85)</f>
        <v>0.39593762818104794</v>
      </c>
      <c r="AN85" s="20">
        <f>IF(K85="",'Fraccion masica'!$AB$38,K85)</f>
        <v>0.14181302276078955</v>
      </c>
      <c r="AO85" s="20">
        <f>IF(L85="",'Fraccion masica'!$AB$39,L85)</f>
        <v>1.2058713500160698E-2</v>
      </c>
      <c r="AP85" s="20">
        <f>IF(M85="",'Fraccion masica'!$AB$40,M85)</f>
        <v>5.502030814457283E-2</v>
      </c>
      <c r="AQ85" s="20">
        <f>IF(N85="",'Fraccion masica'!$AB$41,N85)</f>
        <v>5.757515332665411E-2</v>
      </c>
      <c r="AR85" s="20" t="str">
        <f t="shared" si="6"/>
        <v/>
      </c>
      <c r="AS85" s="20" t="str">
        <f t="shared" si="7"/>
        <v/>
      </c>
      <c r="AT85" s="20" t="e">
        <f t="shared" si="8"/>
        <v>#VALUE!</v>
      </c>
      <c r="AU85" s="20" t="e">
        <f t="shared" si="9"/>
        <v>#VALUE!</v>
      </c>
      <c r="AV85" s="20" t="e">
        <f t="shared" si="10"/>
        <v>#VALUE!</v>
      </c>
    </row>
    <row r="86" spans="2:48" x14ac:dyDescent="0.75">
      <c r="B86" s="15"/>
      <c r="C86" s="40"/>
      <c r="D86" s="52"/>
      <c r="E86" s="40"/>
      <c r="F86" s="40"/>
      <c r="G86" s="40" t="str">
        <f>IFERROR(VLOOKUP(B86,'Metodo indirecto Etea'!$B$66:$I$84,8,FALSE),"")</f>
        <v/>
      </c>
      <c r="H86" s="40" t="str">
        <f t="shared" si="0"/>
        <v/>
      </c>
      <c r="I86" s="57"/>
      <c r="J86" s="57"/>
      <c r="K86" s="57"/>
      <c r="L86" s="57"/>
      <c r="M86" s="57"/>
      <c r="N86" s="57"/>
      <c r="O86" s="57"/>
      <c r="P86" s="78" t="e">
        <f t="shared" si="1"/>
        <v>#VALUE!</v>
      </c>
      <c r="Q86" s="78" t="e">
        <f t="shared" si="2"/>
        <v>#VALUE!</v>
      </c>
      <c r="R86" s="78" t="e">
        <f t="shared" si="3"/>
        <v>#VALUE!</v>
      </c>
      <c r="S86" s="78" t="e">
        <f>P86+Q86*Hoja1!$C$19+'Quema en Tea'!R86*Hoja1!$C$20</f>
        <v>#VALUE!</v>
      </c>
      <c r="AI86" s="1">
        <f t="shared" si="4"/>
        <v>0</v>
      </c>
      <c r="AJ86" s="20">
        <f t="shared" si="5"/>
        <v>0</v>
      </c>
      <c r="AK86" s="20">
        <f>IF(O86="",'Fraccion masica'!$AB$35,O86)</f>
        <v>9.0175297124927029E-2</v>
      </c>
      <c r="AL86" s="20">
        <f>IF(I86="",'Fraccion masica'!$AB$36,I86)</f>
        <v>0.24741987696184778</v>
      </c>
      <c r="AM86" s="20">
        <f>IF(J86="",'Fraccion masica'!$AB$37,J86)</f>
        <v>0.39593762818104794</v>
      </c>
      <c r="AN86" s="20">
        <f>IF(K86="",'Fraccion masica'!$AB$38,K86)</f>
        <v>0.14181302276078955</v>
      </c>
      <c r="AO86" s="20">
        <f>IF(L86="",'Fraccion masica'!$AB$39,L86)</f>
        <v>1.2058713500160698E-2</v>
      </c>
      <c r="AP86" s="20">
        <f>IF(M86="",'Fraccion masica'!$AB$40,M86)</f>
        <v>5.502030814457283E-2</v>
      </c>
      <c r="AQ86" s="20">
        <f>IF(N86="",'Fraccion masica'!$AB$41,N86)</f>
        <v>5.757515332665411E-2</v>
      </c>
      <c r="AR86" s="20" t="str">
        <f t="shared" si="6"/>
        <v/>
      </c>
      <c r="AS86" s="20" t="str">
        <f t="shared" si="7"/>
        <v/>
      </c>
      <c r="AT86" s="20" t="e">
        <f t="shared" si="8"/>
        <v>#VALUE!</v>
      </c>
      <c r="AU86" s="20" t="e">
        <f t="shared" si="9"/>
        <v>#VALUE!</v>
      </c>
      <c r="AV86" s="20" t="e">
        <f t="shared" si="10"/>
        <v>#VALUE!</v>
      </c>
    </row>
    <row r="87" spans="2:48" x14ac:dyDescent="0.75">
      <c r="B87" s="15"/>
      <c r="C87" s="40"/>
      <c r="D87" s="52"/>
      <c r="E87" s="40"/>
      <c r="F87" s="40"/>
      <c r="G87" s="40" t="str">
        <f>IFERROR(VLOOKUP(B87,'Metodo indirecto Etea'!$B$66:$I$84,8,FALSE),"")</f>
        <v/>
      </c>
      <c r="H87" s="40" t="str">
        <f t="shared" ref="H87:H106" si="11">G87</f>
        <v/>
      </c>
      <c r="I87" s="57"/>
      <c r="J87" s="57"/>
      <c r="K87" s="57"/>
      <c r="L87" s="57"/>
      <c r="M87" s="57"/>
      <c r="N87" s="57"/>
      <c r="O87" s="57"/>
      <c r="P87" s="78" t="e">
        <f t="shared" ref="P87:P106" si="12">AT87</f>
        <v>#VALUE!</v>
      </c>
      <c r="Q87" s="78" t="e">
        <f t="shared" ref="Q87:Q106" si="13">AU87</f>
        <v>#VALUE!</v>
      </c>
      <c r="R87" s="78" t="e">
        <f t="shared" ref="R87:R106" si="14">AV87</f>
        <v>#VALUE!</v>
      </c>
      <c r="S87" s="78" t="e">
        <f>P87+Q87*Hoja1!$C$19+'Quema en Tea'!R87*Hoja1!$C$20</f>
        <v>#VALUE!</v>
      </c>
      <c r="AI87" s="1">
        <f t="shared" ref="AI87:AI106" si="15">C87</f>
        <v>0</v>
      </c>
      <c r="AJ87" s="20">
        <f t="shared" ref="AJ87:AJ106" si="16">D87*1000</f>
        <v>0</v>
      </c>
      <c r="AK87" s="20">
        <f>IF(O87="",'Fraccion masica'!$AB$35,O87)</f>
        <v>9.0175297124927029E-2</v>
      </c>
      <c r="AL87" s="20">
        <f>IF(I87="",'Fraccion masica'!$AB$36,I87)</f>
        <v>0.24741987696184778</v>
      </c>
      <c r="AM87" s="20">
        <f>IF(J87="",'Fraccion masica'!$AB$37,J87)</f>
        <v>0.39593762818104794</v>
      </c>
      <c r="AN87" s="20">
        <f>IF(K87="",'Fraccion masica'!$AB$38,K87)</f>
        <v>0.14181302276078955</v>
      </c>
      <c r="AO87" s="20">
        <f>IF(L87="",'Fraccion masica'!$AB$39,L87)</f>
        <v>1.2058713500160698E-2</v>
      </c>
      <c r="AP87" s="20">
        <f>IF(M87="",'Fraccion masica'!$AB$40,M87)</f>
        <v>5.502030814457283E-2</v>
      </c>
      <c r="AQ87" s="20">
        <f>IF(N87="",'Fraccion masica'!$AB$41,N87)</f>
        <v>5.757515332665411E-2</v>
      </c>
      <c r="AR87" s="20" t="str">
        <f t="shared" ref="AR87:AR106" si="17">IF(E87="",G87,E87)</f>
        <v/>
      </c>
      <c r="AS87" s="20" t="str">
        <f t="shared" ref="AS87:AS106" si="18">IF(F87="",H87,F87)</f>
        <v/>
      </c>
      <c r="AT87" s="20" t="e">
        <f t="shared" ref="AT87:AT106" si="19">((AL87+2*AM87+3*AN87+4*AO87+5*AP87+6*AQ87)*AR87+AK87)*AJ87*44.01/379.3/2204.62</f>
        <v>#VALUE!</v>
      </c>
      <c r="AU87" s="20" t="e">
        <f t="shared" ref="AU87:AU106" si="20">AJ87*AL87*(1-AS87)/379.3*16.01/2204.62</f>
        <v>#VALUE!</v>
      </c>
      <c r="AV87" s="20" t="e">
        <f t="shared" ref="AV87:AV106" si="21">AT87*0.001/60</f>
        <v>#VALUE!</v>
      </c>
    </row>
    <row r="88" spans="2:48" x14ac:dyDescent="0.75">
      <c r="B88" s="15"/>
      <c r="C88" s="40"/>
      <c r="D88" s="52"/>
      <c r="E88" s="40"/>
      <c r="F88" s="40"/>
      <c r="G88" s="40" t="str">
        <f>IFERROR(VLOOKUP(B88,'Metodo indirecto Etea'!$B$66:$I$84,8,FALSE),"")</f>
        <v/>
      </c>
      <c r="H88" s="40" t="str">
        <f t="shared" si="11"/>
        <v/>
      </c>
      <c r="I88" s="57"/>
      <c r="J88" s="57"/>
      <c r="K88" s="57"/>
      <c r="L88" s="57"/>
      <c r="M88" s="57"/>
      <c r="N88" s="57"/>
      <c r="O88" s="57"/>
      <c r="P88" s="78" t="e">
        <f t="shared" si="12"/>
        <v>#VALUE!</v>
      </c>
      <c r="Q88" s="78" t="e">
        <f t="shared" si="13"/>
        <v>#VALUE!</v>
      </c>
      <c r="R88" s="78" t="e">
        <f t="shared" si="14"/>
        <v>#VALUE!</v>
      </c>
      <c r="S88" s="78" t="e">
        <f>P88+Q88*Hoja1!$C$19+'Quema en Tea'!R88*Hoja1!$C$20</f>
        <v>#VALUE!</v>
      </c>
      <c r="AI88" s="1">
        <f t="shared" si="15"/>
        <v>0</v>
      </c>
      <c r="AJ88" s="20">
        <f t="shared" si="16"/>
        <v>0</v>
      </c>
      <c r="AK88" s="20">
        <f>IF(O88="",'Fraccion masica'!$AB$35,O88)</f>
        <v>9.0175297124927029E-2</v>
      </c>
      <c r="AL88" s="20">
        <f>IF(I88="",'Fraccion masica'!$AB$36,I88)</f>
        <v>0.24741987696184778</v>
      </c>
      <c r="AM88" s="20">
        <f>IF(J88="",'Fraccion masica'!$AB$37,J88)</f>
        <v>0.39593762818104794</v>
      </c>
      <c r="AN88" s="20">
        <f>IF(K88="",'Fraccion masica'!$AB$38,K88)</f>
        <v>0.14181302276078955</v>
      </c>
      <c r="AO88" s="20">
        <f>IF(L88="",'Fraccion masica'!$AB$39,L88)</f>
        <v>1.2058713500160698E-2</v>
      </c>
      <c r="AP88" s="20">
        <f>IF(M88="",'Fraccion masica'!$AB$40,M88)</f>
        <v>5.502030814457283E-2</v>
      </c>
      <c r="AQ88" s="20">
        <f>IF(N88="",'Fraccion masica'!$AB$41,N88)</f>
        <v>5.757515332665411E-2</v>
      </c>
      <c r="AR88" s="20" t="str">
        <f t="shared" si="17"/>
        <v/>
      </c>
      <c r="AS88" s="20" t="str">
        <f t="shared" si="18"/>
        <v/>
      </c>
      <c r="AT88" s="20" t="e">
        <f t="shared" si="19"/>
        <v>#VALUE!</v>
      </c>
      <c r="AU88" s="20" t="e">
        <f t="shared" si="20"/>
        <v>#VALUE!</v>
      </c>
      <c r="AV88" s="20" t="e">
        <f t="shared" si="21"/>
        <v>#VALUE!</v>
      </c>
    </row>
    <row r="89" spans="2:48" x14ac:dyDescent="0.75">
      <c r="B89" s="15"/>
      <c r="C89" s="40"/>
      <c r="D89" s="52"/>
      <c r="E89" s="40"/>
      <c r="F89" s="40"/>
      <c r="G89" s="40" t="str">
        <f>IFERROR(VLOOKUP(B89,'Metodo indirecto Etea'!$B$66:$I$84,8,FALSE),"")</f>
        <v/>
      </c>
      <c r="H89" s="40" t="str">
        <f t="shared" si="11"/>
        <v/>
      </c>
      <c r="I89" s="57"/>
      <c r="J89" s="57"/>
      <c r="K89" s="57"/>
      <c r="L89" s="57"/>
      <c r="M89" s="57"/>
      <c r="N89" s="57"/>
      <c r="O89" s="57"/>
      <c r="P89" s="78" t="e">
        <f t="shared" si="12"/>
        <v>#VALUE!</v>
      </c>
      <c r="Q89" s="78" t="e">
        <f t="shared" si="13"/>
        <v>#VALUE!</v>
      </c>
      <c r="R89" s="78" t="e">
        <f t="shared" si="14"/>
        <v>#VALUE!</v>
      </c>
      <c r="S89" s="78" t="e">
        <f>P89+Q89*Hoja1!$C$19+'Quema en Tea'!R89*Hoja1!$C$20</f>
        <v>#VALUE!</v>
      </c>
      <c r="AI89" s="1">
        <f t="shared" si="15"/>
        <v>0</v>
      </c>
      <c r="AJ89" s="20">
        <f t="shared" si="16"/>
        <v>0</v>
      </c>
      <c r="AK89" s="20">
        <f>IF(O89="",'Fraccion masica'!$AB$35,O89)</f>
        <v>9.0175297124927029E-2</v>
      </c>
      <c r="AL89" s="20">
        <f>IF(I89="",'Fraccion masica'!$AB$36,I89)</f>
        <v>0.24741987696184778</v>
      </c>
      <c r="AM89" s="20">
        <f>IF(J89="",'Fraccion masica'!$AB$37,J89)</f>
        <v>0.39593762818104794</v>
      </c>
      <c r="AN89" s="20">
        <f>IF(K89="",'Fraccion masica'!$AB$38,K89)</f>
        <v>0.14181302276078955</v>
      </c>
      <c r="AO89" s="20">
        <f>IF(L89="",'Fraccion masica'!$AB$39,L89)</f>
        <v>1.2058713500160698E-2</v>
      </c>
      <c r="AP89" s="20">
        <f>IF(M89="",'Fraccion masica'!$AB$40,M89)</f>
        <v>5.502030814457283E-2</v>
      </c>
      <c r="AQ89" s="20">
        <f>IF(N89="",'Fraccion masica'!$AB$41,N89)</f>
        <v>5.757515332665411E-2</v>
      </c>
      <c r="AR89" s="20" t="str">
        <f t="shared" si="17"/>
        <v/>
      </c>
      <c r="AS89" s="20" t="str">
        <f t="shared" si="18"/>
        <v/>
      </c>
      <c r="AT89" s="20" t="e">
        <f t="shared" si="19"/>
        <v>#VALUE!</v>
      </c>
      <c r="AU89" s="20" t="e">
        <f t="shared" si="20"/>
        <v>#VALUE!</v>
      </c>
      <c r="AV89" s="20" t="e">
        <f t="shared" si="21"/>
        <v>#VALUE!</v>
      </c>
    </row>
    <row r="90" spans="2:48" x14ac:dyDescent="0.75">
      <c r="B90" s="15"/>
      <c r="C90" s="40"/>
      <c r="D90" s="52"/>
      <c r="E90" s="40"/>
      <c r="F90" s="40"/>
      <c r="G90" s="40" t="str">
        <f>IFERROR(VLOOKUP(B90,'Metodo indirecto Etea'!$B$66:$I$84,8,FALSE),"")</f>
        <v/>
      </c>
      <c r="H90" s="40" t="str">
        <f t="shared" si="11"/>
        <v/>
      </c>
      <c r="I90" s="57"/>
      <c r="J90" s="57"/>
      <c r="K90" s="57"/>
      <c r="L90" s="57"/>
      <c r="M90" s="57"/>
      <c r="N90" s="57"/>
      <c r="O90" s="57"/>
      <c r="P90" s="78" t="e">
        <f t="shared" si="12"/>
        <v>#VALUE!</v>
      </c>
      <c r="Q90" s="78" t="e">
        <f t="shared" si="13"/>
        <v>#VALUE!</v>
      </c>
      <c r="R90" s="78" t="e">
        <f t="shared" si="14"/>
        <v>#VALUE!</v>
      </c>
      <c r="S90" s="78" t="e">
        <f>P90+Q90*Hoja1!$C$19+'Quema en Tea'!R90*Hoja1!$C$20</f>
        <v>#VALUE!</v>
      </c>
      <c r="AI90" s="1">
        <f t="shared" si="15"/>
        <v>0</v>
      </c>
      <c r="AJ90" s="20">
        <f t="shared" si="16"/>
        <v>0</v>
      </c>
      <c r="AK90" s="20">
        <f>IF(O90="",'Fraccion masica'!$AB$35,O90)</f>
        <v>9.0175297124927029E-2</v>
      </c>
      <c r="AL90" s="20">
        <f>IF(I90="",'Fraccion masica'!$AB$36,I90)</f>
        <v>0.24741987696184778</v>
      </c>
      <c r="AM90" s="20">
        <f>IF(J90="",'Fraccion masica'!$AB$37,J90)</f>
        <v>0.39593762818104794</v>
      </c>
      <c r="AN90" s="20">
        <f>IF(K90="",'Fraccion masica'!$AB$38,K90)</f>
        <v>0.14181302276078955</v>
      </c>
      <c r="AO90" s="20">
        <f>IF(L90="",'Fraccion masica'!$AB$39,L90)</f>
        <v>1.2058713500160698E-2</v>
      </c>
      <c r="AP90" s="20">
        <f>IF(M90="",'Fraccion masica'!$AB$40,M90)</f>
        <v>5.502030814457283E-2</v>
      </c>
      <c r="AQ90" s="20">
        <f>IF(N90="",'Fraccion masica'!$AB$41,N90)</f>
        <v>5.757515332665411E-2</v>
      </c>
      <c r="AR90" s="20" t="str">
        <f t="shared" si="17"/>
        <v/>
      </c>
      <c r="AS90" s="20" t="str">
        <f t="shared" si="18"/>
        <v/>
      </c>
      <c r="AT90" s="20" t="e">
        <f t="shared" si="19"/>
        <v>#VALUE!</v>
      </c>
      <c r="AU90" s="20" t="e">
        <f t="shared" si="20"/>
        <v>#VALUE!</v>
      </c>
      <c r="AV90" s="20" t="e">
        <f t="shared" si="21"/>
        <v>#VALUE!</v>
      </c>
    </row>
    <row r="91" spans="2:48" x14ac:dyDescent="0.75">
      <c r="B91" s="15"/>
      <c r="C91" s="40"/>
      <c r="D91" s="52"/>
      <c r="E91" s="40"/>
      <c r="F91" s="40"/>
      <c r="G91" s="40" t="str">
        <f>IFERROR(VLOOKUP(B91,'Metodo indirecto Etea'!$B$66:$I$84,8,FALSE),"")</f>
        <v/>
      </c>
      <c r="H91" s="40" t="str">
        <f t="shared" si="11"/>
        <v/>
      </c>
      <c r="I91" s="57"/>
      <c r="J91" s="57"/>
      <c r="K91" s="57"/>
      <c r="L91" s="57"/>
      <c r="M91" s="57"/>
      <c r="N91" s="57"/>
      <c r="O91" s="57"/>
      <c r="P91" s="78" t="e">
        <f t="shared" si="12"/>
        <v>#VALUE!</v>
      </c>
      <c r="Q91" s="78" t="e">
        <f t="shared" si="13"/>
        <v>#VALUE!</v>
      </c>
      <c r="R91" s="78" t="e">
        <f t="shared" si="14"/>
        <v>#VALUE!</v>
      </c>
      <c r="S91" s="78" t="e">
        <f>P91+Q91*Hoja1!$C$19+'Quema en Tea'!R91*Hoja1!$C$20</f>
        <v>#VALUE!</v>
      </c>
      <c r="AI91" s="1">
        <f t="shared" si="15"/>
        <v>0</v>
      </c>
      <c r="AJ91" s="20">
        <f t="shared" si="16"/>
        <v>0</v>
      </c>
      <c r="AK91" s="20">
        <f>IF(O91="",'Fraccion masica'!$AB$35,O91)</f>
        <v>9.0175297124927029E-2</v>
      </c>
      <c r="AL91" s="20">
        <f>IF(I91="",'Fraccion masica'!$AB$36,I91)</f>
        <v>0.24741987696184778</v>
      </c>
      <c r="AM91" s="20">
        <f>IF(J91="",'Fraccion masica'!$AB$37,J91)</f>
        <v>0.39593762818104794</v>
      </c>
      <c r="AN91" s="20">
        <f>IF(K91="",'Fraccion masica'!$AB$38,K91)</f>
        <v>0.14181302276078955</v>
      </c>
      <c r="AO91" s="20">
        <f>IF(L91="",'Fraccion masica'!$AB$39,L91)</f>
        <v>1.2058713500160698E-2</v>
      </c>
      <c r="AP91" s="20">
        <f>IF(M91="",'Fraccion masica'!$AB$40,M91)</f>
        <v>5.502030814457283E-2</v>
      </c>
      <c r="AQ91" s="20">
        <f>IF(N91="",'Fraccion masica'!$AB$41,N91)</f>
        <v>5.757515332665411E-2</v>
      </c>
      <c r="AR91" s="20" t="str">
        <f t="shared" si="17"/>
        <v/>
      </c>
      <c r="AS91" s="20" t="str">
        <f t="shared" si="18"/>
        <v/>
      </c>
      <c r="AT91" s="20" t="e">
        <f t="shared" si="19"/>
        <v>#VALUE!</v>
      </c>
      <c r="AU91" s="20" t="e">
        <f t="shared" si="20"/>
        <v>#VALUE!</v>
      </c>
      <c r="AV91" s="20" t="e">
        <f t="shared" si="21"/>
        <v>#VALUE!</v>
      </c>
    </row>
    <row r="92" spans="2:48" x14ac:dyDescent="0.75">
      <c r="B92" s="15"/>
      <c r="C92" s="40"/>
      <c r="D92" s="52"/>
      <c r="E92" s="40"/>
      <c r="F92" s="40"/>
      <c r="G92" s="40" t="str">
        <f>IFERROR(VLOOKUP(B92,'Metodo indirecto Etea'!$B$66:$I$84,8,FALSE),"")</f>
        <v/>
      </c>
      <c r="H92" s="40" t="str">
        <f t="shared" si="11"/>
        <v/>
      </c>
      <c r="I92" s="57"/>
      <c r="J92" s="57"/>
      <c r="K92" s="57"/>
      <c r="L92" s="57"/>
      <c r="M92" s="57"/>
      <c r="N92" s="57"/>
      <c r="O92" s="57"/>
      <c r="P92" s="78" t="e">
        <f t="shared" si="12"/>
        <v>#VALUE!</v>
      </c>
      <c r="Q92" s="78" t="e">
        <f t="shared" si="13"/>
        <v>#VALUE!</v>
      </c>
      <c r="R92" s="78" t="e">
        <f t="shared" si="14"/>
        <v>#VALUE!</v>
      </c>
      <c r="S92" s="78" t="e">
        <f>P92+Q92*Hoja1!$C$19+'Quema en Tea'!R92*Hoja1!$C$20</f>
        <v>#VALUE!</v>
      </c>
      <c r="AI92" s="1">
        <f t="shared" si="15"/>
        <v>0</v>
      </c>
      <c r="AJ92" s="20">
        <f t="shared" si="16"/>
        <v>0</v>
      </c>
      <c r="AK92" s="20">
        <f>IF(O92="",'Fraccion masica'!$AB$35,O92)</f>
        <v>9.0175297124927029E-2</v>
      </c>
      <c r="AL92" s="20">
        <f>IF(I92="",'Fraccion masica'!$AB$36,I92)</f>
        <v>0.24741987696184778</v>
      </c>
      <c r="AM92" s="20">
        <f>IF(J92="",'Fraccion masica'!$AB$37,J92)</f>
        <v>0.39593762818104794</v>
      </c>
      <c r="AN92" s="20">
        <f>IF(K92="",'Fraccion masica'!$AB$38,K92)</f>
        <v>0.14181302276078955</v>
      </c>
      <c r="AO92" s="20">
        <f>IF(L92="",'Fraccion masica'!$AB$39,L92)</f>
        <v>1.2058713500160698E-2</v>
      </c>
      <c r="AP92" s="20">
        <f>IF(M92="",'Fraccion masica'!$AB$40,M92)</f>
        <v>5.502030814457283E-2</v>
      </c>
      <c r="AQ92" s="20">
        <f>IF(N92="",'Fraccion masica'!$AB$41,N92)</f>
        <v>5.757515332665411E-2</v>
      </c>
      <c r="AR92" s="20" t="str">
        <f t="shared" si="17"/>
        <v/>
      </c>
      <c r="AS92" s="20" t="str">
        <f t="shared" si="18"/>
        <v/>
      </c>
      <c r="AT92" s="20" t="e">
        <f t="shared" si="19"/>
        <v>#VALUE!</v>
      </c>
      <c r="AU92" s="20" t="e">
        <f t="shared" si="20"/>
        <v>#VALUE!</v>
      </c>
      <c r="AV92" s="20" t="e">
        <f t="shared" si="21"/>
        <v>#VALUE!</v>
      </c>
    </row>
    <row r="93" spans="2:48" x14ac:dyDescent="0.75">
      <c r="B93" s="15"/>
      <c r="C93" s="40"/>
      <c r="D93" s="52"/>
      <c r="E93" s="40"/>
      <c r="F93" s="40"/>
      <c r="G93" s="40" t="str">
        <f>IFERROR(VLOOKUP(B93,'Metodo indirecto Etea'!$B$66:$I$84,8,FALSE),"")</f>
        <v/>
      </c>
      <c r="H93" s="40" t="str">
        <f t="shared" si="11"/>
        <v/>
      </c>
      <c r="I93" s="57"/>
      <c r="J93" s="57"/>
      <c r="K93" s="57"/>
      <c r="L93" s="57"/>
      <c r="M93" s="57"/>
      <c r="N93" s="57"/>
      <c r="O93" s="57"/>
      <c r="P93" s="78" t="e">
        <f t="shared" si="12"/>
        <v>#VALUE!</v>
      </c>
      <c r="Q93" s="78" t="e">
        <f t="shared" si="13"/>
        <v>#VALUE!</v>
      </c>
      <c r="R93" s="78" t="e">
        <f t="shared" si="14"/>
        <v>#VALUE!</v>
      </c>
      <c r="S93" s="78" t="e">
        <f>P93+Q93*Hoja1!$C$19+'Quema en Tea'!R93*Hoja1!$C$20</f>
        <v>#VALUE!</v>
      </c>
      <c r="AI93" s="1">
        <f t="shared" si="15"/>
        <v>0</v>
      </c>
      <c r="AJ93" s="20">
        <f t="shared" si="16"/>
        <v>0</v>
      </c>
      <c r="AK93" s="20">
        <f>IF(O93="",'Fraccion masica'!$AB$35,O93)</f>
        <v>9.0175297124927029E-2</v>
      </c>
      <c r="AL93" s="20">
        <f>IF(I93="",'Fraccion masica'!$AB$36,I93)</f>
        <v>0.24741987696184778</v>
      </c>
      <c r="AM93" s="20">
        <f>IF(J93="",'Fraccion masica'!$AB$37,J93)</f>
        <v>0.39593762818104794</v>
      </c>
      <c r="AN93" s="20">
        <f>IF(K93="",'Fraccion masica'!$AB$38,K93)</f>
        <v>0.14181302276078955</v>
      </c>
      <c r="AO93" s="20">
        <f>IF(L93="",'Fraccion masica'!$AB$39,L93)</f>
        <v>1.2058713500160698E-2</v>
      </c>
      <c r="AP93" s="20">
        <f>IF(M93="",'Fraccion masica'!$AB$40,M93)</f>
        <v>5.502030814457283E-2</v>
      </c>
      <c r="AQ93" s="20">
        <f>IF(N93="",'Fraccion masica'!$AB$41,N93)</f>
        <v>5.757515332665411E-2</v>
      </c>
      <c r="AR93" s="20" t="str">
        <f t="shared" si="17"/>
        <v/>
      </c>
      <c r="AS93" s="20" t="str">
        <f t="shared" si="18"/>
        <v/>
      </c>
      <c r="AT93" s="20" t="e">
        <f t="shared" si="19"/>
        <v>#VALUE!</v>
      </c>
      <c r="AU93" s="20" t="e">
        <f t="shared" si="20"/>
        <v>#VALUE!</v>
      </c>
      <c r="AV93" s="20" t="e">
        <f t="shared" si="21"/>
        <v>#VALUE!</v>
      </c>
    </row>
    <row r="94" spans="2:48" x14ac:dyDescent="0.75">
      <c r="B94" s="15"/>
      <c r="C94" s="40"/>
      <c r="D94" s="52"/>
      <c r="E94" s="40"/>
      <c r="F94" s="40"/>
      <c r="G94" s="40" t="str">
        <f>IFERROR(VLOOKUP(B94,'Metodo indirecto Etea'!$B$66:$I$84,8,FALSE),"")</f>
        <v/>
      </c>
      <c r="H94" s="40" t="str">
        <f t="shared" si="11"/>
        <v/>
      </c>
      <c r="I94" s="57"/>
      <c r="J94" s="57"/>
      <c r="K94" s="57"/>
      <c r="L94" s="57"/>
      <c r="M94" s="57"/>
      <c r="N94" s="57"/>
      <c r="O94" s="57"/>
      <c r="P94" s="78" t="e">
        <f t="shared" si="12"/>
        <v>#VALUE!</v>
      </c>
      <c r="Q94" s="78" t="e">
        <f t="shared" si="13"/>
        <v>#VALUE!</v>
      </c>
      <c r="R94" s="78" t="e">
        <f t="shared" si="14"/>
        <v>#VALUE!</v>
      </c>
      <c r="S94" s="78" t="e">
        <f>P94+Q94*Hoja1!$C$19+'Quema en Tea'!R94*Hoja1!$C$20</f>
        <v>#VALUE!</v>
      </c>
      <c r="AI94" s="1">
        <f t="shared" si="15"/>
        <v>0</v>
      </c>
      <c r="AJ94" s="20">
        <f t="shared" si="16"/>
        <v>0</v>
      </c>
      <c r="AK94" s="20">
        <f>IF(O94="",'Fraccion masica'!$AB$35,O94)</f>
        <v>9.0175297124927029E-2</v>
      </c>
      <c r="AL94" s="20">
        <f>IF(I94="",'Fraccion masica'!$AB$36,I94)</f>
        <v>0.24741987696184778</v>
      </c>
      <c r="AM94" s="20">
        <f>IF(J94="",'Fraccion masica'!$AB$37,J94)</f>
        <v>0.39593762818104794</v>
      </c>
      <c r="AN94" s="20">
        <f>IF(K94="",'Fraccion masica'!$AB$38,K94)</f>
        <v>0.14181302276078955</v>
      </c>
      <c r="AO94" s="20">
        <f>IF(L94="",'Fraccion masica'!$AB$39,L94)</f>
        <v>1.2058713500160698E-2</v>
      </c>
      <c r="AP94" s="20">
        <f>IF(M94="",'Fraccion masica'!$AB$40,M94)</f>
        <v>5.502030814457283E-2</v>
      </c>
      <c r="AQ94" s="20">
        <f>IF(N94="",'Fraccion masica'!$AB$41,N94)</f>
        <v>5.757515332665411E-2</v>
      </c>
      <c r="AR94" s="20" t="str">
        <f t="shared" si="17"/>
        <v/>
      </c>
      <c r="AS94" s="20" t="str">
        <f t="shared" si="18"/>
        <v/>
      </c>
      <c r="AT94" s="20" t="e">
        <f t="shared" si="19"/>
        <v>#VALUE!</v>
      </c>
      <c r="AU94" s="20" t="e">
        <f t="shared" si="20"/>
        <v>#VALUE!</v>
      </c>
      <c r="AV94" s="20" t="e">
        <f t="shared" si="21"/>
        <v>#VALUE!</v>
      </c>
    </row>
    <row r="95" spans="2:48" x14ac:dyDescent="0.75">
      <c r="B95" s="15"/>
      <c r="C95" s="40"/>
      <c r="D95" s="52"/>
      <c r="E95" s="40"/>
      <c r="F95" s="40"/>
      <c r="G95" s="40" t="str">
        <f>IFERROR(VLOOKUP(B95,'Metodo indirecto Etea'!$B$66:$I$84,8,FALSE),"")</f>
        <v/>
      </c>
      <c r="H95" s="40" t="str">
        <f t="shared" si="11"/>
        <v/>
      </c>
      <c r="I95" s="57"/>
      <c r="J95" s="57"/>
      <c r="K95" s="57"/>
      <c r="L95" s="57"/>
      <c r="M95" s="57"/>
      <c r="N95" s="57"/>
      <c r="O95" s="57"/>
      <c r="P95" s="78" t="e">
        <f t="shared" si="12"/>
        <v>#VALUE!</v>
      </c>
      <c r="Q95" s="78" t="e">
        <f t="shared" si="13"/>
        <v>#VALUE!</v>
      </c>
      <c r="R95" s="78" t="e">
        <f t="shared" si="14"/>
        <v>#VALUE!</v>
      </c>
      <c r="S95" s="78" t="e">
        <f>P95+Q95*Hoja1!$C$19+'Quema en Tea'!R95*Hoja1!$C$20</f>
        <v>#VALUE!</v>
      </c>
      <c r="AI95" s="1">
        <f t="shared" si="15"/>
        <v>0</v>
      </c>
      <c r="AJ95" s="20">
        <f t="shared" si="16"/>
        <v>0</v>
      </c>
      <c r="AK95" s="20">
        <f>IF(O95="",'Fraccion masica'!$AB$35,O95)</f>
        <v>9.0175297124927029E-2</v>
      </c>
      <c r="AL95" s="20">
        <f>IF(I95="",'Fraccion masica'!$AB$36,I95)</f>
        <v>0.24741987696184778</v>
      </c>
      <c r="AM95" s="20">
        <f>IF(J95="",'Fraccion masica'!$AB$37,J95)</f>
        <v>0.39593762818104794</v>
      </c>
      <c r="AN95" s="20">
        <f>IF(K95="",'Fraccion masica'!$AB$38,K95)</f>
        <v>0.14181302276078955</v>
      </c>
      <c r="AO95" s="20">
        <f>IF(L95="",'Fraccion masica'!$AB$39,L95)</f>
        <v>1.2058713500160698E-2</v>
      </c>
      <c r="AP95" s="20">
        <f>IF(M95="",'Fraccion masica'!$AB$40,M95)</f>
        <v>5.502030814457283E-2</v>
      </c>
      <c r="AQ95" s="20">
        <f>IF(N95="",'Fraccion masica'!$AB$41,N95)</f>
        <v>5.757515332665411E-2</v>
      </c>
      <c r="AR95" s="20" t="str">
        <f t="shared" si="17"/>
        <v/>
      </c>
      <c r="AS95" s="20" t="str">
        <f t="shared" si="18"/>
        <v/>
      </c>
      <c r="AT95" s="20" t="e">
        <f t="shared" si="19"/>
        <v>#VALUE!</v>
      </c>
      <c r="AU95" s="20" t="e">
        <f t="shared" si="20"/>
        <v>#VALUE!</v>
      </c>
      <c r="AV95" s="20" t="e">
        <f t="shared" si="21"/>
        <v>#VALUE!</v>
      </c>
    </row>
    <row r="96" spans="2:48" x14ac:dyDescent="0.75">
      <c r="B96" s="15"/>
      <c r="C96" s="40"/>
      <c r="D96" s="52"/>
      <c r="E96" s="40"/>
      <c r="F96" s="40"/>
      <c r="G96" s="40" t="str">
        <f>IFERROR(VLOOKUP(B96,'Metodo indirecto Etea'!$B$66:$I$84,8,FALSE),"")</f>
        <v/>
      </c>
      <c r="H96" s="40" t="str">
        <f t="shared" si="11"/>
        <v/>
      </c>
      <c r="I96" s="57"/>
      <c r="J96" s="57"/>
      <c r="K96" s="57"/>
      <c r="L96" s="57"/>
      <c r="M96" s="57"/>
      <c r="N96" s="57"/>
      <c r="O96" s="57"/>
      <c r="P96" s="78" t="e">
        <f t="shared" si="12"/>
        <v>#VALUE!</v>
      </c>
      <c r="Q96" s="78" t="e">
        <f t="shared" si="13"/>
        <v>#VALUE!</v>
      </c>
      <c r="R96" s="78" t="e">
        <f t="shared" si="14"/>
        <v>#VALUE!</v>
      </c>
      <c r="S96" s="78" t="e">
        <f>P96+Q96*Hoja1!$C$19+'Quema en Tea'!R96*Hoja1!$C$20</f>
        <v>#VALUE!</v>
      </c>
      <c r="AI96" s="1">
        <f t="shared" si="15"/>
        <v>0</v>
      </c>
      <c r="AJ96" s="20">
        <f t="shared" si="16"/>
        <v>0</v>
      </c>
      <c r="AK96" s="20">
        <f>IF(O96="",'Fraccion masica'!$AB$35,O96)</f>
        <v>9.0175297124927029E-2</v>
      </c>
      <c r="AL96" s="20">
        <f>IF(I96="",'Fraccion masica'!$AB$36,I96)</f>
        <v>0.24741987696184778</v>
      </c>
      <c r="AM96" s="20">
        <f>IF(J96="",'Fraccion masica'!$AB$37,J96)</f>
        <v>0.39593762818104794</v>
      </c>
      <c r="AN96" s="20">
        <f>IF(K96="",'Fraccion masica'!$AB$38,K96)</f>
        <v>0.14181302276078955</v>
      </c>
      <c r="AO96" s="20">
        <f>IF(L96="",'Fraccion masica'!$AB$39,L96)</f>
        <v>1.2058713500160698E-2</v>
      </c>
      <c r="AP96" s="20">
        <f>IF(M96="",'Fraccion masica'!$AB$40,M96)</f>
        <v>5.502030814457283E-2</v>
      </c>
      <c r="AQ96" s="20">
        <f>IF(N96="",'Fraccion masica'!$AB$41,N96)</f>
        <v>5.757515332665411E-2</v>
      </c>
      <c r="AR96" s="20" t="str">
        <f t="shared" si="17"/>
        <v/>
      </c>
      <c r="AS96" s="20" t="str">
        <f t="shared" si="18"/>
        <v/>
      </c>
      <c r="AT96" s="20" t="e">
        <f t="shared" si="19"/>
        <v>#VALUE!</v>
      </c>
      <c r="AU96" s="20" t="e">
        <f t="shared" si="20"/>
        <v>#VALUE!</v>
      </c>
      <c r="AV96" s="20" t="e">
        <f t="shared" si="21"/>
        <v>#VALUE!</v>
      </c>
    </row>
    <row r="97" spans="2:48" x14ac:dyDescent="0.75">
      <c r="B97" s="15"/>
      <c r="C97" s="40"/>
      <c r="D97" s="52"/>
      <c r="E97" s="40"/>
      <c r="F97" s="40"/>
      <c r="G97" s="40" t="str">
        <f>IFERROR(VLOOKUP(B97,'Metodo indirecto Etea'!$B$66:$I$84,8,FALSE),"")</f>
        <v/>
      </c>
      <c r="H97" s="40" t="str">
        <f t="shared" si="11"/>
        <v/>
      </c>
      <c r="I97" s="57"/>
      <c r="J97" s="57"/>
      <c r="K97" s="57"/>
      <c r="L97" s="57"/>
      <c r="M97" s="57"/>
      <c r="N97" s="57"/>
      <c r="O97" s="57"/>
      <c r="P97" s="78" t="e">
        <f t="shared" si="12"/>
        <v>#VALUE!</v>
      </c>
      <c r="Q97" s="78" t="e">
        <f t="shared" si="13"/>
        <v>#VALUE!</v>
      </c>
      <c r="R97" s="78" t="e">
        <f t="shared" si="14"/>
        <v>#VALUE!</v>
      </c>
      <c r="S97" s="78" t="e">
        <f>P97+Q97*Hoja1!$C$19+'Quema en Tea'!R97*Hoja1!$C$20</f>
        <v>#VALUE!</v>
      </c>
      <c r="AI97" s="1">
        <f t="shared" si="15"/>
        <v>0</v>
      </c>
      <c r="AJ97" s="20">
        <f t="shared" si="16"/>
        <v>0</v>
      </c>
      <c r="AK97" s="20">
        <f>IF(O97="",'Fraccion masica'!$AB$35,O97)</f>
        <v>9.0175297124927029E-2</v>
      </c>
      <c r="AL97" s="20">
        <f>IF(I97="",'Fraccion masica'!$AB$36,I97)</f>
        <v>0.24741987696184778</v>
      </c>
      <c r="AM97" s="20">
        <f>IF(J97="",'Fraccion masica'!$AB$37,J97)</f>
        <v>0.39593762818104794</v>
      </c>
      <c r="AN97" s="20">
        <f>IF(K97="",'Fraccion masica'!$AB$38,K97)</f>
        <v>0.14181302276078955</v>
      </c>
      <c r="AO97" s="20">
        <f>IF(L97="",'Fraccion masica'!$AB$39,L97)</f>
        <v>1.2058713500160698E-2</v>
      </c>
      <c r="AP97" s="20">
        <f>IF(M97="",'Fraccion masica'!$AB$40,M97)</f>
        <v>5.502030814457283E-2</v>
      </c>
      <c r="AQ97" s="20">
        <f>IF(N97="",'Fraccion masica'!$AB$41,N97)</f>
        <v>5.757515332665411E-2</v>
      </c>
      <c r="AR97" s="20" t="str">
        <f t="shared" si="17"/>
        <v/>
      </c>
      <c r="AS97" s="20" t="str">
        <f t="shared" si="18"/>
        <v/>
      </c>
      <c r="AT97" s="20" t="e">
        <f t="shared" si="19"/>
        <v>#VALUE!</v>
      </c>
      <c r="AU97" s="20" t="e">
        <f t="shared" si="20"/>
        <v>#VALUE!</v>
      </c>
      <c r="AV97" s="20" t="e">
        <f t="shared" si="21"/>
        <v>#VALUE!</v>
      </c>
    </row>
    <row r="98" spans="2:48" x14ac:dyDescent="0.75">
      <c r="B98" s="15"/>
      <c r="C98" s="40"/>
      <c r="D98" s="52"/>
      <c r="E98" s="40"/>
      <c r="F98" s="40"/>
      <c r="G98" s="40" t="str">
        <f>IFERROR(VLOOKUP(B98,'Metodo indirecto Etea'!$B$66:$I$84,8,FALSE),"")</f>
        <v/>
      </c>
      <c r="H98" s="40" t="str">
        <f t="shared" si="11"/>
        <v/>
      </c>
      <c r="I98" s="57"/>
      <c r="J98" s="57"/>
      <c r="K98" s="57"/>
      <c r="L98" s="57"/>
      <c r="M98" s="57"/>
      <c r="N98" s="57"/>
      <c r="O98" s="57"/>
      <c r="P98" s="78" t="e">
        <f t="shared" si="12"/>
        <v>#VALUE!</v>
      </c>
      <c r="Q98" s="78" t="e">
        <f t="shared" si="13"/>
        <v>#VALUE!</v>
      </c>
      <c r="R98" s="78" t="e">
        <f t="shared" si="14"/>
        <v>#VALUE!</v>
      </c>
      <c r="S98" s="78" t="e">
        <f>P98+Q98*Hoja1!$C$19+'Quema en Tea'!R98*Hoja1!$C$20</f>
        <v>#VALUE!</v>
      </c>
      <c r="AI98" s="1">
        <f t="shared" si="15"/>
        <v>0</v>
      </c>
      <c r="AJ98" s="20">
        <f t="shared" si="16"/>
        <v>0</v>
      </c>
      <c r="AK98" s="20">
        <f>IF(O98="",'Fraccion masica'!$AB$35,O98)</f>
        <v>9.0175297124927029E-2</v>
      </c>
      <c r="AL98" s="20">
        <f>IF(I98="",'Fraccion masica'!$AB$36,I98)</f>
        <v>0.24741987696184778</v>
      </c>
      <c r="AM98" s="20">
        <f>IF(J98="",'Fraccion masica'!$AB$37,J98)</f>
        <v>0.39593762818104794</v>
      </c>
      <c r="AN98" s="20">
        <f>IF(K98="",'Fraccion masica'!$AB$38,K98)</f>
        <v>0.14181302276078955</v>
      </c>
      <c r="AO98" s="20">
        <f>IF(L98="",'Fraccion masica'!$AB$39,L98)</f>
        <v>1.2058713500160698E-2</v>
      </c>
      <c r="AP98" s="20">
        <f>IF(M98="",'Fraccion masica'!$AB$40,M98)</f>
        <v>5.502030814457283E-2</v>
      </c>
      <c r="AQ98" s="20">
        <f>IF(N98="",'Fraccion masica'!$AB$41,N98)</f>
        <v>5.757515332665411E-2</v>
      </c>
      <c r="AR98" s="20" t="str">
        <f t="shared" si="17"/>
        <v/>
      </c>
      <c r="AS98" s="20" t="str">
        <f t="shared" si="18"/>
        <v/>
      </c>
      <c r="AT98" s="20" t="e">
        <f t="shared" si="19"/>
        <v>#VALUE!</v>
      </c>
      <c r="AU98" s="20" t="e">
        <f t="shared" si="20"/>
        <v>#VALUE!</v>
      </c>
      <c r="AV98" s="20" t="e">
        <f t="shared" si="21"/>
        <v>#VALUE!</v>
      </c>
    </row>
    <row r="99" spans="2:48" x14ac:dyDescent="0.75">
      <c r="B99" s="15"/>
      <c r="C99" s="40"/>
      <c r="D99" s="52"/>
      <c r="E99" s="40"/>
      <c r="F99" s="40"/>
      <c r="G99" s="40" t="str">
        <f>IFERROR(VLOOKUP(B99,'Metodo indirecto Etea'!$B$66:$I$84,8,FALSE),"")</f>
        <v/>
      </c>
      <c r="H99" s="40" t="str">
        <f t="shared" si="11"/>
        <v/>
      </c>
      <c r="I99" s="57"/>
      <c r="J99" s="57"/>
      <c r="K99" s="57"/>
      <c r="L99" s="57"/>
      <c r="M99" s="57"/>
      <c r="N99" s="57"/>
      <c r="O99" s="57"/>
      <c r="P99" s="78" t="e">
        <f t="shared" si="12"/>
        <v>#VALUE!</v>
      </c>
      <c r="Q99" s="78" t="e">
        <f t="shared" si="13"/>
        <v>#VALUE!</v>
      </c>
      <c r="R99" s="78" t="e">
        <f t="shared" si="14"/>
        <v>#VALUE!</v>
      </c>
      <c r="S99" s="78" t="e">
        <f>P99+Q99*Hoja1!$C$19+'Quema en Tea'!R99*Hoja1!$C$20</f>
        <v>#VALUE!</v>
      </c>
      <c r="AI99" s="1">
        <f t="shared" si="15"/>
        <v>0</v>
      </c>
      <c r="AJ99" s="20">
        <f t="shared" si="16"/>
        <v>0</v>
      </c>
      <c r="AK99" s="20">
        <f>IF(O99="",'Fraccion masica'!$AB$35,O99)</f>
        <v>9.0175297124927029E-2</v>
      </c>
      <c r="AL99" s="20">
        <f>IF(I99="",'Fraccion masica'!$AB$36,I99)</f>
        <v>0.24741987696184778</v>
      </c>
      <c r="AM99" s="20">
        <f>IF(J99="",'Fraccion masica'!$AB$37,J99)</f>
        <v>0.39593762818104794</v>
      </c>
      <c r="AN99" s="20">
        <f>IF(K99="",'Fraccion masica'!$AB$38,K99)</f>
        <v>0.14181302276078955</v>
      </c>
      <c r="AO99" s="20">
        <f>IF(L99="",'Fraccion masica'!$AB$39,L99)</f>
        <v>1.2058713500160698E-2</v>
      </c>
      <c r="AP99" s="20">
        <f>IF(M99="",'Fraccion masica'!$AB$40,M99)</f>
        <v>5.502030814457283E-2</v>
      </c>
      <c r="AQ99" s="20">
        <f>IF(N99="",'Fraccion masica'!$AB$41,N99)</f>
        <v>5.757515332665411E-2</v>
      </c>
      <c r="AR99" s="20" t="str">
        <f t="shared" si="17"/>
        <v/>
      </c>
      <c r="AS99" s="20" t="str">
        <f t="shared" si="18"/>
        <v/>
      </c>
      <c r="AT99" s="20" t="e">
        <f t="shared" si="19"/>
        <v>#VALUE!</v>
      </c>
      <c r="AU99" s="20" t="e">
        <f t="shared" si="20"/>
        <v>#VALUE!</v>
      </c>
      <c r="AV99" s="20" t="e">
        <f t="shared" si="21"/>
        <v>#VALUE!</v>
      </c>
    </row>
    <row r="100" spans="2:48" x14ac:dyDescent="0.75">
      <c r="B100" s="15"/>
      <c r="C100" s="40"/>
      <c r="D100" s="52"/>
      <c r="E100" s="40"/>
      <c r="F100" s="40"/>
      <c r="G100" s="40" t="str">
        <f>IFERROR(VLOOKUP(B100,'Metodo indirecto Etea'!$B$66:$I$84,8,FALSE),"")</f>
        <v/>
      </c>
      <c r="H100" s="40" t="str">
        <f t="shared" si="11"/>
        <v/>
      </c>
      <c r="I100" s="57"/>
      <c r="J100" s="57"/>
      <c r="K100" s="57"/>
      <c r="L100" s="57"/>
      <c r="M100" s="57"/>
      <c r="N100" s="57"/>
      <c r="O100" s="57"/>
      <c r="P100" s="78" t="e">
        <f t="shared" si="12"/>
        <v>#VALUE!</v>
      </c>
      <c r="Q100" s="78" t="e">
        <f t="shared" si="13"/>
        <v>#VALUE!</v>
      </c>
      <c r="R100" s="78" t="e">
        <f t="shared" si="14"/>
        <v>#VALUE!</v>
      </c>
      <c r="S100" s="78" t="e">
        <f>P100+Q100*Hoja1!$C$19+'Quema en Tea'!R100*Hoja1!$C$20</f>
        <v>#VALUE!</v>
      </c>
      <c r="AI100" s="1">
        <f t="shared" si="15"/>
        <v>0</v>
      </c>
      <c r="AJ100" s="20">
        <f t="shared" si="16"/>
        <v>0</v>
      </c>
      <c r="AK100" s="20">
        <f>IF(O100="",'Fraccion masica'!$AB$35,O100)</f>
        <v>9.0175297124927029E-2</v>
      </c>
      <c r="AL100" s="20">
        <f>IF(I100="",'Fraccion masica'!$AB$36,I100)</f>
        <v>0.24741987696184778</v>
      </c>
      <c r="AM100" s="20">
        <f>IF(J100="",'Fraccion masica'!$AB$37,J100)</f>
        <v>0.39593762818104794</v>
      </c>
      <c r="AN100" s="20">
        <f>IF(K100="",'Fraccion masica'!$AB$38,K100)</f>
        <v>0.14181302276078955</v>
      </c>
      <c r="AO100" s="20">
        <f>IF(L100="",'Fraccion masica'!$AB$39,L100)</f>
        <v>1.2058713500160698E-2</v>
      </c>
      <c r="AP100" s="20">
        <f>IF(M100="",'Fraccion masica'!$AB$40,M100)</f>
        <v>5.502030814457283E-2</v>
      </c>
      <c r="AQ100" s="20">
        <f>IF(N100="",'Fraccion masica'!$AB$41,N100)</f>
        <v>5.757515332665411E-2</v>
      </c>
      <c r="AR100" s="20" t="str">
        <f t="shared" si="17"/>
        <v/>
      </c>
      <c r="AS100" s="20" t="str">
        <f t="shared" si="18"/>
        <v/>
      </c>
      <c r="AT100" s="20" t="e">
        <f t="shared" si="19"/>
        <v>#VALUE!</v>
      </c>
      <c r="AU100" s="20" t="e">
        <f t="shared" si="20"/>
        <v>#VALUE!</v>
      </c>
      <c r="AV100" s="20" t="e">
        <f t="shared" si="21"/>
        <v>#VALUE!</v>
      </c>
    </row>
    <row r="101" spans="2:48" x14ac:dyDescent="0.75">
      <c r="B101" s="15"/>
      <c r="C101" s="40"/>
      <c r="D101" s="52"/>
      <c r="E101" s="40"/>
      <c r="F101" s="40"/>
      <c r="G101" s="40" t="str">
        <f>IFERROR(VLOOKUP(B101,'Metodo indirecto Etea'!$B$66:$I$84,8,FALSE),"")</f>
        <v/>
      </c>
      <c r="H101" s="40" t="str">
        <f t="shared" si="11"/>
        <v/>
      </c>
      <c r="I101" s="57"/>
      <c r="J101" s="57"/>
      <c r="K101" s="57"/>
      <c r="L101" s="57"/>
      <c r="M101" s="57"/>
      <c r="N101" s="57"/>
      <c r="O101" s="57"/>
      <c r="P101" s="78" t="e">
        <f t="shared" si="12"/>
        <v>#VALUE!</v>
      </c>
      <c r="Q101" s="78" t="e">
        <f t="shared" si="13"/>
        <v>#VALUE!</v>
      </c>
      <c r="R101" s="78" t="e">
        <f t="shared" si="14"/>
        <v>#VALUE!</v>
      </c>
      <c r="S101" s="78" t="e">
        <f>P101+Q101*Hoja1!$C$19+'Quema en Tea'!R101*Hoja1!$C$20</f>
        <v>#VALUE!</v>
      </c>
      <c r="AI101" s="1">
        <f t="shared" si="15"/>
        <v>0</v>
      </c>
      <c r="AJ101" s="20">
        <f t="shared" si="16"/>
        <v>0</v>
      </c>
      <c r="AK101" s="20">
        <f>IF(O101="",'Fraccion masica'!$AB$35,O101)</f>
        <v>9.0175297124927029E-2</v>
      </c>
      <c r="AL101" s="20">
        <f>IF(I101="",'Fraccion masica'!$AB$36,I101)</f>
        <v>0.24741987696184778</v>
      </c>
      <c r="AM101" s="20">
        <f>IF(J101="",'Fraccion masica'!$AB$37,J101)</f>
        <v>0.39593762818104794</v>
      </c>
      <c r="AN101" s="20">
        <f>IF(K101="",'Fraccion masica'!$AB$38,K101)</f>
        <v>0.14181302276078955</v>
      </c>
      <c r="AO101" s="20">
        <f>IF(L101="",'Fraccion masica'!$AB$39,L101)</f>
        <v>1.2058713500160698E-2</v>
      </c>
      <c r="AP101" s="20">
        <f>IF(M101="",'Fraccion masica'!$AB$40,M101)</f>
        <v>5.502030814457283E-2</v>
      </c>
      <c r="AQ101" s="20">
        <f>IF(N101="",'Fraccion masica'!$AB$41,N101)</f>
        <v>5.757515332665411E-2</v>
      </c>
      <c r="AR101" s="20" t="str">
        <f t="shared" si="17"/>
        <v/>
      </c>
      <c r="AS101" s="20" t="str">
        <f t="shared" si="18"/>
        <v/>
      </c>
      <c r="AT101" s="20" t="e">
        <f t="shared" si="19"/>
        <v>#VALUE!</v>
      </c>
      <c r="AU101" s="20" t="e">
        <f t="shared" si="20"/>
        <v>#VALUE!</v>
      </c>
      <c r="AV101" s="20" t="e">
        <f t="shared" si="21"/>
        <v>#VALUE!</v>
      </c>
    </row>
    <row r="102" spans="2:48" x14ac:dyDescent="0.75">
      <c r="B102" s="15"/>
      <c r="C102" s="40"/>
      <c r="D102" s="52"/>
      <c r="E102" s="40"/>
      <c r="F102" s="40"/>
      <c r="G102" s="40" t="str">
        <f>IFERROR(VLOOKUP(B102,'Metodo indirecto Etea'!$B$66:$I$84,8,FALSE),"")</f>
        <v/>
      </c>
      <c r="H102" s="40" t="str">
        <f t="shared" si="11"/>
        <v/>
      </c>
      <c r="I102" s="57"/>
      <c r="J102" s="57"/>
      <c r="K102" s="57"/>
      <c r="L102" s="57"/>
      <c r="M102" s="57"/>
      <c r="N102" s="57"/>
      <c r="O102" s="57"/>
      <c r="P102" s="78" t="e">
        <f t="shared" si="12"/>
        <v>#VALUE!</v>
      </c>
      <c r="Q102" s="78" t="e">
        <f t="shared" si="13"/>
        <v>#VALUE!</v>
      </c>
      <c r="R102" s="78" t="e">
        <f t="shared" si="14"/>
        <v>#VALUE!</v>
      </c>
      <c r="S102" s="78" t="e">
        <f>P102+Q102*Hoja1!$C$19+'Quema en Tea'!R102*Hoja1!$C$20</f>
        <v>#VALUE!</v>
      </c>
      <c r="AI102" s="1">
        <f t="shared" si="15"/>
        <v>0</v>
      </c>
      <c r="AJ102" s="20">
        <f t="shared" si="16"/>
        <v>0</v>
      </c>
      <c r="AK102" s="20">
        <f>IF(O102="",'Fraccion masica'!$AB$35,O102)</f>
        <v>9.0175297124927029E-2</v>
      </c>
      <c r="AL102" s="20">
        <f>IF(I102="",'Fraccion masica'!$AB$36,I102)</f>
        <v>0.24741987696184778</v>
      </c>
      <c r="AM102" s="20">
        <f>IF(J102="",'Fraccion masica'!$AB$37,J102)</f>
        <v>0.39593762818104794</v>
      </c>
      <c r="AN102" s="20">
        <f>IF(K102="",'Fraccion masica'!$AB$38,K102)</f>
        <v>0.14181302276078955</v>
      </c>
      <c r="AO102" s="20">
        <f>IF(L102="",'Fraccion masica'!$AB$39,L102)</f>
        <v>1.2058713500160698E-2</v>
      </c>
      <c r="AP102" s="20">
        <f>IF(M102="",'Fraccion masica'!$AB$40,M102)</f>
        <v>5.502030814457283E-2</v>
      </c>
      <c r="AQ102" s="20">
        <f>IF(N102="",'Fraccion masica'!$AB$41,N102)</f>
        <v>5.757515332665411E-2</v>
      </c>
      <c r="AR102" s="20" t="str">
        <f t="shared" si="17"/>
        <v/>
      </c>
      <c r="AS102" s="20" t="str">
        <f t="shared" si="18"/>
        <v/>
      </c>
      <c r="AT102" s="20" t="e">
        <f t="shared" si="19"/>
        <v>#VALUE!</v>
      </c>
      <c r="AU102" s="20" t="e">
        <f t="shared" si="20"/>
        <v>#VALUE!</v>
      </c>
      <c r="AV102" s="20" t="e">
        <f t="shared" si="21"/>
        <v>#VALUE!</v>
      </c>
    </row>
    <row r="103" spans="2:48" x14ac:dyDescent="0.75">
      <c r="B103" s="15"/>
      <c r="C103" s="40"/>
      <c r="D103" s="52"/>
      <c r="E103" s="40"/>
      <c r="F103" s="40"/>
      <c r="G103" s="40" t="str">
        <f>IFERROR(VLOOKUP(B103,'Metodo indirecto Etea'!$B$66:$I$84,8,FALSE),"")</f>
        <v/>
      </c>
      <c r="H103" s="40" t="str">
        <f t="shared" si="11"/>
        <v/>
      </c>
      <c r="I103" s="57"/>
      <c r="J103" s="57"/>
      <c r="K103" s="57"/>
      <c r="L103" s="57"/>
      <c r="M103" s="57"/>
      <c r="N103" s="57"/>
      <c r="O103" s="57"/>
      <c r="P103" s="78" t="e">
        <f t="shared" si="12"/>
        <v>#VALUE!</v>
      </c>
      <c r="Q103" s="78" t="e">
        <f t="shared" si="13"/>
        <v>#VALUE!</v>
      </c>
      <c r="R103" s="78" t="e">
        <f t="shared" si="14"/>
        <v>#VALUE!</v>
      </c>
      <c r="S103" s="78" t="e">
        <f>P103+Q103*Hoja1!$C$19+'Quema en Tea'!R103*Hoja1!$C$20</f>
        <v>#VALUE!</v>
      </c>
      <c r="AI103" s="1">
        <f t="shared" si="15"/>
        <v>0</v>
      </c>
      <c r="AJ103" s="20">
        <f t="shared" si="16"/>
        <v>0</v>
      </c>
      <c r="AK103" s="20">
        <f>IF(O103="",'Fraccion masica'!$AB$35,O103)</f>
        <v>9.0175297124927029E-2</v>
      </c>
      <c r="AL103" s="20">
        <f>IF(I103="",'Fraccion masica'!$AB$36,I103)</f>
        <v>0.24741987696184778</v>
      </c>
      <c r="AM103" s="20">
        <f>IF(J103="",'Fraccion masica'!$AB$37,J103)</f>
        <v>0.39593762818104794</v>
      </c>
      <c r="AN103" s="20">
        <f>IF(K103="",'Fraccion masica'!$AB$38,K103)</f>
        <v>0.14181302276078955</v>
      </c>
      <c r="AO103" s="20">
        <f>IF(L103="",'Fraccion masica'!$AB$39,L103)</f>
        <v>1.2058713500160698E-2</v>
      </c>
      <c r="AP103" s="20">
        <f>IF(M103="",'Fraccion masica'!$AB$40,M103)</f>
        <v>5.502030814457283E-2</v>
      </c>
      <c r="AQ103" s="20">
        <f>IF(N103="",'Fraccion masica'!$AB$41,N103)</f>
        <v>5.757515332665411E-2</v>
      </c>
      <c r="AR103" s="20" t="str">
        <f t="shared" si="17"/>
        <v/>
      </c>
      <c r="AS103" s="20" t="str">
        <f t="shared" si="18"/>
        <v/>
      </c>
      <c r="AT103" s="20" t="e">
        <f t="shared" si="19"/>
        <v>#VALUE!</v>
      </c>
      <c r="AU103" s="20" t="e">
        <f t="shared" si="20"/>
        <v>#VALUE!</v>
      </c>
      <c r="AV103" s="20" t="e">
        <f t="shared" si="21"/>
        <v>#VALUE!</v>
      </c>
    </row>
    <row r="104" spans="2:48" x14ac:dyDescent="0.75">
      <c r="B104" s="15"/>
      <c r="C104" s="40"/>
      <c r="D104" s="52"/>
      <c r="E104" s="40"/>
      <c r="F104" s="40"/>
      <c r="G104" s="40" t="str">
        <f>IFERROR(VLOOKUP(B104,'Metodo indirecto Etea'!$B$66:$I$84,8,FALSE),"")</f>
        <v/>
      </c>
      <c r="H104" s="40" t="str">
        <f t="shared" si="11"/>
        <v/>
      </c>
      <c r="I104" s="57"/>
      <c r="J104" s="57"/>
      <c r="K104" s="57"/>
      <c r="L104" s="57"/>
      <c r="M104" s="57"/>
      <c r="N104" s="57"/>
      <c r="O104" s="57"/>
      <c r="P104" s="78" t="e">
        <f t="shared" si="12"/>
        <v>#VALUE!</v>
      </c>
      <c r="Q104" s="78" t="e">
        <f t="shared" si="13"/>
        <v>#VALUE!</v>
      </c>
      <c r="R104" s="78" t="e">
        <f t="shared" si="14"/>
        <v>#VALUE!</v>
      </c>
      <c r="S104" s="78" t="e">
        <f>P104+Q104*Hoja1!$C$19+'Quema en Tea'!R104*Hoja1!$C$20</f>
        <v>#VALUE!</v>
      </c>
      <c r="AI104" s="1">
        <f t="shared" si="15"/>
        <v>0</v>
      </c>
      <c r="AJ104" s="20">
        <f t="shared" si="16"/>
        <v>0</v>
      </c>
      <c r="AK104" s="20">
        <f>IF(O104="",'Fraccion masica'!$AB$35,O104)</f>
        <v>9.0175297124927029E-2</v>
      </c>
      <c r="AL104" s="20">
        <f>IF(I104="",'Fraccion masica'!$AB$36,I104)</f>
        <v>0.24741987696184778</v>
      </c>
      <c r="AM104" s="20">
        <f>IF(J104="",'Fraccion masica'!$AB$37,J104)</f>
        <v>0.39593762818104794</v>
      </c>
      <c r="AN104" s="20">
        <f>IF(K104="",'Fraccion masica'!$AB$38,K104)</f>
        <v>0.14181302276078955</v>
      </c>
      <c r="AO104" s="20">
        <f>IF(L104="",'Fraccion masica'!$AB$39,L104)</f>
        <v>1.2058713500160698E-2</v>
      </c>
      <c r="AP104" s="20">
        <f>IF(M104="",'Fraccion masica'!$AB$40,M104)</f>
        <v>5.502030814457283E-2</v>
      </c>
      <c r="AQ104" s="20">
        <f>IF(N104="",'Fraccion masica'!$AB$41,N104)</f>
        <v>5.757515332665411E-2</v>
      </c>
      <c r="AR104" s="20" t="str">
        <f t="shared" si="17"/>
        <v/>
      </c>
      <c r="AS104" s="20" t="str">
        <f t="shared" si="18"/>
        <v/>
      </c>
      <c r="AT104" s="20" t="e">
        <f t="shared" si="19"/>
        <v>#VALUE!</v>
      </c>
      <c r="AU104" s="20" t="e">
        <f t="shared" si="20"/>
        <v>#VALUE!</v>
      </c>
      <c r="AV104" s="20" t="e">
        <f t="shared" si="21"/>
        <v>#VALUE!</v>
      </c>
    </row>
    <row r="105" spans="2:48" x14ac:dyDescent="0.75">
      <c r="B105" s="15"/>
      <c r="C105" s="40"/>
      <c r="D105" s="52"/>
      <c r="E105" s="40"/>
      <c r="F105" s="40"/>
      <c r="G105" s="40" t="str">
        <f>IFERROR(VLOOKUP(B105,'Metodo indirecto Etea'!$B$66:$I$84,8,FALSE),"")</f>
        <v/>
      </c>
      <c r="H105" s="40" t="str">
        <f t="shared" si="11"/>
        <v/>
      </c>
      <c r="I105" s="57"/>
      <c r="J105" s="57"/>
      <c r="K105" s="57"/>
      <c r="L105" s="57"/>
      <c r="M105" s="57"/>
      <c r="N105" s="57"/>
      <c r="O105" s="57"/>
      <c r="P105" s="78" t="e">
        <f t="shared" si="12"/>
        <v>#VALUE!</v>
      </c>
      <c r="Q105" s="78" t="e">
        <f t="shared" si="13"/>
        <v>#VALUE!</v>
      </c>
      <c r="R105" s="78" t="e">
        <f t="shared" si="14"/>
        <v>#VALUE!</v>
      </c>
      <c r="S105" s="78" t="e">
        <f>P105+Q105*Hoja1!$C$19+'Quema en Tea'!R105*Hoja1!$C$20</f>
        <v>#VALUE!</v>
      </c>
      <c r="AI105" s="1">
        <f t="shared" si="15"/>
        <v>0</v>
      </c>
      <c r="AJ105" s="20">
        <f t="shared" si="16"/>
        <v>0</v>
      </c>
      <c r="AK105" s="20">
        <f>IF(O105="",'Fraccion masica'!$AB$35,O105)</f>
        <v>9.0175297124927029E-2</v>
      </c>
      <c r="AL105" s="20">
        <f>IF(I105="",'Fraccion masica'!$AB$36,I105)</f>
        <v>0.24741987696184778</v>
      </c>
      <c r="AM105" s="20">
        <f>IF(J105="",'Fraccion masica'!$AB$37,J105)</f>
        <v>0.39593762818104794</v>
      </c>
      <c r="AN105" s="20">
        <f>IF(K105="",'Fraccion masica'!$AB$38,K105)</f>
        <v>0.14181302276078955</v>
      </c>
      <c r="AO105" s="20">
        <f>IF(L105="",'Fraccion masica'!$AB$39,L105)</f>
        <v>1.2058713500160698E-2</v>
      </c>
      <c r="AP105" s="20">
        <f>IF(M105="",'Fraccion masica'!$AB$40,M105)</f>
        <v>5.502030814457283E-2</v>
      </c>
      <c r="AQ105" s="20">
        <f>IF(N105="",'Fraccion masica'!$AB$41,N105)</f>
        <v>5.757515332665411E-2</v>
      </c>
      <c r="AR105" s="20" t="str">
        <f t="shared" si="17"/>
        <v/>
      </c>
      <c r="AS105" s="20" t="str">
        <f t="shared" si="18"/>
        <v/>
      </c>
      <c r="AT105" s="20" t="e">
        <f t="shared" si="19"/>
        <v>#VALUE!</v>
      </c>
      <c r="AU105" s="20" t="e">
        <f t="shared" si="20"/>
        <v>#VALUE!</v>
      </c>
      <c r="AV105" s="20" t="e">
        <f t="shared" si="21"/>
        <v>#VALUE!</v>
      </c>
    </row>
    <row r="106" spans="2:48" x14ac:dyDescent="0.75">
      <c r="B106" s="15"/>
      <c r="C106" s="40"/>
      <c r="D106" s="52"/>
      <c r="E106" s="40"/>
      <c r="F106" s="40"/>
      <c r="G106" s="40" t="str">
        <f>IFERROR(VLOOKUP(B106,'Metodo indirecto Etea'!$B$66:$I$84,8,FALSE),"")</f>
        <v/>
      </c>
      <c r="H106" s="40" t="str">
        <f t="shared" si="11"/>
        <v/>
      </c>
      <c r="I106" s="57"/>
      <c r="J106" s="57"/>
      <c r="K106" s="57"/>
      <c r="L106" s="57"/>
      <c r="M106" s="57"/>
      <c r="N106" s="57"/>
      <c r="O106" s="57"/>
      <c r="P106" s="78" t="e">
        <f t="shared" si="12"/>
        <v>#VALUE!</v>
      </c>
      <c r="Q106" s="78" t="e">
        <f t="shared" si="13"/>
        <v>#VALUE!</v>
      </c>
      <c r="R106" s="78" t="e">
        <f t="shared" si="14"/>
        <v>#VALUE!</v>
      </c>
      <c r="S106" s="78" t="e">
        <f>P106+Q106*Hoja1!$C$19+'Quema en Tea'!R106*Hoja1!$C$20</f>
        <v>#VALUE!</v>
      </c>
      <c r="AI106" s="1">
        <f t="shared" si="15"/>
        <v>0</v>
      </c>
      <c r="AJ106" s="20">
        <f t="shared" si="16"/>
        <v>0</v>
      </c>
      <c r="AK106" s="20">
        <f>IF(O106="",'Fraccion masica'!$AB$35,O106)</f>
        <v>9.0175297124927029E-2</v>
      </c>
      <c r="AL106" s="20">
        <f>IF(I106="",'Fraccion masica'!$AB$36,I106)</f>
        <v>0.24741987696184778</v>
      </c>
      <c r="AM106" s="20">
        <f>IF(J106="",'Fraccion masica'!$AB$37,J106)</f>
        <v>0.39593762818104794</v>
      </c>
      <c r="AN106" s="20">
        <f>IF(K106="",'Fraccion masica'!$AB$38,K106)</f>
        <v>0.14181302276078955</v>
      </c>
      <c r="AO106" s="20">
        <f>IF(L106="",'Fraccion masica'!$AB$39,L106)</f>
        <v>1.2058713500160698E-2</v>
      </c>
      <c r="AP106" s="20">
        <f>IF(M106="",'Fraccion masica'!$AB$40,M106)</f>
        <v>5.502030814457283E-2</v>
      </c>
      <c r="AQ106" s="20">
        <f>IF(N106="",'Fraccion masica'!$AB$41,N106)</f>
        <v>5.757515332665411E-2</v>
      </c>
      <c r="AR106" s="20" t="str">
        <f t="shared" si="17"/>
        <v/>
      </c>
      <c r="AS106" s="20" t="str">
        <f t="shared" si="18"/>
        <v/>
      </c>
      <c r="AT106" s="20" t="e">
        <f t="shared" si="19"/>
        <v>#VALUE!</v>
      </c>
      <c r="AU106" s="20" t="e">
        <f t="shared" si="20"/>
        <v>#VALUE!</v>
      </c>
      <c r="AV106" s="20" t="e">
        <f t="shared" si="21"/>
        <v>#VALUE!</v>
      </c>
    </row>
  </sheetData>
  <mergeCells count="14">
    <mergeCell ref="E19:F19"/>
    <mergeCell ref="G19:H19"/>
    <mergeCell ref="P20:P21"/>
    <mergeCell ref="Q20:Q21"/>
    <mergeCell ref="R20:R21"/>
    <mergeCell ref="S20:S21"/>
    <mergeCell ref="I20:O20"/>
    <mergeCell ref="B20:B21"/>
    <mergeCell ref="C20:C21"/>
    <mergeCell ref="D20:D21"/>
    <mergeCell ref="E20:E21"/>
    <mergeCell ref="F20:F21"/>
    <mergeCell ref="G20:G21"/>
    <mergeCell ref="H20:H21"/>
  </mergeCells>
  <hyperlinks>
    <hyperlink ref="B9" location="TEA!A1" display="&lt;&lt;&lt;TEA" xr:uid="{C5240529-B13C-4BBA-A017-B135D85601CF}"/>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499EC67-FB64-4C13-980A-237128424C40}">
          <x14:formula1>
            <xm:f>Hoja1!$K$17:$K$22</xm:f>
          </x14:formula1>
          <xm:sqref>C22:C106</xm:sqref>
        </x14:dataValidation>
        <x14:dataValidation type="list" allowBlank="1" showInputMessage="1" showErrorMessage="1" xr:uid="{1DDEED03-0FA4-4648-9A41-2AE464AD0796}">
          <x14:formula1>
            <xm:f>'Registro Teas'!$B$18:$B$83</xm:f>
          </x14:formula1>
          <xm:sqref>B22:B106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C7528-A97D-4C3C-9AD3-5AC59A4CB9A8}">
  <dimension ref="B12:E49"/>
  <sheetViews>
    <sheetView zoomScale="90" zoomScaleNormal="90" workbookViewId="0">
      <selection activeCell="B12" sqref="B12"/>
    </sheetView>
  </sheetViews>
  <sheetFormatPr baseColWidth="10" defaultRowHeight="14.75" x14ac:dyDescent="0.75"/>
  <cols>
    <col min="1" max="16384" width="10.90625" style="1"/>
  </cols>
  <sheetData>
    <row r="12" spans="2:2" x14ac:dyDescent="0.75">
      <c r="B12" s="6" t="s">
        <v>820</v>
      </c>
    </row>
    <row r="13" spans="2:2" x14ac:dyDescent="0.75">
      <c r="B13" s="6"/>
    </row>
    <row r="14" spans="2:2" x14ac:dyDescent="0.75">
      <c r="B14" s="2" t="s">
        <v>323</v>
      </c>
    </row>
    <row r="16" spans="2:2" x14ac:dyDescent="0.75">
      <c r="B16" s="1" t="s">
        <v>922</v>
      </c>
    </row>
    <row r="19" spans="2:5" x14ac:dyDescent="0.75">
      <c r="B19" s="2" t="s">
        <v>324</v>
      </c>
    </row>
    <row r="21" spans="2:5" x14ac:dyDescent="0.75">
      <c r="C21" s="2" t="s">
        <v>322</v>
      </c>
    </row>
    <row r="22" spans="2:5" x14ac:dyDescent="0.75">
      <c r="C22" s="2"/>
      <c r="D22" s="1" t="s">
        <v>923</v>
      </c>
    </row>
    <row r="23" spans="2:5" x14ac:dyDescent="0.75">
      <c r="C23" s="2"/>
      <c r="E23" s="6" t="s">
        <v>779</v>
      </c>
    </row>
    <row r="24" spans="2:5" x14ac:dyDescent="0.75">
      <c r="C24" s="2"/>
      <c r="E24" s="6" t="s">
        <v>780</v>
      </c>
    </row>
    <row r="25" spans="2:5" x14ac:dyDescent="0.75">
      <c r="C25" s="2"/>
      <c r="E25" s="6" t="s">
        <v>781</v>
      </c>
    </row>
    <row r="26" spans="2:5" x14ac:dyDescent="0.75">
      <c r="C26" s="2"/>
      <c r="E26" s="6" t="s">
        <v>782</v>
      </c>
    </row>
    <row r="27" spans="2:5" x14ac:dyDescent="0.75">
      <c r="C27" s="2"/>
      <c r="E27" s="6" t="s">
        <v>783</v>
      </c>
    </row>
    <row r="28" spans="2:5" x14ac:dyDescent="0.75">
      <c r="C28" s="2"/>
      <c r="E28" s="6" t="s">
        <v>784</v>
      </c>
    </row>
    <row r="29" spans="2:5" x14ac:dyDescent="0.75">
      <c r="C29" s="2"/>
    </row>
    <row r="30" spans="2:5" x14ac:dyDescent="0.75">
      <c r="C30" s="2" t="s">
        <v>949</v>
      </c>
    </row>
    <row r="31" spans="2:5" x14ac:dyDescent="0.75">
      <c r="D31" s="1" t="s">
        <v>799</v>
      </c>
    </row>
    <row r="32" spans="2:5" x14ac:dyDescent="0.75">
      <c r="E32" s="6" t="s">
        <v>798</v>
      </c>
    </row>
    <row r="33" spans="2:5" x14ac:dyDescent="0.75">
      <c r="E33" s="6" t="s">
        <v>797</v>
      </c>
    </row>
    <row r="34" spans="2:5" x14ac:dyDescent="0.75">
      <c r="C34" s="2" t="s">
        <v>320</v>
      </c>
    </row>
    <row r="35" spans="2:5" x14ac:dyDescent="0.75">
      <c r="D35" s="1" t="s">
        <v>924</v>
      </c>
    </row>
    <row r="36" spans="2:5" x14ac:dyDescent="0.75">
      <c r="E36" s="6" t="s">
        <v>800</v>
      </c>
    </row>
    <row r="37" spans="2:5" x14ac:dyDescent="0.75">
      <c r="D37" s="1" t="s">
        <v>801</v>
      </c>
    </row>
    <row r="38" spans="2:5" x14ac:dyDescent="0.75">
      <c r="D38" s="6"/>
      <c r="E38" s="6" t="s">
        <v>803</v>
      </c>
    </row>
    <row r="39" spans="2:5" x14ac:dyDescent="0.75">
      <c r="D39" s="1" t="s">
        <v>802</v>
      </c>
    </row>
    <row r="40" spans="2:5" x14ac:dyDescent="0.75">
      <c r="D40" s="6"/>
      <c r="E40" s="6" t="s">
        <v>804</v>
      </c>
    </row>
    <row r="41" spans="2:5" x14ac:dyDescent="0.75">
      <c r="D41" s="1" t="s">
        <v>951</v>
      </c>
    </row>
    <row r="42" spans="2:5" x14ac:dyDescent="0.75">
      <c r="E42" s="6" t="s">
        <v>950</v>
      </c>
    </row>
    <row r="43" spans="2:5" x14ac:dyDescent="0.75">
      <c r="D43" s="1" t="s">
        <v>805</v>
      </c>
    </row>
    <row r="44" spans="2:5" x14ac:dyDescent="0.75">
      <c r="E44" s="6" t="s">
        <v>806</v>
      </c>
    </row>
    <row r="47" spans="2:5" x14ac:dyDescent="0.75">
      <c r="B47" s="2" t="s">
        <v>325</v>
      </c>
    </row>
    <row r="49" spans="3:3" x14ac:dyDescent="0.75">
      <c r="C49" s="6" t="s">
        <v>872</v>
      </c>
    </row>
  </sheetData>
  <hyperlinks>
    <hyperlink ref="E23" location="DeclaracionFugas_CAPP!A1" display="SECCION I. INVENTARIO GENERAL DE EQUIPOS" xr:uid="{3CD1CF3C-FC34-47DF-9EA6-793371CEDA4F}"/>
    <hyperlink ref="E24" location="RESULTADOS.SECCIONII1!A1" display="SECCION II. MEDIOS O INSTRUMENTOS PARA DETECCION DE FUGAS" xr:uid="{4D406FF3-4440-4DF2-910E-35DC7FA4C3F5}"/>
    <hyperlink ref="E25" location="RESULTADOS.SECCIONII2!A1" display="SECCION II. MEDIOS O INSTRUMENTOS PARA CUANTIFICACION DE FUGAS" xr:uid="{729D22CC-0C18-476D-BBAD-94CFEDB6E544}"/>
    <hyperlink ref="E27" location="'LB Fugas ANH'!A1" display="SECCION IV. ANALISIS DE IDENTIFICACION Y CUANTIFICACION DE FUGAS - METODOS DIRECTOS" xr:uid="{822E52B1-78C1-43D4-976D-E7E336641358}"/>
    <hyperlink ref="E28" location="'LB Fugas ANH_IND'!A1" display="SECCION IV. ANALISIS DE IDENTIFICACION Y CUANTIFICACION DE FUGAS - METODOS INDIRECTOS" xr:uid="{4AF157FA-2B5F-47BD-A22C-B444A7FD721D}"/>
    <hyperlink ref="E26" location="RESULTADOS.METINDIRECTA!A1" display="SECCION III. METODOLOGIAS PARA CUANTIFICACION POR METODOS INDIRECTOS" xr:uid="{2ED063B6-5021-4F81-B85B-EF63A3C826E0}"/>
    <hyperlink ref="E32" location="'Registro TeaS_RESULTADO'!A1" display="SECCION I. INFORMACIÓN DE LA TEA" xr:uid="{52446A00-B6B5-4730-BFD2-C4D5ED678AAA}"/>
    <hyperlink ref="E33" location="'Formato de Teas'!A1" display="SECCION III. RELACIÓN DE EMISIONES DE GASES DE EFECTO INVERNADERO" xr:uid="{AD194F9D-6F6F-4794-97BA-307E9B130D92}"/>
    <hyperlink ref="E36" location="'Venteos Pozos'!A1" display="RESUMEN VENTEOS DURANTE EXPLORACION" xr:uid="{E73C7DF6-E41B-4B00-8705-C2ADDDA45431}"/>
    <hyperlink ref="E38" location="'Venteos Facilidad'!A1" display="RESUMEN DE VENTEOS FACILIDAD" xr:uid="{4F761F5B-5991-4FD8-9681-1F567E0CA60D}"/>
    <hyperlink ref="E40" location="'Venteo planta gas'!A1" display="RESUMEN DE VENTEOS PLANTA DE TRATAMIENTO DE GAS" xr:uid="{2C43CE1F-6FF6-443E-BF28-27E0CC62DBFD}"/>
    <hyperlink ref="E42" location="FORMA30!A1" display="VENTEOS-FORMA 30" xr:uid="{2953A21B-5ED8-45D9-8291-EE5D9B0302CC}"/>
    <hyperlink ref="E44" location="RESUMEN_VENTEOS!A1" display="RESUMEN-VENTEOS" xr:uid="{EFE36C43-AF66-4A98-99FD-B358CF0EE217}"/>
    <hyperlink ref="B12" location="INTRODUCCION!A1" display="&lt;&lt;&lt;INTRODUCCIÓN" xr:uid="{4D6F8A9C-7A8D-4C90-8DA2-6F3AD49E9D6E}"/>
    <hyperlink ref="C49" location="visor!A1" display="VISOR RESUMEN EMISIONES FUGITIVAS" xr:uid="{35F4A421-1F9F-4B98-BF54-7E54AB38FB04}"/>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5856C-142F-47EF-A261-49CAC8E5B66A}">
  <dimension ref="B9:Q118"/>
  <sheetViews>
    <sheetView zoomScale="90" zoomScaleNormal="90" workbookViewId="0">
      <selection activeCell="B9" sqref="B9"/>
    </sheetView>
  </sheetViews>
  <sheetFormatPr baseColWidth="10" defaultRowHeight="14.75" x14ac:dyDescent="0.75"/>
  <cols>
    <col min="1" max="16384" width="10.90625" style="1"/>
  </cols>
  <sheetData>
    <row r="9" spans="2:17" x14ac:dyDescent="0.75">
      <c r="B9" s="6" t="s">
        <v>820</v>
      </c>
    </row>
    <row r="12" spans="2:17" x14ac:dyDescent="0.75">
      <c r="B12" s="2" t="s">
        <v>320</v>
      </c>
    </row>
    <row r="14" spans="2:17" ht="14.75" customHeight="1" x14ac:dyDescent="0.75">
      <c r="B14" s="265" t="s">
        <v>1036</v>
      </c>
      <c r="C14" s="265"/>
      <c r="D14" s="265"/>
      <c r="E14" s="265"/>
      <c r="F14" s="265"/>
      <c r="G14" s="265"/>
      <c r="H14" s="265"/>
      <c r="I14" s="265"/>
      <c r="J14" s="265"/>
      <c r="K14" s="265"/>
      <c r="L14" s="265"/>
      <c r="M14" s="265"/>
      <c r="N14" s="265"/>
      <c r="O14" s="265"/>
      <c r="P14" s="265"/>
      <c r="Q14" s="265"/>
    </row>
    <row r="15" spans="2:17" x14ac:dyDescent="0.75">
      <c r="B15" s="265"/>
      <c r="C15" s="265"/>
      <c r="D15" s="265"/>
      <c r="E15" s="265"/>
      <c r="F15" s="265"/>
      <c r="G15" s="265"/>
      <c r="H15" s="265"/>
      <c r="I15" s="265"/>
      <c r="J15" s="265"/>
      <c r="K15" s="265"/>
      <c r="L15" s="265"/>
      <c r="M15" s="265"/>
      <c r="N15" s="265"/>
      <c r="O15" s="265"/>
      <c r="P15" s="265"/>
      <c r="Q15" s="265"/>
    </row>
    <row r="16" spans="2:17" x14ac:dyDescent="0.75">
      <c r="B16" s="265"/>
      <c r="C16" s="265"/>
      <c r="D16" s="265"/>
      <c r="E16" s="265"/>
      <c r="F16" s="265"/>
      <c r="G16" s="265"/>
      <c r="H16" s="265"/>
      <c r="I16" s="265"/>
      <c r="J16" s="265"/>
      <c r="K16" s="265"/>
      <c r="L16" s="265"/>
      <c r="M16" s="265"/>
      <c r="N16" s="265"/>
      <c r="O16" s="265"/>
      <c r="P16" s="265"/>
      <c r="Q16" s="265"/>
    </row>
    <row r="17" spans="2:17" x14ac:dyDescent="0.75">
      <c r="B17" s="265"/>
      <c r="C17" s="265"/>
      <c r="D17" s="265"/>
      <c r="E17" s="265"/>
      <c r="F17" s="265"/>
      <c r="G17" s="265"/>
      <c r="H17" s="265"/>
      <c r="I17" s="265"/>
      <c r="J17" s="265"/>
      <c r="K17" s="265"/>
      <c r="L17" s="265"/>
      <c r="M17" s="265"/>
      <c r="N17" s="265"/>
      <c r="O17" s="265"/>
      <c r="P17" s="265"/>
      <c r="Q17" s="265"/>
    </row>
    <row r="18" spans="2:17" ht="14.75" customHeight="1" x14ac:dyDescent="0.75">
      <c r="B18" s="265" t="s">
        <v>824</v>
      </c>
      <c r="C18" s="265"/>
      <c r="D18" s="265"/>
      <c r="E18" s="265"/>
      <c r="F18" s="265"/>
      <c r="G18" s="265"/>
      <c r="H18" s="265"/>
      <c r="I18" s="265"/>
      <c r="J18" s="265"/>
      <c r="K18" s="265"/>
      <c r="L18" s="265"/>
      <c r="M18" s="265"/>
      <c r="N18" s="265"/>
      <c r="O18" s="265"/>
      <c r="P18" s="265"/>
      <c r="Q18" s="265"/>
    </row>
    <row r="19" spans="2:17" x14ac:dyDescent="0.75">
      <c r="B19" s="265"/>
      <c r="C19" s="265"/>
      <c r="D19" s="265"/>
      <c r="E19" s="265"/>
      <c r="F19" s="265"/>
      <c r="G19" s="265"/>
      <c r="H19" s="265"/>
      <c r="I19" s="265"/>
      <c r="J19" s="265"/>
      <c r="K19" s="265"/>
      <c r="L19" s="265"/>
      <c r="M19" s="265"/>
      <c r="N19" s="265"/>
      <c r="O19" s="265"/>
      <c r="P19" s="265"/>
      <c r="Q19" s="265"/>
    </row>
    <row r="20" spans="2:17" x14ac:dyDescent="0.75">
      <c r="B20" s="265"/>
      <c r="C20" s="265"/>
      <c r="D20" s="265"/>
      <c r="E20" s="265"/>
      <c r="F20" s="265"/>
      <c r="G20" s="265"/>
      <c r="H20" s="265"/>
      <c r="I20" s="265"/>
      <c r="J20" s="265"/>
      <c r="K20" s="265"/>
      <c r="L20" s="265"/>
      <c r="M20" s="265"/>
      <c r="N20" s="265"/>
      <c r="O20" s="265"/>
      <c r="P20" s="265"/>
      <c r="Q20" s="265"/>
    </row>
    <row r="42" spans="2:17" x14ac:dyDescent="0.75">
      <c r="B42" s="1" t="s">
        <v>1037</v>
      </c>
    </row>
    <row r="44" spans="2:17" ht="14.75" customHeight="1" x14ac:dyDescent="0.75">
      <c r="B44" s="265" t="s">
        <v>1038</v>
      </c>
      <c r="C44" s="265"/>
      <c r="D44" s="265"/>
      <c r="E44" s="265"/>
      <c r="F44" s="265"/>
      <c r="G44" s="265"/>
      <c r="H44" s="265"/>
      <c r="I44" s="265"/>
      <c r="J44" s="265"/>
      <c r="K44" s="265"/>
      <c r="L44" s="265"/>
      <c r="M44" s="265"/>
      <c r="N44" s="265"/>
      <c r="O44" s="265"/>
      <c r="P44" s="265"/>
      <c r="Q44" s="265"/>
    </row>
    <row r="45" spans="2:17" x14ac:dyDescent="0.75">
      <c r="B45" s="265"/>
      <c r="C45" s="265"/>
      <c r="D45" s="265"/>
      <c r="E45" s="265"/>
      <c r="F45" s="265"/>
      <c r="G45" s="265"/>
      <c r="H45" s="265"/>
      <c r="I45" s="265"/>
      <c r="J45" s="265"/>
      <c r="K45" s="265"/>
      <c r="L45" s="265"/>
      <c r="M45" s="265"/>
      <c r="N45" s="265"/>
      <c r="O45" s="265"/>
      <c r="P45" s="265"/>
      <c r="Q45" s="265"/>
    </row>
    <row r="46" spans="2:17" x14ac:dyDescent="0.75">
      <c r="B46" s="265"/>
      <c r="C46" s="265"/>
      <c r="D46" s="265"/>
      <c r="E46" s="265"/>
      <c r="F46" s="265"/>
      <c r="G46" s="265"/>
      <c r="H46" s="265"/>
      <c r="I46" s="265"/>
      <c r="J46" s="265"/>
      <c r="K46" s="265"/>
      <c r="L46" s="265"/>
      <c r="M46" s="265"/>
      <c r="N46" s="265"/>
      <c r="O46" s="265"/>
      <c r="P46" s="265"/>
      <c r="Q46" s="265"/>
    </row>
    <row r="47" spans="2:17" x14ac:dyDescent="0.75">
      <c r="B47" s="265"/>
      <c r="C47" s="265"/>
      <c r="D47" s="265"/>
      <c r="E47" s="265"/>
      <c r="F47" s="265"/>
      <c r="G47" s="265"/>
      <c r="H47" s="265"/>
      <c r="I47" s="265"/>
      <c r="J47" s="265"/>
      <c r="K47" s="265"/>
      <c r="L47" s="265"/>
      <c r="M47" s="265"/>
      <c r="N47" s="265"/>
      <c r="O47" s="265"/>
      <c r="P47" s="265"/>
      <c r="Q47" s="265"/>
    </row>
    <row r="49" spans="2:17" ht="14.75" customHeight="1" x14ac:dyDescent="0.75">
      <c r="B49" s="265" t="s">
        <v>1039</v>
      </c>
      <c r="C49" s="265"/>
      <c r="D49" s="265"/>
      <c r="E49" s="265"/>
      <c r="F49" s="265"/>
      <c r="G49" s="265"/>
      <c r="H49" s="265"/>
      <c r="I49" s="265"/>
      <c r="J49" s="265"/>
      <c r="K49" s="265"/>
      <c r="L49" s="265"/>
      <c r="M49" s="265"/>
      <c r="N49" s="265"/>
      <c r="O49" s="265"/>
      <c r="P49" s="265"/>
      <c r="Q49" s="265"/>
    </row>
    <row r="50" spans="2:17" x14ac:dyDescent="0.75">
      <c r="B50" s="265"/>
      <c r="C50" s="265"/>
      <c r="D50" s="265"/>
      <c r="E50" s="265"/>
      <c r="F50" s="265"/>
      <c r="G50" s="265"/>
      <c r="H50" s="265"/>
      <c r="I50" s="265"/>
      <c r="J50" s="265"/>
      <c r="K50" s="265"/>
      <c r="L50" s="265"/>
      <c r="M50" s="265"/>
      <c r="N50" s="265"/>
      <c r="O50" s="265"/>
      <c r="P50" s="265"/>
      <c r="Q50" s="265"/>
    </row>
    <row r="51" spans="2:17" x14ac:dyDescent="0.75">
      <c r="B51" s="265"/>
      <c r="C51" s="265"/>
      <c r="D51" s="265"/>
      <c r="E51" s="265"/>
      <c r="F51" s="265"/>
      <c r="G51" s="265"/>
      <c r="H51" s="265"/>
      <c r="I51" s="265"/>
      <c r="J51" s="265"/>
      <c r="K51" s="265"/>
      <c r="L51" s="265"/>
      <c r="M51" s="265"/>
      <c r="N51" s="265"/>
      <c r="O51" s="265"/>
      <c r="P51" s="265"/>
      <c r="Q51" s="265"/>
    </row>
    <row r="55" spans="2:17" x14ac:dyDescent="0.75">
      <c r="K55" s="6" t="s">
        <v>431</v>
      </c>
    </row>
    <row r="56" spans="2:17" x14ac:dyDescent="0.75">
      <c r="Q56" s="2"/>
    </row>
    <row r="57" spans="2:17" x14ac:dyDescent="0.75">
      <c r="I57" s="172" t="s">
        <v>432</v>
      </c>
      <c r="K57" s="6" t="s">
        <v>149</v>
      </c>
    </row>
    <row r="58" spans="2:17" x14ac:dyDescent="0.75">
      <c r="G58" s="1" t="s">
        <v>421</v>
      </c>
    </row>
    <row r="59" spans="2:17" x14ac:dyDescent="0.75">
      <c r="K59" s="6" t="s">
        <v>150</v>
      </c>
    </row>
    <row r="66" spans="9:16" x14ac:dyDescent="0.75">
      <c r="K66" s="6" t="s">
        <v>748</v>
      </c>
      <c r="P66"/>
    </row>
    <row r="68" spans="9:16" x14ac:dyDescent="0.75">
      <c r="K68" s="6" t="s">
        <v>433</v>
      </c>
    </row>
    <row r="70" spans="9:16" x14ac:dyDescent="0.75">
      <c r="K70" s="6" t="s">
        <v>409</v>
      </c>
    </row>
    <row r="72" spans="9:16" x14ac:dyDescent="0.75">
      <c r="K72" s="6" t="s">
        <v>434</v>
      </c>
    </row>
    <row r="74" spans="9:16" x14ac:dyDescent="0.75">
      <c r="K74" s="6" t="s">
        <v>435</v>
      </c>
    </row>
    <row r="76" spans="9:16" x14ac:dyDescent="0.75">
      <c r="K76" s="6" t="s">
        <v>436</v>
      </c>
    </row>
    <row r="78" spans="9:16" x14ac:dyDescent="0.75">
      <c r="K78" s="6" t="s">
        <v>305</v>
      </c>
    </row>
    <row r="79" spans="9:16" x14ac:dyDescent="0.75">
      <c r="I79" s="172" t="s">
        <v>210</v>
      </c>
    </row>
    <row r="80" spans="9:16" x14ac:dyDescent="0.75">
      <c r="K80" s="6" t="s">
        <v>309</v>
      </c>
    </row>
    <row r="82" spans="11:11" x14ac:dyDescent="0.75">
      <c r="K82" s="6" t="s">
        <v>437</v>
      </c>
    </row>
    <row r="84" spans="11:11" x14ac:dyDescent="0.75">
      <c r="K84" s="6" t="s">
        <v>312</v>
      </c>
    </row>
    <row r="86" spans="11:11" x14ac:dyDescent="0.75">
      <c r="K86" s="6" t="s">
        <v>316</v>
      </c>
    </row>
    <row r="88" spans="11:11" x14ac:dyDescent="0.75">
      <c r="K88" s="6" t="s">
        <v>438</v>
      </c>
    </row>
    <row r="90" spans="11:11" x14ac:dyDescent="0.75">
      <c r="K90" s="6" t="s">
        <v>413</v>
      </c>
    </row>
    <row r="92" spans="11:11" x14ac:dyDescent="0.75">
      <c r="K92" s="6" t="s">
        <v>318</v>
      </c>
    </row>
    <row r="98" spans="7:11" x14ac:dyDescent="0.75">
      <c r="K98" s="6" t="s">
        <v>747</v>
      </c>
    </row>
    <row r="100" spans="7:11" x14ac:dyDescent="0.75">
      <c r="K100" s="6" t="s">
        <v>713</v>
      </c>
    </row>
    <row r="102" spans="7:11" x14ac:dyDescent="0.75">
      <c r="K102" s="6" t="s">
        <v>714</v>
      </c>
    </row>
    <row r="104" spans="7:11" x14ac:dyDescent="0.75">
      <c r="K104" s="6" t="s">
        <v>715</v>
      </c>
    </row>
    <row r="106" spans="7:11" x14ac:dyDescent="0.75">
      <c r="K106" s="6" t="s">
        <v>309</v>
      </c>
    </row>
    <row r="108" spans="7:11" x14ac:dyDescent="0.75">
      <c r="G108" s="1" t="s">
        <v>712</v>
      </c>
      <c r="K108" s="6" t="s">
        <v>414</v>
      </c>
    </row>
    <row r="110" spans="7:11" x14ac:dyDescent="0.75">
      <c r="K110" s="6" t="s">
        <v>317</v>
      </c>
    </row>
    <row r="112" spans="7:11" x14ac:dyDescent="0.75">
      <c r="K112" s="6" t="s">
        <v>413</v>
      </c>
    </row>
    <row r="114" spans="11:11" x14ac:dyDescent="0.75">
      <c r="K114" s="6" t="s">
        <v>716</v>
      </c>
    </row>
    <row r="116" spans="11:11" x14ac:dyDescent="0.75">
      <c r="K116" s="6" t="s">
        <v>717</v>
      </c>
    </row>
    <row r="118" spans="11:11" x14ac:dyDescent="0.75">
      <c r="K118" s="6" t="s">
        <v>718</v>
      </c>
    </row>
  </sheetData>
  <mergeCells count="4">
    <mergeCell ref="B44:Q47"/>
    <mergeCell ref="B49:Q51"/>
    <mergeCell ref="B14:Q17"/>
    <mergeCell ref="B18:Q20"/>
  </mergeCells>
  <hyperlinks>
    <hyperlink ref="K55" location="'Venteos_Well drilling'!A1" display="Venteos durante Perforacion" xr:uid="{5C90AC23-8CFE-47C1-9478-9DDEC42086A8}"/>
    <hyperlink ref="K57" location="'Venteos_Well testing'!A1" display="Venteos durante pruebas" xr:uid="{215E6E02-EEC8-4B56-8ECE-BF186E5715DC}"/>
    <hyperlink ref="K59" location="'Venteos Well Completion'!A1" display="Venteos durante completamiento" xr:uid="{54547DFC-D3F3-4291-8678-A52160F53732}"/>
    <hyperlink ref="K66" location="'Venteo_Gas asociado'!A1" display="Venteos de Gas asociado" xr:uid="{E4BFE57E-57FC-4F96-919E-00B493514B63}"/>
    <hyperlink ref="K68" location="'Venteo_descargue de liquidos'!A1" display="Venteo descargue de liquidos" xr:uid="{12484AB4-7102-4AE9-B3E6-23F7EB29ED28}"/>
    <hyperlink ref="K70" location="'Venteo_Gas Casing'!A1" display="Venteo de Gas de Casing" xr:uid="{5F43F39E-5E94-441A-93B5-5311B138D0B7}"/>
    <hyperlink ref="K72" location="'Venteo_Controladores Neumat_Con'!A1" display="Venteos controladores neumaticos continuos" xr:uid="{B4EE1504-74BE-4BC5-8152-D09F66B0E749}"/>
    <hyperlink ref="K74" location="Venteo_Controlad_Neumaticos_int!A1" display="Venteos controladores neumaticos itermitentes" xr:uid="{28438093-DA3B-4EA8-9C2C-91F89C02453D}"/>
    <hyperlink ref="K76" location="'Venteo Bombas Neumaticas'!A1" display="Venteo Bombas neumaticas" xr:uid="{F46ECA94-7D9C-4774-9814-F01F7F373F6C}"/>
    <hyperlink ref="K78" location="'Venteo_Taneus de almacenamiento'!A1" display="Venteos tanques de almacenamiento" xr:uid="{A2ACF4AE-35FD-400C-8AF3-3F63E1B0029E}"/>
    <hyperlink ref="K80" location="'Venteo_Compresores reciprocante'!A1" display="Venteo compresores reciprocantes" xr:uid="{E86FFA6E-1D6C-4E71-A981-E0F343C0E1B1}"/>
    <hyperlink ref="K82" location="'Venteo_compresores Centrifugos'!A1" display="Venteos compresores centrifugos" xr:uid="{F052057D-1F1C-4DBA-A539-12946A10AD02}"/>
    <hyperlink ref="K84" location="'Venteo_ Blowdown'!A1" display="Venteo por blowdowns de equipos" xr:uid="{2BBBB120-B1D4-49C6-B312-5E5399B8E449}"/>
    <hyperlink ref="K86" location="'Venteo_ actividad no rutinaria'!A1" display="Venteo actividad no rutinaria" xr:uid="{3F29ED2A-1CC1-48CB-9D5A-9930C135A6BD}"/>
    <hyperlink ref="K88" location="'Venteo_deshid Glicol_production'!A1" display="Venteo deshidratacion con glicol" xr:uid="{DA9D3F92-F1BD-4880-BEB1-BF03D04A5421}"/>
    <hyperlink ref="K90" location="'Venteo_Bombas Glicol_production'!A1" display="Venteo bombas Kimray" xr:uid="{40161DE1-90DF-420E-8A13-AF5604F01563}"/>
    <hyperlink ref="K92" location="'Venteo_Remocion de Azufre_produ'!A1" display="Venteos unidad procesamiento de azufre" xr:uid="{1FACB860-F2E5-436C-8724-F1B0EA8B9C0A}"/>
    <hyperlink ref="K98" location="'Venteo_Gas asociado_planta'!A1" display="Venteo por piloto de tea apagado" xr:uid="{E5CAC4AC-C27D-4388-97D8-04FC200059FF}"/>
    <hyperlink ref="K100" location="'Venteo_Controladores Neumat_pla'!A1" display="Venteo controladores neumaticos continuos" xr:uid="{4B9C1A1D-CA69-441C-9936-2414F8F881DD}"/>
    <hyperlink ref="K102" location="Venteo_Controlad_Neuma_in_plan!A1" display="Venteo Controladores neumaticos intermitentes" xr:uid="{419D51A2-D6EE-4739-A088-7E153CFD8AEC}"/>
    <hyperlink ref="K104" location="venteos_bombas_neu_plantas!A1" display="Venteo bombas neumaticas" xr:uid="{F5572BD1-3172-40D4-BEB6-6A24BFDF2431}"/>
    <hyperlink ref="K106" location="'Venteo_Compresores reciproc_pla'!A1" display="Venteo compresores reciprocantes" xr:uid="{E60CCB63-3CE2-47FC-B98C-6740BA69C5CD}"/>
    <hyperlink ref="K108" location="'Venteo_compresores Centrifu_pla'!A1" display="Venteo compresores centrifugos" xr:uid="{EEE9A40D-9B31-4DE8-9DCC-4331AF76B2C8}"/>
    <hyperlink ref="K110" location="'Venteo_deshid Glicol_planta'!A1" display="Venteo deshidratacion con glicol" xr:uid="{5F2690A3-9159-4B06-AB1B-7DFB41CD63E0}"/>
    <hyperlink ref="K112" location="'Venteo_Bombas Glicol_planta'!A1" display="Venteo bombas Kimray" xr:uid="{7921ABC0-6145-4296-B0A8-A3F52E090AA1}"/>
    <hyperlink ref="K114" location="'Venteo_Remocion de Azufre_plant'!A1" display="Venteo unidad de remocion de azufre" xr:uid="{1AAD8DD4-2B86-4DC6-A68D-D6020FB631EC}"/>
    <hyperlink ref="K116" location="'Venteo_ Blowdown_planta'!A1" display="Venteo por blowdowns de Equipos" xr:uid="{78ABEF0E-09EF-4D9F-B963-B79BCB1ABD03}"/>
    <hyperlink ref="K118" location="'Venteo_ actividad no rutina_pla'!A1" display="Venteo por actividades no rutinarias" xr:uid="{C7D3085E-3B64-4DAA-9B3A-E628F0E9B9FF}"/>
    <hyperlink ref="B9" location="INTRODUCCION!A1" display="&lt;&lt;&lt;INTRODUCCIÓN" xr:uid="{CB34CF1A-540F-410C-AA23-0CBA02B87411}"/>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59BA8-9DF8-4282-9D31-78B9C4F3D2FD}">
  <sheetPr>
    <tabColor theme="5" tint="-0.499984740745262"/>
  </sheetPr>
  <dimension ref="A1:BG135"/>
  <sheetViews>
    <sheetView zoomScale="80" zoomScaleNormal="80" workbookViewId="0">
      <selection activeCell="B10" sqref="B10"/>
    </sheetView>
  </sheetViews>
  <sheetFormatPr baseColWidth="10" defaultRowHeight="14.75" x14ac:dyDescent="0.75"/>
  <cols>
    <col min="1" max="2" width="10.90625" style="1"/>
    <col min="3" max="3" width="19.08984375" style="1" customWidth="1"/>
    <col min="4" max="4" width="19.54296875" style="1" customWidth="1"/>
    <col min="5" max="5" width="26.26953125" style="1" bestFit="1" customWidth="1"/>
    <col min="6" max="6" width="26.26953125" style="1" customWidth="1"/>
    <col min="7" max="7" width="16.90625" style="1" customWidth="1"/>
    <col min="8" max="8" width="18.08984375" style="1" customWidth="1"/>
    <col min="9" max="9" width="18.81640625" style="1" customWidth="1"/>
    <col min="10" max="10" width="13.7265625" style="1" customWidth="1"/>
    <col min="11" max="11" width="12.36328125" style="1" customWidth="1"/>
    <col min="12" max="13" width="10.90625" style="1"/>
    <col min="14" max="14" width="10.5" style="1" customWidth="1"/>
    <col min="15" max="15" width="10.90625" style="1"/>
    <col min="16" max="17" width="14.453125" style="1" customWidth="1"/>
    <col min="18" max="18" width="14.54296875" style="1" customWidth="1"/>
    <col min="19" max="19" width="19.81640625" style="1" customWidth="1"/>
    <col min="20" max="22" width="10.90625" style="1" customWidth="1"/>
    <col min="23" max="23" width="13.6328125" style="1" customWidth="1"/>
    <col min="24" max="24" width="13.54296875" style="1" customWidth="1"/>
    <col min="25" max="25" width="15" style="1" customWidth="1"/>
    <col min="26" max="26" width="13.36328125" style="1" customWidth="1"/>
    <col min="27" max="27" width="10.90625" style="1" customWidth="1"/>
    <col min="28" max="28" width="15.81640625" style="1" customWidth="1"/>
    <col min="29" max="29" width="19.08984375" style="83" hidden="1" customWidth="1"/>
    <col min="30" max="30" width="20.90625" style="83" hidden="1" customWidth="1"/>
    <col min="31" max="31" width="13.6328125" style="83" hidden="1" customWidth="1"/>
    <col min="32" max="32" width="25.1796875" style="83" hidden="1" customWidth="1"/>
    <col min="33" max="34" width="26.453125" style="83" hidden="1" customWidth="1"/>
    <col min="35" max="37" width="20.6328125" style="83" hidden="1" customWidth="1"/>
    <col min="38" max="38" width="20.453125" style="83" hidden="1" customWidth="1"/>
    <col min="39" max="39" width="20.54296875" style="83" hidden="1" customWidth="1"/>
    <col min="40" max="40" width="21.36328125" style="83" hidden="1" customWidth="1"/>
    <col min="41" max="41" width="18.54296875" style="83" hidden="1" customWidth="1"/>
    <col min="42" max="49" width="18.6328125" style="83" hidden="1" customWidth="1"/>
    <col min="50" max="50" width="17" style="83" hidden="1" customWidth="1"/>
    <col min="51" max="51" width="15.08984375" style="83" hidden="1" customWidth="1"/>
    <col min="52" max="52" width="15.54296875" style="83" hidden="1" customWidth="1"/>
    <col min="53" max="53" width="16.1796875" style="83" hidden="1" customWidth="1"/>
    <col min="54" max="54" width="14.26953125" style="83" hidden="1" customWidth="1"/>
    <col min="55" max="58" width="10.90625" style="83" hidden="1" customWidth="1"/>
    <col min="59" max="59" width="14.453125" style="83" hidden="1" customWidth="1"/>
    <col min="60" max="62" width="10.90625" style="1" customWidth="1"/>
    <col min="63" max="16384" width="10.90625" style="1"/>
  </cols>
  <sheetData>
    <row r="1" spans="1:22" x14ac:dyDescent="0.75">
      <c r="A1" s="6"/>
    </row>
    <row r="2" spans="1:22" x14ac:dyDescent="0.75">
      <c r="A2" s="6"/>
    </row>
    <row r="3" spans="1:22" x14ac:dyDescent="0.75">
      <c r="A3" s="6"/>
    </row>
    <row r="4" spans="1:22" x14ac:dyDescent="0.75">
      <c r="A4" s="6"/>
    </row>
    <row r="5" spans="1:22" x14ac:dyDescent="0.75">
      <c r="A5" s="6"/>
    </row>
    <row r="6" spans="1:22" x14ac:dyDescent="0.75">
      <c r="A6" s="6"/>
    </row>
    <row r="7" spans="1:22" x14ac:dyDescent="0.75">
      <c r="A7" s="6"/>
    </row>
    <row r="8" spans="1:22" x14ac:dyDescent="0.75">
      <c r="A8" s="6"/>
    </row>
    <row r="9" spans="1:22" x14ac:dyDescent="0.75">
      <c r="A9" s="6"/>
    </row>
    <row r="10" spans="1:22" x14ac:dyDescent="0.75">
      <c r="A10" s="6"/>
      <c r="B10" s="6" t="s">
        <v>419</v>
      </c>
    </row>
    <row r="11" spans="1:22" x14ac:dyDescent="0.75">
      <c r="A11" s="6"/>
    </row>
    <row r="12" spans="1:22" x14ac:dyDescent="0.75">
      <c r="A12" s="6"/>
    </row>
    <row r="13" spans="1:22" x14ac:dyDescent="0.75">
      <c r="A13" s="6"/>
      <c r="B13" s="259" t="s">
        <v>1013</v>
      </c>
      <c r="C13" s="284"/>
      <c r="D13" s="284"/>
      <c r="E13" s="284"/>
      <c r="F13" s="284"/>
      <c r="G13" s="284"/>
      <c r="H13" s="260"/>
      <c r="I13" s="400" t="s">
        <v>182</v>
      </c>
      <c r="J13" s="401"/>
      <c r="K13" s="401"/>
      <c r="L13" s="401"/>
      <c r="M13" s="401"/>
      <c r="N13" s="401"/>
      <c r="O13" s="401"/>
      <c r="P13" s="402"/>
      <c r="Q13" s="17"/>
    </row>
    <row r="14" spans="1:22" x14ac:dyDescent="0.75">
      <c r="A14" s="6"/>
      <c r="B14" s="22"/>
      <c r="C14" s="23"/>
      <c r="D14" s="23"/>
      <c r="E14" s="23"/>
      <c r="F14" s="23"/>
      <c r="G14" s="23"/>
      <c r="H14" s="23"/>
      <c r="I14" s="22"/>
      <c r="J14" s="23"/>
      <c r="K14" s="23"/>
      <c r="L14" s="23"/>
      <c r="M14" s="23"/>
      <c r="N14" s="23"/>
      <c r="O14" s="23"/>
      <c r="P14" s="24"/>
    </row>
    <row r="15" spans="1:22" x14ac:dyDescent="0.75">
      <c r="A15" s="6"/>
      <c r="B15" s="25"/>
      <c r="I15" s="25"/>
      <c r="P15" s="26"/>
    </row>
    <row r="16" spans="1:22" ht="14.75" customHeight="1" x14ac:dyDescent="0.75">
      <c r="A16" s="6"/>
      <c r="B16" s="25"/>
      <c r="I16" s="272" t="s">
        <v>1043</v>
      </c>
      <c r="J16" s="265"/>
      <c r="K16" s="265"/>
      <c r="L16" s="265"/>
      <c r="M16" s="265"/>
      <c r="N16" s="265"/>
      <c r="O16" s="265"/>
      <c r="P16" s="273"/>
      <c r="Q16" s="5"/>
      <c r="R16" s="11"/>
      <c r="S16" s="11"/>
      <c r="T16" s="11"/>
      <c r="U16" s="11"/>
      <c r="V16" s="11"/>
    </row>
    <row r="17" spans="1:22" x14ac:dyDescent="0.75">
      <c r="A17" s="6"/>
      <c r="B17" s="25"/>
      <c r="I17" s="272"/>
      <c r="J17" s="265"/>
      <c r="K17" s="265"/>
      <c r="L17" s="265"/>
      <c r="M17" s="265"/>
      <c r="N17" s="265"/>
      <c r="O17" s="265"/>
      <c r="P17" s="273"/>
      <c r="Q17" s="5"/>
      <c r="R17" s="11"/>
      <c r="S17" s="11"/>
      <c r="T17" s="11"/>
      <c r="U17" s="11"/>
      <c r="V17" s="11"/>
    </row>
    <row r="18" spans="1:22" x14ac:dyDescent="0.75">
      <c r="A18" s="6"/>
      <c r="B18" s="25"/>
      <c r="I18" s="272"/>
      <c r="J18" s="265"/>
      <c r="K18" s="265"/>
      <c r="L18" s="265"/>
      <c r="M18" s="265"/>
      <c r="N18" s="265"/>
      <c r="O18" s="265"/>
      <c r="P18" s="273"/>
      <c r="Q18" s="5"/>
      <c r="R18" s="11"/>
      <c r="S18" s="11"/>
      <c r="T18" s="11"/>
      <c r="U18" s="11"/>
      <c r="V18" s="11"/>
    </row>
    <row r="19" spans="1:22" x14ac:dyDescent="0.75">
      <c r="A19" s="6"/>
      <c r="B19" s="25"/>
      <c r="I19" s="272"/>
      <c r="J19" s="265"/>
      <c r="K19" s="265"/>
      <c r="L19" s="265"/>
      <c r="M19" s="265"/>
      <c r="N19" s="265"/>
      <c r="O19" s="265"/>
      <c r="P19" s="273"/>
      <c r="Q19" s="5"/>
      <c r="R19" s="11"/>
      <c r="S19" s="11"/>
      <c r="T19" s="11"/>
      <c r="U19" s="11"/>
      <c r="V19" s="11"/>
    </row>
    <row r="20" spans="1:22" x14ac:dyDescent="0.75">
      <c r="A20" s="6"/>
      <c r="B20" s="25"/>
      <c r="I20" s="272"/>
      <c r="J20" s="265"/>
      <c r="K20" s="265"/>
      <c r="L20" s="265"/>
      <c r="M20" s="265"/>
      <c r="N20" s="265"/>
      <c r="O20" s="265"/>
      <c r="P20" s="273"/>
      <c r="Q20" s="5"/>
    </row>
    <row r="21" spans="1:22" x14ac:dyDescent="0.75">
      <c r="B21" s="25"/>
      <c r="I21" s="272"/>
      <c r="J21" s="265"/>
      <c r="K21" s="265"/>
      <c r="L21" s="265"/>
      <c r="M21" s="265"/>
      <c r="N21" s="265"/>
      <c r="O21" s="265"/>
      <c r="P21" s="273"/>
      <c r="Q21" s="5"/>
    </row>
    <row r="22" spans="1:22" x14ac:dyDescent="0.75">
      <c r="B22" s="25"/>
      <c r="I22" s="272"/>
      <c r="J22" s="265"/>
      <c r="K22" s="265"/>
      <c r="L22" s="265"/>
      <c r="M22" s="265"/>
      <c r="N22" s="265"/>
      <c r="O22" s="265"/>
      <c r="P22" s="273"/>
      <c r="Q22" s="5"/>
    </row>
    <row r="23" spans="1:22" ht="18.5" x14ac:dyDescent="0.9">
      <c r="B23" s="104"/>
      <c r="C23" s="12"/>
      <c r="I23" s="272"/>
      <c r="J23" s="265"/>
      <c r="K23" s="265"/>
      <c r="L23" s="265"/>
      <c r="M23" s="265"/>
      <c r="N23" s="265"/>
      <c r="O23" s="265"/>
      <c r="P23" s="273"/>
      <c r="Q23" s="5"/>
    </row>
    <row r="24" spans="1:22" x14ac:dyDescent="0.75">
      <c r="B24" s="25"/>
      <c r="I24" s="272"/>
      <c r="J24" s="265"/>
      <c r="K24" s="265"/>
      <c r="L24" s="265"/>
      <c r="M24" s="265"/>
      <c r="N24" s="265"/>
      <c r="O24" s="265"/>
      <c r="P24" s="273"/>
      <c r="Q24" s="5"/>
    </row>
    <row r="25" spans="1:22" x14ac:dyDescent="0.75">
      <c r="B25" s="25"/>
      <c r="I25" s="25"/>
      <c r="J25" s="11"/>
      <c r="K25" s="11"/>
      <c r="L25" s="11"/>
      <c r="M25" s="11"/>
      <c r="N25" s="11"/>
      <c r="O25" s="11"/>
      <c r="P25" s="51"/>
      <c r="Q25" s="11"/>
    </row>
    <row r="26" spans="1:22" ht="16.75" customHeight="1" x14ac:dyDescent="0.75">
      <c r="B26" s="25"/>
      <c r="I26" s="54" t="s">
        <v>76</v>
      </c>
      <c r="K26" s="11"/>
      <c r="L26" s="11"/>
      <c r="M26" s="11"/>
      <c r="N26" s="11"/>
      <c r="O26" s="11"/>
      <c r="P26" s="51"/>
      <c r="Q26" s="11"/>
    </row>
    <row r="27" spans="1:22" x14ac:dyDescent="0.75">
      <c r="B27" s="25"/>
      <c r="I27" s="25"/>
      <c r="K27" s="11"/>
      <c r="L27" s="11"/>
      <c r="M27" s="11"/>
      <c r="N27" s="11"/>
      <c r="O27" s="11"/>
      <c r="P27" s="51"/>
      <c r="Q27" s="11"/>
    </row>
    <row r="28" spans="1:22" x14ac:dyDescent="0.75">
      <c r="B28" s="25"/>
      <c r="I28" s="108" t="s">
        <v>439</v>
      </c>
      <c r="M28" s="11"/>
      <c r="N28" s="11"/>
      <c r="P28" s="26"/>
    </row>
    <row r="29" spans="1:22" ht="15.75" customHeight="1" x14ac:dyDescent="0.75">
      <c r="B29" s="25"/>
      <c r="I29" s="108" t="s">
        <v>440</v>
      </c>
      <c r="M29" s="11"/>
      <c r="N29" s="11"/>
      <c r="P29" s="26"/>
    </row>
    <row r="30" spans="1:22" ht="13.5" customHeight="1" x14ac:dyDescent="0.75">
      <c r="B30" s="48"/>
      <c r="C30" s="5"/>
      <c r="D30" s="5"/>
      <c r="E30" s="5"/>
      <c r="F30" s="5"/>
      <c r="G30" s="5"/>
      <c r="H30" s="5"/>
      <c r="I30" s="109" t="s">
        <v>183</v>
      </c>
      <c r="K30" s="5"/>
      <c r="L30" s="5"/>
      <c r="M30" s="11"/>
      <c r="N30" s="11"/>
      <c r="P30" s="26"/>
    </row>
    <row r="31" spans="1:22" ht="16" customHeight="1" x14ac:dyDescent="0.75">
      <c r="B31" s="25"/>
      <c r="D31" s="11"/>
      <c r="E31" s="11"/>
      <c r="F31" s="11"/>
      <c r="G31" s="11"/>
      <c r="H31" s="11"/>
      <c r="I31" s="235" t="s">
        <v>915</v>
      </c>
      <c r="K31" s="246"/>
      <c r="L31" s="246"/>
      <c r="M31" s="246"/>
      <c r="N31" s="246"/>
      <c r="O31" s="246"/>
      <c r="P31" s="245"/>
    </row>
    <row r="32" spans="1:22" x14ac:dyDescent="0.75">
      <c r="B32" s="25"/>
      <c r="D32" s="11"/>
      <c r="E32" s="11"/>
      <c r="F32" s="11"/>
      <c r="G32" s="11"/>
      <c r="H32" s="11"/>
      <c r="I32" s="49"/>
      <c r="J32" s="11"/>
      <c r="K32" s="11"/>
      <c r="L32" s="11"/>
      <c r="M32" s="11"/>
      <c r="N32" s="11"/>
      <c r="O32" s="11"/>
      <c r="P32" s="51"/>
      <c r="Q32" s="5"/>
    </row>
    <row r="33" spans="2:59" x14ac:dyDescent="0.75">
      <c r="B33" s="25"/>
      <c r="C33" s="82"/>
      <c r="D33" s="11"/>
      <c r="E33" s="11"/>
      <c r="F33" s="11"/>
      <c r="G33" s="11"/>
      <c r="H33" s="11"/>
      <c r="I33" s="49"/>
      <c r="J33" s="11"/>
      <c r="K33" s="11"/>
      <c r="L33" s="11"/>
      <c r="M33" s="11"/>
      <c r="N33" s="11"/>
      <c r="O33" s="11"/>
      <c r="P33" s="51"/>
      <c r="Q33" s="5"/>
    </row>
    <row r="34" spans="2:59" x14ac:dyDescent="0.75">
      <c r="B34" s="25"/>
      <c r="D34" s="5"/>
      <c r="E34" s="5"/>
      <c r="F34" s="5"/>
      <c r="G34" s="5"/>
      <c r="H34" s="5"/>
      <c r="I34" s="48"/>
      <c r="K34" s="5"/>
      <c r="L34" s="5"/>
      <c r="M34" s="5"/>
      <c r="N34" s="5"/>
      <c r="P34" s="26"/>
    </row>
    <row r="35" spans="2:59" x14ac:dyDescent="0.75">
      <c r="B35" s="25"/>
      <c r="C35" s="13"/>
      <c r="D35" s="5"/>
      <c r="E35" s="5"/>
      <c r="F35" s="5"/>
      <c r="G35" s="5"/>
      <c r="H35" s="5"/>
      <c r="I35" s="48"/>
      <c r="J35" s="5"/>
      <c r="K35" s="5"/>
      <c r="L35" s="5"/>
      <c r="M35" s="5"/>
      <c r="N35" s="5"/>
      <c r="P35" s="26"/>
    </row>
    <row r="36" spans="2:59" x14ac:dyDescent="0.75">
      <c r="B36" s="25"/>
      <c r="C36" s="13"/>
      <c r="D36" s="5"/>
      <c r="E36" s="5"/>
      <c r="F36" s="5"/>
      <c r="G36" s="5"/>
      <c r="H36" s="5"/>
      <c r="I36" s="48"/>
      <c r="J36" s="5"/>
      <c r="K36" s="5"/>
      <c r="L36" s="5"/>
      <c r="M36" s="5"/>
      <c r="N36" s="5"/>
      <c r="P36" s="26"/>
    </row>
    <row r="37" spans="2:59" x14ac:dyDescent="0.75">
      <c r="B37" s="27"/>
      <c r="C37" s="105"/>
      <c r="D37" s="106"/>
      <c r="E37" s="106"/>
      <c r="F37" s="106"/>
      <c r="G37" s="106"/>
      <c r="H37" s="106"/>
      <c r="I37" s="110"/>
      <c r="J37" s="106"/>
      <c r="K37" s="106"/>
      <c r="L37" s="106"/>
      <c r="M37" s="106"/>
      <c r="N37" s="106"/>
      <c r="O37" s="28"/>
      <c r="P37" s="29"/>
    </row>
    <row r="38" spans="2:59" x14ac:dyDescent="0.75">
      <c r="C38" s="13"/>
      <c r="D38" s="5"/>
      <c r="E38" s="5"/>
      <c r="F38" s="5"/>
      <c r="G38" s="5"/>
      <c r="H38" s="5"/>
      <c r="I38" s="5"/>
      <c r="J38" s="5"/>
      <c r="K38" s="5"/>
      <c r="L38" s="5"/>
      <c r="M38" s="5"/>
      <c r="N38" s="5"/>
    </row>
    <row r="39" spans="2:59" x14ac:dyDescent="0.75">
      <c r="C39" s="13"/>
      <c r="D39" s="5"/>
      <c r="E39" s="5"/>
      <c r="F39" s="5"/>
      <c r="G39" s="5"/>
      <c r="H39" s="5"/>
      <c r="I39" s="5"/>
      <c r="J39" s="5"/>
      <c r="K39" s="5"/>
      <c r="L39" s="5"/>
      <c r="M39" s="5"/>
      <c r="N39" s="5"/>
    </row>
    <row r="40" spans="2:59" x14ac:dyDescent="0.75">
      <c r="C40" s="13"/>
      <c r="D40" s="5"/>
      <c r="E40" s="5"/>
      <c r="F40" s="5"/>
      <c r="G40" s="5"/>
      <c r="H40" s="5"/>
      <c r="I40" s="5"/>
      <c r="J40" s="5"/>
      <c r="K40" s="5"/>
      <c r="L40" s="5"/>
      <c r="M40" s="5"/>
      <c r="N40" s="5"/>
    </row>
    <row r="41" spans="2:59" x14ac:dyDescent="0.75">
      <c r="C41" s="5"/>
      <c r="D41" s="5"/>
      <c r="E41" s="5"/>
      <c r="F41" s="5"/>
      <c r="G41" s="5"/>
      <c r="H41" s="5"/>
      <c r="I41" s="5"/>
      <c r="J41" s="5"/>
      <c r="K41" s="5"/>
      <c r="L41" s="5"/>
      <c r="M41" s="5"/>
      <c r="N41" s="5"/>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row>
    <row r="42" spans="2:59" x14ac:dyDescent="0.75">
      <c r="B42" s="5"/>
      <c r="C42" s="5"/>
      <c r="D42" s="5"/>
      <c r="E42" s="5"/>
      <c r="F42" s="5"/>
      <c r="G42" s="5"/>
      <c r="H42" s="5"/>
      <c r="I42" s="5"/>
      <c r="J42" s="5"/>
      <c r="K42" s="5"/>
      <c r="L42" s="5"/>
      <c r="M42" s="5"/>
      <c r="N42" s="5"/>
      <c r="P42" s="293" t="s">
        <v>194</v>
      </c>
      <c r="Q42" s="293"/>
      <c r="R42" s="293"/>
      <c r="S42" s="293"/>
      <c r="T42" s="293"/>
      <c r="U42" s="293"/>
      <c r="V42" s="293"/>
      <c r="W42" s="293"/>
      <c r="X42" s="293"/>
      <c r="Y42" s="293"/>
      <c r="Z42" s="293"/>
    </row>
    <row r="43" spans="2:59" x14ac:dyDescent="0.75">
      <c r="B43" s="11"/>
      <c r="C43" s="11"/>
      <c r="D43" s="11"/>
      <c r="E43" s="11"/>
      <c r="F43" s="11"/>
      <c r="G43" s="11"/>
      <c r="H43" s="11"/>
      <c r="I43" s="11"/>
      <c r="J43" s="11"/>
      <c r="K43" s="11"/>
      <c r="L43" s="11"/>
      <c r="M43" s="11"/>
      <c r="N43" s="11"/>
      <c r="P43" s="293" t="s">
        <v>737</v>
      </c>
      <c r="Q43" s="293"/>
      <c r="R43" s="293"/>
      <c r="S43" s="293"/>
      <c r="T43" s="18" t="s">
        <v>731</v>
      </c>
      <c r="U43" s="18"/>
      <c r="V43" s="18"/>
      <c r="W43" s="293" t="s">
        <v>736</v>
      </c>
      <c r="X43" s="293"/>
      <c r="Y43" s="293"/>
      <c r="Z43" s="293"/>
      <c r="BF43" s="84" t="s">
        <v>128</v>
      </c>
    </row>
    <row r="44" spans="2:59" ht="27.25" customHeight="1" x14ac:dyDescent="0.75">
      <c r="B44" s="288" t="s">
        <v>742</v>
      </c>
      <c r="C44" s="409"/>
      <c r="D44" s="409"/>
      <c r="E44" s="409"/>
      <c r="F44" s="409"/>
      <c r="G44" s="409"/>
      <c r="H44" s="410"/>
      <c r="I44" s="87" t="s">
        <v>1040</v>
      </c>
      <c r="J44" s="408" t="s">
        <v>1041</v>
      </c>
      <c r="K44" s="408"/>
      <c r="L44" s="408"/>
      <c r="M44" s="408"/>
      <c r="N44" s="415" t="s">
        <v>1042</v>
      </c>
      <c r="O44" s="416"/>
      <c r="P44" s="404" t="s">
        <v>193</v>
      </c>
      <c r="Q44" s="404" t="s">
        <v>720</v>
      </c>
      <c r="R44" s="404" t="s">
        <v>192</v>
      </c>
      <c r="S44" s="413" t="s">
        <v>725</v>
      </c>
      <c r="T44" s="404" t="s">
        <v>189</v>
      </c>
      <c r="U44" s="404" t="s">
        <v>190</v>
      </c>
      <c r="V44" s="404" t="s">
        <v>191</v>
      </c>
      <c r="W44" s="412" t="s">
        <v>732</v>
      </c>
      <c r="X44" s="412" t="s">
        <v>733</v>
      </c>
      <c r="Y44" s="412" t="s">
        <v>734</v>
      </c>
      <c r="Z44" s="412" t="s">
        <v>735</v>
      </c>
      <c r="AQ44" s="411" t="s">
        <v>726</v>
      </c>
      <c r="AR44" s="411"/>
      <c r="AS44" s="411"/>
      <c r="AT44" s="411"/>
      <c r="AU44" s="411"/>
      <c r="AV44" s="411"/>
      <c r="AW44" s="411"/>
      <c r="AX44" s="411"/>
      <c r="AY44" s="411"/>
      <c r="AZ44" s="411"/>
      <c r="BA44" s="411"/>
    </row>
    <row r="45" spans="2:59" ht="62.25" customHeight="1" x14ac:dyDescent="0.75">
      <c r="B45" s="85" t="s">
        <v>130</v>
      </c>
      <c r="C45" s="85" t="s">
        <v>131</v>
      </c>
      <c r="D45" s="86" t="s">
        <v>132</v>
      </c>
      <c r="E45" s="85" t="s">
        <v>184</v>
      </c>
      <c r="F45" s="85" t="s">
        <v>719</v>
      </c>
      <c r="G45" s="85" t="s">
        <v>185</v>
      </c>
      <c r="H45" s="112" t="s">
        <v>487</v>
      </c>
      <c r="I45" s="87" t="s">
        <v>723</v>
      </c>
      <c r="J45" s="369" t="s">
        <v>134</v>
      </c>
      <c r="K45" s="369"/>
      <c r="L45" s="417" t="s">
        <v>133</v>
      </c>
      <c r="M45" s="417"/>
      <c r="N45" s="89" t="s">
        <v>31</v>
      </c>
      <c r="O45" s="119" t="s">
        <v>30</v>
      </c>
      <c r="P45" s="404"/>
      <c r="Q45" s="404"/>
      <c r="R45" s="404"/>
      <c r="S45" s="414"/>
      <c r="T45" s="404"/>
      <c r="U45" s="404"/>
      <c r="V45" s="404"/>
      <c r="W45" s="412"/>
      <c r="X45" s="412"/>
      <c r="Y45" s="412"/>
      <c r="Z45" s="412"/>
      <c r="AC45" s="146" t="s">
        <v>135</v>
      </c>
      <c r="AD45" s="146" t="s">
        <v>136</v>
      </c>
      <c r="AE45" s="146" t="s">
        <v>137</v>
      </c>
      <c r="AF45" s="146" t="s">
        <v>138</v>
      </c>
      <c r="AG45" s="146" t="s">
        <v>139</v>
      </c>
      <c r="AH45" s="146" t="s">
        <v>724</v>
      </c>
      <c r="AI45" s="90" t="s">
        <v>140</v>
      </c>
      <c r="AJ45" s="90" t="s">
        <v>721</v>
      </c>
      <c r="AK45" s="102" t="s">
        <v>722</v>
      </c>
      <c r="AL45" s="102" t="s">
        <v>141</v>
      </c>
      <c r="AM45" s="90" t="s">
        <v>142</v>
      </c>
      <c r="AN45" s="90" t="s">
        <v>143</v>
      </c>
      <c r="AO45" s="90" t="s">
        <v>63</v>
      </c>
      <c r="AP45" s="90" t="s">
        <v>62</v>
      </c>
      <c r="AQ45" s="146" t="s">
        <v>30</v>
      </c>
      <c r="AR45" s="146" t="s">
        <v>87</v>
      </c>
      <c r="AS45" s="146" t="s">
        <v>32</v>
      </c>
      <c r="AT45" s="146" t="s">
        <v>33</v>
      </c>
      <c r="AU45" s="146" t="s">
        <v>34</v>
      </c>
      <c r="AV45" s="146" t="s">
        <v>35</v>
      </c>
      <c r="AW45" s="146" t="s">
        <v>36</v>
      </c>
      <c r="AX45" s="90" t="s">
        <v>727</v>
      </c>
      <c r="AY45" s="90" t="s">
        <v>728</v>
      </c>
      <c r="AZ45" s="90" t="s">
        <v>729</v>
      </c>
      <c r="BA45" s="90" t="s">
        <v>730</v>
      </c>
      <c r="BD45" s="83" t="str">
        <f>_xlfn.CONCAT(BE45,BF45)</f>
        <v>OffshoreWater based Mud</v>
      </c>
      <c r="BE45" s="83" t="s">
        <v>180</v>
      </c>
      <c r="BF45" s="83" t="s">
        <v>144</v>
      </c>
      <c r="BG45" s="91">
        <v>16223</v>
      </c>
    </row>
    <row r="46" spans="2:59" x14ac:dyDescent="0.75">
      <c r="B46" s="15" t="s">
        <v>1189</v>
      </c>
      <c r="C46" s="15" t="s">
        <v>79</v>
      </c>
      <c r="D46" s="15" t="s">
        <v>146</v>
      </c>
      <c r="E46" s="115">
        <v>0.2</v>
      </c>
      <c r="F46" s="115">
        <v>0</v>
      </c>
      <c r="G46" s="20">
        <v>300</v>
      </c>
      <c r="H46" s="250">
        <v>45272</v>
      </c>
      <c r="I46" s="117">
        <v>50</v>
      </c>
      <c r="J46" s="406"/>
      <c r="K46" s="407"/>
      <c r="L46" s="405"/>
      <c r="M46" s="405"/>
      <c r="N46" s="118"/>
      <c r="O46" s="120"/>
      <c r="P46" s="122">
        <f>AJ46</f>
        <v>3000</v>
      </c>
      <c r="Q46" s="122">
        <f>AK46</f>
        <v>0</v>
      </c>
      <c r="R46" s="122">
        <f>AI46</f>
        <v>12000</v>
      </c>
      <c r="S46" s="122" t="str">
        <f>AH46</f>
        <v>Medición</v>
      </c>
      <c r="T46" s="122">
        <f>AP46</f>
        <v>5.706299038494498E-2</v>
      </c>
      <c r="U46" s="169">
        <f>AO46</f>
        <v>5.706299038494498E-2</v>
      </c>
      <c r="V46" s="122">
        <f>T46+U46*28</f>
        <v>1.6548267211634042</v>
      </c>
      <c r="W46" s="122">
        <f>AX46</f>
        <v>0.3443633759408245</v>
      </c>
      <c r="X46" s="122">
        <f t="shared" ref="X46:Z46" si="0">AY46</f>
        <v>2.842238927252975E-4</v>
      </c>
      <c r="Y46" s="122">
        <f t="shared" si="0"/>
        <v>5.739389599013742E-6</v>
      </c>
      <c r="Z46" s="122">
        <f t="shared" si="0"/>
        <v>0.35384258318087147</v>
      </c>
      <c r="AC46" s="94" t="str">
        <f t="shared" ref="AC46:AC77" si="1">B46</f>
        <v>P-001</v>
      </c>
      <c r="AD46" s="94" t="str">
        <f t="shared" ref="AD46:AD77" si="2">C46</f>
        <v>Gas</v>
      </c>
      <c r="AE46" s="94" t="str">
        <f t="shared" ref="AE46:AE77" si="3">D46</f>
        <v>Onshore</v>
      </c>
      <c r="AF46" s="94">
        <f>L46</f>
        <v>0</v>
      </c>
      <c r="AG46" s="94">
        <f>IFERROR(VLOOKUP(_xlfn.CONCAT(AE46,AF46),$BD$45:$BG$50,4,FALSE),0)</f>
        <v>0</v>
      </c>
      <c r="AH46" s="94" t="str">
        <f>IF(I46="","Factor de Emisión","Medición")</f>
        <v>Medición</v>
      </c>
      <c r="AI46" s="94">
        <f>IF(I46&lt;&gt;"",I46*G46,AG46*G46/24)*(1-E46-F46)</f>
        <v>12000</v>
      </c>
      <c r="AJ46" s="94">
        <f>IF(I46&lt;&gt;"",I46*G46,AG46*G46/24)*E46</f>
        <v>3000</v>
      </c>
      <c r="AK46" s="94">
        <f>IF(I46&lt;&gt;"",I46*G46,AG46*G46/24)*F46</f>
        <v>0</v>
      </c>
      <c r="AL46" s="94">
        <f>AI46*(0.3048^3)</f>
        <v>339.80215910400005</v>
      </c>
      <c r="AM46" s="94">
        <f>IF(N46="",AL46*'Fraccion masica'!$AB$36,AL46*N46)</f>
        <v>84.073808396881915</v>
      </c>
      <c r="AN46" s="94">
        <f>IF(O46="",AL46*'Fraccion masica'!$AB$35,AL46*O46)</f>
        <v>30.641760660894931</v>
      </c>
      <c r="AO46" s="95">
        <f>IFERROR(AM46*Hoja1!$C$24/Hoja1!$C$25/Hoja1!$C$26*16.04/1000000,0)</f>
        <v>5.706299038494498E-2</v>
      </c>
      <c r="AP46" s="94">
        <f>IFERROR(AN46*Hoja1!$C$24/Hoja1!$C$25/Hoja1!$C$26*44.01/1000000,0)</f>
        <v>5.706299038494498E-2</v>
      </c>
      <c r="AQ46" s="143">
        <f>'Fraccion masica'!$AB$35</f>
        <v>9.0175297124927029E-2</v>
      </c>
      <c r="AR46" s="143">
        <f>'Fraccion masica'!$AB$36</f>
        <v>0.24741987696184778</v>
      </c>
      <c r="AS46" s="143">
        <f>'Fraccion masica'!$AB$37</f>
        <v>0.39593762818104794</v>
      </c>
      <c r="AT46" s="143">
        <f>'Fraccion masica'!$AB$38</f>
        <v>0.14181302276078955</v>
      </c>
      <c r="AU46" s="143">
        <f>'Fraccion masica'!$AB$39</f>
        <v>1.2058713500160698E-2</v>
      </c>
      <c r="AV46" s="143">
        <f>'Fraccion masica'!$AB$40</f>
        <v>5.502030814457283E-2</v>
      </c>
      <c r="AW46" s="143">
        <f>'Fraccion masica'!$AB$41</f>
        <v>5.757515332665411E-2</v>
      </c>
      <c r="AX46" s="94">
        <f>((AR46+2*AS46+3*AT46+4*AU46+5*AV46+6*AW46)*0.98+AQ46)*AJ46*44.01/379.3/2204.62</f>
        <v>0.3443633759408245</v>
      </c>
      <c r="AY46" s="94">
        <f>AJ46*AR46*(1-0.98)/379.3*16.01/2204.62</f>
        <v>2.842238927252975E-4</v>
      </c>
      <c r="AZ46" s="143">
        <f>AX46*0.001/60</f>
        <v>5.739389599013742E-6</v>
      </c>
      <c r="BA46" s="94">
        <f>AX46+AY46*Hoja1!$C$19+'Venteos_Well drilling'!AZ46*Hoja1!$C$20</f>
        <v>0.35384258318087147</v>
      </c>
      <c r="BD46" s="83" t="str">
        <f t="shared" ref="BD46:BD50" si="4">_xlfn.CONCAT(BE46,BF46)</f>
        <v>OffshoreOil Based Mud</v>
      </c>
      <c r="BE46" s="83" t="s">
        <v>180</v>
      </c>
      <c r="BF46" s="83" t="s">
        <v>147</v>
      </c>
      <c r="BG46" s="91">
        <v>3650</v>
      </c>
    </row>
    <row r="47" spans="2:59" x14ac:dyDescent="0.75">
      <c r="B47" s="15" t="s">
        <v>1190</v>
      </c>
      <c r="C47" s="15" t="s">
        <v>79</v>
      </c>
      <c r="D47" s="15" t="s">
        <v>146</v>
      </c>
      <c r="E47" s="111"/>
      <c r="F47" s="111">
        <v>0</v>
      </c>
      <c r="G47" s="20">
        <v>1000</v>
      </c>
      <c r="H47" s="250">
        <v>45272</v>
      </c>
      <c r="I47" s="92"/>
      <c r="J47" s="406" t="s">
        <v>46</v>
      </c>
      <c r="K47" s="407"/>
      <c r="L47" s="405" t="s">
        <v>147</v>
      </c>
      <c r="M47" s="405"/>
      <c r="N47" s="93"/>
      <c r="O47" s="121"/>
      <c r="P47" s="122">
        <f t="shared" ref="P47:P110" si="5">AJ47</f>
        <v>0</v>
      </c>
      <c r="Q47" s="122">
        <f t="shared" ref="Q47:Q110" si="6">AK47</f>
        <v>0</v>
      </c>
      <c r="R47" s="122">
        <f t="shared" ref="R47:R110" si="7">AI47</f>
        <v>26750</v>
      </c>
      <c r="S47" s="122" t="str">
        <f t="shared" ref="S47:S110" si="8">AH47</f>
        <v>Factor de Emisión</v>
      </c>
      <c r="T47" s="122">
        <f>AP47</f>
        <v>0.12720291606643983</v>
      </c>
      <c r="U47" s="169">
        <f t="shared" ref="U47:U110" si="9">AO47</f>
        <v>0.12720291606643983</v>
      </c>
      <c r="V47" s="122">
        <f>T47+U47*28</f>
        <v>3.6888845659267546</v>
      </c>
      <c r="W47" s="221">
        <f t="shared" ref="W47:W110" si="10">AX47</f>
        <v>0</v>
      </c>
      <c r="X47" s="221">
        <f t="shared" ref="X47:X110" si="11">AY47</f>
        <v>0</v>
      </c>
      <c r="Y47" s="221">
        <f t="shared" ref="Y47:Y110" si="12">AZ47</f>
        <v>0</v>
      </c>
      <c r="Z47" s="221">
        <f t="shared" ref="Z47:Z110" si="13">BA47</f>
        <v>0</v>
      </c>
      <c r="AC47" s="94" t="str">
        <f t="shared" si="1"/>
        <v>P-002</v>
      </c>
      <c r="AD47" s="94" t="str">
        <f t="shared" si="2"/>
        <v>Gas</v>
      </c>
      <c r="AE47" s="94" t="str">
        <f t="shared" si="3"/>
        <v>Onshore</v>
      </c>
      <c r="AF47" s="94" t="str">
        <f t="shared" ref="AF47:AF110" si="14">L47</f>
        <v>Oil Based Mud</v>
      </c>
      <c r="AG47" s="94">
        <f t="shared" ref="AG47:AG110" si="15">IFERROR(VLOOKUP(_xlfn.CONCAT(AE47,AF47),$BD$45:$BG$50,4,FALSE),0)</f>
        <v>642</v>
      </c>
      <c r="AH47" s="94" t="str">
        <f t="shared" ref="AH47:AH110" si="16">IF(I47="","Factor de Emisión","Medición")</f>
        <v>Factor de Emisión</v>
      </c>
      <c r="AI47" s="94">
        <f t="shared" ref="AI47:AI110" si="17">IF(I47&lt;&gt;"",I47*G47,AG47*G47/24)*(1-E47-F47)</f>
        <v>26750</v>
      </c>
      <c r="AJ47" s="94">
        <f t="shared" ref="AJ47:AJ110" si="18">IF(I47&lt;&gt;"",I47*G47,AG47*G47/24)*E47</f>
        <v>0</v>
      </c>
      <c r="AK47" s="94">
        <f t="shared" ref="AK47:AK110" si="19">IF(I47&lt;&gt;"",I47*G47,AG47*G47/24)*F47</f>
        <v>0</v>
      </c>
      <c r="AL47" s="94">
        <f t="shared" ref="AL47:AL110" si="20">AI47*(0.3048^3)</f>
        <v>757.47564633600007</v>
      </c>
      <c r="AM47" s="94">
        <f>IF(N47="",AL47*'Fraccion masica'!$AB$36,AL47*N47)</f>
        <v>187.41453121804926</v>
      </c>
      <c r="AN47" s="94">
        <f>IF(O47="",AL47*'Fraccion masica'!$AB$35,AL47*O47)</f>
        <v>68.305591473244945</v>
      </c>
      <c r="AO47" s="95">
        <f>IFERROR(AM47*Hoja1!$C$24/Hoja1!$C$25/Hoja1!$C$26*16.04/1000000,0)</f>
        <v>0.12720291606643983</v>
      </c>
      <c r="AP47" s="94">
        <f>IFERROR(AN47*Hoja1!$C$24/Hoja1!$C$25/Hoja1!$C$26*44.01/1000000,0)</f>
        <v>0.12720291606643983</v>
      </c>
      <c r="AQ47" s="143">
        <f>'Fraccion masica'!$AB$35</f>
        <v>9.0175297124927029E-2</v>
      </c>
      <c r="AR47" s="143">
        <f>'Fraccion masica'!$AB$36</f>
        <v>0.24741987696184778</v>
      </c>
      <c r="AS47" s="143">
        <f>'Fraccion masica'!$AB$37</f>
        <v>0.39593762818104794</v>
      </c>
      <c r="AT47" s="143">
        <f>'Fraccion masica'!$AB$38</f>
        <v>0.14181302276078955</v>
      </c>
      <c r="AU47" s="143">
        <f>'Fraccion masica'!$AB$39</f>
        <v>1.2058713500160698E-2</v>
      </c>
      <c r="AV47" s="143">
        <f>'Fraccion masica'!$AB$40</f>
        <v>5.502030814457283E-2</v>
      </c>
      <c r="AW47" s="143">
        <f>'Fraccion masica'!$AB$41</f>
        <v>5.757515332665411E-2</v>
      </c>
      <c r="AX47" s="94">
        <f t="shared" ref="AX47:AX110" si="21">((AR47+2*AS47+3*AT47+4*AU47+5*AV47+6*AW47)*0.98+AQ47)*AJ47*44.01/379.3/2204.62</f>
        <v>0</v>
      </c>
      <c r="AY47" s="94">
        <f t="shared" ref="AY47:AY110" si="22">AJ47*AR47*(1-0.98)/379.3*16.01/2204.62</f>
        <v>0</v>
      </c>
      <c r="AZ47" s="143">
        <f t="shared" ref="AZ47:AZ110" si="23">AX47*0.001/60</f>
        <v>0</v>
      </c>
      <c r="BA47" s="94">
        <f>AX47+AY47*Hoja1!$C$19+'Venteos_Well drilling'!AZ47*Hoja1!$C$20</f>
        <v>0</v>
      </c>
      <c r="BD47" s="83" t="str">
        <f t="shared" si="4"/>
        <v>OffshoreSynthetic Mud</v>
      </c>
      <c r="BE47" s="83" t="s">
        <v>180</v>
      </c>
      <c r="BF47" s="83" t="s">
        <v>148</v>
      </c>
      <c r="BG47" s="91">
        <v>3650</v>
      </c>
    </row>
    <row r="48" spans="2:59" x14ac:dyDescent="0.75">
      <c r="B48" s="15" t="s">
        <v>1191</v>
      </c>
      <c r="C48" s="15" t="s">
        <v>145</v>
      </c>
      <c r="D48" s="15" t="s">
        <v>146</v>
      </c>
      <c r="E48" s="111"/>
      <c r="F48" s="111">
        <v>0</v>
      </c>
      <c r="G48" s="20">
        <v>1200</v>
      </c>
      <c r="H48" s="250">
        <v>45272</v>
      </c>
      <c r="I48" s="92"/>
      <c r="J48" s="406" t="s">
        <v>46</v>
      </c>
      <c r="K48" s="407"/>
      <c r="L48" s="405" t="s">
        <v>147</v>
      </c>
      <c r="M48" s="405"/>
      <c r="N48" s="93"/>
      <c r="O48" s="121"/>
      <c r="P48" s="122">
        <f t="shared" si="5"/>
        <v>0</v>
      </c>
      <c r="Q48" s="122">
        <f t="shared" si="6"/>
        <v>0</v>
      </c>
      <c r="R48" s="122">
        <f t="shared" si="7"/>
        <v>32100</v>
      </c>
      <c r="S48" s="122" t="str">
        <f t="shared" si="8"/>
        <v>Factor de Emisión</v>
      </c>
      <c r="T48" s="122">
        <f t="shared" ref="T48:T110" si="24">AP48</f>
        <v>0.15264349927972781</v>
      </c>
      <c r="U48" s="169">
        <f t="shared" si="9"/>
        <v>0.15264349927972781</v>
      </c>
      <c r="V48" s="122">
        <f t="shared" ref="V48:V110" si="25">T48+U48*28</f>
        <v>4.4266614791121066</v>
      </c>
      <c r="W48" s="122">
        <f t="shared" si="10"/>
        <v>0</v>
      </c>
      <c r="X48" s="122">
        <f t="shared" si="11"/>
        <v>0</v>
      </c>
      <c r="Y48" s="122">
        <f t="shared" si="12"/>
        <v>0</v>
      </c>
      <c r="Z48" s="122">
        <f t="shared" si="13"/>
        <v>0</v>
      </c>
      <c r="AC48" s="94" t="str">
        <f t="shared" si="1"/>
        <v>P-003</v>
      </c>
      <c r="AD48" s="94" t="str">
        <f t="shared" si="2"/>
        <v>Crudo</v>
      </c>
      <c r="AE48" s="94" t="str">
        <f t="shared" si="3"/>
        <v>Onshore</v>
      </c>
      <c r="AF48" s="94" t="str">
        <f t="shared" si="14"/>
        <v>Oil Based Mud</v>
      </c>
      <c r="AG48" s="94">
        <f t="shared" si="15"/>
        <v>642</v>
      </c>
      <c r="AH48" s="94" t="str">
        <f t="shared" si="16"/>
        <v>Factor de Emisión</v>
      </c>
      <c r="AI48" s="94">
        <f t="shared" si="17"/>
        <v>32100</v>
      </c>
      <c r="AJ48" s="94">
        <f t="shared" si="18"/>
        <v>0</v>
      </c>
      <c r="AK48" s="94">
        <f t="shared" si="19"/>
        <v>0</v>
      </c>
      <c r="AL48" s="94">
        <f t="shared" si="20"/>
        <v>908.97077560320008</v>
      </c>
      <c r="AM48" s="94">
        <f>IF(N48="",AL48*'Fraccion masica'!$AB$36,AL48*N48)</f>
        <v>224.89743746165911</v>
      </c>
      <c r="AN48" s="94">
        <f>IF(O48="",AL48*'Fraccion masica'!$AB$35,AL48*O48)</f>
        <v>81.966709767893946</v>
      </c>
      <c r="AO48" s="95">
        <f>IFERROR(AM48*Hoja1!$C$24/Hoja1!$C$25/Hoja1!$C$26*16.04/1000000,0)</f>
        <v>0.15264349927972781</v>
      </c>
      <c r="AP48" s="94">
        <f>IFERROR(AN48*Hoja1!$C$24/Hoja1!$C$25/Hoja1!$C$26*44.01/1000000,0)</f>
        <v>0.15264349927972781</v>
      </c>
      <c r="AQ48" s="143">
        <f>'Fraccion masica'!$AB$35</f>
        <v>9.0175297124927029E-2</v>
      </c>
      <c r="AR48" s="143">
        <f>'Fraccion masica'!$AB$36</f>
        <v>0.24741987696184778</v>
      </c>
      <c r="AS48" s="143">
        <f>'Fraccion masica'!$AB$37</f>
        <v>0.39593762818104794</v>
      </c>
      <c r="AT48" s="143">
        <f>'Fraccion masica'!$AB$38</f>
        <v>0.14181302276078955</v>
      </c>
      <c r="AU48" s="143">
        <f>'Fraccion masica'!$AB$39</f>
        <v>1.2058713500160698E-2</v>
      </c>
      <c r="AV48" s="143">
        <f>'Fraccion masica'!$AB$40</f>
        <v>5.502030814457283E-2</v>
      </c>
      <c r="AW48" s="143">
        <f>'Fraccion masica'!$AB$41</f>
        <v>5.757515332665411E-2</v>
      </c>
      <c r="AX48" s="94">
        <f t="shared" si="21"/>
        <v>0</v>
      </c>
      <c r="AY48" s="94">
        <f t="shared" si="22"/>
        <v>0</v>
      </c>
      <c r="AZ48" s="143">
        <f t="shared" si="23"/>
        <v>0</v>
      </c>
      <c r="BA48" s="94">
        <f>AX48+AY48*Hoja1!$C$19+'Venteos_Well drilling'!AZ48*Hoja1!$C$20</f>
        <v>0</v>
      </c>
      <c r="BD48" s="83" t="str">
        <f t="shared" si="4"/>
        <v>OnshoreWater based Mud</v>
      </c>
      <c r="BE48" s="83" t="s">
        <v>146</v>
      </c>
      <c r="BF48" s="83" t="s">
        <v>144</v>
      </c>
      <c r="BG48" s="91">
        <v>2857</v>
      </c>
    </row>
    <row r="49" spans="1:59" x14ac:dyDescent="0.75">
      <c r="B49" s="15"/>
      <c r="C49" s="15"/>
      <c r="D49" s="15"/>
      <c r="E49" s="111"/>
      <c r="F49" s="111"/>
      <c r="G49" s="20"/>
      <c r="H49" s="15"/>
      <c r="I49" s="92"/>
      <c r="J49" s="406"/>
      <c r="K49" s="407"/>
      <c r="L49" s="405"/>
      <c r="M49" s="405"/>
      <c r="N49" s="93"/>
      <c r="O49" s="121"/>
      <c r="P49" s="122">
        <f t="shared" si="5"/>
        <v>0</v>
      </c>
      <c r="Q49" s="122">
        <f t="shared" si="6"/>
        <v>0</v>
      </c>
      <c r="R49" s="122">
        <f t="shared" si="7"/>
        <v>0</v>
      </c>
      <c r="S49" s="122" t="str">
        <f t="shared" si="8"/>
        <v>Factor de Emisión</v>
      </c>
      <c r="T49" s="122">
        <f t="shared" si="24"/>
        <v>0</v>
      </c>
      <c r="U49" s="169">
        <f t="shared" si="9"/>
        <v>0</v>
      </c>
      <c r="V49" s="122">
        <f t="shared" si="25"/>
        <v>0</v>
      </c>
      <c r="W49" s="122">
        <f t="shared" si="10"/>
        <v>0</v>
      </c>
      <c r="X49" s="122">
        <f t="shared" si="11"/>
        <v>0</v>
      </c>
      <c r="Y49" s="122">
        <f t="shared" si="12"/>
        <v>0</v>
      </c>
      <c r="Z49" s="122">
        <f t="shared" si="13"/>
        <v>0</v>
      </c>
      <c r="AC49" s="94">
        <f t="shared" si="1"/>
        <v>0</v>
      </c>
      <c r="AD49" s="94">
        <f t="shared" si="2"/>
        <v>0</v>
      </c>
      <c r="AE49" s="94">
        <f t="shared" si="3"/>
        <v>0</v>
      </c>
      <c r="AF49" s="94">
        <f t="shared" si="14"/>
        <v>0</v>
      </c>
      <c r="AG49" s="94">
        <f t="shared" si="15"/>
        <v>0</v>
      </c>
      <c r="AH49" s="94" t="str">
        <f t="shared" si="16"/>
        <v>Factor de Emisión</v>
      </c>
      <c r="AI49" s="94">
        <f t="shared" si="17"/>
        <v>0</v>
      </c>
      <c r="AJ49" s="94">
        <f t="shared" si="18"/>
        <v>0</v>
      </c>
      <c r="AK49" s="94">
        <f t="shared" si="19"/>
        <v>0</v>
      </c>
      <c r="AL49" s="94">
        <f t="shared" si="20"/>
        <v>0</v>
      </c>
      <c r="AM49" s="94">
        <f>IF(N49="",AL49*'Fraccion masica'!$AB$36,AL49*N49)</f>
        <v>0</v>
      </c>
      <c r="AN49" s="94">
        <f>IF(O49="",AL49*'Fraccion masica'!$AB$35,AL49*O49)</f>
        <v>0</v>
      </c>
      <c r="AO49" s="95">
        <f>IFERROR(AM49*Hoja1!$C$24/Hoja1!$C$25/Hoja1!$C$26*16.04/1000000,0)</f>
        <v>0</v>
      </c>
      <c r="AP49" s="94">
        <f>IFERROR(AN49*Hoja1!$C$24/Hoja1!$C$25/Hoja1!$C$26*44.01/1000000,0)</f>
        <v>0</v>
      </c>
      <c r="AQ49" s="143">
        <f>'Fraccion masica'!$AB$35</f>
        <v>9.0175297124927029E-2</v>
      </c>
      <c r="AR49" s="143">
        <f>'Fraccion masica'!$AB$36</f>
        <v>0.24741987696184778</v>
      </c>
      <c r="AS49" s="143">
        <f>'Fraccion masica'!$AB$37</f>
        <v>0.39593762818104794</v>
      </c>
      <c r="AT49" s="143">
        <f>'Fraccion masica'!$AB$38</f>
        <v>0.14181302276078955</v>
      </c>
      <c r="AU49" s="143">
        <f>'Fraccion masica'!$AB$39</f>
        <v>1.2058713500160698E-2</v>
      </c>
      <c r="AV49" s="143">
        <f>'Fraccion masica'!$AB$40</f>
        <v>5.502030814457283E-2</v>
      </c>
      <c r="AW49" s="143">
        <f>'Fraccion masica'!$AB$41</f>
        <v>5.757515332665411E-2</v>
      </c>
      <c r="AX49" s="94">
        <f t="shared" si="21"/>
        <v>0</v>
      </c>
      <c r="AY49" s="94">
        <f t="shared" si="22"/>
        <v>0</v>
      </c>
      <c r="AZ49" s="143">
        <f t="shared" si="23"/>
        <v>0</v>
      </c>
      <c r="BA49" s="94">
        <f>AX49+AY49*Hoja1!$C$19+'Venteos_Well drilling'!AZ49*Hoja1!$C$20</f>
        <v>0</v>
      </c>
      <c r="BD49" s="83" t="str">
        <f t="shared" si="4"/>
        <v>OnshoreOil Based Mud</v>
      </c>
      <c r="BE49" s="83" t="s">
        <v>146</v>
      </c>
      <c r="BF49" s="83" t="s">
        <v>147</v>
      </c>
      <c r="BG49" s="91">
        <v>642</v>
      </c>
    </row>
    <row r="50" spans="1:59" x14ac:dyDescent="0.75">
      <c r="B50" s="15"/>
      <c r="C50" s="15"/>
      <c r="D50" s="15"/>
      <c r="E50" s="111"/>
      <c r="F50" s="111"/>
      <c r="G50" s="20"/>
      <c r="H50" s="15"/>
      <c r="I50" s="92"/>
      <c r="J50" s="406"/>
      <c r="K50" s="407"/>
      <c r="L50" s="405"/>
      <c r="M50" s="405"/>
      <c r="N50" s="93"/>
      <c r="O50" s="121"/>
      <c r="P50" s="122">
        <f t="shared" si="5"/>
        <v>0</v>
      </c>
      <c r="Q50" s="122">
        <f t="shared" si="6"/>
        <v>0</v>
      </c>
      <c r="R50" s="122">
        <f t="shared" si="7"/>
        <v>0</v>
      </c>
      <c r="S50" s="122" t="str">
        <f t="shared" si="8"/>
        <v>Factor de Emisión</v>
      </c>
      <c r="T50" s="122">
        <f t="shared" si="24"/>
        <v>0</v>
      </c>
      <c r="U50" s="169">
        <f t="shared" si="9"/>
        <v>0</v>
      </c>
      <c r="V50" s="122">
        <f t="shared" si="25"/>
        <v>0</v>
      </c>
      <c r="W50" s="122">
        <f t="shared" si="10"/>
        <v>0</v>
      </c>
      <c r="X50" s="122">
        <f t="shared" si="11"/>
        <v>0</v>
      </c>
      <c r="Y50" s="122">
        <f t="shared" si="12"/>
        <v>0</v>
      </c>
      <c r="Z50" s="122">
        <f t="shared" si="13"/>
        <v>0</v>
      </c>
      <c r="AC50" s="94">
        <f t="shared" si="1"/>
        <v>0</v>
      </c>
      <c r="AD50" s="94">
        <f t="shared" si="2"/>
        <v>0</v>
      </c>
      <c r="AE50" s="94">
        <f t="shared" si="3"/>
        <v>0</v>
      </c>
      <c r="AF50" s="94">
        <f t="shared" si="14"/>
        <v>0</v>
      </c>
      <c r="AG50" s="94">
        <f t="shared" si="15"/>
        <v>0</v>
      </c>
      <c r="AH50" s="94" t="str">
        <f t="shared" si="16"/>
        <v>Factor de Emisión</v>
      </c>
      <c r="AI50" s="94">
        <f t="shared" si="17"/>
        <v>0</v>
      </c>
      <c r="AJ50" s="94">
        <f t="shared" si="18"/>
        <v>0</v>
      </c>
      <c r="AK50" s="94">
        <f t="shared" si="19"/>
        <v>0</v>
      </c>
      <c r="AL50" s="94">
        <f t="shared" si="20"/>
        <v>0</v>
      </c>
      <c r="AM50" s="94">
        <f>IF(N50="",AL50*'Fraccion masica'!$AB$36,AL50*N50)</f>
        <v>0</v>
      </c>
      <c r="AN50" s="94">
        <f>IF(O50="",AL50*'Fraccion masica'!$AB$35,AL50*O50)</f>
        <v>0</v>
      </c>
      <c r="AO50" s="95">
        <f>IFERROR(AM50*Hoja1!$C$24/Hoja1!$C$25/Hoja1!$C$26*16.04/1000000,0)</f>
        <v>0</v>
      </c>
      <c r="AP50" s="94">
        <f>IFERROR(AN50*Hoja1!$C$24/Hoja1!$C$25/Hoja1!$C$26*44.01/1000000,0)</f>
        <v>0</v>
      </c>
      <c r="AQ50" s="143">
        <f>'Fraccion masica'!$AB$35</f>
        <v>9.0175297124927029E-2</v>
      </c>
      <c r="AR50" s="143">
        <f>'Fraccion masica'!$AB$36</f>
        <v>0.24741987696184778</v>
      </c>
      <c r="AS50" s="143">
        <f>'Fraccion masica'!$AB$37</f>
        <v>0.39593762818104794</v>
      </c>
      <c r="AT50" s="143">
        <f>'Fraccion masica'!$AB$38</f>
        <v>0.14181302276078955</v>
      </c>
      <c r="AU50" s="143">
        <f>'Fraccion masica'!$AB$39</f>
        <v>1.2058713500160698E-2</v>
      </c>
      <c r="AV50" s="143">
        <f>'Fraccion masica'!$AB$40</f>
        <v>5.502030814457283E-2</v>
      </c>
      <c r="AW50" s="143">
        <f>'Fraccion masica'!$AB$41</f>
        <v>5.757515332665411E-2</v>
      </c>
      <c r="AX50" s="94">
        <f t="shared" si="21"/>
        <v>0</v>
      </c>
      <c r="AY50" s="94">
        <f t="shared" si="22"/>
        <v>0</v>
      </c>
      <c r="AZ50" s="143">
        <f t="shared" si="23"/>
        <v>0</v>
      </c>
      <c r="BA50" s="94">
        <f>AX50+AY50*Hoja1!$C$19+'Venteos_Well drilling'!AZ50*Hoja1!$C$20</f>
        <v>0</v>
      </c>
      <c r="BD50" s="83" t="str">
        <f t="shared" si="4"/>
        <v>OnshoreSynthetic Mud</v>
      </c>
      <c r="BE50" s="83" t="s">
        <v>146</v>
      </c>
      <c r="BF50" s="83" t="s">
        <v>148</v>
      </c>
      <c r="BG50" s="91">
        <v>642</v>
      </c>
    </row>
    <row r="51" spans="1:59" x14ac:dyDescent="0.75">
      <c r="B51" s="15"/>
      <c r="C51" s="15"/>
      <c r="D51" s="15"/>
      <c r="E51" s="111"/>
      <c r="F51" s="111"/>
      <c r="G51" s="20"/>
      <c r="H51" s="15"/>
      <c r="I51" s="92"/>
      <c r="J51" s="406"/>
      <c r="K51" s="407"/>
      <c r="L51" s="405"/>
      <c r="M51" s="405"/>
      <c r="N51" s="93"/>
      <c r="O51" s="121"/>
      <c r="P51" s="122">
        <f t="shared" si="5"/>
        <v>0</v>
      </c>
      <c r="Q51" s="122">
        <f t="shared" si="6"/>
        <v>0</v>
      </c>
      <c r="R51" s="122">
        <f t="shared" si="7"/>
        <v>0</v>
      </c>
      <c r="S51" s="122" t="str">
        <f t="shared" si="8"/>
        <v>Factor de Emisión</v>
      </c>
      <c r="T51" s="122">
        <f t="shared" si="24"/>
        <v>0</v>
      </c>
      <c r="U51" s="169">
        <f t="shared" si="9"/>
        <v>0</v>
      </c>
      <c r="V51" s="122">
        <f t="shared" si="25"/>
        <v>0</v>
      </c>
      <c r="W51" s="122">
        <f t="shared" si="10"/>
        <v>0</v>
      </c>
      <c r="X51" s="122">
        <f t="shared" si="11"/>
        <v>0</v>
      </c>
      <c r="Y51" s="122">
        <f t="shared" si="12"/>
        <v>0</v>
      </c>
      <c r="Z51" s="122">
        <f t="shared" si="13"/>
        <v>0</v>
      </c>
      <c r="AC51" s="94">
        <f t="shared" si="1"/>
        <v>0</v>
      </c>
      <c r="AD51" s="94">
        <f t="shared" si="2"/>
        <v>0</v>
      </c>
      <c r="AE51" s="94">
        <f t="shared" si="3"/>
        <v>0</v>
      </c>
      <c r="AF51" s="94">
        <f t="shared" si="14"/>
        <v>0</v>
      </c>
      <c r="AG51" s="94">
        <f t="shared" si="15"/>
        <v>0</v>
      </c>
      <c r="AH51" s="94" t="str">
        <f t="shared" si="16"/>
        <v>Factor de Emisión</v>
      </c>
      <c r="AI51" s="94">
        <f t="shared" si="17"/>
        <v>0</v>
      </c>
      <c r="AJ51" s="94">
        <f t="shared" si="18"/>
        <v>0</v>
      </c>
      <c r="AK51" s="94">
        <f t="shared" si="19"/>
        <v>0</v>
      </c>
      <c r="AL51" s="94">
        <f t="shared" si="20"/>
        <v>0</v>
      </c>
      <c r="AM51" s="94">
        <f>IF(N51="",AL51*'Fraccion masica'!$AB$36,AL51*N51)</f>
        <v>0</v>
      </c>
      <c r="AN51" s="94">
        <f>IF(O51="",AL51*'Fraccion masica'!$AB$35,AL51*O51)</f>
        <v>0</v>
      </c>
      <c r="AO51" s="95">
        <f>IFERROR(AM51*Hoja1!$C$24/Hoja1!$C$25/Hoja1!$C$26*16.04/1000000,0)</f>
        <v>0</v>
      </c>
      <c r="AP51" s="94">
        <f>IFERROR(AN51*Hoja1!$C$24/Hoja1!$C$25/Hoja1!$C$26*44.01/1000000,0)</f>
        <v>0</v>
      </c>
      <c r="AQ51" s="143">
        <f>'Fraccion masica'!$AB$35</f>
        <v>9.0175297124927029E-2</v>
      </c>
      <c r="AR51" s="143">
        <f>'Fraccion masica'!$AB$36</f>
        <v>0.24741987696184778</v>
      </c>
      <c r="AS51" s="143">
        <f>'Fraccion masica'!$AB$37</f>
        <v>0.39593762818104794</v>
      </c>
      <c r="AT51" s="143">
        <f>'Fraccion masica'!$AB$38</f>
        <v>0.14181302276078955</v>
      </c>
      <c r="AU51" s="143">
        <f>'Fraccion masica'!$AB$39</f>
        <v>1.2058713500160698E-2</v>
      </c>
      <c r="AV51" s="143">
        <f>'Fraccion masica'!$AB$40</f>
        <v>5.502030814457283E-2</v>
      </c>
      <c r="AW51" s="143">
        <f>'Fraccion masica'!$AB$41</f>
        <v>5.757515332665411E-2</v>
      </c>
      <c r="AX51" s="94">
        <f t="shared" si="21"/>
        <v>0</v>
      </c>
      <c r="AY51" s="94">
        <f t="shared" si="22"/>
        <v>0</v>
      </c>
      <c r="AZ51" s="143">
        <f t="shared" si="23"/>
        <v>0</v>
      </c>
      <c r="BA51" s="94">
        <f>AX51+AY51*Hoja1!$C$19+'Venteos_Well drilling'!AZ51*Hoja1!$C$20</f>
        <v>0</v>
      </c>
    </row>
    <row r="52" spans="1:59" x14ac:dyDescent="0.75">
      <c r="B52" s="15"/>
      <c r="C52" s="15"/>
      <c r="D52" s="15"/>
      <c r="E52" s="111"/>
      <c r="F52" s="111"/>
      <c r="G52" s="20"/>
      <c r="H52" s="15"/>
      <c r="I52" s="92"/>
      <c r="J52" s="406"/>
      <c r="K52" s="407"/>
      <c r="L52" s="405"/>
      <c r="M52" s="405"/>
      <c r="N52" s="93"/>
      <c r="O52" s="121"/>
      <c r="P52" s="122">
        <f t="shared" si="5"/>
        <v>0</v>
      </c>
      <c r="Q52" s="122">
        <f t="shared" si="6"/>
        <v>0</v>
      </c>
      <c r="R52" s="122">
        <f t="shared" si="7"/>
        <v>0</v>
      </c>
      <c r="S52" s="122" t="str">
        <f t="shared" si="8"/>
        <v>Factor de Emisión</v>
      </c>
      <c r="T52" s="122">
        <f t="shared" si="24"/>
        <v>0</v>
      </c>
      <c r="U52" s="169">
        <f t="shared" si="9"/>
        <v>0</v>
      </c>
      <c r="V52" s="122">
        <f t="shared" si="25"/>
        <v>0</v>
      </c>
      <c r="W52" s="122">
        <f t="shared" si="10"/>
        <v>0</v>
      </c>
      <c r="X52" s="122">
        <f t="shared" si="11"/>
        <v>0</v>
      </c>
      <c r="Y52" s="122">
        <f t="shared" si="12"/>
        <v>0</v>
      </c>
      <c r="Z52" s="122">
        <f t="shared" si="13"/>
        <v>0</v>
      </c>
      <c r="AC52" s="94">
        <f t="shared" si="1"/>
        <v>0</v>
      </c>
      <c r="AD52" s="94">
        <f t="shared" si="2"/>
        <v>0</v>
      </c>
      <c r="AE52" s="94">
        <f t="shared" si="3"/>
        <v>0</v>
      </c>
      <c r="AF52" s="94">
        <f t="shared" si="14"/>
        <v>0</v>
      </c>
      <c r="AG52" s="94">
        <f t="shared" si="15"/>
        <v>0</v>
      </c>
      <c r="AH52" s="94" t="str">
        <f t="shared" si="16"/>
        <v>Factor de Emisión</v>
      </c>
      <c r="AI52" s="94">
        <f t="shared" si="17"/>
        <v>0</v>
      </c>
      <c r="AJ52" s="94">
        <f t="shared" si="18"/>
        <v>0</v>
      </c>
      <c r="AK52" s="94">
        <f t="shared" si="19"/>
        <v>0</v>
      </c>
      <c r="AL52" s="94">
        <f t="shared" si="20"/>
        <v>0</v>
      </c>
      <c r="AM52" s="94">
        <f>IF(N52="",AL52*'Fraccion masica'!$AB$36,AL52*N52)</f>
        <v>0</v>
      </c>
      <c r="AN52" s="94">
        <f>IF(O52="",AL52*'Fraccion masica'!$AB$35,AL52*O52)</f>
        <v>0</v>
      </c>
      <c r="AO52" s="95">
        <f>IFERROR(AM52*Hoja1!$C$24/Hoja1!$C$25/Hoja1!$C$26*16.04/1000000,0)</f>
        <v>0</v>
      </c>
      <c r="AP52" s="94">
        <f>IFERROR(AN52*Hoja1!$C$24/Hoja1!$C$25/Hoja1!$C$26*44.01/1000000,0)</f>
        <v>0</v>
      </c>
      <c r="AQ52" s="143">
        <f>'Fraccion masica'!$AB$35</f>
        <v>9.0175297124927029E-2</v>
      </c>
      <c r="AR52" s="143">
        <f>'Fraccion masica'!$AB$36</f>
        <v>0.24741987696184778</v>
      </c>
      <c r="AS52" s="143">
        <f>'Fraccion masica'!$AB$37</f>
        <v>0.39593762818104794</v>
      </c>
      <c r="AT52" s="143">
        <f>'Fraccion masica'!$AB$38</f>
        <v>0.14181302276078955</v>
      </c>
      <c r="AU52" s="143">
        <f>'Fraccion masica'!$AB$39</f>
        <v>1.2058713500160698E-2</v>
      </c>
      <c r="AV52" s="143">
        <f>'Fraccion masica'!$AB$40</f>
        <v>5.502030814457283E-2</v>
      </c>
      <c r="AW52" s="143">
        <f>'Fraccion masica'!$AB$41</f>
        <v>5.757515332665411E-2</v>
      </c>
      <c r="AX52" s="94">
        <f t="shared" si="21"/>
        <v>0</v>
      </c>
      <c r="AY52" s="94">
        <f t="shared" si="22"/>
        <v>0</v>
      </c>
      <c r="AZ52" s="143">
        <f t="shared" si="23"/>
        <v>0</v>
      </c>
      <c r="BA52" s="94">
        <f>AX52+AY52*Hoja1!$C$19+'Venteos_Well drilling'!AZ52*Hoja1!$C$20</f>
        <v>0</v>
      </c>
    </row>
    <row r="53" spans="1:59" x14ac:dyDescent="0.75">
      <c r="B53" s="15"/>
      <c r="C53" s="15"/>
      <c r="D53" s="15"/>
      <c r="E53" s="111"/>
      <c r="F53" s="111"/>
      <c r="G53" s="20"/>
      <c r="H53" s="15"/>
      <c r="I53" s="92"/>
      <c r="J53" s="406"/>
      <c r="K53" s="407"/>
      <c r="L53" s="405"/>
      <c r="M53" s="405"/>
      <c r="N53" s="93"/>
      <c r="O53" s="121"/>
      <c r="P53" s="122">
        <f t="shared" si="5"/>
        <v>0</v>
      </c>
      <c r="Q53" s="122">
        <f t="shared" si="6"/>
        <v>0</v>
      </c>
      <c r="R53" s="122">
        <f t="shared" si="7"/>
        <v>0</v>
      </c>
      <c r="S53" s="122" t="str">
        <f t="shared" si="8"/>
        <v>Factor de Emisión</v>
      </c>
      <c r="T53" s="122">
        <f t="shared" si="24"/>
        <v>0</v>
      </c>
      <c r="U53" s="169">
        <f t="shared" si="9"/>
        <v>0</v>
      </c>
      <c r="V53" s="122">
        <f t="shared" si="25"/>
        <v>0</v>
      </c>
      <c r="W53" s="122">
        <f t="shared" si="10"/>
        <v>0</v>
      </c>
      <c r="X53" s="122">
        <f t="shared" si="11"/>
        <v>0</v>
      </c>
      <c r="Y53" s="122">
        <f t="shared" si="12"/>
        <v>0</v>
      </c>
      <c r="Z53" s="122">
        <f t="shared" si="13"/>
        <v>0</v>
      </c>
      <c r="AC53" s="94">
        <f t="shared" si="1"/>
        <v>0</v>
      </c>
      <c r="AD53" s="94">
        <f t="shared" si="2"/>
        <v>0</v>
      </c>
      <c r="AE53" s="94">
        <f t="shared" si="3"/>
        <v>0</v>
      </c>
      <c r="AF53" s="94">
        <f t="shared" si="14"/>
        <v>0</v>
      </c>
      <c r="AG53" s="94">
        <f t="shared" si="15"/>
        <v>0</v>
      </c>
      <c r="AH53" s="94" t="str">
        <f t="shared" si="16"/>
        <v>Factor de Emisión</v>
      </c>
      <c r="AI53" s="94">
        <f t="shared" si="17"/>
        <v>0</v>
      </c>
      <c r="AJ53" s="94">
        <f t="shared" si="18"/>
        <v>0</v>
      </c>
      <c r="AK53" s="94">
        <f t="shared" si="19"/>
        <v>0</v>
      </c>
      <c r="AL53" s="94">
        <f t="shared" si="20"/>
        <v>0</v>
      </c>
      <c r="AM53" s="94">
        <f>IF(N53="",AL53*'Fraccion masica'!$AB$36,AL53*N53)</f>
        <v>0</v>
      </c>
      <c r="AN53" s="94">
        <f>IF(O53="",AL53*'Fraccion masica'!$AB$35,AL53*O53)</f>
        <v>0</v>
      </c>
      <c r="AO53" s="95">
        <f>IFERROR(AM53*Hoja1!$C$24/Hoja1!$C$25/Hoja1!$C$26*16.04/1000000,0)</f>
        <v>0</v>
      </c>
      <c r="AP53" s="94">
        <f>IFERROR(AN53*Hoja1!$C$24/Hoja1!$C$25/Hoja1!$C$26*44.01/1000000,0)</f>
        <v>0</v>
      </c>
      <c r="AQ53" s="143">
        <f>'Fraccion masica'!$AB$35</f>
        <v>9.0175297124927029E-2</v>
      </c>
      <c r="AR53" s="143">
        <f>'Fraccion masica'!$AB$36</f>
        <v>0.24741987696184778</v>
      </c>
      <c r="AS53" s="143">
        <f>'Fraccion masica'!$AB$37</f>
        <v>0.39593762818104794</v>
      </c>
      <c r="AT53" s="143">
        <f>'Fraccion masica'!$AB$38</f>
        <v>0.14181302276078955</v>
      </c>
      <c r="AU53" s="143">
        <f>'Fraccion masica'!$AB$39</f>
        <v>1.2058713500160698E-2</v>
      </c>
      <c r="AV53" s="143">
        <f>'Fraccion masica'!$AB$40</f>
        <v>5.502030814457283E-2</v>
      </c>
      <c r="AW53" s="143">
        <f>'Fraccion masica'!$AB$41</f>
        <v>5.757515332665411E-2</v>
      </c>
      <c r="AX53" s="94">
        <f t="shared" si="21"/>
        <v>0</v>
      </c>
      <c r="AY53" s="94">
        <f t="shared" si="22"/>
        <v>0</v>
      </c>
      <c r="AZ53" s="143">
        <f t="shared" si="23"/>
        <v>0</v>
      </c>
      <c r="BA53" s="94">
        <f>AX53+AY53*Hoja1!$C$19+'Venteos_Well drilling'!AZ53*Hoja1!$C$20</f>
        <v>0</v>
      </c>
    </row>
    <row r="54" spans="1:59" x14ac:dyDescent="0.75">
      <c r="B54" s="15"/>
      <c r="C54" s="15"/>
      <c r="D54" s="15"/>
      <c r="E54" s="111"/>
      <c r="F54" s="111"/>
      <c r="G54" s="20"/>
      <c r="H54" s="15"/>
      <c r="I54" s="92"/>
      <c r="J54" s="406"/>
      <c r="K54" s="407"/>
      <c r="L54" s="405"/>
      <c r="M54" s="405"/>
      <c r="N54" s="93"/>
      <c r="O54" s="121"/>
      <c r="P54" s="122">
        <f t="shared" si="5"/>
        <v>0</v>
      </c>
      <c r="Q54" s="122">
        <f t="shared" si="6"/>
        <v>0</v>
      </c>
      <c r="R54" s="122">
        <f t="shared" si="7"/>
        <v>0</v>
      </c>
      <c r="S54" s="122" t="str">
        <f t="shared" si="8"/>
        <v>Factor de Emisión</v>
      </c>
      <c r="T54" s="122">
        <f t="shared" si="24"/>
        <v>0</v>
      </c>
      <c r="U54" s="169">
        <f t="shared" si="9"/>
        <v>0</v>
      </c>
      <c r="V54" s="122">
        <f t="shared" si="25"/>
        <v>0</v>
      </c>
      <c r="W54" s="122">
        <f t="shared" si="10"/>
        <v>0</v>
      </c>
      <c r="X54" s="122">
        <f t="shared" si="11"/>
        <v>0</v>
      </c>
      <c r="Y54" s="122">
        <f t="shared" si="12"/>
        <v>0</v>
      </c>
      <c r="Z54" s="122">
        <f t="shared" si="13"/>
        <v>0</v>
      </c>
      <c r="AC54" s="94">
        <f t="shared" si="1"/>
        <v>0</v>
      </c>
      <c r="AD54" s="94">
        <f t="shared" si="2"/>
        <v>0</v>
      </c>
      <c r="AE54" s="94">
        <f t="shared" si="3"/>
        <v>0</v>
      </c>
      <c r="AF54" s="94">
        <f t="shared" si="14"/>
        <v>0</v>
      </c>
      <c r="AG54" s="94">
        <f t="shared" si="15"/>
        <v>0</v>
      </c>
      <c r="AH54" s="94" t="str">
        <f t="shared" si="16"/>
        <v>Factor de Emisión</v>
      </c>
      <c r="AI54" s="94">
        <f t="shared" si="17"/>
        <v>0</v>
      </c>
      <c r="AJ54" s="94">
        <f t="shared" si="18"/>
        <v>0</v>
      </c>
      <c r="AK54" s="94">
        <f t="shared" si="19"/>
        <v>0</v>
      </c>
      <c r="AL54" s="94">
        <f t="shared" si="20"/>
        <v>0</v>
      </c>
      <c r="AM54" s="94">
        <f>IF(N54="",AL54*'Fraccion masica'!$AB$36,AL54*N54)</f>
        <v>0</v>
      </c>
      <c r="AN54" s="94">
        <f>IF(O54="",AL54*'Fraccion masica'!$AB$35,AL54*O54)</f>
        <v>0</v>
      </c>
      <c r="AO54" s="95">
        <f>IFERROR(AM54*Hoja1!$C$24/Hoja1!$C$25/Hoja1!$C$26*16.04/1000000,0)</f>
        <v>0</v>
      </c>
      <c r="AP54" s="94">
        <f>IFERROR(AN54*Hoja1!$C$24/Hoja1!$C$25/Hoja1!$C$26*44.01/1000000,0)</f>
        <v>0</v>
      </c>
      <c r="AQ54" s="143">
        <f>'Fraccion masica'!$AB$35</f>
        <v>9.0175297124927029E-2</v>
      </c>
      <c r="AR54" s="143">
        <f>'Fraccion masica'!$AB$36</f>
        <v>0.24741987696184778</v>
      </c>
      <c r="AS54" s="143">
        <f>'Fraccion masica'!$AB$37</f>
        <v>0.39593762818104794</v>
      </c>
      <c r="AT54" s="143">
        <f>'Fraccion masica'!$AB$38</f>
        <v>0.14181302276078955</v>
      </c>
      <c r="AU54" s="143">
        <f>'Fraccion masica'!$AB$39</f>
        <v>1.2058713500160698E-2</v>
      </c>
      <c r="AV54" s="143">
        <f>'Fraccion masica'!$AB$40</f>
        <v>5.502030814457283E-2</v>
      </c>
      <c r="AW54" s="143">
        <f>'Fraccion masica'!$AB$41</f>
        <v>5.757515332665411E-2</v>
      </c>
      <c r="AX54" s="94">
        <f t="shared" si="21"/>
        <v>0</v>
      </c>
      <c r="AY54" s="94">
        <f t="shared" si="22"/>
        <v>0</v>
      </c>
      <c r="AZ54" s="143">
        <f t="shared" si="23"/>
        <v>0</v>
      </c>
      <c r="BA54" s="94">
        <f>AX54+AY54*Hoja1!$C$19+'Venteos_Well drilling'!AZ54*Hoja1!$C$20</f>
        <v>0</v>
      </c>
    </row>
    <row r="55" spans="1:59" x14ac:dyDescent="0.75">
      <c r="B55" s="15"/>
      <c r="C55" s="15"/>
      <c r="D55" s="15"/>
      <c r="E55" s="111"/>
      <c r="F55" s="111"/>
      <c r="G55" s="20"/>
      <c r="H55" s="15"/>
      <c r="I55" s="92"/>
      <c r="J55" s="406"/>
      <c r="K55" s="407"/>
      <c r="L55" s="405"/>
      <c r="M55" s="405"/>
      <c r="N55" s="93"/>
      <c r="O55" s="121"/>
      <c r="P55" s="122">
        <f t="shared" si="5"/>
        <v>0</v>
      </c>
      <c r="Q55" s="122">
        <f t="shared" si="6"/>
        <v>0</v>
      </c>
      <c r="R55" s="122">
        <f t="shared" si="7"/>
        <v>0</v>
      </c>
      <c r="S55" s="122" t="str">
        <f t="shared" si="8"/>
        <v>Factor de Emisión</v>
      </c>
      <c r="T55" s="122">
        <f t="shared" si="24"/>
        <v>0</v>
      </c>
      <c r="U55" s="169">
        <f t="shared" si="9"/>
        <v>0</v>
      </c>
      <c r="V55" s="122">
        <f t="shared" si="25"/>
        <v>0</v>
      </c>
      <c r="W55" s="122">
        <f t="shared" si="10"/>
        <v>0</v>
      </c>
      <c r="X55" s="122">
        <f t="shared" si="11"/>
        <v>0</v>
      </c>
      <c r="Y55" s="122">
        <f t="shared" si="12"/>
        <v>0</v>
      </c>
      <c r="Z55" s="122">
        <f t="shared" si="13"/>
        <v>0</v>
      </c>
      <c r="AC55" s="94">
        <f t="shared" si="1"/>
        <v>0</v>
      </c>
      <c r="AD55" s="94">
        <f t="shared" si="2"/>
        <v>0</v>
      </c>
      <c r="AE55" s="94">
        <f t="shared" si="3"/>
        <v>0</v>
      </c>
      <c r="AF55" s="94">
        <f t="shared" si="14"/>
        <v>0</v>
      </c>
      <c r="AG55" s="94">
        <f t="shared" si="15"/>
        <v>0</v>
      </c>
      <c r="AH55" s="94" t="str">
        <f t="shared" si="16"/>
        <v>Factor de Emisión</v>
      </c>
      <c r="AI55" s="94">
        <f t="shared" si="17"/>
        <v>0</v>
      </c>
      <c r="AJ55" s="94">
        <f t="shared" si="18"/>
        <v>0</v>
      </c>
      <c r="AK55" s="94">
        <f t="shared" si="19"/>
        <v>0</v>
      </c>
      <c r="AL55" s="94">
        <f t="shared" si="20"/>
        <v>0</v>
      </c>
      <c r="AM55" s="94">
        <f>IF(N55="",AL55*'Fraccion masica'!$AB$36,AL55*N55)</f>
        <v>0</v>
      </c>
      <c r="AN55" s="94">
        <f>IF(O55="",AL55*'Fraccion masica'!$AB$35,AL55*O55)</f>
        <v>0</v>
      </c>
      <c r="AO55" s="95">
        <f>IFERROR(AM55*Hoja1!$C$24/Hoja1!$C$25/Hoja1!$C$26*16.04/1000000,0)</f>
        <v>0</v>
      </c>
      <c r="AP55" s="94">
        <f>IFERROR(AN55*Hoja1!$C$24/Hoja1!$C$25/Hoja1!$C$26*44.01/1000000,0)</f>
        <v>0</v>
      </c>
      <c r="AQ55" s="143">
        <f>'Fraccion masica'!$AB$35</f>
        <v>9.0175297124927029E-2</v>
      </c>
      <c r="AR55" s="143">
        <f>'Fraccion masica'!$AB$36</f>
        <v>0.24741987696184778</v>
      </c>
      <c r="AS55" s="143">
        <f>'Fraccion masica'!$AB$37</f>
        <v>0.39593762818104794</v>
      </c>
      <c r="AT55" s="143">
        <f>'Fraccion masica'!$AB$38</f>
        <v>0.14181302276078955</v>
      </c>
      <c r="AU55" s="143">
        <f>'Fraccion masica'!$AB$39</f>
        <v>1.2058713500160698E-2</v>
      </c>
      <c r="AV55" s="143">
        <f>'Fraccion masica'!$AB$40</f>
        <v>5.502030814457283E-2</v>
      </c>
      <c r="AW55" s="143">
        <f>'Fraccion masica'!$AB$41</f>
        <v>5.757515332665411E-2</v>
      </c>
      <c r="AX55" s="94">
        <f t="shared" si="21"/>
        <v>0</v>
      </c>
      <c r="AY55" s="94">
        <f t="shared" si="22"/>
        <v>0</v>
      </c>
      <c r="AZ55" s="143">
        <f t="shared" si="23"/>
        <v>0</v>
      </c>
      <c r="BA55" s="94">
        <f>AX55+AY55*Hoja1!$C$19+'Venteos_Well drilling'!AZ55*Hoja1!$C$20</f>
        <v>0</v>
      </c>
    </row>
    <row r="56" spans="1:59" s="83" customFormat="1" x14ac:dyDescent="0.75">
      <c r="A56" s="1"/>
      <c r="B56" s="15"/>
      <c r="C56" s="15"/>
      <c r="D56" s="15"/>
      <c r="E56" s="111"/>
      <c r="F56" s="111"/>
      <c r="G56" s="20"/>
      <c r="H56" s="15"/>
      <c r="I56" s="92"/>
      <c r="J56" s="406"/>
      <c r="K56" s="407"/>
      <c r="L56" s="405"/>
      <c r="M56" s="405"/>
      <c r="N56" s="93"/>
      <c r="O56" s="121"/>
      <c r="P56" s="122">
        <f t="shared" si="5"/>
        <v>0</v>
      </c>
      <c r="Q56" s="122">
        <f t="shared" si="6"/>
        <v>0</v>
      </c>
      <c r="R56" s="122">
        <f t="shared" si="7"/>
        <v>0</v>
      </c>
      <c r="S56" s="122" t="str">
        <f t="shared" si="8"/>
        <v>Factor de Emisión</v>
      </c>
      <c r="T56" s="122">
        <f t="shared" si="24"/>
        <v>0</v>
      </c>
      <c r="U56" s="169">
        <f t="shared" si="9"/>
        <v>0</v>
      </c>
      <c r="V56" s="122">
        <f t="shared" si="25"/>
        <v>0</v>
      </c>
      <c r="W56" s="122">
        <f t="shared" si="10"/>
        <v>0</v>
      </c>
      <c r="X56" s="122">
        <f t="shared" si="11"/>
        <v>0</v>
      </c>
      <c r="Y56" s="122">
        <f t="shared" si="12"/>
        <v>0</v>
      </c>
      <c r="Z56" s="122">
        <f t="shared" si="13"/>
        <v>0</v>
      </c>
      <c r="AA56" s="1"/>
      <c r="AB56" s="1"/>
      <c r="AC56" s="94">
        <f t="shared" si="1"/>
        <v>0</v>
      </c>
      <c r="AD56" s="94">
        <f t="shared" si="2"/>
        <v>0</v>
      </c>
      <c r="AE56" s="94">
        <f t="shared" si="3"/>
        <v>0</v>
      </c>
      <c r="AF56" s="94">
        <f t="shared" si="14"/>
        <v>0</v>
      </c>
      <c r="AG56" s="94">
        <f t="shared" si="15"/>
        <v>0</v>
      </c>
      <c r="AH56" s="94" t="str">
        <f t="shared" si="16"/>
        <v>Factor de Emisión</v>
      </c>
      <c r="AI56" s="94">
        <f t="shared" si="17"/>
        <v>0</v>
      </c>
      <c r="AJ56" s="94">
        <f t="shared" si="18"/>
        <v>0</v>
      </c>
      <c r="AK56" s="94">
        <f t="shared" si="19"/>
        <v>0</v>
      </c>
      <c r="AL56" s="94">
        <f t="shared" si="20"/>
        <v>0</v>
      </c>
      <c r="AM56" s="94">
        <f>IF(N56="",AL56*'Fraccion masica'!$AB$36,AL56*N56)</f>
        <v>0</v>
      </c>
      <c r="AN56" s="94">
        <f>IF(O56="",AL56*'Fraccion masica'!$AB$35,AL56*O56)</f>
        <v>0</v>
      </c>
      <c r="AO56" s="95">
        <f>IFERROR(AM56*Hoja1!$C$24/Hoja1!$C$25/Hoja1!$C$26*16.04/1000000,0)</f>
        <v>0</v>
      </c>
      <c r="AP56" s="94">
        <f>IFERROR(AN56*Hoja1!$C$24/Hoja1!$C$25/Hoja1!$C$26*44.01/1000000,0)</f>
        <v>0</v>
      </c>
      <c r="AQ56" s="143">
        <f>'Fraccion masica'!$AB$35</f>
        <v>9.0175297124927029E-2</v>
      </c>
      <c r="AR56" s="143">
        <f>'Fraccion masica'!$AB$36</f>
        <v>0.24741987696184778</v>
      </c>
      <c r="AS56" s="143">
        <f>'Fraccion masica'!$AB$37</f>
        <v>0.39593762818104794</v>
      </c>
      <c r="AT56" s="143">
        <f>'Fraccion masica'!$AB$38</f>
        <v>0.14181302276078955</v>
      </c>
      <c r="AU56" s="143">
        <f>'Fraccion masica'!$AB$39</f>
        <v>1.2058713500160698E-2</v>
      </c>
      <c r="AV56" s="143">
        <f>'Fraccion masica'!$AB$40</f>
        <v>5.502030814457283E-2</v>
      </c>
      <c r="AW56" s="143">
        <f>'Fraccion masica'!$AB$41</f>
        <v>5.757515332665411E-2</v>
      </c>
      <c r="AX56" s="94">
        <f t="shared" si="21"/>
        <v>0</v>
      </c>
      <c r="AY56" s="94">
        <f t="shared" si="22"/>
        <v>0</v>
      </c>
      <c r="AZ56" s="143">
        <f t="shared" si="23"/>
        <v>0</v>
      </c>
      <c r="BA56" s="94">
        <f>AX56+AY56*Hoja1!$C$19+'Venteos_Well drilling'!AZ56*Hoja1!$C$20</f>
        <v>0</v>
      </c>
    </row>
    <row r="57" spans="1:59" s="83" customFormat="1" x14ac:dyDescent="0.75">
      <c r="A57" s="1"/>
      <c r="B57" s="15"/>
      <c r="C57" s="15"/>
      <c r="D57" s="15"/>
      <c r="E57" s="111"/>
      <c r="F57" s="111"/>
      <c r="G57" s="20"/>
      <c r="H57" s="15"/>
      <c r="I57" s="92"/>
      <c r="J57" s="406"/>
      <c r="K57" s="407"/>
      <c r="L57" s="405"/>
      <c r="M57" s="405"/>
      <c r="N57" s="93"/>
      <c r="O57" s="121"/>
      <c r="P57" s="122">
        <f t="shared" si="5"/>
        <v>0</v>
      </c>
      <c r="Q57" s="122">
        <f t="shared" si="6"/>
        <v>0</v>
      </c>
      <c r="R57" s="122">
        <f t="shared" si="7"/>
        <v>0</v>
      </c>
      <c r="S57" s="122" t="str">
        <f t="shared" si="8"/>
        <v>Factor de Emisión</v>
      </c>
      <c r="T57" s="122">
        <f t="shared" si="24"/>
        <v>0</v>
      </c>
      <c r="U57" s="169">
        <f t="shared" si="9"/>
        <v>0</v>
      </c>
      <c r="V57" s="122">
        <f t="shared" si="25"/>
        <v>0</v>
      </c>
      <c r="W57" s="122">
        <f t="shared" si="10"/>
        <v>0</v>
      </c>
      <c r="X57" s="122">
        <f t="shared" si="11"/>
        <v>0</v>
      </c>
      <c r="Y57" s="122">
        <f t="shared" si="12"/>
        <v>0</v>
      </c>
      <c r="Z57" s="122">
        <f t="shared" si="13"/>
        <v>0</v>
      </c>
      <c r="AA57" s="1"/>
      <c r="AB57" s="1"/>
      <c r="AC57" s="94">
        <f t="shared" si="1"/>
        <v>0</v>
      </c>
      <c r="AD57" s="94">
        <f t="shared" si="2"/>
        <v>0</v>
      </c>
      <c r="AE57" s="94">
        <f t="shared" si="3"/>
        <v>0</v>
      </c>
      <c r="AF57" s="94">
        <f t="shared" si="14"/>
        <v>0</v>
      </c>
      <c r="AG57" s="94">
        <f t="shared" si="15"/>
        <v>0</v>
      </c>
      <c r="AH57" s="94" t="str">
        <f t="shared" si="16"/>
        <v>Factor de Emisión</v>
      </c>
      <c r="AI57" s="94">
        <f t="shared" si="17"/>
        <v>0</v>
      </c>
      <c r="AJ57" s="94">
        <f t="shared" si="18"/>
        <v>0</v>
      </c>
      <c r="AK57" s="94">
        <f t="shared" si="19"/>
        <v>0</v>
      </c>
      <c r="AL57" s="94">
        <f t="shared" si="20"/>
        <v>0</v>
      </c>
      <c r="AM57" s="94">
        <f>IF(N57="",AL57*'Fraccion masica'!$AB$36,AL57*N57)</f>
        <v>0</v>
      </c>
      <c r="AN57" s="94">
        <f>IF(O57="",AL57*'Fraccion masica'!$AB$35,AL57*O57)</f>
        <v>0</v>
      </c>
      <c r="AO57" s="95">
        <f>IFERROR(AM57*Hoja1!$C$24/Hoja1!$C$25/Hoja1!$C$26*16.04/1000000,0)</f>
        <v>0</v>
      </c>
      <c r="AP57" s="94">
        <f>IFERROR(AN57*Hoja1!$C$24/Hoja1!$C$25/Hoja1!$C$26*44.01/1000000,0)</f>
        <v>0</v>
      </c>
      <c r="AQ57" s="143">
        <f>'Fraccion masica'!$AB$35</f>
        <v>9.0175297124927029E-2</v>
      </c>
      <c r="AR57" s="143">
        <f>'Fraccion masica'!$AB$36</f>
        <v>0.24741987696184778</v>
      </c>
      <c r="AS57" s="143">
        <f>'Fraccion masica'!$AB$37</f>
        <v>0.39593762818104794</v>
      </c>
      <c r="AT57" s="143">
        <f>'Fraccion masica'!$AB$38</f>
        <v>0.14181302276078955</v>
      </c>
      <c r="AU57" s="143">
        <f>'Fraccion masica'!$AB$39</f>
        <v>1.2058713500160698E-2</v>
      </c>
      <c r="AV57" s="143">
        <f>'Fraccion masica'!$AB$40</f>
        <v>5.502030814457283E-2</v>
      </c>
      <c r="AW57" s="143">
        <f>'Fraccion masica'!$AB$41</f>
        <v>5.757515332665411E-2</v>
      </c>
      <c r="AX57" s="94">
        <f t="shared" si="21"/>
        <v>0</v>
      </c>
      <c r="AY57" s="94">
        <f t="shared" si="22"/>
        <v>0</v>
      </c>
      <c r="AZ57" s="143">
        <f t="shared" si="23"/>
        <v>0</v>
      </c>
      <c r="BA57" s="94">
        <f>AX57+AY57*Hoja1!$C$19+'Venteos_Well drilling'!AZ57*Hoja1!$C$20</f>
        <v>0</v>
      </c>
    </row>
    <row r="58" spans="1:59" s="83" customFormat="1" x14ac:dyDescent="0.75">
      <c r="A58" s="1"/>
      <c r="B58" s="15"/>
      <c r="C58" s="15"/>
      <c r="D58" s="15"/>
      <c r="E58" s="111"/>
      <c r="F58" s="111"/>
      <c r="G58" s="20"/>
      <c r="H58" s="15"/>
      <c r="I58" s="92"/>
      <c r="J58" s="406"/>
      <c r="K58" s="407"/>
      <c r="L58" s="405"/>
      <c r="M58" s="405"/>
      <c r="N58" s="93"/>
      <c r="O58" s="121"/>
      <c r="P58" s="122">
        <f t="shared" si="5"/>
        <v>0</v>
      </c>
      <c r="Q58" s="122">
        <f t="shared" si="6"/>
        <v>0</v>
      </c>
      <c r="R58" s="122">
        <f t="shared" si="7"/>
        <v>0</v>
      </c>
      <c r="S58" s="122" t="str">
        <f t="shared" si="8"/>
        <v>Factor de Emisión</v>
      </c>
      <c r="T58" s="122">
        <f t="shared" si="24"/>
        <v>0</v>
      </c>
      <c r="U58" s="169">
        <f t="shared" si="9"/>
        <v>0</v>
      </c>
      <c r="V58" s="122">
        <f t="shared" si="25"/>
        <v>0</v>
      </c>
      <c r="W58" s="122">
        <f t="shared" si="10"/>
        <v>0</v>
      </c>
      <c r="X58" s="122">
        <f t="shared" si="11"/>
        <v>0</v>
      </c>
      <c r="Y58" s="122">
        <f t="shared" si="12"/>
        <v>0</v>
      </c>
      <c r="Z58" s="122">
        <f t="shared" si="13"/>
        <v>0</v>
      </c>
      <c r="AA58" s="1"/>
      <c r="AB58" s="1"/>
      <c r="AC58" s="94">
        <f t="shared" si="1"/>
        <v>0</v>
      </c>
      <c r="AD58" s="94">
        <f t="shared" si="2"/>
        <v>0</v>
      </c>
      <c r="AE58" s="94">
        <f t="shared" si="3"/>
        <v>0</v>
      </c>
      <c r="AF58" s="94">
        <f t="shared" si="14"/>
        <v>0</v>
      </c>
      <c r="AG58" s="94">
        <f t="shared" si="15"/>
        <v>0</v>
      </c>
      <c r="AH58" s="94" t="str">
        <f t="shared" si="16"/>
        <v>Factor de Emisión</v>
      </c>
      <c r="AI58" s="94">
        <f t="shared" si="17"/>
        <v>0</v>
      </c>
      <c r="AJ58" s="94">
        <f t="shared" si="18"/>
        <v>0</v>
      </c>
      <c r="AK58" s="94">
        <f t="shared" si="19"/>
        <v>0</v>
      </c>
      <c r="AL58" s="94">
        <f t="shared" si="20"/>
        <v>0</v>
      </c>
      <c r="AM58" s="94">
        <f>IF(N58="",AL58*'Fraccion masica'!$AB$36,AL58*N58)</f>
        <v>0</v>
      </c>
      <c r="AN58" s="94">
        <f>IF(O58="",AL58*'Fraccion masica'!$AB$35,AL58*O58)</f>
        <v>0</v>
      </c>
      <c r="AO58" s="95">
        <f>IFERROR(AM58*Hoja1!$C$24/Hoja1!$C$25/Hoja1!$C$26*16.04/1000000,0)</f>
        <v>0</v>
      </c>
      <c r="AP58" s="94">
        <f>IFERROR(AN58*Hoja1!$C$24/Hoja1!$C$25/Hoja1!$C$26*44.01/1000000,0)</f>
        <v>0</v>
      </c>
      <c r="AQ58" s="143">
        <f>'Fraccion masica'!$AB$35</f>
        <v>9.0175297124927029E-2</v>
      </c>
      <c r="AR58" s="143">
        <f>'Fraccion masica'!$AB$36</f>
        <v>0.24741987696184778</v>
      </c>
      <c r="AS58" s="143">
        <f>'Fraccion masica'!$AB$37</f>
        <v>0.39593762818104794</v>
      </c>
      <c r="AT58" s="143">
        <f>'Fraccion masica'!$AB$38</f>
        <v>0.14181302276078955</v>
      </c>
      <c r="AU58" s="143">
        <f>'Fraccion masica'!$AB$39</f>
        <v>1.2058713500160698E-2</v>
      </c>
      <c r="AV58" s="143">
        <f>'Fraccion masica'!$AB$40</f>
        <v>5.502030814457283E-2</v>
      </c>
      <c r="AW58" s="143">
        <f>'Fraccion masica'!$AB$41</f>
        <v>5.757515332665411E-2</v>
      </c>
      <c r="AX58" s="94">
        <f t="shared" si="21"/>
        <v>0</v>
      </c>
      <c r="AY58" s="94">
        <f t="shared" si="22"/>
        <v>0</v>
      </c>
      <c r="AZ58" s="143">
        <f t="shared" si="23"/>
        <v>0</v>
      </c>
      <c r="BA58" s="94">
        <f>AX58+AY58*Hoja1!$C$19+'Venteos_Well drilling'!AZ58*Hoja1!$C$20</f>
        <v>0</v>
      </c>
    </row>
    <row r="59" spans="1:59" s="83" customFormat="1" x14ac:dyDescent="0.75">
      <c r="A59" s="1"/>
      <c r="B59" s="15"/>
      <c r="C59" s="15"/>
      <c r="D59" s="15"/>
      <c r="E59" s="111"/>
      <c r="F59" s="111"/>
      <c r="G59" s="20"/>
      <c r="H59" s="15"/>
      <c r="I59" s="92"/>
      <c r="J59" s="406"/>
      <c r="K59" s="407"/>
      <c r="L59" s="405"/>
      <c r="M59" s="405"/>
      <c r="N59" s="93"/>
      <c r="O59" s="121"/>
      <c r="P59" s="122">
        <f t="shared" si="5"/>
        <v>0</v>
      </c>
      <c r="Q59" s="122">
        <f t="shared" si="6"/>
        <v>0</v>
      </c>
      <c r="R59" s="122">
        <f t="shared" si="7"/>
        <v>0</v>
      </c>
      <c r="S59" s="122" t="str">
        <f t="shared" si="8"/>
        <v>Factor de Emisión</v>
      </c>
      <c r="T59" s="122">
        <f t="shared" si="24"/>
        <v>0</v>
      </c>
      <c r="U59" s="169">
        <f t="shared" si="9"/>
        <v>0</v>
      </c>
      <c r="V59" s="122">
        <f t="shared" si="25"/>
        <v>0</v>
      </c>
      <c r="W59" s="122">
        <f t="shared" si="10"/>
        <v>0</v>
      </c>
      <c r="X59" s="122">
        <f t="shared" si="11"/>
        <v>0</v>
      </c>
      <c r="Y59" s="122">
        <f t="shared" si="12"/>
        <v>0</v>
      </c>
      <c r="Z59" s="122">
        <f t="shared" si="13"/>
        <v>0</v>
      </c>
      <c r="AA59" s="1"/>
      <c r="AB59" s="1"/>
      <c r="AC59" s="94">
        <f t="shared" si="1"/>
        <v>0</v>
      </c>
      <c r="AD59" s="94">
        <f t="shared" si="2"/>
        <v>0</v>
      </c>
      <c r="AE59" s="94">
        <f t="shared" si="3"/>
        <v>0</v>
      </c>
      <c r="AF59" s="94">
        <f t="shared" si="14"/>
        <v>0</v>
      </c>
      <c r="AG59" s="94">
        <f t="shared" si="15"/>
        <v>0</v>
      </c>
      <c r="AH59" s="94" t="str">
        <f t="shared" si="16"/>
        <v>Factor de Emisión</v>
      </c>
      <c r="AI59" s="94">
        <f t="shared" si="17"/>
        <v>0</v>
      </c>
      <c r="AJ59" s="94">
        <f t="shared" si="18"/>
        <v>0</v>
      </c>
      <c r="AK59" s="94">
        <f t="shared" si="19"/>
        <v>0</v>
      </c>
      <c r="AL59" s="94">
        <f t="shared" si="20"/>
        <v>0</v>
      </c>
      <c r="AM59" s="94">
        <f>IF(N59="",AL59*'Fraccion masica'!$AB$36,AL59*N59)</f>
        <v>0</v>
      </c>
      <c r="AN59" s="94">
        <f>IF(O59="",AL59*'Fraccion masica'!$AB$35,AL59*O59)</f>
        <v>0</v>
      </c>
      <c r="AO59" s="95">
        <f>IFERROR(AM59*Hoja1!$C$24/Hoja1!$C$25/Hoja1!$C$26*16.04/1000000,0)</f>
        <v>0</v>
      </c>
      <c r="AP59" s="94">
        <f>IFERROR(AN59*Hoja1!$C$24/Hoja1!$C$25/Hoja1!$C$26*44.01/1000000,0)</f>
        <v>0</v>
      </c>
      <c r="AQ59" s="143">
        <f>'Fraccion masica'!$AB$35</f>
        <v>9.0175297124927029E-2</v>
      </c>
      <c r="AR59" s="143">
        <f>'Fraccion masica'!$AB$36</f>
        <v>0.24741987696184778</v>
      </c>
      <c r="AS59" s="143">
        <f>'Fraccion masica'!$AB$37</f>
        <v>0.39593762818104794</v>
      </c>
      <c r="AT59" s="143">
        <f>'Fraccion masica'!$AB$38</f>
        <v>0.14181302276078955</v>
      </c>
      <c r="AU59" s="143">
        <f>'Fraccion masica'!$AB$39</f>
        <v>1.2058713500160698E-2</v>
      </c>
      <c r="AV59" s="143">
        <f>'Fraccion masica'!$AB$40</f>
        <v>5.502030814457283E-2</v>
      </c>
      <c r="AW59" s="143">
        <f>'Fraccion masica'!$AB$41</f>
        <v>5.757515332665411E-2</v>
      </c>
      <c r="AX59" s="94">
        <f t="shared" si="21"/>
        <v>0</v>
      </c>
      <c r="AY59" s="94">
        <f t="shared" si="22"/>
        <v>0</v>
      </c>
      <c r="AZ59" s="143">
        <f t="shared" si="23"/>
        <v>0</v>
      </c>
      <c r="BA59" s="94">
        <f>AX59+AY59*Hoja1!$C$19+'Venteos_Well drilling'!AZ59*Hoja1!$C$20</f>
        <v>0</v>
      </c>
    </row>
    <row r="60" spans="1:59" s="83" customFormat="1" x14ac:dyDescent="0.75">
      <c r="A60" s="1"/>
      <c r="B60" s="15"/>
      <c r="C60" s="15"/>
      <c r="D60" s="15"/>
      <c r="E60" s="111"/>
      <c r="F60" s="111"/>
      <c r="G60" s="20"/>
      <c r="H60" s="15"/>
      <c r="I60" s="92"/>
      <c r="J60" s="406"/>
      <c r="K60" s="407"/>
      <c r="L60" s="405"/>
      <c r="M60" s="405"/>
      <c r="N60" s="93"/>
      <c r="O60" s="121"/>
      <c r="P60" s="122">
        <f t="shared" si="5"/>
        <v>0</v>
      </c>
      <c r="Q60" s="122">
        <f t="shared" si="6"/>
        <v>0</v>
      </c>
      <c r="R60" s="122">
        <f t="shared" si="7"/>
        <v>0</v>
      </c>
      <c r="S60" s="122" t="str">
        <f t="shared" si="8"/>
        <v>Factor de Emisión</v>
      </c>
      <c r="T60" s="122">
        <f t="shared" si="24"/>
        <v>0</v>
      </c>
      <c r="U60" s="169">
        <f t="shared" si="9"/>
        <v>0</v>
      </c>
      <c r="V60" s="122">
        <f t="shared" si="25"/>
        <v>0</v>
      </c>
      <c r="W60" s="122">
        <f t="shared" si="10"/>
        <v>0</v>
      </c>
      <c r="X60" s="122">
        <f t="shared" si="11"/>
        <v>0</v>
      </c>
      <c r="Y60" s="122">
        <f t="shared" si="12"/>
        <v>0</v>
      </c>
      <c r="Z60" s="122">
        <f t="shared" si="13"/>
        <v>0</v>
      </c>
      <c r="AA60" s="1"/>
      <c r="AB60" s="1"/>
      <c r="AC60" s="94">
        <f t="shared" si="1"/>
        <v>0</v>
      </c>
      <c r="AD60" s="94">
        <f t="shared" si="2"/>
        <v>0</v>
      </c>
      <c r="AE60" s="94">
        <f t="shared" si="3"/>
        <v>0</v>
      </c>
      <c r="AF60" s="94">
        <f t="shared" si="14"/>
        <v>0</v>
      </c>
      <c r="AG60" s="94">
        <f t="shared" si="15"/>
        <v>0</v>
      </c>
      <c r="AH60" s="94" t="str">
        <f t="shared" si="16"/>
        <v>Factor de Emisión</v>
      </c>
      <c r="AI60" s="94">
        <f t="shared" si="17"/>
        <v>0</v>
      </c>
      <c r="AJ60" s="94">
        <f t="shared" si="18"/>
        <v>0</v>
      </c>
      <c r="AK60" s="94">
        <f t="shared" si="19"/>
        <v>0</v>
      </c>
      <c r="AL60" s="94">
        <f t="shared" si="20"/>
        <v>0</v>
      </c>
      <c r="AM60" s="94">
        <f>IF(N60="",AL60*'Fraccion masica'!$AB$36,AL60*N60)</f>
        <v>0</v>
      </c>
      <c r="AN60" s="94">
        <f>IF(O60="",AL60*'Fraccion masica'!$AB$35,AL60*O60)</f>
        <v>0</v>
      </c>
      <c r="AO60" s="95">
        <f>IFERROR(AM60*Hoja1!$C$24/Hoja1!$C$25/Hoja1!$C$26*16.04/1000000,0)</f>
        <v>0</v>
      </c>
      <c r="AP60" s="94">
        <f>IFERROR(AN60*Hoja1!$C$24/Hoja1!$C$25/Hoja1!$C$26*44.01/1000000,0)</f>
        <v>0</v>
      </c>
      <c r="AQ60" s="143">
        <f>'Fraccion masica'!$AB$35</f>
        <v>9.0175297124927029E-2</v>
      </c>
      <c r="AR60" s="143">
        <f>'Fraccion masica'!$AB$36</f>
        <v>0.24741987696184778</v>
      </c>
      <c r="AS60" s="143">
        <f>'Fraccion masica'!$AB$37</f>
        <v>0.39593762818104794</v>
      </c>
      <c r="AT60" s="143">
        <f>'Fraccion masica'!$AB$38</f>
        <v>0.14181302276078955</v>
      </c>
      <c r="AU60" s="143">
        <f>'Fraccion masica'!$AB$39</f>
        <v>1.2058713500160698E-2</v>
      </c>
      <c r="AV60" s="143">
        <f>'Fraccion masica'!$AB$40</f>
        <v>5.502030814457283E-2</v>
      </c>
      <c r="AW60" s="143">
        <f>'Fraccion masica'!$AB$41</f>
        <v>5.757515332665411E-2</v>
      </c>
      <c r="AX60" s="94">
        <f t="shared" si="21"/>
        <v>0</v>
      </c>
      <c r="AY60" s="94">
        <f t="shared" si="22"/>
        <v>0</v>
      </c>
      <c r="AZ60" s="143">
        <f t="shared" si="23"/>
        <v>0</v>
      </c>
      <c r="BA60" s="94">
        <f>AX60+AY60*Hoja1!$C$19+'Venteos_Well drilling'!AZ60*Hoja1!$C$20</f>
        <v>0</v>
      </c>
    </row>
    <row r="61" spans="1:59" s="83" customFormat="1" x14ac:dyDescent="0.75">
      <c r="A61" s="1"/>
      <c r="B61" s="15"/>
      <c r="C61" s="15"/>
      <c r="D61" s="15"/>
      <c r="E61" s="111"/>
      <c r="F61" s="111"/>
      <c r="G61" s="20"/>
      <c r="H61" s="15"/>
      <c r="I61" s="92"/>
      <c r="J61" s="406"/>
      <c r="K61" s="407"/>
      <c r="L61" s="405"/>
      <c r="M61" s="405"/>
      <c r="N61" s="93"/>
      <c r="O61" s="121"/>
      <c r="P61" s="122">
        <f t="shared" si="5"/>
        <v>0</v>
      </c>
      <c r="Q61" s="122">
        <f t="shared" si="6"/>
        <v>0</v>
      </c>
      <c r="R61" s="122">
        <f t="shared" si="7"/>
        <v>0</v>
      </c>
      <c r="S61" s="122" t="str">
        <f t="shared" si="8"/>
        <v>Factor de Emisión</v>
      </c>
      <c r="T61" s="122">
        <f t="shared" si="24"/>
        <v>0</v>
      </c>
      <c r="U61" s="169">
        <f t="shared" si="9"/>
        <v>0</v>
      </c>
      <c r="V61" s="122">
        <f t="shared" si="25"/>
        <v>0</v>
      </c>
      <c r="W61" s="122">
        <f t="shared" si="10"/>
        <v>0</v>
      </c>
      <c r="X61" s="122">
        <f t="shared" si="11"/>
        <v>0</v>
      </c>
      <c r="Y61" s="122">
        <f t="shared" si="12"/>
        <v>0</v>
      </c>
      <c r="Z61" s="122">
        <f t="shared" si="13"/>
        <v>0</v>
      </c>
      <c r="AA61" s="1"/>
      <c r="AB61" s="1"/>
      <c r="AC61" s="94">
        <f t="shared" si="1"/>
        <v>0</v>
      </c>
      <c r="AD61" s="94">
        <f t="shared" si="2"/>
        <v>0</v>
      </c>
      <c r="AE61" s="94">
        <f t="shared" si="3"/>
        <v>0</v>
      </c>
      <c r="AF61" s="94">
        <f t="shared" si="14"/>
        <v>0</v>
      </c>
      <c r="AG61" s="94">
        <f t="shared" si="15"/>
        <v>0</v>
      </c>
      <c r="AH61" s="94" t="str">
        <f t="shared" si="16"/>
        <v>Factor de Emisión</v>
      </c>
      <c r="AI61" s="94">
        <f t="shared" si="17"/>
        <v>0</v>
      </c>
      <c r="AJ61" s="94">
        <f t="shared" si="18"/>
        <v>0</v>
      </c>
      <c r="AK61" s="94">
        <f t="shared" si="19"/>
        <v>0</v>
      </c>
      <c r="AL61" s="94">
        <f t="shared" si="20"/>
        <v>0</v>
      </c>
      <c r="AM61" s="94">
        <f>IF(N61="",AL61*'Fraccion masica'!$AB$36,AL61*N61)</f>
        <v>0</v>
      </c>
      <c r="AN61" s="94">
        <f>IF(O61="",AL61*'Fraccion masica'!$AB$35,AL61*O61)</f>
        <v>0</v>
      </c>
      <c r="AO61" s="95">
        <f>IFERROR(AM61*Hoja1!$C$24/Hoja1!$C$25/Hoja1!$C$26*16.04/1000000,0)</f>
        <v>0</v>
      </c>
      <c r="AP61" s="94">
        <f>IFERROR(AN61*Hoja1!$C$24/Hoja1!$C$25/Hoja1!$C$26*44.01/1000000,0)</f>
        <v>0</v>
      </c>
      <c r="AQ61" s="143">
        <f>'Fraccion masica'!$AB$35</f>
        <v>9.0175297124927029E-2</v>
      </c>
      <c r="AR61" s="143">
        <f>'Fraccion masica'!$AB$36</f>
        <v>0.24741987696184778</v>
      </c>
      <c r="AS61" s="143">
        <f>'Fraccion masica'!$AB$37</f>
        <v>0.39593762818104794</v>
      </c>
      <c r="AT61" s="143">
        <f>'Fraccion masica'!$AB$38</f>
        <v>0.14181302276078955</v>
      </c>
      <c r="AU61" s="143">
        <f>'Fraccion masica'!$AB$39</f>
        <v>1.2058713500160698E-2</v>
      </c>
      <c r="AV61" s="143">
        <f>'Fraccion masica'!$AB$40</f>
        <v>5.502030814457283E-2</v>
      </c>
      <c r="AW61" s="143">
        <f>'Fraccion masica'!$AB$41</f>
        <v>5.757515332665411E-2</v>
      </c>
      <c r="AX61" s="94">
        <f t="shared" si="21"/>
        <v>0</v>
      </c>
      <c r="AY61" s="94">
        <f t="shared" si="22"/>
        <v>0</v>
      </c>
      <c r="AZ61" s="143">
        <f t="shared" si="23"/>
        <v>0</v>
      </c>
      <c r="BA61" s="94">
        <f>AX61+AY61*Hoja1!$C$19+'Venteos_Well drilling'!AZ61*Hoja1!$C$20</f>
        <v>0</v>
      </c>
    </row>
    <row r="62" spans="1:59" s="83" customFormat="1" x14ac:dyDescent="0.75">
      <c r="A62" s="1"/>
      <c r="B62" s="15"/>
      <c r="C62" s="15"/>
      <c r="D62" s="15"/>
      <c r="E62" s="111"/>
      <c r="F62" s="111"/>
      <c r="G62" s="20"/>
      <c r="H62" s="15"/>
      <c r="I62" s="92"/>
      <c r="J62" s="406"/>
      <c r="K62" s="407"/>
      <c r="L62" s="405"/>
      <c r="M62" s="405"/>
      <c r="N62" s="93"/>
      <c r="O62" s="121"/>
      <c r="P62" s="122">
        <f t="shared" si="5"/>
        <v>0</v>
      </c>
      <c r="Q62" s="122">
        <f t="shared" si="6"/>
        <v>0</v>
      </c>
      <c r="R62" s="122">
        <f t="shared" si="7"/>
        <v>0</v>
      </c>
      <c r="S62" s="122" t="str">
        <f t="shared" si="8"/>
        <v>Factor de Emisión</v>
      </c>
      <c r="T62" s="122">
        <f t="shared" si="24"/>
        <v>0</v>
      </c>
      <c r="U62" s="169">
        <f t="shared" si="9"/>
        <v>0</v>
      </c>
      <c r="V62" s="122">
        <f t="shared" si="25"/>
        <v>0</v>
      </c>
      <c r="W62" s="122">
        <f t="shared" si="10"/>
        <v>0</v>
      </c>
      <c r="X62" s="122">
        <f t="shared" si="11"/>
        <v>0</v>
      </c>
      <c r="Y62" s="122">
        <f t="shared" si="12"/>
        <v>0</v>
      </c>
      <c r="Z62" s="122">
        <f t="shared" si="13"/>
        <v>0</v>
      </c>
      <c r="AA62" s="1"/>
      <c r="AB62" s="1"/>
      <c r="AC62" s="94">
        <f t="shared" si="1"/>
        <v>0</v>
      </c>
      <c r="AD62" s="94">
        <f t="shared" si="2"/>
        <v>0</v>
      </c>
      <c r="AE62" s="94">
        <f t="shared" si="3"/>
        <v>0</v>
      </c>
      <c r="AF62" s="94">
        <f t="shared" si="14"/>
        <v>0</v>
      </c>
      <c r="AG62" s="94">
        <f t="shared" si="15"/>
        <v>0</v>
      </c>
      <c r="AH62" s="94" t="str">
        <f t="shared" si="16"/>
        <v>Factor de Emisión</v>
      </c>
      <c r="AI62" s="94">
        <f t="shared" si="17"/>
        <v>0</v>
      </c>
      <c r="AJ62" s="94">
        <f t="shared" si="18"/>
        <v>0</v>
      </c>
      <c r="AK62" s="94">
        <f t="shared" si="19"/>
        <v>0</v>
      </c>
      <c r="AL62" s="94">
        <f t="shared" si="20"/>
        <v>0</v>
      </c>
      <c r="AM62" s="94">
        <f>IF(N62="",AL62*'Fraccion masica'!$AB$36,AL62*N62)</f>
        <v>0</v>
      </c>
      <c r="AN62" s="94">
        <f>IF(O62="",AL62*'Fraccion masica'!$AB$35,AL62*O62)</f>
        <v>0</v>
      </c>
      <c r="AO62" s="95">
        <f>IFERROR(AM62*Hoja1!$C$24/Hoja1!$C$25/Hoja1!$C$26*16.04/1000000,0)</f>
        <v>0</v>
      </c>
      <c r="AP62" s="94">
        <f>IFERROR(AN62*Hoja1!$C$24/Hoja1!$C$25/Hoja1!$C$26*44.01/1000000,0)</f>
        <v>0</v>
      </c>
      <c r="AQ62" s="143">
        <f>'Fraccion masica'!$AB$35</f>
        <v>9.0175297124927029E-2</v>
      </c>
      <c r="AR62" s="143">
        <f>'Fraccion masica'!$AB$36</f>
        <v>0.24741987696184778</v>
      </c>
      <c r="AS62" s="143">
        <f>'Fraccion masica'!$AB$37</f>
        <v>0.39593762818104794</v>
      </c>
      <c r="AT62" s="143">
        <f>'Fraccion masica'!$AB$38</f>
        <v>0.14181302276078955</v>
      </c>
      <c r="AU62" s="143">
        <f>'Fraccion masica'!$AB$39</f>
        <v>1.2058713500160698E-2</v>
      </c>
      <c r="AV62" s="143">
        <f>'Fraccion masica'!$AB$40</f>
        <v>5.502030814457283E-2</v>
      </c>
      <c r="AW62" s="143">
        <f>'Fraccion masica'!$AB$41</f>
        <v>5.757515332665411E-2</v>
      </c>
      <c r="AX62" s="94">
        <f t="shared" si="21"/>
        <v>0</v>
      </c>
      <c r="AY62" s="94">
        <f t="shared" si="22"/>
        <v>0</v>
      </c>
      <c r="AZ62" s="143">
        <f t="shared" si="23"/>
        <v>0</v>
      </c>
      <c r="BA62" s="94">
        <f>AX62+AY62*Hoja1!$C$19+'Venteos_Well drilling'!AZ62*Hoja1!$C$20</f>
        <v>0</v>
      </c>
    </row>
    <row r="63" spans="1:59" s="83" customFormat="1" x14ac:dyDescent="0.75">
      <c r="A63" s="1"/>
      <c r="B63" s="15"/>
      <c r="C63" s="15"/>
      <c r="D63" s="15"/>
      <c r="E63" s="111"/>
      <c r="F63" s="111"/>
      <c r="G63" s="20"/>
      <c r="H63" s="15"/>
      <c r="I63" s="92"/>
      <c r="J63" s="406"/>
      <c r="K63" s="407"/>
      <c r="L63" s="405"/>
      <c r="M63" s="405"/>
      <c r="N63" s="93"/>
      <c r="O63" s="121"/>
      <c r="P63" s="122">
        <f t="shared" si="5"/>
        <v>0</v>
      </c>
      <c r="Q63" s="122">
        <f t="shared" si="6"/>
        <v>0</v>
      </c>
      <c r="R63" s="122">
        <f t="shared" si="7"/>
        <v>0</v>
      </c>
      <c r="S63" s="122" t="str">
        <f t="shared" si="8"/>
        <v>Factor de Emisión</v>
      </c>
      <c r="T63" s="122">
        <f t="shared" si="24"/>
        <v>0</v>
      </c>
      <c r="U63" s="169">
        <f t="shared" si="9"/>
        <v>0</v>
      </c>
      <c r="V63" s="122">
        <f t="shared" si="25"/>
        <v>0</v>
      </c>
      <c r="W63" s="122">
        <f t="shared" si="10"/>
        <v>0</v>
      </c>
      <c r="X63" s="122">
        <f t="shared" si="11"/>
        <v>0</v>
      </c>
      <c r="Y63" s="122">
        <f t="shared" si="12"/>
        <v>0</v>
      </c>
      <c r="Z63" s="122">
        <f t="shared" si="13"/>
        <v>0</v>
      </c>
      <c r="AA63" s="1"/>
      <c r="AB63" s="1"/>
      <c r="AC63" s="94">
        <f t="shared" si="1"/>
        <v>0</v>
      </c>
      <c r="AD63" s="94">
        <f t="shared" si="2"/>
        <v>0</v>
      </c>
      <c r="AE63" s="94">
        <f t="shared" si="3"/>
        <v>0</v>
      </c>
      <c r="AF63" s="94">
        <f t="shared" si="14"/>
        <v>0</v>
      </c>
      <c r="AG63" s="94">
        <f t="shared" si="15"/>
        <v>0</v>
      </c>
      <c r="AH63" s="94" t="str">
        <f t="shared" si="16"/>
        <v>Factor de Emisión</v>
      </c>
      <c r="AI63" s="94">
        <f t="shared" si="17"/>
        <v>0</v>
      </c>
      <c r="AJ63" s="94">
        <f t="shared" si="18"/>
        <v>0</v>
      </c>
      <c r="AK63" s="94">
        <f t="shared" si="19"/>
        <v>0</v>
      </c>
      <c r="AL63" s="94">
        <f t="shared" si="20"/>
        <v>0</v>
      </c>
      <c r="AM63" s="94">
        <f>IF(N63="",AL63*'Fraccion masica'!$AB$36,AL63*N63)</f>
        <v>0</v>
      </c>
      <c r="AN63" s="94">
        <f>IF(O63="",AL63*'Fraccion masica'!$AB$35,AL63*O63)</f>
        <v>0</v>
      </c>
      <c r="AO63" s="95">
        <f>IFERROR(AM63*Hoja1!$C$24/Hoja1!$C$25/Hoja1!$C$26*16.04/1000000,0)</f>
        <v>0</v>
      </c>
      <c r="AP63" s="94">
        <f>IFERROR(AN63*Hoja1!$C$24/Hoja1!$C$25/Hoja1!$C$26*44.01/1000000,0)</f>
        <v>0</v>
      </c>
      <c r="AQ63" s="143">
        <f>'Fraccion masica'!$AB$35</f>
        <v>9.0175297124927029E-2</v>
      </c>
      <c r="AR63" s="143">
        <f>'Fraccion masica'!$AB$36</f>
        <v>0.24741987696184778</v>
      </c>
      <c r="AS63" s="143">
        <f>'Fraccion masica'!$AB$37</f>
        <v>0.39593762818104794</v>
      </c>
      <c r="AT63" s="143">
        <f>'Fraccion masica'!$AB$38</f>
        <v>0.14181302276078955</v>
      </c>
      <c r="AU63" s="143">
        <f>'Fraccion masica'!$AB$39</f>
        <v>1.2058713500160698E-2</v>
      </c>
      <c r="AV63" s="143">
        <f>'Fraccion masica'!$AB$40</f>
        <v>5.502030814457283E-2</v>
      </c>
      <c r="AW63" s="143">
        <f>'Fraccion masica'!$AB$41</f>
        <v>5.757515332665411E-2</v>
      </c>
      <c r="AX63" s="94">
        <f t="shared" si="21"/>
        <v>0</v>
      </c>
      <c r="AY63" s="94">
        <f t="shared" si="22"/>
        <v>0</v>
      </c>
      <c r="AZ63" s="143">
        <f t="shared" si="23"/>
        <v>0</v>
      </c>
      <c r="BA63" s="94">
        <f>AX63+AY63*Hoja1!$C$19+'Venteos_Well drilling'!AZ63*Hoja1!$C$20</f>
        <v>0</v>
      </c>
    </row>
    <row r="64" spans="1:59" s="83" customFormat="1" x14ac:dyDescent="0.75">
      <c r="A64" s="1"/>
      <c r="B64" s="15"/>
      <c r="C64" s="15"/>
      <c r="D64" s="15"/>
      <c r="E64" s="111"/>
      <c r="F64" s="111"/>
      <c r="G64" s="20"/>
      <c r="H64" s="15"/>
      <c r="I64" s="92"/>
      <c r="J64" s="406"/>
      <c r="K64" s="407"/>
      <c r="L64" s="405"/>
      <c r="M64" s="405"/>
      <c r="N64" s="93"/>
      <c r="O64" s="121"/>
      <c r="P64" s="122">
        <f t="shared" si="5"/>
        <v>0</v>
      </c>
      <c r="Q64" s="122">
        <f t="shared" si="6"/>
        <v>0</v>
      </c>
      <c r="R64" s="122">
        <f t="shared" si="7"/>
        <v>0</v>
      </c>
      <c r="S64" s="122" t="str">
        <f t="shared" si="8"/>
        <v>Factor de Emisión</v>
      </c>
      <c r="T64" s="122">
        <f t="shared" si="24"/>
        <v>0</v>
      </c>
      <c r="U64" s="169">
        <f t="shared" si="9"/>
        <v>0</v>
      </c>
      <c r="V64" s="122">
        <f t="shared" si="25"/>
        <v>0</v>
      </c>
      <c r="W64" s="122">
        <f t="shared" si="10"/>
        <v>0</v>
      </c>
      <c r="X64" s="122">
        <f t="shared" si="11"/>
        <v>0</v>
      </c>
      <c r="Y64" s="122">
        <f t="shared" si="12"/>
        <v>0</v>
      </c>
      <c r="Z64" s="122">
        <f t="shared" si="13"/>
        <v>0</v>
      </c>
      <c r="AA64" s="1"/>
      <c r="AB64" s="1"/>
      <c r="AC64" s="94">
        <f t="shared" si="1"/>
        <v>0</v>
      </c>
      <c r="AD64" s="94">
        <f t="shared" si="2"/>
        <v>0</v>
      </c>
      <c r="AE64" s="94">
        <f t="shared" si="3"/>
        <v>0</v>
      </c>
      <c r="AF64" s="94">
        <f t="shared" si="14"/>
        <v>0</v>
      </c>
      <c r="AG64" s="94">
        <f t="shared" si="15"/>
        <v>0</v>
      </c>
      <c r="AH64" s="94" t="str">
        <f t="shared" si="16"/>
        <v>Factor de Emisión</v>
      </c>
      <c r="AI64" s="94">
        <f t="shared" si="17"/>
        <v>0</v>
      </c>
      <c r="AJ64" s="94">
        <f t="shared" si="18"/>
        <v>0</v>
      </c>
      <c r="AK64" s="94">
        <f t="shared" si="19"/>
        <v>0</v>
      </c>
      <c r="AL64" s="94">
        <f t="shared" si="20"/>
        <v>0</v>
      </c>
      <c r="AM64" s="94">
        <f>IF(N64="",AL64*'Fraccion masica'!$AB$36,AL64*N64)</f>
        <v>0</v>
      </c>
      <c r="AN64" s="94">
        <f>IF(O64="",AL64*'Fraccion masica'!$AB$35,AL64*O64)</f>
        <v>0</v>
      </c>
      <c r="AO64" s="95">
        <f>IFERROR(AM64*Hoja1!$C$24/Hoja1!$C$25/Hoja1!$C$26*16.04/1000000,0)</f>
        <v>0</v>
      </c>
      <c r="AP64" s="94">
        <f>IFERROR(AN64*Hoja1!$C$24/Hoja1!$C$25/Hoja1!$C$26*44.01/1000000,0)</f>
        <v>0</v>
      </c>
      <c r="AQ64" s="143">
        <f>'Fraccion masica'!$AB$35</f>
        <v>9.0175297124927029E-2</v>
      </c>
      <c r="AR64" s="143">
        <f>'Fraccion masica'!$AB$36</f>
        <v>0.24741987696184778</v>
      </c>
      <c r="AS64" s="143">
        <f>'Fraccion masica'!$AB$37</f>
        <v>0.39593762818104794</v>
      </c>
      <c r="AT64" s="143">
        <f>'Fraccion masica'!$AB$38</f>
        <v>0.14181302276078955</v>
      </c>
      <c r="AU64" s="143">
        <f>'Fraccion masica'!$AB$39</f>
        <v>1.2058713500160698E-2</v>
      </c>
      <c r="AV64" s="143">
        <f>'Fraccion masica'!$AB$40</f>
        <v>5.502030814457283E-2</v>
      </c>
      <c r="AW64" s="143">
        <f>'Fraccion masica'!$AB$41</f>
        <v>5.757515332665411E-2</v>
      </c>
      <c r="AX64" s="94">
        <f t="shared" si="21"/>
        <v>0</v>
      </c>
      <c r="AY64" s="94">
        <f t="shared" si="22"/>
        <v>0</v>
      </c>
      <c r="AZ64" s="143">
        <f t="shared" si="23"/>
        <v>0</v>
      </c>
      <c r="BA64" s="94">
        <f>AX64+AY64*Hoja1!$C$19+'Venteos_Well drilling'!AZ64*Hoja1!$C$20</f>
        <v>0</v>
      </c>
    </row>
    <row r="65" spans="1:53" s="83" customFormat="1" x14ac:dyDescent="0.75">
      <c r="A65" s="1"/>
      <c r="B65" s="15"/>
      <c r="C65" s="15"/>
      <c r="D65" s="15"/>
      <c r="E65" s="111"/>
      <c r="F65" s="111"/>
      <c r="G65" s="20"/>
      <c r="H65" s="15"/>
      <c r="I65" s="92"/>
      <c r="J65" s="406"/>
      <c r="K65" s="407"/>
      <c r="L65" s="405"/>
      <c r="M65" s="405"/>
      <c r="N65" s="93"/>
      <c r="O65" s="121"/>
      <c r="P65" s="122">
        <f t="shared" si="5"/>
        <v>0</v>
      </c>
      <c r="Q65" s="122">
        <f t="shared" si="6"/>
        <v>0</v>
      </c>
      <c r="R65" s="122">
        <f t="shared" si="7"/>
        <v>0</v>
      </c>
      <c r="S65" s="122" t="str">
        <f t="shared" si="8"/>
        <v>Factor de Emisión</v>
      </c>
      <c r="T65" s="122">
        <f t="shared" si="24"/>
        <v>0</v>
      </c>
      <c r="U65" s="169">
        <f t="shared" si="9"/>
        <v>0</v>
      </c>
      <c r="V65" s="122">
        <f t="shared" si="25"/>
        <v>0</v>
      </c>
      <c r="W65" s="122">
        <f t="shared" si="10"/>
        <v>0</v>
      </c>
      <c r="X65" s="122">
        <f t="shared" si="11"/>
        <v>0</v>
      </c>
      <c r="Y65" s="122">
        <f t="shared" si="12"/>
        <v>0</v>
      </c>
      <c r="Z65" s="122">
        <f t="shared" si="13"/>
        <v>0</v>
      </c>
      <c r="AA65" s="1"/>
      <c r="AB65" s="1"/>
      <c r="AC65" s="94">
        <f t="shared" si="1"/>
        <v>0</v>
      </c>
      <c r="AD65" s="94">
        <f t="shared" si="2"/>
        <v>0</v>
      </c>
      <c r="AE65" s="94">
        <f t="shared" si="3"/>
        <v>0</v>
      </c>
      <c r="AF65" s="94">
        <f t="shared" si="14"/>
        <v>0</v>
      </c>
      <c r="AG65" s="94">
        <f t="shared" si="15"/>
        <v>0</v>
      </c>
      <c r="AH65" s="94" t="str">
        <f t="shared" si="16"/>
        <v>Factor de Emisión</v>
      </c>
      <c r="AI65" s="94">
        <f t="shared" si="17"/>
        <v>0</v>
      </c>
      <c r="AJ65" s="94">
        <f t="shared" si="18"/>
        <v>0</v>
      </c>
      <c r="AK65" s="94">
        <f t="shared" si="19"/>
        <v>0</v>
      </c>
      <c r="AL65" s="94">
        <f t="shared" si="20"/>
        <v>0</v>
      </c>
      <c r="AM65" s="94">
        <f>IF(N65="",AL65*'Fraccion masica'!$AB$36,AL65*N65)</f>
        <v>0</v>
      </c>
      <c r="AN65" s="94">
        <f>IF(O65="",AL65*'Fraccion masica'!$AB$35,AL65*O65)</f>
        <v>0</v>
      </c>
      <c r="AO65" s="95">
        <f>IFERROR(AM65*Hoja1!$C$24/Hoja1!$C$25/Hoja1!$C$26*16.04/1000000,0)</f>
        <v>0</v>
      </c>
      <c r="AP65" s="94">
        <f>IFERROR(AN65*Hoja1!$C$24/Hoja1!$C$25/Hoja1!$C$26*44.01/1000000,0)</f>
        <v>0</v>
      </c>
      <c r="AQ65" s="143">
        <f>'Fraccion masica'!$AB$35</f>
        <v>9.0175297124927029E-2</v>
      </c>
      <c r="AR65" s="143">
        <f>'Fraccion masica'!$AB$36</f>
        <v>0.24741987696184778</v>
      </c>
      <c r="AS65" s="143">
        <f>'Fraccion masica'!$AB$37</f>
        <v>0.39593762818104794</v>
      </c>
      <c r="AT65" s="143">
        <f>'Fraccion masica'!$AB$38</f>
        <v>0.14181302276078955</v>
      </c>
      <c r="AU65" s="143">
        <f>'Fraccion masica'!$AB$39</f>
        <v>1.2058713500160698E-2</v>
      </c>
      <c r="AV65" s="143">
        <f>'Fraccion masica'!$AB$40</f>
        <v>5.502030814457283E-2</v>
      </c>
      <c r="AW65" s="143">
        <f>'Fraccion masica'!$AB$41</f>
        <v>5.757515332665411E-2</v>
      </c>
      <c r="AX65" s="94">
        <f t="shared" si="21"/>
        <v>0</v>
      </c>
      <c r="AY65" s="94">
        <f t="shared" si="22"/>
        <v>0</v>
      </c>
      <c r="AZ65" s="143">
        <f t="shared" si="23"/>
        <v>0</v>
      </c>
      <c r="BA65" s="94">
        <f>AX65+AY65*Hoja1!$C$19+'Venteos_Well drilling'!AZ65*Hoja1!$C$20</f>
        <v>0</v>
      </c>
    </row>
    <row r="66" spans="1:53" s="83" customFormat="1" x14ac:dyDescent="0.75">
      <c r="A66" s="1"/>
      <c r="B66" s="15"/>
      <c r="C66" s="15"/>
      <c r="D66" s="15"/>
      <c r="E66" s="111"/>
      <c r="F66" s="111"/>
      <c r="G66" s="20"/>
      <c r="H66" s="15"/>
      <c r="I66" s="92"/>
      <c r="J66" s="406"/>
      <c r="K66" s="407"/>
      <c r="L66" s="405"/>
      <c r="M66" s="405"/>
      <c r="N66" s="93"/>
      <c r="O66" s="121"/>
      <c r="P66" s="122">
        <f t="shared" si="5"/>
        <v>0</v>
      </c>
      <c r="Q66" s="122">
        <f t="shared" si="6"/>
        <v>0</v>
      </c>
      <c r="R66" s="122">
        <f t="shared" si="7"/>
        <v>0</v>
      </c>
      <c r="S66" s="122" t="str">
        <f t="shared" si="8"/>
        <v>Factor de Emisión</v>
      </c>
      <c r="T66" s="122">
        <f t="shared" si="24"/>
        <v>0</v>
      </c>
      <c r="U66" s="169">
        <f t="shared" si="9"/>
        <v>0</v>
      </c>
      <c r="V66" s="122">
        <f t="shared" si="25"/>
        <v>0</v>
      </c>
      <c r="W66" s="122">
        <f t="shared" si="10"/>
        <v>0</v>
      </c>
      <c r="X66" s="122">
        <f t="shared" si="11"/>
        <v>0</v>
      </c>
      <c r="Y66" s="122">
        <f t="shared" si="12"/>
        <v>0</v>
      </c>
      <c r="Z66" s="122">
        <f t="shared" si="13"/>
        <v>0</v>
      </c>
      <c r="AA66" s="1"/>
      <c r="AB66" s="1"/>
      <c r="AC66" s="94">
        <f t="shared" si="1"/>
        <v>0</v>
      </c>
      <c r="AD66" s="94">
        <f t="shared" si="2"/>
        <v>0</v>
      </c>
      <c r="AE66" s="94">
        <f t="shared" si="3"/>
        <v>0</v>
      </c>
      <c r="AF66" s="94">
        <f t="shared" si="14"/>
        <v>0</v>
      </c>
      <c r="AG66" s="94">
        <f t="shared" si="15"/>
        <v>0</v>
      </c>
      <c r="AH66" s="94" t="str">
        <f t="shared" si="16"/>
        <v>Factor de Emisión</v>
      </c>
      <c r="AI66" s="94">
        <f t="shared" si="17"/>
        <v>0</v>
      </c>
      <c r="AJ66" s="94">
        <f t="shared" si="18"/>
        <v>0</v>
      </c>
      <c r="AK66" s="94">
        <f t="shared" si="19"/>
        <v>0</v>
      </c>
      <c r="AL66" s="94">
        <f t="shared" si="20"/>
        <v>0</v>
      </c>
      <c r="AM66" s="94">
        <f>IF(N66="",AL66*'Fraccion masica'!$AB$36,AL66*N66)</f>
        <v>0</v>
      </c>
      <c r="AN66" s="94">
        <f>IF(O66="",AL66*'Fraccion masica'!$AB$35,AL66*O66)</f>
        <v>0</v>
      </c>
      <c r="AO66" s="95">
        <f>IFERROR(AM66*Hoja1!$C$24/Hoja1!$C$25/Hoja1!$C$26*16.04/1000000,0)</f>
        <v>0</v>
      </c>
      <c r="AP66" s="94">
        <f>IFERROR(AN66*Hoja1!$C$24/Hoja1!$C$25/Hoja1!$C$26*44.01/1000000,0)</f>
        <v>0</v>
      </c>
      <c r="AQ66" s="143">
        <f>'Fraccion masica'!$AB$35</f>
        <v>9.0175297124927029E-2</v>
      </c>
      <c r="AR66" s="143">
        <f>'Fraccion masica'!$AB$36</f>
        <v>0.24741987696184778</v>
      </c>
      <c r="AS66" s="143">
        <f>'Fraccion masica'!$AB$37</f>
        <v>0.39593762818104794</v>
      </c>
      <c r="AT66" s="143">
        <f>'Fraccion masica'!$AB$38</f>
        <v>0.14181302276078955</v>
      </c>
      <c r="AU66" s="143">
        <f>'Fraccion masica'!$AB$39</f>
        <v>1.2058713500160698E-2</v>
      </c>
      <c r="AV66" s="143">
        <f>'Fraccion masica'!$AB$40</f>
        <v>5.502030814457283E-2</v>
      </c>
      <c r="AW66" s="143">
        <f>'Fraccion masica'!$AB$41</f>
        <v>5.757515332665411E-2</v>
      </c>
      <c r="AX66" s="94">
        <f t="shared" si="21"/>
        <v>0</v>
      </c>
      <c r="AY66" s="94">
        <f t="shared" si="22"/>
        <v>0</v>
      </c>
      <c r="AZ66" s="143">
        <f t="shared" si="23"/>
        <v>0</v>
      </c>
      <c r="BA66" s="94">
        <f>AX66+AY66*Hoja1!$C$19+'Venteos_Well drilling'!AZ66*Hoja1!$C$20</f>
        <v>0</v>
      </c>
    </row>
    <row r="67" spans="1:53" s="83" customFormat="1" x14ac:dyDescent="0.75">
      <c r="A67" s="1"/>
      <c r="B67" s="15"/>
      <c r="C67" s="15"/>
      <c r="D67" s="15"/>
      <c r="E67" s="111"/>
      <c r="F67" s="111"/>
      <c r="G67" s="20"/>
      <c r="H67" s="15"/>
      <c r="I67" s="92"/>
      <c r="J67" s="406"/>
      <c r="K67" s="407"/>
      <c r="L67" s="405"/>
      <c r="M67" s="405"/>
      <c r="N67" s="93"/>
      <c r="O67" s="121"/>
      <c r="P67" s="122">
        <f t="shared" si="5"/>
        <v>0</v>
      </c>
      <c r="Q67" s="122">
        <f t="shared" si="6"/>
        <v>0</v>
      </c>
      <c r="R67" s="122">
        <f t="shared" si="7"/>
        <v>0</v>
      </c>
      <c r="S67" s="122" t="str">
        <f t="shared" si="8"/>
        <v>Factor de Emisión</v>
      </c>
      <c r="T67" s="122">
        <f t="shared" si="24"/>
        <v>0</v>
      </c>
      <c r="U67" s="169">
        <f t="shared" si="9"/>
        <v>0</v>
      </c>
      <c r="V67" s="122">
        <f t="shared" si="25"/>
        <v>0</v>
      </c>
      <c r="W67" s="122">
        <f t="shared" si="10"/>
        <v>0</v>
      </c>
      <c r="X67" s="122">
        <f t="shared" si="11"/>
        <v>0</v>
      </c>
      <c r="Y67" s="122">
        <f t="shared" si="12"/>
        <v>0</v>
      </c>
      <c r="Z67" s="122">
        <f t="shared" si="13"/>
        <v>0</v>
      </c>
      <c r="AA67" s="1"/>
      <c r="AB67" s="1"/>
      <c r="AC67" s="94">
        <f t="shared" si="1"/>
        <v>0</v>
      </c>
      <c r="AD67" s="94">
        <f t="shared" si="2"/>
        <v>0</v>
      </c>
      <c r="AE67" s="94">
        <f t="shared" si="3"/>
        <v>0</v>
      </c>
      <c r="AF67" s="94">
        <f t="shared" si="14"/>
        <v>0</v>
      </c>
      <c r="AG67" s="94">
        <f t="shared" si="15"/>
        <v>0</v>
      </c>
      <c r="AH67" s="94" t="str">
        <f t="shared" si="16"/>
        <v>Factor de Emisión</v>
      </c>
      <c r="AI67" s="94">
        <f t="shared" si="17"/>
        <v>0</v>
      </c>
      <c r="AJ67" s="94">
        <f t="shared" si="18"/>
        <v>0</v>
      </c>
      <c r="AK67" s="94">
        <f t="shared" si="19"/>
        <v>0</v>
      </c>
      <c r="AL67" s="94">
        <f t="shared" si="20"/>
        <v>0</v>
      </c>
      <c r="AM67" s="94">
        <f>IF(N67="",AL67*'Fraccion masica'!$AB$36,AL67*N67)</f>
        <v>0</v>
      </c>
      <c r="AN67" s="94">
        <f>IF(O67="",AL67*'Fraccion masica'!$AB$35,AL67*O67)</f>
        <v>0</v>
      </c>
      <c r="AO67" s="95">
        <f>IFERROR(AM67*Hoja1!$C$24/Hoja1!$C$25/Hoja1!$C$26*16.04/1000000,0)</f>
        <v>0</v>
      </c>
      <c r="AP67" s="94">
        <f>IFERROR(AN67*Hoja1!$C$24/Hoja1!$C$25/Hoja1!$C$26*44.01/1000000,0)</f>
        <v>0</v>
      </c>
      <c r="AQ67" s="143">
        <f>'Fraccion masica'!$AB$35</f>
        <v>9.0175297124927029E-2</v>
      </c>
      <c r="AR67" s="143">
        <f>'Fraccion masica'!$AB$36</f>
        <v>0.24741987696184778</v>
      </c>
      <c r="AS67" s="143">
        <f>'Fraccion masica'!$AB$37</f>
        <v>0.39593762818104794</v>
      </c>
      <c r="AT67" s="143">
        <f>'Fraccion masica'!$AB$38</f>
        <v>0.14181302276078955</v>
      </c>
      <c r="AU67" s="143">
        <f>'Fraccion masica'!$AB$39</f>
        <v>1.2058713500160698E-2</v>
      </c>
      <c r="AV67" s="143">
        <f>'Fraccion masica'!$AB$40</f>
        <v>5.502030814457283E-2</v>
      </c>
      <c r="AW67" s="143">
        <f>'Fraccion masica'!$AB$41</f>
        <v>5.757515332665411E-2</v>
      </c>
      <c r="AX67" s="94">
        <f t="shared" si="21"/>
        <v>0</v>
      </c>
      <c r="AY67" s="94">
        <f t="shared" si="22"/>
        <v>0</v>
      </c>
      <c r="AZ67" s="143">
        <f t="shared" si="23"/>
        <v>0</v>
      </c>
      <c r="BA67" s="94">
        <f>AX67+AY67*Hoja1!$C$19+'Venteos_Well drilling'!AZ67*Hoja1!$C$20</f>
        <v>0</v>
      </c>
    </row>
    <row r="68" spans="1:53" s="83" customFormat="1" x14ac:dyDescent="0.75">
      <c r="A68" s="1"/>
      <c r="B68" s="15"/>
      <c r="C68" s="15"/>
      <c r="D68" s="15"/>
      <c r="E68" s="111"/>
      <c r="F68" s="111"/>
      <c r="G68" s="20"/>
      <c r="H68" s="15"/>
      <c r="I68" s="92"/>
      <c r="J68" s="406"/>
      <c r="K68" s="407"/>
      <c r="L68" s="405"/>
      <c r="M68" s="405"/>
      <c r="N68" s="93"/>
      <c r="O68" s="121"/>
      <c r="P68" s="122">
        <f t="shared" si="5"/>
        <v>0</v>
      </c>
      <c r="Q68" s="122">
        <f t="shared" si="6"/>
        <v>0</v>
      </c>
      <c r="R68" s="122">
        <f t="shared" si="7"/>
        <v>0</v>
      </c>
      <c r="S68" s="122" t="str">
        <f t="shared" si="8"/>
        <v>Factor de Emisión</v>
      </c>
      <c r="T68" s="122">
        <f t="shared" si="24"/>
        <v>0</v>
      </c>
      <c r="U68" s="169">
        <f t="shared" si="9"/>
        <v>0</v>
      </c>
      <c r="V68" s="122">
        <f t="shared" si="25"/>
        <v>0</v>
      </c>
      <c r="W68" s="122">
        <f t="shared" si="10"/>
        <v>0</v>
      </c>
      <c r="X68" s="122">
        <f t="shared" si="11"/>
        <v>0</v>
      </c>
      <c r="Y68" s="122">
        <f t="shared" si="12"/>
        <v>0</v>
      </c>
      <c r="Z68" s="122">
        <f t="shared" si="13"/>
        <v>0</v>
      </c>
      <c r="AA68" s="1"/>
      <c r="AB68" s="1"/>
      <c r="AC68" s="94">
        <f t="shared" si="1"/>
        <v>0</v>
      </c>
      <c r="AD68" s="94">
        <f t="shared" si="2"/>
        <v>0</v>
      </c>
      <c r="AE68" s="94">
        <f t="shared" si="3"/>
        <v>0</v>
      </c>
      <c r="AF68" s="94">
        <f t="shared" si="14"/>
        <v>0</v>
      </c>
      <c r="AG68" s="94">
        <f t="shared" si="15"/>
        <v>0</v>
      </c>
      <c r="AH68" s="94" t="str">
        <f t="shared" si="16"/>
        <v>Factor de Emisión</v>
      </c>
      <c r="AI68" s="94">
        <f t="shared" si="17"/>
        <v>0</v>
      </c>
      <c r="AJ68" s="94">
        <f t="shared" si="18"/>
        <v>0</v>
      </c>
      <c r="AK68" s="94">
        <f t="shared" si="19"/>
        <v>0</v>
      </c>
      <c r="AL68" s="94">
        <f t="shared" si="20"/>
        <v>0</v>
      </c>
      <c r="AM68" s="94">
        <f>IF(N68="",AL68*'Fraccion masica'!$AB$36,AL68*N68)</f>
        <v>0</v>
      </c>
      <c r="AN68" s="94">
        <f>IF(O68="",AL68*'Fraccion masica'!$AB$35,AL68*O68)</f>
        <v>0</v>
      </c>
      <c r="AO68" s="95">
        <f>IFERROR(AM68*Hoja1!$C$24/Hoja1!$C$25/Hoja1!$C$26*16.04/1000000,0)</f>
        <v>0</v>
      </c>
      <c r="AP68" s="94">
        <f>IFERROR(AN68*Hoja1!$C$24/Hoja1!$C$25/Hoja1!$C$26*44.01/1000000,0)</f>
        <v>0</v>
      </c>
      <c r="AQ68" s="143">
        <f>'Fraccion masica'!$AB$35</f>
        <v>9.0175297124927029E-2</v>
      </c>
      <c r="AR68" s="143">
        <f>'Fraccion masica'!$AB$36</f>
        <v>0.24741987696184778</v>
      </c>
      <c r="AS68" s="143">
        <f>'Fraccion masica'!$AB$37</f>
        <v>0.39593762818104794</v>
      </c>
      <c r="AT68" s="143">
        <f>'Fraccion masica'!$AB$38</f>
        <v>0.14181302276078955</v>
      </c>
      <c r="AU68" s="143">
        <f>'Fraccion masica'!$AB$39</f>
        <v>1.2058713500160698E-2</v>
      </c>
      <c r="AV68" s="143">
        <f>'Fraccion masica'!$AB$40</f>
        <v>5.502030814457283E-2</v>
      </c>
      <c r="AW68" s="143">
        <f>'Fraccion masica'!$AB$41</f>
        <v>5.757515332665411E-2</v>
      </c>
      <c r="AX68" s="94">
        <f t="shared" si="21"/>
        <v>0</v>
      </c>
      <c r="AY68" s="94">
        <f t="shared" si="22"/>
        <v>0</v>
      </c>
      <c r="AZ68" s="143">
        <f t="shared" si="23"/>
        <v>0</v>
      </c>
      <c r="BA68" s="94">
        <f>AX68+AY68*Hoja1!$C$19+'Venteos_Well drilling'!AZ68*Hoja1!$C$20</f>
        <v>0</v>
      </c>
    </row>
    <row r="69" spans="1:53" s="83" customFormat="1" x14ac:dyDescent="0.75">
      <c r="A69" s="1"/>
      <c r="B69" s="15"/>
      <c r="C69" s="15"/>
      <c r="D69" s="15"/>
      <c r="E69" s="111"/>
      <c r="F69" s="111"/>
      <c r="G69" s="20"/>
      <c r="H69" s="15"/>
      <c r="I69" s="92"/>
      <c r="J69" s="406"/>
      <c r="K69" s="407"/>
      <c r="L69" s="405"/>
      <c r="M69" s="405"/>
      <c r="N69" s="93"/>
      <c r="O69" s="121"/>
      <c r="P69" s="122">
        <f t="shared" si="5"/>
        <v>0</v>
      </c>
      <c r="Q69" s="122">
        <f t="shared" si="6"/>
        <v>0</v>
      </c>
      <c r="R69" s="122">
        <f t="shared" si="7"/>
        <v>0</v>
      </c>
      <c r="S69" s="122" t="str">
        <f t="shared" si="8"/>
        <v>Factor de Emisión</v>
      </c>
      <c r="T69" s="122">
        <f t="shared" si="24"/>
        <v>0</v>
      </c>
      <c r="U69" s="169">
        <f t="shared" si="9"/>
        <v>0</v>
      </c>
      <c r="V69" s="122">
        <f t="shared" si="25"/>
        <v>0</v>
      </c>
      <c r="W69" s="122">
        <f t="shared" si="10"/>
        <v>0</v>
      </c>
      <c r="X69" s="122">
        <f t="shared" si="11"/>
        <v>0</v>
      </c>
      <c r="Y69" s="122">
        <f t="shared" si="12"/>
        <v>0</v>
      </c>
      <c r="Z69" s="122">
        <f t="shared" si="13"/>
        <v>0</v>
      </c>
      <c r="AA69" s="1"/>
      <c r="AB69" s="1"/>
      <c r="AC69" s="94">
        <f t="shared" si="1"/>
        <v>0</v>
      </c>
      <c r="AD69" s="94">
        <f t="shared" si="2"/>
        <v>0</v>
      </c>
      <c r="AE69" s="94">
        <f t="shared" si="3"/>
        <v>0</v>
      </c>
      <c r="AF69" s="94">
        <f t="shared" si="14"/>
        <v>0</v>
      </c>
      <c r="AG69" s="94">
        <f t="shared" si="15"/>
        <v>0</v>
      </c>
      <c r="AH69" s="94" t="str">
        <f t="shared" si="16"/>
        <v>Factor de Emisión</v>
      </c>
      <c r="AI69" s="94">
        <f t="shared" si="17"/>
        <v>0</v>
      </c>
      <c r="AJ69" s="94">
        <f t="shared" si="18"/>
        <v>0</v>
      </c>
      <c r="AK69" s="94">
        <f t="shared" si="19"/>
        <v>0</v>
      </c>
      <c r="AL69" s="94">
        <f t="shared" si="20"/>
        <v>0</v>
      </c>
      <c r="AM69" s="94">
        <f>IF(N69="",AL69*'Fraccion masica'!$AB$36,AL69*N69)</f>
        <v>0</v>
      </c>
      <c r="AN69" s="94">
        <f>IF(O69="",AL69*'Fraccion masica'!$AB$35,AL69*O69)</f>
        <v>0</v>
      </c>
      <c r="AO69" s="95">
        <f>IFERROR(AM69*Hoja1!$C$24/Hoja1!$C$25/Hoja1!$C$26*16.04/1000000,0)</f>
        <v>0</v>
      </c>
      <c r="AP69" s="94">
        <f>IFERROR(AN69*Hoja1!$C$24/Hoja1!$C$25/Hoja1!$C$26*44.01/1000000,0)</f>
        <v>0</v>
      </c>
      <c r="AQ69" s="143">
        <f>'Fraccion masica'!$AB$35</f>
        <v>9.0175297124927029E-2</v>
      </c>
      <c r="AR69" s="143">
        <f>'Fraccion masica'!$AB$36</f>
        <v>0.24741987696184778</v>
      </c>
      <c r="AS69" s="143">
        <f>'Fraccion masica'!$AB$37</f>
        <v>0.39593762818104794</v>
      </c>
      <c r="AT69" s="143">
        <f>'Fraccion masica'!$AB$38</f>
        <v>0.14181302276078955</v>
      </c>
      <c r="AU69" s="143">
        <f>'Fraccion masica'!$AB$39</f>
        <v>1.2058713500160698E-2</v>
      </c>
      <c r="AV69" s="143">
        <f>'Fraccion masica'!$AB$40</f>
        <v>5.502030814457283E-2</v>
      </c>
      <c r="AW69" s="143">
        <f>'Fraccion masica'!$AB$41</f>
        <v>5.757515332665411E-2</v>
      </c>
      <c r="AX69" s="94">
        <f t="shared" si="21"/>
        <v>0</v>
      </c>
      <c r="AY69" s="94">
        <f t="shared" si="22"/>
        <v>0</v>
      </c>
      <c r="AZ69" s="143">
        <f t="shared" si="23"/>
        <v>0</v>
      </c>
      <c r="BA69" s="94">
        <f>AX69+AY69*Hoja1!$C$19+'Venteos_Well drilling'!AZ69*Hoja1!$C$20</f>
        <v>0</v>
      </c>
    </row>
    <row r="70" spans="1:53" s="83" customFormat="1" x14ac:dyDescent="0.75">
      <c r="A70" s="1"/>
      <c r="B70" s="15"/>
      <c r="C70" s="15"/>
      <c r="D70" s="15"/>
      <c r="E70" s="111"/>
      <c r="F70" s="111"/>
      <c r="G70" s="20"/>
      <c r="H70" s="15"/>
      <c r="I70" s="92"/>
      <c r="J70" s="406"/>
      <c r="K70" s="407"/>
      <c r="L70" s="405"/>
      <c r="M70" s="405"/>
      <c r="N70" s="93"/>
      <c r="O70" s="121"/>
      <c r="P70" s="122">
        <f t="shared" si="5"/>
        <v>0</v>
      </c>
      <c r="Q70" s="122">
        <f t="shared" si="6"/>
        <v>0</v>
      </c>
      <c r="R70" s="122">
        <f t="shared" si="7"/>
        <v>0</v>
      </c>
      <c r="S70" s="122" t="str">
        <f t="shared" si="8"/>
        <v>Factor de Emisión</v>
      </c>
      <c r="T70" s="122">
        <f t="shared" si="24"/>
        <v>0</v>
      </c>
      <c r="U70" s="169">
        <f t="shared" si="9"/>
        <v>0</v>
      </c>
      <c r="V70" s="122">
        <f t="shared" si="25"/>
        <v>0</v>
      </c>
      <c r="W70" s="122">
        <f t="shared" si="10"/>
        <v>0</v>
      </c>
      <c r="X70" s="122">
        <f t="shared" si="11"/>
        <v>0</v>
      </c>
      <c r="Y70" s="122">
        <f t="shared" si="12"/>
        <v>0</v>
      </c>
      <c r="Z70" s="122">
        <f t="shared" si="13"/>
        <v>0</v>
      </c>
      <c r="AA70" s="1"/>
      <c r="AB70" s="1"/>
      <c r="AC70" s="94">
        <f t="shared" si="1"/>
        <v>0</v>
      </c>
      <c r="AD70" s="94">
        <f t="shared" si="2"/>
        <v>0</v>
      </c>
      <c r="AE70" s="94">
        <f t="shared" si="3"/>
        <v>0</v>
      </c>
      <c r="AF70" s="94">
        <f t="shared" si="14"/>
        <v>0</v>
      </c>
      <c r="AG70" s="94">
        <f t="shared" si="15"/>
        <v>0</v>
      </c>
      <c r="AH70" s="94" t="str">
        <f t="shared" si="16"/>
        <v>Factor de Emisión</v>
      </c>
      <c r="AI70" s="94">
        <f t="shared" si="17"/>
        <v>0</v>
      </c>
      <c r="AJ70" s="94">
        <f t="shared" si="18"/>
        <v>0</v>
      </c>
      <c r="AK70" s="94">
        <f t="shared" si="19"/>
        <v>0</v>
      </c>
      <c r="AL70" s="94">
        <f t="shared" si="20"/>
        <v>0</v>
      </c>
      <c r="AM70" s="94">
        <f>IF(N70="",AL70*'Fraccion masica'!$AB$36,AL70*N70)</f>
        <v>0</v>
      </c>
      <c r="AN70" s="94">
        <f>IF(O70="",AL70*'Fraccion masica'!$AB$35,AL70*O70)</f>
        <v>0</v>
      </c>
      <c r="AO70" s="95">
        <f>IFERROR(AM70*Hoja1!$C$24/Hoja1!$C$25/Hoja1!$C$26*16.04/1000000,0)</f>
        <v>0</v>
      </c>
      <c r="AP70" s="94">
        <f>IFERROR(AN70*Hoja1!$C$24/Hoja1!$C$25/Hoja1!$C$26*44.01/1000000,0)</f>
        <v>0</v>
      </c>
      <c r="AQ70" s="143">
        <f>'Fraccion masica'!$AB$35</f>
        <v>9.0175297124927029E-2</v>
      </c>
      <c r="AR70" s="143">
        <f>'Fraccion masica'!$AB$36</f>
        <v>0.24741987696184778</v>
      </c>
      <c r="AS70" s="143">
        <f>'Fraccion masica'!$AB$37</f>
        <v>0.39593762818104794</v>
      </c>
      <c r="AT70" s="143">
        <f>'Fraccion masica'!$AB$38</f>
        <v>0.14181302276078955</v>
      </c>
      <c r="AU70" s="143">
        <f>'Fraccion masica'!$AB$39</f>
        <v>1.2058713500160698E-2</v>
      </c>
      <c r="AV70" s="143">
        <f>'Fraccion masica'!$AB$40</f>
        <v>5.502030814457283E-2</v>
      </c>
      <c r="AW70" s="143">
        <f>'Fraccion masica'!$AB$41</f>
        <v>5.757515332665411E-2</v>
      </c>
      <c r="AX70" s="94">
        <f t="shared" si="21"/>
        <v>0</v>
      </c>
      <c r="AY70" s="94">
        <f t="shared" si="22"/>
        <v>0</v>
      </c>
      <c r="AZ70" s="143">
        <f t="shared" si="23"/>
        <v>0</v>
      </c>
      <c r="BA70" s="94">
        <f>AX70+AY70*Hoja1!$C$19+'Venteos_Well drilling'!AZ70*Hoja1!$C$20</f>
        <v>0</v>
      </c>
    </row>
    <row r="71" spans="1:53" s="83" customFormat="1" x14ac:dyDescent="0.75">
      <c r="A71" s="1"/>
      <c r="B71" s="15"/>
      <c r="C71" s="15"/>
      <c r="D71" s="15"/>
      <c r="E71" s="111"/>
      <c r="F71" s="111"/>
      <c r="G71" s="20"/>
      <c r="H71" s="15"/>
      <c r="I71" s="92"/>
      <c r="J71" s="406"/>
      <c r="K71" s="407"/>
      <c r="L71" s="405"/>
      <c r="M71" s="405"/>
      <c r="N71" s="93"/>
      <c r="O71" s="121"/>
      <c r="P71" s="122">
        <f t="shared" si="5"/>
        <v>0</v>
      </c>
      <c r="Q71" s="122">
        <f t="shared" si="6"/>
        <v>0</v>
      </c>
      <c r="R71" s="122">
        <f t="shared" si="7"/>
        <v>0</v>
      </c>
      <c r="S71" s="122" t="str">
        <f t="shared" si="8"/>
        <v>Factor de Emisión</v>
      </c>
      <c r="T71" s="122">
        <f t="shared" si="24"/>
        <v>0</v>
      </c>
      <c r="U71" s="169">
        <f t="shared" si="9"/>
        <v>0</v>
      </c>
      <c r="V71" s="122">
        <f t="shared" si="25"/>
        <v>0</v>
      </c>
      <c r="W71" s="122">
        <f t="shared" si="10"/>
        <v>0</v>
      </c>
      <c r="X71" s="122">
        <f t="shared" si="11"/>
        <v>0</v>
      </c>
      <c r="Y71" s="122">
        <f t="shared" si="12"/>
        <v>0</v>
      </c>
      <c r="Z71" s="122">
        <f t="shared" si="13"/>
        <v>0</v>
      </c>
      <c r="AA71" s="1"/>
      <c r="AB71" s="1"/>
      <c r="AC71" s="94">
        <f t="shared" si="1"/>
        <v>0</v>
      </c>
      <c r="AD71" s="94">
        <f t="shared" si="2"/>
        <v>0</v>
      </c>
      <c r="AE71" s="94">
        <f t="shared" si="3"/>
        <v>0</v>
      </c>
      <c r="AF71" s="94">
        <f t="shared" si="14"/>
        <v>0</v>
      </c>
      <c r="AG71" s="94">
        <f t="shared" si="15"/>
        <v>0</v>
      </c>
      <c r="AH71" s="94" t="str">
        <f t="shared" si="16"/>
        <v>Factor de Emisión</v>
      </c>
      <c r="AI71" s="94">
        <f t="shared" si="17"/>
        <v>0</v>
      </c>
      <c r="AJ71" s="94">
        <f t="shared" si="18"/>
        <v>0</v>
      </c>
      <c r="AK71" s="94">
        <f t="shared" si="19"/>
        <v>0</v>
      </c>
      <c r="AL71" s="94">
        <f t="shared" si="20"/>
        <v>0</v>
      </c>
      <c r="AM71" s="94">
        <f>IF(N71="",AL71*'Fraccion masica'!$AB$36,AL71*N71)</f>
        <v>0</v>
      </c>
      <c r="AN71" s="94">
        <f>IF(O71="",AL71*'Fraccion masica'!$AB$35,AL71*O71)</f>
        <v>0</v>
      </c>
      <c r="AO71" s="95">
        <f>IFERROR(AM71*Hoja1!$C$24/Hoja1!$C$25/Hoja1!$C$26*16.04/1000000,0)</f>
        <v>0</v>
      </c>
      <c r="AP71" s="94">
        <f>IFERROR(AN71*Hoja1!$C$24/Hoja1!$C$25/Hoja1!$C$26*44.01/1000000,0)</f>
        <v>0</v>
      </c>
      <c r="AQ71" s="143">
        <f>'Fraccion masica'!$AB$35</f>
        <v>9.0175297124927029E-2</v>
      </c>
      <c r="AR71" s="143">
        <f>'Fraccion masica'!$AB$36</f>
        <v>0.24741987696184778</v>
      </c>
      <c r="AS71" s="143">
        <f>'Fraccion masica'!$AB$37</f>
        <v>0.39593762818104794</v>
      </c>
      <c r="AT71" s="143">
        <f>'Fraccion masica'!$AB$38</f>
        <v>0.14181302276078955</v>
      </c>
      <c r="AU71" s="143">
        <f>'Fraccion masica'!$AB$39</f>
        <v>1.2058713500160698E-2</v>
      </c>
      <c r="AV71" s="143">
        <f>'Fraccion masica'!$AB$40</f>
        <v>5.502030814457283E-2</v>
      </c>
      <c r="AW71" s="143">
        <f>'Fraccion masica'!$AB$41</f>
        <v>5.757515332665411E-2</v>
      </c>
      <c r="AX71" s="94">
        <f t="shared" si="21"/>
        <v>0</v>
      </c>
      <c r="AY71" s="94">
        <f t="shared" si="22"/>
        <v>0</v>
      </c>
      <c r="AZ71" s="143">
        <f t="shared" si="23"/>
        <v>0</v>
      </c>
      <c r="BA71" s="94">
        <f>AX71+AY71*Hoja1!$C$19+'Venteos_Well drilling'!AZ71*Hoja1!$C$20</f>
        <v>0</v>
      </c>
    </row>
    <row r="72" spans="1:53" s="83" customFormat="1" x14ac:dyDescent="0.75">
      <c r="A72" s="1"/>
      <c r="B72" s="15"/>
      <c r="C72" s="15"/>
      <c r="D72" s="15"/>
      <c r="E72" s="111"/>
      <c r="F72" s="111"/>
      <c r="G72" s="20"/>
      <c r="H72" s="15"/>
      <c r="I72" s="92"/>
      <c r="J72" s="406"/>
      <c r="K72" s="407"/>
      <c r="L72" s="405"/>
      <c r="M72" s="405"/>
      <c r="N72" s="93"/>
      <c r="O72" s="121"/>
      <c r="P72" s="122">
        <f t="shared" si="5"/>
        <v>0</v>
      </c>
      <c r="Q72" s="122">
        <f t="shared" si="6"/>
        <v>0</v>
      </c>
      <c r="R72" s="122">
        <f t="shared" si="7"/>
        <v>0</v>
      </c>
      <c r="S72" s="122" t="str">
        <f t="shared" si="8"/>
        <v>Factor de Emisión</v>
      </c>
      <c r="T72" s="122">
        <f t="shared" si="24"/>
        <v>0</v>
      </c>
      <c r="U72" s="169">
        <f t="shared" si="9"/>
        <v>0</v>
      </c>
      <c r="V72" s="122">
        <f t="shared" si="25"/>
        <v>0</v>
      </c>
      <c r="W72" s="122">
        <f t="shared" si="10"/>
        <v>0</v>
      </c>
      <c r="X72" s="122">
        <f t="shared" si="11"/>
        <v>0</v>
      </c>
      <c r="Y72" s="122">
        <f t="shared" si="12"/>
        <v>0</v>
      </c>
      <c r="Z72" s="122">
        <f t="shared" si="13"/>
        <v>0</v>
      </c>
      <c r="AA72" s="1"/>
      <c r="AB72" s="1"/>
      <c r="AC72" s="94">
        <f t="shared" si="1"/>
        <v>0</v>
      </c>
      <c r="AD72" s="94">
        <f t="shared" si="2"/>
        <v>0</v>
      </c>
      <c r="AE72" s="94">
        <f t="shared" si="3"/>
        <v>0</v>
      </c>
      <c r="AF72" s="94">
        <f t="shared" si="14"/>
        <v>0</v>
      </c>
      <c r="AG72" s="94">
        <f t="shared" si="15"/>
        <v>0</v>
      </c>
      <c r="AH72" s="94" t="str">
        <f t="shared" si="16"/>
        <v>Factor de Emisión</v>
      </c>
      <c r="AI72" s="94">
        <f t="shared" si="17"/>
        <v>0</v>
      </c>
      <c r="AJ72" s="94">
        <f t="shared" si="18"/>
        <v>0</v>
      </c>
      <c r="AK72" s="94">
        <f t="shared" si="19"/>
        <v>0</v>
      </c>
      <c r="AL72" s="94">
        <f t="shared" si="20"/>
        <v>0</v>
      </c>
      <c r="AM72" s="94">
        <f>IF(N72="",AL72*'Fraccion masica'!$AB$36,AL72*N72)</f>
        <v>0</v>
      </c>
      <c r="AN72" s="94">
        <f>IF(O72="",AL72*'Fraccion masica'!$AB$35,AL72*O72)</f>
        <v>0</v>
      </c>
      <c r="AO72" s="95">
        <f>IFERROR(AM72*Hoja1!$C$24/Hoja1!$C$25/Hoja1!$C$26*16.04/1000000,0)</f>
        <v>0</v>
      </c>
      <c r="AP72" s="94">
        <f>IFERROR(AN72*Hoja1!$C$24/Hoja1!$C$25/Hoja1!$C$26*44.01/1000000,0)</f>
        <v>0</v>
      </c>
      <c r="AQ72" s="143">
        <f>'Fraccion masica'!$AB$35</f>
        <v>9.0175297124927029E-2</v>
      </c>
      <c r="AR72" s="143">
        <f>'Fraccion masica'!$AB$36</f>
        <v>0.24741987696184778</v>
      </c>
      <c r="AS72" s="143">
        <f>'Fraccion masica'!$AB$37</f>
        <v>0.39593762818104794</v>
      </c>
      <c r="AT72" s="143">
        <f>'Fraccion masica'!$AB$38</f>
        <v>0.14181302276078955</v>
      </c>
      <c r="AU72" s="143">
        <f>'Fraccion masica'!$AB$39</f>
        <v>1.2058713500160698E-2</v>
      </c>
      <c r="AV72" s="143">
        <f>'Fraccion masica'!$AB$40</f>
        <v>5.502030814457283E-2</v>
      </c>
      <c r="AW72" s="143">
        <f>'Fraccion masica'!$AB$41</f>
        <v>5.757515332665411E-2</v>
      </c>
      <c r="AX72" s="94">
        <f t="shared" si="21"/>
        <v>0</v>
      </c>
      <c r="AY72" s="94">
        <f t="shared" si="22"/>
        <v>0</v>
      </c>
      <c r="AZ72" s="143">
        <f t="shared" si="23"/>
        <v>0</v>
      </c>
      <c r="BA72" s="94">
        <f>AX72+AY72*Hoja1!$C$19+'Venteos_Well drilling'!AZ72*Hoja1!$C$20</f>
        <v>0</v>
      </c>
    </row>
    <row r="73" spans="1:53" s="83" customFormat="1" x14ac:dyDescent="0.75">
      <c r="A73" s="1"/>
      <c r="B73" s="15"/>
      <c r="C73" s="15"/>
      <c r="D73" s="15"/>
      <c r="E73" s="111"/>
      <c r="F73" s="111"/>
      <c r="G73" s="20"/>
      <c r="H73" s="15"/>
      <c r="I73" s="92"/>
      <c r="J73" s="406"/>
      <c r="K73" s="407"/>
      <c r="L73" s="405"/>
      <c r="M73" s="405"/>
      <c r="N73" s="93"/>
      <c r="O73" s="121"/>
      <c r="P73" s="122">
        <f t="shared" si="5"/>
        <v>0</v>
      </c>
      <c r="Q73" s="122">
        <f t="shared" si="6"/>
        <v>0</v>
      </c>
      <c r="R73" s="122">
        <f t="shared" si="7"/>
        <v>0</v>
      </c>
      <c r="S73" s="122" t="str">
        <f t="shared" si="8"/>
        <v>Factor de Emisión</v>
      </c>
      <c r="T73" s="122">
        <f t="shared" si="24"/>
        <v>0</v>
      </c>
      <c r="U73" s="169">
        <f t="shared" si="9"/>
        <v>0</v>
      </c>
      <c r="V73" s="122">
        <f t="shared" si="25"/>
        <v>0</v>
      </c>
      <c r="W73" s="122">
        <f t="shared" si="10"/>
        <v>0</v>
      </c>
      <c r="X73" s="122">
        <f t="shared" si="11"/>
        <v>0</v>
      </c>
      <c r="Y73" s="122">
        <f t="shared" si="12"/>
        <v>0</v>
      </c>
      <c r="Z73" s="122">
        <f t="shared" si="13"/>
        <v>0</v>
      </c>
      <c r="AA73" s="1"/>
      <c r="AB73" s="1"/>
      <c r="AC73" s="94">
        <f t="shared" si="1"/>
        <v>0</v>
      </c>
      <c r="AD73" s="94">
        <f t="shared" si="2"/>
        <v>0</v>
      </c>
      <c r="AE73" s="94">
        <f t="shared" si="3"/>
        <v>0</v>
      </c>
      <c r="AF73" s="94">
        <f t="shared" si="14"/>
        <v>0</v>
      </c>
      <c r="AG73" s="94">
        <f t="shared" si="15"/>
        <v>0</v>
      </c>
      <c r="AH73" s="94" t="str">
        <f t="shared" si="16"/>
        <v>Factor de Emisión</v>
      </c>
      <c r="AI73" s="94">
        <f t="shared" si="17"/>
        <v>0</v>
      </c>
      <c r="AJ73" s="94">
        <f t="shared" si="18"/>
        <v>0</v>
      </c>
      <c r="AK73" s="94">
        <f t="shared" si="19"/>
        <v>0</v>
      </c>
      <c r="AL73" s="94">
        <f t="shared" si="20"/>
        <v>0</v>
      </c>
      <c r="AM73" s="94">
        <f>IF(N73="",AL73*'Fraccion masica'!$AB$36,AL73*N73)</f>
        <v>0</v>
      </c>
      <c r="AN73" s="94">
        <f>IF(O73="",AL73*'Fraccion masica'!$AB$35,AL73*O73)</f>
        <v>0</v>
      </c>
      <c r="AO73" s="95">
        <f>IFERROR(AM73*Hoja1!$C$24/Hoja1!$C$25/Hoja1!$C$26*16.04/1000000,0)</f>
        <v>0</v>
      </c>
      <c r="AP73" s="94">
        <f>IFERROR(AN73*Hoja1!$C$24/Hoja1!$C$25/Hoja1!$C$26*44.01/1000000,0)</f>
        <v>0</v>
      </c>
      <c r="AQ73" s="143">
        <f>'Fraccion masica'!$AB$35</f>
        <v>9.0175297124927029E-2</v>
      </c>
      <c r="AR73" s="143">
        <f>'Fraccion masica'!$AB$36</f>
        <v>0.24741987696184778</v>
      </c>
      <c r="AS73" s="143">
        <f>'Fraccion masica'!$AB$37</f>
        <v>0.39593762818104794</v>
      </c>
      <c r="AT73" s="143">
        <f>'Fraccion masica'!$AB$38</f>
        <v>0.14181302276078955</v>
      </c>
      <c r="AU73" s="143">
        <f>'Fraccion masica'!$AB$39</f>
        <v>1.2058713500160698E-2</v>
      </c>
      <c r="AV73" s="143">
        <f>'Fraccion masica'!$AB$40</f>
        <v>5.502030814457283E-2</v>
      </c>
      <c r="AW73" s="143">
        <f>'Fraccion masica'!$AB$41</f>
        <v>5.757515332665411E-2</v>
      </c>
      <c r="AX73" s="94">
        <f t="shared" si="21"/>
        <v>0</v>
      </c>
      <c r="AY73" s="94">
        <f t="shared" si="22"/>
        <v>0</v>
      </c>
      <c r="AZ73" s="143">
        <f t="shared" si="23"/>
        <v>0</v>
      </c>
      <c r="BA73" s="94">
        <f>AX73+AY73*Hoja1!$C$19+'Venteos_Well drilling'!AZ73*Hoja1!$C$20</f>
        <v>0</v>
      </c>
    </row>
    <row r="74" spans="1:53" s="83" customFormat="1" x14ac:dyDescent="0.75">
      <c r="A74" s="1"/>
      <c r="B74" s="15"/>
      <c r="C74" s="15"/>
      <c r="D74" s="15"/>
      <c r="E74" s="111"/>
      <c r="F74" s="111"/>
      <c r="G74" s="20"/>
      <c r="H74" s="15"/>
      <c r="I74" s="92"/>
      <c r="J74" s="406"/>
      <c r="K74" s="407"/>
      <c r="L74" s="405"/>
      <c r="M74" s="405"/>
      <c r="N74" s="93"/>
      <c r="O74" s="121"/>
      <c r="P74" s="122">
        <f t="shared" si="5"/>
        <v>0</v>
      </c>
      <c r="Q74" s="122">
        <f t="shared" si="6"/>
        <v>0</v>
      </c>
      <c r="R74" s="122">
        <f t="shared" si="7"/>
        <v>0</v>
      </c>
      <c r="S74" s="122" t="str">
        <f t="shared" si="8"/>
        <v>Factor de Emisión</v>
      </c>
      <c r="T74" s="122">
        <f t="shared" si="24"/>
        <v>0</v>
      </c>
      <c r="U74" s="169">
        <f t="shared" si="9"/>
        <v>0</v>
      </c>
      <c r="V74" s="122">
        <f t="shared" si="25"/>
        <v>0</v>
      </c>
      <c r="W74" s="122">
        <f t="shared" si="10"/>
        <v>0</v>
      </c>
      <c r="X74" s="122">
        <f t="shared" si="11"/>
        <v>0</v>
      </c>
      <c r="Y74" s="122">
        <f t="shared" si="12"/>
        <v>0</v>
      </c>
      <c r="Z74" s="122">
        <f t="shared" si="13"/>
        <v>0</v>
      </c>
      <c r="AA74" s="1"/>
      <c r="AB74" s="1"/>
      <c r="AC74" s="94">
        <f t="shared" si="1"/>
        <v>0</v>
      </c>
      <c r="AD74" s="94">
        <f t="shared" si="2"/>
        <v>0</v>
      </c>
      <c r="AE74" s="94">
        <f t="shared" si="3"/>
        <v>0</v>
      </c>
      <c r="AF74" s="94">
        <f t="shared" si="14"/>
        <v>0</v>
      </c>
      <c r="AG74" s="94">
        <f t="shared" si="15"/>
        <v>0</v>
      </c>
      <c r="AH74" s="94" t="str">
        <f t="shared" si="16"/>
        <v>Factor de Emisión</v>
      </c>
      <c r="AI74" s="94">
        <f t="shared" si="17"/>
        <v>0</v>
      </c>
      <c r="AJ74" s="94">
        <f t="shared" si="18"/>
        <v>0</v>
      </c>
      <c r="AK74" s="94">
        <f t="shared" si="19"/>
        <v>0</v>
      </c>
      <c r="AL74" s="94">
        <f t="shared" si="20"/>
        <v>0</v>
      </c>
      <c r="AM74" s="94">
        <f>IF(N74="",AL74*'Fraccion masica'!$AB$36,AL74*N74)</f>
        <v>0</v>
      </c>
      <c r="AN74" s="94">
        <f>IF(O74="",AL74*'Fraccion masica'!$AB$35,AL74*O74)</f>
        <v>0</v>
      </c>
      <c r="AO74" s="95">
        <f>IFERROR(AM74*Hoja1!$C$24/Hoja1!$C$25/Hoja1!$C$26*16.04/1000000,0)</f>
        <v>0</v>
      </c>
      <c r="AP74" s="94">
        <f>IFERROR(AN74*Hoja1!$C$24/Hoja1!$C$25/Hoja1!$C$26*44.01/1000000,0)</f>
        <v>0</v>
      </c>
      <c r="AQ74" s="143">
        <f>'Fraccion masica'!$AB$35</f>
        <v>9.0175297124927029E-2</v>
      </c>
      <c r="AR74" s="143">
        <f>'Fraccion masica'!$AB$36</f>
        <v>0.24741987696184778</v>
      </c>
      <c r="AS74" s="143">
        <f>'Fraccion masica'!$AB$37</f>
        <v>0.39593762818104794</v>
      </c>
      <c r="AT74" s="143">
        <f>'Fraccion masica'!$AB$38</f>
        <v>0.14181302276078955</v>
      </c>
      <c r="AU74" s="143">
        <f>'Fraccion masica'!$AB$39</f>
        <v>1.2058713500160698E-2</v>
      </c>
      <c r="AV74" s="143">
        <f>'Fraccion masica'!$AB$40</f>
        <v>5.502030814457283E-2</v>
      </c>
      <c r="AW74" s="143">
        <f>'Fraccion masica'!$AB$41</f>
        <v>5.757515332665411E-2</v>
      </c>
      <c r="AX74" s="94">
        <f t="shared" si="21"/>
        <v>0</v>
      </c>
      <c r="AY74" s="94">
        <f t="shared" si="22"/>
        <v>0</v>
      </c>
      <c r="AZ74" s="143">
        <f t="shared" si="23"/>
        <v>0</v>
      </c>
      <c r="BA74" s="94">
        <f>AX74+AY74*Hoja1!$C$19+'Venteos_Well drilling'!AZ74*Hoja1!$C$20</f>
        <v>0</v>
      </c>
    </row>
    <row r="75" spans="1:53" s="83" customFormat="1" x14ac:dyDescent="0.75">
      <c r="A75" s="1"/>
      <c r="B75" s="15"/>
      <c r="C75" s="15"/>
      <c r="D75" s="15"/>
      <c r="E75" s="111"/>
      <c r="F75" s="111"/>
      <c r="G75" s="20"/>
      <c r="H75" s="15"/>
      <c r="I75" s="92"/>
      <c r="J75" s="406"/>
      <c r="K75" s="407"/>
      <c r="L75" s="405"/>
      <c r="M75" s="405"/>
      <c r="N75" s="93"/>
      <c r="O75" s="121"/>
      <c r="P75" s="122">
        <f t="shared" si="5"/>
        <v>0</v>
      </c>
      <c r="Q75" s="122">
        <f t="shared" si="6"/>
        <v>0</v>
      </c>
      <c r="R75" s="122">
        <f t="shared" si="7"/>
        <v>0</v>
      </c>
      <c r="S75" s="122" t="str">
        <f t="shared" si="8"/>
        <v>Factor de Emisión</v>
      </c>
      <c r="T75" s="122">
        <f t="shared" si="24"/>
        <v>0</v>
      </c>
      <c r="U75" s="169">
        <f t="shared" si="9"/>
        <v>0</v>
      </c>
      <c r="V75" s="122">
        <f t="shared" si="25"/>
        <v>0</v>
      </c>
      <c r="W75" s="122">
        <f t="shared" si="10"/>
        <v>0</v>
      </c>
      <c r="X75" s="122">
        <f t="shared" si="11"/>
        <v>0</v>
      </c>
      <c r="Y75" s="122">
        <f t="shared" si="12"/>
        <v>0</v>
      </c>
      <c r="Z75" s="122">
        <f t="shared" si="13"/>
        <v>0</v>
      </c>
      <c r="AA75" s="1"/>
      <c r="AB75" s="1"/>
      <c r="AC75" s="94">
        <f t="shared" si="1"/>
        <v>0</v>
      </c>
      <c r="AD75" s="94">
        <f t="shared" si="2"/>
        <v>0</v>
      </c>
      <c r="AE75" s="94">
        <f t="shared" si="3"/>
        <v>0</v>
      </c>
      <c r="AF75" s="94">
        <f t="shared" si="14"/>
        <v>0</v>
      </c>
      <c r="AG75" s="94">
        <f t="shared" si="15"/>
        <v>0</v>
      </c>
      <c r="AH75" s="94" t="str">
        <f t="shared" si="16"/>
        <v>Factor de Emisión</v>
      </c>
      <c r="AI75" s="94">
        <f t="shared" si="17"/>
        <v>0</v>
      </c>
      <c r="AJ75" s="94">
        <f t="shared" si="18"/>
        <v>0</v>
      </c>
      <c r="AK75" s="94">
        <f t="shared" si="19"/>
        <v>0</v>
      </c>
      <c r="AL75" s="94">
        <f t="shared" si="20"/>
        <v>0</v>
      </c>
      <c r="AM75" s="94">
        <f>IF(N75="",AL75*'Fraccion masica'!$AB$36,AL75*N75)</f>
        <v>0</v>
      </c>
      <c r="AN75" s="94">
        <f>IF(O75="",AL75*'Fraccion masica'!$AB$35,AL75*O75)</f>
        <v>0</v>
      </c>
      <c r="AO75" s="95">
        <f>IFERROR(AM75*Hoja1!$C$24/Hoja1!$C$25/Hoja1!$C$26*16.04/1000000,0)</f>
        <v>0</v>
      </c>
      <c r="AP75" s="94">
        <f>IFERROR(AN75*Hoja1!$C$24/Hoja1!$C$25/Hoja1!$C$26*44.01/1000000,0)</f>
        <v>0</v>
      </c>
      <c r="AQ75" s="143">
        <f>'Fraccion masica'!$AB$35</f>
        <v>9.0175297124927029E-2</v>
      </c>
      <c r="AR75" s="143">
        <f>'Fraccion masica'!$AB$36</f>
        <v>0.24741987696184778</v>
      </c>
      <c r="AS75" s="143">
        <f>'Fraccion masica'!$AB$37</f>
        <v>0.39593762818104794</v>
      </c>
      <c r="AT75" s="143">
        <f>'Fraccion masica'!$AB$38</f>
        <v>0.14181302276078955</v>
      </c>
      <c r="AU75" s="143">
        <f>'Fraccion masica'!$AB$39</f>
        <v>1.2058713500160698E-2</v>
      </c>
      <c r="AV75" s="143">
        <f>'Fraccion masica'!$AB$40</f>
        <v>5.502030814457283E-2</v>
      </c>
      <c r="AW75" s="143">
        <f>'Fraccion masica'!$AB$41</f>
        <v>5.757515332665411E-2</v>
      </c>
      <c r="AX75" s="94">
        <f t="shared" si="21"/>
        <v>0</v>
      </c>
      <c r="AY75" s="94">
        <f t="shared" si="22"/>
        <v>0</v>
      </c>
      <c r="AZ75" s="143">
        <f t="shared" si="23"/>
        <v>0</v>
      </c>
      <c r="BA75" s="94">
        <f>AX75+AY75*Hoja1!$C$19+'Venteos_Well drilling'!AZ75*Hoja1!$C$20</f>
        <v>0</v>
      </c>
    </row>
    <row r="76" spans="1:53" s="83" customFormat="1" x14ac:dyDescent="0.75">
      <c r="A76" s="1"/>
      <c r="B76" s="15"/>
      <c r="C76" s="15"/>
      <c r="D76" s="15"/>
      <c r="E76" s="111"/>
      <c r="F76" s="111"/>
      <c r="G76" s="20"/>
      <c r="H76" s="15"/>
      <c r="I76" s="92"/>
      <c r="J76" s="406"/>
      <c r="K76" s="407"/>
      <c r="L76" s="405"/>
      <c r="M76" s="405"/>
      <c r="N76" s="93"/>
      <c r="O76" s="121"/>
      <c r="P76" s="122">
        <f t="shared" si="5"/>
        <v>0</v>
      </c>
      <c r="Q76" s="122">
        <f t="shared" si="6"/>
        <v>0</v>
      </c>
      <c r="R76" s="122">
        <f t="shared" si="7"/>
        <v>0</v>
      </c>
      <c r="S76" s="122" t="str">
        <f t="shared" si="8"/>
        <v>Factor de Emisión</v>
      </c>
      <c r="T76" s="122">
        <f t="shared" si="24"/>
        <v>0</v>
      </c>
      <c r="U76" s="169">
        <f t="shared" si="9"/>
        <v>0</v>
      </c>
      <c r="V76" s="122">
        <f t="shared" si="25"/>
        <v>0</v>
      </c>
      <c r="W76" s="122">
        <f t="shared" si="10"/>
        <v>0</v>
      </c>
      <c r="X76" s="122">
        <f t="shared" si="11"/>
        <v>0</v>
      </c>
      <c r="Y76" s="122">
        <f t="shared" si="12"/>
        <v>0</v>
      </c>
      <c r="Z76" s="122">
        <f t="shared" si="13"/>
        <v>0</v>
      </c>
      <c r="AA76" s="1"/>
      <c r="AB76" s="1"/>
      <c r="AC76" s="94">
        <f t="shared" si="1"/>
        <v>0</v>
      </c>
      <c r="AD76" s="94">
        <f t="shared" si="2"/>
        <v>0</v>
      </c>
      <c r="AE76" s="94">
        <f t="shared" si="3"/>
        <v>0</v>
      </c>
      <c r="AF76" s="94">
        <f t="shared" si="14"/>
        <v>0</v>
      </c>
      <c r="AG76" s="94">
        <f t="shared" si="15"/>
        <v>0</v>
      </c>
      <c r="AH76" s="94" t="str">
        <f t="shared" si="16"/>
        <v>Factor de Emisión</v>
      </c>
      <c r="AI76" s="94">
        <f t="shared" si="17"/>
        <v>0</v>
      </c>
      <c r="AJ76" s="94">
        <f t="shared" si="18"/>
        <v>0</v>
      </c>
      <c r="AK76" s="94">
        <f t="shared" si="19"/>
        <v>0</v>
      </c>
      <c r="AL76" s="94">
        <f t="shared" si="20"/>
        <v>0</v>
      </c>
      <c r="AM76" s="94">
        <f>IF(N76="",AL76*'Fraccion masica'!$AB$36,AL76*N76)</f>
        <v>0</v>
      </c>
      <c r="AN76" s="94">
        <f>IF(O76="",AL76*'Fraccion masica'!$AB$35,AL76*O76)</f>
        <v>0</v>
      </c>
      <c r="AO76" s="95">
        <f>IFERROR(AM76*Hoja1!$C$24/Hoja1!$C$25/Hoja1!$C$26*16.04/1000000,0)</f>
        <v>0</v>
      </c>
      <c r="AP76" s="94">
        <f>IFERROR(AN76*Hoja1!$C$24/Hoja1!$C$25/Hoja1!$C$26*44.01/1000000,0)</f>
        <v>0</v>
      </c>
      <c r="AQ76" s="143">
        <f>'Fraccion masica'!$AB$35</f>
        <v>9.0175297124927029E-2</v>
      </c>
      <c r="AR76" s="143">
        <f>'Fraccion masica'!$AB$36</f>
        <v>0.24741987696184778</v>
      </c>
      <c r="AS76" s="143">
        <f>'Fraccion masica'!$AB$37</f>
        <v>0.39593762818104794</v>
      </c>
      <c r="AT76" s="143">
        <f>'Fraccion masica'!$AB$38</f>
        <v>0.14181302276078955</v>
      </c>
      <c r="AU76" s="143">
        <f>'Fraccion masica'!$AB$39</f>
        <v>1.2058713500160698E-2</v>
      </c>
      <c r="AV76" s="143">
        <f>'Fraccion masica'!$AB$40</f>
        <v>5.502030814457283E-2</v>
      </c>
      <c r="AW76" s="143">
        <f>'Fraccion masica'!$AB$41</f>
        <v>5.757515332665411E-2</v>
      </c>
      <c r="AX76" s="94">
        <f t="shared" si="21"/>
        <v>0</v>
      </c>
      <c r="AY76" s="94">
        <f t="shared" si="22"/>
        <v>0</v>
      </c>
      <c r="AZ76" s="143">
        <f t="shared" si="23"/>
        <v>0</v>
      </c>
      <c r="BA76" s="94">
        <f>AX76+AY76*Hoja1!$C$19+'Venteos_Well drilling'!AZ76*Hoja1!$C$20</f>
        <v>0</v>
      </c>
    </row>
    <row r="77" spans="1:53" s="83" customFormat="1" x14ac:dyDescent="0.75">
      <c r="A77" s="1"/>
      <c r="B77" s="15"/>
      <c r="C77" s="15"/>
      <c r="D77" s="15"/>
      <c r="E77" s="111"/>
      <c r="F77" s="111"/>
      <c r="G77" s="20"/>
      <c r="H77" s="15"/>
      <c r="I77" s="92"/>
      <c r="J77" s="406"/>
      <c r="K77" s="407"/>
      <c r="L77" s="405"/>
      <c r="M77" s="405"/>
      <c r="N77" s="93"/>
      <c r="O77" s="121"/>
      <c r="P77" s="122">
        <f t="shared" si="5"/>
        <v>0</v>
      </c>
      <c r="Q77" s="122">
        <f t="shared" si="6"/>
        <v>0</v>
      </c>
      <c r="R77" s="122">
        <f t="shared" si="7"/>
        <v>0</v>
      </c>
      <c r="S77" s="122" t="str">
        <f t="shared" si="8"/>
        <v>Factor de Emisión</v>
      </c>
      <c r="T77" s="122">
        <f t="shared" si="24"/>
        <v>0</v>
      </c>
      <c r="U77" s="169">
        <f t="shared" si="9"/>
        <v>0</v>
      </c>
      <c r="V77" s="122">
        <f t="shared" si="25"/>
        <v>0</v>
      </c>
      <c r="W77" s="122">
        <f t="shared" si="10"/>
        <v>0</v>
      </c>
      <c r="X77" s="122">
        <f t="shared" si="11"/>
        <v>0</v>
      </c>
      <c r="Y77" s="122">
        <f t="shared" si="12"/>
        <v>0</v>
      </c>
      <c r="Z77" s="122">
        <f t="shared" si="13"/>
        <v>0</v>
      </c>
      <c r="AA77" s="1"/>
      <c r="AB77" s="1"/>
      <c r="AC77" s="94">
        <f t="shared" si="1"/>
        <v>0</v>
      </c>
      <c r="AD77" s="94">
        <f t="shared" si="2"/>
        <v>0</v>
      </c>
      <c r="AE77" s="94">
        <f t="shared" si="3"/>
        <v>0</v>
      </c>
      <c r="AF77" s="94">
        <f t="shared" si="14"/>
        <v>0</v>
      </c>
      <c r="AG77" s="94">
        <f t="shared" si="15"/>
        <v>0</v>
      </c>
      <c r="AH77" s="94" t="str">
        <f t="shared" si="16"/>
        <v>Factor de Emisión</v>
      </c>
      <c r="AI77" s="94">
        <f t="shared" si="17"/>
        <v>0</v>
      </c>
      <c r="AJ77" s="94">
        <f t="shared" si="18"/>
        <v>0</v>
      </c>
      <c r="AK77" s="94">
        <f t="shared" si="19"/>
        <v>0</v>
      </c>
      <c r="AL77" s="94">
        <f t="shared" si="20"/>
        <v>0</v>
      </c>
      <c r="AM77" s="94">
        <f>IF(N77="",AL77*'Fraccion masica'!$AB$36,AL77*N77)</f>
        <v>0</v>
      </c>
      <c r="AN77" s="94">
        <f>IF(O77="",AL77*'Fraccion masica'!$AB$35,AL77*O77)</f>
        <v>0</v>
      </c>
      <c r="AO77" s="95">
        <f>IFERROR(AM77*Hoja1!$C$24/Hoja1!$C$25/Hoja1!$C$26*16.04/1000000,0)</f>
        <v>0</v>
      </c>
      <c r="AP77" s="94">
        <f>IFERROR(AN77*Hoja1!$C$24/Hoja1!$C$25/Hoja1!$C$26*44.01/1000000,0)</f>
        <v>0</v>
      </c>
      <c r="AQ77" s="143">
        <f>'Fraccion masica'!$AB$35</f>
        <v>9.0175297124927029E-2</v>
      </c>
      <c r="AR77" s="143">
        <f>'Fraccion masica'!$AB$36</f>
        <v>0.24741987696184778</v>
      </c>
      <c r="AS77" s="143">
        <f>'Fraccion masica'!$AB$37</f>
        <v>0.39593762818104794</v>
      </c>
      <c r="AT77" s="143">
        <f>'Fraccion masica'!$AB$38</f>
        <v>0.14181302276078955</v>
      </c>
      <c r="AU77" s="143">
        <f>'Fraccion masica'!$AB$39</f>
        <v>1.2058713500160698E-2</v>
      </c>
      <c r="AV77" s="143">
        <f>'Fraccion masica'!$AB$40</f>
        <v>5.502030814457283E-2</v>
      </c>
      <c r="AW77" s="143">
        <f>'Fraccion masica'!$AB$41</f>
        <v>5.757515332665411E-2</v>
      </c>
      <c r="AX77" s="94">
        <f t="shared" si="21"/>
        <v>0</v>
      </c>
      <c r="AY77" s="94">
        <f t="shared" si="22"/>
        <v>0</v>
      </c>
      <c r="AZ77" s="143">
        <f t="shared" si="23"/>
        <v>0</v>
      </c>
      <c r="BA77" s="94">
        <f>AX77+AY77*Hoja1!$C$19+'Venteos_Well drilling'!AZ77*Hoja1!$C$20</f>
        <v>0</v>
      </c>
    </row>
    <row r="78" spans="1:53" s="83" customFormat="1" x14ac:dyDescent="0.75">
      <c r="A78" s="1"/>
      <c r="B78" s="15"/>
      <c r="C78" s="15"/>
      <c r="D78" s="15"/>
      <c r="E78" s="111"/>
      <c r="F78" s="111"/>
      <c r="G78" s="20"/>
      <c r="H78" s="15"/>
      <c r="I78" s="92"/>
      <c r="J78" s="406"/>
      <c r="K78" s="407"/>
      <c r="L78" s="405"/>
      <c r="M78" s="405"/>
      <c r="N78" s="93"/>
      <c r="O78" s="121"/>
      <c r="P78" s="122">
        <f t="shared" si="5"/>
        <v>0</v>
      </c>
      <c r="Q78" s="122">
        <f t="shared" si="6"/>
        <v>0</v>
      </c>
      <c r="R78" s="122">
        <f t="shared" si="7"/>
        <v>0</v>
      </c>
      <c r="S78" s="122" t="str">
        <f t="shared" si="8"/>
        <v>Factor de Emisión</v>
      </c>
      <c r="T78" s="122">
        <f t="shared" si="24"/>
        <v>0</v>
      </c>
      <c r="U78" s="169">
        <f t="shared" si="9"/>
        <v>0</v>
      </c>
      <c r="V78" s="122">
        <f t="shared" si="25"/>
        <v>0</v>
      </c>
      <c r="W78" s="122">
        <f t="shared" si="10"/>
        <v>0</v>
      </c>
      <c r="X78" s="122">
        <f t="shared" si="11"/>
        <v>0</v>
      </c>
      <c r="Y78" s="122">
        <f t="shared" si="12"/>
        <v>0</v>
      </c>
      <c r="Z78" s="122">
        <f t="shared" si="13"/>
        <v>0</v>
      </c>
      <c r="AA78" s="1"/>
      <c r="AB78" s="1"/>
      <c r="AC78" s="94">
        <f t="shared" ref="AC78:AC109" si="26">B78</f>
        <v>0</v>
      </c>
      <c r="AD78" s="94">
        <f t="shared" ref="AD78:AD109" si="27">C78</f>
        <v>0</v>
      </c>
      <c r="AE78" s="94">
        <f t="shared" ref="AE78:AE109" si="28">D78</f>
        <v>0</v>
      </c>
      <c r="AF78" s="94">
        <f t="shared" si="14"/>
        <v>0</v>
      </c>
      <c r="AG78" s="94">
        <f t="shared" si="15"/>
        <v>0</v>
      </c>
      <c r="AH78" s="94" t="str">
        <f t="shared" si="16"/>
        <v>Factor de Emisión</v>
      </c>
      <c r="AI78" s="94">
        <f t="shared" si="17"/>
        <v>0</v>
      </c>
      <c r="AJ78" s="94">
        <f t="shared" si="18"/>
        <v>0</v>
      </c>
      <c r="AK78" s="94">
        <f t="shared" si="19"/>
        <v>0</v>
      </c>
      <c r="AL78" s="94">
        <f t="shared" si="20"/>
        <v>0</v>
      </c>
      <c r="AM78" s="94">
        <f>IF(N78="",AL78*'Fraccion masica'!$AB$36,AL78*N78)</f>
        <v>0</v>
      </c>
      <c r="AN78" s="94">
        <f>IF(O78="",AL78*'Fraccion masica'!$AB$35,AL78*O78)</f>
        <v>0</v>
      </c>
      <c r="AO78" s="95">
        <f>IFERROR(AM78*Hoja1!$C$24/Hoja1!$C$25/Hoja1!$C$26*16.04/1000000,0)</f>
        <v>0</v>
      </c>
      <c r="AP78" s="94">
        <f>IFERROR(AN78*Hoja1!$C$24/Hoja1!$C$25/Hoja1!$C$26*44.01/1000000,0)</f>
        <v>0</v>
      </c>
      <c r="AQ78" s="143">
        <f>'Fraccion masica'!$AB$35</f>
        <v>9.0175297124927029E-2</v>
      </c>
      <c r="AR78" s="143">
        <f>'Fraccion masica'!$AB$36</f>
        <v>0.24741987696184778</v>
      </c>
      <c r="AS78" s="143">
        <f>'Fraccion masica'!$AB$37</f>
        <v>0.39593762818104794</v>
      </c>
      <c r="AT78" s="143">
        <f>'Fraccion masica'!$AB$38</f>
        <v>0.14181302276078955</v>
      </c>
      <c r="AU78" s="143">
        <f>'Fraccion masica'!$AB$39</f>
        <v>1.2058713500160698E-2</v>
      </c>
      <c r="AV78" s="143">
        <f>'Fraccion masica'!$AB$40</f>
        <v>5.502030814457283E-2</v>
      </c>
      <c r="AW78" s="143">
        <f>'Fraccion masica'!$AB$41</f>
        <v>5.757515332665411E-2</v>
      </c>
      <c r="AX78" s="94">
        <f t="shared" si="21"/>
        <v>0</v>
      </c>
      <c r="AY78" s="94">
        <f t="shared" si="22"/>
        <v>0</v>
      </c>
      <c r="AZ78" s="143">
        <f t="shared" si="23"/>
        <v>0</v>
      </c>
      <c r="BA78" s="94">
        <f>AX78+AY78*Hoja1!$C$19+'Venteos_Well drilling'!AZ78*Hoja1!$C$20</f>
        <v>0</v>
      </c>
    </row>
    <row r="79" spans="1:53" s="83" customFormat="1" x14ac:dyDescent="0.75">
      <c r="A79" s="1"/>
      <c r="B79" s="15"/>
      <c r="C79" s="15"/>
      <c r="D79" s="15"/>
      <c r="E79" s="111"/>
      <c r="F79" s="111"/>
      <c r="G79" s="20"/>
      <c r="H79" s="15"/>
      <c r="I79" s="92"/>
      <c r="J79" s="406"/>
      <c r="K79" s="407"/>
      <c r="L79" s="405"/>
      <c r="M79" s="405"/>
      <c r="N79" s="93"/>
      <c r="O79" s="121"/>
      <c r="P79" s="122">
        <f t="shared" si="5"/>
        <v>0</v>
      </c>
      <c r="Q79" s="122">
        <f t="shared" si="6"/>
        <v>0</v>
      </c>
      <c r="R79" s="122">
        <f t="shared" si="7"/>
        <v>0</v>
      </c>
      <c r="S79" s="122" t="str">
        <f t="shared" si="8"/>
        <v>Factor de Emisión</v>
      </c>
      <c r="T79" s="122">
        <f t="shared" si="24"/>
        <v>0</v>
      </c>
      <c r="U79" s="169">
        <f t="shared" si="9"/>
        <v>0</v>
      </c>
      <c r="V79" s="122">
        <f t="shared" si="25"/>
        <v>0</v>
      </c>
      <c r="W79" s="122">
        <f t="shared" si="10"/>
        <v>0</v>
      </c>
      <c r="X79" s="122">
        <f t="shared" si="11"/>
        <v>0</v>
      </c>
      <c r="Y79" s="122">
        <f t="shared" si="12"/>
        <v>0</v>
      </c>
      <c r="Z79" s="122">
        <f t="shared" si="13"/>
        <v>0</v>
      </c>
      <c r="AA79" s="1"/>
      <c r="AB79" s="1"/>
      <c r="AC79" s="94">
        <f t="shared" si="26"/>
        <v>0</v>
      </c>
      <c r="AD79" s="94">
        <f t="shared" si="27"/>
        <v>0</v>
      </c>
      <c r="AE79" s="94">
        <f t="shared" si="28"/>
        <v>0</v>
      </c>
      <c r="AF79" s="94">
        <f t="shared" si="14"/>
        <v>0</v>
      </c>
      <c r="AG79" s="94">
        <f t="shared" si="15"/>
        <v>0</v>
      </c>
      <c r="AH79" s="94" t="str">
        <f t="shared" si="16"/>
        <v>Factor de Emisión</v>
      </c>
      <c r="AI79" s="94">
        <f t="shared" si="17"/>
        <v>0</v>
      </c>
      <c r="AJ79" s="94">
        <f t="shared" si="18"/>
        <v>0</v>
      </c>
      <c r="AK79" s="94">
        <f t="shared" si="19"/>
        <v>0</v>
      </c>
      <c r="AL79" s="94">
        <f t="shared" si="20"/>
        <v>0</v>
      </c>
      <c r="AM79" s="94">
        <f>IF(N79="",AL79*'Fraccion masica'!$AB$36,AL79*N79)</f>
        <v>0</v>
      </c>
      <c r="AN79" s="94">
        <f>IF(O79="",AL79*'Fraccion masica'!$AB$35,AL79*O79)</f>
        <v>0</v>
      </c>
      <c r="AO79" s="95">
        <f>IFERROR(AM79*Hoja1!$C$24/Hoja1!$C$25/Hoja1!$C$26*16.04/1000000,0)</f>
        <v>0</v>
      </c>
      <c r="AP79" s="94">
        <f>IFERROR(AN79*Hoja1!$C$24/Hoja1!$C$25/Hoja1!$C$26*44.01/1000000,0)</f>
        <v>0</v>
      </c>
      <c r="AQ79" s="143">
        <f>'Fraccion masica'!$AB$35</f>
        <v>9.0175297124927029E-2</v>
      </c>
      <c r="AR79" s="143">
        <f>'Fraccion masica'!$AB$36</f>
        <v>0.24741987696184778</v>
      </c>
      <c r="AS79" s="143">
        <f>'Fraccion masica'!$AB$37</f>
        <v>0.39593762818104794</v>
      </c>
      <c r="AT79" s="143">
        <f>'Fraccion masica'!$AB$38</f>
        <v>0.14181302276078955</v>
      </c>
      <c r="AU79" s="143">
        <f>'Fraccion masica'!$AB$39</f>
        <v>1.2058713500160698E-2</v>
      </c>
      <c r="AV79" s="143">
        <f>'Fraccion masica'!$AB$40</f>
        <v>5.502030814457283E-2</v>
      </c>
      <c r="AW79" s="143">
        <f>'Fraccion masica'!$AB$41</f>
        <v>5.757515332665411E-2</v>
      </c>
      <c r="AX79" s="94">
        <f t="shared" si="21"/>
        <v>0</v>
      </c>
      <c r="AY79" s="94">
        <f t="shared" si="22"/>
        <v>0</v>
      </c>
      <c r="AZ79" s="143">
        <f t="shared" si="23"/>
        <v>0</v>
      </c>
      <c r="BA79" s="94">
        <f>AX79+AY79*Hoja1!$C$19+'Venteos_Well drilling'!AZ79*Hoja1!$C$20</f>
        <v>0</v>
      </c>
    </row>
    <row r="80" spans="1:53" s="83" customFormat="1" x14ac:dyDescent="0.75">
      <c r="A80" s="1"/>
      <c r="B80" s="15"/>
      <c r="C80" s="15"/>
      <c r="D80" s="15"/>
      <c r="E80" s="111"/>
      <c r="F80" s="111"/>
      <c r="G80" s="20"/>
      <c r="H80" s="15"/>
      <c r="I80" s="92"/>
      <c r="J80" s="406"/>
      <c r="K80" s="407"/>
      <c r="L80" s="405"/>
      <c r="M80" s="405"/>
      <c r="N80" s="93"/>
      <c r="O80" s="121"/>
      <c r="P80" s="122">
        <f t="shared" si="5"/>
        <v>0</v>
      </c>
      <c r="Q80" s="122">
        <f t="shared" si="6"/>
        <v>0</v>
      </c>
      <c r="R80" s="122">
        <f t="shared" si="7"/>
        <v>0</v>
      </c>
      <c r="S80" s="122" t="str">
        <f t="shared" si="8"/>
        <v>Factor de Emisión</v>
      </c>
      <c r="T80" s="122">
        <f t="shared" si="24"/>
        <v>0</v>
      </c>
      <c r="U80" s="169">
        <f t="shared" si="9"/>
        <v>0</v>
      </c>
      <c r="V80" s="122">
        <f t="shared" si="25"/>
        <v>0</v>
      </c>
      <c r="W80" s="122">
        <f t="shared" si="10"/>
        <v>0</v>
      </c>
      <c r="X80" s="122">
        <f t="shared" si="11"/>
        <v>0</v>
      </c>
      <c r="Y80" s="122">
        <f t="shared" si="12"/>
        <v>0</v>
      </c>
      <c r="Z80" s="122">
        <f t="shared" si="13"/>
        <v>0</v>
      </c>
      <c r="AA80" s="1"/>
      <c r="AB80" s="1"/>
      <c r="AC80" s="94">
        <f t="shared" si="26"/>
        <v>0</v>
      </c>
      <c r="AD80" s="94">
        <f t="shared" si="27"/>
        <v>0</v>
      </c>
      <c r="AE80" s="94">
        <f t="shared" si="28"/>
        <v>0</v>
      </c>
      <c r="AF80" s="94">
        <f t="shared" si="14"/>
        <v>0</v>
      </c>
      <c r="AG80" s="94">
        <f t="shared" si="15"/>
        <v>0</v>
      </c>
      <c r="AH80" s="94" t="str">
        <f t="shared" si="16"/>
        <v>Factor de Emisión</v>
      </c>
      <c r="AI80" s="94">
        <f t="shared" si="17"/>
        <v>0</v>
      </c>
      <c r="AJ80" s="94">
        <f t="shared" si="18"/>
        <v>0</v>
      </c>
      <c r="AK80" s="94">
        <f t="shared" si="19"/>
        <v>0</v>
      </c>
      <c r="AL80" s="94">
        <f t="shared" si="20"/>
        <v>0</v>
      </c>
      <c r="AM80" s="94">
        <f>IF(N80="",AL80*'Fraccion masica'!$AB$36,AL80*N80)</f>
        <v>0</v>
      </c>
      <c r="AN80" s="94">
        <f>IF(O80="",AL80*'Fraccion masica'!$AB$35,AL80*O80)</f>
        <v>0</v>
      </c>
      <c r="AO80" s="95">
        <f>IFERROR(AM80*Hoja1!$C$24/Hoja1!$C$25/Hoja1!$C$26*16.04/1000000,0)</f>
        <v>0</v>
      </c>
      <c r="AP80" s="94">
        <f>IFERROR(AN80*Hoja1!$C$24/Hoja1!$C$25/Hoja1!$C$26*44.01/1000000,0)</f>
        <v>0</v>
      </c>
      <c r="AQ80" s="143">
        <f>'Fraccion masica'!$AB$35</f>
        <v>9.0175297124927029E-2</v>
      </c>
      <c r="AR80" s="143">
        <f>'Fraccion masica'!$AB$36</f>
        <v>0.24741987696184778</v>
      </c>
      <c r="AS80" s="143">
        <f>'Fraccion masica'!$AB$37</f>
        <v>0.39593762818104794</v>
      </c>
      <c r="AT80" s="143">
        <f>'Fraccion masica'!$AB$38</f>
        <v>0.14181302276078955</v>
      </c>
      <c r="AU80" s="143">
        <f>'Fraccion masica'!$AB$39</f>
        <v>1.2058713500160698E-2</v>
      </c>
      <c r="AV80" s="143">
        <f>'Fraccion masica'!$AB$40</f>
        <v>5.502030814457283E-2</v>
      </c>
      <c r="AW80" s="143">
        <f>'Fraccion masica'!$AB$41</f>
        <v>5.757515332665411E-2</v>
      </c>
      <c r="AX80" s="94">
        <f t="shared" si="21"/>
        <v>0</v>
      </c>
      <c r="AY80" s="94">
        <f t="shared" si="22"/>
        <v>0</v>
      </c>
      <c r="AZ80" s="143">
        <f t="shared" si="23"/>
        <v>0</v>
      </c>
      <c r="BA80" s="94">
        <f>AX80+AY80*Hoja1!$C$19+'Venteos_Well drilling'!AZ80*Hoja1!$C$20</f>
        <v>0</v>
      </c>
    </row>
    <row r="81" spans="1:53" s="83" customFormat="1" x14ac:dyDescent="0.75">
      <c r="A81" s="1"/>
      <c r="B81" s="15"/>
      <c r="C81" s="15"/>
      <c r="D81" s="15"/>
      <c r="E81" s="111"/>
      <c r="F81" s="111"/>
      <c r="G81" s="20"/>
      <c r="H81" s="15"/>
      <c r="I81" s="92"/>
      <c r="J81" s="406"/>
      <c r="K81" s="407"/>
      <c r="L81" s="405"/>
      <c r="M81" s="405"/>
      <c r="N81" s="93"/>
      <c r="O81" s="121"/>
      <c r="P81" s="122">
        <f t="shared" si="5"/>
        <v>0</v>
      </c>
      <c r="Q81" s="122">
        <f t="shared" si="6"/>
        <v>0</v>
      </c>
      <c r="R81" s="122">
        <f t="shared" si="7"/>
        <v>0</v>
      </c>
      <c r="S81" s="122" t="str">
        <f t="shared" si="8"/>
        <v>Factor de Emisión</v>
      </c>
      <c r="T81" s="122">
        <f t="shared" si="24"/>
        <v>0</v>
      </c>
      <c r="U81" s="169">
        <f t="shared" si="9"/>
        <v>0</v>
      </c>
      <c r="V81" s="122">
        <f t="shared" si="25"/>
        <v>0</v>
      </c>
      <c r="W81" s="122">
        <f t="shared" si="10"/>
        <v>0</v>
      </c>
      <c r="X81" s="122">
        <f t="shared" si="11"/>
        <v>0</v>
      </c>
      <c r="Y81" s="122">
        <f t="shared" si="12"/>
        <v>0</v>
      </c>
      <c r="Z81" s="122">
        <f t="shared" si="13"/>
        <v>0</v>
      </c>
      <c r="AA81" s="1"/>
      <c r="AB81" s="1"/>
      <c r="AC81" s="94">
        <f t="shared" si="26"/>
        <v>0</v>
      </c>
      <c r="AD81" s="94">
        <f t="shared" si="27"/>
        <v>0</v>
      </c>
      <c r="AE81" s="94">
        <f t="shared" si="28"/>
        <v>0</v>
      </c>
      <c r="AF81" s="94">
        <f t="shared" si="14"/>
        <v>0</v>
      </c>
      <c r="AG81" s="94">
        <f t="shared" si="15"/>
        <v>0</v>
      </c>
      <c r="AH81" s="94" t="str">
        <f t="shared" si="16"/>
        <v>Factor de Emisión</v>
      </c>
      <c r="AI81" s="94">
        <f t="shared" si="17"/>
        <v>0</v>
      </c>
      <c r="AJ81" s="94">
        <f t="shared" si="18"/>
        <v>0</v>
      </c>
      <c r="AK81" s="94">
        <f t="shared" si="19"/>
        <v>0</v>
      </c>
      <c r="AL81" s="94">
        <f t="shared" si="20"/>
        <v>0</v>
      </c>
      <c r="AM81" s="94">
        <f>IF(N81="",AL81*'Fraccion masica'!$AB$36,AL81*N81)</f>
        <v>0</v>
      </c>
      <c r="AN81" s="94">
        <f>IF(O81="",AL81*'Fraccion masica'!$AB$35,AL81*O81)</f>
        <v>0</v>
      </c>
      <c r="AO81" s="95">
        <f>IFERROR(AM81*Hoja1!$C$24/Hoja1!$C$25/Hoja1!$C$26*16.04/1000000,0)</f>
        <v>0</v>
      </c>
      <c r="AP81" s="94">
        <f>IFERROR(AN81*Hoja1!$C$24/Hoja1!$C$25/Hoja1!$C$26*44.01/1000000,0)</f>
        <v>0</v>
      </c>
      <c r="AQ81" s="143">
        <f>'Fraccion masica'!$AB$35</f>
        <v>9.0175297124927029E-2</v>
      </c>
      <c r="AR81" s="143">
        <f>'Fraccion masica'!$AB$36</f>
        <v>0.24741987696184778</v>
      </c>
      <c r="AS81" s="143">
        <f>'Fraccion masica'!$AB$37</f>
        <v>0.39593762818104794</v>
      </c>
      <c r="AT81" s="143">
        <f>'Fraccion masica'!$AB$38</f>
        <v>0.14181302276078955</v>
      </c>
      <c r="AU81" s="143">
        <f>'Fraccion masica'!$AB$39</f>
        <v>1.2058713500160698E-2</v>
      </c>
      <c r="AV81" s="143">
        <f>'Fraccion masica'!$AB$40</f>
        <v>5.502030814457283E-2</v>
      </c>
      <c r="AW81" s="143">
        <f>'Fraccion masica'!$AB$41</f>
        <v>5.757515332665411E-2</v>
      </c>
      <c r="AX81" s="94">
        <f t="shared" si="21"/>
        <v>0</v>
      </c>
      <c r="AY81" s="94">
        <f t="shared" si="22"/>
        <v>0</v>
      </c>
      <c r="AZ81" s="143">
        <f t="shared" si="23"/>
        <v>0</v>
      </c>
      <c r="BA81" s="94">
        <f>AX81+AY81*Hoja1!$C$19+'Venteos_Well drilling'!AZ81*Hoja1!$C$20</f>
        <v>0</v>
      </c>
    </row>
    <row r="82" spans="1:53" s="83" customFormat="1" x14ac:dyDescent="0.75">
      <c r="A82" s="1"/>
      <c r="B82" s="15"/>
      <c r="C82" s="15"/>
      <c r="D82" s="15"/>
      <c r="E82" s="111"/>
      <c r="F82" s="111"/>
      <c r="G82" s="20"/>
      <c r="H82" s="15"/>
      <c r="I82" s="92"/>
      <c r="J82" s="406"/>
      <c r="K82" s="407"/>
      <c r="L82" s="405"/>
      <c r="M82" s="405"/>
      <c r="N82" s="93"/>
      <c r="O82" s="121"/>
      <c r="P82" s="122">
        <f t="shared" si="5"/>
        <v>0</v>
      </c>
      <c r="Q82" s="122">
        <f t="shared" si="6"/>
        <v>0</v>
      </c>
      <c r="R82" s="122">
        <f t="shared" si="7"/>
        <v>0</v>
      </c>
      <c r="S82" s="122" t="str">
        <f t="shared" si="8"/>
        <v>Factor de Emisión</v>
      </c>
      <c r="T82" s="122">
        <f t="shared" si="24"/>
        <v>0</v>
      </c>
      <c r="U82" s="169">
        <f t="shared" si="9"/>
        <v>0</v>
      </c>
      <c r="V82" s="122">
        <f t="shared" si="25"/>
        <v>0</v>
      </c>
      <c r="W82" s="122">
        <f t="shared" si="10"/>
        <v>0</v>
      </c>
      <c r="X82" s="122">
        <f t="shared" si="11"/>
        <v>0</v>
      </c>
      <c r="Y82" s="122">
        <f t="shared" si="12"/>
        <v>0</v>
      </c>
      <c r="Z82" s="122">
        <f t="shared" si="13"/>
        <v>0</v>
      </c>
      <c r="AA82" s="1"/>
      <c r="AB82" s="1"/>
      <c r="AC82" s="94">
        <f t="shared" si="26"/>
        <v>0</v>
      </c>
      <c r="AD82" s="94">
        <f t="shared" si="27"/>
        <v>0</v>
      </c>
      <c r="AE82" s="94">
        <f t="shared" si="28"/>
        <v>0</v>
      </c>
      <c r="AF82" s="94">
        <f t="shared" si="14"/>
        <v>0</v>
      </c>
      <c r="AG82" s="94">
        <f t="shared" si="15"/>
        <v>0</v>
      </c>
      <c r="AH82" s="94" t="str">
        <f t="shared" si="16"/>
        <v>Factor de Emisión</v>
      </c>
      <c r="AI82" s="94">
        <f t="shared" si="17"/>
        <v>0</v>
      </c>
      <c r="AJ82" s="94">
        <f t="shared" si="18"/>
        <v>0</v>
      </c>
      <c r="AK82" s="94">
        <f t="shared" si="19"/>
        <v>0</v>
      </c>
      <c r="AL82" s="94">
        <f t="shared" si="20"/>
        <v>0</v>
      </c>
      <c r="AM82" s="94">
        <f>IF(N82="",AL82*'Fraccion masica'!$AB$36,AL82*N82)</f>
        <v>0</v>
      </c>
      <c r="AN82" s="94">
        <f>IF(O82="",AL82*'Fraccion masica'!$AB$35,AL82*O82)</f>
        <v>0</v>
      </c>
      <c r="AO82" s="95">
        <f>IFERROR(AM82*Hoja1!$C$24/Hoja1!$C$25/Hoja1!$C$26*16.04/1000000,0)</f>
        <v>0</v>
      </c>
      <c r="AP82" s="94">
        <f>IFERROR(AN82*Hoja1!$C$24/Hoja1!$C$25/Hoja1!$C$26*44.01/1000000,0)</f>
        <v>0</v>
      </c>
      <c r="AQ82" s="143">
        <f>'Fraccion masica'!$AB$35</f>
        <v>9.0175297124927029E-2</v>
      </c>
      <c r="AR82" s="143">
        <f>'Fraccion masica'!$AB$36</f>
        <v>0.24741987696184778</v>
      </c>
      <c r="AS82" s="143">
        <f>'Fraccion masica'!$AB$37</f>
        <v>0.39593762818104794</v>
      </c>
      <c r="AT82" s="143">
        <f>'Fraccion masica'!$AB$38</f>
        <v>0.14181302276078955</v>
      </c>
      <c r="AU82" s="143">
        <f>'Fraccion masica'!$AB$39</f>
        <v>1.2058713500160698E-2</v>
      </c>
      <c r="AV82" s="143">
        <f>'Fraccion masica'!$AB$40</f>
        <v>5.502030814457283E-2</v>
      </c>
      <c r="AW82" s="143">
        <f>'Fraccion masica'!$AB$41</f>
        <v>5.757515332665411E-2</v>
      </c>
      <c r="AX82" s="94">
        <f t="shared" si="21"/>
        <v>0</v>
      </c>
      <c r="AY82" s="94">
        <f t="shared" si="22"/>
        <v>0</v>
      </c>
      <c r="AZ82" s="143">
        <f t="shared" si="23"/>
        <v>0</v>
      </c>
      <c r="BA82" s="94">
        <f>AX82+AY82*Hoja1!$C$19+'Venteos_Well drilling'!AZ82*Hoja1!$C$20</f>
        <v>0</v>
      </c>
    </row>
    <row r="83" spans="1:53" s="83" customFormat="1" x14ac:dyDescent="0.75">
      <c r="A83" s="1"/>
      <c r="B83" s="15"/>
      <c r="C83" s="15"/>
      <c r="D83" s="15"/>
      <c r="E83" s="111"/>
      <c r="F83" s="111"/>
      <c r="G83" s="20"/>
      <c r="H83" s="15"/>
      <c r="I83" s="92"/>
      <c r="J83" s="406"/>
      <c r="K83" s="407"/>
      <c r="L83" s="405"/>
      <c r="M83" s="405"/>
      <c r="N83" s="93"/>
      <c r="O83" s="121"/>
      <c r="P83" s="122">
        <f t="shared" si="5"/>
        <v>0</v>
      </c>
      <c r="Q83" s="122">
        <f t="shared" si="6"/>
        <v>0</v>
      </c>
      <c r="R83" s="122">
        <f t="shared" si="7"/>
        <v>0</v>
      </c>
      <c r="S83" s="122" t="str">
        <f t="shared" si="8"/>
        <v>Factor de Emisión</v>
      </c>
      <c r="T83" s="122">
        <f t="shared" si="24"/>
        <v>0</v>
      </c>
      <c r="U83" s="169">
        <f t="shared" si="9"/>
        <v>0</v>
      </c>
      <c r="V83" s="122">
        <f t="shared" si="25"/>
        <v>0</v>
      </c>
      <c r="W83" s="122">
        <f t="shared" si="10"/>
        <v>0</v>
      </c>
      <c r="X83" s="122">
        <f t="shared" si="11"/>
        <v>0</v>
      </c>
      <c r="Y83" s="122">
        <f t="shared" si="12"/>
        <v>0</v>
      </c>
      <c r="Z83" s="122">
        <f t="shared" si="13"/>
        <v>0</v>
      </c>
      <c r="AA83" s="1"/>
      <c r="AB83" s="1"/>
      <c r="AC83" s="94">
        <f t="shared" si="26"/>
        <v>0</v>
      </c>
      <c r="AD83" s="94">
        <f t="shared" si="27"/>
        <v>0</v>
      </c>
      <c r="AE83" s="94">
        <f t="shared" si="28"/>
        <v>0</v>
      </c>
      <c r="AF83" s="94">
        <f t="shared" si="14"/>
        <v>0</v>
      </c>
      <c r="AG83" s="94">
        <f t="shared" si="15"/>
        <v>0</v>
      </c>
      <c r="AH83" s="94" t="str">
        <f t="shared" si="16"/>
        <v>Factor de Emisión</v>
      </c>
      <c r="AI83" s="94">
        <f t="shared" si="17"/>
        <v>0</v>
      </c>
      <c r="AJ83" s="94">
        <f t="shared" si="18"/>
        <v>0</v>
      </c>
      <c r="AK83" s="94">
        <f t="shared" si="19"/>
        <v>0</v>
      </c>
      <c r="AL83" s="94">
        <f t="shared" si="20"/>
        <v>0</v>
      </c>
      <c r="AM83" s="94">
        <f>IF(N83="",AL83*'Fraccion masica'!$AB$36,AL83*N83)</f>
        <v>0</v>
      </c>
      <c r="AN83" s="94">
        <f>IF(O83="",AL83*'Fraccion masica'!$AB$35,AL83*O83)</f>
        <v>0</v>
      </c>
      <c r="AO83" s="95">
        <f>IFERROR(AM83*Hoja1!$C$24/Hoja1!$C$25/Hoja1!$C$26*16.04/1000000,0)</f>
        <v>0</v>
      </c>
      <c r="AP83" s="94">
        <f>IFERROR(AN83*Hoja1!$C$24/Hoja1!$C$25/Hoja1!$C$26*44.01/1000000,0)</f>
        <v>0</v>
      </c>
      <c r="AQ83" s="143">
        <f>'Fraccion masica'!$AB$35</f>
        <v>9.0175297124927029E-2</v>
      </c>
      <c r="AR83" s="143">
        <f>'Fraccion masica'!$AB$36</f>
        <v>0.24741987696184778</v>
      </c>
      <c r="AS83" s="143">
        <f>'Fraccion masica'!$AB$37</f>
        <v>0.39593762818104794</v>
      </c>
      <c r="AT83" s="143">
        <f>'Fraccion masica'!$AB$38</f>
        <v>0.14181302276078955</v>
      </c>
      <c r="AU83" s="143">
        <f>'Fraccion masica'!$AB$39</f>
        <v>1.2058713500160698E-2</v>
      </c>
      <c r="AV83" s="143">
        <f>'Fraccion masica'!$AB$40</f>
        <v>5.502030814457283E-2</v>
      </c>
      <c r="AW83" s="143">
        <f>'Fraccion masica'!$AB$41</f>
        <v>5.757515332665411E-2</v>
      </c>
      <c r="AX83" s="94">
        <f t="shared" si="21"/>
        <v>0</v>
      </c>
      <c r="AY83" s="94">
        <f t="shared" si="22"/>
        <v>0</v>
      </c>
      <c r="AZ83" s="143">
        <f t="shared" si="23"/>
        <v>0</v>
      </c>
      <c r="BA83" s="94">
        <f>AX83+AY83*Hoja1!$C$19+'Venteos_Well drilling'!AZ83*Hoja1!$C$20</f>
        <v>0</v>
      </c>
    </row>
    <row r="84" spans="1:53" s="83" customFormat="1" x14ac:dyDescent="0.75">
      <c r="A84" s="1"/>
      <c r="B84" s="15"/>
      <c r="C84" s="15"/>
      <c r="D84" s="15"/>
      <c r="E84" s="111"/>
      <c r="F84" s="111"/>
      <c r="G84" s="20"/>
      <c r="H84" s="15"/>
      <c r="I84" s="92"/>
      <c r="J84" s="406"/>
      <c r="K84" s="407"/>
      <c r="L84" s="405"/>
      <c r="M84" s="405"/>
      <c r="N84" s="93"/>
      <c r="O84" s="121"/>
      <c r="P84" s="122">
        <f t="shared" si="5"/>
        <v>0</v>
      </c>
      <c r="Q84" s="122">
        <f t="shared" si="6"/>
        <v>0</v>
      </c>
      <c r="R84" s="122">
        <f t="shared" si="7"/>
        <v>0</v>
      </c>
      <c r="S84" s="122" t="str">
        <f t="shared" si="8"/>
        <v>Factor de Emisión</v>
      </c>
      <c r="T84" s="122">
        <f t="shared" si="24"/>
        <v>0</v>
      </c>
      <c r="U84" s="169">
        <f t="shared" si="9"/>
        <v>0</v>
      </c>
      <c r="V84" s="122">
        <f t="shared" si="25"/>
        <v>0</v>
      </c>
      <c r="W84" s="122">
        <f t="shared" si="10"/>
        <v>0</v>
      </c>
      <c r="X84" s="122">
        <f t="shared" si="11"/>
        <v>0</v>
      </c>
      <c r="Y84" s="122">
        <f t="shared" si="12"/>
        <v>0</v>
      </c>
      <c r="Z84" s="122">
        <f t="shared" si="13"/>
        <v>0</v>
      </c>
      <c r="AA84" s="1"/>
      <c r="AB84" s="1"/>
      <c r="AC84" s="94">
        <f t="shared" si="26"/>
        <v>0</v>
      </c>
      <c r="AD84" s="94">
        <f t="shared" si="27"/>
        <v>0</v>
      </c>
      <c r="AE84" s="94">
        <f t="shared" si="28"/>
        <v>0</v>
      </c>
      <c r="AF84" s="94">
        <f t="shared" si="14"/>
        <v>0</v>
      </c>
      <c r="AG84" s="94">
        <f t="shared" si="15"/>
        <v>0</v>
      </c>
      <c r="AH84" s="94" t="str">
        <f t="shared" si="16"/>
        <v>Factor de Emisión</v>
      </c>
      <c r="AI84" s="94">
        <f t="shared" si="17"/>
        <v>0</v>
      </c>
      <c r="AJ84" s="94">
        <f t="shared" si="18"/>
        <v>0</v>
      </c>
      <c r="AK84" s="94">
        <f t="shared" si="19"/>
        <v>0</v>
      </c>
      <c r="AL84" s="94">
        <f t="shared" si="20"/>
        <v>0</v>
      </c>
      <c r="AM84" s="94">
        <f>IF(N84="",AL84*'Fraccion masica'!$AB$36,AL84*N84)</f>
        <v>0</v>
      </c>
      <c r="AN84" s="94">
        <f>IF(O84="",AL84*'Fraccion masica'!$AB$35,AL84*O84)</f>
        <v>0</v>
      </c>
      <c r="AO84" s="95">
        <f>IFERROR(AM84*Hoja1!$C$24/Hoja1!$C$25/Hoja1!$C$26*16.04/1000000,0)</f>
        <v>0</v>
      </c>
      <c r="AP84" s="94">
        <f>IFERROR(AN84*Hoja1!$C$24/Hoja1!$C$25/Hoja1!$C$26*44.01/1000000,0)</f>
        <v>0</v>
      </c>
      <c r="AQ84" s="143">
        <f>'Fraccion masica'!$AB$35</f>
        <v>9.0175297124927029E-2</v>
      </c>
      <c r="AR84" s="143">
        <f>'Fraccion masica'!$AB$36</f>
        <v>0.24741987696184778</v>
      </c>
      <c r="AS84" s="143">
        <f>'Fraccion masica'!$AB$37</f>
        <v>0.39593762818104794</v>
      </c>
      <c r="AT84" s="143">
        <f>'Fraccion masica'!$AB$38</f>
        <v>0.14181302276078955</v>
      </c>
      <c r="AU84" s="143">
        <f>'Fraccion masica'!$AB$39</f>
        <v>1.2058713500160698E-2</v>
      </c>
      <c r="AV84" s="143">
        <f>'Fraccion masica'!$AB$40</f>
        <v>5.502030814457283E-2</v>
      </c>
      <c r="AW84" s="143">
        <f>'Fraccion masica'!$AB$41</f>
        <v>5.757515332665411E-2</v>
      </c>
      <c r="AX84" s="94">
        <f t="shared" si="21"/>
        <v>0</v>
      </c>
      <c r="AY84" s="94">
        <f t="shared" si="22"/>
        <v>0</v>
      </c>
      <c r="AZ84" s="143">
        <f t="shared" si="23"/>
        <v>0</v>
      </c>
      <c r="BA84" s="94">
        <f>AX84+AY84*Hoja1!$C$19+'Venteos_Well drilling'!AZ84*Hoja1!$C$20</f>
        <v>0</v>
      </c>
    </row>
    <row r="85" spans="1:53" s="83" customFormat="1" x14ac:dyDescent="0.75">
      <c r="A85" s="1"/>
      <c r="B85" s="15"/>
      <c r="C85" s="15"/>
      <c r="D85" s="15"/>
      <c r="E85" s="111"/>
      <c r="F85" s="111"/>
      <c r="G85" s="20"/>
      <c r="H85" s="15"/>
      <c r="I85" s="92"/>
      <c r="J85" s="406"/>
      <c r="K85" s="407"/>
      <c r="L85" s="405"/>
      <c r="M85" s="405"/>
      <c r="N85" s="93"/>
      <c r="O85" s="121"/>
      <c r="P85" s="122">
        <f t="shared" si="5"/>
        <v>0</v>
      </c>
      <c r="Q85" s="122">
        <f t="shared" si="6"/>
        <v>0</v>
      </c>
      <c r="R85" s="122">
        <f t="shared" si="7"/>
        <v>0</v>
      </c>
      <c r="S85" s="122" t="str">
        <f t="shared" si="8"/>
        <v>Factor de Emisión</v>
      </c>
      <c r="T85" s="122">
        <f t="shared" si="24"/>
        <v>0</v>
      </c>
      <c r="U85" s="169">
        <f t="shared" si="9"/>
        <v>0</v>
      </c>
      <c r="V85" s="122">
        <f t="shared" si="25"/>
        <v>0</v>
      </c>
      <c r="W85" s="122">
        <f t="shared" si="10"/>
        <v>0</v>
      </c>
      <c r="X85" s="122">
        <f t="shared" si="11"/>
        <v>0</v>
      </c>
      <c r="Y85" s="122">
        <f t="shared" si="12"/>
        <v>0</v>
      </c>
      <c r="Z85" s="122">
        <f t="shared" si="13"/>
        <v>0</v>
      </c>
      <c r="AA85" s="1"/>
      <c r="AB85" s="1"/>
      <c r="AC85" s="94">
        <f t="shared" si="26"/>
        <v>0</v>
      </c>
      <c r="AD85" s="94">
        <f t="shared" si="27"/>
        <v>0</v>
      </c>
      <c r="AE85" s="94">
        <f t="shared" si="28"/>
        <v>0</v>
      </c>
      <c r="AF85" s="94">
        <f t="shared" si="14"/>
        <v>0</v>
      </c>
      <c r="AG85" s="94">
        <f t="shared" si="15"/>
        <v>0</v>
      </c>
      <c r="AH85" s="94" t="str">
        <f t="shared" si="16"/>
        <v>Factor de Emisión</v>
      </c>
      <c r="AI85" s="94">
        <f t="shared" si="17"/>
        <v>0</v>
      </c>
      <c r="AJ85" s="94">
        <f t="shared" si="18"/>
        <v>0</v>
      </c>
      <c r="AK85" s="94">
        <f t="shared" si="19"/>
        <v>0</v>
      </c>
      <c r="AL85" s="94">
        <f t="shared" si="20"/>
        <v>0</v>
      </c>
      <c r="AM85" s="94">
        <f>IF(N85="",AL85*'Fraccion masica'!$AB$36,AL85*N85)</f>
        <v>0</v>
      </c>
      <c r="AN85" s="94">
        <f>IF(O85="",AL85*'Fraccion masica'!$AB$35,AL85*O85)</f>
        <v>0</v>
      </c>
      <c r="AO85" s="95">
        <f>IFERROR(AM85*Hoja1!$C$24/Hoja1!$C$25/Hoja1!$C$26*16.04/1000000,0)</f>
        <v>0</v>
      </c>
      <c r="AP85" s="94">
        <f>IFERROR(AN85*Hoja1!$C$24/Hoja1!$C$25/Hoja1!$C$26*44.01/1000000,0)</f>
        <v>0</v>
      </c>
      <c r="AQ85" s="143">
        <f>'Fraccion masica'!$AB$35</f>
        <v>9.0175297124927029E-2</v>
      </c>
      <c r="AR85" s="143">
        <f>'Fraccion masica'!$AB$36</f>
        <v>0.24741987696184778</v>
      </c>
      <c r="AS85" s="143">
        <f>'Fraccion masica'!$AB$37</f>
        <v>0.39593762818104794</v>
      </c>
      <c r="AT85" s="143">
        <f>'Fraccion masica'!$AB$38</f>
        <v>0.14181302276078955</v>
      </c>
      <c r="AU85" s="143">
        <f>'Fraccion masica'!$AB$39</f>
        <v>1.2058713500160698E-2</v>
      </c>
      <c r="AV85" s="143">
        <f>'Fraccion masica'!$AB$40</f>
        <v>5.502030814457283E-2</v>
      </c>
      <c r="AW85" s="143">
        <f>'Fraccion masica'!$AB$41</f>
        <v>5.757515332665411E-2</v>
      </c>
      <c r="AX85" s="94">
        <f t="shared" si="21"/>
        <v>0</v>
      </c>
      <c r="AY85" s="94">
        <f t="shared" si="22"/>
        <v>0</v>
      </c>
      <c r="AZ85" s="143">
        <f t="shared" si="23"/>
        <v>0</v>
      </c>
      <c r="BA85" s="94">
        <f>AX85+AY85*Hoja1!$C$19+'Venteos_Well drilling'!AZ85*Hoja1!$C$20</f>
        <v>0</v>
      </c>
    </row>
    <row r="86" spans="1:53" s="83" customFormat="1" x14ac:dyDescent="0.75">
      <c r="A86" s="1"/>
      <c r="B86" s="15"/>
      <c r="C86" s="15"/>
      <c r="D86" s="15"/>
      <c r="E86" s="111"/>
      <c r="F86" s="111"/>
      <c r="G86" s="20"/>
      <c r="H86" s="15"/>
      <c r="I86" s="92"/>
      <c r="J86" s="406"/>
      <c r="K86" s="407"/>
      <c r="L86" s="405"/>
      <c r="M86" s="405"/>
      <c r="N86" s="93"/>
      <c r="O86" s="121"/>
      <c r="P86" s="122">
        <f t="shared" si="5"/>
        <v>0</v>
      </c>
      <c r="Q86" s="122">
        <f t="shared" si="6"/>
        <v>0</v>
      </c>
      <c r="R86" s="122">
        <f t="shared" si="7"/>
        <v>0</v>
      </c>
      <c r="S86" s="122" t="str">
        <f t="shared" si="8"/>
        <v>Factor de Emisión</v>
      </c>
      <c r="T86" s="122">
        <f t="shared" si="24"/>
        <v>0</v>
      </c>
      <c r="U86" s="169">
        <f t="shared" si="9"/>
        <v>0</v>
      </c>
      <c r="V86" s="122">
        <f t="shared" si="25"/>
        <v>0</v>
      </c>
      <c r="W86" s="122">
        <f t="shared" si="10"/>
        <v>0</v>
      </c>
      <c r="X86" s="122">
        <f t="shared" si="11"/>
        <v>0</v>
      </c>
      <c r="Y86" s="122">
        <f t="shared" si="12"/>
        <v>0</v>
      </c>
      <c r="Z86" s="122">
        <f t="shared" si="13"/>
        <v>0</v>
      </c>
      <c r="AA86" s="1"/>
      <c r="AB86" s="1"/>
      <c r="AC86" s="94">
        <f t="shared" si="26"/>
        <v>0</v>
      </c>
      <c r="AD86" s="94">
        <f t="shared" si="27"/>
        <v>0</v>
      </c>
      <c r="AE86" s="94">
        <f t="shared" si="28"/>
        <v>0</v>
      </c>
      <c r="AF86" s="94">
        <f t="shared" si="14"/>
        <v>0</v>
      </c>
      <c r="AG86" s="94">
        <f t="shared" si="15"/>
        <v>0</v>
      </c>
      <c r="AH86" s="94" t="str">
        <f t="shared" si="16"/>
        <v>Factor de Emisión</v>
      </c>
      <c r="AI86" s="94">
        <f t="shared" si="17"/>
        <v>0</v>
      </c>
      <c r="AJ86" s="94">
        <f t="shared" si="18"/>
        <v>0</v>
      </c>
      <c r="AK86" s="94">
        <f t="shared" si="19"/>
        <v>0</v>
      </c>
      <c r="AL86" s="94">
        <f t="shared" si="20"/>
        <v>0</v>
      </c>
      <c r="AM86" s="94">
        <f>IF(N86="",AL86*'Fraccion masica'!$AB$36,AL86*N86)</f>
        <v>0</v>
      </c>
      <c r="AN86" s="94">
        <f>IF(O86="",AL86*'Fraccion masica'!$AB$35,AL86*O86)</f>
        <v>0</v>
      </c>
      <c r="AO86" s="95">
        <f>IFERROR(AM86*Hoja1!$C$24/Hoja1!$C$25/Hoja1!$C$26*16.04/1000000,0)</f>
        <v>0</v>
      </c>
      <c r="AP86" s="94">
        <f>IFERROR(AN86*Hoja1!$C$24/Hoja1!$C$25/Hoja1!$C$26*44.01/1000000,0)</f>
        <v>0</v>
      </c>
      <c r="AQ86" s="143">
        <f>'Fraccion masica'!$AB$35</f>
        <v>9.0175297124927029E-2</v>
      </c>
      <c r="AR86" s="143">
        <f>'Fraccion masica'!$AB$36</f>
        <v>0.24741987696184778</v>
      </c>
      <c r="AS86" s="143">
        <f>'Fraccion masica'!$AB$37</f>
        <v>0.39593762818104794</v>
      </c>
      <c r="AT86" s="143">
        <f>'Fraccion masica'!$AB$38</f>
        <v>0.14181302276078955</v>
      </c>
      <c r="AU86" s="143">
        <f>'Fraccion masica'!$AB$39</f>
        <v>1.2058713500160698E-2</v>
      </c>
      <c r="AV86" s="143">
        <f>'Fraccion masica'!$AB$40</f>
        <v>5.502030814457283E-2</v>
      </c>
      <c r="AW86" s="143">
        <f>'Fraccion masica'!$AB$41</f>
        <v>5.757515332665411E-2</v>
      </c>
      <c r="AX86" s="94">
        <f t="shared" si="21"/>
        <v>0</v>
      </c>
      <c r="AY86" s="94">
        <f t="shared" si="22"/>
        <v>0</v>
      </c>
      <c r="AZ86" s="143">
        <f t="shared" si="23"/>
        <v>0</v>
      </c>
      <c r="BA86" s="94">
        <f>AX86+AY86*Hoja1!$C$19+'Venteos_Well drilling'!AZ86*Hoja1!$C$20</f>
        <v>0</v>
      </c>
    </row>
    <row r="87" spans="1:53" s="83" customFormat="1" x14ac:dyDescent="0.75">
      <c r="A87" s="1"/>
      <c r="B87" s="15"/>
      <c r="C87" s="15"/>
      <c r="D87" s="15"/>
      <c r="E87" s="111"/>
      <c r="F87" s="111"/>
      <c r="G87" s="20"/>
      <c r="H87" s="15"/>
      <c r="I87" s="92"/>
      <c r="J87" s="406"/>
      <c r="K87" s="407"/>
      <c r="L87" s="405"/>
      <c r="M87" s="405"/>
      <c r="N87" s="93"/>
      <c r="O87" s="121"/>
      <c r="P87" s="122">
        <f t="shared" si="5"/>
        <v>0</v>
      </c>
      <c r="Q87" s="122">
        <f t="shared" si="6"/>
        <v>0</v>
      </c>
      <c r="R87" s="122">
        <f t="shared" si="7"/>
        <v>0</v>
      </c>
      <c r="S87" s="122" t="str">
        <f t="shared" si="8"/>
        <v>Factor de Emisión</v>
      </c>
      <c r="T87" s="122">
        <f t="shared" si="24"/>
        <v>0</v>
      </c>
      <c r="U87" s="169">
        <f t="shared" si="9"/>
        <v>0</v>
      </c>
      <c r="V87" s="122">
        <f t="shared" si="25"/>
        <v>0</v>
      </c>
      <c r="W87" s="122">
        <f t="shared" si="10"/>
        <v>0</v>
      </c>
      <c r="X87" s="122">
        <f t="shared" si="11"/>
        <v>0</v>
      </c>
      <c r="Y87" s="122">
        <f t="shared" si="12"/>
        <v>0</v>
      </c>
      <c r="Z87" s="122">
        <f t="shared" si="13"/>
        <v>0</v>
      </c>
      <c r="AA87" s="1"/>
      <c r="AB87" s="1"/>
      <c r="AC87" s="94">
        <f t="shared" si="26"/>
        <v>0</v>
      </c>
      <c r="AD87" s="94">
        <f t="shared" si="27"/>
        <v>0</v>
      </c>
      <c r="AE87" s="94">
        <f t="shared" si="28"/>
        <v>0</v>
      </c>
      <c r="AF87" s="94">
        <f t="shared" si="14"/>
        <v>0</v>
      </c>
      <c r="AG87" s="94">
        <f t="shared" si="15"/>
        <v>0</v>
      </c>
      <c r="AH87" s="94" t="str">
        <f t="shared" si="16"/>
        <v>Factor de Emisión</v>
      </c>
      <c r="AI87" s="94">
        <f t="shared" si="17"/>
        <v>0</v>
      </c>
      <c r="AJ87" s="94">
        <f t="shared" si="18"/>
        <v>0</v>
      </c>
      <c r="AK87" s="94">
        <f t="shared" si="19"/>
        <v>0</v>
      </c>
      <c r="AL87" s="94">
        <f t="shared" si="20"/>
        <v>0</v>
      </c>
      <c r="AM87" s="94">
        <f>IF(N87="",AL87*'Fraccion masica'!$AB$36,AL87*N87)</f>
        <v>0</v>
      </c>
      <c r="AN87" s="94">
        <f>IF(O87="",AL87*'Fraccion masica'!$AB$35,AL87*O87)</f>
        <v>0</v>
      </c>
      <c r="AO87" s="95">
        <f>IFERROR(AM87*Hoja1!$C$24/Hoja1!$C$25/Hoja1!$C$26*16.04/1000000,0)</f>
        <v>0</v>
      </c>
      <c r="AP87" s="94">
        <f>IFERROR(AN87*Hoja1!$C$24/Hoja1!$C$25/Hoja1!$C$26*44.01/1000000,0)</f>
        <v>0</v>
      </c>
      <c r="AQ87" s="143">
        <f>'Fraccion masica'!$AB$35</f>
        <v>9.0175297124927029E-2</v>
      </c>
      <c r="AR87" s="143">
        <f>'Fraccion masica'!$AB$36</f>
        <v>0.24741987696184778</v>
      </c>
      <c r="AS87" s="143">
        <f>'Fraccion masica'!$AB$37</f>
        <v>0.39593762818104794</v>
      </c>
      <c r="AT87" s="143">
        <f>'Fraccion masica'!$AB$38</f>
        <v>0.14181302276078955</v>
      </c>
      <c r="AU87" s="143">
        <f>'Fraccion masica'!$AB$39</f>
        <v>1.2058713500160698E-2</v>
      </c>
      <c r="AV87" s="143">
        <f>'Fraccion masica'!$AB$40</f>
        <v>5.502030814457283E-2</v>
      </c>
      <c r="AW87" s="143">
        <f>'Fraccion masica'!$AB$41</f>
        <v>5.757515332665411E-2</v>
      </c>
      <c r="AX87" s="94">
        <f t="shared" si="21"/>
        <v>0</v>
      </c>
      <c r="AY87" s="94">
        <f t="shared" si="22"/>
        <v>0</v>
      </c>
      <c r="AZ87" s="143">
        <f t="shared" si="23"/>
        <v>0</v>
      </c>
      <c r="BA87" s="94">
        <f>AX87+AY87*Hoja1!$C$19+'Venteos_Well drilling'!AZ87*Hoja1!$C$20</f>
        <v>0</v>
      </c>
    </row>
    <row r="88" spans="1:53" s="83" customFormat="1" x14ac:dyDescent="0.75">
      <c r="A88" s="1"/>
      <c r="B88" s="15"/>
      <c r="C88" s="15"/>
      <c r="D88" s="15"/>
      <c r="E88" s="111"/>
      <c r="F88" s="111"/>
      <c r="G88" s="20"/>
      <c r="H88" s="15"/>
      <c r="I88" s="92"/>
      <c r="J88" s="406"/>
      <c r="K88" s="407"/>
      <c r="L88" s="405"/>
      <c r="M88" s="405"/>
      <c r="N88" s="93"/>
      <c r="O88" s="121"/>
      <c r="P88" s="122">
        <f t="shared" si="5"/>
        <v>0</v>
      </c>
      <c r="Q88" s="122">
        <f t="shared" si="6"/>
        <v>0</v>
      </c>
      <c r="R88" s="122">
        <f t="shared" si="7"/>
        <v>0</v>
      </c>
      <c r="S88" s="122" t="str">
        <f t="shared" si="8"/>
        <v>Factor de Emisión</v>
      </c>
      <c r="T88" s="122">
        <f t="shared" si="24"/>
        <v>0</v>
      </c>
      <c r="U88" s="169">
        <f t="shared" si="9"/>
        <v>0</v>
      </c>
      <c r="V88" s="122">
        <f t="shared" si="25"/>
        <v>0</v>
      </c>
      <c r="W88" s="122">
        <f t="shared" si="10"/>
        <v>0</v>
      </c>
      <c r="X88" s="122">
        <f t="shared" si="11"/>
        <v>0</v>
      </c>
      <c r="Y88" s="122">
        <f t="shared" si="12"/>
        <v>0</v>
      </c>
      <c r="Z88" s="122">
        <f t="shared" si="13"/>
        <v>0</v>
      </c>
      <c r="AA88" s="1"/>
      <c r="AB88" s="1"/>
      <c r="AC88" s="94">
        <f t="shared" si="26"/>
        <v>0</v>
      </c>
      <c r="AD88" s="94">
        <f t="shared" si="27"/>
        <v>0</v>
      </c>
      <c r="AE88" s="94">
        <f t="shared" si="28"/>
        <v>0</v>
      </c>
      <c r="AF88" s="94">
        <f t="shared" si="14"/>
        <v>0</v>
      </c>
      <c r="AG88" s="94">
        <f t="shared" si="15"/>
        <v>0</v>
      </c>
      <c r="AH88" s="94" t="str">
        <f t="shared" si="16"/>
        <v>Factor de Emisión</v>
      </c>
      <c r="AI88" s="94">
        <f t="shared" si="17"/>
        <v>0</v>
      </c>
      <c r="AJ88" s="94">
        <f t="shared" si="18"/>
        <v>0</v>
      </c>
      <c r="AK88" s="94">
        <f t="shared" si="19"/>
        <v>0</v>
      </c>
      <c r="AL88" s="94">
        <f t="shared" si="20"/>
        <v>0</v>
      </c>
      <c r="AM88" s="94">
        <f>IF(N88="",AL88*'Fraccion masica'!$AB$36,AL88*N88)</f>
        <v>0</v>
      </c>
      <c r="AN88" s="94">
        <f>IF(O88="",AL88*'Fraccion masica'!$AB$35,AL88*O88)</f>
        <v>0</v>
      </c>
      <c r="AO88" s="95">
        <f>IFERROR(AM88*Hoja1!$C$24/Hoja1!$C$25/Hoja1!$C$26*16.04/1000000,0)</f>
        <v>0</v>
      </c>
      <c r="AP88" s="94">
        <f>IFERROR(AN88*Hoja1!$C$24/Hoja1!$C$25/Hoja1!$C$26*44.01/1000000,0)</f>
        <v>0</v>
      </c>
      <c r="AQ88" s="143">
        <f>'Fraccion masica'!$AB$35</f>
        <v>9.0175297124927029E-2</v>
      </c>
      <c r="AR88" s="143">
        <f>'Fraccion masica'!$AB$36</f>
        <v>0.24741987696184778</v>
      </c>
      <c r="AS88" s="143">
        <f>'Fraccion masica'!$AB$37</f>
        <v>0.39593762818104794</v>
      </c>
      <c r="AT88" s="143">
        <f>'Fraccion masica'!$AB$38</f>
        <v>0.14181302276078955</v>
      </c>
      <c r="AU88" s="143">
        <f>'Fraccion masica'!$AB$39</f>
        <v>1.2058713500160698E-2</v>
      </c>
      <c r="AV88" s="143">
        <f>'Fraccion masica'!$AB$40</f>
        <v>5.502030814457283E-2</v>
      </c>
      <c r="AW88" s="143">
        <f>'Fraccion masica'!$AB$41</f>
        <v>5.757515332665411E-2</v>
      </c>
      <c r="AX88" s="94">
        <f t="shared" si="21"/>
        <v>0</v>
      </c>
      <c r="AY88" s="94">
        <f t="shared" si="22"/>
        <v>0</v>
      </c>
      <c r="AZ88" s="143">
        <f t="shared" si="23"/>
        <v>0</v>
      </c>
      <c r="BA88" s="94">
        <f>AX88+AY88*Hoja1!$C$19+'Venteos_Well drilling'!AZ88*Hoja1!$C$20</f>
        <v>0</v>
      </c>
    </row>
    <row r="89" spans="1:53" s="83" customFormat="1" x14ac:dyDescent="0.75">
      <c r="A89" s="1"/>
      <c r="B89" s="15"/>
      <c r="C89" s="15"/>
      <c r="D89" s="15"/>
      <c r="E89" s="111"/>
      <c r="F89" s="111"/>
      <c r="G89" s="20"/>
      <c r="H89" s="15"/>
      <c r="I89" s="92"/>
      <c r="J89" s="406"/>
      <c r="K89" s="407"/>
      <c r="L89" s="405"/>
      <c r="M89" s="405"/>
      <c r="N89" s="93"/>
      <c r="O89" s="121"/>
      <c r="P89" s="122">
        <f t="shared" si="5"/>
        <v>0</v>
      </c>
      <c r="Q89" s="122">
        <f t="shared" si="6"/>
        <v>0</v>
      </c>
      <c r="R89" s="122">
        <f t="shared" si="7"/>
        <v>0</v>
      </c>
      <c r="S89" s="122" t="str">
        <f t="shared" si="8"/>
        <v>Factor de Emisión</v>
      </c>
      <c r="T89" s="122">
        <f t="shared" si="24"/>
        <v>0</v>
      </c>
      <c r="U89" s="169">
        <f t="shared" si="9"/>
        <v>0</v>
      </c>
      <c r="V89" s="122">
        <f t="shared" si="25"/>
        <v>0</v>
      </c>
      <c r="W89" s="122">
        <f t="shared" si="10"/>
        <v>0</v>
      </c>
      <c r="X89" s="122">
        <f t="shared" si="11"/>
        <v>0</v>
      </c>
      <c r="Y89" s="122">
        <f t="shared" si="12"/>
        <v>0</v>
      </c>
      <c r="Z89" s="122">
        <f t="shared" si="13"/>
        <v>0</v>
      </c>
      <c r="AA89" s="1"/>
      <c r="AB89" s="1"/>
      <c r="AC89" s="94">
        <f t="shared" si="26"/>
        <v>0</v>
      </c>
      <c r="AD89" s="94">
        <f t="shared" si="27"/>
        <v>0</v>
      </c>
      <c r="AE89" s="94">
        <f t="shared" si="28"/>
        <v>0</v>
      </c>
      <c r="AF89" s="94">
        <f t="shared" si="14"/>
        <v>0</v>
      </c>
      <c r="AG89" s="94">
        <f t="shared" si="15"/>
        <v>0</v>
      </c>
      <c r="AH89" s="94" t="str">
        <f t="shared" si="16"/>
        <v>Factor de Emisión</v>
      </c>
      <c r="AI89" s="94">
        <f t="shared" si="17"/>
        <v>0</v>
      </c>
      <c r="AJ89" s="94">
        <f t="shared" si="18"/>
        <v>0</v>
      </c>
      <c r="AK89" s="94">
        <f t="shared" si="19"/>
        <v>0</v>
      </c>
      <c r="AL89" s="94">
        <f t="shared" si="20"/>
        <v>0</v>
      </c>
      <c r="AM89" s="94">
        <f>IF(N89="",AL89*'Fraccion masica'!$AB$36,AL89*N89)</f>
        <v>0</v>
      </c>
      <c r="AN89" s="94">
        <f>IF(O89="",AL89*'Fraccion masica'!$AB$35,AL89*O89)</f>
        <v>0</v>
      </c>
      <c r="AO89" s="95">
        <f>IFERROR(AM89*Hoja1!$C$24/Hoja1!$C$25/Hoja1!$C$26*16.04/1000000,0)</f>
        <v>0</v>
      </c>
      <c r="AP89" s="94">
        <f>IFERROR(AN89*Hoja1!$C$24/Hoja1!$C$25/Hoja1!$C$26*44.01/1000000,0)</f>
        <v>0</v>
      </c>
      <c r="AQ89" s="143">
        <f>'Fraccion masica'!$AB$35</f>
        <v>9.0175297124927029E-2</v>
      </c>
      <c r="AR89" s="143">
        <f>'Fraccion masica'!$AB$36</f>
        <v>0.24741987696184778</v>
      </c>
      <c r="AS89" s="143">
        <f>'Fraccion masica'!$AB$37</f>
        <v>0.39593762818104794</v>
      </c>
      <c r="AT89" s="143">
        <f>'Fraccion masica'!$AB$38</f>
        <v>0.14181302276078955</v>
      </c>
      <c r="AU89" s="143">
        <f>'Fraccion masica'!$AB$39</f>
        <v>1.2058713500160698E-2</v>
      </c>
      <c r="AV89" s="143">
        <f>'Fraccion masica'!$AB$40</f>
        <v>5.502030814457283E-2</v>
      </c>
      <c r="AW89" s="143">
        <f>'Fraccion masica'!$AB$41</f>
        <v>5.757515332665411E-2</v>
      </c>
      <c r="AX89" s="94">
        <f t="shared" si="21"/>
        <v>0</v>
      </c>
      <c r="AY89" s="94">
        <f t="shared" si="22"/>
        <v>0</v>
      </c>
      <c r="AZ89" s="143">
        <f t="shared" si="23"/>
        <v>0</v>
      </c>
      <c r="BA89" s="94">
        <f>AX89+AY89*Hoja1!$C$19+'Venteos_Well drilling'!AZ89*Hoja1!$C$20</f>
        <v>0</v>
      </c>
    </row>
    <row r="90" spans="1:53" s="83" customFormat="1" x14ac:dyDescent="0.75">
      <c r="A90" s="1"/>
      <c r="B90" s="15"/>
      <c r="C90" s="15"/>
      <c r="D90" s="15"/>
      <c r="E90" s="111"/>
      <c r="F90" s="111"/>
      <c r="G90" s="20"/>
      <c r="H90" s="15"/>
      <c r="I90" s="92"/>
      <c r="J90" s="406"/>
      <c r="K90" s="407"/>
      <c r="L90" s="405"/>
      <c r="M90" s="405"/>
      <c r="N90" s="93"/>
      <c r="O90" s="121"/>
      <c r="P90" s="122">
        <f t="shared" si="5"/>
        <v>0</v>
      </c>
      <c r="Q90" s="122">
        <f t="shared" si="6"/>
        <v>0</v>
      </c>
      <c r="R90" s="122">
        <f t="shared" si="7"/>
        <v>0</v>
      </c>
      <c r="S90" s="122" t="str">
        <f t="shared" si="8"/>
        <v>Factor de Emisión</v>
      </c>
      <c r="T90" s="122">
        <f t="shared" si="24"/>
        <v>0</v>
      </c>
      <c r="U90" s="169">
        <f t="shared" si="9"/>
        <v>0</v>
      </c>
      <c r="V90" s="122">
        <f t="shared" si="25"/>
        <v>0</v>
      </c>
      <c r="W90" s="122">
        <f t="shared" si="10"/>
        <v>0</v>
      </c>
      <c r="X90" s="122">
        <f t="shared" si="11"/>
        <v>0</v>
      </c>
      <c r="Y90" s="122">
        <f t="shared" si="12"/>
        <v>0</v>
      </c>
      <c r="Z90" s="122">
        <f t="shared" si="13"/>
        <v>0</v>
      </c>
      <c r="AA90" s="1"/>
      <c r="AB90" s="1"/>
      <c r="AC90" s="94">
        <f t="shared" si="26"/>
        <v>0</v>
      </c>
      <c r="AD90" s="94">
        <f t="shared" si="27"/>
        <v>0</v>
      </c>
      <c r="AE90" s="94">
        <f t="shared" si="28"/>
        <v>0</v>
      </c>
      <c r="AF90" s="94">
        <f t="shared" si="14"/>
        <v>0</v>
      </c>
      <c r="AG90" s="94">
        <f t="shared" si="15"/>
        <v>0</v>
      </c>
      <c r="AH90" s="94" t="str">
        <f t="shared" si="16"/>
        <v>Factor de Emisión</v>
      </c>
      <c r="AI90" s="94">
        <f t="shared" si="17"/>
        <v>0</v>
      </c>
      <c r="AJ90" s="94">
        <f t="shared" si="18"/>
        <v>0</v>
      </c>
      <c r="AK90" s="94">
        <f t="shared" si="19"/>
        <v>0</v>
      </c>
      <c r="AL90" s="94">
        <f t="shared" si="20"/>
        <v>0</v>
      </c>
      <c r="AM90" s="94">
        <f>IF(N90="",AL90*'Fraccion masica'!$AB$36,AL90*N90)</f>
        <v>0</v>
      </c>
      <c r="AN90" s="94">
        <f>IF(O90="",AL90*'Fraccion masica'!$AB$35,AL90*O90)</f>
        <v>0</v>
      </c>
      <c r="AO90" s="95">
        <f>IFERROR(AM90*Hoja1!$C$24/Hoja1!$C$25/Hoja1!$C$26*16.04/1000000,0)</f>
        <v>0</v>
      </c>
      <c r="AP90" s="94">
        <f>IFERROR(AN90*Hoja1!$C$24/Hoja1!$C$25/Hoja1!$C$26*44.01/1000000,0)</f>
        <v>0</v>
      </c>
      <c r="AQ90" s="143">
        <f>'Fraccion masica'!$AB$35</f>
        <v>9.0175297124927029E-2</v>
      </c>
      <c r="AR90" s="143">
        <f>'Fraccion masica'!$AB$36</f>
        <v>0.24741987696184778</v>
      </c>
      <c r="AS90" s="143">
        <f>'Fraccion masica'!$AB$37</f>
        <v>0.39593762818104794</v>
      </c>
      <c r="AT90" s="143">
        <f>'Fraccion masica'!$AB$38</f>
        <v>0.14181302276078955</v>
      </c>
      <c r="AU90" s="143">
        <f>'Fraccion masica'!$AB$39</f>
        <v>1.2058713500160698E-2</v>
      </c>
      <c r="AV90" s="143">
        <f>'Fraccion masica'!$AB$40</f>
        <v>5.502030814457283E-2</v>
      </c>
      <c r="AW90" s="143">
        <f>'Fraccion masica'!$AB$41</f>
        <v>5.757515332665411E-2</v>
      </c>
      <c r="AX90" s="94">
        <f t="shared" si="21"/>
        <v>0</v>
      </c>
      <c r="AY90" s="94">
        <f t="shared" si="22"/>
        <v>0</v>
      </c>
      <c r="AZ90" s="143">
        <f t="shared" si="23"/>
        <v>0</v>
      </c>
      <c r="BA90" s="94">
        <f>AX90+AY90*Hoja1!$C$19+'Venteos_Well drilling'!AZ90*Hoja1!$C$20</f>
        <v>0</v>
      </c>
    </row>
    <row r="91" spans="1:53" s="83" customFormat="1" x14ac:dyDescent="0.75">
      <c r="A91" s="1"/>
      <c r="B91" s="15"/>
      <c r="C91" s="15"/>
      <c r="D91" s="15"/>
      <c r="E91" s="111"/>
      <c r="F91" s="111"/>
      <c r="G91" s="20"/>
      <c r="H91" s="15"/>
      <c r="I91" s="92"/>
      <c r="J91" s="406"/>
      <c r="K91" s="407"/>
      <c r="L91" s="405"/>
      <c r="M91" s="405"/>
      <c r="N91" s="93"/>
      <c r="O91" s="121"/>
      <c r="P91" s="122">
        <f t="shared" si="5"/>
        <v>0</v>
      </c>
      <c r="Q91" s="122">
        <f t="shared" si="6"/>
        <v>0</v>
      </c>
      <c r="R91" s="122">
        <f t="shared" si="7"/>
        <v>0</v>
      </c>
      <c r="S91" s="122" t="str">
        <f t="shared" si="8"/>
        <v>Factor de Emisión</v>
      </c>
      <c r="T91" s="122">
        <f t="shared" si="24"/>
        <v>0</v>
      </c>
      <c r="U91" s="169">
        <f t="shared" si="9"/>
        <v>0</v>
      </c>
      <c r="V91" s="122">
        <f t="shared" si="25"/>
        <v>0</v>
      </c>
      <c r="W91" s="122">
        <f t="shared" si="10"/>
        <v>0</v>
      </c>
      <c r="X91" s="122">
        <f t="shared" si="11"/>
        <v>0</v>
      </c>
      <c r="Y91" s="122">
        <f t="shared" si="12"/>
        <v>0</v>
      </c>
      <c r="Z91" s="122">
        <f t="shared" si="13"/>
        <v>0</v>
      </c>
      <c r="AA91" s="1"/>
      <c r="AB91" s="1"/>
      <c r="AC91" s="94">
        <f t="shared" si="26"/>
        <v>0</v>
      </c>
      <c r="AD91" s="94">
        <f t="shared" si="27"/>
        <v>0</v>
      </c>
      <c r="AE91" s="94">
        <f t="shared" si="28"/>
        <v>0</v>
      </c>
      <c r="AF91" s="94">
        <f t="shared" si="14"/>
        <v>0</v>
      </c>
      <c r="AG91" s="94">
        <f t="shared" si="15"/>
        <v>0</v>
      </c>
      <c r="AH91" s="94" t="str">
        <f t="shared" si="16"/>
        <v>Factor de Emisión</v>
      </c>
      <c r="AI91" s="94">
        <f t="shared" si="17"/>
        <v>0</v>
      </c>
      <c r="AJ91" s="94">
        <f t="shared" si="18"/>
        <v>0</v>
      </c>
      <c r="AK91" s="94">
        <f t="shared" si="19"/>
        <v>0</v>
      </c>
      <c r="AL91" s="94">
        <f t="shared" si="20"/>
        <v>0</v>
      </c>
      <c r="AM91" s="94">
        <f>IF(N91="",AL91*'Fraccion masica'!$AB$36,AL91*N91)</f>
        <v>0</v>
      </c>
      <c r="AN91" s="94">
        <f>IF(O91="",AL91*'Fraccion masica'!$AB$35,AL91*O91)</f>
        <v>0</v>
      </c>
      <c r="AO91" s="95">
        <f>IFERROR(AM91*Hoja1!$C$24/Hoja1!$C$25/Hoja1!$C$26*16.04/1000000,0)</f>
        <v>0</v>
      </c>
      <c r="AP91" s="94">
        <f>IFERROR(AN91*Hoja1!$C$24/Hoja1!$C$25/Hoja1!$C$26*44.01/1000000,0)</f>
        <v>0</v>
      </c>
      <c r="AQ91" s="143">
        <f>'Fraccion masica'!$AB$35</f>
        <v>9.0175297124927029E-2</v>
      </c>
      <c r="AR91" s="143">
        <f>'Fraccion masica'!$AB$36</f>
        <v>0.24741987696184778</v>
      </c>
      <c r="AS91" s="143">
        <f>'Fraccion masica'!$AB$37</f>
        <v>0.39593762818104794</v>
      </c>
      <c r="AT91" s="143">
        <f>'Fraccion masica'!$AB$38</f>
        <v>0.14181302276078955</v>
      </c>
      <c r="AU91" s="143">
        <f>'Fraccion masica'!$AB$39</f>
        <v>1.2058713500160698E-2</v>
      </c>
      <c r="AV91" s="143">
        <f>'Fraccion masica'!$AB$40</f>
        <v>5.502030814457283E-2</v>
      </c>
      <c r="AW91" s="143">
        <f>'Fraccion masica'!$AB$41</f>
        <v>5.757515332665411E-2</v>
      </c>
      <c r="AX91" s="94">
        <f t="shared" si="21"/>
        <v>0</v>
      </c>
      <c r="AY91" s="94">
        <f t="shared" si="22"/>
        <v>0</v>
      </c>
      <c r="AZ91" s="143">
        <f t="shared" si="23"/>
        <v>0</v>
      </c>
      <c r="BA91" s="94">
        <f>AX91+AY91*Hoja1!$C$19+'Venteos_Well drilling'!AZ91*Hoja1!$C$20</f>
        <v>0</v>
      </c>
    </row>
    <row r="92" spans="1:53" s="83" customFormat="1" x14ac:dyDescent="0.75">
      <c r="A92" s="1"/>
      <c r="B92" s="15"/>
      <c r="C92" s="15"/>
      <c r="D92" s="15"/>
      <c r="E92" s="111"/>
      <c r="F92" s="111"/>
      <c r="G92" s="20"/>
      <c r="H92" s="15"/>
      <c r="I92" s="92"/>
      <c r="J92" s="406"/>
      <c r="K92" s="407"/>
      <c r="L92" s="405"/>
      <c r="M92" s="405"/>
      <c r="N92" s="93"/>
      <c r="O92" s="121"/>
      <c r="P92" s="122">
        <f t="shared" si="5"/>
        <v>0</v>
      </c>
      <c r="Q92" s="122">
        <f t="shared" si="6"/>
        <v>0</v>
      </c>
      <c r="R92" s="122">
        <f t="shared" si="7"/>
        <v>0</v>
      </c>
      <c r="S92" s="122" t="str">
        <f t="shared" si="8"/>
        <v>Factor de Emisión</v>
      </c>
      <c r="T92" s="122">
        <f t="shared" si="24"/>
        <v>0</v>
      </c>
      <c r="U92" s="169">
        <f t="shared" si="9"/>
        <v>0</v>
      </c>
      <c r="V92" s="122">
        <f t="shared" si="25"/>
        <v>0</v>
      </c>
      <c r="W92" s="122">
        <f t="shared" si="10"/>
        <v>0</v>
      </c>
      <c r="X92" s="122">
        <f t="shared" si="11"/>
        <v>0</v>
      </c>
      <c r="Y92" s="122">
        <f t="shared" si="12"/>
        <v>0</v>
      </c>
      <c r="Z92" s="122">
        <f t="shared" si="13"/>
        <v>0</v>
      </c>
      <c r="AA92" s="1"/>
      <c r="AB92" s="1"/>
      <c r="AC92" s="94">
        <f t="shared" si="26"/>
        <v>0</v>
      </c>
      <c r="AD92" s="94">
        <f t="shared" si="27"/>
        <v>0</v>
      </c>
      <c r="AE92" s="94">
        <f t="shared" si="28"/>
        <v>0</v>
      </c>
      <c r="AF92" s="94">
        <f t="shared" si="14"/>
        <v>0</v>
      </c>
      <c r="AG92" s="94">
        <f t="shared" si="15"/>
        <v>0</v>
      </c>
      <c r="AH92" s="94" t="str">
        <f t="shared" si="16"/>
        <v>Factor de Emisión</v>
      </c>
      <c r="AI92" s="94">
        <f t="shared" si="17"/>
        <v>0</v>
      </c>
      <c r="AJ92" s="94">
        <f t="shared" si="18"/>
        <v>0</v>
      </c>
      <c r="AK92" s="94">
        <f t="shared" si="19"/>
        <v>0</v>
      </c>
      <c r="AL92" s="94">
        <f t="shared" si="20"/>
        <v>0</v>
      </c>
      <c r="AM92" s="94">
        <f>IF(N92="",AL92*'Fraccion masica'!$AB$36,AL92*N92)</f>
        <v>0</v>
      </c>
      <c r="AN92" s="94">
        <f>IF(O92="",AL92*'Fraccion masica'!$AB$35,AL92*O92)</f>
        <v>0</v>
      </c>
      <c r="AO92" s="95">
        <f>IFERROR(AM92*Hoja1!$C$24/Hoja1!$C$25/Hoja1!$C$26*16.04/1000000,0)</f>
        <v>0</v>
      </c>
      <c r="AP92" s="94">
        <f>IFERROR(AN92*Hoja1!$C$24/Hoja1!$C$25/Hoja1!$C$26*44.01/1000000,0)</f>
        <v>0</v>
      </c>
      <c r="AQ92" s="143">
        <f>'Fraccion masica'!$AB$35</f>
        <v>9.0175297124927029E-2</v>
      </c>
      <c r="AR92" s="143">
        <f>'Fraccion masica'!$AB$36</f>
        <v>0.24741987696184778</v>
      </c>
      <c r="AS92" s="143">
        <f>'Fraccion masica'!$AB$37</f>
        <v>0.39593762818104794</v>
      </c>
      <c r="AT92" s="143">
        <f>'Fraccion masica'!$AB$38</f>
        <v>0.14181302276078955</v>
      </c>
      <c r="AU92" s="143">
        <f>'Fraccion masica'!$AB$39</f>
        <v>1.2058713500160698E-2</v>
      </c>
      <c r="AV92" s="143">
        <f>'Fraccion masica'!$AB$40</f>
        <v>5.502030814457283E-2</v>
      </c>
      <c r="AW92" s="143">
        <f>'Fraccion masica'!$AB$41</f>
        <v>5.757515332665411E-2</v>
      </c>
      <c r="AX92" s="94">
        <f t="shared" si="21"/>
        <v>0</v>
      </c>
      <c r="AY92" s="94">
        <f t="shared" si="22"/>
        <v>0</v>
      </c>
      <c r="AZ92" s="143">
        <f t="shared" si="23"/>
        <v>0</v>
      </c>
      <c r="BA92" s="94">
        <f>AX92+AY92*Hoja1!$C$19+'Venteos_Well drilling'!AZ92*Hoja1!$C$20</f>
        <v>0</v>
      </c>
    </row>
    <row r="93" spans="1:53" s="83" customFormat="1" x14ac:dyDescent="0.75">
      <c r="A93" s="1"/>
      <c r="B93" s="15"/>
      <c r="C93" s="15"/>
      <c r="D93" s="15"/>
      <c r="E93" s="111"/>
      <c r="F93" s="111"/>
      <c r="G93" s="20"/>
      <c r="H93" s="15"/>
      <c r="I93" s="92"/>
      <c r="J93" s="406"/>
      <c r="K93" s="407"/>
      <c r="L93" s="405"/>
      <c r="M93" s="405"/>
      <c r="N93" s="93"/>
      <c r="O93" s="121"/>
      <c r="P93" s="122">
        <f t="shared" si="5"/>
        <v>0</v>
      </c>
      <c r="Q93" s="122">
        <f t="shared" si="6"/>
        <v>0</v>
      </c>
      <c r="R93" s="122">
        <f t="shared" si="7"/>
        <v>0</v>
      </c>
      <c r="S93" s="122" t="str">
        <f t="shared" si="8"/>
        <v>Factor de Emisión</v>
      </c>
      <c r="T93" s="122">
        <f t="shared" si="24"/>
        <v>0</v>
      </c>
      <c r="U93" s="169">
        <f t="shared" si="9"/>
        <v>0</v>
      </c>
      <c r="V93" s="122">
        <f t="shared" si="25"/>
        <v>0</v>
      </c>
      <c r="W93" s="122">
        <f t="shared" si="10"/>
        <v>0</v>
      </c>
      <c r="X93" s="122">
        <f t="shared" si="11"/>
        <v>0</v>
      </c>
      <c r="Y93" s="122">
        <f t="shared" si="12"/>
        <v>0</v>
      </c>
      <c r="Z93" s="122">
        <f t="shared" si="13"/>
        <v>0</v>
      </c>
      <c r="AA93" s="1"/>
      <c r="AB93" s="1"/>
      <c r="AC93" s="94">
        <f t="shared" si="26"/>
        <v>0</v>
      </c>
      <c r="AD93" s="94">
        <f t="shared" si="27"/>
        <v>0</v>
      </c>
      <c r="AE93" s="94">
        <f t="shared" si="28"/>
        <v>0</v>
      </c>
      <c r="AF93" s="94">
        <f t="shared" si="14"/>
        <v>0</v>
      </c>
      <c r="AG93" s="94">
        <f t="shared" si="15"/>
        <v>0</v>
      </c>
      <c r="AH93" s="94" t="str">
        <f t="shared" si="16"/>
        <v>Factor de Emisión</v>
      </c>
      <c r="AI93" s="94">
        <f t="shared" si="17"/>
        <v>0</v>
      </c>
      <c r="AJ93" s="94">
        <f t="shared" si="18"/>
        <v>0</v>
      </c>
      <c r="AK93" s="94">
        <f t="shared" si="19"/>
        <v>0</v>
      </c>
      <c r="AL93" s="94">
        <f t="shared" si="20"/>
        <v>0</v>
      </c>
      <c r="AM93" s="94">
        <f>IF(N93="",AL93*'Fraccion masica'!$AB$36,AL93*N93)</f>
        <v>0</v>
      </c>
      <c r="AN93" s="94">
        <f>IF(O93="",AL93*'Fraccion masica'!$AB$35,AL93*O93)</f>
        <v>0</v>
      </c>
      <c r="AO93" s="95">
        <f>IFERROR(AM93*Hoja1!$C$24/Hoja1!$C$25/Hoja1!$C$26*16.04/1000000,0)</f>
        <v>0</v>
      </c>
      <c r="AP93" s="94">
        <f>IFERROR(AN93*Hoja1!$C$24/Hoja1!$C$25/Hoja1!$C$26*44.01/1000000,0)</f>
        <v>0</v>
      </c>
      <c r="AQ93" s="143">
        <f>'Fraccion masica'!$AB$35</f>
        <v>9.0175297124927029E-2</v>
      </c>
      <c r="AR93" s="143">
        <f>'Fraccion masica'!$AB$36</f>
        <v>0.24741987696184778</v>
      </c>
      <c r="AS93" s="143">
        <f>'Fraccion masica'!$AB$37</f>
        <v>0.39593762818104794</v>
      </c>
      <c r="AT93" s="143">
        <f>'Fraccion masica'!$AB$38</f>
        <v>0.14181302276078955</v>
      </c>
      <c r="AU93" s="143">
        <f>'Fraccion masica'!$AB$39</f>
        <v>1.2058713500160698E-2</v>
      </c>
      <c r="AV93" s="143">
        <f>'Fraccion masica'!$AB$40</f>
        <v>5.502030814457283E-2</v>
      </c>
      <c r="AW93" s="143">
        <f>'Fraccion masica'!$AB$41</f>
        <v>5.757515332665411E-2</v>
      </c>
      <c r="AX93" s="94">
        <f t="shared" si="21"/>
        <v>0</v>
      </c>
      <c r="AY93" s="94">
        <f t="shared" si="22"/>
        <v>0</v>
      </c>
      <c r="AZ93" s="143">
        <f t="shared" si="23"/>
        <v>0</v>
      </c>
      <c r="BA93" s="94">
        <f>AX93+AY93*Hoja1!$C$19+'Venteos_Well drilling'!AZ93*Hoja1!$C$20</f>
        <v>0</v>
      </c>
    </row>
    <row r="94" spans="1:53" s="83" customFormat="1" x14ac:dyDescent="0.75">
      <c r="A94" s="1"/>
      <c r="B94" s="15"/>
      <c r="C94" s="15"/>
      <c r="D94" s="15"/>
      <c r="E94" s="111"/>
      <c r="F94" s="111"/>
      <c r="G94" s="20"/>
      <c r="H94" s="15"/>
      <c r="I94" s="92"/>
      <c r="J94" s="406"/>
      <c r="K94" s="407"/>
      <c r="L94" s="405"/>
      <c r="M94" s="405"/>
      <c r="N94" s="93"/>
      <c r="O94" s="121"/>
      <c r="P94" s="122">
        <f t="shared" si="5"/>
        <v>0</v>
      </c>
      <c r="Q94" s="122">
        <f t="shared" si="6"/>
        <v>0</v>
      </c>
      <c r="R94" s="122">
        <f t="shared" si="7"/>
        <v>0</v>
      </c>
      <c r="S94" s="122" t="str">
        <f t="shared" si="8"/>
        <v>Factor de Emisión</v>
      </c>
      <c r="T94" s="122">
        <f t="shared" si="24"/>
        <v>0</v>
      </c>
      <c r="U94" s="169">
        <f t="shared" si="9"/>
        <v>0</v>
      </c>
      <c r="V94" s="122">
        <f t="shared" si="25"/>
        <v>0</v>
      </c>
      <c r="W94" s="122">
        <f t="shared" si="10"/>
        <v>0</v>
      </c>
      <c r="X94" s="122">
        <f t="shared" si="11"/>
        <v>0</v>
      </c>
      <c r="Y94" s="122">
        <f t="shared" si="12"/>
        <v>0</v>
      </c>
      <c r="Z94" s="122">
        <f t="shared" si="13"/>
        <v>0</v>
      </c>
      <c r="AA94" s="1"/>
      <c r="AB94" s="1"/>
      <c r="AC94" s="94">
        <f t="shared" si="26"/>
        <v>0</v>
      </c>
      <c r="AD94" s="94">
        <f t="shared" si="27"/>
        <v>0</v>
      </c>
      <c r="AE94" s="94">
        <f t="shared" si="28"/>
        <v>0</v>
      </c>
      <c r="AF94" s="94">
        <f t="shared" si="14"/>
        <v>0</v>
      </c>
      <c r="AG94" s="94">
        <f t="shared" si="15"/>
        <v>0</v>
      </c>
      <c r="AH94" s="94" t="str">
        <f t="shared" si="16"/>
        <v>Factor de Emisión</v>
      </c>
      <c r="AI94" s="94">
        <f t="shared" si="17"/>
        <v>0</v>
      </c>
      <c r="AJ94" s="94">
        <f t="shared" si="18"/>
        <v>0</v>
      </c>
      <c r="AK94" s="94">
        <f t="shared" si="19"/>
        <v>0</v>
      </c>
      <c r="AL94" s="94">
        <f t="shared" si="20"/>
        <v>0</v>
      </c>
      <c r="AM94" s="94">
        <f>IF(N94="",AL94*'Fraccion masica'!$AB$36,AL94*N94)</f>
        <v>0</v>
      </c>
      <c r="AN94" s="94">
        <f>IF(O94="",AL94*'Fraccion masica'!$AB$35,AL94*O94)</f>
        <v>0</v>
      </c>
      <c r="AO94" s="95">
        <f>IFERROR(AM94*Hoja1!$C$24/Hoja1!$C$25/Hoja1!$C$26*16.04/1000000,0)</f>
        <v>0</v>
      </c>
      <c r="AP94" s="94">
        <f>IFERROR(AN94*Hoja1!$C$24/Hoja1!$C$25/Hoja1!$C$26*44.01/1000000,0)</f>
        <v>0</v>
      </c>
      <c r="AQ94" s="143">
        <f>'Fraccion masica'!$AB$35</f>
        <v>9.0175297124927029E-2</v>
      </c>
      <c r="AR94" s="143">
        <f>'Fraccion masica'!$AB$36</f>
        <v>0.24741987696184778</v>
      </c>
      <c r="AS94" s="143">
        <f>'Fraccion masica'!$AB$37</f>
        <v>0.39593762818104794</v>
      </c>
      <c r="AT94" s="143">
        <f>'Fraccion masica'!$AB$38</f>
        <v>0.14181302276078955</v>
      </c>
      <c r="AU94" s="143">
        <f>'Fraccion masica'!$AB$39</f>
        <v>1.2058713500160698E-2</v>
      </c>
      <c r="AV94" s="143">
        <f>'Fraccion masica'!$AB$40</f>
        <v>5.502030814457283E-2</v>
      </c>
      <c r="AW94" s="143">
        <f>'Fraccion masica'!$AB$41</f>
        <v>5.757515332665411E-2</v>
      </c>
      <c r="AX94" s="94">
        <f t="shared" si="21"/>
        <v>0</v>
      </c>
      <c r="AY94" s="94">
        <f t="shared" si="22"/>
        <v>0</v>
      </c>
      <c r="AZ94" s="143">
        <f t="shared" si="23"/>
        <v>0</v>
      </c>
      <c r="BA94" s="94">
        <f>AX94+AY94*Hoja1!$C$19+'Venteos_Well drilling'!AZ94*Hoja1!$C$20</f>
        <v>0</v>
      </c>
    </row>
    <row r="95" spans="1:53" s="83" customFormat="1" x14ac:dyDescent="0.75">
      <c r="A95" s="1"/>
      <c r="B95" s="15"/>
      <c r="C95" s="15"/>
      <c r="D95" s="15"/>
      <c r="E95" s="111"/>
      <c r="F95" s="111"/>
      <c r="G95" s="20"/>
      <c r="H95" s="15"/>
      <c r="I95" s="92"/>
      <c r="J95" s="406"/>
      <c r="K95" s="407"/>
      <c r="L95" s="405"/>
      <c r="M95" s="405"/>
      <c r="N95" s="93"/>
      <c r="O95" s="121"/>
      <c r="P95" s="122">
        <f t="shared" si="5"/>
        <v>0</v>
      </c>
      <c r="Q95" s="122">
        <f t="shared" si="6"/>
        <v>0</v>
      </c>
      <c r="R95" s="122">
        <f t="shared" si="7"/>
        <v>0</v>
      </c>
      <c r="S95" s="122" t="str">
        <f t="shared" si="8"/>
        <v>Factor de Emisión</v>
      </c>
      <c r="T95" s="122">
        <f t="shared" si="24"/>
        <v>0</v>
      </c>
      <c r="U95" s="169">
        <f t="shared" si="9"/>
        <v>0</v>
      </c>
      <c r="V95" s="122">
        <f t="shared" si="25"/>
        <v>0</v>
      </c>
      <c r="W95" s="122">
        <f t="shared" si="10"/>
        <v>0</v>
      </c>
      <c r="X95" s="122">
        <f t="shared" si="11"/>
        <v>0</v>
      </c>
      <c r="Y95" s="122">
        <f t="shared" si="12"/>
        <v>0</v>
      </c>
      <c r="Z95" s="122">
        <f t="shared" si="13"/>
        <v>0</v>
      </c>
      <c r="AA95" s="1"/>
      <c r="AB95" s="1"/>
      <c r="AC95" s="94">
        <f t="shared" si="26"/>
        <v>0</v>
      </c>
      <c r="AD95" s="94">
        <f t="shared" si="27"/>
        <v>0</v>
      </c>
      <c r="AE95" s="94">
        <f t="shared" si="28"/>
        <v>0</v>
      </c>
      <c r="AF95" s="94">
        <f t="shared" si="14"/>
        <v>0</v>
      </c>
      <c r="AG95" s="94">
        <f t="shared" si="15"/>
        <v>0</v>
      </c>
      <c r="AH95" s="94" t="str">
        <f t="shared" si="16"/>
        <v>Factor de Emisión</v>
      </c>
      <c r="AI95" s="94">
        <f t="shared" si="17"/>
        <v>0</v>
      </c>
      <c r="AJ95" s="94">
        <f t="shared" si="18"/>
        <v>0</v>
      </c>
      <c r="AK95" s="94">
        <f t="shared" si="19"/>
        <v>0</v>
      </c>
      <c r="AL95" s="94">
        <f t="shared" si="20"/>
        <v>0</v>
      </c>
      <c r="AM95" s="94">
        <f>IF(N95="",AL95*'Fraccion masica'!$AB$36,AL95*N95)</f>
        <v>0</v>
      </c>
      <c r="AN95" s="94">
        <f>IF(O95="",AL95*'Fraccion masica'!$AB$35,AL95*O95)</f>
        <v>0</v>
      </c>
      <c r="AO95" s="95">
        <f>IFERROR(AM95*Hoja1!$C$24/Hoja1!$C$25/Hoja1!$C$26*16.04/1000000,0)</f>
        <v>0</v>
      </c>
      <c r="AP95" s="94">
        <f>IFERROR(AN95*Hoja1!$C$24/Hoja1!$C$25/Hoja1!$C$26*44.01/1000000,0)</f>
        <v>0</v>
      </c>
      <c r="AQ95" s="143">
        <f>'Fraccion masica'!$AB$35</f>
        <v>9.0175297124927029E-2</v>
      </c>
      <c r="AR95" s="143">
        <f>'Fraccion masica'!$AB$36</f>
        <v>0.24741987696184778</v>
      </c>
      <c r="AS95" s="143">
        <f>'Fraccion masica'!$AB$37</f>
        <v>0.39593762818104794</v>
      </c>
      <c r="AT95" s="143">
        <f>'Fraccion masica'!$AB$38</f>
        <v>0.14181302276078955</v>
      </c>
      <c r="AU95" s="143">
        <f>'Fraccion masica'!$AB$39</f>
        <v>1.2058713500160698E-2</v>
      </c>
      <c r="AV95" s="143">
        <f>'Fraccion masica'!$AB$40</f>
        <v>5.502030814457283E-2</v>
      </c>
      <c r="AW95" s="143">
        <f>'Fraccion masica'!$AB$41</f>
        <v>5.757515332665411E-2</v>
      </c>
      <c r="AX95" s="94">
        <f t="shared" si="21"/>
        <v>0</v>
      </c>
      <c r="AY95" s="94">
        <f t="shared" si="22"/>
        <v>0</v>
      </c>
      <c r="AZ95" s="143">
        <f t="shared" si="23"/>
        <v>0</v>
      </c>
      <c r="BA95" s="94">
        <f>AX95+AY95*Hoja1!$C$19+'Venteos_Well drilling'!AZ95*Hoja1!$C$20</f>
        <v>0</v>
      </c>
    </row>
    <row r="96" spans="1:53" s="83" customFormat="1" x14ac:dyDescent="0.75">
      <c r="A96" s="1"/>
      <c r="B96" s="15"/>
      <c r="C96" s="15"/>
      <c r="D96" s="15"/>
      <c r="E96" s="111"/>
      <c r="F96" s="111"/>
      <c r="G96" s="20"/>
      <c r="H96" s="15"/>
      <c r="I96" s="92"/>
      <c r="J96" s="406"/>
      <c r="K96" s="407"/>
      <c r="L96" s="405"/>
      <c r="M96" s="405"/>
      <c r="N96" s="93"/>
      <c r="O96" s="121"/>
      <c r="P96" s="122">
        <f t="shared" si="5"/>
        <v>0</v>
      </c>
      <c r="Q96" s="122">
        <f t="shared" si="6"/>
        <v>0</v>
      </c>
      <c r="R96" s="122">
        <f t="shared" si="7"/>
        <v>0</v>
      </c>
      <c r="S96" s="122" t="str">
        <f t="shared" si="8"/>
        <v>Factor de Emisión</v>
      </c>
      <c r="T96" s="122">
        <f t="shared" si="24"/>
        <v>0</v>
      </c>
      <c r="U96" s="169">
        <f t="shared" si="9"/>
        <v>0</v>
      </c>
      <c r="V96" s="122">
        <f t="shared" si="25"/>
        <v>0</v>
      </c>
      <c r="W96" s="122">
        <f t="shared" si="10"/>
        <v>0</v>
      </c>
      <c r="X96" s="122">
        <f t="shared" si="11"/>
        <v>0</v>
      </c>
      <c r="Y96" s="122">
        <f t="shared" si="12"/>
        <v>0</v>
      </c>
      <c r="Z96" s="122">
        <f t="shared" si="13"/>
        <v>0</v>
      </c>
      <c r="AA96" s="1"/>
      <c r="AB96" s="1"/>
      <c r="AC96" s="94">
        <f t="shared" si="26"/>
        <v>0</v>
      </c>
      <c r="AD96" s="94">
        <f t="shared" si="27"/>
        <v>0</v>
      </c>
      <c r="AE96" s="94">
        <f t="shared" si="28"/>
        <v>0</v>
      </c>
      <c r="AF96" s="94">
        <f t="shared" si="14"/>
        <v>0</v>
      </c>
      <c r="AG96" s="94">
        <f t="shared" si="15"/>
        <v>0</v>
      </c>
      <c r="AH96" s="94" t="str">
        <f t="shared" si="16"/>
        <v>Factor de Emisión</v>
      </c>
      <c r="AI96" s="94">
        <f t="shared" si="17"/>
        <v>0</v>
      </c>
      <c r="AJ96" s="94">
        <f t="shared" si="18"/>
        <v>0</v>
      </c>
      <c r="AK96" s="94">
        <f t="shared" si="19"/>
        <v>0</v>
      </c>
      <c r="AL96" s="94">
        <f t="shared" si="20"/>
        <v>0</v>
      </c>
      <c r="AM96" s="94">
        <f>IF(N96="",AL96*'Fraccion masica'!$AB$36,AL96*N96)</f>
        <v>0</v>
      </c>
      <c r="AN96" s="94">
        <f>IF(O96="",AL96*'Fraccion masica'!$AB$35,AL96*O96)</f>
        <v>0</v>
      </c>
      <c r="AO96" s="95">
        <f>IFERROR(AM96*Hoja1!$C$24/Hoja1!$C$25/Hoja1!$C$26*16.04/1000000,0)</f>
        <v>0</v>
      </c>
      <c r="AP96" s="94">
        <f>IFERROR(AN96*Hoja1!$C$24/Hoja1!$C$25/Hoja1!$C$26*44.01/1000000,0)</f>
        <v>0</v>
      </c>
      <c r="AQ96" s="143">
        <f>'Fraccion masica'!$AB$35</f>
        <v>9.0175297124927029E-2</v>
      </c>
      <c r="AR96" s="143">
        <f>'Fraccion masica'!$AB$36</f>
        <v>0.24741987696184778</v>
      </c>
      <c r="AS96" s="143">
        <f>'Fraccion masica'!$AB$37</f>
        <v>0.39593762818104794</v>
      </c>
      <c r="AT96" s="143">
        <f>'Fraccion masica'!$AB$38</f>
        <v>0.14181302276078955</v>
      </c>
      <c r="AU96" s="143">
        <f>'Fraccion masica'!$AB$39</f>
        <v>1.2058713500160698E-2</v>
      </c>
      <c r="AV96" s="143">
        <f>'Fraccion masica'!$AB$40</f>
        <v>5.502030814457283E-2</v>
      </c>
      <c r="AW96" s="143">
        <f>'Fraccion masica'!$AB$41</f>
        <v>5.757515332665411E-2</v>
      </c>
      <c r="AX96" s="94">
        <f t="shared" si="21"/>
        <v>0</v>
      </c>
      <c r="AY96" s="94">
        <f t="shared" si="22"/>
        <v>0</v>
      </c>
      <c r="AZ96" s="143">
        <f t="shared" si="23"/>
        <v>0</v>
      </c>
      <c r="BA96" s="94">
        <f>AX96+AY96*Hoja1!$C$19+'Venteos_Well drilling'!AZ96*Hoja1!$C$20</f>
        <v>0</v>
      </c>
    </row>
    <row r="97" spans="1:53" s="83" customFormat="1" x14ac:dyDescent="0.75">
      <c r="A97" s="1"/>
      <c r="B97" s="15"/>
      <c r="C97" s="15"/>
      <c r="D97" s="15"/>
      <c r="E97" s="111"/>
      <c r="F97" s="111"/>
      <c r="G97" s="20"/>
      <c r="H97" s="15"/>
      <c r="I97" s="92"/>
      <c r="J97" s="406"/>
      <c r="K97" s="407"/>
      <c r="L97" s="405"/>
      <c r="M97" s="405"/>
      <c r="N97" s="93"/>
      <c r="O97" s="121"/>
      <c r="P97" s="122">
        <f t="shared" si="5"/>
        <v>0</v>
      </c>
      <c r="Q97" s="122">
        <f t="shared" si="6"/>
        <v>0</v>
      </c>
      <c r="R97" s="122">
        <f t="shared" si="7"/>
        <v>0</v>
      </c>
      <c r="S97" s="122" t="str">
        <f t="shared" si="8"/>
        <v>Factor de Emisión</v>
      </c>
      <c r="T97" s="122">
        <f t="shared" si="24"/>
        <v>0</v>
      </c>
      <c r="U97" s="169">
        <f t="shared" si="9"/>
        <v>0</v>
      </c>
      <c r="V97" s="122">
        <f t="shared" si="25"/>
        <v>0</v>
      </c>
      <c r="W97" s="122">
        <f t="shared" si="10"/>
        <v>0</v>
      </c>
      <c r="X97" s="122">
        <f t="shared" si="11"/>
        <v>0</v>
      </c>
      <c r="Y97" s="122">
        <f t="shared" si="12"/>
        <v>0</v>
      </c>
      <c r="Z97" s="122">
        <f t="shared" si="13"/>
        <v>0</v>
      </c>
      <c r="AA97" s="1"/>
      <c r="AB97" s="1"/>
      <c r="AC97" s="94">
        <f t="shared" si="26"/>
        <v>0</v>
      </c>
      <c r="AD97" s="94">
        <f t="shared" si="27"/>
        <v>0</v>
      </c>
      <c r="AE97" s="94">
        <f t="shared" si="28"/>
        <v>0</v>
      </c>
      <c r="AF97" s="94">
        <f t="shared" si="14"/>
        <v>0</v>
      </c>
      <c r="AG97" s="94">
        <f t="shared" si="15"/>
        <v>0</v>
      </c>
      <c r="AH97" s="94" t="str">
        <f t="shared" si="16"/>
        <v>Factor de Emisión</v>
      </c>
      <c r="AI97" s="94">
        <f t="shared" si="17"/>
        <v>0</v>
      </c>
      <c r="AJ97" s="94">
        <f t="shared" si="18"/>
        <v>0</v>
      </c>
      <c r="AK97" s="94">
        <f t="shared" si="19"/>
        <v>0</v>
      </c>
      <c r="AL97" s="94">
        <f t="shared" si="20"/>
        <v>0</v>
      </c>
      <c r="AM97" s="94">
        <f>IF(N97="",AL97*'Fraccion masica'!$AB$36,AL97*N97)</f>
        <v>0</v>
      </c>
      <c r="AN97" s="94">
        <f>IF(O97="",AL97*'Fraccion masica'!$AB$35,AL97*O97)</f>
        <v>0</v>
      </c>
      <c r="AO97" s="95">
        <f>IFERROR(AM97*Hoja1!$C$24/Hoja1!$C$25/Hoja1!$C$26*16.04/1000000,0)</f>
        <v>0</v>
      </c>
      <c r="AP97" s="94">
        <f>IFERROR(AN97*Hoja1!$C$24/Hoja1!$C$25/Hoja1!$C$26*44.01/1000000,0)</f>
        <v>0</v>
      </c>
      <c r="AQ97" s="143">
        <f>'Fraccion masica'!$AB$35</f>
        <v>9.0175297124927029E-2</v>
      </c>
      <c r="AR97" s="143">
        <f>'Fraccion masica'!$AB$36</f>
        <v>0.24741987696184778</v>
      </c>
      <c r="AS97" s="143">
        <f>'Fraccion masica'!$AB$37</f>
        <v>0.39593762818104794</v>
      </c>
      <c r="AT97" s="143">
        <f>'Fraccion masica'!$AB$38</f>
        <v>0.14181302276078955</v>
      </c>
      <c r="AU97" s="143">
        <f>'Fraccion masica'!$AB$39</f>
        <v>1.2058713500160698E-2</v>
      </c>
      <c r="AV97" s="143">
        <f>'Fraccion masica'!$AB$40</f>
        <v>5.502030814457283E-2</v>
      </c>
      <c r="AW97" s="143">
        <f>'Fraccion masica'!$AB$41</f>
        <v>5.757515332665411E-2</v>
      </c>
      <c r="AX97" s="94">
        <f t="shared" si="21"/>
        <v>0</v>
      </c>
      <c r="AY97" s="94">
        <f t="shared" si="22"/>
        <v>0</v>
      </c>
      <c r="AZ97" s="143">
        <f t="shared" si="23"/>
        <v>0</v>
      </c>
      <c r="BA97" s="94">
        <f>AX97+AY97*Hoja1!$C$19+'Venteos_Well drilling'!AZ97*Hoja1!$C$20</f>
        <v>0</v>
      </c>
    </row>
    <row r="98" spans="1:53" s="83" customFormat="1" x14ac:dyDescent="0.75">
      <c r="A98" s="1"/>
      <c r="B98" s="15"/>
      <c r="C98" s="15"/>
      <c r="D98" s="15"/>
      <c r="E98" s="111"/>
      <c r="F98" s="111"/>
      <c r="G98" s="20"/>
      <c r="H98" s="15"/>
      <c r="I98" s="92"/>
      <c r="J98" s="406"/>
      <c r="K98" s="407"/>
      <c r="L98" s="405"/>
      <c r="M98" s="405"/>
      <c r="N98" s="93"/>
      <c r="O98" s="121"/>
      <c r="P98" s="122">
        <f t="shared" si="5"/>
        <v>0</v>
      </c>
      <c r="Q98" s="122">
        <f t="shared" si="6"/>
        <v>0</v>
      </c>
      <c r="R98" s="122">
        <f t="shared" si="7"/>
        <v>0</v>
      </c>
      <c r="S98" s="122" t="str">
        <f t="shared" si="8"/>
        <v>Factor de Emisión</v>
      </c>
      <c r="T98" s="122">
        <f t="shared" si="24"/>
        <v>0</v>
      </c>
      <c r="U98" s="169">
        <f t="shared" si="9"/>
        <v>0</v>
      </c>
      <c r="V98" s="122">
        <f t="shared" si="25"/>
        <v>0</v>
      </c>
      <c r="W98" s="122">
        <f t="shared" si="10"/>
        <v>0</v>
      </c>
      <c r="X98" s="122">
        <f t="shared" si="11"/>
        <v>0</v>
      </c>
      <c r="Y98" s="122">
        <f t="shared" si="12"/>
        <v>0</v>
      </c>
      <c r="Z98" s="122">
        <f t="shared" si="13"/>
        <v>0</v>
      </c>
      <c r="AA98" s="1"/>
      <c r="AB98" s="1"/>
      <c r="AC98" s="94">
        <f t="shared" si="26"/>
        <v>0</v>
      </c>
      <c r="AD98" s="94">
        <f t="shared" si="27"/>
        <v>0</v>
      </c>
      <c r="AE98" s="94">
        <f t="shared" si="28"/>
        <v>0</v>
      </c>
      <c r="AF98" s="94">
        <f t="shared" si="14"/>
        <v>0</v>
      </c>
      <c r="AG98" s="94">
        <f t="shared" si="15"/>
        <v>0</v>
      </c>
      <c r="AH98" s="94" t="str">
        <f t="shared" si="16"/>
        <v>Factor de Emisión</v>
      </c>
      <c r="AI98" s="94">
        <f t="shared" si="17"/>
        <v>0</v>
      </c>
      <c r="AJ98" s="94">
        <f t="shared" si="18"/>
        <v>0</v>
      </c>
      <c r="AK98" s="94">
        <f t="shared" si="19"/>
        <v>0</v>
      </c>
      <c r="AL98" s="94">
        <f t="shared" si="20"/>
        <v>0</v>
      </c>
      <c r="AM98" s="94">
        <f>IF(N98="",AL98*'Fraccion masica'!$AB$36,AL98*N98)</f>
        <v>0</v>
      </c>
      <c r="AN98" s="94">
        <f>IF(O98="",AL98*'Fraccion masica'!$AB$35,AL98*O98)</f>
        <v>0</v>
      </c>
      <c r="AO98" s="95">
        <f>IFERROR(AM98*Hoja1!$C$24/Hoja1!$C$25/Hoja1!$C$26*16.04/1000000,0)</f>
        <v>0</v>
      </c>
      <c r="AP98" s="94">
        <f>IFERROR(AN98*Hoja1!$C$24/Hoja1!$C$25/Hoja1!$C$26*44.01/1000000,0)</f>
        <v>0</v>
      </c>
      <c r="AQ98" s="143">
        <f>'Fraccion masica'!$AB$35</f>
        <v>9.0175297124927029E-2</v>
      </c>
      <c r="AR98" s="143">
        <f>'Fraccion masica'!$AB$36</f>
        <v>0.24741987696184778</v>
      </c>
      <c r="AS98" s="143">
        <f>'Fraccion masica'!$AB$37</f>
        <v>0.39593762818104794</v>
      </c>
      <c r="AT98" s="143">
        <f>'Fraccion masica'!$AB$38</f>
        <v>0.14181302276078955</v>
      </c>
      <c r="AU98" s="143">
        <f>'Fraccion masica'!$AB$39</f>
        <v>1.2058713500160698E-2</v>
      </c>
      <c r="AV98" s="143">
        <f>'Fraccion masica'!$AB$40</f>
        <v>5.502030814457283E-2</v>
      </c>
      <c r="AW98" s="143">
        <f>'Fraccion masica'!$AB$41</f>
        <v>5.757515332665411E-2</v>
      </c>
      <c r="AX98" s="94">
        <f t="shared" si="21"/>
        <v>0</v>
      </c>
      <c r="AY98" s="94">
        <f t="shared" si="22"/>
        <v>0</v>
      </c>
      <c r="AZ98" s="143">
        <f t="shared" si="23"/>
        <v>0</v>
      </c>
      <c r="BA98" s="94">
        <f>AX98+AY98*Hoja1!$C$19+'Venteos_Well drilling'!AZ98*Hoja1!$C$20</f>
        <v>0</v>
      </c>
    </row>
    <row r="99" spans="1:53" s="83" customFormat="1" x14ac:dyDescent="0.75">
      <c r="A99" s="1"/>
      <c r="B99" s="15"/>
      <c r="C99" s="15"/>
      <c r="D99" s="15"/>
      <c r="E99" s="111"/>
      <c r="F99" s="111"/>
      <c r="G99" s="20"/>
      <c r="H99" s="15"/>
      <c r="I99" s="92"/>
      <c r="J99" s="406"/>
      <c r="K99" s="407"/>
      <c r="L99" s="405"/>
      <c r="M99" s="405"/>
      <c r="N99" s="93"/>
      <c r="O99" s="121"/>
      <c r="P99" s="122">
        <f t="shared" si="5"/>
        <v>0</v>
      </c>
      <c r="Q99" s="122">
        <f t="shared" si="6"/>
        <v>0</v>
      </c>
      <c r="R99" s="122">
        <f t="shared" si="7"/>
        <v>0</v>
      </c>
      <c r="S99" s="122" t="str">
        <f t="shared" si="8"/>
        <v>Factor de Emisión</v>
      </c>
      <c r="T99" s="122">
        <f t="shared" si="24"/>
        <v>0</v>
      </c>
      <c r="U99" s="169">
        <f t="shared" si="9"/>
        <v>0</v>
      </c>
      <c r="V99" s="122">
        <f t="shared" si="25"/>
        <v>0</v>
      </c>
      <c r="W99" s="122">
        <f t="shared" si="10"/>
        <v>0</v>
      </c>
      <c r="X99" s="122">
        <f t="shared" si="11"/>
        <v>0</v>
      </c>
      <c r="Y99" s="122">
        <f t="shared" si="12"/>
        <v>0</v>
      </c>
      <c r="Z99" s="122">
        <f t="shared" si="13"/>
        <v>0</v>
      </c>
      <c r="AA99" s="1"/>
      <c r="AB99" s="1"/>
      <c r="AC99" s="94">
        <f t="shared" si="26"/>
        <v>0</v>
      </c>
      <c r="AD99" s="94">
        <f t="shared" si="27"/>
        <v>0</v>
      </c>
      <c r="AE99" s="94">
        <f t="shared" si="28"/>
        <v>0</v>
      </c>
      <c r="AF99" s="94">
        <f t="shared" si="14"/>
        <v>0</v>
      </c>
      <c r="AG99" s="94">
        <f t="shared" si="15"/>
        <v>0</v>
      </c>
      <c r="AH99" s="94" t="str">
        <f t="shared" si="16"/>
        <v>Factor de Emisión</v>
      </c>
      <c r="AI99" s="94">
        <f t="shared" si="17"/>
        <v>0</v>
      </c>
      <c r="AJ99" s="94">
        <f t="shared" si="18"/>
        <v>0</v>
      </c>
      <c r="AK99" s="94">
        <f t="shared" si="19"/>
        <v>0</v>
      </c>
      <c r="AL99" s="94">
        <f t="shared" si="20"/>
        <v>0</v>
      </c>
      <c r="AM99" s="94">
        <f>IF(N99="",AL99*'Fraccion masica'!$AB$36,AL99*N99)</f>
        <v>0</v>
      </c>
      <c r="AN99" s="94">
        <f>IF(O99="",AL99*'Fraccion masica'!$AB$35,AL99*O99)</f>
        <v>0</v>
      </c>
      <c r="AO99" s="95">
        <f>IFERROR(AM99*Hoja1!$C$24/Hoja1!$C$25/Hoja1!$C$26*16.04/1000000,0)</f>
        <v>0</v>
      </c>
      <c r="AP99" s="94">
        <f>IFERROR(AN99*Hoja1!$C$24/Hoja1!$C$25/Hoja1!$C$26*44.01/1000000,0)</f>
        <v>0</v>
      </c>
      <c r="AQ99" s="143">
        <f>'Fraccion masica'!$AB$35</f>
        <v>9.0175297124927029E-2</v>
      </c>
      <c r="AR99" s="143">
        <f>'Fraccion masica'!$AB$36</f>
        <v>0.24741987696184778</v>
      </c>
      <c r="AS99" s="143">
        <f>'Fraccion masica'!$AB$37</f>
        <v>0.39593762818104794</v>
      </c>
      <c r="AT99" s="143">
        <f>'Fraccion masica'!$AB$38</f>
        <v>0.14181302276078955</v>
      </c>
      <c r="AU99" s="143">
        <f>'Fraccion masica'!$AB$39</f>
        <v>1.2058713500160698E-2</v>
      </c>
      <c r="AV99" s="143">
        <f>'Fraccion masica'!$AB$40</f>
        <v>5.502030814457283E-2</v>
      </c>
      <c r="AW99" s="143">
        <f>'Fraccion masica'!$AB$41</f>
        <v>5.757515332665411E-2</v>
      </c>
      <c r="AX99" s="94">
        <f t="shared" si="21"/>
        <v>0</v>
      </c>
      <c r="AY99" s="94">
        <f t="shared" si="22"/>
        <v>0</v>
      </c>
      <c r="AZ99" s="143">
        <f t="shared" si="23"/>
        <v>0</v>
      </c>
      <c r="BA99" s="94">
        <f>AX99+AY99*Hoja1!$C$19+'Venteos_Well drilling'!AZ99*Hoja1!$C$20</f>
        <v>0</v>
      </c>
    </row>
    <row r="100" spans="1:53" s="83" customFormat="1" x14ac:dyDescent="0.75">
      <c r="A100" s="1"/>
      <c r="B100" s="15"/>
      <c r="C100" s="15"/>
      <c r="D100" s="15"/>
      <c r="E100" s="111"/>
      <c r="F100" s="111"/>
      <c r="G100" s="20"/>
      <c r="H100" s="15"/>
      <c r="I100" s="92"/>
      <c r="J100" s="406"/>
      <c r="K100" s="407"/>
      <c r="L100" s="405"/>
      <c r="M100" s="405"/>
      <c r="N100" s="93"/>
      <c r="O100" s="121"/>
      <c r="P100" s="122">
        <f t="shared" si="5"/>
        <v>0</v>
      </c>
      <c r="Q100" s="122">
        <f t="shared" si="6"/>
        <v>0</v>
      </c>
      <c r="R100" s="122">
        <f t="shared" si="7"/>
        <v>0</v>
      </c>
      <c r="S100" s="122" t="str">
        <f t="shared" si="8"/>
        <v>Factor de Emisión</v>
      </c>
      <c r="T100" s="122">
        <f t="shared" si="24"/>
        <v>0</v>
      </c>
      <c r="U100" s="169">
        <f t="shared" si="9"/>
        <v>0</v>
      </c>
      <c r="V100" s="122">
        <f t="shared" si="25"/>
        <v>0</v>
      </c>
      <c r="W100" s="122">
        <f t="shared" si="10"/>
        <v>0</v>
      </c>
      <c r="X100" s="122">
        <f t="shared" si="11"/>
        <v>0</v>
      </c>
      <c r="Y100" s="122">
        <f t="shared" si="12"/>
        <v>0</v>
      </c>
      <c r="Z100" s="122">
        <f t="shared" si="13"/>
        <v>0</v>
      </c>
      <c r="AA100" s="1"/>
      <c r="AB100" s="1"/>
      <c r="AC100" s="94">
        <f t="shared" si="26"/>
        <v>0</v>
      </c>
      <c r="AD100" s="94">
        <f t="shared" si="27"/>
        <v>0</v>
      </c>
      <c r="AE100" s="94">
        <f t="shared" si="28"/>
        <v>0</v>
      </c>
      <c r="AF100" s="94">
        <f t="shared" si="14"/>
        <v>0</v>
      </c>
      <c r="AG100" s="94">
        <f t="shared" si="15"/>
        <v>0</v>
      </c>
      <c r="AH100" s="94" t="str">
        <f t="shared" si="16"/>
        <v>Factor de Emisión</v>
      </c>
      <c r="AI100" s="94">
        <f t="shared" si="17"/>
        <v>0</v>
      </c>
      <c r="AJ100" s="94">
        <f t="shared" si="18"/>
        <v>0</v>
      </c>
      <c r="AK100" s="94">
        <f t="shared" si="19"/>
        <v>0</v>
      </c>
      <c r="AL100" s="94">
        <f t="shared" si="20"/>
        <v>0</v>
      </c>
      <c r="AM100" s="94">
        <f>IF(N100="",AL100*'Fraccion masica'!$AB$36,AL100*N100)</f>
        <v>0</v>
      </c>
      <c r="AN100" s="94">
        <f>IF(O100="",AL100*'Fraccion masica'!$AB$35,AL100*O100)</f>
        <v>0</v>
      </c>
      <c r="AO100" s="95">
        <f>IFERROR(AM100*Hoja1!$C$24/Hoja1!$C$25/Hoja1!$C$26*16.04/1000000,0)</f>
        <v>0</v>
      </c>
      <c r="AP100" s="94">
        <f>IFERROR(AN100*Hoja1!$C$24/Hoja1!$C$25/Hoja1!$C$26*44.01/1000000,0)</f>
        <v>0</v>
      </c>
      <c r="AQ100" s="143">
        <f>'Fraccion masica'!$AB$35</f>
        <v>9.0175297124927029E-2</v>
      </c>
      <c r="AR100" s="143">
        <f>'Fraccion masica'!$AB$36</f>
        <v>0.24741987696184778</v>
      </c>
      <c r="AS100" s="143">
        <f>'Fraccion masica'!$AB$37</f>
        <v>0.39593762818104794</v>
      </c>
      <c r="AT100" s="143">
        <f>'Fraccion masica'!$AB$38</f>
        <v>0.14181302276078955</v>
      </c>
      <c r="AU100" s="143">
        <f>'Fraccion masica'!$AB$39</f>
        <v>1.2058713500160698E-2</v>
      </c>
      <c r="AV100" s="143">
        <f>'Fraccion masica'!$AB$40</f>
        <v>5.502030814457283E-2</v>
      </c>
      <c r="AW100" s="143">
        <f>'Fraccion masica'!$AB$41</f>
        <v>5.757515332665411E-2</v>
      </c>
      <c r="AX100" s="94">
        <f t="shared" si="21"/>
        <v>0</v>
      </c>
      <c r="AY100" s="94">
        <f t="shared" si="22"/>
        <v>0</v>
      </c>
      <c r="AZ100" s="143">
        <f t="shared" si="23"/>
        <v>0</v>
      </c>
      <c r="BA100" s="94">
        <f>AX100+AY100*Hoja1!$C$19+'Venteos_Well drilling'!AZ100*Hoja1!$C$20</f>
        <v>0</v>
      </c>
    </row>
    <row r="101" spans="1:53" s="83" customFormat="1" x14ac:dyDescent="0.75">
      <c r="A101" s="1"/>
      <c r="B101" s="15"/>
      <c r="C101" s="15"/>
      <c r="D101" s="15"/>
      <c r="E101" s="111"/>
      <c r="F101" s="111"/>
      <c r="G101" s="20"/>
      <c r="H101" s="15"/>
      <c r="I101" s="92"/>
      <c r="J101" s="406"/>
      <c r="K101" s="407"/>
      <c r="L101" s="405"/>
      <c r="M101" s="405"/>
      <c r="N101" s="93"/>
      <c r="O101" s="121"/>
      <c r="P101" s="122">
        <f t="shared" si="5"/>
        <v>0</v>
      </c>
      <c r="Q101" s="122">
        <f t="shared" si="6"/>
        <v>0</v>
      </c>
      <c r="R101" s="122">
        <f t="shared" si="7"/>
        <v>0</v>
      </c>
      <c r="S101" s="122" t="str">
        <f t="shared" si="8"/>
        <v>Factor de Emisión</v>
      </c>
      <c r="T101" s="122">
        <f t="shared" si="24"/>
        <v>0</v>
      </c>
      <c r="U101" s="169">
        <f t="shared" si="9"/>
        <v>0</v>
      </c>
      <c r="V101" s="122">
        <f t="shared" si="25"/>
        <v>0</v>
      </c>
      <c r="W101" s="122">
        <f t="shared" si="10"/>
        <v>0</v>
      </c>
      <c r="X101" s="122">
        <f t="shared" si="11"/>
        <v>0</v>
      </c>
      <c r="Y101" s="122">
        <f t="shared" si="12"/>
        <v>0</v>
      </c>
      <c r="Z101" s="122">
        <f t="shared" si="13"/>
        <v>0</v>
      </c>
      <c r="AA101" s="1"/>
      <c r="AB101" s="1"/>
      <c r="AC101" s="94">
        <f t="shared" si="26"/>
        <v>0</v>
      </c>
      <c r="AD101" s="94">
        <f t="shared" si="27"/>
        <v>0</v>
      </c>
      <c r="AE101" s="94">
        <f t="shared" si="28"/>
        <v>0</v>
      </c>
      <c r="AF101" s="94">
        <f t="shared" si="14"/>
        <v>0</v>
      </c>
      <c r="AG101" s="94">
        <f t="shared" si="15"/>
        <v>0</v>
      </c>
      <c r="AH101" s="94" t="str">
        <f t="shared" si="16"/>
        <v>Factor de Emisión</v>
      </c>
      <c r="AI101" s="94">
        <f t="shared" si="17"/>
        <v>0</v>
      </c>
      <c r="AJ101" s="94">
        <f t="shared" si="18"/>
        <v>0</v>
      </c>
      <c r="AK101" s="94">
        <f t="shared" si="19"/>
        <v>0</v>
      </c>
      <c r="AL101" s="94">
        <f t="shared" si="20"/>
        <v>0</v>
      </c>
      <c r="AM101" s="94">
        <f>IF(N101="",AL101*'Fraccion masica'!$AB$36,AL101*N101)</f>
        <v>0</v>
      </c>
      <c r="AN101" s="94">
        <f>IF(O101="",AL101*'Fraccion masica'!$AB$35,AL101*O101)</f>
        <v>0</v>
      </c>
      <c r="AO101" s="95">
        <f>IFERROR(AM101*Hoja1!$C$24/Hoja1!$C$25/Hoja1!$C$26*16.04/1000000,0)</f>
        <v>0</v>
      </c>
      <c r="AP101" s="94">
        <f>IFERROR(AN101*Hoja1!$C$24/Hoja1!$C$25/Hoja1!$C$26*44.01/1000000,0)</f>
        <v>0</v>
      </c>
      <c r="AQ101" s="143">
        <f>'Fraccion masica'!$AB$35</f>
        <v>9.0175297124927029E-2</v>
      </c>
      <c r="AR101" s="143">
        <f>'Fraccion masica'!$AB$36</f>
        <v>0.24741987696184778</v>
      </c>
      <c r="AS101" s="143">
        <f>'Fraccion masica'!$AB$37</f>
        <v>0.39593762818104794</v>
      </c>
      <c r="AT101" s="143">
        <f>'Fraccion masica'!$AB$38</f>
        <v>0.14181302276078955</v>
      </c>
      <c r="AU101" s="143">
        <f>'Fraccion masica'!$AB$39</f>
        <v>1.2058713500160698E-2</v>
      </c>
      <c r="AV101" s="143">
        <f>'Fraccion masica'!$AB$40</f>
        <v>5.502030814457283E-2</v>
      </c>
      <c r="AW101" s="143">
        <f>'Fraccion masica'!$AB$41</f>
        <v>5.757515332665411E-2</v>
      </c>
      <c r="AX101" s="94">
        <f t="shared" si="21"/>
        <v>0</v>
      </c>
      <c r="AY101" s="94">
        <f t="shared" si="22"/>
        <v>0</v>
      </c>
      <c r="AZ101" s="143">
        <f t="shared" si="23"/>
        <v>0</v>
      </c>
      <c r="BA101" s="94">
        <f>AX101+AY101*Hoja1!$C$19+'Venteos_Well drilling'!AZ101*Hoja1!$C$20</f>
        <v>0</v>
      </c>
    </row>
    <row r="102" spans="1:53" s="83" customFormat="1" x14ac:dyDescent="0.75">
      <c r="A102" s="1"/>
      <c r="B102" s="15"/>
      <c r="C102" s="15"/>
      <c r="D102" s="15"/>
      <c r="E102" s="111"/>
      <c r="F102" s="111"/>
      <c r="G102" s="20"/>
      <c r="H102" s="15"/>
      <c r="I102" s="92"/>
      <c r="J102" s="406"/>
      <c r="K102" s="407"/>
      <c r="L102" s="405"/>
      <c r="M102" s="405"/>
      <c r="N102" s="93"/>
      <c r="O102" s="121"/>
      <c r="P102" s="122">
        <f t="shared" si="5"/>
        <v>0</v>
      </c>
      <c r="Q102" s="122">
        <f t="shared" si="6"/>
        <v>0</v>
      </c>
      <c r="R102" s="122">
        <f t="shared" si="7"/>
        <v>0</v>
      </c>
      <c r="S102" s="122" t="str">
        <f t="shared" si="8"/>
        <v>Factor de Emisión</v>
      </c>
      <c r="T102" s="122">
        <f t="shared" si="24"/>
        <v>0</v>
      </c>
      <c r="U102" s="169">
        <f t="shared" si="9"/>
        <v>0</v>
      </c>
      <c r="V102" s="122">
        <f t="shared" si="25"/>
        <v>0</v>
      </c>
      <c r="W102" s="122">
        <f t="shared" si="10"/>
        <v>0</v>
      </c>
      <c r="X102" s="122">
        <f t="shared" si="11"/>
        <v>0</v>
      </c>
      <c r="Y102" s="122">
        <f t="shared" si="12"/>
        <v>0</v>
      </c>
      <c r="Z102" s="122">
        <f t="shared" si="13"/>
        <v>0</v>
      </c>
      <c r="AA102" s="1"/>
      <c r="AB102" s="1"/>
      <c r="AC102" s="94">
        <f t="shared" si="26"/>
        <v>0</v>
      </c>
      <c r="AD102" s="94">
        <f t="shared" si="27"/>
        <v>0</v>
      </c>
      <c r="AE102" s="94">
        <f t="shared" si="28"/>
        <v>0</v>
      </c>
      <c r="AF102" s="94">
        <f t="shared" si="14"/>
        <v>0</v>
      </c>
      <c r="AG102" s="94">
        <f t="shared" si="15"/>
        <v>0</v>
      </c>
      <c r="AH102" s="94" t="str">
        <f t="shared" si="16"/>
        <v>Factor de Emisión</v>
      </c>
      <c r="AI102" s="94">
        <f t="shared" si="17"/>
        <v>0</v>
      </c>
      <c r="AJ102" s="94">
        <f t="shared" si="18"/>
        <v>0</v>
      </c>
      <c r="AK102" s="94">
        <f t="shared" si="19"/>
        <v>0</v>
      </c>
      <c r="AL102" s="94">
        <f t="shared" si="20"/>
        <v>0</v>
      </c>
      <c r="AM102" s="94">
        <f>IF(N102="",AL102*'Fraccion masica'!$AB$36,AL102*N102)</f>
        <v>0</v>
      </c>
      <c r="AN102" s="94">
        <f>IF(O102="",AL102*'Fraccion masica'!$AB$35,AL102*O102)</f>
        <v>0</v>
      </c>
      <c r="AO102" s="95">
        <f>IFERROR(AM102*Hoja1!$C$24/Hoja1!$C$25/Hoja1!$C$26*16.04/1000000,0)</f>
        <v>0</v>
      </c>
      <c r="AP102" s="94">
        <f>IFERROR(AN102*Hoja1!$C$24/Hoja1!$C$25/Hoja1!$C$26*44.01/1000000,0)</f>
        <v>0</v>
      </c>
      <c r="AQ102" s="143">
        <f>'Fraccion masica'!$AB$35</f>
        <v>9.0175297124927029E-2</v>
      </c>
      <c r="AR102" s="143">
        <f>'Fraccion masica'!$AB$36</f>
        <v>0.24741987696184778</v>
      </c>
      <c r="AS102" s="143">
        <f>'Fraccion masica'!$AB$37</f>
        <v>0.39593762818104794</v>
      </c>
      <c r="AT102" s="143">
        <f>'Fraccion masica'!$AB$38</f>
        <v>0.14181302276078955</v>
      </c>
      <c r="AU102" s="143">
        <f>'Fraccion masica'!$AB$39</f>
        <v>1.2058713500160698E-2</v>
      </c>
      <c r="AV102" s="143">
        <f>'Fraccion masica'!$AB$40</f>
        <v>5.502030814457283E-2</v>
      </c>
      <c r="AW102" s="143">
        <f>'Fraccion masica'!$AB$41</f>
        <v>5.757515332665411E-2</v>
      </c>
      <c r="AX102" s="94">
        <f t="shared" si="21"/>
        <v>0</v>
      </c>
      <c r="AY102" s="94">
        <f t="shared" si="22"/>
        <v>0</v>
      </c>
      <c r="AZ102" s="143">
        <f t="shared" si="23"/>
        <v>0</v>
      </c>
      <c r="BA102" s="94">
        <f>AX102+AY102*Hoja1!$C$19+'Venteos_Well drilling'!AZ102*Hoja1!$C$20</f>
        <v>0</v>
      </c>
    </row>
    <row r="103" spans="1:53" s="83" customFormat="1" x14ac:dyDescent="0.75">
      <c r="A103" s="1"/>
      <c r="B103" s="15"/>
      <c r="C103" s="15"/>
      <c r="D103" s="15"/>
      <c r="E103" s="111"/>
      <c r="F103" s="111"/>
      <c r="G103" s="20"/>
      <c r="H103" s="15"/>
      <c r="I103" s="92"/>
      <c r="J103" s="406"/>
      <c r="K103" s="407"/>
      <c r="L103" s="405"/>
      <c r="M103" s="405"/>
      <c r="N103" s="93"/>
      <c r="O103" s="121"/>
      <c r="P103" s="122">
        <f t="shared" si="5"/>
        <v>0</v>
      </c>
      <c r="Q103" s="122">
        <f t="shared" si="6"/>
        <v>0</v>
      </c>
      <c r="R103" s="122">
        <f t="shared" si="7"/>
        <v>0</v>
      </c>
      <c r="S103" s="122" t="str">
        <f t="shared" si="8"/>
        <v>Factor de Emisión</v>
      </c>
      <c r="T103" s="122">
        <f t="shared" si="24"/>
        <v>0</v>
      </c>
      <c r="U103" s="169">
        <f t="shared" si="9"/>
        <v>0</v>
      </c>
      <c r="V103" s="122">
        <f t="shared" si="25"/>
        <v>0</v>
      </c>
      <c r="W103" s="122">
        <f t="shared" si="10"/>
        <v>0</v>
      </c>
      <c r="X103" s="122">
        <f t="shared" si="11"/>
        <v>0</v>
      </c>
      <c r="Y103" s="122">
        <f t="shared" si="12"/>
        <v>0</v>
      </c>
      <c r="Z103" s="122">
        <f t="shared" si="13"/>
        <v>0</v>
      </c>
      <c r="AA103" s="1"/>
      <c r="AB103" s="1"/>
      <c r="AC103" s="94">
        <f t="shared" si="26"/>
        <v>0</v>
      </c>
      <c r="AD103" s="94">
        <f t="shared" si="27"/>
        <v>0</v>
      </c>
      <c r="AE103" s="94">
        <f t="shared" si="28"/>
        <v>0</v>
      </c>
      <c r="AF103" s="94">
        <f t="shared" si="14"/>
        <v>0</v>
      </c>
      <c r="AG103" s="94">
        <f t="shared" si="15"/>
        <v>0</v>
      </c>
      <c r="AH103" s="94" t="str">
        <f t="shared" si="16"/>
        <v>Factor de Emisión</v>
      </c>
      <c r="AI103" s="94">
        <f t="shared" si="17"/>
        <v>0</v>
      </c>
      <c r="AJ103" s="94">
        <f t="shared" si="18"/>
        <v>0</v>
      </c>
      <c r="AK103" s="94">
        <f t="shared" si="19"/>
        <v>0</v>
      </c>
      <c r="AL103" s="94">
        <f t="shared" si="20"/>
        <v>0</v>
      </c>
      <c r="AM103" s="94">
        <f>IF(N103="",AL103*'Fraccion masica'!$AB$36,AL103*N103)</f>
        <v>0</v>
      </c>
      <c r="AN103" s="94">
        <f>IF(O103="",AL103*'Fraccion masica'!$AB$35,AL103*O103)</f>
        <v>0</v>
      </c>
      <c r="AO103" s="95">
        <f>IFERROR(AM103*Hoja1!$C$24/Hoja1!$C$25/Hoja1!$C$26*16.04/1000000,0)</f>
        <v>0</v>
      </c>
      <c r="AP103" s="94">
        <f>IFERROR(AN103*Hoja1!$C$24/Hoja1!$C$25/Hoja1!$C$26*44.01/1000000,0)</f>
        <v>0</v>
      </c>
      <c r="AQ103" s="143">
        <f>'Fraccion masica'!$AB$35</f>
        <v>9.0175297124927029E-2</v>
      </c>
      <c r="AR103" s="143">
        <f>'Fraccion masica'!$AB$36</f>
        <v>0.24741987696184778</v>
      </c>
      <c r="AS103" s="143">
        <f>'Fraccion masica'!$AB$37</f>
        <v>0.39593762818104794</v>
      </c>
      <c r="AT103" s="143">
        <f>'Fraccion masica'!$AB$38</f>
        <v>0.14181302276078955</v>
      </c>
      <c r="AU103" s="143">
        <f>'Fraccion masica'!$AB$39</f>
        <v>1.2058713500160698E-2</v>
      </c>
      <c r="AV103" s="143">
        <f>'Fraccion masica'!$AB$40</f>
        <v>5.502030814457283E-2</v>
      </c>
      <c r="AW103" s="143">
        <f>'Fraccion masica'!$AB$41</f>
        <v>5.757515332665411E-2</v>
      </c>
      <c r="AX103" s="94">
        <f t="shared" si="21"/>
        <v>0</v>
      </c>
      <c r="AY103" s="94">
        <f t="shared" si="22"/>
        <v>0</v>
      </c>
      <c r="AZ103" s="143">
        <f t="shared" si="23"/>
        <v>0</v>
      </c>
      <c r="BA103" s="94">
        <f>AX103+AY103*Hoja1!$C$19+'Venteos_Well drilling'!AZ103*Hoja1!$C$20</f>
        <v>0</v>
      </c>
    </row>
    <row r="104" spans="1:53" s="83" customFormat="1" x14ac:dyDescent="0.75">
      <c r="A104" s="1"/>
      <c r="B104" s="15"/>
      <c r="C104" s="15"/>
      <c r="D104" s="15"/>
      <c r="E104" s="111"/>
      <c r="F104" s="111"/>
      <c r="G104" s="20"/>
      <c r="H104" s="15"/>
      <c r="I104" s="92"/>
      <c r="J104" s="406"/>
      <c r="K104" s="407"/>
      <c r="L104" s="405"/>
      <c r="M104" s="405"/>
      <c r="N104" s="93"/>
      <c r="O104" s="121"/>
      <c r="P104" s="122">
        <f t="shared" si="5"/>
        <v>0</v>
      </c>
      <c r="Q104" s="122">
        <f t="shared" si="6"/>
        <v>0</v>
      </c>
      <c r="R104" s="122">
        <f t="shared" si="7"/>
        <v>0</v>
      </c>
      <c r="S104" s="122" t="str">
        <f t="shared" si="8"/>
        <v>Factor de Emisión</v>
      </c>
      <c r="T104" s="122">
        <f t="shared" si="24"/>
        <v>0</v>
      </c>
      <c r="U104" s="169">
        <f t="shared" si="9"/>
        <v>0</v>
      </c>
      <c r="V104" s="122">
        <f t="shared" si="25"/>
        <v>0</v>
      </c>
      <c r="W104" s="122">
        <f t="shared" si="10"/>
        <v>0</v>
      </c>
      <c r="X104" s="122">
        <f t="shared" si="11"/>
        <v>0</v>
      </c>
      <c r="Y104" s="122">
        <f t="shared" si="12"/>
        <v>0</v>
      </c>
      <c r="Z104" s="122">
        <f t="shared" si="13"/>
        <v>0</v>
      </c>
      <c r="AA104" s="1"/>
      <c r="AB104" s="1"/>
      <c r="AC104" s="94">
        <f t="shared" si="26"/>
        <v>0</v>
      </c>
      <c r="AD104" s="94">
        <f t="shared" si="27"/>
        <v>0</v>
      </c>
      <c r="AE104" s="94">
        <f t="shared" si="28"/>
        <v>0</v>
      </c>
      <c r="AF104" s="94">
        <f t="shared" si="14"/>
        <v>0</v>
      </c>
      <c r="AG104" s="94">
        <f t="shared" si="15"/>
        <v>0</v>
      </c>
      <c r="AH104" s="94" t="str">
        <f t="shared" si="16"/>
        <v>Factor de Emisión</v>
      </c>
      <c r="AI104" s="94">
        <f t="shared" si="17"/>
        <v>0</v>
      </c>
      <c r="AJ104" s="94">
        <f t="shared" si="18"/>
        <v>0</v>
      </c>
      <c r="AK104" s="94">
        <f t="shared" si="19"/>
        <v>0</v>
      </c>
      <c r="AL104" s="94">
        <f t="shared" si="20"/>
        <v>0</v>
      </c>
      <c r="AM104" s="94">
        <f>IF(N104="",AL104*'Fraccion masica'!$AB$36,AL104*N104)</f>
        <v>0</v>
      </c>
      <c r="AN104" s="94">
        <f>IF(O104="",AL104*'Fraccion masica'!$AB$35,AL104*O104)</f>
        <v>0</v>
      </c>
      <c r="AO104" s="95">
        <f>IFERROR(AM104*Hoja1!$C$24/Hoja1!$C$25/Hoja1!$C$26*16.04/1000000,0)</f>
        <v>0</v>
      </c>
      <c r="AP104" s="94">
        <f>IFERROR(AN104*Hoja1!$C$24/Hoja1!$C$25/Hoja1!$C$26*44.01/1000000,0)</f>
        <v>0</v>
      </c>
      <c r="AQ104" s="143">
        <f>'Fraccion masica'!$AB$35</f>
        <v>9.0175297124927029E-2</v>
      </c>
      <c r="AR104" s="143">
        <f>'Fraccion masica'!$AB$36</f>
        <v>0.24741987696184778</v>
      </c>
      <c r="AS104" s="143">
        <f>'Fraccion masica'!$AB$37</f>
        <v>0.39593762818104794</v>
      </c>
      <c r="AT104" s="143">
        <f>'Fraccion masica'!$AB$38</f>
        <v>0.14181302276078955</v>
      </c>
      <c r="AU104" s="143">
        <f>'Fraccion masica'!$AB$39</f>
        <v>1.2058713500160698E-2</v>
      </c>
      <c r="AV104" s="143">
        <f>'Fraccion masica'!$AB$40</f>
        <v>5.502030814457283E-2</v>
      </c>
      <c r="AW104" s="143">
        <f>'Fraccion masica'!$AB$41</f>
        <v>5.757515332665411E-2</v>
      </c>
      <c r="AX104" s="94">
        <f t="shared" si="21"/>
        <v>0</v>
      </c>
      <c r="AY104" s="94">
        <f t="shared" si="22"/>
        <v>0</v>
      </c>
      <c r="AZ104" s="143">
        <f t="shared" si="23"/>
        <v>0</v>
      </c>
      <c r="BA104" s="94">
        <f>AX104+AY104*Hoja1!$C$19+'Venteos_Well drilling'!AZ104*Hoja1!$C$20</f>
        <v>0</v>
      </c>
    </row>
    <row r="105" spans="1:53" s="83" customFormat="1" x14ac:dyDescent="0.75">
      <c r="A105" s="1"/>
      <c r="B105" s="15"/>
      <c r="C105" s="15"/>
      <c r="D105" s="15"/>
      <c r="E105" s="111"/>
      <c r="F105" s="111"/>
      <c r="G105" s="20"/>
      <c r="H105" s="15"/>
      <c r="I105" s="92"/>
      <c r="J105" s="406"/>
      <c r="K105" s="407"/>
      <c r="L105" s="405"/>
      <c r="M105" s="405"/>
      <c r="N105" s="93"/>
      <c r="O105" s="121"/>
      <c r="P105" s="122">
        <f t="shared" si="5"/>
        <v>0</v>
      </c>
      <c r="Q105" s="122">
        <f t="shared" si="6"/>
        <v>0</v>
      </c>
      <c r="R105" s="122">
        <f t="shared" si="7"/>
        <v>0</v>
      </c>
      <c r="S105" s="122" t="str">
        <f t="shared" si="8"/>
        <v>Factor de Emisión</v>
      </c>
      <c r="T105" s="122">
        <f t="shared" si="24"/>
        <v>0</v>
      </c>
      <c r="U105" s="169">
        <f t="shared" si="9"/>
        <v>0</v>
      </c>
      <c r="V105" s="122">
        <f t="shared" si="25"/>
        <v>0</v>
      </c>
      <c r="W105" s="122">
        <f t="shared" si="10"/>
        <v>0</v>
      </c>
      <c r="X105" s="122">
        <f t="shared" si="11"/>
        <v>0</v>
      </c>
      <c r="Y105" s="122">
        <f t="shared" si="12"/>
        <v>0</v>
      </c>
      <c r="Z105" s="122">
        <f t="shared" si="13"/>
        <v>0</v>
      </c>
      <c r="AA105" s="1"/>
      <c r="AB105" s="1"/>
      <c r="AC105" s="94">
        <f t="shared" si="26"/>
        <v>0</v>
      </c>
      <c r="AD105" s="94">
        <f t="shared" si="27"/>
        <v>0</v>
      </c>
      <c r="AE105" s="94">
        <f t="shared" si="28"/>
        <v>0</v>
      </c>
      <c r="AF105" s="94">
        <f t="shared" si="14"/>
        <v>0</v>
      </c>
      <c r="AG105" s="94">
        <f t="shared" si="15"/>
        <v>0</v>
      </c>
      <c r="AH105" s="94" t="str">
        <f t="shared" si="16"/>
        <v>Factor de Emisión</v>
      </c>
      <c r="AI105" s="94">
        <f t="shared" si="17"/>
        <v>0</v>
      </c>
      <c r="AJ105" s="94">
        <f t="shared" si="18"/>
        <v>0</v>
      </c>
      <c r="AK105" s="94">
        <f t="shared" si="19"/>
        <v>0</v>
      </c>
      <c r="AL105" s="94">
        <f t="shared" si="20"/>
        <v>0</v>
      </c>
      <c r="AM105" s="94">
        <f>IF(N105="",AL105*'Fraccion masica'!$AB$36,AL105*N105)</f>
        <v>0</v>
      </c>
      <c r="AN105" s="94">
        <f>IF(O105="",AL105*'Fraccion masica'!$AB$35,AL105*O105)</f>
        <v>0</v>
      </c>
      <c r="AO105" s="95">
        <f>IFERROR(AM105*Hoja1!$C$24/Hoja1!$C$25/Hoja1!$C$26*16.04/1000000,0)</f>
        <v>0</v>
      </c>
      <c r="AP105" s="94">
        <f>IFERROR(AN105*Hoja1!$C$24/Hoja1!$C$25/Hoja1!$C$26*44.01/1000000,0)</f>
        <v>0</v>
      </c>
      <c r="AQ105" s="143">
        <f>'Fraccion masica'!$AB$35</f>
        <v>9.0175297124927029E-2</v>
      </c>
      <c r="AR105" s="143">
        <f>'Fraccion masica'!$AB$36</f>
        <v>0.24741987696184778</v>
      </c>
      <c r="AS105" s="143">
        <f>'Fraccion masica'!$AB$37</f>
        <v>0.39593762818104794</v>
      </c>
      <c r="AT105" s="143">
        <f>'Fraccion masica'!$AB$38</f>
        <v>0.14181302276078955</v>
      </c>
      <c r="AU105" s="143">
        <f>'Fraccion masica'!$AB$39</f>
        <v>1.2058713500160698E-2</v>
      </c>
      <c r="AV105" s="143">
        <f>'Fraccion masica'!$AB$40</f>
        <v>5.502030814457283E-2</v>
      </c>
      <c r="AW105" s="143">
        <f>'Fraccion masica'!$AB$41</f>
        <v>5.757515332665411E-2</v>
      </c>
      <c r="AX105" s="94">
        <f t="shared" si="21"/>
        <v>0</v>
      </c>
      <c r="AY105" s="94">
        <f t="shared" si="22"/>
        <v>0</v>
      </c>
      <c r="AZ105" s="143">
        <f t="shared" si="23"/>
        <v>0</v>
      </c>
      <c r="BA105" s="94">
        <f>AX105+AY105*Hoja1!$C$19+'Venteos_Well drilling'!AZ105*Hoja1!$C$20</f>
        <v>0</v>
      </c>
    </row>
    <row r="106" spans="1:53" s="83" customFormat="1" x14ac:dyDescent="0.75">
      <c r="A106" s="1"/>
      <c r="B106" s="15"/>
      <c r="C106" s="15"/>
      <c r="D106" s="15"/>
      <c r="E106" s="111"/>
      <c r="F106" s="111"/>
      <c r="G106" s="20"/>
      <c r="H106" s="15"/>
      <c r="I106" s="92"/>
      <c r="J106" s="406"/>
      <c r="K106" s="407"/>
      <c r="L106" s="405"/>
      <c r="M106" s="405"/>
      <c r="N106" s="93"/>
      <c r="O106" s="121"/>
      <c r="P106" s="122">
        <f t="shared" si="5"/>
        <v>0</v>
      </c>
      <c r="Q106" s="122">
        <f t="shared" si="6"/>
        <v>0</v>
      </c>
      <c r="R106" s="122">
        <f t="shared" si="7"/>
        <v>0</v>
      </c>
      <c r="S106" s="122" t="str">
        <f t="shared" si="8"/>
        <v>Factor de Emisión</v>
      </c>
      <c r="T106" s="122">
        <f t="shared" si="24"/>
        <v>0</v>
      </c>
      <c r="U106" s="169">
        <f t="shared" si="9"/>
        <v>0</v>
      </c>
      <c r="V106" s="122">
        <f t="shared" si="25"/>
        <v>0</v>
      </c>
      <c r="W106" s="122">
        <f t="shared" si="10"/>
        <v>0</v>
      </c>
      <c r="X106" s="122">
        <f t="shared" si="11"/>
        <v>0</v>
      </c>
      <c r="Y106" s="122">
        <f t="shared" si="12"/>
        <v>0</v>
      </c>
      <c r="Z106" s="122">
        <f t="shared" si="13"/>
        <v>0</v>
      </c>
      <c r="AA106" s="1"/>
      <c r="AB106" s="1"/>
      <c r="AC106" s="94">
        <f t="shared" si="26"/>
        <v>0</v>
      </c>
      <c r="AD106" s="94">
        <f t="shared" si="27"/>
        <v>0</v>
      </c>
      <c r="AE106" s="94">
        <f t="shared" si="28"/>
        <v>0</v>
      </c>
      <c r="AF106" s="94">
        <f t="shared" si="14"/>
        <v>0</v>
      </c>
      <c r="AG106" s="94">
        <f t="shared" si="15"/>
        <v>0</v>
      </c>
      <c r="AH106" s="94" t="str">
        <f t="shared" si="16"/>
        <v>Factor de Emisión</v>
      </c>
      <c r="AI106" s="94">
        <f t="shared" si="17"/>
        <v>0</v>
      </c>
      <c r="AJ106" s="94">
        <f t="shared" si="18"/>
        <v>0</v>
      </c>
      <c r="AK106" s="94">
        <f t="shared" si="19"/>
        <v>0</v>
      </c>
      <c r="AL106" s="94">
        <f t="shared" si="20"/>
        <v>0</v>
      </c>
      <c r="AM106" s="94">
        <f>IF(N106="",AL106*'Fraccion masica'!$AB$36,AL106*N106)</f>
        <v>0</v>
      </c>
      <c r="AN106" s="94">
        <f>IF(O106="",AL106*'Fraccion masica'!$AB$35,AL106*O106)</f>
        <v>0</v>
      </c>
      <c r="AO106" s="95">
        <f>IFERROR(AM106*Hoja1!$C$24/Hoja1!$C$25/Hoja1!$C$26*16.04/1000000,0)</f>
        <v>0</v>
      </c>
      <c r="AP106" s="94">
        <f>IFERROR(AN106*Hoja1!$C$24/Hoja1!$C$25/Hoja1!$C$26*44.01/1000000,0)</f>
        <v>0</v>
      </c>
      <c r="AQ106" s="143">
        <f>'Fraccion masica'!$AB$35</f>
        <v>9.0175297124927029E-2</v>
      </c>
      <c r="AR106" s="143">
        <f>'Fraccion masica'!$AB$36</f>
        <v>0.24741987696184778</v>
      </c>
      <c r="AS106" s="143">
        <f>'Fraccion masica'!$AB$37</f>
        <v>0.39593762818104794</v>
      </c>
      <c r="AT106" s="143">
        <f>'Fraccion masica'!$AB$38</f>
        <v>0.14181302276078955</v>
      </c>
      <c r="AU106" s="143">
        <f>'Fraccion masica'!$AB$39</f>
        <v>1.2058713500160698E-2</v>
      </c>
      <c r="AV106" s="143">
        <f>'Fraccion masica'!$AB$40</f>
        <v>5.502030814457283E-2</v>
      </c>
      <c r="AW106" s="143">
        <f>'Fraccion masica'!$AB$41</f>
        <v>5.757515332665411E-2</v>
      </c>
      <c r="AX106" s="94">
        <f t="shared" si="21"/>
        <v>0</v>
      </c>
      <c r="AY106" s="94">
        <f t="shared" si="22"/>
        <v>0</v>
      </c>
      <c r="AZ106" s="143">
        <f t="shared" si="23"/>
        <v>0</v>
      </c>
      <c r="BA106" s="94">
        <f>AX106+AY106*Hoja1!$C$19+'Venteos_Well drilling'!AZ106*Hoja1!$C$20</f>
        <v>0</v>
      </c>
    </row>
    <row r="107" spans="1:53" s="83" customFormat="1" x14ac:dyDescent="0.75">
      <c r="A107" s="1"/>
      <c r="B107" s="15"/>
      <c r="C107" s="15"/>
      <c r="D107" s="15"/>
      <c r="E107" s="111"/>
      <c r="F107" s="111"/>
      <c r="G107" s="20"/>
      <c r="H107" s="15"/>
      <c r="I107" s="92"/>
      <c r="J107" s="406"/>
      <c r="K107" s="407"/>
      <c r="L107" s="405"/>
      <c r="M107" s="405"/>
      <c r="N107" s="93"/>
      <c r="O107" s="121"/>
      <c r="P107" s="122">
        <f t="shared" si="5"/>
        <v>0</v>
      </c>
      <c r="Q107" s="122">
        <f t="shared" si="6"/>
        <v>0</v>
      </c>
      <c r="R107" s="122">
        <f t="shared" si="7"/>
        <v>0</v>
      </c>
      <c r="S107" s="122" t="str">
        <f t="shared" si="8"/>
        <v>Factor de Emisión</v>
      </c>
      <c r="T107" s="122">
        <f t="shared" si="24"/>
        <v>0</v>
      </c>
      <c r="U107" s="169">
        <f t="shared" si="9"/>
        <v>0</v>
      </c>
      <c r="V107" s="122">
        <f t="shared" si="25"/>
        <v>0</v>
      </c>
      <c r="W107" s="122">
        <f t="shared" si="10"/>
        <v>0</v>
      </c>
      <c r="X107" s="122">
        <f t="shared" si="11"/>
        <v>0</v>
      </c>
      <c r="Y107" s="122">
        <f t="shared" si="12"/>
        <v>0</v>
      </c>
      <c r="Z107" s="122">
        <f t="shared" si="13"/>
        <v>0</v>
      </c>
      <c r="AA107" s="1"/>
      <c r="AB107" s="1"/>
      <c r="AC107" s="94">
        <f t="shared" si="26"/>
        <v>0</v>
      </c>
      <c r="AD107" s="94">
        <f t="shared" si="27"/>
        <v>0</v>
      </c>
      <c r="AE107" s="94">
        <f t="shared" si="28"/>
        <v>0</v>
      </c>
      <c r="AF107" s="94">
        <f t="shared" si="14"/>
        <v>0</v>
      </c>
      <c r="AG107" s="94">
        <f t="shared" si="15"/>
        <v>0</v>
      </c>
      <c r="AH107" s="94" t="str">
        <f t="shared" si="16"/>
        <v>Factor de Emisión</v>
      </c>
      <c r="AI107" s="94">
        <f t="shared" si="17"/>
        <v>0</v>
      </c>
      <c r="AJ107" s="94">
        <f t="shared" si="18"/>
        <v>0</v>
      </c>
      <c r="AK107" s="94">
        <f t="shared" si="19"/>
        <v>0</v>
      </c>
      <c r="AL107" s="94">
        <f t="shared" si="20"/>
        <v>0</v>
      </c>
      <c r="AM107" s="94">
        <f>IF(N107="",AL107*'Fraccion masica'!$AB$36,AL107*N107)</f>
        <v>0</v>
      </c>
      <c r="AN107" s="94">
        <f>IF(O107="",AL107*'Fraccion masica'!$AB$35,AL107*O107)</f>
        <v>0</v>
      </c>
      <c r="AO107" s="95">
        <f>IFERROR(AM107*Hoja1!$C$24/Hoja1!$C$25/Hoja1!$C$26*16.04/1000000,0)</f>
        <v>0</v>
      </c>
      <c r="AP107" s="94">
        <f>IFERROR(AN107*Hoja1!$C$24/Hoja1!$C$25/Hoja1!$C$26*44.01/1000000,0)</f>
        <v>0</v>
      </c>
      <c r="AQ107" s="143">
        <f>'Fraccion masica'!$AB$35</f>
        <v>9.0175297124927029E-2</v>
      </c>
      <c r="AR107" s="143">
        <f>'Fraccion masica'!$AB$36</f>
        <v>0.24741987696184778</v>
      </c>
      <c r="AS107" s="143">
        <f>'Fraccion masica'!$AB$37</f>
        <v>0.39593762818104794</v>
      </c>
      <c r="AT107" s="143">
        <f>'Fraccion masica'!$AB$38</f>
        <v>0.14181302276078955</v>
      </c>
      <c r="AU107" s="143">
        <f>'Fraccion masica'!$AB$39</f>
        <v>1.2058713500160698E-2</v>
      </c>
      <c r="AV107" s="143">
        <f>'Fraccion masica'!$AB$40</f>
        <v>5.502030814457283E-2</v>
      </c>
      <c r="AW107" s="143">
        <f>'Fraccion masica'!$AB$41</f>
        <v>5.757515332665411E-2</v>
      </c>
      <c r="AX107" s="94">
        <f t="shared" si="21"/>
        <v>0</v>
      </c>
      <c r="AY107" s="94">
        <f t="shared" si="22"/>
        <v>0</v>
      </c>
      <c r="AZ107" s="143">
        <f t="shared" si="23"/>
        <v>0</v>
      </c>
      <c r="BA107" s="94">
        <f>AX107+AY107*Hoja1!$C$19+'Venteos_Well drilling'!AZ107*Hoja1!$C$20</f>
        <v>0</v>
      </c>
    </row>
    <row r="108" spans="1:53" s="83" customFormat="1" x14ac:dyDescent="0.75">
      <c r="A108" s="1"/>
      <c r="B108" s="15"/>
      <c r="C108" s="15"/>
      <c r="D108" s="15"/>
      <c r="E108" s="111"/>
      <c r="F108" s="111"/>
      <c r="G108" s="20"/>
      <c r="H108" s="15"/>
      <c r="I108" s="92"/>
      <c r="J108" s="406"/>
      <c r="K108" s="407"/>
      <c r="L108" s="405"/>
      <c r="M108" s="405"/>
      <c r="N108" s="93"/>
      <c r="O108" s="121"/>
      <c r="P108" s="122">
        <f t="shared" si="5"/>
        <v>0</v>
      </c>
      <c r="Q108" s="122">
        <f t="shared" si="6"/>
        <v>0</v>
      </c>
      <c r="R108" s="122">
        <f t="shared" si="7"/>
        <v>0</v>
      </c>
      <c r="S108" s="122" t="str">
        <f t="shared" si="8"/>
        <v>Factor de Emisión</v>
      </c>
      <c r="T108" s="122">
        <f t="shared" si="24"/>
        <v>0</v>
      </c>
      <c r="U108" s="169">
        <f t="shared" si="9"/>
        <v>0</v>
      </c>
      <c r="V108" s="122">
        <f t="shared" si="25"/>
        <v>0</v>
      </c>
      <c r="W108" s="122">
        <f t="shared" si="10"/>
        <v>0</v>
      </c>
      <c r="X108" s="122">
        <f t="shared" si="11"/>
        <v>0</v>
      </c>
      <c r="Y108" s="122">
        <f t="shared" si="12"/>
        <v>0</v>
      </c>
      <c r="Z108" s="122">
        <f t="shared" si="13"/>
        <v>0</v>
      </c>
      <c r="AA108" s="1"/>
      <c r="AB108" s="1"/>
      <c r="AC108" s="94">
        <f t="shared" si="26"/>
        <v>0</v>
      </c>
      <c r="AD108" s="94">
        <f t="shared" si="27"/>
        <v>0</v>
      </c>
      <c r="AE108" s="94">
        <f t="shared" si="28"/>
        <v>0</v>
      </c>
      <c r="AF108" s="94">
        <f t="shared" si="14"/>
        <v>0</v>
      </c>
      <c r="AG108" s="94">
        <f t="shared" si="15"/>
        <v>0</v>
      </c>
      <c r="AH108" s="94" t="str">
        <f t="shared" si="16"/>
        <v>Factor de Emisión</v>
      </c>
      <c r="AI108" s="94">
        <f t="shared" si="17"/>
        <v>0</v>
      </c>
      <c r="AJ108" s="94">
        <f t="shared" si="18"/>
        <v>0</v>
      </c>
      <c r="AK108" s="94">
        <f t="shared" si="19"/>
        <v>0</v>
      </c>
      <c r="AL108" s="94">
        <f t="shared" si="20"/>
        <v>0</v>
      </c>
      <c r="AM108" s="94">
        <f>IF(N108="",AL108*'Fraccion masica'!$AB$36,AL108*N108)</f>
        <v>0</v>
      </c>
      <c r="AN108" s="94">
        <f>IF(O108="",AL108*'Fraccion masica'!$AB$35,AL108*O108)</f>
        <v>0</v>
      </c>
      <c r="AO108" s="95">
        <f>IFERROR(AM108*Hoja1!$C$24/Hoja1!$C$25/Hoja1!$C$26*16.04/1000000,0)</f>
        <v>0</v>
      </c>
      <c r="AP108" s="94">
        <f>IFERROR(AN108*Hoja1!$C$24/Hoja1!$C$25/Hoja1!$C$26*44.01/1000000,0)</f>
        <v>0</v>
      </c>
      <c r="AQ108" s="143">
        <f>'Fraccion masica'!$AB$35</f>
        <v>9.0175297124927029E-2</v>
      </c>
      <c r="AR108" s="143">
        <f>'Fraccion masica'!$AB$36</f>
        <v>0.24741987696184778</v>
      </c>
      <c r="AS108" s="143">
        <f>'Fraccion masica'!$AB$37</f>
        <v>0.39593762818104794</v>
      </c>
      <c r="AT108" s="143">
        <f>'Fraccion masica'!$AB$38</f>
        <v>0.14181302276078955</v>
      </c>
      <c r="AU108" s="143">
        <f>'Fraccion masica'!$AB$39</f>
        <v>1.2058713500160698E-2</v>
      </c>
      <c r="AV108" s="143">
        <f>'Fraccion masica'!$AB$40</f>
        <v>5.502030814457283E-2</v>
      </c>
      <c r="AW108" s="143">
        <f>'Fraccion masica'!$AB$41</f>
        <v>5.757515332665411E-2</v>
      </c>
      <c r="AX108" s="94">
        <f t="shared" si="21"/>
        <v>0</v>
      </c>
      <c r="AY108" s="94">
        <f t="shared" si="22"/>
        <v>0</v>
      </c>
      <c r="AZ108" s="143">
        <f t="shared" si="23"/>
        <v>0</v>
      </c>
      <c r="BA108" s="94">
        <f>AX108+AY108*Hoja1!$C$19+'Venteos_Well drilling'!AZ108*Hoja1!$C$20</f>
        <v>0</v>
      </c>
    </row>
    <row r="109" spans="1:53" s="83" customFormat="1" x14ac:dyDescent="0.75">
      <c r="A109" s="1"/>
      <c r="B109" s="15"/>
      <c r="C109" s="15"/>
      <c r="D109" s="15"/>
      <c r="E109" s="111"/>
      <c r="F109" s="111"/>
      <c r="G109" s="20"/>
      <c r="H109" s="15"/>
      <c r="I109" s="92"/>
      <c r="J109" s="406"/>
      <c r="K109" s="407"/>
      <c r="L109" s="405"/>
      <c r="M109" s="405"/>
      <c r="N109" s="93"/>
      <c r="O109" s="121"/>
      <c r="P109" s="122">
        <f t="shared" si="5"/>
        <v>0</v>
      </c>
      <c r="Q109" s="122">
        <f t="shared" si="6"/>
        <v>0</v>
      </c>
      <c r="R109" s="122">
        <f t="shared" si="7"/>
        <v>0</v>
      </c>
      <c r="S109" s="122" t="str">
        <f t="shared" si="8"/>
        <v>Factor de Emisión</v>
      </c>
      <c r="T109" s="122">
        <f t="shared" si="24"/>
        <v>0</v>
      </c>
      <c r="U109" s="169">
        <f t="shared" si="9"/>
        <v>0</v>
      </c>
      <c r="V109" s="122">
        <f t="shared" si="25"/>
        <v>0</v>
      </c>
      <c r="W109" s="122">
        <f t="shared" si="10"/>
        <v>0</v>
      </c>
      <c r="X109" s="122">
        <f t="shared" si="11"/>
        <v>0</v>
      </c>
      <c r="Y109" s="122">
        <f t="shared" si="12"/>
        <v>0</v>
      </c>
      <c r="Z109" s="122">
        <f t="shared" si="13"/>
        <v>0</v>
      </c>
      <c r="AA109" s="1"/>
      <c r="AB109" s="1"/>
      <c r="AC109" s="94">
        <f t="shared" si="26"/>
        <v>0</v>
      </c>
      <c r="AD109" s="94">
        <f t="shared" si="27"/>
        <v>0</v>
      </c>
      <c r="AE109" s="94">
        <f t="shared" si="28"/>
        <v>0</v>
      </c>
      <c r="AF109" s="94">
        <f t="shared" si="14"/>
        <v>0</v>
      </c>
      <c r="AG109" s="94">
        <f t="shared" si="15"/>
        <v>0</v>
      </c>
      <c r="AH109" s="94" t="str">
        <f t="shared" si="16"/>
        <v>Factor de Emisión</v>
      </c>
      <c r="AI109" s="94">
        <f t="shared" si="17"/>
        <v>0</v>
      </c>
      <c r="AJ109" s="94">
        <f t="shared" si="18"/>
        <v>0</v>
      </c>
      <c r="AK109" s="94">
        <f t="shared" si="19"/>
        <v>0</v>
      </c>
      <c r="AL109" s="94">
        <f t="shared" si="20"/>
        <v>0</v>
      </c>
      <c r="AM109" s="94">
        <f>IF(N109="",AL109*'Fraccion masica'!$AB$36,AL109*N109)</f>
        <v>0</v>
      </c>
      <c r="AN109" s="94">
        <f>IF(O109="",AL109*'Fraccion masica'!$AB$35,AL109*O109)</f>
        <v>0</v>
      </c>
      <c r="AO109" s="95">
        <f>IFERROR(AM109*Hoja1!$C$24/Hoja1!$C$25/Hoja1!$C$26*16.04/1000000,0)</f>
        <v>0</v>
      </c>
      <c r="AP109" s="94">
        <f>IFERROR(AN109*Hoja1!$C$24/Hoja1!$C$25/Hoja1!$C$26*44.01/1000000,0)</f>
        <v>0</v>
      </c>
      <c r="AQ109" s="143">
        <f>'Fraccion masica'!$AB$35</f>
        <v>9.0175297124927029E-2</v>
      </c>
      <c r="AR109" s="143">
        <f>'Fraccion masica'!$AB$36</f>
        <v>0.24741987696184778</v>
      </c>
      <c r="AS109" s="143">
        <f>'Fraccion masica'!$AB$37</f>
        <v>0.39593762818104794</v>
      </c>
      <c r="AT109" s="143">
        <f>'Fraccion masica'!$AB$38</f>
        <v>0.14181302276078955</v>
      </c>
      <c r="AU109" s="143">
        <f>'Fraccion masica'!$AB$39</f>
        <v>1.2058713500160698E-2</v>
      </c>
      <c r="AV109" s="143">
        <f>'Fraccion masica'!$AB$40</f>
        <v>5.502030814457283E-2</v>
      </c>
      <c r="AW109" s="143">
        <f>'Fraccion masica'!$AB$41</f>
        <v>5.757515332665411E-2</v>
      </c>
      <c r="AX109" s="94">
        <f t="shared" si="21"/>
        <v>0</v>
      </c>
      <c r="AY109" s="94">
        <f t="shared" si="22"/>
        <v>0</v>
      </c>
      <c r="AZ109" s="143">
        <f t="shared" si="23"/>
        <v>0</v>
      </c>
      <c r="BA109" s="94">
        <f>AX109+AY109*Hoja1!$C$19+'Venteos_Well drilling'!AZ109*Hoja1!$C$20</f>
        <v>0</v>
      </c>
    </row>
    <row r="110" spans="1:53" s="83" customFormat="1" x14ac:dyDescent="0.75">
      <c r="A110" s="1"/>
      <c r="B110" s="15"/>
      <c r="C110" s="15"/>
      <c r="D110" s="15"/>
      <c r="E110" s="111"/>
      <c r="F110" s="111"/>
      <c r="G110" s="20"/>
      <c r="H110" s="15"/>
      <c r="I110" s="92"/>
      <c r="J110" s="406"/>
      <c r="K110" s="407"/>
      <c r="L110" s="405"/>
      <c r="M110" s="405"/>
      <c r="N110" s="93"/>
      <c r="O110" s="121"/>
      <c r="P110" s="122">
        <f t="shared" si="5"/>
        <v>0</v>
      </c>
      <c r="Q110" s="122">
        <f t="shared" si="6"/>
        <v>0</v>
      </c>
      <c r="R110" s="122">
        <f t="shared" si="7"/>
        <v>0</v>
      </c>
      <c r="S110" s="122" t="str">
        <f t="shared" si="8"/>
        <v>Factor de Emisión</v>
      </c>
      <c r="T110" s="122">
        <f t="shared" si="24"/>
        <v>0</v>
      </c>
      <c r="U110" s="169">
        <f t="shared" si="9"/>
        <v>0</v>
      </c>
      <c r="V110" s="122">
        <f t="shared" si="25"/>
        <v>0</v>
      </c>
      <c r="W110" s="122">
        <f t="shared" si="10"/>
        <v>0</v>
      </c>
      <c r="X110" s="122">
        <f t="shared" si="11"/>
        <v>0</v>
      </c>
      <c r="Y110" s="122">
        <f t="shared" si="12"/>
        <v>0</v>
      </c>
      <c r="Z110" s="122">
        <f t="shared" si="13"/>
        <v>0</v>
      </c>
      <c r="AA110" s="1"/>
      <c r="AB110" s="1"/>
      <c r="AC110" s="94">
        <f t="shared" ref="AC110:AC123" si="29">B110</f>
        <v>0</v>
      </c>
      <c r="AD110" s="94">
        <f t="shared" ref="AD110:AD123" si="30">C110</f>
        <v>0</v>
      </c>
      <c r="AE110" s="94">
        <f t="shared" ref="AE110:AE123" si="31">D110</f>
        <v>0</v>
      </c>
      <c r="AF110" s="94">
        <f t="shared" si="14"/>
        <v>0</v>
      </c>
      <c r="AG110" s="94">
        <f t="shared" si="15"/>
        <v>0</v>
      </c>
      <c r="AH110" s="94" t="str">
        <f t="shared" si="16"/>
        <v>Factor de Emisión</v>
      </c>
      <c r="AI110" s="94">
        <f t="shared" si="17"/>
        <v>0</v>
      </c>
      <c r="AJ110" s="94">
        <f t="shared" si="18"/>
        <v>0</v>
      </c>
      <c r="AK110" s="94">
        <f t="shared" si="19"/>
        <v>0</v>
      </c>
      <c r="AL110" s="94">
        <f t="shared" si="20"/>
        <v>0</v>
      </c>
      <c r="AM110" s="94">
        <f>IF(N110="",AL110*'Fraccion masica'!$AB$36,AL110*N110)</f>
        <v>0</v>
      </c>
      <c r="AN110" s="94">
        <f>IF(O110="",AL110*'Fraccion masica'!$AB$35,AL110*O110)</f>
        <v>0</v>
      </c>
      <c r="AO110" s="95">
        <f>IFERROR(AM110*Hoja1!$C$24/Hoja1!$C$25/Hoja1!$C$26*16.04/1000000,0)</f>
        <v>0</v>
      </c>
      <c r="AP110" s="94">
        <f>IFERROR(AN110*Hoja1!$C$24/Hoja1!$C$25/Hoja1!$C$26*44.01/1000000,0)</f>
        <v>0</v>
      </c>
      <c r="AQ110" s="143">
        <f>'Fraccion masica'!$AB$35</f>
        <v>9.0175297124927029E-2</v>
      </c>
      <c r="AR110" s="143">
        <f>'Fraccion masica'!$AB$36</f>
        <v>0.24741987696184778</v>
      </c>
      <c r="AS110" s="143">
        <f>'Fraccion masica'!$AB$37</f>
        <v>0.39593762818104794</v>
      </c>
      <c r="AT110" s="143">
        <f>'Fraccion masica'!$AB$38</f>
        <v>0.14181302276078955</v>
      </c>
      <c r="AU110" s="143">
        <f>'Fraccion masica'!$AB$39</f>
        <v>1.2058713500160698E-2</v>
      </c>
      <c r="AV110" s="143">
        <f>'Fraccion masica'!$AB$40</f>
        <v>5.502030814457283E-2</v>
      </c>
      <c r="AW110" s="143">
        <f>'Fraccion masica'!$AB$41</f>
        <v>5.757515332665411E-2</v>
      </c>
      <c r="AX110" s="94">
        <f t="shared" si="21"/>
        <v>0</v>
      </c>
      <c r="AY110" s="94">
        <f t="shared" si="22"/>
        <v>0</v>
      </c>
      <c r="AZ110" s="143">
        <f t="shared" si="23"/>
        <v>0</v>
      </c>
      <c r="BA110" s="94">
        <f>AX110+AY110*Hoja1!$C$19+'Venteos_Well drilling'!AZ110*Hoja1!$C$20</f>
        <v>0</v>
      </c>
    </row>
    <row r="111" spans="1:53" s="83" customFormat="1" x14ac:dyDescent="0.75">
      <c r="A111" s="1"/>
      <c r="B111" s="15"/>
      <c r="C111" s="15"/>
      <c r="D111" s="15"/>
      <c r="E111" s="111"/>
      <c r="F111" s="111"/>
      <c r="G111" s="20"/>
      <c r="H111" s="15"/>
      <c r="I111" s="92"/>
      <c r="J111" s="406"/>
      <c r="K111" s="407"/>
      <c r="L111" s="405"/>
      <c r="M111" s="405"/>
      <c r="N111" s="93"/>
      <c r="O111" s="121"/>
      <c r="P111" s="122">
        <f t="shared" ref="P111:P123" si="32">AJ111</f>
        <v>0</v>
      </c>
      <c r="Q111" s="122">
        <f t="shared" ref="Q111:Q123" si="33">AK111</f>
        <v>0</v>
      </c>
      <c r="R111" s="122">
        <f t="shared" ref="R111:R123" si="34">AI111</f>
        <v>0</v>
      </c>
      <c r="S111" s="122" t="str">
        <f t="shared" ref="S111:S123" si="35">AH111</f>
        <v>Factor de Emisión</v>
      </c>
      <c r="T111" s="122">
        <f t="shared" ref="T111:T123" si="36">AP111</f>
        <v>0</v>
      </c>
      <c r="U111" s="169">
        <f t="shared" ref="U111:U123" si="37">AO111</f>
        <v>0</v>
      </c>
      <c r="V111" s="122">
        <f t="shared" ref="V111:V123" si="38">T111+U111*28</f>
        <v>0</v>
      </c>
      <c r="W111" s="122">
        <f t="shared" ref="W111:W123" si="39">AX111</f>
        <v>0</v>
      </c>
      <c r="X111" s="122">
        <f t="shared" ref="X111:X123" si="40">AY111</f>
        <v>0</v>
      </c>
      <c r="Y111" s="122">
        <f t="shared" ref="Y111:Y123" si="41">AZ111</f>
        <v>0</v>
      </c>
      <c r="Z111" s="122">
        <f t="shared" ref="Z111:Z123" si="42">BA111</f>
        <v>0</v>
      </c>
      <c r="AA111" s="1"/>
      <c r="AB111" s="1"/>
      <c r="AC111" s="94">
        <f t="shared" si="29"/>
        <v>0</v>
      </c>
      <c r="AD111" s="94">
        <f t="shared" si="30"/>
        <v>0</v>
      </c>
      <c r="AE111" s="94">
        <f t="shared" si="31"/>
        <v>0</v>
      </c>
      <c r="AF111" s="94">
        <f t="shared" ref="AF111:AF123" si="43">L111</f>
        <v>0</v>
      </c>
      <c r="AG111" s="94">
        <f t="shared" ref="AG111:AG123" si="44">IFERROR(VLOOKUP(_xlfn.CONCAT(AE111,AF111),$BD$45:$BG$50,4,FALSE),0)</f>
        <v>0</v>
      </c>
      <c r="AH111" s="94" t="str">
        <f t="shared" ref="AH111:AH123" si="45">IF(I111="","Factor de Emisión","Medición")</f>
        <v>Factor de Emisión</v>
      </c>
      <c r="AI111" s="94">
        <f t="shared" ref="AI111:AI123" si="46">IF(I111&lt;&gt;"",I111*G111,AG111*G111/24)*(1-E111-F111)</f>
        <v>0</v>
      </c>
      <c r="AJ111" s="94">
        <f t="shared" ref="AJ111:AJ123" si="47">IF(I111&lt;&gt;"",I111*G111,AG111*G111/24)*E111</f>
        <v>0</v>
      </c>
      <c r="AK111" s="94">
        <f t="shared" ref="AK111:AK123" si="48">IF(I111&lt;&gt;"",I111*G111,AG111*G111/24)*F111</f>
        <v>0</v>
      </c>
      <c r="AL111" s="94">
        <f t="shared" ref="AL111:AL123" si="49">AI111*(0.3048^3)</f>
        <v>0</v>
      </c>
      <c r="AM111" s="94">
        <f>IF(N111="",AL111*'Fraccion masica'!$AB$36,AL111*N111)</f>
        <v>0</v>
      </c>
      <c r="AN111" s="94">
        <f>IF(O111="",AL111*'Fraccion masica'!$AB$35,AL111*O111)</f>
        <v>0</v>
      </c>
      <c r="AO111" s="95">
        <f>IFERROR(AM111*Hoja1!$C$24/Hoja1!$C$25/Hoja1!$C$26*16.04/1000000,0)</f>
        <v>0</v>
      </c>
      <c r="AP111" s="94">
        <f>IFERROR(AN111*Hoja1!$C$24/Hoja1!$C$25/Hoja1!$C$26*44.01/1000000,0)</f>
        <v>0</v>
      </c>
      <c r="AQ111" s="143">
        <f>'Fraccion masica'!$AB$35</f>
        <v>9.0175297124927029E-2</v>
      </c>
      <c r="AR111" s="143">
        <f>'Fraccion masica'!$AB$36</f>
        <v>0.24741987696184778</v>
      </c>
      <c r="AS111" s="143">
        <f>'Fraccion masica'!$AB$37</f>
        <v>0.39593762818104794</v>
      </c>
      <c r="AT111" s="143">
        <f>'Fraccion masica'!$AB$38</f>
        <v>0.14181302276078955</v>
      </c>
      <c r="AU111" s="143">
        <f>'Fraccion masica'!$AB$39</f>
        <v>1.2058713500160698E-2</v>
      </c>
      <c r="AV111" s="143">
        <f>'Fraccion masica'!$AB$40</f>
        <v>5.502030814457283E-2</v>
      </c>
      <c r="AW111" s="143">
        <f>'Fraccion masica'!$AB$41</f>
        <v>5.757515332665411E-2</v>
      </c>
      <c r="AX111" s="94">
        <f t="shared" ref="AX111:AX123" si="50">((AR111+2*AS111+3*AT111+4*AU111+5*AV111+6*AW111)*0.98+AQ111)*AJ111*44.01/379.3/2204.62</f>
        <v>0</v>
      </c>
      <c r="AY111" s="94">
        <f t="shared" ref="AY111:AY123" si="51">AJ111*AR111*(1-0.98)/379.3*16.01/2204.62</f>
        <v>0</v>
      </c>
      <c r="AZ111" s="143">
        <f t="shared" ref="AZ111:AZ123" si="52">AX111*0.001/60</f>
        <v>0</v>
      </c>
      <c r="BA111" s="94">
        <f>AX111+AY111*Hoja1!$C$19+'Venteos_Well drilling'!AZ111*Hoja1!$C$20</f>
        <v>0</v>
      </c>
    </row>
    <row r="112" spans="1:53" s="83" customFormat="1" x14ac:dyDescent="0.75">
      <c r="A112" s="1"/>
      <c r="B112" s="15"/>
      <c r="C112" s="15"/>
      <c r="D112" s="15"/>
      <c r="E112" s="111"/>
      <c r="F112" s="111"/>
      <c r="G112" s="20"/>
      <c r="H112" s="15"/>
      <c r="I112" s="92"/>
      <c r="J112" s="406"/>
      <c r="K112" s="407"/>
      <c r="L112" s="405"/>
      <c r="M112" s="405"/>
      <c r="N112" s="93"/>
      <c r="O112" s="121"/>
      <c r="P112" s="122">
        <f t="shared" si="32"/>
        <v>0</v>
      </c>
      <c r="Q112" s="122">
        <f t="shared" si="33"/>
        <v>0</v>
      </c>
      <c r="R112" s="122">
        <f t="shared" si="34"/>
        <v>0</v>
      </c>
      <c r="S112" s="122" t="str">
        <f t="shared" si="35"/>
        <v>Factor de Emisión</v>
      </c>
      <c r="T112" s="122">
        <f t="shared" si="36"/>
        <v>0</v>
      </c>
      <c r="U112" s="169">
        <f t="shared" si="37"/>
        <v>0</v>
      </c>
      <c r="V112" s="122">
        <f t="shared" si="38"/>
        <v>0</v>
      </c>
      <c r="W112" s="122">
        <f t="shared" si="39"/>
        <v>0</v>
      </c>
      <c r="X112" s="122">
        <f t="shared" si="40"/>
        <v>0</v>
      </c>
      <c r="Y112" s="122">
        <f t="shared" si="41"/>
        <v>0</v>
      </c>
      <c r="Z112" s="122">
        <f t="shared" si="42"/>
        <v>0</v>
      </c>
      <c r="AA112" s="1"/>
      <c r="AB112" s="1"/>
      <c r="AC112" s="94">
        <f t="shared" si="29"/>
        <v>0</v>
      </c>
      <c r="AD112" s="94">
        <f t="shared" si="30"/>
        <v>0</v>
      </c>
      <c r="AE112" s="94">
        <f t="shared" si="31"/>
        <v>0</v>
      </c>
      <c r="AF112" s="94">
        <f t="shared" si="43"/>
        <v>0</v>
      </c>
      <c r="AG112" s="94">
        <f t="shared" si="44"/>
        <v>0</v>
      </c>
      <c r="AH112" s="94" t="str">
        <f t="shared" si="45"/>
        <v>Factor de Emisión</v>
      </c>
      <c r="AI112" s="94">
        <f t="shared" si="46"/>
        <v>0</v>
      </c>
      <c r="AJ112" s="94">
        <f t="shared" si="47"/>
        <v>0</v>
      </c>
      <c r="AK112" s="94">
        <f t="shared" si="48"/>
        <v>0</v>
      </c>
      <c r="AL112" s="94">
        <f t="shared" si="49"/>
        <v>0</v>
      </c>
      <c r="AM112" s="94">
        <f>IF(N112="",AL112*'Fraccion masica'!$AB$36,AL112*N112)</f>
        <v>0</v>
      </c>
      <c r="AN112" s="94">
        <f>IF(O112="",AL112*'Fraccion masica'!$AB$35,AL112*O112)</f>
        <v>0</v>
      </c>
      <c r="AO112" s="95">
        <f>IFERROR(AM112*Hoja1!$C$24/Hoja1!$C$25/Hoja1!$C$26*16.04/1000000,0)</f>
        <v>0</v>
      </c>
      <c r="AP112" s="94">
        <f>IFERROR(AN112*Hoja1!$C$24/Hoja1!$C$25/Hoja1!$C$26*44.01/1000000,0)</f>
        <v>0</v>
      </c>
      <c r="AQ112" s="143">
        <f>'Fraccion masica'!$AB$35</f>
        <v>9.0175297124927029E-2</v>
      </c>
      <c r="AR112" s="143">
        <f>'Fraccion masica'!$AB$36</f>
        <v>0.24741987696184778</v>
      </c>
      <c r="AS112" s="143">
        <f>'Fraccion masica'!$AB$37</f>
        <v>0.39593762818104794</v>
      </c>
      <c r="AT112" s="143">
        <f>'Fraccion masica'!$AB$38</f>
        <v>0.14181302276078955</v>
      </c>
      <c r="AU112" s="143">
        <f>'Fraccion masica'!$AB$39</f>
        <v>1.2058713500160698E-2</v>
      </c>
      <c r="AV112" s="143">
        <f>'Fraccion masica'!$AB$40</f>
        <v>5.502030814457283E-2</v>
      </c>
      <c r="AW112" s="143">
        <f>'Fraccion masica'!$AB$41</f>
        <v>5.757515332665411E-2</v>
      </c>
      <c r="AX112" s="94">
        <f t="shared" si="50"/>
        <v>0</v>
      </c>
      <c r="AY112" s="94">
        <f t="shared" si="51"/>
        <v>0</v>
      </c>
      <c r="AZ112" s="143">
        <f t="shared" si="52"/>
        <v>0</v>
      </c>
      <c r="BA112" s="94">
        <f>AX112+AY112*Hoja1!$C$19+'Venteos_Well drilling'!AZ112*Hoja1!$C$20</f>
        <v>0</v>
      </c>
    </row>
    <row r="113" spans="1:53" s="83" customFormat="1" x14ac:dyDescent="0.75">
      <c r="A113" s="1"/>
      <c r="B113" s="15"/>
      <c r="C113" s="15"/>
      <c r="D113" s="15"/>
      <c r="E113" s="111"/>
      <c r="F113" s="111"/>
      <c r="G113" s="20"/>
      <c r="H113" s="15"/>
      <c r="I113" s="92"/>
      <c r="J113" s="406"/>
      <c r="K113" s="407"/>
      <c r="L113" s="405"/>
      <c r="M113" s="405"/>
      <c r="N113" s="93"/>
      <c r="O113" s="121"/>
      <c r="P113" s="122">
        <f t="shared" si="32"/>
        <v>0</v>
      </c>
      <c r="Q113" s="122">
        <f t="shared" si="33"/>
        <v>0</v>
      </c>
      <c r="R113" s="122">
        <f t="shared" si="34"/>
        <v>0</v>
      </c>
      <c r="S113" s="122" t="str">
        <f t="shared" si="35"/>
        <v>Factor de Emisión</v>
      </c>
      <c r="T113" s="122">
        <f t="shared" si="36"/>
        <v>0</v>
      </c>
      <c r="U113" s="169">
        <f t="shared" si="37"/>
        <v>0</v>
      </c>
      <c r="V113" s="122">
        <f t="shared" si="38"/>
        <v>0</v>
      </c>
      <c r="W113" s="122">
        <f t="shared" si="39"/>
        <v>0</v>
      </c>
      <c r="X113" s="122">
        <f t="shared" si="40"/>
        <v>0</v>
      </c>
      <c r="Y113" s="122">
        <f t="shared" si="41"/>
        <v>0</v>
      </c>
      <c r="Z113" s="122">
        <f t="shared" si="42"/>
        <v>0</v>
      </c>
      <c r="AA113" s="1"/>
      <c r="AB113" s="1"/>
      <c r="AC113" s="94">
        <f t="shared" si="29"/>
        <v>0</v>
      </c>
      <c r="AD113" s="94">
        <f t="shared" si="30"/>
        <v>0</v>
      </c>
      <c r="AE113" s="94">
        <f t="shared" si="31"/>
        <v>0</v>
      </c>
      <c r="AF113" s="94">
        <f t="shared" si="43"/>
        <v>0</v>
      </c>
      <c r="AG113" s="94">
        <f t="shared" si="44"/>
        <v>0</v>
      </c>
      <c r="AH113" s="94" t="str">
        <f t="shared" si="45"/>
        <v>Factor de Emisión</v>
      </c>
      <c r="AI113" s="94">
        <f t="shared" si="46"/>
        <v>0</v>
      </c>
      <c r="AJ113" s="94">
        <f t="shared" si="47"/>
        <v>0</v>
      </c>
      <c r="AK113" s="94">
        <f t="shared" si="48"/>
        <v>0</v>
      </c>
      <c r="AL113" s="94">
        <f t="shared" si="49"/>
        <v>0</v>
      </c>
      <c r="AM113" s="94">
        <f>IF(N113="",AL113*'Fraccion masica'!$AB$36,AL113*N113)</f>
        <v>0</v>
      </c>
      <c r="AN113" s="94">
        <f>IF(O113="",AL113*'Fraccion masica'!$AB$35,AL113*O113)</f>
        <v>0</v>
      </c>
      <c r="AO113" s="95">
        <f>IFERROR(AM113*Hoja1!$C$24/Hoja1!$C$25/Hoja1!$C$26*16.04/1000000,0)</f>
        <v>0</v>
      </c>
      <c r="AP113" s="94">
        <f>IFERROR(AN113*Hoja1!$C$24/Hoja1!$C$25/Hoja1!$C$26*44.01/1000000,0)</f>
        <v>0</v>
      </c>
      <c r="AQ113" s="143">
        <f>'Fraccion masica'!$AB$35</f>
        <v>9.0175297124927029E-2</v>
      </c>
      <c r="AR113" s="143">
        <f>'Fraccion masica'!$AB$36</f>
        <v>0.24741987696184778</v>
      </c>
      <c r="AS113" s="143">
        <f>'Fraccion masica'!$AB$37</f>
        <v>0.39593762818104794</v>
      </c>
      <c r="AT113" s="143">
        <f>'Fraccion masica'!$AB$38</f>
        <v>0.14181302276078955</v>
      </c>
      <c r="AU113" s="143">
        <f>'Fraccion masica'!$AB$39</f>
        <v>1.2058713500160698E-2</v>
      </c>
      <c r="AV113" s="143">
        <f>'Fraccion masica'!$AB$40</f>
        <v>5.502030814457283E-2</v>
      </c>
      <c r="AW113" s="143">
        <f>'Fraccion masica'!$AB$41</f>
        <v>5.757515332665411E-2</v>
      </c>
      <c r="AX113" s="94">
        <f t="shared" si="50"/>
        <v>0</v>
      </c>
      <c r="AY113" s="94">
        <f t="shared" si="51"/>
        <v>0</v>
      </c>
      <c r="AZ113" s="143">
        <f t="shared" si="52"/>
        <v>0</v>
      </c>
      <c r="BA113" s="94">
        <f>AX113+AY113*Hoja1!$C$19+'Venteos_Well drilling'!AZ113*Hoja1!$C$20</f>
        <v>0</v>
      </c>
    </row>
    <row r="114" spans="1:53" s="83" customFormat="1" x14ac:dyDescent="0.75">
      <c r="A114" s="1"/>
      <c r="B114" s="15"/>
      <c r="C114" s="15"/>
      <c r="D114" s="15"/>
      <c r="E114" s="111"/>
      <c r="F114" s="111"/>
      <c r="G114" s="20"/>
      <c r="H114" s="15"/>
      <c r="I114" s="92"/>
      <c r="J114" s="406"/>
      <c r="K114" s="407"/>
      <c r="L114" s="405"/>
      <c r="M114" s="405"/>
      <c r="N114" s="93"/>
      <c r="O114" s="121"/>
      <c r="P114" s="122">
        <f t="shared" si="32"/>
        <v>0</v>
      </c>
      <c r="Q114" s="122">
        <f t="shared" si="33"/>
        <v>0</v>
      </c>
      <c r="R114" s="122">
        <f t="shared" si="34"/>
        <v>0</v>
      </c>
      <c r="S114" s="122" t="str">
        <f t="shared" si="35"/>
        <v>Factor de Emisión</v>
      </c>
      <c r="T114" s="122">
        <f t="shared" si="36"/>
        <v>0</v>
      </c>
      <c r="U114" s="169">
        <f t="shared" si="37"/>
        <v>0</v>
      </c>
      <c r="V114" s="122">
        <f t="shared" si="38"/>
        <v>0</v>
      </c>
      <c r="W114" s="122">
        <f t="shared" si="39"/>
        <v>0</v>
      </c>
      <c r="X114" s="122">
        <f t="shared" si="40"/>
        <v>0</v>
      </c>
      <c r="Y114" s="122">
        <f t="shared" si="41"/>
        <v>0</v>
      </c>
      <c r="Z114" s="122">
        <f t="shared" si="42"/>
        <v>0</v>
      </c>
      <c r="AA114" s="1"/>
      <c r="AB114" s="1"/>
      <c r="AC114" s="94">
        <f t="shared" si="29"/>
        <v>0</v>
      </c>
      <c r="AD114" s="94">
        <f t="shared" si="30"/>
        <v>0</v>
      </c>
      <c r="AE114" s="94">
        <f t="shared" si="31"/>
        <v>0</v>
      </c>
      <c r="AF114" s="94">
        <f t="shared" si="43"/>
        <v>0</v>
      </c>
      <c r="AG114" s="94">
        <f t="shared" si="44"/>
        <v>0</v>
      </c>
      <c r="AH114" s="94" t="str">
        <f t="shared" si="45"/>
        <v>Factor de Emisión</v>
      </c>
      <c r="AI114" s="94">
        <f t="shared" si="46"/>
        <v>0</v>
      </c>
      <c r="AJ114" s="94">
        <f t="shared" si="47"/>
        <v>0</v>
      </c>
      <c r="AK114" s="94">
        <f t="shared" si="48"/>
        <v>0</v>
      </c>
      <c r="AL114" s="94">
        <f t="shared" si="49"/>
        <v>0</v>
      </c>
      <c r="AM114" s="94">
        <f>IF(N114="",AL114*'Fraccion masica'!$AB$36,AL114*N114)</f>
        <v>0</v>
      </c>
      <c r="AN114" s="94">
        <f>IF(O114="",AL114*'Fraccion masica'!$AB$35,AL114*O114)</f>
        <v>0</v>
      </c>
      <c r="AO114" s="95">
        <f>IFERROR(AM114*Hoja1!$C$24/Hoja1!$C$25/Hoja1!$C$26*16.04/1000000,0)</f>
        <v>0</v>
      </c>
      <c r="AP114" s="94">
        <f>IFERROR(AN114*Hoja1!$C$24/Hoja1!$C$25/Hoja1!$C$26*44.01/1000000,0)</f>
        <v>0</v>
      </c>
      <c r="AQ114" s="143">
        <f>'Fraccion masica'!$AB$35</f>
        <v>9.0175297124927029E-2</v>
      </c>
      <c r="AR114" s="143">
        <f>'Fraccion masica'!$AB$36</f>
        <v>0.24741987696184778</v>
      </c>
      <c r="AS114" s="143">
        <f>'Fraccion masica'!$AB$37</f>
        <v>0.39593762818104794</v>
      </c>
      <c r="AT114" s="143">
        <f>'Fraccion masica'!$AB$38</f>
        <v>0.14181302276078955</v>
      </c>
      <c r="AU114" s="143">
        <f>'Fraccion masica'!$AB$39</f>
        <v>1.2058713500160698E-2</v>
      </c>
      <c r="AV114" s="143">
        <f>'Fraccion masica'!$AB$40</f>
        <v>5.502030814457283E-2</v>
      </c>
      <c r="AW114" s="143">
        <f>'Fraccion masica'!$AB$41</f>
        <v>5.757515332665411E-2</v>
      </c>
      <c r="AX114" s="94">
        <f t="shared" si="50"/>
        <v>0</v>
      </c>
      <c r="AY114" s="94">
        <f t="shared" si="51"/>
        <v>0</v>
      </c>
      <c r="AZ114" s="143">
        <f t="shared" si="52"/>
        <v>0</v>
      </c>
      <c r="BA114" s="94">
        <f>AX114+AY114*Hoja1!$C$19+'Venteos_Well drilling'!AZ114*Hoja1!$C$20</f>
        <v>0</v>
      </c>
    </row>
    <row r="115" spans="1:53" s="83" customFormat="1" x14ac:dyDescent="0.75">
      <c r="A115" s="1"/>
      <c r="B115" s="15"/>
      <c r="C115" s="15"/>
      <c r="D115" s="15"/>
      <c r="E115" s="111"/>
      <c r="F115" s="111"/>
      <c r="G115" s="20"/>
      <c r="H115" s="15"/>
      <c r="I115" s="92"/>
      <c r="J115" s="406"/>
      <c r="K115" s="407"/>
      <c r="L115" s="405"/>
      <c r="M115" s="405"/>
      <c r="N115" s="93"/>
      <c r="O115" s="121"/>
      <c r="P115" s="122">
        <f t="shared" si="32"/>
        <v>0</v>
      </c>
      <c r="Q115" s="122">
        <f t="shared" si="33"/>
        <v>0</v>
      </c>
      <c r="R115" s="122">
        <f t="shared" si="34"/>
        <v>0</v>
      </c>
      <c r="S115" s="122" t="str">
        <f t="shared" si="35"/>
        <v>Factor de Emisión</v>
      </c>
      <c r="T115" s="122">
        <f t="shared" si="36"/>
        <v>0</v>
      </c>
      <c r="U115" s="169">
        <f t="shared" si="37"/>
        <v>0</v>
      </c>
      <c r="V115" s="122">
        <f t="shared" si="38"/>
        <v>0</v>
      </c>
      <c r="W115" s="122">
        <f t="shared" si="39"/>
        <v>0</v>
      </c>
      <c r="X115" s="122">
        <f t="shared" si="40"/>
        <v>0</v>
      </c>
      <c r="Y115" s="122">
        <f t="shared" si="41"/>
        <v>0</v>
      </c>
      <c r="Z115" s="122">
        <f t="shared" si="42"/>
        <v>0</v>
      </c>
      <c r="AA115" s="1"/>
      <c r="AB115" s="1"/>
      <c r="AC115" s="94">
        <f t="shared" si="29"/>
        <v>0</v>
      </c>
      <c r="AD115" s="94">
        <f t="shared" si="30"/>
        <v>0</v>
      </c>
      <c r="AE115" s="94">
        <f t="shared" si="31"/>
        <v>0</v>
      </c>
      <c r="AF115" s="94">
        <f t="shared" si="43"/>
        <v>0</v>
      </c>
      <c r="AG115" s="94">
        <f t="shared" si="44"/>
        <v>0</v>
      </c>
      <c r="AH115" s="94" t="str">
        <f t="shared" si="45"/>
        <v>Factor de Emisión</v>
      </c>
      <c r="AI115" s="94">
        <f t="shared" si="46"/>
        <v>0</v>
      </c>
      <c r="AJ115" s="94">
        <f t="shared" si="47"/>
        <v>0</v>
      </c>
      <c r="AK115" s="94">
        <f t="shared" si="48"/>
        <v>0</v>
      </c>
      <c r="AL115" s="94">
        <f t="shared" si="49"/>
        <v>0</v>
      </c>
      <c r="AM115" s="94">
        <f>IF(N115="",AL115*'Fraccion masica'!$AB$36,AL115*N115)</f>
        <v>0</v>
      </c>
      <c r="AN115" s="94">
        <f>IF(O115="",AL115*'Fraccion masica'!$AB$35,AL115*O115)</f>
        <v>0</v>
      </c>
      <c r="AO115" s="95">
        <f>IFERROR(AM115*Hoja1!$C$24/Hoja1!$C$25/Hoja1!$C$26*16.04/1000000,0)</f>
        <v>0</v>
      </c>
      <c r="AP115" s="94">
        <f>IFERROR(AN115*Hoja1!$C$24/Hoja1!$C$25/Hoja1!$C$26*44.01/1000000,0)</f>
        <v>0</v>
      </c>
      <c r="AQ115" s="143">
        <f>'Fraccion masica'!$AB$35</f>
        <v>9.0175297124927029E-2</v>
      </c>
      <c r="AR115" s="143">
        <f>'Fraccion masica'!$AB$36</f>
        <v>0.24741987696184778</v>
      </c>
      <c r="AS115" s="143">
        <f>'Fraccion masica'!$AB$37</f>
        <v>0.39593762818104794</v>
      </c>
      <c r="AT115" s="143">
        <f>'Fraccion masica'!$AB$38</f>
        <v>0.14181302276078955</v>
      </c>
      <c r="AU115" s="143">
        <f>'Fraccion masica'!$AB$39</f>
        <v>1.2058713500160698E-2</v>
      </c>
      <c r="AV115" s="143">
        <f>'Fraccion masica'!$AB$40</f>
        <v>5.502030814457283E-2</v>
      </c>
      <c r="AW115" s="143">
        <f>'Fraccion masica'!$AB$41</f>
        <v>5.757515332665411E-2</v>
      </c>
      <c r="AX115" s="94">
        <f t="shared" si="50"/>
        <v>0</v>
      </c>
      <c r="AY115" s="94">
        <f t="shared" si="51"/>
        <v>0</v>
      </c>
      <c r="AZ115" s="143">
        <f t="shared" si="52"/>
        <v>0</v>
      </c>
      <c r="BA115" s="94">
        <f>AX115+AY115*Hoja1!$C$19+'Venteos_Well drilling'!AZ115*Hoja1!$C$20</f>
        <v>0</v>
      </c>
    </row>
    <row r="116" spans="1:53" s="83" customFormat="1" x14ac:dyDescent="0.75">
      <c r="A116" s="1"/>
      <c r="B116" s="15"/>
      <c r="C116" s="15"/>
      <c r="D116" s="15"/>
      <c r="E116" s="111"/>
      <c r="F116" s="111"/>
      <c r="G116" s="20"/>
      <c r="H116" s="15"/>
      <c r="I116" s="92"/>
      <c r="J116" s="406"/>
      <c r="K116" s="407"/>
      <c r="L116" s="405"/>
      <c r="M116" s="405"/>
      <c r="N116" s="93"/>
      <c r="O116" s="121"/>
      <c r="P116" s="122">
        <f t="shared" si="32"/>
        <v>0</v>
      </c>
      <c r="Q116" s="122">
        <f t="shared" si="33"/>
        <v>0</v>
      </c>
      <c r="R116" s="122">
        <f t="shared" si="34"/>
        <v>0</v>
      </c>
      <c r="S116" s="122" t="str">
        <f t="shared" si="35"/>
        <v>Factor de Emisión</v>
      </c>
      <c r="T116" s="122">
        <f t="shared" si="36"/>
        <v>0</v>
      </c>
      <c r="U116" s="169">
        <f t="shared" si="37"/>
        <v>0</v>
      </c>
      <c r="V116" s="122">
        <f t="shared" si="38"/>
        <v>0</v>
      </c>
      <c r="W116" s="122">
        <f t="shared" si="39"/>
        <v>0</v>
      </c>
      <c r="X116" s="122">
        <f t="shared" si="40"/>
        <v>0</v>
      </c>
      <c r="Y116" s="122">
        <f t="shared" si="41"/>
        <v>0</v>
      </c>
      <c r="Z116" s="122">
        <f t="shared" si="42"/>
        <v>0</v>
      </c>
      <c r="AA116" s="1"/>
      <c r="AB116" s="1"/>
      <c r="AC116" s="94">
        <f t="shared" si="29"/>
        <v>0</v>
      </c>
      <c r="AD116" s="94">
        <f t="shared" si="30"/>
        <v>0</v>
      </c>
      <c r="AE116" s="94">
        <f t="shared" si="31"/>
        <v>0</v>
      </c>
      <c r="AF116" s="94">
        <f t="shared" si="43"/>
        <v>0</v>
      </c>
      <c r="AG116" s="94">
        <f t="shared" si="44"/>
        <v>0</v>
      </c>
      <c r="AH116" s="94" t="str">
        <f t="shared" si="45"/>
        <v>Factor de Emisión</v>
      </c>
      <c r="AI116" s="94">
        <f t="shared" si="46"/>
        <v>0</v>
      </c>
      <c r="AJ116" s="94">
        <f t="shared" si="47"/>
        <v>0</v>
      </c>
      <c r="AK116" s="94">
        <f t="shared" si="48"/>
        <v>0</v>
      </c>
      <c r="AL116" s="94">
        <f t="shared" si="49"/>
        <v>0</v>
      </c>
      <c r="AM116" s="94">
        <f>IF(N116="",AL116*'Fraccion masica'!$AB$36,AL116*N116)</f>
        <v>0</v>
      </c>
      <c r="AN116" s="94">
        <f>IF(O116="",AL116*'Fraccion masica'!$AB$35,AL116*O116)</f>
        <v>0</v>
      </c>
      <c r="AO116" s="95">
        <f>IFERROR(AM116*Hoja1!$C$24/Hoja1!$C$25/Hoja1!$C$26*16.04/1000000,0)</f>
        <v>0</v>
      </c>
      <c r="AP116" s="94">
        <f>IFERROR(AN116*Hoja1!$C$24/Hoja1!$C$25/Hoja1!$C$26*44.01/1000000,0)</f>
        <v>0</v>
      </c>
      <c r="AQ116" s="143">
        <f>'Fraccion masica'!$AB$35</f>
        <v>9.0175297124927029E-2</v>
      </c>
      <c r="AR116" s="143">
        <f>'Fraccion masica'!$AB$36</f>
        <v>0.24741987696184778</v>
      </c>
      <c r="AS116" s="143">
        <f>'Fraccion masica'!$AB$37</f>
        <v>0.39593762818104794</v>
      </c>
      <c r="AT116" s="143">
        <f>'Fraccion masica'!$AB$38</f>
        <v>0.14181302276078955</v>
      </c>
      <c r="AU116" s="143">
        <f>'Fraccion masica'!$AB$39</f>
        <v>1.2058713500160698E-2</v>
      </c>
      <c r="AV116" s="143">
        <f>'Fraccion masica'!$AB$40</f>
        <v>5.502030814457283E-2</v>
      </c>
      <c r="AW116" s="143">
        <f>'Fraccion masica'!$AB$41</f>
        <v>5.757515332665411E-2</v>
      </c>
      <c r="AX116" s="94">
        <f t="shared" si="50"/>
        <v>0</v>
      </c>
      <c r="AY116" s="94">
        <f t="shared" si="51"/>
        <v>0</v>
      </c>
      <c r="AZ116" s="143">
        <f t="shared" si="52"/>
        <v>0</v>
      </c>
      <c r="BA116" s="94">
        <f>AX116+AY116*Hoja1!$C$19+'Venteos_Well drilling'!AZ116*Hoja1!$C$20</f>
        <v>0</v>
      </c>
    </row>
    <row r="117" spans="1:53" s="83" customFormat="1" x14ac:dyDescent="0.75">
      <c r="A117" s="1"/>
      <c r="B117" s="15"/>
      <c r="C117" s="15"/>
      <c r="D117" s="15"/>
      <c r="E117" s="111"/>
      <c r="F117" s="111"/>
      <c r="G117" s="20"/>
      <c r="H117" s="15"/>
      <c r="I117" s="92"/>
      <c r="J117" s="406"/>
      <c r="K117" s="407"/>
      <c r="L117" s="405"/>
      <c r="M117" s="405"/>
      <c r="N117" s="93"/>
      <c r="O117" s="121"/>
      <c r="P117" s="122">
        <f t="shared" si="32"/>
        <v>0</v>
      </c>
      <c r="Q117" s="122">
        <f t="shared" si="33"/>
        <v>0</v>
      </c>
      <c r="R117" s="122">
        <f t="shared" si="34"/>
        <v>0</v>
      </c>
      <c r="S117" s="122" t="str">
        <f t="shared" si="35"/>
        <v>Factor de Emisión</v>
      </c>
      <c r="T117" s="122">
        <f t="shared" si="36"/>
        <v>0</v>
      </c>
      <c r="U117" s="169">
        <f t="shared" si="37"/>
        <v>0</v>
      </c>
      <c r="V117" s="122">
        <f t="shared" si="38"/>
        <v>0</v>
      </c>
      <c r="W117" s="122">
        <f t="shared" si="39"/>
        <v>0</v>
      </c>
      <c r="X117" s="122">
        <f t="shared" si="40"/>
        <v>0</v>
      </c>
      <c r="Y117" s="122">
        <f t="shared" si="41"/>
        <v>0</v>
      </c>
      <c r="Z117" s="122">
        <f t="shared" si="42"/>
        <v>0</v>
      </c>
      <c r="AA117" s="1"/>
      <c r="AB117" s="1"/>
      <c r="AC117" s="94">
        <f t="shared" si="29"/>
        <v>0</v>
      </c>
      <c r="AD117" s="94">
        <f t="shared" si="30"/>
        <v>0</v>
      </c>
      <c r="AE117" s="94">
        <f t="shared" si="31"/>
        <v>0</v>
      </c>
      <c r="AF117" s="94">
        <f t="shared" si="43"/>
        <v>0</v>
      </c>
      <c r="AG117" s="94">
        <f t="shared" si="44"/>
        <v>0</v>
      </c>
      <c r="AH117" s="94" t="str">
        <f t="shared" si="45"/>
        <v>Factor de Emisión</v>
      </c>
      <c r="AI117" s="94">
        <f t="shared" si="46"/>
        <v>0</v>
      </c>
      <c r="AJ117" s="94">
        <f t="shared" si="47"/>
        <v>0</v>
      </c>
      <c r="AK117" s="94">
        <f t="shared" si="48"/>
        <v>0</v>
      </c>
      <c r="AL117" s="94">
        <f t="shared" si="49"/>
        <v>0</v>
      </c>
      <c r="AM117" s="94">
        <f>IF(N117="",AL117*'Fraccion masica'!$AB$36,AL117*N117)</f>
        <v>0</v>
      </c>
      <c r="AN117" s="94">
        <f>IF(O117="",AL117*'Fraccion masica'!$AB$35,AL117*O117)</f>
        <v>0</v>
      </c>
      <c r="AO117" s="95">
        <f>IFERROR(AM117*Hoja1!$C$24/Hoja1!$C$25/Hoja1!$C$26*16.04/1000000,0)</f>
        <v>0</v>
      </c>
      <c r="AP117" s="94">
        <f>IFERROR(AN117*Hoja1!$C$24/Hoja1!$C$25/Hoja1!$C$26*44.01/1000000,0)</f>
        <v>0</v>
      </c>
      <c r="AQ117" s="143">
        <f>'Fraccion masica'!$AB$35</f>
        <v>9.0175297124927029E-2</v>
      </c>
      <c r="AR117" s="143">
        <f>'Fraccion masica'!$AB$36</f>
        <v>0.24741987696184778</v>
      </c>
      <c r="AS117" s="143">
        <f>'Fraccion masica'!$AB$37</f>
        <v>0.39593762818104794</v>
      </c>
      <c r="AT117" s="143">
        <f>'Fraccion masica'!$AB$38</f>
        <v>0.14181302276078955</v>
      </c>
      <c r="AU117" s="143">
        <f>'Fraccion masica'!$AB$39</f>
        <v>1.2058713500160698E-2</v>
      </c>
      <c r="AV117" s="143">
        <f>'Fraccion masica'!$AB$40</f>
        <v>5.502030814457283E-2</v>
      </c>
      <c r="AW117" s="143">
        <f>'Fraccion masica'!$AB$41</f>
        <v>5.757515332665411E-2</v>
      </c>
      <c r="AX117" s="94">
        <f t="shared" si="50"/>
        <v>0</v>
      </c>
      <c r="AY117" s="94">
        <f t="shared" si="51"/>
        <v>0</v>
      </c>
      <c r="AZ117" s="143">
        <f t="shared" si="52"/>
        <v>0</v>
      </c>
      <c r="BA117" s="94">
        <f>AX117+AY117*Hoja1!$C$19+'Venteos_Well drilling'!AZ117*Hoja1!$C$20</f>
        <v>0</v>
      </c>
    </row>
    <row r="118" spans="1:53" s="83" customFormat="1" x14ac:dyDescent="0.75">
      <c r="A118" s="1"/>
      <c r="B118" s="15"/>
      <c r="C118" s="15"/>
      <c r="D118" s="15"/>
      <c r="E118" s="111"/>
      <c r="F118" s="111"/>
      <c r="G118" s="20"/>
      <c r="H118" s="15"/>
      <c r="I118" s="92"/>
      <c r="J118" s="406"/>
      <c r="K118" s="407"/>
      <c r="L118" s="405"/>
      <c r="M118" s="405"/>
      <c r="N118" s="93"/>
      <c r="O118" s="121"/>
      <c r="P118" s="122">
        <f t="shared" si="32"/>
        <v>0</v>
      </c>
      <c r="Q118" s="122">
        <f t="shared" si="33"/>
        <v>0</v>
      </c>
      <c r="R118" s="122">
        <f t="shared" si="34"/>
        <v>0</v>
      </c>
      <c r="S118" s="122" t="str">
        <f t="shared" si="35"/>
        <v>Factor de Emisión</v>
      </c>
      <c r="T118" s="122">
        <f t="shared" si="36"/>
        <v>0</v>
      </c>
      <c r="U118" s="169">
        <f t="shared" si="37"/>
        <v>0</v>
      </c>
      <c r="V118" s="122">
        <f t="shared" si="38"/>
        <v>0</v>
      </c>
      <c r="W118" s="122">
        <f t="shared" si="39"/>
        <v>0</v>
      </c>
      <c r="X118" s="122">
        <f t="shared" si="40"/>
        <v>0</v>
      </c>
      <c r="Y118" s="122">
        <f t="shared" si="41"/>
        <v>0</v>
      </c>
      <c r="Z118" s="122">
        <f t="shared" si="42"/>
        <v>0</v>
      </c>
      <c r="AA118" s="1"/>
      <c r="AB118" s="1"/>
      <c r="AC118" s="94">
        <f t="shared" si="29"/>
        <v>0</v>
      </c>
      <c r="AD118" s="94">
        <f t="shared" si="30"/>
        <v>0</v>
      </c>
      <c r="AE118" s="94">
        <f t="shared" si="31"/>
        <v>0</v>
      </c>
      <c r="AF118" s="94">
        <f t="shared" si="43"/>
        <v>0</v>
      </c>
      <c r="AG118" s="94">
        <f t="shared" si="44"/>
        <v>0</v>
      </c>
      <c r="AH118" s="94" t="str">
        <f t="shared" si="45"/>
        <v>Factor de Emisión</v>
      </c>
      <c r="AI118" s="94">
        <f t="shared" si="46"/>
        <v>0</v>
      </c>
      <c r="AJ118" s="94">
        <f t="shared" si="47"/>
        <v>0</v>
      </c>
      <c r="AK118" s="94">
        <f t="shared" si="48"/>
        <v>0</v>
      </c>
      <c r="AL118" s="94">
        <f t="shared" si="49"/>
        <v>0</v>
      </c>
      <c r="AM118" s="94">
        <f>IF(N118="",AL118*'Fraccion masica'!$AB$36,AL118*N118)</f>
        <v>0</v>
      </c>
      <c r="AN118" s="94">
        <f>IF(O118="",AL118*'Fraccion masica'!$AB$35,AL118*O118)</f>
        <v>0</v>
      </c>
      <c r="AO118" s="95">
        <f>IFERROR(AM118*Hoja1!$C$24/Hoja1!$C$25/Hoja1!$C$26*16.04/1000000,0)</f>
        <v>0</v>
      </c>
      <c r="AP118" s="94">
        <f>IFERROR(AN118*Hoja1!$C$24/Hoja1!$C$25/Hoja1!$C$26*44.01/1000000,0)</f>
        <v>0</v>
      </c>
      <c r="AQ118" s="143">
        <f>'Fraccion masica'!$AB$35</f>
        <v>9.0175297124927029E-2</v>
      </c>
      <c r="AR118" s="143">
        <f>'Fraccion masica'!$AB$36</f>
        <v>0.24741987696184778</v>
      </c>
      <c r="AS118" s="143">
        <f>'Fraccion masica'!$AB$37</f>
        <v>0.39593762818104794</v>
      </c>
      <c r="AT118" s="143">
        <f>'Fraccion masica'!$AB$38</f>
        <v>0.14181302276078955</v>
      </c>
      <c r="AU118" s="143">
        <f>'Fraccion masica'!$AB$39</f>
        <v>1.2058713500160698E-2</v>
      </c>
      <c r="AV118" s="143">
        <f>'Fraccion masica'!$AB$40</f>
        <v>5.502030814457283E-2</v>
      </c>
      <c r="AW118" s="143">
        <f>'Fraccion masica'!$AB$41</f>
        <v>5.757515332665411E-2</v>
      </c>
      <c r="AX118" s="94">
        <f t="shared" si="50"/>
        <v>0</v>
      </c>
      <c r="AY118" s="94">
        <f t="shared" si="51"/>
        <v>0</v>
      </c>
      <c r="AZ118" s="143">
        <f t="shared" si="52"/>
        <v>0</v>
      </c>
      <c r="BA118" s="94">
        <f>AX118+AY118*Hoja1!$C$19+'Venteos_Well drilling'!AZ118*Hoja1!$C$20</f>
        <v>0</v>
      </c>
    </row>
    <row r="119" spans="1:53" s="83" customFormat="1" x14ac:dyDescent="0.75">
      <c r="A119" s="1"/>
      <c r="B119" s="15"/>
      <c r="C119" s="15"/>
      <c r="D119" s="15"/>
      <c r="E119" s="111"/>
      <c r="F119" s="111"/>
      <c r="G119" s="20"/>
      <c r="H119" s="15"/>
      <c r="I119" s="92"/>
      <c r="J119" s="406"/>
      <c r="K119" s="407"/>
      <c r="L119" s="405"/>
      <c r="M119" s="405"/>
      <c r="N119" s="93"/>
      <c r="O119" s="121"/>
      <c r="P119" s="122">
        <f t="shared" si="32"/>
        <v>0</v>
      </c>
      <c r="Q119" s="122">
        <f t="shared" si="33"/>
        <v>0</v>
      </c>
      <c r="R119" s="122">
        <f t="shared" si="34"/>
        <v>0</v>
      </c>
      <c r="S119" s="122" t="str">
        <f t="shared" si="35"/>
        <v>Factor de Emisión</v>
      </c>
      <c r="T119" s="122">
        <f t="shared" si="36"/>
        <v>0</v>
      </c>
      <c r="U119" s="169">
        <f t="shared" si="37"/>
        <v>0</v>
      </c>
      <c r="V119" s="122">
        <f t="shared" si="38"/>
        <v>0</v>
      </c>
      <c r="W119" s="122">
        <f t="shared" si="39"/>
        <v>0</v>
      </c>
      <c r="X119" s="122">
        <f t="shared" si="40"/>
        <v>0</v>
      </c>
      <c r="Y119" s="122">
        <f t="shared" si="41"/>
        <v>0</v>
      </c>
      <c r="Z119" s="122">
        <f t="shared" si="42"/>
        <v>0</v>
      </c>
      <c r="AA119" s="1"/>
      <c r="AB119" s="1"/>
      <c r="AC119" s="94">
        <f t="shared" si="29"/>
        <v>0</v>
      </c>
      <c r="AD119" s="94">
        <f t="shared" si="30"/>
        <v>0</v>
      </c>
      <c r="AE119" s="94">
        <f t="shared" si="31"/>
        <v>0</v>
      </c>
      <c r="AF119" s="94">
        <f t="shared" si="43"/>
        <v>0</v>
      </c>
      <c r="AG119" s="94">
        <f t="shared" si="44"/>
        <v>0</v>
      </c>
      <c r="AH119" s="94" t="str">
        <f t="shared" si="45"/>
        <v>Factor de Emisión</v>
      </c>
      <c r="AI119" s="94">
        <f t="shared" si="46"/>
        <v>0</v>
      </c>
      <c r="AJ119" s="94">
        <f t="shared" si="47"/>
        <v>0</v>
      </c>
      <c r="AK119" s="94">
        <f t="shared" si="48"/>
        <v>0</v>
      </c>
      <c r="AL119" s="94">
        <f t="shared" si="49"/>
        <v>0</v>
      </c>
      <c r="AM119" s="94">
        <f>IF(N119="",AL119*'Fraccion masica'!$AB$36,AL119*N119)</f>
        <v>0</v>
      </c>
      <c r="AN119" s="94">
        <f>IF(O119="",AL119*'Fraccion masica'!$AB$35,AL119*O119)</f>
        <v>0</v>
      </c>
      <c r="AO119" s="95">
        <f>IFERROR(AM119*Hoja1!$C$24/Hoja1!$C$25/Hoja1!$C$26*16.04/1000000,0)</f>
        <v>0</v>
      </c>
      <c r="AP119" s="94">
        <f>IFERROR(AN119*Hoja1!$C$24/Hoja1!$C$25/Hoja1!$C$26*44.01/1000000,0)</f>
        <v>0</v>
      </c>
      <c r="AQ119" s="143">
        <f>'Fraccion masica'!$AB$35</f>
        <v>9.0175297124927029E-2</v>
      </c>
      <c r="AR119" s="143">
        <f>'Fraccion masica'!$AB$36</f>
        <v>0.24741987696184778</v>
      </c>
      <c r="AS119" s="143">
        <f>'Fraccion masica'!$AB$37</f>
        <v>0.39593762818104794</v>
      </c>
      <c r="AT119" s="143">
        <f>'Fraccion masica'!$AB$38</f>
        <v>0.14181302276078955</v>
      </c>
      <c r="AU119" s="143">
        <f>'Fraccion masica'!$AB$39</f>
        <v>1.2058713500160698E-2</v>
      </c>
      <c r="AV119" s="143">
        <f>'Fraccion masica'!$AB$40</f>
        <v>5.502030814457283E-2</v>
      </c>
      <c r="AW119" s="143">
        <f>'Fraccion masica'!$AB$41</f>
        <v>5.757515332665411E-2</v>
      </c>
      <c r="AX119" s="94">
        <f t="shared" si="50"/>
        <v>0</v>
      </c>
      <c r="AY119" s="94">
        <f t="shared" si="51"/>
        <v>0</v>
      </c>
      <c r="AZ119" s="143">
        <f t="shared" si="52"/>
        <v>0</v>
      </c>
      <c r="BA119" s="94">
        <f>AX119+AY119*Hoja1!$C$19+'Venteos_Well drilling'!AZ119*Hoja1!$C$20</f>
        <v>0</v>
      </c>
    </row>
    <row r="120" spans="1:53" s="83" customFormat="1" x14ac:dyDescent="0.75">
      <c r="A120" s="1"/>
      <c r="B120" s="15"/>
      <c r="C120" s="15"/>
      <c r="D120" s="15"/>
      <c r="E120" s="111"/>
      <c r="F120" s="111"/>
      <c r="G120" s="20"/>
      <c r="H120" s="15"/>
      <c r="I120" s="92"/>
      <c r="J120" s="406"/>
      <c r="K120" s="407"/>
      <c r="L120" s="405"/>
      <c r="M120" s="405"/>
      <c r="N120" s="93"/>
      <c r="O120" s="121"/>
      <c r="P120" s="122">
        <f t="shared" si="32"/>
        <v>0</v>
      </c>
      <c r="Q120" s="122">
        <f t="shared" si="33"/>
        <v>0</v>
      </c>
      <c r="R120" s="122">
        <f t="shared" si="34"/>
        <v>0</v>
      </c>
      <c r="S120" s="122" t="str">
        <f t="shared" si="35"/>
        <v>Factor de Emisión</v>
      </c>
      <c r="T120" s="122">
        <f t="shared" si="36"/>
        <v>0</v>
      </c>
      <c r="U120" s="169">
        <f t="shared" si="37"/>
        <v>0</v>
      </c>
      <c r="V120" s="122">
        <f t="shared" si="38"/>
        <v>0</v>
      </c>
      <c r="W120" s="122">
        <f t="shared" si="39"/>
        <v>0</v>
      </c>
      <c r="X120" s="122">
        <f t="shared" si="40"/>
        <v>0</v>
      </c>
      <c r="Y120" s="122">
        <f t="shared" si="41"/>
        <v>0</v>
      </c>
      <c r="Z120" s="122">
        <f t="shared" si="42"/>
        <v>0</v>
      </c>
      <c r="AA120" s="1"/>
      <c r="AB120" s="1"/>
      <c r="AC120" s="94">
        <f t="shared" si="29"/>
        <v>0</v>
      </c>
      <c r="AD120" s="94">
        <f t="shared" si="30"/>
        <v>0</v>
      </c>
      <c r="AE120" s="94">
        <f t="shared" si="31"/>
        <v>0</v>
      </c>
      <c r="AF120" s="94">
        <f t="shared" si="43"/>
        <v>0</v>
      </c>
      <c r="AG120" s="94">
        <f t="shared" si="44"/>
        <v>0</v>
      </c>
      <c r="AH120" s="94" t="str">
        <f t="shared" si="45"/>
        <v>Factor de Emisión</v>
      </c>
      <c r="AI120" s="94">
        <f t="shared" si="46"/>
        <v>0</v>
      </c>
      <c r="AJ120" s="94">
        <f t="shared" si="47"/>
        <v>0</v>
      </c>
      <c r="AK120" s="94">
        <f t="shared" si="48"/>
        <v>0</v>
      </c>
      <c r="AL120" s="94">
        <f t="shared" si="49"/>
        <v>0</v>
      </c>
      <c r="AM120" s="94">
        <f>IF(N120="",AL120*'Fraccion masica'!$AB$36,AL120*N120)</f>
        <v>0</v>
      </c>
      <c r="AN120" s="94">
        <f>IF(O120="",AL120*'Fraccion masica'!$AB$35,AL120*O120)</f>
        <v>0</v>
      </c>
      <c r="AO120" s="95">
        <f>IFERROR(AM120*Hoja1!$C$24/Hoja1!$C$25/Hoja1!$C$26*16.04/1000000,0)</f>
        <v>0</v>
      </c>
      <c r="AP120" s="94">
        <f>IFERROR(AN120*Hoja1!$C$24/Hoja1!$C$25/Hoja1!$C$26*44.01/1000000,0)</f>
        <v>0</v>
      </c>
      <c r="AQ120" s="143">
        <f>'Fraccion masica'!$AB$35</f>
        <v>9.0175297124927029E-2</v>
      </c>
      <c r="AR120" s="143">
        <f>'Fraccion masica'!$AB$36</f>
        <v>0.24741987696184778</v>
      </c>
      <c r="AS120" s="143">
        <f>'Fraccion masica'!$AB$37</f>
        <v>0.39593762818104794</v>
      </c>
      <c r="AT120" s="143">
        <f>'Fraccion masica'!$AB$38</f>
        <v>0.14181302276078955</v>
      </c>
      <c r="AU120" s="143">
        <f>'Fraccion masica'!$AB$39</f>
        <v>1.2058713500160698E-2</v>
      </c>
      <c r="AV120" s="143">
        <f>'Fraccion masica'!$AB$40</f>
        <v>5.502030814457283E-2</v>
      </c>
      <c r="AW120" s="143">
        <f>'Fraccion masica'!$AB$41</f>
        <v>5.757515332665411E-2</v>
      </c>
      <c r="AX120" s="94">
        <f t="shared" si="50"/>
        <v>0</v>
      </c>
      <c r="AY120" s="94">
        <f t="shared" si="51"/>
        <v>0</v>
      </c>
      <c r="AZ120" s="143">
        <f t="shared" si="52"/>
        <v>0</v>
      </c>
      <c r="BA120" s="94">
        <f>AX120+AY120*Hoja1!$C$19+'Venteos_Well drilling'!AZ120*Hoja1!$C$20</f>
        <v>0</v>
      </c>
    </row>
    <row r="121" spans="1:53" s="83" customFormat="1" x14ac:dyDescent="0.75">
      <c r="A121" s="1"/>
      <c r="B121" s="15"/>
      <c r="C121" s="15"/>
      <c r="D121" s="15"/>
      <c r="E121" s="111"/>
      <c r="F121" s="111"/>
      <c r="G121" s="20"/>
      <c r="H121" s="15"/>
      <c r="I121" s="92"/>
      <c r="J121" s="406"/>
      <c r="K121" s="407"/>
      <c r="L121" s="405"/>
      <c r="M121" s="405"/>
      <c r="N121" s="93"/>
      <c r="O121" s="121"/>
      <c r="P121" s="122">
        <f t="shared" si="32"/>
        <v>0</v>
      </c>
      <c r="Q121" s="122">
        <f t="shared" si="33"/>
        <v>0</v>
      </c>
      <c r="R121" s="122">
        <f t="shared" si="34"/>
        <v>0</v>
      </c>
      <c r="S121" s="122" t="str">
        <f t="shared" si="35"/>
        <v>Factor de Emisión</v>
      </c>
      <c r="T121" s="122">
        <f t="shared" si="36"/>
        <v>0</v>
      </c>
      <c r="U121" s="169">
        <f t="shared" si="37"/>
        <v>0</v>
      </c>
      <c r="V121" s="122">
        <f t="shared" si="38"/>
        <v>0</v>
      </c>
      <c r="W121" s="122">
        <f t="shared" si="39"/>
        <v>0</v>
      </c>
      <c r="X121" s="122">
        <f t="shared" si="40"/>
        <v>0</v>
      </c>
      <c r="Y121" s="122">
        <f t="shared" si="41"/>
        <v>0</v>
      </c>
      <c r="Z121" s="122">
        <f t="shared" si="42"/>
        <v>0</v>
      </c>
      <c r="AA121" s="1"/>
      <c r="AB121" s="1"/>
      <c r="AC121" s="94">
        <f t="shared" si="29"/>
        <v>0</v>
      </c>
      <c r="AD121" s="94">
        <f t="shared" si="30"/>
        <v>0</v>
      </c>
      <c r="AE121" s="94">
        <f t="shared" si="31"/>
        <v>0</v>
      </c>
      <c r="AF121" s="94">
        <f t="shared" si="43"/>
        <v>0</v>
      </c>
      <c r="AG121" s="94">
        <f t="shared" si="44"/>
        <v>0</v>
      </c>
      <c r="AH121" s="94" t="str">
        <f t="shared" si="45"/>
        <v>Factor de Emisión</v>
      </c>
      <c r="AI121" s="94">
        <f t="shared" si="46"/>
        <v>0</v>
      </c>
      <c r="AJ121" s="94">
        <f t="shared" si="47"/>
        <v>0</v>
      </c>
      <c r="AK121" s="94">
        <f t="shared" si="48"/>
        <v>0</v>
      </c>
      <c r="AL121" s="94">
        <f t="shared" si="49"/>
        <v>0</v>
      </c>
      <c r="AM121" s="94">
        <f>IF(N121="",AL121*'Fraccion masica'!$AB$36,AL121*N121)</f>
        <v>0</v>
      </c>
      <c r="AN121" s="94">
        <f>IF(O121="",AL121*'Fraccion masica'!$AB$35,AL121*O121)</f>
        <v>0</v>
      </c>
      <c r="AO121" s="95">
        <f>IFERROR(AM121*Hoja1!$C$24/Hoja1!$C$25/Hoja1!$C$26*16.04/1000000,0)</f>
        <v>0</v>
      </c>
      <c r="AP121" s="94">
        <f>IFERROR(AN121*Hoja1!$C$24/Hoja1!$C$25/Hoja1!$C$26*44.01/1000000,0)</f>
        <v>0</v>
      </c>
      <c r="AQ121" s="143">
        <f>'Fraccion masica'!$AB$35</f>
        <v>9.0175297124927029E-2</v>
      </c>
      <c r="AR121" s="143">
        <f>'Fraccion masica'!$AB$36</f>
        <v>0.24741987696184778</v>
      </c>
      <c r="AS121" s="143">
        <f>'Fraccion masica'!$AB$37</f>
        <v>0.39593762818104794</v>
      </c>
      <c r="AT121" s="143">
        <f>'Fraccion masica'!$AB$38</f>
        <v>0.14181302276078955</v>
      </c>
      <c r="AU121" s="143">
        <f>'Fraccion masica'!$AB$39</f>
        <v>1.2058713500160698E-2</v>
      </c>
      <c r="AV121" s="143">
        <f>'Fraccion masica'!$AB$40</f>
        <v>5.502030814457283E-2</v>
      </c>
      <c r="AW121" s="143">
        <f>'Fraccion masica'!$AB$41</f>
        <v>5.757515332665411E-2</v>
      </c>
      <c r="AX121" s="94">
        <f t="shared" si="50"/>
        <v>0</v>
      </c>
      <c r="AY121" s="94">
        <f t="shared" si="51"/>
        <v>0</v>
      </c>
      <c r="AZ121" s="143">
        <f t="shared" si="52"/>
        <v>0</v>
      </c>
      <c r="BA121" s="94">
        <f>AX121+AY121*Hoja1!$C$19+'Venteos_Well drilling'!AZ121*Hoja1!$C$20</f>
        <v>0</v>
      </c>
    </row>
    <row r="122" spans="1:53" s="83" customFormat="1" x14ac:dyDescent="0.75">
      <c r="A122" s="1"/>
      <c r="B122" s="15"/>
      <c r="C122" s="15"/>
      <c r="D122" s="15"/>
      <c r="E122" s="111"/>
      <c r="F122" s="111"/>
      <c r="G122" s="20"/>
      <c r="H122" s="15"/>
      <c r="I122" s="92"/>
      <c r="J122" s="406"/>
      <c r="K122" s="407"/>
      <c r="L122" s="405"/>
      <c r="M122" s="405"/>
      <c r="N122" s="93"/>
      <c r="O122" s="121"/>
      <c r="P122" s="122">
        <f t="shared" si="32"/>
        <v>0</v>
      </c>
      <c r="Q122" s="122">
        <f t="shared" si="33"/>
        <v>0</v>
      </c>
      <c r="R122" s="122">
        <f t="shared" si="34"/>
        <v>0</v>
      </c>
      <c r="S122" s="122" t="str">
        <f t="shared" si="35"/>
        <v>Factor de Emisión</v>
      </c>
      <c r="T122" s="122">
        <f t="shared" si="36"/>
        <v>0</v>
      </c>
      <c r="U122" s="169">
        <f t="shared" si="37"/>
        <v>0</v>
      </c>
      <c r="V122" s="122">
        <f t="shared" si="38"/>
        <v>0</v>
      </c>
      <c r="W122" s="122">
        <f t="shared" si="39"/>
        <v>0</v>
      </c>
      <c r="X122" s="122">
        <f t="shared" si="40"/>
        <v>0</v>
      </c>
      <c r="Y122" s="122">
        <f t="shared" si="41"/>
        <v>0</v>
      </c>
      <c r="Z122" s="122">
        <f t="shared" si="42"/>
        <v>0</v>
      </c>
      <c r="AA122" s="1"/>
      <c r="AB122" s="1"/>
      <c r="AC122" s="94">
        <f t="shared" si="29"/>
        <v>0</v>
      </c>
      <c r="AD122" s="94">
        <f t="shared" si="30"/>
        <v>0</v>
      </c>
      <c r="AE122" s="94">
        <f t="shared" si="31"/>
        <v>0</v>
      </c>
      <c r="AF122" s="94">
        <f t="shared" si="43"/>
        <v>0</v>
      </c>
      <c r="AG122" s="94">
        <f t="shared" si="44"/>
        <v>0</v>
      </c>
      <c r="AH122" s="94" t="str">
        <f t="shared" si="45"/>
        <v>Factor de Emisión</v>
      </c>
      <c r="AI122" s="94">
        <f t="shared" si="46"/>
        <v>0</v>
      </c>
      <c r="AJ122" s="94">
        <f t="shared" si="47"/>
        <v>0</v>
      </c>
      <c r="AK122" s="94">
        <f t="shared" si="48"/>
        <v>0</v>
      </c>
      <c r="AL122" s="94">
        <f t="shared" si="49"/>
        <v>0</v>
      </c>
      <c r="AM122" s="94">
        <f>IF(N122="",AL122*'Fraccion masica'!$AB$36,AL122*N122)</f>
        <v>0</v>
      </c>
      <c r="AN122" s="94">
        <f>IF(O122="",AL122*'Fraccion masica'!$AB$35,AL122*O122)</f>
        <v>0</v>
      </c>
      <c r="AO122" s="95">
        <f>IFERROR(AM122*Hoja1!$C$24/Hoja1!$C$25/Hoja1!$C$26*16.04/1000000,0)</f>
        <v>0</v>
      </c>
      <c r="AP122" s="94">
        <f>IFERROR(AN122*Hoja1!$C$24/Hoja1!$C$25/Hoja1!$C$26*44.01/1000000,0)</f>
        <v>0</v>
      </c>
      <c r="AQ122" s="143">
        <f>'Fraccion masica'!$AB$35</f>
        <v>9.0175297124927029E-2</v>
      </c>
      <c r="AR122" s="143">
        <f>'Fraccion masica'!$AB$36</f>
        <v>0.24741987696184778</v>
      </c>
      <c r="AS122" s="143">
        <f>'Fraccion masica'!$AB$37</f>
        <v>0.39593762818104794</v>
      </c>
      <c r="AT122" s="143">
        <f>'Fraccion masica'!$AB$38</f>
        <v>0.14181302276078955</v>
      </c>
      <c r="AU122" s="143">
        <f>'Fraccion masica'!$AB$39</f>
        <v>1.2058713500160698E-2</v>
      </c>
      <c r="AV122" s="143">
        <f>'Fraccion masica'!$AB$40</f>
        <v>5.502030814457283E-2</v>
      </c>
      <c r="AW122" s="143">
        <f>'Fraccion masica'!$AB$41</f>
        <v>5.757515332665411E-2</v>
      </c>
      <c r="AX122" s="94">
        <f t="shared" si="50"/>
        <v>0</v>
      </c>
      <c r="AY122" s="94">
        <f t="shared" si="51"/>
        <v>0</v>
      </c>
      <c r="AZ122" s="143">
        <f t="shared" si="52"/>
        <v>0</v>
      </c>
      <c r="BA122" s="94">
        <f>AX122+AY122*Hoja1!$C$19+'Venteos_Well drilling'!AZ122*Hoja1!$C$20</f>
        <v>0</v>
      </c>
    </row>
    <row r="123" spans="1:53" s="83" customFormat="1" x14ac:dyDescent="0.75">
      <c r="A123" s="1"/>
      <c r="B123" s="15"/>
      <c r="C123" s="15"/>
      <c r="D123" s="15"/>
      <c r="E123" s="111"/>
      <c r="F123" s="111"/>
      <c r="G123" s="20"/>
      <c r="H123" s="15"/>
      <c r="I123" s="92"/>
      <c r="J123" s="406"/>
      <c r="K123" s="407"/>
      <c r="L123" s="405"/>
      <c r="M123" s="405"/>
      <c r="N123" s="93"/>
      <c r="O123" s="121"/>
      <c r="P123" s="122">
        <f t="shared" si="32"/>
        <v>0</v>
      </c>
      <c r="Q123" s="122">
        <f t="shared" si="33"/>
        <v>0</v>
      </c>
      <c r="R123" s="122">
        <f t="shared" si="34"/>
        <v>0</v>
      </c>
      <c r="S123" s="122" t="str">
        <f t="shared" si="35"/>
        <v>Factor de Emisión</v>
      </c>
      <c r="T123" s="122">
        <f t="shared" si="36"/>
        <v>0</v>
      </c>
      <c r="U123" s="169">
        <f t="shared" si="37"/>
        <v>0</v>
      </c>
      <c r="V123" s="122">
        <f t="shared" si="38"/>
        <v>0</v>
      </c>
      <c r="W123" s="122">
        <f t="shared" si="39"/>
        <v>0</v>
      </c>
      <c r="X123" s="122">
        <f t="shared" si="40"/>
        <v>0</v>
      </c>
      <c r="Y123" s="122">
        <f t="shared" si="41"/>
        <v>0</v>
      </c>
      <c r="Z123" s="122">
        <f t="shared" si="42"/>
        <v>0</v>
      </c>
      <c r="AA123" s="1"/>
      <c r="AB123" s="1"/>
      <c r="AC123" s="94">
        <f t="shared" si="29"/>
        <v>0</v>
      </c>
      <c r="AD123" s="94">
        <f t="shared" si="30"/>
        <v>0</v>
      </c>
      <c r="AE123" s="94">
        <f t="shared" si="31"/>
        <v>0</v>
      </c>
      <c r="AF123" s="94">
        <f t="shared" si="43"/>
        <v>0</v>
      </c>
      <c r="AG123" s="94">
        <f t="shared" si="44"/>
        <v>0</v>
      </c>
      <c r="AH123" s="94" t="str">
        <f t="shared" si="45"/>
        <v>Factor de Emisión</v>
      </c>
      <c r="AI123" s="94">
        <f t="shared" si="46"/>
        <v>0</v>
      </c>
      <c r="AJ123" s="94">
        <f t="shared" si="47"/>
        <v>0</v>
      </c>
      <c r="AK123" s="94">
        <f t="shared" si="48"/>
        <v>0</v>
      </c>
      <c r="AL123" s="94">
        <f t="shared" si="49"/>
        <v>0</v>
      </c>
      <c r="AM123" s="94">
        <f>IF(N123="",AL123*'Fraccion masica'!$AB$36,AL123*N123)</f>
        <v>0</v>
      </c>
      <c r="AN123" s="94">
        <f>IF(O123="",AL123*'Fraccion masica'!$AB$35,AL123*O123)</f>
        <v>0</v>
      </c>
      <c r="AO123" s="95">
        <f>IFERROR(AM123*Hoja1!$C$24/Hoja1!$C$25/Hoja1!$C$26*16.04/1000000,0)</f>
        <v>0</v>
      </c>
      <c r="AP123" s="94">
        <f>IFERROR(AN123*Hoja1!$C$24/Hoja1!$C$25/Hoja1!$C$26*44.01/1000000,0)</f>
        <v>0</v>
      </c>
      <c r="AQ123" s="143">
        <f>'Fraccion masica'!$AB$35</f>
        <v>9.0175297124927029E-2</v>
      </c>
      <c r="AR123" s="143">
        <f>'Fraccion masica'!$AB$36</f>
        <v>0.24741987696184778</v>
      </c>
      <c r="AS123" s="143">
        <f>'Fraccion masica'!$AB$37</f>
        <v>0.39593762818104794</v>
      </c>
      <c r="AT123" s="143">
        <f>'Fraccion masica'!$AB$38</f>
        <v>0.14181302276078955</v>
      </c>
      <c r="AU123" s="143">
        <f>'Fraccion masica'!$AB$39</f>
        <v>1.2058713500160698E-2</v>
      </c>
      <c r="AV123" s="143">
        <f>'Fraccion masica'!$AB$40</f>
        <v>5.502030814457283E-2</v>
      </c>
      <c r="AW123" s="143">
        <f>'Fraccion masica'!$AB$41</f>
        <v>5.757515332665411E-2</v>
      </c>
      <c r="AX123" s="94">
        <f t="shared" si="50"/>
        <v>0</v>
      </c>
      <c r="AY123" s="94">
        <f t="shared" si="51"/>
        <v>0</v>
      </c>
      <c r="AZ123" s="143">
        <f t="shared" si="52"/>
        <v>0</v>
      </c>
      <c r="BA123" s="94">
        <f>AX123+AY123*Hoja1!$C$19+'Venteos_Well drilling'!AZ123*Hoja1!$C$20</f>
        <v>0</v>
      </c>
    </row>
    <row r="129" spans="29:39" x14ac:dyDescent="0.75">
      <c r="AC129" s="404" t="s">
        <v>725</v>
      </c>
      <c r="AD129" s="404" t="s">
        <v>193</v>
      </c>
      <c r="AE129" s="404" t="s">
        <v>720</v>
      </c>
      <c r="AF129" s="404" t="s">
        <v>192</v>
      </c>
      <c r="AG129" s="404" t="s">
        <v>189</v>
      </c>
      <c r="AH129" s="404" t="s">
        <v>190</v>
      </c>
      <c r="AI129" s="404" t="s">
        <v>191</v>
      </c>
      <c r="AJ129" s="403" t="s">
        <v>732</v>
      </c>
      <c r="AK129" s="403" t="s">
        <v>733</v>
      </c>
      <c r="AL129" s="403" t="s">
        <v>734</v>
      </c>
      <c r="AM129" s="403" t="s">
        <v>735</v>
      </c>
    </row>
    <row r="130" spans="29:39" x14ac:dyDescent="0.75">
      <c r="AC130" s="404"/>
      <c r="AD130" s="404"/>
      <c r="AE130" s="404"/>
      <c r="AF130" s="404"/>
      <c r="AG130" s="404"/>
      <c r="AH130" s="404"/>
      <c r="AI130" s="404"/>
      <c r="AJ130" s="403"/>
      <c r="AK130" s="403"/>
      <c r="AL130" s="403"/>
      <c r="AM130" s="403"/>
    </row>
    <row r="131" spans="29:39" x14ac:dyDescent="0.75">
      <c r="AC131" s="90" t="s">
        <v>586</v>
      </c>
      <c r="AD131" s="94">
        <f>SUMIFS(P46:P123,$S$46:$S$123,"="&amp;$AC$131)</f>
        <v>3000</v>
      </c>
      <c r="AE131" s="94">
        <f>SUMIFS(Q46:Q123,$S$46:$S$123,"="&amp;$AC$131)</f>
        <v>0</v>
      </c>
      <c r="AF131" s="94">
        <f>SUMIFS(R46:R123,$S$46:$S$123,"="&amp;$AC$131)</f>
        <v>12000</v>
      </c>
      <c r="AG131" s="94">
        <f t="shared" ref="AG131:AM131" si="53">SUMIFS(T46:T123,$S$46:$S$123,"="&amp;$AC$131)</f>
        <v>5.706299038494498E-2</v>
      </c>
      <c r="AH131" s="94">
        <f t="shared" si="53"/>
        <v>5.706299038494498E-2</v>
      </c>
      <c r="AI131" s="94">
        <f t="shared" si="53"/>
        <v>1.6548267211634042</v>
      </c>
      <c r="AJ131" s="94">
        <f t="shared" si="53"/>
        <v>0.3443633759408245</v>
      </c>
      <c r="AK131" s="94">
        <f t="shared" si="53"/>
        <v>2.842238927252975E-4</v>
      </c>
      <c r="AL131" s="94">
        <f t="shared" si="53"/>
        <v>5.739389599013742E-6</v>
      </c>
      <c r="AM131" s="94">
        <f t="shared" si="53"/>
        <v>0.35384258318087147</v>
      </c>
    </row>
    <row r="132" spans="29:39" x14ac:dyDescent="0.75">
      <c r="AC132" s="90" t="s">
        <v>750</v>
      </c>
      <c r="AD132" s="94">
        <v>0</v>
      </c>
      <c r="AE132" s="94">
        <v>0</v>
      </c>
      <c r="AF132" s="94">
        <v>0</v>
      </c>
      <c r="AG132" s="94">
        <v>0</v>
      </c>
      <c r="AH132" s="94">
        <v>0</v>
      </c>
      <c r="AI132" s="94">
        <v>0</v>
      </c>
      <c r="AJ132" s="94">
        <v>0</v>
      </c>
      <c r="AK132" s="94">
        <v>0</v>
      </c>
      <c r="AL132" s="94">
        <v>0</v>
      </c>
      <c r="AM132" s="94">
        <v>0</v>
      </c>
    </row>
    <row r="133" spans="29:39" x14ac:dyDescent="0.75">
      <c r="AC133" s="90" t="s">
        <v>749</v>
      </c>
      <c r="AD133" s="94">
        <f>SUMIFS(P46:P123,$S$46:$S$123,"="&amp;$AC$133)</f>
        <v>0</v>
      </c>
      <c r="AE133" s="94">
        <f>SUMIFS(Q46:Q123,$S$46:$S$123,"="&amp;$AC$133)</f>
        <v>0</v>
      </c>
      <c r="AF133" s="94">
        <f>SUMIFS(R46:R123,$S$46:$S$123,"="&amp;$AC$133)</f>
        <v>58850</v>
      </c>
      <c r="AG133" s="94">
        <f t="shared" ref="AG133:AM133" si="54">SUMIFS(T46:T123,$S$46:$S$123,"="&amp;$AC$133)</f>
        <v>0.27984641534616761</v>
      </c>
      <c r="AH133" s="94">
        <f t="shared" si="54"/>
        <v>0.27984641534616761</v>
      </c>
      <c r="AI133" s="94">
        <f t="shared" si="54"/>
        <v>8.1155460450388617</v>
      </c>
      <c r="AJ133" s="94">
        <f t="shared" si="54"/>
        <v>0</v>
      </c>
      <c r="AK133" s="94">
        <f t="shared" si="54"/>
        <v>0</v>
      </c>
      <c r="AL133" s="94">
        <f t="shared" si="54"/>
        <v>0</v>
      </c>
      <c r="AM133" s="94">
        <f t="shared" si="54"/>
        <v>0</v>
      </c>
    </row>
    <row r="135" spans="29:39" ht="14.75" customHeight="1" x14ac:dyDescent="0.75"/>
  </sheetData>
  <mergeCells count="190">
    <mergeCell ref="B44:H44"/>
    <mergeCell ref="AQ44:BA44"/>
    <mergeCell ref="W44:W45"/>
    <mergeCell ref="X44:X45"/>
    <mergeCell ref="Y44:Y45"/>
    <mergeCell ref="Z44:Z45"/>
    <mergeCell ref="W43:Z43"/>
    <mergeCell ref="P42:Z42"/>
    <mergeCell ref="P43:S43"/>
    <mergeCell ref="V44:V45"/>
    <mergeCell ref="P44:P45"/>
    <mergeCell ref="R44:R45"/>
    <mergeCell ref="T44:T45"/>
    <mergeCell ref="U44:U45"/>
    <mergeCell ref="Q44:Q45"/>
    <mergeCell ref="S44:S45"/>
    <mergeCell ref="N44:O44"/>
    <mergeCell ref="L45:M45"/>
    <mergeCell ref="J45:K45"/>
    <mergeCell ref="L122:M122"/>
    <mergeCell ref="J122:K122"/>
    <mergeCell ref="L123:M123"/>
    <mergeCell ref="J123:K123"/>
    <mergeCell ref="J44:M44"/>
    <mergeCell ref="L119:M119"/>
    <mergeCell ref="J119:K119"/>
    <mergeCell ref="L120:M120"/>
    <mergeCell ref="J120:K120"/>
    <mergeCell ref="L121:M121"/>
    <mergeCell ref="J121:K121"/>
    <mergeCell ref="L116:M116"/>
    <mergeCell ref="J116:K116"/>
    <mergeCell ref="L117:M117"/>
    <mergeCell ref="J117:K117"/>
    <mergeCell ref="L118:M118"/>
    <mergeCell ref="J118:K118"/>
    <mergeCell ref="L113:M113"/>
    <mergeCell ref="J113:K113"/>
    <mergeCell ref="L114:M114"/>
    <mergeCell ref="J114:K114"/>
    <mergeCell ref="L115:M115"/>
    <mergeCell ref="J115:K115"/>
    <mergeCell ref="L110:M110"/>
    <mergeCell ref="J110:K110"/>
    <mergeCell ref="L111:M111"/>
    <mergeCell ref="J111:K111"/>
    <mergeCell ref="L112:M112"/>
    <mergeCell ref="J112:K112"/>
    <mergeCell ref="L107:M107"/>
    <mergeCell ref="J107:K107"/>
    <mergeCell ref="L108:M108"/>
    <mergeCell ref="J108:K108"/>
    <mergeCell ref="L109:M109"/>
    <mergeCell ref="J109:K109"/>
    <mergeCell ref="L104:M104"/>
    <mergeCell ref="J104:K104"/>
    <mergeCell ref="L105:M105"/>
    <mergeCell ref="J105:K105"/>
    <mergeCell ref="L106:M106"/>
    <mergeCell ref="J106:K106"/>
    <mergeCell ref="L101:M101"/>
    <mergeCell ref="J101:K101"/>
    <mergeCell ref="L102:M102"/>
    <mergeCell ref="J102:K102"/>
    <mergeCell ref="L103:M103"/>
    <mergeCell ref="J103:K103"/>
    <mergeCell ref="L98:M98"/>
    <mergeCell ref="J98:K98"/>
    <mergeCell ref="L99:M99"/>
    <mergeCell ref="J99:K99"/>
    <mergeCell ref="L100:M100"/>
    <mergeCell ref="J100:K100"/>
    <mergeCell ref="L95:M95"/>
    <mergeCell ref="J95:K95"/>
    <mergeCell ref="L96:M96"/>
    <mergeCell ref="J96:K96"/>
    <mergeCell ref="L97:M97"/>
    <mergeCell ref="J97:K97"/>
    <mergeCell ref="L92:M92"/>
    <mergeCell ref="J92:K92"/>
    <mergeCell ref="L93:M93"/>
    <mergeCell ref="J93:K93"/>
    <mergeCell ref="L94:M94"/>
    <mergeCell ref="J94:K94"/>
    <mergeCell ref="L89:M89"/>
    <mergeCell ref="J89:K89"/>
    <mergeCell ref="L90:M90"/>
    <mergeCell ref="J90:K90"/>
    <mergeCell ref="L91:M91"/>
    <mergeCell ref="J91:K91"/>
    <mergeCell ref="L86:M86"/>
    <mergeCell ref="J86:K86"/>
    <mergeCell ref="L87:M87"/>
    <mergeCell ref="J87:K87"/>
    <mergeCell ref="L88:M88"/>
    <mergeCell ref="J88:K88"/>
    <mergeCell ref="L83:M83"/>
    <mergeCell ref="J83:K83"/>
    <mergeCell ref="L84:M84"/>
    <mergeCell ref="J84:K84"/>
    <mergeCell ref="L85:M85"/>
    <mergeCell ref="J85:K85"/>
    <mergeCell ref="L80:M80"/>
    <mergeCell ref="J80:K80"/>
    <mergeCell ref="L81:M81"/>
    <mergeCell ref="J81:K81"/>
    <mergeCell ref="L82:M82"/>
    <mergeCell ref="J82:K82"/>
    <mergeCell ref="L77:M77"/>
    <mergeCell ref="J77:K77"/>
    <mergeCell ref="L78:M78"/>
    <mergeCell ref="J78:K78"/>
    <mergeCell ref="L79:M79"/>
    <mergeCell ref="J79:K79"/>
    <mergeCell ref="L75:M75"/>
    <mergeCell ref="J75:K75"/>
    <mergeCell ref="L76:M76"/>
    <mergeCell ref="J76:K76"/>
    <mergeCell ref="L71:M71"/>
    <mergeCell ref="J71:K71"/>
    <mergeCell ref="L72:M72"/>
    <mergeCell ref="J72:K72"/>
    <mergeCell ref="L73:M73"/>
    <mergeCell ref="J73:K73"/>
    <mergeCell ref="J70:K70"/>
    <mergeCell ref="L65:M65"/>
    <mergeCell ref="J65:K65"/>
    <mergeCell ref="L66:M66"/>
    <mergeCell ref="J66:K66"/>
    <mergeCell ref="L67:M67"/>
    <mergeCell ref="J67:K67"/>
    <mergeCell ref="L74:M74"/>
    <mergeCell ref="J74:K74"/>
    <mergeCell ref="AC129:AC130"/>
    <mergeCell ref="L47:M47"/>
    <mergeCell ref="J47:K47"/>
    <mergeCell ref="L48:M48"/>
    <mergeCell ref="J48:K48"/>
    <mergeCell ref="L49:M49"/>
    <mergeCell ref="J49:K49"/>
    <mergeCell ref="L62:M62"/>
    <mergeCell ref="J62:K62"/>
    <mergeCell ref="L63:M63"/>
    <mergeCell ref="J63:K63"/>
    <mergeCell ref="L64:M64"/>
    <mergeCell ref="J64:K64"/>
    <mergeCell ref="L59:M59"/>
    <mergeCell ref="J59:K59"/>
    <mergeCell ref="L60:M60"/>
    <mergeCell ref="J60:K60"/>
    <mergeCell ref="L61:M61"/>
    <mergeCell ref="J61:K61"/>
    <mergeCell ref="L68:M68"/>
    <mergeCell ref="J68:K68"/>
    <mergeCell ref="L69:M69"/>
    <mergeCell ref="J69:K69"/>
    <mergeCell ref="L70:M70"/>
    <mergeCell ref="J51:K51"/>
    <mergeCell ref="L52:M52"/>
    <mergeCell ref="J52:K52"/>
    <mergeCell ref="L56:M56"/>
    <mergeCell ref="J56:K56"/>
    <mergeCell ref="L57:M57"/>
    <mergeCell ref="J57:K57"/>
    <mergeCell ref="L58:M58"/>
    <mergeCell ref="J58:K58"/>
    <mergeCell ref="B13:H13"/>
    <mergeCell ref="I13:P13"/>
    <mergeCell ref="I16:P24"/>
    <mergeCell ref="AL129:AL130"/>
    <mergeCell ref="AM129:AM130"/>
    <mergeCell ref="AK129:AK130"/>
    <mergeCell ref="AJ129:AJ130"/>
    <mergeCell ref="AI129:AI130"/>
    <mergeCell ref="AH129:AH130"/>
    <mergeCell ref="AG129:AG130"/>
    <mergeCell ref="AD129:AD130"/>
    <mergeCell ref="AE129:AE130"/>
    <mergeCell ref="AF129:AF130"/>
    <mergeCell ref="L46:M46"/>
    <mergeCell ref="J46:K46"/>
    <mergeCell ref="L53:M53"/>
    <mergeCell ref="J53:K53"/>
    <mergeCell ref="L54:M54"/>
    <mergeCell ref="J54:K54"/>
    <mergeCell ref="L55:M55"/>
    <mergeCell ref="J55:K55"/>
    <mergeCell ref="L50:M50"/>
    <mergeCell ref="J50:K50"/>
    <mergeCell ref="L51:M51"/>
  </mergeCells>
  <hyperlinks>
    <hyperlink ref="B10" location="VENTEOS!A1" display="&lt;&lt;&lt;VENTEOS" xr:uid="{110421F8-5130-4BA6-A8AC-05FFB6B430E4}"/>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7DE31678-80DE-4C7F-9010-A318623E211C}">
          <x14:formula1>
            <xm:f>Hoja1!$T$5:$T$6</xm:f>
          </x14:formula1>
          <xm:sqref>C46:C123</xm:sqref>
        </x14:dataValidation>
        <x14:dataValidation type="list" allowBlank="1" showInputMessage="1" showErrorMessage="1" xr:uid="{436B1FD2-F17D-48B5-BBB3-84248B6F6B31}">
          <x14:formula1>
            <xm:f>Hoja1!$B$38:$B$40</xm:f>
          </x14:formula1>
          <xm:sqref>L46:M123</xm:sqref>
        </x14:dataValidation>
        <x14:dataValidation type="list" allowBlank="1" showInputMessage="1" showErrorMessage="1" xr:uid="{80F77203-6DBB-4A30-8467-1D56711AB211}">
          <x14:formula1>
            <xm:f>Hoja1!$D$38:$D$39</xm:f>
          </x14:formula1>
          <xm:sqref>D46:D123</xm:sqref>
        </x14:dataValidation>
        <x14:dataValidation type="list" allowBlank="1" showInputMessage="1" showErrorMessage="1" xr:uid="{E8F74C06-5C2F-49B7-AED8-CEF7483B72B9}">
          <x14:formula1>
            <xm:f>Hoja1!$B$62:$B$63</xm:f>
          </x14:formula1>
          <xm:sqref>J46:K123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1E448-1F3A-45C2-90FF-32F705DCF4F5}">
  <sheetPr>
    <tabColor theme="6" tint="-0.499984740745262"/>
  </sheetPr>
  <dimension ref="A1:BL160"/>
  <sheetViews>
    <sheetView zoomScale="70" zoomScaleNormal="70" workbookViewId="0">
      <selection activeCell="B9" sqref="B9"/>
    </sheetView>
  </sheetViews>
  <sheetFormatPr baseColWidth="10" defaultRowHeight="14.75" x14ac:dyDescent="0.75"/>
  <cols>
    <col min="1" max="1" width="10.90625" style="1"/>
    <col min="2" max="2" width="14.81640625" style="1" customWidth="1"/>
    <col min="3" max="3" width="12.81640625" style="1" bestFit="1" customWidth="1"/>
    <col min="4" max="4" width="20.453125" style="1" customWidth="1"/>
    <col min="5" max="6" width="24.7265625" style="126" customWidth="1"/>
    <col min="7" max="8" width="21.81640625" style="1" customWidth="1"/>
    <col min="9" max="9" width="31.08984375" style="1" bestFit="1" customWidth="1"/>
    <col min="10" max="10" width="26.7265625" style="1" bestFit="1" customWidth="1"/>
    <col min="11" max="11" width="19.90625" style="1" customWidth="1"/>
    <col min="12" max="12" width="28" style="1" bestFit="1" customWidth="1"/>
    <col min="13" max="13" width="40.90625" style="1" bestFit="1" customWidth="1"/>
    <col min="14" max="17" width="10.90625" style="1"/>
    <col min="18" max="18" width="12.453125" style="1" bestFit="1" customWidth="1"/>
    <col min="19" max="19" width="12.453125" style="1" customWidth="1"/>
    <col min="20" max="21" width="10.90625" style="1" customWidth="1"/>
    <col min="22" max="22" width="12.54296875" style="1" customWidth="1"/>
    <col min="23" max="27" width="10.90625" style="1" customWidth="1"/>
    <col min="28" max="29" width="0" style="1" hidden="1" customWidth="1"/>
    <col min="30" max="30" width="8.7265625" style="83" hidden="1" customWidth="1"/>
    <col min="31" max="31" width="16.36328125" style="83" hidden="1" customWidth="1"/>
    <col min="32" max="32" width="19.6328125" style="83" hidden="1" customWidth="1"/>
    <col min="33" max="33" width="10.26953125" style="83" hidden="1" customWidth="1"/>
    <col min="34" max="41" width="17.1796875" style="83" hidden="1" customWidth="1"/>
    <col min="42" max="44" width="16.90625" style="83" hidden="1" customWidth="1"/>
    <col min="45" max="46" width="14.7265625" style="83" hidden="1" customWidth="1"/>
    <col min="47" max="53" width="10.90625" style="83" hidden="1" customWidth="1"/>
    <col min="54" max="54" width="16.453125" style="83" hidden="1" customWidth="1"/>
    <col min="55" max="57" width="10.90625" style="83" hidden="1" customWidth="1"/>
    <col min="58" max="64" width="10.90625" style="1" hidden="1" customWidth="1"/>
    <col min="65" max="65" width="10.90625" style="1" customWidth="1"/>
    <col min="66" max="16384" width="10.90625" style="1"/>
  </cols>
  <sheetData>
    <row r="1" spans="1:20" x14ac:dyDescent="0.75">
      <c r="E1" s="1"/>
      <c r="F1" s="1"/>
    </row>
    <row r="2" spans="1:20" x14ac:dyDescent="0.75">
      <c r="E2" s="1"/>
      <c r="F2" s="1"/>
    </row>
    <row r="3" spans="1:20" x14ac:dyDescent="0.75">
      <c r="E3" s="1"/>
      <c r="F3" s="1"/>
    </row>
    <row r="4" spans="1:20" x14ac:dyDescent="0.75">
      <c r="E4" s="1"/>
      <c r="F4" s="1"/>
    </row>
    <row r="5" spans="1:20" x14ac:dyDescent="0.75">
      <c r="E5" s="1"/>
      <c r="F5" s="1"/>
    </row>
    <row r="6" spans="1:20" x14ac:dyDescent="0.75">
      <c r="E6" s="1"/>
      <c r="F6" s="1"/>
    </row>
    <row r="7" spans="1:20" x14ac:dyDescent="0.75">
      <c r="E7" s="1"/>
      <c r="F7" s="1"/>
    </row>
    <row r="8" spans="1:20" x14ac:dyDescent="0.75">
      <c r="E8" s="1"/>
      <c r="F8" s="1"/>
    </row>
    <row r="9" spans="1:20" x14ac:dyDescent="0.75">
      <c r="B9" s="6" t="s">
        <v>419</v>
      </c>
      <c r="E9" s="1"/>
      <c r="F9" s="1"/>
    </row>
    <row r="10" spans="1:20" x14ac:dyDescent="0.75">
      <c r="E10" s="1"/>
      <c r="F10" s="1"/>
    </row>
    <row r="11" spans="1:20" ht="18.5" x14ac:dyDescent="0.9">
      <c r="B11" s="12" t="s">
        <v>151</v>
      </c>
      <c r="E11" s="1"/>
      <c r="F11" s="1"/>
    </row>
    <row r="12" spans="1:20" x14ac:dyDescent="0.75">
      <c r="A12" s="6"/>
      <c r="E12" s="1"/>
      <c r="F12" s="1"/>
    </row>
    <row r="13" spans="1:20" x14ac:dyDescent="0.75">
      <c r="A13" s="6"/>
      <c r="B13" s="259" t="s">
        <v>1013</v>
      </c>
      <c r="C13" s="284"/>
      <c r="D13" s="284"/>
      <c r="E13" s="284"/>
      <c r="F13" s="284"/>
      <c r="G13" s="284"/>
      <c r="H13" s="39" t="s">
        <v>197</v>
      </c>
      <c r="I13" s="156"/>
      <c r="J13" s="156"/>
      <c r="K13" s="222"/>
      <c r="N13" s="2"/>
      <c r="S13" s="2"/>
      <c r="T13" s="2"/>
    </row>
    <row r="14" spans="1:20" x14ac:dyDescent="0.75">
      <c r="A14" s="6"/>
      <c r="B14" s="22"/>
      <c r="C14" s="23"/>
      <c r="D14" s="23"/>
      <c r="E14" s="23"/>
      <c r="F14" s="23"/>
      <c r="G14" s="23"/>
      <c r="H14" s="25"/>
      <c r="K14" s="26"/>
    </row>
    <row r="15" spans="1:20" x14ac:dyDescent="0.75">
      <c r="A15" s="6"/>
      <c r="B15" s="25"/>
      <c r="E15" s="1"/>
      <c r="F15" s="1"/>
      <c r="H15" s="272" t="s">
        <v>1044</v>
      </c>
      <c r="I15" s="265"/>
      <c r="J15" s="265"/>
      <c r="K15" s="273"/>
    </row>
    <row r="16" spans="1:20" x14ac:dyDescent="0.75">
      <c r="A16" s="6"/>
      <c r="B16" s="25"/>
      <c r="E16" s="1"/>
      <c r="F16" s="1"/>
      <c r="H16" s="272"/>
      <c r="I16" s="265"/>
      <c r="J16" s="265"/>
      <c r="K16" s="273"/>
      <c r="N16" s="11"/>
      <c r="S16" s="11"/>
      <c r="T16" s="11"/>
    </row>
    <row r="17" spans="1:20" x14ac:dyDescent="0.75">
      <c r="A17" s="6"/>
      <c r="B17" s="25"/>
      <c r="E17" s="1"/>
      <c r="F17" s="1"/>
      <c r="H17" s="272"/>
      <c r="I17" s="265"/>
      <c r="J17" s="265"/>
      <c r="K17" s="273"/>
      <c r="N17" s="11"/>
      <c r="S17" s="11"/>
      <c r="T17" s="11"/>
    </row>
    <row r="18" spans="1:20" x14ac:dyDescent="0.75">
      <c r="A18" s="6"/>
      <c r="B18" s="25"/>
      <c r="E18" s="1"/>
      <c r="F18" s="1"/>
      <c r="H18" s="272"/>
      <c r="I18" s="265"/>
      <c r="J18" s="265"/>
      <c r="K18" s="273"/>
      <c r="N18" s="11"/>
      <c r="S18" s="11"/>
      <c r="T18" s="11"/>
    </row>
    <row r="19" spans="1:20" x14ac:dyDescent="0.75">
      <c r="A19" s="6"/>
      <c r="B19" s="25"/>
      <c r="E19" s="1"/>
      <c r="F19" s="1"/>
      <c r="H19" s="272"/>
      <c r="I19" s="265"/>
      <c r="J19" s="265"/>
      <c r="K19" s="273"/>
      <c r="N19" s="11"/>
      <c r="S19" s="11"/>
      <c r="T19" s="11"/>
    </row>
    <row r="20" spans="1:20" x14ac:dyDescent="0.75">
      <c r="A20" s="6"/>
      <c r="B20" s="25"/>
      <c r="E20" s="1"/>
      <c r="F20" s="1"/>
      <c r="H20" s="272"/>
      <c r="I20" s="265"/>
      <c r="J20" s="265"/>
      <c r="K20" s="273"/>
      <c r="N20" s="11"/>
      <c r="S20" s="11"/>
      <c r="T20" s="11"/>
    </row>
    <row r="21" spans="1:20" x14ac:dyDescent="0.75">
      <c r="A21" s="6"/>
      <c r="B21" s="25"/>
      <c r="E21" s="1"/>
      <c r="F21" s="1"/>
      <c r="H21" s="272"/>
      <c r="I21" s="265"/>
      <c r="J21" s="265"/>
      <c r="K21" s="273"/>
      <c r="N21" s="11"/>
      <c r="S21" s="11"/>
      <c r="T21" s="11"/>
    </row>
    <row r="22" spans="1:20" x14ac:dyDescent="0.75">
      <c r="A22" s="6"/>
      <c r="B22" s="25"/>
      <c r="E22" s="1"/>
      <c r="F22" s="1"/>
      <c r="H22" s="272"/>
      <c r="I22" s="265"/>
      <c r="J22" s="265"/>
      <c r="K22" s="273"/>
      <c r="N22" s="11"/>
      <c r="S22" s="11"/>
      <c r="T22" s="11"/>
    </row>
    <row r="23" spans="1:20" ht="18.5" x14ac:dyDescent="0.9">
      <c r="A23" s="6"/>
      <c r="B23" s="104"/>
      <c r="C23" s="12"/>
      <c r="E23" s="1"/>
      <c r="F23" s="1"/>
      <c r="H23" s="272"/>
      <c r="I23" s="265"/>
      <c r="J23" s="265"/>
      <c r="K23" s="273"/>
      <c r="N23" s="11"/>
      <c r="S23" s="11"/>
      <c r="T23" s="11"/>
    </row>
    <row r="24" spans="1:20" x14ac:dyDescent="0.75">
      <c r="A24" s="6"/>
      <c r="B24" s="25"/>
      <c r="E24" s="1"/>
      <c r="F24" s="1"/>
      <c r="H24" s="272"/>
      <c r="I24" s="265"/>
      <c r="J24" s="265"/>
      <c r="K24" s="273"/>
      <c r="N24" s="11"/>
      <c r="S24" s="11"/>
      <c r="T24" s="11"/>
    </row>
    <row r="25" spans="1:20" x14ac:dyDescent="0.75">
      <c r="A25" s="6"/>
      <c r="B25" s="25"/>
      <c r="E25" s="1"/>
      <c r="F25" s="1"/>
      <c r="H25" s="272"/>
      <c r="I25" s="265"/>
      <c r="J25" s="265"/>
      <c r="K25" s="273"/>
      <c r="N25" s="11"/>
      <c r="S25" s="11"/>
      <c r="T25" s="11"/>
    </row>
    <row r="26" spans="1:20" x14ac:dyDescent="0.75">
      <c r="A26" s="6"/>
      <c r="B26" s="25"/>
      <c r="E26" s="1"/>
      <c r="F26" s="1"/>
      <c r="H26" s="272"/>
      <c r="I26" s="265"/>
      <c r="J26" s="265"/>
      <c r="K26" s="273"/>
      <c r="N26" s="11"/>
      <c r="S26" s="11"/>
      <c r="T26" s="11"/>
    </row>
    <row r="27" spans="1:20" x14ac:dyDescent="0.75">
      <c r="A27" s="6"/>
      <c r="B27" s="25"/>
      <c r="E27" s="1"/>
      <c r="F27" s="1"/>
      <c r="H27" s="272"/>
      <c r="I27" s="265"/>
      <c r="J27" s="265"/>
      <c r="K27" s="273"/>
      <c r="N27" s="11"/>
      <c r="S27" s="11"/>
      <c r="T27" s="11"/>
    </row>
    <row r="28" spans="1:20" ht="14.75" customHeight="1" x14ac:dyDescent="0.75">
      <c r="A28" s="6"/>
      <c r="B28" s="25"/>
      <c r="E28" s="1"/>
      <c r="F28" s="1"/>
      <c r="H28" s="272" t="s">
        <v>1045</v>
      </c>
      <c r="I28" s="265"/>
      <c r="J28" s="265"/>
      <c r="K28" s="273"/>
      <c r="N28" s="42"/>
      <c r="S28" s="42"/>
      <c r="T28" s="42"/>
    </row>
    <row r="29" spans="1:20" x14ac:dyDescent="0.75">
      <c r="A29" s="6"/>
      <c r="B29" s="25"/>
      <c r="E29" s="1"/>
      <c r="F29" s="1"/>
      <c r="H29" s="272"/>
      <c r="I29" s="265"/>
      <c r="J29" s="265"/>
      <c r="K29" s="273"/>
      <c r="N29" s="82"/>
      <c r="S29" s="82"/>
      <c r="T29" s="82"/>
    </row>
    <row r="30" spans="1:20" x14ac:dyDescent="0.75">
      <c r="A30" s="6"/>
      <c r="B30" s="48"/>
      <c r="C30" s="5"/>
      <c r="D30" s="5"/>
      <c r="E30" s="5"/>
      <c r="F30" s="5"/>
      <c r="G30" s="5"/>
      <c r="H30" s="272"/>
      <c r="I30" s="265"/>
      <c r="J30" s="265"/>
      <c r="K30" s="273"/>
      <c r="N30" s="42"/>
      <c r="S30" s="42"/>
      <c r="T30" s="42"/>
    </row>
    <row r="31" spans="1:20" x14ac:dyDescent="0.75">
      <c r="A31" s="6"/>
      <c r="B31" s="25"/>
      <c r="D31" s="11"/>
      <c r="E31" s="11"/>
      <c r="F31" s="11"/>
      <c r="G31" s="11"/>
      <c r="H31" s="272"/>
      <c r="I31" s="265"/>
      <c r="J31" s="265"/>
      <c r="K31" s="273"/>
      <c r="N31" s="42"/>
      <c r="S31" s="42"/>
      <c r="T31" s="42"/>
    </row>
    <row r="32" spans="1:20" ht="14.75" customHeight="1" x14ac:dyDescent="0.75">
      <c r="A32" s="6"/>
      <c r="B32" s="25"/>
      <c r="D32" s="11"/>
      <c r="E32" s="11"/>
      <c r="F32" s="11"/>
      <c r="G32" s="11"/>
      <c r="H32" s="272"/>
      <c r="I32" s="265"/>
      <c r="J32" s="265"/>
      <c r="K32" s="273"/>
      <c r="N32" s="82"/>
      <c r="S32" s="82"/>
      <c r="T32" s="82"/>
    </row>
    <row r="33" spans="1:20" x14ac:dyDescent="0.75">
      <c r="A33" s="6"/>
      <c r="B33" s="25"/>
      <c r="C33" s="82"/>
      <c r="D33" s="11"/>
      <c r="E33" s="11"/>
      <c r="F33" s="11"/>
      <c r="G33" s="11"/>
      <c r="H33" s="272"/>
      <c r="I33" s="265"/>
      <c r="J33" s="265"/>
      <c r="K33" s="273"/>
      <c r="N33" s="42"/>
      <c r="S33" s="42"/>
      <c r="T33" s="42"/>
    </row>
    <row r="34" spans="1:20" x14ac:dyDescent="0.75">
      <c r="A34" s="6"/>
      <c r="B34" s="25"/>
      <c r="D34" s="5"/>
      <c r="E34" s="5"/>
      <c r="F34" s="5"/>
      <c r="G34" s="5"/>
      <c r="H34" s="272"/>
      <c r="I34" s="265"/>
      <c r="J34" s="265"/>
      <c r="K34" s="273"/>
      <c r="N34" s="5"/>
    </row>
    <row r="35" spans="1:20" x14ac:dyDescent="0.75">
      <c r="A35" s="6"/>
      <c r="B35" s="25"/>
      <c r="C35" s="13"/>
      <c r="D35" s="5"/>
      <c r="E35" s="5"/>
      <c r="F35" s="5"/>
      <c r="G35" s="5"/>
      <c r="H35" s="272"/>
      <c r="I35" s="265"/>
      <c r="J35" s="265"/>
      <c r="K35" s="273"/>
      <c r="N35" s="5"/>
    </row>
    <row r="36" spans="1:20" x14ac:dyDescent="0.75">
      <c r="A36" s="6"/>
      <c r="B36" s="25"/>
      <c r="C36" s="13"/>
      <c r="D36" s="5"/>
      <c r="E36" s="5"/>
      <c r="F36" s="5"/>
      <c r="G36" s="5"/>
      <c r="H36" s="272"/>
      <c r="I36" s="265"/>
      <c r="J36" s="265"/>
      <c r="K36" s="273"/>
      <c r="N36" s="5"/>
    </row>
    <row r="37" spans="1:20" x14ac:dyDescent="0.75">
      <c r="A37" s="6"/>
      <c r="B37" s="25"/>
      <c r="C37" s="13"/>
      <c r="D37" s="5"/>
      <c r="E37" s="5"/>
      <c r="F37" s="5"/>
      <c r="G37" s="5"/>
      <c r="H37" s="49"/>
      <c r="I37" s="11"/>
      <c r="J37" s="11"/>
      <c r="K37" s="51"/>
      <c r="N37" s="5"/>
    </row>
    <row r="38" spans="1:20" x14ac:dyDescent="0.75">
      <c r="B38" s="25"/>
      <c r="E38" s="1"/>
      <c r="F38" s="1"/>
      <c r="H38" s="49"/>
      <c r="I38" s="11"/>
      <c r="J38" s="11"/>
      <c r="K38" s="51"/>
    </row>
    <row r="39" spans="1:20" x14ac:dyDescent="0.75">
      <c r="B39" s="25"/>
      <c r="E39" s="1"/>
      <c r="F39" s="1"/>
      <c r="H39" s="49"/>
      <c r="I39" s="11"/>
      <c r="J39" s="11"/>
      <c r="K39" s="51"/>
    </row>
    <row r="40" spans="1:20" x14ac:dyDescent="0.75">
      <c r="B40" s="25"/>
      <c r="E40" s="1"/>
      <c r="F40" s="1"/>
      <c r="H40" s="79" t="s">
        <v>76</v>
      </c>
      <c r="I40" s="11"/>
      <c r="J40" s="11"/>
      <c r="K40" s="51"/>
    </row>
    <row r="41" spans="1:20" x14ac:dyDescent="0.75">
      <c r="B41" s="49"/>
      <c r="C41" s="11"/>
      <c r="D41" s="11"/>
      <c r="E41" s="11"/>
      <c r="F41" s="11"/>
      <c r="G41" s="11"/>
      <c r="H41" s="181" t="s">
        <v>441</v>
      </c>
      <c r="I41" s="182"/>
      <c r="J41" s="182"/>
      <c r="K41" s="183"/>
    </row>
    <row r="42" spans="1:20" x14ac:dyDescent="0.75">
      <c r="B42" s="49"/>
      <c r="C42" s="11"/>
      <c r="D42" s="11"/>
      <c r="E42" s="11"/>
      <c r="F42" s="11"/>
      <c r="G42" s="11"/>
      <c r="H42" s="109" t="s">
        <v>915</v>
      </c>
      <c r="I42" s="182"/>
      <c r="J42" s="182"/>
      <c r="K42" s="183"/>
    </row>
    <row r="43" spans="1:20" x14ac:dyDescent="0.75">
      <c r="B43" s="49"/>
      <c r="C43" s="11"/>
      <c r="D43" s="11"/>
      <c r="E43" s="11"/>
      <c r="F43" s="11"/>
      <c r="G43" s="11"/>
      <c r="H43" s="181"/>
      <c r="I43" s="182"/>
      <c r="J43" s="182"/>
      <c r="K43" s="183"/>
    </row>
    <row r="44" spans="1:20" x14ac:dyDescent="0.75">
      <c r="B44" s="49"/>
      <c r="C44" s="11"/>
      <c r="D44" s="11"/>
      <c r="E44" s="11"/>
      <c r="F44" s="11"/>
      <c r="G44" s="11"/>
      <c r="H44" s="184"/>
      <c r="I44" s="182"/>
      <c r="J44" s="182"/>
      <c r="K44" s="183"/>
    </row>
    <row r="45" spans="1:20" x14ac:dyDescent="0.75">
      <c r="B45" s="49"/>
      <c r="C45" s="11"/>
      <c r="D45" s="11"/>
      <c r="E45" s="11"/>
      <c r="F45" s="11"/>
      <c r="G45" s="11"/>
      <c r="H45" s="49"/>
      <c r="I45" s="11"/>
      <c r="J45" s="11"/>
      <c r="K45" s="51"/>
    </row>
    <row r="46" spans="1:20" x14ac:dyDescent="0.75">
      <c r="B46" s="49"/>
      <c r="C46" s="11"/>
      <c r="D46" s="11"/>
      <c r="E46" s="11"/>
      <c r="F46" s="11"/>
      <c r="G46" s="11"/>
      <c r="H46" s="49"/>
      <c r="I46" s="11"/>
      <c r="J46" s="11"/>
      <c r="K46" s="51"/>
    </row>
    <row r="47" spans="1:20" x14ac:dyDescent="0.75">
      <c r="B47" s="123"/>
      <c r="C47" s="5"/>
      <c r="D47" s="5"/>
      <c r="E47" s="5"/>
      <c r="F47" s="5"/>
      <c r="G47" s="5"/>
      <c r="H47" s="48"/>
      <c r="I47" s="5"/>
      <c r="J47" s="5"/>
      <c r="K47" s="50"/>
    </row>
    <row r="48" spans="1:20" x14ac:dyDescent="0.75">
      <c r="B48" s="109"/>
      <c r="C48" s="5"/>
      <c r="D48" s="5"/>
      <c r="E48" s="5"/>
      <c r="F48" s="5"/>
      <c r="G48" s="5"/>
      <c r="H48" s="48"/>
      <c r="I48" s="5"/>
      <c r="J48" s="5"/>
      <c r="K48" s="50"/>
    </row>
    <row r="49" spans="2:13" x14ac:dyDescent="0.75">
      <c r="B49" s="108"/>
      <c r="C49" s="5"/>
      <c r="D49" s="5"/>
      <c r="E49" s="5"/>
      <c r="F49" s="5"/>
      <c r="G49" s="5"/>
      <c r="H49" s="48"/>
      <c r="I49" s="5"/>
      <c r="J49" s="5"/>
      <c r="K49" s="50"/>
    </row>
    <row r="50" spans="2:13" x14ac:dyDescent="0.75">
      <c r="B50" s="109"/>
      <c r="C50" s="5"/>
      <c r="D50" s="5"/>
      <c r="E50" s="5"/>
      <c r="F50" s="5"/>
      <c r="G50" s="5"/>
      <c r="H50" s="48"/>
      <c r="I50" s="5"/>
      <c r="J50" s="5"/>
      <c r="K50" s="50"/>
    </row>
    <row r="51" spans="2:13" x14ac:dyDescent="0.75">
      <c r="B51" s="109"/>
      <c r="C51" s="5"/>
      <c r="D51" s="5"/>
      <c r="E51" s="5"/>
      <c r="F51" s="5"/>
      <c r="G51" s="5"/>
      <c r="H51" s="48"/>
      <c r="I51" s="5"/>
      <c r="J51" s="5"/>
      <c r="K51" s="50"/>
    </row>
    <row r="52" spans="2:13" x14ac:dyDescent="0.75">
      <c r="B52" s="109"/>
      <c r="C52" s="5"/>
      <c r="D52" s="5"/>
      <c r="E52" s="5"/>
      <c r="F52" s="5"/>
      <c r="G52" s="5"/>
      <c r="H52" s="48"/>
      <c r="I52" s="5"/>
      <c r="J52" s="5"/>
      <c r="K52" s="50"/>
    </row>
    <row r="53" spans="2:13" x14ac:dyDescent="0.75">
      <c r="B53" s="109"/>
      <c r="C53" s="5"/>
      <c r="D53" s="5"/>
      <c r="E53" s="5"/>
      <c r="F53" s="5"/>
      <c r="G53" s="5"/>
      <c r="H53" s="48"/>
      <c r="I53" s="5"/>
      <c r="J53" s="5"/>
      <c r="K53" s="50"/>
    </row>
    <row r="54" spans="2:13" x14ac:dyDescent="0.75">
      <c r="B54" s="109"/>
      <c r="C54" s="5"/>
      <c r="D54" s="5"/>
      <c r="E54" s="5"/>
      <c r="F54" s="5"/>
      <c r="G54" s="5"/>
      <c r="H54" s="48"/>
      <c r="I54" s="5"/>
      <c r="J54" s="5"/>
      <c r="K54" s="50"/>
    </row>
    <row r="55" spans="2:13" x14ac:dyDescent="0.75">
      <c r="B55" s="109"/>
      <c r="C55" s="5"/>
      <c r="D55" s="5"/>
      <c r="E55" s="5"/>
      <c r="F55" s="5"/>
      <c r="G55" s="5"/>
      <c r="H55" s="48"/>
      <c r="I55" s="5"/>
      <c r="J55" s="5"/>
      <c r="K55" s="50"/>
    </row>
    <row r="56" spans="2:13" x14ac:dyDescent="0.75">
      <c r="B56" s="109"/>
      <c r="C56" s="5"/>
      <c r="D56" s="5"/>
      <c r="E56" s="5"/>
      <c r="F56" s="5"/>
      <c r="G56" s="5"/>
      <c r="H56" s="48"/>
      <c r="I56" s="5"/>
      <c r="J56" s="5"/>
      <c r="K56" s="50"/>
    </row>
    <row r="57" spans="2:13" x14ac:dyDescent="0.75">
      <c r="B57" s="109"/>
      <c r="C57" s="5"/>
      <c r="D57" s="5"/>
      <c r="E57" s="5"/>
      <c r="F57" s="5"/>
      <c r="G57" s="5"/>
      <c r="H57" s="48"/>
      <c r="I57" s="5"/>
      <c r="J57" s="5"/>
      <c r="K57" s="50"/>
    </row>
    <row r="58" spans="2:13" x14ac:dyDescent="0.75">
      <c r="B58" s="124"/>
      <c r="C58" s="106"/>
      <c r="D58" s="106"/>
      <c r="E58" s="106"/>
      <c r="F58" s="106"/>
      <c r="G58" s="106"/>
      <c r="H58" s="110"/>
      <c r="I58" s="106"/>
      <c r="J58" s="106"/>
      <c r="K58" s="107"/>
    </row>
    <row r="59" spans="2:13" x14ac:dyDescent="0.75">
      <c r="B59" s="42"/>
      <c r="C59" s="5"/>
      <c r="D59" s="5"/>
      <c r="E59" s="5"/>
      <c r="F59" s="5"/>
      <c r="G59" s="5"/>
      <c r="H59" s="5"/>
      <c r="I59" s="5"/>
      <c r="J59" s="5"/>
      <c r="K59" s="5"/>
      <c r="L59" s="5"/>
      <c r="M59" s="5"/>
    </row>
    <row r="60" spans="2:13" x14ac:dyDescent="0.75">
      <c r="B60" s="42"/>
      <c r="C60" s="5"/>
      <c r="D60" s="5"/>
      <c r="E60" s="5"/>
      <c r="F60" s="5"/>
      <c r="G60" s="5"/>
      <c r="H60" s="5"/>
      <c r="I60" s="5"/>
      <c r="J60" s="5"/>
      <c r="K60" s="5"/>
      <c r="L60" s="5"/>
      <c r="M60" s="5"/>
    </row>
    <row r="61" spans="2:13" x14ac:dyDescent="0.75">
      <c r="B61" s="42"/>
      <c r="C61" s="5"/>
      <c r="D61" s="5"/>
      <c r="E61" s="5"/>
      <c r="F61" s="5"/>
      <c r="G61" s="5"/>
      <c r="H61" s="5"/>
      <c r="I61" s="5"/>
      <c r="J61" s="5"/>
      <c r="K61" s="5"/>
      <c r="L61" s="5"/>
      <c r="M61" s="5"/>
    </row>
    <row r="62" spans="2:13" x14ac:dyDescent="0.75">
      <c r="B62" s="42"/>
      <c r="C62" s="5"/>
      <c r="D62" s="5"/>
      <c r="E62" s="5"/>
      <c r="F62" s="5"/>
      <c r="G62" s="5"/>
      <c r="H62" s="5"/>
      <c r="I62" s="5"/>
      <c r="J62" s="5"/>
      <c r="K62" s="5"/>
      <c r="L62" s="5"/>
      <c r="M62" s="5"/>
    </row>
    <row r="63" spans="2:13" x14ac:dyDescent="0.75">
      <c r="B63" s="42"/>
      <c r="C63" s="5"/>
      <c r="D63" s="5"/>
      <c r="E63" s="5"/>
      <c r="F63" s="5"/>
      <c r="G63" s="5"/>
      <c r="H63" s="5"/>
      <c r="I63" s="5"/>
      <c r="J63" s="5"/>
      <c r="K63" s="5"/>
      <c r="L63" s="5"/>
      <c r="M63" s="5"/>
    </row>
    <row r="64" spans="2:13" x14ac:dyDescent="0.75">
      <c r="B64" s="42"/>
      <c r="C64" s="5"/>
      <c r="D64" s="5"/>
      <c r="E64" s="5"/>
      <c r="F64" s="5"/>
      <c r="G64" s="5"/>
      <c r="H64" s="5"/>
      <c r="I64" s="5"/>
      <c r="J64" s="5"/>
      <c r="K64" s="5"/>
      <c r="L64" s="5"/>
      <c r="M64" s="5"/>
    </row>
    <row r="65" spans="1:64" x14ac:dyDescent="0.75">
      <c r="B65" s="42"/>
      <c r="C65" s="5"/>
      <c r="D65" s="5"/>
      <c r="E65" s="5"/>
      <c r="F65" s="5"/>
      <c r="G65" s="5"/>
      <c r="H65" s="5"/>
      <c r="I65" s="5"/>
      <c r="J65" s="5"/>
      <c r="K65" s="5"/>
      <c r="L65" s="5"/>
      <c r="M65" s="5"/>
    </row>
    <row r="66" spans="1:64" x14ac:dyDescent="0.75">
      <c r="B66" s="42"/>
      <c r="C66" s="5"/>
      <c r="D66" s="5"/>
      <c r="E66" s="5"/>
      <c r="F66" s="5"/>
      <c r="G66" s="5"/>
      <c r="H66" s="5"/>
      <c r="I66" s="5"/>
      <c r="J66" s="5"/>
      <c r="K66" s="5"/>
      <c r="L66" s="5"/>
      <c r="M66" s="5"/>
    </row>
    <row r="67" spans="1:64" x14ac:dyDescent="0.75">
      <c r="B67" s="42"/>
      <c r="C67" s="5"/>
      <c r="D67" s="5"/>
      <c r="E67" s="5"/>
      <c r="F67" s="5"/>
      <c r="G67" s="5"/>
      <c r="H67" s="5"/>
      <c r="I67" s="5"/>
      <c r="J67" s="5"/>
      <c r="K67" s="5"/>
      <c r="L67" s="5"/>
      <c r="M67" s="5"/>
    </row>
    <row r="68" spans="1:64" x14ac:dyDescent="0.75">
      <c r="B68" s="11"/>
      <c r="C68" s="11"/>
      <c r="D68" s="11"/>
      <c r="E68" s="11"/>
      <c r="F68" s="11"/>
      <c r="G68" s="11"/>
      <c r="H68" s="11"/>
      <c r="I68" s="11"/>
      <c r="J68" s="11"/>
      <c r="K68" s="11"/>
      <c r="L68" s="11"/>
      <c r="M68" s="11"/>
      <c r="P68" s="293" t="s">
        <v>194</v>
      </c>
      <c r="Q68" s="293"/>
      <c r="R68" s="293"/>
      <c r="S68" s="293"/>
      <c r="T68" s="293"/>
      <c r="U68" s="293"/>
      <c r="V68" s="293"/>
      <c r="W68" s="293"/>
      <c r="X68" s="293"/>
      <c r="Y68" s="293"/>
      <c r="Z68" s="293"/>
    </row>
    <row r="69" spans="1:64" x14ac:dyDescent="0.75">
      <c r="B69" s="11"/>
      <c r="C69" s="11"/>
      <c r="D69" s="11"/>
      <c r="E69" s="11"/>
      <c r="F69" s="11"/>
      <c r="G69" s="11"/>
      <c r="H69" s="11"/>
      <c r="I69" s="11"/>
      <c r="J69" s="11"/>
      <c r="K69" s="11"/>
      <c r="L69" s="11"/>
      <c r="M69" s="11"/>
      <c r="P69" s="293" t="s">
        <v>737</v>
      </c>
      <c r="Q69" s="293"/>
      <c r="R69" s="293"/>
      <c r="S69" s="293"/>
      <c r="T69" s="18" t="s">
        <v>731</v>
      </c>
      <c r="U69" s="18"/>
      <c r="V69" s="18"/>
      <c r="W69" s="293" t="s">
        <v>736</v>
      </c>
      <c r="X69" s="293"/>
      <c r="Y69" s="293"/>
      <c r="Z69" s="293"/>
    </row>
    <row r="70" spans="1:64" ht="14.75" customHeight="1" x14ac:dyDescent="0.75">
      <c r="B70" s="420" t="s">
        <v>823</v>
      </c>
      <c r="C70" s="421"/>
      <c r="D70" s="421"/>
      <c r="E70" s="421"/>
      <c r="F70" s="421"/>
      <c r="G70" s="421"/>
      <c r="H70" s="422"/>
      <c r="I70" s="113" t="s">
        <v>1046</v>
      </c>
      <c r="J70" s="127" t="s">
        <v>1047</v>
      </c>
      <c r="K70" s="419" t="s">
        <v>1048</v>
      </c>
      <c r="L70" s="419"/>
      <c r="M70" s="128" t="s">
        <v>1049</v>
      </c>
      <c r="N70" s="418" t="s">
        <v>1042</v>
      </c>
      <c r="O70" s="418"/>
      <c r="P70" s="404" t="s">
        <v>203</v>
      </c>
      <c r="Q70" s="404" t="s">
        <v>738</v>
      </c>
      <c r="R70" s="404" t="s">
        <v>204</v>
      </c>
      <c r="S70" s="413" t="s">
        <v>725</v>
      </c>
      <c r="T70" s="404" t="s">
        <v>199</v>
      </c>
      <c r="U70" s="404" t="s">
        <v>200</v>
      </c>
      <c r="V70" s="404" t="s">
        <v>201</v>
      </c>
      <c r="W70" s="404" t="s">
        <v>732</v>
      </c>
      <c r="X70" s="404" t="s">
        <v>733</v>
      </c>
      <c r="Y70" s="404" t="s">
        <v>734</v>
      </c>
      <c r="Z70" s="404" t="s">
        <v>735</v>
      </c>
      <c r="AU70" s="411" t="s">
        <v>726</v>
      </c>
      <c r="AV70" s="411"/>
      <c r="AW70" s="411"/>
      <c r="AX70" s="411"/>
      <c r="AY70" s="411"/>
      <c r="AZ70" s="411"/>
      <c r="BA70" s="411"/>
      <c r="BB70" s="411"/>
      <c r="BC70" s="411"/>
      <c r="BD70" s="411"/>
      <c r="BE70" s="411"/>
      <c r="BK70" s="1" t="s">
        <v>153</v>
      </c>
    </row>
    <row r="71" spans="1:64" ht="50" customHeight="1" x14ac:dyDescent="0.75">
      <c r="A71" s="116"/>
      <c r="B71" s="85" t="s">
        <v>488</v>
      </c>
      <c r="C71" s="85" t="s">
        <v>131</v>
      </c>
      <c r="D71" s="86" t="s">
        <v>132</v>
      </c>
      <c r="E71" s="85" t="s">
        <v>184</v>
      </c>
      <c r="F71" s="85" t="s">
        <v>719</v>
      </c>
      <c r="G71" s="85" t="s">
        <v>195</v>
      </c>
      <c r="H71" s="85" t="s">
        <v>198</v>
      </c>
      <c r="I71" s="87" t="s">
        <v>196</v>
      </c>
      <c r="J71" s="88" t="s">
        <v>154</v>
      </c>
      <c r="K71" s="248" t="s">
        <v>155</v>
      </c>
      <c r="L71" s="248" t="s">
        <v>156</v>
      </c>
      <c r="M71" s="243" t="s">
        <v>157</v>
      </c>
      <c r="N71" s="133" t="s">
        <v>31</v>
      </c>
      <c r="O71" s="133" t="s">
        <v>30</v>
      </c>
      <c r="P71" s="404"/>
      <c r="Q71" s="404"/>
      <c r="R71" s="404"/>
      <c r="S71" s="414"/>
      <c r="T71" s="404"/>
      <c r="U71" s="404"/>
      <c r="V71" s="404"/>
      <c r="W71" s="404"/>
      <c r="X71" s="404"/>
      <c r="Y71" s="404"/>
      <c r="Z71" s="404"/>
      <c r="AD71" s="90"/>
      <c r="AE71" s="90" t="s">
        <v>159</v>
      </c>
      <c r="AF71" s="90" t="s">
        <v>136</v>
      </c>
      <c r="AG71" s="90" t="s">
        <v>137</v>
      </c>
      <c r="AH71" s="99" t="s">
        <v>160</v>
      </c>
      <c r="AI71" s="99" t="s">
        <v>161</v>
      </c>
      <c r="AJ71" s="99" t="s">
        <v>162</v>
      </c>
      <c r="AK71" s="99" t="s">
        <v>163</v>
      </c>
      <c r="AL71" s="99" t="s">
        <v>739</v>
      </c>
      <c r="AM71" s="90" t="s">
        <v>164</v>
      </c>
      <c r="AN71" s="99" t="s">
        <v>721</v>
      </c>
      <c r="AO71" s="99" t="s">
        <v>722</v>
      </c>
      <c r="AP71" s="90" t="s">
        <v>141</v>
      </c>
      <c r="AQ71" s="90" t="s">
        <v>142</v>
      </c>
      <c r="AR71" s="90" t="s">
        <v>143</v>
      </c>
      <c r="AS71" s="90" t="s">
        <v>63</v>
      </c>
      <c r="AT71" s="90" t="s">
        <v>62</v>
      </c>
      <c r="AU71" s="146" t="s">
        <v>30</v>
      </c>
      <c r="AV71" s="146" t="s">
        <v>87</v>
      </c>
      <c r="AW71" s="146" t="s">
        <v>32</v>
      </c>
      <c r="AX71" s="146" t="s">
        <v>33</v>
      </c>
      <c r="AY71" s="146" t="s">
        <v>34</v>
      </c>
      <c r="AZ71" s="146" t="s">
        <v>35</v>
      </c>
      <c r="BA71" s="146" t="s">
        <v>36</v>
      </c>
      <c r="BB71" s="90" t="s">
        <v>727</v>
      </c>
      <c r="BC71" s="90" t="s">
        <v>728</v>
      </c>
      <c r="BD71" s="90" t="s">
        <v>729</v>
      </c>
      <c r="BE71" s="90" t="s">
        <v>730</v>
      </c>
      <c r="BK71" s="2"/>
      <c r="BL71" s="2" t="s">
        <v>165</v>
      </c>
    </row>
    <row r="72" spans="1:64" x14ac:dyDescent="0.75">
      <c r="B72" s="52" t="s">
        <v>1191</v>
      </c>
      <c r="C72" s="15" t="s">
        <v>79</v>
      </c>
      <c r="D72" s="15" t="s">
        <v>146</v>
      </c>
      <c r="E72" s="111">
        <v>1</v>
      </c>
      <c r="F72" s="115"/>
      <c r="G72" s="15">
        <v>20</v>
      </c>
      <c r="H72" s="131">
        <v>45272</v>
      </c>
      <c r="I72" s="92">
        <v>50</v>
      </c>
      <c r="J72" s="14"/>
      <c r="K72" s="100"/>
      <c r="L72" s="100"/>
      <c r="M72" s="130"/>
      <c r="N72" s="98"/>
      <c r="O72" s="98"/>
      <c r="P72" s="122">
        <f>AN72</f>
        <v>1000</v>
      </c>
      <c r="Q72" s="122">
        <f>AO72</f>
        <v>0</v>
      </c>
      <c r="R72" s="78">
        <f>AM72</f>
        <v>0</v>
      </c>
      <c r="S72" s="78" t="str">
        <f>AL72</f>
        <v>Medición</v>
      </c>
      <c r="T72" s="122">
        <f>AT72</f>
        <v>0</v>
      </c>
      <c r="U72" s="122">
        <f>AS72</f>
        <v>0</v>
      </c>
      <c r="V72" s="122">
        <f>T72+U72*Hoja1!$C$19</f>
        <v>0</v>
      </c>
      <c r="W72" s="122">
        <f>IFERROR(BB72,"")</f>
        <v>0.11478779198027482</v>
      </c>
      <c r="X72" s="122">
        <f>IFERROR(BC72,"")</f>
        <v>9.4741297575099171E-5</v>
      </c>
      <c r="Y72" s="122">
        <f>IFERROR(BD72,"")</f>
        <v>1.9131298663379137E-6</v>
      </c>
      <c r="Z72" s="122">
        <f>IFERROR(BE72,"")</f>
        <v>0.11794752772695714</v>
      </c>
      <c r="AD72" s="94"/>
      <c r="AE72" s="94" t="str">
        <f t="shared" ref="AE72:AE103" si="0">B72</f>
        <v>P-003</v>
      </c>
      <c r="AF72" s="94" t="str">
        <f t="shared" ref="AF72:AF103" si="1">D72</f>
        <v>Onshore</v>
      </c>
      <c r="AG72" s="94" t="str">
        <f t="shared" ref="AG72:AG103" si="2">C72</f>
        <v>Gas</v>
      </c>
      <c r="AH72" s="94">
        <f t="shared" ref="AH72:AH103" si="3">IFERROR(I72*G72,"")</f>
        <v>1000</v>
      </c>
      <c r="AI72" s="94">
        <f t="shared" ref="AI72:AI103" si="4">IFERROR(J72*G72,"")</f>
        <v>0</v>
      </c>
      <c r="AJ72" s="94">
        <f t="shared" ref="AJ72:AJ103" si="5">IFERROR(K72*L72*G72,"")</f>
        <v>0</v>
      </c>
      <c r="AK72" s="94" t="str">
        <f t="shared" ref="AK72:AK103" si="6">IF(M72="X",VLOOKUP(AG72,$BK$72:$BL$73,2,FALSE),"")</f>
        <v/>
      </c>
      <c r="AL72" s="94" t="str">
        <f>IFERROR(IF(AH72&lt;&gt;0,"Medición",IF(AI72&lt;&gt;0,"Estimación",IF(AJ72&lt;&gt;0,"Estimación","Factor de Emisión"))),"")</f>
        <v>Medición</v>
      </c>
      <c r="AM72" s="94">
        <f t="shared" ref="AM72:AM103" si="7">IFERROR(IF(AH72&lt;&gt;0,AH72,IF(AI72&lt;&gt;0,AI72,IF(AJ72&lt;&gt;0,AJ72,AK72)))*(1-E72-F72),"")</f>
        <v>0</v>
      </c>
      <c r="AN72" s="94">
        <f t="shared" ref="AN72:AN103" si="8">IFERROR(IF(AH72&lt;&gt;0,AH72,IF(AI72&lt;&gt;0,AI72,IF(AJ72&lt;&gt;0,AJ72,AK72)))*E72,"")</f>
        <v>1000</v>
      </c>
      <c r="AO72" s="94">
        <f>IFERROR(IF(AH72&lt;&gt;0,AH72,IF(AI72&lt;&gt;0,AI72,IF(AJ72&lt;&gt;0,AJ72,AK72)))*F72,"")</f>
        <v>0</v>
      </c>
      <c r="AP72" s="94">
        <f>IFERROR(AM72*(0.3048^3),0)</f>
        <v>0</v>
      </c>
      <c r="AQ72" s="94">
        <f>IF(N72="",AP72*'Fraccion masica'!$AB$36,AP72*N72)</f>
        <v>0</v>
      </c>
      <c r="AR72" s="94">
        <f>IF(O72="",AP72*'Fraccion masica'!$AB$36,AP72*O72)</f>
        <v>0</v>
      </c>
      <c r="AS72" s="94">
        <f>IFERROR(AQ72*Hoja1!$C$24/Hoja1!$C$25/Hoja1!$C$26*16.04/1000000,0)</f>
        <v>0</v>
      </c>
      <c r="AT72" s="94">
        <f>IFERROR(AR72*Hoja1!$C$24/Hoja1!$C$25/Hoja1!$C$26*44.01/1000000,0)</f>
        <v>0</v>
      </c>
      <c r="AU72" s="143">
        <f>'Fraccion masica'!$AB$35</f>
        <v>9.0175297124927029E-2</v>
      </c>
      <c r="AV72" s="143">
        <f>'Fraccion masica'!$AB$36</f>
        <v>0.24741987696184778</v>
      </c>
      <c r="AW72" s="143">
        <f>'Fraccion masica'!$AB$37</f>
        <v>0.39593762818104794</v>
      </c>
      <c r="AX72" s="143">
        <f>'Fraccion masica'!$AB$38</f>
        <v>0.14181302276078955</v>
      </c>
      <c r="AY72" s="143">
        <f>'Fraccion masica'!$AB$39</f>
        <v>1.2058713500160698E-2</v>
      </c>
      <c r="AZ72" s="143">
        <f>'Fraccion masica'!$AB$40</f>
        <v>5.502030814457283E-2</v>
      </c>
      <c r="BA72" s="143">
        <f>'Fraccion masica'!$AB$41</f>
        <v>5.757515332665411E-2</v>
      </c>
      <c r="BB72" s="94">
        <f>((AV72+2*AW72+3*AX72+4*AY72+5*AZ72+6*BA72)*0.98+AU72)*AN72*44.01/379.3/2204.62</f>
        <v>0.11478779198027482</v>
      </c>
      <c r="BC72" s="94">
        <f>AN72*AV72*(1-0.98)/379.3*16.01/2204.62</f>
        <v>9.4741297575099171E-5</v>
      </c>
      <c r="BD72" s="143">
        <f>BB72*0.001/60</f>
        <v>1.9131298663379137E-6</v>
      </c>
      <c r="BE72" s="94">
        <f>BB72+BC72*Hoja1!$C$19+BD72*Hoja1!$C$20</f>
        <v>0.11794752772695714</v>
      </c>
      <c r="BK72" s="2" t="s">
        <v>79</v>
      </c>
      <c r="BL72" s="1">
        <v>46625</v>
      </c>
    </row>
    <row r="73" spans="1:64" x14ac:dyDescent="0.75">
      <c r="B73" s="52" t="s">
        <v>1192</v>
      </c>
      <c r="C73" s="15" t="s">
        <v>79</v>
      </c>
      <c r="D73" s="15" t="s">
        <v>146</v>
      </c>
      <c r="E73" s="125">
        <v>1</v>
      </c>
      <c r="F73" s="125"/>
      <c r="G73" s="52">
        <v>25</v>
      </c>
      <c r="H73" s="131">
        <v>45272</v>
      </c>
      <c r="I73" s="92"/>
      <c r="J73" s="14">
        <v>30</v>
      </c>
      <c r="K73" s="100"/>
      <c r="L73" s="100"/>
      <c r="M73" s="130"/>
      <c r="N73" s="98"/>
      <c r="O73" s="98"/>
      <c r="P73" s="122">
        <f t="shared" ref="P73:P104" si="9">AN73</f>
        <v>750</v>
      </c>
      <c r="Q73" s="122">
        <f t="shared" ref="Q73:Q136" si="10">AO73</f>
        <v>0</v>
      </c>
      <c r="R73" s="78">
        <f t="shared" ref="R73:R136" si="11">AM73</f>
        <v>0</v>
      </c>
      <c r="S73" s="78" t="str">
        <f t="shared" ref="S73:S136" si="12">AL73</f>
        <v>Estimación</v>
      </c>
      <c r="T73" s="122">
        <f t="shared" ref="T73:T136" si="13">AT73</f>
        <v>0</v>
      </c>
      <c r="U73" s="122">
        <f t="shared" ref="U73:U136" si="14">AS73</f>
        <v>0</v>
      </c>
      <c r="V73" s="122">
        <f>T73+U73*Hoja1!$C$19</f>
        <v>0</v>
      </c>
      <c r="W73" s="122">
        <f t="shared" ref="W73:W136" si="15">IFERROR(BB73,"")</f>
        <v>8.6090843985206125E-2</v>
      </c>
      <c r="X73" s="122">
        <f t="shared" ref="X73:X136" si="16">IFERROR(BC73,"")</f>
        <v>7.1055973181324375E-5</v>
      </c>
      <c r="Y73" s="122">
        <f t="shared" ref="Y73:Y136" si="17">IFERROR(BD73,"")</f>
        <v>1.4348473997534355E-6</v>
      </c>
      <c r="Z73" s="122">
        <f t="shared" ref="Z73:Z136" si="18">IFERROR(BE73,"")</f>
        <v>8.8460645795217868E-2</v>
      </c>
      <c r="AD73" s="94"/>
      <c r="AE73" s="94" t="str">
        <f t="shared" si="0"/>
        <v>P-004</v>
      </c>
      <c r="AF73" s="94" t="str">
        <f t="shared" si="1"/>
        <v>Onshore</v>
      </c>
      <c r="AG73" s="94" t="str">
        <f t="shared" si="2"/>
        <v>Gas</v>
      </c>
      <c r="AH73" s="94">
        <f t="shared" si="3"/>
        <v>0</v>
      </c>
      <c r="AI73" s="94">
        <f t="shared" si="4"/>
        <v>750</v>
      </c>
      <c r="AJ73" s="94">
        <f t="shared" si="5"/>
        <v>0</v>
      </c>
      <c r="AK73" s="94" t="str">
        <f t="shared" si="6"/>
        <v/>
      </c>
      <c r="AL73" s="94" t="str">
        <f t="shared" ref="AL73:AL136" si="19">IFERROR(IF(AH73&lt;&gt;0,"Medición",IF(AI73&lt;&gt;0,"Estimación",IF(AJ73&lt;&gt;0,"Estimación","Factor de Emisión"))),"")</f>
        <v>Estimación</v>
      </c>
      <c r="AM73" s="94">
        <f t="shared" si="7"/>
        <v>0</v>
      </c>
      <c r="AN73" s="94">
        <f t="shared" si="8"/>
        <v>750</v>
      </c>
      <c r="AO73" s="94"/>
      <c r="AP73" s="94">
        <f t="shared" ref="AP73:AP136" si="20">IFERROR(AM73*(0.3048^3),0)</f>
        <v>0</v>
      </c>
      <c r="AQ73" s="94">
        <f>IF(N73="",AP73*'Fraccion masica'!$AB$36,AP73*N73)</f>
        <v>0</v>
      </c>
      <c r="AR73" s="94">
        <f>IF(O73="",AP73*'Fraccion masica'!$AB$36,AP73*O73)</f>
        <v>0</v>
      </c>
      <c r="AS73" s="94">
        <f>IFERROR(AQ73*Hoja1!$C$24/Hoja1!$C$25/Hoja1!$C$26*16.04/1000000,0)</f>
        <v>0</v>
      </c>
      <c r="AT73" s="94">
        <f>IFERROR(AR73*Hoja1!$C$24/Hoja1!$C$25/Hoja1!$C$26*44.01/1000000,0)</f>
        <v>0</v>
      </c>
      <c r="AU73" s="143">
        <f>'Fraccion masica'!$AB$35</f>
        <v>9.0175297124927029E-2</v>
      </c>
      <c r="AV73" s="143">
        <f>'Fraccion masica'!$AB$36</f>
        <v>0.24741987696184778</v>
      </c>
      <c r="AW73" s="143">
        <f>'Fraccion masica'!$AB$37</f>
        <v>0.39593762818104794</v>
      </c>
      <c r="AX73" s="143">
        <f>'Fraccion masica'!$AB$38</f>
        <v>0.14181302276078955</v>
      </c>
      <c r="AY73" s="143">
        <f>'Fraccion masica'!$AB$39</f>
        <v>1.2058713500160698E-2</v>
      </c>
      <c r="AZ73" s="143">
        <f>'Fraccion masica'!$AB$40</f>
        <v>5.502030814457283E-2</v>
      </c>
      <c r="BA73" s="143">
        <f>'Fraccion masica'!$AB$41</f>
        <v>5.757515332665411E-2</v>
      </c>
      <c r="BB73" s="94">
        <f t="shared" ref="BB73:BB136" si="21">((AV73+2*AW73+3*AX73+4*AY73+5*AZ73+6*BA73)*0.98+AU73)*AN73*44.01/379.3/2204.62</f>
        <v>8.6090843985206125E-2</v>
      </c>
      <c r="BC73" s="94">
        <f t="shared" ref="BC73:BC136" si="22">AN73*AV73*(1-0.98)/379.3*16.01/2204.62</f>
        <v>7.1055973181324375E-5</v>
      </c>
      <c r="BD73" s="143">
        <f t="shared" ref="BD73:BD136" si="23">BB73*0.001/60</f>
        <v>1.4348473997534355E-6</v>
      </c>
      <c r="BE73" s="94">
        <f>BB73+BC73*Hoja1!$C$19+BD73*Hoja1!$C$20</f>
        <v>8.8460645795217868E-2</v>
      </c>
      <c r="BK73" s="2" t="s">
        <v>145</v>
      </c>
      <c r="BL73" s="1">
        <v>3613</v>
      </c>
    </row>
    <row r="74" spans="1:64" x14ac:dyDescent="0.75">
      <c r="B74" s="52" t="s">
        <v>1193</v>
      </c>
      <c r="C74" s="15" t="s">
        <v>79</v>
      </c>
      <c r="D74" s="15" t="s">
        <v>146</v>
      </c>
      <c r="E74" s="125">
        <v>0</v>
      </c>
      <c r="F74" s="125"/>
      <c r="G74" s="52">
        <v>40</v>
      </c>
      <c r="H74" s="131">
        <v>45272</v>
      </c>
      <c r="I74" s="92"/>
      <c r="J74" s="14"/>
      <c r="K74" s="100">
        <v>15</v>
      </c>
      <c r="L74" s="100">
        <v>30</v>
      </c>
      <c r="M74" s="130"/>
      <c r="N74" s="98"/>
      <c r="O74" s="98"/>
      <c r="P74" s="122">
        <f t="shared" si="9"/>
        <v>0</v>
      </c>
      <c r="Q74" s="122">
        <f t="shared" si="10"/>
        <v>0</v>
      </c>
      <c r="R74" s="78">
        <f t="shared" si="11"/>
        <v>18000</v>
      </c>
      <c r="S74" s="78" t="str">
        <f t="shared" si="12"/>
        <v>Estimación</v>
      </c>
      <c r="T74" s="122">
        <f t="shared" si="13"/>
        <v>0.23485120388167968</v>
      </c>
      <c r="U74" s="122">
        <f t="shared" si="14"/>
        <v>8.5594485577417459E-2</v>
      </c>
      <c r="V74" s="122">
        <f>T74+U74*Hoja1!$C$19</f>
        <v>2.6314968000493684</v>
      </c>
      <c r="W74" s="122">
        <f t="shared" si="15"/>
        <v>0</v>
      </c>
      <c r="X74" s="122">
        <f t="shared" si="16"/>
        <v>0</v>
      </c>
      <c r="Y74" s="122">
        <f t="shared" si="17"/>
        <v>0</v>
      </c>
      <c r="Z74" s="122">
        <f t="shared" si="18"/>
        <v>0</v>
      </c>
      <c r="AD74" s="94"/>
      <c r="AE74" s="94" t="str">
        <f t="shared" si="0"/>
        <v>P-005</v>
      </c>
      <c r="AF74" s="94" t="str">
        <f t="shared" si="1"/>
        <v>Onshore</v>
      </c>
      <c r="AG74" s="94" t="str">
        <f t="shared" si="2"/>
        <v>Gas</v>
      </c>
      <c r="AH74" s="94">
        <f t="shared" si="3"/>
        <v>0</v>
      </c>
      <c r="AI74" s="94">
        <f t="shared" si="4"/>
        <v>0</v>
      </c>
      <c r="AJ74" s="94">
        <f t="shared" si="5"/>
        <v>18000</v>
      </c>
      <c r="AK74" s="94" t="str">
        <f t="shared" si="6"/>
        <v/>
      </c>
      <c r="AL74" s="94" t="str">
        <f t="shared" si="19"/>
        <v>Estimación</v>
      </c>
      <c r="AM74" s="94">
        <f t="shared" si="7"/>
        <v>18000</v>
      </c>
      <c r="AN74" s="94">
        <f t="shared" si="8"/>
        <v>0</v>
      </c>
      <c r="AO74" s="94"/>
      <c r="AP74" s="94">
        <f t="shared" si="20"/>
        <v>509.70323865600005</v>
      </c>
      <c r="AQ74" s="94">
        <f>IF(N74="",AP74*'Fraccion masica'!$AB$36,AP74*N74)</f>
        <v>126.11071259532287</v>
      </c>
      <c r="AR74" s="94">
        <f>IF(O74="",AP74*'Fraccion masica'!$AB$36,AP74*O74)</f>
        <v>126.11071259532287</v>
      </c>
      <c r="AS74" s="94">
        <f>IFERROR(AQ74*Hoja1!$C$24/Hoja1!$C$25/Hoja1!$C$26*16.04/1000000,0)</f>
        <v>8.5594485577417459E-2</v>
      </c>
      <c r="AT74" s="94">
        <f>IFERROR(AR74*Hoja1!$C$24/Hoja1!$C$25/Hoja1!$C$26*44.01/1000000,0)</f>
        <v>0.23485120388167968</v>
      </c>
      <c r="AU74" s="143">
        <f>'Fraccion masica'!$AB$35</f>
        <v>9.0175297124927029E-2</v>
      </c>
      <c r="AV74" s="143">
        <f>'Fraccion masica'!$AB$36</f>
        <v>0.24741987696184778</v>
      </c>
      <c r="AW74" s="143">
        <f>'Fraccion masica'!$AB$37</f>
        <v>0.39593762818104794</v>
      </c>
      <c r="AX74" s="143">
        <f>'Fraccion masica'!$AB$38</f>
        <v>0.14181302276078955</v>
      </c>
      <c r="AY74" s="143">
        <f>'Fraccion masica'!$AB$39</f>
        <v>1.2058713500160698E-2</v>
      </c>
      <c r="AZ74" s="143">
        <f>'Fraccion masica'!$AB$40</f>
        <v>5.502030814457283E-2</v>
      </c>
      <c r="BA74" s="143">
        <f>'Fraccion masica'!$AB$41</f>
        <v>5.757515332665411E-2</v>
      </c>
      <c r="BB74" s="94">
        <f t="shared" si="21"/>
        <v>0</v>
      </c>
      <c r="BC74" s="94">
        <f t="shared" si="22"/>
        <v>0</v>
      </c>
      <c r="BD74" s="143">
        <f t="shared" si="23"/>
        <v>0</v>
      </c>
      <c r="BE74" s="94">
        <f>BB74+BC74*Hoja1!$C$19+BD74*Hoja1!$C$20</f>
        <v>0</v>
      </c>
    </row>
    <row r="75" spans="1:64" x14ac:dyDescent="0.75">
      <c r="B75" s="52" t="s">
        <v>1194</v>
      </c>
      <c r="C75" s="15" t="s">
        <v>79</v>
      </c>
      <c r="D75" s="15" t="s">
        <v>146</v>
      </c>
      <c r="E75" s="125">
        <v>0.5</v>
      </c>
      <c r="F75" s="125">
        <v>0</v>
      </c>
      <c r="G75" s="52">
        <v>30</v>
      </c>
      <c r="H75" s="131">
        <v>45272</v>
      </c>
      <c r="I75" s="92"/>
      <c r="J75" s="14"/>
      <c r="K75" s="100"/>
      <c r="L75" s="100"/>
      <c r="M75" s="130" t="s">
        <v>46</v>
      </c>
      <c r="N75" s="98"/>
      <c r="O75" s="98"/>
      <c r="P75" s="122">
        <f t="shared" si="9"/>
        <v>23312.5</v>
      </c>
      <c r="Q75" s="122">
        <f t="shared" si="10"/>
        <v>0</v>
      </c>
      <c r="R75" s="78">
        <f t="shared" si="11"/>
        <v>23312.5</v>
      </c>
      <c r="S75" s="78" t="str">
        <f t="shared" si="12"/>
        <v>Factor de Emisión</v>
      </c>
      <c r="T75" s="122">
        <f t="shared" si="13"/>
        <v>0.30416492724953653</v>
      </c>
      <c r="U75" s="122">
        <f t="shared" si="14"/>
        <v>0.11085674694575245</v>
      </c>
      <c r="V75" s="122">
        <f>T75+U75*Hoja1!$C$19</f>
        <v>3.4081538417306052</v>
      </c>
      <c r="W75" s="122">
        <f t="shared" si="15"/>
        <v>2.6759904005401576</v>
      </c>
      <c r="X75" s="122">
        <f t="shared" si="16"/>
        <v>2.2086564997194991E-3</v>
      </c>
      <c r="Y75" s="122">
        <f t="shared" si="17"/>
        <v>4.4599840009002628E-5</v>
      </c>
      <c r="Z75" s="122">
        <f t="shared" si="18"/>
        <v>2.7496517401346892</v>
      </c>
      <c r="AD75" s="94"/>
      <c r="AE75" s="94" t="str">
        <f t="shared" si="0"/>
        <v>P-006</v>
      </c>
      <c r="AF75" s="94" t="str">
        <f t="shared" si="1"/>
        <v>Onshore</v>
      </c>
      <c r="AG75" s="94" t="str">
        <f t="shared" si="2"/>
        <v>Gas</v>
      </c>
      <c r="AH75" s="94">
        <f t="shared" si="3"/>
        <v>0</v>
      </c>
      <c r="AI75" s="94">
        <f t="shared" si="4"/>
        <v>0</v>
      </c>
      <c r="AJ75" s="94">
        <f t="shared" si="5"/>
        <v>0</v>
      </c>
      <c r="AK75" s="94">
        <f t="shared" si="6"/>
        <v>46625</v>
      </c>
      <c r="AL75" s="94" t="str">
        <f t="shared" si="19"/>
        <v>Factor de Emisión</v>
      </c>
      <c r="AM75" s="94">
        <f t="shared" si="7"/>
        <v>23312.5</v>
      </c>
      <c r="AN75" s="94">
        <f t="shared" si="8"/>
        <v>23312.5</v>
      </c>
      <c r="AO75" s="94"/>
      <c r="AP75" s="94">
        <f t="shared" si="20"/>
        <v>660.13648617600006</v>
      </c>
      <c r="AQ75" s="94">
        <f>IF(N75="",AP75*'Fraccion masica'!$AB$36,AP75*N75)</f>
        <v>163.33088818769247</v>
      </c>
      <c r="AR75" s="94">
        <f>IF(O75="",AP75*'Fraccion masica'!$AB$36,AP75*O75)</f>
        <v>163.33088818769247</v>
      </c>
      <c r="AS75" s="94">
        <f>IFERROR(AQ75*Hoja1!$C$24/Hoja1!$C$25/Hoja1!$C$26*16.04/1000000,0)</f>
        <v>0.11085674694575245</v>
      </c>
      <c r="AT75" s="94">
        <f>IFERROR(AR75*Hoja1!$C$24/Hoja1!$C$25/Hoja1!$C$26*44.01/1000000,0)</f>
        <v>0.30416492724953653</v>
      </c>
      <c r="AU75" s="143">
        <f>'Fraccion masica'!$AB$35</f>
        <v>9.0175297124927029E-2</v>
      </c>
      <c r="AV75" s="143">
        <f>'Fraccion masica'!$AB$36</f>
        <v>0.24741987696184778</v>
      </c>
      <c r="AW75" s="143">
        <f>'Fraccion masica'!$AB$37</f>
        <v>0.39593762818104794</v>
      </c>
      <c r="AX75" s="143">
        <f>'Fraccion masica'!$AB$38</f>
        <v>0.14181302276078955</v>
      </c>
      <c r="AY75" s="143">
        <f>'Fraccion masica'!$AB$39</f>
        <v>1.2058713500160698E-2</v>
      </c>
      <c r="AZ75" s="143">
        <f>'Fraccion masica'!$AB$40</f>
        <v>5.502030814457283E-2</v>
      </c>
      <c r="BA75" s="143">
        <f>'Fraccion masica'!$AB$41</f>
        <v>5.757515332665411E-2</v>
      </c>
      <c r="BB75" s="94">
        <f t="shared" si="21"/>
        <v>2.6759904005401576</v>
      </c>
      <c r="BC75" s="94">
        <f t="shared" si="22"/>
        <v>2.2086564997194991E-3</v>
      </c>
      <c r="BD75" s="143">
        <f t="shared" si="23"/>
        <v>4.4599840009002628E-5</v>
      </c>
      <c r="BE75" s="94">
        <f>BB75+BC75*Hoja1!$C$19+BD75*Hoja1!$C$20</f>
        <v>2.7496517401346892</v>
      </c>
    </row>
    <row r="76" spans="1:64" x14ac:dyDescent="0.75">
      <c r="B76" s="52"/>
      <c r="C76" s="15"/>
      <c r="D76" s="15"/>
      <c r="E76" s="125"/>
      <c r="F76" s="125"/>
      <c r="G76" s="52"/>
      <c r="H76" s="52"/>
      <c r="I76" s="92"/>
      <c r="J76" s="14"/>
      <c r="K76" s="100"/>
      <c r="L76" s="100"/>
      <c r="M76" s="130"/>
      <c r="N76" s="98"/>
      <c r="O76" s="98"/>
      <c r="P76" s="122" t="str">
        <f t="shared" si="9"/>
        <v/>
      </c>
      <c r="Q76" s="122">
        <f t="shared" si="10"/>
        <v>0</v>
      </c>
      <c r="R76" s="78" t="str">
        <f t="shared" si="11"/>
        <v/>
      </c>
      <c r="S76" s="78" t="str">
        <f t="shared" si="12"/>
        <v>Factor de Emisión</v>
      </c>
      <c r="T76" s="122">
        <f t="shared" si="13"/>
        <v>0</v>
      </c>
      <c r="U76" s="122">
        <f t="shared" si="14"/>
        <v>0</v>
      </c>
      <c r="V76" s="122">
        <f>T76+U76*Hoja1!$C$19</f>
        <v>0</v>
      </c>
      <c r="W76" s="122" t="str">
        <f t="shared" si="15"/>
        <v/>
      </c>
      <c r="X76" s="122" t="str">
        <f t="shared" si="16"/>
        <v/>
      </c>
      <c r="Y76" s="122" t="str">
        <f t="shared" si="17"/>
        <v/>
      </c>
      <c r="Z76" s="122" t="str">
        <f t="shared" si="18"/>
        <v/>
      </c>
      <c r="AD76" s="94"/>
      <c r="AE76" s="94">
        <f t="shared" si="0"/>
        <v>0</v>
      </c>
      <c r="AF76" s="94">
        <f t="shared" si="1"/>
        <v>0</v>
      </c>
      <c r="AG76" s="94">
        <f t="shared" si="2"/>
        <v>0</v>
      </c>
      <c r="AH76" s="94">
        <f t="shared" si="3"/>
        <v>0</v>
      </c>
      <c r="AI76" s="94">
        <f t="shared" si="4"/>
        <v>0</v>
      </c>
      <c r="AJ76" s="94">
        <f t="shared" si="5"/>
        <v>0</v>
      </c>
      <c r="AK76" s="94" t="str">
        <f t="shared" si="6"/>
        <v/>
      </c>
      <c r="AL76" s="94" t="str">
        <f t="shared" si="19"/>
        <v>Factor de Emisión</v>
      </c>
      <c r="AM76" s="94" t="str">
        <f t="shared" si="7"/>
        <v/>
      </c>
      <c r="AN76" s="94" t="str">
        <f t="shared" si="8"/>
        <v/>
      </c>
      <c r="AO76" s="94"/>
      <c r="AP76" s="94">
        <f t="shared" si="20"/>
        <v>0</v>
      </c>
      <c r="AQ76" s="94">
        <f>IF(N76="",AP76*'Fraccion masica'!$AB$36,AP76*N76)</f>
        <v>0</v>
      </c>
      <c r="AR76" s="94">
        <f>IF(O76="",AP76*'Fraccion masica'!$AB$36,AP76*O76)</f>
        <v>0</v>
      </c>
      <c r="AS76" s="94">
        <f>IFERROR(AQ76*Hoja1!$C$24/Hoja1!$C$25/Hoja1!$C$26*16.04/1000000,0)</f>
        <v>0</v>
      </c>
      <c r="AT76" s="94">
        <f>IFERROR(AR76*Hoja1!$C$24/Hoja1!$C$25/Hoja1!$C$26*44.01/1000000,0)</f>
        <v>0</v>
      </c>
      <c r="AU76" s="143">
        <f>'Fraccion masica'!$AB$35</f>
        <v>9.0175297124927029E-2</v>
      </c>
      <c r="AV76" s="143">
        <f>'Fraccion masica'!$AB$36</f>
        <v>0.24741987696184778</v>
      </c>
      <c r="AW76" s="143">
        <f>'Fraccion masica'!$AB$37</f>
        <v>0.39593762818104794</v>
      </c>
      <c r="AX76" s="143">
        <f>'Fraccion masica'!$AB$38</f>
        <v>0.14181302276078955</v>
      </c>
      <c r="AY76" s="143">
        <f>'Fraccion masica'!$AB$39</f>
        <v>1.2058713500160698E-2</v>
      </c>
      <c r="AZ76" s="143">
        <f>'Fraccion masica'!$AB$40</f>
        <v>5.502030814457283E-2</v>
      </c>
      <c r="BA76" s="143">
        <f>'Fraccion masica'!$AB$41</f>
        <v>5.757515332665411E-2</v>
      </c>
      <c r="BB76" s="94" t="e">
        <f t="shared" si="21"/>
        <v>#VALUE!</v>
      </c>
      <c r="BC76" s="94" t="e">
        <f t="shared" si="22"/>
        <v>#VALUE!</v>
      </c>
      <c r="BD76" s="143" t="e">
        <f t="shared" si="23"/>
        <v>#VALUE!</v>
      </c>
      <c r="BE76" s="94" t="e">
        <f>BB76+BC76*Hoja1!$C$19+BD76*Hoja1!$C$20</f>
        <v>#VALUE!</v>
      </c>
    </row>
    <row r="77" spans="1:64" x14ac:dyDescent="0.75">
      <c r="B77" s="52"/>
      <c r="C77" s="15"/>
      <c r="D77" s="15"/>
      <c r="E77" s="125"/>
      <c r="F77" s="125"/>
      <c r="G77" s="52"/>
      <c r="H77" s="52"/>
      <c r="I77" s="92"/>
      <c r="J77" s="14"/>
      <c r="K77" s="100"/>
      <c r="L77" s="100"/>
      <c r="M77" s="130"/>
      <c r="N77" s="98"/>
      <c r="O77" s="98"/>
      <c r="P77" s="122" t="str">
        <f t="shared" si="9"/>
        <v/>
      </c>
      <c r="Q77" s="122">
        <f t="shared" si="10"/>
        <v>0</v>
      </c>
      <c r="R77" s="78" t="str">
        <f t="shared" si="11"/>
        <v/>
      </c>
      <c r="S77" s="78" t="str">
        <f t="shared" si="12"/>
        <v>Factor de Emisión</v>
      </c>
      <c r="T77" s="122">
        <f t="shared" si="13"/>
        <v>0</v>
      </c>
      <c r="U77" s="122">
        <f t="shared" si="14"/>
        <v>0</v>
      </c>
      <c r="V77" s="122">
        <f>T77+U77*Hoja1!$C$19</f>
        <v>0</v>
      </c>
      <c r="W77" s="122" t="str">
        <f t="shared" si="15"/>
        <v/>
      </c>
      <c r="X77" s="122" t="str">
        <f t="shared" si="16"/>
        <v/>
      </c>
      <c r="Y77" s="122" t="str">
        <f t="shared" si="17"/>
        <v/>
      </c>
      <c r="Z77" s="122" t="str">
        <f t="shared" si="18"/>
        <v/>
      </c>
      <c r="AD77" s="94"/>
      <c r="AE77" s="94">
        <f t="shared" si="0"/>
        <v>0</v>
      </c>
      <c r="AF77" s="94">
        <f t="shared" si="1"/>
        <v>0</v>
      </c>
      <c r="AG77" s="94">
        <f t="shared" si="2"/>
        <v>0</v>
      </c>
      <c r="AH77" s="94">
        <f t="shared" si="3"/>
        <v>0</v>
      </c>
      <c r="AI77" s="94">
        <f t="shared" si="4"/>
        <v>0</v>
      </c>
      <c r="AJ77" s="94">
        <f t="shared" si="5"/>
        <v>0</v>
      </c>
      <c r="AK77" s="94" t="str">
        <f t="shared" si="6"/>
        <v/>
      </c>
      <c r="AL77" s="94" t="str">
        <f t="shared" si="19"/>
        <v>Factor de Emisión</v>
      </c>
      <c r="AM77" s="94" t="str">
        <f t="shared" si="7"/>
        <v/>
      </c>
      <c r="AN77" s="94" t="str">
        <f t="shared" si="8"/>
        <v/>
      </c>
      <c r="AO77" s="94"/>
      <c r="AP77" s="94">
        <f t="shared" si="20"/>
        <v>0</v>
      </c>
      <c r="AQ77" s="94">
        <f>IF(N77="",AP77*'Fraccion masica'!$AB$36,AP77*N77)</f>
        <v>0</v>
      </c>
      <c r="AR77" s="94">
        <f>IF(O77="",AP77*'Fraccion masica'!$AB$36,AP77*O77)</f>
        <v>0</v>
      </c>
      <c r="AS77" s="94">
        <f>IFERROR(AQ77*Hoja1!$C$24/Hoja1!$C$25/Hoja1!$C$26*16.04/1000000,0)</f>
        <v>0</v>
      </c>
      <c r="AT77" s="94">
        <f>IFERROR(AR77*Hoja1!$C$24/Hoja1!$C$25/Hoja1!$C$26*44.01/1000000,0)</f>
        <v>0</v>
      </c>
      <c r="AU77" s="143">
        <f>'Fraccion masica'!$AB$35</f>
        <v>9.0175297124927029E-2</v>
      </c>
      <c r="AV77" s="143">
        <f>'Fraccion masica'!$AB$36</f>
        <v>0.24741987696184778</v>
      </c>
      <c r="AW77" s="143">
        <f>'Fraccion masica'!$AB$37</f>
        <v>0.39593762818104794</v>
      </c>
      <c r="AX77" s="143">
        <f>'Fraccion masica'!$AB$38</f>
        <v>0.14181302276078955</v>
      </c>
      <c r="AY77" s="143">
        <f>'Fraccion masica'!$AB$39</f>
        <v>1.2058713500160698E-2</v>
      </c>
      <c r="AZ77" s="143">
        <f>'Fraccion masica'!$AB$40</f>
        <v>5.502030814457283E-2</v>
      </c>
      <c r="BA77" s="143">
        <f>'Fraccion masica'!$AB$41</f>
        <v>5.757515332665411E-2</v>
      </c>
      <c r="BB77" s="94" t="e">
        <f t="shared" si="21"/>
        <v>#VALUE!</v>
      </c>
      <c r="BC77" s="94" t="e">
        <f t="shared" si="22"/>
        <v>#VALUE!</v>
      </c>
      <c r="BD77" s="143" t="e">
        <f t="shared" si="23"/>
        <v>#VALUE!</v>
      </c>
      <c r="BE77" s="94" t="e">
        <f>BB77+BC77*Hoja1!$C$19+BD77*Hoja1!$C$20</f>
        <v>#VALUE!</v>
      </c>
    </row>
    <row r="78" spans="1:64" x14ac:dyDescent="0.75">
      <c r="B78" s="52"/>
      <c r="C78" s="15"/>
      <c r="D78" s="15"/>
      <c r="E78" s="125"/>
      <c r="F78" s="125"/>
      <c r="G78" s="52"/>
      <c r="H78" s="52"/>
      <c r="I78" s="92"/>
      <c r="J78" s="14"/>
      <c r="K78" s="100"/>
      <c r="L78" s="100"/>
      <c r="M78" s="130"/>
      <c r="N78" s="98"/>
      <c r="O78" s="98"/>
      <c r="P78" s="122" t="str">
        <f t="shared" si="9"/>
        <v/>
      </c>
      <c r="Q78" s="122">
        <f t="shared" si="10"/>
        <v>0</v>
      </c>
      <c r="R78" s="78" t="str">
        <f t="shared" si="11"/>
        <v/>
      </c>
      <c r="S78" s="78" t="str">
        <f t="shared" si="12"/>
        <v>Factor de Emisión</v>
      </c>
      <c r="T78" s="122">
        <f t="shared" si="13"/>
        <v>0</v>
      </c>
      <c r="U78" s="122">
        <f t="shared" si="14"/>
        <v>0</v>
      </c>
      <c r="V78" s="122">
        <f>T78+U78*Hoja1!$C$19</f>
        <v>0</v>
      </c>
      <c r="W78" s="122" t="str">
        <f t="shared" si="15"/>
        <v/>
      </c>
      <c r="X78" s="122" t="str">
        <f t="shared" si="16"/>
        <v/>
      </c>
      <c r="Y78" s="122" t="str">
        <f t="shared" si="17"/>
        <v/>
      </c>
      <c r="Z78" s="122" t="str">
        <f t="shared" si="18"/>
        <v/>
      </c>
      <c r="AD78" s="94"/>
      <c r="AE78" s="94">
        <f t="shared" si="0"/>
        <v>0</v>
      </c>
      <c r="AF78" s="94">
        <f t="shared" si="1"/>
        <v>0</v>
      </c>
      <c r="AG78" s="94">
        <f t="shared" si="2"/>
        <v>0</v>
      </c>
      <c r="AH78" s="94">
        <f t="shared" si="3"/>
        <v>0</v>
      </c>
      <c r="AI78" s="94">
        <f t="shared" si="4"/>
        <v>0</v>
      </c>
      <c r="AJ78" s="94">
        <f t="shared" si="5"/>
        <v>0</v>
      </c>
      <c r="AK78" s="94" t="str">
        <f t="shared" si="6"/>
        <v/>
      </c>
      <c r="AL78" s="94" t="str">
        <f t="shared" si="19"/>
        <v>Factor de Emisión</v>
      </c>
      <c r="AM78" s="94" t="str">
        <f t="shared" si="7"/>
        <v/>
      </c>
      <c r="AN78" s="94" t="str">
        <f t="shared" si="8"/>
        <v/>
      </c>
      <c r="AO78" s="94"/>
      <c r="AP78" s="94">
        <f t="shared" si="20"/>
        <v>0</v>
      </c>
      <c r="AQ78" s="94">
        <f>IF(N78="",AP78*'Fraccion masica'!$AB$36,AP78*N78)</f>
        <v>0</v>
      </c>
      <c r="AR78" s="94">
        <f>IF(O78="",AP78*'Fraccion masica'!$AB$36,AP78*O78)</f>
        <v>0</v>
      </c>
      <c r="AS78" s="94">
        <f>IFERROR(AQ78*Hoja1!$C$24/Hoja1!$C$25/Hoja1!$C$26*16.04/1000000,0)</f>
        <v>0</v>
      </c>
      <c r="AT78" s="94">
        <f>IFERROR(AR78*Hoja1!$C$24/Hoja1!$C$25/Hoja1!$C$26*44.01/1000000,0)</f>
        <v>0</v>
      </c>
      <c r="AU78" s="143">
        <f>'Fraccion masica'!$AB$35</f>
        <v>9.0175297124927029E-2</v>
      </c>
      <c r="AV78" s="143">
        <f>'Fraccion masica'!$AB$36</f>
        <v>0.24741987696184778</v>
      </c>
      <c r="AW78" s="143">
        <f>'Fraccion masica'!$AB$37</f>
        <v>0.39593762818104794</v>
      </c>
      <c r="AX78" s="143">
        <f>'Fraccion masica'!$AB$38</f>
        <v>0.14181302276078955</v>
      </c>
      <c r="AY78" s="143">
        <f>'Fraccion masica'!$AB$39</f>
        <v>1.2058713500160698E-2</v>
      </c>
      <c r="AZ78" s="143">
        <f>'Fraccion masica'!$AB$40</f>
        <v>5.502030814457283E-2</v>
      </c>
      <c r="BA78" s="143">
        <f>'Fraccion masica'!$AB$41</f>
        <v>5.757515332665411E-2</v>
      </c>
      <c r="BB78" s="94" t="e">
        <f t="shared" si="21"/>
        <v>#VALUE!</v>
      </c>
      <c r="BC78" s="94" t="e">
        <f t="shared" si="22"/>
        <v>#VALUE!</v>
      </c>
      <c r="BD78" s="143" t="e">
        <f t="shared" si="23"/>
        <v>#VALUE!</v>
      </c>
      <c r="BE78" s="94" t="e">
        <f>BB78+BC78*Hoja1!$C$19+BD78*Hoja1!$C$20</f>
        <v>#VALUE!</v>
      </c>
    </row>
    <row r="79" spans="1:64" x14ac:dyDescent="0.75">
      <c r="B79" s="52"/>
      <c r="C79" s="15"/>
      <c r="D79" s="15"/>
      <c r="E79" s="125"/>
      <c r="F79" s="125"/>
      <c r="G79" s="52"/>
      <c r="H79" s="52"/>
      <c r="I79" s="92"/>
      <c r="J79" s="14"/>
      <c r="K79" s="100"/>
      <c r="L79" s="100"/>
      <c r="M79" s="130"/>
      <c r="N79" s="98"/>
      <c r="O79" s="98"/>
      <c r="P79" s="122" t="str">
        <f t="shared" si="9"/>
        <v/>
      </c>
      <c r="Q79" s="122">
        <f t="shared" si="10"/>
        <v>0</v>
      </c>
      <c r="R79" s="78" t="str">
        <f t="shared" si="11"/>
        <v/>
      </c>
      <c r="S79" s="78" t="str">
        <f t="shared" si="12"/>
        <v>Factor de Emisión</v>
      </c>
      <c r="T79" s="122">
        <f t="shared" si="13"/>
        <v>0</v>
      </c>
      <c r="U79" s="122">
        <f t="shared" si="14"/>
        <v>0</v>
      </c>
      <c r="V79" s="122">
        <f>T79+U79*Hoja1!$C$19</f>
        <v>0</v>
      </c>
      <c r="W79" s="122" t="str">
        <f t="shared" si="15"/>
        <v/>
      </c>
      <c r="X79" s="122" t="str">
        <f t="shared" si="16"/>
        <v/>
      </c>
      <c r="Y79" s="122" t="str">
        <f t="shared" si="17"/>
        <v/>
      </c>
      <c r="Z79" s="122" t="str">
        <f t="shared" si="18"/>
        <v/>
      </c>
      <c r="AD79" s="94"/>
      <c r="AE79" s="94">
        <f t="shared" si="0"/>
        <v>0</v>
      </c>
      <c r="AF79" s="94">
        <f t="shared" si="1"/>
        <v>0</v>
      </c>
      <c r="AG79" s="94">
        <f t="shared" si="2"/>
        <v>0</v>
      </c>
      <c r="AH79" s="94">
        <f t="shared" si="3"/>
        <v>0</v>
      </c>
      <c r="AI79" s="94">
        <f t="shared" si="4"/>
        <v>0</v>
      </c>
      <c r="AJ79" s="94">
        <f t="shared" si="5"/>
        <v>0</v>
      </c>
      <c r="AK79" s="94" t="str">
        <f t="shared" si="6"/>
        <v/>
      </c>
      <c r="AL79" s="94" t="str">
        <f t="shared" si="19"/>
        <v>Factor de Emisión</v>
      </c>
      <c r="AM79" s="94" t="str">
        <f t="shared" si="7"/>
        <v/>
      </c>
      <c r="AN79" s="94" t="str">
        <f t="shared" si="8"/>
        <v/>
      </c>
      <c r="AO79" s="94"/>
      <c r="AP79" s="94">
        <f t="shared" si="20"/>
        <v>0</v>
      </c>
      <c r="AQ79" s="94">
        <f>IF(N79="",AP79*'Fraccion masica'!$AB$36,AP79*N79)</f>
        <v>0</v>
      </c>
      <c r="AR79" s="94">
        <f>IF(O79="",AP79*'Fraccion masica'!$AB$36,AP79*O79)</f>
        <v>0</v>
      </c>
      <c r="AS79" s="94">
        <f>IFERROR(AQ79*Hoja1!$C$24/Hoja1!$C$25/Hoja1!$C$26*16.04/1000000,0)</f>
        <v>0</v>
      </c>
      <c r="AT79" s="94">
        <f>IFERROR(AR79*Hoja1!$C$24/Hoja1!$C$25/Hoja1!$C$26*44.01/1000000,0)</f>
        <v>0</v>
      </c>
      <c r="AU79" s="143">
        <f>'Fraccion masica'!$AB$35</f>
        <v>9.0175297124927029E-2</v>
      </c>
      <c r="AV79" s="143">
        <f>'Fraccion masica'!$AB$36</f>
        <v>0.24741987696184778</v>
      </c>
      <c r="AW79" s="143">
        <f>'Fraccion masica'!$AB$37</f>
        <v>0.39593762818104794</v>
      </c>
      <c r="AX79" s="143">
        <f>'Fraccion masica'!$AB$38</f>
        <v>0.14181302276078955</v>
      </c>
      <c r="AY79" s="143">
        <f>'Fraccion masica'!$AB$39</f>
        <v>1.2058713500160698E-2</v>
      </c>
      <c r="AZ79" s="143">
        <f>'Fraccion masica'!$AB$40</f>
        <v>5.502030814457283E-2</v>
      </c>
      <c r="BA79" s="143">
        <f>'Fraccion masica'!$AB$41</f>
        <v>5.757515332665411E-2</v>
      </c>
      <c r="BB79" s="94" t="e">
        <f t="shared" si="21"/>
        <v>#VALUE!</v>
      </c>
      <c r="BC79" s="94" t="e">
        <f t="shared" si="22"/>
        <v>#VALUE!</v>
      </c>
      <c r="BD79" s="143" t="e">
        <f t="shared" si="23"/>
        <v>#VALUE!</v>
      </c>
      <c r="BE79" s="94" t="e">
        <f>BB79+BC79*Hoja1!$C$19+BD79*Hoja1!$C$20</f>
        <v>#VALUE!</v>
      </c>
    </row>
    <row r="80" spans="1:64" x14ac:dyDescent="0.75">
      <c r="B80" s="52"/>
      <c r="C80" s="15"/>
      <c r="D80" s="15"/>
      <c r="E80" s="125"/>
      <c r="F80" s="125"/>
      <c r="G80" s="52"/>
      <c r="H80" s="52"/>
      <c r="I80" s="92"/>
      <c r="J80" s="14"/>
      <c r="K80" s="100"/>
      <c r="L80" s="100"/>
      <c r="M80" s="130"/>
      <c r="N80" s="98"/>
      <c r="O80" s="98"/>
      <c r="P80" s="122" t="str">
        <f t="shared" si="9"/>
        <v/>
      </c>
      <c r="Q80" s="122">
        <f t="shared" si="10"/>
        <v>0</v>
      </c>
      <c r="R80" s="78" t="str">
        <f t="shared" si="11"/>
        <v/>
      </c>
      <c r="S80" s="78" t="str">
        <f t="shared" si="12"/>
        <v>Factor de Emisión</v>
      </c>
      <c r="T80" s="122">
        <f t="shared" si="13"/>
        <v>0</v>
      </c>
      <c r="U80" s="122">
        <f t="shared" si="14"/>
        <v>0</v>
      </c>
      <c r="V80" s="122">
        <f>T80+U80*Hoja1!$C$19</f>
        <v>0</v>
      </c>
      <c r="W80" s="122" t="str">
        <f t="shared" si="15"/>
        <v/>
      </c>
      <c r="X80" s="122" t="str">
        <f t="shared" si="16"/>
        <v/>
      </c>
      <c r="Y80" s="122" t="str">
        <f t="shared" si="17"/>
        <v/>
      </c>
      <c r="Z80" s="122" t="str">
        <f t="shared" si="18"/>
        <v/>
      </c>
      <c r="AD80" s="94"/>
      <c r="AE80" s="94">
        <f t="shared" si="0"/>
        <v>0</v>
      </c>
      <c r="AF80" s="94">
        <f t="shared" si="1"/>
        <v>0</v>
      </c>
      <c r="AG80" s="94">
        <f t="shared" si="2"/>
        <v>0</v>
      </c>
      <c r="AH80" s="94">
        <f t="shared" si="3"/>
        <v>0</v>
      </c>
      <c r="AI80" s="94">
        <f t="shared" si="4"/>
        <v>0</v>
      </c>
      <c r="AJ80" s="94">
        <f t="shared" si="5"/>
        <v>0</v>
      </c>
      <c r="AK80" s="94" t="str">
        <f t="shared" si="6"/>
        <v/>
      </c>
      <c r="AL80" s="94" t="str">
        <f t="shared" si="19"/>
        <v>Factor de Emisión</v>
      </c>
      <c r="AM80" s="94" t="str">
        <f t="shared" si="7"/>
        <v/>
      </c>
      <c r="AN80" s="94" t="str">
        <f t="shared" si="8"/>
        <v/>
      </c>
      <c r="AO80" s="94"/>
      <c r="AP80" s="94">
        <f t="shared" si="20"/>
        <v>0</v>
      </c>
      <c r="AQ80" s="94">
        <f>IF(N80="",AP80*'Fraccion masica'!$AB$36,AP80*N80)</f>
        <v>0</v>
      </c>
      <c r="AR80" s="94">
        <f>IF(O80="",AP80*'Fraccion masica'!$AB$36,AP80*O80)</f>
        <v>0</v>
      </c>
      <c r="AS80" s="94">
        <f>IFERROR(AQ80*Hoja1!$C$24/Hoja1!$C$25/Hoja1!$C$26*16.04/1000000,0)</f>
        <v>0</v>
      </c>
      <c r="AT80" s="94">
        <f>IFERROR(AR80*Hoja1!$C$24/Hoja1!$C$25/Hoja1!$C$26*44.01/1000000,0)</f>
        <v>0</v>
      </c>
      <c r="AU80" s="143">
        <f>'Fraccion masica'!$AB$35</f>
        <v>9.0175297124927029E-2</v>
      </c>
      <c r="AV80" s="143">
        <f>'Fraccion masica'!$AB$36</f>
        <v>0.24741987696184778</v>
      </c>
      <c r="AW80" s="143">
        <f>'Fraccion masica'!$AB$37</f>
        <v>0.39593762818104794</v>
      </c>
      <c r="AX80" s="143">
        <f>'Fraccion masica'!$AB$38</f>
        <v>0.14181302276078955</v>
      </c>
      <c r="AY80" s="143">
        <f>'Fraccion masica'!$AB$39</f>
        <v>1.2058713500160698E-2</v>
      </c>
      <c r="AZ80" s="143">
        <f>'Fraccion masica'!$AB$40</f>
        <v>5.502030814457283E-2</v>
      </c>
      <c r="BA80" s="143">
        <f>'Fraccion masica'!$AB$41</f>
        <v>5.757515332665411E-2</v>
      </c>
      <c r="BB80" s="94" t="e">
        <f t="shared" si="21"/>
        <v>#VALUE!</v>
      </c>
      <c r="BC80" s="94" t="e">
        <f t="shared" si="22"/>
        <v>#VALUE!</v>
      </c>
      <c r="BD80" s="143" t="e">
        <f t="shared" si="23"/>
        <v>#VALUE!</v>
      </c>
      <c r="BE80" s="94" t="e">
        <f>BB80+BC80*Hoja1!$C$19+BD80*Hoja1!$C$20</f>
        <v>#VALUE!</v>
      </c>
    </row>
    <row r="81" spans="2:57" x14ac:dyDescent="0.75">
      <c r="B81" s="52"/>
      <c r="C81" s="15"/>
      <c r="D81" s="15"/>
      <c r="E81" s="125"/>
      <c r="F81" s="125"/>
      <c r="G81" s="52"/>
      <c r="H81" s="52"/>
      <c r="I81" s="92"/>
      <c r="J81" s="14"/>
      <c r="K81" s="100"/>
      <c r="L81" s="100"/>
      <c r="M81" s="130"/>
      <c r="N81" s="98"/>
      <c r="O81" s="98"/>
      <c r="P81" s="122" t="str">
        <f t="shared" si="9"/>
        <v/>
      </c>
      <c r="Q81" s="122">
        <f t="shared" si="10"/>
        <v>0</v>
      </c>
      <c r="R81" s="78" t="str">
        <f t="shared" si="11"/>
        <v/>
      </c>
      <c r="S81" s="78" t="str">
        <f t="shared" si="12"/>
        <v>Factor de Emisión</v>
      </c>
      <c r="T81" s="122">
        <f t="shared" si="13"/>
        <v>0</v>
      </c>
      <c r="U81" s="122">
        <f t="shared" si="14"/>
        <v>0</v>
      </c>
      <c r="V81" s="122">
        <f>T81+U81*Hoja1!$C$19</f>
        <v>0</v>
      </c>
      <c r="W81" s="122" t="str">
        <f t="shared" si="15"/>
        <v/>
      </c>
      <c r="X81" s="122" t="str">
        <f t="shared" si="16"/>
        <v/>
      </c>
      <c r="Y81" s="122" t="str">
        <f t="shared" si="17"/>
        <v/>
      </c>
      <c r="Z81" s="122" t="str">
        <f t="shared" si="18"/>
        <v/>
      </c>
      <c r="AD81" s="94"/>
      <c r="AE81" s="94">
        <f t="shared" si="0"/>
        <v>0</v>
      </c>
      <c r="AF81" s="94">
        <f t="shared" si="1"/>
        <v>0</v>
      </c>
      <c r="AG81" s="94">
        <f t="shared" si="2"/>
        <v>0</v>
      </c>
      <c r="AH81" s="94">
        <f t="shared" si="3"/>
        <v>0</v>
      </c>
      <c r="AI81" s="94">
        <f t="shared" si="4"/>
        <v>0</v>
      </c>
      <c r="AJ81" s="94">
        <f t="shared" si="5"/>
        <v>0</v>
      </c>
      <c r="AK81" s="94" t="str">
        <f t="shared" si="6"/>
        <v/>
      </c>
      <c r="AL81" s="94" t="str">
        <f t="shared" si="19"/>
        <v>Factor de Emisión</v>
      </c>
      <c r="AM81" s="94" t="str">
        <f t="shared" si="7"/>
        <v/>
      </c>
      <c r="AN81" s="94" t="str">
        <f t="shared" si="8"/>
        <v/>
      </c>
      <c r="AO81" s="94"/>
      <c r="AP81" s="94">
        <f t="shared" si="20"/>
        <v>0</v>
      </c>
      <c r="AQ81" s="94">
        <f>IF(N81="",AP81*'Fraccion masica'!$AB$36,AP81*N81)</f>
        <v>0</v>
      </c>
      <c r="AR81" s="94">
        <f>IF(O81="",AP81*'Fraccion masica'!$AB$36,AP81*O81)</f>
        <v>0</v>
      </c>
      <c r="AS81" s="94">
        <f>IFERROR(AQ81*Hoja1!$C$24/Hoja1!$C$25/Hoja1!$C$26*16.04/1000000,0)</f>
        <v>0</v>
      </c>
      <c r="AT81" s="94">
        <f>IFERROR(AR81*Hoja1!$C$24/Hoja1!$C$25/Hoja1!$C$26*44.01/1000000,0)</f>
        <v>0</v>
      </c>
      <c r="AU81" s="143">
        <f>'Fraccion masica'!$AB$35</f>
        <v>9.0175297124927029E-2</v>
      </c>
      <c r="AV81" s="143">
        <f>'Fraccion masica'!$AB$36</f>
        <v>0.24741987696184778</v>
      </c>
      <c r="AW81" s="143">
        <f>'Fraccion masica'!$AB$37</f>
        <v>0.39593762818104794</v>
      </c>
      <c r="AX81" s="143">
        <f>'Fraccion masica'!$AB$38</f>
        <v>0.14181302276078955</v>
      </c>
      <c r="AY81" s="143">
        <f>'Fraccion masica'!$AB$39</f>
        <v>1.2058713500160698E-2</v>
      </c>
      <c r="AZ81" s="143">
        <f>'Fraccion masica'!$AB$40</f>
        <v>5.502030814457283E-2</v>
      </c>
      <c r="BA81" s="143">
        <f>'Fraccion masica'!$AB$41</f>
        <v>5.757515332665411E-2</v>
      </c>
      <c r="BB81" s="94" t="e">
        <f t="shared" si="21"/>
        <v>#VALUE!</v>
      </c>
      <c r="BC81" s="94" t="e">
        <f t="shared" si="22"/>
        <v>#VALUE!</v>
      </c>
      <c r="BD81" s="143" t="e">
        <f t="shared" si="23"/>
        <v>#VALUE!</v>
      </c>
      <c r="BE81" s="94" t="e">
        <f>BB81+BC81*Hoja1!$C$19+BD81*Hoja1!$C$20</f>
        <v>#VALUE!</v>
      </c>
    </row>
    <row r="82" spans="2:57" x14ac:dyDescent="0.75">
      <c r="B82" s="52"/>
      <c r="C82" s="15"/>
      <c r="D82" s="15"/>
      <c r="E82" s="125"/>
      <c r="F82" s="125"/>
      <c r="G82" s="52"/>
      <c r="H82" s="52"/>
      <c r="I82" s="92"/>
      <c r="J82" s="14"/>
      <c r="K82" s="100"/>
      <c r="L82" s="100"/>
      <c r="M82" s="130"/>
      <c r="N82" s="98"/>
      <c r="O82" s="98"/>
      <c r="P82" s="122" t="str">
        <f t="shared" si="9"/>
        <v/>
      </c>
      <c r="Q82" s="122">
        <f t="shared" si="10"/>
        <v>0</v>
      </c>
      <c r="R82" s="78" t="str">
        <f t="shared" si="11"/>
        <v/>
      </c>
      <c r="S82" s="78" t="str">
        <f t="shared" si="12"/>
        <v>Factor de Emisión</v>
      </c>
      <c r="T82" s="122">
        <f t="shared" si="13"/>
        <v>0</v>
      </c>
      <c r="U82" s="122">
        <f t="shared" si="14"/>
        <v>0</v>
      </c>
      <c r="V82" s="122">
        <f>T82+U82*Hoja1!$C$19</f>
        <v>0</v>
      </c>
      <c r="W82" s="122" t="str">
        <f t="shared" si="15"/>
        <v/>
      </c>
      <c r="X82" s="122" t="str">
        <f t="shared" si="16"/>
        <v/>
      </c>
      <c r="Y82" s="122" t="str">
        <f t="shared" si="17"/>
        <v/>
      </c>
      <c r="Z82" s="122" t="str">
        <f t="shared" si="18"/>
        <v/>
      </c>
      <c r="AD82" s="94"/>
      <c r="AE82" s="94">
        <f t="shared" si="0"/>
        <v>0</v>
      </c>
      <c r="AF82" s="94">
        <f t="shared" si="1"/>
        <v>0</v>
      </c>
      <c r="AG82" s="94">
        <f t="shared" si="2"/>
        <v>0</v>
      </c>
      <c r="AH82" s="94">
        <f t="shared" si="3"/>
        <v>0</v>
      </c>
      <c r="AI82" s="94">
        <f t="shared" si="4"/>
        <v>0</v>
      </c>
      <c r="AJ82" s="94">
        <f t="shared" si="5"/>
        <v>0</v>
      </c>
      <c r="AK82" s="94" t="str">
        <f t="shared" si="6"/>
        <v/>
      </c>
      <c r="AL82" s="94" t="str">
        <f t="shared" si="19"/>
        <v>Factor de Emisión</v>
      </c>
      <c r="AM82" s="94" t="str">
        <f t="shared" si="7"/>
        <v/>
      </c>
      <c r="AN82" s="94" t="str">
        <f t="shared" si="8"/>
        <v/>
      </c>
      <c r="AO82" s="94"/>
      <c r="AP82" s="94">
        <f t="shared" si="20"/>
        <v>0</v>
      </c>
      <c r="AQ82" s="94">
        <f>IF(N82="",AP82*'Fraccion masica'!$AB$36,AP82*N82)</f>
        <v>0</v>
      </c>
      <c r="AR82" s="94">
        <f>IF(O82="",AP82*'Fraccion masica'!$AB$36,AP82*O82)</f>
        <v>0</v>
      </c>
      <c r="AS82" s="94">
        <f>IFERROR(AQ82*Hoja1!$C$24/Hoja1!$C$25/Hoja1!$C$26*16.04/1000000,0)</f>
        <v>0</v>
      </c>
      <c r="AT82" s="94">
        <f>IFERROR(AR82*Hoja1!$C$24/Hoja1!$C$25/Hoja1!$C$26*44.01/1000000,0)</f>
        <v>0</v>
      </c>
      <c r="AU82" s="143">
        <f>'Fraccion masica'!$AB$35</f>
        <v>9.0175297124927029E-2</v>
      </c>
      <c r="AV82" s="143">
        <f>'Fraccion masica'!$AB$36</f>
        <v>0.24741987696184778</v>
      </c>
      <c r="AW82" s="143">
        <f>'Fraccion masica'!$AB$37</f>
        <v>0.39593762818104794</v>
      </c>
      <c r="AX82" s="143">
        <f>'Fraccion masica'!$AB$38</f>
        <v>0.14181302276078955</v>
      </c>
      <c r="AY82" s="143">
        <f>'Fraccion masica'!$AB$39</f>
        <v>1.2058713500160698E-2</v>
      </c>
      <c r="AZ82" s="143">
        <f>'Fraccion masica'!$AB$40</f>
        <v>5.502030814457283E-2</v>
      </c>
      <c r="BA82" s="143">
        <f>'Fraccion masica'!$AB$41</f>
        <v>5.757515332665411E-2</v>
      </c>
      <c r="BB82" s="94" t="e">
        <f t="shared" si="21"/>
        <v>#VALUE!</v>
      </c>
      <c r="BC82" s="94" t="e">
        <f t="shared" si="22"/>
        <v>#VALUE!</v>
      </c>
      <c r="BD82" s="143" t="e">
        <f t="shared" si="23"/>
        <v>#VALUE!</v>
      </c>
      <c r="BE82" s="94" t="e">
        <f>BB82+BC82*Hoja1!$C$19+BD82*Hoja1!$C$20</f>
        <v>#VALUE!</v>
      </c>
    </row>
    <row r="83" spans="2:57" x14ac:dyDescent="0.75">
      <c r="B83" s="52"/>
      <c r="C83" s="15"/>
      <c r="D83" s="15"/>
      <c r="E83" s="125"/>
      <c r="F83" s="125"/>
      <c r="G83" s="52"/>
      <c r="H83" s="52"/>
      <c r="I83" s="92"/>
      <c r="J83" s="14"/>
      <c r="K83" s="100"/>
      <c r="L83" s="100"/>
      <c r="M83" s="130"/>
      <c r="N83" s="98"/>
      <c r="O83" s="98"/>
      <c r="P83" s="122" t="str">
        <f t="shared" si="9"/>
        <v/>
      </c>
      <c r="Q83" s="122">
        <f t="shared" si="10"/>
        <v>0</v>
      </c>
      <c r="R83" s="78" t="str">
        <f t="shared" si="11"/>
        <v/>
      </c>
      <c r="S83" s="78" t="str">
        <f t="shared" si="12"/>
        <v>Factor de Emisión</v>
      </c>
      <c r="T83" s="122">
        <f t="shared" si="13"/>
        <v>0</v>
      </c>
      <c r="U83" s="122">
        <f t="shared" si="14"/>
        <v>0</v>
      </c>
      <c r="V83" s="122">
        <f>T83+U83*Hoja1!$C$19</f>
        <v>0</v>
      </c>
      <c r="W83" s="122" t="str">
        <f t="shared" si="15"/>
        <v/>
      </c>
      <c r="X83" s="122" t="str">
        <f t="shared" si="16"/>
        <v/>
      </c>
      <c r="Y83" s="122" t="str">
        <f t="shared" si="17"/>
        <v/>
      </c>
      <c r="Z83" s="122" t="str">
        <f t="shared" si="18"/>
        <v/>
      </c>
      <c r="AD83" s="94"/>
      <c r="AE83" s="94">
        <f t="shared" si="0"/>
        <v>0</v>
      </c>
      <c r="AF83" s="94">
        <f t="shared" si="1"/>
        <v>0</v>
      </c>
      <c r="AG83" s="94">
        <f t="shared" si="2"/>
        <v>0</v>
      </c>
      <c r="AH83" s="94">
        <f t="shared" si="3"/>
        <v>0</v>
      </c>
      <c r="AI83" s="94">
        <f t="shared" si="4"/>
        <v>0</v>
      </c>
      <c r="AJ83" s="94">
        <f t="shared" si="5"/>
        <v>0</v>
      </c>
      <c r="AK83" s="94" t="str">
        <f t="shared" si="6"/>
        <v/>
      </c>
      <c r="AL83" s="94" t="str">
        <f t="shared" si="19"/>
        <v>Factor de Emisión</v>
      </c>
      <c r="AM83" s="94" t="str">
        <f t="shared" si="7"/>
        <v/>
      </c>
      <c r="AN83" s="94" t="str">
        <f t="shared" si="8"/>
        <v/>
      </c>
      <c r="AO83" s="94"/>
      <c r="AP83" s="94">
        <f t="shared" si="20"/>
        <v>0</v>
      </c>
      <c r="AQ83" s="94">
        <f>IF(N83="",AP83*'Fraccion masica'!$AB$36,AP83*N83)</f>
        <v>0</v>
      </c>
      <c r="AR83" s="94">
        <f>IF(O83="",AP83*'Fraccion masica'!$AB$36,AP83*O83)</f>
        <v>0</v>
      </c>
      <c r="AS83" s="94">
        <f>IFERROR(AQ83*Hoja1!$C$24/Hoja1!$C$25/Hoja1!$C$26*16.04/1000000,0)</f>
        <v>0</v>
      </c>
      <c r="AT83" s="94">
        <f>IFERROR(AR83*Hoja1!$C$24/Hoja1!$C$25/Hoja1!$C$26*44.01/1000000,0)</f>
        <v>0</v>
      </c>
      <c r="AU83" s="143">
        <f>'Fraccion masica'!$AB$35</f>
        <v>9.0175297124927029E-2</v>
      </c>
      <c r="AV83" s="143">
        <f>'Fraccion masica'!$AB$36</f>
        <v>0.24741987696184778</v>
      </c>
      <c r="AW83" s="143">
        <f>'Fraccion masica'!$AB$37</f>
        <v>0.39593762818104794</v>
      </c>
      <c r="AX83" s="143">
        <f>'Fraccion masica'!$AB$38</f>
        <v>0.14181302276078955</v>
      </c>
      <c r="AY83" s="143">
        <f>'Fraccion masica'!$AB$39</f>
        <v>1.2058713500160698E-2</v>
      </c>
      <c r="AZ83" s="143">
        <f>'Fraccion masica'!$AB$40</f>
        <v>5.502030814457283E-2</v>
      </c>
      <c r="BA83" s="143">
        <f>'Fraccion masica'!$AB$41</f>
        <v>5.757515332665411E-2</v>
      </c>
      <c r="BB83" s="94" t="e">
        <f t="shared" si="21"/>
        <v>#VALUE!</v>
      </c>
      <c r="BC83" s="94" t="e">
        <f t="shared" si="22"/>
        <v>#VALUE!</v>
      </c>
      <c r="BD83" s="143" t="e">
        <f t="shared" si="23"/>
        <v>#VALUE!</v>
      </c>
      <c r="BE83" s="94" t="e">
        <f>BB83+BC83*Hoja1!$C$19+BD83*Hoja1!$C$20</f>
        <v>#VALUE!</v>
      </c>
    </row>
    <row r="84" spans="2:57" x14ac:dyDescent="0.75">
      <c r="B84" s="52"/>
      <c r="C84" s="15"/>
      <c r="D84" s="15"/>
      <c r="E84" s="125"/>
      <c r="F84" s="125"/>
      <c r="G84" s="52"/>
      <c r="H84" s="52"/>
      <c r="I84" s="92"/>
      <c r="J84" s="14"/>
      <c r="K84" s="100"/>
      <c r="L84" s="100"/>
      <c r="M84" s="130"/>
      <c r="N84" s="98"/>
      <c r="O84" s="98"/>
      <c r="P84" s="122" t="str">
        <f t="shared" si="9"/>
        <v/>
      </c>
      <c r="Q84" s="122">
        <f t="shared" si="10"/>
        <v>0</v>
      </c>
      <c r="R84" s="78" t="str">
        <f t="shared" si="11"/>
        <v/>
      </c>
      <c r="S84" s="78" t="str">
        <f t="shared" si="12"/>
        <v>Factor de Emisión</v>
      </c>
      <c r="T84" s="122">
        <f t="shared" si="13"/>
        <v>0</v>
      </c>
      <c r="U84" s="122">
        <f t="shared" si="14"/>
        <v>0</v>
      </c>
      <c r="V84" s="122">
        <f>T84+U84*Hoja1!$C$19</f>
        <v>0</v>
      </c>
      <c r="W84" s="122" t="str">
        <f t="shared" si="15"/>
        <v/>
      </c>
      <c r="X84" s="122" t="str">
        <f t="shared" si="16"/>
        <v/>
      </c>
      <c r="Y84" s="122" t="str">
        <f t="shared" si="17"/>
        <v/>
      </c>
      <c r="Z84" s="122" t="str">
        <f t="shared" si="18"/>
        <v/>
      </c>
      <c r="AD84" s="94"/>
      <c r="AE84" s="94">
        <f t="shared" si="0"/>
        <v>0</v>
      </c>
      <c r="AF84" s="94">
        <f t="shared" si="1"/>
        <v>0</v>
      </c>
      <c r="AG84" s="94">
        <f t="shared" si="2"/>
        <v>0</v>
      </c>
      <c r="AH84" s="94">
        <f t="shared" si="3"/>
        <v>0</v>
      </c>
      <c r="AI84" s="94">
        <f t="shared" si="4"/>
        <v>0</v>
      </c>
      <c r="AJ84" s="94">
        <f t="shared" si="5"/>
        <v>0</v>
      </c>
      <c r="AK84" s="94" t="str">
        <f t="shared" si="6"/>
        <v/>
      </c>
      <c r="AL84" s="94" t="str">
        <f t="shared" si="19"/>
        <v>Factor de Emisión</v>
      </c>
      <c r="AM84" s="94" t="str">
        <f t="shared" si="7"/>
        <v/>
      </c>
      <c r="AN84" s="94" t="str">
        <f t="shared" si="8"/>
        <v/>
      </c>
      <c r="AO84" s="94"/>
      <c r="AP84" s="94">
        <f t="shared" si="20"/>
        <v>0</v>
      </c>
      <c r="AQ84" s="94">
        <f>IF(N84="",AP84*'Fraccion masica'!$AB$36,AP84*N84)</f>
        <v>0</v>
      </c>
      <c r="AR84" s="94">
        <f>IF(O84="",AP84*'Fraccion masica'!$AB$36,AP84*O84)</f>
        <v>0</v>
      </c>
      <c r="AS84" s="94">
        <f>IFERROR(AQ84*Hoja1!$C$24/Hoja1!$C$25/Hoja1!$C$26*16.04/1000000,0)</f>
        <v>0</v>
      </c>
      <c r="AT84" s="94">
        <f>IFERROR(AR84*Hoja1!$C$24/Hoja1!$C$25/Hoja1!$C$26*44.01/1000000,0)</f>
        <v>0</v>
      </c>
      <c r="AU84" s="143">
        <f>'Fraccion masica'!$AB$35</f>
        <v>9.0175297124927029E-2</v>
      </c>
      <c r="AV84" s="143">
        <f>'Fraccion masica'!$AB$36</f>
        <v>0.24741987696184778</v>
      </c>
      <c r="AW84" s="143">
        <f>'Fraccion masica'!$AB$37</f>
        <v>0.39593762818104794</v>
      </c>
      <c r="AX84" s="143">
        <f>'Fraccion masica'!$AB$38</f>
        <v>0.14181302276078955</v>
      </c>
      <c r="AY84" s="143">
        <f>'Fraccion masica'!$AB$39</f>
        <v>1.2058713500160698E-2</v>
      </c>
      <c r="AZ84" s="143">
        <f>'Fraccion masica'!$AB$40</f>
        <v>5.502030814457283E-2</v>
      </c>
      <c r="BA84" s="143">
        <f>'Fraccion masica'!$AB$41</f>
        <v>5.757515332665411E-2</v>
      </c>
      <c r="BB84" s="94" t="e">
        <f t="shared" si="21"/>
        <v>#VALUE!</v>
      </c>
      <c r="BC84" s="94" t="e">
        <f t="shared" si="22"/>
        <v>#VALUE!</v>
      </c>
      <c r="BD84" s="143" t="e">
        <f t="shared" si="23"/>
        <v>#VALUE!</v>
      </c>
      <c r="BE84" s="94" t="e">
        <f>BB84+BC84*Hoja1!$C$19+BD84*Hoja1!$C$20</f>
        <v>#VALUE!</v>
      </c>
    </row>
    <row r="85" spans="2:57" x14ac:dyDescent="0.75">
      <c r="B85" s="52"/>
      <c r="C85" s="15"/>
      <c r="D85" s="15"/>
      <c r="E85" s="125"/>
      <c r="F85" s="125"/>
      <c r="G85" s="52"/>
      <c r="H85" s="52"/>
      <c r="I85" s="92"/>
      <c r="J85" s="14"/>
      <c r="K85" s="100"/>
      <c r="L85" s="100"/>
      <c r="M85" s="130"/>
      <c r="N85" s="98"/>
      <c r="O85" s="98"/>
      <c r="P85" s="122" t="str">
        <f t="shared" si="9"/>
        <v/>
      </c>
      <c r="Q85" s="122">
        <f t="shared" si="10"/>
        <v>0</v>
      </c>
      <c r="R85" s="78" t="str">
        <f t="shared" si="11"/>
        <v/>
      </c>
      <c r="S85" s="78" t="str">
        <f t="shared" si="12"/>
        <v>Factor de Emisión</v>
      </c>
      <c r="T85" s="122">
        <f t="shared" si="13"/>
        <v>0</v>
      </c>
      <c r="U85" s="122">
        <f t="shared" si="14"/>
        <v>0</v>
      </c>
      <c r="V85" s="122">
        <f>T85+U85*Hoja1!$C$19</f>
        <v>0</v>
      </c>
      <c r="W85" s="122" t="str">
        <f t="shared" si="15"/>
        <v/>
      </c>
      <c r="X85" s="122" t="str">
        <f t="shared" si="16"/>
        <v/>
      </c>
      <c r="Y85" s="122" t="str">
        <f t="shared" si="17"/>
        <v/>
      </c>
      <c r="Z85" s="122" t="str">
        <f t="shared" si="18"/>
        <v/>
      </c>
      <c r="AD85" s="94"/>
      <c r="AE85" s="94">
        <f t="shared" si="0"/>
        <v>0</v>
      </c>
      <c r="AF85" s="94">
        <f t="shared" si="1"/>
        <v>0</v>
      </c>
      <c r="AG85" s="94">
        <f t="shared" si="2"/>
        <v>0</v>
      </c>
      <c r="AH85" s="94">
        <f t="shared" si="3"/>
        <v>0</v>
      </c>
      <c r="AI85" s="94">
        <f t="shared" si="4"/>
        <v>0</v>
      </c>
      <c r="AJ85" s="94">
        <f t="shared" si="5"/>
        <v>0</v>
      </c>
      <c r="AK85" s="94" t="str">
        <f t="shared" si="6"/>
        <v/>
      </c>
      <c r="AL85" s="94" t="str">
        <f t="shared" si="19"/>
        <v>Factor de Emisión</v>
      </c>
      <c r="AM85" s="94" t="str">
        <f t="shared" si="7"/>
        <v/>
      </c>
      <c r="AN85" s="94" t="str">
        <f t="shared" si="8"/>
        <v/>
      </c>
      <c r="AO85" s="94"/>
      <c r="AP85" s="94">
        <f t="shared" si="20"/>
        <v>0</v>
      </c>
      <c r="AQ85" s="94">
        <f>IF(N85="",AP85*'Fraccion masica'!$AB$36,AP85*N85)</f>
        <v>0</v>
      </c>
      <c r="AR85" s="94">
        <f>IF(O85="",AP85*'Fraccion masica'!$AB$36,AP85*O85)</f>
        <v>0</v>
      </c>
      <c r="AS85" s="94">
        <f>IFERROR(AQ85*Hoja1!$C$24/Hoja1!$C$25/Hoja1!$C$26*16.04/1000000,0)</f>
        <v>0</v>
      </c>
      <c r="AT85" s="94">
        <f>IFERROR(AR85*Hoja1!$C$24/Hoja1!$C$25/Hoja1!$C$26*44.01/1000000,0)</f>
        <v>0</v>
      </c>
      <c r="AU85" s="143">
        <f>'Fraccion masica'!$AB$35</f>
        <v>9.0175297124927029E-2</v>
      </c>
      <c r="AV85" s="143">
        <f>'Fraccion masica'!$AB$36</f>
        <v>0.24741987696184778</v>
      </c>
      <c r="AW85" s="143">
        <f>'Fraccion masica'!$AB$37</f>
        <v>0.39593762818104794</v>
      </c>
      <c r="AX85" s="143">
        <f>'Fraccion masica'!$AB$38</f>
        <v>0.14181302276078955</v>
      </c>
      <c r="AY85" s="143">
        <f>'Fraccion masica'!$AB$39</f>
        <v>1.2058713500160698E-2</v>
      </c>
      <c r="AZ85" s="143">
        <f>'Fraccion masica'!$AB$40</f>
        <v>5.502030814457283E-2</v>
      </c>
      <c r="BA85" s="143">
        <f>'Fraccion masica'!$AB$41</f>
        <v>5.757515332665411E-2</v>
      </c>
      <c r="BB85" s="94" t="e">
        <f t="shared" si="21"/>
        <v>#VALUE!</v>
      </c>
      <c r="BC85" s="94" t="e">
        <f t="shared" si="22"/>
        <v>#VALUE!</v>
      </c>
      <c r="BD85" s="143" t="e">
        <f t="shared" si="23"/>
        <v>#VALUE!</v>
      </c>
      <c r="BE85" s="94" t="e">
        <f>BB85+BC85*Hoja1!$C$19+BD85*Hoja1!$C$20</f>
        <v>#VALUE!</v>
      </c>
    </row>
    <row r="86" spans="2:57" x14ac:dyDescent="0.75">
      <c r="B86" s="52"/>
      <c r="C86" s="15"/>
      <c r="D86" s="15"/>
      <c r="E86" s="125"/>
      <c r="F86" s="125"/>
      <c r="G86" s="52"/>
      <c r="H86" s="52"/>
      <c r="I86" s="92"/>
      <c r="J86" s="14"/>
      <c r="K86" s="100"/>
      <c r="L86" s="100"/>
      <c r="M86" s="130"/>
      <c r="N86" s="98"/>
      <c r="O86" s="98"/>
      <c r="P86" s="122" t="str">
        <f t="shared" si="9"/>
        <v/>
      </c>
      <c r="Q86" s="122">
        <f t="shared" si="10"/>
        <v>0</v>
      </c>
      <c r="R86" s="78" t="str">
        <f t="shared" si="11"/>
        <v/>
      </c>
      <c r="S86" s="78" t="str">
        <f t="shared" si="12"/>
        <v>Factor de Emisión</v>
      </c>
      <c r="T86" s="122">
        <f t="shared" si="13"/>
        <v>0</v>
      </c>
      <c r="U86" s="122">
        <f t="shared" si="14"/>
        <v>0</v>
      </c>
      <c r="V86" s="122">
        <f>T86+U86*Hoja1!$C$19</f>
        <v>0</v>
      </c>
      <c r="W86" s="122" t="str">
        <f t="shared" si="15"/>
        <v/>
      </c>
      <c r="X86" s="122" t="str">
        <f t="shared" si="16"/>
        <v/>
      </c>
      <c r="Y86" s="122" t="str">
        <f t="shared" si="17"/>
        <v/>
      </c>
      <c r="Z86" s="122" t="str">
        <f t="shared" si="18"/>
        <v/>
      </c>
      <c r="AD86" s="94"/>
      <c r="AE86" s="94">
        <f t="shared" si="0"/>
        <v>0</v>
      </c>
      <c r="AF86" s="94">
        <f t="shared" si="1"/>
        <v>0</v>
      </c>
      <c r="AG86" s="94">
        <f t="shared" si="2"/>
        <v>0</v>
      </c>
      <c r="AH86" s="94">
        <f t="shared" si="3"/>
        <v>0</v>
      </c>
      <c r="AI86" s="94">
        <f t="shared" si="4"/>
        <v>0</v>
      </c>
      <c r="AJ86" s="94">
        <f t="shared" si="5"/>
        <v>0</v>
      </c>
      <c r="AK86" s="94" t="str">
        <f t="shared" si="6"/>
        <v/>
      </c>
      <c r="AL86" s="94" t="str">
        <f t="shared" si="19"/>
        <v>Factor de Emisión</v>
      </c>
      <c r="AM86" s="94" t="str">
        <f t="shared" si="7"/>
        <v/>
      </c>
      <c r="AN86" s="94" t="str">
        <f t="shared" si="8"/>
        <v/>
      </c>
      <c r="AO86" s="94"/>
      <c r="AP86" s="94">
        <f t="shared" si="20"/>
        <v>0</v>
      </c>
      <c r="AQ86" s="94">
        <f>IF(N86="",AP86*'Fraccion masica'!$AB$36,AP86*N86)</f>
        <v>0</v>
      </c>
      <c r="AR86" s="94">
        <f>IF(O86="",AP86*'Fraccion masica'!$AB$36,AP86*O86)</f>
        <v>0</v>
      </c>
      <c r="AS86" s="94">
        <f>IFERROR(AQ86*Hoja1!$C$24/Hoja1!$C$25/Hoja1!$C$26*16.04/1000000,0)</f>
        <v>0</v>
      </c>
      <c r="AT86" s="94">
        <f>IFERROR(AR86*Hoja1!$C$24/Hoja1!$C$25/Hoja1!$C$26*44.01/1000000,0)</f>
        <v>0</v>
      </c>
      <c r="AU86" s="143">
        <f>'Fraccion masica'!$AB$35</f>
        <v>9.0175297124927029E-2</v>
      </c>
      <c r="AV86" s="143">
        <f>'Fraccion masica'!$AB$36</f>
        <v>0.24741987696184778</v>
      </c>
      <c r="AW86" s="143">
        <f>'Fraccion masica'!$AB$37</f>
        <v>0.39593762818104794</v>
      </c>
      <c r="AX86" s="143">
        <f>'Fraccion masica'!$AB$38</f>
        <v>0.14181302276078955</v>
      </c>
      <c r="AY86" s="143">
        <f>'Fraccion masica'!$AB$39</f>
        <v>1.2058713500160698E-2</v>
      </c>
      <c r="AZ86" s="143">
        <f>'Fraccion masica'!$AB$40</f>
        <v>5.502030814457283E-2</v>
      </c>
      <c r="BA86" s="143">
        <f>'Fraccion masica'!$AB$41</f>
        <v>5.757515332665411E-2</v>
      </c>
      <c r="BB86" s="94" t="e">
        <f t="shared" si="21"/>
        <v>#VALUE!</v>
      </c>
      <c r="BC86" s="94" t="e">
        <f t="shared" si="22"/>
        <v>#VALUE!</v>
      </c>
      <c r="BD86" s="143" t="e">
        <f t="shared" si="23"/>
        <v>#VALUE!</v>
      </c>
      <c r="BE86" s="94" t="e">
        <f>BB86+BC86*Hoja1!$C$19+BD86*Hoja1!$C$20</f>
        <v>#VALUE!</v>
      </c>
    </row>
    <row r="87" spans="2:57" x14ac:dyDescent="0.75">
      <c r="B87" s="52"/>
      <c r="C87" s="15"/>
      <c r="D87" s="15"/>
      <c r="E87" s="125"/>
      <c r="F87" s="125"/>
      <c r="G87" s="52"/>
      <c r="H87" s="52"/>
      <c r="I87" s="92"/>
      <c r="J87" s="14"/>
      <c r="K87" s="100"/>
      <c r="L87" s="100"/>
      <c r="M87" s="130"/>
      <c r="N87" s="98"/>
      <c r="O87" s="98"/>
      <c r="P87" s="122" t="str">
        <f t="shared" si="9"/>
        <v/>
      </c>
      <c r="Q87" s="122">
        <f t="shared" si="10"/>
        <v>0</v>
      </c>
      <c r="R87" s="78" t="str">
        <f t="shared" si="11"/>
        <v/>
      </c>
      <c r="S87" s="78" t="str">
        <f t="shared" si="12"/>
        <v>Factor de Emisión</v>
      </c>
      <c r="T87" s="122">
        <f t="shared" si="13"/>
        <v>0</v>
      </c>
      <c r="U87" s="122">
        <f t="shared" si="14"/>
        <v>0</v>
      </c>
      <c r="V87" s="122">
        <f>T87+U87*Hoja1!$C$19</f>
        <v>0</v>
      </c>
      <c r="W87" s="122" t="str">
        <f t="shared" si="15"/>
        <v/>
      </c>
      <c r="X87" s="122" t="str">
        <f t="shared" si="16"/>
        <v/>
      </c>
      <c r="Y87" s="122" t="str">
        <f t="shared" si="17"/>
        <v/>
      </c>
      <c r="Z87" s="122" t="str">
        <f t="shared" si="18"/>
        <v/>
      </c>
      <c r="AD87" s="94"/>
      <c r="AE87" s="94">
        <f t="shared" si="0"/>
        <v>0</v>
      </c>
      <c r="AF87" s="94">
        <f t="shared" si="1"/>
        <v>0</v>
      </c>
      <c r="AG87" s="94">
        <f t="shared" si="2"/>
        <v>0</v>
      </c>
      <c r="AH87" s="94">
        <f t="shared" si="3"/>
        <v>0</v>
      </c>
      <c r="AI87" s="94">
        <f t="shared" si="4"/>
        <v>0</v>
      </c>
      <c r="AJ87" s="94">
        <f t="shared" si="5"/>
        <v>0</v>
      </c>
      <c r="AK87" s="94" t="str">
        <f t="shared" si="6"/>
        <v/>
      </c>
      <c r="AL87" s="94" t="str">
        <f t="shared" si="19"/>
        <v>Factor de Emisión</v>
      </c>
      <c r="AM87" s="94" t="str">
        <f t="shared" si="7"/>
        <v/>
      </c>
      <c r="AN87" s="94" t="str">
        <f t="shared" si="8"/>
        <v/>
      </c>
      <c r="AO87" s="94"/>
      <c r="AP87" s="94">
        <f t="shared" si="20"/>
        <v>0</v>
      </c>
      <c r="AQ87" s="94">
        <f>IF(N87="",AP87*'Fraccion masica'!$AB$36,AP87*N87)</f>
        <v>0</v>
      </c>
      <c r="AR87" s="94">
        <f>IF(O87="",AP87*'Fraccion masica'!$AB$36,AP87*O87)</f>
        <v>0</v>
      </c>
      <c r="AS87" s="94">
        <f>IFERROR(AQ87*Hoja1!$C$24/Hoja1!$C$25/Hoja1!$C$26*16.04/1000000,0)</f>
        <v>0</v>
      </c>
      <c r="AT87" s="94">
        <f>IFERROR(AR87*Hoja1!$C$24/Hoja1!$C$25/Hoja1!$C$26*44.01/1000000,0)</f>
        <v>0</v>
      </c>
      <c r="AU87" s="143">
        <f>'Fraccion masica'!$AB$35</f>
        <v>9.0175297124927029E-2</v>
      </c>
      <c r="AV87" s="143">
        <f>'Fraccion masica'!$AB$36</f>
        <v>0.24741987696184778</v>
      </c>
      <c r="AW87" s="143">
        <f>'Fraccion masica'!$AB$37</f>
        <v>0.39593762818104794</v>
      </c>
      <c r="AX87" s="143">
        <f>'Fraccion masica'!$AB$38</f>
        <v>0.14181302276078955</v>
      </c>
      <c r="AY87" s="143">
        <f>'Fraccion masica'!$AB$39</f>
        <v>1.2058713500160698E-2</v>
      </c>
      <c r="AZ87" s="143">
        <f>'Fraccion masica'!$AB$40</f>
        <v>5.502030814457283E-2</v>
      </c>
      <c r="BA87" s="143">
        <f>'Fraccion masica'!$AB$41</f>
        <v>5.757515332665411E-2</v>
      </c>
      <c r="BB87" s="94" t="e">
        <f t="shared" si="21"/>
        <v>#VALUE!</v>
      </c>
      <c r="BC87" s="94" t="e">
        <f t="shared" si="22"/>
        <v>#VALUE!</v>
      </c>
      <c r="BD87" s="143" t="e">
        <f t="shared" si="23"/>
        <v>#VALUE!</v>
      </c>
      <c r="BE87" s="94" t="e">
        <f>BB87+BC87*Hoja1!$C$19+BD87*Hoja1!$C$20</f>
        <v>#VALUE!</v>
      </c>
    </row>
    <row r="88" spans="2:57" x14ac:dyDescent="0.75">
      <c r="B88" s="52"/>
      <c r="C88" s="15"/>
      <c r="D88" s="15"/>
      <c r="E88" s="125"/>
      <c r="F88" s="125"/>
      <c r="G88" s="52"/>
      <c r="H88" s="52"/>
      <c r="I88" s="92"/>
      <c r="J88" s="14"/>
      <c r="K88" s="100"/>
      <c r="L88" s="100"/>
      <c r="M88" s="130"/>
      <c r="N88" s="98"/>
      <c r="O88" s="98"/>
      <c r="P88" s="122" t="str">
        <f t="shared" si="9"/>
        <v/>
      </c>
      <c r="Q88" s="122">
        <f t="shared" si="10"/>
        <v>0</v>
      </c>
      <c r="R88" s="78" t="str">
        <f t="shared" si="11"/>
        <v/>
      </c>
      <c r="S88" s="78" t="str">
        <f t="shared" si="12"/>
        <v>Factor de Emisión</v>
      </c>
      <c r="T88" s="122">
        <f t="shared" si="13"/>
        <v>0</v>
      </c>
      <c r="U88" s="122">
        <f t="shared" si="14"/>
        <v>0</v>
      </c>
      <c r="V88" s="122">
        <f>T88+U88*Hoja1!$C$19</f>
        <v>0</v>
      </c>
      <c r="W88" s="122" t="str">
        <f t="shared" si="15"/>
        <v/>
      </c>
      <c r="X88" s="122" t="str">
        <f t="shared" si="16"/>
        <v/>
      </c>
      <c r="Y88" s="122" t="str">
        <f t="shared" si="17"/>
        <v/>
      </c>
      <c r="Z88" s="122" t="str">
        <f t="shared" si="18"/>
        <v/>
      </c>
      <c r="AD88" s="94"/>
      <c r="AE88" s="94">
        <f t="shared" si="0"/>
        <v>0</v>
      </c>
      <c r="AF88" s="94">
        <f t="shared" si="1"/>
        <v>0</v>
      </c>
      <c r="AG88" s="94">
        <f t="shared" si="2"/>
        <v>0</v>
      </c>
      <c r="AH88" s="94">
        <f t="shared" si="3"/>
        <v>0</v>
      </c>
      <c r="AI88" s="94">
        <f t="shared" si="4"/>
        <v>0</v>
      </c>
      <c r="AJ88" s="94">
        <f t="shared" si="5"/>
        <v>0</v>
      </c>
      <c r="AK88" s="94" t="str">
        <f t="shared" si="6"/>
        <v/>
      </c>
      <c r="AL88" s="94" t="str">
        <f t="shared" si="19"/>
        <v>Factor de Emisión</v>
      </c>
      <c r="AM88" s="94" t="str">
        <f t="shared" si="7"/>
        <v/>
      </c>
      <c r="AN88" s="94" t="str">
        <f t="shared" si="8"/>
        <v/>
      </c>
      <c r="AO88" s="94"/>
      <c r="AP88" s="94">
        <f t="shared" si="20"/>
        <v>0</v>
      </c>
      <c r="AQ88" s="94">
        <f>IF(N88="",AP88*'Fraccion masica'!$AB$36,AP88*N88)</f>
        <v>0</v>
      </c>
      <c r="AR88" s="94">
        <f>IF(O88="",AP88*'Fraccion masica'!$AB$36,AP88*O88)</f>
        <v>0</v>
      </c>
      <c r="AS88" s="94">
        <f>IFERROR(AQ88*Hoja1!$C$24/Hoja1!$C$25/Hoja1!$C$26*16.04/1000000,0)</f>
        <v>0</v>
      </c>
      <c r="AT88" s="94">
        <f>IFERROR(AR88*Hoja1!$C$24/Hoja1!$C$25/Hoja1!$C$26*44.01/1000000,0)</f>
        <v>0</v>
      </c>
      <c r="AU88" s="143">
        <f>'Fraccion masica'!$AB$35</f>
        <v>9.0175297124927029E-2</v>
      </c>
      <c r="AV88" s="143">
        <f>'Fraccion masica'!$AB$36</f>
        <v>0.24741987696184778</v>
      </c>
      <c r="AW88" s="143">
        <f>'Fraccion masica'!$AB$37</f>
        <v>0.39593762818104794</v>
      </c>
      <c r="AX88" s="143">
        <f>'Fraccion masica'!$AB$38</f>
        <v>0.14181302276078955</v>
      </c>
      <c r="AY88" s="143">
        <f>'Fraccion masica'!$AB$39</f>
        <v>1.2058713500160698E-2</v>
      </c>
      <c r="AZ88" s="143">
        <f>'Fraccion masica'!$AB$40</f>
        <v>5.502030814457283E-2</v>
      </c>
      <c r="BA88" s="143">
        <f>'Fraccion masica'!$AB$41</f>
        <v>5.757515332665411E-2</v>
      </c>
      <c r="BB88" s="94" t="e">
        <f t="shared" si="21"/>
        <v>#VALUE!</v>
      </c>
      <c r="BC88" s="94" t="e">
        <f t="shared" si="22"/>
        <v>#VALUE!</v>
      </c>
      <c r="BD88" s="143" t="e">
        <f t="shared" si="23"/>
        <v>#VALUE!</v>
      </c>
      <c r="BE88" s="94" t="e">
        <f>BB88+BC88*Hoja1!$C$19+BD88*Hoja1!$C$20</f>
        <v>#VALUE!</v>
      </c>
    </row>
    <row r="89" spans="2:57" x14ac:dyDescent="0.75">
      <c r="B89" s="52"/>
      <c r="C89" s="15"/>
      <c r="D89" s="15"/>
      <c r="E89" s="125"/>
      <c r="F89" s="125"/>
      <c r="G89" s="52"/>
      <c r="H89" s="52"/>
      <c r="I89" s="92"/>
      <c r="J89" s="14"/>
      <c r="K89" s="100"/>
      <c r="L89" s="100"/>
      <c r="M89" s="130"/>
      <c r="N89" s="98"/>
      <c r="O89" s="98"/>
      <c r="P89" s="122" t="str">
        <f t="shared" si="9"/>
        <v/>
      </c>
      <c r="Q89" s="122">
        <f t="shared" si="10"/>
        <v>0</v>
      </c>
      <c r="R89" s="78" t="str">
        <f t="shared" si="11"/>
        <v/>
      </c>
      <c r="S89" s="78" t="str">
        <f t="shared" si="12"/>
        <v>Factor de Emisión</v>
      </c>
      <c r="T89" s="122">
        <f t="shared" si="13"/>
        <v>0</v>
      </c>
      <c r="U89" s="122">
        <f t="shared" si="14"/>
        <v>0</v>
      </c>
      <c r="V89" s="122">
        <f>T89+U89*Hoja1!$C$19</f>
        <v>0</v>
      </c>
      <c r="W89" s="122" t="str">
        <f t="shared" si="15"/>
        <v/>
      </c>
      <c r="X89" s="122" t="str">
        <f t="shared" si="16"/>
        <v/>
      </c>
      <c r="Y89" s="122" t="str">
        <f t="shared" si="17"/>
        <v/>
      </c>
      <c r="Z89" s="122" t="str">
        <f t="shared" si="18"/>
        <v/>
      </c>
      <c r="AD89" s="94"/>
      <c r="AE89" s="94">
        <f t="shared" si="0"/>
        <v>0</v>
      </c>
      <c r="AF89" s="94">
        <f t="shared" si="1"/>
        <v>0</v>
      </c>
      <c r="AG89" s="94">
        <f t="shared" si="2"/>
        <v>0</v>
      </c>
      <c r="AH89" s="94">
        <f t="shared" si="3"/>
        <v>0</v>
      </c>
      <c r="AI89" s="94">
        <f t="shared" si="4"/>
        <v>0</v>
      </c>
      <c r="AJ89" s="94">
        <f t="shared" si="5"/>
        <v>0</v>
      </c>
      <c r="AK89" s="94" t="str">
        <f t="shared" si="6"/>
        <v/>
      </c>
      <c r="AL89" s="94" t="str">
        <f t="shared" si="19"/>
        <v>Factor de Emisión</v>
      </c>
      <c r="AM89" s="94" t="str">
        <f t="shared" si="7"/>
        <v/>
      </c>
      <c r="AN89" s="94" t="str">
        <f t="shared" si="8"/>
        <v/>
      </c>
      <c r="AO89" s="94"/>
      <c r="AP89" s="94">
        <f t="shared" si="20"/>
        <v>0</v>
      </c>
      <c r="AQ89" s="94">
        <f>IF(N89="",AP89*'Fraccion masica'!$AB$36,AP89*N89)</f>
        <v>0</v>
      </c>
      <c r="AR89" s="94">
        <f>IF(O89="",AP89*'Fraccion masica'!$AB$36,AP89*O89)</f>
        <v>0</v>
      </c>
      <c r="AS89" s="94">
        <f>IFERROR(AQ89*Hoja1!$C$24/Hoja1!$C$25/Hoja1!$C$26*16.04/1000000,0)</f>
        <v>0</v>
      </c>
      <c r="AT89" s="94">
        <f>IFERROR(AR89*Hoja1!$C$24/Hoja1!$C$25/Hoja1!$C$26*44.01/1000000,0)</f>
        <v>0</v>
      </c>
      <c r="AU89" s="143">
        <f>'Fraccion masica'!$AB$35</f>
        <v>9.0175297124927029E-2</v>
      </c>
      <c r="AV89" s="143">
        <f>'Fraccion masica'!$AB$36</f>
        <v>0.24741987696184778</v>
      </c>
      <c r="AW89" s="143">
        <f>'Fraccion masica'!$AB$37</f>
        <v>0.39593762818104794</v>
      </c>
      <c r="AX89" s="143">
        <f>'Fraccion masica'!$AB$38</f>
        <v>0.14181302276078955</v>
      </c>
      <c r="AY89" s="143">
        <f>'Fraccion masica'!$AB$39</f>
        <v>1.2058713500160698E-2</v>
      </c>
      <c r="AZ89" s="143">
        <f>'Fraccion masica'!$AB$40</f>
        <v>5.502030814457283E-2</v>
      </c>
      <c r="BA89" s="143">
        <f>'Fraccion masica'!$AB$41</f>
        <v>5.757515332665411E-2</v>
      </c>
      <c r="BB89" s="94" t="e">
        <f t="shared" si="21"/>
        <v>#VALUE!</v>
      </c>
      <c r="BC89" s="94" t="e">
        <f t="shared" si="22"/>
        <v>#VALUE!</v>
      </c>
      <c r="BD89" s="143" t="e">
        <f t="shared" si="23"/>
        <v>#VALUE!</v>
      </c>
      <c r="BE89" s="94" t="e">
        <f>BB89+BC89*Hoja1!$C$19+BD89*Hoja1!$C$20</f>
        <v>#VALUE!</v>
      </c>
    </row>
    <row r="90" spans="2:57" x14ac:dyDescent="0.75">
      <c r="B90" s="52"/>
      <c r="C90" s="15"/>
      <c r="D90" s="15"/>
      <c r="E90" s="125"/>
      <c r="F90" s="125"/>
      <c r="G90" s="52"/>
      <c r="H90" s="52"/>
      <c r="I90" s="92"/>
      <c r="J90" s="14"/>
      <c r="K90" s="100"/>
      <c r="L90" s="100"/>
      <c r="M90" s="130"/>
      <c r="N90" s="98"/>
      <c r="O90" s="98"/>
      <c r="P90" s="122" t="str">
        <f t="shared" si="9"/>
        <v/>
      </c>
      <c r="Q90" s="122">
        <f t="shared" si="10"/>
        <v>0</v>
      </c>
      <c r="R90" s="78" t="str">
        <f t="shared" si="11"/>
        <v/>
      </c>
      <c r="S90" s="78" t="str">
        <f t="shared" si="12"/>
        <v>Factor de Emisión</v>
      </c>
      <c r="T90" s="122">
        <f t="shared" si="13"/>
        <v>0</v>
      </c>
      <c r="U90" s="122">
        <f t="shared" si="14"/>
        <v>0</v>
      </c>
      <c r="V90" s="122">
        <f>T90+U90*Hoja1!$C$19</f>
        <v>0</v>
      </c>
      <c r="W90" s="122" t="str">
        <f t="shared" si="15"/>
        <v/>
      </c>
      <c r="X90" s="122" t="str">
        <f t="shared" si="16"/>
        <v/>
      </c>
      <c r="Y90" s="122" t="str">
        <f t="shared" si="17"/>
        <v/>
      </c>
      <c r="Z90" s="122" t="str">
        <f t="shared" si="18"/>
        <v/>
      </c>
      <c r="AD90" s="94"/>
      <c r="AE90" s="94">
        <f t="shared" si="0"/>
        <v>0</v>
      </c>
      <c r="AF90" s="94">
        <f t="shared" si="1"/>
        <v>0</v>
      </c>
      <c r="AG90" s="94">
        <f t="shared" si="2"/>
        <v>0</v>
      </c>
      <c r="AH90" s="94">
        <f t="shared" si="3"/>
        <v>0</v>
      </c>
      <c r="AI90" s="94">
        <f t="shared" si="4"/>
        <v>0</v>
      </c>
      <c r="AJ90" s="94">
        <f t="shared" si="5"/>
        <v>0</v>
      </c>
      <c r="AK90" s="94" t="str">
        <f t="shared" si="6"/>
        <v/>
      </c>
      <c r="AL90" s="94" t="str">
        <f t="shared" si="19"/>
        <v>Factor de Emisión</v>
      </c>
      <c r="AM90" s="94" t="str">
        <f t="shared" si="7"/>
        <v/>
      </c>
      <c r="AN90" s="94" t="str">
        <f t="shared" si="8"/>
        <v/>
      </c>
      <c r="AO90" s="94"/>
      <c r="AP90" s="94">
        <f t="shared" si="20"/>
        <v>0</v>
      </c>
      <c r="AQ90" s="94">
        <f>IF(N90="",AP90*'Fraccion masica'!$AB$36,AP90*N90)</f>
        <v>0</v>
      </c>
      <c r="AR90" s="94">
        <f>IF(O90="",AP90*'Fraccion masica'!$AB$36,AP90*O90)</f>
        <v>0</v>
      </c>
      <c r="AS90" s="94">
        <f>IFERROR(AQ90*Hoja1!$C$24/Hoja1!$C$25/Hoja1!$C$26*16.04/1000000,0)</f>
        <v>0</v>
      </c>
      <c r="AT90" s="94">
        <f>IFERROR(AR90*Hoja1!$C$24/Hoja1!$C$25/Hoja1!$C$26*44.01/1000000,0)</f>
        <v>0</v>
      </c>
      <c r="AU90" s="143">
        <f>'Fraccion masica'!$AB$35</f>
        <v>9.0175297124927029E-2</v>
      </c>
      <c r="AV90" s="143">
        <f>'Fraccion masica'!$AB$36</f>
        <v>0.24741987696184778</v>
      </c>
      <c r="AW90" s="143">
        <f>'Fraccion masica'!$AB$37</f>
        <v>0.39593762818104794</v>
      </c>
      <c r="AX90" s="143">
        <f>'Fraccion masica'!$AB$38</f>
        <v>0.14181302276078955</v>
      </c>
      <c r="AY90" s="143">
        <f>'Fraccion masica'!$AB$39</f>
        <v>1.2058713500160698E-2</v>
      </c>
      <c r="AZ90" s="143">
        <f>'Fraccion masica'!$AB$40</f>
        <v>5.502030814457283E-2</v>
      </c>
      <c r="BA90" s="143">
        <f>'Fraccion masica'!$AB$41</f>
        <v>5.757515332665411E-2</v>
      </c>
      <c r="BB90" s="94" t="e">
        <f t="shared" si="21"/>
        <v>#VALUE!</v>
      </c>
      <c r="BC90" s="94" t="e">
        <f t="shared" si="22"/>
        <v>#VALUE!</v>
      </c>
      <c r="BD90" s="143" t="e">
        <f t="shared" si="23"/>
        <v>#VALUE!</v>
      </c>
      <c r="BE90" s="94" t="e">
        <f>BB90+BC90*Hoja1!$C$19+BD90*Hoja1!$C$20</f>
        <v>#VALUE!</v>
      </c>
    </row>
    <row r="91" spans="2:57" x14ac:dyDescent="0.75">
      <c r="B91" s="52"/>
      <c r="C91" s="15"/>
      <c r="D91" s="15"/>
      <c r="E91" s="125"/>
      <c r="F91" s="125"/>
      <c r="G91" s="52"/>
      <c r="H91" s="52"/>
      <c r="I91" s="92"/>
      <c r="J91" s="14"/>
      <c r="K91" s="100"/>
      <c r="L91" s="100"/>
      <c r="M91" s="130"/>
      <c r="N91" s="98"/>
      <c r="O91" s="98"/>
      <c r="P91" s="122" t="str">
        <f t="shared" si="9"/>
        <v/>
      </c>
      <c r="Q91" s="122">
        <f t="shared" si="10"/>
        <v>0</v>
      </c>
      <c r="R91" s="78" t="str">
        <f t="shared" si="11"/>
        <v/>
      </c>
      <c r="S91" s="78" t="str">
        <f t="shared" si="12"/>
        <v>Factor de Emisión</v>
      </c>
      <c r="T91" s="122">
        <f t="shared" si="13"/>
        <v>0</v>
      </c>
      <c r="U91" s="122">
        <f t="shared" si="14"/>
        <v>0</v>
      </c>
      <c r="V91" s="122">
        <f>T91+U91*Hoja1!$C$19</f>
        <v>0</v>
      </c>
      <c r="W91" s="122" t="str">
        <f t="shared" si="15"/>
        <v/>
      </c>
      <c r="X91" s="122" t="str">
        <f t="shared" si="16"/>
        <v/>
      </c>
      <c r="Y91" s="122" t="str">
        <f t="shared" si="17"/>
        <v/>
      </c>
      <c r="Z91" s="122" t="str">
        <f t="shared" si="18"/>
        <v/>
      </c>
      <c r="AD91" s="94"/>
      <c r="AE91" s="94">
        <f t="shared" si="0"/>
        <v>0</v>
      </c>
      <c r="AF91" s="94">
        <f t="shared" si="1"/>
        <v>0</v>
      </c>
      <c r="AG91" s="94">
        <f t="shared" si="2"/>
        <v>0</v>
      </c>
      <c r="AH91" s="94">
        <f t="shared" si="3"/>
        <v>0</v>
      </c>
      <c r="AI91" s="94">
        <f t="shared" si="4"/>
        <v>0</v>
      </c>
      <c r="AJ91" s="94">
        <f t="shared" si="5"/>
        <v>0</v>
      </c>
      <c r="AK91" s="94" t="str">
        <f t="shared" si="6"/>
        <v/>
      </c>
      <c r="AL91" s="94" t="str">
        <f t="shared" si="19"/>
        <v>Factor de Emisión</v>
      </c>
      <c r="AM91" s="94" t="str">
        <f t="shared" si="7"/>
        <v/>
      </c>
      <c r="AN91" s="94" t="str">
        <f t="shared" si="8"/>
        <v/>
      </c>
      <c r="AO91" s="94"/>
      <c r="AP91" s="94">
        <f t="shared" si="20"/>
        <v>0</v>
      </c>
      <c r="AQ91" s="94">
        <f>IF(N91="",AP91*'Fraccion masica'!$AB$36,AP91*N91)</f>
        <v>0</v>
      </c>
      <c r="AR91" s="94">
        <f>IF(O91="",AP91*'Fraccion masica'!$AB$36,AP91*O91)</f>
        <v>0</v>
      </c>
      <c r="AS91" s="94">
        <f>IFERROR(AQ91*Hoja1!$C$24/Hoja1!$C$25/Hoja1!$C$26*16.04/1000000,0)</f>
        <v>0</v>
      </c>
      <c r="AT91" s="94">
        <f>IFERROR(AR91*Hoja1!$C$24/Hoja1!$C$25/Hoja1!$C$26*44.01/1000000,0)</f>
        <v>0</v>
      </c>
      <c r="AU91" s="143">
        <f>'Fraccion masica'!$AB$35</f>
        <v>9.0175297124927029E-2</v>
      </c>
      <c r="AV91" s="143">
        <f>'Fraccion masica'!$AB$36</f>
        <v>0.24741987696184778</v>
      </c>
      <c r="AW91" s="143">
        <f>'Fraccion masica'!$AB$37</f>
        <v>0.39593762818104794</v>
      </c>
      <c r="AX91" s="143">
        <f>'Fraccion masica'!$AB$38</f>
        <v>0.14181302276078955</v>
      </c>
      <c r="AY91" s="143">
        <f>'Fraccion masica'!$AB$39</f>
        <v>1.2058713500160698E-2</v>
      </c>
      <c r="AZ91" s="143">
        <f>'Fraccion masica'!$AB$40</f>
        <v>5.502030814457283E-2</v>
      </c>
      <c r="BA91" s="143">
        <f>'Fraccion masica'!$AB$41</f>
        <v>5.757515332665411E-2</v>
      </c>
      <c r="BB91" s="94" t="e">
        <f t="shared" si="21"/>
        <v>#VALUE!</v>
      </c>
      <c r="BC91" s="94" t="e">
        <f t="shared" si="22"/>
        <v>#VALUE!</v>
      </c>
      <c r="BD91" s="143" t="e">
        <f t="shared" si="23"/>
        <v>#VALUE!</v>
      </c>
      <c r="BE91" s="94" t="e">
        <f>BB91+BC91*Hoja1!$C$19+BD91*Hoja1!$C$20</f>
        <v>#VALUE!</v>
      </c>
    </row>
    <row r="92" spans="2:57" x14ac:dyDescent="0.75">
      <c r="B92" s="52"/>
      <c r="C92" s="15"/>
      <c r="D92" s="15"/>
      <c r="E92" s="125"/>
      <c r="F92" s="125"/>
      <c r="G92" s="52"/>
      <c r="H92" s="52"/>
      <c r="I92" s="92"/>
      <c r="J92" s="14"/>
      <c r="K92" s="100"/>
      <c r="L92" s="100"/>
      <c r="M92" s="130"/>
      <c r="N92" s="98"/>
      <c r="O92" s="98"/>
      <c r="P92" s="122" t="str">
        <f t="shared" si="9"/>
        <v/>
      </c>
      <c r="Q92" s="122">
        <f t="shared" si="10"/>
        <v>0</v>
      </c>
      <c r="R92" s="78" t="str">
        <f t="shared" si="11"/>
        <v/>
      </c>
      <c r="S92" s="78" t="str">
        <f t="shared" si="12"/>
        <v>Factor de Emisión</v>
      </c>
      <c r="T92" s="122">
        <f t="shared" si="13"/>
        <v>0</v>
      </c>
      <c r="U92" s="122">
        <f t="shared" si="14"/>
        <v>0</v>
      </c>
      <c r="V92" s="122">
        <f>T92+U92*Hoja1!$C$19</f>
        <v>0</v>
      </c>
      <c r="W92" s="122" t="str">
        <f t="shared" si="15"/>
        <v/>
      </c>
      <c r="X92" s="122" t="str">
        <f t="shared" si="16"/>
        <v/>
      </c>
      <c r="Y92" s="122" t="str">
        <f t="shared" si="17"/>
        <v/>
      </c>
      <c r="Z92" s="122" t="str">
        <f t="shared" si="18"/>
        <v/>
      </c>
      <c r="AD92" s="94"/>
      <c r="AE92" s="94">
        <f t="shared" si="0"/>
        <v>0</v>
      </c>
      <c r="AF92" s="94">
        <f t="shared" si="1"/>
        <v>0</v>
      </c>
      <c r="AG92" s="94">
        <f t="shared" si="2"/>
        <v>0</v>
      </c>
      <c r="AH92" s="94">
        <f t="shared" si="3"/>
        <v>0</v>
      </c>
      <c r="AI92" s="94">
        <f t="shared" si="4"/>
        <v>0</v>
      </c>
      <c r="AJ92" s="94">
        <f t="shared" si="5"/>
        <v>0</v>
      </c>
      <c r="AK92" s="94" t="str">
        <f t="shared" si="6"/>
        <v/>
      </c>
      <c r="AL92" s="94" t="str">
        <f t="shared" si="19"/>
        <v>Factor de Emisión</v>
      </c>
      <c r="AM92" s="94" t="str">
        <f t="shared" si="7"/>
        <v/>
      </c>
      <c r="AN92" s="94" t="str">
        <f t="shared" si="8"/>
        <v/>
      </c>
      <c r="AO92" s="94"/>
      <c r="AP92" s="94">
        <f t="shared" si="20"/>
        <v>0</v>
      </c>
      <c r="AQ92" s="94">
        <f>IF(N92="",AP92*'Fraccion masica'!$AB$36,AP92*N92)</f>
        <v>0</v>
      </c>
      <c r="AR92" s="94">
        <f>IF(O92="",AP92*'Fraccion masica'!$AB$36,AP92*O92)</f>
        <v>0</v>
      </c>
      <c r="AS92" s="94">
        <f>IFERROR(AQ92*Hoja1!$C$24/Hoja1!$C$25/Hoja1!$C$26*16.04/1000000,0)</f>
        <v>0</v>
      </c>
      <c r="AT92" s="94">
        <f>IFERROR(AR92*Hoja1!$C$24/Hoja1!$C$25/Hoja1!$C$26*44.01/1000000,0)</f>
        <v>0</v>
      </c>
      <c r="AU92" s="143">
        <f>'Fraccion masica'!$AB$35</f>
        <v>9.0175297124927029E-2</v>
      </c>
      <c r="AV92" s="143">
        <f>'Fraccion masica'!$AB$36</f>
        <v>0.24741987696184778</v>
      </c>
      <c r="AW92" s="143">
        <f>'Fraccion masica'!$AB$37</f>
        <v>0.39593762818104794</v>
      </c>
      <c r="AX92" s="143">
        <f>'Fraccion masica'!$AB$38</f>
        <v>0.14181302276078955</v>
      </c>
      <c r="AY92" s="143">
        <f>'Fraccion masica'!$AB$39</f>
        <v>1.2058713500160698E-2</v>
      </c>
      <c r="AZ92" s="143">
        <f>'Fraccion masica'!$AB$40</f>
        <v>5.502030814457283E-2</v>
      </c>
      <c r="BA92" s="143">
        <f>'Fraccion masica'!$AB$41</f>
        <v>5.757515332665411E-2</v>
      </c>
      <c r="BB92" s="94" t="e">
        <f t="shared" si="21"/>
        <v>#VALUE!</v>
      </c>
      <c r="BC92" s="94" t="e">
        <f t="shared" si="22"/>
        <v>#VALUE!</v>
      </c>
      <c r="BD92" s="143" t="e">
        <f t="shared" si="23"/>
        <v>#VALUE!</v>
      </c>
      <c r="BE92" s="94" t="e">
        <f>BB92+BC92*Hoja1!$C$19+BD92*Hoja1!$C$20</f>
        <v>#VALUE!</v>
      </c>
    </row>
    <row r="93" spans="2:57" x14ac:dyDescent="0.75">
      <c r="B93" s="52"/>
      <c r="C93" s="15"/>
      <c r="D93" s="15"/>
      <c r="E93" s="125"/>
      <c r="F93" s="125"/>
      <c r="G93" s="52"/>
      <c r="H93" s="52"/>
      <c r="I93" s="92"/>
      <c r="J93" s="14"/>
      <c r="K93" s="100"/>
      <c r="L93" s="100"/>
      <c r="M93" s="130"/>
      <c r="N93" s="98"/>
      <c r="O93" s="98"/>
      <c r="P93" s="122" t="str">
        <f t="shared" si="9"/>
        <v/>
      </c>
      <c r="Q93" s="122">
        <f t="shared" si="10"/>
        <v>0</v>
      </c>
      <c r="R93" s="78" t="str">
        <f t="shared" si="11"/>
        <v/>
      </c>
      <c r="S93" s="78" t="str">
        <f t="shared" si="12"/>
        <v>Factor de Emisión</v>
      </c>
      <c r="T93" s="122">
        <f t="shared" si="13"/>
        <v>0</v>
      </c>
      <c r="U93" s="122">
        <f t="shared" si="14"/>
        <v>0</v>
      </c>
      <c r="V93" s="122">
        <f>T93+U93*Hoja1!$C$19</f>
        <v>0</v>
      </c>
      <c r="W93" s="122" t="str">
        <f t="shared" si="15"/>
        <v/>
      </c>
      <c r="X93" s="122" t="str">
        <f t="shared" si="16"/>
        <v/>
      </c>
      <c r="Y93" s="122" t="str">
        <f t="shared" si="17"/>
        <v/>
      </c>
      <c r="Z93" s="122" t="str">
        <f t="shared" si="18"/>
        <v/>
      </c>
      <c r="AD93" s="94"/>
      <c r="AE93" s="94">
        <f t="shared" si="0"/>
        <v>0</v>
      </c>
      <c r="AF93" s="94">
        <f t="shared" si="1"/>
        <v>0</v>
      </c>
      <c r="AG93" s="94">
        <f t="shared" si="2"/>
        <v>0</v>
      </c>
      <c r="AH93" s="94">
        <f t="shared" si="3"/>
        <v>0</v>
      </c>
      <c r="AI93" s="94">
        <f t="shared" si="4"/>
        <v>0</v>
      </c>
      <c r="AJ93" s="94">
        <f t="shared" si="5"/>
        <v>0</v>
      </c>
      <c r="AK93" s="94" t="str">
        <f t="shared" si="6"/>
        <v/>
      </c>
      <c r="AL93" s="94" t="str">
        <f t="shared" si="19"/>
        <v>Factor de Emisión</v>
      </c>
      <c r="AM93" s="94" t="str">
        <f t="shared" si="7"/>
        <v/>
      </c>
      <c r="AN93" s="94" t="str">
        <f t="shared" si="8"/>
        <v/>
      </c>
      <c r="AO93" s="94"/>
      <c r="AP93" s="94">
        <f t="shared" si="20"/>
        <v>0</v>
      </c>
      <c r="AQ93" s="94">
        <f>IF(N93="",AP93*'Fraccion masica'!$AB$36,AP93*N93)</f>
        <v>0</v>
      </c>
      <c r="AR93" s="94">
        <f>IF(O93="",AP93*'Fraccion masica'!$AB$36,AP93*O93)</f>
        <v>0</v>
      </c>
      <c r="AS93" s="94">
        <f>IFERROR(AQ93*Hoja1!$C$24/Hoja1!$C$25/Hoja1!$C$26*16.04/1000000,0)</f>
        <v>0</v>
      </c>
      <c r="AT93" s="94">
        <f>IFERROR(AR93*Hoja1!$C$24/Hoja1!$C$25/Hoja1!$C$26*44.01/1000000,0)</f>
        <v>0</v>
      </c>
      <c r="AU93" s="143">
        <f>'Fraccion masica'!$AB$35</f>
        <v>9.0175297124927029E-2</v>
      </c>
      <c r="AV93" s="143">
        <f>'Fraccion masica'!$AB$36</f>
        <v>0.24741987696184778</v>
      </c>
      <c r="AW93" s="143">
        <f>'Fraccion masica'!$AB$37</f>
        <v>0.39593762818104794</v>
      </c>
      <c r="AX93" s="143">
        <f>'Fraccion masica'!$AB$38</f>
        <v>0.14181302276078955</v>
      </c>
      <c r="AY93" s="143">
        <f>'Fraccion masica'!$AB$39</f>
        <v>1.2058713500160698E-2</v>
      </c>
      <c r="AZ93" s="143">
        <f>'Fraccion masica'!$AB$40</f>
        <v>5.502030814457283E-2</v>
      </c>
      <c r="BA93" s="143">
        <f>'Fraccion masica'!$AB$41</f>
        <v>5.757515332665411E-2</v>
      </c>
      <c r="BB93" s="94" t="e">
        <f t="shared" si="21"/>
        <v>#VALUE!</v>
      </c>
      <c r="BC93" s="94" t="e">
        <f t="shared" si="22"/>
        <v>#VALUE!</v>
      </c>
      <c r="BD93" s="143" t="e">
        <f t="shared" si="23"/>
        <v>#VALUE!</v>
      </c>
      <c r="BE93" s="94" t="e">
        <f>BB93+BC93*Hoja1!$C$19+BD93*Hoja1!$C$20</f>
        <v>#VALUE!</v>
      </c>
    </row>
    <row r="94" spans="2:57" x14ac:dyDescent="0.75">
      <c r="B94" s="52"/>
      <c r="C94" s="15"/>
      <c r="D94" s="15"/>
      <c r="E94" s="125"/>
      <c r="F94" s="125"/>
      <c r="G94" s="52"/>
      <c r="H94" s="52"/>
      <c r="I94" s="92"/>
      <c r="J94" s="14"/>
      <c r="K94" s="100"/>
      <c r="L94" s="100"/>
      <c r="M94" s="130"/>
      <c r="N94" s="98"/>
      <c r="O94" s="98"/>
      <c r="P94" s="122" t="str">
        <f t="shared" si="9"/>
        <v/>
      </c>
      <c r="Q94" s="122">
        <f t="shared" si="10"/>
        <v>0</v>
      </c>
      <c r="R94" s="78" t="str">
        <f t="shared" si="11"/>
        <v/>
      </c>
      <c r="S94" s="78" t="str">
        <f t="shared" si="12"/>
        <v>Factor de Emisión</v>
      </c>
      <c r="T94" s="122">
        <f t="shared" si="13"/>
        <v>0</v>
      </c>
      <c r="U94" s="122">
        <f t="shared" si="14"/>
        <v>0</v>
      </c>
      <c r="V94" s="122">
        <f>T94+U94*Hoja1!$C$19</f>
        <v>0</v>
      </c>
      <c r="W94" s="122" t="str">
        <f t="shared" si="15"/>
        <v/>
      </c>
      <c r="X94" s="122" t="str">
        <f t="shared" si="16"/>
        <v/>
      </c>
      <c r="Y94" s="122" t="str">
        <f t="shared" si="17"/>
        <v/>
      </c>
      <c r="Z94" s="122" t="str">
        <f t="shared" si="18"/>
        <v/>
      </c>
      <c r="AD94" s="94"/>
      <c r="AE94" s="94">
        <f t="shared" si="0"/>
        <v>0</v>
      </c>
      <c r="AF94" s="94">
        <f t="shared" si="1"/>
        <v>0</v>
      </c>
      <c r="AG94" s="94">
        <f t="shared" si="2"/>
        <v>0</v>
      </c>
      <c r="AH94" s="94">
        <f t="shared" si="3"/>
        <v>0</v>
      </c>
      <c r="AI94" s="94">
        <f t="shared" si="4"/>
        <v>0</v>
      </c>
      <c r="AJ94" s="94">
        <f t="shared" si="5"/>
        <v>0</v>
      </c>
      <c r="AK94" s="94" t="str">
        <f t="shared" si="6"/>
        <v/>
      </c>
      <c r="AL94" s="94" t="str">
        <f t="shared" si="19"/>
        <v>Factor de Emisión</v>
      </c>
      <c r="AM94" s="94" t="str">
        <f t="shared" si="7"/>
        <v/>
      </c>
      <c r="AN94" s="94" t="str">
        <f t="shared" si="8"/>
        <v/>
      </c>
      <c r="AO94" s="94"/>
      <c r="AP94" s="94">
        <f t="shared" si="20"/>
        <v>0</v>
      </c>
      <c r="AQ94" s="94">
        <f>IF(N94="",AP94*'Fraccion masica'!$AB$36,AP94*N94)</f>
        <v>0</v>
      </c>
      <c r="AR94" s="94">
        <f>IF(O94="",AP94*'Fraccion masica'!$AB$36,AP94*O94)</f>
        <v>0</v>
      </c>
      <c r="AS94" s="94">
        <f>IFERROR(AQ94*Hoja1!$C$24/Hoja1!$C$25/Hoja1!$C$26*16.04/1000000,0)</f>
        <v>0</v>
      </c>
      <c r="AT94" s="94">
        <f>IFERROR(AR94*Hoja1!$C$24/Hoja1!$C$25/Hoja1!$C$26*44.01/1000000,0)</f>
        <v>0</v>
      </c>
      <c r="AU94" s="143">
        <f>'Fraccion masica'!$AB$35</f>
        <v>9.0175297124927029E-2</v>
      </c>
      <c r="AV94" s="143">
        <f>'Fraccion masica'!$AB$36</f>
        <v>0.24741987696184778</v>
      </c>
      <c r="AW94" s="143">
        <f>'Fraccion masica'!$AB$37</f>
        <v>0.39593762818104794</v>
      </c>
      <c r="AX94" s="143">
        <f>'Fraccion masica'!$AB$38</f>
        <v>0.14181302276078955</v>
      </c>
      <c r="AY94" s="143">
        <f>'Fraccion masica'!$AB$39</f>
        <v>1.2058713500160698E-2</v>
      </c>
      <c r="AZ94" s="143">
        <f>'Fraccion masica'!$AB$40</f>
        <v>5.502030814457283E-2</v>
      </c>
      <c r="BA94" s="143">
        <f>'Fraccion masica'!$AB$41</f>
        <v>5.757515332665411E-2</v>
      </c>
      <c r="BB94" s="94" t="e">
        <f t="shared" si="21"/>
        <v>#VALUE!</v>
      </c>
      <c r="BC94" s="94" t="e">
        <f t="shared" si="22"/>
        <v>#VALUE!</v>
      </c>
      <c r="BD94" s="143" t="e">
        <f t="shared" si="23"/>
        <v>#VALUE!</v>
      </c>
      <c r="BE94" s="94" t="e">
        <f>BB94+BC94*Hoja1!$C$19+BD94*Hoja1!$C$20</f>
        <v>#VALUE!</v>
      </c>
    </row>
    <row r="95" spans="2:57" x14ac:dyDescent="0.75">
      <c r="B95" s="52"/>
      <c r="C95" s="15"/>
      <c r="D95" s="15"/>
      <c r="E95" s="125"/>
      <c r="F95" s="125"/>
      <c r="G95" s="52"/>
      <c r="H95" s="52"/>
      <c r="I95" s="92"/>
      <c r="J95" s="14"/>
      <c r="K95" s="100"/>
      <c r="L95" s="100"/>
      <c r="M95" s="130"/>
      <c r="N95" s="98"/>
      <c r="O95" s="98"/>
      <c r="P95" s="122" t="str">
        <f t="shared" si="9"/>
        <v/>
      </c>
      <c r="Q95" s="122">
        <f t="shared" si="10"/>
        <v>0</v>
      </c>
      <c r="R95" s="78" t="str">
        <f t="shared" si="11"/>
        <v/>
      </c>
      <c r="S95" s="78" t="str">
        <f t="shared" si="12"/>
        <v>Factor de Emisión</v>
      </c>
      <c r="T95" s="122">
        <f t="shared" si="13"/>
        <v>0</v>
      </c>
      <c r="U95" s="122">
        <f t="shared" si="14"/>
        <v>0</v>
      </c>
      <c r="V95" s="122">
        <f>T95+U95*Hoja1!$C$19</f>
        <v>0</v>
      </c>
      <c r="W95" s="122" t="str">
        <f t="shared" si="15"/>
        <v/>
      </c>
      <c r="X95" s="122" t="str">
        <f t="shared" si="16"/>
        <v/>
      </c>
      <c r="Y95" s="122" t="str">
        <f t="shared" si="17"/>
        <v/>
      </c>
      <c r="Z95" s="122" t="str">
        <f t="shared" si="18"/>
        <v/>
      </c>
      <c r="AD95" s="94"/>
      <c r="AE95" s="94">
        <f t="shared" si="0"/>
        <v>0</v>
      </c>
      <c r="AF95" s="94">
        <f t="shared" si="1"/>
        <v>0</v>
      </c>
      <c r="AG95" s="94">
        <f t="shared" si="2"/>
        <v>0</v>
      </c>
      <c r="AH95" s="94">
        <f t="shared" si="3"/>
        <v>0</v>
      </c>
      <c r="AI95" s="94">
        <f t="shared" si="4"/>
        <v>0</v>
      </c>
      <c r="AJ95" s="94">
        <f t="shared" si="5"/>
        <v>0</v>
      </c>
      <c r="AK95" s="94" t="str">
        <f t="shared" si="6"/>
        <v/>
      </c>
      <c r="AL95" s="94" t="str">
        <f t="shared" si="19"/>
        <v>Factor de Emisión</v>
      </c>
      <c r="AM95" s="94" t="str">
        <f t="shared" si="7"/>
        <v/>
      </c>
      <c r="AN95" s="94" t="str">
        <f t="shared" si="8"/>
        <v/>
      </c>
      <c r="AO95" s="94"/>
      <c r="AP95" s="94">
        <f t="shared" si="20"/>
        <v>0</v>
      </c>
      <c r="AQ95" s="94">
        <f>IF(N95="",AP95*'Fraccion masica'!$AB$36,AP95*N95)</f>
        <v>0</v>
      </c>
      <c r="AR95" s="94">
        <f>IF(O95="",AP95*'Fraccion masica'!$AB$36,AP95*O95)</f>
        <v>0</v>
      </c>
      <c r="AS95" s="94">
        <f>IFERROR(AQ95*Hoja1!$C$24/Hoja1!$C$25/Hoja1!$C$26*16.04/1000000,0)</f>
        <v>0</v>
      </c>
      <c r="AT95" s="94">
        <f>IFERROR(AR95*Hoja1!$C$24/Hoja1!$C$25/Hoja1!$C$26*44.01/1000000,0)</f>
        <v>0</v>
      </c>
      <c r="AU95" s="143">
        <f>'Fraccion masica'!$AB$35</f>
        <v>9.0175297124927029E-2</v>
      </c>
      <c r="AV95" s="143">
        <f>'Fraccion masica'!$AB$36</f>
        <v>0.24741987696184778</v>
      </c>
      <c r="AW95" s="143">
        <f>'Fraccion masica'!$AB$37</f>
        <v>0.39593762818104794</v>
      </c>
      <c r="AX95" s="143">
        <f>'Fraccion masica'!$AB$38</f>
        <v>0.14181302276078955</v>
      </c>
      <c r="AY95" s="143">
        <f>'Fraccion masica'!$AB$39</f>
        <v>1.2058713500160698E-2</v>
      </c>
      <c r="AZ95" s="143">
        <f>'Fraccion masica'!$AB$40</f>
        <v>5.502030814457283E-2</v>
      </c>
      <c r="BA95" s="143">
        <f>'Fraccion masica'!$AB$41</f>
        <v>5.757515332665411E-2</v>
      </c>
      <c r="BB95" s="94" t="e">
        <f t="shared" si="21"/>
        <v>#VALUE!</v>
      </c>
      <c r="BC95" s="94" t="e">
        <f t="shared" si="22"/>
        <v>#VALUE!</v>
      </c>
      <c r="BD95" s="143" t="e">
        <f t="shared" si="23"/>
        <v>#VALUE!</v>
      </c>
      <c r="BE95" s="94" t="e">
        <f>BB95+BC95*Hoja1!$C$19+BD95*Hoja1!$C$20</f>
        <v>#VALUE!</v>
      </c>
    </row>
    <row r="96" spans="2:57" x14ac:dyDescent="0.75">
      <c r="B96" s="52"/>
      <c r="C96" s="15"/>
      <c r="D96" s="15"/>
      <c r="E96" s="125"/>
      <c r="F96" s="125"/>
      <c r="G96" s="52"/>
      <c r="H96" s="52"/>
      <c r="I96" s="92"/>
      <c r="J96" s="14"/>
      <c r="K96" s="100"/>
      <c r="L96" s="100"/>
      <c r="M96" s="130"/>
      <c r="N96" s="98"/>
      <c r="O96" s="98"/>
      <c r="P96" s="122" t="str">
        <f t="shared" si="9"/>
        <v/>
      </c>
      <c r="Q96" s="122">
        <f t="shared" si="10"/>
        <v>0</v>
      </c>
      <c r="R96" s="78" t="str">
        <f t="shared" si="11"/>
        <v/>
      </c>
      <c r="S96" s="78" t="str">
        <f t="shared" si="12"/>
        <v>Factor de Emisión</v>
      </c>
      <c r="T96" s="122">
        <f t="shared" si="13"/>
        <v>0</v>
      </c>
      <c r="U96" s="122">
        <f t="shared" si="14"/>
        <v>0</v>
      </c>
      <c r="V96" s="122">
        <f>T96+U96*Hoja1!$C$19</f>
        <v>0</v>
      </c>
      <c r="W96" s="122" t="str">
        <f t="shared" si="15"/>
        <v/>
      </c>
      <c r="X96" s="122" t="str">
        <f t="shared" si="16"/>
        <v/>
      </c>
      <c r="Y96" s="122" t="str">
        <f t="shared" si="17"/>
        <v/>
      </c>
      <c r="Z96" s="122" t="str">
        <f t="shared" si="18"/>
        <v/>
      </c>
      <c r="AD96" s="94"/>
      <c r="AE96" s="94">
        <f t="shared" si="0"/>
        <v>0</v>
      </c>
      <c r="AF96" s="94">
        <f t="shared" si="1"/>
        <v>0</v>
      </c>
      <c r="AG96" s="94">
        <f t="shared" si="2"/>
        <v>0</v>
      </c>
      <c r="AH96" s="94">
        <f t="shared" si="3"/>
        <v>0</v>
      </c>
      <c r="AI96" s="94">
        <f t="shared" si="4"/>
        <v>0</v>
      </c>
      <c r="AJ96" s="94">
        <f t="shared" si="5"/>
        <v>0</v>
      </c>
      <c r="AK96" s="94" t="str">
        <f t="shared" si="6"/>
        <v/>
      </c>
      <c r="AL96" s="94" t="str">
        <f t="shared" si="19"/>
        <v>Factor de Emisión</v>
      </c>
      <c r="AM96" s="94" t="str">
        <f t="shared" si="7"/>
        <v/>
      </c>
      <c r="AN96" s="94" t="str">
        <f t="shared" si="8"/>
        <v/>
      </c>
      <c r="AO96" s="94"/>
      <c r="AP96" s="94">
        <f t="shared" si="20"/>
        <v>0</v>
      </c>
      <c r="AQ96" s="94">
        <f>IF(N96="",AP96*'Fraccion masica'!$AB$36,AP96*N96)</f>
        <v>0</v>
      </c>
      <c r="AR96" s="94">
        <f>IF(O96="",AP96*'Fraccion masica'!$AB$36,AP96*O96)</f>
        <v>0</v>
      </c>
      <c r="AS96" s="94">
        <f>IFERROR(AQ96*Hoja1!$C$24/Hoja1!$C$25/Hoja1!$C$26*16.04/1000000,0)</f>
        <v>0</v>
      </c>
      <c r="AT96" s="94">
        <f>IFERROR(AR96*Hoja1!$C$24/Hoja1!$C$25/Hoja1!$C$26*44.01/1000000,0)</f>
        <v>0</v>
      </c>
      <c r="AU96" s="143">
        <f>'Fraccion masica'!$AB$35</f>
        <v>9.0175297124927029E-2</v>
      </c>
      <c r="AV96" s="143">
        <f>'Fraccion masica'!$AB$36</f>
        <v>0.24741987696184778</v>
      </c>
      <c r="AW96" s="143">
        <f>'Fraccion masica'!$AB$37</f>
        <v>0.39593762818104794</v>
      </c>
      <c r="AX96" s="143">
        <f>'Fraccion masica'!$AB$38</f>
        <v>0.14181302276078955</v>
      </c>
      <c r="AY96" s="143">
        <f>'Fraccion masica'!$AB$39</f>
        <v>1.2058713500160698E-2</v>
      </c>
      <c r="AZ96" s="143">
        <f>'Fraccion masica'!$AB$40</f>
        <v>5.502030814457283E-2</v>
      </c>
      <c r="BA96" s="143">
        <f>'Fraccion masica'!$AB$41</f>
        <v>5.757515332665411E-2</v>
      </c>
      <c r="BB96" s="94" t="e">
        <f t="shared" si="21"/>
        <v>#VALUE!</v>
      </c>
      <c r="BC96" s="94" t="e">
        <f t="shared" si="22"/>
        <v>#VALUE!</v>
      </c>
      <c r="BD96" s="143" t="e">
        <f t="shared" si="23"/>
        <v>#VALUE!</v>
      </c>
      <c r="BE96" s="94" t="e">
        <f>BB96+BC96*Hoja1!$C$19+BD96*Hoja1!$C$20</f>
        <v>#VALUE!</v>
      </c>
    </row>
    <row r="97" spans="2:57" x14ac:dyDescent="0.75">
      <c r="B97" s="52"/>
      <c r="C97" s="15"/>
      <c r="D97" s="15"/>
      <c r="E97" s="125"/>
      <c r="F97" s="125"/>
      <c r="G97" s="52"/>
      <c r="H97" s="52"/>
      <c r="I97" s="92"/>
      <c r="J97" s="14"/>
      <c r="K97" s="100"/>
      <c r="L97" s="100"/>
      <c r="M97" s="130"/>
      <c r="N97" s="98"/>
      <c r="O97" s="98"/>
      <c r="P97" s="122" t="str">
        <f t="shared" si="9"/>
        <v/>
      </c>
      <c r="Q97" s="122">
        <f t="shared" si="10"/>
        <v>0</v>
      </c>
      <c r="R97" s="78" t="str">
        <f t="shared" si="11"/>
        <v/>
      </c>
      <c r="S97" s="78" t="str">
        <f t="shared" si="12"/>
        <v>Factor de Emisión</v>
      </c>
      <c r="T97" s="122">
        <f t="shared" si="13"/>
        <v>0</v>
      </c>
      <c r="U97" s="122">
        <f t="shared" si="14"/>
        <v>0</v>
      </c>
      <c r="V97" s="122">
        <f>T97+U97*Hoja1!$C$19</f>
        <v>0</v>
      </c>
      <c r="W97" s="122" t="str">
        <f t="shared" si="15"/>
        <v/>
      </c>
      <c r="X97" s="122" t="str">
        <f t="shared" si="16"/>
        <v/>
      </c>
      <c r="Y97" s="122" t="str">
        <f t="shared" si="17"/>
        <v/>
      </c>
      <c r="Z97" s="122" t="str">
        <f t="shared" si="18"/>
        <v/>
      </c>
      <c r="AD97" s="94"/>
      <c r="AE97" s="94">
        <f t="shared" si="0"/>
        <v>0</v>
      </c>
      <c r="AF97" s="94">
        <f t="shared" si="1"/>
        <v>0</v>
      </c>
      <c r="AG97" s="94">
        <f t="shared" si="2"/>
        <v>0</v>
      </c>
      <c r="AH97" s="94">
        <f t="shared" si="3"/>
        <v>0</v>
      </c>
      <c r="AI97" s="94">
        <f t="shared" si="4"/>
        <v>0</v>
      </c>
      <c r="AJ97" s="94">
        <f t="shared" si="5"/>
        <v>0</v>
      </c>
      <c r="AK97" s="94" t="str">
        <f t="shared" si="6"/>
        <v/>
      </c>
      <c r="AL97" s="94" t="str">
        <f t="shared" si="19"/>
        <v>Factor de Emisión</v>
      </c>
      <c r="AM97" s="94" t="str">
        <f t="shared" si="7"/>
        <v/>
      </c>
      <c r="AN97" s="94" t="str">
        <f t="shared" si="8"/>
        <v/>
      </c>
      <c r="AO97" s="94"/>
      <c r="AP97" s="94">
        <f t="shared" si="20"/>
        <v>0</v>
      </c>
      <c r="AQ97" s="94">
        <f>IF(N97="",AP97*'Fraccion masica'!$AB$36,AP97*N97)</f>
        <v>0</v>
      </c>
      <c r="AR97" s="94">
        <f>IF(O97="",AP97*'Fraccion masica'!$AB$36,AP97*O97)</f>
        <v>0</v>
      </c>
      <c r="AS97" s="94">
        <f>IFERROR(AQ97*Hoja1!$C$24/Hoja1!$C$25/Hoja1!$C$26*16.04/1000000,0)</f>
        <v>0</v>
      </c>
      <c r="AT97" s="94">
        <f>IFERROR(AR97*Hoja1!$C$24/Hoja1!$C$25/Hoja1!$C$26*44.01/1000000,0)</f>
        <v>0</v>
      </c>
      <c r="AU97" s="143">
        <f>'Fraccion masica'!$AB$35</f>
        <v>9.0175297124927029E-2</v>
      </c>
      <c r="AV97" s="143">
        <f>'Fraccion masica'!$AB$36</f>
        <v>0.24741987696184778</v>
      </c>
      <c r="AW97" s="143">
        <f>'Fraccion masica'!$AB$37</f>
        <v>0.39593762818104794</v>
      </c>
      <c r="AX97" s="143">
        <f>'Fraccion masica'!$AB$38</f>
        <v>0.14181302276078955</v>
      </c>
      <c r="AY97" s="143">
        <f>'Fraccion masica'!$AB$39</f>
        <v>1.2058713500160698E-2</v>
      </c>
      <c r="AZ97" s="143">
        <f>'Fraccion masica'!$AB$40</f>
        <v>5.502030814457283E-2</v>
      </c>
      <c r="BA97" s="143">
        <f>'Fraccion masica'!$AB$41</f>
        <v>5.757515332665411E-2</v>
      </c>
      <c r="BB97" s="94" t="e">
        <f t="shared" si="21"/>
        <v>#VALUE!</v>
      </c>
      <c r="BC97" s="94" t="e">
        <f t="shared" si="22"/>
        <v>#VALUE!</v>
      </c>
      <c r="BD97" s="143" t="e">
        <f t="shared" si="23"/>
        <v>#VALUE!</v>
      </c>
      <c r="BE97" s="94" t="e">
        <f>BB97+BC97*Hoja1!$C$19+BD97*Hoja1!$C$20</f>
        <v>#VALUE!</v>
      </c>
    </row>
    <row r="98" spans="2:57" x14ac:dyDescent="0.75">
      <c r="B98" s="52"/>
      <c r="C98" s="15"/>
      <c r="D98" s="15"/>
      <c r="E98" s="125"/>
      <c r="F98" s="125"/>
      <c r="G98" s="52"/>
      <c r="H98" s="52"/>
      <c r="I98" s="92"/>
      <c r="J98" s="14"/>
      <c r="K98" s="100"/>
      <c r="L98" s="100"/>
      <c r="M98" s="130"/>
      <c r="N98" s="98"/>
      <c r="O98" s="98"/>
      <c r="P98" s="122" t="str">
        <f t="shared" si="9"/>
        <v/>
      </c>
      <c r="Q98" s="122">
        <f t="shared" si="10"/>
        <v>0</v>
      </c>
      <c r="R98" s="78" t="str">
        <f t="shared" si="11"/>
        <v/>
      </c>
      <c r="S98" s="78" t="str">
        <f t="shared" si="12"/>
        <v>Factor de Emisión</v>
      </c>
      <c r="T98" s="122">
        <f t="shared" si="13"/>
        <v>0</v>
      </c>
      <c r="U98" s="122">
        <f t="shared" si="14"/>
        <v>0</v>
      </c>
      <c r="V98" s="122">
        <f>T98+U98*Hoja1!$C$19</f>
        <v>0</v>
      </c>
      <c r="W98" s="122" t="str">
        <f t="shared" si="15"/>
        <v/>
      </c>
      <c r="X98" s="122" t="str">
        <f t="shared" si="16"/>
        <v/>
      </c>
      <c r="Y98" s="122" t="str">
        <f t="shared" si="17"/>
        <v/>
      </c>
      <c r="Z98" s="122" t="str">
        <f t="shared" si="18"/>
        <v/>
      </c>
      <c r="AD98" s="94"/>
      <c r="AE98" s="94">
        <f t="shared" si="0"/>
        <v>0</v>
      </c>
      <c r="AF98" s="94">
        <f t="shared" si="1"/>
        <v>0</v>
      </c>
      <c r="AG98" s="94">
        <f t="shared" si="2"/>
        <v>0</v>
      </c>
      <c r="AH98" s="94">
        <f t="shared" si="3"/>
        <v>0</v>
      </c>
      <c r="AI98" s="94">
        <f t="shared" si="4"/>
        <v>0</v>
      </c>
      <c r="AJ98" s="94">
        <f t="shared" si="5"/>
        <v>0</v>
      </c>
      <c r="AK98" s="94" t="str">
        <f t="shared" si="6"/>
        <v/>
      </c>
      <c r="AL98" s="94" t="str">
        <f t="shared" si="19"/>
        <v>Factor de Emisión</v>
      </c>
      <c r="AM98" s="94" t="str">
        <f t="shared" si="7"/>
        <v/>
      </c>
      <c r="AN98" s="94" t="str">
        <f t="shared" si="8"/>
        <v/>
      </c>
      <c r="AO98" s="94"/>
      <c r="AP98" s="94">
        <f t="shared" si="20"/>
        <v>0</v>
      </c>
      <c r="AQ98" s="94">
        <f>IF(N98="",AP98*'Fraccion masica'!$AB$36,AP98*N98)</f>
        <v>0</v>
      </c>
      <c r="AR98" s="94">
        <f>IF(O98="",AP98*'Fraccion masica'!$AB$36,AP98*O98)</f>
        <v>0</v>
      </c>
      <c r="AS98" s="94">
        <f>IFERROR(AQ98*Hoja1!$C$24/Hoja1!$C$25/Hoja1!$C$26*16.04/1000000,0)</f>
        <v>0</v>
      </c>
      <c r="AT98" s="94">
        <f>IFERROR(AR98*Hoja1!$C$24/Hoja1!$C$25/Hoja1!$C$26*44.01/1000000,0)</f>
        <v>0</v>
      </c>
      <c r="AU98" s="143">
        <f>'Fraccion masica'!$AB$35</f>
        <v>9.0175297124927029E-2</v>
      </c>
      <c r="AV98" s="143">
        <f>'Fraccion masica'!$AB$36</f>
        <v>0.24741987696184778</v>
      </c>
      <c r="AW98" s="143">
        <f>'Fraccion masica'!$AB$37</f>
        <v>0.39593762818104794</v>
      </c>
      <c r="AX98" s="143">
        <f>'Fraccion masica'!$AB$38</f>
        <v>0.14181302276078955</v>
      </c>
      <c r="AY98" s="143">
        <f>'Fraccion masica'!$AB$39</f>
        <v>1.2058713500160698E-2</v>
      </c>
      <c r="AZ98" s="143">
        <f>'Fraccion masica'!$AB$40</f>
        <v>5.502030814457283E-2</v>
      </c>
      <c r="BA98" s="143">
        <f>'Fraccion masica'!$AB$41</f>
        <v>5.757515332665411E-2</v>
      </c>
      <c r="BB98" s="94" t="e">
        <f t="shared" si="21"/>
        <v>#VALUE!</v>
      </c>
      <c r="BC98" s="94" t="e">
        <f t="shared" si="22"/>
        <v>#VALUE!</v>
      </c>
      <c r="BD98" s="143" t="e">
        <f t="shared" si="23"/>
        <v>#VALUE!</v>
      </c>
      <c r="BE98" s="94" t="e">
        <f>BB98+BC98*Hoja1!$C$19+BD98*Hoja1!$C$20</f>
        <v>#VALUE!</v>
      </c>
    </row>
    <row r="99" spans="2:57" x14ac:dyDescent="0.75">
      <c r="B99" s="52"/>
      <c r="C99" s="15"/>
      <c r="D99" s="15"/>
      <c r="E99" s="125"/>
      <c r="F99" s="125"/>
      <c r="G99" s="52"/>
      <c r="H99" s="52"/>
      <c r="I99" s="92"/>
      <c r="J99" s="14"/>
      <c r="K99" s="100"/>
      <c r="L99" s="100"/>
      <c r="M99" s="130"/>
      <c r="N99" s="98"/>
      <c r="O99" s="98"/>
      <c r="P99" s="122" t="str">
        <f t="shared" si="9"/>
        <v/>
      </c>
      <c r="Q99" s="122">
        <f t="shared" si="10"/>
        <v>0</v>
      </c>
      <c r="R99" s="78" t="str">
        <f t="shared" si="11"/>
        <v/>
      </c>
      <c r="S99" s="78" t="str">
        <f t="shared" si="12"/>
        <v>Factor de Emisión</v>
      </c>
      <c r="T99" s="122">
        <f t="shared" si="13"/>
        <v>0</v>
      </c>
      <c r="U99" s="122">
        <f t="shared" si="14"/>
        <v>0</v>
      </c>
      <c r="V99" s="122">
        <f>T99+U99*Hoja1!$C$19</f>
        <v>0</v>
      </c>
      <c r="W99" s="122" t="str">
        <f t="shared" si="15"/>
        <v/>
      </c>
      <c r="X99" s="122" t="str">
        <f t="shared" si="16"/>
        <v/>
      </c>
      <c r="Y99" s="122" t="str">
        <f t="shared" si="17"/>
        <v/>
      </c>
      <c r="Z99" s="122" t="str">
        <f t="shared" si="18"/>
        <v/>
      </c>
      <c r="AD99" s="94"/>
      <c r="AE99" s="94">
        <f t="shared" si="0"/>
        <v>0</v>
      </c>
      <c r="AF99" s="94">
        <f t="shared" si="1"/>
        <v>0</v>
      </c>
      <c r="AG99" s="94">
        <f t="shared" si="2"/>
        <v>0</v>
      </c>
      <c r="AH99" s="94">
        <f t="shared" si="3"/>
        <v>0</v>
      </c>
      <c r="AI99" s="94">
        <f t="shared" si="4"/>
        <v>0</v>
      </c>
      <c r="AJ99" s="94">
        <f t="shared" si="5"/>
        <v>0</v>
      </c>
      <c r="AK99" s="94" t="str">
        <f t="shared" si="6"/>
        <v/>
      </c>
      <c r="AL99" s="94" t="str">
        <f t="shared" si="19"/>
        <v>Factor de Emisión</v>
      </c>
      <c r="AM99" s="94" t="str">
        <f t="shared" si="7"/>
        <v/>
      </c>
      <c r="AN99" s="94" t="str">
        <f t="shared" si="8"/>
        <v/>
      </c>
      <c r="AO99" s="94"/>
      <c r="AP99" s="94">
        <f t="shared" si="20"/>
        <v>0</v>
      </c>
      <c r="AQ99" s="94">
        <f>IF(N99="",AP99*'Fraccion masica'!$AB$36,AP99*N99)</f>
        <v>0</v>
      </c>
      <c r="AR99" s="94">
        <f>IF(O99="",AP99*'Fraccion masica'!$AB$36,AP99*O99)</f>
        <v>0</v>
      </c>
      <c r="AS99" s="94">
        <f>IFERROR(AQ99*Hoja1!$C$24/Hoja1!$C$25/Hoja1!$C$26*16.04/1000000,0)</f>
        <v>0</v>
      </c>
      <c r="AT99" s="94">
        <f>IFERROR(AR99*Hoja1!$C$24/Hoja1!$C$25/Hoja1!$C$26*44.01/1000000,0)</f>
        <v>0</v>
      </c>
      <c r="AU99" s="143">
        <f>'Fraccion masica'!$AB$35</f>
        <v>9.0175297124927029E-2</v>
      </c>
      <c r="AV99" s="143">
        <f>'Fraccion masica'!$AB$36</f>
        <v>0.24741987696184778</v>
      </c>
      <c r="AW99" s="143">
        <f>'Fraccion masica'!$AB$37</f>
        <v>0.39593762818104794</v>
      </c>
      <c r="AX99" s="143">
        <f>'Fraccion masica'!$AB$38</f>
        <v>0.14181302276078955</v>
      </c>
      <c r="AY99" s="143">
        <f>'Fraccion masica'!$AB$39</f>
        <v>1.2058713500160698E-2</v>
      </c>
      <c r="AZ99" s="143">
        <f>'Fraccion masica'!$AB$40</f>
        <v>5.502030814457283E-2</v>
      </c>
      <c r="BA99" s="143">
        <f>'Fraccion masica'!$AB$41</f>
        <v>5.757515332665411E-2</v>
      </c>
      <c r="BB99" s="94" t="e">
        <f t="shared" si="21"/>
        <v>#VALUE!</v>
      </c>
      <c r="BC99" s="94" t="e">
        <f t="shared" si="22"/>
        <v>#VALUE!</v>
      </c>
      <c r="BD99" s="143" t="e">
        <f t="shared" si="23"/>
        <v>#VALUE!</v>
      </c>
      <c r="BE99" s="94" t="e">
        <f>BB99+BC99*Hoja1!$C$19+BD99*Hoja1!$C$20</f>
        <v>#VALUE!</v>
      </c>
    </row>
    <row r="100" spans="2:57" x14ac:dyDescent="0.75">
      <c r="B100" s="52"/>
      <c r="C100" s="15"/>
      <c r="D100" s="15"/>
      <c r="E100" s="125"/>
      <c r="F100" s="125"/>
      <c r="G100" s="52"/>
      <c r="H100" s="52"/>
      <c r="I100" s="92"/>
      <c r="J100" s="14"/>
      <c r="K100" s="100"/>
      <c r="L100" s="100"/>
      <c r="M100" s="130"/>
      <c r="N100" s="98"/>
      <c r="O100" s="98"/>
      <c r="P100" s="122" t="str">
        <f t="shared" si="9"/>
        <v/>
      </c>
      <c r="Q100" s="122">
        <f t="shared" si="10"/>
        <v>0</v>
      </c>
      <c r="R100" s="78" t="str">
        <f t="shared" si="11"/>
        <v/>
      </c>
      <c r="S100" s="78" t="str">
        <f t="shared" si="12"/>
        <v>Factor de Emisión</v>
      </c>
      <c r="T100" s="122">
        <f t="shared" si="13"/>
        <v>0</v>
      </c>
      <c r="U100" s="122">
        <f t="shared" si="14"/>
        <v>0</v>
      </c>
      <c r="V100" s="122">
        <f>T100+U100*Hoja1!$C$19</f>
        <v>0</v>
      </c>
      <c r="W100" s="122" t="str">
        <f t="shared" si="15"/>
        <v/>
      </c>
      <c r="X100" s="122" t="str">
        <f t="shared" si="16"/>
        <v/>
      </c>
      <c r="Y100" s="122" t="str">
        <f t="shared" si="17"/>
        <v/>
      </c>
      <c r="Z100" s="122" t="str">
        <f t="shared" si="18"/>
        <v/>
      </c>
      <c r="AD100" s="94"/>
      <c r="AE100" s="94">
        <f t="shared" si="0"/>
        <v>0</v>
      </c>
      <c r="AF100" s="94">
        <f t="shared" si="1"/>
        <v>0</v>
      </c>
      <c r="AG100" s="94">
        <f t="shared" si="2"/>
        <v>0</v>
      </c>
      <c r="AH100" s="94">
        <f t="shared" si="3"/>
        <v>0</v>
      </c>
      <c r="AI100" s="94">
        <f t="shared" si="4"/>
        <v>0</v>
      </c>
      <c r="AJ100" s="94">
        <f t="shared" si="5"/>
        <v>0</v>
      </c>
      <c r="AK100" s="94" t="str">
        <f t="shared" si="6"/>
        <v/>
      </c>
      <c r="AL100" s="94" t="str">
        <f t="shared" si="19"/>
        <v>Factor de Emisión</v>
      </c>
      <c r="AM100" s="94" t="str">
        <f t="shared" si="7"/>
        <v/>
      </c>
      <c r="AN100" s="94" t="str">
        <f t="shared" si="8"/>
        <v/>
      </c>
      <c r="AO100" s="94"/>
      <c r="AP100" s="94">
        <f t="shared" si="20"/>
        <v>0</v>
      </c>
      <c r="AQ100" s="94">
        <f>IF(N100="",AP100*'Fraccion masica'!$AB$36,AP100*N100)</f>
        <v>0</v>
      </c>
      <c r="AR100" s="94">
        <f>IF(O100="",AP100*'Fraccion masica'!$AB$36,AP100*O100)</f>
        <v>0</v>
      </c>
      <c r="AS100" s="94">
        <f>IFERROR(AQ100*Hoja1!$C$24/Hoja1!$C$25/Hoja1!$C$26*16.04/1000000,0)</f>
        <v>0</v>
      </c>
      <c r="AT100" s="94">
        <f>IFERROR(AR100*Hoja1!$C$24/Hoja1!$C$25/Hoja1!$C$26*44.01/1000000,0)</f>
        <v>0</v>
      </c>
      <c r="AU100" s="143">
        <f>'Fraccion masica'!$AB$35</f>
        <v>9.0175297124927029E-2</v>
      </c>
      <c r="AV100" s="143">
        <f>'Fraccion masica'!$AB$36</f>
        <v>0.24741987696184778</v>
      </c>
      <c r="AW100" s="143">
        <f>'Fraccion masica'!$AB$37</f>
        <v>0.39593762818104794</v>
      </c>
      <c r="AX100" s="143">
        <f>'Fraccion masica'!$AB$38</f>
        <v>0.14181302276078955</v>
      </c>
      <c r="AY100" s="143">
        <f>'Fraccion masica'!$AB$39</f>
        <v>1.2058713500160698E-2</v>
      </c>
      <c r="AZ100" s="143">
        <f>'Fraccion masica'!$AB$40</f>
        <v>5.502030814457283E-2</v>
      </c>
      <c r="BA100" s="143">
        <f>'Fraccion masica'!$AB$41</f>
        <v>5.757515332665411E-2</v>
      </c>
      <c r="BB100" s="94" t="e">
        <f t="shared" si="21"/>
        <v>#VALUE!</v>
      </c>
      <c r="BC100" s="94" t="e">
        <f t="shared" si="22"/>
        <v>#VALUE!</v>
      </c>
      <c r="BD100" s="143" t="e">
        <f t="shared" si="23"/>
        <v>#VALUE!</v>
      </c>
      <c r="BE100" s="94" t="e">
        <f>BB100+BC100*Hoja1!$C$19+BD100*Hoja1!$C$20</f>
        <v>#VALUE!</v>
      </c>
    </row>
    <row r="101" spans="2:57" x14ac:dyDescent="0.75">
      <c r="B101" s="52"/>
      <c r="C101" s="15"/>
      <c r="D101" s="15"/>
      <c r="E101" s="125"/>
      <c r="F101" s="125"/>
      <c r="G101" s="52"/>
      <c r="H101" s="52"/>
      <c r="I101" s="92"/>
      <c r="J101" s="14"/>
      <c r="K101" s="100"/>
      <c r="L101" s="100"/>
      <c r="M101" s="130"/>
      <c r="N101" s="98"/>
      <c r="O101" s="98"/>
      <c r="P101" s="122" t="str">
        <f t="shared" si="9"/>
        <v/>
      </c>
      <c r="Q101" s="122">
        <f t="shared" si="10"/>
        <v>0</v>
      </c>
      <c r="R101" s="78" t="str">
        <f t="shared" si="11"/>
        <v/>
      </c>
      <c r="S101" s="78" t="str">
        <f t="shared" si="12"/>
        <v>Factor de Emisión</v>
      </c>
      <c r="T101" s="122">
        <f t="shared" si="13"/>
        <v>0</v>
      </c>
      <c r="U101" s="122">
        <f t="shared" si="14"/>
        <v>0</v>
      </c>
      <c r="V101" s="122">
        <f>T101+U101*Hoja1!$C$19</f>
        <v>0</v>
      </c>
      <c r="W101" s="122" t="str">
        <f t="shared" si="15"/>
        <v/>
      </c>
      <c r="X101" s="122" t="str">
        <f t="shared" si="16"/>
        <v/>
      </c>
      <c r="Y101" s="122" t="str">
        <f t="shared" si="17"/>
        <v/>
      </c>
      <c r="Z101" s="122" t="str">
        <f t="shared" si="18"/>
        <v/>
      </c>
      <c r="AD101" s="94"/>
      <c r="AE101" s="94">
        <f t="shared" si="0"/>
        <v>0</v>
      </c>
      <c r="AF101" s="94">
        <f t="shared" si="1"/>
        <v>0</v>
      </c>
      <c r="AG101" s="94">
        <f t="shared" si="2"/>
        <v>0</v>
      </c>
      <c r="AH101" s="94">
        <f t="shared" si="3"/>
        <v>0</v>
      </c>
      <c r="AI101" s="94">
        <f t="shared" si="4"/>
        <v>0</v>
      </c>
      <c r="AJ101" s="94">
        <f t="shared" si="5"/>
        <v>0</v>
      </c>
      <c r="AK101" s="94" t="str">
        <f t="shared" si="6"/>
        <v/>
      </c>
      <c r="AL101" s="94" t="str">
        <f t="shared" si="19"/>
        <v>Factor de Emisión</v>
      </c>
      <c r="AM101" s="94" t="str">
        <f t="shared" si="7"/>
        <v/>
      </c>
      <c r="AN101" s="94" t="str">
        <f t="shared" si="8"/>
        <v/>
      </c>
      <c r="AO101" s="94"/>
      <c r="AP101" s="94">
        <f t="shared" si="20"/>
        <v>0</v>
      </c>
      <c r="AQ101" s="94">
        <f>IF(N101="",AP101*'Fraccion masica'!$AB$36,AP101*N101)</f>
        <v>0</v>
      </c>
      <c r="AR101" s="94">
        <f>IF(O101="",AP101*'Fraccion masica'!$AB$36,AP101*O101)</f>
        <v>0</v>
      </c>
      <c r="AS101" s="94">
        <f>IFERROR(AQ101*Hoja1!$C$24/Hoja1!$C$25/Hoja1!$C$26*16.04/1000000,0)</f>
        <v>0</v>
      </c>
      <c r="AT101" s="94">
        <f>IFERROR(AR101*Hoja1!$C$24/Hoja1!$C$25/Hoja1!$C$26*44.01/1000000,0)</f>
        <v>0</v>
      </c>
      <c r="AU101" s="143">
        <f>'Fraccion masica'!$AB$35</f>
        <v>9.0175297124927029E-2</v>
      </c>
      <c r="AV101" s="143">
        <f>'Fraccion masica'!$AB$36</f>
        <v>0.24741987696184778</v>
      </c>
      <c r="AW101" s="143">
        <f>'Fraccion masica'!$AB$37</f>
        <v>0.39593762818104794</v>
      </c>
      <c r="AX101" s="143">
        <f>'Fraccion masica'!$AB$38</f>
        <v>0.14181302276078955</v>
      </c>
      <c r="AY101" s="143">
        <f>'Fraccion masica'!$AB$39</f>
        <v>1.2058713500160698E-2</v>
      </c>
      <c r="AZ101" s="143">
        <f>'Fraccion masica'!$AB$40</f>
        <v>5.502030814457283E-2</v>
      </c>
      <c r="BA101" s="143">
        <f>'Fraccion masica'!$AB$41</f>
        <v>5.757515332665411E-2</v>
      </c>
      <c r="BB101" s="94" t="e">
        <f t="shared" si="21"/>
        <v>#VALUE!</v>
      </c>
      <c r="BC101" s="94" t="e">
        <f t="shared" si="22"/>
        <v>#VALUE!</v>
      </c>
      <c r="BD101" s="143" t="e">
        <f t="shared" si="23"/>
        <v>#VALUE!</v>
      </c>
      <c r="BE101" s="94" t="e">
        <f>BB101+BC101*Hoja1!$C$19+BD101*Hoja1!$C$20</f>
        <v>#VALUE!</v>
      </c>
    </row>
    <row r="102" spans="2:57" x14ac:dyDescent="0.75">
      <c r="B102" s="52"/>
      <c r="C102" s="15"/>
      <c r="D102" s="15"/>
      <c r="E102" s="125"/>
      <c r="F102" s="125"/>
      <c r="G102" s="52"/>
      <c r="H102" s="52"/>
      <c r="I102" s="92"/>
      <c r="J102" s="14"/>
      <c r="K102" s="100"/>
      <c r="L102" s="100"/>
      <c r="M102" s="130"/>
      <c r="N102" s="98"/>
      <c r="O102" s="98"/>
      <c r="P102" s="122" t="str">
        <f t="shared" si="9"/>
        <v/>
      </c>
      <c r="Q102" s="122">
        <f t="shared" si="10"/>
        <v>0</v>
      </c>
      <c r="R102" s="78" t="str">
        <f t="shared" si="11"/>
        <v/>
      </c>
      <c r="S102" s="78" t="str">
        <f t="shared" si="12"/>
        <v>Factor de Emisión</v>
      </c>
      <c r="T102" s="122">
        <f t="shared" si="13"/>
        <v>0</v>
      </c>
      <c r="U102" s="122">
        <f t="shared" si="14"/>
        <v>0</v>
      </c>
      <c r="V102" s="122">
        <f>T102+U102*Hoja1!$C$19</f>
        <v>0</v>
      </c>
      <c r="W102" s="122" t="str">
        <f t="shared" si="15"/>
        <v/>
      </c>
      <c r="X102" s="122" t="str">
        <f t="shared" si="16"/>
        <v/>
      </c>
      <c r="Y102" s="122" t="str">
        <f t="shared" si="17"/>
        <v/>
      </c>
      <c r="Z102" s="122" t="str">
        <f t="shared" si="18"/>
        <v/>
      </c>
      <c r="AD102" s="94"/>
      <c r="AE102" s="94">
        <f t="shared" si="0"/>
        <v>0</v>
      </c>
      <c r="AF102" s="94">
        <f t="shared" si="1"/>
        <v>0</v>
      </c>
      <c r="AG102" s="94">
        <f t="shared" si="2"/>
        <v>0</v>
      </c>
      <c r="AH102" s="94">
        <f t="shared" si="3"/>
        <v>0</v>
      </c>
      <c r="AI102" s="94">
        <f t="shared" si="4"/>
        <v>0</v>
      </c>
      <c r="AJ102" s="94">
        <f t="shared" si="5"/>
        <v>0</v>
      </c>
      <c r="AK102" s="94" t="str">
        <f t="shared" si="6"/>
        <v/>
      </c>
      <c r="AL102" s="94" t="str">
        <f t="shared" si="19"/>
        <v>Factor de Emisión</v>
      </c>
      <c r="AM102" s="94" t="str">
        <f t="shared" si="7"/>
        <v/>
      </c>
      <c r="AN102" s="94" t="str">
        <f t="shared" si="8"/>
        <v/>
      </c>
      <c r="AO102" s="94"/>
      <c r="AP102" s="94">
        <f t="shared" si="20"/>
        <v>0</v>
      </c>
      <c r="AQ102" s="94">
        <f>IF(N102="",AP102*'Fraccion masica'!$AB$36,AP102*N102)</f>
        <v>0</v>
      </c>
      <c r="AR102" s="94">
        <f>IF(O102="",AP102*'Fraccion masica'!$AB$36,AP102*O102)</f>
        <v>0</v>
      </c>
      <c r="AS102" s="94">
        <f>IFERROR(AQ102*Hoja1!$C$24/Hoja1!$C$25/Hoja1!$C$26*16.04/1000000,0)</f>
        <v>0</v>
      </c>
      <c r="AT102" s="94">
        <f>IFERROR(AR102*Hoja1!$C$24/Hoja1!$C$25/Hoja1!$C$26*44.01/1000000,0)</f>
        <v>0</v>
      </c>
      <c r="AU102" s="143">
        <f>'Fraccion masica'!$AB$35</f>
        <v>9.0175297124927029E-2</v>
      </c>
      <c r="AV102" s="143">
        <f>'Fraccion masica'!$AB$36</f>
        <v>0.24741987696184778</v>
      </c>
      <c r="AW102" s="143">
        <f>'Fraccion masica'!$AB$37</f>
        <v>0.39593762818104794</v>
      </c>
      <c r="AX102" s="143">
        <f>'Fraccion masica'!$AB$38</f>
        <v>0.14181302276078955</v>
      </c>
      <c r="AY102" s="143">
        <f>'Fraccion masica'!$AB$39</f>
        <v>1.2058713500160698E-2</v>
      </c>
      <c r="AZ102" s="143">
        <f>'Fraccion masica'!$AB$40</f>
        <v>5.502030814457283E-2</v>
      </c>
      <c r="BA102" s="143">
        <f>'Fraccion masica'!$AB$41</f>
        <v>5.757515332665411E-2</v>
      </c>
      <c r="BB102" s="94" t="e">
        <f t="shared" si="21"/>
        <v>#VALUE!</v>
      </c>
      <c r="BC102" s="94" t="e">
        <f t="shared" si="22"/>
        <v>#VALUE!</v>
      </c>
      <c r="BD102" s="143" t="e">
        <f t="shared" si="23"/>
        <v>#VALUE!</v>
      </c>
      <c r="BE102" s="94" t="e">
        <f>BB102+BC102*Hoja1!$C$19+BD102*Hoja1!$C$20</f>
        <v>#VALUE!</v>
      </c>
    </row>
    <row r="103" spans="2:57" x14ac:dyDescent="0.75">
      <c r="B103" s="52"/>
      <c r="C103" s="15"/>
      <c r="D103" s="15"/>
      <c r="E103" s="125"/>
      <c r="F103" s="125"/>
      <c r="G103" s="52"/>
      <c r="H103" s="52"/>
      <c r="I103" s="92"/>
      <c r="J103" s="14"/>
      <c r="K103" s="100"/>
      <c r="L103" s="100"/>
      <c r="M103" s="130"/>
      <c r="N103" s="98"/>
      <c r="O103" s="98"/>
      <c r="P103" s="122" t="str">
        <f t="shared" si="9"/>
        <v/>
      </c>
      <c r="Q103" s="122">
        <f t="shared" si="10"/>
        <v>0</v>
      </c>
      <c r="R103" s="78" t="str">
        <f t="shared" si="11"/>
        <v/>
      </c>
      <c r="S103" s="78" t="str">
        <f t="shared" si="12"/>
        <v>Factor de Emisión</v>
      </c>
      <c r="T103" s="122">
        <f t="shared" si="13"/>
        <v>0</v>
      </c>
      <c r="U103" s="122">
        <f t="shared" si="14"/>
        <v>0</v>
      </c>
      <c r="V103" s="122">
        <f>T103+U103*Hoja1!$C$19</f>
        <v>0</v>
      </c>
      <c r="W103" s="122" t="str">
        <f t="shared" si="15"/>
        <v/>
      </c>
      <c r="X103" s="122" t="str">
        <f t="shared" si="16"/>
        <v/>
      </c>
      <c r="Y103" s="122" t="str">
        <f t="shared" si="17"/>
        <v/>
      </c>
      <c r="Z103" s="122" t="str">
        <f t="shared" si="18"/>
        <v/>
      </c>
      <c r="AD103" s="94"/>
      <c r="AE103" s="94">
        <f t="shared" si="0"/>
        <v>0</v>
      </c>
      <c r="AF103" s="94">
        <f t="shared" si="1"/>
        <v>0</v>
      </c>
      <c r="AG103" s="94">
        <f t="shared" si="2"/>
        <v>0</v>
      </c>
      <c r="AH103" s="94">
        <f t="shared" si="3"/>
        <v>0</v>
      </c>
      <c r="AI103" s="94">
        <f t="shared" si="4"/>
        <v>0</v>
      </c>
      <c r="AJ103" s="94">
        <f t="shared" si="5"/>
        <v>0</v>
      </c>
      <c r="AK103" s="94" t="str">
        <f t="shared" si="6"/>
        <v/>
      </c>
      <c r="AL103" s="94" t="str">
        <f t="shared" si="19"/>
        <v>Factor de Emisión</v>
      </c>
      <c r="AM103" s="94" t="str">
        <f t="shared" si="7"/>
        <v/>
      </c>
      <c r="AN103" s="94" t="str">
        <f t="shared" si="8"/>
        <v/>
      </c>
      <c r="AO103" s="94"/>
      <c r="AP103" s="94">
        <f t="shared" si="20"/>
        <v>0</v>
      </c>
      <c r="AQ103" s="94">
        <f>IF(N103="",AP103*'Fraccion masica'!$AB$36,AP103*N103)</f>
        <v>0</v>
      </c>
      <c r="AR103" s="94">
        <f>IF(O103="",AP103*'Fraccion masica'!$AB$36,AP103*O103)</f>
        <v>0</v>
      </c>
      <c r="AS103" s="94">
        <f>IFERROR(AQ103*Hoja1!$C$24/Hoja1!$C$25/Hoja1!$C$26*16.04/1000000,0)</f>
        <v>0</v>
      </c>
      <c r="AT103" s="94">
        <f>IFERROR(AR103*Hoja1!$C$24/Hoja1!$C$25/Hoja1!$C$26*44.01/1000000,0)</f>
        <v>0</v>
      </c>
      <c r="AU103" s="143">
        <f>'Fraccion masica'!$AB$35</f>
        <v>9.0175297124927029E-2</v>
      </c>
      <c r="AV103" s="143">
        <f>'Fraccion masica'!$AB$36</f>
        <v>0.24741987696184778</v>
      </c>
      <c r="AW103" s="143">
        <f>'Fraccion masica'!$AB$37</f>
        <v>0.39593762818104794</v>
      </c>
      <c r="AX103" s="143">
        <f>'Fraccion masica'!$AB$38</f>
        <v>0.14181302276078955</v>
      </c>
      <c r="AY103" s="143">
        <f>'Fraccion masica'!$AB$39</f>
        <v>1.2058713500160698E-2</v>
      </c>
      <c r="AZ103" s="143">
        <f>'Fraccion masica'!$AB$40</f>
        <v>5.502030814457283E-2</v>
      </c>
      <c r="BA103" s="143">
        <f>'Fraccion masica'!$AB$41</f>
        <v>5.757515332665411E-2</v>
      </c>
      <c r="BB103" s="94" t="e">
        <f t="shared" si="21"/>
        <v>#VALUE!</v>
      </c>
      <c r="BC103" s="94" t="e">
        <f t="shared" si="22"/>
        <v>#VALUE!</v>
      </c>
      <c r="BD103" s="143" t="e">
        <f t="shared" si="23"/>
        <v>#VALUE!</v>
      </c>
      <c r="BE103" s="94" t="e">
        <f>BB103+BC103*Hoja1!$C$19+BD103*Hoja1!$C$20</f>
        <v>#VALUE!</v>
      </c>
    </row>
    <row r="104" spans="2:57" x14ac:dyDescent="0.75">
      <c r="B104" s="52"/>
      <c r="C104" s="15"/>
      <c r="D104" s="15"/>
      <c r="E104" s="125"/>
      <c r="F104" s="125"/>
      <c r="G104" s="52"/>
      <c r="H104" s="52"/>
      <c r="I104" s="92"/>
      <c r="J104" s="14"/>
      <c r="K104" s="100"/>
      <c r="L104" s="100"/>
      <c r="M104" s="130"/>
      <c r="N104" s="98"/>
      <c r="O104" s="98"/>
      <c r="P104" s="122" t="str">
        <f t="shared" si="9"/>
        <v/>
      </c>
      <c r="Q104" s="122">
        <f t="shared" si="10"/>
        <v>0</v>
      </c>
      <c r="R104" s="78" t="str">
        <f t="shared" si="11"/>
        <v/>
      </c>
      <c r="S104" s="78" t="str">
        <f t="shared" si="12"/>
        <v>Factor de Emisión</v>
      </c>
      <c r="T104" s="122">
        <f t="shared" si="13"/>
        <v>0</v>
      </c>
      <c r="U104" s="122">
        <f t="shared" si="14"/>
        <v>0</v>
      </c>
      <c r="V104" s="122">
        <f>T104+U104*Hoja1!$C$19</f>
        <v>0</v>
      </c>
      <c r="W104" s="122" t="str">
        <f t="shared" si="15"/>
        <v/>
      </c>
      <c r="X104" s="122" t="str">
        <f t="shared" si="16"/>
        <v/>
      </c>
      <c r="Y104" s="122" t="str">
        <f t="shared" si="17"/>
        <v/>
      </c>
      <c r="Z104" s="122" t="str">
        <f t="shared" si="18"/>
        <v/>
      </c>
      <c r="AD104" s="94"/>
      <c r="AE104" s="94">
        <f t="shared" ref="AE104:AE135" si="24">B104</f>
        <v>0</v>
      </c>
      <c r="AF104" s="94">
        <f t="shared" ref="AF104:AF135" si="25">D104</f>
        <v>0</v>
      </c>
      <c r="AG104" s="94">
        <f t="shared" ref="AG104:AG135" si="26">C104</f>
        <v>0</v>
      </c>
      <c r="AH104" s="94">
        <f t="shared" ref="AH104:AH135" si="27">IFERROR(I104*G104,"")</f>
        <v>0</v>
      </c>
      <c r="AI104" s="94">
        <f t="shared" ref="AI104:AI135" si="28">IFERROR(J104*G104,"")</f>
        <v>0</v>
      </c>
      <c r="AJ104" s="94">
        <f t="shared" ref="AJ104:AJ135" si="29">IFERROR(K104*L104*G104,"")</f>
        <v>0</v>
      </c>
      <c r="AK104" s="94" t="str">
        <f t="shared" ref="AK104:AK135" si="30">IF(M104="X",VLOOKUP(AG104,$BK$72:$BL$73,2,FALSE),"")</f>
        <v/>
      </c>
      <c r="AL104" s="94" t="str">
        <f t="shared" si="19"/>
        <v>Factor de Emisión</v>
      </c>
      <c r="AM104" s="94" t="str">
        <f t="shared" ref="AM104:AM135" si="31">IFERROR(IF(AH104&lt;&gt;0,AH104,IF(AI104&lt;&gt;0,AI104,IF(AJ104&lt;&gt;0,AJ104,AK104)))*(1-E104-F104),"")</f>
        <v/>
      </c>
      <c r="AN104" s="94" t="str">
        <f t="shared" ref="AN104:AN135" si="32">IFERROR(IF(AH104&lt;&gt;0,AH104,IF(AI104&lt;&gt;0,AI104,IF(AJ104&lt;&gt;0,AJ104,AK104)))*E104,"")</f>
        <v/>
      </c>
      <c r="AO104" s="94"/>
      <c r="AP104" s="94">
        <f t="shared" si="20"/>
        <v>0</v>
      </c>
      <c r="AQ104" s="94">
        <f>IF(N104="",AP104*'Fraccion masica'!$AB$36,AP104*N104)</f>
        <v>0</v>
      </c>
      <c r="AR104" s="94">
        <f>IF(O104="",AP104*'Fraccion masica'!$AB$36,AP104*O104)</f>
        <v>0</v>
      </c>
      <c r="AS104" s="94">
        <f>IFERROR(AQ104*Hoja1!$C$24/Hoja1!$C$25/Hoja1!$C$26*16.04/1000000,0)</f>
        <v>0</v>
      </c>
      <c r="AT104" s="94">
        <f>IFERROR(AR104*Hoja1!$C$24/Hoja1!$C$25/Hoja1!$C$26*44.01/1000000,0)</f>
        <v>0</v>
      </c>
      <c r="AU104" s="143">
        <f>'Fraccion masica'!$AB$35</f>
        <v>9.0175297124927029E-2</v>
      </c>
      <c r="AV104" s="143">
        <f>'Fraccion masica'!$AB$36</f>
        <v>0.24741987696184778</v>
      </c>
      <c r="AW104" s="143">
        <f>'Fraccion masica'!$AB$37</f>
        <v>0.39593762818104794</v>
      </c>
      <c r="AX104" s="143">
        <f>'Fraccion masica'!$AB$38</f>
        <v>0.14181302276078955</v>
      </c>
      <c r="AY104" s="143">
        <f>'Fraccion masica'!$AB$39</f>
        <v>1.2058713500160698E-2</v>
      </c>
      <c r="AZ104" s="143">
        <f>'Fraccion masica'!$AB$40</f>
        <v>5.502030814457283E-2</v>
      </c>
      <c r="BA104" s="143">
        <f>'Fraccion masica'!$AB$41</f>
        <v>5.757515332665411E-2</v>
      </c>
      <c r="BB104" s="94" t="e">
        <f t="shared" si="21"/>
        <v>#VALUE!</v>
      </c>
      <c r="BC104" s="94" t="e">
        <f t="shared" si="22"/>
        <v>#VALUE!</v>
      </c>
      <c r="BD104" s="143" t="e">
        <f t="shared" si="23"/>
        <v>#VALUE!</v>
      </c>
      <c r="BE104" s="94" t="e">
        <f>BB104+BC104*Hoja1!$C$19+BD104*Hoja1!$C$20</f>
        <v>#VALUE!</v>
      </c>
    </row>
    <row r="105" spans="2:57" x14ac:dyDescent="0.75">
      <c r="B105" s="52"/>
      <c r="C105" s="15"/>
      <c r="D105" s="15"/>
      <c r="E105" s="125"/>
      <c r="F105" s="125"/>
      <c r="G105" s="52"/>
      <c r="H105" s="52"/>
      <c r="I105" s="92"/>
      <c r="J105" s="14"/>
      <c r="K105" s="100"/>
      <c r="L105" s="100"/>
      <c r="M105" s="130"/>
      <c r="N105" s="98"/>
      <c r="O105" s="98"/>
      <c r="P105" s="122" t="str">
        <f t="shared" ref="P105:P136" si="33">AN105</f>
        <v/>
      </c>
      <c r="Q105" s="122">
        <f t="shared" si="10"/>
        <v>0</v>
      </c>
      <c r="R105" s="78" t="str">
        <f t="shared" si="11"/>
        <v/>
      </c>
      <c r="S105" s="78" t="str">
        <f t="shared" si="12"/>
        <v>Factor de Emisión</v>
      </c>
      <c r="T105" s="122">
        <f t="shared" si="13"/>
        <v>0</v>
      </c>
      <c r="U105" s="122">
        <f t="shared" si="14"/>
        <v>0</v>
      </c>
      <c r="V105" s="122">
        <f>T105+U105*Hoja1!$C$19</f>
        <v>0</v>
      </c>
      <c r="W105" s="122" t="str">
        <f t="shared" si="15"/>
        <v/>
      </c>
      <c r="X105" s="122" t="str">
        <f t="shared" si="16"/>
        <v/>
      </c>
      <c r="Y105" s="122" t="str">
        <f t="shared" si="17"/>
        <v/>
      </c>
      <c r="Z105" s="122" t="str">
        <f t="shared" si="18"/>
        <v/>
      </c>
      <c r="AD105" s="94"/>
      <c r="AE105" s="94">
        <f t="shared" si="24"/>
        <v>0</v>
      </c>
      <c r="AF105" s="94">
        <f t="shared" si="25"/>
        <v>0</v>
      </c>
      <c r="AG105" s="94">
        <f t="shared" si="26"/>
        <v>0</v>
      </c>
      <c r="AH105" s="94">
        <f t="shared" si="27"/>
        <v>0</v>
      </c>
      <c r="AI105" s="94">
        <f t="shared" si="28"/>
        <v>0</v>
      </c>
      <c r="AJ105" s="94">
        <f t="shared" si="29"/>
        <v>0</v>
      </c>
      <c r="AK105" s="94" t="str">
        <f t="shared" si="30"/>
        <v/>
      </c>
      <c r="AL105" s="94" t="str">
        <f t="shared" si="19"/>
        <v>Factor de Emisión</v>
      </c>
      <c r="AM105" s="94" t="str">
        <f t="shared" si="31"/>
        <v/>
      </c>
      <c r="AN105" s="94" t="str">
        <f t="shared" si="32"/>
        <v/>
      </c>
      <c r="AO105" s="94"/>
      <c r="AP105" s="94">
        <f t="shared" si="20"/>
        <v>0</v>
      </c>
      <c r="AQ105" s="94">
        <f>IF(N105="",AP105*'Fraccion masica'!$AB$36,AP105*N105)</f>
        <v>0</v>
      </c>
      <c r="AR105" s="94">
        <f>IF(O105="",AP105*'Fraccion masica'!$AB$36,AP105*O105)</f>
        <v>0</v>
      </c>
      <c r="AS105" s="94">
        <f>IFERROR(AQ105*Hoja1!$C$24/Hoja1!$C$25/Hoja1!$C$26*16.04/1000000,0)</f>
        <v>0</v>
      </c>
      <c r="AT105" s="94">
        <f>IFERROR(AR105*Hoja1!$C$24/Hoja1!$C$25/Hoja1!$C$26*44.01/1000000,0)</f>
        <v>0</v>
      </c>
      <c r="AU105" s="143">
        <f>'Fraccion masica'!$AB$35</f>
        <v>9.0175297124927029E-2</v>
      </c>
      <c r="AV105" s="143">
        <f>'Fraccion masica'!$AB$36</f>
        <v>0.24741987696184778</v>
      </c>
      <c r="AW105" s="143">
        <f>'Fraccion masica'!$AB$37</f>
        <v>0.39593762818104794</v>
      </c>
      <c r="AX105" s="143">
        <f>'Fraccion masica'!$AB$38</f>
        <v>0.14181302276078955</v>
      </c>
      <c r="AY105" s="143">
        <f>'Fraccion masica'!$AB$39</f>
        <v>1.2058713500160698E-2</v>
      </c>
      <c r="AZ105" s="143">
        <f>'Fraccion masica'!$AB$40</f>
        <v>5.502030814457283E-2</v>
      </c>
      <c r="BA105" s="143">
        <f>'Fraccion masica'!$AB$41</f>
        <v>5.757515332665411E-2</v>
      </c>
      <c r="BB105" s="94" t="e">
        <f t="shared" si="21"/>
        <v>#VALUE!</v>
      </c>
      <c r="BC105" s="94" t="e">
        <f t="shared" si="22"/>
        <v>#VALUE!</v>
      </c>
      <c r="BD105" s="143" t="e">
        <f t="shared" si="23"/>
        <v>#VALUE!</v>
      </c>
      <c r="BE105" s="94" t="e">
        <f>BB105+BC105*Hoja1!$C$19+BD105*Hoja1!$C$20</f>
        <v>#VALUE!</v>
      </c>
    </row>
    <row r="106" spans="2:57" x14ac:dyDescent="0.75">
      <c r="B106" s="52"/>
      <c r="C106" s="15"/>
      <c r="D106" s="15"/>
      <c r="E106" s="125"/>
      <c r="F106" s="125"/>
      <c r="G106" s="52"/>
      <c r="H106" s="52"/>
      <c r="I106" s="92"/>
      <c r="J106" s="14"/>
      <c r="K106" s="100"/>
      <c r="L106" s="100"/>
      <c r="M106" s="130"/>
      <c r="N106" s="98"/>
      <c r="O106" s="98"/>
      <c r="P106" s="122" t="str">
        <f t="shared" si="33"/>
        <v/>
      </c>
      <c r="Q106" s="122">
        <f t="shared" si="10"/>
        <v>0</v>
      </c>
      <c r="R106" s="78" t="str">
        <f t="shared" si="11"/>
        <v/>
      </c>
      <c r="S106" s="78" t="str">
        <f t="shared" si="12"/>
        <v>Factor de Emisión</v>
      </c>
      <c r="T106" s="122">
        <f t="shared" si="13"/>
        <v>0</v>
      </c>
      <c r="U106" s="122">
        <f t="shared" si="14"/>
        <v>0</v>
      </c>
      <c r="V106" s="122">
        <f>T106+U106*Hoja1!$C$19</f>
        <v>0</v>
      </c>
      <c r="W106" s="122" t="str">
        <f t="shared" si="15"/>
        <v/>
      </c>
      <c r="X106" s="122" t="str">
        <f t="shared" si="16"/>
        <v/>
      </c>
      <c r="Y106" s="122" t="str">
        <f t="shared" si="17"/>
        <v/>
      </c>
      <c r="Z106" s="122" t="str">
        <f t="shared" si="18"/>
        <v/>
      </c>
      <c r="AD106" s="94"/>
      <c r="AE106" s="94">
        <f t="shared" si="24"/>
        <v>0</v>
      </c>
      <c r="AF106" s="94">
        <f t="shared" si="25"/>
        <v>0</v>
      </c>
      <c r="AG106" s="94">
        <f t="shared" si="26"/>
        <v>0</v>
      </c>
      <c r="AH106" s="94">
        <f t="shared" si="27"/>
        <v>0</v>
      </c>
      <c r="AI106" s="94">
        <f t="shared" si="28"/>
        <v>0</v>
      </c>
      <c r="AJ106" s="94">
        <f t="shared" si="29"/>
        <v>0</v>
      </c>
      <c r="AK106" s="94" t="str">
        <f t="shared" si="30"/>
        <v/>
      </c>
      <c r="AL106" s="94" t="str">
        <f t="shared" si="19"/>
        <v>Factor de Emisión</v>
      </c>
      <c r="AM106" s="94" t="str">
        <f t="shared" si="31"/>
        <v/>
      </c>
      <c r="AN106" s="94" t="str">
        <f t="shared" si="32"/>
        <v/>
      </c>
      <c r="AO106" s="94"/>
      <c r="AP106" s="94">
        <f t="shared" si="20"/>
        <v>0</v>
      </c>
      <c r="AQ106" s="94">
        <f>IF(N106="",AP106*'Fraccion masica'!$AB$36,AP106*N106)</f>
        <v>0</v>
      </c>
      <c r="AR106" s="94">
        <f>IF(O106="",AP106*'Fraccion masica'!$AB$36,AP106*O106)</f>
        <v>0</v>
      </c>
      <c r="AS106" s="94">
        <f>IFERROR(AQ106*Hoja1!$C$24/Hoja1!$C$25/Hoja1!$C$26*16.04/1000000,0)</f>
        <v>0</v>
      </c>
      <c r="AT106" s="94">
        <f>IFERROR(AR106*Hoja1!$C$24/Hoja1!$C$25/Hoja1!$C$26*44.01/1000000,0)</f>
        <v>0</v>
      </c>
      <c r="AU106" s="143">
        <f>'Fraccion masica'!$AB$35</f>
        <v>9.0175297124927029E-2</v>
      </c>
      <c r="AV106" s="143">
        <f>'Fraccion masica'!$AB$36</f>
        <v>0.24741987696184778</v>
      </c>
      <c r="AW106" s="143">
        <f>'Fraccion masica'!$AB$37</f>
        <v>0.39593762818104794</v>
      </c>
      <c r="AX106" s="143">
        <f>'Fraccion masica'!$AB$38</f>
        <v>0.14181302276078955</v>
      </c>
      <c r="AY106" s="143">
        <f>'Fraccion masica'!$AB$39</f>
        <v>1.2058713500160698E-2</v>
      </c>
      <c r="AZ106" s="143">
        <f>'Fraccion masica'!$AB$40</f>
        <v>5.502030814457283E-2</v>
      </c>
      <c r="BA106" s="143">
        <f>'Fraccion masica'!$AB$41</f>
        <v>5.757515332665411E-2</v>
      </c>
      <c r="BB106" s="94" t="e">
        <f t="shared" si="21"/>
        <v>#VALUE!</v>
      </c>
      <c r="BC106" s="94" t="e">
        <f t="shared" si="22"/>
        <v>#VALUE!</v>
      </c>
      <c r="BD106" s="143" t="e">
        <f t="shared" si="23"/>
        <v>#VALUE!</v>
      </c>
      <c r="BE106" s="94" t="e">
        <f>BB106+BC106*Hoja1!$C$19+BD106*Hoja1!$C$20</f>
        <v>#VALUE!</v>
      </c>
    </row>
    <row r="107" spans="2:57" x14ac:dyDescent="0.75">
      <c r="B107" s="52"/>
      <c r="C107" s="15"/>
      <c r="D107" s="15"/>
      <c r="E107" s="125"/>
      <c r="F107" s="125"/>
      <c r="G107" s="52"/>
      <c r="H107" s="52"/>
      <c r="I107" s="92"/>
      <c r="J107" s="14"/>
      <c r="K107" s="100"/>
      <c r="L107" s="100"/>
      <c r="M107" s="130"/>
      <c r="N107" s="98"/>
      <c r="O107" s="98"/>
      <c r="P107" s="122" t="str">
        <f t="shared" si="33"/>
        <v/>
      </c>
      <c r="Q107" s="122">
        <f t="shared" si="10"/>
        <v>0</v>
      </c>
      <c r="R107" s="78" t="str">
        <f t="shared" si="11"/>
        <v/>
      </c>
      <c r="S107" s="78" t="str">
        <f t="shared" si="12"/>
        <v>Factor de Emisión</v>
      </c>
      <c r="T107" s="122">
        <f t="shared" si="13"/>
        <v>0</v>
      </c>
      <c r="U107" s="122">
        <f t="shared" si="14"/>
        <v>0</v>
      </c>
      <c r="V107" s="122">
        <f>T107+U107*Hoja1!$C$19</f>
        <v>0</v>
      </c>
      <c r="W107" s="122" t="str">
        <f t="shared" si="15"/>
        <v/>
      </c>
      <c r="X107" s="122" t="str">
        <f t="shared" si="16"/>
        <v/>
      </c>
      <c r="Y107" s="122" t="str">
        <f t="shared" si="17"/>
        <v/>
      </c>
      <c r="Z107" s="122" t="str">
        <f t="shared" si="18"/>
        <v/>
      </c>
      <c r="AD107" s="94"/>
      <c r="AE107" s="94">
        <f t="shared" si="24"/>
        <v>0</v>
      </c>
      <c r="AF107" s="94">
        <f t="shared" si="25"/>
        <v>0</v>
      </c>
      <c r="AG107" s="94">
        <f t="shared" si="26"/>
        <v>0</v>
      </c>
      <c r="AH107" s="94">
        <f t="shared" si="27"/>
        <v>0</v>
      </c>
      <c r="AI107" s="94">
        <f t="shared" si="28"/>
        <v>0</v>
      </c>
      <c r="AJ107" s="94">
        <f t="shared" si="29"/>
        <v>0</v>
      </c>
      <c r="AK107" s="94" t="str">
        <f t="shared" si="30"/>
        <v/>
      </c>
      <c r="AL107" s="94" t="str">
        <f t="shared" si="19"/>
        <v>Factor de Emisión</v>
      </c>
      <c r="AM107" s="94" t="str">
        <f t="shared" si="31"/>
        <v/>
      </c>
      <c r="AN107" s="94" t="str">
        <f t="shared" si="32"/>
        <v/>
      </c>
      <c r="AO107" s="94"/>
      <c r="AP107" s="94">
        <f t="shared" si="20"/>
        <v>0</v>
      </c>
      <c r="AQ107" s="94">
        <f>IF(N107="",AP107*'Fraccion masica'!$AB$36,AP107*N107)</f>
        <v>0</v>
      </c>
      <c r="AR107" s="94">
        <f>IF(O107="",AP107*'Fraccion masica'!$AB$36,AP107*O107)</f>
        <v>0</v>
      </c>
      <c r="AS107" s="94">
        <f>IFERROR(AQ107*Hoja1!$C$24/Hoja1!$C$25/Hoja1!$C$26*16.04/1000000,0)</f>
        <v>0</v>
      </c>
      <c r="AT107" s="94">
        <f>IFERROR(AR107*Hoja1!$C$24/Hoja1!$C$25/Hoja1!$C$26*44.01/1000000,0)</f>
        <v>0</v>
      </c>
      <c r="AU107" s="143">
        <f>'Fraccion masica'!$AB$35</f>
        <v>9.0175297124927029E-2</v>
      </c>
      <c r="AV107" s="143">
        <f>'Fraccion masica'!$AB$36</f>
        <v>0.24741987696184778</v>
      </c>
      <c r="AW107" s="143">
        <f>'Fraccion masica'!$AB$37</f>
        <v>0.39593762818104794</v>
      </c>
      <c r="AX107" s="143">
        <f>'Fraccion masica'!$AB$38</f>
        <v>0.14181302276078955</v>
      </c>
      <c r="AY107" s="143">
        <f>'Fraccion masica'!$AB$39</f>
        <v>1.2058713500160698E-2</v>
      </c>
      <c r="AZ107" s="143">
        <f>'Fraccion masica'!$AB$40</f>
        <v>5.502030814457283E-2</v>
      </c>
      <c r="BA107" s="143">
        <f>'Fraccion masica'!$AB$41</f>
        <v>5.757515332665411E-2</v>
      </c>
      <c r="BB107" s="94" t="e">
        <f t="shared" si="21"/>
        <v>#VALUE!</v>
      </c>
      <c r="BC107" s="94" t="e">
        <f t="shared" si="22"/>
        <v>#VALUE!</v>
      </c>
      <c r="BD107" s="143" t="e">
        <f t="shared" si="23"/>
        <v>#VALUE!</v>
      </c>
      <c r="BE107" s="94" t="e">
        <f>BB107+BC107*Hoja1!$C$19+BD107*Hoja1!$C$20</f>
        <v>#VALUE!</v>
      </c>
    </row>
    <row r="108" spans="2:57" x14ac:dyDescent="0.75">
      <c r="B108" s="52"/>
      <c r="C108" s="15"/>
      <c r="D108" s="15"/>
      <c r="E108" s="125"/>
      <c r="F108" s="125"/>
      <c r="G108" s="52"/>
      <c r="H108" s="52"/>
      <c r="I108" s="92"/>
      <c r="J108" s="14"/>
      <c r="K108" s="100"/>
      <c r="L108" s="100"/>
      <c r="M108" s="130"/>
      <c r="N108" s="98"/>
      <c r="O108" s="98"/>
      <c r="P108" s="122" t="str">
        <f t="shared" si="33"/>
        <v/>
      </c>
      <c r="Q108" s="122">
        <f t="shared" si="10"/>
        <v>0</v>
      </c>
      <c r="R108" s="78" t="str">
        <f t="shared" si="11"/>
        <v/>
      </c>
      <c r="S108" s="78" t="str">
        <f t="shared" si="12"/>
        <v>Factor de Emisión</v>
      </c>
      <c r="T108" s="122">
        <f t="shared" si="13"/>
        <v>0</v>
      </c>
      <c r="U108" s="122">
        <f t="shared" si="14"/>
        <v>0</v>
      </c>
      <c r="V108" s="122">
        <f>T108+U108*Hoja1!$C$19</f>
        <v>0</v>
      </c>
      <c r="W108" s="122" t="str">
        <f t="shared" si="15"/>
        <v/>
      </c>
      <c r="X108" s="122" t="str">
        <f t="shared" si="16"/>
        <v/>
      </c>
      <c r="Y108" s="122" t="str">
        <f t="shared" si="17"/>
        <v/>
      </c>
      <c r="Z108" s="122" t="str">
        <f t="shared" si="18"/>
        <v/>
      </c>
      <c r="AD108" s="94"/>
      <c r="AE108" s="94">
        <f t="shared" si="24"/>
        <v>0</v>
      </c>
      <c r="AF108" s="94">
        <f t="shared" si="25"/>
        <v>0</v>
      </c>
      <c r="AG108" s="94">
        <f t="shared" si="26"/>
        <v>0</v>
      </c>
      <c r="AH108" s="94">
        <f t="shared" si="27"/>
        <v>0</v>
      </c>
      <c r="AI108" s="94">
        <f t="shared" si="28"/>
        <v>0</v>
      </c>
      <c r="AJ108" s="94">
        <f t="shared" si="29"/>
        <v>0</v>
      </c>
      <c r="AK108" s="94" t="str">
        <f t="shared" si="30"/>
        <v/>
      </c>
      <c r="AL108" s="94" t="str">
        <f t="shared" si="19"/>
        <v>Factor de Emisión</v>
      </c>
      <c r="AM108" s="94" t="str">
        <f t="shared" si="31"/>
        <v/>
      </c>
      <c r="AN108" s="94" t="str">
        <f t="shared" si="32"/>
        <v/>
      </c>
      <c r="AO108" s="94"/>
      <c r="AP108" s="94">
        <f t="shared" si="20"/>
        <v>0</v>
      </c>
      <c r="AQ108" s="94">
        <f>IF(N108="",AP108*'Fraccion masica'!$AB$36,AP108*N108)</f>
        <v>0</v>
      </c>
      <c r="AR108" s="94">
        <f>IF(O108="",AP108*'Fraccion masica'!$AB$36,AP108*O108)</f>
        <v>0</v>
      </c>
      <c r="AS108" s="94">
        <f>IFERROR(AQ108*Hoja1!$C$24/Hoja1!$C$25/Hoja1!$C$26*16.04/1000000,0)</f>
        <v>0</v>
      </c>
      <c r="AT108" s="94">
        <f>IFERROR(AR108*Hoja1!$C$24/Hoja1!$C$25/Hoja1!$C$26*44.01/1000000,0)</f>
        <v>0</v>
      </c>
      <c r="AU108" s="143">
        <f>'Fraccion masica'!$AB$35</f>
        <v>9.0175297124927029E-2</v>
      </c>
      <c r="AV108" s="143">
        <f>'Fraccion masica'!$AB$36</f>
        <v>0.24741987696184778</v>
      </c>
      <c r="AW108" s="143">
        <f>'Fraccion masica'!$AB$37</f>
        <v>0.39593762818104794</v>
      </c>
      <c r="AX108" s="143">
        <f>'Fraccion masica'!$AB$38</f>
        <v>0.14181302276078955</v>
      </c>
      <c r="AY108" s="143">
        <f>'Fraccion masica'!$AB$39</f>
        <v>1.2058713500160698E-2</v>
      </c>
      <c r="AZ108" s="143">
        <f>'Fraccion masica'!$AB$40</f>
        <v>5.502030814457283E-2</v>
      </c>
      <c r="BA108" s="143">
        <f>'Fraccion masica'!$AB$41</f>
        <v>5.757515332665411E-2</v>
      </c>
      <c r="BB108" s="94" t="e">
        <f t="shared" si="21"/>
        <v>#VALUE!</v>
      </c>
      <c r="BC108" s="94" t="e">
        <f t="shared" si="22"/>
        <v>#VALUE!</v>
      </c>
      <c r="BD108" s="143" t="e">
        <f t="shared" si="23"/>
        <v>#VALUE!</v>
      </c>
      <c r="BE108" s="94" t="e">
        <f>BB108+BC108*Hoja1!$C$19+BD108*Hoja1!$C$20</f>
        <v>#VALUE!</v>
      </c>
    </row>
    <row r="109" spans="2:57" x14ac:dyDescent="0.75">
      <c r="B109" s="52"/>
      <c r="C109" s="15"/>
      <c r="D109" s="15"/>
      <c r="E109" s="125"/>
      <c r="F109" s="125"/>
      <c r="G109" s="52"/>
      <c r="H109" s="52"/>
      <c r="I109" s="92"/>
      <c r="J109" s="14"/>
      <c r="K109" s="100"/>
      <c r="L109" s="100"/>
      <c r="M109" s="130"/>
      <c r="N109" s="98"/>
      <c r="O109" s="98"/>
      <c r="P109" s="122" t="str">
        <f t="shared" si="33"/>
        <v/>
      </c>
      <c r="Q109" s="122">
        <f t="shared" si="10"/>
        <v>0</v>
      </c>
      <c r="R109" s="78" t="str">
        <f t="shared" si="11"/>
        <v/>
      </c>
      <c r="S109" s="78" t="str">
        <f t="shared" si="12"/>
        <v>Factor de Emisión</v>
      </c>
      <c r="T109" s="122">
        <f t="shared" si="13"/>
        <v>0</v>
      </c>
      <c r="U109" s="122">
        <f t="shared" si="14"/>
        <v>0</v>
      </c>
      <c r="V109" s="122">
        <f>T109+U109*Hoja1!$C$19</f>
        <v>0</v>
      </c>
      <c r="W109" s="122" t="str">
        <f t="shared" si="15"/>
        <v/>
      </c>
      <c r="X109" s="122" t="str">
        <f t="shared" si="16"/>
        <v/>
      </c>
      <c r="Y109" s="122" t="str">
        <f t="shared" si="17"/>
        <v/>
      </c>
      <c r="Z109" s="122" t="str">
        <f t="shared" si="18"/>
        <v/>
      </c>
      <c r="AD109" s="94"/>
      <c r="AE109" s="94">
        <f t="shared" si="24"/>
        <v>0</v>
      </c>
      <c r="AF109" s="94">
        <f t="shared" si="25"/>
        <v>0</v>
      </c>
      <c r="AG109" s="94">
        <f t="shared" si="26"/>
        <v>0</v>
      </c>
      <c r="AH109" s="94">
        <f t="shared" si="27"/>
        <v>0</v>
      </c>
      <c r="AI109" s="94">
        <f t="shared" si="28"/>
        <v>0</v>
      </c>
      <c r="AJ109" s="94">
        <f t="shared" si="29"/>
        <v>0</v>
      </c>
      <c r="AK109" s="94" t="str">
        <f t="shared" si="30"/>
        <v/>
      </c>
      <c r="AL109" s="94" t="str">
        <f t="shared" si="19"/>
        <v>Factor de Emisión</v>
      </c>
      <c r="AM109" s="94" t="str">
        <f t="shared" si="31"/>
        <v/>
      </c>
      <c r="AN109" s="94" t="str">
        <f t="shared" si="32"/>
        <v/>
      </c>
      <c r="AO109" s="94"/>
      <c r="AP109" s="94">
        <f t="shared" si="20"/>
        <v>0</v>
      </c>
      <c r="AQ109" s="94">
        <f>IF(N109="",AP109*'Fraccion masica'!$AB$36,AP109*N109)</f>
        <v>0</v>
      </c>
      <c r="AR109" s="94">
        <f>IF(O109="",AP109*'Fraccion masica'!$AB$36,AP109*O109)</f>
        <v>0</v>
      </c>
      <c r="AS109" s="94">
        <f>IFERROR(AQ109*Hoja1!$C$24/Hoja1!$C$25/Hoja1!$C$26*16.04/1000000,0)</f>
        <v>0</v>
      </c>
      <c r="AT109" s="94">
        <f>IFERROR(AR109*Hoja1!$C$24/Hoja1!$C$25/Hoja1!$C$26*44.01/1000000,0)</f>
        <v>0</v>
      </c>
      <c r="AU109" s="143">
        <f>'Fraccion masica'!$AB$35</f>
        <v>9.0175297124927029E-2</v>
      </c>
      <c r="AV109" s="143">
        <f>'Fraccion masica'!$AB$36</f>
        <v>0.24741987696184778</v>
      </c>
      <c r="AW109" s="143">
        <f>'Fraccion masica'!$AB$37</f>
        <v>0.39593762818104794</v>
      </c>
      <c r="AX109" s="143">
        <f>'Fraccion masica'!$AB$38</f>
        <v>0.14181302276078955</v>
      </c>
      <c r="AY109" s="143">
        <f>'Fraccion masica'!$AB$39</f>
        <v>1.2058713500160698E-2</v>
      </c>
      <c r="AZ109" s="143">
        <f>'Fraccion masica'!$AB$40</f>
        <v>5.502030814457283E-2</v>
      </c>
      <c r="BA109" s="143">
        <f>'Fraccion masica'!$AB$41</f>
        <v>5.757515332665411E-2</v>
      </c>
      <c r="BB109" s="94" t="e">
        <f t="shared" si="21"/>
        <v>#VALUE!</v>
      </c>
      <c r="BC109" s="94" t="e">
        <f t="shared" si="22"/>
        <v>#VALUE!</v>
      </c>
      <c r="BD109" s="143" t="e">
        <f t="shared" si="23"/>
        <v>#VALUE!</v>
      </c>
      <c r="BE109" s="94" t="e">
        <f>BB109+BC109*Hoja1!$C$19+BD109*Hoja1!$C$20</f>
        <v>#VALUE!</v>
      </c>
    </row>
    <row r="110" spans="2:57" x14ac:dyDescent="0.75">
      <c r="B110" s="52"/>
      <c r="C110" s="15"/>
      <c r="D110" s="15"/>
      <c r="E110" s="125"/>
      <c r="F110" s="125"/>
      <c r="G110" s="52"/>
      <c r="H110" s="52"/>
      <c r="I110" s="92"/>
      <c r="J110" s="14"/>
      <c r="K110" s="100"/>
      <c r="L110" s="100"/>
      <c r="M110" s="130"/>
      <c r="N110" s="98"/>
      <c r="O110" s="98"/>
      <c r="P110" s="122" t="str">
        <f t="shared" si="33"/>
        <v/>
      </c>
      <c r="Q110" s="122">
        <f t="shared" si="10"/>
        <v>0</v>
      </c>
      <c r="R110" s="78" t="str">
        <f t="shared" si="11"/>
        <v/>
      </c>
      <c r="S110" s="78" t="str">
        <f t="shared" si="12"/>
        <v>Factor de Emisión</v>
      </c>
      <c r="T110" s="122">
        <f t="shared" si="13"/>
        <v>0</v>
      </c>
      <c r="U110" s="122">
        <f t="shared" si="14"/>
        <v>0</v>
      </c>
      <c r="V110" s="122">
        <f>T110+U110*Hoja1!$C$19</f>
        <v>0</v>
      </c>
      <c r="W110" s="122" t="str">
        <f t="shared" si="15"/>
        <v/>
      </c>
      <c r="X110" s="122" t="str">
        <f t="shared" si="16"/>
        <v/>
      </c>
      <c r="Y110" s="122" t="str">
        <f t="shared" si="17"/>
        <v/>
      </c>
      <c r="Z110" s="122" t="str">
        <f t="shared" si="18"/>
        <v/>
      </c>
      <c r="AD110" s="94"/>
      <c r="AE110" s="94">
        <f t="shared" si="24"/>
        <v>0</v>
      </c>
      <c r="AF110" s="94">
        <f t="shared" si="25"/>
        <v>0</v>
      </c>
      <c r="AG110" s="94">
        <f t="shared" si="26"/>
        <v>0</v>
      </c>
      <c r="AH110" s="94">
        <f t="shared" si="27"/>
        <v>0</v>
      </c>
      <c r="AI110" s="94">
        <f t="shared" si="28"/>
        <v>0</v>
      </c>
      <c r="AJ110" s="94">
        <f t="shared" si="29"/>
        <v>0</v>
      </c>
      <c r="AK110" s="94" t="str">
        <f t="shared" si="30"/>
        <v/>
      </c>
      <c r="AL110" s="94" t="str">
        <f t="shared" si="19"/>
        <v>Factor de Emisión</v>
      </c>
      <c r="AM110" s="94" t="str">
        <f t="shared" si="31"/>
        <v/>
      </c>
      <c r="AN110" s="94" t="str">
        <f t="shared" si="32"/>
        <v/>
      </c>
      <c r="AO110" s="94"/>
      <c r="AP110" s="94">
        <f t="shared" si="20"/>
        <v>0</v>
      </c>
      <c r="AQ110" s="94">
        <f>IF(N110="",AP110*'Fraccion masica'!$AB$36,AP110*N110)</f>
        <v>0</v>
      </c>
      <c r="AR110" s="94">
        <f>IF(O110="",AP110*'Fraccion masica'!$AB$36,AP110*O110)</f>
        <v>0</v>
      </c>
      <c r="AS110" s="94">
        <f>IFERROR(AQ110*Hoja1!$C$24/Hoja1!$C$25/Hoja1!$C$26*16.04/1000000,0)</f>
        <v>0</v>
      </c>
      <c r="AT110" s="94">
        <f>IFERROR(AR110*Hoja1!$C$24/Hoja1!$C$25/Hoja1!$C$26*44.01/1000000,0)</f>
        <v>0</v>
      </c>
      <c r="AU110" s="143">
        <f>'Fraccion masica'!$AB$35</f>
        <v>9.0175297124927029E-2</v>
      </c>
      <c r="AV110" s="143">
        <f>'Fraccion masica'!$AB$36</f>
        <v>0.24741987696184778</v>
      </c>
      <c r="AW110" s="143">
        <f>'Fraccion masica'!$AB$37</f>
        <v>0.39593762818104794</v>
      </c>
      <c r="AX110" s="143">
        <f>'Fraccion masica'!$AB$38</f>
        <v>0.14181302276078955</v>
      </c>
      <c r="AY110" s="143">
        <f>'Fraccion masica'!$AB$39</f>
        <v>1.2058713500160698E-2</v>
      </c>
      <c r="AZ110" s="143">
        <f>'Fraccion masica'!$AB$40</f>
        <v>5.502030814457283E-2</v>
      </c>
      <c r="BA110" s="143">
        <f>'Fraccion masica'!$AB$41</f>
        <v>5.757515332665411E-2</v>
      </c>
      <c r="BB110" s="94" t="e">
        <f t="shared" si="21"/>
        <v>#VALUE!</v>
      </c>
      <c r="BC110" s="94" t="e">
        <f t="shared" si="22"/>
        <v>#VALUE!</v>
      </c>
      <c r="BD110" s="143" t="e">
        <f t="shared" si="23"/>
        <v>#VALUE!</v>
      </c>
      <c r="BE110" s="94" t="e">
        <f>BB110+BC110*Hoja1!$C$19+BD110*Hoja1!$C$20</f>
        <v>#VALUE!</v>
      </c>
    </row>
    <row r="111" spans="2:57" x14ac:dyDescent="0.75">
      <c r="B111" s="52"/>
      <c r="C111" s="15"/>
      <c r="D111" s="15"/>
      <c r="E111" s="125"/>
      <c r="F111" s="125"/>
      <c r="G111" s="52"/>
      <c r="H111" s="52"/>
      <c r="I111" s="92"/>
      <c r="J111" s="14"/>
      <c r="K111" s="100"/>
      <c r="L111" s="100"/>
      <c r="M111" s="130"/>
      <c r="N111" s="98"/>
      <c r="O111" s="98"/>
      <c r="P111" s="122" t="str">
        <f t="shared" si="33"/>
        <v/>
      </c>
      <c r="Q111" s="122">
        <f t="shared" si="10"/>
        <v>0</v>
      </c>
      <c r="R111" s="78" t="str">
        <f t="shared" si="11"/>
        <v/>
      </c>
      <c r="S111" s="78" t="str">
        <f t="shared" si="12"/>
        <v>Factor de Emisión</v>
      </c>
      <c r="T111" s="122">
        <f t="shared" si="13"/>
        <v>0</v>
      </c>
      <c r="U111" s="122">
        <f t="shared" si="14"/>
        <v>0</v>
      </c>
      <c r="V111" s="122">
        <f>T111+U111*Hoja1!$C$19</f>
        <v>0</v>
      </c>
      <c r="W111" s="122" t="str">
        <f t="shared" si="15"/>
        <v/>
      </c>
      <c r="X111" s="122" t="str">
        <f t="shared" si="16"/>
        <v/>
      </c>
      <c r="Y111" s="122" t="str">
        <f t="shared" si="17"/>
        <v/>
      </c>
      <c r="Z111" s="122" t="str">
        <f t="shared" si="18"/>
        <v/>
      </c>
      <c r="AD111" s="94"/>
      <c r="AE111" s="94">
        <f t="shared" si="24"/>
        <v>0</v>
      </c>
      <c r="AF111" s="94">
        <f t="shared" si="25"/>
        <v>0</v>
      </c>
      <c r="AG111" s="94">
        <f t="shared" si="26"/>
        <v>0</v>
      </c>
      <c r="AH111" s="94">
        <f t="shared" si="27"/>
        <v>0</v>
      </c>
      <c r="AI111" s="94">
        <f t="shared" si="28"/>
        <v>0</v>
      </c>
      <c r="AJ111" s="94">
        <f t="shared" si="29"/>
        <v>0</v>
      </c>
      <c r="AK111" s="94" t="str">
        <f t="shared" si="30"/>
        <v/>
      </c>
      <c r="AL111" s="94" t="str">
        <f t="shared" si="19"/>
        <v>Factor de Emisión</v>
      </c>
      <c r="AM111" s="94" t="str">
        <f t="shared" si="31"/>
        <v/>
      </c>
      <c r="AN111" s="94" t="str">
        <f t="shared" si="32"/>
        <v/>
      </c>
      <c r="AO111" s="94"/>
      <c r="AP111" s="94">
        <f t="shared" si="20"/>
        <v>0</v>
      </c>
      <c r="AQ111" s="94">
        <f>IF(N111="",AP111*'Fraccion masica'!$AB$36,AP111*N111)</f>
        <v>0</v>
      </c>
      <c r="AR111" s="94">
        <f>IF(O111="",AP111*'Fraccion masica'!$AB$36,AP111*O111)</f>
        <v>0</v>
      </c>
      <c r="AS111" s="94">
        <f>IFERROR(AQ111*Hoja1!$C$24/Hoja1!$C$25/Hoja1!$C$26*16.04/1000000,0)</f>
        <v>0</v>
      </c>
      <c r="AT111" s="94">
        <f>IFERROR(AR111*Hoja1!$C$24/Hoja1!$C$25/Hoja1!$C$26*44.01/1000000,0)</f>
        <v>0</v>
      </c>
      <c r="AU111" s="143">
        <f>'Fraccion masica'!$AB$35</f>
        <v>9.0175297124927029E-2</v>
      </c>
      <c r="AV111" s="143">
        <f>'Fraccion masica'!$AB$36</f>
        <v>0.24741987696184778</v>
      </c>
      <c r="AW111" s="143">
        <f>'Fraccion masica'!$AB$37</f>
        <v>0.39593762818104794</v>
      </c>
      <c r="AX111" s="143">
        <f>'Fraccion masica'!$AB$38</f>
        <v>0.14181302276078955</v>
      </c>
      <c r="AY111" s="143">
        <f>'Fraccion masica'!$AB$39</f>
        <v>1.2058713500160698E-2</v>
      </c>
      <c r="AZ111" s="143">
        <f>'Fraccion masica'!$AB$40</f>
        <v>5.502030814457283E-2</v>
      </c>
      <c r="BA111" s="143">
        <f>'Fraccion masica'!$AB$41</f>
        <v>5.757515332665411E-2</v>
      </c>
      <c r="BB111" s="94" t="e">
        <f t="shared" si="21"/>
        <v>#VALUE!</v>
      </c>
      <c r="BC111" s="94" t="e">
        <f t="shared" si="22"/>
        <v>#VALUE!</v>
      </c>
      <c r="BD111" s="143" t="e">
        <f t="shared" si="23"/>
        <v>#VALUE!</v>
      </c>
      <c r="BE111" s="94" t="e">
        <f>BB111+BC111*Hoja1!$C$19+BD111*Hoja1!$C$20</f>
        <v>#VALUE!</v>
      </c>
    </row>
    <row r="112" spans="2:57" x14ac:dyDescent="0.75">
      <c r="B112" s="52"/>
      <c r="C112" s="15"/>
      <c r="D112" s="15"/>
      <c r="E112" s="125"/>
      <c r="F112" s="125"/>
      <c r="G112" s="52"/>
      <c r="H112" s="52"/>
      <c r="I112" s="92"/>
      <c r="J112" s="14"/>
      <c r="K112" s="100"/>
      <c r="L112" s="100"/>
      <c r="M112" s="130"/>
      <c r="N112" s="98"/>
      <c r="O112" s="98"/>
      <c r="P112" s="122" t="str">
        <f t="shared" si="33"/>
        <v/>
      </c>
      <c r="Q112" s="122">
        <f t="shared" si="10"/>
        <v>0</v>
      </c>
      <c r="R112" s="78" t="str">
        <f t="shared" si="11"/>
        <v/>
      </c>
      <c r="S112" s="78" t="str">
        <f t="shared" si="12"/>
        <v>Factor de Emisión</v>
      </c>
      <c r="T112" s="122">
        <f t="shared" si="13"/>
        <v>0</v>
      </c>
      <c r="U112" s="122">
        <f t="shared" si="14"/>
        <v>0</v>
      </c>
      <c r="V112" s="122">
        <f>T112+U112*Hoja1!$C$19</f>
        <v>0</v>
      </c>
      <c r="W112" s="122" t="str">
        <f t="shared" si="15"/>
        <v/>
      </c>
      <c r="X112" s="122" t="str">
        <f t="shared" si="16"/>
        <v/>
      </c>
      <c r="Y112" s="122" t="str">
        <f t="shared" si="17"/>
        <v/>
      </c>
      <c r="Z112" s="122" t="str">
        <f t="shared" si="18"/>
        <v/>
      </c>
      <c r="AD112" s="94"/>
      <c r="AE112" s="94">
        <f t="shared" si="24"/>
        <v>0</v>
      </c>
      <c r="AF112" s="94">
        <f t="shared" si="25"/>
        <v>0</v>
      </c>
      <c r="AG112" s="94">
        <f t="shared" si="26"/>
        <v>0</v>
      </c>
      <c r="AH112" s="94">
        <f t="shared" si="27"/>
        <v>0</v>
      </c>
      <c r="AI112" s="94">
        <f t="shared" si="28"/>
        <v>0</v>
      </c>
      <c r="AJ112" s="94">
        <f t="shared" si="29"/>
        <v>0</v>
      </c>
      <c r="AK112" s="94" t="str">
        <f t="shared" si="30"/>
        <v/>
      </c>
      <c r="AL112" s="94" t="str">
        <f t="shared" si="19"/>
        <v>Factor de Emisión</v>
      </c>
      <c r="AM112" s="94" t="str">
        <f t="shared" si="31"/>
        <v/>
      </c>
      <c r="AN112" s="94" t="str">
        <f t="shared" si="32"/>
        <v/>
      </c>
      <c r="AO112" s="94"/>
      <c r="AP112" s="94">
        <f t="shared" si="20"/>
        <v>0</v>
      </c>
      <c r="AQ112" s="94">
        <f>IF(N112="",AP112*'Fraccion masica'!$AB$36,AP112*N112)</f>
        <v>0</v>
      </c>
      <c r="AR112" s="94">
        <f>IF(O112="",AP112*'Fraccion masica'!$AB$36,AP112*O112)</f>
        <v>0</v>
      </c>
      <c r="AS112" s="94">
        <f>IFERROR(AQ112*Hoja1!$C$24/Hoja1!$C$25/Hoja1!$C$26*16.04/1000000,0)</f>
        <v>0</v>
      </c>
      <c r="AT112" s="94">
        <f>IFERROR(AR112*Hoja1!$C$24/Hoja1!$C$25/Hoja1!$C$26*44.01/1000000,0)</f>
        <v>0</v>
      </c>
      <c r="AU112" s="143">
        <f>'Fraccion masica'!$AB$35</f>
        <v>9.0175297124927029E-2</v>
      </c>
      <c r="AV112" s="143">
        <f>'Fraccion masica'!$AB$36</f>
        <v>0.24741987696184778</v>
      </c>
      <c r="AW112" s="143">
        <f>'Fraccion masica'!$AB$37</f>
        <v>0.39593762818104794</v>
      </c>
      <c r="AX112" s="143">
        <f>'Fraccion masica'!$AB$38</f>
        <v>0.14181302276078955</v>
      </c>
      <c r="AY112" s="143">
        <f>'Fraccion masica'!$AB$39</f>
        <v>1.2058713500160698E-2</v>
      </c>
      <c r="AZ112" s="143">
        <f>'Fraccion masica'!$AB$40</f>
        <v>5.502030814457283E-2</v>
      </c>
      <c r="BA112" s="143">
        <f>'Fraccion masica'!$AB$41</f>
        <v>5.757515332665411E-2</v>
      </c>
      <c r="BB112" s="94" t="e">
        <f t="shared" si="21"/>
        <v>#VALUE!</v>
      </c>
      <c r="BC112" s="94" t="e">
        <f t="shared" si="22"/>
        <v>#VALUE!</v>
      </c>
      <c r="BD112" s="143" t="e">
        <f t="shared" si="23"/>
        <v>#VALUE!</v>
      </c>
      <c r="BE112" s="94" t="e">
        <f>BB112+BC112*Hoja1!$C$19+BD112*Hoja1!$C$20</f>
        <v>#VALUE!</v>
      </c>
    </row>
    <row r="113" spans="2:57" x14ac:dyDescent="0.75">
      <c r="B113" s="52"/>
      <c r="C113" s="15"/>
      <c r="D113" s="15"/>
      <c r="E113" s="125"/>
      <c r="F113" s="125"/>
      <c r="G113" s="52"/>
      <c r="H113" s="52"/>
      <c r="I113" s="92"/>
      <c r="J113" s="14"/>
      <c r="K113" s="100"/>
      <c r="L113" s="100"/>
      <c r="M113" s="130"/>
      <c r="N113" s="98"/>
      <c r="O113" s="98"/>
      <c r="P113" s="122" t="str">
        <f t="shared" si="33"/>
        <v/>
      </c>
      <c r="Q113" s="122">
        <f t="shared" si="10"/>
        <v>0</v>
      </c>
      <c r="R113" s="78" t="str">
        <f t="shared" si="11"/>
        <v/>
      </c>
      <c r="S113" s="78" t="str">
        <f t="shared" si="12"/>
        <v>Factor de Emisión</v>
      </c>
      <c r="T113" s="122">
        <f t="shared" si="13"/>
        <v>0</v>
      </c>
      <c r="U113" s="122">
        <f t="shared" si="14"/>
        <v>0</v>
      </c>
      <c r="V113" s="122">
        <f>T113+U113*Hoja1!$C$19</f>
        <v>0</v>
      </c>
      <c r="W113" s="122" t="str">
        <f t="shared" si="15"/>
        <v/>
      </c>
      <c r="X113" s="122" t="str">
        <f t="shared" si="16"/>
        <v/>
      </c>
      <c r="Y113" s="122" t="str">
        <f t="shared" si="17"/>
        <v/>
      </c>
      <c r="Z113" s="122" t="str">
        <f t="shared" si="18"/>
        <v/>
      </c>
      <c r="AD113" s="94"/>
      <c r="AE113" s="94">
        <f t="shared" si="24"/>
        <v>0</v>
      </c>
      <c r="AF113" s="94">
        <f t="shared" si="25"/>
        <v>0</v>
      </c>
      <c r="AG113" s="94">
        <f t="shared" si="26"/>
        <v>0</v>
      </c>
      <c r="AH113" s="94">
        <f t="shared" si="27"/>
        <v>0</v>
      </c>
      <c r="AI113" s="94">
        <f t="shared" si="28"/>
        <v>0</v>
      </c>
      <c r="AJ113" s="94">
        <f t="shared" si="29"/>
        <v>0</v>
      </c>
      <c r="AK113" s="94" t="str">
        <f t="shared" si="30"/>
        <v/>
      </c>
      <c r="AL113" s="94" t="str">
        <f t="shared" si="19"/>
        <v>Factor de Emisión</v>
      </c>
      <c r="AM113" s="94" t="str">
        <f t="shared" si="31"/>
        <v/>
      </c>
      <c r="AN113" s="94" t="str">
        <f t="shared" si="32"/>
        <v/>
      </c>
      <c r="AO113" s="94"/>
      <c r="AP113" s="94">
        <f t="shared" si="20"/>
        <v>0</v>
      </c>
      <c r="AQ113" s="94">
        <f>IF(N113="",AP113*'Fraccion masica'!$AB$36,AP113*N113)</f>
        <v>0</v>
      </c>
      <c r="AR113" s="94">
        <f>IF(O113="",AP113*'Fraccion masica'!$AB$36,AP113*O113)</f>
        <v>0</v>
      </c>
      <c r="AS113" s="94">
        <f>IFERROR(AQ113*Hoja1!$C$24/Hoja1!$C$25/Hoja1!$C$26*16.04/1000000,0)</f>
        <v>0</v>
      </c>
      <c r="AT113" s="94">
        <f>IFERROR(AR113*Hoja1!$C$24/Hoja1!$C$25/Hoja1!$C$26*44.01/1000000,0)</f>
        <v>0</v>
      </c>
      <c r="AU113" s="143">
        <f>'Fraccion masica'!$AB$35</f>
        <v>9.0175297124927029E-2</v>
      </c>
      <c r="AV113" s="143">
        <f>'Fraccion masica'!$AB$36</f>
        <v>0.24741987696184778</v>
      </c>
      <c r="AW113" s="143">
        <f>'Fraccion masica'!$AB$37</f>
        <v>0.39593762818104794</v>
      </c>
      <c r="AX113" s="143">
        <f>'Fraccion masica'!$AB$38</f>
        <v>0.14181302276078955</v>
      </c>
      <c r="AY113" s="143">
        <f>'Fraccion masica'!$AB$39</f>
        <v>1.2058713500160698E-2</v>
      </c>
      <c r="AZ113" s="143">
        <f>'Fraccion masica'!$AB$40</f>
        <v>5.502030814457283E-2</v>
      </c>
      <c r="BA113" s="143">
        <f>'Fraccion masica'!$AB$41</f>
        <v>5.757515332665411E-2</v>
      </c>
      <c r="BB113" s="94" t="e">
        <f t="shared" si="21"/>
        <v>#VALUE!</v>
      </c>
      <c r="BC113" s="94" t="e">
        <f t="shared" si="22"/>
        <v>#VALUE!</v>
      </c>
      <c r="BD113" s="143" t="e">
        <f t="shared" si="23"/>
        <v>#VALUE!</v>
      </c>
      <c r="BE113" s="94" t="e">
        <f>BB113+BC113*Hoja1!$C$19+BD113*Hoja1!$C$20</f>
        <v>#VALUE!</v>
      </c>
    </row>
    <row r="114" spans="2:57" x14ac:dyDescent="0.75">
      <c r="B114" s="52"/>
      <c r="C114" s="15"/>
      <c r="D114" s="15"/>
      <c r="E114" s="125"/>
      <c r="F114" s="125"/>
      <c r="G114" s="52"/>
      <c r="H114" s="52"/>
      <c r="I114" s="92"/>
      <c r="J114" s="14"/>
      <c r="K114" s="100"/>
      <c r="L114" s="100"/>
      <c r="M114" s="130"/>
      <c r="N114" s="98"/>
      <c r="O114" s="98"/>
      <c r="P114" s="122" t="str">
        <f t="shared" si="33"/>
        <v/>
      </c>
      <c r="Q114" s="122">
        <f t="shared" si="10"/>
        <v>0</v>
      </c>
      <c r="R114" s="78" t="str">
        <f t="shared" si="11"/>
        <v/>
      </c>
      <c r="S114" s="78" t="str">
        <f t="shared" si="12"/>
        <v>Factor de Emisión</v>
      </c>
      <c r="T114" s="122">
        <f t="shared" si="13"/>
        <v>0</v>
      </c>
      <c r="U114" s="122">
        <f t="shared" si="14"/>
        <v>0</v>
      </c>
      <c r="V114" s="122">
        <f>T114+U114*Hoja1!$C$19</f>
        <v>0</v>
      </c>
      <c r="W114" s="122" t="str">
        <f t="shared" si="15"/>
        <v/>
      </c>
      <c r="X114" s="122" t="str">
        <f t="shared" si="16"/>
        <v/>
      </c>
      <c r="Y114" s="122" t="str">
        <f t="shared" si="17"/>
        <v/>
      </c>
      <c r="Z114" s="122" t="str">
        <f t="shared" si="18"/>
        <v/>
      </c>
      <c r="AD114" s="94"/>
      <c r="AE114" s="94">
        <f t="shared" si="24"/>
        <v>0</v>
      </c>
      <c r="AF114" s="94">
        <f t="shared" si="25"/>
        <v>0</v>
      </c>
      <c r="AG114" s="94">
        <f t="shared" si="26"/>
        <v>0</v>
      </c>
      <c r="AH114" s="94">
        <f t="shared" si="27"/>
        <v>0</v>
      </c>
      <c r="AI114" s="94">
        <f t="shared" si="28"/>
        <v>0</v>
      </c>
      <c r="AJ114" s="94">
        <f t="shared" si="29"/>
        <v>0</v>
      </c>
      <c r="AK114" s="94" t="str">
        <f t="shared" si="30"/>
        <v/>
      </c>
      <c r="AL114" s="94" t="str">
        <f t="shared" si="19"/>
        <v>Factor de Emisión</v>
      </c>
      <c r="AM114" s="94" t="str">
        <f t="shared" si="31"/>
        <v/>
      </c>
      <c r="AN114" s="94" t="str">
        <f t="shared" si="32"/>
        <v/>
      </c>
      <c r="AO114" s="94"/>
      <c r="AP114" s="94">
        <f t="shared" si="20"/>
        <v>0</v>
      </c>
      <c r="AQ114" s="94">
        <f>IF(N114="",AP114*'Fraccion masica'!$AB$36,AP114*N114)</f>
        <v>0</v>
      </c>
      <c r="AR114" s="94">
        <f>IF(O114="",AP114*'Fraccion masica'!$AB$36,AP114*O114)</f>
        <v>0</v>
      </c>
      <c r="AS114" s="94">
        <f>IFERROR(AQ114*Hoja1!$C$24/Hoja1!$C$25/Hoja1!$C$26*16.04/1000000,0)</f>
        <v>0</v>
      </c>
      <c r="AT114" s="94">
        <f>IFERROR(AR114*Hoja1!$C$24/Hoja1!$C$25/Hoja1!$C$26*44.01/1000000,0)</f>
        <v>0</v>
      </c>
      <c r="AU114" s="143">
        <f>'Fraccion masica'!$AB$35</f>
        <v>9.0175297124927029E-2</v>
      </c>
      <c r="AV114" s="143">
        <f>'Fraccion masica'!$AB$36</f>
        <v>0.24741987696184778</v>
      </c>
      <c r="AW114" s="143">
        <f>'Fraccion masica'!$AB$37</f>
        <v>0.39593762818104794</v>
      </c>
      <c r="AX114" s="143">
        <f>'Fraccion masica'!$AB$38</f>
        <v>0.14181302276078955</v>
      </c>
      <c r="AY114" s="143">
        <f>'Fraccion masica'!$AB$39</f>
        <v>1.2058713500160698E-2</v>
      </c>
      <c r="AZ114" s="143">
        <f>'Fraccion masica'!$AB$40</f>
        <v>5.502030814457283E-2</v>
      </c>
      <c r="BA114" s="143">
        <f>'Fraccion masica'!$AB$41</f>
        <v>5.757515332665411E-2</v>
      </c>
      <c r="BB114" s="94" t="e">
        <f t="shared" si="21"/>
        <v>#VALUE!</v>
      </c>
      <c r="BC114" s="94" t="e">
        <f t="shared" si="22"/>
        <v>#VALUE!</v>
      </c>
      <c r="BD114" s="143" t="e">
        <f t="shared" si="23"/>
        <v>#VALUE!</v>
      </c>
      <c r="BE114" s="94" t="e">
        <f>BB114+BC114*Hoja1!$C$19+BD114*Hoja1!$C$20</f>
        <v>#VALUE!</v>
      </c>
    </row>
    <row r="115" spans="2:57" x14ac:dyDescent="0.75">
      <c r="B115" s="52"/>
      <c r="C115" s="15"/>
      <c r="D115" s="15"/>
      <c r="E115" s="125"/>
      <c r="F115" s="125"/>
      <c r="G115" s="52"/>
      <c r="H115" s="52"/>
      <c r="I115" s="92"/>
      <c r="J115" s="14"/>
      <c r="K115" s="100"/>
      <c r="L115" s="100"/>
      <c r="M115" s="130"/>
      <c r="N115" s="98"/>
      <c r="O115" s="98"/>
      <c r="P115" s="122" t="str">
        <f t="shared" si="33"/>
        <v/>
      </c>
      <c r="Q115" s="122">
        <f t="shared" si="10"/>
        <v>0</v>
      </c>
      <c r="R115" s="78" t="str">
        <f t="shared" si="11"/>
        <v/>
      </c>
      <c r="S115" s="78" t="str">
        <f t="shared" si="12"/>
        <v>Factor de Emisión</v>
      </c>
      <c r="T115" s="122">
        <f t="shared" si="13"/>
        <v>0</v>
      </c>
      <c r="U115" s="122">
        <f t="shared" si="14"/>
        <v>0</v>
      </c>
      <c r="V115" s="122">
        <f>T115+U115*Hoja1!$C$19</f>
        <v>0</v>
      </c>
      <c r="W115" s="122" t="str">
        <f t="shared" si="15"/>
        <v/>
      </c>
      <c r="X115" s="122" t="str">
        <f t="shared" si="16"/>
        <v/>
      </c>
      <c r="Y115" s="122" t="str">
        <f t="shared" si="17"/>
        <v/>
      </c>
      <c r="Z115" s="122" t="str">
        <f t="shared" si="18"/>
        <v/>
      </c>
      <c r="AD115" s="94"/>
      <c r="AE115" s="94">
        <f t="shared" si="24"/>
        <v>0</v>
      </c>
      <c r="AF115" s="94">
        <f t="shared" si="25"/>
        <v>0</v>
      </c>
      <c r="AG115" s="94">
        <f t="shared" si="26"/>
        <v>0</v>
      </c>
      <c r="AH115" s="94">
        <f t="shared" si="27"/>
        <v>0</v>
      </c>
      <c r="AI115" s="94">
        <f t="shared" si="28"/>
        <v>0</v>
      </c>
      <c r="AJ115" s="94">
        <f t="shared" si="29"/>
        <v>0</v>
      </c>
      <c r="AK115" s="94" t="str">
        <f t="shared" si="30"/>
        <v/>
      </c>
      <c r="AL115" s="94" t="str">
        <f t="shared" si="19"/>
        <v>Factor de Emisión</v>
      </c>
      <c r="AM115" s="94" t="str">
        <f t="shared" si="31"/>
        <v/>
      </c>
      <c r="AN115" s="94" t="str">
        <f t="shared" si="32"/>
        <v/>
      </c>
      <c r="AO115" s="94"/>
      <c r="AP115" s="94">
        <f t="shared" si="20"/>
        <v>0</v>
      </c>
      <c r="AQ115" s="94">
        <f>IF(N115="",AP115*'Fraccion masica'!$AB$36,AP115*N115)</f>
        <v>0</v>
      </c>
      <c r="AR115" s="94">
        <f>IF(O115="",AP115*'Fraccion masica'!$AB$36,AP115*O115)</f>
        <v>0</v>
      </c>
      <c r="AS115" s="94">
        <f>IFERROR(AQ115*Hoja1!$C$24/Hoja1!$C$25/Hoja1!$C$26*16.04/1000000,0)</f>
        <v>0</v>
      </c>
      <c r="AT115" s="94">
        <f>IFERROR(AR115*Hoja1!$C$24/Hoja1!$C$25/Hoja1!$C$26*44.01/1000000,0)</f>
        <v>0</v>
      </c>
      <c r="AU115" s="143">
        <f>'Fraccion masica'!$AB$35</f>
        <v>9.0175297124927029E-2</v>
      </c>
      <c r="AV115" s="143">
        <f>'Fraccion masica'!$AB$36</f>
        <v>0.24741987696184778</v>
      </c>
      <c r="AW115" s="143">
        <f>'Fraccion masica'!$AB$37</f>
        <v>0.39593762818104794</v>
      </c>
      <c r="AX115" s="143">
        <f>'Fraccion masica'!$AB$38</f>
        <v>0.14181302276078955</v>
      </c>
      <c r="AY115" s="143">
        <f>'Fraccion masica'!$AB$39</f>
        <v>1.2058713500160698E-2</v>
      </c>
      <c r="AZ115" s="143">
        <f>'Fraccion masica'!$AB$40</f>
        <v>5.502030814457283E-2</v>
      </c>
      <c r="BA115" s="143">
        <f>'Fraccion masica'!$AB$41</f>
        <v>5.757515332665411E-2</v>
      </c>
      <c r="BB115" s="94" t="e">
        <f t="shared" si="21"/>
        <v>#VALUE!</v>
      </c>
      <c r="BC115" s="94" t="e">
        <f t="shared" si="22"/>
        <v>#VALUE!</v>
      </c>
      <c r="BD115" s="143" t="e">
        <f t="shared" si="23"/>
        <v>#VALUE!</v>
      </c>
      <c r="BE115" s="94" t="e">
        <f>BB115+BC115*Hoja1!$C$19+BD115*Hoja1!$C$20</f>
        <v>#VALUE!</v>
      </c>
    </row>
    <row r="116" spans="2:57" x14ac:dyDescent="0.75">
      <c r="B116" s="52"/>
      <c r="C116" s="15"/>
      <c r="D116" s="15"/>
      <c r="E116" s="125"/>
      <c r="F116" s="125"/>
      <c r="G116" s="52"/>
      <c r="H116" s="52"/>
      <c r="I116" s="92"/>
      <c r="J116" s="14"/>
      <c r="K116" s="100"/>
      <c r="L116" s="100"/>
      <c r="M116" s="130"/>
      <c r="N116" s="98"/>
      <c r="O116" s="98"/>
      <c r="P116" s="122" t="str">
        <f t="shared" si="33"/>
        <v/>
      </c>
      <c r="Q116" s="122">
        <f t="shared" si="10"/>
        <v>0</v>
      </c>
      <c r="R116" s="78" t="str">
        <f t="shared" si="11"/>
        <v/>
      </c>
      <c r="S116" s="78" t="str">
        <f t="shared" si="12"/>
        <v>Factor de Emisión</v>
      </c>
      <c r="T116" s="122">
        <f t="shared" si="13"/>
        <v>0</v>
      </c>
      <c r="U116" s="122">
        <f t="shared" si="14"/>
        <v>0</v>
      </c>
      <c r="V116" s="122">
        <f>T116+U116*Hoja1!$C$19</f>
        <v>0</v>
      </c>
      <c r="W116" s="122" t="str">
        <f t="shared" si="15"/>
        <v/>
      </c>
      <c r="X116" s="122" t="str">
        <f t="shared" si="16"/>
        <v/>
      </c>
      <c r="Y116" s="122" t="str">
        <f t="shared" si="17"/>
        <v/>
      </c>
      <c r="Z116" s="122" t="str">
        <f t="shared" si="18"/>
        <v/>
      </c>
      <c r="AD116" s="94"/>
      <c r="AE116" s="94">
        <f t="shared" si="24"/>
        <v>0</v>
      </c>
      <c r="AF116" s="94">
        <f t="shared" si="25"/>
        <v>0</v>
      </c>
      <c r="AG116" s="94">
        <f t="shared" si="26"/>
        <v>0</v>
      </c>
      <c r="AH116" s="94">
        <f t="shared" si="27"/>
        <v>0</v>
      </c>
      <c r="AI116" s="94">
        <f t="shared" si="28"/>
        <v>0</v>
      </c>
      <c r="AJ116" s="94">
        <f t="shared" si="29"/>
        <v>0</v>
      </c>
      <c r="AK116" s="94" t="str">
        <f t="shared" si="30"/>
        <v/>
      </c>
      <c r="AL116" s="94" t="str">
        <f t="shared" si="19"/>
        <v>Factor de Emisión</v>
      </c>
      <c r="AM116" s="94" t="str">
        <f t="shared" si="31"/>
        <v/>
      </c>
      <c r="AN116" s="94" t="str">
        <f t="shared" si="32"/>
        <v/>
      </c>
      <c r="AO116" s="94"/>
      <c r="AP116" s="94">
        <f t="shared" si="20"/>
        <v>0</v>
      </c>
      <c r="AQ116" s="94">
        <f>IF(N116="",AP116*'Fraccion masica'!$AB$36,AP116*N116)</f>
        <v>0</v>
      </c>
      <c r="AR116" s="94">
        <f>IF(O116="",AP116*'Fraccion masica'!$AB$36,AP116*O116)</f>
        <v>0</v>
      </c>
      <c r="AS116" s="94">
        <f>IFERROR(AQ116*Hoja1!$C$24/Hoja1!$C$25/Hoja1!$C$26*16.04/1000000,0)</f>
        <v>0</v>
      </c>
      <c r="AT116" s="94">
        <f>IFERROR(AR116*Hoja1!$C$24/Hoja1!$C$25/Hoja1!$C$26*44.01/1000000,0)</f>
        <v>0</v>
      </c>
      <c r="AU116" s="143">
        <f>'Fraccion masica'!$AB$35</f>
        <v>9.0175297124927029E-2</v>
      </c>
      <c r="AV116" s="143">
        <f>'Fraccion masica'!$AB$36</f>
        <v>0.24741987696184778</v>
      </c>
      <c r="AW116" s="143">
        <f>'Fraccion masica'!$AB$37</f>
        <v>0.39593762818104794</v>
      </c>
      <c r="AX116" s="143">
        <f>'Fraccion masica'!$AB$38</f>
        <v>0.14181302276078955</v>
      </c>
      <c r="AY116" s="143">
        <f>'Fraccion masica'!$AB$39</f>
        <v>1.2058713500160698E-2</v>
      </c>
      <c r="AZ116" s="143">
        <f>'Fraccion masica'!$AB$40</f>
        <v>5.502030814457283E-2</v>
      </c>
      <c r="BA116" s="143">
        <f>'Fraccion masica'!$AB$41</f>
        <v>5.757515332665411E-2</v>
      </c>
      <c r="BB116" s="94" t="e">
        <f t="shared" si="21"/>
        <v>#VALUE!</v>
      </c>
      <c r="BC116" s="94" t="e">
        <f t="shared" si="22"/>
        <v>#VALUE!</v>
      </c>
      <c r="BD116" s="143" t="e">
        <f t="shared" si="23"/>
        <v>#VALUE!</v>
      </c>
      <c r="BE116" s="94" t="e">
        <f>BB116+BC116*Hoja1!$C$19+BD116*Hoja1!$C$20</f>
        <v>#VALUE!</v>
      </c>
    </row>
    <row r="117" spans="2:57" x14ac:dyDescent="0.75">
      <c r="B117" s="52"/>
      <c r="C117" s="15"/>
      <c r="D117" s="15"/>
      <c r="E117" s="125"/>
      <c r="F117" s="125"/>
      <c r="G117" s="52"/>
      <c r="H117" s="52"/>
      <c r="I117" s="92"/>
      <c r="J117" s="14"/>
      <c r="K117" s="100"/>
      <c r="L117" s="100"/>
      <c r="M117" s="130"/>
      <c r="N117" s="98"/>
      <c r="O117" s="98"/>
      <c r="P117" s="122" t="str">
        <f t="shared" si="33"/>
        <v/>
      </c>
      <c r="Q117" s="122">
        <f t="shared" si="10"/>
        <v>0</v>
      </c>
      <c r="R117" s="78" t="str">
        <f t="shared" si="11"/>
        <v/>
      </c>
      <c r="S117" s="78" t="str">
        <f t="shared" si="12"/>
        <v>Factor de Emisión</v>
      </c>
      <c r="T117" s="122">
        <f t="shared" si="13"/>
        <v>0</v>
      </c>
      <c r="U117" s="122">
        <f t="shared" si="14"/>
        <v>0</v>
      </c>
      <c r="V117" s="122">
        <f>T117+U117*Hoja1!$C$19</f>
        <v>0</v>
      </c>
      <c r="W117" s="122" t="str">
        <f t="shared" si="15"/>
        <v/>
      </c>
      <c r="X117" s="122" t="str">
        <f t="shared" si="16"/>
        <v/>
      </c>
      <c r="Y117" s="122" t="str">
        <f t="shared" si="17"/>
        <v/>
      </c>
      <c r="Z117" s="122" t="str">
        <f t="shared" si="18"/>
        <v/>
      </c>
      <c r="AD117" s="94"/>
      <c r="AE117" s="94">
        <f t="shared" si="24"/>
        <v>0</v>
      </c>
      <c r="AF117" s="94">
        <f t="shared" si="25"/>
        <v>0</v>
      </c>
      <c r="AG117" s="94">
        <f t="shared" si="26"/>
        <v>0</v>
      </c>
      <c r="AH117" s="94">
        <f t="shared" si="27"/>
        <v>0</v>
      </c>
      <c r="AI117" s="94">
        <f t="shared" si="28"/>
        <v>0</v>
      </c>
      <c r="AJ117" s="94">
        <f t="shared" si="29"/>
        <v>0</v>
      </c>
      <c r="AK117" s="94" t="str">
        <f t="shared" si="30"/>
        <v/>
      </c>
      <c r="AL117" s="94" t="str">
        <f t="shared" si="19"/>
        <v>Factor de Emisión</v>
      </c>
      <c r="AM117" s="94" t="str">
        <f t="shared" si="31"/>
        <v/>
      </c>
      <c r="AN117" s="94" t="str">
        <f t="shared" si="32"/>
        <v/>
      </c>
      <c r="AO117" s="94"/>
      <c r="AP117" s="94">
        <f t="shared" si="20"/>
        <v>0</v>
      </c>
      <c r="AQ117" s="94">
        <f>IF(N117="",AP117*'Fraccion masica'!$AB$36,AP117*N117)</f>
        <v>0</v>
      </c>
      <c r="AR117" s="94">
        <f>IF(O117="",AP117*'Fraccion masica'!$AB$36,AP117*O117)</f>
        <v>0</v>
      </c>
      <c r="AS117" s="94">
        <f>IFERROR(AQ117*Hoja1!$C$24/Hoja1!$C$25/Hoja1!$C$26*16.04/1000000,0)</f>
        <v>0</v>
      </c>
      <c r="AT117" s="94">
        <f>IFERROR(AR117*Hoja1!$C$24/Hoja1!$C$25/Hoja1!$C$26*44.01/1000000,0)</f>
        <v>0</v>
      </c>
      <c r="AU117" s="143">
        <f>'Fraccion masica'!$AB$35</f>
        <v>9.0175297124927029E-2</v>
      </c>
      <c r="AV117" s="143">
        <f>'Fraccion masica'!$AB$36</f>
        <v>0.24741987696184778</v>
      </c>
      <c r="AW117" s="143">
        <f>'Fraccion masica'!$AB$37</f>
        <v>0.39593762818104794</v>
      </c>
      <c r="AX117" s="143">
        <f>'Fraccion masica'!$AB$38</f>
        <v>0.14181302276078955</v>
      </c>
      <c r="AY117" s="143">
        <f>'Fraccion masica'!$AB$39</f>
        <v>1.2058713500160698E-2</v>
      </c>
      <c r="AZ117" s="143">
        <f>'Fraccion masica'!$AB$40</f>
        <v>5.502030814457283E-2</v>
      </c>
      <c r="BA117" s="143">
        <f>'Fraccion masica'!$AB$41</f>
        <v>5.757515332665411E-2</v>
      </c>
      <c r="BB117" s="94" t="e">
        <f t="shared" si="21"/>
        <v>#VALUE!</v>
      </c>
      <c r="BC117" s="94" t="e">
        <f t="shared" si="22"/>
        <v>#VALUE!</v>
      </c>
      <c r="BD117" s="143" t="e">
        <f t="shared" si="23"/>
        <v>#VALUE!</v>
      </c>
      <c r="BE117" s="94" t="e">
        <f>BB117+BC117*Hoja1!$C$19+BD117*Hoja1!$C$20</f>
        <v>#VALUE!</v>
      </c>
    </row>
    <row r="118" spans="2:57" x14ac:dyDescent="0.75">
      <c r="B118" s="52"/>
      <c r="C118" s="15"/>
      <c r="D118" s="15"/>
      <c r="E118" s="125"/>
      <c r="F118" s="125"/>
      <c r="G118" s="52"/>
      <c r="H118" s="52"/>
      <c r="I118" s="92"/>
      <c r="J118" s="14"/>
      <c r="K118" s="100"/>
      <c r="L118" s="100"/>
      <c r="M118" s="130"/>
      <c r="N118" s="98"/>
      <c r="O118" s="98"/>
      <c r="P118" s="122" t="str">
        <f t="shared" si="33"/>
        <v/>
      </c>
      <c r="Q118" s="122">
        <f t="shared" si="10"/>
        <v>0</v>
      </c>
      <c r="R118" s="78" t="str">
        <f t="shared" si="11"/>
        <v/>
      </c>
      <c r="S118" s="78" t="str">
        <f t="shared" si="12"/>
        <v>Factor de Emisión</v>
      </c>
      <c r="T118" s="122">
        <f t="shared" si="13"/>
        <v>0</v>
      </c>
      <c r="U118" s="122">
        <f t="shared" si="14"/>
        <v>0</v>
      </c>
      <c r="V118" s="122">
        <f>T118+U118*Hoja1!$C$19</f>
        <v>0</v>
      </c>
      <c r="W118" s="122" t="str">
        <f t="shared" si="15"/>
        <v/>
      </c>
      <c r="X118" s="122" t="str">
        <f t="shared" si="16"/>
        <v/>
      </c>
      <c r="Y118" s="122" t="str">
        <f t="shared" si="17"/>
        <v/>
      </c>
      <c r="Z118" s="122" t="str">
        <f t="shared" si="18"/>
        <v/>
      </c>
      <c r="AD118" s="94"/>
      <c r="AE118" s="94">
        <f t="shared" si="24"/>
        <v>0</v>
      </c>
      <c r="AF118" s="94">
        <f t="shared" si="25"/>
        <v>0</v>
      </c>
      <c r="AG118" s="94">
        <f t="shared" si="26"/>
        <v>0</v>
      </c>
      <c r="AH118" s="94">
        <f t="shared" si="27"/>
        <v>0</v>
      </c>
      <c r="AI118" s="94">
        <f t="shared" si="28"/>
        <v>0</v>
      </c>
      <c r="AJ118" s="94">
        <f t="shared" si="29"/>
        <v>0</v>
      </c>
      <c r="AK118" s="94" t="str">
        <f t="shared" si="30"/>
        <v/>
      </c>
      <c r="AL118" s="94" t="str">
        <f t="shared" si="19"/>
        <v>Factor de Emisión</v>
      </c>
      <c r="AM118" s="94" t="str">
        <f t="shared" si="31"/>
        <v/>
      </c>
      <c r="AN118" s="94" t="str">
        <f t="shared" si="32"/>
        <v/>
      </c>
      <c r="AO118" s="94"/>
      <c r="AP118" s="94">
        <f t="shared" si="20"/>
        <v>0</v>
      </c>
      <c r="AQ118" s="94">
        <f>IF(N118="",AP118*'Fraccion masica'!$AB$36,AP118*N118)</f>
        <v>0</v>
      </c>
      <c r="AR118" s="94">
        <f>IF(O118="",AP118*'Fraccion masica'!$AB$36,AP118*O118)</f>
        <v>0</v>
      </c>
      <c r="AS118" s="94">
        <f>IFERROR(AQ118*Hoja1!$C$24/Hoja1!$C$25/Hoja1!$C$26*16.04/1000000,0)</f>
        <v>0</v>
      </c>
      <c r="AT118" s="94">
        <f>IFERROR(AR118*Hoja1!$C$24/Hoja1!$C$25/Hoja1!$C$26*44.01/1000000,0)</f>
        <v>0</v>
      </c>
      <c r="AU118" s="143">
        <f>'Fraccion masica'!$AB$35</f>
        <v>9.0175297124927029E-2</v>
      </c>
      <c r="AV118" s="143">
        <f>'Fraccion masica'!$AB$36</f>
        <v>0.24741987696184778</v>
      </c>
      <c r="AW118" s="143">
        <f>'Fraccion masica'!$AB$37</f>
        <v>0.39593762818104794</v>
      </c>
      <c r="AX118" s="143">
        <f>'Fraccion masica'!$AB$38</f>
        <v>0.14181302276078955</v>
      </c>
      <c r="AY118" s="143">
        <f>'Fraccion masica'!$AB$39</f>
        <v>1.2058713500160698E-2</v>
      </c>
      <c r="AZ118" s="143">
        <f>'Fraccion masica'!$AB$40</f>
        <v>5.502030814457283E-2</v>
      </c>
      <c r="BA118" s="143">
        <f>'Fraccion masica'!$AB$41</f>
        <v>5.757515332665411E-2</v>
      </c>
      <c r="BB118" s="94" t="e">
        <f t="shared" si="21"/>
        <v>#VALUE!</v>
      </c>
      <c r="BC118" s="94" t="e">
        <f t="shared" si="22"/>
        <v>#VALUE!</v>
      </c>
      <c r="BD118" s="143" t="e">
        <f t="shared" si="23"/>
        <v>#VALUE!</v>
      </c>
      <c r="BE118" s="94" t="e">
        <f>BB118+BC118*Hoja1!$C$19+BD118*Hoja1!$C$20</f>
        <v>#VALUE!</v>
      </c>
    </row>
    <row r="119" spans="2:57" x14ac:dyDescent="0.75">
      <c r="B119" s="52"/>
      <c r="C119" s="15"/>
      <c r="D119" s="15"/>
      <c r="E119" s="125"/>
      <c r="F119" s="125"/>
      <c r="G119" s="52"/>
      <c r="H119" s="52"/>
      <c r="I119" s="92"/>
      <c r="J119" s="14"/>
      <c r="K119" s="100"/>
      <c r="L119" s="100"/>
      <c r="M119" s="130"/>
      <c r="N119" s="98"/>
      <c r="O119" s="98"/>
      <c r="P119" s="122" t="str">
        <f t="shared" si="33"/>
        <v/>
      </c>
      <c r="Q119" s="122">
        <f t="shared" si="10"/>
        <v>0</v>
      </c>
      <c r="R119" s="78" t="str">
        <f t="shared" si="11"/>
        <v/>
      </c>
      <c r="S119" s="78" t="str">
        <f t="shared" si="12"/>
        <v>Factor de Emisión</v>
      </c>
      <c r="T119" s="122">
        <f t="shared" si="13"/>
        <v>0</v>
      </c>
      <c r="U119" s="122">
        <f t="shared" si="14"/>
        <v>0</v>
      </c>
      <c r="V119" s="122">
        <f>T119+U119*Hoja1!$C$19</f>
        <v>0</v>
      </c>
      <c r="W119" s="122" t="str">
        <f t="shared" si="15"/>
        <v/>
      </c>
      <c r="X119" s="122" t="str">
        <f t="shared" si="16"/>
        <v/>
      </c>
      <c r="Y119" s="122" t="str">
        <f t="shared" si="17"/>
        <v/>
      </c>
      <c r="Z119" s="122" t="str">
        <f t="shared" si="18"/>
        <v/>
      </c>
      <c r="AD119" s="94"/>
      <c r="AE119" s="94">
        <f t="shared" si="24"/>
        <v>0</v>
      </c>
      <c r="AF119" s="94">
        <f t="shared" si="25"/>
        <v>0</v>
      </c>
      <c r="AG119" s="94">
        <f t="shared" si="26"/>
        <v>0</v>
      </c>
      <c r="AH119" s="94">
        <f t="shared" si="27"/>
        <v>0</v>
      </c>
      <c r="AI119" s="94">
        <f t="shared" si="28"/>
        <v>0</v>
      </c>
      <c r="AJ119" s="94">
        <f t="shared" si="29"/>
        <v>0</v>
      </c>
      <c r="AK119" s="94" t="str">
        <f t="shared" si="30"/>
        <v/>
      </c>
      <c r="AL119" s="94" t="str">
        <f t="shared" si="19"/>
        <v>Factor de Emisión</v>
      </c>
      <c r="AM119" s="94" t="str">
        <f t="shared" si="31"/>
        <v/>
      </c>
      <c r="AN119" s="94" t="str">
        <f t="shared" si="32"/>
        <v/>
      </c>
      <c r="AO119" s="94"/>
      <c r="AP119" s="94">
        <f t="shared" si="20"/>
        <v>0</v>
      </c>
      <c r="AQ119" s="94">
        <f>IF(N119="",AP119*'Fraccion masica'!$AB$36,AP119*N119)</f>
        <v>0</v>
      </c>
      <c r="AR119" s="94">
        <f>IF(O119="",AP119*'Fraccion masica'!$AB$36,AP119*O119)</f>
        <v>0</v>
      </c>
      <c r="AS119" s="94">
        <f>IFERROR(AQ119*Hoja1!$C$24/Hoja1!$C$25/Hoja1!$C$26*16.04/1000000,0)</f>
        <v>0</v>
      </c>
      <c r="AT119" s="94">
        <f>IFERROR(AR119*Hoja1!$C$24/Hoja1!$C$25/Hoja1!$C$26*44.01/1000000,0)</f>
        <v>0</v>
      </c>
      <c r="AU119" s="143">
        <f>'Fraccion masica'!$AB$35</f>
        <v>9.0175297124927029E-2</v>
      </c>
      <c r="AV119" s="143">
        <f>'Fraccion masica'!$AB$36</f>
        <v>0.24741987696184778</v>
      </c>
      <c r="AW119" s="143">
        <f>'Fraccion masica'!$AB$37</f>
        <v>0.39593762818104794</v>
      </c>
      <c r="AX119" s="143">
        <f>'Fraccion masica'!$AB$38</f>
        <v>0.14181302276078955</v>
      </c>
      <c r="AY119" s="143">
        <f>'Fraccion masica'!$AB$39</f>
        <v>1.2058713500160698E-2</v>
      </c>
      <c r="AZ119" s="143">
        <f>'Fraccion masica'!$AB$40</f>
        <v>5.502030814457283E-2</v>
      </c>
      <c r="BA119" s="143">
        <f>'Fraccion masica'!$AB$41</f>
        <v>5.757515332665411E-2</v>
      </c>
      <c r="BB119" s="94" t="e">
        <f t="shared" si="21"/>
        <v>#VALUE!</v>
      </c>
      <c r="BC119" s="94" t="e">
        <f t="shared" si="22"/>
        <v>#VALUE!</v>
      </c>
      <c r="BD119" s="143" t="e">
        <f t="shared" si="23"/>
        <v>#VALUE!</v>
      </c>
      <c r="BE119" s="94" t="e">
        <f>BB119+BC119*Hoja1!$C$19+BD119*Hoja1!$C$20</f>
        <v>#VALUE!</v>
      </c>
    </row>
    <row r="120" spans="2:57" x14ac:dyDescent="0.75">
      <c r="B120" s="52"/>
      <c r="C120" s="15"/>
      <c r="D120" s="15"/>
      <c r="E120" s="125"/>
      <c r="F120" s="125"/>
      <c r="G120" s="52"/>
      <c r="H120" s="52"/>
      <c r="I120" s="92"/>
      <c r="J120" s="14"/>
      <c r="K120" s="100"/>
      <c r="L120" s="100"/>
      <c r="M120" s="130"/>
      <c r="N120" s="98"/>
      <c r="O120" s="98"/>
      <c r="P120" s="122" t="str">
        <f t="shared" si="33"/>
        <v/>
      </c>
      <c r="Q120" s="122">
        <f t="shared" si="10"/>
        <v>0</v>
      </c>
      <c r="R120" s="78" t="str">
        <f t="shared" si="11"/>
        <v/>
      </c>
      <c r="S120" s="78" t="str">
        <f t="shared" si="12"/>
        <v>Factor de Emisión</v>
      </c>
      <c r="T120" s="122">
        <f t="shared" si="13"/>
        <v>0</v>
      </c>
      <c r="U120" s="122">
        <f t="shared" si="14"/>
        <v>0</v>
      </c>
      <c r="V120" s="122">
        <f>T120+U120*Hoja1!$C$19</f>
        <v>0</v>
      </c>
      <c r="W120" s="122" t="str">
        <f t="shared" si="15"/>
        <v/>
      </c>
      <c r="X120" s="122" t="str">
        <f t="shared" si="16"/>
        <v/>
      </c>
      <c r="Y120" s="122" t="str">
        <f t="shared" si="17"/>
        <v/>
      </c>
      <c r="Z120" s="122" t="str">
        <f t="shared" si="18"/>
        <v/>
      </c>
      <c r="AD120" s="94"/>
      <c r="AE120" s="94">
        <f t="shared" si="24"/>
        <v>0</v>
      </c>
      <c r="AF120" s="94">
        <f t="shared" si="25"/>
        <v>0</v>
      </c>
      <c r="AG120" s="94">
        <f t="shared" si="26"/>
        <v>0</v>
      </c>
      <c r="AH120" s="94">
        <f t="shared" si="27"/>
        <v>0</v>
      </c>
      <c r="AI120" s="94">
        <f t="shared" si="28"/>
        <v>0</v>
      </c>
      <c r="AJ120" s="94">
        <f t="shared" si="29"/>
        <v>0</v>
      </c>
      <c r="AK120" s="94" t="str">
        <f t="shared" si="30"/>
        <v/>
      </c>
      <c r="AL120" s="94" t="str">
        <f t="shared" si="19"/>
        <v>Factor de Emisión</v>
      </c>
      <c r="AM120" s="94" t="str">
        <f t="shared" si="31"/>
        <v/>
      </c>
      <c r="AN120" s="94" t="str">
        <f t="shared" si="32"/>
        <v/>
      </c>
      <c r="AO120" s="94"/>
      <c r="AP120" s="94">
        <f t="shared" si="20"/>
        <v>0</v>
      </c>
      <c r="AQ120" s="94">
        <f>IF(N120="",AP120*'Fraccion masica'!$AB$36,AP120*N120)</f>
        <v>0</v>
      </c>
      <c r="AR120" s="94">
        <f>IF(O120="",AP120*'Fraccion masica'!$AB$36,AP120*O120)</f>
        <v>0</v>
      </c>
      <c r="AS120" s="94">
        <f>IFERROR(AQ120*Hoja1!$C$24/Hoja1!$C$25/Hoja1!$C$26*16.04/1000000,0)</f>
        <v>0</v>
      </c>
      <c r="AT120" s="94">
        <f>IFERROR(AR120*Hoja1!$C$24/Hoja1!$C$25/Hoja1!$C$26*44.01/1000000,0)</f>
        <v>0</v>
      </c>
      <c r="AU120" s="143">
        <f>'Fraccion masica'!$AB$35</f>
        <v>9.0175297124927029E-2</v>
      </c>
      <c r="AV120" s="143">
        <f>'Fraccion masica'!$AB$36</f>
        <v>0.24741987696184778</v>
      </c>
      <c r="AW120" s="143">
        <f>'Fraccion masica'!$AB$37</f>
        <v>0.39593762818104794</v>
      </c>
      <c r="AX120" s="143">
        <f>'Fraccion masica'!$AB$38</f>
        <v>0.14181302276078955</v>
      </c>
      <c r="AY120" s="143">
        <f>'Fraccion masica'!$AB$39</f>
        <v>1.2058713500160698E-2</v>
      </c>
      <c r="AZ120" s="143">
        <f>'Fraccion masica'!$AB$40</f>
        <v>5.502030814457283E-2</v>
      </c>
      <c r="BA120" s="143">
        <f>'Fraccion masica'!$AB$41</f>
        <v>5.757515332665411E-2</v>
      </c>
      <c r="BB120" s="94" t="e">
        <f t="shared" si="21"/>
        <v>#VALUE!</v>
      </c>
      <c r="BC120" s="94" t="e">
        <f t="shared" si="22"/>
        <v>#VALUE!</v>
      </c>
      <c r="BD120" s="143" t="e">
        <f t="shared" si="23"/>
        <v>#VALUE!</v>
      </c>
      <c r="BE120" s="94" t="e">
        <f>BB120+BC120*Hoja1!$C$19+BD120*Hoja1!$C$20</f>
        <v>#VALUE!</v>
      </c>
    </row>
    <row r="121" spans="2:57" x14ac:dyDescent="0.75">
      <c r="B121" s="52"/>
      <c r="C121" s="15"/>
      <c r="D121" s="15"/>
      <c r="E121" s="125"/>
      <c r="F121" s="125"/>
      <c r="G121" s="52"/>
      <c r="H121" s="52"/>
      <c r="I121" s="92"/>
      <c r="J121" s="14"/>
      <c r="K121" s="100"/>
      <c r="L121" s="100"/>
      <c r="M121" s="130"/>
      <c r="N121" s="98"/>
      <c r="O121" s="98"/>
      <c r="P121" s="122" t="str">
        <f t="shared" si="33"/>
        <v/>
      </c>
      <c r="Q121" s="122">
        <f t="shared" si="10"/>
        <v>0</v>
      </c>
      <c r="R121" s="78" t="str">
        <f t="shared" si="11"/>
        <v/>
      </c>
      <c r="S121" s="78" t="str">
        <f t="shared" si="12"/>
        <v>Factor de Emisión</v>
      </c>
      <c r="T121" s="122">
        <f t="shared" si="13"/>
        <v>0</v>
      </c>
      <c r="U121" s="122">
        <f t="shared" si="14"/>
        <v>0</v>
      </c>
      <c r="V121" s="122">
        <f>T121+U121*Hoja1!$C$19</f>
        <v>0</v>
      </c>
      <c r="W121" s="122" t="str">
        <f t="shared" si="15"/>
        <v/>
      </c>
      <c r="X121" s="122" t="str">
        <f t="shared" si="16"/>
        <v/>
      </c>
      <c r="Y121" s="122" t="str">
        <f t="shared" si="17"/>
        <v/>
      </c>
      <c r="Z121" s="122" t="str">
        <f t="shared" si="18"/>
        <v/>
      </c>
      <c r="AD121" s="94"/>
      <c r="AE121" s="94">
        <f t="shared" si="24"/>
        <v>0</v>
      </c>
      <c r="AF121" s="94">
        <f t="shared" si="25"/>
        <v>0</v>
      </c>
      <c r="AG121" s="94">
        <f t="shared" si="26"/>
        <v>0</v>
      </c>
      <c r="AH121" s="94">
        <f t="shared" si="27"/>
        <v>0</v>
      </c>
      <c r="AI121" s="94">
        <f t="shared" si="28"/>
        <v>0</v>
      </c>
      <c r="AJ121" s="94">
        <f t="shared" si="29"/>
        <v>0</v>
      </c>
      <c r="AK121" s="94" t="str">
        <f t="shared" si="30"/>
        <v/>
      </c>
      <c r="AL121" s="94" t="str">
        <f t="shared" si="19"/>
        <v>Factor de Emisión</v>
      </c>
      <c r="AM121" s="94" t="str">
        <f t="shared" si="31"/>
        <v/>
      </c>
      <c r="AN121" s="94" t="str">
        <f t="shared" si="32"/>
        <v/>
      </c>
      <c r="AO121" s="94"/>
      <c r="AP121" s="94">
        <f t="shared" si="20"/>
        <v>0</v>
      </c>
      <c r="AQ121" s="94">
        <f>IF(N121="",AP121*'Fraccion masica'!$AB$36,AP121*N121)</f>
        <v>0</v>
      </c>
      <c r="AR121" s="94">
        <f>IF(O121="",AP121*'Fraccion masica'!$AB$36,AP121*O121)</f>
        <v>0</v>
      </c>
      <c r="AS121" s="94">
        <f>IFERROR(AQ121*Hoja1!$C$24/Hoja1!$C$25/Hoja1!$C$26*16.04/1000000,0)</f>
        <v>0</v>
      </c>
      <c r="AT121" s="94">
        <f>IFERROR(AR121*Hoja1!$C$24/Hoja1!$C$25/Hoja1!$C$26*44.01/1000000,0)</f>
        <v>0</v>
      </c>
      <c r="AU121" s="143">
        <f>'Fraccion masica'!$AB$35</f>
        <v>9.0175297124927029E-2</v>
      </c>
      <c r="AV121" s="143">
        <f>'Fraccion masica'!$AB$36</f>
        <v>0.24741987696184778</v>
      </c>
      <c r="AW121" s="143">
        <f>'Fraccion masica'!$AB$37</f>
        <v>0.39593762818104794</v>
      </c>
      <c r="AX121" s="143">
        <f>'Fraccion masica'!$AB$38</f>
        <v>0.14181302276078955</v>
      </c>
      <c r="AY121" s="143">
        <f>'Fraccion masica'!$AB$39</f>
        <v>1.2058713500160698E-2</v>
      </c>
      <c r="AZ121" s="143">
        <f>'Fraccion masica'!$AB$40</f>
        <v>5.502030814457283E-2</v>
      </c>
      <c r="BA121" s="143">
        <f>'Fraccion masica'!$AB$41</f>
        <v>5.757515332665411E-2</v>
      </c>
      <c r="BB121" s="94" t="e">
        <f t="shared" si="21"/>
        <v>#VALUE!</v>
      </c>
      <c r="BC121" s="94" t="e">
        <f t="shared" si="22"/>
        <v>#VALUE!</v>
      </c>
      <c r="BD121" s="143" t="e">
        <f t="shared" si="23"/>
        <v>#VALUE!</v>
      </c>
      <c r="BE121" s="94" t="e">
        <f>BB121+BC121*Hoja1!$C$19+BD121*Hoja1!$C$20</f>
        <v>#VALUE!</v>
      </c>
    </row>
    <row r="122" spans="2:57" x14ac:dyDescent="0.75">
      <c r="B122" s="52"/>
      <c r="C122" s="15"/>
      <c r="D122" s="15"/>
      <c r="E122" s="125"/>
      <c r="F122" s="125"/>
      <c r="G122" s="52"/>
      <c r="H122" s="52"/>
      <c r="I122" s="92"/>
      <c r="J122" s="14"/>
      <c r="K122" s="100"/>
      <c r="L122" s="100"/>
      <c r="M122" s="130"/>
      <c r="N122" s="98"/>
      <c r="O122" s="98"/>
      <c r="P122" s="122" t="str">
        <f t="shared" si="33"/>
        <v/>
      </c>
      <c r="Q122" s="122">
        <f t="shared" si="10"/>
        <v>0</v>
      </c>
      <c r="R122" s="78" t="str">
        <f t="shared" si="11"/>
        <v/>
      </c>
      <c r="S122" s="78" t="str">
        <f t="shared" si="12"/>
        <v>Factor de Emisión</v>
      </c>
      <c r="T122" s="122">
        <f t="shared" si="13"/>
        <v>0</v>
      </c>
      <c r="U122" s="122">
        <f t="shared" si="14"/>
        <v>0</v>
      </c>
      <c r="V122" s="122">
        <f>T122+U122*Hoja1!$C$19</f>
        <v>0</v>
      </c>
      <c r="W122" s="122" t="str">
        <f t="shared" si="15"/>
        <v/>
      </c>
      <c r="X122" s="122" t="str">
        <f t="shared" si="16"/>
        <v/>
      </c>
      <c r="Y122" s="122" t="str">
        <f t="shared" si="17"/>
        <v/>
      </c>
      <c r="Z122" s="122" t="str">
        <f t="shared" si="18"/>
        <v/>
      </c>
      <c r="AD122" s="94"/>
      <c r="AE122" s="94">
        <f t="shared" si="24"/>
        <v>0</v>
      </c>
      <c r="AF122" s="94">
        <f t="shared" si="25"/>
        <v>0</v>
      </c>
      <c r="AG122" s="94">
        <f t="shared" si="26"/>
        <v>0</v>
      </c>
      <c r="AH122" s="94">
        <f t="shared" si="27"/>
        <v>0</v>
      </c>
      <c r="AI122" s="94">
        <f t="shared" si="28"/>
        <v>0</v>
      </c>
      <c r="AJ122" s="94">
        <f t="shared" si="29"/>
        <v>0</v>
      </c>
      <c r="AK122" s="94" t="str">
        <f t="shared" si="30"/>
        <v/>
      </c>
      <c r="AL122" s="94" t="str">
        <f t="shared" si="19"/>
        <v>Factor de Emisión</v>
      </c>
      <c r="AM122" s="94" t="str">
        <f t="shared" si="31"/>
        <v/>
      </c>
      <c r="AN122" s="94" t="str">
        <f t="shared" si="32"/>
        <v/>
      </c>
      <c r="AO122" s="94"/>
      <c r="AP122" s="94">
        <f t="shared" si="20"/>
        <v>0</v>
      </c>
      <c r="AQ122" s="94">
        <f>IF(N122="",AP122*'Fraccion masica'!$AB$36,AP122*N122)</f>
        <v>0</v>
      </c>
      <c r="AR122" s="94">
        <f>IF(O122="",AP122*'Fraccion masica'!$AB$36,AP122*O122)</f>
        <v>0</v>
      </c>
      <c r="AS122" s="94">
        <f>IFERROR(AQ122*Hoja1!$C$24/Hoja1!$C$25/Hoja1!$C$26*16.04/1000000,0)</f>
        <v>0</v>
      </c>
      <c r="AT122" s="94">
        <f>IFERROR(AR122*Hoja1!$C$24/Hoja1!$C$25/Hoja1!$C$26*44.01/1000000,0)</f>
        <v>0</v>
      </c>
      <c r="AU122" s="143">
        <f>'Fraccion masica'!$AB$35</f>
        <v>9.0175297124927029E-2</v>
      </c>
      <c r="AV122" s="143">
        <f>'Fraccion masica'!$AB$36</f>
        <v>0.24741987696184778</v>
      </c>
      <c r="AW122" s="143">
        <f>'Fraccion masica'!$AB$37</f>
        <v>0.39593762818104794</v>
      </c>
      <c r="AX122" s="143">
        <f>'Fraccion masica'!$AB$38</f>
        <v>0.14181302276078955</v>
      </c>
      <c r="AY122" s="143">
        <f>'Fraccion masica'!$AB$39</f>
        <v>1.2058713500160698E-2</v>
      </c>
      <c r="AZ122" s="143">
        <f>'Fraccion masica'!$AB$40</f>
        <v>5.502030814457283E-2</v>
      </c>
      <c r="BA122" s="143">
        <f>'Fraccion masica'!$AB$41</f>
        <v>5.757515332665411E-2</v>
      </c>
      <c r="BB122" s="94" t="e">
        <f t="shared" si="21"/>
        <v>#VALUE!</v>
      </c>
      <c r="BC122" s="94" t="e">
        <f t="shared" si="22"/>
        <v>#VALUE!</v>
      </c>
      <c r="BD122" s="143" t="e">
        <f t="shared" si="23"/>
        <v>#VALUE!</v>
      </c>
      <c r="BE122" s="94" t="e">
        <f>BB122+BC122*Hoja1!$C$19+BD122*Hoja1!$C$20</f>
        <v>#VALUE!</v>
      </c>
    </row>
    <row r="123" spans="2:57" x14ac:dyDescent="0.75">
      <c r="B123" s="52"/>
      <c r="C123" s="15"/>
      <c r="D123" s="15"/>
      <c r="E123" s="125"/>
      <c r="F123" s="125"/>
      <c r="G123" s="52"/>
      <c r="H123" s="52"/>
      <c r="I123" s="92"/>
      <c r="J123" s="14"/>
      <c r="K123" s="100"/>
      <c r="L123" s="100"/>
      <c r="M123" s="130"/>
      <c r="N123" s="98"/>
      <c r="O123" s="98"/>
      <c r="P123" s="122" t="str">
        <f t="shared" si="33"/>
        <v/>
      </c>
      <c r="Q123" s="122">
        <f t="shared" si="10"/>
        <v>0</v>
      </c>
      <c r="R123" s="78" t="str">
        <f t="shared" si="11"/>
        <v/>
      </c>
      <c r="S123" s="78" t="str">
        <f t="shared" si="12"/>
        <v>Factor de Emisión</v>
      </c>
      <c r="T123" s="122">
        <f t="shared" si="13"/>
        <v>0</v>
      </c>
      <c r="U123" s="122">
        <f t="shared" si="14"/>
        <v>0</v>
      </c>
      <c r="V123" s="122">
        <f>T123+U123*Hoja1!$C$19</f>
        <v>0</v>
      </c>
      <c r="W123" s="122" t="str">
        <f t="shared" si="15"/>
        <v/>
      </c>
      <c r="X123" s="122" t="str">
        <f t="shared" si="16"/>
        <v/>
      </c>
      <c r="Y123" s="122" t="str">
        <f t="shared" si="17"/>
        <v/>
      </c>
      <c r="Z123" s="122" t="str">
        <f t="shared" si="18"/>
        <v/>
      </c>
      <c r="AD123" s="94"/>
      <c r="AE123" s="94">
        <f t="shared" si="24"/>
        <v>0</v>
      </c>
      <c r="AF123" s="94">
        <f t="shared" si="25"/>
        <v>0</v>
      </c>
      <c r="AG123" s="94">
        <f t="shared" si="26"/>
        <v>0</v>
      </c>
      <c r="AH123" s="94">
        <f t="shared" si="27"/>
        <v>0</v>
      </c>
      <c r="AI123" s="94">
        <f t="shared" si="28"/>
        <v>0</v>
      </c>
      <c r="AJ123" s="94">
        <f t="shared" si="29"/>
        <v>0</v>
      </c>
      <c r="AK123" s="94" t="str">
        <f t="shared" si="30"/>
        <v/>
      </c>
      <c r="AL123" s="94" t="str">
        <f t="shared" si="19"/>
        <v>Factor de Emisión</v>
      </c>
      <c r="AM123" s="94" t="str">
        <f t="shared" si="31"/>
        <v/>
      </c>
      <c r="AN123" s="94" t="str">
        <f t="shared" si="32"/>
        <v/>
      </c>
      <c r="AO123" s="94"/>
      <c r="AP123" s="94">
        <f t="shared" si="20"/>
        <v>0</v>
      </c>
      <c r="AQ123" s="94">
        <f>IF(N123="",AP123*'Fraccion masica'!$AB$36,AP123*N123)</f>
        <v>0</v>
      </c>
      <c r="AR123" s="94">
        <f>IF(O123="",AP123*'Fraccion masica'!$AB$36,AP123*O123)</f>
        <v>0</v>
      </c>
      <c r="AS123" s="94">
        <f>IFERROR(AQ123*Hoja1!$C$24/Hoja1!$C$25/Hoja1!$C$26*16.04/1000000,0)</f>
        <v>0</v>
      </c>
      <c r="AT123" s="94">
        <f>IFERROR(AR123*Hoja1!$C$24/Hoja1!$C$25/Hoja1!$C$26*44.01/1000000,0)</f>
        <v>0</v>
      </c>
      <c r="AU123" s="143">
        <f>'Fraccion masica'!$AB$35</f>
        <v>9.0175297124927029E-2</v>
      </c>
      <c r="AV123" s="143">
        <f>'Fraccion masica'!$AB$36</f>
        <v>0.24741987696184778</v>
      </c>
      <c r="AW123" s="143">
        <f>'Fraccion masica'!$AB$37</f>
        <v>0.39593762818104794</v>
      </c>
      <c r="AX123" s="143">
        <f>'Fraccion masica'!$AB$38</f>
        <v>0.14181302276078955</v>
      </c>
      <c r="AY123" s="143">
        <f>'Fraccion masica'!$AB$39</f>
        <v>1.2058713500160698E-2</v>
      </c>
      <c r="AZ123" s="143">
        <f>'Fraccion masica'!$AB$40</f>
        <v>5.502030814457283E-2</v>
      </c>
      <c r="BA123" s="143">
        <f>'Fraccion masica'!$AB$41</f>
        <v>5.757515332665411E-2</v>
      </c>
      <c r="BB123" s="94" t="e">
        <f t="shared" si="21"/>
        <v>#VALUE!</v>
      </c>
      <c r="BC123" s="94" t="e">
        <f t="shared" si="22"/>
        <v>#VALUE!</v>
      </c>
      <c r="BD123" s="143" t="e">
        <f t="shared" si="23"/>
        <v>#VALUE!</v>
      </c>
      <c r="BE123" s="94" t="e">
        <f>BB123+BC123*Hoja1!$C$19+BD123*Hoja1!$C$20</f>
        <v>#VALUE!</v>
      </c>
    </row>
    <row r="124" spans="2:57" x14ac:dyDescent="0.75">
      <c r="B124" s="52"/>
      <c r="C124" s="15"/>
      <c r="D124" s="15"/>
      <c r="E124" s="125"/>
      <c r="F124" s="125"/>
      <c r="G124" s="52"/>
      <c r="H124" s="52"/>
      <c r="I124" s="92"/>
      <c r="J124" s="14"/>
      <c r="K124" s="100"/>
      <c r="L124" s="100"/>
      <c r="M124" s="130"/>
      <c r="N124" s="98"/>
      <c r="O124" s="98"/>
      <c r="P124" s="122" t="str">
        <f t="shared" si="33"/>
        <v/>
      </c>
      <c r="Q124" s="122">
        <f t="shared" si="10"/>
        <v>0</v>
      </c>
      <c r="R124" s="78" t="str">
        <f t="shared" si="11"/>
        <v/>
      </c>
      <c r="S124" s="78" t="str">
        <f t="shared" si="12"/>
        <v>Factor de Emisión</v>
      </c>
      <c r="T124" s="122">
        <f t="shared" si="13"/>
        <v>0</v>
      </c>
      <c r="U124" s="122">
        <f t="shared" si="14"/>
        <v>0</v>
      </c>
      <c r="V124" s="122">
        <f>T124+U124*Hoja1!$C$19</f>
        <v>0</v>
      </c>
      <c r="W124" s="122" t="str">
        <f t="shared" si="15"/>
        <v/>
      </c>
      <c r="X124" s="122" t="str">
        <f t="shared" si="16"/>
        <v/>
      </c>
      <c r="Y124" s="122" t="str">
        <f t="shared" si="17"/>
        <v/>
      </c>
      <c r="Z124" s="122" t="str">
        <f t="shared" si="18"/>
        <v/>
      </c>
      <c r="AD124" s="94"/>
      <c r="AE124" s="94">
        <f t="shared" si="24"/>
        <v>0</v>
      </c>
      <c r="AF124" s="94">
        <f t="shared" si="25"/>
        <v>0</v>
      </c>
      <c r="AG124" s="94">
        <f t="shared" si="26"/>
        <v>0</v>
      </c>
      <c r="AH124" s="94">
        <f t="shared" si="27"/>
        <v>0</v>
      </c>
      <c r="AI124" s="94">
        <f t="shared" si="28"/>
        <v>0</v>
      </c>
      <c r="AJ124" s="94">
        <f t="shared" si="29"/>
        <v>0</v>
      </c>
      <c r="AK124" s="94" t="str">
        <f t="shared" si="30"/>
        <v/>
      </c>
      <c r="AL124" s="94" t="str">
        <f t="shared" si="19"/>
        <v>Factor de Emisión</v>
      </c>
      <c r="AM124" s="94" t="str">
        <f t="shared" si="31"/>
        <v/>
      </c>
      <c r="AN124" s="94" t="str">
        <f t="shared" si="32"/>
        <v/>
      </c>
      <c r="AO124" s="94"/>
      <c r="AP124" s="94">
        <f t="shared" si="20"/>
        <v>0</v>
      </c>
      <c r="AQ124" s="94">
        <f>IF(N124="",AP124*'Fraccion masica'!$AB$36,AP124*N124)</f>
        <v>0</v>
      </c>
      <c r="AR124" s="94">
        <f>IF(O124="",AP124*'Fraccion masica'!$AB$36,AP124*O124)</f>
        <v>0</v>
      </c>
      <c r="AS124" s="94">
        <f>IFERROR(AQ124*Hoja1!$C$24/Hoja1!$C$25/Hoja1!$C$26*16.04/1000000,0)</f>
        <v>0</v>
      </c>
      <c r="AT124" s="94">
        <f>IFERROR(AR124*Hoja1!$C$24/Hoja1!$C$25/Hoja1!$C$26*44.01/1000000,0)</f>
        <v>0</v>
      </c>
      <c r="AU124" s="143">
        <f>'Fraccion masica'!$AB$35</f>
        <v>9.0175297124927029E-2</v>
      </c>
      <c r="AV124" s="143">
        <f>'Fraccion masica'!$AB$36</f>
        <v>0.24741987696184778</v>
      </c>
      <c r="AW124" s="143">
        <f>'Fraccion masica'!$AB$37</f>
        <v>0.39593762818104794</v>
      </c>
      <c r="AX124" s="143">
        <f>'Fraccion masica'!$AB$38</f>
        <v>0.14181302276078955</v>
      </c>
      <c r="AY124" s="143">
        <f>'Fraccion masica'!$AB$39</f>
        <v>1.2058713500160698E-2</v>
      </c>
      <c r="AZ124" s="143">
        <f>'Fraccion masica'!$AB$40</f>
        <v>5.502030814457283E-2</v>
      </c>
      <c r="BA124" s="143">
        <f>'Fraccion masica'!$AB$41</f>
        <v>5.757515332665411E-2</v>
      </c>
      <c r="BB124" s="94" t="e">
        <f t="shared" si="21"/>
        <v>#VALUE!</v>
      </c>
      <c r="BC124" s="94" t="e">
        <f t="shared" si="22"/>
        <v>#VALUE!</v>
      </c>
      <c r="BD124" s="143" t="e">
        <f t="shared" si="23"/>
        <v>#VALUE!</v>
      </c>
      <c r="BE124" s="94" t="e">
        <f>BB124+BC124*Hoja1!$C$19+BD124*Hoja1!$C$20</f>
        <v>#VALUE!</v>
      </c>
    </row>
    <row r="125" spans="2:57" x14ac:dyDescent="0.75">
      <c r="B125" s="52"/>
      <c r="C125" s="15"/>
      <c r="D125" s="15"/>
      <c r="E125" s="125"/>
      <c r="F125" s="125"/>
      <c r="G125" s="52"/>
      <c r="H125" s="52"/>
      <c r="I125" s="92"/>
      <c r="J125" s="14"/>
      <c r="K125" s="100"/>
      <c r="L125" s="100"/>
      <c r="M125" s="130"/>
      <c r="N125" s="98"/>
      <c r="O125" s="98"/>
      <c r="P125" s="122" t="str">
        <f t="shared" si="33"/>
        <v/>
      </c>
      <c r="Q125" s="122">
        <f t="shared" si="10"/>
        <v>0</v>
      </c>
      <c r="R125" s="78" t="str">
        <f t="shared" si="11"/>
        <v/>
      </c>
      <c r="S125" s="78" t="str">
        <f t="shared" si="12"/>
        <v>Factor de Emisión</v>
      </c>
      <c r="T125" s="122">
        <f t="shared" si="13"/>
        <v>0</v>
      </c>
      <c r="U125" s="122">
        <f t="shared" si="14"/>
        <v>0</v>
      </c>
      <c r="V125" s="122">
        <f>T125+U125*Hoja1!$C$19</f>
        <v>0</v>
      </c>
      <c r="W125" s="122" t="str">
        <f t="shared" si="15"/>
        <v/>
      </c>
      <c r="X125" s="122" t="str">
        <f t="shared" si="16"/>
        <v/>
      </c>
      <c r="Y125" s="122" t="str">
        <f t="shared" si="17"/>
        <v/>
      </c>
      <c r="Z125" s="122" t="str">
        <f t="shared" si="18"/>
        <v/>
      </c>
      <c r="AD125" s="94"/>
      <c r="AE125" s="94">
        <f t="shared" si="24"/>
        <v>0</v>
      </c>
      <c r="AF125" s="94">
        <f t="shared" si="25"/>
        <v>0</v>
      </c>
      <c r="AG125" s="94">
        <f t="shared" si="26"/>
        <v>0</v>
      </c>
      <c r="AH125" s="94">
        <f t="shared" si="27"/>
        <v>0</v>
      </c>
      <c r="AI125" s="94">
        <f t="shared" si="28"/>
        <v>0</v>
      </c>
      <c r="AJ125" s="94">
        <f t="shared" si="29"/>
        <v>0</v>
      </c>
      <c r="AK125" s="94" t="str">
        <f t="shared" si="30"/>
        <v/>
      </c>
      <c r="AL125" s="94" t="str">
        <f t="shared" si="19"/>
        <v>Factor de Emisión</v>
      </c>
      <c r="AM125" s="94" t="str">
        <f t="shared" si="31"/>
        <v/>
      </c>
      <c r="AN125" s="94" t="str">
        <f t="shared" si="32"/>
        <v/>
      </c>
      <c r="AO125" s="94"/>
      <c r="AP125" s="94">
        <f t="shared" si="20"/>
        <v>0</v>
      </c>
      <c r="AQ125" s="94">
        <f>IF(N125="",AP125*'Fraccion masica'!$AB$36,AP125*N125)</f>
        <v>0</v>
      </c>
      <c r="AR125" s="94">
        <f>IF(O125="",AP125*'Fraccion masica'!$AB$36,AP125*O125)</f>
        <v>0</v>
      </c>
      <c r="AS125" s="94">
        <f>IFERROR(AQ125*Hoja1!$C$24/Hoja1!$C$25/Hoja1!$C$26*16.04/1000000,0)</f>
        <v>0</v>
      </c>
      <c r="AT125" s="94">
        <f>IFERROR(AR125*Hoja1!$C$24/Hoja1!$C$25/Hoja1!$C$26*44.01/1000000,0)</f>
        <v>0</v>
      </c>
      <c r="AU125" s="143">
        <f>'Fraccion masica'!$AB$35</f>
        <v>9.0175297124927029E-2</v>
      </c>
      <c r="AV125" s="143">
        <f>'Fraccion masica'!$AB$36</f>
        <v>0.24741987696184778</v>
      </c>
      <c r="AW125" s="143">
        <f>'Fraccion masica'!$AB$37</f>
        <v>0.39593762818104794</v>
      </c>
      <c r="AX125" s="143">
        <f>'Fraccion masica'!$AB$38</f>
        <v>0.14181302276078955</v>
      </c>
      <c r="AY125" s="143">
        <f>'Fraccion masica'!$AB$39</f>
        <v>1.2058713500160698E-2</v>
      </c>
      <c r="AZ125" s="143">
        <f>'Fraccion masica'!$AB$40</f>
        <v>5.502030814457283E-2</v>
      </c>
      <c r="BA125" s="143">
        <f>'Fraccion masica'!$AB$41</f>
        <v>5.757515332665411E-2</v>
      </c>
      <c r="BB125" s="94" t="e">
        <f t="shared" si="21"/>
        <v>#VALUE!</v>
      </c>
      <c r="BC125" s="94" t="e">
        <f t="shared" si="22"/>
        <v>#VALUE!</v>
      </c>
      <c r="BD125" s="143" t="e">
        <f t="shared" si="23"/>
        <v>#VALUE!</v>
      </c>
      <c r="BE125" s="94" t="e">
        <f>BB125+BC125*Hoja1!$C$19+BD125*Hoja1!$C$20</f>
        <v>#VALUE!</v>
      </c>
    </row>
    <row r="126" spans="2:57" x14ac:dyDescent="0.75">
      <c r="B126" s="52"/>
      <c r="C126" s="15"/>
      <c r="D126" s="15"/>
      <c r="E126" s="125"/>
      <c r="F126" s="125"/>
      <c r="G126" s="52"/>
      <c r="H126" s="52"/>
      <c r="I126" s="92"/>
      <c r="J126" s="14"/>
      <c r="K126" s="100"/>
      <c r="L126" s="100"/>
      <c r="M126" s="130"/>
      <c r="N126" s="98"/>
      <c r="O126" s="98"/>
      <c r="P126" s="122" t="str">
        <f t="shared" si="33"/>
        <v/>
      </c>
      <c r="Q126" s="122">
        <f t="shared" si="10"/>
        <v>0</v>
      </c>
      <c r="R126" s="78" t="str">
        <f t="shared" si="11"/>
        <v/>
      </c>
      <c r="S126" s="78" t="str">
        <f t="shared" si="12"/>
        <v>Factor de Emisión</v>
      </c>
      <c r="T126" s="122">
        <f t="shared" si="13"/>
        <v>0</v>
      </c>
      <c r="U126" s="122">
        <f t="shared" si="14"/>
        <v>0</v>
      </c>
      <c r="V126" s="122">
        <f>T126+U126*Hoja1!$C$19</f>
        <v>0</v>
      </c>
      <c r="W126" s="122" t="str">
        <f t="shared" si="15"/>
        <v/>
      </c>
      <c r="X126" s="122" t="str">
        <f t="shared" si="16"/>
        <v/>
      </c>
      <c r="Y126" s="122" t="str">
        <f t="shared" si="17"/>
        <v/>
      </c>
      <c r="Z126" s="122" t="str">
        <f t="shared" si="18"/>
        <v/>
      </c>
      <c r="AD126" s="94"/>
      <c r="AE126" s="94">
        <f t="shared" si="24"/>
        <v>0</v>
      </c>
      <c r="AF126" s="94">
        <f t="shared" si="25"/>
        <v>0</v>
      </c>
      <c r="AG126" s="94">
        <f t="shared" si="26"/>
        <v>0</v>
      </c>
      <c r="AH126" s="94">
        <f t="shared" si="27"/>
        <v>0</v>
      </c>
      <c r="AI126" s="94">
        <f t="shared" si="28"/>
        <v>0</v>
      </c>
      <c r="AJ126" s="94">
        <f t="shared" si="29"/>
        <v>0</v>
      </c>
      <c r="AK126" s="94" t="str">
        <f t="shared" si="30"/>
        <v/>
      </c>
      <c r="AL126" s="94" t="str">
        <f t="shared" si="19"/>
        <v>Factor de Emisión</v>
      </c>
      <c r="AM126" s="94" t="str">
        <f t="shared" si="31"/>
        <v/>
      </c>
      <c r="AN126" s="94" t="str">
        <f t="shared" si="32"/>
        <v/>
      </c>
      <c r="AO126" s="94"/>
      <c r="AP126" s="94">
        <f t="shared" si="20"/>
        <v>0</v>
      </c>
      <c r="AQ126" s="94">
        <f>IF(N126="",AP126*'Fraccion masica'!$AB$36,AP126*N126)</f>
        <v>0</v>
      </c>
      <c r="AR126" s="94">
        <f>IF(O126="",AP126*'Fraccion masica'!$AB$36,AP126*O126)</f>
        <v>0</v>
      </c>
      <c r="AS126" s="94">
        <f>IFERROR(AQ126*Hoja1!$C$24/Hoja1!$C$25/Hoja1!$C$26*16.04/1000000,0)</f>
        <v>0</v>
      </c>
      <c r="AT126" s="94">
        <f>IFERROR(AR126*Hoja1!$C$24/Hoja1!$C$25/Hoja1!$C$26*44.01/1000000,0)</f>
        <v>0</v>
      </c>
      <c r="AU126" s="143">
        <f>'Fraccion masica'!$AB$35</f>
        <v>9.0175297124927029E-2</v>
      </c>
      <c r="AV126" s="143">
        <f>'Fraccion masica'!$AB$36</f>
        <v>0.24741987696184778</v>
      </c>
      <c r="AW126" s="143">
        <f>'Fraccion masica'!$AB$37</f>
        <v>0.39593762818104794</v>
      </c>
      <c r="AX126" s="143">
        <f>'Fraccion masica'!$AB$38</f>
        <v>0.14181302276078955</v>
      </c>
      <c r="AY126" s="143">
        <f>'Fraccion masica'!$AB$39</f>
        <v>1.2058713500160698E-2</v>
      </c>
      <c r="AZ126" s="143">
        <f>'Fraccion masica'!$AB$40</f>
        <v>5.502030814457283E-2</v>
      </c>
      <c r="BA126" s="143">
        <f>'Fraccion masica'!$AB$41</f>
        <v>5.757515332665411E-2</v>
      </c>
      <c r="BB126" s="94" t="e">
        <f t="shared" si="21"/>
        <v>#VALUE!</v>
      </c>
      <c r="BC126" s="94" t="e">
        <f t="shared" si="22"/>
        <v>#VALUE!</v>
      </c>
      <c r="BD126" s="143" t="e">
        <f t="shared" si="23"/>
        <v>#VALUE!</v>
      </c>
      <c r="BE126" s="94" t="e">
        <f>BB126+BC126*Hoja1!$C$19+BD126*Hoja1!$C$20</f>
        <v>#VALUE!</v>
      </c>
    </row>
    <row r="127" spans="2:57" x14ac:dyDescent="0.75">
      <c r="B127" s="52"/>
      <c r="C127" s="15"/>
      <c r="D127" s="15"/>
      <c r="E127" s="125"/>
      <c r="F127" s="125"/>
      <c r="G127" s="52"/>
      <c r="H127" s="52"/>
      <c r="I127" s="92"/>
      <c r="J127" s="14"/>
      <c r="K127" s="100"/>
      <c r="L127" s="100"/>
      <c r="M127" s="130"/>
      <c r="N127" s="98"/>
      <c r="O127" s="98"/>
      <c r="P127" s="122" t="str">
        <f t="shared" si="33"/>
        <v/>
      </c>
      <c r="Q127" s="122">
        <f t="shared" si="10"/>
        <v>0</v>
      </c>
      <c r="R127" s="78" t="str">
        <f t="shared" si="11"/>
        <v/>
      </c>
      <c r="S127" s="78" t="str">
        <f t="shared" si="12"/>
        <v>Factor de Emisión</v>
      </c>
      <c r="T127" s="122">
        <f t="shared" si="13"/>
        <v>0</v>
      </c>
      <c r="U127" s="122">
        <f t="shared" si="14"/>
        <v>0</v>
      </c>
      <c r="V127" s="122">
        <f>T127+U127*Hoja1!$C$19</f>
        <v>0</v>
      </c>
      <c r="W127" s="122" t="str">
        <f t="shared" si="15"/>
        <v/>
      </c>
      <c r="X127" s="122" t="str">
        <f t="shared" si="16"/>
        <v/>
      </c>
      <c r="Y127" s="122" t="str">
        <f t="shared" si="17"/>
        <v/>
      </c>
      <c r="Z127" s="122" t="str">
        <f t="shared" si="18"/>
        <v/>
      </c>
      <c r="AD127" s="94"/>
      <c r="AE127" s="94">
        <f t="shared" si="24"/>
        <v>0</v>
      </c>
      <c r="AF127" s="94">
        <f t="shared" si="25"/>
        <v>0</v>
      </c>
      <c r="AG127" s="94">
        <f t="shared" si="26"/>
        <v>0</v>
      </c>
      <c r="AH127" s="94">
        <f t="shared" si="27"/>
        <v>0</v>
      </c>
      <c r="AI127" s="94">
        <f t="shared" si="28"/>
        <v>0</v>
      </c>
      <c r="AJ127" s="94">
        <f t="shared" si="29"/>
        <v>0</v>
      </c>
      <c r="AK127" s="94" t="str">
        <f t="shared" si="30"/>
        <v/>
      </c>
      <c r="AL127" s="94" t="str">
        <f t="shared" si="19"/>
        <v>Factor de Emisión</v>
      </c>
      <c r="AM127" s="94" t="str">
        <f t="shared" si="31"/>
        <v/>
      </c>
      <c r="AN127" s="94" t="str">
        <f t="shared" si="32"/>
        <v/>
      </c>
      <c r="AO127" s="94"/>
      <c r="AP127" s="94">
        <f t="shared" si="20"/>
        <v>0</v>
      </c>
      <c r="AQ127" s="94">
        <f>IF(N127="",AP127*'Fraccion masica'!$AB$36,AP127*N127)</f>
        <v>0</v>
      </c>
      <c r="AR127" s="94">
        <f>IF(O127="",AP127*'Fraccion masica'!$AB$36,AP127*O127)</f>
        <v>0</v>
      </c>
      <c r="AS127" s="94">
        <f>IFERROR(AQ127*Hoja1!$C$24/Hoja1!$C$25/Hoja1!$C$26*16.04/1000000,0)</f>
        <v>0</v>
      </c>
      <c r="AT127" s="94">
        <f>IFERROR(AR127*Hoja1!$C$24/Hoja1!$C$25/Hoja1!$C$26*44.01/1000000,0)</f>
        <v>0</v>
      </c>
      <c r="AU127" s="143">
        <f>'Fraccion masica'!$AB$35</f>
        <v>9.0175297124927029E-2</v>
      </c>
      <c r="AV127" s="143">
        <f>'Fraccion masica'!$AB$36</f>
        <v>0.24741987696184778</v>
      </c>
      <c r="AW127" s="143">
        <f>'Fraccion masica'!$AB$37</f>
        <v>0.39593762818104794</v>
      </c>
      <c r="AX127" s="143">
        <f>'Fraccion masica'!$AB$38</f>
        <v>0.14181302276078955</v>
      </c>
      <c r="AY127" s="143">
        <f>'Fraccion masica'!$AB$39</f>
        <v>1.2058713500160698E-2</v>
      </c>
      <c r="AZ127" s="143">
        <f>'Fraccion masica'!$AB$40</f>
        <v>5.502030814457283E-2</v>
      </c>
      <c r="BA127" s="143">
        <f>'Fraccion masica'!$AB$41</f>
        <v>5.757515332665411E-2</v>
      </c>
      <c r="BB127" s="94" t="e">
        <f t="shared" si="21"/>
        <v>#VALUE!</v>
      </c>
      <c r="BC127" s="94" t="e">
        <f t="shared" si="22"/>
        <v>#VALUE!</v>
      </c>
      <c r="BD127" s="143" t="e">
        <f t="shared" si="23"/>
        <v>#VALUE!</v>
      </c>
      <c r="BE127" s="94" t="e">
        <f>BB127+BC127*Hoja1!$C$19+BD127*Hoja1!$C$20</f>
        <v>#VALUE!</v>
      </c>
    </row>
    <row r="128" spans="2:57" x14ac:dyDescent="0.75">
      <c r="B128" s="52"/>
      <c r="C128" s="15"/>
      <c r="D128" s="15"/>
      <c r="E128" s="125"/>
      <c r="F128" s="125"/>
      <c r="G128" s="52"/>
      <c r="H128" s="52"/>
      <c r="I128" s="92"/>
      <c r="J128" s="14"/>
      <c r="K128" s="100"/>
      <c r="L128" s="100"/>
      <c r="M128" s="130"/>
      <c r="N128" s="98"/>
      <c r="O128" s="98"/>
      <c r="P128" s="122" t="str">
        <f t="shared" si="33"/>
        <v/>
      </c>
      <c r="Q128" s="122">
        <f t="shared" si="10"/>
        <v>0</v>
      </c>
      <c r="R128" s="78" t="str">
        <f t="shared" si="11"/>
        <v/>
      </c>
      <c r="S128" s="78" t="str">
        <f t="shared" si="12"/>
        <v>Factor de Emisión</v>
      </c>
      <c r="T128" s="122">
        <f t="shared" si="13"/>
        <v>0</v>
      </c>
      <c r="U128" s="122">
        <f t="shared" si="14"/>
        <v>0</v>
      </c>
      <c r="V128" s="122">
        <f>T128+U128*Hoja1!$C$19</f>
        <v>0</v>
      </c>
      <c r="W128" s="122" t="str">
        <f t="shared" si="15"/>
        <v/>
      </c>
      <c r="X128" s="122" t="str">
        <f t="shared" si="16"/>
        <v/>
      </c>
      <c r="Y128" s="122" t="str">
        <f t="shared" si="17"/>
        <v/>
      </c>
      <c r="Z128" s="122" t="str">
        <f t="shared" si="18"/>
        <v/>
      </c>
      <c r="AD128" s="94"/>
      <c r="AE128" s="94">
        <f t="shared" si="24"/>
        <v>0</v>
      </c>
      <c r="AF128" s="94">
        <f t="shared" si="25"/>
        <v>0</v>
      </c>
      <c r="AG128" s="94">
        <f t="shared" si="26"/>
        <v>0</v>
      </c>
      <c r="AH128" s="94">
        <f t="shared" si="27"/>
        <v>0</v>
      </c>
      <c r="AI128" s="94">
        <f t="shared" si="28"/>
        <v>0</v>
      </c>
      <c r="AJ128" s="94">
        <f t="shared" si="29"/>
        <v>0</v>
      </c>
      <c r="AK128" s="94" t="str">
        <f t="shared" si="30"/>
        <v/>
      </c>
      <c r="AL128" s="94" t="str">
        <f t="shared" si="19"/>
        <v>Factor de Emisión</v>
      </c>
      <c r="AM128" s="94" t="str">
        <f t="shared" si="31"/>
        <v/>
      </c>
      <c r="AN128" s="94" t="str">
        <f t="shared" si="32"/>
        <v/>
      </c>
      <c r="AO128" s="94"/>
      <c r="AP128" s="94">
        <f t="shared" si="20"/>
        <v>0</v>
      </c>
      <c r="AQ128" s="94">
        <f>IF(N128="",AP128*'Fraccion masica'!$AB$36,AP128*N128)</f>
        <v>0</v>
      </c>
      <c r="AR128" s="94">
        <f>IF(O128="",AP128*'Fraccion masica'!$AB$36,AP128*O128)</f>
        <v>0</v>
      </c>
      <c r="AS128" s="94">
        <f>IFERROR(AQ128*Hoja1!$C$24/Hoja1!$C$25/Hoja1!$C$26*16.04/1000000,0)</f>
        <v>0</v>
      </c>
      <c r="AT128" s="94">
        <f>IFERROR(AR128*Hoja1!$C$24/Hoja1!$C$25/Hoja1!$C$26*44.01/1000000,0)</f>
        <v>0</v>
      </c>
      <c r="AU128" s="143">
        <f>'Fraccion masica'!$AB$35</f>
        <v>9.0175297124927029E-2</v>
      </c>
      <c r="AV128" s="143">
        <f>'Fraccion masica'!$AB$36</f>
        <v>0.24741987696184778</v>
      </c>
      <c r="AW128" s="143">
        <f>'Fraccion masica'!$AB$37</f>
        <v>0.39593762818104794</v>
      </c>
      <c r="AX128" s="143">
        <f>'Fraccion masica'!$AB$38</f>
        <v>0.14181302276078955</v>
      </c>
      <c r="AY128" s="143">
        <f>'Fraccion masica'!$AB$39</f>
        <v>1.2058713500160698E-2</v>
      </c>
      <c r="AZ128" s="143">
        <f>'Fraccion masica'!$AB$40</f>
        <v>5.502030814457283E-2</v>
      </c>
      <c r="BA128" s="143">
        <f>'Fraccion masica'!$AB$41</f>
        <v>5.757515332665411E-2</v>
      </c>
      <c r="BB128" s="94" t="e">
        <f t="shared" si="21"/>
        <v>#VALUE!</v>
      </c>
      <c r="BC128" s="94" t="e">
        <f t="shared" si="22"/>
        <v>#VALUE!</v>
      </c>
      <c r="BD128" s="143" t="e">
        <f t="shared" si="23"/>
        <v>#VALUE!</v>
      </c>
      <c r="BE128" s="94" t="e">
        <f>BB128+BC128*Hoja1!$C$19+BD128*Hoja1!$C$20</f>
        <v>#VALUE!</v>
      </c>
    </row>
    <row r="129" spans="2:57" x14ac:dyDescent="0.75">
      <c r="B129" s="52"/>
      <c r="C129" s="15"/>
      <c r="D129" s="15"/>
      <c r="E129" s="125"/>
      <c r="F129" s="125"/>
      <c r="G129" s="52"/>
      <c r="H129" s="52"/>
      <c r="I129" s="92"/>
      <c r="J129" s="14"/>
      <c r="K129" s="100"/>
      <c r="L129" s="100"/>
      <c r="M129" s="130"/>
      <c r="N129" s="98"/>
      <c r="O129" s="98"/>
      <c r="P129" s="122" t="str">
        <f t="shared" si="33"/>
        <v/>
      </c>
      <c r="Q129" s="122">
        <f t="shared" si="10"/>
        <v>0</v>
      </c>
      <c r="R129" s="78" t="str">
        <f t="shared" si="11"/>
        <v/>
      </c>
      <c r="S129" s="78" t="str">
        <f t="shared" si="12"/>
        <v>Factor de Emisión</v>
      </c>
      <c r="T129" s="122">
        <f t="shared" si="13"/>
        <v>0</v>
      </c>
      <c r="U129" s="122">
        <f t="shared" si="14"/>
        <v>0</v>
      </c>
      <c r="V129" s="122">
        <f>T129+U129*Hoja1!$C$19</f>
        <v>0</v>
      </c>
      <c r="W129" s="122" t="str">
        <f t="shared" si="15"/>
        <v/>
      </c>
      <c r="X129" s="122" t="str">
        <f t="shared" si="16"/>
        <v/>
      </c>
      <c r="Y129" s="122" t="str">
        <f t="shared" si="17"/>
        <v/>
      </c>
      <c r="Z129" s="122" t="str">
        <f t="shared" si="18"/>
        <v/>
      </c>
      <c r="AD129" s="94"/>
      <c r="AE129" s="94">
        <f t="shared" si="24"/>
        <v>0</v>
      </c>
      <c r="AF129" s="94">
        <f t="shared" si="25"/>
        <v>0</v>
      </c>
      <c r="AG129" s="94">
        <f t="shared" si="26"/>
        <v>0</v>
      </c>
      <c r="AH129" s="94">
        <f t="shared" si="27"/>
        <v>0</v>
      </c>
      <c r="AI129" s="94">
        <f t="shared" si="28"/>
        <v>0</v>
      </c>
      <c r="AJ129" s="94">
        <f t="shared" si="29"/>
        <v>0</v>
      </c>
      <c r="AK129" s="94" t="str">
        <f t="shared" si="30"/>
        <v/>
      </c>
      <c r="AL129" s="94" t="str">
        <f t="shared" si="19"/>
        <v>Factor de Emisión</v>
      </c>
      <c r="AM129" s="94" t="str">
        <f t="shared" si="31"/>
        <v/>
      </c>
      <c r="AN129" s="94" t="str">
        <f t="shared" si="32"/>
        <v/>
      </c>
      <c r="AO129" s="94"/>
      <c r="AP129" s="94">
        <f t="shared" si="20"/>
        <v>0</v>
      </c>
      <c r="AQ129" s="94">
        <f>IF(N129="",AP129*'Fraccion masica'!$AB$36,AP129*N129)</f>
        <v>0</v>
      </c>
      <c r="AR129" s="94">
        <f>IF(O129="",AP129*'Fraccion masica'!$AB$36,AP129*O129)</f>
        <v>0</v>
      </c>
      <c r="AS129" s="94">
        <f>IFERROR(AQ129*Hoja1!$C$24/Hoja1!$C$25/Hoja1!$C$26*16.04/1000000,0)</f>
        <v>0</v>
      </c>
      <c r="AT129" s="94">
        <f>IFERROR(AR129*Hoja1!$C$24/Hoja1!$C$25/Hoja1!$C$26*44.01/1000000,0)</f>
        <v>0</v>
      </c>
      <c r="AU129" s="143">
        <f>'Fraccion masica'!$AB$35</f>
        <v>9.0175297124927029E-2</v>
      </c>
      <c r="AV129" s="143">
        <f>'Fraccion masica'!$AB$36</f>
        <v>0.24741987696184778</v>
      </c>
      <c r="AW129" s="143">
        <f>'Fraccion masica'!$AB$37</f>
        <v>0.39593762818104794</v>
      </c>
      <c r="AX129" s="143">
        <f>'Fraccion masica'!$AB$38</f>
        <v>0.14181302276078955</v>
      </c>
      <c r="AY129" s="143">
        <f>'Fraccion masica'!$AB$39</f>
        <v>1.2058713500160698E-2</v>
      </c>
      <c r="AZ129" s="143">
        <f>'Fraccion masica'!$AB$40</f>
        <v>5.502030814457283E-2</v>
      </c>
      <c r="BA129" s="143">
        <f>'Fraccion masica'!$AB$41</f>
        <v>5.757515332665411E-2</v>
      </c>
      <c r="BB129" s="94" t="e">
        <f t="shared" si="21"/>
        <v>#VALUE!</v>
      </c>
      <c r="BC129" s="94" t="e">
        <f t="shared" si="22"/>
        <v>#VALUE!</v>
      </c>
      <c r="BD129" s="143" t="e">
        <f t="shared" si="23"/>
        <v>#VALUE!</v>
      </c>
      <c r="BE129" s="94" t="e">
        <f>BB129+BC129*Hoja1!$C$19+BD129*Hoja1!$C$20</f>
        <v>#VALUE!</v>
      </c>
    </row>
    <row r="130" spans="2:57" x14ac:dyDescent="0.75">
      <c r="B130" s="52"/>
      <c r="C130" s="15"/>
      <c r="D130" s="15"/>
      <c r="E130" s="125"/>
      <c r="F130" s="125"/>
      <c r="G130" s="52"/>
      <c r="H130" s="52"/>
      <c r="I130" s="92"/>
      <c r="J130" s="14"/>
      <c r="K130" s="100"/>
      <c r="L130" s="100"/>
      <c r="M130" s="130"/>
      <c r="N130" s="98"/>
      <c r="O130" s="98"/>
      <c r="P130" s="122" t="str">
        <f t="shared" si="33"/>
        <v/>
      </c>
      <c r="Q130" s="122">
        <f t="shared" si="10"/>
        <v>0</v>
      </c>
      <c r="R130" s="78" t="str">
        <f t="shared" si="11"/>
        <v/>
      </c>
      <c r="S130" s="78" t="str">
        <f t="shared" si="12"/>
        <v>Factor de Emisión</v>
      </c>
      <c r="T130" s="122">
        <f t="shared" si="13"/>
        <v>0</v>
      </c>
      <c r="U130" s="122">
        <f t="shared" si="14"/>
        <v>0</v>
      </c>
      <c r="V130" s="122">
        <f>T130+U130*Hoja1!$C$19</f>
        <v>0</v>
      </c>
      <c r="W130" s="122" t="str">
        <f t="shared" si="15"/>
        <v/>
      </c>
      <c r="X130" s="122" t="str">
        <f t="shared" si="16"/>
        <v/>
      </c>
      <c r="Y130" s="122" t="str">
        <f t="shared" si="17"/>
        <v/>
      </c>
      <c r="Z130" s="122" t="str">
        <f t="shared" si="18"/>
        <v/>
      </c>
      <c r="AD130" s="94"/>
      <c r="AE130" s="94">
        <f t="shared" si="24"/>
        <v>0</v>
      </c>
      <c r="AF130" s="94">
        <f t="shared" si="25"/>
        <v>0</v>
      </c>
      <c r="AG130" s="94">
        <f t="shared" si="26"/>
        <v>0</v>
      </c>
      <c r="AH130" s="94">
        <f t="shared" si="27"/>
        <v>0</v>
      </c>
      <c r="AI130" s="94">
        <f t="shared" si="28"/>
        <v>0</v>
      </c>
      <c r="AJ130" s="94">
        <f t="shared" si="29"/>
        <v>0</v>
      </c>
      <c r="AK130" s="94" t="str">
        <f t="shared" si="30"/>
        <v/>
      </c>
      <c r="AL130" s="94" t="str">
        <f t="shared" si="19"/>
        <v>Factor de Emisión</v>
      </c>
      <c r="AM130" s="94" t="str">
        <f t="shared" si="31"/>
        <v/>
      </c>
      <c r="AN130" s="94" t="str">
        <f t="shared" si="32"/>
        <v/>
      </c>
      <c r="AO130" s="94"/>
      <c r="AP130" s="94">
        <f t="shared" si="20"/>
        <v>0</v>
      </c>
      <c r="AQ130" s="94">
        <f>IF(N130="",AP130*'Fraccion masica'!$AB$36,AP130*N130)</f>
        <v>0</v>
      </c>
      <c r="AR130" s="94">
        <f>IF(O130="",AP130*'Fraccion masica'!$AB$36,AP130*O130)</f>
        <v>0</v>
      </c>
      <c r="AS130" s="94">
        <f>IFERROR(AQ130*Hoja1!$C$24/Hoja1!$C$25/Hoja1!$C$26*16.04/1000000,0)</f>
        <v>0</v>
      </c>
      <c r="AT130" s="94">
        <f>IFERROR(AR130*Hoja1!$C$24/Hoja1!$C$25/Hoja1!$C$26*44.01/1000000,0)</f>
        <v>0</v>
      </c>
      <c r="AU130" s="143">
        <f>'Fraccion masica'!$AB$35</f>
        <v>9.0175297124927029E-2</v>
      </c>
      <c r="AV130" s="143">
        <f>'Fraccion masica'!$AB$36</f>
        <v>0.24741987696184778</v>
      </c>
      <c r="AW130" s="143">
        <f>'Fraccion masica'!$AB$37</f>
        <v>0.39593762818104794</v>
      </c>
      <c r="AX130" s="143">
        <f>'Fraccion masica'!$AB$38</f>
        <v>0.14181302276078955</v>
      </c>
      <c r="AY130" s="143">
        <f>'Fraccion masica'!$AB$39</f>
        <v>1.2058713500160698E-2</v>
      </c>
      <c r="AZ130" s="143">
        <f>'Fraccion masica'!$AB$40</f>
        <v>5.502030814457283E-2</v>
      </c>
      <c r="BA130" s="143">
        <f>'Fraccion masica'!$AB$41</f>
        <v>5.757515332665411E-2</v>
      </c>
      <c r="BB130" s="94" t="e">
        <f t="shared" si="21"/>
        <v>#VALUE!</v>
      </c>
      <c r="BC130" s="94" t="e">
        <f t="shared" si="22"/>
        <v>#VALUE!</v>
      </c>
      <c r="BD130" s="143" t="e">
        <f t="shared" si="23"/>
        <v>#VALUE!</v>
      </c>
      <c r="BE130" s="94" t="e">
        <f>BB130+BC130*Hoja1!$C$19+BD130*Hoja1!$C$20</f>
        <v>#VALUE!</v>
      </c>
    </row>
    <row r="131" spans="2:57" x14ac:dyDescent="0.75">
      <c r="B131" s="52"/>
      <c r="C131" s="15"/>
      <c r="D131" s="15"/>
      <c r="E131" s="125"/>
      <c r="F131" s="125"/>
      <c r="G131" s="52"/>
      <c r="H131" s="52"/>
      <c r="I131" s="92"/>
      <c r="J131" s="14"/>
      <c r="K131" s="100"/>
      <c r="L131" s="100"/>
      <c r="M131" s="130"/>
      <c r="N131" s="98"/>
      <c r="O131" s="98"/>
      <c r="P131" s="122" t="str">
        <f t="shared" si="33"/>
        <v/>
      </c>
      <c r="Q131" s="122">
        <f t="shared" si="10"/>
        <v>0</v>
      </c>
      <c r="R131" s="78" t="str">
        <f t="shared" si="11"/>
        <v/>
      </c>
      <c r="S131" s="78" t="str">
        <f t="shared" si="12"/>
        <v>Factor de Emisión</v>
      </c>
      <c r="T131" s="122">
        <f t="shared" si="13"/>
        <v>0</v>
      </c>
      <c r="U131" s="122">
        <f t="shared" si="14"/>
        <v>0</v>
      </c>
      <c r="V131" s="122">
        <f>T131+U131*Hoja1!$C$19</f>
        <v>0</v>
      </c>
      <c r="W131" s="122" t="str">
        <f t="shared" si="15"/>
        <v/>
      </c>
      <c r="X131" s="122" t="str">
        <f t="shared" si="16"/>
        <v/>
      </c>
      <c r="Y131" s="122" t="str">
        <f t="shared" si="17"/>
        <v/>
      </c>
      <c r="Z131" s="122" t="str">
        <f t="shared" si="18"/>
        <v/>
      </c>
      <c r="AD131" s="94"/>
      <c r="AE131" s="94">
        <f t="shared" si="24"/>
        <v>0</v>
      </c>
      <c r="AF131" s="94">
        <f t="shared" si="25"/>
        <v>0</v>
      </c>
      <c r="AG131" s="94">
        <f t="shared" si="26"/>
        <v>0</v>
      </c>
      <c r="AH131" s="94">
        <f t="shared" si="27"/>
        <v>0</v>
      </c>
      <c r="AI131" s="94">
        <f t="shared" si="28"/>
        <v>0</v>
      </c>
      <c r="AJ131" s="94">
        <f t="shared" si="29"/>
        <v>0</v>
      </c>
      <c r="AK131" s="94" t="str">
        <f t="shared" si="30"/>
        <v/>
      </c>
      <c r="AL131" s="94" t="str">
        <f t="shared" si="19"/>
        <v>Factor de Emisión</v>
      </c>
      <c r="AM131" s="94" t="str">
        <f t="shared" si="31"/>
        <v/>
      </c>
      <c r="AN131" s="94" t="str">
        <f t="shared" si="32"/>
        <v/>
      </c>
      <c r="AO131" s="94"/>
      <c r="AP131" s="94">
        <f t="shared" si="20"/>
        <v>0</v>
      </c>
      <c r="AQ131" s="94">
        <f>IF(N131="",AP131*'Fraccion masica'!$AB$36,AP131*N131)</f>
        <v>0</v>
      </c>
      <c r="AR131" s="94">
        <f>IF(O131="",AP131*'Fraccion masica'!$AB$36,AP131*O131)</f>
        <v>0</v>
      </c>
      <c r="AS131" s="94">
        <f>IFERROR(AQ131*Hoja1!$C$24/Hoja1!$C$25/Hoja1!$C$26*16.04/1000000,0)</f>
        <v>0</v>
      </c>
      <c r="AT131" s="94">
        <f>IFERROR(AR131*Hoja1!$C$24/Hoja1!$C$25/Hoja1!$C$26*44.01/1000000,0)</f>
        <v>0</v>
      </c>
      <c r="AU131" s="143">
        <f>'Fraccion masica'!$AB$35</f>
        <v>9.0175297124927029E-2</v>
      </c>
      <c r="AV131" s="143">
        <f>'Fraccion masica'!$AB$36</f>
        <v>0.24741987696184778</v>
      </c>
      <c r="AW131" s="143">
        <f>'Fraccion masica'!$AB$37</f>
        <v>0.39593762818104794</v>
      </c>
      <c r="AX131" s="143">
        <f>'Fraccion masica'!$AB$38</f>
        <v>0.14181302276078955</v>
      </c>
      <c r="AY131" s="143">
        <f>'Fraccion masica'!$AB$39</f>
        <v>1.2058713500160698E-2</v>
      </c>
      <c r="AZ131" s="143">
        <f>'Fraccion masica'!$AB$40</f>
        <v>5.502030814457283E-2</v>
      </c>
      <c r="BA131" s="143">
        <f>'Fraccion masica'!$AB$41</f>
        <v>5.757515332665411E-2</v>
      </c>
      <c r="BB131" s="94" t="e">
        <f t="shared" si="21"/>
        <v>#VALUE!</v>
      </c>
      <c r="BC131" s="94" t="e">
        <f t="shared" si="22"/>
        <v>#VALUE!</v>
      </c>
      <c r="BD131" s="143" t="e">
        <f t="shared" si="23"/>
        <v>#VALUE!</v>
      </c>
      <c r="BE131" s="94" t="e">
        <f>BB131+BC131*Hoja1!$C$19+BD131*Hoja1!$C$20</f>
        <v>#VALUE!</v>
      </c>
    </row>
    <row r="132" spans="2:57" x14ac:dyDescent="0.75">
      <c r="B132" s="52"/>
      <c r="C132" s="15"/>
      <c r="D132" s="15"/>
      <c r="E132" s="125"/>
      <c r="F132" s="125"/>
      <c r="G132" s="52"/>
      <c r="H132" s="52"/>
      <c r="I132" s="92"/>
      <c r="J132" s="14"/>
      <c r="K132" s="100"/>
      <c r="L132" s="100"/>
      <c r="M132" s="130"/>
      <c r="N132" s="98"/>
      <c r="O132" s="98"/>
      <c r="P132" s="122" t="str">
        <f t="shared" si="33"/>
        <v/>
      </c>
      <c r="Q132" s="122">
        <f t="shared" si="10"/>
        <v>0</v>
      </c>
      <c r="R132" s="78" t="str">
        <f t="shared" si="11"/>
        <v/>
      </c>
      <c r="S132" s="78" t="str">
        <f t="shared" si="12"/>
        <v>Factor de Emisión</v>
      </c>
      <c r="T132" s="122">
        <f t="shared" si="13"/>
        <v>0</v>
      </c>
      <c r="U132" s="122">
        <f t="shared" si="14"/>
        <v>0</v>
      </c>
      <c r="V132" s="122">
        <f>T132+U132*Hoja1!$C$19</f>
        <v>0</v>
      </c>
      <c r="W132" s="122" t="str">
        <f t="shared" si="15"/>
        <v/>
      </c>
      <c r="X132" s="122" t="str">
        <f t="shared" si="16"/>
        <v/>
      </c>
      <c r="Y132" s="122" t="str">
        <f t="shared" si="17"/>
        <v/>
      </c>
      <c r="Z132" s="122" t="str">
        <f t="shared" si="18"/>
        <v/>
      </c>
      <c r="AD132" s="94"/>
      <c r="AE132" s="94">
        <f t="shared" si="24"/>
        <v>0</v>
      </c>
      <c r="AF132" s="94">
        <f t="shared" si="25"/>
        <v>0</v>
      </c>
      <c r="AG132" s="94">
        <f t="shared" si="26"/>
        <v>0</v>
      </c>
      <c r="AH132" s="94">
        <f t="shared" si="27"/>
        <v>0</v>
      </c>
      <c r="AI132" s="94">
        <f t="shared" si="28"/>
        <v>0</v>
      </c>
      <c r="AJ132" s="94">
        <f t="shared" si="29"/>
        <v>0</v>
      </c>
      <c r="AK132" s="94" t="str">
        <f t="shared" si="30"/>
        <v/>
      </c>
      <c r="AL132" s="94" t="str">
        <f t="shared" si="19"/>
        <v>Factor de Emisión</v>
      </c>
      <c r="AM132" s="94" t="str">
        <f t="shared" si="31"/>
        <v/>
      </c>
      <c r="AN132" s="94" t="str">
        <f t="shared" si="32"/>
        <v/>
      </c>
      <c r="AO132" s="94"/>
      <c r="AP132" s="94">
        <f t="shared" si="20"/>
        <v>0</v>
      </c>
      <c r="AQ132" s="94">
        <f>IF(N132="",AP132*'Fraccion masica'!$AB$36,AP132*N132)</f>
        <v>0</v>
      </c>
      <c r="AR132" s="94">
        <f>IF(O132="",AP132*'Fraccion masica'!$AB$36,AP132*O132)</f>
        <v>0</v>
      </c>
      <c r="AS132" s="94">
        <f>IFERROR(AQ132*Hoja1!$C$24/Hoja1!$C$25/Hoja1!$C$26*16.04/1000000,0)</f>
        <v>0</v>
      </c>
      <c r="AT132" s="94">
        <f>IFERROR(AR132*Hoja1!$C$24/Hoja1!$C$25/Hoja1!$C$26*44.01/1000000,0)</f>
        <v>0</v>
      </c>
      <c r="AU132" s="143">
        <f>'Fraccion masica'!$AB$35</f>
        <v>9.0175297124927029E-2</v>
      </c>
      <c r="AV132" s="143">
        <f>'Fraccion masica'!$AB$36</f>
        <v>0.24741987696184778</v>
      </c>
      <c r="AW132" s="143">
        <f>'Fraccion masica'!$AB$37</f>
        <v>0.39593762818104794</v>
      </c>
      <c r="AX132" s="143">
        <f>'Fraccion masica'!$AB$38</f>
        <v>0.14181302276078955</v>
      </c>
      <c r="AY132" s="143">
        <f>'Fraccion masica'!$AB$39</f>
        <v>1.2058713500160698E-2</v>
      </c>
      <c r="AZ132" s="143">
        <f>'Fraccion masica'!$AB$40</f>
        <v>5.502030814457283E-2</v>
      </c>
      <c r="BA132" s="143">
        <f>'Fraccion masica'!$AB$41</f>
        <v>5.757515332665411E-2</v>
      </c>
      <c r="BB132" s="94" t="e">
        <f t="shared" si="21"/>
        <v>#VALUE!</v>
      </c>
      <c r="BC132" s="94" t="e">
        <f t="shared" si="22"/>
        <v>#VALUE!</v>
      </c>
      <c r="BD132" s="143" t="e">
        <f t="shared" si="23"/>
        <v>#VALUE!</v>
      </c>
      <c r="BE132" s="94" t="e">
        <f>BB132+BC132*Hoja1!$C$19+BD132*Hoja1!$C$20</f>
        <v>#VALUE!</v>
      </c>
    </row>
    <row r="133" spans="2:57" x14ac:dyDescent="0.75">
      <c r="B133" s="52"/>
      <c r="C133" s="15"/>
      <c r="D133" s="15"/>
      <c r="E133" s="125"/>
      <c r="F133" s="125"/>
      <c r="G133" s="52"/>
      <c r="H133" s="52"/>
      <c r="I133" s="92"/>
      <c r="J133" s="14"/>
      <c r="K133" s="100"/>
      <c r="L133" s="100"/>
      <c r="M133" s="130"/>
      <c r="N133" s="98"/>
      <c r="O133" s="98"/>
      <c r="P133" s="122" t="str">
        <f t="shared" si="33"/>
        <v/>
      </c>
      <c r="Q133" s="122">
        <f t="shared" si="10"/>
        <v>0</v>
      </c>
      <c r="R133" s="78" t="str">
        <f t="shared" si="11"/>
        <v/>
      </c>
      <c r="S133" s="78" t="str">
        <f t="shared" si="12"/>
        <v>Factor de Emisión</v>
      </c>
      <c r="T133" s="122">
        <f t="shared" si="13"/>
        <v>0</v>
      </c>
      <c r="U133" s="122">
        <f t="shared" si="14"/>
        <v>0</v>
      </c>
      <c r="V133" s="122">
        <f>T133+U133*Hoja1!$C$19</f>
        <v>0</v>
      </c>
      <c r="W133" s="122" t="str">
        <f t="shared" si="15"/>
        <v/>
      </c>
      <c r="X133" s="122" t="str">
        <f t="shared" si="16"/>
        <v/>
      </c>
      <c r="Y133" s="122" t="str">
        <f t="shared" si="17"/>
        <v/>
      </c>
      <c r="Z133" s="122" t="str">
        <f t="shared" si="18"/>
        <v/>
      </c>
      <c r="AD133" s="94"/>
      <c r="AE133" s="94">
        <f t="shared" si="24"/>
        <v>0</v>
      </c>
      <c r="AF133" s="94">
        <f t="shared" si="25"/>
        <v>0</v>
      </c>
      <c r="AG133" s="94">
        <f t="shared" si="26"/>
        <v>0</v>
      </c>
      <c r="AH133" s="94">
        <f t="shared" si="27"/>
        <v>0</v>
      </c>
      <c r="AI133" s="94">
        <f t="shared" si="28"/>
        <v>0</v>
      </c>
      <c r="AJ133" s="94">
        <f t="shared" si="29"/>
        <v>0</v>
      </c>
      <c r="AK133" s="94" t="str">
        <f t="shared" si="30"/>
        <v/>
      </c>
      <c r="AL133" s="94" t="str">
        <f t="shared" si="19"/>
        <v>Factor de Emisión</v>
      </c>
      <c r="AM133" s="94" t="str">
        <f t="shared" si="31"/>
        <v/>
      </c>
      <c r="AN133" s="94" t="str">
        <f t="shared" si="32"/>
        <v/>
      </c>
      <c r="AO133" s="94"/>
      <c r="AP133" s="94">
        <f t="shared" si="20"/>
        <v>0</v>
      </c>
      <c r="AQ133" s="94">
        <f>IF(N133="",AP133*'Fraccion masica'!$AB$36,AP133*N133)</f>
        <v>0</v>
      </c>
      <c r="AR133" s="94">
        <f>IF(O133="",AP133*'Fraccion masica'!$AB$36,AP133*O133)</f>
        <v>0</v>
      </c>
      <c r="AS133" s="94">
        <f>IFERROR(AQ133*Hoja1!$C$24/Hoja1!$C$25/Hoja1!$C$26*16.04/1000000,0)</f>
        <v>0</v>
      </c>
      <c r="AT133" s="94">
        <f>IFERROR(AR133*Hoja1!$C$24/Hoja1!$C$25/Hoja1!$C$26*44.01/1000000,0)</f>
        <v>0</v>
      </c>
      <c r="AU133" s="143">
        <f>'Fraccion masica'!$AB$35</f>
        <v>9.0175297124927029E-2</v>
      </c>
      <c r="AV133" s="143">
        <f>'Fraccion masica'!$AB$36</f>
        <v>0.24741987696184778</v>
      </c>
      <c r="AW133" s="143">
        <f>'Fraccion masica'!$AB$37</f>
        <v>0.39593762818104794</v>
      </c>
      <c r="AX133" s="143">
        <f>'Fraccion masica'!$AB$38</f>
        <v>0.14181302276078955</v>
      </c>
      <c r="AY133" s="143">
        <f>'Fraccion masica'!$AB$39</f>
        <v>1.2058713500160698E-2</v>
      </c>
      <c r="AZ133" s="143">
        <f>'Fraccion masica'!$AB$40</f>
        <v>5.502030814457283E-2</v>
      </c>
      <c r="BA133" s="143">
        <f>'Fraccion masica'!$AB$41</f>
        <v>5.757515332665411E-2</v>
      </c>
      <c r="BB133" s="94" t="e">
        <f t="shared" si="21"/>
        <v>#VALUE!</v>
      </c>
      <c r="BC133" s="94" t="e">
        <f t="shared" si="22"/>
        <v>#VALUE!</v>
      </c>
      <c r="BD133" s="143" t="e">
        <f t="shared" si="23"/>
        <v>#VALUE!</v>
      </c>
      <c r="BE133" s="94" t="e">
        <f>BB133+BC133*Hoja1!$C$19+BD133*Hoja1!$C$20</f>
        <v>#VALUE!</v>
      </c>
    </row>
    <row r="134" spans="2:57" x14ac:dyDescent="0.75">
      <c r="B134" s="52"/>
      <c r="C134" s="15"/>
      <c r="D134" s="15"/>
      <c r="E134" s="125"/>
      <c r="F134" s="125"/>
      <c r="G134" s="52"/>
      <c r="H134" s="52"/>
      <c r="I134" s="92"/>
      <c r="J134" s="14"/>
      <c r="K134" s="100"/>
      <c r="L134" s="100"/>
      <c r="M134" s="130"/>
      <c r="N134" s="98"/>
      <c r="O134" s="98"/>
      <c r="P134" s="122" t="str">
        <f t="shared" si="33"/>
        <v/>
      </c>
      <c r="Q134" s="122">
        <f t="shared" si="10"/>
        <v>0</v>
      </c>
      <c r="R134" s="78" t="str">
        <f t="shared" si="11"/>
        <v/>
      </c>
      <c r="S134" s="78" t="str">
        <f t="shared" si="12"/>
        <v>Factor de Emisión</v>
      </c>
      <c r="T134" s="122">
        <f t="shared" si="13"/>
        <v>0</v>
      </c>
      <c r="U134" s="122">
        <f t="shared" si="14"/>
        <v>0</v>
      </c>
      <c r="V134" s="122">
        <f>T134+U134*Hoja1!$C$19</f>
        <v>0</v>
      </c>
      <c r="W134" s="122" t="str">
        <f t="shared" si="15"/>
        <v/>
      </c>
      <c r="X134" s="122" t="str">
        <f t="shared" si="16"/>
        <v/>
      </c>
      <c r="Y134" s="122" t="str">
        <f t="shared" si="17"/>
        <v/>
      </c>
      <c r="Z134" s="122" t="str">
        <f t="shared" si="18"/>
        <v/>
      </c>
      <c r="AD134" s="94"/>
      <c r="AE134" s="94">
        <f t="shared" si="24"/>
        <v>0</v>
      </c>
      <c r="AF134" s="94">
        <f t="shared" si="25"/>
        <v>0</v>
      </c>
      <c r="AG134" s="94">
        <f t="shared" si="26"/>
        <v>0</v>
      </c>
      <c r="AH134" s="94">
        <f t="shared" si="27"/>
        <v>0</v>
      </c>
      <c r="AI134" s="94">
        <f t="shared" si="28"/>
        <v>0</v>
      </c>
      <c r="AJ134" s="94">
        <f t="shared" si="29"/>
        <v>0</v>
      </c>
      <c r="AK134" s="94" t="str">
        <f t="shared" si="30"/>
        <v/>
      </c>
      <c r="AL134" s="94" t="str">
        <f t="shared" si="19"/>
        <v>Factor de Emisión</v>
      </c>
      <c r="AM134" s="94" t="str">
        <f t="shared" si="31"/>
        <v/>
      </c>
      <c r="AN134" s="94" t="str">
        <f t="shared" si="32"/>
        <v/>
      </c>
      <c r="AO134" s="94"/>
      <c r="AP134" s="94">
        <f t="shared" si="20"/>
        <v>0</v>
      </c>
      <c r="AQ134" s="94">
        <f>IF(N134="",AP134*'Fraccion masica'!$AB$36,AP134*N134)</f>
        <v>0</v>
      </c>
      <c r="AR134" s="94">
        <f>IF(O134="",AP134*'Fraccion masica'!$AB$36,AP134*O134)</f>
        <v>0</v>
      </c>
      <c r="AS134" s="94">
        <f>IFERROR(AQ134*Hoja1!$C$24/Hoja1!$C$25/Hoja1!$C$26*16.04/1000000,0)</f>
        <v>0</v>
      </c>
      <c r="AT134" s="94">
        <f>IFERROR(AR134*Hoja1!$C$24/Hoja1!$C$25/Hoja1!$C$26*44.01/1000000,0)</f>
        <v>0</v>
      </c>
      <c r="AU134" s="143">
        <f>'Fraccion masica'!$AB$35</f>
        <v>9.0175297124927029E-2</v>
      </c>
      <c r="AV134" s="143">
        <f>'Fraccion masica'!$AB$36</f>
        <v>0.24741987696184778</v>
      </c>
      <c r="AW134" s="143">
        <f>'Fraccion masica'!$AB$37</f>
        <v>0.39593762818104794</v>
      </c>
      <c r="AX134" s="143">
        <f>'Fraccion masica'!$AB$38</f>
        <v>0.14181302276078955</v>
      </c>
      <c r="AY134" s="143">
        <f>'Fraccion masica'!$AB$39</f>
        <v>1.2058713500160698E-2</v>
      </c>
      <c r="AZ134" s="143">
        <f>'Fraccion masica'!$AB$40</f>
        <v>5.502030814457283E-2</v>
      </c>
      <c r="BA134" s="143">
        <f>'Fraccion masica'!$AB$41</f>
        <v>5.757515332665411E-2</v>
      </c>
      <c r="BB134" s="94" t="e">
        <f t="shared" si="21"/>
        <v>#VALUE!</v>
      </c>
      <c r="BC134" s="94" t="e">
        <f t="shared" si="22"/>
        <v>#VALUE!</v>
      </c>
      <c r="BD134" s="143" t="e">
        <f t="shared" si="23"/>
        <v>#VALUE!</v>
      </c>
      <c r="BE134" s="94" t="e">
        <f>BB134+BC134*Hoja1!$C$19+BD134*Hoja1!$C$20</f>
        <v>#VALUE!</v>
      </c>
    </row>
    <row r="135" spans="2:57" x14ac:dyDescent="0.75">
      <c r="B135" s="52"/>
      <c r="C135" s="15"/>
      <c r="D135" s="15"/>
      <c r="E135" s="125"/>
      <c r="F135" s="125"/>
      <c r="G135" s="52"/>
      <c r="H135" s="52"/>
      <c r="I135" s="92"/>
      <c r="J135" s="14"/>
      <c r="K135" s="100"/>
      <c r="L135" s="100"/>
      <c r="M135" s="130"/>
      <c r="N135" s="98"/>
      <c r="O135" s="98"/>
      <c r="P135" s="122" t="str">
        <f t="shared" si="33"/>
        <v/>
      </c>
      <c r="Q135" s="122">
        <f t="shared" si="10"/>
        <v>0</v>
      </c>
      <c r="R135" s="78" t="str">
        <f t="shared" si="11"/>
        <v/>
      </c>
      <c r="S135" s="78" t="str">
        <f t="shared" si="12"/>
        <v>Factor de Emisión</v>
      </c>
      <c r="T135" s="122">
        <f t="shared" si="13"/>
        <v>0</v>
      </c>
      <c r="U135" s="122">
        <f t="shared" si="14"/>
        <v>0</v>
      </c>
      <c r="V135" s="122">
        <f>T135+U135*Hoja1!$C$19</f>
        <v>0</v>
      </c>
      <c r="W135" s="122" t="str">
        <f t="shared" si="15"/>
        <v/>
      </c>
      <c r="X135" s="122" t="str">
        <f t="shared" si="16"/>
        <v/>
      </c>
      <c r="Y135" s="122" t="str">
        <f t="shared" si="17"/>
        <v/>
      </c>
      <c r="Z135" s="122" t="str">
        <f t="shared" si="18"/>
        <v/>
      </c>
      <c r="AD135" s="94"/>
      <c r="AE135" s="94">
        <f t="shared" si="24"/>
        <v>0</v>
      </c>
      <c r="AF135" s="94">
        <f t="shared" si="25"/>
        <v>0</v>
      </c>
      <c r="AG135" s="94">
        <f t="shared" si="26"/>
        <v>0</v>
      </c>
      <c r="AH135" s="94">
        <f t="shared" si="27"/>
        <v>0</v>
      </c>
      <c r="AI135" s="94">
        <f t="shared" si="28"/>
        <v>0</v>
      </c>
      <c r="AJ135" s="94">
        <f t="shared" si="29"/>
        <v>0</v>
      </c>
      <c r="AK135" s="94" t="str">
        <f t="shared" si="30"/>
        <v/>
      </c>
      <c r="AL135" s="94" t="str">
        <f t="shared" si="19"/>
        <v>Factor de Emisión</v>
      </c>
      <c r="AM135" s="94" t="str">
        <f t="shared" si="31"/>
        <v/>
      </c>
      <c r="AN135" s="94" t="str">
        <f t="shared" si="32"/>
        <v/>
      </c>
      <c r="AO135" s="94"/>
      <c r="AP135" s="94">
        <f t="shared" si="20"/>
        <v>0</v>
      </c>
      <c r="AQ135" s="94">
        <f>IF(N135="",AP135*'Fraccion masica'!$AB$36,AP135*N135)</f>
        <v>0</v>
      </c>
      <c r="AR135" s="94">
        <f>IF(O135="",AP135*'Fraccion masica'!$AB$36,AP135*O135)</f>
        <v>0</v>
      </c>
      <c r="AS135" s="94">
        <f>IFERROR(AQ135*Hoja1!$C$24/Hoja1!$C$25/Hoja1!$C$26*16.04/1000000,0)</f>
        <v>0</v>
      </c>
      <c r="AT135" s="94">
        <f>IFERROR(AR135*Hoja1!$C$24/Hoja1!$C$25/Hoja1!$C$26*44.01/1000000,0)</f>
        <v>0</v>
      </c>
      <c r="AU135" s="143">
        <f>'Fraccion masica'!$AB$35</f>
        <v>9.0175297124927029E-2</v>
      </c>
      <c r="AV135" s="143">
        <f>'Fraccion masica'!$AB$36</f>
        <v>0.24741987696184778</v>
      </c>
      <c r="AW135" s="143">
        <f>'Fraccion masica'!$AB$37</f>
        <v>0.39593762818104794</v>
      </c>
      <c r="AX135" s="143">
        <f>'Fraccion masica'!$AB$38</f>
        <v>0.14181302276078955</v>
      </c>
      <c r="AY135" s="143">
        <f>'Fraccion masica'!$AB$39</f>
        <v>1.2058713500160698E-2</v>
      </c>
      <c r="AZ135" s="143">
        <f>'Fraccion masica'!$AB$40</f>
        <v>5.502030814457283E-2</v>
      </c>
      <c r="BA135" s="143">
        <f>'Fraccion masica'!$AB$41</f>
        <v>5.757515332665411E-2</v>
      </c>
      <c r="BB135" s="94" t="e">
        <f t="shared" si="21"/>
        <v>#VALUE!</v>
      </c>
      <c r="BC135" s="94" t="e">
        <f t="shared" si="22"/>
        <v>#VALUE!</v>
      </c>
      <c r="BD135" s="143" t="e">
        <f t="shared" si="23"/>
        <v>#VALUE!</v>
      </c>
      <c r="BE135" s="94" t="e">
        <f>BB135+BC135*Hoja1!$C$19+BD135*Hoja1!$C$20</f>
        <v>#VALUE!</v>
      </c>
    </row>
    <row r="136" spans="2:57" x14ac:dyDescent="0.75">
      <c r="B136" s="52"/>
      <c r="C136" s="15"/>
      <c r="D136" s="15"/>
      <c r="E136" s="125"/>
      <c r="F136" s="125"/>
      <c r="G136" s="52"/>
      <c r="H136" s="52"/>
      <c r="I136" s="92"/>
      <c r="J136" s="14"/>
      <c r="K136" s="100"/>
      <c r="L136" s="100"/>
      <c r="M136" s="130"/>
      <c r="N136" s="98"/>
      <c r="O136" s="98"/>
      <c r="P136" s="122" t="str">
        <f t="shared" si="33"/>
        <v/>
      </c>
      <c r="Q136" s="122">
        <f t="shared" si="10"/>
        <v>0</v>
      </c>
      <c r="R136" s="78" t="str">
        <f t="shared" si="11"/>
        <v/>
      </c>
      <c r="S136" s="78" t="str">
        <f t="shared" si="12"/>
        <v>Factor de Emisión</v>
      </c>
      <c r="T136" s="122">
        <f t="shared" si="13"/>
        <v>0</v>
      </c>
      <c r="U136" s="122">
        <f t="shared" si="14"/>
        <v>0</v>
      </c>
      <c r="V136" s="122">
        <f>T136+U136*Hoja1!$C$19</f>
        <v>0</v>
      </c>
      <c r="W136" s="122" t="str">
        <f t="shared" si="15"/>
        <v/>
      </c>
      <c r="X136" s="122" t="str">
        <f t="shared" si="16"/>
        <v/>
      </c>
      <c r="Y136" s="122" t="str">
        <f t="shared" si="17"/>
        <v/>
      </c>
      <c r="Z136" s="122" t="str">
        <f t="shared" si="18"/>
        <v/>
      </c>
      <c r="AD136" s="94"/>
      <c r="AE136" s="94">
        <f t="shared" ref="AE136:AE153" si="34">B136</f>
        <v>0</v>
      </c>
      <c r="AF136" s="94">
        <f t="shared" ref="AF136:AF153" si="35">D136</f>
        <v>0</v>
      </c>
      <c r="AG136" s="94">
        <f t="shared" ref="AG136:AG153" si="36">C136</f>
        <v>0</v>
      </c>
      <c r="AH136" s="94">
        <f t="shared" ref="AH136:AH153" si="37">IFERROR(I136*G136,"")</f>
        <v>0</v>
      </c>
      <c r="AI136" s="94">
        <f t="shared" ref="AI136:AI153" si="38">IFERROR(J136*G136,"")</f>
        <v>0</v>
      </c>
      <c r="AJ136" s="94">
        <f t="shared" ref="AJ136:AJ153" si="39">IFERROR(K136*L136*G136,"")</f>
        <v>0</v>
      </c>
      <c r="AK136" s="94" t="str">
        <f t="shared" ref="AK136:AK153" si="40">IF(M136="X",VLOOKUP(AG136,$BK$72:$BL$73,2,FALSE),"")</f>
        <v/>
      </c>
      <c r="AL136" s="94" t="str">
        <f t="shared" si="19"/>
        <v>Factor de Emisión</v>
      </c>
      <c r="AM136" s="94" t="str">
        <f t="shared" ref="AM136:AM153" si="41">IFERROR(IF(AH136&lt;&gt;0,AH136,IF(AI136&lt;&gt;0,AI136,IF(AJ136&lt;&gt;0,AJ136,AK136)))*(1-E136-F136),"")</f>
        <v/>
      </c>
      <c r="AN136" s="94" t="str">
        <f t="shared" ref="AN136:AN153" si="42">IFERROR(IF(AH136&lt;&gt;0,AH136,IF(AI136&lt;&gt;0,AI136,IF(AJ136&lt;&gt;0,AJ136,AK136)))*E136,"")</f>
        <v/>
      </c>
      <c r="AO136" s="94"/>
      <c r="AP136" s="94">
        <f t="shared" si="20"/>
        <v>0</v>
      </c>
      <c r="AQ136" s="94">
        <f>IF(N136="",AP136*'Fraccion masica'!$AB$36,AP136*N136)</f>
        <v>0</v>
      </c>
      <c r="AR136" s="94">
        <f>IF(O136="",AP136*'Fraccion masica'!$AB$36,AP136*O136)</f>
        <v>0</v>
      </c>
      <c r="AS136" s="94">
        <f>IFERROR(AQ136*Hoja1!$C$24/Hoja1!$C$25/Hoja1!$C$26*16.04/1000000,0)</f>
        <v>0</v>
      </c>
      <c r="AT136" s="94">
        <f>IFERROR(AR136*Hoja1!$C$24/Hoja1!$C$25/Hoja1!$C$26*44.01/1000000,0)</f>
        <v>0</v>
      </c>
      <c r="AU136" s="143">
        <f>'Fraccion masica'!$AB$35</f>
        <v>9.0175297124927029E-2</v>
      </c>
      <c r="AV136" s="143">
        <f>'Fraccion masica'!$AB$36</f>
        <v>0.24741987696184778</v>
      </c>
      <c r="AW136" s="143">
        <f>'Fraccion masica'!$AB$37</f>
        <v>0.39593762818104794</v>
      </c>
      <c r="AX136" s="143">
        <f>'Fraccion masica'!$AB$38</f>
        <v>0.14181302276078955</v>
      </c>
      <c r="AY136" s="143">
        <f>'Fraccion masica'!$AB$39</f>
        <v>1.2058713500160698E-2</v>
      </c>
      <c r="AZ136" s="143">
        <f>'Fraccion masica'!$AB$40</f>
        <v>5.502030814457283E-2</v>
      </c>
      <c r="BA136" s="143">
        <f>'Fraccion masica'!$AB$41</f>
        <v>5.757515332665411E-2</v>
      </c>
      <c r="BB136" s="94" t="e">
        <f t="shared" si="21"/>
        <v>#VALUE!</v>
      </c>
      <c r="BC136" s="94" t="e">
        <f t="shared" si="22"/>
        <v>#VALUE!</v>
      </c>
      <c r="BD136" s="143" t="e">
        <f t="shared" si="23"/>
        <v>#VALUE!</v>
      </c>
      <c r="BE136" s="94" t="e">
        <f>BB136+BC136*Hoja1!$C$19+BD136*Hoja1!$C$20</f>
        <v>#VALUE!</v>
      </c>
    </row>
    <row r="137" spans="2:57" x14ac:dyDescent="0.75">
      <c r="B137" s="52"/>
      <c r="C137" s="15"/>
      <c r="D137" s="15"/>
      <c r="E137" s="125"/>
      <c r="F137" s="125"/>
      <c r="G137" s="52"/>
      <c r="H137" s="52"/>
      <c r="I137" s="92"/>
      <c r="J137" s="14"/>
      <c r="K137" s="100"/>
      <c r="L137" s="100"/>
      <c r="M137" s="130"/>
      <c r="N137" s="98"/>
      <c r="O137" s="98"/>
      <c r="P137" s="122" t="str">
        <f t="shared" ref="P137:P153" si="43">AN137</f>
        <v/>
      </c>
      <c r="Q137" s="122">
        <f t="shared" ref="Q137:Q153" si="44">AO137</f>
        <v>0</v>
      </c>
      <c r="R137" s="78" t="str">
        <f t="shared" ref="R137:R153" si="45">AM137</f>
        <v/>
      </c>
      <c r="S137" s="78" t="str">
        <f t="shared" ref="S137:S153" si="46">AL137</f>
        <v>Factor de Emisión</v>
      </c>
      <c r="T137" s="122">
        <f t="shared" ref="T137:T153" si="47">AT137</f>
        <v>0</v>
      </c>
      <c r="U137" s="122">
        <f t="shared" ref="U137:U153" si="48">AS137</f>
        <v>0</v>
      </c>
      <c r="V137" s="122">
        <f>T137+U137*Hoja1!$C$19</f>
        <v>0</v>
      </c>
      <c r="W137" s="122" t="str">
        <f t="shared" ref="W137:W153" si="49">IFERROR(BB137,"")</f>
        <v/>
      </c>
      <c r="X137" s="122" t="str">
        <f t="shared" ref="X137:X153" si="50">IFERROR(BC137,"")</f>
        <v/>
      </c>
      <c r="Y137" s="122" t="str">
        <f t="shared" ref="Y137:Y153" si="51">IFERROR(BD137,"")</f>
        <v/>
      </c>
      <c r="Z137" s="122" t="str">
        <f t="shared" ref="Z137:Z153" si="52">IFERROR(BE137,"")</f>
        <v/>
      </c>
      <c r="AD137" s="94"/>
      <c r="AE137" s="94">
        <f t="shared" si="34"/>
        <v>0</v>
      </c>
      <c r="AF137" s="94">
        <f t="shared" si="35"/>
        <v>0</v>
      </c>
      <c r="AG137" s="94">
        <f t="shared" si="36"/>
        <v>0</v>
      </c>
      <c r="AH137" s="94">
        <f t="shared" si="37"/>
        <v>0</v>
      </c>
      <c r="AI137" s="94">
        <f t="shared" si="38"/>
        <v>0</v>
      </c>
      <c r="AJ137" s="94">
        <f t="shared" si="39"/>
        <v>0</v>
      </c>
      <c r="AK137" s="94" t="str">
        <f t="shared" si="40"/>
        <v/>
      </c>
      <c r="AL137" s="94" t="str">
        <f t="shared" ref="AL137:AL153" si="53">IFERROR(IF(AH137&lt;&gt;0,"Medición",IF(AI137&lt;&gt;0,"Estimación",IF(AJ137&lt;&gt;0,"Estimación","Factor de Emisión"))),"")</f>
        <v>Factor de Emisión</v>
      </c>
      <c r="AM137" s="94" t="str">
        <f t="shared" si="41"/>
        <v/>
      </c>
      <c r="AN137" s="94" t="str">
        <f t="shared" si="42"/>
        <v/>
      </c>
      <c r="AO137" s="94"/>
      <c r="AP137" s="94">
        <f t="shared" ref="AP137:AP153" si="54">IFERROR(AM137*(0.3048^3),0)</f>
        <v>0</v>
      </c>
      <c r="AQ137" s="94">
        <f>IF(N137="",AP137*'Fraccion masica'!$AB$36,AP137*N137)</f>
        <v>0</v>
      </c>
      <c r="AR137" s="94">
        <f>IF(O137="",AP137*'Fraccion masica'!$AB$36,AP137*O137)</f>
        <v>0</v>
      </c>
      <c r="AS137" s="94">
        <f>IFERROR(AQ137*Hoja1!$C$24/Hoja1!$C$25/Hoja1!$C$26*16.04/1000000,0)</f>
        <v>0</v>
      </c>
      <c r="AT137" s="94">
        <f>IFERROR(AR137*Hoja1!$C$24/Hoja1!$C$25/Hoja1!$C$26*44.01/1000000,0)</f>
        <v>0</v>
      </c>
      <c r="AU137" s="143">
        <f>'Fraccion masica'!$AB$35</f>
        <v>9.0175297124927029E-2</v>
      </c>
      <c r="AV137" s="143">
        <f>'Fraccion masica'!$AB$36</f>
        <v>0.24741987696184778</v>
      </c>
      <c r="AW137" s="143">
        <f>'Fraccion masica'!$AB$37</f>
        <v>0.39593762818104794</v>
      </c>
      <c r="AX137" s="143">
        <f>'Fraccion masica'!$AB$38</f>
        <v>0.14181302276078955</v>
      </c>
      <c r="AY137" s="143">
        <f>'Fraccion masica'!$AB$39</f>
        <v>1.2058713500160698E-2</v>
      </c>
      <c r="AZ137" s="143">
        <f>'Fraccion masica'!$AB$40</f>
        <v>5.502030814457283E-2</v>
      </c>
      <c r="BA137" s="143">
        <f>'Fraccion masica'!$AB$41</f>
        <v>5.757515332665411E-2</v>
      </c>
      <c r="BB137" s="94" t="e">
        <f t="shared" ref="BB137:BB153" si="55">((AV137+2*AW137+3*AX137+4*AY137+5*AZ137+6*BA137)*0.98+AU137)*AN137*44.01/379.3/2204.62</f>
        <v>#VALUE!</v>
      </c>
      <c r="BC137" s="94" t="e">
        <f t="shared" ref="BC137:BC153" si="56">AN137*AV137*(1-0.98)/379.3*16.01/2204.62</f>
        <v>#VALUE!</v>
      </c>
      <c r="BD137" s="143" t="e">
        <f t="shared" ref="BD137:BD153" si="57">BB137*0.001/60</f>
        <v>#VALUE!</v>
      </c>
      <c r="BE137" s="94" t="e">
        <f>BB137+BC137*Hoja1!$C$19+BD137*Hoja1!$C$20</f>
        <v>#VALUE!</v>
      </c>
    </row>
    <row r="138" spans="2:57" x14ac:dyDescent="0.75">
      <c r="B138" s="52"/>
      <c r="C138" s="15"/>
      <c r="D138" s="15"/>
      <c r="E138" s="125"/>
      <c r="F138" s="125"/>
      <c r="G138" s="52"/>
      <c r="H138" s="52"/>
      <c r="I138" s="92"/>
      <c r="J138" s="14"/>
      <c r="K138" s="100"/>
      <c r="L138" s="100"/>
      <c r="M138" s="130"/>
      <c r="N138" s="98"/>
      <c r="O138" s="98"/>
      <c r="P138" s="122" t="str">
        <f t="shared" si="43"/>
        <v/>
      </c>
      <c r="Q138" s="122">
        <f t="shared" si="44"/>
        <v>0</v>
      </c>
      <c r="R138" s="78" t="str">
        <f t="shared" si="45"/>
        <v/>
      </c>
      <c r="S138" s="78" t="str">
        <f t="shared" si="46"/>
        <v>Factor de Emisión</v>
      </c>
      <c r="T138" s="122">
        <f t="shared" si="47"/>
        <v>0</v>
      </c>
      <c r="U138" s="122">
        <f t="shared" si="48"/>
        <v>0</v>
      </c>
      <c r="V138" s="122">
        <f>T138+U138*Hoja1!$C$19</f>
        <v>0</v>
      </c>
      <c r="W138" s="122" t="str">
        <f t="shared" si="49"/>
        <v/>
      </c>
      <c r="X138" s="122" t="str">
        <f t="shared" si="50"/>
        <v/>
      </c>
      <c r="Y138" s="122" t="str">
        <f t="shared" si="51"/>
        <v/>
      </c>
      <c r="Z138" s="122" t="str">
        <f t="shared" si="52"/>
        <v/>
      </c>
      <c r="AD138" s="94"/>
      <c r="AE138" s="94">
        <f t="shared" si="34"/>
        <v>0</v>
      </c>
      <c r="AF138" s="94">
        <f t="shared" si="35"/>
        <v>0</v>
      </c>
      <c r="AG138" s="94">
        <f t="shared" si="36"/>
        <v>0</v>
      </c>
      <c r="AH138" s="94">
        <f t="shared" si="37"/>
        <v>0</v>
      </c>
      <c r="AI138" s="94">
        <f t="shared" si="38"/>
        <v>0</v>
      </c>
      <c r="AJ138" s="94">
        <f t="shared" si="39"/>
        <v>0</v>
      </c>
      <c r="AK138" s="94" t="str">
        <f t="shared" si="40"/>
        <v/>
      </c>
      <c r="AL138" s="94" t="str">
        <f t="shared" si="53"/>
        <v>Factor de Emisión</v>
      </c>
      <c r="AM138" s="94" t="str">
        <f t="shared" si="41"/>
        <v/>
      </c>
      <c r="AN138" s="94" t="str">
        <f t="shared" si="42"/>
        <v/>
      </c>
      <c r="AO138" s="94"/>
      <c r="AP138" s="94">
        <f t="shared" si="54"/>
        <v>0</v>
      </c>
      <c r="AQ138" s="94">
        <f>IF(N138="",AP138*'Fraccion masica'!$AB$36,AP138*N138)</f>
        <v>0</v>
      </c>
      <c r="AR138" s="94">
        <f>IF(O138="",AP138*'Fraccion masica'!$AB$36,AP138*O138)</f>
        <v>0</v>
      </c>
      <c r="AS138" s="94">
        <f>IFERROR(AQ138*Hoja1!$C$24/Hoja1!$C$25/Hoja1!$C$26*16.04/1000000,0)</f>
        <v>0</v>
      </c>
      <c r="AT138" s="94">
        <f>IFERROR(AR138*Hoja1!$C$24/Hoja1!$C$25/Hoja1!$C$26*44.01/1000000,0)</f>
        <v>0</v>
      </c>
      <c r="AU138" s="143">
        <f>'Fraccion masica'!$AB$35</f>
        <v>9.0175297124927029E-2</v>
      </c>
      <c r="AV138" s="143">
        <f>'Fraccion masica'!$AB$36</f>
        <v>0.24741987696184778</v>
      </c>
      <c r="AW138" s="143">
        <f>'Fraccion masica'!$AB$37</f>
        <v>0.39593762818104794</v>
      </c>
      <c r="AX138" s="143">
        <f>'Fraccion masica'!$AB$38</f>
        <v>0.14181302276078955</v>
      </c>
      <c r="AY138" s="143">
        <f>'Fraccion masica'!$AB$39</f>
        <v>1.2058713500160698E-2</v>
      </c>
      <c r="AZ138" s="143">
        <f>'Fraccion masica'!$AB$40</f>
        <v>5.502030814457283E-2</v>
      </c>
      <c r="BA138" s="143">
        <f>'Fraccion masica'!$AB$41</f>
        <v>5.757515332665411E-2</v>
      </c>
      <c r="BB138" s="94" t="e">
        <f t="shared" si="55"/>
        <v>#VALUE!</v>
      </c>
      <c r="BC138" s="94" t="e">
        <f t="shared" si="56"/>
        <v>#VALUE!</v>
      </c>
      <c r="BD138" s="143" t="e">
        <f t="shared" si="57"/>
        <v>#VALUE!</v>
      </c>
      <c r="BE138" s="94" t="e">
        <f>BB138+BC138*Hoja1!$C$19+BD138*Hoja1!$C$20</f>
        <v>#VALUE!</v>
      </c>
    </row>
    <row r="139" spans="2:57" x14ac:dyDescent="0.75">
      <c r="B139" s="52"/>
      <c r="C139" s="15"/>
      <c r="D139" s="15"/>
      <c r="E139" s="125"/>
      <c r="F139" s="125"/>
      <c r="G139" s="52"/>
      <c r="H139" s="52"/>
      <c r="I139" s="92"/>
      <c r="J139" s="14"/>
      <c r="K139" s="100"/>
      <c r="L139" s="100"/>
      <c r="M139" s="130"/>
      <c r="N139" s="98"/>
      <c r="O139" s="98"/>
      <c r="P139" s="122" t="str">
        <f t="shared" si="43"/>
        <v/>
      </c>
      <c r="Q139" s="122">
        <f t="shared" si="44"/>
        <v>0</v>
      </c>
      <c r="R139" s="78" t="str">
        <f t="shared" si="45"/>
        <v/>
      </c>
      <c r="S139" s="78" t="str">
        <f t="shared" si="46"/>
        <v>Factor de Emisión</v>
      </c>
      <c r="T139" s="122">
        <f t="shared" si="47"/>
        <v>0</v>
      </c>
      <c r="U139" s="122">
        <f t="shared" si="48"/>
        <v>0</v>
      </c>
      <c r="V139" s="122">
        <f>T139+U139*Hoja1!$C$19</f>
        <v>0</v>
      </c>
      <c r="W139" s="122" t="str">
        <f t="shared" si="49"/>
        <v/>
      </c>
      <c r="X139" s="122" t="str">
        <f t="shared" si="50"/>
        <v/>
      </c>
      <c r="Y139" s="122" t="str">
        <f t="shared" si="51"/>
        <v/>
      </c>
      <c r="Z139" s="122" t="str">
        <f t="shared" si="52"/>
        <v/>
      </c>
      <c r="AD139" s="94"/>
      <c r="AE139" s="94">
        <f t="shared" si="34"/>
        <v>0</v>
      </c>
      <c r="AF139" s="94">
        <f t="shared" si="35"/>
        <v>0</v>
      </c>
      <c r="AG139" s="94">
        <f t="shared" si="36"/>
        <v>0</v>
      </c>
      <c r="AH139" s="94">
        <f t="shared" si="37"/>
        <v>0</v>
      </c>
      <c r="AI139" s="94">
        <f t="shared" si="38"/>
        <v>0</v>
      </c>
      <c r="AJ139" s="94">
        <f t="shared" si="39"/>
        <v>0</v>
      </c>
      <c r="AK139" s="94" t="str">
        <f t="shared" si="40"/>
        <v/>
      </c>
      <c r="AL139" s="94" t="str">
        <f t="shared" si="53"/>
        <v>Factor de Emisión</v>
      </c>
      <c r="AM139" s="94" t="str">
        <f t="shared" si="41"/>
        <v/>
      </c>
      <c r="AN139" s="94" t="str">
        <f t="shared" si="42"/>
        <v/>
      </c>
      <c r="AO139" s="94"/>
      <c r="AP139" s="94">
        <f t="shared" si="54"/>
        <v>0</v>
      </c>
      <c r="AQ139" s="94">
        <f>IF(N139="",AP139*'Fraccion masica'!$AB$36,AP139*N139)</f>
        <v>0</v>
      </c>
      <c r="AR139" s="94">
        <f>IF(O139="",AP139*'Fraccion masica'!$AB$36,AP139*O139)</f>
        <v>0</v>
      </c>
      <c r="AS139" s="94">
        <f>IFERROR(AQ139*Hoja1!$C$24/Hoja1!$C$25/Hoja1!$C$26*16.04/1000000,0)</f>
        <v>0</v>
      </c>
      <c r="AT139" s="94">
        <f>IFERROR(AR139*Hoja1!$C$24/Hoja1!$C$25/Hoja1!$C$26*44.01/1000000,0)</f>
        <v>0</v>
      </c>
      <c r="AU139" s="143">
        <f>'Fraccion masica'!$AB$35</f>
        <v>9.0175297124927029E-2</v>
      </c>
      <c r="AV139" s="143">
        <f>'Fraccion masica'!$AB$36</f>
        <v>0.24741987696184778</v>
      </c>
      <c r="AW139" s="143">
        <f>'Fraccion masica'!$AB$37</f>
        <v>0.39593762818104794</v>
      </c>
      <c r="AX139" s="143">
        <f>'Fraccion masica'!$AB$38</f>
        <v>0.14181302276078955</v>
      </c>
      <c r="AY139" s="143">
        <f>'Fraccion masica'!$AB$39</f>
        <v>1.2058713500160698E-2</v>
      </c>
      <c r="AZ139" s="143">
        <f>'Fraccion masica'!$AB$40</f>
        <v>5.502030814457283E-2</v>
      </c>
      <c r="BA139" s="143">
        <f>'Fraccion masica'!$AB$41</f>
        <v>5.757515332665411E-2</v>
      </c>
      <c r="BB139" s="94" t="e">
        <f t="shared" si="55"/>
        <v>#VALUE!</v>
      </c>
      <c r="BC139" s="94" t="e">
        <f t="shared" si="56"/>
        <v>#VALUE!</v>
      </c>
      <c r="BD139" s="143" t="e">
        <f t="shared" si="57"/>
        <v>#VALUE!</v>
      </c>
      <c r="BE139" s="94" t="e">
        <f>BB139+BC139*Hoja1!$C$19+BD139*Hoja1!$C$20</f>
        <v>#VALUE!</v>
      </c>
    </row>
    <row r="140" spans="2:57" x14ac:dyDescent="0.75">
      <c r="B140" s="52"/>
      <c r="C140" s="15"/>
      <c r="D140" s="15"/>
      <c r="E140" s="125"/>
      <c r="F140" s="125"/>
      <c r="G140" s="52"/>
      <c r="H140" s="52"/>
      <c r="I140" s="92"/>
      <c r="J140" s="14"/>
      <c r="K140" s="100"/>
      <c r="L140" s="100"/>
      <c r="M140" s="130"/>
      <c r="N140" s="98"/>
      <c r="O140" s="98"/>
      <c r="P140" s="122" t="str">
        <f t="shared" si="43"/>
        <v/>
      </c>
      <c r="Q140" s="122">
        <f t="shared" si="44"/>
        <v>0</v>
      </c>
      <c r="R140" s="78" t="str">
        <f t="shared" si="45"/>
        <v/>
      </c>
      <c r="S140" s="78" t="str">
        <f t="shared" si="46"/>
        <v>Factor de Emisión</v>
      </c>
      <c r="T140" s="122">
        <f t="shared" si="47"/>
        <v>0</v>
      </c>
      <c r="U140" s="122">
        <f t="shared" si="48"/>
        <v>0</v>
      </c>
      <c r="V140" s="122">
        <f>T140+U140*Hoja1!$C$19</f>
        <v>0</v>
      </c>
      <c r="W140" s="122" t="str">
        <f t="shared" si="49"/>
        <v/>
      </c>
      <c r="X140" s="122" t="str">
        <f t="shared" si="50"/>
        <v/>
      </c>
      <c r="Y140" s="122" t="str">
        <f t="shared" si="51"/>
        <v/>
      </c>
      <c r="Z140" s="122" t="str">
        <f t="shared" si="52"/>
        <v/>
      </c>
      <c r="AD140" s="94"/>
      <c r="AE140" s="94">
        <f t="shared" si="34"/>
        <v>0</v>
      </c>
      <c r="AF140" s="94">
        <f t="shared" si="35"/>
        <v>0</v>
      </c>
      <c r="AG140" s="94">
        <f t="shared" si="36"/>
        <v>0</v>
      </c>
      <c r="AH140" s="94">
        <f t="shared" si="37"/>
        <v>0</v>
      </c>
      <c r="AI140" s="94">
        <f t="shared" si="38"/>
        <v>0</v>
      </c>
      <c r="AJ140" s="94">
        <f t="shared" si="39"/>
        <v>0</v>
      </c>
      <c r="AK140" s="94" t="str">
        <f t="shared" si="40"/>
        <v/>
      </c>
      <c r="AL140" s="94" t="str">
        <f t="shared" si="53"/>
        <v>Factor de Emisión</v>
      </c>
      <c r="AM140" s="94" t="str">
        <f t="shared" si="41"/>
        <v/>
      </c>
      <c r="AN140" s="94" t="str">
        <f t="shared" si="42"/>
        <v/>
      </c>
      <c r="AO140" s="94"/>
      <c r="AP140" s="94">
        <f t="shared" si="54"/>
        <v>0</v>
      </c>
      <c r="AQ140" s="94">
        <f>IF(N140="",AP140*'Fraccion masica'!$AB$36,AP140*N140)</f>
        <v>0</v>
      </c>
      <c r="AR140" s="94">
        <f>IF(O140="",AP140*'Fraccion masica'!$AB$36,AP140*O140)</f>
        <v>0</v>
      </c>
      <c r="AS140" s="94">
        <f>IFERROR(AQ140*Hoja1!$C$24/Hoja1!$C$25/Hoja1!$C$26*16.04/1000000,0)</f>
        <v>0</v>
      </c>
      <c r="AT140" s="94">
        <f>IFERROR(AR140*Hoja1!$C$24/Hoja1!$C$25/Hoja1!$C$26*44.01/1000000,0)</f>
        <v>0</v>
      </c>
      <c r="AU140" s="143">
        <f>'Fraccion masica'!$AB$35</f>
        <v>9.0175297124927029E-2</v>
      </c>
      <c r="AV140" s="143">
        <f>'Fraccion masica'!$AB$36</f>
        <v>0.24741987696184778</v>
      </c>
      <c r="AW140" s="143">
        <f>'Fraccion masica'!$AB$37</f>
        <v>0.39593762818104794</v>
      </c>
      <c r="AX140" s="143">
        <f>'Fraccion masica'!$AB$38</f>
        <v>0.14181302276078955</v>
      </c>
      <c r="AY140" s="143">
        <f>'Fraccion masica'!$AB$39</f>
        <v>1.2058713500160698E-2</v>
      </c>
      <c r="AZ140" s="143">
        <f>'Fraccion masica'!$AB$40</f>
        <v>5.502030814457283E-2</v>
      </c>
      <c r="BA140" s="143">
        <f>'Fraccion masica'!$AB$41</f>
        <v>5.757515332665411E-2</v>
      </c>
      <c r="BB140" s="94" t="e">
        <f t="shared" si="55"/>
        <v>#VALUE!</v>
      </c>
      <c r="BC140" s="94" t="e">
        <f t="shared" si="56"/>
        <v>#VALUE!</v>
      </c>
      <c r="BD140" s="143" t="e">
        <f t="shared" si="57"/>
        <v>#VALUE!</v>
      </c>
      <c r="BE140" s="94" t="e">
        <f>BB140+BC140*Hoja1!$C$19+BD140*Hoja1!$C$20</f>
        <v>#VALUE!</v>
      </c>
    </row>
    <row r="141" spans="2:57" x14ac:dyDescent="0.75">
      <c r="B141" s="52"/>
      <c r="C141" s="15"/>
      <c r="D141" s="15"/>
      <c r="E141" s="125"/>
      <c r="F141" s="125"/>
      <c r="G141" s="52"/>
      <c r="H141" s="52"/>
      <c r="I141" s="92"/>
      <c r="J141" s="14"/>
      <c r="K141" s="100"/>
      <c r="L141" s="100"/>
      <c r="M141" s="130"/>
      <c r="N141" s="98"/>
      <c r="O141" s="98"/>
      <c r="P141" s="122" t="str">
        <f t="shared" si="43"/>
        <v/>
      </c>
      <c r="Q141" s="122">
        <f t="shared" si="44"/>
        <v>0</v>
      </c>
      <c r="R141" s="78" t="str">
        <f t="shared" si="45"/>
        <v/>
      </c>
      <c r="S141" s="78" t="str">
        <f t="shared" si="46"/>
        <v>Factor de Emisión</v>
      </c>
      <c r="T141" s="122">
        <f t="shared" si="47"/>
        <v>0</v>
      </c>
      <c r="U141" s="122">
        <f t="shared" si="48"/>
        <v>0</v>
      </c>
      <c r="V141" s="122">
        <f>T141+U141*Hoja1!$C$19</f>
        <v>0</v>
      </c>
      <c r="W141" s="122" t="str">
        <f t="shared" si="49"/>
        <v/>
      </c>
      <c r="X141" s="122" t="str">
        <f t="shared" si="50"/>
        <v/>
      </c>
      <c r="Y141" s="122" t="str">
        <f t="shared" si="51"/>
        <v/>
      </c>
      <c r="Z141" s="122" t="str">
        <f t="shared" si="52"/>
        <v/>
      </c>
      <c r="AD141" s="94"/>
      <c r="AE141" s="94">
        <f t="shared" si="34"/>
        <v>0</v>
      </c>
      <c r="AF141" s="94">
        <f t="shared" si="35"/>
        <v>0</v>
      </c>
      <c r="AG141" s="94">
        <f t="shared" si="36"/>
        <v>0</v>
      </c>
      <c r="AH141" s="94">
        <f t="shared" si="37"/>
        <v>0</v>
      </c>
      <c r="AI141" s="94">
        <f t="shared" si="38"/>
        <v>0</v>
      </c>
      <c r="AJ141" s="94">
        <f t="shared" si="39"/>
        <v>0</v>
      </c>
      <c r="AK141" s="94" t="str">
        <f t="shared" si="40"/>
        <v/>
      </c>
      <c r="AL141" s="94" t="str">
        <f t="shared" si="53"/>
        <v>Factor de Emisión</v>
      </c>
      <c r="AM141" s="94" t="str">
        <f t="shared" si="41"/>
        <v/>
      </c>
      <c r="AN141" s="94" t="str">
        <f t="shared" si="42"/>
        <v/>
      </c>
      <c r="AO141" s="94"/>
      <c r="AP141" s="94">
        <f t="shared" si="54"/>
        <v>0</v>
      </c>
      <c r="AQ141" s="94">
        <f>IF(N141="",AP141*'Fraccion masica'!$AB$36,AP141*N141)</f>
        <v>0</v>
      </c>
      <c r="AR141" s="94">
        <f>IF(O141="",AP141*'Fraccion masica'!$AB$36,AP141*O141)</f>
        <v>0</v>
      </c>
      <c r="AS141" s="94">
        <f>IFERROR(AQ141*Hoja1!$C$24/Hoja1!$C$25/Hoja1!$C$26*16.04/1000000,0)</f>
        <v>0</v>
      </c>
      <c r="AT141" s="94">
        <f>IFERROR(AR141*Hoja1!$C$24/Hoja1!$C$25/Hoja1!$C$26*44.01/1000000,0)</f>
        <v>0</v>
      </c>
      <c r="AU141" s="143">
        <f>'Fraccion masica'!$AB$35</f>
        <v>9.0175297124927029E-2</v>
      </c>
      <c r="AV141" s="143">
        <f>'Fraccion masica'!$AB$36</f>
        <v>0.24741987696184778</v>
      </c>
      <c r="AW141" s="143">
        <f>'Fraccion masica'!$AB$37</f>
        <v>0.39593762818104794</v>
      </c>
      <c r="AX141" s="143">
        <f>'Fraccion masica'!$AB$38</f>
        <v>0.14181302276078955</v>
      </c>
      <c r="AY141" s="143">
        <f>'Fraccion masica'!$AB$39</f>
        <v>1.2058713500160698E-2</v>
      </c>
      <c r="AZ141" s="143">
        <f>'Fraccion masica'!$AB$40</f>
        <v>5.502030814457283E-2</v>
      </c>
      <c r="BA141" s="143">
        <f>'Fraccion masica'!$AB$41</f>
        <v>5.757515332665411E-2</v>
      </c>
      <c r="BB141" s="94" t="e">
        <f t="shared" si="55"/>
        <v>#VALUE!</v>
      </c>
      <c r="BC141" s="94" t="e">
        <f t="shared" si="56"/>
        <v>#VALUE!</v>
      </c>
      <c r="BD141" s="143" t="e">
        <f t="shared" si="57"/>
        <v>#VALUE!</v>
      </c>
      <c r="BE141" s="94" t="e">
        <f>BB141+BC141*Hoja1!$C$19+BD141*Hoja1!$C$20</f>
        <v>#VALUE!</v>
      </c>
    </row>
    <row r="142" spans="2:57" x14ac:dyDescent="0.75">
      <c r="B142" s="52"/>
      <c r="C142" s="15"/>
      <c r="D142" s="15"/>
      <c r="E142" s="125"/>
      <c r="F142" s="125"/>
      <c r="G142" s="52"/>
      <c r="H142" s="52"/>
      <c r="I142" s="92"/>
      <c r="J142" s="14"/>
      <c r="K142" s="100"/>
      <c r="L142" s="100"/>
      <c r="M142" s="130"/>
      <c r="N142" s="98"/>
      <c r="O142" s="98"/>
      <c r="P142" s="122" t="str">
        <f t="shared" si="43"/>
        <v/>
      </c>
      <c r="Q142" s="122">
        <f t="shared" si="44"/>
        <v>0</v>
      </c>
      <c r="R142" s="78" t="str">
        <f t="shared" si="45"/>
        <v/>
      </c>
      <c r="S142" s="78" t="str">
        <f t="shared" si="46"/>
        <v>Factor de Emisión</v>
      </c>
      <c r="T142" s="122">
        <f t="shared" si="47"/>
        <v>0</v>
      </c>
      <c r="U142" s="122">
        <f t="shared" si="48"/>
        <v>0</v>
      </c>
      <c r="V142" s="122">
        <f>T142+U142*Hoja1!$C$19</f>
        <v>0</v>
      </c>
      <c r="W142" s="122" t="str">
        <f t="shared" si="49"/>
        <v/>
      </c>
      <c r="X142" s="122" t="str">
        <f t="shared" si="50"/>
        <v/>
      </c>
      <c r="Y142" s="122" t="str">
        <f t="shared" si="51"/>
        <v/>
      </c>
      <c r="Z142" s="122" t="str">
        <f t="shared" si="52"/>
        <v/>
      </c>
      <c r="AD142" s="94"/>
      <c r="AE142" s="94">
        <f t="shared" si="34"/>
        <v>0</v>
      </c>
      <c r="AF142" s="94">
        <f t="shared" si="35"/>
        <v>0</v>
      </c>
      <c r="AG142" s="94">
        <f t="shared" si="36"/>
        <v>0</v>
      </c>
      <c r="AH142" s="94">
        <f t="shared" si="37"/>
        <v>0</v>
      </c>
      <c r="AI142" s="94">
        <f t="shared" si="38"/>
        <v>0</v>
      </c>
      <c r="AJ142" s="94">
        <f t="shared" si="39"/>
        <v>0</v>
      </c>
      <c r="AK142" s="94" t="str">
        <f t="shared" si="40"/>
        <v/>
      </c>
      <c r="AL142" s="94" t="str">
        <f t="shared" si="53"/>
        <v>Factor de Emisión</v>
      </c>
      <c r="AM142" s="94" t="str">
        <f t="shared" si="41"/>
        <v/>
      </c>
      <c r="AN142" s="94" t="str">
        <f t="shared" si="42"/>
        <v/>
      </c>
      <c r="AO142" s="94"/>
      <c r="AP142" s="94">
        <f t="shared" si="54"/>
        <v>0</v>
      </c>
      <c r="AQ142" s="94">
        <f>IF(N142="",AP142*'Fraccion masica'!$AB$36,AP142*N142)</f>
        <v>0</v>
      </c>
      <c r="AR142" s="94">
        <f>IF(O142="",AP142*'Fraccion masica'!$AB$36,AP142*O142)</f>
        <v>0</v>
      </c>
      <c r="AS142" s="94">
        <f>IFERROR(AQ142*Hoja1!$C$24/Hoja1!$C$25/Hoja1!$C$26*16.04/1000000,0)</f>
        <v>0</v>
      </c>
      <c r="AT142" s="94">
        <f>IFERROR(AR142*Hoja1!$C$24/Hoja1!$C$25/Hoja1!$C$26*44.01/1000000,0)</f>
        <v>0</v>
      </c>
      <c r="AU142" s="143">
        <f>'Fraccion masica'!$AB$35</f>
        <v>9.0175297124927029E-2</v>
      </c>
      <c r="AV142" s="143">
        <f>'Fraccion masica'!$AB$36</f>
        <v>0.24741987696184778</v>
      </c>
      <c r="AW142" s="143">
        <f>'Fraccion masica'!$AB$37</f>
        <v>0.39593762818104794</v>
      </c>
      <c r="AX142" s="143">
        <f>'Fraccion masica'!$AB$38</f>
        <v>0.14181302276078955</v>
      </c>
      <c r="AY142" s="143">
        <f>'Fraccion masica'!$AB$39</f>
        <v>1.2058713500160698E-2</v>
      </c>
      <c r="AZ142" s="143">
        <f>'Fraccion masica'!$AB$40</f>
        <v>5.502030814457283E-2</v>
      </c>
      <c r="BA142" s="143">
        <f>'Fraccion masica'!$AB$41</f>
        <v>5.757515332665411E-2</v>
      </c>
      <c r="BB142" s="94" t="e">
        <f t="shared" si="55"/>
        <v>#VALUE!</v>
      </c>
      <c r="BC142" s="94" t="e">
        <f t="shared" si="56"/>
        <v>#VALUE!</v>
      </c>
      <c r="BD142" s="143" t="e">
        <f t="shared" si="57"/>
        <v>#VALUE!</v>
      </c>
      <c r="BE142" s="94" t="e">
        <f>BB142+BC142*Hoja1!$C$19+BD142*Hoja1!$C$20</f>
        <v>#VALUE!</v>
      </c>
    </row>
    <row r="143" spans="2:57" x14ac:dyDescent="0.75">
      <c r="B143" s="52"/>
      <c r="C143" s="15"/>
      <c r="D143" s="15"/>
      <c r="E143" s="125"/>
      <c r="F143" s="125"/>
      <c r="G143" s="52"/>
      <c r="H143" s="52"/>
      <c r="I143" s="92"/>
      <c r="J143" s="14"/>
      <c r="K143" s="100"/>
      <c r="L143" s="100"/>
      <c r="M143" s="130"/>
      <c r="N143" s="98"/>
      <c r="O143" s="98"/>
      <c r="P143" s="122" t="str">
        <f t="shared" si="43"/>
        <v/>
      </c>
      <c r="Q143" s="122">
        <f t="shared" si="44"/>
        <v>0</v>
      </c>
      <c r="R143" s="78" t="str">
        <f t="shared" si="45"/>
        <v/>
      </c>
      <c r="S143" s="78" t="str">
        <f t="shared" si="46"/>
        <v>Factor de Emisión</v>
      </c>
      <c r="T143" s="122">
        <f t="shared" si="47"/>
        <v>0</v>
      </c>
      <c r="U143" s="122">
        <f t="shared" si="48"/>
        <v>0</v>
      </c>
      <c r="V143" s="122">
        <f>T143+U143*Hoja1!$C$19</f>
        <v>0</v>
      </c>
      <c r="W143" s="122" t="str">
        <f t="shared" si="49"/>
        <v/>
      </c>
      <c r="X143" s="122" t="str">
        <f t="shared" si="50"/>
        <v/>
      </c>
      <c r="Y143" s="122" t="str">
        <f t="shared" si="51"/>
        <v/>
      </c>
      <c r="Z143" s="122" t="str">
        <f t="shared" si="52"/>
        <v/>
      </c>
      <c r="AD143" s="94"/>
      <c r="AE143" s="94">
        <f t="shared" si="34"/>
        <v>0</v>
      </c>
      <c r="AF143" s="94">
        <f t="shared" si="35"/>
        <v>0</v>
      </c>
      <c r="AG143" s="94">
        <f t="shared" si="36"/>
        <v>0</v>
      </c>
      <c r="AH143" s="94">
        <f t="shared" si="37"/>
        <v>0</v>
      </c>
      <c r="AI143" s="94">
        <f t="shared" si="38"/>
        <v>0</v>
      </c>
      <c r="AJ143" s="94">
        <f t="shared" si="39"/>
        <v>0</v>
      </c>
      <c r="AK143" s="94" t="str">
        <f t="shared" si="40"/>
        <v/>
      </c>
      <c r="AL143" s="94" t="str">
        <f t="shared" si="53"/>
        <v>Factor de Emisión</v>
      </c>
      <c r="AM143" s="94" t="str">
        <f t="shared" si="41"/>
        <v/>
      </c>
      <c r="AN143" s="94" t="str">
        <f t="shared" si="42"/>
        <v/>
      </c>
      <c r="AO143" s="94"/>
      <c r="AP143" s="94">
        <f t="shared" si="54"/>
        <v>0</v>
      </c>
      <c r="AQ143" s="94">
        <f>IF(N143="",AP143*'Fraccion masica'!$AB$36,AP143*N143)</f>
        <v>0</v>
      </c>
      <c r="AR143" s="94">
        <f>IF(O143="",AP143*'Fraccion masica'!$AB$36,AP143*O143)</f>
        <v>0</v>
      </c>
      <c r="AS143" s="94">
        <f>IFERROR(AQ143*Hoja1!$C$24/Hoja1!$C$25/Hoja1!$C$26*16.04/1000000,0)</f>
        <v>0</v>
      </c>
      <c r="AT143" s="94">
        <f>IFERROR(AR143*Hoja1!$C$24/Hoja1!$C$25/Hoja1!$C$26*44.01/1000000,0)</f>
        <v>0</v>
      </c>
      <c r="AU143" s="143">
        <f>'Fraccion masica'!$AB$35</f>
        <v>9.0175297124927029E-2</v>
      </c>
      <c r="AV143" s="143">
        <f>'Fraccion masica'!$AB$36</f>
        <v>0.24741987696184778</v>
      </c>
      <c r="AW143" s="143">
        <f>'Fraccion masica'!$AB$37</f>
        <v>0.39593762818104794</v>
      </c>
      <c r="AX143" s="143">
        <f>'Fraccion masica'!$AB$38</f>
        <v>0.14181302276078955</v>
      </c>
      <c r="AY143" s="143">
        <f>'Fraccion masica'!$AB$39</f>
        <v>1.2058713500160698E-2</v>
      </c>
      <c r="AZ143" s="143">
        <f>'Fraccion masica'!$AB$40</f>
        <v>5.502030814457283E-2</v>
      </c>
      <c r="BA143" s="143">
        <f>'Fraccion masica'!$AB$41</f>
        <v>5.757515332665411E-2</v>
      </c>
      <c r="BB143" s="94" t="e">
        <f t="shared" si="55"/>
        <v>#VALUE!</v>
      </c>
      <c r="BC143" s="94" t="e">
        <f t="shared" si="56"/>
        <v>#VALUE!</v>
      </c>
      <c r="BD143" s="143" t="e">
        <f t="shared" si="57"/>
        <v>#VALUE!</v>
      </c>
      <c r="BE143" s="94" t="e">
        <f>BB143+BC143*Hoja1!$C$19+BD143*Hoja1!$C$20</f>
        <v>#VALUE!</v>
      </c>
    </row>
    <row r="144" spans="2:57" x14ac:dyDescent="0.75">
      <c r="B144" s="52"/>
      <c r="C144" s="15"/>
      <c r="D144" s="15"/>
      <c r="E144" s="125"/>
      <c r="F144" s="125"/>
      <c r="G144" s="52"/>
      <c r="H144" s="52"/>
      <c r="I144" s="92"/>
      <c r="J144" s="14"/>
      <c r="K144" s="100"/>
      <c r="L144" s="100"/>
      <c r="M144" s="130"/>
      <c r="N144" s="98"/>
      <c r="O144" s="98"/>
      <c r="P144" s="122" t="str">
        <f t="shared" si="43"/>
        <v/>
      </c>
      <c r="Q144" s="122">
        <f t="shared" si="44"/>
        <v>0</v>
      </c>
      <c r="R144" s="78" t="str">
        <f t="shared" si="45"/>
        <v/>
      </c>
      <c r="S144" s="78" t="str">
        <f t="shared" si="46"/>
        <v>Factor de Emisión</v>
      </c>
      <c r="T144" s="122">
        <f t="shared" si="47"/>
        <v>0</v>
      </c>
      <c r="U144" s="122">
        <f t="shared" si="48"/>
        <v>0</v>
      </c>
      <c r="V144" s="122">
        <f>T144+U144*Hoja1!$C$19</f>
        <v>0</v>
      </c>
      <c r="W144" s="122" t="str">
        <f t="shared" si="49"/>
        <v/>
      </c>
      <c r="X144" s="122" t="str">
        <f t="shared" si="50"/>
        <v/>
      </c>
      <c r="Y144" s="122" t="str">
        <f t="shared" si="51"/>
        <v/>
      </c>
      <c r="Z144" s="122" t="str">
        <f t="shared" si="52"/>
        <v/>
      </c>
      <c r="AD144" s="94"/>
      <c r="AE144" s="94">
        <f t="shared" si="34"/>
        <v>0</v>
      </c>
      <c r="AF144" s="94">
        <f t="shared" si="35"/>
        <v>0</v>
      </c>
      <c r="AG144" s="94">
        <f t="shared" si="36"/>
        <v>0</v>
      </c>
      <c r="AH144" s="94">
        <f t="shared" si="37"/>
        <v>0</v>
      </c>
      <c r="AI144" s="94">
        <f t="shared" si="38"/>
        <v>0</v>
      </c>
      <c r="AJ144" s="94">
        <f t="shared" si="39"/>
        <v>0</v>
      </c>
      <c r="AK144" s="94" t="str">
        <f t="shared" si="40"/>
        <v/>
      </c>
      <c r="AL144" s="94" t="str">
        <f t="shared" si="53"/>
        <v>Factor de Emisión</v>
      </c>
      <c r="AM144" s="94" t="str">
        <f t="shared" si="41"/>
        <v/>
      </c>
      <c r="AN144" s="94" t="str">
        <f t="shared" si="42"/>
        <v/>
      </c>
      <c r="AO144" s="94"/>
      <c r="AP144" s="94">
        <f t="shared" si="54"/>
        <v>0</v>
      </c>
      <c r="AQ144" s="94">
        <f>IF(N144="",AP144*'Fraccion masica'!$AB$36,AP144*N144)</f>
        <v>0</v>
      </c>
      <c r="AR144" s="94">
        <f>IF(O144="",AP144*'Fraccion masica'!$AB$36,AP144*O144)</f>
        <v>0</v>
      </c>
      <c r="AS144" s="94">
        <f>IFERROR(AQ144*Hoja1!$C$24/Hoja1!$C$25/Hoja1!$C$26*16.04/1000000,0)</f>
        <v>0</v>
      </c>
      <c r="AT144" s="94">
        <f>IFERROR(AR144*Hoja1!$C$24/Hoja1!$C$25/Hoja1!$C$26*44.01/1000000,0)</f>
        <v>0</v>
      </c>
      <c r="AU144" s="143">
        <f>'Fraccion masica'!$AB$35</f>
        <v>9.0175297124927029E-2</v>
      </c>
      <c r="AV144" s="143">
        <f>'Fraccion masica'!$AB$36</f>
        <v>0.24741987696184778</v>
      </c>
      <c r="AW144" s="143">
        <f>'Fraccion masica'!$AB$37</f>
        <v>0.39593762818104794</v>
      </c>
      <c r="AX144" s="143">
        <f>'Fraccion masica'!$AB$38</f>
        <v>0.14181302276078955</v>
      </c>
      <c r="AY144" s="143">
        <f>'Fraccion masica'!$AB$39</f>
        <v>1.2058713500160698E-2</v>
      </c>
      <c r="AZ144" s="143">
        <f>'Fraccion masica'!$AB$40</f>
        <v>5.502030814457283E-2</v>
      </c>
      <c r="BA144" s="143">
        <f>'Fraccion masica'!$AB$41</f>
        <v>5.757515332665411E-2</v>
      </c>
      <c r="BB144" s="94" t="e">
        <f t="shared" si="55"/>
        <v>#VALUE!</v>
      </c>
      <c r="BC144" s="94" t="e">
        <f t="shared" si="56"/>
        <v>#VALUE!</v>
      </c>
      <c r="BD144" s="143" t="e">
        <f t="shared" si="57"/>
        <v>#VALUE!</v>
      </c>
      <c r="BE144" s="94" t="e">
        <f>BB144+BC144*Hoja1!$C$19+BD144*Hoja1!$C$20</f>
        <v>#VALUE!</v>
      </c>
    </row>
    <row r="145" spans="2:57" x14ac:dyDescent="0.75">
      <c r="B145" s="52"/>
      <c r="C145" s="15"/>
      <c r="D145" s="15"/>
      <c r="E145" s="125"/>
      <c r="F145" s="125"/>
      <c r="G145" s="52"/>
      <c r="H145" s="52"/>
      <c r="I145" s="92"/>
      <c r="J145" s="14"/>
      <c r="K145" s="100"/>
      <c r="L145" s="100"/>
      <c r="M145" s="130"/>
      <c r="N145" s="98"/>
      <c r="O145" s="98"/>
      <c r="P145" s="122" t="str">
        <f t="shared" si="43"/>
        <v/>
      </c>
      <c r="Q145" s="122">
        <f t="shared" si="44"/>
        <v>0</v>
      </c>
      <c r="R145" s="78" t="str">
        <f t="shared" si="45"/>
        <v/>
      </c>
      <c r="S145" s="78" t="str">
        <f t="shared" si="46"/>
        <v>Factor de Emisión</v>
      </c>
      <c r="T145" s="122">
        <f t="shared" si="47"/>
        <v>0</v>
      </c>
      <c r="U145" s="122">
        <f t="shared" si="48"/>
        <v>0</v>
      </c>
      <c r="V145" s="122">
        <f>T145+U145*Hoja1!$C$19</f>
        <v>0</v>
      </c>
      <c r="W145" s="122" t="str">
        <f t="shared" si="49"/>
        <v/>
      </c>
      <c r="X145" s="122" t="str">
        <f t="shared" si="50"/>
        <v/>
      </c>
      <c r="Y145" s="122" t="str">
        <f t="shared" si="51"/>
        <v/>
      </c>
      <c r="Z145" s="122" t="str">
        <f t="shared" si="52"/>
        <v/>
      </c>
      <c r="AD145" s="94"/>
      <c r="AE145" s="94">
        <f t="shared" si="34"/>
        <v>0</v>
      </c>
      <c r="AF145" s="94">
        <f t="shared" si="35"/>
        <v>0</v>
      </c>
      <c r="AG145" s="94">
        <f t="shared" si="36"/>
        <v>0</v>
      </c>
      <c r="AH145" s="94">
        <f t="shared" si="37"/>
        <v>0</v>
      </c>
      <c r="AI145" s="94">
        <f t="shared" si="38"/>
        <v>0</v>
      </c>
      <c r="AJ145" s="94">
        <f t="shared" si="39"/>
        <v>0</v>
      </c>
      <c r="AK145" s="94" t="str">
        <f t="shared" si="40"/>
        <v/>
      </c>
      <c r="AL145" s="94" t="str">
        <f t="shared" si="53"/>
        <v>Factor de Emisión</v>
      </c>
      <c r="AM145" s="94" t="str">
        <f t="shared" si="41"/>
        <v/>
      </c>
      <c r="AN145" s="94" t="str">
        <f t="shared" si="42"/>
        <v/>
      </c>
      <c r="AO145" s="94"/>
      <c r="AP145" s="94">
        <f t="shared" si="54"/>
        <v>0</v>
      </c>
      <c r="AQ145" s="94">
        <f>IF(N145="",AP145*'Fraccion masica'!$AB$36,AP145*N145)</f>
        <v>0</v>
      </c>
      <c r="AR145" s="94">
        <f>IF(O145="",AP145*'Fraccion masica'!$AB$36,AP145*O145)</f>
        <v>0</v>
      </c>
      <c r="AS145" s="94">
        <f>IFERROR(AQ145*Hoja1!$C$24/Hoja1!$C$25/Hoja1!$C$26*16.04/1000000,0)</f>
        <v>0</v>
      </c>
      <c r="AT145" s="94">
        <f>IFERROR(AR145*Hoja1!$C$24/Hoja1!$C$25/Hoja1!$C$26*44.01/1000000,0)</f>
        <v>0</v>
      </c>
      <c r="AU145" s="143">
        <f>'Fraccion masica'!$AB$35</f>
        <v>9.0175297124927029E-2</v>
      </c>
      <c r="AV145" s="143">
        <f>'Fraccion masica'!$AB$36</f>
        <v>0.24741987696184778</v>
      </c>
      <c r="AW145" s="143">
        <f>'Fraccion masica'!$AB$37</f>
        <v>0.39593762818104794</v>
      </c>
      <c r="AX145" s="143">
        <f>'Fraccion masica'!$AB$38</f>
        <v>0.14181302276078955</v>
      </c>
      <c r="AY145" s="143">
        <f>'Fraccion masica'!$AB$39</f>
        <v>1.2058713500160698E-2</v>
      </c>
      <c r="AZ145" s="143">
        <f>'Fraccion masica'!$AB$40</f>
        <v>5.502030814457283E-2</v>
      </c>
      <c r="BA145" s="143">
        <f>'Fraccion masica'!$AB$41</f>
        <v>5.757515332665411E-2</v>
      </c>
      <c r="BB145" s="94" t="e">
        <f t="shared" si="55"/>
        <v>#VALUE!</v>
      </c>
      <c r="BC145" s="94" t="e">
        <f t="shared" si="56"/>
        <v>#VALUE!</v>
      </c>
      <c r="BD145" s="143" t="e">
        <f t="shared" si="57"/>
        <v>#VALUE!</v>
      </c>
      <c r="BE145" s="94" t="e">
        <f>BB145+BC145*Hoja1!$C$19+BD145*Hoja1!$C$20</f>
        <v>#VALUE!</v>
      </c>
    </row>
    <row r="146" spans="2:57" x14ac:dyDescent="0.75">
      <c r="B146" s="52"/>
      <c r="C146" s="15"/>
      <c r="D146" s="15"/>
      <c r="E146" s="125"/>
      <c r="F146" s="125"/>
      <c r="G146" s="52"/>
      <c r="H146" s="52"/>
      <c r="I146" s="92"/>
      <c r="J146" s="14"/>
      <c r="K146" s="100"/>
      <c r="L146" s="100"/>
      <c r="M146" s="130"/>
      <c r="N146" s="98"/>
      <c r="O146" s="98"/>
      <c r="P146" s="122" t="str">
        <f t="shared" si="43"/>
        <v/>
      </c>
      <c r="Q146" s="122">
        <f t="shared" si="44"/>
        <v>0</v>
      </c>
      <c r="R146" s="78" t="str">
        <f t="shared" si="45"/>
        <v/>
      </c>
      <c r="S146" s="78" t="str">
        <f t="shared" si="46"/>
        <v>Factor de Emisión</v>
      </c>
      <c r="T146" s="122">
        <f t="shared" si="47"/>
        <v>0</v>
      </c>
      <c r="U146" s="122">
        <f t="shared" si="48"/>
        <v>0</v>
      </c>
      <c r="V146" s="122">
        <f>T146+U146*Hoja1!$C$19</f>
        <v>0</v>
      </c>
      <c r="W146" s="122" t="str">
        <f t="shared" si="49"/>
        <v/>
      </c>
      <c r="X146" s="122" t="str">
        <f t="shared" si="50"/>
        <v/>
      </c>
      <c r="Y146" s="122" t="str">
        <f t="shared" si="51"/>
        <v/>
      </c>
      <c r="Z146" s="122" t="str">
        <f t="shared" si="52"/>
        <v/>
      </c>
      <c r="AD146" s="94"/>
      <c r="AE146" s="94">
        <f t="shared" si="34"/>
        <v>0</v>
      </c>
      <c r="AF146" s="94">
        <f t="shared" si="35"/>
        <v>0</v>
      </c>
      <c r="AG146" s="94">
        <f t="shared" si="36"/>
        <v>0</v>
      </c>
      <c r="AH146" s="94">
        <f t="shared" si="37"/>
        <v>0</v>
      </c>
      <c r="AI146" s="94">
        <f t="shared" si="38"/>
        <v>0</v>
      </c>
      <c r="AJ146" s="94">
        <f t="shared" si="39"/>
        <v>0</v>
      </c>
      <c r="AK146" s="94" t="str">
        <f t="shared" si="40"/>
        <v/>
      </c>
      <c r="AL146" s="94" t="str">
        <f t="shared" si="53"/>
        <v>Factor de Emisión</v>
      </c>
      <c r="AM146" s="94" t="str">
        <f t="shared" si="41"/>
        <v/>
      </c>
      <c r="AN146" s="94" t="str">
        <f t="shared" si="42"/>
        <v/>
      </c>
      <c r="AO146" s="94"/>
      <c r="AP146" s="94">
        <f t="shared" si="54"/>
        <v>0</v>
      </c>
      <c r="AQ146" s="94">
        <f>IF(N146="",AP146*'Fraccion masica'!$AB$36,AP146*N146)</f>
        <v>0</v>
      </c>
      <c r="AR146" s="94">
        <f>IF(O146="",AP146*'Fraccion masica'!$AB$36,AP146*O146)</f>
        <v>0</v>
      </c>
      <c r="AS146" s="94">
        <f>IFERROR(AQ146*Hoja1!$C$24/Hoja1!$C$25/Hoja1!$C$26*16.04/1000000,0)</f>
        <v>0</v>
      </c>
      <c r="AT146" s="94">
        <f>IFERROR(AR146*Hoja1!$C$24/Hoja1!$C$25/Hoja1!$C$26*44.01/1000000,0)</f>
        <v>0</v>
      </c>
      <c r="AU146" s="143">
        <f>'Fraccion masica'!$AB$35</f>
        <v>9.0175297124927029E-2</v>
      </c>
      <c r="AV146" s="143">
        <f>'Fraccion masica'!$AB$36</f>
        <v>0.24741987696184778</v>
      </c>
      <c r="AW146" s="143">
        <f>'Fraccion masica'!$AB$37</f>
        <v>0.39593762818104794</v>
      </c>
      <c r="AX146" s="143">
        <f>'Fraccion masica'!$AB$38</f>
        <v>0.14181302276078955</v>
      </c>
      <c r="AY146" s="143">
        <f>'Fraccion masica'!$AB$39</f>
        <v>1.2058713500160698E-2</v>
      </c>
      <c r="AZ146" s="143">
        <f>'Fraccion masica'!$AB$40</f>
        <v>5.502030814457283E-2</v>
      </c>
      <c r="BA146" s="143">
        <f>'Fraccion masica'!$AB$41</f>
        <v>5.757515332665411E-2</v>
      </c>
      <c r="BB146" s="94" t="e">
        <f t="shared" si="55"/>
        <v>#VALUE!</v>
      </c>
      <c r="BC146" s="94" t="e">
        <f t="shared" si="56"/>
        <v>#VALUE!</v>
      </c>
      <c r="BD146" s="143" t="e">
        <f t="shared" si="57"/>
        <v>#VALUE!</v>
      </c>
      <c r="BE146" s="94" t="e">
        <f>BB146+BC146*Hoja1!$C$19+BD146*Hoja1!$C$20</f>
        <v>#VALUE!</v>
      </c>
    </row>
    <row r="147" spans="2:57" x14ac:dyDescent="0.75">
      <c r="B147" s="52"/>
      <c r="C147" s="15"/>
      <c r="D147" s="15"/>
      <c r="E147" s="125"/>
      <c r="F147" s="125"/>
      <c r="G147" s="52"/>
      <c r="H147" s="52"/>
      <c r="I147" s="92"/>
      <c r="J147" s="14"/>
      <c r="K147" s="100"/>
      <c r="L147" s="100"/>
      <c r="M147" s="130"/>
      <c r="N147" s="98"/>
      <c r="O147" s="98"/>
      <c r="P147" s="122" t="str">
        <f t="shared" si="43"/>
        <v/>
      </c>
      <c r="Q147" s="122">
        <f t="shared" si="44"/>
        <v>0</v>
      </c>
      <c r="R147" s="78" t="str">
        <f t="shared" si="45"/>
        <v/>
      </c>
      <c r="S147" s="78" t="str">
        <f t="shared" si="46"/>
        <v>Factor de Emisión</v>
      </c>
      <c r="T147" s="122">
        <f t="shared" si="47"/>
        <v>0</v>
      </c>
      <c r="U147" s="122">
        <f t="shared" si="48"/>
        <v>0</v>
      </c>
      <c r="V147" s="122">
        <f>T147+U147*Hoja1!$C$19</f>
        <v>0</v>
      </c>
      <c r="W147" s="122" t="str">
        <f t="shared" si="49"/>
        <v/>
      </c>
      <c r="X147" s="122" t="str">
        <f t="shared" si="50"/>
        <v/>
      </c>
      <c r="Y147" s="122" t="str">
        <f t="shared" si="51"/>
        <v/>
      </c>
      <c r="Z147" s="122" t="str">
        <f t="shared" si="52"/>
        <v/>
      </c>
      <c r="AD147" s="94"/>
      <c r="AE147" s="94">
        <f t="shared" si="34"/>
        <v>0</v>
      </c>
      <c r="AF147" s="94">
        <f t="shared" si="35"/>
        <v>0</v>
      </c>
      <c r="AG147" s="94">
        <f t="shared" si="36"/>
        <v>0</v>
      </c>
      <c r="AH147" s="94">
        <f t="shared" si="37"/>
        <v>0</v>
      </c>
      <c r="AI147" s="94">
        <f t="shared" si="38"/>
        <v>0</v>
      </c>
      <c r="AJ147" s="94">
        <f t="shared" si="39"/>
        <v>0</v>
      </c>
      <c r="AK147" s="94" t="str">
        <f t="shared" si="40"/>
        <v/>
      </c>
      <c r="AL147" s="94" t="str">
        <f t="shared" si="53"/>
        <v>Factor de Emisión</v>
      </c>
      <c r="AM147" s="94" t="str">
        <f t="shared" si="41"/>
        <v/>
      </c>
      <c r="AN147" s="94" t="str">
        <f t="shared" si="42"/>
        <v/>
      </c>
      <c r="AO147" s="94"/>
      <c r="AP147" s="94">
        <f t="shared" si="54"/>
        <v>0</v>
      </c>
      <c r="AQ147" s="94">
        <f>IF(N147="",AP147*'Fraccion masica'!$AB$36,AP147*N147)</f>
        <v>0</v>
      </c>
      <c r="AR147" s="94">
        <f>IF(O147="",AP147*'Fraccion masica'!$AB$36,AP147*O147)</f>
        <v>0</v>
      </c>
      <c r="AS147" s="94">
        <f>IFERROR(AQ147*Hoja1!$C$24/Hoja1!$C$25/Hoja1!$C$26*16.04/1000000,0)</f>
        <v>0</v>
      </c>
      <c r="AT147" s="94">
        <f>IFERROR(AR147*Hoja1!$C$24/Hoja1!$C$25/Hoja1!$C$26*44.01/1000000,0)</f>
        <v>0</v>
      </c>
      <c r="AU147" s="143">
        <f>'Fraccion masica'!$AB$35</f>
        <v>9.0175297124927029E-2</v>
      </c>
      <c r="AV147" s="143">
        <f>'Fraccion masica'!$AB$36</f>
        <v>0.24741987696184778</v>
      </c>
      <c r="AW147" s="143">
        <f>'Fraccion masica'!$AB$37</f>
        <v>0.39593762818104794</v>
      </c>
      <c r="AX147" s="143">
        <f>'Fraccion masica'!$AB$38</f>
        <v>0.14181302276078955</v>
      </c>
      <c r="AY147" s="143">
        <f>'Fraccion masica'!$AB$39</f>
        <v>1.2058713500160698E-2</v>
      </c>
      <c r="AZ147" s="143">
        <f>'Fraccion masica'!$AB$40</f>
        <v>5.502030814457283E-2</v>
      </c>
      <c r="BA147" s="143">
        <f>'Fraccion masica'!$AB$41</f>
        <v>5.757515332665411E-2</v>
      </c>
      <c r="BB147" s="94" t="e">
        <f t="shared" si="55"/>
        <v>#VALUE!</v>
      </c>
      <c r="BC147" s="94" t="e">
        <f t="shared" si="56"/>
        <v>#VALUE!</v>
      </c>
      <c r="BD147" s="143" t="e">
        <f t="shared" si="57"/>
        <v>#VALUE!</v>
      </c>
      <c r="BE147" s="94" t="e">
        <f>BB147+BC147*Hoja1!$C$19+BD147*Hoja1!$C$20</f>
        <v>#VALUE!</v>
      </c>
    </row>
    <row r="148" spans="2:57" x14ac:dyDescent="0.75">
      <c r="B148" s="52"/>
      <c r="C148" s="15"/>
      <c r="D148" s="15"/>
      <c r="E148" s="125"/>
      <c r="F148" s="125"/>
      <c r="G148" s="52"/>
      <c r="H148" s="52"/>
      <c r="I148" s="92"/>
      <c r="J148" s="14"/>
      <c r="K148" s="100"/>
      <c r="L148" s="100"/>
      <c r="M148" s="130"/>
      <c r="N148" s="98"/>
      <c r="O148" s="98"/>
      <c r="P148" s="122" t="str">
        <f t="shared" si="43"/>
        <v/>
      </c>
      <c r="Q148" s="122">
        <f t="shared" si="44"/>
        <v>0</v>
      </c>
      <c r="R148" s="78" t="str">
        <f t="shared" si="45"/>
        <v/>
      </c>
      <c r="S148" s="78" t="str">
        <f t="shared" si="46"/>
        <v>Factor de Emisión</v>
      </c>
      <c r="T148" s="122">
        <f t="shared" si="47"/>
        <v>0</v>
      </c>
      <c r="U148" s="122">
        <f t="shared" si="48"/>
        <v>0</v>
      </c>
      <c r="V148" s="122">
        <f>T148+U148*Hoja1!$C$19</f>
        <v>0</v>
      </c>
      <c r="W148" s="122" t="str">
        <f t="shared" si="49"/>
        <v/>
      </c>
      <c r="X148" s="122" t="str">
        <f t="shared" si="50"/>
        <v/>
      </c>
      <c r="Y148" s="122" t="str">
        <f t="shared" si="51"/>
        <v/>
      </c>
      <c r="Z148" s="122" t="str">
        <f t="shared" si="52"/>
        <v/>
      </c>
      <c r="AD148" s="94"/>
      <c r="AE148" s="94">
        <f t="shared" si="34"/>
        <v>0</v>
      </c>
      <c r="AF148" s="94">
        <f t="shared" si="35"/>
        <v>0</v>
      </c>
      <c r="AG148" s="94">
        <f t="shared" si="36"/>
        <v>0</v>
      </c>
      <c r="AH148" s="94">
        <f t="shared" si="37"/>
        <v>0</v>
      </c>
      <c r="AI148" s="94">
        <f t="shared" si="38"/>
        <v>0</v>
      </c>
      <c r="AJ148" s="94">
        <f t="shared" si="39"/>
        <v>0</v>
      </c>
      <c r="AK148" s="94" t="str">
        <f t="shared" si="40"/>
        <v/>
      </c>
      <c r="AL148" s="94" t="str">
        <f t="shared" si="53"/>
        <v>Factor de Emisión</v>
      </c>
      <c r="AM148" s="94" t="str">
        <f t="shared" si="41"/>
        <v/>
      </c>
      <c r="AN148" s="94" t="str">
        <f t="shared" si="42"/>
        <v/>
      </c>
      <c r="AO148" s="94"/>
      <c r="AP148" s="94">
        <f t="shared" si="54"/>
        <v>0</v>
      </c>
      <c r="AQ148" s="94">
        <f>IF(N148="",AP148*'Fraccion masica'!$AB$36,AP148*N148)</f>
        <v>0</v>
      </c>
      <c r="AR148" s="94">
        <f>IF(O148="",AP148*'Fraccion masica'!$AB$36,AP148*O148)</f>
        <v>0</v>
      </c>
      <c r="AS148" s="94">
        <f>IFERROR(AQ148*Hoja1!$C$24/Hoja1!$C$25/Hoja1!$C$26*16.04/1000000,0)</f>
        <v>0</v>
      </c>
      <c r="AT148" s="94">
        <f>IFERROR(AR148*Hoja1!$C$24/Hoja1!$C$25/Hoja1!$C$26*44.01/1000000,0)</f>
        <v>0</v>
      </c>
      <c r="AU148" s="143">
        <f>'Fraccion masica'!$AB$35</f>
        <v>9.0175297124927029E-2</v>
      </c>
      <c r="AV148" s="143">
        <f>'Fraccion masica'!$AB$36</f>
        <v>0.24741987696184778</v>
      </c>
      <c r="AW148" s="143">
        <f>'Fraccion masica'!$AB$37</f>
        <v>0.39593762818104794</v>
      </c>
      <c r="AX148" s="143">
        <f>'Fraccion masica'!$AB$38</f>
        <v>0.14181302276078955</v>
      </c>
      <c r="AY148" s="143">
        <f>'Fraccion masica'!$AB$39</f>
        <v>1.2058713500160698E-2</v>
      </c>
      <c r="AZ148" s="143">
        <f>'Fraccion masica'!$AB$40</f>
        <v>5.502030814457283E-2</v>
      </c>
      <c r="BA148" s="143">
        <f>'Fraccion masica'!$AB$41</f>
        <v>5.757515332665411E-2</v>
      </c>
      <c r="BB148" s="94" t="e">
        <f t="shared" si="55"/>
        <v>#VALUE!</v>
      </c>
      <c r="BC148" s="94" t="e">
        <f t="shared" si="56"/>
        <v>#VALUE!</v>
      </c>
      <c r="BD148" s="143" t="e">
        <f t="shared" si="57"/>
        <v>#VALUE!</v>
      </c>
      <c r="BE148" s="94" t="e">
        <f>BB148+BC148*Hoja1!$C$19+BD148*Hoja1!$C$20</f>
        <v>#VALUE!</v>
      </c>
    </row>
    <row r="149" spans="2:57" x14ac:dyDescent="0.75">
      <c r="B149" s="52"/>
      <c r="C149" s="15"/>
      <c r="D149" s="15"/>
      <c r="E149" s="125"/>
      <c r="F149" s="125"/>
      <c r="G149" s="52"/>
      <c r="H149" s="52"/>
      <c r="I149" s="92"/>
      <c r="J149" s="14"/>
      <c r="K149" s="100"/>
      <c r="L149" s="100"/>
      <c r="M149" s="130"/>
      <c r="N149" s="98"/>
      <c r="O149" s="98"/>
      <c r="P149" s="122" t="str">
        <f t="shared" si="43"/>
        <v/>
      </c>
      <c r="Q149" s="122">
        <f t="shared" si="44"/>
        <v>0</v>
      </c>
      <c r="R149" s="78" t="str">
        <f t="shared" si="45"/>
        <v/>
      </c>
      <c r="S149" s="78" t="str">
        <f t="shared" si="46"/>
        <v>Factor de Emisión</v>
      </c>
      <c r="T149" s="122">
        <f t="shared" si="47"/>
        <v>0</v>
      </c>
      <c r="U149" s="122">
        <f t="shared" si="48"/>
        <v>0</v>
      </c>
      <c r="V149" s="122">
        <f>T149+U149*Hoja1!$C$19</f>
        <v>0</v>
      </c>
      <c r="W149" s="122" t="str">
        <f t="shared" si="49"/>
        <v/>
      </c>
      <c r="X149" s="122" t="str">
        <f t="shared" si="50"/>
        <v/>
      </c>
      <c r="Y149" s="122" t="str">
        <f t="shared" si="51"/>
        <v/>
      </c>
      <c r="Z149" s="122" t="str">
        <f t="shared" si="52"/>
        <v/>
      </c>
      <c r="AD149" s="94"/>
      <c r="AE149" s="94">
        <f t="shared" si="34"/>
        <v>0</v>
      </c>
      <c r="AF149" s="94">
        <f t="shared" si="35"/>
        <v>0</v>
      </c>
      <c r="AG149" s="94">
        <f t="shared" si="36"/>
        <v>0</v>
      </c>
      <c r="AH149" s="94">
        <f t="shared" si="37"/>
        <v>0</v>
      </c>
      <c r="AI149" s="94">
        <f t="shared" si="38"/>
        <v>0</v>
      </c>
      <c r="AJ149" s="94">
        <f t="shared" si="39"/>
        <v>0</v>
      </c>
      <c r="AK149" s="94" t="str">
        <f t="shared" si="40"/>
        <v/>
      </c>
      <c r="AL149" s="94" t="str">
        <f t="shared" si="53"/>
        <v>Factor de Emisión</v>
      </c>
      <c r="AM149" s="94" t="str">
        <f t="shared" si="41"/>
        <v/>
      </c>
      <c r="AN149" s="94" t="str">
        <f t="shared" si="42"/>
        <v/>
      </c>
      <c r="AO149" s="94"/>
      <c r="AP149" s="94">
        <f t="shared" si="54"/>
        <v>0</v>
      </c>
      <c r="AQ149" s="94">
        <f>IF(N149="",AP149*'Fraccion masica'!$AB$36,AP149*N149)</f>
        <v>0</v>
      </c>
      <c r="AR149" s="94">
        <f>IF(O149="",AP149*'Fraccion masica'!$AB$36,AP149*O149)</f>
        <v>0</v>
      </c>
      <c r="AS149" s="94">
        <f>IFERROR(AQ149*Hoja1!$C$24/Hoja1!$C$25/Hoja1!$C$26*16.04/1000000,0)</f>
        <v>0</v>
      </c>
      <c r="AT149" s="94">
        <f>IFERROR(AR149*Hoja1!$C$24/Hoja1!$C$25/Hoja1!$C$26*44.01/1000000,0)</f>
        <v>0</v>
      </c>
      <c r="AU149" s="143">
        <f>'Fraccion masica'!$AB$35</f>
        <v>9.0175297124927029E-2</v>
      </c>
      <c r="AV149" s="143">
        <f>'Fraccion masica'!$AB$36</f>
        <v>0.24741987696184778</v>
      </c>
      <c r="AW149" s="143">
        <f>'Fraccion masica'!$AB$37</f>
        <v>0.39593762818104794</v>
      </c>
      <c r="AX149" s="143">
        <f>'Fraccion masica'!$AB$38</f>
        <v>0.14181302276078955</v>
      </c>
      <c r="AY149" s="143">
        <f>'Fraccion masica'!$AB$39</f>
        <v>1.2058713500160698E-2</v>
      </c>
      <c r="AZ149" s="143">
        <f>'Fraccion masica'!$AB$40</f>
        <v>5.502030814457283E-2</v>
      </c>
      <c r="BA149" s="143">
        <f>'Fraccion masica'!$AB$41</f>
        <v>5.757515332665411E-2</v>
      </c>
      <c r="BB149" s="94" t="e">
        <f t="shared" si="55"/>
        <v>#VALUE!</v>
      </c>
      <c r="BC149" s="94" t="e">
        <f t="shared" si="56"/>
        <v>#VALUE!</v>
      </c>
      <c r="BD149" s="143" t="e">
        <f t="shared" si="57"/>
        <v>#VALUE!</v>
      </c>
      <c r="BE149" s="94" t="e">
        <f>BB149+BC149*Hoja1!$C$19+BD149*Hoja1!$C$20</f>
        <v>#VALUE!</v>
      </c>
    </row>
    <row r="150" spans="2:57" x14ac:dyDescent="0.75">
      <c r="B150" s="52"/>
      <c r="C150" s="15"/>
      <c r="D150" s="15"/>
      <c r="E150" s="125"/>
      <c r="F150" s="125"/>
      <c r="G150" s="52"/>
      <c r="H150" s="52"/>
      <c r="I150" s="92"/>
      <c r="J150" s="14"/>
      <c r="K150" s="100"/>
      <c r="L150" s="100"/>
      <c r="M150" s="130"/>
      <c r="N150" s="98"/>
      <c r="O150" s="98"/>
      <c r="P150" s="122" t="str">
        <f t="shared" si="43"/>
        <v/>
      </c>
      <c r="Q150" s="122">
        <f t="shared" si="44"/>
        <v>0</v>
      </c>
      <c r="R150" s="78" t="str">
        <f t="shared" si="45"/>
        <v/>
      </c>
      <c r="S150" s="78" t="str">
        <f t="shared" si="46"/>
        <v>Factor de Emisión</v>
      </c>
      <c r="T150" s="122">
        <f t="shared" si="47"/>
        <v>0</v>
      </c>
      <c r="U150" s="122">
        <f t="shared" si="48"/>
        <v>0</v>
      </c>
      <c r="V150" s="122">
        <f>T150+U150*Hoja1!$C$19</f>
        <v>0</v>
      </c>
      <c r="W150" s="122" t="str">
        <f t="shared" si="49"/>
        <v/>
      </c>
      <c r="X150" s="122" t="str">
        <f t="shared" si="50"/>
        <v/>
      </c>
      <c r="Y150" s="122" t="str">
        <f t="shared" si="51"/>
        <v/>
      </c>
      <c r="Z150" s="122" t="str">
        <f t="shared" si="52"/>
        <v/>
      </c>
      <c r="AD150" s="94"/>
      <c r="AE150" s="94">
        <f t="shared" si="34"/>
        <v>0</v>
      </c>
      <c r="AF150" s="94">
        <f t="shared" si="35"/>
        <v>0</v>
      </c>
      <c r="AG150" s="94">
        <f t="shared" si="36"/>
        <v>0</v>
      </c>
      <c r="AH150" s="94">
        <f t="shared" si="37"/>
        <v>0</v>
      </c>
      <c r="AI150" s="94">
        <f t="shared" si="38"/>
        <v>0</v>
      </c>
      <c r="AJ150" s="94">
        <f t="shared" si="39"/>
        <v>0</v>
      </c>
      <c r="AK150" s="94" t="str">
        <f t="shared" si="40"/>
        <v/>
      </c>
      <c r="AL150" s="94" t="str">
        <f t="shared" si="53"/>
        <v>Factor de Emisión</v>
      </c>
      <c r="AM150" s="94" t="str">
        <f t="shared" si="41"/>
        <v/>
      </c>
      <c r="AN150" s="94" t="str">
        <f t="shared" si="42"/>
        <v/>
      </c>
      <c r="AO150" s="94"/>
      <c r="AP150" s="94">
        <f t="shared" si="54"/>
        <v>0</v>
      </c>
      <c r="AQ150" s="94">
        <f>IF(N150="",AP150*'Fraccion masica'!$AB$36,AP150*N150)</f>
        <v>0</v>
      </c>
      <c r="AR150" s="94">
        <f>IF(O150="",AP150*'Fraccion masica'!$AB$36,AP150*O150)</f>
        <v>0</v>
      </c>
      <c r="AS150" s="94">
        <f>IFERROR(AQ150*Hoja1!$C$24/Hoja1!$C$25/Hoja1!$C$26*16.04/1000000,0)</f>
        <v>0</v>
      </c>
      <c r="AT150" s="94">
        <f>IFERROR(AR150*Hoja1!$C$24/Hoja1!$C$25/Hoja1!$C$26*44.01/1000000,0)</f>
        <v>0</v>
      </c>
      <c r="AU150" s="143">
        <f>'Fraccion masica'!$AB$35</f>
        <v>9.0175297124927029E-2</v>
      </c>
      <c r="AV150" s="143">
        <f>'Fraccion masica'!$AB$36</f>
        <v>0.24741987696184778</v>
      </c>
      <c r="AW150" s="143">
        <f>'Fraccion masica'!$AB$37</f>
        <v>0.39593762818104794</v>
      </c>
      <c r="AX150" s="143">
        <f>'Fraccion masica'!$AB$38</f>
        <v>0.14181302276078955</v>
      </c>
      <c r="AY150" s="143">
        <f>'Fraccion masica'!$AB$39</f>
        <v>1.2058713500160698E-2</v>
      </c>
      <c r="AZ150" s="143">
        <f>'Fraccion masica'!$AB$40</f>
        <v>5.502030814457283E-2</v>
      </c>
      <c r="BA150" s="143">
        <f>'Fraccion masica'!$AB$41</f>
        <v>5.757515332665411E-2</v>
      </c>
      <c r="BB150" s="94" t="e">
        <f t="shared" si="55"/>
        <v>#VALUE!</v>
      </c>
      <c r="BC150" s="94" t="e">
        <f t="shared" si="56"/>
        <v>#VALUE!</v>
      </c>
      <c r="BD150" s="143" t="e">
        <f t="shared" si="57"/>
        <v>#VALUE!</v>
      </c>
      <c r="BE150" s="94" t="e">
        <f>BB150+BC150*Hoja1!$C$19+BD150*Hoja1!$C$20</f>
        <v>#VALUE!</v>
      </c>
    </row>
    <row r="151" spans="2:57" x14ac:dyDescent="0.75">
      <c r="B151" s="52"/>
      <c r="C151" s="15"/>
      <c r="D151" s="15"/>
      <c r="E151" s="125"/>
      <c r="F151" s="125"/>
      <c r="G151" s="52"/>
      <c r="H151" s="52"/>
      <c r="I151" s="92"/>
      <c r="J151" s="14"/>
      <c r="K151" s="100"/>
      <c r="L151" s="100"/>
      <c r="M151" s="130"/>
      <c r="N151" s="98"/>
      <c r="O151" s="98"/>
      <c r="P151" s="122" t="str">
        <f t="shared" si="43"/>
        <v/>
      </c>
      <c r="Q151" s="122">
        <f t="shared" si="44"/>
        <v>0</v>
      </c>
      <c r="R151" s="78" t="str">
        <f t="shared" si="45"/>
        <v/>
      </c>
      <c r="S151" s="78" t="str">
        <f t="shared" si="46"/>
        <v>Factor de Emisión</v>
      </c>
      <c r="T151" s="122">
        <f t="shared" si="47"/>
        <v>0</v>
      </c>
      <c r="U151" s="122">
        <f t="shared" si="48"/>
        <v>0</v>
      </c>
      <c r="V151" s="122">
        <f>T151+U151*Hoja1!$C$19</f>
        <v>0</v>
      </c>
      <c r="W151" s="122" t="str">
        <f t="shared" si="49"/>
        <v/>
      </c>
      <c r="X151" s="122" t="str">
        <f t="shared" si="50"/>
        <v/>
      </c>
      <c r="Y151" s="122" t="str">
        <f t="shared" si="51"/>
        <v/>
      </c>
      <c r="Z151" s="122" t="str">
        <f t="shared" si="52"/>
        <v/>
      </c>
      <c r="AD151" s="94"/>
      <c r="AE151" s="94">
        <f t="shared" si="34"/>
        <v>0</v>
      </c>
      <c r="AF151" s="94">
        <f t="shared" si="35"/>
        <v>0</v>
      </c>
      <c r="AG151" s="94">
        <f t="shared" si="36"/>
        <v>0</v>
      </c>
      <c r="AH151" s="94">
        <f t="shared" si="37"/>
        <v>0</v>
      </c>
      <c r="AI151" s="94">
        <f t="shared" si="38"/>
        <v>0</v>
      </c>
      <c r="AJ151" s="94">
        <f t="shared" si="39"/>
        <v>0</v>
      </c>
      <c r="AK151" s="94" t="str">
        <f t="shared" si="40"/>
        <v/>
      </c>
      <c r="AL151" s="94" t="str">
        <f t="shared" si="53"/>
        <v>Factor de Emisión</v>
      </c>
      <c r="AM151" s="94" t="str">
        <f t="shared" si="41"/>
        <v/>
      </c>
      <c r="AN151" s="94" t="str">
        <f t="shared" si="42"/>
        <v/>
      </c>
      <c r="AO151" s="94"/>
      <c r="AP151" s="94">
        <f t="shared" si="54"/>
        <v>0</v>
      </c>
      <c r="AQ151" s="94">
        <f>IF(N151="",AP151*'Fraccion masica'!$AB$36,AP151*N151)</f>
        <v>0</v>
      </c>
      <c r="AR151" s="94">
        <f>IF(O151="",AP151*'Fraccion masica'!$AB$36,AP151*O151)</f>
        <v>0</v>
      </c>
      <c r="AS151" s="94">
        <f>IFERROR(AQ151*Hoja1!$C$24/Hoja1!$C$25/Hoja1!$C$26*16.04/1000000,0)</f>
        <v>0</v>
      </c>
      <c r="AT151" s="94">
        <f>IFERROR(AR151*Hoja1!$C$24/Hoja1!$C$25/Hoja1!$C$26*44.01/1000000,0)</f>
        <v>0</v>
      </c>
      <c r="AU151" s="143">
        <f>'Fraccion masica'!$AB$35</f>
        <v>9.0175297124927029E-2</v>
      </c>
      <c r="AV151" s="143">
        <f>'Fraccion masica'!$AB$36</f>
        <v>0.24741987696184778</v>
      </c>
      <c r="AW151" s="143">
        <f>'Fraccion masica'!$AB$37</f>
        <v>0.39593762818104794</v>
      </c>
      <c r="AX151" s="143">
        <f>'Fraccion masica'!$AB$38</f>
        <v>0.14181302276078955</v>
      </c>
      <c r="AY151" s="143">
        <f>'Fraccion masica'!$AB$39</f>
        <v>1.2058713500160698E-2</v>
      </c>
      <c r="AZ151" s="143">
        <f>'Fraccion masica'!$AB$40</f>
        <v>5.502030814457283E-2</v>
      </c>
      <c r="BA151" s="143">
        <f>'Fraccion masica'!$AB$41</f>
        <v>5.757515332665411E-2</v>
      </c>
      <c r="BB151" s="94" t="e">
        <f t="shared" si="55"/>
        <v>#VALUE!</v>
      </c>
      <c r="BC151" s="94" t="e">
        <f t="shared" si="56"/>
        <v>#VALUE!</v>
      </c>
      <c r="BD151" s="143" t="e">
        <f t="shared" si="57"/>
        <v>#VALUE!</v>
      </c>
      <c r="BE151" s="94" t="e">
        <f>BB151+BC151*Hoja1!$C$19+BD151*Hoja1!$C$20</f>
        <v>#VALUE!</v>
      </c>
    </row>
    <row r="152" spans="2:57" x14ac:dyDescent="0.75">
      <c r="B152" s="52"/>
      <c r="C152" s="15"/>
      <c r="D152" s="15"/>
      <c r="E152" s="125"/>
      <c r="F152" s="125"/>
      <c r="G152" s="52"/>
      <c r="H152" s="52"/>
      <c r="I152" s="92"/>
      <c r="J152" s="14"/>
      <c r="K152" s="100"/>
      <c r="L152" s="100"/>
      <c r="M152" s="130"/>
      <c r="N152" s="98"/>
      <c r="O152" s="98"/>
      <c r="P152" s="122" t="str">
        <f t="shared" si="43"/>
        <v/>
      </c>
      <c r="Q152" s="122">
        <f t="shared" si="44"/>
        <v>0</v>
      </c>
      <c r="R152" s="78" t="str">
        <f t="shared" si="45"/>
        <v/>
      </c>
      <c r="S152" s="78" t="str">
        <f t="shared" si="46"/>
        <v>Factor de Emisión</v>
      </c>
      <c r="T152" s="122">
        <f t="shared" si="47"/>
        <v>0</v>
      </c>
      <c r="U152" s="122">
        <f t="shared" si="48"/>
        <v>0</v>
      </c>
      <c r="V152" s="122">
        <f>T152+U152*Hoja1!$C$19</f>
        <v>0</v>
      </c>
      <c r="W152" s="122" t="str">
        <f t="shared" si="49"/>
        <v/>
      </c>
      <c r="X152" s="122" t="str">
        <f t="shared" si="50"/>
        <v/>
      </c>
      <c r="Y152" s="122" t="str">
        <f t="shared" si="51"/>
        <v/>
      </c>
      <c r="Z152" s="122" t="str">
        <f t="shared" si="52"/>
        <v/>
      </c>
      <c r="AD152" s="94"/>
      <c r="AE152" s="94">
        <f t="shared" si="34"/>
        <v>0</v>
      </c>
      <c r="AF152" s="94">
        <f t="shared" si="35"/>
        <v>0</v>
      </c>
      <c r="AG152" s="94">
        <f t="shared" si="36"/>
        <v>0</v>
      </c>
      <c r="AH152" s="94">
        <f t="shared" si="37"/>
        <v>0</v>
      </c>
      <c r="AI152" s="94">
        <f t="shared" si="38"/>
        <v>0</v>
      </c>
      <c r="AJ152" s="94">
        <f t="shared" si="39"/>
        <v>0</v>
      </c>
      <c r="AK152" s="94" t="str">
        <f t="shared" si="40"/>
        <v/>
      </c>
      <c r="AL152" s="94" t="str">
        <f t="shared" si="53"/>
        <v>Factor de Emisión</v>
      </c>
      <c r="AM152" s="94" t="str">
        <f t="shared" si="41"/>
        <v/>
      </c>
      <c r="AN152" s="94" t="str">
        <f t="shared" si="42"/>
        <v/>
      </c>
      <c r="AO152" s="94"/>
      <c r="AP152" s="94">
        <f t="shared" si="54"/>
        <v>0</v>
      </c>
      <c r="AQ152" s="94">
        <f>IF(N152="",AP152*'Fraccion masica'!$AB$36,AP152*N152)</f>
        <v>0</v>
      </c>
      <c r="AR152" s="94">
        <f>IF(O152="",AP152*'Fraccion masica'!$AB$36,AP152*O152)</f>
        <v>0</v>
      </c>
      <c r="AS152" s="94">
        <f>IFERROR(AQ152*Hoja1!$C$24/Hoja1!$C$25/Hoja1!$C$26*16.04/1000000,0)</f>
        <v>0</v>
      </c>
      <c r="AT152" s="94">
        <f>IFERROR(AR152*Hoja1!$C$24/Hoja1!$C$25/Hoja1!$C$26*44.01/1000000,0)</f>
        <v>0</v>
      </c>
      <c r="AU152" s="143">
        <f>'Fraccion masica'!$AB$35</f>
        <v>9.0175297124927029E-2</v>
      </c>
      <c r="AV152" s="143">
        <f>'Fraccion masica'!$AB$36</f>
        <v>0.24741987696184778</v>
      </c>
      <c r="AW152" s="143">
        <f>'Fraccion masica'!$AB$37</f>
        <v>0.39593762818104794</v>
      </c>
      <c r="AX152" s="143">
        <f>'Fraccion masica'!$AB$38</f>
        <v>0.14181302276078955</v>
      </c>
      <c r="AY152" s="143">
        <f>'Fraccion masica'!$AB$39</f>
        <v>1.2058713500160698E-2</v>
      </c>
      <c r="AZ152" s="143">
        <f>'Fraccion masica'!$AB$40</f>
        <v>5.502030814457283E-2</v>
      </c>
      <c r="BA152" s="143">
        <f>'Fraccion masica'!$AB$41</f>
        <v>5.757515332665411E-2</v>
      </c>
      <c r="BB152" s="94" t="e">
        <f t="shared" si="55"/>
        <v>#VALUE!</v>
      </c>
      <c r="BC152" s="94" t="e">
        <f t="shared" si="56"/>
        <v>#VALUE!</v>
      </c>
      <c r="BD152" s="143" t="e">
        <f t="shared" si="57"/>
        <v>#VALUE!</v>
      </c>
      <c r="BE152" s="94" t="e">
        <f>BB152+BC152*Hoja1!$C$19+BD152*Hoja1!$C$20</f>
        <v>#VALUE!</v>
      </c>
    </row>
    <row r="153" spans="2:57" x14ac:dyDescent="0.75">
      <c r="B153" s="52"/>
      <c r="C153" s="15"/>
      <c r="D153" s="15"/>
      <c r="E153" s="125"/>
      <c r="F153" s="125"/>
      <c r="G153" s="52"/>
      <c r="H153" s="52"/>
      <c r="I153" s="92"/>
      <c r="J153" s="14"/>
      <c r="K153" s="100"/>
      <c r="L153" s="100"/>
      <c r="M153" s="130"/>
      <c r="N153" s="98"/>
      <c r="O153" s="98"/>
      <c r="P153" s="122" t="str">
        <f t="shared" si="43"/>
        <v/>
      </c>
      <c r="Q153" s="122">
        <f t="shared" si="44"/>
        <v>0</v>
      </c>
      <c r="R153" s="78" t="str">
        <f t="shared" si="45"/>
        <v/>
      </c>
      <c r="S153" s="78" t="str">
        <f t="shared" si="46"/>
        <v>Factor de Emisión</v>
      </c>
      <c r="T153" s="122">
        <f t="shared" si="47"/>
        <v>0</v>
      </c>
      <c r="U153" s="122">
        <f t="shared" si="48"/>
        <v>0</v>
      </c>
      <c r="V153" s="122">
        <f>T153+U153*Hoja1!$C$19</f>
        <v>0</v>
      </c>
      <c r="W153" s="122" t="str">
        <f t="shared" si="49"/>
        <v/>
      </c>
      <c r="X153" s="122" t="str">
        <f t="shared" si="50"/>
        <v/>
      </c>
      <c r="Y153" s="122" t="str">
        <f t="shared" si="51"/>
        <v/>
      </c>
      <c r="Z153" s="122" t="str">
        <f t="shared" si="52"/>
        <v/>
      </c>
      <c r="AD153" s="94"/>
      <c r="AE153" s="94">
        <f t="shared" si="34"/>
        <v>0</v>
      </c>
      <c r="AF153" s="94">
        <f t="shared" si="35"/>
        <v>0</v>
      </c>
      <c r="AG153" s="94">
        <f t="shared" si="36"/>
        <v>0</v>
      </c>
      <c r="AH153" s="94">
        <f t="shared" si="37"/>
        <v>0</v>
      </c>
      <c r="AI153" s="94">
        <f t="shared" si="38"/>
        <v>0</v>
      </c>
      <c r="AJ153" s="94">
        <f t="shared" si="39"/>
        <v>0</v>
      </c>
      <c r="AK153" s="94" t="str">
        <f t="shared" si="40"/>
        <v/>
      </c>
      <c r="AL153" s="94" t="str">
        <f t="shared" si="53"/>
        <v>Factor de Emisión</v>
      </c>
      <c r="AM153" s="94" t="str">
        <f t="shared" si="41"/>
        <v/>
      </c>
      <c r="AN153" s="94" t="str">
        <f t="shared" si="42"/>
        <v/>
      </c>
      <c r="AO153" s="94"/>
      <c r="AP153" s="94">
        <f t="shared" si="54"/>
        <v>0</v>
      </c>
      <c r="AQ153" s="94">
        <f>IF(N153="",AP153*'Fraccion masica'!$AB$36,AP153*N153)</f>
        <v>0</v>
      </c>
      <c r="AR153" s="94">
        <f>IF(O153="",AP153*'Fraccion masica'!$AB$36,AP153*O153)</f>
        <v>0</v>
      </c>
      <c r="AS153" s="94">
        <f>IFERROR(AQ153*Hoja1!$C$24/Hoja1!$C$25/Hoja1!$C$26*16.04/1000000,0)</f>
        <v>0</v>
      </c>
      <c r="AT153" s="94">
        <f>IFERROR(AR153*Hoja1!$C$24/Hoja1!$C$25/Hoja1!$C$26*44.01/1000000,0)</f>
        <v>0</v>
      </c>
      <c r="AU153" s="143">
        <f>'Fraccion masica'!$AB$35</f>
        <v>9.0175297124927029E-2</v>
      </c>
      <c r="AV153" s="143">
        <f>'Fraccion masica'!$AB$36</f>
        <v>0.24741987696184778</v>
      </c>
      <c r="AW153" s="143">
        <f>'Fraccion masica'!$AB$37</f>
        <v>0.39593762818104794</v>
      </c>
      <c r="AX153" s="143">
        <f>'Fraccion masica'!$AB$38</f>
        <v>0.14181302276078955</v>
      </c>
      <c r="AY153" s="143">
        <f>'Fraccion masica'!$AB$39</f>
        <v>1.2058713500160698E-2</v>
      </c>
      <c r="AZ153" s="143">
        <f>'Fraccion masica'!$AB$40</f>
        <v>5.502030814457283E-2</v>
      </c>
      <c r="BA153" s="143">
        <f>'Fraccion masica'!$AB$41</f>
        <v>5.757515332665411E-2</v>
      </c>
      <c r="BB153" s="94" t="e">
        <f t="shared" si="55"/>
        <v>#VALUE!</v>
      </c>
      <c r="BC153" s="94" t="e">
        <f t="shared" si="56"/>
        <v>#VALUE!</v>
      </c>
      <c r="BD153" s="143" t="e">
        <f t="shared" si="57"/>
        <v>#VALUE!</v>
      </c>
      <c r="BE153" s="94" t="e">
        <f>BB153+BC153*Hoja1!$C$19+BD153*Hoja1!$C$20</f>
        <v>#VALUE!</v>
      </c>
    </row>
    <row r="156" spans="2:57" x14ac:dyDescent="0.75">
      <c r="AE156" s="404" t="s">
        <v>725</v>
      </c>
      <c r="AF156" s="404" t="s">
        <v>193</v>
      </c>
      <c r="AG156" s="404" t="s">
        <v>720</v>
      </c>
      <c r="AH156" s="404" t="s">
        <v>192</v>
      </c>
      <c r="AI156" s="404" t="s">
        <v>189</v>
      </c>
      <c r="AJ156" s="404" t="s">
        <v>190</v>
      </c>
      <c r="AK156" s="404" t="s">
        <v>191</v>
      </c>
      <c r="AL156" s="403" t="s">
        <v>732</v>
      </c>
      <c r="AM156" s="403" t="s">
        <v>733</v>
      </c>
      <c r="AN156" s="403" t="s">
        <v>734</v>
      </c>
      <c r="AO156" s="403" t="s">
        <v>735</v>
      </c>
    </row>
    <row r="157" spans="2:57" x14ac:dyDescent="0.75">
      <c r="AE157" s="404"/>
      <c r="AF157" s="404"/>
      <c r="AG157" s="404"/>
      <c r="AH157" s="404"/>
      <c r="AI157" s="404"/>
      <c r="AJ157" s="404"/>
      <c r="AK157" s="404"/>
      <c r="AL157" s="403"/>
      <c r="AM157" s="403"/>
      <c r="AN157" s="403"/>
      <c r="AO157" s="403"/>
    </row>
    <row r="158" spans="2:57" x14ac:dyDescent="0.75">
      <c r="AE158" s="90" t="s">
        <v>586</v>
      </c>
      <c r="AF158" s="94">
        <f>SUMIFS(P72:P153,$S$72:$S$153,"="&amp;$AE$158)</f>
        <v>1000</v>
      </c>
      <c r="AG158" s="94">
        <f t="shared" ref="AG158:AH158" si="58">SUMIFS(Q72:Q153,$S$72:$S$153,"="&amp;$AE$158)</f>
        <v>0</v>
      </c>
      <c r="AH158" s="94">
        <f t="shared" si="58"/>
        <v>0</v>
      </c>
      <c r="AI158" s="94">
        <f>SUMIFS(T72:T153,$S$72:$S$153,"="&amp;$AE$158)</f>
        <v>0</v>
      </c>
      <c r="AJ158" s="94">
        <f t="shared" ref="AJ158:AO158" si="59">SUMIFS(U72:U153,$S$72:$S$153,"="&amp;$AE$158)</f>
        <v>0</v>
      </c>
      <c r="AK158" s="94">
        <f t="shared" si="59"/>
        <v>0</v>
      </c>
      <c r="AL158" s="94">
        <f t="shared" si="59"/>
        <v>0.11478779198027482</v>
      </c>
      <c r="AM158" s="94">
        <f t="shared" si="59"/>
        <v>9.4741297575099171E-5</v>
      </c>
      <c r="AN158" s="94">
        <f t="shared" si="59"/>
        <v>1.9131298663379137E-6</v>
      </c>
      <c r="AO158" s="94">
        <f t="shared" si="59"/>
        <v>0.11794752772695714</v>
      </c>
    </row>
    <row r="159" spans="2:57" x14ac:dyDescent="0.75">
      <c r="AE159" s="90" t="s">
        <v>750</v>
      </c>
      <c r="AF159" s="94">
        <f>SUMIFS(P72:P153,$S$72:$S$153,"="&amp;$AE$159)</f>
        <v>750</v>
      </c>
      <c r="AG159" s="94">
        <f t="shared" ref="AG159:AH159" si="60">SUMIFS(Q72:Q153,$S$72:$S$153,"="&amp;$AE$159)</f>
        <v>0</v>
      </c>
      <c r="AH159" s="94">
        <f t="shared" si="60"/>
        <v>18000</v>
      </c>
      <c r="AI159" s="94">
        <f>SUMIFS(T72:T153,$S$72:$S$153,"="&amp;$AE$159)</f>
        <v>0.23485120388167968</v>
      </c>
      <c r="AJ159" s="94">
        <f t="shared" ref="AJ159:AO159" si="61">SUMIFS(U72:U153,$S$72:$S$153,"="&amp;$AE$159)</f>
        <v>8.5594485577417459E-2</v>
      </c>
      <c r="AK159" s="94">
        <f t="shared" si="61"/>
        <v>2.6314968000493684</v>
      </c>
      <c r="AL159" s="94">
        <f t="shared" si="61"/>
        <v>8.6090843985206125E-2</v>
      </c>
      <c r="AM159" s="94">
        <f t="shared" si="61"/>
        <v>7.1055973181324375E-5</v>
      </c>
      <c r="AN159" s="94">
        <f t="shared" si="61"/>
        <v>1.4348473997534355E-6</v>
      </c>
      <c r="AO159" s="94">
        <f t="shared" si="61"/>
        <v>8.8460645795217868E-2</v>
      </c>
    </row>
    <row r="160" spans="2:57" x14ac:dyDescent="0.75">
      <c r="AE160" s="90" t="s">
        <v>749</v>
      </c>
      <c r="AF160" s="94">
        <f>SUMIFS(P72:P153,$S$72:$S$153,"="&amp;$AE$160)</f>
        <v>23312.5</v>
      </c>
      <c r="AG160" s="94">
        <f t="shared" ref="AG160:AH160" si="62">SUMIFS(Q72:Q153,$S$72:$S$153,"="&amp;$AE$160)</f>
        <v>0</v>
      </c>
      <c r="AH160" s="94">
        <f t="shared" si="62"/>
        <v>23312.5</v>
      </c>
      <c r="AI160" s="94">
        <f>SUMIFS(T72:T153,$S$72:$S$153,"="&amp;$AE$160)</f>
        <v>0.30416492724953653</v>
      </c>
      <c r="AJ160" s="94">
        <f t="shared" ref="AJ160:AO160" si="63">SUMIFS(U72:U153,$S$72:$S$153,"="&amp;$AE$160)</f>
        <v>0.11085674694575245</v>
      </c>
      <c r="AK160" s="94">
        <f t="shared" si="63"/>
        <v>3.4081538417306052</v>
      </c>
      <c r="AL160" s="94">
        <f t="shared" si="63"/>
        <v>2.6759904005401576</v>
      </c>
      <c r="AM160" s="94">
        <f t="shared" si="63"/>
        <v>2.2086564997194991E-3</v>
      </c>
      <c r="AN160" s="94">
        <f t="shared" si="63"/>
        <v>4.4599840009002628E-5</v>
      </c>
      <c r="AO160" s="94">
        <f t="shared" si="63"/>
        <v>2.7496517401346892</v>
      </c>
    </row>
  </sheetData>
  <mergeCells count="32">
    <mergeCell ref="AU70:BE70"/>
    <mergeCell ref="W69:Z69"/>
    <mergeCell ref="W70:W71"/>
    <mergeCell ref="X70:X71"/>
    <mergeCell ref="Y70:Y71"/>
    <mergeCell ref="Z70:Z71"/>
    <mergeCell ref="H15:K27"/>
    <mergeCell ref="H28:K36"/>
    <mergeCell ref="K70:L70"/>
    <mergeCell ref="B70:H70"/>
    <mergeCell ref="B13:G13"/>
    <mergeCell ref="N70:O70"/>
    <mergeCell ref="P70:P71"/>
    <mergeCell ref="R70:R71"/>
    <mergeCell ref="T70:T71"/>
    <mergeCell ref="S70:S71"/>
    <mergeCell ref="Q70:Q71"/>
    <mergeCell ref="P68:Z68"/>
    <mergeCell ref="P69:S69"/>
    <mergeCell ref="AE156:AE157"/>
    <mergeCell ref="AF156:AF157"/>
    <mergeCell ref="AG156:AG157"/>
    <mergeCell ref="U70:U71"/>
    <mergeCell ref="V70:V71"/>
    <mergeCell ref="AM156:AM157"/>
    <mergeCell ref="AN156:AN157"/>
    <mergeCell ref="AO156:AO157"/>
    <mergeCell ref="AH156:AH157"/>
    <mergeCell ref="AI156:AI157"/>
    <mergeCell ref="AJ156:AJ157"/>
    <mergeCell ref="AK156:AK157"/>
    <mergeCell ref="AL156:AL157"/>
  </mergeCells>
  <hyperlinks>
    <hyperlink ref="B9" location="VENTEOS!A1" display="&lt;&lt;&lt;VENTEOS" xr:uid="{12B76361-91BD-4DA1-8DB1-972EE21C0884}"/>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40A1185-B676-412A-8EFC-9CBB813DB682}">
          <x14:formula1>
            <xm:f>Hoja1!$T$5:$T$6</xm:f>
          </x14:formula1>
          <xm:sqref>C72:C153</xm:sqref>
        </x14:dataValidation>
        <x14:dataValidation type="list" allowBlank="1" showInputMessage="1" showErrorMessage="1" xr:uid="{BA30611E-05EE-4F6B-A2C9-F8EF24A96EB9}">
          <x14:formula1>
            <xm:f>Hoja1!$D$38:$D$39</xm:f>
          </x14:formula1>
          <xm:sqref>D72:D153</xm:sqref>
        </x14:dataValidation>
        <x14:dataValidation type="list" allowBlank="1" showInputMessage="1" showErrorMessage="1" xr:uid="{0D32F295-D95A-47A9-8848-526BDDB419F8}">
          <x14:formula1>
            <xm:f>Hoja1!$B$62:$B$63</xm:f>
          </x14:formula1>
          <xm:sqref>M72:M153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9E2AB-DDF5-4FBA-8B94-9D7A075239C2}">
  <sheetPr>
    <tabColor theme="7" tint="-0.499984740745262"/>
  </sheetPr>
  <dimension ref="A1:BP152"/>
  <sheetViews>
    <sheetView zoomScale="90" zoomScaleNormal="90" workbookViewId="0">
      <selection activeCell="B8" sqref="B8"/>
    </sheetView>
  </sheetViews>
  <sheetFormatPr baseColWidth="10" defaultRowHeight="14.75" x14ac:dyDescent="0.75"/>
  <cols>
    <col min="1" max="1" width="10.90625" style="1"/>
    <col min="2" max="2" width="20.36328125" style="1" bestFit="1" customWidth="1"/>
    <col min="3" max="3" width="37.26953125" style="1" customWidth="1"/>
    <col min="4" max="5" width="16.36328125" style="1" customWidth="1"/>
    <col min="6" max="7" width="20.453125" style="1" customWidth="1"/>
    <col min="8" max="8" width="22.08984375" style="1" customWidth="1"/>
    <col min="9" max="9" width="16.36328125" style="1" customWidth="1"/>
    <col min="10" max="10" width="15.54296875" style="1" customWidth="1"/>
    <col min="11" max="11" width="18.26953125" style="1" customWidth="1"/>
    <col min="12" max="12" width="50.58984375" style="1" customWidth="1"/>
    <col min="13" max="14" width="19.08984375" style="1" customWidth="1"/>
    <col min="15" max="15" width="25.81640625" style="1" bestFit="1" customWidth="1"/>
    <col min="16" max="20" width="10.90625" style="1"/>
    <col min="21" max="21" width="19.08984375" style="1" customWidth="1"/>
    <col min="22" max="30" width="10.90625" style="1" customWidth="1"/>
    <col min="31" max="31" width="13.90625" style="83" customWidth="1"/>
    <col min="32" max="32" width="25.36328125" style="83" customWidth="1"/>
    <col min="33" max="33" width="10" style="83" customWidth="1"/>
    <col min="34" max="34" width="10.6328125" style="83" customWidth="1"/>
    <col min="35" max="35" width="36.54296875" style="83" customWidth="1"/>
    <col min="36" max="36" width="14.453125" style="83" customWidth="1"/>
    <col min="37" max="39" width="20.26953125" style="83" customWidth="1"/>
    <col min="40" max="42" width="16.54296875" style="83" customWidth="1"/>
    <col min="43" max="43" width="16.36328125" style="83" customWidth="1"/>
    <col min="44" max="44" width="16.1796875" style="83" customWidth="1"/>
    <col min="45" max="45" width="16.26953125" style="83" customWidth="1"/>
    <col min="46" max="46" width="14.1796875" style="83" customWidth="1"/>
    <col min="47" max="54" width="14.26953125" style="83" customWidth="1"/>
    <col min="55" max="55" width="17.08984375" style="83" customWidth="1"/>
    <col min="56" max="56" width="17.26953125" style="83" customWidth="1"/>
    <col min="57" max="57" width="17.36328125" style="83" customWidth="1"/>
    <col min="58" max="58" width="21.08984375" style="83" customWidth="1"/>
    <col min="59" max="62" width="14.26953125" style="83" customWidth="1"/>
    <col min="63" max="65" width="10.90625" style="1" customWidth="1"/>
    <col min="66" max="66" width="28" style="1" customWidth="1"/>
    <col min="67" max="67" width="58.81640625" style="1" customWidth="1"/>
    <col min="68" max="73" width="10.90625" style="1" customWidth="1"/>
    <col min="74" max="16384" width="10.90625" style="1"/>
  </cols>
  <sheetData>
    <row r="1" spans="1:16" x14ac:dyDescent="0.75">
      <c r="A1" s="35"/>
    </row>
    <row r="2" spans="1:16" x14ac:dyDescent="0.75">
      <c r="A2" s="35"/>
    </row>
    <row r="3" spans="1:16" x14ac:dyDescent="0.75">
      <c r="A3" s="35"/>
    </row>
    <row r="4" spans="1:16" x14ac:dyDescent="0.75">
      <c r="A4" s="35"/>
    </row>
    <row r="5" spans="1:16" x14ac:dyDescent="0.75">
      <c r="A5" s="35"/>
    </row>
    <row r="6" spans="1:16" x14ac:dyDescent="0.75">
      <c r="A6" s="35"/>
    </row>
    <row r="7" spans="1:16" x14ac:dyDescent="0.75">
      <c r="A7" s="35"/>
    </row>
    <row r="8" spans="1:16" x14ac:dyDescent="0.75">
      <c r="A8" s="35"/>
      <c r="B8" s="6" t="s">
        <v>419</v>
      </c>
    </row>
    <row r="9" spans="1:16" x14ac:dyDescent="0.75">
      <c r="A9" s="35"/>
    </row>
    <row r="10" spans="1:16" x14ac:dyDescent="0.75">
      <c r="A10" s="35"/>
    </row>
    <row r="11" spans="1:16" x14ac:dyDescent="0.75">
      <c r="A11" s="35"/>
      <c r="B11" s="259" t="s">
        <v>1014</v>
      </c>
      <c r="C11" s="284"/>
      <c r="D11" s="284"/>
      <c r="E11" s="284"/>
      <c r="F11" s="284"/>
      <c r="G11" s="284"/>
      <c r="H11" s="284"/>
      <c r="I11" s="400" t="s">
        <v>877</v>
      </c>
      <c r="J11" s="401"/>
      <c r="K11" s="401"/>
      <c r="L11" s="402"/>
      <c r="M11" s="2"/>
      <c r="N11" s="2"/>
      <c r="O11" s="2"/>
    </row>
    <row r="12" spans="1:16" ht="14.75" customHeight="1" x14ac:dyDescent="0.75">
      <c r="A12" s="35"/>
      <c r="B12" s="22"/>
      <c r="C12" s="23"/>
      <c r="D12" s="23"/>
      <c r="E12" s="23"/>
      <c r="F12" s="23"/>
      <c r="G12" s="23"/>
      <c r="H12" s="23"/>
      <c r="I12" s="269" t="s">
        <v>1050</v>
      </c>
      <c r="J12" s="270"/>
      <c r="K12" s="270"/>
      <c r="L12" s="271"/>
      <c r="M12" s="11"/>
      <c r="N12" s="11"/>
      <c r="O12" s="11"/>
      <c r="P12" s="11"/>
    </row>
    <row r="13" spans="1:16" x14ac:dyDescent="0.75">
      <c r="A13" s="35"/>
      <c r="B13" s="25"/>
      <c r="I13" s="272"/>
      <c r="J13" s="265"/>
      <c r="K13" s="265"/>
      <c r="L13" s="273"/>
      <c r="M13" s="11"/>
      <c r="N13" s="11"/>
      <c r="O13" s="11"/>
      <c r="P13" s="11"/>
    </row>
    <row r="14" spans="1:16" x14ac:dyDescent="0.75">
      <c r="A14" s="35"/>
      <c r="B14" s="25"/>
      <c r="I14" s="272"/>
      <c r="J14" s="265"/>
      <c r="K14" s="265"/>
      <c r="L14" s="273"/>
      <c r="M14" s="11"/>
      <c r="N14" s="11"/>
      <c r="O14" s="11"/>
      <c r="P14" s="11"/>
    </row>
    <row r="15" spans="1:16" x14ac:dyDescent="0.75">
      <c r="A15" s="35"/>
      <c r="B15" s="25"/>
      <c r="I15" s="272"/>
      <c r="J15" s="265"/>
      <c r="K15" s="265"/>
      <c r="L15" s="273"/>
      <c r="M15" s="11"/>
      <c r="N15" s="11"/>
      <c r="O15" s="11"/>
      <c r="P15" s="11"/>
    </row>
    <row r="16" spans="1:16" ht="14.75" customHeight="1" x14ac:dyDescent="0.75">
      <c r="A16" s="35"/>
      <c r="B16" s="25"/>
      <c r="I16" s="272" t="s">
        <v>1051</v>
      </c>
      <c r="J16" s="265"/>
      <c r="K16" s="265"/>
      <c r="L16" s="273"/>
      <c r="M16" s="11"/>
      <c r="N16" s="11"/>
      <c r="O16" s="11"/>
      <c r="P16" s="11"/>
    </row>
    <row r="17" spans="1:16" x14ac:dyDescent="0.75">
      <c r="A17" s="35"/>
      <c r="B17" s="25"/>
      <c r="I17" s="272"/>
      <c r="J17" s="265"/>
      <c r="K17" s="265"/>
      <c r="L17" s="273"/>
      <c r="M17" s="11"/>
      <c r="N17" s="11"/>
      <c r="O17" s="11"/>
      <c r="P17" s="11"/>
    </row>
    <row r="18" spans="1:16" ht="14.75" customHeight="1" x14ac:dyDescent="0.75">
      <c r="A18" s="35"/>
      <c r="B18" s="25"/>
      <c r="I18" s="272"/>
      <c r="J18" s="265"/>
      <c r="K18" s="265"/>
      <c r="L18" s="273"/>
      <c r="M18" s="11"/>
      <c r="N18" s="11"/>
      <c r="O18" s="11"/>
      <c r="P18" s="11"/>
    </row>
    <row r="19" spans="1:16" x14ac:dyDescent="0.75">
      <c r="A19" s="35"/>
      <c r="B19" s="25"/>
      <c r="I19" s="272"/>
      <c r="J19" s="265"/>
      <c r="K19" s="265"/>
      <c r="L19" s="273"/>
      <c r="M19" s="11"/>
      <c r="N19" s="11"/>
      <c r="O19" s="11"/>
      <c r="P19" s="11"/>
    </row>
    <row r="20" spans="1:16" ht="14.75" customHeight="1" x14ac:dyDescent="0.75">
      <c r="A20" s="35"/>
      <c r="B20" s="25"/>
      <c r="I20" s="272"/>
      <c r="J20" s="265"/>
      <c r="K20" s="265"/>
      <c r="L20" s="273"/>
      <c r="M20" s="11"/>
      <c r="N20" s="11"/>
      <c r="O20" s="11"/>
      <c r="P20" s="11"/>
    </row>
    <row r="21" spans="1:16" ht="18.5" x14ac:dyDescent="0.9">
      <c r="A21" s="35"/>
      <c r="B21" s="104"/>
      <c r="C21" s="12"/>
      <c r="I21" s="272"/>
      <c r="J21" s="265"/>
      <c r="K21" s="265"/>
      <c r="L21" s="273"/>
      <c r="M21" s="11"/>
      <c r="N21" s="11"/>
      <c r="O21" s="11"/>
      <c r="P21" s="11"/>
    </row>
    <row r="22" spans="1:16" x14ac:dyDescent="0.75">
      <c r="A22" s="35"/>
      <c r="B22" s="25"/>
      <c r="I22" s="272"/>
      <c r="J22" s="265"/>
      <c r="K22" s="265"/>
      <c r="L22" s="273"/>
      <c r="M22" s="11"/>
      <c r="N22" s="11"/>
      <c r="O22" s="11"/>
      <c r="P22" s="11"/>
    </row>
    <row r="23" spans="1:16" ht="14.75" customHeight="1" x14ac:dyDescent="0.75">
      <c r="A23" s="35"/>
      <c r="B23" s="25"/>
      <c r="I23" s="25"/>
      <c r="J23" s="265"/>
      <c r="K23" s="265"/>
      <c r="L23" s="273"/>
      <c r="M23" s="11"/>
      <c r="N23" s="11"/>
      <c r="O23" s="11"/>
      <c r="P23" s="11"/>
    </row>
    <row r="24" spans="1:16" x14ac:dyDescent="0.75">
      <c r="A24" s="35"/>
      <c r="B24" s="25"/>
      <c r="I24" s="25"/>
      <c r="J24" s="265"/>
      <c r="K24" s="265"/>
      <c r="L24" s="273"/>
      <c r="M24" s="11"/>
      <c r="N24" s="11"/>
      <c r="O24" s="11"/>
      <c r="P24" s="11"/>
    </row>
    <row r="25" spans="1:16" ht="14.75" customHeight="1" x14ac:dyDescent="0.75">
      <c r="A25" s="35"/>
      <c r="B25" s="25"/>
      <c r="I25" s="25"/>
      <c r="J25" s="37"/>
      <c r="K25" s="37"/>
      <c r="L25" s="239"/>
      <c r="M25" s="37"/>
      <c r="N25" s="37"/>
      <c r="O25" s="37"/>
      <c r="P25" s="37"/>
    </row>
    <row r="26" spans="1:16" x14ac:dyDescent="0.75">
      <c r="A26" s="35"/>
      <c r="B26" s="25"/>
      <c r="I26" s="25"/>
      <c r="J26" s="37"/>
      <c r="K26" s="37"/>
      <c r="L26" s="239"/>
      <c r="M26" s="37"/>
      <c r="N26" s="37"/>
      <c r="O26" s="37"/>
      <c r="P26" s="37"/>
    </row>
    <row r="27" spans="1:16" x14ac:dyDescent="0.75">
      <c r="A27" s="35"/>
      <c r="B27" s="25"/>
      <c r="I27" s="25"/>
      <c r="J27" s="37"/>
      <c r="K27" s="37"/>
      <c r="L27" s="239"/>
      <c r="M27" s="37"/>
      <c r="N27" s="37"/>
      <c r="O27" s="37"/>
      <c r="P27" s="37"/>
    </row>
    <row r="28" spans="1:16" ht="14.75" customHeight="1" x14ac:dyDescent="0.75">
      <c r="A28" s="35"/>
      <c r="B28" s="48"/>
      <c r="C28" s="5"/>
      <c r="D28" s="5"/>
      <c r="E28" s="5"/>
      <c r="F28" s="5"/>
      <c r="G28" s="5"/>
      <c r="H28" s="5"/>
      <c r="I28" s="25"/>
      <c r="J28" s="37"/>
      <c r="K28" s="37"/>
      <c r="L28" s="239"/>
      <c r="M28" s="11"/>
      <c r="N28" s="11"/>
      <c r="O28" s="11"/>
      <c r="P28" s="11"/>
    </row>
    <row r="29" spans="1:16" x14ac:dyDescent="0.75">
      <c r="A29" s="35"/>
      <c r="B29" s="25"/>
      <c r="D29" s="11"/>
      <c r="E29" s="11"/>
      <c r="F29" s="11"/>
      <c r="G29" s="11"/>
      <c r="H29" s="11"/>
      <c r="I29" s="25"/>
      <c r="J29" s="37"/>
      <c r="K29" s="37"/>
      <c r="L29" s="239"/>
      <c r="M29" s="11"/>
      <c r="N29" s="11"/>
      <c r="O29" s="11"/>
      <c r="P29" s="11"/>
    </row>
    <row r="30" spans="1:16" ht="14.75" customHeight="1" x14ac:dyDescent="0.75">
      <c r="A30" s="35"/>
      <c r="B30" s="25"/>
      <c r="D30" s="11"/>
      <c r="E30" s="11"/>
      <c r="F30" s="11"/>
      <c r="G30" s="11"/>
      <c r="H30" s="11"/>
      <c r="I30" s="25"/>
      <c r="J30" s="37"/>
      <c r="K30" s="37"/>
      <c r="L30" s="239"/>
      <c r="M30" s="11"/>
      <c r="N30" s="11"/>
      <c r="O30" s="11"/>
      <c r="P30" s="11"/>
    </row>
    <row r="31" spans="1:16" x14ac:dyDescent="0.75">
      <c r="A31" s="35"/>
      <c r="B31" s="25"/>
      <c r="C31" s="82"/>
      <c r="D31" s="11"/>
      <c r="E31" s="11"/>
      <c r="F31" s="11"/>
      <c r="G31" s="11"/>
      <c r="H31" s="11"/>
      <c r="I31" s="157" t="s">
        <v>76</v>
      </c>
      <c r="K31" s="37"/>
      <c r="L31" s="239"/>
      <c r="M31" s="11"/>
      <c r="N31" s="11"/>
      <c r="O31" s="11"/>
      <c r="P31" s="11"/>
    </row>
    <row r="32" spans="1:16" x14ac:dyDescent="0.75">
      <c r="A32" s="35"/>
      <c r="B32" s="25"/>
      <c r="D32" s="5"/>
      <c r="E32" s="5"/>
      <c r="F32" s="5"/>
      <c r="G32" s="5"/>
      <c r="H32" s="5"/>
      <c r="I32" s="181" t="s">
        <v>441</v>
      </c>
      <c r="K32" s="37"/>
      <c r="L32" s="239"/>
      <c r="M32" s="11"/>
      <c r="N32" s="11"/>
      <c r="O32" s="11"/>
      <c r="P32" s="11"/>
    </row>
    <row r="33" spans="1:19" x14ac:dyDescent="0.75">
      <c r="A33" s="35"/>
      <c r="B33" s="25"/>
      <c r="C33" s="13"/>
      <c r="D33" s="5"/>
      <c r="E33" s="5"/>
      <c r="F33" s="5"/>
      <c r="G33" s="5"/>
      <c r="H33" s="5"/>
      <c r="I33" s="109" t="s">
        <v>915</v>
      </c>
      <c r="K33" s="37"/>
      <c r="L33" s="239"/>
    </row>
    <row r="34" spans="1:19" x14ac:dyDescent="0.75">
      <c r="A34" s="35"/>
      <c r="B34" s="25"/>
      <c r="C34" s="13"/>
      <c r="D34" s="5"/>
      <c r="E34" s="5"/>
      <c r="F34" s="5"/>
      <c r="G34" s="5"/>
      <c r="H34" s="5"/>
      <c r="I34" s="25"/>
      <c r="J34" s="37"/>
      <c r="K34" s="37"/>
      <c r="L34" s="239"/>
    </row>
    <row r="35" spans="1:19" x14ac:dyDescent="0.75">
      <c r="A35" s="35"/>
      <c r="B35" s="25"/>
      <c r="C35" s="13"/>
      <c r="D35" s="5"/>
      <c r="E35" s="5"/>
      <c r="F35" s="5"/>
      <c r="G35" s="5"/>
      <c r="H35" s="5"/>
      <c r="I35" s="25"/>
      <c r="J35" s="37"/>
      <c r="K35" s="37"/>
      <c r="L35" s="239"/>
    </row>
    <row r="36" spans="1:19" x14ac:dyDescent="0.75">
      <c r="A36" s="35"/>
      <c r="B36" s="25"/>
      <c r="I36" s="25"/>
      <c r="J36" s="37"/>
      <c r="K36" s="37"/>
      <c r="L36" s="239"/>
    </row>
    <row r="37" spans="1:19" x14ac:dyDescent="0.75">
      <c r="A37" s="35"/>
      <c r="B37" s="25"/>
      <c r="I37" s="25"/>
      <c r="J37" s="37"/>
      <c r="K37" s="37"/>
      <c r="L37" s="239"/>
    </row>
    <row r="38" spans="1:19" x14ac:dyDescent="0.75">
      <c r="A38" s="35"/>
      <c r="B38" s="25"/>
      <c r="I38" s="25"/>
      <c r="J38" s="37"/>
      <c r="K38" s="37"/>
      <c r="L38" s="239"/>
    </row>
    <row r="39" spans="1:19" x14ac:dyDescent="0.75">
      <c r="A39" s="35"/>
      <c r="B39" s="49"/>
      <c r="C39" s="11"/>
      <c r="D39" s="11"/>
      <c r="E39" s="11"/>
      <c r="F39" s="11"/>
      <c r="G39" s="11"/>
      <c r="H39" s="11"/>
      <c r="I39" s="25"/>
      <c r="J39" s="37"/>
      <c r="K39" s="37"/>
      <c r="L39" s="239"/>
    </row>
    <row r="40" spans="1:19" x14ac:dyDescent="0.75">
      <c r="A40" s="35"/>
      <c r="B40" s="49"/>
      <c r="C40" s="11"/>
      <c r="D40" s="11"/>
      <c r="E40" s="11"/>
      <c r="F40" s="11"/>
      <c r="G40" s="11"/>
      <c r="H40" s="11"/>
      <c r="I40" s="25"/>
      <c r="L40" s="26"/>
    </row>
    <row r="41" spans="1:19" x14ac:dyDescent="0.75">
      <c r="B41" s="124"/>
      <c r="C41" s="106"/>
      <c r="D41" s="106"/>
      <c r="E41" s="106"/>
      <c r="F41" s="106"/>
      <c r="G41" s="106"/>
      <c r="H41" s="106"/>
      <c r="I41" s="110"/>
      <c r="J41" s="106"/>
      <c r="K41" s="106"/>
      <c r="L41" s="107"/>
    </row>
    <row r="43" spans="1:19" x14ac:dyDescent="0.75">
      <c r="B43" s="11"/>
      <c r="C43" s="11"/>
      <c r="D43" s="11"/>
      <c r="E43" s="11"/>
      <c r="F43" s="11"/>
      <c r="G43" s="11"/>
      <c r="H43" s="11"/>
      <c r="I43" s="11"/>
      <c r="J43" s="11"/>
      <c r="K43" s="11"/>
      <c r="L43" s="11"/>
      <c r="M43" s="11"/>
      <c r="N43" s="11"/>
      <c r="O43" s="11"/>
      <c r="P43" s="11"/>
      <c r="Q43" s="11"/>
      <c r="R43" s="11"/>
      <c r="S43" s="5"/>
    </row>
    <row r="44" spans="1:19" x14ac:dyDescent="0.75">
      <c r="B44" s="11"/>
      <c r="C44" s="11"/>
      <c r="D44" s="11"/>
      <c r="E44" s="11"/>
      <c r="F44" s="11"/>
      <c r="G44" s="11"/>
      <c r="H44" s="11"/>
      <c r="I44" s="11"/>
      <c r="J44" s="11"/>
      <c r="K44" s="11"/>
      <c r="L44" s="11"/>
      <c r="M44" s="11"/>
      <c r="N44" s="11"/>
      <c r="O44" s="11"/>
      <c r="P44" s="11"/>
      <c r="Q44" s="11"/>
      <c r="R44" s="11"/>
      <c r="S44" s="5"/>
    </row>
    <row r="45" spans="1:19" x14ac:dyDescent="0.75">
      <c r="B45" s="11"/>
      <c r="C45" s="11"/>
      <c r="D45" s="11"/>
      <c r="E45" s="11"/>
      <c r="F45" s="11"/>
      <c r="G45" s="11"/>
      <c r="H45" s="11"/>
      <c r="I45" s="11"/>
      <c r="J45" s="11"/>
      <c r="K45" s="11"/>
      <c r="L45" s="11"/>
      <c r="M45" s="11"/>
      <c r="N45" s="11"/>
      <c r="O45" s="11"/>
      <c r="P45" s="11"/>
      <c r="Q45" s="11"/>
      <c r="R45" s="11"/>
      <c r="S45" s="5"/>
    </row>
    <row r="46" spans="1:19" x14ac:dyDescent="0.75">
      <c r="B46" s="11"/>
      <c r="C46" s="11"/>
      <c r="D46" s="11"/>
      <c r="E46" s="11"/>
      <c r="F46" s="11"/>
      <c r="G46" s="11"/>
      <c r="H46" s="11"/>
      <c r="I46" s="11"/>
      <c r="J46" s="11"/>
      <c r="K46" s="11"/>
      <c r="L46" s="11"/>
      <c r="M46" s="11"/>
      <c r="N46" s="11"/>
      <c r="O46" s="11"/>
      <c r="P46" s="11"/>
      <c r="Q46" s="11"/>
      <c r="R46" s="11"/>
      <c r="S46" s="5"/>
    </row>
    <row r="47" spans="1:19" x14ac:dyDescent="0.75">
      <c r="B47" s="11"/>
      <c r="C47" s="11"/>
      <c r="D47" s="11"/>
      <c r="E47" s="11"/>
      <c r="F47" s="11"/>
      <c r="G47" s="11"/>
      <c r="H47" s="11"/>
      <c r="I47" s="11"/>
      <c r="J47" s="11"/>
      <c r="K47" s="11"/>
      <c r="L47" s="11"/>
      <c r="M47" s="11"/>
      <c r="N47" s="11"/>
      <c r="O47" s="11"/>
      <c r="P47" s="11"/>
      <c r="Q47" s="11"/>
      <c r="R47" s="11"/>
      <c r="S47" s="5"/>
    </row>
    <row r="48" spans="1:19" x14ac:dyDescent="0.75">
      <c r="B48" s="96"/>
      <c r="C48" s="5"/>
      <c r="D48" s="5"/>
      <c r="E48" s="5"/>
      <c r="F48" s="5"/>
      <c r="G48" s="5"/>
      <c r="H48" s="5"/>
      <c r="I48" s="5"/>
      <c r="J48" s="5"/>
      <c r="K48" s="5"/>
      <c r="L48" s="5"/>
      <c r="M48" s="5"/>
      <c r="N48" s="5"/>
      <c r="O48" s="5"/>
      <c r="P48" s="5"/>
      <c r="Q48" s="5"/>
      <c r="R48" s="5"/>
      <c r="S48" s="5"/>
    </row>
    <row r="49" spans="1:68" x14ac:dyDescent="0.75">
      <c r="B49" s="42"/>
      <c r="C49" s="5"/>
      <c r="D49" s="5"/>
      <c r="E49" s="5"/>
      <c r="F49" s="5"/>
      <c r="G49" s="5"/>
      <c r="H49" s="5"/>
      <c r="I49" s="5"/>
      <c r="J49" s="5"/>
      <c r="K49" s="5"/>
      <c r="L49" s="5"/>
      <c r="M49" s="5"/>
      <c r="N49" s="5"/>
      <c r="O49" s="5"/>
      <c r="P49" s="5"/>
      <c r="Q49" s="5"/>
      <c r="R49" s="5"/>
      <c r="S49" s="5"/>
    </row>
    <row r="50" spans="1:68" x14ac:dyDescent="0.75">
      <c r="B50" s="82"/>
      <c r="C50" s="5"/>
      <c r="D50" s="5"/>
      <c r="E50" s="5"/>
      <c r="F50" s="5"/>
      <c r="G50" s="5"/>
      <c r="H50" s="5"/>
      <c r="I50" s="5"/>
      <c r="J50" s="5"/>
      <c r="K50" s="5"/>
      <c r="L50" s="5"/>
      <c r="M50" s="5"/>
      <c r="N50" s="5"/>
      <c r="O50" s="5"/>
      <c r="P50" s="5"/>
      <c r="Q50" s="5"/>
      <c r="R50" s="5"/>
      <c r="S50" s="5"/>
    </row>
    <row r="51" spans="1:68" x14ac:dyDescent="0.75">
      <c r="B51" s="42"/>
      <c r="C51" s="5"/>
      <c r="D51" s="5"/>
      <c r="E51" s="5"/>
      <c r="F51" s="5"/>
      <c r="G51" s="5"/>
      <c r="H51" s="5"/>
      <c r="I51" s="5"/>
      <c r="J51" s="5"/>
      <c r="K51" s="5"/>
      <c r="L51" s="5"/>
      <c r="M51" s="5"/>
      <c r="N51" s="5"/>
      <c r="O51" s="5"/>
      <c r="P51" s="5"/>
      <c r="Q51" s="5"/>
      <c r="R51" s="5"/>
      <c r="S51" s="5"/>
    </row>
    <row r="52" spans="1:68" x14ac:dyDescent="0.75">
      <c r="B52" s="5"/>
      <c r="C52" s="5"/>
      <c r="D52" s="5"/>
      <c r="E52" s="5"/>
      <c r="F52" s="5"/>
      <c r="G52" s="5"/>
      <c r="H52" s="5"/>
      <c r="I52" s="5"/>
      <c r="J52" s="5"/>
      <c r="K52" s="5"/>
      <c r="L52" s="5"/>
      <c r="M52" s="5"/>
      <c r="N52" s="5"/>
      <c r="O52" s="5"/>
      <c r="P52" s="5"/>
      <c r="Q52" s="5"/>
      <c r="R52" s="5"/>
      <c r="S52" s="5"/>
    </row>
    <row r="53" spans="1:68" x14ac:dyDescent="0.75">
      <c r="B53" s="5"/>
      <c r="C53" s="5"/>
      <c r="D53" s="5"/>
      <c r="E53" s="5"/>
      <c r="F53" s="5"/>
      <c r="G53" s="5"/>
      <c r="H53" s="5"/>
      <c r="I53" s="5"/>
      <c r="J53" s="5"/>
      <c r="K53" s="5"/>
      <c r="L53" s="5"/>
      <c r="M53" s="5"/>
      <c r="N53" s="5"/>
      <c r="O53" s="5"/>
      <c r="P53" s="5"/>
      <c r="Q53" s="5"/>
      <c r="R53" s="5"/>
      <c r="S53" s="5"/>
    </row>
    <row r="54" spans="1:68" x14ac:dyDescent="0.75">
      <c r="R54" s="293" t="s">
        <v>194</v>
      </c>
      <c r="S54" s="293"/>
      <c r="T54" s="293"/>
      <c r="U54" s="293"/>
      <c r="V54" s="293"/>
      <c r="W54" s="293"/>
      <c r="X54" s="293"/>
      <c r="Y54" s="293"/>
      <c r="Z54" s="293"/>
      <c r="AA54" s="293"/>
      <c r="AB54" s="293"/>
    </row>
    <row r="55" spans="1:68" x14ac:dyDescent="0.75">
      <c r="R55" s="293" t="s">
        <v>737</v>
      </c>
      <c r="S55" s="293"/>
      <c r="T55" s="293"/>
      <c r="U55" s="293"/>
      <c r="V55" s="18" t="s">
        <v>731</v>
      </c>
      <c r="W55" s="18"/>
      <c r="X55" s="18"/>
      <c r="Y55" s="293" t="s">
        <v>736</v>
      </c>
      <c r="Z55" s="293"/>
      <c r="AA55" s="293"/>
      <c r="AB55" s="293"/>
    </row>
    <row r="56" spans="1:68" ht="14.75" customHeight="1" x14ac:dyDescent="0.75">
      <c r="B56" s="423" t="s">
        <v>742</v>
      </c>
      <c r="C56" s="423"/>
      <c r="D56" s="423"/>
      <c r="E56" s="423"/>
      <c r="F56" s="423"/>
      <c r="G56" s="423"/>
      <c r="H56" s="423"/>
      <c r="I56" s="423"/>
      <c r="J56" s="424" t="s">
        <v>490</v>
      </c>
      <c r="K56" s="425"/>
      <c r="L56" s="425"/>
      <c r="M56" s="426"/>
      <c r="N56" s="195" t="s">
        <v>491</v>
      </c>
      <c r="O56" s="101" t="s">
        <v>166</v>
      </c>
      <c r="P56" s="427" t="s">
        <v>129</v>
      </c>
      <c r="Q56" s="427"/>
      <c r="R56" s="404" t="s">
        <v>205</v>
      </c>
      <c r="S56" s="404" t="s">
        <v>738</v>
      </c>
      <c r="T56" s="404" t="s">
        <v>206</v>
      </c>
      <c r="U56" s="413" t="s">
        <v>725</v>
      </c>
      <c r="V56" s="404" t="s">
        <v>207</v>
      </c>
      <c r="W56" s="404" t="s">
        <v>208</v>
      </c>
      <c r="X56" s="404" t="s">
        <v>209</v>
      </c>
      <c r="Y56" s="404" t="s">
        <v>732</v>
      </c>
      <c r="Z56" s="404" t="s">
        <v>733</v>
      </c>
      <c r="AA56" s="404" t="s">
        <v>734</v>
      </c>
      <c r="AB56" s="404" t="s">
        <v>735</v>
      </c>
      <c r="AV56" s="411" t="s">
        <v>726</v>
      </c>
      <c r="AW56" s="411"/>
      <c r="AX56" s="411"/>
      <c r="AY56" s="411"/>
      <c r="AZ56" s="411"/>
      <c r="BA56" s="411"/>
      <c r="BB56" s="411"/>
      <c r="BC56" s="411"/>
      <c r="BD56" s="411"/>
      <c r="BE56" s="411"/>
      <c r="BF56" s="411"/>
    </row>
    <row r="57" spans="1:68" ht="73.75" x14ac:dyDescent="0.75">
      <c r="A57" s="185"/>
      <c r="B57" s="85" t="s">
        <v>167</v>
      </c>
      <c r="C57" s="85" t="s">
        <v>168</v>
      </c>
      <c r="D57" s="85" t="s">
        <v>132</v>
      </c>
      <c r="E57" s="85" t="s">
        <v>169</v>
      </c>
      <c r="F57" s="85" t="s">
        <v>184</v>
      </c>
      <c r="G57" s="85" t="s">
        <v>719</v>
      </c>
      <c r="H57" s="85" t="s">
        <v>202</v>
      </c>
      <c r="I57" s="112" t="s">
        <v>489</v>
      </c>
      <c r="J57" s="87" t="s">
        <v>170</v>
      </c>
      <c r="K57" s="87" t="s">
        <v>171</v>
      </c>
      <c r="L57" s="87" t="s">
        <v>172</v>
      </c>
      <c r="M57" s="87" t="s">
        <v>173</v>
      </c>
      <c r="N57" s="88" t="s">
        <v>492</v>
      </c>
      <c r="O57" s="248" t="s">
        <v>174</v>
      </c>
      <c r="P57" s="133" t="s">
        <v>31</v>
      </c>
      <c r="Q57" s="133" t="s">
        <v>30</v>
      </c>
      <c r="R57" s="404"/>
      <c r="S57" s="404"/>
      <c r="T57" s="404"/>
      <c r="U57" s="414"/>
      <c r="V57" s="404"/>
      <c r="W57" s="404"/>
      <c r="X57" s="404"/>
      <c r="Y57" s="404"/>
      <c r="Z57" s="404"/>
      <c r="AA57" s="404"/>
      <c r="AB57" s="404"/>
      <c r="AE57" s="102" t="s">
        <v>175</v>
      </c>
      <c r="AF57" s="102" t="s">
        <v>176</v>
      </c>
      <c r="AG57" s="102" t="s">
        <v>137</v>
      </c>
      <c r="AH57" s="102" t="s">
        <v>136</v>
      </c>
      <c r="AI57" s="102" t="s">
        <v>177</v>
      </c>
      <c r="AJ57" s="103" t="s">
        <v>161</v>
      </c>
      <c r="AK57" s="103" t="s">
        <v>160</v>
      </c>
      <c r="AL57" s="103" t="s">
        <v>162</v>
      </c>
      <c r="AM57" s="99" t="s">
        <v>739</v>
      </c>
      <c r="AN57" s="103" t="s">
        <v>140</v>
      </c>
      <c r="AO57" s="99" t="s">
        <v>721</v>
      </c>
      <c r="AP57" s="99" t="s">
        <v>722</v>
      </c>
      <c r="AQ57" s="102" t="s">
        <v>141</v>
      </c>
      <c r="AR57" s="102" t="s">
        <v>142</v>
      </c>
      <c r="AS57" s="102" t="s">
        <v>143</v>
      </c>
      <c r="AT57" s="102" t="s">
        <v>63</v>
      </c>
      <c r="AU57" s="102" t="s">
        <v>62</v>
      </c>
      <c r="AV57" s="146" t="s">
        <v>30</v>
      </c>
      <c r="AW57" s="146" t="s">
        <v>87</v>
      </c>
      <c r="AX57" s="146" t="s">
        <v>32</v>
      </c>
      <c r="AY57" s="146" t="s">
        <v>33</v>
      </c>
      <c r="AZ57" s="146" t="s">
        <v>34</v>
      </c>
      <c r="BA57" s="146" t="s">
        <v>35</v>
      </c>
      <c r="BB57" s="146" t="s">
        <v>36</v>
      </c>
      <c r="BC57" s="90" t="s">
        <v>727</v>
      </c>
      <c r="BD57" s="90" t="s">
        <v>728</v>
      </c>
      <c r="BE57" s="90" t="s">
        <v>729</v>
      </c>
      <c r="BF57" s="90" t="s">
        <v>730</v>
      </c>
      <c r="BG57" s="214"/>
      <c r="BH57" s="214"/>
      <c r="BI57" s="214"/>
      <c r="BJ57" s="214"/>
      <c r="BL57" s="1" t="s">
        <v>153</v>
      </c>
      <c r="BP57" s="1" t="s">
        <v>178</v>
      </c>
    </row>
    <row r="58" spans="1:68" x14ac:dyDescent="0.75">
      <c r="B58" s="52" t="s">
        <v>1192</v>
      </c>
      <c r="C58" s="52" t="s">
        <v>179</v>
      </c>
      <c r="D58" s="15" t="s">
        <v>79</v>
      </c>
      <c r="E58" s="15" t="s">
        <v>146</v>
      </c>
      <c r="F58" s="111">
        <v>0.1</v>
      </c>
      <c r="G58" s="111"/>
      <c r="H58" s="52">
        <v>500</v>
      </c>
      <c r="I58" s="131">
        <v>45272</v>
      </c>
      <c r="J58" s="196">
        <v>50</v>
      </c>
      <c r="K58" s="196">
        <v>2</v>
      </c>
      <c r="L58" s="196">
        <v>6</v>
      </c>
      <c r="M58" s="196">
        <v>70</v>
      </c>
      <c r="N58" s="14"/>
      <c r="O58" s="139"/>
      <c r="P58" s="98"/>
      <c r="Q58" s="98"/>
      <c r="R58" s="122">
        <f>AO58</f>
        <v>0.20571428571428571</v>
      </c>
      <c r="S58" s="122">
        <f>AP58</f>
        <v>0</v>
      </c>
      <c r="T58" s="78">
        <f>AN58</f>
        <v>1.8514285714285712</v>
      </c>
      <c r="U58" s="78" t="str">
        <f>AM58</f>
        <v>Medición</v>
      </c>
      <c r="V58" s="122">
        <f>AU58</f>
        <v>8.8040042308200814E-6</v>
      </c>
      <c r="W58" s="122">
        <f>AT58</f>
        <v>8.8040042308200814E-6</v>
      </c>
      <c r="X58" s="122">
        <f>V58+W58*Hoja1!$C$19</f>
        <v>2.5531612269378233E-4</v>
      </c>
      <c r="Y58" s="122">
        <f>BC58</f>
        <v>2.3613488635942251E-5</v>
      </c>
      <c r="Z58" s="122">
        <f t="shared" ref="Z58:AB58" si="0">BD58</f>
        <v>1.9489638358306112E-8</v>
      </c>
      <c r="AA58" s="122">
        <f t="shared" si="0"/>
        <v>3.935581439323709E-10</v>
      </c>
      <c r="AB58" s="122">
        <f t="shared" si="0"/>
        <v>2.4263491418116901E-5</v>
      </c>
      <c r="AE58" s="94" t="str">
        <f t="shared" ref="AE58:AE89" si="1">B58</f>
        <v>P-004</v>
      </c>
      <c r="AF58" s="94" t="str">
        <f t="shared" ref="AF58:AF89" si="2">C58</f>
        <v>Sin Fracturamiento hidraulico</v>
      </c>
      <c r="AG58" s="94" t="str">
        <f t="shared" ref="AG58:AG89" si="3">D58</f>
        <v>Gas</v>
      </c>
      <c r="AH58" s="94" t="str">
        <f t="shared" ref="AH58:AH89" si="4">E58</f>
        <v>Onshore</v>
      </c>
      <c r="AI58" s="94" t="str">
        <f>_xlfn.CONCAT(AG58,AH58,AF58)</f>
        <v>GasOnshoreSin Fracturamiento hidraulico</v>
      </c>
      <c r="AJ58" s="94">
        <f>IFERROR(N58*H58,0)</f>
        <v>0</v>
      </c>
      <c r="AK58" s="94">
        <f>IFERROR((J58-K58)/M58*L58/2,0)</f>
        <v>2.0571428571428569</v>
      </c>
      <c r="AL58" s="94">
        <f>IFERROR(IF(O58="X",IF(AH58="Offshore",$BP$62*H58/24,VLOOKUP(AI58,$BO$58:$BP$65,2,FALSE)),0),0)</f>
        <v>0</v>
      </c>
      <c r="AM58" s="94" t="str">
        <f>IF(AK58&lt;&gt;0, "Medición",IF(AJ58&lt;&gt;0,"Estimación","Factor de Emisión"))</f>
        <v>Medición</v>
      </c>
      <c r="AN58" s="94">
        <f>IF(AK58&lt;&gt;0, AK58,IF(AJ58&lt;&gt;0,AJ58,AL58))*(1-F58-G58)</f>
        <v>1.8514285714285712</v>
      </c>
      <c r="AO58" s="94">
        <f>IF(AK58&lt;&gt;0, AK58,IF(AJ58&lt;&gt;0,AJ58,AL58))*F58</f>
        <v>0.20571428571428571</v>
      </c>
      <c r="AP58" s="94">
        <f>IF(AK58&lt;&gt;0, AK58,IF(AJ58&lt;&gt;0,AJ58,AL58))*G58</f>
        <v>0</v>
      </c>
      <c r="AQ58" s="94">
        <f>IFERROR(AN58*(0.3048^3),0)</f>
        <v>5.2426618833188575E-2</v>
      </c>
      <c r="AR58" s="94">
        <f>IF(P58="",AQ58*'Fraccion masica'!$AB$36,P58*AQ58)</f>
        <v>1.2971387581233208E-2</v>
      </c>
      <c r="AS58" s="94">
        <f>IF(Q58="",AQ58*'Fraccion masica'!$AB$35,Q58*AQ58)</f>
        <v>4.7275859305380748E-3</v>
      </c>
      <c r="AT58" s="94">
        <f>IFERROR(AR58*Hoja1!$C$24/Hoja1!$C$25/Hoja1!$C$26*16.04/1000000,0)</f>
        <v>8.8040042308200814E-6</v>
      </c>
      <c r="AU58" s="94">
        <f>IFERROR(AS58*Hoja1!$C$24/Hoja1!$C$25/Hoja1!$C$26*44.01/1000000,0)</f>
        <v>8.8040042308200814E-6</v>
      </c>
      <c r="AV58" s="143">
        <f>'Fraccion masica'!$AB$35</f>
        <v>9.0175297124927029E-2</v>
      </c>
      <c r="AW58" s="143">
        <f>'Fraccion masica'!$AB$36</f>
        <v>0.24741987696184778</v>
      </c>
      <c r="AX58" s="143">
        <f>'Fraccion masica'!$AB$37</f>
        <v>0.39593762818104794</v>
      </c>
      <c r="AY58" s="143">
        <f>'Fraccion masica'!$AB$38</f>
        <v>0.14181302276078955</v>
      </c>
      <c r="AZ58" s="143">
        <f>'Fraccion masica'!$AB$39</f>
        <v>1.2058713500160698E-2</v>
      </c>
      <c r="BA58" s="143">
        <f>'Fraccion masica'!$AB$40</f>
        <v>5.502030814457283E-2</v>
      </c>
      <c r="BB58" s="143">
        <f>'Fraccion masica'!$AB$41</f>
        <v>5.757515332665411E-2</v>
      </c>
      <c r="BC58" s="94">
        <f>((AW58+2*AX58+3*AY58+4*AZ58+5*BA58+6*BB58)*0.98+AV58)*AO58*44.01/379.3/2204.62</f>
        <v>2.3613488635942251E-5</v>
      </c>
      <c r="BD58" s="94">
        <f>AO58*AW58*(1-0.98)/379.3*16.01/2204.62</f>
        <v>1.9489638358306112E-8</v>
      </c>
      <c r="BE58" s="143">
        <f>BC58*0.001/60</f>
        <v>3.935581439323709E-10</v>
      </c>
      <c r="BF58" s="94">
        <f>BC58+BD58*Hoja1!$C$19+BE58*Hoja1!$C$20</f>
        <v>2.4263491418116901E-5</v>
      </c>
      <c r="BL58" s="1" t="s">
        <v>79</v>
      </c>
      <c r="BM58" s="1" t="s">
        <v>146</v>
      </c>
      <c r="BN58" s="1" t="s">
        <v>181</v>
      </c>
      <c r="BO58" s="1" t="str">
        <f>_xlfn.CONCAT(BL58,BM58,BN58)</f>
        <v>GasOnshoreCon Fracturamiento hidraulico</v>
      </c>
      <c r="BP58" s="1">
        <f>AVERAGE(1842577,866413)</f>
        <v>1354495</v>
      </c>
    </row>
    <row r="59" spans="1:68" x14ac:dyDescent="0.75">
      <c r="B59" s="52" t="s">
        <v>1193</v>
      </c>
      <c r="C59" s="52" t="s">
        <v>179</v>
      </c>
      <c r="D59" s="15" t="s">
        <v>79</v>
      </c>
      <c r="E59" s="15" t="s">
        <v>146</v>
      </c>
      <c r="F59" s="253">
        <v>0.5</v>
      </c>
      <c r="G59" s="111"/>
      <c r="H59" s="52">
        <v>500</v>
      </c>
      <c r="I59" s="131">
        <v>45272</v>
      </c>
      <c r="J59" s="113"/>
      <c r="K59" s="113"/>
      <c r="L59" s="113"/>
      <c r="M59" s="113"/>
      <c r="N59" s="14">
        <v>300</v>
      </c>
      <c r="O59" s="139"/>
      <c r="P59" s="98"/>
      <c r="Q59" s="98"/>
      <c r="R59" s="122">
        <f t="shared" ref="R59:R122" si="5">AO59</f>
        <v>75000</v>
      </c>
      <c r="S59" s="122">
        <f t="shared" ref="S59:S122" si="6">AP59</f>
        <v>0</v>
      </c>
      <c r="T59" s="78">
        <f t="shared" ref="T59:T122" si="7">AN59</f>
        <v>75000</v>
      </c>
      <c r="U59" s="78" t="str">
        <f t="shared" ref="U59:U122" si="8">AM59</f>
        <v>Estimación</v>
      </c>
      <c r="V59" s="122">
        <f t="shared" ref="V59:V122" si="9">AU59</f>
        <v>0.35664368990590611</v>
      </c>
      <c r="W59" s="122">
        <f t="shared" ref="W59:W122" si="10">AT59</f>
        <v>0.35664368990590606</v>
      </c>
      <c r="X59" s="122">
        <f>V59+W59*Hoja1!$C$19</f>
        <v>10.342667007271276</v>
      </c>
      <c r="Y59" s="122">
        <f t="shared" ref="Y59:Y122" si="11">BC59</f>
        <v>8.6090843985206131</v>
      </c>
      <c r="Z59" s="122">
        <f t="shared" ref="Z59:Z122" si="12">BD59</f>
        <v>7.105597318132437E-3</v>
      </c>
      <c r="AA59" s="122">
        <f t="shared" ref="AA59:AA122" si="13">BE59</f>
        <v>1.4348473997534357E-4</v>
      </c>
      <c r="AB59" s="122">
        <f t="shared" ref="AB59:AB122" si="14">BF59</f>
        <v>8.8460645795217872</v>
      </c>
      <c r="AE59" s="94" t="str">
        <f t="shared" si="1"/>
        <v>P-005</v>
      </c>
      <c r="AF59" s="94" t="str">
        <f t="shared" si="2"/>
        <v>Sin Fracturamiento hidraulico</v>
      </c>
      <c r="AG59" s="94" t="str">
        <f t="shared" si="3"/>
        <v>Gas</v>
      </c>
      <c r="AH59" s="94" t="str">
        <f t="shared" si="4"/>
        <v>Onshore</v>
      </c>
      <c r="AI59" s="94" t="str">
        <f t="shared" ref="AI59:AI122" si="15">_xlfn.CONCAT(AG59,AH59,AF59)</f>
        <v>GasOnshoreSin Fracturamiento hidraulico</v>
      </c>
      <c r="AJ59" s="94">
        <f t="shared" ref="AJ59:AJ122" si="16">IFERROR(N59*H59,0)</f>
        <v>150000</v>
      </c>
      <c r="AK59" s="94">
        <f t="shared" ref="AK59:AK122" si="17">IFERROR((J59-K59)/M59*L59/2,0)</f>
        <v>0</v>
      </c>
      <c r="AL59" s="94">
        <f t="shared" ref="AL59:AL122" si="18">IFERROR(IF(O59="X",IF(AH59="Offshore",$BP$62*H59/24,VLOOKUP(AI59,$BO$58:$BP$65,2,FALSE)),0),0)</f>
        <v>0</v>
      </c>
      <c r="AM59" s="94" t="str">
        <f t="shared" ref="AM59:AM122" si="19">IF(AK59&lt;&gt;0, "Medición",IF(AJ59&lt;&gt;0,"Estimación","Factor de Emisión"))</f>
        <v>Estimación</v>
      </c>
      <c r="AN59" s="94">
        <f>IF(AK59&lt;&gt;0, AK59,IF(AJ59&lt;&gt;0,AJ59,AL59))*(1-F59-G59)</f>
        <v>75000</v>
      </c>
      <c r="AO59" s="94">
        <f t="shared" ref="AO59:AO122" si="20">IF(AK59&lt;&gt;0, AK59,IF(AJ59&lt;&gt;0,AJ59,AL59))*F59</f>
        <v>75000</v>
      </c>
      <c r="AP59" s="94">
        <f t="shared" ref="AP59:AP122" si="21">IF(AK59&lt;&gt;0, AK59,IF(AJ59&lt;&gt;0,AJ59,AL59))*G59</f>
        <v>0</v>
      </c>
      <c r="AQ59" s="94">
        <f t="shared" ref="AQ59:AQ122" si="22">IFERROR(AN59*(0.3048^3),0)</f>
        <v>2123.7634944000001</v>
      </c>
      <c r="AR59" s="94">
        <f>IF(P59="",AQ59*'Fraccion masica'!$AB$36,P59*AQ59)</f>
        <v>525.4613024805119</v>
      </c>
      <c r="AS59" s="94">
        <f>IF(Q59="",AQ59*'Fraccion masica'!$AB$35,Q59*AQ59)</f>
        <v>191.51100413059331</v>
      </c>
      <c r="AT59" s="94">
        <f>IFERROR(AR59*Hoja1!$C$24/Hoja1!$C$25/Hoja1!$C$26*16.04/1000000,0)</f>
        <v>0.35664368990590606</v>
      </c>
      <c r="AU59" s="94">
        <f>IFERROR(AS59*Hoja1!$C$24/Hoja1!$C$25/Hoja1!$C$26*44.01/1000000,0)</f>
        <v>0.35664368990590611</v>
      </c>
      <c r="AV59" s="143">
        <f>'Fraccion masica'!$AB$35</f>
        <v>9.0175297124927029E-2</v>
      </c>
      <c r="AW59" s="143">
        <f>'Fraccion masica'!$AB$36</f>
        <v>0.24741987696184778</v>
      </c>
      <c r="AX59" s="143">
        <f>'Fraccion masica'!$AB$37</f>
        <v>0.39593762818104794</v>
      </c>
      <c r="AY59" s="143">
        <f>'Fraccion masica'!$AB$38</f>
        <v>0.14181302276078955</v>
      </c>
      <c r="AZ59" s="143">
        <f>'Fraccion masica'!$AB$39</f>
        <v>1.2058713500160698E-2</v>
      </c>
      <c r="BA59" s="143">
        <f>'Fraccion masica'!$AB$40</f>
        <v>5.502030814457283E-2</v>
      </c>
      <c r="BB59" s="143">
        <f>'Fraccion masica'!$AB$41</f>
        <v>5.757515332665411E-2</v>
      </c>
      <c r="BC59" s="94">
        <f t="shared" ref="BC59:BC122" si="23">((AW59+2*AX59+3*AY59+4*AZ59+5*BA59+6*BB59)*0.98+AV59)*AO59*44.01/379.3/2204.62</f>
        <v>8.6090843985206131</v>
      </c>
      <c r="BD59" s="94">
        <f t="shared" ref="BD59:BD122" si="24">AO59*AW59*(1-0.98)/379.3*16.01/2204.62</f>
        <v>7.105597318132437E-3</v>
      </c>
      <c r="BE59" s="143">
        <f t="shared" ref="BE59:BE122" si="25">BC59*0.001/60</f>
        <v>1.4348473997534357E-4</v>
      </c>
      <c r="BF59" s="94">
        <f>BC59+BD59*Hoja1!$C$19+BE59*Hoja1!$C$20</f>
        <v>8.8460645795217872</v>
      </c>
      <c r="BL59" s="1" t="s">
        <v>79</v>
      </c>
      <c r="BM59" s="1" t="s">
        <v>146</v>
      </c>
      <c r="BN59" s="1" t="s">
        <v>179</v>
      </c>
      <c r="BO59" s="1" t="str">
        <f t="shared" ref="BO59:BO65" si="26">_xlfn.CONCAT(BL59,BM59,BN59)</f>
        <v>GasOnshoreSin Fracturamiento hidraulico</v>
      </c>
      <c r="BP59" s="1">
        <v>111173</v>
      </c>
    </row>
    <row r="60" spans="1:68" x14ac:dyDescent="0.75">
      <c r="B60" s="52" t="s">
        <v>1195</v>
      </c>
      <c r="C60" s="52" t="s">
        <v>179</v>
      </c>
      <c r="D60" s="15" t="s">
        <v>79</v>
      </c>
      <c r="E60" s="15" t="s">
        <v>146</v>
      </c>
      <c r="F60" s="253">
        <v>0</v>
      </c>
      <c r="G60" s="111"/>
      <c r="H60" s="52">
        <v>240</v>
      </c>
      <c r="I60" s="131">
        <v>45272</v>
      </c>
      <c r="J60" s="113"/>
      <c r="K60" s="113"/>
      <c r="L60" s="113"/>
      <c r="M60" s="113"/>
      <c r="N60" s="14"/>
      <c r="O60" s="139" t="s">
        <v>46</v>
      </c>
      <c r="P60" s="98"/>
      <c r="Q60" s="98"/>
      <c r="R60" s="122">
        <f t="shared" si="5"/>
        <v>0</v>
      </c>
      <c r="S60" s="122">
        <f t="shared" si="6"/>
        <v>0</v>
      </c>
      <c r="T60" s="78">
        <f t="shared" si="7"/>
        <v>111173</v>
      </c>
      <c r="U60" s="78" t="str">
        <f t="shared" si="8"/>
        <v>Factor de Emisión</v>
      </c>
      <c r="V60" s="122">
        <f t="shared" si="9"/>
        <v>0.52865531917212405</v>
      </c>
      <c r="W60" s="122">
        <f t="shared" si="10"/>
        <v>0.52865531917212394</v>
      </c>
      <c r="X60" s="122">
        <f>V60+W60*Hoja1!$C$19</f>
        <v>15.331004255991594</v>
      </c>
      <c r="Y60" s="122">
        <f t="shared" si="11"/>
        <v>0</v>
      </c>
      <c r="Z60" s="122">
        <f t="shared" si="12"/>
        <v>0</v>
      </c>
      <c r="AA60" s="122">
        <f t="shared" si="13"/>
        <v>0</v>
      </c>
      <c r="AB60" s="122">
        <f t="shared" si="14"/>
        <v>0</v>
      </c>
      <c r="AE60" s="94" t="str">
        <f t="shared" si="1"/>
        <v>P-007</v>
      </c>
      <c r="AF60" s="94" t="str">
        <f t="shared" si="2"/>
        <v>Sin Fracturamiento hidraulico</v>
      </c>
      <c r="AG60" s="94" t="str">
        <f t="shared" si="3"/>
        <v>Gas</v>
      </c>
      <c r="AH60" s="94" t="str">
        <f t="shared" si="4"/>
        <v>Onshore</v>
      </c>
      <c r="AI60" s="94" t="str">
        <f t="shared" si="15"/>
        <v>GasOnshoreSin Fracturamiento hidraulico</v>
      </c>
      <c r="AJ60" s="94">
        <f t="shared" si="16"/>
        <v>0</v>
      </c>
      <c r="AK60" s="94">
        <f t="shared" si="17"/>
        <v>0</v>
      </c>
      <c r="AL60" s="94">
        <f t="shared" si="18"/>
        <v>111173</v>
      </c>
      <c r="AM60" s="94" t="str">
        <f t="shared" si="19"/>
        <v>Factor de Emisión</v>
      </c>
      <c r="AN60" s="94">
        <f t="shared" ref="AN60:AN122" si="27">IF(AK60&lt;&gt;0, AK60,IF(AJ60&lt;&gt;0,AJ60,AL60))*(1-F60-G60)</f>
        <v>111173</v>
      </c>
      <c r="AO60" s="94">
        <f t="shared" si="20"/>
        <v>0</v>
      </c>
      <c r="AP60" s="94">
        <f t="shared" si="21"/>
        <v>0</v>
      </c>
      <c r="AQ60" s="94">
        <f t="shared" si="22"/>
        <v>3148.0687861724164</v>
      </c>
      <c r="AR60" s="94">
        <f>IF(P60="",AQ60*'Fraccion masica'!$AB$36,P60*AQ60)</f>
        <v>778.89479174221276</v>
      </c>
      <c r="AS60" s="94">
        <f>IF(Q60="",AQ60*'Fraccion masica'!$AB$35,Q60*AQ60)</f>
        <v>283.87803816280604</v>
      </c>
      <c r="AT60" s="94">
        <f>IFERROR(AR60*Hoja1!$C$24/Hoja1!$C$25/Hoja1!$C$26*16.04/1000000,0)</f>
        <v>0.52865531917212394</v>
      </c>
      <c r="AU60" s="94">
        <f>IFERROR(AS60*Hoja1!$C$24/Hoja1!$C$25/Hoja1!$C$26*44.01/1000000,0)</f>
        <v>0.52865531917212405</v>
      </c>
      <c r="AV60" s="143">
        <f>'Fraccion masica'!$AB$35</f>
        <v>9.0175297124927029E-2</v>
      </c>
      <c r="AW60" s="143">
        <f>'Fraccion masica'!$AB$36</f>
        <v>0.24741987696184778</v>
      </c>
      <c r="AX60" s="143">
        <f>'Fraccion masica'!$AB$37</f>
        <v>0.39593762818104794</v>
      </c>
      <c r="AY60" s="143">
        <f>'Fraccion masica'!$AB$38</f>
        <v>0.14181302276078955</v>
      </c>
      <c r="AZ60" s="143">
        <f>'Fraccion masica'!$AB$39</f>
        <v>1.2058713500160698E-2</v>
      </c>
      <c r="BA60" s="143">
        <f>'Fraccion masica'!$AB$40</f>
        <v>5.502030814457283E-2</v>
      </c>
      <c r="BB60" s="143">
        <f>'Fraccion masica'!$AB$41</f>
        <v>5.757515332665411E-2</v>
      </c>
      <c r="BC60" s="94">
        <f t="shared" si="23"/>
        <v>0</v>
      </c>
      <c r="BD60" s="94">
        <f t="shared" si="24"/>
        <v>0</v>
      </c>
      <c r="BE60" s="143">
        <f t="shared" si="25"/>
        <v>0</v>
      </c>
      <c r="BF60" s="94">
        <f>BC60+BD60*Hoja1!$C$19+BE60*Hoja1!$C$20</f>
        <v>0</v>
      </c>
      <c r="BL60" s="1" t="s">
        <v>145</v>
      </c>
      <c r="BM60" s="1" t="s">
        <v>146</v>
      </c>
      <c r="BN60" s="1" t="s">
        <v>181</v>
      </c>
      <c r="BO60" s="1" t="str">
        <f t="shared" si="26"/>
        <v>CrudoOnshoreCon Fracturamiento hidraulico</v>
      </c>
      <c r="BP60" s="1">
        <f>AVERAGE(922498,39357)</f>
        <v>480927.5</v>
      </c>
    </row>
    <row r="61" spans="1:68" x14ac:dyDescent="0.75">
      <c r="B61" s="52"/>
      <c r="C61" s="52" t="s">
        <v>179</v>
      </c>
      <c r="D61" s="15"/>
      <c r="E61" s="15"/>
      <c r="F61" s="253"/>
      <c r="G61" s="111"/>
      <c r="H61" s="52"/>
      <c r="I61" s="52"/>
      <c r="J61" s="113"/>
      <c r="K61" s="113"/>
      <c r="L61" s="113"/>
      <c r="M61" s="113"/>
      <c r="N61" s="14"/>
      <c r="O61" s="139"/>
      <c r="P61" s="98"/>
      <c r="Q61" s="98"/>
      <c r="R61" s="122">
        <f t="shared" si="5"/>
        <v>0</v>
      </c>
      <c r="S61" s="122">
        <f t="shared" si="6"/>
        <v>0</v>
      </c>
      <c r="T61" s="78">
        <f t="shared" si="7"/>
        <v>0</v>
      </c>
      <c r="U61" s="78" t="str">
        <f t="shared" si="8"/>
        <v>Factor de Emisión</v>
      </c>
      <c r="V61" s="122">
        <f t="shared" si="9"/>
        <v>0</v>
      </c>
      <c r="W61" s="122">
        <f t="shared" si="10"/>
        <v>0</v>
      </c>
      <c r="X61" s="122">
        <f>V61+W61*Hoja1!$C$19</f>
        <v>0</v>
      </c>
      <c r="Y61" s="122">
        <f t="shared" si="11"/>
        <v>0</v>
      </c>
      <c r="Z61" s="122">
        <f t="shared" si="12"/>
        <v>0</v>
      </c>
      <c r="AA61" s="122">
        <f t="shared" si="13"/>
        <v>0</v>
      </c>
      <c r="AB61" s="122">
        <f t="shared" si="14"/>
        <v>0</v>
      </c>
      <c r="AE61" s="94">
        <f t="shared" si="1"/>
        <v>0</v>
      </c>
      <c r="AF61" s="94" t="str">
        <f t="shared" si="2"/>
        <v>Sin Fracturamiento hidraulico</v>
      </c>
      <c r="AG61" s="94">
        <f t="shared" si="3"/>
        <v>0</v>
      </c>
      <c r="AH61" s="94">
        <f t="shared" si="4"/>
        <v>0</v>
      </c>
      <c r="AI61" s="94" t="str">
        <f t="shared" si="15"/>
        <v>00Sin Fracturamiento hidraulico</v>
      </c>
      <c r="AJ61" s="94">
        <f t="shared" si="16"/>
        <v>0</v>
      </c>
      <c r="AK61" s="94">
        <f t="shared" si="17"/>
        <v>0</v>
      </c>
      <c r="AL61" s="94">
        <f t="shared" si="18"/>
        <v>0</v>
      </c>
      <c r="AM61" s="94" t="str">
        <f t="shared" si="19"/>
        <v>Factor de Emisión</v>
      </c>
      <c r="AN61" s="94">
        <f t="shared" si="27"/>
        <v>0</v>
      </c>
      <c r="AO61" s="94">
        <f t="shared" si="20"/>
        <v>0</v>
      </c>
      <c r="AP61" s="94">
        <f t="shared" si="21"/>
        <v>0</v>
      </c>
      <c r="AQ61" s="94">
        <f t="shared" si="22"/>
        <v>0</v>
      </c>
      <c r="AR61" s="94">
        <f>IF(P61="",AQ61*'Fraccion masica'!$AB$36,P61*AQ61)</f>
        <v>0</v>
      </c>
      <c r="AS61" s="94">
        <f>IF(Q61="",AQ61*'Fraccion masica'!$AB$35,Q61*AQ61)</f>
        <v>0</v>
      </c>
      <c r="AT61" s="94">
        <f>IFERROR(AR61*Hoja1!$C$24/Hoja1!$C$25/Hoja1!$C$26*16.04/1000000,0)</f>
        <v>0</v>
      </c>
      <c r="AU61" s="94">
        <f>IFERROR(AS61*Hoja1!$C$24/Hoja1!$C$25/Hoja1!$C$26*44.01/1000000,0)</f>
        <v>0</v>
      </c>
      <c r="AV61" s="143">
        <f>'Fraccion masica'!$AB$35</f>
        <v>9.0175297124927029E-2</v>
      </c>
      <c r="AW61" s="143">
        <f>'Fraccion masica'!$AB$36</f>
        <v>0.24741987696184778</v>
      </c>
      <c r="AX61" s="143">
        <f>'Fraccion masica'!$AB$37</f>
        <v>0.39593762818104794</v>
      </c>
      <c r="AY61" s="143">
        <f>'Fraccion masica'!$AB$38</f>
        <v>0.14181302276078955</v>
      </c>
      <c r="AZ61" s="143">
        <f>'Fraccion masica'!$AB$39</f>
        <v>1.2058713500160698E-2</v>
      </c>
      <c r="BA61" s="143">
        <f>'Fraccion masica'!$AB$40</f>
        <v>5.502030814457283E-2</v>
      </c>
      <c r="BB61" s="143">
        <f>'Fraccion masica'!$AB$41</f>
        <v>5.757515332665411E-2</v>
      </c>
      <c r="BC61" s="94">
        <f t="shared" si="23"/>
        <v>0</v>
      </c>
      <c r="BD61" s="94">
        <f t="shared" si="24"/>
        <v>0</v>
      </c>
      <c r="BE61" s="143">
        <f t="shared" si="25"/>
        <v>0</v>
      </c>
      <c r="BF61" s="94">
        <f>BC61+BD61*Hoja1!$C$19+BE61*Hoja1!$C$20</f>
        <v>0</v>
      </c>
      <c r="BL61" s="1" t="s">
        <v>145</v>
      </c>
      <c r="BM61" s="1" t="s">
        <v>146</v>
      </c>
      <c r="BN61" s="1" t="s">
        <v>179</v>
      </c>
      <c r="BO61" s="1" t="str">
        <f t="shared" si="26"/>
        <v>CrudoOnshoreSin Fracturamiento hidraulico</v>
      </c>
      <c r="BP61" s="1">
        <v>902</v>
      </c>
    </row>
    <row r="62" spans="1:68" x14ac:dyDescent="0.75">
      <c r="B62" s="52"/>
      <c r="C62" s="52" t="s">
        <v>179</v>
      </c>
      <c r="D62" s="15"/>
      <c r="E62" s="15"/>
      <c r="F62" s="253"/>
      <c r="G62" s="111"/>
      <c r="H62" s="52"/>
      <c r="I62" s="52"/>
      <c r="J62" s="113"/>
      <c r="K62" s="113"/>
      <c r="L62" s="113"/>
      <c r="M62" s="113"/>
      <c r="N62" s="14"/>
      <c r="O62" s="139"/>
      <c r="P62" s="98"/>
      <c r="Q62" s="98"/>
      <c r="R62" s="122">
        <f t="shared" si="5"/>
        <v>0</v>
      </c>
      <c r="S62" s="122">
        <f t="shared" si="6"/>
        <v>0</v>
      </c>
      <c r="T62" s="78">
        <f t="shared" si="7"/>
        <v>0</v>
      </c>
      <c r="U62" s="78" t="str">
        <f t="shared" si="8"/>
        <v>Factor de Emisión</v>
      </c>
      <c r="V62" s="122">
        <f t="shared" si="9"/>
        <v>0</v>
      </c>
      <c r="W62" s="122">
        <f t="shared" si="10"/>
        <v>0</v>
      </c>
      <c r="X62" s="122">
        <f>V62+W62*Hoja1!$C$19</f>
        <v>0</v>
      </c>
      <c r="Y62" s="122">
        <f t="shared" si="11"/>
        <v>0</v>
      </c>
      <c r="Z62" s="122">
        <f t="shared" si="12"/>
        <v>0</v>
      </c>
      <c r="AA62" s="122">
        <f t="shared" si="13"/>
        <v>0</v>
      </c>
      <c r="AB62" s="122">
        <f t="shared" si="14"/>
        <v>0</v>
      </c>
      <c r="AE62" s="94">
        <f t="shared" si="1"/>
        <v>0</v>
      </c>
      <c r="AF62" s="94" t="str">
        <f t="shared" si="2"/>
        <v>Sin Fracturamiento hidraulico</v>
      </c>
      <c r="AG62" s="94">
        <f t="shared" si="3"/>
        <v>0</v>
      </c>
      <c r="AH62" s="94">
        <f t="shared" si="4"/>
        <v>0</v>
      </c>
      <c r="AI62" s="94" t="str">
        <f t="shared" si="15"/>
        <v>00Sin Fracturamiento hidraulico</v>
      </c>
      <c r="AJ62" s="94">
        <f t="shared" si="16"/>
        <v>0</v>
      </c>
      <c r="AK62" s="94">
        <f t="shared" si="17"/>
        <v>0</v>
      </c>
      <c r="AL62" s="94">
        <f t="shared" si="18"/>
        <v>0</v>
      </c>
      <c r="AM62" s="94" t="str">
        <f t="shared" si="19"/>
        <v>Factor de Emisión</v>
      </c>
      <c r="AN62" s="94">
        <f t="shared" si="27"/>
        <v>0</v>
      </c>
      <c r="AO62" s="94">
        <f t="shared" si="20"/>
        <v>0</v>
      </c>
      <c r="AP62" s="94">
        <f t="shared" si="21"/>
        <v>0</v>
      </c>
      <c r="AQ62" s="94">
        <f t="shared" si="22"/>
        <v>0</v>
      </c>
      <c r="AR62" s="94">
        <f>IF(P62="",AQ62*'Fraccion masica'!$AB$36,P62*AQ62)</f>
        <v>0</v>
      </c>
      <c r="AS62" s="94">
        <f>IF(Q62="",AQ62*'Fraccion masica'!$AB$35,Q62*AQ62)</f>
        <v>0</v>
      </c>
      <c r="AT62" s="94">
        <f>IFERROR(AR62*Hoja1!$C$24/Hoja1!$C$25/Hoja1!$C$26*16.04/1000000,0)</f>
        <v>0</v>
      </c>
      <c r="AU62" s="94">
        <f>IFERROR(AS62*Hoja1!$C$24/Hoja1!$C$25/Hoja1!$C$26*44.01/1000000,0)</f>
        <v>0</v>
      </c>
      <c r="AV62" s="143">
        <f>'Fraccion masica'!$AB$35</f>
        <v>9.0175297124927029E-2</v>
      </c>
      <c r="AW62" s="143">
        <f>'Fraccion masica'!$AB$36</f>
        <v>0.24741987696184778</v>
      </c>
      <c r="AX62" s="143">
        <f>'Fraccion masica'!$AB$37</f>
        <v>0.39593762818104794</v>
      </c>
      <c r="AY62" s="143">
        <f>'Fraccion masica'!$AB$38</f>
        <v>0.14181302276078955</v>
      </c>
      <c r="AZ62" s="143">
        <f>'Fraccion masica'!$AB$39</f>
        <v>1.2058713500160698E-2</v>
      </c>
      <c r="BA62" s="143">
        <f>'Fraccion masica'!$AB$40</f>
        <v>5.502030814457283E-2</v>
      </c>
      <c r="BB62" s="143">
        <f>'Fraccion masica'!$AB$41</f>
        <v>5.757515332665411E-2</v>
      </c>
      <c r="BC62" s="94">
        <f t="shared" si="23"/>
        <v>0</v>
      </c>
      <c r="BD62" s="94">
        <f t="shared" si="24"/>
        <v>0</v>
      </c>
      <c r="BE62" s="143">
        <f t="shared" si="25"/>
        <v>0</v>
      </c>
      <c r="BF62" s="94">
        <f>BC62+BD62*Hoja1!$C$19+BE62*Hoja1!$C$20</f>
        <v>0</v>
      </c>
      <c r="BL62" s="1" t="s">
        <v>79</v>
      </c>
      <c r="BM62" s="1" t="s">
        <v>180</v>
      </c>
      <c r="BN62" s="1" t="s">
        <v>181</v>
      </c>
      <c r="BO62" s="1" t="str">
        <f t="shared" si="26"/>
        <v>GasOffshoreCon Fracturamiento hidraulico</v>
      </c>
      <c r="BP62">
        <v>8700000</v>
      </c>
    </row>
    <row r="63" spans="1:68" x14ac:dyDescent="0.75">
      <c r="B63" s="52"/>
      <c r="C63" s="52" t="s">
        <v>179</v>
      </c>
      <c r="D63" s="15"/>
      <c r="E63" s="15"/>
      <c r="F63" s="253"/>
      <c r="G63" s="111"/>
      <c r="H63" s="52"/>
      <c r="I63" s="52"/>
      <c r="J63" s="113"/>
      <c r="K63" s="113"/>
      <c r="L63" s="113"/>
      <c r="M63" s="113"/>
      <c r="N63" s="14"/>
      <c r="O63" s="139"/>
      <c r="P63" s="98"/>
      <c r="Q63" s="98"/>
      <c r="R63" s="122">
        <f t="shared" si="5"/>
        <v>0</v>
      </c>
      <c r="S63" s="122">
        <f t="shared" si="6"/>
        <v>0</v>
      </c>
      <c r="T63" s="78">
        <f t="shared" si="7"/>
        <v>0</v>
      </c>
      <c r="U63" s="78" t="str">
        <f t="shared" si="8"/>
        <v>Factor de Emisión</v>
      </c>
      <c r="V63" s="122">
        <f t="shared" si="9"/>
        <v>0</v>
      </c>
      <c r="W63" s="122">
        <f t="shared" si="10"/>
        <v>0</v>
      </c>
      <c r="X63" s="122">
        <f>V63+W63*Hoja1!$C$19</f>
        <v>0</v>
      </c>
      <c r="Y63" s="122">
        <f t="shared" si="11"/>
        <v>0</v>
      </c>
      <c r="Z63" s="122">
        <f t="shared" si="12"/>
        <v>0</v>
      </c>
      <c r="AA63" s="122">
        <f t="shared" si="13"/>
        <v>0</v>
      </c>
      <c r="AB63" s="122">
        <f t="shared" si="14"/>
        <v>0</v>
      </c>
      <c r="AE63" s="94">
        <f t="shared" si="1"/>
        <v>0</v>
      </c>
      <c r="AF63" s="94" t="str">
        <f t="shared" si="2"/>
        <v>Sin Fracturamiento hidraulico</v>
      </c>
      <c r="AG63" s="94">
        <f t="shared" si="3"/>
        <v>0</v>
      </c>
      <c r="AH63" s="94">
        <f t="shared" si="4"/>
        <v>0</v>
      </c>
      <c r="AI63" s="94" t="str">
        <f t="shared" si="15"/>
        <v>00Sin Fracturamiento hidraulico</v>
      </c>
      <c r="AJ63" s="94">
        <f t="shared" si="16"/>
        <v>0</v>
      </c>
      <c r="AK63" s="94">
        <f t="shared" si="17"/>
        <v>0</v>
      </c>
      <c r="AL63" s="94">
        <f t="shared" si="18"/>
        <v>0</v>
      </c>
      <c r="AM63" s="94" t="str">
        <f t="shared" si="19"/>
        <v>Factor de Emisión</v>
      </c>
      <c r="AN63" s="94">
        <f t="shared" si="27"/>
        <v>0</v>
      </c>
      <c r="AO63" s="94">
        <f t="shared" si="20"/>
        <v>0</v>
      </c>
      <c r="AP63" s="94">
        <f t="shared" si="21"/>
        <v>0</v>
      </c>
      <c r="AQ63" s="94">
        <f t="shared" si="22"/>
        <v>0</v>
      </c>
      <c r="AR63" s="94">
        <f>IF(P63="",AQ63*'Fraccion masica'!$AB$36,P63*AQ63)</f>
        <v>0</v>
      </c>
      <c r="AS63" s="94">
        <f>IF(Q63="",AQ63*'Fraccion masica'!$AB$35,Q63*AQ63)</f>
        <v>0</v>
      </c>
      <c r="AT63" s="94">
        <f>IFERROR(AR63*Hoja1!$C$24/Hoja1!$C$25/Hoja1!$C$26*16.04/1000000,0)</f>
        <v>0</v>
      </c>
      <c r="AU63" s="94">
        <f>IFERROR(AS63*Hoja1!$C$24/Hoja1!$C$25/Hoja1!$C$26*44.01/1000000,0)</f>
        <v>0</v>
      </c>
      <c r="AV63" s="143">
        <f>'Fraccion masica'!$AB$35</f>
        <v>9.0175297124927029E-2</v>
      </c>
      <c r="AW63" s="143">
        <f>'Fraccion masica'!$AB$36</f>
        <v>0.24741987696184778</v>
      </c>
      <c r="AX63" s="143">
        <f>'Fraccion masica'!$AB$37</f>
        <v>0.39593762818104794</v>
      </c>
      <c r="AY63" s="143">
        <f>'Fraccion masica'!$AB$38</f>
        <v>0.14181302276078955</v>
      </c>
      <c r="AZ63" s="143">
        <f>'Fraccion masica'!$AB$39</f>
        <v>1.2058713500160698E-2</v>
      </c>
      <c r="BA63" s="143">
        <f>'Fraccion masica'!$AB$40</f>
        <v>5.502030814457283E-2</v>
      </c>
      <c r="BB63" s="143">
        <f>'Fraccion masica'!$AB$41</f>
        <v>5.757515332665411E-2</v>
      </c>
      <c r="BC63" s="94">
        <f t="shared" si="23"/>
        <v>0</v>
      </c>
      <c r="BD63" s="94">
        <f t="shared" si="24"/>
        <v>0</v>
      </c>
      <c r="BE63" s="143">
        <f t="shared" si="25"/>
        <v>0</v>
      </c>
      <c r="BF63" s="94">
        <f>BC63+BD63*Hoja1!$C$19+BE63*Hoja1!$C$20</f>
        <v>0</v>
      </c>
      <c r="BL63" s="1" t="s">
        <v>79</v>
      </c>
      <c r="BM63" s="1" t="s">
        <v>180</v>
      </c>
      <c r="BN63" s="1" t="s">
        <v>179</v>
      </c>
      <c r="BO63" s="1" t="str">
        <f t="shared" si="26"/>
        <v>GasOffshoreSin Fracturamiento hidraulico</v>
      </c>
      <c r="BP63">
        <v>8700000</v>
      </c>
    </row>
    <row r="64" spans="1:68" x14ac:dyDescent="0.75">
      <c r="B64" s="52"/>
      <c r="C64" s="52" t="s">
        <v>179</v>
      </c>
      <c r="D64" s="15"/>
      <c r="E64" s="15"/>
      <c r="F64" s="253"/>
      <c r="G64" s="111"/>
      <c r="H64" s="52"/>
      <c r="I64" s="52"/>
      <c r="J64" s="113"/>
      <c r="K64" s="113"/>
      <c r="L64" s="113"/>
      <c r="M64" s="113"/>
      <c r="N64" s="14"/>
      <c r="O64" s="139"/>
      <c r="P64" s="98"/>
      <c r="Q64" s="98"/>
      <c r="R64" s="122">
        <f t="shared" si="5"/>
        <v>0</v>
      </c>
      <c r="S64" s="122">
        <f t="shared" si="6"/>
        <v>0</v>
      </c>
      <c r="T64" s="78">
        <f t="shared" si="7"/>
        <v>0</v>
      </c>
      <c r="U64" s="78" t="str">
        <f t="shared" si="8"/>
        <v>Factor de Emisión</v>
      </c>
      <c r="V64" s="122">
        <f t="shared" si="9"/>
        <v>0</v>
      </c>
      <c r="W64" s="122">
        <f t="shared" si="10"/>
        <v>0</v>
      </c>
      <c r="X64" s="122">
        <f>V64+W64*Hoja1!$C$19</f>
        <v>0</v>
      </c>
      <c r="Y64" s="122">
        <f t="shared" si="11"/>
        <v>0</v>
      </c>
      <c r="Z64" s="122">
        <f t="shared" si="12"/>
        <v>0</v>
      </c>
      <c r="AA64" s="122">
        <f t="shared" si="13"/>
        <v>0</v>
      </c>
      <c r="AB64" s="122">
        <f t="shared" si="14"/>
        <v>0</v>
      </c>
      <c r="AE64" s="94">
        <f t="shared" si="1"/>
        <v>0</v>
      </c>
      <c r="AF64" s="94" t="str">
        <f t="shared" si="2"/>
        <v>Sin Fracturamiento hidraulico</v>
      </c>
      <c r="AG64" s="94">
        <f t="shared" si="3"/>
        <v>0</v>
      </c>
      <c r="AH64" s="94">
        <f t="shared" si="4"/>
        <v>0</v>
      </c>
      <c r="AI64" s="94" t="str">
        <f t="shared" si="15"/>
        <v>00Sin Fracturamiento hidraulico</v>
      </c>
      <c r="AJ64" s="94">
        <f t="shared" si="16"/>
        <v>0</v>
      </c>
      <c r="AK64" s="94">
        <f t="shared" si="17"/>
        <v>0</v>
      </c>
      <c r="AL64" s="94">
        <f t="shared" si="18"/>
        <v>0</v>
      </c>
      <c r="AM64" s="94" t="str">
        <f t="shared" si="19"/>
        <v>Factor de Emisión</v>
      </c>
      <c r="AN64" s="94">
        <f t="shared" si="27"/>
        <v>0</v>
      </c>
      <c r="AO64" s="94">
        <f t="shared" si="20"/>
        <v>0</v>
      </c>
      <c r="AP64" s="94">
        <f t="shared" si="21"/>
        <v>0</v>
      </c>
      <c r="AQ64" s="94">
        <f t="shared" si="22"/>
        <v>0</v>
      </c>
      <c r="AR64" s="94">
        <f>IF(P64="",AQ64*'Fraccion masica'!$AB$36,P64*AQ64)</f>
        <v>0</v>
      </c>
      <c r="AS64" s="94">
        <f>IF(Q64="",AQ64*'Fraccion masica'!$AB$35,Q64*AQ64)</f>
        <v>0</v>
      </c>
      <c r="AT64" s="94">
        <f>IFERROR(AR64*Hoja1!$C$24/Hoja1!$C$25/Hoja1!$C$26*16.04/1000000,0)</f>
        <v>0</v>
      </c>
      <c r="AU64" s="94">
        <f>IFERROR(AS64*Hoja1!$C$24/Hoja1!$C$25/Hoja1!$C$26*44.01/1000000,0)</f>
        <v>0</v>
      </c>
      <c r="AV64" s="143">
        <f>'Fraccion masica'!$AB$35</f>
        <v>9.0175297124927029E-2</v>
      </c>
      <c r="AW64" s="143">
        <f>'Fraccion masica'!$AB$36</f>
        <v>0.24741987696184778</v>
      </c>
      <c r="AX64" s="143">
        <f>'Fraccion masica'!$AB$37</f>
        <v>0.39593762818104794</v>
      </c>
      <c r="AY64" s="143">
        <f>'Fraccion masica'!$AB$38</f>
        <v>0.14181302276078955</v>
      </c>
      <c r="AZ64" s="143">
        <f>'Fraccion masica'!$AB$39</f>
        <v>1.2058713500160698E-2</v>
      </c>
      <c r="BA64" s="143">
        <f>'Fraccion masica'!$AB$40</f>
        <v>5.502030814457283E-2</v>
      </c>
      <c r="BB64" s="143">
        <f>'Fraccion masica'!$AB$41</f>
        <v>5.757515332665411E-2</v>
      </c>
      <c r="BC64" s="94">
        <f t="shared" si="23"/>
        <v>0</v>
      </c>
      <c r="BD64" s="94">
        <f t="shared" si="24"/>
        <v>0</v>
      </c>
      <c r="BE64" s="143">
        <f t="shared" si="25"/>
        <v>0</v>
      </c>
      <c r="BF64" s="94">
        <f>BC64+BD64*Hoja1!$C$19+BE64*Hoja1!$C$20</f>
        <v>0</v>
      </c>
      <c r="BL64" s="1" t="s">
        <v>145</v>
      </c>
      <c r="BM64" s="1" t="s">
        <v>180</v>
      </c>
      <c r="BN64" s="1" t="s">
        <v>181</v>
      </c>
      <c r="BO64" s="1" t="str">
        <f t="shared" si="26"/>
        <v>CrudoOffshoreCon Fracturamiento hidraulico</v>
      </c>
      <c r="BP64">
        <v>8700000</v>
      </c>
    </row>
    <row r="65" spans="2:68" x14ac:dyDescent="0.75">
      <c r="B65" s="52"/>
      <c r="C65" s="52" t="s">
        <v>179</v>
      </c>
      <c r="D65" s="15"/>
      <c r="E65" s="15"/>
      <c r="F65" s="253"/>
      <c r="G65" s="111"/>
      <c r="H65" s="52"/>
      <c r="I65" s="52"/>
      <c r="J65" s="113"/>
      <c r="K65" s="113"/>
      <c r="L65" s="113"/>
      <c r="M65" s="113"/>
      <c r="N65" s="14"/>
      <c r="O65" s="139"/>
      <c r="P65" s="98"/>
      <c r="Q65" s="98"/>
      <c r="R65" s="122">
        <f t="shared" si="5"/>
        <v>0</v>
      </c>
      <c r="S65" s="122">
        <f t="shared" si="6"/>
        <v>0</v>
      </c>
      <c r="T65" s="78">
        <f t="shared" si="7"/>
        <v>0</v>
      </c>
      <c r="U65" s="78" t="str">
        <f t="shared" si="8"/>
        <v>Factor de Emisión</v>
      </c>
      <c r="V65" s="122">
        <f t="shared" si="9"/>
        <v>0</v>
      </c>
      <c r="W65" s="122">
        <f t="shared" si="10"/>
        <v>0</v>
      </c>
      <c r="X65" s="122">
        <f>V65+W65*Hoja1!$C$19</f>
        <v>0</v>
      </c>
      <c r="Y65" s="122">
        <f t="shared" si="11"/>
        <v>0</v>
      </c>
      <c r="Z65" s="122">
        <f t="shared" si="12"/>
        <v>0</v>
      </c>
      <c r="AA65" s="122">
        <f t="shared" si="13"/>
        <v>0</v>
      </c>
      <c r="AB65" s="122">
        <f t="shared" si="14"/>
        <v>0</v>
      </c>
      <c r="AE65" s="94">
        <f t="shared" si="1"/>
        <v>0</v>
      </c>
      <c r="AF65" s="94" t="str">
        <f t="shared" si="2"/>
        <v>Sin Fracturamiento hidraulico</v>
      </c>
      <c r="AG65" s="94">
        <f t="shared" si="3"/>
        <v>0</v>
      </c>
      <c r="AH65" s="94">
        <f t="shared" si="4"/>
        <v>0</v>
      </c>
      <c r="AI65" s="94" t="str">
        <f t="shared" si="15"/>
        <v>00Sin Fracturamiento hidraulico</v>
      </c>
      <c r="AJ65" s="94">
        <f t="shared" si="16"/>
        <v>0</v>
      </c>
      <c r="AK65" s="94">
        <f t="shared" si="17"/>
        <v>0</v>
      </c>
      <c r="AL65" s="94">
        <f t="shared" si="18"/>
        <v>0</v>
      </c>
      <c r="AM65" s="94" t="str">
        <f t="shared" si="19"/>
        <v>Factor de Emisión</v>
      </c>
      <c r="AN65" s="94">
        <f t="shared" si="27"/>
        <v>0</v>
      </c>
      <c r="AO65" s="94">
        <f t="shared" si="20"/>
        <v>0</v>
      </c>
      <c r="AP65" s="94">
        <f t="shared" si="21"/>
        <v>0</v>
      </c>
      <c r="AQ65" s="94">
        <f t="shared" si="22"/>
        <v>0</v>
      </c>
      <c r="AR65" s="94">
        <f>IF(P65="",AQ65*'Fraccion masica'!$AB$36,P65*AQ65)</f>
        <v>0</v>
      </c>
      <c r="AS65" s="94">
        <f>IF(Q65="",AQ65*'Fraccion masica'!$AB$35,Q65*AQ65)</f>
        <v>0</v>
      </c>
      <c r="AT65" s="94">
        <f>IFERROR(AR65*Hoja1!$C$24/Hoja1!$C$25/Hoja1!$C$26*16.04/1000000,0)</f>
        <v>0</v>
      </c>
      <c r="AU65" s="94">
        <f>IFERROR(AS65*Hoja1!$C$24/Hoja1!$C$25/Hoja1!$C$26*44.01/1000000,0)</f>
        <v>0</v>
      </c>
      <c r="AV65" s="143">
        <f>'Fraccion masica'!$AB$35</f>
        <v>9.0175297124927029E-2</v>
      </c>
      <c r="AW65" s="143">
        <f>'Fraccion masica'!$AB$36</f>
        <v>0.24741987696184778</v>
      </c>
      <c r="AX65" s="143">
        <f>'Fraccion masica'!$AB$37</f>
        <v>0.39593762818104794</v>
      </c>
      <c r="AY65" s="143">
        <f>'Fraccion masica'!$AB$38</f>
        <v>0.14181302276078955</v>
      </c>
      <c r="AZ65" s="143">
        <f>'Fraccion masica'!$AB$39</f>
        <v>1.2058713500160698E-2</v>
      </c>
      <c r="BA65" s="143">
        <f>'Fraccion masica'!$AB$40</f>
        <v>5.502030814457283E-2</v>
      </c>
      <c r="BB65" s="143">
        <f>'Fraccion masica'!$AB$41</f>
        <v>5.757515332665411E-2</v>
      </c>
      <c r="BC65" s="94">
        <f t="shared" si="23"/>
        <v>0</v>
      </c>
      <c r="BD65" s="94">
        <f t="shared" si="24"/>
        <v>0</v>
      </c>
      <c r="BE65" s="143">
        <f t="shared" si="25"/>
        <v>0</v>
      </c>
      <c r="BF65" s="94">
        <f>BC65+BD65*Hoja1!$C$19+BE65*Hoja1!$C$20</f>
        <v>0</v>
      </c>
      <c r="BL65" s="1" t="s">
        <v>145</v>
      </c>
      <c r="BM65" s="1" t="s">
        <v>180</v>
      </c>
      <c r="BN65" s="1" t="s">
        <v>179</v>
      </c>
      <c r="BO65" s="1" t="str">
        <f t="shared" si="26"/>
        <v>CrudoOffshoreSin Fracturamiento hidraulico</v>
      </c>
      <c r="BP65">
        <v>8700000</v>
      </c>
    </row>
    <row r="66" spans="2:68" x14ac:dyDescent="0.75">
      <c r="B66" s="52"/>
      <c r="C66" s="52" t="s">
        <v>179</v>
      </c>
      <c r="D66" s="15"/>
      <c r="E66" s="15"/>
      <c r="F66" s="253"/>
      <c r="G66" s="111"/>
      <c r="H66" s="52"/>
      <c r="I66" s="52"/>
      <c r="J66" s="113"/>
      <c r="K66" s="113"/>
      <c r="L66" s="113"/>
      <c r="M66" s="113"/>
      <c r="N66" s="14"/>
      <c r="O66" s="139"/>
      <c r="P66" s="98"/>
      <c r="Q66" s="98"/>
      <c r="R66" s="122">
        <f t="shared" si="5"/>
        <v>0</v>
      </c>
      <c r="S66" s="122">
        <f t="shared" si="6"/>
        <v>0</v>
      </c>
      <c r="T66" s="78">
        <f t="shared" si="7"/>
        <v>0</v>
      </c>
      <c r="U66" s="78" t="str">
        <f t="shared" si="8"/>
        <v>Factor de Emisión</v>
      </c>
      <c r="V66" s="122">
        <f t="shared" si="9"/>
        <v>0</v>
      </c>
      <c r="W66" s="122">
        <f t="shared" si="10"/>
        <v>0</v>
      </c>
      <c r="X66" s="122">
        <f>V66+W66*Hoja1!$C$19</f>
        <v>0</v>
      </c>
      <c r="Y66" s="122">
        <f t="shared" si="11"/>
        <v>0</v>
      </c>
      <c r="Z66" s="122">
        <f t="shared" si="12"/>
        <v>0</v>
      </c>
      <c r="AA66" s="122">
        <f t="shared" si="13"/>
        <v>0</v>
      </c>
      <c r="AB66" s="122">
        <f t="shared" si="14"/>
        <v>0</v>
      </c>
      <c r="AE66" s="94">
        <f t="shared" si="1"/>
        <v>0</v>
      </c>
      <c r="AF66" s="94" t="str">
        <f t="shared" si="2"/>
        <v>Sin Fracturamiento hidraulico</v>
      </c>
      <c r="AG66" s="94">
        <f t="shared" si="3"/>
        <v>0</v>
      </c>
      <c r="AH66" s="94">
        <f t="shared" si="4"/>
        <v>0</v>
      </c>
      <c r="AI66" s="94" t="str">
        <f t="shared" si="15"/>
        <v>00Sin Fracturamiento hidraulico</v>
      </c>
      <c r="AJ66" s="94">
        <f t="shared" si="16"/>
        <v>0</v>
      </c>
      <c r="AK66" s="94">
        <f t="shared" si="17"/>
        <v>0</v>
      </c>
      <c r="AL66" s="94">
        <f t="shared" si="18"/>
        <v>0</v>
      </c>
      <c r="AM66" s="94" t="str">
        <f t="shared" si="19"/>
        <v>Factor de Emisión</v>
      </c>
      <c r="AN66" s="94">
        <f t="shared" si="27"/>
        <v>0</v>
      </c>
      <c r="AO66" s="94">
        <f t="shared" si="20"/>
        <v>0</v>
      </c>
      <c r="AP66" s="94">
        <f t="shared" si="21"/>
        <v>0</v>
      </c>
      <c r="AQ66" s="94">
        <f t="shared" si="22"/>
        <v>0</v>
      </c>
      <c r="AR66" s="94">
        <f>IF(P66="",AQ66*'Fraccion masica'!$AB$36,P66*AQ66)</f>
        <v>0</v>
      </c>
      <c r="AS66" s="94">
        <f>IF(Q66="",AQ66*'Fraccion masica'!$AB$35,Q66*AQ66)</f>
        <v>0</v>
      </c>
      <c r="AT66" s="94">
        <f>IFERROR(AR66*Hoja1!$C$24/Hoja1!$C$25/Hoja1!$C$26*16.04/1000000,0)</f>
        <v>0</v>
      </c>
      <c r="AU66" s="94">
        <f>IFERROR(AS66*Hoja1!$C$24/Hoja1!$C$25/Hoja1!$C$26*44.01/1000000,0)</f>
        <v>0</v>
      </c>
      <c r="AV66" s="143">
        <f>'Fraccion masica'!$AB$35</f>
        <v>9.0175297124927029E-2</v>
      </c>
      <c r="AW66" s="143">
        <f>'Fraccion masica'!$AB$36</f>
        <v>0.24741987696184778</v>
      </c>
      <c r="AX66" s="143">
        <f>'Fraccion masica'!$AB$37</f>
        <v>0.39593762818104794</v>
      </c>
      <c r="AY66" s="143">
        <f>'Fraccion masica'!$AB$38</f>
        <v>0.14181302276078955</v>
      </c>
      <c r="AZ66" s="143">
        <f>'Fraccion masica'!$AB$39</f>
        <v>1.2058713500160698E-2</v>
      </c>
      <c r="BA66" s="143">
        <f>'Fraccion masica'!$AB$40</f>
        <v>5.502030814457283E-2</v>
      </c>
      <c r="BB66" s="143">
        <f>'Fraccion masica'!$AB$41</f>
        <v>5.757515332665411E-2</v>
      </c>
      <c r="BC66" s="94">
        <f t="shared" si="23"/>
        <v>0</v>
      </c>
      <c r="BD66" s="94">
        <f t="shared" si="24"/>
        <v>0</v>
      </c>
      <c r="BE66" s="143">
        <f t="shared" si="25"/>
        <v>0</v>
      </c>
      <c r="BF66" s="94">
        <f>BC66+BD66*Hoja1!$C$19+BE66*Hoja1!$C$20</f>
        <v>0</v>
      </c>
    </row>
    <row r="67" spans="2:68" x14ac:dyDescent="0.75">
      <c r="B67" s="52"/>
      <c r="C67" s="52" t="s">
        <v>179</v>
      </c>
      <c r="D67" s="15"/>
      <c r="E67" s="15"/>
      <c r="F67" s="253"/>
      <c r="G67" s="111"/>
      <c r="H67" s="52"/>
      <c r="I67" s="52"/>
      <c r="J67" s="113"/>
      <c r="K67" s="113"/>
      <c r="L67" s="113"/>
      <c r="M67" s="113"/>
      <c r="N67" s="14"/>
      <c r="O67" s="139"/>
      <c r="P67" s="98"/>
      <c r="Q67" s="98"/>
      <c r="R67" s="122">
        <f t="shared" si="5"/>
        <v>0</v>
      </c>
      <c r="S67" s="122">
        <f t="shared" si="6"/>
        <v>0</v>
      </c>
      <c r="T67" s="78">
        <f t="shared" si="7"/>
        <v>0</v>
      </c>
      <c r="U67" s="78" t="str">
        <f t="shared" si="8"/>
        <v>Factor de Emisión</v>
      </c>
      <c r="V67" s="122">
        <f t="shared" si="9"/>
        <v>0</v>
      </c>
      <c r="W67" s="122">
        <f t="shared" si="10"/>
        <v>0</v>
      </c>
      <c r="X67" s="122">
        <f>V67+W67*Hoja1!$C$19</f>
        <v>0</v>
      </c>
      <c r="Y67" s="122">
        <f t="shared" si="11"/>
        <v>0</v>
      </c>
      <c r="Z67" s="122">
        <f t="shared" si="12"/>
        <v>0</v>
      </c>
      <c r="AA67" s="122">
        <f t="shared" si="13"/>
        <v>0</v>
      </c>
      <c r="AB67" s="122">
        <f t="shared" si="14"/>
        <v>0</v>
      </c>
      <c r="AE67" s="94">
        <f t="shared" si="1"/>
        <v>0</v>
      </c>
      <c r="AF67" s="94" t="str">
        <f t="shared" si="2"/>
        <v>Sin Fracturamiento hidraulico</v>
      </c>
      <c r="AG67" s="94">
        <f t="shared" si="3"/>
        <v>0</v>
      </c>
      <c r="AH67" s="94">
        <f t="shared" si="4"/>
        <v>0</v>
      </c>
      <c r="AI67" s="94" t="str">
        <f t="shared" si="15"/>
        <v>00Sin Fracturamiento hidraulico</v>
      </c>
      <c r="AJ67" s="94">
        <f t="shared" si="16"/>
        <v>0</v>
      </c>
      <c r="AK67" s="94">
        <f t="shared" si="17"/>
        <v>0</v>
      </c>
      <c r="AL67" s="94">
        <f t="shared" si="18"/>
        <v>0</v>
      </c>
      <c r="AM67" s="94" t="str">
        <f t="shared" si="19"/>
        <v>Factor de Emisión</v>
      </c>
      <c r="AN67" s="94">
        <f t="shared" si="27"/>
        <v>0</v>
      </c>
      <c r="AO67" s="94">
        <f t="shared" si="20"/>
        <v>0</v>
      </c>
      <c r="AP67" s="94">
        <f t="shared" si="21"/>
        <v>0</v>
      </c>
      <c r="AQ67" s="94">
        <f t="shared" si="22"/>
        <v>0</v>
      </c>
      <c r="AR67" s="94">
        <f>IF(P67="",AQ67*'Fraccion masica'!$AB$36,P67*AQ67)</f>
        <v>0</v>
      </c>
      <c r="AS67" s="94">
        <f>IF(Q67="",AQ67*'Fraccion masica'!$AB$35,Q67*AQ67)</f>
        <v>0</v>
      </c>
      <c r="AT67" s="94">
        <f>IFERROR(AR67*Hoja1!$C$24/Hoja1!$C$25/Hoja1!$C$26*16.04/1000000,0)</f>
        <v>0</v>
      </c>
      <c r="AU67" s="94">
        <f>IFERROR(AS67*Hoja1!$C$24/Hoja1!$C$25/Hoja1!$C$26*44.01/1000000,0)</f>
        <v>0</v>
      </c>
      <c r="AV67" s="143">
        <f>'Fraccion masica'!$AB$35</f>
        <v>9.0175297124927029E-2</v>
      </c>
      <c r="AW67" s="143">
        <f>'Fraccion masica'!$AB$36</f>
        <v>0.24741987696184778</v>
      </c>
      <c r="AX67" s="143">
        <f>'Fraccion masica'!$AB$37</f>
        <v>0.39593762818104794</v>
      </c>
      <c r="AY67" s="143">
        <f>'Fraccion masica'!$AB$38</f>
        <v>0.14181302276078955</v>
      </c>
      <c r="AZ67" s="143">
        <f>'Fraccion masica'!$AB$39</f>
        <v>1.2058713500160698E-2</v>
      </c>
      <c r="BA67" s="143">
        <f>'Fraccion masica'!$AB$40</f>
        <v>5.502030814457283E-2</v>
      </c>
      <c r="BB67" s="143">
        <f>'Fraccion masica'!$AB$41</f>
        <v>5.757515332665411E-2</v>
      </c>
      <c r="BC67" s="94">
        <f t="shared" si="23"/>
        <v>0</v>
      </c>
      <c r="BD67" s="94">
        <f t="shared" si="24"/>
        <v>0</v>
      </c>
      <c r="BE67" s="143">
        <f t="shared" si="25"/>
        <v>0</v>
      </c>
      <c r="BF67" s="94">
        <f>BC67+BD67*Hoja1!$C$19+BE67*Hoja1!$C$20</f>
        <v>0</v>
      </c>
    </row>
    <row r="68" spans="2:68" x14ac:dyDescent="0.75">
      <c r="B68" s="52"/>
      <c r="C68" s="52" t="s">
        <v>179</v>
      </c>
      <c r="D68" s="15"/>
      <c r="E68" s="15"/>
      <c r="F68" s="253"/>
      <c r="G68" s="111"/>
      <c r="H68" s="52"/>
      <c r="I68" s="52"/>
      <c r="J68" s="113"/>
      <c r="K68" s="113"/>
      <c r="L68" s="113"/>
      <c r="M68" s="113"/>
      <c r="N68" s="14"/>
      <c r="O68" s="139"/>
      <c r="P68" s="98"/>
      <c r="Q68" s="98"/>
      <c r="R68" s="122">
        <f t="shared" si="5"/>
        <v>0</v>
      </c>
      <c r="S68" s="122">
        <f t="shared" si="6"/>
        <v>0</v>
      </c>
      <c r="T68" s="78">
        <f t="shared" si="7"/>
        <v>0</v>
      </c>
      <c r="U68" s="78" t="str">
        <f t="shared" si="8"/>
        <v>Factor de Emisión</v>
      </c>
      <c r="V68" s="122">
        <f t="shared" si="9"/>
        <v>0</v>
      </c>
      <c r="W68" s="122">
        <f t="shared" si="10"/>
        <v>0</v>
      </c>
      <c r="X68" s="122">
        <f>V68+W68*Hoja1!$C$19</f>
        <v>0</v>
      </c>
      <c r="Y68" s="122">
        <f t="shared" si="11"/>
        <v>0</v>
      </c>
      <c r="Z68" s="122">
        <f t="shared" si="12"/>
        <v>0</v>
      </c>
      <c r="AA68" s="122">
        <f t="shared" si="13"/>
        <v>0</v>
      </c>
      <c r="AB68" s="122">
        <f t="shared" si="14"/>
        <v>0</v>
      </c>
      <c r="AE68" s="94">
        <f t="shared" si="1"/>
        <v>0</v>
      </c>
      <c r="AF68" s="94" t="str">
        <f t="shared" si="2"/>
        <v>Sin Fracturamiento hidraulico</v>
      </c>
      <c r="AG68" s="94">
        <f t="shared" si="3"/>
        <v>0</v>
      </c>
      <c r="AH68" s="94">
        <f t="shared" si="4"/>
        <v>0</v>
      </c>
      <c r="AI68" s="94" t="str">
        <f t="shared" si="15"/>
        <v>00Sin Fracturamiento hidraulico</v>
      </c>
      <c r="AJ68" s="94">
        <f t="shared" si="16"/>
        <v>0</v>
      </c>
      <c r="AK68" s="94">
        <f t="shared" si="17"/>
        <v>0</v>
      </c>
      <c r="AL68" s="94">
        <f t="shared" si="18"/>
        <v>0</v>
      </c>
      <c r="AM68" s="94" t="str">
        <f t="shared" si="19"/>
        <v>Factor de Emisión</v>
      </c>
      <c r="AN68" s="94">
        <f t="shared" si="27"/>
        <v>0</v>
      </c>
      <c r="AO68" s="94">
        <f t="shared" si="20"/>
        <v>0</v>
      </c>
      <c r="AP68" s="94">
        <f t="shared" si="21"/>
        <v>0</v>
      </c>
      <c r="AQ68" s="94">
        <f t="shared" si="22"/>
        <v>0</v>
      </c>
      <c r="AR68" s="94">
        <f>IF(P68="",AQ68*'Fraccion masica'!$AB$36,P68*AQ68)</f>
        <v>0</v>
      </c>
      <c r="AS68" s="94">
        <f>IF(Q68="",AQ68*'Fraccion masica'!$AB$35,Q68*AQ68)</f>
        <v>0</v>
      </c>
      <c r="AT68" s="94">
        <f>IFERROR(AR68*Hoja1!$C$24/Hoja1!$C$25/Hoja1!$C$26*16.04/1000000,0)</f>
        <v>0</v>
      </c>
      <c r="AU68" s="94">
        <f>IFERROR(AS68*Hoja1!$C$24/Hoja1!$C$25/Hoja1!$C$26*44.01/1000000,0)</f>
        <v>0</v>
      </c>
      <c r="AV68" s="143">
        <f>'Fraccion masica'!$AB$35</f>
        <v>9.0175297124927029E-2</v>
      </c>
      <c r="AW68" s="143">
        <f>'Fraccion masica'!$AB$36</f>
        <v>0.24741987696184778</v>
      </c>
      <c r="AX68" s="143">
        <f>'Fraccion masica'!$AB$37</f>
        <v>0.39593762818104794</v>
      </c>
      <c r="AY68" s="143">
        <f>'Fraccion masica'!$AB$38</f>
        <v>0.14181302276078955</v>
      </c>
      <c r="AZ68" s="143">
        <f>'Fraccion masica'!$AB$39</f>
        <v>1.2058713500160698E-2</v>
      </c>
      <c r="BA68" s="143">
        <f>'Fraccion masica'!$AB$40</f>
        <v>5.502030814457283E-2</v>
      </c>
      <c r="BB68" s="143">
        <f>'Fraccion masica'!$AB$41</f>
        <v>5.757515332665411E-2</v>
      </c>
      <c r="BC68" s="94">
        <f t="shared" si="23"/>
        <v>0</v>
      </c>
      <c r="BD68" s="94">
        <f t="shared" si="24"/>
        <v>0</v>
      </c>
      <c r="BE68" s="143">
        <f t="shared" si="25"/>
        <v>0</v>
      </c>
      <c r="BF68" s="94">
        <f>BC68+BD68*Hoja1!$C$19+BE68*Hoja1!$C$20</f>
        <v>0</v>
      </c>
    </row>
    <row r="69" spans="2:68" x14ac:dyDescent="0.75">
      <c r="B69" s="52"/>
      <c r="C69" s="52" t="s">
        <v>179</v>
      </c>
      <c r="D69" s="15"/>
      <c r="E69" s="15"/>
      <c r="F69" s="253"/>
      <c r="G69" s="111"/>
      <c r="H69" s="52"/>
      <c r="I69" s="52"/>
      <c r="J69" s="113"/>
      <c r="K69" s="113"/>
      <c r="L69" s="113"/>
      <c r="M69" s="113"/>
      <c r="N69" s="14"/>
      <c r="O69" s="139"/>
      <c r="P69" s="98"/>
      <c r="Q69" s="98"/>
      <c r="R69" s="122">
        <f t="shared" si="5"/>
        <v>0</v>
      </c>
      <c r="S69" s="122">
        <f t="shared" si="6"/>
        <v>0</v>
      </c>
      <c r="T69" s="78">
        <f t="shared" si="7"/>
        <v>0</v>
      </c>
      <c r="U69" s="78" t="str">
        <f t="shared" si="8"/>
        <v>Factor de Emisión</v>
      </c>
      <c r="V69" s="122">
        <f t="shared" si="9"/>
        <v>0</v>
      </c>
      <c r="W69" s="122">
        <f t="shared" si="10"/>
        <v>0</v>
      </c>
      <c r="X69" s="122">
        <f>V69+W69*Hoja1!$C$19</f>
        <v>0</v>
      </c>
      <c r="Y69" s="122">
        <f t="shared" si="11"/>
        <v>0</v>
      </c>
      <c r="Z69" s="122">
        <f t="shared" si="12"/>
        <v>0</v>
      </c>
      <c r="AA69" s="122">
        <f t="shared" si="13"/>
        <v>0</v>
      </c>
      <c r="AB69" s="122">
        <f t="shared" si="14"/>
        <v>0</v>
      </c>
      <c r="AE69" s="94">
        <f t="shared" si="1"/>
        <v>0</v>
      </c>
      <c r="AF69" s="94" t="str">
        <f t="shared" si="2"/>
        <v>Sin Fracturamiento hidraulico</v>
      </c>
      <c r="AG69" s="94">
        <f t="shared" si="3"/>
        <v>0</v>
      </c>
      <c r="AH69" s="94">
        <f t="shared" si="4"/>
        <v>0</v>
      </c>
      <c r="AI69" s="94" t="str">
        <f t="shared" si="15"/>
        <v>00Sin Fracturamiento hidraulico</v>
      </c>
      <c r="AJ69" s="94">
        <f t="shared" si="16"/>
        <v>0</v>
      </c>
      <c r="AK69" s="94">
        <f t="shared" si="17"/>
        <v>0</v>
      </c>
      <c r="AL69" s="94">
        <f t="shared" si="18"/>
        <v>0</v>
      </c>
      <c r="AM69" s="94" t="str">
        <f t="shared" si="19"/>
        <v>Factor de Emisión</v>
      </c>
      <c r="AN69" s="94">
        <f t="shared" si="27"/>
        <v>0</v>
      </c>
      <c r="AO69" s="94">
        <f t="shared" si="20"/>
        <v>0</v>
      </c>
      <c r="AP69" s="94">
        <f t="shared" si="21"/>
        <v>0</v>
      </c>
      <c r="AQ69" s="94">
        <f t="shared" si="22"/>
        <v>0</v>
      </c>
      <c r="AR69" s="94">
        <f>IF(P69="",AQ69*'Fraccion masica'!$AB$36,P69*AQ69)</f>
        <v>0</v>
      </c>
      <c r="AS69" s="94">
        <f>IF(Q69="",AQ69*'Fraccion masica'!$AB$35,Q69*AQ69)</f>
        <v>0</v>
      </c>
      <c r="AT69" s="94">
        <f>IFERROR(AR69*Hoja1!$C$24/Hoja1!$C$25/Hoja1!$C$26*16.04/1000000,0)</f>
        <v>0</v>
      </c>
      <c r="AU69" s="94">
        <f>IFERROR(AS69*Hoja1!$C$24/Hoja1!$C$25/Hoja1!$C$26*44.01/1000000,0)</f>
        <v>0</v>
      </c>
      <c r="AV69" s="143">
        <f>'Fraccion masica'!$AB$35</f>
        <v>9.0175297124927029E-2</v>
      </c>
      <c r="AW69" s="143">
        <f>'Fraccion masica'!$AB$36</f>
        <v>0.24741987696184778</v>
      </c>
      <c r="AX69" s="143">
        <f>'Fraccion masica'!$AB$37</f>
        <v>0.39593762818104794</v>
      </c>
      <c r="AY69" s="143">
        <f>'Fraccion masica'!$AB$38</f>
        <v>0.14181302276078955</v>
      </c>
      <c r="AZ69" s="143">
        <f>'Fraccion masica'!$AB$39</f>
        <v>1.2058713500160698E-2</v>
      </c>
      <c r="BA69" s="143">
        <f>'Fraccion masica'!$AB$40</f>
        <v>5.502030814457283E-2</v>
      </c>
      <c r="BB69" s="143">
        <f>'Fraccion masica'!$AB$41</f>
        <v>5.757515332665411E-2</v>
      </c>
      <c r="BC69" s="94">
        <f t="shared" si="23"/>
        <v>0</v>
      </c>
      <c r="BD69" s="94">
        <f t="shared" si="24"/>
        <v>0</v>
      </c>
      <c r="BE69" s="143">
        <f t="shared" si="25"/>
        <v>0</v>
      </c>
      <c r="BF69" s="94">
        <f>BC69+BD69*Hoja1!$C$19+BE69*Hoja1!$C$20</f>
        <v>0</v>
      </c>
    </row>
    <row r="70" spans="2:68" x14ac:dyDescent="0.75">
      <c r="B70" s="52"/>
      <c r="C70" s="52" t="s">
        <v>179</v>
      </c>
      <c r="D70" s="15"/>
      <c r="E70" s="15"/>
      <c r="F70" s="253"/>
      <c r="G70" s="111"/>
      <c r="H70" s="52"/>
      <c r="I70" s="52"/>
      <c r="J70" s="113"/>
      <c r="K70" s="113"/>
      <c r="L70" s="113"/>
      <c r="M70" s="113"/>
      <c r="N70" s="14"/>
      <c r="O70" s="139"/>
      <c r="P70" s="98"/>
      <c r="Q70" s="98"/>
      <c r="R70" s="122">
        <f t="shared" si="5"/>
        <v>0</v>
      </c>
      <c r="S70" s="122">
        <f t="shared" si="6"/>
        <v>0</v>
      </c>
      <c r="T70" s="78">
        <f t="shared" si="7"/>
        <v>0</v>
      </c>
      <c r="U70" s="78" t="str">
        <f t="shared" si="8"/>
        <v>Factor de Emisión</v>
      </c>
      <c r="V70" s="122">
        <f t="shared" si="9"/>
        <v>0</v>
      </c>
      <c r="W70" s="122">
        <f t="shared" si="10"/>
        <v>0</v>
      </c>
      <c r="X70" s="122">
        <f>V70+W70*Hoja1!$C$19</f>
        <v>0</v>
      </c>
      <c r="Y70" s="122">
        <f t="shared" si="11"/>
        <v>0</v>
      </c>
      <c r="Z70" s="122">
        <f t="shared" si="12"/>
        <v>0</v>
      </c>
      <c r="AA70" s="122">
        <f t="shared" si="13"/>
        <v>0</v>
      </c>
      <c r="AB70" s="122">
        <f t="shared" si="14"/>
        <v>0</v>
      </c>
      <c r="AE70" s="94">
        <f t="shared" si="1"/>
        <v>0</v>
      </c>
      <c r="AF70" s="94" t="str">
        <f t="shared" si="2"/>
        <v>Sin Fracturamiento hidraulico</v>
      </c>
      <c r="AG70" s="94">
        <f t="shared" si="3"/>
        <v>0</v>
      </c>
      <c r="AH70" s="94">
        <f t="shared" si="4"/>
        <v>0</v>
      </c>
      <c r="AI70" s="94" t="str">
        <f t="shared" si="15"/>
        <v>00Sin Fracturamiento hidraulico</v>
      </c>
      <c r="AJ70" s="94">
        <f t="shared" si="16"/>
        <v>0</v>
      </c>
      <c r="AK70" s="94">
        <f t="shared" si="17"/>
        <v>0</v>
      </c>
      <c r="AL70" s="94">
        <f t="shared" si="18"/>
        <v>0</v>
      </c>
      <c r="AM70" s="94" t="str">
        <f t="shared" si="19"/>
        <v>Factor de Emisión</v>
      </c>
      <c r="AN70" s="94">
        <f t="shared" si="27"/>
        <v>0</v>
      </c>
      <c r="AO70" s="94">
        <f t="shared" si="20"/>
        <v>0</v>
      </c>
      <c r="AP70" s="94">
        <f t="shared" si="21"/>
        <v>0</v>
      </c>
      <c r="AQ70" s="94">
        <f t="shared" si="22"/>
        <v>0</v>
      </c>
      <c r="AR70" s="94">
        <f>IF(P70="",AQ70*'Fraccion masica'!$AB$36,P70*AQ70)</f>
        <v>0</v>
      </c>
      <c r="AS70" s="94">
        <f>IF(Q70="",AQ70*'Fraccion masica'!$AB$35,Q70*AQ70)</f>
        <v>0</v>
      </c>
      <c r="AT70" s="94">
        <f>IFERROR(AR70*Hoja1!$C$24/Hoja1!$C$25/Hoja1!$C$26*16.04/1000000,0)</f>
        <v>0</v>
      </c>
      <c r="AU70" s="94">
        <f>IFERROR(AS70*Hoja1!$C$24/Hoja1!$C$25/Hoja1!$C$26*44.01/1000000,0)</f>
        <v>0</v>
      </c>
      <c r="AV70" s="143">
        <f>'Fraccion masica'!$AB$35</f>
        <v>9.0175297124927029E-2</v>
      </c>
      <c r="AW70" s="143">
        <f>'Fraccion masica'!$AB$36</f>
        <v>0.24741987696184778</v>
      </c>
      <c r="AX70" s="143">
        <f>'Fraccion masica'!$AB$37</f>
        <v>0.39593762818104794</v>
      </c>
      <c r="AY70" s="143">
        <f>'Fraccion masica'!$AB$38</f>
        <v>0.14181302276078955</v>
      </c>
      <c r="AZ70" s="143">
        <f>'Fraccion masica'!$AB$39</f>
        <v>1.2058713500160698E-2</v>
      </c>
      <c r="BA70" s="143">
        <f>'Fraccion masica'!$AB$40</f>
        <v>5.502030814457283E-2</v>
      </c>
      <c r="BB70" s="143">
        <f>'Fraccion masica'!$AB$41</f>
        <v>5.757515332665411E-2</v>
      </c>
      <c r="BC70" s="94">
        <f t="shared" si="23"/>
        <v>0</v>
      </c>
      <c r="BD70" s="94">
        <f t="shared" si="24"/>
        <v>0</v>
      </c>
      <c r="BE70" s="143">
        <f t="shared" si="25"/>
        <v>0</v>
      </c>
      <c r="BF70" s="94">
        <f>BC70+BD70*Hoja1!$C$19+BE70*Hoja1!$C$20</f>
        <v>0</v>
      </c>
    </row>
    <row r="71" spans="2:68" x14ac:dyDescent="0.75">
      <c r="B71" s="52"/>
      <c r="C71" s="52" t="s">
        <v>179</v>
      </c>
      <c r="D71" s="15"/>
      <c r="E71" s="15"/>
      <c r="F71" s="253"/>
      <c r="G71" s="111"/>
      <c r="H71" s="52"/>
      <c r="I71" s="52"/>
      <c r="J71" s="113"/>
      <c r="K71" s="113"/>
      <c r="L71" s="113"/>
      <c r="M71" s="113"/>
      <c r="N71" s="14"/>
      <c r="O71" s="139"/>
      <c r="P71" s="98"/>
      <c r="Q71" s="98"/>
      <c r="R71" s="122">
        <f t="shared" si="5"/>
        <v>0</v>
      </c>
      <c r="S71" s="122">
        <f t="shared" si="6"/>
        <v>0</v>
      </c>
      <c r="T71" s="78">
        <f t="shared" si="7"/>
        <v>0</v>
      </c>
      <c r="U71" s="78" t="str">
        <f t="shared" si="8"/>
        <v>Factor de Emisión</v>
      </c>
      <c r="V71" s="122">
        <f t="shared" si="9"/>
        <v>0</v>
      </c>
      <c r="W71" s="122">
        <f t="shared" si="10"/>
        <v>0</v>
      </c>
      <c r="X71" s="122">
        <f>V71+W71*Hoja1!$C$19</f>
        <v>0</v>
      </c>
      <c r="Y71" s="122">
        <f t="shared" si="11"/>
        <v>0</v>
      </c>
      <c r="Z71" s="122">
        <f t="shared" si="12"/>
        <v>0</v>
      </c>
      <c r="AA71" s="122">
        <f t="shared" si="13"/>
        <v>0</v>
      </c>
      <c r="AB71" s="122">
        <f t="shared" si="14"/>
        <v>0</v>
      </c>
      <c r="AE71" s="94">
        <f t="shared" si="1"/>
        <v>0</v>
      </c>
      <c r="AF71" s="94" t="str">
        <f t="shared" si="2"/>
        <v>Sin Fracturamiento hidraulico</v>
      </c>
      <c r="AG71" s="94">
        <f t="shared" si="3"/>
        <v>0</v>
      </c>
      <c r="AH71" s="94">
        <f t="shared" si="4"/>
        <v>0</v>
      </c>
      <c r="AI71" s="94" t="str">
        <f t="shared" si="15"/>
        <v>00Sin Fracturamiento hidraulico</v>
      </c>
      <c r="AJ71" s="94">
        <f t="shared" si="16"/>
        <v>0</v>
      </c>
      <c r="AK71" s="94">
        <f t="shared" si="17"/>
        <v>0</v>
      </c>
      <c r="AL71" s="94">
        <f t="shared" si="18"/>
        <v>0</v>
      </c>
      <c r="AM71" s="94" t="str">
        <f t="shared" si="19"/>
        <v>Factor de Emisión</v>
      </c>
      <c r="AN71" s="94">
        <f t="shared" si="27"/>
        <v>0</v>
      </c>
      <c r="AO71" s="94">
        <f t="shared" si="20"/>
        <v>0</v>
      </c>
      <c r="AP71" s="94">
        <f t="shared" si="21"/>
        <v>0</v>
      </c>
      <c r="AQ71" s="94">
        <f t="shared" si="22"/>
        <v>0</v>
      </c>
      <c r="AR71" s="94">
        <f>IF(P71="",AQ71*'Fraccion masica'!$AB$36,P71*AQ71)</f>
        <v>0</v>
      </c>
      <c r="AS71" s="94">
        <f>IF(Q71="",AQ71*'Fraccion masica'!$AB$35,Q71*AQ71)</f>
        <v>0</v>
      </c>
      <c r="AT71" s="94">
        <f>IFERROR(AR71*Hoja1!$C$24/Hoja1!$C$25/Hoja1!$C$26*16.04/1000000,0)</f>
        <v>0</v>
      </c>
      <c r="AU71" s="94">
        <f>IFERROR(AS71*Hoja1!$C$24/Hoja1!$C$25/Hoja1!$C$26*44.01/1000000,0)</f>
        <v>0</v>
      </c>
      <c r="AV71" s="143">
        <f>'Fraccion masica'!$AB$35</f>
        <v>9.0175297124927029E-2</v>
      </c>
      <c r="AW71" s="143">
        <f>'Fraccion masica'!$AB$36</f>
        <v>0.24741987696184778</v>
      </c>
      <c r="AX71" s="143">
        <f>'Fraccion masica'!$AB$37</f>
        <v>0.39593762818104794</v>
      </c>
      <c r="AY71" s="143">
        <f>'Fraccion masica'!$AB$38</f>
        <v>0.14181302276078955</v>
      </c>
      <c r="AZ71" s="143">
        <f>'Fraccion masica'!$AB$39</f>
        <v>1.2058713500160698E-2</v>
      </c>
      <c r="BA71" s="143">
        <f>'Fraccion masica'!$AB$40</f>
        <v>5.502030814457283E-2</v>
      </c>
      <c r="BB71" s="143">
        <f>'Fraccion masica'!$AB$41</f>
        <v>5.757515332665411E-2</v>
      </c>
      <c r="BC71" s="94">
        <f t="shared" si="23"/>
        <v>0</v>
      </c>
      <c r="BD71" s="94">
        <f t="shared" si="24"/>
        <v>0</v>
      </c>
      <c r="BE71" s="143">
        <f t="shared" si="25"/>
        <v>0</v>
      </c>
      <c r="BF71" s="94">
        <f>BC71+BD71*Hoja1!$C$19+BE71*Hoja1!$C$20</f>
        <v>0</v>
      </c>
    </row>
    <row r="72" spans="2:68" x14ac:dyDescent="0.75">
      <c r="B72" s="52"/>
      <c r="C72" s="52" t="s">
        <v>179</v>
      </c>
      <c r="D72" s="15"/>
      <c r="E72" s="15"/>
      <c r="F72" s="253"/>
      <c r="G72" s="111"/>
      <c r="H72" s="52"/>
      <c r="I72" s="52"/>
      <c r="J72" s="113"/>
      <c r="K72" s="113"/>
      <c r="L72" s="113"/>
      <c r="M72" s="113"/>
      <c r="N72" s="14"/>
      <c r="O72" s="139"/>
      <c r="P72" s="98"/>
      <c r="Q72" s="98"/>
      <c r="R72" s="122">
        <f t="shared" si="5"/>
        <v>0</v>
      </c>
      <c r="S72" s="122">
        <f t="shared" si="6"/>
        <v>0</v>
      </c>
      <c r="T72" s="78">
        <f t="shared" si="7"/>
        <v>0</v>
      </c>
      <c r="U72" s="78" t="str">
        <f t="shared" si="8"/>
        <v>Factor de Emisión</v>
      </c>
      <c r="V72" s="122">
        <f t="shared" si="9"/>
        <v>0</v>
      </c>
      <c r="W72" s="122">
        <f t="shared" si="10"/>
        <v>0</v>
      </c>
      <c r="X72" s="122">
        <f>V72+W72*Hoja1!$C$19</f>
        <v>0</v>
      </c>
      <c r="Y72" s="122">
        <f t="shared" si="11"/>
        <v>0</v>
      </c>
      <c r="Z72" s="122">
        <f t="shared" si="12"/>
        <v>0</v>
      </c>
      <c r="AA72" s="122">
        <f t="shared" si="13"/>
        <v>0</v>
      </c>
      <c r="AB72" s="122">
        <f t="shared" si="14"/>
        <v>0</v>
      </c>
      <c r="AE72" s="94">
        <f t="shared" si="1"/>
        <v>0</v>
      </c>
      <c r="AF72" s="94" t="str">
        <f t="shared" si="2"/>
        <v>Sin Fracturamiento hidraulico</v>
      </c>
      <c r="AG72" s="94">
        <f t="shared" si="3"/>
        <v>0</v>
      </c>
      <c r="AH72" s="94">
        <f t="shared" si="4"/>
        <v>0</v>
      </c>
      <c r="AI72" s="94" t="str">
        <f t="shared" si="15"/>
        <v>00Sin Fracturamiento hidraulico</v>
      </c>
      <c r="AJ72" s="94">
        <f t="shared" si="16"/>
        <v>0</v>
      </c>
      <c r="AK72" s="94">
        <f t="shared" si="17"/>
        <v>0</v>
      </c>
      <c r="AL72" s="94">
        <f t="shared" si="18"/>
        <v>0</v>
      </c>
      <c r="AM72" s="94" t="str">
        <f t="shared" si="19"/>
        <v>Factor de Emisión</v>
      </c>
      <c r="AN72" s="94">
        <f t="shared" si="27"/>
        <v>0</v>
      </c>
      <c r="AO72" s="94">
        <f t="shared" si="20"/>
        <v>0</v>
      </c>
      <c r="AP72" s="94">
        <f t="shared" si="21"/>
        <v>0</v>
      </c>
      <c r="AQ72" s="94">
        <f t="shared" si="22"/>
        <v>0</v>
      </c>
      <c r="AR72" s="94">
        <f>IF(P72="",AQ72*'Fraccion masica'!$AB$36,P72*AQ72)</f>
        <v>0</v>
      </c>
      <c r="AS72" s="94">
        <f>IF(Q72="",AQ72*'Fraccion masica'!$AB$35,Q72*AQ72)</f>
        <v>0</v>
      </c>
      <c r="AT72" s="94">
        <f>IFERROR(AR72*Hoja1!$C$24/Hoja1!$C$25/Hoja1!$C$26*16.04/1000000,0)</f>
        <v>0</v>
      </c>
      <c r="AU72" s="94">
        <f>IFERROR(AS72*Hoja1!$C$24/Hoja1!$C$25/Hoja1!$C$26*44.01/1000000,0)</f>
        <v>0</v>
      </c>
      <c r="AV72" s="143">
        <f>'Fraccion masica'!$AB$35</f>
        <v>9.0175297124927029E-2</v>
      </c>
      <c r="AW72" s="143">
        <f>'Fraccion masica'!$AB$36</f>
        <v>0.24741987696184778</v>
      </c>
      <c r="AX72" s="143">
        <f>'Fraccion masica'!$AB$37</f>
        <v>0.39593762818104794</v>
      </c>
      <c r="AY72" s="143">
        <f>'Fraccion masica'!$AB$38</f>
        <v>0.14181302276078955</v>
      </c>
      <c r="AZ72" s="143">
        <f>'Fraccion masica'!$AB$39</f>
        <v>1.2058713500160698E-2</v>
      </c>
      <c r="BA72" s="143">
        <f>'Fraccion masica'!$AB$40</f>
        <v>5.502030814457283E-2</v>
      </c>
      <c r="BB72" s="143">
        <f>'Fraccion masica'!$AB$41</f>
        <v>5.757515332665411E-2</v>
      </c>
      <c r="BC72" s="94">
        <f t="shared" si="23"/>
        <v>0</v>
      </c>
      <c r="BD72" s="94">
        <f t="shared" si="24"/>
        <v>0</v>
      </c>
      <c r="BE72" s="143">
        <f t="shared" si="25"/>
        <v>0</v>
      </c>
      <c r="BF72" s="94">
        <f>BC72+BD72*Hoja1!$C$19+BE72*Hoja1!$C$20</f>
        <v>0</v>
      </c>
    </row>
    <row r="73" spans="2:68" x14ac:dyDescent="0.75">
      <c r="B73" s="52"/>
      <c r="C73" s="52" t="s">
        <v>179</v>
      </c>
      <c r="D73" s="15"/>
      <c r="E73" s="15"/>
      <c r="F73" s="253"/>
      <c r="G73" s="111"/>
      <c r="H73" s="52"/>
      <c r="I73" s="52"/>
      <c r="J73" s="113"/>
      <c r="K73" s="113"/>
      <c r="L73" s="113"/>
      <c r="M73" s="113"/>
      <c r="N73" s="14"/>
      <c r="O73" s="139"/>
      <c r="P73" s="98"/>
      <c r="Q73" s="98"/>
      <c r="R73" s="122">
        <f t="shared" si="5"/>
        <v>0</v>
      </c>
      <c r="S73" s="122">
        <f t="shared" si="6"/>
        <v>0</v>
      </c>
      <c r="T73" s="78">
        <f t="shared" si="7"/>
        <v>0</v>
      </c>
      <c r="U73" s="78" t="str">
        <f t="shared" si="8"/>
        <v>Factor de Emisión</v>
      </c>
      <c r="V73" s="122">
        <f t="shared" si="9"/>
        <v>0</v>
      </c>
      <c r="W73" s="122">
        <f t="shared" si="10"/>
        <v>0</v>
      </c>
      <c r="X73" s="122">
        <f>V73+W73*Hoja1!$C$19</f>
        <v>0</v>
      </c>
      <c r="Y73" s="122">
        <f t="shared" si="11"/>
        <v>0</v>
      </c>
      <c r="Z73" s="122">
        <f t="shared" si="12"/>
        <v>0</v>
      </c>
      <c r="AA73" s="122">
        <f t="shared" si="13"/>
        <v>0</v>
      </c>
      <c r="AB73" s="122">
        <f t="shared" si="14"/>
        <v>0</v>
      </c>
      <c r="AE73" s="94">
        <f t="shared" si="1"/>
        <v>0</v>
      </c>
      <c r="AF73" s="94" t="str">
        <f t="shared" si="2"/>
        <v>Sin Fracturamiento hidraulico</v>
      </c>
      <c r="AG73" s="94">
        <f t="shared" si="3"/>
        <v>0</v>
      </c>
      <c r="AH73" s="94">
        <f t="shared" si="4"/>
        <v>0</v>
      </c>
      <c r="AI73" s="94" t="str">
        <f t="shared" si="15"/>
        <v>00Sin Fracturamiento hidraulico</v>
      </c>
      <c r="AJ73" s="94">
        <f t="shared" si="16"/>
        <v>0</v>
      </c>
      <c r="AK73" s="94">
        <f t="shared" si="17"/>
        <v>0</v>
      </c>
      <c r="AL73" s="94">
        <f t="shared" si="18"/>
        <v>0</v>
      </c>
      <c r="AM73" s="94" t="str">
        <f t="shared" si="19"/>
        <v>Factor de Emisión</v>
      </c>
      <c r="AN73" s="94">
        <f t="shared" si="27"/>
        <v>0</v>
      </c>
      <c r="AO73" s="94">
        <f t="shared" si="20"/>
        <v>0</v>
      </c>
      <c r="AP73" s="94">
        <f t="shared" si="21"/>
        <v>0</v>
      </c>
      <c r="AQ73" s="94">
        <f t="shared" si="22"/>
        <v>0</v>
      </c>
      <c r="AR73" s="94">
        <f>IF(P73="",AQ73*'Fraccion masica'!$AB$36,P73*AQ73)</f>
        <v>0</v>
      </c>
      <c r="AS73" s="94">
        <f>IF(Q73="",AQ73*'Fraccion masica'!$AB$35,Q73*AQ73)</f>
        <v>0</v>
      </c>
      <c r="AT73" s="94">
        <f>IFERROR(AR73*Hoja1!$C$24/Hoja1!$C$25/Hoja1!$C$26*16.04/1000000,0)</f>
        <v>0</v>
      </c>
      <c r="AU73" s="94">
        <f>IFERROR(AS73*Hoja1!$C$24/Hoja1!$C$25/Hoja1!$C$26*44.01/1000000,0)</f>
        <v>0</v>
      </c>
      <c r="AV73" s="143">
        <f>'Fraccion masica'!$AB$35</f>
        <v>9.0175297124927029E-2</v>
      </c>
      <c r="AW73" s="143">
        <f>'Fraccion masica'!$AB$36</f>
        <v>0.24741987696184778</v>
      </c>
      <c r="AX73" s="143">
        <f>'Fraccion masica'!$AB$37</f>
        <v>0.39593762818104794</v>
      </c>
      <c r="AY73" s="143">
        <f>'Fraccion masica'!$AB$38</f>
        <v>0.14181302276078955</v>
      </c>
      <c r="AZ73" s="143">
        <f>'Fraccion masica'!$AB$39</f>
        <v>1.2058713500160698E-2</v>
      </c>
      <c r="BA73" s="143">
        <f>'Fraccion masica'!$AB$40</f>
        <v>5.502030814457283E-2</v>
      </c>
      <c r="BB73" s="143">
        <f>'Fraccion masica'!$AB$41</f>
        <v>5.757515332665411E-2</v>
      </c>
      <c r="BC73" s="94">
        <f t="shared" si="23"/>
        <v>0</v>
      </c>
      <c r="BD73" s="94">
        <f t="shared" si="24"/>
        <v>0</v>
      </c>
      <c r="BE73" s="143">
        <f t="shared" si="25"/>
        <v>0</v>
      </c>
      <c r="BF73" s="94">
        <f>BC73+BD73*Hoja1!$C$19+BE73*Hoja1!$C$20</f>
        <v>0</v>
      </c>
    </row>
    <row r="74" spans="2:68" x14ac:dyDescent="0.75">
      <c r="B74" s="52"/>
      <c r="C74" s="52" t="s">
        <v>179</v>
      </c>
      <c r="D74" s="15"/>
      <c r="E74" s="15"/>
      <c r="F74" s="253"/>
      <c r="G74" s="111"/>
      <c r="H74" s="52"/>
      <c r="I74" s="52"/>
      <c r="J74" s="113"/>
      <c r="K74" s="113"/>
      <c r="L74" s="113"/>
      <c r="M74" s="113"/>
      <c r="N74" s="14"/>
      <c r="O74" s="139"/>
      <c r="P74" s="98"/>
      <c r="Q74" s="98"/>
      <c r="R74" s="122">
        <f t="shared" si="5"/>
        <v>0</v>
      </c>
      <c r="S74" s="122">
        <f t="shared" si="6"/>
        <v>0</v>
      </c>
      <c r="T74" s="78">
        <f t="shared" si="7"/>
        <v>0</v>
      </c>
      <c r="U74" s="78" t="str">
        <f t="shared" si="8"/>
        <v>Factor de Emisión</v>
      </c>
      <c r="V74" s="122">
        <f t="shared" si="9"/>
        <v>0</v>
      </c>
      <c r="W74" s="122">
        <f t="shared" si="10"/>
        <v>0</v>
      </c>
      <c r="X74" s="122">
        <f>V74+W74*Hoja1!$C$19</f>
        <v>0</v>
      </c>
      <c r="Y74" s="122">
        <f t="shared" si="11"/>
        <v>0</v>
      </c>
      <c r="Z74" s="122">
        <f t="shared" si="12"/>
        <v>0</v>
      </c>
      <c r="AA74" s="122">
        <f t="shared" si="13"/>
        <v>0</v>
      </c>
      <c r="AB74" s="122">
        <f t="shared" si="14"/>
        <v>0</v>
      </c>
      <c r="AE74" s="94">
        <f t="shared" si="1"/>
        <v>0</v>
      </c>
      <c r="AF74" s="94" t="str">
        <f t="shared" si="2"/>
        <v>Sin Fracturamiento hidraulico</v>
      </c>
      <c r="AG74" s="94">
        <f t="shared" si="3"/>
        <v>0</v>
      </c>
      <c r="AH74" s="94">
        <f t="shared" si="4"/>
        <v>0</v>
      </c>
      <c r="AI74" s="94" t="str">
        <f t="shared" si="15"/>
        <v>00Sin Fracturamiento hidraulico</v>
      </c>
      <c r="AJ74" s="94">
        <f t="shared" si="16"/>
        <v>0</v>
      </c>
      <c r="AK74" s="94">
        <f t="shared" si="17"/>
        <v>0</v>
      </c>
      <c r="AL74" s="94">
        <f t="shared" si="18"/>
        <v>0</v>
      </c>
      <c r="AM74" s="94" t="str">
        <f t="shared" si="19"/>
        <v>Factor de Emisión</v>
      </c>
      <c r="AN74" s="94">
        <f t="shared" si="27"/>
        <v>0</v>
      </c>
      <c r="AO74" s="94">
        <f t="shared" si="20"/>
        <v>0</v>
      </c>
      <c r="AP74" s="94">
        <f t="shared" si="21"/>
        <v>0</v>
      </c>
      <c r="AQ74" s="94">
        <f t="shared" si="22"/>
        <v>0</v>
      </c>
      <c r="AR74" s="94">
        <f>IF(P74="",AQ74*'Fraccion masica'!$AB$36,P74*AQ74)</f>
        <v>0</v>
      </c>
      <c r="AS74" s="94">
        <f>IF(Q74="",AQ74*'Fraccion masica'!$AB$35,Q74*AQ74)</f>
        <v>0</v>
      </c>
      <c r="AT74" s="94">
        <f>IFERROR(AR74*Hoja1!$C$24/Hoja1!$C$25/Hoja1!$C$26*16.04/1000000,0)</f>
        <v>0</v>
      </c>
      <c r="AU74" s="94">
        <f>IFERROR(AS74*Hoja1!$C$24/Hoja1!$C$25/Hoja1!$C$26*44.01/1000000,0)</f>
        <v>0</v>
      </c>
      <c r="AV74" s="143">
        <f>'Fraccion masica'!$AB$35</f>
        <v>9.0175297124927029E-2</v>
      </c>
      <c r="AW74" s="143">
        <f>'Fraccion masica'!$AB$36</f>
        <v>0.24741987696184778</v>
      </c>
      <c r="AX74" s="143">
        <f>'Fraccion masica'!$AB$37</f>
        <v>0.39593762818104794</v>
      </c>
      <c r="AY74" s="143">
        <f>'Fraccion masica'!$AB$38</f>
        <v>0.14181302276078955</v>
      </c>
      <c r="AZ74" s="143">
        <f>'Fraccion masica'!$AB$39</f>
        <v>1.2058713500160698E-2</v>
      </c>
      <c r="BA74" s="143">
        <f>'Fraccion masica'!$AB$40</f>
        <v>5.502030814457283E-2</v>
      </c>
      <c r="BB74" s="143">
        <f>'Fraccion masica'!$AB$41</f>
        <v>5.757515332665411E-2</v>
      </c>
      <c r="BC74" s="94">
        <f t="shared" si="23"/>
        <v>0</v>
      </c>
      <c r="BD74" s="94">
        <f t="shared" si="24"/>
        <v>0</v>
      </c>
      <c r="BE74" s="143">
        <f t="shared" si="25"/>
        <v>0</v>
      </c>
      <c r="BF74" s="94">
        <f>BC74+BD74*Hoja1!$C$19+BE74*Hoja1!$C$20</f>
        <v>0</v>
      </c>
    </row>
    <row r="75" spans="2:68" x14ac:dyDescent="0.75">
      <c r="B75" s="52"/>
      <c r="C75" s="52" t="s">
        <v>179</v>
      </c>
      <c r="D75" s="15"/>
      <c r="E75" s="15"/>
      <c r="F75" s="253"/>
      <c r="G75" s="111"/>
      <c r="H75" s="52"/>
      <c r="I75" s="52"/>
      <c r="J75" s="113"/>
      <c r="K75" s="113"/>
      <c r="L75" s="113"/>
      <c r="M75" s="113"/>
      <c r="N75" s="14"/>
      <c r="O75" s="139"/>
      <c r="P75" s="98"/>
      <c r="Q75" s="98"/>
      <c r="R75" s="122">
        <f t="shared" si="5"/>
        <v>0</v>
      </c>
      <c r="S75" s="122">
        <f t="shared" si="6"/>
        <v>0</v>
      </c>
      <c r="T75" s="78">
        <f t="shared" si="7"/>
        <v>0</v>
      </c>
      <c r="U75" s="78" t="str">
        <f t="shared" si="8"/>
        <v>Factor de Emisión</v>
      </c>
      <c r="V75" s="122">
        <f t="shared" si="9"/>
        <v>0</v>
      </c>
      <c r="W75" s="122">
        <f t="shared" si="10"/>
        <v>0</v>
      </c>
      <c r="X75" s="122">
        <f>V75+W75*Hoja1!$C$19</f>
        <v>0</v>
      </c>
      <c r="Y75" s="122">
        <f t="shared" si="11"/>
        <v>0</v>
      </c>
      <c r="Z75" s="122">
        <f t="shared" si="12"/>
        <v>0</v>
      </c>
      <c r="AA75" s="122">
        <f t="shared" si="13"/>
        <v>0</v>
      </c>
      <c r="AB75" s="122">
        <f t="shared" si="14"/>
        <v>0</v>
      </c>
      <c r="AE75" s="94">
        <f t="shared" si="1"/>
        <v>0</v>
      </c>
      <c r="AF75" s="94" t="str">
        <f t="shared" si="2"/>
        <v>Sin Fracturamiento hidraulico</v>
      </c>
      <c r="AG75" s="94">
        <f t="shared" si="3"/>
        <v>0</v>
      </c>
      <c r="AH75" s="94">
        <f t="shared" si="4"/>
        <v>0</v>
      </c>
      <c r="AI75" s="94" t="str">
        <f t="shared" si="15"/>
        <v>00Sin Fracturamiento hidraulico</v>
      </c>
      <c r="AJ75" s="94">
        <f t="shared" si="16"/>
        <v>0</v>
      </c>
      <c r="AK75" s="94">
        <f t="shared" si="17"/>
        <v>0</v>
      </c>
      <c r="AL75" s="94">
        <f t="shared" si="18"/>
        <v>0</v>
      </c>
      <c r="AM75" s="94" t="str">
        <f t="shared" si="19"/>
        <v>Factor de Emisión</v>
      </c>
      <c r="AN75" s="94">
        <f t="shared" si="27"/>
        <v>0</v>
      </c>
      <c r="AO75" s="94">
        <f t="shared" si="20"/>
        <v>0</v>
      </c>
      <c r="AP75" s="94">
        <f t="shared" si="21"/>
        <v>0</v>
      </c>
      <c r="AQ75" s="94">
        <f t="shared" si="22"/>
        <v>0</v>
      </c>
      <c r="AR75" s="94">
        <f>IF(P75="",AQ75*'Fraccion masica'!$AB$36,P75*AQ75)</f>
        <v>0</v>
      </c>
      <c r="AS75" s="94">
        <f>IF(Q75="",AQ75*'Fraccion masica'!$AB$35,Q75*AQ75)</f>
        <v>0</v>
      </c>
      <c r="AT75" s="94">
        <f>IFERROR(AR75*Hoja1!$C$24/Hoja1!$C$25/Hoja1!$C$26*16.04/1000000,0)</f>
        <v>0</v>
      </c>
      <c r="AU75" s="94">
        <f>IFERROR(AS75*Hoja1!$C$24/Hoja1!$C$25/Hoja1!$C$26*44.01/1000000,0)</f>
        <v>0</v>
      </c>
      <c r="AV75" s="143">
        <f>'Fraccion masica'!$AB$35</f>
        <v>9.0175297124927029E-2</v>
      </c>
      <c r="AW75" s="143">
        <f>'Fraccion masica'!$AB$36</f>
        <v>0.24741987696184778</v>
      </c>
      <c r="AX75" s="143">
        <f>'Fraccion masica'!$AB$37</f>
        <v>0.39593762818104794</v>
      </c>
      <c r="AY75" s="143">
        <f>'Fraccion masica'!$AB$38</f>
        <v>0.14181302276078955</v>
      </c>
      <c r="AZ75" s="143">
        <f>'Fraccion masica'!$AB$39</f>
        <v>1.2058713500160698E-2</v>
      </c>
      <c r="BA75" s="143">
        <f>'Fraccion masica'!$AB$40</f>
        <v>5.502030814457283E-2</v>
      </c>
      <c r="BB75" s="143">
        <f>'Fraccion masica'!$AB$41</f>
        <v>5.757515332665411E-2</v>
      </c>
      <c r="BC75" s="94">
        <f t="shared" si="23"/>
        <v>0</v>
      </c>
      <c r="BD75" s="94">
        <f t="shared" si="24"/>
        <v>0</v>
      </c>
      <c r="BE75" s="143">
        <f t="shared" si="25"/>
        <v>0</v>
      </c>
      <c r="BF75" s="94">
        <f>BC75+BD75*Hoja1!$C$19+BE75*Hoja1!$C$20</f>
        <v>0</v>
      </c>
    </row>
    <row r="76" spans="2:68" x14ac:dyDescent="0.75">
      <c r="B76" s="52"/>
      <c r="C76" s="52" t="s">
        <v>179</v>
      </c>
      <c r="D76" s="15"/>
      <c r="E76" s="15"/>
      <c r="F76" s="253"/>
      <c r="G76" s="111"/>
      <c r="H76" s="52"/>
      <c r="I76" s="52"/>
      <c r="J76" s="113"/>
      <c r="K76" s="113"/>
      <c r="L76" s="113"/>
      <c r="M76" s="113"/>
      <c r="N76" s="14"/>
      <c r="O76" s="139"/>
      <c r="P76" s="98"/>
      <c r="Q76" s="98"/>
      <c r="R76" s="122">
        <f t="shared" si="5"/>
        <v>0</v>
      </c>
      <c r="S76" s="122">
        <f t="shared" si="6"/>
        <v>0</v>
      </c>
      <c r="T76" s="78">
        <f t="shared" si="7"/>
        <v>0</v>
      </c>
      <c r="U76" s="78" t="str">
        <f t="shared" si="8"/>
        <v>Factor de Emisión</v>
      </c>
      <c r="V76" s="122">
        <f t="shared" si="9"/>
        <v>0</v>
      </c>
      <c r="W76" s="122">
        <f t="shared" si="10"/>
        <v>0</v>
      </c>
      <c r="X76" s="122">
        <f>V76+W76*Hoja1!$C$19</f>
        <v>0</v>
      </c>
      <c r="Y76" s="122">
        <f t="shared" si="11"/>
        <v>0</v>
      </c>
      <c r="Z76" s="122">
        <f t="shared" si="12"/>
        <v>0</v>
      </c>
      <c r="AA76" s="122">
        <f t="shared" si="13"/>
        <v>0</v>
      </c>
      <c r="AB76" s="122">
        <f t="shared" si="14"/>
        <v>0</v>
      </c>
      <c r="AE76" s="94">
        <f t="shared" si="1"/>
        <v>0</v>
      </c>
      <c r="AF76" s="94" t="str">
        <f t="shared" si="2"/>
        <v>Sin Fracturamiento hidraulico</v>
      </c>
      <c r="AG76" s="94">
        <f t="shared" si="3"/>
        <v>0</v>
      </c>
      <c r="AH76" s="94">
        <f t="shared" si="4"/>
        <v>0</v>
      </c>
      <c r="AI76" s="94" t="str">
        <f t="shared" si="15"/>
        <v>00Sin Fracturamiento hidraulico</v>
      </c>
      <c r="AJ76" s="94">
        <f t="shared" si="16"/>
        <v>0</v>
      </c>
      <c r="AK76" s="94">
        <f t="shared" si="17"/>
        <v>0</v>
      </c>
      <c r="AL76" s="94">
        <f t="shared" si="18"/>
        <v>0</v>
      </c>
      <c r="AM76" s="94" t="str">
        <f t="shared" si="19"/>
        <v>Factor de Emisión</v>
      </c>
      <c r="AN76" s="94">
        <f t="shared" si="27"/>
        <v>0</v>
      </c>
      <c r="AO76" s="94">
        <f t="shared" si="20"/>
        <v>0</v>
      </c>
      <c r="AP76" s="94">
        <f t="shared" si="21"/>
        <v>0</v>
      </c>
      <c r="AQ76" s="94">
        <f t="shared" si="22"/>
        <v>0</v>
      </c>
      <c r="AR76" s="94">
        <f>IF(P76="",AQ76*'Fraccion masica'!$AB$36,P76*AQ76)</f>
        <v>0</v>
      </c>
      <c r="AS76" s="94">
        <f>IF(Q76="",AQ76*'Fraccion masica'!$AB$35,Q76*AQ76)</f>
        <v>0</v>
      </c>
      <c r="AT76" s="94">
        <f>IFERROR(AR76*Hoja1!$C$24/Hoja1!$C$25/Hoja1!$C$26*16.04/1000000,0)</f>
        <v>0</v>
      </c>
      <c r="AU76" s="94">
        <f>IFERROR(AS76*Hoja1!$C$24/Hoja1!$C$25/Hoja1!$C$26*44.01/1000000,0)</f>
        <v>0</v>
      </c>
      <c r="AV76" s="143">
        <f>'Fraccion masica'!$AB$35</f>
        <v>9.0175297124927029E-2</v>
      </c>
      <c r="AW76" s="143">
        <f>'Fraccion masica'!$AB$36</f>
        <v>0.24741987696184778</v>
      </c>
      <c r="AX76" s="143">
        <f>'Fraccion masica'!$AB$37</f>
        <v>0.39593762818104794</v>
      </c>
      <c r="AY76" s="143">
        <f>'Fraccion masica'!$AB$38</f>
        <v>0.14181302276078955</v>
      </c>
      <c r="AZ76" s="143">
        <f>'Fraccion masica'!$AB$39</f>
        <v>1.2058713500160698E-2</v>
      </c>
      <c r="BA76" s="143">
        <f>'Fraccion masica'!$AB$40</f>
        <v>5.502030814457283E-2</v>
      </c>
      <c r="BB76" s="143">
        <f>'Fraccion masica'!$AB$41</f>
        <v>5.757515332665411E-2</v>
      </c>
      <c r="BC76" s="94">
        <f t="shared" si="23"/>
        <v>0</v>
      </c>
      <c r="BD76" s="94">
        <f t="shared" si="24"/>
        <v>0</v>
      </c>
      <c r="BE76" s="143">
        <f t="shared" si="25"/>
        <v>0</v>
      </c>
      <c r="BF76" s="94">
        <f>BC76+BD76*Hoja1!$C$19+BE76*Hoja1!$C$20</f>
        <v>0</v>
      </c>
    </row>
    <row r="77" spans="2:68" x14ac:dyDescent="0.75">
      <c r="B77" s="52"/>
      <c r="C77" s="52" t="s">
        <v>179</v>
      </c>
      <c r="D77" s="15"/>
      <c r="E77" s="15"/>
      <c r="F77" s="253"/>
      <c r="G77" s="111"/>
      <c r="H77" s="52"/>
      <c r="I77" s="52"/>
      <c r="J77" s="113"/>
      <c r="K77" s="113"/>
      <c r="L77" s="113"/>
      <c r="M77" s="113"/>
      <c r="N77" s="14"/>
      <c r="O77" s="139"/>
      <c r="P77" s="98"/>
      <c r="Q77" s="98"/>
      <c r="R77" s="122">
        <f t="shared" si="5"/>
        <v>0</v>
      </c>
      <c r="S77" s="122">
        <f t="shared" si="6"/>
        <v>0</v>
      </c>
      <c r="T77" s="78">
        <f t="shared" si="7"/>
        <v>0</v>
      </c>
      <c r="U77" s="78" t="str">
        <f t="shared" si="8"/>
        <v>Factor de Emisión</v>
      </c>
      <c r="V77" s="122">
        <f t="shared" si="9"/>
        <v>0</v>
      </c>
      <c r="W77" s="122">
        <f t="shared" si="10"/>
        <v>0</v>
      </c>
      <c r="X77" s="122">
        <f>V77+W77*Hoja1!$C$19</f>
        <v>0</v>
      </c>
      <c r="Y77" s="122">
        <f t="shared" si="11"/>
        <v>0</v>
      </c>
      <c r="Z77" s="122">
        <f t="shared" si="12"/>
        <v>0</v>
      </c>
      <c r="AA77" s="122">
        <f t="shared" si="13"/>
        <v>0</v>
      </c>
      <c r="AB77" s="122">
        <f t="shared" si="14"/>
        <v>0</v>
      </c>
      <c r="AE77" s="94">
        <f t="shared" si="1"/>
        <v>0</v>
      </c>
      <c r="AF77" s="94" t="str">
        <f t="shared" si="2"/>
        <v>Sin Fracturamiento hidraulico</v>
      </c>
      <c r="AG77" s="94">
        <f t="shared" si="3"/>
        <v>0</v>
      </c>
      <c r="AH77" s="94">
        <f t="shared" si="4"/>
        <v>0</v>
      </c>
      <c r="AI77" s="94" t="str">
        <f t="shared" si="15"/>
        <v>00Sin Fracturamiento hidraulico</v>
      </c>
      <c r="AJ77" s="94">
        <f t="shared" si="16"/>
        <v>0</v>
      </c>
      <c r="AK77" s="94">
        <f t="shared" si="17"/>
        <v>0</v>
      </c>
      <c r="AL77" s="94">
        <f t="shared" si="18"/>
        <v>0</v>
      </c>
      <c r="AM77" s="94" t="str">
        <f t="shared" si="19"/>
        <v>Factor de Emisión</v>
      </c>
      <c r="AN77" s="94">
        <f t="shared" si="27"/>
        <v>0</v>
      </c>
      <c r="AO77" s="94">
        <f t="shared" si="20"/>
        <v>0</v>
      </c>
      <c r="AP77" s="94">
        <f t="shared" si="21"/>
        <v>0</v>
      </c>
      <c r="AQ77" s="94">
        <f t="shared" si="22"/>
        <v>0</v>
      </c>
      <c r="AR77" s="94">
        <f>IF(P77="",AQ77*'Fraccion masica'!$AB$36,P77*AQ77)</f>
        <v>0</v>
      </c>
      <c r="AS77" s="94">
        <f>IF(Q77="",AQ77*'Fraccion masica'!$AB$35,Q77*AQ77)</f>
        <v>0</v>
      </c>
      <c r="AT77" s="94">
        <f>IFERROR(AR77*Hoja1!$C$24/Hoja1!$C$25/Hoja1!$C$26*16.04/1000000,0)</f>
        <v>0</v>
      </c>
      <c r="AU77" s="94">
        <f>IFERROR(AS77*Hoja1!$C$24/Hoja1!$C$25/Hoja1!$C$26*44.01/1000000,0)</f>
        <v>0</v>
      </c>
      <c r="AV77" s="143">
        <f>'Fraccion masica'!$AB$35</f>
        <v>9.0175297124927029E-2</v>
      </c>
      <c r="AW77" s="143">
        <f>'Fraccion masica'!$AB$36</f>
        <v>0.24741987696184778</v>
      </c>
      <c r="AX77" s="143">
        <f>'Fraccion masica'!$AB$37</f>
        <v>0.39593762818104794</v>
      </c>
      <c r="AY77" s="143">
        <f>'Fraccion masica'!$AB$38</f>
        <v>0.14181302276078955</v>
      </c>
      <c r="AZ77" s="143">
        <f>'Fraccion masica'!$AB$39</f>
        <v>1.2058713500160698E-2</v>
      </c>
      <c r="BA77" s="143">
        <f>'Fraccion masica'!$AB$40</f>
        <v>5.502030814457283E-2</v>
      </c>
      <c r="BB77" s="143">
        <f>'Fraccion masica'!$AB$41</f>
        <v>5.757515332665411E-2</v>
      </c>
      <c r="BC77" s="94">
        <f t="shared" si="23"/>
        <v>0</v>
      </c>
      <c r="BD77" s="94">
        <f t="shared" si="24"/>
        <v>0</v>
      </c>
      <c r="BE77" s="143">
        <f t="shared" si="25"/>
        <v>0</v>
      </c>
      <c r="BF77" s="94">
        <f>BC77+BD77*Hoja1!$C$19+BE77*Hoja1!$C$20</f>
        <v>0</v>
      </c>
    </row>
    <row r="78" spans="2:68" x14ac:dyDescent="0.75">
      <c r="B78" s="52"/>
      <c r="C78" s="52" t="s">
        <v>179</v>
      </c>
      <c r="D78" s="15"/>
      <c r="E78" s="15"/>
      <c r="F78" s="253"/>
      <c r="G78" s="111"/>
      <c r="H78" s="52"/>
      <c r="I78" s="52"/>
      <c r="J78" s="113"/>
      <c r="K78" s="113"/>
      <c r="L78" s="113"/>
      <c r="M78" s="113"/>
      <c r="N78" s="14"/>
      <c r="O78" s="139"/>
      <c r="P78" s="98"/>
      <c r="Q78" s="98"/>
      <c r="R78" s="122">
        <f t="shared" si="5"/>
        <v>0</v>
      </c>
      <c r="S78" s="122">
        <f t="shared" si="6"/>
        <v>0</v>
      </c>
      <c r="T78" s="78">
        <f t="shared" si="7"/>
        <v>0</v>
      </c>
      <c r="U78" s="78" t="str">
        <f t="shared" si="8"/>
        <v>Factor de Emisión</v>
      </c>
      <c r="V78" s="122">
        <f t="shared" si="9"/>
        <v>0</v>
      </c>
      <c r="W78" s="122">
        <f t="shared" si="10"/>
        <v>0</v>
      </c>
      <c r="X78" s="122">
        <f>V78+W78*Hoja1!$C$19</f>
        <v>0</v>
      </c>
      <c r="Y78" s="122">
        <f t="shared" si="11"/>
        <v>0</v>
      </c>
      <c r="Z78" s="122">
        <f t="shared" si="12"/>
        <v>0</v>
      </c>
      <c r="AA78" s="122">
        <f t="shared" si="13"/>
        <v>0</v>
      </c>
      <c r="AB78" s="122">
        <f t="shared" si="14"/>
        <v>0</v>
      </c>
      <c r="AE78" s="94">
        <f t="shared" si="1"/>
        <v>0</v>
      </c>
      <c r="AF78" s="94" t="str">
        <f t="shared" si="2"/>
        <v>Sin Fracturamiento hidraulico</v>
      </c>
      <c r="AG78" s="94">
        <f t="shared" si="3"/>
        <v>0</v>
      </c>
      <c r="AH78" s="94">
        <f t="shared" si="4"/>
        <v>0</v>
      </c>
      <c r="AI78" s="94" t="str">
        <f t="shared" si="15"/>
        <v>00Sin Fracturamiento hidraulico</v>
      </c>
      <c r="AJ78" s="94">
        <f t="shared" si="16"/>
        <v>0</v>
      </c>
      <c r="AK78" s="94">
        <f t="shared" si="17"/>
        <v>0</v>
      </c>
      <c r="AL78" s="94">
        <f t="shared" si="18"/>
        <v>0</v>
      </c>
      <c r="AM78" s="94" t="str">
        <f t="shared" si="19"/>
        <v>Factor de Emisión</v>
      </c>
      <c r="AN78" s="94">
        <f t="shared" si="27"/>
        <v>0</v>
      </c>
      <c r="AO78" s="94">
        <f t="shared" si="20"/>
        <v>0</v>
      </c>
      <c r="AP78" s="94">
        <f t="shared" si="21"/>
        <v>0</v>
      </c>
      <c r="AQ78" s="94">
        <f t="shared" si="22"/>
        <v>0</v>
      </c>
      <c r="AR78" s="94">
        <f>IF(P78="",AQ78*'Fraccion masica'!$AB$36,P78*AQ78)</f>
        <v>0</v>
      </c>
      <c r="AS78" s="94">
        <f>IF(Q78="",AQ78*'Fraccion masica'!$AB$35,Q78*AQ78)</f>
        <v>0</v>
      </c>
      <c r="AT78" s="94">
        <f>IFERROR(AR78*Hoja1!$C$24/Hoja1!$C$25/Hoja1!$C$26*16.04/1000000,0)</f>
        <v>0</v>
      </c>
      <c r="AU78" s="94">
        <f>IFERROR(AS78*Hoja1!$C$24/Hoja1!$C$25/Hoja1!$C$26*44.01/1000000,0)</f>
        <v>0</v>
      </c>
      <c r="AV78" s="143">
        <f>'Fraccion masica'!$AB$35</f>
        <v>9.0175297124927029E-2</v>
      </c>
      <c r="AW78" s="143">
        <f>'Fraccion masica'!$AB$36</f>
        <v>0.24741987696184778</v>
      </c>
      <c r="AX78" s="143">
        <f>'Fraccion masica'!$AB$37</f>
        <v>0.39593762818104794</v>
      </c>
      <c r="AY78" s="143">
        <f>'Fraccion masica'!$AB$38</f>
        <v>0.14181302276078955</v>
      </c>
      <c r="AZ78" s="143">
        <f>'Fraccion masica'!$AB$39</f>
        <v>1.2058713500160698E-2</v>
      </c>
      <c r="BA78" s="143">
        <f>'Fraccion masica'!$AB$40</f>
        <v>5.502030814457283E-2</v>
      </c>
      <c r="BB78" s="143">
        <f>'Fraccion masica'!$AB$41</f>
        <v>5.757515332665411E-2</v>
      </c>
      <c r="BC78" s="94">
        <f t="shared" si="23"/>
        <v>0</v>
      </c>
      <c r="BD78" s="94">
        <f t="shared" si="24"/>
        <v>0</v>
      </c>
      <c r="BE78" s="143">
        <f t="shared" si="25"/>
        <v>0</v>
      </c>
      <c r="BF78" s="94">
        <f>BC78+BD78*Hoja1!$C$19+BE78*Hoja1!$C$20</f>
        <v>0</v>
      </c>
    </row>
    <row r="79" spans="2:68" x14ac:dyDescent="0.75">
      <c r="B79" s="52"/>
      <c r="C79" s="52" t="s">
        <v>179</v>
      </c>
      <c r="D79" s="15"/>
      <c r="E79" s="15"/>
      <c r="F79" s="253"/>
      <c r="G79" s="111"/>
      <c r="H79" s="52"/>
      <c r="I79" s="52"/>
      <c r="J79" s="113"/>
      <c r="K79" s="113"/>
      <c r="L79" s="113"/>
      <c r="M79" s="113"/>
      <c r="N79" s="14"/>
      <c r="O79" s="139"/>
      <c r="P79" s="98"/>
      <c r="Q79" s="98"/>
      <c r="R79" s="122">
        <f t="shared" si="5"/>
        <v>0</v>
      </c>
      <c r="S79" s="122">
        <f t="shared" si="6"/>
        <v>0</v>
      </c>
      <c r="T79" s="78">
        <f t="shared" si="7"/>
        <v>0</v>
      </c>
      <c r="U79" s="78" t="str">
        <f t="shared" si="8"/>
        <v>Factor de Emisión</v>
      </c>
      <c r="V79" s="122">
        <f t="shared" si="9"/>
        <v>0</v>
      </c>
      <c r="W79" s="122">
        <f t="shared" si="10"/>
        <v>0</v>
      </c>
      <c r="X79" s="122">
        <f>V79+W79*Hoja1!$C$19</f>
        <v>0</v>
      </c>
      <c r="Y79" s="122">
        <f t="shared" si="11"/>
        <v>0</v>
      </c>
      <c r="Z79" s="122">
        <f t="shared" si="12"/>
        <v>0</v>
      </c>
      <c r="AA79" s="122">
        <f t="shared" si="13"/>
        <v>0</v>
      </c>
      <c r="AB79" s="122">
        <f t="shared" si="14"/>
        <v>0</v>
      </c>
      <c r="AE79" s="94">
        <f t="shared" si="1"/>
        <v>0</v>
      </c>
      <c r="AF79" s="94" t="str">
        <f t="shared" si="2"/>
        <v>Sin Fracturamiento hidraulico</v>
      </c>
      <c r="AG79" s="94">
        <f t="shared" si="3"/>
        <v>0</v>
      </c>
      <c r="AH79" s="94">
        <f t="shared" si="4"/>
        <v>0</v>
      </c>
      <c r="AI79" s="94" t="str">
        <f t="shared" si="15"/>
        <v>00Sin Fracturamiento hidraulico</v>
      </c>
      <c r="AJ79" s="94">
        <f t="shared" si="16"/>
        <v>0</v>
      </c>
      <c r="AK79" s="94">
        <f t="shared" si="17"/>
        <v>0</v>
      </c>
      <c r="AL79" s="94">
        <f t="shared" si="18"/>
        <v>0</v>
      </c>
      <c r="AM79" s="94" t="str">
        <f t="shared" si="19"/>
        <v>Factor de Emisión</v>
      </c>
      <c r="AN79" s="94">
        <f t="shared" si="27"/>
        <v>0</v>
      </c>
      <c r="AO79" s="94">
        <f t="shared" si="20"/>
        <v>0</v>
      </c>
      <c r="AP79" s="94">
        <f t="shared" si="21"/>
        <v>0</v>
      </c>
      <c r="AQ79" s="94">
        <f t="shared" si="22"/>
        <v>0</v>
      </c>
      <c r="AR79" s="94">
        <f>IF(P79="",AQ79*'Fraccion masica'!$AB$36,P79*AQ79)</f>
        <v>0</v>
      </c>
      <c r="AS79" s="94">
        <f>IF(Q79="",AQ79*'Fraccion masica'!$AB$35,Q79*AQ79)</f>
        <v>0</v>
      </c>
      <c r="AT79" s="94">
        <f>IFERROR(AR79*Hoja1!$C$24/Hoja1!$C$25/Hoja1!$C$26*16.04/1000000,0)</f>
        <v>0</v>
      </c>
      <c r="AU79" s="94">
        <f>IFERROR(AS79*Hoja1!$C$24/Hoja1!$C$25/Hoja1!$C$26*44.01/1000000,0)</f>
        <v>0</v>
      </c>
      <c r="AV79" s="143">
        <f>'Fraccion masica'!$AB$35</f>
        <v>9.0175297124927029E-2</v>
      </c>
      <c r="AW79" s="143">
        <f>'Fraccion masica'!$AB$36</f>
        <v>0.24741987696184778</v>
      </c>
      <c r="AX79" s="143">
        <f>'Fraccion masica'!$AB$37</f>
        <v>0.39593762818104794</v>
      </c>
      <c r="AY79" s="143">
        <f>'Fraccion masica'!$AB$38</f>
        <v>0.14181302276078955</v>
      </c>
      <c r="AZ79" s="143">
        <f>'Fraccion masica'!$AB$39</f>
        <v>1.2058713500160698E-2</v>
      </c>
      <c r="BA79" s="143">
        <f>'Fraccion masica'!$AB$40</f>
        <v>5.502030814457283E-2</v>
      </c>
      <c r="BB79" s="143">
        <f>'Fraccion masica'!$AB$41</f>
        <v>5.757515332665411E-2</v>
      </c>
      <c r="BC79" s="94">
        <f t="shared" si="23"/>
        <v>0</v>
      </c>
      <c r="BD79" s="94">
        <f t="shared" si="24"/>
        <v>0</v>
      </c>
      <c r="BE79" s="143">
        <f t="shared" si="25"/>
        <v>0</v>
      </c>
      <c r="BF79" s="94">
        <f>BC79+BD79*Hoja1!$C$19+BE79*Hoja1!$C$20</f>
        <v>0</v>
      </c>
    </row>
    <row r="80" spans="2:68" x14ac:dyDescent="0.75">
      <c r="B80" s="52"/>
      <c r="C80" s="52" t="s">
        <v>179</v>
      </c>
      <c r="D80" s="15"/>
      <c r="E80" s="15"/>
      <c r="F80" s="253"/>
      <c r="G80" s="111"/>
      <c r="H80" s="52"/>
      <c r="I80" s="52"/>
      <c r="J80" s="113"/>
      <c r="K80" s="113"/>
      <c r="L80" s="113"/>
      <c r="M80" s="113"/>
      <c r="N80" s="14"/>
      <c r="O80" s="139"/>
      <c r="P80" s="98"/>
      <c r="Q80" s="98"/>
      <c r="R80" s="122">
        <f t="shared" si="5"/>
        <v>0</v>
      </c>
      <c r="S80" s="122">
        <f t="shared" si="6"/>
        <v>0</v>
      </c>
      <c r="T80" s="78">
        <f t="shared" si="7"/>
        <v>0</v>
      </c>
      <c r="U80" s="78" t="str">
        <f t="shared" si="8"/>
        <v>Factor de Emisión</v>
      </c>
      <c r="V80" s="122">
        <f t="shared" si="9"/>
        <v>0</v>
      </c>
      <c r="W80" s="122">
        <f t="shared" si="10"/>
        <v>0</v>
      </c>
      <c r="X80" s="122">
        <f>V80+W80*Hoja1!$C$19</f>
        <v>0</v>
      </c>
      <c r="Y80" s="122">
        <f t="shared" si="11"/>
        <v>0</v>
      </c>
      <c r="Z80" s="122">
        <f t="shared" si="12"/>
        <v>0</v>
      </c>
      <c r="AA80" s="122">
        <f t="shared" si="13"/>
        <v>0</v>
      </c>
      <c r="AB80" s="122">
        <f t="shared" si="14"/>
        <v>0</v>
      </c>
      <c r="AE80" s="94">
        <f t="shared" si="1"/>
        <v>0</v>
      </c>
      <c r="AF80" s="94" t="str">
        <f t="shared" si="2"/>
        <v>Sin Fracturamiento hidraulico</v>
      </c>
      <c r="AG80" s="94">
        <f t="shared" si="3"/>
        <v>0</v>
      </c>
      <c r="AH80" s="94">
        <f t="shared" si="4"/>
        <v>0</v>
      </c>
      <c r="AI80" s="94" t="str">
        <f t="shared" si="15"/>
        <v>00Sin Fracturamiento hidraulico</v>
      </c>
      <c r="AJ80" s="94">
        <f t="shared" si="16"/>
        <v>0</v>
      </c>
      <c r="AK80" s="94">
        <f t="shared" si="17"/>
        <v>0</v>
      </c>
      <c r="AL80" s="94">
        <f t="shared" si="18"/>
        <v>0</v>
      </c>
      <c r="AM80" s="94" t="str">
        <f t="shared" si="19"/>
        <v>Factor de Emisión</v>
      </c>
      <c r="AN80" s="94">
        <f t="shared" si="27"/>
        <v>0</v>
      </c>
      <c r="AO80" s="94">
        <f t="shared" si="20"/>
        <v>0</v>
      </c>
      <c r="AP80" s="94">
        <f t="shared" si="21"/>
        <v>0</v>
      </c>
      <c r="AQ80" s="94">
        <f t="shared" si="22"/>
        <v>0</v>
      </c>
      <c r="AR80" s="94">
        <f>IF(P80="",AQ80*'Fraccion masica'!$AB$36,P80*AQ80)</f>
        <v>0</v>
      </c>
      <c r="AS80" s="94">
        <f>IF(Q80="",AQ80*'Fraccion masica'!$AB$35,Q80*AQ80)</f>
        <v>0</v>
      </c>
      <c r="AT80" s="94">
        <f>IFERROR(AR80*Hoja1!$C$24/Hoja1!$C$25/Hoja1!$C$26*16.04/1000000,0)</f>
        <v>0</v>
      </c>
      <c r="AU80" s="94">
        <f>IFERROR(AS80*Hoja1!$C$24/Hoja1!$C$25/Hoja1!$C$26*44.01/1000000,0)</f>
        <v>0</v>
      </c>
      <c r="AV80" s="143">
        <f>'Fraccion masica'!$AB$35</f>
        <v>9.0175297124927029E-2</v>
      </c>
      <c r="AW80" s="143">
        <f>'Fraccion masica'!$AB$36</f>
        <v>0.24741987696184778</v>
      </c>
      <c r="AX80" s="143">
        <f>'Fraccion masica'!$AB$37</f>
        <v>0.39593762818104794</v>
      </c>
      <c r="AY80" s="143">
        <f>'Fraccion masica'!$AB$38</f>
        <v>0.14181302276078955</v>
      </c>
      <c r="AZ80" s="143">
        <f>'Fraccion masica'!$AB$39</f>
        <v>1.2058713500160698E-2</v>
      </c>
      <c r="BA80" s="143">
        <f>'Fraccion masica'!$AB$40</f>
        <v>5.502030814457283E-2</v>
      </c>
      <c r="BB80" s="143">
        <f>'Fraccion masica'!$AB$41</f>
        <v>5.757515332665411E-2</v>
      </c>
      <c r="BC80" s="94">
        <f t="shared" si="23"/>
        <v>0</v>
      </c>
      <c r="BD80" s="94">
        <f t="shared" si="24"/>
        <v>0</v>
      </c>
      <c r="BE80" s="143">
        <f t="shared" si="25"/>
        <v>0</v>
      </c>
      <c r="BF80" s="94">
        <f>BC80+BD80*Hoja1!$C$19+BE80*Hoja1!$C$20</f>
        <v>0</v>
      </c>
    </row>
    <row r="81" spans="2:58" x14ac:dyDescent="0.75">
      <c r="B81" s="52"/>
      <c r="C81" s="52" t="s">
        <v>179</v>
      </c>
      <c r="D81" s="15"/>
      <c r="E81" s="15"/>
      <c r="F81" s="253"/>
      <c r="G81" s="111"/>
      <c r="H81" s="52"/>
      <c r="I81" s="52"/>
      <c r="J81" s="113"/>
      <c r="K81" s="113"/>
      <c r="L81" s="113"/>
      <c r="M81" s="113"/>
      <c r="N81" s="14"/>
      <c r="O81" s="139"/>
      <c r="P81" s="98"/>
      <c r="Q81" s="98"/>
      <c r="R81" s="122">
        <f t="shared" si="5"/>
        <v>0</v>
      </c>
      <c r="S81" s="122">
        <f t="shared" si="6"/>
        <v>0</v>
      </c>
      <c r="T81" s="78">
        <f t="shared" si="7"/>
        <v>0</v>
      </c>
      <c r="U81" s="78" t="str">
        <f t="shared" si="8"/>
        <v>Factor de Emisión</v>
      </c>
      <c r="V81" s="122">
        <f t="shared" si="9"/>
        <v>0</v>
      </c>
      <c r="W81" s="122">
        <f t="shared" si="10"/>
        <v>0</v>
      </c>
      <c r="X81" s="122">
        <f>V81+W81*Hoja1!$C$19</f>
        <v>0</v>
      </c>
      <c r="Y81" s="122">
        <f t="shared" si="11"/>
        <v>0</v>
      </c>
      <c r="Z81" s="122">
        <f t="shared" si="12"/>
        <v>0</v>
      </c>
      <c r="AA81" s="122">
        <f t="shared" si="13"/>
        <v>0</v>
      </c>
      <c r="AB81" s="122">
        <f t="shared" si="14"/>
        <v>0</v>
      </c>
      <c r="AE81" s="94">
        <f t="shared" si="1"/>
        <v>0</v>
      </c>
      <c r="AF81" s="94" t="str">
        <f t="shared" si="2"/>
        <v>Sin Fracturamiento hidraulico</v>
      </c>
      <c r="AG81" s="94">
        <f t="shared" si="3"/>
        <v>0</v>
      </c>
      <c r="AH81" s="94">
        <f t="shared" si="4"/>
        <v>0</v>
      </c>
      <c r="AI81" s="94" t="str">
        <f t="shared" si="15"/>
        <v>00Sin Fracturamiento hidraulico</v>
      </c>
      <c r="AJ81" s="94">
        <f t="shared" si="16"/>
        <v>0</v>
      </c>
      <c r="AK81" s="94">
        <f t="shared" si="17"/>
        <v>0</v>
      </c>
      <c r="AL81" s="94">
        <f t="shared" si="18"/>
        <v>0</v>
      </c>
      <c r="AM81" s="94" t="str">
        <f t="shared" si="19"/>
        <v>Factor de Emisión</v>
      </c>
      <c r="AN81" s="94">
        <f t="shared" si="27"/>
        <v>0</v>
      </c>
      <c r="AO81" s="94">
        <f t="shared" si="20"/>
        <v>0</v>
      </c>
      <c r="AP81" s="94">
        <f t="shared" si="21"/>
        <v>0</v>
      </c>
      <c r="AQ81" s="94">
        <f t="shared" si="22"/>
        <v>0</v>
      </c>
      <c r="AR81" s="94">
        <f>IF(P81="",AQ81*'Fraccion masica'!$AB$36,P81*AQ81)</f>
        <v>0</v>
      </c>
      <c r="AS81" s="94">
        <f>IF(Q81="",AQ81*'Fraccion masica'!$AB$35,Q81*AQ81)</f>
        <v>0</v>
      </c>
      <c r="AT81" s="94">
        <f>IFERROR(AR81*Hoja1!$C$24/Hoja1!$C$25/Hoja1!$C$26*16.04/1000000,0)</f>
        <v>0</v>
      </c>
      <c r="AU81" s="94">
        <f>IFERROR(AS81*Hoja1!$C$24/Hoja1!$C$25/Hoja1!$C$26*44.01/1000000,0)</f>
        <v>0</v>
      </c>
      <c r="AV81" s="143">
        <f>'Fraccion masica'!$AB$35</f>
        <v>9.0175297124927029E-2</v>
      </c>
      <c r="AW81" s="143">
        <f>'Fraccion masica'!$AB$36</f>
        <v>0.24741987696184778</v>
      </c>
      <c r="AX81" s="143">
        <f>'Fraccion masica'!$AB$37</f>
        <v>0.39593762818104794</v>
      </c>
      <c r="AY81" s="143">
        <f>'Fraccion masica'!$AB$38</f>
        <v>0.14181302276078955</v>
      </c>
      <c r="AZ81" s="143">
        <f>'Fraccion masica'!$AB$39</f>
        <v>1.2058713500160698E-2</v>
      </c>
      <c r="BA81" s="143">
        <f>'Fraccion masica'!$AB$40</f>
        <v>5.502030814457283E-2</v>
      </c>
      <c r="BB81" s="143">
        <f>'Fraccion masica'!$AB$41</f>
        <v>5.757515332665411E-2</v>
      </c>
      <c r="BC81" s="94">
        <f t="shared" si="23"/>
        <v>0</v>
      </c>
      <c r="BD81" s="94">
        <f t="shared" si="24"/>
        <v>0</v>
      </c>
      <c r="BE81" s="143">
        <f t="shared" si="25"/>
        <v>0</v>
      </c>
      <c r="BF81" s="94">
        <f>BC81+BD81*Hoja1!$C$19+BE81*Hoja1!$C$20</f>
        <v>0</v>
      </c>
    </row>
    <row r="82" spans="2:58" x14ac:dyDescent="0.75">
      <c r="B82" s="52"/>
      <c r="C82" s="52" t="s">
        <v>179</v>
      </c>
      <c r="D82" s="15"/>
      <c r="E82" s="15"/>
      <c r="F82" s="253"/>
      <c r="G82" s="111"/>
      <c r="H82" s="52"/>
      <c r="I82" s="52"/>
      <c r="J82" s="113"/>
      <c r="K82" s="113"/>
      <c r="L82" s="113"/>
      <c r="M82" s="113"/>
      <c r="N82" s="14"/>
      <c r="O82" s="139"/>
      <c r="P82" s="98"/>
      <c r="Q82" s="98"/>
      <c r="R82" s="122">
        <f t="shared" si="5"/>
        <v>0</v>
      </c>
      <c r="S82" s="122">
        <f t="shared" si="6"/>
        <v>0</v>
      </c>
      <c r="T82" s="78">
        <f t="shared" si="7"/>
        <v>0</v>
      </c>
      <c r="U82" s="78" t="str">
        <f t="shared" si="8"/>
        <v>Factor de Emisión</v>
      </c>
      <c r="V82" s="122">
        <f t="shared" si="9"/>
        <v>0</v>
      </c>
      <c r="W82" s="122">
        <f t="shared" si="10"/>
        <v>0</v>
      </c>
      <c r="X82" s="122">
        <f>V82+W82*Hoja1!$C$19</f>
        <v>0</v>
      </c>
      <c r="Y82" s="122">
        <f t="shared" si="11"/>
        <v>0</v>
      </c>
      <c r="Z82" s="122">
        <f t="shared" si="12"/>
        <v>0</v>
      </c>
      <c r="AA82" s="122">
        <f t="shared" si="13"/>
        <v>0</v>
      </c>
      <c r="AB82" s="122">
        <f t="shared" si="14"/>
        <v>0</v>
      </c>
      <c r="AE82" s="94">
        <f t="shared" si="1"/>
        <v>0</v>
      </c>
      <c r="AF82" s="94" t="str">
        <f t="shared" si="2"/>
        <v>Sin Fracturamiento hidraulico</v>
      </c>
      <c r="AG82" s="94">
        <f t="shared" si="3"/>
        <v>0</v>
      </c>
      <c r="AH82" s="94">
        <f t="shared" si="4"/>
        <v>0</v>
      </c>
      <c r="AI82" s="94" t="str">
        <f t="shared" si="15"/>
        <v>00Sin Fracturamiento hidraulico</v>
      </c>
      <c r="AJ82" s="94">
        <f t="shared" si="16"/>
        <v>0</v>
      </c>
      <c r="AK82" s="94">
        <f t="shared" si="17"/>
        <v>0</v>
      </c>
      <c r="AL82" s="94">
        <f t="shared" si="18"/>
        <v>0</v>
      </c>
      <c r="AM82" s="94" t="str">
        <f t="shared" si="19"/>
        <v>Factor de Emisión</v>
      </c>
      <c r="AN82" s="94">
        <f t="shared" si="27"/>
        <v>0</v>
      </c>
      <c r="AO82" s="94">
        <f t="shared" si="20"/>
        <v>0</v>
      </c>
      <c r="AP82" s="94">
        <f t="shared" si="21"/>
        <v>0</v>
      </c>
      <c r="AQ82" s="94">
        <f t="shared" si="22"/>
        <v>0</v>
      </c>
      <c r="AR82" s="94">
        <f>IF(P82="",AQ82*'Fraccion masica'!$AB$36,P82*AQ82)</f>
        <v>0</v>
      </c>
      <c r="AS82" s="94">
        <f>IF(Q82="",AQ82*'Fraccion masica'!$AB$35,Q82*AQ82)</f>
        <v>0</v>
      </c>
      <c r="AT82" s="94">
        <f>IFERROR(AR82*Hoja1!$C$24/Hoja1!$C$25/Hoja1!$C$26*16.04/1000000,0)</f>
        <v>0</v>
      </c>
      <c r="AU82" s="94">
        <f>IFERROR(AS82*Hoja1!$C$24/Hoja1!$C$25/Hoja1!$C$26*44.01/1000000,0)</f>
        <v>0</v>
      </c>
      <c r="AV82" s="143">
        <f>'Fraccion masica'!$AB$35</f>
        <v>9.0175297124927029E-2</v>
      </c>
      <c r="AW82" s="143">
        <f>'Fraccion masica'!$AB$36</f>
        <v>0.24741987696184778</v>
      </c>
      <c r="AX82" s="143">
        <f>'Fraccion masica'!$AB$37</f>
        <v>0.39593762818104794</v>
      </c>
      <c r="AY82" s="143">
        <f>'Fraccion masica'!$AB$38</f>
        <v>0.14181302276078955</v>
      </c>
      <c r="AZ82" s="143">
        <f>'Fraccion masica'!$AB$39</f>
        <v>1.2058713500160698E-2</v>
      </c>
      <c r="BA82" s="143">
        <f>'Fraccion masica'!$AB$40</f>
        <v>5.502030814457283E-2</v>
      </c>
      <c r="BB82" s="143">
        <f>'Fraccion masica'!$AB$41</f>
        <v>5.757515332665411E-2</v>
      </c>
      <c r="BC82" s="94">
        <f t="shared" si="23"/>
        <v>0</v>
      </c>
      <c r="BD82" s="94">
        <f t="shared" si="24"/>
        <v>0</v>
      </c>
      <c r="BE82" s="143">
        <f t="shared" si="25"/>
        <v>0</v>
      </c>
      <c r="BF82" s="94">
        <f>BC82+BD82*Hoja1!$C$19+BE82*Hoja1!$C$20</f>
        <v>0</v>
      </c>
    </row>
    <row r="83" spans="2:58" x14ac:dyDescent="0.75">
      <c r="B83" s="52"/>
      <c r="C83" s="52" t="s">
        <v>179</v>
      </c>
      <c r="D83" s="15"/>
      <c r="E83" s="15"/>
      <c r="F83" s="253"/>
      <c r="G83" s="111"/>
      <c r="H83" s="52"/>
      <c r="I83" s="52"/>
      <c r="J83" s="113"/>
      <c r="K83" s="113"/>
      <c r="L83" s="113"/>
      <c r="M83" s="113"/>
      <c r="N83" s="14"/>
      <c r="O83" s="139"/>
      <c r="P83" s="98"/>
      <c r="Q83" s="98"/>
      <c r="R83" s="122">
        <f t="shared" si="5"/>
        <v>0</v>
      </c>
      <c r="S83" s="122">
        <f t="shared" si="6"/>
        <v>0</v>
      </c>
      <c r="T83" s="78">
        <f t="shared" si="7"/>
        <v>0</v>
      </c>
      <c r="U83" s="78" t="str">
        <f t="shared" si="8"/>
        <v>Factor de Emisión</v>
      </c>
      <c r="V83" s="122">
        <f t="shared" si="9"/>
        <v>0</v>
      </c>
      <c r="W83" s="122">
        <f t="shared" si="10"/>
        <v>0</v>
      </c>
      <c r="X83" s="122">
        <f>V83+W83*Hoja1!$C$19</f>
        <v>0</v>
      </c>
      <c r="Y83" s="122">
        <f t="shared" si="11"/>
        <v>0</v>
      </c>
      <c r="Z83" s="122">
        <f t="shared" si="12"/>
        <v>0</v>
      </c>
      <c r="AA83" s="122">
        <f t="shared" si="13"/>
        <v>0</v>
      </c>
      <c r="AB83" s="122">
        <f t="shared" si="14"/>
        <v>0</v>
      </c>
      <c r="AE83" s="94">
        <f t="shared" si="1"/>
        <v>0</v>
      </c>
      <c r="AF83" s="94" t="str">
        <f t="shared" si="2"/>
        <v>Sin Fracturamiento hidraulico</v>
      </c>
      <c r="AG83" s="94">
        <f t="shared" si="3"/>
        <v>0</v>
      </c>
      <c r="AH83" s="94">
        <f t="shared" si="4"/>
        <v>0</v>
      </c>
      <c r="AI83" s="94" t="str">
        <f t="shared" si="15"/>
        <v>00Sin Fracturamiento hidraulico</v>
      </c>
      <c r="AJ83" s="94">
        <f t="shared" si="16"/>
        <v>0</v>
      </c>
      <c r="AK83" s="94">
        <f t="shared" si="17"/>
        <v>0</v>
      </c>
      <c r="AL83" s="94">
        <f t="shared" si="18"/>
        <v>0</v>
      </c>
      <c r="AM83" s="94" t="str">
        <f t="shared" si="19"/>
        <v>Factor de Emisión</v>
      </c>
      <c r="AN83" s="94">
        <f t="shared" si="27"/>
        <v>0</v>
      </c>
      <c r="AO83" s="94">
        <f t="shared" si="20"/>
        <v>0</v>
      </c>
      <c r="AP83" s="94">
        <f t="shared" si="21"/>
        <v>0</v>
      </c>
      <c r="AQ83" s="94">
        <f t="shared" si="22"/>
        <v>0</v>
      </c>
      <c r="AR83" s="94">
        <f>IF(P83="",AQ83*'Fraccion masica'!$AB$36,P83*AQ83)</f>
        <v>0</v>
      </c>
      <c r="AS83" s="94">
        <f>IF(Q83="",AQ83*'Fraccion masica'!$AB$35,Q83*AQ83)</f>
        <v>0</v>
      </c>
      <c r="AT83" s="94">
        <f>IFERROR(AR83*Hoja1!$C$24/Hoja1!$C$25/Hoja1!$C$26*16.04/1000000,0)</f>
        <v>0</v>
      </c>
      <c r="AU83" s="94">
        <f>IFERROR(AS83*Hoja1!$C$24/Hoja1!$C$25/Hoja1!$C$26*44.01/1000000,0)</f>
        <v>0</v>
      </c>
      <c r="AV83" s="143">
        <f>'Fraccion masica'!$AB$35</f>
        <v>9.0175297124927029E-2</v>
      </c>
      <c r="AW83" s="143">
        <f>'Fraccion masica'!$AB$36</f>
        <v>0.24741987696184778</v>
      </c>
      <c r="AX83" s="143">
        <f>'Fraccion masica'!$AB$37</f>
        <v>0.39593762818104794</v>
      </c>
      <c r="AY83" s="143">
        <f>'Fraccion masica'!$AB$38</f>
        <v>0.14181302276078955</v>
      </c>
      <c r="AZ83" s="143">
        <f>'Fraccion masica'!$AB$39</f>
        <v>1.2058713500160698E-2</v>
      </c>
      <c r="BA83" s="143">
        <f>'Fraccion masica'!$AB$40</f>
        <v>5.502030814457283E-2</v>
      </c>
      <c r="BB83" s="143">
        <f>'Fraccion masica'!$AB$41</f>
        <v>5.757515332665411E-2</v>
      </c>
      <c r="BC83" s="94">
        <f t="shared" si="23"/>
        <v>0</v>
      </c>
      <c r="BD83" s="94">
        <f t="shared" si="24"/>
        <v>0</v>
      </c>
      <c r="BE83" s="143">
        <f t="shared" si="25"/>
        <v>0</v>
      </c>
      <c r="BF83" s="94">
        <f>BC83+BD83*Hoja1!$C$19+BE83*Hoja1!$C$20</f>
        <v>0</v>
      </c>
    </row>
    <row r="84" spans="2:58" x14ac:dyDescent="0.75">
      <c r="B84" s="52"/>
      <c r="C84" s="52" t="s">
        <v>179</v>
      </c>
      <c r="D84" s="15"/>
      <c r="E84" s="15"/>
      <c r="F84" s="253"/>
      <c r="G84" s="111"/>
      <c r="H84" s="52"/>
      <c r="I84" s="52"/>
      <c r="J84" s="113"/>
      <c r="K84" s="113"/>
      <c r="L84" s="113"/>
      <c r="M84" s="113"/>
      <c r="N84" s="14"/>
      <c r="O84" s="139"/>
      <c r="P84" s="98"/>
      <c r="Q84" s="98"/>
      <c r="R84" s="122">
        <f t="shared" si="5"/>
        <v>0</v>
      </c>
      <c r="S84" s="122">
        <f t="shared" si="6"/>
        <v>0</v>
      </c>
      <c r="T84" s="78">
        <f t="shared" si="7"/>
        <v>0</v>
      </c>
      <c r="U84" s="78" t="str">
        <f t="shared" si="8"/>
        <v>Factor de Emisión</v>
      </c>
      <c r="V84" s="122">
        <f t="shared" si="9"/>
        <v>0</v>
      </c>
      <c r="W84" s="122">
        <f t="shared" si="10"/>
        <v>0</v>
      </c>
      <c r="X84" s="122">
        <f>V84+W84*Hoja1!$C$19</f>
        <v>0</v>
      </c>
      <c r="Y84" s="122">
        <f t="shared" si="11"/>
        <v>0</v>
      </c>
      <c r="Z84" s="122">
        <f t="shared" si="12"/>
        <v>0</v>
      </c>
      <c r="AA84" s="122">
        <f t="shared" si="13"/>
        <v>0</v>
      </c>
      <c r="AB84" s="122">
        <f t="shared" si="14"/>
        <v>0</v>
      </c>
      <c r="AE84" s="94">
        <f t="shared" si="1"/>
        <v>0</v>
      </c>
      <c r="AF84" s="94" t="str">
        <f t="shared" si="2"/>
        <v>Sin Fracturamiento hidraulico</v>
      </c>
      <c r="AG84" s="94">
        <f t="shared" si="3"/>
        <v>0</v>
      </c>
      <c r="AH84" s="94">
        <f t="shared" si="4"/>
        <v>0</v>
      </c>
      <c r="AI84" s="94" t="str">
        <f t="shared" si="15"/>
        <v>00Sin Fracturamiento hidraulico</v>
      </c>
      <c r="AJ84" s="94">
        <f t="shared" si="16"/>
        <v>0</v>
      </c>
      <c r="AK84" s="94">
        <f t="shared" si="17"/>
        <v>0</v>
      </c>
      <c r="AL84" s="94">
        <f t="shared" si="18"/>
        <v>0</v>
      </c>
      <c r="AM84" s="94" t="str">
        <f t="shared" si="19"/>
        <v>Factor de Emisión</v>
      </c>
      <c r="AN84" s="94">
        <f t="shared" si="27"/>
        <v>0</v>
      </c>
      <c r="AO84" s="94">
        <f t="shared" si="20"/>
        <v>0</v>
      </c>
      <c r="AP84" s="94">
        <f t="shared" si="21"/>
        <v>0</v>
      </c>
      <c r="AQ84" s="94">
        <f t="shared" si="22"/>
        <v>0</v>
      </c>
      <c r="AR84" s="94">
        <f>IF(P84="",AQ84*'Fraccion masica'!$AB$36,P84*AQ84)</f>
        <v>0</v>
      </c>
      <c r="AS84" s="94">
        <f>IF(Q84="",AQ84*'Fraccion masica'!$AB$35,Q84*AQ84)</f>
        <v>0</v>
      </c>
      <c r="AT84" s="94">
        <f>IFERROR(AR84*Hoja1!$C$24/Hoja1!$C$25/Hoja1!$C$26*16.04/1000000,0)</f>
        <v>0</v>
      </c>
      <c r="AU84" s="94">
        <f>IFERROR(AS84*Hoja1!$C$24/Hoja1!$C$25/Hoja1!$C$26*44.01/1000000,0)</f>
        <v>0</v>
      </c>
      <c r="AV84" s="143">
        <f>'Fraccion masica'!$AB$35</f>
        <v>9.0175297124927029E-2</v>
      </c>
      <c r="AW84" s="143">
        <f>'Fraccion masica'!$AB$36</f>
        <v>0.24741987696184778</v>
      </c>
      <c r="AX84" s="143">
        <f>'Fraccion masica'!$AB$37</f>
        <v>0.39593762818104794</v>
      </c>
      <c r="AY84" s="143">
        <f>'Fraccion masica'!$AB$38</f>
        <v>0.14181302276078955</v>
      </c>
      <c r="AZ84" s="143">
        <f>'Fraccion masica'!$AB$39</f>
        <v>1.2058713500160698E-2</v>
      </c>
      <c r="BA84" s="143">
        <f>'Fraccion masica'!$AB$40</f>
        <v>5.502030814457283E-2</v>
      </c>
      <c r="BB84" s="143">
        <f>'Fraccion masica'!$AB$41</f>
        <v>5.757515332665411E-2</v>
      </c>
      <c r="BC84" s="94">
        <f t="shared" si="23"/>
        <v>0</v>
      </c>
      <c r="BD84" s="94">
        <f t="shared" si="24"/>
        <v>0</v>
      </c>
      <c r="BE84" s="143">
        <f t="shared" si="25"/>
        <v>0</v>
      </c>
      <c r="BF84" s="94">
        <f>BC84+BD84*Hoja1!$C$19+BE84*Hoja1!$C$20</f>
        <v>0</v>
      </c>
    </row>
    <row r="85" spans="2:58" x14ac:dyDescent="0.75">
      <c r="B85" s="52"/>
      <c r="C85" s="52" t="s">
        <v>179</v>
      </c>
      <c r="D85" s="15"/>
      <c r="E85" s="15"/>
      <c r="F85" s="253"/>
      <c r="G85" s="111"/>
      <c r="H85" s="52"/>
      <c r="I85" s="52"/>
      <c r="J85" s="113"/>
      <c r="K85" s="113"/>
      <c r="L85" s="113"/>
      <c r="M85" s="113"/>
      <c r="N85" s="14"/>
      <c r="O85" s="139"/>
      <c r="P85" s="98"/>
      <c r="Q85" s="98"/>
      <c r="R85" s="122">
        <f t="shared" si="5"/>
        <v>0</v>
      </c>
      <c r="S85" s="122">
        <f t="shared" si="6"/>
        <v>0</v>
      </c>
      <c r="T85" s="78">
        <f t="shared" si="7"/>
        <v>0</v>
      </c>
      <c r="U85" s="78" t="str">
        <f t="shared" si="8"/>
        <v>Factor de Emisión</v>
      </c>
      <c r="V85" s="122">
        <f t="shared" si="9"/>
        <v>0</v>
      </c>
      <c r="W85" s="122">
        <f t="shared" si="10"/>
        <v>0</v>
      </c>
      <c r="X85" s="122">
        <f>V85+W85*Hoja1!$C$19</f>
        <v>0</v>
      </c>
      <c r="Y85" s="122">
        <f t="shared" si="11"/>
        <v>0</v>
      </c>
      <c r="Z85" s="122">
        <f t="shared" si="12"/>
        <v>0</v>
      </c>
      <c r="AA85" s="122">
        <f t="shared" si="13"/>
        <v>0</v>
      </c>
      <c r="AB85" s="122">
        <f t="shared" si="14"/>
        <v>0</v>
      </c>
      <c r="AE85" s="94">
        <f t="shared" si="1"/>
        <v>0</v>
      </c>
      <c r="AF85" s="94" t="str">
        <f t="shared" si="2"/>
        <v>Sin Fracturamiento hidraulico</v>
      </c>
      <c r="AG85" s="94">
        <f t="shared" si="3"/>
        <v>0</v>
      </c>
      <c r="AH85" s="94">
        <f t="shared" si="4"/>
        <v>0</v>
      </c>
      <c r="AI85" s="94" t="str">
        <f t="shared" si="15"/>
        <v>00Sin Fracturamiento hidraulico</v>
      </c>
      <c r="AJ85" s="94">
        <f t="shared" si="16"/>
        <v>0</v>
      </c>
      <c r="AK85" s="94">
        <f t="shared" si="17"/>
        <v>0</v>
      </c>
      <c r="AL85" s="94">
        <f t="shared" si="18"/>
        <v>0</v>
      </c>
      <c r="AM85" s="94" t="str">
        <f t="shared" si="19"/>
        <v>Factor de Emisión</v>
      </c>
      <c r="AN85" s="94">
        <f t="shared" si="27"/>
        <v>0</v>
      </c>
      <c r="AO85" s="94">
        <f t="shared" si="20"/>
        <v>0</v>
      </c>
      <c r="AP85" s="94">
        <f t="shared" si="21"/>
        <v>0</v>
      </c>
      <c r="AQ85" s="94">
        <f t="shared" si="22"/>
        <v>0</v>
      </c>
      <c r="AR85" s="94">
        <f>IF(P85="",AQ85*'Fraccion masica'!$AB$36,P85*AQ85)</f>
        <v>0</v>
      </c>
      <c r="AS85" s="94">
        <f>IF(Q85="",AQ85*'Fraccion masica'!$AB$35,Q85*AQ85)</f>
        <v>0</v>
      </c>
      <c r="AT85" s="94">
        <f>IFERROR(AR85*Hoja1!$C$24/Hoja1!$C$25/Hoja1!$C$26*16.04/1000000,0)</f>
        <v>0</v>
      </c>
      <c r="AU85" s="94">
        <f>IFERROR(AS85*Hoja1!$C$24/Hoja1!$C$25/Hoja1!$C$26*44.01/1000000,0)</f>
        <v>0</v>
      </c>
      <c r="AV85" s="143">
        <f>'Fraccion masica'!$AB$35</f>
        <v>9.0175297124927029E-2</v>
      </c>
      <c r="AW85" s="143">
        <f>'Fraccion masica'!$AB$36</f>
        <v>0.24741987696184778</v>
      </c>
      <c r="AX85" s="143">
        <f>'Fraccion masica'!$AB$37</f>
        <v>0.39593762818104794</v>
      </c>
      <c r="AY85" s="143">
        <f>'Fraccion masica'!$AB$38</f>
        <v>0.14181302276078955</v>
      </c>
      <c r="AZ85" s="143">
        <f>'Fraccion masica'!$AB$39</f>
        <v>1.2058713500160698E-2</v>
      </c>
      <c r="BA85" s="143">
        <f>'Fraccion masica'!$AB$40</f>
        <v>5.502030814457283E-2</v>
      </c>
      <c r="BB85" s="143">
        <f>'Fraccion masica'!$AB$41</f>
        <v>5.757515332665411E-2</v>
      </c>
      <c r="BC85" s="94">
        <f t="shared" si="23"/>
        <v>0</v>
      </c>
      <c r="BD85" s="94">
        <f t="shared" si="24"/>
        <v>0</v>
      </c>
      <c r="BE85" s="143">
        <f t="shared" si="25"/>
        <v>0</v>
      </c>
      <c r="BF85" s="94">
        <f>BC85+BD85*Hoja1!$C$19+BE85*Hoja1!$C$20</f>
        <v>0</v>
      </c>
    </row>
    <row r="86" spans="2:58" x14ac:dyDescent="0.75">
      <c r="B86" s="52"/>
      <c r="C86" s="52" t="s">
        <v>179</v>
      </c>
      <c r="D86" s="15"/>
      <c r="E86" s="15"/>
      <c r="F86" s="253"/>
      <c r="G86" s="111"/>
      <c r="H86" s="52"/>
      <c r="I86" s="52"/>
      <c r="J86" s="113"/>
      <c r="K86" s="113"/>
      <c r="L86" s="113"/>
      <c r="M86" s="113"/>
      <c r="N86" s="14"/>
      <c r="O86" s="139"/>
      <c r="P86" s="98"/>
      <c r="Q86" s="98"/>
      <c r="R86" s="122">
        <f t="shared" si="5"/>
        <v>0</v>
      </c>
      <c r="S86" s="122">
        <f t="shared" si="6"/>
        <v>0</v>
      </c>
      <c r="T86" s="78">
        <f t="shared" si="7"/>
        <v>0</v>
      </c>
      <c r="U86" s="78" t="str">
        <f t="shared" si="8"/>
        <v>Factor de Emisión</v>
      </c>
      <c r="V86" s="122">
        <f t="shared" si="9"/>
        <v>0</v>
      </c>
      <c r="W86" s="122">
        <f t="shared" si="10"/>
        <v>0</v>
      </c>
      <c r="X86" s="122">
        <f>V86+W86*Hoja1!$C$19</f>
        <v>0</v>
      </c>
      <c r="Y86" s="122">
        <f t="shared" si="11"/>
        <v>0</v>
      </c>
      <c r="Z86" s="122">
        <f t="shared" si="12"/>
        <v>0</v>
      </c>
      <c r="AA86" s="122">
        <f t="shared" si="13"/>
        <v>0</v>
      </c>
      <c r="AB86" s="122">
        <f t="shared" si="14"/>
        <v>0</v>
      </c>
      <c r="AE86" s="94">
        <f t="shared" si="1"/>
        <v>0</v>
      </c>
      <c r="AF86" s="94" t="str">
        <f t="shared" si="2"/>
        <v>Sin Fracturamiento hidraulico</v>
      </c>
      <c r="AG86" s="94">
        <f t="shared" si="3"/>
        <v>0</v>
      </c>
      <c r="AH86" s="94">
        <f t="shared" si="4"/>
        <v>0</v>
      </c>
      <c r="AI86" s="94" t="str">
        <f t="shared" si="15"/>
        <v>00Sin Fracturamiento hidraulico</v>
      </c>
      <c r="AJ86" s="94">
        <f t="shared" si="16"/>
        <v>0</v>
      </c>
      <c r="AK86" s="94">
        <f t="shared" si="17"/>
        <v>0</v>
      </c>
      <c r="AL86" s="94">
        <f t="shared" si="18"/>
        <v>0</v>
      </c>
      <c r="AM86" s="94" t="str">
        <f t="shared" si="19"/>
        <v>Factor de Emisión</v>
      </c>
      <c r="AN86" s="94">
        <f t="shared" si="27"/>
        <v>0</v>
      </c>
      <c r="AO86" s="94">
        <f t="shared" si="20"/>
        <v>0</v>
      </c>
      <c r="AP86" s="94">
        <f t="shared" si="21"/>
        <v>0</v>
      </c>
      <c r="AQ86" s="94">
        <f t="shared" si="22"/>
        <v>0</v>
      </c>
      <c r="AR86" s="94">
        <f>IF(P86="",AQ86*'Fraccion masica'!$AB$36,P86*AQ86)</f>
        <v>0</v>
      </c>
      <c r="AS86" s="94">
        <f>IF(Q86="",AQ86*'Fraccion masica'!$AB$35,Q86*AQ86)</f>
        <v>0</v>
      </c>
      <c r="AT86" s="94">
        <f>IFERROR(AR86*Hoja1!$C$24/Hoja1!$C$25/Hoja1!$C$26*16.04/1000000,0)</f>
        <v>0</v>
      </c>
      <c r="AU86" s="94">
        <f>IFERROR(AS86*Hoja1!$C$24/Hoja1!$C$25/Hoja1!$C$26*44.01/1000000,0)</f>
        <v>0</v>
      </c>
      <c r="AV86" s="143">
        <f>'Fraccion masica'!$AB$35</f>
        <v>9.0175297124927029E-2</v>
      </c>
      <c r="AW86" s="143">
        <f>'Fraccion masica'!$AB$36</f>
        <v>0.24741987696184778</v>
      </c>
      <c r="AX86" s="143">
        <f>'Fraccion masica'!$AB$37</f>
        <v>0.39593762818104794</v>
      </c>
      <c r="AY86" s="143">
        <f>'Fraccion masica'!$AB$38</f>
        <v>0.14181302276078955</v>
      </c>
      <c r="AZ86" s="143">
        <f>'Fraccion masica'!$AB$39</f>
        <v>1.2058713500160698E-2</v>
      </c>
      <c r="BA86" s="143">
        <f>'Fraccion masica'!$AB$40</f>
        <v>5.502030814457283E-2</v>
      </c>
      <c r="BB86" s="143">
        <f>'Fraccion masica'!$AB$41</f>
        <v>5.757515332665411E-2</v>
      </c>
      <c r="BC86" s="94">
        <f t="shared" si="23"/>
        <v>0</v>
      </c>
      <c r="BD86" s="94">
        <f t="shared" si="24"/>
        <v>0</v>
      </c>
      <c r="BE86" s="143">
        <f t="shared" si="25"/>
        <v>0</v>
      </c>
      <c r="BF86" s="94">
        <f>BC86+BD86*Hoja1!$C$19+BE86*Hoja1!$C$20</f>
        <v>0</v>
      </c>
    </row>
    <row r="87" spans="2:58" x14ac:dyDescent="0.75">
      <c r="B87" s="52"/>
      <c r="C87" s="52" t="s">
        <v>179</v>
      </c>
      <c r="D87" s="15"/>
      <c r="E87" s="15"/>
      <c r="F87" s="253"/>
      <c r="G87" s="111"/>
      <c r="H87" s="52"/>
      <c r="I87" s="52"/>
      <c r="J87" s="113"/>
      <c r="K87" s="113"/>
      <c r="L87" s="113"/>
      <c r="M87" s="113"/>
      <c r="N87" s="14"/>
      <c r="O87" s="139"/>
      <c r="P87" s="98"/>
      <c r="Q87" s="98"/>
      <c r="R87" s="122">
        <f t="shared" si="5"/>
        <v>0</v>
      </c>
      <c r="S87" s="122">
        <f t="shared" si="6"/>
        <v>0</v>
      </c>
      <c r="T87" s="78">
        <f t="shared" si="7"/>
        <v>0</v>
      </c>
      <c r="U87" s="78" t="str">
        <f t="shared" si="8"/>
        <v>Factor de Emisión</v>
      </c>
      <c r="V87" s="122">
        <f t="shared" si="9"/>
        <v>0</v>
      </c>
      <c r="W87" s="122">
        <f t="shared" si="10"/>
        <v>0</v>
      </c>
      <c r="X87" s="122">
        <f>V87+W87*Hoja1!$C$19</f>
        <v>0</v>
      </c>
      <c r="Y87" s="122">
        <f t="shared" si="11"/>
        <v>0</v>
      </c>
      <c r="Z87" s="122">
        <f t="shared" si="12"/>
        <v>0</v>
      </c>
      <c r="AA87" s="122">
        <f t="shared" si="13"/>
        <v>0</v>
      </c>
      <c r="AB87" s="122">
        <f t="shared" si="14"/>
        <v>0</v>
      </c>
      <c r="AE87" s="94">
        <f t="shared" si="1"/>
        <v>0</v>
      </c>
      <c r="AF87" s="94" t="str">
        <f t="shared" si="2"/>
        <v>Sin Fracturamiento hidraulico</v>
      </c>
      <c r="AG87" s="94">
        <f t="shared" si="3"/>
        <v>0</v>
      </c>
      <c r="AH87" s="94">
        <f t="shared" si="4"/>
        <v>0</v>
      </c>
      <c r="AI87" s="94" t="str">
        <f t="shared" si="15"/>
        <v>00Sin Fracturamiento hidraulico</v>
      </c>
      <c r="AJ87" s="94">
        <f t="shared" si="16"/>
        <v>0</v>
      </c>
      <c r="AK87" s="94">
        <f t="shared" si="17"/>
        <v>0</v>
      </c>
      <c r="AL87" s="94">
        <f t="shared" si="18"/>
        <v>0</v>
      </c>
      <c r="AM87" s="94" t="str">
        <f t="shared" si="19"/>
        <v>Factor de Emisión</v>
      </c>
      <c r="AN87" s="94">
        <f t="shared" si="27"/>
        <v>0</v>
      </c>
      <c r="AO87" s="94">
        <f t="shared" si="20"/>
        <v>0</v>
      </c>
      <c r="AP87" s="94">
        <f t="shared" si="21"/>
        <v>0</v>
      </c>
      <c r="AQ87" s="94">
        <f t="shared" si="22"/>
        <v>0</v>
      </c>
      <c r="AR87" s="94">
        <f>IF(P87="",AQ87*'Fraccion masica'!$AB$36,P87*AQ87)</f>
        <v>0</v>
      </c>
      <c r="AS87" s="94">
        <f>IF(Q87="",AQ87*'Fraccion masica'!$AB$35,Q87*AQ87)</f>
        <v>0</v>
      </c>
      <c r="AT87" s="94">
        <f>IFERROR(AR87*Hoja1!$C$24/Hoja1!$C$25/Hoja1!$C$26*16.04/1000000,0)</f>
        <v>0</v>
      </c>
      <c r="AU87" s="94">
        <f>IFERROR(AS87*Hoja1!$C$24/Hoja1!$C$25/Hoja1!$C$26*44.01/1000000,0)</f>
        <v>0</v>
      </c>
      <c r="AV87" s="143">
        <f>'Fraccion masica'!$AB$35</f>
        <v>9.0175297124927029E-2</v>
      </c>
      <c r="AW87" s="143">
        <f>'Fraccion masica'!$AB$36</f>
        <v>0.24741987696184778</v>
      </c>
      <c r="AX87" s="143">
        <f>'Fraccion masica'!$AB$37</f>
        <v>0.39593762818104794</v>
      </c>
      <c r="AY87" s="143">
        <f>'Fraccion masica'!$AB$38</f>
        <v>0.14181302276078955</v>
      </c>
      <c r="AZ87" s="143">
        <f>'Fraccion masica'!$AB$39</f>
        <v>1.2058713500160698E-2</v>
      </c>
      <c r="BA87" s="143">
        <f>'Fraccion masica'!$AB$40</f>
        <v>5.502030814457283E-2</v>
      </c>
      <c r="BB87" s="143">
        <f>'Fraccion masica'!$AB$41</f>
        <v>5.757515332665411E-2</v>
      </c>
      <c r="BC87" s="94">
        <f t="shared" si="23"/>
        <v>0</v>
      </c>
      <c r="BD87" s="94">
        <f t="shared" si="24"/>
        <v>0</v>
      </c>
      <c r="BE87" s="143">
        <f t="shared" si="25"/>
        <v>0</v>
      </c>
      <c r="BF87" s="94">
        <f>BC87+BD87*Hoja1!$C$19+BE87*Hoja1!$C$20</f>
        <v>0</v>
      </c>
    </row>
    <row r="88" spans="2:58" x14ac:dyDescent="0.75">
      <c r="B88" s="52"/>
      <c r="C88" s="52" t="s">
        <v>179</v>
      </c>
      <c r="D88" s="15"/>
      <c r="E88" s="15"/>
      <c r="F88" s="253"/>
      <c r="G88" s="111"/>
      <c r="H88" s="52"/>
      <c r="I88" s="52"/>
      <c r="J88" s="113"/>
      <c r="K88" s="113"/>
      <c r="L88" s="113"/>
      <c r="M88" s="113"/>
      <c r="N88" s="14"/>
      <c r="O88" s="139"/>
      <c r="P88" s="98"/>
      <c r="Q88" s="98"/>
      <c r="R88" s="122">
        <f t="shared" si="5"/>
        <v>0</v>
      </c>
      <c r="S88" s="122">
        <f t="shared" si="6"/>
        <v>0</v>
      </c>
      <c r="T88" s="78">
        <f t="shared" si="7"/>
        <v>0</v>
      </c>
      <c r="U88" s="78" t="str">
        <f t="shared" si="8"/>
        <v>Factor de Emisión</v>
      </c>
      <c r="V88" s="122">
        <f t="shared" si="9"/>
        <v>0</v>
      </c>
      <c r="W88" s="122">
        <f t="shared" si="10"/>
        <v>0</v>
      </c>
      <c r="X88" s="122">
        <f>V88+W88*Hoja1!$C$19</f>
        <v>0</v>
      </c>
      <c r="Y88" s="122">
        <f t="shared" si="11"/>
        <v>0</v>
      </c>
      <c r="Z88" s="122">
        <f t="shared" si="12"/>
        <v>0</v>
      </c>
      <c r="AA88" s="122">
        <f t="shared" si="13"/>
        <v>0</v>
      </c>
      <c r="AB88" s="122">
        <f t="shared" si="14"/>
        <v>0</v>
      </c>
      <c r="AE88" s="94">
        <f t="shared" si="1"/>
        <v>0</v>
      </c>
      <c r="AF88" s="94" t="str">
        <f t="shared" si="2"/>
        <v>Sin Fracturamiento hidraulico</v>
      </c>
      <c r="AG88" s="94">
        <f t="shared" si="3"/>
        <v>0</v>
      </c>
      <c r="AH88" s="94">
        <f t="shared" si="4"/>
        <v>0</v>
      </c>
      <c r="AI88" s="94" t="str">
        <f t="shared" si="15"/>
        <v>00Sin Fracturamiento hidraulico</v>
      </c>
      <c r="AJ88" s="94">
        <f t="shared" si="16"/>
        <v>0</v>
      </c>
      <c r="AK88" s="94">
        <f t="shared" si="17"/>
        <v>0</v>
      </c>
      <c r="AL88" s="94">
        <f t="shared" si="18"/>
        <v>0</v>
      </c>
      <c r="AM88" s="94" t="str">
        <f t="shared" si="19"/>
        <v>Factor de Emisión</v>
      </c>
      <c r="AN88" s="94">
        <f t="shared" si="27"/>
        <v>0</v>
      </c>
      <c r="AO88" s="94">
        <f t="shared" si="20"/>
        <v>0</v>
      </c>
      <c r="AP88" s="94">
        <f t="shared" si="21"/>
        <v>0</v>
      </c>
      <c r="AQ88" s="94">
        <f t="shared" si="22"/>
        <v>0</v>
      </c>
      <c r="AR88" s="94">
        <f>IF(P88="",AQ88*'Fraccion masica'!$AB$36,P88*AQ88)</f>
        <v>0</v>
      </c>
      <c r="AS88" s="94">
        <f>IF(Q88="",AQ88*'Fraccion masica'!$AB$35,Q88*AQ88)</f>
        <v>0</v>
      </c>
      <c r="AT88" s="94">
        <f>IFERROR(AR88*Hoja1!$C$24/Hoja1!$C$25/Hoja1!$C$26*16.04/1000000,0)</f>
        <v>0</v>
      </c>
      <c r="AU88" s="94">
        <f>IFERROR(AS88*Hoja1!$C$24/Hoja1!$C$25/Hoja1!$C$26*44.01/1000000,0)</f>
        <v>0</v>
      </c>
      <c r="AV88" s="143">
        <f>'Fraccion masica'!$AB$35</f>
        <v>9.0175297124927029E-2</v>
      </c>
      <c r="AW88" s="143">
        <f>'Fraccion masica'!$AB$36</f>
        <v>0.24741987696184778</v>
      </c>
      <c r="AX88" s="143">
        <f>'Fraccion masica'!$AB$37</f>
        <v>0.39593762818104794</v>
      </c>
      <c r="AY88" s="143">
        <f>'Fraccion masica'!$AB$38</f>
        <v>0.14181302276078955</v>
      </c>
      <c r="AZ88" s="143">
        <f>'Fraccion masica'!$AB$39</f>
        <v>1.2058713500160698E-2</v>
      </c>
      <c r="BA88" s="143">
        <f>'Fraccion masica'!$AB$40</f>
        <v>5.502030814457283E-2</v>
      </c>
      <c r="BB88" s="143">
        <f>'Fraccion masica'!$AB$41</f>
        <v>5.757515332665411E-2</v>
      </c>
      <c r="BC88" s="94">
        <f t="shared" si="23"/>
        <v>0</v>
      </c>
      <c r="BD88" s="94">
        <f t="shared" si="24"/>
        <v>0</v>
      </c>
      <c r="BE88" s="143">
        <f t="shared" si="25"/>
        <v>0</v>
      </c>
      <c r="BF88" s="94">
        <f>BC88+BD88*Hoja1!$C$19+BE88*Hoja1!$C$20</f>
        <v>0</v>
      </c>
    </row>
    <row r="89" spans="2:58" x14ac:dyDescent="0.75">
      <c r="B89" s="52"/>
      <c r="C89" s="52" t="s">
        <v>179</v>
      </c>
      <c r="D89" s="15"/>
      <c r="E89" s="15"/>
      <c r="F89" s="253"/>
      <c r="G89" s="111"/>
      <c r="H89" s="52"/>
      <c r="I89" s="52"/>
      <c r="J89" s="113"/>
      <c r="K89" s="113"/>
      <c r="L89" s="113"/>
      <c r="M89" s="113"/>
      <c r="N89" s="14"/>
      <c r="O89" s="139"/>
      <c r="P89" s="98"/>
      <c r="Q89" s="98"/>
      <c r="R89" s="122">
        <f t="shared" si="5"/>
        <v>0</v>
      </c>
      <c r="S89" s="122">
        <f t="shared" si="6"/>
        <v>0</v>
      </c>
      <c r="T89" s="78">
        <f t="shared" si="7"/>
        <v>0</v>
      </c>
      <c r="U89" s="78" t="str">
        <f t="shared" si="8"/>
        <v>Factor de Emisión</v>
      </c>
      <c r="V89" s="122">
        <f t="shared" si="9"/>
        <v>0</v>
      </c>
      <c r="W89" s="122">
        <f t="shared" si="10"/>
        <v>0</v>
      </c>
      <c r="X89" s="122">
        <f>V89+W89*Hoja1!$C$19</f>
        <v>0</v>
      </c>
      <c r="Y89" s="122">
        <f t="shared" si="11"/>
        <v>0</v>
      </c>
      <c r="Z89" s="122">
        <f t="shared" si="12"/>
        <v>0</v>
      </c>
      <c r="AA89" s="122">
        <f t="shared" si="13"/>
        <v>0</v>
      </c>
      <c r="AB89" s="122">
        <f t="shared" si="14"/>
        <v>0</v>
      </c>
      <c r="AE89" s="94">
        <f t="shared" si="1"/>
        <v>0</v>
      </c>
      <c r="AF89" s="94" t="str">
        <f t="shared" si="2"/>
        <v>Sin Fracturamiento hidraulico</v>
      </c>
      <c r="AG89" s="94">
        <f t="shared" si="3"/>
        <v>0</v>
      </c>
      <c r="AH89" s="94">
        <f t="shared" si="4"/>
        <v>0</v>
      </c>
      <c r="AI89" s="94" t="str">
        <f t="shared" si="15"/>
        <v>00Sin Fracturamiento hidraulico</v>
      </c>
      <c r="AJ89" s="94">
        <f t="shared" si="16"/>
        <v>0</v>
      </c>
      <c r="AK89" s="94">
        <f t="shared" si="17"/>
        <v>0</v>
      </c>
      <c r="AL89" s="94">
        <f t="shared" si="18"/>
        <v>0</v>
      </c>
      <c r="AM89" s="94" t="str">
        <f t="shared" si="19"/>
        <v>Factor de Emisión</v>
      </c>
      <c r="AN89" s="94">
        <f t="shared" si="27"/>
        <v>0</v>
      </c>
      <c r="AO89" s="94">
        <f t="shared" si="20"/>
        <v>0</v>
      </c>
      <c r="AP89" s="94">
        <f t="shared" si="21"/>
        <v>0</v>
      </c>
      <c r="AQ89" s="94">
        <f t="shared" si="22"/>
        <v>0</v>
      </c>
      <c r="AR89" s="94">
        <f>IF(P89="",AQ89*'Fraccion masica'!$AB$36,P89*AQ89)</f>
        <v>0</v>
      </c>
      <c r="AS89" s="94">
        <f>IF(Q89="",AQ89*'Fraccion masica'!$AB$35,Q89*AQ89)</f>
        <v>0</v>
      </c>
      <c r="AT89" s="94">
        <f>IFERROR(AR89*Hoja1!$C$24/Hoja1!$C$25/Hoja1!$C$26*16.04/1000000,0)</f>
        <v>0</v>
      </c>
      <c r="AU89" s="94">
        <f>IFERROR(AS89*Hoja1!$C$24/Hoja1!$C$25/Hoja1!$C$26*44.01/1000000,0)</f>
        <v>0</v>
      </c>
      <c r="AV89" s="143">
        <f>'Fraccion masica'!$AB$35</f>
        <v>9.0175297124927029E-2</v>
      </c>
      <c r="AW89" s="143">
        <f>'Fraccion masica'!$AB$36</f>
        <v>0.24741987696184778</v>
      </c>
      <c r="AX89" s="143">
        <f>'Fraccion masica'!$AB$37</f>
        <v>0.39593762818104794</v>
      </c>
      <c r="AY89" s="143">
        <f>'Fraccion masica'!$AB$38</f>
        <v>0.14181302276078955</v>
      </c>
      <c r="AZ89" s="143">
        <f>'Fraccion masica'!$AB$39</f>
        <v>1.2058713500160698E-2</v>
      </c>
      <c r="BA89" s="143">
        <f>'Fraccion masica'!$AB$40</f>
        <v>5.502030814457283E-2</v>
      </c>
      <c r="BB89" s="143">
        <f>'Fraccion masica'!$AB$41</f>
        <v>5.757515332665411E-2</v>
      </c>
      <c r="BC89" s="94">
        <f t="shared" si="23"/>
        <v>0</v>
      </c>
      <c r="BD89" s="94">
        <f t="shared" si="24"/>
        <v>0</v>
      </c>
      <c r="BE89" s="143">
        <f t="shared" si="25"/>
        <v>0</v>
      </c>
      <c r="BF89" s="94">
        <f>BC89+BD89*Hoja1!$C$19+BE89*Hoja1!$C$20</f>
        <v>0</v>
      </c>
    </row>
    <row r="90" spans="2:58" x14ac:dyDescent="0.75">
      <c r="B90" s="52"/>
      <c r="C90" s="52" t="s">
        <v>179</v>
      </c>
      <c r="D90" s="15"/>
      <c r="E90" s="15"/>
      <c r="F90" s="253"/>
      <c r="G90" s="111"/>
      <c r="H90" s="52"/>
      <c r="I90" s="52"/>
      <c r="J90" s="113"/>
      <c r="K90" s="113"/>
      <c r="L90" s="113"/>
      <c r="M90" s="113"/>
      <c r="N90" s="14"/>
      <c r="O90" s="139"/>
      <c r="P90" s="98"/>
      <c r="Q90" s="98"/>
      <c r="R90" s="122">
        <f t="shared" si="5"/>
        <v>0</v>
      </c>
      <c r="S90" s="122">
        <f t="shared" si="6"/>
        <v>0</v>
      </c>
      <c r="T90" s="78">
        <f t="shared" si="7"/>
        <v>0</v>
      </c>
      <c r="U90" s="78" t="str">
        <f t="shared" si="8"/>
        <v>Factor de Emisión</v>
      </c>
      <c r="V90" s="122">
        <f t="shared" si="9"/>
        <v>0</v>
      </c>
      <c r="W90" s="122">
        <f t="shared" si="10"/>
        <v>0</v>
      </c>
      <c r="X90" s="122">
        <f>V90+W90*Hoja1!$C$19</f>
        <v>0</v>
      </c>
      <c r="Y90" s="122">
        <f t="shared" si="11"/>
        <v>0</v>
      </c>
      <c r="Z90" s="122">
        <f t="shared" si="12"/>
        <v>0</v>
      </c>
      <c r="AA90" s="122">
        <f t="shared" si="13"/>
        <v>0</v>
      </c>
      <c r="AB90" s="122">
        <f t="shared" si="14"/>
        <v>0</v>
      </c>
      <c r="AE90" s="94">
        <f t="shared" ref="AE90:AE121" si="28">B90</f>
        <v>0</v>
      </c>
      <c r="AF90" s="94" t="str">
        <f t="shared" ref="AF90:AF121" si="29">C90</f>
        <v>Sin Fracturamiento hidraulico</v>
      </c>
      <c r="AG90" s="94">
        <f t="shared" ref="AG90:AG121" si="30">D90</f>
        <v>0</v>
      </c>
      <c r="AH90" s="94">
        <f t="shared" ref="AH90:AH121" si="31">E90</f>
        <v>0</v>
      </c>
      <c r="AI90" s="94" t="str">
        <f t="shared" si="15"/>
        <v>00Sin Fracturamiento hidraulico</v>
      </c>
      <c r="AJ90" s="94">
        <f t="shared" si="16"/>
        <v>0</v>
      </c>
      <c r="AK90" s="94">
        <f t="shared" si="17"/>
        <v>0</v>
      </c>
      <c r="AL90" s="94">
        <f t="shared" si="18"/>
        <v>0</v>
      </c>
      <c r="AM90" s="94" t="str">
        <f t="shared" si="19"/>
        <v>Factor de Emisión</v>
      </c>
      <c r="AN90" s="94">
        <f t="shared" si="27"/>
        <v>0</v>
      </c>
      <c r="AO90" s="94">
        <f t="shared" si="20"/>
        <v>0</v>
      </c>
      <c r="AP90" s="94">
        <f t="shared" si="21"/>
        <v>0</v>
      </c>
      <c r="AQ90" s="94">
        <f t="shared" si="22"/>
        <v>0</v>
      </c>
      <c r="AR90" s="94">
        <f>IF(P90="",AQ90*'Fraccion masica'!$AB$36,P90*AQ90)</f>
        <v>0</v>
      </c>
      <c r="AS90" s="94">
        <f>IF(Q90="",AQ90*'Fraccion masica'!$AB$35,Q90*AQ90)</f>
        <v>0</v>
      </c>
      <c r="AT90" s="94">
        <f>IFERROR(AR90*Hoja1!$C$24/Hoja1!$C$25/Hoja1!$C$26*16.04/1000000,0)</f>
        <v>0</v>
      </c>
      <c r="AU90" s="94">
        <f>IFERROR(AS90*Hoja1!$C$24/Hoja1!$C$25/Hoja1!$C$26*44.01/1000000,0)</f>
        <v>0</v>
      </c>
      <c r="AV90" s="143">
        <f>'Fraccion masica'!$AB$35</f>
        <v>9.0175297124927029E-2</v>
      </c>
      <c r="AW90" s="143">
        <f>'Fraccion masica'!$AB$36</f>
        <v>0.24741987696184778</v>
      </c>
      <c r="AX90" s="143">
        <f>'Fraccion masica'!$AB$37</f>
        <v>0.39593762818104794</v>
      </c>
      <c r="AY90" s="143">
        <f>'Fraccion masica'!$AB$38</f>
        <v>0.14181302276078955</v>
      </c>
      <c r="AZ90" s="143">
        <f>'Fraccion masica'!$AB$39</f>
        <v>1.2058713500160698E-2</v>
      </c>
      <c r="BA90" s="143">
        <f>'Fraccion masica'!$AB$40</f>
        <v>5.502030814457283E-2</v>
      </c>
      <c r="BB90" s="143">
        <f>'Fraccion masica'!$AB$41</f>
        <v>5.757515332665411E-2</v>
      </c>
      <c r="BC90" s="94">
        <f t="shared" si="23"/>
        <v>0</v>
      </c>
      <c r="BD90" s="94">
        <f t="shared" si="24"/>
        <v>0</v>
      </c>
      <c r="BE90" s="143">
        <f t="shared" si="25"/>
        <v>0</v>
      </c>
      <c r="BF90" s="94">
        <f>BC90+BD90*Hoja1!$C$19+BE90*Hoja1!$C$20</f>
        <v>0</v>
      </c>
    </row>
    <row r="91" spans="2:58" x14ac:dyDescent="0.75">
      <c r="B91" s="52"/>
      <c r="C91" s="52" t="s">
        <v>179</v>
      </c>
      <c r="D91" s="15"/>
      <c r="E91" s="15"/>
      <c r="F91" s="253"/>
      <c r="G91" s="111"/>
      <c r="H91" s="52"/>
      <c r="I91" s="52"/>
      <c r="J91" s="113"/>
      <c r="K91" s="113"/>
      <c r="L91" s="113"/>
      <c r="M91" s="113"/>
      <c r="N91" s="14"/>
      <c r="O91" s="139"/>
      <c r="P91" s="98"/>
      <c r="Q91" s="98"/>
      <c r="R91" s="122">
        <f t="shared" si="5"/>
        <v>0</v>
      </c>
      <c r="S91" s="122">
        <f t="shared" si="6"/>
        <v>0</v>
      </c>
      <c r="T91" s="78">
        <f t="shared" si="7"/>
        <v>0</v>
      </c>
      <c r="U91" s="78" t="str">
        <f t="shared" si="8"/>
        <v>Factor de Emisión</v>
      </c>
      <c r="V91" s="122">
        <f t="shared" si="9"/>
        <v>0</v>
      </c>
      <c r="W91" s="122">
        <f t="shared" si="10"/>
        <v>0</v>
      </c>
      <c r="X91" s="122">
        <f>V91+W91*Hoja1!$C$19</f>
        <v>0</v>
      </c>
      <c r="Y91" s="122">
        <f t="shared" si="11"/>
        <v>0</v>
      </c>
      <c r="Z91" s="122">
        <f t="shared" si="12"/>
        <v>0</v>
      </c>
      <c r="AA91" s="122">
        <f t="shared" si="13"/>
        <v>0</v>
      </c>
      <c r="AB91" s="122">
        <f t="shared" si="14"/>
        <v>0</v>
      </c>
      <c r="AE91" s="94">
        <f t="shared" si="28"/>
        <v>0</v>
      </c>
      <c r="AF91" s="94" t="str">
        <f t="shared" si="29"/>
        <v>Sin Fracturamiento hidraulico</v>
      </c>
      <c r="AG91" s="94">
        <f t="shared" si="30"/>
        <v>0</v>
      </c>
      <c r="AH91" s="94">
        <f t="shared" si="31"/>
        <v>0</v>
      </c>
      <c r="AI91" s="94" t="str">
        <f t="shared" si="15"/>
        <v>00Sin Fracturamiento hidraulico</v>
      </c>
      <c r="AJ91" s="94">
        <f t="shared" si="16"/>
        <v>0</v>
      </c>
      <c r="AK91" s="94">
        <f t="shared" si="17"/>
        <v>0</v>
      </c>
      <c r="AL91" s="94">
        <f t="shared" si="18"/>
        <v>0</v>
      </c>
      <c r="AM91" s="94" t="str">
        <f t="shared" si="19"/>
        <v>Factor de Emisión</v>
      </c>
      <c r="AN91" s="94">
        <f t="shared" si="27"/>
        <v>0</v>
      </c>
      <c r="AO91" s="94">
        <f t="shared" si="20"/>
        <v>0</v>
      </c>
      <c r="AP91" s="94">
        <f t="shared" si="21"/>
        <v>0</v>
      </c>
      <c r="AQ91" s="94">
        <f t="shared" si="22"/>
        <v>0</v>
      </c>
      <c r="AR91" s="94">
        <f>IF(P91="",AQ91*'Fraccion masica'!$AB$36,P91*AQ91)</f>
        <v>0</v>
      </c>
      <c r="AS91" s="94">
        <f>IF(Q91="",AQ91*'Fraccion masica'!$AB$35,Q91*AQ91)</f>
        <v>0</v>
      </c>
      <c r="AT91" s="94">
        <f>IFERROR(AR91*Hoja1!$C$24/Hoja1!$C$25/Hoja1!$C$26*16.04/1000000,0)</f>
        <v>0</v>
      </c>
      <c r="AU91" s="94">
        <f>IFERROR(AS91*Hoja1!$C$24/Hoja1!$C$25/Hoja1!$C$26*44.01/1000000,0)</f>
        <v>0</v>
      </c>
      <c r="AV91" s="143">
        <f>'Fraccion masica'!$AB$35</f>
        <v>9.0175297124927029E-2</v>
      </c>
      <c r="AW91" s="143">
        <f>'Fraccion masica'!$AB$36</f>
        <v>0.24741987696184778</v>
      </c>
      <c r="AX91" s="143">
        <f>'Fraccion masica'!$AB$37</f>
        <v>0.39593762818104794</v>
      </c>
      <c r="AY91" s="143">
        <f>'Fraccion masica'!$AB$38</f>
        <v>0.14181302276078955</v>
      </c>
      <c r="AZ91" s="143">
        <f>'Fraccion masica'!$AB$39</f>
        <v>1.2058713500160698E-2</v>
      </c>
      <c r="BA91" s="143">
        <f>'Fraccion masica'!$AB$40</f>
        <v>5.502030814457283E-2</v>
      </c>
      <c r="BB91" s="143">
        <f>'Fraccion masica'!$AB$41</f>
        <v>5.757515332665411E-2</v>
      </c>
      <c r="BC91" s="94">
        <f t="shared" si="23"/>
        <v>0</v>
      </c>
      <c r="BD91" s="94">
        <f t="shared" si="24"/>
        <v>0</v>
      </c>
      <c r="BE91" s="143">
        <f t="shared" si="25"/>
        <v>0</v>
      </c>
      <c r="BF91" s="94">
        <f>BC91+BD91*Hoja1!$C$19+BE91*Hoja1!$C$20</f>
        <v>0</v>
      </c>
    </row>
    <row r="92" spans="2:58" x14ac:dyDescent="0.75">
      <c r="B92" s="52"/>
      <c r="C92" s="52" t="s">
        <v>179</v>
      </c>
      <c r="D92" s="15"/>
      <c r="E92" s="15"/>
      <c r="F92" s="253"/>
      <c r="G92" s="111"/>
      <c r="H92" s="52"/>
      <c r="I92" s="52"/>
      <c r="J92" s="113"/>
      <c r="K92" s="113"/>
      <c r="L92" s="113"/>
      <c r="M92" s="113"/>
      <c r="N92" s="14"/>
      <c r="O92" s="139"/>
      <c r="P92" s="98"/>
      <c r="Q92" s="98"/>
      <c r="R92" s="122">
        <f t="shared" si="5"/>
        <v>0</v>
      </c>
      <c r="S92" s="122">
        <f t="shared" si="6"/>
        <v>0</v>
      </c>
      <c r="T92" s="78">
        <f t="shared" si="7"/>
        <v>0</v>
      </c>
      <c r="U92" s="78" t="str">
        <f t="shared" si="8"/>
        <v>Factor de Emisión</v>
      </c>
      <c r="V92" s="122">
        <f t="shared" si="9"/>
        <v>0</v>
      </c>
      <c r="W92" s="122">
        <f t="shared" si="10"/>
        <v>0</v>
      </c>
      <c r="X92" s="122">
        <f>V92+W92*Hoja1!$C$19</f>
        <v>0</v>
      </c>
      <c r="Y92" s="122">
        <f t="shared" si="11"/>
        <v>0</v>
      </c>
      <c r="Z92" s="122">
        <f t="shared" si="12"/>
        <v>0</v>
      </c>
      <c r="AA92" s="122">
        <f t="shared" si="13"/>
        <v>0</v>
      </c>
      <c r="AB92" s="122">
        <f t="shared" si="14"/>
        <v>0</v>
      </c>
      <c r="AE92" s="94">
        <f t="shared" si="28"/>
        <v>0</v>
      </c>
      <c r="AF92" s="94" t="str">
        <f t="shared" si="29"/>
        <v>Sin Fracturamiento hidraulico</v>
      </c>
      <c r="AG92" s="94">
        <f t="shared" si="30"/>
        <v>0</v>
      </c>
      <c r="AH92" s="94">
        <f t="shared" si="31"/>
        <v>0</v>
      </c>
      <c r="AI92" s="94" t="str">
        <f t="shared" si="15"/>
        <v>00Sin Fracturamiento hidraulico</v>
      </c>
      <c r="AJ92" s="94">
        <f t="shared" si="16"/>
        <v>0</v>
      </c>
      <c r="AK92" s="94">
        <f t="shared" si="17"/>
        <v>0</v>
      </c>
      <c r="AL92" s="94">
        <f t="shared" si="18"/>
        <v>0</v>
      </c>
      <c r="AM92" s="94" t="str">
        <f t="shared" si="19"/>
        <v>Factor de Emisión</v>
      </c>
      <c r="AN92" s="94">
        <f t="shared" si="27"/>
        <v>0</v>
      </c>
      <c r="AO92" s="94">
        <f t="shared" si="20"/>
        <v>0</v>
      </c>
      <c r="AP92" s="94">
        <f t="shared" si="21"/>
        <v>0</v>
      </c>
      <c r="AQ92" s="94">
        <f t="shared" si="22"/>
        <v>0</v>
      </c>
      <c r="AR92" s="94">
        <f>IF(P92="",AQ92*'Fraccion masica'!$AB$36,P92*AQ92)</f>
        <v>0</v>
      </c>
      <c r="AS92" s="94">
        <f>IF(Q92="",AQ92*'Fraccion masica'!$AB$35,Q92*AQ92)</f>
        <v>0</v>
      </c>
      <c r="AT92" s="94">
        <f>IFERROR(AR92*Hoja1!$C$24/Hoja1!$C$25/Hoja1!$C$26*16.04/1000000,0)</f>
        <v>0</v>
      </c>
      <c r="AU92" s="94">
        <f>IFERROR(AS92*Hoja1!$C$24/Hoja1!$C$25/Hoja1!$C$26*44.01/1000000,0)</f>
        <v>0</v>
      </c>
      <c r="AV92" s="143">
        <f>'Fraccion masica'!$AB$35</f>
        <v>9.0175297124927029E-2</v>
      </c>
      <c r="AW92" s="143">
        <f>'Fraccion masica'!$AB$36</f>
        <v>0.24741987696184778</v>
      </c>
      <c r="AX92" s="143">
        <f>'Fraccion masica'!$AB$37</f>
        <v>0.39593762818104794</v>
      </c>
      <c r="AY92" s="143">
        <f>'Fraccion masica'!$AB$38</f>
        <v>0.14181302276078955</v>
      </c>
      <c r="AZ92" s="143">
        <f>'Fraccion masica'!$AB$39</f>
        <v>1.2058713500160698E-2</v>
      </c>
      <c r="BA92" s="143">
        <f>'Fraccion masica'!$AB$40</f>
        <v>5.502030814457283E-2</v>
      </c>
      <c r="BB92" s="143">
        <f>'Fraccion masica'!$AB$41</f>
        <v>5.757515332665411E-2</v>
      </c>
      <c r="BC92" s="94">
        <f t="shared" si="23"/>
        <v>0</v>
      </c>
      <c r="BD92" s="94">
        <f t="shared" si="24"/>
        <v>0</v>
      </c>
      <c r="BE92" s="143">
        <f t="shared" si="25"/>
        <v>0</v>
      </c>
      <c r="BF92" s="94">
        <f>BC92+BD92*Hoja1!$C$19+BE92*Hoja1!$C$20</f>
        <v>0</v>
      </c>
    </row>
    <row r="93" spans="2:58" x14ac:dyDescent="0.75">
      <c r="B93" s="52"/>
      <c r="C93" s="52" t="s">
        <v>179</v>
      </c>
      <c r="D93" s="15"/>
      <c r="E93" s="15"/>
      <c r="F93" s="253"/>
      <c r="G93" s="111"/>
      <c r="H93" s="52"/>
      <c r="I93" s="52"/>
      <c r="J93" s="113"/>
      <c r="K93" s="113"/>
      <c r="L93" s="113"/>
      <c r="M93" s="113"/>
      <c r="N93" s="14"/>
      <c r="O93" s="139"/>
      <c r="P93" s="98"/>
      <c r="Q93" s="98"/>
      <c r="R93" s="122">
        <f t="shared" si="5"/>
        <v>0</v>
      </c>
      <c r="S93" s="122">
        <f t="shared" si="6"/>
        <v>0</v>
      </c>
      <c r="T93" s="78">
        <f t="shared" si="7"/>
        <v>0</v>
      </c>
      <c r="U93" s="78" t="str">
        <f t="shared" si="8"/>
        <v>Factor de Emisión</v>
      </c>
      <c r="V93" s="122">
        <f t="shared" si="9"/>
        <v>0</v>
      </c>
      <c r="W93" s="122">
        <f t="shared" si="10"/>
        <v>0</v>
      </c>
      <c r="X93" s="122">
        <f>V93+W93*Hoja1!$C$19</f>
        <v>0</v>
      </c>
      <c r="Y93" s="122">
        <f t="shared" si="11"/>
        <v>0</v>
      </c>
      <c r="Z93" s="122">
        <f t="shared" si="12"/>
        <v>0</v>
      </c>
      <c r="AA93" s="122">
        <f t="shared" si="13"/>
        <v>0</v>
      </c>
      <c r="AB93" s="122">
        <f t="shared" si="14"/>
        <v>0</v>
      </c>
      <c r="AE93" s="94">
        <f t="shared" si="28"/>
        <v>0</v>
      </c>
      <c r="AF93" s="94" t="str">
        <f t="shared" si="29"/>
        <v>Sin Fracturamiento hidraulico</v>
      </c>
      <c r="AG93" s="94">
        <f t="shared" si="30"/>
        <v>0</v>
      </c>
      <c r="AH93" s="94">
        <f t="shared" si="31"/>
        <v>0</v>
      </c>
      <c r="AI93" s="94" t="str">
        <f t="shared" si="15"/>
        <v>00Sin Fracturamiento hidraulico</v>
      </c>
      <c r="AJ93" s="94">
        <f t="shared" si="16"/>
        <v>0</v>
      </c>
      <c r="AK93" s="94">
        <f t="shared" si="17"/>
        <v>0</v>
      </c>
      <c r="AL93" s="94">
        <f t="shared" si="18"/>
        <v>0</v>
      </c>
      <c r="AM93" s="94" t="str">
        <f t="shared" si="19"/>
        <v>Factor de Emisión</v>
      </c>
      <c r="AN93" s="94">
        <f t="shared" si="27"/>
        <v>0</v>
      </c>
      <c r="AO93" s="94">
        <f t="shared" si="20"/>
        <v>0</v>
      </c>
      <c r="AP93" s="94">
        <f t="shared" si="21"/>
        <v>0</v>
      </c>
      <c r="AQ93" s="94">
        <f t="shared" si="22"/>
        <v>0</v>
      </c>
      <c r="AR93" s="94">
        <f>IF(P93="",AQ93*'Fraccion masica'!$AB$36,P93*AQ93)</f>
        <v>0</v>
      </c>
      <c r="AS93" s="94">
        <f>IF(Q93="",AQ93*'Fraccion masica'!$AB$35,Q93*AQ93)</f>
        <v>0</v>
      </c>
      <c r="AT93" s="94">
        <f>IFERROR(AR93*Hoja1!$C$24/Hoja1!$C$25/Hoja1!$C$26*16.04/1000000,0)</f>
        <v>0</v>
      </c>
      <c r="AU93" s="94">
        <f>IFERROR(AS93*Hoja1!$C$24/Hoja1!$C$25/Hoja1!$C$26*44.01/1000000,0)</f>
        <v>0</v>
      </c>
      <c r="AV93" s="143">
        <f>'Fraccion masica'!$AB$35</f>
        <v>9.0175297124927029E-2</v>
      </c>
      <c r="AW93" s="143">
        <f>'Fraccion masica'!$AB$36</f>
        <v>0.24741987696184778</v>
      </c>
      <c r="AX93" s="143">
        <f>'Fraccion masica'!$AB$37</f>
        <v>0.39593762818104794</v>
      </c>
      <c r="AY93" s="143">
        <f>'Fraccion masica'!$AB$38</f>
        <v>0.14181302276078955</v>
      </c>
      <c r="AZ93" s="143">
        <f>'Fraccion masica'!$AB$39</f>
        <v>1.2058713500160698E-2</v>
      </c>
      <c r="BA93" s="143">
        <f>'Fraccion masica'!$AB$40</f>
        <v>5.502030814457283E-2</v>
      </c>
      <c r="BB93" s="143">
        <f>'Fraccion masica'!$AB$41</f>
        <v>5.757515332665411E-2</v>
      </c>
      <c r="BC93" s="94">
        <f t="shared" si="23"/>
        <v>0</v>
      </c>
      <c r="BD93" s="94">
        <f t="shared" si="24"/>
        <v>0</v>
      </c>
      <c r="BE93" s="143">
        <f t="shared" si="25"/>
        <v>0</v>
      </c>
      <c r="BF93" s="94">
        <f>BC93+BD93*Hoja1!$C$19+BE93*Hoja1!$C$20</f>
        <v>0</v>
      </c>
    </row>
    <row r="94" spans="2:58" x14ac:dyDescent="0.75">
      <c r="B94" s="52"/>
      <c r="C94" s="52" t="s">
        <v>179</v>
      </c>
      <c r="D94" s="15"/>
      <c r="E94" s="15"/>
      <c r="F94" s="253"/>
      <c r="G94" s="111"/>
      <c r="H94" s="52"/>
      <c r="I94" s="52"/>
      <c r="J94" s="113"/>
      <c r="K94" s="113"/>
      <c r="L94" s="113"/>
      <c r="M94" s="113"/>
      <c r="N94" s="14"/>
      <c r="O94" s="139"/>
      <c r="P94" s="98"/>
      <c r="Q94" s="98"/>
      <c r="R94" s="122">
        <f t="shared" si="5"/>
        <v>0</v>
      </c>
      <c r="S94" s="122">
        <f t="shared" si="6"/>
        <v>0</v>
      </c>
      <c r="T94" s="78">
        <f t="shared" si="7"/>
        <v>0</v>
      </c>
      <c r="U94" s="78" t="str">
        <f t="shared" si="8"/>
        <v>Factor de Emisión</v>
      </c>
      <c r="V94" s="122">
        <f t="shared" si="9"/>
        <v>0</v>
      </c>
      <c r="W94" s="122">
        <f t="shared" si="10"/>
        <v>0</v>
      </c>
      <c r="X94" s="122">
        <f>V94+W94*Hoja1!$C$19</f>
        <v>0</v>
      </c>
      <c r="Y94" s="122">
        <f t="shared" si="11"/>
        <v>0</v>
      </c>
      <c r="Z94" s="122">
        <f t="shared" si="12"/>
        <v>0</v>
      </c>
      <c r="AA94" s="122">
        <f t="shared" si="13"/>
        <v>0</v>
      </c>
      <c r="AB94" s="122">
        <f t="shared" si="14"/>
        <v>0</v>
      </c>
      <c r="AE94" s="94">
        <f t="shared" si="28"/>
        <v>0</v>
      </c>
      <c r="AF94" s="94" t="str">
        <f t="shared" si="29"/>
        <v>Sin Fracturamiento hidraulico</v>
      </c>
      <c r="AG94" s="94">
        <f t="shared" si="30"/>
        <v>0</v>
      </c>
      <c r="AH94" s="94">
        <f t="shared" si="31"/>
        <v>0</v>
      </c>
      <c r="AI94" s="94" t="str">
        <f t="shared" si="15"/>
        <v>00Sin Fracturamiento hidraulico</v>
      </c>
      <c r="AJ94" s="94">
        <f t="shared" si="16"/>
        <v>0</v>
      </c>
      <c r="AK94" s="94">
        <f t="shared" si="17"/>
        <v>0</v>
      </c>
      <c r="AL94" s="94">
        <f t="shared" si="18"/>
        <v>0</v>
      </c>
      <c r="AM94" s="94" t="str">
        <f t="shared" si="19"/>
        <v>Factor de Emisión</v>
      </c>
      <c r="AN94" s="94">
        <f t="shared" si="27"/>
        <v>0</v>
      </c>
      <c r="AO94" s="94">
        <f t="shared" si="20"/>
        <v>0</v>
      </c>
      <c r="AP94" s="94">
        <f t="shared" si="21"/>
        <v>0</v>
      </c>
      <c r="AQ94" s="94">
        <f t="shared" si="22"/>
        <v>0</v>
      </c>
      <c r="AR94" s="94">
        <f>IF(P94="",AQ94*'Fraccion masica'!$AB$36,P94*AQ94)</f>
        <v>0</v>
      </c>
      <c r="AS94" s="94">
        <f>IF(Q94="",AQ94*'Fraccion masica'!$AB$35,Q94*AQ94)</f>
        <v>0</v>
      </c>
      <c r="AT94" s="94">
        <f>IFERROR(AR94*Hoja1!$C$24/Hoja1!$C$25/Hoja1!$C$26*16.04/1000000,0)</f>
        <v>0</v>
      </c>
      <c r="AU94" s="94">
        <f>IFERROR(AS94*Hoja1!$C$24/Hoja1!$C$25/Hoja1!$C$26*44.01/1000000,0)</f>
        <v>0</v>
      </c>
      <c r="AV94" s="143">
        <f>'Fraccion masica'!$AB$35</f>
        <v>9.0175297124927029E-2</v>
      </c>
      <c r="AW94" s="143">
        <f>'Fraccion masica'!$AB$36</f>
        <v>0.24741987696184778</v>
      </c>
      <c r="AX94" s="143">
        <f>'Fraccion masica'!$AB$37</f>
        <v>0.39593762818104794</v>
      </c>
      <c r="AY94" s="143">
        <f>'Fraccion masica'!$AB$38</f>
        <v>0.14181302276078955</v>
      </c>
      <c r="AZ94" s="143">
        <f>'Fraccion masica'!$AB$39</f>
        <v>1.2058713500160698E-2</v>
      </c>
      <c r="BA94" s="143">
        <f>'Fraccion masica'!$AB$40</f>
        <v>5.502030814457283E-2</v>
      </c>
      <c r="BB94" s="143">
        <f>'Fraccion masica'!$AB$41</f>
        <v>5.757515332665411E-2</v>
      </c>
      <c r="BC94" s="94">
        <f t="shared" si="23"/>
        <v>0</v>
      </c>
      <c r="BD94" s="94">
        <f t="shared" si="24"/>
        <v>0</v>
      </c>
      <c r="BE94" s="143">
        <f t="shared" si="25"/>
        <v>0</v>
      </c>
      <c r="BF94" s="94">
        <f>BC94+BD94*Hoja1!$C$19+BE94*Hoja1!$C$20</f>
        <v>0</v>
      </c>
    </row>
    <row r="95" spans="2:58" x14ac:dyDescent="0.75">
      <c r="B95" s="52"/>
      <c r="C95" s="52" t="s">
        <v>179</v>
      </c>
      <c r="D95" s="15"/>
      <c r="E95" s="15"/>
      <c r="F95" s="253"/>
      <c r="G95" s="111"/>
      <c r="H95" s="52"/>
      <c r="I95" s="52"/>
      <c r="J95" s="113"/>
      <c r="K95" s="113"/>
      <c r="L95" s="113"/>
      <c r="M95" s="113"/>
      <c r="N95" s="14"/>
      <c r="O95" s="139"/>
      <c r="P95" s="98"/>
      <c r="Q95" s="98"/>
      <c r="R95" s="122">
        <f t="shared" si="5"/>
        <v>0</v>
      </c>
      <c r="S95" s="122">
        <f t="shared" si="6"/>
        <v>0</v>
      </c>
      <c r="T95" s="78">
        <f t="shared" si="7"/>
        <v>0</v>
      </c>
      <c r="U95" s="78" t="str">
        <f t="shared" si="8"/>
        <v>Factor de Emisión</v>
      </c>
      <c r="V95" s="122">
        <f t="shared" si="9"/>
        <v>0</v>
      </c>
      <c r="W95" s="122">
        <f t="shared" si="10"/>
        <v>0</v>
      </c>
      <c r="X95" s="122">
        <f>V95+W95*Hoja1!$C$19</f>
        <v>0</v>
      </c>
      <c r="Y95" s="122">
        <f t="shared" si="11"/>
        <v>0</v>
      </c>
      <c r="Z95" s="122">
        <f t="shared" si="12"/>
        <v>0</v>
      </c>
      <c r="AA95" s="122">
        <f t="shared" si="13"/>
        <v>0</v>
      </c>
      <c r="AB95" s="122">
        <f t="shared" si="14"/>
        <v>0</v>
      </c>
      <c r="AE95" s="94">
        <f t="shared" si="28"/>
        <v>0</v>
      </c>
      <c r="AF95" s="94" t="str">
        <f t="shared" si="29"/>
        <v>Sin Fracturamiento hidraulico</v>
      </c>
      <c r="AG95" s="94">
        <f t="shared" si="30"/>
        <v>0</v>
      </c>
      <c r="AH95" s="94">
        <f t="shared" si="31"/>
        <v>0</v>
      </c>
      <c r="AI95" s="94" t="str">
        <f t="shared" si="15"/>
        <v>00Sin Fracturamiento hidraulico</v>
      </c>
      <c r="AJ95" s="94">
        <f t="shared" si="16"/>
        <v>0</v>
      </c>
      <c r="AK95" s="94">
        <f t="shared" si="17"/>
        <v>0</v>
      </c>
      <c r="AL95" s="94">
        <f t="shared" si="18"/>
        <v>0</v>
      </c>
      <c r="AM95" s="94" t="str">
        <f t="shared" si="19"/>
        <v>Factor de Emisión</v>
      </c>
      <c r="AN95" s="94">
        <f t="shared" si="27"/>
        <v>0</v>
      </c>
      <c r="AO95" s="94">
        <f t="shared" si="20"/>
        <v>0</v>
      </c>
      <c r="AP95" s="94">
        <f t="shared" si="21"/>
        <v>0</v>
      </c>
      <c r="AQ95" s="94">
        <f t="shared" si="22"/>
        <v>0</v>
      </c>
      <c r="AR95" s="94">
        <f>IF(P95="",AQ95*'Fraccion masica'!$AB$36,P95*AQ95)</f>
        <v>0</v>
      </c>
      <c r="AS95" s="94">
        <f>IF(Q95="",AQ95*'Fraccion masica'!$AB$35,Q95*AQ95)</f>
        <v>0</v>
      </c>
      <c r="AT95" s="94">
        <f>IFERROR(AR95*Hoja1!$C$24/Hoja1!$C$25/Hoja1!$C$26*16.04/1000000,0)</f>
        <v>0</v>
      </c>
      <c r="AU95" s="94">
        <f>IFERROR(AS95*Hoja1!$C$24/Hoja1!$C$25/Hoja1!$C$26*44.01/1000000,0)</f>
        <v>0</v>
      </c>
      <c r="AV95" s="143">
        <f>'Fraccion masica'!$AB$35</f>
        <v>9.0175297124927029E-2</v>
      </c>
      <c r="AW95" s="143">
        <f>'Fraccion masica'!$AB$36</f>
        <v>0.24741987696184778</v>
      </c>
      <c r="AX95" s="143">
        <f>'Fraccion masica'!$AB$37</f>
        <v>0.39593762818104794</v>
      </c>
      <c r="AY95" s="143">
        <f>'Fraccion masica'!$AB$38</f>
        <v>0.14181302276078955</v>
      </c>
      <c r="AZ95" s="143">
        <f>'Fraccion masica'!$AB$39</f>
        <v>1.2058713500160698E-2</v>
      </c>
      <c r="BA95" s="143">
        <f>'Fraccion masica'!$AB$40</f>
        <v>5.502030814457283E-2</v>
      </c>
      <c r="BB95" s="143">
        <f>'Fraccion masica'!$AB$41</f>
        <v>5.757515332665411E-2</v>
      </c>
      <c r="BC95" s="94">
        <f t="shared" si="23"/>
        <v>0</v>
      </c>
      <c r="BD95" s="94">
        <f t="shared" si="24"/>
        <v>0</v>
      </c>
      <c r="BE95" s="143">
        <f t="shared" si="25"/>
        <v>0</v>
      </c>
      <c r="BF95" s="94">
        <f>BC95+BD95*Hoja1!$C$19+BE95*Hoja1!$C$20</f>
        <v>0</v>
      </c>
    </row>
    <row r="96" spans="2:58" x14ac:dyDescent="0.75">
      <c r="B96" s="52"/>
      <c r="C96" s="52" t="s">
        <v>179</v>
      </c>
      <c r="D96" s="15"/>
      <c r="E96" s="15"/>
      <c r="F96" s="253"/>
      <c r="G96" s="111"/>
      <c r="H96" s="52"/>
      <c r="I96" s="52"/>
      <c r="J96" s="113"/>
      <c r="K96" s="113"/>
      <c r="L96" s="113"/>
      <c r="M96" s="113"/>
      <c r="N96" s="14"/>
      <c r="O96" s="139"/>
      <c r="P96" s="98"/>
      <c r="Q96" s="98"/>
      <c r="R96" s="122">
        <f t="shared" si="5"/>
        <v>0</v>
      </c>
      <c r="S96" s="122">
        <f t="shared" si="6"/>
        <v>0</v>
      </c>
      <c r="T96" s="78">
        <f t="shared" si="7"/>
        <v>0</v>
      </c>
      <c r="U96" s="78" t="str">
        <f t="shared" si="8"/>
        <v>Factor de Emisión</v>
      </c>
      <c r="V96" s="122">
        <f t="shared" si="9"/>
        <v>0</v>
      </c>
      <c r="W96" s="122">
        <f t="shared" si="10"/>
        <v>0</v>
      </c>
      <c r="X96" s="122">
        <f>V96+W96*Hoja1!$C$19</f>
        <v>0</v>
      </c>
      <c r="Y96" s="122">
        <f t="shared" si="11"/>
        <v>0</v>
      </c>
      <c r="Z96" s="122">
        <f t="shared" si="12"/>
        <v>0</v>
      </c>
      <c r="AA96" s="122">
        <f t="shared" si="13"/>
        <v>0</v>
      </c>
      <c r="AB96" s="122">
        <f t="shared" si="14"/>
        <v>0</v>
      </c>
      <c r="AE96" s="94">
        <f t="shared" si="28"/>
        <v>0</v>
      </c>
      <c r="AF96" s="94" t="str">
        <f t="shared" si="29"/>
        <v>Sin Fracturamiento hidraulico</v>
      </c>
      <c r="AG96" s="94">
        <f t="shared" si="30"/>
        <v>0</v>
      </c>
      <c r="AH96" s="94">
        <f t="shared" si="31"/>
        <v>0</v>
      </c>
      <c r="AI96" s="94" t="str">
        <f t="shared" si="15"/>
        <v>00Sin Fracturamiento hidraulico</v>
      </c>
      <c r="AJ96" s="94">
        <f t="shared" si="16"/>
        <v>0</v>
      </c>
      <c r="AK96" s="94">
        <f t="shared" si="17"/>
        <v>0</v>
      </c>
      <c r="AL96" s="94">
        <f t="shared" si="18"/>
        <v>0</v>
      </c>
      <c r="AM96" s="94" t="str">
        <f t="shared" si="19"/>
        <v>Factor de Emisión</v>
      </c>
      <c r="AN96" s="94">
        <f t="shared" si="27"/>
        <v>0</v>
      </c>
      <c r="AO96" s="94">
        <f t="shared" si="20"/>
        <v>0</v>
      </c>
      <c r="AP96" s="94">
        <f t="shared" si="21"/>
        <v>0</v>
      </c>
      <c r="AQ96" s="94">
        <f t="shared" si="22"/>
        <v>0</v>
      </c>
      <c r="AR96" s="94">
        <f>IF(P96="",AQ96*'Fraccion masica'!$AB$36,P96*AQ96)</f>
        <v>0</v>
      </c>
      <c r="AS96" s="94">
        <f>IF(Q96="",AQ96*'Fraccion masica'!$AB$35,Q96*AQ96)</f>
        <v>0</v>
      </c>
      <c r="AT96" s="94">
        <f>IFERROR(AR96*Hoja1!$C$24/Hoja1!$C$25/Hoja1!$C$26*16.04/1000000,0)</f>
        <v>0</v>
      </c>
      <c r="AU96" s="94">
        <f>IFERROR(AS96*Hoja1!$C$24/Hoja1!$C$25/Hoja1!$C$26*44.01/1000000,0)</f>
        <v>0</v>
      </c>
      <c r="AV96" s="143">
        <f>'Fraccion masica'!$AB$35</f>
        <v>9.0175297124927029E-2</v>
      </c>
      <c r="AW96" s="143">
        <f>'Fraccion masica'!$AB$36</f>
        <v>0.24741987696184778</v>
      </c>
      <c r="AX96" s="143">
        <f>'Fraccion masica'!$AB$37</f>
        <v>0.39593762818104794</v>
      </c>
      <c r="AY96" s="143">
        <f>'Fraccion masica'!$AB$38</f>
        <v>0.14181302276078955</v>
      </c>
      <c r="AZ96" s="143">
        <f>'Fraccion masica'!$AB$39</f>
        <v>1.2058713500160698E-2</v>
      </c>
      <c r="BA96" s="143">
        <f>'Fraccion masica'!$AB$40</f>
        <v>5.502030814457283E-2</v>
      </c>
      <c r="BB96" s="143">
        <f>'Fraccion masica'!$AB$41</f>
        <v>5.757515332665411E-2</v>
      </c>
      <c r="BC96" s="94">
        <f t="shared" si="23"/>
        <v>0</v>
      </c>
      <c r="BD96" s="94">
        <f t="shared" si="24"/>
        <v>0</v>
      </c>
      <c r="BE96" s="143">
        <f t="shared" si="25"/>
        <v>0</v>
      </c>
      <c r="BF96" s="94">
        <f>BC96+BD96*Hoja1!$C$19+BE96*Hoja1!$C$20</f>
        <v>0</v>
      </c>
    </row>
    <row r="97" spans="2:58" x14ac:dyDescent="0.75">
      <c r="B97" s="52"/>
      <c r="C97" s="52" t="s">
        <v>179</v>
      </c>
      <c r="D97" s="15"/>
      <c r="E97" s="15"/>
      <c r="F97" s="253"/>
      <c r="G97" s="111"/>
      <c r="H97" s="52"/>
      <c r="I97" s="52"/>
      <c r="J97" s="113"/>
      <c r="K97" s="113"/>
      <c r="L97" s="113"/>
      <c r="M97" s="113"/>
      <c r="N97" s="14"/>
      <c r="O97" s="139"/>
      <c r="P97" s="98"/>
      <c r="Q97" s="98"/>
      <c r="R97" s="122">
        <f t="shared" si="5"/>
        <v>0</v>
      </c>
      <c r="S97" s="122">
        <f t="shared" si="6"/>
        <v>0</v>
      </c>
      <c r="T97" s="78">
        <f t="shared" si="7"/>
        <v>0</v>
      </c>
      <c r="U97" s="78" t="str">
        <f t="shared" si="8"/>
        <v>Factor de Emisión</v>
      </c>
      <c r="V97" s="122">
        <f t="shared" si="9"/>
        <v>0</v>
      </c>
      <c r="W97" s="122">
        <f t="shared" si="10"/>
        <v>0</v>
      </c>
      <c r="X97" s="122">
        <f>V97+W97*Hoja1!$C$19</f>
        <v>0</v>
      </c>
      <c r="Y97" s="122">
        <f t="shared" si="11"/>
        <v>0</v>
      </c>
      <c r="Z97" s="122">
        <f t="shared" si="12"/>
        <v>0</v>
      </c>
      <c r="AA97" s="122">
        <f t="shared" si="13"/>
        <v>0</v>
      </c>
      <c r="AB97" s="122">
        <f t="shared" si="14"/>
        <v>0</v>
      </c>
      <c r="AE97" s="94">
        <f t="shared" si="28"/>
        <v>0</v>
      </c>
      <c r="AF97" s="94" t="str">
        <f t="shared" si="29"/>
        <v>Sin Fracturamiento hidraulico</v>
      </c>
      <c r="AG97" s="94">
        <f t="shared" si="30"/>
        <v>0</v>
      </c>
      <c r="AH97" s="94">
        <f t="shared" si="31"/>
        <v>0</v>
      </c>
      <c r="AI97" s="94" t="str">
        <f t="shared" si="15"/>
        <v>00Sin Fracturamiento hidraulico</v>
      </c>
      <c r="AJ97" s="94">
        <f t="shared" si="16"/>
        <v>0</v>
      </c>
      <c r="AK97" s="94">
        <f t="shared" si="17"/>
        <v>0</v>
      </c>
      <c r="AL97" s="94">
        <f t="shared" si="18"/>
        <v>0</v>
      </c>
      <c r="AM97" s="94" t="str">
        <f t="shared" si="19"/>
        <v>Factor de Emisión</v>
      </c>
      <c r="AN97" s="94">
        <f t="shared" si="27"/>
        <v>0</v>
      </c>
      <c r="AO97" s="94">
        <f t="shared" si="20"/>
        <v>0</v>
      </c>
      <c r="AP97" s="94">
        <f t="shared" si="21"/>
        <v>0</v>
      </c>
      <c r="AQ97" s="94">
        <f t="shared" si="22"/>
        <v>0</v>
      </c>
      <c r="AR97" s="94">
        <f>IF(P97="",AQ97*'Fraccion masica'!$AB$36,P97*AQ97)</f>
        <v>0</v>
      </c>
      <c r="AS97" s="94">
        <f>IF(Q97="",AQ97*'Fraccion masica'!$AB$35,Q97*AQ97)</f>
        <v>0</v>
      </c>
      <c r="AT97" s="94">
        <f>IFERROR(AR97*Hoja1!$C$24/Hoja1!$C$25/Hoja1!$C$26*16.04/1000000,0)</f>
        <v>0</v>
      </c>
      <c r="AU97" s="94">
        <f>IFERROR(AS97*Hoja1!$C$24/Hoja1!$C$25/Hoja1!$C$26*44.01/1000000,0)</f>
        <v>0</v>
      </c>
      <c r="AV97" s="143">
        <f>'Fraccion masica'!$AB$35</f>
        <v>9.0175297124927029E-2</v>
      </c>
      <c r="AW97" s="143">
        <f>'Fraccion masica'!$AB$36</f>
        <v>0.24741987696184778</v>
      </c>
      <c r="AX97" s="143">
        <f>'Fraccion masica'!$AB$37</f>
        <v>0.39593762818104794</v>
      </c>
      <c r="AY97" s="143">
        <f>'Fraccion masica'!$AB$38</f>
        <v>0.14181302276078955</v>
      </c>
      <c r="AZ97" s="143">
        <f>'Fraccion masica'!$AB$39</f>
        <v>1.2058713500160698E-2</v>
      </c>
      <c r="BA97" s="143">
        <f>'Fraccion masica'!$AB$40</f>
        <v>5.502030814457283E-2</v>
      </c>
      <c r="BB97" s="143">
        <f>'Fraccion masica'!$AB$41</f>
        <v>5.757515332665411E-2</v>
      </c>
      <c r="BC97" s="94">
        <f t="shared" si="23"/>
        <v>0</v>
      </c>
      <c r="BD97" s="94">
        <f t="shared" si="24"/>
        <v>0</v>
      </c>
      <c r="BE97" s="143">
        <f t="shared" si="25"/>
        <v>0</v>
      </c>
      <c r="BF97" s="94">
        <f>BC97+BD97*Hoja1!$C$19+BE97*Hoja1!$C$20</f>
        <v>0</v>
      </c>
    </row>
    <row r="98" spans="2:58" x14ac:dyDescent="0.75">
      <c r="B98" s="52"/>
      <c r="C98" s="52" t="s">
        <v>179</v>
      </c>
      <c r="D98" s="15"/>
      <c r="E98" s="15"/>
      <c r="F98" s="253"/>
      <c r="G98" s="111"/>
      <c r="H98" s="52"/>
      <c r="I98" s="52"/>
      <c r="J98" s="113"/>
      <c r="K98" s="113"/>
      <c r="L98" s="113"/>
      <c r="M98" s="113"/>
      <c r="N98" s="14"/>
      <c r="O98" s="139"/>
      <c r="P98" s="98"/>
      <c r="Q98" s="98"/>
      <c r="R98" s="122">
        <f t="shared" si="5"/>
        <v>0</v>
      </c>
      <c r="S98" s="122">
        <f t="shared" si="6"/>
        <v>0</v>
      </c>
      <c r="T98" s="78">
        <f t="shared" si="7"/>
        <v>0</v>
      </c>
      <c r="U98" s="78" t="str">
        <f t="shared" si="8"/>
        <v>Factor de Emisión</v>
      </c>
      <c r="V98" s="122">
        <f t="shared" si="9"/>
        <v>0</v>
      </c>
      <c r="W98" s="122">
        <f t="shared" si="10"/>
        <v>0</v>
      </c>
      <c r="X98" s="122">
        <f>V98+W98*Hoja1!$C$19</f>
        <v>0</v>
      </c>
      <c r="Y98" s="122">
        <f t="shared" si="11"/>
        <v>0</v>
      </c>
      <c r="Z98" s="122">
        <f t="shared" si="12"/>
        <v>0</v>
      </c>
      <c r="AA98" s="122">
        <f t="shared" si="13"/>
        <v>0</v>
      </c>
      <c r="AB98" s="122">
        <f t="shared" si="14"/>
        <v>0</v>
      </c>
      <c r="AE98" s="94">
        <f t="shared" si="28"/>
        <v>0</v>
      </c>
      <c r="AF98" s="94" t="str">
        <f t="shared" si="29"/>
        <v>Sin Fracturamiento hidraulico</v>
      </c>
      <c r="AG98" s="94">
        <f t="shared" si="30"/>
        <v>0</v>
      </c>
      <c r="AH98" s="94">
        <f t="shared" si="31"/>
        <v>0</v>
      </c>
      <c r="AI98" s="94" t="str">
        <f t="shared" si="15"/>
        <v>00Sin Fracturamiento hidraulico</v>
      </c>
      <c r="AJ98" s="94">
        <f t="shared" si="16"/>
        <v>0</v>
      </c>
      <c r="AK98" s="94">
        <f t="shared" si="17"/>
        <v>0</v>
      </c>
      <c r="AL98" s="94">
        <f t="shared" si="18"/>
        <v>0</v>
      </c>
      <c r="AM98" s="94" t="str">
        <f t="shared" si="19"/>
        <v>Factor de Emisión</v>
      </c>
      <c r="AN98" s="94">
        <f t="shared" si="27"/>
        <v>0</v>
      </c>
      <c r="AO98" s="94">
        <f t="shared" si="20"/>
        <v>0</v>
      </c>
      <c r="AP98" s="94">
        <f t="shared" si="21"/>
        <v>0</v>
      </c>
      <c r="AQ98" s="94">
        <f t="shared" si="22"/>
        <v>0</v>
      </c>
      <c r="AR98" s="94">
        <f>IF(P98="",AQ98*'Fraccion masica'!$AB$36,P98*AQ98)</f>
        <v>0</v>
      </c>
      <c r="AS98" s="94">
        <f>IF(Q98="",AQ98*'Fraccion masica'!$AB$35,Q98*AQ98)</f>
        <v>0</v>
      </c>
      <c r="AT98" s="94">
        <f>IFERROR(AR98*Hoja1!$C$24/Hoja1!$C$25/Hoja1!$C$26*16.04/1000000,0)</f>
        <v>0</v>
      </c>
      <c r="AU98" s="94">
        <f>IFERROR(AS98*Hoja1!$C$24/Hoja1!$C$25/Hoja1!$C$26*44.01/1000000,0)</f>
        <v>0</v>
      </c>
      <c r="AV98" s="143">
        <f>'Fraccion masica'!$AB$35</f>
        <v>9.0175297124927029E-2</v>
      </c>
      <c r="AW98" s="143">
        <f>'Fraccion masica'!$AB$36</f>
        <v>0.24741987696184778</v>
      </c>
      <c r="AX98" s="143">
        <f>'Fraccion masica'!$AB$37</f>
        <v>0.39593762818104794</v>
      </c>
      <c r="AY98" s="143">
        <f>'Fraccion masica'!$AB$38</f>
        <v>0.14181302276078955</v>
      </c>
      <c r="AZ98" s="143">
        <f>'Fraccion masica'!$AB$39</f>
        <v>1.2058713500160698E-2</v>
      </c>
      <c r="BA98" s="143">
        <f>'Fraccion masica'!$AB$40</f>
        <v>5.502030814457283E-2</v>
      </c>
      <c r="BB98" s="143">
        <f>'Fraccion masica'!$AB$41</f>
        <v>5.757515332665411E-2</v>
      </c>
      <c r="BC98" s="94">
        <f t="shared" si="23"/>
        <v>0</v>
      </c>
      <c r="BD98" s="94">
        <f t="shared" si="24"/>
        <v>0</v>
      </c>
      <c r="BE98" s="143">
        <f t="shared" si="25"/>
        <v>0</v>
      </c>
      <c r="BF98" s="94">
        <f>BC98+BD98*Hoja1!$C$19+BE98*Hoja1!$C$20</f>
        <v>0</v>
      </c>
    </row>
    <row r="99" spans="2:58" x14ac:dyDescent="0.75">
      <c r="B99" s="52"/>
      <c r="C99" s="52" t="s">
        <v>179</v>
      </c>
      <c r="D99" s="15"/>
      <c r="E99" s="15"/>
      <c r="F99" s="253"/>
      <c r="G99" s="111"/>
      <c r="H99" s="52"/>
      <c r="I99" s="52"/>
      <c r="J99" s="113"/>
      <c r="K99" s="113"/>
      <c r="L99" s="113"/>
      <c r="M99" s="113"/>
      <c r="N99" s="14"/>
      <c r="O99" s="139"/>
      <c r="P99" s="98"/>
      <c r="Q99" s="98"/>
      <c r="R99" s="122">
        <f t="shared" si="5"/>
        <v>0</v>
      </c>
      <c r="S99" s="122">
        <f t="shared" si="6"/>
        <v>0</v>
      </c>
      <c r="T99" s="78">
        <f t="shared" si="7"/>
        <v>0</v>
      </c>
      <c r="U99" s="78" t="str">
        <f t="shared" si="8"/>
        <v>Factor de Emisión</v>
      </c>
      <c r="V99" s="122">
        <f t="shared" si="9"/>
        <v>0</v>
      </c>
      <c r="W99" s="122">
        <f t="shared" si="10"/>
        <v>0</v>
      </c>
      <c r="X99" s="122">
        <f>V99+W99*Hoja1!$C$19</f>
        <v>0</v>
      </c>
      <c r="Y99" s="122">
        <f t="shared" si="11"/>
        <v>0</v>
      </c>
      <c r="Z99" s="122">
        <f t="shared" si="12"/>
        <v>0</v>
      </c>
      <c r="AA99" s="122">
        <f t="shared" si="13"/>
        <v>0</v>
      </c>
      <c r="AB99" s="122">
        <f t="shared" si="14"/>
        <v>0</v>
      </c>
      <c r="AE99" s="94">
        <f t="shared" si="28"/>
        <v>0</v>
      </c>
      <c r="AF99" s="94" t="str">
        <f t="shared" si="29"/>
        <v>Sin Fracturamiento hidraulico</v>
      </c>
      <c r="AG99" s="94">
        <f t="shared" si="30"/>
        <v>0</v>
      </c>
      <c r="AH99" s="94">
        <f t="shared" si="31"/>
        <v>0</v>
      </c>
      <c r="AI99" s="94" t="str">
        <f t="shared" si="15"/>
        <v>00Sin Fracturamiento hidraulico</v>
      </c>
      <c r="AJ99" s="94">
        <f t="shared" si="16"/>
        <v>0</v>
      </c>
      <c r="AK99" s="94">
        <f t="shared" si="17"/>
        <v>0</v>
      </c>
      <c r="AL99" s="94">
        <f t="shared" si="18"/>
        <v>0</v>
      </c>
      <c r="AM99" s="94" t="str">
        <f t="shared" si="19"/>
        <v>Factor de Emisión</v>
      </c>
      <c r="AN99" s="94">
        <f t="shared" si="27"/>
        <v>0</v>
      </c>
      <c r="AO99" s="94">
        <f t="shared" si="20"/>
        <v>0</v>
      </c>
      <c r="AP99" s="94">
        <f t="shared" si="21"/>
        <v>0</v>
      </c>
      <c r="AQ99" s="94">
        <f t="shared" si="22"/>
        <v>0</v>
      </c>
      <c r="AR99" s="94">
        <f>IF(P99="",AQ99*'Fraccion masica'!$AB$36,P99*AQ99)</f>
        <v>0</v>
      </c>
      <c r="AS99" s="94">
        <f>IF(Q99="",AQ99*'Fraccion masica'!$AB$35,Q99*AQ99)</f>
        <v>0</v>
      </c>
      <c r="AT99" s="94">
        <f>IFERROR(AR99*Hoja1!$C$24/Hoja1!$C$25/Hoja1!$C$26*16.04/1000000,0)</f>
        <v>0</v>
      </c>
      <c r="AU99" s="94">
        <f>IFERROR(AS99*Hoja1!$C$24/Hoja1!$C$25/Hoja1!$C$26*44.01/1000000,0)</f>
        <v>0</v>
      </c>
      <c r="AV99" s="143">
        <f>'Fraccion masica'!$AB$35</f>
        <v>9.0175297124927029E-2</v>
      </c>
      <c r="AW99" s="143">
        <f>'Fraccion masica'!$AB$36</f>
        <v>0.24741987696184778</v>
      </c>
      <c r="AX99" s="143">
        <f>'Fraccion masica'!$AB$37</f>
        <v>0.39593762818104794</v>
      </c>
      <c r="AY99" s="143">
        <f>'Fraccion masica'!$AB$38</f>
        <v>0.14181302276078955</v>
      </c>
      <c r="AZ99" s="143">
        <f>'Fraccion masica'!$AB$39</f>
        <v>1.2058713500160698E-2</v>
      </c>
      <c r="BA99" s="143">
        <f>'Fraccion masica'!$AB$40</f>
        <v>5.502030814457283E-2</v>
      </c>
      <c r="BB99" s="143">
        <f>'Fraccion masica'!$AB$41</f>
        <v>5.757515332665411E-2</v>
      </c>
      <c r="BC99" s="94">
        <f t="shared" si="23"/>
        <v>0</v>
      </c>
      <c r="BD99" s="94">
        <f t="shared" si="24"/>
        <v>0</v>
      </c>
      <c r="BE99" s="143">
        <f t="shared" si="25"/>
        <v>0</v>
      </c>
      <c r="BF99" s="94">
        <f>BC99+BD99*Hoja1!$C$19+BE99*Hoja1!$C$20</f>
        <v>0</v>
      </c>
    </row>
    <row r="100" spans="2:58" x14ac:dyDescent="0.75">
      <c r="B100" s="52"/>
      <c r="C100" s="52" t="s">
        <v>179</v>
      </c>
      <c r="D100" s="15"/>
      <c r="E100" s="15"/>
      <c r="F100" s="253"/>
      <c r="G100" s="111"/>
      <c r="H100" s="52"/>
      <c r="I100" s="52"/>
      <c r="J100" s="113"/>
      <c r="K100" s="113"/>
      <c r="L100" s="113"/>
      <c r="M100" s="113"/>
      <c r="N100" s="14"/>
      <c r="O100" s="139"/>
      <c r="P100" s="98"/>
      <c r="Q100" s="98"/>
      <c r="R100" s="122">
        <f t="shared" si="5"/>
        <v>0</v>
      </c>
      <c r="S100" s="122">
        <f t="shared" si="6"/>
        <v>0</v>
      </c>
      <c r="T100" s="78">
        <f t="shared" si="7"/>
        <v>0</v>
      </c>
      <c r="U100" s="78" t="str">
        <f t="shared" si="8"/>
        <v>Factor de Emisión</v>
      </c>
      <c r="V100" s="122">
        <f t="shared" si="9"/>
        <v>0</v>
      </c>
      <c r="W100" s="122">
        <f t="shared" si="10"/>
        <v>0</v>
      </c>
      <c r="X100" s="122">
        <f>V100+W100*Hoja1!$C$19</f>
        <v>0</v>
      </c>
      <c r="Y100" s="122">
        <f t="shared" si="11"/>
        <v>0</v>
      </c>
      <c r="Z100" s="122">
        <f t="shared" si="12"/>
        <v>0</v>
      </c>
      <c r="AA100" s="122">
        <f t="shared" si="13"/>
        <v>0</v>
      </c>
      <c r="AB100" s="122">
        <f t="shared" si="14"/>
        <v>0</v>
      </c>
      <c r="AE100" s="94">
        <f t="shared" si="28"/>
        <v>0</v>
      </c>
      <c r="AF100" s="94" t="str">
        <f t="shared" si="29"/>
        <v>Sin Fracturamiento hidraulico</v>
      </c>
      <c r="AG100" s="94">
        <f t="shared" si="30"/>
        <v>0</v>
      </c>
      <c r="AH100" s="94">
        <f t="shared" si="31"/>
        <v>0</v>
      </c>
      <c r="AI100" s="94" t="str">
        <f t="shared" si="15"/>
        <v>00Sin Fracturamiento hidraulico</v>
      </c>
      <c r="AJ100" s="94">
        <f t="shared" si="16"/>
        <v>0</v>
      </c>
      <c r="AK100" s="94">
        <f t="shared" si="17"/>
        <v>0</v>
      </c>
      <c r="AL100" s="94">
        <f t="shared" si="18"/>
        <v>0</v>
      </c>
      <c r="AM100" s="94" t="str">
        <f t="shared" si="19"/>
        <v>Factor de Emisión</v>
      </c>
      <c r="AN100" s="94">
        <f t="shared" si="27"/>
        <v>0</v>
      </c>
      <c r="AO100" s="94">
        <f t="shared" si="20"/>
        <v>0</v>
      </c>
      <c r="AP100" s="94">
        <f t="shared" si="21"/>
        <v>0</v>
      </c>
      <c r="AQ100" s="94">
        <f t="shared" si="22"/>
        <v>0</v>
      </c>
      <c r="AR100" s="94">
        <f>IF(P100="",AQ100*'Fraccion masica'!$AB$36,P100*AQ100)</f>
        <v>0</v>
      </c>
      <c r="AS100" s="94">
        <f>IF(Q100="",AQ100*'Fraccion masica'!$AB$35,Q100*AQ100)</f>
        <v>0</v>
      </c>
      <c r="AT100" s="94">
        <f>IFERROR(AR100*Hoja1!$C$24/Hoja1!$C$25/Hoja1!$C$26*16.04/1000000,0)</f>
        <v>0</v>
      </c>
      <c r="AU100" s="94">
        <f>IFERROR(AS100*Hoja1!$C$24/Hoja1!$C$25/Hoja1!$C$26*44.01/1000000,0)</f>
        <v>0</v>
      </c>
      <c r="AV100" s="143">
        <f>'Fraccion masica'!$AB$35</f>
        <v>9.0175297124927029E-2</v>
      </c>
      <c r="AW100" s="143">
        <f>'Fraccion masica'!$AB$36</f>
        <v>0.24741987696184778</v>
      </c>
      <c r="AX100" s="143">
        <f>'Fraccion masica'!$AB$37</f>
        <v>0.39593762818104794</v>
      </c>
      <c r="AY100" s="143">
        <f>'Fraccion masica'!$AB$38</f>
        <v>0.14181302276078955</v>
      </c>
      <c r="AZ100" s="143">
        <f>'Fraccion masica'!$AB$39</f>
        <v>1.2058713500160698E-2</v>
      </c>
      <c r="BA100" s="143">
        <f>'Fraccion masica'!$AB$40</f>
        <v>5.502030814457283E-2</v>
      </c>
      <c r="BB100" s="143">
        <f>'Fraccion masica'!$AB$41</f>
        <v>5.757515332665411E-2</v>
      </c>
      <c r="BC100" s="94">
        <f t="shared" si="23"/>
        <v>0</v>
      </c>
      <c r="BD100" s="94">
        <f t="shared" si="24"/>
        <v>0</v>
      </c>
      <c r="BE100" s="143">
        <f t="shared" si="25"/>
        <v>0</v>
      </c>
      <c r="BF100" s="94">
        <f>BC100+BD100*Hoja1!$C$19+BE100*Hoja1!$C$20</f>
        <v>0</v>
      </c>
    </row>
    <row r="101" spans="2:58" x14ac:dyDescent="0.75">
      <c r="B101" s="52"/>
      <c r="C101" s="52" t="s">
        <v>179</v>
      </c>
      <c r="D101" s="15"/>
      <c r="E101" s="15"/>
      <c r="F101" s="253"/>
      <c r="G101" s="111"/>
      <c r="H101" s="52"/>
      <c r="I101" s="52"/>
      <c r="J101" s="113"/>
      <c r="K101" s="113"/>
      <c r="L101" s="113"/>
      <c r="M101" s="113"/>
      <c r="N101" s="14"/>
      <c r="O101" s="139"/>
      <c r="P101" s="98"/>
      <c r="Q101" s="98"/>
      <c r="R101" s="122">
        <f t="shared" si="5"/>
        <v>0</v>
      </c>
      <c r="S101" s="122">
        <f t="shared" si="6"/>
        <v>0</v>
      </c>
      <c r="T101" s="78">
        <f t="shared" si="7"/>
        <v>0</v>
      </c>
      <c r="U101" s="78" t="str">
        <f t="shared" si="8"/>
        <v>Factor de Emisión</v>
      </c>
      <c r="V101" s="122">
        <f t="shared" si="9"/>
        <v>0</v>
      </c>
      <c r="W101" s="122">
        <f t="shared" si="10"/>
        <v>0</v>
      </c>
      <c r="X101" s="122">
        <f>V101+W101*Hoja1!$C$19</f>
        <v>0</v>
      </c>
      <c r="Y101" s="122">
        <f t="shared" si="11"/>
        <v>0</v>
      </c>
      <c r="Z101" s="122">
        <f t="shared" si="12"/>
        <v>0</v>
      </c>
      <c r="AA101" s="122">
        <f t="shared" si="13"/>
        <v>0</v>
      </c>
      <c r="AB101" s="122">
        <f t="shared" si="14"/>
        <v>0</v>
      </c>
      <c r="AE101" s="94">
        <f t="shared" si="28"/>
        <v>0</v>
      </c>
      <c r="AF101" s="94" t="str">
        <f t="shared" si="29"/>
        <v>Sin Fracturamiento hidraulico</v>
      </c>
      <c r="AG101" s="94">
        <f t="shared" si="30"/>
        <v>0</v>
      </c>
      <c r="AH101" s="94">
        <f t="shared" si="31"/>
        <v>0</v>
      </c>
      <c r="AI101" s="94" t="str">
        <f t="shared" si="15"/>
        <v>00Sin Fracturamiento hidraulico</v>
      </c>
      <c r="AJ101" s="94">
        <f t="shared" si="16"/>
        <v>0</v>
      </c>
      <c r="AK101" s="94">
        <f t="shared" si="17"/>
        <v>0</v>
      </c>
      <c r="AL101" s="94">
        <f t="shared" si="18"/>
        <v>0</v>
      </c>
      <c r="AM101" s="94" t="str">
        <f t="shared" si="19"/>
        <v>Factor de Emisión</v>
      </c>
      <c r="AN101" s="94">
        <f t="shared" si="27"/>
        <v>0</v>
      </c>
      <c r="AO101" s="94">
        <f t="shared" si="20"/>
        <v>0</v>
      </c>
      <c r="AP101" s="94">
        <f t="shared" si="21"/>
        <v>0</v>
      </c>
      <c r="AQ101" s="94">
        <f t="shared" si="22"/>
        <v>0</v>
      </c>
      <c r="AR101" s="94">
        <f>IF(P101="",AQ101*'Fraccion masica'!$AB$36,P101*AQ101)</f>
        <v>0</v>
      </c>
      <c r="AS101" s="94">
        <f>IF(Q101="",AQ101*'Fraccion masica'!$AB$35,Q101*AQ101)</f>
        <v>0</v>
      </c>
      <c r="AT101" s="94">
        <f>IFERROR(AR101*Hoja1!$C$24/Hoja1!$C$25/Hoja1!$C$26*16.04/1000000,0)</f>
        <v>0</v>
      </c>
      <c r="AU101" s="94">
        <f>IFERROR(AS101*Hoja1!$C$24/Hoja1!$C$25/Hoja1!$C$26*44.01/1000000,0)</f>
        <v>0</v>
      </c>
      <c r="AV101" s="143">
        <f>'Fraccion masica'!$AB$35</f>
        <v>9.0175297124927029E-2</v>
      </c>
      <c r="AW101" s="143">
        <f>'Fraccion masica'!$AB$36</f>
        <v>0.24741987696184778</v>
      </c>
      <c r="AX101" s="143">
        <f>'Fraccion masica'!$AB$37</f>
        <v>0.39593762818104794</v>
      </c>
      <c r="AY101" s="143">
        <f>'Fraccion masica'!$AB$38</f>
        <v>0.14181302276078955</v>
      </c>
      <c r="AZ101" s="143">
        <f>'Fraccion masica'!$AB$39</f>
        <v>1.2058713500160698E-2</v>
      </c>
      <c r="BA101" s="143">
        <f>'Fraccion masica'!$AB$40</f>
        <v>5.502030814457283E-2</v>
      </c>
      <c r="BB101" s="143">
        <f>'Fraccion masica'!$AB$41</f>
        <v>5.757515332665411E-2</v>
      </c>
      <c r="BC101" s="94">
        <f t="shared" si="23"/>
        <v>0</v>
      </c>
      <c r="BD101" s="94">
        <f t="shared" si="24"/>
        <v>0</v>
      </c>
      <c r="BE101" s="143">
        <f t="shared" si="25"/>
        <v>0</v>
      </c>
      <c r="BF101" s="94">
        <f>BC101+BD101*Hoja1!$C$19+BE101*Hoja1!$C$20</f>
        <v>0</v>
      </c>
    </row>
    <row r="102" spans="2:58" x14ac:dyDescent="0.75">
      <c r="B102" s="52"/>
      <c r="C102" s="52" t="s">
        <v>179</v>
      </c>
      <c r="D102" s="15"/>
      <c r="E102" s="15"/>
      <c r="F102" s="253"/>
      <c r="G102" s="111"/>
      <c r="H102" s="52"/>
      <c r="I102" s="52"/>
      <c r="J102" s="113"/>
      <c r="K102" s="113"/>
      <c r="L102" s="113"/>
      <c r="M102" s="113"/>
      <c r="N102" s="14"/>
      <c r="O102" s="139"/>
      <c r="P102" s="98"/>
      <c r="Q102" s="98"/>
      <c r="R102" s="122">
        <f t="shared" si="5"/>
        <v>0</v>
      </c>
      <c r="S102" s="122">
        <f t="shared" si="6"/>
        <v>0</v>
      </c>
      <c r="T102" s="78">
        <f t="shared" si="7"/>
        <v>0</v>
      </c>
      <c r="U102" s="78" t="str">
        <f t="shared" si="8"/>
        <v>Factor de Emisión</v>
      </c>
      <c r="V102" s="122">
        <f t="shared" si="9"/>
        <v>0</v>
      </c>
      <c r="W102" s="122">
        <f t="shared" si="10"/>
        <v>0</v>
      </c>
      <c r="X102" s="122">
        <f>V102+W102*Hoja1!$C$19</f>
        <v>0</v>
      </c>
      <c r="Y102" s="122">
        <f t="shared" si="11"/>
        <v>0</v>
      </c>
      <c r="Z102" s="122">
        <f t="shared" si="12"/>
        <v>0</v>
      </c>
      <c r="AA102" s="122">
        <f t="shared" si="13"/>
        <v>0</v>
      </c>
      <c r="AB102" s="122">
        <f t="shared" si="14"/>
        <v>0</v>
      </c>
      <c r="AE102" s="94">
        <f t="shared" si="28"/>
        <v>0</v>
      </c>
      <c r="AF102" s="94" t="str">
        <f t="shared" si="29"/>
        <v>Sin Fracturamiento hidraulico</v>
      </c>
      <c r="AG102" s="94">
        <f t="shared" si="30"/>
        <v>0</v>
      </c>
      <c r="AH102" s="94">
        <f t="shared" si="31"/>
        <v>0</v>
      </c>
      <c r="AI102" s="94" t="str">
        <f t="shared" si="15"/>
        <v>00Sin Fracturamiento hidraulico</v>
      </c>
      <c r="AJ102" s="94">
        <f t="shared" si="16"/>
        <v>0</v>
      </c>
      <c r="AK102" s="94">
        <f t="shared" si="17"/>
        <v>0</v>
      </c>
      <c r="AL102" s="94">
        <f t="shared" si="18"/>
        <v>0</v>
      </c>
      <c r="AM102" s="94" t="str">
        <f t="shared" si="19"/>
        <v>Factor de Emisión</v>
      </c>
      <c r="AN102" s="94">
        <f t="shared" si="27"/>
        <v>0</v>
      </c>
      <c r="AO102" s="94">
        <f t="shared" si="20"/>
        <v>0</v>
      </c>
      <c r="AP102" s="94">
        <f t="shared" si="21"/>
        <v>0</v>
      </c>
      <c r="AQ102" s="94">
        <f t="shared" si="22"/>
        <v>0</v>
      </c>
      <c r="AR102" s="94">
        <f>IF(P102="",AQ102*'Fraccion masica'!$AB$36,P102*AQ102)</f>
        <v>0</v>
      </c>
      <c r="AS102" s="94">
        <f>IF(Q102="",AQ102*'Fraccion masica'!$AB$35,Q102*AQ102)</f>
        <v>0</v>
      </c>
      <c r="AT102" s="94">
        <f>IFERROR(AR102*Hoja1!$C$24/Hoja1!$C$25/Hoja1!$C$26*16.04/1000000,0)</f>
        <v>0</v>
      </c>
      <c r="AU102" s="94">
        <f>IFERROR(AS102*Hoja1!$C$24/Hoja1!$C$25/Hoja1!$C$26*44.01/1000000,0)</f>
        <v>0</v>
      </c>
      <c r="AV102" s="143">
        <f>'Fraccion masica'!$AB$35</f>
        <v>9.0175297124927029E-2</v>
      </c>
      <c r="AW102" s="143">
        <f>'Fraccion masica'!$AB$36</f>
        <v>0.24741987696184778</v>
      </c>
      <c r="AX102" s="143">
        <f>'Fraccion masica'!$AB$37</f>
        <v>0.39593762818104794</v>
      </c>
      <c r="AY102" s="143">
        <f>'Fraccion masica'!$AB$38</f>
        <v>0.14181302276078955</v>
      </c>
      <c r="AZ102" s="143">
        <f>'Fraccion masica'!$AB$39</f>
        <v>1.2058713500160698E-2</v>
      </c>
      <c r="BA102" s="143">
        <f>'Fraccion masica'!$AB$40</f>
        <v>5.502030814457283E-2</v>
      </c>
      <c r="BB102" s="143">
        <f>'Fraccion masica'!$AB$41</f>
        <v>5.757515332665411E-2</v>
      </c>
      <c r="BC102" s="94">
        <f t="shared" si="23"/>
        <v>0</v>
      </c>
      <c r="BD102" s="94">
        <f t="shared" si="24"/>
        <v>0</v>
      </c>
      <c r="BE102" s="143">
        <f t="shared" si="25"/>
        <v>0</v>
      </c>
      <c r="BF102" s="94">
        <f>BC102+BD102*Hoja1!$C$19+BE102*Hoja1!$C$20</f>
        <v>0</v>
      </c>
    </row>
    <row r="103" spans="2:58" x14ac:dyDescent="0.75">
      <c r="B103" s="52"/>
      <c r="C103" s="52" t="s">
        <v>179</v>
      </c>
      <c r="D103" s="15"/>
      <c r="E103" s="15"/>
      <c r="F103" s="253"/>
      <c r="G103" s="111"/>
      <c r="H103" s="52"/>
      <c r="I103" s="52"/>
      <c r="J103" s="113"/>
      <c r="K103" s="113"/>
      <c r="L103" s="113"/>
      <c r="M103" s="113"/>
      <c r="N103" s="14"/>
      <c r="O103" s="139"/>
      <c r="P103" s="98"/>
      <c r="Q103" s="98"/>
      <c r="R103" s="122">
        <f t="shared" si="5"/>
        <v>0</v>
      </c>
      <c r="S103" s="122">
        <f t="shared" si="6"/>
        <v>0</v>
      </c>
      <c r="T103" s="78">
        <f t="shared" si="7"/>
        <v>0</v>
      </c>
      <c r="U103" s="78" t="str">
        <f t="shared" si="8"/>
        <v>Factor de Emisión</v>
      </c>
      <c r="V103" s="122">
        <f t="shared" si="9"/>
        <v>0</v>
      </c>
      <c r="W103" s="122">
        <f t="shared" si="10"/>
        <v>0</v>
      </c>
      <c r="X103" s="122">
        <f>V103+W103*Hoja1!$C$19</f>
        <v>0</v>
      </c>
      <c r="Y103" s="122">
        <f t="shared" si="11"/>
        <v>0</v>
      </c>
      <c r="Z103" s="122">
        <f t="shared" si="12"/>
        <v>0</v>
      </c>
      <c r="AA103" s="122">
        <f t="shared" si="13"/>
        <v>0</v>
      </c>
      <c r="AB103" s="122">
        <f t="shared" si="14"/>
        <v>0</v>
      </c>
      <c r="AE103" s="94">
        <f t="shared" si="28"/>
        <v>0</v>
      </c>
      <c r="AF103" s="94" t="str">
        <f t="shared" si="29"/>
        <v>Sin Fracturamiento hidraulico</v>
      </c>
      <c r="AG103" s="94">
        <f t="shared" si="30"/>
        <v>0</v>
      </c>
      <c r="AH103" s="94">
        <f t="shared" si="31"/>
        <v>0</v>
      </c>
      <c r="AI103" s="94" t="str">
        <f t="shared" si="15"/>
        <v>00Sin Fracturamiento hidraulico</v>
      </c>
      <c r="AJ103" s="94">
        <f t="shared" si="16"/>
        <v>0</v>
      </c>
      <c r="AK103" s="94">
        <f t="shared" si="17"/>
        <v>0</v>
      </c>
      <c r="AL103" s="94">
        <f t="shared" si="18"/>
        <v>0</v>
      </c>
      <c r="AM103" s="94" t="str">
        <f t="shared" si="19"/>
        <v>Factor de Emisión</v>
      </c>
      <c r="AN103" s="94">
        <f t="shared" si="27"/>
        <v>0</v>
      </c>
      <c r="AO103" s="94">
        <f t="shared" si="20"/>
        <v>0</v>
      </c>
      <c r="AP103" s="94">
        <f t="shared" si="21"/>
        <v>0</v>
      </c>
      <c r="AQ103" s="94">
        <f t="shared" si="22"/>
        <v>0</v>
      </c>
      <c r="AR103" s="94">
        <f>IF(P103="",AQ103*'Fraccion masica'!$AB$36,P103*AQ103)</f>
        <v>0</v>
      </c>
      <c r="AS103" s="94">
        <f>IF(Q103="",AQ103*'Fraccion masica'!$AB$35,Q103*AQ103)</f>
        <v>0</v>
      </c>
      <c r="AT103" s="94">
        <f>IFERROR(AR103*Hoja1!$C$24/Hoja1!$C$25/Hoja1!$C$26*16.04/1000000,0)</f>
        <v>0</v>
      </c>
      <c r="AU103" s="94">
        <f>IFERROR(AS103*Hoja1!$C$24/Hoja1!$C$25/Hoja1!$C$26*44.01/1000000,0)</f>
        <v>0</v>
      </c>
      <c r="AV103" s="143">
        <f>'Fraccion masica'!$AB$35</f>
        <v>9.0175297124927029E-2</v>
      </c>
      <c r="AW103" s="143">
        <f>'Fraccion masica'!$AB$36</f>
        <v>0.24741987696184778</v>
      </c>
      <c r="AX103" s="143">
        <f>'Fraccion masica'!$AB$37</f>
        <v>0.39593762818104794</v>
      </c>
      <c r="AY103" s="143">
        <f>'Fraccion masica'!$AB$38</f>
        <v>0.14181302276078955</v>
      </c>
      <c r="AZ103" s="143">
        <f>'Fraccion masica'!$AB$39</f>
        <v>1.2058713500160698E-2</v>
      </c>
      <c r="BA103" s="143">
        <f>'Fraccion masica'!$AB$40</f>
        <v>5.502030814457283E-2</v>
      </c>
      <c r="BB103" s="143">
        <f>'Fraccion masica'!$AB$41</f>
        <v>5.757515332665411E-2</v>
      </c>
      <c r="BC103" s="94">
        <f t="shared" si="23"/>
        <v>0</v>
      </c>
      <c r="BD103" s="94">
        <f t="shared" si="24"/>
        <v>0</v>
      </c>
      <c r="BE103" s="143">
        <f t="shared" si="25"/>
        <v>0</v>
      </c>
      <c r="BF103" s="94">
        <f>BC103+BD103*Hoja1!$C$19+BE103*Hoja1!$C$20</f>
        <v>0</v>
      </c>
    </row>
    <row r="104" spans="2:58" x14ac:dyDescent="0.75">
      <c r="B104" s="52"/>
      <c r="C104" s="52" t="s">
        <v>179</v>
      </c>
      <c r="D104" s="15"/>
      <c r="E104" s="15"/>
      <c r="F104" s="253"/>
      <c r="G104" s="111"/>
      <c r="H104" s="52"/>
      <c r="I104" s="52"/>
      <c r="J104" s="113"/>
      <c r="K104" s="113"/>
      <c r="L104" s="113"/>
      <c r="M104" s="113"/>
      <c r="N104" s="14"/>
      <c r="O104" s="139"/>
      <c r="P104" s="98"/>
      <c r="Q104" s="98"/>
      <c r="R104" s="122">
        <f t="shared" si="5"/>
        <v>0</v>
      </c>
      <c r="S104" s="122">
        <f t="shared" si="6"/>
        <v>0</v>
      </c>
      <c r="T104" s="78">
        <f t="shared" si="7"/>
        <v>0</v>
      </c>
      <c r="U104" s="78" t="str">
        <f t="shared" si="8"/>
        <v>Factor de Emisión</v>
      </c>
      <c r="V104" s="122">
        <f t="shared" si="9"/>
        <v>0</v>
      </c>
      <c r="W104" s="122">
        <f t="shared" si="10"/>
        <v>0</v>
      </c>
      <c r="X104" s="122">
        <f>V104+W104*Hoja1!$C$19</f>
        <v>0</v>
      </c>
      <c r="Y104" s="122">
        <f t="shared" si="11"/>
        <v>0</v>
      </c>
      <c r="Z104" s="122">
        <f t="shared" si="12"/>
        <v>0</v>
      </c>
      <c r="AA104" s="122">
        <f t="shared" si="13"/>
        <v>0</v>
      </c>
      <c r="AB104" s="122">
        <f t="shared" si="14"/>
        <v>0</v>
      </c>
      <c r="AE104" s="94">
        <f t="shared" si="28"/>
        <v>0</v>
      </c>
      <c r="AF104" s="94" t="str">
        <f t="shared" si="29"/>
        <v>Sin Fracturamiento hidraulico</v>
      </c>
      <c r="AG104" s="94">
        <f t="shared" si="30"/>
        <v>0</v>
      </c>
      <c r="AH104" s="94">
        <f t="shared" si="31"/>
        <v>0</v>
      </c>
      <c r="AI104" s="94" t="str">
        <f t="shared" si="15"/>
        <v>00Sin Fracturamiento hidraulico</v>
      </c>
      <c r="AJ104" s="94">
        <f t="shared" si="16"/>
        <v>0</v>
      </c>
      <c r="AK104" s="94">
        <f t="shared" si="17"/>
        <v>0</v>
      </c>
      <c r="AL104" s="94">
        <f t="shared" si="18"/>
        <v>0</v>
      </c>
      <c r="AM104" s="94" t="str">
        <f t="shared" si="19"/>
        <v>Factor de Emisión</v>
      </c>
      <c r="AN104" s="94">
        <f t="shared" si="27"/>
        <v>0</v>
      </c>
      <c r="AO104" s="94">
        <f t="shared" si="20"/>
        <v>0</v>
      </c>
      <c r="AP104" s="94">
        <f t="shared" si="21"/>
        <v>0</v>
      </c>
      <c r="AQ104" s="94">
        <f t="shared" si="22"/>
        <v>0</v>
      </c>
      <c r="AR104" s="94">
        <f>IF(P104="",AQ104*'Fraccion masica'!$AB$36,P104*AQ104)</f>
        <v>0</v>
      </c>
      <c r="AS104" s="94">
        <f>IF(Q104="",AQ104*'Fraccion masica'!$AB$35,Q104*AQ104)</f>
        <v>0</v>
      </c>
      <c r="AT104" s="94">
        <f>IFERROR(AR104*Hoja1!$C$24/Hoja1!$C$25/Hoja1!$C$26*16.04/1000000,0)</f>
        <v>0</v>
      </c>
      <c r="AU104" s="94">
        <f>IFERROR(AS104*Hoja1!$C$24/Hoja1!$C$25/Hoja1!$C$26*44.01/1000000,0)</f>
        <v>0</v>
      </c>
      <c r="AV104" s="143">
        <f>'Fraccion masica'!$AB$35</f>
        <v>9.0175297124927029E-2</v>
      </c>
      <c r="AW104" s="143">
        <f>'Fraccion masica'!$AB$36</f>
        <v>0.24741987696184778</v>
      </c>
      <c r="AX104" s="143">
        <f>'Fraccion masica'!$AB$37</f>
        <v>0.39593762818104794</v>
      </c>
      <c r="AY104" s="143">
        <f>'Fraccion masica'!$AB$38</f>
        <v>0.14181302276078955</v>
      </c>
      <c r="AZ104" s="143">
        <f>'Fraccion masica'!$AB$39</f>
        <v>1.2058713500160698E-2</v>
      </c>
      <c r="BA104" s="143">
        <f>'Fraccion masica'!$AB$40</f>
        <v>5.502030814457283E-2</v>
      </c>
      <c r="BB104" s="143">
        <f>'Fraccion masica'!$AB$41</f>
        <v>5.757515332665411E-2</v>
      </c>
      <c r="BC104" s="94">
        <f t="shared" si="23"/>
        <v>0</v>
      </c>
      <c r="BD104" s="94">
        <f t="shared" si="24"/>
        <v>0</v>
      </c>
      <c r="BE104" s="143">
        <f t="shared" si="25"/>
        <v>0</v>
      </c>
      <c r="BF104" s="94">
        <f>BC104+BD104*Hoja1!$C$19+BE104*Hoja1!$C$20</f>
        <v>0</v>
      </c>
    </row>
    <row r="105" spans="2:58" x14ac:dyDescent="0.75">
      <c r="B105" s="52"/>
      <c r="C105" s="52" t="s">
        <v>179</v>
      </c>
      <c r="D105" s="15"/>
      <c r="E105" s="15"/>
      <c r="F105" s="253"/>
      <c r="G105" s="111"/>
      <c r="H105" s="52"/>
      <c r="I105" s="52"/>
      <c r="J105" s="113"/>
      <c r="K105" s="113"/>
      <c r="L105" s="113"/>
      <c r="M105" s="113"/>
      <c r="N105" s="14"/>
      <c r="O105" s="139"/>
      <c r="P105" s="98"/>
      <c r="Q105" s="98"/>
      <c r="R105" s="122">
        <f t="shared" si="5"/>
        <v>0</v>
      </c>
      <c r="S105" s="122">
        <f t="shared" si="6"/>
        <v>0</v>
      </c>
      <c r="T105" s="78">
        <f t="shared" si="7"/>
        <v>0</v>
      </c>
      <c r="U105" s="78" t="str">
        <f t="shared" si="8"/>
        <v>Factor de Emisión</v>
      </c>
      <c r="V105" s="122">
        <f t="shared" si="9"/>
        <v>0</v>
      </c>
      <c r="W105" s="122">
        <f t="shared" si="10"/>
        <v>0</v>
      </c>
      <c r="X105" s="122">
        <f>V105+W105*Hoja1!$C$19</f>
        <v>0</v>
      </c>
      <c r="Y105" s="122">
        <f t="shared" si="11"/>
        <v>0</v>
      </c>
      <c r="Z105" s="122">
        <f t="shared" si="12"/>
        <v>0</v>
      </c>
      <c r="AA105" s="122">
        <f t="shared" si="13"/>
        <v>0</v>
      </c>
      <c r="AB105" s="122">
        <f t="shared" si="14"/>
        <v>0</v>
      </c>
      <c r="AE105" s="94">
        <f t="shared" si="28"/>
        <v>0</v>
      </c>
      <c r="AF105" s="94" t="str">
        <f t="shared" si="29"/>
        <v>Sin Fracturamiento hidraulico</v>
      </c>
      <c r="AG105" s="94">
        <f t="shared" si="30"/>
        <v>0</v>
      </c>
      <c r="AH105" s="94">
        <f t="shared" si="31"/>
        <v>0</v>
      </c>
      <c r="AI105" s="94" t="str">
        <f t="shared" si="15"/>
        <v>00Sin Fracturamiento hidraulico</v>
      </c>
      <c r="AJ105" s="94">
        <f t="shared" si="16"/>
        <v>0</v>
      </c>
      <c r="AK105" s="94">
        <f t="shared" si="17"/>
        <v>0</v>
      </c>
      <c r="AL105" s="94">
        <f t="shared" si="18"/>
        <v>0</v>
      </c>
      <c r="AM105" s="94" t="str">
        <f t="shared" si="19"/>
        <v>Factor de Emisión</v>
      </c>
      <c r="AN105" s="94">
        <f t="shared" si="27"/>
        <v>0</v>
      </c>
      <c r="AO105" s="94">
        <f t="shared" si="20"/>
        <v>0</v>
      </c>
      <c r="AP105" s="94">
        <f t="shared" si="21"/>
        <v>0</v>
      </c>
      <c r="AQ105" s="94">
        <f t="shared" si="22"/>
        <v>0</v>
      </c>
      <c r="AR105" s="94">
        <f>IF(P105="",AQ105*'Fraccion masica'!$AB$36,P105*AQ105)</f>
        <v>0</v>
      </c>
      <c r="AS105" s="94">
        <f>IF(Q105="",AQ105*'Fraccion masica'!$AB$35,Q105*AQ105)</f>
        <v>0</v>
      </c>
      <c r="AT105" s="94">
        <f>IFERROR(AR105*Hoja1!$C$24/Hoja1!$C$25/Hoja1!$C$26*16.04/1000000,0)</f>
        <v>0</v>
      </c>
      <c r="AU105" s="94">
        <f>IFERROR(AS105*Hoja1!$C$24/Hoja1!$C$25/Hoja1!$C$26*44.01/1000000,0)</f>
        <v>0</v>
      </c>
      <c r="AV105" s="143">
        <f>'Fraccion masica'!$AB$35</f>
        <v>9.0175297124927029E-2</v>
      </c>
      <c r="AW105" s="143">
        <f>'Fraccion masica'!$AB$36</f>
        <v>0.24741987696184778</v>
      </c>
      <c r="AX105" s="143">
        <f>'Fraccion masica'!$AB$37</f>
        <v>0.39593762818104794</v>
      </c>
      <c r="AY105" s="143">
        <f>'Fraccion masica'!$AB$38</f>
        <v>0.14181302276078955</v>
      </c>
      <c r="AZ105" s="143">
        <f>'Fraccion masica'!$AB$39</f>
        <v>1.2058713500160698E-2</v>
      </c>
      <c r="BA105" s="143">
        <f>'Fraccion masica'!$AB$40</f>
        <v>5.502030814457283E-2</v>
      </c>
      <c r="BB105" s="143">
        <f>'Fraccion masica'!$AB$41</f>
        <v>5.757515332665411E-2</v>
      </c>
      <c r="BC105" s="94">
        <f t="shared" si="23"/>
        <v>0</v>
      </c>
      <c r="BD105" s="94">
        <f t="shared" si="24"/>
        <v>0</v>
      </c>
      <c r="BE105" s="143">
        <f t="shared" si="25"/>
        <v>0</v>
      </c>
      <c r="BF105" s="94">
        <f>BC105+BD105*Hoja1!$C$19+BE105*Hoja1!$C$20</f>
        <v>0</v>
      </c>
    </row>
    <row r="106" spans="2:58" x14ac:dyDescent="0.75">
      <c r="B106" s="52"/>
      <c r="C106" s="52" t="s">
        <v>179</v>
      </c>
      <c r="D106" s="15"/>
      <c r="E106" s="15"/>
      <c r="F106" s="253"/>
      <c r="G106" s="111"/>
      <c r="H106" s="52"/>
      <c r="I106" s="52"/>
      <c r="J106" s="113"/>
      <c r="K106" s="113"/>
      <c r="L106" s="113"/>
      <c r="M106" s="113"/>
      <c r="N106" s="14"/>
      <c r="O106" s="139"/>
      <c r="P106" s="98"/>
      <c r="Q106" s="98"/>
      <c r="R106" s="122">
        <f t="shared" si="5"/>
        <v>0</v>
      </c>
      <c r="S106" s="122">
        <f t="shared" si="6"/>
        <v>0</v>
      </c>
      <c r="T106" s="78">
        <f t="shared" si="7"/>
        <v>0</v>
      </c>
      <c r="U106" s="78" t="str">
        <f t="shared" si="8"/>
        <v>Factor de Emisión</v>
      </c>
      <c r="V106" s="122">
        <f t="shared" si="9"/>
        <v>0</v>
      </c>
      <c r="W106" s="122">
        <f t="shared" si="10"/>
        <v>0</v>
      </c>
      <c r="X106" s="122">
        <f>V106+W106*Hoja1!$C$19</f>
        <v>0</v>
      </c>
      <c r="Y106" s="122">
        <f t="shared" si="11"/>
        <v>0</v>
      </c>
      <c r="Z106" s="122">
        <f t="shared" si="12"/>
        <v>0</v>
      </c>
      <c r="AA106" s="122">
        <f t="shared" si="13"/>
        <v>0</v>
      </c>
      <c r="AB106" s="122">
        <f t="shared" si="14"/>
        <v>0</v>
      </c>
      <c r="AE106" s="94">
        <f t="shared" si="28"/>
        <v>0</v>
      </c>
      <c r="AF106" s="94" t="str">
        <f t="shared" si="29"/>
        <v>Sin Fracturamiento hidraulico</v>
      </c>
      <c r="AG106" s="94">
        <f t="shared" si="30"/>
        <v>0</v>
      </c>
      <c r="AH106" s="94">
        <f t="shared" si="31"/>
        <v>0</v>
      </c>
      <c r="AI106" s="94" t="str">
        <f t="shared" si="15"/>
        <v>00Sin Fracturamiento hidraulico</v>
      </c>
      <c r="AJ106" s="94">
        <f t="shared" si="16"/>
        <v>0</v>
      </c>
      <c r="AK106" s="94">
        <f t="shared" si="17"/>
        <v>0</v>
      </c>
      <c r="AL106" s="94">
        <f t="shared" si="18"/>
        <v>0</v>
      </c>
      <c r="AM106" s="94" t="str">
        <f t="shared" si="19"/>
        <v>Factor de Emisión</v>
      </c>
      <c r="AN106" s="94">
        <f t="shared" si="27"/>
        <v>0</v>
      </c>
      <c r="AO106" s="94">
        <f t="shared" si="20"/>
        <v>0</v>
      </c>
      <c r="AP106" s="94">
        <f t="shared" si="21"/>
        <v>0</v>
      </c>
      <c r="AQ106" s="94">
        <f t="shared" si="22"/>
        <v>0</v>
      </c>
      <c r="AR106" s="94">
        <f>IF(P106="",AQ106*'Fraccion masica'!$AB$36,P106*AQ106)</f>
        <v>0</v>
      </c>
      <c r="AS106" s="94">
        <f>IF(Q106="",AQ106*'Fraccion masica'!$AB$35,Q106*AQ106)</f>
        <v>0</v>
      </c>
      <c r="AT106" s="94">
        <f>IFERROR(AR106*Hoja1!$C$24/Hoja1!$C$25/Hoja1!$C$26*16.04/1000000,0)</f>
        <v>0</v>
      </c>
      <c r="AU106" s="94">
        <f>IFERROR(AS106*Hoja1!$C$24/Hoja1!$C$25/Hoja1!$C$26*44.01/1000000,0)</f>
        <v>0</v>
      </c>
      <c r="AV106" s="143">
        <f>'Fraccion masica'!$AB$35</f>
        <v>9.0175297124927029E-2</v>
      </c>
      <c r="AW106" s="143">
        <f>'Fraccion masica'!$AB$36</f>
        <v>0.24741987696184778</v>
      </c>
      <c r="AX106" s="143">
        <f>'Fraccion masica'!$AB$37</f>
        <v>0.39593762818104794</v>
      </c>
      <c r="AY106" s="143">
        <f>'Fraccion masica'!$AB$38</f>
        <v>0.14181302276078955</v>
      </c>
      <c r="AZ106" s="143">
        <f>'Fraccion masica'!$AB$39</f>
        <v>1.2058713500160698E-2</v>
      </c>
      <c r="BA106" s="143">
        <f>'Fraccion masica'!$AB$40</f>
        <v>5.502030814457283E-2</v>
      </c>
      <c r="BB106" s="143">
        <f>'Fraccion masica'!$AB$41</f>
        <v>5.757515332665411E-2</v>
      </c>
      <c r="BC106" s="94">
        <f t="shared" si="23"/>
        <v>0</v>
      </c>
      <c r="BD106" s="94">
        <f t="shared" si="24"/>
        <v>0</v>
      </c>
      <c r="BE106" s="143">
        <f t="shared" si="25"/>
        <v>0</v>
      </c>
      <c r="BF106" s="94">
        <f>BC106+BD106*Hoja1!$C$19+BE106*Hoja1!$C$20</f>
        <v>0</v>
      </c>
    </row>
    <row r="107" spans="2:58" x14ac:dyDescent="0.75">
      <c r="B107" s="52"/>
      <c r="C107" s="52" t="s">
        <v>179</v>
      </c>
      <c r="D107" s="15"/>
      <c r="E107" s="15"/>
      <c r="F107" s="253"/>
      <c r="G107" s="111"/>
      <c r="H107" s="52"/>
      <c r="I107" s="52"/>
      <c r="J107" s="113"/>
      <c r="K107" s="113"/>
      <c r="L107" s="113"/>
      <c r="M107" s="113"/>
      <c r="N107" s="14"/>
      <c r="O107" s="139"/>
      <c r="P107" s="98"/>
      <c r="Q107" s="98"/>
      <c r="R107" s="122">
        <f t="shared" si="5"/>
        <v>0</v>
      </c>
      <c r="S107" s="122">
        <f t="shared" si="6"/>
        <v>0</v>
      </c>
      <c r="T107" s="78">
        <f t="shared" si="7"/>
        <v>0</v>
      </c>
      <c r="U107" s="78" t="str">
        <f t="shared" si="8"/>
        <v>Factor de Emisión</v>
      </c>
      <c r="V107" s="122">
        <f t="shared" si="9"/>
        <v>0</v>
      </c>
      <c r="W107" s="122">
        <f t="shared" si="10"/>
        <v>0</v>
      </c>
      <c r="X107" s="122">
        <f>V107+W107*Hoja1!$C$19</f>
        <v>0</v>
      </c>
      <c r="Y107" s="122">
        <f t="shared" si="11"/>
        <v>0</v>
      </c>
      <c r="Z107" s="122">
        <f t="shared" si="12"/>
        <v>0</v>
      </c>
      <c r="AA107" s="122">
        <f t="shared" si="13"/>
        <v>0</v>
      </c>
      <c r="AB107" s="122">
        <f t="shared" si="14"/>
        <v>0</v>
      </c>
      <c r="AE107" s="94">
        <f t="shared" si="28"/>
        <v>0</v>
      </c>
      <c r="AF107" s="94" t="str">
        <f t="shared" si="29"/>
        <v>Sin Fracturamiento hidraulico</v>
      </c>
      <c r="AG107" s="94">
        <f t="shared" si="30"/>
        <v>0</v>
      </c>
      <c r="AH107" s="94">
        <f t="shared" si="31"/>
        <v>0</v>
      </c>
      <c r="AI107" s="94" t="str">
        <f t="shared" si="15"/>
        <v>00Sin Fracturamiento hidraulico</v>
      </c>
      <c r="AJ107" s="94">
        <f t="shared" si="16"/>
        <v>0</v>
      </c>
      <c r="AK107" s="94">
        <f t="shared" si="17"/>
        <v>0</v>
      </c>
      <c r="AL107" s="94">
        <f t="shared" si="18"/>
        <v>0</v>
      </c>
      <c r="AM107" s="94" t="str">
        <f t="shared" si="19"/>
        <v>Factor de Emisión</v>
      </c>
      <c r="AN107" s="94">
        <f t="shared" si="27"/>
        <v>0</v>
      </c>
      <c r="AO107" s="94">
        <f t="shared" si="20"/>
        <v>0</v>
      </c>
      <c r="AP107" s="94">
        <f t="shared" si="21"/>
        <v>0</v>
      </c>
      <c r="AQ107" s="94">
        <f t="shared" si="22"/>
        <v>0</v>
      </c>
      <c r="AR107" s="94">
        <f>IF(P107="",AQ107*'Fraccion masica'!$AB$36,P107*AQ107)</f>
        <v>0</v>
      </c>
      <c r="AS107" s="94">
        <f>IF(Q107="",AQ107*'Fraccion masica'!$AB$35,Q107*AQ107)</f>
        <v>0</v>
      </c>
      <c r="AT107" s="94">
        <f>IFERROR(AR107*Hoja1!$C$24/Hoja1!$C$25/Hoja1!$C$26*16.04/1000000,0)</f>
        <v>0</v>
      </c>
      <c r="AU107" s="94">
        <f>IFERROR(AS107*Hoja1!$C$24/Hoja1!$C$25/Hoja1!$C$26*44.01/1000000,0)</f>
        <v>0</v>
      </c>
      <c r="AV107" s="143">
        <f>'Fraccion masica'!$AB$35</f>
        <v>9.0175297124927029E-2</v>
      </c>
      <c r="AW107" s="143">
        <f>'Fraccion masica'!$AB$36</f>
        <v>0.24741987696184778</v>
      </c>
      <c r="AX107" s="143">
        <f>'Fraccion masica'!$AB$37</f>
        <v>0.39593762818104794</v>
      </c>
      <c r="AY107" s="143">
        <f>'Fraccion masica'!$AB$38</f>
        <v>0.14181302276078955</v>
      </c>
      <c r="AZ107" s="143">
        <f>'Fraccion masica'!$AB$39</f>
        <v>1.2058713500160698E-2</v>
      </c>
      <c r="BA107" s="143">
        <f>'Fraccion masica'!$AB$40</f>
        <v>5.502030814457283E-2</v>
      </c>
      <c r="BB107" s="143">
        <f>'Fraccion masica'!$AB$41</f>
        <v>5.757515332665411E-2</v>
      </c>
      <c r="BC107" s="94">
        <f t="shared" si="23"/>
        <v>0</v>
      </c>
      <c r="BD107" s="94">
        <f t="shared" si="24"/>
        <v>0</v>
      </c>
      <c r="BE107" s="143">
        <f t="shared" si="25"/>
        <v>0</v>
      </c>
      <c r="BF107" s="94">
        <f>BC107+BD107*Hoja1!$C$19+BE107*Hoja1!$C$20</f>
        <v>0</v>
      </c>
    </row>
    <row r="108" spans="2:58" x14ac:dyDescent="0.75">
      <c r="B108" s="52"/>
      <c r="C108" s="52" t="s">
        <v>179</v>
      </c>
      <c r="D108" s="15"/>
      <c r="E108" s="15"/>
      <c r="F108" s="253"/>
      <c r="G108" s="111"/>
      <c r="H108" s="52"/>
      <c r="I108" s="52"/>
      <c r="J108" s="113"/>
      <c r="K108" s="113"/>
      <c r="L108" s="113"/>
      <c r="M108" s="113"/>
      <c r="N108" s="14"/>
      <c r="O108" s="139"/>
      <c r="P108" s="98"/>
      <c r="Q108" s="98"/>
      <c r="R108" s="122">
        <f t="shared" si="5"/>
        <v>0</v>
      </c>
      <c r="S108" s="122">
        <f t="shared" si="6"/>
        <v>0</v>
      </c>
      <c r="T108" s="78">
        <f t="shared" si="7"/>
        <v>0</v>
      </c>
      <c r="U108" s="78" t="str">
        <f t="shared" si="8"/>
        <v>Factor de Emisión</v>
      </c>
      <c r="V108" s="122">
        <f t="shared" si="9"/>
        <v>0</v>
      </c>
      <c r="W108" s="122">
        <f t="shared" si="10"/>
        <v>0</v>
      </c>
      <c r="X108" s="122">
        <f>V108+W108*Hoja1!$C$19</f>
        <v>0</v>
      </c>
      <c r="Y108" s="122">
        <f t="shared" si="11"/>
        <v>0</v>
      </c>
      <c r="Z108" s="122">
        <f t="shared" si="12"/>
        <v>0</v>
      </c>
      <c r="AA108" s="122">
        <f t="shared" si="13"/>
        <v>0</v>
      </c>
      <c r="AB108" s="122">
        <f t="shared" si="14"/>
        <v>0</v>
      </c>
      <c r="AE108" s="94">
        <f t="shared" si="28"/>
        <v>0</v>
      </c>
      <c r="AF108" s="94" t="str">
        <f t="shared" si="29"/>
        <v>Sin Fracturamiento hidraulico</v>
      </c>
      <c r="AG108" s="94">
        <f t="shared" si="30"/>
        <v>0</v>
      </c>
      <c r="AH108" s="94">
        <f t="shared" si="31"/>
        <v>0</v>
      </c>
      <c r="AI108" s="94" t="str">
        <f t="shared" si="15"/>
        <v>00Sin Fracturamiento hidraulico</v>
      </c>
      <c r="AJ108" s="94">
        <f t="shared" si="16"/>
        <v>0</v>
      </c>
      <c r="AK108" s="94">
        <f t="shared" si="17"/>
        <v>0</v>
      </c>
      <c r="AL108" s="94">
        <f t="shared" si="18"/>
        <v>0</v>
      </c>
      <c r="AM108" s="94" t="str">
        <f t="shared" si="19"/>
        <v>Factor de Emisión</v>
      </c>
      <c r="AN108" s="94">
        <f t="shared" si="27"/>
        <v>0</v>
      </c>
      <c r="AO108" s="94">
        <f t="shared" si="20"/>
        <v>0</v>
      </c>
      <c r="AP108" s="94">
        <f t="shared" si="21"/>
        <v>0</v>
      </c>
      <c r="AQ108" s="94">
        <f t="shared" si="22"/>
        <v>0</v>
      </c>
      <c r="AR108" s="94">
        <f>IF(P108="",AQ108*'Fraccion masica'!$AB$36,P108*AQ108)</f>
        <v>0</v>
      </c>
      <c r="AS108" s="94">
        <f>IF(Q108="",AQ108*'Fraccion masica'!$AB$35,Q108*AQ108)</f>
        <v>0</v>
      </c>
      <c r="AT108" s="94">
        <f>IFERROR(AR108*Hoja1!$C$24/Hoja1!$C$25/Hoja1!$C$26*16.04/1000000,0)</f>
        <v>0</v>
      </c>
      <c r="AU108" s="94">
        <f>IFERROR(AS108*Hoja1!$C$24/Hoja1!$C$25/Hoja1!$C$26*44.01/1000000,0)</f>
        <v>0</v>
      </c>
      <c r="AV108" s="143">
        <f>'Fraccion masica'!$AB$35</f>
        <v>9.0175297124927029E-2</v>
      </c>
      <c r="AW108" s="143">
        <f>'Fraccion masica'!$AB$36</f>
        <v>0.24741987696184778</v>
      </c>
      <c r="AX108" s="143">
        <f>'Fraccion masica'!$AB$37</f>
        <v>0.39593762818104794</v>
      </c>
      <c r="AY108" s="143">
        <f>'Fraccion masica'!$AB$38</f>
        <v>0.14181302276078955</v>
      </c>
      <c r="AZ108" s="143">
        <f>'Fraccion masica'!$AB$39</f>
        <v>1.2058713500160698E-2</v>
      </c>
      <c r="BA108" s="143">
        <f>'Fraccion masica'!$AB$40</f>
        <v>5.502030814457283E-2</v>
      </c>
      <c r="BB108" s="143">
        <f>'Fraccion masica'!$AB$41</f>
        <v>5.757515332665411E-2</v>
      </c>
      <c r="BC108" s="94">
        <f t="shared" si="23"/>
        <v>0</v>
      </c>
      <c r="BD108" s="94">
        <f t="shared" si="24"/>
        <v>0</v>
      </c>
      <c r="BE108" s="143">
        <f t="shared" si="25"/>
        <v>0</v>
      </c>
      <c r="BF108" s="94">
        <f>BC108+BD108*Hoja1!$C$19+BE108*Hoja1!$C$20</f>
        <v>0</v>
      </c>
    </row>
    <row r="109" spans="2:58" x14ac:dyDescent="0.75">
      <c r="B109" s="52"/>
      <c r="C109" s="52" t="s">
        <v>179</v>
      </c>
      <c r="D109" s="15"/>
      <c r="E109" s="15"/>
      <c r="F109" s="253"/>
      <c r="G109" s="111"/>
      <c r="H109" s="52"/>
      <c r="I109" s="52"/>
      <c r="J109" s="113"/>
      <c r="K109" s="113"/>
      <c r="L109" s="113"/>
      <c r="M109" s="113"/>
      <c r="N109" s="14"/>
      <c r="O109" s="139"/>
      <c r="P109" s="98"/>
      <c r="Q109" s="98"/>
      <c r="R109" s="122">
        <f t="shared" si="5"/>
        <v>0</v>
      </c>
      <c r="S109" s="122">
        <f t="shared" si="6"/>
        <v>0</v>
      </c>
      <c r="T109" s="78">
        <f t="shared" si="7"/>
        <v>0</v>
      </c>
      <c r="U109" s="78" t="str">
        <f t="shared" si="8"/>
        <v>Factor de Emisión</v>
      </c>
      <c r="V109" s="122">
        <f t="shared" si="9"/>
        <v>0</v>
      </c>
      <c r="W109" s="122">
        <f t="shared" si="10"/>
        <v>0</v>
      </c>
      <c r="X109" s="122">
        <f>V109+W109*Hoja1!$C$19</f>
        <v>0</v>
      </c>
      <c r="Y109" s="122">
        <f t="shared" si="11"/>
        <v>0</v>
      </c>
      <c r="Z109" s="122">
        <f t="shared" si="12"/>
        <v>0</v>
      </c>
      <c r="AA109" s="122">
        <f t="shared" si="13"/>
        <v>0</v>
      </c>
      <c r="AB109" s="122">
        <f t="shared" si="14"/>
        <v>0</v>
      </c>
      <c r="AE109" s="94">
        <f t="shared" si="28"/>
        <v>0</v>
      </c>
      <c r="AF109" s="94" t="str">
        <f t="shared" si="29"/>
        <v>Sin Fracturamiento hidraulico</v>
      </c>
      <c r="AG109" s="94">
        <f t="shared" si="30"/>
        <v>0</v>
      </c>
      <c r="AH109" s="94">
        <f t="shared" si="31"/>
        <v>0</v>
      </c>
      <c r="AI109" s="94" t="str">
        <f t="shared" si="15"/>
        <v>00Sin Fracturamiento hidraulico</v>
      </c>
      <c r="AJ109" s="94">
        <f t="shared" si="16"/>
        <v>0</v>
      </c>
      <c r="AK109" s="94">
        <f t="shared" si="17"/>
        <v>0</v>
      </c>
      <c r="AL109" s="94">
        <f t="shared" si="18"/>
        <v>0</v>
      </c>
      <c r="AM109" s="94" t="str">
        <f t="shared" si="19"/>
        <v>Factor de Emisión</v>
      </c>
      <c r="AN109" s="94">
        <f t="shared" si="27"/>
        <v>0</v>
      </c>
      <c r="AO109" s="94">
        <f t="shared" si="20"/>
        <v>0</v>
      </c>
      <c r="AP109" s="94">
        <f t="shared" si="21"/>
        <v>0</v>
      </c>
      <c r="AQ109" s="94">
        <f t="shared" si="22"/>
        <v>0</v>
      </c>
      <c r="AR109" s="94">
        <f>IF(P109="",AQ109*'Fraccion masica'!$AB$36,P109*AQ109)</f>
        <v>0</v>
      </c>
      <c r="AS109" s="94">
        <f>IF(Q109="",AQ109*'Fraccion masica'!$AB$35,Q109*AQ109)</f>
        <v>0</v>
      </c>
      <c r="AT109" s="94">
        <f>IFERROR(AR109*Hoja1!$C$24/Hoja1!$C$25/Hoja1!$C$26*16.04/1000000,0)</f>
        <v>0</v>
      </c>
      <c r="AU109" s="94">
        <f>IFERROR(AS109*Hoja1!$C$24/Hoja1!$C$25/Hoja1!$C$26*44.01/1000000,0)</f>
        <v>0</v>
      </c>
      <c r="AV109" s="143">
        <f>'Fraccion masica'!$AB$35</f>
        <v>9.0175297124927029E-2</v>
      </c>
      <c r="AW109" s="143">
        <f>'Fraccion masica'!$AB$36</f>
        <v>0.24741987696184778</v>
      </c>
      <c r="AX109" s="143">
        <f>'Fraccion masica'!$AB$37</f>
        <v>0.39593762818104794</v>
      </c>
      <c r="AY109" s="143">
        <f>'Fraccion masica'!$AB$38</f>
        <v>0.14181302276078955</v>
      </c>
      <c r="AZ109" s="143">
        <f>'Fraccion masica'!$AB$39</f>
        <v>1.2058713500160698E-2</v>
      </c>
      <c r="BA109" s="143">
        <f>'Fraccion masica'!$AB$40</f>
        <v>5.502030814457283E-2</v>
      </c>
      <c r="BB109" s="143">
        <f>'Fraccion masica'!$AB$41</f>
        <v>5.757515332665411E-2</v>
      </c>
      <c r="BC109" s="94">
        <f t="shared" si="23"/>
        <v>0</v>
      </c>
      <c r="BD109" s="94">
        <f t="shared" si="24"/>
        <v>0</v>
      </c>
      <c r="BE109" s="143">
        <f t="shared" si="25"/>
        <v>0</v>
      </c>
      <c r="BF109" s="94">
        <f>BC109+BD109*Hoja1!$C$19+BE109*Hoja1!$C$20</f>
        <v>0</v>
      </c>
    </row>
    <row r="110" spans="2:58" x14ac:dyDescent="0.75">
      <c r="B110" s="52"/>
      <c r="C110" s="52" t="s">
        <v>179</v>
      </c>
      <c r="D110" s="15"/>
      <c r="E110" s="15"/>
      <c r="F110" s="253"/>
      <c r="G110" s="111"/>
      <c r="H110" s="52"/>
      <c r="I110" s="52"/>
      <c r="J110" s="113"/>
      <c r="K110" s="113"/>
      <c r="L110" s="113"/>
      <c r="M110" s="113"/>
      <c r="N110" s="14"/>
      <c r="O110" s="139"/>
      <c r="P110" s="98"/>
      <c r="Q110" s="98"/>
      <c r="R110" s="122">
        <f t="shared" si="5"/>
        <v>0</v>
      </c>
      <c r="S110" s="122">
        <f t="shared" si="6"/>
        <v>0</v>
      </c>
      <c r="T110" s="78">
        <f t="shared" si="7"/>
        <v>0</v>
      </c>
      <c r="U110" s="78" t="str">
        <f t="shared" si="8"/>
        <v>Factor de Emisión</v>
      </c>
      <c r="V110" s="122">
        <f t="shared" si="9"/>
        <v>0</v>
      </c>
      <c r="W110" s="122">
        <f t="shared" si="10"/>
        <v>0</v>
      </c>
      <c r="X110" s="122">
        <f>V110+W110*Hoja1!$C$19</f>
        <v>0</v>
      </c>
      <c r="Y110" s="122">
        <f t="shared" si="11"/>
        <v>0</v>
      </c>
      <c r="Z110" s="122">
        <f t="shared" si="12"/>
        <v>0</v>
      </c>
      <c r="AA110" s="122">
        <f t="shared" si="13"/>
        <v>0</v>
      </c>
      <c r="AB110" s="122">
        <f t="shared" si="14"/>
        <v>0</v>
      </c>
      <c r="AE110" s="94">
        <f t="shared" si="28"/>
        <v>0</v>
      </c>
      <c r="AF110" s="94" t="str">
        <f t="shared" si="29"/>
        <v>Sin Fracturamiento hidraulico</v>
      </c>
      <c r="AG110" s="94">
        <f t="shared" si="30"/>
        <v>0</v>
      </c>
      <c r="AH110" s="94">
        <f t="shared" si="31"/>
        <v>0</v>
      </c>
      <c r="AI110" s="94" t="str">
        <f t="shared" si="15"/>
        <v>00Sin Fracturamiento hidraulico</v>
      </c>
      <c r="AJ110" s="94">
        <f t="shared" si="16"/>
        <v>0</v>
      </c>
      <c r="AK110" s="94">
        <f t="shared" si="17"/>
        <v>0</v>
      </c>
      <c r="AL110" s="94">
        <f t="shared" si="18"/>
        <v>0</v>
      </c>
      <c r="AM110" s="94" t="str">
        <f t="shared" si="19"/>
        <v>Factor de Emisión</v>
      </c>
      <c r="AN110" s="94">
        <f t="shared" si="27"/>
        <v>0</v>
      </c>
      <c r="AO110" s="94">
        <f t="shared" si="20"/>
        <v>0</v>
      </c>
      <c r="AP110" s="94">
        <f t="shared" si="21"/>
        <v>0</v>
      </c>
      <c r="AQ110" s="94">
        <f t="shared" si="22"/>
        <v>0</v>
      </c>
      <c r="AR110" s="94">
        <f>IF(P110="",AQ110*'Fraccion masica'!$AB$36,P110*AQ110)</f>
        <v>0</v>
      </c>
      <c r="AS110" s="94">
        <f>IF(Q110="",AQ110*'Fraccion masica'!$AB$35,Q110*AQ110)</f>
        <v>0</v>
      </c>
      <c r="AT110" s="94">
        <f>IFERROR(AR110*Hoja1!$C$24/Hoja1!$C$25/Hoja1!$C$26*16.04/1000000,0)</f>
        <v>0</v>
      </c>
      <c r="AU110" s="94">
        <f>IFERROR(AS110*Hoja1!$C$24/Hoja1!$C$25/Hoja1!$C$26*44.01/1000000,0)</f>
        <v>0</v>
      </c>
      <c r="AV110" s="143">
        <f>'Fraccion masica'!$AB$35</f>
        <v>9.0175297124927029E-2</v>
      </c>
      <c r="AW110" s="143">
        <f>'Fraccion masica'!$AB$36</f>
        <v>0.24741987696184778</v>
      </c>
      <c r="AX110" s="143">
        <f>'Fraccion masica'!$AB$37</f>
        <v>0.39593762818104794</v>
      </c>
      <c r="AY110" s="143">
        <f>'Fraccion masica'!$AB$38</f>
        <v>0.14181302276078955</v>
      </c>
      <c r="AZ110" s="143">
        <f>'Fraccion masica'!$AB$39</f>
        <v>1.2058713500160698E-2</v>
      </c>
      <c r="BA110" s="143">
        <f>'Fraccion masica'!$AB$40</f>
        <v>5.502030814457283E-2</v>
      </c>
      <c r="BB110" s="143">
        <f>'Fraccion masica'!$AB$41</f>
        <v>5.757515332665411E-2</v>
      </c>
      <c r="BC110" s="94">
        <f t="shared" si="23"/>
        <v>0</v>
      </c>
      <c r="BD110" s="94">
        <f t="shared" si="24"/>
        <v>0</v>
      </c>
      <c r="BE110" s="143">
        <f t="shared" si="25"/>
        <v>0</v>
      </c>
      <c r="BF110" s="94">
        <f>BC110+BD110*Hoja1!$C$19+BE110*Hoja1!$C$20</f>
        <v>0</v>
      </c>
    </row>
    <row r="111" spans="2:58" x14ac:dyDescent="0.75">
      <c r="B111" s="52"/>
      <c r="C111" s="52" t="s">
        <v>179</v>
      </c>
      <c r="D111" s="15"/>
      <c r="E111" s="15"/>
      <c r="F111" s="253"/>
      <c r="G111" s="111"/>
      <c r="H111" s="52"/>
      <c r="I111" s="52"/>
      <c r="J111" s="113"/>
      <c r="K111" s="113"/>
      <c r="L111" s="113"/>
      <c r="M111" s="113"/>
      <c r="N111" s="14"/>
      <c r="O111" s="139"/>
      <c r="P111" s="98"/>
      <c r="Q111" s="98"/>
      <c r="R111" s="122">
        <f t="shared" si="5"/>
        <v>0</v>
      </c>
      <c r="S111" s="122">
        <f t="shared" si="6"/>
        <v>0</v>
      </c>
      <c r="T111" s="78">
        <f t="shared" si="7"/>
        <v>0</v>
      </c>
      <c r="U111" s="78" t="str">
        <f t="shared" si="8"/>
        <v>Factor de Emisión</v>
      </c>
      <c r="V111" s="122">
        <f t="shared" si="9"/>
        <v>0</v>
      </c>
      <c r="W111" s="122">
        <f t="shared" si="10"/>
        <v>0</v>
      </c>
      <c r="X111" s="122">
        <f>V111+W111*Hoja1!$C$19</f>
        <v>0</v>
      </c>
      <c r="Y111" s="122">
        <f t="shared" si="11"/>
        <v>0</v>
      </c>
      <c r="Z111" s="122">
        <f t="shared" si="12"/>
        <v>0</v>
      </c>
      <c r="AA111" s="122">
        <f t="shared" si="13"/>
        <v>0</v>
      </c>
      <c r="AB111" s="122">
        <f t="shared" si="14"/>
        <v>0</v>
      </c>
      <c r="AE111" s="94">
        <f t="shared" si="28"/>
        <v>0</v>
      </c>
      <c r="AF111" s="94" t="str">
        <f t="shared" si="29"/>
        <v>Sin Fracturamiento hidraulico</v>
      </c>
      <c r="AG111" s="94">
        <f t="shared" si="30"/>
        <v>0</v>
      </c>
      <c r="AH111" s="94">
        <f t="shared" si="31"/>
        <v>0</v>
      </c>
      <c r="AI111" s="94" t="str">
        <f t="shared" si="15"/>
        <v>00Sin Fracturamiento hidraulico</v>
      </c>
      <c r="AJ111" s="94">
        <f t="shared" si="16"/>
        <v>0</v>
      </c>
      <c r="AK111" s="94">
        <f t="shared" si="17"/>
        <v>0</v>
      </c>
      <c r="AL111" s="94">
        <f t="shared" si="18"/>
        <v>0</v>
      </c>
      <c r="AM111" s="94" t="str">
        <f t="shared" si="19"/>
        <v>Factor de Emisión</v>
      </c>
      <c r="AN111" s="94">
        <f t="shared" si="27"/>
        <v>0</v>
      </c>
      <c r="AO111" s="94">
        <f t="shared" si="20"/>
        <v>0</v>
      </c>
      <c r="AP111" s="94">
        <f t="shared" si="21"/>
        <v>0</v>
      </c>
      <c r="AQ111" s="94">
        <f t="shared" si="22"/>
        <v>0</v>
      </c>
      <c r="AR111" s="94">
        <f>IF(P111="",AQ111*'Fraccion masica'!$AB$36,P111*AQ111)</f>
        <v>0</v>
      </c>
      <c r="AS111" s="94">
        <f>IF(Q111="",AQ111*'Fraccion masica'!$AB$35,Q111*AQ111)</f>
        <v>0</v>
      </c>
      <c r="AT111" s="94">
        <f>IFERROR(AR111*Hoja1!$C$24/Hoja1!$C$25/Hoja1!$C$26*16.04/1000000,0)</f>
        <v>0</v>
      </c>
      <c r="AU111" s="94">
        <f>IFERROR(AS111*Hoja1!$C$24/Hoja1!$C$25/Hoja1!$C$26*44.01/1000000,0)</f>
        <v>0</v>
      </c>
      <c r="AV111" s="143">
        <f>'Fraccion masica'!$AB$35</f>
        <v>9.0175297124927029E-2</v>
      </c>
      <c r="AW111" s="143">
        <f>'Fraccion masica'!$AB$36</f>
        <v>0.24741987696184778</v>
      </c>
      <c r="AX111" s="143">
        <f>'Fraccion masica'!$AB$37</f>
        <v>0.39593762818104794</v>
      </c>
      <c r="AY111" s="143">
        <f>'Fraccion masica'!$AB$38</f>
        <v>0.14181302276078955</v>
      </c>
      <c r="AZ111" s="143">
        <f>'Fraccion masica'!$AB$39</f>
        <v>1.2058713500160698E-2</v>
      </c>
      <c r="BA111" s="143">
        <f>'Fraccion masica'!$AB$40</f>
        <v>5.502030814457283E-2</v>
      </c>
      <c r="BB111" s="143">
        <f>'Fraccion masica'!$AB$41</f>
        <v>5.757515332665411E-2</v>
      </c>
      <c r="BC111" s="94">
        <f t="shared" si="23"/>
        <v>0</v>
      </c>
      <c r="BD111" s="94">
        <f t="shared" si="24"/>
        <v>0</v>
      </c>
      <c r="BE111" s="143">
        <f t="shared" si="25"/>
        <v>0</v>
      </c>
      <c r="BF111" s="94">
        <f>BC111+BD111*Hoja1!$C$19+BE111*Hoja1!$C$20</f>
        <v>0</v>
      </c>
    </row>
    <row r="112" spans="2:58" x14ac:dyDescent="0.75">
      <c r="B112" s="52"/>
      <c r="C112" s="52" t="s">
        <v>179</v>
      </c>
      <c r="D112" s="15"/>
      <c r="E112" s="15"/>
      <c r="F112" s="253"/>
      <c r="G112" s="111"/>
      <c r="H112" s="52"/>
      <c r="I112" s="52"/>
      <c r="J112" s="113"/>
      <c r="K112" s="113"/>
      <c r="L112" s="113"/>
      <c r="M112" s="113"/>
      <c r="N112" s="14"/>
      <c r="O112" s="139"/>
      <c r="P112" s="98"/>
      <c r="Q112" s="98"/>
      <c r="R112" s="122">
        <f t="shared" si="5"/>
        <v>0</v>
      </c>
      <c r="S112" s="122">
        <f t="shared" si="6"/>
        <v>0</v>
      </c>
      <c r="T112" s="78">
        <f t="shared" si="7"/>
        <v>0</v>
      </c>
      <c r="U112" s="78" t="str">
        <f t="shared" si="8"/>
        <v>Factor de Emisión</v>
      </c>
      <c r="V112" s="122">
        <f t="shared" si="9"/>
        <v>0</v>
      </c>
      <c r="W112" s="122">
        <f t="shared" si="10"/>
        <v>0</v>
      </c>
      <c r="X112" s="122">
        <f>V112+W112*Hoja1!$C$19</f>
        <v>0</v>
      </c>
      <c r="Y112" s="122">
        <f t="shared" si="11"/>
        <v>0</v>
      </c>
      <c r="Z112" s="122">
        <f t="shared" si="12"/>
        <v>0</v>
      </c>
      <c r="AA112" s="122">
        <f t="shared" si="13"/>
        <v>0</v>
      </c>
      <c r="AB112" s="122">
        <f t="shared" si="14"/>
        <v>0</v>
      </c>
      <c r="AE112" s="94">
        <f t="shared" si="28"/>
        <v>0</v>
      </c>
      <c r="AF112" s="94" t="str">
        <f t="shared" si="29"/>
        <v>Sin Fracturamiento hidraulico</v>
      </c>
      <c r="AG112" s="94">
        <f t="shared" si="30"/>
        <v>0</v>
      </c>
      <c r="AH112" s="94">
        <f t="shared" si="31"/>
        <v>0</v>
      </c>
      <c r="AI112" s="94" t="str">
        <f t="shared" si="15"/>
        <v>00Sin Fracturamiento hidraulico</v>
      </c>
      <c r="AJ112" s="94">
        <f t="shared" si="16"/>
        <v>0</v>
      </c>
      <c r="AK112" s="94">
        <f t="shared" si="17"/>
        <v>0</v>
      </c>
      <c r="AL112" s="94">
        <f t="shared" si="18"/>
        <v>0</v>
      </c>
      <c r="AM112" s="94" t="str">
        <f t="shared" si="19"/>
        <v>Factor de Emisión</v>
      </c>
      <c r="AN112" s="94">
        <f t="shared" si="27"/>
        <v>0</v>
      </c>
      <c r="AO112" s="94">
        <f t="shared" si="20"/>
        <v>0</v>
      </c>
      <c r="AP112" s="94">
        <f t="shared" si="21"/>
        <v>0</v>
      </c>
      <c r="AQ112" s="94">
        <f t="shared" si="22"/>
        <v>0</v>
      </c>
      <c r="AR112" s="94">
        <f>IF(P112="",AQ112*'Fraccion masica'!$AB$36,P112*AQ112)</f>
        <v>0</v>
      </c>
      <c r="AS112" s="94">
        <f>IF(Q112="",AQ112*'Fraccion masica'!$AB$35,Q112*AQ112)</f>
        <v>0</v>
      </c>
      <c r="AT112" s="94">
        <f>IFERROR(AR112*Hoja1!$C$24/Hoja1!$C$25/Hoja1!$C$26*16.04/1000000,0)</f>
        <v>0</v>
      </c>
      <c r="AU112" s="94">
        <f>IFERROR(AS112*Hoja1!$C$24/Hoja1!$C$25/Hoja1!$C$26*44.01/1000000,0)</f>
        <v>0</v>
      </c>
      <c r="AV112" s="143">
        <f>'Fraccion masica'!$AB$35</f>
        <v>9.0175297124927029E-2</v>
      </c>
      <c r="AW112" s="143">
        <f>'Fraccion masica'!$AB$36</f>
        <v>0.24741987696184778</v>
      </c>
      <c r="AX112" s="143">
        <f>'Fraccion masica'!$AB$37</f>
        <v>0.39593762818104794</v>
      </c>
      <c r="AY112" s="143">
        <f>'Fraccion masica'!$AB$38</f>
        <v>0.14181302276078955</v>
      </c>
      <c r="AZ112" s="143">
        <f>'Fraccion masica'!$AB$39</f>
        <v>1.2058713500160698E-2</v>
      </c>
      <c r="BA112" s="143">
        <f>'Fraccion masica'!$AB$40</f>
        <v>5.502030814457283E-2</v>
      </c>
      <c r="BB112" s="143">
        <f>'Fraccion masica'!$AB$41</f>
        <v>5.757515332665411E-2</v>
      </c>
      <c r="BC112" s="94">
        <f t="shared" si="23"/>
        <v>0</v>
      </c>
      <c r="BD112" s="94">
        <f t="shared" si="24"/>
        <v>0</v>
      </c>
      <c r="BE112" s="143">
        <f t="shared" si="25"/>
        <v>0</v>
      </c>
      <c r="BF112" s="94">
        <f>BC112+BD112*Hoja1!$C$19+BE112*Hoja1!$C$20</f>
        <v>0</v>
      </c>
    </row>
    <row r="113" spans="2:58" x14ac:dyDescent="0.75">
      <c r="B113" s="52"/>
      <c r="C113" s="52" t="s">
        <v>179</v>
      </c>
      <c r="D113" s="15"/>
      <c r="E113" s="15"/>
      <c r="F113" s="253"/>
      <c r="G113" s="111"/>
      <c r="H113" s="52"/>
      <c r="I113" s="52"/>
      <c r="J113" s="113"/>
      <c r="K113" s="113"/>
      <c r="L113" s="113"/>
      <c r="M113" s="113"/>
      <c r="N113" s="14"/>
      <c r="O113" s="139"/>
      <c r="P113" s="98"/>
      <c r="Q113" s="98"/>
      <c r="R113" s="122">
        <f t="shared" si="5"/>
        <v>0</v>
      </c>
      <c r="S113" s="122">
        <f t="shared" si="6"/>
        <v>0</v>
      </c>
      <c r="T113" s="78">
        <f t="shared" si="7"/>
        <v>0</v>
      </c>
      <c r="U113" s="78" t="str">
        <f t="shared" si="8"/>
        <v>Factor de Emisión</v>
      </c>
      <c r="V113" s="122">
        <f t="shared" si="9"/>
        <v>0</v>
      </c>
      <c r="W113" s="122">
        <f t="shared" si="10"/>
        <v>0</v>
      </c>
      <c r="X113" s="122">
        <f>V113+W113*Hoja1!$C$19</f>
        <v>0</v>
      </c>
      <c r="Y113" s="122">
        <f t="shared" si="11"/>
        <v>0</v>
      </c>
      <c r="Z113" s="122">
        <f t="shared" si="12"/>
        <v>0</v>
      </c>
      <c r="AA113" s="122">
        <f t="shared" si="13"/>
        <v>0</v>
      </c>
      <c r="AB113" s="122">
        <f t="shared" si="14"/>
        <v>0</v>
      </c>
      <c r="AE113" s="94">
        <f t="shared" si="28"/>
        <v>0</v>
      </c>
      <c r="AF113" s="94" t="str">
        <f t="shared" si="29"/>
        <v>Sin Fracturamiento hidraulico</v>
      </c>
      <c r="AG113" s="94">
        <f t="shared" si="30"/>
        <v>0</v>
      </c>
      <c r="AH113" s="94">
        <f t="shared" si="31"/>
        <v>0</v>
      </c>
      <c r="AI113" s="94" t="str">
        <f t="shared" si="15"/>
        <v>00Sin Fracturamiento hidraulico</v>
      </c>
      <c r="AJ113" s="94">
        <f t="shared" si="16"/>
        <v>0</v>
      </c>
      <c r="AK113" s="94">
        <f t="shared" si="17"/>
        <v>0</v>
      </c>
      <c r="AL113" s="94">
        <f t="shared" si="18"/>
        <v>0</v>
      </c>
      <c r="AM113" s="94" t="str">
        <f t="shared" si="19"/>
        <v>Factor de Emisión</v>
      </c>
      <c r="AN113" s="94">
        <f t="shared" si="27"/>
        <v>0</v>
      </c>
      <c r="AO113" s="94">
        <f t="shared" si="20"/>
        <v>0</v>
      </c>
      <c r="AP113" s="94">
        <f t="shared" si="21"/>
        <v>0</v>
      </c>
      <c r="AQ113" s="94">
        <f t="shared" si="22"/>
        <v>0</v>
      </c>
      <c r="AR113" s="94">
        <f>IF(P113="",AQ113*'Fraccion masica'!$AB$36,P113*AQ113)</f>
        <v>0</v>
      </c>
      <c r="AS113" s="94">
        <f>IF(Q113="",AQ113*'Fraccion masica'!$AB$35,Q113*AQ113)</f>
        <v>0</v>
      </c>
      <c r="AT113" s="94">
        <f>IFERROR(AR113*Hoja1!$C$24/Hoja1!$C$25/Hoja1!$C$26*16.04/1000000,0)</f>
        <v>0</v>
      </c>
      <c r="AU113" s="94">
        <f>IFERROR(AS113*Hoja1!$C$24/Hoja1!$C$25/Hoja1!$C$26*44.01/1000000,0)</f>
        <v>0</v>
      </c>
      <c r="AV113" s="143">
        <f>'Fraccion masica'!$AB$35</f>
        <v>9.0175297124927029E-2</v>
      </c>
      <c r="AW113" s="143">
        <f>'Fraccion masica'!$AB$36</f>
        <v>0.24741987696184778</v>
      </c>
      <c r="AX113" s="143">
        <f>'Fraccion masica'!$AB$37</f>
        <v>0.39593762818104794</v>
      </c>
      <c r="AY113" s="143">
        <f>'Fraccion masica'!$AB$38</f>
        <v>0.14181302276078955</v>
      </c>
      <c r="AZ113" s="143">
        <f>'Fraccion masica'!$AB$39</f>
        <v>1.2058713500160698E-2</v>
      </c>
      <c r="BA113" s="143">
        <f>'Fraccion masica'!$AB$40</f>
        <v>5.502030814457283E-2</v>
      </c>
      <c r="BB113" s="143">
        <f>'Fraccion masica'!$AB$41</f>
        <v>5.757515332665411E-2</v>
      </c>
      <c r="BC113" s="94">
        <f t="shared" si="23"/>
        <v>0</v>
      </c>
      <c r="BD113" s="94">
        <f t="shared" si="24"/>
        <v>0</v>
      </c>
      <c r="BE113" s="143">
        <f t="shared" si="25"/>
        <v>0</v>
      </c>
      <c r="BF113" s="94">
        <f>BC113+BD113*Hoja1!$C$19+BE113*Hoja1!$C$20</f>
        <v>0</v>
      </c>
    </row>
    <row r="114" spans="2:58" x14ac:dyDescent="0.75">
      <c r="B114" s="52"/>
      <c r="C114" s="52" t="s">
        <v>179</v>
      </c>
      <c r="D114" s="15"/>
      <c r="E114" s="15"/>
      <c r="F114" s="253"/>
      <c r="G114" s="111"/>
      <c r="H114" s="52"/>
      <c r="I114" s="52"/>
      <c r="J114" s="113"/>
      <c r="K114" s="113"/>
      <c r="L114" s="113"/>
      <c r="M114" s="113"/>
      <c r="N114" s="14"/>
      <c r="O114" s="139"/>
      <c r="P114" s="98"/>
      <c r="Q114" s="98"/>
      <c r="R114" s="122">
        <f t="shared" si="5"/>
        <v>0</v>
      </c>
      <c r="S114" s="122">
        <f t="shared" si="6"/>
        <v>0</v>
      </c>
      <c r="T114" s="78">
        <f t="shared" si="7"/>
        <v>0</v>
      </c>
      <c r="U114" s="78" t="str">
        <f t="shared" si="8"/>
        <v>Factor de Emisión</v>
      </c>
      <c r="V114" s="122">
        <f t="shared" si="9"/>
        <v>0</v>
      </c>
      <c r="W114" s="122">
        <f t="shared" si="10"/>
        <v>0</v>
      </c>
      <c r="X114" s="122">
        <f>V114+W114*Hoja1!$C$19</f>
        <v>0</v>
      </c>
      <c r="Y114" s="122">
        <f t="shared" si="11"/>
        <v>0</v>
      </c>
      <c r="Z114" s="122">
        <f t="shared" si="12"/>
        <v>0</v>
      </c>
      <c r="AA114" s="122">
        <f t="shared" si="13"/>
        <v>0</v>
      </c>
      <c r="AB114" s="122">
        <f t="shared" si="14"/>
        <v>0</v>
      </c>
      <c r="AE114" s="94">
        <f t="shared" si="28"/>
        <v>0</v>
      </c>
      <c r="AF114" s="94" t="str">
        <f t="shared" si="29"/>
        <v>Sin Fracturamiento hidraulico</v>
      </c>
      <c r="AG114" s="94">
        <f t="shared" si="30"/>
        <v>0</v>
      </c>
      <c r="AH114" s="94">
        <f t="shared" si="31"/>
        <v>0</v>
      </c>
      <c r="AI114" s="94" t="str">
        <f t="shared" si="15"/>
        <v>00Sin Fracturamiento hidraulico</v>
      </c>
      <c r="AJ114" s="94">
        <f t="shared" si="16"/>
        <v>0</v>
      </c>
      <c r="AK114" s="94">
        <f t="shared" si="17"/>
        <v>0</v>
      </c>
      <c r="AL114" s="94">
        <f t="shared" si="18"/>
        <v>0</v>
      </c>
      <c r="AM114" s="94" t="str">
        <f t="shared" si="19"/>
        <v>Factor de Emisión</v>
      </c>
      <c r="AN114" s="94">
        <f t="shared" si="27"/>
        <v>0</v>
      </c>
      <c r="AO114" s="94">
        <f t="shared" si="20"/>
        <v>0</v>
      </c>
      <c r="AP114" s="94">
        <f t="shared" si="21"/>
        <v>0</v>
      </c>
      <c r="AQ114" s="94">
        <f t="shared" si="22"/>
        <v>0</v>
      </c>
      <c r="AR114" s="94">
        <f>IF(P114="",AQ114*'Fraccion masica'!$AB$36,P114*AQ114)</f>
        <v>0</v>
      </c>
      <c r="AS114" s="94">
        <f>IF(Q114="",AQ114*'Fraccion masica'!$AB$35,Q114*AQ114)</f>
        <v>0</v>
      </c>
      <c r="AT114" s="94">
        <f>IFERROR(AR114*Hoja1!$C$24/Hoja1!$C$25/Hoja1!$C$26*16.04/1000000,0)</f>
        <v>0</v>
      </c>
      <c r="AU114" s="94">
        <f>IFERROR(AS114*Hoja1!$C$24/Hoja1!$C$25/Hoja1!$C$26*44.01/1000000,0)</f>
        <v>0</v>
      </c>
      <c r="AV114" s="143">
        <f>'Fraccion masica'!$AB$35</f>
        <v>9.0175297124927029E-2</v>
      </c>
      <c r="AW114" s="143">
        <f>'Fraccion masica'!$AB$36</f>
        <v>0.24741987696184778</v>
      </c>
      <c r="AX114" s="143">
        <f>'Fraccion masica'!$AB$37</f>
        <v>0.39593762818104794</v>
      </c>
      <c r="AY114" s="143">
        <f>'Fraccion masica'!$AB$38</f>
        <v>0.14181302276078955</v>
      </c>
      <c r="AZ114" s="143">
        <f>'Fraccion masica'!$AB$39</f>
        <v>1.2058713500160698E-2</v>
      </c>
      <c r="BA114" s="143">
        <f>'Fraccion masica'!$AB$40</f>
        <v>5.502030814457283E-2</v>
      </c>
      <c r="BB114" s="143">
        <f>'Fraccion masica'!$AB$41</f>
        <v>5.757515332665411E-2</v>
      </c>
      <c r="BC114" s="94">
        <f t="shared" si="23"/>
        <v>0</v>
      </c>
      <c r="BD114" s="94">
        <f t="shared" si="24"/>
        <v>0</v>
      </c>
      <c r="BE114" s="143">
        <f t="shared" si="25"/>
        <v>0</v>
      </c>
      <c r="BF114" s="94">
        <f>BC114+BD114*Hoja1!$C$19+BE114*Hoja1!$C$20</f>
        <v>0</v>
      </c>
    </row>
    <row r="115" spans="2:58" x14ac:dyDescent="0.75">
      <c r="B115" s="52"/>
      <c r="C115" s="52" t="s">
        <v>179</v>
      </c>
      <c r="D115" s="15"/>
      <c r="E115" s="15"/>
      <c r="F115" s="253"/>
      <c r="G115" s="111"/>
      <c r="H115" s="52"/>
      <c r="I115" s="52"/>
      <c r="J115" s="113"/>
      <c r="K115" s="113"/>
      <c r="L115" s="113"/>
      <c r="M115" s="113"/>
      <c r="N115" s="14"/>
      <c r="O115" s="139"/>
      <c r="P115" s="98"/>
      <c r="Q115" s="98"/>
      <c r="R115" s="122">
        <f t="shared" si="5"/>
        <v>0</v>
      </c>
      <c r="S115" s="122">
        <f t="shared" si="6"/>
        <v>0</v>
      </c>
      <c r="T115" s="78">
        <f t="shared" si="7"/>
        <v>0</v>
      </c>
      <c r="U115" s="78" t="str">
        <f t="shared" si="8"/>
        <v>Factor de Emisión</v>
      </c>
      <c r="V115" s="122">
        <f t="shared" si="9"/>
        <v>0</v>
      </c>
      <c r="W115" s="122">
        <f t="shared" si="10"/>
        <v>0</v>
      </c>
      <c r="X115" s="122">
        <f>V115+W115*Hoja1!$C$19</f>
        <v>0</v>
      </c>
      <c r="Y115" s="122">
        <f t="shared" si="11"/>
        <v>0</v>
      </c>
      <c r="Z115" s="122">
        <f t="shared" si="12"/>
        <v>0</v>
      </c>
      <c r="AA115" s="122">
        <f t="shared" si="13"/>
        <v>0</v>
      </c>
      <c r="AB115" s="122">
        <f t="shared" si="14"/>
        <v>0</v>
      </c>
      <c r="AE115" s="94">
        <f t="shared" si="28"/>
        <v>0</v>
      </c>
      <c r="AF115" s="94" t="str">
        <f t="shared" si="29"/>
        <v>Sin Fracturamiento hidraulico</v>
      </c>
      <c r="AG115" s="94">
        <f t="shared" si="30"/>
        <v>0</v>
      </c>
      <c r="AH115" s="94">
        <f t="shared" si="31"/>
        <v>0</v>
      </c>
      <c r="AI115" s="94" t="str">
        <f t="shared" si="15"/>
        <v>00Sin Fracturamiento hidraulico</v>
      </c>
      <c r="AJ115" s="94">
        <f t="shared" si="16"/>
        <v>0</v>
      </c>
      <c r="AK115" s="94">
        <f t="shared" si="17"/>
        <v>0</v>
      </c>
      <c r="AL115" s="94">
        <f t="shared" si="18"/>
        <v>0</v>
      </c>
      <c r="AM115" s="94" t="str">
        <f t="shared" si="19"/>
        <v>Factor de Emisión</v>
      </c>
      <c r="AN115" s="94">
        <f t="shared" si="27"/>
        <v>0</v>
      </c>
      <c r="AO115" s="94">
        <f t="shared" si="20"/>
        <v>0</v>
      </c>
      <c r="AP115" s="94">
        <f t="shared" si="21"/>
        <v>0</v>
      </c>
      <c r="AQ115" s="94">
        <f t="shared" si="22"/>
        <v>0</v>
      </c>
      <c r="AR115" s="94">
        <f>IF(P115="",AQ115*'Fraccion masica'!$AB$36,P115*AQ115)</f>
        <v>0</v>
      </c>
      <c r="AS115" s="94">
        <f>IF(Q115="",AQ115*'Fraccion masica'!$AB$35,Q115*AQ115)</f>
        <v>0</v>
      </c>
      <c r="AT115" s="94">
        <f>IFERROR(AR115*Hoja1!$C$24/Hoja1!$C$25/Hoja1!$C$26*16.04/1000000,0)</f>
        <v>0</v>
      </c>
      <c r="AU115" s="94">
        <f>IFERROR(AS115*Hoja1!$C$24/Hoja1!$C$25/Hoja1!$C$26*44.01/1000000,0)</f>
        <v>0</v>
      </c>
      <c r="AV115" s="143">
        <f>'Fraccion masica'!$AB$35</f>
        <v>9.0175297124927029E-2</v>
      </c>
      <c r="AW115" s="143">
        <f>'Fraccion masica'!$AB$36</f>
        <v>0.24741987696184778</v>
      </c>
      <c r="AX115" s="143">
        <f>'Fraccion masica'!$AB$37</f>
        <v>0.39593762818104794</v>
      </c>
      <c r="AY115" s="143">
        <f>'Fraccion masica'!$AB$38</f>
        <v>0.14181302276078955</v>
      </c>
      <c r="AZ115" s="143">
        <f>'Fraccion masica'!$AB$39</f>
        <v>1.2058713500160698E-2</v>
      </c>
      <c r="BA115" s="143">
        <f>'Fraccion masica'!$AB$40</f>
        <v>5.502030814457283E-2</v>
      </c>
      <c r="BB115" s="143">
        <f>'Fraccion masica'!$AB$41</f>
        <v>5.757515332665411E-2</v>
      </c>
      <c r="BC115" s="94">
        <f t="shared" si="23"/>
        <v>0</v>
      </c>
      <c r="BD115" s="94">
        <f t="shared" si="24"/>
        <v>0</v>
      </c>
      <c r="BE115" s="143">
        <f t="shared" si="25"/>
        <v>0</v>
      </c>
      <c r="BF115" s="94">
        <f>BC115+BD115*Hoja1!$C$19+BE115*Hoja1!$C$20</f>
        <v>0</v>
      </c>
    </row>
    <row r="116" spans="2:58" x14ac:dyDescent="0.75">
      <c r="B116" s="52"/>
      <c r="C116" s="52" t="s">
        <v>179</v>
      </c>
      <c r="D116" s="15"/>
      <c r="E116" s="15"/>
      <c r="F116" s="253"/>
      <c r="G116" s="111"/>
      <c r="H116" s="52"/>
      <c r="I116" s="52"/>
      <c r="J116" s="113"/>
      <c r="K116" s="113"/>
      <c r="L116" s="113"/>
      <c r="M116" s="113"/>
      <c r="N116" s="14"/>
      <c r="O116" s="139"/>
      <c r="P116" s="98"/>
      <c r="Q116" s="98"/>
      <c r="R116" s="122">
        <f t="shared" si="5"/>
        <v>0</v>
      </c>
      <c r="S116" s="122">
        <f t="shared" si="6"/>
        <v>0</v>
      </c>
      <c r="T116" s="78">
        <f t="shared" si="7"/>
        <v>0</v>
      </c>
      <c r="U116" s="78" t="str">
        <f t="shared" si="8"/>
        <v>Factor de Emisión</v>
      </c>
      <c r="V116" s="122">
        <f t="shared" si="9"/>
        <v>0</v>
      </c>
      <c r="W116" s="122">
        <f t="shared" si="10"/>
        <v>0</v>
      </c>
      <c r="X116" s="122">
        <f>V116+W116*Hoja1!$C$19</f>
        <v>0</v>
      </c>
      <c r="Y116" s="122">
        <f t="shared" si="11"/>
        <v>0</v>
      </c>
      <c r="Z116" s="122">
        <f t="shared" si="12"/>
        <v>0</v>
      </c>
      <c r="AA116" s="122">
        <f t="shared" si="13"/>
        <v>0</v>
      </c>
      <c r="AB116" s="122">
        <f t="shared" si="14"/>
        <v>0</v>
      </c>
      <c r="AE116" s="94">
        <f t="shared" si="28"/>
        <v>0</v>
      </c>
      <c r="AF116" s="94" t="str">
        <f t="shared" si="29"/>
        <v>Sin Fracturamiento hidraulico</v>
      </c>
      <c r="AG116" s="94">
        <f t="shared" si="30"/>
        <v>0</v>
      </c>
      <c r="AH116" s="94">
        <f t="shared" si="31"/>
        <v>0</v>
      </c>
      <c r="AI116" s="94" t="str">
        <f t="shared" si="15"/>
        <v>00Sin Fracturamiento hidraulico</v>
      </c>
      <c r="AJ116" s="94">
        <f t="shared" si="16"/>
        <v>0</v>
      </c>
      <c r="AK116" s="94">
        <f t="shared" si="17"/>
        <v>0</v>
      </c>
      <c r="AL116" s="94">
        <f t="shared" si="18"/>
        <v>0</v>
      </c>
      <c r="AM116" s="94" t="str">
        <f t="shared" si="19"/>
        <v>Factor de Emisión</v>
      </c>
      <c r="AN116" s="94">
        <f t="shared" si="27"/>
        <v>0</v>
      </c>
      <c r="AO116" s="94">
        <f t="shared" si="20"/>
        <v>0</v>
      </c>
      <c r="AP116" s="94">
        <f t="shared" si="21"/>
        <v>0</v>
      </c>
      <c r="AQ116" s="94">
        <f t="shared" si="22"/>
        <v>0</v>
      </c>
      <c r="AR116" s="94">
        <f>IF(P116="",AQ116*'Fraccion masica'!$AB$36,P116*AQ116)</f>
        <v>0</v>
      </c>
      <c r="AS116" s="94">
        <f>IF(Q116="",AQ116*'Fraccion masica'!$AB$35,Q116*AQ116)</f>
        <v>0</v>
      </c>
      <c r="AT116" s="94">
        <f>IFERROR(AR116*Hoja1!$C$24/Hoja1!$C$25/Hoja1!$C$26*16.04/1000000,0)</f>
        <v>0</v>
      </c>
      <c r="AU116" s="94">
        <f>IFERROR(AS116*Hoja1!$C$24/Hoja1!$C$25/Hoja1!$C$26*44.01/1000000,0)</f>
        <v>0</v>
      </c>
      <c r="AV116" s="143">
        <f>'Fraccion masica'!$AB$35</f>
        <v>9.0175297124927029E-2</v>
      </c>
      <c r="AW116" s="143">
        <f>'Fraccion masica'!$AB$36</f>
        <v>0.24741987696184778</v>
      </c>
      <c r="AX116" s="143">
        <f>'Fraccion masica'!$AB$37</f>
        <v>0.39593762818104794</v>
      </c>
      <c r="AY116" s="143">
        <f>'Fraccion masica'!$AB$38</f>
        <v>0.14181302276078955</v>
      </c>
      <c r="AZ116" s="143">
        <f>'Fraccion masica'!$AB$39</f>
        <v>1.2058713500160698E-2</v>
      </c>
      <c r="BA116" s="143">
        <f>'Fraccion masica'!$AB$40</f>
        <v>5.502030814457283E-2</v>
      </c>
      <c r="BB116" s="143">
        <f>'Fraccion masica'!$AB$41</f>
        <v>5.757515332665411E-2</v>
      </c>
      <c r="BC116" s="94">
        <f t="shared" si="23"/>
        <v>0</v>
      </c>
      <c r="BD116" s="94">
        <f t="shared" si="24"/>
        <v>0</v>
      </c>
      <c r="BE116" s="143">
        <f t="shared" si="25"/>
        <v>0</v>
      </c>
      <c r="BF116" s="94">
        <f>BC116+BD116*Hoja1!$C$19+BE116*Hoja1!$C$20</f>
        <v>0</v>
      </c>
    </row>
    <row r="117" spans="2:58" x14ac:dyDescent="0.75">
      <c r="B117" s="52"/>
      <c r="C117" s="52" t="s">
        <v>179</v>
      </c>
      <c r="D117" s="15"/>
      <c r="E117" s="15"/>
      <c r="F117" s="253"/>
      <c r="G117" s="111"/>
      <c r="H117" s="52"/>
      <c r="I117" s="52"/>
      <c r="J117" s="113"/>
      <c r="K117" s="113"/>
      <c r="L117" s="113"/>
      <c r="M117" s="113"/>
      <c r="N117" s="14"/>
      <c r="O117" s="139"/>
      <c r="P117" s="98"/>
      <c r="Q117" s="98"/>
      <c r="R117" s="122">
        <f t="shared" si="5"/>
        <v>0</v>
      </c>
      <c r="S117" s="122">
        <f t="shared" si="6"/>
        <v>0</v>
      </c>
      <c r="T117" s="78">
        <f t="shared" si="7"/>
        <v>0</v>
      </c>
      <c r="U117" s="78" t="str">
        <f t="shared" si="8"/>
        <v>Factor de Emisión</v>
      </c>
      <c r="V117" s="122">
        <f t="shared" si="9"/>
        <v>0</v>
      </c>
      <c r="W117" s="122">
        <f t="shared" si="10"/>
        <v>0</v>
      </c>
      <c r="X117" s="122">
        <f>V117+W117*Hoja1!$C$19</f>
        <v>0</v>
      </c>
      <c r="Y117" s="122">
        <f t="shared" si="11"/>
        <v>0</v>
      </c>
      <c r="Z117" s="122">
        <f t="shared" si="12"/>
        <v>0</v>
      </c>
      <c r="AA117" s="122">
        <f t="shared" si="13"/>
        <v>0</v>
      </c>
      <c r="AB117" s="122">
        <f t="shared" si="14"/>
        <v>0</v>
      </c>
      <c r="AE117" s="94">
        <f t="shared" si="28"/>
        <v>0</v>
      </c>
      <c r="AF117" s="94" t="str">
        <f t="shared" si="29"/>
        <v>Sin Fracturamiento hidraulico</v>
      </c>
      <c r="AG117" s="94">
        <f t="shared" si="30"/>
        <v>0</v>
      </c>
      <c r="AH117" s="94">
        <f t="shared" si="31"/>
        <v>0</v>
      </c>
      <c r="AI117" s="94" t="str">
        <f t="shared" si="15"/>
        <v>00Sin Fracturamiento hidraulico</v>
      </c>
      <c r="AJ117" s="94">
        <f t="shared" si="16"/>
        <v>0</v>
      </c>
      <c r="AK117" s="94">
        <f t="shared" si="17"/>
        <v>0</v>
      </c>
      <c r="AL117" s="94">
        <f t="shared" si="18"/>
        <v>0</v>
      </c>
      <c r="AM117" s="94" t="str">
        <f t="shared" si="19"/>
        <v>Factor de Emisión</v>
      </c>
      <c r="AN117" s="94">
        <f t="shared" si="27"/>
        <v>0</v>
      </c>
      <c r="AO117" s="94">
        <f t="shared" si="20"/>
        <v>0</v>
      </c>
      <c r="AP117" s="94">
        <f t="shared" si="21"/>
        <v>0</v>
      </c>
      <c r="AQ117" s="94">
        <f t="shared" si="22"/>
        <v>0</v>
      </c>
      <c r="AR117" s="94">
        <f>IF(P117="",AQ117*'Fraccion masica'!$AB$36,P117*AQ117)</f>
        <v>0</v>
      </c>
      <c r="AS117" s="94">
        <f>IF(Q117="",AQ117*'Fraccion masica'!$AB$35,Q117*AQ117)</f>
        <v>0</v>
      </c>
      <c r="AT117" s="94">
        <f>IFERROR(AR117*Hoja1!$C$24/Hoja1!$C$25/Hoja1!$C$26*16.04/1000000,0)</f>
        <v>0</v>
      </c>
      <c r="AU117" s="94">
        <f>IFERROR(AS117*Hoja1!$C$24/Hoja1!$C$25/Hoja1!$C$26*44.01/1000000,0)</f>
        <v>0</v>
      </c>
      <c r="AV117" s="143">
        <f>'Fraccion masica'!$AB$35</f>
        <v>9.0175297124927029E-2</v>
      </c>
      <c r="AW117" s="143">
        <f>'Fraccion masica'!$AB$36</f>
        <v>0.24741987696184778</v>
      </c>
      <c r="AX117" s="143">
        <f>'Fraccion masica'!$AB$37</f>
        <v>0.39593762818104794</v>
      </c>
      <c r="AY117" s="143">
        <f>'Fraccion masica'!$AB$38</f>
        <v>0.14181302276078955</v>
      </c>
      <c r="AZ117" s="143">
        <f>'Fraccion masica'!$AB$39</f>
        <v>1.2058713500160698E-2</v>
      </c>
      <c r="BA117" s="143">
        <f>'Fraccion masica'!$AB$40</f>
        <v>5.502030814457283E-2</v>
      </c>
      <c r="BB117" s="143">
        <f>'Fraccion masica'!$AB$41</f>
        <v>5.757515332665411E-2</v>
      </c>
      <c r="BC117" s="94">
        <f t="shared" si="23"/>
        <v>0</v>
      </c>
      <c r="BD117" s="94">
        <f t="shared" si="24"/>
        <v>0</v>
      </c>
      <c r="BE117" s="143">
        <f t="shared" si="25"/>
        <v>0</v>
      </c>
      <c r="BF117" s="94">
        <f>BC117+BD117*Hoja1!$C$19+BE117*Hoja1!$C$20</f>
        <v>0</v>
      </c>
    </row>
    <row r="118" spans="2:58" x14ac:dyDescent="0.75">
      <c r="B118" s="52"/>
      <c r="C118" s="52" t="s">
        <v>179</v>
      </c>
      <c r="D118" s="15"/>
      <c r="E118" s="15"/>
      <c r="F118" s="253"/>
      <c r="G118" s="111"/>
      <c r="H118" s="52"/>
      <c r="I118" s="52"/>
      <c r="J118" s="113"/>
      <c r="K118" s="113"/>
      <c r="L118" s="113"/>
      <c r="M118" s="113"/>
      <c r="N118" s="14"/>
      <c r="O118" s="139"/>
      <c r="P118" s="98"/>
      <c r="Q118" s="98"/>
      <c r="R118" s="122">
        <f t="shared" si="5"/>
        <v>0</v>
      </c>
      <c r="S118" s="122">
        <f t="shared" si="6"/>
        <v>0</v>
      </c>
      <c r="T118" s="78">
        <f t="shared" si="7"/>
        <v>0</v>
      </c>
      <c r="U118" s="78" t="str">
        <f t="shared" si="8"/>
        <v>Factor de Emisión</v>
      </c>
      <c r="V118" s="122">
        <f t="shared" si="9"/>
        <v>0</v>
      </c>
      <c r="W118" s="122">
        <f t="shared" si="10"/>
        <v>0</v>
      </c>
      <c r="X118" s="122">
        <f>V118+W118*Hoja1!$C$19</f>
        <v>0</v>
      </c>
      <c r="Y118" s="122">
        <f t="shared" si="11"/>
        <v>0</v>
      </c>
      <c r="Z118" s="122">
        <f t="shared" si="12"/>
        <v>0</v>
      </c>
      <c r="AA118" s="122">
        <f t="shared" si="13"/>
        <v>0</v>
      </c>
      <c r="AB118" s="122">
        <f t="shared" si="14"/>
        <v>0</v>
      </c>
      <c r="AE118" s="94">
        <f t="shared" si="28"/>
        <v>0</v>
      </c>
      <c r="AF118" s="94" t="str">
        <f t="shared" si="29"/>
        <v>Sin Fracturamiento hidraulico</v>
      </c>
      <c r="AG118" s="94">
        <f t="shared" si="30"/>
        <v>0</v>
      </c>
      <c r="AH118" s="94">
        <f t="shared" si="31"/>
        <v>0</v>
      </c>
      <c r="AI118" s="94" t="str">
        <f t="shared" si="15"/>
        <v>00Sin Fracturamiento hidraulico</v>
      </c>
      <c r="AJ118" s="94">
        <f t="shared" si="16"/>
        <v>0</v>
      </c>
      <c r="AK118" s="94">
        <f t="shared" si="17"/>
        <v>0</v>
      </c>
      <c r="AL118" s="94">
        <f t="shared" si="18"/>
        <v>0</v>
      </c>
      <c r="AM118" s="94" t="str">
        <f t="shared" si="19"/>
        <v>Factor de Emisión</v>
      </c>
      <c r="AN118" s="94">
        <f t="shared" si="27"/>
        <v>0</v>
      </c>
      <c r="AO118" s="94">
        <f t="shared" si="20"/>
        <v>0</v>
      </c>
      <c r="AP118" s="94">
        <f t="shared" si="21"/>
        <v>0</v>
      </c>
      <c r="AQ118" s="94">
        <f t="shared" si="22"/>
        <v>0</v>
      </c>
      <c r="AR118" s="94">
        <f>IF(P118="",AQ118*'Fraccion masica'!$AB$36,P118*AQ118)</f>
        <v>0</v>
      </c>
      <c r="AS118" s="94">
        <f>IF(Q118="",AQ118*'Fraccion masica'!$AB$35,Q118*AQ118)</f>
        <v>0</v>
      </c>
      <c r="AT118" s="94">
        <f>IFERROR(AR118*Hoja1!$C$24/Hoja1!$C$25/Hoja1!$C$26*16.04/1000000,0)</f>
        <v>0</v>
      </c>
      <c r="AU118" s="94">
        <f>IFERROR(AS118*Hoja1!$C$24/Hoja1!$C$25/Hoja1!$C$26*44.01/1000000,0)</f>
        <v>0</v>
      </c>
      <c r="AV118" s="143">
        <f>'Fraccion masica'!$AB$35</f>
        <v>9.0175297124927029E-2</v>
      </c>
      <c r="AW118" s="143">
        <f>'Fraccion masica'!$AB$36</f>
        <v>0.24741987696184778</v>
      </c>
      <c r="AX118" s="143">
        <f>'Fraccion masica'!$AB$37</f>
        <v>0.39593762818104794</v>
      </c>
      <c r="AY118" s="143">
        <f>'Fraccion masica'!$AB$38</f>
        <v>0.14181302276078955</v>
      </c>
      <c r="AZ118" s="143">
        <f>'Fraccion masica'!$AB$39</f>
        <v>1.2058713500160698E-2</v>
      </c>
      <c r="BA118" s="143">
        <f>'Fraccion masica'!$AB$40</f>
        <v>5.502030814457283E-2</v>
      </c>
      <c r="BB118" s="143">
        <f>'Fraccion masica'!$AB$41</f>
        <v>5.757515332665411E-2</v>
      </c>
      <c r="BC118" s="94">
        <f t="shared" si="23"/>
        <v>0</v>
      </c>
      <c r="BD118" s="94">
        <f t="shared" si="24"/>
        <v>0</v>
      </c>
      <c r="BE118" s="143">
        <f t="shared" si="25"/>
        <v>0</v>
      </c>
      <c r="BF118" s="94">
        <f>BC118+BD118*Hoja1!$C$19+BE118*Hoja1!$C$20</f>
        <v>0</v>
      </c>
    </row>
    <row r="119" spans="2:58" x14ac:dyDescent="0.75">
      <c r="B119" s="52"/>
      <c r="C119" s="52" t="s">
        <v>179</v>
      </c>
      <c r="D119" s="15"/>
      <c r="E119" s="15"/>
      <c r="F119" s="253"/>
      <c r="G119" s="111"/>
      <c r="H119" s="52"/>
      <c r="I119" s="52"/>
      <c r="J119" s="113"/>
      <c r="K119" s="113"/>
      <c r="L119" s="113"/>
      <c r="M119" s="113"/>
      <c r="N119" s="14"/>
      <c r="O119" s="139"/>
      <c r="P119" s="98"/>
      <c r="Q119" s="98"/>
      <c r="R119" s="122">
        <f t="shared" si="5"/>
        <v>0</v>
      </c>
      <c r="S119" s="122">
        <f t="shared" si="6"/>
        <v>0</v>
      </c>
      <c r="T119" s="78">
        <f t="shared" si="7"/>
        <v>0</v>
      </c>
      <c r="U119" s="78" t="str">
        <f t="shared" si="8"/>
        <v>Factor de Emisión</v>
      </c>
      <c r="V119" s="122">
        <f t="shared" si="9"/>
        <v>0</v>
      </c>
      <c r="W119" s="122">
        <f t="shared" si="10"/>
        <v>0</v>
      </c>
      <c r="X119" s="122">
        <f>V119+W119*Hoja1!$C$19</f>
        <v>0</v>
      </c>
      <c r="Y119" s="122">
        <f t="shared" si="11"/>
        <v>0</v>
      </c>
      <c r="Z119" s="122">
        <f t="shared" si="12"/>
        <v>0</v>
      </c>
      <c r="AA119" s="122">
        <f t="shared" si="13"/>
        <v>0</v>
      </c>
      <c r="AB119" s="122">
        <f t="shared" si="14"/>
        <v>0</v>
      </c>
      <c r="AE119" s="94">
        <f t="shared" si="28"/>
        <v>0</v>
      </c>
      <c r="AF119" s="94" t="str">
        <f t="shared" si="29"/>
        <v>Sin Fracturamiento hidraulico</v>
      </c>
      <c r="AG119" s="94">
        <f t="shared" si="30"/>
        <v>0</v>
      </c>
      <c r="AH119" s="94">
        <f t="shared" si="31"/>
        <v>0</v>
      </c>
      <c r="AI119" s="94" t="str">
        <f t="shared" si="15"/>
        <v>00Sin Fracturamiento hidraulico</v>
      </c>
      <c r="AJ119" s="94">
        <f t="shared" si="16"/>
        <v>0</v>
      </c>
      <c r="AK119" s="94">
        <f t="shared" si="17"/>
        <v>0</v>
      </c>
      <c r="AL119" s="94">
        <f t="shared" si="18"/>
        <v>0</v>
      </c>
      <c r="AM119" s="94" t="str">
        <f t="shared" si="19"/>
        <v>Factor de Emisión</v>
      </c>
      <c r="AN119" s="94">
        <f t="shared" si="27"/>
        <v>0</v>
      </c>
      <c r="AO119" s="94">
        <f t="shared" si="20"/>
        <v>0</v>
      </c>
      <c r="AP119" s="94">
        <f t="shared" si="21"/>
        <v>0</v>
      </c>
      <c r="AQ119" s="94">
        <f t="shared" si="22"/>
        <v>0</v>
      </c>
      <c r="AR119" s="94">
        <f>IF(P119="",AQ119*'Fraccion masica'!$AB$36,P119*AQ119)</f>
        <v>0</v>
      </c>
      <c r="AS119" s="94">
        <f>IF(Q119="",AQ119*'Fraccion masica'!$AB$35,Q119*AQ119)</f>
        <v>0</v>
      </c>
      <c r="AT119" s="94">
        <f>IFERROR(AR119*Hoja1!$C$24/Hoja1!$C$25/Hoja1!$C$26*16.04/1000000,0)</f>
        <v>0</v>
      </c>
      <c r="AU119" s="94">
        <f>IFERROR(AS119*Hoja1!$C$24/Hoja1!$C$25/Hoja1!$C$26*44.01/1000000,0)</f>
        <v>0</v>
      </c>
      <c r="AV119" s="143">
        <f>'Fraccion masica'!$AB$35</f>
        <v>9.0175297124927029E-2</v>
      </c>
      <c r="AW119" s="143">
        <f>'Fraccion masica'!$AB$36</f>
        <v>0.24741987696184778</v>
      </c>
      <c r="AX119" s="143">
        <f>'Fraccion masica'!$AB$37</f>
        <v>0.39593762818104794</v>
      </c>
      <c r="AY119" s="143">
        <f>'Fraccion masica'!$AB$38</f>
        <v>0.14181302276078955</v>
      </c>
      <c r="AZ119" s="143">
        <f>'Fraccion masica'!$AB$39</f>
        <v>1.2058713500160698E-2</v>
      </c>
      <c r="BA119" s="143">
        <f>'Fraccion masica'!$AB$40</f>
        <v>5.502030814457283E-2</v>
      </c>
      <c r="BB119" s="143">
        <f>'Fraccion masica'!$AB$41</f>
        <v>5.757515332665411E-2</v>
      </c>
      <c r="BC119" s="94">
        <f t="shared" si="23"/>
        <v>0</v>
      </c>
      <c r="BD119" s="94">
        <f t="shared" si="24"/>
        <v>0</v>
      </c>
      <c r="BE119" s="143">
        <f t="shared" si="25"/>
        <v>0</v>
      </c>
      <c r="BF119" s="94">
        <f>BC119+BD119*Hoja1!$C$19+BE119*Hoja1!$C$20</f>
        <v>0</v>
      </c>
    </row>
    <row r="120" spans="2:58" x14ac:dyDescent="0.75">
      <c r="B120" s="52"/>
      <c r="C120" s="52" t="s">
        <v>179</v>
      </c>
      <c r="D120" s="15"/>
      <c r="E120" s="15"/>
      <c r="F120" s="253"/>
      <c r="G120" s="111"/>
      <c r="H120" s="52"/>
      <c r="I120" s="52"/>
      <c r="J120" s="113"/>
      <c r="K120" s="113"/>
      <c r="L120" s="113"/>
      <c r="M120" s="113"/>
      <c r="N120" s="14"/>
      <c r="O120" s="139"/>
      <c r="P120" s="98"/>
      <c r="Q120" s="98"/>
      <c r="R120" s="122">
        <f t="shared" si="5"/>
        <v>0</v>
      </c>
      <c r="S120" s="122">
        <f t="shared" si="6"/>
        <v>0</v>
      </c>
      <c r="T120" s="78">
        <f t="shared" si="7"/>
        <v>0</v>
      </c>
      <c r="U120" s="78" t="str">
        <f t="shared" si="8"/>
        <v>Factor de Emisión</v>
      </c>
      <c r="V120" s="122">
        <f t="shared" si="9"/>
        <v>0</v>
      </c>
      <c r="W120" s="122">
        <f t="shared" si="10"/>
        <v>0</v>
      </c>
      <c r="X120" s="122">
        <f>V120+W120*Hoja1!$C$19</f>
        <v>0</v>
      </c>
      <c r="Y120" s="122">
        <f t="shared" si="11"/>
        <v>0</v>
      </c>
      <c r="Z120" s="122">
        <f t="shared" si="12"/>
        <v>0</v>
      </c>
      <c r="AA120" s="122">
        <f t="shared" si="13"/>
        <v>0</v>
      </c>
      <c r="AB120" s="122">
        <f t="shared" si="14"/>
        <v>0</v>
      </c>
      <c r="AE120" s="94">
        <f t="shared" si="28"/>
        <v>0</v>
      </c>
      <c r="AF120" s="94" t="str">
        <f t="shared" si="29"/>
        <v>Sin Fracturamiento hidraulico</v>
      </c>
      <c r="AG120" s="94">
        <f t="shared" si="30"/>
        <v>0</v>
      </c>
      <c r="AH120" s="94">
        <f t="shared" si="31"/>
        <v>0</v>
      </c>
      <c r="AI120" s="94" t="str">
        <f t="shared" si="15"/>
        <v>00Sin Fracturamiento hidraulico</v>
      </c>
      <c r="AJ120" s="94">
        <f t="shared" si="16"/>
        <v>0</v>
      </c>
      <c r="AK120" s="94">
        <f t="shared" si="17"/>
        <v>0</v>
      </c>
      <c r="AL120" s="94">
        <f t="shared" si="18"/>
        <v>0</v>
      </c>
      <c r="AM120" s="94" t="str">
        <f t="shared" si="19"/>
        <v>Factor de Emisión</v>
      </c>
      <c r="AN120" s="94">
        <f t="shared" si="27"/>
        <v>0</v>
      </c>
      <c r="AO120" s="94">
        <f t="shared" si="20"/>
        <v>0</v>
      </c>
      <c r="AP120" s="94">
        <f t="shared" si="21"/>
        <v>0</v>
      </c>
      <c r="AQ120" s="94">
        <f t="shared" si="22"/>
        <v>0</v>
      </c>
      <c r="AR120" s="94">
        <f>IF(P120="",AQ120*'Fraccion masica'!$AB$36,P120*AQ120)</f>
        <v>0</v>
      </c>
      <c r="AS120" s="94">
        <f>IF(Q120="",AQ120*'Fraccion masica'!$AB$35,Q120*AQ120)</f>
        <v>0</v>
      </c>
      <c r="AT120" s="94">
        <f>IFERROR(AR120*Hoja1!$C$24/Hoja1!$C$25/Hoja1!$C$26*16.04/1000000,0)</f>
        <v>0</v>
      </c>
      <c r="AU120" s="94">
        <f>IFERROR(AS120*Hoja1!$C$24/Hoja1!$C$25/Hoja1!$C$26*44.01/1000000,0)</f>
        <v>0</v>
      </c>
      <c r="AV120" s="143">
        <f>'Fraccion masica'!$AB$35</f>
        <v>9.0175297124927029E-2</v>
      </c>
      <c r="AW120" s="143">
        <f>'Fraccion masica'!$AB$36</f>
        <v>0.24741987696184778</v>
      </c>
      <c r="AX120" s="143">
        <f>'Fraccion masica'!$AB$37</f>
        <v>0.39593762818104794</v>
      </c>
      <c r="AY120" s="143">
        <f>'Fraccion masica'!$AB$38</f>
        <v>0.14181302276078955</v>
      </c>
      <c r="AZ120" s="143">
        <f>'Fraccion masica'!$AB$39</f>
        <v>1.2058713500160698E-2</v>
      </c>
      <c r="BA120" s="143">
        <f>'Fraccion masica'!$AB$40</f>
        <v>5.502030814457283E-2</v>
      </c>
      <c r="BB120" s="143">
        <f>'Fraccion masica'!$AB$41</f>
        <v>5.757515332665411E-2</v>
      </c>
      <c r="BC120" s="94">
        <f t="shared" si="23"/>
        <v>0</v>
      </c>
      <c r="BD120" s="94">
        <f t="shared" si="24"/>
        <v>0</v>
      </c>
      <c r="BE120" s="143">
        <f t="shared" si="25"/>
        <v>0</v>
      </c>
      <c r="BF120" s="94">
        <f>BC120+BD120*Hoja1!$C$19+BE120*Hoja1!$C$20</f>
        <v>0</v>
      </c>
    </row>
    <row r="121" spans="2:58" x14ac:dyDescent="0.75">
      <c r="B121" s="52"/>
      <c r="C121" s="52" t="s">
        <v>179</v>
      </c>
      <c r="D121" s="15"/>
      <c r="E121" s="15"/>
      <c r="F121" s="253"/>
      <c r="G121" s="111"/>
      <c r="H121" s="52"/>
      <c r="I121" s="52"/>
      <c r="J121" s="113"/>
      <c r="K121" s="113"/>
      <c r="L121" s="113"/>
      <c r="M121" s="113"/>
      <c r="N121" s="14"/>
      <c r="O121" s="139"/>
      <c r="P121" s="98"/>
      <c r="Q121" s="98"/>
      <c r="R121" s="122">
        <f t="shared" si="5"/>
        <v>0</v>
      </c>
      <c r="S121" s="122">
        <f t="shared" si="6"/>
        <v>0</v>
      </c>
      <c r="T121" s="78">
        <f t="shared" si="7"/>
        <v>0</v>
      </c>
      <c r="U121" s="78" t="str">
        <f t="shared" si="8"/>
        <v>Factor de Emisión</v>
      </c>
      <c r="V121" s="122">
        <f t="shared" si="9"/>
        <v>0</v>
      </c>
      <c r="W121" s="122">
        <f t="shared" si="10"/>
        <v>0</v>
      </c>
      <c r="X121" s="122">
        <f>V121+W121*Hoja1!$C$19</f>
        <v>0</v>
      </c>
      <c r="Y121" s="122">
        <f t="shared" si="11"/>
        <v>0</v>
      </c>
      <c r="Z121" s="122">
        <f t="shared" si="12"/>
        <v>0</v>
      </c>
      <c r="AA121" s="122">
        <f t="shared" si="13"/>
        <v>0</v>
      </c>
      <c r="AB121" s="122">
        <f t="shared" si="14"/>
        <v>0</v>
      </c>
      <c r="AE121" s="94">
        <f t="shared" si="28"/>
        <v>0</v>
      </c>
      <c r="AF121" s="94" t="str">
        <f t="shared" si="29"/>
        <v>Sin Fracturamiento hidraulico</v>
      </c>
      <c r="AG121" s="94">
        <f t="shared" si="30"/>
        <v>0</v>
      </c>
      <c r="AH121" s="94">
        <f t="shared" si="31"/>
        <v>0</v>
      </c>
      <c r="AI121" s="94" t="str">
        <f t="shared" si="15"/>
        <v>00Sin Fracturamiento hidraulico</v>
      </c>
      <c r="AJ121" s="94">
        <f t="shared" si="16"/>
        <v>0</v>
      </c>
      <c r="AK121" s="94">
        <f t="shared" si="17"/>
        <v>0</v>
      </c>
      <c r="AL121" s="94">
        <f t="shared" si="18"/>
        <v>0</v>
      </c>
      <c r="AM121" s="94" t="str">
        <f t="shared" si="19"/>
        <v>Factor de Emisión</v>
      </c>
      <c r="AN121" s="94">
        <f t="shared" si="27"/>
        <v>0</v>
      </c>
      <c r="AO121" s="94">
        <f t="shared" si="20"/>
        <v>0</v>
      </c>
      <c r="AP121" s="94">
        <f t="shared" si="21"/>
        <v>0</v>
      </c>
      <c r="AQ121" s="94">
        <f t="shared" si="22"/>
        <v>0</v>
      </c>
      <c r="AR121" s="94">
        <f>IF(P121="",AQ121*'Fraccion masica'!$AB$36,P121*AQ121)</f>
        <v>0</v>
      </c>
      <c r="AS121" s="94">
        <f>IF(Q121="",AQ121*'Fraccion masica'!$AB$35,Q121*AQ121)</f>
        <v>0</v>
      </c>
      <c r="AT121" s="94">
        <f>IFERROR(AR121*Hoja1!$C$24/Hoja1!$C$25/Hoja1!$C$26*16.04/1000000,0)</f>
        <v>0</v>
      </c>
      <c r="AU121" s="94">
        <f>IFERROR(AS121*Hoja1!$C$24/Hoja1!$C$25/Hoja1!$C$26*44.01/1000000,0)</f>
        <v>0</v>
      </c>
      <c r="AV121" s="143">
        <f>'Fraccion masica'!$AB$35</f>
        <v>9.0175297124927029E-2</v>
      </c>
      <c r="AW121" s="143">
        <f>'Fraccion masica'!$AB$36</f>
        <v>0.24741987696184778</v>
      </c>
      <c r="AX121" s="143">
        <f>'Fraccion masica'!$AB$37</f>
        <v>0.39593762818104794</v>
      </c>
      <c r="AY121" s="143">
        <f>'Fraccion masica'!$AB$38</f>
        <v>0.14181302276078955</v>
      </c>
      <c r="AZ121" s="143">
        <f>'Fraccion masica'!$AB$39</f>
        <v>1.2058713500160698E-2</v>
      </c>
      <c r="BA121" s="143">
        <f>'Fraccion masica'!$AB$40</f>
        <v>5.502030814457283E-2</v>
      </c>
      <c r="BB121" s="143">
        <f>'Fraccion masica'!$AB$41</f>
        <v>5.757515332665411E-2</v>
      </c>
      <c r="BC121" s="94">
        <f t="shared" si="23"/>
        <v>0</v>
      </c>
      <c r="BD121" s="94">
        <f t="shared" si="24"/>
        <v>0</v>
      </c>
      <c r="BE121" s="143">
        <f t="shared" si="25"/>
        <v>0</v>
      </c>
      <c r="BF121" s="94">
        <f>BC121+BD121*Hoja1!$C$19+BE121*Hoja1!$C$20</f>
        <v>0</v>
      </c>
    </row>
    <row r="122" spans="2:58" x14ac:dyDescent="0.75">
      <c r="B122" s="52"/>
      <c r="C122" s="52" t="s">
        <v>179</v>
      </c>
      <c r="D122" s="15"/>
      <c r="E122" s="15"/>
      <c r="F122" s="253"/>
      <c r="G122" s="111"/>
      <c r="H122" s="52"/>
      <c r="I122" s="52"/>
      <c r="J122" s="113"/>
      <c r="K122" s="113"/>
      <c r="L122" s="113"/>
      <c r="M122" s="113"/>
      <c r="N122" s="14"/>
      <c r="O122" s="139"/>
      <c r="P122" s="98"/>
      <c r="Q122" s="98"/>
      <c r="R122" s="122">
        <f t="shared" si="5"/>
        <v>0</v>
      </c>
      <c r="S122" s="122">
        <f t="shared" si="6"/>
        <v>0</v>
      </c>
      <c r="T122" s="78">
        <f t="shared" si="7"/>
        <v>0</v>
      </c>
      <c r="U122" s="78" t="str">
        <f t="shared" si="8"/>
        <v>Factor de Emisión</v>
      </c>
      <c r="V122" s="122">
        <f t="shared" si="9"/>
        <v>0</v>
      </c>
      <c r="W122" s="122">
        <f t="shared" si="10"/>
        <v>0</v>
      </c>
      <c r="X122" s="122">
        <f>V122+W122*Hoja1!$C$19</f>
        <v>0</v>
      </c>
      <c r="Y122" s="122">
        <f t="shared" si="11"/>
        <v>0</v>
      </c>
      <c r="Z122" s="122">
        <f t="shared" si="12"/>
        <v>0</v>
      </c>
      <c r="AA122" s="122">
        <f t="shared" si="13"/>
        <v>0</v>
      </c>
      <c r="AB122" s="122">
        <f t="shared" si="14"/>
        <v>0</v>
      </c>
      <c r="AE122" s="94">
        <f t="shared" ref="AE122:AE145" si="32">B122</f>
        <v>0</v>
      </c>
      <c r="AF122" s="94" t="str">
        <f t="shared" ref="AF122:AF145" si="33">C122</f>
        <v>Sin Fracturamiento hidraulico</v>
      </c>
      <c r="AG122" s="94">
        <f t="shared" ref="AG122:AG145" si="34">D122</f>
        <v>0</v>
      </c>
      <c r="AH122" s="94">
        <f t="shared" ref="AH122:AH145" si="35">E122</f>
        <v>0</v>
      </c>
      <c r="AI122" s="94" t="str">
        <f t="shared" si="15"/>
        <v>00Sin Fracturamiento hidraulico</v>
      </c>
      <c r="AJ122" s="94">
        <f t="shared" si="16"/>
        <v>0</v>
      </c>
      <c r="AK122" s="94">
        <f t="shared" si="17"/>
        <v>0</v>
      </c>
      <c r="AL122" s="94">
        <f t="shared" si="18"/>
        <v>0</v>
      </c>
      <c r="AM122" s="94" t="str">
        <f t="shared" si="19"/>
        <v>Factor de Emisión</v>
      </c>
      <c r="AN122" s="94">
        <f t="shared" si="27"/>
        <v>0</v>
      </c>
      <c r="AO122" s="94">
        <f t="shared" si="20"/>
        <v>0</v>
      </c>
      <c r="AP122" s="94">
        <f t="shared" si="21"/>
        <v>0</v>
      </c>
      <c r="AQ122" s="94">
        <f t="shared" si="22"/>
        <v>0</v>
      </c>
      <c r="AR122" s="94">
        <f>IF(P122="",AQ122*'Fraccion masica'!$AB$36,P122*AQ122)</f>
        <v>0</v>
      </c>
      <c r="AS122" s="94">
        <f>IF(Q122="",AQ122*'Fraccion masica'!$AB$35,Q122*AQ122)</f>
        <v>0</v>
      </c>
      <c r="AT122" s="94">
        <f>IFERROR(AR122*Hoja1!$C$24/Hoja1!$C$25/Hoja1!$C$26*16.04/1000000,0)</f>
        <v>0</v>
      </c>
      <c r="AU122" s="94">
        <f>IFERROR(AS122*Hoja1!$C$24/Hoja1!$C$25/Hoja1!$C$26*44.01/1000000,0)</f>
        <v>0</v>
      </c>
      <c r="AV122" s="143">
        <f>'Fraccion masica'!$AB$35</f>
        <v>9.0175297124927029E-2</v>
      </c>
      <c r="AW122" s="143">
        <f>'Fraccion masica'!$AB$36</f>
        <v>0.24741987696184778</v>
      </c>
      <c r="AX122" s="143">
        <f>'Fraccion masica'!$AB$37</f>
        <v>0.39593762818104794</v>
      </c>
      <c r="AY122" s="143">
        <f>'Fraccion masica'!$AB$38</f>
        <v>0.14181302276078955</v>
      </c>
      <c r="AZ122" s="143">
        <f>'Fraccion masica'!$AB$39</f>
        <v>1.2058713500160698E-2</v>
      </c>
      <c r="BA122" s="143">
        <f>'Fraccion masica'!$AB$40</f>
        <v>5.502030814457283E-2</v>
      </c>
      <c r="BB122" s="143">
        <f>'Fraccion masica'!$AB$41</f>
        <v>5.757515332665411E-2</v>
      </c>
      <c r="BC122" s="94">
        <f t="shared" si="23"/>
        <v>0</v>
      </c>
      <c r="BD122" s="94">
        <f t="shared" si="24"/>
        <v>0</v>
      </c>
      <c r="BE122" s="143">
        <f t="shared" si="25"/>
        <v>0</v>
      </c>
      <c r="BF122" s="94">
        <f>BC122+BD122*Hoja1!$C$19+BE122*Hoja1!$C$20</f>
        <v>0</v>
      </c>
    </row>
    <row r="123" spans="2:58" x14ac:dyDescent="0.75">
      <c r="B123" s="52"/>
      <c r="C123" s="52" t="s">
        <v>179</v>
      </c>
      <c r="D123" s="15"/>
      <c r="E123" s="15"/>
      <c r="F123" s="253"/>
      <c r="G123" s="111"/>
      <c r="H123" s="52"/>
      <c r="I123" s="52"/>
      <c r="J123" s="113"/>
      <c r="K123" s="113"/>
      <c r="L123" s="113"/>
      <c r="M123" s="113"/>
      <c r="N123" s="14"/>
      <c r="O123" s="139"/>
      <c r="P123" s="98"/>
      <c r="Q123" s="98"/>
      <c r="R123" s="122">
        <f t="shared" ref="R123:R145" si="36">AO123</f>
        <v>0</v>
      </c>
      <c r="S123" s="122">
        <f t="shared" ref="S123:S145" si="37">AP123</f>
        <v>0</v>
      </c>
      <c r="T123" s="78">
        <f t="shared" ref="T123:T145" si="38">AN123</f>
        <v>0</v>
      </c>
      <c r="U123" s="78" t="str">
        <f t="shared" ref="U123:U145" si="39">AM123</f>
        <v>Factor de Emisión</v>
      </c>
      <c r="V123" s="122">
        <f t="shared" ref="V123:V145" si="40">AU123</f>
        <v>0</v>
      </c>
      <c r="W123" s="122">
        <f t="shared" ref="W123:W145" si="41">AT123</f>
        <v>0</v>
      </c>
      <c r="X123" s="122">
        <f>V123+W123*Hoja1!$C$19</f>
        <v>0</v>
      </c>
      <c r="Y123" s="122">
        <f t="shared" ref="Y123:Y145" si="42">BC123</f>
        <v>0</v>
      </c>
      <c r="Z123" s="122">
        <f t="shared" ref="Z123:Z145" si="43">BD123</f>
        <v>0</v>
      </c>
      <c r="AA123" s="122">
        <f t="shared" ref="AA123:AA145" si="44">BE123</f>
        <v>0</v>
      </c>
      <c r="AB123" s="122">
        <f t="shared" ref="AB123:AB145" si="45">BF123</f>
        <v>0</v>
      </c>
      <c r="AE123" s="94">
        <f t="shared" si="32"/>
        <v>0</v>
      </c>
      <c r="AF123" s="94" t="str">
        <f t="shared" si="33"/>
        <v>Sin Fracturamiento hidraulico</v>
      </c>
      <c r="AG123" s="94">
        <f t="shared" si="34"/>
        <v>0</v>
      </c>
      <c r="AH123" s="94">
        <f t="shared" si="35"/>
        <v>0</v>
      </c>
      <c r="AI123" s="94" t="str">
        <f t="shared" ref="AI123:AI145" si="46">_xlfn.CONCAT(AG123,AH123,AF123)</f>
        <v>00Sin Fracturamiento hidraulico</v>
      </c>
      <c r="AJ123" s="94">
        <f t="shared" ref="AJ123:AJ145" si="47">IFERROR(N123*H123,0)</f>
        <v>0</v>
      </c>
      <c r="AK123" s="94">
        <f t="shared" ref="AK123:AK145" si="48">IFERROR((J123-K123)/M123*L123/2,0)</f>
        <v>0</v>
      </c>
      <c r="AL123" s="94">
        <f t="shared" ref="AL123:AL145" si="49">IFERROR(IF(O123="X",IF(AH123="Offshore",$BP$62*H123/24,VLOOKUP(AI123,$BO$58:$BP$65,2,FALSE)),0),0)</f>
        <v>0</v>
      </c>
      <c r="AM123" s="94" t="str">
        <f t="shared" ref="AM123:AM145" si="50">IF(AK123&lt;&gt;0, "Medición",IF(AJ123&lt;&gt;0,"Estimación","Factor de Emisión"))</f>
        <v>Factor de Emisión</v>
      </c>
      <c r="AN123" s="94">
        <f t="shared" ref="AN123:AN145" si="51">IF(AK123&lt;&gt;0, AK123,IF(AJ123&lt;&gt;0,AJ123,AL123))*(1-F123-G123)</f>
        <v>0</v>
      </c>
      <c r="AO123" s="94">
        <f t="shared" ref="AO123:AO145" si="52">IF(AK123&lt;&gt;0, AK123,IF(AJ123&lt;&gt;0,AJ123,AL123))*F123</f>
        <v>0</v>
      </c>
      <c r="AP123" s="94">
        <f t="shared" ref="AP123:AP145" si="53">IF(AK123&lt;&gt;0, AK123,IF(AJ123&lt;&gt;0,AJ123,AL123))*G123</f>
        <v>0</v>
      </c>
      <c r="AQ123" s="94">
        <f t="shared" ref="AQ123:AQ145" si="54">IFERROR(AN123*(0.3048^3),0)</f>
        <v>0</v>
      </c>
      <c r="AR123" s="94">
        <f>IF(P123="",AQ123*'Fraccion masica'!$AB$36,P123*AQ123)</f>
        <v>0</v>
      </c>
      <c r="AS123" s="94">
        <f>IF(Q123="",AQ123*'Fraccion masica'!$AB$35,Q123*AQ123)</f>
        <v>0</v>
      </c>
      <c r="AT123" s="94">
        <f>IFERROR(AR123*Hoja1!$C$24/Hoja1!$C$25/Hoja1!$C$26*16.04/1000000,0)</f>
        <v>0</v>
      </c>
      <c r="AU123" s="94">
        <f>IFERROR(AS123*Hoja1!$C$24/Hoja1!$C$25/Hoja1!$C$26*44.01/1000000,0)</f>
        <v>0</v>
      </c>
      <c r="AV123" s="143">
        <f>'Fraccion masica'!$AB$35</f>
        <v>9.0175297124927029E-2</v>
      </c>
      <c r="AW123" s="143">
        <f>'Fraccion masica'!$AB$36</f>
        <v>0.24741987696184778</v>
      </c>
      <c r="AX123" s="143">
        <f>'Fraccion masica'!$AB$37</f>
        <v>0.39593762818104794</v>
      </c>
      <c r="AY123" s="143">
        <f>'Fraccion masica'!$AB$38</f>
        <v>0.14181302276078955</v>
      </c>
      <c r="AZ123" s="143">
        <f>'Fraccion masica'!$AB$39</f>
        <v>1.2058713500160698E-2</v>
      </c>
      <c r="BA123" s="143">
        <f>'Fraccion masica'!$AB$40</f>
        <v>5.502030814457283E-2</v>
      </c>
      <c r="BB123" s="143">
        <f>'Fraccion masica'!$AB$41</f>
        <v>5.757515332665411E-2</v>
      </c>
      <c r="BC123" s="94">
        <f t="shared" ref="BC123:BC145" si="55">((AW123+2*AX123+3*AY123+4*AZ123+5*BA123+6*BB123)*0.98+AV123)*AO123*44.01/379.3/2204.62</f>
        <v>0</v>
      </c>
      <c r="BD123" s="94">
        <f t="shared" ref="BD123:BD145" si="56">AO123*AW123*(1-0.98)/379.3*16.01/2204.62</f>
        <v>0</v>
      </c>
      <c r="BE123" s="143">
        <f t="shared" ref="BE123:BE145" si="57">BC123*0.001/60</f>
        <v>0</v>
      </c>
      <c r="BF123" s="94">
        <f>BC123+BD123*Hoja1!$C$19+BE123*Hoja1!$C$20</f>
        <v>0</v>
      </c>
    </row>
    <row r="124" spans="2:58" x14ac:dyDescent="0.75">
      <c r="B124" s="52"/>
      <c r="C124" s="52" t="s">
        <v>179</v>
      </c>
      <c r="D124" s="15"/>
      <c r="E124" s="15"/>
      <c r="F124" s="253"/>
      <c r="G124" s="111"/>
      <c r="H124" s="52"/>
      <c r="I124" s="52"/>
      <c r="J124" s="113"/>
      <c r="K124" s="113"/>
      <c r="L124" s="113"/>
      <c r="M124" s="113"/>
      <c r="N124" s="14"/>
      <c r="O124" s="139"/>
      <c r="P124" s="98"/>
      <c r="Q124" s="98"/>
      <c r="R124" s="122">
        <f t="shared" si="36"/>
        <v>0</v>
      </c>
      <c r="S124" s="122">
        <f t="shared" si="37"/>
        <v>0</v>
      </c>
      <c r="T124" s="78">
        <f t="shared" si="38"/>
        <v>0</v>
      </c>
      <c r="U124" s="78" t="str">
        <f t="shared" si="39"/>
        <v>Factor de Emisión</v>
      </c>
      <c r="V124" s="122">
        <f t="shared" si="40"/>
        <v>0</v>
      </c>
      <c r="W124" s="122">
        <f t="shared" si="41"/>
        <v>0</v>
      </c>
      <c r="X124" s="122">
        <f>V124+W124*Hoja1!$C$19</f>
        <v>0</v>
      </c>
      <c r="Y124" s="122">
        <f t="shared" si="42"/>
        <v>0</v>
      </c>
      <c r="Z124" s="122">
        <f t="shared" si="43"/>
        <v>0</v>
      </c>
      <c r="AA124" s="122">
        <f t="shared" si="44"/>
        <v>0</v>
      </c>
      <c r="AB124" s="122">
        <f t="shared" si="45"/>
        <v>0</v>
      </c>
      <c r="AE124" s="94">
        <f t="shared" si="32"/>
        <v>0</v>
      </c>
      <c r="AF124" s="94" t="str">
        <f t="shared" si="33"/>
        <v>Sin Fracturamiento hidraulico</v>
      </c>
      <c r="AG124" s="94">
        <f t="shared" si="34"/>
        <v>0</v>
      </c>
      <c r="AH124" s="94">
        <f t="shared" si="35"/>
        <v>0</v>
      </c>
      <c r="AI124" s="94" t="str">
        <f t="shared" si="46"/>
        <v>00Sin Fracturamiento hidraulico</v>
      </c>
      <c r="AJ124" s="94">
        <f t="shared" si="47"/>
        <v>0</v>
      </c>
      <c r="AK124" s="94">
        <f t="shared" si="48"/>
        <v>0</v>
      </c>
      <c r="AL124" s="94">
        <f t="shared" si="49"/>
        <v>0</v>
      </c>
      <c r="AM124" s="94" t="str">
        <f t="shared" si="50"/>
        <v>Factor de Emisión</v>
      </c>
      <c r="AN124" s="94">
        <f t="shared" si="51"/>
        <v>0</v>
      </c>
      <c r="AO124" s="94">
        <f t="shared" si="52"/>
        <v>0</v>
      </c>
      <c r="AP124" s="94">
        <f t="shared" si="53"/>
        <v>0</v>
      </c>
      <c r="AQ124" s="94">
        <f t="shared" si="54"/>
        <v>0</v>
      </c>
      <c r="AR124" s="94">
        <f>IF(P124="",AQ124*'Fraccion masica'!$AB$36,P124*AQ124)</f>
        <v>0</v>
      </c>
      <c r="AS124" s="94">
        <f>IF(Q124="",AQ124*'Fraccion masica'!$AB$35,Q124*AQ124)</f>
        <v>0</v>
      </c>
      <c r="AT124" s="94">
        <f>IFERROR(AR124*Hoja1!$C$24/Hoja1!$C$25/Hoja1!$C$26*16.04/1000000,0)</f>
        <v>0</v>
      </c>
      <c r="AU124" s="94">
        <f>IFERROR(AS124*Hoja1!$C$24/Hoja1!$C$25/Hoja1!$C$26*44.01/1000000,0)</f>
        <v>0</v>
      </c>
      <c r="AV124" s="143">
        <f>'Fraccion masica'!$AB$35</f>
        <v>9.0175297124927029E-2</v>
      </c>
      <c r="AW124" s="143">
        <f>'Fraccion masica'!$AB$36</f>
        <v>0.24741987696184778</v>
      </c>
      <c r="AX124" s="143">
        <f>'Fraccion masica'!$AB$37</f>
        <v>0.39593762818104794</v>
      </c>
      <c r="AY124" s="143">
        <f>'Fraccion masica'!$AB$38</f>
        <v>0.14181302276078955</v>
      </c>
      <c r="AZ124" s="143">
        <f>'Fraccion masica'!$AB$39</f>
        <v>1.2058713500160698E-2</v>
      </c>
      <c r="BA124" s="143">
        <f>'Fraccion masica'!$AB$40</f>
        <v>5.502030814457283E-2</v>
      </c>
      <c r="BB124" s="143">
        <f>'Fraccion masica'!$AB$41</f>
        <v>5.757515332665411E-2</v>
      </c>
      <c r="BC124" s="94">
        <f t="shared" si="55"/>
        <v>0</v>
      </c>
      <c r="BD124" s="94">
        <f t="shared" si="56"/>
        <v>0</v>
      </c>
      <c r="BE124" s="143">
        <f t="shared" si="57"/>
        <v>0</v>
      </c>
      <c r="BF124" s="94">
        <f>BC124+BD124*Hoja1!$C$19+BE124*Hoja1!$C$20</f>
        <v>0</v>
      </c>
    </row>
    <row r="125" spans="2:58" x14ac:dyDescent="0.75">
      <c r="B125" s="52"/>
      <c r="C125" s="52" t="s">
        <v>179</v>
      </c>
      <c r="D125" s="15"/>
      <c r="E125" s="15"/>
      <c r="F125" s="253"/>
      <c r="G125" s="111"/>
      <c r="H125" s="52"/>
      <c r="I125" s="52"/>
      <c r="J125" s="113"/>
      <c r="K125" s="113"/>
      <c r="L125" s="113"/>
      <c r="M125" s="113"/>
      <c r="N125" s="14"/>
      <c r="O125" s="139"/>
      <c r="P125" s="98"/>
      <c r="Q125" s="98"/>
      <c r="R125" s="122">
        <f t="shared" si="36"/>
        <v>0</v>
      </c>
      <c r="S125" s="122">
        <f t="shared" si="37"/>
        <v>0</v>
      </c>
      <c r="T125" s="78">
        <f t="shared" si="38"/>
        <v>0</v>
      </c>
      <c r="U125" s="78" t="str">
        <f t="shared" si="39"/>
        <v>Factor de Emisión</v>
      </c>
      <c r="V125" s="122">
        <f t="shared" si="40"/>
        <v>0</v>
      </c>
      <c r="W125" s="122">
        <f t="shared" si="41"/>
        <v>0</v>
      </c>
      <c r="X125" s="122">
        <f>V125+W125*Hoja1!$C$19</f>
        <v>0</v>
      </c>
      <c r="Y125" s="122">
        <f t="shared" si="42"/>
        <v>0</v>
      </c>
      <c r="Z125" s="122">
        <f t="shared" si="43"/>
        <v>0</v>
      </c>
      <c r="AA125" s="122">
        <f t="shared" si="44"/>
        <v>0</v>
      </c>
      <c r="AB125" s="122">
        <f t="shared" si="45"/>
        <v>0</v>
      </c>
      <c r="AE125" s="94">
        <f t="shared" si="32"/>
        <v>0</v>
      </c>
      <c r="AF125" s="94" t="str">
        <f t="shared" si="33"/>
        <v>Sin Fracturamiento hidraulico</v>
      </c>
      <c r="AG125" s="94">
        <f t="shared" si="34"/>
        <v>0</v>
      </c>
      <c r="AH125" s="94">
        <f t="shared" si="35"/>
        <v>0</v>
      </c>
      <c r="AI125" s="94" t="str">
        <f t="shared" si="46"/>
        <v>00Sin Fracturamiento hidraulico</v>
      </c>
      <c r="AJ125" s="94">
        <f t="shared" si="47"/>
        <v>0</v>
      </c>
      <c r="AK125" s="94">
        <f t="shared" si="48"/>
        <v>0</v>
      </c>
      <c r="AL125" s="94">
        <f t="shared" si="49"/>
        <v>0</v>
      </c>
      <c r="AM125" s="94" t="str">
        <f t="shared" si="50"/>
        <v>Factor de Emisión</v>
      </c>
      <c r="AN125" s="94">
        <f t="shared" si="51"/>
        <v>0</v>
      </c>
      <c r="AO125" s="94">
        <f t="shared" si="52"/>
        <v>0</v>
      </c>
      <c r="AP125" s="94">
        <f t="shared" si="53"/>
        <v>0</v>
      </c>
      <c r="AQ125" s="94">
        <f t="shared" si="54"/>
        <v>0</v>
      </c>
      <c r="AR125" s="94">
        <f>IF(P125="",AQ125*'Fraccion masica'!$AB$36,P125*AQ125)</f>
        <v>0</v>
      </c>
      <c r="AS125" s="94">
        <f>IF(Q125="",AQ125*'Fraccion masica'!$AB$35,Q125*AQ125)</f>
        <v>0</v>
      </c>
      <c r="AT125" s="94">
        <f>IFERROR(AR125*Hoja1!$C$24/Hoja1!$C$25/Hoja1!$C$26*16.04/1000000,0)</f>
        <v>0</v>
      </c>
      <c r="AU125" s="94">
        <f>IFERROR(AS125*Hoja1!$C$24/Hoja1!$C$25/Hoja1!$C$26*44.01/1000000,0)</f>
        <v>0</v>
      </c>
      <c r="AV125" s="143">
        <f>'Fraccion masica'!$AB$35</f>
        <v>9.0175297124927029E-2</v>
      </c>
      <c r="AW125" s="143">
        <f>'Fraccion masica'!$AB$36</f>
        <v>0.24741987696184778</v>
      </c>
      <c r="AX125" s="143">
        <f>'Fraccion masica'!$AB$37</f>
        <v>0.39593762818104794</v>
      </c>
      <c r="AY125" s="143">
        <f>'Fraccion masica'!$AB$38</f>
        <v>0.14181302276078955</v>
      </c>
      <c r="AZ125" s="143">
        <f>'Fraccion masica'!$AB$39</f>
        <v>1.2058713500160698E-2</v>
      </c>
      <c r="BA125" s="143">
        <f>'Fraccion masica'!$AB$40</f>
        <v>5.502030814457283E-2</v>
      </c>
      <c r="BB125" s="143">
        <f>'Fraccion masica'!$AB$41</f>
        <v>5.757515332665411E-2</v>
      </c>
      <c r="BC125" s="94">
        <f t="shared" si="55"/>
        <v>0</v>
      </c>
      <c r="BD125" s="94">
        <f t="shared" si="56"/>
        <v>0</v>
      </c>
      <c r="BE125" s="143">
        <f t="shared" si="57"/>
        <v>0</v>
      </c>
      <c r="BF125" s="94">
        <f>BC125+BD125*Hoja1!$C$19+BE125*Hoja1!$C$20</f>
        <v>0</v>
      </c>
    </row>
    <row r="126" spans="2:58" x14ac:dyDescent="0.75">
      <c r="B126" s="52"/>
      <c r="C126" s="52" t="s">
        <v>179</v>
      </c>
      <c r="D126" s="15"/>
      <c r="E126" s="15"/>
      <c r="F126" s="253"/>
      <c r="G126" s="111"/>
      <c r="H126" s="52"/>
      <c r="I126" s="52"/>
      <c r="J126" s="113"/>
      <c r="K126" s="113"/>
      <c r="L126" s="113"/>
      <c r="M126" s="113"/>
      <c r="N126" s="14"/>
      <c r="O126" s="139"/>
      <c r="P126" s="98"/>
      <c r="Q126" s="98"/>
      <c r="R126" s="122">
        <f t="shared" si="36"/>
        <v>0</v>
      </c>
      <c r="S126" s="122">
        <f t="shared" si="37"/>
        <v>0</v>
      </c>
      <c r="T126" s="78">
        <f t="shared" si="38"/>
        <v>0</v>
      </c>
      <c r="U126" s="78" t="str">
        <f t="shared" si="39"/>
        <v>Factor de Emisión</v>
      </c>
      <c r="V126" s="122">
        <f t="shared" si="40"/>
        <v>0</v>
      </c>
      <c r="W126" s="122">
        <f t="shared" si="41"/>
        <v>0</v>
      </c>
      <c r="X126" s="122">
        <f>V126+W126*Hoja1!$C$19</f>
        <v>0</v>
      </c>
      <c r="Y126" s="122">
        <f t="shared" si="42"/>
        <v>0</v>
      </c>
      <c r="Z126" s="122">
        <f t="shared" si="43"/>
        <v>0</v>
      </c>
      <c r="AA126" s="122">
        <f t="shared" si="44"/>
        <v>0</v>
      </c>
      <c r="AB126" s="122">
        <f t="shared" si="45"/>
        <v>0</v>
      </c>
      <c r="AE126" s="94">
        <f t="shared" si="32"/>
        <v>0</v>
      </c>
      <c r="AF126" s="94" t="str">
        <f t="shared" si="33"/>
        <v>Sin Fracturamiento hidraulico</v>
      </c>
      <c r="AG126" s="94">
        <f t="shared" si="34"/>
        <v>0</v>
      </c>
      <c r="AH126" s="94">
        <f t="shared" si="35"/>
        <v>0</v>
      </c>
      <c r="AI126" s="94" t="str">
        <f t="shared" si="46"/>
        <v>00Sin Fracturamiento hidraulico</v>
      </c>
      <c r="AJ126" s="94">
        <f t="shared" si="47"/>
        <v>0</v>
      </c>
      <c r="AK126" s="94">
        <f t="shared" si="48"/>
        <v>0</v>
      </c>
      <c r="AL126" s="94">
        <f t="shared" si="49"/>
        <v>0</v>
      </c>
      <c r="AM126" s="94" t="str">
        <f t="shared" si="50"/>
        <v>Factor de Emisión</v>
      </c>
      <c r="AN126" s="94">
        <f t="shared" si="51"/>
        <v>0</v>
      </c>
      <c r="AO126" s="94">
        <f t="shared" si="52"/>
        <v>0</v>
      </c>
      <c r="AP126" s="94">
        <f t="shared" si="53"/>
        <v>0</v>
      </c>
      <c r="AQ126" s="94">
        <f t="shared" si="54"/>
        <v>0</v>
      </c>
      <c r="AR126" s="94">
        <f>IF(P126="",AQ126*'Fraccion masica'!$AB$36,P126*AQ126)</f>
        <v>0</v>
      </c>
      <c r="AS126" s="94">
        <f>IF(Q126="",AQ126*'Fraccion masica'!$AB$35,Q126*AQ126)</f>
        <v>0</v>
      </c>
      <c r="AT126" s="94">
        <f>IFERROR(AR126*Hoja1!$C$24/Hoja1!$C$25/Hoja1!$C$26*16.04/1000000,0)</f>
        <v>0</v>
      </c>
      <c r="AU126" s="94">
        <f>IFERROR(AS126*Hoja1!$C$24/Hoja1!$C$25/Hoja1!$C$26*44.01/1000000,0)</f>
        <v>0</v>
      </c>
      <c r="AV126" s="143">
        <f>'Fraccion masica'!$AB$35</f>
        <v>9.0175297124927029E-2</v>
      </c>
      <c r="AW126" s="143">
        <f>'Fraccion masica'!$AB$36</f>
        <v>0.24741987696184778</v>
      </c>
      <c r="AX126" s="143">
        <f>'Fraccion masica'!$AB$37</f>
        <v>0.39593762818104794</v>
      </c>
      <c r="AY126" s="143">
        <f>'Fraccion masica'!$AB$38</f>
        <v>0.14181302276078955</v>
      </c>
      <c r="AZ126" s="143">
        <f>'Fraccion masica'!$AB$39</f>
        <v>1.2058713500160698E-2</v>
      </c>
      <c r="BA126" s="143">
        <f>'Fraccion masica'!$AB$40</f>
        <v>5.502030814457283E-2</v>
      </c>
      <c r="BB126" s="143">
        <f>'Fraccion masica'!$AB$41</f>
        <v>5.757515332665411E-2</v>
      </c>
      <c r="BC126" s="94">
        <f t="shared" si="55"/>
        <v>0</v>
      </c>
      <c r="BD126" s="94">
        <f t="shared" si="56"/>
        <v>0</v>
      </c>
      <c r="BE126" s="143">
        <f t="shared" si="57"/>
        <v>0</v>
      </c>
      <c r="BF126" s="94">
        <f>BC126+BD126*Hoja1!$C$19+BE126*Hoja1!$C$20</f>
        <v>0</v>
      </c>
    </row>
    <row r="127" spans="2:58" x14ac:dyDescent="0.75">
      <c r="B127" s="52"/>
      <c r="C127" s="52" t="s">
        <v>179</v>
      </c>
      <c r="D127" s="15"/>
      <c r="E127" s="15"/>
      <c r="F127" s="253"/>
      <c r="G127" s="111"/>
      <c r="H127" s="52"/>
      <c r="I127" s="52"/>
      <c r="J127" s="113"/>
      <c r="K127" s="113"/>
      <c r="L127" s="113"/>
      <c r="M127" s="113"/>
      <c r="N127" s="14"/>
      <c r="O127" s="139"/>
      <c r="P127" s="98"/>
      <c r="Q127" s="98"/>
      <c r="R127" s="122">
        <f t="shared" si="36"/>
        <v>0</v>
      </c>
      <c r="S127" s="122">
        <f t="shared" si="37"/>
        <v>0</v>
      </c>
      <c r="T127" s="78">
        <f t="shared" si="38"/>
        <v>0</v>
      </c>
      <c r="U127" s="78" t="str">
        <f t="shared" si="39"/>
        <v>Factor de Emisión</v>
      </c>
      <c r="V127" s="122">
        <f t="shared" si="40"/>
        <v>0</v>
      </c>
      <c r="W127" s="122">
        <f t="shared" si="41"/>
        <v>0</v>
      </c>
      <c r="X127" s="122">
        <f>V127+W127*Hoja1!$C$19</f>
        <v>0</v>
      </c>
      <c r="Y127" s="122">
        <f t="shared" si="42"/>
        <v>0</v>
      </c>
      <c r="Z127" s="122">
        <f t="shared" si="43"/>
        <v>0</v>
      </c>
      <c r="AA127" s="122">
        <f t="shared" si="44"/>
        <v>0</v>
      </c>
      <c r="AB127" s="122">
        <f t="shared" si="45"/>
        <v>0</v>
      </c>
      <c r="AE127" s="94">
        <f t="shared" si="32"/>
        <v>0</v>
      </c>
      <c r="AF127" s="94" t="str">
        <f t="shared" si="33"/>
        <v>Sin Fracturamiento hidraulico</v>
      </c>
      <c r="AG127" s="94">
        <f t="shared" si="34"/>
        <v>0</v>
      </c>
      <c r="AH127" s="94">
        <f t="shared" si="35"/>
        <v>0</v>
      </c>
      <c r="AI127" s="94" t="str">
        <f t="shared" si="46"/>
        <v>00Sin Fracturamiento hidraulico</v>
      </c>
      <c r="AJ127" s="94">
        <f t="shared" si="47"/>
        <v>0</v>
      </c>
      <c r="AK127" s="94">
        <f t="shared" si="48"/>
        <v>0</v>
      </c>
      <c r="AL127" s="94">
        <f t="shared" si="49"/>
        <v>0</v>
      </c>
      <c r="AM127" s="94" t="str">
        <f t="shared" si="50"/>
        <v>Factor de Emisión</v>
      </c>
      <c r="AN127" s="94">
        <f t="shared" si="51"/>
        <v>0</v>
      </c>
      <c r="AO127" s="94">
        <f t="shared" si="52"/>
        <v>0</v>
      </c>
      <c r="AP127" s="94">
        <f t="shared" si="53"/>
        <v>0</v>
      </c>
      <c r="AQ127" s="94">
        <f t="shared" si="54"/>
        <v>0</v>
      </c>
      <c r="AR127" s="94">
        <f>IF(P127="",AQ127*'Fraccion masica'!$AB$36,P127*AQ127)</f>
        <v>0</v>
      </c>
      <c r="AS127" s="94">
        <f>IF(Q127="",AQ127*'Fraccion masica'!$AB$35,Q127*AQ127)</f>
        <v>0</v>
      </c>
      <c r="AT127" s="94">
        <f>IFERROR(AR127*Hoja1!$C$24/Hoja1!$C$25/Hoja1!$C$26*16.04/1000000,0)</f>
        <v>0</v>
      </c>
      <c r="AU127" s="94">
        <f>IFERROR(AS127*Hoja1!$C$24/Hoja1!$C$25/Hoja1!$C$26*44.01/1000000,0)</f>
        <v>0</v>
      </c>
      <c r="AV127" s="143">
        <f>'Fraccion masica'!$AB$35</f>
        <v>9.0175297124927029E-2</v>
      </c>
      <c r="AW127" s="143">
        <f>'Fraccion masica'!$AB$36</f>
        <v>0.24741987696184778</v>
      </c>
      <c r="AX127" s="143">
        <f>'Fraccion masica'!$AB$37</f>
        <v>0.39593762818104794</v>
      </c>
      <c r="AY127" s="143">
        <f>'Fraccion masica'!$AB$38</f>
        <v>0.14181302276078955</v>
      </c>
      <c r="AZ127" s="143">
        <f>'Fraccion masica'!$AB$39</f>
        <v>1.2058713500160698E-2</v>
      </c>
      <c r="BA127" s="143">
        <f>'Fraccion masica'!$AB$40</f>
        <v>5.502030814457283E-2</v>
      </c>
      <c r="BB127" s="143">
        <f>'Fraccion masica'!$AB$41</f>
        <v>5.757515332665411E-2</v>
      </c>
      <c r="BC127" s="94">
        <f t="shared" si="55"/>
        <v>0</v>
      </c>
      <c r="BD127" s="94">
        <f t="shared" si="56"/>
        <v>0</v>
      </c>
      <c r="BE127" s="143">
        <f t="shared" si="57"/>
        <v>0</v>
      </c>
      <c r="BF127" s="94">
        <f>BC127+BD127*Hoja1!$C$19+BE127*Hoja1!$C$20</f>
        <v>0</v>
      </c>
    </row>
    <row r="128" spans="2:58" x14ac:dyDescent="0.75">
      <c r="B128" s="52"/>
      <c r="C128" s="52" t="s">
        <v>179</v>
      </c>
      <c r="D128" s="15"/>
      <c r="E128" s="15"/>
      <c r="F128" s="253"/>
      <c r="G128" s="111"/>
      <c r="H128" s="52"/>
      <c r="I128" s="52"/>
      <c r="J128" s="113"/>
      <c r="K128" s="113"/>
      <c r="L128" s="113"/>
      <c r="M128" s="113"/>
      <c r="N128" s="14"/>
      <c r="O128" s="139"/>
      <c r="P128" s="98"/>
      <c r="Q128" s="98"/>
      <c r="R128" s="122">
        <f t="shared" si="36"/>
        <v>0</v>
      </c>
      <c r="S128" s="122">
        <f t="shared" si="37"/>
        <v>0</v>
      </c>
      <c r="T128" s="78">
        <f t="shared" si="38"/>
        <v>0</v>
      </c>
      <c r="U128" s="78" t="str">
        <f t="shared" si="39"/>
        <v>Factor de Emisión</v>
      </c>
      <c r="V128" s="122">
        <f t="shared" si="40"/>
        <v>0</v>
      </c>
      <c r="W128" s="122">
        <f t="shared" si="41"/>
        <v>0</v>
      </c>
      <c r="X128" s="122">
        <f>V128+W128*Hoja1!$C$19</f>
        <v>0</v>
      </c>
      <c r="Y128" s="122">
        <f t="shared" si="42"/>
        <v>0</v>
      </c>
      <c r="Z128" s="122">
        <f t="shared" si="43"/>
        <v>0</v>
      </c>
      <c r="AA128" s="122">
        <f t="shared" si="44"/>
        <v>0</v>
      </c>
      <c r="AB128" s="122">
        <f t="shared" si="45"/>
        <v>0</v>
      </c>
      <c r="AE128" s="94">
        <f t="shared" si="32"/>
        <v>0</v>
      </c>
      <c r="AF128" s="94" t="str">
        <f t="shared" si="33"/>
        <v>Sin Fracturamiento hidraulico</v>
      </c>
      <c r="AG128" s="94">
        <f t="shared" si="34"/>
        <v>0</v>
      </c>
      <c r="AH128" s="94">
        <f t="shared" si="35"/>
        <v>0</v>
      </c>
      <c r="AI128" s="94" t="str">
        <f t="shared" si="46"/>
        <v>00Sin Fracturamiento hidraulico</v>
      </c>
      <c r="AJ128" s="94">
        <f t="shared" si="47"/>
        <v>0</v>
      </c>
      <c r="AK128" s="94">
        <f t="shared" si="48"/>
        <v>0</v>
      </c>
      <c r="AL128" s="94">
        <f t="shared" si="49"/>
        <v>0</v>
      </c>
      <c r="AM128" s="94" t="str">
        <f t="shared" si="50"/>
        <v>Factor de Emisión</v>
      </c>
      <c r="AN128" s="94">
        <f t="shared" si="51"/>
        <v>0</v>
      </c>
      <c r="AO128" s="94">
        <f t="shared" si="52"/>
        <v>0</v>
      </c>
      <c r="AP128" s="94">
        <f t="shared" si="53"/>
        <v>0</v>
      </c>
      <c r="AQ128" s="94">
        <f t="shared" si="54"/>
        <v>0</v>
      </c>
      <c r="AR128" s="94">
        <f>IF(P128="",AQ128*'Fraccion masica'!$AB$36,P128*AQ128)</f>
        <v>0</v>
      </c>
      <c r="AS128" s="94">
        <f>IF(Q128="",AQ128*'Fraccion masica'!$AB$35,Q128*AQ128)</f>
        <v>0</v>
      </c>
      <c r="AT128" s="94">
        <f>IFERROR(AR128*Hoja1!$C$24/Hoja1!$C$25/Hoja1!$C$26*16.04/1000000,0)</f>
        <v>0</v>
      </c>
      <c r="AU128" s="94">
        <f>IFERROR(AS128*Hoja1!$C$24/Hoja1!$C$25/Hoja1!$C$26*44.01/1000000,0)</f>
        <v>0</v>
      </c>
      <c r="AV128" s="143">
        <f>'Fraccion masica'!$AB$35</f>
        <v>9.0175297124927029E-2</v>
      </c>
      <c r="AW128" s="143">
        <f>'Fraccion masica'!$AB$36</f>
        <v>0.24741987696184778</v>
      </c>
      <c r="AX128" s="143">
        <f>'Fraccion masica'!$AB$37</f>
        <v>0.39593762818104794</v>
      </c>
      <c r="AY128" s="143">
        <f>'Fraccion masica'!$AB$38</f>
        <v>0.14181302276078955</v>
      </c>
      <c r="AZ128" s="143">
        <f>'Fraccion masica'!$AB$39</f>
        <v>1.2058713500160698E-2</v>
      </c>
      <c r="BA128" s="143">
        <f>'Fraccion masica'!$AB$40</f>
        <v>5.502030814457283E-2</v>
      </c>
      <c r="BB128" s="143">
        <f>'Fraccion masica'!$AB$41</f>
        <v>5.757515332665411E-2</v>
      </c>
      <c r="BC128" s="94">
        <f t="shared" si="55"/>
        <v>0</v>
      </c>
      <c r="BD128" s="94">
        <f t="shared" si="56"/>
        <v>0</v>
      </c>
      <c r="BE128" s="143">
        <f t="shared" si="57"/>
        <v>0</v>
      </c>
      <c r="BF128" s="94">
        <f>BC128+BD128*Hoja1!$C$19+BE128*Hoja1!$C$20</f>
        <v>0</v>
      </c>
    </row>
    <row r="129" spans="2:58" x14ac:dyDescent="0.75">
      <c r="B129" s="52"/>
      <c r="C129" s="52" t="s">
        <v>179</v>
      </c>
      <c r="D129" s="15"/>
      <c r="E129" s="15"/>
      <c r="F129" s="253"/>
      <c r="G129" s="111"/>
      <c r="H129" s="52"/>
      <c r="I129" s="52"/>
      <c r="J129" s="113"/>
      <c r="K129" s="113"/>
      <c r="L129" s="113"/>
      <c r="M129" s="113"/>
      <c r="N129" s="14"/>
      <c r="O129" s="139"/>
      <c r="P129" s="98"/>
      <c r="Q129" s="98"/>
      <c r="R129" s="122">
        <f t="shared" si="36"/>
        <v>0</v>
      </c>
      <c r="S129" s="122">
        <f t="shared" si="37"/>
        <v>0</v>
      </c>
      <c r="T129" s="78">
        <f t="shared" si="38"/>
        <v>0</v>
      </c>
      <c r="U129" s="78" t="str">
        <f t="shared" si="39"/>
        <v>Factor de Emisión</v>
      </c>
      <c r="V129" s="122">
        <f t="shared" si="40"/>
        <v>0</v>
      </c>
      <c r="W129" s="122">
        <f t="shared" si="41"/>
        <v>0</v>
      </c>
      <c r="X129" s="122">
        <f>V129+W129*Hoja1!$C$19</f>
        <v>0</v>
      </c>
      <c r="Y129" s="122">
        <f t="shared" si="42"/>
        <v>0</v>
      </c>
      <c r="Z129" s="122">
        <f t="shared" si="43"/>
        <v>0</v>
      </c>
      <c r="AA129" s="122">
        <f t="shared" si="44"/>
        <v>0</v>
      </c>
      <c r="AB129" s="122">
        <f t="shared" si="45"/>
        <v>0</v>
      </c>
      <c r="AE129" s="94">
        <f t="shared" si="32"/>
        <v>0</v>
      </c>
      <c r="AF129" s="94" t="str">
        <f t="shared" si="33"/>
        <v>Sin Fracturamiento hidraulico</v>
      </c>
      <c r="AG129" s="94">
        <f t="shared" si="34"/>
        <v>0</v>
      </c>
      <c r="AH129" s="94">
        <f t="shared" si="35"/>
        <v>0</v>
      </c>
      <c r="AI129" s="94" t="str">
        <f t="shared" si="46"/>
        <v>00Sin Fracturamiento hidraulico</v>
      </c>
      <c r="AJ129" s="94">
        <f t="shared" si="47"/>
        <v>0</v>
      </c>
      <c r="AK129" s="94">
        <f t="shared" si="48"/>
        <v>0</v>
      </c>
      <c r="AL129" s="94">
        <f t="shared" si="49"/>
        <v>0</v>
      </c>
      <c r="AM129" s="94" t="str">
        <f t="shared" si="50"/>
        <v>Factor de Emisión</v>
      </c>
      <c r="AN129" s="94">
        <f t="shared" si="51"/>
        <v>0</v>
      </c>
      <c r="AO129" s="94">
        <f t="shared" si="52"/>
        <v>0</v>
      </c>
      <c r="AP129" s="94">
        <f t="shared" si="53"/>
        <v>0</v>
      </c>
      <c r="AQ129" s="94">
        <f t="shared" si="54"/>
        <v>0</v>
      </c>
      <c r="AR129" s="94">
        <f>IF(P129="",AQ129*'Fraccion masica'!$AB$36,P129*AQ129)</f>
        <v>0</v>
      </c>
      <c r="AS129" s="94">
        <f>IF(Q129="",AQ129*'Fraccion masica'!$AB$35,Q129*AQ129)</f>
        <v>0</v>
      </c>
      <c r="AT129" s="94">
        <f>IFERROR(AR129*Hoja1!$C$24/Hoja1!$C$25/Hoja1!$C$26*16.04/1000000,0)</f>
        <v>0</v>
      </c>
      <c r="AU129" s="94">
        <f>IFERROR(AS129*Hoja1!$C$24/Hoja1!$C$25/Hoja1!$C$26*44.01/1000000,0)</f>
        <v>0</v>
      </c>
      <c r="AV129" s="143">
        <f>'Fraccion masica'!$AB$35</f>
        <v>9.0175297124927029E-2</v>
      </c>
      <c r="AW129" s="143">
        <f>'Fraccion masica'!$AB$36</f>
        <v>0.24741987696184778</v>
      </c>
      <c r="AX129" s="143">
        <f>'Fraccion masica'!$AB$37</f>
        <v>0.39593762818104794</v>
      </c>
      <c r="AY129" s="143">
        <f>'Fraccion masica'!$AB$38</f>
        <v>0.14181302276078955</v>
      </c>
      <c r="AZ129" s="143">
        <f>'Fraccion masica'!$AB$39</f>
        <v>1.2058713500160698E-2</v>
      </c>
      <c r="BA129" s="143">
        <f>'Fraccion masica'!$AB$40</f>
        <v>5.502030814457283E-2</v>
      </c>
      <c r="BB129" s="143">
        <f>'Fraccion masica'!$AB$41</f>
        <v>5.757515332665411E-2</v>
      </c>
      <c r="BC129" s="94">
        <f t="shared" si="55"/>
        <v>0</v>
      </c>
      <c r="BD129" s="94">
        <f t="shared" si="56"/>
        <v>0</v>
      </c>
      <c r="BE129" s="143">
        <f t="shared" si="57"/>
        <v>0</v>
      </c>
      <c r="BF129" s="94">
        <f>BC129+BD129*Hoja1!$C$19+BE129*Hoja1!$C$20</f>
        <v>0</v>
      </c>
    </row>
    <row r="130" spans="2:58" x14ac:dyDescent="0.75">
      <c r="B130" s="52"/>
      <c r="C130" s="52" t="s">
        <v>179</v>
      </c>
      <c r="D130" s="15"/>
      <c r="E130" s="15"/>
      <c r="F130" s="253"/>
      <c r="G130" s="111"/>
      <c r="H130" s="52"/>
      <c r="I130" s="52"/>
      <c r="J130" s="113"/>
      <c r="K130" s="113"/>
      <c r="L130" s="113"/>
      <c r="M130" s="113"/>
      <c r="N130" s="14"/>
      <c r="O130" s="139"/>
      <c r="P130" s="98"/>
      <c r="Q130" s="98"/>
      <c r="R130" s="122">
        <f t="shared" si="36"/>
        <v>0</v>
      </c>
      <c r="S130" s="122">
        <f t="shared" si="37"/>
        <v>0</v>
      </c>
      <c r="T130" s="78">
        <f t="shared" si="38"/>
        <v>0</v>
      </c>
      <c r="U130" s="78" t="str">
        <f t="shared" si="39"/>
        <v>Factor de Emisión</v>
      </c>
      <c r="V130" s="122">
        <f t="shared" si="40"/>
        <v>0</v>
      </c>
      <c r="W130" s="122">
        <f t="shared" si="41"/>
        <v>0</v>
      </c>
      <c r="X130" s="122">
        <f>V130+W130*Hoja1!$C$19</f>
        <v>0</v>
      </c>
      <c r="Y130" s="122">
        <f t="shared" si="42"/>
        <v>0</v>
      </c>
      <c r="Z130" s="122">
        <f t="shared" si="43"/>
        <v>0</v>
      </c>
      <c r="AA130" s="122">
        <f t="shared" si="44"/>
        <v>0</v>
      </c>
      <c r="AB130" s="122">
        <f t="shared" si="45"/>
        <v>0</v>
      </c>
      <c r="AE130" s="94">
        <f t="shared" si="32"/>
        <v>0</v>
      </c>
      <c r="AF130" s="94" t="str">
        <f t="shared" si="33"/>
        <v>Sin Fracturamiento hidraulico</v>
      </c>
      <c r="AG130" s="94">
        <f t="shared" si="34"/>
        <v>0</v>
      </c>
      <c r="AH130" s="94">
        <f t="shared" si="35"/>
        <v>0</v>
      </c>
      <c r="AI130" s="94" t="str">
        <f t="shared" si="46"/>
        <v>00Sin Fracturamiento hidraulico</v>
      </c>
      <c r="AJ130" s="94">
        <f t="shared" si="47"/>
        <v>0</v>
      </c>
      <c r="AK130" s="94">
        <f t="shared" si="48"/>
        <v>0</v>
      </c>
      <c r="AL130" s="94">
        <f t="shared" si="49"/>
        <v>0</v>
      </c>
      <c r="AM130" s="94" t="str">
        <f t="shared" si="50"/>
        <v>Factor de Emisión</v>
      </c>
      <c r="AN130" s="94">
        <f t="shared" si="51"/>
        <v>0</v>
      </c>
      <c r="AO130" s="94">
        <f t="shared" si="52"/>
        <v>0</v>
      </c>
      <c r="AP130" s="94">
        <f t="shared" si="53"/>
        <v>0</v>
      </c>
      <c r="AQ130" s="94">
        <f t="shared" si="54"/>
        <v>0</v>
      </c>
      <c r="AR130" s="94">
        <f>IF(P130="",AQ130*'Fraccion masica'!$AB$36,P130*AQ130)</f>
        <v>0</v>
      </c>
      <c r="AS130" s="94">
        <f>IF(Q130="",AQ130*'Fraccion masica'!$AB$35,Q130*AQ130)</f>
        <v>0</v>
      </c>
      <c r="AT130" s="94">
        <f>IFERROR(AR130*Hoja1!$C$24/Hoja1!$C$25/Hoja1!$C$26*16.04/1000000,0)</f>
        <v>0</v>
      </c>
      <c r="AU130" s="94">
        <f>IFERROR(AS130*Hoja1!$C$24/Hoja1!$C$25/Hoja1!$C$26*44.01/1000000,0)</f>
        <v>0</v>
      </c>
      <c r="AV130" s="143">
        <f>'Fraccion masica'!$AB$35</f>
        <v>9.0175297124927029E-2</v>
      </c>
      <c r="AW130" s="143">
        <f>'Fraccion masica'!$AB$36</f>
        <v>0.24741987696184778</v>
      </c>
      <c r="AX130" s="143">
        <f>'Fraccion masica'!$AB$37</f>
        <v>0.39593762818104794</v>
      </c>
      <c r="AY130" s="143">
        <f>'Fraccion masica'!$AB$38</f>
        <v>0.14181302276078955</v>
      </c>
      <c r="AZ130" s="143">
        <f>'Fraccion masica'!$AB$39</f>
        <v>1.2058713500160698E-2</v>
      </c>
      <c r="BA130" s="143">
        <f>'Fraccion masica'!$AB$40</f>
        <v>5.502030814457283E-2</v>
      </c>
      <c r="BB130" s="143">
        <f>'Fraccion masica'!$AB$41</f>
        <v>5.757515332665411E-2</v>
      </c>
      <c r="BC130" s="94">
        <f t="shared" si="55"/>
        <v>0</v>
      </c>
      <c r="BD130" s="94">
        <f t="shared" si="56"/>
        <v>0</v>
      </c>
      <c r="BE130" s="143">
        <f t="shared" si="57"/>
        <v>0</v>
      </c>
      <c r="BF130" s="94">
        <f>BC130+BD130*Hoja1!$C$19+BE130*Hoja1!$C$20</f>
        <v>0</v>
      </c>
    </row>
    <row r="131" spans="2:58" x14ac:dyDescent="0.75">
      <c r="B131" s="52"/>
      <c r="C131" s="52" t="s">
        <v>179</v>
      </c>
      <c r="D131" s="15"/>
      <c r="E131" s="15"/>
      <c r="F131" s="253"/>
      <c r="G131" s="111"/>
      <c r="H131" s="52"/>
      <c r="I131" s="52"/>
      <c r="J131" s="113"/>
      <c r="K131" s="113"/>
      <c r="L131" s="113"/>
      <c r="M131" s="113"/>
      <c r="N131" s="14"/>
      <c r="O131" s="139"/>
      <c r="P131" s="98"/>
      <c r="Q131" s="98"/>
      <c r="R131" s="122">
        <f t="shared" si="36"/>
        <v>0</v>
      </c>
      <c r="S131" s="122">
        <f t="shared" si="37"/>
        <v>0</v>
      </c>
      <c r="T131" s="78">
        <f t="shared" si="38"/>
        <v>0</v>
      </c>
      <c r="U131" s="78" t="str">
        <f t="shared" si="39"/>
        <v>Factor de Emisión</v>
      </c>
      <c r="V131" s="122">
        <f t="shared" si="40"/>
        <v>0</v>
      </c>
      <c r="W131" s="122">
        <f t="shared" si="41"/>
        <v>0</v>
      </c>
      <c r="X131" s="122">
        <f>V131+W131*Hoja1!$C$19</f>
        <v>0</v>
      </c>
      <c r="Y131" s="122">
        <f t="shared" si="42"/>
        <v>0</v>
      </c>
      <c r="Z131" s="122">
        <f t="shared" si="43"/>
        <v>0</v>
      </c>
      <c r="AA131" s="122">
        <f t="shared" si="44"/>
        <v>0</v>
      </c>
      <c r="AB131" s="122">
        <f t="shared" si="45"/>
        <v>0</v>
      </c>
      <c r="AE131" s="94">
        <f t="shared" si="32"/>
        <v>0</v>
      </c>
      <c r="AF131" s="94" t="str">
        <f t="shared" si="33"/>
        <v>Sin Fracturamiento hidraulico</v>
      </c>
      <c r="AG131" s="94">
        <f t="shared" si="34"/>
        <v>0</v>
      </c>
      <c r="AH131" s="94">
        <f t="shared" si="35"/>
        <v>0</v>
      </c>
      <c r="AI131" s="94" t="str">
        <f t="shared" si="46"/>
        <v>00Sin Fracturamiento hidraulico</v>
      </c>
      <c r="AJ131" s="94">
        <f t="shared" si="47"/>
        <v>0</v>
      </c>
      <c r="AK131" s="94">
        <f t="shared" si="48"/>
        <v>0</v>
      </c>
      <c r="AL131" s="94">
        <f t="shared" si="49"/>
        <v>0</v>
      </c>
      <c r="AM131" s="94" t="str">
        <f t="shared" si="50"/>
        <v>Factor de Emisión</v>
      </c>
      <c r="AN131" s="94">
        <f t="shared" si="51"/>
        <v>0</v>
      </c>
      <c r="AO131" s="94">
        <f t="shared" si="52"/>
        <v>0</v>
      </c>
      <c r="AP131" s="94">
        <f t="shared" si="53"/>
        <v>0</v>
      </c>
      <c r="AQ131" s="94">
        <f t="shared" si="54"/>
        <v>0</v>
      </c>
      <c r="AR131" s="94">
        <f>IF(P131="",AQ131*'Fraccion masica'!$AB$36,P131*AQ131)</f>
        <v>0</v>
      </c>
      <c r="AS131" s="94">
        <f>IF(Q131="",AQ131*'Fraccion masica'!$AB$35,Q131*AQ131)</f>
        <v>0</v>
      </c>
      <c r="AT131" s="94">
        <f>IFERROR(AR131*Hoja1!$C$24/Hoja1!$C$25/Hoja1!$C$26*16.04/1000000,0)</f>
        <v>0</v>
      </c>
      <c r="AU131" s="94">
        <f>IFERROR(AS131*Hoja1!$C$24/Hoja1!$C$25/Hoja1!$C$26*44.01/1000000,0)</f>
        <v>0</v>
      </c>
      <c r="AV131" s="143">
        <f>'Fraccion masica'!$AB$35</f>
        <v>9.0175297124927029E-2</v>
      </c>
      <c r="AW131" s="143">
        <f>'Fraccion masica'!$AB$36</f>
        <v>0.24741987696184778</v>
      </c>
      <c r="AX131" s="143">
        <f>'Fraccion masica'!$AB$37</f>
        <v>0.39593762818104794</v>
      </c>
      <c r="AY131" s="143">
        <f>'Fraccion masica'!$AB$38</f>
        <v>0.14181302276078955</v>
      </c>
      <c r="AZ131" s="143">
        <f>'Fraccion masica'!$AB$39</f>
        <v>1.2058713500160698E-2</v>
      </c>
      <c r="BA131" s="143">
        <f>'Fraccion masica'!$AB$40</f>
        <v>5.502030814457283E-2</v>
      </c>
      <c r="BB131" s="143">
        <f>'Fraccion masica'!$AB$41</f>
        <v>5.757515332665411E-2</v>
      </c>
      <c r="BC131" s="94">
        <f t="shared" si="55"/>
        <v>0</v>
      </c>
      <c r="BD131" s="94">
        <f t="shared" si="56"/>
        <v>0</v>
      </c>
      <c r="BE131" s="143">
        <f t="shared" si="57"/>
        <v>0</v>
      </c>
      <c r="BF131" s="94">
        <f>BC131+BD131*Hoja1!$C$19+BE131*Hoja1!$C$20</f>
        <v>0</v>
      </c>
    </row>
    <row r="132" spans="2:58" x14ac:dyDescent="0.75">
      <c r="B132" s="52"/>
      <c r="C132" s="52" t="s">
        <v>179</v>
      </c>
      <c r="D132" s="15"/>
      <c r="E132" s="15"/>
      <c r="F132" s="253"/>
      <c r="G132" s="111"/>
      <c r="H132" s="52"/>
      <c r="I132" s="52"/>
      <c r="J132" s="113"/>
      <c r="K132" s="113"/>
      <c r="L132" s="113"/>
      <c r="M132" s="113"/>
      <c r="N132" s="14"/>
      <c r="O132" s="139"/>
      <c r="P132" s="98"/>
      <c r="Q132" s="98"/>
      <c r="R132" s="122">
        <f t="shared" si="36"/>
        <v>0</v>
      </c>
      <c r="S132" s="122">
        <f t="shared" si="37"/>
        <v>0</v>
      </c>
      <c r="T132" s="78">
        <f t="shared" si="38"/>
        <v>0</v>
      </c>
      <c r="U132" s="78" t="str">
        <f t="shared" si="39"/>
        <v>Factor de Emisión</v>
      </c>
      <c r="V132" s="122">
        <f t="shared" si="40"/>
        <v>0</v>
      </c>
      <c r="W132" s="122">
        <f t="shared" si="41"/>
        <v>0</v>
      </c>
      <c r="X132" s="122">
        <f>V132+W132*Hoja1!$C$19</f>
        <v>0</v>
      </c>
      <c r="Y132" s="122">
        <f t="shared" si="42"/>
        <v>0</v>
      </c>
      <c r="Z132" s="122">
        <f t="shared" si="43"/>
        <v>0</v>
      </c>
      <c r="AA132" s="122">
        <f t="shared" si="44"/>
        <v>0</v>
      </c>
      <c r="AB132" s="122">
        <f t="shared" si="45"/>
        <v>0</v>
      </c>
      <c r="AE132" s="94">
        <f t="shared" si="32"/>
        <v>0</v>
      </c>
      <c r="AF132" s="94" t="str">
        <f t="shared" si="33"/>
        <v>Sin Fracturamiento hidraulico</v>
      </c>
      <c r="AG132" s="94">
        <f t="shared" si="34"/>
        <v>0</v>
      </c>
      <c r="AH132" s="94">
        <f t="shared" si="35"/>
        <v>0</v>
      </c>
      <c r="AI132" s="94" t="str">
        <f t="shared" si="46"/>
        <v>00Sin Fracturamiento hidraulico</v>
      </c>
      <c r="AJ132" s="94">
        <f t="shared" si="47"/>
        <v>0</v>
      </c>
      <c r="AK132" s="94">
        <f t="shared" si="48"/>
        <v>0</v>
      </c>
      <c r="AL132" s="94">
        <f t="shared" si="49"/>
        <v>0</v>
      </c>
      <c r="AM132" s="94" t="str">
        <f t="shared" si="50"/>
        <v>Factor de Emisión</v>
      </c>
      <c r="AN132" s="94">
        <f t="shared" si="51"/>
        <v>0</v>
      </c>
      <c r="AO132" s="94">
        <f t="shared" si="52"/>
        <v>0</v>
      </c>
      <c r="AP132" s="94">
        <f t="shared" si="53"/>
        <v>0</v>
      </c>
      <c r="AQ132" s="94">
        <f t="shared" si="54"/>
        <v>0</v>
      </c>
      <c r="AR132" s="94">
        <f>IF(P132="",AQ132*'Fraccion masica'!$AB$36,P132*AQ132)</f>
        <v>0</v>
      </c>
      <c r="AS132" s="94">
        <f>IF(Q132="",AQ132*'Fraccion masica'!$AB$35,Q132*AQ132)</f>
        <v>0</v>
      </c>
      <c r="AT132" s="94">
        <f>IFERROR(AR132*Hoja1!$C$24/Hoja1!$C$25/Hoja1!$C$26*16.04/1000000,0)</f>
        <v>0</v>
      </c>
      <c r="AU132" s="94">
        <f>IFERROR(AS132*Hoja1!$C$24/Hoja1!$C$25/Hoja1!$C$26*44.01/1000000,0)</f>
        <v>0</v>
      </c>
      <c r="AV132" s="143">
        <f>'Fraccion masica'!$AB$35</f>
        <v>9.0175297124927029E-2</v>
      </c>
      <c r="AW132" s="143">
        <f>'Fraccion masica'!$AB$36</f>
        <v>0.24741987696184778</v>
      </c>
      <c r="AX132" s="143">
        <f>'Fraccion masica'!$AB$37</f>
        <v>0.39593762818104794</v>
      </c>
      <c r="AY132" s="143">
        <f>'Fraccion masica'!$AB$38</f>
        <v>0.14181302276078955</v>
      </c>
      <c r="AZ132" s="143">
        <f>'Fraccion masica'!$AB$39</f>
        <v>1.2058713500160698E-2</v>
      </c>
      <c r="BA132" s="143">
        <f>'Fraccion masica'!$AB$40</f>
        <v>5.502030814457283E-2</v>
      </c>
      <c r="BB132" s="143">
        <f>'Fraccion masica'!$AB$41</f>
        <v>5.757515332665411E-2</v>
      </c>
      <c r="BC132" s="94">
        <f t="shared" si="55"/>
        <v>0</v>
      </c>
      <c r="BD132" s="94">
        <f t="shared" si="56"/>
        <v>0</v>
      </c>
      <c r="BE132" s="143">
        <f t="shared" si="57"/>
        <v>0</v>
      </c>
      <c r="BF132" s="94">
        <f>BC132+BD132*Hoja1!$C$19+BE132*Hoja1!$C$20</f>
        <v>0</v>
      </c>
    </row>
    <row r="133" spans="2:58" x14ac:dyDescent="0.75">
      <c r="B133" s="52"/>
      <c r="C133" s="52" t="s">
        <v>179</v>
      </c>
      <c r="D133" s="15"/>
      <c r="E133" s="15"/>
      <c r="F133" s="253"/>
      <c r="G133" s="111"/>
      <c r="H133" s="52"/>
      <c r="I133" s="52"/>
      <c r="J133" s="113"/>
      <c r="K133" s="113"/>
      <c r="L133" s="113"/>
      <c r="M133" s="113"/>
      <c r="N133" s="14"/>
      <c r="O133" s="139"/>
      <c r="P133" s="98"/>
      <c r="Q133" s="98"/>
      <c r="R133" s="122">
        <f t="shared" si="36"/>
        <v>0</v>
      </c>
      <c r="S133" s="122">
        <f t="shared" si="37"/>
        <v>0</v>
      </c>
      <c r="T133" s="78">
        <f t="shared" si="38"/>
        <v>0</v>
      </c>
      <c r="U133" s="78" t="str">
        <f t="shared" si="39"/>
        <v>Factor de Emisión</v>
      </c>
      <c r="V133" s="122">
        <f t="shared" si="40"/>
        <v>0</v>
      </c>
      <c r="W133" s="122">
        <f t="shared" si="41"/>
        <v>0</v>
      </c>
      <c r="X133" s="122">
        <f>V133+W133*Hoja1!$C$19</f>
        <v>0</v>
      </c>
      <c r="Y133" s="122">
        <f t="shared" si="42"/>
        <v>0</v>
      </c>
      <c r="Z133" s="122">
        <f t="shared" si="43"/>
        <v>0</v>
      </c>
      <c r="AA133" s="122">
        <f t="shared" si="44"/>
        <v>0</v>
      </c>
      <c r="AB133" s="122">
        <f t="shared" si="45"/>
        <v>0</v>
      </c>
      <c r="AE133" s="94">
        <f t="shared" si="32"/>
        <v>0</v>
      </c>
      <c r="AF133" s="94" t="str">
        <f t="shared" si="33"/>
        <v>Sin Fracturamiento hidraulico</v>
      </c>
      <c r="AG133" s="94">
        <f t="shared" si="34"/>
        <v>0</v>
      </c>
      <c r="AH133" s="94">
        <f t="shared" si="35"/>
        <v>0</v>
      </c>
      <c r="AI133" s="94" t="str">
        <f t="shared" si="46"/>
        <v>00Sin Fracturamiento hidraulico</v>
      </c>
      <c r="AJ133" s="94">
        <f t="shared" si="47"/>
        <v>0</v>
      </c>
      <c r="AK133" s="94">
        <f t="shared" si="48"/>
        <v>0</v>
      </c>
      <c r="AL133" s="94">
        <f t="shared" si="49"/>
        <v>0</v>
      </c>
      <c r="AM133" s="94" t="str">
        <f t="shared" si="50"/>
        <v>Factor de Emisión</v>
      </c>
      <c r="AN133" s="94">
        <f t="shared" si="51"/>
        <v>0</v>
      </c>
      <c r="AO133" s="94">
        <f t="shared" si="52"/>
        <v>0</v>
      </c>
      <c r="AP133" s="94">
        <f t="shared" si="53"/>
        <v>0</v>
      </c>
      <c r="AQ133" s="94">
        <f t="shared" si="54"/>
        <v>0</v>
      </c>
      <c r="AR133" s="94">
        <f>IF(P133="",AQ133*'Fraccion masica'!$AB$36,P133*AQ133)</f>
        <v>0</v>
      </c>
      <c r="AS133" s="94">
        <f>IF(Q133="",AQ133*'Fraccion masica'!$AB$35,Q133*AQ133)</f>
        <v>0</v>
      </c>
      <c r="AT133" s="94">
        <f>IFERROR(AR133*Hoja1!$C$24/Hoja1!$C$25/Hoja1!$C$26*16.04/1000000,0)</f>
        <v>0</v>
      </c>
      <c r="AU133" s="94">
        <f>IFERROR(AS133*Hoja1!$C$24/Hoja1!$C$25/Hoja1!$C$26*44.01/1000000,0)</f>
        <v>0</v>
      </c>
      <c r="AV133" s="143">
        <f>'Fraccion masica'!$AB$35</f>
        <v>9.0175297124927029E-2</v>
      </c>
      <c r="AW133" s="143">
        <f>'Fraccion masica'!$AB$36</f>
        <v>0.24741987696184778</v>
      </c>
      <c r="AX133" s="143">
        <f>'Fraccion masica'!$AB$37</f>
        <v>0.39593762818104794</v>
      </c>
      <c r="AY133" s="143">
        <f>'Fraccion masica'!$AB$38</f>
        <v>0.14181302276078955</v>
      </c>
      <c r="AZ133" s="143">
        <f>'Fraccion masica'!$AB$39</f>
        <v>1.2058713500160698E-2</v>
      </c>
      <c r="BA133" s="143">
        <f>'Fraccion masica'!$AB$40</f>
        <v>5.502030814457283E-2</v>
      </c>
      <c r="BB133" s="143">
        <f>'Fraccion masica'!$AB$41</f>
        <v>5.757515332665411E-2</v>
      </c>
      <c r="BC133" s="94">
        <f t="shared" si="55"/>
        <v>0</v>
      </c>
      <c r="BD133" s="94">
        <f t="shared" si="56"/>
        <v>0</v>
      </c>
      <c r="BE133" s="143">
        <f t="shared" si="57"/>
        <v>0</v>
      </c>
      <c r="BF133" s="94">
        <f>BC133+BD133*Hoja1!$C$19+BE133*Hoja1!$C$20</f>
        <v>0</v>
      </c>
    </row>
    <row r="134" spans="2:58" x14ac:dyDescent="0.75">
      <c r="B134" s="52"/>
      <c r="C134" s="52" t="s">
        <v>179</v>
      </c>
      <c r="D134" s="15"/>
      <c r="E134" s="15"/>
      <c r="F134" s="253"/>
      <c r="G134" s="111"/>
      <c r="H134" s="52"/>
      <c r="I134" s="52"/>
      <c r="J134" s="113"/>
      <c r="K134" s="113"/>
      <c r="L134" s="113"/>
      <c r="M134" s="113"/>
      <c r="N134" s="14"/>
      <c r="O134" s="139"/>
      <c r="P134" s="98"/>
      <c r="Q134" s="98"/>
      <c r="R134" s="122">
        <f t="shared" si="36"/>
        <v>0</v>
      </c>
      <c r="S134" s="122">
        <f t="shared" si="37"/>
        <v>0</v>
      </c>
      <c r="T134" s="78">
        <f t="shared" si="38"/>
        <v>0</v>
      </c>
      <c r="U134" s="78" t="str">
        <f t="shared" si="39"/>
        <v>Factor de Emisión</v>
      </c>
      <c r="V134" s="122">
        <f t="shared" si="40"/>
        <v>0</v>
      </c>
      <c r="W134" s="122">
        <f t="shared" si="41"/>
        <v>0</v>
      </c>
      <c r="X134" s="122">
        <f>V134+W134*Hoja1!$C$19</f>
        <v>0</v>
      </c>
      <c r="Y134" s="122">
        <f t="shared" si="42"/>
        <v>0</v>
      </c>
      <c r="Z134" s="122">
        <f t="shared" si="43"/>
        <v>0</v>
      </c>
      <c r="AA134" s="122">
        <f t="shared" si="44"/>
        <v>0</v>
      </c>
      <c r="AB134" s="122">
        <f t="shared" si="45"/>
        <v>0</v>
      </c>
      <c r="AE134" s="94">
        <f t="shared" si="32"/>
        <v>0</v>
      </c>
      <c r="AF134" s="94" t="str">
        <f t="shared" si="33"/>
        <v>Sin Fracturamiento hidraulico</v>
      </c>
      <c r="AG134" s="94">
        <f t="shared" si="34"/>
        <v>0</v>
      </c>
      <c r="AH134" s="94">
        <f t="shared" si="35"/>
        <v>0</v>
      </c>
      <c r="AI134" s="94" t="str">
        <f t="shared" si="46"/>
        <v>00Sin Fracturamiento hidraulico</v>
      </c>
      <c r="AJ134" s="94">
        <f t="shared" si="47"/>
        <v>0</v>
      </c>
      <c r="AK134" s="94">
        <f t="shared" si="48"/>
        <v>0</v>
      </c>
      <c r="AL134" s="94">
        <f t="shared" si="49"/>
        <v>0</v>
      </c>
      <c r="AM134" s="94" t="str">
        <f t="shared" si="50"/>
        <v>Factor de Emisión</v>
      </c>
      <c r="AN134" s="94">
        <f t="shared" si="51"/>
        <v>0</v>
      </c>
      <c r="AO134" s="94">
        <f t="shared" si="52"/>
        <v>0</v>
      </c>
      <c r="AP134" s="94">
        <f t="shared" si="53"/>
        <v>0</v>
      </c>
      <c r="AQ134" s="94">
        <f t="shared" si="54"/>
        <v>0</v>
      </c>
      <c r="AR134" s="94">
        <f>IF(P134="",AQ134*'Fraccion masica'!$AB$36,P134*AQ134)</f>
        <v>0</v>
      </c>
      <c r="AS134" s="94">
        <f>IF(Q134="",AQ134*'Fraccion masica'!$AB$35,Q134*AQ134)</f>
        <v>0</v>
      </c>
      <c r="AT134" s="94">
        <f>IFERROR(AR134*Hoja1!$C$24/Hoja1!$C$25/Hoja1!$C$26*16.04/1000000,0)</f>
        <v>0</v>
      </c>
      <c r="AU134" s="94">
        <f>IFERROR(AS134*Hoja1!$C$24/Hoja1!$C$25/Hoja1!$C$26*44.01/1000000,0)</f>
        <v>0</v>
      </c>
      <c r="AV134" s="143">
        <f>'Fraccion masica'!$AB$35</f>
        <v>9.0175297124927029E-2</v>
      </c>
      <c r="AW134" s="143">
        <f>'Fraccion masica'!$AB$36</f>
        <v>0.24741987696184778</v>
      </c>
      <c r="AX134" s="143">
        <f>'Fraccion masica'!$AB$37</f>
        <v>0.39593762818104794</v>
      </c>
      <c r="AY134" s="143">
        <f>'Fraccion masica'!$AB$38</f>
        <v>0.14181302276078955</v>
      </c>
      <c r="AZ134" s="143">
        <f>'Fraccion masica'!$AB$39</f>
        <v>1.2058713500160698E-2</v>
      </c>
      <c r="BA134" s="143">
        <f>'Fraccion masica'!$AB$40</f>
        <v>5.502030814457283E-2</v>
      </c>
      <c r="BB134" s="143">
        <f>'Fraccion masica'!$AB$41</f>
        <v>5.757515332665411E-2</v>
      </c>
      <c r="BC134" s="94">
        <f t="shared" si="55"/>
        <v>0</v>
      </c>
      <c r="BD134" s="94">
        <f t="shared" si="56"/>
        <v>0</v>
      </c>
      <c r="BE134" s="143">
        <f t="shared" si="57"/>
        <v>0</v>
      </c>
      <c r="BF134" s="94">
        <f>BC134+BD134*Hoja1!$C$19+BE134*Hoja1!$C$20</f>
        <v>0</v>
      </c>
    </row>
    <row r="135" spans="2:58" x14ac:dyDescent="0.75">
      <c r="B135" s="52"/>
      <c r="C135" s="52" t="s">
        <v>179</v>
      </c>
      <c r="D135" s="15"/>
      <c r="E135" s="15"/>
      <c r="F135" s="253"/>
      <c r="G135" s="111"/>
      <c r="H135" s="52"/>
      <c r="I135" s="52"/>
      <c r="J135" s="113"/>
      <c r="K135" s="113"/>
      <c r="L135" s="113"/>
      <c r="M135" s="113"/>
      <c r="N135" s="14"/>
      <c r="O135" s="139"/>
      <c r="P135" s="98"/>
      <c r="Q135" s="98"/>
      <c r="R135" s="122">
        <f t="shared" si="36"/>
        <v>0</v>
      </c>
      <c r="S135" s="122">
        <f t="shared" si="37"/>
        <v>0</v>
      </c>
      <c r="T135" s="78">
        <f t="shared" si="38"/>
        <v>0</v>
      </c>
      <c r="U135" s="78" t="str">
        <f t="shared" si="39"/>
        <v>Factor de Emisión</v>
      </c>
      <c r="V135" s="122">
        <f t="shared" si="40"/>
        <v>0</v>
      </c>
      <c r="W135" s="122">
        <f t="shared" si="41"/>
        <v>0</v>
      </c>
      <c r="X135" s="122">
        <f>V135+W135*Hoja1!$C$19</f>
        <v>0</v>
      </c>
      <c r="Y135" s="122">
        <f t="shared" si="42"/>
        <v>0</v>
      </c>
      <c r="Z135" s="122">
        <f t="shared" si="43"/>
        <v>0</v>
      </c>
      <c r="AA135" s="122">
        <f t="shared" si="44"/>
        <v>0</v>
      </c>
      <c r="AB135" s="122">
        <f t="shared" si="45"/>
        <v>0</v>
      </c>
      <c r="AE135" s="94">
        <f t="shared" si="32"/>
        <v>0</v>
      </c>
      <c r="AF135" s="94" t="str">
        <f t="shared" si="33"/>
        <v>Sin Fracturamiento hidraulico</v>
      </c>
      <c r="AG135" s="94">
        <f t="shared" si="34"/>
        <v>0</v>
      </c>
      <c r="AH135" s="94">
        <f t="shared" si="35"/>
        <v>0</v>
      </c>
      <c r="AI135" s="94" t="str">
        <f t="shared" si="46"/>
        <v>00Sin Fracturamiento hidraulico</v>
      </c>
      <c r="AJ135" s="94">
        <f t="shared" si="47"/>
        <v>0</v>
      </c>
      <c r="AK135" s="94">
        <f t="shared" si="48"/>
        <v>0</v>
      </c>
      <c r="AL135" s="94">
        <f t="shared" si="49"/>
        <v>0</v>
      </c>
      <c r="AM135" s="94" t="str">
        <f t="shared" si="50"/>
        <v>Factor de Emisión</v>
      </c>
      <c r="AN135" s="94">
        <f t="shared" si="51"/>
        <v>0</v>
      </c>
      <c r="AO135" s="94">
        <f t="shared" si="52"/>
        <v>0</v>
      </c>
      <c r="AP135" s="94">
        <f t="shared" si="53"/>
        <v>0</v>
      </c>
      <c r="AQ135" s="94">
        <f t="shared" si="54"/>
        <v>0</v>
      </c>
      <c r="AR135" s="94">
        <f>IF(P135="",AQ135*'Fraccion masica'!$AB$36,P135*AQ135)</f>
        <v>0</v>
      </c>
      <c r="AS135" s="94">
        <f>IF(Q135="",AQ135*'Fraccion masica'!$AB$35,Q135*AQ135)</f>
        <v>0</v>
      </c>
      <c r="AT135" s="94">
        <f>IFERROR(AR135*Hoja1!$C$24/Hoja1!$C$25/Hoja1!$C$26*16.04/1000000,0)</f>
        <v>0</v>
      </c>
      <c r="AU135" s="94">
        <f>IFERROR(AS135*Hoja1!$C$24/Hoja1!$C$25/Hoja1!$C$26*44.01/1000000,0)</f>
        <v>0</v>
      </c>
      <c r="AV135" s="143">
        <f>'Fraccion masica'!$AB$35</f>
        <v>9.0175297124927029E-2</v>
      </c>
      <c r="AW135" s="143">
        <f>'Fraccion masica'!$AB$36</f>
        <v>0.24741987696184778</v>
      </c>
      <c r="AX135" s="143">
        <f>'Fraccion masica'!$AB$37</f>
        <v>0.39593762818104794</v>
      </c>
      <c r="AY135" s="143">
        <f>'Fraccion masica'!$AB$38</f>
        <v>0.14181302276078955</v>
      </c>
      <c r="AZ135" s="143">
        <f>'Fraccion masica'!$AB$39</f>
        <v>1.2058713500160698E-2</v>
      </c>
      <c r="BA135" s="143">
        <f>'Fraccion masica'!$AB$40</f>
        <v>5.502030814457283E-2</v>
      </c>
      <c r="BB135" s="143">
        <f>'Fraccion masica'!$AB$41</f>
        <v>5.757515332665411E-2</v>
      </c>
      <c r="BC135" s="94">
        <f t="shared" si="55"/>
        <v>0</v>
      </c>
      <c r="BD135" s="94">
        <f t="shared" si="56"/>
        <v>0</v>
      </c>
      <c r="BE135" s="143">
        <f t="shared" si="57"/>
        <v>0</v>
      </c>
      <c r="BF135" s="94">
        <f>BC135+BD135*Hoja1!$C$19+BE135*Hoja1!$C$20</f>
        <v>0</v>
      </c>
    </row>
    <row r="136" spans="2:58" x14ac:dyDescent="0.75">
      <c r="B136" s="52"/>
      <c r="C136" s="52" t="s">
        <v>179</v>
      </c>
      <c r="D136" s="15"/>
      <c r="E136" s="15"/>
      <c r="F136" s="253"/>
      <c r="G136" s="111"/>
      <c r="H136" s="52"/>
      <c r="I136" s="52"/>
      <c r="J136" s="113"/>
      <c r="K136" s="113"/>
      <c r="L136" s="113"/>
      <c r="M136" s="113"/>
      <c r="N136" s="14"/>
      <c r="O136" s="139"/>
      <c r="P136" s="98"/>
      <c r="Q136" s="98"/>
      <c r="R136" s="122">
        <f t="shared" si="36"/>
        <v>0</v>
      </c>
      <c r="S136" s="122">
        <f t="shared" si="37"/>
        <v>0</v>
      </c>
      <c r="T136" s="78">
        <f t="shared" si="38"/>
        <v>0</v>
      </c>
      <c r="U136" s="78" t="str">
        <f t="shared" si="39"/>
        <v>Factor de Emisión</v>
      </c>
      <c r="V136" s="122">
        <f t="shared" si="40"/>
        <v>0</v>
      </c>
      <c r="W136" s="122">
        <f t="shared" si="41"/>
        <v>0</v>
      </c>
      <c r="X136" s="122">
        <f>V136+W136*Hoja1!$C$19</f>
        <v>0</v>
      </c>
      <c r="Y136" s="122">
        <f t="shared" si="42"/>
        <v>0</v>
      </c>
      <c r="Z136" s="122">
        <f t="shared" si="43"/>
        <v>0</v>
      </c>
      <c r="AA136" s="122">
        <f t="shared" si="44"/>
        <v>0</v>
      </c>
      <c r="AB136" s="122">
        <f t="shared" si="45"/>
        <v>0</v>
      </c>
      <c r="AE136" s="94">
        <f t="shared" si="32"/>
        <v>0</v>
      </c>
      <c r="AF136" s="94" t="str">
        <f t="shared" si="33"/>
        <v>Sin Fracturamiento hidraulico</v>
      </c>
      <c r="AG136" s="94">
        <f t="shared" si="34"/>
        <v>0</v>
      </c>
      <c r="AH136" s="94">
        <f t="shared" si="35"/>
        <v>0</v>
      </c>
      <c r="AI136" s="94" t="str">
        <f t="shared" si="46"/>
        <v>00Sin Fracturamiento hidraulico</v>
      </c>
      <c r="AJ136" s="94">
        <f t="shared" si="47"/>
        <v>0</v>
      </c>
      <c r="AK136" s="94">
        <f t="shared" si="48"/>
        <v>0</v>
      </c>
      <c r="AL136" s="94">
        <f t="shared" si="49"/>
        <v>0</v>
      </c>
      <c r="AM136" s="94" t="str">
        <f t="shared" si="50"/>
        <v>Factor de Emisión</v>
      </c>
      <c r="AN136" s="94">
        <f t="shared" si="51"/>
        <v>0</v>
      </c>
      <c r="AO136" s="94">
        <f t="shared" si="52"/>
        <v>0</v>
      </c>
      <c r="AP136" s="94">
        <f t="shared" si="53"/>
        <v>0</v>
      </c>
      <c r="AQ136" s="94">
        <f t="shared" si="54"/>
        <v>0</v>
      </c>
      <c r="AR136" s="94">
        <f>IF(P136="",AQ136*'Fraccion masica'!$AB$36,P136*AQ136)</f>
        <v>0</v>
      </c>
      <c r="AS136" s="94">
        <f>IF(Q136="",AQ136*'Fraccion masica'!$AB$35,Q136*AQ136)</f>
        <v>0</v>
      </c>
      <c r="AT136" s="94">
        <f>IFERROR(AR136*Hoja1!$C$24/Hoja1!$C$25/Hoja1!$C$26*16.04/1000000,0)</f>
        <v>0</v>
      </c>
      <c r="AU136" s="94">
        <f>IFERROR(AS136*Hoja1!$C$24/Hoja1!$C$25/Hoja1!$C$26*44.01/1000000,0)</f>
        <v>0</v>
      </c>
      <c r="AV136" s="143">
        <f>'Fraccion masica'!$AB$35</f>
        <v>9.0175297124927029E-2</v>
      </c>
      <c r="AW136" s="143">
        <f>'Fraccion masica'!$AB$36</f>
        <v>0.24741987696184778</v>
      </c>
      <c r="AX136" s="143">
        <f>'Fraccion masica'!$AB$37</f>
        <v>0.39593762818104794</v>
      </c>
      <c r="AY136" s="143">
        <f>'Fraccion masica'!$AB$38</f>
        <v>0.14181302276078955</v>
      </c>
      <c r="AZ136" s="143">
        <f>'Fraccion masica'!$AB$39</f>
        <v>1.2058713500160698E-2</v>
      </c>
      <c r="BA136" s="143">
        <f>'Fraccion masica'!$AB$40</f>
        <v>5.502030814457283E-2</v>
      </c>
      <c r="BB136" s="143">
        <f>'Fraccion masica'!$AB$41</f>
        <v>5.757515332665411E-2</v>
      </c>
      <c r="BC136" s="94">
        <f t="shared" si="55"/>
        <v>0</v>
      </c>
      <c r="BD136" s="94">
        <f t="shared" si="56"/>
        <v>0</v>
      </c>
      <c r="BE136" s="143">
        <f t="shared" si="57"/>
        <v>0</v>
      </c>
      <c r="BF136" s="94">
        <f>BC136+BD136*Hoja1!$C$19+BE136*Hoja1!$C$20</f>
        <v>0</v>
      </c>
    </row>
    <row r="137" spans="2:58" x14ac:dyDescent="0.75">
      <c r="B137" s="52"/>
      <c r="C137" s="52" t="s">
        <v>179</v>
      </c>
      <c r="D137" s="15"/>
      <c r="E137" s="15"/>
      <c r="F137" s="253"/>
      <c r="G137" s="111"/>
      <c r="H137" s="52"/>
      <c r="I137" s="52"/>
      <c r="J137" s="113"/>
      <c r="K137" s="113"/>
      <c r="L137" s="113"/>
      <c r="M137" s="113"/>
      <c r="N137" s="14"/>
      <c r="O137" s="139"/>
      <c r="P137" s="98"/>
      <c r="Q137" s="98"/>
      <c r="R137" s="122">
        <f t="shared" si="36"/>
        <v>0</v>
      </c>
      <c r="S137" s="122">
        <f t="shared" si="37"/>
        <v>0</v>
      </c>
      <c r="T137" s="78">
        <f t="shared" si="38"/>
        <v>0</v>
      </c>
      <c r="U137" s="78" t="str">
        <f t="shared" si="39"/>
        <v>Factor de Emisión</v>
      </c>
      <c r="V137" s="122">
        <f t="shared" si="40"/>
        <v>0</v>
      </c>
      <c r="W137" s="122">
        <f t="shared" si="41"/>
        <v>0</v>
      </c>
      <c r="X137" s="122">
        <f>V137+W137*Hoja1!$C$19</f>
        <v>0</v>
      </c>
      <c r="Y137" s="122">
        <f t="shared" si="42"/>
        <v>0</v>
      </c>
      <c r="Z137" s="122">
        <f t="shared" si="43"/>
        <v>0</v>
      </c>
      <c r="AA137" s="122">
        <f t="shared" si="44"/>
        <v>0</v>
      </c>
      <c r="AB137" s="122">
        <f t="shared" si="45"/>
        <v>0</v>
      </c>
      <c r="AE137" s="94">
        <f t="shared" si="32"/>
        <v>0</v>
      </c>
      <c r="AF137" s="94" t="str">
        <f t="shared" si="33"/>
        <v>Sin Fracturamiento hidraulico</v>
      </c>
      <c r="AG137" s="94">
        <f t="shared" si="34"/>
        <v>0</v>
      </c>
      <c r="AH137" s="94">
        <f t="shared" si="35"/>
        <v>0</v>
      </c>
      <c r="AI137" s="94" t="str">
        <f t="shared" si="46"/>
        <v>00Sin Fracturamiento hidraulico</v>
      </c>
      <c r="AJ137" s="94">
        <f t="shared" si="47"/>
        <v>0</v>
      </c>
      <c r="AK137" s="94">
        <f t="shared" si="48"/>
        <v>0</v>
      </c>
      <c r="AL137" s="94">
        <f t="shared" si="49"/>
        <v>0</v>
      </c>
      <c r="AM137" s="94" t="str">
        <f t="shared" si="50"/>
        <v>Factor de Emisión</v>
      </c>
      <c r="AN137" s="94">
        <f t="shared" si="51"/>
        <v>0</v>
      </c>
      <c r="AO137" s="94">
        <f t="shared" si="52"/>
        <v>0</v>
      </c>
      <c r="AP137" s="94">
        <f t="shared" si="53"/>
        <v>0</v>
      </c>
      <c r="AQ137" s="94">
        <f t="shared" si="54"/>
        <v>0</v>
      </c>
      <c r="AR137" s="94">
        <f>IF(P137="",AQ137*'Fraccion masica'!$AB$36,P137*AQ137)</f>
        <v>0</v>
      </c>
      <c r="AS137" s="94">
        <f>IF(Q137="",AQ137*'Fraccion masica'!$AB$35,Q137*AQ137)</f>
        <v>0</v>
      </c>
      <c r="AT137" s="94">
        <f>IFERROR(AR137*Hoja1!$C$24/Hoja1!$C$25/Hoja1!$C$26*16.04/1000000,0)</f>
        <v>0</v>
      </c>
      <c r="AU137" s="94">
        <f>IFERROR(AS137*Hoja1!$C$24/Hoja1!$C$25/Hoja1!$C$26*44.01/1000000,0)</f>
        <v>0</v>
      </c>
      <c r="AV137" s="143">
        <f>'Fraccion masica'!$AB$35</f>
        <v>9.0175297124927029E-2</v>
      </c>
      <c r="AW137" s="143">
        <f>'Fraccion masica'!$AB$36</f>
        <v>0.24741987696184778</v>
      </c>
      <c r="AX137" s="143">
        <f>'Fraccion masica'!$AB$37</f>
        <v>0.39593762818104794</v>
      </c>
      <c r="AY137" s="143">
        <f>'Fraccion masica'!$AB$38</f>
        <v>0.14181302276078955</v>
      </c>
      <c r="AZ137" s="143">
        <f>'Fraccion masica'!$AB$39</f>
        <v>1.2058713500160698E-2</v>
      </c>
      <c r="BA137" s="143">
        <f>'Fraccion masica'!$AB$40</f>
        <v>5.502030814457283E-2</v>
      </c>
      <c r="BB137" s="143">
        <f>'Fraccion masica'!$AB$41</f>
        <v>5.757515332665411E-2</v>
      </c>
      <c r="BC137" s="94">
        <f t="shared" si="55"/>
        <v>0</v>
      </c>
      <c r="BD137" s="94">
        <f t="shared" si="56"/>
        <v>0</v>
      </c>
      <c r="BE137" s="143">
        <f t="shared" si="57"/>
        <v>0</v>
      </c>
      <c r="BF137" s="94">
        <f>BC137+BD137*Hoja1!$C$19+BE137*Hoja1!$C$20</f>
        <v>0</v>
      </c>
    </row>
    <row r="138" spans="2:58" x14ac:dyDescent="0.75">
      <c r="B138" s="52"/>
      <c r="C138" s="52" t="s">
        <v>179</v>
      </c>
      <c r="D138" s="15"/>
      <c r="E138" s="15"/>
      <c r="F138" s="253"/>
      <c r="G138" s="111"/>
      <c r="H138" s="52"/>
      <c r="I138" s="52"/>
      <c r="J138" s="113"/>
      <c r="K138" s="113"/>
      <c r="L138" s="113"/>
      <c r="M138" s="113"/>
      <c r="N138" s="14"/>
      <c r="O138" s="139"/>
      <c r="P138" s="98"/>
      <c r="Q138" s="98"/>
      <c r="R138" s="122">
        <f t="shared" si="36"/>
        <v>0</v>
      </c>
      <c r="S138" s="122">
        <f t="shared" si="37"/>
        <v>0</v>
      </c>
      <c r="T138" s="78">
        <f t="shared" si="38"/>
        <v>0</v>
      </c>
      <c r="U138" s="78" t="str">
        <f t="shared" si="39"/>
        <v>Factor de Emisión</v>
      </c>
      <c r="V138" s="122">
        <f t="shared" si="40"/>
        <v>0</v>
      </c>
      <c r="W138" s="122">
        <f t="shared" si="41"/>
        <v>0</v>
      </c>
      <c r="X138" s="122">
        <f>V138+W138*Hoja1!$C$19</f>
        <v>0</v>
      </c>
      <c r="Y138" s="122">
        <f t="shared" si="42"/>
        <v>0</v>
      </c>
      <c r="Z138" s="122">
        <f t="shared" si="43"/>
        <v>0</v>
      </c>
      <c r="AA138" s="122">
        <f t="shared" si="44"/>
        <v>0</v>
      </c>
      <c r="AB138" s="122">
        <f t="shared" si="45"/>
        <v>0</v>
      </c>
      <c r="AE138" s="94">
        <f t="shared" si="32"/>
        <v>0</v>
      </c>
      <c r="AF138" s="94" t="str">
        <f t="shared" si="33"/>
        <v>Sin Fracturamiento hidraulico</v>
      </c>
      <c r="AG138" s="94">
        <f t="shared" si="34"/>
        <v>0</v>
      </c>
      <c r="AH138" s="94">
        <f t="shared" si="35"/>
        <v>0</v>
      </c>
      <c r="AI138" s="94" t="str">
        <f t="shared" si="46"/>
        <v>00Sin Fracturamiento hidraulico</v>
      </c>
      <c r="AJ138" s="94">
        <f t="shared" si="47"/>
        <v>0</v>
      </c>
      <c r="AK138" s="94">
        <f t="shared" si="48"/>
        <v>0</v>
      </c>
      <c r="AL138" s="94">
        <f t="shared" si="49"/>
        <v>0</v>
      </c>
      <c r="AM138" s="94" t="str">
        <f t="shared" si="50"/>
        <v>Factor de Emisión</v>
      </c>
      <c r="AN138" s="94">
        <f t="shared" si="51"/>
        <v>0</v>
      </c>
      <c r="AO138" s="94">
        <f t="shared" si="52"/>
        <v>0</v>
      </c>
      <c r="AP138" s="94">
        <f t="shared" si="53"/>
        <v>0</v>
      </c>
      <c r="AQ138" s="94">
        <f t="shared" si="54"/>
        <v>0</v>
      </c>
      <c r="AR138" s="94">
        <f>IF(P138="",AQ138*'Fraccion masica'!$AB$36,P138*AQ138)</f>
        <v>0</v>
      </c>
      <c r="AS138" s="94">
        <f>IF(Q138="",AQ138*'Fraccion masica'!$AB$35,Q138*AQ138)</f>
        <v>0</v>
      </c>
      <c r="AT138" s="94">
        <f>IFERROR(AR138*Hoja1!$C$24/Hoja1!$C$25/Hoja1!$C$26*16.04/1000000,0)</f>
        <v>0</v>
      </c>
      <c r="AU138" s="94">
        <f>IFERROR(AS138*Hoja1!$C$24/Hoja1!$C$25/Hoja1!$C$26*44.01/1000000,0)</f>
        <v>0</v>
      </c>
      <c r="AV138" s="143">
        <f>'Fraccion masica'!$AB$35</f>
        <v>9.0175297124927029E-2</v>
      </c>
      <c r="AW138" s="143">
        <f>'Fraccion masica'!$AB$36</f>
        <v>0.24741987696184778</v>
      </c>
      <c r="AX138" s="143">
        <f>'Fraccion masica'!$AB$37</f>
        <v>0.39593762818104794</v>
      </c>
      <c r="AY138" s="143">
        <f>'Fraccion masica'!$AB$38</f>
        <v>0.14181302276078955</v>
      </c>
      <c r="AZ138" s="143">
        <f>'Fraccion masica'!$AB$39</f>
        <v>1.2058713500160698E-2</v>
      </c>
      <c r="BA138" s="143">
        <f>'Fraccion masica'!$AB$40</f>
        <v>5.502030814457283E-2</v>
      </c>
      <c r="BB138" s="143">
        <f>'Fraccion masica'!$AB$41</f>
        <v>5.757515332665411E-2</v>
      </c>
      <c r="BC138" s="94">
        <f t="shared" si="55"/>
        <v>0</v>
      </c>
      <c r="BD138" s="94">
        <f t="shared" si="56"/>
        <v>0</v>
      </c>
      <c r="BE138" s="143">
        <f t="shared" si="57"/>
        <v>0</v>
      </c>
      <c r="BF138" s="94">
        <f>BC138+BD138*Hoja1!$C$19+BE138*Hoja1!$C$20</f>
        <v>0</v>
      </c>
    </row>
    <row r="139" spans="2:58" x14ac:dyDescent="0.75">
      <c r="B139" s="52"/>
      <c r="C139" s="52" t="s">
        <v>179</v>
      </c>
      <c r="D139" s="15"/>
      <c r="E139" s="15"/>
      <c r="F139" s="253"/>
      <c r="G139" s="111"/>
      <c r="H139" s="52"/>
      <c r="I139" s="52"/>
      <c r="J139" s="113"/>
      <c r="K139" s="113"/>
      <c r="L139" s="113"/>
      <c r="M139" s="113"/>
      <c r="N139" s="14"/>
      <c r="O139" s="139"/>
      <c r="P139" s="98"/>
      <c r="Q139" s="98"/>
      <c r="R139" s="122">
        <f t="shared" si="36"/>
        <v>0</v>
      </c>
      <c r="S139" s="122">
        <f t="shared" si="37"/>
        <v>0</v>
      </c>
      <c r="T139" s="78">
        <f t="shared" si="38"/>
        <v>0</v>
      </c>
      <c r="U139" s="78" t="str">
        <f t="shared" si="39"/>
        <v>Factor de Emisión</v>
      </c>
      <c r="V139" s="122">
        <f t="shared" si="40"/>
        <v>0</v>
      </c>
      <c r="W139" s="122">
        <f t="shared" si="41"/>
        <v>0</v>
      </c>
      <c r="X139" s="122">
        <f>V139+W139*Hoja1!$C$19</f>
        <v>0</v>
      </c>
      <c r="Y139" s="122">
        <f t="shared" si="42"/>
        <v>0</v>
      </c>
      <c r="Z139" s="122">
        <f t="shared" si="43"/>
        <v>0</v>
      </c>
      <c r="AA139" s="122">
        <f t="shared" si="44"/>
        <v>0</v>
      </c>
      <c r="AB139" s="122">
        <f t="shared" si="45"/>
        <v>0</v>
      </c>
      <c r="AE139" s="94">
        <f t="shared" si="32"/>
        <v>0</v>
      </c>
      <c r="AF139" s="94" t="str">
        <f t="shared" si="33"/>
        <v>Sin Fracturamiento hidraulico</v>
      </c>
      <c r="AG139" s="94">
        <f t="shared" si="34"/>
        <v>0</v>
      </c>
      <c r="AH139" s="94">
        <f t="shared" si="35"/>
        <v>0</v>
      </c>
      <c r="AI139" s="94" t="str">
        <f t="shared" si="46"/>
        <v>00Sin Fracturamiento hidraulico</v>
      </c>
      <c r="AJ139" s="94">
        <f t="shared" si="47"/>
        <v>0</v>
      </c>
      <c r="AK139" s="94">
        <f t="shared" si="48"/>
        <v>0</v>
      </c>
      <c r="AL139" s="94">
        <f t="shared" si="49"/>
        <v>0</v>
      </c>
      <c r="AM139" s="94" t="str">
        <f t="shared" si="50"/>
        <v>Factor de Emisión</v>
      </c>
      <c r="AN139" s="94">
        <f t="shared" si="51"/>
        <v>0</v>
      </c>
      <c r="AO139" s="94">
        <f t="shared" si="52"/>
        <v>0</v>
      </c>
      <c r="AP139" s="94">
        <f t="shared" si="53"/>
        <v>0</v>
      </c>
      <c r="AQ139" s="94">
        <f t="shared" si="54"/>
        <v>0</v>
      </c>
      <c r="AR139" s="94">
        <f>IF(P139="",AQ139*'Fraccion masica'!$AB$36,P139*AQ139)</f>
        <v>0</v>
      </c>
      <c r="AS139" s="94">
        <f>IF(Q139="",AQ139*'Fraccion masica'!$AB$35,Q139*AQ139)</f>
        <v>0</v>
      </c>
      <c r="AT139" s="94">
        <f>IFERROR(AR139*Hoja1!$C$24/Hoja1!$C$25/Hoja1!$C$26*16.04/1000000,0)</f>
        <v>0</v>
      </c>
      <c r="AU139" s="94">
        <f>IFERROR(AS139*Hoja1!$C$24/Hoja1!$C$25/Hoja1!$C$26*44.01/1000000,0)</f>
        <v>0</v>
      </c>
      <c r="AV139" s="143">
        <f>'Fraccion masica'!$AB$35</f>
        <v>9.0175297124927029E-2</v>
      </c>
      <c r="AW139" s="143">
        <f>'Fraccion masica'!$AB$36</f>
        <v>0.24741987696184778</v>
      </c>
      <c r="AX139" s="143">
        <f>'Fraccion masica'!$AB$37</f>
        <v>0.39593762818104794</v>
      </c>
      <c r="AY139" s="143">
        <f>'Fraccion masica'!$AB$38</f>
        <v>0.14181302276078955</v>
      </c>
      <c r="AZ139" s="143">
        <f>'Fraccion masica'!$AB$39</f>
        <v>1.2058713500160698E-2</v>
      </c>
      <c r="BA139" s="143">
        <f>'Fraccion masica'!$AB$40</f>
        <v>5.502030814457283E-2</v>
      </c>
      <c r="BB139" s="143">
        <f>'Fraccion masica'!$AB$41</f>
        <v>5.757515332665411E-2</v>
      </c>
      <c r="BC139" s="94">
        <f t="shared" si="55"/>
        <v>0</v>
      </c>
      <c r="BD139" s="94">
        <f t="shared" si="56"/>
        <v>0</v>
      </c>
      <c r="BE139" s="143">
        <f t="shared" si="57"/>
        <v>0</v>
      </c>
      <c r="BF139" s="94">
        <f>BC139+BD139*Hoja1!$C$19+BE139*Hoja1!$C$20</f>
        <v>0</v>
      </c>
    </row>
    <row r="140" spans="2:58" x14ac:dyDescent="0.75">
      <c r="B140" s="52"/>
      <c r="C140" s="52" t="s">
        <v>179</v>
      </c>
      <c r="D140" s="15"/>
      <c r="E140" s="15"/>
      <c r="F140" s="253"/>
      <c r="G140" s="111"/>
      <c r="H140" s="52"/>
      <c r="I140" s="52"/>
      <c r="J140" s="113"/>
      <c r="K140" s="113"/>
      <c r="L140" s="113"/>
      <c r="M140" s="113"/>
      <c r="N140" s="14"/>
      <c r="O140" s="139"/>
      <c r="P140" s="98"/>
      <c r="Q140" s="98"/>
      <c r="R140" s="122">
        <f t="shared" si="36"/>
        <v>0</v>
      </c>
      <c r="S140" s="122">
        <f t="shared" si="37"/>
        <v>0</v>
      </c>
      <c r="T140" s="78">
        <f t="shared" si="38"/>
        <v>0</v>
      </c>
      <c r="U140" s="78" t="str">
        <f t="shared" si="39"/>
        <v>Factor de Emisión</v>
      </c>
      <c r="V140" s="122">
        <f t="shared" si="40"/>
        <v>0</v>
      </c>
      <c r="W140" s="122">
        <f t="shared" si="41"/>
        <v>0</v>
      </c>
      <c r="X140" s="122">
        <f>V140+W140*Hoja1!$C$19</f>
        <v>0</v>
      </c>
      <c r="Y140" s="122">
        <f t="shared" si="42"/>
        <v>0</v>
      </c>
      <c r="Z140" s="122">
        <f t="shared" si="43"/>
        <v>0</v>
      </c>
      <c r="AA140" s="122">
        <f t="shared" si="44"/>
        <v>0</v>
      </c>
      <c r="AB140" s="122">
        <f t="shared" si="45"/>
        <v>0</v>
      </c>
      <c r="AE140" s="94">
        <f t="shared" si="32"/>
        <v>0</v>
      </c>
      <c r="AF140" s="94" t="str">
        <f t="shared" si="33"/>
        <v>Sin Fracturamiento hidraulico</v>
      </c>
      <c r="AG140" s="94">
        <f t="shared" si="34"/>
        <v>0</v>
      </c>
      <c r="AH140" s="94">
        <f t="shared" si="35"/>
        <v>0</v>
      </c>
      <c r="AI140" s="94" t="str">
        <f t="shared" si="46"/>
        <v>00Sin Fracturamiento hidraulico</v>
      </c>
      <c r="AJ140" s="94">
        <f t="shared" si="47"/>
        <v>0</v>
      </c>
      <c r="AK140" s="94">
        <f t="shared" si="48"/>
        <v>0</v>
      </c>
      <c r="AL140" s="94">
        <f t="shared" si="49"/>
        <v>0</v>
      </c>
      <c r="AM140" s="94" t="str">
        <f t="shared" si="50"/>
        <v>Factor de Emisión</v>
      </c>
      <c r="AN140" s="94">
        <f t="shared" si="51"/>
        <v>0</v>
      </c>
      <c r="AO140" s="94">
        <f t="shared" si="52"/>
        <v>0</v>
      </c>
      <c r="AP140" s="94">
        <f t="shared" si="53"/>
        <v>0</v>
      </c>
      <c r="AQ140" s="94">
        <f t="shared" si="54"/>
        <v>0</v>
      </c>
      <c r="AR140" s="94">
        <f>IF(P140="",AQ140*'Fraccion masica'!$AB$36,P140*AQ140)</f>
        <v>0</v>
      </c>
      <c r="AS140" s="94">
        <f>IF(Q140="",AQ140*'Fraccion masica'!$AB$35,Q140*AQ140)</f>
        <v>0</v>
      </c>
      <c r="AT140" s="94">
        <f>IFERROR(AR140*Hoja1!$C$24/Hoja1!$C$25/Hoja1!$C$26*16.04/1000000,0)</f>
        <v>0</v>
      </c>
      <c r="AU140" s="94">
        <f>IFERROR(AS140*Hoja1!$C$24/Hoja1!$C$25/Hoja1!$C$26*44.01/1000000,0)</f>
        <v>0</v>
      </c>
      <c r="AV140" s="143">
        <f>'Fraccion masica'!$AB$35</f>
        <v>9.0175297124927029E-2</v>
      </c>
      <c r="AW140" s="143">
        <f>'Fraccion masica'!$AB$36</f>
        <v>0.24741987696184778</v>
      </c>
      <c r="AX140" s="143">
        <f>'Fraccion masica'!$AB$37</f>
        <v>0.39593762818104794</v>
      </c>
      <c r="AY140" s="143">
        <f>'Fraccion masica'!$AB$38</f>
        <v>0.14181302276078955</v>
      </c>
      <c r="AZ140" s="143">
        <f>'Fraccion masica'!$AB$39</f>
        <v>1.2058713500160698E-2</v>
      </c>
      <c r="BA140" s="143">
        <f>'Fraccion masica'!$AB$40</f>
        <v>5.502030814457283E-2</v>
      </c>
      <c r="BB140" s="143">
        <f>'Fraccion masica'!$AB$41</f>
        <v>5.757515332665411E-2</v>
      </c>
      <c r="BC140" s="94">
        <f t="shared" si="55"/>
        <v>0</v>
      </c>
      <c r="BD140" s="94">
        <f t="shared" si="56"/>
        <v>0</v>
      </c>
      <c r="BE140" s="143">
        <f t="shared" si="57"/>
        <v>0</v>
      </c>
      <c r="BF140" s="94">
        <f>BC140+BD140*Hoja1!$C$19+BE140*Hoja1!$C$20</f>
        <v>0</v>
      </c>
    </row>
    <row r="141" spans="2:58" x14ac:dyDescent="0.75">
      <c r="B141" s="52"/>
      <c r="C141" s="52" t="s">
        <v>179</v>
      </c>
      <c r="D141" s="15"/>
      <c r="E141" s="15"/>
      <c r="F141" s="253"/>
      <c r="G141" s="111"/>
      <c r="H141" s="52"/>
      <c r="I141" s="52"/>
      <c r="J141" s="113"/>
      <c r="K141" s="113"/>
      <c r="L141" s="113"/>
      <c r="M141" s="113"/>
      <c r="N141" s="14"/>
      <c r="O141" s="139"/>
      <c r="P141" s="98"/>
      <c r="Q141" s="98"/>
      <c r="R141" s="122">
        <f t="shared" si="36"/>
        <v>0</v>
      </c>
      <c r="S141" s="122">
        <f t="shared" si="37"/>
        <v>0</v>
      </c>
      <c r="T141" s="78">
        <f t="shared" si="38"/>
        <v>0</v>
      </c>
      <c r="U141" s="78" t="str">
        <f t="shared" si="39"/>
        <v>Factor de Emisión</v>
      </c>
      <c r="V141" s="122">
        <f t="shared" si="40"/>
        <v>0</v>
      </c>
      <c r="W141" s="122">
        <f t="shared" si="41"/>
        <v>0</v>
      </c>
      <c r="X141" s="122">
        <f>V141+W141*Hoja1!$C$19</f>
        <v>0</v>
      </c>
      <c r="Y141" s="122">
        <f t="shared" si="42"/>
        <v>0</v>
      </c>
      <c r="Z141" s="122">
        <f t="shared" si="43"/>
        <v>0</v>
      </c>
      <c r="AA141" s="122">
        <f t="shared" si="44"/>
        <v>0</v>
      </c>
      <c r="AB141" s="122">
        <f t="shared" si="45"/>
        <v>0</v>
      </c>
      <c r="AE141" s="94">
        <f t="shared" si="32"/>
        <v>0</v>
      </c>
      <c r="AF141" s="94" t="str">
        <f t="shared" si="33"/>
        <v>Sin Fracturamiento hidraulico</v>
      </c>
      <c r="AG141" s="94">
        <f t="shared" si="34"/>
        <v>0</v>
      </c>
      <c r="AH141" s="94">
        <f t="shared" si="35"/>
        <v>0</v>
      </c>
      <c r="AI141" s="94" t="str">
        <f t="shared" si="46"/>
        <v>00Sin Fracturamiento hidraulico</v>
      </c>
      <c r="AJ141" s="94">
        <f t="shared" si="47"/>
        <v>0</v>
      </c>
      <c r="AK141" s="94">
        <f t="shared" si="48"/>
        <v>0</v>
      </c>
      <c r="AL141" s="94">
        <f t="shared" si="49"/>
        <v>0</v>
      </c>
      <c r="AM141" s="94" t="str">
        <f t="shared" si="50"/>
        <v>Factor de Emisión</v>
      </c>
      <c r="AN141" s="94">
        <f t="shared" si="51"/>
        <v>0</v>
      </c>
      <c r="AO141" s="94">
        <f t="shared" si="52"/>
        <v>0</v>
      </c>
      <c r="AP141" s="94">
        <f t="shared" si="53"/>
        <v>0</v>
      </c>
      <c r="AQ141" s="94">
        <f t="shared" si="54"/>
        <v>0</v>
      </c>
      <c r="AR141" s="94">
        <f>IF(P141="",AQ141*'Fraccion masica'!$AB$36,P141*AQ141)</f>
        <v>0</v>
      </c>
      <c r="AS141" s="94">
        <f>IF(Q141="",AQ141*'Fraccion masica'!$AB$35,Q141*AQ141)</f>
        <v>0</v>
      </c>
      <c r="AT141" s="94">
        <f>IFERROR(AR141*Hoja1!$C$24/Hoja1!$C$25/Hoja1!$C$26*16.04/1000000,0)</f>
        <v>0</v>
      </c>
      <c r="AU141" s="94">
        <f>IFERROR(AS141*Hoja1!$C$24/Hoja1!$C$25/Hoja1!$C$26*44.01/1000000,0)</f>
        <v>0</v>
      </c>
      <c r="AV141" s="143">
        <f>'Fraccion masica'!$AB$35</f>
        <v>9.0175297124927029E-2</v>
      </c>
      <c r="AW141" s="143">
        <f>'Fraccion masica'!$AB$36</f>
        <v>0.24741987696184778</v>
      </c>
      <c r="AX141" s="143">
        <f>'Fraccion masica'!$AB$37</f>
        <v>0.39593762818104794</v>
      </c>
      <c r="AY141" s="143">
        <f>'Fraccion masica'!$AB$38</f>
        <v>0.14181302276078955</v>
      </c>
      <c r="AZ141" s="143">
        <f>'Fraccion masica'!$AB$39</f>
        <v>1.2058713500160698E-2</v>
      </c>
      <c r="BA141" s="143">
        <f>'Fraccion masica'!$AB$40</f>
        <v>5.502030814457283E-2</v>
      </c>
      <c r="BB141" s="143">
        <f>'Fraccion masica'!$AB$41</f>
        <v>5.757515332665411E-2</v>
      </c>
      <c r="BC141" s="94">
        <f t="shared" si="55"/>
        <v>0</v>
      </c>
      <c r="BD141" s="94">
        <f t="shared" si="56"/>
        <v>0</v>
      </c>
      <c r="BE141" s="143">
        <f t="shared" si="57"/>
        <v>0</v>
      </c>
      <c r="BF141" s="94">
        <f>BC141+BD141*Hoja1!$C$19+BE141*Hoja1!$C$20</f>
        <v>0</v>
      </c>
    </row>
    <row r="142" spans="2:58" x14ac:dyDescent="0.75">
      <c r="B142" s="52"/>
      <c r="C142" s="52" t="s">
        <v>179</v>
      </c>
      <c r="D142" s="15"/>
      <c r="E142" s="15"/>
      <c r="F142" s="253"/>
      <c r="G142" s="111"/>
      <c r="H142" s="52"/>
      <c r="I142" s="52"/>
      <c r="J142" s="113"/>
      <c r="K142" s="113"/>
      <c r="L142" s="113"/>
      <c r="M142" s="113"/>
      <c r="N142" s="14"/>
      <c r="O142" s="139"/>
      <c r="P142" s="98"/>
      <c r="Q142" s="98"/>
      <c r="R142" s="122">
        <f t="shared" si="36"/>
        <v>0</v>
      </c>
      <c r="S142" s="122">
        <f t="shared" si="37"/>
        <v>0</v>
      </c>
      <c r="T142" s="78">
        <f t="shared" si="38"/>
        <v>0</v>
      </c>
      <c r="U142" s="78" t="str">
        <f t="shared" si="39"/>
        <v>Factor de Emisión</v>
      </c>
      <c r="V142" s="122">
        <f t="shared" si="40"/>
        <v>0</v>
      </c>
      <c r="W142" s="122">
        <f t="shared" si="41"/>
        <v>0</v>
      </c>
      <c r="X142" s="122">
        <f>V142+W142*Hoja1!$C$19</f>
        <v>0</v>
      </c>
      <c r="Y142" s="122">
        <f t="shared" si="42"/>
        <v>0</v>
      </c>
      <c r="Z142" s="122">
        <f t="shared" si="43"/>
        <v>0</v>
      </c>
      <c r="AA142" s="122">
        <f t="shared" si="44"/>
        <v>0</v>
      </c>
      <c r="AB142" s="122">
        <f t="shared" si="45"/>
        <v>0</v>
      </c>
      <c r="AE142" s="94">
        <f t="shared" si="32"/>
        <v>0</v>
      </c>
      <c r="AF142" s="94" t="str">
        <f t="shared" si="33"/>
        <v>Sin Fracturamiento hidraulico</v>
      </c>
      <c r="AG142" s="94">
        <f t="shared" si="34"/>
        <v>0</v>
      </c>
      <c r="AH142" s="94">
        <f t="shared" si="35"/>
        <v>0</v>
      </c>
      <c r="AI142" s="94" t="str">
        <f t="shared" si="46"/>
        <v>00Sin Fracturamiento hidraulico</v>
      </c>
      <c r="AJ142" s="94">
        <f t="shared" si="47"/>
        <v>0</v>
      </c>
      <c r="AK142" s="94">
        <f t="shared" si="48"/>
        <v>0</v>
      </c>
      <c r="AL142" s="94">
        <f t="shared" si="49"/>
        <v>0</v>
      </c>
      <c r="AM142" s="94" t="str">
        <f t="shared" si="50"/>
        <v>Factor de Emisión</v>
      </c>
      <c r="AN142" s="94">
        <f t="shared" si="51"/>
        <v>0</v>
      </c>
      <c r="AO142" s="94">
        <f t="shared" si="52"/>
        <v>0</v>
      </c>
      <c r="AP142" s="94">
        <f t="shared" si="53"/>
        <v>0</v>
      </c>
      <c r="AQ142" s="94">
        <f t="shared" si="54"/>
        <v>0</v>
      </c>
      <c r="AR142" s="94">
        <f>IF(P142="",AQ142*'Fraccion masica'!$AB$36,P142*AQ142)</f>
        <v>0</v>
      </c>
      <c r="AS142" s="94">
        <f>IF(Q142="",AQ142*'Fraccion masica'!$AB$35,Q142*AQ142)</f>
        <v>0</v>
      </c>
      <c r="AT142" s="94">
        <f>IFERROR(AR142*Hoja1!$C$24/Hoja1!$C$25/Hoja1!$C$26*16.04/1000000,0)</f>
        <v>0</v>
      </c>
      <c r="AU142" s="94">
        <f>IFERROR(AS142*Hoja1!$C$24/Hoja1!$C$25/Hoja1!$C$26*44.01/1000000,0)</f>
        <v>0</v>
      </c>
      <c r="AV142" s="143">
        <f>'Fraccion masica'!$AB$35</f>
        <v>9.0175297124927029E-2</v>
      </c>
      <c r="AW142" s="143">
        <f>'Fraccion masica'!$AB$36</f>
        <v>0.24741987696184778</v>
      </c>
      <c r="AX142" s="143">
        <f>'Fraccion masica'!$AB$37</f>
        <v>0.39593762818104794</v>
      </c>
      <c r="AY142" s="143">
        <f>'Fraccion masica'!$AB$38</f>
        <v>0.14181302276078955</v>
      </c>
      <c r="AZ142" s="143">
        <f>'Fraccion masica'!$AB$39</f>
        <v>1.2058713500160698E-2</v>
      </c>
      <c r="BA142" s="143">
        <f>'Fraccion masica'!$AB$40</f>
        <v>5.502030814457283E-2</v>
      </c>
      <c r="BB142" s="143">
        <f>'Fraccion masica'!$AB$41</f>
        <v>5.757515332665411E-2</v>
      </c>
      <c r="BC142" s="94">
        <f t="shared" si="55"/>
        <v>0</v>
      </c>
      <c r="BD142" s="94">
        <f t="shared" si="56"/>
        <v>0</v>
      </c>
      <c r="BE142" s="143">
        <f t="shared" si="57"/>
        <v>0</v>
      </c>
      <c r="BF142" s="94">
        <f>BC142+BD142*Hoja1!$C$19+BE142*Hoja1!$C$20</f>
        <v>0</v>
      </c>
    </row>
    <row r="143" spans="2:58" x14ac:dyDescent="0.75">
      <c r="B143" s="52"/>
      <c r="C143" s="52" t="s">
        <v>179</v>
      </c>
      <c r="D143" s="15"/>
      <c r="E143" s="15"/>
      <c r="F143" s="253"/>
      <c r="G143" s="111"/>
      <c r="H143" s="52"/>
      <c r="I143" s="52"/>
      <c r="J143" s="113"/>
      <c r="K143" s="113"/>
      <c r="L143" s="113"/>
      <c r="M143" s="113"/>
      <c r="N143" s="14"/>
      <c r="O143" s="139"/>
      <c r="P143" s="98"/>
      <c r="Q143" s="98"/>
      <c r="R143" s="122">
        <f t="shared" si="36"/>
        <v>0</v>
      </c>
      <c r="S143" s="122">
        <f t="shared" si="37"/>
        <v>0</v>
      </c>
      <c r="T143" s="78">
        <f t="shared" si="38"/>
        <v>0</v>
      </c>
      <c r="U143" s="78" t="str">
        <f t="shared" si="39"/>
        <v>Factor de Emisión</v>
      </c>
      <c r="V143" s="122">
        <f t="shared" si="40"/>
        <v>0</v>
      </c>
      <c r="W143" s="122">
        <f t="shared" si="41"/>
        <v>0</v>
      </c>
      <c r="X143" s="122">
        <f>V143+W143*Hoja1!$C$19</f>
        <v>0</v>
      </c>
      <c r="Y143" s="122">
        <f t="shared" si="42"/>
        <v>0</v>
      </c>
      <c r="Z143" s="122">
        <f t="shared" si="43"/>
        <v>0</v>
      </c>
      <c r="AA143" s="122">
        <f t="shared" si="44"/>
        <v>0</v>
      </c>
      <c r="AB143" s="122">
        <f t="shared" si="45"/>
        <v>0</v>
      </c>
      <c r="AE143" s="94">
        <f t="shared" si="32"/>
        <v>0</v>
      </c>
      <c r="AF143" s="94" t="str">
        <f t="shared" si="33"/>
        <v>Sin Fracturamiento hidraulico</v>
      </c>
      <c r="AG143" s="94">
        <f t="shared" si="34"/>
        <v>0</v>
      </c>
      <c r="AH143" s="94">
        <f t="shared" si="35"/>
        <v>0</v>
      </c>
      <c r="AI143" s="94" t="str">
        <f t="shared" si="46"/>
        <v>00Sin Fracturamiento hidraulico</v>
      </c>
      <c r="AJ143" s="94">
        <f t="shared" si="47"/>
        <v>0</v>
      </c>
      <c r="AK143" s="94">
        <f t="shared" si="48"/>
        <v>0</v>
      </c>
      <c r="AL143" s="94">
        <f t="shared" si="49"/>
        <v>0</v>
      </c>
      <c r="AM143" s="94" t="str">
        <f t="shared" si="50"/>
        <v>Factor de Emisión</v>
      </c>
      <c r="AN143" s="94">
        <f t="shared" si="51"/>
        <v>0</v>
      </c>
      <c r="AO143" s="94">
        <f t="shared" si="52"/>
        <v>0</v>
      </c>
      <c r="AP143" s="94">
        <f t="shared" si="53"/>
        <v>0</v>
      </c>
      <c r="AQ143" s="94">
        <f t="shared" si="54"/>
        <v>0</v>
      </c>
      <c r="AR143" s="94">
        <f>IF(P143="",AQ143*'Fraccion masica'!$AB$36,P143*AQ143)</f>
        <v>0</v>
      </c>
      <c r="AS143" s="94">
        <f>IF(Q143="",AQ143*'Fraccion masica'!$AB$35,Q143*AQ143)</f>
        <v>0</v>
      </c>
      <c r="AT143" s="94">
        <f>IFERROR(AR143*Hoja1!$C$24/Hoja1!$C$25/Hoja1!$C$26*16.04/1000000,0)</f>
        <v>0</v>
      </c>
      <c r="AU143" s="94">
        <f>IFERROR(AS143*Hoja1!$C$24/Hoja1!$C$25/Hoja1!$C$26*44.01/1000000,0)</f>
        <v>0</v>
      </c>
      <c r="AV143" s="143">
        <f>'Fraccion masica'!$AB$35</f>
        <v>9.0175297124927029E-2</v>
      </c>
      <c r="AW143" s="143">
        <f>'Fraccion masica'!$AB$36</f>
        <v>0.24741987696184778</v>
      </c>
      <c r="AX143" s="143">
        <f>'Fraccion masica'!$AB$37</f>
        <v>0.39593762818104794</v>
      </c>
      <c r="AY143" s="143">
        <f>'Fraccion masica'!$AB$38</f>
        <v>0.14181302276078955</v>
      </c>
      <c r="AZ143" s="143">
        <f>'Fraccion masica'!$AB$39</f>
        <v>1.2058713500160698E-2</v>
      </c>
      <c r="BA143" s="143">
        <f>'Fraccion masica'!$AB$40</f>
        <v>5.502030814457283E-2</v>
      </c>
      <c r="BB143" s="143">
        <f>'Fraccion masica'!$AB$41</f>
        <v>5.757515332665411E-2</v>
      </c>
      <c r="BC143" s="94">
        <f t="shared" si="55"/>
        <v>0</v>
      </c>
      <c r="BD143" s="94">
        <f t="shared" si="56"/>
        <v>0</v>
      </c>
      <c r="BE143" s="143">
        <f t="shared" si="57"/>
        <v>0</v>
      </c>
      <c r="BF143" s="94">
        <f>BC143+BD143*Hoja1!$C$19+BE143*Hoja1!$C$20</f>
        <v>0</v>
      </c>
    </row>
    <row r="144" spans="2:58" x14ac:dyDescent="0.75">
      <c r="B144" s="52"/>
      <c r="C144" s="52" t="s">
        <v>179</v>
      </c>
      <c r="D144" s="15"/>
      <c r="E144" s="15"/>
      <c r="F144" s="253"/>
      <c r="G144" s="111"/>
      <c r="H144" s="52"/>
      <c r="I144" s="52"/>
      <c r="J144" s="113"/>
      <c r="K144" s="113"/>
      <c r="L144" s="113"/>
      <c r="M144" s="113"/>
      <c r="N144" s="14"/>
      <c r="O144" s="139"/>
      <c r="P144" s="98"/>
      <c r="Q144" s="98"/>
      <c r="R144" s="122">
        <f t="shared" si="36"/>
        <v>0</v>
      </c>
      <c r="S144" s="122">
        <f t="shared" si="37"/>
        <v>0</v>
      </c>
      <c r="T144" s="78">
        <f t="shared" si="38"/>
        <v>0</v>
      </c>
      <c r="U144" s="78" t="str">
        <f t="shared" si="39"/>
        <v>Factor de Emisión</v>
      </c>
      <c r="V144" s="122">
        <f t="shared" si="40"/>
        <v>0</v>
      </c>
      <c r="W144" s="122">
        <f t="shared" si="41"/>
        <v>0</v>
      </c>
      <c r="X144" s="122">
        <f>V144+W144*Hoja1!$C$19</f>
        <v>0</v>
      </c>
      <c r="Y144" s="122">
        <f t="shared" si="42"/>
        <v>0</v>
      </c>
      <c r="Z144" s="122">
        <f t="shared" si="43"/>
        <v>0</v>
      </c>
      <c r="AA144" s="122">
        <f t="shared" si="44"/>
        <v>0</v>
      </c>
      <c r="AB144" s="122">
        <f t="shared" si="45"/>
        <v>0</v>
      </c>
      <c r="AE144" s="94">
        <f t="shared" si="32"/>
        <v>0</v>
      </c>
      <c r="AF144" s="94" t="str">
        <f t="shared" si="33"/>
        <v>Sin Fracturamiento hidraulico</v>
      </c>
      <c r="AG144" s="94">
        <f t="shared" si="34"/>
        <v>0</v>
      </c>
      <c r="AH144" s="94">
        <f t="shared" si="35"/>
        <v>0</v>
      </c>
      <c r="AI144" s="94" t="str">
        <f t="shared" si="46"/>
        <v>00Sin Fracturamiento hidraulico</v>
      </c>
      <c r="AJ144" s="94">
        <f t="shared" si="47"/>
        <v>0</v>
      </c>
      <c r="AK144" s="94">
        <f t="shared" si="48"/>
        <v>0</v>
      </c>
      <c r="AL144" s="94">
        <f t="shared" si="49"/>
        <v>0</v>
      </c>
      <c r="AM144" s="94" t="str">
        <f t="shared" si="50"/>
        <v>Factor de Emisión</v>
      </c>
      <c r="AN144" s="94">
        <f t="shared" si="51"/>
        <v>0</v>
      </c>
      <c r="AO144" s="94">
        <f t="shared" si="52"/>
        <v>0</v>
      </c>
      <c r="AP144" s="94">
        <f t="shared" si="53"/>
        <v>0</v>
      </c>
      <c r="AQ144" s="94">
        <f t="shared" si="54"/>
        <v>0</v>
      </c>
      <c r="AR144" s="94">
        <f>IF(P144="",AQ144*'Fraccion masica'!$AB$36,P144*AQ144)</f>
        <v>0</v>
      </c>
      <c r="AS144" s="94">
        <f>IF(Q144="",AQ144*'Fraccion masica'!$AB$35,Q144*AQ144)</f>
        <v>0</v>
      </c>
      <c r="AT144" s="94">
        <f>IFERROR(AR144*Hoja1!$C$24/Hoja1!$C$25/Hoja1!$C$26*16.04/1000000,0)</f>
        <v>0</v>
      </c>
      <c r="AU144" s="94">
        <f>IFERROR(AS144*Hoja1!$C$24/Hoja1!$C$25/Hoja1!$C$26*44.01/1000000,0)</f>
        <v>0</v>
      </c>
      <c r="AV144" s="143">
        <f>'Fraccion masica'!$AB$35</f>
        <v>9.0175297124927029E-2</v>
      </c>
      <c r="AW144" s="143">
        <f>'Fraccion masica'!$AB$36</f>
        <v>0.24741987696184778</v>
      </c>
      <c r="AX144" s="143">
        <f>'Fraccion masica'!$AB$37</f>
        <v>0.39593762818104794</v>
      </c>
      <c r="AY144" s="143">
        <f>'Fraccion masica'!$AB$38</f>
        <v>0.14181302276078955</v>
      </c>
      <c r="AZ144" s="143">
        <f>'Fraccion masica'!$AB$39</f>
        <v>1.2058713500160698E-2</v>
      </c>
      <c r="BA144" s="143">
        <f>'Fraccion masica'!$AB$40</f>
        <v>5.502030814457283E-2</v>
      </c>
      <c r="BB144" s="143">
        <f>'Fraccion masica'!$AB$41</f>
        <v>5.757515332665411E-2</v>
      </c>
      <c r="BC144" s="94">
        <f t="shared" si="55"/>
        <v>0</v>
      </c>
      <c r="BD144" s="94">
        <f t="shared" si="56"/>
        <v>0</v>
      </c>
      <c r="BE144" s="143">
        <f t="shared" si="57"/>
        <v>0</v>
      </c>
      <c r="BF144" s="94">
        <f>BC144+BD144*Hoja1!$C$19+BE144*Hoja1!$C$20</f>
        <v>0</v>
      </c>
    </row>
    <row r="145" spans="2:58" x14ac:dyDescent="0.75">
      <c r="B145" s="52"/>
      <c r="C145" s="52" t="s">
        <v>179</v>
      </c>
      <c r="D145" s="15"/>
      <c r="E145" s="15"/>
      <c r="F145" s="253"/>
      <c r="G145" s="111"/>
      <c r="H145" s="52"/>
      <c r="I145" s="52"/>
      <c r="J145" s="113"/>
      <c r="K145" s="113"/>
      <c r="L145" s="113"/>
      <c r="M145" s="113"/>
      <c r="N145" s="14"/>
      <c r="O145" s="139"/>
      <c r="P145" s="98"/>
      <c r="Q145" s="98"/>
      <c r="R145" s="122">
        <f t="shared" si="36"/>
        <v>0</v>
      </c>
      <c r="S145" s="122">
        <f t="shared" si="37"/>
        <v>0</v>
      </c>
      <c r="T145" s="78">
        <f t="shared" si="38"/>
        <v>0</v>
      </c>
      <c r="U145" s="78" t="str">
        <f t="shared" si="39"/>
        <v>Factor de Emisión</v>
      </c>
      <c r="V145" s="122">
        <f t="shared" si="40"/>
        <v>0</v>
      </c>
      <c r="W145" s="122">
        <f t="shared" si="41"/>
        <v>0</v>
      </c>
      <c r="X145" s="122">
        <f>V145+W145*Hoja1!$C$19</f>
        <v>0</v>
      </c>
      <c r="Y145" s="122">
        <f t="shared" si="42"/>
        <v>0</v>
      </c>
      <c r="Z145" s="122">
        <f t="shared" si="43"/>
        <v>0</v>
      </c>
      <c r="AA145" s="122">
        <f t="shared" si="44"/>
        <v>0</v>
      </c>
      <c r="AB145" s="122">
        <f t="shared" si="45"/>
        <v>0</v>
      </c>
      <c r="AE145" s="94">
        <f t="shared" si="32"/>
        <v>0</v>
      </c>
      <c r="AF145" s="94" t="str">
        <f t="shared" si="33"/>
        <v>Sin Fracturamiento hidraulico</v>
      </c>
      <c r="AG145" s="94">
        <f t="shared" si="34"/>
        <v>0</v>
      </c>
      <c r="AH145" s="94">
        <f t="shared" si="35"/>
        <v>0</v>
      </c>
      <c r="AI145" s="94" t="str">
        <f t="shared" si="46"/>
        <v>00Sin Fracturamiento hidraulico</v>
      </c>
      <c r="AJ145" s="94">
        <f t="shared" si="47"/>
        <v>0</v>
      </c>
      <c r="AK145" s="94">
        <f t="shared" si="48"/>
        <v>0</v>
      </c>
      <c r="AL145" s="94">
        <f t="shared" si="49"/>
        <v>0</v>
      </c>
      <c r="AM145" s="94" t="str">
        <f t="shared" si="50"/>
        <v>Factor de Emisión</v>
      </c>
      <c r="AN145" s="94">
        <f t="shared" si="51"/>
        <v>0</v>
      </c>
      <c r="AO145" s="94">
        <f t="shared" si="52"/>
        <v>0</v>
      </c>
      <c r="AP145" s="94">
        <f t="shared" si="53"/>
        <v>0</v>
      </c>
      <c r="AQ145" s="94">
        <f t="shared" si="54"/>
        <v>0</v>
      </c>
      <c r="AR145" s="94">
        <f>IF(P145="",AQ145*'Fraccion masica'!$AB$36,P145*AQ145)</f>
        <v>0</v>
      </c>
      <c r="AS145" s="94">
        <f>IF(Q145="",AQ145*'Fraccion masica'!$AB$35,Q145*AQ145)</f>
        <v>0</v>
      </c>
      <c r="AT145" s="94">
        <f>IFERROR(AR145*Hoja1!$C$24/Hoja1!$C$25/Hoja1!$C$26*16.04/1000000,0)</f>
        <v>0</v>
      </c>
      <c r="AU145" s="94">
        <f>IFERROR(AS145*Hoja1!$C$24/Hoja1!$C$25/Hoja1!$C$26*44.01/1000000,0)</f>
        <v>0</v>
      </c>
      <c r="AV145" s="143">
        <f>'Fraccion masica'!$AB$35</f>
        <v>9.0175297124927029E-2</v>
      </c>
      <c r="AW145" s="143">
        <f>'Fraccion masica'!$AB$36</f>
        <v>0.24741987696184778</v>
      </c>
      <c r="AX145" s="143">
        <f>'Fraccion masica'!$AB$37</f>
        <v>0.39593762818104794</v>
      </c>
      <c r="AY145" s="143">
        <f>'Fraccion masica'!$AB$38</f>
        <v>0.14181302276078955</v>
      </c>
      <c r="AZ145" s="143">
        <f>'Fraccion masica'!$AB$39</f>
        <v>1.2058713500160698E-2</v>
      </c>
      <c r="BA145" s="143">
        <f>'Fraccion masica'!$AB$40</f>
        <v>5.502030814457283E-2</v>
      </c>
      <c r="BB145" s="143">
        <f>'Fraccion masica'!$AB$41</f>
        <v>5.757515332665411E-2</v>
      </c>
      <c r="BC145" s="94">
        <f t="shared" si="55"/>
        <v>0</v>
      </c>
      <c r="BD145" s="94">
        <f t="shared" si="56"/>
        <v>0</v>
      </c>
      <c r="BE145" s="143">
        <f t="shared" si="57"/>
        <v>0</v>
      </c>
      <c r="BF145" s="94">
        <f>BC145+BD145*Hoja1!$C$19+BE145*Hoja1!$C$20</f>
        <v>0</v>
      </c>
    </row>
    <row r="148" spans="2:58" x14ac:dyDescent="0.75">
      <c r="AF148" s="404" t="s">
        <v>725</v>
      </c>
      <c r="AG148" s="404" t="s">
        <v>193</v>
      </c>
      <c r="AH148" s="404" t="s">
        <v>720</v>
      </c>
      <c r="AI148" s="404" t="s">
        <v>192</v>
      </c>
      <c r="AJ148" s="404" t="s">
        <v>189</v>
      </c>
      <c r="AK148" s="404" t="s">
        <v>190</v>
      </c>
      <c r="AL148" s="404" t="s">
        <v>191</v>
      </c>
      <c r="AM148" s="403" t="s">
        <v>732</v>
      </c>
      <c r="AN148" s="403" t="s">
        <v>733</v>
      </c>
      <c r="AO148" s="403" t="s">
        <v>734</v>
      </c>
      <c r="AP148" s="403" t="s">
        <v>735</v>
      </c>
    </row>
    <row r="149" spans="2:58" x14ac:dyDescent="0.75">
      <c r="AF149" s="404"/>
      <c r="AG149" s="404"/>
      <c r="AH149" s="404"/>
      <c r="AI149" s="404"/>
      <c r="AJ149" s="404"/>
      <c r="AK149" s="404"/>
      <c r="AL149" s="404"/>
      <c r="AM149" s="403"/>
      <c r="AN149" s="403"/>
      <c r="AO149" s="403"/>
      <c r="AP149" s="403"/>
    </row>
    <row r="150" spans="2:58" x14ac:dyDescent="0.75">
      <c r="AF150" s="90" t="s">
        <v>586</v>
      </c>
      <c r="AG150" s="94">
        <f>SUMIFS(R58:R145,$U$58:$U$145,"="&amp;$AF$150)</f>
        <v>0.20571428571428571</v>
      </c>
      <c r="AH150" s="94">
        <f t="shared" ref="AH150" si="58">SUMIFS(S58:S145,$U$58:$U$145,"="&amp;$AF$150)</f>
        <v>0</v>
      </c>
      <c r="AI150" s="94">
        <f>SUMIFS(T58:T145,$U$58:$U$145,"="&amp;$AF$150)</f>
        <v>1.8514285714285712</v>
      </c>
      <c r="AJ150" s="94">
        <f>SUMIFS(V58:V145,$U$58:$U$145,"="&amp;$AF$150)</f>
        <v>8.8040042308200814E-6</v>
      </c>
      <c r="AK150" s="94">
        <f t="shared" ref="AK150:AP150" si="59">SUMIFS(W58:W145,$U$58:$U$145,"="&amp;$AF$150)</f>
        <v>8.8040042308200814E-6</v>
      </c>
      <c r="AL150" s="94">
        <f t="shared" si="59"/>
        <v>2.5531612269378233E-4</v>
      </c>
      <c r="AM150" s="94">
        <f t="shared" si="59"/>
        <v>2.3613488635942251E-5</v>
      </c>
      <c r="AN150" s="94">
        <f t="shared" si="59"/>
        <v>1.9489638358306112E-8</v>
      </c>
      <c r="AO150" s="94">
        <f t="shared" si="59"/>
        <v>3.935581439323709E-10</v>
      </c>
      <c r="AP150" s="94">
        <f t="shared" si="59"/>
        <v>2.4263491418116901E-5</v>
      </c>
    </row>
    <row r="151" spans="2:58" x14ac:dyDescent="0.75">
      <c r="AF151" s="90" t="s">
        <v>750</v>
      </c>
      <c r="AG151" s="94">
        <f>SUMIFS(R58:R145,$U$58:$U$145,"="&amp;$AF$151)</f>
        <v>75000</v>
      </c>
      <c r="AH151" s="94">
        <f t="shared" ref="AH151:AI151" si="60">SUMIFS(S58:S145,$U$58:$U$145,"="&amp;$AF$151)</f>
        <v>0</v>
      </c>
      <c r="AI151" s="94">
        <f t="shared" si="60"/>
        <v>75000</v>
      </c>
      <c r="AJ151" s="94">
        <f>SUMIFS(V58:V145,$U$58:$U$145,"="&amp;$AF$151)</f>
        <v>0.35664368990590611</v>
      </c>
      <c r="AK151" s="94">
        <f t="shared" ref="AK151:AP151" si="61">SUMIFS(W58:W145,$U$58:$U$145,"="&amp;$AF$151)</f>
        <v>0.35664368990590606</v>
      </c>
      <c r="AL151" s="94">
        <f t="shared" si="61"/>
        <v>10.342667007271276</v>
      </c>
      <c r="AM151" s="94">
        <f t="shared" si="61"/>
        <v>8.6090843985206131</v>
      </c>
      <c r="AN151" s="94">
        <f t="shared" si="61"/>
        <v>7.105597318132437E-3</v>
      </c>
      <c r="AO151" s="94">
        <f t="shared" si="61"/>
        <v>1.4348473997534357E-4</v>
      </c>
      <c r="AP151" s="94">
        <f t="shared" si="61"/>
        <v>8.8460645795217872</v>
      </c>
    </row>
    <row r="152" spans="2:58" x14ac:dyDescent="0.75">
      <c r="AF152" s="90" t="s">
        <v>749</v>
      </c>
      <c r="AG152" s="94">
        <f>SUMIFS(R58:R145,$U$58:$U$145,"="&amp;$AF$152)</f>
        <v>0</v>
      </c>
      <c r="AH152" s="94">
        <f t="shared" ref="AH152:AI152" si="62">SUMIFS(S58:S145,$U$58:$U$145,"="&amp;$AF$152)</f>
        <v>0</v>
      </c>
      <c r="AI152" s="94">
        <f t="shared" si="62"/>
        <v>111173</v>
      </c>
      <c r="AJ152" s="94">
        <f>SUMIFS(V58:V145,$U$58:$U$145,"="&amp;$AF$152)</f>
        <v>0.52865531917212405</v>
      </c>
      <c r="AK152" s="94">
        <f t="shared" ref="AK152:AP152" si="63">SUMIFS(W58:W145,$U$58:$U$145,"="&amp;$AF$152)</f>
        <v>0.52865531917212394</v>
      </c>
      <c r="AL152" s="94">
        <f t="shared" si="63"/>
        <v>15.331004255991594</v>
      </c>
      <c r="AM152" s="94">
        <f t="shared" si="63"/>
        <v>0</v>
      </c>
      <c r="AN152" s="94">
        <f t="shared" si="63"/>
        <v>0</v>
      </c>
      <c r="AO152" s="94">
        <f t="shared" si="63"/>
        <v>0</v>
      </c>
      <c r="AP152" s="94">
        <f t="shared" si="63"/>
        <v>0</v>
      </c>
    </row>
  </sheetData>
  <mergeCells count="34">
    <mergeCell ref="B56:I56"/>
    <mergeCell ref="AV56:BF56"/>
    <mergeCell ref="S56:S57"/>
    <mergeCell ref="U56:U57"/>
    <mergeCell ref="Y56:Y57"/>
    <mergeCell ref="Z56:Z57"/>
    <mergeCell ref="AA56:AA57"/>
    <mergeCell ref="T56:T57"/>
    <mergeCell ref="V56:V57"/>
    <mergeCell ref="W56:W57"/>
    <mergeCell ref="X56:X57"/>
    <mergeCell ref="J56:M56"/>
    <mergeCell ref="P56:Q56"/>
    <mergeCell ref="R56:R57"/>
    <mergeCell ref="J23:L24"/>
    <mergeCell ref="B11:H11"/>
    <mergeCell ref="I11:L11"/>
    <mergeCell ref="I12:L15"/>
    <mergeCell ref="I16:L22"/>
    <mergeCell ref="R54:AB54"/>
    <mergeCell ref="R55:U55"/>
    <mergeCell ref="Y55:AB55"/>
    <mergeCell ref="AB56:AB57"/>
    <mergeCell ref="AF148:AF149"/>
    <mergeCell ref="AG148:AG149"/>
    <mergeCell ref="AH148:AH149"/>
    <mergeCell ref="AI148:AI149"/>
    <mergeCell ref="AJ148:AJ149"/>
    <mergeCell ref="AP148:AP149"/>
    <mergeCell ref="AK148:AK149"/>
    <mergeCell ref="AL148:AL149"/>
    <mergeCell ref="AM148:AM149"/>
    <mergeCell ref="AN148:AN149"/>
    <mergeCell ref="AO148:AO149"/>
  </mergeCells>
  <hyperlinks>
    <hyperlink ref="B8" location="VENTEOS!A1" display="&lt;&lt;&lt;VENTEOS" xr:uid="{340F1C34-6097-4264-B247-64FD34BA1251}"/>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04479B5-D612-458E-9671-9DF46347C561}">
          <x14:formula1>
            <xm:f>Hoja1!$D$38:$D$39</xm:f>
          </x14:formula1>
          <xm:sqref>E58:E145</xm:sqref>
        </x14:dataValidation>
        <x14:dataValidation type="list" allowBlank="1" showInputMessage="1" showErrorMessage="1" xr:uid="{E659BFA4-A74E-49DA-A5DA-7C3E0B7302D2}">
          <x14:formula1>
            <xm:f>Hoja1!$T$5:$T$6</xm:f>
          </x14:formula1>
          <xm:sqref>D58:D145</xm:sqref>
        </x14:dataValidation>
        <x14:dataValidation type="list" allowBlank="1" showInputMessage="1" showErrorMessage="1" xr:uid="{518DD0E4-F70D-4A33-914C-C54184C8046F}">
          <x14:formula1>
            <xm:f>Hoja1!$B$62:$B$63</xm:f>
          </x14:formula1>
          <xm:sqref>O58:O145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68662-7B16-401A-8BF9-8B6BC3D0DEE0}">
  <sheetPr>
    <tabColor theme="5" tint="0.79998168889431442"/>
  </sheetPr>
  <dimension ref="A1:BF172"/>
  <sheetViews>
    <sheetView zoomScale="80" zoomScaleNormal="80" workbookViewId="0">
      <selection activeCell="B12" sqref="B12"/>
    </sheetView>
  </sheetViews>
  <sheetFormatPr baseColWidth="10" defaultRowHeight="14.75" x14ac:dyDescent="0.75"/>
  <cols>
    <col min="1" max="1" width="10.90625" style="1"/>
    <col min="2" max="2" width="16.26953125" bestFit="1" customWidth="1"/>
    <col min="3" max="3" width="18.7265625" customWidth="1"/>
    <col min="4" max="6" width="16.26953125" customWidth="1"/>
    <col min="7" max="7" width="16.90625" customWidth="1"/>
    <col min="9" max="9" width="26.08984375" customWidth="1"/>
    <col min="10" max="10" width="11.26953125" customWidth="1"/>
    <col min="13" max="14" width="10.90625" style="1"/>
    <col min="15" max="18" width="10.90625" style="1" customWidth="1"/>
    <col min="19" max="19" width="10.36328125" style="1" customWidth="1"/>
    <col min="20" max="29" width="10.90625" style="1" customWidth="1"/>
    <col min="30" max="31" width="10.90625" style="1" hidden="1" customWidth="1"/>
    <col min="32" max="32" width="10.90625" hidden="1" customWidth="1"/>
    <col min="33" max="33" width="25.1796875" hidden="1" customWidth="1"/>
    <col min="34" max="35" width="23.7265625" hidden="1" customWidth="1"/>
    <col min="36" max="38" width="20.90625" hidden="1" customWidth="1"/>
    <col min="39" max="39" width="20.453125" hidden="1" customWidth="1"/>
    <col min="40" max="43" width="19.7265625" hidden="1" customWidth="1"/>
    <col min="44" max="58" width="10.90625" hidden="1" customWidth="1"/>
    <col min="59" max="66" width="0" hidden="1" customWidth="1"/>
  </cols>
  <sheetData>
    <row r="1" spans="2:39" s="1" customFormat="1" x14ac:dyDescent="0.75">
      <c r="B1" s="6"/>
      <c r="C1" s="6"/>
      <c r="D1" s="6"/>
      <c r="E1" s="6"/>
      <c r="F1" s="6"/>
    </row>
    <row r="2" spans="2:39" s="1" customFormat="1" x14ac:dyDescent="0.75"/>
    <row r="3" spans="2:39" s="1" customFormat="1" x14ac:dyDescent="0.75"/>
    <row r="4" spans="2:39" s="1" customFormat="1" x14ac:dyDescent="0.75"/>
    <row r="5" spans="2:39" s="1" customFormat="1" x14ac:dyDescent="0.75"/>
    <row r="6" spans="2:39" s="1" customFormat="1" x14ac:dyDescent="0.75"/>
    <row r="7" spans="2:39" s="1" customFormat="1" x14ac:dyDescent="0.75"/>
    <row r="8" spans="2:39" s="1" customFormat="1" x14ac:dyDescent="0.75"/>
    <row r="9" spans="2:39" s="1" customFormat="1" x14ac:dyDescent="0.75"/>
    <row r="10" spans="2:39" s="1" customFormat="1" x14ac:dyDescent="0.75"/>
    <row r="11" spans="2:39" s="1" customFormat="1" x14ac:dyDescent="0.75"/>
    <row r="12" spans="2:39" s="1" customFormat="1" x14ac:dyDescent="0.75">
      <c r="B12" s="6" t="s">
        <v>419</v>
      </c>
    </row>
    <row r="13" spans="2:39" s="1" customFormat="1" x14ac:dyDescent="0.75"/>
    <row r="14" spans="2:39" s="1" customFormat="1" ht="18.5" x14ac:dyDescent="0.9">
      <c r="B14" s="12" t="s">
        <v>756</v>
      </c>
    </row>
    <row r="15" spans="2:39" s="1" customFormat="1" x14ac:dyDescent="0.75">
      <c r="AA15" s="265"/>
      <c r="AB15" s="265"/>
      <c r="AC15" s="265"/>
      <c r="AD15" s="265"/>
      <c r="AE15" s="265"/>
      <c r="AF15" s="265"/>
      <c r="AG15" s="265"/>
      <c r="AH15" s="265"/>
      <c r="AI15" s="265"/>
      <c r="AJ15" s="265"/>
      <c r="AK15" s="265"/>
      <c r="AL15" s="265"/>
      <c r="AM15" s="265"/>
    </row>
    <row r="16" spans="2:39" s="1" customFormat="1" x14ac:dyDescent="0.75">
      <c r="AA16" s="265"/>
      <c r="AB16" s="265"/>
      <c r="AC16" s="265"/>
      <c r="AD16" s="265"/>
      <c r="AE16" s="265"/>
      <c r="AF16" s="265"/>
      <c r="AG16" s="265"/>
      <c r="AH16" s="265"/>
      <c r="AI16" s="265"/>
      <c r="AJ16" s="265"/>
      <c r="AK16" s="265"/>
      <c r="AL16" s="265"/>
      <c r="AM16" s="265"/>
    </row>
    <row r="17" spans="2:39" s="1" customFormat="1" x14ac:dyDescent="0.75">
      <c r="B17" s="259" t="s">
        <v>1013</v>
      </c>
      <c r="C17" s="284"/>
      <c r="D17" s="284"/>
      <c r="E17" s="284"/>
      <c r="F17" s="284"/>
      <c r="G17" s="284"/>
      <c r="H17" s="260"/>
      <c r="I17" s="293" t="s">
        <v>878</v>
      </c>
      <c r="J17" s="293"/>
      <c r="K17" s="293"/>
      <c r="L17" s="293"/>
      <c r="M17" s="293"/>
      <c r="N17" s="293"/>
      <c r="O17" s="293"/>
      <c r="P17" s="293"/>
      <c r="Q17" s="293"/>
      <c r="R17" s="293"/>
      <c r="AA17" s="265"/>
      <c r="AB17" s="265"/>
      <c r="AC17" s="265"/>
      <c r="AD17" s="265"/>
      <c r="AE17" s="265"/>
      <c r="AF17" s="265"/>
      <c r="AG17" s="265"/>
      <c r="AH17" s="265"/>
      <c r="AI17" s="265"/>
      <c r="AJ17" s="265"/>
      <c r="AK17" s="265"/>
      <c r="AL17" s="265"/>
      <c r="AM17" s="265"/>
    </row>
    <row r="18" spans="2:39" s="1" customFormat="1" x14ac:dyDescent="0.75">
      <c r="B18" s="22"/>
      <c r="C18" s="23"/>
      <c r="D18" s="23"/>
      <c r="E18" s="23"/>
      <c r="F18" s="23"/>
      <c r="G18" s="23"/>
      <c r="H18" s="24"/>
      <c r="I18" s="22"/>
      <c r="J18" s="23"/>
      <c r="K18" s="23"/>
      <c r="L18" s="23"/>
      <c r="M18" s="23"/>
      <c r="N18" s="23"/>
      <c r="O18" s="23"/>
      <c r="P18" s="23"/>
      <c r="Q18" s="23"/>
      <c r="R18" s="24"/>
      <c r="AA18" s="265"/>
      <c r="AB18" s="265"/>
      <c r="AC18" s="265"/>
      <c r="AD18" s="265"/>
      <c r="AE18" s="265"/>
      <c r="AF18" s="265"/>
      <c r="AG18" s="265"/>
      <c r="AH18" s="265"/>
      <c r="AI18" s="265"/>
      <c r="AJ18" s="265"/>
      <c r="AK18" s="265"/>
      <c r="AL18" s="265"/>
      <c r="AM18" s="265"/>
    </row>
    <row r="19" spans="2:39" s="1" customFormat="1" x14ac:dyDescent="0.75">
      <c r="B19" s="25"/>
      <c r="H19" s="26"/>
      <c r="I19" s="25"/>
      <c r="R19" s="26"/>
      <c r="AA19" s="265"/>
      <c r="AB19" s="265"/>
      <c r="AC19" s="265"/>
      <c r="AD19" s="265"/>
      <c r="AE19" s="265"/>
      <c r="AF19" s="265"/>
      <c r="AG19" s="265"/>
      <c r="AH19" s="265"/>
      <c r="AI19" s="265"/>
      <c r="AJ19" s="265"/>
      <c r="AK19" s="265"/>
      <c r="AL19" s="265"/>
      <c r="AM19" s="265"/>
    </row>
    <row r="20" spans="2:39" s="1" customFormat="1" x14ac:dyDescent="0.75">
      <c r="B20" s="25"/>
      <c r="H20" s="26"/>
      <c r="I20" s="272" t="s">
        <v>1053</v>
      </c>
      <c r="J20" s="265"/>
      <c r="K20" s="265"/>
      <c r="L20" s="265"/>
      <c r="M20" s="265"/>
      <c r="N20" s="265"/>
      <c r="O20" s="265"/>
      <c r="P20" s="265"/>
      <c r="Q20" s="265"/>
      <c r="R20" s="273"/>
    </row>
    <row r="21" spans="2:39" s="1" customFormat="1" x14ac:dyDescent="0.75">
      <c r="B21" s="25"/>
      <c r="H21" s="26"/>
      <c r="I21" s="272"/>
      <c r="J21" s="265"/>
      <c r="K21" s="265"/>
      <c r="L21" s="265"/>
      <c r="M21" s="265"/>
      <c r="N21" s="265"/>
      <c r="O21" s="265"/>
      <c r="P21" s="265"/>
      <c r="Q21" s="265"/>
      <c r="R21" s="273"/>
    </row>
    <row r="22" spans="2:39" s="1" customFormat="1" x14ac:dyDescent="0.75">
      <c r="B22" s="25"/>
      <c r="H22" s="26"/>
      <c r="I22" s="272"/>
      <c r="J22" s="265"/>
      <c r="K22" s="265"/>
      <c r="L22" s="265"/>
      <c r="M22" s="265"/>
      <c r="N22" s="265"/>
      <c r="O22" s="265"/>
      <c r="P22" s="265"/>
      <c r="Q22" s="265"/>
      <c r="R22" s="273"/>
    </row>
    <row r="23" spans="2:39" s="1" customFormat="1" x14ac:dyDescent="0.75">
      <c r="B23" s="25"/>
      <c r="H23" s="26"/>
      <c r="I23" s="272"/>
      <c r="J23" s="265"/>
      <c r="K23" s="265"/>
      <c r="L23" s="265"/>
      <c r="M23" s="265"/>
      <c r="N23" s="265"/>
      <c r="O23" s="265"/>
      <c r="P23" s="265"/>
      <c r="Q23" s="265"/>
      <c r="R23" s="273"/>
      <c r="AA23" s="265"/>
      <c r="AB23" s="265"/>
      <c r="AC23" s="265"/>
      <c r="AD23" s="265"/>
      <c r="AE23" s="265"/>
    </row>
    <row r="24" spans="2:39" s="1" customFormat="1" x14ac:dyDescent="0.75">
      <c r="B24" s="25"/>
      <c r="H24" s="26"/>
      <c r="I24" s="272"/>
      <c r="J24" s="265"/>
      <c r="K24" s="265"/>
      <c r="L24" s="265"/>
      <c r="M24" s="265"/>
      <c r="N24" s="265"/>
      <c r="O24" s="265"/>
      <c r="P24" s="265"/>
      <c r="Q24" s="265"/>
      <c r="R24" s="273"/>
      <c r="AA24" s="265"/>
      <c r="AB24" s="265"/>
      <c r="AC24" s="265"/>
      <c r="AD24" s="265"/>
      <c r="AE24" s="265"/>
    </row>
    <row r="25" spans="2:39" s="1" customFormat="1" x14ac:dyDescent="0.75">
      <c r="B25" s="25"/>
      <c r="H25" s="26"/>
      <c r="I25" s="272"/>
      <c r="J25" s="265"/>
      <c r="K25" s="265"/>
      <c r="L25" s="265"/>
      <c r="M25" s="265"/>
      <c r="N25" s="265"/>
      <c r="O25" s="265"/>
      <c r="P25" s="265"/>
      <c r="Q25" s="265"/>
      <c r="R25" s="273"/>
      <c r="AE25" s="5"/>
    </row>
    <row r="26" spans="2:39" s="1" customFormat="1" x14ac:dyDescent="0.75">
      <c r="B26" s="25"/>
      <c r="H26" s="26"/>
      <c r="I26" s="272"/>
      <c r="J26" s="265"/>
      <c r="K26" s="265"/>
      <c r="L26" s="265"/>
      <c r="M26" s="265"/>
      <c r="N26" s="265"/>
      <c r="O26" s="265"/>
      <c r="P26" s="265"/>
      <c r="Q26" s="265"/>
      <c r="R26" s="273"/>
    </row>
    <row r="27" spans="2:39" s="1" customFormat="1" ht="18.5" x14ac:dyDescent="0.9">
      <c r="B27" s="104"/>
      <c r="H27" s="26"/>
      <c r="I27" s="272"/>
      <c r="J27" s="265"/>
      <c r="K27" s="265"/>
      <c r="L27" s="265"/>
      <c r="M27" s="265"/>
      <c r="N27" s="265"/>
      <c r="O27" s="265"/>
      <c r="P27" s="265"/>
      <c r="Q27" s="265"/>
      <c r="R27" s="273"/>
      <c r="AD27" s="5"/>
      <c r="AE27" s="5"/>
    </row>
    <row r="28" spans="2:39" s="1" customFormat="1" x14ac:dyDescent="0.75">
      <c r="B28" s="25"/>
      <c r="H28" s="26"/>
      <c r="I28" s="272"/>
      <c r="J28" s="265"/>
      <c r="K28" s="265"/>
      <c r="L28" s="265"/>
      <c r="M28" s="265"/>
      <c r="N28" s="265"/>
      <c r="O28" s="265"/>
      <c r="P28" s="265"/>
      <c r="Q28" s="265"/>
      <c r="R28" s="273"/>
      <c r="AD28" s="5"/>
      <c r="AE28" s="5"/>
    </row>
    <row r="29" spans="2:39" s="1" customFormat="1" x14ac:dyDescent="0.75">
      <c r="B29" s="25"/>
      <c r="H29" s="26"/>
      <c r="I29" s="49"/>
      <c r="J29" s="11"/>
      <c r="K29" s="11"/>
      <c r="L29" s="11"/>
      <c r="M29" s="11"/>
      <c r="N29" s="11"/>
      <c r="O29" s="11"/>
      <c r="P29" s="11"/>
      <c r="Q29" s="11"/>
      <c r="R29" s="51"/>
    </row>
    <row r="30" spans="2:39" s="1" customFormat="1" x14ac:dyDescent="0.75">
      <c r="B30" s="25"/>
      <c r="H30" s="26"/>
      <c r="I30" s="54" t="s">
        <v>76</v>
      </c>
      <c r="J30" s="11"/>
      <c r="K30" s="11"/>
      <c r="L30" s="11"/>
      <c r="M30" s="11"/>
      <c r="N30" s="11"/>
      <c r="O30" s="11"/>
      <c r="P30" s="11"/>
      <c r="Q30" s="11"/>
      <c r="R30" s="51"/>
    </row>
    <row r="31" spans="2:39" s="1" customFormat="1" x14ac:dyDescent="0.75">
      <c r="B31" s="25"/>
      <c r="H31" s="26"/>
      <c r="I31" s="25"/>
      <c r="J31" s="11"/>
      <c r="K31" s="11"/>
      <c r="L31" s="11"/>
      <c r="M31" s="11"/>
      <c r="N31" s="11"/>
      <c r="O31" s="11"/>
      <c r="P31" s="11"/>
      <c r="Q31" s="11"/>
      <c r="R31" s="51"/>
    </row>
    <row r="32" spans="2:39" s="1" customFormat="1" x14ac:dyDescent="0.75">
      <c r="B32" s="25"/>
      <c r="H32" s="26"/>
      <c r="I32" s="109" t="s">
        <v>183</v>
      </c>
      <c r="M32" s="11"/>
      <c r="N32" s="11"/>
      <c r="O32" s="11"/>
      <c r="P32" s="11"/>
      <c r="R32" s="26"/>
    </row>
    <row r="33" spans="2:43" s="1" customFormat="1" x14ac:dyDescent="0.75">
      <c r="B33" s="25"/>
      <c r="H33" s="26"/>
      <c r="I33" s="109" t="s">
        <v>915</v>
      </c>
      <c r="M33" s="11"/>
      <c r="N33" s="11"/>
      <c r="O33" s="11"/>
      <c r="P33" s="11"/>
      <c r="R33" s="26"/>
    </row>
    <row r="34" spans="2:43" s="1" customFormat="1" x14ac:dyDescent="0.75">
      <c r="B34" s="48"/>
      <c r="C34" s="5"/>
      <c r="D34" s="5"/>
      <c r="E34" s="5"/>
      <c r="F34" s="5"/>
      <c r="G34" s="5"/>
      <c r="H34" s="50"/>
      <c r="J34" s="5"/>
      <c r="K34" s="5"/>
      <c r="L34" s="5"/>
      <c r="M34" s="11"/>
      <c r="N34" s="11"/>
      <c r="O34" s="11"/>
      <c r="P34" s="11"/>
      <c r="R34" s="26"/>
    </row>
    <row r="35" spans="2:43" s="1" customFormat="1" x14ac:dyDescent="0.75">
      <c r="B35" s="25"/>
      <c r="C35" s="11"/>
      <c r="D35" s="11"/>
      <c r="E35" s="11"/>
      <c r="F35" s="11"/>
      <c r="G35" s="11"/>
      <c r="H35" s="51"/>
      <c r="I35" s="109"/>
      <c r="J35" s="11"/>
      <c r="K35" s="11"/>
      <c r="L35" s="11"/>
      <c r="M35" s="11"/>
      <c r="N35" s="11"/>
      <c r="O35" s="11"/>
      <c r="P35" s="11"/>
      <c r="R35" s="26"/>
    </row>
    <row r="36" spans="2:43" s="1" customFormat="1" x14ac:dyDescent="0.75">
      <c r="B36" s="25"/>
      <c r="C36" s="11"/>
      <c r="D36" s="11"/>
      <c r="E36" s="11"/>
      <c r="F36" s="11"/>
      <c r="G36" s="11"/>
      <c r="H36" s="51"/>
      <c r="I36" s="272"/>
      <c r="J36" s="265"/>
      <c r="K36" s="265"/>
      <c r="L36" s="265"/>
      <c r="M36" s="265"/>
      <c r="N36" s="265"/>
      <c r="O36" s="265"/>
      <c r="P36" s="265"/>
      <c r="Q36" s="265"/>
      <c r="R36" s="273"/>
    </row>
    <row r="37" spans="2:43" s="1" customFormat="1" x14ac:dyDescent="0.75">
      <c r="B37" s="25"/>
      <c r="C37" s="11"/>
      <c r="D37" s="11"/>
      <c r="E37" s="11"/>
      <c r="F37" s="11"/>
      <c r="G37" s="11"/>
      <c r="H37" s="51"/>
      <c r="I37" s="272"/>
      <c r="J37" s="265"/>
      <c r="K37" s="265"/>
      <c r="L37" s="265"/>
      <c r="M37" s="265"/>
      <c r="N37" s="265"/>
      <c r="O37" s="265"/>
      <c r="P37" s="265"/>
      <c r="Q37" s="265"/>
      <c r="R37" s="273"/>
    </row>
    <row r="38" spans="2:43" s="1" customFormat="1" x14ac:dyDescent="0.75">
      <c r="B38" s="25"/>
      <c r="C38" s="5"/>
      <c r="D38" s="5"/>
      <c r="E38" s="5"/>
      <c r="F38" s="5"/>
      <c r="G38" s="5"/>
      <c r="H38" s="50"/>
      <c r="I38" s="25"/>
      <c r="J38" s="5"/>
      <c r="K38" s="5"/>
      <c r="L38" s="5"/>
      <c r="M38" s="5"/>
      <c r="N38" s="5"/>
      <c r="O38" s="5"/>
      <c r="P38" s="5"/>
      <c r="R38" s="26"/>
    </row>
    <row r="39" spans="2:43" s="1" customFormat="1" x14ac:dyDescent="0.75">
      <c r="B39" s="25"/>
      <c r="C39" s="5"/>
      <c r="D39" s="5"/>
      <c r="E39" s="5"/>
      <c r="F39" s="5"/>
      <c r="G39" s="5"/>
      <c r="H39" s="50"/>
      <c r="I39" s="48"/>
      <c r="J39" s="5"/>
      <c r="K39" s="5"/>
      <c r="L39" s="5"/>
      <c r="M39" s="5"/>
      <c r="N39" s="5"/>
      <c r="O39" s="5"/>
      <c r="P39" s="5"/>
      <c r="R39" s="26"/>
    </row>
    <row r="40" spans="2:43" s="1" customFormat="1" x14ac:dyDescent="0.75">
      <c r="B40" s="25"/>
      <c r="C40" s="5"/>
      <c r="D40" s="5"/>
      <c r="E40" s="5"/>
      <c r="F40" s="5"/>
      <c r="G40" s="5"/>
      <c r="H40" s="50"/>
      <c r="I40" s="48"/>
      <c r="J40" s="5"/>
      <c r="K40" s="5"/>
      <c r="L40" s="5"/>
      <c r="M40" s="5"/>
      <c r="N40" s="5"/>
      <c r="O40" s="5"/>
      <c r="P40" s="5"/>
      <c r="R40" s="26"/>
    </row>
    <row r="41" spans="2:43" s="1" customFormat="1" x14ac:dyDescent="0.75">
      <c r="B41" s="27"/>
      <c r="C41" s="106"/>
      <c r="D41" s="106"/>
      <c r="E41" s="106"/>
      <c r="F41" s="106"/>
      <c r="G41" s="106"/>
      <c r="H41" s="107"/>
      <c r="I41" s="110"/>
      <c r="J41" s="106"/>
      <c r="K41" s="106"/>
      <c r="L41" s="106"/>
      <c r="M41" s="106"/>
      <c r="N41" s="106"/>
      <c r="O41" s="106"/>
      <c r="P41" s="106"/>
      <c r="Q41" s="28"/>
      <c r="R41" s="29"/>
    </row>
    <row r="42" spans="2:43" s="1" customFormat="1" x14ac:dyDescent="0.75"/>
    <row r="43" spans="2:43" s="1" customFormat="1" ht="16.75" customHeight="1" x14ac:dyDescent="0.75"/>
    <row r="44" spans="2:43" s="1" customFormat="1" x14ac:dyDescent="0.75"/>
    <row r="45" spans="2:43" s="1" customFormat="1" x14ac:dyDescent="0.75">
      <c r="J45" s="5"/>
      <c r="K45" s="5"/>
      <c r="L45" s="293" t="s">
        <v>194</v>
      </c>
      <c r="M45" s="293"/>
      <c r="N45" s="293"/>
      <c r="O45" s="293"/>
      <c r="P45" s="293"/>
      <c r="Q45" s="293"/>
      <c r="R45" s="293"/>
      <c r="S45" s="293"/>
    </row>
    <row r="46" spans="2:43" ht="14.75" customHeight="1" x14ac:dyDescent="0.75">
      <c r="B46" s="266" t="s">
        <v>742</v>
      </c>
      <c r="C46" s="266"/>
      <c r="D46" s="266"/>
      <c r="E46" s="266"/>
      <c r="F46" s="266"/>
      <c r="G46" s="428" t="s">
        <v>1040</v>
      </c>
      <c r="H46" s="430" t="s">
        <v>1052</v>
      </c>
      <c r="I46" s="431"/>
      <c r="J46" s="418" t="s">
        <v>1042</v>
      </c>
      <c r="K46" s="418"/>
      <c r="L46" s="259" t="s">
        <v>740</v>
      </c>
      <c r="M46" s="284"/>
      <c r="N46" s="284"/>
      <c r="O46" s="284"/>
      <c r="P46" s="260"/>
      <c r="Q46" s="293" t="s">
        <v>741</v>
      </c>
      <c r="R46" s="293"/>
      <c r="S46" s="293"/>
    </row>
    <row r="47" spans="2:43" x14ac:dyDescent="0.75">
      <c r="B47" s="266"/>
      <c r="C47" s="266"/>
      <c r="D47" s="266"/>
      <c r="E47" s="266"/>
      <c r="F47" s="266"/>
      <c r="G47" s="429"/>
      <c r="H47" s="432"/>
      <c r="I47" s="433"/>
      <c r="J47" s="418"/>
      <c r="K47" s="418"/>
      <c r="L47" s="404" t="s">
        <v>743</v>
      </c>
      <c r="M47" s="404" t="s">
        <v>293</v>
      </c>
      <c r="N47" s="404" t="s">
        <v>738</v>
      </c>
      <c r="O47" s="404" t="s">
        <v>294</v>
      </c>
      <c r="P47" s="413" t="s">
        <v>725</v>
      </c>
      <c r="Q47" s="404" t="s">
        <v>295</v>
      </c>
      <c r="R47" s="404" t="s">
        <v>296</v>
      </c>
      <c r="S47" s="404" t="s">
        <v>297</v>
      </c>
    </row>
    <row r="48" spans="2:43" ht="59" customHeight="1" x14ac:dyDescent="0.75">
      <c r="B48" s="77" t="s">
        <v>211</v>
      </c>
      <c r="C48" s="85" t="s">
        <v>496</v>
      </c>
      <c r="D48" s="85" t="s">
        <v>184</v>
      </c>
      <c r="E48" s="85" t="s">
        <v>719</v>
      </c>
      <c r="F48" s="85" t="s">
        <v>497</v>
      </c>
      <c r="G48" s="87" t="s">
        <v>212</v>
      </c>
      <c r="H48" s="88" t="s">
        <v>28</v>
      </c>
      <c r="I48" s="88" t="s">
        <v>1079</v>
      </c>
      <c r="J48" s="133" t="s">
        <v>31</v>
      </c>
      <c r="K48" s="133" t="s">
        <v>30</v>
      </c>
      <c r="L48" s="404"/>
      <c r="M48" s="404"/>
      <c r="N48" s="404"/>
      <c r="O48" s="404"/>
      <c r="P48" s="414"/>
      <c r="Q48" s="404"/>
      <c r="R48" s="404"/>
      <c r="S48" s="404"/>
      <c r="AF48" s="103" t="s">
        <v>211</v>
      </c>
      <c r="AG48" s="103" t="s">
        <v>160</v>
      </c>
      <c r="AH48" s="103" t="s">
        <v>161</v>
      </c>
      <c r="AI48" s="103" t="s">
        <v>739</v>
      </c>
      <c r="AJ48" s="103" t="s">
        <v>140</v>
      </c>
      <c r="AK48" s="103" t="s">
        <v>721</v>
      </c>
      <c r="AL48" s="103" t="s">
        <v>722</v>
      </c>
      <c r="AM48" s="103" t="s">
        <v>141</v>
      </c>
      <c r="AN48" s="103" t="s">
        <v>142</v>
      </c>
      <c r="AO48" s="103" t="s">
        <v>143</v>
      </c>
      <c r="AP48" s="103" t="s">
        <v>63</v>
      </c>
      <c r="AQ48" s="103" t="s">
        <v>62</v>
      </c>
    </row>
    <row r="49" spans="2:43" x14ac:dyDescent="0.75">
      <c r="B49" s="52" t="s">
        <v>1196</v>
      </c>
      <c r="C49" s="52">
        <v>20</v>
      </c>
      <c r="D49" s="111" t="s">
        <v>510</v>
      </c>
      <c r="E49" s="111"/>
      <c r="F49" s="131" t="s">
        <v>498</v>
      </c>
      <c r="G49" s="92">
        <v>10</v>
      </c>
      <c r="H49" s="14"/>
      <c r="I49" s="14"/>
      <c r="J49" s="52"/>
      <c r="K49" s="52"/>
      <c r="L49" s="216" t="str">
        <f>IF(F49="","",F49)</f>
        <v>Enero</v>
      </c>
      <c r="M49" s="78" t="str">
        <f>AK49</f>
        <v>NA</v>
      </c>
      <c r="N49" s="78">
        <f>AL49</f>
        <v>0</v>
      </c>
      <c r="O49" s="78">
        <f>AJ49</f>
        <v>200</v>
      </c>
      <c r="P49" s="78" t="str">
        <f>AI49</f>
        <v>Medición</v>
      </c>
      <c r="Q49" s="78">
        <f>AQ49</f>
        <v>9.5104983974908291E-4</v>
      </c>
      <c r="R49" s="78">
        <f>AP49</f>
        <v>9.5104983974908291E-4</v>
      </c>
      <c r="S49" s="78">
        <f>Q49+R49*Hoja1!$C$19</f>
        <v>2.7580445352723405E-2</v>
      </c>
      <c r="AF49" t="str">
        <f t="shared" ref="AF49:AF80" si="0">B49</f>
        <v>TA-001</v>
      </c>
      <c r="AG49">
        <f t="shared" ref="AG49:AG80" si="1">IFERROR(G49*C49,0)</f>
        <v>200</v>
      </c>
      <c r="AH49">
        <f t="shared" ref="AH49:AH80" si="2">IFERROR(I49*H49*C49,0)</f>
        <v>0</v>
      </c>
      <c r="AI49" t="str">
        <f>IF(AG49&lt;&gt;0,"Medición","Estimación")</f>
        <v>Medición</v>
      </c>
      <c r="AJ49">
        <f t="shared" ref="AJ49:AJ80" si="3">IF(AG49&lt;&gt;0,AG49,AH49)*(1-E49)</f>
        <v>200</v>
      </c>
      <c r="AK49" t="s">
        <v>510</v>
      </c>
      <c r="AL49">
        <f t="shared" ref="AL49:AL80" si="4">IF(AG49&lt;&gt;0,AG49,AH49)*(E49)</f>
        <v>0</v>
      </c>
      <c r="AM49">
        <f>IFERROR(AJ49*(0.3048^3),0)</f>
        <v>5.6633693184000009</v>
      </c>
      <c r="AN49">
        <f>IF(J49="",AM49*'Fraccion masica'!$AB$36,J49*AM49)</f>
        <v>1.401230139948032</v>
      </c>
      <c r="AO49">
        <f>IF(K49="",AM49*'Fraccion masica'!$AB$35,K49*AM49)</f>
        <v>0.51069601101491557</v>
      </c>
      <c r="AP49">
        <f>IFERROR(AN49*Hoja1!$C$24/Hoja1!$C$25/Hoja1!$C$26*16.04/1000000,0)</f>
        <v>9.5104983974908291E-4</v>
      </c>
      <c r="AQ49">
        <f>IFERROR(AO49*Hoja1!$C$24/Hoja1!$C$25/Hoja1!$C$26*44.01/1000000,0)</f>
        <v>9.5104983974908291E-4</v>
      </c>
    </row>
    <row r="50" spans="2:43" x14ac:dyDescent="0.75">
      <c r="B50" s="52" t="s">
        <v>1197</v>
      </c>
      <c r="C50" s="52">
        <v>5</v>
      </c>
      <c r="D50" s="111" t="s">
        <v>510</v>
      </c>
      <c r="E50" s="111"/>
      <c r="F50" s="131" t="s">
        <v>499</v>
      </c>
      <c r="G50" s="92">
        <v>15</v>
      </c>
      <c r="H50" s="14"/>
      <c r="I50" s="14"/>
      <c r="J50" s="52"/>
      <c r="K50" s="52"/>
      <c r="L50" s="216" t="str">
        <f t="shared" ref="L50:L113" si="5">IF(F50="","",F50)</f>
        <v>Febrero</v>
      </c>
      <c r="M50" s="78" t="str">
        <f t="shared" ref="M50:M57" si="6">AK50</f>
        <v>NA</v>
      </c>
      <c r="N50" s="78">
        <f t="shared" ref="N50:N57" si="7">AL50</f>
        <v>0</v>
      </c>
      <c r="O50" s="78">
        <f t="shared" ref="O50:O113" si="8">AJ50</f>
        <v>75</v>
      </c>
      <c r="P50" s="78" t="str">
        <f t="shared" ref="P50:P113" si="9">AI50</f>
        <v>Medición</v>
      </c>
      <c r="Q50" s="78">
        <f t="shared" ref="Q50:Q113" si="10">AQ50</f>
        <v>3.5664368990590613E-4</v>
      </c>
      <c r="R50" s="78">
        <f t="shared" ref="R50:R113" si="11">AP50</f>
        <v>3.5664368990590608E-4</v>
      </c>
      <c r="S50" s="78">
        <f>Q50+R50*Hoja1!$C$19</f>
        <v>1.0342667007271277E-2</v>
      </c>
      <c r="AF50" t="str">
        <f t="shared" si="0"/>
        <v>TP-002</v>
      </c>
      <c r="AG50">
        <f t="shared" si="1"/>
        <v>75</v>
      </c>
      <c r="AH50">
        <f t="shared" si="2"/>
        <v>0</v>
      </c>
      <c r="AI50" t="str">
        <f t="shared" ref="AI50:AI113" si="12">IF(AG50&lt;&gt;0,"Medición","Estimación")</f>
        <v>Medición</v>
      </c>
      <c r="AJ50">
        <f t="shared" si="3"/>
        <v>75</v>
      </c>
      <c r="AK50" t="s">
        <v>510</v>
      </c>
      <c r="AL50">
        <f t="shared" si="4"/>
        <v>0</v>
      </c>
      <c r="AM50">
        <f t="shared" ref="AM50:AM113" si="13">IFERROR(AJ50*(0.3048^3),0)</f>
        <v>2.1237634944000003</v>
      </c>
      <c r="AN50">
        <f>IF(J50="",AM50*'Fraccion masica'!$AB$36,J50*AM50)</f>
        <v>0.52546130248051193</v>
      </c>
      <c r="AO50">
        <f>IF(K50="",AM50*'Fraccion masica'!$AB$35,K50*AM50)</f>
        <v>0.19151100413059333</v>
      </c>
      <c r="AP50">
        <f>IFERROR(AN50*Hoja1!$C$24/Hoja1!$C$25/Hoja1!$C$26*16.04/1000000,0)</f>
        <v>3.5664368990590608E-4</v>
      </c>
      <c r="AQ50">
        <f>IFERROR(AO50*Hoja1!$C$24/Hoja1!$C$25/Hoja1!$C$26*44.01/1000000,0)</f>
        <v>3.5664368990590613E-4</v>
      </c>
    </row>
    <row r="51" spans="2:43" x14ac:dyDescent="0.75">
      <c r="B51" s="52" t="s">
        <v>1196</v>
      </c>
      <c r="C51" s="52">
        <v>5</v>
      </c>
      <c r="D51" s="111" t="s">
        <v>510</v>
      </c>
      <c r="E51" s="111"/>
      <c r="F51" s="131" t="s">
        <v>499</v>
      </c>
      <c r="G51" s="92"/>
      <c r="H51" s="14">
        <v>40</v>
      </c>
      <c r="I51" s="14">
        <v>50</v>
      </c>
      <c r="J51" s="52">
        <v>0.5</v>
      </c>
      <c r="K51" s="52">
        <v>0.1</v>
      </c>
      <c r="L51" s="216" t="str">
        <f t="shared" si="5"/>
        <v>Febrero</v>
      </c>
      <c r="M51" s="78" t="str">
        <f t="shared" si="6"/>
        <v>NA</v>
      </c>
      <c r="N51" s="78">
        <f t="shared" si="7"/>
        <v>0</v>
      </c>
      <c r="O51" s="78">
        <f t="shared" si="8"/>
        <v>10000</v>
      </c>
      <c r="P51" s="78" t="str">
        <f t="shared" si="9"/>
        <v>Estimación</v>
      </c>
      <c r="Q51" s="78">
        <f t="shared" si="10"/>
        <v>5.2733390965793971E-2</v>
      </c>
      <c r="R51" s="78">
        <f t="shared" si="11"/>
        <v>9.6096749726350308E-2</v>
      </c>
      <c r="S51" s="78">
        <f>Q51+R51*Hoja1!$C$19</f>
        <v>2.7434423833036026</v>
      </c>
      <c r="AF51" t="str">
        <f t="shared" si="0"/>
        <v>TA-001</v>
      </c>
      <c r="AG51">
        <f t="shared" si="1"/>
        <v>0</v>
      </c>
      <c r="AH51">
        <f t="shared" si="2"/>
        <v>10000</v>
      </c>
      <c r="AI51" t="str">
        <f t="shared" si="12"/>
        <v>Estimación</v>
      </c>
      <c r="AJ51">
        <f t="shared" si="3"/>
        <v>10000</v>
      </c>
      <c r="AK51" t="s">
        <v>510</v>
      </c>
      <c r="AL51">
        <f t="shared" si="4"/>
        <v>0</v>
      </c>
      <c r="AM51">
        <f t="shared" si="13"/>
        <v>283.16846592000002</v>
      </c>
      <c r="AN51">
        <f>IF(J51="",AM51*'Fraccion masica'!$AB$36,J51*AM51)</f>
        <v>141.58423296000001</v>
      </c>
      <c r="AO51">
        <f>IF(K51="",AM51*'Fraccion masica'!$AB$35,K51*AM51)</f>
        <v>28.316846592000005</v>
      </c>
      <c r="AP51">
        <f>IFERROR(AN51*Hoja1!$C$24/Hoja1!$C$25/Hoja1!$C$26*16.04/1000000,0)</f>
        <v>9.6096749726350308E-2</v>
      </c>
      <c r="AQ51">
        <f>IFERROR(AO51*Hoja1!$C$24/Hoja1!$C$25/Hoja1!$C$26*44.01/1000000,0)</f>
        <v>5.2733390965793971E-2</v>
      </c>
    </row>
    <row r="52" spans="2:43" x14ac:dyDescent="0.75">
      <c r="B52" s="52" t="s">
        <v>1197</v>
      </c>
      <c r="C52" s="52">
        <v>20</v>
      </c>
      <c r="D52" s="111" t="s">
        <v>510</v>
      </c>
      <c r="E52" s="111"/>
      <c r="F52" s="131" t="s">
        <v>502</v>
      </c>
      <c r="G52" s="92"/>
      <c r="H52" s="14">
        <v>40</v>
      </c>
      <c r="I52" s="14">
        <v>20</v>
      </c>
      <c r="J52" s="52">
        <v>0.5</v>
      </c>
      <c r="K52" s="52">
        <v>0.1</v>
      </c>
      <c r="L52" s="216" t="str">
        <f t="shared" si="5"/>
        <v>Mayo</v>
      </c>
      <c r="M52" s="78" t="str">
        <f t="shared" si="6"/>
        <v>NA</v>
      </c>
      <c r="N52" s="78">
        <f t="shared" si="7"/>
        <v>0</v>
      </c>
      <c r="O52" s="78">
        <f t="shared" si="8"/>
        <v>16000</v>
      </c>
      <c r="P52" s="78" t="str">
        <f t="shared" si="9"/>
        <v>Estimación</v>
      </c>
      <c r="Q52" s="78">
        <f t="shared" si="10"/>
        <v>8.4373425545270372E-2</v>
      </c>
      <c r="R52" s="78">
        <f t="shared" si="11"/>
        <v>0.15375479956216048</v>
      </c>
      <c r="S52" s="78">
        <f>Q52+R52*Hoja1!$C$19</f>
        <v>4.3895078132857641</v>
      </c>
      <c r="AF52" t="str">
        <f t="shared" si="0"/>
        <v>TP-002</v>
      </c>
      <c r="AG52">
        <f t="shared" si="1"/>
        <v>0</v>
      </c>
      <c r="AH52">
        <f t="shared" si="2"/>
        <v>16000</v>
      </c>
      <c r="AI52" t="str">
        <f t="shared" si="12"/>
        <v>Estimación</v>
      </c>
      <c r="AJ52">
        <f t="shared" si="3"/>
        <v>16000</v>
      </c>
      <c r="AK52" t="s">
        <v>510</v>
      </c>
      <c r="AL52">
        <f t="shared" si="4"/>
        <v>0</v>
      </c>
      <c r="AM52">
        <f t="shared" si="13"/>
        <v>453.06954547200007</v>
      </c>
      <c r="AN52">
        <f>IF(J52="",AM52*'Fraccion masica'!$AB$36,J52*AM52)</f>
        <v>226.53477273600004</v>
      </c>
      <c r="AO52">
        <f>IF(K52="",AM52*'Fraccion masica'!$AB$35,K52*AM52)</f>
        <v>45.306954547200007</v>
      </c>
      <c r="AP52">
        <f>IFERROR(AN52*Hoja1!$C$24/Hoja1!$C$25/Hoja1!$C$26*16.04/1000000,0)</f>
        <v>0.15375479956216048</v>
      </c>
      <c r="AQ52">
        <f>IFERROR(AO52*Hoja1!$C$24/Hoja1!$C$25/Hoja1!$C$26*44.01/1000000,0)</f>
        <v>8.4373425545270372E-2</v>
      </c>
    </row>
    <row r="53" spans="2:43" x14ac:dyDescent="0.75">
      <c r="B53" s="52" t="s">
        <v>1196</v>
      </c>
      <c r="C53" s="52">
        <v>10</v>
      </c>
      <c r="D53" s="111" t="s">
        <v>510</v>
      </c>
      <c r="E53" s="111"/>
      <c r="F53" s="131" t="s">
        <v>504</v>
      </c>
      <c r="G53" s="92">
        <v>5</v>
      </c>
      <c r="H53" s="14"/>
      <c r="I53" s="14"/>
      <c r="J53" s="52"/>
      <c r="K53" s="52"/>
      <c r="L53" s="216" t="str">
        <f t="shared" si="5"/>
        <v>Julio</v>
      </c>
      <c r="M53" s="78" t="str">
        <f t="shared" si="6"/>
        <v>NA</v>
      </c>
      <c r="N53" s="78">
        <f t="shared" si="7"/>
        <v>0</v>
      </c>
      <c r="O53" s="78">
        <f t="shared" si="8"/>
        <v>50</v>
      </c>
      <c r="P53" s="78" t="str">
        <f t="shared" si="9"/>
        <v>Medición</v>
      </c>
      <c r="Q53" s="78">
        <f t="shared" si="10"/>
        <v>2.3776245993727073E-4</v>
      </c>
      <c r="R53" s="78">
        <f t="shared" si="11"/>
        <v>2.3776245993727073E-4</v>
      </c>
      <c r="S53" s="78">
        <f>Q53+R53*Hoja1!$C$19</f>
        <v>6.8951113381808512E-3</v>
      </c>
      <c r="AF53" t="str">
        <f t="shared" si="0"/>
        <v>TA-001</v>
      </c>
      <c r="AG53">
        <f t="shared" si="1"/>
        <v>50</v>
      </c>
      <c r="AH53">
        <f t="shared" si="2"/>
        <v>0</v>
      </c>
      <c r="AI53" t="str">
        <f t="shared" si="12"/>
        <v>Medición</v>
      </c>
      <c r="AJ53">
        <f t="shared" si="3"/>
        <v>50</v>
      </c>
      <c r="AK53" t="s">
        <v>510</v>
      </c>
      <c r="AL53">
        <f t="shared" si="4"/>
        <v>0</v>
      </c>
      <c r="AM53">
        <f t="shared" si="13"/>
        <v>1.4158423296000002</v>
      </c>
      <c r="AN53">
        <f>IF(J53="",AM53*'Fraccion masica'!$AB$36,J53*AM53)</f>
        <v>0.35030753498700801</v>
      </c>
      <c r="AO53">
        <f>IF(K53="",AM53*'Fraccion masica'!$AB$35,K53*AM53)</f>
        <v>0.12767400275372889</v>
      </c>
      <c r="AP53">
        <f>IFERROR(AN53*Hoja1!$C$24/Hoja1!$C$25/Hoja1!$C$26*16.04/1000000,0)</f>
        <v>2.3776245993727073E-4</v>
      </c>
      <c r="AQ53">
        <f>IFERROR(AO53*Hoja1!$C$24/Hoja1!$C$25/Hoja1!$C$26*44.01/1000000,0)</f>
        <v>2.3776245993727073E-4</v>
      </c>
    </row>
    <row r="54" spans="2:43" x14ac:dyDescent="0.75">
      <c r="B54" s="52" t="s">
        <v>1197</v>
      </c>
      <c r="C54" s="52">
        <v>15</v>
      </c>
      <c r="D54" s="111" t="s">
        <v>510</v>
      </c>
      <c r="E54" s="111"/>
      <c r="F54" s="131" t="s">
        <v>505</v>
      </c>
      <c r="G54" s="92"/>
      <c r="H54" s="14">
        <v>40</v>
      </c>
      <c r="I54" s="14">
        <v>30</v>
      </c>
      <c r="J54" s="52">
        <v>0.5</v>
      </c>
      <c r="K54" s="52">
        <v>0.1</v>
      </c>
      <c r="L54" s="216" t="str">
        <f t="shared" si="5"/>
        <v>Agosto</v>
      </c>
      <c r="M54" s="78" t="str">
        <f t="shared" si="6"/>
        <v>NA</v>
      </c>
      <c r="N54" s="78">
        <f t="shared" si="7"/>
        <v>0</v>
      </c>
      <c r="O54" s="78">
        <f t="shared" si="8"/>
        <v>18000</v>
      </c>
      <c r="P54" s="78" t="str">
        <f t="shared" si="9"/>
        <v>Estimación</v>
      </c>
      <c r="Q54" s="78">
        <f t="shared" si="10"/>
        <v>9.4920103738429157E-2</v>
      </c>
      <c r="R54" s="78">
        <f t="shared" si="11"/>
        <v>0.17297414950743056</v>
      </c>
      <c r="S54" s="78">
        <f>Q54+R54*Hoja1!$C$19</f>
        <v>4.9381962899464851</v>
      </c>
      <c r="AF54" t="str">
        <f t="shared" si="0"/>
        <v>TP-002</v>
      </c>
      <c r="AG54">
        <f t="shared" si="1"/>
        <v>0</v>
      </c>
      <c r="AH54">
        <f t="shared" si="2"/>
        <v>18000</v>
      </c>
      <c r="AI54" t="str">
        <f t="shared" si="12"/>
        <v>Estimación</v>
      </c>
      <c r="AJ54">
        <f t="shared" si="3"/>
        <v>18000</v>
      </c>
      <c r="AK54" t="s">
        <v>510</v>
      </c>
      <c r="AL54">
        <f t="shared" si="4"/>
        <v>0</v>
      </c>
      <c r="AM54">
        <f t="shared" si="13"/>
        <v>509.70323865600005</v>
      </c>
      <c r="AN54">
        <f>IF(J54="",AM54*'Fraccion masica'!$AB$36,J54*AM54)</f>
        <v>254.85161932800003</v>
      </c>
      <c r="AO54">
        <f>IF(K54="",AM54*'Fraccion masica'!$AB$35,K54*AM54)</f>
        <v>50.970323865600008</v>
      </c>
      <c r="AP54">
        <f>IFERROR(AN54*Hoja1!$C$24/Hoja1!$C$25/Hoja1!$C$26*16.04/1000000,0)</f>
        <v>0.17297414950743056</v>
      </c>
      <c r="AQ54">
        <f>IFERROR(AO54*Hoja1!$C$24/Hoja1!$C$25/Hoja1!$C$26*44.01/1000000,0)</f>
        <v>9.4920103738429157E-2</v>
      </c>
    </row>
    <row r="55" spans="2:43" x14ac:dyDescent="0.75">
      <c r="B55" s="52" t="s">
        <v>1196</v>
      </c>
      <c r="C55" s="52">
        <v>40</v>
      </c>
      <c r="D55" s="111" t="s">
        <v>510</v>
      </c>
      <c r="E55" s="111"/>
      <c r="F55" s="131" t="s">
        <v>504</v>
      </c>
      <c r="G55" s="92">
        <v>10</v>
      </c>
      <c r="H55" s="14"/>
      <c r="I55" s="14"/>
      <c r="J55" s="52"/>
      <c r="K55" s="52"/>
      <c r="L55" s="216" t="str">
        <f t="shared" si="5"/>
        <v>Julio</v>
      </c>
      <c r="M55" s="78" t="str">
        <f t="shared" si="6"/>
        <v>NA</v>
      </c>
      <c r="N55" s="78">
        <f t="shared" si="7"/>
        <v>0</v>
      </c>
      <c r="O55" s="78">
        <f t="shared" si="8"/>
        <v>400</v>
      </c>
      <c r="P55" s="78" t="str">
        <f t="shared" si="9"/>
        <v>Medición</v>
      </c>
      <c r="Q55" s="78">
        <f t="shared" si="10"/>
        <v>1.9020996794981658E-3</v>
      </c>
      <c r="R55" s="78">
        <f t="shared" si="11"/>
        <v>1.9020996794981658E-3</v>
      </c>
      <c r="S55" s="78">
        <f>Q55+R55*Hoja1!$C$19</f>
        <v>5.5160890705446809E-2</v>
      </c>
      <c r="AF55" t="str">
        <f t="shared" si="0"/>
        <v>TA-001</v>
      </c>
      <c r="AG55">
        <f t="shared" si="1"/>
        <v>400</v>
      </c>
      <c r="AH55">
        <f t="shared" si="2"/>
        <v>0</v>
      </c>
      <c r="AI55" t="str">
        <f t="shared" si="12"/>
        <v>Medición</v>
      </c>
      <c r="AJ55">
        <f t="shared" si="3"/>
        <v>400</v>
      </c>
      <c r="AK55" t="s">
        <v>510</v>
      </c>
      <c r="AL55">
        <f t="shared" si="4"/>
        <v>0</v>
      </c>
      <c r="AM55">
        <f t="shared" si="13"/>
        <v>11.326738636800002</v>
      </c>
      <c r="AN55">
        <f>IF(J55="",AM55*'Fraccion masica'!$AB$36,J55*AM55)</f>
        <v>2.8024602798960641</v>
      </c>
      <c r="AO55">
        <f>IF(K55="",AM55*'Fraccion masica'!$AB$35,K55*AM55)</f>
        <v>1.0213920220298311</v>
      </c>
      <c r="AP55">
        <f>IFERROR(AN55*Hoja1!$C$24/Hoja1!$C$25/Hoja1!$C$26*16.04/1000000,0)</f>
        <v>1.9020996794981658E-3</v>
      </c>
      <c r="AQ55">
        <f>IFERROR(AO55*Hoja1!$C$24/Hoja1!$C$25/Hoja1!$C$26*44.01/1000000,0)</f>
        <v>1.9020996794981658E-3</v>
      </c>
    </row>
    <row r="56" spans="2:43" x14ac:dyDescent="0.75">
      <c r="B56" s="52" t="s">
        <v>1197</v>
      </c>
      <c r="C56" s="52">
        <v>50</v>
      </c>
      <c r="D56" s="111" t="s">
        <v>510</v>
      </c>
      <c r="E56" s="111"/>
      <c r="F56" s="131" t="s">
        <v>506</v>
      </c>
      <c r="G56" s="92">
        <v>10</v>
      </c>
      <c r="H56" s="14"/>
      <c r="I56" s="14"/>
      <c r="J56" s="52"/>
      <c r="K56" s="52"/>
      <c r="L56" s="216" t="str">
        <f t="shared" si="5"/>
        <v>Septiembre</v>
      </c>
      <c r="M56" s="78" t="str">
        <f t="shared" si="6"/>
        <v>NA</v>
      </c>
      <c r="N56" s="78">
        <f t="shared" si="7"/>
        <v>0</v>
      </c>
      <c r="O56" s="78">
        <f t="shared" si="8"/>
        <v>500</v>
      </c>
      <c r="P56" s="78" t="str">
        <f t="shared" si="9"/>
        <v>Medición</v>
      </c>
      <c r="Q56" s="78">
        <f t="shared" si="10"/>
        <v>2.3776245993727069E-3</v>
      </c>
      <c r="R56" s="78">
        <f t="shared" si="11"/>
        <v>2.3776245993727073E-3</v>
      </c>
      <c r="S56" s="78">
        <f>Q56+R56*Hoja1!$C$19</f>
        <v>6.8951113381808524E-2</v>
      </c>
      <c r="AF56" t="str">
        <f t="shared" si="0"/>
        <v>TP-002</v>
      </c>
      <c r="AG56">
        <f t="shared" si="1"/>
        <v>500</v>
      </c>
      <c r="AH56">
        <f t="shared" si="2"/>
        <v>0</v>
      </c>
      <c r="AI56" t="str">
        <f t="shared" si="12"/>
        <v>Medición</v>
      </c>
      <c r="AJ56">
        <f t="shared" si="3"/>
        <v>500</v>
      </c>
      <c r="AK56" t="s">
        <v>510</v>
      </c>
      <c r="AL56">
        <f t="shared" si="4"/>
        <v>0</v>
      </c>
      <c r="AM56">
        <f t="shared" si="13"/>
        <v>14.158423296000002</v>
      </c>
      <c r="AN56">
        <f>IF(J56="",AM56*'Fraccion masica'!$AB$36,J56*AM56)</f>
        <v>3.50307534987008</v>
      </c>
      <c r="AO56">
        <f>IF(K56="",AM56*'Fraccion masica'!$AB$35,K56*AM56)</f>
        <v>1.2767400275372889</v>
      </c>
      <c r="AP56">
        <f>IFERROR(AN56*Hoja1!$C$24/Hoja1!$C$25/Hoja1!$C$26*16.04/1000000,0)</f>
        <v>2.3776245993727073E-3</v>
      </c>
      <c r="AQ56">
        <f>IFERROR(AO56*Hoja1!$C$24/Hoja1!$C$25/Hoja1!$C$26*44.01/1000000,0)</f>
        <v>2.3776245993727069E-3</v>
      </c>
    </row>
    <row r="57" spans="2:43" x14ac:dyDescent="0.75">
      <c r="B57" s="52"/>
      <c r="C57" s="52"/>
      <c r="D57" s="111" t="s">
        <v>510</v>
      </c>
      <c r="E57" s="111"/>
      <c r="F57" s="131"/>
      <c r="G57" s="92"/>
      <c r="H57" s="14"/>
      <c r="I57" s="14"/>
      <c r="J57" s="52"/>
      <c r="K57" s="52"/>
      <c r="L57" s="216" t="str">
        <f t="shared" si="5"/>
        <v/>
      </c>
      <c r="M57" s="78" t="str">
        <f t="shared" si="6"/>
        <v>NA</v>
      </c>
      <c r="N57" s="78">
        <f t="shared" si="7"/>
        <v>0</v>
      </c>
      <c r="O57" s="78">
        <f t="shared" si="8"/>
        <v>0</v>
      </c>
      <c r="P57" s="78" t="str">
        <f t="shared" si="9"/>
        <v>Estimación</v>
      </c>
      <c r="Q57" s="78">
        <f t="shared" si="10"/>
        <v>0</v>
      </c>
      <c r="R57" s="78">
        <f t="shared" si="11"/>
        <v>0</v>
      </c>
      <c r="S57" s="78">
        <f>Q57+R57*Hoja1!$C$19</f>
        <v>0</v>
      </c>
      <c r="AF57">
        <f t="shared" si="0"/>
        <v>0</v>
      </c>
      <c r="AG57">
        <f t="shared" si="1"/>
        <v>0</v>
      </c>
      <c r="AH57">
        <f t="shared" si="2"/>
        <v>0</v>
      </c>
      <c r="AI57" t="str">
        <f t="shared" si="12"/>
        <v>Estimación</v>
      </c>
      <c r="AJ57">
        <f t="shared" si="3"/>
        <v>0</v>
      </c>
      <c r="AK57" t="s">
        <v>510</v>
      </c>
      <c r="AL57">
        <f t="shared" si="4"/>
        <v>0</v>
      </c>
      <c r="AM57">
        <f t="shared" si="13"/>
        <v>0</v>
      </c>
      <c r="AN57">
        <f>IF(J57="",AM57*'Fraccion masica'!$AB$36,J57*AM57)</f>
        <v>0</v>
      </c>
      <c r="AO57">
        <f>IF(K57="",AM57*'Fraccion masica'!$AB$35,K57*AM57)</f>
        <v>0</v>
      </c>
      <c r="AP57">
        <f>IFERROR(AN57*Hoja1!$C$24/Hoja1!$C$25/Hoja1!$C$26*16.04/1000000,0)</f>
        <v>0</v>
      </c>
      <c r="AQ57">
        <f>IFERROR(AO57*Hoja1!$C$24/Hoja1!$C$25/Hoja1!$C$26*44.01/1000000,0)</f>
        <v>0</v>
      </c>
    </row>
    <row r="58" spans="2:43" x14ac:dyDescent="0.75">
      <c r="B58" s="52"/>
      <c r="C58" s="52"/>
      <c r="D58" s="111" t="s">
        <v>510</v>
      </c>
      <c r="E58" s="111"/>
      <c r="F58" s="131"/>
      <c r="G58" s="92"/>
      <c r="H58" s="14"/>
      <c r="I58" s="14"/>
      <c r="J58" s="52"/>
      <c r="K58" s="52"/>
      <c r="L58" s="216" t="str">
        <f t="shared" si="5"/>
        <v/>
      </c>
      <c r="M58" s="78" t="str">
        <f t="shared" ref="M58:M121" si="14">AK58</f>
        <v>NA</v>
      </c>
      <c r="N58" s="78">
        <f t="shared" ref="N58:N121" si="15">AL58</f>
        <v>0</v>
      </c>
      <c r="O58" s="78">
        <f t="shared" si="8"/>
        <v>0</v>
      </c>
      <c r="P58" s="78" t="str">
        <f t="shared" si="9"/>
        <v>Estimación</v>
      </c>
      <c r="Q58" s="78">
        <f t="shared" si="10"/>
        <v>0</v>
      </c>
      <c r="R58" s="78">
        <f t="shared" si="11"/>
        <v>0</v>
      </c>
      <c r="S58" s="78">
        <f>Q58+R58*Hoja1!$C$19</f>
        <v>0</v>
      </c>
      <c r="AF58">
        <f t="shared" si="0"/>
        <v>0</v>
      </c>
      <c r="AG58">
        <f t="shared" si="1"/>
        <v>0</v>
      </c>
      <c r="AH58">
        <f t="shared" si="2"/>
        <v>0</v>
      </c>
      <c r="AI58" t="str">
        <f t="shared" si="12"/>
        <v>Estimación</v>
      </c>
      <c r="AJ58">
        <f t="shared" si="3"/>
        <v>0</v>
      </c>
      <c r="AK58" t="s">
        <v>510</v>
      </c>
      <c r="AL58">
        <f t="shared" si="4"/>
        <v>0</v>
      </c>
      <c r="AM58">
        <f t="shared" si="13"/>
        <v>0</v>
      </c>
      <c r="AN58">
        <f>IF(J58="",AM58*'Fraccion masica'!$AB$36,J58*AM58)</f>
        <v>0</v>
      </c>
      <c r="AO58">
        <f>IF(K58="",AM58*'Fraccion masica'!$AB$35,K58*AM58)</f>
        <v>0</v>
      </c>
      <c r="AP58">
        <f>IFERROR(AN58*Hoja1!$C$24/Hoja1!$C$25/Hoja1!$C$26*16.04/1000000,0)</f>
        <v>0</v>
      </c>
      <c r="AQ58">
        <f>IFERROR(AO58*Hoja1!$C$24/Hoja1!$C$25/Hoja1!$C$26*44.01/1000000,0)</f>
        <v>0</v>
      </c>
    </row>
    <row r="59" spans="2:43" x14ac:dyDescent="0.75">
      <c r="B59" s="52"/>
      <c r="C59" s="52"/>
      <c r="D59" s="111" t="s">
        <v>510</v>
      </c>
      <c r="E59" s="111"/>
      <c r="F59" s="131"/>
      <c r="G59" s="92"/>
      <c r="H59" s="14"/>
      <c r="I59" s="14"/>
      <c r="J59" s="52"/>
      <c r="K59" s="52"/>
      <c r="L59" s="216" t="str">
        <f t="shared" si="5"/>
        <v/>
      </c>
      <c r="M59" s="78" t="str">
        <f t="shared" si="14"/>
        <v>NA</v>
      </c>
      <c r="N59" s="78">
        <f t="shared" si="15"/>
        <v>0</v>
      </c>
      <c r="O59" s="78">
        <f t="shared" si="8"/>
        <v>0</v>
      </c>
      <c r="P59" s="78" t="str">
        <f t="shared" si="9"/>
        <v>Estimación</v>
      </c>
      <c r="Q59" s="78">
        <f t="shared" si="10"/>
        <v>0</v>
      </c>
      <c r="R59" s="78">
        <f t="shared" si="11"/>
        <v>0</v>
      </c>
      <c r="S59" s="78">
        <f>Q59+R59*Hoja1!$C$19</f>
        <v>0</v>
      </c>
      <c r="AF59">
        <f t="shared" si="0"/>
        <v>0</v>
      </c>
      <c r="AG59">
        <f t="shared" si="1"/>
        <v>0</v>
      </c>
      <c r="AH59">
        <f t="shared" si="2"/>
        <v>0</v>
      </c>
      <c r="AI59" t="str">
        <f t="shared" si="12"/>
        <v>Estimación</v>
      </c>
      <c r="AJ59">
        <f t="shared" si="3"/>
        <v>0</v>
      </c>
      <c r="AK59" t="s">
        <v>510</v>
      </c>
      <c r="AL59">
        <f t="shared" si="4"/>
        <v>0</v>
      </c>
      <c r="AM59">
        <f t="shared" si="13"/>
        <v>0</v>
      </c>
      <c r="AN59">
        <f>IF(J59="",AM59*'Fraccion masica'!$AB$36,J59*AM59)</f>
        <v>0</v>
      </c>
      <c r="AO59">
        <f>IF(K59="",AM59*'Fraccion masica'!$AB$35,K59*AM59)</f>
        <v>0</v>
      </c>
      <c r="AP59">
        <f>IFERROR(AN59*Hoja1!$C$24/Hoja1!$C$25/Hoja1!$C$26*16.04/1000000,0)</f>
        <v>0</v>
      </c>
      <c r="AQ59">
        <f>IFERROR(AO59*Hoja1!$C$24/Hoja1!$C$25/Hoja1!$C$26*44.01/1000000,0)</f>
        <v>0</v>
      </c>
    </row>
    <row r="60" spans="2:43" x14ac:dyDescent="0.75">
      <c r="B60" s="52"/>
      <c r="C60" s="52"/>
      <c r="D60" s="111" t="s">
        <v>510</v>
      </c>
      <c r="E60" s="111"/>
      <c r="F60" s="131"/>
      <c r="G60" s="92"/>
      <c r="H60" s="14"/>
      <c r="I60" s="14"/>
      <c r="J60" s="52"/>
      <c r="K60" s="52"/>
      <c r="L60" s="216" t="str">
        <f t="shared" si="5"/>
        <v/>
      </c>
      <c r="M60" s="78" t="str">
        <f t="shared" si="14"/>
        <v>NA</v>
      </c>
      <c r="N60" s="78">
        <f t="shared" si="15"/>
        <v>0</v>
      </c>
      <c r="O60" s="78">
        <f t="shared" si="8"/>
        <v>0</v>
      </c>
      <c r="P60" s="78" t="str">
        <f t="shared" si="9"/>
        <v>Estimación</v>
      </c>
      <c r="Q60" s="78">
        <f t="shared" si="10"/>
        <v>0</v>
      </c>
      <c r="R60" s="78">
        <f t="shared" si="11"/>
        <v>0</v>
      </c>
      <c r="S60" s="78">
        <f>Q60+R60*Hoja1!$C$19</f>
        <v>0</v>
      </c>
      <c r="AF60">
        <f t="shared" si="0"/>
        <v>0</v>
      </c>
      <c r="AG60">
        <f t="shared" si="1"/>
        <v>0</v>
      </c>
      <c r="AH60">
        <f t="shared" si="2"/>
        <v>0</v>
      </c>
      <c r="AI60" t="str">
        <f t="shared" si="12"/>
        <v>Estimación</v>
      </c>
      <c r="AJ60">
        <f t="shared" si="3"/>
        <v>0</v>
      </c>
      <c r="AK60" t="s">
        <v>510</v>
      </c>
      <c r="AL60">
        <f t="shared" si="4"/>
        <v>0</v>
      </c>
      <c r="AM60">
        <f t="shared" si="13"/>
        <v>0</v>
      </c>
      <c r="AN60">
        <f>IF(J60="",AM60*'Fraccion masica'!$AB$36,J60*AM60)</f>
        <v>0</v>
      </c>
      <c r="AO60">
        <f>IF(K60="",AM60*'Fraccion masica'!$AB$35,K60*AM60)</f>
        <v>0</v>
      </c>
      <c r="AP60">
        <f>IFERROR(AN60*Hoja1!$C$24/Hoja1!$C$25/Hoja1!$C$26*16.04/1000000,0)</f>
        <v>0</v>
      </c>
      <c r="AQ60">
        <f>IFERROR(AO60*Hoja1!$C$24/Hoja1!$C$25/Hoja1!$C$26*44.01/1000000,0)</f>
        <v>0</v>
      </c>
    </row>
    <row r="61" spans="2:43" x14ac:dyDescent="0.75">
      <c r="B61" s="52"/>
      <c r="C61" s="52"/>
      <c r="D61" s="111" t="s">
        <v>510</v>
      </c>
      <c r="E61" s="111"/>
      <c r="F61" s="131"/>
      <c r="G61" s="92"/>
      <c r="H61" s="14"/>
      <c r="I61" s="14"/>
      <c r="J61" s="52"/>
      <c r="K61" s="52"/>
      <c r="L61" s="216" t="str">
        <f t="shared" si="5"/>
        <v/>
      </c>
      <c r="M61" s="78" t="str">
        <f t="shared" si="14"/>
        <v>NA</v>
      </c>
      <c r="N61" s="78">
        <f t="shared" si="15"/>
        <v>0</v>
      </c>
      <c r="O61" s="78">
        <f t="shared" si="8"/>
        <v>0</v>
      </c>
      <c r="P61" s="78" t="str">
        <f t="shared" si="9"/>
        <v>Estimación</v>
      </c>
      <c r="Q61" s="78">
        <f t="shared" si="10"/>
        <v>0</v>
      </c>
      <c r="R61" s="78">
        <f t="shared" si="11"/>
        <v>0</v>
      </c>
      <c r="S61" s="78">
        <f>Q61+R61*Hoja1!$C$19</f>
        <v>0</v>
      </c>
      <c r="AF61">
        <f t="shared" si="0"/>
        <v>0</v>
      </c>
      <c r="AG61">
        <f t="shared" si="1"/>
        <v>0</v>
      </c>
      <c r="AH61">
        <f t="shared" si="2"/>
        <v>0</v>
      </c>
      <c r="AI61" t="str">
        <f t="shared" si="12"/>
        <v>Estimación</v>
      </c>
      <c r="AJ61">
        <f t="shared" si="3"/>
        <v>0</v>
      </c>
      <c r="AK61" t="s">
        <v>510</v>
      </c>
      <c r="AL61">
        <f t="shared" si="4"/>
        <v>0</v>
      </c>
      <c r="AM61">
        <f t="shared" si="13"/>
        <v>0</v>
      </c>
      <c r="AN61">
        <f>IF(J61="",AM61*'Fraccion masica'!$AB$36,J61*AM61)</f>
        <v>0</v>
      </c>
      <c r="AO61">
        <f>IF(K61="",AM61*'Fraccion masica'!$AB$35,K61*AM61)</f>
        <v>0</v>
      </c>
      <c r="AP61">
        <f>IFERROR(AN61*Hoja1!$C$24/Hoja1!$C$25/Hoja1!$C$26*16.04/1000000,0)</f>
        <v>0</v>
      </c>
      <c r="AQ61">
        <f>IFERROR(AO61*Hoja1!$C$24/Hoja1!$C$25/Hoja1!$C$26*44.01/1000000,0)</f>
        <v>0</v>
      </c>
    </row>
    <row r="62" spans="2:43" x14ac:dyDescent="0.75">
      <c r="B62" s="52"/>
      <c r="C62" s="52"/>
      <c r="D62" s="111" t="s">
        <v>510</v>
      </c>
      <c r="E62" s="111"/>
      <c r="F62" s="131"/>
      <c r="G62" s="92"/>
      <c r="H62" s="14"/>
      <c r="I62" s="14"/>
      <c r="J62" s="52"/>
      <c r="K62" s="52"/>
      <c r="L62" s="216" t="str">
        <f t="shared" si="5"/>
        <v/>
      </c>
      <c r="M62" s="78" t="str">
        <f t="shared" si="14"/>
        <v>NA</v>
      </c>
      <c r="N62" s="78">
        <f t="shared" si="15"/>
        <v>0</v>
      </c>
      <c r="O62" s="78">
        <f t="shared" si="8"/>
        <v>0</v>
      </c>
      <c r="P62" s="78" t="str">
        <f t="shared" si="9"/>
        <v>Estimación</v>
      </c>
      <c r="Q62" s="78">
        <f t="shared" si="10"/>
        <v>0</v>
      </c>
      <c r="R62" s="78">
        <f t="shared" si="11"/>
        <v>0</v>
      </c>
      <c r="S62" s="78">
        <f>Q62+R62*Hoja1!$C$19</f>
        <v>0</v>
      </c>
      <c r="AF62">
        <f t="shared" si="0"/>
        <v>0</v>
      </c>
      <c r="AG62">
        <f t="shared" si="1"/>
        <v>0</v>
      </c>
      <c r="AH62">
        <f t="shared" si="2"/>
        <v>0</v>
      </c>
      <c r="AI62" t="str">
        <f t="shared" si="12"/>
        <v>Estimación</v>
      </c>
      <c r="AJ62">
        <f t="shared" si="3"/>
        <v>0</v>
      </c>
      <c r="AK62" t="s">
        <v>510</v>
      </c>
      <c r="AL62">
        <f t="shared" si="4"/>
        <v>0</v>
      </c>
      <c r="AM62">
        <f t="shared" si="13"/>
        <v>0</v>
      </c>
      <c r="AN62">
        <f>IF(J62="",AM62*'Fraccion masica'!$AB$36,J62*AM62)</f>
        <v>0</v>
      </c>
      <c r="AO62">
        <f>IF(K62="",AM62*'Fraccion masica'!$AB$35,K62*AM62)</f>
        <v>0</v>
      </c>
      <c r="AP62">
        <f>IFERROR(AN62*Hoja1!$C$24/Hoja1!$C$25/Hoja1!$C$26*16.04/1000000,0)</f>
        <v>0</v>
      </c>
      <c r="AQ62">
        <f>IFERROR(AO62*Hoja1!$C$24/Hoja1!$C$25/Hoja1!$C$26*44.01/1000000,0)</f>
        <v>0</v>
      </c>
    </row>
    <row r="63" spans="2:43" x14ac:dyDescent="0.75">
      <c r="B63" s="52"/>
      <c r="C63" s="52"/>
      <c r="D63" s="111" t="s">
        <v>510</v>
      </c>
      <c r="E63" s="111"/>
      <c r="F63" s="131"/>
      <c r="G63" s="92"/>
      <c r="H63" s="14"/>
      <c r="I63" s="14"/>
      <c r="J63" s="52"/>
      <c r="K63" s="52"/>
      <c r="L63" s="216" t="str">
        <f t="shared" si="5"/>
        <v/>
      </c>
      <c r="M63" s="78" t="str">
        <f t="shared" si="14"/>
        <v>NA</v>
      </c>
      <c r="N63" s="78">
        <f t="shared" si="15"/>
        <v>0</v>
      </c>
      <c r="O63" s="78">
        <f t="shared" si="8"/>
        <v>0</v>
      </c>
      <c r="P63" s="78" t="str">
        <f t="shared" si="9"/>
        <v>Estimación</v>
      </c>
      <c r="Q63" s="78">
        <f t="shared" si="10"/>
        <v>0</v>
      </c>
      <c r="R63" s="78">
        <f t="shared" si="11"/>
        <v>0</v>
      </c>
      <c r="S63" s="78">
        <f>Q63+R63*Hoja1!$C$19</f>
        <v>0</v>
      </c>
      <c r="AF63">
        <f t="shared" si="0"/>
        <v>0</v>
      </c>
      <c r="AG63">
        <f t="shared" si="1"/>
        <v>0</v>
      </c>
      <c r="AH63">
        <f t="shared" si="2"/>
        <v>0</v>
      </c>
      <c r="AI63" t="str">
        <f t="shared" si="12"/>
        <v>Estimación</v>
      </c>
      <c r="AJ63">
        <f t="shared" si="3"/>
        <v>0</v>
      </c>
      <c r="AK63" t="s">
        <v>510</v>
      </c>
      <c r="AL63">
        <f t="shared" si="4"/>
        <v>0</v>
      </c>
      <c r="AM63">
        <f t="shared" si="13"/>
        <v>0</v>
      </c>
      <c r="AN63">
        <f>IF(J63="",AM63*'Fraccion masica'!$AB$36,J63*AM63)</f>
        <v>0</v>
      </c>
      <c r="AO63">
        <f>IF(K63="",AM63*'Fraccion masica'!$AB$35,K63*AM63)</f>
        <v>0</v>
      </c>
      <c r="AP63">
        <f>IFERROR(AN63*Hoja1!$C$24/Hoja1!$C$25/Hoja1!$C$26*16.04/1000000,0)</f>
        <v>0</v>
      </c>
      <c r="AQ63">
        <f>IFERROR(AO63*Hoja1!$C$24/Hoja1!$C$25/Hoja1!$C$26*44.01/1000000,0)</f>
        <v>0</v>
      </c>
    </row>
    <row r="64" spans="2:43" x14ac:dyDescent="0.75">
      <c r="B64" s="52"/>
      <c r="C64" s="52"/>
      <c r="D64" s="111" t="s">
        <v>510</v>
      </c>
      <c r="E64" s="111"/>
      <c r="F64" s="131"/>
      <c r="G64" s="92"/>
      <c r="H64" s="14"/>
      <c r="I64" s="14"/>
      <c r="J64" s="52"/>
      <c r="K64" s="52"/>
      <c r="L64" s="216" t="str">
        <f t="shared" si="5"/>
        <v/>
      </c>
      <c r="M64" s="78" t="str">
        <f t="shared" si="14"/>
        <v>NA</v>
      </c>
      <c r="N64" s="78">
        <f t="shared" si="15"/>
        <v>0</v>
      </c>
      <c r="O64" s="78">
        <f t="shared" si="8"/>
        <v>0</v>
      </c>
      <c r="P64" s="78" t="str">
        <f t="shared" si="9"/>
        <v>Estimación</v>
      </c>
      <c r="Q64" s="78">
        <f t="shared" si="10"/>
        <v>0</v>
      </c>
      <c r="R64" s="78">
        <f t="shared" si="11"/>
        <v>0</v>
      </c>
      <c r="S64" s="78">
        <f>Q64+R64*Hoja1!$C$19</f>
        <v>0</v>
      </c>
      <c r="AF64">
        <f t="shared" si="0"/>
        <v>0</v>
      </c>
      <c r="AG64">
        <f t="shared" si="1"/>
        <v>0</v>
      </c>
      <c r="AH64">
        <f t="shared" si="2"/>
        <v>0</v>
      </c>
      <c r="AI64" t="str">
        <f t="shared" si="12"/>
        <v>Estimación</v>
      </c>
      <c r="AJ64">
        <f t="shared" si="3"/>
        <v>0</v>
      </c>
      <c r="AK64" t="s">
        <v>510</v>
      </c>
      <c r="AL64">
        <f t="shared" si="4"/>
        <v>0</v>
      </c>
      <c r="AM64">
        <f t="shared" si="13"/>
        <v>0</v>
      </c>
      <c r="AN64">
        <f>IF(J64="",AM64*'Fraccion masica'!$AB$36,J64*AM64)</f>
        <v>0</v>
      </c>
      <c r="AO64">
        <f>IF(K64="",AM64*'Fraccion masica'!$AB$35,K64*AM64)</f>
        <v>0</v>
      </c>
      <c r="AP64">
        <f>IFERROR(AN64*Hoja1!$C$24/Hoja1!$C$25/Hoja1!$C$26*16.04/1000000,0)</f>
        <v>0</v>
      </c>
      <c r="AQ64">
        <f>IFERROR(AO64*Hoja1!$C$24/Hoja1!$C$25/Hoja1!$C$26*44.01/1000000,0)</f>
        <v>0</v>
      </c>
    </row>
    <row r="65" spans="2:43" x14ac:dyDescent="0.75">
      <c r="B65" s="52"/>
      <c r="C65" s="52"/>
      <c r="D65" s="111" t="s">
        <v>510</v>
      </c>
      <c r="E65" s="111"/>
      <c r="F65" s="131"/>
      <c r="G65" s="92"/>
      <c r="H65" s="14"/>
      <c r="I65" s="14"/>
      <c r="J65" s="52"/>
      <c r="K65" s="52"/>
      <c r="L65" s="216" t="str">
        <f t="shared" si="5"/>
        <v/>
      </c>
      <c r="M65" s="78" t="str">
        <f t="shared" si="14"/>
        <v>NA</v>
      </c>
      <c r="N65" s="78">
        <f t="shared" si="15"/>
        <v>0</v>
      </c>
      <c r="O65" s="78">
        <f t="shared" si="8"/>
        <v>0</v>
      </c>
      <c r="P65" s="78" t="str">
        <f t="shared" si="9"/>
        <v>Estimación</v>
      </c>
      <c r="Q65" s="78">
        <f t="shared" si="10"/>
        <v>0</v>
      </c>
      <c r="R65" s="78">
        <f t="shared" si="11"/>
        <v>0</v>
      </c>
      <c r="S65" s="78">
        <f>Q65+R65*Hoja1!$C$19</f>
        <v>0</v>
      </c>
      <c r="AF65">
        <f t="shared" si="0"/>
        <v>0</v>
      </c>
      <c r="AG65">
        <f t="shared" si="1"/>
        <v>0</v>
      </c>
      <c r="AH65">
        <f t="shared" si="2"/>
        <v>0</v>
      </c>
      <c r="AI65" t="str">
        <f t="shared" si="12"/>
        <v>Estimación</v>
      </c>
      <c r="AJ65">
        <f t="shared" si="3"/>
        <v>0</v>
      </c>
      <c r="AK65" t="s">
        <v>510</v>
      </c>
      <c r="AL65">
        <f t="shared" si="4"/>
        <v>0</v>
      </c>
      <c r="AM65">
        <f t="shared" si="13"/>
        <v>0</v>
      </c>
      <c r="AN65">
        <f>IF(J65="",AM65*'Fraccion masica'!$AB$36,J65*AM65)</f>
        <v>0</v>
      </c>
      <c r="AO65">
        <f>IF(K65="",AM65*'Fraccion masica'!$AB$35,K65*AM65)</f>
        <v>0</v>
      </c>
      <c r="AP65">
        <f>IFERROR(AN65*Hoja1!$C$24/Hoja1!$C$25/Hoja1!$C$26*16.04/1000000,0)</f>
        <v>0</v>
      </c>
      <c r="AQ65">
        <f>IFERROR(AO65*Hoja1!$C$24/Hoja1!$C$25/Hoja1!$C$26*44.01/1000000,0)</f>
        <v>0</v>
      </c>
    </row>
    <row r="66" spans="2:43" x14ac:dyDescent="0.75">
      <c r="B66" s="52"/>
      <c r="C66" s="52"/>
      <c r="D66" s="111" t="s">
        <v>510</v>
      </c>
      <c r="E66" s="111"/>
      <c r="F66" s="131"/>
      <c r="G66" s="92"/>
      <c r="H66" s="14"/>
      <c r="I66" s="14"/>
      <c r="J66" s="52"/>
      <c r="K66" s="52"/>
      <c r="L66" s="216" t="str">
        <f t="shared" si="5"/>
        <v/>
      </c>
      <c r="M66" s="78" t="str">
        <f t="shared" si="14"/>
        <v>NA</v>
      </c>
      <c r="N66" s="78">
        <f t="shared" si="15"/>
        <v>0</v>
      </c>
      <c r="O66" s="78">
        <f t="shared" si="8"/>
        <v>0</v>
      </c>
      <c r="P66" s="78" t="str">
        <f t="shared" si="9"/>
        <v>Estimación</v>
      </c>
      <c r="Q66" s="78">
        <f t="shared" si="10"/>
        <v>0</v>
      </c>
      <c r="R66" s="78">
        <f t="shared" si="11"/>
        <v>0</v>
      </c>
      <c r="S66" s="78">
        <f>Q66+R66*Hoja1!$C$19</f>
        <v>0</v>
      </c>
      <c r="AF66">
        <f t="shared" si="0"/>
        <v>0</v>
      </c>
      <c r="AG66">
        <f t="shared" si="1"/>
        <v>0</v>
      </c>
      <c r="AH66">
        <f t="shared" si="2"/>
        <v>0</v>
      </c>
      <c r="AI66" t="str">
        <f t="shared" si="12"/>
        <v>Estimación</v>
      </c>
      <c r="AJ66">
        <f t="shared" si="3"/>
        <v>0</v>
      </c>
      <c r="AK66" t="s">
        <v>510</v>
      </c>
      <c r="AL66">
        <f t="shared" si="4"/>
        <v>0</v>
      </c>
      <c r="AM66">
        <f t="shared" si="13"/>
        <v>0</v>
      </c>
      <c r="AN66">
        <f>IF(J66="",AM66*'Fraccion masica'!$AB$36,J66*AM66)</f>
        <v>0</v>
      </c>
      <c r="AO66">
        <f>IF(K66="",AM66*'Fraccion masica'!$AB$35,K66*AM66)</f>
        <v>0</v>
      </c>
      <c r="AP66">
        <f>IFERROR(AN66*Hoja1!$C$24/Hoja1!$C$25/Hoja1!$C$26*16.04/1000000,0)</f>
        <v>0</v>
      </c>
      <c r="AQ66">
        <f>IFERROR(AO66*Hoja1!$C$24/Hoja1!$C$25/Hoja1!$C$26*44.01/1000000,0)</f>
        <v>0</v>
      </c>
    </row>
    <row r="67" spans="2:43" x14ac:dyDescent="0.75">
      <c r="B67" s="52"/>
      <c r="C67" s="52"/>
      <c r="D67" s="111" t="s">
        <v>510</v>
      </c>
      <c r="E67" s="111"/>
      <c r="F67" s="131"/>
      <c r="G67" s="92"/>
      <c r="H67" s="14"/>
      <c r="I67" s="14"/>
      <c r="J67" s="52"/>
      <c r="K67" s="52"/>
      <c r="L67" s="216" t="str">
        <f t="shared" si="5"/>
        <v/>
      </c>
      <c r="M67" s="78" t="str">
        <f t="shared" si="14"/>
        <v>NA</v>
      </c>
      <c r="N67" s="78">
        <f t="shared" si="15"/>
        <v>0</v>
      </c>
      <c r="O67" s="78">
        <f t="shared" si="8"/>
        <v>0</v>
      </c>
      <c r="P67" s="78" t="str">
        <f t="shared" si="9"/>
        <v>Estimación</v>
      </c>
      <c r="Q67" s="78">
        <f t="shared" si="10"/>
        <v>0</v>
      </c>
      <c r="R67" s="78">
        <f t="shared" si="11"/>
        <v>0</v>
      </c>
      <c r="S67" s="78">
        <f>Q67+R67*Hoja1!$C$19</f>
        <v>0</v>
      </c>
      <c r="AF67">
        <f t="shared" si="0"/>
        <v>0</v>
      </c>
      <c r="AG67">
        <f t="shared" si="1"/>
        <v>0</v>
      </c>
      <c r="AH67">
        <f t="shared" si="2"/>
        <v>0</v>
      </c>
      <c r="AI67" t="str">
        <f t="shared" si="12"/>
        <v>Estimación</v>
      </c>
      <c r="AJ67">
        <f t="shared" si="3"/>
        <v>0</v>
      </c>
      <c r="AK67" t="s">
        <v>510</v>
      </c>
      <c r="AL67">
        <f t="shared" si="4"/>
        <v>0</v>
      </c>
      <c r="AM67">
        <f t="shared" si="13"/>
        <v>0</v>
      </c>
      <c r="AN67">
        <f>IF(J67="",AM67*'Fraccion masica'!$AB$36,J67*AM67)</f>
        <v>0</v>
      </c>
      <c r="AO67">
        <f>IF(K67="",AM67*'Fraccion masica'!$AB$35,K67*AM67)</f>
        <v>0</v>
      </c>
      <c r="AP67">
        <f>IFERROR(AN67*Hoja1!$C$24/Hoja1!$C$25/Hoja1!$C$26*16.04/1000000,0)</f>
        <v>0</v>
      </c>
      <c r="AQ67">
        <f>IFERROR(AO67*Hoja1!$C$24/Hoja1!$C$25/Hoja1!$C$26*44.01/1000000,0)</f>
        <v>0</v>
      </c>
    </row>
    <row r="68" spans="2:43" x14ac:dyDescent="0.75">
      <c r="B68" s="52"/>
      <c r="C68" s="52"/>
      <c r="D68" s="111" t="s">
        <v>510</v>
      </c>
      <c r="E68" s="111"/>
      <c r="F68" s="131"/>
      <c r="G68" s="92"/>
      <c r="H68" s="14"/>
      <c r="I68" s="14"/>
      <c r="J68" s="52"/>
      <c r="K68" s="52"/>
      <c r="L68" s="216" t="str">
        <f t="shared" si="5"/>
        <v/>
      </c>
      <c r="M68" s="78" t="str">
        <f t="shared" si="14"/>
        <v>NA</v>
      </c>
      <c r="N68" s="78">
        <f t="shared" si="15"/>
        <v>0</v>
      </c>
      <c r="O68" s="78">
        <f t="shared" si="8"/>
        <v>0</v>
      </c>
      <c r="P68" s="78" t="str">
        <f t="shared" si="9"/>
        <v>Estimación</v>
      </c>
      <c r="Q68" s="78">
        <f t="shared" si="10"/>
        <v>0</v>
      </c>
      <c r="R68" s="78">
        <f t="shared" si="11"/>
        <v>0</v>
      </c>
      <c r="S68" s="78">
        <f>Q68+R68*Hoja1!$C$19</f>
        <v>0</v>
      </c>
      <c r="AF68">
        <f t="shared" si="0"/>
        <v>0</v>
      </c>
      <c r="AG68">
        <f t="shared" si="1"/>
        <v>0</v>
      </c>
      <c r="AH68">
        <f t="shared" si="2"/>
        <v>0</v>
      </c>
      <c r="AI68" t="str">
        <f t="shared" si="12"/>
        <v>Estimación</v>
      </c>
      <c r="AJ68">
        <f t="shared" si="3"/>
        <v>0</v>
      </c>
      <c r="AK68" t="s">
        <v>510</v>
      </c>
      <c r="AL68">
        <f t="shared" si="4"/>
        <v>0</v>
      </c>
      <c r="AM68">
        <f t="shared" si="13"/>
        <v>0</v>
      </c>
      <c r="AN68">
        <f>IF(J68="",AM68*'Fraccion masica'!$AB$36,J68*AM68)</f>
        <v>0</v>
      </c>
      <c r="AO68">
        <f>IF(K68="",AM68*'Fraccion masica'!$AB$35,K68*AM68)</f>
        <v>0</v>
      </c>
      <c r="AP68">
        <f>IFERROR(AN68*Hoja1!$C$24/Hoja1!$C$25/Hoja1!$C$26*16.04/1000000,0)</f>
        <v>0</v>
      </c>
      <c r="AQ68">
        <f>IFERROR(AO68*Hoja1!$C$24/Hoja1!$C$25/Hoja1!$C$26*44.01/1000000,0)</f>
        <v>0</v>
      </c>
    </row>
    <row r="69" spans="2:43" x14ac:dyDescent="0.75">
      <c r="B69" s="52"/>
      <c r="C69" s="52"/>
      <c r="D69" s="111" t="s">
        <v>510</v>
      </c>
      <c r="E69" s="111"/>
      <c r="F69" s="131"/>
      <c r="G69" s="92"/>
      <c r="H69" s="14"/>
      <c r="I69" s="14"/>
      <c r="J69" s="52"/>
      <c r="K69" s="52"/>
      <c r="L69" s="216" t="str">
        <f t="shared" si="5"/>
        <v/>
      </c>
      <c r="M69" s="78" t="str">
        <f t="shared" si="14"/>
        <v>NA</v>
      </c>
      <c r="N69" s="78">
        <f t="shared" si="15"/>
        <v>0</v>
      </c>
      <c r="O69" s="78">
        <f t="shared" si="8"/>
        <v>0</v>
      </c>
      <c r="P69" s="78" t="str">
        <f t="shared" si="9"/>
        <v>Estimación</v>
      </c>
      <c r="Q69" s="78">
        <f t="shared" si="10"/>
        <v>0</v>
      </c>
      <c r="R69" s="78">
        <f t="shared" si="11"/>
        <v>0</v>
      </c>
      <c r="S69" s="78">
        <f>Q69+R69*Hoja1!$C$19</f>
        <v>0</v>
      </c>
      <c r="AF69">
        <f t="shared" si="0"/>
        <v>0</v>
      </c>
      <c r="AG69">
        <f t="shared" si="1"/>
        <v>0</v>
      </c>
      <c r="AH69">
        <f t="shared" si="2"/>
        <v>0</v>
      </c>
      <c r="AI69" t="str">
        <f t="shared" si="12"/>
        <v>Estimación</v>
      </c>
      <c r="AJ69">
        <f t="shared" si="3"/>
        <v>0</v>
      </c>
      <c r="AK69" t="s">
        <v>510</v>
      </c>
      <c r="AL69">
        <f t="shared" si="4"/>
        <v>0</v>
      </c>
      <c r="AM69">
        <f t="shared" si="13"/>
        <v>0</v>
      </c>
      <c r="AN69">
        <f>IF(J69="",AM69*'Fraccion masica'!$AB$36,J69*AM69)</f>
        <v>0</v>
      </c>
      <c r="AO69">
        <f>IF(K69="",AM69*'Fraccion masica'!$AB$35,K69*AM69)</f>
        <v>0</v>
      </c>
      <c r="AP69">
        <f>IFERROR(AN69*Hoja1!$C$24/Hoja1!$C$25/Hoja1!$C$26*16.04/1000000,0)</f>
        <v>0</v>
      </c>
      <c r="AQ69">
        <f>IFERROR(AO69*Hoja1!$C$24/Hoja1!$C$25/Hoja1!$C$26*44.01/1000000,0)</f>
        <v>0</v>
      </c>
    </row>
    <row r="70" spans="2:43" x14ac:dyDescent="0.75">
      <c r="B70" s="52"/>
      <c r="C70" s="52"/>
      <c r="D70" s="111" t="s">
        <v>510</v>
      </c>
      <c r="E70" s="111"/>
      <c r="F70" s="131"/>
      <c r="G70" s="92"/>
      <c r="H70" s="14"/>
      <c r="I70" s="14"/>
      <c r="J70" s="52"/>
      <c r="K70" s="52"/>
      <c r="L70" s="216" t="str">
        <f t="shared" si="5"/>
        <v/>
      </c>
      <c r="M70" s="78" t="str">
        <f t="shared" si="14"/>
        <v>NA</v>
      </c>
      <c r="N70" s="78">
        <f t="shared" si="15"/>
        <v>0</v>
      </c>
      <c r="O70" s="78">
        <f t="shared" si="8"/>
        <v>0</v>
      </c>
      <c r="P70" s="78" t="str">
        <f t="shared" si="9"/>
        <v>Estimación</v>
      </c>
      <c r="Q70" s="78">
        <f t="shared" si="10"/>
        <v>0</v>
      </c>
      <c r="R70" s="78">
        <f t="shared" si="11"/>
        <v>0</v>
      </c>
      <c r="S70" s="78">
        <f>Q70+R70*Hoja1!$C$19</f>
        <v>0</v>
      </c>
      <c r="AF70">
        <f t="shared" si="0"/>
        <v>0</v>
      </c>
      <c r="AG70">
        <f t="shared" si="1"/>
        <v>0</v>
      </c>
      <c r="AH70">
        <f t="shared" si="2"/>
        <v>0</v>
      </c>
      <c r="AI70" t="str">
        <f t="shared" si="12"/>
        <v>Estimación</v>
      </c>
      <c r="AJ70">
        <f t="shared" si="3"/>
        <v>0</v>
      </c>
      <c r="AK70" t="s">
        <v>510</v>
      </c>
      <c r="AL70">
        <f t="shared" si="4"/>
        <v>0</v>
      </c>
      <c r="AM70">
        <f t="shared" si="13"/>
        <v>0</v>
      </c>
      <c r="AN70">
        <f>IF(J70="",AM70*'Fraccion masica'!$AB$36,J70*AM70)</f>
        <v>0</v>
      </c>
      <c r="AO70">
        <f>IF(K70="",AM70*'Fraccion masica'!$AB$35,K70*AM70)</f>
        <v>0</v>
      </c>
      <c r="AP70">
        <f>IFERROR(AN70*Hoja1!$C$24/Hoja1!$C$25/Hoja1!$C$26*16.04/1000000,0)</f>
        <v>0</v>
      </c>
      <c r="AQ70">
        <f>IFERROR(AO70*Hoja1!$C$24/Hoja1!$C$25/Hoja1!$C$26*44.01/1000000,0)</f>
        <v>0</v>
      </c>
    </row>
    <row r="71" spans="2:43" x14ac:dyDescent="0.75">
      <c r="B71" s="52"/>
      <c r="C71" s="52"/>
      <c r="D71" s="111" t="s">
        <v>510</v>
      </c>
      <c r="E71" s="111"/>
      <c r="F71" s="131"/>
      <c r="G71" s="92"/>
      <c r="H71" s="14"/>
      <c r="I71" s="14"/>
      <c r="J71" s="52"/>
      <c r="K71" s="52"/>
      <c r="L71" s="216" t="str">
        <f t="shared" si="5"/>
        <v/>
      </c>
      <c r="M71" s="78" t="str">
        <f t="shared" si="14"/>
        <v>NA</v>
      </c>
      <c r="N71" s="78">
        <f t="shared" si="15"/>
        <v>0</v>
      </c>
      <c r="O71" s="78">
        <f t="shared" si="8"/>
        <v>0</v>
      </c>
      <c r="P71" s="78" t="str">
        <f t="shared" si="9"/>
        <v>Estimación</v>
      </c>
      <c r="Q71" s="78">
        <f t="shared" si="10"/>
        <v>0</v>
      </c>
      <c r="R71" s="78">
        <f t="shared" si="11"/>
        <v>0</v>
      </c>
      <c r="S71" s="78">
        <f>Q71+R71*Hoja1!$C$19</f>
        <v>0</v>
      </c>
      <c r="AF71">
        <f t="shared" si="0"/>
        <v>0</v>
      </c>
      <c r="AG71">
        <f t="shared" si="1"/>
        <v>0</v>
      </c>
      <c r="AH71">
        <f t="shared" si="2"/>
        <v>0</v>
      </c>
      <c r="AI71" t="str">
        <f t="shared" si="12"/>
        <v>Estimación</v>
      </c>
      <c r="AJ71">
        <f t="shared" si="3"/>
        <v>0</v>
      </c>
      <c r="AK71" t="s">
        <v>510</v>
      </c>
      <c r="AL71">
        <f t="shared" si="4"/>
        <v>0</v>
      </c>
      <c r="AM71">
        <f t="shared" si="13"/>
        <v>0</v>
      </c>
      <c r="AN71">
        <f>IF(J71="",AM71*'Fraccion masica'!$AB$36,J71*AM71)</f>
        <v>0</v>
      </c>
      <c r="AO71">
        <f>IF(K71="",AM71*'Fraccion masica'!$AB$35,K71*AM71)</f>
        <v>0</v>
      </c>
      <c r="AP71">
        <f>IFERROR(AN71*Hoja1!$C$24/Hoja1!$C$25/Hoja1!$C$26*16.04/1000000,0)</f>
        <v>0</v>
      </c>
      <c r="AQ71">
        <f>IFERROR(AO71*Hoja1!$C$24/Hoja1!$C$25/Hoja1!$C$26*44.01/1000000,0)</f>
        <v>0</v>
      </c>
    </row>
    <row r="72" spans="2:43" x14ac:dyDescent="0.75">
      <c r="B72" s="52"/>
      <c r="C72" s="52"/>
      <c r="D72" s="111" t="s">
        <v>510</v>
      </c>
      <c r="E72" s="111"/>
      <c r="F72" s="131"/>
      <c r="G72" s="92"/>
      <c r="H72" s="14"/>
      <c r="I72" s="14"/>
      <c r="J72" s="52"/>
      <c r="K72" s="52"/>
      <c r="L72" s="216" t="str">
        <f t="shared" si="5"/>
        <v/>
      </c>
      <c r="M72" s="78" t="str">
        <f t="shared" si="14"/>
        <v>NA</v>
      </c>
      <c r="N72" s="78">
        <f t="shared" si="15"/>
        <v>0</v>
      </c>
      <c r="O72" s="78">
        <f t="shared" si="8"/>
        <v>0</v>
      </c>
      <c r="P72" s="78" t="str">
        <f t="shared" si="9"/>
        <v>Estimación</v>
      </c>
      <c r="Q72" s="78">
        <f t="shared" si="10"/>
        <v>0</v>
      </c>
      <c r="R72" s="78">
        <f t="shared" si="11"/>
        <v>0</v>
      </c>
      <c r="S72" s="78">
        <f>Q72+R72*Hoja1!$C$19</f>
        <v>0</v>
      </c>
      <c r="AF72">
        <f t="shared" si="0"/>
        <v>0</v>
      </c>
      <c r="AG72">
        <f t="shared" si="1"/>
        <v>0</v>
      </c>
      <c r="AH72">
        <f t="shared" si="2"/>
        <v>0</v>
      </c>
      <c r="AI72" t="str">
        <f t="shared" si="12"/>
        <v>Estimación</v>
      </c>
      <c r="AJ72">
        <f t="shared" si="3"/>
        <v>0</v>
      </c>
      <c r="AK72" t="s">
        <v>510</v>
      </c>
      <c r="AL72">
        <f t="shared" si="4"/>
        <v>0</v>
      </c>
      <c r="AM72">
        <f t="shared" si="13"/>
        <v>0</v>
      </c>
      <c r="AN72">
        <f>IF(J72="",AM72*'Fraccion masica'!$AB$36,J72*AM72)</f>
        <v>0</v>
      </c>
      <c r="AO72">
        <f>IF(K72="",AM72*'Fraccion masica'!$AB$35,K72*AM72)</f>
        <v>0</v>
      </c>
      <c r="AP72">
        <f>IFERROR(AN72*Hoja1!$C$24/Hoja1!$C$25/Hoja1!$C$26*16.04/1000000,0)</f>
        <v>0</v>
      </c>
      <c r="AQ72">
        <f>IFERROR(AO72*Hoja1!$C$24/Hoja1!$C$25/Hoja1!$C$26*44.01/1000000,0)</f>
        <v>0</v>
      </c>
    </row>
    <row r="73" spans="2:43" x14ac:dyDescent="0.75">
      <c r="B73" s="52"/>
      <c r="C73" s="52"/>
      <c r="D73" s="111" t="s">
        <v>510</v>
      </c>
      <c r="E73" s="111"/>
      <c r="F73" s="131"/>
      <c r="G73" s="92"/>
      <c r="H73" s="14"/>
      <c r="I73" s="14"/>
      <c r="J73" s="52"/>
      <c r="K73" s="52"/>
      <c r="L73" s="216" t="str">
        <f t="shared" si="5"/>
        <v/>
      </c>
      <c r="M73" s="78" t="str">
        <f t="shared" si="14"/>
        <v>NA</v>
      </c>
      <c r="N73" s="78">
        <f t="shared" si="15"/>
        <v>0</v>
      </c>
      <c r="O73" s="78">
        <f t="shared" si="8"/>
        <v>0</v>
      </c>
      <c r="P73" s="78" t="str">
        <f t="shared" si="9"/>
        <v>Estimación</v>
      </c>
      <c r="Q73" s="78">
        <f t="shared" si="10"/>
        <v>0</v>
      </c>
      <c r="R73" s="78">
        <f t="shared" si="11"/>
        <v>0</v>
      </c>
      <c r="S73" s="78">
        <f>Q73+R73*Hoja1!$C$19</f>
        <v>0</v>
      </c>
      <c r="AF73">
        <f t="shared" si="0"/>
        <v>0</v>
      </c>
      <c r="AG73">
        <f t="shared" si="1"/>
        <v>0</v>
      </c>
      <c r="AH73">
        <f t="shared" si="2"/>
        <v>0</v>
      </c>
      <c r="AI73" t="str">
        <f t="shared" si="12"/>
        <v>Estimación</v>
      </c>
      <c r="AJ73">
        <f t="shared" si="3"/>
        <v>0</v>
      </c>
      <c r="AK73" t="s">
        <v>510</v>
      </c>
      <c r="AL73">
        <f t="shared" si="4"/>
        <v>0</v>
      </c>
      <c r="AM73">
        <f t="shared" si="13"/>
        <v>0</v>
      </c>
      <c r="AN73">
        <f>IF(J73="",AM73*'Fraccion masica'!$AB$36,J73*AM73)</f>
        <v>0</v>
      </c>
      <c r="AO73">
        <f>IF(K73="",AM73*'Fraccion masica'!$AB$35,K73*AM73)</f>
        <v>0</v>
      </c>
      <c r="AP73">
        <f>IFERROR(AN73*Hoja1!$C$24/Hoja1!$C$25/Hoja1!$C$26*16.04/1000000,0)</f>
        <v>0</v>
      </c>
      <c r="AQ73">
        <f>IFERROR(AO73*Hoja1!$C$24/Hoja1!$C$25/Hoja1!$C$26*44.01/1000000,0)</f>
        <v>0</v>
      </c>
    </row>
    <row r="74" spans="2:43" x14ac:dyDescent="0.75">
      <c r="B74" s="52"/>
      <c r="C74" s="52"/>
      <c r="D74" s="111" t="s">
        <v>510</v>
      </c>
      <c r="E74" s="111"/>
      <c r="F74" s="131"/>
      <c r="G74" s="92"/>
      <c r="H74" s="14"/>
      <c r="I74" s="14"/>
      <c r="J74" s="52"/>
      <c r="K74" s="52"/>
      <c r="L74" s="216" t="str">
        <f t="shared" si="5"/>
        <v/>
      </c>
      <c r="M74" s="78" t="str">
        <f t="shared" si="14"/>
        <v>NA</v>
      </c>
      <c r="N74" s="78">
        <f t="shared" si="15"/>
        <v>0</v>
      </c>
      <c r="O74" s="78">
        <f t="shared" si="8"/>
        <v>0</v>
      </c>
      <c r="P74" s="78" t="str">
        <f t="shared" si="9"/>
        <v>Estimación</v>
      </c>
      <c r="Q74" s="78">
        <f t="shared" si="10"/>
        <v>0</v>
      </c>
      <c r="R74" s="78">
        <f t="shared" si="11"/>
        <v>0</v>
      </c>
      <c r="S74" s="78">
        <f>Q74+R74*Hoja1!$C$19</f>
        <v>0</v>
      </c>
      <c r="AF74">
        <f t="shared" si="0"/>
        <v>0</v>
      </c>
      <c r="AG74">
        <f t="shared" si="1"/>
        <v>0</v>
      </c>
      <c r="AH74">
        <f t="shared" si="2"/>
        <v>0</v>
      </c>
      <c r="AI74" t="str">
        <f t="shared" si="12"/>
        <v>Estimación</v>
      </c>
      <c r="AJ74">
        <f t="shared" si="3"/>
        <v>0</v>
      </c>
      <c r="AK74" t="s">
        <v>510</v>
      </c>
      <c r="AL74">
        <f t="shared" si="4"/>
        <v>0</v>
      </c>
      <c r="AM74">
        <f t="shared" si="13"/>
        <v>0</v>
      </c>
      <c r="AN74">
        <f>IF(J74="",AM74*'Fraccion masica'!$AB$36,J74*AM74)</f>
        <v>0</v>
      </c>
      <c r="AO74">
        <f>IF(K74="",AM74*'Fraccion masica'!$AB$35,K74*AM74)</f>
        <v>0</v>
      </c>
      <c r="AP74">
        <f>IFERROR(AN74*Hoja1!$C$24/Hoja1!$C$25/Hoja1!$C$26*16.04/1000000,0)</f>
        <v>0</v>
      </c>
      <c r="AQ74">
        <f>IFERROR(AO74*Hoja1!$C$24/Hoja1!$C$25/Hoja1!$C$26*44.01/1000000,0)</f>
        <v>0</v>
      </c>
    </row>
    <row r="75" spans="2:43" x14ac:dyDescent="0.75">
      <c r="B75" s="52"/>
      <c r="C75" s="52"/>
      <c r="D75" s="111" t="s">
        <v>510</v>
      </c>
      <c r="E75" s="111"/>
      <c r="F75" s="131"/>
      <c r="G75" s="92"/>
      <c r="H75" s="14"/>
      <c r="I75" s="14"/>
      <c r="J75" s="52"/>
      <c r="K75" s="52"/>
      <c r="L75" s="216" t="str">
        <f t="shared" si="5"/>
        <v/>
      </c>
      <c r="M75" s="78" t="str">
        <f t="shared" si="14"/>
        <v>NA</v>
      </c>
      <c r="N75" s="78">
        <f t="shared" si="15"/>
        <v>0</v>
      </c>
      <c r="O75" s="78">
        <f t="shared" si="8"/>
        <v>0</v>
      </c>
      <c r="P75" s="78" t="str">
        <f t="shared" si="9"/>
        <v>Estimación</v>
      </c>
      <c r="Q75" s="78">
        <f t="shared" si="10"/>
        <v>0</v>
      </c>
      <c r="R75" s="78">
        <f t="shared" si="11"/>
        <v>0</v>
      </c>
      <c r="S75" s="78">
        <f>Q75+R75*Hoja1!$C$19</f>
        <v>0</v>
      </c>
      <c r="AF75">
        <f t="shared" si="0"/>
        <v>0</v>
      </c>
      <c r="AG75">
        <f t="shared" si="1"/>
        <v>0</v>
      </c>
      <c r="AH75">
        <f t="shared" si="2"/>
        <v>0</v>
      </c>
      <c r="AI75" t="str">
        <f t="shared" si="12"/>
        <v>Estimación</v>
      </c>
      <c r="AJ75">
        <f t="shared" si="3"/>
        <v>0</v>
      </c>
      <c r="AK75" t="s">
        <v>510</v>
      </c>
      <c r="AL75">
        <f t="shared" si="4"/>
        <v>0</v>
      </c>
      <c r="AM75">
        <f t="shared" si="13"/>
        <v>0</v>
      </c>
      <c r="AN75">
        <f>IF(J75="",AM75*'Fraccion masica'!$AB$36,J75*AM75)</f>
        <v>0</v>
      </c>
      <c r="AO75">
        <f>IF(K75="",AM75*'Fraccion masica'!$AB$35,K75*AM75)</f>
        <v>0</v>
      </c>
      <c r="AP75">
        <f>IFERROR(AN75*Hoja1!$C$24/Hoja1!$C$25/Hoja1!$C$26*16.04/1000000,0)</f>
        <v>0</v>
      </c>
      <c r="AQ75">
        <f>IFERROR(AO75*Hoja1!$C$24/Hoja1!$C$25/Hoja1!$C$26*44.01/1000000,0)</f>
        <v>0</v>
      </c>
    </row>
    <row r="76" spans="2:43" x14ac:dyDescent="0.75">
      <c r="B76" s="52"/>
      <c r="C76" s="52"/>
      <c r="D76" s="111" t="s">
        <v>510</v>
      </c>
      <c r="E76" s="111"/>
      <c r="F76" s="131"/>
      <c r="G76" s="92"/>
      <c r="H76" s="14"/>
      <c r="I76" s="14"/>
      <c r="J76" s="52"/>
      <c r="K76" s="52"/>
      <c r="L76" s="216" t="str">
        <f t="shared" si="5"/>
        <v/>
      </c>
      <c r="M76" s="78" t="str">
        <f t="shared" si="14"/>
        <v>NA</v>
      </c>
      <c r="N76" s="78">
        <f t="shared" si="15"/>
        <v>0</v>
      </c>
      <c r="O76" s="78">
        <f t="shared" si="8"/>
        <v>0</v>
      </c>
      <c r="P76" s="78" t="str">
        <f t="shared" si="9"/>
        <v>Estimación</v>
      </c>
      <c r="Q76" s="78">
        <f t="shared" si="10"/>
        <v>0</v>
      </c>
      <c r="R76" s="78">
        <f t="shared" si="11"/>
        <v>0</v>
      </c>
      <c r="S76" s="78">
        <f>Q76+R76*Hoja1!$C$19</f>
        <v>0</v>
      </c>
      <c r="AF76">
        <f t="shared" si="0"/>
        <v>0</v>
      </c>
      <c r="AG76">
        <f t="shared" si="1"/>
        <v>0</v>
      </c>
      <c r="AH76">
        <f t="shared" si="2"/>
        <v>0</v>
      </c>
      <c r="AI76" t="str">
        <f t="shared" si="12"/>
        <v>Estimación</v>
      </c>
      <c r="AJ76">
        <f t="shared" si="3"/>
        <v>0</v>
      </c>
      <c r="AK76" t="s">
        <v>510</v>
      </c>
      <c r="AL76">
        <f t="shared" si="4"/>
        <v>0</v>
      </c>
      <c r="AM76">
        <f t="shared" si="13"/>
        <v>0</v>
      </c>
      <c r="AN76">
        <f>IF(J76="",AM76*'Fraccion masica'!$AB$36,J76*AM76)</f>
        <v>0</v>
      </c>
      <c r="AO76">
        <f>IF(K76="",AM76*'Fraccion masica'!$AB$35,K76*AM76)</f>
        <v>0</v>
      </c>
      <c r="AP76">
        <f>IFERROR(AN76*Hoja1!$C$24/Hoja1!$C$25/Hoja1!$C$26*16.04/1000000,0)</f>
        <v>0</v>
      </c>
      <c r="AQ76">
        <f>IFERROR(AO76*Hoja1!$C$24/Hoja1!$C$25/Hoja1!$C$26*44.01/1000000,0)</f>
        <v>0</v>
      </c>
    </row>
    <row r="77" spans="2:43" x14ac:dyDescent="0.75">
      <c r="B77" s="52"/>
      <c r="C77" s="52"/>
      <c r="D77" s="111" t="s">
        <v>510</v>
      </c>
      <c r="E77" s="111"/>
      <c r="F77" s="131"/>
      <c r="G77" s="92"/>
      <c r="H77" s="14"/>
      <c r="I77" s="14"/>
      <c r="J77" s="52"/>
      <c r="K77" s="52"/>
      <c r="L77" s="216" t="str">
        <f t="shared" si="5"/>
        <v/>
      </c>
      <c r="M77" s="78" t="str">
        <f t="shared" si="14"/>
        <v>NA</v>
      </c>
      <c r="N77" s="78">
        <f t="shared" si="15"/>
        <v>0</v>
      </c>
      <c r="O77" s="78">
        <f t="shared" si="8"/>
        <v>0</v>
      </c>
      <c r="P77" s="78" t="str">
        <f t="shared" si="9"/>
        <v>Estimación</v>
      </c>
      <c r="Q77" s="78">
        <f t="shared" si="10"/>
        <v>0</v>
      </c>
      <c r="R77" s="78">
        <f t="shared" si="11"/>
        <v>0</v>
      </c>
      <c r="S77" s="78">
        <f>Q77+R77*Hoja1!$C$19</f>
        <v>0</v>
      </c>
      <c r="AF77">
        <f t="shared" si="0"/>
        <v>0</v>
      </c>
      <c r="AG77">
        <f t="shared" si="1"/>
        <v>0</v>
      </c>
      <c r="AH77">
        <f t="shared" si="2"/>
        <v>0</v>
      </c>
      <c r="AI77" t="str">
        <f t="shared" si="12"/>
        <v>Estimación</v>
      </c>
      <c r="AJ77">
        <f t="shared" si="3"/>
        <v>0</v>
      </c>
      <c r="AK77" t="s">
        <v>510</v>
      </c>
      <c r="AL77">
        <f t="shared" si="4"/>
        <v>0</v>
      </c>
      <c r="AM77">
        <f t="shared" si="13"/>
        <v>0</v>
      </c>
      <c r="AN77">
        <f>IF(J77="",AM77*'Fraccion masica'!$AB$36,J77*AM77)</f>
        <v>0</v>
      </c>
      <c r="AO77">
        <f>IF(K77="",AM77*'Fraccion masica'!$AB$35,K77*AM77)</f>
        <v>0</v>
      </c>
      <c r="AP77">
        <f>IFERROR(AN77*Hoja1!$C$24/Hoja1!$C$25/Hoja1!$C$26*16.04/1000000,0)</f>
        <v>0</v>
      </c>
      <c r="AQ77">
        <f>IFERROR(AO77*Hoja1!$C$24/Hoja1!$C$25/Hoja1!$C$26*44.01/1000000,0)</f>
        <v>0</v>
      </c>
    </row>
    <row r="78" spans="2:43" x14ac:dyDescent="0.75">
      <c r="B78" s="52"/>
      <c r="C78" s="52"/>
      <c r="D78" s="111" t="s">
        <v>510</v>
      </c>
      <c r="E78" s="111"/>
      <c r="F78" s="131"/>
      <c r="G78" s="92"/>
      <c r="H78" s="14"/>
      <c r="I78" s="14"/>
      <c r="J78" s="52"/>
      <c r="K78" s="52"/>
      <c r="L78" s="216" t="str">
        <f t="shared" si="5"/>
        <v/>
      </c>
      <c r="M78" s="78" t="str">
        <f t="shared" si="14"/>
        <v>NA</v>
      </c>
      <c r="N78" s="78">
        <f t="shared" si="15"/>
        <v>0</v>
      </c>
      <c r="O78" s="78">
        <f t="shared" si="8"/>
        <v>0</v>
      </c>
      <c r="P78" s="78" t="str">
        <f t="shared" si="9"/>
        <v>Estimación</v>
      </c>
      <c r="Q78" s="78">
        <f t="shared" si="10"/>
        <v>0</v>
      </c>
      <c r="R78" s="78">
        <f t="shared" si="11"/>
        <v>0</v>
      </c>
      <c r="S78" s="78">
        <f>Q78+R78*Hoja1!$C$19</f>
        <v>0</v>
      </c>
      <c r="AF78">
        <f t="shared" si="0"/>
        <v>0</v>
      </c>
      <c r="AG78">
        <f t="shared" si="1"/>
        <v>0</v>
      </c>
      <c r="AH78">
        <f t="shared" si="2"/>
        <v>0</v>
      </c>
      <c r="AI78" t="str">
        <f t="shared" si="12"/>
        <v>Estimación</v>
      </c>
      <c r="AJ78">
        <f t="shared" si="3"/>
        <v>0</v>
      </c>
      <c r="AK78" t="s">
        <v>510</v>
      </c>
      <c r="AL78">
        <f t="shared" si="4"/>
        <v>0</v>
      </c>
      <c r="AM78">
        <f t="shared" si="13"/>
        <v>0</v>
      </c>
      <c r="AN78">
        <f>IF(J78="",AM78*'Fraccion masica'!$AB$36,J78*AM78)</f>
        <v>0</v>
      </c>
      <c r="AO78">
        <f>IF(K78="",AM78*'Fraccion masica'!$AB$35,K78*AM78)</f>
        <v>0</v>
      </c>
      <c r="AP78">
        <f>IFERROR(AN78*Hoja1!$C$24/Hoja1!$C$25/Hoja1!$C$26*16.04/1000000,0)</f>
        <v>0</v>
      </c>
      <c r="AQ78">
        <f>IFERROR(AO78*Hoja1!$C$24/Hoja1!$C$25/Hoja1!$C$26*44.01/1000000,0)</f>
        <v>0</v>
      </c>
    </row>
    <row r="79" spans="2:43" x14ac:dyDescent="0.75">
      <c r="B79" s="52"/>
      <c r="C79" s="52"/>
      <c r="D79" s="111" t="s">
        <v>510</v>
      </c>
      <c r="E79" s="111"/>
      <c r="F79" s="131"/>
      <c r="G79" s="92"/>
      <c r="H79" s="14"/>
      <c r="I79" s="14"/>
      <c r="J79" s="52"/>
      <c r="K79" s="52"/>
      <c r="L79" s="216" t="str">
        <f t="shared" si="5"/>
        <v/>
      </c>
      <c r="M79" s="78" t="str">
        <f t="shared" si="14"/>
        <v>NA</v>
      </c>
      <c r="N79" s="78">
        <f t="shared" si="15"/>
        <v>0</v>
      </c>
      <c r="O79" s="78">
        <f t="shared" si="8"/>
        <v>0</v>
      </c>
      <c r="P79" s="78" t="str">
        <f t="shared" si="9"/>
        <v>Estimación</v>
      </c>
      <c r="Q79" s="78">
        <f t="shared" si="10"/>
        <v>0</v>
      </c>
      <c r="R79" s="78">
        <f t="shared" si="11"/>
        <v>0</v>
      </c>
      <c r="S79" s="78">
        <f>Q79+R79*Hoja1!$C$19</f>
        <v>0</v>
      </c>
      <c r="AF79">
        <f t="shared" si="0"/>
        <v>0</v>
      </c>
      <c r="AG79">
        <f t="shared" si="1"/>
        <v>0</v>
      </c>
      <c r="AH79">
        <f t="shared" si="2"/>
        <v>0</v>
      </c>
      <c r="AI79" t="str">
        <f t="shared" si="12"/>
        <v>Estimación</v>
      </c>
      <c r="AJ79">
        <f t="shared" si="3"/>
        <v>0</v>
      </c>
      <c r="AK79" t="s">
        <v>510</v>
      </c>
      <c r="AL79">
        <f t="shared" si="4"/>
        <v>0</v>
      </c>
      <c r="AM79">
        <f t="shared" si="13"/>
        <v>0</v>
      </c>
      <c r="AN79">
        <f>IF(J79="",AM79*'Fraccion masica'!$AB$36,J79*AM79)</f>
        <v>0</v>
      </c>
      <c r="AO79">
        <f>IF(K79="",AM79*'Fraccion masica'!$AB$35,K79*AM79)</f>
        <v>0</v>
      </c>
      <c r="AP79">
        <f>IFERROR(AN79*Hoja1!$C$24/Hoja1!$C$25/Hoja1!$C$26*16.04/1000000,0)</f>
        <v>0</v>
      </c>
      <c r="AQ79">
        <f>IFERROR(AO79*Hoja1!$C$24/Hoja1!$C$25/Hoja1!$C$26*44.01/1000000,0)</f>
        <v>0</v>
      </c>
    </row>
    <row r="80" spans="2:43" x14ac:dyDescent="0.75">
      <c r="B80" s="52"/>
      <c r="C80" s="52"/>
      <c r="D80" s="111" t="s">
        <v>510</v>
      </c>
      <c r="E80" s="111"/>
      <c r="F80" s="131"/>
      <c r="G80" s="92"/>
      <c r="H80" s="14"/>
      <c r="I80" s="14"/>
      <c r="J80" s="52"/>
      <c r="K80" s="52"/>
      <c r="L80" s="216" t="str">
        <f t="shared" si="5"/>
        <v/>
      </c>
      <c r="M80" s="78" t="str">
        <f t="shared" si="14"/>
        <v>NA</v>
      </c>
      <c r="N80" s="78">
        <f t="shared" si="15"/>
        <v>0</v>
      </c>
      <c r="O80" s="78">
        <f t="shared" si="8"/>
        <v>0</v>
      </c>
      <c r="P80" s="78" t="str">
        <f t="shared" si="9"/>
        <v>Estimación</v>
      </c>
      <c r="Q80" s="78">
        <f t="shared" si="10"/>
        <v>0</v>
      </c>
      <c r="R80" s="78">
        <f t="shared" si="11"/>
        <v>0</v>
      </c>
      <c r="S80" s="78">
        <f>Q80+R80*Hoja1!$C$19</f>
        <v>0</v>
      </c>
      <c r="AF80">
        <f t="shared" si="0"/>
        <v>0</v>
      </c>
      <c r="AG80">
        <f t="shared" si="1"/>
        <v>0</v>
      </c>
      <c r="AH80">
        <f t="shared" si="2"/>
        <v>0</v>
      </c>
      <c r="AI80" t="str">
        <f t="shared" si="12"/>
        <v>Estimación</v>
      </c>
      <c r="AJ80">
        <f t="shared" si="3"/>
        <v>0</v>
      </c>
      <c r="AK80" t="s">
        <v>510</v>
      </c>
      <c r="AL80">
        <f t="shared" si="4"/>
        <v>0</v>
      </c>
      <c r="AM80">
        <f t="shared" si="13"/>
        <v>0</v>
      </c>
      <c r="AN80">
        <f>IF(J80="",AM80*'Fraccion masica'!$AB$36,J80*AM80)</f>
        <v>0</v>
      </c>
      <c r="AO80">
        <f>IF(K80="",AM80*'Fraccion masica'!$AB$35,K80*AM80)</f>
        <v>0</v>
      </c>
      <c r="AP80">
        <f>IFERROR(AN80*Hoja1!$C$24/Hoja1!$C$25/Hoja1!$C$26*16.04/1000000,0)</f>
        <v>0</v>
      </c>
      <c r="AQ80">
        <f>IFERROR(AO80*Hoja1!$C$24/Hoja1!$C$25/Hoja1!$C$26*44.01/1000000,0)</f>
        <v>0</v>
      </c>
    </row>
    <row r="81" spans="2:43" x14ac:dyDescent="0.75">
      <c r="B81" s="52"/>
      <c r="C81" s="52"/>
      <c r="D81" s="111" t="s">
        <v>510</v>
      </c>
      <c r="E81" s="111"/>
      <c r="F81" s="131"/>
      <c r="G81" s="92"/>
      <c r="H81" s="14"/>
      <c r="I81" s="14"/>
      <c r="J81" s="52"/>
      <c r="K81" s="52"/>
      <c r="L81" s="216" t="str">
        <f t="shared" si="5"/>
        <v/>
      </c>
      <c r="M81" s="78" t="str">
        <f t="shared" si="14"/>
        <v>NA</v>
      </c>
      <c r="N81" s="78">
        <f t="shared" si="15"/>
        <v>0</v>
      </c>
      <c r="O81" s="78">
        <f t="shared" si="8"/>
        <v>0</v>
      </c>
      <c r="P81" s="78" t="str">
        <f t="shared" si="9"/>
        <v>Estimación</v>
      </c>
      <c r="Q81" s="78">
        <f t="shared" si="10"/>
        <v>0</v>
      </c>
      <c r="R81" s="78">
        <f t="shared" si="11"/>
        <v>0</v>
      </c>
      <c r="S81" s="78">
        <f>Q81+R81*Hoja1!$C$19</f>
        <v>0</v>
      </c>
      <c r="AF81">
        <f t="shared" ref="AF81:AF112" si="16">B81</f>
        <v>0</v>
      </c>
      <c r="AG81">
        <f t="shared" ref="AG81:AG112" si="17">IFERROR(G81*C81,0)</f>
        <v>0</v>
      </c>
      <c r="AH81">
        <f t="shared" ref="AH81:AH112" si="18">IFERROR(I81*H81*C81,0)</f>
        <v>0</v>
      </c>
      <c r="AI81" t="str">
        <f t="shared" si="12"/>
        <v>Estimación</v>
      </c>
      <c r="AJ81">
        <f t="shared" ref="AJ81:AJ112" si="19">IF(AG81&lt;&gt;0,AG81,AH81)*(1-E81)</f>
        <v>0</v>
      </c>
      <c r="AK81" t="s">
        <v>510</v>
      </c>
      <c r="AL81">
        <f t="shared" ref="AL81:AL112" si="20">IF(AG81&lt;&gt;0,AG81,AH81)*(E81)</f>
        <v>0</v>
      </c>
      <c r="AM81">
        <f t="shared" si="13"/>
        <v>0</v>
      </c>
      <c r="AN81">
        <f>IF(J81="",AM81*'Fraccion masica'!$AB$36,J81*AM81)</f>
        <v>0</v>
      </c>
      <c r="AO81">
        <f>IF(K81="",AM81*'Fraccion masica'!$AB$35,K81*AM81)</f>
        <v>0</v>
      </c>
      <c r="AP81">
        <f>IFERROR(AN81*Hoja1!$C$24/Hoja1!$C$25/Hoja1!$C$26*16.04/1000000,0)</f>
        <v>0</v>
      </c>
      <c r="AQ81">
        <f>IFERROR(AO81*Hoja1!$C$24/Hoja1!$C$25/Hoja1!$C$26*44.01/1000000,0)</f>
        <v>0</v>
      </c>
    </row>
    <row r="82" spans="2:43" x14ac:dyDescent="0.75">
      <c r="B82" s="52"/>
      <c r="C82" s="52"/>
      <c r="D82" s="111" t="s">
        <v>510</v>
      </c>
      <c r="E82" s="111"/>
      <c r="F82" s="131"/>
      <c r="G82" s="92"/>
      <c r="H82" s="14"/>
      <c r="I82" s="14"/>
      <c r="J82" s="52"/>
      <c r="K82" s="52"/>
      <c r="L82" s="216" t="str">
        <f t="shared" si="5"/>
        <v/>
      </c>
      <c r="M82" s="78" t="str">
        <f t="shared" si="14"/>
        <v>NA</v>
      </c>
      <c r="N82" s="78">
        <f t="shared" si="15"/>
        <v>0</v>
      </c>
      <c r="O82" s="78">
        <f t="shared" si="8"/>
        <v>0</v>
      </c>
      <c r="P82" s="78" t="str">
        <f t="shared" si="9"/>
        <v>Estimación</v>
      </c>
      <c r="Q82" s="78">
        <f t="shared" si="10"/>
        <v>0</v>
      </c>
      <c r="R82" s="78">
        <f t="shared" si="11"/>
        <v>0</v>
      </c>
      <c r="S82" s="78">
        <f>Q82+R82*Hoja1!$C$19</f>
        <v>0</v>
      </c>
      <c r="AF82">
        <f t="shared" si="16"/>
        <v>0</v>
      </c>
      <c r="AG82">
        <f t="shared" si="17"/>
        <v>0</v>
      </c>
      <c r="AH82">
        <f t="shared" si="18"/>
        <v>0</v>
      </c>
      <c r="AI82" t="str">
        <f t="shared" si="12"/>
        <v>Estimación</v>
      </c>
      <c r="AJ82">
        <f t="shared" si="19"/>
        <v>0</v>
      </c>
      <c r="AK82" t="s">
        <v>510</v>
      </c>
      <c r="AL82">
        <f t="shared" si="20"/>
        <v>0</v>
      </c>
      <c r="AM82">
        <f t="shared" si="13"/>
        <v>0</v>
      </c>
      <c r="AN82">
        <f>IF(J82="",AM82*'Fraccion masica'!$AB$36,J82*AM82)</f>
        <v>0</v>
      </c>
      <c r="AO82">
        <f>IF(K82="",AM82*'Fraccion masica'!$AB$35,K82*AM82)</f>
        <v>0</v>
      </c>
      <c r="AP82">
        <f>IFERROR(AN82*Hoja1!$C$24/Hoja1!$C$25/Hoja1!$C$26*16.04/1000000,0)</f>
        <v>0</v>
      </c>
      <c r="AQ82">
        <f>IFERROR(AO82*Hoja1!$C$24/Hoja1!$C$25/Hoja1!$C$26*44.01/1000000,0)</f>
        <v>0</v>
      </c>
    </row>
    <row r="83" spans="2:43" x14ac:dyDescent="0.75">
      <c r="B83" s="52"/>
      <c r="C83" s="52"/>
      <c r="D83" s="111" t="s">
        <v>510</v>
      </c>
      <c r="E83" s="111"/>
      <c r="F83" s="131"/>
      <c r="G83" s="92"/>
      <c r="H83" s="14"/>
      <c r="I83" s="14"/>
      <c r="J83" s="52"/>
      <c r="K83" s="52"/>
      <c r="L83" s="216" t="str">
        <f t="shared" si="5"/>
        <v/>
      </c>
      <c r="M83" s="78" t="str">
        <f t="shared" si="14"/>
        <v>NA</v>
      </c>
      <c r="N83" s="78">
        <f t="shared" si="15"/>
        <v>0</v>
      </c>
      <c r="O83" s="78">
        <f t="shared" si="8"/>
        <v>0</v>
      </c>
      <c r="P83" s="78" t="str">
        <f t="shared" si="9"/>
        <v>Estimación</v>
      </c>
      <c r="Q83" s="78">
        <f t="shared" si="10"/>
        <v>0</v>
      </c>
      <c r="R83" s="78">
        <f t="shared" si="11"/>
        <v>0</v>
      </c>
      <c r="S83" s="78">
        <f>Q83+R83*Hoja1!$C$19</f>
        <v>0</v>
      </c>
      <c r="AF83">
        <f t="shared" si="16"/>
        <v>0</v>
      </c>
      <c r="AG83">
        <f t="shared" si="17"/>
        <v>0</v>
      </c>
      <c r="AH83">
        <f t="shared" si="18"/>
        <v>0</v>
      </c>
      <c r="AI83" t="str">
        <f t="shared" si="12"/>
        <v>Estimación</v>
      </c>
      <c r="AJ83">
        <f t="shared" si="19"/>
        <v>0</v>
      </c>
      <c r="AK83" t="s">
        <v>510</v>
      </c>
      <c r="AL83">
        <f t="shared" si="20"/>
        <v>0</v>
      </c>
      <c r="AM83">
        <f t="shared" si="13"/>
        <v>0</v>
      </c>
      <c r="AN83">
        <f>IF(J83="",AM83*'Fraccion masica'!$AB$36,J83*AM83)</f>
        <v>0</v>
      </c>
      <c r="AO83">
        <f>IF(K83="",AM83*'Fraccion masica'!$AB$35,K83*AM83)</f>
        <v>0</v>
      </c>
      <c r="AP83">
        <f>IFERROR(AN83*Hoja1!$C$24/Hoja1!$C$25/Hoja1!$C$26*16.04/1000000,0)</f>
        <v>0</v>
      </c>
      <c r="AQ83">
        <f>IFERROR(AO83*Hoja1!$C$24/Hoja1!$C$25/Hoja1!$C$26*44.01/1000000,0)</f>
        <v>0</v>
      </c>
    </row>
    <row r="84" spans="2:43" x14ac:dyDescent="0.75">
      <c r="B84" s="52"/>
      <c r="C84" s="52"/>
      <c r="D84" s="111" t="s">
        <v>510</v>
      </c>
      <c r="E84" s="111"/>
      <c r="F84" s="131"/>
      <c r="G84" s="92"/>
      <c r="H84" s="14"/>
      <c r="I84" s="14"/>
      <c r="J84" s="52"/>
      <c r="K84" s="52"/>
      <c r="L84" s="216" t="str">
        <f t="shared" si="5"/>
        <v/>
      </c>
      <c r="M84" s="78" t="str">
        <f t="shared" si="14"/>
        <v>NA</v>
      </c>
      <c r="N84" s="78">
        <f t="shared" si="15"/>
        <v>0</v>
      </c>
      <c r="O84" s="78">
        <f t="shared" si="8"/>
        <v>0</v>
      </c>
      <c r="P84" s="78" t="str">
        <f t="shared" si="9"/>
        <v>Estimación</v>
      </c>
      <c r="Q84" s="78">
        <f t="shared" si="10"/>
        <v>0</v>
      </c>
      <c r="R84" s="78">
        <f t="shared" si="11"/>
        <v>0</v>
      </c>
      <c r="S84" s="78">
        <f>Q84+R84*Hoja1!$C$19</f>
        <v>0</v>
      </c>
      <c r="AF84">
        <f t="shared" si="16"/>
        <v>0</v>
      </c>
      <c r="AG84">
        <f t="shared" si="17"/>
        <v>0</v>
      </c>
      <c r="AH84">
        <f t="shared" si="18"/>
        <v>0</v>
      </c>
      <c r="AI84" t="str">
        <f t="shared" si="12"/>
        <v>Estimación</v>
      </c>
      <c r="AJ84">
        <f t="shared" si="19"/>
        <v>0</v>
      </c>
      <c r="AK84" t="s">
        <v>510</v>
      </c>
      <c r="AL84">
        <f t="shared" si="20"/>
        <v>0</v>
      </c>
      <c r="AM84">
        <f t="shared" si="13"/>
        <v>0</v>
      </c>
      <c r="AN84">
        <f>IF(J84="",AM84*'Fraccion masica'!$AB$36,J84*AM84)</f>
        <v>0</v>
      </c>
      <c r="AO84">
        <f>IF(K84="",AM84*'Fraccion masica'!$AB$35,K84*AM84)</f>
        <v>0</v>
      </c>
      <c r="AP84">
        <f>IFERROR(AN84*Hoja1!$C$24/Hoja1!$C$25/Hoja1!$C$26*16.04/1000000,0)</f>
        <v>0</v>
      </c>
      <c r="AQ84">
        <f>IFERROR(AO84*Hoja1!$C$24/Hoja1!$C$25/Hoja1!$C$26*44.01/1000000,0)</f>
        <v>0</v>
      </c>
    </row>
    <row r="85" spans="2:43" x14ac:dyDescent="0.75">
      <c r="B85" s="52"/>
      <c r="C85" s="52"/>
      <c r="D85" s="111" t="s">
        <v>510</v>
      </c>
      <c r="E85" s="111"/>
      <c r="F85" s="131"/>
      <c r="G85" s="92"/>
      <c r="H85" s="14"/>
      <c r="I85" s="14"/>
      <c r="J85" s="52"/>
      <c r="K85" s="52"/>
      <c r="L85" s="216" t="str">
        <f t="shared" si="5"/>
        <v/>
      </c>
      <c r="M85" s="78" t="str">
        <f t="shared" si="14"/>
        <v>NA</v>
      </c>
      <c r="N85" s="78">
        <f t="shared" si="15"/>
        <v>0</v>
      </c>
      <c r="O85" s="78">
        <f t="shared" si="8"/>
        <v>0</v>
      </c>
      <c r="P85" s="78" t="str">
        <f t="shared" si="9"/>
        <v>Estimación</v>
      </c>
      <c r="Q85" s="78">
        <f t="shared" si="10"/>
        <v>0</v>
      </c>
      <c r="R85" s="78">
        <f t="shared" si="11"/>
        <v>0</v>
      </c>
      <c r="S85" s="78">
        <f>Q85+R85*Hoja1!$C$19</f>
        <v>0</v>
      </c>
      <c r="AF85">
        <f t="shared" si="16"/>
        <v>0</v>
      </c>
      <c r="AG85">
        <f t="shared" si="17"/>
        <v>0</v>
      </c>
      <c r="AH85">
        <f t="shared" si="18"/>
        <v>0</v>
      </c>
      <c r="AI85" t="str">
        <f t="shared" si="12"/>
        <v>Estimación</v>
      </c>
      <c r="AJ85">
        <f t="shared" si="19"/>
        <v>0</v>
      </c>
      <c r="AK85" t="s">
        <v>510</v>
      </c>
      <c r="AL85">
        <f t="shared" si="20"/>
        <v>0</v>
      </c>
      <c r="AM85">
        <f t="shared" si="13"/>
        <v>0</v>
      </c>
      <c r="AN85">
        <f>IF(J85="",AM85*'Fraccion masica'!$AB$36,J85*AM85)</f>
        <v>0</v>
      </c>
      <c r="AO85">
        <f>IF(K85="",AM85*'Fraccion masica'!$AB$35,K85*AM85)</f>
        <v>0</v>
      </c>
      <c r="AP85">
        <f>IFERROR(AN85*Hoja1!$C$24/Hoja1!$C$25/Hoja1!$C$26*16.04/1000000,0)</f>
        <v>0</v>
      </c>
      <c r="AQ85">
        <f>IFERROR(AO85*Hoja1!$C$24/Hoja1!$C$25/Hoja1!$C$26*44.01/1000000,0)</f>
        <v>0</v>
      </c>
    </row>
    <row r="86" spans="2:43" x14ac:dyDescent="0.75">
      <c r="B86" s="52"/>
      <c r="C86" s="52"/>
      <c r="D86" s="111" t="s">
        <v>510</v>
      </c>
      <c r="E86" s="111"/>
      <c r="F86" s="131"/>
      <c r="G86" s="92"/>
      <c r="H86" s="14"/>
      <c r="I86" s="14"/>
      <c r="J86" s="52"/>
      <c r="K86" s="52"/>
      <c r="L86" s="216" t="str">
        <f t="shared" si="5"/>
        <v/>
      </c>
      <c r="M86" s="78" t="str">
        <f t="shared" si="14"/>
        <v>NA</v>
      </c>
      <c r="N86" s="78">
        <f t="shared" si="15"/>
        <v>0</v>
      </c>
      <c r="O86" s="78">
        <f t="shared" si="8"/>
        <v>0</v>
      </c>
      <c r="P86" s="78" t="str">
        <f t="shared" si="9"/>
        <v>Estimación</v>
      </c>
      <c r="Q86" s="78">
        <f t="shared" si="10"/>
        <v>0</v>
      </c>
      <c r="R86" s="78">
        <f t="shared" si="11"/>
        <v>0</v>
      </c>
      <c r="S86" s="78">
        <f>Q86+R86*Hoja1!$C$19</f>
        <v>0</v>
      </c>
      <c r="AF86">
        <f t="shared" si="16"/>
        <v>0</v>
      </c>
      <c r="AG86">
        <f t="shared" si="17"/>
        <v>0</v>
      </c>
      <c r="AH86">
        <f t="shared" si="18"/>
        <v>0</v>
      </c>
      <c r="AI86" t="str">
        <f t="shared" si="12"/>
        <v>Estimación</v>
      </c>
      <c r="AJ86">
        <f t="shared" si="19"/>
        <v>0</v>
      </c>
      <c r="AK86" t="s">
        <v>510</v>
      </c>
      <c r="AL86">
        <f t="shared" si="20"/>
        <v>0</v>
      </c>
      <c r="AM86">
        <f t="shared" si="13"/>
        <v>0</v>
      </c>
      <c r="AN86">
        <f>IF(J86="",AM86*'Fraccion masica'!$AB$36,J86*AM86)</f>
        <v>0</v>
      </c>
      <c r="AO86">
        <f>IF(K86="",AM86*'Fraccion masica'!$AB$35,K86*AM86)</f>
        <v>0</v>
      </c>
      <c r="AP86">
        <f>IFERROR(AN86*Hoja1!$C$24/Hoja1!$C$25/Hoja1!$C$26*16.04/1000000,0)</f>
        <v>0</v>
      </c>
      <c r="AQ86">
        <f>IFERROR(AO86*Hoja1!$C$24/Hoja1!$C$25/Hoja1!$C$26*44.01/1000000,0)</f>
        <v>0</v>
      </c>
    </row>
    <row r="87" spans="2:43" x14ac:dyDescent="0.75">
      <c r="B87" s="52"/>
      <c r="C87" s="52"/>
      <c r="D87" s="111" t="s">
        <v>510</v>
      </c>
      <c r="E87" s="111"/>
      <c r="F87" s="131"/>
      <c r="G87" s="92"/>
      <c r="H87" s="14"/>
      <c r="I87" s="14"/>
      <c r="J87" s="52"/>
      <c r="K87" s="52"/>
      <c r="L87" s="216" t="str">
        <f t="shared" si="5"/>
        <v/>
      </c>
      <c r="M87" s="78" t="str">
        <f t="shared" si="14"/>
        <v>NA</v>
      </c>
      <c r="N87" s="78">
        <f t="shared" si="15"/>
        <v>0</v>
      </c>
      <c r="O87" s="78">
        <f t="shared" si="8"/>
        <v>0</v>
      </c>
      <c r="P87" s="78" t="str">
        <f t="shared" si="9"/>
        <v>Estimación</v>
      </c>
      <c r="Q87" s="78">
        <f t="shared" si="10"/>
        <v>0</v>
      </c>
      <c r="R87" s="78">
        <f t="shared" si="11"/>
        <v>0</v>
      </c>
      <c r="S87" s="78">
        <f>Q87+R87*Hoja1!$C$19</f>
        <v>0</v>
      </c>
      <c r="AF87">
        <f t="shared" si="16"/>
        <v>0</v>
      </c>
      <c r="AG87">
        <f t="shared" si="17"/>
        <v>0</v>
      </c>
      <c r="AH87">
        <f t="shared" si="18"/>
        <v>0</v>
      </c>
      <c r="AI87" t="str">
        <f t="shared" si="12"/>
        <v>Estimación</v>
      </c>
      <c r="AJ87">
        <f t="shared" si="19"/>
        <v>0</v>
      </c>
      <c r="AK87" t="s">
        <v>510</v>
      </c>
      <c r="AL87">
        <f t="shared" si="20"/>
        <v>0</v>
      </c>
      <c r="AM87">
        <f t="shared" si="13"/>
        <v>0</v>
      </c>
      <c r="AN87">
        <f>IF(J87="",AM87*'Fraccion masica'!$AB$36,J87*AM87)</f>
        <v>0</v>
      </c>
      <c r="AO87">
        <f>IF(K87="",AM87*'Fraccion masica'!$AB$35,K87*AM87)</f>
        <v>0</v>
      </c>
      <c r="AP87">
        <f>IFERROR(AN87*Hoja1!$C$24/Hoja1!$C$25/Hoja1!$C$26*16.04/1000000,0)</f>
        <v>0</v>
      </c>
      <c r="AQ87">
        <f>IFERROR(AO87*Hoja1!$C$24/Hoja1!$C$25/Hoja1!$C$26*44.01/1000000,0)</f>
        <v>0</v>
      </c>
    </row>
    <row r="88" spans="2:43" x14ac:dyDescent="0.75">
      <c r="B88" s="52"/>
      <c r="C88" s="52"/>
      <c r="D88" s="111" t="s">
        <v>510</v>
      </c>
      <c r="E88" s="111"/>
      <c r="F88" s="131"/>
      <c r="G88" s="92"/>
      <c r="H88" s="14"/>
      <c r="I88" s="14"/>
      <c r="J88" s="52"/>
      <c r="K88" s="52"/>
      <c r="L88" s="216" t="str">
        <f t="shared" si="5"/>
        <v/>
      </c>
      <c r="M88" s="78" t="str">
        <f t="shared" si="14"/>
        <v>NA</v>
      </c>
      <c r="N88" s="78">
        <f t="shared" si="15"/>
        <v>0</v>
      </c>
      <c r="O88" s="78">
        <f t="shared" si="8"/>
        <v>0</v>
      </c>
      <c r="P88" s="78" t="str">
        <f t="shared" si="9"/>
        <v>Estimación</v>
      </c>
      <c r="Q88" s="78">
        <f t="shared" si="10"/>
        <v>0</v>
      </c>
      <c r="R88" s="78">
        <f t="shared" si="11"/>
        <v>0</v>
      </c>
      <c r="S88" s="78">
        <f>Q88+R88*Hoja1!$C$19</f>
        <v>0</v>
      </c>
      <c r="AF88">
        <f t="shared" si="16"/>
        <v>0</v>
      </c>
      <c r="AG88">
        <f t="shared" si="17"/>
        <v>0</v>
      </c>
      <c r="AH88">
        <f t="shared" si="18"/>
        <v>0</v>
      </c>
      <c r="AI88" t="str">
        <f t="shared" si="12"/>
        <v>Estimación</v>
      </c>
      <c r="AJ88">
        <f t="shared" si="19"/>
        <v>0</v>
      </c>
      <c r="AK88" t="s">
        <v>510</v>
      </c>
      <c r="AL88">
        <f t="shared" si="20"/>
        <v>0</v>
      </c>
      <c r="AM88">
        <f t="shared" si="13"/>
        <v>0</v>
      </c>
      <c r="AN88">
        <f>IF(J88="",AM88*'Fraccion masica'!$AB$36,J88*AM88)</f>
        <v>0</v>
      </c>
      <c r="AO88">
        <f>IF(K88="",AM88*'Fraccion masica'!$AB$35,K88*AM88)</f>
        <v>0</v>
      </c>
      <c r="AP88">
        <f>IFERROR(AN88*Hoja1!$C$24/Hoja1!$C$25/Hoja1!$C$26*16.04/1000000,0)</f>
        <v>0</v>
      </c>
      <c r="AQ88">
        <f>IFERROR(AO88*Hoja1!$C$24/Hoja1!$C$25/Hoja1!$C$26*44.01/1000000,0)</f>
        <v>0</v>
      </c>
    </row>
    <row r="89" spans="2:43" x14ac:dyDescent="0.75">
      <c r="B89" s="52"/>
      <c r="C89" s="52"/>
      <c r="D89" s="111" t="s">
        <v>510</v>
      </c>
      <c r="E89" s="111"/>
      <c r="F89" s="131"/>
      <c r="G89" s="92"/>
      <c r="H89" s="14"/>
      <c r="I89" s="14"/>
      <c r="J89" s="52"/>
      <c r="K89" s="52"/>
      <c r="L89" s="216" t="str">
        <f t="shared" si="5"/>
        <v/>
      </c>
      <c r="M89" s="78" t="str">
        <f t="shared" si="14"/>
        <v>NA</v>
      </c>
      <c r="N89" s="78">
        <f t="shared" si="15"/>
        <v>0</v>
      </c>
      <c r="O89" s="78">
        <f t="shared" si="8"/>
        <v>0</v>
      </c>
      <c r="P89" s="78" t="str">
        <f t="shared" si="9"/>
        <v>Estimación</v>
      </c>
      <c r="Q89" s="78">
        <f t="shared" si="10"/>
        <v>0</v>
      </c>
      <c r="R89" s="78">
        <f t="shared" si="11"/>
        <v>0</v>
      </c>
      <c r="S89" s="78">
        <f>Q89+R89*Hoja1!$C$19</f>
        <v>0</v>
      </c>
      <c r="AF89">
        <f t="shared" si="16"/>
        <v>0</v>
      </c>
      <c r="AG89">
        <f t="shared" si="17"/>
        <v>0</v>
      </c>
      <c r="AH89">
        <f t="shared" si="18"/>
        <v>0</v>
      </c>
      <c r="AI89" t="str">
        <f t="shared" si="12"/>
        <v>Estimación</v>
      </c>
      <c r="AJ89">
        <f t="shared" si="19"/>
        <v>0</v>
      </c>
      <c r="AK89" t="s">
        <v>510</v>
      </c>
      <c r="AL89">
        <f t="shared" si="20"/>
        <v>0</v>
      </c>
      <c r="AM89">
        <f t="shared" si="13"/>
        <v>0</v>
      </c>
      <c r="AN89">
        <f>IF(J89="",AM89*'Fraccion masica'!$AB$36,J89*AM89)</f>
        <v>0</v>
      </c>
      <c r="AO89">
        <f>IF(K89="",AM89*'Fraccion masica'!$AB$35,K89*AM89)</f>
        <v>0</v>
      </c>
      <c r="AP89">
        <f>IFERROR(AN89*Hoja1!$C$24/Hoja1!$C$25/Hoja1!$C$26*16.04/1000000,0)</f>
        <v>0</v>
      </c>
      <c r="AQ89">
        <f>IFERROR(AO89*Hoja1!$C$24/Hoja1!$C$25/Hoja1!$C$26*44.01/1000000,0)</f>
        <v>0</v>
      </c>
    </row>
    <row r="90" spans="2:43" x14ac:dyDescent="0.75">
      <c r="B90" s="52"/>
      <c r="C90" s="52"/>
      <c r="D90" s="111" t="s">
        <v>510</v>
      </c>
      <c r="E90" s="111"/>
      <c r="F90" s="131"/>
      <c r="G90" s="92"/>
      <c r="H90" s="14"/>
      <c r="I90" s="14"/>
      <c r="J90" s="52"/>
      <c r="K90" s="52"/>
      <c r="L90" s="216" t="str">
        <f t="shared" si="5"/>
        <v/>
      </c>
      <c r="M90" s="78" t="str">
        <f t="shared" si="14"/>
        <v>NA</v>
      </c>
      <c r="N90" s="78">
        <f t="shared" si="15"/>
        <v>0</v>
      </c>
      <c r="O90" s="78">
        <f t="shared" si="8"/>
        <v>0</v>
      </c>
      <c r="P90" s="78" t="str">
        <f t="shared" si="9"/>
        <v>Estimación</v>
      </c>
      <c r="Q90" s="78">
        <f t="shared" si="10"/>
        <v>0</v>
      </c>
      <c r="R90" s="78">
        <f t="shared" si="11"/>
        <v>0</v>
      </c>
      <c r="S90" s="78">
        <f>Q90+R90*Hoja1!$C$19</f>
        <v>0</v>
      </c>
      <c r="AF90">
        <f t="shared" si="16"/>
        <v>0</v>
      </c>
      <c r="AG90">
        <f t="shared" si="17"/>
        <v>0</v>
      </c>
      <c r="AH90">
        <f t="shared" si="18"/>
        <v>0</v>
      </c>
      <c r="AI90" t="str">
        <f t="shared" si="12"/>
        <v>Estimación</v>
      </c>
      <c r="AJ90">
        <f t="shared" si="19"/>
        <v>0</v>
      </c>
      <c r="AK90" t="s">
        <v>510</v>
      </c>
      <c r="AL90">
        <f t="shared" si="20"/>
        <v>0</v>
      </c>
      <c r="AM90">
        <f t="shared" si="13"/>
        <v>0</v>
      </c>
      <c r="AN90">
        <f>IF(J90="",AM90*'Fraccion masica'!$AB$36,J90*AM90)</f>
        <v>0</v>
      </c>
      <c r="AO90">
        <f>IF(K90="",AM90*'Fraccion masica'!$AB$35,K90*AM90)</f>
        <v>0</v>
      </c>
      <c r="AP90">
        <f>IFERROR(AN90*Hoja1!$C$24/Hoja1!$C$25/Hoja1!$C$26*16.04/1000000,0)</f>
        <v>0</v>
      </c>
      <c r="AQ90">
        <f>IFERROR(AO90*Hoja1!$C$24/Hoja1!$C$25/Hoja1!$C$26*44.01/1000000,0)</f>
        <v>0</v>
      </c>
    </row>
    <row r="91" spans="2:43" x14ac:dyDescent="0.75">
      <c r="B91" s="52"/>
      <c r="C91" s="52"/>
      <c r="D91" s="111" t="s">
        <v>510</v>
      </c>
      <c r="E91" s="111"/>
      <c r="F91" s="131"/>
      <c r="G91" s="92"/>
      <c r="H91" s="14"/>
      <c r="I91" s="14"/>
      <c r="J91" s="52"/>
      <c r="K91" s="52"/>
      <c r="L91" s="216" t="str">
        <f t="shared" si="5"/>
        <v/>
      </c>
      <c r="M91" s="78" t="str">
        <f t="shared" si="14"/>
        <v>NA</v>
      </c>
      <c r="N91" s="78">
        <f t="shared" si="15"/>
        <v>0</v>
      </c>
      <c r="O91" s="78">
        <f t="shared" si="8"/>
        <v>0</v>
      </c>
      <c r="P91" s="78" t="str">
        <f t="shared" si="9"/>
        <v>Estimación</v>
      </c>
      <c r="Q91" s="78">
        <f t="shared" si="10"/>
        <v>0</v>
      </c>
      <c r="R91" s="78">
        <f t="shared" si="11"/>
        <v>0</v>
      </c>
      <c r="S91" s="78">
        <f>Q91+R91*Hoja1!$C$19</f>
        <v>0</v>
      </c>
      <c r="AF91">
        <f t="shared" si="16"/>
        <v>0</v>
      </c>
      <c r="AG91">
        <f t="shared" si="17"/>
        <v>0</v>
      </c>
      <c r="AH91">
        <f t="shared" si="18"/>
        <v>0</v>
      </c>
      <c r="AI91" t="str">
        <f t="shared" si="12"/>
        <v>Estimación</v>
      </c>
      <c r="AJ91">
        <f t="shared" si="19"/>
        <v>0</v>
      </c>
      <c r="AK91" t="s">
        <v>510</v>
      </c>
      <c r="AL91">
        <f t="shared" si="20"/>
        <v>0</v>
      </c>
      <c r="AM91">
        <f t="shared" si="13"/>
        <v>0</v>
      </c>
      <c r="AN91">
        <f>IF(J91="",AM91*'Fraccion masica'!$AB$36,J91*AM91)</f>
        <v>0</v>
      </c>
      <c r="AO91">
        <f>IF(K91="",AM91*'Fraccion masica'!$AB$35,K91*AM91)</f>
        <v>0</v>
      </c>
      <c r="AP91">
        <f>IFERROR(AN91*Hoja1!$C$24/Hoja1!$C$25/Hoja1!$C$26*16.04/1000000,0)</f>
        <v>0</v>
      </c>
      <c r="AQ91">
        <f>IFERROR(AO91*Hoja1!$C$24/Hoja1!$C$25/Hoja1!$C$26*44.01/1000000,0)</f>
        <v>0</v>
      </c>
    </row>
    <row r="92" spans="2:43" x14ac:dyDescent="0.75">
      <c r="B92" s="52"/>
      <c r="C92" s="52"/>
      <c r="D92" s="111" t="s">
        <v>510</v>
      </c>
      <c r="E92" s="111"/>
      <c r="F92" s="131"/>
      <c r="G92" s="92"/>
      <c r="H92" s="14"/>
      <c r="I92" s="14"/>
      <c r="J92" s="52"/>
      <c r="K92" s="52"/>
      <c r="L92" s="216" t="str">
        <f t="shared" si="5"/>
        <v/>
      </c>
      <c r="M92" s="78" t="str">
        <f t="shared" si="14"/>
        <v>NA</v>
      </c>
      <c r="N92" s="78">
        <f t="shared" si="15"/>
        <v>0</v>
      </c>
      <c r="O92" s="78">
        <f t="shared" si="8"/>
        <v>0</v>
      </c>
      <c r="P92" s="78" t="str">
        <f t="shared" si="9"/>
        <v>Estimación</v>
      </c>
      <c r="Q92" s="78">
        <f t="shared" si="10"/>
        <v>0</v>
      </c>
      <c r="R92" s="78">
        <f t="shared" si="11"/>
        <v>0</v>
      </c>
      <c r="S92" s="78">
        <f>Q92+R92*Hoja1!$C$19</f>
        <v>0</v>
      </c>
      <c r="AF92">
        <f t="shared" si="16"/>
        <v>0</v>
      </c>
      <c r="AG92">
        <f t="shared" si="17"/>
        <v>0</v>
      </c>
      <c r="AH92">
        <f t="shared" si="18"/>
        <v>0</v>
      </c>
      <c r="AI92" t="str">
        <f t="shared" si="12"/>
        <v>Estimación</v>
      </c>
      <c r="AJ92">
        <f t="shared" si="19"/>
        <v>0</v>
      </c>
      <c r="AK92" t="s">
        <v>510</v>
      </c>
      <c r="AL92">
        <f t="shared" si="20"/>
        <v>0</v>
      </c>
      <c r="AM92">
        <f t="shared" si="13"/>
        <v>0</v>
      </c>
      <c r="AN92">
        <f>IF(J92="",AM92*'Fraccion masica'!$AB$36,J92*AM92)</f>
        <v>0</v>
      </c>
      <c r="AO92">
        <f>IF(K92="",AM92*'Fraccion masica'!$AB$35,K92*AM92)</f>
        <v>0</v>
      </c>
      <c r="AP92">
        <f>IFERROR(AN92*Hoja1!$C$24/Hoja1!$C$25/Hoja1!$C$26*16.04/1000000,0)</f>
        <v>0</v>
      </c>
      <c r="AQ92">
        <f>IFERROR(AO92*Hoja1!$C$24/Hoja1!$C$25/Hoja1!$C$26*44.01/1000000,0)</f>
        <v>0</v>
      </c>
    </row>
    <row r="93" spans="2:43" x14ac:dyDescent="0.75">
      <c r="B93" s="52"/>
      <c r="C93" s="52"/>
      <c r="D93" s="111" t="s">
        <v>510</v>
      </c>
      <c r="E93" s="111"/>
      <c r="F93" s="131"/>
      <c r="G93" s="92"/>
      <c r="H93" s="14"/>
      <c r="I93" s="14"/>
      <c r="J93" s="52"/>
      <c r="K93" s="52"/>
      <c r="L93" s="216" t="str">
        <f t="shared" si="5"/>
        <v/>
      </c>
      <c r="M93" s="78" t="str">
        <f t="shared" si="14"/>
        <v>NA</v>
      </c>
      <c r="N93" s="78">
        <f t="shared" si="15"/>
        <v>0</v>
      </c>
      <c r="O93" s="78">
        <f t="shared" si="8"/>
        <v>0</v>
      </c>
      <c r="P93" s="78" t="str">
        <f t="shared" si="9"/>
        <v>Estimación</v>
      </c>
      <c r="Q93" s="78">
        <f t="shared" si="10"/>
        <v>0</v>
      </c>
      <c r="R93" s="78">
        <f t="shared" si="11"/>
        <v>0</v>
      </c>
      <c r="S93" s="78">
        <f>Q93+R93*Hoja1!$C$19</f>
        <v>0</v>
      </c>
      <c r="AF93">
        <f t="shared" si="16"/>
        <v>0</v>
      </c>
      <c r="AG93">
        <f t="shared" si="17"/>
        <v>0</v>
      </c>
      <c r="AH93">
        <f t="shared" si="18"/>
        <v>0</v>
      </c>
      <c r="AI93" t="str">
        <f t="shared" si="12"/>
        <v>Estimación</v>
      </c>
      <c r="AJ93">
        <f t="shared" si="19"/>
        <v>0</v>
      </c>
      <c r="AK93" t="s">
        <v>510</v>
      </c>
      <c r="AL93">
        <f t="shared" si="20"/>
        <v>0</v>
      </c>
      <c r="AM93">
        <f t="shared" si="13"/>
        <v>0</v>
      </c>
      <c r="AN93">
        <f>IF(J93="",AM93*'Fraccion masica'!$AB$36,J93*AM93)</f>
        <v>0</v>
      </c>
      <c r="AO93">
        <f>IF(K93="",AM93*'Fraccion masica'!$AB$35,K93*AM93)</f>
        <v>0</v>
      </c>
      <c r="AP93">
        <f>IFERROR(AN93*Hoja1!$C$24/Hoja1!$C$25/Hoja1!$C$26*16.04/1000000,0)</f>
        <v>0</v>
      </c>
      <c r="AQ93">
        <f>IFERROR(AO93*Hoja1!$C$24/Hoja1!$C$25/Hoja1!$C$26*44.01/1000000,0)</f>
        <v>0</v>
      </c>
    </row>
    <row r="94" spans="2:43" x14ac:dyDescent="0.75">
      <c r="B94" s="52"/>
      <c r="C94" s="52"/>
      <c r="D94" s="111" t="s">
        <v>510</v>
      </c>
      <c r="E94" s="111"/>
      <c r="F94" s="131"/>
      <c r="G94" s="92"/>
      <c r="H94" s="14"/>
      <c r="I94" s="14"/>
      <c r="J94" s="52"/>
      <c r="K94" s="52"/>
      <c r="L94" s="216" t="str">
        <f t="shared" si="5"/>
        <v/>
      </c>
      <c r="M94" s="78" t="str">
        <f t="shared" si="14"/>
        <v>NA</v>
      </c>
      <c r="N94" s="78">
        <f t="shared" si="15"/>
        <v>0</v>
      </c>
      <c r="O94" s="78">
        <f t="shared" si="8"/>
        <v>0</v>
      </c>
      <c r="P94" s="78" t="str">
        <f t="shared" si="9"/>
        <v>Estimación</v>
      </c>
      <c r="Q94" s="78">
        <f t="shared" si="10"/>
        <v>0</v>
      </c>
      <c r="R94" s="78">
        <f t="shared" si="11"/>
        <v>0</v>
      </c>
      <c r="S94" s="78">
        <f>Q94+R94*Hoja1!$C$19</f>
        <v>0</v>
      </c>
      <c r="AF94">
        <f t="shared" si="16"/>
        <v>0</v>
      </c>
      <c r="AG94">
        <f t="shared" si="17"/>
        <v>0</v>
      </c>
      <c r="AH94">
        <f t="shared" si="18"/>
        <v>0</v>
      </c>
      <c r="AI94" t="str">
        <f t="shared" si="12"/>
        <v>Estimación</v>
      </c>
      <c r="AJ94">
        <f t="shared" si="19"/>
        <v>0</v>
      </c>
      <c r="AK94" t="s">
        <v>510</v>
      </c>
      <c r="AL94">
        <f t="shared" si="20"/>
        <v>0</v>
      </c>
      <c r="AM94">
        <f t="shared" si="13"/>
        <v>0</v>
      </c>
      <c r="AN94">
        <f>IF(J94="",AM94*'Fraccion masica'!$AB$36,J94*AM94)</f>
        <v>0</v>
      </c>
      <c r="AO94">
        <f>IF(K94="",AM94*'Fraccion masica'!$AB$35,K94*AM94)</f>
        <v>0</v>
      </c>
      <c r="AP94">
        <f>IFERROR(AN94*Hoja1!$C$24/Hoja1!$C$25/Hoja1!$C$26*16.04/1000000,0)</f>
        <v>0</v>
      </c>
      <c r="AQ94">
        <f>IFERROR(AO94*Hoja1!$C$24/Hoja1!$C$25/Hoja1!$C$26*44.01/1000000,0)</f>
        <v>0</v>
      </c>
    </row>
    <row r="95" spans="2:43" x14ac:dyDescent="0.75">
      <c r="B95" s="52"/>
      <c r="C95" s="52"/>
      <c r="D95" s="111" t="s">
        <v>510</v>
      </c>
      <c r="E95" s="111"/>
      <c r="F95" s="131"/>
      <c r="G95" s="92"/>
      <c r="H95" s="14"/>
      <c r="I95" s="14"/>
      <c r="J95" s="52"/>
      <c r="K95" s="52"/>
      <c r="L95" s="216" t="str">
        <f t="shared" si="5"/>
        <v/>
      </c>
      <c r="M95" s="78" t="str">
        <f t="shared" si="14"/>
        <v>NA</v>
      </c>
      <c r="N95" s="78">
        <f t="shared" si="15"/>
        <v>0</v>
      </c>
      <c r="O95" s="78">
        <f t="shared" si="8"/>
        <v>0</v>
      </c>
      <c r="P95" s="78" t="str">
        <f t="shared" si="9"/>
        <v>Estimación</v>
      </c>
      <c r="Q95" s="78">
        <f t="shared" si="10"/>
        <v>0</v>
      </c>
      <c r="R95" s="78">
        <f t="shared" si="11"/>
        <v>0</v>
      </c>
      <c r="S95" s="78">
        <f>Q95+R95*Hoja1!$C$19</f>
        <v>0</v>
      </c>
      <c r="AF95">
        <f t="shared" si="16"/>
        <v>0</v>
      </c>
      <c r="AG95">
        <f t="shared" si="17"/>
        <v>0</v>
      </c>
      <c r="AH95">
        <f t="shared" si="18"/>
        <v>0</v>
      </c>
      <c r="AI95" t="str">
        <f t="shared" si="12"/>
        <v>Estimación</v>
      </c>
      <c r="AJ95">
        <f t="shared" si="19"/>
        <v>0</v>
      </c>
      <c r="AK95" t="s">
        <v>510</v>
      </c>
      <c r="AL95">
        <f t="shared" si="20"/>
        <v>0</v>
      </c>
      <c r="AM95">
        <f t="shared" si="13"/>
        <v>0</v>
      </c>
      <c r="AN95">
        <f>IF(J95="",AM95*'Fraccion masica'!$AB$36,J95*AM95)</f>
        <v>0</v>
      </c>
      <c r="AO95">
        <f>IF(K95="",AM95*'Fraccion masica'!$AB$35,K95*AM95)</f>
        <v>0</v>
      </c>
      <c r="AP95">
        <f>IFERROR(AN95*Hoja1!$C$24/Hoja1!$C$25/Hoja1!$C$26*16.04/1000000,0)</f>
        <v>0</v>
      </c>
      <c r="AQ95">
        <f>IFERROR(AO95*Hoja1!$C$24/Hoja1!$C$25/Hoja1!$C$26*44.01/1000000,0)</f>
        <v>0</v>
      </c>
    </row>
    <row r="96" spans="2:43" x14ac:dyDescent="0.75">
      <c r="B96" s="52"/>
      <c r="C96" s="52"/>
      <c r="D96" s="111" t="s">
        <v>510</v>
      </c>
      <c r="E96" s="111"/>
      <c r="F96" s="131"/>
      <c r="G96" s="92"/>
      <c r="H96" s="14"/>
      <c r="I96" s="14"/>
      <c r="J96" s="52"/>
      <c r="K96" s="52"/>
      <c r="L96" s="216" t="str">
        <f t="shared" si="5"/>
        <v/>
      </c>
      <c r="M96" s="78" t="str">
        <f t="shared" si="14"/>
        <v>NA</v>
      </c>
      <c r="N96" s="78">
        <f t="shared" si="15"/>
        <v>0</v>
      </c>
      <c r="O96" s="78">
        <f t="shared" si="8"/>
        <v>0</v>
      </c>
      <c r="P96" s="78" t="str">
        <f t="shared" si="9"/>
        <v>Estimación</v>
      </c>
      <c r="Q96" s="78">
        <f t="shared" si="10"/>
        <v>0</v>
      </c>
      <c r="R96" s="78">
        <f t="shared" si="11"/>
        <v>0</v>
      </c>
      <c r="S96" s="78">
        <f>Q96+R96*Hoja1!$C$19</f>
        <v>0</v>
      </c>
      <c r="AF96">
        <f t="shared" si="16"/>
        <v>0</v>
      </c>
      <c r="AG96">
        <f t="shared" si="17"/>
        <v>0</v>
      </c>
      <c r="AH96">
        <f t="shared" si="18"/>
        <v>0</v>
      </c>
      <c r="AI96" t="str">
        <f t="shared" si="12"/>
        <v>Estimación</v>
      </c>
      <c r="AJ96">
        <f t="shared" si="19"/>
        <v>0</v>
      </c>
      <c r="AK96" t="s">
        <v>510</v>
      </c>
      <c r="AL96">
        <f t="shared" si="20"/>
        <v>0</v>
      </c>
      <c r="AM96">
        <f t="shared" si="13"/>
        <v>0</v>
      </c>
      <c r="AN96">
        <f>IF(J96="",AM96*'Fraccion masica'!$AB$36,J96*AM96)</f>
        <v>0</v>
      </c>
      <c r="AO96">
        <f>IF(K96="",AM96*'Fraccion masica'!$AB$35,K96*AM96)</f>
        <v>0</v>
      </c>
      <c r="AP96">
        <f>IFERROR(AN96*Hoja1!$C$24/Hoja1!$C$25/Hoja1!$C$26*16.04/1000000,0)</f>
        <v>0</v>
      </c>
      <c r="AQ96">
        <f>IFERROR(AO96*Hoja1!$C$24/Hoja1!$C$25/Hoja1!$C$26*44.01/1000000,0)</f>
        <v>0</v>
      </c>
    </row>
    <row r="97" spans="2:43" x14ac:dyDescent="0.75">
      <c r="B97" s="52"/>
      <c r="C97" s="52"/>
      <c r="D97" s="111" t="s">
        <v>510</v>
      </c>
      <c r="E97" s="111"/>
      <c r="F97" s="131"/>
      <c r="G97" s="92"/>
      <c r="H97" s="14"/>
      <c r="I97" s="14"/>
      <c r="J97" s="52"/>
      <c r="K97" s="52"/>
      <c r="L97" s="216" t="str">
        <f t="shared" si="5"/>
        <v/>
      </c>
      <c r="M97" s="78" t="str">
        <f t="shared" si="14"/>
        <v>NA</v>
      </c>
      <c r="N97" s="78">
        <f t="shared" si="15"/>
        <v>0</v>
      </c>
      <c r="O97" s="78">
        <f t="shared" si="8"/>
        <v>0</v>
      </c>
      <c r="P97" s="78" t="str">
        <f t="shared" si="9"/>
        <v>Estimación</v>
      </c>
      <c r="Q97" s="78">
        <f t="shared" si="10"/>
        <v>0</v>
      </c>
      <c r="R97" s="78">
        <f t="shared" si="11"/>
        <v>0</v>
      </c>
      <c r="S97" s="78">
        <f>Q97+R97*Hoja1!$C$19</f>
        <v>0</v>
      </c>
      <c r="AF97">
        <f t="shared" si="16"/>
        <v>0</v>
      </c>
      <c r="AG97">
        <f t="shared" si="17"/>
        <v>0</v>
      </c>
      <c r="AH97">
        <f t="shared" si="18"/>
        <v>0</v>
      </c>
      <c r="AI97" t="str">
        <f t="shared" si="12"/>
        <v>Estimación</v>
      </c>
      <c r="AJ97">
        <f t="shared" si="19"/>
        <v>0</v>
      </c>
      <c r="AK97" t="s">
        <v>510</v>
      </c>
      <c r="AL97">
        <f t="shared" si="20"/>
        <v>0</v>
      </c>
      <c r="AM97">
        <f t="shared" si="13"/>
        <v>0</v>
      </c>
      <c r="AN97">
        <f>IF(J97="",AM97*'Fraccion masica'!$AB$36,J97*AM97)</f>
        <v>0</v>
      </c>
      <c r="AO97">
        <f>IF(K97="",AM97*'Fraccion masica'!$AB$35,K97*AM97)</f>
        <v>0</v>
      </c>
      <c r="AP97">
        <f>IFERROR(AN97*Hoja1!$C$24/Hoja1!$C$25/Hoja1!$C$26*16.04/1000000,0)</f>
        <v>0</v>
      </c>
      <c r="AQ97">
        <f>IFERROR(AO97*Hoja1!$C$24/Hoja1!$C$25/Hoja1!$C$26*44.01/1000000,0)</f>
        <v>0</v>
      </c>
    </row>
    <row r="98" spans="2:43" x14ac:dyDescent="0.75">
      <c r="B98" s="52"/>
      <c r="C98" s="52"/>
      <c r="D98" s="111" t="s">
        <v>510</v>
      </c>
      <c r="E98" s="111"/>
      <c r="F98" s="131"/>
      <c r="G98" s="92"/>
      <c r="H98" s="14"/>
      <c r="I98" s="14"/>
      <c r="J98" s="52"/>
      <c r="K98" s="52"/>
      <c r="L98" s="216" t="str">
        <f t="shared" si="5"/>
        <v/>
      </c>
      <c r="M98" s="78" t="str">
        <f t="shared" si="14"/>
        <v>NA</v>
      </c>
      <c r="N98" s="78">
        <f t="shared" si="15"/>
        <v>0</v>
      </c>
      <c r="O98" s="78">
        <f t="shared" si="8"/>
        <v>0</v>
      </c>
      <c r="P98" s="78" t="str">
        <f t="shared" si="9"/>
        <v>Estimación</v>
      </c>
      <c r="Q98" s="78">
        <f t="shared" si="10"/>
        <v>0</v>
      </c>
      <c r="R98" s="78">
        <f t="shared" si="11"/>
        <v>0</v>
      </c>
      <c r="S98" s="78">
        <f>Q98+R98*Hoja1!$C$19</f>
        <v>0</v>
      </c>
      <c r="AF98">
        <f t="shared" si="16"/>
        <v>0</v>
      </c>
      <c r="AG98">
        <f t="shared" si="17"/>
        <v>0</v>
      </c>
      <c r="AH98">
        <f t="shared" si="18"/>
        <v>0</v>
      </c>
      <c r="AI98" t="str">
        <f t="shared" si="12"/>
        <v>Estimación</v>
      </c>
      <c r="AJ98">
        <f t="shared" si="19"/>
        <v>0</v>
      </c>
      <c r="AK98" t="s">
        <v>510</v>
      </c>
      <c r="AL98">
        <f t="shared" si="20"/>
        <v>0</v>
      </c>
      <c r="AM98">
        <f t="shared" si="13"/>
        <v>0</v>
      </c>
      <c r="AN98">
        <f>IF(J98="",AM98*'Fraccion masica'!$AB$36,J98*AM98)</f>
        <v>0</v>
      </c>
      <c r="AO98">
        <f>IF(K98="",AM98*'Fraccion masica'!$AB$35,K98*AM98)</f>
        <v>0</v>
      </c>
      <c r="AP98">
        <f>IFERROR(AN98*Hoja1!$C$24/Hoja1!$C$25/Hoja1!$C$26*16.04/1000000,0)</f>
        <v>0</v>
      </c>
      <c r="AQ98">
        <f>IFERROR(AO98*Hoja1!$C$24/Hoja1!$C$25/Hoja1!$C$26*44.01/1000000,0)</f>
        <v>0</v>
      </c>
    </row>
    <row r="99" spans="2:43" x14ac:dyDescent="0.75">
      <c r="B99" s="52"/>
      <c r="C99" s="52"/>
      <c r="D99" s="111" t="s">
        <v>510</v>
      </c>
      <c r="E99" s="111"/>
      <c r="F99" s="131"/>
      <c r="G99" s="92"/>
      <c r="H99" s="14"/>
      <c r="I99" s="14"/>
      <c r="J99" s="52"/>
      <c r="K99" s="52"/>
      <c r="L99" s="216" t="str">
        <f t="shared" si="5"/>
        <v/>
      </c>
      <c r="M99" s="78" t="str">
        <f t="shared" si="14"/>
        <v>NA</v>
      </c>
      <c r="N99" s="78">
        <f t="shared" si="15"/>
        <v>0</v>
      </c>
      <c r="O99" s="78">
        <f t="shared" si="8"/>
        <v>0</v>
      </c>
      <c r="P99" s="78" t="str">
        <f t="shared" si="9"/>
        <v>Estimación</v>
      </c>
      <c r="Q99" s="78">
        <f t="shared" si="10"/>
        <v>0</v>
      </c>
      <c r="R99" s="78">
        <f t="shared" si="11"/>
        <v>0</v>
      </c>
      <c r="S99" s="78">
        <f>Q99+R99*Hoja1!$C$19</f>
        <v>0</v>
      </c>
      <c r="AF99">
        <f t="shared" si="16"/>
        <v>0</v>
      </c>
      <c r="AG99">
        <f t="shared" si="17"/>
        <v>0</v>
      </c>
      <c r="AH99">
        <f t="shared" si="18"/>
        <v>0</v>
      </c>
      <c r="AI99" t="str">
        <f t="shared" si="12"/>
        <v>Estimación</v>
      </c>
      <c r="AJ99">
        <f t="shared" si="19"/>
        <v>0</v>
      </c>
      <c r="AK99" t="s">
        <v>510</v>
      </c>
      <c r="AL99">
        <f t="shared" si="20"/>
        <v>0</v>
      </c>
      <c r="AM99">
        <f t="shared" si="13"/>
        <v>0</v>
      </c>
      <c r="AN99">
        <f>IF(J99="",AM99*'Fraccion masica'!$AB$36,J99*AM99)</f>
        <v>0</v>
      </c>
      <c r="AO99">
        <f>IF(K99="",AM99*'Fraccion masica'!$AB$35,K99*AM99)</f>
        <v>0</v>
      </c>
      <c r="AP99">
        <f>IFERROR(AN99*Hoja1!$C$24/Hoja1!$C$25/Hoja1!$C$26*16.04/1000000,0)</f>
        <v>0</v>
      </c>
      <c r="AQ99">
        <f>IFERROR(AO99*Hoja1!$C$24/Hoja1!$C$25/Hoja1!$C$26*44.01/1000000,0)</f>
        <v>0</v>
      </c>
    </row>
    <row r="100" spans="2:43" x14ac:dyDescent="0.75">
      <c r="B100" s="52"/>
      <c r="C100" s="52"/>
      <c r="D100" s="111" t="s">
        <v>510</v>
      </c>
      <c r="E100" s="111"/>
      <c r="F100" s="131"/>
      <c r="G100" s="92"/>
      <c r="H100" s="14"/>
      <c r="I100" s="14"/>
      <c r="J100" s="52"/>
      <c r="K100" s="52"/>
      <c r="L100" s="216" t="str">
        <f t="shared" si="5"/>
        <v/>
      </c>
      <c r="M100" s="78" t="str">
        <f t="shared" si="14"/>
        <v>NA</v>
      </c>
      <c r="N100" s="78">
        <f t="shared" si="15"/>
        <v>0</v>
      </c>
      <c r="O100" s="78">
        <f t="shared" si="8"/>
        <v>0</v>
      </c>
      <c r="P100" s="78" t="str">
        <f t="shared" si="9"/>
        <v>Estimación</v>
      </c>
      <c r="Q100" s="78">
        <f t="shared" si="10"/>
        <v>0</v>
      </c>
      <c r="R100" s="78">
        <f t="shared" si="11"/>
        <v>0</v>
      </c>
      <c r="S100" s="78">
        <f>Q100+R100*Hoja1!$C$19</f>
        <v>0</v>
      </c>
      <c r="AF100">
        <f t="shared" si="16"/>
        <v>0</v>
      </c>
      <c r="AG100">
        <f t="shared" si="17"/>
        <v>0</v>
      </c>
      <c r="AH100">
        <f t="shared" si="18"/>
        <v>0</v>
      </c>
      <c r="AI100" t="str">
        <f t="shared" si="12"/>
        <v>Estimación</v>
      </c>
      <c r="AJ100">
        <f t="shared" si="19"/>
        <v>0</v>
      </c>
      <c r="AK100" t="s">
        <v>510</v>
      </c>
      <c r="AL100">
        <f t="shared" si="20"/>
        <v>0</v>
      </c>
      <c r="AM100">
        <f t="shared" si="13"/>
        <v>0</v>
      </c>
      <c r="AN100">
        <f>IF(J100="",AM100*'Fraccion masica'!$AB$36,J100*AM100)</f>
        <v>0</v>
      </c>
      <c r="AO100">
        <f>IF(K100="",AM100*'Fraccion masica'!$AB$35,K100*AM100)</f>
        <v>0</v>
      </c>
      <c r="AP100">
        <f>IFERROR(AN100*Hoja1!$C$24/Hoja1!$C$25/Hoja1!$C$26*16.04/1000000,0)</f>
        <v>0</v>
      </c>
      <c r="AQ100">
        <f>IFERROR(AO100*Hoja1!$C$24/Hoja1!$C$25/Hoja1!$C$26*44.01/1000000,0)</f>
        <v>0</v>
      </c>
    </row>
    <row r="101" spans="2:43" x14ac:dyDescent="0.75">
      <c r="B101" s="52"/>
      <c r="C101" s="52"/>
      <c r="D101" s="111" t="s">
        <v>510</v>
      </c>
      <c r="E101" s="111"/>
      <c r="F101" s="131"/>
      <c r="G101" s="92"/>
      <c r="H101" s="14"/>
      <c r="I101" s="14"/>
      <c r="J101" s="52"/>
      <c r="K101" s="52"/>
      <c r="L101" s="216" t="str">
        <f t="shared" si="5"/>
        <v/>
      </c>
      <c r="M101" s="78" t="str">
        <f t="shared" si="14"/>
        <v>NA</v>
      </c>
      <c r="N101" s="78">
        <f t="shared" si="15"/>
        <v>0</v>
      </c>
      <c r="O101" s="78">
        <f t="shared" si="8"/>
        <v>0</v>
      </c>
      <c r="P101" s="78" t="str">
        <f t="shared" si="9"/>
        <v>Estimación</v>
      </c>
      <c r="Q101" s="78">
        <f t="shared" si="10"/>
        <v>0</v>
      </c>
      <c r="R101" s="78">
        <f t="shared" si="11"/>
        <v>0</v>
      </c>
      <c r="S101" s="78">
        <f>Q101+R101*Hoja1!$C$19</f>
        <v>0</v>
      </c>
      <c r="AF101">
        <f t="shared" si="16"/>
        <v>0</v>
      </c>
      <c r="AG101">
        <f t="shared" si="17"/>
        <v>0</v>
      </c>
      <c r="AH101">
        <f t="shared" si="18"/>
        <v>0</v>
      </c>
      <c r="AI101" t="str">
        <f t="shared" si="12"/>
        <v>Estimación</v>
      </c>
      <c r="AJ101">
        <f t="shared" si="19"/>
        <v>0</v>
      </c>
      <c r="AK101" t="s">
        <v>510</v>
      </c>
      <c r="AL101">
        <f t="shared" si="20"/>
        <v>0</v>
      </c>
      <c r="AM101">
        <f t="shared" si="13"/>
        <v>0</v>
      </c>
      <c r="AN101">
        <f>IF(J101="",AM101*'Fraccion masica'!$AB$36,J101*AM101)</f>
        <v>0</v>
      </c>
      <c r="AO101">
        <f>IF(K101="",AM101*'Fraccion masica'!$AB$35,K101*AM101)</f>
        <v>0</v>
      </c>
      <c r="AP101">
        <f>IFERROR(AN101*Hoja1!$C$24/Hoja1!$C$25/Hoja1!$C$26*16.04/1000000,0)</f>
        <v>0</v>
      </c>
      <c r="AQ101">
        <f>IFERROR(AO101*Hoja1!$C$24/Hoja1!$C$25/Hoja1!$C$26*44.01/1000000,0)</f>
        <v>0</v>
      </c>
    </row>
    <row r="102" spans="2:43" x14ac:dyDescent="0.75">
      <c r="B102" s="52"/>
      <c r="C102" s="52"/>
      <c r="D102" s="111" t="s">
        <v>510</v>
      </c>
      <c r="E102" s="111"/>
      <c r="F102" s="131"/>
      <c r="G102" s="92"/>
      <c r="H102" s="14"/>
      <c r="I102" s="14"/>
      <c r="J102" s="52"/>
      <c r="K102" s="52"/>
      <c r="L102" s="216" t="str">
        <f t="shared" si="5"/>
        <v/>
      </c>
      <c r="M102" s="78" t="str">
        <f t="shared" si="14"/>
        <v>NA</v>
      </c>
      <c r="N102" s="78">
        <f t="shared" si="15"/>
        <v>0</v>
      </c>
      <c r="O102" s="78">
        <f t="shared" si="8"/>
        <v>0</v>
      </c>
      <c r="P102" s="78" t="str">
        <f t="shared" si="9"/>
        <v>Estimación</v>
      </c>
      <c r="Q102" s="78">
        <f t="shared" si="10"/>
        <v>0</v>
      </c>
      <c r="R102" s="78">
        <f t="shared" si="11"/>
        <v>0</v>
      </c>
      <c r="S102" s="78">
        <f>Q102+R102*Hoja1!$C$19</f>
        <v>0</v>
      </c>
      <c r="AF102">
        <f t="shared" si="16"/>
        <v>0</v>
      </c>
      <c r="AG102">
        <f t="shared" si="17"/>
        <v>0</v>
      </c>
      <c r="AH102">
        <f t="shared" si="18"/>
        <v>0</v>
      </c>
      <c r="AI102" t="str">
        <f t="shared" si="12"/>
        <v>Estimación</v>
      </c>
      <c r="AJ102">
        <f t="shared" si="19"/>
        <v>0</v>
      </c>
      <c r="AK102" t="s">
        <v>510</v>
      </c>
      <c r="AL102">
        <f t="shared" si="20"/>
        <v>0</v>
      </c>
      <c r="AM102">
        <f t="shared" si="13"/>
        <v>0</v>
      </c>
      <c r="AN102">
        <f>IF(J102="",AM102*'Fraccion masica'!$AB$36,J102*AM102)</f>
        <v>0</v>
      </c>
      <c r="AO102">
        <f>IF(K102="",AM102*'Fraccion masica'!$AB$35,K102*AM102)</f>
        <v>0</v>
      </c>
      <c r="AP102">
        <f>IFERROR(AN102*Hoja1!$C$24/Hoja1!$C$25/Hoja1!$C$26*16.04/1000000,0)</f>
        <v>0</v>
      </c>
      <c r="AQ102">
        <f>IFERROR(AO102*Hoja1!$C$24/Hoja1!$C$25/Hoja1!$C$26*44.01/1000000,0)</f>
        <v>0</v>
      </c>
    </row>
    <row r="103" spans="2:43" x14ac:dyDescent="0.75">
      <c r="B103" s="52"/>
      <c r="C103" s="52"/>
      <c r="D103" s="111" t="s">
        <v>510</v>
      </c>
      <c r="E103" s="111"/>
      <c r="F103" s="131"/>
      <c r="G103" s="92"/>
      <c r="H103" s="14"/>
      <c r="I103" s="14"/>
      <c r="J103" s="52"/>
      <c r="K103" s="52"/>
      <c r="L103" s="216" t="str">
        <f t="shared" si="5"/>
        <v/>
      </c>
      <c r="M103" s="78" t="str">
        <f t="shared" si="14"/>
        <v>NA</v>
      </c>
      <c r="N103" s="78">
        <f t="shared" si="15"/>
        <v>0</v>
      </c>
      <c r="O103" s="78">
        <f t="shared" si="8"/>
        <v>0</v>
      </c>
      <c r="P103" s="78" t="str">
        <f t="shared" si="9"/>
        <v>Estimación</v>
      </c>
      <c r="Q103" s="78">
        <f t="shared" si="10"/>
        <v>0</v>
      </c>
      <c r="R103" s="78">
        <f t="shared" si="11"/>
        <v>0</v>
      </c>
      <c r="S103" s="78">
        <f>Q103+R103*Hoja1!$C$19</f>
        <v>0</v>
      </c>
      <c r="AF103">
        <f t="shared" si="16"/>
        <v>0</v>
      </c>
      <c r="AG103">
        <f t="shared" si="17"/>
        <v>0</v>
      </c>
      <c r="AH103">
        <f t="shared" si="18"/>
        <v>0</v>
      </c>
      <c r="AI103" t="str">
        <f t="shared" si="12"/>
        <v>Estimación</v>
      </c>
      <c r="AJ103">
        <f t="shared" si="19"/>
        <v>0</v>
      </c>
      <c r="AK103" t="s">
        <v>510</v>
      </c>
      <c r="AL103">
        <f t="shared" si="20"/>
        <v>0</v>
      </c>
      <c r="AM103">
        <f t="shared" si="13"/>
        <v>0</v>
      </c>
      <c r="AN103">
        <f>IF(J103="",AM103*'Fraccion masica'!$AB$36,J103*AM103)</f>
        <v>0</v>
      </c>
      <c r="AO103">
        <f>IF(K103="",AM103*'Fraccion masica'!$AB$35,K103*AM103)</f>
        <v>0</v>
      </c>
      <c r="AP103">
        <f>IFERROR(AN103*Hoja1!$C$24/Hoja1!$C$25/Hoja1!$C$26*16.04/1000000,0)</f>
        <v>0</v>
      </c>
      <c r="AQ103">
        <f>IFERROR(AO103*Hoja1!$C$24/Hoja1!$C$25/Hoja1!$C$26*44.01/1000000,0)</f>
        <v>0</v>
      </c>
    </row>
    <row r="104" spans="2:43" x14ac:dyDescent="0.75">
      <c r="B104" s="52"/>
      <c r="C104" s="52"/>
      <c r="D104" s="111" t="s">
        <v>510</v>
      </c>
      <c r="E104" s="111"/>
      <c r="F104" s="131"/>
      <c r="G104" s="92"/>
      <c r="H104" s="14"/>
      <c r="I104" s="14"/>
      <c r="J104" s="52"/>
      <c r="K104" s="52"/>
      <c r="L104" s="216" t="str">
        <f t="shared" si="5"/>
        <v/>
      </c>
      <c r="M104" s="78" t="str">
        <f t="shared" si="14"/>
        <v>NA</v>
      </c>
      <c r="N104" s="78">
        <f t="shared" si="15"/>
        <v>0</v>
      </c>
      <c r="O104" s="78">
        <f t="shared" si="8"/>
        <v>0</v>
      </c>
      <c r="P104" s="78" t="str">
        <f t="shared" si="9"/>
        <v>Estimación</v>
      </c>
      <c r="Q104" s="78">
        <f t="shared" si="10"/>
        <v>0</v>
      </c>
      <c r="R104" s="78">
        <f t="shared" si="11"/>
        <v>0</v>
      </c>
      <c r="S104" s="78">
        <f>Q104+R104*Hoja1!$C$19</f>
        <v>0</v>
      </c>
      <c r="AF104">
        <f t="shared" si="16"/>
        <v>0</v>
      </c>
      <c r="AG104">
        <f t="shared" si="17"/>
        <v>0</v>
      </c>
      <c r="AH104">
        <f t="shared" si="18"/>
        <v>0</v>
      </c>
      <c r="AI104" t="str">
        <f t="shared" si="12"/>
        <v>Estimación</v>
      </c>
      <c r="AJ104">
        <f t="shared" si="19"/>
        <v>0</v>
      </c>
      <c r="AK104" t="s">
        <v>510</v>
      </c>
      <c r="AL104">
        <f t="shared" si="20"/>
        <v>0</v>
      </c>
      <c r="AM104">
        <f t="shared" si="13"/>
        <v>0</v>
      </c>
      <c r="AN104">
        <f>IF(J104="",AM104*'Fraccion masica'!$AB$36,J104*AM104)</f>
        <v>0</v>
      </c>
      <c r="AO104">
        <f>IF(K104="",AM104*'Fraccion masica'!$AB$35,K104*AM104)</f>
        <v>0</v>
      </c>
      <c r="AP104">
        <f>IFERROR(AN104*Hoja1!$C$24/Hoja1!$C$25/Hoja1!$C$26*16.04/1000000,0)</f>
        <v>0</v>
      </c>
      <c r="AQ104">
        <f>IFERROR(AO104*Hoja1!$C$24/Hoja1!$C$25/Hoja1!$C$26*44.01/1000000,0)</f>
        <v>0</v>
      </c>
    </row>
    <row r="105" spans="2:43" x14ac:dyDescent="0.75">
      <c r="B105" s="52"/>
      <c r="C105" s="52"/>
      <c r="D105" s="111" t="s">
        <v>510</v>
      </c>
      <c r="E105" s="111"/>
      <c r="F105" s="131"/>
      <c r="G105" s="92"/>
      <c r="H105" s="14"/>
      <c r="I105" s="14"/>
      <c r="J105" s="52"/>
      <c r="K105" s="52"/>
      <c r="L105" s="216" t="str">
        <f t="shared" si="5"/>
        <v/>
      </c>
      <c r="M105" s="78" t="str">
        <f t="shared" si="14"/>
        <v>NA</v>
      </c>
      <c r="N105" s="78">
        <f t="shared" si="15"/>
        <v>0</v>
      </c>
      <c r="O105" s="78">
        <f t="shared" si="8"/>
        <v>0</v>
      </c>
      <c r="P105" s="78" t="str">
        <f t="shared" si="9"/>
        <v>Estimación</v>
      </c>
      <c r="Q105" s="78">
        <f t="shared" si="10"/>
        <v>0</v>
      </c>
      <c r="R105" s="78">
        <f t="shared" si="11"/>
        <v>0</v>
      </c>
      <c r="S105" s="78">
        <f>Q105+R105*Hoja1!$C$19</f>
        <v>0</v>
      </c>
      <c r="AF105">
        <f t="shared" si="16"/>
        <v>0</v>
      </c>
      <c r="AG105">
        <f t="shared" si="17"/>
        <v>0</v>
      </c>
      <c r="AH105">
        <f t="shared" si="18"/>
        <v>0</v>
      </c>
      <c r="AI105" t="str">
        <f t="shared" si="12"/>
        <v>Estimación</v>
      </c>
      <c r="AJ105">
        <f t="shared" si="19"/>
        <v>0</v>
      </c>
      <c r="AK105" t="s">
        <v>510</v>
      </c>
      <c r="AL105">
        <f t="shared" si="20"/>
        <v>0</v>
      </c>
      <c r="AM105">
        <f t="shared" si="13"/>
        <v>0</v>
      </c>
      <c r="AN105">
        <f>IF(J105="",AM105*'Fraccion masica'!$AB$36,J105*AM105)</f>
        <v>0</v>
      </c>
      <c r="AO105">
        <f>IF(K105="",AM105*'Fraccion masica'!$AB$35,K105*AM105)</f>
        <v>0</v>
      </c>
      <c r="AP105">
        <f>IFERROR(AN105*Hoja1!$C$24/Hoja1!$C$25/Hoja1!$C$26*16.04/1000000,0)</f>
        <v>0</v>
      </c>
      <c r="AQ105">
        <f>IFERROR(AO105*Hoja1!$C$24/Hoja1!$C$25/Hoja1!$C$26*44.01/1000000,0)</f>
        <v>0</v>
      </c>
    </row>
    <row r="106" spans="2:43" x14ac:dyDescent="0.75">
      <c r="B106" s="52"/>
      <c r="C106" s="52"/>
      <c r="D106" s="111" t="s">
        <v>510</v>
      </c>
      <c r="E106" s="111"/>
      <c r="F106" s="131"/>
      <c r="G106" s="92"/>
      <c r="H106" s="14"/>
      <c r="I106" s="14"/>
      <c r="J106" s="52"/>
      <c r="K106" s="52"/>
      <c r="L106" s="216" t="str">
        <f t="shared" si="5"/>
        <v/>
      </c>
      <c r="M106" s="78" t="str">
        <f t="shared" si="14"/>
        <v>NA</v>
      </c>
      <c r="N106" s="78">
        <f t="shared" si="15"/>
        <v>0</v>
      </c>
      <c r="O106" s="78">
        <f t="shared" si="8"/>
        <v>0</v>
      </c>
      <c r="P106" s="78" t="str">
        <f t="shared" si="9"/>
        <v>Estimación</v>
      </c>
      <c r="Q106" s="78">
        <f t="shared" si="10"/>
        <v>0</v>
      </c>
      <c r="R106" s="78">
        <f t="shared" si="11"/>
        <v>0</v>
      </c>
      <c r="S106" s="78">
        <f>Q106+R106*Hoja1!$C$19</f>
        <v>0</v>
      </c>
      <c r="AF106">
        <f t="shared" si="16"/>
        <v>0</v>
      </c>
      <c r="AG106">
        <f t="shared" si="17"/>
        <v>0</v>
      </c>
      <c r="AH106">
        <f t="shared" si="18"/>
        <v>0</v>
      </c>
      <c r="AI106" t="str">
        <f t="shared" si="12"/>
        <v>Estimación</v>
      </c>
      <c r="AJ106">
        <f t="shared" si="19"/>
        <v>0</v>
      </c>
      <c r="AK106" t="s">
        <v>510</v>
      </c>
      <c r="AL106">
        <f t="shared" si="20"/>
        <v>0</v>
      </c>
      <c r="AM106">
        <f t="shared" si="13"/>
        <v>0</v>
      </c>
      <c r="AN106">
        <f>IF(J106="",AM106*'Fraccion masica'!$AB$36,J106*AM106)</f>
        <v>0</v>
      </c>
      <c r="AO106">
        <f>IF(K106="",AM106*'Fraccion masica'!$AB$35,K106*AM106)</f>
        <v>0</v>
      </c>
      <c r="AP106">
        <f>IFERROR(AN106*Hoja1!$C$24/Hoja1!$C$25/Hoja1!$C$26*16.04/1000000,0)</f>
        <v>0</v>
      </c>
      <c r="AQ106">
        <f>IFERROR(AO106*Hoja1!$C$24/Hoja1!$C$25/Hoja1!$C$26*44.01/1000000,0)</f>
        <v>0</v>
      </c>
    </row>
    <row r="107" spans="2:43" x14ac:dyDescent="0.75">
      <c r="B107" s="52"/>
      <c r="C107" s="52"/>
      <c r="D107" s="111" t="s">
        <v>510</v>
      </c>
      <c r="E107" s="111"/>
      <c r="F107" s="131"/>
      <c r="G107" s="92"/>
      <c r="H107" s="14"/>
      <c r="I107" s="14"/>
      <c r="J107" s="52"/>
      <c r="K107" s="52"/>
      <c r="L107" s="216" t="str">
        <f t="shared" si="5"/>
        <v/>
      </c>
      <c r="M107" s="78" t="str">
        <f t="shared" si="14"/>
        <v>NA</v>
      </c>
      <c r="N107" s="78">
        <f t="shared" si="15"/>
        <v>0</v>
      </c>
      <c r="O107" s="78">
        <f t="shared" si="8"/>
        <v>0</v>
      </c>
      <c r="P107" s="78" t="str">
        <f t="shared" si="9"/>
        <v>Estimación</v>
      </c>
      <c r="Q107" s="78">
        <f t="shared" si="10"/>
        <v>0</v>
      </c>
      <c r="R107" s="78">
        <f t="shared" si="11"/>
        <v>0</v>
      </c>
      <c r="S107" s="78">
        <f>Q107+R107*Hoja1!$C$19</f>
        <v>0</v>
      </c>
      <c r="AF107">
        <f t="shared" si="16"/>
        <v>0</v>
      </c>
      <c r="AG107">
        <f t="shared" si="17"/>
        <v>0</v>
      </c>
      <c r="AH107">
        <f t="shared" si="18"/>
        <v>0</v>
      </c>
      <c r="AI107" t="str">
        <f t="shared" si="12"/>
        <v>Estimación</v>
      </c>
      <c r="AJ107">
        <f t="shared" si="19"/>
        <v>0</v>
      </c>
      <c r="AK107" t="s">
        <v>510</v>
      </c>
      <c r="AL107">
        <f t="shared" si="20"/>
        <v>0</v>
      </c>
      <c r="AM107">
        <f t="shared" si="13"/>
        <v>0</v>
      </c>
      <c r="AN107">
        <f>IF(J107="",AM107*'Fraccion masica'!$AB$36,J107*AM107)</f>
        <v>0</v>
      </c>
      <c r="AO107">
        <f>IF(K107="",AM107*'Fraccion masica'!$AB$35,K107*AM107)</f>
        <v>0</v>
      </c>
      <c r="AP107">
        <f>IFERROR(AN107*Hoja1!$C$24/Hoja1!$C$25/Hoja1!$C$26*16.04/1000000,0)</f>
        <v>0</v>
      </c>
      <c r="AQ107">
        <f>IFERROR(AO107*Hoja1!$C$24/Hoja1!$C$25/Hoja1!$C$26*44.01/1000000,0)</f>
        <v>0</v>
      </c>
    </row>
    <row r="108" spans="2:43" x14ac:dyDescent="0.75">
      <c r="B108" s="52"/>
      <c r="C108" s="52"/>
      <c r="D108" s="111" t="s">
        <v>510</v>
      </c>
      <c r="E108" s="111"/>
      <c r="F108" s="131"/>
      <c r="G108" s="92"/>
      <c r="H108" s="14"/>
      <c r="I108" s="14"/>
      <c r="J108" s="52"/>
      <c r="K108" s="52"/>
      <c r="L108" s="216" t="str">
        <f t="shared" si="5"/>
        <v/>
      </c>
      <c r="M108" s="78" t="str">
        <f t="shared" si="14"/>
        <v>NA</v>
      </c>
      <c r="N108" s="78">
        <f t="shared" si="15"/>
        <v>0</v>
      </c>
      <c r="O108" s="78">
        <f t="shared" si="8"/>
        <v>0</v>
      </c>
      <c r="P108" s="78" t="str">
        <f t="shared" si="9"/>
        <v>Estimación</v>
      </c>
      <c r="Q108" s="78">
        <f t="shared" si="10"/>
        <v>0</v>
      </c>
      <c r="R108" s="78">
        <f t="shared" si="11"/>
        <v>0</v>
      </c>
      <c r="S108" s="78">
        <f>Q108+R108*Hoja1!$C$19</f>
        <v>0</v>
      </c>
      <c r="AF108">
        <f t="shared" si="16"/>
        <v>0</v>
      </c>
      <c r="AG108">
        <f t="shared" si="17"/>
        <v>0</v>
      </c>
      <c r="AH108">
        <f t="shared" si="18"/>
        <v>0</v>
      </c>
      <c r="AI108" t="str">
        <f t="shared" si="12"/>
        <v>Estimación</v>
      </c>
      <c r="AJ108">
        <f t="shared" si="19"/>
        <v>0</v>
      </c>
      <c r="AK108" t="s">
        <v>510</v>
      </c>
      <c r="AL108">
        <f t="shared" si="20"/>
        <v>0</v>
      </c>
      <c r="AM108">
        <f t="shared" si="13"/>
        <v>0</v>
      </c>
      <c r="AN108">
        <f>IF(J108="",AM108*'Fraccion masica'!$AB$36,J108*AM108)</f>
        <v>0</v>
      </c>
      <c r="AO108">
        <f>IF(K108="",AM108*'Fraccion masica'!$AB$35,K108*AM108)</f>
        <v>0</v>
      </c>
      <c r="AP108">
        <f>IFERROR(AN108*Hoja1!$C$24/Hoja1!$C$25/Hoja1!$C$26*16.04/1000000,0)</f>
        <v>0</v>
      </c>
      <c r="AQ108">
        <f>IFERROR(AO108*Hoja1!$C$24/Hoja1!$C$25/Hoja1!$C$26*44.01/1000000,0)</f>
        <v>0</v>
      </c>
    </row>
    <row r="109" spans="2:43" x14ac:dyDescent="0.75">
      <c r="B109" s="52"/>
      <c r="C109" s="52"/>
      <c r="D109" s="111" t="s">
        <v>510</v>
      </c>
      <c r="E109" s="111"/>
      <c r="F109" s="131"/>
      <c r="G109" s="92"/>
      <c r="H109" s="14"/>
      <c r="I109" s="14"/>
      <c r="J109" s="52"/>
      <c r="K109" s="52"/>
      <c r="L109" s="216" t="str">
        <f t="shared" si="5"/>
        <v/>
      </c>
      <c r="M109" s="78" t="str">
        <f t="shared" si="14"/>
        <v>NA</v>
      </c>
      <c r="N109" s="78">
        <f t="shared" si="15"/>
        <v>0</v>
      </c>
      <c r="O109" s="78">
        <f t="shared" si="8"/>
        <v>0</v>
      </c>
      <c r="P109" s="78" t="str">
        <f t="shared" si="9"/>
        <v>Estimación</v>
      </c>
      <c r="Q109" s="78">
        <f t="shared" si="10"/>
        <v>0</v>
      </c>
      <c r="R109" s="78">
        <f t="shared" si="11"/>
        <v>0</v>
      </c>
      <c r="S109" s="78">
        <f>Q109+R109*Hoja1!$C$19</f>
        <v>0</v>
      </c>
      <c r="AF109">
        <f t="shared" si="16"/>
        <v>0</v>
      </c>
      <c r="AG109">
        <f t="shared" si="17"/>
        <v>0</v>
      </c>
      <c r="AH109">
        <f t="shared" si="18"/>
        <v>0</v>
      </c>
      <c r="AI109" t="str">
        <f t="shared" si="12"/>
        <v>Estimación</v>
      </c>
      <c r="AJ109">
        <f t="shared" si="19"/>
        <v>0</v>
      </c>
      <c r="AK109" t="s">
        <v>510</v>
      </c>
      <c r="AL109">
        <f t="shared" si="20"/>
        <v>0</v>
      </c>
      <c r="AM109">
        <f t="shared" si="13"/>
        <v>0</v>
      </c>
      <c r="AN109">
        <f>IF(J109="",AM109*'Fraccion masica'!$AB$36,J109*AM109)</f>
        <v>0</v>
      </c>
      <c r="AO109">
        <f>IF(K109="",AM109*'Fraccion masica'!$AB$35,K109*AM109)</f>
        <v>0</v>
      </c>
      <c r="AP109">
        <f>IFERROR(AN109*Hoja1!$C$24/Hoja1!$C$25/Hoja1!$C$26*16.04/1000000,0)</f>
        <v>0</v>
      </c>
      <c r="AQ109">
        <f>IFERROR(AO109*Hoja1!$C$24/Hoja1!$C$25/Hoja1!$C$26*44.01/1000000,0)</f>
        <v>0</v>
      </c>
    </row>
    <row r="110" spans="2:43" x14ac:dyDescent="0.75">
      <c r="B110" s="52"/>
      <c r="C110" s="52"/>
      <c r="D110" s="111" t="s">
        <v>510</v>
      </c>
      <c r="E110" s="111"/>
      <c r="F110" s="131"/>
      <c r="G110" s="92"/>
      <c r="H110" s="14"/>
      <c r="I110" s="14"/>
      <c r="J110" s="52"/>
      <c r="K110" s="52"/>
      <c r="L110" s="216" t="str">
        <f t="shared" si="5"/>
        <v/>
      </c>
      <c r="M110" s="78" t="str">
        <f t="shared" si="14"/>
        <v>NA</v>
      </c>
      <c r="N110" s="78">
        <f t="shared" si="15"/>
        <v>0</v>
      </c>
      <c r="O110" s="78">
        <f t="shared" si="8"/>
        <v>0</v>
      </c>
      <c r="P110" s="78" t="str">
        <f t="shared" si="9"/>
        <v>Estimación</v>
      </c>
      <c r="Q110" s="78">
        <f t="shared" si="10"/>
        <v>0</v>
      </c>
      <c r="R110" s="78">
        <f t="shared" si="11"/>
        <v>0</v>
      </c>
      <c r="S110" s="78">
        <f>Q110+R110*Hoja1!$C$19</f>
        <v>0</v>
      </c>
      <c r="AF110">
        <f t="shared" si="16"/>
        <v>0</v>
      </c>
      <c r="AG110">
        <f t="shared" si="17"/>
        <v>0</v>
      </c>
      <c r="AH110">
        <f t="shared" si="18"/>
        <v>0</v>
      </c>
      <c r="AI110" t="str">
        <f t="shared" si="12"/>
        <v>Estimación</v>
      </c>
      <c r="AJ110">
        <f t="shared" si="19"/>
        <v>0</v>
      </c>
      <c r="AK110" t="s">
        <v>510</v>
      </c>
      <c r="AL110">
        <f t="shared" si="20"/>
        <v>0</v>
      </c>
      <c r="AM110">
        <f t="shared" si="13"/>
        <v>0</v>
      </c>
      <c r="AN110">
        <f>IF(J110="",AM110*'Fraccion masica'!$AB$36,J110*AM110)</f>
        <v>0</v>
      </c>
      <c r="AO110">
        <f>IF(K110="",AM110*'Fraccion masica'!$AB$35,K110*AM110)</f>
        <v>0</v>
      </c>
      <c r="AP110">
        <f>IFERROR(AN110*Hoja1!$C$24/Hoja1!$C$25/Hoja1!$C$26*16.04/1000000,0)</f>
        <v>0</v>
      </c>
      <c r="AQ110">
        <f>IFERROR(AO110*Hoja1!$C$24/Hoja1!$C$25/Hoja1!$C$26*44.01/1000000,0)</f>
        <v>0</v>
      </c>
    </row>
    <row r="111" spans="2:43" x14ac:dyDescent="0.75">
      <c r="B111" s="52"/>
      <c r="C111" s="52"/>
      <c r="D111" s="111" t="s">
        <v>510</v>
      </c>
      <c r="E111" s="111"/>
      <c r="F111" s="131"/>
      <c r="G111" s="92"/>
      <c r="H111" s="14"/>
      <c r="I111" s="14"/>
      <c r="J111" s="52"/>
      <c r="K111" s="52"/>
      <c r="L111" s="216" t="str">
        <f t="shared" si="5"/>
        <v/>
      </c>
      <c r="M111" s="78" t="str">
        <f t="shared" si="14"/>
        <v>NA</v>
      </c>
      <c r="N111" s="78">
        <f t="shared" si="15"/>
        <v>0</v>
      </c>
      <c r="O111" s="78">
        <f t="shared" si="8"/>
        <v>0</v>
      </c>
      <c r="P111" s="78" t="str">
        <f t="shared" si="9"/>
        <v>Estimación</v>
      </c>
      <c r="Q111" s="78">
        <f t="shared" si="10"/>
        <v>0</v>
      </c>
      <c r="R111" s="78">
        <f t="shared" si="11"/>
        <v>0</v>
      </c>
      <c r="S111" s="78">
        <f>Q111+R111*Hoja1!$C$19</f>
        <v>0</v>
      </c>
      <c r="AF111">
        <f t="shared" si="16"/>
        <v>0</v>
      </c>
      <c r="AG111">
        <f t="shared" si="17"/>
        <v>0</v>
      </c>
      <c r="AH111">
        <f t="shared" si="18"/>
        <v>0</v>
      </c>
      <c r="AI111" t="str">
        <f t="shared" si="12"/>
        <v>Estimación</v>
      </c>
      <c r="AJ111">
        <f t="shared" si="19"/>
        <v>0</v>
      </c>
      <c r="AK111" t="s">
        <v>510</v>
      </c>
      <c r="AL111">
        <f t="shared" si="20"/>
        <v>0</v>
      </c>
      <c r="AM111">
        <f t="shared" si="13"/>
        <v>0</v>
      </c>
      <c r="AN111">
        <f>IF(J111="",AM111*'Fraccion masica'!$AB$36,J111*AM111)</f>
        <v>0</v>
      </c>
      <c r="AO111">
        <f>IF(K111="",AM111*'Fraccion masica'!$AB$35,K111*AM111)</f>
        <v>0</v>
      </c>
      <c r="AP111">
        <f>IFERROR(AN111*Hoja1!$C$24/Hoja1!$C$25/Hoja1!$C$26*16.04/1000000,0)</f>
        <v>0</v>
      </c>
      <c r="AQ111">
        <f>IFERROR(AO111*Hoja1!$C$24/Hoja1!$C$25/Hoja1!$C$26*44.01/1000000,0)</f>
        <v>0</v>
      </c>
    </row>
    <row r="112" spans="2:43" x14ac:dyDescent="0.75">
      <c r="B112" s="52"/>
      <c r="C112" s="52"/>
      <c r="D112" s="111" t="s">
        <v>510</v>
      </c>
      <c r="E112" s="111"/>
      <c r="F112" s="131"/>
      <c r="G112" s="92"/>
      <c r="H112" s="14"/>
      <c r="I112" s="14"/>
      <c r="J112" s="52"/>
      <c r="K112" s="52"/>
      <c r="L112" s="216" t="str">
        <f t="shared" si="5"/>
        <v/>
      </c>
      <c r="M112" s="78" t="str">
        <f t="shared" si="14"/>
        <v>NA</v>
      </c>
      <c r="N112" s="78">
        <f t="shared" si="15"/>
        <v>0</v>
      </c>
      <c r="O112" s="78">
        <f t="shared" si="8"/>
        <v>0</v>
      </c>
      <c r="P112" s="78" t="str">
        <f t="shared" si="9"/>
        <v>Estimación</v>
      </c>
      <c r="Q112" s="78">
        <f t="shared" si="10"/>
        <v>0</v>
      </c>
      <c r="R112" s="78">
        <f t="shared" si="11"/>
        <v>0</v>
      </c>
      <c r="S112" s="78">
        <f>Q112+R112*Hoja1!$C$19</f>
        <v>0</v>
      </c>
      <c r="AF112">
        <f t="shared" si="16"/>
        <v>0</v>
      </c>
      <c r="AG112">
        <f t="shared" si="17"/>
        <v>0</v>
      </c>
      <c r="AH112">
        <f t="shared" si="18"/>
        <v>0</v>
      </c>
      <c r="AI112" t="str">
        <f t="shared" si="12"/>
        <v>Estimación</v>
      </c>
      <c r="AJ112">
        <f t="shared" si="19"/>
        <v>0</v>
      </c>
      <c r="AK112" t="s">
        <v>510</v>
      </c>
      <c r="AL112">
        <f t="shared" si="20"/>
        <v>0</v>
      </c>
      <c r="AM112">
        <f t="shared" si="13"/>
        <v>0</v>
      </c>
      <c r="AN112">
        <f>IF(J112="",AM112*'Fraccion masica'!$AB$36,J112*AM112)</f>
        <v>0</v>
      </c>
      <c r="AO112">
        <f>IF(K112="",AM112*'Fraccion masica'!$AB$35,K112*AM112)</f>
        <v>0</v>
      </c>
      <c r="AP112">
        <f>IFERROR(AN112*Hoja1!$C$24/Hoja1!$C$25/Hoja1!$C$26*16.04/1000000,0)</f>
        <v>0</v>
      </c>
      <c r="AQ112">
        <f>IFERROR(AO112*Hoja1!$C$24/Hoja1!$C$25/Hoja1!$C$26*44.01/1000000,0)</f>
        <v>0</v>
      </c>
    </row>
    <row r="113" spans="2:43" x14ac:dyDescent="0.75">
      <c r="B113" s="52"/>
      <c r="C113" s="52"/>
      <c r="D113" s="111" t="s">
        <v>510</v>
      </c>
      <c r="E113" s="111"/>
      <c r="F113" s="131"/>
      <c r="G113" s="92"/>
      <c r="H113" s="14"/>
      <c r="I113" s="14"/>
      <c r="J113" s="52"/>
      <c r="K113" s="52"/>
      <c r="L113" s="216" t="str">
        <f t="shared" si="5"/>
        <v/>
      </c>
      <c r="M113" s="78" t="str">
        <f t="shared" si="14"/>
        <v>NA</v>
      </c>
      <c r="N113" s="78">
        <f t="shared" si="15"/>
        <v>0</v>
      </c>
      <c r="O113" s="78">
        <f t="shared" si="8"/>
        <v>0</v>
      </c>
      <c r="P113" s="78" t="str">
        <f t="shared" si="9"/>
        <v>Estimación</v>
      </c>
      <c r="Q113" s="78">
        <f t="shared" si="10"/>
        <v>0</v>
      </c>
      <c r="R113" s="78">
        <f t="shared" si="11"/>
        <v>0</v>
      </c>
      <c r="S113" s="78">
        <f>Q113+R113*Hoja1!$C$19</f>
        <v>0</v>
      </c>
      <c r="AF113">
        <f t="shared" ref="AF113:AF130" si="21">B113</f>
        <v>0</v>
      </c>
      <c r="AG113">
        <f t="shared" ref="AG113:AG130" si="22">IFERROR(G113*C113,0)</f>
        <v>0</v>
      </c>
      <c r="AH113">
        <f t="shared" ref="AH113:AH130" si="23">IFERROR(I113*H113*C113,0)</f>
        <v>0</v>
      </c>
      <c r="AI113" t="str">
        <f t="shared" si="12"/>
        <v>Estimación</v>
      </c>
      <c r="AJ113">
        <f t="shared" ref="AJ113:AJ130" si="24">IF(AG113&lt;&gt;0,AG113,AH113)*(1-E113)</f>
        <v>0</v>
      </c>
      <c r="AK113" t="s">
        <v>510</v>
      </c>
      <c r="AL113">
        <f t="shared" ref="AL113:AL130" si="25">IF(AG113&lt;&gt;0,AG113,AH113)*(E113)</f>
        <v>0</v>
      </c>
      <c r="AM113">
        <f t="shared" si="13"/>
        <v>0</v>
      </c>
      <c r="AN113">
        <f>IF(J113="",AM113*'Fraccion masica'!$AB$36,J113*AM113)</f>
        <v>0</v>
      </c>
      <c r="AO113">
        <f>IF(K113="",AM113*'Fraccion masica'!$AB$35,K113*AM113)</f>
        <v>0</v>
      </c>
      <c r="AP113">
        <f>IFERROR(AN113*Hoja1!$C$24/Hoja1!$C$25/Hoja1!$C$26*16.04/1000000,0)</f>
        <v>0</v>
      </c>
      <c r="AQ113">
        <f>IFERROR(AO113*Hoja1!$C$24/Hoja1!$C$25/Hoja1!$C$26*44.01/1000000,0)</f>
        <v>0</v>
      </c>
    </row>
    <row r="114" spans="2:43" x14ac:dyDescent="0.75">
      <c r="B114" s="52"/>
      <c r="C114" s="52"/>
      <c r="D114" s="111" t="s">
        <v>510</v>
      </c>
      <c r="E114" s="111"/>
      <c r="F114" s="131"/>
      <c r="G114" s="92"/>
      <c r="H114" s="14"/>
      <c r="I114" s="14"/>
      <c r="J114" s="52"/>
      <c r="K114" s="52"/>
      <c r="L114" s="216" t="str">
        <f t="shared" ref="L114:L130" si="26">IF(F114="","",F114)</f>
        <v/>
      </c>
      <c r="M114" s="78" t="str">
        <f t="shared" si="14"/>
        <v>NA</v>
      </c>
      <c r="N114" s="78">
        <f t="shared" si="15"/>
        <v>0</v>
      </c>
      <c r="O114" s="78">
        <f t="shared" ref="O114:O130" si="27">AJ114</f>
        <v>0</v>
      </c>
      <c r="P114" s="78" t="str">
        <f t="shared" ref="P114:P130" si="28">AI114</f>
        <v>Estimación</v>
      </c>
      <c r="Q114" s="78">
        <f t="shared" ref="Q114:Q130" si="29">AQ114</f>
        <v>0</v>
      </c>
      <c r="R114" s="78">
        <f t="shared" ref="R114:R130" si="30">AP114</f>
        <v>0</v>
      </c>
      <c r="S114" s="78">
        <f>Q114+R114*Hoja1!$C$19</f>
        <v>0</v>
      </c>
      <c r="AF114">
        <f t="shared" si="21"/>
        <v>0</v>
      </c>
      <c r="AG114">
        <f t="shared" si="22"/>
        <v>0</v>
      </c>
      <c r="AH114">
        <f t="shared" si="23"/>
        <v>0</v>
      </c>
      <c r="AI114" t="str">
        <f t="shared" ref="AI114:AI130" si="31">IF(AG114&lt;&gt;0,"Medición","Estimación")</f>
        <v>Estimación</v>
      </c>
      <c r="AJ114">
        <f t="shared" si="24"/>
        <v>0</v>
      </c>
      <c r="AK114" t="s">
        <v>510</v>
      </c>
      <c r="AL114">
        <f t="shared" si="25"/>
        <v>0</v>
      </c>
      <c r="AM114">
        <f t="shared" ref="AM114:AM130" si="32">IFERROR(AJ114*(0.3048^3),0)</f>
        <v>0</v>
      </c>
      <c r="AN114">
        <f>IF(J114="",AM114*'Fraccion masica'!$AB$36,J114*AM114)</f>
        <v>0</v>
      </c>
      <c r="AO114">
        <f>IF(K114="",AM114*'Fraccion masica'!$AB$35,K114*AM114)</f>
        <v>0</v>
      </c>
      <c r="AP114">
        <f>IFERROR(AN114*Hoja1!$C$24/Hoja1!$C$25/Hoja1!$C$26*16.04/1000000,0)</f>
        <v>0</v>
      </c>
      <c r="AQ114">
        <f>IFERROR(AO114*Hoja1!$C$24/Hoja1!$C$25/Hoja1!$C$26*44.01/1000000,0)</f>
        <v>0</v>
      </c>
    </row>
    <row r="115" spans="2:43" x14ac:dyDescent="0.75">
      <c r="B115" s="52"/>
      <c r="C115" s="52"/>
      <c r="D115" s="111" t="s">
        <v>510</v>
      </c>
      <c r="E115" s="111"/>
      <c r="F115" s="131"/>
      <c r="G115" s="92"/>
      <c r="H115" s="14"/>
      <c r="I115" s="14"/>
      <c r="J115" s="52"/>
      <c r="K115" s="52"/>
      <c r="L115" s="216" t="str">
        <f t="shared" si="26"/>
        <v/>
      </c>
      <c r="M115" s="78" t="str">
        <f t="shared" si="14"/>
        <v>NA</v>
      </c>
      <c r="N115" s="78">
        <f t="shared" si="15"/>
        <v>0</v>
      </c>
      <c r="O115" s="78">
        <f t="shared" si="27"/>
        <v>0</v>
      </c>
      <c r="P115" s="78" t="str">
        <f t="shared" si="28"/>
        <v>Estimación</v>
      </c>
      <c r="Q115" s="78">
        <f t="shared" si="29"/>
        <v>0</v>
      </c>
      <c r="R115" s="78">
        <f t="shared" si="30"/>
        <v>0</v>
      </c>
      <c r="S115" s="78">
        <f>Q115+R115*Hoja1!$C$19</f>
        <v>0</v>
      </c>
      <c r="AF115">
        <f t="shared" si="21"/>
        <v>0</v>
      </c>
      <c r="AG115">
        <f t="shared" si="22"/>
        <v>0</v>
      </c>
      <c r="AH115">
        <f t="shared" si="23"/>
        <v>0</v>
      </c>
      <c r="AI115" t="str">
        <f t="shared" si="31"/>
        <v>Estimación</v>
      </c>
      <c r="AJ115">
        <f t="shared" si="24"/>
        <v>0</v>
      </c>
      <c r="AK115" t="s">
        <v>510</v>
      </c>
      <c r="AL115">
        <f t="shared" si="25"/>
        <v>0</v>
      </c>
      <c r="AM115">
        <f t="shared" si="32"/>
        <v>0</v>
      </c>
      <c r="AN115">
        <f>IF(J115="",AM115*'Fraccion masica'!$AB$36,J115*AM115)</f>
        <v>0</v>
      </c>
      <c r="AO115">
        <f>IF(K115="",AM115*'Fraccion masica'!$AB$35,K115*AM115)</f>
        <v>0</v>
      </c>
      <c r="AP115">
        <f>IFERROR(AN115*Hoja1!$C$24/Hoja1!$C$25/Hoja1!$C$26*16.04/1000000,0)</f>
        <v>0</v>
      </c>
      <c r="AQ115">
        <f>IFERROR(AO115*Hoja1!$C$24/Hoja1!$C$25/Hoja1!$C$26*44.01/1000000,0)</f>
        <v>0</v>
      </c>
    </row>
    <row r="116" spans="2:43" x14ac:dyDescent="0.75">
      <c r="B116" s="52"/>
      <c r="C116" s="52"/>
      <c r="D116" s="111" t="s">
        <v>510</v>
      </c>
      <c r="E116" s="111"/>
      <c r="F116" s="131"/>
      <c r="G116" s="92"/>
      <c r="H116" s="14"/>
      <c r="I116" s="14"/>
      <c r="J116" s="52"/>
      <c r="K116" s="52"/>
      <c r="L116" s="216" t="str">
        <f t="shared" si="26"/>
        <v/>
      </c>
      <c r="M116" s="78" t="str">
        <f t="shared" si="14"/>
        <v>NA</v>
      </c>
      <c r="N116" s="78">
        <f t="shared" si="15"/>
        <v>0</v>
      </c>
      <c r="O116" s="78">
        <f t="shared" si="27"/>
        <v>0</v>
      </c>
      <c r="P116" s="78" t="str">
        <f t="shared" si="28"/>
        <v>Estimación</v>
      </c>
      <c r="Q116" s="78">
        <f t="shared" si="29"/>
        <v>0</v>
      </c>
      <c r="R116" s="78">
        <f t="shared" si="30"/>
        <v>0</v>
      </c>
      <c r="S116" s="78">
        <f>Q116+R116*Hoja1!$C$19</f>
        <v>0</v>
      </c>
      <c r="AF116">
        <f t="shared" si="21"/>
        <v>0</v>
      </c>
      <c r="AG116">
        <f t="shared" si="22"/>
        <v>0</v>
      </c>
      <c r="AH116">
        <f t="shared" si="23"/>
        <v>0</v>
      </c>
      <c r="AI116" t="str">
        <f t="shared" si="31"/>
        <v>Estimación</v>
      </c>
      <c r="AJ116">
        <f t="shared" si="24"/>
        <v>0</v>
      </c>
      <c r="AK116" t="s">
        <v>510</v>
      </c>
      <c r="AL116">
        <f t="shared" si="25"/>
        <v>0</v>
      </c>
      <c r="AM116">
        <f t="shared" si="32"/>
        <v>0</v>
      </c>
      <c r="AN116">
        <f>IF(J116="",AM116*'Fraccion masica'!$AB$36,J116*AM116)</f>
        <v>0</v>
      </c>
      <c r="AO116">
        <f>IF(K116="",AM116*'Fraccion masica'!$AB$35,K116*AM116)</f>
        <v>0</v>
      </c>
      <c r="AP116">
        <f>IFERROR(AN116*Hoja1!$C$24/Hoja1!$C$25/Hoja1!$C$26*16.04/1000000,0)</f>
        <v>0</v>
      </c>
      <c r="AQ116">
        <f>IFERROR(AO116*Hoja1!$C$24/Hoja1!$C$25/Hoja1!$C$26*44.01/1000000,0)</f>
        <v>0</v>
      </c>
    </row>
    <row r="117" spans="2:43" x14ac:dyDescent="0.75">
      <c r="B117" s="52"/>
      <c r="C117" s="52"/>
      <c r="D117" s="111" t="s">
        <v>510</v>
      </c>
      <c r="E117" s="111"/>
      <c r="F117" s="131"/>
      <c r="G117" s="92"/>
      <c r="H117" s="14"/>
      <c r="I117" s="14"/>
      <c r="J117" s="52"/>
      <c r="K117" s="52"/>
      <c r="L117" s="216" t="str">
        <f t="shared" si="26"/>
        <v/>
      </c>
      <c r="M117" s="78" t="str">
        <f t="shared" si="14"/>
        <v>NA</v>
      </c>
      <c r="N117" s="78">
        <f t="shared" si="15"/>
        <v>0</v>
      </c>
      <c r="O117" s="78">
        <f t="shared" si="27"/>
        <v>0</v>
      </c>
      <c r="P117" s="78" t="str">
        <f t="shared" si="28"/>
        <v>Estimación</v>
      </c>
      <c r="Q117" s="78">
        <f t="shared" si="29"/>
        <v>0</v>
      </c>
      <c r="R117" s="78">
        <f t="shared" si="30"/>
        <v>0</v>
      </c>
      <c r="S117" s="78">
        <f>Q117+R117*Hoja1!$C$19</f>
        <v>0</v>
      </c>
      <c r="AF117">
        <f t="shared" si="21"/>
        <v>0</v>
      </c>
      <c r="AG117">
        <f t="shared" si="22"/>
        <v>0</v>
      </c>
      <c r="AH117">
        <f t="shared" si="23"/>
        <v>0</v>
      </c>
      <c r="AI117" t="str">
        <f t="shared" si="31"/>
        <v>Estimación</v>
      </c>
      <c r="AJ117">
        <f t="shared" si="24"/>
        <v>0</v>
      </c>
      <c r="AK117" t="s">
        <v>510</v>
      </c>
      <c r="AL117">
        <f t="shared" si="25"/>
        <v>0</v>
      </c>
      <c r="AM117">
        <f t="shared" si="32"/>
        <v>0</v>
      </c>
      <c r="AN117">
        <f>IF(J117="",AM117*'Fraccion masica'!$AB$36,J117*AM117)</f>
        <v>0</v>
      </c>
      <c r="AO117">
        <f>IF(K117="",AM117*'Fraccion masica'!$AB$35,K117*AM117)</f>
        <v>0</v>
      </c>
      <c r="AP117">
        <f>IFERROR(AN117*Hoja1!$C$24/Hoja1!$C$25/Hoja1!$C$26*16.04/1000000,0)</f>
        <v>0</v>
      </c>
      <c r="AQ117">
        <f>IFERROR(AO117*Hoja1!$C$24/Hoja1!$C$25/Hoja1!$C$26*44.01/1000000,0)</f>
        <v>0</v>
      </c>
    </row>
    <row r="118" spans="2:43" x14ac:dyDescent="0.75">
      <c r="B118" s="52"/>
      <c r="C118" s="52"/>
      <c r="D118" s="111" t="s">
        <v>510</v>
      </c>
      <c r="E118" s="111"/>
      <c r="F118" s="131"/>
      <c r="G118" s="92"/>
      <c r="H118" s="14"/>
      <c r="I118" s="14"/>
      <c r="J118" s="52"/>
      <c r="K118" s="52"/>
      <c r="L118" s="216" t="str">
        <f t="shared" si="26"/>
        <v/>
      </c>
      <c r="M118" s="78" t="str">
        <f t="shared" si="14"/>
        <v>NA</v>
      </c>
      <c r="N118" s="78">
        <f t="shared" si="15"/>
        <v>0</v>
      </c>
      <c r="O118" s="78">
        <f t="shared" si="27"/>
        <v>0</v>
      </c>
      <c r="P118" s="78" t="str">
        <f t="shared" si="28"/>
        <v>Estimación</v>
      </c>
      <c r="Q118" s="78">
        <f t="shared" si="29"/>
        <v>0</v>
      </c>
      <c r="R118" s="78">
        <f t="shared" si="30"/>
        <v>0</v>
      </c>
      <c r="S118" s="78">
        <f>Q118+R118*Hoja1!$C$19</f>
        <v>0</v>
      </c>
      <c r="AF118">
        <f t="shared" si="21"/>
        <v>0</v>
      </c>
      <c r="AG118">
        <f t="shared" si="22"/>
        <v>0</v>
      </c>
      <c r="AH118">
        <f t="shared" si="23"/>
        <v>0</v>
      </c>
      <c r="AI118" t="str">
        <f t="shared" si="31"/>
        <v>Estimación</v>
      </c>
      <c r="AJ118">
        <f t="shared" si="24"/>
        <v>0</v>
      </c>
      <c r="AK118" t="s">
        <v>510</v>
      </c>
      <c r="AL118">
        <f t="shared" si="25"/>
        <v>0</v>
      </c>
      <c r="AM118">
        <f t="shared" si="32"/>
        <v>0</v>
      </c>
      <c r="AN118">
        <f>IF(J118="",AM118*'Fraccion masica'!$AB$36,J118*AM118)</f>
        <v>0</v>
      </c>
      <c r="AO118">
        <f>IF(K118="",AM118*'Fraccion masica'!$AB$35,K118*AM118)</f>
        <v>0</v>
      </c>
      <c r="AP118">
        <f>IFERROR(AN118*Hoja1!$C$24/Hoja1!$C$25/Hoja1!$C$26*16.04/1000000,0)</f>
        <v>0</v>
      </c>
      <c r="AQ118">
        <f>IFERROR(AO118*Hoja1!$C$24/Hoja1!$C$25/Hoja1!$C$26*44.01/1000000,0)</f>
        <v>0</v>
      </c>
    </row>
    <row r="119" spans="2:43" x14ac:dyDescent="0.75">
      <c r="B119" s="52"/>
      <c r="C119" s="52"/>
      <c r="D119" s="111" t="s">
        <v>510</v>
      </c>
      <c r="E119" s="111"/>
      <c r="F119" s="131"/>
      <c r="G119" s="92"/>
      <c r="H119" s="14"/>
      <c r="I119" s="14"/>
      <c r="J119" s="52"/>
      <c r="K119" s="52"/>
      <c r="L119" s="216" t="str">
        <f t="shared" si="26"/>
        <v/>
      </c>
      <c r="M119" s="78" t="str">
        <f t="shared" si="14"/>
        <v>NA</v>
      </c>
      <c r="N119" s="78">
        <f t="shared" si="15"/>
        <v>0</v>
      </c>
      <c r="O119" s="78">
        <f t="shared" si="27"/>
        <v>0</v>
      </c>
      <c r="P119" s="78" t="str">
        <f t="shared" si="28"/>
        <v>Estimación</v>
      </c>
      <c r="Q119" s="78">
        <f t="shared" si="29"/>
        <v>0</v>
      </c>
      <c r="R119" s="78">
        <f t="shared" si="30"/>
        <v>0</v>
      </c>
      <c r="S119" s="78">
        <f>Q119+R119*Hoja1!$C$19</f>
        <v>0</v>
      </c>
      <c r="AF119">
        <f t="shared" si="21"/>
        <v>0</v>
      </c>
      <c r="AG119">
        <f t="shared" si="22"/>
        <v>0</v>
      </c>
      <c r="AH119">
        <f t="shared" si="23"/>
        <v>0</v>
      </c>
      <c r="AI119" t="str">
        <f t="shared" si="31"/>
        <v>Estimación</v>
      </c>
      <c r="AJ119">
        <f t="shared" si="24"/>
        <v>0</v>
      </c>
      <c r="AK119" t="s">
        <v>510</v>
      </c>
      <c r="AL119">
        <f t="shared" si="25"/>
        <v>0</v>
      </c>
      <c r="AM119">
        <f t="shared" si="32"/>
        <v>0</v>
      </c>
      <c r="AN119">
        <f>IF(J119="",AM119*'Fraccion masica'!$AB$36,J119*AM119)</f>
        <v>0</v>
      </c>
      <c r="AO119">
        <f>IF(K119="",AM119*'Fraccion masica'!$AB$35,K119*AM119)</f>
        <v>0</v>
      </c>
      <c r="AP119">
        <f>IFERROR(AN119*Hoja1!$C$24/Hoja1!$C$25/Hoja1!$C$26*16.04/1000000,0)</f>
        <v>0</v>
      </c>
      <c r="AQ119">
        <f>IFERROR(AO119*Hoja1!$C$24/Hoja1!$C$25/Hoja1!$C$26*44.01/1000000,0)</f>
        <v>0</v>
      </c>
    </row>
    <row r="120" spans="2:43" x14ac:dyDescent="0.75">
      <c r="B120" s="52"/>
      <c r="C120" s="52"/>
      <c r="D120" s="111" t="s">
        <v>510</v>
      </c>
      <c r="E120" s="111"/>
      <c r="F120" s="131"/>
      <c r="G120" s="92"/>
      <c r="H120" s="14"/>
      <c r="I120" s="14"/>
      <c r="J120" s="52"/>
      <c r="K120" s="52"/>
      <c r="L120" s="216" t="str">
        <f t="shared" si="26"/>
        <v/>
      </c>
      <c r="M120" s="78" t="str">
        <f t="shared" si="14"/>
        <v>NA</v>
      </c>
      <c r="N120" s="78">
        <f t="shared" si="15"/>
        <v>0</v>
      </c>
      <c r="O120" s="78">
        <f t="shared" si="27"/>
        <v>0</v>
      </c>
      <c r="P120" s="78" t="str">
        <f t="shared" si="28"/>
        <v>Estimación</v>
      </c>
      <c r="Q120" s="78">
        <f t="shared" si="29"/>
        <v>0</v>
      </c>
      <c r="R120" s="78">
        <f t="shared" si="30"/>
        <v>0</v>
      </c>
      <c r="S120" s="78">
        <f>Q120+R120*Hoja1!$C$19</f>
        <v>0</v>
      </c>
      <c r="AF120">
        <f t="shared" si="21"/>
        <v>0</v>
      </c>
      <c r="AG120">
        <f t="shared" si="22"/>
        <v>0</v>
      </c>
      <c r="AH120">
        <f t="shared" si="23"/>
        <v>0</v>
      </c>
      <c r="AI120" t="str">
        <f t="shared" si="31"/>
        <v>Estimación</v>
      </c>
      <c r="AJ120">
        <f t="shared" si="24"/>
        <v>0</v>
      </c>
      <c r="AK120" t="s">
        <v>510</v>
      </c>
      <c r="AL120">
        <f t="shared" si="25"/>
        <v>0</v>
      </c>
      <c r="AM120">
        <f t="shared" si="32"/>
        <v>0</v>
      </c>
      <c r="AN120">
        <f>IF(J120="",AM120*'Fraccion masica'!$AB$36,J120*AM120)</f>
        <v>0</v>
      </c>
      <c r="AO120">
        <f>IF(K120="",AM120*'Fraccion masica'!$AB$35,K120*AM120)</f>
        <v>0</v>
      </c>
      <c r="AP120">
        <f>IFERROR(AN120*Hoja1!$C$24/Hoja1!$C$25/Hoja1!$C$26*16.04/1000000,0)</f>
        <v>0</v>
      </c>
      <c r="AQ120">
        <f>IFERROR(AO120*Hoja1!$C$24/Hoja1!$C$25/Hoja1!$C$26*44.01/1000000,0)</f>
        <v>0</v>
      </c>
    </row>
    <row r="121" spans="2:43" x14ac:dyDescent="0.75">
      <c r="B121" s="52"/>
      <c r="C121" s="52"/>
      <c r="D121" s="111" t="s">
        <v>510</v>
      </c>
      <c r="E121" s="111"/>
      <c r="F121" s="131"/>
      <c r="G121" s="92"/>
      <c r="H121" s="14"/>
      <c r="I121" s="14"/>
      <c r="J121" s="52"/>
      <c r="K121" s="52"/>
      <c r="L121" s="216" t="str">
        <f t="shared" si="26"/>
        <v/>
      </c>
      <c r="M121" s="78" t="str">
        <f t="shared" si="14"/>
        <v>NA</v>
      </c>
      <c r="N121" s="78">
        <f t="shared" si="15"/>
        <v>0</v>
      </c>
      <c r="O121" s="78">
        <f t="shared" si="27"/>
        <v>0</v>
      </c>
      <c r="P121" s="78" t="str">
        <f t="shared" si="28"/>
        <v>Estimación</v>
      </c>
      <c r="Q121" s="78">
        <f t="shared" si="29"/>
        <v>0</v>
      </c>
      <c r="R121" s="78">
        <f t="shared" si="30"/>
        <v>0</v>
      </c>
      <c r="S121" s="78">
        <f>Q121+R121*Hoja1!$C$19</f>
        <v>0</v>
      </c>
      <c r="AF121">
        <f t="shared" si="21"/>
        <v>0</v>
      </c>
      <c r="AG121">
        <f t="shared" si="22"/>
        <v>0</v>
      </c>
      <c r="AH121">
        <f t="shared" si="23"/>
        <v>0</v>
      </c>
      <c r="AI121" t="str">
        <f t="shared" si="31"/>
        <v>Estimación</v>
      </c>
      <c r="AJ121">
        <f t="shared" si="24"/>
        <v>0</v>
      </c>
      <c r="AK121" t="s">
        <v>510</v>
      </c>
      <c r="AL121">
        <f t="shared" si="25"/>
        <v>0</v>
      </c>
      <c r="AM121">
        <f t="shared" si="32"/>
        <v>0</v>
      </c>
      <c r="AN121">
        <f>IF(J121="",AM121*'Fraccion masica'!$AB$36,J121*AM121)</f>
        <v>0</v>
      </c>
      <c r="AO121">
        <f>IF(K121="",AM121*'Fraccion masica'!$AB$35,K121*AM121)</f>
        <v>0</v>
      </c>
      <c r="AP121">
        <f>IFERROR(AN121*Hoja1!$C$24/Hoja1!$C$25/Hoja1!$C$26*16.04/1000000,0)</f>
        <v>0</v>
      </c>
      <c r="AQ121">
        <f>IFERROR(AO121*Hoja1!$C$24/Hoja1!$C$25/Hoja1!$C$26*44.01/1000000,0)</f>
        <v>0</v>
      </c>
    </row>
    <row r="122" spans="2:43" x14ac:dyDescent="0.75">
      <c r="B122" s="52"/>
      <c r="C122" s="52"/>
      <c r="D122" s="111" t="s">
        <v>510</v>
      </c>
      <c r="E122" s="111"/>
      <c r="F122" s="131"/>
      <c r="G122" s="92"/>
      <c r="H122" s="14"/>
      <c r="I122" s="14"/>
      <c r="J122" s="52"/>
      <c r="K122" s="52"/>
      <c r="L122" s="216" t="str">
        <f t="shared" si="26"/>
        <v/>
      </c>
      <c r="M122" s="78" t="str">
        <f t="shared" ref="M122:M130" si="33">AK122</f>
        <v>NA</v>
      </c>
      <c r="N122" s="78">
        <f t="shared" ref="N122:N130" si="34">AL122</f>
        <v>0</v>
      </c>
      <c r="O122" s="78">
        <f t="shared" si="27"/>
        <v>0</v>
      </c>
      <c r="P122" s="78" t="str">
        <f t="shared" si="28"/>
        <v>Estimación</v>
      </c>
      <c r="Q122" s="78">
        <f t="shared" si="29"/>
        <v>0</v>
      </c>
      <c r="R122" s="78">
        <f t="shared" si="30"/>
        <v>0</v>
      </c>
      <c r="S122" s="78">
        <f>Q122+R122*Hoja1!$C$19</f>
        <v>0</v>
      </c>
      <c r="AF122">
        <f t="shared" si="21"/>
        <v>0</v>
      </c>
      <c r="AG122">
        <f t="shared" si="22"/>
        <v>0</v>
      </c>
      <c r="AH122">
        <f t="shared" si="23"/>
        <v>0</v>
      </c>
      <c r="AI122" t="str">
        <f t="shared" si="31"/>
        <v>Estimación</v>
      </c>
      <c r="AJ122">
        <f t="shared" si="24"/>
        <v>0</v>
      </c>
      <c r="AK122" t="s">
        <v>510</v>
      </c>
      <c r="AL122">
        <f t="shared" si="25"/>
        <v>0</v>
      </c>
      <c r="AM122">
        <f t="shared" si="32"/>
        <v>0</v>
      </c>
      <c r="AN122">
        <f>IF(J122="",AM122*'Fraccion masica'!$AB$36,J122*AM122)</f>
        <v>0</v>
      </c>
      <c r="AO122">
        <f>IF(K122="",AM122*'Fraccion masica'!$AB$35,K122*AM122)</f>
        <v>0</v>
      </c>
      <c r="AP122">
        <f>IFERROR(AN122*Hoja1!$C$24/Hoja1!$C$25/Hoja1!$C$26*16.04/1000000,0)</f>
        <v>0</v>
      </c>
      <c r="AQ122">
        <f>IFERROR(AO122*Hoja1!$C$24/Hoja1!$C$25/Hoja1!$C$26*44.01/1000000,0)</f>
        <v>0</v>
      </c>
    </row>
    <row r="123" spans="2:43" x14ac:dyDescent="0.75">
      <c r="B123" s="52"/>
      <c r="C123" s="52"/>
      <c r="D123" s="111" t="s">
        <v>510</v>
      </c>
      <c r="E123" s="111"/>
      <c r="F123" s="131"/>
      <c r="G123" s="92"/>
      <c r="H123" s="14"/>
      <c r="I123" s="14"/>
      <c r="J123" s="52"/>
      <c r="K123" s="52"/>
      <c r="L123" s="216" t="str">
        <f t="shared" si="26"/>
        <v/>
      </c>
      <c r="M123" s="78" t="str">
        <f t="shared" si="33"/>
        <v>NA</v>
      </c>
      <c r="N123" s="78">
        <f t="shared" si="34"/>
        <v>0</v>
      </c>
      <c r="O123" s="78">
        <f t="shared" si="27"/>
        <v>0</v>
      </c>
      <c r="P123" s="78" t="str">
        <f t="shared" si="28"/>
        <v>Estimación</v>
      </c>
      <c r="Q123" s="78">
        <f t="shared" si="29"/>
        <v>0</v>
      </c>
      <c r="R123" s="78">
        <f t="shared" si="30"/>
        <v>0</v>
      </c>
      <c r="S123" s="78">
        <f>Q123+R123*Hoja1!$C$19</f>
        <v>0</v>
      </c>
      <c r="AF123">
        <f t="shared" si="21"/>
        <v>0</v>
      </c>
      <c r="AG123">
        <f t="shared" si="22"/>
        <v>0</v>
      </c>
      <c r="AH123">
        <f t="shared" si="23"/>
        <v>0</v>
      </c>
      <c r="AI123" t="str">
        <f t="shared" si="31"/>
        <v>Estimación</v>
      </c>
      <c r="AJ123">
        <f t="shared" si="24"/>
        <v>0</v>
      </c>
      <c r="AK123" t="s">
        <v>510</v>
      </c>
      <c r="AL123">
        <f t="shared" si="25"/>
        <v>0</v>
      </c>
      <c r="AM123">
        <f t="shared" si="32"/>
        <v>0</v>
      </c>
      <c r="AN123">
        <f>IF(J123="",AM123*'Fraccion masica'!$AB$36,J123*AM123)</f>
        <v>0</v>
      </c>
      <c r="AO123">
        <f>IF(K123="",AM123*'Fraccion masica'!$AB$35,K123*AM123)</f>
        <v>0</v>
      </c>
      <c r="AP123">
        <f>IFERROR(AN123*Hoja1!$C$24/Hoja1!$C$25/Hoja1!$C$26*16.04/1000000,0)</f>
        <v>0</v>
      </c>
      <c r="AQ123">
        <f>IFERROR(AO123*Hoja1!$C$24/Hoja1!$C$25/Hoja1!$C$26*44.01/1000000,0)</f>
        <v>0</v>
      </c>
    </row>
    <row r="124" spans="2:43" x14ac:dyDescent="0.75">
      <c r="B124" s="52"/>
      <c r="C124" s="52"/>
      <c r="D124" s="111" t="s">
        <v>510</v>
      </c>
      <c r="E124" s="111"/>
      <c r="F124" s="131"/>
      <c r="G124" s="92"/>
      <c r="H124" s="14"/>
      <c r="I124" s="14"/>
      <c r="J124" s="52"/>
      <c r="K124" s="52"/>
      <c r="L124" s="216" t="str">
        <f t="shared" si="26"/>
        <v/>
      </c>
      <c r="M124" s="78" t="str">
        <f t="shared" si="33"/>
        <v>NA</v>
      </c>
      <c r="N124" s="78">
        <f t="shared" si="34"/>
        <v>0</v>
      </c>
      <c r="O124" s="78">
        <f t="shared" si="27"/>
        <v>0</v>
      </c>
      <c r="P124" s="78" t="str">
        <f t="shared" si="28"/>
        <v>Estimación</v>
      </c>
      <c r="Q124" s="78">
        <f t="shared" si="29"/>
        <v>0</v>
      </c>
      <c r="R124" s="78">
        <f t="shared" si="30"/>
        <v>0</v>
      </c>
      <c r="S124" s="78">
        <f>Q124+R124*Hoja1!$C$19</f>
        <v>0</v>
      </c>
      <c r="AF124">
        <f t="shared" si="21"/>
        <v>0</v>
      </c>
      <c r="AG124">
        <f t="shared" si="22"/>
        <v>0</v>
      </c>
      <c r="AH124">
        <f t="shared" si="23"/>
        <v>0</v>
      </c>
      <c r="AI124" t="str">
        <f t="shared" si="31"/>
        <v>Estimación</v>
      </c>
      <c r="AJ124">
        <f t="shared" si="24"/>
        <v>0</v>
      </c>
      <c r="AK124" t="s">
        <v>510</v>
      </c>
      <c r="AL124">
        <f t="shared" si="25"/>
        <v>0</v>
      </c>
      <c r="AM124">
        <f t="shared" si="32"/>
        <v>0</v>
      </c>
      <c r="AN124">
        <f>IF(J124="",AM124*'Fraccion masica'!$AB$36,J124*AM124)</f>
        <v>0</v>
      </c>
      <c r="AO124">
        <f>IF(K124="",AM124*'Fraccion masica'!$AB$35,K124*AM124)</f>
        <v>0</v>
      </c>
      <c r="AP124">
        <f>IFERROR(AN124*Hoja1!$C$24/Hoja1!$C$25/Hoja1!$C$26*16.04/1000000,0)</f>
        <v>0</v>
      </c>
      <c r="AQ124">
        <f>IFERROR(AO124*Hoja1!$C$24/Hoja1!$C$25/Hoja1!$C$26*44.01/1000000,0)</f>
        <v>0</v>
      </c>
    </row>
    <row r="125" spans="2:43" x14ac:dyDescent="0.75">
      <c r="B125" s="52"/>
      <c r="C125" s="52"/>
      <c r="D125" s="111" t="s">
        <v>510</v>
      </c>
      <c r="E125" s="111"/>
      <c r="F125" s="131"/>
      <c r="G125" s="92"/>
      <c r="H125" s="14"/>
      <c r="I125" s="14"/>
      <c r="J125" s="52"/>
      <c r="K125" s="52"/>
      <c r="L125" s="216" t="str">
        <f t="shared" si="26"/>
        <v/>
      </c>
      <c r="M125" s="78" t="str">
        <f t="shared" si="33"/>
        <v>NA</v>
      </c>
      <c r="N125" s="78">
        <f t="shared" si="34"/>
        <v>0</v>
      </c>
      <c r="O125" s="78">
        <f t="shared" si="27"/>
        <v>0</v>
      </c>
      <c r="P125" s="78" t="str">
        <f t="shared" si="28"/>
        <v>Estimación</v>
      </c>
      <c r="Q125" s="78">
        <f t="shared" si="29"/>
        <v>0</v>
      </c>
      <c r="R125" s="78">
        <f t="shared" si="30"/>
        <v>0</v>
      </c>
      <c r="S125" s="78">
        <f>Q125+R125*Hoja1!$C$19</f>
        <v>0</v>
      </c>
      <c r="AF125">
        <f t="shared" si="21"/>
        <v>0</v>
      </c>
      <c r="AG125">
        <f t="shared" si="22"/>
        <v>0</v>
      </c>
      <c r="AH125">
        <f t="shared" si="23"/>
        <v>0</v>
      </c>
      <c r="AI125" t="str">
        <f t="shared" si="31"/>
        <v>Estimación</v>
      </c>
      <c r="AJ125">
        <f t="shared" si="24"/>
        <v>0</v>
      </c>
      <c r="AK125" t="s">
        <v>510</v>
      </c>
      <c r="AL125">
        <f t="shared" si="25"/>
        <v>0</v>
      </c>
      <c r="AM125">
        <f t="shared" si="32"/>
        <v>0</v>
      </c>
      <c r="AN125">
        <f>IF(J125="",AM125*'Fraccion masica'!$AB$36,J125*AM125)</f>
        <v>0</v>
      </c>
      <c r="AO125">
        <f>IF(K125="",AM125*'Fraccion masica'!$AB$35,K125*AM125)</f>
        <v>0</v>
      </c>
      <c r="AP125">
        <f>IFERROR(AN125*Hoja1!$C$24/Hoja1!$C$25/Hoja1!$C$26*16.04/1000000,0)</f>
        <v>0</v>
      </c>
      <c r="AQ125">
        <f>IFERROR(AO125*Hoja1!$C$24/Hoja1!$C$25/Hoja1!$C$26*44.01/1000000,0)</f>
        <v>0</v>
      </c>
    </row>
    <row r="126" spans="2:43" x14ac:dyDescent="0.75">
      <c r="B126" s="52"/>
      <c r="C126" s="52"/>
      <c r="D126" s="111" t="s">
        <v>510</v>
      </c>
      <c r="E126" s="111"/>
      <c r="F126" s="131"/>
      <c r="G126" s="92"/>
      <c r="H126" s="14"/>
      <c r="I126" s="14"/>
      <c r="J126" s="52"/>
      <c r="K126" s="52"/>
      <c r="L126" s="216" t="str">
        <f t="shared" si="26"/>
        <v/>
      </c>
      <c r="M126" s="78" t="str">
        <f t="shared" si="33"/>
        <v>NA</v>
      </c>
      <c r="N126" s="78">
        <f t="shared" si="34"/>
        <v>0</v>
      </c>
      <c r="O126" s="78">
        <f t="shared" si="27"/>
        <v>0</v>
      </c>
      <c r="P126" s="78" t="str">
        <f t="shared" si="28"/>
        <v>Estimación</v>
      </c>
      <c r="Q126" s="78">
        <f t="shared" si="29"/>
        <v>0</v>
      </c>
      <c r="R126" s="78">
        <f t="shared" si="30"/>
        <v>0</v>
      </c>
      <c r="S126" s="78">
        <f>Q126+R126*Hoja1!$C$19</f>
        <v>0</v>
      </c>
      <c r="AF126">
        <f t="shared" si="21"/>
        <v>0</v>
      </c>
      <c r="AG126">
        <f t="shared" si="22"/>
        <v>0</v>
      </c>
      <c r="AH126">
        <f t="shared" si="23"/>
        <v>0</v>
      </c>
      <c r="AI126" t="str">
        <f t="shared" si="31"/>
        <v>Estimación</v>
      </c>
      <c r="AJ126">
        <f t="shared" si="24"/>
        <v>0</v>
      </c>
      <c r="AK126" t="s">
        <v>510</v>
      </c>
      <c r="AL126">
        <f t="shared" si="25"/>
        <v>0</v>
      </c>
      <c r="AM126">
        <f t="shared" si="32"/>
        <v>0</v>
      </c>
      <c r="AN126">
        <f>IF(J126="",AM126*'Fraccion masica'!$AB$36,J126*AM126)</f>
        <v>0</v>
      </c>
      <c r="AO126">
        <f>IF(K126="",AM126*'Fraccion masica'!$AB$35,K126*AM126)</f>
        <v>0</v>
      </c>
      <c r="AP126">
        <f>IFERROR(AN126*Hoja1!$C$24/Hoja1!$C$25/Hoja1!$C$26*16.04/1000000,0)</f>
        <v>0</v>
      </c>
      <c r="AQ126">
        <f>IFERROR(AO126*Hoja1!$C$24/Hoja1!$C$25/Hoja1!$C$26*44.01/1000000,0)</f>
        <v>0</v>
      </c>
    </row>
    <row r="127" spans="2:43" x14ac:dyDescent="0.75">
      <c r="B127" s="52"/>
      <c r="C127" s="52"/>
      <c r="D127" s="111" t="s">
        <v>510</v>
      </c>
      <c r="E127" s="111"/>
      <c r="F127" s="131"/>
      <c r="G127" s="92"/>
      <c r="H127" s="14"/>
      <c r="I127" s="14"/>
      <c r="J127" s="52"/>
      <c r="K127" s="52"/>
      <c r="L127" s="216" t="str">
        <f t="shared" si="26"/>
        <v/>
      </c>
      <c r="M127" s="78" t="str">
        <f t="shared" si="33"/>
        <v>NA</v>
      </c>
      <c r="N127" s="78">
        <f t="shared" si="34"/>
        <v>0</v>
      </c>
      <c r="O127" s="78">
        <f t="shared" si="27"/>
        <v>0</v>
      </c>
      <c r="P127" s="78" t="str">
        <f t="shared" si="28"/>
        <v>Estimación</v>
      </c>
      <c r="Q127" s="78">
        <f t="shared" si="29"/>
        <v>0</v>
      </c>
      <c r="R127" s="78">
        <f t="shared" si="30"/>
        <v>0</v>
      </c>
      <c r="S127" s="78">
        <f>Q127+R127*Hoja1!$C$19</f>
        <v>0</v>
      </c>
      <c r="AF127">
        <f t="shared" si="21"/>
        <v>0</v>
      </c>
      <c r="AG127">
        <f t="shared" si="22"/>
        <v>0</v>
      </c>
      <c r="AH127">
        <f t="shared" si="23"/>
        <v>0</v>
      </c>
      <c r="AI127" t="str">
        <f t="shared" si="31"/>
        <v>Estimación</v>
      </c>
      <c r="AJ127">
        <f t="shared" si="24"/>
        <v>0</v>
      </c>
      <c r="AK127" t="s">
        <v>510</v>
      </c>
      <c r="AL127">
        <f t="shared" si="25"/>
        <v>0</v>
      </c>
      <c r="AM127">
        <f t="shared" si="32"/>
        <v>0</v>
      </c>
      <c r="AN127">
        <f>IF(J127="",AM127*'Fraccion masica'!$AB$36,J127*AM127)</f>
        <v>0</v>
      </c>
      <c r="AO127">
        <f>IF(K127="",AM127*'Fraccion masica'!$AB$35,K127*AM127)</f>
        <v>0</v>
      </c>
      <c r="AP127">
        <f>IFERROR(AN127*Hoja1!$C$24/Hoja1!$C$25/Hoja1!$C$26*16.04/1000000,0)</f>
        <v>0</v>
      </c>
      <c r="AQ127">
        <f>IFERROR(AO127*Hoja1!$C$24/Hoja1!$C$25/Hoja1!$C$26*44.01/1000000,0)</f>
        <v>0</v>
      </c>
    </row>
    <row r="128" spans="2:43" x14ac:dyDescent="0.75">
      <c r="B128" s="52"/>
      <c r="C128" s="52"/>
      <c r="D128" s="111" t="s">
        <v>510</v>
      </c>
      <c r="E128" s="111"/>
      <c r="F128" s="131"/>
      <c r="G128" s="92"/>
      <c r="H128" s="14"/>
      <c r="I128" s="14"/>
      <c r="J128" s="52"/>
      <c r="K128" s="52"/>
      <c r="L128" s="216" t="str">
        <f t="shared" si="26"/>
        <v/>
      </c>
      <c r="M128" s="78" t="str">
        <f t="shared" si="33"/>
        <v>NA</v>
      </c>
      <c r="N128" s="78">
        <f t="shared" si="34"/>
        <v>0</v>
      </c>
      <c r="O128" s="78">
        <f t="shared" si="27"/>
        <v>0</v>
      </c>
      <c r="P128" s="78" t="str">
        <f t="shared" si="28"/>
        <v>Estimación</v>
      </c>
      <c r="Q128" s="78">
        <f t="shared" si="29"/>
        <v>0</v>
      </c>
      <c r="R128" s="78">
        <f t="shared" si="30"/>
        <v>0</v>
      </c>
      <c r="S128" s="78">
        <f>Q128+R128*Hoja1!$C$19</f>
        <v>0</v>
      </c>
      <c r="AF128">
        <f t="shared" si="21"/>
        <v>0</v>
      </c>
      <c r="AG128">
        <f t="shared" si="22"/>
        <v>0</v>
      </c>
      <c r="AH128">
        <f t="shared" si="23"/>
        <v>0</v>
      </c>
      <c r="AI128" t="str">
        <f t="shared" si="31"/>
        <v>Estimación</v>
      </c>
      <c r="AJ128">
        <f t="shared" si="24"/>
        <v>0</v>
      </c>
      <c r="AK128" t="s">
        <v>510</v>
      </c>
      <c r="AL128">
        <f t="shared" si="25"/>
        <v>0</v>
      </c>
      <c r="AM128">
        <f t="shared" si="32"/>
        <v>0</v>
      </c>
      <c r="AN128">
        <f>IF(J128="",AM128*'Fraccion masica'!$AB$36,J128*AM128)</f>
        <v>0</v>
      </c>
      <c r="AO128">
        <f>IF(K128="",AM128*'Fraccion masica'!$AB$35,K128*AM128)</f>
        <v>0</v>
      </c>
      <c r="AP128">
        <f>IFERROR(AN128*Hoja1!$C$24/Hoja1!$C$25/Hoja1!$C$26*16.04/1000000,0)</f>
        <v>0</v>
      </c>
      <c r="AQ128">
        <f>IFERROR(AO128*Hoja1!$C$24/Hoja1!$C$25/Hoja1!$C$26*44.01/1000000,0)</f>
        <v>0</v>
      </c>
    </row>
    <row r="129" spans="2:43" x14ac:dyDescent="0.75">
      <c r="B129" s="52"/>
      <c r="C129" s="52"/>
      <c r="D129" s="111" t="s">
        <v>510</v>
      </c>
      <c r="E129" s="111"/>
      <c r="F129" s="131"/>
      <c r="G129" s="92"/>
      <c r="H129" s="14"/>
      <c r="I129" s="14"/>
      <c r="J129" s="52"/>
      <c r="K129" s="52"/>
      <c r="L129" s="216" t="str">
        <f t="shared" si="26"/>
        <v/>
      </c>
      <c r="M129" s="78" t="str">
        <f t="shared" si="33"/>
        <v>NA</v>
      </c>
      <c r="N129" s="78">
        <f t="shared" si="34"/>
        <v>0</v>
      </c>
      <c r="O129" s="78">
        <f t="shared" si="27"/>
        <v>0</v>
      </c>
      <c r="P129" s="78" t="str">
        <f t="shared" si="28"/>
        <v>Estimación</v>
      </c>
      <c r="Q129" s="78">
        <f t="shared" si="29"/>
        <v>0</v>
      </c>
      <c r="R129" s="78">
        <f t="shared" si="30"/>
        <v>0</v>
      </c>
      <c r="S129" s="78">
        <f>Q129+R129*Hoja1!$C$19</f>
        <v>0</v>
      </c>
      <c r="AF129">
        <f t="shared" si="21"/>
        <v>0</v>
      </c>
      <c r="AG129">
        <f t="shared" si="22"/>
        <v>0</v>
      </c>
      <c r="AH129">
        <f t="shared" si="23"/>
        <v>0</v>
      </c>
      <c r="AI129" t="str">
        <f t="shared" si="31"/>
        <v>Estimación</v>
      </c>
      <c r="AJ129">
        <f t="shared" si="24"/>
        <v>0</v>
      </c>
      <c r="AK129" t="s">
        <v>510</v>
      </c>
      <c r="AL129">
        <f t="shared" si="25"/>
        <v>0</v>
      </c>
      <c r="AM129">
        <f t="shared" si="32"/>
        <v>0</v>
      </c>
      <c r="AN129">
        <f>IF(J129="",AM129*'Fraccion masica'!$AB$36,J129*AM129)</f>
        <v>0</v>
      </c>
      <c r="AO129">
        <f>IF(K129="",AM129*'Fraccion masica'!$AB$35,K129*AM129)</f>
        <v>0</v>
      </c>
      <c r="AP129">
        <f>IFERROR(AN129*Hoja1!$C$24/Hoja1!$C$25/Hoja1!$C$26*16.04/1000000,0)</f>
        <v>0</v>
      </c>
      <c r="AQ129">
        <f>IFERROR(AO129*Hoja1!$C$24/Hoja1!$C$25/Hoja1!$C$26*44.01/1000000,0)</f>
        <v>0</v>
      </c>
    </row>
    <row r="130" spans="2:43" x14ac:dyDescent="0.75">
      <c r="B130" s="52"/>
      <c r="C130" s="52"/>
      <c r="D130" s="111" t="s">
        <v>510</v>
      </c>
      <c r="E130" s="111"/>
      <c r="F130" s="131"/>
      <c r="G130" s="92"/>
      <c r="H130" s="14"/>
      <c r="I130" s="14"/>
      <c r="J130" s="52"/>
      <c r="K130" s="52"/>
      <c r="L130" s="216" t="str">
        <f t="shared" si="26"/>
        <v/>
      </c>
      <c r="M130" s="78" t="str">
        <f t="shared" si="33"/>
        <v>NA</v>
      </c>
      <c r="N130" s="78">
        <f t="shared" si="34"/>
        <v>0</v>
      </c>
      <c r="O130" s="78">
        <f t="shared" si="27"/>
        <v>0</v>
      </c>
      <c r="P130" s="78" t="str">
        <f t="shared" si="28"/>
        <v>Estimación</v>
      </c>
      <c r="Q130" s="78">
        <f t="shared" si="29"/>
        <v>0</v>
      </c>
      <c r="R130" s="78">
        <f t="shared" si="30"/>
        <v>0</v>
      </c>
      <c r="S130" s="78">
        <f>Q130+R130*Hoja1!$C$19</f>
        <v>0</v>
      </c>
      <c r="AF130">
        <f t="shared" si="21"/>
        <v>0</v>
      </c>
      <c r="AG130">
        <f t="shared" si="22"/>
        <v>0</v>
      </c>
      <c r="AH130">
        <f t="shared" si="23"/>
        <v>0</v>
      </c>
      <c r="AI130" t="str">
        <f t="shared" si="31"/>
        <v>Estimación</v>
      </c>
      <c r="AJ130">
        <f t="shared" si="24"/>
        <v>0</v>
      </c>
      <c r="AK130" t="s">
        <v>510</v>
      </c>
      <c r="AL130">
        <f t="shared" si="25"/>
        <v>0</v>
      </c>
      <c r="AM130">
        <f t="shared" si="32"/>
        <v>0</v>
      </c>
      <c r="AN130">
        <f>IF(J130="",AM130*'Fraccion masica'!$AB$36,J130*AM130)</f>
        <v>0</v>
      </c>
      <c r="AO130">
        <f>IF(K130="",AM130*'Fraccion masica'!$AB$35,K130*AM130)</f>
        <v>0</v>
      </c>
      <c r="AP130">
        <f>IFERROR(AN130*Hoja1!$C$24/Hoja1!$C$25/Hoja1!$C$26*16.04/1000000,0)</f>
        <v>0</v>
      </c>
      <c r="AQ130">
        <f>IFERROR(AO130*Hoja1!$C$24/Hoja1!$C$25/Hoja1!$C$26*44.01/1000000,0)</f>
        <v>0</v>
      </c>
    </row>
    <row r="135" spans="2:43" x14ac:dyDescent="0.75">
      <c r="AH135" s="404" t="s">
        <v>743</v>
      </c>
      <c r="AI135" s="413" t="s">
        <v>725</v>
      </c>
      <c r="AJ135" s="404" t="s">
        <v>293</v>
      </c>
      <c r="AK135" s="404" t="s">
        <v>738</v>
      </c>
      <c r="AL135" s="404" t="s">
        <v>294</v>
      </c>
      <c r="AM135" s="404" t="s">
        <v>295</v>
      </c>
      <c r="AN135" s="404" t="s">
        <v>296</v>
      </c>
      <c r="AO135" s="404" t="s">
        <v>297</v>
      </c>
    </row>
    <row r="136" spans="2:43" x14ac:dyDescent="0.75">
      <c r="AH136" s="404"/>
      <c r="AI136" s="414"/>
      <c r="AJ136" s="404"/>
      <c r="AK136" s="404"/>
      <c r="AL136" s="404"/>
      <c r="AM136" s="404"/>
      <c r="AN136" s="404"/>
      <c r="AO136" s="404"/>
    </row>
    <row r="137" spans="2:43" x14ac:dyDescent="0.75">
      <c r="AH137" s="38" t="s">
        <v>498</v>
      </c>
      <c r="AI137" s="222" t="s">
        <v>586</v>
      </c>
      <c r="AJ137" s="52">
        <f>SUMIFS(M$49:M$130,$L$49:$L$130,"="&amp;$AH137,$P$49:$P$130,"="&amp;$AI137)</f>
        <v>0</v>
      </c>
      <c r="AK137" s="52">
        <f t="shared" ref="AK137:AL152" si="35">SUMIFS(N$49:N$130,$L$49:$L$130,"="&amp;$AH137,$P$49:$P$130,"="&amp;$AI137)</f>
        <v>0</v>
      </c>
      <c r="AL137" s="52">
        <f t="shared" si="35"/>
        <v>200</v>
      </c>
      <c r="AM137" s="52">
        <f>SUMIFS(Q$49:Q$130,$L$49:$L$130,"="&amp;$AH137,$P$49:$P$130,"="&amp;$AI137)</f>
        <v>9.5104983974908291E-4</v>
      </c>
      <c r="AN137" s="52">
        <f t="shared" ref="AN137:AO152" si="36">SUMIFS(R$49:R$130,$L$49:$L$130,"="&amp;$AH137,$P$49:$P$130,"="&amp;$AI137)</f>
        <v>9.5104983974908291E-4</v>
      </c>
      <c r="AO137" s="52">
        <f t="shared" si="36"/>
        <v>2.7580445352723405E-2</v>
      </c>
    </row>
    <row r="138" spans="2:43" x14ac:dyDescent="0.75">
      <c r="AH138" s="38" t="str">
        <f t="shared" ref="AH138:AH139" si="37">AH137</f>
        <v>Enero</v>
      </c>
      <c r="AI138" s="222" t="s">
        <v>750</v>
      </c>
      <c r="AJ138" s="52">
        <f t="shared" ref="AJ138:AJ172" si="38">SUMIFS(M$49:M$130,$L$49:$L$130,"="&amp;$AH138,$P$49:$P$130,"="&amp;$AI138)</f>
        <v>0</v>
      </c>
      <c r="AK138" s="52">
        <f t="shared" si="35"/>
        <v>0</v>
      </c>
      <c r="AL138" s="52">
        <f t="shared" si="35"/>
        <v>0</v>
      </c>
      <c r="AM138" s="52">
        <f t="shared" ref="AM138:AM172" si="39">SUMIFS(Q$49:Q$130,$L$49:$L$130,"="&amp;$AH138,$P$49:$P$130,"="&amp;$AI138)</f>
        <v>0</v>
      </c>
      <c r="AN138" s="52">
        <f t="shared" si="36"/>
        <v>0</v>
      </c>
      <c r="AO138" s="52">
        <f t="shared" si="36"/>
        <v>0</v>
      </c>
    </row>
    <row r="139" spans="2:43" x14ac:dyDescent="0.75">
      <c r="AH139" s="38" t="str">
        <f t="shared" si="37"/>
        <v>Enero</v>
      </c>
      <c r="AI139" s="222" t="s">
        <v>749</v>
      </c>
      <c r="AJ139" s="52">
        <f t="shared" si="38"/>
        <v>0</v>
      </c>
      <c r="AK139" s="52">
        <f t="shared" si="35"/>
        <v>0</v>
      </c>
      <c r="AL139" s="52">
        <f t="shared" si="35"/>
        <v>0</v>
      </c>
      <c r="AM139" s="52">
        <f t="shared" si="39"/>
        <v>0</v>
      </c>
      <c r="AN139" s="52">
        <f t="shared" si="36"/>
        <v>0</v>
      </c>
      <c r="AO139" s="52">
        <f t="shared" si="36"/>
        <v>0</v>
      </c>
    </row>
    <row r="140" spans="2:43" x14ac:dyDescent="0.75">
      <c r="AH140" s="38" t="s">
        <v>499</v>
      </c>
      <c r="AI140" s="222" t="s">
        <v>586</v>
      </c>
      <c r="AJ140" s="52">
        <f t="shared" si="38"/>
        <v>0</v>
      </c>
      <c r="AK140" s="52">
        <f t="shared" si="35"/>
        <v>0</v>
      </c>
      <c r="AL140" s="52">
        <f t="shared" si="35"/>
        <v>75</v>
      </c>
      <c r="AM140" s="52">
        <f t="shared" si="39"/>
        <v>3.5664368990590613E-4</v>
      </c>
      <c r="AN140" s="52">
        <f t="shared" si="36"/>
        <v>3.5664368990590608E-4</v>
      </c>
      <c r="AO140" s="52">
        <f t="shared" si="36"/>
        <v>1.0342667007271277E-2</v>
      </c>
    </row>
    <row r="141" spans="2:43" x14ac:dyDescent="0.75">
      <c r="AH141" s="38" t="str">
        <f t="shared" ref="AH141:AH142" si="40">AH140</f>
        <v>Febrero</v>
      </c>
      <c r="AI141" s="222" t="s">
        <v>750</v>
      </c>
      <c r="AJ141" s="52">
        <f t="shared" si="38"/>
        <v>0</v>
      </c>
      <c r="AK141" s="52">
        <f t="shared" si="35"/>
        <v>0</v>
      </c>
      <c r="AL141" s="52">
        <f t="shared" si="35"/>
        <v>10000</v>
      </c>
      <c r="AM141" s="52">
        <f t="shared" si="39"/>
        <v>5.2733390965793971E-2</v>
      </c>
      <c r="AN141" s="52">
        <f t="shared" si="36"/>
        <v>9.6096749726350308E-2</v>
      </c>
      <c r="AO141" s="52">
        <f t="shared" si="36"/>
        <v>2.7434423833036026</v>
      </c>
    </row>
    <row r="142" spans="2:43" x14ac:dyDescent="0.75">
      <c r="AH142" s="38" t="str">
        <f t="shared" si="40"/>
        <v>Febrero</v>
      </c>
      <c r="AI142" s="222" t="s">
        <v>749</v>
      </c>
      <c r="AJ142" s="52">
        <f t="shared" si="38"/>
        <v>0</v>
      </c>
      <c r="AK142" s="52">
        <f t="shared" si="35"/>
        <v>0</v>
      </c>
      <c r="AL142" s="52">
        <f t="shared" si="35"/>
        <v>0</v>
      </c>
      <c r="AM142" s="52">
        <f t="shared" si="39"/>
        <v>0</v>
      </c>
      <c r="AN142" s="52">
        <f t="shared" si="36"/>
        <v>0</v>
      </c>
      <c r="AO142" s="52">
        <f t="shared" si="36"/>
        <v>0</v>
      </c>
    </row>
    <row r="143" spans="2:43" x14ac:dyDescent="0.75">
      <c r="AH143" s="38" t="s">
        <v>500</v>
      </c>
      <c r="AI143" s="222" t="s">
        <v>586</v>
      </c>
      <c r="AJ143" s="52">
        <f t="shared" si="38"/>
        <v>0</v>
      </c>
      <c r="AK143" s="52">
        <f t="shared" si="35"/>
        <v>0</v>
      </c>
      <c r="AL143" s="52">
        <f t="shared" si="35"/>
        <v>0</v>
      </c>
      <c r="AM143" s="52">
        <f t="shared" si="39"/>
        <v>0</v>
      </c>
      <c r="AN143" s="52">
        <f t="shared" si="36"/>
        <v>0</v>
      </c>
      <c r="AO143" s="52">
        <f t="shared" si="36"/>
        <v>0</v>
      </c>
    </row>
    <row r="144" spans="2:43" x14ac:dyDescent="0.75">
      <c r="AH144" s="38" t="str">
        <f t="shared" ref="AH144:AH145" si="41">AH143</f>
        <v>Marzo</v>
      </c>
      <c r="AI144" s="222" t="s">
        <v>750</v>
      </c>
      <c r="AJ144" s="52">
        <f>SUMIFS(M$49:M$130,$L$49:$L$130,"="&amp;$AH144,$P$49:$P$130,"="&amp;$AI144)</f>
        <v>0</v>
      </c>
      <c r="AK144" s="52">
        <f t="shared" si="35"/>
        <v>0</v>
      </c>
      <c r="AL144" s="52">
        <f t="shared" si="35"/>
        <v>0</v>
      </c>
      <c r="AM144" s="52">
        <f t="shared" si="39"/>
        <v>0</v>
      </c>
      <c r="AN144" s="52">
        <f t="shared" si="36"/>
        <v>0</v>
      </c>
      <c r="AO144" s="52">
        <f t="shared" si="36"/>
        <v>0</v>
      </c>
    </row>
    <row r="145" spans="34:41" x14ac:dyDescent="0.75">
      <c r="AH145" s="38" t="str">
        <f t="shared" si="41"/>
        <v>Marzo</v>
      </c>
      <c r="AI145" s="222" t="s">
        <v>749</v>
      </c>
      <c r="AJ145" s="52">
        <f t="shared" si="38"/>
        <v>0</v>
      </c>
      <c r="AK145" s="52">
        <f t="shared" si="35"/>
        <v>0</v>
      </c>
      <c r="AL145" s="52">
        <f t="shared" si="35"/>
        <v>0</v>
      </c>
      <c r="AM145" s="52">
        <f t="shared" si="39"/>
        <v>0</v>
      </c>
      <c r="AN145" s="52">
        <f t="shared" si="36"/>
        <v>0</v>
      </c>
      <c r="AO145" s="52">
        <f t="shared" si="36"/>
        <v>0</v>
      </c>
    </row>
    <row r="146" spans="34:41" x14ac:dyDescent="0.75">
      <c r="AH146" s="38" t="s">
        <v>501</v>
      </c>
      <c r="AI146" s="222" t="s">
        <v>586</v>
      </c>
      <c r="AJ146" s="52">
        <f t="shared" si="38"/>
        <v>0</v>
      </c>
      <c r="AK146" s="52">
        <f t="shared" si="35"/>
        <v>0</v>
      </c>
      <c r="AL146" s="52">
        <f t="shared" si="35"/>
        <v>0</v>
      </c>
      <c r="AM146" s="52">
        <f t="shared" si="39"/>
        <v>0</v>
      </c>
      <c r="AN146" s="52">
        <f t="shared" si="36"/>
        <v>0</v>
      </c>
      <c r="AO146" s="52">
        <f t="shared" si="36"/>
        <v>0</v>
      </c>
    </row>
    <row r="147" spans="34:41" x14ac:dyDescent="0.75">
      <c r="AH147" s="38" t="str">
        <f t="shared" ref="AH147:AH148" si="42">AH146</f>
        <v>Abril</v>
      </c>
      <c r="AI147" s="222" t="s">
        <v>750</v>
      </c>
      <c r="AJ147" s="52">
        <f t="shared" si="38"/>
        <v>0</v>
      </c>
      <c r="AK147" s="52">
        <f t="shared" si="35"/>
        <v>0</v>
      </c>
      <c r="AL147" s="52">
        <f t="shared" si="35"/>
        <v>0</v>
      </c>
      <c r="AM147" s="52">
        <f t="shared" si="39"/>
        <v>0</v>
      </c>
      <c r="AN147" s="52">
        <f t="shared" si="36"/>
        <v>0</v>
      </c>
      <c r="AO147" s="52">
        <f t="shared" si="36"/>
        <v>0</v>
      </c>
    </row>
    <row r="148" spans="34:41" x14ac:dyDescent="0.75">
      <c r="AH148" s="38" t="str">
        <f t="shared" si="42"/>
        <v>Abril</v>
      </c>
      <c r="AI148" s="222" t="s">
        <v>749</v>
      </c>
      <c r="AJ148" s="52">
        <f t="shared" si="38"/>
        <v>0</v>
      </c>
      <c r="AK148" s="52">
        <f t="shared" si="35"/>
        <v>0</v>
      </c>
      <c r="AL148" s="52">
        <f t="shared" si="35"/>
        <v>0</v>
      </c>
      <c r="AM148" s="52">
        <f t="shared" si="39"/>
        <v>0</v>
      </c>
      <c r="AN148" s="52">
        <f t="shared" si="36"/>
        <v>0</v>
      </c>
      <c r="AO148" s="52">
        <f t="shared" si="36"/>
        <v>0</v>
      </c>
    </row>
    <row r="149" spans="34:41" x14ac:dyDescent="0.75">
      <c r="AH149" s="38" t="s">
        <v>502</v>
      </c>
      <c r="AI149" s="222" t="s">
        <v>586</v>
      </c>
      <c r="AJ149" s="52">
        <f t="shared" si="38"/>
        <v>0</v>
      </c>
      <c r="AK149" s="52">
        <f t="shared" si="35"/>
        <v>0</v>
      </c>
      <c r="AL149" s="52">
        <f t="shared" si="35"/>
        <v>0</v>
      </c>
      <c r="AM149" s="52">
        <f t="shared" si="39"/>
        <v>0</v>
      </c>
      <c r="AN149" s="52">
        <f t="shared" si="36"/>
        <v>0</v>
      </c>
      <c r="AO149" s="52">
        <f t="shared" si="36"/>
        <v>0</v>
      </c>
    </row>
    <row r="150" spans="34:41" x14ac:dyDescent="0.75">
      <c r="AH150" s="38" t="str">
        <f t="shared" ref="AH150:AH151" si="43">AH149</f>
        <v>Mayo</v>
      </c>
      <c r="AI150" s="222" t="s">
        <v>750</v>
      </c>
      <c r="AJ150" s="52">
        <f t="shared" si="38"/>
        <v>0</v>
      </c>
      <c r="AK150" s="52">
        <f t="shared" si="35"/>
        <v>0</v>
      </c>
      <c r="AL150" s="52">
        <f t="shared" si="35"/>
        <v>16000</v>
      </c>
      <c r="AM150" s="52">
        <f t="shared" si="39"/>
        <v>8.4373425545270372E-2</v>
      </c>
      <c r="AN150" s="52">
        <f t="shared" si="36"/>
        <v>0.15375479956216048</v>
      </c>
      <c r="AO150" s="52">
        <f t="shared" si="36"/>
        <v>4.3895078132857641</v>
      </c>
    </row>
    <row r="151" spans="34:41" x14ac:dyDescent="0.75">
      <c r="AH151" s="38" t="str">
        <f t="shared" si="43"/>
        <v>Mayo</v>
      </c>
      <c r="AI151" s="222" t="s">
        <v>749</v>
      </c>
      <c r="AJ151" s="52">
        <f t="shared" si="38"/>
        <v>0</v>
      </c>
      <c r="AK151" s="52">
        <f t="shared" si="35"/>
        <v>0</v>
      </c>
      <c r="AL151" s="52">
        <f t="shared" si="35"/>
        <v>0</v>
      </c>
      <c r="AM151" s="52">
        <f t="shared" si="39"/>
        <v>0</v>
      </c>
      <c r="AN151" s="52">
        <f t="shared" si="36"/>
        <v>0</v>
      </c>
      <c r="AO151" s="52">
        <f t="shared" si="36"/>
        <v>0</v>
      </c>
    </row>
    <row r="152" spans="34:41" x14ac:dyDescent="0.75">
      <c r="AH152" s="38" t="s">
        <v>503</v>
      </c>
      <c r="AI152" s="222" t="s">
        <v>586</v>
      </c>
      <c r="AJ152" s="52">
        <f t="shared" si="38"/>
        <v>0</v>
      </c>
      <c r="AK152" s="52">
        <f t="shared" si="35"/>
        <v>0</v>
      </c>
      <c r="AL152" s="52">
        <f t="shared" si="35"/>
        <v>0</v>
      </c>
      <c r="AM152" s="52">
        <f t="shared" si="39"/>
        <v>0</v>
      </c>
      <c r="AN152" s="52">
        <f t="shared" si="36"/>
        <v>0</v>
      </c>
      <c r="AO152" s="52">
        <f t="shared" si="36"/>
        <v>0</v>
      </c>
    </row>
    <row r="153" spans="34:41" x14ac:dyDescent="0.75">
      <c r="AH153" s="38" t="str">
        <f t="shared" ref="AH153:AH154" si="44">AH152</f>
        <v>Junio</v>
      </c>
      <c r="AI153" s="222" t="s">
        <v>750</v>
      </c>
      <c r="AJ153" s="52">
        <f t="shared" si="38"/>
        <v>0</v>
      </c>
      <c r="AK153" s="52">
        <f t="shared" ref="AK153:AK172" si="45">SUMIFS(N$49:N$130,$L$49:$L$130,"="&amp;$AH153,$P$49:$P$130,"="&amp;$AI153)</f>
        <v>0</v>
      </c>
      <c r="AL153" s="52">
        <f t="shared" ref="AL153:AL172" si="46">SUMIFS(O$49:O$130,$L$49:$L$130,"="&amp;$AH153,$P$49:$P$130,"="&amp;$AI153)</f>
        <v>0</v>
      </c>
      <c r="AM153" s="52">
        <f t="shared" si="39"/>
        <v>0</v>
      </c>
      <c r="AN153" s="52">
        <f t="shared" ref="AN153:AN172" si="47">SUMIFS(R$49:R$130,$L$49:$L$130,"="&amp;$AH153,$P$49:$P$130,"="&amp;$AI153)</f>
        <v>0</v>
      </c>
      <c r="AO153" s="52">
        <f t="shared" ref="AO153:AO172" si="48">SUMIFS(S$49:S$130,$L$49:$L$130,"="&amp;$AH153,$P$49:$P$130,"="&amp;$AI153)</f>
        <v>0</v>
      </c>
    </row>
    <row r="154" spans="34:41" x14ac:dyDescent="0.75">
      <c r="AH154" s="38" t="str">
        <f t="shared" si="44"/>
        <v>Junio</v>
      </c>
      <c r="AI154" s="222" t="s">
        <v>749</v>
      </c>
      <c r="AJ154" s="52">
        <f t="shared" si="38"/>
        <v>0</v>
      </c>
      <c r="AK154" s="52">
        <f t="shared" si="45"/>
        <v>0</v>
      </c>
      <c r="AL154" s="52">
        <f t="shared" si="46"/>
        <v>0</v>
      </c>
      <c r="AM154" s="52">
        <f t="shared" si="39"/>
        <v>0</v>
      </c>
      <c r="AN154" s="52">
        <f t="shared" si="47"/>
        <v>0</v>
      </c>
      <c r="AO154" s="52">
        <f t="shared" si="48"/>
        <v>0</v>
      </c>
    </row>
    <row r="155" spans="34:41" x14ac:dyDescent="0.75">
      <c r="AH155" s="38" t="s">
        <v>504</v>
      </c>
      <c r="AI155" s="222" t="s">
        <v>586</v>
      </c>
      <c r="AJ155" s="52">
        <f t="shared" si="38"/>
        <v>0</v>
      </c>
      <c r="AK155" s="52">
        <f t="shared" si="45"/>
        <v>0</v>
      </c>
      <c r="AL155" s="52">
        <f t="shared" si="46"/>
        <v>450</v>
      </c>
      <c r="AM155" s="52">
        <f t="shared" si="39"/>
        <v>2.1398621394354365E-3</v>
      </c>
      <c r="AN155" s="52">
        <f t="shared" si="47"/>
        <v>2.1398621394354365E-3</v>
      </c>
      <c r="AO155" s="52">
        <f t="shared" si="48"/>
        <v>6.2056002043627663E-2</v>
      </c>
    </row>
    <row r="156" spans="34:41" x14ac:dyDescent="0.75">
      <c r="AH156" s="38" t="str">
        <f t="shared" ref="AH156:AH157" si="49">AH155</f>
        <v>Julio</v>
      </c>
      <c r="AI156" s="222" t="s">
        <v>750</v>
      </c>
      <c r="AJ156" s="52">
        <f t="shared" si="38"/>
        <v>0</v>
      </c>
      <c r="AK156" s="52">
        <f t="shared" si="45"/>
        <v>0</v>
      </c>
      <c r="AL156" s="52">
        <f t="shared" si="46"/>
        <v>0</v>
      </c>
      <c r="AM156" s="52">
        <f t="shared" si="39"/>
        <v>0</v>
      </c>
      <c r="AN156" s="52">
        <f t="shared" si="47"/>
        <v>0</v>
      </c>
      <c r="AO156" s="52">
        <f t="shared" si="48"/>
        <v>0</v>
      </c>
    </row>
    <row r="157" spans="34:41" x14ac:dyDescent="0.75">
      <c r="AH157" s="38" t="str">
        <f t="shared" si="49"/>
        <v>Julio</v>
      </c>
      <c r="AI157" s="222" t="s">
        <v>749</v>
      </c>
      <c r="AJ157" s="52">
        <f t="shared" si="38"/>
        <v>0</v>
      </c>
      <c r="AK157" s="52">
        <f t="shared" si="45"/>
        <v>0</v>
      </c>
      <c r="AL157" s="52">
        <f t="shared" si="46"/>
        <v>0</v>
      </c>
      <c r="AM157" s="52">
        <f t="shared" si="39"/>
        <v>0</v>
      </c>
      <c r="AN157" s="52">
        <f t="shared" si="47"/>
        <v>0</v>
      </c>
      <c r="AO157" s="52">
        <f t="shared" si="48"/>
        <v>0</v>
      </c>
    </row>
    <row r="158" spans="34:41" x14ac:dyDescent="0.75">
      <c r="AH158" s="38" t="s">
        <v>505</v>
      </c>
      <c r="AI158" s="222" t="s">
        <v>586</v>
      </c>
      <c r="AJ158" s="52">
        <f t="shared" si="38"/>
        <v>0</v>
      </c>
      <c r="AK158" s="52">
        <f t="shared" si="45"/>
        <v>0</v>
      </c>
      <c r="AL158" s="52">
        <f t="shared" si="46"/>
        <v>0</v>
      </c>
      <c r="AM158" s="52">
        <f t="shared" si="39"/>
        <v>0</v>
      </c>
      <c r="AN158" s="52">
        <f t="shared" si="47"/>
        <v>0</v>
      </c>
      <c r="AO158" s="52">
        <f t="shared" si="48"/>
        <v>0</v>
      </c>
    </row>
    <row r="159" spans="34:41" x14ac:dyDescent="0.75">
      <c r="AH159" s="38" t="str">
        <f t="shared" ref="AH159:AH160" si="50">AH158</f>
        <v>Agosto</v>
      </c>
      <c r="AI159" s="222" t="s">
        <v>750</v>
      </c>
      <c r="AJ159" s="52">
        <f t="shared" si="38"/>
        <v>0</v>
      </c>
      <c r="AK159" s="52">
        <f t="shared" si="45"/>
        <v>0</v>
      </c>
      <c r="AL159" s="52">
        <f t="shared" si="46"/>
        <v>18000</v>
      </c>
      <c r="AM159" s="52">
        <f t="shared" si="39"/>
        <v>9.4920103738429157E-2</v>
      </c>
      <c r="AN159" s="52">
        <f t="shared" si="47"/>
        <v>0.17297414950743056</v>
      </c>
      <c r="AO159" s="52">
        <f t="shared" si="48"/>
        <v>4.9381962899464851</v>
      </c>
    </row>
    <row r="160" spans="34:41" x14ac:dyDescent="0.75">
      <c r="AH160" s="38" t="str">
        <f t="shared" si="50"/>
        <v>Agosto</v>
      </c>
      <c r="AI160" s="222" t="s">
        <v>749</v>
      </c>
      <c r="AJ160" s="52">
        <f t="shared" si="38"/>
        <v>0</v>
      </c>
      <c r="AK160" s="52">
        <f t="shared" si="45"/>
        <v>0</v>
      </c>
      <c r="AL160" s="52">
        <f t="shared" si="46"/>
        <v>0</v>
      </c>
      <c r="AM160" s="52">
        <f t="shared" si="39"/>
        <v>0</v>
      </c>
      <c r="AN160" s="52">
        <f t="shared" si="47"/>
        <v>0</v>
      </c>
      <c r="AO160" s="52">
        <f t="shared" si="48"/>
        <v>0</v>
      </c>
    </row>
    <row r="161" spans="34:41" x14ac:dyDescent="0.75">
      <c r="AH161" s="38" t="s">
        <v>506</v>
      </c>
      <c r="AI161" s="222" t="s">
        <v>586</v>
      </c>
      <c r="AJ161" s="52">
        <f t="shared" si="38"/>
        <v>0</v>
      </c>
      <c r="AK161" s="52">
        <f t="shared" si="45"/>
        <v>0</v>
      </c>
      <c r="AL161" s="52">
        <f t="shared" si="46"/>
        <v>500</v>
      </c>
      <c r="AM161" s="52">
        <f t="shared" si="39"/>
        <v>2.3776245993727069E-3</v>
      </c>
      <c r="AN161" s="52">
        <f t="shared" si="47"/>
        <v>2.3776245993727073E-3</v>
      </c>
      <c r="AO161" s="52">
        <f t="shared" si="48"/>
        <v>6.8951113381808524E-2</v>
      </c>
    </row>
    <row r="162" spans="34:41" x14ac:dyDescent="0.75">
      <c r="AH162" s="38" t="str">
        <f t="shared" ref="AH162:AH163" si="51">AH161</f>
        <v>Septiembre</v>
      </c>
      <c r="AI162" s="222" t="s">
        <v>750</v>
      </c>
      <c r="AJ162" s="52">
        <f t="shared" si="38"/>
        <v>0</v>
      </c>
      <c r="AK162" s="52">
        <f t="shared" si="45"/>
        <v>0</v>
      </c>
      <c r="AL162" s="52">
        <f t="shared" si="46"/>
        <v>0</v>
      </c>
      <c r="AM162" s="52">
        <f t="shared" si="39"/>
        <v>0</v>
      </c>
      <c r="AN162" s="52">
        <f t="shared" si="47"/>
        <v>0</v>
      </c>
      <c r="AO162" s="52">
        <f t="shared" si="48"/>
        <v>0</v>
      </c>
    </row>
    <row r="163" spans="34:41" x14ac:dyDescent="0.75">
      <c r="AH163" s="38" t="str">
        <f t="shared" si="51"/>
        <v>Septiembre</v>
      </c>
      <c r="AI163" s="222" t="s">
        <v>749</v>
      </c>
      <c r="AJ163" s="52">
        <f t="shared" si="38"/>
        <v>0</v>
      </c>
      <c r="AK163" s="52">
        <f t="shared" si="45"/>
        <v>0</v>
      </c>
      <c r="AL163" s="52">
        <f t="shared" si="46"/>
        <v>0</v>
      </c>
      <c r="AM163" s="52">
        <f t="shared" si="39"/>
        <v>0</v>
      </c>
      <c r="AN163" s="52">
        <f t="shared" si="47"/>
        <v>0</v>
      </c>
      <c r="AO163" s="52">
        <f t="shared" si="48"/>
        <v>0</v>
      </c>
    </row>
    <row r="164" spans="34:41" x14ac:dyDescent="0.75">
      <c r="AH164" s="38" t="s">
        <v>507</v>
      </c>
      <c r="AI164" s="222" t="s">
        <v>586</v>
      </c>
      <c r="AJ164" s="52">
        <f t="shared" si="38"/>
        <v>0</v>
      </c>
      <c r="AK164" s="52">
        <f t="shared" si="45"/>
        <v>0</v>
      </c>
      <c r="AL164" s="52">
        <f t="shared" si="46"/>
        <v>0</v>
      </c>
      <c r="AM164" s="52">
        <f t="shared" si="39"/>
        <v>0</v>
      </c>
      <c r="AN164" s="52">
        <f t="shared" si="47"/>
        <v>0</v>
      </c>
      <c r="AO164" s="52">
        <f t="shared" si="48"/>
        <v>0</v>
      </c>
    </row>
    <row r="165" spans="34:41" x14ac:dyDescent="0.75">
      <c r="AH165" s="38" t="str">
        <f t="shared" ref="AH165:AH166" si="52">AH164</f>
        <v>Octubre</v>
      </c>
      <c r="AI165" s="222" t="s">
        <v>750</v>
      </c>
      <c r="AJ165" s="52">
        <f t="shared" si="38"/>
        <v>0</v>
      </c>
      <c r="AK165" s="52">
        <f t="shared" si="45"/>
        <v>0</v>
      </c>
      <c r="AL165" s="52">
        <f t="shared" si="46"/>
        <v>0</v>
      </c>
      <c r="AM165" s="52">
        <f t="shared" si="39"/>
        <v>0</v>
      </c>
      <c r="AN165" s="52">
        <f t="shared" si="47"/>
        <v>0</v>
      </c>
      <c r="AO165" s="52">
        <f t="shared" si="48"/>
        <v>0</v>
      </c>
    </row>
    <row r="166" spans="34:41" x14ac:dyDescent="0.75">
      <c r="AH166" s="38" t="str">
        <f t="shared" si="52"/>
        <v>Octubre</v>
      </c>
      <c r="AI166" s="222" t="s">
        <v>749</v>
      </c>
      <c r="AJ166" s="52">
        <f t="shared" si="38"/>
        <v>0</v>
      </c>
      <c r="AK166" s="52">
        <f t="shared" si="45"/>
        <v>0</v>
      </c>
      <c r="AL166" s="52">
        <f t="shared" si="46"/>
        <v>0</v>
      </c>
      <c r="AM166" s="52">
        <f t="shared" si="39"/>
        <v>0</v>
      </c>
      <c r="AN166" s="52">
        <f t="shared" si="47"/>
        <v>0</v>
      </c>
      <c r="AO166" s="52">
        <f t="shared" si="48"/>
        <v>0</v>
      </c>
    </row>
    <row r="167" spans="34:41" x14ac:dyDescent="0.75">
      <c r="AH167" s="38" t="s">
        <v>508</v>
      </c>
      <c r="AI167" s="222" t="s">
        <v>586</v>
      </c>
      <c r="AJ167" s="52">
        <f t="shared" si="38"/>
        <v>0</v>
      </c>
      <c r="AK167" s="52">
        <f t="shared" si="45"/>
        <v>0</v>
      </c>
      <c r="AL167" s="52">
        <f t="shared" si="46"/>
        <v>0</v>
      </c>
      <c r="AM167" s="52">
        <f t="shared" si="39"/>
        <v>0</v>
      </c>
      <c r="AN167" s="52">
        <f t="shared" si="47"/>
        <v>0</v>
      </c>
      <c r="AO167" s="52">
        <f t="shared" si="48"/>
        <v>0</v>
      </c>
    </row>
    <row r="168" spans="34:41" x14ac:dyDescent="0.75">
      <c r="AH168" s="38" t="str">
        <f t="shared" ref="AH168:AH169" si="53">AH167</f>
        <v>Noviembre</v>
      </c>
      <c r="AI168" s="222" t="s">
        <v>750</v>
      </c>
      <c r="AJ168" s="52">
        <f t="shared" si="38"/>
        <v>0</v>
      </c>
      <c r="AK168" s="52">
        <f t="shared" si="45"/>
        <v>0</v>
      </c>
      <c r="AL168" s="52">
        <f t="shared" si="46"/>
        <v>0</v>
      </c>
      <c r="AM168" s="52">
        <f t="shared" si="39"/>
        <v>0</v>
      </c>
      <c r="AN168" s="52">
        <f t="shared" si="47"/>
        <v>0</v>
      </c>
      <c r="AO168" s="52">
        <f t="shared" si="48"/>
        <v>0</v>
      </c>
    </row>
    <row r="169" spans="34:41" x14ac:dyDescent="0.75">
      <c r="AH169" s="38" t="str">
        <f t="shared" si="53"/>
        <v>Noviembre</v>
      </c>
      <c r="AI169" s="222" t="s">
        <v>749</v>
      </c>
      <c r="AJ169" s="52">
        <f t="shared" si="38"/>
        <v>0</v>
      </c>
      <c r="AK169" s="52">
        <f t="shared" si="45"/>
        <v>0</v>
      </c>
      <c r="AL169" s="52">
        <f t="shared" si="46"/>
        <v>0</v>
      </c>
      <c r="AM169" s="52">
        <f t="shared" si="39"/>
        <v>0</v>
      </c>
      <c r="AN169" s="52">
        <f t="shared" si="47"/>
        <v>0</v>
      </c>
      <c r="AO169" s="52">
        <f t="shared" si="48"/>
        <v>0</v>
      </c>
    </row>
    <row r="170" spans="34:41" x14ac:dyDescent="0.75">
      <c r="AH170" s="38" t="s">
        <v>509</v>
      </c>
      <c r="AI170" s="222" t="s">
        <v>586</v>
      </c>
      <c r="AJ170" s="52">
        <f t="shared" si="38"/>
        <v>0</v>
      </c>
      <c r="AK170" s="52">
        <f t="shared" si="45"/>
        <v>0</v>
      </c>
      <c r="AL170" s="52">
        <f t="shared" si="46"/>
        <v>0</v>
      </c>
      <c r="AM170" s="52">
        <f t="shared" si="39"/>
        <v>0</v>
      </c>
      <c r="AN170" s="52">
        <f t="shared" si="47"/>
        <v>0</v>
      </c>
      <c r="AO170" s="52">
        <f t="shared" si="48"/>
        <v>0</v>
      </c>
    </row>
    <row r="171" spans="34:41" x14ac:dyDescent="0.75">
      <c r="AH171" s="38" t="s">
        <v>509</v>
      </c>
      <c r="AI171" s="222" t="s">
        <v>750</v>
      </c>
      <c r="AJ171" s="52">
        <f t="shared" si="38"/>
        <v>0</v>
      </c>
      <c r="AK171" s="52">
        <f t="shared" si="45"/>
        <v>0</v>
      </c>
      <c r="AL171" s="52">
        <f t="shared" si="46"/>
        <v>0</v>
      </c>
      <c r="AM171" s="52">
        <f t="shared" si="39"/>
        <v>0</v>
      </c>
      <c r="AN171" s="52">
        <f t="shared" si="47"/>
        <v>0</v>
      </c>
      <c r="AO171" s="52">
        <f t="shared" si="48"/>
        <v>0</v>
      </c>
    </row>
    <row r="172" spans="34:41" x14ac:dyDescent="0.75">
      <c r="AH172" s="38" t="s">
        <v>509</v>
      </c>
      <c r="AI172" s="222" t="s">
        <v>749</v>
      </c>
      <c r="AJ172" s="52">
        <f t="shared" si="38"/>
        <v>0</v>
      </c>
      <c r="AK172" s="52">
        <f t="shared" si="45"/>
        <v>0</v>
      </c>
      <c r="AL172" s="52">
        <f t="shared" si="46"/>
        <v>0</v>
      </c>
      <c r="AM172" s="52">
        <f t="shared" si="39"/>
        <v>0</v>
      </c>
      <c r="AN172" s="52">
        <f t="shared" si="47"/>
        <v>0</v>
      </c>
      <c r="AO172" s="52">
        <f t="shared" si="48"/>
        <v>0</v>
      </c>
    </row>
  </sheetData>
  <mergeCells count="29">
    <mergeCell ref="L45:S45"/>
    <mergeCell ref="Q46:S46"/>
    <mergeCell ref="N47:N48"/>
    <mergeCell ref="P47:P48"/>
    <mergeCell ref="J46:K47"/>
    <mergeCell ref="B46:F47"/>
    <mergeCell ref="L47:L48"/>
    <mergeCell ref="L46:P46"/>
    <mergeCell ref="AA15:AM19"/>
    <mergeCell ref="AA23:AE24"/>
    <mergeCell ref="G46:G47"/>
    <mergeCell ref="H46:I47"/>
    <mergeCell ref="B17:H17"/>
    <mergeCell ref="I17:R17"/>
    <mergeCell ref="I20:R28"/>
    <mergeCell ref="I36:R37"/>
    <mergeCell ref="M47:M48"/>
    <mergeCell ref="O47:O48"/>
    <mergeCell ref="Q47:Q48"/>
    <mergeCell ref="R47:R48"/>
    <mergeCell ref="S47:S48"/>
    <mergeCell ref="AM135:AM136"/>
    <mergeCell ref="AN135:AN136"/>
    <mergeCell ref="AO135:AO136"/>
    <mergeCell ref="AH135:AH136"/>
    <mergeCell ref="AJ135:AJ136"/>
    <mergeCell ref="AK135:AK136"/>
    <mergeCell ref="AL135:AL136"/>
    <mergeCell ref="AI135:AI136"/>
  </mergeCells>
  <hyperlinks>
    <hyperlink ref="B12" location="VENTEOS!A1" display="&lt;&lt;&lt;VENTEOS" xr:uid="{914FBBB6-FE16-4C65-981F-33B53E6E5FE9}"/>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99F1A49-133C-4823-8B76-87F42352BDC3}">
          <x14:formula1>
            <xm:f>Hoja1!$B$45:$B$56</xm:f>
          </x14:formula1>
          <xm:sqref>F49:F130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C64D3-938B-4AE3-A8E2-295F11EB0AEC}">
  <dimension ref="B15:T84"/>
  <sheetViews>
    <sheetView zoomScale="70" zoomScaleNormal="70" workbookViewId="0">
      <selection activeCell="N15" sqref="N15"/>
    </sheetView>
  </sheetViews>
  <sheetFormatPr baseColWidth="10" defaultRowHeight="14.75" x14ac:dyDescent="0.75"/>
  <cols>
    <col min="1" max="2" width="10.90625" style="1"/>
    <col min="3" max="3" width="13.453125" style="1" customWidth="1"/>
    <col min="4" max="5" width="10.90625" style="1"/>
    <col min="6" max="6" width="15.36328125" style="1" customWidth="1"/>
    <col min="7" max="7" width="28.08984375" style="1" customWidth="1"/>
    <col min="8" max="8" width="29.54296875" style="1" customWidth="1"/>
    <col min="9" max="9" width="24.90625" style="1" customWidth="1"/>
    <col min="10" max="10" width="29.1796875" style="1" customWidth="1"/>
    <col min="11" max="16384" width="10.90625" style="1"/>
  </cols>
  <sheetData>
    <row r="15" spans="2:14" ht="23.5" x14ac:dyDescent="1.1000000000000001">
      <c r="B15" s="10" t="s">
        <v>4</v>
      </c>
      <c r="N15" s="6" t="s">
        <v>816</v>
      </c>
    </row>
    <row r="18" spans="2:18" ht="14.75" customHeight="1" x14ac:dyDescent="0.75">
      <c r="B18" s="264" t="s">
        <v>1016</v>
      </c>
      <c r="C18" s="264"/>
      <c r="D18" s="264"/>
      <c r="E18" s="264"/>
      <c r="F18" s="264"/>
      <c r="G18" s="264"/>
      <c r="H18" s="264"/>
      <c r="I18" s="264"/>
      <c r="J18" s="264"/>
      <c r="K18" s="264"/>
      <c r="L18" s="264"/>
      <c r="M18" s="264"/>
      <c r="N18" s="264"/>
      <c r="O18" s="264"/>
      <c r="P18" s="264"/>
      <c r="Q18" s="11"/>
      <c r="R18" s="11"/>
    </row>
    <row r="19" spans="2:18" x14ac:dyDescent="0.75">
      <c r="B19" s="264"/>
      <c r="C19" s="264"/>
      <c r="D19" s="264"/>
      <c r="E19" s="264"/>
      <c r="F19" s="264"/>
      <c r="G19" s="264"/>
      <c r="H19" s="264"/>
      <c r="I19" s="264"/>
      <c r="J19" s="264"/>
      <c r="K19" s="264"/>
      <c r="L19" s="264"/>
      <c r="M19" s="264"/>
      <c r="N19" s="264"/>
      <c r="O19" s="264"/>
      <c r="P19" s="264"/>
      <c r="Q19" s="11"/>
      <c r="R19" s="11"/>
    </row>
    <row r="20" spans="2:18" x14ac:dyDescent="0.75">
      <c r="B20" s="264"/>
      <c r="C20" s="264"/>
      <c r="D20" s="264"/>
      <c r="E20" s="264"/>
      <c r="F20" s="264"/>
      <c r="G20" s="264"/>
      <c r="H20" s="264"/>
      <c r="I20" s="264"/>
      <c r="J20" s="264"/>
      <c r="K20" s="264"/>
      <c r="L20" s="264"/>
      <c r="M20" s="264"/>
      <c r="N20" s="264"/>
      <c r="O20" s="264"/>
      <c r="P20" s="264"/>
      <c r="Q20" s="11"/>
      <c r="R20" s="11"/>
    </row>
    <row r="21" spans="2:18" x14ac:dyDescent="0.75">
      <c r="B21" s="2" t="s">
        <v>5</v>
      </c>
    </row>
    <row r="23" spans="2:18" ht="14.75" customHeight="1" x14ac:dyDescent="0.75">
      <c r="B23" s="265" t="s">
        <v>810</v>
      </c>
      <c r="C23" s="265"/>
      <c r="D23" s="265"/>
      <c r="E23" s="265"/>
      <c r="F23" s="265"/>
      <c r="G23" s="265"/>
      <c r="H23" s="265"/>
      <c r="I23" s="265"/>
      <c r="J23" s="265"/>
      <c r="K23" s="265"/>
      <c r="L23" s="265"/>
      <c r="M23" s="265"/>
      <c r="N23" s="265"/>
      <c r="O23" s="265"/>
      <c r="P23" s="11"/>
      <c r="Q23" s="11"/>
      <c r="R23" s="11"/>
    </row>
    <row r="24" spans="2:18" x14ac:dyDescent="0.75">
      <c r="B24" s="265"/>
      <c r="C24" s="265"/>
      <c r="D24" s="265"/>
      <c r="E24" s="265"/>
      <c r="F24" s="265"/>
      <c r="G24" s="265"/>
      <c r="H24" s="265"/>
      <c r="I24" s="265"/>
      <c r="J24" s="265"/>
      <c r="K24" s="265"/>
      <c r="L24" s="265"/>
      <c r="M24" s="265"/>
      <c r="N24" s="265"/>
      <c r="O24" s="265"/>
      <c r="P24" s="11"/>
      <c r="Q24" s="11"/>
      <c r="R24" s="11"/>
    </row>
    <row r="25" spans="2:18" x14ac:dyDescent="0.75">
      <c r="B25" s="265"/>
      <c r="C25" s="265"/>
      <c r="D25" s="265"/>
      <c r="E25" s="265"/>
      <c r="F25" s="265"/>
      <c r="G25" s="265"/>
      <c r="H25" s="265"/>
      <c r="I25" s="265"/>
      <c r="J25" s="265"/>
      <c r="K25" s="265"/>
      <c r="L25" s="265"/>
      <c r="M25" s="265"/>
      <c r="N25" s="265"/>
      <c r="O25" s="265"/>
      <c r="P25" s="11"/>
      <c r="Q25" s="11"/>
      <c r="R25" s="11"/>
    </row>
    <row r="26" spans="2:18" x14ac:dyDescent="0.75">
      <c r="B26" s="31" t="s">
        <v>811</v>
      </c>
      <c r="C26" s="11"/>
      <c r="D26" s="11"/>
      <c r="E26" s="11"/>
      <c r="F26" s="11"/>
      <c r="G26" s="11"/>
      <c r="H26" s="11"/>
      <c r="I26" s="11"/>
      <c r="J26" s="11"/>
      <c r="K26" s="11"/>
      <c r="L26" s="11"/>
      <c r="M26" s="11"/>
      <c r="N26" s="11"/>
      <c r="O26" s="11"/>
      <c r="P26" s="11"/>
      <c r="Q26" s="11"/>
      <c r="R26" s="11"/>
    </row>
    <row r="27" spans="2:18" x14ac:dyDescent="0.75">
      <c r="B27" s="11"/>
      <c r="C27" s="11"/>
      <c r="D27" s="11"/>
      <c r="E27" s="11"/>
      <c r="F27" s="11"/>
      <c r="G27" s="11"/>
      <c r="H27" s="11"/>
      <c r="I27" s="11"/>
      <c r="J27" s="11"/>
      <c r="K27" s="11"/>
      <c r="L27" s="11"/>
      <c r="M27" s="11"/>
      <c r="N27" s="11"/>
      <c r="O27" s="11"/>
      <c r="P27" s="11"/>
      <c r="Q27" s="11"/>
      <c r="R27" s="11"/>
    </row>
    <row r="28" spans="2:18" x14ac:dyDescent="0.75">
      <c r="B28" s="11"/>
      <c r="C28" s="11"/>
      <c r="D28" s="11"/>
      <c r="E28" s="11"/>
      <c r="F28" s="11"/>
      <c r="G28" s="11"/>
      <c r="H28" s="11"/>
      <c r="I28" s="11"/>
      <c r="J28" s="11"/>
      <c r="K28" s="11"/>
      <c r="L28" s="11"/>
      <c r="M28" s="11"/>
      <c r="N28" s="11"/>
      <c r="O28" s="11"/>
      <c r="P28" s="11"/>
      <c r="Q28" s="11"/>
      <c r="R28" s="11"/>
    </row>
    <row r="29" spans="2:18" x14ac:dyDescent="0.75">
      <c r="B29" s="259" t="s">
        <v>812</v>
      </c>
      <c r="C29" s="260"/>
      <c r="D29" s="259" t="s">
        <v>813</v>
      </c>
      <c r="E29" s="284"/>
      <c r="F29" s="284"/>
      <c r="G29" s="284"/>
      <c r="H29" s="284"/>
      <c r="I29" s="284"/>
      <c r="J29" s="284"/>
      <c r="K29" s="284"/>
      <c r="L29" s="284"/>
      <c r="M29" s="284"/>
      <c r="N29" s="260"/>
    </row>
    <row r="30" spans="2:18" ht="22.25" customHeight="1" x14ac:dyDescent="0.75">
      <c r="B30" s="266" t="s">
        <v>6</v>
      </c>
      <c r="C30" s="266"/>
      <c r="D30" s="267" t="s">
        <v>938</v>
      </c>
      <c r="E30" s="267"/>
      <c r="F30" s="267"/>
      <c r="G30" s="267"/>
      <c r="H30" s="267"/>
      <c r="I30" s="267"/>
      <c r="J30" s="267"/>
      <c r="K30" s="267"/>
      <c r="L30" s="267"/>
      <c r="M30" s="267"/>
      <c r="N30" s="267"/>
      <c r="O30" s="11"/>
    </row>
    <row r="31" spans="2:18" ht="24.5" customHeight="1" x14ac:dyDescent="0.75">
      <c r="B31" s="266"/>
      <c r="C31" s="266"/>
      <c r="D31" s="268"/>
      <c r="E31" s="268"/>
      <c r="F31" s="268"/>
      <c r="G31" s="268"/>
      <c r="H31" s="268"/>
      <c r="I31" s="268"/>
      <c r="J31" s="268"/>
      <c r="K31" s="268"/>
      <c r="L31" s="268"/>
      <c r="M31" s="268"/>
      <c r="N31" s="268"/>
      <c r="O31" s="11"/>
      <c r="P31" s="11"/>
      <c r="Q31" s="11"/>
      <c r="R31" s="11"/>
    </row>
    <row r="32" spans="2:18" ht="14.75" customHeight="1" x14ac:dyDescent="0.75">
      <c r="B32" s="266" t="s">
        <v>7</v>
      </c>
      <c r="C32" s="274"/>
      <c r="D32" s="269" t="s">
        <v>8</v>
      </c>
      <c r="E32" s="270"/>
      <c r="F32" s="270"/>
      <c r="G32" s="270"/>
      <c r="H32" s="270"/>
      <c r="I32" s="270"/>
      <c r="J32" s="270"/>
      <c r="K32" s="270"/>
      <c r="L32" s="270"/>
      <c r="M32" s="270"/>
      <c r="N32" s="271"/>
      <c r="O32" s="11"/>
      <c r="P32" s="11"/>
      <c r="Q32" s="11"/>
      <c r="R32" s="11"/>
    </row>
    <row r="33" spans="2:18" x14ac:dyDescent="0.75">
      <c r="B33" s="266"/>
      <c r="C33" s="274"/>
      <c r="D33" s="272"/>
      <c r="E33" s="265"/>
      <c r="F33" s="265"/>
      <c r="G33" s="265"/>
      <c r="H33" s="265"/>
      <c r="I33" s="265"/>
      <c r="J33" s="265"/>
      <c r="K33" s="265"/>
      <c r="L33" s="265"/>
      <c r="M33" s="265"/>
      <c r="N33" s="273"/>
      <c r="O33" s="11"/>
      <c r="P33" s="11"/>
      <c r="Q33" s="11"/>
      <c r="R33" s="11"/>
    </row>
    <row r="34" spans="2:18" x14ac:dyDescent="0.75">
      <c r="B34" s="266"/>
      <c r="C34" s="274"/>
      <c r="D34" s="272" t="s">
        <v>9</v>
      </c>
      <c r="E34" s="265"/>
      <c r="F34" s="265"/>
      <c r="G34" s="265"/>
      <c r="H34" s="265"/>
      <c r="I34" s="265"/>
      <c r="J34" s="265"/>
      <c r="K34" s="265"/>
      <c r="L34" s="265"/>
      <c r="M34" s="265"/>
      <c r="N34" s="273"/>
    </row>
    <row r="35" spans="2:18" x14ac:dyDescent="0.75">
      <c r="B35" s="266"/>
      <c r="C35" s="274"/>
      <c r="D35" s="272"/>
      <c r="E35" s="265"/>
      <c r="F35" s="265"/>
      <c r="G35" s="265"/>
      <c r="H35" s="265"/>
      <c r="I35" s="265"/>
      <c r="J35" s="265"/>
      <c r="K35" s="265"/>
      <c r="L35" s="265"/>
      <c r="M35" s="265"/>
      <c r="N35" s="273"/>
    </row>
    <row r="36" spans="2:18" ht="14.75" customHeight="1" x14ac:dyDescent="0.75">
      <c r="B36" s="266"/>
      <c r="C36" s="274"/>
      <c r="D36" s="285"/>
      <c r="E36" s="286"/>
      <c r="F36" s="286"/>
      <c r="G36" s="286"/>
      <c r="H36" s="286"/>
      <c r="I36" s="286"/>
      <c r="J36" s="286"/>
      <c r="K36" s="286"/>
      <c r="L36" s="286"/>
      <c r="M36" s="286"/>
      <c r="N36" s="287"/>
      <c r="O36" s="226"/>
      <c r="P36" s="226"/>
      <c r="Q36" s="226"/>
      <c r="R36" s="226"/>
    </row>
    <row r="37" spans="2:18" x14ac:dyDescent="0.75">
      <c r="B37" s="283" t="s">
        <v>10</v>
      </c>
      <c r="C37" s="283"/>
      <c r="D37" s="281" t="s">
        <v>11</v>
      </c>
      <c r="E37" s="281"/>
      <c r="F37" s="281"/>
      <c r="G37" s="281"/>
      <c r="H37" s="281"/>
      <c r="I37" s="281"/>
      <c r="J37" s="281"/>
      <c r="K37" s="281"/>
      <c r="L37" s="281"/>
      <c r="M37" s="281"/>
      <c r="N37" s="281"/>
      <c r="O37" s="226"/>
      <c r="P37" s="226"/>
      <c r="Q37" s="226"/>
      <c r="R37" s="226"/>
    </row>
    <row r="38" spans="2:18" ht="14.5" customHeight="1" x14ac:dyDescent="0.75">
      <c r="B38" s="283"/>
      <c r="C38" s="283"/>
      <c r="D38" s="267"/>
      <c r="E38" s="267"/>
      <c r="F38" s="267"/>
      <c r="G38" s="267"/>
      <c r="H38" s="267"/>
      <c r="I38" s="267"/>
      <c r="J38" s="267"/>
      <c r="K38" s="267"/>
      <c r="L38" s="267"/>
      <c r="M38" s="267"/>
      <c r="N38" s="267"/>
      <c r="O38" s="226"/>
      <c r="P38" s="226"/>
      <c r="Q38" s="226"/>
      <c r="R38" s="226"/>
    </row>
    <row r="39" spans="2:18" x14ac:dyDescent="0.75">
      <c r="B39" s="283"/>
      <c r="C39" s="283"/>
      <c r="D39" s="267"/>
      <c r="E39" s="267"/>
      <c r="F39" s="267"/>
      <c r="G39" s="267"/>
      <c r="H39" s="267"/>
      <c r="I39" s="267"/>
      <c r="J39" s="267"/>
      <c r="K39" s="267"/>
      <c r="L39" s="267"/>
      <c r="M39" s="267"/>
      <c r="N39" s="267"/>
      <c r="O39" s="226"/>
      <c r="P39" s="226"/>
      <c r="Q39" s="226"/>
      <c r="R39" s="226"/>
    </row>
    <row r="42" spans="2:18" ht="14.75" customHeight="1" x14ac:dyDescent="0.75">
      <c r="B42" s="1" t="s">
        <v>888</v>
      </c>
      <c r="C42" s="37"/>
      <c r="D42" s="37"/>
      <c r="E42" s="37"/>
      <c r="F42" s="37"/>
      <c r="G42" s="37"/>
      <c r="H42" s="37"/>
      <c r="I42" s="37"/>
      <c r="J42" s="37"/>
      <c r="K42" s="37"/>
      <c r="L42" s="37"/>
      <c r="M42" s="37"/>
      <c r="N42" s="37"/>
      <c r="O42" s="37"/>
      <c r="P42" s="37"/>
      <c r="Q42" s="37"/>
      <c r="R42" s="37"/>
    </row>
    <row r="43" spans="2:18" x14ac:dyDescent="0.75">
      <c r="B43" s="37"/>
      <c r="C43" s="37"/>
      <c r="D43" s="37"/>
      <c r="E43" s="37"/>
      <c r="F43" s="37"/>
      <c r="G43" s="37"/>
      <c r="H43" s="37"/>
      <c r="I43" s="37"/>
      <c r="J43" s="37"/>
      <c r="K43" s="37"/>
      <c r="L43" s="37"/>
      <c r="M43" s="37"/>
      <c r="N43" s="37"/>
      <c r="O43" s="37"/>
      <c r="P43" s="37"/>
      <c r="Q43" s="37"/>
      <c r="R43" s="37"/>
    </row>
    <row r="44" spans="2:18" x14ac:dyDescent="0.75">
      <c r="B44" s="37"/>
      <c r="C44" s="37"/>
      <c r="D44" s="37"/>
      <c r="E44" s="37"/>
      <c r="F44" s="37"/>
      <c r="G44" s="37"/>
      <c r="H44" s="37"/>
      <c r="I44" s="37"/>
      <c r="J44" s="37"/>
      <c r="K44" s="37"/>
      <c r="L44" s="37"/>
      <c r="M44" s="37"/>
      <c r="N44" s="37"/>
      <c r="O44" s="37"/>
      <c r="P44" s="37"/>
      <c r="Q44" s="37"/>
      <c r="R44" s="37"/>
    </row>
    <row r="45" spans="2:18" x14ac:dyDescent="0.75">
      <c r="B45" s="266" t="s">
        <v>947</v>
      </c>
      <c r="C45" s="266"/>
      <c r="D45" s="267" t="s">
        <v>875</v>
      </c>
      <c r="E45" s="267"/>
      <c r="F45" s="267"/>
      <c r="G45" s="267"/>
      <c r="H45" s="267"/>
      <c r="I45" s="267"/>
      <c r="J45" s="267"/>
      <c r="K45" s="267"/>
      <c r="L45" s="267"/>
      <c r="M45" s="267"/>
      <c r="N45" s="267"/>
      <c r="O45" s="37"/>
      <c r="P45" s="37"/>
      <c r="Q45" s="37"/>
      <c r="R45" s="37"/>
    </row>
    <row r="46" spans="2:18" x14ac:dyDescent="0.75">
      <c r="B46" s="266"/>
      <c r="C46" s="266"/>
      <c r="D46" s="267"/>
      <c r="E46" s="267"/>
      <c r="F46" s="267"/>
      <c r="G46" s="267"/>
      <c r="H46" s="267"/>
      <c r="I46" s="267"/>
      <c r="J46" s="267"/>
      <c r="K46" s="267"/>
      <c r="L46" s="267"/>
      <c r="M46" s="267"/>
      <c r="N46" s="267"/>
    </row>
    <row r="47" spans="2:18" x14ac:dyDescent="0.75">
      <c r="B47" s="266"/>
      <c r="C47" s="266"/>
      <c r="D47" s="268"/>
      <c r="E47" s="268"/>
      <c r="F47" s="268"/>
      <c r="G47" s="268"/>
      <c r="H47" s="268"/>
      <c r="I47" s="268"/>
      <c r="J47" s="268"/>
      <c r="K47" s="268"/>
      <c r="L47" s="268"/>
      <c r="M47" s="268"/>
      <c r="N47" s="268"/>
    </row>
    <row r="48" spans="2:18" ht="14.75" customHeight="1" x14ac:dyDescent="0.75">
      <c r="B48" s="283" t="s">
        <v>13</v>
      </c>
      <c r="C48" s="288"/>
      <c r="D48" s="269" t="s">
        <v>14</v>
      </c>
      <c r="E48" s="270"/>
      <c r="F48" s="270"/>
      <c r="G48" s="270"/>
      <c r="H48" s="270"/>
      <c r="I48" s="270"/>
      <c r="J48" s="270"/>
      <c r="K48" s="270"/>
      <c r="L48" s="270"/>
      <c r="M48" s="270"/>
      <c r="N48" s="271"/>
      <c r="O48" s="11"/>
      <c r="P48" s="11"/>
      <c r="Q48" s="11"/>
      <c r="R48" s="11"/>
    </row>
    <row r="49" spans="2:20" x14ac:dyDescent="0.75">
      <c r="B49" s="283"/>
      <c r="C49" s="288"/>
      <c r="D49" s="272"/>
      <c r="E49" s="265"/>
      <c r="F49" s="265"/>
      <c r="G49" s="265"/>
      <c r="H49" s="265"/>
      <c r="I49" s="265"/>
      <c r="J49" s="265"/>
      <c r="K49" s="265"/>
      <c r="L49" s="265"/>
      <c r="M49" s="265"/>
      <c r="N49" s="273"/>
      <c r="O49" s="11"/>
      <c r="P49" s="11"/>
      <c r="Q49" s="11"/>
      <c r="R49" s="11"/>
    </row>
    <row r="50" spans="2:20" ht="38.75" customHeight="1" x14ac:dyDescent="0.75">
      <c r="B50" s="283"/>
      <c r="C50" s="288"/>
      <c r="D50" s="272"/>
      <c r="E50" s="265"/>
      <c r="F50" s="265"/>
      <c r="G50" s="265"/>
      <c r="H50" s="265"/>
      <c r="I50" s="265"/>
      <c r="J50" s="265"/>
      <c r="K50" s="265"/>
      <c r="L50" s="265"/>
      <c r="M50" s="265"/>
      <c r="N50" s="273"/>
    </row>
    <row r="51" spans="2:20" ht="14.75" customHeight="1" x14ac:dyDescent="0.75">
      <c r="B51" s="283"/>
      <c r="C51" s="288"/>
      <c r="D51" s="272" t="s">
        <v>15</v>
      </c>
      <c r="E51" s="265"/>
      <c r="F51" s="265"/>
      <c r="G51" s="265"/>
      <c r="H51" s="265"/>
      <c r="I51" s="265"/>
      <c r="J51" s="265"/>
      <c r="K51" s="265"/>
      <c r="L51" s="265"/>
      <c r="M51" s="265"/>
      <c r="N51" s="273"/>
      <c r="O51" s="11"/>
      <c r="P51" s="11"/>
      <c r="Q51" s="11"/>
      <c r="R51" s="11"/>
      <c r="S51" s="11"/>
      <c r="T51" s="11"/>
    </row>
    <row r="52" spans="2:20" x14ac:dyDescent="0.75">
      <c r="B52" s="283"/>
      <c r="C52" s="288"/>
      <c r="D52" s="272"/>
      <c r="E52" s="265"/>
      <c r="F52" s="265"/>
      <c r="G52" s="265"/>
      <c r="H52" s="265"/>
      <c r="I52" s="265"/>
      <c r="J52" s="265"/>
      <c r="K52" s="265"/>
      <c r="L52" s="265"/>
      <c r="M52" s="265"/>
      <c r="N52" s="273"/>
      <c r="O52" s="11"/>
      <c r="P52" s="11"/>
      <c r="Q52" s="11"/>
      <c r="R52" s="11"/>
      <c r="S52" s="11"/>
      <c r="T52" s="11"/>
    </row>
    <row r="53" spans="2:20" x14ac:dyDescent="0.75">
      <c r="B53" s="283"/>
      <c r="C53" s="288"/>
      <c r="D53" s="272"/>
      <c r="E53" s="265"/>
      <c r="F53" s="265"/>
      <c r="G53" s="265"/>
      <c r="H53" s="265"/>
      <c r="I53" s="265"/>
      <c r="J53" s="265"/>
      <c r="K53" s="265"/>
      <c r="L53" s="265"/>
      <c r="M53" s="265"/>
      <c r="N53" s="273"/>
      <c r="O53" s="11"/>
      <c r="P53" s="11"/>
      <c r="Q53" s="11"/>
      <c r="R53" s="11"/>
      <c r="S53" s="11"/>
      <c r="T53" s="11"/>
    </row>
    <row r="54" spans="2:20" ht="14.75" customHeight="1" x14ac:dyDescent="0.75">
      <c r="B54" s="283"/>
      <c r="C54" s="288"/>
      <c r="D54" s="272"/>
      <c r="E54" s="265"/>
      <c r="F54" s="265"/>
      <c r="G54" s="265"/>
      <c r="H54" s="265"/>
      <c r="I54" s="265"/>
      <c r="J54" s="265"/>
      <c r="K54" s="265"/>
      <c r="L54" s="265"/>
      <c r="M54" s="265"/>
      <c r="N54" s="273"/>
      <c r="O54" s="11"/>
      <c r="P54" s="11"/>
      <c r="Q54" s="11"/>
      <c r="R54" s="11"/>
      <c r="S54" s="11"/>
      <c r="T54" s="11"/>
    </row>
    <row r="55" spans="2:20" x14ac:dyDescent="0.75">
      <c r="B55" s="283"/>
      <c r="C55" s="288"/>
      <c r="D55" s="272"/>
      <c r="E55" s="265"/>
      <c r="F55" s="265"/>
      <c r="G55" s="265"/>
      <c r="H55" s="265"/>
      <c r="I55" s="265"/>
      <c r="J55" s="265"/>
      <c r="K55" s="265"/>
      <c r="L55" s="265"/>
      <c r="M55" s="265"/>
      <c r="N55" s="273"/>
      <c r="O55" s="11"/>
      <c r="P55" s="11"/>
      <c r="Q55" s="11"/>
      <c r="R55" s="11"/>
      <c r="S55" s="11"/>
      <c r="T55" s="11"/>
    </row>
    <row r="56" spans="2:20" x14ac:dyDescent="0.75">
      <c r="B56" s="283"/>
      <c r="C56" s="288"/>
      <c r="D56" s="272"/>
      <c r="E56" s="265"/>
      <c r="F56" s="265"/>
      <c r="G56" s="265"/>
      <c r="H56" s="265"/>
      <c r="I56" s="265"/>
      <c r="J56" s="265"/>
      <c r="K56" s="265"/>
      <c r="L56" s="265"/>
      <c r="M56" s="265"/>
      <c r="N56" s="273"/>
      <c r="O56" s="11"/>
      <c r="P56" s="11"/>
      <c r="Q56" s="11"/>
      <c r="R56" s="11"/>
      <c r="S56" s="11"/>
      <c r="T56" s="11"/>
    </row>
    <row r="57" spans="2:20" x14ac:dyDescent="0.75">
      <c r="B57" s="283"/>
      <c r="C57" s="288"/>
      <c r="D57" s="285"/>
      <c r="E57" s="286"/>
      <c r="F57" s="286"/>
      <c r="G57" s="286"/>
      <c r="H57" s="286"/>
      <c r="I57" s="286"/>
      <c r="J57" s="286"/>
      <c r="K57" s="286"/>
      <c r="L57" s="286"/>
      <c r="M57" s="286"/>
      <c r="N57" s="287"/>
      <c r="O57" s="11"/>
      <c r="P57" s="11"/>
      <c r="Q57" s="11"/>
      <c r="R57" s="11"/>
      <c r="S57" s="11"/>
      <c r="T57" s="11"/>
    </row>
    <row r="58" spans="2:20" ht="14.75" customHeight="1" x14ac:dyDescent="0.75">
      <c r="B58" s="282" t="s">
        <v>814</v>
      </c>
      <c r="C58" s="282"/>
      <c r="D58" s="281" t="s">
        <v>16</v>
      </c>
      <c r="E58" s="281"/>
      <c r="F58" s="281"/>
      <c r="G58" s="281"/>
      <c r="H58" s="281"/>
      <c r="I58" s="281"/>
      <c r="J58" s="281"/>
      <c r="K58" s="281"/>
      <c r="L58" s="281"/>
      <c r="M58" s="281"/>
      <c r="N58" s="281"/>
      <c r="O58" s="11"/>
      <c r="P58" s="11"/>
      <c r="Q58" s="11"/>
      <c r="R58" s="11"/>
      <c r="S58" s="11"/>
      <c r="T58" s="11"/>
    </row>
    <row r="59" spans="2:20" x14ac:dyDescent="0.75">
      <c r="B59" s="282"/>
      <c r="C59" s="282"/>
      <c r="D59" s="267"/>
      <c r="E59" s="267"/>
      <c r="F59" s="267"/>
      <c r="G59" s="267"/>
      <c r="H59" s="267"/>
      <c r="I59" s="267"/>
      <c r="J59" s="267"/>
      <c r="K59" s="267"/>
      <c r="L59" s="267"/>
      <c r="M59" s="267"/>
      <c r="N59" s="267"/>
      <c r="O59" s="11"/>
      <c r="P59" s="11"/>
      <c r="Q59" s="11"/>
      <c r="R59" s="11"/>
      <c r="S59" s="11"/>
      <c r="T59" s="11"/>
    </row>
    <row r="60" spans="2:20" x14ac:dyDescent="0.75">
      <c r="B60" s="282"/>
      <c r="C60" s="282"/>
      <c r="D60" s="267"/>
      <c r="E60" s="267"/>
      <c r="F60" s="267"/>
      <c r="G60" s="267"/>
      <c r="H60" s="267"/>
      <c r="I60" s="267"/>
      <c r="J60" s="267"/>
      <c r="K60" s="267"/>
      <c r="L60" s="267"/>
      <c r="M60" s="267"/>
      <c r="N60" s="267"/>
      <c r="O60" s="11"/>
      <c r="P60" s="11"/>
      <c r="Q60" s="11"/>
      <c r="R60" s="11"/>
      <c r="S60" s="11"/>
      <c r="T60" s="11"/>
    </row>
    <row r="61" spans="2:20" x14ac:dyDescent="0.75">
      <c r="D61" s="11"/>
      <c r="E61" s="11"/>
      <c r="F61" s="11"/>
      <c r="G61" s="11"/>
      <c r="H61" s="11"/>
      <c r="I61" s="11"/>
      <c r="J61" s="11"/>
      <c r="K61" s="11"/>
      <c r="L61" s="11"/>
      <c r="M61" s="11"/>
      <c r="N61" s="11"/>
      <c r="O61" s="11"/>
      <c r="P61" s="11"/>
      <c r="Q61" s="11"/>
      <c r="R61" s="11"/>
      <c r="S61" s="11"/>
      <c r="T61" s="11"/>
    </row>
    <row r="63" spans="2:20" x14ac:dyDescent="0.75">
      <c r="B63" s="13" t="s">
        <v>889</v>
      </c>
      <c r="C63" s="5"/>
      <c r="D63" s="5"/>
      <c r="E63" s="5"/>
      <c r="F63" s="5"/>
      <c r="G63" s="5"/>
      <c r="H63" s="5"/>
      <c r="I63" s="5"/>
      <c r="J63" s="5"/>
      <c r="K63" s="5"/>
      <c r="L63" s="5"/>
      <c r="M63" s="5"/>
      <c r="N63" s="5"/>
      <c r="O63" s="5"/>
      <c r="P63" s="5"/>
      <c r="Q63" s="5"/>
      <c r="R63" s="5"/>
    </row>
    <row r="65" spans="2:18" x14ac:dyDescent="0.75">
      <c r="B65" s="5"/>
      <c r="C65" s="5"/>
      <c r="D65" s="5"/>
      <c r="E65" s="5"/>
      <c r="F65" s="5"/>
      <c r="G65" s="5"/>
      <c r="H65" s="5"/>
      <c r="I65" s="5"/>
      <c r="J65" s="5"/>
      <c r="K65" s="5"/>
      <c r="L65" s="5"/>
      <c r="M65" s="5"/>
      <c r="N65" s="5"/>
      <c r="O65" s="5"/>
      <c r="P65" s="5"/>
      <c r="Q65" s="5"/>
      <c r="R65" s="5"/>
    </row>
    <row r="66" spans="2:18" x14ac:dyDescent="0.75">
      <c r="F66" s="15"/>
      <c r="G66" s="33" t="s">
        <v>45</v>
      </c>
      <c r="H66" s="33" t="s">
        <v>426</v>
      </c>
      <c r="I66" s="193" t="s">
        <v>43</v>
      </c>
      <c r="J66" s="193" t="s">
        <v>890</v>
      </c>
      <c r="L66" s="5"/>
      <c r="M66" s="5"/>
      <c r="N66" s="5"/>
      <c r="O66" s="5"/>
      <c r="P66" s="5"/>
      <c r="Q66" s="5"/>
      <c r="R66" s="5"/>
    </row>
    <row r="67" spans="2:18" x14ac:dyDescent="0.75">
      <c r="F67" s="278" t="s">
        <v>41</v>
      </c>
      <c r="G67" s="16" t="s">
        <v>30</v>
      </c>
      <c r="H67" s="32"/>
      <c r="I67" s="32" t="s">
        <v>46</v>
      </c>
      <c r="J67" s="32" t="s">
        <v>46</v>
      </c>
      <c r="K67" s="5"/>
      <c r="L67" s="5"/>
      <c r="M67" s="5"/>
      <c r="N67" s="5"/>
      <c r="O67" s="5"/>
      <c r="P67" s="5"/>
      <c r="Q67" s="5"/>
      <c r="R67" s="5"/>
    </row>
    <row r="68" spans="2:18" x14ac:dyDescent="0.75">
      <c r="F68" s="279"/>
      <c r="G68" s="33" t="s">
        <v>31</v>
      </c>
      <c r="H68" s="32"/>
      <c r="I68" s="32" t="s">
        <v>46</v>
      </c>
      <c r="J68" s="32" t="s">
        <v>46</v>
      </c>
      <c r="K68" s="5"/>
      <c r="L68" s="5"/>
      <c r="M68" s="5"/>
      <c r="N68" s="5"/>
      <c r="O68" s="5"/>
      <c r="P68" s="5"/>
      <c r="Q68" s="5"/>
      <c r="R68" s="5"/>
    </row>
    <row r="69" spans="2:18" x14ac:dyDescent="0.75">
      <c r="F69" s="280"/>
      <c r="G69" s="33" t="s">
        <v>44</v>
      </c>
      <c r="H69" s="32"/>
      <c r="I69" s="32"/>
      <c r="J69" s="32"/>
      <c r="K69" s="5"/>
      <c r="L69" s="5"/>
      <c r="M69" s="5"/>
      <c r="N69" s="5"/>
      <c r="O69" s="5"/>
      <c r="P69" s="5"/>
      <c r="Q69" s="5"/>
      <c r="R69" s="5"/>
    </row>
    <row r="70" spans="2:18" x14ac:dyDescent="0.75">
      <c r="F70" s="275" t="s">
        <v>39</v>
      </c>
      <c r="G70" s="16" t="s">
        <v>30</v>
      </c>
      <c r="H70" s="32" t="s">
        <v>46</v>
      </c>
      <c r="I70" s="32" t="s">
        <v>46</v>
      </c>
      <c r="J70" s="32" t="s">
        <v>46</v>
      </c>
      <c r="K70" s="5"/>
      <c r="L70" s="5"/>
      <c r="M70" s="5"/>
      <c r="N70" s="5"/>
      <c r="O70" s="5"/>
      <c r="P70" s="5"/>
      <c r="Q70" s="5"/>
      <c r="R70" s="5"/>
    </row>
    <row r="71" spans="2:18" x14ac:dyDescent="0.75">
      <c r="F71" s="276"/>
      <c r="G71" s="33" t="s">
        <v>31</v>
      </c>
      <c r="H71" s="32" t="s">
        <v>46</v>
      </c>
      <c r="I71" s="32" t="s">
        <v>46</v>
      </c>
      <c r="J71" s="32" t="s">
        <v>46</v>
      </c>
      <c r="K71" s="5"/>
      <c r="L71" s="5"/>
      <c r="M71" s="5"/>
      <c r="N71" s="5"/>
      <c r="O71" s="5"/>
      <c r="P71" s="5"/>
      <c r="Q71" s="5"/>
      <c r="R71" s="5"/>
    </row>
    <row r="72" spans="2:18" x14ac:dyDescent="0.75">
      <c r="F72" s="277"/>
      <c r="G72" s="33" t="s">
        <v>44</v>
      </c>
      <c r="H72" s="32"/>
      <c r="I72" s="32"/>
      <c r="J72" s="32"/>
      <c r="K72" s="5"/>
      <c r="L72" s="5"/>
      <c r="M72" s="5"/>
      <c r="N72" s="5"/>
      <c r="O72" s="5"/>
      <c r="P72" s="5"/>
      <c r="Q72" s="5"/>
      <c r="R72" s="5"/>
    </row>
    <row r="73" spans="2:18" x14ac:dyDescent="0.75">
      <c r="F73" s="275" t="s">
        <v>40</v>
      </c>
      <c r="G73" s="16" t="s">
        <v>30</v>
      </c>
      <c r="H73" s="32" t="s">
        <v>46</v>
      </c>
      <c r="I73" s="32" t="s">
        <v>46</v>
      </c>
      <c r="J73" s="32" t="s">
        <v>46</v>
      </c>
      <c r="K73" s="5"/>
      <c r="L73" s="5"/>
      <c r="M73" s="5"/>
      <c r="N73" s="5"/>
      <c r="O73" s="5"/>
      <c r="P73" s="5"/>
      <c r="Q73" s="5"/>
      <c r="R73" s="5"/>
    </row>
    <row r="74" spans="2:18" x14ac:dyDescent="0.75">
      <c r="F74" s="276"/>
      <c r="G74" s="33" t="s">
        <v>31</v>
      </c>
      <c r="H74" s="32" t="s">
        <v>46</v>
      </c>
      <c r="I74" s="32" t="s">
        <v>46</v>
      </c>
      <c r="J74" s="32" t="s">
        <v>46</v>
      </c>
      <c r="K74" s="5"/>
      <c r="L74" s="5"/>
      <c r="M74" s="5"/>
      <c r="N74" s="5"/>
      <c r="O74" s="5"/>
      <c r="P74" s="5"/>
      <c r="Q74" s="5"/>
      <c r="R74" s="5"/>
    </row>
    <row r="75" spans="2:18" x14ac:dyDescent="0.75">
      <c r="F75" s="277"/>
      <c r="G75" s="33" t="s">
        <v>44</v>
      </c>
      <c r="H75" s="32" t="s">
        <v>46</v>
      </c>
      <c r="I75" s="32" t="s">
        <v>46</v>
      </c>
      <c r="J75" s="32" t="s">
        <v>46</v>
      </c>
      <c r="K75" s="11"/>
      <c r="L75" s="11"/>
      <c r="M75" s="11"/>
      <c r="N75" s="11"/>
      <c r="O75" s="11"/>
      <c r="P75" s="11"/>
      <c r="Q75" s="11"/>
      <c r="R75" s="11"/>
    </row>
    <row r="76" spans="2:18" x14ac:dyDescent="0.75">
      <c r="E76" s="5"/>
      <c r="F76" s="11"/>
      <c r="G76" s="11"/>
      <c r="H76" s="11"/>
      <c r="I76" s="11"/>
      <c r="J76" s="11"/>
      <c r="K76" s="11"/>
      <c r="L76" s="11"/>
      <c r="M76" s="11"/>
      <c r="N76" s="11"/>
      <c r="O76" s="11"/>
      <c r="P76" s="11"/>
      <c r="Q76" s="11"/>
      <c r="R76" s="11"/>
    </row>
    <row r="77" spans="2:18" x14ac:dyDescent="0.75">
      <c r="E77" s="5"/>
      <c r="F77" s="11"/>
      <c r="G77" s="11"/>
      <c r="H77" s="11"/>
      <c r="I77" s="11"/>
      <c r="J77" s="11"/>
      <c r="K77" s="11"/>
      <c r="L77" s="11"/>
      <c r="M77" s="11"/>
      <c r="N77" s="11"/>
      <c r="O77" s="11"/>
      <c r="P77" s="11"/>
      <c r="Q77" s="11"/>
      <c r="R77" s="11"/>
    </row>
    <row r="78" spans="2:18" ht="14.75" customHeight="1" x14ac:dyDescent="0.75">
      <c r="B78" s="265" t="s">
        <v>427</v>
      </c>
      <c r="C78" s="265"/>
      <c r="D78" s="265"/>
      <c r="E78" s="265"/>
      <c r="F78" s="265"/>
      <c r="G78" s="265"/>
      <c r="H78" s="265"/>
      <c r="I78" s="265"/>
      <c r="J78" s="265"/>
      <c r="K78" s="265"/>
      <c r="L78" s="265"/>
      <c r="M78" s="265"/>
      <c r="N78" s="265"/>
      <c r="O78" s="11"/>
      <c r="P78" s="11"/>
      <c r="Q78" s="11"/>
      <c r="R78" s="11"/>
    </row>
    <row r="79" spans="2:18" x14ac:dyDescent="0.75">
      <c r="B79" s="265"/>
      <c r="C79" s="265"/>
      <c r="D79" s="265"/>
      <c r="E79" s="265"/>
      <c r="F79" s="265"/>
      <c r="G79" s="265"/>
      <c r="H79" s="265"/>
      <c r="I79" s="265"/>
      <c r="J79" s="265"/>
      <c r="K79" s="265"/>
      <c r="L79" s="265"/>
      <c r="M79" s="265"/>
      <c r="N79" s="265"/>
      <c r="O79" s="11"/>
      <c r="P79" s="11"/>
      <c r="Q79" s="11"/>
      <c r="R79" s="11"/>
    </row>
    <row r="80" spans="2:18" x14ac:dyDescent="0.75">
      <c r="E80" s="5"/>
      <c r="F80" s="11"/>
      <c r="G80" s="11"/>
      <c r="H80" s="11"/>
      <c r="I80" s="11"/>
      <c r="J80" s="11"/>
      <c r="K80" s="11"/>
      <c r="L80" s="11"/>
      <c r="M80" s="11"/>
      <c r="N80" s="11"/>
      <c r="O80" s="11"/>
      <c r="P80" s="11"/>
      <c r="Q80" s="11"/>
      <c r="R80" s="11"/>
    </row>
    <row r="81" spans="2:18" x14ac:dyDescent="0.75">
      <c r="E81" s="5"/>
      <c r="F81" s="11"/>
      <c r="G81" s="11"/>
      <c r="H81" s="11"/>
      <c r="I81" s="11"/>
      <c r="J81" s="11"/>
      <c r="K81" s="11"/>
      <c r="L81" s="11"/>
      <c r="M81" s="11"/>
      <c r="N81" s="11"/>
      <c r="O81" s="11"/>
      <c r="P81" s="11"/>
      <c r="Q81" s="11"/>
      <c r="R81" s="11"/>
    </row>
    <row r="82" spans="2:18" x14ac:dyDescent="0.75">
      <c r="B82" s="11"/>
      <c r="C82" s="11"/>
      <c r="D82" s="11"/>
      <c r="E82" s="11"/>
      <c r="F82" s="11"/>
      <c r="G82" s="11"/>
      <c r="H82" s="11"/>
      <c r="I82" s="11"/>
      <c r="J82" s="11"/>
      <c r="K82" s="11"/>
      <c r="L82" s="11"/>
      <c r="N82" s="6" t="s">
        <v>816</v>
      </c>
      <c r="O82" s="11"/>
      <c r="P82" s="11"/>
      <c r="Q82" s="11"/>
    </row>
    <row r="84" spans="2:18" x14ac:dyDescent="0.75">
      <c r="N84" s="6" t="s">
        <v>1011</v>
      </c>
    </row>
  </sheetData>
  <mergeCells count="22">
    <mergeCell ref="B37:C39"/>
    <mergeCell ref="D37:N39"/>
    <mergeCell ref="B29:C29"/>
    <mergeCell ref="D29:N29"/>
    <mergeCell ref="F70:F72"/>
    <mergeCell ref="D34:N36"/>
    <mergeCell ref="D45:N47"/>
    <mergeCell ref="B45:C47"/>
    <mergeCell ref="D48:N50"/>
    <mergeCell ref="D51:N57"/>
    <mergeCell ref="B48:C57"/>
    <mergeCell ref="F73:F75"/>
    <mergeCell ref="F67:F69"/>
    <mergeCell ref="D58:N60"/>
    <mergeCell ref="B58:C60"/>
    <mergeCell ref="B78:N79"/>
    <mergeCell ref="B18:P20"/>
    <mergeCell ref="B23:O25"/>
    <mergeCell ref="B30:C31"/>
    <mergeCell ref="D30:N31"/>
    <mergeCell ref="D32:N33"/>
    <mergeCell ref="B32:C36"/>
  </mergeCells>
  <hyperlinks>
    <hyperlink ref="N82" location="INTRODUCCION!A1" display="INICIO&gt;&gt;&gt;&gt;" xr:uid="{A8043180-970F-4C77-A0A1-94250E6127DA}"/>
    <hyperlink ref="N15" location="INTRODUCCION!A1" display="INICIO&gt;&gt;&gt;&gt;" xr:uid="{42DC6C6E-39B8-45A4-87D2-670AC778AEE7}"/>
    <hyperlink ref="N84" location="ACRONIMOS!A1" display="ABREVIATURAS, ACRÓNIMOS Y SÍMBOLOS&gt;&gt;&gt;" xr:uid="{9BE599BF-0C35-47BA-9341-067E27B87013}"/>
  </hyperlink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4BCB8-A169-4B6E-B2CC-6589E14A46E2}">
  <sheetPr>
    <tabColor theme="5" tint="0.79998168889431442"/>
  </sheetPr>
  <dimension ref="A1:BG173"/>
  <sheetViews>
    <sheetView zoomScale="60" zoomScaleNormal="60" workbookViewId="0">
      <selection activeCell="B8" sqref="B8"/>
    </sheetView>
  </sheetViews>
  <sheetFormatPr baseColWidth="10" defaultRowHeight="14.75" x14ac:dyDescent="0.75"/>
  <cols>
    <col min="1" max="1" width="10.90625" style="1"/>
    <col min="2" max="7" width="19.26953125" customWidth="1"/>
    <col min="8" max="8" width="25" customWidth="1"/>
    <col min="9" max="9" width="25.90625" bestFit="1" customWidth="1"/>
    <col min="10" max="10" width="23.90625" bestFit="1" customWidth="1"/>
    <col min="11" max="11" width="16" bestFit="1" customWidth="1"/>
    <col min="12" max="12" width="33.81640625" customWidth="1"/>
    <col min="13" max="13" width="17.54296875" customWidth="1"/>
    <col min="14" max="14" width="42.7265625" customWidth="1"/>
    <col min="18" max="21" width="10.90625" style="1"/>
    <col min="22" max="26" width="10.90625" style="1" customWidth="1"/>
    <col min="27" max="30" width="10.90625" style="1" hidden="1" customWidth="1"/>
    <col min="31" max="32" width="12.7265625" style="1" hidden="1" customWidth="1"/>
    <col min="33" max="33" width="30.26953125" style="1" hidden="1" customWidth="1"/>
    <col min="34" max="35" width="12.7265625" style="1" hidden="1" customWidth="1"/>
    <col min="36" max="38" width="31" style="1" hidden="1" customWidth="1"/>
    <col min="39" max="42" width="27.7265625" style="1" hidden="1" customWidth="1"/>
    <col min="43" max="43" width="25.26953125" style="1" hidden="1" customWidth="1"/>
    <col min="44" max="44" width="27.54296875" style="1" hidden="1" customWidth="1"/>
    <col min="45" max="45" width="20.453125" style="1" hidden="1" customWidth="1"/>
    <col min="46" max="46" width="21" style="1" hidden="1" customWidth="1"/>
    <col min="47" max="51" width="10.90625" style="1" hidden="1" customWidth="1"/>
    <col min="52" max="52" width="13.26953125" style="1" hidden="1" customWidth="1"/>
    <col min="53" max="59" width="10.90625" style="1" hidden="1" customWidth="1"/>
    <col min="60" max="65" width="10.90625" style="1" customWidth="1"/>
    <col min="66" max="16384" width="10.90625" style="1"/>
  </cols>
  <sheetData>
    <row r="1" spans="1:17" x14ac:dyDescent="0.75">
      <c r="A1" s="6"/>
      <c r="B1" s="1"/>
      <c r="C1" s="1"/>
      <c r="D1" s="1"/>
      <c r="E1" s="1"/>
      <c r="F1" s="1"/>
      <c r="G1" s="1"/>
      <c r="H1" s="1"/>
      <c r="I1" s="1"/>
      <c r="J1" s="1"/>
      <c r="K1" s="1"/>
      <c r="L1" s="1"/>
      <c r="M1" s="1"/>
      <c r="N1" s="1"/>
      <c r="O1" s="1"/>
      <c r="P1" s="1"/>
      <c r="Q1" s="1"/>
    </row>
    <row r="2" spans="1:17" ht="18.5" x14ac:dyDescent="0.9">
      <c r="B2" s="1"/>
      <c r="C2" s="12"/>
      <c r="D2" s="12"/>
      <c r="E2" s="12"/>
      <c r="F2" s="12"/>
      <c r="G2" s="12"/>
      <c r="H2" s="1"/>
      <c r="I2" s="1"/>
      <c r="J2" s="1"/>
      <c r="K2" s="1"/>
      <c r="L2" s="1"/>
      <c r="M2" s="1"/>
      <c r="N2" s="1"/>
      <c r="O2" s="1"/>
      <c r="P2" s="1"/>
      <c r="Q2" s="1"/>
    </row>
    <row r="3" spans="1:17" ht="18.5" x14ac:dyDescent="0.9">
      <c r="B3" s="1"/>
      <c r="C3" s="12"/>
      <c r="D3" s="12"/>
      <c r="E3" s="12"/>
      <c r="F3" s="12"/>
      <c r="G3" s="12"/>
      <c r="H3" s="1"/>
      <c r="I3" s="1"/>
      <c r="J3" s="1"/>
      <c r="K3" s="1"/>
      <c r="L3" s="1"/>
      <c r="M3" s="1"/>
      <c r="N3" s="1"/>
      <c r="O3" s="1"/>
      <c r="P3" s="1"/>
      <c r="Q3" s="1"/>
    </row>
    <row r="4" spans="1:17" ht="18.5" x14ac:dyDescent="0.9">
      <c r="B4" s="1"/>
      <c r="C4" s="12"/>
      <c r="D4" s="12"/>
      <c r="E4" s="12"/>
      <c r="F4" s="12"/>
      <c r="G4" s="12"/>
      <c r="H4" s="1"/>
      <c r="I4" s="1"/>
      <c r="J4" s="1"/>
      <c r="K4" s="1"/>
      <c r="L4" s="1"/>
      <c r="M4" s="1"/>
      <c r="N4" s="1"/>
      <c r="O4" s="1"/>
      <c r="P4" s="1"/>
      <c r="Q4" s="1"/>
    </row>
    <row r="5" spans="1:17" ht="18.5" x14ac:dyDescent="0.9">
      <c r="B5" s="1"/>
      <c r="C5" s="12"/>
      <c r="D5" s="12"/>
      <c r="E5" s="12"/>
      <c r="F5" s="12"/>
      <c r="G5" s="12"/>
      <c r="H5" s="1"/>
      <c r="I5" s="1"/>
      <c r="J5" s="1"/>
      <c r="K5" s="1"/>
      <c r="L5" s="1"/>
      <c r="M5" s="1"/>
      <c r="N5" s="1"/>
      <c r="O5" s="1"/>
      <c r="P5" s="1"/>
      <c r="Q5" s="1"/>
    </row>
    <row r="6" spans="1:17" ht="18.5" x14ac:dyDescent="0.9">
      <c r="B6" s="1"/>
      <c r="C6" s="12"/>
      <c r="D6" s="12"/>
      <c r="E6" s="12"/>
      <c r="F6" s="12"/>
      <c r="G6" s="12"/>
      <c r="H6" s="1"/>
      <c r="I6" s="1"/>
      <c r="J6" s="1"/>
      <c r="K6" s="1"/>
      <c r="L6" s="1"/>
      <c r="M6" s="1"/>
      <c r="N6" s="1"/>
      <c r="O6" s="1"/>
      <c r="P6" s="1"/>
      <c r="Q6" s="1"/>
    </row>
    <row r="7" spans="1:17" ht="18.5" x14ac:dyDescent="0.9">
      <c r="B7" s="1"/>
      <c r="C7" s="12"/>
      <c r="D7" s="12"/>
      <c r="E7" s="12"/>
      <c r="F7" s="12"/>
      <c r="G7" s="12"/>
      <c r="H7" s="1"/>
      <c r="I7" s="1"/>
      <c r="J7" s="1"/>
      <c r="K7" s="1"/>
      <c r="L7" s="1"/>
      <c r="M7" s="1"/>
      <c r="N7" s="1"/>
      <c r="O7" s="1"/>
      <c r="P7" s="1"/>
      <c r="Q7" s="1"/>
    </row>
    <row r="8" spans="1:17" ht="18.5" x14ac:dyDescent="0.9">
      <c r="B8" s="6" t="s">
        <v>419</v>
      </c>
      <c r="C8" s="12"/>
      <c r="D8" s="12"/>
      <c r="E8" s="12"/>
      <c r="F8" s="12"/>
      <c r="G8" s="12"/>
      <c r="H8" s="1"/>
      <c r="I8" s="1"/>
      <c r="J8" s="1"/>
      <c r="K8" s="1"/>
      <c r="L8" s="1"/>
      <c r="M8" s="1"/>
      <c r="N8" s="1"/>
      <c r="O8" s="1"/>
      <c r="P8" s="1"/>
      <c r="Q8" s="1"/>
    </row>
    <row r="9" spans="1:17" ht="18.5" x14ac:dyDescent="0.9">
      <c r="B9" s="1"/>
      <c r="C9" s="12"/>
      <c r="D9" s="12"/>
      <c r="E9" s="12"/>
      <c r="F9" s="12"/>
      <c r="G9" s="12"/>
      <c r="H9" s="1"/>
      <c r="I9" s="1"/>
      <c r="J9" s="1"/>
      <c r="K9" s="1"/>
      <c r="L9" s="1"/>
      <c r="M9" s="1"/>
      <c r="N9" s="1"/>
      <c r="O9" s="1"/>
      <c r="P9" s="1"/>
      <c r="Q9" s="1"/>
    </row>
    <row r="10" spans="1:17" ht="18.5" x14ac:dyDescent="0.9">
      <c r="B10" s="12" t="s">
        <v>1080</v>
      </c>
      <c r="C10" s="12"/>
      <c r="D10" s="12"/>
      <c r="E10" s="12"/>
      <c r="F10" s="12"/>
      <c r="G10" s="12"/>
      <c r="H10" s="1"/>
      <c r="I10" s="1"/>
      <c r="J10" s="1"/>
      <c r="K10" s="1"/>
      <c r="L10" s="1"/>
      <c r="M10" s="1"/>
      <c r="N10" s="1"/>
      <c r="O10" s="1"/>
      <c r="P10" s="1"/>
      <c r="Q10" s="1"/>
    </row>
    <row r="11" spans="1:17" ht="18.5" x14ac:dyDescent="0.9">
      <c r="B11" s="1"/>
      <c r="C11" s="12"/>
      <c r="D11" s="12"/>
      <c r="E11" s="12"/>
      <c r="F11" s="12"/>
      <c r="G11" s="12"/>
      <c r="H11" s="1"/>
      <c r="I11" s="1"/>
      <c r="J11" s="1"/>
      <c r="K11" s="1"/>
      <c r="L11" s="1"/>
      <c r="M11" s="1"/>
      <c r="N11" s="1"/>
      <c r="O11" s="1"/>
      <c r="P11" s="1"/>
      <c r="Q11" s="1"/>
    </row>
    <row r="12" spans="1:17" x14ac:dyDescent="0.75">
      <c r="B12" s="259" t="s">
        <v>1013</v>
      </c>
      <c r="C12" s="284"/>
      <c r="D12" s="284"/>
      <c r="E12" s="284"/>
      <c r="F12" s="284"/>
      <c r="G12" s="284"/>
      <c r="H12" s="284"/>
      <c r="I12" s="259" t="s">
        <v>442</v>
      </c>
      <c r="J12" s="284"/>
      <c r="K12" s="284"/>
      <c r="L12" s="260"/>
      <c r="M12" s="1"/>
      <c r="N12" s="1"/>
      <c r="O12" s="1"/>
      <c r="P12" s="1"/>
      <c r="Q12" s="1"/>
    </row>
    <row r="13" spans="1:17" ht="14.75" customHeight="1" x14ac:dyDescent="0.75">
      <c r="B13" s="22"/>
      <c r="C13" s="23"/>
      <c r="D13" s="23"/>
      <c r="E13" s="23"/>
      <c r="F13" s="23"/>
      <c r="G13" s="23"/>
      <c r="H13" s="23"/>
      <c r="I13" s="269" t="s">
        <v>1054</v>
      </c>
      <c r="J13" s="270"/>
      <c r="K13" s="270"/>
      <c r="L13" s="271"/>
      <c r="M13" s="1"/>
      <c r="N13" s="1"/>
      <c r="O13" s="1"/>
      <c r="P13" s="1"/>
      <c r="Q13" s="1"/>
    </row>
    <row r="14" spans="1:17" x14ac:dyDescent="0.75">
      <c r="B14" s="25"/>
      <c r="C14" s="1"/>
      <c r="D14" s="1"/>
      <c r="E14" s="1"/>
      <c r="F14" s="1"/>
      <c r="G14" s="1"/>
      <c r="H14" s="1"/>
      <c r="I14" s="272"/>
      <c r="J14" s="265"/>
      <c r="K14" s="265"/>
      <c r="L14" s="273"/>
      <c r="M14" s="1"/>
      <c r="N14" s="1"/>
      <c r="O14" s="1"/>
      <c r="P14" s="1"/>
      <c r="Q14" s="1"/>
    </row>
    <row r="15" spans="1:17" x14ac:dyDescent="0.75">
      <c r="B15" s="25"/>
      <c r="C15" s="1"/>
      <c r="D15" s="1"/>
      <c r="E15" s="1"/>
      <c r="F15" s="1"/>
      <c r="G15" s="1"/>
      <c r="H15" s="1"/>
      <c r="I15" s="272"/>
      <c r="J15" s="265"/>
      <c r="K15" s="265"/>
      <c r="L15" s="273"/>
      <c r="M15" s="1"/>
      <c r="N15" s="1"/>
      <c r="O15" s="1"/>
      <c r="P15" s="1"/>
      <c r="Q15" s="1"/>
    </row>
    <row r="16" spans="1:17" x14ac:dyDescent="0.75">
      <c r="B16" s="25"/>
      <c r="C16" s="1"/>
      <c r="D16" s="1"/>
      <c r="E16" s="1"/>
      <c r="F16" s="1"/>
      <c r="G16" s="1"/>
      <c r="H16" s="1"/>
      <c r="I16" s="272"/>
      <c r="J16" s="265"/>
      <c r="K16" s="265"/>
      <c r="L16" s="273"/>
      <c r="M16" s="1"/>
      <c r="N16" s="1"/>
      <c r="O16" s="1"/>
      <c r="P16" s="1"/>
      <c r="Q16" s="1"/>
    </row>
    <row r="17" spans="2:17" x14ac:dyDescent="0.75">
      <c r="B17" s="25"/>
      <c r="C17" s="1"/>
      <c r="D17" s="1"/>
      <c r="E17" s="1"/>
      <c r="F17" s="1"/>
      <c r="G17" s="1"/>
      <c r="H17" s="1"/>
      <c r="I17" s="272"/>
      <c r="J17" s="265"/>
      <c r="K17" s="265"/>
      <c r="L17" s="273"/>
      <c r="M17" s="1"/>
      <c r="N17" s="1"/>
      <c r="O17" s="1"/>
      <c r="P17" s="1"/>
      <c r="Q17" s="1"/>
    </row>
    <row r="18" spans="2:17" x14ac:dyDescent="0.75">
      <c r="B18" s="25"/>
      <c r="C18" s="1"/>
      <c r="D18" s="1"/>
      <c r="E18" s="1"/>
      <c r="F18" s="1"/>
      <c r="G18" s="1"/>
      <c r="H18" s="1"/>
      <c r="I18" s="272"/>
      <c r="J18" s="265"/>
      <c r="K18" s="265"/>
      <c r="L18" s="273"/>
      <c r="M18" s="1"/>
      <c r="N18" s="1"/>
      <c r="O18" s="1"/>
      <c r="P18" s="1"/>
      <c r="Q18" s="1"/>
    </row>
    <row r="19" spans="2:17" x14ac:dyDescent="0.75">
      <c r="B19" s="25"/>
      <c r="C19" s="1"/>
      <c r="D19" s="1"/>
      <c r="E19" s="1"/>
      <c r="F19" s="1"/>
      <c r="G19" s="1"/>
      <c r="H19" s="1"/>
      <c r="I19" s="272"/>
      <c r="J19" s="265"/>
      <c r="K19" s="265"/>
      <c r="L19" s="273"/>
      <c r="M19" s="1"/>
      <c r="N19" s="1"/>
      <c r="O19" s="1"/>
      <c r="P19" s="1"/>
      <c r="Q19" s="1"/>
    </row>
    <row r="20" spans="2:17" x14ac:dyDescent="0.75">
      <c r="B20" s="25"/>
      <c r="C20" s="1"/>
      <c r="D20" s="1"/>
      <c r="E20" s="1"/>
      <c r="F20" s="1"/>
      <c r="G20" s="1"/>
      <c r="H20" s="1"/>
      <c r="I20" s="272"/>
      <c r="J20" s="265"/>
      <c r="K20" s="265"/>
      <c r="L20" s="273"/>
      <c r="M20" s="1"/>
      <c r="N20" s="1"/>
      <c r="O20" s="1"/>
      <c r="P20" s="1"/>
      <c r="Q20" s="1"/>
    </row>
    <row r="21" spans="2:17" x14ac:dyDescent="0.75">
      <c r="B21" s="25"/>
      <c r="C21" s="1"/>
      <c r="D21" s="1"/>
      <c r="E21" s="1"/>
      <c r="F21" s="1"/>
      <c r="G21" s="1"/>
      <c r="H21" s="1"/>
      <c r="I21" s="272"/>
      <c r="J21" s="265"/>
      <c r="K21" s="265"/>
      <c r="L21" s="273"/>
      <c r="M21" s="1"/>
      <c r="N21" s="1"/>
      <c r="O21" s="1"/>
      <c r="P21" s="1"/>
      <c r="Q21" s="1"/>
    </row>
    <row r="22" spans="2:17" ht="18.5" x14ac:dyDescent="0.9">
      <c r="B22" s="104"/>
      <c r="C22" s="12"/>
      <c r="D22" s="1"/>
      <c r="E22" s="1"/>
      <c r="F22" s="1"/>
      <c r="G22" s="1"/>
      <c r="H22" s="1"/>
      <c r="I22" s="272"/>
      <c r="J22" s="265"/>
      <c r="K22" s="265"/>
      <c r="L22" s="273"/>
      <c r="M22" s="1"/>
      <c r="N22" s="1"/>
      <c r="O22" s="1"/>
      <c r="P22" s="1"/>
      <c r="Q22" s="1"/>
    </row>
    <row r="23" spans="2:17" x14ac:dyDescent="0.75">
      <c r="B23" s="25"/>
      <c r="C23" s="1"/>
      <c r="D23" s="1"/>
      <c r="E23" s="1"/>
      <c r="F23" s="1"/>
      <c r="G23" s="1"/>
      <c r="H23" s="1"/>
      <c r="I23" s="272"/>
      <c r="J23" s="265"/>
      <c r="K23" s="265"/>
      <c r="L23" s="273"/>
      <c r="M23" s="1"/>
      <c r="N23" s="1"/>
      <c r="O23" s="1"/>
      <c r="P23" s="1"/>
      <c r="Q23" s="1"/>
    </row>
    <row r="24" spans="2:17" x14ac:dyDescent="0.75">
      <c r="B24" s="25"/>
      <c r="C24" s="1"/>
      <c r="D24" s="1"/>
      <c r="E24" s="1"/>
      <c r="F24" s="1"/>
      <c r="G24" s="1"/>
      <c r="H24" s="1"/>
      <c r="I24" s="272"/>
      <c r="J24" s="265"/>
      <c r="K24" s="265"/>
      <c r="L24" s="273"/>
      <c r="M24" s="1"/>
      <c r="N24" s="1"/>
      <c r="O24" s="1"/>
      <c r="P24" s="1"/>
      <c r="Q24" s="1"/>
    </row>
    <row r="25" spans="2:17" x14ac:dyDescent="0.75">
      <c r="B25" s="25"/>
      <c r="C25" s="1"/>
      <c r="D25" s="1"/>
      <c r="E25" s="1"/>
      <c r="F25" s="1"/>
      <c r="G25" s="1"/>
      <c r="H25" s="1"/>
      <c r="I25" s="272"/>
      <c r="J25" s="265"/>
      <c r="K25" s="265"/>
      <c r="L25" s="273"/>
      <c r="M25" s="1"/>
      <c r="N25" s="1"/>
      <c r="O25" s="1"/>
      <c r="P25" s="1"/>
      <c r="Q25" s="1"/>
    </row>
    <row r="26" spans="2:17" x14ac:dyDescent="0.75">
      <c r="B26" s="25"/>
      <c r="C26" s="1"/>
      <c r="D26" s="1"/>
      <c r="E26" s="1"/>
      <c r="F26" s="1"/>
      <c r="G26" s="1"/>
      <c r="H26" s="1"/>
      <c r="I26" s="272"/>
      <c r="J26" s="265"/>
      <c r="K26" s="265"/>
      <c r="L26" s="273"/>
      <c r="M26" s="1"/>
      <c r="N26" s="1"/>
      <c r="O26" s="1"/>
      <c r="P26" s="1"/>
      <c r="Q26" s="1"/>
    </row>
    <row r="27" spans="2:17" x14ac:dyDescent="0.75">
      <c r="B27" s="25"/>
      <c r="C27" s="1"/>
      <c r="D27" s="1"/>
      <c r="E27" s="1"/>
      <c r="F27" s="1"/>
      <c r="G27" s="1"/>
      <c r="H27" s="1"/>
      <c r="I27" s="272"/>
      <c r="J27" s="265"/>
      <c r="K27" s="265"/>
      <c r="L27" s="273"/>
      <c r="M27" s="1"/>
      <c r="N27" s="1"/>
      <c r="O27" s="1"/>
      <c r="P27" s="1"/>
      <c r="Q27" s="1"/>
    </row>
    <row r="28" spans="2:17" x14ac:dyDescent="0.75">
      <c r="B28" s="25"/>
      <c r="C28" s="1"/>
      <c r="D28" s="1"/>
      <c r="E28" s="1"/>
      <c r="F28" s="1"/>
      <c r="G28" s="1"/>
      <c r="H28" s="1"/>
      <c r="I28" s="272"/>
      <c r="J28" s="265"/>
      <c r="K28" s="265"/>
      <c r="L28" s="273"/>
      <c r="M28" s="1"/>
      <c r="N28" s="1"/>
      <c r="O28" s="1"/>
      <c r="P28" s="1"/>
      <c r="Q28" s="1"/>
    </row>
    <row r="29" spans="2:17" x14ac:dyDescent="0.75">
      <c r="B29" s="48"/>
      <c r="C29" s="5"/>
      <c r="D29" s="5"/>
      <c r="E29" s="5"/>
      <c r="F29" s="5"/>
      <c r="G29" s="5"/>
      <c r="H29" s="5"/>
      <c r="I29" s="272"/>
      <c r="J29" s="265"/>
      <c r="K29" s="265"/>
      <c r="L29" s="273"/>
      <c r="M29" s="1"/>
      <c r="N29" s="1"/>
      <c r="O29" s="1"/>
      <c r="P29" s="1"/>
      <c r="Q29" s="1"/>
    </row>
    <row r="30" spans="2:17" x14ac:dyDescent="0.75">
      <c r="B30" s="25"/>
      <c r="C30" s="1"/>
      <c r="D30" s="11"/>
      <c r="E30" s="11"/>
      <c r="F30" s="11"/>
      <c r="G30" s="11"/>
      <c r="H30" s="11"/>
      <c r="I30" s="272"/>
      <c r="J30" s="265"/>
      <c r="K30" s="265"/>
      <c r="L30" s="273"/>
      <c r="M30" s="1"/>
      <c r="N30" s="1"/>
      <c r="O30" s="1"/>
      <c r="P30" s="1"/>
      <c r="Q30" s="1"/>
    </row>
    <row r="31" spans="2:17" x14ac:dyDescent="0.75">
      <c r="B31" s="25"/>
      <c r="C31" s="1"/>
      <c r="D31" s="11"/>
      <c r="E31" s="11"/>
      <c r="F31" s="11"/>
      <c r="G31" s="11"/>
      <c r="H31" s="11"/>
      <c r="I31" s="272"/>
      <c r="J31" s="265"/>
      <c r="K31" s="265"/>
      <c r="L31" s="273"/>
      <c r="M31" s="1"/>
      <c r="N31" s="1"/>
      <c r="O31" s="1"/>
      <c r="P31" s="1"/>
      <c r="Q31" s="1"/>
    </row>
    <row r="32" spans="2:17" x14ac:dyDescent="0.75">
      <c r="B32" s="25"/>
      <c r="C32" s="82"/>
      <c r="D32" s="11"/>
      <c r="E32" s="11"/>
      <c r="F32" s="11"/>
      <c r="G32" s="11"/>
      <c r="H32" s="11"/>
      <c r="I32" s="272"/>
      <c r="J32" s="265"/>
      <c r="K32" s="265"/>
      <c r="L32" s="273"/>
      <c r="M32" s="1"/>
      <c r="N32" s="1"/>
      <c r="O32" s="1"/>
      <c r="P32" s="1"/>
      <c r="Q32" s="1"/>
    </row>
    <row r="33" spans="2:54" x14ac:dyDescent="0.75">
      <c r="B33" s="25"/>
      <c r="C33" s="1"/>
      <c r="D33" s="5"/>
      <c r="E33" s="5"/>
      <c r="F33" s="5"/>
      <c r="G33" s="5"/>
      <c r="H33" s="5"/>
      <c r="I33" s="272"/>
      <c r="J33" s="265"/>
      <c r="K33" s="265"/>
      <c r="L33" s="273"/>
      <c r="M33" s="1"/>
      <c r="N33" s="1"/>
      <c r="O33" s="1"/>
      <c r="P33" s="1"/>
      <c r="Q33" s="1"/>
    </row>
    <row r="34" spans="2:54" x14ac:dyDescent="0.75">
      <c r="B34" s="25"/>
      <c r="C34" s="13"/>
      <c r="D34" s="5"/>
      <c r="E34" s="5"/>
      <c r="F34" s="5"/>
      <c r="G34" s="5"/>
      <c r="H34" s="5"/>
      <c r="I34" s="272"/>
      <c r="J34" s="265"/>
      <c r="K34" s="265"/>
      <c r="L34" s="273"/>
      <c r="M34" s="1"/>
      <c r="N34" s="1"/>
      <c r="O34" s="1"/>
      <c r="P34" s="1"/>
      <c r="Q34" s="1"/>
    </row>
    <row r="35" spans="2:54" x14ac:dyDescent="0.75">
      <c r="B35" s="25"/>
      <c r="C35" s="13"/>
      <c r="D35" s="5"/>
      <c r="E35" s="5"/>
      <c r="F35" s="5"/>
      <c r="G35" s="5"/>
      <c r="H35" s="5"/>
      <c r="I35" s="79" t="s">
        <v>76</v>
      </c>
      <c r="J35" s="11"/>
      <c r="K35" s="11"/>
      <c r="L35" s="51"/>
      <c r="M35" s="1"/>
      <c r="N35" s="1"/>
      <c r="O35" s="1"/>
      <c r="P35" s="1"/>
      <c r="Q35" s="1"/>
    </row>
    <row r="36" spans="2:54" x14ac:dyDescent="0.75">
      <c r="B36" s="25"/>
      <c r="C36" s="13"/>
      <c r="D36" s="5"/>
      <c r="E36" s="5"/>
      <c r="F36" s="5"/>
      <c r="G36" s="5"/>
      <c r="H36" s="5"/>
      <c r="I36" s="30" t="s">
        <v>441</v>
      </c>
      <c r="J36" s="11"/>
      <c r="K36" s="11"/>
      <c r="L36" s="51"/>
      <c r="M36" s="1"/>
      <c r="N36" s="1"/>
      <c r="O36" s="1"/>
      <c r="P36" s="1"/>
      <c r="Q36" s="1"/>
    </row>
    <row r="37" spans="2:54" x14ac:dyDescent="0.75">
      <c r="B37" s="25"/>
      <c r="C37" s="1"/>
      <c r="D37" s="1"/>
      <c r="E37" s="1"/>
      <c r="F37" s="1"/>
      <c r="G37" s="1"/>
      <c r="H37" s="1"/>
      <c r="I37" s="109" t="s">
        <v>915</v>
      </c>
      <c r="J37" s="11"/>
      <c r="K37" s="11"/>
      <c r="L37" s="51"/>
      <c r="M37" s="1"/>
      <c r="N37" s="1"/>
      <c r="O37" s="1"/>
      <c r="P37" s="1"/>
      <c r="Q37" s="1"/>
    </row>
    <row r="38" spans="2:54" x14ac:dyDescent="0.75">
      <c r="B38" s="49"/>
      <c r="C38" s="11"/>
      <c r="D38" s="11"/>
      <c r="E38" s="11"/>
      <c r="F38" s="11"/>
      <c r="G38" s="11"/>
      <c r="H38" s="11"/>
      <c r="I38" s="25"/>
      <c r="J38" s="11"/>
      <c r="K38" s="11"/>
      <c r="L38" s="51"/>
      <c r="M38" s="1"/>
      <c r="N38" s="1"/>
      <c r="O38" s="1"/>
      <c r="P38" s="1"/>
      <c r="Q38" s="1"/>
    </row>
    <row r="39" spans="2:54" x14ac:dyDescent="0.75">
      <c r="B39" s="49"/>
      <c r="C39" s="11"/>
      <c r="D39" s="11"/>
      <c r="E39" s="11"/>
      <c r="F39" s="11"/>
      <c r="G39" s="11"/>
      <c r="H39" s="11"/>
      <c r="I39" s="49"/>
      <c r="J39" s="11"/>
      <c r="K39" s="11"/>
      <c r="L39" s="51"/>
      <c r="M39" s="1"/>
      <c r="N39" s="1"/>
      <c r="O39" s="1"/>
      <c r="P39" s="1"/>
      <c r="Q39" s="1"/>
    </row>
    <row r="40" spans="2:54" x14ac:dyDescent="0.75">
      <c r="B40" s="49"/>
      <c r="C40" s="11"/>
      <c r="D40" s="11"/>
      <c r="E40" s="11"/>
      <c r="F40" s="11"/>
      <c r="G40" s="11"/>
      <c r="H40" s="11"/>
      <c r="I40" s="49"/>
      <c r="J40" s="11"/>
      <c r="K40" s="11"/>
      <c r="L40" s="51"/>
      <c r="M40" s="1"/>
      <c r="N40" s="1"/>
      <c r="O40" s="1"/>
      <c r="P40" s="1"/>
      <c r="Q40" s="1"/>
    </row>
    <row r="41" spans="2:54" x14ac:dyDescent="0.75">
      <c r="B41" s="124"/>
      <c r="C41" s="106"/>
      <c r="D41" s="106"/>
      <c r="E41" s="106"/>
      <c r="F41" s="106"/>
      <c r="G41" s="106"/>
      <c r="H41" s="106"/>
      <c r="I41" s="110"/>
      <c r="J41" s="106"/>
      <c r="K41" s="106"/>
      <c r="L41" s="107"/>
      <c r="M41" s="1"/>
      <c r="N41" s="1"/>
      <c r="O41" s="1"/>
      <c r="P41" s="1"/>
      <c r="Q41" s="1"/>
    </row>
    <row r="42" spans="2:54" ht="18.5" x14ac:dyDescent="0.9">
      <c r="B42" s="1"/>
      <c r="C42" s="12"/>
      <c r="D42" s="12"/>
      <c r="E42" s="12"/>
      <c r="F42" s="12"/>
      <c r="G42" s="12"/>
      <c r="H42" s="1"/>
      <c r="I42" s="1"/>
      <c r="J42" s="1"/>
      <c r="K42" s="1"/>
      <c r="L42" s="1"/>
      <c r="M42" s="1"/>
      <c r="N42" s="1"/>
      <c r="O42" s="1"/>
      <c r="P42" s="1"/>
      <c r="Q42" s="293" t="s">
        <v>194</v>
      </c>
      <c r="R42" s="293"/>
      <c r="S42" s="293"/>
      <c r="T42" s="293"/>
      <c r="U42" s="293"/>
      <c r="V42" s="293"/>
      <c r="W42" s="293"/>
      <c r="X42" s="293"/>
    </row>
    <row r="43" spans="2:54" x14ac:dyDescent="0.75">
      <c r="B43" s="1"/>
      <c r="C43" s="1"/>
      <c r="D43" s="1"/>
      <c r="E43" s="1"/>
      <c r="F43" s="1"/>
      <c r="G43" s="1"/>
      <c r="H43" s="1"/>
      <c r="I43" s="1"/>
      <c r="J43" s="1"/>
      <c r="K43" s="1"/>
      <c r="L43" s="1"/>
      <c r="M43" s="1"/>
      <c r="N43" s="1"/>
      <c r="O43" s="1"/>
      <c r="P43" s="1"/>
      <c r="Q43" s="293" t="s">
        <v>740</v>
      </c>
      <c r="R43" s="293"/>
      <c r="S43" s="293"/>
      <c r="T43" s="293"/>
      <c r="U43" s="293"/>
      <c r="V43" s="293" t="s">
        <v>741</v>
      </c>
      <c r="W43" s="293"/>
      <c r="X43" s="293"/>
    </row>
    <row r="44" spans="2:54" ht="14.75" customHeight="1" x14ac:dyDescent="0.75">
      <c r="B44" s="438" t="s">
        <v>742</v>
      </c>
      <c r="C44" s="438"/>
      <c r="D44" s="438"/>
      <c r="E44" s="438"/>
      <c r="F44" s="438"/>
      <c r="G44" s="438"/>
      <c r="H44" s="113" t="s">
        <v>1040</v>
      </c>
      <c r="I44" s="436" t="s">
        <v>1055</v>
      </c>
      <c r="J44" s="436"/>
      <c r="K44" s="436"/>
      <c r="L44" s="436"/>
      <c r="M44" s="437"/>
      <c r="N44" s="132" t="s">
        <v>1056</v>
      </c>
      <c r="O44" s="434" t="s">
        <v>1042</v>
      </c>
      <c r="P44" s="435"/>
      <c r="Q44" s="404" t="s">
        <v>497</v>
      </c>
      <c r="R44" s="404" t="s">
        <v>298</v>
      </c>
      <c r="S44" s="404" t="s">
        <v>738</v>
      </c>
      <c r="T44" s="404" t="s">
        <v>299</v>
      </c>
      <c r="U44" s="404" t="s">
        <v>725</v>
      </c>
      <c r="V44" s="404" t="s">
        <v>300</v>
      </c>
      <c r="W44" s="404" t="s">
        <v>301</v>
      </c>
      <c r="X44" s="404" t="s">
        <v>124</v>
      </c>
    </row>
    <row r="45" spans="2:54" ht="62" customHeight="1" x14ac:dyDescent="0.75">
      <c r="B45" s="77" t="s">
        <v>158</v>
      </c>
      <c r="C45" s="77" t="s">
        <v>213</v>
      </c>
      <c r="D45" s="150" t="s">
        <v>850</v>
      </c>
      <c r="E45" s="85" t="s">
        <v>184</v>
      </c>
      <c r="F45" s="85" t="s">
        <v>719</v>
      </c>
      <c r="G45" s="85" t="s">
        <v>497</v>
      </c>
      <c r="H45" s="87" t="s">
        <v>511</v>
      </c>
      <c r="I45" s="88" t="s">
        <v>215</v>
      </c>
      <c r="J45" s="88" t="s">
        <v>216</v>
      </c>
      <c r="K45" s="88" t="s">
        <v>217</v>
      </c>
      <c r="L45" s="88" t="s">
        <v>218</v>
      </c>
      <c r="M45" s="88" t="s">
        <v>219</v>
      </c>
      <c r="N45" s="97" t="s">
        <v>220</v>
      </c>
      <c r="O45" s="133" t="s">
        <v>31</v>
      </c>
      <c r="P45" s="217" t="s">
        <v>30</v>
      </c>
      <c r="Q45" s="404"/>
      <c r="R45" s="404"/>
      <c r="S45" s="404"/>
      <c r="T45" s="404"/>
      <c r="U45" s="404"/>
      <c r="V45" s="404"/>
      <c r="W45" s="404"/>
      <c r="X45" s="404"/>
      <c r="AE45" s="134" t="s">
        <v>158</v>
      </c>
      <c r="AF45" s="134" t="s">
        <v>221</v>
      </c>
      <c r="AG45" s="134" t="s">
        <v>160</v>
      </c>
      <c r="AH45" s="134" t="s">
        <v>222</v>
      </c>
      <c r="AI45" s="134" t="s">
        <v>223</v>
      </c>
      <c r="AJ45" s="134" t="s">
        <v>161</v>
      </c>
      <c r="AK45" s="134" t="s">
        <v>162</v>
      </c>
      <c r="AL45" s="103" t="s">
        <v>739</v>
      </c>
      <c r="AM45" s="103" t="s">
        <v>140</v>
      </c>
      <c r="AN45" s="103" t="s">
        <v>721</v>
      </c>
      <c r="AO45" s="103" t="s">
        <v>722</v>
      </c>
      <c r="AP45" s="85" t="s">
        <v>141</v>
      </c>
      <c r="AQ45" s="85" t="s">
        <v>142</v>
      </c>
      <c r="AR45" s="85" t="s">
        <v>143</v>
      </c>
      <c r="AS45" s="85" t="s">
        <v>63</v>
      </c>
      <c r="AT45" s="85" t="s">
        <v>62</v>
      </c>
    </row>
    <row r="46" spans="2:54" x14ac:dyDescent="0.75">
      <c r="B46" s="52" t="s">
        <v>1189</v>
      </c>
      <c r="C46" s="52" t="s">
        <v>224</v>
      </c>
      <c r="D46" s="52">
        <v>4</v>
      </c>
      <c r="E46" s="152">
        <v>0.2</v>
      </c>
      <c r="F46" s="152">
        <v>0.05</v>
      </c>
      <c r="G46" s="131" t="s">
        <v>498</v>
      </c>
      <c r="H46" s="92">
        <v>5</v>
      </c>
      <c r="I46" s="14"/>
      <c r="J46" s="14"/>
      <c r="K46" s="14"/>
      <c r="L46" s="14"/>
      <c r="M46" s="14"/>
      <c r="N46" s="139"/>
      <c r="O46" s="52">
        <v>0.8</v>
      </c>
      <c r="P46" s="215">
        <v>0.03</v>
      </c>
      <c r="Q46" s="122" t="str">
        <f>IF(G46="","",G46)</f>
        <v>Enero</v>
      </c>
      <c r="R46" s="122">
        <f>AN46</f>
        <v>4</v>
      </c>
      <c r="S46" s="122">
        <f>AO46</f>
        <v>1</v>
      </c>
      <c r="T46" s="122">
        <f>AM46</f>
        <v>15</v>
      </c>
      <c r="U46" s="122" t="str">
        <f>AL46</f>
        <v>Medición</v>
      </c>
      <c r="V46" s="122">
        <f>AT46</f>
        <v>2.3585511080927208E-5</v>
      </c>
      <c r="W46" s="122">
        <f>AS46</f>
        <v>2.2922765900966298E-4</v>
      </c>
      <c r="X46" s="122">
        <f>V46+W46*Hoja1!$C$19</f>
        <v>6.4419599633514903E-3</v>
      </c>
      <c r="AE46" s="15" t="str">
        <f t="shared" ref="AE46:AE77" si="0">B46</f>
        <v>P-001</v>
      </c>
      <c r="AF46" s="15"/>
      <c r="AG46" s="15">
        <f t="shared" ref="AG46:AG77" si="1">IFERROR(D46*H46,0)</f>
        <v>20</v>
      </c>
      <c r="AH46" s="15">
        <f>IF(M46&gt;=1,1,0)</f>
        <v>0</v>
      </c>
      <c r="AI46" s="15">
        <f t="shared" ref="AI46:AI77" si="2">IF(C46="Con Plunger",0.5,1)</f>
        <v>0.5</v>
      </c>
      <c r="AJ46" s="15">
        <f t="shared" ref="AJ46:AJ77" si="3">IFERROR((D46*0.00037*I46^2*J46*K46)+(L46*(M46-AI46)*AH46),0)</f>
        <v>0</v>
      </c>
      <c r="AK46" s="15">
        <f t="shared" ref="AK46:AK77" si="4">IFERROR(IF(N46="X",VLOOKUP(C46,$AZ$46:$BA$47,2,FALSE)*D46,0),0)</f>
        <v>0</v>
      </c>
      <c r="AL46" s="15" t="str">
        <f>IF(AG46&lt;&gt;0,"Medición",IF(AJ46&lt;&gt;0,"Estimación","Factor de emisión"))</f>
        <v>Medición</v>
      </c>
      <c r="AM46" s="15">
        <f>IF(AG46&lt;&gt;0,AG46,IF(AJ46&lt;&gt;0,AJ46,AK46))*(1-E46-F46)</f>
        <v>15</v>
      </c>
      <c r="AN46" s="15">
        <f>IF(AG46&lt;&gt;0,AG46,IF(AJ46&lt;&gt;0,AJ46,AK46))*E46</f>
        <v>4</v>
      </c>
      <c r="AO46" s="15">
        <f>IF(AG46&lt;&gt;0,AG46,IF(AJ46&lt;&gt;0,AJ46,AK46))*F46</f>
        <v>1</v>
      </c>
      <c r="AP46" s="15">
        <f>IFERROR(AM46*(0.30418^3),0)</f>
        <v>0.42216597291948005</v>
      </c>
      <c r="AQ46" s="15">
        <f>IF(O46="",AP46*'Fraccion masica'!$AB$36,O46*AP46)</f>
        <v>0.33773277833558407</v>
      </c>
      <c r="AR46" s="15">
        <f>IF(P46="",AP46*'Fraccion masica'!$AB$35,P46*AP46)</f>
        <v>1.2664979187584401E-2</v>
      </c>
      <c r="AS46" s="15">
        <f>IFERROR(AQ46*Hoja1!$C$24/Hoja1!$C$25/Hoja1!$C$26*16.04/1000000,0)</f>
        <v>2.2922765900966298E-4</v>
      </c>
      <c r="AT46" s="15">
        <f>IFERROR(AR46*Hoja1!$C$24/Hoja1!$C$25/Hoja1!$C$26*44.01/1000000,0)</f>
        <v>2.3585511080927208E-5</v>
      </c>
      <c r="AZ46" s="194" t="s">
        <v>224</v>
      </c>
      <c r="BA46" s="194">
        <f>36512</f>
        <v>36512</v>
      </c>
      <c r="BB46" s="194"/>
    </row>
    <row r="47" spans="2:54" x14ac:dyDescent="0.75">
      <c r="B47" s="52" t="s">
        <v>1190</v>
      </c>
      <c r="C47" s="52" t="s">
        <v>225</v>
      </c>
      <c r="D47" s="52">
        <v>5</v>
      </c>
      <c r="E47" s="152">
        <v>0.2</v>
      </c>
      <c r="F47" s="152">
        <v>0.05</v>
      </c>
      <c r="G47" s="131" t="s">
        <v>498</v>
      </c>
      <c r="H47" s="92">
        <v>15</v>
      </c>
      <c r="I47" s="14"/>
      <c r="J47" s="14"/>
      <c r="K47" s="14"/>
      <c r="L47" s="14"/>
      <c r="M47" s="14"/>
      <c r="N47" s="139"/>
      <c r="O47" s="52"/>
      <c r="P47" s="215"/>
      <c r="Q47" s="122" t="str">
        <f t="shared" ref="Q47:Q110" si="5">IF(G47="","",G47)</f>
        <v>Enero</v>
      </c>
      <c r="R47" s="122">
        <f t="shared" ref="R47:R110" si="6">AN47</f>
        <v>15</v>
      </c>
      <c r="S47" s="122">
        <f t="shared" ref="S47:S110" si="7">AO47</f>
        <v>3.75</v>
      </c>
      <c r="T47" s="122">
        <f t="shared" ref="T47:T110" si="8">AM47</f>
        <v>60</v>
      </c>
      <c r="U47" s="122" t="str">
        <f t="shared" ref="U47:U110" si="9">AL47</f>
        <v>Medición</v>
      </c>
      <c r="V47" s="122">
        <f t="shared" ref="V47:V110" si="10">AT47</f>
        <v>2.8357739594211598E-4</v>
      </c>
      <c r="W47" s="122">
        <f t="shared" ref="W47:W110" si="11">AS47</f>
        <v>2.8357739594211603E-4</v>
      </c>
      <c r="X47" s="122">
        <f>V47+W47*Hoja1!$C$19</f>
        <v>8.223744482321365E-3</v>
      </c>
      <c r="AE47" s="15" t="str">
        <f t="shared" si="0"/>
        <v>P-002</v>
      </c>
      <c r="AF47" s="15"/>
      <c r="AG47" s="15">
        <f t="shared" si="1"/>
        <v>75</v>
      </c>
      <c r="AH47" s="15">
        <f t="shared" ref="AH47:AH110" si="12">IF(M47&gt;=1,1,0)</f>
        <v>0</v>
      </c>
      <c r="AI47" s="15">
        <f t="shared" si="2"/>
        <v>1</v>
      </c>
      <c r="AJ47" s="15">
        <f t="shared" si="3"/>
        <v>0</v>
      </c>
      <c r="AK47" s="15">
        <f t="shared" si="4"/>
        <v>0</v>
      </c>
      <c r="AL47" s="15" t="str">
        <f t="shared" ref="AL47:AL110" si="13">IF(AG47&lt;&gt;0,"Medición",IF(AJ47&lt;&gt;0,"Estimación","Factor de emisión"))</f>
        <v>Medición</v>
      </c>
      <c r="AM47" s="15">
        <f t="shared" ref="AM47:AM77" si="14">IF(AG47&lt;&gt;0,AG47,IF(AJ47&lt;&gt;0,AJ47,AK47))*(1-E47)</f>
        <v>60</v>
      </c>
      <c r="AN47" s="15">
        <f t="shared" ref="AN47:AN110" si="15">IF(AG47&lt;&gt;0,AG47,IF(AJ47&lt;&gt;0,AJ47,AK47))*E47</f>
        <v>15</v>
      </c>
      <c r="AO47" s="15">
        <f t="shared" ref="AO47:AO110" si="16">IF(AG47&lt;&gt;0,AG47,IF(AJ47&lt;&gt;0,AJ47,AK47))*F47</f>
        <v>3.75</v>
      </c>
      <c r="AP47" s="15">
        <f t="shared" ref="AP47:AP110" si="17">IFERROR(AM47*(0.30418^3),0)</f>
        <v>1.6886638916779202</v>
      </c>
      <c r="AQ47" s="15">
        <f>IF(O47="",AP47*'Fraccion masica'!$AB$36,O47*AP47)</f>
        <v>0.41780901230886608</v>
      </c>
      <c r="AR47" s="15">
        <f>IF(P47="",AP47*'Fraccion masica'!$AB$35,P47*AP47)</f>
        <v>0.15227576817619204</v>
      </c>
      <c r="AS47" s="15">
        <f>IFERROR(AQ47*Hoja1!$C$24/Hoja1!$C$25/Hoja1!$C$26*16.04/1000000,0)</f>
        <v>2.8357739594211603E-4</v>
      </c>
      <c r="AT47" s="15">
        <f>IFERROR(AR47*Hoja1!$C$24/Hoja1!$C$25/Hoja1!$C$26*44.01/1000000,0)</f>
        <v>2.8357739594211598E-4</v>
      </c>
      <c r="AZ47" s="194" t="s">
        <v>225</v>
      </c>
      <c r="BA47" s="194">
        <f>11308</f>
        <v>11308</v>
      </c>
      <c r="BB47" s="194"/>
    </row>
    <row r="48" spans="2:54" x14ac:dyDescent="0.75">
      <c r="B48" s="52" t="s">
        <v>1189</v>
      </c>
      <c r="C48" s="52" t="s">
        <v>224</v>
      </c>
      <c r="D48" s="52">
        <v>10</v>
      </c>
      <c r="E48" s="152">
        <v>0</v>
      </c>
      <c r="F48" s="152">
        <v>0</v>
      </c>
      <c r="G48" s="131" t="s">
        <v>502</v>
      </c>
      <c r="H48" s="92"/>
      <c r="I48" s="14">
        <v>10</v>
      </c>
      <c r="J48" s="14">
        <v>300</v>
      </c>
      <c r="K48" s="14">
        <v>40</v>
      </c>
      <c r="L48" s="14">
        <v>50</v>
      </c>
      <c r="M48" s="14">
        <v>3</v>
      </c>
      <c r="N48" s="139"/>
      <c r="O48" s="52"/>
      <c r="P48" s="215"/>
      <c r="Q48" s="122" t="str">
        <f t="shared" si="5"/>
        <v>Mayo</v>
      </c>
      <c r="R48" s="122">
        <f t="shared" si="6"/>
        <v>0</v>
      </c>
      <c r="S48" s="122">
        <f t="shared" si="7"/>
        <v>0</v>
      </c>
      <c r="T48" s="122">
        <f t="shared" si="8"/>
        <v>4565</v>
      </c>
      <c r="U48" s="122" t="str">
        <f t="shared" si="9"/>
        <v>Estimación</v>
      </c>
      <c r="V48" s="122">
        <f t="shared" si="10"/>
        <v>2.1575513541262661E-2</v>
      </c>
      <c r="W48" s="122">
        <f t="shared" si="11"/>
        <v>2.1575513541262657E-2</v>
      </c>
      <c r="X48" s="122">
        <f>V48+W48*Hoja1!$C$19</f>
        <v>0.62568989269661701</v>
      </c>
      <c r="AE48" s="15" t="str">
        <f t="shared" si="0"/>
        <v>P-001</v>
      </c>
      <c r="AF48" s="15"/>
      <c r="AG48" s="15">
        <f t="shared" si="1"/>
        <v>0</v>
      </c>
      <c r="AH48" s="15">
        <f t="shared" si="12"/>
        <v>1</v>
      </c>
      <c r="AI48" s="15">
        <f t="shared" si="2"/>
        <v>0.5</v>
      </c>
      <c r="AJ48" s="15">
        <f t="shared" si="3"/>
        <v>4565</v>
      </c>
      <c r="AK48" s="15">
        <f t="shared" si="4"/>
        <v>0</v>
      </c>
      <c r="AL48" s="15" t="str">
        <f t="shared" si="13"/>
        <v>Estimación</v>
      </c>
      <c r="AM48" s="15">
        <f t="shared" si="14"/>
        <v>4565</v>
      </c>
      <c r="AN48" s="15">
        <f t="shared" si="15"/>
        <v>0</v>
      </c>
      <c r="AO48" s="15">
        <f t="shared" si="16"/>
        <v>0</v>
      </c>
      <c r="AP48" s="15">
        <f t="shared" si="17"/>
        <v>128.4791777584951</v>
      </c>
      <c r="AQ48" s="15">
        <f>IF(O48="",AP48*'Fraccion masica'!$AB$36,O48*AP48)</f>
        <v>31.788302353166227</v>
      </c>
      <c r="AR48" s="15">
        <f>IF(P48="",AP48*'Fraccion masica'!$AB$35,P48*AP48)</f>
        <v>11.585648028738612</v>
      </c>
      <c r="AS48" s="15">
        <f>IFERROR(AQ48*Hoja1!$C$24/Hoja1!$C$25/Hoja1!$C$26*16.04/1000000,0)</f>
        <v>2.1575513541262657E-2</v>
      </c>
      <c r="AT48" s="15">
        <f>IFERROR(AR48*Hoja1!$C$24/Hoja1!$C$25/Hoja1!$C$26*44.01/1000000,0)</f>
        <v>2.1575513541262661E-2</v>
      </c>
      <c r="AZ48" s="194"/>
      <c r="BA48" s="194"/>
      <c r="BB48" s="194"/>
    </row>
    <row r="49" spans="2:54" x14ac:dyDescent="0.75">
      <c r="B49" s="52" t="s">
        <v>1189</v>
      </c>
      <c r="C49" s="52" t="s">
        <v>224</v>
      </c>
      <c r="D49" s="52">
        <v>13</v>
      </c>
      <c r="E49" s="152">
        <v>0.2</v>
      </c>
      <c r="F49" s="152">
        <v>0</v>
      </c>
      <c r="G49" s="131" t="s">
        <v>502</v>
      </c>
      <c r="H49" s="92"/>
      <c r="I49" s="14"/>
      <c r="J49" s="14"/>
      <c r="K49" s="14"/>
      <c r="L49" s="14"/>
      <c r="M49" s="14"/>
      <c r="N49" s="139" t="s">
        <v>46</v>
      </c>
      <c r="O49" s="52"/>
      <c r="P49" s="215"/>
      <c r="Q49" s="122" t="str">
        <f t="shared" si="5"/>
        <v>Mayo</v>
      </c>
      <c r="R49" s="122">
        <f t="shared" si="6"/>
        <v>94931.200000000012</v>
      </c>
      <c r="S49" s="122">
        <f t="shared" si="7"/>
        <v>0</v>
      </c>
      <c r="T49" s="122">
        <f t="shared" si="8"/>
        <v>379724.80000000005</v>
      </c>
      <c r="U49" s="122" t="str">
        <f t="shared" si="9"/>
        <v>Factor de emisión</v>
      </c>
      <c r="V49" s="122">
        <f t="shared" si="10"/>
        <v>1.7946894993106801</v>
      </c>
      <c r="W49" s="122">
        <f t="shared" si="11"/>
        <v>1.7946894993106799</v>
      </c>
      <c r="X49" s="122">
        <f>V49+W49*Hoja1!$C$19</f>
        <v>52.045995480009715</v>
      </c>
      <c r="AE49" s="15" t="str">
        <f t="shared" si="0"/>
        <v>P-001</v>
      </c>
      <c r="AF49" s="15"/>
      <c r="AG49" s="15">
        <f t="shared" si="1"/>
        <v>0</v>
      </c>
      <c r="AH49" s="15">
        <f t="shared" si="12"/>
        <v>0</v>
      </c>
      <c r="AI49" s="15">
        <f t="shared" si="2"/>
        <v>0.5</v>
      </c>
      <c r="AJ49" s="15">
        <f t="shared" si="3"/>
        <v>0</v>
      </c>
      <c r="AK49" s="15">
        <f t="shared" si="4"/>
        <v>474656</v>
      </c>
      <c r="AL49" s="15" t="str">
        <f t="shared" si="13"/>
        <v>Factor de emisión</v>
      </c>
      <c r="AM49" s="15">
        <f t="shared" si="14"/>
        <v>379724.80000000005</v>
      </c>
      <c r="AN49" s="15">
        <f t="shared" si="15"/>
        <v>94931.200000000012</v>
      </c>
      <c r="AO49" s="15">
        <f t="shared" si="16"/>
        <v>0</v>
      </c>
      <c r="AP49" s="15">
        <f t="shared" si="17"/>
        <v>10687.125975576999</v>
      </c>
      <c r="AQ49" s="15">
        <f>IF(O49="",AP49*'Fraccion masica'!$AB$36,O49*AP49)</f>
        <v>2644.2073939530283</v>
      </c>
      <c r="AR49" s="15">
        <f>IF(P49="",AP49*'Fraccion masica'!$AB$35,P49*AP49)</f>
        <v>963.7147602591815</v>
      </c>
      <c r="AS49" s="15">
        <f>IFERROR(AQ49*Hoja1!$C$24/Hoja1!$C$25/Hoja1!$C$26*16.04/1000000,0)</f>
        <v>1.7946894993106799</v>
      </c>
      <c r="AT49" s="15">
        <f>IFERROR(AR49*Hoja1!$C$24/Hoja1!$C$25/Hoja1!$C$26*44.01/1000000,0)</f>
        <v>1.7946894993106801</v>
      </c>
      <c r="AZ49" s="194" t="s">
        <v>512</v>
      </c>
      <c r="BA49" s="194"/>
      <c r="BB49" s="194"/>
    </row>
    <row r="50" spans="2:54" x14ac:dyDescent="0.75">
      <c r="B50" s="52" t="s">
        <v>1190</v>
      </c>
      <c r="C50" s="52" t="s">
        <v>225</v>
      </c>
      <c r="D50" s="52">
        <v>14</v>
      </c>
      <c r="E50" s="152">
        <v>1</v>
      </c>
      <c r="F50" s="152">
        <v>0</v>
      </c>
      <c r="G50" s="131" t="s">
        <v>505</v>
      </c>
      <c r="H50" s="92"/>
      <c r="I50" s="14"/>
      <c r="J50" s="14"/>
      <c r="K50" s="14"/>
      <c r="L50" s="14"/>
      <c r="M50" s="14"/>
      <c r="N50" s="139" t="s">
        <v>46</v>
      </c>
      <c r="O50" s="52"/>
      <c r="P50" s="215"/>
      <c r="Q50" s="122" t="str">
        <f t="shared" si="5"/>
        <v>Agosto</v>
      </c>
      <c r="R50" s="122">
        <f t="shared" si="6"/>
        <v>158312</v>
      </c>
      <c r="S50" s="122">
        <f t="shared" si="7"/>
        <v>0</v>
      </c>
      <c r="T50" s="122">
        <f t="shared" si="8"/>
        <v>0</v>
      </c>
      <c r="U50" s="122" t="str">
        <f t="shared" si="9"/>
        <v>Factor de emisión</v>
      </c>
      <c r="V50" s="122">
        <f t="shared" si="10"/>
        <v>0</v>
      </c>
      <c r="W50" s="122">
        <f t="shared" si="11"/>
        <v>0</v>
      </c>
      <c r="X50" s="122">
        <f>V50+W50*Hoja1!$C$19</f>
        <v>0</v>
      </c>
      <c r="AE50" s="15" t="str">
        <f t="shared" si="0"/>
        <v>P-002</v>
      </c>
      <c r="AF50" s="15"/>
      <c r="AG50" s="15">
        <f t="shared" si="1"/>
        <v>0</v>
      </c>
      <c r="AH50" s="15">
        <f t="shared" si="12"/>
        <v>0</v>
      </c>
      <c r="AI50" s="15">
        <f t="shared" si="2"/>
        <v>1</v>
      </c>
      <c r="AJ50" s="15">
        <f t="shared" si="3"/>
        <v>0</v>
      </c>
      <c r="AK50" s="15">
        <f t="shared" si="4"/>
        <v>158312</v>
      </c>
      <c r="AL50" s="15" t="str">
        <f t="shared" si="13"/>
        <v>Factor de emisión</v>
      </c>
      <c r="AM50" s="15">
        <f t="shared" si="14"/>
        <v>0</v>
      </c>
      <c r="AN50" s="15">
        <f t="shared" si="15"/>
        <v>158312</v>
      </c>
      <c r="AO50" s="15">
        <f t="shared" si="16"/>
        <v>0</v>
      </c>
      <c r="AP50" s="15">
        <f t="shared" si="17"/>
        <v>0</v>
      </c>
      <c r="AQ50" s="15">
        <f>IF(O50="",AP50*'Fraccion masica'!$AB$36,O50*AP50)</f>
        <v>0</v>
      </c>
      <c r="AR50" s="15">
        <f>IF(P50="",AP50*'Fraccion masica'!$AB$35,P50*AP50)</f>
        <v>0</v>
      </c>
      <c r="AS50" s="15">
        <f>IFERROR(AQ50*Hoja1!$C$24/Hoja1!$C$25/Hoja1!$C$26*16.04/1000000,0)</f>
        <v>0</v>
      </c>
      <c r="AT50" s="15">
        <f>IFERROR(AR50*Hoja1!$C$24/Hoja1!$C$25/Hoja1!$C$26*44.01/1000000,0)</f>
        <v>0</v>
      </c>
    </row>
    <row r="51" spans="2:54" x14ac:dyDescent="0.75">
      <c r="B51" s="52" t="s">
        <v>1189</v>
      </c>
      <c r="C51" s="52" t="s">
        <v>224</v>
      </c>
      <c r="D51" s="52">
        <v>15</v>
      </c>
      <c r="E51" s="152">
        <v>1</v>
      </c>
      <c r="F51" s="152">
        <v>0</v>
      </c>
      <c r="G51" s="131" t="s">
        <v>505</v>
      </c>
      <c r="H51" s="92"/>
      <c r="I51" s="14"/>
      <c r="J51" s="14"/>
      <c r="K51" s="14"/>
      <c r="L51" s="14"/>
      <c r="M51" s="14"/>
      <c r="N51" s="139" t="s">
        <v>46</v>
      </c>
      <c r="O51" s="52"/>
      <c r="P51" s="215"/>
      <c r="Q51" s="122" t="str">
        <f t="shared" si="5"/>
        <v>Agosto</v>
      </c>
      <c r="R51" s="122">
        <f t="shared" si="6"/>
        <v>547680</v>
      </c>
      <c r="S51" s="122">
        <f t="shared" si="7"/>
        <v>0</v>
      </c>
      <c r="T51" s="122">
        <f t="shared" si="8"/>
        <v>0</v>
      </c>
      <c r="U51" s="122" t="str">
        <f t="shared" si="9"/>
        <v>Factor de emisión</v>
      </c>
      <c r="V51" s="122">
        <f t="shared" si="10"/>
        <v>0</v>
      </c>
      <c r="W51" s="122">
        <f t="shared" si="11"/>
        <v>0</v>
      </c>
      <c r="X51" s="122">
        <f>V51+W51*Hoja1!$C$19</f>
        <v>0</v>
      </c>
      <c r="AE51" s="15" t="str">
        <f t="shared" si="0"/>
        <v>P-001</v>
      </c>
      <c r="AF51" s="15"/>
      <c r="AG51" s="15">
        <f t="shared" si="1"/>
        <v>0</v>
      </c>
      <c r="AH51" s="15">
        <f t="shared" si="12"/>
        <v>0</v>
      </c>
      <c r="AI51" s="15">
        <f t="shared" si="2"/>
        <v>0.5</v>
      </c>
      <c r="AJ51" s="15">
        <f t="shared" si="3"/>
        <v>0</v>
      </c>
      <c r="AK51" s="15">
        <f t="shared" si="4"/>
        <v>547680</v>
      </c>
      <c r="AL51" s="15" t="str">
        <f t="shared" si="13"/>
        <v>Factor de emisión</v>
      </c>
      <c r="AM51" s="15">
        <f t="shared" si="14"/>
        <v>0</v>
      </c>
      <c r="AN51" s="15">
        <f t="shared" si="15"/>
        <v>547680</v>
      </c>
      <c r="AO51" s="15">
        <f t="shared" si="16"/>
        <v>0</v>
      </c>
      <c r="AP51" s="15">
        <f t="shared" si="17"/>
        <v>0</v>
      </c>
      <c r="AQ51" s="15">
        <f>IF(O51="",AP51*'Fraccion masica'!$AB$36,O51*AP51)</f>
        <v>0</v>
      </c>
      <c r="AR51" s="15">
        <f>IF(P51="",AP51*'Fraccion masica'!$AB$35,P51*AP51)</f>
        <v>0</v>
      </c>
      <c r="AS51" s="15">
        <f>IFERROR(AQ51*Hoja1!$C$24/Hoja1!$C$25/Hoja1!$C$26*16.04/1000000,0)</f>
        <v>0</v>
      </c>
      <c r="AT51" s="15">
        <f>IFERROR(AR51*Hoja1!$C$24/Hoja1!$C$25/Hoja1!$C$26*44.01/1000000,0)</f>
        <v>0</v>
      </c>
    </row>
    <row r="52" spans="2:54" x14ac:dyDescent="0.75">
      <c r="B52" s="52" t="s">
        <v>1190</v>
      </c>
      <c r="C52" s="52" t="s">
        <v>225</v>
      </c>
      <c r="D52" s="52">
        <v>15</v>
      </c>
      <c r="E52" s="152">
        <v>1</v>
      </c>
      <c r="F52" s="152">
        <v>0</v>
      </c>
      <c r="G52" s="131" t="s">
        <v>507</v>
      </c>
      <c r="H52" s="92"/>
      <c r="I52" s="14"/>
      <c r="J52" s="14"/>
      <c r="K52" s="14"/>
      <c r="L52" s="14"/>
      <c r="M52" s="14"/>
      <c r="N52" s="139" t="s">
        <v>46</v>
      </c>
      <c r="O52" s="52"/>
      <c r="P52" s="215"/>
      <c r="Q52" s="122" t="str">
        <f t="shared" si="5"/>
        <v>Octubre</v>
      </c>
      <c r="R52" s="122">
        <f t="shared" si="6"/>
        <v>169620</v>
      </c>
      <c r="S52" s="122">
        <f t="shared" si="7"/>
        <v>0</v>
      </c>
      <c r="T52" s="122">
        <f t="shared" si="8"/>
        <v>0</v>
      </c>
      <c r="U52" s="122" t="str">
        <f t="shared" si="9"/>
        <v>Factor de emisión</v>
      </c>
      <c r="V52" s="122">
        <f t="shared" si="10"/>
        <v>0</v>
      </c>
      <c r="W52" s="122">
        <f t="shared" si="11"/>
        <v>0</v>
      </c>
      <c r="X52" s="122">
        <f>V52+W52*Hoja1!$C$19</f>
        <v>0</v>
      </c>
      <c r="AE52" s="15" t="str">
        <f t="shared" si="0"/>
        <v>P-002</v>
      </c>
      <c r="AF52" s="15"/>
      <c r="AG52" s="15">
        <f t="shared" si="1"/>
        <v>0</v>
      </c>
      <c r="AH52" s="15">
        <f t="shared" si="12"/>
        <v>0</v>
      </c>
      <c r="AI52" s="15">
        <f t="shared" si="2"/>
        <v>1</v>
      </c>
      <c r="AJ52" s="15">
        <f t="shared" si="3"/>
        <v>0</v>
      </c>
      <c r="AK52" s="15">
        <f t="shared" si="4"/>
        <v>169620</v>
      </c>
      <c r="AL52" s="15" t="str">
        <f t="shared" si="13"/>
        <v>Factor de emisión</v>
      </c>
      <c r="AM52" s="15">
        <f t="shared" si="14"/>
        <v>0</v>
      </c>
      <c r="AN52" s="15">
        <f t="shared" si="15"/>
        <v>169620</v>
      </c>
      <c r="AO52" s="15">
        <f t="shared" si="16"/>
        <v>0</v>
      </c>
      <c r="AP52" s="15">
        <f t="shared" si="17"/>
        <v>0</v>
      </c>
      <c r="AQ52" s="15">
        <f>IF(O52="",AP52*'Fraccion masica'!$AB$36,O52*AP52)</f>
        <v>0</v>
      </c>
      <c r="AR52" s="15">
        <f>IF(P52="",AP52*'Fraccion masica'!$AB$35,P52*AP52)</f>
        <v>0</v>
      </c>
      <c r="AS52" s="15">
        <f>IFERROR(AQ52*Hoja1!$C$24/Hoja1!$C$25/Hoja1!$C$26*16.04/1000000,0)</f>
        <v>0</v>
      </c>
      <c r="AT52" s="15">
        <f>IFERROR(AR52*Hoja1!$C$24/Hoja1!$C$25/Hoja1!$C$26*44.01/1000000,0)</f>
        <v>0</v>
      </c>
    </row>
    <row r="53" spans="2:54" x14ac:dyDescent="0.75">
      <c r="B53" s="52" t="s">
        <v>1189</v>
      </c>
      <c r="C53" s="52" t="s">
        <v>224</v>
      </c>
      <c r="D53" s="52">
        <v>20</v>
      </c>
      <c r="E53" s="152">
        <v>1</v>
      </c>
      <c r="F53" s="152">
        <v>0</v>
      </c>
      <c r="G53" s="131" t="s">
        <v>508</v>
      </c>
      <c r="H53" s="92"/>
      <c r="I53" s="14"/>
      <c r="J53" s="14"/>
      <c r="K53" s="14"/>
      <c r="L53" s="14"/>
      <c r="M53" s="14"/>
      <c r="N53" s="139" t="s">
        <v>46</v>
      </c>
      <c r="O53" s="52"/>
      <c r="P53" s="215"/>
      <c r="Q53" s="122" t="str">
        <f t="shared" si="5"/>
        <v>Noviembre</v>
      </c>
      <c r="R53" s="122">
        <f t="shared" si="6"/>
        <v>730240</v>
      </c>
      <c r="S53" s="122">
        <f t="shared" si="7"/>
        <v>0</v>
      </c>
      <c r="T53" s="122">
        <f t="shared" si="8"/>
        <v>0</v>
      </c>
      <c r="U53" s="122" t="str">
        <f t="shared" si="9"/>
        <v>Factor de emisión</v>
      </c>
      <c r="V53" s="122">
        <f t="shared" si="10"/>
        <v>0</v>
      </c>
      <c r="W53" s="122">
        <f t="shared" si="11"/>
        <v>0</v>
      </c>
      <c r="X53" s="122">
        <f>V53+W53*Hoja1!$C$19</f>
        <v>0</v>
      </c>
      <c r="AE53" s="15" t="str">
        <f t="shared" si="0"/>
        <v>P-001</v>
      </c>
      <c r="AF53" s="15"/>
      <c r="AG53" s="15">
        <f t="shared" si="1"/>
        <v>0</v>
      </c>
      <c r="AH53" s="15">
        <f t="shared" si="12"/>
        <v>0</v>
      </c>
      <c r="AI53" s="15">
        <f t="shared" si="2"/>
        <v>0.5</v>
      </c>
      <c r="AJ53" s="15">
        <f t="shared" si="3"/>
        <v>0</v>
      </c>
      <c r="AK53" s="15">
        <f t="shared" si="4"/>
        <v>730240</v>
      </c>
      <c r="AL53" s="15" t="str">
        <f t="shared" si="13"/>
        <v>Factor de emisión</v>
      </c>
      <c r="AM53" s="15">
        <f t="shared" si="14"/>
        <v>0</v>
      </c>
      <c r="AN53" s="15">
        <f t="shared" si="15"/>
        <v>730240</v>
      </c>
      <c r="AO53" s="15">
        <f t="shared" si="16"/>
        <v>0</v>
      </c>
      <c r="AP53" s="15">
        <f t="shared" si="17"/>
        <v>0</v>
      </c>
      <c r="AQ53" s="15">
        <f>IF(O53="",AP53*'Fraccion masica'!$AB$36,O53*AP53)</f>
        <v>0</v>
      </c>
      <c r="AR53" s="15">
        <f>IF(P53="",AP53*'Fraccion masica'!$AB$35,P53*AP53)</f>
        <v>0</v>
      </c>
      <c r="AS53" s="15">
        <f>IFERROR(AQ53*Hoja1!$C$24/Hoja1!$C$25/Hoja1!$C$26*16.04/1000000,0)</f>
        <v>0</v>
      </c>
      <c r="AT53" s="15">
        <f>IFERROR(AR53*Hoja1!$C$24/Hoja1!$C$25/Hoja1!$C$26*44.01/1000000,0)</f>
        <v>0</v>
      </c>
    </row>
    <row r="54" spans="2:54" x14ac:dyDescent="0.75">
      <c r="B54" s="52" t="s">
        <v>1190</v>
      </c>
      <c r="C54" s="52" t="s">
        <v>225</v>
      </c>
      <c r="D54" s="52">
        <v>20</v>
      </c>
      <c r="E54" s="152">
        <v>1</v>
      </c>
      <c r="F54" s="152">
        <v>0</v>
      </c>
      <c r="G54" s="131" t="s">
        <v>509</v>
      </c>
      <c r="H54" s="92"/>
      <c r="I54" s="14"/>
      <c r="J54" s="14"/>
      <c r="K54" s="14"/>
      <c r="L54" s="14"/>
      <c r="M54" s="14"/>
      <c r="N54" s="139" t="s">
        <v>46</v>
      </c>
      <c r="O54" s="52"/>
      <c r="P54" s="215"/>
      <c r="Q54" s="122" t="str">
        <f t="shared" si="5"/>
        <v>Diciembre</v>
      </c>
      <c r="R54" s="122">
        <f t="shared" si="6"/>
        <v>226160</v>
      </c>
      <c r="S54" s="122">
        <f t="shared" si="7"/>
        <v>0</v>
      </c>
      <c r="T54" s="122">
        <f t="shared" si="8"/>
        <v>0</v>
      </c>
      <c r="U54" s="122" t="str">
        <f t="shared" si="9"/>
        <v>Factor de emisión</v>
      </c>
      <c r="V54" s="122">
        <f t="shared" si="10"/>
        <v>0</v>
      </c>
      <c r="W54" s="122">
        <f t="shared" si="11"/>
        <v>0</v>
      </c>
      <c r="X54" s="122">
        <f>V54+W54*Hoja1!$C$19</f>
        <v>0</v>
      </c>
      <c r="AE54" s="15" t="str">
        <f t="shared" si="0"/>
        <v>P-002</v>
      </c>
      <c r="AF54" s="15"/>
      <c r="AG54" s="15">
        <f t="shared" si="1"/>
        <v>0</v>
      </c>
      <c r="AH54" s="15">
        <f t="shared" si="12"/>
        <v>0</v>
      </c>
      <c r="AI54" s="15">
        <f t="shared" si="2"/>
        <v>1</v>
      </c>
      <c r="AJ54" s="15">
        <f t="shared" si="3"/>
        <v>0</v>
      </c>
      <c r="AK54" s="15">
        <f t="shared" si="4"/>
        <v>226160</v>
      </c>
      <c r="AL54" s="15" t="str">
        <f t="shared" si="13"/>
        <v>Factor de emisión</v>
      </c>
      <c r="AM54" s="15">
        <f t="shared" si="14"/>
        <v>0</v>
      </c>
      <c r="AN54" s="15">
        <f t="shared" si="15"/>
        <v>226160</v>
      </c>
      <c r="AO54" s="15">
        <f t="shared" si="16"/>
        <v>0</v>
      </c>
      <c r="AP54" s="15">
        <f t="shared" si="17"/>
        <v>0</v>
      </c>
      <c r="AQ54" s="15">
        <f>IF(O54="",AP54*'Fraccion masica'!$AB$36,O54*AP54)</f>
        <v>0</v>
      </c>
      <c r="AR54" s="15">
        <f>IF(P54="",AP54*'Fraccion masica'!$AB$35,P54*AP54)</f>
        <v>0</v>
      </c>
      <c r="AS54" s="15">
        <f>IFERROR(AQ54*Hoja1!$C$24/Hoja1!$C$25/Hoja1!$C$26*16.04/1000000,0)</f>
        <v>0</v>
      </c>
      <c r="AT54" s="15">
        <f>IFERROR(AR54*Hoja1!$C$24/Hoja1!$C$25/Hoja1!$C$26*44.01/1000000,0)</f>
        <v>0</v>
      </c>
    </row>
    <row r="55" spans="2:54" x14ac:dyDescent="0.75">
      <c r="B55" s="52" t="s">
        <v>1189</v>
      </c>
      <c r="C55" s="52" t="s">
        <v>224</v>
      </c>
      <c r="D55" s="52">
        <v>20</v>
      </c>
      <c r="E55" s="152">
        <v>1</v>
      </c>
      <c r="F55" s="152">
        <v>0</v>
      </c>
      <c r="G55" s="131" t="s">
        <v>509</v>
      </c>
      <c r="H55" s="92"/>
      <c r="I55" s="14"/>
      <c r="J55" s="14"/>
      <c r="K55" s="14"/>
      <c r="L55" s="14"/>
      <c r="M55" s="14"/>
      <c r="N55" s="139" t="s">
        <v>46</v>
      </c>
      <c r="O55" s="52"/>
      <c r="P55" s="215"/>
      <c r="Q55" s="122" t="str">
        <f t="shared" si="5"/>
        <v>Diciembre</v>
      </c>
      <c r="R55" s="122">
        <f t="shared" si="6"/>
        <v>730240</v>
      </c>
      <c r="S55" s="122">
        <f t="shared" si="7"/>
        <v>0</v>
      </c>
      <c r="T55" s="122">
        <f t="shared" si="8"/>
        <v>0</v>
      </c>
      <c r="U55" s="122" t="str">
        <f t="shared" si="9"/>
        <v>Factor de emisión</v>
      </c>
      <c r="V55" s="122">
        <f t="shared" si="10"/>
        <v>0</v>
      </c>
      <c r="W55" s="122">
        <f t="shared" si="11"/>
        <v>0</v>
      </c>
      <c r="X55" s="122">
        <f>V55+W55*Hoja1!$C$19</f>
        <v>0</v>
      </c>
      <c r="AE55" s="15" t="str">
        <f t="shared" si="0"/>
        <v>P-001</v>
      </c>
      <c r="AF55" s="15"/>
      <c r="AG55" s="15">
        <f t="shared" si="1"/>
        <v>0</v>
      </c>
      <c r="AH55" s="15">
        <f t="shared" si="12"/>
        <v>0</v>
      </c>
      <c r="AI55" s="15">
        <f t="shared" si="2"/>
        <v>0.5</v>
      </c>
      <c r="AJ55" s="15">
        <f t="shared" si="3"/>
        <v>0</v>
      </c>
      <c r="AK55" s="15">
        <f t="shared" si="4"/>
        <v>730240</v>
      </c>
      <c r="AL55" s="15" t="str">
        <f t="shared" si="13"/>
        <v>Factor de emisión</v>
      </c>
      <c r="AM55" s="15">
        <f t="shared" si="14"/>
        <v>0</v>
      </c>
      <c r="AN55" s="15">
        <f t="shared" si="15"/>
        <v>730240</v>
      </c>
      <c r="AO55" s="15">
        <f t="shared" si="16"/>
        <v>0</v>
      </c>
      <c r="AP55" s="15">
        <f t="shared" si="17"/>
        <v>0</v>
      </c>
      <c r="AQ55" s="15">
        <f>IF(O55="",AP55*'Fraccion masica'!$AB$36,O55*AP55)</f>
        <v>0</v>
      </c>
      <c r="AR55" s="15">
        <f>IF(P55="",AP55*'Fraccion masica'!$AB$35,P55*AP55)</f>
        <v>0</v>
      </c>
      <c r="AS55" s="15">
        <f>IFERROR(AQ55*Hoja1!$C$24/Hoja1!$C$25/Hoja1!$C$26*16.04/1000000,0)</f>
        <v>0</v>
      </c>
      <c r="AT55" s="15">
        <f>IFERROR(AR55*Hoja1!$C$24/Hoja1!$C$25/Hoja1!$C$26*44.01/1000000,0)</f>
        <v>0</v>
      </c>
    </row>
    <row r="56" spans="2:54" x14ac:dyDescent="0.75">
      <c r="B56" s="52" t="s">
        <v>1190</v>
      </c>
      <c r="C56" s="52" t="s">
        <v>225</v>
      </c>
      <c r="D56" s="52">
        <v>22</v>
      </c>
      <c r="E56" s="152">
        <v>1</v>
      </c>
      <c r="F56" s="152">
        <v>0</v>
      </c>
      <c r="G56" s="131" t="s">
        <v>509</v>
      </c>
      <c r="H56" s="92"/>
      <c r="I56" s="14"/>
      <c r="J56" s="14"/>
      <c r="K56" s="14"/>
      <c r="L56" s="14"/>
      <c r="M56" s="14"/>
      <c r="N56" s="139" t="s">
        <v>46</v>
      </c>
      <c r="O56" s="52"/>
      <c r="P56" s="215"/>
      <c r="Q56" s="122" t="str">
        <f t="shared" si="5"/>
        <v>Diciembre</v>
      </c>
      <c r="R56" s="122">
        <f t="shared" si="6"/>
        <v>248776</v>
      </c>
      <c r="S56" s="122">
        <f t="shared" si="7"/>
        <v>0</v>
      </c>
      <c r="T56" s="122">
        <f t="shared" si="8"/>
        <v>0</v>
      </c>
      <c r="U56" s="122" t="str">
        <f t="shared" si="9"/>
        <v>Factor de emisión</v>
      </c>
      <c r="V56" s="122">
        <f t="shared" si="10"/>
        <v>0</v>
      </c>
      <c r="W56" s="122">
        <f t="shared" si="11"/>
        <v>0</v>
      </c>
      <c r="X56" s="122">
        <f>V56+W56*Hoja1!$C$19</f>
        <v>0</v>
      </c>
      <c r="AE56" s="15" t="str">
        <f t="shared" si="0"/>
        <v>P-002</v>
      </c>
      <c r="AF56" s="15"/>
      <c r="AG56" s="15">
        <f t="shared" si="1"/>
        <v>0</v>
      </c>
      <c r="AH56" s="15">
        <f t="shared" si="12"/>
        <v>0</v>
      </c>
      <c r="AI56" s="15">
        <f t="shared" si="2"/>
        <v>1</v>
      </c>
      <c r="AJ56" s="15">
        <f t="shared" si="3"/>
        <v>0</v>
      </c>
      <c r="AK56" s="15">
        <f t="shared" si="4"/>
        <v>248776</v>
      </c>
      <c r="AL56" s="15" t="str">
        <f t="shared" si="13"/>
        <v>Factor de emisión</v>
      </c>
      <c r="AM56" s="15">
        <f t="shared" si="14"/>
        <v>0</v>
      </c>
      <c r="AN56" s="15">
        <f t="shared" si="15"/>
        <v>248776</v>
      </c>
      <c r="AO56" s="15">
        <f t="shared" si="16"/>
        <v>0</v>
      </c>
      <c r="AP56" s="15">
        <f t="shared" si="17"/>
        <v>0</v>
      </c>
      <c r="AQ56" s="15">
        <f>IF(O56="",AP56*'Fraccion masica'!$AB$36,O56*AP56)</f>
        <v>0</v>
      </c>
      <c r="AR56" s="15">
        <f>IF(P56="",AP56*'Fraccion masica'!$AB$35,P56*AP56)</f>
        <v>0</v>
      </c>
      <c r="AS56" s="15">
        <f>IFERROR(AQ56*Hoja1!$C$24/Hoja1!$C$25/Hoja1!$C$26*16.04/1000000,0)</f>
        <v>0</v>
      </c>
      <c r="AT56" s="15">
        <f>IFERROR(AR56*Hoja1!$C$24/Hoja1!$C$25/Hoja1!$C$26*44.01/1000000,0)</f>
        <v>0</v>
      </c>
    </row>
    <row r="57" spans="2:54" x14ac:dyDescent="0.75">
      <c r="B57" s="52"/>
      <c r="C57" s="52"/>
      <c r="D57" s="52"/>
      <c r="E57" s="152"/>
      <c r="F57" s="152"/>
      <c r="G57" s="131"/>
      <c r="H57" s="92"/>
      <c r="I57" s="14"/>
      <c r="J57" s="14"/>
      <c r="K57" s="14"/>
      <c r="L57" s="14"/>
      <c r="M57" s="14"/>
      <c r="N57" s="139"/>
      <c r="O57" s="52"/>
      <c r="P57" s="215"/>
      <c r="Q57" s="122" t="str">
        <f t="shared" si="5"/>
        <v/>
      </c>
      <c r="R57" s="122">
        <f t="shared" si="6"/>
        <v>0</v>
      </c>
      <c r="S57" s="122">
        <f t="shared" si="7"/>
        <v>0</v>
      </c>
      <c r="T57" s="122">
        <f t="shared" si="8"/>
        <v>0</v>
      </c>
      <c r="U57" s="122" t="str">
        <f t="shared" si="9"/>
        <v>Factor de emisión</v>
      </c>
      <c r="V57" s="122">
        <f t="shared" si="10"/>
        <v>0</v>
      </c>
      <c r="W57" s="122">
        <f t="shared" si="11"/>
        <v>0</v>
      </c>
      <c r="X57" s="122">
        <f>V57+W57*Hoja1!$C$19</f>
        <v>0</v>
      </c>
      <c r="AE57" s="15">
        <f t="shared" si="0"/>
        <v>0</v>
      </c>
      <c r="AF57" s="15"/>
      <c r="AG57" s="15">
        <f t="shared" si="1"/>
        <v>0</v>
      </c>
      <c r="AH57" s="15">
        <f t="shared" si="12"/>
        <v>0</v>
      </c>
      <c r="AI57" s="15">
        <f t="shared" si="2"/>
        <v>1</v>
      </c>
      <c r="AJ57" s="15">
        <f t="shared" si="3"/>
        <v>0</v>
      </c>
      <c r="AK57" s="15">
        <f t="shared" si="4"/>
        <v>0</v>
      </c>
      <c r="AL57" s="15" t="str">
        <f t="shared" si="13"/>
        <v>Factor de emisión</v>
      </c>
      <c r="AM57" s="15">
        <f t="shared" si="14"/>
        <v>0</v>
      </c>
      <c r="AN57" s="15">
        <f t="shared" si="15"/>
        <v>0</v>
      </c>
      <c r="AO57" s="15">
        <f t="shared" si="16"/>
        <v>0</v>
      </c>
      <c r="AP57" s="15">
        <f t="shared" si="17"/>
        <v>0</v>
      </c>
      <c r="AQ57" s="15">
        <f>IF(O57="",AP57*'Fraccion masica'!$AB$36,O57*AP57)</f>
        <v>0</v>
      </c>
      <c r="AR57" s="15">
        <f>IF(P57="",AP57*'Fraccion masica'!$AB$35,P57*AP57)</f>
        <v>0</v>
      </c>
      <c r="AS57" s="15">
        <f>IFERROR(AQ57*Hoja1!$C$24/Hoja1!$C$25/Hoja1!$C$26*16.04/1000000,0)</f>
        <v>0</v>
      </c>
      <c r="AT57" s="15">
        <f>IFERROR(AR57*Hoja1!$C$24/Hoja1!$C$25/Hoja1!$C$26*44.01/1000000,0)</f>
        <v>0</v>
      </c>
    </row>
    <row r="58" spans="2:54" x14ac:dyDescent="0.75">
      <c r="B58" s="52"/>
      <c r="C58" s="52"/>
      <c r="D58" s="52"/>
      <c r="E58" s="152"/>
      <c r="F58" s="152"/>
      <c r="G58" s="131"/>
      <c r="H58" s="92"/>
      <c r="I58" s="14"/>
      <c r="J58" s="14"/>
      <c r="K58" s="14"/>
      <c r="L58" s="14"/>
      <c r="M58" s="14"/>
      <c r="N58" s="139"/>
      <c r="O58" s="52"/>
      <c r="P58" s="215"/>
      <c r="Q58" s="122" t="str">
        <f t="shared" si="5"/>
        <v/>
      </c>
      <c r="R58" s="122">
        <f t="shared" si="6"/>
        <v>0</v>
      </c>
      <c r="S58" s="122">
        <f t="shared" si="7"/>
        <v>0</v>
      </c>
      <c r="T58" s="122">
        <f t="shared" si="8"/>
        <v>0</v>
      </c>
      <c r="U58" s="122" t="str">
        <f t="shared" si="9"/>
        <v>Factor de emisión</v>
      </c>
      <c r="V58" s="122">
        <f t="shared" si="10"/>
        <v>0</v>
      </c>
      <c r="W58" s="122">
        <f t="shared" si="11"/>
        <v>0</v>
      </c>
      <c r="X58" s="122">
        <f>V58+W58*Hoja1!$C$19</f>
        <v>0</v>
      </c>
      <c r="AE58" s="15">
        <f t="shared" si="0"/>
        <v>0</v>
      </c>
      <c r="AF58" s="15"/>
      <c r="AG58" s="15">
        <f t="shared" si="1"/>
        <v>0</v>
      </c>
      <c r="AH58" s="15">
        <f t="shared" si="12"/>
        <v>0</v>
      </c>
      <c r="AI58" s="15">
        <f t="shared" si="2"/>
        <v>1</v>
      </c>
      <c r="AJ58" s="15">
        <f t="shared" si="3"/>
        <v>0</v>
      </c>
      <c r="AK58" s="15">
        <f t="shared" si="4"/>
        <v>0</v>
      </c>
      <c r="AL58" s="15" t="str">
        <f t="shared" si="13"/>
        <v>Factor de emisión</v>
      </c>
      <c r="AM58" s="15">
        <f t="shared" si="14"/>
        <v>0</v>
      </c>
      <c r="AN58" s="15">
        <f t="shared" si="15"/>
        <v>0</v>
      </c>
      <c r="AO58" s="15">
        <f t="shared" si="16"/>
        <v>0</v>
      </c>
      <c r="AP58" s="15">
        <f t="shared" si="17"/>
        <v>0</v>
      </c>
      <c r="AQ58" s="15">
        <f>IF(O58="",AP58*'Fraccion masica'!$AB$36,O58*AP58)</f>
        <v>0</v>
      </c>
      <c r="AR58" s="15">
        <f>IF(P58="",AP58*'Fraccion masica'!$AB$35,P58*AP58)</f>
        <v>0</v>
      </c>
      <c r="AS58" s="15">
        <f>IFERROR(AQ58*Hoja1!$C$24/Hoja1!$C$25/Hoja1!$C$26*16.04/1000000,0)</f>
        <v>0</v>
      </c>
      <c r="AT58" s="15">
        <f>IFERROR(AR58*Hoja1!$C$24/Hoja1!$C$25/Hoja1!$C$26*44.01/1000000,0)</f>
        <v>0</v>
      </c>
    </row>
    <row r="59" spans="2:54" x14ac:dyDescent="0.75">
      <c r="B59" s="52"/>
      <c r="C59" s="52"/>
      <c r="D59" s="52"/>
      <c r="E59" s="152"/>
      <c r="F59" s="152"/>
      <c r="G59" s="131"/>
      <c r="H59" s="92"/>
      <c r="I59" s="14"/>
      <c r="J59" s="14"/>
      <c r="K59" s="14"/>
      <c r="L59" s="14"/>
      <c r="M59" s="14"/>
      <c r="N59" s="139"/>
      <c r="O59" s="52"/>
      <c r="P59" s="215"/>
      <c r="Q59" s="122" t="str">
        <f t="shared" si="5"/>
        <v/>
      </c>
      <c r="R59" s="122">
        <f t="shared" si="6"/>
        <v>0</v>
      </c>
      <c r="S59" s="122">
        <f t="shared" si="7"/>
        <v>0</v>
      </c>
      <c r="T59" s="122">
        <f t="shared" si="8"/>
        <v>0</v>
      </c>
      <c r="U59" s="122" t="str">
        <f t="shared" si="9"/>
        <v>Factor de emisión</v>
      </c>
      <c r="V59" s="122">
        <f t="shared" si="10"/>
        <v>0</v>
      </c>
      <c r="W59" s="122">
        <f t="shared" si="11"/>
        <v>0</v>
      </c>
      <c r="X59" s="122">
        <f>V59+W59*Hoja1!$C$19</f>
        <v>0</v>
      </c>
      <c r="AE59" s="15">
        <f t="shared" si="0"/>
        <v>0</v>
      </c>
      <c r="AF59" s="15"/>
      <c r="AG59" s="15">
        <f t="shared" si="1"/>
        <v>0</v>
      </c>
      <c r="AH59" s="15">
        <f t="shared" si="12"/>
        <v>0</v>
      </c>
      <c r="AI59" s="15">
        <f t="shared" si="2"/>
        <v>1</v>
      </c>
      <c r="AJ59" s="15">
        <f t="shared" si="3"/>
        <v>0</v>
      </c>
      <c r="AK59" s="15">
        <f t="shared" si="4"/>
        <v>0</v>
      </c>
      <c r="AL59" s="15" t="str">
        <f t="shared" si="13"/>
        <v>Factor de emisión</v>
      </c>
      <c r="AM59" s="15">
        <f t="shared" si="14"/>
        <v>0</v>
      </c>
      <c r="AN59" s="15">
        <f t="shared" si="15"/>
        <v>0</v>
      </c>
      <c r="AO59" s="15">
        <f t="shared" si="16"/>
        <v>0</v>
      </c>
      <c r="AP59" s="15">
        <f t="shared" si="17"/>
        <v>0</v>
      </c>
      <c r="AQ59" s="15">
        <f>IF(O59="",AP59*'Fraccion masica'!$AB$36,O59*AP59)</f>
        <v>0</v>
      </c>
      <c r="AR59" s="15">
        <f>IF(P59="",AP59*'Fraccion masica'!$AB$35,P59*AP59)</f>
        <v>0</v>
      </c>
      <c r="AS59" s="15">
        <f>IFERROR(AQ59*Hoja1!$C$24/Hoja1!$C$25/Hoja1!$C$26*16.04/1000000,0)</f>
        <v>0</v>
      </c>
      <c r="AT59" s="15">
        <f>IFERROR(AR59*Hoja1!$C$24/Hoja1!$C$25/Hoja1!$C$26*44.01/1000000,0)</f>
        <v>0</v>
      </c>
    </row>
    <row r="60" spans="2:54" x14ac:dyDescent="0.75">
      <c r="B60" s="52"/>
      <c r="C60" s="52"/>
      <c r="D60" s="52"/>
      <c r="E60" s="152"/>
      <c r="F60" s="152"/>
      <c r="G60" s="131"/>
      <c r="H60" s="92"/>
      <c r="I60" s="14"/>
      <c r="J60" s="14"/>
      <c r="K60" s="14"/>
      <c r="L60" s="14"/>
      <c r="M60" s="14"/>
      <c r="N60" s="139"/>
      <c r="O60" s="52"/>
      <c r="P60" s="215"/>
      <c r="Q60" s="122" t="str">
        <f t="shared" si="5"/>
        <v/>
      </c>
      <c r="R60" s="122">
        <f t="shared" si="6"/>
        <v>0</v>
      </c>
      <c r="S60" s="122">
        <f t="shared" si="7"/>
        <v>0</v>
      </c>
      <c r="T60" s="122">
        <f t="shared" si="8"/>
        <v>0</v>
      </c>
      <c r="U60" s="122" t="str">
        <f t="shared" si="9"/>
        <v>Factor de emisión</v>
      </c>
      <c r="V60" s="122">
        <f t="shared" si="10"/>
        <v>0</v>
      </c>
      <c r="W60" s="122">
        <f t="shared" si="11"/>
        <v>0</v>
      </c>
      <c r="X60" s="122">
        <f>V60+W60*Hoja1!$C$19</f>
        <v>0</v>
      </c>
      <c r="AE60" s="15">
        <f t="shared" si="0"/>
        <v>0</v>
      </c>
      <c r="AF60" s="15"/>
      <c r="AG60" s="15">
        <f t="shared" si="1"/>
        <v>0</v>
      </c>
      <c r="AH60" s="15">
        <f t="shared" si="12"/>
        <v>0</v>
      </c>
      <c r="AI60" s="15">
        <f t="shared" si="2"/>
        <v>1</v>
      </c>
      <c r="AJ60" s="15">
        <f t="shared" si="3"/>
        <v>0</v>
      </c>
      <c r="AK60" s="15">
        <f t="shared" si="4"/>
        <v>0</v>
      </c>
      <c r="AL60" s="15" t="str">
        <f t="shared" si="13"/>
        <v>Factor de emisión</v>
      </c>
      <c r="AM60" s="15">
        <f t="shared" si="14"/>
        <v>0</v>
      </c>
      <c r="AN60" s="15">
        <f t="shared" si="15"/>
        <v>0</v>
      </c>
      <c r="AO60" s="15">
        <f t="shared" si="16"/>
        <v>0</v>
      </c>
      <c r="AP60" s="15">
        <f t="shared" si="17"/>
        <v>0</v>
      </c>
      <c r="AQ60" s="15">
        <f>IF(O60="",AP60*'Fraccion masica'!$AB$36,O60*AP60)</f>
        <v>0</v>
      </c>
      <c r="AR60" s="15">
        <f>IF(P60="",AP60*'Fraccion masica'!$AB$35,P60*AP60)</f>
        <v>0</v>
      </c>
      <c r="AS60" s="15">
        <f>IFERROR(AQ60*Hoja1!$C$24/Hoja1!$C$25/Hoja1!$C$26*16.04/1000000,0)</f>
        <v>0</v>
      </c>
      <c r="AT60" s="15">
        <f>IFERROR(AR60*Hoja1!$C$24/Hoja1!$C$25/Hoja1!$C$26*44.01/1000000,0)</f>
        <v>0</v>
      </c>
    </row>
    <row r="61" spans="2:54" x14ac:dyDescent="0.75">
      <c r="B61" s="52"/>
      <c r="C61" s="52"/>
      <c r="D61" s="52"/>
      <c r="E61" s="152"/>
      <c r="F61" s="152"/>
      <c r="G61" s="131"/>
      <c r="H61" s="92"/>
      <c r="I61" s="14"/>
      <c r="J61" s="14"/>
      <c r="K61" s="14"/>
      <c r="L61" s="14"/>
      <c r="M61" s="14"/>
      <c r="N61" s="139"/>
      <c r="O61" s="52"/>
      <c r="P61" s="215"/>
      <c r="Q61" s="122" t="str">
        <f t="shared" si="5"/>
        <v/>
      </c>
      <c r="R61" s="122">
        <f t="shared" si="6"/>
        <v>0</v>
      </c>
      <c r="S61" s="122">
        <f t="shared" si="7"/>
        <v>0</v>
      </c>
      <c r="T61" s="122">
        <f t="shared" si="8"/>
        <v>0</v>
      </c>
      <c r="U61" s="122" t="str">
        <f t="shared" si="9"/>
        <v>Factor de emisión</v>
      </c>
      <c r="V61" s="122">
        <f t="shared" si="10"/>
        <v>0</v>
      </c>
      <c r="W61" s="122">
        <f t="shared" si="11"/>
        <v>0</v>
      </c>
      <c r="X61" s="122">
        <f>V61+W61*Hoja1!$C$19</f>
        <v>0</v>
      </c>
      <c r="AE61" s="15">
        <f t="shared" si="0"/>
        <v>0</v>
      </c>
      <c r="AF61" s="15"/>
      <c r="AG61" s="15">
        <f t="shared" si="1"/>
        <v>0</v>
      </c>
      <c r="AH61" s="15">
        <f t="shared" si="12"/>
        <v>0</v>
      </c>
      <c r="AI61" s="15">
        <f t="shared" si="2"/>
        <v>1</v>
      </c>
      <c r="AJ61" s="15">
        <f t="shared" si="3"/>
        <v>0</v>
      </c>
      <c r="AK61" s="15">
        <f t="shared" si="4"/>
        <v>0</v>
      </c>
      <c r="AL61" s="15" t="str">
        <f t="shared" si="13"/>
        <v>Factor de emisión</v>
      </c>
      <c r="AM61" s="15">
        <f t="shared" si="14"/>
        <v>0</v>
      </c>
      <c r="AN61" s="15">
        <f t="shared" si="15"/>
        <v>0</v>
      </c>
      <c r="AO61" s="15">
        <f t="shared" si="16"/>
        <v>0</v>
      </c>
      <c r="AP61" s="15">
        <f t="shared" si="17"/>
        <v>0</v>
      </c>
      <c r="AQ61" s="15">
        <f>IF(O61="",AP61*'Fraccion masica'!$AB$36,O61*AP61)</f>
        <v>0</v>
      </c>
      <c r="AR61" s="15">
        <f>IF(P61="",AP61*'Fraccion masica'!$AB$35,P61*AP61)</f>
        <v>0</v>
      </c>
      <c r="AS61" s="15">
        <f>IFERROR(AQ61*Hoja1!$C$24/Hoja1!$C$25/Hoja1!$C$26*16.04/1000000,0)</f>
        <v>0</v>
      </c>
      <c r="AT61" s="15">
        <f>IFERROR(AR61*Hoja1!$C$24/Hoja1!$C$25/Hoja1!$C$26*44.01/1000000,0)</f>
        <v>0</v>
      </c>
    </row>
    <row r="62" spans="2:54" x14ac:dyDescent="0.75">
      <c r="B62" s="52"/>
      <c r="C62" s="52"/>
      <c r="D62" s="52"/>
      <c r="E62" s="152"/>
      <c r="F62" s="152"/>
      <c r="G62" s="131"/>
      <c r="H62" s="92"/>
      <c r="I62" s="14"/>
      <c r="J62" s="14"/>
      <c r="K62" s="14"/>
      <c r="L62" s="14"/>
      <c r="M62" s="14"/>
      <c r="N62" s="139"/>
      <c r="O62" s="52"/>
      <c r="P62" s="215"/>
      <c r="Q62" s="122" t="str">
        <f t="shared" si="5"/>
        <v/>
      </c>
      <c r="R62" s="122">
        <f t="shared" si="6"/>
        <v>0</v>
      </c>
      <c r="S62" s="122">
        <f t="shared" si="7"/>
        <v>0</v>
      </c>
      <c r="T62" s="122">
        <f t="shared" si="8"/>
        <v>0</v>
      </c>
      <c r="U62" s="122" t="str">
        <f t="shared" si="9"/>
        <v>Factor de emisión</v>
      </c>
      <c r="V62" s="122">
        <f t="shared" si="10"/>
        <v>0</v>
      </c>
      <c r="W62" s="122">
        <f t="shared" si="11"/>
        <v>0</v>
      </c>
      <c r="X62" s="122">
        <f>V62+W62*Hoja1!$C$19</f>
        <v>0</v>
      </c>
      <c r="AE62" s="15">
        <f t="shared" si="0"/>
        <v>0</v>
      </c>
      <c r="AF62" s="15"/>
      <c r="AG62" s="15">
        <f t="shared" si="1"/>
        <v>0</v>
      </c>
      <c r="AH62" s="15">
        <f t="shared" si="12"/>
        <v>0</v>
      </c>
      <c r="AI62" s="15">
        <f t="shared" si="2"/>
        <v>1</v>
      </c>
      <c r="AJ62" s="15">
        <f t="shared" si="3"/>
        <v>0</v>
      </c>
      <c r="AK62" s="15">
        <f t="shared" si="4"/>
        <v>0</v>
      </c>
      <c r="AL62" s="15" t="str">
        <f t="shared" si="13"/>
        <v>Factor de emisión</v>
      </c>
      <c r="AM62" s="15">
        <f t="shared" si="14"/>
        <v>0</v>
      </c>
      <c r="AN62" s="15">
        <f t="shared" si="15"/>
        <v>0</v>
      </c>
      <c r="AO62" s="15">
        <f t="shared" si="16"/>
        <v>0</v>
      </c>
      <c r="AP62" s="15">
        <f t="shared" si="17"/>
        <v>0</v>
      </c>
      <c r="AQ62" s="15">
        <f>IF(O62="",AP62*'Fraccion masica'!$AB$36,O62*AP62)</f>
        <v>0</v>
      </c>
      <c r="AR62" s="15">
        <f>IF(P62="",AP62*'Fraccion masica'!$AB$35,P62*AP62)</f>
        <v>0</v>
      </c>
      <c r="AS62" s="15">
        <f>IFERROR(AQ62*Hoja1!$C$24/Hoja1!$C$25/Hoja1!$C$26*16.04/1000000,0)</f>
        <v>0</v>
      </c>
      <c r="AT62" s="15">
        <f>IFERROR(AR62*Hoja1!$C$24/Hoja1!$C$25/Hoja1!$C$26*44.01/1000000,0)</f>
        <v>0</v>
      </c>
    </row>
    <row r="63" spans="2:54" x14ac:dyDescent="0.75">
      <c r="B63" s="52"/>
      <c r="C63" s="52"/>
      <c r="D63" s="52"/>
      <c r="E63" s="152"/>
      <c r="F63" s="152"/>
      <c r="G63" s="131"/>
      <c r="H63" s="92"/>
      <c r="I63" s="14"/>
      <c r="J63" s="14"/>
      <c r="K63" s="14"/>
      <c r="L63" s="14"/>
      <c r="M63" s="14"/>
      <c r="N63" s="139"/>
      <c r="O63" s="52"/>
      <c r="P63" s="215"/>
      <c r="Q63" s="122" t="str">
        <f t="shared" si="5"/>
        <v/>
      </c>
      <c r="R63" s="122">
        <f t="shared" si="6"/>
        <v>0</v>
      </c>
      <c r="S63" s="122">
        <f t="shared" si="7"/>
        <v>0</v>
      </c>
      <c r="T63" s="122">
        <f t="shared" si="8"/>
        <v>0</v>
      </c>
      <c r="U63" s="122" t="str">
        <f t="shared" si="9"/>
        <v>Factor de emisión</v>
      </c>
      <c r="V63" s="122">
        <f t="shared" si="10"/>
        <v>0</v>
      </c>
      <c r="W63" s="122">
        <f t="shared" si="11"/>
        <v>0</v>
      </c>
      <c r="X63" s="122">
        <f>V63+W63*Hoja1!$C$19</f>
        <v>0</v>
      </c>
      <c r="AE63" s="15">
        <f t="shared" si="0"/>
        <v>0</v>
      </c>
      <c r="AF63" s="15"/>
      <c r="AG63" s="15">
        <f t="shared" si="1"/>
        <v>0</v>
      </c>
      <c r="AH63" s="15">
        <f t="shared" si="12"/>
        <v>0</v>
      </c>
      <c r="AI63" s="15">
        <f t="shared" si="2"/>
        <v>1</v>
      </c>
      <c r="AJ63" s="15">
        <f t="shared" si="3"/>
        <v>0</v>
      </c>
      <c r="AK63" s="15">
        <f t="shared" si="4"/>
        <v>0</v>
      </c>
      <c r="AL63" s="15" t="str">
        <f t="shared" si="13"/>
        <v>Factor de emisión</v>
      </c>
      <c r="AM63" s="15">
        <f t="shared" si="14"/>
        <v>0</v>
      </c>
      <c r="AN63" s="15">
        <f t="shared" si="15"/>
        <v>0</v>
      </c>
      <c r="AO63" s="15">
        <f t="shared" si="16"/>
        <v>0</v>
      </c>
      <c r="AP63" s="15">
        <f t="shared" si="17"/>
        <v>0</v>
      </c>
      <c r="AQ63" s="15">
        <f>IF(O63="",AP63*'Fraccion masica'!$AB$36,O63*AP63)</f>
        <v>0</v>
      </c>
      <c r="AR63" s="15">
        <f>IF(P63="",AP63*'Fraccion masica'!$AB$35,P63*AP63)</f>
        <v>0</v>
      </c>
      <c r="AS63" s="15">
        <f>IFERROR(AQ63*Hoja1!$C$24/Hoja1!$C$25/Hoja1!$C$26*16.04/1000000,0)</f>
        <v>0</v>
      </c>
      <c r="AT63" s="15">
        <f>IFERROR(AR63*Hoja1!$C$24/Hoja1!$C$25/Hoja1!$C$26*44.01/1000000,0)</f>
        <v>0</v>
      </c>
    </row>
    <row r="64" spans="2:54" x14ac:dyDescent="0.75">
      <c r="B64" s="52"/>
      <c r="C64" s="52"/>
      <c r="D64" s="52"/>
      <c r="E64" s="152"/>
      <c r="F64" s="152"/>
      <c r="G64" s="131"/>
      <c r="H64" s="92"/>
      <c r="I64" s="14"/>
      <c r="J64" s="14"/>
      <c r="K64" s="14"/>
      <c r="L64" s="14"/>
      <c r="M64" s="14"/>
      <c r="N64" s="139"/>
      <c r="O64" s="52"/>
      <c r="P64" s="215"/>
      <c r="Q64" s="122" t="str">
        <f t="shared" si="5"/>
        <v/>
      </c>
      <c r="R64" s="122">
        <f t="shared" si="6"/>
        <v>0</v>
      </c>
      <c r="S64" s="122">
        <f t="shared" si="7"/>
        <v>0</v>
      </c>
      <c r="T64" s="122">
        <f t="shared" si="8"/>
        <v>0</v>
      </c>
      <c r="U64" s="122" t="str">
        <f t="shared" si="9"/>
        <v>Factor de emisión</v>
      </c>
      <c r="V64" s="122">
        <f t="shared" si="10"/>
        <v>0</v>
      </c>
      <c r="W64" s="122">
        <f t="shared" si="11"/>
        <v>0</v>
      </c>
      <c r="X64" s="122">
        <f>V64+W64*Hoja1!$C$19</f>
        <v>0</v>
      </c>
      <c r="AE64" s="15">
        <f t="shared" si="0"/>
        <v>0</v>
      </c>
      <c r="AF64" s="15"/>
      <c r="AG64" s="15">
        <f t="shared" si="1"/>
        <v>0</v>
      </c>
      <c r="AH64" s="15">
        <f t="shared" si="12"/>
        <v>0</v>
      </c>
      <c r="AI64" s="15">
        <f t="shared" si="2"/>
        <v>1</v>
      </c>
      <c r="AJ64" s="15">
        <f t="shared" si="3"/>
        <v>0</v>
      </c>
      <c r="AK64" s="15">
        <f t="shared" si="4"/>
        <v>0</v>
      </c>
      <c r="AL64" s="15" t="str">
        <f t="shared" si="13"/>
        <v>Factor de emisión</v>
      </c>
      <c r="AM64" s="15">
        <f t="shared" si="14"/>
        <v>0</v>
      </c>
      <c r="AN64" s="15">
        <f t="shared" si="15"/>
        <v>0</v>
      </c>
      <c r="AO64" s="15">
        <f t="shared" si="16"/>
        <v>0</v>
      </c>
      <c r="AP64" s="15">
        <f t="shared" si="17"/>
        <v>0</v>
      </c>
      <c r="AQ64" s="15">
        <f>IF(O64="",AP64*'Fraccion masica'!$AB$36,O64*AP64)</f>
        <v>0</v>
      </c>
      <c r="AR64" s="15">
        <f>IF(P64="",AP64*'Fraccion masica'!$AB$35,P64*AP64)</f>
        <v>0</v>
      </c>
      <c r="AS64" s="15">
        <f>IFERROR(AQ64*Hoja1!$C$24/Hoja1!$C$25/Hoja1!$C$26*16.04/1000000,0)</f>
        <v>0</v>
      </c>
      <c r="AT64" s="15">
        <f>IFERROR(AR64*Hoja1!$C$24/Hoja1!$C$25/Hoja1!$C$26*44.01/1000000,0)</f>
        <v>0</v>
      </c>
    </row>
    <row r="65" spans="2:46" x14ac:dyDescent="0.75">
      <c r="B65" s="52"/>
      <c r="C65" s="52"/>
      <c r="D65" s="52"/>
      <c r="E65" s="152"/>
      <c r="F65" s="152"/>
      <c r="G65" s="131"/>
      <c r="H65" s="92"/>
      <c r="I65" s="14"/>
      <c r="J65" s="14"/>
      <c r="K65" s="14"/>
      <c r="L65" s="14"/>
      <c r="M65" s="14"/>
      <c r="N65" s="139"/>
      <c r="O65" s="52"/>
      <c r="P65" s="215"/>
      <c r="Q65" s="122" t="str">
        <f t="shared" si="5"/>
        <v/>
      </c>
      <c r="R65" s="122">
        <f t="shared" si="6"/>
        <v>0</v>
      </c>
      <c r="S65" s="122">
        <f t="shared" si="7"/>
        <v>0</v>
      </c>
      <c r="T65" s="122">
        <f t="shared" si="8"/>
        <v>0</v>
      </c>
      <c r="U65" s="122" t="str">
        <f t="shared" si="9"/>
        <v>Factor de emisión</v>
      </c>
      <c r="V65" s="122">
        <f t="shared" si="10"/>
        <v>0</v>
      </c>
      <c r="W65" s="122">
        <f t="shared" si="11"/>
        <v>0</v>
      </c>
      <c r="X65" s="122">
        <f>V65+W65*Hoja1!$C$19</f>
        <v>0</v>
      </c>
      <c r="AE65" s="15">
        <f t="shared" si="0"/>
        <v>0</v>
      </c>
      <c r="AF65" s="15"/>
      <c r="AG65" s="15">
        <f t="shared" si="1"/>
        <v>0</v>
      </c>
      <c r="AH65" s="15">
        <f t="shared" si="12"/>
        <v>0</v>
      </c>
      <c r="AI65" s="15">
        <f t="shared" si="2"/>
        <v>1</v>
      </c>
      <c r="AJ65" s="15">
        <f t="shared" si="3"/>
        <v>0</v>
      </c>
      <c r="AK65" s="15">
        <f t="shared" si="4"/>
        <v>0</v>
      </c>
      <c r="AL65" s="15" t="str">
        <f t="shared" si="13"/>
        <v>Factor de emisión</v>
      </c>
      <c r="AM65" s="15">
        <f t="shared" si="14"/>
        <v>0</v>
      </c>
      <c r="AN65" s="15">
        <f t="shared" si="15"/>
        <v>0</v>
      </c>
      <c r="AO65" s="15">
        <f t="shared" si="16"/>
        <v>0</v>
      </c>
      <c r="AP65" s="15">
        <f t="shared" si="17"/>
        <v>0</v>
      </c>
      <c r="AQ65" s="15">
        <f>IF(O65="",AP65*'Fraccion masica'!$AB$36,O65*AP65)</f>
        <v>0</v>
      </c>
      <c r="AR65" s="15">
        <f>IF(P65="",AP65*'Fraccion masica'!$AB$35,P65*AP65)</f>
        <v>0</v>
      </c>
      <c r="AS65" s="15">
        <f>IFERROR(AQ65*Hoja1!$C$24/Hoja1!$C$25/Hoja1!$C$26*16.04/1000000,0)</f>
        <v>0</v>
      </c>
      <c r="AT65" s="15">
        <f>IFERROR(AR65*Hoja1!$C$24/Hoja1!$C$25/Hoja1!$C$26*44.01/1000000,0)</f>
        <v>0</v>
      </c>
    </row>
    <row r="66" spans="2:46" x14ac:dyDescent="0.75">
      <c r="B66" s="52"/>
      <c r="C66" s="52"/>
      <c r="D66" s="52"/>
      <c r="E66" s="152"/>
      <c r="F66" s="152"/>
      <c r="G66" s="131"/>
      <c r="H66" s="92"/>
      <c r="I66" s="14"/>
      <c r="J66" s="14"/>
      <c r="K66" s="14"/>
      <c r="L66" s="14"/>
      <c r="M66" s="14"/>
      <c r="N66" s="139"/>
      <c r="O66" s="52"/>
      <c r="P66" s="215"/>
      <c r="Q66" s="122" t="str">
        <f t="shared" si="5"/>
        <v/>
      </c>
      <c r="R66" s="122">
        <f t="shared" si="6"/>
        <v>0</v>
      </c>
      <c r="S66" s="122">
        <f t="shared" si="7"/>
        <v>0</v>
      </c>
      <c r="T66" s="122">
        <f t="shared" si="8"/>
        <v>0</v>
      </c>
      <c r="U66" s="122" t="str">
        <f t="shared" si="9"/>
        <v>Factor de emisión</v>
      </c>
      <c r="V66" s="122">
        <f t="shared" si="10"/>
        <v>0</v>
      </c>
      <c r="W66" s="122">
        <f t="shared" si="11"/>
        <v>0</v>
      </c>
      <c r="X66" s="122">
        <f>V66+W66*Hoja1!$C$19</f>
        <v>0</v>
      </c>
      <c r="AE66" s="15">
        <f t="shared" si="0"/>
        <v>0</v>
      </c>
      <c r="AF66" s="15"/>
      <c r="AG66" s="15">
        <f t="shared" si="1"/>
        <v>0</v>
      </c>
      <c r="AH66" s="15">
        <f t="shared" si="12"/>
        <v>0</v>
      </c>
      <c r="AI66" s="15">
        <f t="shared" si="2"/>
        <v>1</v>
      </c>
      <c r="AJ66" s="15">
        <f t="shared" si="3"/>
        <v>0</v>
      </c>
      <c r="AK66" s="15">
        <f t="shared" si="4"/>
        <v>0</v>
      </c>
      <c r="AL66" s="15" t="str">
        <f t="shared" si="13"/>
        <v>Factor de emisión</v>
      </c>
      <c r="AM66" s="15">
        <f t="shared" si="14"/>
        <v>0</v>
      </c>
      <c r="AN66" s="15">
        <f t="shared" si="15"/>
        <v>0</v>
      </c>
      <c r="AO66" s="15">
        <f t="shared" si="16"/>
        <v>0</v>
      </c>
      <c r="AP66" s="15">
        <f t="shared" si="17"/>
        <v>0</v>
      </c>
      <c r="AQ66" s="15">
        <f>IF(O66="",AP66*'Fraccion masica'!$AB$36,O66*AP66)</f>
        <v>0</v>
      </c>
      <c r="AR66" s="15">
        <f>IF(P66="",AP66*'Fraccion masica'!$AB$35,P66*AP66)</f>
        <v>0</v>
      </c>
      <c r="AS66" s="15">
        <f>IFERROR(AQ66*Hoja1!$C$24/Hoja1!$C$25/Hoja1!$C$26*16.04/1000000,0)</f>
        <v>0</v>
      </c>
      <c r="AT66" s="15">
        <f>IFERROR(AR66*Hoja1!$C$24/Hoja1!$C$25/Hoja1!$C$26*44.01/1000000,0)</f>
        <v>0</v>
      </c>
    </row>
    <row r="67" spans="2:46" x14ac:dyDescent="0.75">
      <c r="B67" s="52"/>
      <c r="C67" s="52"/>
      <c r="D67" s="52"/>
      <c r="E67" s="152"/>
      <c r="F67" s="152"/>
      <c r="G67" s="131"/>
      <c r="H67" s="92"/>
      <c r="I67" s="14"/>
      <c r="J67" s="14"/>
      <c r="K67" s="14"/>
      <c r="L67" s="14"/>
      <c r="M67" s="14"/>
      <c r="N67" s="139"/>
      <c r="O67" s="52"/>
      <c r="P67" s="215"/>
      <c r="Q67" s="122" t="str">
        <f t="shared" si="5"/>
        <v/>
      </c>
      <c r="R67" s="122">
        <f t="shared" si="6"/>
        <v>0</v>
      </c>
      <c r="S67" s="122">
        <f t="shared" si="7"/>
        <v>0</v>
      </c>
      <c r="T67" s="122">
        <f t="shared" si="8"/>
        <v>0</v>
      </c>
      <c r="U67" s="122" t="str">
        <f t="shared" si="9"/>
        <v>Factor de emisión</v>
      </c>
      <c r="V67" s="122">
        <f t="shared" si="10"/>
        <v>0</v>
      </c>
      <c r="W67" s="122">
        <f t="shared" si="11"/>
        <v>0</v>
      </c>
      <c r="X67" s="122">
        <f>V67+W67*Hoja1!$C$19</f>
        <v>0</v>
      </c>
      <c r="AE67" s="15">
        <f t="shared" si="0"/>
        <v>0</v>
      </c>
      <c r="AF67" s="15"/>
      <c r="AG67" s="15">
        <f t="shared" si="1"/>
        <v>0</v>
      </c>
      <c r="AH67" s="15">
        <f t="shared" si="12"/>
        <v>0</v>
      </c>
      <c r="AI67" s="15">
        <f t="shared" si="2"/>
        <v>1</v>
      </c>
      <c r="AJ67" s="15">
        <f t="shared" si="3"/>
        <v>0</v>
      </c>
      <c r="AK67" s="15">
        <f t="shared" si="4"/>
        <v>0</v>
      </c>
      <c r="AL67" s="15" t="str">
        <f t="shared" si="13"/>
        <v>Factor de emisión</v>
      </c>
      <c r="AM67" s="15">
        <f t="shared" si="14"/>
        <v>0</v>
      </c>
      <c r="AN67" s="15">
        <f t="shared" si="15"/>
        <v>0</v>
      </c>
      <c r="AO67" s="15">
        <f t="shared" si="16"/>
        <v>0</v>
      </c>
      <c r="AP67" s="15">
        <f t="shared" si="17"/>
        <v>0</v>
      </c>
      <c r="AQ67" s="15">
        <f>IF(O67="",AP67*'Fraccion masica'!$AB$36,O67*AP67)</f>
        <v>0</v>
      </c>
      <c r="AR67" s="15">
        <f>IF(P67="",AP67*'Fraccion masica'!$AB$35,P67*AP67)</f>
        <v>0</v>
      </c>
      <c r="AS67" s="15">
        <f>IFERROR(AQ67*Hoja1!$C$24/Hoja1!$C$25/Hoja1!$C$26*16.04/1000000,0)</f>
        <v>0</v>
      </c>
      <c r="AT67" s="15">
        <f>IFERROR(AR67*Hoja1!$C$24/Hoja1!$C$25/Hoja1!$C$26*44.01/1000000,0)</f>
        <v>0</v>
      </c>
    </row>
    <row r="68" spans="2:46" x14ac:dyDescent="0.75">
      <c r="B68" s="52"/>
      <c r="C68" s="52"/>
      <c r="D68" s="52"/>
      <c r="E68" s="152"/>
      <c r="F68" s="152"/>
      <c r="G68" s="131"/>
      <c r="H68" s="92"/>
      <c r="I68" s="14"/>
      <c r="J68" s="14"/>
      <c r="K68" s="14"/>
      <c r="L68" s="14"/>
      <c r="M68" s="14"/>
      <c r="N68" s="139"/>
      <c r="O68" s="52"/>
      <c r="P68" s="215"/>
      <c r="Q68" s="122" t="str">
        <f t="shared" si="5"/>
        <v/>
      </c>
      <c r="R68" s="122">
        <f t="shared" si="6"/>
        <v>0</v>
      </c>
      <c r="S68" s="122">
        <f t="shared" si="7"/>
        <v>0</v>
      </c>
      <c r="T68" s="122">
        <f t="shared" si="8"/>
        <v>0</v>
      </c>
      <c r="U68" s="122" t="str">
        <f t="shared" si="9"/>
        <v>Factor de emisión</v>
      </c>
      <c r="V68" s="122">
        <f t="shared" si="10"/>
        <v>0</v>
      </c>
      <c r="W68" s="122">
        <f t="shared" si="11"/>
        <v>0</v>
      </c>
      <c r="X68" s="122">
        <f>V68+W68*Hoja1!$C$19</f>
        <v>0</v>
      </c>
      <c r="AE68" s="15">
        <f t="shared" si="0"/>
        <v>0</v>
      </c>
      <c r="AF68" s="15"/>
      <c r="AG68" s="15">
        <f t="shared" si="1"/>
        <v>0</v>
      </c>
      <c r="AH68" s="15">
        <f t="shared" si="12"/>
        <v>0</v>
      </c>
      <c r="AI68" s="15">
        <f t="shared" si="2"/>
        <v>1</v>
      </c>
      <c r="AJ68" s="15">
        <f t="shared" si="3"/>
        <v>0</v>
      </c>
      <c r="AK68" s="15">
        <f t="shared" si="4"/>
        <v>0</v>
      </c>
      <c r="AL68" s="15" t="str">
        <f t="shared" si="13"/>
        <v>Factor de emisión</v>
      </c>
      <c r="AM68" s="15">
        <f t="shared" si="14"/>
        <v>0</v>
      </c>
      <c r="AN68" s="15">
        <f t="shared" si="15"/>
        <v>0</v>
      </c>
      <c r="AO68" s="15">
        <f t="shared" si="16"/>
        <v>0</v>
      </c>
      <c r="AP68" s="15">
        <f t="shared" si="17"/>
        <v>0</v>
      </c>
      <c r="AQ68" s="15">
        <f>IF(O68="",AP68*'Fraccion masica'!$AB$36,O68*AP68)</f>
        <v>0</v>
      </c>
      <c r="AR68" s="15">
        <f>IF(P68="",AP68*'Fraccion masica'!$AB$35,P68*AP68)</f>
        <v>0</v>
      </c>
      <c r="AS68" s="15">
        <f>IFERROR(AQ68*Hoja1!$C$24/Hoja1!$C$25/Hoja1!$C$26*16.04/1000000,0)</f>
        <v>0</v>
      </c>
      <c r="AT68" s="15">
        <f>IFERROR(AR68*Hoja1!$C$24/Hoja1!$C$25/Hoja1!$C$26*44.01/1000000,0)</f>
        <v>0</v>
      </c>
    </row>
    <row r="69" spans="2:46" x14ac:dyDescent="0.75">
      <c r="B69" s="52"/>
      <c r="C69" s="52"/>
      <c r="D69" s="52"/>
      <c r="E69" s="152"/>
      <c r="F69" s="152"/>
      <c r="G69" s="131"/>
      <c r="H69" s="92"/>
      <c r="I69" s="14"/>
      <c r="J69" s="14"/>
      <c r="K69" s="14"/>
      <c r="L69" s="14"/>
      <c r="M69" s="14"/>
      <c r="N69" s="139"/>
      <c r="O69" s="52"/>
      <c r="P69" s="215"/>
      <c r="Q69" s="122" t="str">
        <f t="shared" si="5"/>
        <v/>
      </c>
      <c r="R69" s="122">
        <f t="shared" si="6"/>
        <v>0</v>
      </c>
      <c r="S69" s="122">
        <f t="shared" si="7"/>
        <v>0</v>
      </c>
      <c r="T69" s="122">
        <f t="shared" si="8"/>
        <v>0</v>
      </c>
      <c r="U69" s="122" t="str">
        <f t="shared" si="9"/>
        <v>Factor de emisión</v>
      </c>
      <c r="V69" s="122">
        <f t="shared" si="10"/>
        <v>0</v>
      </c>
      <c r="W69" s="122">
        <f t="shared" si="11"/>
        <v>0</v>
      </c>
      <c r="X69" s="122">
        <f>V69+W69*Hoja1!$C$19</f>
        <v>0</v>
      </c>
      <c r="AE69" s="15">
        <f t="shared" si="0"/>
        <v>0</v>
      </c>
      <c r="AF69" s="15"/>
      <c r="AG69" s="15">
        <f t="shared" si="1"/>
        <v>0</v>
      </c>
      <c r="AH69" s="15">
        <f t="shared" si="12"/>
        <v>0</v>
      </c>
      <c r="AI69" s="15">
        <f t="shared" si="2"/>
        <v>1</v>
      </c>
      <c r="AJ69" s="15">
        <f t="shared" si="3"/>
        <v>0</v>
      </c>
      <c r="AK69" s="15">
        <f t="shared" si="4"/>
        <v>0</v>
      </c>
      <c r="AL69" s="15" t="str">
        <f t="shared" si="13"/>
        <v>Factor de emisión</v>
      </c>
      <c r="AM69" s="15">
        <f t="shared" si="14"/>
        <v>0</v>
      </c>
      <c r="AN69" s="15">
        <f t="shared" si="15"/>
        <v>0</v>
      </c>
      <c r="AO69" s="15">
        <f t="shared" si="16"/>
        <v>0</v>
      </c>
      <c r="AP69" s="15">
        <f t="shared" si="17"/>
        <v>0</v>
      </c>
      <c r="AQ69" s="15">
        <f>IF(O69="",AP69*'Fraccion masica'!$AB$36,O69*AP69)</f>
        <v>0</v>
      </c>
      <c r="AR69" s="15">
        <f>IF(P69="",AP69*'Fraccion masica'!$AB$35,P69*AP69)</f>
        <v>0</v>
      </c>
      <c r="AS69" s="15">
        <f>IFERROR(AQ69*Hoja1!$C$24/Hoja1!$C$25/Hoja1!$C$26*16.04/1000000,0)</f>
        <v>0</v>
      </c>
      <c r="AT69" s="15">
        <f>IFERROR(AR69*Hoja1!$C$24/Hoja1!$C$25/Hoja1!$C$26*44.01/1000000,0)</f>
        <v>0</v>
      </c>
    </row>
    <row r="70" spans="2:46" x14ac:dyDescent="0.75">
      <c r="B70" s="52"/>
      <c r="C70" s="52"/>
      <c r="D70" s="52"/>
      <c r="E70" s="152"/>
      <c r="F70" s="152"/>
      <c r="G70" s="131"/>
      <c r="H70" s="92"/>
      <c r="I70" s="14"/>
      <c r="J70" s="14"/>
      <c r="K70" s="14"/>
      <c r="L70" s="14"/>
      <c r="M70" s="14"/>
      <c r="N70" s="139"/>
      <c r="O70" s="52"/>
      <c r="P70" s="215"/>
      <c r="Q70" s="122" t="str">
        <f t="shared" si="5"/>
        <v/>
      </c>
      <c r="R70" s="122">
        <f t="shared" si="6"/>
        <v>0</v>
      </c>
      <c r="S70" s="122">
        <f t="shared" si="7"/>
        <v>0</v>
      </c>
      <c r="T70" s="122">
        <f t="shared" si="8"/>
        <v>0</v>
      </c>
      <c r="U70" s="122" t="str">
        <f t="shared" si="9"/>
        <v>Factor de emisión</v>
      </c>
      <c r="V70" s="122">
        <f t="shared" si="10"/>
        <v>0</v>
      </c>
      <c r="W70" s="122">
        <f t="shared" si="11"/>
        <v>0</v>
      </c>
      <c r="X70" s="122">
        <f>V70+W70*Hoja1!$C$19</f>
        <v>0</v>
      </c>
      <c r="AE70" s="15">
        <f t="shared" si="0"/>
        <v>0</v>
      </c>
      <c r="AF70" s="15"/>
      <c r="AG70" s="15">
        <f t="shared" si="1"/>
        <v>0</v>
      </c>
      <c r="AH70" s="15">
        <f t="shared" si="12"/>
        <v>0</v>
      </c>
      <c r="AI70" s="15">
        <f t="shared" si="2"/>
        <v>1</v>
      </c>
      <c r="AJ70" s="15">
        <f t="shared" si="3"/>
        <v>0</v>
      </c>
      <c r="AK70" s="15">
        <f t="shared" si="4"/>
        <v>0</v>
      </c>
      <c r="AL70" s="15" t="str">
        <f t="shared" si="13"/>
        <v>Factor de emisión</v>
      </c>
      <c r="AM70" s="15">
        <f t="shared" si="14"/>
        <v>0</v>
      </c>
      <c r="AN70" s="15">
        <f t="shared" si="15"/>
        <v>0</v>
      </c>
      <c r="AO70" s="15">
        <f t="shared" si="16"/>
        <v>0</v>
      </c>
      <c r="AP70" s="15">
        <f t="shared" si="17"/>
        <v>0</v>
      </c>
      <c r="AQ70" s="15">
        <f>IF(O70="",AP70*'Fraccion masica'!$AB$36,O70*AP70)</f>
        <v>0</v>
      </c>
      <c r="AR70" s="15">
        <f>IF(P70="",AP70*'Fraccion masica'!$AB$35,P70*AP70)</f>
        <v>0</v>
      </c>
      <c r="AS70" s="15">
        <f>IFERROR(AQ70*Hoja1!$C$24/Hoja1!$C$25/Hoja1!$C$26*16.04/1000000,0)</f>
        <v>0</v>
      </c>
      <c r="AT70" s="15">
        <f>IFERROR(AR70*Hoja1!$C$24/Hoja1!$C$25/Hoja1!$C$26*44.01/1000000,0)</f>
        <v>0</v>
      </c>
    </row>
    <row r="71" spans="2:46" x14ac:dyDescent="0.75">
      <c r="B71" s="52"/>
      <c r="C71" s="52"/>
      <c r="D71" s="52"/>
      <c r="E71" s="152"/>
      <c r="F71" s="152"/>
      <c r="G71" s="131"/>
      <c r="H71" s="92"/>
      <c r="I71" s="14"/>
      <c r="J71" s="14"/>
      <c r="K71" s="14"/>
      <c r="L71" s="14"/>
      <c r="M71" s="14"/>
      <c r="N71" s="139"/>
      <c r="O71" s="52"/>
      <c r="P71" s="215"/>
      <c r="Q71" s="122" t="str">
        <f t="shared" si="5"/>
        <v/>
      </c>
      <c r="R71" s="122">
        <f t="shared" si="6"/>
        <v>0</v>
      </c>
      <c r="S71" s="122">
        <f t="shared" si="7"/>
        <v>0</v>
      </c>
      <c r="T71" s="122">
        <f t="shared" si="8"/>
        <v>0</v>
      </c>
      <c r="U71" s="122" t="str">
        <f t="shared" si="9"/>
        <v>Factor de emisión</v>
      </c>
      <c r="V71" s="122">
        <f t="shared" si="10"/>
        <v>0</v>
      </c>
      <c r="W71" s="122">
        <f t="shared" si="11"/>
        <v>0</v>
      </c>
      <c r="X71" s="122">
        <f>V71+W71*Hoja1!$C$19</f>
        <v>0</v>
      </c>
      <c r="AE71" s="15">
        <f t="shared" si="0"/>
        <v>0</v>
      </c>
      <c r="AF71" s="15"/>
      <c r="AG71" s="15">
        <f t="shared" si="1"/>
        <v>0</v>
      </c>
      <c r="AH71" s="15">
        <f t="shared" si="12"/>
        <v>0</v>
      </c>
      <c r="AI71" s="15">
        <f t="shared" si="2"/>
        <v>1</v>
      </c>
      <c r="AJ71" s="15">
        <f t="shared" si="3"/>
        <v>0</v>
      </c>
      <c r="AK71" s="15">
        <f t="shared" si="4"/>
        <v>0</v>
      </c>
      <c r="AL71" s="15" t="str">
        <f t="shared" si="13"/>
        <v>Factor de emisión</v>
      </c>
      <c r="AM71" s="15">
        <f t="shared" si="14"/>
        <v>0</v>
      </c>
      <c r="AN71" s="15">
        <f t="shared" si="15"/>
        <v>0</v>
      </c>
      <c r="AO71" s="15">
        <f t="shared" si="16"/>
        <v>0</v>
      </c>
      <c r="AP71" s="15">
        <f t="shared" si="17"/>
        <v>0</v>
      </c>
      <c r="AQ71" s="15">
        <f>IF(O71="",AP71*'Fraccion masica'!$AB$36,O71*AP71)</f>
        <v>0</v>
      </c>
      <c r="AR71" s="15">
        <f>IF(P71="",AP71*'Fraccion masica'!$AB$35,P71*AP71)</f>
        <v>0</v>
      </c>
      <c r="AS71" s="15">
        <f>IFERROR(AQ71*Hoja1!$C$24/Hoja1!$C$25/Hoja1!$C$26*16.04/1000000,0)</f>
        <v>0</v>
      </c>
      <c r="AT71" s="15">
        <f>IFERROR(AR71*Hoja1!$C$24/Hoja1!$C$25/Hoja1!$C$26*44.01/1000000,0)</f>
        <v>0</v>
      </c>
    </row>
    <row r="72" spans="2:46" x14ac:dyDescent="0.75">
      <c r="B72" s="52"/>
      <c r="C72" s="52"/>
      <c r="D72" s="52"/>
      <c r="E72" s="152"/>
      <c r="F72" s="152"/>
      <c r="G72" s="131"/>
      <c r="H72" s="92"/>
      <c r="I72" s="14"/>
      <c r="J72" s="14"/>
      <c r="K72" s="14"/>
      <c r="L72" s="14"/>
      <c r="M72" s="14"/>
      <c r="N72" s="139"/>
      <c r="O72" s="52"/>
      <c r="P72" s="215"/>
      <c r="Q72" s="122" t="str">
        <f t="shared" si="5"/>
        <v/>
      </c>
      <c r="R72" s="122">
        <f t="shared" si="6"/>
        <v>0</v>
      </c>
      <c r="S72" s="122">
        <f t="shared" si="7"/>
        <v>0</v>
      </c>
      <c r="T72" s="122">
        <f t="shared" si="8"/>
        <v>0</v>
      </c>
      <c r="U72" s="122" t="str">
        <f t="shared" si="9"/>
        <v>Factor de emisión</v>
      </c>
      <c r="V72" s="122">
        <f t="shared" si="10"/>
        <v>0</v>
      </c>
      <c r="W72" s="122">
        <f t="shared" si="11"/>
        <v>0</v>
      </c>
      <c r="X72" s="122">
        <f>V72+W72*Hoja1!$C$19</f>
        <v>0</v>
      </c>
      <c r="AE72" s="15">
        <f t="shared" si="0"/>
        <v>0</v>
      </c>
      <c r="AF72" s="15"/>
      <c r="AG72" s="15">
        <f t="shared" si="1"/>
        <v>0</v>
      </c>
      <c r="AH72" s="15">
        <f t="shared" si="12"/>
        <v>0</v>
      </c>
      <c r="AI72" s="15">
        <f t="shared" si="2"/>
        <v>1</v>
      </c>
      <c r="AJ72" s="15">
        <f t="shared" si="3"/>
        <v>0</v>
      </c>
      <c r="AK72" s="15">
        <f t="shared" si="4"/>
        <v>0</v>
      </c>
      <c r="AL72" s="15" t="str">
        <f t="shared" si="13"/>
        <v>Factor de emisión</v>
      </c>
      <c r="AM72" s="15">
        <f t="shared" si="14"/>
        <v>0</v>
      </c>
      <c r="AN72" s="15">
        <f t="shared" si="15"/>
        <v>0</v>
      </c>
      <c r="AO72" s="15">
        <f t="shared" si="16"/>
        <v>0</v>
      </c>
      <c r="AP72" s="15">
        <f t="shared" si="17"/>
        <v>0</v>
      </c>
      <c r="AQ72" s="15">
        <f>IF(O72="",AP72*'Fraccion masica'!$AB$36,O72*AP72)</f>
        <v>0</v>
      </c>
      <c r="AR72" s="15">
        <f>IF(P72="",AP72*'Fraccion masica'!$AB$35,P72*AP72)</f>
        <v>0</v>
      </c>
      <c r="AS72" s="15">
        <f>IFERROR(AQ72*Hoja1!$C$24/Hoja1!$C$25/Hoja1!$C$26*16.04/1000000,0)</f>
        <v>0</v>
      </c>
      <c r="AT72" s="15">
        <f>IFERROR(AR72*Hoja1!$C$24/Hoja1!$C$25/Hoja1!$C$26*44.01/1000000,0)</f>
        <v>0</v>
      </c>
    </row>
    <row r="73" spans="2:46" x14ac:dyDescent="0.75">
      <c r="B73" s="52"/>
      <c r="C73" s="52"/>
      <c r="D73" s="52"/>
      <c r="E73" s="152"/>
      <c r="F73" s="152"/>
      <c r="G73" s="131"/>
      <c r="H73" s="92"/>
      <c r="I73" s="14"/>
      <c r="J73" s="14"/>
      <c r="K73" s="14"/>
      <c r="L73" s="14"/>
      <c r="M73" s="14"/>
      <c r="N73" s="139"/>
      <c r="O73" s="52"/>
      <c r="P73" s="215"/>
      <c r="Q73" s="122" t="str">
        <f t="shared" si="5"/>
        <v/>
      </c>
      <c r="R73" s="122">
        <f t="shared" si="6"/>
        <v>0</v>
      </c>
      <c r="S73" s="122">
        <f t="shared" si="7"/>
        <v>0</v>
      </c>
      <c r="T73" s="122">
        <f t="shared" si="8"/>
        <v>0</v>
      </c>
      <c r="U73" s="122" t="str">
        <f t="shared" si="9"/>
        <v>Factor de emisión</v>
      </c>
      <c r="V73" s="122">
        <f t="shared" si="10"/>
        <v>0</v>
      </c>
      <c r="W73" s="122">
        <f t="shared" si="11"/>
        <v>0</v>
      </c>
      <c r="X73" s="122">
        <f>V73+W73*Hoja1!$C$19</f>
        <v>0</v>
      </c>
      <c r="AE73" s="15">
        <f t="shared" si="0"/>
        <v>0</v>
      </c>
      <c r="AF73" s="15"/>
      <c r="AG73" s="15">
        <f t="shared" si="1"/>
        <v>0</v>
      </c>
      <c r="AH73" s="15">
        <f t="shared" si="12"/>
        <v>0</v>
      </c>
      <c r="AI73" s="15">
        <f t="shared" si="2"/>
        <v>1</v>
      </c>
      <c r="AJ73" s="15">
        <f t="shared" si="3"/>
        <v>0</v>
      </c>
      <c r="AK73" s="15">
        <f t="shared" si="4"/>
        <v>0</v>
      </c>
      <c r="AL73" s="15" t="str">
        <f t="shared" si="13"/>
        <v>Factor de emisión</v>
      </c>
      <c r="AM73" s="15">
        <f t="shared" si="14"/>
        <v>0</v>
      </c>
      <c r="AN73" s="15">
        <f t="shared" si="15"/>
        <v>0</v>
      </c>
      <c r="AO73" s="15">
        <f t="shared" si="16"/>
        <v>0</v>
      </c>
      <c r="AP73" s="15">
        <f t="shared" si="17"/>
        <v>0</v>
      </c>
      <c r="AQ73" s="15">
        <f>IF(O73="",AP73*'Fraccion masica'!$AB$36,O73*AP73)</f>
        <v>0</v>
      </c>
      <c r="AR73" s="15">
        <f>IF(P73="",AP73*'Fraccion masica'!$AB$35,P73*AP73)</f>
        <v>0</v>
      </c>
      <c r="AS73" s="15">
        <f>IFERROR(AQ73*Hoja1!$C$24/Hoja1!$C$25/Hoja1!$C$26*16.04/1000000,0)</f>
        <v>0</v>
      </c>
      <c r="AT73" s="15">
        <f>IFERROR(AR73*Hoja1!$C$24/Hoja1!$C$25/Hoja1!$C$26*44.01/1000000,0)</f>
        <v>0</v>
      </c>
    </row>
    <row r="74" spans="2:46" x14ac:dyDescent="0.75">
      <c r="B74" s="52"/>
      <c r="C74" s="52"/>
      <c r="D74" s="52"/>
      <c r="E74" s="152"/>
      <c r="F74" s="152"/>
      <c r="G74" s="131"/>
      <c r="H74" s="92"/>
      <c r="I74" s="14"/>
      <c r="J74" s="14"/>
      <c r="K74" s="14"/>
      <c r="L74" s="14"/>
      <c r="M74" s="14"/>
      <c r="N74" s="139"/>
      <c r="O74" s="52"/>
      <c r="P74" s="215"/>
      <c r="Q74" s="122" t="str">
        <f t="shared" si="5"/>
        <v/>
      </c>
      <c r="R74" s="122">
        <f t="shared" si="6"/>
        <v>0</v>
      </c>
      <c r="S74" s="122">
        <f t="shared" si="7"/>
        <v>0</v>
      </c>
      <c r="T74" s="122">
        <f t="shared" si="8"/>
        <v>0</v>
      </c>
      <c r="U74" s="122" t="str">
        <f t="shared" si="9"/>
        <v>Factor de emisión</v>
      </c>
      <c r="V74" s="122">
        <f t="shared" si="10"/>
        <v>0</v>
      </c>
      <c r="W74" s="122">
        <f t="shared" si="11"/>
        <v>0</v>
      </c>
      <c r="X74" s="122">
        <f>V74+W74*Hoja1!$C$19</f>
        <v>0</v>
      </c>
      <c r="AE74" s="15">
        <f t="shared" si="0"/>
        <v>0</v>
      </c>
      <c r="AF74" s="15"/>
      <c r="AG74" s="15">
        <f t="shared" si="1"/>
        <v>0</v>
      </c>
      <c r="AH74" s="15">
        <f t="shared" si="12"/>
        <v>0</v>
      </c>
      <c r="AI74" s="15">
        <f t="shared" si="2"/>
        <v>1</v>
      </c>
      <c r="AJ74" s="15">
        <f t="shared" si="3"/>
        <v>0</v>
      </c>
      <c r="AK74" s="15">
        <f t="shared" si="4"/>
        <v>0</v>
      </c>
      <c r="AL74" s="15" t="str">
        <f t="shared" si="13"/>
        <v>Factor de emisión</v>
      </c>
      <c r="AM74" s="15">
        <f t="shared" si="14"/>
        <v>0</v>
      </c>
      <c r="AN74" s="15">
        <f t="shared" si="15"/>
        <v>0</v>
      </c>
      <c r="AO74" s="15">
        <f t="shared" si="16"/>
        <v>0</v>
      </c>
      <c r="AP74" s="15">
        <f t="shared" si="17"/>
        <v>0</v>
      </c>
      <c r="AQ74" s="15">
        <f>IF(O74="",AP74*'Fraccion masica'!$AB$36,O74*AP74)</f>
        <v>0</v>
      </c>
      <c r="AR74" s="15">
        <f>IF(P74="",AP74*'Fraccion masica'!$AB$35,P74*AP74)</f>
        <v>0</v>
      </c>
      <c r="AS74" s="15">
        <f>IFERROR(AQ74*Hoja1!$C$24/Hoja1!$C$25/Hoja1!$C$26*16.04/1000000,0)</f>
        <v>0</v>
      </c>
      <c r="AT74" s="15">
        <f>IFERROR(AR74*Hoja1!$C$24/Hoja1!$C$25/Hoja1!$C$26*44.01/1000000,0)</f>
        <v>0</v>
      </c>
    </row>
    <row r="75" spans="2:46" x14ac:dyDescent="0.75">
      <c r="B75" s="52"/>
      <c r="C75" s="52"/>
      <c r="D75" s="52"/>
      <c r="E75" s="152"/>
      <c r="F75" s="152"/>
      <c r="G75" s="131"/>
      <c r="H75" s="92"/>
      <c r="I75" s="14"/>
      <c r="J75" s="14"/>
      <c r="K75" s="14"/>
      <c r="L75" s="14"/>
      <c r="M75" s="14"/>
      <c r="N75" s="139"/>
      <c r="O75" s="52"/>
      <c r="P75" s="215"/>
      <c r="Q75" s="122" t="str">
        <f t="shared" si="5"/>
        <v/>
      </c>
      <c r="R75" s="122">
        <f t="shared" si="6"/>
        <v>0</v>
      </c>
      <c r="S75" s="122">
        <f t="shared" si="7"/>
        <v>0</v>
      </c>
      <c r="T75" s="122">
        <f t="shared" si="8"/>
        <v>0</v>
      </c>
      <c r="U75" s="122" t="str">
        <f t="shared" si="9"/>
        <v>Factor de emisión</v>
      </c>
      <c r="V75" s="122">
        <f t="shared" si="10"/>
        <v>0</v>
      </c>
      <c r="W75" s="122">
        <f t="shared" si="11"/>
        <v>0</v>
      </c>
      <c r="X75" s="122">
        <f>V75+W75*Hoja1!$C$19</f>
        <v>0</v>
      </c>
      <c r="AE75" s="15">
        <f t="shared" si="0"/>
        <v>0</v>
      </c>
      <c r="AF75" s="15"/>
      <c r="AG75" s="15">
        <f t="shared" si="1"/>
        <v>0</v>
      </c>
      <c r="AH75" s="15">
        <f t="shared" si="12"/>
        <v>0</v>
      </c>
      <c r="AI75" s="15">
        <f t="shared" si="2"/>
        <v>1</v>
      </c>
      <c r="AJ75" s="15">
        <f t="shared" si="3"/>
        <v>0</v>
      </c>
      <c r="AK75" s="15">
        <f t="shared" si="4"/>
        <v>0</v>
      </c>
      <c r="AL75" s="15" t="str">
        <f t="shared" si="13"/>
        <v>Factor de emisión</v>
      </c>
      <c r="AM75" s="15">
        <f t="shared" si="14"/>
        <v>0</v>
      </c>
      <c r="AN75" s="15">
        <f t="shared" si="15"/>
        <v>0</v>
      </c>
      <c r="AO75" s="15">
        <f t="shared" si="16"/>
        <v>0</v>
      </c>
      <c r="AP75" s="15">
        <f t="shared" si="17"/>
        <v>0</v>
      </c>
      <c r="AQ75" s="15">
        <f>IF(O75="",AP75*'Fraccion masica'!$AB$36,O75*AP75)</f>
        <v>0</v>
      </c>
      <c r="AR75" s="15">
        <f>IF(P75="",AP75*'Fraccion masica'!$AB$35,P75*AP75)</f>
        <v>0</v>
      </c>
      <c r="AS75" s="15">
        <f>IFERROR(AQ75*Hoja1!$C$24/Hoja1!$C$25/Hoja1!$C$26*16.04/1000000,0)</f>
        <v>0</v>
      </c>
      <c r="AT75" s="15">
        <f>IFERROR(AR75*Hoja1!$C$24/Hoja1!$C$25/Hoja1!$C$26*44.01/1000000,0)</f>
        <v>0</v>
      </c>
    </row>
    <row r="76" spans="2:46" x14ac:dyDescent="0.75">
      <c r="B76" s="52"/>
      <c r="C76" s="52"/>
      <c r="D76" s="52"/>
      <c r="E76" s="152"/>
      <c r="F76" s="152"/>
      <c r="G76" s="131"/>
      <c r="H76" s="92"/>
      <c r="I76" s="14"/>
      <c r="J76" s="14"/>
      <c r="K76" s="14"/>
      <c r="L76" s="14"/>
      <c r="M76" s="14"/>
      <c r="N76" s="139"/>
      <c r="O76" s="52"/>
      <c r="P76" s="215"/>
      <c r="Q76" s="122" t="str">
        <f t="shared" si="5"/>
        <v/>
      </c>
      <c r="R76" s="122">
        <f t="shared" si="6"/>
        <v>0</v>
      </c>
      <c r="S76" s="122">
        <f t="shared" si="7"/>
        <v>0</v>
      </c>
      <c r="T76" s="122">
        <f t="shared" si="8"/>
        <v>0</v>
      </c>
      <c r="U76" s="122" t="str">
        <f t="shared" si="9"/>
        <v>Factor de emisión</v>
      </c>
      <c r="V76" s="122">
        <f t="shared" si="10"/>
        <v>0</v>
      </c>
      <c r="W76" s="122">
        <f t="shared" si="11"/>
        <v>0</v>
      </c>
      <c r="X76" s="122">
        <f>V76+W76*Hoja1!$C$19</f>
        <v>0</v>
      </c>
      <c r="AE76" s="15">
        <f t="shared" si="0"/>
        <v>0</v>
      </c>
      <c r="AF76" s="15"/>
      <c r="AG76" s="15">
        <f t="shared" si="1"/>
        <v>0</v>
      </c>
      <c r="AH76" s="15">
        <f t="shared" si="12"/>
        <v>0</v>
      </c>
      <c r="AI76" s="15">
        <f t="shared" si="2"/>
        <v>1</v>
      </c>
      <c r="AJ76" s="15">
        <f t="shared" si="3"/>
        <v>0</v>
      </c>
      <c r="AK76" s="15">
        <f t="shared" si="4"/>
        <v>0</v>
      </c>
      <c r="AL76" s="15" t="str">
        <f t="shared" si="13"/>
        <v>Factor de emisión</v>
      </c>
      <c r="AM76" s="15">
        <f t="shared" si="14"/>
        <v>0</v>
      </c>
      <c r="AN76" s="15">
        <f t="shared" si="15"/>
        <v>0</v>
      </c>
      <c r="AO76" s="15">
        <f t="shared" si="16"/>
        <v>0</v>
      </c>
      <c r="AP76" s="15">
        <f t="shared" si="17"/>
        <v>0</v>
      </c>
      <c r="AQ76" s="15">
        <f>IF(O76="",AP76*'Fraccion masica'!$AB$36,O76*AP76)</f>
        <v>0</v>
      </c>
      <c r="AR76" s="15">
        <f>IF(P76="",AP76*'Fraccion masica'!$AB$35,P76*AP76)</f>
        <v>0</v>
      </c>
      <c r="AS76" s="15">
        <f>IFERROR(AQ76*Hoja1!$C$24/Hoja1!$C$25/Hoja1!$C$26*16.04/1000000,0)</f>
        <v>0</v>
      </c>
      <c r="AT76" s="15">
        <f>IFERROR(AR76*Hoja1!$C$24/Hoja1!$C$25/Hoja1!$C$26*44.01/1000000,0)</f>
        <v>0</v>
      </c>
    </row>
    <row r="77" spans="2:46" x14ac:dyDescent="0.75">
      <c r="B77" s="52"/>
      <c r="C77" s="52"/>
      <c r="D77" s="52"/>
      <c r="E77" s="152"/>
      <c r="F77" s="152"/>
      <c r="G77" s="131"/>
      <c r="H77" s="92"/>
      <c r="I77" s="14"/>
      <c r="J77" s="14"/>
      <c r="K77" s="14"/>
      <c r="L77" s="14"/>
      <c r="M77" s="14"/>
      <c r="N77" s="139"/>
      <c r="O77" s="52"/>
      <c r="P77" s="215"/>
      <c r="Q77" s="122" t="str">
        <f t="shared" si="5"/>
        <v/>
      </c>
      <c r="R77" s="122">
        <f t="shared" si="6"/>
        <v>0</v>
      </c>
      <c r="S77" s="122">
        <f t="shared" si="7"/>
        <v>0</v>
      </c>
      <c r="T77" s="122">
        <f t="shared" si="8"/>
        <v>0</v>
      </c>
      <c r="U77" s="122" t="str">
        <f t="shared" si="9"/>
        <v>Factor de emisión</v>
      </c>
      <c r="V77" s="122">
        <f t="shared" si="10"/>
        <v>0</v>
      </c>
      <c r="W77" s="122">
        <f t="shared" si="11"/>
        <v>0</v>
      </c>
      <c r="X77" s="122">
        <f>V77+W77*Hoja1!$C$19</f>
        <v>0</v>
      </c>
      <c r="AE77" s="15">
        <f t="shared" si="0"/>
        <v>0</v>
      </c>
      <c r="AF77" s="15"/>
      <c r="AG77" s="15">
        <f t="shared" si="1"/>
        <v>0</v>
      </c>
      <c r="AH77" s="15">
        <f t="shared" si="12"/>
        <v>0</v>
      </c>
      <c r="AI77" s="15">
        <f t="shared" si="2"/>
        <v>1</v>
      </c>
      <c r="AJ77" s="15">
        <f t="shared" si="3"/>
        <v>0</v>
      </c>
      <c r="AK77" s="15">
        <f t="shared" si="4"/>
        <v>0</v>
      </c>
      <c r="AL77" s="15" t="str">
        <f t="shared" si="13"/>
        <v>Factor de emisión</v>
      </c>
      <c r="AM77" s="15">
        <f t="shared" si="14"/>
        <v>0</v>
      </c>
      <c r="AN77" s="15">
        <f t="shared" si="15"/>
        <v>0</v>
      </c>
      <c r="AO77" s="15">
        <f t="shared" si="16"/>
        <v>0</v>
      </c>
      <c r="AP77" s="15">
        <f t="shared" si="17"/>
        <v>0</v>
      </c>
      <c r="AQ77" s="15">
        <f>IF(O77="",AP77*'Fraccion masica'!$AB$36,O77*AP77)</f>
        <v>0</v>
      </c>
      <c r="AR77" s="15">
        <f>IF(P77="",AP77*'Fraccion masica'!$AB$35,P77*AP77)</f>
        <v>0</v>
      </c>
      <c r="AS77" s="15">
        <f>IFERROR(AQ77*Hoja1!$C$24/Hoja1!$C$25/Hoja1!$C$26*16.04/1000000,0)</f>
        <v>0</v>
      </c>
      <c r="AT77" s="15">
        <f>IFERROR(AR77*Hoja1!$C$24/Hoja1!$C$25/Hoja1!$C$26*44.01/1000000,0)</f>
        <v>0</v>
      </c>
    </row>
    <row r="78" spans="2:46" x14ac:dyDescent="0.75">
      <c r="B78" s="52"/>
      <c r="C78" s="52"/>
      <c r="D78" s="52"/>
      <c r="E78" s="152"/>
      <c r="F78" s="152"/>
      <c r="G78" s="131"/>
      <c r="H78" s="92"/>
      <c r="I78" s="14"/>
      <c r="J78" s="14"/>
      <c r="K78" s="14"/>
      <c r="L78" s="14"/>
      <c r="M78" s="14"/>
      <c r="N78" s="139"/>
      <c r="O78" s="52"/>
      <c r="P78" s="215"/>
      <c r="Q78" s="122" t="str">
        <f t="shared" si="5"/>
        <v/>
      </c>
      <c r="R78" s="122">
        <f t="shared" si="6"/>
        <v>0</v>
      </c>
      <c r="S78" s="122">
        <f t="shared" si="7"/>
        <v>0</v>
      </c>
      <c r="T78" s="122">
        <f t="shared" si="8"/>
        <v>0</v>
      </c>
      <c r="U78" s="122" t="str">
        <f t="shared" si="9"/>
        <v>Factor de emisión</v>
      </c>
      <c r="V78" s="122">
        <f t="shared" si="10"/>
        <v>0</v>
      </c>
      <c r="W78" s="122">
        <f t="shared" si="11"/>
        <v>0</v>
      </c>
      <c r="X78" s="122">
        <f>V78+W78*Hoja1!$C$19</f>
        <v>0</v>
      </c>
      <c r="AE78" s="15">
        <f t="shared" ref="AE78:AE109" si="18">B78</f>
        <v>0</v>
      </c>
      <c r="AF78" s="15"/>
      <c r="AG78" s="15">
        <f t="shared" ref="AG78:AG109" si="19">IFERROR(D78*H78,0)</f>
        <v>0</v>
      </c>
      <c r="AH78" s="15">
        <f t="shared" si="12"/>
        <v>0</v>
      </c>
      <c r="AI78" s="15">
        <f t="shared" ref="AI78:AI109" si="20">IF(C78="Con Plunger",0.5,1)</f>
        <v>1</v>
      </c>
      <c r="AJ78" s="15">
        <f t="shared" ref="AJ78:AJ109" si="21">IFERROR((D78*0.00037*I78^2*J78*K78)+(L78*(M78-AI78)*AH78),0)</f>
        <v>0</v>
      </c>
      <c r="AK78" s="15">
        <f t="shared" ref="AK78:AK109" si="22">IFERROR(IF(N78="X",VLOOKUP(C78,$AZ$46:$BA$47,2,FALSE)*D78,0),0)</f>
        <v>0</v>
      </c>
      <c r="AL78" s="15" t="str">
        <f t="shared" si="13"/>
        <v>Factor de emisión</v>
      </c>
      <c r="AM78" s="15">
        <f t="shared" ref="AM78:AM109" si="23">IF(AG78&lt;&gt;0,AG78,IF(AJ78&lt;&gt;0,AJ78,AK78))*(1-E78)</f>
        <v>0</v>
      </c>
      <c r="AN78" s="15">
        <f t="shared" si="15"/>
        <v>0</v>
      </c>
      <c r="AO78" s="15">
        <f t="shared" si="16"/>
        <v>0</v>
      </c>
      <c r="AP78" s="15">
        <f t="shared" si="17"/>
        <v>0</v>
      </c>
      <c r="AQ78" s="15">
        <f>IF(O78="",AP78*'Fraccion masica'!$AB$36,O78*AP78)</f>
        <v>0</v>
      </c>
      <c r="AR78" s="15">
        <f>IF(P78="",AP78*'Fraccion masica'!$AB$35,P78*AP78)</f>
        <v>0</v>
      </c>
      <c r="AS78" s="15">
        <f>IFERROR(AQ78*Hoja1!$C$24/Hoja1!$C$25/Hoja1!$C$26*16.04/1000000,0)</f>
        <v>0</v>
      </c>
      <c r="AT78" s="15">
        <f>IFERROR(AR78*Hoja1!$C$24/Hoja1!$C$25/Hoja1!$C$26*44.01/1000000,0)</f>
        <v>0</v>
      </c>
    </row>
    <row r="79" spans="2:46" x14ac:dyDescent="0.75">
      <c r="B79" s="52"/>
      <c r="C79" s="52"/>
      <c r="D79" s="52"/>
      <c r="E79" s="152"/>
      <c r="F79" s="152"/>
      <c r="G79" s="131"/>
      <c r="H79" s="92"/>
      <c r="I79" s="14"/>
      <c r="J79" s="14"/>
      <c r="K79" s="14"/>
      <c r="L79" s="14"/>
      <c r="M79" s="14"/>
      <c r="N79" s="139"/>
      <c r="O79" s="52"/>
      <c r="P79" s="215"/>
      <c r="Q79" s="122" t="str">
        <f t="shared" si="5"/>
        <v/>
      </c>
      <c r="R79" s="122">
        <f t="shared" si="6"/>
        <v>0</v>
      </c>
      <c r="S79" s="122">
        <f t="shared" si="7"/>
        <v>0</v>
      </c>
      <c r="T79" s="122">
        <f t="shared" si="8"/>
        <v>0</v>
      </c>
      <c r="U79" s="122" t="str">
        <f t="shared" si="9"/>
        <v>Factor de emisión</v>
      </c>
      <c r="V79" s="122">
        <f t="shared" si="10"/>
        <v>0</v>
      </c>
      <c r="W79" s="122">
        <f t="shared" si="11"/>
        <v>0</v>
      </c>
      <c r="X79" s="122">
        <f>V79+W79*Hoja1!$C$19</f>
        <v>0</v>
      </c>
      <c r="AE79" s="15">
        <f t="shared" si="18"/>
        <v>0</v>
      </c>
      <c r="AF79" s="15"/>
      <c r="AG79" s="15">
        <f t="shared" si="19"/>
        <v>0</v>
      </c>
      <c r="AH79" s="15">
        <f t="shared" si="12"/>
        <v>0</v>
      </c>
      <c r="AI79" s="15">
        <f t="shared" si="20"/>
        <v>1</v>
      </c>
      <c r="AJ79" s="15">
        <f t="shared" si="21"/>
        <v>0</v>
      </c>
      <c r="AK79" s="15">
        <f t="shared" si="22"/>
        <v>0</v>
      </c>
      <c r="AL79" s="15" t="str">
        <f t="shared" si="13"/>
        <v>Factor de emisión</v>
      </c>
      <c r="AM79" s="15">
        <f t="shared" si="23"/>
        <v>0</v>
      </c>
      <c r="AN79" s="15">
        <f t="shared" si="15"/>
        <v>0</v>
      </c>
      <c r="AO79" s="15">
        <f t="shared" si="16"/>
        <v>0</v>
      </c>
      <c r="AP79" s="15">
        <f t="shared" si="17"/>
        <v>0</v>
      </c>
      <c r="AQ79" s="15">
        <f>IF(O79="",AP79*'Fraccion masica'!$AB$36,O79*AP79)</f>
        <v>0</v>
      </c>
      <c r="AR79" s="15">
        <f>IF(P79="",AP79*'Fraccion masica'!$AB$35,P79*AP79)</f>
        <v>0</v>
      </c>
      <c r="AS79" s="15">
        <f>IFERROR(AQ79*Hoja1!$C$24/Hoja1!$C$25/Hoja1!$C$26*16.04/1000000,0)</f>
        <v>0</v>
      </c>
      <c r="AT79" s="15">
        <f>IFERROR(AR79*Hoja1!$C$24/Hoja1!$C$25/Hoja1!$C$26*44.01/1000000,0)</f>
        <v>0</v>
      </c>
    </row>
    <row r="80" spans="2:46" x14ac:dyDescent="0.75">
      <c r="B80" s="52"/>
      <c r="C80" s="52"/>
      <c r="D80" s="52"/>
      <c r="E80" s="152"/>
      <c r="F80" s="152"/>
      <c r="G80" s="131"/>
      <c r="H80" s="92"/>
      <c r="I80" s="14"/>
      <c r="J80" s="14"/>
      <c r="K80" s="14"/>
      <c r="L80" s="14"/>
      <c r="M80" s="14"/>
      <c r="N80" s="139"/>
      <c r="O80" s="52"/>
      <c r="P80" s="215"/>
      <c r="Q80" s="122" t="str">
        <f t="shared" si="5"/>
        <v/>
      </c>
      <c r="R80" s="122">
        <f t="shared" si="6"/>
        <v>0</v>
      </c>
      <c r="S80" s="122">
        <f t="shared" si="7"/>
        <v>0</v>
      </c>
      <c r="T80" s="122">
        <f t="shared" si="8"/>
        <v>0</v>
      </c>
      <c r="U80" s="122" t="str">
        <f t="shared" si="9"/>
        <v>Factor de emisión</v>
      </c>
      <c r="V80" s="122">
        <f t="shared" si="10"/>
        <v>0</v>
      </c>
      <c r="W80" s="122">
        <f t="shared" si="11"/>
        <v>0</v>
      </c>
      <c r="X80" s="122">
        <f>V80+W80*Hoja1!$C$19</f>
        <v>0</v>
      </c>
      <c r="AE80" s="15">
        <f t="shared" si="18"/>
        <v>0</v>
      </c>
      <c r="AF80" s="15"/>
      <c r="AG80" s="15">
        <f t="shared" si="19"/>
        <v>0</v>
      </c>
      <c r="AH80" s="15">
        <f t="shared" si="12"/>
        <v>0</v>
      </c>
      <c r="AI80" s="15">
        <f t="shared" si="20"/>
        <v>1</v>
      </c>
      <c r="AJ80" s="15">
        <f t="shared" si="21"/>
        <v>0</v>
      </c>
      <c r="AK80" s="15">
        <f t="shared" si="22"/>
        <v>0</v>
      </c>
      <c r="AL80" s="15" t="str">
        <f t="shared" si="13"/>
        <v>Factor de emisión</v>
      </c>
      <c r="AM80" s="15">
        <f t="shared" si="23"/>
        <v>0</v>
      </c>
      <c r="AN80" s="15">
        <f t="shared" si="15"/>
        <v>0</v>
      </c>
      <c r="AO80" s="15">
        <f t="shared" si="16"/>
        <v>0</v>
      </c>
      <c r="AP80" s="15">
        <f t="shared" si="17"/>
        <v>0</v>
      </c>
      <c r="AQ80" s="15">
        <f>IF(O80="",AP80*'Fraccion masica'!$AB$36,O80*AP80)</f>
        <v>0</v>
      </c>
      <c r="AR80" s="15">
        <f>IF(P80="",AP80*'Fraccion masica'!$AB$35,P80*AP80)</f>
        <v>0</v>
      </c>
      <c r="AS80" s="15">
        <f>IFERROR(AQ80*Hoja1!$C$24/Hoja1!$C$25/Hoja1!$C$26*16.04/1000000,0)</f>
        <v>0</v>
      </c>
      <c r="AT80" s="15">
        <f>IFERROR(AR80*Hoja1!$C$24/Hoja1!$C$25/Hoja1!$C$26*44.01/1000000,0)</f>
        <v>0</v>
      </c>
    </row>
    <row r="81" spans="2:46" x14ac:dyDescent="0.75">
      <c r="B81" s="52"/>
      <c r="C81" s="52"/>
      <c r="D81" s="52"/>
      <c r="E81" s="152"/>
      <c r="F81" s="152"/>
      <c r="G81" s="131"/>
      <c r="H81" s="92"/>
      <c r="I81" s="14"/>
      <c r="J81" s="14"/>
      <c r="K81" s="14"/>
      <c r="L81" s="14"/>
      <c r="M81" s="14"/>
      <c r="N81" s="139"/>
      <c r="O81" s="52"/>
      <c r="P81" s="215"/>
      <c r="Q81" s="122" t="str">
        <f t="shared" si="5"/>
        <v/>
      </c>
      <c r="R81" s="122">
        <f t="shared" si="6"/>
        <v>0</v>
      </c>
      <c r="S81" s="122">
        <f t="shared" si="7"/>
        <v>0</v>
      </c>
      <c r="T81" s="122">
        <f t="shared" si="8"/>
        <v>0</v>
      </c>
      <c r="U81" s="122" t="str">
        <f t="shared" si="9"/>
        <v>Factor de emisión</v>
      </c>
      <c r="V81" s="122">
        <f t="shared" si="10"/>
        <v>0</v>
      </c>
      <c r="W81" s="122">
        <f t="shared" si="11"/>
        <v>0</v>
      </c>
      <c r="X81" s="122">
        <f>V81+W81*Hoja1!$C$19</f>
        <v>0</v>
      </c>
      <c r="AE81" s="15">
        <f t="shared" si="18"/>
        <v>0</v>
      </c>
      <c r="AF81" s="15"/>
      <c r="AG81" s="15">
        <f t="shared" si="19"/>
        <v>0</v>
      </c>
      <c r="AH81" s="15">
        <f t="shared" si="12"/>
        <v>0</v>
      </c>
      <c r="AI81" s="15">
        <f t="shared" si="20"/>
        <v>1</v>
      </c>
      <c r="AJ81" s="15">
        <f t="shared" si="21"/>
        <v>0</v>
      </c>
      <c r="AK81" s="15">
        <f t="shared" si="22"/>
        <v>0</v>
      </c>
      <c r="AL81" s="15" t="str">
        <f t="shared" si="13"/>
        <v>Factor de emisión</v>
      </c>
      <c r="AM81" s="15">
        <f t="shared" si="23"/>
        <v>0</v>
      </c>
      <c r="AN81" s="15">
        <f t="shared" si="15"/>
        <v>0</v>
      </c>
      <c r="AO81" s="15">
        <f t="shared" si="16"/>
        <v>0</v>
      </c>
      <c r="AP81" s="15">
        <f t="shared" si="17"/>
        <v>0</v>
      </c>
      <c r="AQ81" s="15">
        <f>IF(O81="",AP81*'Fraccion masica'!$AB$36,O81*AP81)</f>
        <v>0</v>
      </c>
      <c r="AR81" s="15">
        <f>IF(P81="",AP81*'Fraccion masica'!$AB$35,P81*AP81)</f>
        <v>0</v>
      </c>
      <c r="AS81" s="15">
        <f>IFERROR(AQ81*Hoja1!$C$24/Hoja1!$C$25/Hoja1!$C$26*16.04/1000000,0)</f>
        <v>0</v>
      </c>
      <c r="AT81" s="15">
        <f>IFERROR(AR81*Hoja1!$C$24/Hoja1!$C$25/Hoja1!$C$26*44.01/1000000,0)</f>
        <v>0</v>
      </c>
    </row>
    <row r="82" spans="2:46" x14ac:dyDescent="0.75">
      <c r="B82" s="52"/>
      <c r="C82" s="52"/>
      <c r="D82" s="52"/>
      <c r="E82" s="152"/>
      <c r="F82" s="152"/>
      <c r="G82" s="131"/>
      <c r="H82" s="92"/>
      <c r="I82" s="14"/>
      <c r="J82" s="14"/>
      <c r="K82" s="14"/>
      <c r="L82" s="14"/>
      <c r="M82" s="14"/>
      <c r="N82" s="139"/>
      <c r="O82" s="52"/>
      <c r="P82" s="215"/>
      <c r="Q82" s="122" t="str">
        <f t="shared" si="5"/>
        <v/>
      </c>
      <c r="R82" s="122">
        <f t="shared" si="6"/>
        <v>0</v>
      </c>
      <c r="S82" s="122">
        <f t="shared" si="7"/>
        <v>0</v>
      </c>
      <c r="T82" s="122">
        <f t="shared" si="8"/>
        <v>0</v>
      </c>
      <c r="U82" s="122" t="str">
        <f t="shared" si="9"/>
        <v>Factor de emisión</v>
      </c>
      <c r="V82" s="122">
        <f t="shared" si="10"/>
        <v>0</v>
      </c>
      <c r="W82" s="122">
        <f t="shared" si="11"/>
        <v>0</v>
      </c>
      <c r="X82" s="122">
        <f>V82+W82*Hoja1!$C$19</f>
        <v>0</v>
      </c>
      <c r="AE82" s="15">
        <f t="shared" si="18"/>
        <v>0</v>
      </c>
      <c r="AF82" s="15"/>
      <c r="AG82" s="15">
        <f t="shared" si="19"/>
        <v>0</v>
      </c>
      <c r="AH82" s="15">
        <f t="shared" si="12"/>
        <v>0</v>
      </c>
      <c r="AI82" s="15">
        <f t="shared" si="20"/>
        <v>1</v>
      </c>
      <c r="AJ82" s="15">
        <f t="shared" si="21"/>
        <v>0</v>
      </c>
      <c r="AK82" s="15">
        <f t="shared" si="22"/>
        <v>0</v>
      </c>
      <c r="AL82" s="15" t="str">
        <f t="shared" si="13"/>
        <v>Factor de emisión</v>
      </c>
      <c r="AM82" s="15">
        <f t="shared" si="23"/>
        <v>0</v>
      </c>
      <c r="AN82" s="15">
        <f t="shared" si="15"/>
        <v>0</v>
      </c>
      <c r="AO82" s="15">
        <f t="shared" si="16"/>
        <v>0</v>
      </c>
      <c r="AP82" s="15">
        <f t="shared" si="17"/>
        <v>0</v>
      </c>
      <c r="AQ82" s="15">
        <f>IF(O82="",AP82*'Fraccion masica'!$AB$36,O82*AP82)</f>
        <v>0</v>
      </c>
      <c r="AR82" s="15">
        <f>IF(P82="",AP82*'Fraccion masica'!$AB$35,P82*AP82)</f>
        <v>0</v>
      </c>
      <c r="AS82" s="15">
        <f>IFERROR(AQ82*Hoja1!$C$24/Hoja1!$C$25/Hoja1!$C$26*16.04/1000000,0)</f>
        <v>0</v>
      </c>
      <c r="AT82" s="15">
        <f>IFERROR(AR82*Hoja1!$C$24/Hoja1!$C$25/Hoja1!$C$26*44.01/1000000,0)</f>
        <v>0</v>
      </c>
    </row>
    <row r="83" spans="2:46" x14ac:dyDescent="0.75">
      <c r="B83" s="52"/>
      <c r="C83" s="52"/>
      <c r="D83" s="52"/>
      <c r="E83" s="152"/>
      <c r="F83" s="152"/>
      <c r="G83" s="131"/>
      <c r="H83" s="92"/>
      <c r="I83" s="14"/>
      <c r="J83" s="14"/>
      <c r="K83" s="14"/>
      <c r="L83" s="14"/>
      <c r="M83" s="14"/>
      <c r="N83" s="139"/>
      <c r="O83" s="52"/>
      <c r="P83" s="215"/>
      <c r="Q83" s="122" t="str">
        <f t="shared" si="5"/>
        <v/>
      </c>
      <c r="R83" s="122">
        <f t="shared" si="6"/>
        <v>0</v>
      </c>
      <c r="S83" s="122">
        <f t="shared" si="7"/>
        <v>0</v>
      </c>
      <c r="T83" s="122">
        <f t="shared" si="8"/>
        <v>0</v>
      </c>
      <c r="U83" s="122" t="str">
        <f t="shared" si="9"/>
        <v>Factor de emisión</v>
      </c>
      <c r="V83" s="122">
        <f t="shared" si="10"/>
        <v>0</v>
      </c>
      <c r="W83" s="122">
        <f t="shared" si="11"/>
        <v>0</v>
      </c>
      <c r="X83" s="122">
        <f>V83+W83*Hoja1!$C$19</f>
        <v>0</v>
      </c>
      <c r="AE83" s="15">
        <f t="shared" si="18"/>
        <v>0</v>
      </c>
      <c r="AF83" s="15"/>
      <c r="AG83" s="15">
        <f t="shared" si="19"/>
        <v>0</v>
      </c>
      <c r="AH83" s="15">
        <f t="shared" si="12"/>
        <v>0</v>
      </c>
      <c r="AI83" s="15">
        <f t="shared" si="20"/>
        <v>1</v>
      </c>
      <c r="AJ83" s="15">
        <f t="shared" si="21"/>
        <v>0</v>
      </c>
      <c r="AK83" s="15">
        <f t="shared" si="22"/>
        <v>0</v>
      </c>
      <c r="AL83" s="15" t="str">
        <f t="shared" si="13"/>
        <v>Factor de emisión</v>
      </c>
      <c r="AM83" s="15">
        <f t="shared" si="23"/>
        <v>0</v>
      </c>
      <c r="AN83" s="15">
        <f t="shared" si="15"/>
        <v>0</v>
      </c>
      <c r="AO83" s="15">
        <f t="shared" si="16"/>
        <v>0</v>
      </c>
      <c r="AP83" s="15">
        <f t="shared" si="17"/>
        <v>0</v>
      </c>
      <c r="AQ83" s="15">
        <f>IF(O83="",AP83*'Fraccion masica'!$AB$36,O83*AP83)</f>
        <v>0</v>
      </c>
      <c r="AR83" s="15">
        <f>IF(P83="",AP83*'Fraccion masica'!$AB$35,P83*AP83)</f>
        <v>0</v>
      </c>
      <c r="AS83" s="15">
        <f>IFERROR(AQ83*Hoja1!$C$24/Hoja1!$C$25/Hoja1!$C$26*16.04/1000000,0)</f>
        <v>0</v>
      </c>
      <c r="AT83" s="15">
        <f>IFERROR(AR83*Hoja1!$C$24/Hoja1!$C$25/Hoja1!$C$26*44.01/1000000,0)</f>
        <v>0</v>
      </c>
    </row>
    <row r="84" spans="2:46" x14ac:dyDescent="0.75">
      <c r="B84" s="52"/>
      <c r="C84" s="52"/>
      <c r="D84" s="52"/>
      <c r="E84" s="152"/>
      <c r="F84" s="152"/>
      <c r="G84" s="131"/>
      <c r="H84" s="92"/>
      <c r="I84" s="14"/>
      <c r="J84" s="14"/>
      <c r="K84" s="14"/>
      <c r="L84" s="14"/>
      <c r="M84" s="14"/>
      <c r="N84" s="139"/>
      <c r="O84" s="52"/>
      <c r="P84" s="215"/>
      <c r="Q84" s="122" t="str">
        <f t="shared" si="5"/>
        <v/>
      </c>
      <c r="R84" s="122">
        <f t="shared" si="6"/>
        <v>0</v>
      </c>
      <c r="S84" s="122">
        <f t="shared" si="7"/>
        <v>0</v>
      </c>
      <c r="T84" s="122">
        <f t="shared" si="8"/>
        <v>0</v>
      </c>
      <c r="U84" s="122" t="str">
        <f t="shared" si="9"/>
        <v>Factor de emisión</v>
      </c>
      <c r="V84" s="122">
        <f t="shared" si="10"/>
        <v>0</v>
      </c>
      <c r="W84" s="122">
        <f t="shared" si="11"/>
        <v>0</v>
      </c>
      <c r="X84" s="122">
        <f>V84+W84*Hoja1!$C$19</f>
        <v>0</v>
      </c>
      <c r="AE84" s="15">
        <f t="shared" si="18"/>
        <v>0</v>
      </c>
      <c r="AF84" s="15"/>
      <c r="AG84" s="15">
        <f t="shared" si="19"/>
        <v>0</v>
      </c>
      <c r="AH84" s="15">
        <f t="shared" si="12"/>
        <v>0</v>
      </c>
      <c r="AI84" s="15">
        <f t="shared" si="20"/>
        <v>1</v>
      </c>
      <c r="AJ84" s="15">
        <f t="shared" si="21"/>
        <v>0</v>
      </c>
      <c r="AK84" s="15">
        <f t="shared" si="22"/>
        <v>0</v>
      </c>
      <c r="AL84" s="15" t="str">
        <f t="shared" si="13"/>
        <v>Factor de emisión</v>
      </c>
      <c r="AM84" s="15">
        <f t="shared" si="23"/>
        <v>0</v>
      </c>
      <c r="AN84" s="15">
        <f t="shared" si="15"/>
        <v>0</v>
      </c>
      <c r="AO84" s="15">
        <f t="shared" si="16"/>
        <v>0</v>
      </c>
      <c r="AP84" s="15">
        <f t="shared" si="17"/>
        <v>0</v>
      </c>
      <c r="AQ84" s="15">
        <f>IF(O84="",AP84*'Fraccion masica'!$AB$36,O84*AP84)</f>
        <v>0</v>
      </c>
      <c r="AR84" s="15">
        <f>IF(P84="",AP84*'Fraccion masica'!$AB$35,P84*AP84)</f>
        <v>0</v>
      </c>
      <c r="AS84" s="15">
        <f>IFERROR(AQ84*Hoja1!$C$24/Hoja1!$C$25/Hoja1!$C$26*16.04/1000000,0)</f>
        <v>0</v>
      </c>
      <c r="AT84" s="15">
        <f>IFERROR(AR84*Hoja1!$C$24/Hoja1!$C$25/Hoja1!$C$26*44.01/1000000,0)</f>
        <v>0</v>
      </c>
    </row>
    <row r="85" spans="2:46" x14ac:dyDescent="0.75">
      <c r="B85" s="52"/>
      <c r="C85" s="52"/>
      <c r="D85" s="52"/>
      <c r="E85" s="152"/>
      <c r="F85" s="152"/>
      <c r="G85" s="131"/>
      <c r="H85" s="92"/>
      <c r="I85" s="14"/>
      <c r="J85" s="14"/>
      <c r="K85" s="14"/>
      <c r="L85" s="14"/>
      <c r="M85" s="14"/>
      <c r="N85" s="139"/>
      <c r="O85" s="52"/>
      <c r="P85" s="215"/>
      <c r="Q85" s="122" t="str">
        <f t="shared" si="5"/>
        <v/>
      </c>
      <c r="R85" s="122">
        <f t="shared" si="6"/>
        <v>0</v>
      </c>
      <c r="S85" s="122">
        <f t="shared" si="7"/>
        <v>0</v>
      </c>
      <c r="T85" s="122">
        <f t="shared" si="8"/>
        <v>0</v>
      </c>
      <c r="U85" s="122" t="str">
        <f t="shared" si="9"/>
        <v>Factor de emisión</v>
      </c>
      <c r="V85" s="122">
        <f t="shared" si="10"/>
        <v>0</v>
      </c>
      <c r="W85" s="122">
        <f t="shared" si="11"/>
        <v>0</v>
      </c>
      <c r="X85" s="122">
        <f>V85+W85*Hoja1!$C$19</f>
        <v>0</v>
      </c>
      <c r="AE85" s="15">
        <f t="shared" si="18"/>
        <v>0</v>
      </c>
      <c r="AF85" s="15"/>
      <c r="AG85" s="15">
        <f t="shared" si="19"/>
        <v>0</v>
      </c>
      <c r="AH85" s="15">
        <f t="shared" si="12"/>
        <v>0</v>
      </c>
      <c r="AI85" s="15">
        <f t="shared" si="20"/>
        <v>1</v>
      </c>
      <c r="AJ85" s="15">
        <f t="shared" si="21"/>
        <v>0</v>
      </c>
      <c r="AK85" s="15">
        <f t="shared" si="22"/>
        <v>0</v>
      </c>
      <c r="AL85" s="15" t="str">
        <f t="shared" si="13"/>
        <v>Factor de emisión</v>
      </c>
      <c r="AM85" s="15">
        <f t="shared" si="23"/>
        <v>0</v>
      </c>
      <c r="AN85" s="15">
        <f t="shared" si="15"/>
        <v>0</v>
      </c>
      <c r="AO85" s="15">
        <f t="shared" si="16"/>
        <v>0</v>
      </c>
      <c r="AP85" s="15">
        <f t="shared" si="17"/>
        <v>0</v>
      </c>
      <c r="AQ85" s="15">
        <f>IF(O85="",AP85*'Fraccion masica'!$AB$36,O85*AP85)</f>
        <v>0</v>
      </c>
      <c r="AR85" s="15">
        <f>IF(P85="",AP85*'Fraccion masica'!$AB$35,P85*AP85)</f>
        <v>0</v>
      </c>
      <c r="AS85" s="15">
        <f>IFERROR(AQ85*Hoja1!$C$24/Hoja1!$C$25/Hoja1!$C$26*16.04/1000000,0)</f>
        <v>0</v>
      </c>
      <c r="AT85" s="15">
        <f>IFERROR(AR85*Hoja1!$C$24/Hoja1!$C$25/Hoja1!$C$26*44.01/1000000,0)</f>
        <v>0</v>
      </c>
    </row>
    <row r="86" spans="2:46" x14ac:dyDescent="0.75">
      <c r="B86" s="52"/>
      <c r="C86" s="52"/>
      <c r="D86" s="52"/>
      <c r="E86" s="152"/>
      <c r="F86" s="152"/>
      <c r="G86" s="131"/>
      <c r="H86" s="92"/>
      <c r="I86" s="14"/>
      <c r="J86" s="14"/>
      <c r="K86" s="14"/>
      <c r="L86" s="14"/>
      <c r="M86" s="14"/>
      <c r="N86" s="139"/>
      <c r="O86" s="52"/>
      <c r="P86" s="215"/>
      <c r="Q86" s="122" t="str">
        <f t="shared" si="5"/>
        <v/>
      </c>
      <c r="R86" s="122">
        <f t="shared" si="6"/>
        <v>0</v>
      </c>
      <c r="S86" s="122">
        <f t="shared" si="7"/>
        <v>0</v>
      </c>
      <c r="T86" s="122">
        <f t="shared" si="8"/>
        <v>0</v>
      </c>
      <c r="U86" s="122" t="str">
        <f t="shared" si="9"/>
        <v>Factor de emisión</v>
      </c>
      <c r="V86" s="122">
        <f t="shared" si="10"/>
        <v>0</v>
      </c>
      <c r="W86" s="122">
        <f t="shared" si="11"/>
        <v>0</v>
      </c>
      <c r="X86" s="122">
        <f>V86+W86*Hoja1!$C$19</f>
        <v>0</v>
      </c>
      <c r="AE86" s="15">
        <f t="shared" si="18"/>
        <v>0</v>
      </c>
      <c r="AF86" s="15"/>
      <c r="AG86" s="15">
        <f t="shared" si="19"/>
        <v>0</v>
      </c>
      <c r="AH86" s="15">
        <f t="shared" si="12"/>
        <v>0</v>
      </c>
      <c r="AI86" s="15">
        <f t="shared" si="20"/>
        <v>1</v>
      </c>
      <c r="AJ86" s="15">
        <f t="shared" si="21"/>
        <v>0</v>
      </c>
      <c r="AK86" s="15">
        <f t="shared" si="22"/>
        <v>0</v>
      </c>
      <c r="AL86" s="15" t="str">
        <f t="shared" si="13"/>
        <v>Factor de emisión</v>
      </c>
      <c r="AM86" s="15">
        <f t="shared" si="23"/>
        <v>0</v>
      </c>
      <c r="AN86" s="15">
        <f t="shared" si="15"/>
        <v>0</v>
      </c>
      <c r="AO86" s="15">
        <f t="shared" si="16"/>
        <v>0</v>
      </c>
      <c r="AP86" s="15">
        <f t="shared" si="17"/>
        <v>0</v>
      </c>
      <c r="AQ86" s="15">
        <f>IF(O86="",AP86*'Fraccion masica'!$AB$36,O86*AP86)</f>
        <v>0</v>
      </c>
      <c r="AR86" s="15">
        <f>IF(P86="",AP86*'Fraccion masica'!$AB$35,P86*AP86)</f>
        <v>0</v>
      </c>
      <c r="AS86" s="15">
        <f>IFERROR(AQ86*Hoja1!$C$24/Hoja1!$C$25/Hoja1!$C$26*16.04/1000000,0)</f>
        <v>0</v>
      </c>
      <c r="AT86" s="15">
        <f>IFERROR(AR86*Hoja1!$C$24/Hoja1!$C$25/Hoja1!$C$26*44.01/1000000,0)</f>
        <v>0</v>
      </c>
    </row>
    <row r="87" spans="2:46" x14ac:dyDescent="0.75">
      <c r="B87" s="52"/>
      <c r="C87" s="52"/>
      <c r="D87" s="52"/>
      <c r="E87" s="152"/>
      <c r="F87" s="152"/>
      <c r="G87" s="131"/>
      <c r="H87" s="92"/>
      <c r="I87" s="14"/>
      <c r="J87" s="14"/>
      <c r="K87" s="14"/>
      <c r="L87" s="14"/>
      <c r="M87" s="14"/>
      <c r="N87" s="139"/>
      <c r="O87" s="52"/>
      <c r="P87" s="215"/>
      <c r="Q87" s="122" t="str">
        <f t="shared" si="5"/>
        <v/>
      </c>
      <c r="R87" s="122">
        <f t="shared" si="6"/>
        <v>0</v>
      </c>
      <c r="S87" s="122">
        <f t="shared" si="7"/>
        <v>0</v>
      </c>
      <c r="T87" s="122">
        <f t="shared" si="8"/>
        <v>0</v>
      </c>
      <c r="U87" s="122" t="str">
        <f t="shared" si="9"/>
        <v>Factor de emisión</v>
      </c>
      <c r="V87" s="122">
        <f t="shared" si="10"/>
        <v>0</v>
      </c>
      <c r="W87" s="122">
        <f t="shared" si="11"/>
        <v>0</v>
      </c>
      <c r="X87" s="122">
        <f>V87+W87*Hoja1!$C$19</f>
        <v>0</v>
      </c>
      <c r="AE87" s="15">
        <f t="shared" si="18"/>
        <v>0</v>
      </c>
      <c r="AF87" s="15"/>
      <c r="AG87" s="15">
        <f t="shared" si="19"/>
        <v>0</v>
      </c>
      <c r="AH87" s="15">
        <f t="shared" si="12"/>
        <v>0</v>
      </c>
      <c r="AI87" s="15">
        <f t="shared" si="20"/>
        <v>1</v>
      </c>
      <c r="AJ87" s="15">
        <f t="shared" si="21"/>
        <v>0</v>
      </c>
      <c r="AK87" s="15">
        <f t="shared" si="22"/>
        <v>0</v>
      </c>
      <c r="AL87" s="15" t="str">
        <f t="shared" si="13"/>
        <v>Factor de emisión</v>
      </c>
      <c r="AM87" s="15">
        <f t="shared" si="23"/>
        <v>0</v>
      </c>
      <c r="AN87" s="15">
        <f t="shared" si="15"/>
        <v>0</v>
      </c>
      <c r="AO87" s="15">
        <f t="shared" si="16"/>
        <v>0</v>
      </c>
      <c r="AP87" s="15">
        <f t="shared" si="17"/>
        <v>0</v>
      </c>
      <c r="AQ87" s="15">
        <f>IF(O87="",AP87*'Fraccion masica'!$AB$36,O87*AP87)</f>
        <v>0</v>
      </c>
      <c r="AR87" s="15">
        <f>IF(P87="",AP87*'Fraccion masica'!$AB$35,P87*AP87)</f>
        <v>0</v>
      </c>
      <c r="AS87" s="15">
        <f>IFERROR(AQ87*Hoja1!$C$24/Hoja1!$C$25/Hoja1!$C$26*16.04/1000000,0)</f>
        <v>0</v>
      </c>
      <c r="AT87" s="15">
        <f>IFERROR(AR87*Hoja1!$C$24/Hoja1!$C$25/Hoja1!$C$26*44.01/1000000,0)</f>
        <v>0</v>
      </c>
    </row>
    <row r="88" spans="2:46" x14ac:dyDescent="0.75">
      <c r="B88" s="52"/>
      <c r="C88" s="52"/>
      <c r="D88" s="52"/>
      <c r="E88" s="152"/>
      <c r="F88" s="152"/>
      <c r="G88" s="131"/>
      <c r="H88" s="92"/>
      <c r="I88" s="14"/>
      <c r="J88" s="14"/>
      <c r="K88" s="14"/>
      <c r="L88" s="14"/>
      <c r="M88" s="14"/>
      <c r="N88" s="139"/>
      <c r="O88" s="52"/>
      <c r="P88" s="215"/>
      <c r="Q88" s="122" t="str">
        <f t="shared" si="5"/>
        <v/>
      </c>
      <c r="R88" s="122">
        <f t="shared" si="6"/>
        <v>0</v>
      </c>
      <c r="S88" s="122">
        <f t="shared" si="7"/>
        <v>0</v>
      </c>
      <c r="T88" s="122">
        <f t="shared" si="8"/>
        <v>0</v>
      </c>
      <c r="U88" s="122" t="str">
        <f t="shared" si="9"/>
        <v>Factor de emisión</v>
      </c>
      <c r="V88" s="122">
        <f t="shared" si="10"/>
        <v>0</v>
      </c>
      <c r="W88" s="122">
        <f t="shared" si="11"/>
        <v>0</v>
      </c>
      <c r="X88" s="122">
        <f>V88+W88*Hoja1!$C$19</f>
        <v>0</v>
      </c>
      <c r="AE88" s="15">
        <f t="shared" si="18"/>
        <v>0</v>
      </c>
      <c r="AF88" s="15"/>
      <c r="AG88" s="15">
        <f t="shared" si="19"/>
        <v>0</v>
      </c>
      <c r="AH88" s="15">
        <f t="shared" si="12"/>
        <v>0</v>
      </c>
      <c r="AI88" s="15">
        <f t="shared" si="20"/>
        <v>1</v>
      </c>
      <c r="AJ88" s="15">
        <f t="shared" si="21"/>
        <v>0</v>
      </c>
      <c r="AK88" s="15">
        <f t="shared" si="22"/>
        <v>0</v>
      </c>
      <c r="AL88" s="15" t="str">
        <f t="shared" si="13"/>
        <v>Factor de emisión</v>
      </c>
      <c r="AM88" s="15">
        <f t="shared" si="23"/>
        <v>0</v>
      </c>
      <c r="AN88" s="15">
        <f t="shared" si="15"/>
        <v>0</v>
      </c>
      <c r="AO88" s="15">
        <f t="shared" si="16"/>
        <v>0</v>
      </c>
      <c r="AP88" s="15">
        <f t="shared" si="17"/>
        <v>0</v>
      </c>
      <c r="AQ88" s="15">
        <f>IF(O88="",AP88*'Fraccion masica'!$AB$36,O88*AP88)</f>
        <v>0</v>
      </c>
      <c r="AR88" s="15">
        <f>IF(P88="",AP88*'Fraccion masica'!$AB$35,P88*AP88)</f>
        <v>0</v>
      </c>
      <c r="AS88" s="15">
        <f>IFERROR(AQ88*Hoja1!$C$24/Hoja1!$C$25/Hoja1!$C$26*16.04/1000000,0)</f>
        <v>0</v>
      </c>
      <c r="AT88" s="15">
        <f>IFERROR(AR88*Hoja1!$C$24/Hoja1!$C$25/Hoja1!$C$26*44.01/1000000,0)</f>
        <v>0</v>
      </c>
    </row>
    <row r="89" spans="2:46" x14ac:dyDescent="0.75">
      <c r="B89" s="52"/>
      <c r="C89" s="52"/>
      <c r="D89" s="52"/>
      <c r="E89" s="152"/>
      <c r="F89" s="152"/>
      <c r="G89" s="131"/>
      <c r="H89" s="92"/>
      <c r="I89" s="14"/>
      <c r="J89" s="14"/>
      <c r="K89" s="14"/>
      <c r="L89" s="14"/>
      <c r="M89" s="14"/>
      <c r="N89" s="139"/>
      <c r="O89" s="52"/>
      <c r="P89" s="215"/>
      <c r="Q89" s="122" t="str">
        <f t="shared" si="5"/>
        <v/>
      </c>
      <c r="R89" s="122">
        <f t="shared" si="6"/>
        <v>0</v>
      </c>
      <c r="S89" s="122">
        <f t="shared" si="7"/>
        <v>0</v>
      </c>
      <c r="T89" s="122">
        <f t="shared" si="8"/>
        <v>0</v>
      </c>
      <c r="U89" s="122" t="str">
        <f t="shared" si="9"/>
        <v>Factor de emisión</v>
      </c>
      <c r="V89" s="122">
        <f t="shared" si="10"/>
        <v>0</v>
      </c>
      <c r="W89" s="122">
        <f t="shared" si="11"/>
        <v>0</v>
      </c>
      <c r="X89" s="122">
        <f>V89+W89*Hoja1!$C$19</f>
        <v>0</v>
      </c>
      <c r="AE89" s="15">
        <f t="shared" si="18"/>
        <v>0</v>
      </c>
      <c r="AF89" s="15"/>
      <c r="AG89" s="15">
        <f t="shared" si="19"/>
        <v>0</v>
      </c>
      <c r="AH89" s="15">
        <f t="shared" si="12"/>
        <v>0</v>
      </c>
      <c r="AI89" s="15">
        <f t="shared" si="20"/>
        <v>1</v>
      </c>
      <c r="AJ89" s="15">
        <f t="shared" si="21"/>
        <v>0</v>
      </c>
      <c r="AK89" s="15">
        <f t="shared" si="22"/>
        <v>0</v>
      </c>
      <c r="AL89" s="15" t="str">
        <f t="shared" si="13"/>
        <v>Factor de emisión</v>
      </c>
      <c r="AM89" s="15">
        <f t="shared" si="23"/>
        <v>0</v>
      </c>
      <c r="AN89" s="15">
        <f t="shared" si="15"/>
        <v>0</v>
      </c>
      <c r="AO89" s="15">
        <f t="shared" si="16"/>
        <v>0</v>
      </c>
      <c r="AP89" s="15">
        <f t="shared" si="17"/>
        <v>0</v>
      </c>
      <c r="AQ89" s="15">
        <f>IF(O89="",AP89*'Fraccion masica'!$AB$36,O89*AP89)</f>
        <v>0</v>
      </c>
      <c r="AR89" s="15">
        <f>IF(P89="",AP89*'Fraccion masica'!$AB$35,P89*AP89)</f>
        <v>0</v>
      </c>
      <c r="AS89" s="15">
        <f>IFERROR(AQ89*Hoja1!$C$24/Hoja1!$C$25/Hoja1!$C$26*16.04/1000000,0)</f>
        <v>0</v>
      </c>
      <c r="AT89" s="15">
        <f>IFERROR(AR89*Hoja1!$C$24/Hoja1!$C$25/Hoja1!$C$26*44.01/1000000,0)</f>
        <v>0</v>
      </c>
    </row>
    <row r="90" spans="2:46" x14ac:dyDescent="0.75">
      <c r="B90" s="52"/>
      <c r="C90" s="52"/>
      <c r="D90" s="52"/>
      <c r="E90" s="152"/>
      <c r="F90" s="152"/>
      <c r="G90" s="131"/>
      <c r="H90" s="92"/>
      <c r="I90" s="14"/>
      <c r="J90" s="14"/>
      <c r="K90" s="14"/>
      <c r="L90" s="14"/>
      <c r="M90" s="14"/>
      <c r="N90" s="139"/>
      <c r="O90" s="52"/>
      <c r="P90" s="215"/>
      <c r="Q90" s="122" t="str">
        <f t="shared" si="5"/>
        <v/>
      </c>
      <c r="R90" s="122">
        <f t="shared" si="6"/>
        <v>0</v>
      </c>
      <c r="S90" s="122">
        <f t="shared" si="7"/>
        <v>0</v>
      </c>
      <c r="T90" s="122">
        <f t="shared" si="8"/>
        <v>0</v>
      </c>
      <c r="U90" s="122" t="str">
        <f t="shared" si="9"/>
        <v>Factor de emisión</v>
      </c>
      <c r="V90" s="122">
        <f t="shared" si="10"/>
        <v>0</v>
      </c>
      <c r="W90" s="122">
        <f t="shared" si="11"/>
        <v>0</v>
      </c>
      <c r="X90" s="122">
        <f>V90+W90*Hoja1!$C$19</f>
        <v>0</v>
      </c>
      <c r="AE90" s="15">
        <f t="shared" si="18"/>
        <v>0</v>
      </c>
      <c r="AF90" s="15"/>
      <c r="AG90" s="15">
        <f t="shared" si="19"/>
        <v>0</v>
      </c>
      <c r="AH90" s="15">
        <f t="shared" si="12"/>
        <v>0</v>
      </c>
      <c r="AI90" s="15">
        <f t="shared" si="20"/>
        <v>1</v>
      </c>
      <c r="AJ90" s="15">
        <f t="shared" si="21"/>
        <v>0</v>
      </c>
      <c r="AK90" s="15">
        <f t="shared" si="22"/>
        <v>0</v>
      </c>
      <c r="AL90" s="15" t="str">
        <f t="shared" si="13"/>
        <v>Factor de emisión</v>
      </c>
      <c r="AM90" s="15">
        <f t="shared" si="23"/>
        <v>0</v>
      </c>
      <c r="AN90" s="15">
        <f t="shared" si="15"/>
        <v>0</v>
      </c>
      <c r="AO90" s="15">
        <f t="shared" si="16"/>
        <v>0</v>
      </c>
      <c r="AP90" s="15">
        <f t="shared" si="17"/>
        <v>0</v>
      </c>
      <c r="AQ90" s="15">
        <f>IF(O90="",AP90*'Fraccion masica'!$AB$36,O90*AP90)</f>
        <v>0</v>
      </c>
      <c r="AR90" s="15">
        <f>IF(P90="",AP90*'Fraccion masica'!$AB$35,P90*AP90)</f>
        <v>0</v>
      </c>
      <c r="AS90" s="15">
        <f>IFERROR(AQ90*Hoja1!$C$24/Hoja1!$C$25/Hoja1!$C$26*16.04/1000000,0)</f>
        <v>0</v>
      </c>
      <c r="AT90" s="15">
        <f>IFERROR(AR90*Hoja1!$C$24/Hoja1!$C$25/Hoja1!$C$26*44.01/1000000,0)</f>
        <v>0</v>
      </c>
    </row>
    <row r="91" spans="2:46" x14ac:dyDescent="0.75">
      <c r="B91" s="52"/>
      <c r="C91" s="52"/>
      <c r="D91" s="52"/>
      <c r="E91" s="152"/>
      <c r="F91" s="152"/>
      <c r="G91" s="131"/>
      <c r="H91" s="92"/>
      <c r="I91" s="14"/>
      <c r="J91" s="14"/>
      <c r="K91" s="14"/>
      <c r="L91" s="14"/>
      <c r="M91" s="14"/>
      <c r="N91" s="139"/>
      <c r="O91" s="52"/>
      <c r="P91" s="215"/>
      <c r="Q91" s="122" t="str">
        <f t="shared" si="5"/>
        <v/>
      </c>
      <c r="R91" s="122">
        <f t="shared" si="6"/>
        <v>0</v>
      </c>
      <c r="S91" s="122">
        <f t="shared" si="7"/>
        <v>0</v>
      </c>
      <c r="T91" s="122">
        <f t="shared" si="8"/>
        <v>0</v>
      </c>
      <c r="U91" s="122" t="str">
        <f t="shared" si="9"/>
        <v>Factor de emisión</v>
      </c>
      <c r="V91" s="122">
        <f t="shared" si="10"/>
        <v>0</v>
      </c>
      <c r="W91" s="122">
        <f t="shared" si="11"/>
        <v>0</v>
      </c>
      <c r="X91" s="122">
        <f>V91+W91*Hoja1!$C$19</f>
        <v>0</v>
      </c>
      <c r="AE91" s="15">
        <f t="shared" si="18"/>
        <v>0</v>
      </c>
      <c r="AF91" s="15"/>
      <c r="AG91" s="15">
        <f t="shared" si="19"/>
        <v>0</v>
      </c>
      <c r="AH91" s="15">
        <f t="shared" si="12"/>
        <v>0</v>
      </c>
      <c r="AI91" s="15">
        <f t="shared" si="20"/>
        <v>1</v>
      </c>
      <c r="AJ91" s="15">
        <f t="shared" si="21"/>
        <v>0</v>
      </c>
      <c r="AK91" s="15">
        <f t="shared" si="22"/>
        <v>0</v>
      </c>
      <c r="AL91" s="15" t="str">
        <f t="shared" si="13"/>
        <v>Factor de emisión</v>
      </c>
      <c r="AM91" s="15">
        <f t="shared" si="23"/>
        <v>0</v>
      </c>
      <c r="AN91" s="15">
        <f t="shared" si="15"/>
        <v>0</v>
      </c>
      <c r="AO91" s="15">
        <f t="shared" si="16"/>
        <v>0</v>
      </c>
      <c r="AP91" s="15">
        <f t="shared" si="17"/>
        <v>0</v>
      </c>
      <c r="AQ91" s="15">
        <f>IF(O91="",AP91*'Fraccion masica'!$AB$36,O91*AP91)</f>
        <v>0</v>
      </c>
      <c r="AR91" s="15">
        <f>IF(P91="",AP91*'Fraccion masica'!$AB$35,P91*AP91)</f>
        <v>0</v>
      </c>
      <c r="AS91" s="15">
        <f>IFERROR(AQ91*Hoja1!$C$24/Hoja1!$C$25/Hoja1!$C$26*16.04/1000000,0)</f>
        <v>0</v>
      </c>
      <c r="AT91" s="15">
        <f>IFERROR(AR91*Hoja1!$C$24/Hoja1!$C$25/Hoja1!$C$26*44.01/1000000,0)</f>
        <v>0</v>
      </c>
    </row>
    <row r="92" spans="2:46" x14ac:dyDescent="0.75">
      <c r="B92" s="52"/>
      <c r="C92" s="52"/>
      <c r="D92" s="52"/>
      <c r="E92" s="152"/>
      <c r="F92" s="152"/>
      <c r="G92" s="131"/>
      <c r="H92" s="92"/>
      <c r="I92" s="14"/>
      <c r="J92" s="14"/>
      <c r="K92" s="14"/>
      <c r="L92" s="14"/>
      <c r="M92" s="14"/>
      <c r="N92" s="139"/>
      <c r="O92" s="52"/>
      <c r="P92" s="215"/>
      <c r="Q92" s="122" t="str">
        <f t="shared" si="5"/>
        <v/>
      </c>
      <c r="R92" s="122">
        <f t="shared" si="6"/>
        <v>0</v>
      </c>
      <c r="S92" s="122">
        <f t="shared" si="7"/>
        <v>0</v>
      </c>
      <c r="T92" s="122">
        <f t="shared" si="8"/>
        <v>0</v>
      </c>
      <c r="U92" s="122" t="str">
        <f t="shared" si="9"/>
        <v>Factor de emisión</v>
      </c>
      <c r="V92" s="122">
        <f t="shared" si="10"/>
        <v>0</v>
      </c>
      <c r="W92" s="122">
        <f t="shared" si="11"/>
        <v>0</v>
      </c>
      <c r="X92" s="122">
        <f>V92+W92*Hoja1!$C$19</f>
        <v>0</v>
      </c>
      <c r="AE92" s="15">
        <f t="shared" si="18"/>
        <v>0</v>
      </c>
      <c r="AF92" s="15"/>
      <c r="AG92" s="15">
        <f t="shared" si="19"/>
        <v>0</v>
      </c>
      <c r="AH92" s="15">
        <f t="shared" si="12"/>
        <v>0</v>
      </c>
      <c r="AI92" s="15">
        <f t="shared" si="20"/>
        <v>1</v>
      </c>
      <c r="AJ92" s="15">
        <f t="shared" si="21"/>
        <v>0</v>
      </c>
      <c r="AK92" s="15">
        <f t="shared" si="22"/>
        <v>0</v>
      </c>
      <c r="AL92" s="15" t="str">
        <f t="shared" si="13"/>
        <v>Factor de emisión</v>
      </c>
      <c r="AM92" s="15">
        <f t="shared" si="23"/>
        <v>0</v>
      </c>
      <c r="AN92" s="15">
        <f t="shared" si="15"/>
        <v>0</v>
      </c>
      <c r="AO92" s="15">
        <f t="shared" si="16"/>
        <v>0</v>
      </c>
      <c r="AP92" s="15">
        <f t="shared" si="17"/>
        <v>0</v>
      </c>
      <c r="AQ92" s="15">
        <f>IF(O92="",AP92*'Fraccion masica'!$AB$36,O92*AP92)</f>
        <v>0</v>
      </c>
      <c r="AR92" s="15">
        <f>IF(P92="",AP92*'Fraccion masica'!$AB$35,P92*AP92)</f>
        <v>0</v>
      </c>
      <c r="AS92" s="15">
        <f>IFERROR(AQ92*Hoja1!$C$24/Hoja1!$C$25/Hoja1!$C$26*16.04/1000000,0)</f>
        <v>0</v>
      </c>
      <c r="AT92" s="15">
        <f>IFERROR(AR92*Hoja1!$C$24/Hoja1!$C$25/Hoja1!$C$26*44.01/1000000,0)</f>
        <v>0</v>
      </c>
    </row>
    <row r="93" spans="2:46" x14ac:dyDescent="0.75">
      <c r="B93" s="52"/>
      <c r="C93" s="52"/>
      <c r="D93" s="52"/>
      <c r="E93" s="152"/>
      <c r="F93" s="152"/>
      <c r="G93" s="131"/>
      <c r="H93" s="92"/>
      <c r="I93" s="14"/>
      <c r="J93" s="14"/>
      <c r="K93" s="14"/>
      <c r="L93" s="14"/>
      <c r="M93" s="14"/>
      <c r="N93" s="139"/>
      <c r="O93" s="52"/>
      <c r="P93" s="215"/>
      <c r="Q93" s="122" t="str">
        <f t="shared" si="5"/>
        <v/>
      </c>
      <c r="R93" s="122">
        <f t="shared" si="6"/>
        <v>0</v>
      </c>
      <c r="S93" s="122">
        <f t="shared" si="7"/>
        <v>0</v>
      </c>
      <c r="T93" s="122">
        <f t="shared" si="8"/>
        <v>0</v>
      </c>
      <c r="U93" s="122" t="str">
        <f t="shared" si="9"/>
        <v>Factor de emisión</v>
      </c>
      <c r="V93" s="122">
        <f t="shared" si="10"/>
        <v>0</v>
      </c>
      <c r="W93" s="122">
        <f t="shared" si="11"/>
        <v>0</v>
      </c>
      <c r="X93" s="122">
        <f>V93+W93*Hoja1!$C$19</f>
        <v>0</v>
      </c>
      <c r="AE93" s="15">
        <f t="shared" si="18"/>
        <v>0</v>
      </c>
      <c r="AF93" s="15"/>
      <c r="AG93" s="15">
        <f t="shared" si="19"/>
        <v>0</v>
      </c>
      <c r="AH93" s="15">
        <f t="shared" si="12"/>
        <v>0</v>
      </c>
      <c r="AI93" s="15">
        <f t="shared" si="20"/>
        <v>1</v>
      </c>
      <c r="AJ93" s="15">
        <f t="shared" si="21"/>
        <v>0</v>
      </c>
      <c r="AK93" s="15">
        <f t="shared" si="22"/>
        <v>0</v>
      </c>
      <c r="AL93" s="15" t="str">
        <f t="shared" si="13"/>
        <v>Factor de emisión</v>
      </c>
      <c r="AM93" s="15">
        <f t="shared" si="23"/>
        <v>0</v>
      </c>
      <c r="AN93" s="15">
        <f t="shared" si="15"/>
        <v>0</v>
      </c>
      <c r="AO93" s="15">
        <f t="shared" si="16"/>
        <v>0</v>
      </c>
      <c r="AP93" s="15">
        <f t="shared" si="17"/>
        <v>0</v>
      </c>
      <c r="AQ93" s="15">
        <f>IF(O93="",AP93*'Fraccion masica'!$AB$36,O93*AP93)</f>
        <v>0</v>
      </c>
      <c r="AR93" s="15">
        <f>IF(P93="",AP93*'Fraccion masica'!$AB$35,P93*AP93)</f>
        <v>0</v>
      </c>
      <c r="AS93" s="15">
        <f>IFERROR(AQ93*Hoja1!$C$24/Hoja1!$C$25/Hoja1!$C$26*16.04/1000000,0)</f>
        <v>0</v>
      </c>
      <c r="AT93" s="15">
        <f>IFERROR(AR93*Hoja1!$C$24/Hoja1!$C$25/Hoja1!$C$26*44.01/1000000,0)</f>
        <v>0</v>
      </c>
    </row>
    <row r="94" spans="2:46" x14ac:dyDescent="0.75">
      <c r="B94" s="52"/>
      <c r="C94" s="52"/>
      <c r="D94" s="52"/>
      <c r="E94" s="152"/>
      <c r="F94" s="152"/>
      <c r="G94" s="131"/>
      <c r="H94" s="92"/>
      <c r="I94" s="14"/>
      <c r="J94" s="14"/>
      <c r="K94" s="14"/>
      <c r="L94" s="14"/>
      <c r="M94" s="14"/>
      <c r="N94" s="139"/>
      <c r="O94" s="52"/>
      <c r="P94" s="215"/>
      <c r="Q94" s="122" t="str">
        <f t="shared" si="5"/>
        <v/>
      </c>
      <c r="R94" s="122">
        <f t="shared" si="6"/>
        <v>0</v>
      </c>
      <c r="S94" s="122">
        <f t="shared" si="7"/>
        <v>0</v>
      </c>
      <c r="T94" s="122">
        <f t="shared" si="8"/>
        <v>0</v>
      </c>
      <c r="U94" s="122" t="str">
        <f t="shared" si="9"/>
        <v>Factor de emisión</v>
      </c>
      <c r="V94" s="122">
        <f t="shared" si="10"/>
        <v>0</v>
      </c>
      <c r="W94" s="122">
        <f t="shared" si="11"/>
        <v>0</v>
      </c>
      <c r="X94" s="122">
        <f>V94+W94*Hoja1!$C$19</f>
        <v>0</v>
      </c>
      <c r="AE94" s="15">
        <f t="shared" si="18"/>
        <v>0</v>
      </c>
      <c r="AF94" s="15"/>
      <c r="AG94" s="15">
        <f t="shared" si="19"/>
        <v>0</v>
      </c>
      <c r="AH94" s="15">
        <f t="shared" si="12"/>
        <v>0</v>
      </c>
      <c r="AI94" s="15">
        <f t="shared" si="20"/>
        <v>1</v>
      </c>
      <c r="AJ94" s="15">
        <f t="shared" si="21"/>
        <v>0</v>
      </c>
      <c r="AK94" s="15">
        <f t="shared" si="22"/>
        <v>0</v>
      </c>
      <c r="AL94" s="15" t="str">
        <f t="shared" si="13"/>
        <v>Factor de emisión</v>
      </c>
      <c r="AM94" s="15">
        <f t="shared" si="23"/>
        <v>0</v>
      </c>
      <c r="AN94" s="15">
        <f t="shared" si="15"/>
        <v>0</v>
      </c>
      <c r="AO94" s="15">
        <f t="shared" si="16"/>
        <v>0</v>
      </c>
      <c r="AP94" s="15">
        <f t="shared" si="17"/>
        <v>0</v>
      </c>
      <c r="AQ94" s="15">
        <f>IF(O94="",AP94*'Fraccion masica'!$AB$36,O94*AP94)</f>
        <v>0</v>
      </c>
      <c r="AR94" s="15">
        <f>IF(P94="",AP94*'Fraccion masica'!$AB$35,P94*AP94)</f>
        <v>0</v>
      </c>
      <c r="AS94" s="15">
        <f>IFERROR(AQ94*Hoja1!$C$24/Hoja1!$C$25/Hoja1!$C$26*16.04/1000000,0)</f>
        <v>0</v>
      </c>
      <c r="AT94" s="15">
        <f>IFERROR(AR94*Hoja1!$C$24/Hoja1!$C$25/Hoja1!$C$26*44.01/1000000,0)</f>
        <v>0</v>
      </c>
    </row>
    <row r="95" spans="2:46" x14ac:dyDescent="0.75">
      <c r="B95" s="52"/>
      <c r="C95" s="52"/>
      <c r="D95" s="52"/>
      <c r="E95" s="152"/>
      <c r="F95" s="152"/>
      <c r="G95" s="131"/>
      <c r="H95" s="92"/>
      <c r="I95" s="14"/>
      <c r="J95" s="14"/>
      <c r="K95" s="14"/>
      <c r="L95" s="14"/>
      <c r="M95" s="14"/>
      <c r="N95" s="139"/>
      <c r="O95" s="52"/>
      <c r="P95" s="215"/>
      <c r="Q95" s="122" t="str">
        <f t="shared" si="5"/>
        <v/>
      </c>
      <c r="R95" s="122">
        <f t="shared" si="6"/>
        <v>0</v>
      </c>
      <c r="S95" s="122">
        <f t="shared" si="7"/>
        <v>0</v>
      </c>
      <c r="T95" s="122">
        <f t="shared" si="8"/>
        <v>0</v>
      </c>
      <c r="U95" s="122" t="str">
        <f t="shared" si="9"/>
        <v>Factor de emisión</v>
      </c>
      <c r="V95" s="122">
        <f t="shared" si="10"/>
        <v>0</v>
      </c>
      <c r="W95" s="122">
        <f t="shared" si="11"/>
        <v>0</v>
      </c>
      <c r="X95" s="122">
        <f>V95+W95*Hoja1!$C$19</f>
        <v>0</v>
      </c>
      <c r="AE95" s="15">
        <f t="shared" si="18"/>
        <v>0</v>
      </c>
      <c r="AF95" s="15"/>
      <c r="AG95" s="15">
        <f t="shared" si="19"/>
        <v>0</v>
      </c>
      <c r="AH95" s="15">
        <f t="shared" si="12"/>
        <v>0</v>
      </c>
      <c r="AI95" s="15">
        <f t="shared" si="20"/>
        <v>1</v>
      </c>
      <c r="AJ95" s="15">
        <f t="shared" si="21"/>
        <v>0</v>
      </c>
      <c r="AK95" s="15">
        <f t="shared" si="22"/>
        <v>0</v>
      </c>
      <c r="AL95" s="15" t="str">
        <f t="shared" si="13"/>
        <v>Factor de emisión</v>
      </c>
      <c r="AM95" s="15">
        <f t="shared" si="23"/>
        <v>0</v>
      </c>
      <c r="AN95" s="15">
        <f t="shared" si="15"/>
        <v>0</v>
      </c>
      <c r="AO95" s="15">
        <f t="shared" si="16"/>
        <v>0</v>
      </c>
      <c r="AP95" s="15">
        <f t="shared" si="17"/>
        <v>0</v>
      </c>
      <c r="AQ95" s="15">
        <f>IF(O95="",AP95*'Fraccion masica'!$AB$36,O95*AP95)</f>
        <v>0</v>
      </c>
      <c r="AR95" s="15">
        <f>IF(P95="",AP95*'Fraccion masica'!$AB$35,P95*AP95)</f>
        <v>0</v>
      </c>
      <c r="AS95" s="15">
        <f>IFERROR(AQ95*Hoja1!$C$24/Hoja1!$C$25/Hoja1!$C$26*16.04/1000000,0)</f>
        <v>0</v>
      </c>
      <c r="AT95" s="15">
        <f>IFERROR(AR95*Hoja1!$C$24/Hoja1!$C$25/Hoja1!$C$26*44.01/1000000,0)</f>
        <v>0</v>
      </c>
    </row>
    <row r="96" spans="2:46" x14ac:dyDescent="0.75">
      <c r="B96" s="52"/>
      <c r="C96" s="52"/>
      <c r="D96" s="52"/>
      <c r="E96" s="152"/>
      <c r="F96" s="152"/>
      <c r="G96" s="131"/>
      <c r="H96" s="92"/>
      <c r="I96" s="14"/>
      <c r="J96" s="14"/>
      <c r="K96" s="14"/>
      <c r="L96" s="14"/>
      <c r="M96" s="14"/>
      <c r="N96" s="139"/>
      <c r="O96" s="52"/>
      <c r="P96" s="215"/>
      <c r="Q96" s="122" t="str">
        <f t="shared" si="5"/>
        <v/>
      </c>
      <c r="R96" s="122">
        <f t="shared" si="6"/>
        <v>0</v>
      </c>
      <c r="S96" s="122">
        <f t="shared" si="7"/>
        <v>0</v>
      </c>
      <c r="T96" s="122">
        <f t="shared" si="8"/>
        <v>0</v>
      </c>
      <c r="U96" s="122" t="str">
        <f t="shared" si="9"/>
        <v>Factor de emisión</v>
      </c>
      <c r="V96" s="122">
        <f t="shared" si="10"/>
        <v>0</v>
      </c>
      <c r="W96" s="122">
        <f t="shared" si="11"/>
        <v>0</v>
      </c>
      <c r="X96" s="122">
        <f>V96+W96*Hoja1!$C$19</f>
        <v>0</v>
      </c>
      <c r="AE96" s="15">
        <f t="shared" si="18"/>
        <v>0</v>
      </c>
      <c r="AF96" s="15"/>
      <c r="AG96" s="15">
        <f t="shared" si="19"/>
        <v>0</v>
      </c>
      <c r="AH96" s="15">
        <f t="shared" si="12"/>
        <v>0</v>
      </c>
      <c r="AI96" s="15">
        <f t="shared" si="20"/>
        <v>1</v>
      </c>
      <c r="AJ96" s="15">
        <f t="shared" si="21"/>
        <v>0</v>
      </c>
      <c r="AK96" s="15">
        <f t="shared" si="22"/>
        <v>0</v>
      </c>
      <c r="AL96" s="15" t="str">
        <f t="shared" si="13"/>
        <v>Factor de emisión</v>
      </c>
      <c r="AM96" s="15">
        <f t="shared" si="23"/>
        <v>0</v>
      </c>
      <c r="AN96" s="15">
        <f t="shared" si="15"/>
        <v>0</v>
      </c>
      <c r="AO96" s="15">
        <f t="shared" si="16"/>
        <v>0</v>
      </c>
      <c r="AP96" s="15">
        <f t="shared" si="17"/>
        <v>0</v>
      </c>
      <c r="AQ96" s="15">
        <f>IF(O96="",AP96*'Fraccion masica'!$AB$36,O96*AP96)</f>
        <v>0</v>
      </c>
      <c r="AR96" s="15">
        <f>IF(P96="",AP96*'Fraccion masica'!$AB$35,P96*AP96)</f>
        <v>0</v>
      </c>
      <c r="AS96" s="15">
        <f>IFERROR(AQ96*Hoja1!$C$24/Hoja1!$C$25/Hoja1!$C$26*16.04/1000000,0)</f>
        <v>0</v>
      </c>
      <c r="AT96" s="15">
        <f>IFERROR(AR96*Hoja1!$C$24/Hoja1!$C$25/Hoja1!$C$26*44.01/1000000,0)</f>
        <v>0</v>
      </c>
    </row>
    <row r="97" spans="2:46" x14ac:dyDescent="0.75">
      <c r="B97" s="52"/>
      <c r="C97" s="52"/>
      <c r="D97" s="52"/>
      <c r="E97" s="152"/>
      <c r="F97" s="152"/>
      <c r="G97" s="131"/>
      <c r="H97" s="92"/>
      <c r="I97" s="14"/>
      <c r="J97" s="14"/>
      <c r="K97" s="14"/>
      <c r="L97" s="14"/>
      <c r="M97" s="14"/>
      <c r="N97" s="139"/>
      <c r="O97" s="52"/>
      <c r="P97" s="215"/>
      <c r="Q97" s="122" t="str">
        <f t="shared" si="5"/>
        <v/>
      </c>
      <c r="R97" s="122">
        <f t="shared" si="6"/>
        <v>0</v>
      </c>
      <c r="S97" s="122">
        <f t="shared" si="7"/>
        <v>0</v>
      </c>
      <c r="T97" s="122">
        <f t="shared" si="8"/>
        <v>0</v>
      </c>
      <c r="U97" s="122" t="str">
        <f t="shared" si="9"/>
        <v>Factor de emisión</v>
      </c>
      <c r="V97" s="122">
        <f t="shared" si="10"/>
        <v>0</v>
      </c>
      <c r="W97" s="122">
        <f t="shared" si="11"/>
        <v>0</v>
      </c>
      <c r="X97" s="122">
        <f>V97+W97*Hoja1!$C$19</f>
        <v>0</v>
      </c>
      <c r="AE97" s="15">
        <f t="shared" si="18"/>
        <v>0</v>
      </c>
      <c r="AF97" s="15"/>
      <c r="AG97" s="15">
        <f t="shared" si="19"/>
        <v>0</v>
      </c>
      <c r="AH97" s="15">
        <f t="shared" si="12"/>
        <v>0</v>
      </c>
      <c r="AI97" s="15">
        <f t="shared" si="20"/>
        <v>1</v>
      </c>
      <c r="AJ97" s="15">
        <f t="shared" si="21"/>
        <v>0</v>
      </c>
      <c r="AK97" s="15">
        <f t="shared" si="22"/>
        <v>0</v>
      </c>
      <c r="AL97" s="15" t="str">
        <f t="shared" si="13"/>
        <v>Factor de emisión</v>
      </c>
      <c r="AM97" s="15">
        <f t="shared" si="23"/>
        <v>0</v>
      </c>
      <c r="AN97" s="15">
        <f t="shared" si="15"/>
        <v>0</v>
      </c>
      <c r="AO97" s="15">
        <f t="shared" si="16"/>
        <v>0</v>
      </c>
      <c r="AP97" s="15">
        <f t="shared" si="17"/>
        <v>0</v>
      </c>
      <c r="AQ97" s="15">
        <f>IF(O97="",AP97*'Fraccion masica'!$AB$36,O97*AP97)</f>
        <v>0</v>
      </c>
      <c r="AR97" s="15">
        <f>IF(P97="",AP97*'Fraccion masica'!$AB$35,P97*AP97)</f>
        <v>0</v>
      </c>
      <c r="AS97" s="15">
        <f>IFERROR(AQ97*Hoja1!$C$24/Hoja1!$C$25/Hoja1!$C$26*16.04/1000000,0)</f>
        <v>0</v>
      </c>
      <c r="AT97" s="15">
        <f>IFERROR(AR97*Hoja1!$C$24/Hoja1!$C$25/Hoja1!$C$26*44.01/1000000,0)</f>
        <v>0</v>
      </c>
    </row>
    <row r="98" spans="2:46" x14ac:dyDescent="0.75">
      <c r="B98" s="52"/>
      <c r="C98" s="52"/>
      <c r="D98" s="52"/>
      <c r="E98" s="152"/>
      <c r="F98" s="152"/>
      <c r="G98" s="131"/>
      <c r="H98" s="92"/>
      <c r="I98" s="14"/>
      <c r="J98" s="14"/>
      <c r="K98" s="14"/>
      <c r="L98" s="14"/>
      <c r="M98" s="14"/>
      <c r="N98" s="139"/>
      <c r="O98" s="52"/>
      <c r="P98" s="215"/>
      <c r="Q98" s="122" t="str">
        <f t="shared" si="5"/>
        <v/>
      </c>
      <c r="R98" s="122">
        <f t="shared" si="6"/>
        <v>0</v>
      </c>
      <c r="S98" s="122">
        <f t="shared" si="7"/>
        <v>0</v>
      </c>
      <c r="T98" s="122">
        <f t="shared" si="8"/>
        <v>0</v>
      </c>
      <c r="U98" s="122" t="str">
        <f t="shared" si="9"/>
        <v>Factor de emisión</v>
      </c>
      <c r="V98" s="122">
        <f t="shared" si="10"/>
        <v>0</v>
      </c>
      <c r="W98" s="122">
        <f t="shared" si="11"/>
        <v>0</v>
      </c>
      <c r="X98" s="122">
        <f>V98+W98*Hoja1!$C$19</f>
        <v>0</v>
      </c>
      <c r="AE98" s="15">
        <f t="shared" si="18"/>
        <v>0</v>
      </c>
      <c r="AF98" s="15"/>
      <c r="AG98" s="15">
        <f t="shared" si="19"/>
        <v>0</v>
      </c>
      <c r="AH98" s="15">
        <f t="shared" si="12"/>
        <v>0</v>
      </c>
      <c r="AI98" s="15">
        <f t="shared" si="20"/>
        <v>1</v>
      </c>
      <c r="AJ98" s="15">
        <f t="shared" si="21"/>
        <v>0</v>
      </c>
      <c r="AK98" s="15">
        <f t="shared" si="22"/>
        <v>0</v>
      </c>
      <c r="AL98" s="15" t="str">
        <f t="shared" si="13"/>
        <v>Factor de emisión</v>
      </c>
      <c r="AM98" s="15">
        <f t="shared" si="23"/>
        <v>0</v>
      </c>
      <c r="AN98" s="15">
        <f t="shared" si="15"/>
        <v>0</v>
      </c>
      <c r="AO98" s="15">
        <f t="shared" si="16"/>
        <v>0</v>
      </c>
      <c r="AP98" s="15">
        <f t="shared" si="17"/>
        <v>0</v>
      </c>
      <c r="AQ98" s="15">
        <f>IF(O98="",AP98*'Fraccion masica'!$AB$36,O98*AP98)</f>
        <v>0</v>
      </c>
      <c r="AR98" s="15">
        <f>IF(P98="",AP98*'Fraccion masica'!$AB$35,P98*AP98)</f>
        <v>0</v>
      </c>
      <c r="AS98" s="15">
        <f>IFERROR(AQ98*Hoja1!$C$24/Hoja1!$C$25/Hoja1!$C$26*16.04/1000000,0)</f>
        <v>0</v>
      </c>
      <c r="AT98" s="15">
        <f>IFERROR(AR98*Hoja1!$C$24/Hoja1!$C$25/Hoja1!$C$26*44.01/1000000,0)</f>
        <v>0</v>
      </c>
    </row>
    <row r="99" spans="2:46" x14ac:dyDescent="0.75">
      <c r="B99" s="52"/>
      <c r="C99" s="52"/>
      <c r="D99" s="52"/>
      <c r="E99" s="152"/>
      <c r="F99" s="152"/>
      <c r="G99" s="131"/>
      <c r="H99" s="92"/>
      <c r="I99" s="14"/>
      <c r="J99" s="14"/>
      <c r="K99" s="14"/>
      <c r="L99" s="14"/>
      <c r="M99" s="14"/>
      <c r="N99" s="139"/>
      <c r="O99" s="52"/>
      <c r="P99" s="215"/>
      <c r="Q99" s="122" t="str">
        <f t="shared" si="5"/>
        <v/>
      </c>
      <c r="R99" s="122">
        <f t="shared" si="6"/>
        <v>0</v>
      </c>
      <c r="S99" s="122">
        <f t="shared" si="7"/>
        <v>0</v>
      </c>
      <c r="T99" s="122">
        <f t="shared" si="8"/>
        <v>0</v>
      </c>
      <c r="U99" s="122" t="str">
        <f t="shared" si="9"/>
        <v>Factor de emisión</v>
      </c>
      <c r="V99" s="122">
        <f t="shared" si="10"/>
        <v>0</v>
      </c>
      <c r="W99" s="122">
        <f t="shared" si="11"/>
        <v>0</v>
      </c>
      <c r="X99" s="122">
        <f>V99+W99*Hoja1!$C$19</f>
        <v>0</v>
      </c>
      <c r="AE99" s="15">
        <f t="shared" si="18"/>
        <v>0</v>
      </c>
      <c r="AF99" s="15"/>
      <c r="AG99" s="15">
        <f t="shared" si="19"/>
        <v>0</v>
      </c>
      <c r="AH99" s="15">
        <f t="shared" si="12"/>
        <v>0</v>
      </c>
      <c r="AI99" s="15">
        <f t="shared" si="20"/>
        <v>1</v>
      </c>
      <c r="AJ99" s="15">
        <f t="shared" si="21"/>
        <v>0</v>
      </c>
      <c r="AK99" s="15">
        <f t="shared" si="22"/>
        <v>0</v>
      </c>
      <c r="AL99" s="15" t="str">
        <f t="shared" si="13"/>
        <v>Factor de emisión</v>
      </c>
      <c r="AM99" s="15">
        <f t="shared" si="23"/>
        <v>0</v>
      </c>
      <c r="AN99" s="15">
        <f t="shared" si="15"/>
        <v>0</v>
      </c>
      <c r="AO99" s="15">
        <f t="shared" si="16"/>
        <v>0</v>
      </c>
      <c r="AP99" s="15">
        <f t="shared" si="17"/>
        <v>0</v>
      </c>
      <c r="AQ99" s="15">
        <f>IF(O99="",AP99*'Fraccion masica'!$AB$36,O99*AP99)</f>
        <v>0</v>
      </c>
      <c r="AR99" s="15">
        <f>IF(P99="",AP99*'Fraccion masica'!$AB$35,P99*AP99)</f>
        <v>0</v>
      </c>
      <c r="AS99" s="15">
        <f>IFERROR(AQ99*Hoja1!$C$24/Hoja1!$C$25/Hoja1!$C$26*16.04/1000000,0)</f>
        <v>0</v>
      </c>
      <c r="AT99" s="15">
        <f>IFERROR(AR99*Hoja1!$C$24/Hoja1!$C$25/Hoja1!$C$26*44.01/1000000,0)</f>
        <v>0</v>
      </c>
    </row>
    <row r="100" spans="2:46" x14ac:dyDescent="0.75">
      <c r="B100" s="52"/>
      <c r="C100" s="52"/>
      <c r="D100" s="52"/>
      <c r="E100" s="152"/>
      <c r="F100" s="152"/>
      <c r="G100" s="131"/>
      <c r="H100" s="92"/>
      <c r="I100" s="14"/>
      <c r="J100" s="14"/>
      <c r="K100" s="14"/>
      <c r="L100" s="14"/>
      <c r="M100" s="14"/>
      <c r="N100" s="139"/>
      <c r="O100" s="52"/>
      <c r="P100" s="215"/>
      <c r="Q100" s="122" t="str">
        <f t="shared" si="5"/>
        <v/>
      </c>
      <c r="R100" s="122">
        <f t="shared" si="6"/>
        <v>0</v>
      </c>
      <c r="S100" s="122">
        <f t="shared" si="7"/>
        <v>0</v>
      </c>
      <c r="T100" s="122">
        <f t="shared" si="8"/>
        <v>0</v>
      </c>
      <c r="U100" s="122" t="str">
        <f t="shared" si="9"/>
        <v>Factor de emisión</v>
      </c>
      <c r="V100" s="122">
        <f t="shared" si="10"/>
        <v>0</v>
      </c>
      <c r="W100" s="122">
        <f t="shared" si="11"/>
        <v>0</v>
      </c>
      <c r="X100" s="122">
        <f>V100+W100*Hoja1!$C$19</f>
        <v>0</v>
      </c>
      <c r="AE100" s="15">
        <f t="shared" si="18"/>
        <v>0</v>
      </c>
      <c r="AF100" s="15"/>
      <c r="AG100" s="15">
        <f t="shared" si="19"/>
        <v>0</v>
      </c>
      <c r="AH100" s="15">
        <f t="shared" si="12"/>
        <v>0</v>
      </c>
      <c r="AI100" s="15">
        <f t="shared" si="20"/>
        <v>1</v>
      </c>
      <c r="AJ100" s="15">
        <f t="shared" si="21"/>
        <v>0</v>
      </c>
      <c r="AK100" s="15">
        <f t="shared" si="22"/>
        <v>0</v>
      </c>
      <c r="AL100" s="15" t="str">
        <f t="shared" si="13"/>
        <v>Factor de emisión</v>
      </c>
      <c r="AM100" s="15">
        <f t="shared" si="23"/>
        <v>0</v>
      </c>
      <c r="AN100" s="15">
        <f t="shared" si="15"/>
        <v>0</v>
      </c>
      <c r="AO100" s="15">
        <f t="shared" si="16"/>
        <v>0</v>
      </c>
      <c r="AP100" s="15">
        <f t="shared" si="17"/>
        <v>0</v>
      </c>
      <c r="AQ100" s="15">
        <f>IF(O100="",AP100*'Fraccion masica'!$AB$36,O100*AP100)</f>
        <v>0</v>
      </c>
      <c r="AR100" s="15">
        <f>IF(P100="",AP100*'Fraccion masica'!$AB$35,P100*AP100)</f>
        <v>0</v>
      </c>
      <c r="AS100" s="15">
        <f>IFERROR(AQ100*Hoja1!$C$24/Hoja1!$C$25/Hoja1!$C$26*16.04/1000000,0)</f>
        <v>0</v>
      </c>
      <c r="AT100" s="15">
        <f>IFERROR(AR100*Hoja1!$C$24/Hoja1!$C$25/Hoja1!$C$26*44.01/1000000,0)</f>
        <v>0</v>
      </c>
    </row>
    <row r="101" spans="2:46" x14ac:dyDescent="0.75">
      <c r="B101" s="52"/>
      <c r="C101" s="52"/>
      <c r="D101" s="52"/>
      <c r="E101" s="152"/>
      <c r="F101" s="152"/>
      <c r="G101" s="131"/>
      <c r="H101" s="92"/>
      <c r="I101" s="14"/>
      <c r="J101" s="14"/>
      <c r="K101" s="14"/>
      <c r="L101" s="14"/>
      <c r="M101" s="14"/>
      <c r="N101" s="139"/>
      <c r="O101" s="52"/>
      <c r="P101" s="215"/>
      <c r="Q101" s="122" t="str">
        <f t="shared" si="5"/>
        <v/>
      </c>
      <c r="R101" s="122">
        <f t="shared" si="6"/>
        <v>0</v>
      </c>
      <c r="S101" s="122">
        <f t="shared" si="7"/>
        <v>0</v>
      </c>
      <c r="T101" s="122">
        <f t="shared" si="8"/>
        <v>0</v>
      </c>
      <c r="U101" s="122" t="str">
        <f t="shared" si="9"/>
        <v>Factor de emisión</v>
      </c>
      <c r="V101" s="122">
        <f t="shared" si="10"/>
        <v>0</v>
      </c>
      <c r="W101" s="122">
        <f t="shared" si="11"/>
        <v>0</v>
      </c>
      <c r="X101" s="122">
        <f>V101+W101*Hoja1!$C$19</f>
        <v>0</v>
      </c>
      <c r="AE101" s="15">
        <f t="shared" si="18"/>
        <v>0</v>
      </c>
      <c r="AF101" s="15"/>
      <c r="AG101" s="15">
        <f t="shared" si="19"/>
        <v>0</v>
      </c>
      <c r="AH101" s="15">
        <f t="shared" si="12"/>
        <v>0</v>
      </c>
      <c r="AI101" s="15">
        <f t="shared" si="20"/>
        <v>1</v>
      </c>
      <c r="AJ101" s="15">
        <f t="shared" si="21"/>
        <v>0</v>
      </c>
      <c r="AK101" s="15">
        <f t="shared" si="22"/>
        <v>0</v>
      </c>
      <c r="AL101" s="15" t="str">
        <f t="shared" si="13"/>
        <v>Factor de emisión</v>
      </c>
      <c r="AM101" s="15">
        <f t="shared" si="23"/>
        <v>0</v>
      </c>
      <c r="AN101" s="15">
        <f t="shared" si="15"/>
        <v>0</v>
      </c>
      <c r="AO101" s="15">
        <f t="shared" si="16"/>
        <v>0</v>
      </c>
      <c r="AP101" s="15">
        <f t="shared" si="17"/>
        <v>0</v>
      </c>
      <c r="AQ101" s="15">
        <f>IF(O101="",AP101*'Fraccion masica'!$AB$36,O101*AP101)</f>
        <v>0</v>
      </c>
      <c r="AR101" s="15">
        <f>IF(P101="",AP101*'Fraccion masica'!$AB$35,P101*AP101)</f>
        <v>0</v>
      </c>
      <c r="AS101" s="15">
        <f>IFERROR(AQ101*Hoja1!$C$24/Hoja1!$C$25/Hoja1!$C$26*16.04/1000000,0)</f>
        <v>0</v>
      </c>
      <c r="AT101" s="15">
        <f>IFERROR(AR101*Hoja1!$C$24/Hoja1!$C$25/Hoja1!$C$26*44.01/1000000,0)</f>
        <v>0</v>
      </c>
    </row>
    <row r="102" spans="2:46" x14ac:dyDescent="0.75">
      <c r="B102" s="52"/>
      <c r="C102" s="52"/>
      <c r="D102" s="52"/>
      <c r="E102" s="152"/>
      <c r="F102" s="152"/>
      <c r="G102" s="131"/>
      <c r="H102" s="92"/>
      <c r="I102" s="14"/>
      <c r="J102" s="14"/>
      <c r="K102" s="14"/>
      <c r="L102" s="14"/>
      <c r="M102" s="14"/>
      <c r="N102" s="139"/>
      <c r="O102" s="52"/>
      <c r="P102" s="215"/>
      <c r="Q102" s="122" t="str">
        <f t="shared" si="5"/>
        <v/>
      </c>
      <c r="R102" s="122">
        <f t="shared" si="6"/>
        <v>0</v>
      </c>
      <c r="S102" s="122">
        <f t="shared" si="7"/>
        <v>0</v>
      </c>
      <c r="T102" s="122">
        <f t="shared" si="8"/>
        <v>0</v>
      </c>
      <c r="U102" s="122" t="str">
        <f t="shared" si="9"/>
        <v>Factor de emisión</v>
      </c>
      <c r="V102" s="122">
        <f t="shared" si="10"/>
        <v>0</v>
      </c>
      <c r="W102" s="122">
        <f t="shared" si="11"/>
        <v>0</v>
      </c>
      <c r="X102" s="122">
        <f>V102+W102*Hoja1!$C$19</f>
        <v>0</v>
      </c>
      <c r="AE102" s="15">
        <f t="shared" si="18"/>
        <v>0</v>
      </c>
      <c r="AF102" s="15"/>
      <c r="AG102" s="15">
        <f t="shared" si="19"/>
        <v>0</v>
      </c>
      <c r="AH102" s="15">
        <f t="shared" si="12"/>
        <v>0</v>
      </c>
      <c r="AI102" s="15">
        <f t="shared" si="20"/>
        <v>1</v>
      </c>
      <c r="AJ102" s="15">
        <f t="shared" si="21"/>
        <v>0</v>
      </c>
      <c r="AK102" s="15">
        <f t="shared" si="22"/>
        <v>0</v>
      </c>
      <c r="AL102" s="15" t="str">
        <f t="shared" si="13"/>
        <v>Factor de emisión</v>
      </c>
      <c r="AM102" s="15">
        <f t="shared" si="23"/>
        <v>0</v>
      </c>
      <c r="AN102" s="15">
        <f t="shared" si="15"/>
        <v>0</v>
      </c>
      <c r="AO102" s="15">
        <f t="shared" si="16"/>
        <v>0</v>
      </c>
      <c r="AP102" s="15">
        <f t="shared" si="17"/>
        <v>0</v>
      </c>
      <c r="AQ102" s="15">
        <f>IF(O102="",AP102*'Fraccion masica'!$AB$36,O102*AP102)</f>
        <v>0</v>
      </c>
      <c r="AR102" s="15">
        <f>IF(P102="",AP102*'Fraccion masica'!$AB$35,P102*AP102)</f>
        <v>0</v>
      </c>
      <c r="AS102" s="15">
        <f>IFERROR(AQ102*Hoja1!$C$24/Hoja1!$C$25/Hoja1!$C$26*16.04/1000000,0)</f>
        <v>0</v>
      </c>
      <c r="AT102" s="15">
        <f>IFERROR(AR102*Hoja1!$C$24/Hoja1!$C$25/Hoja1!$C$26*44.01/1000000,0)</f>
        <v>0</v>
      </c>
    </row>
    <row r="103" spans="2:46" x14ac:dyDescent="0.75">
      <c r="B103" s="52"/>
      <c r="C103" s="52"/>
      <c r="D103" s="52"/>
      <c r="E103" s="152"/>
      <c r="F103" s="152"/>
      <c r="G103" s="131"/>
      <c r="H103" s="92"/>
      <c r="I103" s="14"/>
      <c r="J103" s="14"/>
      <c r="K103" s="14"/>
      <c r="L103" s="14"/>
      <c r="M103" s="14"/>
      <c r="N103" s="139"/>
      <c r="O103" s="52"/>
      <c r="P103" s="215"/>
      <c r="Q103" s="122" t="str">
        <f t="shared" si="5"/>
        <v/>
      </c>
      <c r="R103" s="122">
        <f t="shared" si="6"/>
        <v>0</v>
      </c>
      <c r="S103" s="122">
        <f t="shared" si="7"/>
        <v>0</v>
      </c>
      <c r="T103" s="122">
        <f t="shared" si="8"/>
        <v>0</v>
      </c>
      <c r="U103" s="122" t="str">
        <f t="shared" si="9"/>
        <v>Factor de emisión</v>
      </c>
      <c r="V103" s="122">
        <f t="shared" si="10"/>
        <v>0</v>
      </c>
      <c r="W103" s="122">
        <f t="shared" si="11"/>
        <v>0</v>
      </c>
      <c r="X103" s="122">
        <f>V103+W103*Hoja1!$C$19</f>
        <v>0</v>
      </c>
      <c r="AE103" s="15">
        <f t="shared" si="18"/>
        <v>0</v>
      </c>
      <c r="AF103" s="15"/>
      <c r="AG103" s="15">
        <f t="shared" si="19"/>
        <v>0</v>
      </c>
      <c r="AH103" s="15">
        <f t="shared" si="12"/>
        <v>0</v>
      </c>
      <c r="AI103" s="15">
        <f t="shared" si="20"/>
        <v>1</v>
      </c>
      <c r="AJ103" s="15">
        <f t="shared" si="21"/>
        <v>0</v>
      </c>
      <c r="AK103" s="15">
        <f t="shared" si="22"/>
        <v>0</v>
      </c>
      <c r="AL103" s="15" t="str">
        <f t="shared" si="13"/>
        <v>Factor de emisión</v>
      </c>
      <c r="AM103" s="15">
        <f t="shared" si="23"/>
        <v>0</v>
      </c>
      <c r="AN103" s="15">
        <f t="shared" si="15"/>
        <v>0</v>
      </c>
      <c r="AO103" s="15">
        <f t="shared" si="16"/>
        <v>0</v>
      </c>
      <c r="AP103" s="15">
        <f t="shared" si="17"/>
        <v>0</v>
      </c>
      <c r="AQ103" s="15">
        <f>IF(O103="",AP103*'Fraccion masica'!$AB$36,O103*AP103)</f>
        <v>0</v>
      </c>
      <c r="AR103" s="15">
        <f>IF(P103="",AP103*'Fraccion masica'!$AB$35,P103*AP103)</f>
        <v>0</v>
      </c>
      <c r="AS103" s="15">
        <f>IFERROR(AQ103*Hoja1!$C$24/Hoja1!$C$25/Hoja1!$C$26*16.04/1000000,0)</f>
        <v>0</v>
      </c>
      <c r="AT103" s="15">
        <f>IFERROR(AR103*Hoja1!$C$24/Hoja1!$C$25/Hoja1!$C$26*44.01/1000000,0)</f>
        <v>0</v>
      </c>
    </row>
    <row r="104" spans="2:46" x14ac:dyDescent="0.75">
      <c r="B104" s="52"/>
      <c r="C104" s="52"/>
      <c r="D104" s="52"/>
      <c r="E104" s="152"/>
      <c r="F104" s="152"/>
      <c r="G104" s="131"/>
      <c r="H104" s="92"/>
      <c r="I104" s="14"/>
      <c r="J104" s="14"/>
      <c r="K104" s="14"/>
      <c r="L104" s="14"/>
      <c r="M104" s="14"/>
      <c r="N104" s="139"/>
      <c r="O104" s="52"/>
      <c r="P104" s="215"/>
      <c r="Q104" s="122" t="str">
        <f t="shared" si="5"/>
        <v/>
      </c>
      <c r="R104" s="122">
        <f t="shared" si="6"/>
        <v>0</v>
      </c>
      <c r="S104" s="122">
        <f t="shared" si="7"/>
        <v>0</v>
      </c>
      <c r="T104" s="122">
        <f t="shared" si="8"/>
        <v>0</v>
      </c>
      <c r="U104" s="122" t="str">
        <f t="shared" si="9"/>
        <v>Factor de emisión</v>
      </c>
      <c r="V104" s="122">
        <f t="shared" si="10"/>
        <v>0</v>
      </c>
      <c r="W104" s="122">
        <f t="shared" si="11"/>
        <v>0</v>
      </c>
      <c r="X104" s="122">
        <f>V104+W104*Hoja1!$C$19</f>
        <v>0</v>
      </c>
      <c r="AE104" s="15">
        <f t="shared" si="18"/>
        <v>0</v>
      </c>
      <c r="AF104" s="15"/>
      <c r="AG104" s="15">
        <f t="shared" si="19"/>
        <v>0</v>
      </c>
      <c r="AH104" s="15">
        <f t="shared" si="12"/>
        <v>0</v>
      </c>
      <c r="AI104" s="15">
        <f t="shared" si="20"/>
        <v>1</v>
      </c>
      <c r="AJ104" s="15">
        <f t="shared" si="21"/>
        <v>0</v>
      </c>
      <c r="AK104" s="15">
        <f t="shared" si="22"/>
        <v>0</v>
      </c>
      <c r="AL104" s="15" t="str">
        <f t="shared" si="13"/>
        <v>Factor de emisión</v>
      </c>
      <c r="AM104" s="15">
        <f t="shared" si="23"/>
        <v>0</v>
      </c>
      <c r="AN104" s="15">
        <f t="shared" si="15"/>
        <v>0</v>
      </c>
      <c r="AO104" s="15">
        <f t="shared" si="16"/>
        <v>0</v>
      </c>
      <c r="AP104" s="15">
        <f t="shared" si="17"/>
        <v>0</v>
      </c>
      <c r="AQ104" s="15">
        <f>IF(O104="",AP104*'Fraccion masica'!$AB$36,O104*AP104)</f>
        <v>0</v>
      </c>
      <c r="AR104" s="15">
        <f>IF(P104="",AP104*'Fraccion masica'!$AB$35,P104*AP104)</f>
        <v>0</v>
      </c>
      <c r="AS104" s="15">
        <f>IFERROR(AQ104*Hoja1!$C$24/Hoja1!$C$25/Hoja1!$C$26*16.04/1000000,0)</f>
        <v>0</v>
      </c>
      <c r="AT104" s="15">
        <f>IFERROR(AR104*Hoja1!$C$24/Hoja1!$C$25/Hoja1!$C$26*44.01/1000000,0)</f>
        <v>0</v>
      </c>
    </row>
    <row r="105" spans="2:46" x14ac:dyDescent="0.75">
      <c r="B105" s="52"/>
      <c r="C105" s="52"/>
      <c r="D105" s="52"/>
      <c r="E105" s="152"/>
      <c r="F105" s="152"/>
      <c r="G105" s="131"/>
      <c r="H105" s="92"/>
      <c r="I105" s="14"/>
      <c r="J105" s="14"/>
      <c r="K105" s="14"/>
      <c r="L105" s="14"/>
      <c r="M105" s="14"/>
      <c r="N105" s="139"/>
      <c r="O105" s="52"/>
      <c r="P105" s="215"/>
      <c r="Q105" s="122" t="str">
        <f t="shared" si="5"/>
        <v/>
      </c>
      <c r="R105" s="122">
        <f t="shared" si="6"/>
        <v>0</v>
      </c>
      <c r="S105" s="122">
        <f t="shared" si="7"/>
        <v>0</v>
      </c>
      <c r="T105" s="122">
        <f t="shared" si="8"/>
        <v>0</v>
      </c>
      <c r="U105" s="122" t="str">
        <f t="shared" si="9"/>
        <v>Factor de emisión</v>
      </c>
      <c r="V105" s="122">
        <f t="shared" si="10"/>
        <v>0</v>
      </c>
      <c r="W105" s="122">
        <f t="shared" si="11"/>
        <v>0</v>
      </c>
      <c r="X105" s="122">
        <f>V105+W105*Hoja1!$C$19</f>
        <v>0</v>
      </c>
      <c r="AE105" s="15">
        <f t="shared" si="18"/>
        <v>0</v>
      </c>
      <c r="AF105" s="15"/>
      <c r="AG105" s="15">
        <f t="shared" si="19"/>
        <v>0</v>
      </c>
      <c r="AH105" s="15">
        <f t="shared" si="12"/>
        <v>0</v>
      </c>
      <c r="AI105" s="15">
        <f t="shared" si="20"/>
        <v>1</v>
      </c>
      <c r="AJ105" s="15">
        <f t="shared" si="21"/>
        <v>0</v>
      </c>
      <c r="AK105" s="15">
        <f t="shared" si="22"/>
        <v>0</v>
      </c>
      <c r="AL105" s="15" t="str">
        <f t="shared" si="13"/>
        <v>Factor de emisión</v>
      </c>
      <c r="AM105" s="15">
        <f t="shared" si="23"/>
        <v>0</v>
      </c>
      <c r="AN105" s="15">
        <f t="shared" si="15"/>
        <v>0</v>
      </c>
      <c r="AO105" s="15">
        <f t="shared" si="16"/>
        <v>0</v>
      </c>
      <c r="AP105" s="15">
        <f t="shared" si="17"/>
        <v>0</v>
      </c>
      <c r="AQ105" s="15">
        <f>IF(O105="",AP105*'Fraccion masica'!$AB$36,O105*AP105)</f>
        <v>0</v>
      </c>
      <c r="AR105" s="15">
        <f>IF(P105="",AP105*'Fraccion masica'!$AB$35,P105*AP105)</f>
        <v>0</v>
      </c>
      <c r="AS105" s="15">
        <f>IFERROR(AQ105*Hoja1!$C$24/Hoja1!$C$25/Hoja1!$C$26*16.04/1000000,0)</f>
        <v>0</v>
      </c>
      <c r="AT105" s="15">
        <f>IFERROR(AR105*Hoja1!$C$24/Hoja1!$C$25/Hoja1!$C$26*44.01/1000000,0)</f>
        <v>0</v>
      </c>
    </row>
    <row r="106" spans="2:46" x14ac:dyDescent="0.75">
      <c r="B106" s="52"/>
      <c r="C106" s="52"/>
      <c r="D106" s="52"/>
      <c r="E106" s="152"/>
      <c r="F106" s="152"/>
      <c r="G106" s="131"/>
      <c r="H106" s="92"/>
      <c r="I106" s="14"/>
      <c r="J106" s="14"/>
      <c r="K106" s="14"/>
      <c r="L106" s="14"/>
      <c r="M106" s="14"/>
      <c r="N106" s="139"/>
      <c r="O106" s="52"/>
      <c r="P106" s="215"/>
      <c r="Q106" s="122" t="str">
        <f t="shared" si="5"/>
        <v/>
      </c>
      <c r="R106" s="122">
        <f t="shared" si="6"/>
        <v>0</v>
      </c>
      <c r="S106" s="122">
        <f t="shared" si="7"/>
        <v>0</v>
      </c>
      <c r="T106" s="122">
        <f t="shared" si="8"/>
        <v>0</v>
      </c>
      <c r="U106" s="122" t="str">
        <f t="shared" si="9"/>
        <v>Factor de emisión</v>
      </c>
      <c r="V106" s="122">
        <f t="shared" si="10"/>
        <v>0</v>
      </c>
      <c r="W106" s="122">
        <f t="shared" si="11"/>
        <v>0</v>
      </c>
      <c r="X106" s="122">
        <f>V106+W106*Hoja1!$C$19</f>
        <v>0</v>
      </c>
      <c r="AE106" s="15">
        <f t="shared" si="18"/>
        <v>0</v>
      </c>
      <c r="AF106" s="15"/>
      <c r="AG106" s="15">
        <f t="shared" si="19"/>
        <v>0</v>
      </c>
      <c r="AH106" s="15">
        <f t="shared" si="12"/>
        <v>0</v>
      </c>
      <c r="AI106" s="15">
        <f t="shared" si="20"/>
        <v>1</v>
      </c>
      <c r="AJ106" s="15">
        <f t="shared" si="21"/>
        <v>0</v>
      </c>
      <c r="AK106" s="15">
        <f t="shared" si="22"/>
        <v>0</v>
      </c>
      <c r="AL106" s="15" t="str">
        <f t="shared" si="13"/>
        <v>Factor de emisión</v>
      </c>
      <c r="AM106" s="15">
        <f t="shared" si="23"/>
        <v>0</v>
      </c>
      <c r="AN106" s="15">
        <f t="shared" si="15"/>
        <v>0</v>
      </c>
      <c r="AO106" s="15">
        <f t="shared" si="16"/>
        <v>0</v>
      </c>
      <c r="AP106" s="15">
        <f t="shared" si="17"/>
        <v>0</v>
      </c>
      <c r="AQ106" s="15">
        <f>IF(O106="",AP106*'Fraccion masica'!$AB$36,O106*AP106)</f>
        <v>0</v>
      </c>
      <c r="AR106" s="15">
        <f>IF(P106="",AP106*'Fraccion masica'!$AB$35,P106*AP106)</f>
        <v>0</v>
      </c>
      <c r="AS106" s="15">
        <f>IFERROR(AQ106*Hoja1!$C$24/Hoja1!$C$25/Hoja1!$C$26*16.04/1000000,0)</f>
        <v>0</v>
      </c>
      <c r="AT106" s="15">
        <f>IFERROR(AR106*Hoja1!$C$24/Hoja1!$C$25/Hoja1!$C$26*44.01/1000000,0)</f>
        <v>0</v>
      </c>
    </row>
    <row r="107" spans="2:46" x14ac:dyDescent="0.75">
      <c r="B107" s="52"/>
      <c r="C107" s="52"/>
      <c r="D107" s="52"/>
      <c r="E107" s="152"/>
      <c r="F107" s="152"/>
      <c r="G107" s="131"/>
      <c r="H107" s="92"/>
      <c r="I107" s="14"/>
      <c r="J107" s="14"/>
      <c r="K107" s="14"/>
      <c r="L107" s="14"/>
      <c r="M107" s="14"/>
      <c r="N107" s="139"/>
      <c r="O107" s="52"/>
      <c r="P107" s="215"/>
      <c r="Q107" s="122" t="str">
        <f t="shared" si="5"/>
        <v/>
      </c>
      <c r="R107" s="122">
        <f t="shared" si="6"/>
        <v>0</v>
      </c>
      <c r="S107" s="122">
        <f t="shared" si="7"/>
        <v>0</v>
      </c>
      <c r="T107" s="122">
        <f t="shared" si="8"/>
        <v>0</v>
      </c>
      <c r="U107" s="122" t="str">
        <f t="shared" si="9"/>
        <v>Factor de emisión</v>
      </c>
      <c r="V107" s="122">
        <f t="shared" si="10"/>
        <v>0</v>
      </c>
      <c r="W107" s="122">
        <f t="shared" si="11"/>
        <v>0</v>
      </c>
      <c r="X107" s="122">
        <f>V107+W107*Hoja1!$C$19</f>
        <v>0</v>
      </c>
      <c r="AE107" s="15">
        <f t="shared" si="18"/>
        <v>0</v>
      </c>
      <c r="AF107" s="15"/>
      <c r="AG107" s="15">
        <f t="shared" si="19"/>
        <v>0</v>
      </c>
      <c r="AH107" s="15">
        <f t="shared" si="12"/>
        <v>0</v>
      </c>
      <c r="AI107" s="15">
        <f t="shared" si="20"/>
        <v>1</v>
      </c>
      <c r="AJ107" s="15">
        <f t="shared" si="21"/>
        <v>0</v>
      </c>
      <c r="AK107" s="15">
        <f t="shared" si="22"/>
        <v>0</v>
      </c>
      <c r="AL107" s="15" t="str">
        <f t="shared" si="13"/>
        <v>Factor de emisión</v>
      </c>
      <c r="AM107" s="15">
        <f t="shared" si="23"/>
        <v>0</v>
      </c>
      <c r="AN107" s="15">
        <f t="shared" si="15"/>
        <v>0</v>
      </c>
      <c r="AO107" s="15">
        <f t="shared" si="16"/>
        <v>0</v>
      </c>
      <c r="AP107" s="15">
        <f t="shared" si="17"/>
        <v>0</v>
      </c>
      <c r="AQ107" s="15">
        <f>IF(O107="",AP107*'Fraccion masica'!$AB$36,O107*AP107)</f>
        <v>0</v>
      </c>
      <c r="AR107" s="15">
        <f>IF(P107="",AP107*'Fraccion masica'!$AB$35,P107*AP107)</f>
        <v>0</v>
      </c>
      <c r="AS107" s="15">
        <f>IFERROR(AQ107*Hoja1!$C$24/Hoja1!$C$25/Hoja1!$C$26*16.04/1000000,0)</f>
        <v>0</v>
      </c>
      <c r="AT107" s="15">
        <f>IFERROR(AR107*Hoja1!$C$24/Hoja1!$C$25/Hoja1!$C$26*44.01/1000000,0)</f>
        <v>0</v>
      </c>
    </row>
    <row r="108" spans="2:46" x14ac:dyDescent="0.75">
      <c r="B108" s="52"/>
      <c r="C108" s="52"/>
      <c r="D108" s="52"/>
      <c r="E108" s="152"/>
      <c r="F108" s="152"/>
      <c r="G108" s="131"/>
      <c r="H108" s="92"/>
      <c r="I108" s="14"/>
      <c r="J108" s="14"/>
      <c r="K108" s="14"/>
      <c r="L108" s="14"/>
      <c r="M108" s="14"/>
      <c r="N108" s="139"/>
      <c r="O108" s="52"/>
      <c r="P108" s="215"/>
      <c r="Q108" s="122" t="str">
        <f t="shared" si="5"/>
        <v/>
      </c>
      <c r="R108" s="122">
        <f t="shared" si="6"/>
        <v>0</v>
      </c>
      <c r="S108" s="122">
        <f t="shared" si="7"/>
        <v>0</v>
      </c>
      <c r="T108" s="122">
        <f t="shared" si="8"/>
        <v>0</v>
      </c>
      <c r="U108" s="122" t="str">
        <f t="shared" si="9"/>
        <v>Factor de emisión</v>
      </c>
      <c r="V108" s="122">
        <f t="shared" si="10"/>
        <v>0</v>
      </c>
      <c r="W108" s="122">
        <f t="shared" si="11"/>
        <v>0</v>
      </c>
      <c r="X108" s="122">
        <f>V108+W108*Hoja1!$C$19</f>
        <v>0</v>
      </c>
      <c r="AE108" s="15">
        <f t="shared" si="18"/>
        <v>0</v>
      </c>
      <c r="AF108" s="15"/>
      <c r="AG108" s="15">
        <f t="shared" si="19"/>
        <v>0</v>
      </c>
      <c r="AH108" s="15">
        <f t="shared" si="12"/>
        <v>0</v>
      </c>
      <c r="AI108" s="15">
        <f t="shared" si="20"/>
        <v>1</v>
      </c>
      <c r="AJ108" s="15">
        <f t="shared" si="21"/>
        <v>0</v>
      </c>
      <c r="AK108" s="15">
        <f t="shared" si="22"/>
        <v>0</v>
      </c>
      <c r="AL108" s="15" t="str">
        <f t="shared" si="13"/>
        <v>Factor de emisión</v>
      </c>
      <c r="AM108" s="15">
        <f t="shared" si="23"/>
        <v>0</v>
      </c>
      <c r="AN108" s="15">
        <f t="shared" si="15"/>
        <v>0</v>
      </c>
      <c r="AO108" s="15">
        <f t="shared" si="16"/>
        <v>0</v>
      </c>
      <c r="AP108" s="15">
        <f t="shared" si="17"/>
        <v>0</v>
      </c>
      <c r="AQ108" s="15">
        <f>IF(O108="",AP108*'Fraccion masica'!$AB$36,O108*AP108)</f>
        <v>0</v>
      </c>
      <c r="AR108" s="15">
        <f>IF(P108="",AP108*'Fraccion masica'!$AB$35,P108*AP108)</f>
        <v>0</v>
      </c>
      <c r="AS108" s="15">
        <f>IFERROR(AQ108*Hoja1!$C$24/Hoja1!$C$25/Hoja1!$C$26*16.04/1000000,0)</f>
        <v>0</v>
      </c>
      <c r="AT108" s="15">
        <f>IFERROR(AR108*Hoja1!$C$24/Hoja1!$C$25/Hoja1!$C$26*44.01/1000000,0)</f>
        <v>0</v>
      </c>
    </row>
    <row r="109" spans="2:46" x14ac:dyDescent="0.75">
      <c r="B109" s="52"/>
      <c r="C109" s="52"/>
      <c r="D109" s="52"/>
      <c r="E109" s="152"/>
      <c r="F109" s="152"/>
      <c r="G109" s="131"/>
      <c r="H109" s="92"/>
      <c r="I109" s="14"/>
      <c r="J109" s="14"/>
      <c r="K109" s="14"/>
      <c r="L109" s="14"/>
      <c r="M109" s="14"/>
      <c r="N109" s="139"/>
      <c r="O109" s="52"/>
      <c r="P109" s="215"/>
      <c r="Q109" s="122" t="str">
        <f t="shared" si="5"/>
        <v/>
      </c>
      <c r="R109" s="122">
        <f t="shared" si="6"/>
        <v>0</v>
      </c>
      <c r="S109" s="122">
        <f t="shared" si="7"/>
        <v>0</v>
      </c>
      <c r="T109" s="122">
        <f t="shared" si="8"/>
        <v>0</v>
      </c>
      <c r="U109" s="122" t="str">
        <f t="shared" si="9"/>
        <v>Factor de emisión</v>
      </c>
      <c r="V109" s="122">
        <f t="shared" si="10"/>
        <v>0</v>
      </c>
      <c r="W109" s="122">
        <f t="shared" si="11"/>
        <v>0</v>
      </c>
      <c r="X109" s="122">
        <f>V109+W109*Hoja1!$C$19</f>
        <v>0</v>
      </c>
      <c r="AE109" s="15">
        <f t="shared" si="18"/>
        <v>0</v>
      </c>
      <c r="AF109" s="15"/>
      <c r="AG109" s="15">
        <f t="shared" si="19"/>
        <v>0</v>
      </c>
      <c r="AH109" s="15">
        <f t="shared" si="12"/>
        <v>0</v>
      </c>
      <c r="AI109" s="15">
        <f t="shared" si="20"/>
        <v>1</v>
      </c>
      <c r="AJ109" s="15">
        <f t="shared" si="21"/>
        <v>0</v>
      </c>
      <c r="AK109" s="15">
        <f t="shared" si="22"/>
        <v>0</v>
      </c>
      <c r="AL109" s="15" t="str">
        <f t="shared" si="13"/>
        <v>Factor de emisión</v>
      </c>
      <c r="AM109" s="15">
        <f t="shared" si="23"/>
        <v>0</v>
      </c>
      <c r="AN109" s="15">
        <f t="shared" si="15"/>
        <v>0</v>
      </c>
      <c r="AO109" s="15">
        <f t="shared" si="16"/>
        <v>0</v>
      </c>
      <c r="AP109" s="15">
        <f t="shared" si="17"/>
        <v>0</v>
      </c>
      <c r="AQ109" s="15">
        <f>IF(O109="",AP109*'Fraccion masica'!$AB$36,O109*AP109)</f>
        <v>0</v>
      </c>
      <c r="AR109" s="15">
        <f>IF(P109="",AP109*'Fraccion masica'!$AB$35,P109*AP109)</f>
        <v>0</v>
      </c>
      <c r="AS109" s="15">
        <f>IFERROR(AQ109*Hoja1!$C$24/Hoja1!$C$25/Hoja1!$C$26*16.04/1000000,0)</f>
        <v>0</v>
      </c>
      <c r="AT109" s="15">
        <f>IFERROR(AR109*Hoja1!$C$24/Hoja1!$C$25/Hoja1!$C$26*44.01/1000000,0)</f>
        <v>0</v>
      </c>
    </row>
    <row r="110" spans="2:46" x14ac:dyDescent="0.75">
      <c r="B110" s="52"/>
      <c r="C110" s="52"/>
      <c r="D110" s="52"/>
      <c r="E110" s="152"/>
      <c r="F110" s="152"/>
      <c r="G110" s="131"/>
      <c r="H110" s="92"/>
      <c r="I110" s="14"/>
      <c r="J110" s="14"/>
      <c r="K110" s="14"/>
      <c r="L110" s="14"/>
      <c r="M110" s="14"/>
      <c r="N110" s="139"/>
      <c r="O110" s="52"/>
      <c r="P110" s="215"/>
      <c r="Q110" s="122" t="str">
        <f t="shared" si="5"/>
        <v/>
      </c>
      <c r="R110" s="122">
        <f t="shared" si="6"/>
        <v>0</v>
      </c>
      <c r="S110" s="122">
        <f t="shared" si="7"/>
        <v>0</v>
      </c>
      <c r="T110" s="122">
        <f t="shared" si="8"/>
        <v>0</v>
      </c>
      <c r="U110" s="122" t="str">
        <f t="shared" si="9"/>
        <v>Factor de emisión</v>
      </c>
      <c r="V110" s="122">
        <f t="shared" si="10"/>
        <v>0</v>
      </c>
      <c r="W110" s="122">
        <f t="shared" si="11"/>
        <v>0</v>
      </c>
      <c r="X110" s="122">
        <f>V110+W110*Hoja1!$C$19</f>
        <v>0</v>
      </c>
      <c r="AE110" s="15">
        <f t="shared" ref="AE110:AE131" si="24">B110</f>
        <v>0</v>
      </c>
      <c r="AF110" s="15"/>
      <c r="AG110" s="15">
        <f t="shared" ref="AG110:AG131" si="25">IFERROR(D110*H110,0)</f>
        <v>0</v>
      </c>
      <c r="AH110" s="15">
        <f t="shared" si="12"/>
        <v>0</v>
      </c>
      <c r="AI110" s="15">
        <f t="shared" ref="AI110:AI131" si="26">IF(C110="Con Plunger",0.5,1)</f>
        <v>1</v>
      </c>
      <c r="AJ110" s="15">
        <f t="shared" ref="AJ110:AJ131" si="27">IFERROR((D110*0.00037*I110^2*J110*K110)+(L110*(M110-AI110)*AH110),0)</f>
        <v>0</v>
      </c>
      <c r="AK110" s="15">
        <f t="shared" ref="AK110:AK131" si="28">IFERROR(IF(N110="X",VLOOKUP(C110,$AZ$46:$BA$47,2,FALSE)*D110,0),0)</f>
        <v>0</v>
      </c>
      <c r="AL110" s="15" t="str">
        <f t="shared" si="13"/>
        <v>Factor de emisión</v>
      </c>
      <c r="AM110" s="15">
        <f t="shared" ref="AM110:AM131" si="29">IF(AG110&lt;&gt;0,AG110,IF(AJ110&lt;&gt;0,AJ110,AK110))*(1-E110)</f>
        <v>0</v>
      </c>
      <c r="AN110" s="15">
        <f t="shared" si="15"/>
        <v>0</v>
      </c>
      <c r="AO110" s="15">
        <f t="shared" si="16"/>
        <v>0</v>
      </c>
      <c r="AP110" s="15">
        <f t="shared" si="17"/>
        <v>0</v>
      </c>
      <c r="AQ110" s="15">
        <f>IF(O110="",AP110*'Fraccion masica'!$AB$36,O110*AP110)</f>
        <v>0</v>
      </c>
      <c r="AR110" s="15">
        <f>IF(P110="",AP110*'Fraccion masica'!$AB$35,P110*AP110)</f>
        <v>0</v>
      </c>
      <c r="AS110" s="15">
        <f>IFERROR(AQ110*Hoja1!$C$24/Hoja1!$C$25/Hoja1!$C$26*16.04/1000000,0)</f>
        <v>0</v>
      </c>
      <c r="AT110" s="15">
        <f>IFERROR(AR110*Hoja1!$C$24/Hoja1!$C$25/Hoja1!$C$26*44.01/1000000,0)</f>
        <v>0</v>
      </c>
    </row>
    <row r="111" spans="2:46" x14ac:dyDescent="0.75">
      <c r="B111" s="52"/>
      <c r="C111" s="52"/>
      <c r="D111" s="52"/>
      <c r="E111" s="152"/>
      <c r="F111" s="152"/>
      <c r="G111" s="131"/>
      <c r="H111" s="92"/>
      <c r="I111" s="14"/>
      <c r="J111" s="14"/>
      <c r="K111" s="14"/>
      <c r="L111" s="14"/>
      <c r="M111" s="14"/>
      <c r="N111" s="139"/>
      <c r="O111" s="52"/>
      <c r="P111" s="215"/>
      <c r="Q111" s="122" t="str">
        <f t="shared" ref="Q111:Q131" si="30">IF(G111="","",G111)</f>
        <v/>
      </c>
      <c r="R111" s="122">
        <f t="shared" ref="R111:R131" si="31">AN111</f>
        <v>0</v>
      </c>
      <c r="S111" s="122">
        <f t="shared" ref="S111:S131" si="32">AO111</f>
        <v>0</v>
      </c>
      <c r="T111" s="122">
        <f t="shared" ref="T111:T131" si="33">AM111</f>
        <v>0</v>
      </c>
      <c r="U111" s="122" t="str">
        <f t="shared" ref="U111:U131" si="34">AL111</f>
        <v>Factor de emisión</v>
      </c>
      <c r="V111" s="122">
        <f t="shared" ref="V111:V131" si="35">AT111</f>
        <v>0</v>
      </c>
      <c r="W111" s="122">
        <f t="shared" ref="W111:W131" si="36">AS111</f>
        <v>0</v>
      </c>
      <c r="X111" s="122">
        <f>V111+W111*Hoja1!$C$19</f>
        <v>0</v>
      </c>
      <c r="AE111" s="15">
        <f t="shared" si="24"/>
        <v>0</v>
      </c>
      <c r="AF111" s="15"/>
      <c r="AG111" s="15">
        <f t="shared" si="25"/>
        <v>0</v>
      </c>
      <c r="AH111" s="15">
        <f t="shared" ref="AH111:AH131" si="37">IF(M111&gt;=1,1,0)</f>
        <v>0</v>
      </c>
      <c r="AI111" s="15">
        <f t="shared" si="26"/>
        <v>1</v>
      </c>
      <c r="AJ111" s="15">
        <f t="shared" si="27"/>
        <v>0</v>
      </c>
      <c r="AK111" s="15">
        <f t="shared" si="28"/>
        <v>0</v>
      </c>
      <c r="AL111" s="15" t="str">
        <f t="shared" ref="AL111:AL131" si="38">IF(AG111&lt;&gt;0,"Medición",IF(AJ111&lt;&gt;0,"Estimación","Factor de emisión"))</f>
        <v>Factor de emisión</v>
      </c>
      <c r="AM111" s="15">
        <f t="shared" si="29"/>
        <v>0</v>
      </c>
      <c r="AN111" s="15">
        <f t="shared" ref="AN111:AN131" si="39">IF(AG111&lt;&gt;0,AG111,IF(AJ111&lt;&gt;0,AJ111,AK111))*E111</f>
        <v>0</v>
      </c>
      <c r="AO111" s="15">
        <f t="shared" ref="AO111:AO131" si="40">IF(AG111&lt;&gt;0,AG111,IF(AJ111&lt;&gt;0,AJ111,AK111))*F111</f>
        <v>0</v>
      </c>
      <c r="AP111" s="15">
        <f t="shared" ref="AP111:AP131" si="41">IFERROR(AM111*(0.30418^3),0)</f>
        <v>0</v>
      </c>
      <c r="AQ111" s="15">
        <f>IF(O111="",AP111*'Fraccion masica'!$AB$36,O111*AP111)</f>
        <v>0</v>
      </c>
      <c r="AR111" s="15">
        <f>IF(P111="",AP111*'Fraccion masica'!$AB$35,P111*AP111)</f>
        <v>0</v>
      </c>
      <c r="AS111" s="15">
        <f>IFERROR(AQ111*Hoja1!$C$24/Hoja1!$C$25/Hoja1!$C$26*16.04/1000000,0)</f>
        <v>0</v>
      </c>
      <c r="AT111" s="15">
        <f>IFERROR(AR111*Hoja1!$C$24/Hoja1!$C$25/Hoja1!$C$26*44.01/1000000,0)</f>
        <v>0</v>
      </c>
    </row>
    <row r="112" spans="2:46" x14ac:dyDescent="0.75">
      <c r="B112" s="52"/>
      <c r="C112" s="52"/>
      <c r="D112" s="52"/>
      <c r="E112" s="152"/>
      <c r="F112" s="152"/>
      <c r="G112" s="131"/>
      <c r="H112" s="92"/>
      <c r="I112" s="14"/>
      <c r="J112" s="14"/>
      <c r="K112" s="14"/>
      <c r="L112" s="14"/>
      <c r="M112" s="14"/>
      <c r="N112" s="139"/>
      <c r="O112" s="52"/>
      <c r="P112" s="215"/>
      <c r="Q112" s="122" t="str">
        <f t="shared" si="30"/>
        <v/>
      </c>
      <c r="R112" s="122">
        <f t="shared" si="31"/>
        <v>0</v>
      </c>
      <c r="S112" s="122">
        <f t="shared" si="32"/>
        <v>0</v>
      </c>
      <c r="T112" s="122">
        <f t="shared" si="33"/>
        <v>0</v>
      </c>
      <c r="U112" s="122" t="str">
        <f t="shared" si="34"/>
        <v>Factor de emisión</v>
      </c>
      <c r="V112" s="122">
        <f t="shared" si="35"/>
        <v>0</v>
      </c>
      <c r="W112" s="122">
        <f t="shared" si="36"/>
        <v>0</v>
      </c>
      <c r="X112" s="122">
        <f>V112+W112*Hoja1!$C$19</f>
        <v>0</v>
      </c>
      <c r="AE112" s="15">
        <f t="shared" si="24"/>
        <v>0</v>
      </c>
      <c r="AF112" s="15"/>
      <c r="AG112" s="15">
        <f t="shared" si="25"/>
        <v>0</v>
      </c>
      <c r="AH112" s="15">
        <f t="shared" si="37"/>
        <v>0</v>
      </c>
      <c r="AI112" s="15">
        <f t="shared" si="26"/>
        <v>1</v>
      </c>
      <c r="AJ112" s="15">
        <f t="shared" si="27"/>
        <v>0</v>
      </c>
      <c r="AK112" s="15">
        <f t="shared" si="28"/>
        <v>0</v>
      </c>
      <c r="AL112" s="15" t="str">
        <f t="shared" si="38"/>
        <v>Factor de emisión</v>
      </c>
      <c r="AM112" s="15">
        <f t="shared" si="29"/>
        <v>0</v>
      </c>
      <c r="AN112" s="15">
        <f t="shared" si="39"/>
        <v>0</v>
      </c>
      <c r="AO112" s="15">
        <f t="shared" si="40"/>
        <v>0</v>
      </c>
      <c r="AP112" s="15">
        <f t="shared" si="41"/>
        <v>0</v>
      </c>
      <c r="AQ112" s="15">
        <f>IF(O112="",AP112*'Fraccion masica'!$AB$36,O112*AP112)</f>
        <v>0</v>
      </c>
      <c r="AR112" s="15">
        <f>IF(P112="",AP112*'Fraccion masica'!$AB$35,P112*AP112)</f>
        <v>0</v>
      </c>
      <c r="AS112" s="15">
        <f>IFERROR(AQ112*Hoja1!$C$24/Hoja1!$C$25/Hoja1!$C$26*16.04/1000000,0)</f>
        <v>0</v>
      </c>
      <c r="AT112" s="15">
        <f>IFERROR(AR112*Hoja1!$C$24/Hoja1!$C$25/Hoja1!$C$26*44.01/1000000,0)</f>
        <v>0</v>
      </c>
    </row>
    <row r="113" spans="2:46" x14ac:dyDescent="0.75">
      <c r="B113" s="52"/>
      <c r="C113" s="52"/>
      <c r="D113" s="52"/>
      <c r="E113" s="152"/>
      <c r="F113" s="152"/>
      <c r="G113" s="131"/>
      <c r="H113" s="92"/>
      <c r="I113" s="14"/>
      <c r="J113" s="14"/>
      <c r="K113" s="14"/>
      <c r="L113" s="14"/>
      <c r="M113" s="14"/>
      <c r="N113" s="139"/>
      <c r="O113" s="52"/>
      <c r="P113" s="215"/>
      <c r="Q113" s="122" t="str">
        <f t="shared" si="30"/>
        <v/>
      </c>
      <c r="R113" s="122">
        <f t="shared" si="31"/>
        <v>0</v>
      </c>
      <c r="S113" s="122">
        <f t="shared" si="32"/>
        <v>0</v>
      </c>
      <c r="T113" s="122">
        <f t="shared" si="33"/>
        <v>0</v>
      </c>
      <c r="U113" s="122" t="str">
        <f t="shared" si="34"/>
        <v>Factor de emisión</v>
      </c>
      <c r="V113" s="122">
        <f t="shared" si="35"/>
        <v>0</v>
      </c>
      <c r="W113" s="122">
        <f t="shared" si="36"/>
        <v>0</v>
      </c>
      <c r="X113" s="122">
        <f>V113+W113*Hoja1!$C$19</f>
        <v>0</v>
      </c>
      <c r="AE113" s="15">
        <f t="shared" si="24"/>
        <v>0</v>
      </c>
      <c r="AF113" s="15"/>
      <c r="AG113" s="15">
        <f t="shared" si="25"/>
        <v>0</v>
      </c>
      <c r="AH113" s="15">
        <f t="shared" si="37"/>
        <v>0</v>
      </c>
      <c r="AI113" s="15">
        <f t="shared" si="26"/>
        <v>1</v>
      </c>
      <c r="AJ113" s="15">
        <f t="shared" si="27"/>
        <v>0</v>
      </c>
      <c r="AK113" s="15">
        <f t="shared" si="28"/>
        <v>0</v>
      </c>
      <c r="AL113" s="15" t="str">
        <f t="shared" si="38"/>
        <v>Factor de emisión</v>
      </c>
      <c r="AM113" s="15">
        <f t="shared" si="29"/>
        <v>0</v>
      </c>
      <c r="AN113" s="15">
        <f t="shared" si="39"/>
        <v>0</v>
      </c>
      <c r="AO113" s="15">
        <f t="shared" si="40"/>
        <v>0</v>
      </c>
      <c r="AP113" s="15">
        <f t="shared" si="41"/>
        <v>0</v>
      </c>
      <c r="AQ113" s="15">
        <f>IF(O113="",AP113*'Fraccion masica'!$AB$36,O113*AP113)</f>
        <v>0</v>
      </c>
      <c r="AR113" s="15">
        <f>IF(P113="",AP113*'Fraccion masica'!$AB$35,P113*AP113)</f>
        <v>0</v>
      </c>
      <c r="AS113" s="15">
        <f>IFERROR(AQ113*Hoja1!$C$24/Hoja1!$C$25/Hoja1!$C$26*16.04/1000000,0)</f>
        <v>0</v>
      </c>
      <c r="AT113" s="15">
        <f>IFERROR(AR113*Hoja1!$C$24/Hoja1!$C$25/Hoja1!$C$26*44.01/1000000,0)</f>
        <v>0</v>
      </c>
    </row>
    <row r="114" spans="2:46" x14ac:dyDescent="0.75">
      <c r="B114" s="52"/>
      <c r="C114" s="52"/>
      <c r="D114" s="52"/>
      <c r="E114" s="152"/>
      <c r="F114" s="152"/>
      <c r="G114" s="131"/>
      <c r="H114" s="92"/>
      <c r="I114" s="14"/>
      <c r="J114" s="14"/>
      <c r="K114" s="14"/>
      <c r="L114" s="14"/>
      <c r="M114" s="14"/>
      <c r="N114" s="139"/>
      <c r="O114" s="52"/>
      <c r="P114" s="215"/>
      <c r="Q114" s="122" t="str">
        <f t="shared" si="30"/>
        <v/>
      </c>
      <c r="R114" s="122">
        <f t="shared" si="31"/>
        <v>0</v>
      </c>
      <c r="S114" s="122">
        <f t="shared" si="32"/>
        <v>0</v>
      </c>
      <c r="T114" s="122">
        <f t="shared" si="33"/>
        <v>0</v>
      </c>
      <c r="U114" s="122" t="str">
        <f t="shared" si="34"/>
        <v>Factor de emisión</v>
      </c>
      <c r="V114" s="122">
        <f t="shared" si="35"/>
        <v>0</v>
      </c>
      <c r="W114" s="122">
        <f t="shared" si="36"/>
        <v>0</v>
      </c>
      <c r="X114" s="122">
        <f>V114+W114*Hoja1!$C$19</f>
        <v>0</v>
      </c>
      <c r="AE114" s="15">
        <f t="shared" si="24"/>
        <v>0</v>
      </c>
      <c r="AF114" s="15"/>
      <c r="AG114" s="15">
        <f t="shared" si="25"/>
        <v>0</v>
      </c>
      <c r="AH114" s="15">
        <f t="shared" si="37"/>
        <v>0</v>
      </c>
      <c r="AI114" s="15">
        <f t="shared" si="26"/>
        <v>1</v>
      </c>
      <c r="AJ114" s="15">
        <f t="shared" si="27"/>
        <v>0</v>
      </c>
      <c r="AK114" s="15">
        <f t="shared" si="28"/>
        <v>0</v>
      </c>
      <c r="AL114" s="15" t="str">
        <f t="shared" si="38"/>
        <v>Factor de emisión</v>
      </c>
      <c r="AM114" s="15">
        <f t="shared" si="29"/>
        <v>0</v>
      </c>
      <c r="AN114" s="15">
        <f t="shared" si="39"/>
        <v>0</v>
      </c>
      <c r="AO114" s="15">
        <f t="shared" si="40"/>
        <v>0</v>
      </c>
      <c r="AP114" s="15">
        <f t="shared" si="41"/>
        <v>0</v>
      </c>
      <c r="AQ114" s="15">
        <f>IF(O114="",AP114*'Fraccion masica'!$AB$36,O114*AP114)</f>
        <v>0</v>
      </c>
      <c r="AR114" s="15">
        <f>IF(P114="",AP114*'Fraccion masica'!$AB$35,P114*AP114)</f>
        <v>0</v>
      </c>
      <c r="AS114" s="15">
        <f>IFERROR(AQ114*Hoja1!$C$24/Hoja1!$C$25/Hoja1!$C$26*16.04/1000000,0)</f>
        <v>0</v>
      </c>
      <c r="AT114" s="15">
        <f>IFERROR(AR114*Hoja1!$C$24/Hoja1!$C$25/Hoja1!$C$26*44.01/1000000,0)</f>
        <v>0</v>
      </c>
    </row>
    <row r="115" spans="2:46" x14ac:dyDescent="0.75">
      <c r="B115" s="52"/>
      <c r="C115" s="52"/>
      <c r="D115" s="52"/>
      <c r="E115" s="152"/>
      <c r="F115" s="152"/>
      <c r="G115" s="131"/>
      <c r="H115" s="92"/>
      <c r="I115" s="14"/>
      <c r="J115" s="14"/>
      <c r="K115" s="14"/>
      <c r="L115" s="14"/>
      <c r="M115" s="14"/>
      <c r="N115" s="139"/>
      <c r="O115" s="52"/>
      <c r="P115" s="215"/>
      <c r="Q115" s="122" t="str">
        <f t="shared" si="30"/>
        <v/>
      </c>
      <c r="R115" s="122">
        <f t="shared" si="31"/>
        <v>0</v>
      </c>
      <c r="S115" s="122">
        <f t="shared" si="32"/>
        <v>0</v>
      </c>
      <c r="T115" s="122">
        <f t="shared" si="33"/>
        <v>0</v>
      </c>
      <c r="U115" s="122" t="str">
        <f t="shared" si="34"/>
        <v>Factor de emisión</v>
      </c>
      <c r="V115" s="122">
        <f t="shared" si="35"/>
        <v>0</v>
      </c>
      <c r="W115" s="122">
        <f t="shared" si="36"/>
        <v>0</v>
      </c>
      <c r="X115" s="122">
        <f>V115+W115*Hoja1!$C$19</f>
        <v>0</v>
      </c>
      <c r="AE115" s="15">
        <f t="shared" si="24"/>
        <v>0</v>
      </c>
      <c r="AF115" s="15"/>
      <c r="AG115" s="15">
        <f t="shared" si="25"/>
        <v>0</v>
      </c>
      <c r="AH115" s="15">
        <f t="shared" si="37"/>
        <v>0</v>
      </c>
      <c r="AI115" s="15">
        <f t="shared" si="26"/>
        <v>1</v>
      </c>
      <c r="AJ115" s="15">
        <f t="shared" si="27"/>
        <v>0</v>
      </c>
      <c r="AK115" s="15">
        <f t="shared" si="28"/>
        <v>0</v>
      </c>
      <c r="AL115" s="15" t="str">
        <f t="shared" si="38"/>
        <v>Factor de emisión</v>
      </c>
      <c r="AM115" s="15">
        <f t="shared" si="29"/>
        <v>0</v>
      </c>
      <c r="AN115" s="15">
        <f t="shared" si="39"/>
        <v>0</v>
      </c>
      <c r="AO115" s="15">
        <f t="shared" si="40"/>
        <v>0</v>
      </c>
      <c r="AP115" s="15">
        <f t="shared" si="41"/>
        <v>0</v>
      </c>
      <c r="AQ115" s="15">
        <f>IF(O115="",AP115*'Fraccion masica'!$AB$36,O115*AP115)</f>
        <v>0</v>
      </c>
      <c r="AR115" s="15">
        <f>IF(P115="",AP115*'Fraccion masica'!$AB$35,P115*AP115)</f>
        <v>0</v>
      </c>
      <c r="AS115" s="15">
        <f>IFERROR(AQ115*Hoja1!$C$24/Hoja1!$C$25/Hoja1!$C$26*16.04/1000000,0)</f>
        <v>0</v>
      </c>
      <c r="AT115" s="15">
        <f>IFERROR(AR115*Hoja1!$C$24/Hoja1!$C$25/Hoja1!$C$26*44.01/1000000,0)</f>
        <v>0</v>
      </c>
    </row>
    <row r="116" spans="2:46" x14ac:dyDescent="0.75">
      <c r="B116" s="52"/>
      <c r="C116" s="52"/>
      <c r="D116" s="52"/>
      <c r="E116" s="152"/>
      <c r="F116" s="152"/>
      <c r="G116" s="131"/>
      <c r="H116" s="92"/>
      <c r="I116" s="14"/>
      <c r="J116" s="14"/>
      <c r="K116" s="14"/>
      <c r="L116" s="14"/>
      <c r="M116" s="14"/>
      <c r="N116" s="139"/>
      <c r="O116" s="52"/>
      <c r="P116" s="215"/>
      <c r="Q116" s="122" t="str">
        <f t="shared" si="30"/>
        <v/>
      </c>
      <c r="R116" s="122">
        <f t="shared" si="31"/>
        <v>0</v>
      </c>
      <c r="S116" s="122">
        <f t="shared" si="32"/>
        <v>0</v>
      </c>
      <c r="T116" s="122">
        <f t="shared" si="33"/>
        <v>0</v>
      </c>
      <c r="U116" s="122" t="str">
        <f t="shared" si="34"/>
        <v>Factor de emisión</v>
      </c>
      <c r="V116" s="122">
        <f t="shared" si="35"/>
        <v>0</v>
      </c>
      <c r="W116" s="122">
        <f t="shared" si="36"/>
        <v>0</v>
      </c>
      <c r="X116" s="122">
        <f>V116+W116*Hoja1!$C$19</f>
        <v>0</v>
      </c>
      <c r="AE116" s="15">
        <f t="shared" si="24"/>
        <v>0</v>
      </c>
      <c r="AF116" s="15"/>
      <c r="AG116" s="15">
        <f t="shared" si="25"/>
        <v>0</v>
      </c>
      <c r="AH116" s="15">
        <f t="shared" si="37"/>
        <v>0</v>
      </c>
      <c r="AI116" s="15">
        <f t="shared" si="26"/>
        <v>1</v>
      </c>
      <c r="AJ116" s="15">
        <f t="shared" si="27"/>
        <v>0</v>
      </c>
      <c r="AK116" s="15">
        <f t="shared" si="28"/>
        <v>0</v>
      </c>
      <c r="AL116" s="15" t="str">
        <f t="shared" si="38"/>
        <v>Factor de emisión</v>
      </c>
      <c r="AM116" s="15">
        <f t="shared" si="29"/>
        <v>0</v>
      </c>
      <c r="AN116" s="15">
        <f t="shared" si="39"/>
        <v>0</v>
      </c>
      <c r="AO116" s="15">
        <f t="shared" si="40"/>
        <v>0</v>
      </c>
      <c r="AP116" s="15">
        <f t="shared" si="41"/>
        <v>0</v>
      </c>
      <c r="AQ116" s="15">
        <f>IF(O116="",AP116*'Fraccion masica'!$AB$36,O116*AP116)</f>
        <v>0</v>
      </c>
      <c r="AR116" s="15">
        <f>IF(P116="",AP116*'Fraccion masica'!$AB$35,P116*AP116)</f>
        <v>0</v>
      </c>
      <c r="AS116" s="15">
        <f>IFERROR(AQ116*Hoja1!$C$24/Hoja1!$C$25/Hoja1!$C$26*16.04/1000000,0)</f>
        <v>0</v>
      </c>
      <c r="AT116" s="15">
        <f>IFERROR(AR116*Hoja1!$C$24/Hoja1!$C$25/Hoja1!$C$26*44.01/1000000,0)</f>
        <v>0</v>
      </c>
    </row>
    <row r="117" spans="2:46" x14ac:dyDescent="0.75">
      <c r="B117" s="52"/>
      <c r="C117" s="52"/>
      <c r="D117" s="52"/>
      <c r="E117" s="152"/>
      <c r="F117" s="152"/>
      <c r="G117" s="131"/>
      <c r="H117" s="92"/>
      <c r="I117" s="14"/>
      <c r="J117" s="14"/>
      <c r="K117" s="14"/>
      <c r="L117" s="14"/>
      <c r="M117" s="14"/>
      <c r="N117" s="139"/>
      <c r="O117" s="52"/>
      <c r="P117" s="215"/>
      <c r="Q117" s="122" t="str">
        <f t="shared" si="30"/>
        <v/>
      </c>
      <c r="R117" s="122">
        <f t="shared" si="31"/>
        <v>0</v>
      </c>
      <c r="S117" s="122">
        <f t="shared" si="32"/>
        <v>0</v>
      </c>
      <c r="T117" s="122">
        <f t="shared" si="33"/>
        <v>0</v>
      </c>
      <c r="U117" s="122" t="str">
        <f t="shared" si="34"/>
        <v>Factor de emisión</v>
      </c>
      <c r="V117" s="122">
        <f t="shared" si="35"/>
        <v>0</v>
      </c>
      <c r="W117" s="122">
        <f t="shared" si="36"/>
        <v>0</v>
      </c>
      <c r="X117" s="122">
        <f>V117+W117*Hoja1!$C$19</f>
        <v>0</v>
      </c>
      <c r="AE117" s="15">
        <f t="shared" si="24"/>
        <v>0</v>
      </c>
      <c r="AF117" s="15"/>
      <c r="AG117" s="15">
        <f t="shared" si="25"/>
        <v>0</v>
      </c>
      <c r="AH117" s="15">
        <f t="shared" si="37"/>
        <v>0</v>
      </c>
      <c r="AI117" s="15">
        <f t="shared" si="26"/>
        <v>1</v>
      </c>
      <c r="AJ117" s="15">
        <f t="shared" si="27"/>
        <v>0</v>
      </c>
      <c r="AK117" s="15">
        <f t="shared" si="28"/>
        <v>0</v>
      </c>
      <c r="AL117" s="15" t="str">
        <f t="shared" si="38"/>
        <v>Factor de emisión</v>
      </c>
      <c r="AM117" s="15">
        <f t="shared" si="29"/>
        <v>0</v>
      </c>
      <c r="AN117" s="15">
        <f t="shared" si="39"/>
        <v>0</v>
      </c>
      <c r="AO117" s="15">
        <f t="shared" si="40"/>
        <v>0</v>
      </c>
      <c r="AP117" s="15">
        <f t="shared" si="41"/>
        <v>0</v>
      </c>
      <c r="AQ117" s="15">
        <f>IF(O117="",AP117*'Fraccion masica'!$AB$36,O117*AP117)</f>
        <v>0</v>
      </c>
      <c r="AR117" s="15">
        <f>IF(P117="",AP117*'Fraccion masica'!$AB$35,P117*AP117)</f>
        <v>0</v>
      </c>
      <c r="AS117" s="15">
        <f>IFERROR(AQ117*Hoja1!$C$24/Hoja1!$C$25/Hoja1!$C$26*16.04/1000000,0)</f>
        <v>0</v>
      </c>
      <c r="AT117" s="15">
        <f>IFERROR(AR117*Hoja1!$C$24/Hoja1!$C$25/Hoja1!$C$26*44.01/1000000,0)</f>
        <v>0</v>
      </c>
    </row>
    <row r="118" spans="2:46" x14ac:dyDescent="0.75">
      <c r="B118" s="52"/>
      <c r="C118" s="52"/>
      <c r="D118" s="52"/>
      <c r="E118" s="152"/>
      <c r="F118" s="152"/>
      <c r="G118" s="131"/>
      <c r="H118" s="92"/>
      <c r="I118" s="14"/>
      <c r="J118" s="14"/>
      <c r="K118" s="14"/>
      <c r="L118" s="14"/>
      <c r="M118" s="14"/>
      <c r="N118" s="139"/>
      <c r="O118" s="52"/>
      <c r="P118" s="215"/>
      <c r="Q118" s="122" t="str">
        <f t="shared" si="30"/>
        <v/>
      </c>
      <c r="R118" s="122">
        <f t="shared" si="31"/>
        <v>0</v>
      </c>
      <c r="S118" s="122">
        <f t="shared" si="32"/>
        <v>0</v>
      </c>
      <c r="T118" s="122">
        <f t="shared" si="33"/>
        <v>0</v>
      </c>
      <c r="U118" s="122" t="str">
        <f t="shared" si="34"/>
        <v>Factor de emisión</v>
      </c>
      <c r="V118" s="122">
        <f t="shared" si="35"/>
        <v>0</v>
      </c>
      <c r="W118" s="122">
        <f t="shared" si="36"/>
        <v>0</v>
      </c>
      <c r="X118" s="122">
        <f>V118+W118*Hoja1!$C$19</f>
        <v>0</v>
      </c>
      <c r="AE118" s="15">
        <f t="shared" si="24"/>
        <v>0</v>
      </c>
      <c r="AF118" s="15"/>
      <c r="AG118" s="15">
        <f t="shared" si="25"/>
        <v>0</v>
      </c>
      <c r="AH118" s="15">
        <f t="shared" si="37"/>
        <v>0</v>
      </c>
      <c r="AI118" s="15">
        <f t="shared" si="26"/>
        <v>1</v>
      </c>
      <c r="AJ118" s="15">
        <f t="shared" si="27"/>
        <v>0</v>
      </c>
      <c r="AK118" s="15">
        <f t="shared" si="28"/>
        <v>0</v>
      </c>
      <c r="AL118" s="15" t="str">
        <f t="shared" si="38"/>
        <v>Factor de emisión</v>
      </c>
      <c r="AM118" s="15">
        <f t="shared" si="29"/>
        <v>0</v>
      </c>
      <c r="AN118" s="15">
        <f t="shared" si="39"/>
        <v>0</v>
      </c>
      <c r="AO118" s="15">
        <f t="shared" si="40"/>
        <v>0</v>
      </c>
      <c r="AP118" s="15">
        <f t="shared" si="41"/>
        <v>0</v>
      </c>
      <c r="AQ118" s="15">
        <f>IF(O118="",AP118*'Fraccion masica'!$AB$36,O118*AP118)</f>
        <v>0</v>
      </c>
      <c r="AR118" s="15">
        <f>IF(P118="",AP118*'Fraccion masica'!$AB$35,P118*AP118)</f>
        <v>0</v>
      </c>
      <c r="AS118" s="15">
        <f>IFERROR(AQ118*Hoja1!$C$24/Hoja1!$C$25/Hoja1!$C$26*16.04/1000000,0)</f>
        <v>0</v>
      </c>
      <c r="AT118" s="15">
        <f>IFERROR(AR118*Hoja1!$C$24/Hoja1!$C$25/Hoja1!$C$26*44.01/1000000,0)</f>
        <v>0</v>
      </c>
    </row>
    <row r="119" spans="2:46" x14ac:dyDescent="0.75">
      <c r="B119" s="52"/>
      <c r="C119" s="52"/>
      <c r="D119" s="52"/>
      <c r="E119" s="152"/>
      <c r="F119" s="152"/>
      <c r="G119" s="131"/>
      <c r="H119" s="92"/>
      <c r="I119" s="14"/>
      <c r="J119" s="14"/>
      <c r="K119" s="14"/>
      <c r="L119" s="14"/>
      <c r="M119" s="14"/>
      <c r="N119" s="139"/>
      <c r="O119" s="52"/>
      <c r="P119" s="215"/>
      <c r="Q119" s="122" t="str">
        <f t="shared" si="30"/>
        <v/>
      </c>
      <c r="R119" s="122">
        <f t="shared" si="31"/>
        <v>0</v>
      </c>
      <c r="S119" s="122">
        <f t="shared" si="32"/>
        <v>0</v>
      </c>
      <c r="T119" s="122">
        <f t="shared" si="33"/>
        <v>0</v>
      </c>
      <c r="U119" s="122" t="str">
        <f t="shared" si="34"/>
        <v>Factor de emisión</v>
      </c>
      <c r="V119" s="122">
        <f t="shared" si="35"/>
        <v>0</v>
      </c>
      <c r="W119" s="122">
        <f t="shared" si="36"/>
        <v>0</v>
      </c>
      <c r="X119" s="122">
        <f>V119+W119*Hoja1!$C$19</f>
        <v>0</v>
      </c>
      <c r="AE119" s="15">
        <f t="shared" si="24"/>
        <v>0</v>
      </c>
      <c r="AF119" s="15"/>
      <c r="AG119" s="15">
        <f t="shared" si="25"/>
        <v>0</v>
      </c>
      <c r="AH119" s="15">
        <f t="shared" si="37"/>
        <v>0</v>
      </c>
      <c r="AI119" s="15">
        <f t="shared" si="26"/>
        <v>1</v>
      </c>
      <c r="AJ119" s="15">
        <f t="shared" si="27"/>
        <v>0</v>
      </c>
      <c r="AK119" s="15">
        <f t="shared" si="28"/>
        <v>0</v>
      </c>
      <c r="AL119" s="15" t="str">
        <f t="shared" si="38"/>
        <v>Factor de emisión</v>
      </c>
      <c r="AM119" s="15">
        <f t="shared" si="29"/>
        <v>0</v>
      </c>
      <c r="AN119" s="15">
        <f t="shared" si="39"/>
        <v>0</v>
      </c>
      <c r="AO119" s="15">
        <f t="shared" si="40"/>
        <v>0</v>
      </c>
      <c r="AP119" s="15">
        <f t="shared" si="41"/>
        <v>0</v>
      </c>
      <c r="AQ119" s="15">
        <f>IF(O119="",AP119*'Fraccion masica'!$AB$36,O119*AP119)</f>
        <v>0</v>
      </c>
      <c r="AR119" s="15">
        <f>IF(P119="",AP119*'Fraccion masica'!$AB$35,P119*AP119)</f>
        <v>0</v>
      </c>
      <c r="AS119" s="15">
        <f>IFERROR(AQ119*Hoja1!$C$24/Hoja1!$C$25/Hoja1!$C$26*16.04/1000000,0)</f>
        <v>0</v>
      </c>
      <c r="AT119" s="15">
        <f>IFERROR(AR119*Hoja1!$C$24/Hoja1!$C$25/Hoja1!$C$26*44.01/1000000,0)</f>
        <v>0</v>
      </c>
    </row>
    <row r="120" spans="2:46" x14ac:dyDescent="0.75">
      <c r="B120" s="52"/>
      <c r="C120" s="52"/>
      <c r="D120" s="52"/>
      <c r="E120" s="152"/>
      <c r="F120" s="152"/>
      <c r="G120" s="131"/>
      <c r="H120" s="92"/>
      <c r="I120" s="14"/>
      <c r="J120" s="14"/>
      <c r="K120" s="14"/>
      <c r="L120" s="14"/>
      <c r="M120" s="14"/>
      <c r="N120" s="139"/>
      <c r="O120" s="52"/>
      <c r="P120" s="215"/>
      <c r="Q120" s="122" t="str">
        <f t="shared" si="30"/>
        <v/>
      </c>
      <c r="R120" s="122">
        <f t="shared" si="31"/>
        <v>0</v>
      </c>
      <c r="S120" s="122">
        <f t="shared" si="32"/>
        <v>0</v>
      </c>
      <c r="T120" s="122">
        <f t="shared" si="33"/>
        <v>0</v>
      </c>
      <c r="U120" s="122" t="str">
        <f t="shared" si="34"/>
        <v>Factor de emisión</v>
      </c>
      <c r="V120" s="122">
        <f t="shared" si="35"/>
        <v>0</v>
      </c>
      <c r="W120" s="122">
        <f t="shared" si="36"/>
        <v>0</v>
      </c>
      <c r="X120" s="122">
        <f>V120+W120*Hoja1!$C$19</f>
        <v>0</v>
      </c>
      <c r="AE120" s="15">
        <f t="shared" si="24"/>
        <v>0</v>
      </c>
      <c r="AF120" s="15"/>
      <c r="AG120" s="15">
        <f t="shared" si="25"/>
        <v>0</v>
      </c>
      <c r="AH120" s="15">
        <f t="shared" si="37"/>
        <v>0</v>
      </c>
      <c r="AI120" s="15">
        <f t="shared" si="26"/>
        <v>1</v>
      </c>
      <c r="AJ120" s="15">
        <f t="shared" si="27"/>
        <v>0</v>
      </c>
      <c r="AK120" s="15">
        <f t="shared" si="28"/>
        <v>0</v>
      </c>
      <c r="AL120" s="15" t="str">
        <f t="shared" si="38"/>
        <v>Factor de emisión</v>
      </c>
      <c r="AM120" s="15">
        <f t="shared" si="29"/>
        <v>0</v>
      </c>
      <c r="AN120" s="15">
        <f t="shared" si="39"/>
        <v>0</v>
      </c>
      <c r="AO120" s="15">
        <f t="shared" si="40"/>
        <v>0</v>
      </c>
      <c r="AP120" s="15">
        <f t="shared" si="41"/>
        <v>0</v>
      </c>
      <c r="AQ120" s="15">
        <f>IF(O120="",AP120*'Fraccion masica'!$AB$36,O120*AP120)</f>
        <v>0</v>
      </c>
      <c r="AR120" s="15">
        <f>IF(P120="",AP120*'Fraccion masica'!$AB$35,P120*AP120)</f>
        <v>0</v>
      </c>
      <c r="AS120" s="15">
        <f>IFERROR(AQ120*Hoja1!$C$24/Hoja1!$C$25/Hoja1!$C$26*16.04/1000000,0)</f>
        <v>0</v>
      </c>
      <c r="AT120" s="15">
        <f>IFERROR(AR120*Hoja1!$C$24/Hoja1!$C$25/Hoja1!$C$26*44.01/1000000,0)</f>
        <v>0</v>
      </c>
    </row>
    <row r="121" spans="2:46" x14ac:dyDescent="0.75">
      <c r="B121" s="52"/>
      <c r="C121" s="52"/>
      <c r="D121" s="52"/>
      <c r="E121" s="152"/>
      <c r="F121" s="152"/>
      <c r="G121" s="131"/>
      <c r="H121" s="92"/>
      <c r="I121" s="14"/>
      <c r="J121" s="14"/>
      <c r="K121" s="14"/>
      <c r="L121" s="14"/>
      <c r="M121" s="14"/>
      <c r="N121" s="139"/>
      <c r="O121" s="52"/>
      <c r="P121" s="215"/>
      <c r="Q121" s="122" t="str">
        <f t="shared" si="30"/>
        <v/>
      </c>
      <c r="R121" s="122">
        <f t="shared" si="31"/>
        <v>0</v>
      </c>
      <c r="S121" s="122">
        <f t="shared" si="32"/>
        <v>0</v>
      </c>
      <c r="T121" s="122">
        <f t="shared" si="33"/>
        <v>0</v>
      </c>
      <c r="U121" s="122" t="str">
        <f t="shared" si="34"/>
        <v>Factor de emisión</v>
      </c>
      <c r="V121" s="122">
        <f t="shared" si="35"/>
        <v>0</v>
      </c>
      <c r="W121" s="122">
        <f t="shared" si="36"/>
        <v>0</v>
      </c>
      <c r="X121" s="122">
        <f>V121+W121*Hoja1!$C$19</f>
        <v>0</v>
      </c>
      <c r="AE121" s="15">
        <f t="shared" si="24"/>
        <v>0</v>
      </c>
      <c r="AF121" s="15"/>
      <c r="AG121" s="15">
        <f t="shared" si="25"/>
        <v>0</v>
      </c>
      <c r="AH121" s="15">
        <f t="shared" si="37"/>
        <v>0</v>
      </c>
      <c r="AI121" s="15">
        <f t="shared" si="26"/>
        <v>1</v>
      </c>
      <c r="AJ121" s="15">
        <f t="shared" si="27"/>
        <v>0</v>
      </c>
      <c r="AK121" s="15">
        <f t="shared" si="28"/>
        <v>0</v>
      </c>
      <c r="AL121" s="15" t="str">
        <f t="shared" si="38"/>
        <v>Factor de emisión</v>
      </c>
      <c r="AM121" s="15">
        <f t="shared" si="29"/>
        <v>0</v>
      </c>
      <c r="AN121" s="15">
        <f t="shared" si="39"/>
        <v>0</v>
      </c>
      <c r="AO121" s="15">
        <f t="shared" si="40"/>
        <v>0</v>
      </c>
      <c r="AP121" s="15">
        <f t="shared" si="41"/>
        <v>0</v>
      </c>
      <c r="AQ121" s="15">
        <f>IF(O121="",AP121*'Fraccion masica'!$AB$36,O121*AP121)</f>
        <v>0</v>
      </c>
      <c r="AR121" s="15">
        <f>IF(P121="",AP121*'Fraccion masica'!$AB$35,P121*AP121)</f>
        <v>0</v>
      </c>
      <c r="AS121" s="15">
        <f>IFERROR(AQ121*Hoja1!$C$24/Hoja1!$C$25/Hoja1!$C$26*16.04/1000000,0)</f>
        <v>0</v>
      </c>
      <c r="AT121" s="15">
        <f>IFERROR(AR121*Hoja1!$C$24/Hoja1!$C$25/Hoja1!$C$26*44.01/1000000,0)</f>
        <v>0</v>
      </c>
    </row>
    <row r="122" spans="2:46" x14ac:dyDescent="0.75">
      <c r="B122" s="52"/>
      <c r="C122" s="52"/>
      <c r="D122" s="52"/>
      <c r="E122" s="152"/>
      <c r="F122" s="152"/>
      <c r="G122" s="131"/>
      <c r="H122" s="92"/>
      <c r="I122" s="14"/>
      <c r="J122" s="14"/>
      <c r="K122" s="14"/>
      <c r="L122" s="14"/>
      <c r="M122" s="14"/>
      <c r="N122" s="139"/>
      <c r="O122" s="52"/>
      <c r="P122" s="215"/>
      <c r="Q122" s="122" t="str">
        <f t="shared" si="30"/>
        <v/>
      </c>
      <c r="R122" s="122">
        <f t="shared" si="31"/>
        <v>0</v>
      </c>
      <c r="S122" s="122">
        <f t="shared" si="32"/>
        <v>0</v>
      </c>
      <c r="T122" s="122">
        <f t="shared" si="33"/>
        <v>0</v>
      </c>
      <c r="U122" s="122" t="str">
        <f t="shared" si="34"/>
        <v>Factor de emisión</v>
      </c>
      <c r="V122" s="122">
        <f t="shared" si="35"/>
        <v>0</v>
      </c>
      <c r="W122" s="122">
        <f t="shared" si="36"/>
        <v>0</v>
      </c>
      <c r="X122" s="122">
        <f>V122+W122*Hoja1!$C$19</f>
        <v>0</v>
      </c>
      <c r="AE122" s="15">
        <f t="shared" si="24"/>
        <v>0</v>
      </c>
      <c r="AF122" s="15"/>
      <c r="AG122" s="15">
        <f t="shared" si="25"/>
        <v>0</v>
      </c>
      <c r="AH122" s="15">
        <f t="shared" si="37"/>
        <v>0</v>
      </c>
      <c r="AI122" s="15">
        <f t="shared" si="26"/>
        <v>1</v>
      </c>
      <c r="AJ122" s="15">
        <f t="shared" si="27"/>
        <v>0</v>
      </c>
      <c r="AK122" s="15">
        <f t="shared" si="28"/>
        <v>0</v>
      </c>
      <c r="AL122" s="15" t="str">
        <f t="shared" si="38"/>
        <v>Factor de emisión</v>
      </c>
      <c r="AM122" s="15">
        <f t="shared" si="29"/>
        <v>0</v>
      </c>
      <c r="AN122" s="15">
        <f t="shared" si="39"/>
        <v>0</v>
      </c>
      <c r="AO122" s="15">
        <f t="shared" si="40"/>
        <v>0</v>
      </c>
      <c r="AP122" s="15">
        <f t="shared" si="41"/>
        <v>0</v>
      </c>
      <c r="AQ122" s="15">
        <f>IF(O122="",AP122*'Fraccion masica'!$AB$36,O122*AP122)</f>
        <v>0</v>
      </c>
      <c r="AR122" s="15">
        <f>IF(P122="",AP122*'Fraccion masica'!$AB$35,P122*AP122)</f>
        <v>0</v>
      </c>
      <c r="AS122" s="15">
        <f>IFERROR(AQ122*Hoja1!$C$24/Hoja1!$C$25/Hoja1!$C$26*16.04/1000000,0)</f>
        <v>0</v>
      </c>
      <c r="AT122" s="15">
        <f>IFERROR(AR122*Hoja1!$C$24/Hoja1!$C$25/Hoja1!$C$26*44.01/1000000,0)</f>
        <v>0</v>
      </c>
    </row>
    <row r="123" spans="2:46" x14ac:dyDescent="0.75">
      <c r="B123" s="52"/>
      <c r="C123" s="52"/>
      <c r="D123" s="52"/>
      <c r="E123" s="152"/>
      <c r="F123" s="152"/>
      <c r="G123" s="131"/>
      <c r="H123" s="92"/>
      <c r="I123" s="14"/>
      <c r="J123" s="14"/>
      <c r="K123" s="14"/>
      <c r="L123" s="14"/>
      <c r="M123" s="14"/>
      <c r="N123" s="139"/>
      <c r="O123" s="52"/>
      <c r="P123" s="215"/>
      <c r="Q123" s="122" t="str">
        <f t="shared" si="30"/>
        <v/>
      </c>
      <c r="R123" s="122">
        <f t="shared" si="31"/>
        <v>0</v>
      </c>
      <c r="S123" s="122">
        <f t="shared" si="32"/>
        <v>0</v>
      </c>
      <c r="T123" s="122">
        <f t="shared" si="33"/>
        <v>0</v>
      </c>
      <c r="U123" s="122" t="str">
        <f t="shared" si="34"/>
        <v>Factor de emisión</v>
      </c>
      <c r="V123" s="122">
        <f t="shared" si="35"/>
        <v>0</v>
      </c>
      <c r="W123" s="122">
        <f t="shared" si="36"/>
        <v>0</v>
      </c>
      <c r="X123" s="122">
        <f>V123+W123*Hoja1!$C$19</f>
        <v>0</v>
      </c>
      <c r="AE123" s="15">
        <f t="shared" si="24"/>
        <v>0</v>
      </c>
      <c r="AF123" s="15"/>
      <c r="AG123" s="15">
        <f t="shared" si="25"/>
        <v>0</v>
      </c>
      <c r="AH123" s="15">
        <f t="shared" si="37"/>
        <v>0</v>
      </c>
      <c r="AI123" s="15">
        <f t="shared" si="26"/>
        <v>1</v>
      </c>
      <c r="AJ123" s="15">
        <f t="shared" si="27"/>
        <v>0</v>
      </c>
      <c r="AK123" s="15">
        <f t="shared" si="28"/>
        <v>0</v>
      </c>
      <c r="AL123" s="15" t="str">
        <f t="shared" si="38"/>
        <v>Factor de emisión</v>
      </c>
      <c r="AM123" s="15">
        <f t="shared" si="29"/>
        <v>0</v>
      </c>
      <c r="AN123" s="15">
        <f t="shared" si="39"/>
        <v>0</v>
      </c>
      <c r="AO123" s="15">
        <f t="shared" si="40"/>
        <v>0</v>
      </c>
      <c r="AP123" s="15">
        <f t="shared" si="41"/>
        <v>0</v>
      </c>
      <c r="AQ123" s="15">
        <f>IF(O123="",AP123*'Fraccion masica'!$AB$36,O123*AP123)</f>
        <v>0</v>
      </c>
      <c r="AR123" s="15">
        <f>IF(P123="",AP123*'Fraccion masica'!$AB$35,P123*AP123)</f>
        <v>0</v>
      </c>
      <c r="AS123" s="15">
        <f>IFERROR(AQ123*Hoja1!$C$24/Hoja1!$C$25/Hoja1!$C$26*16.04/1000000,0)</f>
        <v>0</v>
      </c>
      <c r="AT123" s="15">
        <f>IFERROR(AR123*Hoja1!$C$24/Hoja1!$C$25/Hoja1!$C$26*44.01/1000000,0)</f>
        <v>0</v>
      </c>
    </row>
    <row r="124" spans="2:46" x14ac:dyDescent="0.75">
      <c r="B124" s="52"/>
      <c r="C124" s="52"/>
      <c r="D124" s="52"/>
      <c r="E124" s="152"/>
      <c r="F124" s="152"/>
      <c r="G124" s="131"/>
      <c r="H124" s="92"/>
      <c r="I124" s="14"/>
      <c r="J124" s="14"/>
      <c r="K124" s="14"/>
      <c r="L124" s="14"/>
      <c r="M124" s="14"/>
      <c r="N124" s="139"/>
      <c r="O124" s="52"/>
      <c r="P124" s="215"/>
      <c r="Q124" s="122" t="str">
        <f t="shared" si="30"/>
        <v/>
      </c>
      <c r="R124" s="122">
        <f t="shared" si="31"/>
        <v>0</v>
      </c>
      <c r="S124" s="122">
        <f t="shared" si="32"/>
        <v>0</v>
      </c>
      <c r="T124" s="122">
        <f t="shared" si="33"/>
        <v>0</v>
      </c>
      <c r="U124" s="122" t="str">
        <f t="shared" si="34"/>
        <v>Factor de emisión</v>
      </c>
      <c r="V124" s="122">
        <f t="shared" si="35"/>
        <v>0</v>
      </c>
      <c r="W124" s="122">
        <f t="shared" si="36"/>
        <v>0</v>
      </c>
      <c r="X124" s="122">
        <f>V124+W124*Hoja1!$C$19</f>
        <v>0</v>
      </c>
      <c r="AE124" s="15">
        <f t="shared" si="24"/>
        <v>0</v>
      </c>
      <c r="AF124" s="15"/>
      <c r="AG124" s="15">
        <f t="shared" si="25"/>
        <v>0</v>
      </c>
      <c r="AH124" s="15">
        <f t="shared" si="37"/>
        <v>0</v>
      </c>
      <c r="AI124" s="15">
        <f t="shared" si="26"/>
        <v>1</v>
      </c>
      <c r="AJ124" s="15">
        <f t="shared" si="27"/>
        <v>0</v>
      </c>
      <c r="AK124" s="15">
        <f t="shared" si="28"/>
        <v>0</v>
      </c>
      <c r="AL124" s="15" t="str">
        <f t="shared" si="38"/>
        <v>Factor de emisión</v>
      </c>
      <c r="AM124" s="15">
        <f t="shared" si="29"/>
        <v>0</v>
      </c>
      <c r="AN124" s="15">
        <f t="shared" si="39"/>
        <v>0</v>
      </c>
      <c r="AO124" s="15">
        <f t="shared" si="40"/>
        <v>0</v>
      </c>
      <c r="AP124" s="15">
        <f t="shared" si="41"/>
        <v>0</v>
      </c>
      <c r="AQ124" s="15">
        <f>IF(O124="",AP124*'Fraccion masica'!$AB$36,O124*AP124)</f>
        <v>0</v>
      </c>
      <c r="AR124" s="15">
        <f>IF(P124="",AP124*'Fraccion masica'!$AB$35,P124*AP124)</f>
        <v>0</v>
      </c>
      <c r="AS124" s="15">
        <f>IFERROR(AQ124*Hoja1!$C$24/Hoja1!$C$25/Hoja1!$C$26*16.04/1000000,0)</f>
        <v>0</v>
      </c>
      <c r="AT124" s="15">
        <f>IFERROR(AR124*Hoja1!$C$24/Hoja1!$C$25/Hoja1!$C$26*44.01/1000000,0)</f>
        <v>0</v>
      </c>
    </row>
    <row r="125" spans="2:46" x14ac:dyDescent="0.75">
      <c r="B125" s="52"/>
      <c r="C125" s="52"/>
      <c r="D125" s="52"/>
      <c r="E125" s="152"/>
      <c r="F125" s="152"/>
      <c r="G125" s="131"/>
      <c r="H125" s="92"/>
      <c r="I125" s="14"/>
      <c r="J125" s="14"/>
      <c r="K125" s="14"/>
      <c r="L125" s="14"/>
      <c r="M125" s="14"/>
      <c r="N125" s="139"/>
      <c r="O125" s="52"/>
      <c r="P125" s="215"/>
      <c r="Q125" s="122" t="str">
        <f t="shared" si="30"/>
        <v/>
      </c>
      <c r="R125" s="122">
        <f t="shared" si="31"/>
        <v>0</v>
      </c>
      <c r="S125" s="122">
        <f t="shared" si="32"/>
        <v>0</v>
      </c>
      <c r="T125" s="122">
        <f t="shared" si="33"/>
        <v>0</v>
      </c>
      <c r="U125" s="122" t="str">
        <f t="shared" si="34"/>
        <v>Factor de emisión</v>
      </c>
      <c r="V125" s="122">
        <f t="shared" si="35"/>
        <v>0</v>
      </c>
      <c r="W125" s="122">
        <f t="shared" si="36"/>
        <v>0</v>
      </c>
      <c r="X125" s="122">
        <f>V125+W125*Hoja1!$C$19</f>
        <v>0</v>
      </c>
      <c r="AE125" s="15">
        <f t="shared" si="24"/>
        <v>0</v>
      </c>
      <c r="AF125" s="15"/>
      <c r="AG125" s="15">
        <f t="shared" si="25"/>
        <v>0</v>
      </c>
      <c r="AH125" s="15">
        <f t="shared" si="37"/>
        <v>0</v>
      </c>
      <c r="AI125" s="15">
        <f t="shared" si="26"/>
        <v>1</v>
      </c>
      <c r="AJ125" s="15">
        <f t="shared" si="27"/>
        <v>0</v>
      </c>
      <c r="AK125" s="15">
        <f t="shared" si="28"/>
        <v>0</v>
      </c>
      <c r="AL125" s="15" t="str">
        <f t="shared" si="38"/>
        <v>Factor de emisión</v>
      </c>
      <c r="AM125" s="15">
        <f t="shared" si="29"/>
        <v>0</v>
      </c>
      <c r="AN125" s="15">
        <f t="shared" si="39"/>
        <v>0</v>
      </c>
      <c r="AO125" s="15">
        <f t="shared" si="40"/>
        <v>0</v>
      </c>
      <c r="AP125" s="15">
        <f t="shared" si="41"/>
        <v>0</v>
      </c>
      <c r="AQ125" s="15">
        <f>IF(O125="",AP125*'Fraccion masica'!$AB$36,O125*AP125)</f>
        <v>0</v>
      </c>
      <c r="AR125" s="15">
        <f>IF(P125="",AP125*'Fraccion masica'!$AB$35,P125*AP125)</f>
        <v>0</v>
      </c>
      <c r="AS125" s="15">
        <f>IFERROR(AQ125*Hoja1!$C$24/Hoja1!$C$25/Hoja1!$C$26*16.04/1000000,0)</f>
        <v>0</v>
      </c>
      <c r="AT125" s="15">
        <f>IFERROR(AR125*Hoja1!$C$24/Hoja1!$C$25/Hoja1!$C$26*44.01/1000000,0)</f>
        <v>0</v>
      </c>
    </row>
    <row r="126" spans="2:46" x14ac:dyDescent="0.75">
      <c r="B126" s="52"/>
      <c r="C126" s="52"/>
      <c r="D126" s="52"/>
      <c r="E126" s="152"/>
      <c r="F126" s="152"/>
      <c r="G126" s="131"/>
      <c r="H126" s="92"/>
      <c r="I126" s="14"/>
      <c r="J126" s="14"/>
      <c r="K126" s="14"/>
      <c r="L126" s="14"/>
      <c r="M126" s="14"/>
      <c r="N126" s="139"/>
      <c r="O126" s="52"/>
      <c r="P126" s="215"/>
      <c r="Q126" s="122" t="str">
        <f t="shared" si="30"/>
        <v/>
      </c>
      <c r="R126" s="122">
        <f t="shared" si="31"/>
        <v>0</v>
      </c>
      <c r="S126" s="122">
        <f t="shared" si="32"/>
        <v>0</v>
      </c>
      <c r="T126" s="122">
        <f t="shared" si="33"/>
        <v>0</v>
      </c>
      <c r="U126" s="122" t="str">
        <f t="shared" si="34"/>
        <v>Factor de emisión</v>
      </c>
      <c r="V126" s="122">
        <f t="shared" si="35"/>
        <v>0</v>
      </c>
      <c r="W126" s="122">
        <f t="shared" si="36"/>
        <v>0</v>
      </c>
      <c r="X126" s="122">
        <f>V126+W126*Hoja1!$C$19</f>
        <v>0</v>
      </c>
      <c r="AE126" s="15">
        <f t="shared" si="24"/>
        <v>0</v>
      </c>
      <c r="AF126" s="15"/>
      <c r="AG126" s="15">
        <f t="shared" si="25"/>
        <v>0</v>
      </c>
      <c r="AH126" s="15">
        <f t="shared" si="37"/>
        <v>0</v>
      </c>
      <c r="AI126" s="15">
        <f t="shared" si="26"/>
        <v>1</v>
      </c>
      <c r="AJ126" s="15">
        <f t="shared" si="27"/>
        <v>0</v>
      </c>
      <c r="AK126" s="15">
        <f t="shared" si="28"/>
        <v>0</v>
      </c>
      <c r="AL126" s="15" t="str">
        <f t="shared" si="38"/>
        <v>Factor de emisión</v>
      </c>
      <c r="AM126" s="15">
        <f t="shared" si="29"/>
        <v>0</v>
      </c>
      <c r="AN126" s="15">
        <f t="shared" si="39"/>
        <v>0</v>
      </c>
      <c r="AO126" s="15">
        <f t="shared" si="40"/>
        <v>0</v>
      </c>
      <c r="AP126" s="15">
        <f t="shared" si="41"/>
        <v>0</v>
      </c>
      <c r="AQ126" s="15">
        <f>IF(O126="",AP126*'Fraccion masica'!$AB$36,O126*AP126)</f>
        <v>0</v>
      </c>
      <c r="AR126" s="15">
        <f>IF(P126="",AP126*'Fraccion masica'!$AB$35,P126*AP126)</f>
        <v>0</v>
      </c>
      <c r="AS126" s="15">
        <f>IFERROR(AQ126*Hoja1!$C$24/Hoja1!$C$25/Hoja1!$C$26*16.04/1000000,0)</f>
        <v>0</v>
      </c>
      <c r="AT126" s="15">
        <f>IFERROR(AR126*Hoja1!$C$24/Hoja1!$C$25/Hoja1!$C$26*44.01/1000000,0)</f>
        <v>0</v>
      </c>
    </row>
    <row r="127" spans="2:46" x14ac:dyDescent="0.75">
      <c r="B127" s="52"/>
      <c r="C127" s="52"/>
      <c r="D127" s="52"/>
      <c r="E127" s="152"/>
      <c r="F127" s="152"/>
      <c r="G127" s="131"/>
      <c r="H127" s="92"/>
      <c r="I127" s="14"/>
      <c r="J127" s="14"/>
      <c r="K127" s="14"/>
      <c r="L127" s="14"/>
      <c r="M127" s="14"/>
      <c r="N127" s="139"/>
      <c r="O127" s="52"/>
      <c r="P127" s="215"/>
      <c r="Q127" s="122" t="str">
        <f t="shared" si="30"/>
        <v/>
      </c>
      <c r="R127" s="122">
        <f t="shared" si="31"/>
        <v>0</v>
      </c>
      <c r="S127" s="122">
        <f t="shared" si="32"/>
        <v>0</v>
      </c>
      <c r="T127" s="122">
        <f t="shared" si="33"/>
        <v>0</v>
      </c>
      <c r="U127" s="122" t="str">
        <f t="shared" si="34"/>
        <v>Factor de emisión</v>
      </c>
      <c r="V127" s="122">
        <f t="shared" si="35"/>
        <v>0</v>
      </c>
      <c r="W127" s="122">
        <f t="shared" si="36"/>
        <v>0</v>
      </c>
      <c r="X127" s="122">
        <f>V127+W127*Hoja1!$C$19</f>
        <v>0</v>
      </c>
      <c r="AE127" s="15">
        <f t="shared" si="24"/>
        <v>0</v>
      </c>
      <c r="AF127" s="15"/>
      <c r="AG127" s="15">
        <f t="shared" si="25"/>
        <v>0</v>
      </c>
      <c r="AH127" s="15">
        <f t="shared" si="37"/>
        <v>0</v>
      </c>
      <c r="AI127" s="15">
        <f t="shared" si="26"/>
        <v>1</v>
      </c>
      <c r="AJ127" s="15">
        <f t="shared" si="27"/>
        <v>0</v>
      </c>
      <c r="AK127" s="15">
        <f t="shared" si="28"/>
        <v>0</v>
      </c>
      <c r="AL127" s="15" t="str">
        <f t="shared" si="38"/>
        <v>Factor de emisión</v>
      </c>
      <c r="AM127" s="15">
        <f t="shared" si="29"/>
        <v>0</v>
      </c>
      <c r="AN127" s="15">
        <f t="shared" si="39"/>
        <v>0</v>
      </c>
      <c r="AO127" s="15">
        <f t="shared" si="40"/>
        <v>0</v>
      </c>
      <c r="AP127" s="15">
        <f t="shared" si="41"/>
        <v>0</v>
      </c>
      <c r="AQ127" s="15">
        <f>IF(O127="",AP127*'Fraccion masica'!$AB$36,O127*AP127)</f>
        <v>0</v>
      </c>
      <c r="AR127" s="15">
        <f>IF(P127="",AP127*'Fraccion masica'!$AB$35,P127*AP127)</f>
        <v>0</v>
      </c>
      <c r="AS127" s="15">
        <f>IFERROR(AQ127*Hoja1!$C$24/Hoja1!$C$25/Hoja1!$C$26*16.04/1000000,0)</f>
        <v>0</v>
      </c>
      <c r="AT127" s="15">
        <f>IFERROR(AR127*Hoja1!$C$24/Hoja1!$C$25/Hoja1!$C$26*44.01/1000000,0)</f>
        <v>0</v>
      </c>
    </row>
    <row r="128" spans="2:46" x14ac:dyDescent="0.75">
      <c r="B128" s="52"/>
      <c r="C128" s="52"/>
      <c r="D128" s="52"/>
      <c r="E128" s="152"/>
      <c r="F128" s="152"/>
      <c r="G128" s="131"/>
      <c r="H128" s="92"/>
      <c r="I128" s="14"/>
      <c r="J128" s="14"/>
      <c r="K128" s="14"/>
      <c r="L128" s="14"/>
      <c r="M128" s="14"/>
      <c r="N128" s="139"/>
      <c r="O128" s="52"/>
      <c r="P128" s="215"/>
      <c r="Q128" s="122" t="str">
        <f t="shared" si="30"/>
        <v/>
      </c>
      <c r="R128" s="122">
        <f t="shared" si="31"/>
        <v>0</v>
      </c>
      <c r="S128" s="122">
        <f t="shared" si="32"/>
        <v>0</v>
      </c>
      <c r="T128" s="122">
        <f t="shared" si="33"/>
        <v>0</v>
      </c>
      <c r="U128" s="122" t="str">
        <f t="shared" si="34"/>
        <v>Factor de emisión</v>
      </c>
      <c r="V128" s="122">
        <f t="shared" si="35"/>
        <v>0</v>
      </c>
      <c r="W128" s="122">
        <f t="shared" si="36"/>
        <v>0</v>
      </c>
      <c r="X128" s="122">
        <f>V128+W128*Hoja1!$C$19</f>
        <v>0</v>
      </c>
      <c r="AE128" s="15">
        <f t="shared" si="24"/>
        <v>0</v>
      </c>
      <c r="AF128" s="15"/>
      <c r="AG128" s="15">
        <f t="shared" si="25"/>
        <v>0</v>
      </c>
      <c r="AH128" s="15">
        <f t="shared" si="37"/>
        <v>0</v>
      </c>
      <c r="AI128" s="15">
        <f t="shared" si="26"/>
        <v>1</v>
      </c>
      <c r="AJ128" s="15">
        <f t="shared" si="27"/>
        <v>0</v>
      </c>
      <c r="AK128" s="15">
        <f t="shared" si="28"/>
        <v>0</v>
      </c>
      <c r="AL128" s="15" t="str">
        <f t="shared" si="38"/>
        <v>Factor de emisión</v>
      </c>
      <c r="AM128" s="15">
        <f t="shared" si="29"/>
        <v>0</v>
      </c>
      <c r="AN128" s="15">
        <f t="shared" si="39"/>
        <v>0</v>
      </c>
      <c r="AO128" s="15">
        <f t="shared" si="40"/>
        <v>0</v>
      </c>
      <c r="AP128" s="15">
        <f t="shared" si="41"/>
        <v>0</v>
      </c>
      <c r="AQ128" s="15">
        <f>IF(O128="",AP128*'Fraccion masica'!$AB$36,O128*AP128)</f>
        <v>0</v>
      </c>
      <c r="AR128" s="15">
        <f>IF(P128="",AP128*'Fraccion masica'!$AB$35,P128*AP128)</f>
        <v>0</v>
      </c>
      <c r="AS128" s="15">
        <f>IFERROR(AQ128*Hoja1!$C$24/Hoja1!$C$25/Hoja1!$C$26*16.04/1000000,0)</f>
        <v>0</v>
      </c>
      <c r="AT128" s="15">
        <f>IFERROR(AR128*Hoja1!$C$24/Hoja1!$C$25/Hoja1!$C$26*44.01/1000000,0)</f>
        <v>0</v>
      </c>
    </row>
    <row r="129" spans="2:46" x14ac:dyDescent="0.75">
      <c r="B129" s="52"/>
      <c r="C129" s="52"/>
      <c r="D129" s="52"/>
      <c r="E129" s="152"/>
      <c r="F129" s="152"/>
      <c r="G129" s="131"/>
      <c r="H129" s="92"/>
      <c r="I129" s="14"/>
      <c r="J129" s="14"/>
      <c r="K129" s="14"/>
      <c r="L129" s="14"/>
      <c r="M129" s="14"/>
      <c r="N129" s="139"/>
      <c r="O129" s="52"/>
      <c r="P129" s="215"/>
      <c r="Q129" s="122" t="str">
        <f t="shared" si="30"/>
        <v/>
      </c>
      <c r="R129" s="122">
        <f t="shared" si="31"/>
        <v>0</v>
      </c>
      <c r="S129" s="122">
        <f t="shared" si="32"/>
        <v>0</v>
      </c>
      <c r="T129" s="122">
        <f t="shared" si="33"/>
        <v>0</v>
      </c>
      <c r="U129" s="122" t="str">
        <f t="shared" si="34"/>
        <v>Factor de emisión</v>
      </c>
      <c r="V129" s="122">
        <f t="shared" si="35"/>
        <v>0</v>
      </c>
      <c r="W129" s="122">
        <f t="shared" si="36"/>
        <v>0</v>
      </c>
      <c r="X129" s="122">
        <f>V129+W129*Hoja1!$C$19</f>
        <v>0</v>
      </c>
      <c r="AE129" s="15">
        <f t="shared" si="24"/>
        <v>0</v>
      </c>
      <c r="AF129" s="15"/>
      <c r="AG129" s="15">
        <f t="shared" si="25"/>
        <v>0</v>
      </c>
      <c r="AH129" s="15">
        <f t="shared" si="37"/>
        <v>0</v>
      </c>
      <c r="AI129" s="15">
        <f t="shared" si="26"/>
        <v>1</v>
      </c>
      <c r="AJ129" s="15">
        <f t="shared" si="27"/>
        <v>0</v>
      </c>
      <c r="AK129" s="15">
        <f t="shared" si="28"/>
        <v>0</v>
      </c>
      <c r="AL129" s="15" t="str">
        <f t="shared" si="38"/>
        <v>Factor de emisión</v>
      </c>
      <c r="AM129" s="15">
        <f t="shared" si="29"/>
        <v>0</v>
      </c>
      <c r="AN129" s="15">
        <f t="shared" si="39"/>
        <v>0</v>
      </c>
      <c r="AO129" s="15">
        <f t="shared" si="40"/>
        <v>0</v>
      </c>
      <c r="AP129" s="15">
        <f t="shared" si="41"/>
        <v>0</v>
      </c>
      <c r="AQ129" s="15">
        <f>IF(O129="",AP129*'Fraccion masica'!$AB$36,O129*AP129)</f>
        <v>0</v>
      </c>
      <c r="AR129" s="15">
        <f>IF(P129="",AP129*'Fraccion masica'!$AB$35,P129*AP129)</f>
        <v>0</v>
      </c>
      <c r="AS129" s="15">
        <f>IFERROR(AQ129*Hoja1!$C$24/Hoja1!$C$25/Hoja1!$C$26*16.04/1000000,0)</f>
        <v>0</v>
      </c>
      <c r="AT129" s="15">
        <f>IFERROR(AR129*Hoja1!$C$24/Hoja1!$C$25/Hoja1!$C$26*44.01/1000000,0)</f>
        <v>0</v>
      </c>
    </row>
    <row r="130" spans="2:46" x14ac:dyDescent="0.75">
      <c r="B130" s="52"/>
      <c r="C130" s="52"/>
      <c r="D130" s="52"/>
      <c r="E130" s="152"/>
      <c r="F130" s="152"/>
      <c r="G130" s="131"/>
      <c r="H130" s="92"/>
      <c r="I130" s="14"/>
      <c r="J130" s="14"/>
      <c r="K130" s="14"/>
      <c r="L130" s="14"/>
      <c r="M130" s="14"/>
      <c r="N130" s="139"/>
      <c r="O130" s="52"/>
      <c r="P130" s="215"/>
      <c r="Q130" s="122" t="str">
        <f t="shared" si="30"/>
        <v/>
      </c>
      <c r="R130" s="122">
        <f t="shared" si="31"/>
        <v>0</v>
      </c>
      <c r="S130" s="122">
        <f t="shared" si="32"/>
        <v>0</v>
      </c>
      <c r="T130" s="122">
        <f t="shared" si="33"/>
        <v>0</v>
      </c>
      <c r="U130" s="122" t="str">
        <f t="shared" si="34"/>
        <v>Factor de emisión</v>
      </c>
      <c r="V130" s="122">
        <f t="shared" si="35"/>
        <v>0</v>
      </c>
      <c r="W130" s="122">
        <f t="shared" si="36"/>
        <v>0</v>
      </c>
      <c r="X130" s="122">
        <f>V130+W130*Hoja1!$C$19</f>
        <v>0</v>
      </c>
      <c r="AE130" s="15">
        <f t="shared" si="24"/>
        <v>0</v>
      </c>
      <c r="AF130" s="15"/>
      <c r="AG130" s="15">
        <f t="shared" si="25"/>
        <v>0</v>
      </c>
      <c r="AH130" s="15">
        <f t="shared" si="37"/>
        <v>0</v>
      </c>
      <c r="AI130" s="15">
        <f t="shared" si="26"/>
        <v>1</v>
      </c>
      <c r="AJ130" s="15">
        <f t="shared" si="27"/>
        <v>0</v>
      </c>
      <c r="AK130" s="15">
        <f t="shared" si="28"/>
        <v>0</v>
      </c>
      <c r="AL130" s="15" t="str">
        <f t="shared" si="38"/>
        <v>Factor de emisión</v>
      </c>
      <c r="AM130" s="15">
        <f t="shared" si="29"/>
        <v>0</v>
      </c>
      <c r="AN130" s="15">
        <f t="shared" si="39"/>
        <v>0</v>
      </c>
      <c r="AO130" s="15">
        <f t="shared" si="40"/>
        <v>0</v>
      </c>
      <c r="AP130" s="15">
        <f t="shared" si="41"/>
        <v>0</v>
      </c>
      <c r="AQ130" s="15">
        <f>IF(O130="",AP130*'Fraccion masica'!$AB$36,O130*AP130)</f>
        <v>0</v>
      </c>
      <c r="AR130" s="15">
        <f>IF(P130="",AP130*'Fraccion masica'!$AB$35,P130*AP130)</f>
        <v>0</v>
      </c>
      <c r="AS130" s="15">
        <f>IFERROR(AQ130*Hoja1!$C$24/Hoja1!$C$25/Hoja1!$C$26*16.04/1000000,0)</f>
        <v>0</v>
      </c>
      <c r="AT130" s="15">
        <f>IFERROR(AR130*Hoja1!$C$24/Hoja1!$C$25/Hoja1!$C$26*44.01/1000000,0)</f>
        <v>0</v>
      </c>
    </row>
    <row r="131" spans="2:46" x14ac:dyDescent="0.75">
      <c r="B131" s="52"/>
      <c r="C131" s="52"/>
      <c r="D131" s="52"/>
      <c r="E131" s="152"/>
      <c r="F131" s="152"/>
      <c r="G131" s="131"/>
      <c r="H131" s="92"/>
      <c r="I131" s="14"/>
      <c r="J131" s="14"/>
      <c r="K131" s="14"/>
      <c r="L131" s="14"/>
      <c r="M131" s="14"/>
      <c r="N131" s="139"/>
      <c r="Q131" s="122" t="str">
        <f t="shared" si="30"/>
        <v/>
      </c>
      <c r="R131" s="122">
        <f t="shared" si="31"/>
        <v>0</v>
      </c>
      <c r="S131" s="122">
        <f t="shared" si="32"/>
        <v>0</v>
      </c>
      <c r="T131" s="122">
        <f t="shared" si="33"/>
        <v>0</v>
      </c>
      <c r="U131" s="122" t="str">
        <f t="shared" si="34"/>
        <v>Factor de emisión</v>
      </c>
      <c r="V131" s="122">
        <f t="shared" si="35"/>
        <v>0</v>
      </c>
      <c r="W131" s="122">
        <f t="shared" si="36"/>
        <v>0</v>
      </c>
      <c r="X131" s="122">
        <f>V131+W131*Hoja1!$C$19</f>
        <v>0</v>
      </c>
      <c r="AE131" s="15">
        <f t="shared" si="24"/>
        <v>0</v>
      </c>
      <c r="AF131" s="15"/>
      <c r="AG131" s="15">
        <f t="shared" si="25"/>
        <v>0</v>
      </c>
      <c r="AH131" s="15">
        <f t="shared" si="37"/>
        <v>0</v>
      </c>
      <c r="AI131" s="15">
        <f t="shared" si="26"/>
        <v>1</v>
      </c>
      <c r="AJ131" s="15">
        <f t="shared" si="27"/>
        <v>0</v>
      </c>
      <c r="AK131" s="15">
        <f t="shared" si="28"/>
        <v>0</v>
      </c>
      <c r="AL131" s="15" t="str">
        <f t="shared" si="38"/>
        <v>Factor de emisión</v>
      </c>
      <c r="AM131" s="15">
        <f t="shared" si="29"/>
        <v>0</v>
      </c>
      <c r="AN131" s="15">
        <f t="shared" si="39"/>
        <v>0</v>
      </c>
      <c r="AO131" s="15">
        <f t="shared" si="40"/>
        <v>0</v>
      </c>
      <c r="AP131" s="15">
        <f t="shared" si="41"/>
        <v>0</v>
      </c>
      <c r="AQ131" s="15">
        <f>IF(O131="",AP131*'Fraccion masica'!$AB$36,O131*AP131)</f>
        <v>0</v>
      </c>
      <c r="AR131" s="15">
        <f>IF(P131="",AP131*'Fraccion masica'!$AB$35,P131*AP131)</f>
        <v>0</v>
      </c>
      <c r="AS131" s="15">
        <f>IFERROR(AQ131*Hoja1!$C$24/Hoja1!$C$25/Hoja1!$C$26*16.04/1000000,0)</f>
        <v>0</v>
      </c>
      <c r="AT131" s="15">
        <f>IFERROR(AR131*Hoja1!$C$24/Hoja1!$C$25/Hoja1!$C$26*44.01/1000000,0)</f>
        <v>0</v>
      </c>
    </row>
    <row r="136" spans="2:46" x14ac:dyDescent="0.75">
      <c r="AG136" s="404" t="s">
        <v>743</v>
      </c>
      <c r="AH136" s="413" t="s">
        <v>725</v>
      </c>
      <c r="AI136" s="404" t="s">
        <v>293</v>
      </c>
      <c r="AJ136" s="404" t="s">
        <v>738</v>
      </c>
      <c r="AK136" s="404" t="s">
        <v>294</v>
      </c>
      <c r="AL136" s="404" t="s">
        <v>295</v>
      </c>
      <c r="AM136" s="404" t="s">
        <v>296</v>
      </c>
      <c r="AN136" s="404" t="s">
        <v>297</v>
      </c>
    </row>
    <row r="137" spans="2:46" x14ac:dyDescent="0.75">
      <c r="AG137" s="404"/>
      <c r="AH137" s="414"/>
      <c r="AI137" s="404"/>
      <c r="AJ137" s="404"/>
      <c r="AK137" s="404"/>
      <c r="AL137" s="404"/>
      <c r="AM137" s="404"/>
      <c r="AN137" s="404"/>
    </row>
    <row r="138" spans="2:46" x14ac:dyDescent="0.75">
      <c r="AG138" s="38" t="s">
        <v>498</v>
      </c>
      <c r="AH138" s="222" t="s">
        <v>586</v>
      </c>
      <c r="AI138" s="52">
        <f>SUMIFS(R$46:R$131,$Q$46:$Q$131,"="&amp;$AG138,$U$46:$U$131,"="&amp;$AH138)</f>
        <v>19</v>
      </c>
      <c r="AJ138" s="52">
        <f t="shared" ref="AJ138" si="42">SUMIFS(S$46:S$131,$Q$46:$Q$131,"="&amp;$AG138,$U$46:$U$131,"="&amp;$AH138)</f>
        <v>4.75</v>
      </c>
      <c r="AK138" s="52">
        <f>SUMIFS(T$46:T$131,$Q$46:$Q$131,"="&amp;$AG138,$U$46:$U$131,"="&amp;$AH138)</f>
        <v>75</v>
      </c>
      <c r="AL138" s="52">
        <f>SUMIFS(V$46:V$131,$Q$46:$Q$131,"="&amp;$AG138,$U$46:$U$131,"="&amp;$AH138)</f>
        <v>3.0716290702304319E-4</v>
      </c>
      <c r="AM138" s="52">
        <f t="shared" ref="AM138:AN153" si="43">SUMIFS(W$46:W$131,$Q$46:$Q$131,"="&amp;$AG138,$U$46:$U$131,"="&amp;$AH138)</f>
        <v>5.1280505495177899E-4</v>
      </c>
      <c r="AN138" s="52">
        <f t="shared" si="43"/>
        <v>1.4665704445672854E-2</v>
      </c>
    </row>
    <row r="139" spans="2:46" x14ac:dyDescent="0.75">
      <c r="AG139" s="38" t="str">
        <f t="shared" ref="AG139:AG140" si="44">AG138</f>
        <v>Enero</v>
      </c>
      <c r="AH139" s="222" t="s">
        <v>750</v>
      </c>
      <c r="AI139" s="52">
        <f t="shared" ref="AI139:AI173" si="45">SUMIFS(R$46:R$131,$Q$46:$Q$131,"="&amp;$AG139,$U$46:$U$131,"="&amp;$AH139)</f>
        <v>0</v>
      </c>
      <c r="AJ139" s="52">
        <f t="shared" ref="AJ139:AJ173" si="46">SUMIFS(S$46:S$131,$Q$46:$Q$131,"="&amp;$AG139,$U$46:$U$131,"="&amp;$AH139)</f>
        <v>0</v>
      </c>
      <c r="AK139" s="52">
        <f t="shared" ref="AK139:AK173" si="47">SUMIFS(T$46:T$131,$Q$46:$Q$131,"="&amp;$AG139,$U$46:$U$131,"="&amp;$AH139)</f>
        <v>0</v>
      </c>
      <c r="AL139" s="52">
        <f t="shared" ref="AL139:AL173" si="48">SUMIFS(V$46:V$131,$Q$46:$Q$131,"="&amp;$AG139,$U$46:$U$131,"="&amp;$AH139)</f>
        <v>0</v>
      </c>
      <c r="AM139" s="52">
        <f t="shared" si="43"/>
        <v>0</v>
      </c>
      <c r="AN139" s="52">
        <f t="shared" si="43"/>
        <v>0</v>
      </c>
    </row>
    <row r="140" spans="2:46" x14ac:dyDescent="0.75">
      <c r="AG140" s="38" t="str">
        <f t="shared" si="44"/>
        <v>Enero</v>
      </c>
      <c r="AH140" s="222" t="s">
        <v>749</v>
      </c>
      <c r="AI140" s="52">
        <f t="shared" si="45"/>
        <v>0</v>
      </c>
      <c r="AJ140" s="52">
        <f t="shared" si="46"/>
        <v>0</v>
      </c>
      <c r="AK140" s="52">
        <f t="shared" si="47"/>
        <v>0</v>
      </c>
      <c r="AL140" s="52">
        <f t="shared" si="48"/>
        <v>0</v>
      </c>
      <c r="AM140" s="52">
        <f t="shared" si="43"/>
        <v>0</v>
      </c>
      <c r="AN140" s="52">
        <f t="shared" si="43"/>
        <v>0</v>
      </c>
    </row>
    <row r="141" spans="2:46" x14ac:dyDescent="0.75">
      <c r="AG141" s="38" t="s">
        <v>499</v>
      </c>
      <c r="AH141" s="222" t="s">
        <v>586</v>
      </c>
      <c r="AI141" s="52">
        <f t="shared" si="45"/>
        <v>0</v>
      </c>
      <c r="AJ141" s="52">
        <f t="shared" si="46"/>
        <v>0</v>
      </c>
      <c r="AK141" s="52">
        <f t="shared" si="47"/>
        <v>0</v>
      </c>
      <c r="AL141" s="52">
        <f t="shared" si="48"/>
        <v>0</v>
      </c>
      <c r="AM141" s="52">
        <f t="shared" si="43"/>
        <v>0</v>
      </c>
      <c r="AN141" s="52">
        <f t="shared" si="43"/>
        <v>0</v>
      </c>
    </row>
    <row r="142" spans="2:46" x14ac:dyDescent="0.75">
      <c r="AG142" s="38" t="str">
        <f t="shared" ref="AG142:AG143" si="49">AG141</f>
        <v>Febrero</v>
      </c>
      <c r="AH142" s="222" t="s">
        <v>750</v>
      </c>
      <c r="AI142" s="52">
        <f t="shared" si="45"/>
        <v>0</v>
      </c>
      <c r="AJ142" s="52">
        <f t="shared" si="46"/>
        <v>0</v>
      </c>
      <c r="AK142" s="52">
        <f t="shared" si="47"/>
        <v>0</v>
      </c>
      <c r="AL142" s="52">
        <f t="shared" si="48"/>
        <v>0</v>
      </c>
      <c r="AM142" s="52">
        <f t="shared" si="43"/>
        <v>0</v>
      </c>
      <c r="AN142" s="52">
        <f t="shared" si="43"/>
        <v>0</v>
      </c>
    </row>
    <row r="143" spans="2:46" x14ac:dyDescent="0.75">
      <c r="AG143" s="38" t="str">
        <f t="shared" si="49"/>
        <v>Febrero</v>
      </c>
      <c r="AH143" s="222" t="s">
        <v>749</v>
      </c>
      <c r="AI143" s="52">
        <f t="shared" si="45"/>
        <v>0</v>
      </c>
      <c r="AJ143" s="52">
        <f t="shared" si="46"/>
        <v>0</v>
      </c>
      <c r="AK143" s="52">
        <f t="shared" si="47"/>
        <v>0</v>
      </c>
      <c r="AL143" s="52">
        <f t="shared" si="48"/>
        <v>0</v>
      </c>
      <c r="AM143" s="52">
        <f t="shared" si="43"/>
        <v>0</v>
      </c>
      <c r="AN143" s="52">
        <f t="shared" si="43"/>
        <v>0</v>
      </c>
    </row>
    <row r="144" spans="2:46" x14ac:dyDescent="0.75">
      <c r="AG144" s="38" t="s">
        <v>500</v>
      </c>
      <c r="AH144" s="222" t="s">
        <v>586</v>
      </c>
      <c r="AI144" s="52">
        <f t="shared" si="45"/>
        <v>0</v>
      </c>
      <c r="AJ144" s="52">
        <f t="shared" si="46"/>
        <v>0</v>
      </c>
      <c r="AK144" s="52">
        <f t="shared" si="47"/>
        <v>0</v>
      </c>
      <c r="AL144" s="52">
        <f t="shared" si="48"/>
        <v>0</v>
      </c>
      <c r="AM144" s="52">
        <f t="shared" si="43"/>
        <v>0</v>
      </c>
      <c r="AN144" s="52">
        <f t="shared" si="43"/>
        <v>0</v>
      </c>
    </row>
    <row r="145" spans="33:40" x14ac:dyDescent="0.75">
      <c r="AG145" s="38" t="str">
        <f t="shared" ref="AG145:AG146" si="50">AG144</f>
        <v>Marzo</v>
      </c>
      <c r="AH145" s="222" t="s">
        <v>750</v>
      </c>
      <c r="AI145" s="52">
        <f t="shared" si="45"/>
        <v>0</v>
      </c>
      <c r="AJ145" s="52">
        <f t="shared" si="46"/>
        <v>0</v>
      </c>
      <c r="AK145" s="52">
        <f t="shared" si="47"/>
        <v>0</v>
      </c>
      <c r="AL145" s="52">
        <f t="shared" si="48"/>
        <v>0</v>
      </c>
      <c r="AM145" s="52">
        <f t="shared" si="43"/>
        <v>0</v>
      </c>
      <c r="AN145" s="52">
        <f t="shared" si="43"/>
        <v>0</v>
      </c>
    </row>
    <row r="146" spans="33:40" x14ac:dyDescent="0.75">
      <c r="AG146" s="38" t="str">
        <f t="shared" si="50"/>
        <v>Marzo</v>
      </c>
      <c r="AH146" s="222" t="s">
        <v>749</v>
      </c>
      <c r="AI146" s="52">
        <f t="shared" si="45"/>
        <v>0</v>
      </c>
      <c r="AJ146" s="52">
        <f t="shared" si="46"/>
        <v>0</v>
      </c>
      <c r="AK146" s="52">
        <f t="shared" si="47"/>
        <v>0</v>
      </c>
      <c r="AL146" s="52">
        <f t="shared" si="48"/>
        <v>0</v>
      </c>
      <c r="AM146" s="52">
        <f t="shared" si="43"/>
        <v>0</v>
      </c>
      <c r="AN146" s="52">
        <f t="shared" si="43"/>
        <v>0</v>
      </c>
    </row>
    <row r="147" spans="33:40" x14ac:dyDescent="0.75">
      <c r="AG147" s="38" t="s">
        <v>501</v>
      </c>
      <c r="AH147" s="222" t="s">
        <v>586</v>
      </c>
      <c r="AI147" s="52">
        <f t="shared" si="45"/>
        <v>0</v>
      </c>
      <c r="AJ147" s="52">
        <f t="shared" si="46"/>
        <v>0</v>
      </c>
      <c r="AK147" s="52">
        <f t="shared" si="47"/>
        <v>0</v>
      </c>
      <c r="AL147" s="52">
        <f t="shared" si="48"/>
        <v>0</v>
      </c>
      <c r="AM147" s="52">
        <f t="shared" si="43"/>
        <v>0</v>
      </c>
      <c r="AN147" s="52">
        <f t="shared" si="43"/>
        <v>0</v>
      </c>
    </row>
    <row r="148" spans="33:40" x14ac:dyDescent="0.75">
      <c r="AG148" s="38" t="str">
        <f t="shared" ref="AG148:AG149" si="51">AG147</f>
        <v>Abril</v>
      </c>
      <c r="AH148" s="222" t="s">
        <v>750</v>
      </c>
      <c r="AI148" s="52">
        <f t="shared" si="45"/>
        <v>0</v>
      </c>
      <c r="AJ148" s="52">
        <f t="shared" si="46"/>
        <v>0</v>
      </c>
      <c r="AK148" s="52">
        <f t="shared" si="47"/>
        <v>0</v>
      </c>
      <c r="AL148" s="52">
        <f t="shared" si="48"/>
        <v>0</v>
      </c>
      <c r="AM148" s="52">
        <f t="shared" si="43"/>
        <v>0</v>
      </c>
      <c r="AN148" s="52">
        <f t="shared" si="43"/>
        <v>0</v>
      </c>
    </row>
    <row r="149" spans="33:40" x14ac:dyDescent="0.75">
      <c r="AG149" s="38" t="str">
        <f t="shared" si="51"/>
        <v>Abril</v>
      </c>
      <c r="AH149" s="222" t="s">
        <v>749</v>
      </c>
      <c r="AI149" s="52">
        <f t="shared" si="45"/>
        <v>0</v>
      </c>
      <c r="AJ149" s="52">
        <f t="shared" si="46"/>
        <v>0</v>
      </c>
      <c r="AK149" s="52">
        <f t="shared" si="47"/>
        <v>0</v>
      </c>
      <c r="AL149" s="52">
        <f t="shared" si="48"/>
        <v>0</v>
      </c>
      <c r="AM149" s="52">
        <f t="shared" si="43"/>
        <v>0</v>
      </c>
      <c r="AN149" s="52">
        <f t="shared" si="43"/>
        <v>0</v>
      </c>
    </row>
    <row r="150" spans="33:40" x14ac:dyDescent="0.75">
      <c r="AG150" s="38" t="s">
        <v>502</v>
      </c>
      <c r="AH150" s="222" t="s">
        <v>586</v>
      </c>
      <c r="AI150" s="52">
        <f t="shared" si="45"/>
        <v>0</v>
      </c>
      <c r="AJ150" s="52">
        <f t="shared" si="46"/>
        <v>0</v>
      </c>
      <c r="AK150" s="52">
        <f t="shared" si="47"/>
        <v>0</v>
      </c>
      <c r="AL150" s="52">
        <f t="shared" si="48"/>
        <v>0</v>
      </c>
      <c r="AM150" s="52">
        <f t="shared" si="43"/>
        <v>0</v>
      </c>
      <c r="AN150" s="52">
        <f t="shared" si="43"/>
        <v>0</v>
      </c>
    </row>
    <row r="151" spans="33:40" x14ac:dyDescent="0.75">
      <c r="AG151" s="38" t="str">
        <f t="shared" ref="AG151:AG152" si="52">AG150</f>
        <v>Mayo</v>
      </c>
      <c r="AH151" s="222" t="s">
        <v>750</v>
      </c>
      <c r="AI151" s="52">
        <f t="shared" si="45"/>
        <v>0</v>
      </c>
      <c r="AJ151" s="52">
        <f t="shared" si="46"/>
        <v>0</v>
      </c>
      <c r="AK151" s="52">
        <f t="shared" si="47"/>
        <v>4565</v>
      </c>
      <c r="AL151" s="52">
        <f t="shared" si="48"/>
        <v>2.1575513541262661E-2</v>
      </c>
      <c r="AM151" s="52">
        <f t="shared" si="43"/>
        <v>2.1575513541262657E-2</v>
      </c>
      <c r="AN151" s="52">
        <f t="shared" si="43"/>
        <v>0.62568989269661701</v>
      </c>
    </row>
    <row r="152" spans="33:40" x14ac:dyDescent="0.75">
      <c r="AG152" s="38" t="str">
        <f t="shared" si="52"/>
        <v>Mayo</v>
      </c>
      <c r="AH152" s="222" t="s">
        <v>749</v>
      </c>
      <c r="AI152" s="52">
        <f t="shared" si="45"/>
        <v>94931.200000000012</v>
      </c>
      <c r="AJ152" s="52">
        <f t="shared" si="46"/>
        <v>0</v>
      </c>
      <c r="AK152" s="52">
        <f t="shared" si="47"/>
        <v>379724.80000000005</v>
      </c>
      <c r="AL152" s="52">
        <f t="shared" si="48"/>
        <v>1.7946894993106801</v>
      </c>
      <c r="AM152" s="52">
        <f t="shared" si="43"/>
        <v>1.7946894993106799</v>
      </c>
      <c r="AN152" s="52">
        <f t="shared" si="43"/>
        <v>52.045995480009715</v>
      </c>
    </row>
    <row r="153" spans="33:40" x14ac:dyDescent="0.75">
      <c r="AG153" s="38" t="s">
        <v>503</v>
      </c>
      <c r="AH153" s="222" t="s">
        <v>586</v>
      </c>
      <c r="AI153" s="52">
        <f t="shared" si="45"/>
        <v>0</v>
      </c>
      <c r="AJ153" s="52">
        <f t="shared" si="46"/>
        <v>0</v>
      </c>
      <c r="AK153" s="52">
        <f t="shared" si="47"/>
        <v>0</v>
      </c>
      <c r="AL153" s="52">
        <f t="shared" si="48"/>
        <v>0</v>
      </c>
      <c r="AM153" s="52">
        <f t="shared" si="43"/>
        <v>0</v>
      </c>
      <c r="AN153" s="52">
        <f t="shared" si="43"/>
        <v>0</v>
      </c>
    </row>
    <row r="154" spans="33:40" x14ac:dyDescent="0.75">
      <c r="AG154" s="38" t="str">
        <f t="shared" ref="AG154:AG155" si="53">AG153</f>
        <v>Junio</v>
      </c>
      <c r="AH154" s="222" t="s">
        <v>750</v>
      </c>
      <c r="AI154" s="52">
        <f t="shared" si="45"/>
        <v>0</v>
      </c>
      <c r="AJ154" s="52">
        <f t="shared" si="46"/>
        <v>0</v>
      </c>
      <c r="AK154" s="52">
        <f t="shared" si="47"/>
        <v>0</v>
      </c>
      <c r="AL154" s="52">
        <f t="shared" si="48"/>
        <v>0</v>
      </c>
      <c r="AM154" s="52">
        <f t="shared" ref="AM154:AM173" si="54">SUMIFS(W$46:W$131,$Q$46:$Q$131,"="&amp;$AG154,$U$46:$U$131,"="&amp;$AH154)</f>
        <v>0</v>
      </c>
      <c r="AN154" s="52">
        <f t="shared" ref="AN154:AN173" si="55">SUMIFS(X$46:X$131,$Q$46:$Q$131,"="&amp;$AG154,$U$46:$U$131,"="&amp;$AH154)</f>
        <v>0</v>
      </c>
    </row>
    <row r="155" spans="33:40" x14ac:dyDescent="0.75">
      <c r="AG155" s="38" t="str">
        <f t="shared" si="53"/>
        <v>Junio</v>
      </c>
      <c r="AH155" s="222" t="s">
        <v>749</v>
      </c>
      <c r="AI155" s="52">
        <f t="shared" si="45"/>
        <v>0</v>
      </c>
      <c r="AJ155" s="52">
        <f t="shared" si="46"/>
        <v>0</v>
      </c>
      <c r="AK155" s="52">
        <f t="shared" si="47"/>
        <v>0</v>
      </c>
      <c r="AL155" s="52">
        <f t="shared" si="48"/>
        <v>0</v>
      </c>
      <c r="AM155" s="52">
        <f t="shared" si="54"/>
        <v>0</v>
      </c>
      <c r="AN155" s="52">
        <f t="shared" si="55"/>
        <v>0</v>
      </c>
    </row>
    <row r="156" spans="33:40" x14ac:dyDescent="0.75">
      <c r="AG156" s="38" t="s">
        <v>504</v>
      </c>
      <c r="AH156" s="222" t="s">
        <v>586</v>
      </c>
      <c r="AI156" s="52">
        <f t="shared" si="45"/>
        <v>0</v>
      </c>
      <c r="AJ156" s="52">
        <f t="shared" si="46"/>
        <v>0</v>
      </c>
      <c r="AK156" s="52">
        <f t="shared" si="47"/>
        <v>0</v>
      </c>
      <c r="AL156" s="52">
        <f t="shared" si="48"/>
        <v>0</v>
      </c>
      <c r="AM156" s="52">
        <f t="shared" si="54"/>
        <v>0</v>
      </c>
      <c r="AN156" s="52">
        <f t="shared" si="55"/>
        <v>0</v>
      </c>
    </row>
    <row r="157" spans="33:40" x14ac:dyDescent="0.75">
      <c r="AG157" s="38" t="str">
        <f t="shared" ref="AG157:AG158" si="56">AG156</f>
        <v>Julio</v>
      </c>
      <c r="AH157" s="222" t="s">
        <v>750</v>
      </c>
      <c r="AI157" s="52">
        <f t="shared" si="45"/>
        <v>0</v>
      </c>
      <c r="AJ157" s="52">
        <f t="shared" si="46"/>
        <v>0</v>
      </c>
      <c r="AK157" s="52">
        <f t="shared" si="47"/>
        <v>0</v>
      </c>
      <c r="AL157" s="52">
        <f t="shared" si="48"/>
        <v>0</v>
      </c>
      <c r="AM157" s="52">
        <f t="shared" si="54"/>
        <v>0</v>
      </c>
      <c r="AN157" s="52">
        <f t="shared" si="55"/>
        <v>0</v>
      </c>
    </row>
    <row r="158" spans="33:40" x14ac:dyDescent="0.75">
      <c r="AG158" s="38" t="str">
        <f t="shared" si="56"/>
        <v>Julio</v>
      </c>
      <c r="AH158" s="222" t="s">
        <v>749</v>
      </c>
      <c r="AI158" s="52">
        <f t="shared" si="45"/>
        <v>0</v>
      </c>
      <c r="AJ158" s="52">
        <f t="shared" si="46"/>
        <v>0</v>
      </c>
      <c r="AK158" s="52">
        <f t="shared" si="47"/>
        <v>0</v>
      </c>
      <c r="AL158" s="52">
        <f t="shared" si="48"/>
        <v>0</v>
      </c>
      <c r="AM158" s="52">
        <f t="shared" si="54"/>
        <v>0</v>
      </c>
      <c r="AN158" s="52">
        <f t="shared" si="55"/>
        <v>0</v>
      </c>
    </row>
    <row r="159" spans="33:40" x14ac:dyDescent="0.75">
      <c r="AG159" s="38" t="s">
        <v>505</v>
      </c>
      <c r="AH159" s="222" t="s">
        <v>586</v>
      </c>
      <c r="AI159" s="52">
        <f t="shared" si="45"/>
        <v>0</v>
      </c>
      <c r="AJ159" s="52">
        <f t="shared" si="46"/>
        <v>0</v>
      </c>
      <c r="AK159" s="52">
        <f t="shared" si="47"/>
        <v>0</v>
      </c>
      <c r="AL159" s="52">
        <f t="shared" si="48"/>
        <v>0</v>
      </c>
      <c r="AM159" s="52">
        <f t="shared" si="54"/>
        <v>0</v>
      </c>
      <c r="AN159" s="52">
        <f t="shared" si="55"/>
        <v>0</v>
      </c>
    </row>
    <row r="160" spans="33:40" x14ac:dyDescent="0.75">
      <c r="AG160" s="38" t="str">
        <f t="shared" ref="AG160:AG161" si="57">AG159</f>
        <v>Agosto</v>
      </c>
      <c r="AH160" s="222" t="s">
        <v>750</v>
      </c>
      <c r="AI160" s="52">
        <f t="shared" si="45"/>
        <v>0</v>
      </c>
      <c r="AJ160" s="52">
        <f t="shared" si="46"/>
        <v>0</v>
      </c>
      <c r="AK160" s="52">
        <f t="shared" si="47"/>
        <v>0</v>
      </c>
      <c r="AL160" s="52">
        <f t="shared" si="48"/>
        <v>0</v>
      </c>
      <c r="AM160" s="52">
        <f t="shared" si="54"/>
        <v>0</v>
      </c>
      <c r="AN160" s="52">
        <f t="shared" si="55"/>
        <v>0</v>
      </c>
    </row>
    <row r="161" spans="33:40" x14ac:dyDescent="0.75">
      <c r="AG161" s="38" t="str">
        <f t="shared" si="57"/>
        <v>Agosto</v>
      </c>
      <c r="AH161" s="222" t="s">
        <v>749</v>
      </c>
      <c r="AI161" s="52">
        <f t="shared" si="45"/>
        <v>705992</v>
      </c>
      <c r="AJ161" s="52">
        <f t="shared" si="46"/>
        <v>0</v>
      </c>
      <c r="AK161" s="52">
        <f t="shared" si="47"/>
        <v>0</v>
      </c>
      <c r="AL161" s="52">
        <f t="shared" si="48"/>
        <v>0</v>
      </c>
      <c r="AM161" s="52">
        <f t="shared" si="54"/>
        <v>0</v>
      </c>
      <c r="AN161" s="52">
        <f t="shared" si="55"/>
        <v>0</v>
      </c>
    </row>
    <row r="162" spans="33:40" x14ac:dyDescent="0.75">
      <c r="AG162" s="38" t="s">
        <v>506</v>
      </c>
      <c r="AH162" s="222" t="s">
        <v>586</v>
      </c>
      <c r="AI162" s="52">
        <f t="shared" si="45"/>
        <v>0</v>
      </c>
      <c r="AJ162" s="52">
        <f t="shared" si="46"/>
        <v>0</v>
      </c>
      <c r="AK162" s="52">
        <f t="shared" si="47"/>
        <v>0</v>
      </c>
      <c r="AL162" s="52">
        <f t="shared" si="48"/>
        <v>0</v>
      </c>
      <c r="AM162" s="52">
        <f t="shared" si="54"/>
        <v>0</v>
      </c>
      <c r="AN162" s="52">
        <f t="shared" si="55"/>
        <v>0</v>
      </c>
    </row>
    <row r="163" spans="33:40" x14ac:dyDescent="0.75">
      <c r="AG163" s="38" t="str">
        <f t="shared" ref="AG163:AG164" si="58">AG162</f>
        <v>Septiembre</v>
      </c>
      <c r="AH163" s="222" t="s">
        <v>750</v>
      </c>
      <c r="AI163" s="52">
        <f t="shared" si="45"/>
        <v>0</v>
      </c>
      <c r="AJ163" s="52">
        <f t="shared" si="46"/>
        <v>0</v>
      </c>
      <c r="AK163" s="52">
        <f t="shared" si="47"/>
        <v>0</v>
      </c>
      <c r="AL163" s="52">
        <f t="shared" si="48"/>
        <v>0</v>
      </c>
      <c r="AM163" s="52">
        <f t="shared" si="54"/>
        <v>0</v>
      </c>
      <c r="AN163" s="52">
        <f t="shared" si="55"/>
        <v>0</v>
      </c>
    </row>
    <row r="164" spans="33:40" x14ac:dyDescent="0.75">
      <c r="AG164" s="38" t="str">
        <f t="shared" si="58"/>
        <v>Septiembre</v>
      </c>
      <c r="AH164" s="222" t="s">
        <v>749</v>
      </c>
      <c r="AI164" s="52">
        <f t="shared" si="45"/>
        <v>0</v>
      </c>
      <c r="AJ164" s="52">
        <f t="shared" si="46"/>
        <v>0</v>
      </c>
      <c r="AK164" s="52">
        <f t="shared" si="47"/>
        <v>0</v>
      </c>
      <c r="AL164" s="52">
        <f t="shared" si="48"/>
        <v>0</v>
      </c>
      <c r="AM164" s="52">
        <f t="shared" si="54"/>
        <v>0</v>
      </c>
      <c r="AN164" s="52">
        <f t="shared" si="55"/>
        <v>0</v>
      </c>
    </row>
    <row r="165" spans="33:40" x14ac:dyDescent="0.75">
      <c r="AG165" s="38" t="s">
        <v>507</v>
      </c>
      <c r="AH165" s="222" t="s">
        <v>586</v>
      </c>
      <c r="AI165" s="52">
        <f t="shared" si="45"/>
        <v>0</v>
      </c>
      <c r="AJ165" s="52">
        <f t="shared" si="46"/>
        <v>0</v>
      </c>
      <c r="AK165" s="52">
        <f t="shared" si="47"/>
        <v>0</v>
      </c>
      <c r="AL165" s="52">
        <f t="shared" si="48"/>
        <v>0</v>
      </c>
      <c r="AM165" s="52">
        <f t="shared" si="54"/>
        <v>0</v>
      </c>
      <c r="AN165" s="52">
        <f t="shared" si="55"/>
        <v>0</v>
      </c>
    </row>
    <row r="166" spans="33:40" x14ac:dyDescent="0.75">
      <c r="AG166" s="38" t="str">
        <f t="shared" ref="AG166:AG167" si="59">AG165</f>
        <v>Octubre</v>
      </c>
      <c r="AH166" s="222" t="s">
        <v>750</v>
      </c>
      <c r="AI166" s="52">
        <f t="shared" si="45"/>
        <v>0</v>
      </c>
      <c r="AJ166" s="52">
        <f t="shared" si="46"/>
        <v>0</v>
      </c>
      <c r="AK166" s="52">
        <f t="shared" si="47"/>
        <v>0</v>
      </c>
      <c r="AL166" s="52">
        <f t="shared" si="48"/>
        <v>0</v>
      </c>
      <c r="AM166" s="52">
        <f t="shared" si="54"/>
        <v>0</v>
      </c>
      <c r="AN166" s="52">
        <f t="shared" si="55"/>
        <v>0</v>
      </c>
    </row>
    <row r="167" spans="33:40" x14ac:dyDescent="0.75">
      <c r="AG167" s="38" t="str">
        <f t="shared" si="59"/>
        <v>Octubre</v>
      </c>
      <c r="AH167" s="222" t="s">
        <v>749</v>
      </c>
      <c r="AI167" s="52">
        <f t="shared" si="45"/>
        <v>169620</v>
      </c>
      <c r="AJ167" s="52">
        <f t="shared" si="46"/>
        <v>0</v>
      </c>
      <c r="AK167" s="52">
        <f t="shared" si="47"/>
        <v>0</v>
      </c>
      <c r="AL167" s="52">
        <f t="shared" si="48"/>
        <v>0</v>
      </c>
      <c r="AM167" s="52">
        <f t="shared" si="54"/>
        <v>0</v>
      </c>
      <c r="AN167" s="52">
        <f t="shared" si="55"/>
        <v>0</v>
      </c>
    </row>
    <row r="168" spans="33:40" x14ac:dyDescent="0.75">
      <c r="AG168" s="38" t="s">
        <v>508</v>
      </c>
      <c r="AH168" s="222" t="s">
        <v>586</v>
      </c>
      <c r="AI168" s="52">
        <f t="shared" si="45"/>
        <v>0</v>
      </c>
      <c r="AJ168" s="52">
        <f t="shared" si="46"/>
        <v>0</v>
      </c>
      <c r="AK168" s="52">
        <f t="shared" si="47"/>
        <v>0</v>
      </c>
      <c r="AL168" s="52">
        <f t="shared" si="48"/>
        <v>0</v>
      </c>
      <c r="AM168" s="52">
        <f t="shared" si="54"/>
        <v>0</v>
      </c>
      <c r="AN168" s="52">
        <f t="shared" si="55"/>
        <v>0</v>
      </c>
    </row>
    <row r="169" spans="33:40" x14ac:dyDescent="0.75">
      <c r="AG169" s="38" t="str">
        <f t="shared" ref="AG169:AG170" si="60">AG168</f>
        <v>Noviembre</v>
      </c>
      <c r="AH169" s="222" t="s">
        <v>750</v>
      </c>
      <c r="AI169" s="52">
        <f t="shared" si="45"/>
        <v>0</v>
      </c>
      <c r="AJ169" s="52">
        <f t="shared" si="46"/>
        <v>0</v>
      </c>
      <c r="AK169" s="52">
        <f t="shared" si="47"/>
        <v>0</v>
      </c>
      <c r="AL169" s="52">
        <f t="shared" si="48"/>
        <v>0</v>
      </c>
      <c r="AM169" s="52">
        <f t="shared" si="54"/>
        <v>0</v>
      </c>
      <c r="AN169" s="52">
        <f t="shared" si="55"/>
        <v>0</v>
      </c>
    </row>
    <row r="170" spans="33:40" x14ac:dyDescent="0.75">
      <c r="AG170" s="38" t="str">
        <f t="shared" si="60"/>
        <v>Noviembre</v>
      </c>
      <c r="AH170" s="222" t="s">
        <v>749</v>
      </c>
      <c r="AI170" s="52">
        <f t="shared" si="45"/>
        <v>730240</v>
      </c>
      <c r="AJ170" s="52">
        <f t="shared" si="46"/>
        <v>0</v>
      </c>
      <c r="AK170" s="52">
        <f t="shared" si="47"/>
        <v>0</v>
      </c>
      <c r="AL170" s="52">
        <f t="shared" si="48"/>
        <v>0</v>
      </c>
      <c r="AM170" s="52">
        <f t="shared" si="54"/>
        <v>0</v>
      </c>
      <c r="AN170" s="52">
        <f t="shared" si="55"/>
        <v>0</v>
      </c>
    </row>
    <row r="171" spans="33:40" x14ac:dyDescent="0.75">
      <c r="AG171" s="38" t="s">
        <v>509</v>
      </c>
      <c r="AH171" s="222" t="s">
        <v>586</v>
      </c>
      <c r="AI171" s="52">
        <f t="shared" si="45"/>
        <v>0</v>
      </c>
      <c r="AJ171" s="52">
        <f t="shared" si="46"/>
        <v>0</v>
      </c>
      <c r="AK171" s="52">
        <f t="shared" si="47"/>
        <v>0</v>
      </c>
      <c r="AL171" s="52">
        <f t="shared" si="48"/>
        <v>0</v>
      </c>
      <c r="AM171" s="52">
        <f t="shared" si="54"/>
        <v>0</v>
      </c>
      <c r="AN171" s="52">
        <f t="shared" si="55"/>
        <v>0</v>
      </c>
    </row>
    <row r="172" spans="33:40" x14ac:dyDescent="0.75">
      <c r="AG172" s="38" t="s">
        <v>509</v>
      </c>
      <c r="AH172" s="222" t="s">
        <v>750</v>
      </c>
      <c r="AI172" s="52">
        <f t="shared" si="45"/>
        <v>0</v>
      </c>
      <c r="AJ172" s="52">
        <f t="shared" si="46"/>
        <v>0</v>
      </c>
      <c r="AK172" s="52">
        <f t="shared" si="47"/>
        <v>0</v>
      </c>
      <c r="AL172" s="52">
        <f t="shared" si="48"/>
        <v>0</v>
      </c>
      <c r="AM172" s="52">
        <f t="shared" si="54"/>
        <v>0</v>
      </c>
      <c r="AN172" s="52">
        <f t="shared" si="55"/>
        <v>0</v>
      </c>
    </row>
    <row r="173" spans="33:40" x14ac:dyDescent="0.75">
      <c r="AG173" s="38" t="s">
        <v>509</v>
      </c>
      <c r="AH173" s="222" t="s">
        <v>749</v>
      </c>
      <c r="AI173" s="52">
        <f t="shared" si="45"/>
        <v>1205176</v>
      </c>
      <c r="AJ173" s="52">
        <f t="shared" si="46"/>
        <v>0</v>
      </c>
      <c r="AK173" s="52">
        <f t="shared" si="47"/>
        <v>0</v>
      </c>
      <c r="AL173" s="52">
        <f t="shared" si="48"/>
        <v>0</v>
      </c>
      <c r="AM173" s="52">
        <f t="shared" si="54"/>
        <v>0</v>
      </c>
      <c r="AN173" s="52">
        <f t="shared" si="55"/>
        <v>0</v>
      </c>
    </row>
  </sheetData>
  <mergeCells count="25">
    <mergeCell ref="V43:X43"/>
    <mergeCell ref="S44:S45"/>
    <mergeCell ref="U44:U45"/>
    <mergeCell ref="Q43:U43"/>
    <mergeCell ref="Q42:X42"/>
    <mergeCell ref="R44:R45"/>
    <mergeCell ref="T44:T45"/>
    <mergeCell ref="V44:V45"/>
    <mergeCell ref="W44:W45"/>
    <mergeCell ref="X44:X45"/>
    <mergeCell ref="Q44:Q45"/>
    <mergeCell ref="I13:L34"/>
    <mergeCell ref="B12:H12"/>
    <mergeCell ref="I12:L12"/>
    <mergeCell ref="O44:P44"/>
    <mergeCell ref="I44:M44"/>
    <mergeCell ref="B44:G44"/>
    <mergeCell ref="AL136:AL137"/>
    <mergeCell ref="AM136:AM137"/>
    <mergeCell ref="AN136:AN137"/>
    <mergeCell ref="AG136:AG137"/>
    <mergeCell ref="AH136:AH137"/>
    <mergeCell ref="AI136:AI137"/>
    <mergeCell ref="AJ136:AJ137"/>
    <mergeCell ref="AK136:AK137"/>
  </mergeCells>
  <hyperlinks>
    <hyperlink ref="B8" location="VENTEOS!A1" display="&lt;&lt;&lt;VENTEOS" xr:uid="{A880BAC4-C868-43AD-8ABF-7807CDE6B78D}"/>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E4AA2744-E10F-44E1-932A-7E3721C4CE1F}">
          <x14:formula1>
            <xm:f>Hoja1!$B$45:$B$56</xm:f>
          </x14:formula1>
          <xm:sqref>G46:G131</xm:sqref>
        </x14:dataValidation>
        <x14:dataValidation type="list" allowBlank="1" showInputMessage="1" showErrorMessage="1" xr:uid="{10F3546F-8470-4972-89BD-F0D20B52C373}">
          <x14:formula1>
            <xm:f>Hoja1!$B$62:$B$63</xm:f>
          </x14:formula1>
          <xm:sqref>N46:N131</xm:sqref>
        </x14:dataValidation>
        <x14:dataValidation type="list" allowBlank="1" showInputMessage="1" showErrorMessage="1" xr:uid="{5073BE92-B6B3-49D6-A31F-AEC759DB187B}">
          <x14:formula1>
            <xm:f>Hoja1!$B$68:$B$69</xm:f>
          </x14:formula1>
          <xm:sqref>C46:C131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57627-AD4B-4A49-B674-F8863E9C6FCF}">
  <sheetPr>
    <tabColor theme="5" tint="0.79998168889431442"/>
  </sheetPr>
  <dimension ref="A1:CG171"/>
  <sheetViews>
    <sheetView zoomScale="50" zoomScaleNormal="50" workbookViewId="0">
      <selection activeCell="B9" sqref="B9"/>
    </sheetView>
  </sheetViews>
  <sheetFormatPr baseColWidth="10" defaultRowHeight="14.75" x14ac:dyDescent="0.75"/>
  <cols>
    <col min="1" max="1" width="10.90625" style="1"/>
    <col min="2" max="6" width="19.26953125" customWidth="1"/>
    <col min="7" max="7" width="22.81640625" customWidth="1"/>
    <col min="8" max="8" width="17.54296875" customWidth="1"/>
    <col min="9" max="9" width="22.54296875" bestFit="1" customWidth="1"/>
    <col min="13" max="16" width="10.90625" style="1"/>
    <col min="17" max="18" width="10.90625" style="1" customWidth="1"/>
    <col min="19" max="19" width="14.54296875" style="1" customWidth="1"/>
    <col min="20" max="20" width="11.7265625" style="1" customWidth="1"/>
    <col min="21" max="26" width="10.90625" style="1" customWidth="1"/>
    <col min="27" max="32" width="10.90625" style="1" hidden="1" customWidth="1"/>
    <col min="33" max="33" width="8.7265625" style="83" hidden="1" customWidth="1"/>
    <col min="34" max="36" width="21" style="83" hidden="1" customWidth="1"/>
    <col min="37" max="39" width="17.1796875" style="83" hidden="1" customWidth="1"/>
    <col min="40" max="42" width="16.90625" style="83" hidden="1" customWidth="1"/>
    <col min="43" max="44" width="14.7265625" style="83" hidden="1" customWidth="1"/>
    <col min="45" max="57" width="10.90625" hidden="1" customWidth="1"/>
    <col min="58" max="59" width="10.90625" style="1" customWidth="1"/>
    <col min="60" max="85" width="10.90625" style="1"/>
  </cols>
  <sheetData>
    <row r="1" spans="1:19" s="1" customFormat="1" x14ac:dyDescent="0.75">
      <c r="A1" s="6"/>
    </row>
    <row r="2" spans="1:19" s="1" customFormat="1" x14ac:dyDescent="0.75">
      <c r="A2" s="6"/>
    </row>
    <row r="3" spans="1:19" s="1" customFormat="1" x14ac:dyDescent="0.75">
      <c r="A3" s="6"/>
    </row>
    <row r="4" spans="1:19" s="1" customFormat="1" x14ac:dyDescent="0.75">
      <c r="A4" s="6"/>
    </row>
    <row r="5" spans="1:19" s="1" customFormat="1" x14ac:dyDescent="0.75">
      <c r="A5" s="6"/>
    </row>
    <row r="6" spans="1:19" s="1" customFormat="1" x14ac:dyDescent="0.75">
      <c r="A6" s="6"/>
    </row>
    <row r="7" spans="1:19" s="1" customFormat="1" x14ac:dyDescent="0.75">
      <c r="A7" s="6"/>
    </row>
    <row r="8" spans="1:19" s="1" customFormat="1" x14ac:dyDescent="0.75">
      <c r="A8" s="6"/>
    </row>
    <row r="9" spans="1:19" s="1" customFormat="1" x14ac:dyDescent="0.75">
      <c r="A9" s="6"/>
      <c r="B9" s="6" t="s">
        <v>419</v>
      </c>
    </row>
    <row r="10" spans="1:19" s="1" customFormat="1" x14ac:dyDescent="0.75">
      <c r="A10" s="6"/>
    </row>
    <row r="11" spans="1:19" s="1" customFormat="1" ht="18.5" x14ac:dyDescent="0.9">
      <c r="B11" s="12" t="s">
        <v>226</v>
      </c>
      <c r="C11" s="12"/>
      <c r="D11" s="12"/>
      <c r="E11" s="12"/>
      <c r="F11" s="12"/>
    </row>
    <row r="12" spans="1:19" s="1" customFormat="1" x14ac:dyDescent="0.75"/>
    <row r="13" spans="1:19" s="1" customFormat="1" x14ac:dyDescent="0.75">
      <c r="B13" s="259" t="s">
        <v>1013</v>
      </c>
      <c r="C13" s="284"/>
      <c r="D13" s="284"/>
      <c r="E13" s="284"/>
      <c r="F13" s="284"/>
      <c r="G13" s="284"/>
      <c r="H13" s="284"/>
      <c r="I13" s="260"/>
      <c r="J13" s="293" t="s">
        <v>302</v>
      </c>
      <c r="K13" s="293"/>
      <c r="L13" s="293"/>
      <c r="M13" s="293"/>
      <c r="N13" s="293"/>
      <c r="O13" s="293"/>
      <c r="P13" s="293"/>
      <c r="Q13" s="293"/>
      <c r="R13" s="293"/>
      <c r="S13" s="293"/>
    </row>
    <row r="14" spans="1:19" s="1" customFormat="1" x14ac:dyDescent="0.75">
      <c r="B14" s="22"/>
      <c r="C14" s="23"/>
      <c r="D14" s="23"/>
      <c r="E14" s="23"/>
      <c r="F14" s="23"/>
      <c r="G14" s="23"/>
      <c r="H14" s="23"/>
      <c r="I14" s="24"/>
      <c r="J14" s="22"/>
      <c r="K14" s="23"/>
      <c r="L14" s="23"/>
      <c r="M14" s="23"/>
      <c r="N14" s="23"/>
      <c r="O14" s="23"/>
      <c r="P14" s="23"/>
      <c r="Q14" s="23"/>
      <c r="R14" s="23"/>
      <c r="S14" s="24"/>
    </row>
    <row r="15" spans="1:19" s="1" customFormat="1" x14ac:dyDescent="0.75">
      <c r="B15" s="25"/>
      <c r="I15" s="26"/>
      <c r="J15" s="25"/>
      <c r="S15" s="26"/>
    </row>
    <row r="16" spans="1:19" s="1" customFormat="1" x14ac:dyDescent="0.75">
      <c r="B16" s="25"/>
      <c r="I16" s="26"/>
      <c r="J16" s="272" t="s">
        <v>443</v>
      </c>
      <c r="K16" s="265"/>
      <c r="L16" s="265"/>
      <c r="M16" s="265"/>
      <c r="N16" s="265"/>
      <c r="O16" s="265"/>
      <c r="P16" s="265"/>
      <c r="Q16" s="265"/>
      <c r="R16" s="265"/>
      <c r="S16" s="273"/>
    </row>
    <row r="17" spans="2:19" s="1" customFormat="1" x14ac:dyDescent="0.75">
      <c r="B17" s="25"/>
      <c r="I17" s="26"/>
      <c r="J17" s="272"/>
      <c r="K17" s="265"/>
      <c r="L17" s="265"/>
      <c r="M17" s="265"/>
      <c r="N17" s="265"/>
      <c r="O17" s="265"/>
      <c r="P17" s="265"/>
      <c r="Q17" s="265"/>
      <c r="R17" s="265"/>
      <c r="S17" s="273"/>
    </row>
    <row r="18" spans="2:19" s="1" customFormat="1" x14ac:dyDescent="0.75">
      <c r="B18" s="25"/>
      <c r="I18" s="26"/>
      <c r="J18" s="272"/>
      <c r="K18" s="265"/>
      <c r="L18" s="265"/>
      <c r="M18" s="265"/>
      <c r="N18" s="265"/>
      <c r="O18" s="265"/>
      <c r="P18" s="265"/>
      <c r="Q18" s="265"/>
      <c r="R18" s="265"/>
      <c r="S18" s="273"/>
    </row>
    <row r="19" spans="2:19" s="1" customFormat="1" x14ac:dyDescent="0.75">
      <c r="B19" s="25"/>
      <c r="I19" s="26"/>
      <c r="J19" s="272"/>
      <c r="K19" s="265"/>
      <c r="L19" s="265"/>
      <c r="M19" s="265"/>
      <c r="N19" s="265"/>
      <c r="O19" s="265"/>
      <c r="P19" s="265"/>
      <c r="Q19" s="265"/>
      <c r="R19" s="265"/>
      <c r="S19" s="273"/>
    </row>
    <row r="20" spans="2:19" s="1" customFormat="1" x14ac:dyDescent="0.75">
      <c r="B20" s="25"/>
      <c r="I20" s="26"/>
      <c r="J20" s="272"/>
      <c r="K20" s="265"/>
      <c r="L20" s="265"/>
      <c r="M20" s="265"/>
      <c r="N20" s="265"/>
      <c r="O20" s="265"/>
      <c r="P20" s="265"/>
      <c r="Q20" s="265"/>
      <c r="R20" s="265"/>
      <c r="S20" s="273"/>
    </row>
    <row r="21" spans="2:19" s="1" customFormat="1" x14ac:dyDescent="0.75">
      <c r="B21" s="25"/>
      <c r="I21" s="26"/>
      <c r="J21" s="272"/>
      <c r="K21" s="265"/>
      <c r="L21" s="265"/>
      <c r="M21" s="265"/>
      <c r="N21" s="265"/>
      <c r="O21" s="265"/>
      <c r="P21" s="265"/>
      <c r="Q21" s="265"/>
      <c r="R21" s="265"/>
      <c r="S21" s="273"/>
    </row>
    <row r="22" spans="2:19" s="1" customFormat="1" x14ac:dyDescent="0.75">
      <c r="B22" s="25"/>
      <c r="I22" s="26"/>
      <c r="J22" s="272"/>
      <c r="K22" s="265"/>
      <c r="L22" s="265"/>
      <c r="M22" s="265"/>
      <c r="N22" s="265"/>
      <c r="O22" s="265"/>
      <c r="P22" s="265"/>
      <c r="Q22" s="265"/>
      <c r="R22" s="265"/>
      <c r="S22" s="273"/>
    </row>
    <row r="23" spans="2:19" s="1" customFormat="1" ht="18.5" x14ac:dyDescent="0.9">
      <c r="B23" s="104"/>
      <c r="C23" s="12"/>
      <c r="I23" s="26"/>
      <c r="J23" s="272"/>
      <c r="K23" s="265"/>
      <c r="L23" s="265"/>
      <c r="M23" s="265"/>
      <c r="N23" s="265"/>
      <c r="O23" s="265"/>
      <c r="P23" s="265"/>
      <c r="Q23" s="265"/>
      <c r="R23" s="265"/>
      <c r="S23" s="273"/>
    </row>
    <row r="24" spans="2:19" s="1" customFormat="1" x14ac:dyDescent="0.75">
      <c r="B24" s="25"/>
      <c r="I24" s="26"/>
      <c r="J24" s="272"/>
      <c r="K24" s="265"/>
      <c r="L24" s="265"/>
      <c r="M24" s="265"/>
      <c r="N24" s="265"/>
      <c r="O24" s="265"/>
      <c r="P24" s="265"/>
      <c r="Q24" s="265"/>
      <c r="R24" s="265"/>
      <c r="S24" s="273"/>
    </row>
    <row r="25" spans="2:19" s="1" customFormat="1" x14ac:dyDescent="0.75">
      <c r="B25" s="25"/>
      <c r="I25" s="26"/>
      <c r="J25" s="49"/>
      <c r="K25" s="11"/>
      <c r="L25" s="11"/>
      <c r="M25" s="11"/>
      <c r="N25" s="11"/>
      <c r="O25" s="11"/>
      <c r="P25" s="11"/>
      <c r="Q25" s="11"/>
      <c r="R25" s="11"/>
      <c r="S25" s="51"/>
    </row>
    <row r="26" spans="2:19" s="1" customFormat="1" x14ac:dyDescent="0.75">
      <c r="B26" s="25"/>
      <c r="I26" s="26"/>
      <c r="J26" s="54" t="s">
        <v>76</v>
      </c>
      <c r="K26" s="11"/>
      <c r="L26" s="11"/>
      <c r="M26" s="11"/>
      <c r="N26" s="11"/>
      <c r="O26" s="11"/>
      <c r="P26" s="11"/>
      <c r="Q26" s="11"/>
      <c r="R26" s="11"/>
      <c r="S26" s="51"/>
    </row>
    <row r="27" spans="2:19" s="1" customFormat="1" x14ac:dyDescent="0.75">
      <c r="B27" s="25"/>
      <c r="I27" s="26"/>
      <c r="J27" s="25"/>
      <c r="K27" s="11"/>
      <c r="L27" s="11"/>
      <c r="M27" s="11"/>
      <c r="N27" s="11"/>
      <c r="O27" s="11"/>
      <c r="P27" s="11"/>
      <c r="Q27" s="11"/>
      <c r="R27" s="11"/>
      <c r="S27" s="51"/>
    </row>
    <row r="28" spans="2:19" s="1" customFormat="1" x14ac:dyDescent="0.75">
      <c r="B28" s="25"/>
      <c r="I28" s="26"/>
      <c r="J28" s="108"/>
      <c r="O28" s="11"/>
      <c r="P28" s="11"/>
      <c r="Q28" s="11"/>
      <c r="S28" s="26"/>
    </row>
    <row r="29" spans="2:19" s="1" customFormat="1" x14ac:dyDescent="0.75">
      <c r="B29" s="25"/>
      <c r="I29" s="26"/>
      <c r="J29" s="108"/>
      <c r="O29" s="11"/>
      <c r="P29" s="11"/>
      <c r="Q29" s="11"/>
      <c r="S29" s="26"/>
    </row>
    <row r="30" spans="2:19" s="1" customFormat="1" x14ac:dyDescent="0.75">
      <c r="B30" s="48"/>
      <c r="C30" s="5"/>
      <c r="D30" s="5"/>
      <c r="E30" s="5"/>
      <c r="F30" s="5"/>
      <c r="G30" s="5"/>
      <c r="H30" s="5"/>
      <c r="I30" s="50"/>
      <c r="J30" s="109" t="s">
        <v>183</v>
      </c>
      <c r="K30" s="5"/>
      <c r="L30" s="5"/>
      <c r="M30" s="5"/>
      <c r="N30" s="5"/>
      <c r="O30" s="11"/>
      <c r="P30" s="11"/>
      <c r="Q30" s="11"/>
      <c r="S30" s="26"/>
    </row>
    <row r="31" spans="2:19" s="1" customFormat="1" x14ac:dyDescent="0.75">
      <c r="B31" s="25"/>
      <c r="D31" s="11"/>
      <c r="E31" s="11"/>
      <c r="F31" s="11"/>
      <c r="G31" s="11"/>
      <c r="H31" s="11"/>
      <c r="I31" s="51"/>
      <c r="J31" s="109" t="s">
        <v>915</v>
      </c>
      <c r="K31" s="11"/>
      <c r="L31" s="11"/>
      <c r="M31" s="11"/>
      <c r="N31" s="11"/>
      <c r="O31" s="11"/>
      <c r="P31" s="11"/>
      <c r="Q31" s="11"/>
      <c r="S31" s="26"/>
    </row>
    <row r="32" spans="2:19" s="1" customFormat="1" x14ac:dyDescent="0.75">
      <c r="B32" s="25"/>
      <c r="D32" s="11"/>
      <c r="E32" s="11"/>
      <c r="F32" s="11"/>
      <c r="G32" s="11"/>
      <c r="H32" s="11"/>
      <c r="I32" s="51"/>
      <c r="J32" s="272"/>
      <c r="K32" s="265"/>
      <c r="L32" s="265"/>
      <c r="M32" s="265"/>
      <c r="N32" s="265"/>
      <c r="O32" s="265"/>
      <c r="P32" s="265"/>
      <c r="Q32" s="265"/>
      <c r="R32" s="265"/>
      <c r="S32" s="273"/>
    </row>
    <row r="33" spans="2:48" s="1" customFormat="1" x14ac:dyDescent="0.75">
      <c r="B33" s="25"/>
      <c r="C33" s="82"/>
      <c r="D33" s="11"/>
      <c r="E33" s="11"/>
      <c r="F33" s="11"/>
      <c r="G33" s="11"/>
      <c r="H33" s="11"/>
      <c r="I33" s="51"/>
      <c r="J33" s="272"/>
      <c r="K33" s="265"/>
      <c r="L33" s="265"/>
      <c r="M33" s="265"/>
      <c r="N33" s="265"/>
      <c r="O33" s="265"/>
      <c r="P33" s="265"/>
      <c r="Q33" s="265"/>
      <c r="R33" s="265"/>
      <c r="S33" s="273"/>
    </row>
    <row r="34" spans="2:48" s="1" customFormat="1" x14ac:dyDescent="0.75">
      <c r="B34" s="25"/>
      <c r="D34" s="5"/>
      <c r="E34" s="5"/>
      <c r="F34" s="5"/>
      <c r="G34" s="5"/>
      <c r="H34" s="5"/>
      <c r="I34" s="50"/>
      <c r="J34" s="25"/>
      <c r="K34" s="5"/>
      <c r="L34" s="5"/>
      <c r="M34" s="5"/>
      <c r="N34" s="5"/>
      <c r="O34" s="5"/>
      <c r="P34" s="5"/>
      <c r="Q34" s="5"/>
      <c r="S34" s="26"/>
    </row>
    <row r="35" spans="2:48" s="1" customFormat="1" x14ac:dyDescent="0.75">
      <c r="B35" s="25"/>
      <c r="C35" s="13"/>
      <c r="D35" s="5"/>
      <c r="E35" s="5"/>
      <c r="F35" s="5"/>
      <c r="G35" s="5"/>
      <c r="H35" s="5"/>
      <c r="I35" s="50"/>
      <c r="J35" s="48"/>
      <c r="K35" s="5"/>
      <c r="L35" s="5"/>
      <c r="M35" s="5"/>
      <c r="N35" s="5"/>
      <c r="O35" s="5"/>
      <c r="P35" s="5"/>
      <c r="Q35" s="5"/>
      <c r="S35" s="26"/>
    </row>
    <row r="36" spans="2:48" s="1" customFormat="1" x14ac:dyDescent="0.75">
      <c r="B36" s="25"/>
      <c r="C36" s="13"/>
      <c r="D36" s="5"/>
      <c r="E36" s="5"/>
      <c r="F36" s="5"/>
      <c r="G36" s="5"/>
      <c r="H36" s="5"/>
      <c r="I36" s="50"/>
      <c r="J36" s="48"/>
      <c r="K36" s="5"/>
      <c r="L36" s="5"/>
      <c r="M36" s="5"/>
      <c r="N36" s="5"/>
      <c r="O36" s="5"/>
      <c r="P36" s="5"/>
      <c r="Q36" s="5"/>
      <c r="S36" s="26"/>
    </row>
    <row r="37" spans="2:48" s="1" customFormat="1" x14ac:dyDescent="0.75">
      <c r="B37" s="27"/>
      <c r="C37" s="105"/>
      <c r="D37" s="106"/>
      <c r="E37" s="106"/>
      <c r="F37" s="106"/>
      <c r="G37" s="106"/>
      <c r="H37" s="106"/>
      <c r="I37" s="107"/>
      <c r="J37" s="110"/>
      <c r="K37" s="106"/>
      <c r="L37" s="106"/>
      <c r="M37" s="106"/>
      <c r="N37" s="106"/>
      <c r="O37" s="106"/>
      <c r="P37" s="106"/>
      <c r="Q37" s="106"/>
      <c r="R37" s="28"/>
      <c r="S37" s="29"/>
    </row>
    <row r="38" spans="2:48" s="1" customFormat="1" x14ac:dyDescent="0.75"/>
    <row r="39" spans="2:48" s="1" customFormat="1" x14ac:dyDescent="0.75"/>
    <row r="40" spans="2:48" s="1" customFormat="1" x14ac:dyDescent="0.75"/>
    <row r="41" spans="2:48" s="1" customFormat="1" x14ac:dyDescent="0.75">
      <c r="B41" s="11"/>
      <c r="C41" s="11"/>
      <c r="D41" s="11"/>
      <c r="E41" s="11"/>
      <c r="F41" s="11"/>
      <c r="G41" s="11"/>
      <c r="H41" s="11"/>
      <c r="I41" s="11"/>
      <c r="J41" s="11"/>
      <c r="K41" s="11"/>
      <c r="L41" s="293" t="s">
        <v>194</v>
      </c>
      <c r="M41" s="293"/>
      <c r="N41" s="293"/>
      <c r="O41" s="293"/>
      <c r="P41" s="293"/>
      <c r="Q41" s="293"/>
      <c r="R41" s="293"/>
      <c r="S41" s="293"/>
    </row>
    <row r="42" spans="2:48" s="1" customFormat="1" x14ac:dyDescent="0.75">
      <c r="L42" s="293" t="s">
        <v>740</v>
      </c>
      <c r="M42" s="293"/>
      <c r="N42" s="293"/>
      <c r="O42" s="293"/>
      <c r="P42" s="293"/>
      <c r="Q42" s="293" t="s">
        <v>741</v>
      </c>
      <c r="R42" s="293"/>
      <c r="S42" s="293"/>
    </row>
    <row r="43" spans="2:48" x14ac:dyDescent="0.75">
      <c r="B43" s="438" t="s">
        <v>742</v>
      </c>
      <c r="C43" s="438"/>
      <c r="D43" s="438"/>
      <c r="E43" s="438"/>
      <c r="F43" s="438"/>
      <c r="G43" s="135" t="s">
        <v>1040</v>
      </c>
      <c r="H43" s="439" t="s">
        <v>1057</v>
      </c>
      <c r="I43" s="440"/>
      <c r="J43" s="434" t="s">
        <v>1042</v>
      </c>
      <c r="K43" s="435"/>
      <c r="L43" s="404" t="s">
        <v>497</v>
      </c>
      <c r="M43" s="404" t="s">
        <v>298</v>
      </c>
      <c r="N43" s="404" t="s">
        <v>738</v>
      </c>
      <c r="O43" s="404" t="s">
        <v>299</v>
      </c>
      <c r="P43" s="404" t="s">
        <v>725</v>
      </c>
      <c r="Q43" s="404" t="s">
        <v>300</v>
      </c>
      <c r="R43" s="404" t="s">
        <v>301</v>
      </c>
      <c r="S43" s="404" t="s">
        <v>124</v>
      </c>
    </row>
    <row r="44" spans="2:48" ht="62" customHeight="1" x14ac:dyDescent="0.75">
      <c r="B44" s="77" t="s">
        <v>158</v>
      </c>
      <c r="C44" s="150" t="s">
        <v>850</v>
      </c>
      <c r="D44" s="85" t="s">
        <v>184</v>
      </c>
      <c r="E44" s="85" t="s">
        <v>719</v>
      </c>
      <c r="F44" s="85" t="s">
        <v>497</v>
      </c>
      <c r="G44" s="87" t="s">
        <v>214</v>
      </c>
      <c r="H44" s="88" t="s">
        <v>513</v>
      </c>
      <c r="I44" s="88" t="s">
        <v>227</v>
      </c>
      <c r="J44" s="133" t="s">
        <v>31</v>
      </c>
      <c r="K44" s="217" t="s">
        <v>30</v>
      </c>
      <c r="L44" s="404"/>
      <c r="M44" s="404"/>
      <c r="N44" s="404"/>
      <c r="O44" s="404"/>
      <c r="P44" s="404"/>
      <c r="Q44" s="404"/>
      <c r="R44" s="404"/>
      <c r="S44" s="404"/>
      <c r="AG44" s="137" t="s">
        <v>158</v>
      </c>
      <c r="AH44" s="137" t="s">
        <v>160</v>
      </c>
      <c r="AI44" s="137" t="s">
        <v>161</v>
      </c>
      <c r="AJ44" s="103" t="s">
        <v>739</v>
      </c>
      <c r="AK44" s="103" t="s">
        <v>140</v>
      </c>
      <c r="AL44" s="103" t="s">
        <v>721</v>
      </c>
      <c r="AM44" s="103" t="s">
        <v>722</v>
      </c>
      <c r="AN44" s="137" t="s">
        <v>141</v>
      </c>
      <c r="AO44" s="137" t="s">
        <v>142</v>
      </c>
      <c r="AP44" s="137" t="s">
        <v>143</v>
      </c>
      <c r="AQ44" s="137" t="s">
        <v>63</v>
      </c>
      <c r="AR44" s="137" t="s">
        <v>62</v>
      </c>
    </row>
    <row r="45" spans="2:48" x14ac:dyDescent="0.75">
      <c r="B45" s="52" t="s">
        <v>1198</v>
      </c>
      <c r="C45" s="52">
        <v>10</v>
      </c>
      <c r="D45" s="152">
        <v>0.2</v>
      </c>
      <c r="E45" s="152">
        <v>0.1</v>
      </c>
      <c r="F45" s="131" t="s">
        <v>499</v>
      </c>
      <c r="G45" s="92">
        <v>2</v>
      </c>
      <c r="H45" s="14"/>
      <c r="I45" s="19"/>
      <c r="J45" s="52"/>
      <c r="K45" s="215"/>
      <c r="L45" s="218" t="str">
        <f>IF(F45="","",F45)</f>
        <v>Febrero</v>
      </c>
      <c r="M45" s="254">
        <f>AL45</f>
        <v>4</v>
      </c>
      <c r="N45" s="122">
        <f>AM45</f>
        <v>2</v>
      </c>
      <c r="O45" s="122">
        <f>AN45</f>
        <v>0.3964358522880001</v>
      </c>
      <c r="P45" s="122" t="str">
        <f>AJ45</f>
        <v>Medición</v>
      </c>
      <c r="Q45" s="122">
        <f>AR45</f>
        <v>6.6573488782435819E-5</v>
      </c>
      <c r="R45" s="122">
        <f>AQ45</f>
        <v>6.6573488782435819E-5</v>
      </c>
      <c r="S45" s="122">
        <f>Q45+R45*Hoja1!$C$19</f>
        <v>1.9306311746906388E-3</v>
      </c>
      <c r="AG45" s="94" t="str">
        <f t="shared" ref="AG45:AG76" si="0">B45</f>
        <v>P-0004</v>
      </c>
      <c r="AH45" s="94">
        <f t="shared" ref="AH45:AH76" si="1">IFERROR(C45*G45,0)</f>
        <v>20</v>
      </c>
      <c r="AI45" s="94">
        <f>IFERROR(IF(I45="X",210*H45,0),0)</f>
        <v>0</v>
      </c>
      <c r="AJ45" s="94" t="str">
        <f>IF(AH45&lt;=0,"Factor de Emisión","Medición")</f>
        <v>Medición</v>
      </c>
      <c r="AK45" s="94">
        <f>IF(AH45&lt;&gt;0,AH45,AI45)*(1-D45-E45)</f>
        <v>14.000000000000002</v>
      </c>
      <c r="AL45" s="94">
        <f>IF(AH45&lt;&gt;0,AH45,AI45)*D45</f>
        <v>4</v>
      </c>
      <c r="AM45" s="94">
        <f>IF(AH45&lt;&gt;0,AH45,AI45)*E45</f>
        <v>2</v>
      </c>
      <c r="AN45" s="94">
        <f>IFERROR(AK45*(0.3048^3),0)</f>
        <v>0.3964358522880001</v>
      </c>
      <c r="AO45" s="94">
        <f>IF(J45="",AN45*'Fraccion masica'!$AB$36,J45*AN45)</f>
        <v>9.8086109796362245E-2</v>
      </c>
      <c r="AP45" s="94">
        <f>IF(K45="",AN45*'Fraccion masica'!$AB$35,K45*AN45)</f>
        <v>3.5748720771044094E-2</v>
      </c>
      <c r="AQ45" s="94">
        <f>IFERROR(AO45*Hoja1!$C$24/Hoja1!$C$25/Hoja1!$C$26*16.04/1000000,0)</f>
        <v>6.6573488782435819E-5</v>
      </c>
      <c r="AR45" s="94">
        <f>IFERROR(AP45*Hoja1!$C$24/Hoja1!$C$25/Hoja1!$C$26*44.01/1000000,0)</f>
        <v>6.6573488782435819E-5</v>
      </c>
      <c r="AV45" t="s">
        <v>228</v>
      </c>
    </row>
    <row r="46" spans="2:48" x14ac:dyDescent="0.75">
      <c r="B46" s="52" t="s">
        <v>1199</v>
      </c>
      <c r="C46" s="52">
        <v>12</v>
      </c>
      <c r="D46" s="152">
        <v>0.2</v>
      </c>
      <c r="E46" s="152">
        <v>0.1</v>
      </c>
      <c r="F46" s="131" t="s">
        <v>499</v>
      </c>
      <c r="G46" s="92">
        <v>2</v>
      </c>
      <c r="H46" s="14"/>
      <c r="I46" s="19"/>
      <c r="J46" s="52"/>
      <c r="K46" s="215"/>
      <c r="L46" s="218" t="str">
        <f t="shared" ref="L46:L109" si="2">IF(F46="","",F46)</f>
        <v>Febrero</v>
      </c>
      <c r="M46" s="122">
        <f t="shared" ref="M46:M109" si="3">AL46</f>
        <v>4.8000000000000007</v>
      </c>
      <c r="N46" s="122">
        <f t="shared" ref="N46:N109" si="4">AM46</f>
        <v>2.4000000000000004</v>
      </c>
      <c r="O46" s="122">
        <f t="shared" ref="O46:O109" si="5">AN46</f>
        <v>0.47572302274560008</v>
      </c>
      <c r="P46" s="122" t="str">
        <f t="shared" ref="P46:P109" si="6">AJ46</f>
        <v>Medición</v>
      </c>
      <c r="Q46" s="122">
        <f t="shared" ref="Q46:Q109" si="7">AR46</f>
        <v>7.9888186538922971E-5</v>
      </c>
      <c r="R46" s="122">
        <f t="shared" ref="R46:R109" si="8">AQ46</f>
        <v>7.9888186538922971E-5</v>
      </c>
      <c r="S46" s="122">
        <f>Q46+R46*Hoja1!$C$19</f>
        <v>2.3167574096287663E-3</v>
      </c>
      <c r="AG46" s="94" t="str">
        <f t="shared" si="0"/>
        <v>P-0005</v>
      </c>
      <c r="AH46" s="94">
        <f t="shared" si="1"/>
        <v>24</v>
      </c>
      <c r="AI46" s="94">
        <f t="shared" ref="AI46:AI109" si="9">IFERROR(IF(I46="X",210/0.632*H46,0),0)</f>
        <v>0</v>
      </c>
      <c r="AJ46" s="94" t="str">
        <f t="shared" ref="AJ46:AJ109" si="10">IF(AH46&lt;=0,"Factor de Emisión","Medición")</f>
        <v>Medición</v>
      </c>
      <c r="AK46" s="94">
        <f t="shared" ref="AK46:AK109" si="11">IF(AH46&lt;&gt;0,AH46,AI46)*(1-D46-E46)</f>
        <v>16.8</v>
      </c>
      <c r="AL46" s="94">
        <f t="shared" ref="AL46:AL109" si="12">IF(AH46&lt;&gt;0,AH46,AI46)*D46</f>
        <v>4.8000000000000007</v>
      </c>
      <c r="AM46" s="94">
        <f t="shared" ref="AM46:AM109" si="13">IF(AH46&lt;&gt;0,AH46,AI46)*E46</f>
        <v>2.4000000000000004</v>
      </c>
      <c r="AN46" s="94">
        <f t="shared" ref="AN46:AN109" si="14">IFERROR(AK46*(0.3048^3),0)</f>
        <v>0.47572302274560008</v>
      </c>
      <c r="AO46" s="94">
        <f>IF(J46="",AN46*'Fraccion masica'!$AB$36,J46*AN46)</f>
        <v>0.11770333175563469</v>
      </c>
      <c r="AP46" s="94">
        <f>IF(K46="",AN46*'Fraccion masica'!$AB$35,K46*AN46)</f>
        <v>4.2898464925252906E-2</v>
      </c>
      <c r="AQ46" s="94">
        <f>IFERROR(AO46*Hoja1!$C$24/Hoja1!$C$25/Hoja1!$C$26*16.04/1000000,0)</f>
        <v>7.9888186538922971E-5</v>
      </c>
      <c r="AR46" s="94">
        <f>IFERROR(AP46*Hoja1!$C$24/Hoja1!$C$25/Hoja1!$C$26*44.01/1000000,0)</f>
        <v>7.9888186538922971E-5</v>
      </c>
    </row>
    <row r="47" spans="2:48" x14ac:dyDescent="0.75">
      <c r="B47" s="52" t="s">
        <v>1198</v>
      </c>
      <c r="C47" s="52">
        <v>5</v>
      </c>
      <c r="D47" s="152">
        <v>0.25</v>
      </c>
      <c r="E47" s="152">
        <v>0.1</v>
      </c>
      <c r="F47" s="131" t="s">
        <v>501</v>
      </c>
      <c r="G47" s="92"/>
      <c r="H47" s="14">
        <v>600</v>
      </c>
      <c r="I47" s="19" t="s">
        <v>46</v>
      </c>
      <c r="J47" s="52"/>
      <c r="K47" s="215"/>
      <c r="L47" s="218" t="str">
        <f t="shared" si="2"/>
        <v>Abril</v>
      </c>
      <c r="M47" s="122">
        <f t="shared" si="3"/>
        <v>49841.772151898738</v>
      </c>
      <c r="N47" s="122">
        <f t="shared" si="4"/>
        <v>19936.708860759496</v>
      </c>
      <c r="O47" s="122">
        <f t="shared" si="5"/>
        <v>3669.5407213367098</v>
      </c>
      <c r="P47" s="122" t="str">
        <f t="shared" si="6"/>
        <v>Factor de Emisión</v>
      </c>
      <c r="Q47" s="122">
        <f t="shared" si="7"/>
        <v>0.61622612243235686</v>
      </c>
      <c r="R47" s="122">
        <f t="shared" si="8"/>
        <v>0.61622612243235686</v>
      </c>
      <c r="S47" s="122">
        <f>Q47+R47*Hoja1!$C$19</f>
        <v>17.870557550538351</v>
      </c>
      <c r="AG47" s="94" t="str">
        <f t="shared" si="0"/>
        <v>P-0004</v>
      </c>
      <c r="AH47" s="94">
        <f t="shared" si="1"/>
        <v>0</v>
      </c>
      <c r="AI47" s="94">
        <f t="shared" si="9"/>
        <v>199367.08860759495</v>
      </c>
      <c r="AJ47" s="94" t="str">
        <f t="shared" si="10"/>
        <v>Factor de Emisión</v>
      </c>
      <c r="AK47" s="94">
        <f t="shared" si="11"/>
        <v>129588.60759493672</v>
      </c>
      <c r="AL47" s="94">
        <f t="shared" si="12"/>
        <v>49841.772151898738</v>
      </c>
      <c r="AM47" s="94">
        <f t="shared" si="13"/>
        <v>19936.708860759496</v>
      </c>
      <c r="AN47" s="94">
        <f t="shared" si="14"/>
        <v>3669.5407213367098</v>
      </c>
      <c r="AO47" s="94">
        <f>IF(J47="",AN47*'Fraccion masica'!$AB$36,J47*AN47)</f>
        <v>907.91731377961889</v>
      </c>
      <c r="AP47" s="94">
        <f>IF(K47="",AN47*'Fraccion masica'!$AB$35,K47*AN47)</f>
        <v>330.90192485855687</v>
      </c>
      <c r="AQ47" s="94">
        <f>IFERROR(AO47*Hoja1!$C$24/Hoja1!$C$25/Hoja1!$C$26*16.04/1000000,0)</f>
        <v>0.61622612243235686</v>
      </c>
      <c r="AR47" s="94">
        <f>IFERROR(AP47*Hoja1!$C$24/Hoja1!$C$25/Hoja1!$C$26*44.01/1000000,0)</f>
        <v>0.61622612243235686</v>
      </c>
    </row>
    <row r="48" spans="2:48" x14ac:dyDescent="0.75">
      <c r="B48" s="52" t="s">
        <v>1199</v>
      </c>
      <c r="C48" s="52">
        <v>6</v>
      </c>
      <c r="D48" s="152">
        <v>0.25</v>
      </c>
      <c r="E48" s="152">
        <v>0.1</v>
      </c>
      <c r="F48" s="131" t="s">
        <v>501</v>
      </c>
      <c r="G48" s="92"/>
      <c r="H48" s="14">
        <v>600</v>
      </c>
      <c r="I48" s="19" t="s">
        <v>46</v>
      </c>
      <c r="J48" s="52"/>
      <c r="K48" s="215"/>
      <c r="L48" s="218" t="str">
        <f t="shared" si="2"/>
        <v>Abril</v>
      </c>
      <c r="M48" s="122">
        <f t="shared" si="3"/>
        <v>49841.772151898738</v>
      </c>
      <c r="N48" s="122">
        <f t="shared" si="4"/>
        <v>19936.708860759496</v>
      </c>
      <c r="O48" s="122">
        <f t="shared" si="5"/>
        <v>3669.5407213367098</v>
      </c>
      <c r="P48" s="122" t="str">
        <f t="shared" si="6"/>
        <v>Factor de Emisión</v>
      </c>
      <c r="Q48" s="122">
        <f t="shared" si="7"/>
        <v>0.61622612243235686</v>
      </c>
      <c r="R48" s="122">
        <f t="shared" si="8"/>
        <v>0.61622612243235686</v>
      </c>
      <c r="S48" s="122">
        <f>Q48+R48*Hoja1!$C$19</f>
        <v>17.870557550538351</v>
      </c>
      <c r="AG48" s="94" t="str">
        <f t="shared" si="0"/>
        <v>P-0005</v>
      </c>
      <c r="AH48" s="94">
        <f t="shared" si="1"/>
        <v>0</v>
      </c>
      <c r="AI48" s="94">
        <f t="shared" si="9"/>
        <v>199367.08860759495</v>
      </c>
      <c r="AJ48" s="94" t="str">
        <f t="shared" si="10"/>
        <v>Factor de Emisión</v>
      </c>
      <c r="AK48" s="94">
        <f t="shared" si="11"/>
        <v>129588.60759493672</v>
      </c>
      <c r="AL48" s="94">
        <f t="shared" si="12"/>
        <v>49841.772151898738</v>
      </c>
      <c r="AM48" s="94">
        <f t="shared" si="13"/>
        <v>19936.708860759496</v>
      </c>
      <c r="AN48" s="94">
        <f t="shared" si="14"/>
        <v>3669.5407213367098</v>
      </c>
      <c r="AO48" s="94">
        <f>IF(J48="",AN48*'Fraccion masica'!$AB$36,J48*AN48)</f>
        <v>907.91731377961889</v>
      </c>
      <c r="AP48" s="94">
        <f>IF(K48="",AN48*'Fraccion masica'!$AB$35,K48*AN48)</f>
        <v>330.90192485855687</v>
      </c>
      <c r="AQ48" s="94">
        <f>IFERROR(AO48*Hoja1!$C$24/Hoja1!$C$25/Hoja1!$C$26*16.04/1000000,0)</f>
        <v>0.61622612243235686</v>
      </c>
      <c r="AR48" s="94">
        <f>IFERROR(AP48*Hoja1!$C$24/Hoja1!$C$25/Hoja1!$C$26*44.01/1000000,0)</f>
        <v>0.61622612243235686</v>
      </c>
    </row>
    <row r="49" spans="2:44" x14ac:dyDescent="0.75">
      <c r="B49" s="52" t="s">
        <v>1198</v>
      </c>
      <c r="C49" s="52">
        <v>10</v>
      </c>
      <c r="D49" s="152">
        <v>0.3</v>
      </c>
      <c r="E49" s="152">
        <v>0.1</v>
      </c>
      <c r="F49" s="131" t="s">
        <v>504</v>
      </c>
      <c r="G49" s="92">
        <v>2</v>
      </c>
      <c r="H49" s="14"/>
      <c r="I49" s="19"/>
      <c r="J49" s="52"/>
      <c r="K49" s="215"/>
      <c r="L49" s="218" t="str">
        <f t="shared" si="2"/>
        <v>Julio</v>
      </c>
      <c r="M49" s="122">
        <f t="shared" si="3"/>
        <v>6</v>
      </c>
      <c r="N49" s="122">
        <f t="shared" si="4"/>
        <v>2</v>
      </c>
      <c r="O49" s="122">
        <f t="shared" si="5"/>
        <v>0.33980215910400002</v>
      </c>
      <c r="P49" s="122" t="str">
        <f t="shared" si="6"/>
        <v>Medición</v>
      </c>
      <c r="Q49" s="122">
        <f t="shared" si="7"/>
        <v>5.706299038494497E-5</v>
      </c>
      <c r="R49" s="122">
        <f t="shared" si="8"/>
        <v>5.7062990384944963E-5</v>
      </c>
      <c r="S49" s="122">
        <f>Q49+R49*Hoja1!$C$19</f>
        <v>1.6548267211634038E-3</v>
      </c>
      <c r="AG49" s="94" t="str">
        <f t="shared" si="0"/>
        <v>P-0004</v>
      </c>
      <c r="AH49" s="94">
        <f t="shared" si="1"/>
        <v>20</v>
      </c>
      <c r="AI49" s="94">
        <f t="shared" si="9"/>
        <v>0</v>
      </c>
      <c r="AJ49" s="94" t="str">
        <f t="shared" si="10"/>
        <v>Medición</v>
      </c>
      <c r="AK49" s="94">
        <f t="shared" si="11"/>
        <v>12</v>
      </c>
      <c r="AL49" s="94">
        <f t="shared" si="12"/>
        <v>6</v>
      </c>
      <c r="AM49" s="94">
        <f t="shared" si="13"/>
        <v>2</v>
      </c>
      <c r="AN49" s="94">
        <f t="shared" si="14"/>
        <v>0.33980215910400002</v>
      </c>
      <c r="AO49" s="94">
        <f>IF(J49="",AN49*'Fraccion masica'!$AB$36,J49*AN49)</f>
        <v>8.4073808396881902E-2</v>
      </c>
      <c r="AP49" s="94">
        <f>IF(K49="",AN49*'Fraccion masica'!$AB$35,K49*AN49)</f>
        <v>3.064176066089493E-2</v>
      </c>
      <c r="AQ49" s="94">
        <f>IFERROR(AO49*Hoja1!$C$24/Hoja1!$C$25/Hoja1!$C$26*16.04/1000000,0)</f>
        <v>5.7062990384944963E-5</v>
      </c>
      <c r="AR49" s="94">
        <f>IFERROR(AP49*Hoja1!$C$24/Hoja1!$C$25/Hoja1!$C$26*44.01/1000000,0)</f>
        <v>5.706299038494497E-5</v>
      </c>
    </row>
    <row r="50" spans="2:44" x14ac:dyDescent="0.75">
      <c r="B50" s="52" t="s">
        <v>1199</v>
      </c>
      <c r="C50" s="52">
        <v>12</v>
      </c>
      <c r="D50" s="152">
        <v>0.3</v>
      </c>
      <c r="E50" s="152">
        <v>0.1</v>
      </c>
      <c r="F50" s="131" t="s">
        <v>504</v>
      </c>
      <c r="G50" s="92">
        <v>2</v>
      </c>
      <c r="H50" s="14"/>
      <c r="I50" s="19"/>
      <c r="J50" s="52"/>
      <c r="K50" s="215"/>
      <c r="L50" s="218" t="str">
        <f t="shared" si="2"/>
        <v>Julio</v>
      </c>
      <c r="M50" s="122">
        <f t="shared" si="3"/>
        <v>7.1999999999999993</v>
      </c>
      <c r="N50" s="122">
        <f t="shared" si="4"/>
        <v>2.4000000000000004</v>
      </c>
      <c r="O50" s="122">
        <f t="shared" si="5"/>
        <v>0.40776259092479999</v>
      </c>
      <c r="P50" s="122" t="str">
        <f t="shared" si="6"/>
        <v>Medición</v>
      </c>
      <c r="Q50" s="122">
        <f t="shared" si="7"/>
        <v>6.8475588461933964E-5</v>
      </c>
      <c r="R50" s="122">
        <f t="shared" si="8"/>
        <v>6.8475588461933964E-5</v>
      </c>
      <c r="S50" s="122">
        <f>Q50+R50*Hoja1!$C$19</f>
        <v>1.9857920653960849E-3</v>
      </c>
      <c r="AG50" s="94" t="str">
        <f t="shared" si="0"/>
        <v>P-0005</v>
      </c>
      <c r="AH50" s="94">
        <f t="shared" si="1"/>
        <v>24</v>
      </c>
      <c r="AI50" s="94">
        <f t="shared" si="9"/>
        <v>0</v>
      </c>
      <c r="AJ50" s="94" t="str">
        <f t="shared" si="10"/>
        <v>Medición</v>
      </c>
      <c r="AK50" s="94">
        <f t="shared" si="11"/>
        <v>14.399999999999999</v>
      </c>
      <c r="AL50" s="94">
        <f t="shared" si="12"/>
        <v>7.1999999999999993</v>
      </c>
      <c r="AM50" s="94">
        <f t="shared" si="13"/>
        <v>2.4000000000000004</v>
      </c>
      <c r="AN50" s="94">
        <f t="shared" si="14"/>
        <v>0.40776259092479999</v>
      </c>
      <c r="AO50" s="94">
        <f>IF(J50="",AN50*'Fraccion masica'!$AB$36,J50*AN50)</f>
        <v>0.10088857007625829</v>
      </c>
      <c r="AP50" s="94">
        <f>IF(K50="",AN50*'Fraccion masica'!$AB$35,K50*AN50)</f>
        <v>3.6770112793073913E-2</v>
      </c>
      <c r="AQ50" s="94">
        <f>IFERROR(AO50*Hoja1!$C$24/Hoja1!$C$25/Hoja1!$C$26*16.04/1000000,0)</f>
        <v>6.8475588461933964E-5</v>
      </c>
      <c r="AR50" s="94">
        <f>IFERROR(AP50*Hoja1!$C$24/Hoja1!$C$25/Hoja1!$C$26*44.01/1000000,0)</f>
        <v>6.8475588461933964E-5</v>
      </c>
    </row>
    <row r="51" spans="2:44" x14ac:dyDescent="0.75">
      <c r="B51" s="52" t="s">
        <v>1198</v>
      </c>
      <c r="C51" s="52">
        <v>5</v>
      </c>
      <c r="D51" s="152">
        <v>0.35</v>
      </c>
      <c r="E51" s="152">
        <v>0.1</v>
      </c>
      <c r="F51" s="131" t="s">
        <v>505</v>
      </c>
      <c r="G51" s="92"/>
      <c r="H51" s="14">
        <v>500</v>
      </c>
      <c r="I51" s="19" t="s">
        <v>46</v>
      </c>
      <c r="J51" s="52"/>
      <c r="K51" s="215"/>
      <c r="L51" s="218" t="str">
        <f t="shared" si="2"/>
        <v>Agosto</v>
      </c>
      <c r="M51" s="122">
        <f t="shared" si="3"/>
        <v>58148.734177215185</v>
      </c>
      <c r="N51" s="122">
        <f t="shared" si="4"/>
        <v>16613.924050632912</v>
      </c>
      <c r="O51" s="122">
        <f t="shared" si="5"/>
        <v>2587.4966624810131</v>
      </c>
      <c r="P51" s="122" t="str">
        <f t="shared" si="6"/>
        <v>Factor de Emisión</v>
      </c>
      <c r="Q51" s="122">
        <f t="shared" si="7"/>
        <v>0.4345184196638413</v>
      </c>
      <c r="R51" s="122">
        <f t="shared" si="8"/>
        <v>0.43451841966384119</v>
      </c>
      <c r="S51" s="122">
        <f>Q51+R51*Hoja1!$C$19</f>
        <v>12.601034170251395</v>
      </c>
      <c r="AG51" s="94" t="str">
        <f t="shared" si="0"/>
        <v>P-0004</v>
      </c>
      <c r="AH51" s="94">
        <f t="shared" si="1"/>
        <v>0</v>
      </c>
      <c r="AI51" s="94">
        <f t="shared" si="9"/>
        <v>166139.24050632911</v>
      </c>
      <c r="AJ51" s="94" t="str">
        <f t="shared" si="10"/>
        <v>Factor de Emisión</v>
      </c>
      <c r="AK51" s="94">
        <f t="shared" si="11"/>
        <v>91376.582278481015</v>
      </c>
      <c r="AL51" s="94">
        <f t="shared" si="12"/>
        <v>58148.734177215185</v>
      </c>
      <c r="AM51" s="94">
        <f t="shared" si="13"/>
        <v>16613.924050632912</v>
      </c>
      <c r="AN51" s="94">
        <f t="shared" si="14"/>
        <v>2587.4966624810131</v>
      </c>
      <c r="AO51" s="94">
        <f>IF(J51="",AN51*'Fraccion masica'!$AB$36,J51*AN51)</f>
        <v>640.19810587024404</v>
      </c>
      <c r="AP51" s="94">
        <f>IF(K51="",AN51*'Fraccion masica'!$AB$35,K51*AN51)</f>
        <v>233.32828034898239</v>
      </c>
      <c r="AQ51" s="94">
        <f>IFERROR(AO51*Hoja1!$C$24/Hoja1!$C$25/Hoja1!$C$26*16.04/1000000,0)</f>
        <v>0.43451841966384119</v>
      </c>
      <c r="AR51" s="94">
        <f>IFERROR(AP51*Hoja1!$C$24/Hoja1!$C$25/Hoja1!$C$26*44.01/1000000,0)</f>
        <v>0.4345184196638413</v>
      </c>
    </row>
    <row r="52" spans="2:44" x14ac:dyDescent="0.75">
      <c r="B52" s="52" t="s">
        <v>1199</v>
      </c>
      <c r="C52" s="52">
        <v>5</v>
      </c>
      <c r="D52" s="152">
        <v>0.35</v>
      </c>
      <c r="E52" s="152">
        <v>0.1</v>
      </c>
      <c r="F52" s="131" t="s">
        <v>505</v>
      </c>
      <c r="G52" s="92"/>
      <c r="H52" s="14">
        <v>500</v>
      </c>
      <c r="I52" s="19" t="s">
        <v>46</v>
      </c>
      <c r="J52" s="52"/>
      <c r="K52" s="215"/>
      <c r="L52" s="218" t="str">
        <f t="shared" si="2"/>
        <v>Agosto</v>
      </c>
      <c r="M52" s="122">
        <f t="shared" si="3"/>
        <v>58148.734177215185</v>
      </c>
      <c r="N52" s="122">
        <f t="shared" si="4"/>
        <v>16613.924050632912</v>
      </c>
      <c r="O52" s="122">
        <f t="shared" si="5"/>
        <v>2587.4966624810131</v>
      </c>
      <c r="P52" s="122" t="str">
        <f t="shared" si="6"/>
        <v>Factor de Emisión</v>
      </c>
      <c r="Q52" s="122">
        <f t="shared" si="7"/>
        <v>0.4345184196638413</v>
      </c>
      <c r="R52" s="122">
        <f t="shared" si="8"/>
        <v>0.43451841966384119</v>
      </c>
      <c r="S52" s="122">
        <f>Q52+R52*Hoja1!$C$19</f>
        <v>12.601034170251395</v>
      </c>
      <c r="AG52" s="94" t="str">
        <f t="shared" si="0"/>
        <v>P-0005</v>
      </c>
      <c r="AH52" s="94">
        <f t="shared" si="1"/>
        <v>0</v>
      </c>
      <c r="AI52" s="94">
        <f t="shared" si="9"/>
        <v>166139.24050632911</v>
      </c>
      <c r="AJ52" s="94" t="str">
        <f t="shared" si="10"/>
        <v>Factor de Emisión</v>
      </c>
      <c r="AK52" s="94">
        <f t="shared" si="11"/>
        <v>91376.582278481015</v>
      </c>
      <c r="AL52" s="94">
        <f t="shared" si="12"/>
        <v>58148.734177215185</v>
      </c>
      <c r="AM52" s="94">
        <f t="shared" si="13"/>
        <v>16613.924050632912</v>
      </c>
      <c r="AN52" s="94">
        <f t="shared" si="14"/>
        <v>2587.4966624810131</v>
      </c>
      <c r="AO52" s="94">
        <f>IF(J52="",AN52*'Fraccion masica'!$AB$36,J52*AN52)</f>
        <v>640.19810587024404</v>
      </c>
      <c r="AP52" s="94">
        <f>IF(K52="",AN52*'Fraccion masica'!$AB$35,K52*AN52)</f>
        <v>233.32828034898239</v>
      </c>
      <c r="AQ52" s="94">
        <f>IFERROR(AO52*Hoja1!$C$24/Hoja1!$C$25/Hoja1!$C$26*16.04/1000000,0)</f>
        <v>0.43451841966384119</v>
      </c>
      <c r="AR52" s="94">
        <f>IFERROR(AP52*Hoja1!$C$24/Hoja1!$C$25/Hoja1!$C$26*44.01/1000000,0)</f>
        <v>0.4345184196638413</v>
      </c>
    </row>
    <row r="53" spans="2:44" x14ac:dyDescent="0.75">
      <c r="B53" s="52" t="s">
        <v>1198</v>
      </c>
      <c r="C53" s="52">
        <v>5</v>
      </c>
      <c r="D53" s="152">
        <v>0.35</v>
      </c>
      <c r="E53" s="152">
        <v>0.1</v>
      </c>
      <c r="F53" s="131" t="s">
        <v>508</v>
      </c>
      <c r="G53" s="92">
        <v>2</v>
      </c>
      <c r="H53" s="14"/>
      <c r="I53" s="19"/>
      <c r="J53" s="52"/>
      <c r="K53" s="215"/>
      <c r="L53" s="218" t="str">
        <f t="shared" si="2"/>
        <v>Noviembre</v>
      </c>
      <c r="M53" s="122">
        <f t="shared" si="3"/>
        <v>3.5</v>
      </c>
      <c r="N53" s="122">
        <f t="shared" si="4"/>
        <v>1</v>
      </c>
      <c r="O53" s="122">
        <f t="shared" si="5"/>
        <v>0.15574265625600003</v>
      </c>
      <c r="P53" s="122" t="str">
        <f t="shared" si="6"/>
        <v>Medición</v>
      </c>
      <c r="Q53" s="122">
        <f t="shared" si="7"/>
        <v>2.615387059309978E-5</v>
      </c>
      <c r="R53" s="122">
        <f t="shared" si="8"/>
        <v>2.615387059309978E-5</v>
      </c>
      <c r="S53" s="122">
        <f>Q53+R53*Hoja1!$C$19</f>
        <v>7.5846224719989359E-4</v>
      </c>
      <c r="AG53" s="94" t="str">
        <f t="shared" si="0"/>
        <v>P-0004</v>
      </c>
      <c r="AH53" s="94">
        <f t="shared" si="1"/>
        <v>10</v>
      </c>
      <c r="AI53" s="94">
        <f t="shared" si="9"/>
        <v>0</v>
      </c>
      <c r="AJ53" s="94" t="str">
        <f t="shared" si="10"/>
        <v>Medición</v>
      </c>
      <c r="AK53" s="94">
        <f t="shared" si="11"/>
        <v>5.5</v>
      </c>
      <c r="AL53" s="94">
        <f t="shared" si="12"/>
        <v>3.5</v>
      </c>
      <c r="AM53" s="94">
        <f t="shared" si="13"/>
        <v>1</v>
      </c>
      <c r="AN53" s="94">
        <f t="shared" si="14"/>
        <v>0.15574265625600003</v>
      </c>
      <c r="AO53" s="94">
        <f>IF(J53="",AN53*'Fraccion masica'!$AB$36,J53*AN53)</f>
        <v>3.8533828848570879E-2</v>
      </c>
      <c r="AP53" s="94">
        <f>IF(K53="",AN53*'Fraccion masica'!$AB$35,K53*AN53)</f>
        <v>1.4044140302910178E-2</v>
      </c>
      <c r="AQ53" s="94">
        <f>IFERROR(AO53*Hoja1!$C$24/Hoja1!$C$25/Hoja1!$C$26*16.04/1000000,0)</f>
        <v>2.615387059309978E-5</v>
      </c>
      <c r="AR53" s="94">
        <f>IFERROR(AP53*Hoja1!$C$24/Hoja1!$C$25/Hoja1!$C$26*44.01/1000000,0)</f>
        <v>2.615387059309978E-5</v>
      </c>
    </row>
    <row r="54" spans="2:44" x14ac:dyDescent="0.75">
      <c r="B54" s="52" t="s">
        <v>1199</v>
      </c>
      <c r="C54" s="52">
        <v>5</v>
      </c>
      <c r="D54" s="152">
        <v>0.35</v>
      </c>
      <c r="E54" s="152">
        <v>0.1</v>
      </c>
      <c r="F54" s="131" t="s">
        <v>508</v>
      </c>
      <c r="G54" s="92">
        <v>2</v>
      </c>
      <c r="H54" s="14"/>
      <c r="I54" s="19"/>
      <c r="J54" s="52"/>
      <c r="K54" s="215"/>
      <c r="L54" s="218" t="str">
        <f t="shared" si="2"/>
        <v>Noviembre</v>
      </c>
      <c r="M54" s="122">
        <f t="shared" si="3"/>
        <v>3.5</v>
      </c>
      <c r="N54" s="122">
        <f t="shared" si="4"/>
        <v>1</v>
      </c>
      <c r="O54" s="122">
        <f t="shared" si="5"/>
        <v>0.15574265625600003</v>
      </c>
      <c r="P54" s="122" t="str">
        <f t="shared" si="6"/>
        <v>Medición</v>
      </c>
      <c r="Q54" s="122">
        <f t="shared" si="7"/>
        <v>2.615387059309978E-5</v>
      </c>
      <c r="R54" s="122">
        <f t="shared" si="8"/>
        <v>2.615387059309978E-5</v>
      </c>
      <c r="S54" s="122">
        <f>Q54+R54*Hoja1!$C$19</f>
        <v>7.5846224719989359E-4</v>
      </c>
      <c r="AG54" s="94" t="str">
        <f t="shared" si="0"/>
        <v>P-0005</v>
      </c>
      <c r="AH54" s="94">
        <f t="shared" si="1"/>
        <v>10</v>
      </c>
      <c r="AI54" s="94">
        <f t="shared" si="9"/>
        <v>0</v>
      </c>
      <c r="AJ54" s="94" t="str">
        <f t="shared" si="10"/>
        <v>Medición</v>
      </c>
      <c r="AK54" s="94">
        <f t="shared" si="11"/>
        <v>5.5</v>
      </c>
      <c r="AL54" s="94">
        <f t="shared" si="12"/>
        <v>3.5</v>
      </c>
      <c r="AM54" s="94">
        <f t="shared" si="13"/>
        <v>1</v>
      </c>
      <c r="AN54" s="94">
        <f t="shared" si="14"/>
        <v>0.15574265625600003</v>
      </c>
      <c r="AO54" s="94">
        <f>IF(J54="",AN54*'Fraccion masica'!$AB$36,J54*AN54)</f>
        <v>3.8533828848570879E-2</v>
      </c>
      <c r="AP54" s="94">
        <f>IF(K54="",AN54*'Fraccion masica'!$AB$35,K54*AN54)</f>
        <v>1.4044140302910178E-2</v>
      </c>
      <c r="AQ54" s="94">
        <f>IFERROR(AO54*Hoja1!$C$24/Hoja1!$C$25/Hoja1!$C$26*16.04/1000000,0)</f>
        <v>2.615387059309978E-5</v>
      </c>
      <c r="AR54" s="94">
        <f>IFERROR(AP54*Hoja1!$C$24/Hoja1!$C$25/Hoja1!$C$26*44.01/1000000,0)</f>
        <v>2.615387059309978E-5</v>
      </c>
    </row>
    <row r="55" spans="2:44" x14ac:dyDescent="0.75">
      <c r="B55" s="52" t="s">
        <v>1198</v>
      </c>
      <c r="C55" s="52">
        <v>10</v>
      </c>
      <c r="D55" s="152">
        <v>0.4</v>
      </c>
      <c r="E55" s="152">
        <v>0.1</v>
      </c>
      <c r="F55" s="131" t="s">
        <v>509</v>
      </c>
      <c r="G55" s="92"/>
      <c r="H55" s="14">
        <v>500</v>
      </c>
      <c r="I55" s="19" t="s">
        <v>46</v>
      </c>
      <c r="J55" s="52"/>
      <c r="K55" s="215"/>
      <c r="L55" s="218" t="str">
        <f t="shared" si="2"/>
        <v>Diciembre</v>
      </c>
      <c r="M55" s="122">
        <f t="shared" si="3"/>
        <v>66455.696202531646</v>
      </c>
      <c r="N55" s="122">
        <f t="shared" si="4"/>
        <v>16613.924050632912</v>
      </c>
      <c r="O55" s="122">
        <f t="shared" si="5"/>
        <v>2352.2696931645573</v>
      </c>
      <c r="P55" s="122" t="str">
        <f t="shared" si="6"/>
        <v>Factor de Emisión</v>
      </c>
      <c r="Q55" s="122">
        <f t="shared" si="7"/>
        <v>0.39501674514894658</v>
      </c>
      <c r="R55" s="122">
        <f t="shared" si="8"/>
        <v>0.39501674514894664</v>
      </c>
      <c r="S55" s="122">
        <f>Q55+R55*Hoja1!$C$19</f>
        <v>11.455485609319453</v>
      </c>
      <c r="AG55" s="94" t="str">
        <f t="shared" si="0"/>
        <v>P-0004</v>
      </c>
      <c r="AH55" s="94">
        <f t="shared" si="1"/>
        <v>0</v>
      </c>
      <c r="AI55" s="94">
        <f t="shared" si="9"/>
        <v>166139.24050632911</v>
      </c>
      <c r="AJ55" s="94" t="str">
        <f t="shared" si="10"/>
        <v>Factor de Emisión</v>
      </c>
      <c r="AK55" s="94">
        <f t="shared" si="11"/>
        <v>83069.620253164554</v>
      </c>
      <c r="AL55" s="94">
        <f t="shared" si="12"/>
        <v>66455.696202531646</v>
      </c>
      <c r="AM55" s="94">
        <f t="shared" si="13"/>
        <v>16613.924050632912</v>
      </c>
      <c r="AN55" s="94">
        <f t="shared" si="14"/>
        <v>2352.2696931645573</v>
      </c>
      <c r="AO55" s="94">
        <f>IF(J55="",AN55*'Fraccion masica'!$AB$36,J55*AN55)</f>
        <v>581.99827806385815</v>
      </c>
      <c r="AP55" s="94">
        <f>IF(K55="",AN55*'Fraccion masica'!$AB$35,K55*AN55)</f>
        <v>212.11661849907489</v>
      </c>
      <c r="AQ55" s="94">
        <f>IFERROR(AO55*Hoja1!$C$24/Hoja1!$C$25/Hoja1!$C$26*16.04/1000000,0)</f>
        <v>0.39501674514894664</v>
      </c>
      <c r="AR55" s="94">
        <f>IFERROR(AP55*Hoja1!$C$24/Hoja1!$C$25/Hoja1!$C$26*44.01/1000000,0)</f>
        <v>0.39501674514894658</v>
      </c>
    </row>
    <row r="56" spans="2:44" x14ac:dyDescent="0.75">
      <c r="B56" s="52" t="s">
        <v>1199</v>
      </c>
      <c r="C56" s="52">
        <v>10</v>
      </c>
      <c r="D56" s="152">
        <v>0.4</v>
      </c>
      <c r="E56" s="152">
        <v>0.1</v>
      </c>
      <c r="F56" s="131" t="s">
        <v>509</v>
      </c>
      <c r="G56" s="92"/>
      <c r="H56" s="14">
        <v>550</v>
      </c>
      <c r="I56" s="19" t="s">
        <v>46</v>
      </c>
      <c r="J56" s="52"/>
      <c r="K56" s="215"/>
      <c r="L56" s="218" t="str">
        <f t="shared" si="2"/>
        <v>Diciembre</v>
      </c>
      <c r="M56" s="122">
        <f t="shared" si="3"/>
        <v>73101.265822784815</v>
      </c>
      <c r="N56" s="122">
        <f t="shared" si="4"/>
        <v>18275.316455696204</v>
      </c>
      <c r="O56" s="122">
        <f t="shared" si="5"/>
        <v>2587.4966624810131</v>
      </c>
      <c r="P56" s="122" t="str">
        <f t="shared" si="6"/>
        <v>Factor de Emisión</v>
      </c>
      <c r="Q56" s="122">
        <f t="shared" si="7"/>
        <v>0.4345184196638413</v>
      </c>
      <c r="R56" s="122">
        <f t="shared" si="8"/>
        <v>0.43451841966384119</v>
      </c>
      <c r="S56" s="122">
        <f>Q56+R56*Hoja1!$C$19</f>
        <v>12.601034170251395</v>
      </c>
      <c r="AG56" s="94" t="str">
        <f t="shared" si="0"/>
        <v>P-0005</v>
      </c>
      <c r="AH56" s="94">
        <f t="shared" si="1"/>
        <v>0</v>
      </c>
      <c r="AI56" s="94">
        <f t="shared" si="9"/>
        <v>182753.16455696203</v>
      </c>
      <c r="AJ56" s="94" t="str">
        <f t="shared" si="10"/>
        <v>Factor de Emisión</v>
      </c>
      <c r="AK56" s="94">
        <f t="shared" si="11"/>
        <v>91376.582278481015</v>
      </c>
      <c r="AL56" s="94">
        <f t="shared" si="12"/>
        <v>73101.265822784815</v>
      </c>
      <c r="AM56" s="94">
        <f t="shared" si="13"/>
        <v>18275.316455696204</v>
      </c>
      <c r="AN56" s="94">
        <f t="shared" si="14"/>
        <v>2587.4966624810131</v>
      </c>
      <c r="AO56" s="94">
        <f>IF(J56="",AN56*'Fraccion masica'!$AB$36,J56*AN56)</f>
        <v>640.19810587024404</v>
      </c>
      <c r="AP56" s="94">
        <f>IF(K56="",AN56*'Fraccion masica'!$AB$35,K56*AN56)</f>
        <v>233.32828034898239</v>
      </c>
      <c r="AQ56" s="94">
        <f>IFERROR(AO56*Hoja1!$C$24/Hoja1!$C$25/Hoja1!$C$26*16.04/1000000,0)</f>
        <v>0.43451841966384119</v>
      </c>
      <c r="AR56" s="94">
        <f>IFERROR(AP56*Hoja1!$C$24/Hoja1!$C$25/Hoja1!$C$26*44.01/1000000,0)</f>
        <v>0.4345184196638413</v>
      </c>
    </row>
    <row r="57" spans="2:44" x14ac:dyDescent="0.75">
      <c r="B57" s="52"/>
      <c r="C57" s="52"/>
      <c r="D57" s="152"/>
      <c r="E57" s="152"/>
      <c r="F57" s="131"/>
      <c r="G57" s="92"/>
      <c r="H57" s="14"/>
      <c r="I57" s="19"/>
      <c r="J57" s="52"/>
      <c r="K57" s="215"/>
      <c r="L57" s="218" t="str">
        <f t="shared" si="2"/>
        <v/>
      </c>
      <c r="M57" s="122">
        <f t="shared" si="3"/>
        <v>0</v>
      </c>
      <c r="N57" s="122">
        <f t="shared" si="4"/>
        <v>0</v>
      </c>
      <c r="O57" s="122">
        <f t="shared" si="5"/>
        <v>0</v>
      </c>
      <c r="P57" s="122" t="str">
        <f t="shared" si="6"/>
        <v>Factor de Emisión</v>
      </c>
      <c r="Q57" s="122">
        <f t="shared" si="7"/>
        <v>0</v>
      </c>
      <c r="R57" s="122">
        <f t="shared" si="8"/>
        <v>0</v>
      </c>
      <c r="S57" s="122">
        <f>Q57+R57*Hoja1!$C$19</f>
        <v>0</v>
      </c>
      <c r="AG57" s="94">
        <f t="shared" si="0"/>
        <v>0</v>
      </c>
      <c r="AH57" s="94">
        <f t="shared" si="1"/>
        <v>0</v>
      </c>
      <c r="AI57" s="94">
        <f t="shared" si="9"/>
        <v>0</v>
      </c>
      <c r="AJ57" s="94" t="str">
        <f t="shared" si="10"/>
        <v>Factor de Emisión</v>
      </c>
      <c r="AK57" s="94">
        <f t="shared" si="11"/>
        <v>0</v>
      </c>
      <c r="AL57" s="94">
        <f t="shared" si="12"/>
        <v>0</v>
      </c>
      <c r="AM57" s="94">
        <f t="shared" si="13"/>
        <v>0</v>
      </c>
      <c r="AN57" s="94">
        <f t="shared" si="14"/>
        <v>0</v>
      </c>
      <c r="AO57" s="94">
        <f>IF(J57="",AN57*'Fraccion masica'!$AB$36,J57*AN57)</f>
        <v>0</v>
      </c>
      <c r="AP57" s="94">
        <f>IF(K57="",AN57*'Fraccion masica'!$AB$35,K57*AN57)</f>
        <v>0</v>
      </c>
      <c r="AQ57" s="94">
        <f>IFERROR(AO57*Hoja1!$C$24/Hoja1!$C$25/Hoja1!$C$26*16.04/1000000,0)</f>
        <v>0</v>
      </c>
      <c r="AR57" s="94">
        <f>IFERROR(AP57*Hoja1!$C$24/Hoja1!$C$25/Hoja1!$C$26*44.01/1000000,0)</f>
        <v>0</v>
      </c>
    </row>
    <row r="58" spans="2:44" x14ac:dyDescent="0.75">
      <c r="B58" s="52"/>
      <c r="C58" s="52"/>
      <c r="D58" s="152"/>
      <c r="E58" s="152"/>
      <c r="F58" s="131"/>
      <c r="G58" s="92"/>
      <c r="H58" s="14"/>
      <c r="I58" s="19"/>
      <c r="J58" s="52"/>
      <c r="K58" s="215"/>
      <c r="L58" s="218" t="str">
        <f t="shared" si="2"/>
        <v/>
      </c>
      <c r="M58" s="122">
        <f t="shared" si="3"/>
        <v>0</v>
      </c>
      <c r="N58" s="122">
        <f t="shared" si="4"/>
        <v>0</v>
      </c>
      <c r="O58" s="122">
        <f t="shared" si="5"/>
        <v>0</v>
      </c>
      <c r="P58" s="122" t="str">
        <f t="shared" si="6"/>
        <v>Factor de Emisión</v>
      </c>
      <c r="Q58" s="122">
        <f t="shared" si="7"/>
        <v>0</v>
      </c>
      <c r="R58" s="122">
        <f t="shared" si="8"/>
        <v>0</v>
      </c>
      <c r="S58" s="122">
        <f>Q58+R58*Hoja1!$C$19</f>
        <v>0</v>
      </c>
      <c r="AG58" s="94">
        <f t="shared" si="0"/>
        <v>0</v>
      </c>
      <c r="AH58" s="94">
        <f t="shared" si="1"/>
        <v>0</v>
      </c>
      <c r="AI58" s="94">
        <f t="shared" si="9"/>
        <v>0</v>
      </c>
      <c r="AJ58" s="94" t="str">
        <f t="shared" si="10"/>
        <v>Factor de Emisión</v>
      </c>
      <c r="AK58" s="94">
        <f t="shared" si="11"/>
        <v>0</v>
      </c>
      <c r="AL58" s="94">
        <f t="shared" si="12"/>
        <v>0</v>
      </c>
      <c r="AM58" s="94">
        <f t="shared" si="13"/>
        <v>0</v>
      </c>
      <c r="AN58" s="94">
        <f t="shared" si="14"/>
        <v>0</v>
      </c>
      <c r="AO58" s="94">
        <f>IF(J58="",AN58*'Fraccion masica'!$AB$36,J58*AN58)</f>
        <v>0</v>
      </c>
      <c r="AP58" s="94">
        <f>IF(K58="",AN58*'Fraccion masica'!$AB$35,K58*AN58)</f>
        <v>0</v>
      </c>
      <c r="AQ58" s="94">
        <f>IFERROR(AO58*Hoja1!$C$24/Hoja1!$C$25/Hoja1!$C$26*16.04/1000000,0)</f>
        <v>0</v>
      </c>
      <c r="AR58" s="94">
        <f>IFERROR(AP58*Hoja1!$C$24/Hoja1!$C$25/Hoja1!$C$26*44.01/1000000,0)</f>
        <v>0</v>
      </c>
    </row>
    <row r="59" spans="2:44" x14ac:dyDescent="0.75">
      <c r="B59" s="52"/>
      <c r="C59" s="52"/>
      <c r="D59" s="152"/>
      <c r="E59" s="152"/>
      <c r="F59" s="131"/>
      <c r="G59" s="92"/>
      <c r="H59" s="14"/>
      <c r="I59" s="19"/>
      <c r="J59" s="52"/>
      <c r="K59" s="215"/>
      <c r="L59" s="218" t="str">
        <f t="shared" si="2"/>
        <v/>
      </c>
      <c r="M59" s="122">
        <f t="shared" si="3"/>
        <v>0</v>
      </c>
      <c r="N59" s="122">
        <f t="shared" si="4"/>
        <v>0</v>
      </c>
      <c r="O59" s="122">
        <f t="shared" si="5"/>
        <v>0</v>
      </c>
      <c r="P59" s="122" t="str">
        <f t="shared" si="6"/>
        <v>Factor de Emisión</v>
      </c>
      <c r="Q59" s="122">
        <f t="shared" si="7"/>
        <v>0</v>
      </c>
      <c r="R59" s="122">
        <f t="shared" si="8"/>
        <v>0</v>
      </c>
      <c r="S59" s="122">
        <f>Q59+R59*Hoja1!$C$19</f>
        <v>0</v>
      </c>
      <c r="AG59" s="94">
        <f t="shared" si="0"/>
        <v>0</v>
      </c>
      <c r="AH59" s="94">
        <f t="shared" si="1"/>
        <v>0</v>
      </c>
      <c r="AI59" s="94">
        <f t="shared" si="9"/>
        <v>0</v>
      </c>
      <c r="AJ59" s="94" t="str">
        <f t="shared" si="10"/>
        <v>Factor de Emisión</v>
      </c>
      <c r="AK59" s="94">
        <f t="shared" si="11"/>
        <v>0</v>
      </c>
      <c r="AL59" s="94">
        <f t="shared" si="12"/>
        <v>0</v>
      </c>
      <c r="AM59" s="94">
        <f t="shared" si="13"/>
        <v>0</v>
      </c>
      <c r="AN59" s="94">
        <f t="shared" si="14"/>
        <v>0</v>
      </c>
      <c r="AO59" s="94">
        <f>IF(J59="",AN59*'Fraccion masica'!$AB$36,J59*AN59)</f>
        <v>0</v>
      </c>
      <c r="AP59" s="94">
        <f>IF(K59="",AN59*'Fraccion masica'!$AB$35,K59*AN59)</f>
        <v>0</v>
      </c>
      <c r="AQ59" s="94">
        <f>IFERROR(AO59*Hoja1!$C$24/Hoja1!$C$25/Hoja1!$C$26*16.04/1000000,0)</f>
        <v>0</v>
      </c>
      <c r="AR59" s="94">
        <f>IFERROR(AP59*Hoja1!$C$24/Hoja1!$C$25/Hoja1!$C$26*44.01/1000000,0)</f>
        <v>0</v>
      </c>
    </row>
    <row r="60" spans="2:44" x14ac:dyDescent="0.75">
      <c r="B60" s="52"/>
      <c r="C60" s="52"/>
      <c r="D60" s="152"/>
      <c r="E60" s="152"/>
      <c r="F60" s="131"/>
      <c r="G60" s="92"/>
      <c r="H60" s="14"/>
      <c r="I60" s="19"/>
      <c r="J60" s="52"/>
      <c r="K60" s="215"/>
      <c r="L60" s="218" t="str">
        <f t="shared" si="2"/>
        <v/>
      </c>
      <c r="M60" s="122">
        <f t="shared" si="3"/>
        <v>0</v>
      </c>
      <c r="N60" s="122">
        <f t="shared" si="4"/>
        <v>0</v>
      </c>
      <c r="O60" s="122">
        <f t="shared" si="5"/>
        <v>0</v>
      </c>
      <c r="P60" s="122" t="str">
        <f t="shared" si="6"/>
        <v>Factor de Emisión</v>
      </c>
      <c r="Q60" s="122">
        <f t="shared" si="7"/>
        <v>0</v>
      </c>
      <c r="R60" s="122">
        <f t="shared" si="8"/>
        <v>0</v>
      </c>
      <c r="S60" s="122">
        <f>Q60+R60*Hoja1!$C$19</f>
        <v>0</v>
      </c>
      <c r="AG60" s="94">
        <f t="shared" si="0"/>
        <v>0</v>
      </c>
      <c r="AH60" s="94">
        <f t="shared" si="1"/>
        <v>0</v>
      </c>
      <c r="AI60" s="94">
        <f t="shared" si="9"/>
        <v>0</v>
      </c>
      <c r="AJ60" s="94" t="str">
        <f t="shared" si="10"/>
        <v>Factor de Emisión</v>
      </c>
      <c r="AK60" s="94">
        <f t="shared" si="11"/>
        <v>0</v>
      </c>
      <c r="AL60" s="94">
        <f t="shared" si="12"/>
        <v>0</v>
      </c>
      <c r="AM60" s="94">
        <f t="shared" si="13"/>
        <v>0</v>
      </c>
      <c r="AN60" s="94">
        <f t="shared" si="14"/>
        <v>0</v>
      </c>
      <c r="AO60" s="94">
        <f>IF(J60="",AN60*'Fraccion masica'!$AB$36,J60*AN60)</f>
        <v>0</v>
      </c>
      <c r="AP60" s="94">
        <f>IF(K60="",AN60*'Fraccion masica'!$AB$35,K60*AN60)</f>
        <v>0</v>
      </c>
      <c r="AQ60" s="94">
        <f>IFERROR(AO60*Hoja1!$C$24/Hoja1!$C$25/Hoja1!$C$26*16.04/1000000,0)</f>
        <v>0</v>
      </c>
      <c r="AR60" s="94">
        <f>IFERROR(AP60*Hoja1!$C$24/Hoja1!$C$25/Hoja1!$C$26*44.01/1000000,0)</f>
        <v>0</v>
      </c>
    </row>
    <row r="61" spans="2:44" x14ac:dyDescent="0.75">
      <c r="B61" s="52"/>
      <c r="C61" s="52"/>
      <c r="D61" s="152"/>
      <c r="E61" s="152"/>
      <c r="F61" s="131"/>
      <c r="G61" s="92"/>
      <c r="H61" s="14"/>
      <c r="I61" s="19"/>
      <c r="J61" s="52"/>
      <c r="K61" s="215"/>
      <c r="L61" s="218" t="str">
        <f t="shared" si="2"/>
        <v/>
      </c>
      <c r="M61" s="122">
        <f t="shared" si="3"/>
        <v>0</v>
      </c>
      <c r="N61" s="122">
        <f t="shared" si="4"/>
        <v>0</v>
      </c>
      <c r="O61" s="122">
        <f t="shared" si="5"/>
        <v>0</v>
      </c>
      <c r="P61" s="122" t="str">
        <f t="shared" si="6"/>
        <v>Factor de Emisión</v>
      </c>
      <c r="Q61" s="122">
        <f t="shared" si="7"/>
        <v>0</v>
      </c>
      <c r="R61" s="122">
        <f t="shared" si="8"/>
        <v>0</v>
      </c>
      <c r="S61" s="122">
        <f>Q61+R61*Hoja1!$C$19</f>
        <v>0</v>
      </c>
      <c r="AG61" s="94">
        <f t="shared" si="0"/>
        <v>0</v>
      </c>
      <c r="AH61" s="94">
        <f t="shared" si="1"/>
        <v>0</v>
      </c>
      <c r="AI61" s="94">
        <f t="shared" si="9"/>
        <v>0</v>
      </c>
      <c r="AJ61" s="94" t="str">
        <f t="shared" si="10"/>
        <v>Factor de Emisión</v>
      </c>
      <c r="AK61" s="94">
        <f t="shared" si="11"/>
        <v>0</v>
      </c>
      <c r="AL61" s="94">
        <f t="shared" si="12"/>
        <v>0</v>
      </c>
      <c r="AM61" s="94">
        <f t="shared" si="13"/>
        <v>0</v>
      </c>
      <c r="AN61" s="94">
        <f t="shared" si="14"/>
        <v>0</v>
      </c>
      <c r="AO61" s="94">
        <f>IF(J61="",AN61*'Fraccion masica'!$AB$36,J61*AN61)</f>
        <v>0</v>
      </c>
      <c r="AP61" s="94">
        <f>IF(K61="",AN61*'Fraccion masica'!$AB$35,K61*AN61)</f>
        <v>0</v>
      </c>
      <c r="AQ61" s="94">
        <f>IFERROR(AO61*Hoja1!$C$24/Hoja1!$C$25/Hoja1!$C$26*16.04/1000000,0)</f>
        <v>0</v>
      </c>
      <c r="AR61" s="94">
        <f>IFERROR(AP61*Hoja1!$C$24/Hoja1!$C$25/Hoja1!$C$26*44.01/1000000,0)</f>
        <v>0</v>
      </c>
    </row>
    <row r="62" spans="2:44" x14ac:dyDescent="0.75">
      <c r="B62" s="52"/>
      <c r="C62" s="52"/>
      <c r="D62" s="152"/>
      <c r="E62" s="152"/>
      <c r="F62" s="131"/>
      <c r="G62" s="92"/>
      <c r="H62" s="14"/>
      <c r="I62" s="19"/>
      <c r="J62" s="52"/>
      <c r="K62" s="215"/>
      <c r="L62" s="218" t="str">
        <f t="shared" si="2"/>
        <v/>
      </c>
      <c r="M62" s="122">
        <f t="shared" si="3"/>
        <v>0</v>
      </c>
      <c r="N62" s="122">
        <f t="shared" si="4"/>
        <v>0</v>
      </c>
      <c r="O62" s="122">
        <f t="shared" si="5"/>
        <v>0</v>
      </c>
      <c r="P62" s="122" t="str">
        <f t="shared" si="6"/>
        <v>Factor de Emisión</v>
      </c>
      <c r="Q62" s="122">
        <f t="shared" si="7"/>
        <v>0</v>
      </c>
      <c r="R62" s="122">
        <f t="shared" si="8"/>
        <v>0</v>
      </c>
      <c r="S62" s="122">
        <f>Q62+R62*Hoja1!$C$19</f>
        <v>0</v>
      </c>
      <c r="AG62" s="94">
        <f t="shared" si="0"/>
        <v>0</v>
      </c>
      <c r="AH62" s="94">
        <f t="shared" si="1"/>
        <v>0</v>
      </c>
      <c r="AI62" s="94">
        <f t="shared" si="9"/>
        <v>0</v>
      </c>
      <c r="AJ62" s="94" t="str">
        <f t="shared" si="10"/>
        <v>Factor de Emisión</v>
      </c>
      <c r="AK62" s="94">
        <f t="shared" si="11"/>
        <v>0</v>
      </c>
      <c r="AL62" s="94">
        <f t="shared" si="12"/>
        <v>0</v>
      </c>
      <c r="AM62" s="94">
        <f t="shared" si="13"/>
        <v>0</v>
      </c>
      <c r="AN62" s="94">
        <f t="shared" si="14"/>
        <v>0</v>
      </c>
      <c r="AO62" s="94">
        <f>IF(J62="",AN62*'Fraccion masica'!$AB$36,J62*AN62)</f>
        <v>0</v>
      </c>
      <c r="AP62" s="94">
        <f>IF(K62="",AN62*'Fraccion masica'!$AB$35,K62*AN62)</f>
        <v>0</v>
      </c>
      <c r="AQ62" s="94">
        <f>IFERROR(AO62*Hoja1!$C$24/Hoja1!$C$25/Hoja1!$C$26*16.04/1000000,0)</f>
        <v>0</v>
      </c>
      <c r="AR62" s="94">
        <f>IFERROR(AP62*Hoja1!$C$24/Hoja1!$C$25/Hoja1!$C$26*44.01/1000000,0)</f>
        <v>0</v>
      </c>
    </row>
    <row r="63" spans="2:44" x14ac:dyDescent="0.75">
      <c r="B63" s="52"/>
      <c r="C63" s="52"/>
      <c r="D63" s="152"/>
      <c r="E63" s="152"/>
      <c r="F63" s="131"/>
      <c r="G63" s="92"/>
      <c r="H63" s="14"/>
      <c r="I63" s="19"/>
      <c r="J63" s="52"/>
      <c r="K63" s="215"/>
      <c r="L63" s="218" t="str">
        <f t="shared" si="2"/>
        <v/>
      </c>
      <c r="M63" s="122">
        <f t="shared" si="3"/>
        <v>0</v>
      </c>
      <c r="N63" s="122">
        <f t="shared" si="4"/>
        <v>0</v>
      </c>
      <c r="O63" s="122">
        <f t="shared" si="5"/>
        <v>0</v>
      </c>
      <c r="P63" s="122" t="str">
        <f t="shared" si="6"/>
        <v>Factor de Emisión</v>
      </c>
      <c r="Q63" s="122">
        <f t="shared" si="7"/>
        <v>0</v>
      </c>
      <c r="R63" s="122">
        <f t="shared" si="8"/>
        <v>0</v>
      </c>
      <c r="S63" s="122">
        <f>Q63+R63*Hoja1!$C$19</f>
        <v>0</v>
      </c>
      <c r="AG63" s="94">
        <f t="shared" si="0"/>
        <v>0</v>
      </c>
      <c r="AH63" s="94">
        <f t="shared" si="1"/>
        <v>0</v>
      </c>
      <c r="AI63" s="94">
        <f t="shared" si="9"/>
        <v>0</v>
      </c>
      <c r="AJ63" s="94" t="str">
        <f t="shared" si="10"/>
        <v>Factor de Emisión</v>
      </c>
      <c r="AK63" s="94">
        <f t="shared" si="11"/>
        <v>0</v>
      </c>
      <c r="AL63" s="94">
        <f t="shared" si="12"/>
        <v>0</v>
      </c>
      <c r="AM63" s="94">
        <f t="shared" si="13"/>
        <v>0</v>
      </c>
      <c r="AN63" s="94">
        <f t="shared" si="14"/>
        <v>0</v>
      </c>
      <c r="AO63" s="94">
        <f>IF(J63="",AN63*'Fraccion masica'!$AB$36,J63*AN63)</f>
        <v>0</v>
      </c>
      <c r="AP63" s="94">
        <f>IF(K63="",AN63*'Fraccion masica'!$AB$35,K63*AN63)</f>
        <v>0</v>
      </c>
      <c r="AQ63" s="94">
        <f>IFERROR(AO63*Hoja1!$C$24/Hoja1!$C$25/Hoja1!$C$26*16.04/1000000,0)</f>
        <v>0</v>
      </c>
      <c r="AR63" s="94">
        <f>IFERROR(AP63*Hoja1!$C$24/Hoja1!$C$25/Hoja1!$C$26*44.01/1000000,0)</f>
        <v>0</v>
      </c>
    </row>
    <row r="64" spans="2:44" x14ac:dyDescent="0.75">
      <c r="B64" s="52"/>
      <c r="C64" s="52"/>
      <c r="D64" s="152"/>
      <c r="E64" s="152"/>
      <c r="F64" s="131"/>
      <c r="G64" s="92"/>
      <c r="H64" s="14"/>
      <c r="I64" s="19"/>
      <c r="J64" s="52"/>
      <c r="K64" s="215"/>
      <c r="L64" s="218" t="str">
        <f t="shared" si="2"/>
        <v/>
      </c>
      <c r="M64" s="122">
        <f t="shared" si="3"/>
        <v>0</v>
      </c>
      <c r="N64" s="122">
        <f t="shared" si="4"/>
        <v>0</v>
      </c>
      <c r="O64" s="122">
        <f t="shared" si="5"/>
        <v>0</v>
      </c>
      <c r="P64" s="122" t="str">
        <f t="shared" si="6"/>
        <v>Factor de Emisión</v>
      </c>
      <c r="Q64" s="122">
        <f t="shared" si="7"/>
        <v>0</v>
      </c>
      <c r="R64" s="122">
        <f t="shared" si="8"/>
        <v>0</v>
      </c>
      <c r="S64" s="122">
        <f>Q64+R64*Hoja1!$C$19</f>
        <v>0</v>
      </c>
      <c r="AG64" s="94">
        <f t="shared" si="0"/>
        <v>0</v>
      </c>
      <c r="AH64" s="94">
        <f t="shared" si="1"/>
        <v>0</v>
      </c>
      <c r="AI64" s="94">
        <f t="shared" si="9"/>
        <v>0</v>
      </c>
      <c r="AJ64" s="94" t="str">
        <f t="shared" si="10"/>
        <v>Factor de Emisión</v>
      </c>
      <c r="AK64" s="94">
        <f t="shared" si="11"/>
        <v>0</v>
      </c>
      <c r="AL64" s="94">
        <f t="shared" si="12"/>
        <v>0</v>
      </c>
      <c r="AM64" s="94">
        <f t="shared" si="13"/>
        <v>0</v>
      </c>
      <c r="AN64" s="94">
        <f t="shared" si="14"/>
        <v>0</v>
      </c>
      <c r="AO64" s="94">
        <f>IF(J64="",AN64*'Fraccion masica'!$AB$36,J64*AN64)</f>
        <v>0</v>
      </c>
      <c r="AP64" s="94">
        <f>IF(K64="",AN64*'Fraccion masica'!$AB$35,K64*AN64)</f>
        <v>0</v>
      </c>
      <c r="AQ64" s="94">
        <f>IFERROR(AO64*Hoja1!$C$24/Hoja1!$C$25/Hoja1!$C$26*16.04/1000000,0)</f>
        <v>0</v>
      </c>
      <c r="AR64" s="94">
        <f>IFERROR(AP64*Hoja1!$C$24/Hoja1!$C$25/Hoja1!$C$26*44.01/1000000,0)</f>
        <v>0</v>
      </c>
    </row>
    <row r="65" spans="2:44" x14ac:dyDescent="0.75">
      <c r="B65" s="52"/>
      <c r="C65" s="52"/>
      <c r="D65" s="152"/>
      <c r="E65" s="152"/>
      <c r="F65" s="131"/>
      <c r="G65" s="92"/>
      <c r="H65" s="14"/>
      <c r="I65" s="19"/>
      <c r="J65" s="52"/>
      <c r="K65" s="215"/>
      <c r="L65" s="218" t="str">
        <f t="shared" si="2"/>
        <v/>
      </c>
      <c r="M65" s="122">
        <f t="shared" si="3"/>
        <v>0</v>
      </c>
      <c r="N65" s="122">
        <f t="shared" si="4"/>
        <v>0</v>
      </c>
      <c r="O65" s="122">
        <f t="shared" si="5"/>
        <v>0</v>
      </c>
      <c r="P65" s="122" t="str">
        <f t="shared" si="6"/>
        <v>Factor de Emisión</v>
      </c>
      <c r="Q65" s="122">
        <f t="shared" si="7"/>
        <v>0</v>
      </c>
      <c r="R65" s="122">
        <f t="shared" si="8"/>
        <v>0</v>
      </c>
      <c r="S65" s="122">
        <f>Q65+R65*Hoja1!$C$19</f>
        <v>0</v>
      </c>
      <c r="AG65" s="94">
        <f t="shared" si="0"/>
        <v>0</v>
      </c>
      <c r="AH65" s="94">
        <f t="shared" si="1"/>
        <v>0</v>
      </c>
      <c r="AI65" s="94">
        <f t="shared" si="9"/>
        <v>0</v>
      </c>
      <c r="AJ65" s="94" t="str">
        <f t="shared" si="10"/>
        <v>Factor de Emisión</v>
      </c>
      <c r="AK65" s="94">
        <f t="shared" si="11"/>
        <v>0</v>
      </c>
      <c r="AL65" s="94">
        <f t="shared" si="12"/>
        <v>0</v>
      </c>
      <c r="AM65" s="94">
        <f t="shared" si="13"/>
        <v>0</v>
      </c>
      <c r="AN65" s="94">
        <f t="shared" si="14"/>
        <v>0</v>
      </c>
      <c r="AO65" s="94">
        <f>IF(J65="",AN65*'Fraccion masica'!$AB$36,J65*AN65)</f>
        <v>0</v>
      </c>
      <c r="AP65" s="94">
        <f>IF(K65="",AN65*'Fraccion masica'!$AB$35,K65*AN65)</f>
        <v>0</v>
      </c>
      <c r="AQ65" s="94">
        <f>IFERROR(AO65*Hoja1!$C$24/Hoja1!$C$25/Hoja1!$C$26*16.04/1000000,0)</f>
        <v>0</v>
      </c>
      <c r="AR65" s="94">
        <f>IFERROR(AP65*Hoja1!$C$24/Hoja1!$C$25/Hoja1!$C$26*44.01/1000000,0)</f>
        <v>0</v>
      </c>
    </row>
    <row r="66" spans="2:44" x14ac:dyDescent="0.75">
      <c r="B66" s="52"/>
      <c r="C66" s="52"/>
      <c r="D66" s="152"/>
      <c r="E66" s="152"/>
      <c r="F66" s="131"/>
      <c r="G66" s="92"/>
      <c r="H66" s="14"/>
      <c r="I66" s="19"/>
      <c r="J66" s="52"/>
      <c r="K66" s="215"/>
      <c r="L66" s="218" t="str">
        <f t="shared" si="2"/>
        <v/>
      </c>
      <c r="M66" s="122">
        <f t="shared" si="3"/>
        <v>0</v>
      </c>
      <c r="N66" s="122">
        <f t="shared" si="4"/>
        <v>0</v>
      </c>
      <c r="O66" s="122">
        <f t="shared" si="5"/>
        <v>0</v>
      </c>
      <c r="P66" s="122" t="str">
        <f t="shared" si="6"/>
        <v>Factor de Emisión</v>
      </c>
      <c r="Q66" s="122">
        <f t="shared" si="7"/>
        <v>0</v>
      </c>
      <c r="R66" s="122">
        <f t="shared" si="8"/>
        <v>0</v>
      </c>
      <c r="S66" s="122">
        <f>Q66+R66*Hoja1!$C$19</f>
        <v>0</v>
      </c>
      <c r="AG66" s="94">
        <f t="shared" si="0"/>
        <v>0</v>
      </c>
      <c r="AH66" s="94">
        <f t="shared" si="1"/>
        <v>0</v>
      </c>
      <c r="AI66" s="94">
        <f t="shared" si="9"/>
        <v>0</v>
      </c>
      <c r="AJ66" s="94" t="str">
        <f t="shared" si="10"/>
        <v>Factor de Emisión</v>
      </c>
      <c r="AK66" s="94">
        <f t="shared" si="11"/>
        <v>0</v>
      </c>
      <c r="AL66" s="94">
        <f t="shared" si="12"/>
        <v>0</v>
      </c>
      <c r="AM66" s="94">
        <f t="shared" si="13"/>
        <v>0</v>
      </c>
      <c r="AN66" s="94">
        <f t="shared" si="14"/>
        <v>0</v>
      </c>
      <c r="AO66" s="94">
        <f>IF(J66="",AN66*'Fraccion masica'!$AB$36,J66*AN66)</f>
        <v>0</v>
      </c>
      <c r="AP66" s="94">
        <f>IF(K66="",AN66*'Fraccion masica'!$AB$35,K66*AN66)</f>
        <v>0</v>
      </c>
      <c r="AQ66" s="94">
        <f>IFERROR(AO66*Hoja1!$C$24/Hoja1!$C$25/Hoja1!$C$26*16.04/1000000,0)</f>
        <v>0</v>
      </c>
      <c r="AR66" s="94">
        <f>IFERROR(AP66*Hoja1!$C$24/Hoja1!$C$25/Hoja1!$C$26*44.01/1000000,0)</f>
        <v>0</v>
      </c>
    </row>
    <row r="67" spans="2:44" x14ac:dyDescent="0.75">
      <c r="B67" s="52"/>
      <c r="C67" s="52"/>
      <c r="D67" s="152"/>
      <c r="E67" s="152"/>
      <c r="F67" s="131"/>
      <c r="G67" s="92"/>
      <c r="H67" s="14"/>
      <c r="I67" s="19"/>
      <c r="J67" s="52"/>
      <c r="K67" s="215"/>
      <c r="L67" s="218" t="str">
        <f t="shared" si="2"/>
        <v/>
      </c>
      <c r="M67" s="122">
        <f t="shared" si="3"/>
        <v>0</v>
      </c>
      <c r="N67" s="122">
        <f t="shared" si="4"/>
        <v>0</v>
      </c>
      <c r="O67" s="122">
        <f t="shared" si="5"/>
        <v>0</v>
      </c>
      <c r="P67" s="122" t="str">
        <f t="shared" si="6"/>
        <v>Factor de Emisión</v>
      </c>
      <c r="Q67" s="122">
        <f t="shared" si="7"/>
        <v>0</v>
      </c>
      <c r="R67" s="122">
        <f t="shared" si="8"/>
        <v>0</v>
      </c>
      <c r="S67" s="122">
        <f>Q67+R67*Hoja1!$C$19</f>
        <v>0</v>
      </c>
      <c r="AG67" s="94">
        <f t="shared" si="0"/>
        <v>0</v>
      </c>
      <c r="AH67" s="94">
        <f t="shared" si="1"/>
        <v>0</v>
      </c>
      <c r="AI67" s="94">
        <f t="shared" si="9"/>
        <v>0</v>
      </c>
      <c r="AJ67" s="94" t="str">
        <f t="shared" si="10"/>
        <v>Factor de Emisión</v>
      </c>
      <c r="AK67" s="94">
        <f t="shared" si="11"/>
        <v>0</v>
      </c>
      <c r="AL67" s="94">
        <f t="shared" si="12"/>
        <v>0</v>
      </c>
      <c r="AM67" s="94">
        <f t="shared" si="13"/>
        <v>0</v>
      </c>
      <c r="AN67" s="94">
        <f t="shared" si="14"/>
        <v>0</v>
      </c>
      <c r="AO67" s="94">
        <f>IF(J67="",AN67*'Fraccion masica'!$AB$36,J67*AN67)</f>
        <v>0</v>
      </c>
      <c r="AP67" s="94">
        <f>IF(K67="",AN67*'Fraccion masica'!$AB$35,K67*AN67)</f>
        <v>0</v>
      </c>
      <c r="AQ67" s="94">
        <f>IFERROR(AO67*Hoja1!$C$24/Hoja1!$C$25/Hoja1!$C$26*16.04/1000000,0)</f>
        <v>0</v>
      </c>
      <c r="AR67" s="94">
        <f>IFERROR(AP67*Hoja1!$C$24/Hoja1!$C$25/Hoja1!$C$26*44.01/1000000,0)</f>
        <v>0</v>
      </c>
    </row>
    <row r="68" spans="2:44" x14ac:dyDescent="0.75">
      <c r="B68" s="52"/>
      <c r="C68" s="52"/>
      <c r="D68" s="152"/>
      <c r="E68" s="152"/>
      <c r="F68" s="131"/>
      <c r="G68" s="92"/>
      <c r="H68" s="14"/>
      <c r="I68" s="19"/>
      <c r="J68" s="52"/>
      <c r="K68" s="215"/>
      <c r="L68" s="218" t="str">
        <f t="shared" si="2"/>
        <v/>
      </c>
      <c r="M68" s="122">
        <f t="shared" si="3"/>
        <v>0</v>
      </c>
      <c r="N68" s="122">
        <f t="shared" si="4"/>
        <v>0</v>
      </c>
      <c r="O68" s="122">
        <f t="shared" si="5"/>
        <v>0</v>
      </c>
      <c r="P68" s="122" t="str">
        <f t="shared" si="6"/>
        <v>Factor de Emisión</v>
      </c>
      <c r="Q68" s="122">
        <f t="shared" si="7"/>
        <v>0</v>
      </c>
      <c r="R68" s="122">
        <f t="shared" si="8"/>
        <v>0</v>
      </c>
      <c r="S68" s="122">
        <f>Q68+R68*Hoja1!$C$19</f>
        <v>0</v>
      </c>
      <c r="AG68" s="94">
        <f t="shared" si="0"/>
        <v>0</v>
      </c>
      <c r="AH68" s="94">
        <f t="shared" si="1"/>
        <v>0</v>
      </c>
      <c r="AI68" s="94">
        <f t="shared" si="9"/>
        <v>0</v>
      </c>
      <c r="AJ68" s="94" t="str">
        <f t="shared" si="10"/>
        <v>Factor de Emisión</v>
      </c>
      <c r="AK68" s="94">
        <f t="shared" si="11"/>
        <v>0</v>
      </c>
      <c r="AL68" s="94">
        <f t="shared" si="12"/>
        <v>0</v>
      </c>
      <c r="AM68" s="94">
        <f t="shared" si="13"/>
        <v>0</v>
      </c>
      <c r="AN68" s="94">
        <f t="shared" si="14"/>
        <v>0</v>
      </c>
      <c r="AO68" s="94">
        <f>IF(J68="",AN68*'Fraccion masica'!$AB$36,J68*AN68)</f>
        <v>0</v>
      </c>
      <c r="AP68" s="94">
        <f>IF(K68="",AN68*'Fraccion masica'!$AB$35,K68*AN68)</f>
        <v>0</v>
      </c>
      <c r="AQ68" s="94">
        <f>IFERROR(AO68*Hoja1!$C$24/Hoja1!$C$25/Hoja1!$C$26*16.04/1000000,0)</f>
        <v>0</v>
      </c>
      <c r="AR68" s="94">
        <f>IFERROR(AP68*Hoja1!$C$24/Hoja1!$C$25/Hoja1!$C$26*44.01/1000000,0)</f>
        <v>0</v>
      </c>
    </row>
    <row r="69" spans="2:44" x14ac:dyDescent="0.75">
      <c r="B69" s="52"/>
      <c r="C69" s="52"/>
      <c r="D69" s="152"/>
      <c r="E69" s="152"/>
      <c r="F69" s="131"/>
      <c r="G69" s="92"/>
      <c r="H69" s="14"/>
      <c r="I69" s="19"/>
      <c r="J69" s="52"/>
      <c r="K69" s="215"/>
      <c r="L69" s="218" t="str">
        <f t="shared" si="2"/>
        <v/>
      </c>
      <c r="M69" s="122">
        <f t="shared" si="3"/>
        <v>0</v>
      </c>
      <c r="N69" s="122">
        <f t="shared" si="4"/>
        <v>0</v>
      </c>
      <c r="O69" s="122">
        <f t="shared" si="5"/>
        <v>0</v>
      </c>
      <c r="P69" s="122" t="str">
        <f t="shared" si="6"/>
        <v>Factor de Emisión</v>
      </c>
      <c r="Q69" s="122">
        <f t="shared" si="7"/>
        <v>0</v>
      </c>
      <c r="R69" s="122">
        <f t="shared" si="8"/>
        <v>0</v>
      </c>
      <c r="S69" s="122">
        <f>Q69+R69*Hoja1!$C$19</f>
        <v>0</v>
      </c>
      <c r="AG69" s="94">
        <f t="shared" si="0"/>
        <v>0</v>
      </c>
      <c r="AH69" s="94">
        <f t="shared" si="1"/>
        <v>0</v>
      </c>
      <c r="AI69" s="94">
        <f t="shared" si="9"/>
        <v>0</v>
      </c>
      <c r="AJ69" s="94" t="str">
        <f t="shared" si="10"/>
        <v>Factor de Emisión</v>
      </c>
      <c r="AK69" s="94">
        <f t="shared" si="11"/>
        <v>0</v>
      </c>
      <c r="AL69" s="94">
        <f t="shared" si="12"/>
        <v>0</v>
      </c>
      <c r="AM69" s="94">
        <f t="shared" si="13"/>
        <v>0</v>
      </c>
      <c r="AN69" s="94">
        <f t="shared" si="14"/>
        <v>0</v>
      </c>
      <c r="AO69" s="94">
        <f>IF(J69="",AN69*'Fraccion masica'!$AB$36,J69*AN69)</f>
        <v>0</v>
      </c>
      <c r="AP69" s="94">
        <f>IF(K69="",AN69*'Fraccion masica'!$AB$35,K69*AN69)</f>
        <v>0</v>
      </c>
      <c r="AQ69" s="94">
        <f>IFERROR(AO69*Hoja1!$C$24/Hoja1!$C$25/Hoja1!$C$26*16.04/1000000,0)</f>
        <v>0</v>
      </c>
      <c r="AR69" s="94">
        <f>IFERROR(AP69*Hoja1!$C$24/Hoja1!$C$25/Hoja1!$C$26*44.01/1000000,0)</f>
        <v>0</v>
      </c>
    </row>
    <row r="70" spans="2:44" x14ac:dyDescent="0.75">
      <c r="B70" s="52"/>
      <c r="C70" s="52"/>
      <c r="D70" s="152"/>
      <c r="E70" s="152"/>
      <c r="F70" s="131"/>
      <c r="G70" s="92"/>
      <c r="H70" s="14"/>
      <c r="I70" s="19"/>
      <c r="J70" s="52"/>
      <c r="K70" s="215"/>
      <c r="L70" s="218" t="str">
        <f t="shared" si="2"/>
        <v/>
      </c>
      <c r="M70" s="122">
        <f t="shared" si="3"/>
        <v>0</v>
      </c>
      <c r="N70" s="122">
        <f t="shared" si="4"/>
        <v>0</v>
      </c>
      <c r="O70" s="122">
        <f t="shared" si="5"/>
        <v>0</v>
      </c>
      <c r="P70" s="122" t="str">
        <f t="shared" si="6"/>
        <v>Factor de Emisión</v>
      </c>
      <c r="Q70" s="122">
        <f t="shared" si="7"/>
        <v>0</v>
      </c>
      <c r="R70" s="122">
        <f t="shared" si="8"/>
        <v>0</v>
      </c>
      <c r="S70" s="122">
        <f>Q70+R70*Hoja1!$C$19</f>
        <v>0</v>
      </c>
      <c r="AG70" s="94">
        <f t="shared" si="0"/>
        <v>0</v>
      </c>
      <c r="AH70" s="94">
        <f t="shared" si="1"/>
        <v>0</v>
      </c>
      <c r="AI70" s="94">
        <f t="shared" si="9"/>
        <v>0</v>
      </c>
      <c r="AJ70" s="94" t="str">
        <f t="shared" si="10"/>
        <v>Factor de Emisión</v>
      </c>
      <c r="AK70" s="94">
        <f t="shared" si="11"/>
        <v>0</v>
      </c>
      <c r="AL70" s="94">
        <f t="shared" si="12"/>
        <v>0</v>
      </c>
      <c r="AM70" s="94">
        <f t="shared" si="13"/>
        <v>0</v>
      </c>
      <c r="AN70" s="94">
        <f t="shared" si="14"/>
        <v>0</v>
      </c>
      <c r="AO70" s="94">
        <f>IF(J70="",AN70*'Fraccion masica'!$AB$36,J70*AN70)</f>
        <v>0</v>
      </c>
      <c r="AP70" s="94">
        <f>IF(K70="",AN70*'Fraccion masica'!$AB$35,K70*AN70)</f>
        <v>0</v>
      </c>
      <c r="AQ70" s="94">
        <f>IFERROR(AO70*Hoja1!$C$24/Hoja1!$C$25/Hoja1!$C$26*16.04/1000000,0)</f>
        <v>0</v>
      </c>
      <c r="AR70" s="94">
        <f>IFERROR(AP70*Hoja1!$C$24/Hoja1!$C$25/Hoja1!$C$26*44.01/1000000,0)</f>
        <v>0</v>
      </c>
    </row>
    <row r="71" spans="2:44" x14ac:dyDescent="0.75">
      <c r="B71" s="52"/>
      <c r="C71" s="52"/>
      <c r="D71" s="152"/>
      <c r="E71" s="152"/>
      <c r="F71" s="131"/>
      <c r="G71" s="92"/>
      <c r="H71" s="14"/>
      <c r="I71" s="19"/>
      <c r="J71" s="52"/>
      <c r="K71" s="215"/>
      <c r="L71" s="218" t="str">
        <f t="shared" si="2"/>
        <v/>
      </c>
      <c r="M71" s="122">
        <f t="shared" si="3"/>
        <v>0</v>
      </c>
      <c r="N71" s="122">
        <f t="shared" si="4"/>
        <v>0</v>
      </c>
      <c r="O71" s="122">
        <f t="shared" si="5"/>
        <v>0</v>
      </c>
      <c r="P71" s="122" t="str">
        <f t="shared" si="6"/>
        <v>Factor de Emisión</v>
      </c>
      <c r="Q71" s="122">
        <f t="shared" si="7"/>
        <v>0</v>
      </c>
      <c r="R71" s="122">
        <f t="shared" si="8"/>
        <v>0</v>
      </c>
      <c r="S71" s="122">
        <f>Q71+R71*Hoja1!$C$19</f>
        <v>0</v>
      </c>
      <c r="AG71" s="94">
        <f t="shared" si="0"/>
        <v>0</v>
      </c>
      <c r="AH71" s="94">
        <f t="shared" si="1"/>
        <v>0</v>
      </c>
      <c r="AI71" s="94">
        <f t="shared" si="9"/>
        <v>0</v>
      </c>
      <c r="AJ71" s="94" t="str">
        <f t="shared" si="10"/>
        <v>Factor de Emisión</v>
      </c>
      <c r="AK71" s="94">
        <f t="shared" si="11"/>
        <v>0</v>
      </c>
      <c r="AL71" s="94">
        <f t="shared" si="12"/>
        <v>0</v>
      </c>
      <c r="AM71" s="94">
        <f t="shared" si="13"/>
        <v>0</v>
      </c>
      <c r="AN71" s="94">
        <f t="shared" si="14"/>
        <v>0</v>
      </c>
      <c r="AO71" s="94">
        <f>IF(J71="",AN71*'Fraccion masica'!$AB$36,J71*AN71)</f>
        <v>0</v>
      </c>
      <c r="AP71" s="94">
        <f>IF(K71="",AN71*'Fraccion masica'!$AB$35,K71*AN71)</f>
        <v>0</v>
      </c>
      <c r="AQ71" s="94">
        <f>IFERROR(AO71*Hoja1!$C$24/Hoja1!$C$25/Hoja1!$C$26*16.04/1000000,0)</f>
        <v>0</v>
      </c>
      <c r="AR71" s="94">
        <f>IFERROR(AP71*Hoja1!$C$24/Hoja1!$C$25/Hoja1!$C$26*44.01/1000000,0)</f>
        <v>0</v>
      </c>
    </row>
    <row r="72" spans="2:44" x14ac:dyDescent="0.75">
      <c r="B72" s="52"/>
      <c r="C72" s="52"/>
      <c r="D72" s="152"/>
      <c r="E72" s="152"/>
      <c r="F72" s="131"/>
      <c r="G72" s="92"/>
      <c r="H72" s="14"/>
      <c r="I72" s="19"/>
      <c r="J72" s="52"/>
      <c r="K72" s="215"/>
      <c r="L72" s="218" t="str">
        <f t="shared" si="2"/>
        <v/>
      </c>
      <c r="M72" s="122">
        <f t="shared" si="3"/>
        <v>0</v>
      </c>
      <c r="N72" s="122">
        <f t="shared" si="4"/>
        <v>0</v>
      </c>
      <c r="O72" s="122">
        <f t="shared" si="5"/>
        <v>0</v>
      </c>
      <c r="P72" s="122" t="str">
        <f t="shared" si="6"/>
        <v>Factor de Emisión</v>
      </c>
      <c r="Q72" s="122">
        <f t="shared" si="7"/>
        <v>0</v>
      </c>
      <c r="R72" s="122">
        <f t="shared" si="8"/>
        <v>0</v>
      </c>
      <c r="S72" s="122">
        <f>Q72+R72*Hoja1!$C$19</f>
        <v>0</v>
      </c>
      <c r="AG72" s="94">
        <f t="shared" si="0"/>
        <v>0</v>
      </c>
      <c r="AH72" s="94">
        <f t="shared" si="1"/>
        <v>0</v>
      </c>
      <c r="AI72" s="94">
        <f t="shared" si="9"/>
        <v>0</v>
      </c>
      <c r="AJ72" s="94" t="str">
        <f t="shared" si="10"/>
        <v>Factor de Emisión</v>
      </c>
      <c r="AK72" s="94">
        <f t="shared" si="11"/>
        <v>0</v>
      </c>
      <c r="AL72" s="94">
        <f t="shared" si="12"/>
        <v>0</v>
      </c>
      <c r="AM72" s="94">
        <f t="shared" si="13"/>
        <v>0</v>
      </c>
      <c r="AN72" s="94">
        <f t="shared" si="14"/>
        <v>0</v>
      </c>
      <c r="AO72" s="94">
        <f>IF(J72="",AN72*'Fraccion masica'!$AB$36,J72*AN72)</f>
        <v>0</v>
      </c>
      <c r="AP72" s="94">
        <f>IF(K72="",AN72*'Fraccion masica'!$AB$35,K72*AN72)</f>
        <v>0</v>
      </c>
      <c r="AQ72" s="94">
        <f>IFERROR(AO72*Hoja1!$C$24/Hoja1!$C$25/Hoja1!$C$26*16.04/1000000,0)</f>
        <v>0</v>
      </c>
      <c r="AR72" s="94">
        <f>IFERROR(AP72*Hoja1!$C$24/Hoja1!$C$25/Hoja1!$C$26*44.01/1000000,0)</f>
        <v>0</v>
      </c>
    </row>
    <row r="73" spans="2:44" x14ac:dyDescent="0.75">
      <c r="B73" s="52"/>
      <c r="C73" s="52"/>
      <c r="D73" s="152"/>
      <c r="E73" s="152"/>
      <c r="F73" s="131"/>
      <c r="G73" s="92"/>
      <c r="H73" s="14"/>
      <c r="I73" s="19"/>
      <c r="J73" s="52"/>
      <c r="K73" s="215"/>
      <c r="L73" s="218" t="str">
        <f t="shared" si="2"/>
        <v/>
      </c>
      <c r="M73" s="122">
        <f t="shared" si="3"/>
        <v>0</v>
      </c>
      <c r="N73" s="122">
        <f t="shared" si="4"/>
        <v>0</v>
      </c>
      <c r="O73" s="122">
        <f t="shared" si="5"/>
        <v>0</v>
      </c>
      <c r="P73" s="122" t="str">
        <f t="shared" si="6"/>
        <v>Factor de Emisión</v>
      </c>
      <c r="Q73" s="122">
        <f t="shared" si="7"/>
        <v>0</v>
      </c>
      <c r="R73" s="122">
        <f t="shared" si="8"/>
        <v>0</v>
      </c>
      <c r="S73" s="122">
        <f>Q73+R73*Hoja1!$C$19</f>
        <v>0</v>
      </c>
      <c r="AG73" s="94">
        <f t="shared" si="0"/>
        <v>0</v>
      </c>
      <c r="AH73" s="94">
        <f t="shared" si="1"/>
        <v>0</v>
      </c>
      <c r="AI73" s="94">
        <f t="shared" si="9"/>
        <v>0</v>
      </c>
      <c r="AJ73" s="94" t="str">
        <f t="shared" si="10"/>
        <v>Factor de Emisión</v>
      </c>
      <c r="AK73" s="94">
        <f t="shared" si="11"/>
        <v>0</v>
      </c>
      <c r="AL73" s="94">
        <f t="shared" si="12"/>
        <v>0</v>
      </c>
      <c r="AM73" s="94">
        <f t="shared" si="13"/>
        <v>0</v>
      </c>
      <c r="AN73" s="94">
        <f t="shared" si="14"/>
        <v>0</v>
      </c>
      <c r="AO73" s="94">
        <f>IF(J73="",AN73*'Fraccion masica'!$AB$36,J73*AN73)</f>
        <v>0</v>
      </c>
      <c r="AP73" s="94">
        <f>IF(K73="",AN73*'Fraccion masica'!$AB$35,K73*AN73)</f>
        <v>0</v>
      </c>
      <c r="AQ73" s="94">
        <f>IFERROR(AO73*Hoja1!$C$24/Hoja1!$C$25/Hoja1!$C$26*16.04/1000000,0)</f>
        <v>0</v>
      </c>
      <c r="AR73" s="94">
        <f>IFERROR(AP73*Hoja1!$C$24/Hoja1!$C$25/Hoja1!$C$26*44.01/1000000,0)</f>
        <v>0</v>
      </c>
    </row>
    <row r="74" spans="2:44" x14ac:dyDescent="0.75">
      <c r="B74" s="52"/>
      <c r="C74" s="52"/>
      <c r="D74" s="152"/>
      <c r="E74" s="152"/>
      <c r="F74" s="131"/>
      <c r="G74" s="92"/>
      <c r="H74" s="14"/>
      <c r="I74" s="19"/>
      <c r="J74" s="52"/>
      <c r="K74" s="215"/>
      <c r="L74" s="218" t="str">
        <f t="shared" si="2"/>
        <v/>
      </c>
      <c r="M74" s="122">
        <f t="shared" si="3"/>
        <v>0</v>
      </c>
      <c r="N74" s="122">
        <f t="shared" si="4"/>
        <v>0</v>
      </c>
      <c r="O74" s="122">
        <f t="shared" si="5"/>
        <v>0</v>
      </c>
      <c r="P74" s="122" t="str">
        <f t="shared" si="6"/>
        <v>Factor de Emisión</v>
      </c>
      <c r="Q74" s="122">
        <f t="shared" si="7"/>
        <v>0</v>
      </c>
      <c r="R74" s="122">
        <f t="shared" si="8"/>
        <v>0</v>
      </c>
      <c r="S74" s="122">
        <f>Q74+R74*Hoja1!$C$19</f>
        <v>0</v>
      </c>
      <c r="AG74" s="94">
        <f t="shared" si="0"/>
        <v>0</v>
      </c>
      <c r="AH74" s="94">
        <f t="shared" si="1"/>
        <v>0</v>
      </c>
      <c r="AI74" s="94">
        <f t="shared" si="9"/>
        <v>0</v>
      </c>
      <c r="AJ74" s="94" t="str">
        <f t="shared" si="10"/>
        <v>Factor de Emisión</v>
      </c>
      <c r="AK74" s="94">
        <f t="shared" si="11"/>
        <v>0</v>
      </c>
      <c r="AL74" s="94">
        <f t="shared" si="12"/>
        <v>0</v>
      </c>
      <c r="AM74" s="94">
        <f t="shared" si="13"/>
        <v>0</v>
      </c>
      <c r="AN74" s="94">
        <f t="shared" si="14"/>
        <v>0</v>
      </c>
      <c r="AO74" s="94">
        <f>IF(J74="",AN74*'Fraccion masica'!$AB$36,J74*AN74)</f>
        <v>0</v>
      </c>
      <c r="AP74" s="94">
        <f>IF(K74="",AN74*'Fraccion masica'!$AB$35,K74*AN74)</f>
        <v>0</v>
      </c>
      <c r="AQ74" s="94">
        <f>IFERROR(AO74*Hoja1!$C$24/Hoja1!$C$25/Hoja1!$C$26*16.04/1000000,0)</f>
        <v>0</v>
      </c>
      <c r="AR74" s="94">
        <f>IFERROR(AP74*Hoja1!$C$24/Hoja1!$C$25/Hoja1!$C$26*44.01/1000000,0)</f>
        <v>0</v>
      </c>
    </row>
    <row r="75" spans="2:44" x14ac:dyDescent="0.75">
      <c r="B75" s="52"/>
      <c r="C75" s="52"/>
      <c r="D75" s="152"/>
      <c r="E75" s="152"/>
      <c r="F75" s="131"/>
      <c r="G75" s="92"/>
      <c r="H75" s="14"/>
      <c r="I75" s="19"/>
      <c r="J75" s="52"/>
      <c r="K75" s="215"/>
      <c r="L75" s="218" t="str">
        <f t="shared" si="2"/>
        <v/>
      </c>
      <c r="M75" s="122">
        <f t="shared" si="3"/>
        <v>0</v>
      </c>
      <c r="N75" s="122">
        <f t="shared" si="4"/>
        <v>0</v>
      </c>
      <c r="O75" s="122">
        <f t="shared" si="5"/>
        <v>0</v>
      </c>
      <c r="P75" s="122" t="str">
        <f t="shared" si="6"/>
        <v>Factor de Emisión</v>
      </c>
      <c r="Q75" s="122">
        <f t="shared" si="7"/>
        <v>0</v>
      </c>
      <c r="R75" s="122">
        <f t="shared" si="8"/>
        <v>0</v>
      </c>
      <c r="S75" s="122">
        <f>Q75+R75*Hoja1!$C$19</f>
        <v>0</v>
      </c>
      <c r="AG75" s="94">
        <f t="shared" si="0"/>
        <v>0</v>
      </c>
      <c r="AH75" s="94">
        <f t="shared" si="1"/>
        <v>0</v>
      </c>
      <c r="AI75" s="94">
        <f t="shared" si="9"/>
        <v>0</v>
      </c>
      <c r="AJ75" s="94" t="str">
        <f t="shared" si="10"/>
        <v>Factor de Emisión</v>
      </c>
      <c r="AK75" s="94">
        <f t="shared" si="11"/>
        <v>0</v>
      </c>
      <c r="AL75" s="94">
        <f t="shared" si="12"/>
        <v>0</v>
      </c>
      <c r="AM75" s="94">
        <f t="shared" si="13"/>
        <v>0</v>
      </c>
      <c r="AN75" s="94">
        <f t="shared" si="14"/>
        <v>0</v>
      </c>
      <c r="AO75" s="94">
        <f>IF(J75="",AN75*'Fraccion masica'!$AB$36,J75*AN75)</f>
        <v>0</v>
      </c>
      <c r="AP75" s="94">
        <f>IF(K75="",AN75*'Fraccion masica'!$AB$35,K75*AN75)</f>
        <v>0</v>
      </c>
      <c r="AQ75" s="94">
        <f>IFERROR(AO75*Hoja1!$C$24/Hoja1!$C$25/Hoja1!$C$26*16.04/1000000,0)</f>
        <v>0</v>
      </c>
      <c r="AR75" s="94">
        <f>IFERROR(AP75*Hoja1!$C$24/Hoja1!$C$25/Hoja1!$C$26*44.01/1000000,0)</f>
        <v>0</v>
      </c>
    </row>
    <row r="76" spans="2:44" x14ac:dyDescent="0.75">
      <c r="B76" s="52"/>
      <c r="C76" s="52"/>
      <c r="D76" s="152"/>
      <c r="E76" s="152"/>
      <c r="F76" s="131"/>
      <c r="G76" s="92"/>
      <c r="H76" s="14"/>
      <c r="I76" s="19"/>
      <c r="J76" s="52"/>
      <c r="K76" s="215"/>
      <c r="L76" s="218" t="str">
        <f t="shared" si="2"/>
        <v/>
      </c>
      <c r="M76" s="122">
        <f t="shared" si="3"/>
        <v>0</v>
      </c>
      <c r="N76" s="122">
        <f t="shared" si="4"/>
        <v>0</v>
      </c>
      <c r="O76" s="122">
        <f t="shared" si="5"/>
        <v>0</v>
      </c>
      <c r="P76" s="122" t="str">
        <f t="shared" si="6"/>
        <v>Factor de Emisión</v>
      </c>
      <c r="Q76" s="122">
        <f t="shared" si="7"/>
        <v>0</v>
      </c>
      <c r="R76" s="122">
        <f t="shared" si="8"/>
        <v>0</v>
      </c>
      <c r="S76" s="122">
        <f>Q76+R76*Hoja1!$C$19</f>
        <v>0</v>
      </c>
      <c r="AG76" s="94">
        <f t="shared" si="0"/>
        <v>0</v>
      </c>
      <c r="AH76" s="94">
        <f t="shared" si="1"/>
        <v>0</v>
      </c>
      <c r="AI76" s="94">
        <f t="shared" si="9"/>
        <v>0</v>
      </c>
      <c r="AJ76" s="94" t="str">
        <f t="shared" si="10"/>
        <v>Factor de Emisión</v>
      </c>
      <c r="AK76" s="94">
        <f t="shared" si="11"/>
        <v>0</v>
      </c>
      <c r="AL76" s="94">
        <f t="shared" si="12"/>
        <v>0</v>
      </c>
      <c r="AM76" s="94">
        <f t="shared" si="13"/>
        <v>0</v>
      </c>
      <c r="AN76" s="94">
        <f t="shared" si="14"/>
        <v>0</v>
      </c>
      <c r="AO76" s="94">
        <f>IF(J76="",AN76*'Fraccion masica'!$AB$36,J76*AN76)</f>
        <v>0</v>
      </c>
      <c r="AP76" s="94">
        <f>IF(K76="",AN76*'Fraccion masica'!$AB$35,K76*AN76)</f>
        <v>0</v>
      </c>
      <c r="AQ76" s="94">
        <f>IFERROR(AO76*Hoja1!$C$24/Hoja1!$C$25/Hoja1!$C$26*16.04/1000000,0)</f>
        <v>0</v>
      </c>
      <c r="AR76" s="94">
        <f>IFERROR(AP76*Hoja1!$C$24/Hoja1!$C$25/Hoja1!$C$26*44.01/1000000,0)</f>
        <v>0</v>
      </c>
    </row>
    <row r="77" spans="2:44" x14ac:dyDescent="0.75">
      <c r="B77" s="52"/>
      <c r="C77" s="52"/>
      <c r="D77" s="152"/>
      <c r="E77" s="152"/>
      <c r="F77" s="131"/>
      <c r="G77" s="92"/>
      <c r="H77" s="14"/>
      <c r="I77" s="19"/>
      <c r="J77" s="52"/>
      <c r="K77" s="215"/>
      <c r="L77" s="218" t="str">
        <f t="shared" si="2"/>
        <v/>
      </c>
      <c r="M77" s="122">
        <f t="shared" si="3"/>
        <v>0</v>
      </c>
      <c r="N77" s="122">
        <f t="shared" si="4"/>
        <v>0</v>
      </c>
      <c r="O77" s="122">
        <f t="shared" si="5"/>
        <v>0</v>
      </c>
      <c r="P77" s="122" t="str">
        <f t="shared" si="6"/>
        <v>Factor de Emisión</v>
      </c>
      <c r="Q77" s="122">
        <f t="shared" si="7"/>
        <v>0</v>
      </c>
      <c r="R77" s="122">
        <f t="shared" si="8"/>
        <v>0</v>
      </c>
      <c r="S77" s="122">
        <f>Q77+R77*Hoja1!$C$19</f>
        <v>0</v>
      </c>
      <c r="AG77" s="94">
        <f t="shared" ref="AG77:AG108" si="15">B77</f>
        <v>0</v>
      </c>
      <c r="AH77" s="94">
        <f t="shared" ref="AH77:AH108" si="16">IFERROR(C77*G77,0)</f>
        <v>0</v>
      </c>
      <c r="AI77" s="94">
        <f t="shared" si="9"/>
        <v>0</v>
      </c>
      <c r="AJ77" s="94" t="str">
        <f t="shared" si="10"/>
        <v>Factor de Emisión</v>
      </c>
      <c r="AK77" s="94">
        <f t="shared" si="11"/>
        <v>0</v>
      </c>
      <c r="AL77" s="94">
        <f t="shared" si="12"/>
        <v>0</v>
      </c>
      <c r="AM77" s="94">
        <f t="shared" si="13"/>
        <v>0</v>
      </c>
      <c r="AN77" s="94">
        <f t="shared" si="14"/>
        <v>0</v>
      </c>
      <c r="AO77" s="94">
        <f>IF(J77="",AN77*'Fraccion masica'!$AB$36,J77*AN77)</f>
        <v>0</v>
      </c>
      <c r="AP77" s="94">
        <f>IF(K77="",AN77*'Fraccion masica'!$AB$35,K77*AN77)</f>
        <v>0</v>
      </c>
      <c r="AQ77" s="94">
        <f>IFERROR(AO77*Hoja1!$C$24/Hoja1!$C$25/Hoja1!$C$26*16.04/1000000,0)</f>
        <v>0</v>
      </c>
      <c r="AR77" s="94">
        <f>IFERROR(AP77*Hoja1!$C$24/Hoja1!$C$25/Hoja1!$C$26*44.01/1000000,0)</f>
        <v>0</v>
      </c>
    </row>
    <row r="78" spans="2:44" x14ac:dyDescent="0.75">
      <c r="B78" s="52"/>
      <c r="C78" s="52"/>
      <c r="D78" s="152"/>
      <c r="E78" s="152"/>
      <c r="F78" s="131"/>
      <c r="G78" s="92"/>
      <c r="H78" s="14"/>
      <c r="I78" s="19"/>
      <c r="J78" s="52"/>
      <c r="K78" s="215"/>
      <c r="L78" s="218" t="str">
        <f t="shared" si="2"/>
        <v/>
      </c>
      <c r="M78" s="122">
        <f t="shared" si="3"/>
        <v>0</v>
      </c>
      <c r="N78" s="122">
        <f t="shared" si="4"/>
        <v>0</v>
      </c>
      <c r="O78" s="122">
        <f t="shared" si="5"/>
        <v>0</v>
      </c>
      <c r="P78" s="122" t="str">
        <f t="shared" si="6"/>
        <v>Factor de Emisión</v>
      </c>
      <c r="Q78" s="122">
        <f t="shared" si="7"/>
        <v>0</v>
      </c>
      <c r="R78" s="122">
        <f t="shared" si="8"/>
        <v>0</v>
      </c>
      <c r="S78" s="122">
        <f>Q78+R78*Hoja1!$C$19</f>
        <v>0</v>
      </c>
      <c r="AG78" s="94">
        <f t="shared" si="15"/>
        <v>0</v>
      </c>
      <c r="AH78" s="94">
        <f t="shared" si="16"/>
        <v>0</v>
      </c>
      <c r="AI78" s="94">
        <f t="shared" si="9"/>
        <v>0</v>
      </c>
      <c r="AJ78" s="94" t="str">
        <f t="shared" si="10"/>
        <v>Factor de Emisión</v>
      </c>
      <c r="AK78" s="94">
        <f t="shared" si="11"/>
        <v>0</v>
      </c>
      <c r="AL78" s="94">
        <f t="shared" si="12"/>
        <v>0</v>
      </c>
      <c r="AM78" s="94">
        <f t="shared" si="13"/>
        <v>0</v>
      </c>
      <c r="AN78" s="94">
        <f t="shared" si="14"/>
        <v>0</v>
      </c>
      <c r="AO78" s="94">
        <f>IF(J78="",AN78*'Fraccion masica'!$AB$36,J78*AN78)</f>
        <v>0</v>
      </c>
      <c r="AP78" s="94">
        <f>IF(K78="",AN78*'Fraccion masica'!$AB$35,K78*AN78)</f>
        <v>0</v>
      </c>
      <c r="AQ78" s="94">
        <f>IFERROR(AO78*Hoja1!$C$24/Hoja1!$C$25/Hoja1!$C$26*16.04/1000000,0)</f>
        <v>0</v>
      </c>
      <c r="AR78" s="94">
        <f>IFERROR(AP78*Hoja1!$C$24/Hoja1!$C$25/Hoja1!$C$26*44.01/1000000,0)</f>
        <v>0</v>
      </c>
    </row>
    <row r="79" spans="2:44" x14ac:dyDescent="0.75">
      <c r="B79" s="52"/>
      <c r="C79" s="52"/>
      <c r="D79" s="152"/>
      <c r="E79" s="152"/>
      <c r="F79" s="131"/>
      <c r="G79" s="92"/>
      <c r="H79" s="14"/>
      <c r="I79" s="19"/>
      <c r="J79" s="52"/>
      <c r="K79" s="215"/>
      <c r="L79" s="218" t="str">
        <f t="shared" si="2"/>
        <v/>
      </c>
      <c r="M79" s="122">
        <f t="shared" si="3"/>
        <v>0</v>
      </c>
      <c r="N79" s="122">
        <f t="shared" si="4"/>
        <v>0</v>
      </c>
      <c r="O79" s="122">
        <f t="shared" si="5"/>
        <v>0</v>
      </c>
      <c r="P79" s="122" t="str">
        <f t="shared" si="6"/>
        <v>Factor de Emisión</v>
      </c>
      <c r="Q79" s="122">
        <f t="shared" si="7"/>
        <v>0</v>
      </c>
      <c r="R79" s="122">
        <f t="shared" si="8"/>
        <v>0</v>
      </c>
      <c r="S79" s="122">
        <f>Q79+R79*Hoja1!$C$19</f>
        <v>0</v>
      </c>
      <c r="AG79" s="94">
        <f t="shared" si="15"/>
        <v>0</v>
      </c>
      <c r="AH79" s="94">
        <f t="shared" si="16"/>
        <v>0</v>
      </c>
      <c r="AI79" s="94">
        <f t="shared" si="9"/>
        <v>0</v>
      </c>
      <c r="AJ79" s="94" t="str">
        <f t="shared" si="10"/>
        <v>Factor de Emisión</v>
      </c>
      <c r="AK79" s="94">
        <f t="shared" si="11"/>
        <v>0</v>
      </c>
      <c r="AL79" s="94">
        <f t="shared" si="12"/>
        <v>0</v>
      </c>
      <c r="AM79" s="94">
        <f t="shared" si="13"/>
        <v>0</v>
      </c>
      <c r="AN79" s="94">
        <f t="shared" si="14"/>
        <v>0</v>
      </c>
      <c r="AO79" s="94">
        <f>IF(J79="",AN79*'Fraccion masica'!$AB$36,J79*AN79)</f>
        <v>0</v>
      </c>
      <c r="AP79" s="94">
        <f>IF(K79="",AN79*'Fraccion masica'!$AB$35,K79*AN79)</f>
        <v>0</v>
      </c>
      <c r="AQ79" s="94">
        <f>IFERROR(AO79*Hoja1!$C$24/Hoja1!$C$25/Hoja1!$C$26*16.04/1000000,0)</f>
        <v>0</v>
      </c>
      <c r="AR79" s="94">
        <f>IFERROR(AP79*Hoja1!$C$24/Hoja1!$C$25/Hoja1!$C$26*44.01/1000000,0)</f>
        <v>0</v>
      </c>
    </row>
    <row r="80" spans="2:44" x14ac:dyDescent="0.75">
      <c r="B80" s="52"/>
      <c r="C80" s="52"/>
      <c r="D80" s="152"/>
      <c r="E80" s="152"/>
      <c r="F80" s="131"/>
      <c r="G80" s="92"/>
      <c r="H80" s="14"/>
      <c r="I80" s="19"/>
      <c r="J80" s="52"/>
      <c r="K80" s="215"/>
      <c r="L80" s="218" t="str">
        <f t="shared" si="2"/>
        <v/>
      </c>
      <c r="M80" s="122">
        <f t="shared" si="3"/>
        <v>0</v>
      </c>
      <c r="N80" s="122">
        <f t="shared" si="4"/>
        <v>0</v>
      </c>
      <c r="O80" s="122">
        <f t="shared" si="5"/>
        <v>0</v>
      </c>
      <c r="P80" s="122" t="str">
        <f t="shared" si="6"/>
        <v>Factor de Emisión</v>
      </c>
      <c r="Q80" s="122">
        <f t="shared" si="7"/>
        <v>0</v>
      </c>
      <c r="R80" s="122">
        <f t="shared" si="8"/>
        <v>0</v>
      </c>
      <c r="S80" s="122">
        <f>Q80+R80*Hoja1!$C$19</f>
        <v>0</v>
      </c>
      <c r="AG80" s="94">
        <f t="shared" si="15"/>
        <v>0</v>
      </c>
      <c r="AH80" s="94">
        <f t="shared" si="16"/>
        <v>0</v>
      </c>
      <c r="AI80" s="94">
        <f t="shared" si="9"/>
        <v>0</v>
      </c>
      <c r="AJ80" s="94" t="str">
        <f t="shared" si="10"/>
        <v>Factor de Emisión</v>
      </c>
      <c r="AK80" s="94">
        <f t="shared" si="11"/>
        <v>0</v>
      </c>
      <c r="AL80" s="94">
        <f t="shared" si="12"/>
        <v>0</v>
      </c>
      <c r="AM80" s="94">
        <f t="shared" si="13"/>
        <v>0</v>
      </c>
      <c r="AN80" s="94">
        <f t="shared" si="14"/>
        <v>0</v>
      </c>
      <c r="AO80" s="94">
        <f>IF(J80="",AN80*'Fraccion masica'!$AB$36,J80*AN80)</f>
        <v>0</v>
      </c>
      <c r="AP80" s="94">
        <f>IF(K80="",AN80*'Fraccion masica'!$AB$35,K80*AN80)</f>
        <v>0</v>
      </c>
      <c r="AQ80" s="94">
        <f>IFERROR(AO80*Hoja1!$C$24/Hoja1!$C$25/Hoja1!$C$26*16.04/1000000,0)</f>
        <v>0</v>
      </c>
      <c r="AR80" s="94">
        <f>IFERROR(AP80*Hoja1!$C$24/Hoja1!$C$25/Hoja1!$C$26*44.01/1000000,0)</f>
        <v>0</v>
      </c>
    </row>
    <row r="81" spans="2:44" x14ac:dyDescent="0.75">
      <c r="B81" s="52"/>
      <c r="C81" s="52"/>
      <c r="D81" s="152"/>
      <c r="E81" s="152"/>
      <c r="F81" s="131"/>
      <c r="G81" s="92"/>
      <c r="H81" s="14"/>
      <c r="I81" s="19"/>
      <c r="J81" s="52"/>
      <c r="K81" s="215"/>
      <c r="L81" s="218" t="str">
        <f t="shared" si="2"/>
        <v/>
      </c>
      <c r="M81" s="122">
        <f t="shared" si="3"/>
        <v>0</v>
      </c>
      <c r="N81" s="122">
        <f t="shared" si="4"/>
        <v>0</v>
      </c>
      <c r="O81" s="122">
        <f t="shared" si="5"/>
        <v>0</v>
      </c>
      <c r="P81" s="122" t="str">
        <f t="shared" si="6"/>
        <v>Factor de Emisión</v>
      </c>
      <c r="Q81" s="122">
        <f t="shared" si="7"/>
        <v>0</v>
      </c>
      <c r="R81" s="122">
        <f t="shared" si="8"/>
        <v>0</v>
      </c>
      <c r="S81" s="122">
        <f>Q81+R81*Hoja1!$C$19</f>
        <v>0</v>
      </c>
      <c r="AG81" s="94">
        <f t="shared" si="15"/>
        <v>0</v>
      </c>
      <c r="AH81" s="94">
        <f t="shared" si="16"/>
        <v>0</v>
      </c>
      <c r="AI81" s="94">
        <f t="shared" si="9"/>
        <v>0</v>
      </c>
      <c r="AJ81" s="94" t="str">
        <f t="shared" si="10"/>
        <v>Factor de Emisión</v>
      </c>
      <c r="AK81" s="94">
        <f t="shared" si="11"/>
        <v>0</v>
      </c>
      <c r="AL81" s="94">
        <f t="shared" si="12"/>
        <v>0</v>
      </c>
      <c r="AM81" s="94">
        <f t="shared" si="13"/>
        <v>0</v>
      </c>
      <c r="AN81" s="94">
        <f t="shared" si="14"/>
        <v>0</v>
      </c>
      <c r="AO81" s="94">
        <f>IF(J81="",AN81*'Fraccion masica'!$AB$36,J81*AN81)</f>
        <v>0</v>
      </c>
      <c r="AP81" s="94">
        <f>IF(K81="",AN81*'Fraccion masica'!$AB$35,K81*AN81)</f>
        <v>0</v>
      </c>
      <c r="AQ81" s="94">
        <f>IFERROR(AO81*Hoja1!$C$24/Hoja1!$C$25/Hoja1!$C$26*16.04/1000000,0)</f>
        <v>0</v>
      </c>
      <c r="AR81" s="94">
        <f>IFERROR(AP81*Hoja1!$C$24/Hoja1!$C$25/Hoja1!$C$26*44.01/1000000,0)</f>
        <v>0</v>
      </c>
    </row>
    <row r="82" spans="2:44" x14ac:dyDescent="0.75">
      <c r="B82" s="52"/>
      <c r="C82" s="52"/>
      <c r="D82" s="152"/>
      <c r="E82" s="152"/>
      <c r="F82" s="131"/>
      <c r="G82" s="92"/>
      <c r="H82" s="14"/>
      <c r="I82" s="19"/>
      <c r="J82" s="52"/>
      <c r="K82" s="215"/>
      <c r="L82" s="218" t="str">
        <f t="shared" si="2"/>
        <v/>
      </c>
      <c r="M82" s="122">
        <f t="shared" si="3"/>
        <v>0</v>
      </c>
      <c r="N82" s="122">
        <f t="shared" si="4"/>
        <v>0</v>
      </c>
      <c r="O82" s="122">
        <f t="shared" si="5"/>
        <v>0</v>
      </c>
      <c r="P82" s="122" t="str">
        <f t="shared" si="6"/>
        <v>Factor de Emisión</v>
      </c>
      <c r="Q82" s="122">
        <f t="shared" si="7"/>
        <v>0</v>
      </c>
      <c r="R82" s="122">
        <f t="shared" si="8"/>
        <v>0</v>
      </c>
      <c r="S82" s="122">
        <f>Q82+R82*Hoja1!$C$19</f>
        <v>0</v>
      </c>
      <c r="AG82" s="94">
        <f t="shared" si="15"/>
        <v>0</v>
      </c>
      <c r="AH82" s="94">
        <f t="shared" si="16"/>
        <v>0</v>
      </c>
      <c r="AI82" s="94">
        <f t="shared" si="9"/>
        <v>0</v>
      </c>
      <c r="AJ82" s="94" t="str">
        <f t="shared" si="10"/>
        <v>Factor de Emisión</v>
      </c>
      <c r="AK82" s="94">
        <f t="shared" si="11"/>
        <v>0</v>
      </c>
      <c r="AL82" s="94">
        <f t="shared" si="12"/>
        <v>0</v>
      </c>
      <c r="AM82" s="94">
        <f t="shared" si="13"/>
        <v>0</v>
      </c>
      <c r="AN82" s="94">
        <f t="shared" si="14"/>
        <v>0</v>
      </c>
      <c r="AO82" s="94">
        <f>IF(J82="",AN82*'Fraccion masica'!$AB$36,J82*AN82)</f>
        <v>0</v>
      </c>
      <c r="AP82" s="94">
        <f>IF(K82="",AN82*'Fraccion masica'!$AB$35,K82*AN82)</f>
        <v>0</v>
      </c>
      <c r="AQ82" s="94">
        <f>IFERROR(AO82*Hoja1!$C$24/Hoja1!$C$25/Hoja1!$C$26*16.04/1000000,0)</f>
        <v>0</v>
      </c>
      <c r="AR82" s="94">
        <f>IFERROR(AP82*Hoja1!$C$24/Hoja1!$C$25/Hoja1!$C$26*44.01/1000000,0)</f>
        <v>0</v>
      </c>
    </row>
    <row r="83" spans="2:44" x14ac:dyDescent="0.75">
      <c r="B83" s="52"/>
      <c r="C83" s="52"/>
      <c r="D83" s="152"/>
      <c r="E83" s="152"/>
      <c r="F83" s="131"/>
      <c r="G83" s="92"/>
      <c r="H83" s="14"/>
      <c r="I83" s="19"/>
      <c r="J83" s="52"/>
      <c r="K83" s="215"/>
      <c r="L83" s="218" t="str">
        <f t="shared" si="2"/>
        <v/>
      </c>
      <c r="M83" s="122">
        <f t="shared" si="3"/>
        <v>0</v>
      </c>
      <c r="N83" s="122">
        <f t="shared" si="4"/>
        <v>0</v>
      </c>
      <c r="O83" s="122">
        <f t="shared" si="5"/>
        <v>0</v>
      </c>
      <c r="P83" s="122" t="str">
        <f t="shared" si="6"/>
        <v>Factor de Emisión</v>
      </c>
      <c r="Q83" s="122">
        <f t="shared" si="7"/>
        <v>0</v>
      </c>
      <c r="R83" s="122">
        <f t="shared" si="8"/>
        <v>0</v>
      </c>
      <c r="S83" s="122">
        <f>Q83+R83*Hoja1!$C$19</f>
        <v>0</v>
      </c>
      <c r="AG83" s="94">
        <f t="shared" si="15"/>
        <v>0</v>
      </c>
      <c r="AH83" s="94">
        <f t="shared" si="16"/>
        <v>0</v>
      </c>
      <c r="AI83" s="94">
        <f t="shared" si="9"/>
        <v>0</v>
      </c>
      <c r="AJ83" s="94" t="str">
        <f t="shared" si="10"/>
        <v>Factor de Emisión</v>
      </c>
      <c r="AK83" s="94">
        <f t="shared" si="11"/>
        <v>0</v>
      </c>
      <c r="AL83" s="94">
        <f t="shared" si="12"/>
        <v>0</v>
      </c>
      <c r="AM83" s="94">
        <f t="shared" si="13"/>
        <v>0</v>
      </c>
      <c r="AN83" s="94">
        <f t="shared" si="14"/>
        <v>0</v>
      </c>
      <c r="AO83" s="94">
        <f>IF(J83="",AN83*'Fraccion masica'!$AB$36,J83*AN83)</f>
        <v>0</v>
      </c>
      <c r="AP83" s="94">
        <f>IF(K83="",AN83*'Fraccion masica'!$AB$35,K83*AN83)</f>
        <v>0</v>
      </c>
      <c r="AQ83" s="94">
        <f>IFERROR(AO83*Hoja1!$C$24/Hoja1!$C$25/Hoja1!$C$26*16.04/1000000,0)</f>
        <v>0</v>
      </c>
      <c r="AR83" s="94">
        <f>IFERROR(AP83*Hoja1!$C$24/Hoja1!$C$25/Hoja1!$C$26*44.01/1000000,0)</f>
        <v>0</v>
      </c>
    </row>
    <row r="84" spans="2:44" x14ac:dyDescent="0.75">
      <c r="B84" s="52"/>
      <c r="C84" s="52"/>
      <c r="D84" s="152"/>
      <c r="E84" s="152"/>
      <c r="F84" s="131"/>
      <c r="G84" s="92"/>
      <c r="H84" s="14"/>
      <c r="I84" s="19"/>
      <c r="J84" s="52"/>
      <c r="K84" s="215"/>
      <c r="L84" s="218" t="str">
        <f t="shared" si="2"/>
        <v/>
      </c>
      <c r="M84" s="122">
        <f t="shared" si="3"/>
        <v>0</v>
      </c>
      <c r="N84" s="122">
        <f t="shared" si="4"/>
        <v>0</v>
      </c>
      <c r="O84" s="122">
        <f t="shared" si="5"/>
        <v>0</v>
      </c>
      <c r="P84" s="122" t="str">
        <f t="shared" si="6"/>
        <v>Factor de Emisión</v>
      </c>
      <c r="Q84" s="122">
        <f t="shared" si="7"/>
        <v>0</v>
      </c>
      <c r="R84" s="122">
        <f t="shared" si="8"/>
        <v>0</v>
      </c>
      <c r="S84" s="122">
        <f>Q84+R84*Hoja1!$C$19</f>
        <v>0</v>
      </c>
      <c r="AG84" s="94">
        <f t="shared" si="15"/>
        <v>0</v>
      </c>
      <c r="AH84" s="94">
        <f t="shared" si="16"/>
        <v>0</v>
      </c>
      <c r="AI84" s="94">
        <f t="shared" si="9"/>
        <v>0</v>
      </c>
      <c r="AJ84" s="94" t="str">
        <f t="shared" si="10"/>
        <v>Factor de Emisión</v>
      </c>
      <c r="AK84" s="94">
        <f t="shared" si="11"/>
        <v>0</v>
      </c>
      <c r="AL84" s="94">
        <f t="shared" si="12"/>
        <v>0</v>
      </c>
      <c r="AM84" s="94">
        <f t="shared" si="13"/>
        <v>0</v>
      </c>
      <c r="AN84" s="94">
        <f t="shared" si="14"/>
        <v>0</v>
      </c>
      <c r="AO84" s="94">
        <f>IF(J84="",AN84*'Fraccion masica'!$AB$36,J84*AN84)</f>
        <v>0</v>
      </c>
      <c r="AP84" s="94">
        <f>IF(K84="",AN84*'Fraccion masica'!$AB$35,K84*AN84)</f>
        <v>0</v>
      </c>
      <c r="AQ84" s="94">
        <f>IFERROR(AO84*Hoja1!$C$24/Hoja1!$C$25/Hoja1!$C$26*16.04/1000000,0)</f>
        <v>0</v>
      </c>
      <c r="AR84" s="94">
        <f>IFERROR(AP84*Hoja1!$C$24/Hoja1!$C$25/Hoja1!$C$26*44.01/1000000,0)</f>
        <v>0</v>
      </c>
    </row>
    <row r="85" spans="2:44" x14ac:dyDescent="0.75">
      <c r="B85" s="52"/>
      <c r="C85" s="52"/>
      <c r="D85" s="152"/>
      <c r="E85" s="152"/>
      <c r="F85" s="131"/>
      <c r="G85" s="92"/>
      <c r="H85" s="14"/>
      <c r="I85" s="19"/>
      <c r="J85" s="52"/>
      <c r="K85" s="215"/>
      <c r="L85" s="218" t="str">
        <f t="shared" si="2"/>
        <v/>
      </c>
      <c r="M85" s="122">
        <f t="shared" si="3"/>
        <v>0</v>
      </c>
      <c r="N85" s="122">
        <f t="shared" si="4"/>
        <v>0</v>
      </c>
      <c r="O85" s="122">
        <f t="shared" si="5"/>
        <v>0</v>
      </c>
      <c r="P85" s="122" t="str">
        <f t="shared" si="6"/>
        <v>Factor de Emisión</v>
      </c>
      <c r="Q85" s="122">
        <f t="shared" si="7"/>
        <v>0</v>
      </c>
      <c r="R85" s="122">
        <f t="shared" si="8"/>
        <v>0</v>
      </c>
      <c r="S85" s="122">
        <f>Q85+R85*Hoja1!$C$19</f>
        <v>0</v>
      </c>
      <c r="AG85" s="94">
        <f t="shared" si="15"/>
        <v>0</v>
      </c>
      <c r="AH85" s="94">
        <f t="shared" si="16"/>
        <v>0</v>
      </c>
      <c r="AI85" s="94">
        <f t="shared" si="9"/>
        <v>0</v>
      </c>
      <c r="AJ85" s="94" t="str">
        <f t="shared" si="10"/>
        <v>Factor de Emisión</v>
      </c>
      <c r="AK85" s="94">
        <f t="shared" si="11"/>
        <v>0</v>
      </c>
      <c r="AL85" s="94">
        <f t="shared" si="12"/>
        <v>0</v>
      </c>
      <c r="AM85" s="94">
        <f t="shared" si="13"/>
        <v>0</v>
      </c>
      <c r="AN85" s="94">
        <f t="shared" si="14"/>
        <v>0</v>
      </c>
      <c r="AO85" s="94">
        <f>IF(J85="",AN85*'Fraccion masica'!$AB$36,J85*AN85)</f>
        <v>0</v>
      </c>
      <c r="AP85" s="94">
        <f>IF(K85="",AN85*'Fraccion masica'!$AB$35,K85*AN85)</f>
        <v>0</v>
      </c>
      <c r="AQ85" s="94">
        <f>IFERROR(AO85*Hoja1!$C$24/Hoja1!$C$25/Hoja1!$C$26*16.04/1000000,0)</f>
        <v>0</v>
      </c>
      <c r="AR85" s="94">
        <f>IFERROR(AP85*Hoja1!$C$24/Hoja1!$C$25/Hoja1!$C$26*44.01/1000000,0)</f>
        <v>0</v>
      </c>
    </row>
    <row r="86" spans="2:44" x14ac:dyDescent="0.75">
      <c r="B86" s="52"/>
      <c r="C86" s="52"/>
      <c r="D86" s="152"/>
      <c r="E86" s="152"/>
      <c r="F86" s="131"/>
      <c r="G86" s="92"/>
      <c r="H86" s="14"/>
      <c r="I86" s="19"/>
      <c r="J86" s="52"/>
      <c r="K86" s="215"/>
      <c r="L86" s="218" t="str">
        <f t="shared" si="2"/>
        <v/>
      </c>
      <c r="M86" s="122">
        <f t="shared" si="3"/>
        <v>0</v>
      </c>
      <c r="N86" s="122">
        <f t="shared" si="4"/>
        <v>0</v>
      </c>
      <c r="O86" s="122">
        <f t="shared" si="5"/>
        <v>0</v>
      </c>
      <c r="P86" s="122" t="str">
        <f t="shared" si="6"/>
        <v>Factor de Emisión</v>
      </c>
      <c r="Q86" s="122">
        <f t="shared" si="7"/>
        <v>0</v>
      </c>
      <c r="R86" s="122">
        <f t="shared" si="8"/>
        <v>0</v>
      </c>
      <c r="S86" s="122">
        <f>Q86+R86*Hoja1!$C$19</f>
        <v>0</v>
      </c>
      <c r="AG86" s="94">
        <f t="shared" si="15"/>
        <v>0</v>
      </c>
      <c r="AH86" s="94">
        <f t="shared" si="16"/>
        <v>0</v>
      </c>
      <c r="AI86" s="94">
        <f t="shared" si="9"/>
        <v>0</v>
      </c>
      <c r="AJ86" s="94" t="str">
        <f t="shared" si="10"/>
        <v>Factor de Emisión</v>
      </c>
      <c r="AK86" s="94">
        <f t="shared" si="11"/>
        <v>0</v>
      </c>
      <c r="AL86" s="94">
        <f t="shared" si="12"/>
        <v>0</v>
      </c>
      <c r="AM86" s="94">
        <f t="shared" si="13"/>
        <v>0</v>
      </c>
      <c r="AN86" s="94">
        <f t="shared" si="14"/>
        <v>0</v>
      </c>
      <c r="AO86" s="94">
        <f>IF(J86="",AN86*'Fraccion masica'!$AB$36,J86*AN86)</f>
        <v>0</v>
      </c>
      <c r="AP86" s="94">
        <f>IF(K86="",AN86*'Fraccion masica'!$AB$35,K86*AN86)</f>
        <v>0</v>
      </c>
      <c r="AQ86" s="94">
        <f>IFERROR(AO86*Hoja1!$C$24/Hoja1!$C$25/Hoja1!$C$26*16.04/1000000,0)</f>
        <v>0</v>
      </c>
      <c r="AR86" s="94">
        <f>IFERROR(AP86*Hoja1!$C$24/Hoja1!$C$25/Hoja1!$C$26*44.01/1000000,0)</f>
        <v>0</v>
      </c>
    </row>
    <row r="87" spans="2:44" x14ac:dyDescent="0.75">
      <c r="B87" s="52"/>
      <c r="C87" s="52"/>
      <c r="D87" s="152"/>
      <c r="E87" s="152"/>
      <c r="F87" s="131"/>
      <c r="G87" s="92"/>
      <c r="H87" s="14"/>
      <c r="I87" s="19"/>
      <c r="J87" s="52"/>
      <c r="K87" s="215"/>
      <c r="L87" s="218" t="str">
        <f t="shared" si="2"/>
        <v/>
      </c>
      <c r="M87" s="122">
        <f t="shared" si="3"/>
        <v>0</v>
      </c>
      <c r="N87" s="122">
        <f t="shared" si="4"/>
        <v>0</v>
      </c>
      <c r="O87" s="122">
        <f t="shared" si="5"/>
        <v>0</v>
      </c>
      <c r="P87" s="122" t="str">
        <f t="shared" si="6"/>
        <v>Factor de Emisión</v>
      </c>
      <c r="Q87" s="122">
        <f t="shared" si="7"/>
        <v>0</v>
      </c>
      <c r="R87" s="122">
        <f t="shared" si="8"/>
        <v>0</v>
      </c>
      <c r="S87" s="122">
        <f>Q87+R87*Hoja1!$C$19</f>
        <v>0</v>
      </c>
      <c r="AG87" s="94">
        <f t="shared" si="15"/>
        <v>0</v>
      </c>
      <c r="AH87" s="94">
        <f t="shared" si="16"/>
        <v>0</v>
      </c>
      <c r="AI87" s="94">
        <f t="shared" si="9"/>
        <v>0</v>
      </c>
      <c r="AJ87" s="94" t="str">
        <f t="shared" si="10"/>
        <v>Factor de Emisión</v>
      </c>
      <c r="AK87" s="94">
        <f t="shared" si="11"/>
        <v>0</v>
      </c>
      <c r="AL87" s="94">
        <f t="shared" si="12"/>
        <v>0</v>
      </c>
      <c r="AM87" s="94">
        <f t="shared" si="13"/>
        <v>0</v>
      </c>
      <c r="AN87" s="94">
        <f t="shared" si="14"/>
        <v>0</v>
      </c>
      <c r="AO87" s="94">
        <f>IF(J87="",AN87*'Fraccion masica'!$AB$36,J87*AN87)</f>
        <v>0</v>
      </c>
      <c r="AP87" s="94">
        <f>IF(K87="",AN87*'Fraccion masica'!$AB$35,K87*AN87)</f>
        <v>0</v>
      </c>
      <c r="AQ87" s="94">
        <f>IFERROR(AO87*Hoja1!$C$24/Hoja1!$C$25/Hoja1!$C$26*16.04/1000000,0)</f>
        <v>0</v>
      </c>
      <c r="AR87" s="94">
        <f>IFERROR(AP87*Hoja1!$C$24/Hoja1!$C$25/Hoja1!$C$26*44.01/1000000,0)</f>
        <v>0</v>
      </c>
    </row>
    <row r="88" spans="2:44" x14ac:dyDescent="0.75">
      <c r="B88" s="52"/>
      <c r="C88" s="52"/>
      <c r="D88" s="152"/>
      <c r="E88" s="152"/>
      <c r="F88" s="131"/>
      <c r="G88" s="92"/>
      <c r="H88" s="14"/>
      <c r="I88" s="19"/>
      <c r="J88" s="52"/>
      <c r="K88" s="215"/>
      <c r="L88" s="218" t="str">
        <f t="shared" si="2"/>
        <v/>
      </c>
      <c r="M88" s="122">
        <f t="shared" si="3"/>
        <v>0</v>
      </c>
      <c r="N88" s="122">
        <f t="shared" si="4"/>
        <v>0</v>
      </c>
      <c r="O88" s="122">
        <f t="shared" si="5"/>
        <v>0</v>
      </c>
      <c r="P88" s="122" t="str">
        <f t="shared" si="6"/>
        <v>Factor de Emisión</v>
      </c>
      <c r="Q88" s="122">
        <f t="shared" si="7"/>
        <v>0</v>
      </c>
      <c r="R88" s="122">
        <f t="shared" si="8"/>
        <v>0</v>
      </c>
      <c r="S88" s="122">
        <f>Q88+R88*Hoja1!$C$19</f>
        <v>0</v>
      </c>
      <c r="AG88" s="94">
        <f t="shared" si="15"/>
        <v>0</v>
      </c>
      <c r="AH88" s="94">
        <f t="shared" si="16"/>
        <v>0</v>
      </c>
      <c r="AI88" s="94">
        <f t="shared" si="9"/>
        <v>0</v>
      </c>
      <c r="AJ88" s="94" t="str">
        <f t="shared" si="10"/>
        <v>Factor de Emisión</v>
      </c>
      <c r="AK88" s="94">
        <f t="shared" si="11"/>
        <v>0</v>
      </c>
      <c r="AL88" s="94">
        <f t="shared" si="12"/>
        <v>0</v>
      </c>
      <c r="AM88" s="94">
        <f t="shared" si="13"/>
        <v>0</v>
      </c>
      <c r="AN88" s="94">
        <f t="shared" si="14"/>
        <v>0</v>
      </c>
      <c r="AO88" s="94">
        <f>IF(J88="",AN88*'Fraccion masica'!$AB$36,J88*AN88)</f>
        <v>0</v>
      </c>
      <c r="AP88" s="94">
        <f>IF(K88="",AN88*'Fraccion masica'!$AB$35,K88*AN88)</f>
        <v>0</v>
      </c>
      <c r="AQ88" s="94">
        <f>IFERROR(AO88*Hoja1!$C$24/Hoja1!$C$25/Hoja1!$C$26*16.04/1000000,0)</f>
        <v>0</v>
      </c>
      <c r="AR88" s="94">
        <f>IFERROR(AP88*Hoja1!$C$24/Hoja1!$C$25/Hoja1!$C$26*44.01/1000000,0)</f>
        <v>0</v>
      </c>
    </row>
    <row r="89" spans="2:44" x14ac:dyDescent="0.75">
      <c r="B89" s="52"/>
      <c r="C89" s="52"/>
      <c r="D89" s="152"/>
      <c r="E89" s="152"/>
      <c r="F89" s="131"/>
      <c r="G89" s="92"/>
      <c r="H89" s="14"/>
      <c r="I89" s="19"/>
      <c r="J89" s="52"/>
      <c r="K89" s="215"/>
      <c r="L89" s="218" t="str">
        <f t="shared" si="2"/>
        <v/>
      </c>
      <c r="M89" s="122">
        <f t="shared" si="3"/>
        <v>0</v>
      </c>
      <c r="N89" s="122">
        <f t="shared" si="4"/>
        <v>0</v>
      </c>
      <c r="O89" s="122">
        <f t="shared" si="5"/>
        <v>0</v>
      </c>
      <c r="P89" s="122" t="str">
        <f t="shared" si="6"/>
        <v>Factor de Emisión</v>
      </c>
      <c r="Q89" s="122">
        <f t="shared" si="7"/>
        <v>0</v>
      </c>
      <c r="R89" s="122">
        <f t="shared" si="8"/>
        <v>0</v>
      </c>
      <c r="S89" s="122">
        <f>Q89+R89*Hoja1!$C$19</f>
        <v>0</v>
      </c>
      <c r="AG89" s="94">
        <f t="shared" si="15"/>
        <v>0</v>
      </c>
      <c r="AH89" s="94">
        <f t="shared" si="16"/>
        <v>0</v>
      </c>
      <c r="AI89" s="94">
        <f t="shared" si="9"/>
        <v>0</v>
      </c>
      <c r="AJ89" s="94" t="str">
        <f t="shared" si="10"/>
        <v>Factor de Emisión</v>
      </c>
      <c r="AK89" s="94">
        <f t="shared" si="11"/>
        <v>0</v>
      </c>
      <c r="AL89" s="94">
        <f t="shared" si="12"/>
        <v>0</v>
      </c>
      <c r="AM89" s="94">
        <f t="shared" si="13"/>
        <v>0</v>
      </c>
      <c r="AN89" s="94">
        <f t="shared" si="14"/>
        <v>0</v>
      </c>
      <c r="AO89" s="94">
        <f>IF(J89="",AN89*'Fraccion masica'!$AB$36,J89*AN89)</f>
        <v>0</v>
      </c>
      <c r="AP89" s="94">
        <f>IF(K89="",AN89*'Fraccion masica'!$AB$35,K89*AN89)</f>
        <v>0</v>
      </c>
      <c r="AQ89" s="94">
        <f>IFERROR(AO89*Hoja1!$C$24/Hoja1!$C$25/Hoja1!$C$26*16.04/1000000,0)</f>
        <v>0</v>
      </c>
      <c r="AR89" s="94">
        <f>IFERROR(AP89*Hoja1!$C$24/Hoja1!$C$25/Hoja1!$C$26*44.01/1000000,0)</f>
        <v>0</v>
      </c>
    </row>
    <row r="90" spans="2:44" x14ac:dyDescent="0.75">
      <c r="B90" s="52"/>
      <c r="C90" s="52"/>
      <c r="D90" s="152"/>
      <c r="E90" s="152"/>
      <c r="F90" s="131"/>
      <c r="G90" s="92"/>
      <c r="H90" s="14"/>
      <c r="I90" s="19"/>
      <c r="J90" s="52"/>
      <c r="K90" s="215"/>
      <c r="L90" s="218" t="str">
        <f t="shared" si="2"/>
        <v/>
      </c>
      <c r="M90" s="122">
        <f t="shared" si="3"/>
        <v>0</v>
      </c>
      <c r="N90" s="122">
        <f t="shared" si="4"/>
        <v>0</v>
      </c>
      <c r="O90" s="122">
        <f t="shared" si="5"/>
        <v>0</v>
      </c>
      <c r="P90" s="122" t="str">
        <f t="shared" si="6"/>
        <v>Factor de Emisión</v>
      </c>
      <c r="Q90" s="122">
        <f t="shared" si="7"/>
        <v>0</v>
      </c>
      <c r="R90" s="122">
        <f t="shared" si="8"/>
        <v>0</v>
      </c>
      <c r="S90" s="122">
        <f>Q90+R90*Hoja1!$C$19</f>
        <v>0</v>
      </c>
      <c r="AG90" s="94">
        <f t="shared" si="15"/>
        <v>0</v>
      </c>
      <c r="AH90" s="94">
        <f t="shared" si="16"/>
        <v>0</v>
      </c>
      <c r="AI90" s="94">
        <f t="shared" si="9"/>
        <v>0</v>
      </c>
      <c r="AJ90" s="94" t="str">
        <f t="shared" si="10"/>
        <v>Factor de Emisión</v>
      </c>
      <c r="AK90" s="94">
        <f t="shared" si="11"/>
        <v>0</v>
      </c>
      <c r="AL90" s="94">
        <f t="shared" si="12"/>
        <v>0</v>
      </c>
      <c r="AM90" s="94">
        <f t="shared" si="13"/>
        <v>0</v>
      </c>
      <c r="AN90" s="94">
        <f t="shared" si="14"/>
        <v>0</v>
      </c>
      <c r="AO90" s="94">
        <f>IF(J90="",AN90*'Fraccion masica'!$AB$36,J90*AN90)</f>
        <v>0</v>
      </c>
      <c r="AP90" s="94">
        <f>IF(K90="",AN90*'Fraccion masica'!$AB$35,K90*AN90)</f>
        <v>0</v>
      </c>
      <c r="AQ90" s="94">
        <f>IFERROR(AO90*Hoja1!$C$24/Hoja1!$C$25/Hoja1!$C$26*16.04/1000000,0)</f>
        <v>0</v>
      </c>
      <c r="AR90" s="94">
        <f>IFERROR(AP90*Hoja1!$C$24/Hoja1!$C$25/Hoja1!$C$26*44.01/1000000,0)</f>
        <v>0</v>
      </c>
    </row>
    <row r="91" spans="2:44" x14ac:dyDescent="0.75">
      <c r="B91" s="52"/>
      <c r="C91" s="52"/>
      <c r="D91" s="152"/>
      <c r="E91" s="152"/>
      <c r="F91" s="131"/>
      <c r="G91" s="92"/>
      <c r="H91" s="14"/>
      <c r="I91" s="19"/>
      <c r="J91" s="52"/>
      <c r="K91" s="215"/>
      <c r="L91" s="218" t="str">
        <f t="shared" si="2"/>
        <v/>
      </c>
      <c r="M91" s="122">
        <f t="shared" si="3"/>
        <v>0</v>
      </c>
      <c r="N91" s="122">
        <f t="shared" si="4"/>
        <v>0</v>
      </c>
      <c r="O91" s="122">
        <f t="shared" si="5"/>
        <v>0</v>
      </c>
      <c r="P91" s="122" t="str">
        <f t="shared" si="6"/>
        <v>Factor de Emisión</v>
      </c>
      <c r="Q91" s="122">
        <f t="shared" si="7"/>
        <v>0</v>
      </c>
      <c r="R91" s="122">
        <f t="shared" si="8"/>
        <v>0</v>
      </c>
      <c r="S91" s="122">
        <f>Q91+R91*Hoja1!$C$19</f>
        <v>0</v>
      </c>
      <c r="AG91" s="94">
        <f t="shared" si="15"/>
        <v>0</v>
      </c>
      <c r="AH91" s="94">
        <f t="shared" si="16"/>
        <v>0</v>
      </c>
      <c r="AI91" s="94">
        <f t="shared" si="9"/>
        <v>0</v>
      </c>
      <c r="AJ91" s="94" t="str">
        <f t="shared" si="10"/>
        <v>Factor de Emisión</v>
      </c>
      <c r="AK91" s="94">
        <f t="shared" si="11"/>
        <v>0</v>
      </c>
      <c r="AL91" s="94">
        <f t="shared" si="12"/>
        <v>0</v>
      </c>
      <c r="AM91" s="94">
        <f t="shared" si="13"/>
        <v>0</v>
      </c>
      <c r="AN91" s="94">
        <f t="shared" si="14"/>
        <v>0</v>
      </c>
      <c r="AO91" s="94">
        <f>IF(J91="",AN91*'Fraccion masica'!$AB$36,J91*AN91)</f>
        <v>0</v>
      </c>
      <c r="AP91" s="94">
        <f>IF(K91="",AN91*'Fraccion masica'!$AB$35,K91*AN91)</f>
        <v>0</v>
      </c>
      <c r="AQ91" s="94">
        <f>IFERROR(AO91*Hoja1!$C$24/Hoja1!$C$25/Hoja1!$C$26*16.04/1000000,0)</f>
        <v>0</v>
      </c>
      <c r="AR91" s="94">
        <f>IFERROR(AP91*Hoja1!$C$24/Hoja1!$C$25/Hoja1!$C$26*44.01/1000000,0)</f>
        <v>0</v>
      </c>
    </row>
    <row r="92" spans="2:44" x14ac:dyDescent="0.75">
      <c r="B92" s="52"/>
      <c r="C92" s="52"/>
      <c r="D92" s="152"/>
      <c r="E92" s="152"/>
      <c r="F92" s="131"/>
      <c r="G92" s="92"/>
      <c r="H92" s="14"/>
      <c r="I92" s="19"/>
      <c r="J92" s="52"/>
      <c r="K92" s="215"/>
      <c r="L92" s="218" t="str">
        <f t="shared" si="2"/>
        <v/>
      </c>
      <c r="M92" s="122">
        <f t="shared" si="3"/>
        <v>0</v>
      </c>
      <c r="N92" s="122">
        <f t="shared" si="4"/>
        <v>0</v>
      </c>
      <c r="O92" s="122">
        <f t="shared" si="5"/>
        <v>0</v>
      </c>
      <c r="P92" s="122" t="str">
        <f t="shared" si="6"/>
        <v>Factor de Emisión</v>
      </c>
      <c r="Q92" s="122">
        <f t="shared" si="7"/>
        <v>0</v>
      </c>
      <c r="R92" s="122">
        <f t="shared" si="8"/>
        <v>0</v>
      </c>
      <c r="S92" s="122">
        <f>Q92+R92*Hoja1!$C$19</f>
        <v>0</v>
      </c>
      <c r="AG92" s="94">
        <f t="shared" si="15"/>
        <v>0</v>
      </c>
      <c r="AH92" s="94">
        <f t="shared" si="16"/>
        <v>0</v>
      </c>
      <c r="AI92" s="94">
        <f t="shared" si="9"/>
        <v>0</v>
      </c>
      <c r="AJ92" s="94" t="str">
        <f t="shared" si="10"/>
        <v>Factor de Emisión</v>
      </c>
      <c r="AK92" s="94">
        <f t="shared" si="11"/>
        <v>0</v>
      </c>
      <c r="AL92" s="94">
        <f t="shared" si="12"/>
        <v>0</v>
      </c>
      <c r="AM92" s="94">
        <f t="shared" si="13"/>
        <v>0</v>
      </c>
      <c r="AN92" s="94">
        <f t="shared" si="14"/>
        <v>0</v>
      </c>
      <c r="AO92" s="94">
        <f>IF(J92="",AN92*'Fraccion masica'!$AB$36,J92*AN92)</f>
        <v>0</v>
      </c>
      <c r="AP92" s="94">
        <f>IF(K92="",AN92*'Fraccion masica'!$AB$35,K92*AN92)</f>
        <v>0</v>
      </c>
      <c r="AQ92" s="94">
        <f>IFERROR(AO92*Hoja1!$C$24/Hoja1!$C$25/Hoja1!$C$26*16.04/1000000,0)</f>
        <v>0</v>
      </c>
      <c r="AR92" s="94">
        <f>IFERROR(AP92*Hoja1!$C$24/Hoja1!$C$25/Hoja1!$C$26*44.01/1000000,0)</f>
        <v>0</v>
      </c>
    </row>
    <row r="93" spans="2:44" x14ac:dyDescent="0.75">
      <c r="B93" s="52"/>
      <c r="C93" s="52"/>
      <c r="D93" s="152"/>
      <c r="E93" s="152"/>
      <c r="F93" s="131"/>
      <c r="G93" s="92"/>
      <c r="H93" s="14"/>
      <c r="I93" s="19"/>
      <c r="J93" s="52"/>
      <c r="K93" s="215"/>
      <c r="L93" s="218" t="str">
        <f t="shared" si="2"/>
        <v/>
      </c>
      <c r="M93" s="122">
        <f t="shared" si="3"/>
        <v>0</v>
      </c>
      <c r="N93" s="122">
        <f t="shared" si="4"/>
        <v>0</v>
      </c>
      <c r="O93" s="122">
        <f t="shared" si="5"/>
        <v>0</v>
      </c>
      <c r="P93" s="122" t="str">
        <f t="shared" si="6"/>
        <v>Factor de Emisión</v>
      </c>
      <c r="Q93" s="122">
        <f t="shared" si="7"/>
        <v>0</v>
      </c>
      <c r="R93" s="122">
        <f t="shared" si="8"/>
        <v>0</v>
      </c>
      <c r="S93" s="122">
        <f>Q93+R93*Hoja1!$C$19</f>
        <v>0</v>
      </c>
      <c r="AG93" s="94">
        <f t="shared" si="15"/>
        <v>0</v>
      </c>
      <c r="AH93" s="94">
        <f t="shared" si="16"/>
        <v>0</v>
      </c>
      <c r="AI93" s="94">
        <f t="shared" si="9"/>
        <v>0</v>
      </c>
      <c r="AJ93" s="94" t="str">
        <f t="shared" si="10"/>
        <v>Factor de Emisión</v>
      </c>
      <c r="AK93" s="94">
        <f t="shared" si="11"/>
        <v>0</v>
      </c>
      <c r="AL93" s="94">
        <f t="shared" si="12"/>
        <v>0</v>
      </c>
      <c r="AM93" s="94">
        <f t="shared" si="13"/>
        <v>0</v>
      </c>
      <c r="AN93" s="94">
        <f t="shared" si="14"/>
        <v>0</v>
      </c>
      <c r="AO93" s="94">
        <f>IF(J93="",AN93*'Fraccion masica'!$AB$36,J93*AN93)</f>
        <v>0</v>
      </c>
      <c r="AP93" s="94">
        <f>IF(K93="",AN93*'Fraccion masica'!$AB$35,K93*AN93)</f>
        <v>0</v>
      </c>
      <c r="AQ93" s="94">
        <f>IFERROR(AO93*Hoja1!$C$24/Hoja1!$C$25/Hoja1!$C$26*16.04/1000000,0)</f>
        <v>0</v>
      </c>
      <c r="AR93" s="94">
        <f>IFERROR(AP93*Hoja1!$C$24/Hoja1!$C$25/Hoja1!$C$26*44.01/1000000,0)</f>
        <v>0</v>
      </c>
    </row>
    <row r="94" spans="2:44" x14ac:dyDescent="0.75">
      <c r="B94" s="52"/>
      <c r="C94" s="52"/>
      <c r="D94" s="152"/>
      <c r="E94" s="152"/>
      <c r="F94" s="131"/>
      <c r="G94" s="92"/>
      <c r="H94" s="14"/>
      <c r="I94" s="19"/>
      <c r="J94" s="52"/>
      <c r="K94" s="215"/>
      <c r="L94" s="218" t="str">
        <f t="shared" si="2"/>
        <v/>
      </c>
      <c r="M94" s="122">
        <f t="shared" si="3"/>
        <v>0</v>
      </c>
      <c r="N94" s="122">
        <f t="shared" si="4"/>
        <v>0</v>
      </c>
      <c r="O94" s="122">
        <f t="shared" si="5"/>
        <v>0</v>
      </c>
      <c r="P94" s="122" t="str">
        <f t="shared" si="6"/>
        <v>Factor de Emisión</v>
      </c>
      <c r="Q94" s="122">
        <f t="shared" si="7"/>
        <v>0</v>
      </c>
      <c r="R94" s="122">
        <f t="shared" si="8"/>
        <v>0</v>
      </c>
      <c r="S94" s="122">
        <f>Q94+R94*Hoja1!$C$19</f>
        <v>0</v>
      </c>
      <c r="AG94" s="94">
        <f t="shared" si="15"/>
        <v>0</v>
      </c>
      <c r="AH94" s="94">
        <f t="shared" si="16"/>
        <v>0</v>
      </c>
      <c r="AI94" s="94">
        <f t="shared" si="9"/>
        <v>0</v>
      </c>
      <c r="AJ94" s="94" t="str">
        <f t="shared" si="10"/>
        <v>Factor de Emisión</v>
      </c>
      <c r="AK94" s="94">
        <f t="shared" si="11"/>
        <v>0</v>
      </c>
      <c r="AL94" s="94">
        <f t="shared" si="12"/>
        <v>0</v>
      </c>
      <c r="AM94" s="94">
        <f t="shared" si="13"/>
        <v>0</v>
      </c>
      <c r="AN94" s="94">
        <f t="shared" si="14"/>
        <v>0</v>
      </c>
      <c r="AO94" s="94">
        <f>IF(J94="",AN94*'Fraccion masica'!$AB$36,J94*AN94)</f>
        <v>0</v>
      </c>
      <c r="AP94" s="94">
        <f>IF(K94="",AN94*'Fraccion masica'!$AB$35,K94*AN94)</f>
        <v>0</v>
      </c>
      <c r="AQ94" s="94">
        <f>IFERROR(AO94*Hoja1!$C$24/Hoja1!$C$25/Hoja1!$C$26*16.04/1000000,0)</f>
        <v>0</v>
      </c>
      <c r="AR94" s="94">
        <f>IFERROR(AP94*Hoja1!$C$24/Hoja1!$C$25/Hoja1!$C$26*44.01/1000000,0)</f>
        <v>0</v>
      </c>
    </row>
    <row r="95" spans="2:44" x14ac:dyDescent="0.75">
      <c r="B95" s="52"/>
      <c r="C95" s="52"/>
      <c r="D95" s="152"/>
      <c r="E95" s="152"/>
      <c r="F95" s="131"/>
      <c r="G95" s="92"/>
      <c r="H95" s="14"/>
      <c r="I95" s="19"/>
      <c r="J95" s="52"/>
      <c r="K95" s="215"/>
      <c r="L95" s="218" t="str">
        <f t="shared" si="2"/>
        <v/>
      </c>
      <c r="M95" s="122">
        <f t="shared" si="3"/>
        <v>0</v>
      </c>
      <c r="N95" s="122">
        <f t="shared" si="4"/>
        <v>0</v>
      </c>
      <c r="O95" s="122">
        <f t="shared" si="5"/>
        <v>0</v>
      </c>
      <c r="P95" s="122" t="str">
        <f t="shared" si="6"/>
        <v>Factor de Emisión</v>
      </c>
      <c r="Q95" s="122">
        <f t="shared" si="7"/>
        <v>0</v>
      </c>
      <c r="R95" s="122">
        <f t="shared" si="8"/>
        <v>0</v>
      </c>
      <c r="S95" s="122">
        <f>Q95+R95*Hoja1!$C$19</f>
        <v>0</v>
      </c>
      <c r="AG95" s="94">
        <f t="shared" si="15"/>
        <v>0</v>
      </c>
      <c r="AH95" s="94">
        <f t="shared" si="16"/>
        <v>0</v>
      </c>
      <c r="AI95" s="94">
        <f t="shared" si="9"/>
        <v>0</v>
      </c>
      <c r="AJ95" s="94" t="str">
        <f t="shared" si="10"/>
        <v>Factor de Emisión</v>
      </c>
      <c r="AK95" s="94">
        <f t="shared" si="11"/>
        <v>0</v>
      </c>
      <c r="AL95" s="94">
        <f t="shared" si="12"/>
        <v>0</v>
      </c>
      <c r="AM95" s="94">
        <f t="shared" si="13"/>
        <v>0</v>
      </c>
      <c r="AN95" s="94">
        <f t="shared" si="14"/>
        <v>0</v>
      </c>
      <c r="AO95" s="94">
        <f>IF(J95="",AN95*'Fraccion masica'!$AB$36,J95*AN95)</f>
        <v>0</v>
      </c>
      <c r="AP95" s="94">
        <f>IF(K95="",AN95*'Fraccion masica'!$AB$35,K95*AN95)</f>
        <v>0</v>
      </c>
      <c r="AQ95" s="94">
        <f>IFERROR(AO95*Hoja1!$C$24/Hoja1!$C$25/Hoja1!$C$26*16.04/1000000,0)</f>
        <v>0</v>
      </c>
      <c r="AR95" s="94">
        <f>IFERROR(AP95*Hoja1!$C$24/Hoja1!$C$25/Hoja1!$C$26*44.01/1000000,0)</f>
        <v>0</v>
      </c>
    </row>
    <row r="96" spans="2:44" x14ac:dyDescent="0.75">
      <c r="B96" s="52"/>
      <c r="C96" s="52"/>
      <c r="D96" s="152"/>
      <c r="E96" s="152"/>
      <c r="F96" s="131"/>
      <c r="G96" s="92"/>
      <c r="H96" s="14"/>
      <c r="I96" s="19"/>
      <c r="J96" s="52"/>
      <c r="K96" s="215"/>
      <c r="L96" s="218" t="str">
        <f t="shared" si="2"/>
        <v/>
      </c>
      <c r="M96" s="122">
        <f t="shared" si="3"/>
        <v>0</v>
      </c>
      <c r="N96" s="122">
        <f t="shared" si="4"/>
        <v>0</v>
      </c>
      <c r="O96" s="122">
        <f t="shared" si="5"/>
        <v>0</v>
      </c>
      <c r="P96" s="122" t="str">
        <f t="shared" si="6"/>
        <v>Factor de Emisión</v>
      </c>
      <c r="Q96" s="122">
        <f t="shared" si="7"/>
        <v>0</v>
      </c>
      <c r="R96" s="122">
        <f t="shared" si="8"/>
        <v>0</v>
      </c>
      <c r="S96" s="122">
        <f>Q96+R96*Hoja1!$C$19</f>
        <v>0</v>
      </c>
      <c r="AG96" s="94">
        <f t="shared" si="15"/>
        <v>0</v>
      </c>
      <c r="AH96" s="94">
        <f t="shared" si="16"/>
        <v>0</v>
      </c>
      <c r="AI96" s="94">
        <f t="shared" si="9"/>
        <v>0</v>
      </c>
      <c r="AJ96" s="94" t="str">
        <f t="shared" si="10"/>
        <v>Factor de Emisión</v>
      </c>
      <c r="AK96" s="94">
        <f t="shared" si="11"/>
        <v>0</v>
      </c>
      <c r="AL96" s="94">
        <f t="shared" si="12"/>
        <v>0</v>
      </c>
      <c r="AM96" s="94">
        <f t="shared" si="13"/>
        <v>0</v>
      </c>
      <c r="AN96" s="94">
        <f t="shared" si="14"/>
        <v>0</v>
      </c>
      <c r="AO96" s="94">
        <f>IF(J96="",AN96*'Fraccion masica'!$AB$36,J96*AN96)</f>
        <v>0</v>
      </c>
      <c r="AP96" s="94">
        <f>IF(K96="",AN96*'Fraccion masica'!$AB$35,K96*AN96)</f>
        <v>0</v>
      </c>
      <c r="AQ96" s="94">
        <f>IFERROR(AO96*Hoja1!$C$24/Hoja1!$C$25/Hoja1!$C$26*16.04/1000000,0)</f>
        <v>0</v>
      </c>
      <c r="AR96" s="94">
        <f>IFERROR(AP96*Hoja1!$C$24/Hoja1!$C$25/Hoja1!$C$26*44.01/1000000,0)</f>
        <v>0</v>
      </c>
    </row>
    <row r="97" spans="2:44" x14ac:dyDescent="0.75">
      <c r="B97" s="52"/>
      <c r="C97" s="52"/>
      <c r="D97" s="152"/>
      <c r="E97" s="152"/>
      <c r="F97" s="131"/>
      <c r="G97" s="92"/>
      <c r="H97" s="14"/>
      <c r="I97" s="19"/>
      <c r="J97" s="52"/>
      <c r="K97" s="215"/>
      <c r="L97" s="218" t="str">
        <f t="shared" si="2"/>
        <v/>
      </c>
      <c r="M97" s="122">
        <f t="shared" si="3"/>
        <v>0</v>
      </c>
      <c r="N97" s="122">
        <f t="shared" si="4"/>
        <v>0</v>
      </c>
      <c r="O97" s="122">
        <f t="shared" si="5"/>
        <v>0</v>
      </c>
      <c r="P97" s="122" t="str">
        <f t="shared" si="6"/>
        <v>Factor de Emisión</v>
      </c>
      <c r="Q97" s="122">
        <f t="shared" si="7"/>
        <v>0</v>
      </c>
      <c r="R97" s="122">
        <f t="shared" si="8"/>
        <v>0</v>
      </c>
      <c r="S97" s="122">
        <f>Q97+R97*Hoja1!$C$19</f>
        <v>0</v>
      </c>
      <c r="AG97" s="94">
        <f t="shared" si="15"/>
        <v>0</v>
      </c>
      <c r="AH97" s="94">
        <f t="shared" si="16"/>
        <v>0</v>
      </c>
      <c r="AI97" s="94">
        <f t="shared" si="9"/>
        <v>0</v>
      </c>
      <c r="AJ97" s="94" t="str">
        <f t="shared" si="10"/>
        <v>Factor de Emisión</v>
      </c>
      <c r="AK97" s="94">
        <f t="shared" si="11"/>
        <v>0</v>
      </c>
      <c r="AL97" s="94">
        <f t="shared" si="12"/>
        <v>0</v>
      </c>
      <c r="AM97" s="94">
        <f t="shared" si="13"/>
        <v>0</v>
      </c>
      <c r="AN97" s="94">
        <f t="shared" si="14"/>
        <v>0</v>
      </c>
      <c r="AO97" s="94">
        <f>IF(J97="",AN97*'Fraccion masica'!$AB$36,J97*AN97)</f>
        <v>0</v>
      </c>
      <c r="AP97" s="94">
        <f>IF(K97="",AN97*'Fraccion masica'!$AB$35,K97*AN97)</f>
        <v>0</v>
      </c>
      <c r="AQ97" s="94">
        <f>IFERROR(AO97*Hoja1!$C$24/Hoja1!$C$25/Hoja1!$C$26*16.04/1000000,0)</f>
        <v>0</v>
      </c>
      <c r="AR97" s="94">
        <f>IFERROR(AP97*Hoja1!$C$24/Hoja1!$C$25/Hoja1!$C$26*44.01/1000000,0)</f>
        <v>0</v>
      </c>
    </row>
    <row r="98" spans="2:44" x14ac:dyDescent="0.75">
      <c r="B98" s="52"/>
      <c r="C98" s="52"/>
      <c r="D98" s="152"/>
      <c r="E98" s="152"/>
      <c r="F98" s="131"/>
      <c r="G98" s="92"/>
      <c r="H98" s="14"/>
      <c r="I98" s="19"/>
      <c r="J98" s="52"/>
      <c r="K98" s="215"/>
      <c r="L98" s="218" t="str">
        <f t="shared" si="2"/>
        <v/>
      </c>
      <c r="M98" s="122">
        <f t="shared" si="3"/>
        <v>0</v>
      </c>
      <c r="N98" s="122">
        <f t="shared" si="4"/>
        <v>0</v>
      </c>
      <c r="O98" s="122">
        <f t="shared" si="5"/>
        <v>0</v>
      </c>
      <c r="P98" s="122" t="str">
        <f t="shared" si="6"/>
        <v>Factor de Emisión</v>
      </c>
      <c r="Q98" s="122">
        <f t="shared" si="7"/>
        <v>0</v>
      </c>
      <c r="R98" s="122">
        <f t="shared" si="8"/>
        <v>0</v>
      </c>
      <c r="S98" s="122">
        <f>Q98+R98*Hoja1!$C$19</f>
        <v>0</v>
      </c>
      <c r="AG98" s="94">
        <f t="shared" si="15"/>
        <v>0</v>
      </c>
      <c r="AH98" s="94">
        <f t="shared" si="16"/>
        <v>0</v>
      </c>
      <c r="AI98" s="94">
        <f t="shared" si="9"/>
        <v>0</v>
      </c>
      <c r="AJ98" s="94" t="str">
        <f t="shared" si="10"/>
        <v>Factor de Emisión</v>
      </c>
      <c r="AK98" s="94">
        <f t="shared" si="11"/>
        <v>0</v>
      </c>
      <c r="AL98" s="94">
        <f t="shared" si="12"/>
        <v>0</v>
      </c>
      <c r="AM98" s="94">
        <f t="shared" si="13"/>
        <v>0</v>
      </c>
      <c r="AN98" s="94">
        <f t="shared" si="14"/>
        <v>0</v>
      </c>
      <c r="AO98" s="94">
        <f>IF(J98="",AN98*'Fraccion masica'!$AB$36,J98*AN98)</f>
        <v>0</v>
      </c>
      <c r="AP98" s="94">
        <f>IF(K98="",AN98*'Fraccion masica'!$AB$35,K98*AN98)</f>
        <v>0</v>
      </c>
      <c r="AQ98" s="94">
        <f>IFERROR(AO98*Hoja1!$C$24/Hoja1!$C$25/Hoja1!$C$26*16.04/1000000,0)</f>
        <v>0</v>
      </c>
      <c r="AR98" s="94">
        <f>IFERROR(AP98*Hoja1!$C$24/Hoja1!$C$25/Hoja1!$C$26*44.01/1000000,0)</f>
        <v>0</v>
      </c>
    </row>
    <row r="99" spans="2:44" x14ac:dyDescent="0.75">
      <c r="B99" s="52"/>
      <c r="C99" s="52"/>
      <c r="D99" s="152"/>
      <c r="E99" s="152"/>
      <c r="F99" s="131"/>
      <c r="G99" s="92"/>
      <c r="H99" s="14"/>
      <c r="I99" s="19"/>
      <c r="J99" s="52"/>
      <c r="K99" s="215"/>
      <c r="L99" s="218" t="str">
        <f t="shared" si="2"/>
        <v/>
      </c>
      <c r="M99" s="122">
        <f t="shared" si="3"/>
        <v>0</v>
      </c>
      <c r="N99" s="122">
        <f t="shared" si="4"/>
        <v>0</v>
      </c>
      <c r="O99" s="122">
        <f t="shared" si="5"/>
        <v>0</v>
      </c>
      <c r="P99" s="122" t="str">
        <f t="shared" si="6"/>
        <v>Factor de Emisión</v>
      </c>
      <c r="Q99" s="122">
        <f t="shared" si="7"/>
        <v>0</v>
      </c>
      <c r="R99" s="122">
        <f t="shared" si="8"/>
        <v>0</v>
      </c>
      <c r="S99" s="122">
        <f>Q99+R99*Hoja1!$C$19</f>
        <v>0</v>
      </c>
      <c r="AG99" s="94">
        <f t="shared" si="15"/>
        <v>0</v>
      </c>
      <c r="AH99" s="94">
        <f t="shared" si="16"/>
        <v>0</v>
      </c>
      <c r="AI99" s="94">
        <f t="shared" si="9"/>
        <v>0</v>
      </c>
      <c r="AJ99" s="94" t="str">
        <f t="shared" si="10"/>
        <v>Factor de Emisión</v>
      </c>
      <c r="AK99" s="94">
        <f t="shared" si="11"/>
        <v>0</v>
      </c>
      <c r="AL99" s="94">
        <f t="shared" si="12"/>
        <v>0</v>
      </c>
      <c r="AM99" s="94">
        <f t="shared" si="13"/>
        <v>0</v>
      </c>
      <c r="AN99" s="94">
        <f t="shared" si="14"/>
        <v>0</v>
      </c>
      <c r="AO99" s="94">
        <f>IF(J99="",AN99*'Fraccion masica'!$AB$36,J99*AN99)</f>
        <v>0</v>
      </c>
      <c r="AP99" s="94">
        <f>IF(K99="",AN99*'Fraccion masica'!$AB$35,K99*AN99)</f>
        <v>0</v>
      </c>
      <c r="AQ99" s="94">
        <f>IFERROR(AO99*Hoja1!$C$24/Hoja1!$C$25/Hoja1!$C$26*16.04/1000000,0)</f>
        <v>0</v>
      </c>
      <c r="AR99" s="94">
        <f>IFERROR(AP99*Hoja1!$C$24/Hoja1!$C$25/Hoja1!$C$26*44.01/1000000,0)</f>
        <v>0</v>
      </c>
    </row>
    <row r="100" spans="2:44" x14ac:dyDescent="0.75">
      <c r="B100" s="52"/>
      <c r="C100" s="52"/>
      <c r="D100" s="152"/>
      <c r="E100" s="152"/>
      <c r="F100" s="131"/>
      <c r="G100" s="92"/>
      <c r="H100" s="14"/>
      <c r="I100" s="19"/>
      <c r="J100" s="52"/>
      <c r="K100" s="215"/>
      <c r="L100" s="218" t="str">
        <f t="shared" si="2"/>
        <v/>
      </c>
      <c r="M100" s="122">
        <f t="shared" si="3"/>
        <v>0</v>
      </c>
      <c r="N100" s="122">
        <f t="shared" si="4"/>
        <v>0</v>
      </c>
      <c r="O100" s="122">
        <f t="shared" si="5"/>
        <v>0</v>
      </c>
      <c r="P100" s="122" t="str">
        <f t="shared" si="6"/>
        <v>Factor de Emisión</v>
      </c>
      <c r="Q100" s="122">
        <f t="shared" si="7"/>
        <v>0</v>
      </c>
      <c r="R100" s="122">
        <f t="shared" si="8"/>
        <v>0</v>
      </c>
      <c r="S100" s="122">
        <f>Q100+R100*Hoja1!$C$19</f>
        <v>0</v>
      </c>
      <c r="AG100" s="94">
        <f t="shared" si="15"/>
        <v>0</v>
      </c>
      <c r="AH100" s="94">
        <f t="shared" si="16"/>
        <v>0</v>
      </c>
      <c r="AI100" s="94">
        <f t="shared" si="9"/>
        <v>0</v>
      </c>
      <c r="AJ100" s="94" t="str">
        <f t="shared" si="10"/>
        <v>Factor de Emisión</v>
      </c>
      <c r="AK100" s="94">
        <f t="shared" si="11"/>
        <v>0</v>
      </c>
      <c r="AL100" s="94">
        <f t="shared" si="12"/>
        <v>0</v>
      </c>
      <c r="AM100" s="94">
        <f t="shared" si="13"/>
        <v>0</v>
      </c>
      <c r="AN100" s="94">
        <f t="shared" si="14"/>
        <v>0</v>
      </c>
      <c r="AO100" s="94">
        <f>IF(J100="",AN100*'Fraccion masica'!$AB$36,J100*AN100)</f>
        <v>0</v>
      </c>
      <c r="AP100" s="94">
        <f>IF(K100="",AN100*'Fraccion masica'!$AB$35,K100*AN100)</f>
        <v>0</v>
      </c>
      <c r="AQ100" s="94">
        <f>IFERROR(AO100*Hoja1!$C$24/Hoja1!$C$25/Hoja1!$C$26*16.04/1000000,0)</f>
        <v>0</v>
      </c>
      <c r="AR100" s="94">
        <f>IFERROR(AP100*Hoja1!$C$24/Hoja1!$C$25/Hoja1!$C$26*44.01/1000000,0)</f>
        <v>0</v>
      </c>
    </row>
    <row r="101" spans="2:44" x14ac:dyDescent="0.75">
      <c r="B101" s="52"/>
      <c r="C101" s="52"/>
      <c r="D101" s="152"/>
      <c r="E101" s="152"/>
      <c r="F101" s="131"/>
      <c r="G101" s="92"/>
      <c r="H101" s="14"/>
      <c r="I101" s="19"/>
      <c r="J101" s="52"/>
      <c r="K101" s="215"/>
      <c r="L101" s="218" t="str">
        <f t="shared" si="2"/>
        <v/>
      </c>
      <c r="M101" s="122">
        <f t="shared" si="3"/>
        <v>0</v>
      </c>
      <c r="N101" s="122">
        <f t="shared" si="4"/>
        <v>0</v>
      </c>
      <c r="O101" s="122">
        <f t="shared" si="5"/>
        <v>0</v>
      </c>
      <c r="P101" s="122" t="str">
        <f t="shared" si="6"/>
        <v>Factor de Emisión</v>
      </c>
      <c r="Q101" s="122">
        <f t="shared" si="7"/>
        <v>0</v>
      </c>
      <c r="R101" s="122">
        <f t="shared" si="8"/>
        <v>0</v>
      </c>
      <c r="S101" s="122">
        <f>Q101+R101*Hoja1!$C$19</f>
        <v>0</v>
      </c>
      <c r="AG101" s="94">
        <f t="shared" si="15"/>
        <v>0</v>
      </c>
      <c r="AH101" s="94">
        <f t="shared" si="16"/>
        <v>0</v>
      </c>
      <c r="AI101" s="94">
        <f t="shared" si="9"/>
        <v>0</v>
      </c>
      <c r="AJ101" s="94" t="str">
        <f t="shared" si="10"/>
        <v>Factor de Emisión</v>
      </c>
      <c r="AK101" s="94">
        <f t="shared" si="11"/>
        <v>0</v>
      </c>
      <c r="AL101" s="94">
        <f t="shared" si="12"/>
        <v>0</v>
      </c>
      <c r="AM101" s="94">
        <f t="shared" si="13"/>
        <v>0</v>
      </c>
      <c r="AN101" s="94">
        <f t="shared" si="14"/>
        <v>0</v>
      </c>
      <c r="AO101" s="94">
        <f>IF(J101="",AN101*'Fraccion masica'!$AB$36,J101*AN101)</f>
        <v>0</v>
      </c>
      <c r="AP101" s="94">
        <f>IF(K101="",AN101*'Fraccion masica'!$AB$35,K101*AN101)</f>
        <v>0</v>
      </c>
      <c r="AQ101" s="94">
        <f>IFERROR(AO101*Hoja1!$C$24/Hoja1!$C$25/Hoja1!$C$26*16.04/1000000,0)</f>
        <v>0</v>
      </c>
      <c r="AR101" s="94">
        <f>IFERROR(AP101*Hoja1!$C$24/Hoja1!$C$25/Hoja1!$C$26*44.01/1000000,0)</f>
        <v>0</v>
      </c>
    </row>
    <row r="102" spans="2:44" x14ac:dyDescent="0.75">
      <c r="B102" s="52"/>
      <c r="C102" s="52"/>
      <c r="D102" s="152"/>
      <c r="E102" s="152"/>
      <c r="F102" s="131"/>
      <c r="G102" s="92"/>
      <c r="H102" s="14"/>
      <c r="I102" s="19"/>
      <c r="J102" s="52"/>
      <c r="K102" s="215"/>
      <c r="L102" s="218" t="str">
        <f t="shared" si="2"/>
        <v/>
      </c>
      <c r="M102" s="122">
        <f t="shared" si="3"/>
        <v>0</v>
      </c>
      <c r="N102" s="122">
        <f t="shared" si="4"/>
        <v>0</v>
      </c>
      <c r="O102" s="122">
        <f t="shared" si="5"/>
        <v>0</v>
      </c>
      <c r="P102" s="122" t="str">
        <f t="shared" si="6"/>
        <v>Factor de Emisión</v>
      </c>
      <c r="Q102" s="122">
        <f t="shared" si="7"/>
        <v>0</v>
      </c>
      <c r="R102" s="122">
        <f t="shared" si="8"/>
        <v>0</v>
      </c>
      <c r="S102" s="122">
        <f>Q102+R102*Hoja1!$C$19</f>
        <v>0</v>
      </c>
      <c r="AG102" s="94">
        <f t="shared" si="15"/>
        <v>0</v>
      </c>
      <c r="AH102" s="94">
        <f t="shared" si="16"/>
        <v>0</v>
      </c>
      <c r="AI102" s="94">
        <f t="shared" si="9"/>
        <v>0</v>
      </c>
      <c r="AJ102" s="94" t="str">
        <f t="shared" si="10"/>
        <v>Factor de Emisión</v>
      </c>
      <c r="AK102" s="94">
        <f t="shared" si="11"/>
        <v>0</v>
      </c>
      <c r="AL102" s="94">
        <f t="shared" si="12"/>
        <v>0</v>
      </c>
      <c r="AM102" s="94">
        <f t="shared" si="13"/>
        <v>0</v>
      </c>
      <c r="AN102" s="94">
        <f t="shared" si="14"/>
        <v>0</v>
      </c>
      <c r="AO102" s="94">
        <f>IF(J102="",AN102*'Fraccion masica'!$AB$36,J102*AN102)</f>
        <v>0</v>
      </c>
      <c r="AP102" s="94">
        <f>IF(K102="",AN102*'Fraccion masica'!$AB$35,K102*AN102)</f>
        <v>0</v>
      </c>
      <c r="AQ102" s="94">
        <f>IFERROR(AO102*Hoja1!$C$24/Hoja1!$C$25/Hoja1!$C$26*16.04/1000000,0)</f>
        <v>0</v>
      </c>
      <c r="AR102" s="94">
        <f>IFERROR(AP102*Hoja1!$C$24/Hoja1!$C$25/Hoja1!$C$26*44.01/1000000,0)</f>
        <v>0</v>
      </c>
    </row>
    <row r="103" spans="2:44" x14ac:dyDescent="0.75">
      <c r="B103" s="52"/>
      <c r="C103" s="52"/>
      <c r="D103" s="152"/>
      <c r="E103" s="152"/>
      <c r="F103" s="131"/>
      <c r="G103" s="92"/>
      <c r="H103" s="14"/>
      <c r="I103" s="19"/>
      <c r="J103" s="52"/>
      <c r="K103" s="215"/>
      <c r="L103" s="218" t="str">
        <f t="shared" si="2"/>
        <v/>
      </c>
      <c r="M103" s="122">
        <f t="shared" si="3"/>
        <v>0</v>
      </c>
      <c r="N103" s="122">
        <f t="shared" si="4"/>
        <v>0</v>
      </c>
      <c r="O103" s="122">
        <f t="shared" si="5"/>
        <v>0</v>
      </c>
      <c r="P103" s="122" t="str">
        <f t="shared" si="6"/>
        <v>Factor de Emisión</v>
      </c>
      <c r="Q103" s="122">
        <f t="shared" si="7"/>
        <v>0</v>
      </c>
      <c r="R103" s="122">
        <f t="shared" si="8"/>
        <v>0</v>
      </c>
      <c r="S103" s="122">
        <f>Q103+R103*Hoja1!$C$19</f>
        <v>0</v>
      </c>
      <c r="AG103" s="94">
        <f t="shared" si="15"/>
        <v>0</v>
      </c>
      <c r="AH103" s="94">
        <f t="shared" si="16"/>
        <v>0</v>
      </c>
      <c r="AI103" s="94">
        <f t="shared" si="9"/>
        <v>0</v>
      </c>
      <c r="AJ103" s="94" t="str">
        <f t="shared" si="10"/>
        <v>Factor de Emisión</v>
      </c>
      <c r="AK103" s="94">
        <f t="shared" si="11"/>
        <v>0</v>
      </c>
      <c r="AL103" s="94">
        <f t="shared" si="12"/>
        <v>0</v>
      </c>
      <c r="AM103" s="94">
        <f t="shared" si="13"/>
        <v>0</v>
      </c>
      <c r="AN103" s="94">
        <f t="shared" si="14"/>
        <v>0</v>
      </c>
      <c r="AO103" s="94">
        <f>IF(J103="",AN103*'Fraccion masica'!$AB$36,J103*AN103)</f>
        <v>0</v>
      </c>
      <c r="AP103" s="94">
        <f>IF(K103="",AN103*'Fraccion masica'!$AB$35,K103*AN103)</f>
        <v>0</v>
      </c>
      <c r="AQ103" s="94">
        <f>IFERROR(AO103*Hoja1!$C$24/Hoja1!$C$25/Hoja1!$C$26*16.04/1000000,0)</f>
        <v>0</v>
      </c>
      <c r="AR103" s="94">
        <f>IFERROR(AP103*Hoja1!$C$24/Hoja1!$C$25/Hoja1!$C$26*44.01/1000000,0)</f>
        <v>0</v>
      </c>
    </row>
    <row r="104" spans="2:44" x14ac:dyDescent="0.75">
      <c r="B104" s="52"/>
      <c r="C104" s="52"/>
      <c r="D104" s="152"/>
      <c r="E104" s="152"/>
      <c r="F104" s="131"/>
      <c r="G104" s="92"/>
      <c r="H104" s="14"/>
      <c r="I104" s="19"/>
      <c r="J104" s="52"/>
      <c r="K104" s="215"/>
      <c r="L104" s="218" t="str">
        <f t="shared" si="2"/>
        <v/>
      </c>
      <c r="M104" s="122">
        <f t="shared" si="3"/>
        <v>0</v>
      </c>
      <c r="N104" s="122">
        <f t="shared" si="4"/>
        <v>0</v>
      </c>
      <c r="O104" s="122">
        <f t="shared" si="5"/>
        <v>0</v>
      </c>
      <c r="P104" s="122" t="str">
        <f t="shared" si="6"/>
        <v>Factor de Emisión</v>
      </c>
      <c r="Q104" s="122">
        <f t="shared" si="7"/>
        <v>0</v>
      </c>
      <c r="R104" s="122">
        <f t="shared" si="8"/>
        <v>0</v>
      </c>
      <c r="S104" s="122">
        <f>Q104+R104*Hoja1!$C$19</f>
        <v>0</v>
      </c>
      <c r="AG104" s="94">
        <f t="shared" si="15"/>
        <v>0</v>
      </c>
      <c r="AH104" s="94">
        <f t="shared" si="16"/>
        <v>0</v>
      </c>
      <c r="AI104" s="94">
        <f t="shared" si="9"/>
        <v>0</v>
      </c>
      <c r="AJ104" s="94" t="str">
        <f t="shared" si="10"/>
        <v>Factor de Emisión</v>
      </c>
      <c r="AK104" s="94">
        <f t="shared" si="11"/>
        <v>0</v>
      </c>
      <c r="AL104" s="94">
        <f t="shared" si="12"/>
        <v>0</v>
      </c>
      <c r="AM104" s="94">
        <f t="shared" si="13"/>
        <v>0</v>
      </c>
      <c r="AN104" s="94">
        <f t="shared" si="14"/>
        <v>0</v>
      </c>
      <c r="AO104" s="94">
        <f>IF(J104="",AN104*'Fraccion masica'!$AB$36,J104*AN104)</f>
        <v>0</v>
      </c>
      <c r="AP104" s="94">
        <f>IF(K104="",AN104*'Fraccion masica'!$AB$35,K104*AN104)</f>
        <v>0</v>
      </c>
      <c r="AQ104" s="94">
        <f>IFERROR(AO104*Hoja1!$C$24/Hoja1!$C$25/Hoja1!$C$26*16.04/1000000,0)</f>
        <v>0</v>
      </c>
      <c r="AR104" s="94">
        <f>IFERROR(AP104*Hoja1!$C$24/Hoja1!$C$25/Hoja1!$C$26*44.01/1000000,0)</f>
        <v>0</v>
      </c>
    </row>
    <row r="105" spans="2:44" x14ac:dyDescent="0.75">
      <c r="B105" s="52"/>
      <c r="C105" s="52"/>
      <c r="D105" s="152"/>
      <c r="E105" s="152"/>
      <c r="F105" s="131"/>
      <c r="G105" s="92"/>
      <c r="H105" s="14"/>
      <c r="I105" s="19"/>
      <c r="J105" s="52"/>
      <c r="K105" s="215"/>
      <c r="L105" s="218" t="str">
        <f t="shared" si="2"/>
        <v/>
      </c>
      <c r="M105" s="122">
        <f t="shared" si="3"/>
        <v>0</v>
      </c>
      <c r="N105" s="122">
        <f t="shared" si="4"/>
        <v>0</v>
      </c>
      <c r="O105" s="122">
        <f t="shared" si="5"/>
        <v>0</v>
      </c>
      <c r="P105" s="122" t="str">
        <f t="shared" si="6"/>
        <v>Factor de Emisión</v>
      </c>
      <c r="Q105" s="122">
        <f t="shared" si="7"/>
        <v>0</v>
      </c>
      <c r="R105" s="122">
        <f t="shared" si="8"/>
        <v>0</v>
      </c>
      <c r="S105" s="122">
        <f>Q105+R105*Hoja1!$C$19</f>
        <v>0</v>
      </c>
      <c r="AG105" s="94">
        <f t="shared" si="15"/>
        <v>0</v>
      </c>
      <c r="AH105" s="94">
        <f t="shared" si="16"/>
        <v>0</v>
      </c>
      <c r="AI105" s="94">
        <f t="shared" si="9"/>
        <v>0</v>
      </c>
      <c r="AJ105" s="94" t="str">
        <f t="shared" si="10"/>
        <v>Factor de Emisión</v>
      </c>
      <c r="AK105" s="94">
        <f t="shared" si="11"/>
        <v>0</v>
      </c>
      <c r="AL105" s="94">
        <f t="shared" si="12"/>
        <v>0</v>
      </c>
      <c r="AM105" s="94">
        <f t="shared" si="13"/>
        <v>0</v>
      </c>
      <c r="AN105" s="94">
        <f t="shared" si="14"/>
        <v>0</v>
      </c>
      <c r="AO105" s="94">
        <f>IF(J105="",AN105*'Fraccion masica'!$AB$36,J105*AN105)</f>
        <v>0</v>
      </c>
      <c r="AP105" s="94">
        <f>IF(K105="",AN105*'Fraccion masica'!$AB$35,K105*AN105)</f>
        <v>0</v>
      </c>
      <c r="AQ105" s="94">
        <f>IFERROR(AO105*Hoja1!$C$24/Hoja1!$C$25/Hoja1!$C$26*16.04/1000000,0)</f>
        <v>0</v>
      </c>
      <c r="AR105" s="94">
        <f>IFERROR(AP105*Hoja1!$C$24/Hoja1!$C$25/Hoja1!$C$26*44.01/1000000,0)</f>
        <v>0</v>
      </c>
    </row>
    <row r="106" spans="2:44" x14ac:dyDescent="0.75">
      <c r="B106" s="52"/>
      <c r="C106" s="52"/>
      <c r="D106" s="152"/>
      <c r="E106" s="152"/>
      <c r="F106" s="131"/>
      <c r="G106" s="92"/>
      <c r="H106" s="14"/>
      <c r="I106" s="19"/>
      <c r="J106" s="52"/>
      <c r="K106" s="215"/>
      <c r="L106" s="218" t="str">
        <f t="shared" si="2"/>
        <v/>
      </c>
      <c r="M106" s="122">
        <f t="shared" si="3"/>
        <v>0</v>
      </c>
      <c r="N106" s="122">
        <f t="shared" si="4"/>
        <v>0</v>
      </c>
      <c r="O106" s="122">
        <f t="shared" si="5"/>
        <v>0</v>
      </c>
      <c r="P106" s="122" t="str">
        <f t="shared" si="6"/>
        <v>Factor de Emisión</v>
      </c>
      <c r="Q106" s="122">
        <f t="shared" si="7"/>
        <v>0</v>
      </c>
      <c r="R106" s="122">
        <f t="shared" si="8"/>
        <v>0</v>
      </c>
      <c r="S106" s="122">
        <f>Q106+R106*Hoja1!$C$19</f>
        <v>0</v>
      </c>
      <c r="AG106" s="94">
        <f t="shared" si="15"/>
        <v>0</v>
      </c>
      <c r="AH106" s="94">
        <f t="shared" si="16"/>
        <v>0</v>
      </c>
      <c r="AI106" s="94">
        <f t="shared" si="9"/>
        <v>0</v>
      </c>
      <c r="AJ106" s="94" t="str">
        <f t="shared" si="10"/>
        <v>Factor de Emisión</v>
      </c>
      <c r="AK106" s="94">
        <f t="shared" si="11"/>
        <v>0</v>
      </c>
      <c r="AL106" s="94">
        <f t="shared" si="12"/>
        <v>0</v>
      </c>
      <c r="AM106" s="94">
        <f t="shared" si="13"/>
        <v>0</v>
      </c>
      <c r="AN106" s="94">
        <f t="shared" si="14"/>
        <v>0</v>
      </c>
      <c r="AO106" s="94">
        <f>IF(J106="",AN106*'Fraccion masica'!$AB$36,J106*AN106)</f>
        <v>0</v>
      </c>
      <c r="AP106" s="94">
        <f>IF(K106="",AN106*'Fraccion masica'!$AB$35,K106*AN106)</f>
        <v>0</v>
      </c>
      <c r="AQ106" s="94">
        <f>IFERROR(AO106*Hoja1!$C$24/Hoja1!$C$25/Hoja1!$C$26*16.04/1000000,0)</f>
        <v>0</v>
      </c>
      <c r="AR106" s="94">
        <f>IFERROR(AP106*Hoja1!$C$24/Hoja1!$C$25/Hoja1!$C$26*44.01/1000000,0)</f>
        <v>0</v>
      </c>
    </row>
    <row r="107" spans="2:44" x14ac:dyDescent="0.75">
      <c r="B107" s="52"/>
      <c r="C107" s="52"/>
      <c r="D107" s="152"/>
      <c r="E107" s="152"/>
      <c r="F107" s="131"/>
      <c r="G107" s="92"/>
      <c r="H107" s="14"/>
      <c r="I107" s="19"/>
      <c r="J107" s="52"/>
      <c r="K107" s="215"/>
      <c r="L107" s="218" t="str">
        <f t="shared" si="2"/>
        <v/>
      </c>
      <c r="M107" s="122">
        <f t="shared" si="3"/>
        <v>0</v>
      </c>
      <c r="N107" s="122">
        <f t="shared" si="4"/>
        <v>0</v>
      </c>
      <c r="O107" s="122">
        <f t="shared" si="5"/>
        <v>0</v>
      </c>
      <c r="P107" s="122" t="str">
        <f t="shared" si="6"/>
        <v>Factor de Emisión</v>
      </c>
      <c r="Q107" s="122">
        <f t="shared" si="7"/>
        <v>0</v>
      </c>
      <c r="R107" s="122">
        <f t="shared" si="8"/>
        <v>0</v>
      </c>
      <c r="S107" s="122">
        <f>Q107+R107*Hoja1!$C$19</f>
        <v>0</v>
      </c>
      <c r="AG107" s="94">
        <f t="shared" si="15"/>
        <v>0</v>
      </c>
      <c r="AH107" s="94">
        <f t="shared" si="16"/>
        <v>0</v>
      </c>
      <c r="AI107" s="94">
        <f t="shared" si="9"/>
        <v>0</v>
      </c>
      <c r="AJ107" s="94" t="str">
        <f t="shared" si="10"/>
        <v>Factor de Emisión</v>
      </c>
      <c r="AK107" s="94">
        <f t="shared" si="11"/>
        <v>0</v>
      </c>
      <c r="AL107" s="94">
        <f t="shared" si="12"/>
        <v>0</v>
      </c>
      <c r="AM107" s="94">
        <f t="shared" si="13"/>
        <v>0</v>
      </c>
      <c r="AN107" s="94">
        <f t="shared" si="14"/>
        <v>0</v>
      </c>
      <c r="AO107" s="94">
        <f>IF(J107="",AN107*'Fraccion masica'!$AB$36,J107*AN107)</f>
        <v>0</v>
      </c>
      <c r="AP107" s="94">
        <f>IF(K107="",AN107*'Fraccion masica'!$AB$35,K107*AN107)</f>
        <v>0</v>
      </c>
      <c r="AQ107" s="94">
        <f>IFERROR(AO107*Hoja1!$C$24/Hoja1!$C$25/Hoja1!$C$26*16.04/1000000,0)</f>
        <v>0</v>
      </c>
      <c r="AR107" s="94">
        <f>IFERROR(AP107*Hoja1!$C$24/Hoja1!$C$25/Hoja1!$C$26*44.01/1000000,0)</f>
        <v>0</v>
      </c>
    </row>
    <row r="108" spans="2:44" x14ac:dyDescent="0.75">
      <c r="B108" s="52"/>
      <c r="C108" s="52"/>
      <c r="D108" s="152"/>
      <c r="E108" s="152"/>
      <c r="F108" s="131"/>
      <c r="G108" s="92"/>
      <c r="H108" s="14"/>
      <c r="I108" s="19"/>
      <c r="J108" s="52"/>
      <c r="K108" s="215"/>
      <c r="L108" s="218" t="str">
        <f t="shared" si="2"/>
        <v/>
      </c>
      <c r="M108" s="122">
        <f t="shared" si="3"/>
        <v>0</v>
      </c>
      <c r="N108" s="122">
        <f t="shared" si="4"/>
        <v>0</v>
      </c>
      <c r="O108" s="122">
        <f t="shared" si="5"/>
        <v>0</v>
      </c>
      <c r="P108" s="122" t="str">
        <f t="shared" si="6"/>
        <v>Factor de Emisión</v>
      </c>
      <c r="Q108" s="122">
        <f t="shared" si="7"/>
        <v>0</v>
      </c>
      <c r="R108" s="122">
        <f t="shared" si="8"/>
        <v>0</v>
      </c>
      <c r="S108" s="122">
        <f>Q108+R108*Hoja1!$C$19</f>
        <v>0</v>
      </c>
      <c r="AG108" s="94">
        <f t="shared" si="15"/>
        <v>0</v>
      </c>
      <c r="AH108" s="94">
        <f t="shared" si="16"/>
        <v>0</v>
      </c>
      <c r="AI108" s="94">
        <f t="shared" si="9"/>
        <v>0</v>
      </c>
      <c r="AJ108" s="94" t="str">
        <f t="shared" si="10"/>
        <v>Factor de Emisión</v>
      </c>
      <c r="AK108" s="94">
        <f t="shared" si="11"/>
        <v>0</v>
      </c>
      <c r="AL108" s="94">
        <f t="shared" si="12"/>
        <v>0</v>
      </c>
      <c r="AM108" s="94">
        <f t="shared" si="13"/>
        <v>0</v>
      </c>
      <c r="AN108" s="94">
        <f t="shared" si="14"/>
        <v>0</v>
      </c>
      <c r="AO108" s="94">
        <f>IF(J108="",AN108*'Fraccion masica'!$AB$36,J108*AN108)</f>
        <v>0</v>
      </c>
      <c r="AP108" s="94">
        <f>IF(K108="",AN108*'Fraccion masica'!$AB$35,K108*AN108)</f>
        <v>0</v>
      </c>
      <c r="AQ108" s="94">
        <f>IFERROR(AO108*Hoja1!$C$24/Hoja1!$C$25/Hoja1!$C$26*16.04/1000000,0)</f>
        <v>0</v>
      </c>
      <c r="AR108" s="94">
        <f>IFERROR(AP108*Hoja1!$C$24/Hoja1!$C$25/Hoja1!$C$26*44.01/1000000,0)</f>
        <v>0</v>
      </c>
    </row>
    <row r="109" spans="2:44" x14ac:dyDescent="0.75">
      <c r="B109" s="52"/>
      <c r="C109" s="52"/>
      <c r="D109" s="152"/>
      <c r="E109" s="152"/>
      <c r="F109" s="131"/>
      <c r="G109" s="92"/>
      <c r="H109" s="14"/>
      <c r="I109" s="19"/>
      <c r="J109" s="52"/>
      <c r="K109" s="215"/>
      <c r="L109" s="218" t="str">
        <f t="shared" si="2"/>
        <v/>
      </c>
      <c r="M109" s="122">
        <f t="shared" si="3"/>
        <v>0</v>
      </c>
      <c r="N109" s="122">
        <f t="shared" si="4"/>
        <v>0</v>
      </c>
      <c r="O109" s="122">
        <f t="shared" si="5"/>
        <v>0</v>
      </c>
      <c r="P109" s="122" t="str">
        <f t="shared" si="6"/>
        <v>Factor de Emisión</v>
      </c>
      <c r="Q109" s="122">
        <f t="shared" si="7"/>
        <v>0</v>
      </c>
      <c r="R109" s="122">
        <f t="shared" si="8"/>
        <v>0</v>
      </c>
      <c r="S109" s="122">
        <f>Q109+R109*Hoja1!$C$19</f>
        <v>0</v>
      </c>
      <c r="AG109" s="94">
        <f t="shared" ref="AG109:AG130" si="17">B109</f>
        <v>0</v>
      </c>
      <c r="AH109" s="94">
        <f t="shared" ref="AH109:AH130" si="18">IFERROR(C109*G109,0)</f>
        <v>0</v>
      </c>
      <c r="AI109" s="94">
        <f t="shared" si="9"/>
        <v>0</v>
      </c>
      <c r="AJ109" s="94" t="str">
        <f t="shared" si="10"/>
        <v>Factor de Emisión</v>
      </c>
      <c r="AK109" s="94">
        <f t="shared" si="11"/>
        <v>0</v>
      </c>
      <c r="AL109" s="94">
        <f t="shared" si="12"/>
        <v>0</v>
      </c>
      <c r="AM109" s="94">
        <f t="shared" si="13"/>
        <v>0</v>
      </c>
      <c r="AN109" s="94">
        <f t="shared" si="14"/>
        <v>0</v>
      </c>
      <c r="AO109" s="94">
        <f>IF(J109="",AN109*'Fraccion masica'!$AB$36,J109*AN109)</f>
        <v>0</v>
      </c>
      <c r="AP109" s="94">
        <f>IF(K109="",AN109*'Fraccion masica'!$AB$35,K109*AN109)</f>
        <v>0</v>
      </c>
      <c r="AQ109" s="94">
        <f>IFERROR(AO109*Hoja1!$C$24/Hoja1!$C$25/Hoja1!$C$26*16.04/1000000,0)</f>
        <v>0</v>
      </c>
      <c r="AR109" s="94">
        <f>IFERROR(AP109*Hoja1!$C$24/Hoja1!$C$25/Hoja1!$C$26*44.01/1000000,0)</f>
        <v>0</v>
      </c>
    </row>
    <row r="110" spans="2:44" x14ac:dyDescent="0.75">
      <c r="B110" s="52"/>
      <c r="C110" s="52"/>
      <c r="D110" s="152"/>
      <c r="E110" s="152"/>
      <c r="F110" s="131"/>
      <c r="G110" s="92"/>
      <c r="H110" s="14"/>
      <c r="I110" s="19"/>
      <c r="J110" s="52"/>
      <c r="K110" s="215"/>
      <c r="L110" s="218" t="str">
        <f t="shared" ref="L110:L130" si="19">IF(F110="","",F110)</f>
        <v/>
      </c>
      <c r="M110" s="122">
        <f t="shared" ref="M110:M130" si="20">AL110</f>
        <v>0</v>
      </c>
      <c r="N110" s="122">
        <f t="shared" ref="N110:N130" si="21">AM110</f>
        <v>0</v>
      </c>
      <c r="O110" s="122">
        <f t="shared" ref="O110:O130" si="22">AN110</f>
        <v>0</v>
      </c>
      <c r="P110" s="122" t="str">
        <f t="shared" ref="P110:P130" si="23">AJ110</f>
        <v>Factor de Emisión</v>
      </c>
      <c r="Q110" s="122">
        <f t="shared" ref="Q110:Q130" si="24">AR110</f>
        <v>0</v>
      </c>
      <c r="R110" s="122">
        <f t="shared" ref="R110:R130" si="25">AQ110</f>
        <v>0</v>
      </c>
      <c r="S110" s="122">
        <f>Q110+R110*Hoja1!$C$19</f>
        <v>0</v>
      </c>
      <c r="AG110" s="94">
        <f t="shared" si="17"/>
        <v>0</v>
      </c>
      <c r="AH110" s="94">
        <f t="shared" si="18"/>
        <v>0</v>
      </c>
      <c r="AI110" s="94">
        <f t="shared" ref="AI110:AI130" si="26">IFERROR(IF(I110="X",210/0.632*H110,0),0)</f>
        <v>0</v>
      </c>
      <c r="AJ110" s="94" t="str">
        <f t="shared" ref="AJ110:AJ130" si="27">IF(AH110&lt;=0,"Factor de Emisión","Medición")</f>
        <v>Factor de Emisión</v>
      </c>
      <c r="AK110" s="94">
        <f t="shared" ref="AK110:AK130" si="28">IF(AH110&lt;&gt;0,AH110,AI110)*(1-D110-E110)</f>
        <v>0</v>
      </c>
      <c r="AL110" s="94">
        <f t="shared" ref="AL110:AL130" si="29">IF(AH110&lt;&gt;0,AH110,AI110)*D110</f>
        <v>0</v>
      </c>
      <c r="AM110" s="94">
        <f t="shared" ref="AM110:AM130" si="30">IF(AH110&lt;&gt;0,AH110,AI110)*E110</f>
        <v>0</v>
      </c>
      <c r="AN110" s="94">
        <f t="shared" ref="AN110:AN130" si="31">IFERROR(AK110*(0.3048^3),0)</f>
        <v>0</v>
      </c>
      <c r="AO110" s="94">
        <f>IF(J110="",AN110*'Fraccion masica'!$AB$36,J110*AN110)</f>
        <v>0</v>
      </c>
      <c r="AP110" s="94">
        <f>IF(K110="",AN110*'Fraccion masica'!$AB$35,K110*AN110)</f>
        <v>0</v>
      </c>
      <c r="AQ110" s="94">
        <f>IFERROR(AO110*Hoja1!$C$24/Hoja1!$C$25/Hoja1!$C$26*16.04/1000000,0)</f>
        <v>0</v>
      </c>
      <c r="AR110" s="94">
        <f>IFERROR(AP110*Hoja1!$C$24/Hoja1!$C$25/Hoja1!$C$26*44.01/1000000,0)</f>
        <v>0</v>
      </c>
    </row>
    <row r="111" spans="2:44" x14ac:dyDescent="0.75">
      <c r="B111" s="52"/>
      <c r="C111" s="52"/>
      <c r="D111" s="152"/>
      <c r="E111" s="152"/>
      <c r="F111" s="131"/>
      <c r="G111" s="92"/>
      <c r="H111" s="14"/>
      <c r="I111" s="19"/>
      <c r="J111" s="52"/>
      <c r="K111" s="215"/>
      <c r="L111" s="218" t="str">
        <f t="shared" si="19"/>
        <v/>
      </c>
      <c r="M111" s="122">
        <f t="shared" si="20"/>
        <v>0</v>
      </c>
      <c r="N111" s="122">
        <f t="shared" si="21"/>
        <v>0</v>
      </c>
      <c r="O111" s="122">
        <f t="shared" si="22"/>
        <v>0</v>
      </c>
      <c r="P111" s="122" t="str">
        <f t="shared" si="23"/>
        <v>Factor de Emisión</v>
      </c>
      <c r="Q111" s="122">
        <f t="shared" si="24"/>
        <v>0</v>
      </c>
      <c r="R111" s="122">
        <f t="shared" si="25"/>
        <v>0</v>
      </c>
      <c r="S111" s="122">
        <f>Q111+R111*Hoja1!$C$19</f>
        <v>0</v>
      </c>
      <c r="AG111" s="94">
        <f t="shared" si="17"/>
        <v>0</v>
      </c>
      <c r="AH111" s="94">
        <f t="shared" si="18"/>
        <v>0</v>
      </c>
      <c r="AI111" s="94">
        <f t="shared" si="26"/>
        <v>0</v>
      </c>
      <c r="AJ111" s="94" t="str">
        <f t="shared" si="27"/>
        <v>Factor de Emisión</v>
      </c>
      <c r="AK111" s="94">
        <f t="shared" si="28"/>
        <v>0</v>
      </c>
      <c r="AL111" s="94">
        <f t="shared" si="29"/>
        <v>0</v>
      </c>
      <c r="AM111" s="94">
        <f t="shared" si="30"/>
        <v>0</v>
      </c>
      <c r="AN111" s="94">
        <f t="shared" si="31"/>
        <v>0</v>
      </c>
      <c r="AO111" s="94">
        <f>IF(J111="",AN111*'Fraccion masica'!$AB$36,J111*AN111)</f>
        <v>0</v>
      </c>
      <c r="AP111" s="94">
        <f>IF(K111="",AN111*'Fraccion masica'!$AB$35,K111*AN111)</f>
        <v>0</v>
      </c>
      <c r="AQ111" s="94">
        <f>IFERROR(AO111*Hoja1!$C$24/Hoja1!$C$25/Hoja1!$C$26*16.04/1000000,0)</f>
        <v>0</v>
      </c>
      <c r="AR111" s="94">
        <f>IFERROR(AP111*Hoja1!$C$24/Hoja1!$C$25/Hoja1!$C$26*44.01/1000000,0)</f>
        <v>0</v>
      </c>
    </row>
    <row r="112" spans="2:44" x14ac:dyDescent="0.75">
      <c r="B112" s="52"/>
      <c r="C112" s="52"/>
      <c r="D112" s="152"/>
      <c r="E112" s="152"/>
      <c r="F112" s="131"/>
      <c r="G112" s="92"/>
      <c r="H112" s="14"/>
      <c r="I112" s="19"/>
      <c r="J112" s="52"/>
      <c r="K112" s="215"/>
      <c r="L112" s="218" t="str">
        <f t="shared" si="19"/>
        <v/>
      </c>
      <c r="M112" s="122">
        <f t="shared" si="20"/>
        <v>0</v>
      </c>
      <c r="N112" s="122">
        <f t="shared" si="21"/>
        <v>0</v>
      </c>
      <c r="O112" s="122">
        <f t="shared" si="22"/>
        <v>0</v>
      </c>
      <c r="P112" s="122" t="str">
        <f t="shared" si="23"/>
        <v>Factor de Emisión</v>
      </c>
      <c r="Q112" s="122">
        <f t="shared" si="24"/>
        <v>0</v>
      </c>
      <c r="R112" s="122">
        <f t="shared" si="25"/>
        <v>0</v>
      </c>
      <c r="S112" s="122">
        <f>Q112+R112*Hoja1!$C$19</f>
        <v>0</v>
      </c>
      <c r="AG112" s="94">
        <f t="shared" si="17"/>
        <v>0</v>
      </c>
      <c r="AH112" s="94">
        <f t="shared" si="18"/>
        <v>0</v>
      </c>
      <c r="AI112" s="94">
        <f t="shared" si="26"/>
        <v>0</v>
      </c>
      <c r="AJ112" s="94" t="str">
        <f t="shared" si="27"/>
        <v>Factor de Emisión</v>
      </c>
      <c r="AK112" s="94">
        <f t="shared" si="28"/>
        <v>0</v>
      </c>
      <c r="AL112" s="94">
        <f t="shared" si="29"/>
        <v>0</v>
      </c>
      <c r="AM112" s="94">
        <f t="shared" si="30"/>
        <v>0</v>
      </c>
      <c r="AN112" s="94">
        <f t="shared" si="31"/>
        <v>0</v>
      </c>
      <c r="AO112" s="94">
        <f>IF(J112="",AN112*'Fraccion masica'!$AB$36,J112*AN112)</f>
        <v>0</v>
      </c>
      <c r="AP112" s="94">
        <f>IF(K112="",AN112*'Fraccion masica'!$AB$35,K112*AN112)</f>
        <v>0</v>
      </c>
      <c r="AQ112" s="94">
        <f>IFERROR(AO112*Hoja1!$C$24/Hoja1!$C$25/Hoja1!$C$26*16.04/1000000,0)</f>
        <v>0</v>
      </c>
      <c r="AR112" s="94">
        <f>IFERROR(AP112*Hoja1!$C$24/Hoja1!$C$25/Hoja1!$C$26*44.01/1000000,0)</f>
        <v>0</v>
      </c>
    </row>
    <row r="113" spans="2:44" x14ac:dyDescent="0.75">
      <c r="B113" s="52"/>
      <c r="C113" s="52"/>
      <c r="D113" s="152"/>
      <c r="E113" s="152"/>
      <c r="F113" s="131"/>
      <c r="G113" s="92"/>
      <c r="H113" s="14"/>
      <c r="I113" s="19"/>
      <c r="J113" s="52"/>
      <c r="K113" s="215"/>
      <c r="L113" s="218" t="str">
        <f t="shared" si="19"/>
        <v/>
      </c>
      <c r="M113" s="122">
        <f t="shared" si="20"/>
        <v>0</v>
      </c>
      <c r="N113" s="122">
        <f t="shared" si="21"/>
        <v>0</v>
      </c>
      <c r="O113" s="122">
        <f t="shared" si="22"/>
        <v>0</v>
      </c>
      <c r="P113" s="122" t="str">
        <f t="shared" si="23"/>
        <v>Factor de Emisión</v>
      </c>
      <c r="Q113" s="122">
        <f t="shared" si="24"/>
        <v>0</v>
      </c>
      <c r="R113" s="122">
        <f t="shared" si="25"/>
        <v>0</v>
      </c>
      <c r="S113" s="122">
        <f>Q113+R113*Hoja1!$C$19</f>
        <v>0</v>
      </c>
      <c r="AG113" s="94">
        <f t="shared" si="17"/>
        <v>0</v>
      </c>
      <c r="AH113" s="94">
        <f t="shared" si="18"/>
        <v>0</v>
      </c>
      <c r="AI113" s="94">
        <f t="shared" si="26"/>
        <v>0</v>
      </c>
      <c r="AJ113" s="94" t="str">
        <f t="shared" si="27"/>
        <v>Factor de Emisión</v>
      </c>
      <c r="AK113" s="94">
        <f t="shared" si="28"/>
        <v>0</v>
      </c>
      <c r="AL113" s="94">
        <f t="shared" si="29"/>
        <v>0</v>
      </c>
      <c r="AM113" s="94">
        <f t="shared" si="30"/>
        <v>0</v>
      </c>
      <c r="AN113" s="94">
        <f t="shared" si="31"/>
        <v>0</v>
      </c>
      <c r="AO113" s="94">
        <f>IF(J113="",AN113*'Fraccion masica'!$AB$36,J113*AN113)</f>
        <v>0</v>
      </c>
      <c r="AP113" s="94">
        <f>IF(K113="",AN113*'Fraccion masica'!$AB$35,K113*AN113)</f>
        <v>0</v>
      </c>
      <c r="AQ113" s="94">
        <f>IFERROR(AO113*Hoja1!$C$24/Hoja1!$C$25/Hoja1!$C$26*16.04/1000000,0)</f>
        <v>0</v>
      </c>
      <c r="AR113" s="94">
        <f>IFERROR(AP113*Hoja1!$C$24/Hoja1!$C$25/Hoja1!$C$26*44.01/1000000,0)</f>
        <v>0</v>
      </c>
    </row>
    <row r="114" spans="2:44" x14ac:dyDescent="0.75">
      <c r="B114" s="52"/>
      <c r="C114" s="52"/>
      <c r="D114" s="152"/>
      <c r="E114" s="152"/>
      <c r="F114" s="131"/>
      <c r="G114" s="92"/>
      <c r="H114" s="14"/>
      <c r="I114" s="19"/>
      <c r="J114" s="52"/>
      <c r="K114" s="215"/>
      <c r="L114" s="218" t="str">
        <f t="shared" si="19"/>
        <v/>
      </c>
      <c r="M114" s="122">
        <f t="shared" si="20"/>
        <v>0</v>
      </c>
      <c r="N114" s="122">
        <f t="shared" si="21"/>
        <v>0</v>
      </c>
      <c r="O114" s="122">
        <f t="shared" si="22"/>
        <v>0</v>
      </c>
      <c r="P114" s="122" t="str">
        <f t="shared" si="23"/>
        <v>Factor de Emisión</v>
      </c>
      <c r="Q114" s="122">
        <f t="shared" si="24"/>
        <v>0</v>
      </c>
      <c r="R114" s="122">
        <f t="shared" si="25"/>
        <v>0</v>
      </c>
      <c r="S114" s="122">
        <f>Q114+R114*Hoja1!$C$19</f>
        <v>0</v>
      </c>
      <c r="AG114" s="94">
        <f t="shared" si="17"/>
        <v>0</v>
      </c>
      <c r="AH114" s="94">
        <f t="shared" si="18"/>
        <v>0</v>
      </c>
      <c r="AI114" s="94">
        <f t="shared" si="26"/>
        <v>0</v>
      </c>
      <c r="AJ114" s="94" t="str">
        <f t="shared" si="27"/>
        <v>Factor de Emisión</v>
      </c>
      <c r="AK114" s="94">
        <f t="shared" si="28"/>
        <v>0</v>
      </c>
      <c r="AL114" s="94">
        <f t="shared" si="29"/>
        <v>0</v>
      </c>
      <c r="AM114" s="94">
        <f t="shared" si="30"/>
        <v>0</v>
      </c>
      <c r="AN114" s="94">
        <f t="shared" si="31"/>
        <v>0</v>
      </c>
      <c r="AO114" s="94">
        <f>IF(J114="",AN114*'Fraccion masica'!$AB$36,J114*AN114)</f>
        <v>0</v>
      </c>
      <c r="AP114" s="94">
        <f>IF(K114="",AN114*'Fraccion masica'!$AB$35,K114*AN114)</f>
        <v>0</v>
      </c>
      <c r="AQ114" s="94">
        <f>IFERROR(AO114*Hoja1!$C$24/Hoja1!$C$25/Hoja1!$C$26*16.04/1000000,0)</f>
        <v>0</v>
      </c>
      <c r="AR114" s="94">
        <f>IFERROR(AP114*Hoja1!$C$24/Hoja1!$C$25/Hoja1!$C$26*44.01/1000000,0)</f>
        <v>0</v>
      </c>
    </row>
    <row r="115" spans="2:44" x14ac:dyDescent="0.75">
      <c r="B115" s="52"/>
      <c r="C115" s="52"/>
      <c r="D115" s="152"/>
      <c r="E115" s="152"/>
      <c r="F115" s="131"/>
      <c r="G115" s="92"/>
      <c r="H115" s="14"/>
      <c r="I115" s="19"/>
      <c r="J115" s="52"/>
      <c r="K115" s="215"/>
      <c r="L115" s="218" t="str">
        <f t="shared" si="19"/>
        <v/>
      </c>
      <c r="M115" s="122">
        <f t="shared" si="20"/>
        <v>0</v>
      </c>
      <c r="N115" s="122">
        <f t="shared" si="21"/>
        <v>0</v>
      </c>
      <c r="O115" s="122">
        <f t="shared" si="22"/>
        <v>0</v>
      </c>
      <c r="P115" s="122" t="str">
        <f t="shared" si="23"/>
        <v>Factor de Emisión</v>
      </c>
      <c r="Q115" s="122">
        <f t="shared" si="24"/>
        <v>0</v>
      </c>
      <c r="R115" s="122">
        <f t="shared" si="25"/>
        <v>0</v>
      </c>
      <c r="S115" s="122">
        <f>Q115+R115*Hoja1!$C$19</f>
        <v>0</v>
      </c>
      <c r="AG115" s="94">
        <f t="shared" si="17"/>
        <v>0</v>
      </c>
      <c r="AH115" s="94">
        <f t="shared" si="18"/>
        <v>0</v>
      </c>
      <c r="AI115" s="94">
        <f t="shared" si="26"/>
        <v>0</v>
      </c>
      <c r="AJ115" s="94" t="str">
        <f t="shared" si="27"/>
        <v>Factor de Emisión</v>
      </c>
      <c r="AK115" s="94">
        <f t="shared" si="28"/>
        <v>0</v>
      </c>
      <c r="AL115" s="94">
        <f t="shared" si="29"/>
        <v>0</v>
      </c>
      <c r="AM115" s="94">
        <f t="shared" si="30"/>
        <v>0</v>
      </c>
      <c r="AN115" s="94">
        <f t="shared" si="31"/>
        <v>0</v>
      </c>
      <c r="AO115" s="94">
        <f>IF(J115="",AN115*'Fraccion masica'!$AB$36,J115*AN115)</f>
        <v>0</v>
      </c>
      <c r="AP115" s="94">
        <f>IF(K115="",AN115*'Fraccion masica'!$AB$35,K115*AN115)</f>
        <v>0</v>
      </c>
      <c r="AQ115" s="94">
        <f>IFERROR(AO115*Hoja1!$C$24/Hoja1!$C$25/Hoja1!$C$26*16.04/1000000,0)</f>
        <v>0</v>
      </c>
      <c r="AR115" s="94">
        <f>IFERROR(AP115*Hoja1!$C$24/Hoja1!$C$25/Hoja1!$C$26*44.01/1000000,0)</f>
        <v>0</v>
      </c>
    </row>
    <row r="116" spans="2:44" x14ac:dyDescent="0.75">
      <c r="B116" s="52"/>
      <c r="C116" s="52"/>
      <c r="D116" s="152"/>
      <c r="E116" s="152"/>
      <c r="F116" s="131"/>
      <c r="G116" s="92"/>
      <c r="H116" s="14"/>
      <c r="I116" s="19"/>
      <c r="J116" s="52"/>
      <c r="K116" s="215"/>
      <c r="L116" s="218" t="str">
        <f t="shared" si="19"/>
        <v/>
      </c>
      <c r="M116" s="122">
        <f t="shared" si="20"/>
        <v>0</v>
      </c>
      <c r="N116" s="122">
        <f t="shared" si="21"/>
        <v>0</v>
      </c>
      <c r="O116" s="122">
        <f t="shared" si="22"/>
        <v>0</v>
      </c>
      <c r="P116" s="122" t="str">
        <f t="shared" si="23"/>
        <v>Factor de Emisión</v>
      </c>
      <c r="Q116" s="122">
        <f t="shared" si="24"/>
        <v>0</v>
      </c>
      <c r="R116" s="122">
        <f t="shared" si="25"/>
        <v>0</v>
      </c>
      <c r="S116" s="122">
        <f>Q116+R116*Hoja1!$C$19</f>
        <v>0</v>
      </c>
      <c r="AG116" s="94">
        <f t="shared" si="17"/>
        <v>0</v>
      </c>
      <c r="AH116" s="94">
        <f t="shared" si="18"/>
        <v>0</v>
      </c>
      <c r="AI116" s="94">
        <f t="shared" si="26"/>
        <v>0</v>
      </c>
      <c r="AJ116" s="94" t="str">
        <f t="shared" si="27"/>
        <v>Factor de Emisión</v>
      </c>
      <c r="AK116" s="94">
        <f t="shared" si="28"/>
        <v>0</v>
      </c>
      <c r="AL116" s="94">
        <f t="shared" si="29"/>
        <v>0</v>
      </c>
      <c r="AM116" s="94">
        <f t="shared" si="30"/>
        <v>0</v>
      </c>
      <c r="AN116" s="94">
        <f t="shared" si="31"/>
        <v>0</v>
      </c>
      <c r="AO116" s="94">
        <f>IF(J116="",AN116*'Fraccion masica'!$AB$36,J116*AN116)</f>
        <v>0</v>
      </c>
      <c r="AP116" s="94">
        <f>IF(K116="",AN116*'Fraccion masica'!$AB$35,K116*AN116)</f>
        <v>0</v>
      </c>
      <c r="AQ116" s="94">
        <f>IFERROR(AO116*Hoja1!$C$24/Hoja1!$C$25/Hoja1!$C$26*16.04/1000000,0)</f>
        <v>0</v>
      </c>
      <c r="AR116" s="94">
        <f>IFERROR(AP116*Hoja1!$C$24/Hoja1!$C$25/Hoja1!$C$26*44.01/1000000,0)</f>
        <v>0</v>
      </c>
    </row>
    <row r="117" spans="2:44" x14ac:dyDescent="0.75">
      <c r="B117" s="52"/>
      <c r="C117" s="52"/>
      <c r="D117" s="152"/>
      <c r="E117" s="152"/>
      <c r="F117" s="131"/>
      <c r="G117" s="92"/>
      <c r="H117" s="14"/>
      <c r="I117" s="19"/>
      <c r="J117" s="52"/>
      <c r="K117" s="215"/>
      <c r="L117" s="218" t="str">
        <f t="shared" si="19"/>
        <v/>
      </c>
      <c r="M117" s="122">
        <f t="shared" si="20"/>
        <v>0</v>
      </c>
      <c r="N117" s="122">
        <f t="shared" si="21"/>
        <v>0</v>
      </c>
      <c r="O117" s="122">
        <f t="shared" si="22"/>
        <v>0</v>
      </c>
      <c r="P117" s="122" t="str">
        <f t="shared" si="23"/>
        <v>Factor de Emisión</v>
      </c>
      <c r="Q117" s="122">
        <f t="shared" si="24"/>
        <v>0</v>
      </c>
      <c r="R117" s="122">
        <f t="shared" si="25"/>
        <v>0</v>
      </c>
      <c r="S117" s="122">
        <f>Q117+R117*Hoja1!$C$19</f>
        <v>0</v>
      </c>
      <c r="AG117" s="94">
        <f t="shared" si="17"/>
        <v>0</v>
      </c>
      <c r="AH117" s="94">
        <f t="shared" si="18"/>
        <v>0</v>
      </c>
      <c r="AI117" s="94">
        <f t="shared" si="26"/>
        <v>0</v>
      </c>
      <c r="AJ117" s="94" t="str">
        <f t="shared" si="27"/>
        <v>Factor de Emisión</v>
      </c>
      <c r="AK117" s="94">
        <f t="shared" si="28"/>
        <v>0</v>
      </c>
      <c r="AL117" s="94">
        <f t="shared" si="29"/>
        <v>0</v>
      </c>
      <c r="AM117" s="94">
        <f t="shared" si="30"/>
        <v>0</v>
      </c>
      <c r="AN117" s="94">
        <f t="shared" si="31"/>
        <v>0</v>
      </c>
      <c r="AO117" s="94">
        <f>IF(J117="",AN117*'Fraccion masica'!$AB$36,J117*AN117)</f>
        <v>0</v>
      </c>
      <c r="AP117" s="94">
        <f>IF(K117="",AN117*'Fraccion masica'!$AB$35,K117*AN117)</f>
        <v>0</v>
      </c>
      <c r="AQ117" s="94">
        <f>IFERROR(AO117*Hoja1!$C$24/Hoja1!$C$25/Hoja1!$C$26*16.04/1000000,0)</f>
        <v>0</v>
      </c>
      <c r="AR117" s="94">
        <f>IFERROR(AP117*Hoja1!$C$24/Hoja1!$C$25/Hoja1!$C$26*44.01/1000000,0)</f>
        <v>0</v>
      </c>
    </row>
    <row r="118" spans="2:44" x14ac:dyDescent="0.75">
      <c r="B118" s="52"/>
      <c r="C118" s="52"/>
      <c r="D118" s="152"/>
      <c r="E118" s="152"/>
      <c r="F118" s="131"/>
      <c r="G118" s="92"/>
      <c r="H118" s="14"/>
      <c r="I118" s="19"/>
      <c r="J118" s="52"/>
      <c r="K118" s="215"/>
      <c r="L118" s="218" t="str">
        <f t="shared" si="19"/>
        <v/>
      </c>
      <c r="M118" s="122">
        <f t="shared" si="20"/>
        <v>0</v>
      </c>
      <c r="N118" s="122">
        <f t="shared" si="21"/>
        <v>0</v>
      </c>
      <c r="O118" s="122">
        <f t="shared" si="22"/>
        <v>0</v>
      </c>
      <c r="P118" s="122" t="str">
        <f t="shared" si="23"/>
        <v>Factor de Emisión</v>
      </c>
      <c r="Q118" s="122">
        <f t="shared" si="24"/>
        <v>0</v>
      </c>
      <c r="R118" s="122">
        <f t="shared" si="25"/>
        <v>0</v>
      </c>
      <c r="S118" s="122">
        <f>Q118+R118*Hoja1!$C$19</f>
        <v>0</v>
      </c>
      <c r="AG118" s="94">
        <f t="shared" si="17"/>
        <v>0</v>
      </c>
      <c r="AH118" s="94">
        <f t="shared" si="18"/>
        <v>0</v>
      </c>
      <c r="AI118" s="94">
        <f t="shared" si="26"/>
        <v>0</v>
      </c>
      <c r="AJ118" s="94" t="str">
        <f t="shared" si="27"/>
        <v>Factor de Emisión</v>
      </c>
      <c r="AK118" s="94">
        <f t="shared" si="28"/>
        <v>0</v>
      </c>
      <c r="AL118" s="94">
        <f t="shared" si="29"/>
        <v>0</v>
      </c>
      <c r="AM118" s="94">
        <f t="shared" si="30"/>
        <v>0</v>
      </c>
      <c r="AN118" s="94">
        <f t="shared" si="31"/>
        <v>0</v>
      </c>
      <c r="AO118" s="94">
        <f>IF(J118="",AN118*'Fraccion masica'!$AB$36,J118*AN118)</f>
        <v>0</v>
      </c>
      <c r="AP118" s="94">
        <f>IF(K118="",AN118*'Fraccion masica'!$AB$35,K118*AN118)</f>
        <v>0</v>
      </c>
      <c r="AQ118" s="94">
        <f>IFERROR(AO118*Hoja1!$C$24/Hoja1!$C$25/Hoja1!$C$26*16.04/1000000,0)</f>
        <v>0</v>
      </c>
      <c r="AR118" s="94">
        <f>IFERROR(AP118*Hoja1!$C$24/Hoja1!$C$25/Hoja1!$C$26*44.01/1000000,0)</f>
        <v>0</v>
      </c>
    </row>
    <row r="119" spans="2:44" x14ac:dyDescent="0.75">
      <c r="B119" s="52"/>
      <c r="C119" s="52"/>
      <c r="D119" s="152"/>
      <c r="E119" s="152"/>
      <c r="F119" s="131"/>
      <c r="G119" s="92"/>
      <c r="H119" s="14"/>
      <c r="I119" s="19"/>
      <c r="J119" s="52"/>
      <c r="K119" s="215"/>
      <c r="L119" s="218" t="str">
        <f t="shared" si="19"/>
        <v/>
      </c>
      <c r="M119" s="122">
        <f t="shared" si="20"/>
        <v>0</v>
      </c>
      <c r="N119" s="122">
        <f t="shared" si="21"/>
        <v>0</v>
      </c>
      <c r="O119" s="122">
        <f t="shared" si="22"/>
        <v>0</v>
      </c>
      <c r="P119" s="122" t="str">
        <f t="shared" si="23"/>
        <v>Factor de Emisión</v>
      </c>
      <c r="Q119" s="122">
        <f t="shared" si="24"/>
        <v>0</v>
      </c>
      <c r="R119" s="122">
        <f t="shared" si="25"/>
        <v>0</v>
      </c>
      <c r="S119" s="122">
        <f>Q119+R119*Hoja1!$C$19</f>
        <v>0</v>
      </c>
      <c r="AG119" s="94">
        <f t="shared" si="17"/>
        <v>0</v>
      </c>
      <c r="AH119" s="94">
        <f t="shared" si="18"/>
        <v>0</v>
      </c>
      <c r="AI119" s="94">
        <f t="shared" si="26"/>
        <v>0</v>
      </c>
      <c r="AJ119" s="94" t="str">
        <f t="shared" si="27"/>
        <v>Factor de Emisión</v>
      </c>
      <c r="AK119" s="94">
        <f t="shared" si="28"/>
        <v>0</v>
      </c>
      <c r="AL119" s="94">
        <f t="shared" si="29"/>
        <v>0</v>
      </c>
      <c r="AM119" s="94">
        <f t="shared" si="30"/>
        <v>0</v>
      </c>
      <c r="AN119" s="94">
        <f t="shared" si="31"/>
        <v>0</v>
      </c>
      <c r="AO119" s="94">
        <f>IF(J119="",AN119*'Fraccion masica'!$AB$36,J119*AN119)</f>
        <v>0</v>
      </c>
      <c r="AP119" s="94">
        <f>IF(K119="",AN119*'Fraccion masica'!$AB$35,K119*AN119)</f>
        <v>0</v>
      </c>
      <c r="AQ119" s="94">
        <f>IFERROR(AO119*Hoja1!$C$24/Hoja1!$C$25/Hoja1!$C$26*16.04/1000000,0)</f>
        <v>0</v>
      </c>
      <c r="AR119" s="94">
        <f>IFERROR(AP119*Hoja1!$C$24/Hoja1!$C$25/Hoja1!$C$26*44.01/1000000,0)</f>
        <v>0</v>
      </c>
    </row>
    <row r="120" spans="2:44" x14ac:dyDescent="0.75">
      <c r="B120" s="52"/>
      <c r="C120" s="52"/>
      <c r="D120" s="152"/>
      <c r="E120" s="152"/>
      <c r="F120" s="131"/>
      <c r="G120" s="92"/>
      <c r="H120" s="14"/>
      <c r="I120" s="19"/>
      <c r="J120" s="52"/>
      <c r="K120" s="215"/>
      <c r="L120" s="218" t="str">
        <f t="shared" si="19"/>
        <v/>
      </c>
      <c r="M120" s="122">
        <f t="shared" si="20"/>
        <v>0</v>
      </c>
      <c r="N120" s="122">
        <f t="shared" si="21"/>
        <v>0</v>
      </c>
      <c r="O120" s="122">
        <f t="shared" si="22"/>
        <v>0</v>
      </c>
      <c r="P120" s="122" t="str">
        <f t="shared" si="23"/>
        <v>Factor de Emisión</v>
      </c>
      <c r="Q120" s="122">
        <f t="shared" si="24"/>
        <v>0</v>
      </c>
      <c r="R120" s="122">
        <f t="shared" si="25"/>
        <v>0</v>
      </c>
      <c r="S120" s="122">
        <f>Q120+R120*Hoja1!$C$19</f>
        <v>0</v>
      </c>
      <c r="AG120" s="94">
        <f t="shared" si="17"/>
        <v>0</v>
      </c>
      <c r="AH120" s="94">
        <f t="shared" si="18"/>
        <v>0</v>
      </c>
      <c r="AI120" s="94">
        <f t="shared" si="26"/>
        <v>0</v>
      </c>
      <c r="AJ120" s="94" t="str">
        <f t="shared" si="27"/>
        <v>Factor de Emisión</v>
      </c>
      <c r="AK120" s="94">
        <f t="shared" si="28"/>
        <v>0</v>
      </c>
      <c r="AL120" s="94">
        <f t="shared" si="29"/>
        <v>0</v>
      </c>
      <c r="AM120" s="94">
        <f t="shared" si="30"/>
        <v>0</v>
      </c>
      <c r="AN120" s="94">
        <f t="shared" si="31"/>
        <v>0</v>
      </c>
      <c r="AO120" s="94">
        <f>IF(J120="",AN120*'Fraccion masica'!$AB$36,J120*AN120)</f>
        <v>0</v>
      </c>
      <c r="AP120" s="94">
        <f>IF(K120="",AN120*'Fraccion masica'!$AB$35,K120*AN120)</f>
        <v>0</v>
      </c>
      <c r="AQ120" s="94">
        <f>IFERROR(AO120*Hoja1!$C$24/Hoja1!$C$25/Hoja1!$C$26*16.04/1000000,0)</f>
        <v>0</v>
      </c>
      <c r="AR120" s="94">
        <f>IFERROR(AP120*Hoja1!$C$24/Hoja1!$C$25/Hoja1!$C$26*44.01/1000000,0)</f>
        <v>0</v>
      </c>
    </row>
    <row r="121" spans="2:44" x14ac:dyDescent="0.75">
      <c r="B121" s="52"/>
      <c r="C121" s="52"/>
      <c r="D121" s="152"/>
      <c r="E121" s="152"/>
      <c r="F121" s="131"/>
      <c r="G121" s="92"/>
      <c r="H121" s="14"/>
      <c r="I121" s="19"/>
      <c r="J121" s="52"/>
      <c r="K121" s="215"/>
      <c r="L121" s="218" t="str">
        <f t="shared" si="19"/>
        <v/>
      </c>
      <c r="M121" s="122">
        <f t="shared" si="20"/>
        <v>0</v>
      </c>
      <c r="N121" s="122">
        <f t="shared" si="21"/>
        <v>0</v>
      </c>
      <c r="O121" s="122">
        <f t="shared" si="22"/>
        <v>0</v>
      </c>
      <c r="P121" s="122" t="str">
        <f t="shared" si="23"/>
        <v>Factor de Emisión</v>
      </c>
      <c r="Q121" s="122">
        <f t="shared" si="24"/>
        <v>0</v>
      </c>
      <c r="R121" s="122">
        <f t="shared" si="25"/>
        <v>0</v>
      </c>
      <c r="S121" s="122">
        <f>Q121+R121*Hoja1!$C$19</f>
        <v>0</v>
      </c>
      <c r="AG121" s="94">
        <f t="shared" si="17"/>
        <v>0</v>
      </c>
      <c r="AH121" s="94">
        <f t="shared" si="18"/>
        <v>0</v>
      </c>
      <c r="AI121" s="94">
        <f t="shared" si="26"/>
        <v>0</v>
      </c>
      <c r="AJ121" s="94" t="str">
        <f t="shared" si="27"/>
        <v>Factor de Emisión</v>
      </c>
      <c r="AK121" s="94">
        <f t="shared" si="28"/>
        <v>0</v>
      </c>
      <c r="AL121" s="94">
        <f t="shared" si="29"/>
        <v>0</v>
      </c>
      <c r="AM121" s="94">
        <f t="shared" si="30"/>
        <v>0</v>
      </c>
      <c r="AN121" s="94">
        <f t="shared" si="31"/>
        <v>0</v>
      </c>
      <c r="AO121" s="94">
        <f>IF(J121="",AN121*'Fraccion masica'!$AB$36,J121*AN121)</f>
        <v>0</v>
      </c>
      <c r="AP121" s="94">
        <f>IF(K121="",AN121*'Fraccion masica'!$AB$35,K121*AN121)</f>
        <v>0</v>
      </c>
      <c r="AQ121" s="94">
        <f>IFERROR(AO121*Hoja1!$C$24/Hoja1!$C$25/Hoja1!$C$26*16.04/1000000,0)</f>
        <v>0</v>
      </c>
      <c r="AR121" s="94">
        <f>IFERROR(AP121*Hoja1!$C$24/Hoja1!$C$25/Hoja1!$C$26*44.01/1000000,0)</f>
        <v>0</v>
      </c>
    </row>
    <row r="122" spans="2:44" x14ac:dyDescent="0.75">
      <c r="B122" s="52"/>
      <c r="C122" s="52"/>
      <c r="D122" s="152"/>
      <c r="E122" s="152"/>
      <c r="F122" s="131"/>
      <c r="G122" s="92"/>
      <c r="H122" s="14"/>
      <c r="I122" s="19"/>
      <c r="J122" s="52"/>
      <c r="K122" s="215"/>
      <c r="L122" s="218" t="str">
        <f t="shared" si="19"/>
        <v/>
      </c>
      <c r="M122" s="122">
        <f t="shared" si="20"/>
        <v>0</v>
      </c>
      <c r="N122" s="122">
        <f t="shared" si="21"/>
        <v>0</v>
      </c>
      <c r="O122" s="122">
        <f t="shared" si="22"/>
        <v>0</v>
      </c>
      <c r="P122" s="122" t="str">
        <f t="shared" si="23"/>
        <v>Factor de Emisión</v>
      </c>
      <c r="Q122" s="122">
        <f t="shared" si="24"/>
        <v>0</v>
      </c>
      <c r="R122" s="122">
        <f t="shared" si="25"/>
        <v>0</v>
      </c>
      <c r="S122" s="122">
        <f>Q122+R122*Hoja1!$C$19</f>
        <v>0</v>
      </c>
      <c r="AG122" s="94">
        <f t="shared" si="17"/>
        <v>0</v>
      </c>
      <c r="AH122" s="94">
        <f t="shared" si="18"/>
        <v>0</v>
      </c>
      <c r="AI122" s="94">
        <f t="shared" si="26"/>
        <v>0</v>
      </c>
      <c r="AJ122" s="94" t="str">
        <f t="shared" si="27"/>
        <v>Factor de Emisión</v>
      </c>
      <c r="AK122" s="94">
        <f t="shared" si="28"/>
        <v>0</v>
      </c>
      <c r="AL122" s="94">
        <f t="shared" si="29"/>
        <v>0</v>
      </c>
      <c r="AM122" s="94">
        <f t="shared" si="30"/>
        <v>0</v>
      </c>
      <c r="AN122" s="94">
        <f t="shared" si="31"/>
        <v>0</v>
      </c>
      <c r="AO122" s="94">
        <f>IF(J122="",AN122*'Fraccion masica'!$AB$36,J122*AN122)</f>
        <v>0</v>
      </c>
      <c r="AP122" s="94">
        <f>IF(K122="",AN122*'Fraccion masica'!$AB$35,K122*AN122)</f>
        <v>0</v>
      </c>
      <c r="AQ122" s="94">
        <f>IFERROR(AO122*Hoja1!$C$24/Hoja1!$C$25/Hoja1!$C$26*16.04/1000000,0)</f>
        <v>0</v>
      </c>
      <c r="AR122" s="94">
        <f>IFERROR(AP122*Hoja1!$C$24/Hoja1!$C$25/Hoja1!$C$26*44.01/1000000,0)</f>
        <v>0</v>
      </c>
    </row>
    <row r="123" spans="2:44" x14ac:dyDescent="0.75">
      <c r="B123" s="52"/>
      <c r="C123" s="52"/>
      <c r="D123" s="152"/>
      <c r="E123" s="152"/>
      <c r="F123" s="131"/>
      <c r="G123" s="92"/>
      <c r="H123" s="14"/>
      <c r="I123" s="19"/>
      <c r="J123" s="52"/>
      <c r="K123" s="215"/>
      <c r="L123" s="218" t="str">
        <f t="shared" si="19"/>
        <v/>
      </c>
      <c r="M123" s="122">
        <f t="shared" si="20"/>
        <v>0</v>
      </c>
      <c r="N123" s="122">
        <f t="shared" si="21"/>
        <v>0</v>
      </c>
      <c r="O123" s="122">
        <f t="shared" si="22"/>
        <v>0</v>
      </c>
      <c r="P123" s="122" t="str">
        <f t="shared" si="23"/>
        <v>Factor de Emisión</v>
      </c>
      <c r="Q123" s="122">
        <f t="shared" si="24"/>
        <v>0</v>
      </c>
      <c r="R123" s="122">
        <f t="shared" si="25"/>
        <v>0</v>
      </c>
      <c r="S123" s="122">
        <f>Q123+R123*Hoja1!$C$19</f>
        <v>0</v>
      </c>
      <c r="AG123" s="94">
        <f t="shared" si="17"/>
        <v>0</v>
      </c>
      <c r="AH123" s="94">
        <f t="shared" si="18"/>
        <v>0</v>
      </c>
      <c r="AI123" s="94">
        <f t="shared" si="26"/>
        <v>0</v>
      </c>
      <c r="AJ123" s="94" t="str">
        <f t="shared" si="27"/>
        <v>Factor de Emisión</v>
      </c>
      <c r="AK123" s="94">
        <f t="shared" si="28"/>
        <v>0</v>
      </c>
      <c r="AL123" s="94">
        <f t="shared" si="29"/>
        <v>0</v>
      </c>
      <c r="AM123" s="94">
        <f t="shared" si="30"/>
        <v>0</v>
      </c>
      <c r="AN123" s="94">
        <f t="shared" si="31"/>
        <v>0</v>
      </c>
      <c r="AO123" s="94">
        <f>IF(J123="",AN123*'Fraccion masica'!$AB$36,J123*AN123)</f>
        <v>0</v>
      </c>
      <c r="AP123" s="94">
        <f>IF(K123="",AN123*'Fraccion masica'!$AB$35,K123*AN123)</f>
        <v>0</v>
      </c>
      <c r="AQ123" s="94">
        <f>IFERROR(AO123*Hoja1!$C$24/Hoja1!$C$25/Hoja1!$C$26*16.04/1000000,0)</f>
        <v>0</v>
      </c>
      <c r="AR123" s="94">
        <f>IFERROR(AP123*Hoja1!$C$24/Hoja1!$C$25/Hoja1!$C$26*44.01/1000000,0)</f>
        <v>0</v>
      </c>
    </row>
    <row r="124" spans="2:44" x14ac:dyDescent="0.75">
      <c r="B124" s="52"/>
      <c r="C124" s="52"/>
      <c r="D124" s="152"/>
      <c r="E124" s="152"/>
      <c r="F124" s="131"/>
      <c r="G124" s="92"/>
      <c r="H124" s="14"/>
      <c r="I124" s="19"/>
      <c r="J124" s="52"/>
      <c r="K124" s="215"/>
      <c r="L124" s="218" t="str">
        <f t="shared" si="19"/>
        <v/>
      </c>
      <c r="M124" s="122">
        <f t="shared" si="20"/>
        <v>0</v>
      </c>
      <c r="N124" s="122">
        <f t="shared" si="21"/>
        <v>0</v>
      </c>
      <c r="O124" s="122">
        <f t="shared" si="22"/>
        <v>0</v>
      </c>
      <c r="P124" s="122" t="str">
        <f t="shared" si="23"/>
        <v>Factor de Emisión</v>
      </c>
      <c r="Q124" s="122">
        <f t="shared" si="24"/>
        <v>0</v>
      </c>
      <c r="R124" s="122">
        <f t="shared" si="25"/>
        <v>0</v>
      </c>
      <c r="S124" s="122">
        <f>Q124+R124*Hoja1!$C$19</f>
        <v>0</v>
      </c>
      <c r="AG124" s="94">
        <f t="shared" si="17"/>
        <v>0</v>
      </c>
      <c r="AH124" s="94">
        <f t="shared" si="18"/>
        <v>0</v>
      </c>
      <c r="AI124" s="94">
        <f t="shared" si="26"/>
        <v>0</v>
      </c>
      <c r="AJ124" s="94" t="str">
        <f t="shared" si="27"/>
        <v>Factor de Emisión</v>
      </c>
      <c r="AK124" s="94">
        <f t="shared" si="28"/>
        <v>0</v>
      </c>
      <c r="AL124" s="94">
        <f t="shared" si="29"/>
        <v>0</v>
      </c>
      <c r="AM124" s="94">
        <f t="shared" si="30"/>
        <v>0</v>
      </c>
      <c r="AN124" s="94">
        <f t="shared" si="31"/>
        <v>0</v>
      </c>
      <c r="AO124" s="94">
        <f>IF(J124="",AN124*'Fraccion masica'!$AB$36,J124*AN124)</f>
        <v>0</v>
      </c>
      <c r="AP124" s="94">
        <f>IF(K124="",AN124*'Fraccion masica'!$AB$35,K124*AN124)</f>
        <v>0</v>
      </c>
      <c r="AQ124" s="94">
        <f>IFERROR(AO124*Hoja1!$C$24/Hoja1!$C$25/Hoja1!$C$26*16.04/1000000,0)</f>
        <v>0</v>
      </c>
      <c r="AR124" s="94">
        <f>IFERROR(AP124*Hoja1!$C$24/Hoja1!$C$25/Hoja1!$C$26*44.01/1000000,0)</f>
        <v>0</v>
      </c>
    </row>
    <row r="125" spans="2:44" x14ac:dyDescent="0.75">
      <c r="B125" s="52"/>
      <c r="C125" s="52"/>
      <c r="D125" s="152"/>
      <c r="E125" s="152"/>
      <c r="F125" s="131"/>
      <c r="G125" s="92"/>
      <c r="H125" s="14"/>
      <c r="I125" s="19"/>
      <c r="J125" s="52"/>
      <c r="K125" s="215"/>
      <c r="L125" s="218" t="str">
        <f t="shared" si="19"/>
        <v/>
      </c>
      <c r="M125" s="122">
        <f t="shared" si="20"/>
        <v>0</v>
      </c>
      <c r="N125" s="122">
        <f t="shared" si="21"/>
        <v>0</v>
      </c>
      <c r="O125" s="122">
        <f t="shared" si="22"/>
        <v>0</v>
      </c>
      <c r="P125" s="122" t="str">
        <f t="shared" si="23"/>
        <v>Factor de Emisión</v>
      </c>
      <c r="Q125" s="122">
        <f t="shared" si="24"/>
        <v>0</v>
      </c>
      <c r="R125" s="122">
        <f t="shared" si="25"/>
        <v>0</v>
      </c>
      <c r="S125" s="122">
        <f>Q125+R125*Hoja1!$C$19</f>
        <v>0</v>
      </c>
      <c r="AG125" s="94">
        <f t="shared" si="17"/>
        <v>0</v>
      </c>
      <c r="AH125" s="94">
        <f t="shared" si="18"/>
        <v>0</v>
      </c>
      <c r="AI125" s="94">
        <f t="shared" si="26"/>
        <v>0</v>
      </c>
      <c r="AJ125" s="94" t="str">
        <f t="shared" si="27"/>
        <v>Factor de Emisión</v>
      </c>
      <c r="AK125" s="94">
        <f t="shared" si="28"/>
        <v>0</v>
      </c>
      <c r="AL125" s="94">
        <f t="shared" si="29"/>
        <v>0</v>
      </c>
      <c r="AM125" s="94">
        <f t="shared" si="30"/>
        <v>0</v>
      </c>
      <c r="AN125" s="94">
        <f t="shared" si="31"/>
        <v>0</v>
      </c>
      <c r="AO125" s="94">
        <f>IF(J125="",AN125*'Fraccion masica'!$AB$36,J125*AN125)</f>
        <v>0</v>
      </c>
      <c r="AP125" s="94">
        <f>IF(K125="",AN125*'Fraccion masica'!$AB$35,K125*AN125)</f>
        <v>0</v>
      </c>
      <c r="AQ125" s="94">
        <f>IFERROR(AO125*Hoja1!$C$24/Hoja1!$C$25/Hoja1!$C$26*16.04/1000000,0)</f>
        <v>0</v>
      </c>
      <c r="AR125" s="94">
        <f>IFERROR(AP125*Hoja1!$C$24/Hoja1!$C$25/Hoja1!$C$26*44.01/1000000,0)</f>
        <v>0</v>
      </c>
    </row>
    <row r="126" spans="2:44" x14ac:dyDescent="0.75">
      <c r="B126" s="52"/>
      <c r="C126" s="52"/>
      <c r="D126" s="152"/>
      <c r="E126" s="152"/>
      <c r="F126" s="131"/>
      <c r="G126" s="92"/>
      <c r="H126" s="14"/>
      <c r="I126" s="19"/>
      <c r="J126" s="52"/>
      <c r="K126" s="215"/>
      <c r="L126" s="218" t="str">
        <f t="shared" si="19"/>
        <v/>
      </c>
      <c r="M126" s="122">
        <f t="shared" si="20"/>
        <v>0</v>
      </c>
      <c r="N126" s="122">
        <f t="shared" si="21"/>
        <v>0</v>
      </c>
      <c r="O126" s="122">
        <f t="shared" si="22"/>
        <v>0</v>
      </c>
      <c r="P126" s="122" t="str">
        <f t="shared" si="23"/>
        <v>Factor de Emisión</v>
      </c>
      <c r="Q126" s="122">
        <f t="shared" si="24"/>
        <v>0</v>
      </c>
      <c r="R126" s="122">
        <f t="shared" si="25"/>
        <v>0</v>
      </c>
      <c r="S126" s="122">
        <f>Q126+R126*Hoja1!$C$19</f>
        <v>0</v>
      </c>
      <c r="AG126" s="94">
        <f t="shared" si="17"/>
        <v>0</v>
      </c>
      <c r="AH126" s="94">
        <f t="shared" si="18"/>
        <v>0</v>
      </c>
      <c r="AI126" s="94">
        <f t="shared" si="26"/>
        <v>0</v>
      </c>
      <c r="AJ126" s="94" t="str">
        <f t="shared" si="27"/>
        <v>Factor de Emisión</v>
      </c>
      <c r="AK126" s="94">
        <f t="shared" si="28"/>
        <v>0</v>
      </c>
      <c r="AL126" s="94">
        <f t="shared" si="29"/>
        <v>0</v>
      </c>
      <c r="AM126" s="94">
        <f t="shared" si="30"/>
        <v>0</v>
      </c>
      <c r="AN126" s="94">
        <f t="shared" si="31"/>
        <v>0</v>
      </c>
      <c r="AO126" s="94">
        <f>IF(J126="",AN126*'Fraccion masica'!$AB$36,J126*AN126)</f>
        <v>0</v>
      </c>
      <c r="AP126" s="94">
        <f>IF(K126="",AN126*'Fraccion masica'!$AB$35,K126*AN126)</f>
        <v>0</v>
      </c>
      <c r="AQ126" s="94">
        <f>IFERROR(AO126*Hoja1!$C$24/Hoja1!$C$25/Hoja1!$C$26*16.04/1000000,0)</f>
        <v>0</v>
      </c>
      <c r="AR126" s="94">
        <f>IFERROR(AP126*Hoja1!$C$24/Hoja1!$C$25/Hoja1!$C$26*44.01/1000000,0)</f>
        <v>0</v>
      </c>
    </row>
    <row r="127" spans="2:44" x14ac:dyDescent="0.75">
      <c r="B127" s="52"/>
      <c r="C127" s="52"/>
      <c r="D127" s="152"/>
      <c r="E127" s="152"/>
      <c r="F127" s="131"/>
      <c r="G127" s="92"/>
      <c r="H127" s="14"/>
      <c r="I127" s="19"/>
      <c r="J127" s="52"/>
      <c r="K127" s="215"/>
      <c r="L127" s="218" t="str">
        <f t="shared" si="19"/>
        <v/>
      </c>
      <c r="M127" s="122">
        <f t="shared" si="20"/>
        <v>0</v>
      </c>
      <c r="N127" s="122">
        <f t="shared" si="21"/>
        <v>0</v>
      </c>
      <c r="O127" s="122">
        <f t="shared" si="22"/>
        <v>0</v>
      </c>
      <c r="P127" s="122" t="str">
        <f t="shared" si="23"/>
        <v>Factor de Emisión</v>
      </c>
      <c r="Q127" s="122">
        <f t="shared" si="24"/>
        <v>0</v>
      </c>
      <c r="R127" s="122">
        <f t="shared" si="25"/>
        <v>0</v>
      </c>
      <c r="S127" s="122">
        <f>Q127+R127*Hoja1!$C$19</f>
        <v>0</v>
      </c>
      <c r="AG127" s="94">
        <f t="shared" si="17"/>
        <v>0</v>
      </c>
      <c r="AH127" s="94">
        <f t="shared" si="18"/>
        <v>0</v>
      </c>
      <c r="AI127" s="94">
        <f t="shared" si="26"/>
        <v>0</v>
      </c>
      <c r="AJ127" s="94" t="str">
        <f t="shared" si="27"/>
        <v>Factor de Emisión</v>
      </c>
      <c r="AK127" s="94">
        <f t="shared" si="28"/>
        <v>0</v>
      </c>
      <c r="AL127" s="94">
        <f t="shared" si="29"/>
        <v>0</v>
      </c>
      <c r="AM127" s="94">
        <f t="shared" si="30"/>
        <v>0</v>
      </c>
      <c r="AN127" s="94">
        <f t="shared" si="31"/>
        <v>0</v>
      </c>
      <c r="AO127" s="94">
        <f>IF(J127="",AN127*'Fraccion masica'!$AB$36,J127*AN127)</f>
        <v>0</v>
      </c>
      <c r="AP127" s="94">
        <f>IF(K127="",AN127*'Fraccion masica'!$AB$35,K127*AN127)</f>
        <v>0</v>
      </c>
      <c r="AQ127" s="94">
        <f>IFERROR(AO127*Hoja1!$C$24/Hoja1!$C$25/Hoja1!$C$26*16.04/1000000,0)</f>
        <v>0</v>
      </c>
      <c r="AR127" s="94">
        <f>IFERROR(AP127*Hoja1!$C$24/Hoja1!$C$25/Hoja1!$C$26*44.01/1000000,0)</f>
        <v>0</v>
      </c>
    </row>
    <row r="128" spans="2:44" x14ac:dyDescent="0.75">
      <c r="B128" s="52"/>
      <c r="C128" s="52"/>
      <c r="D128" s="152"/>
      <c r="E128" s="152"/>
      <c r="F128" s="131"/>
      <c r="G128" s="92"/>
      <c r="H128" s="14"/>
      <c r="I128" s="19"/>
      <c r="J128" s="52"/>
      <c r="K128" s="215"/>
      <c r="L128" s="218" t="str">
        <f t="shared" si="19"/>
        <v/>
      </c>
      <c r="M128" s="122">
        <f t="shared" si="20"/>
        <v>0</v>
      </c>
      <c r="N128" s="122">
        <f t="shared" si="21"/>
        <v>0</v>
      </c>
      <c r="O128" s="122">
        <f t="shared" si="22"/>
        <v>0</v>
      </c>
      <c r="P128" s="122" t="str">
        <f t="shared" si="23"/>
        <v>Factor de Emisión</v>
      </c>
      <c r="Q128" s="122">
        <f t="shared" si="24"/>
        <v>0</v>
      </c>
      <c r="R128" s="122">
        <f t="shared" si="25"/>
        <v>0</v>
      </c>
      <c r="S128" s="122">
        <f>Q128+R128*Hoja1!$C$19</f>
        <v>0</v>
      </c>
      <c r="AG128" s="94">
        <f t="shared" si="17"/>
        <v>0</v>
      </c>
      <c r="AH128" s="94">
        <f t="shared" si="18"/>
        <v>0</v>
      </c>
      <c r="AI128" s="94">
        <f t="shared" si="26"/>
        <v>0</v>
      </c>
      <c r="AJ128" s="94" t="str">
        <f t="shared" si="27"/>
        <v>Factor de Emisión</v>
      </c>
      <c r="AK128" s="94">
        <f t="shared" si="28"/>
        <v>0</v>
      </c>
      <c r="AL128" s="94">
        <f t="shared" si="29"/>
        <v>0</v>
      </c>
      <c r="AM128" s="94">
        <f t="shared" si="30"/>
        <v>0</v>
      </c>
      <c r="AN128" s="94">
        <f t="shared" si="31"/>
        <v>0</v>
      </c>
      <c r="AO128" s="94">
        <f>IF(J128="",AN128*'Fraccion masica'!$AB$36,J128*AN128)</f>
        <v>0</v>
      </c>
      <c r="AP128" s="94">
        <f>IF(K128="",AN128*'Fraccion masica'!$AB$35,K128*AN128)</f>
        <v>0</v>
      </c>
      <c r="AQ128" s="94">
        <f>IFERROR(AO128*Hoja1!$C$24/Hoja1!$C$25/Hoja1!$C$26*16.04/1000000,0)</f>
        <v>0</v>
      </c>
      <c r="AR128" s="94">
        <f>IFERROR(AP128*Hoja1!$C$24/Hoja1!$C$25/Hoja1!$C$26*44.01/1000000,0)</f>
        <v>0</v>
      </c>
    </row>
    <row r="129" spans="2:44" x14ac:dyDescent="0.75">
      <c r="B129" s="52"/>
      <c r="C129" s="52"/>
      <c r="D129" s="152"/>
      <c r="E129" s="152"/>
      <c r="F129" s="131"/>
      <c r="G129" s="92"/>
      <c r="H129" s="14"/>
      <c r="I129" s="19"/>
      <c r="J129" s="52"/>
      <c r="K129" s="215"/>
      <c r="L129" s="218" t="str">
        <f t="shared" si="19"/>
        <v/>
      </c>
      <c r="M129" s="122">
        <f t="shared" si="20"/>
        <v>0</v>
      </c>
      <c r="N129" s="122">
        <f t="shared" si="21"/>
        <v>0</v>
      </c>
      <c r="O129" s="122">
        <f t="shared" si="22"/>
        <v>0</v>
      </c>
      <c r="P129" s="122" t="str">
        <f t="shared" si="23"/>
        <v>Factor de Emisión</v>
      </c>
      <c r="Q129" s="122">
        <f t="shared" si="24"/>
        <v>0</v>
      </c>
      <c r="R129" s="122">
        <f t="shared" si="25"/>
        <v>0</v>
      </c>
      <c r="S129" s="122">
        <f>Q129+R129*Hoja1!$C$19</f>
        <v>0</v>
      </c>
      <c r="AG129" s="94">
        <f t="shared" si="17"/>
        <v>0</v>
      </c>
      <c r="AH129" s="94">
        <f t="shared" si="18"/>
        <v>0</v>
      </c>
      <c r="AI129" s="94">
        <f t="shared" si="26"/>
        <v>0</v>
      </c>
      <c r="AJ129" s="94" t="str">
        <f t="shared" si="27"/>
        <v>Factor de Emisión</v>
      </c>
      <c r="AK129" s="94">
        <f t="shared" si="28"/>
        <v>0</v>
      </c>
      <c r="AL129" s="94">
        <f t="shared" si="29"/>
        <v>0</v>
      </c>
      <c r="AM129" s="94">
        <f t="shared" si="30"/>
        <v>0</v>
      </c>
      <c r="AN129" s="94">
        <f t="shared" si="31"/>
        <v>0</v>
      </c>
      <c r="AO129" s="94">
        <f>IF(J129="",AN129*'Fraccion masica'!$AB$36,J129*AN129)</f>
        <v>0</v>
      </c>
      <c r="AP129" s="94">
        <f>IF(K129="",AN129*'Fraccion masica'!$AB$35,K129*AN129)</f>
        <v>0</v>
      </c>
      <c r="AQ129" s="94">
        <f>IFERROR(AO129*Hoja1!$C$24/Hoja1!$C$25/Hoja1!$C$26*16.04/1000000,0)</f>
        <v>0</v>
      </c>
      <c r="AR129" s="94">
        <f>IFERROR(AP129*Hoja1!$C$24/Hoja1!$C$25/Hoja1!$C$26*44.01/1000000,0)</f>
        <v>0</v>
      </c>
    </row>
    <row r="130" spans="2:44" x14ac:dyDescent="0.75">
      <c r="B130" s="52"/>
      <c r="C130" s="52"/>
      <c r="D130" s="152"/>
      <c r="E130" s="152"/>
      <c r="F130" s="131"/>
      <c r="G130" s="92"/>
      <c r="H130" s="14"/>
      <c r="I130" s="19"/>
      <c r="L130" s="218" t="str">
        <f t="shared" si="19"/>
        <v/>
      </c>
      <c r="M130" s="122">
        <f t="shared" si="20"/>
        <v>0</v>
      </c>
      <c r="N130" s="122">
        <f t="shared" si="21"/>
        <v>0</v>
      </c>
      <c r="O130" s="122">
        <f t="shared" si="22"/>
        <v>0</v>
      </c>
      <c r="P130" s="122" t="str">
        <f t="shared" si="23"/>
        <v>Factor de Emisión</v>
      </c>
      <c r="Q130" s="122">
        <f t="shared" si="24"/>
        <v>0</v>
      </c>
      <c r="R130" s="122">
        <f t="shared" si="25"/>
        <v>0</v>
      </c>
      <c r="S130" s="122">
        <f>Q130+R130*Hoja1!$C$19</f>
        <v>0</v>
      </c>
      <c r="AG130" s="94">
        <f t="shared" si="17"/>
        <v>0</v>
      </c>
      <c r="AH130" s="94">
        <f t="shared" si="18"/>
        <v>0</v>
      </c>
      <c r="AI130" s="94">
        <f t="shared" si="26"/>
        <v>0</v>
      </c>
      <c r="AJ130" s="94" t="str">
        <f t="shared" si="27"/>
        <v>Factor de Emisión</v>
      </c>
      <c r="AK130" s="94">
        <f t="shared" si="28"/>
        <v>0</v>
      </c>
      <c r="AL130" s="94">
        <f t="shared" si="29"/>
        <v>0</v>
      </c>
      <c r="AM130" s="94">
        <f t="shared" si="30"/>
        <v>0</v>
      </c>
      <c r="AN130" s="94">
        <f t="shared" si="31"/>
        <v>0</v>
      </c>
      <c r="AO130" s="94">
        <f>IF(J130="",AN130*'Fraccion masica'!$AB$36,J130*AN130)</f>
        <v>0</v>
      </c>
      <c r="AP130" s="94">
        <f>IF(K130="",AN130*'Fraccion masica'!$AB$35,K130*AN130)</f>
        <v>0</v>
      </c>
      <c r="AQ130" s="94">
        <f>IFERROR(AO130*Hoja1!$C$24/Hoja1!$C$25/Hoja1!$C$26*16.04/1000000,0)</f>
        <v>0</v>
      </c>
      <c r="AR130" s="94">
        <f>IFERROR(AP130*Hoja1!$C$24/Hoja1!$C$25/Hoja1!$C$26*44.01/1000000,0)</f>
        <v>0</v>
      </c>
    </row>
    <row r="134" spans="2:44" x14ac:dyDescent="0.75">
      <c r="AH134" s="404" t="s">
        <v>743</v>
      </c>
      <c r="AI134" s="413" t="s">
        <v>725</v>
      </c>
      <c r="AJ134" s="404" t="s">
        <v>293</v>
      </c>
      <c r="AK134" s="404" t="s">
        <v>738</v>
      </c>
      <c r="AL134" s="404" t="s">
        <v>294</v>
      </c>
      <c r="AM134" s="404" t="s">
        <v>295</v>
      </c>
      <c r="AN134" s="404" t="s">
        <v>296</v>
      </c>
      <c r="AO134" s="404" t="s">
        <v>297</v>
      </c>
    </row>
    <row r="135" spans="2:44" x14ac:dyDescent="0.75">
      <c r="AH135" s="404"/>
      <c r="AI135" s="414"/>
      <c r="AJ135" s="404"/>
      <c r="AK135" s="404"/>
      <c r="AL135" s="404"/>
      <c r="AM135" s="404"/>
      <c r="AN135" s="404"/>
      <c r="AO135" s="404"/>
    </row>
    <row r="136" spans="2:44" x14ac:dyDescent="0.75">
      <c r="AH136" s="38" t="s">
        <v>498</v>
      </c>
      <c r="AI136" s="222" t="s">
        <v>586</v>
      </c>
      <c r="AJ136" s="52">
        <f>SUMIFS(M$45:M$130,$L$45:$L$130,"="&amp;$AH136,$P$45:$P$130,"="&amp;$AI136)</f>
        <v>0</v>
      </c>
      <c r="AK136" s="52">
        <f t="shared" ref="AK136:AL136" si="32">SUMIFS(N$45:N$130,$L$45:$L$130,"="&amp;$AH136,$P$45:$P$130,"="&amp;$AI136)</f>
        <v>0</v>
      </c>
      <c r="AL136" s="52">
        <f t="shared" si="32"/>
        <v>0</v>
      </c>
      <c r="AM136" s="52">
        <f>SUMIFS(Q$45:Q$130,$L$45:$L$130,"="&amp;$AH136,$P$45:$P$130,"="&amp;$AI136)</f>
        <v>0</v>
      </c>
      <c r="AN136" s="52">
        <f t="shared" ref="AN136:AO151" si="33">SUMIFS(R$45:R$130,$L$45:$L$130,"="&amp;$AH136,$P$45:$P$130,"="&amp;$AI136)</f>
        <v>0</v>
      </c>
      <c r="AO136" s="52">
        <f t="shared" si="33"/>
        <v>0</v>
      </c>
    </row>
    <row r="137" spans="2:44" x14ac:dyDescent="0.75">
      <c r="AH137" s="38" t="str">
        <f t="shared" ref="AH137:AH138" si="34">AH136</f>
        <v>Enero</v>
      </c>
      <c r="AI137" s="222" t="s">
        <v>750</v>
      </c>
      <c r="AJ137" s="52">
        <f t="shared" ref="AJ137:AJ171" si="35">SUMIFS(M$45:M$130,$L$45:$L$130,"="&amp;$AH137,$P$45:$P$130,"="&amp;$AI137)</f>
        <v>0</v>
      </c>
      <c r="AK137" s="52">
        <f t="shared" ref="AK137:AK171" si="36">SUMIFS(N$45:N$130,$L$45:$L$130,"="&amp;$AH137,$P$45:$P$130,"="&amp;$AI137)</f>
        <v>0</v>
      </c>
      <c r="AL137" s="52">
        <f t="shared" ref="AL137:AL171" si="37">SUMIFS(O$45:O$130,$L$45:$L$130,"="&amp;$AH137,$P$45:$P$130,"="&amp;$AI137)</f>
        <v>0</v>
      </c>
      <c r="AM137" s="52">
        <f t="shared" ref="AM137:AM171" si="38">SUMIFS(Q$45:Q$130,$L$45:$L$130,"="&amp;$AH137,$P$45:$P$130,"="&amp;$AI137)</f>
        <v>0</v>
      </c>
      <c r="AN137" s="52">
        <f t="shared" si="33"/>
        <v>0</v>
      </c>
      <c r="AO137" s="52">
        <f t="shared" si="33"/>
        <v>0</v>
      </c>
    </row>
    <row r="138" spans="2:44" x14ac:dyDescent="0.75">
      <c r="AH138" s="38" t="str">
        <f t="shared" si="34"/>
        <v>Enero</v>
      </c>
      <c r="AI138" s="222" t="s">
        <v>749</v>
      </c>
      <c r="AJ138" s="52">
        <f t="shared" si="35"/>
        <v>0</v>
      </c>
      <c r="AK138" s="52">
        <f t="shared" si="36"/>
        <v>0</v>
      </c>
      <c r="AL138" s="52">
        <f t="shared" si="37"/>
        <v>0</v>
      </c>
      <c r="AM138" s="52">
        <f t="shared" si="38"/>
        <v>0</v>
      </c>
      <c r="AN138" s="52">
        <f t="shared" si="33"/>
        <v>0</v>
      </c>
      <c r="AO138" s="52">
        <f t="shared" si="33"/>
        <v>0</v>
      </c>
    </row>
    <row r="139" spans="2:44" x14ac:dyDescent="0.75">
      <c r="AH139" s="38" t="s">
        <v>499</v>
      </c>
      <c r="AI139" s="222" t="s">
        <v>586</v>
      </c>
      <c r="AJ139" s="52">
        <f t="shared" si="35"/>
        <v>8.8000000000000007</v>
      </c>
      <c r="AK139" s="52">
        <f t="shared" si="36"/>
        <v>4.4000000000000004</v>
      </c>
      <c r="AL139" s="52">
        <f t="shared" si="37"/>
        <v>0.87215887503360023</v>
      </c>
      <c r="AM139" s="52">
        <f t="shared" si="38"/>
        <v>1.464616753213588E-4</v>
      </c>
      <c r="AN139" s="52">
        <f t="shared" si="33"/>
        <v>1.464616753213588E-4</v>
      </c>
      <c r="AO139" s="52">
        <f t="shared" si="33"/>
        <v>4.2473885843194049E-3</v>
      </c>
    </row>
    <row r="140" spans="2:44" x14ac:dyDescent="0.75">
      <c r="AH140" s="38" t="str">
        <f t="shared" ref="AH140:AH141" si="39">AH139</f>
        <v>Febrero</v>
      </c>
      <c r="AI140" s="222" t="s">
        <v>750</v>
      </c>
      <c r="AJ140" s="52">
        <f t="shared" si="35"/>
        <v>0</v>
      </c>
      <c r="AK140" s="52">
        <f t="shared" si="36"/>
        <v>0</v>
      </c>
      <c r="AL140" s="52">
        <f t="shared" si="37"/>
        <v>0</v>
      </c>
      <c r="AM140" s="52">
        <f t="shared" si="38"/>
        <v>0</v>
      </c>
      <c r="AN140" s="52">
        <f t="shared" si="33"/>
        <v>0</v>
      </c>
      <c r="AO140" s="52">
        <f t="shared" si="33"/>
        <v>0</v>
      </c>
    </row>
    <row r="141" spans="2:44" x14ac:dyDescent="0.75">
      <c r="AH141" s="38" t="str">
        <f t="shared" si="39"/>
        <v>Febrero</v>
      </c>
      <c r="AI141" s="222" t="s">
        <v>749</v>
      </c>
      <c r="AJ141" s="52">
        <f t="shared" si="35"/>
        <v>0</v>
      </c>
      <c r="AK141" s="52">
        <f t="shared" si="36"/>
        <v>0</v>
      </c>
      <c r="AL141" s="52">
        <f t="shared" si="37"/>
        <v>0</v>
      </c>
      <c r="AM141" s="52">
        <f t="shared" si="38"/>
        <v>0</v>
      </c>
      <c r="AN141" s="52">
        <f t="shared" si="33"/>
        <v>0</v>
      </c>
      <c r="AO141" s="52">
        <f t="shared" si="33"/>
        <v>0</v>
      </c>
    </row>
    <row r="142" spans="2:44" x14ac:dyDescent="0.75">
      <c r="AH142" s="38" t="s">
        <v>500</v>
      </c>
      <c r="AI142" s="222" t="s">
        <v>586</v>
      </c>
      <c r="AJ142" s="52">
        <f t="shared" si="35"/>
        <v>0</v>
      </c>
      <c r="AK142" s="52">
        <f t="shared" si="36"/>
        <v>0</v>
      </c>
      <c r="AL142" s="52">
        <f t="shared" si="37"/>
        <v>0</v>
      </c>
      <c r="AM142" s="52">
        <f t="shared" si="38"/>
        <v>0</v>
      </c>
      <c r="AN142" s="52">
        <f t="shared" si="33"/>
        <v>0</v>
      </c>
      <c r="AO142" s="52">
        <f t="shared" si="33"/>
        <v>0</v>
      </c>
    </row>
    <row r="143" spans="2:44" x14ac:dyDescent="0.75">
      <c r="AH143" s="38" t="str">
        <f t="shared" ref="AH143:AH144" si="40">AH142</f>
        <v>Marzo</v>
      </c>
      <c r="AI143" s="222" t="s">
        <v>750</v>
      </c>
      <c r="AJ143" s="52">
        <f t="shared" si="35"/>
        <v>0</v>
      </c>
      <c r="AK143" s="52">
        <f t="shared" si="36"/>
        <v>0</v>
      </c>
      <c r="AL143" s="52">
        <f t="shared" si="37"/>
        <v>0</v>
      </c>
      <c r="AM143" s="52">
        <f t="shared" si="38"/>
        <v>0</v>
      </c>
      <c r="AN143" s="52">
        <f t="shared" si="33"/>
        <v>0</v>
      </c>
      <c r="AO143" s="52">
        <f t="shared" si="33"/>
        <v>0</v>
      </c>
    </row>
    <row r="144" spans="2:44" x14ac:dyDescent="0.75">
      <c r="AH144" s="38" t="str">
        <f t="shared" si="40"/>
        <v>Marzo</v>
      </c>
      <c r="AI144" s="222" t="s">
        <v>749</v>
      </c>
      <c r="AJ144" s="52">
        <f t="shared" si="35"/>
        <v>0</v>
      </c>
      <c r="AK144" s="52">
        <f t="shared" si="36"/>
        <v>0</v>
      </c>
      <c r="AL144" s="52">
        <f t="shared" si="37"/>
        <v>0</v>
      </c>
      <c r="AM144" s="52">
        <f t="shared" si="38"/>
        <v>0</v>
      </c>
      <c r="AN144" s="52">
        <f t="shared" si="33"/>
        <v>0</v>
      </c>
      <c r="AO144" s="52">
        <f t="shared" si="33"/>
        <v>0</v>
      </c>
    </row>
    <row r="145" spans="34:41" x14ac:dyDescent="0.75">
      <c r="AH145" s="38" t="s">
        <v>501</v>
      </c>
      <c r="AI145" s="222" t="s">
        <v>586</v>
      </c>
      <c r="AJ145" s="52">
        <f t="shared" si="35"/>
        <v>0</v>
      </c>
      <c r="AK145" s="52">
        <f t="shared" si="36"/>
        <v>0</v>
      </c>
      <c r="AL145" s="52">
        <f t="shared" si="37"/>
        <v>0</v>
      </c>
      <c r="AM145" s="52">
        <f t="shared" si="38"/>
        <v>0</v>
      </c>
      <c r="AN145" s="52">
        <f t="shared" si="33"/>
        <v>0</v>
      </c>
      <c r="AO145" s="52">
        <f t="shared" si="33"/>
        <v>0</v>
      </c>
    </row>
    <row r="146" spans="34:41" x14ac:dyDescent="0.75">
      <c r="AH146" s="38" t="str">
        <f t="shared" ref="AH146:AH147" si="41">AH145</f>
        <v>Abril</v>
      </c>
      <c r="AI146" s="222" t="s">
        <v>750</v>
      </c>
      <c r="AJ146" s="52">
        <f t="shared" si="35"/>
        <v>0</v>
      </c>
      <c r="AK146" s="52">
        <f t="shared" si="36"/>
        <v>0</v>
      </c>
      <c r="AL146" s="52">
        <f t="shared" si="37"/>
        <v>0</v>
      </c>
      <c r="AM146" s="52">
        <f t="shared" si="38"/>
        <v>0</v>
      </c>
      <c r="AN146" s="52">
        <f t="shared" si="33"/>
        <v>0</v>
      </c>
      <c r="AO146" s="52">
        <f t="shared" si="33"/>
        <v>0</v>
      </c>
    </row>
    <row r="147" spans="34:41" x14ac:dyDescent="0.75">
      <c r="AH147" s="38" t="str">
        <f t="shared" si="41"/>
        <v>Abril</v>
      </c>
      <c r="AI147" s="222" t="s">
        <v>749</v>
      </c>
      <c r="AJ147" s="52">
        <f t="shared" si="35"/>
        <v>99683.544303797476</v>
      </c>
      <c r="AK147" s="52">
        <f t="shared" si="36"/>
        <v>39873.417721518992</v>
      </c>
      <c r="AL147" s="52">
        <f t="shared" si="37"/>
        <v>7339.0814426734196</v>
      </c>
      <c r="AM147" s="52">
        <f t="shared" si="38"/>
        <v>1.2324522448647137</v>
      </c>
      <c r="AN147" s="52">
        <f t="shared" si="33"/>
        <v>1.2324522448647137</v>
      </c>
      <c r="AO147" s="52">
        <f t="shared" si="33"/>
        <v>35.741115101076701</v>
      </c>
    </row>
    <row r="148" spans="34:41" x14ac:dyDescent="0.75">
      <c r="AH148" s="38" t="s">
        <v>502</v>
      </c>
      <c r="AI148" s="222" t="s">
        <v>586</v>
      </c>
      <c r="AJ148" s="52">
        <f t="shared" si="35"/>
        <v>0</v>
      </c>
      <c r="AK148" s="52">
        <f t="shared" si="36"/>
        <v>0</v>
      </c>
      <c r="AL148" s="52">
        <f t="shared" si="37"/>
        <v>0</v>
      </c>
      <c r="AM148" s="52">
        <f t="shared" si="38"/>
        <v>0</v>
      </c>
      <c r="AN148" s="52">
        <f t="shared" si="33"/>
        <v>0</v>
      </c>
      <c r="AO148" s="52">
        <f t="shared" si="33"/>
        <v>0</v>
      </c>
    </row>
    <row r="149" spans="34:41" x14ac:dyDescent="0.75">
      <c r="AH149" s="38" t="str">
        <f t="shared" ref="AH149:AH150" si="42">AH148</f>
        <v>Mayo</v>
      </c>
      <c r="AI149" s="222" t="s">
        <v>750</v>
      </c>
      <c r="AJ149" s="52">
        <f t="shared" si="35"/>
        <v>0</v>
      </c>
      <c r="AK149" s="52">
        <f t="shared" si="36"/>
        <v>0</v>
      </c>
      <c r="AL149" s="52">
        <f t="shared" si="37"/>
        <v>0</v>
      </c>
      <c r="AM149" s="52">
        <f t="shared" si="38"/>
        <v>0</v>
      </c>
      <c r="AN149" s="52">
        <f t="shared" si="33"/>
        <v>0</v>
      </c>
      <c r="AO149" s="52">
        <f t="shared" si="33"/>
        <v>0</v>
      </c>
    </row>
    <row r="150" spans="34:41" x14ac:dyDescent="0.75">
      <c r="AH150" s="38" t="str">
        <f t="shared" si="42"/>
        <v>Mayo</v>
      </c>
      <c r="AI150" s="222" t="s">
        <v>749</v>
      </c>
      <c r="AJ150" s="52">
        <f t="shared" si="35"/>
        <v>0</v>
      </c>
      <c r="AK150" s="52">
        <f t="shared" si="36"/>
        <v>0</v>
      </c>
      <c r="AL150" s="52">
        <f t="shared" si="37"/>
        <v>0</v>
      </c>
      <c r="AM150" s="52">
        <f t="shared" si="38"/>
        <v>0</v>
      </c>
      <c r="AN150" s="52">
        <f t="shared" si="33"/>
        <v>0</v>
      </c>
      <c r="AO150" s="52">
        <f t="shared" si="33"/>
        <v>0</v>
      </c>
    </row>
    <row r="151" spans="34:41" x14ac:dyDescent="0.75">
      <c r="AH151" s="38" t="s">
        <v>503</v>
      </c>
      <c r="AI151" s="222" t="s">
        <v>586</v>
      </c>
      <c r="AJ151" s="52">
        <f t="shared" si="35"/>
        <v>0</v>
      </c>
      <c r="AK151" s="52">
        <f t="shared" si="36"/>
        <v>0</v>
      </c>
      <c r="AL151" s="52">
        <f t="shared" si="37"/>
        <v>0</v>
      </c>
      <c r="AM151" s="52">
        <f t="shared" si="38"/>
        <v>0</v>
      </c>
      <c r="AN151" s="52">
        <f t="shared" si="33"/>
        <v>0</v>
      </c>
      <c r="AO151" s="52">
        <f t="shared" si="33"/>
        <v>0</v>
      </c>
    </row>
    <row r="152" spans="34:41" x14ac:dyDescent="0.75">
      <c r="AH152" s="38" t="str">
        <f t="shared" ref="AH152:AH153" si="43">AH151</f>
        <v>Junio</v>
      </c>
      <c r="AI152" s="222" t="s">
        <v>750</v>
      </c>
      <c r="AJ152" s="52">
        <f t="shared" si="35"/>
        <v>0</v>
      </c>
      <c r="AK152" s="52">
        <f t="shared" si="36"/>
        <v>0</v>
      </c>
      <c r="AL152" s="52">
        <f t="shared" si="37"/>
        <v>0</v>
      </c>
      <c r="AM152" s="52">
        <f t="shared" si="38"/>
        <v>0</v>
      </c>
      <c r="AN152" s="52">
        <f t="shared" ref="AN152:AN171" si="44">SUMIFS(R$45:R$130,$L$45:$L$130,"="&amp;$AH152,$P$45:$P$130,"="&amp;$AI152)</f>
        <v>0</v>
      </c>
      <c r="AO152" s="52">
        <f t="shared" ref="AO152:AO171" si="45">SUMIFS(S$45:S$130,$L$45:$L$130,"="&amp;$AH152,$P$45:$P$130,"="&amp;$AI152)</f>
        <v>0</v>
      </c>
    </row>
    <row r="153" spans="34:41" x14ac:dyDescent="0.75">
      <c r="AH153" s="38" t="str">
        <f t="shared" si="43"/>
        <v>Junio</v>
      </c>
      <c r="AI153" s="222" t="s">
        <v>749</v>
      </c>
      <c r="AJ153" s="52">
        <f t="shared" si="35"/>
        <v>0</v>
      </c>
      <c r="AK153" s="52">
        <f t="shared" si="36"/>
        <v>0</v>
      </c>
      <c r="AL153" s="52">
        <f t="shared" si="37"/>
        <v>0</v>
      </c>
      <c r="AM153" s="52">
        <f t="shared" si="38"/>
        <v>0</v>
      </c>
      <c r="AN153" s="52">
        <f t="shared" si="44"/>
        <v>0</v>
      </c>
      <c r="AO153" s="52">
        <f t="shared" si="45"/>
        <v>0</v>
      </c>
    </row>
    <row r="154" spans="34:41" x14ac:dyDescent="0.75">
      <c r="AH154" s="38" t="s">
        <v>504</v>
      </c>
      <c r="AI154" s="222" t="s">
        <v>586</v>
      </c>
      <c r="AJ154" s="52">
        <f t="shared" si="35"/>
        <v>13.2</v>
      </c>
      <c r="AK154" s="52">
        <f t="shared" si="36"/>
        <v>4.4000000000000004</v>
      </c>
      <c r="AL154" s="52">
        <f t="shared" si="37"/>
        <v>0.74756475002880007</v>
      </c>
      <c r="AM154" s="52">
        <f t="shared" si="38"/>
        <v>1.2553857884687892E-4</v>
      </c>
      <c r="AN154" s="52">
        <f t="shared" si="44"/>
        <v>1.2553857884687892E-4</v>
      </c>
      <c r="AO154" s="52">
        <f t="shared" si="45"/>
        <v>3.6406187865594885E-3</v>
      </c>
    </row>
    <row r="155" spans="34:41" x14ac:dyDescent="0.75">
      <c r="AH155" s="38" t="str">
        <f t="shared" ref="AH155:AH156" si="46">AH154</f>
        <v>Julio</v>
      </c>
      <c r="AI155" s="222" t="s">
        <v>750</v>
      </c>
      <c r="AJ155" s="52">
        <f t="shared" si="35"/>
        <v>0</v>
      </c>
      <c r="AK155" s="52">
        <f t="shared" si="36"/>
        <v>0</v>
      </c>
      <c r="AL155" s="52">
        <f t="shared" si="37"/>
        <v>0</v>
      </c>
      <c r="AM155" s="52">
        <f t="shared" si="38"/>
        <v>0</v>
      </c>
      <c r="AN155" s="52">
        <f t="shared" si="44"/>
        <v>0</v>
      </c>
      <c r="AO155" s="52">
        <f t="shared" si="45"/>
        <v>0</v>
      </c>
    </row>
    <row r="156" spans="34:41" x14ac:dyDescent="0.75">
      <c r="AH156" s="38" t="str">
        <f t="shared" si="46"/>
        <v>Julio</v>
      </c>
      <c r="AI156" s="222" t="s">
        <v>749</v>
      </c>
      <c r="AJ156" s="52">
        <f t="shared" si="35"/>
        <v>0</v>
      </c>
      <c r="AK156" s="52">
        <f t="shared" si="36"/>
        <v>0</v>
      </c>
      <c r="AL156" s="52">
        <f t="shared" si="37"/>
        <v>0</v>
      </c>
      <c r="AM156" s="52">
        <f t="shared" si="38"/>
        <v>0</v>
      </c>
      <c r="AN156" s="52">
        <f t="shared" si="44"/>
        <v>0</v>
      </c>
      <c r="AO156" s="52">
        <f t="shared" si="45"/>
        <v>0</v>
      </c>
    </row>
    <row r="157" spans="34:41" x14ac:dyDescent="0.75">
      <c r="AH157" s="38" t="s">
        <v>505</v>
      </c>
      <c r="AI157" s="222" t="s">
        <v>586</v>
      </c>
      <c r="AJ157" s="52">
        <f t="shared" si="35"/>
        <v>0</v>
      </c>
      <c r="AK157" s="52">
        <f t="shared" si="36"/>
        <v>0</v>
      </c>
      <c r="AL157" s="52">
        <f t="shared" si="37"/>
        <v>0</v>
      </c>
      <c r="AM157" s="52">
        <f t="shared" si="38"/>
        <v>0</v>
      </c>
      <c r="AN157" s="52">
        <f t="shared" si="44"/>
        <v>0</v>
      </c>
      <c r="AO157" s="52">
        <f t="shared" si="45"/>
        <v>0</v>
      </c>
    </row>
    <row r="158" spans="34:41" x14ac:dyDescent="0.75">
      <c r="AH158" s="38" t="str">
        <f t="shared" ref="AH158:AH159" si="47">AH157</f>
        <v>Agosto</v>
      </c>
      <c r="AI158" s="222" t="s">
        <v>750</v>
      </c>
      <c r="AJ158" s="52">
        <f t="shared" si="35"/>
        <v>0</v>
      </c>
      <c r="AK158" s="52">
        <f t="shared" si="36"/>
        <v>0</v>
      </c>
      <c r="AL158" s="52">
        <f t="shared" si="37"/>
        <v>0</v>
      </c>
      <c r="AM158" s="52">
        <f t="shared" si="38"/>
        <v>0</v>
      </c>
      <c r="AN158" s="52">
        <f t="shared" si="44"/>
        <v>0</v>
      </c>
      <c r="AO158" s="52">
        <f t="shared" si="45"/>
        <v>0</v>
      </c>
    </row>
    <row r="159" spans="34:41" x14ac:dyDescent="0.75">
      <c r="AH159" s="38" t="str">
        <f t="shared" si="47"/>
        <v>Agosto</v>
      </c>
      <c r="AI159" s="222" t="s">
        <v>749</v>
      </c>
      <c r="AJ159" s="52">
        <f t="shared" si="35"/>
        <v>116297.46835443037</v>
      </c>
      <c r="AK159" s="52">
        <f t="shared" si="36"/>
        <v>33227.848101265823</v>
      </c>
      <c r="AL159" s="52">
        <f t="shared" si="37"/>
        <v>5174.9933249620262</v>
      </c>
      <c r="AM159" s="52">
        <f t="shared" si="38"/>
        <v>0.86903683932768261</v>
      </c>
      <c r="AN159" s="52">
        <f t="shared" si="44"/>
        <v>0.86903683932768239</v>
      </c>
      <c r="AO159" s="52">
        <f t="shared" si="45"/>
        <v>25.202068340502791</v>
      </c>
    </row>
    <row r="160" spans="34:41" x14ac:dyDescent="0.75">
      <c r="AH160" s="38" t="s">
        <v>506</v>
      </c>
      <c r="AI160" s="222" t="s">
        <v>586</v>
      </c>
      <c r="AJ160" s="52">
        <f t="shared" si="35"/>
        <v>0</v>
      </c>
      <c r="AK160" s="52">
        <f t="shared" si="36"/>
        <v>0</v>
      </c>
      <c r="AL160" s="52">
        <f t="shared" si="37"/>
        <v>0</v>
      </c>
      <c r="AM160" s="52">
        <f t="shared" si="38"/>
        <v>0</v>
      </c>
      <c r="AN160" s="52">
        <f t="shared" si="44"/>
        <v>0</v>
      </c>
      <c r="AO160" s="52">
        <f t="shared" si="45"/>
        <v>0</v>
      </c>
    </row>
    <row r="161" spans="34:41" x14ac:dyDescent="0.75">
      <c r="AH161" s="38" t="str">
        <f t="shared" ref="AH161:AH162" si="48">AH160</f>
        <v>Septiembre</v>
      </c>
      <c r="AI161" s="222" t="s">
        <v>750</v>
      </c>
      <c r="AJ161" s="52">
        <f t="shared" si="35"/>
        <v>0</v>
      </c>
      <c r="AK161" s="52">
        <f t="shared" si="36"/>
        <v>0</v>
      </c>
      <c r="AL161" s="52">
        <f t="shared" si="37"/>
        <v>0</v>
      </c>
      <c r="AM161" s="52">
        <f t="shared" si="38"/>
        <v>0</v>
      </c>
      <c r="AN161" s="52">
        <f t="shared" si="44"/>
        <v>0</v>
      </c>
      <c r="AO161" s="52">
        <f t="shared" si="45"/>
        <v>0</v>
      </c>
    </row>
    <row r="162" spans="34:41" x14ac:dyDescent="0.75">
      <c r="AH162" s="38" t="str">
        <f t="shared" si="48"/>
        <v>Septiembre</v>
      </c>
      <c r="AI162" s="222" t="s">
        <v>749</v>
      </c>
      <c r="AJ162" s="52">
        <f t="shared" si="35"/>
        <v>0</v>
      </c>
      <c r="AK162" s="52">
        <f t="shared" si="36"/>
        <v>0</v>
      </c>
      <c r="AL162" s="52">
        <f t="shared" si="37"/>
        <v>0</v>
      </c>
      <c r="AM162" s="52">
        <f t="shared" si="38"/>
        <v>0</v>
      </c>
      <c r="AN162" s="52">
        <f t="shared" si="44"/>
        <v>0</v>
      </c>
      <c r="AO162" s="52">
        <f t="shared" si="45"/>
        <v>0</v>
      </c>
    </row>
    <row r="163" spans="34:41" x14ac:dyDescent="0.75">
      <c r="AH163" s="38" t="s">
        <v>507</v>
      </c>
      <c r="AI163" s="222" t="s">
        <v>586</v>
      </c>
      <c r="AJ163" s="52">
        <f t="shared" si="35"/>
        <v>0</v>
      </c>
      <c r="AK163" s="52">
        <f t="shared" si="36"/>
        <v>0</v>
      </c>
      <c r="AL163" s="52">
        <f t="shared" si="37"/>
        <v>0</v>
      </c>
      <c r="AM163" s="52">
        <f t="shared" si="38"/>
        <v>0</v>
      </c>
      <c r="AN163" s="52">
        <f t="shared" si="44"/>
        <v>0</v>
      </c>
      <c r="AO163" s="52">
        <f t="shared" si="45"/>
        <v>0</v>
      </c>
    </row>
    <row r="164" spans="34:41" x14ac:dyDescent="0.75">
      <c r="AH164" s="38" t="str">
        <f t="shared" ref="AH164:AH165" si="49">AH163</f>
        <v>Octubre</v>
      </c>
      <c r="AI164" s="222" t="s">
        <v>750</v>
      </c>
      <c r="AJ164" s="52">
        <f t="shared" si="35"/>
        <v>0</v>
      </c>
      <c r="AK164" s="52">
        <f t="shared" si="36"/>
        <v>0</v>
      </c>
      <c r="AL164" s="52">
        <f t="shared" si="37"/>
        <v>0</v>
      </c>
      <c r="AM164" s="52">
        <f t="shared" si="38"/>
        <v>0</v>
      </c>
      <c r="AN164" s="52">
        <f t="shared" si="44"/>
        <v>0</v>
      </c>
      <c r="AO164" s="52">
        <f t="shared" si="45"/>
        <v>0</v>
      </c>
    </row>
    <row r="165" spans="34:41" x14ac:dyDescent="0.75">
      <c r="AH165" s="38" t="str">
        <f t="shared" si="49"/>
        <v>Octubre</v>
      </c>
      <c r="AI165" s="222" t="s">
        <v>749</v>
      </c>
      <c r="AJ165" s="52">
        <f t="shared" si="35"/>
        <v>0</v>
      </c>
      <c r="AK165" s="52">
        <f t="shared" si="36"/>
        <v>0</v>
      </c>
      <c r="AL165" s="52">
        <f t="shared" si="37"/>
        <v>0</v>
      </c>
      <c r="AM165" s="52">
        <f t="shared" si="38"/>
        <v>0</v>
      </c>
      <c r="AN165" s="52">
        <f t="shared" si="44"/>
        <v>0</v>
      </c>
      <c r="AO165" s="52">
        <f t="shared" si="45"/>
        <v>0</v>
      </c>
    </row>
    <row r="166" spans="34:41" x14ac:dyDescent="0.75">
      <c r="AH166" s="38" t="s">
        <v>508</v>
      </c>
      <c r="AI166" s="222" t="s">
        <v>586</v>
      </c>
      <c r="AJ166" s="52">
        <f t="shared" si="35"/>
        <v>7</v>
      </c>
      <c r="AK166" s="52">
        <f t="shared" si="36"/>
        <v>2</v>
      </c>
      <c r="AL166" s="52">
        <f t="shared" si="37"/>
        <v>0.31148531251200007</v>
      </c>
      <c r="AM166" s="52">
        <f t="shared" si="38"/>
        <v>5.2307741186199559E-5</v>
      </c>
      <c r="AN166" s="52">
        <f t="shared" si="44"/>
        <v>5.2307741186199559E-5</v>
      </c>
      <c r="AO166" s="52">
        <f t="shared" si="45"/>
        <v>1.5169244943997872E-3</v>
      </c>
    </row>
    <row r="167" spans="34:41" x14ac:dyDescent="0.75">
      <c r="AH167" s="38" t="str">
        <f t="shared" ref="AH167:AH168" si="50">AH166</f>
        <v>Noviembre</v>
      </c>
      <c r="AI167" s="222" t="s">
        <v>750</v>
      </c>
      <c r="AJ167" s="52">
        <f t="shared" si="35"/>
        <v>0</v>
      </c>
      <c r="AK167" s="52">
        <f t="shared" si="36"/>
        <v>0</v>
      </c>
      <c r="AL167" s="52">
        <f t="shared" si="37"/>
        <v>0</v>
      </c>
      <c r="AM167" s="52">
        <f t="shared" si="38"/>
        <v>0</v>
      </c>
      <c r="AN167" s="52">
        <f t="shared" si="44"/>
        <v>0</v>
      </c>
      <c r="AO167" s="52">
        <f t="shared" si="45"/>
        <v>0</v>
      </c>
    </row>
    <row r="168" spans="34:41" x14ac:dyDescent="0.75">
      <c r="AH168" s="38" t="str">
        <f t="shared" si="50"/>
        <v>Noviembre</v>
      </c>
      <c r="AI168" s="222" t="s">
        <v>749</v>
      </c>
      <c r="AJ168" s="52">
        <f t="shared" si="35"/>
        <v>0</v>
      </c>
      <c r="AK168" s="52">
        <f t="shared" si="36"/>
        <v>0</v>
      </c>
      <c r="AL168" s="52">
        <f t="shared" si="37"/>
        <v>0</v>
      </c>
      <c r="AM168" s="52">
        <f t="shared" si="38"/>
        <v>0</v>
      </c>
      <c r="AN168" s="52">
        <f t="shared" si="44"/>
        <v>0</v>
      </c>
      <c r="AO168" s="52">
        <f t="shared" si="45"/>
        <v>0</v>
      </c>
    </row>
    <row r="169" spans="34:41" x14ac:dyDescent="0.75">
      <c r="AH169" s="38" t="s">
        <v>509</v>
      </c>
      <c r="AI169" s="222" t="s">
        <v>586</v>
      </c>
      <c r="AJ169" s="52">
        <f t="shared" si="35"/>
        <v>0</v>
      </c>
      <c r="AK169" s="52">
        <f t="shared" si="36"/>
        <v>0</v>
      </c>
      <c r="AL169" s="52">
        <f t="shared" si="37"/>
        <v>0</v>
      </c>
      <c r="AM169" s="52">
        <f t="shared" si="38"/>
        <v>0</v>
      </c>
      <c r="AN169" s="52">
        <f t="shared" si="44"/>
        <v>0</v>
      </c>
      <c r="AO169" s="52">
        <f t="shared" si="45"/>
        <v>0</v>
      </c>
    </row>
    <row r="170" spans="34:41" x14ac:dyDescent="0.75">
      <c r="AH170" s="38" t="s">
        <v>509</v>
      </c>
      <c r="AI170" s="222" t="s">
        <v>750</v>
      </c>
      <c r="AJ170" s="52">
        <f t="shared" si="35"/>
        <v>0</v>
      </c>
      <c r="AK170" s="52">
        <f t="shared" si="36"/>
        <v>0</v>
      </c>
      <c r="AL170" s="52">
        <f t="shared" si="37"/>
        <v>0</v>
      </c>
      <c r="AM170" s="52">
        <f t="shared" si="38"/>
        <v>0</v>
      </c>
      <c r="AN170" s="52">
        <f t="shared" si="44"/>
        <v>0</v>
      </c>
      <c r="AO170" s="52">
        <f t="shared" si="45"/>
        <v>0</v>
      </c>
    </row>
    <row r="171" spans="34:41" x14ac:dyDescent="0.75">
      <c r="AH171" s="38" t="s">
        <v>509</v>
      </c>
      <c r="AI171" s="222" t="s">
        <v>749</v>
      </c>
      <c r="AJ171" s="52">
        <f t="shared" si="35"/>
        <v>139556.96202531646</v>
      </c>
      <c r="AK171" s="52">
        <f t="shared" si="36"/>
        <v>34889.240506329115</v>
      </c>
      <c r="AL171" s="52">
        <f t="shared" si="37"/>
        <v>4939.76635564557</v>
      </c>
      <c r="AM171" s="52">
        <f t="shared" si="38"/>
        <v>0.82953516481278788</v>
      </c>
      <c r="AN171" s="52">
        <f t="shared" si="44"/>
        <v>0.82953516481278777</v>
      </c>
      <c r="AO171" s="52">
        <f t="shared" si="45"/>
        <v>24.056519779570849</v>
      </c>
    </row>
  </sheetData>
  <mergeCells count="26">
    <mergeCell ref="J43:K43"/>
    <mergeCell ref="B13:I13"/>
    <mergeCell ref="J13:S13"/>
    <mergeCell ref="J16:S24"/>
    <mergeCell ref="J32:S33"/>
    <mergeCell ref="M43:M44"/>
    <mergeCell ref="O43:O44"/>
    <mergeCell ref="Q43:Q44"/>
    <mergeCell ref="R43:R44"/>
    <mergeCell ref="S43:S44"/>
    <mergeCell ref="H43:I43"/>
    <mergeCell ref="N43:N44"/>
    <mergeCell ref="P43:P44"/>
    <mergeCell ref="B43:F43"/>
    <mergeCell ref="L41:S41"/>
    <mergeCell ref="L42:P42"/>
    <mergeCell ref="Q42:S42"/>
    <mergeCell ref="AL134:AL135"/>
    <mergeCell ref="AM134:AM135"/>
    <mergeCell ref="AN134:AN135"/>
    <mergeCell ref="AO134:AO135"/>
    <mergeCell ref="L43:L44"/>
    <mergeCell ref="AH134:AH135"/>
    <mergeCell ref="AI134:AI135"/>
    <mergeCell ref="AJ134:AJ135"/>
    <mergeCell ref="AK134:AK135"/>
  </mergeCells>
  <hyperlinks>
    <hyperlink ref="B9" location="VENTEOS!A1" display="&lt;&lt;&lt;VENTEOS" xr:uid="{2B0B9F1A-E658-4038-8FEC-62FFA4A39A3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9DDB4F7-104A-4DEE-971D-2B8E6D4E8541}">
          <x14:formula1>
            <xm:f>Hoja1!$B$45:$B$56</xm:f>
          </x14:formula1>
          <xm:sqref>F45:F130</xm:sqref>
        </x14:dataValidation>
        <x14:dataValidation type="list" allowBlank="1" showInputMessage="1" showErrorMessage="1" xr:uid="{D25670C1-8BCC-4BC3-8C08-6EB069A24A7A}">
          <x14:formula1>
            <xm:f>Hoja1!$B$62:$B$63</xm:f>
          </x14:formula1>
          <xm:sqref>I45:I130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99781-E25E-4320-8116-6938B8AD88FB}">
  <sheetPr>
    <tabColor theme="5" tint="0.79998168889431442"/>
  </sheetPr>
  <dimension ref="A1:BO1048576"/>
  <sheetViews>
    <sheetView zoomScale="60" zoomScaleNormal="60" workbookViewId="0">
      <selection activeCell="B12" sqref="B12"/>
    </sheetView>
  </sheetViews>
  <sheetFormatPr baseColWidth="10" defaultRowHeight="14.75" x14ac:dyDescent="0.75"/>
  <cols>
    <col min="1" max="1" width="10.90625" style="1"/>
    <col min="2" max="2" width="17.6328125" customWidth="1"/>
    <col min="3" max="7" width="23.81640625" customWidth="1"/>
    <col min="8" max="8" width="35.1796875" customWidth="1"/>
    <col min="9" max="9" width="26.6328125" customWidth="1"/>
    <col min="10" max="10" width="48.1796875" bestFit="1" customWidth="1"/>
    <col min="11" max="11" width="40.90625" customWidth="1"/>
    <col min="15" max="17" width="10.90625" style="1"/>
    <col min="18" max="18" width="19.90625" style="1" customWidth="1"/>
    <col min="19" max="19" width="10.90625" style="1"/>
    <col min="20" max="20" width="13.6328125" style="1" customWidth="1"/>
    <col min="21" max="29" width="10.90625" style="1"/>
    <col min="30" max="30" width="0" style="1" hidden="1" customWidth="1"/>
    <col min="31" max="31" width="10.90625" style="1" hidden="1" customWidth="1"/>
    <col min="32" max="32" width="26.81640625" style="83" hidden="1" customWidth="1"/>
    <col min="33" max="33" width="45.26953125" style="83" hidden="1" customWidth="1"/>
    <col min="34" max="35" width="45.7265625" style="83" hidden="1" customWidth="1"/>
    <col min="36" max="37" width="34.08984375" style="83" hidden="1" customWidth="1"/>
    <col min="38" max="40" width="24.90625" style="83" hidden="1" customWidth="1"/>
    <col min="41" max="41" width="24.1796875" style="83" hidden="1" customWidth="1"/>
    <col min="42" max="43" width="23.6328125" style="83" hidden="1" customWidth="1"/>
    <col min="44" max="44" width="31.6328125" style="83" hidden="1" customWidth="1"/>
    <col min="45" max="45" width="21.1796875" style="83" hidden="1" customWidth="1"/>
    <col min="46" max="67" width="10.90625" style="1" hidden="1" customWidth="1"/>
    <col min="68" max="68" width="0" style="1" hidden="1" customWidth="1"/>
    <col min="69" max="16384" width="10.90625" style="1"/>
  </cols>
  <sheetData>
    <row r="1" spans="1:45" x14ac:dyDescent="0.75">
      <c r="A1" s="6"/>
      <c r="B1" s="1"/>
      <c r="C1" s="1"/>
      <c r="D1" s="1"/>
      <c r="E1" s="1"/>
      <c r="F1" s="1"/>
      <c r="G1" s="1"/>
      <c r="H1" s="1"/>
      <c r="I1" s="1"/>
      <c r="J1" s="1"/>
      <c r="K1" s="1"/>
      <c r="L1" s="1"/>
      <c r="M1" s="1"/>
      <c r="N1" s="1"/>
      <c r="AF1" s="1"/>
      <c r="AG1" s="1"/>
      <c r="AH1" s="1"/>
      <c r="AI1" s="1"/>
      <c r="AJ1" s="1"/>
      <c r="AK1" s="1"/>
      <c r="AL1" s="1"/>
      <c r="AM1" s="1"/>
      <c r="AN1" s="1"/>
      <c r="AO1" s="1"/>
      <c r="AP1" s="1"/>
      <c r="AQ1" s="1"/>
      <c r="AR1" s="1"/>
      <c r="AS1" s="1"/>
    </row>
    <row r="2" spans="1:45" x14ac:dyDescent="0.75">
      <c r="A2" s="6"/>
      <c r="B2" s="1"/>
      <c r="C2" s="1"/>
      <c r="D2" s="1"/>
      <c r="E2" s="1"/>
      <c r="F2" s="1"/>
      <c r="G2" s="1"/>
      <c r="H2" s="1"/>
      <c r="I2" s="1"/>
      <c r="J2" s="1"/>
      <c r="K2" s="1"/>
      <c r="L2" s="1"/>
      <c r="M2" s="1"/>
      <c r="N2" s="1"/>
      <c r="AF2" s="1"/>
      <c r="AG2" s="1"/>
      <c r="AH2" s="1"/>
      <c r="AI2" s="1"/>
      <c r="AJ2" s="1"/>
      <c r="AK2" s="1"/>
      <c r="AL2" s="1"/>
      <c r="AM2" s="1"/>
      <c r="AN2" s="1"/>
      <c r="AO2" s="1"/>
      <c r="AP2" s="1"/>
      <c r="AQ2" s="1"/>
      <c r="AR2" s="1"/>
      <c r="AS2" s="1"/>
    </row>
    <row r="3" spans="1:45" x14ac:dyDescent="0.75">
      <c r="A3" s="6"/>
      <c r="B3" s="1"/>
      <c r="C3" s="1"/>
      <c r="D3" s="1"/>
      <c r="E3" s="1"/>
      <c r="F3" s="1"/>
      <c r="G3" s="1"/>
      <c r="H3" s="1"/>
      <c r="I3" s="1"/>
      <c r="J3" s="1"/>
      <c r="K3" s="1"/>
      <c r="L3" s="1"/>
      <c r="M3" s="1"/>
      <c r="N3" s="1"/>
      <c r="AF3" s="1"/>
      <c r="AG3" s="1"/>
      <c r="AH3" s="1"/>
      <c r="AI3" s="1"/>
      <c r="AJ3" s="1"/>
      <c r="AK3" s="1"/>
      <c r="AL3" s="1"/>
      <c r="AM3" s="1"/>
      <c r="AN3" s="1"/>
      <c r="AO3" s="1"/>
      <c r="AP3" s="1"/>
      <c r="AQ3" s="1"/>
      <c r="AR3" s="1"/>
      <c r="AS3" s="1"/>
    </row>
    <row r="4" spans="1:45" x14ac:dyDescent="0.75">
      <c r="A4" s="6"/>
      <c r="B4" s="1"/>
      <c r="C4" s="1"/>
      <c r="D4" s="1"/>
      <c r="E4" s="1"/>
      <c r="F4" s="1"/>
      <c r="G4" s="1"/>
      <c r="H4" s="1"/>
      <c r="I4" s="1"/>
      <c r="J4" s="1"/>
      <c r="K4" s="1"/>
      <c r="L4" s="1"/>
      <c r="M4" s="1"/>
      <c r="N4" s="1"/>
      <c r="AF4" s="1"/>
      <c r="AG4" s="1"/>
      <c r="AH4" s="1"/>
      <c r="AI4" s="1"/>
      <c r="AJ4" s="1"/>
      <c r="AK4" s="1"/>
      <c r="AL4" s="1"/>
      <c r="AM4" s="1"/>
      <c r="AN4" s="1"/>
      <c r="AO4" s="1"/>
      <c r="AP4" s="1"/>
      <c r="AQ4" s="1"/>
      <c r="AR4" s="1"/>
      <c r="AS4" s="1"/>
    </row>
    <row r="5" spans="1:45" x14ac:dyDescent="0.75">
      <c r="A5" s="6"/>
      <c r="B5" s="1"/>
      <c r="C5" s="1"/>
      <c r="D5" s="1"/>
      <c r="E5" s="1"/>
      <c r="F5" s="1"/>
      <c r="G5" s="1"/>
      <c r="H5" s="1"/>
      <c r="I5" s="1"/>
      <c r="J5" s="1"/>
      <c r="K5" s="1"/>
      <c r="L5" s="1"/>
      <c r="M5" s="1"/>
      <c r="N5" s="1"/>
      <c r="AF5" s="1"/>
      <c r="AG5" s="1"/>
      <c r="AH5" s="1"/>
      <c r="AI5" s="1"/>
      <c r="AJ5" s="1"/>
      <c r="AK5" s="1"/>
      <c r="AL5" s="1"/>
      <c r="AM5" s="1"/>
      <c r="AN5" s="1"/>
      <c r="AO5" s="1"/>
      <c r="AP5" s="1"/>
      <c r="AQ5" s="1"/>
      <c r="AR5" s="1"/>
      <c r="AS5" s="1"/>
    </row>
    <row r="6" spans="1:45" x14ac:dyDescent="0.75">
      <c r="A6" s="6"/>
      <c r="B6" s="1"/>
      <c r="C6" s="1"/>
      <c r="D6" s="1"/>
      <c r="E6" s="1"/>
      <c r="F6" s="1"/>
      <c r="G6" s="1"/>
      <c r="H6" s="1"/>
      <c r="I6" s="1"/>
      <c r="J6" s="1"/>
      <c r="K6" s="1"/>
      <c r="L6" s="1"/>
      <c r="M6" s="1"/>
      <c r="N6" s="1"/>
      <c r="AF6" s="1"/>
      <c r="AG6" s="1"/>
      <c r="AH6" s="1"/>
      <c r="AI6" s="1"/>
      <c r="AJ6" s="1"/>
      <c r="AK6" s="1"/>
      <c r="AL6" s="1"/>
      <c r="AM6" s="1"/>
      <c r="AN6" s="1"/>
      <c r="AO6" s="1"/>
      <c r="AP6" s="1"/>
      <c r="AQ6" s="1"/>
      <c r="AR6" s="1"/>
      <c r="AS6" s="1"/>
    </row>
    <row r="7" spans="1:45" x14ac:dyDescent="0.75">
      <c r="A7" s="6"/>
      <c r="B7" s="1"/>
      <c r="C7" s="1"/>
      <c r="D7" s="1"/>
      <c r="E7" s="1"/>
      <c r="F7" s="1"/>
      <c r="G7" s="1"/>
      <c r="H7" s="1"/>
      <c r="I7" s="1"/>
      <c r="J7" s="1"/>
      <c r="K7" s="1"/>
      <c r="L7" s="1"/>
      <c r="M7" s="1"/>
      <c r="N7" s="1"/>
      <c r="AF7" s="1"/>
      <c r="AG7" s="1"/>
      <c r="AH7" s="1"/>
      <c r="AI7" s="1"/>
      <c r="AJ7" s="1"/>
      <c r="AK7" s="1"/>
      <c r="AL7" s="1"/>
      <c r="AM7" s="1"/>
      <c r="AN7" s="1"/>
      <c r="AO7" s="1"/>
      <c r="AP7" s="1"/>
      <c r="AQ7" s="1"/>
      <c r="AR7" s="1"/>
      <c r="AS7" s="1"/>
    </row>
    <row r="8" spans="1:45" x14ac:dyDescent="0.75">
      <c r="A8" s="6"/>
      <c r="B8" s="1"/>
      <c r="C8" s="1"/>
      <c r="D8" s="1"/>
      <c r="E8" s="1"/>
      <c r="F8" s="1"/>
      <c r="G8" s="1"/>
      <c r="H8" s="1"/>
      <c r="I8" s="1"/>
      <c r="J8" s="1"/>
      <c r="K8" s="1"/>
      <c r="L8" s="1"/>
      <c r="M8" s="1"/>
      <c r="N8" s="1"/>
      <c r="AF8" s="1"/>
      <c r="AG8" s="1"/>
      <c r="AH8" s="1"/>
      <c r="AI8" s="1"/>
      <c r="AJ8" s="1"/>
      <c r="AK8" s="1"/>
      <c r="AL8" s="1"/>
      <c r="AM8" s="1"/>
      <c r="AN8" s="1"/>
      <c r="AO8" s="1"/>
      <c r="AP8" s="1"/>
      <c r="AQ8" s="1"/>
      <c r="AR8" s="1"/>
      <c r="AS8" s="1"/>
    </row>
    <row r="9" spans="1:45" x14ac:dyDescent="0.75">
      <c r="A9" s="6"/>
      <c r="B9" s="1"/>
      <c r="C9" s="1"/>
      <c r="D9" s="1"/>
      <c r="E9" s="1"/>
      <c r="F9" s="1"/>
      <c r="G9" s="1"/>
      <c r="H9" s="1"/>
      <c r="I9" s="1"/>
      <c r="J9" s="1"/>
      <c r="K9" s="1"/>
      <c r="L9" s="1"/>
      <c r="M9" s="1"/>
      <c r="N9" s="1"/>
      <c r="AF9" s="1"/>
      <c r="AG9" s="1"/>
      <c r="AH9" s="1"/>
      <c r="AI9" s="1"/>
      <c r="AJ9" s="1"/>
      <c r="AK9" s="1"/>
      <c r="AL9" s="1"/>
      <c r="AM9" s="1"/>
      <c r="AN9" s="1"/>
      <c r="AO9" s="1"/>
      <c r="AP9" s="1"/>
      <c r="AQ9" s="1"/>
      <c r="AR9" s="1"/>
      <c r="AS9" s="1"/>
    </row>
    <row r="10" spans="1:45" x14ac:dyDescent="0.75">
      <c r="A10" s="6"/>
      <c r="B10" s="1"/>
      <c r="C10" s="1"/>
      <c r="D10" s="1"/>
      <c r="E10" s="1"/>
      <c r="F10" s="1"/>
      <c r="G10" s="1"/>
      <c r="H10" s="1"/>
      <c r="I10" s="1"/>
      <c r="J10" s="1"/>
      <c r="K10" s="1"/>
      <c r="L10" s="1"/>
      <c r="M10" s="1"/>
      <c r="N10" s="1"/>
      <c r="AF10" s="1"/>
      <c r="AG10" s="1"/>
      <c r="AH10" s="1"/>
      <c r="AI10" s="1"/>
      <c r="AJ10" s="1"/>
      <c r="AK10" s="1"/>
      <c r="AL10" s="1"/>
      <c r="AM10" s="1"/>
      <c r="AN10" s="1"/>
      <c r="AO10" s="1"/>
      <c r="AP10" s="1"/>
      <c r="AQ10" s="1"/>
      <c r="AR10" s="1"/>
      <c r="AS10" s="1"/>
    </row>
    <row r="11" spans="1:45" x14ac:dyDescent="0.75">
      <c r="A11" s="6"/>
      <c r="B11" s="1"/>
      <c r="C11" s="1"/>
      <c r="D11" s="1"/>
      <c r="E11" s="1"/>
      <c r="F11" s="1"/>
      <c r="G11" s="1"/>
      <c r="H11" s="1"/>
      <c r="I11" s="1"/>
      <c r="J11" s="1"/>
      <c r="K11" s="1"/>
      <c r="L11" s="1"/>
      <c r="M11" s="1"/>
      <c r="N11" s="1"/>
      <c r="AP11" s="1"/>
      <c r="AQ11" s="1"/>
      <c r="AR11" s="1"/>
      <c r="AS11" s="1"/>
    </row>
    <row r="12" spans="1:45" x14ac:dyDescent="0.75">
      <c r="A12" s="6"/>
      <c r="B12" s="6" t="s">
        <v>419</v>
      </c>
      <c r="C12" s="1"/>
      <c r="D12" s="1"/>
      <c r="E12" s="1"/>
      <c r="F12" s="1"/>
      <c r="G12" s="1"/>
      <c r="H12" s="1"/>
      <c r="I12" s="1"/>
      <c r="J12" s="1"/>
      <c r="K12" s="1"/>
      <c r="L12" s="1"/>
      <c r="M12" s="1"/>
      <c r="N12" s="1"/>
      <c r="AP12" s="1"/>
      <c r="AQ12" s="1"/>
      <c r="AR12" s="1"/>
      <c r="AS12" s="1"/>
    </row>
    <row r="13" spans="1:45" x14ac:dyDescent="0.75">
      <c r="A13" s="6"/>
      <c r="B13" s="1"/>
      <c r="C13" s="1"/>
      <c r="D13" s="1"/>
      <c r="E13" s="1"/>
      <c r="F13" s="1"/>
      <c r="G13" s="1"/>
      <c r="H13" s="1"/>
      <c r="I13" s="1"/>
      <c r="J13" s="1"/>
      <c r="K13" s="1"/>
      <c r="L13" s="1"/>
      <c r="M13" s="1"/>
      <c r="N13" s="1"/>
      <c r="AP13" s="1"/>
      <c r="AQ13" s="1"/>
      <c r="AR13" s="1"/>
      <c r="AS13" s="1"/>
    </row>
    <row r="14" spans="1:45" ht="18.5" x14ac:dyDescent="0.9">
      <c r="B14" s="12" t="s">
        <v>444</v>
      </c>
      <c r="C14" s="1"/>
      <c r="D14" s="1"/>
      <c r="E14" s="1"/>
      <c r="F14" s="1"/>
      <c r="G14" s="1"/>
      <c r="H14" s="1"/>
      <c r="I14" s="1"/>
      <c r="J14" s="1"/>
      <c r="K14" s="1"/>
      <c r="L14" s="1"/>
      <c r="M14" s="1"/>
      <c r="N14" s="1"/>
      <c r="AP14" s="1"/>
      <c r="AQ14" s="1"/>
      <c r="AR14" s="1"/>
      <c r="AS14" s="1"/>
    </row>
    <row r="15" spans="1:45" x14ac:dyDescent="0.75">
      <c r="B15" s="1"/>
      <c r="C15" s="1"/>
      <c r="D15" s="1"/>
      <c r="E15" s="1"/>
      <c r="F15" s="1"/>
      <c r="G15" s="1"/>
      <c r="H15" s="1"/>
      <c r="I15" s="1"/>
      <c r="J15" s="1"/>
      <c r="K15" s="1"/>
      <c r="L15" s="1"/>
      <c r="M15" s="1"/>
      <c r="N15" s="1"/>
      <c r="AP15" s="1"/>
      <c r="AQ15" s="1"/>
      <c r="AR15" s="1"/>
      <c r="AS15" s="1"/>
    </row>
    <row r="16" spans="1:45" x14ac:dyDescent="0.75">
      <c r="B16" s="1"/>
      <c r="C16" s="1"/>
      <c r="D16" s="1"/>
      <c r="E16" s="1"/>
      <c r="F16" s="1"/>
      <c r="G16" s="1"/>
      <c r="H16" s="1"/>
      <c r="I16" s="1"/>
      <c r="J16" s="1"/>
      <c r="K16" s="1"/>
      <c r="L16" s="1"/>
      <c r="M16" s="1"/>
      <c r="N16" s="1"/>
      <c r="AP16" s="1"/>
      <c r="AQ16" s="1"/>
      <c r="AR16" s="1"/>
      <c r="AS16" s="1"/>
    </row>
    <row r="17" spans="2:45" x14ac:dyDescent="0.75">
      <c r="B17" s="259" t="s">
        <v>1013</v>
      </c>
      <c r="C17" s="284"/>
      <c r="D17" s="284"/>
      <c r="E17" s="284"/>
      <c r="F17" s="284"/>
      <c r="G17" s="284"/>
      <c r="H17" s="259" t="s">
        <v>445</v>
      </c>
      <c r="I17" s="284"/>
      <c r="J17" s="260"/>
      <c r="K17" s="2"/>
      <c r="L17" s="1"/>
      <c r="M17" s="1"/>
      <c r="N17" s="1"/>
      <c r="AF17" s="1"/>
      <c r="AG17" s="1"/>
      <c r="AH17" s="1"/>
      <c r="AI17" s="1"/>
      <c r="AJ17" s="1"/>
      <c r="AK17" s="1"/>
      <c r="AL17" s="1"/>
      <c r="AM17" s="1"/>
      <c r="AN17" s="1"/>
      <c r="AO17" s="1"/>
      <c r="AP17" s="1"/>
      <c r="AQ17" s="1"/>
      <c r="AR17" s="1"/>
      <c r="AS17" s="1"/>
    </row>
    <row r="18" spans="2:45" ht="14.75" customHeight="1" x14ac:dyDescent="0.75">
      <c r="B18" s="22"/>
      <c r="C18" s="23"/>
      <c r="D18" s="23"/>
      <c r="E18" s="23"/>
      <c r="F18" s="23"/>
      <c r="G18" s="23"/>
      <c r="H18" s="272" t="s">
        <v>1059</v>
      </c>
      <c r="I18" s="265"/>
      <c r="J18" s="273"/>
      <c r="K18" s="11"/>
      <c r="L18" s="1"/>
      <c r="M18" s="1"/>
      <c r="N18" s="1"/>
      <c r="AF18" s="1"/>
      <c r="AG18" s="1"/>
      <c r="AH18" s="1"/>
      <c r="AI18" s="1"/>
      <c r="AJ18" s="1"/>
      <c r="AK18" s="1"/>
      <c r="AL18" s="1"/>
      <c r="AM18" s="1"/>
      <c r="AN18" s="1"/>
      <c r="AO18" s="1"/>
      <c r="AP18" s="1"/>
      <c r="AQ18" s="1"/>
      <c r="AR18" s="1"/>
      <c r="AS18" s="1"/>
    </row>
    <row r="19" spans="2:45" x14ac:dyDescent="0.75">
      <c r="B19" s="25"/>
      <c r="C19" s="1"/>
      <c r="D19" s="1"/>
      <c r="E19" s="1"/>
      <c r="F19" s="1"/>
      <c r="G19" s="1"/>
      <c r="H19" s="272"/>
      <c r="I19" s="265"/>
      <c r="J19" s="273"/>
      <c r="K19" s="11"/>
      <c r="L19" s="1"/>
      <c r="M19" s="1"/>
      <c r="N19" s="1"/>
      <c r="AF19" s="1"/>
      <c r="AG19" s="1"/>
      <c r="AH19" s="1"/>
      <c r="AI19" s="1"/>
      <c r="AJ19" s="1"/>
      <c r="AK19" s="1"/>
      <c r="AL19" s="1"/>
      <c r="AM19" s="1"/>
      <c r="AN19" s="1"/>
      <c r="AO19" s="1"/>
      <c r="AP19" s="1"/>
      <c r="AQ19" s="1"/>
      <c r="AR19" s="1"/>
      <c r="AS19" s="1"/>
    </row>
    <row r="20" spans="2:45" x14ac:dyDescent="0.75">
      <c r="B20" s="25"/>
      <c r="C20" s="1"/>
      <c r="D20" s="1"/>
      <c r="E20" s="1"/>
      <c r="F20" s="1"/>
      <c r="G20" s="1"/>
      <c r="H20" s="272"/>
      <c r="I20" s="265"/>
      <c r="J20" s="273"/>
      <c r="K20" s="11"/>
      <c r="L20" s="1"/>
      <c r="M20" s="1"/>
      <c r="N20" s="1"/>
      <c r="AF20" s="1"/>
      <c r="AG20" s="1"/>
      <c r="AH20" s="1"/>
      <c r="AI20" s="1"/>
      <c r="AJ20" s="1"/>
      <c r="AK20" s="1"/>
      <c r="AL20" s="1"/>
      <c r="AM20" s="1"/>
      <c r="AN20" s="1"/>
      <c r="AO20" s="1"/>
      <c r="AP20" s="1"/>
      <c r="AQ20" s="1"/>
      <c r="AR20" s="1"/>
      <c r="AS20" s="1"/>
    </row>
    <row r="21" spans="2:45" x14ac:dyDescent="0.75">
      <c r="B21" s="25"/>
      <c r="C21" s="1"/>
      <c r="D21" s="1"/>
      <c r="E21" s="1"/>
      <c r="F21" s="1"/>
      <c r="G21" s="1"/>
      <c r="H21" s="272"/>
      <c r="I21" s="265"/>
      <c r="J21" s="273"/>
      <c r="K21" s="11"/>
      <c r="L21" s="1"/>
      <c r="M21" s="1"/>
      <c r="N21" s="1"/>
      <c r="AF21" s="1"/>
      <c r="AG21" s="1"/>
      <c r="AH21" s="1"/>
      <c r="AI21" s="1"/>
      <c r="AJ21" s="1"/>
      <c r="AK21" s="1"/>
      <c r="AL21" s="1"/>
      <c r="AM21" s="1"/>
      <c r="AN21" s="1"/>
      <c r="AO21" s="1"/>
      <c r="AP21" s="1"/>
      <c r="AQ21" s="1"/>
      <c r="AR21" s="1"/>
      <c r="AS21" s="1"/>
    </row>
    <row r="22" spans="2:45" x14ac:dyDescent="0.75">
      <c r="B22" s="25"/>
      <c r="C22" s="1"/>
      <c r="D22" s="1"/>
      <c r="E22" s="1"/>
      <c r="F22" s="1"/>
      <c r="G22" s="1"/>
      <c r="H22" s="272"/>
      <c r="I22" s="265"/>
      <c r="J22" s="273"/>
      <c r="K22" s="11"/>
      <c r="L22" s="1"/>
      <c r="M22" s="1"/>
      <c r="N22" s="1"/>
      <c r="AF22" s="1"/>
      <c r="AG22" s="1"/>
      <c r="AH22" s="1"/>
      <c r="AI22" s="1"/>
      <c r="AJ22" s="1"/>
      <c r="AK22" s="1"/>
      <c r="AL22" s="1"/>
      <c r="AM22" s="1"/>
      <c r="AN22" s="1"/>
      <c r="AO22" s="1"/>
      <c r="AP22" s="1"/>
      <c r="AQ22" s="1"/>
      <c r="AR22" s="1"/>
      <c r="AS22" s="1"/>
    </row>
    <row r="23" spans="2:45" x14ac:dyDescent="0.75">
      <c r="B23" s="25"/>
      <c r="C23" s="1"/>
      <c r="D23" s="1"/>
      <c r="E23" s="1"/>
      <c r="F23" s="1"/>
      <c r="G23" s="1"/>
      <c r="H23" s="272"/>
      <c r="I23" s="265"/>
      <c r="J23" s="273"/>
      <c r="K23" s="11"/>
      <c r="L23" s="1"/>
      <c r="M23" s="1"/>
      <c r="N23" s="1"/>
      <c r="AF23" s="1"/>
      <c r="AG23" s="1"/>
      <c r="AH23" s="1"/>
      <c r="AI23" s="1"/>
      <c r="AJ23" s="1"/>
      <c r="AK23" s="1"/>
      <c r="AL23" s="1"/>
      <c r="AM23" s="1"/>
      <c r="AN23" s="1"/>
      <c r="AO23" s="1"/>
      <c r="AP23" s="1"/>
      <c r="AQ23" s="1"/>
      <c r="AR23" s="1"/>
      <c r="AS23" s="1"/>
    </row>
    <row r="24" spans="2:45" x14ac:dyDescent="0.75">
      <c r="B24" s="25"/>
      <c r="C24" s="1"/>
      <c r="D24" s="1"/>
      <c r="E24" s="1"/>
      <c r="F24" s="1"/>
      <c r="G24" s="1"/>
      <c r="H24" s="272"/>
      <c r="I24" s="265"/>
      <c r="J24" s="273"/>
      <c r="K24" s="11"/>
      <c r="L24" s="1"/>
      <c r="M24" s="1"/>
      <c r="N24" s="1"/>
      <c r="AF24" s="1"/>
      <c r="AG24" s="1"/>
      <c r="AH24" s="1"/>
      <c r="AI24" s="1"/>
      <c r="AJ24" s="1"/>
      <c r="AK24" s="1"/>
      <c r="AL24" s="1"/>
      <c r="AM24" s="1"/>
      <c r="AN24" s="1"/>
      <c r="AO24" s="1"/>
      <c r="AP24" s="1"/>
      <c r="AQ24" s="1"/>
      <c r="AR24" s="1"/>
      <c r="AS24" s="1"/>
    </row>
    <row r="25" spans="2:45" x14ac:dyDescent="0.75">
      <c r="B25" s="25"/>
      <c r="C25" s="1"/>
      <c r="D25" s="1"/>
      <c r="E25" s="1"/>
      <c r="F25" s="1"/>
      <c r="G25" s="1"/>
      <c r="H25" s="272"/>
      <c r="I25" s="265"/>
      <c r="J25" s="273"/>
      <c r="K25" s="11"/>
      <c r="L25" s="1"/>
      <c r="M25" s="1"/>
      <c r="N25" s="1"/>
      <c r="AF25" s="1"/>
      <c r="AG25" s="1"/>
      <c r="AH25" s="1"/>
      <c r="AI25" s="1"/>
      <c r="AJ25" s="1"/>
      <c r="AK25" s="1"/>
      <c r="AL25" s="1"/>
      <c r="AM25" s="1"/>
      <c r="AN25" s="1"/>
      <c r="AO25" s="1"/>
      <c r="AP25" s="1"/>
      <c r="AQ25" s="1"/>
      <c r="AR25" s="1"/>
      <c r="AS25" s="1"/>
    </row>
    <row r="26" spans="2:45" x14ac:dyDescent="0.75">
      <c r="B26" s="25"/>
      <c r="C26" s="1"/>
      <c r="D26" s="1"/>
      <c r="E26" s="1"/>
      <c r="F26" s="1"/>
      <c r="G26" s="1"/>
      <c r="H26" s="272"/>
      <c r="I26" s="265"/>
      <c r="J26" s="273"/>
      <c r="K26" s="11"/>
      <c r="L26" s="1"/>
      <c r="M26" s="1"/>
      <c r="N26" s="1"/>
      <c r="AF26" s="1"/>
      <c r="AG26" s="1"/>
      <c r="AH26" s="1"/>
      <c r="AI26" s="1"/>
      <c r="AJ26" s="1"/>
      <c r="AK26" s="1"/>
      <c r="AL26" s="1"/>
      <c r="AM26" s="1"/>
      <c r="AN26" s="1"/>
      <c r="AO26" s="1"/>
      <c r="AP26" s="1"/>
      <c r="AQ26" s="1"/>
      <c r="AR26" s="1"/>
      <c r="AS26" s="1"/>
    </row>
    <row r="27" spans="2:45" ht="18.5" x14ac:dyDescent="0.9">
      <c r="B27" s="104"/>
      <c r="C27" s="1"/>
      <c r="D27" s="1"/>
      <c r="E27" s="1"/>
      <c r="F27" s="1"/>
      <c r="G27" s="1"/>
      <c r="H27" s="272"/>
      <c r="I27" s="265"/>
      <c r="J27" s="273"/>
      <c r="K27" s="11"/>
      <c r="L27" s="1"/>
      <c r="M27" s="1"/>
      <c r="N27" s="1"/>
      <c r="AF27" s="1"/>
      <c r="AG27" s="1"/>
      <c r="AH27" s="1"/>
      <c r="AI27" s="1"/>
      <c r="AJ27" s="1"/>
      <c r="AK27" s="1"/>
      <c r="AL27" s="1"/>
      <c r="AM27" s="1"/>
      <c r="AN27" s="1"/>
      <c r="AO27" s="1"/>
      <c r="AP27" s="1"/>
      <c r="AQ27" s="1"/>
      <c r="AR27" s="1"/>
      <c r="AS27" s="1"/>
    </row>
    <row r="28" spans="2:45" x14ac:dyDescent="0.75">
      <c r="B28" s="25"/>
      <c r="C28" s="1"/>
      <c r="D28" s="1"/>
      <c r="E28" s="1"/>
      <c r="F28" s="1"/>
      <c r="G28" s="1"/>
      <c r="H28" s="272"/>
      <c r="I28" s="265"/>
      <c r="J28" s="273"/>
      <c r="K28" s="11"/>
      <c r="L28" s="1"/>
      <c r="M28" s="1"/>
      <c r="N28" s="1"/>
      <c r="AF28" s="1"/>
      <c r="AG28" s="1"/>
      <c r="AH28" s="1"/>
      <c r="AI28" s="1"/>
      <c r="AJ28" s="1"/>
      <c r="AK28" s="1"/>
      <c r="AL28" s="1"/>
      <c r="AM28" s="1"/>
      <c r="AN28" s="1"/>
      <c r="AO28" s="1"/>
      <c r="AP28" s="1"/>
      <c r="AQ28" s="1"/>
      <c r="AR28" s="1"/>
      <c r="AS28" s="1"/>
    </row>
    <row r="29" spans="2:45" x14ac:dyDescent="0.75">
      <c r="B29" s="25"/>
      <c r="C29" s="1"/>
      <c r="D29" s="1"/>
      <c r="E29" s="1"/>
      <c r="F29" s="1"/>
      <c r="G29" s="1"/>
      <c r="H29" s="272"/>
      <c r="I29" s="265"/>
      <c r="J29" s="273"/>
      <c r="K29" s="11"/>
      <c r="L29" s="1"/>
      <c r="M29" s="1"/>
      <c r="N29" s="1"/>
      <c r="AF29" s="1"/>
      <c r="AG29" s="1"/>
      <c r="AH29" s="1"/>
      <c r="AI29" s="1"/>
      <c r="AJ29" s="1"/>
      <c r="AK29" s="1"/>
      <c r="AL29" s="1"/>
      <c r="AM29" s="1"/>
      <c r="AN29" s="1"/>
      <c r="AO29" s="1"/>
      <c r="AP29" s="1"/>
      <c r="AQ29" s="1"/>
      <c r="AR29" s="1"/>
      <c r="AS29" s="1"/>
    </row>
    <row r="30" spans="2:45" x14ac:dyDescent="0.75">
      <c r="B30" s="25"/>
      <c r="C30" s="1"/>
      <c r="D30" s="1"/>
      <c r="E30" s="1"/>
      <c r="F30" s="1"/>
      <c r="G30" s="1"/>
      <c r="H30" s="25"/>
      <c r="I30" s="11"/>
      <c r="J30" s="51"/>
      <c r="K30" s="11"/>
      <c r="L30" s="1"/>
      <c r="M30" s="1"/>
      <c r="N30" s="1"/>
      <c r="AF30" s="1"/>
      <c r="AG30" s="1"/>
      <c r="AH30" s="1"/>
      <c r="AI30" s="1"/>
      <c r="AJ30" s="1"/>
      <c r="AK30" s="1"/>
      <c r="AL30" s="1"/>
      <c r="AM30" s="1"/>
      <c r="AN30" s="1"/>
      <c r="AO30" s="1"/>
      <c r="AP30" s="1"/>
      <c r="AQ30" s="1"/>
      <c r="AR30" s="1"/>
      <c r="AS30" s="1"/>
    </row>
    <row r="31" spans="2:45" x14ac:dyDescent="0.75">
      <c r="B31" s="25"/>
      <c r="C31" s="1"/>
      <c r="D31" s="1"/>
      <c r="E31" s="1"/>
      <c r="F31" s="1"/>
      <c r="G31" s="1"/>
      <c r="H31" s="79" t="s">
        <v>76</v>
      </c>
      <c r="I31" s="11"/>
      <c r="J31" s="51"/>
      <c r="K31" s="11"/>
      <c r="L31" s="1"/>
      <c r="M31" s="1"/>
      <c r="N31" s="1"/>
      <c r="AF31" s="1"/>
      <c r="AG31" s="1"/>
      <c r="AH31" s="1"/>
      <c r="AI31" s="1"/>
      <c r="AJ31" s="1"/>
      <c r="AK31" s="1"/>
      <c r="AL31" s="1"/>
      <c r="AM31" s="1"/>
      <c r="AN31" s="1"/>
      <c r="AO31" s="1"/>
      <c r="AP31" s="1"/>
      <c r="AQ31" s="1"/>
      <c r="AR31" s="1"/>
      <c r="AS31" s="1"/>
    </row>
    <row r="32" spans="2:45" x14ac:dyDescent="0.75">
      <c r="B32" s="25"/>
      <c r="C32" s="1"/>
      <c r="D32" s="1"/>
      <c r="E32" s="1"/>
      <c r="F32" s="1"/>
      <c r="G32" s="1"/>
      <c r="H32" s="30" t="s">
        <v>441</v>
      </c>
      <c r="I32" s="11"/>
      <c r="J32" s="51"/>
      <c r="K32" s="11"/>
      <c r="L32" s="1"/>
      <c r="M32" s="1"/>
      <c r="N32" s="1"/>
      <c r="AF32" s="1"/>
      <c r="AG32" s="1"/>
      <c r="AH32" s="1"/>
      <c r="AI32" s="1"/>
      <c r="AJ32" s="1"/>
      <c r="AK32" s="1"/>
      <c r="AL32" s="1"/>
      <c r="AM32" s="1"/>
      <c r="AN32" s="1"/>
      <c r="AO32" s="1"/>
      <c r="AP32" s="1"/>
      <c r="AQ32" s="1"/>
      <c r="AR32" s="1"/>
      <c r="AS32" s="1"/>
    </row>
    <row r="33" spans="2:45" x14ac:dyDescent="0.75">
      <c r="B33" s="25"/>
      <c r="C33" s="1"/>
      <c r="D33" s="1"/>
      <c r="E33" s="1"/>
      <c r="F33" s="1"/>
      <c r="G33" s="1"/>
      <c r="H33" s="109" t="s">
        <v>915</v>
      </c>
      <c r="I33" s="11"/>
      <c r="J33" s="51"/>
      <c r="K33" s="11"/>
      <c r="L33" s="1"/>
      <c r="M33" s="1"/>
      <c r="N33" s="1"/>
      <c r="AF33" s="1"/>
      <c r="AG33" s="1"/>
      <c r="AH33" s="1"/>
      <c r="AI33" s="1"/>
      <c r="AJ33" s="1"/>
      <c r="AK33" s="1"/>
      <c r="AL33" s="1"/>
      <c r="AM33" s="1"/>
      <c r="AN33" s="1"/>
      <c r="AO33" s="1"/>
      <c r="AP33" s="1"/>
      <c r="AQ33" s="1"/>
      <c r="AR33" s="1"/>
      <c r="AS33" s="1"/>
    </row>
    <row r="34" spans="2:45" x14ac:dyDescent="0.75">
      <c r="B34" s="48"/>
      <c r="C34" s="5"/>
      <c r="D34" s="5"/>
      <c r="E34" s="5"/>
      <c r="F34" s="5"/>
      <c r="G34" s="5"/>
      <c r="H34" s="25"/>
      <c r="I34" s="11"/>
      <c r="J34" s="51"/>
      <c r="K34" s="11"/>
      <c r="L34" s="1"/>
      <c r="M34" s="1"/>
      <c r="N34" s="1"/>
      <c r="AF34" s="1"/>
      <c r="AG34" s="1"/>
      <c r="AH34" s="1"/>
      <c r="AI34" s="1"/>
      <c r="AJ34" s="1"/>
      <c r="AK34" s="1"/>
      <c r="AL34" s="1"/>
      <c r="AM34" s="1"/>
      <c r="AN34" s="1"/>
      <c r="AO34" s="1"/>
      <c r="AP34" s="1"/>
      <c r="AQ34" s="1"/>
      <c r="AR34" s="1"/>
      <c r="AS34" s="1"/>
    </row>
    <row r="35" spans="2:45" x14ac:dyDescent="0.75">
      <c r="B35" s="25"/>
      <c r="C35" s="11"/>
      <c r="D35" s="11"/>
      <c r="E35" s="11"/>
      <c r="F35" s="11"/>
      <c r="G35" s="11"/>
      <c r="H35" s="25"/>
      <c r="I35" s="11"/>
      <c r="J35" s="51"/>
      <c r="K35" s="11"/>
      <c r="L35" s="1"/>
      <c r="M35" s="1"/>
      <c r="N35" s="1"/>
      <c r="AF35" s="1"/>
      <c r="AG35" s="1"/>
      <c r="AH35" s="1"/>
      <c r="AI35" s="1"/>
      <c r="AJ35" s="1"/>
      <c r="AK35" s="1"/>
      <c r="AL35" s="1"/>
      <c r="AM35" s="1"/>
      <c r="AN35" s="1"/>
      <c r="AO35" s="1"/>
      <c r="AP35" s="1"/>
      <c r="AQ35" s="1"/>
      <c r="AR35" s="1"/>
      <c r="AS35" s="1"/>
    </row>
    <row r="36" spans="2:45" x14ac:dyDescent="0.75">
      <c r="B36" s="25"/>
      <c r="C36" s="11"/>
      <c r="D36" s="11"/>
      <c r="E36" s="11"/>
      <c r="F36" s="11"/>
      <c r="G36" s="11"/>
      <c r="H36" s="25"/>
      <c r="I36" s="11"/>
      <c r="J36" s="51"/>
      <c r="K36" s="11"/>
      <c r="L36" s="1"/>
      <c r="M36" s="1"/>
      <c r="N36" s="1"/>
      <c r="AF36" s="1"/>
      <c r="AG36" s="1"/>
      <c r="AH36" s="1"/>
      <c r="AI36" s="1"/>
      <c r="AJ36" s="1"/>
      <c r="AK36" s="1"/>
      <c r="AL36" s="1"/>
      <c r="AM36" s="1"/>
      <c r="AN36" s="1"/>
      <c r="AO36" s="1"/>
      <c r="AP36" s="1"/>
      <c r="AQ36" s="1"/>
      <c r="AR36" s="1"/>
      <c r="AS36" s="1"/>
    </row>
    <row r="37" spans="2:45" x14ac:dyDescent="0.75">
      <c r="B37" s="25"/>
      <c r="C37" s="11"/>
      <c r="D37" s="11"/>
      <c r="E37" s="11"/>
      <c r="F37" s="11"/>
      <c r="G37" s="11"/>
      <c r="H37" s="25"/>
      <c r="I37" s="11"/>
      <c r="J37" s="51"/>
      <c r="K37" s="11"/>
      <c r="L37" s="1"/>
      <c r="M37" s="1"/>
      <c r="N37" s="1"/>
      <c r="AF37" s="1"/>
      <c r="AG37" s="1"/>
      <c r="AH37" s="1"/>
      <c r="AI37" s="1"/>
      <c r="AJ37" s="1"/>
      <c r="AK37" s="1"/>
      <c r="AL37" s="1"/>
      <c r="AM37" s="1"/>
      <c r="AN37" s="1"/>
      <c r="AO37" s="1"/>
      <c r="AP37" s="1"/>
      <c r="AQ37" s="1"/>
      <c r="AR37" s="1"/>
      <c r="AS37" s="1"/>
    </row>
    <row r="38" spans="2:45" x14ac:dyDescent="0.75">
      <c r="B38" s="25"/>
      <c r="C38" s="5"/>
      <c r="D38" s="5"/>
      <c r="E38" s="5"/>
      <c r="F38" s="5"/>
      <c r="G38" s="5"/>
      <c r="H38" s="25"/>
      <c r="I38" s="11"/>
      <c r="J38" s="51"/>
      <c r="K38" s="11"/>
      <c r="L38" s="1"/>
      <c r="M38" s="1"/>
      <c r="N38" s="1"/>
      <c r="AF38" s="1"/>
      <c r="AG38" s="1"/>
      <c r="AH38" s="1"/>
      <c r="AI38" s="1"/>
      <c r="AJ38" s="1"/>
      <c r="AK38" s="1"/>
      <c r="AL38" s="1"/>
      <c r="AM38" s="1"/>
      <c r="AN38" s="1"/>
      <c r="AO38" s="1"/>
      <c r="AP38" s="1"/>
      <c r="AQ38" s="1"/>
      <c r="AR38" s="1"/>
      <c r="AS38" s="1"/>
    </row>
    <row r="39" spans="2:45" x14ac:dyDescent="0.75">
      <c r="B39" s="25"/>
      <c r="C39" s="5"/>
      <c r="D39" s="5"/>
      <c r="E39" s="5"/>
      <c r="F39" s="5"/>
      <c r="G39" s="5"/>
      <c r="H39" s="25"/>
      <c r="I39" s="11"/>
      <c r="J39" s="51"/>
      <c r="K39" s="11"/>
      <c r="L39" s="1"/>
      <c r="M39" s="1"/>
      <c r="N39" s="1"/>
      <c r="AF39" s="1"/>
      <c r="AG39" s="1"/>
      <c r="AH39" s="1"/>
      <c r="AI39" s="1"/>
      <c r="AJ39" s="1"/>
      <c r="AK39" s="1"/>
      <c r="AL39" s="1"/>
      <c r="AM39" s="1"/>
      <c r="AN39" s="1"/>
      <c r="AO39" s="1"/>
      <c r="AP39" s="1"/>
      <c r="AQ39" s="1"/>
      <c r="AR39" s="1"/>
      <c r="AS39" s="1"/>
    </row>
    <row r="40" spans="2:45" x14ac:dyDescent="0.75">
      <c r="B40" s="25"/>
      <c r="C40" s="5"/>
      <c r="D40" s="5"/>
      <c r="E40" s="5"/>
      <c r="F40" s="5"/>
      <c r="G40" s="5"/>
      <c r="H40" s="25"/>
      <c r="I40" s="1"/>
      <c r="J40" s="51"/>
      <c r="K40" s="11"/>
      <c r="L40" s="1"/>
      <c r="M40" s="1"/>
      <c r="N40" s="1"/>
      <c r="AF40" s="1"/>
      <c r="AG40" s="1"/>
      <c r="AH40" s="1"/>
      <c r="AI40" s="1"/>
      <c r="AJ40" s="1"/>
      <c r="AK40" s="1"/>
      <c r="AL40" s="1"/>
      <c r="AM40" s="1"/>
      <c r="AN40" s="1"/>
      <c r="AO40" s="1"/>
      <c r="AP40" s="1"/>
      <c r="AQ40" s="1"/>
      <c r="AR40" s="1"/>
      <c r="AS40" s="1"/>
    </row>
    <row r="41" spans="2:45" x14ac:dyDescent="0.75">
      <c r="B41" s="25"/>
      <c r="C41" s="5"/>
      <c r="D41" s="5"/>
      <c r="E41" s="5"/>
      <c r="F41" s="5"/>
      <c r="G41" s="5"/>
      <c r="H41" s="25"/>
      <c r="I41" s="1"/>
      <c r="J41" s="51"/>
      <c r="K41" s="11"/>
      <c r="L41" s="1"/>
      <c r="M41" s="1"/>
      <c r="N41" s="1"/>
      <c r="AF41" s="1"/>
      <c r="AG41" s="1"/>
      <c r="AH41" s="1"/>
      <c r="AI41" s="1"/>
      <c r="AJ41" s="1"/>
      <c r="AK41" s="1"/>
      <c r="AL41" s="1"/>
      <c r="AM41" s="1"/>
      <c r="AN41" s="1"/>
      <c r="AO41" s="1"/>
      <c r="AP41" s="1"/>
      <c r="AQ41" s="1"/>
      <c r="AR41" s="1"/>
      <c r="AS41" s="1"/>
    </row>
    <row r="42" spans="2:45" x14ac:dyDescent="0.75">
      <c r="B42" s="25"/>
      <c r="C42" s="1"/>
      <c r="D42" s="1"/>
      <c r="E42" s="1"/>
      <c r="F42" s="1"/>
      <c r="G42" s="1"/>
      <c r="H42" s="25"/>
      <c r="I42" s="1"/>
      <c r="J42" s="51"/>
      <c r="K42" s="11"/>
      <c r="L42" s="1"/>
      <c r="M42" s="1"/>
      <c r="N42" s="1"/>
      <c r="AF42" s="1"/>
      <c r="AG42" s="1"/>
      <c r="AH42" s="1"/>
      <c r="AI42" s="1"/>
      <c r="AJ42" s="1"/>
      <c r="AK42" s="1"/>
      <c r="AL42" s="1"/>
      <c r="AM42" s="1"/>
      <c r="AN42" s="1"/>
      <c r="AO42" s="1"/>
      <c r="AP42" s="1"/>
      <c r="AQ42" s="1"/>
      <c r="AR42" s="1"/>
      <c r="AS42" s="1"/>
    </row>
    <row r="43" spans="2:45" x14ac:dyDescent="0.75">
      <c r="B43" s="25"/>
      <c r="C43" s="1"/>
      <c r="D43" s="1"/>
      <c r="E43" s="1"/>
      <c r="F43" s="1"/>
      <c r="G43" s="1"/>
      <c r="H43" s="25"/>
      <c r="I43" s="11"/>
      <c r="J43" s="51"/>
      <c r="K43" s="11"/>
      <c r="L43" s="1"/>
      <c r="M43" s="1"/>
      <c r="N43" s="1"/>
      <c r="AF43" s="1"/>
      <c r="AG43" s="1"/>
      <c r="AH43" s="1"/>
      <c r="AI43" s="1"/>
      <c r="AJ43" s="1"/>
      <c r="AK43" s="1"/>
      <c r="AL43" s="1"/>
      <c r="AM43" s="1"/>
      <c r="AN43" s="1"/>
      <c r="AO43" s="1"/>
      <c r="AP43" s="1"/>
      <c r="AQ43" s="1"/>
      <c r="AR43" s="1"/>
      <c r="AS43" s="1"/>
    </row>
    <row r="44" spans="2:45" x14ac:dyDescent="0.75">
      <c r="B44" s="25"/>
      <c r="C44" s="1"/>
      <c r="D44" s="1"/>
      <c r="E44" s="1"/>
      <c r="F44" s="1"/>
      <c r="G44" s="1"/>
      <c r="H44" s="25"/>
      <c r="I44" s="31"/>
      <c r="J44" s="51"/>
      <c r="K44" s="11"/>
      <c r="L44" s="1"/>
      <c r="M44" s="1"/>
      <c r="N44" s="1"/>
      <c r="AF44" s="1"/>
      <c r="AG44" s="1"/>
      <c r="AH44" s="1"/>
      <c r="AI44" s="1"/>
      <c r="AJ44" s="1"/>
      <c r="AK44" s="1"/>
      <c r="AL44" s="1"/>
      <c r="AM44" s="1"/>
      <c r="AN44" s="1"/>
      <c r="AO44" s="1"/>
      <c r="AP44" s="1"/>
      <c r="AQ44" s="1"/>
      <c r="AR44" s="1"/>
      <c r="AS44" s="1"/>
    </row>
    <row r="45" spans="2:45" x14ac:dyDescent="0.75">
      <c r="B45" s="49"/>
      <c r="C45" s="11"/>
      <c r="D45" s="11"/>
      <c r="E45" s="11"/>
      <c r="F45" s="11"/>
      <c r="G45" s="11"/>
      <c r="H45" s="25"/>
      <c r="I45" s="1"/>
      <c r="J45" s="51"/>
      <c r="K45" s="11"/>
      <c r="L45" s="1"/>
      <c r="M45" s="1"/>
      <c r="N45" s="1"/>
      <c r="AF45" s="1"/>
      <c r="AG45" s="1"/>
      <c r="AH45" s="1"/>
      <c r="AI45" s="1"/>
      <c r="AJ45" s="1"/>
      <c r="AK45" s="1"/>
      <c r="AL45" s="1"/>
      <c r="AM45" s="1"/>
      <c r="AN45" s="1"/>
      <c r="AO45" s="1"/>
      <c r="AP45" s="1"/>
      <c r="AQ45" s="1"/>
      <c r="AR45" s="1"/>
      <c r="AS45" s="1"/>
    </row>
    <row r="46" spans="2:45" x14ac:dyDescent="0.75">
      <c r="B46" s="49"/>
      <c r="C46" s="11"/>
      <c r="D46" s="11"/>
      <c r="E46" s="11"/>
      <c r="F46" s="11"/>
      <c r="G46" s="11"/>
      <c r="H46" s="25"/>
      <c r="I46" s="31"/>
      <c r="J46" s="51"/>
      <c r="K46" s="11"/>
      <c r="L46" s="1"/>
      <c r="M46" s="1"/>
      <c r="N46" s="1"/>
      <c r="AF46" s="1"/>
      <c r="AG46" s="1"/>
      <c r="AH46" s="1"/>
      <c r="AI46" s="1"/>
      <c r="AJ46" s="1"/>
      <c r="AK46" s="1"/>
      <c r="AL46" s="1"/>
      <c r="AM46" s="1"/>
      <c r="AN46" s="1"/>
      <c r="AO46" s="1"/>
      <c r="AP46" s="1"/>
      <c r="AQ46" s="1"/>
      <c r="AR46" s="1"/>
      <c r="AS46" s="1"/>
    </row>
    <row r="47" spans="2:45" x14ac:dyDescent="0.75">
      <c r="B47" s="49"/>
      <c r="C47" s="11"/>
      <c r="D47" s="11"/>
      <c r="E47" s="11"/>
      <c r="F47" s="11"/>
      <c r="G47" s="11"/>
      <c r="H47" s="49"/>
      <c r="I47" s="11"/>
      <c r="J47" s="51"/>
      <c r="K47" s="11"/>
      <c r="L47" s="1"/>
      <c r="M47" s="1"/>
      <c r="N47" s="1"/>
      <c r="AF47" s="1"/>
      <c r="AG47" s="1"/>
      <c r="AH47" s="1"/>
      <c r="AI47" s="1"/>
      <c r="AJ47" s="1"/>
      <c r="AK47" s="1"/>
      <c r="AL47" s="1"/>
      <c r="AM47" s="1"/>
      <c r="AN47" s="1"/>
      <c r="AO47" s="1"/>
      <c r="AP47" s="1"/>
      <c r="AQ47" s="1"/>
      <c r="AR47" s="1"/>
      <c r="AS47" s="1"/>
    </row>
    <row r="48" spans="2:45" x14ac:dyDescent="0.75">
      <c r="B48" s="49"/>
      <c r="C48" s="11"/>
      <c r="D48" s="11"/>
      <c r="E48" s="11"/>
      <c r="F48" s="11"/>
      <c r="G48" s="11"/>
      <c r="H48" s="49"/>
      <c r="I48" s="11"/>
      <c r="J48" s="51"/>
      <c r="K48" s="11"/>
      <c r="L48" s="1"/>
      <c r="M48" s="1"/>
      <c r="N48" s="1"/>
      <c r="AF48" s="1"/>
      <c r="AG48" s="1"/>
      <c r="AH48" s="1"/>
      <c r="AI48" s="1"/>
      <c r="AJ48" s="1"/>
      <c r="AK48" s="1"/>
      <c r="AL48" s="1"/>
      <c r="AM48" s="1"/>
      <c r="AN48" s="1"/>
      <c r="AO48" s="1"/>
      <c r="AP48" s="1"/>
      <c r="AQ48" s="1"/>
      <c r="AR48" s="1"/>
      <c r="AS48" s="1"/>
    </row>
    <row r="49" spans="2:45" x14ac:dyDescent="0.75">
      <c r="B49" s="49"/>
      <c r="C49" s="11"/>
      <c r="D49" s="11"/>
      <c r="E49" s="11"/>
      <c r="F49" s="11"/>
      <c r="G49" s="11"/>
      <c r="H49" s="49"/>
      <c r="I49" s="11"/>
      <c r="J49" s="51"/>
      <c r="K49" s="11"/>
      <c r="L49" s="1"/>
      <c r="M49" s="1"/>
      <c r="N49" s="1"/>
      <c r="AF49" s="1"/>
      <c r="AG49" s="1"/>
      <c r="AH49" s="1"/>
      <c r="AI49" s="1"/>
      <c r="AJ49" s="1"/>
      <c r="AK49" s="1"/>
      <c r="AL49" s="1"/>
      <c r="AM49" s="1"/>
      <c r="AN49" s="1"/>
      <c r="AO49" s="1"/>
      <c r="AP49" s="1"/>
      <c r="AQ49" s="1"/>
      <c r="AR49" s="1"/>
      <c r="AS49" s="1"/>
    </row>
    <row r="50" spans="2:45" x14ac:dyDescent="0.75">
      <c r="B50" s="49"/>
      <c r="C50" s="11"/>
      <c r="D50" s="11"/>
      <c r="E50" s="11"/>
      <c r="F50" s="11"/>
      <c r="G50" s="11"/>
      <c r="H50" s="49"/>
      <c r="I50" s="11"/>
      <c r="J50" s="51"/>
      <c r="K50" s="11"/>
      <c r="L50" s="1"/>
      <c r="M50" s="1"/>
      <c r="N50" s="1"/>
      <c r="AF50" s="1"/>
      <c r="AG50" s="1"/>
      <c r="AH50" s="1"/>
      <c r="AI50" s="1"/>
      <c r="AJ50" s="1"/>
      <c r="AK50" s="1"/>
      <c r="AL50" s="1"/>
      <c r="AM50" s="1"/>
      <c r="AN50" s="1"/>
      <c r="AO50" s="1"/>
      <c r="AP50" s="1"/>
      <c r="AQ50" s="1"/>
      <c r="AR50" s="1"/>
      <c r="AS50" s="1"/>
    </row>
    <row r="51" spans="2:45" x14ac:dyDescent="0.75">
      <c r="B51" s="123"/>
      <c r="C51" s="5"/>
      <c r="D51" s="5"/>
      <c r="E51" s="5"/>
      <c r="F51" s="5"/>
      <c r="G51" s="5"/>
      <c r="H51" s="48"/>
      <c r="I51" s="11"/>
      <c r="J51" s="51"/>
      <c r="K51" s="11"/>
      <c r="L51" s="1"/>
      <c r="M51" s="1"/>
      <c r="N51" s="1"/>
      <c r="AF51" s="1"/>
      <c r="AG51" s="1"/>
      <c r="AH51" s="1"/>
      <c r="AI51" s="1"/>
      <c r="AJ51" s="1"/>
      <c r="AK51" s="1"/>
      <c r="AL51" s="1"/>
      <c r="AM51" s="1"/>
      <c r="AN51" s="1"/>
      <c r="AO51" s="1"/>
      <c r="AP51" s="1"/>
      <c r="AQ51" s="1"/>
      <c r="AR51" s="1"/>
      <c r="AS51" s="1"/>
    </row>
    <row r="52" spans="2:45" x14ac:dyDescent="0.75">
      <c r="B52" s="109"/>
      <c r="C52" s="5"/>
      <c r="D52" s="5"/>
      <c r="E52" s="5"/>
      <c r="F52" s="5"/>
      <c r="G52" s="5"/>
      <c r="H52" s="48"/>
      <c r="I52" s="11"/>
      <c r="J52" s="51"/>
      <c r="K52" s="11"/>
      <c r="L52" s="1"/>
      <c r="M52" s="1"/>
      <c r="N52" s="1"/>
      <c r="AF52" s="1"/>
      <c r="AG52" s="1"/>
      <c r="AH52" s="1"/>
      <c r="AI52" s="1"/>
      <c r="AJ52" s="1"/>
      <c r="AK52" s="1"/>
      <c r="AL52" s="1"/>
      <c r="AM52" s="1"/>
      <c r="AN52" s="1"/>
      <c r="AO52" s="1"/>
      <c r="AP52" s="1"/>
      <c r="AQ52" s="1"/>
      <c r="AR52" s="1"/>
      <c r="AS52" s="1"/>
    </row>
    <row r="53" spans="2:45" x14ac:dyDescent="0.75">
      <c r="B53" s="108"/>
      <c r="C53" s="5"/>
      <c r="D53" s="5"/>
      <c r="E53" s="5"/>
      <c r="F53" s="5"/>
      <c r="G53" s="5"/>
      <c r="H53" s="48"/>
      <c r="I53" s="11"/>
      <c r="J53" s="51"/>
      <c r="K53" s="11"/>
      <c r="L53" s="1"/>
      <c r="M53" s="1"/>
      <c r="N53" s="1"/>
      <c r="AF53" s="1"/>
      <c r="AG53" s="1"/>
      <c r="AH53" s="1"/>
      <c r="AI53" s="1"/>
      <c r="AJ53" s="1"/>
      <c r="AK53" s="1"/>
      <c r="AL53" s="1"/>
      <c r="AM53" s="1"/>
      <c r="AN53" s="1"/>
      <c r="AO53" s="1"/>
      <c r="AP53" s="1"/>
      <c r="AQ53" s="1"/>
      <c r="AR53" s="1"/>
      <c r="AS53" s="1"/>
    </row>
    <row r="54" spans="2:45" x14ac:dyDescent="0.75">
      <c r="B54" s="124"/>
      <c r="C54" s="106"/>
      <c r="D54" s="106"/>
      <c r="E54" s="106"/>
      <c r="F54" s="106"/>
      <c r="G54" s="106"/>
      <c r="H54" s="110"/>
      <c r="I54" s="106"/>
      <c r="J54" s="107"/>
      <c r="K54" s="5"/>
      <c r="L54" s="1"/>
      <c r="M54" s="1"/>
      <c r="N54" s="1"/>
      <c r="AF54" s="1"/>
      <c r="AG54" s="1"/>
      <c r="AH54" s="1"/>
      <c r="AI54" s="1"/>
      <c r="AJ54" s="1"/>
      <c r="AK54" s="1"/>
      <c r="AL54" s="1"/>
      <c r="AM54" s="1"/>
      <c r="AN54" s="1"/>
      <c r="AO54" s="1"/>
      <c r="AP54" s="1"/>
      <c r="AQ54" s="1"/>
      <c r="AR54" s="1"/>
      <c r="AS54" s="1"/>
    </row>
    <row r="55" spans="2:45" x14ac:dyDescent="0.75">
      <c r="B55" s="1"/>
      <c r="C55" s="1"/>
      <c r="D55" s="1"/>
      <c r="E55" s="1"/>
      <c r="F55" s="1"/>
      <c r="G55" s="1"/>
      <c r="H55" s="1"/>
      <c r="I55" s="1"/>
      <c r="J55" s="1"/>
      <c r="K55" s="1"/>
      <c r="L55" s="1"/>
      <c r="M55" s="1"/>
      <c r="N55" s="1"/>
      <c r="AF55" s="1"/>
      <c r="AG55" s="1"/>
      <c r="AH55" s="1"/>
      <c r="AI55" s="1"/>
      <c r="AJ55" s="1"/>
      <c r="AK55" s="1"/>
      <c r="AL55" s="1"/>
      <c r="AM55" s="1"/>
      <c r="AN55" s="1"/>
      <c r="AO55" s="1"/>
      <c r="AP55" s="1"/>
      <c r="AQ55" s="1"/>
      <c r="AR55" s="1"/>
      <c r="AS55" s="1"/>
    </row>
    <row r="56" spans="2:45" x14ac:dyDescent="0.75">
      <c r="B56" s="1"/>
      <c r="C56" s="1"/>
      <c r="D56" s="1"/>
      <c r="E56" s="1"/>
      <c r="F56" s="1"/>
      <c r="G56" s="1"/>
      <c r="H56" s="1"/>
      <c r="I56" s="1"/>
      <c r="J56" s="1"/>
      <c r="K56" s="1"/>
      <c r="L56" s="1"/>
      <c r="M56" s="1"/>
      <c r="N56" s="1"/>
      <c r="AF56" s="1"/>
      <c r="AG56" s="1"/>
      <c r="AH56" s="1"/>
      <c r="AI56" s="1"/>
      <c r="AJ56" s="1"/>
      <c r="AK56" s="1"/>
      <c r="AL56" s="1"/>
      <c r="AM56" s="1"/>
      <c r="AN56" s="1"/>
      <c r="AO56" s="1"/>
      <c r="AP56" s="1"/>
      <c r="AQ56" s="1"/>
      <c r="AR56" s="1"/>
      <c r="AS56" s="1"/>
    </row>
    <row r="57" spans="2:45" hidden="1" x14ac:dyDescent="0.75">
      <c r="B57" s="265"/>
      <c r="C57" s="265"/>
      <c r="D57" s="265"/>
      <c r="E57" s="265"/>
      <c r="F57" s="265"/>
      <c r="G57" s="265"/>
      <c r="H57" s="265"/>
      <c r="I57" s="265"/>
      <c r="J57" s="265"/>
      <c r="K57" s="1"/>
      <c r="L57" s="1"/>
      <c r="M57" s="1"/>
      <c r="N57" s="1"/>
      <c r="AF57" s="1"/>
      <c r="AG57" s="1"/>
      <c r="AH57" s="1"/>
      <c r="AI57" s="1"/>
      <c r="AJ57" s="1"/>
      <c r="AK57" s="1"/>
      <c r="AL57" s="1"/>
      <c r="AM57" s="1"/>
      <c r="AN57" s="1"/>
      <c r="AO57" s="1"/>
      <c r="AP57" s="1"/>
      <c r="AQ57" s="1"/>
      <c r="AR57" s="1"/>
      <c r="AS57" s="1"/>
    </row>
    <row r="58" spans="2:45" hidden="1" x14ac:dyDescent="0.75">
      <c r="B58" s="265"/>
      <c r="C58" s="265"/>
      <c r="D58" s="265"/>
      <c r="E58" s="265"/>
      <c r="F58" s="265"/>
      <c r="G58" s="265"/>
      <c r="H58" s="265"/>
      <c r="I58" s="265"/>
      <c r="J58" s="265"/>
      <c r="K58" s="1"/>
      <c r="L58" s="1"/>
      <c r="M58" s="1"/>
      <c r="N58" s="1"/>
      <c r="AF58" s="1"/>
      <c r="AG58" s="1"/>
      <c r="AH58" s="1"/>
      <c r="AI58" s="1"/>
      <c r="AJ58" s="1"/>
      <c r="AK58" s="1"/>
      <c r="AL58" s="1"/>
      <c r="AM58" s="1"/>
      <c r="AN58" s="1"/>
      <c r="AO58" s="1"/>
      <c r="AP58" s="1"/>
      <c r="AQ58" s="1"/>
      <c r="AR58" s="1"/>
      <c r="AS58" s="1"/>
    </row>
    <row r="59" spans="2:45" hidden="1" x14ac:dyDescent="0.75">
      <c r="B59" s="265"/>
      <c r="C59" s="265"/>
      <c r="D59" s="265"/>
      <c r="E59" s="265"/>
      <c r="F59" s="265"/>
      <c r="G59" s="265"/>
      <c r="H59" s="265"/>
      <c r="I59" s="265"/>
      <c r="J59" s="265"/>
      <c r="K59" s="1"/>
      <c r="L59" s="1"/>
      <c r="M59" s="1"/>
      <c r="N59" s="1"/>
      <c r="AF59" s="1"/>
      <c r="AG59" s="1"/>
      <c r="AH59" s="1"/>
      <c r="AI59" s="1"/>
      <c r="AJ59" s="1"/>
      <c r="AK59" s="1"/>
      <c r="AL59" s="1"/>
      <c r="AM59" s="1"/>
      <c r="AN59" s="1"/>
      <c r="AO59" s="1"/>
      <c r="AP59" s="1"/>
      <c r="AQ59" s="1"/>
      <c r="AR59" s="1"/>
      <c r="AS59" s="1"/>
    </row>
    <row r="60" spans="2:45" hidden="1" x14ac:dyDescent="0.75">
      <c r="B60" s="11"/>
      <c r="C60" s="11"/>
      <c r="D60" s="11"/>
      <c r="E60" s="11"/>
      <c r="F60" s="11"/>
      <c r="G60" s="11"/>
      <c r="H60" s="11"/>
      <c r="I60" s="11"/>
      <c r="J60" s="11"/>
      <c r="K60" s="1"/>
      <c r="L60" s="1"/>
      <c r="M60" s="1"/>
      <c r="N60" s="1"/>
      <c r="AF60" s="1"/>
      <c r="AG60" s="1"/>
      <c r="AH60" s="1"/>
      <c r="AI60" s="1"/>
      <c r="AJ60" s="1"/>
      <c r="AK60" s="1"/>
      <c r="AL60" s="1"/>
      <c r="AM60" s="1"/>
      <c r="AN60" s="1"/>
      <c r="AO60" s="1"/>
      <c r="AP60" s="1"/>
      <c r="AQ60" s="1"/>
      <c r="AR60" s="1"/>
      <c r="AS60" s="1"/>
    </row>
    <row r="61" spans="2:45" hidden="1" x14ac:dyDescent="0.75">
      <c r="B61" s="5"/>
      <c r="C61" s="5"/>
      <c r="D61" s="5"/>
      <c r="E61" s="5"/>
      <c r="F61" s="5"/>
      <c r="G61" s="5"/>
      <c r="H61" s="5"/>
      <c r="I61" s="5"/>
      <c r="J61" s="5"/>
      <c r="K61" s="1"/>
      <c r="L61" s="1"/>
      <c r="M61" s="1"/>
      <c r="N61" s="1"/>
      <c r="AF61" s="1"/>
      <c r="AG61" s="1"/>
      <c r="AH61" s="1"/>
      <c r="AI61" s="1"/>
      <c r="AJ61" s="1"/>
      <c r="AK61" s="1"/>
      <c r="AL61" s="1"/>
      <c r="AM61" s="1"/>
      <c r="AN61" s="1"/>
      <c r="AO61" s="1"/>
      <c r="AP61" s="1"/>
      <c r="AQ61" s="1"/>
      <c r="AR61" s="1"/>
      <c r="AS61" s="1"/>
    </row>
    <row r="62" spans="2:45" x14ac:dyDescent="0.75">
      <c r="B62" s="5"/>
      <c r="C62" s="5"/>
      <c r="D62" s="5"/>
      <c r="E62" s="5"/>
      <c r="F62" s="5"/>
      <c r="G62" s="5"/>
      <c r="H62" s="5"/>
      <c r="I62" s="5"/>
      <c r="J62" s="5"/>
      <c r="K62" s="1"/>
      <c r="L62" s="1"/>
      <c r="M62" s="1"/>
      <c r="N62" s="1"/>
      <c r="AF62" s="1"/>
      <c r="AG62" s="1"/>
      <c r="AH62" s="1"/>
      <c r="AI62" s="1"/>
      <c r="AJ62" s="1"/>
      <c r="AK62" s="1"/>
      <c r="AL62" s="1"/>
      <c r="AM62" s="1"/>
      <c r="AN62" s="1"/>
      <c r="AO62" s="1"/>
      <c r="AP62" s="1"/>
      <c r="AQ62" s="1"/>
      <c r="AR62" s="1"/>
      <c r="AS62" s="1"/>
    </row>
    <row r="63" spans="2:45" x14ac:dyDescent="0.75">
      <c r="B63" s="1"/>
      <c r="C63" s="1"/>
      <c r="D63" s="1"/>
      <c r="E63" s="1"/>
      <c r="F63" s="1"/>
      <c r="G63" s="1"/>
      <c r="H63" s="1"/>
      <c r="I63" s="1"/>
      <c r="J63" s="1"/>
      <c r="K63" s="1"/>
      <c r="L63" s="1"/>
      <c r="M63" s="1"/>
      <c r="N63" s="293" t="s">
        <v>194</v>
      </c>
      <c r="O63" s="293"/>
      <c r="P63" s="293"/>
      <c r="Q63" s="293"/>
      <c r="R63" s="293"/>
      <c r="S63" s="293"/>
      <c r="T63" s="293"/>
      <c r="U63" s="293"/>
      <c r="AF63" s="1"/>
      <c r="AG63" s="1"/>
      <c r="AH63" s="1"/>
      <c r="AI63" s="1"/>
      <c r="AJ63" s="1"/>
      <c r="AK63" s="1"/>
      <c r="AL63" s="1"/>
      <c r="AM63" s="1"/>
      <c r="AN63" s="1"/>
      <c r="AO63" s="1"/>
      <c r="AP63" s="1"/>
      <c r="AQ63" s="1"/>
      <c r="AR63" s="1"/>
      <c r="AS63" s="1"/>
    </row>
    <row r="64" spans="2:45" x14ac:dyDescent="0.75">
      <c r="B64" s="1"/>
      <c r="C64" s="1"/>
      <c r="D64" s="1"/>
      <c r="E64" s="1"/>
      <c r="F64" s="1"/>
      <c r="G64" s="1"/>
      <c r="H64" s="441"/>
      <c r="I64" s="441"/>
      <c r="J64" s="441"/>
      <c r="N64" s="293" t="s">
        <v>916</v>
      </c>
      <c r="O64" s="293"/>
      <c r="P64" s="293"/>
      <c r="Q64" s="293"/>
      <c r="R64" s="293"/>
      <c r="S64" s="293" t="s">
        <v>741</v>
      </c>
      <c r="T64" s="293"/>
      <c r="U64" s="293"/>
    </row>
    <row r="65" spans="2:65" x14ac:dyDescent="0.75">
      <c r="B65" s="293" t="s">
        <v>742</v>
      </c>
      <c r="C65" s="293"/>
      <c r="D65" s="293"/>
      <c r="E65" s="293"/>
      <c r="F65" s="293"/>
      <c r="G65" s="293"/>
      <c r="H65" s="138" t="s">
        <v>917</v>
      </c>
      <c r="I65" s="442" t="s">
        <v>918</v>
      </c>
      <c r="J65" s="442"/>
      <c r="K65" s="197" t="s">
        <v>515</v>
      </c>
      <c r="L65" s="418" t="s">
        <v>129</v>
      </c>
      <c r="M65" s="418"/>
      <c r="N65" s="404" t="s">
        <v>497</v>
      </c>
      <c r="O65" s="404" t="s">
        <v>298</v>
      </c>
      <c r="P65" s="404" t="s">
        <v>738</v>
      </c>
      <c r="Q65" s="404" t="s">
        <v>299</v>
      </c>
      <c r="R65" s="404" t="s">
        <v>725</v>
      </c>
      <c r="S65" s="404" t="s">
        <v>300</v>
      </c>
      <c r="T65" s="404" t="s">
        <v>301</v>
      </c>
      <c r="U65" s="404" t="s">
        <v>124</v>
      </c>
    </row>
    <row r="66" spans="2:65" ht="54.5" customHeight="1" x14ac:dyDescent="0.75">
      <c r="B66" s="77" t="s">
        <v>229</v>
      </c>
      <c r="C66" s="85" t="s">
        <v>744</v>
      </c>
      <c r="D66" s="150" t="s">
        <v>516</v>
      </c>
      <c r="E66" s="85" t="s">
        <v>184</v>
      </c>
      <c r="F66" s="85" t="s">
        <v>719</v>
      </c>
      <c r="G66" s="85" t="s">
        <v>497</v>
      </c>
      <c r="H66" s="87" t="s">
        <v>230</v>
      </c>
      <c r="I66" s="88" t="s">
        <v>231</v>
      </c>
      <c r="J66" s="88" t="s">
        <v>232</v>
      </c>
      <c r="K66" s="249" t="s">
        <v>514</v>
      </c>
      <c r="L66" s="133" t="s">
        <v>31</v>
      </c>
      <c r="M66" s="133" t="s">
        <v>30</v>
      </c>
      <c r="N66" s="404"/>
      <c r="O66" s="404"/>
      <c r="P66" s="404"/>
      <c r="Q66" s="404"/>
      <c r="R66" s="404"/>
      <c r="S66" s="404"/>
      <c r="T66" s="404"/>
      <c r="U66" s="404"/>
      <c r="AF66" s="103" t="s">
        <v>238</v>
      </c>
      <c r="AG66" s="137" t="s">
        <v>239</v>
      </c>
      <c r="AH66" s="137" t="s">
        <v>240</v>
      </c>
      <c r="AI66" s="137" t="s">
        <v>241</v>
      </c>
      <c r="AJ66" s="137" t="s">
        <v>162</v>
      </c>
      <c r="AK66" s="103" t="s">
        <v>739</v>
      </c>
      <c r="AL66" s="103" t="s">
        <v>140</v>
      </c>
      <c r="AM66" s="103" t="s">
        <v>721</v>
      </c>
      <c r="AN66" s="103" t="s">
        <v>722</v>
      </c>
      <c r="AO66" s="137" t="s">
        <v>141</v>
      </c>
      <c r="AP66" s="137" t="s">
        <v>142</v>
      </c>
      <c r="AQ66" s="137" t="s">
        <v>143</v>
      </c>
      <c r="AR66" s="137" t="s">
        <v>63</v>
      </c>
      <c r="AS66" s="137" t="s">
        <v>62</v>
      </c>
    </row>
    <row r="67" spans="2:65" x14ac:dyDescent="0.75">
      <c r="B67" s="52" t="s">
        <v>1200</v>
      </c>
      <c r="C67" s="52">
        <v>600</v>
      </c>
      <c r="D67" s="52">
        <v>4</v>
      </c>
      <c r="E67" s="125">
        <v>0.2</v>
      </c>
      <c r="F67" s="125"/>
      <c r="G67" s="131" t="s">
        <v>498</v>
      </c>
      <c r="H67" s="92">
        <v>2</v>
      </c>
      <c r="I67" s="14"/>
      <c r="J67" s="19"/>
      <c r="K67" s="139"/>
      <c r="L67" s="52"/>
      <c r="M67" s="52"/>
      <c r="N67" s="122" t="str">
        <f>IF(G67="","",G67)</f>
        <v>Enero</v>
      </c>
      <c r="O67" s="78">
        <f>AM67</f>
        <v>960</v>
      </c>
      <c r="P67" s="78">
        <f>AN67</f>
        <v>0</v>
      </c>
      <c r="Q67" s="219">
        <f>AL67</f>
        <v>3840</v>
      </c>
      <c r="R67" s="78" t="str">
        <f>AK67</f>
        <v>Medición</v>
      </c>
      <c r="S67" s="78">
        <f>AS67</f>
        <v>1.8260156923182395E-2</v>
      </c>
      <c r="T67" s="155">
        <f>AR67</f>
        <v>1.8260156923182388E-2</v>
      </c>
      <c r="U67" s="78">
        <f>S67+T67*Hoja1!$C$19</f>
        <v>0.52954455077228924</v>
      </c>
      <c r="AF67" s="140" t="str">
        <f t="shared" ref="AF67:AF98" si="0">B67</f>
        <v>I-001</v>
      </c>
      <c r="AG67" s="140">
        <f>C67*H67</f>
        <v>1200</v>
      </c>
      <c r="AH67" s="140">
        <f t="shared" ref="AH67:AH98" si="1">IFERROR(VLOOKUP(I67,$BL$67:$BM$68,2,FALSE)*C67,0)</f>
        <v>0</v>
      </c>
      <c r="AI67" s="140">
        <f>IF(AG67&lt;&gt;0,AG67,AH67)</f>
        <v>1200</v>
      </c>
      <c r="AJ67" s="140">
        <f t="shared" ref="AJ67:AJ98" si="2">IFERROR(IF(K67="X",9.2*C67,0),0)</f>
        <v>0</v>
      </c>
      <c r="AK67" s="140" t="str">
        <f>IF(AG67=0,"Factor de Emisión","Medición")</f>
        <v>Medición</v>
      </c>
      <c r="AL67" s="83">
        <f>IF(K67="X",AJ67,AI67)*D67*(1-E67-F67)</f>
        <v>3840</v>
      </c>
      <c r="AM67" s="83">
        <f>IF(K67="X",AJ67,AI67)*D67*E67</f>
        <v>960</v>
      </c>
      <c r="AN67" s="83">
        <f>IF(K67="X",AJ67,AI67)*D67*F67</f>
        <v>0</v>
      </c>
      <c r="AO67" s="94">
        <f>IFERROR(AL67*(0.3048^3),0)</f>
        <v>108.73669091328001</v>
      </c>
      <c r="AP67" s="94">
        <f>IF(L67="",AO67*'Fraccion masica'!$AB$36,L67*AO67)</f>
        <v>26.903618687002211</v>
      </c>
      <c r="AQ67" s="94">
        <f>IF(M67="",AO67*'Fraccion masica'!$AB$35,M67*AO67)</f>
        <v>9.805363411486379</v>
      </c>
      <c r="AR67" s="141">
        <f>IFERROR(AP67*Hoja1!$C$24/Hoja1!$C$25/Hoja1!$C$26*16.04/1000000,0)</f>
        <v>1.8260156923182388E-2</v>
      </c>
      <c r="AS67" s="94">
        <f>IFERROR(AQ67*Hoja1!$C$24/Hoja1!$C$25/Hoja1!$C$26*44.01/1000000,0)</f>
        <v>1.8260156923182395E-2</v>
      </c>
      <c r="BL67" s="1" t="s">
        <v>245</v>
      </c>
      <c r="BM67" s="1">
        <v>16.399999999999999</v>
      </c>
    </row>
    <row r="68" spans="2:65" x14ac:dyDescent="0.75">
      <c r="B68" s="52" t="s">
        <v>1201</v>
      </c>
      <c r="C68" s="52">
        <v>600</v>
      </c>
      <c r="D68" s="52">
        <v>4</v>
      </c>
      <c r="E68" s="125">
        <v>0.2</v>
      </c>
      <c r="F68" s="125"/>
      <c r="G68" s="131" t="s">
        <v>498</v>
      </c>
      <c r="H68" s="92">
        <v>2</v>
      </c>
      <c r="I68" s="14"/>
      <c r="J68" s="14"/>
      <c r="K68" s="139"/>
      <c r="L68" s="52"/>
      <c r="M68" s="52"/>
      <c r="N68" s="122" t="str">
        <f t="shared" ref="N68:N131" si="3">IF(G68="","",G68)</f>
        <v>Enero</v>
      </c>
      <c r="O68" s="78">
        <f t="shared" ref="O68:O131" si="4">AM68</f>
        <v>768</v>
      </c>
      <c r="P68" s="78">
        <f t="shared" ref="P68:P131" si="5">AN68</f>
        <v>0</v>
      </c>
      <c r="Q68" s="78">
        <f t="shared" ref="Q68:Q131" si="6">AL68</f>
        <v>3072</v>
      </c>
      <c r="R68" s="78" t="str">
        <f t="shared" ref="R68:R131" si="7">AK68</f>
        <v>Medición</v>
      </c>
      <c r="S68" s="78">
        <f t="shared" ref="S68:S131" si="8">AS68</f>
        <v>1.4608125538545912E-2</v>
      </c>
      <c r="T68" s="155">
        <f t="shared" ref="T68:T131" si="9">AR68</f>
        <v>1.4608125538545911E-2</v>
      </c>
      <c r="U68" s="78">
        <f>S68+T68*Hoja1!$C$19</f>
        <v>0.42363564061783138</v>
      </c>
      <c r="AF68" s="140" t="str">
        <f t="shared" si="0"/>
        <v>I-003</v>
      </c>
      <c r="AG68" s="140">
        <f t="shared" ref="AG68:AG98" si="10">C68*H68</f>
        <v>1200</v>
      </c>
      <c r="AH68" s="140">
        <f t="shared" si="1"/>
        <v>0</v>
      </c>
      <c r="AI68" s="140">
        <f t="shared" ref="AI68:AI99" si="11">IF(AG68&lt;&gt;0,AG68,AH68)*(1-E68)</f>
        <v>960</v>
      </c>
      <c r="AJ68" s="140">
        <f t="shared" si="2"/>
        <v>0</v>
      </c>
      <c r="AK68" s="140" t="str">
        <f t="shared" ref="AK68:AK131" si="12">IF(AG68=0,"Factor de Emisión","Medición")</f>
        <v>Medición</v>
      </c>
      <c r="AL68" s="83">
        <f t="shared" ref="AL68:AL131" si="13">IF(K68="X",AJ68,AI68)*D68*(1-E68-F68)</f>
        <v>3072</v>
      </c>
      <c r="AM68" s="83">
        <f t="shared" ref="AM68:AM131" si="14">IF(K68="X",AJ68,AI68)*D68*E68</f>
        <v>768</v>
      </c>
      <c r="AN68" s="83">
        <f t="shared" ref="AN68:AN131" si="15">IF(K68="X",AJ68,AI68)*D68*F68</f>
        <v>0</v>
      </c>
      <c r="AO68" s="94">
        <f t="shared" ref="AO68:AO131" si="16">IFERROR(AL68*(0.3048^3),0)</f>
        <v>86.989352730624006</v>
      </c>
      <c r="AP68" s="94">
        <f>IF(L68="",AO68*'Fraccion masica'!$AB$36,L68*AO68)</f>
        <v>21.522894949601767</v>
      </c>
      <c r="AQ68" s="94">
        <f>IF(M68="",AO68*'Fraccion masica'!$AB$35,M68*AO68)</f>
        <v>7.844290729189102</v>
      </c>
      <c r="AR68" s="141">
        <f>IFERROR(AP68*Hoja1!$C$24/Hoja1!$C$25/Hoja1!$C$26*16.04/1000000,0)</f>
        <v>1.4608125538545911E-2</v>
      </c>
      <c r="AS68" s="94">
        <f>IFERROR(AQ68*Hoja1!$C$24/Hoja1!$C$25/Hoja1!$C$26*44.01/1000000,0)</f>
        <v>1.4608125538545912E-2</v>
      </c>
      <c r="BL68" s="1" t="s">
        <v>246</v>
      </c>
      <c r="BM68" s="1">
        <v>2.6</v>
      </c>
    </row>
    <row r="69" spans="2:65" x14ac:dyDescent="0.75">
      <c r="B69" s="52" t="s">
        <v>1202</v>
      </c>
      <c r="C69" s="52">
        <v>600</v>
      </c>
      <c r="D69" s="52">
        <v>4</v>
      </c>
      <c r="E69" s="125">
        <v>0.5</v>
      </c>
      <c r="F69" s="125"/>
      <c r="G69" s="131" t="s">
        <v>504</v>
      </c>
      <c r="H69" s="92"/>
      <c r="I69" s="14" t="s">
        <v>245</v>
      </c>
      <c r="J69" s="14"/>
      <c r="K69" s="139"/>
      <c r="L69" s="52"/>
      <c r="M69" s="52"/>
      <c r="N69" s="122" t="str">
        <f t="shared" si="3"/>
        <v>Julio</v>
      </c>
      <c r="O69" s="78">
        <f t="shared" si="4"/>
        <v>9840</v>
      </c>
      <c r="P69" s="78">
        <f t="shared" si="5"/>
        <v>0</v>
      </c>
      <c r="Q69" s="78">
        <f t="shared" si="6"/>
        <v>9840</v>
      </c>
      <c r="R69" s="78" t="str">
        <f t="shared" si="7"/>
        <v>Factor de Emisión</v>
      </c>
      <c r="S69" s="78">
        <f t="shared" si="8"/>
        <v>4.6791652115654885E-2</v>
      </c>
      <c r="T69" s="155">
        <f t="shared" si="9"/>
        <v>4.6791652115654878E-2</v>
      </c>
      <c r="U69" s="78">
        <f>S69+T69*Hoja1!$C$19</f>
        <v>1.3569579113539914</v>
      </c>
      <c r="AF69" s="140" t="str">
        <f t="shared" si="0"/>
        <v>I-005</v>
      </c>
      <c r="AG69" s="140">
        <f t="shared" si="10"/>
        <v>0</v>
      </c>
      <c r="AH69" s="140">
        <f t="shared" si="1"/>
        <v>9840</v>
      </c>
      <c r="AI69" s="140">
        <f t="shared" si="11"/>
        <v>4920</v>
      </c>
      <c r="AJ69" s="140">
        <f t="shared" si="2"/>
        <v>0</v>
      </c>
      <c r="AK69" s="140" t="str">
        <f t="shared" si="12"/>
        <v>Factor de Emisión</v>
      </c>
      <c r="AL69" s="83">
        <f t="shared" si="13"/>
        <v>9840</v>
      </c>
      <c r="AM69" s="83">
        <f t="shared" si="14"/>
        <v>9840</v>
      </c>
      <c r="AN69" s="83">
        <f t="shared" si="15"/>
        <v>0</v>
      </c>
      <c r="AO69" s="94">
        <f t="shared" si="16"/>
        <v>278.63777046528003</v>
      </c>
      <c r="AP69" s="94">
        <f>IF(L69="",AO69*'Fraccion masica'!$AB$36,L69*AO69)</f>
        <v>68.940522885443173</v>
      </c>
      <c r="AQ69" s="94">
        <f>IF(M69="",AO69*'Fraccion masica'!$AB$35,M69*AO69)</f>
        <v>25.126243741933845</v>
      </c>
      <c r="AR69" s="141">
        <f>IFERROR(AP69*Hoja1!$C$24/Hoja1!$C$25/Hoja1!$C$26*16.04/1000000,0)</f>
        <v>4.6791652115654878E-2</v>
      </c>
      <c r="AS69" s="94">
        <f>IFERROR(AQ69*Hoja1!$C$24/Hoja1!$C$25/Hoja1!$C$26*44.01/1000000,0)</f>
        <v>4.6791652115654885E-2</v>
      </c>
    </row>
    <row r="70" spans="2:65" x14ac:dyDescent="0.75">
      <c r="B70" s="52" t="s">
        <v>1200</v>
      </c>
      <c r="C70" s="52">
        <v>600</v>
      </c>
      <c r="D70" s="52">
        <v>4</v>
      </c>
      <c r="E70" s="125">
        <v>0.5</v>
      </c>
      <c r="F70" s="125"/>
      <c r="G70" s="131" t="s">
        <v>500</v>
      </c>
      <c r="H70" s="92"/>
      <c r="I70" s="14" t="s">
        <v>245</v>
      </c>
      <c r="J70" s="14"/>
      <c r="K70" s="139"/>
      <c r="L70" s="52"/>
      <c r="M70" s="52"/>
      <c r="N70" s="122" t="str">
        <f t="shared" si="3"/>
        <v>Marzo</v>
      </c>
      <c r="O70" s="78">
        <f t="shared" si="4"/>
        <v>9840</v>
      </c>
      <c r="P70" s="78">
        <f t="shared" si="5"/>
        <v>0</v>
      </c>
      <c r="Q70" s="78">
        <f t="shared" si="6"/>
        <v>9840</v>
      </c>
      <c r="R70" s="78" t="str">
        <f t="shared" si="7"/>
        <v>Factor de Emisión</v>
      </c>
      <c r="S70" s="78">
        <f t="shared" si="8"/>
        <v>4.6791652115654885E-2</v>
      </c>
      <c r="T70" s="155">
        <f t="shared" si="9"/>
        <v>4.6791652115654878E-2</v>
      </c>
      <c r="U70" s="78">
        <f>S70+T70*Hoja1!$C$19</f>
        <v>1.3569579113539914</v>
      </c>
      <c r="AF70" s="140" t="str">
        <f t="shared" si="0"/>
        <v>I-001</v>
      </c>
      <c r="AG70" s="140">
        <f t="shared" si="10"/>
        <v>0</v>
      </c>
      <c r="AH70" s="140">
        <f t="shared" si="1"/>
        <v>9840</v>
      </c>
      <c r="AI70" s="140">
        <f t="shared" si="11"/>
        <v>4920</v>
      </c>
      <c r="AJ70" s="140">
        <f t="shared" si="2"/>
        <v>0</v>
      </c>
      <c r="AK70" s="140" t="str">
        <f t="shared" si="12"/>
        <v>Factor de Emisión</v>
      </c>
      <c r="AL70" s="83">
        <f t="shared" si="13"/>
        <v>9840</v>
      </c>
      <c r="AM70" s="83">
        <f t="shared" si="14"/>
        <v>9840</v>
      </c>
      <c r="AN70" s="83">
        <f t="shared" si="15"/>
        <v>0</v>
      </c>
      <c r="AO70" s="94">
        <f t="shared" si="16"/>
        <v>278.63777046528003</v>
      </c>
      <c r="AP70" s="94">
        <f>IF(L70="",AO70*'Fraccion masica'!$AB$36,L70*AO70)</f>
        <v>68.940522885443173</v>
      </c>
      <c r="AQ70" s="94">
        <f>IF(M70="",AO70*'Fraccion masica'!$AB$35,M70*AO70)</f>
        <v>25.126243741933845</v>
      </c>
      <c r="AR70" s="141">
        <f>IFERROR(AP70*Hoja1!$C$24/Hoja1!$C$25/Hoja1!$C$26*16.04/1000000,0)</f>
        <v>4.6791652115654878E-2</v>
      </c>
      <c r="AS70" s="94">
        <f>IFERROR(AQ70*Hoja1!$C$24/Hoja1!$C$25/Hoja1!$C$26*44.01/1000000,0)</f>
        <v>4.6791652115654885E-2</v>
      </c>
    </row>
    <row r="71" spans="2:65" x14ac:dyDescent="0.75">
      <c r="B71" s="52" t="s">
        <v>1201</v>
      </c>
      <c r="C71" s="52">
        <v>600</v>
      </c>
      <c r="D71" s="52">
        <v>4</v>
      </c>
      <c r="E71" s="125">
        <v>0</v>
      </c>
      <c r="F71" s="125">
        <v>0.5</v>
      </c>
      <c r="G71" s="131" t="s">
        <v>500</v>
      </c>
      <c r="H71" s="92"/>
      <c r="I71" s="14" t="s">
        <v>246</v>
      </c>
      <c r="J71" s="14"/>
      <c r="K71" s="139"/>
      <c r="L71" s="52"/>
      <c r="M71" s="52"/>
      <c r="N71" s="122" t="str">
        <f t="shared" si="3"/>
        <v>Marzo</v>
      </c>
      <c r="O71" s="78">
        <f t="shared" si="4"/>
        <v>0</v>
      </c>
      <c r="P71" s="78">
        <f t="shared" si="5"/>
        <v>3120</v>
      </c>
      <c r="Q71" s="78">
        <f t="shared" si="6"/>
        <v>3120</v>
      </c>
      <c r="R71" s="78" t="str">
        <f t="shared" si="7"/>
        <v>Factor de Emisión</v>
      </c>
      <c r="S71" s="78">
        <f t="shared" si="8"/>
        <v>1.4836377500085695E-2</v>
      </c>
      <c r="T71" s="155">
        <f t="shared" si="9"/>
        <v>1.4836377500085691E-2</v>
      </c>
      <c r="U71" s="78">
        <f>S71+T71*Hoja1!$C$19</f>
        <v>0.43025494750248505</v>
      </c>
      <c r="AF71" s="140" t="str">
        <f t="shared" si="0"/>
        <v>I-003</v>
      </c>
      <c r="AG71" s="140">
        <f t="shared" si="10"/>
        <v>0</v>
      </c>
      <c r="AH71" s="140">
        <f t="shared" si="1"/>
        <v>1560</v>
      </c>
      <c r="AI71" s="140">
        <f t="shared" si="11"/>
        <v>1560</v>
      </c>
      <c r="AJ71" s="140">
        <f t="shared" si="2"/>
        <v>0</v>
      </c>
      <c r="AK71" s="140" t="str">
        <f t="shared" si="12"/>
        <v>Factor de Emisión</v>
      </c>
      <c r="AL71" s="83">
        <f t="shared" si="13"/>
        <v>3120</v>
      </c>
      <c r="AM71" s="83">
        <f t="shared" si="14"/>
        <v>0</v>
      </c>
      <c r="AN71" s="83">
        <f t="shared" si="15"/>
        <v>3120</v>
      </c>
      <c r="AO71" s="94">
        <f t="shared" si="16"/>
        <v>88.34856136704002</v>
      </c>
      <c r="AP71" s="94">
        <f>IF(L71="",AO71*'Fraccion masica'!$AB$36,L71*AO71)</f>
        <v>21.859190183189298</v>
      </c>
      <c r="AQ71" s="94">
        <f>IF(M71="",AO71*'Fraccion masica'!$AB$35,M71*AO71)</f>
        <v>7.9668577718326832</v>
      </c>
      <c r="AR71" s="141">
        <f>IFERROR(AP71*Hoja1!$C$24/Hoja1!$C$25/Hoja1!$C$26*16.04/1000000,0)</f>
        <v>1.4836377500085691E-2</v>
      </c>
      <c r="AS71" s="94">
        <f>IFERROR(AQ71*Hoja1!$C$24/Hoja1!$C$25/Hoja1!$C$26*44.01/1000000,0)</f>
        <v>1.4836377500085695E-2</v>
      </c>
    </row>
    <row r="72" spans="2:65" x14ac:dyDescent="0.75">
      <c r="B72" s="52" t="s">
        <v>1202</v>
      </c>
      <c r="C72" s="52">
        <v>600</v>
      </c>
      <c r="D72" s="52">
        <v>4</v>
      </c>
      <c r="E72" s="125">
        <v>0</v>
      </c>
      <c r="F72" s="125">
        <v>0.5</v>
      </c>
      <c r="G72" s="131" t="s">
        <v>503</v>
      </c>
      <c r="H72" s="92"/>
      <c r="I72" s="14" t="s">
        <v>246</v>
      </c>
      <c r="J72" s="14"/>
      <c r="K72" s="139"/>
      <c r="L72" s="52"/>
      <c r="M72" s="52"/>
      <c r="N72" s="122" t="str">
        <f t="shared" si="3"/>
        <v>Junio</v>
      </c>
      <c r="O72" s="78">
        <f t="shared" si="4"/>
        <v>0</v>
      </c>
      <c r="P72" s="78">
        <f t="shared" si="5"/>
        <v>3120</v>
      </c>
      <c r="Q72" s="78">
        <f t="shared" si="6"/>
        <v>3120</v>
      </c>
      <c r="R72" s="78" t="str">
        <f t="shared" si="7"/>
        <v>Factor de Emisión</v>
      </c>
      <c r="S72" s="78">
        <f t="shared" si="8"/>
        <v>1.4836377500085695E-2</v>
      </c>
      <c r="T72" s="155">
        <f t="shared" si="9"/>
        <v>1.4836377500085691E-2</v>
      </c>
      <c r="U72" s="78">
        <f>S72+T72*Hoja1!$C$19</f>
        <v>0.43025494750248505</v>
      </c>
      <c r="AF72" s="140" t="str">
        <f t="shared" si="0"/>
        <v>I-005</v>
      </c>
      <c r="AG72" s="140">
        <f t="shared" si="10"/>
        <v>0</v>
      </c>
      <c r="AH72" s="140">
        <f t="shared" si="1"/>
        <v>1560</v>
      </c>
      <c r="AI72" s="140">
        <f t="shared" si="11"/>
        <v>1560</v>
      </c>
      <c r="AJ72" s="140">
        <f t="shared" si="2"/>
        <v>0</v>
      </c>
      <c r="AK72" s="140" t="str">
        <f t="shared" si="12"/>
        <v>Factor de Emisión</v>
      </c>
      <c r="AL72" s="83">
        <f t="shared" si="13"/>
        <v>3120</v>
      </c>
      <c r="AM72" s="83">
        <f t="shared" si="14"/>
        <v>0</v>
      </c>
      <c r="AN72" s="83">
        <f t="shared" si="15"/>
        <v>3120</v>
      </c>
      <c r="AO72" s="94">
        <f t="shared" si="16"/>
        <v>88.34856136704002</v>
      </c>
      <c r="AP72" s="94">
        <f>IF(L72="",AO72*'Fraccion masica'!$AB$36,L72*AO72)</f>
        <v>21.859190183189298</v>
      </c>
      <c r="AQ72" s="94">
        <f>IF(M72="",AO72*'Fraccion masica'!$AB$35,M72*AO72)</f>
        <v>7.9668577718326832</v>
      </c>
      <c r="AR72" s="141">
        <f>IFERROR(AP72*Hoja1!$C$24/Hoja1!$C$25/Hoja1!$C$26*16.04/1000000,0)</f>
        <v>1.4836377500085691E-2</v>
      </c>
      <c r="AS72" s="94">
        <f>IFERROR(AQ72*Hoja1!$C$24/Hoja1!$C$25/Hoja1!$C$26*44.01/1000000,0)</f>
        <v>1.4836377500085695E-2</v>
      </c>
    </row>
    <row r="73" spans="2:65" x14ac:dyDescent="0.75">
      <c r="B73" s="52" t="s">
        <v>1200</v>
      </c>
      <c r="C73" s="52">
        <v>600</v>
      </c>
      <c r="D73" s="52">
        <v>4</v>
      </c>
      <c r="E73" s="125">
        <v>0</v>
      </c>
      <c r="F73" s="125">
        <v>0.5</v>
      </c>
      <c r="G73" s="131" t="s">
        <v>503</v>
      </c>
      <c r="H73" s="92"/>
      <c r="I73" s="14" t="s">
        <v>246</v>
      </c>
      <c r="J73" s="14"/>
      <c r="K73" s="139"/>
      <c r="L73" s="52"/>
      <c r="M73" s="52"/>
      <c r="N73" s="122" t="str">
        <f t="shared" si="3"/>
        <v>Junio</v>
      </c>
      <c r="O73" s="78">
        <f t="shared" si="4"/>
        <v>0</v>
      </c>
      <c r="P73" s="78">
        <f t="shared" si="5"/>
        <v>3120</v>
      </c>
      <c r="Q73" s="78">
        <f t="shared" si="6"/>
        <v>3120</v>
      </c>
      <c r="R73" s="78" t="str">
        <f t="shared" si="7"/>
        <v>Factor de Emisión</v>
      </c>
      <c r="S73" s="78">
        <f t="shared" si="8"/>
        <v>1.4836377500085695E-2</v>
      </c>
      <c r="T73" s="155">
        <f t="shared" si="9"/>
        <v>1.4836377500085691E-2</v>
      </c>
      <c r="U73" s="78">
        <f>S73+T73*Hoja1!$C$19</f>
        <v>0.43025494750248505</v>
      </c>
      <c r="AF73" s="140" t="str">
        <f t="shared" si="0"/>
        <v>I-001</v>
      </c>
      <c r="AG73" s="140">
        <f t="shared" si="10"/>
        <v>0</v>
      </c>
      <c r="AH73" s="140">
        <f t="shared" si="1"/>
        <v>1560</v>
      </c>
      <c r="AI73" s="140">
        <f t="shared" si="11"/>
        <v>1560</v>
      </c>
      <c r="AJ73" s="140">
        <f t="shared" si="2"/>
        <v>0</v>
      </c>
      <c r="AK73" s="140" t="str">
        <f t="shared" si="12"/>
        <v>Factor de Emisión</v>
      </c>
      <c r="AL73" s="83">
        <f t="shared" si="13"/>
        <v>3120</v>
      </c>
      <c r="AM73" s="83">
        <f t="shared" si="14"/>
        <v>0</v>
      </c>
      <c r="AN73" s="83">
        <f t="shared" si="15"/>
        <v>3120</v>
      </c>
      <c r="AO73" s="94">
        <f t="shared" si="16"/>
        <v>88.34856136704002</v>
      </c>
      <c r="AP73" s="94">
        <f>IF(L73="",AO73*'Fraccion masica'!$AB$36,L73*AO73)</f>
        <v>21.859190183189298</v>
      </c>
      <c r="AQ73" s="94">
        <f>IF(M73="",AO73*'Fraccion masica'!$AB$35,M73*AO73)</f>
        <v>7.9668577718326832</v>
      </c>
      <c r="AR73" s="141">
        <f>IFERROR(AP73*Hoja1!$C$24/Hoja1!$C$25/Hoja1!$C$26*16.04/1000000,0)</f>
        <v>1.4836377500085691E-2</v>
      </c>
      <c r="AS73" s="94">
        <f>IFERROR(AQ73*Hoja1!$C$24/Hoja1!$C$25/Hoja1!$C$26*44.01/1000000,0)</f>
        <v>1.4836377500085695E-2</v>
      </c>
    </row>
    <row r="74" spans="2:65" x14ac:dyDescent="0.75">
      <c r="B74" s="52" t="s">
        <v>1201</v>
      </c>
      <c r="C74" s="52">
        <v>600</v>
      </c>
      <c r="D74" s="52">
        <v>4</v>
      </c>
      <c r="E74" s="125">
        <v>0</v>
      </c>
      <c r="F74" s="125">
        <v>0.5</v>
      </c>
      <c r="G74" s="131" t="s">
        <v>504</v>
      </c>
      <c r="H74" s="92"/>
      <c r="I74" s="14" t="s">
        <v>246</v>
      </c>
      <c r="J74" s="14"/>
      <c r="K74" s="139"/>
      <c r="L74" s="52"/>
      <c r="M74" s="52"/>
      <c r="N74" s="122" t="str">
        <f t="shared" si="3"/>
        <v>Julio</v>
      </c>
      <c r="O74" s="78">
        <f t="shared" si="4"/>
        <v>0</v>
      </c>
      <c r="P74" s="78">
        <f t="shared" si="5"/>
        <v>3120</v>
      </c>
      <c r="Q74" s="78">
        <f t="shared" si="6"/>
        <v>3120</v>
      </c>
      <c r="R74" s="78" t="str">
        <f t="shared" si="7"/>
        <v>Factor de Emisión</v>
      </c>
      <c r="S74" s="78">
        <f t="shared" si="8"/>
        <v>1.4836377500085695E-2</v>
      </c>
      <c r="T74" s="155">
        <f t="shared" si="9"/>
        <v>1.4836377500085691E-2</v>
      </c>
      <c r="U74" s="78">
        <f>S74+T74*Hoja1!$C$19</f>
        <v>0.43025494750248505</v>
      </c>
      <c r="AF74" s="140" t="str">
        <f t="shared" si="0"/>
        <v>I-003</v>
      </c>
      <c r="AG74" s="140">
        <f t="shared" si="10"/>
        <v>0</v>
      </c>
      <c r="AH74" s="140">
        <f t="shared" si="1"/>
        <v>1560</v>
      </c>
      <c r="AI74" s="140">
        <f t="shared" si="11"/>
        <v>1560</v>
      </c>
      <c r="AJ74" s="140">
        <f t="shared" si="2"/>
        <v>0</v>
      </c>
      <c r="AK74" s="140" t="str">
        <f t="shared" si="12"/>
        <v>Factor de Emisión</v>
      </c>
      <c r="AL74" s="83">
        <f t="shared" si="13"/>
        <v>3120</v>
      </c>
      <c r="AM74" s="83">
        <f t="shared" si="14"/>
        <v>0</v>
      </c>
      <c r="AN74" s="83">
        <f t="shared" si="15"/>
        <v>3120</v>
      </c>
      <c r="AO74" s="94">
        <f t="shared" si="16"/>
        <v>88.34856136704002</v>
      </c>
      <c r="AP74" s="94">
        <f>IF(L74="",AO74*'Fraccion masica'!$AB$36,L74*AO74)</f>
        <v>21.859190183189298</v>
      </c>
      <c r="AQ74" s="94">
        <f>IF(M74="",AO74*'Fraccion masica'!$AB$35,M74*AO74)</f>
        <v>7.9668577718326832</v>
      </c>
      <c r="AR74" s="141">
        <f>IFERROR(AP74*Hoja1!$C$24/Hoja1!$C$25/Hoja1!$C$26*16.04/1000000,0)</f>
        <v>1.4836377500085691E-2</v>
      </c>
      <c r="AS74" s="94">
        <f>IFERROR(AQ74*Hoja1!$C$24/Hoja1!$C$25/Hoja1!$C$26*44.01/1000000,0)</f>
        <v>1.4836377500085695E-2</v>
      </c>
    </row>
    <row r="75" spans="2:65" x14ac:dyDescent="0.75">
      <c r="B75" s="52" t="s">
        <v>1202</v>
      </c>
      <c r="C75" s="52">
        <v>600</v>
      </c>
      <c r="D75" s="52">
        <v>4</v>
      </c>
      <c r="E75" s="125">
        <v>0</v>
      </c>
      <c r="F75" s="125">
        <v>0.5</v>
      </c>
      <c r="G75" s="131" t="s">
        <v>504</v>
      </c>
      <c r="H75" s="92"/>
      <c r="I75" s="14"/>
      <c r="J75" s="14"/>
      <c r="K75" s="139" t="s">
        <v>46</v>
      </c>
      <c r="L75" s="52"/>
      <c r="M75" s="52"/>
      <c r="N75" s="122" t="str">
        <f t="shared" si="3"/>
        <v>Julio</v>
      </c>
      <c r="O75" s="78">
        <f t="shared" si="4"/>
        <v>0</v>
      </c>
      <c r="P75" s="78">
        <f t="shared" si="5"/>
        <v>11040</v>
      </c>
      <c r="Q75" s="78">
        <f t="shared" si="6"/>
        <v>11040</v>
      </c>
      <c r="R75" s="78" t="str">
        <f t="shared" si="7"/>
        <v>Factor de Emisión</v>
      </c>
      <c r="S75" s="78">
        <f t="shared" si="8"/>
        <v>5.2497951154149382E-2</v>
      </c>
      <c r="T75" s="155">
        <f t="shared" si="9"/>
        <v>5.2497951154149368E-2</v>
      </c>
      <c r="U75" s="78">
        <f>S75+T75*Hoja1!$C$19</f>
        <v>1.5224405834703318</v>
      </c>
      <c r="AF75" s="140" t="str">
        <f t="shared" si="0"/>
        <v>I-005</v>
      </c>
      <c r="AG75" s="140">
        <f t="shared" si="10"/>
        <v>0</v>
      </c>
      <c r="AH75" s="140">
        <f t="shared" si="1"/>
        <v>0</v>
      </c>
      <c r="AI75" s="140">
        <f t="shared" si="11"/>
        <v>0</v>
      </c>
      <c r="AJ75" s="140">
        <f t="shared" si="2"/>
        <v>5520</v>
      </c>
      <c r="AK75" s="140" t="str">
        <f t="shared" si="12"/>
        <v>Factor de Emisión</v>
      </c>
      <c r="AL75" s="83">
        <f t="shared" si="13"/>
        <v>11040</v>
      </c>
      <c r="AM75" s="83">
        <f t="shared" si="14"/>
        <v>0</v>
      </c>
      <c r="AN75" s="83">
        <f t="shared" si="15"/>
        <v>11040</v>
      </c>
      <c r="AO75" s="94">
        <f t="shared" si="16"/>
        <v>312.61798637568006</v>
      </c>
      <c r="AP75" s="94">
        <f>IF(L75="",AO75*'Fraccion masica'!$AB$36,L75*AO75)</f>
        <v>77.34790372513136</v>
      </c>
      <c r="AQ75" s="94">
        <f>IF(M75="",AO75*'Fraccion masica'!$AB$35,M75*AO75)</f>
        <v>28.190419808023339</v>
      </c>
      <c r="AR75" s="141">
        <f>IFERROR(AP75*Hoja1!$C$24/Hoja1!$C$25/Hoja1!$C$26*16.04/1000000,0)</f>
        <v>5.2497951154149368E-2</v>
      </c>
      <c r="AS75" s="94">
        <f>IFERROR(AQ75*Hoja1!$C$24/Hoja1!$C$25/Hoja1!$C$26*44.01/1000000,0)</f>
        <v>5.2497951154149382E-2</v>
      </c>
    </row>
    <row r="76" spans="2:65" x14ac:dyDescent="0.75">
      <c r="B76" s="52" t="s">
        <v>1200</v>
      </c>
      <c r="C76" s="52">
        <v>600</v>
      </c>
      <c r="D76" s="52">
        <v>4</v>
      </c>
      <c r="E76" s="125">
        <v>0</v>
      </c>
      <c r="F76" s="125">
        <v>0.5</v>
      </c>
      <c r="G76" s="131" t="s">
        <v>505</v>
      </c>
      <c r="H76" s="92"/>
      <c r="I76" s="14"/>
      <c r="J76" s="14"/>
      <c r="K76" s="139" t="s">
        <v>46</v>
      </c>
      <c r="L76" s="52"/>
      <c r="M76" s="52"/>
      <c r="N76" s="122" t="str">
        <f t="shared" si="3"/>
        <v>Agosto</v>
      </c>
      <c r="O76" s="78">
        <f t="shared" si="4"/>
        <v>0</v>
      </c>
      <c r="P76" s="78">
        <f t="shared" si="5"/>
        <v>11040</v>
      </c>
      <c r="Q76" s="78">
        <f t="shared" si="6"/>
        <v>11040</v>
      </c>
      <c r="R76" s="78" t="str">
        <f t="shared" si="7"/>
        <v>Factor de Emisión</v>
      </c>
      <c r="S76" s="78">
        <f t="shared" si="8"/>
        <v>5.2497951154149382E-2</v>
      </c>
      <c r="T76" s="155">
        <f t="shared" si="9"/>
        <v>5.2497951154149368E-2</v>
      </c>
      <c r="U76" s="78">
        <f>S76+T76*Hoja1!$C$19</f>
        <v>1.5224405834703318</v>
      </c>
      <c r="AF76" s="140" t="str">
        <f t="shared" si="0"/>
        <v>I-001</v>
      </c>
      <c r="AG76" s="140">
        <f t="shared" si="10"/>
        <v>0</v>
      </c>
      <c r="AH76" s="140">
        <f t="shared" si="1"/>
        <v>0</v>
      </c>
      <c r="AI76" s="140">
        <f t="shared" si="11"/>
        <v>0</v>
      </c>
      <c r="AJ76" s="140">
        <f t="shared" si="2"/>
        <v>5520</v>
      </c>
      <c r="AK76" s="140" t="str">
        <f t="shared" si="12"/>
        <v>Factor de Emisión</v>
      </c>
      <c r="AL76" s="83">
        <f t="shared" si="13"/>
        <v>11040</v>
      </c>
      <c r="AM76" s="83">
        <f t="shared" si="14"/>
        <v>0</v>
      </c>
      <c r="AN76" s="83">
        <f t="shared" si="15"/>
        <v>11040</v>
      </c>
      <c r="AO76" s="94">
        <f t="shared" si="16"/>
        <v>312.61798637568006</v>
      </c>
      <c r="AP76" s="94">
        <f>IF(L76="",AO76*'Fraccion masica'!$AB$36,L76*AO76)</f>
        <v>77.34790372513136</v>
      </c>
      <c r="AQ76" s="94">
        <f>IF(M76="",AO76*'Fraccion masica'!$AB$35,M76*AO76)</f>
        <v>28.190419808023339</v>
      </c>
      <c r="AR76" s="141">
        <f>IFERROR(AP76*Hoja1!$C$24/Hoja1!$C$25/Hoja1!$C$26*16.04/1000000,0)</f>
        <v>5.2497951154149368E-2</v>
      </c>
      <c r="AS76" s="94">
        <f>IFERROR(AQ76*Hoja1!$C$24/Hoja1!$C$25/Hoja1!$C$26*44.01/1000000,0)</f>
        <v>5.2497951154149382E-2</v>
      </c>
    </row>
    <row r="77" spans="2:65" x14ac:dyDescent="0.75">
      <c r="B77" s="52" t="s">
        <v>1201</v>
      </c>
      <c r="C77" s="52">
        <v>600</v>
      </c>
      <c r="D77" s="52">
        <v>4</v>
      </c>
      <c r="E77" s="125">
        <v>0</v>
      </c>
      <c r="F77" s="125">
        <v>0.5</v>
      </c>
      <c r="G77" s="131" t="s">
        <v>505</v>
      </c>
      <c r="H77" s="92"/>
      <c r="I77" s="14"/>
      <c r="J77" s="14"/>
      <c r="K77" s="139" t="s">
        <v>46</v>
      </c>
      <c r="L77" s="52"/>
      <c r="M77" s="52"/>
      <c r="N77" s="122" t="str">
        <f t="shared" si="3"/>
        <v>Agosto</v>
      </c>
      <c r="O77" s="78">
        <f t="shared" si="4"/>
        <v>0</v>
      </c>
      <c r="P77" s="78">
        <f t="shared" si="5"/>
        <v>11040</v>
      </c>
      <c r="Q77" s="78">
        <f t="shared" si="6"/>
        <v>11040</v>
      </c>
      <c r="R77" s="78" t="str">
        <f t="shared" si="7"/>
        <v>Factor de Emisión</v>
      </c>
      <c r="S77" s="78">
        <f t="shared" si="8"/>
        <v>5.2497951154149382E-2</v>
      </c>
      <c r="T77" s="155">
        <f t="shared" si="9"/>
        <v>5.2497951154149368E-2</v>
      </c>
      <c r="U77" s="78">
        <f>S77+T77*Hoja1!$C$19</f>
        <v>1.5224405834703318</v>
      </c>
      <c r="AF77" s="140" t="str">
        <f t="shared" si="0"/>
        <v>I-003</v>
      </c>
      <c r="AG77" s="140">
        <f t="shared" si="10"/>
        <v>0</v>
      </c>
      <c r="AH77" s="140">
        <f t="shared" si="1"/>
        <v>0</v>
      </c>
      <c r="AI77" s="140">
        <f t="shared" si="11"/>
        <v>0</v>
      </c>
      <c r="AJ77" s="140">
        <f t="shared" si="2"/>
        <v>5520</v>
      </c>
      <c r="AK77" s="140" t="str">
        <f t="shared" si="12"/>
        <v>Factor de Emisión</v>
      </c>
      <c r="AL77" s="83">
        <f t="shared" si="13"/>
        <v>11040</v>
      </c>
      <c r="AM77" s="83">
        <f t="shared" si="14"/>
        <v>0</v>
      </c>
      <c r="AN77" s="83">
        <f t="shared" si="15"/>
        <v>11040</v>
      </c>
      <c r="AO77" s="94">
        <f t="shared" si="16"/>
        <v>312.61798637568006</v>
      </c>
      <c r="AP77" s="94">
        <f>IF(L77="",AO77*'Fraccion masica'!$AB$36,L77*AO77)</f>
        <v>77.34790372513136</v>
      </c>
      <c r="AQ77" s="94">
        <f>IF(M77="",AO77*'Fraccion masica'!$AB$35,M77*AO77)</f>
        <v>28.190419808023339</v>
      </c>
      <c r="AR77" s="141">
        <f>IFERROR(AP77*Hoja1!$C$24/Hoja1!$C$25/Hoja1!$C$26*16.04/1000000,0)</f>
        <v>5.2497951154149368E-2</v>
      </c>
      <c r="AS77" s="94">
        <f>IFERROR(AQ77*Hoja1!$C$24/Hoja1!$C$25/Hoja1!$C$26*44.01/1000000,0)</f>
        <v>5.2497951154149382E-2</v>
      </c>
    </row>
    <row r="78" spans="2:65" x14ac:dyDescent="0.75">
      <c r="B78" s="52" t="s">
        <v>1202</v>
      </c>
      <c r="C78" s="52">
        <v>600</v>
      </c>
      <c r="D78" s="52">
        <v>4</v>
      </c>
      <c r="E78" s="125">
        <v>0</v>
      </c>
      <c r="F78" s="125">
        <v>0.5</v>
      </c>
      <c r="G78" s="131" t="s">
        <v>506</v>
      </c>
      <c r="H78" s="92"/>
      <c r="I78" s="14"/>
      <c r="J78" s="14"/>
      <c r="K78" s="139" t="s">
        <v>46</v>
      </c>
      <c r="L78" s="52"/>
      <c r="M78" s="52"/>
      <c r="N78" s="122" t="str">
        <f t="shared" si="3"/>
        <v>Septiembre</v>
      </c>
      <c r="O78" s="78">
        <f t="shared" si="4"/>
        <v>0</v>
      </c>
      <c r="P78" s="78">
        <f t="shared" si="5"/>
        <v>11040</v>
      </c>
      <c r="Q78" s="78">
        <f t="shared" si="6"/>
        <v>11040</v>
      </c>
      <c r="R78" s="78" t="str">
        <f t="shared" si="7"/>
        <v>Factor de Emisión</v>
      </c>
      <c r="S78" s="78">
        <f t="shared" si="8"/>
        <v>5.2497951154149382E-2</v>
      </c>
      <c r="T78" s="155">
        <f t="shared" si="9"/>
        <v>5.2497951154149368E-2</v>
      </c>
      <c r="U78" s="78">
        <f>S78+T78*Hoja1!$C$19</f>
        <v>1.5224405834703318</v>
      </c>
      <c r="AF78" s="140" t="str">
        <f t="shared" si="0"/>
        <v>I-005</v>
      </c>
      <c r="AG78" s="140">
        <f t="shared" si="10"/>
        <v>0</v>
      </c>
      <c r="AH78" s="140">
        <f t="shared" si="1"/>
        <v>0</v>
      </c>
      <c r="AI78" s="140">
        <f t="shared" si="11"/>
        <v>0</v>
      </c>
      <c r="AJ78" s="140">
        <f t="shared" si="2"/>
        <v>5520</v>
      </c>
      <c r="AK78" s="140" t="str">
        <f t="shared" si="12"/>
        <v>Factor de Emisión</v>
      </c>
      <c r="AL78" s="83">
        <f t="shared" si="13"/>
        <v>11040</v>
      </c>
      <c r="AM78" s="83">
        <f t="shared" si="14"/>
        <v>0</v>
      </c>
      <c r="AN78" s="83">
        <f t="shared" si="15"/>
        <v>11040</v>
      </c>
      <c r="AO78" s="94">
        <f t="shared" si="16"/>
        <v>312.61798637568006</v>
      </c>
      <c r="AP78" s="94">
        <f>IF(L78="",AO78*'Fraccion masica'!$AB$36,L78*AO78)</f>
        <v>77.34790372513136</v>
      </c>
      <c r="AQ78" s="94">
        <f>IF(M78="",AO78*'Fraccion masica'!$AB$35,M78*AO78)</f>
        <v>28.190419808023339</v>
      </c>
      <c r="AR78" s="141">
        <f>IFERROR(AP78*Hoja1!$C$24/Hoja1!$C$25/Hoja1!$C$26*16.04/1000000,0)</f>
        <v>5.2497951154149368E-2</v>
      </c>
      <c r="AS78" s="94">
        <f>IFERROR(AQ78*Hoja1!$C$24/Hoja1!$C$25/Hoja1!$C$26*44.01/1000000,0)</f>
        <v>5.2497951154149382E-2</v>
      </c>
    </row>
    <row r="79" spans="2:65" x14ac:dyDescent="0.75">
      <c r="B79" s="52" t="s">
        <v>1200</v>
      </c>
      <c r="C79" s="52">
        <v>600</v>
      </c>
      <c r="D79" s="52">
        <v>4</v>
      </c>
      <c r="E79" s="125">
        <v>0</v>
      </c>
      <c r="F79" s="125">
        <v>0.5</v>
      </c>
      <c r="G79" s="131" t="s">
        <v>498</v>
      </c>
      <c r="H79" s="92"/>
      <c r="I79" s="14"/>
      <c r="J79" s="14"/>
      <c r="K79" s="139" t="s">
        <v>46</v>
      </c>
      <c r="L79" s="52"/>
      <c r="M79" s="52"/>
      <c r="N79" s="122" t="str">
        <f t="shared" si="3"/>
        <v>Enero</v>
      </c>
      <c r="O79" s="78">
        <f t="shared" si="4"/>
        <v>0</v>
      </c>
      <c r="P79" s="78">
        <f t="shared" si="5"/>
        <v>11040</v>
      </c>
      <c r="Q79" s="78">
        <f t="shared" si="6"/>
        <v>11040</v>
      </c>
      <c r="R79" s="78" t="str">
        <f t="shared" si="7"/>
        <v>Factor de Emisión</v>
      </c>
      <c r="S79" s="78">
        <f t="shared" si="8"/>
        <v>5.2497951154149382E-2</v>
      </c>
      <c r="T79" s="155">
        <f t="shared" si="9"/>
        <v>5.2497951154149368E-2</v>
      </c>
      <c r="U79" s="78">
        <f>S79+T79*Hoja1!$C$19</f>
        <v>1.5224405834703318</v>
      </c>
      <c r="AF79" s="140" t="str">
        <f t="shared" si="0"/>
        <v>I-001</v>
      </c>
      <c r="AG79" s="140">
        <f t="shared" si="10"/>
        <v>0</v>
      </c>
      <c r="AH79" s="140">
        <f t="shared" si="1"/>
        <v>0</v>
      </c>
      <c r="AI79" s="140">
        <f t="shared" si="11"/>
        <v>0</v>
      </c>
      <c r="AJ79" s="140">
        <f t="shared" si="2"/>
        <v>5520</v>
      </c>
      <c r="AK79" s="140" t="str">
        <f t="shared" si="12"/>
        <v>Factor de Emisión</v>
      </c>
      <c r="AL79" s="83">
        <f t="shared" si="13"/>
        <v>11040</v>
      </c>
      <c r="AM79" s="83">
        <f t="shared" si="14"/>
        <v>0</v>
      </c>
      <c r="AN79" s="83">
        <f t="shared" si="15"/>
        <v>11040</v>
      </c>
      <c r="AO79" s="94">
        <f t="shared" si="16"/>
        <v>312.61798637568006</v>
      </c>
      <c r="AP79" s="94">
        <f>IF(L79="",AO79*'Fraccion masica'!$AB$36,L79*AO79)</f>
        <v>77.34790372513136</v>
      </c>
      <c r="AQ79" s="94">
        <f>IF(M79="",AO79*'Fraccion masica'!$AB$35,M79*AO79)</f>
        <v>28.190419808023339</v>
      </c>
      <c r="AR79" s="141">
        <f>IFERROR(AP79*Hoja1!$C$24/Hoja1!$C$25/Hoja1!$C$26*16.04/1000000,0)</f>
        <v>5.2497951154149368E-2</v>
      </c>
      <c r="AS79" s="94">
        <f>IFERROR(AQ79*Hoja1!$C$24/Hoja1!$C$25/Hoja1!$C$26*44.01/1000000,0)</f>
        <v>5.2497951154149382E-2</v>
      </c>
    </row>
    <row r="80" spans="2:65" x14ac:dyDescent="0.75">
      <c r="B80" s="52" t="s">
        <v>1201</v>
      </c>
      <c r="C80" s="52">
        <v>600</v>
      </c>
      <c r="D80" s="52">
        <v>4</v>
      </c>
      <c r="E80" s="125">
        <v>0</v>
      </c>
      <c r="F80" s="125">
        <v>0.5</v>
      </c>
      <c r="G80" s="131" t="s">
        <v>499</v>
      </c>
      <c r="H80" s="92"/>
      <c r="I80" s="14"/>
      <c r="J80" s="14"/>
      <c r="K80" s="139" t="s">
        <v>46</v>
      </c>
      <c r="L80" s="52"/>
      <c r="M80" s="52"/>
      <c r="N80" s="122" t="str">
        <f t="shared" si="3"/>
        <v>Febrero</v>
      </c>
      <c r="O80" s="78">
        <f t="shared" si="4"/>
        <v>0</v>
      </c>
      <c r="P80" s="78">
        <f t="shared" si="5"/>
        <v>11040</v>
      </c>
      <c r="Q80" s="78">
        <f t="shared" si="6"/>
        <v>11040</v>
      </c>
      <c r="R80" s="78" t="str">
        <f t="shared" si="7"/>
        <v>Factor de Emisión</v>
      </c>
      <c r="S80" s="78">
        <f t="shared" si="8"/>
        <v>5.2497951154149382E-2</v>
      </c>
      <c r="T80" s="155">
        <f t="shared" si="9"/>
        <v>5.2497951154149368E-2</v>
      </c>
      <c r="U80" s="78">
        <f>S80+T80*Hoja1!$C$19</f>
        <v>1.5224405834703318</v>
      </c>
      <c r="AF80" s="140" t="str">
        <f t="shared" si="0"/>
        <v>I-003</v>
      </c>
      <c r="AG80" s="140">
        <f t="shared" si="10"/>
        <v>0</v>
      </c>
      <c r="AH80" s="140">
        <f t="shared" si="1"/>
        <v>0</v>
      </c>
      <c r="AI80" s="140">
        <f t="shared" si="11"/>
        <v>0</v>
      </c>
      <c r="AJ80" s="140">
        <f t="shared" si="2"/>
        <v>5520</v>
      </c>
      <c r="AK80" s="140" t="str">
        <f t="shared" si="12"/>
        <v>Factor de Emisión</v>
      </c>
      <c r="AL80" s="83">
        <f t="shared" si="13"/>
        <v>11040</v>
      </c>
      <c r="AM80" s="83">
        <f t="shared" si="14"/>
        <v>0</v>
      </c>
      <c r="AN80" s="83">
        <f t="shared" si="15"/>
        <v>11040</v>
      </c>
      <c r="AO80" s="94">
        <f t="shared" si="16"/>
        <v>312.61798637568006</v>
      </c>
      <c r="AP80" s="94">
        <f>IF(L80="",AO80*'Fraccion masica'!$AB$36,L80*AO80)</f>
        <v>77.34790372513136</v>
      </c>
      <c r="AQ80" s="94">
        <f>IF(M80="",AO80*'Fraccion masica'!$AB$35,M80*AO80)</f>
        <v>28.190419808023339</v>
      </c>
      <c r="AR80" s="141">
        <f>IFERROR(AP80*Hoja1!$C$24/Hoja1!$C$25/Hoja1!$C$26*16.04/1000000,0)</f>
        <v>5.2497951154149368E-2</v>
      </c>
      <c r="AS80" s="94">
        <f>IFERROR(AQ80*Hoja1!$C$24/Hoja1!$C$25/Hoja1!$C$26*44.01/1000000,0)</f>
        <v>5.2497951154149382E-2</v>
      </c>
    </row>
    <row r="81" spans="2:45" x14ac:dyDescent="0.75">
      <c r="B81" s="52" t="s">
        <v>1202</v>
      </c>
      <c r="C81" s="52">
        <v>600</v>
      </c>
      <c r="D81" s="52">
        <v>4</v>
      </c>
      <c r="E81" s="125">
        <v>0</v>
      </c>
      <c r="F81" s="125">
        <v>0.5</v>
      </c>
      <c r="G81" s="131" t="s">
        <v>499</v>
      </c>
      <c r="H81" s="92"/>
      <c r="I81" s="14"/>
      <c r="J81" s="14"/>
      <c r="K81" s="139" t="s">
        <v>46</v>
      </c>
      <c r="L81" s="52"/>
      <c r="M81" s="52"/>
      <c r="N81" s="122" t="str">
        <f t="shared" si="3"/>
        <v>Febrero</v>
      </c>
      <c r="O81" s="78">
        <f t="shared" si="4"/>
        <v>0</v>
      </c>
      <c r="P81" s="78">
        <f t="shared" si="5"/>
        <v>11040</v>
      </c>
      <c r="Q81" s="78">
        <f t="shared" si="6"/>
        <v>11040</v>
      </c>
      <c r="R81" s="78" t="str">
        <f t="shared" si="7"/>
        <v>Factor de Emisión</v>
      </c>
      <c r="S81" s="78">
        <f t="shared" si="8"/>
        <v>5.2497951154149382E-2</v>
      </c>
      <c r="T81" s="155">
        <f t="shared" si="9"/>
        <v>5.2497951154149368E-2</v>
      </c>
      <c r="U81" s="78">
        <f>S81+T81*Hoja1!$C$19</f>
        <v>1.5224405834703318</v>
      </c>
      <c r="AF81" s="140" t="str">
        <f t="shared" si="0"/>
        <v>I-005</v>
      </c>
      <c r="AG81" s="140">
        <f t="shared" si="10"/>
        <v>0</v>
      </c>
      <c r="AH81" s="140">
        <f t="shared" si="1"/>
        <v>0</v>
      </c>
      <c r="AI81" s="140">
        <f t="shared" si="11"/>
        <v>0</v>
      </c>
      <c r="AJ81" s="140">
        <f t="shared" si="2"/>
        <v>5520</v>
      </c>
      <c r="AK81" s="140" t="str">
        <f t="shared" si="12"/>
        <v>Factor de Emisión</v>
      </c>
      <c r="AL81" s="83">
        <f t="shared" si="13"/>
        <v>11040</v>
      </c>
      <c r="AM81" s="83">
        <f t="shared" si="14"/>
        <v>0</v>
      </c>
      <c r="AN81" s="83">
        <f t="shared" si="15"/>
        <v>11040</v>
      </c>
      <c r="AO81" s="94">
        <f t="shared" si="16"/>
        <v>312.61798637568006</v>
      </c>
      <c r="AP81" s="94">
        <f>IF(L81="",AO81*'Fraccion masica'!$AB$36,L81*AO81)</f>
        <v>77.34790372513136</v>
      </c>
      <c r="AQ81" s="94">
        <f>IF(M81="",AO81*'Fraccion masica'!$AB$35,M81*AO81)</f>
        <v>28.190419808023339</v>
      </c>
      <c r="AR81" s="141">
        <f>IFERROR(AP81*Hoja1!$C$24/Hoja1!$C$25/Hoja1!$C$26*16.04/1000000,0)</f>
        <v>5.2497951154149368E-2</v>
      </c>
      <c r="AS81" s="94">
        <f>IFERROR(AQ81*Hoja1!$C$24/Hoja1!$C$25/Hoja1!$C$26*44.01/1000000,0)</f>
        <v>5.2497951154149382E-2</v>
      </c>
    </row>
    <row r="82" spans="2:45" x14ac:dyDescent="0.75">
      <c r="B82" s="52"/>
      <c r="C82" s="52"/>
      <c r="D82" s="52"/>
      <c r="E82" s="125"/>
      <c r="F82" s="125"/>
      <c r="G82" s="131"/>
      <c r="H82" s="92"/>
      <c r="I82" s="14"/>
      <c r="J82" s="14"/>
      <c r="K82" s="139"/>
      <c r="L82" s="52"/>
      <c r="M82" s="52"/>
      <c r="N82" s="122" t="str">
        <f t="shared" si="3"/>
        <v/>
      </c>
      <c r="O82" s="78">
        <f t="shared" si="4"/>
        <v>0</v>
      </c>
      <c r="P82" s="78">
        <f t="shared" si="5"/>
        <v>0</v>
      </c>
      <c r="Q82" s="78">
        <f t="shared" si="6"/>
        <v>0</v>
      </c>
      <c r="R82" s="78" t="str">
        <f t="shared" si="7"/>
        <v>Factor de Emisión</v>
      </c>
      <c r="S82" s="78">
        <f t="shared" si="8"/>
        <v>0</v>
      </c>
      <c r="T82" s="155">
        <f t="shared" si="9"/>
        <v>0</v>
      </c>
      <c r="U82" s="78">
        <f>S82+T82*Hoja1!$C$19</f>
        <v>0</v>
      </c>
      <c r="AF82" s="140">
        <f t="shared" si="0"/>
        <v>0</v>
      </c>
      <c r="AG82" s="140">
        <f t="shared" si="10"/>
        <v>0</v>
      </c>
      <c r="AH82" s="140">
        <f t="shared" si="1"/>
        <v>0</v>
      </c>
      <c r="AI82" s="140">
        <f t="shared" si="11"/>
        <v>0</v>
      </c>
      <c r="AJ82" s="140">
        <f t="shared" si="2"/>
        <v>0</v>
      </c>
      <c r="AK82" s="140" t="str">
        <f t="shared" si="12"/>
        <v>Factor de Emisión</v>
      </c>
      <c r="AL82" s="83">
        <f t="shared" si="13"/>
        <v>0</v>
      </c>
      <c r="AM82" s="83">
        <f t="shared" si="14"/>
        <v>0</v>
      </c>
      <c r="AN82" s="83">
        <f t="shared" si="15"/>
        <v>0</v>
      </c>
      <c r="AO82" s="94">
        <f t="shared" si="16"/>
        <v>0</v>
      </c>
      <c r="AP82" s="94">
        <f>IF(L82="",AO82*'Fraccion masica'!$AB$36,L82*AO82)</f>
        <v>0</v>
      </c>
      <c r="AQ82" s="94">
        <f>IF(M82="",AO82*'Fraccion masica'!$AB$35,M82*AO82)</f>
        <v>0</v>
      </c>
      <c r="AR82" s="141">
        <f>IFERROR(AP82*Hoja1!$C$24/Hoja1!$C$25/Hoja1!$C$26*16.04/1000000,0)</f>
        <v>0</v>
      </c>
      <c r="AS82" s="94">
        <f>IFERROR(AQ82*Hoja1!$C$24/Hoja1!$C$25/Hoja1!$C$26*44.01/1000000,0)</f>
        <v>0</v>
      </c>
    </row>
    <row r="83" spans="2:45" x14ac:dyDescent="0.75">
      <c r="B83" s="52"/>
      <c r="C83" s="52"/>
      <c r="D83" s="52"/>
      <c r="E83" s="125"/>
      <c r="F83" s="125"/>
      <c r="G83" s="131"/>
      <c r="H83" s="92"/>
      <c r="I83" s="14"/>
      <c r="J83" s="14"/>
      <c r="K83" s="139"/>
      <c r="L83" s="52"/>
      <c r="M83" s="52"/>
      <c r="N83" s="122" t="str">
        <f t="shared" si="3"/>
        <v/>
      </c>
      <c r="O83" s="78">
        <f t="shared" si="4"/>
        <v>0</v>
      </c>
      <c r="P83" s="78">
        <f t="shared" si="5"/>
        <v>0</v>
      </c>
      <c r="Q83" s="78">
        <f t="shared" si="6"/>
        <v>0</v>
      </c>
      <c r="R83" s="78" t="str">
        <f t="shared" si="7"/>
        <v>Factor de Emisión</v>
      </c>
      <c r="S83" s="78">
        <f t="shared" si="8"/>
        <v>0</v>
      </c>
      <c r="T83" s="155">
        <f t="shared" si="9"/>
        <v>0</v>
      </c>
      <c r="U83" s="78">
        <f>S83+T83*Hoja1!$C$19</f>
        <v>0</v>
      </c>
      <c r="AF83" s="140">
        <f t="shared" si="0"/>
        <v>0</v>
      </c>
      <c r="AG83" s="140">
        <f t="shared" si="10"/>
        <v>0</v>
      </c>
      <c r="AH83" s="140">
        <f t="shared" si="1"/>
        <v>0</v>
      </c>
      <c r="AI83" s="140">
        <f t="shared" si="11"/>
        <v>0</v>
      </c>
      <c r="AJ83" s="140">
        <f t="shared" si="2"/>
        <v>0</v>
      </c>
      <c r="AK83" s="140" t="str">
        <f t="shared" si="12"/>
        <v>Factor de Emisión</v>
      </c>
      <c r="AL83" s="83">
        <f t="shared" si="13"/>
        <v>0</v>
      </c>
      <c r="AM83" s="83">
        <f t="shared" si="14"/>
        <v>0</v>
      </c>
      <c r="AN83" s="83">
        <f t="shared" si="15"/>
        <v>0</v>
      </c>
      <c r="AO83" s="94">
        <f t="shared" si="16"/>
        <v>0</v>
      </c>
      <c r="AP83" s="94">
        <f>IF(L83="",AO83*'Fraccion masica'!$AB$36,L83*AO83)</f>
        <v>0</v>
      </c>
      <c r="AQ83" s="94">
        <f>IF(M83="",AO83*'Fraccion masica'!$AB$35,M83*AO83)</f>
        <v>0</v>
      </c>
      <c r="AR83" s="141">
        <f>IFERROR(AP83*Hoja1!$C$24/Hoja1!$C$25/Hoja1!$C$26*16.04/1000000,0)</f>
        <v>0</v>
      </c>
      <c r="AS83" s="94">
        <f>IFERROR(AQ83*Hoja1!$C$24/Hoja1!$C$25/Hoja1!$C$26*44.01/1000000,0)</f>
        <v>0</v>
      </c>
    </row>
    <row r="84" spans="2:45" x14ac:dyDescent="0.75">
      <c r="B84" s="52"/>
      <c r="C84" s="52"/>
      <c r="D84" s="52"/>
      <c r="E84" s="125"/>
      <c r="F84" s="125"/>
      <c r="G84" s="131"/>
      <c r="H84" s="92"/>
      <c r="I84" s="14"/>
      <c r="J84" s="14"/>
      <c r="K84" s="139"/>
      <c r="L84" s="52"/>
      <c r="M84" s="52"/>
      <c r="N84" s="122" t="str">
        <f t="shared" si="3"/>
        <v/>
      </c>
      <c r="O84" s="78">
        <f t="shared" si="4"/>
        <v>0</v>
      </c>
      <c r="P84" s="78">
        <f t="shared" si="5"/>
        <v>0</v>
      </c>
      <c r="Q84" s="78">
        <f t="shared" si="6"/>
        <v>0</v>
      </c>
      <c r="R84" s="78" t="str">
        <f t="shared" si="7"/>
        <v>Factor de Emisión</v>
      </c>
      <c r="S84" s="78">
        <f t="shared" si="8"/>
        <v>0</v>
      </c>
      <c r="T84" s="155">
        <f t="shared" si="9"/>
        <v>0</v>
      </c>
      <c r="U84" s="78">
        <f>S84+T84*Hoja1!$C$19</f>
        <v>0</v>
      </c>
      <c r="AF84" s="140">
        <f t="shared" si="0"/>
        <v>0</v>
      </c>
      <c r="AG84" s="140">
        <f t="shared" si="10"/>
        <v>0</v>
      </c>
      <c r="AH84" s="140">
        <f t="shared" si="1"/>
        <v>0</v>
      </c>
      <c r="AI84" s="140">
        <f t="shared" si="11"/>
        <v>0</v>
      </c>
      <c r="AJ84" s="140">
        <f t="shared" si="2"/>
        <v>0</v>
      </c>
      <c r="AK84" s="140" t="str">
        <f t="shared" si="12"/>
        <v>Factor de Emisión</v>
      </c>
      <c r="AL84" s="83">
        <f t="shared" si="13"/>
        <v>0</v>
      </c>
      <c r="AM84" s="83">
        <f t="shared" si="14"/>
        <v>0</v>
      </c>
      <c r="AN84" s="83">
        <f t="shared" si="15"/>
        <v>0</v>
      </c>
      <c r="AO84" s="94">
        <f t="shared" si="16"/>
        <v>0</v>
      </c>
      <c r="AP84" s="94">
        <f>IF(L84="",AO84*'Fraccion masica'!$AB$36,L84*AO84)</f>
        <v>0</v>
      </c>
      <c r="AQ84" s="94">
        <f>IF(M84="",AO84*'Fraccion masica'!$AB$35,M84*AO84)</f>
        <v>0</v>
      </c>
      <c r="AR84" s="141">
        <f>IFERROR(AP84*Hoja1!$C$24/Hoja1!$C$25/Hoja1!$C$26*16.04/1000000,0)</f>
        <v>0</v>
      </c>
      <c r="AS84" s="94">
        <f>IFERROR(AQ84*Hoja1!$C$24/Hoja1!$C$25/Hoja1!$C$26*44.01/1000000,0)</f>
        <v>0</v>
      </c>
    </row>
    <row r="85" spans="2:45" x14ac:dyDescent="0.75">
      <c r="B85" s="52"/>
      <c r="C85" s="52"/>
      <c r="D85" s="52"/>
      <c r="E85" s="125"/>
      <c r="F85" s="125"/>
      <c r="G85" s="131"/>
      <c r="H85" s="92"/>
      <c r="I85" s="14"/>
      <c r="J85" s="14"/>
      <c r="K85" s="139"/>
      <c r="L85" s="52"/>
      <c r="M85" s="52"/>
      <c r="N85" s="122" t="str">
        <f t="shared" si="3"/>
        <v/>
      </c>
      <c r="O85" s="78">
        <f t="shared" si="4"/>
        <v>0</v>
      </c>
      <c r="P85" s="78">
        <f t="shared" si="5"/>
        <v>0</v>
      </c>
      <c r="Q85" s="78">
        <f t="shared" si="6"/>
        <v>0</v>
      </c>
      <c r="R85" s="78" t="str">
        <f t="shared" si="7"/>
        <v>Factor de Emisión</v>
      </c>
      <c r="S85" s="78">
        <f t="shared" si="8"/>
        <v>0</v>
      </c>
      <c r="T85" s="155">
        <f t="shared" si="9"/>
        <v>0</v>
      </c>
      <c r="U85" s="78">
        <f>S85+T85*Hoja1!$C$19</f>
        <v>0</v>
      </c>
      <c r="AF85" s="140">
        <f t="shared" si="0"/>
        <v>0</v>
      </c>
      <c r="AG85" s="140">
        <f t="shared" si="10"/>
        <v>0</v>
      </c>
      <c r="AH85" s="140">
        <f t="shared" si="1"/>
        <v>0</v>
      </c>
      <c r="AI85" s="140">
        <f t="shared" si="11"/>
        <v>0</v>
      </c>
      <c r="AJ85" s="140">
        <f t="shared" si="2"/>
        <v>0</v>
      </c>
      <c r="AK85" s="140" t="str">
        <f t="shared" si="12"/>
        <v>Factor de Emisión</v>
      </c>
      <c r="AL85" s="83">
        <f t="shared" si="13"/>
        <v>0</v>
      </c>
      <c r="AM85" s="83">
        <f t="shared" si="14"/>
        <v>0</v>
      </c>
      <c r="AN85" s="83">
        <f t="shared" si="15"/>
        <v>0</v>
      </c>
      <c r="AO85" s="94">
        <f t="shared" si="16"/>
        <v>0</v>
      </c>
      <c r="AP85" s="94">
        <f>IF(L85="",AO85*'Fraccion masica'!$AB$36,L85*AO85)</f>
        <v>0</v>
      </c>
      <c r="AQ85" s="94">
        <f>IF(M85="",AO85*'Fraccion masica'!$AB$35,M85*AO85)</f>
        <v>0</v>
      </c>
      <c r="AR85" s="141">
        <f>IFERROR(AP85*Hoja1!$C$24/Hoja1!$C$25/Hoja1!$C$26*16.04/1000000,0)</f>
        <v>0</v>
      </c>
      <c r="AS85" s="94">
        <f>IFERROR(AQ85*Hoja1!$C$24/Hoja1!$C$25/Hoja1!$C$26*44.01/1000000,0)</f>
        <v>0</v>
      </c>
    </row>
    <row r="86" spans="2:45" x14ac:dyDescent="0.75">
      <c r="B86" s="52"/>
      <c r="C86" s="52"/>
      <c r="D86" s="52"/>
      <c r="E86" s="125"/>
      <c r="F86" s="125"/>
      <c r="G86" s="131"/>
      <c r="H86" s="92"/>
      <c r="I86" s="14"/>
      <c r="J86" s="14"/>
      <c r="K86" s="139"/>
      <c r="L86" s="52"/>
      <c r="M86" s="52"/>
      <c r="N86" s="122" t="str">
        <f t="shared" si="3"/>
        <v/>
      </c>
      <c r="O86" s="78">
        <f t="shared" si="4"/>
        <v>0</v>
      </c>
      <c r="P86" s="78">
        <f t="shared" si="5"/>
        <v>0</v>
      </c>
      <c r="Q86" s="78">
        <f t="shared" si="6"/>
        <v>0</v>
      </c>
      <c r="R86" s="78" t="str">
        <f t="shared" si="7"/>
        <v>Factor de Emisión</v>
      </c>
      <c r="S86" s="78">
        <f t="shared" si="8"/>
        <v>0</v>
      </c>
      <c r="T86" s="155">
        <f t="shared" si="9"/>
        <v>0</v>
      </c>
      <c r="U86" s="78">
        <f>S86+T86*Hoja1!$C$19</f>
        <v>0</v>
      </c>
      <c r="AF86" s="140">
        <f t="shared" si="0"/>
        <v>0</v>
      </c>
      <c r="AG86" s="140">
        <f t="shared" si="10"/>
        <v>0</v>
      </c>
      <c r="AH86" s="140">
        <f t="shared" si="1"/>
        <v>0</v>
      </c>
      <c r="AI86" s="140">
        <f t="shared" si="11"/>
        <v>0</v>
      </c>
      <c r="AJ86" s="140">
        <f t="shared" si="2"/>
        <v>0</v>
      </c>
      <c r="AK86" s="140" t="str">
        <f t="shared" si="12"/>
        <v>Factor de Emisión</v>
      </c>
      <c r="AL86" s="83">
        <f t="shared" si="13"/>
        <v>0</v>
      </c>
      <c r="AM86" s="83">
        <f t="shared" si="14"/>
        <v>0</v>
      </c>
      <c r="AN86" s="83">
        <f t="shared" si="15"/>
        <v>0</v>
      </c>
      <c r="AO86" s="94">
        <f t="shared" si="16"/>
        <v>0</v>
      </c>
      <c r="AP86" s="94">
        <f>IF(L86="",AO86*'Fraccion masica'!$AB$36,L86*AO86)</f>
        <v>0</v>
      </c>
      <c r="AQ86" s="94">
        <f>IF(M86="",AO86*'Fraccion masica'!$AB$35,M86*AO86)</f>
        <v>0</v>
      </c>
      <c r="AR86" s="141">
        <f>IFERROR(AP86*Hoja1!$C$24/Hoja1!$C$25/Hoja1!$C$26*16.04/1000000,0)</f>
        <v>0</v>
      </c>
      <c r="AS86" s="94">
        <f>IFERROR(AQ86*Hoja1!$C$24/Hoja1!$C$25/Hoja1!$C$26*44.01/1000000,0)</f>
        <v>0</v>
      </c>
    </row>
    <row r="87" spans="2:45" x14ac:dyDescent="0.75">
      <c r="B87" s="52"/>
      <c r="C87" s="52"/>
      <c r="D87" s="52"/>
      <c r="E87" s="125"/>
      <c r="F87" s="125"/>
      <c r="G87" s="131"/>
      <c r="H87" s="92"/>
      <c r="I87" s="14"/>
      <c r="J87" s="14"/>
      <c r="K87" s="139"/>
      <c r="L87" s="52"/>
      <c r="M87" s="52"/>
      <c r="N87" s="122" t="str">
        <f t="shared" si="3"/>
        <v/>
      </c>
      <c r="O87" s="78">
        <f t="shared" si="4"/>
        <v>0</v>
      </c>
      <c r="P87" s="78">
        <f t="shared" si="5"/>
        <v>0</v>
      </c>
      <c r="Q87" s="78">
        <f t="shared" si="6"/>
        <v>0</v>
      </c>
      <c r="R87" s="78" t="str">
        <f t="shared" si="7"/>
        <v>Factor de Emisión</v>
      </c>
      <c r="S87" s="78">
        <f t="shared" si="8"/>
        <v>0</v>
      </c>
      <c r="T87" s="155">
        <f t="shared" si="9"/>
        <v>0</v>
      </c>
      <c r="U87" s="78">
        <f>S87+T87*Hoja1!$C$19</f>
        <v>0</v>
      </c>
      <c r="AF87" s="140">
        <f t="shared" si="0"/>
        <v>0</v>
      </c>
      <c r="AG87" s="140">
        <f t="shared" si="10"/>
        <v>0</v>
      </c>
      <c r="AH87" s="140">
        <f t="shared" si="1"/>
        <v>0</v>
      </c>
      <c r="AI87" s="140">
        <f t="shared" si="11"/>
        <v>0</v>
      </c>
      <c r="AJ87" s="140">
        <f t="shared" si="2"/>
        <v>0</v>
      </c>
      <c r="AK87" s="140" t="str">
        <f t="shared" si="12"/>
        <v>Factor de Emisión</v>
      </c>
      <c r="AL87" s="83">
        <f t="shared" si="13"/>
        <v>0</v>
      </c>
      <c r="AM87" s="83">
        <f t="shared" si="14"/>
        <v>0</v>
      </c>
      <c r="AN87" s="83">
        <f t="shared" si="15"/>
        <v>0</v>
      </c>
      <c r="AO87" s="94">
        <f t="shared" si="16"/>
        <v>0</v>
      </c>
      <c r="AP87" s="94">
        <f>IF(L87="",AO87*'Fraccion masica'!$AB$36,L87*AO87)</f>
        <v>0</v>
      </c>
      <c r="AQ87" s="94">
        <f>IF(M87="",AO87*'Fraccion masica'!$AB$35,M87*AO87)</f>
        <v>0</v>
      </c>
      <c r="AR87" s="141">
        <f>IFERROR(AP87*Hoja1!$C$24/Hoja1!$C$25/Hoja1!$C$26*16.04/1000000,0)</f>
        <v>0</v>
      </c>
      <c r="AS87" s="94">
        <f>IFERROR(AQ87*Hoja1!$C$24/Hoja1!$C$25/Hoja1!$C$26*44.01/1000000,0)</f>
        <v>0</v>
      </c>
    </row>
    <row r="88" spans="2:45" x14ac:dyDescent="0.75">
      <c r="B88" s="52"/>
      <c r="C88" s="52"/>
      <c r="D88" s="52"/>
      <c r="E88" s="125"/>
      <c r="F88" s="125"/>
      <c r="G88" s="131"/>
      <c r="H88" s="92"/>
      <c r="I88" s="14"/>
      <c r="J88" s="14"/>
      <c r="K88" s="139"/>
      <c r="L88" s="52"/>
      <c r="M88" s="52"/>
      <c r="N88" s="122" t="str">
        <f t="shared" si="3"/>
        <v/>
      </c>
      <c r="O88" s="78">
        <f t="shared" si="4"/>
        <v>0</v>
      </c>
      <c r="P88" s="78">
        <f t="shared" si="5"/>
        <v>0</v>
      </c>
      <c r="Q88" s="78">
        <f t="shared" si="6"/>
        <v>0</v>
      </c>
      <c r="R88" s="78" t="str">
        <f t="shared" si="7"/>
        <v>Factor de Emisión</v>
      </c>
      <c r="S88" s="78">
        <f t="shared" si="8"/>
        <v>0</v>
      </c>
      <c r="T88" s="155">
        <f t="shared" si="9"/>
        <v>0</v>
      </c>
      <c r="U88" s="78">
        <f>S88+T88*Hoja1!$C$19</f>
        <v>0</v>
      </c>
      <c r="AF88" s="140">
        <f t="shared" si="0"/>
        <v>0</v>
      </c>
      <c r="AG88" s="140">
        <f t="shared" si="10"/>
        <v>0</v>
      </c>
      <c r="AH88" s="140">
        <f t="shared" si="1"/>
        <v>0</v>
      </c>
      <c r="AI88" s="140">
        <f t="shared" si="11"/>
        <v>0</v>
      </c>
      <c r="AJ88" s="140">
        <f t="shared" si="2"/>
        <v>0</v>
      </c>
      <c r="AK88" s="140" t="str">
        <f t="shared" si="12"/>
        <v>Factor de Emisión</v>
      </c>
      <c r="AL88" s="83">
        <f t="shared" si="13"/>
        <v>0</v>
      </c>
      <c r="AM88" s="83">
        <f t="shared" si="14"/>
        <v>0</v>
      </c>
      <c r="AN88" s="83">
        <f t="shared" si="15"/>
        <v>0</v>
      </c>
      <c r="AO88" s="94">
        <f t="shared" si="16"/>
        <v>0</v>
      </c>
      <c r="AP88" s="94">
        <f>IF(L88="",AO88*'Fraccion masica'!$AB$36,L88*AO88)</f>
        <v>0</v>
      </c>
      <c r="AQ88" s="94">
        <f>IF(M88="",AO88*'Fraccion masica'!$AB$35,M88*AO88)</f>
        <v>0</v>
      </c>
      <c r="AR88" s="141">
        <f>IFERROR(AP88*Hoja1!$C$24/Hoja1!$C$25/Hoja1!$C$26*16.04/1000000,0)</f>
        <v>0</v>
      </c>
      <c r="AS88" s="94">
        <f>IFERROR(AQ88*Hoja1!$C$24/Hoja1!$C$25/Hoja1!$C$26*44.01/1000000,0)</f>
        <v>0</v>
      </c>
    </row>
    <row r="89" spans="2:45" x14ac:dyDescent="0.75">
      <c r="B89" s="52"/>
      <c r="C89" s="52"/>
      <c r="D89" s="52"/>
      <c r="E89" s="125"/>
      <c r="F89" s="125"/>
      <c r="G89" s="131"/>
      <c r="H89" s="92"/>
      <c r="I89" s="14"/>
      <c r="J89" s="14"/>
      <c r="K89" s="139"/>
      <c r="L89" s="52"/>
      <c r="M89" s="52"/>
      <c r="N89" s="122" t="str">
        <f t="shared" si="3"/>
        <v/>
      </c>
      <c r="O89" s="78">
        <f t="shared" si="4"/>
        <v>0</v>
      </c>
      <c r="P89" s="78">
        <f t="shared" si="5"/>
        <v>0</v>
      </c>
      <c r="Q89" s="78">
        <f t="shared" si="6"/>
        <v>0</v>
      </c>
      <c r="R89" s="78" t="str">
        <f t="shared" si="7"/>
        <v>Factor de Emisión</v>
      </c>
      <c r="S89" s="78">
        <f t="shared" si="8"/>
        <v>0</v>
      </c>
      <c r="T89" s="155">
        <f t="shared" si="9"/>
        <v>0</v>
      </c>
      <c r="U89" s="78">
        <f>S89+T89*Hoja1!$C$19</f>
        <v>0</v>
      </c>
      <c r="AF89" s="140">
        <f t="shared" si="0"/>
        <v>0</v>
      </c>
      <c r="AG89" s="140">
        <f t="shared" si="10"/>
        <v>0</v>
      </c>
      <c r="AH89" s="140">
        <f t="shared" si="1"/>
        <v>0</v>
      </c>
      <c r="AI89" s="140">
        <f t="shared" si="11"/>
        <v>0</v>
      </c>
      <c r="AJ89" s="140">
        <f t="shared" si="2"/>
        <v>0</v>
      </c>
      <c r="AK89" s="140" t="str">
        <f t="shared" si="12"/>
        <v>Factor de Emisión</v>
      </c>
      <c r="AL89" s="83">
        <f t="shared" si="13"/>
        <v>0</v>
      </c>
      <c r="AM89" s="83">
        <f t="shared" si="14"/>
        <v>0</v>
      </c>
      <c r="AN89" s="83">
        <f t="shared" si="15"/>
        <v>0</v>
      </c>
      <c r="AO89" s="94">
        <f t="shared" si="16"/>
        <v>0</v>
      </c>
      <c r="AP89" s="94">
        <f>IF(L89="",AO89*'Fraccion masica'!$AB$36,L89*AO89)</f>
        <v>0</v>
      </c>
      <c r="AQ89" s="94">
        <f>IF(M89="",AO89*'Fraccion masica'!$AB$35,M89*AO89)</f>
        <v>0</v>
      </c>
      <c r="AR89" s="141">
        <f>IFERROR(AP89*Hoja1!$C$24/Hoja1!$C$25/Hoja1!$C$26*16.04/1000000,0)</f>
        <v>0</v>
      </c>
      <c r="AS89" s="94">
        <f>IFERROR(AQ89*Hoja1!$C$24/Hoja1!$C$25/Hoja1!$C$26*44.01/1000000,0)</f>
        <v>0</v>
      </c>
    </row>
    <row r="90" spans="2:45" x14ac:dyDescent="0.75">
      <c r="B90" s="52"/>
      <c r="C90" s="52"/>
      <c r="D90" s="52"/>
      <c r="E90" s="125"/>
      <c r="F90" s="125"/>
      <c r="G90" s="131"/>
      <c r="H90" s="92"/>
      <c r="I90" s="14"/>
      <c r="J90" s="14"/>
      <c r="K90" s="139"/>
      <c r="L90" s="52"/>
      <c r="M90" s="52"/>
      <c r="N90" s="122" t="str">
        <f t="shared" si="3"/>
        <v/>
      </c>
      <c r="O90" s="78">
        <f t="shared" si="4"/>
        <v>0</v>
      </c>
      <c r="P90" s="78">
        <f t="shared" si="5"/>
        <v>0</v>
      </c>
      <c r="Q90" s="78">
        <f t="shared" si="6"/>
        <v>0</v>
      </c>
      <c r="R90" s="78" t="str">
        <f t="shared" si="7"/>
        <v>Factor de Emisión</v>
      </c>
      <c r="S90" s="78">
        <f t="shared" si="8"/>
        <v>0</v>
      </c>
      <c r="T90" s="155">
        <f t="shared" si="9"/>
        <v>0</v>
      </c>
      <c r="U90" s="78">
        <f>S90+T90*Hoja1!$C$19</f>
        <v>0</v>
      </c>
      <c r="AF90" s="140">
        <f t="shared" si="0"/>
        <v>0</v>
      </c>
      <c r="AG90" s="140">
        <f t="shared" si="10"/>
        <v>0</v>
      </c>
      <c r="AH90" s="140">
        <f t="shared" si="1"/>
        <v>0</v>
      </c>
      <c r="AI90" s="140">
        <f t="shared" si="11"/>
        <v>0</v>
      </c>
      <c r="AJ90" s="140">
        <f t="shared" si="2"/>
        <v>0</v>
      </c>
      <c r="AK90" s="140" t="str">
        <f t="shared" si="12"/>
        <v>Factor de Emisión</v>
      </c>
      <c r="AL90" s="83">
        <f t="shared" si="13"/>
        <v>0</v>
      </c>
      <c r="AM90" s="83">
        <f t="shared" si="14"/>
        <v>0</v>
      </c>
      <c r="AN90" s="83">
        <f t="shared" si="15"/>
        <v>0</v>
      </c>
      <c r="AO90" s="94">
        <f t="shared" si="16"/>
        <v>0</v>
      </c>
      <c r="AP90" s="94">
        <f>IF(L90="",AO90*'Fraccion masica'!$AB$36,L90*AO90)</f>
        <v>0</v>
      </c>
      <c r="AQ90" s="94">
        <f>IF(M90="",AO90*'Fraccion masica'!$AB$35,M90*AO90)</f>
        <v>0</v>
      </c>
      <c r="AR90" s="141">
        <f>IFERROR(AP90*Hoja1!$C$24/Hoja1!$C$25/Hoja1!$C$26*16.04/1000000,0)</f>
        <v>0</v>
      </c>
      <c r="AS90" s="94">
        <f>IFERROR(AQ90*Hoja1!$C$24/Hoja1!$C$25/Hoja1!$C$26*44.01/1000000,0)</f>
        <v>0</v>
      </c>
    </row>
    <row r="91" spans="2:45" x14ac:dyDescent="0.75">
      <c r="B91" s="52"/>
      <c r="C91" s="52"/>
      <c r="D91" s="52"/>
      <c r="E91" s="125"/>
      <c r="F91" s="125"/>
      <c r="G91" s="131"/>
      <c r="H91" s="92"/>
      <c r="I91" s="14"/>
      <c r="J91" s="14"/>
      <c r="K91" s="139"/>
      <c r="L91" s="52"/>
      <c r="M91" s="52"/>
      <c r="N91" s="122" t="str">
        <f t="shared" si="3"/>
        <v/>
      </c>
      <c r="O91" s="78">
        <f t="shared" si="4"/>
        <v>0</v>
      </c>
      <c r="P91" s="78">
        <f t="shared" si="5"/>
        <v>0</v>
      </c>
      <c r="Q91" s="78">
        <f t="shared" si="6"/>
        <v>0</v>
      </c>
      <c r="R91" s="78" t="str">
        <f t="shared" si="7"/>
        <v>Factor de Emisión</v>
      </c>
      <c r="S91" s="78">
        <f t="shared" si="8"/>
        <v>0</v>
      </c>
      <c r="T91" s="155">
        <f t="shared" si="9"/>
        <v>0</v>
      </c>
      <c r="U91" s="78">
        <f>S91+T91*Hoja1!$C$19</f>
        <v>0</v>
      </c>
      <c r="AF91" s="140">
        <f t="shared" si="0"/>
        <v>0</v>
      </c>
      <c r="AG91" s="140">
        <f t="shared" si="10"/>
        <v>0</v>
      </c>
      <c r="AH91" s="140">
        <f t="shared" si="1"/>
        <v>0</v>
      </c>
      <c r="AI91" s="140">
        <f t="shared" si="11"/>
        <v>0</v>
      </c>
      <c r="AJ91" s="140">
        <f t="shared" si="2"/>
        <v>0</v>
      </c>
      <c r="AK91" s="140" t="str">
        <f t="shared" si="12"/>
        <v>Factor de Emisión</v>
      </c>
      <c r="AL91" s="83">
        <f t="shared" si="13"/>
        <v>0</v>
      </c>
      <c r="AM91" s="83">
        <f t="shared" si="14"/>
        <v>0</v>
      </c>
      <c r="AN91" s="83">
        <f t="shared" si="15"/>
        <v>0</v>
      </c>
      <c r="AO91" s="94">
        <f t="shared" si="16"/>
        <v>0</v>
      </c>
      <c r="AP91" s="94">
        <f>IF(L91="",AO91*'Fraccion masica'!$AB$36,L91*AO91)</f>
        <v>0</v>
      </c>
      <c r="AQ91" s="94">
        <f>IF(M91="",AO91*'Fraccion masica'!$AB$35,M91*AO91)</f>
        <v>0</v>
      </c>
      <c r="AR91" s="141">
        <f>IFERROR(AP91*Hoja1!$C$24/Hoja1!$C$25/Hoja1!$C$26*16.04/1000000,0)</f>
        <v>0</v>
      </c>
      <c r="AS91" s="94">
        <f>IFERROR(AQ91*Hoja1!$C$24/Hoja1!$C$25/Hoja1!$C$26*44.01/1000000,0)</f>
        <v>0</v>
      </c>
    </row>
    <row r="92" spans="2:45" x14ac:dyDescent="0.75">
      <c r="B92" s="52"/>
      <c r="C92" s="52"/>
      <c r="D92" s="52"/>
      <c r="E92" s="125"/>
      <c r="F92" s="125"/>
      <c r="G92" s="131"/>
      <c r="H92" s="92"/>
      <c r="I92" s="14"/>
      <c r="J92" s="14"/>
      <c r="K92" s="139"/>
      <c r="L92" s="52"/>
      <c r="M92" s="52"/>
      <c r="N92" s="122" t="str">
        <f t="shared" si="3"/>
        <v/>
      </c>
      <c r="O92" s="78">
        <f t="shared" si="4"/>
        <v>0</v>
      </c>
      <c r="P92" s="78">
        <f t="shared" si="5"/>
        <v>0</v>
      </c>
      <c r="Q92" s="78">
        <f t="shared" si="6"/>
        <v>0</v>
      </c>
      <c r="R92" s="78" t="str">
        <f t="shared" si="7"/>
        <v>Factor de Emisión</v>
      </c>
      <c r="S92" s="78">
        <f t="shared" si="8"/>
        <v>0</v>
      </c>
      <c r="T92" s="155">
        <f t="shared" si="9"/>
        <v>0</v>
      </c>
      <c r="U92" s="78">
        <f>S92+T92*Hoja1!$C$19</f>
        <v>0</v>
      </c>
      <c r="AF92" s="140">
        <f t="shared" si="0"/>
        <v>0</v>
      </c>
      <c r="AG92" s="140">
        <f t="shared" si="10"/>
        <v>0</v>
      </c>
      <c r="AH92" s="140">
        <f t="shared" si="1"/>
        <v>0</v>
      </c>
      <c r="AI92" s="140">
        <f t="shared" si="11"/>
        <v>0</v>
      </c>
      <c r="AJ92" s="140">
        <f t="shared" si="2"/>
        <v>0</v>
      </c>
      <c r="AK92" s="140" t="str">
        <f t="shared" si="12"/>
        <v>Factor de Emisión</v>
      </c>
      <c r="AL92" s="83">
        <f t="shared" si="13"/>
        <v>0</v>
      </c>
      <c r="AM92" s="83">
        <f t="shared" si="14"/>
        <v>0</v>
      </c>
      <c r="AN92" s="83">
        <f t="shared" si="15"/>
        <v>0</v>
      </c>
      <c r="AO92" s="94">
        <f t="shared" si="16"/>
        <v>0</v>
      </c>
      <c r="AP92" s="94">
        <f>IF(L92="",AO92*'Fraccion masica'!$AB$36,L92*AO92)</f>
        <v>0</v>
      </c>
      <c r="AQ92" s="94">
        <f>IF(M92="",AO92*'Fraccion masica'!$AB$35,M92*AO92)</f>
        <v>0</v>
      </c>
      <c r="AR92" s="141">
        <f>IFERROR(AP92*Hoja1!$C$24/Hoja1!$C$25/Hoja1!$C$26*16.04/1000000,0)</f>
        <v>0</v>
      </c>
      <c r="AS92" s="94">
        <f>IFERROR(AQ92*Hoja1!$C$24/Hoja1!$C$25/Hoja1!$C$26*44.01/1000000,0)</f>
        <v>0</v>
      </c>
    </row>
    <row r="93" spans="2:45" x14ac:dyDescent="0.75">
      <c r="B93" s="52"/>
      <c r="C93" s="52"/>
      <c r="D93" s="52"/>
      <c r="E93" s="125"/>
      <c r="F93" s="125"/>
      <c r="G93" s="131"/>
      <c r="H93" s="92"/>
      <c r="I93" s="14"/>
      <c r="J93" s="14"/>
      <c r="K93" s="139"/>
      <c r="L93" s="52"/>
      <c r="M93" s="52"/>
      <c r="N93" s="122" t="str">
        <f t="shared" si="3"/>
        <v/>
      </c>
      <c r="O93" s="78">
        <f t="shared" si="4"/>
        <v>0</v>
      </c>
      <c r="P93" s="78">
        <f t="shared" si="5"/>
        <v>0</v>
      </c>
      <c r="Q93" s="78">
        <f t="shared" si="6"/>
        <v>0</v>
      </c>
      <c r="R93" s="78" t="str">
        <f t="shared" si="7"/>
        <v>Factor de Emisión</v>
      </c>
      <c r="S93" s="78">
        <f t="shared" si="8"/>
        <v>0</v>
      </c>
      <c r="T93" s="155">
        <f t="shared" si="9"/>
        <v>0</v>
      </c>
      <c r="U93" s="78">
        <f>S93+T93*Hoja1!$C$19</f>
        <v>0</v>
      </c>
      <c r="AF93" s="140">
        <f t="shared" si="0"/>
        <v>0</v>
      </c>
      <c r="AG93" s="140">
        <f t="shared" si="10"/>
        <v>0</v>
      </c>
      <c r="AH93" s="140">
        <f t="shared" si="1"/>
        <v>0</v>
      </c>
      <c r="AI93" s="140">
        <f t="shared" si="11"/>
        <v>0</v>
      </c>
      <c r="AJ93" s="140">
        <f t="shared" si="2"/>
        <v>0</v>
      </c>
      <c r="AK93" s="140" t="str">
        <f t="shared" si="12"/>
        <v>Factor de Emisión</v>
      </c>
      <c r="AL93" s="83">
        <f t="shared" si="13"/>
        <v>0</v>
      </c>
      <c r="AM93" s="83">
        <f t="shared" si="14"/>
        <v>0</v>
      </c>
      <c r="AN93" s="83">
        <f t="shared" si="15"/>
        <v>0</v>
      </c>
      <c r="AO93" s="94">
        <f t="shared" si="16"/>
        <v>0</v>
      </c>
      <c r="AP93" s="94">
        <f>IF(L93="",AO93*'Fraccion masica'!$AB$36,L93*AO93)</f>
        <v>0</v>
      </c>
      <c r="AQ93" s="94">
        <f>IF(M93="",AO93*'Fraccion masica'!$AB$35,M93*AO93)</f>
        <v>0</v>
      </c>
      <c r="AR93" s="141">
        <f>IFERROR(AP93*Hoja1!$C$24/Hoja1!$C$25/Hoja1!$C$26*16.04/1000000,0)</f>
        <v>0</v>
      </c>
      <c r="AS93" s="94">
        <f>IFERROR(AQ93*Hoja1!$C$24/Hoja1!$C$25/Hoja1!$C$26*44.01/1000000,0)</f>
        <v>0</v>
      </c>
    </row>
    <row r="94" spans="2:45" x14ac:dyDescent="0.75">
      <c r="B94" s="52"/>
      <c r="C94" s="52"/>
      <c r="D94" s="52"/>
      <c r="E94" s="125"/>
      <c r="F94" s="125"/>
      <c r="G94" s="131"/>
      <c r="H94" s="92"/>
      <c r="I94" s="14"/>
      <c r="J94" s="14"/>
      <c r="K94" s="139"/>
      <c r="L94" s="52"/>
      <c r="M94" s="52"/>
      <c r="N94" s="122" t="str">
        <f t="shared" si="3"/>
        <v/>
      </c>
      <c r="O94" s="78">
        <f t="shared" si="4"/>
        <v>0</v>
      </c>
      <c r="P94" s="78">
        <f t="shared" si="5"/>
        <v>0</v>
      </c>
      <c r="Q94" s="78">
        <f t="shared" si="6"/>
        <v>0</v>
      </c>
      <c r="R94" s="78" t="str">
        <f t="shared" si="7"/>
        <v>Factor de Emisión</v>
      </c>
      <c r="S94" s="78">
        <f t="shared" si="8"/>
        <v>0</v>
      </c>
      <c r="T94" s="155">
        <f t="shared" si="9"/>
        <v>0</v>
      </c>
      <c r="U94" s="78">
        <f>S94+T94*Hoja1!$C$19</f>
        <v>0</v>
      </c>
      <c r="AF94" s="140">
        <f t="shared" si="0"/>
        <v>0</v>
      </c>
      <c r="AG94" s="140">
        <f t="shared" si="10"/>
        <v>0</v>
      </c>
      <c r="AH94" s="140">
        <f t="shared" si="1"/>
        <v>0</v>
      </c>
      <c r="AI94" s="140">
        <f t="shared" si="11"/>
        <v>0</v>
      </c>
      <c r="AJ94" s="140">
        <f t="shared" si="2"/>
        <v>0</v>
      </c>
      <c r="AK94" s="140" t="str">
        <f t="shared" si="12"/>
        <v>Factor de Emisión</v>
      </c>
      <c r="AL94" s="83">
        <f t="shared" si="13"/>
        <v>0</v>
      </c>
      <c r="AM94" s="83">
        <f t="shared" si="14"/>
        <v>0</v>
      </c>
      <c r="AN94" s="83">
        <f t="shared" si="15"/>
        <v>0</v>
      </c>
      <c r="AO94" s="94">
        <f t="shared" si="16"/>
        <v>0</v>
      </c>
      <c r="AP94" s="94">
        <f>IF(L94="",AO94*'Fraccion masica'!$AB$36,L94*AO94)</f>
        <v>0</v>
      </c>
      <c r="AQ94" s="94">
        <f>IF(M94="",AO94*'Fraccion masica'!$AB$35,M94*AO94)</f>
        <v>0</v>
      </c>
      <c r="AR94" s="141">
        <f>IFERROR(AP94*Hoja1!$C$24/Hoja1!$C$25/Hoja1!$C$26*16.04/1000000,0)</f>
        <v>0</v>
      </c>
      <c r="AS94" s="94">
        <f>IFERROR(AQ94*Hoja1!$C$24/Hoja1!$C$25/Hoja1!$C$26*44.01/1000000,0)</f>
        <v>0</v>
      </c>
    </row>
    <row r="95" spans="2:45" x14ac:dyDescent="0.75">
      <c r="B95" s="52"/>
      <c r="C95" s="52"/>
      <c r="D95" s="52"/>
      <c r="E95" s="125"/>
      <c r="F95" s="125"/>
      <c r="G95" s="131"/>
      <c r="H95" s="92"/>
      <c r="I95" s="14"/>
      <c r="J95" s="14"/>
      <c r="K95" s="139"/>
      <c r="L95" s="52"/>
      <c r="M95" s="52"/>
      <c r="N95" s="122" t="str">
        <f t="shared" si="3"/>
        <v/>
      </c>
      <c r="O95" s="78">
        <f t="shared" si="4"/>
        <v>0</v>
      </c>
      <c r="P95" s="78">
        <f t="shared" si="5"/>
        <v>0</v>
      </c>
      <c r="Q95" s="78">
        <f t="shared" si="6"/>
        <v>0</v>
      </c>
      <c r="R95" s="78" t="str">
        <f t="shared" si="7"/>
        <v>Factor de Emisión</v>
      </c>
      <c r="S95" s="78">
        <f t="shared" si="8"/>
        <v>0</v>
      </c>
      <c r="T95" s="155">
        <f t="shared" si="9"/>
        <v>0</v>
      </c>
      <c r="U95" s="78">
        <f>S95+T95*Hoja1!$C$19</f>
        <v>0</v>
      </c>
      <c r="AF95" s="140">
        <f t="shared" si="0"/>
        <v>0</v>
      </c>
      <c r="AG95" s="140">
        <f t="shared" si="10"/>
        <v>0</v>
      </c>
      <c r="AH95" s="140">
        <f t="shared" si="1"/>
        <v>0</v>
      </c>
      <c r="AI95" s="140">
        <f t="shared" si="11"/>
        <v>0</v>
      </c>
      <c r="AJ95" s="140">
        <f t="shared" si="2"/>
        <v>0</v>
      </c>
      <c r="AK95" s="140" t="str">
        <f t="shared" si="12"/>
        <v>Factor de Emisión</v>
      </c>
      <c r="AL95" s="83">
        <f t="shared" si="13"/>
        <v>0</v>
      </c>
      <c r="AM95" s="83">
        <f t="shared" si="14"/>
        <v>0</v>
      </c>
      <c r="AN95" s="83">
        <f t="shared" si="15"/>
        <v>0</v>
      </c>
      <c r="AO95" s="94">
        <f t="shared" si="16"/>
        <v>0</v>
      </c>
      <c r="AP95" s="94">
        <f>IF(L95="",AO95*'Fraccion masica'!$AB$36,L95*AO95)</f>
        <v>0</v>
      </c>
      <c r="AQ95" s="94">
        <f>IF(M95="",AO95*'Fraccion masica'!$AB$35,M95*AO95)</f>
        <v>0</v>
      </c>
      <c r="AR95" s="141">
        <f>IFERROR(AP95*Hoja1!$C$24/Hoja1!$C$25/Hoja1!$C$26*16.04/1000000,0)</f>
        <v>0</v>
      </c>
      <c r="AS95" s="94">
        <f>IFERROR(AQ95*Hoja1!$C$24/Hoja1!$C$25/Hoja1!$C$26*44.01/1000000,0)</f>
        <v>0</v>
      </c>
    </row>
    <row r="96" spans="2:45" x14ac:dyDescent="0.75">
      <c r="B96" s="52"/>
      <c r="C96" s="52"/>
      <c r="D96" s="52"/>
      <c r="E96" s="125"/>
      <c r="F96" s="125"/>
      <c r="G96" s="131"/>
      <c r="H96" s="92"/>
      <c r="I96" s="14"/>
      <c r="J96" s="14"/>
      <c r="K96" s="139"/>
      <c r="L96" s="52"/>
      <c r="M96" s="52"/>
      <c r="N96" s="122" t="str">
        <f t="shared" si="3"/>
        <v/>
      </c>
      <c r="O96" s="78">
        <f t="shared" si="4"/>
        <v>0</v>
      </c>
      <c r="P96" s="78">
        <f t="shared" si="5"/>
        <v>0</v>
      </c>
      <c r="Q96" s="78">
        <f t="shared" si="6"/>
        <v>0</v>
      </c>
      <c r="R96" s="78" t="str">
        <f t="shared" si="7"/>
        <v>Factor de Emisión</v>
      </c>
      <c r="S96" s="78">
        <f t="shared" si="8"/>
        <v>0</v>
      </c>
      <c r="T96" s="155">
        <f t="shared" si="9"/>
        <v>0</v>
      </c>
      <c r="U96" s="78">
        <f>S96+T96*Hoja1!$C$19</f>
        <v>0</v>
      </c>
      <c r="AF96" s="140">
        <f t="shared" si="0"/>
        <v>0</v>
      </c>
      <c r="AG96" s="140">
        <f t="shared" si="10"/>
        <v>0</v>
      </c>
      <c r="AH96" s="140">
        <f t="shared" si="1"/>
        <v>0</v>
      </c>
      <c r="AI96" s="140">
        <f t="shared" si="11"/>
        <v>0</v>
      </c>
      <c r="AJ96" s="140">
        <f t="shared" si="2"/>
        <v>0</v>
      </c>
      <c r="AK96" s="140" t="str">
        <f t="shared" si="12"/>
        <v>Factor de Emisión</v>
      </c>
      <c r="AL96" s="83">
        <f t="shared" si="13"/>
        <v>0</v>
      </c>
      <c r="AM96" s="83">
        <f t="shared" si="14"/>
        <v>0</v>
      </c>
      <c r="AN96" s="83">
        <f t="shared" si="15"/>
        <v>0</v>
      </c>
      <c r="AO96" s="94">
        <f t="shared" si="16"/>
        <v>0</v>
      </c>
      <c r="AP96" s="94">
        <f>IF(L96="",AO96*'Fraccion masica'!$AB$36,L96*AO96)</f>
        <v>0</v>
      </c>
      <c r="AQ96" s="94">
        <f>IF(M96="",AO96*'Fraccion masica'!$AB$35,M96*AO96)</f>
        <v>0</v>
      </c>
      <c r="AR96" s="141">
        <f>IFERROR(AP96*Hoja1!$C$24/Hoja1!$C$25/Hoja1!$C$26*16.04/1000000,0)</f>
        <v>0</v>
      </c>
      <c r="AS96" s="94">
        <f>IFERROR(AQ96*Hoja1!$C$24/Hoja1!$C$25/Hoja1!$C$26*44.01/1000000,0)</f>
        <v>0</v>
      </c>
    </row>
    <row r="97" spans="2:45" x14ac:dyDescent="0.75">
      <c r="B97" s="52"/>
      <c r="C97" s="52"/>
      <c r="D97" s="52"/>
      <c r="E97" s="125"/>
      <c r="F97" s="125"/>
      <c r="G97" s="131"/>
      <c r="H97" s="92"/>
      <c r="I97" s="14"/>
      <c r="J97" s="14"/>
      <c r="K97" s="139"/>
      <c r="L97" s="52"/>
      <c r="M97" s="52"/>
      <c r="N97" s="122" t="str">
        <f t="shared" si="3"/>
        <v/>
      </c>
      <c r="O97" s="78">
        <f t="shared" si="4"/>
        <v>0</v>
      </c>
      <c r="P97" s="78">
        <f t="shared" si="5"/>
        <v>0</v>
      </c>
      <c r="Q97" s="78">
        <f t="shared" si="6"/>
        <v>0</v>
      </c>
      <c r="R97" s="78" t="str">
        <f t="shared" si="7"/>
        <v>Factor de Emisión</v>
      </c>
      <c r="S97" s="78">
        <f t="shared" si="8"/>
        <v>0</v>
      </c>
      <c r="T97" s="155">
        <f t="shared" si="9"/>
        <v>0</v>
      </c>
      <c r="U97" s="78">
        <f>S97+T97*Hoja1!$C$19</f>
        <v>0</v>
      </c>
      <c r="AF97" s="140">
        <f t="shared" si="0"/>
        <v>0</v>
      </c>
      <c r="AG97" s="140">
        <f t="shared" si="10"/>
        <v>0</v>
      </c>
      <c r="AH97" s="140">
        <f t="shared" si="1"/>
        <v>0</v>
      </c>
      <c r="AI97" s="140">
        <f t="shared" si="11"/>
        <v>0</v>
      </c>
      <c r="AJ97" s="140">
        <f t="shared" si="2"/>
        <v>0</v>
      </c>
      <c r="AK97" s="140" t="str">
        <f t="shared" si="12"/>
        <v>Factor de Emisión</v>
      </c>
      <c r="AL97" s="83">
        <f t="shared" si="13"/>
        <v>0</v>
      </c>
      <c r="AM97" s="83">
        <f t="shared" si="14"/>
        <v>0</v>
      </c>
      <c r="AN97" s="83">
        <f t="shared" si="15"/>
        <v>0</v>
      </c>
      <c r="AO97" s="94">
        <f t="shared" si="16"/>
        <v>0</v>
      </c>
      <c r="AP97" s="94">
        <f>IF(L97="",AO97*'Fraccion masica'!$AB$36,L97*AO97)</f>
        <v>0</v>
      </c>
      <c r="AQ97" s="94">
        <f>IF(M97="",AO97*'Fraccion masica'!$AB$35,M97*AO97)</f>
        <v>0</v>
      </c>
      <c r="AR97" s="141">
        <f>IFERROR(AP97*Hoja1!$C$24/Hoja1!$C$25/Hoja1!$C$26*16.04/1000000,0)</f>
        <v>0</v>
      </c>
      <c r="AS97" s="94">
        <f>IFERROR(AQ97*Hoja1!$C$24/Hoja1!$C$25/Hoja1!$C$26*44.01/1000000,0)</f>
        <v>0</v>
      </c>
    </row>
    <row r="98" spans="2:45" x14ac:dyDescent="0.75">
      <c r="B98" s="52"/>
      <c r="C98" s="52"/>
      <c r="D98" s="52"/>
      <c r="E98" s="125"/>
      <c r="F98" s="125"/>
      <c r="G98" s="131"/>
      <c r="H98" s="92"/>
      <c r="I98" s="14"/>
      <c r="J98" s="14"/>
      <c r="K98" s="139"/>
      <c r="L98" s="52"/>
      <c r="M98" s="52"/>
      <c r="N98" s="122" t="str">
        <f t="shared" si="3"/>
        <v/>
      </c>
      <c r="O98" s="78">
        <f t="shared" si="4"/>
        <v>0</v>
      </c>
      <c r="P98" s="78">
        <f t="shared" si="5"/>
        <v>0</v>
      </c>
      <c r="Q98" s="78">
        <f t="shared" si="6"/>
        <v>0</v>
      </c>
      <c r="R98" s="78" t="str">
        <f t="shared" si="7"/>
        <v>Factor de Emisión</v>
      </c>
      <c r="S98" s="78">
        <f t="shared" si="8"/>
        <v>0</v>
      </c>
      <c r="T98" s="155">
        <f t="shared" si="9"/>
        <v>0</v>
      </c>
      <c r="U98" s="78">
        <f>S98+T98*Hoja1!$C$19</f>
        <v>0</v>
      </c>
      <c r="AF98" s="140">
        <f t="shared" si="0"/>
        <v>0</v>
      </c>
      <c r="AG98" s="140">
        <f t="shared" si="10"/>
        <v>0</v>
      </c>
      <c r="AH98" s="140">
        <f t="shared" si="1"/>
        <v>0</v>
      </c>
      <c r="AI98" s="140">
        <f t="shared" si="11"/>
        <v>0</v>
      </c>
      <c r="AJ98" s="140">
        <f t="shared" si="2"/>
        <v>0</v>
      </c>
      <c r="AK98" s="140" t="str">
        <f t="shared" si="12"/>
        <v>Factor de Emisión</v>
      </c>
      <c r="AL98" s="83">
        <f t="shared" si="13"/>
        <v>0</v>
      </c>
      <c r="AM98" s="83">
        <f t="shared" si="14"/>
        <v>0</v>
      </c>
      <c r="AN98" s="83">
        <f t="shared" si="15"/>
        <v>0</v>
      </c>
      <c r="AO98" s="94">
        <f t="shared" si="16"/>
        <v>0</v>
      </c>
      <c r="AP98" s="94">
        <f>IF(L98="",AO98*'Fraccion masica'!$AB$36,L98*AO98)</f>
        <v>0</v>
      </c>
      <c r="AQ98" s="94">
        <f>IF(M98="",AO98*'Fraccion masica'!$AB$35,M98*AO98)</f>
        <v>0</v>
      </c>
      <c r="AR98" s="141">
        <f>IFERROR(AP98*Hoja1!$C$24/Hoja1!$C$25/Hoja1!$C$26*16.04/1000000,0)</f>
        <v>0</v>
      </c>
      <c r="AS98" s="94">
        <f>IFERROR(AQ98*Hoja1!$C$24/Hoja1!$C$25/Hoja1!$C$26*44.01/1000000,0)</f>
        <v>0</v>
      </c>
    </row>
    <row r="99" spans="2:45" x14ac:dyDescent="0.75">
      <c r="B99" s="52"/>
      <c r="C99" s="52"/>
      <c r="D99" s="52"/>
      <c r="E99" s="125"/>
      <c r="F99" s="125"/>
      <c r="G99" s="131"/>
      <c r="H99" s="92"/>
      <c r="I99" s="14"/>
      <c r="J99" s="14"/>
      <c r="K99" s="139"/>
      <c r="L99" s="52"/>
      <c r="M99" s="52"/>
      <c r="N99" s="122" t="str">
        <f t="shared" si="3"/>
        <v/>
      </c>
      <c r="O99" s="78">
        <f t="shared" si="4"/>
        <v>0</v>
      </c>
      <c r="P99" s="78">
        <f t="shared" si="5"/>
        <v>0</v>
      </c>
      <c r="Q99" s="78">
        <f t="shared" si="6"/>
        <v>0</v>
      </c>
      <c r="R99" s="78" t="str">
        <f t="shared" si="7"/>
        <v>Factor de Emisión</v>
      </c>
      <c r="S99" s="78">
        <f t="shared" si="8"/>
        <v>0</v>
      </c>
      <c r="T99" s="155">
        <f t="shared" si="9"/>
        <v>0</v>
      </c>
      <c r="U99" s="78">
        <f>S99+T99*Hoja1!$C$19</f>
        <v>0</v>
      </c>
      <c r="AF99" s="140">
        <f t="shared" ref="AF99:AF130" si="17">B99</f>
        <v>0</v>
      </c>
      <c r="AG99" s="140">
        <f t="shared" ref="AG99:AG130" si="18">C99*H99</f>
        <v>0</v>
      </c>
      <c r="AH99" s="140">
        <f t="shared" ref="AH99:AH130" si="19">IFERROR(VLOOKUP(I99,$BL$67:$BM$68,2,FALSE)*C99,0)</f>
        <v>0</v>
      </c>
      <c r="AI99" s="140">
        <f t="shared" si="11"/>
        <v>0</v>
      </c>
      <c r="AJ99" s="140">
        <f t="shared" ref="AJ99:AJ130" si="20">IFERROR(IF(K99="X",9.2*C99,0),0)</f>
        <v>0</v>
      </c>
      <c r="AK99" s="140" t="str">
        <f t="shared" si="12"/>
        <v>Factor de Emisión</v>
      </c>
      <c r="AL99" s="83">
        <f t="shared" si="13"/>
        <v>0</v>
      </c>
      <c r="AM99" s="83">
        <f t="shared" si="14"/>
        <v>0</v>
      </c>
      <c r="AN99" s="83">
        <f t="shared" si="15"/>
        <v>0</v>
      </c>
      <c r="AO99" s="94">
        <f t="shared" si="16"/>
        <v>0</v>
      </c>
      <c r="AP99" s="94">
        <f>IF(L99="",AO99*'Fraccion masica'!$AB$36,L99*AO99)</f>
        <v>0</v>
      </c>
      <c r="AQ99" s="94">
        <f>IF(M99="",AO99*'Fraccion masica'!$AB$35,M99*AO99)</f>
        <v>0</v>
      </c>
      <c r="AR99" s="141">
        <f>IFERROR(AP99*Hoja1!$C$24/Hoja1!$C$25/Hoja1!$C$26*16.04/1000000,0)</f>
        <v>0</v>
      </c>
      <c r="AS99" s="94">
        <f>IFERROR(AQ99*Hoja1!$C$24/Hoja1!$C$25/Hoja1!$C$26*44.01/1000000,0)</f>
        <v>0</v>
      </c>
    </row>
    <row r="100" spans="2:45" x14ac:dyDescent="0.75">
      <c r="B100" s="52"/>
      <c r="C100" s="52"/>
      <c r="D100" s="52"/>
      <c r="E100" s="125"/>
      <c r="F100" s="125"/>
      <c r="G100" s="131"/>
      <c r="H100" s="92"/>
      <c r="I100" s="14"/>
      <c r="J100" s="14"/>
      <c r="K100" s="139"/>
      <c r="L100" s="52"/>
      <c r="M100" s="52"/>
      <c r="N100" s="122" t="str">
        <f t="shared" si="3"/>
        <v/>
      </c>
      <c r="O100" s="78">
        <f t="shared" si="4"/>
        <v>0</v>
      </c>
      <c r="P100" s="78">
        <f t="shared" si="5"/>
        <v>0</v>
      </c>
      <c r="Q100" s="78">
        <f t="shared" si="6"/>
        <v>0</v>
      </c>
      <c r="R100" s="78" t="str">
        <f t="shared" si="7"/>
        <v>Factor de Emisión</v>
      </c>
      <c r="S100" s="78">
        <f t="shared" si="8"/>
        <v>0</v>
      </c>
      <c r="T100" s="155">
        <f t="shared" si="9"/>
        <v>0</v>
      </c>
      <c r="U100" s="78">
        <f>S100+T100*Hoja1!$C$19</f>
        <v>0</v>
      </c>
      <c r="AF100" s="140">
        <f t="shared" si="17"/>
        <v>0</v>
      </c>
      <c r="AG100" s="140">
        <f t="shared" si="18"/>
        <v>0</v>
      </c>
      <c r="AH100" s="140">
        <f t="shared" si="19"/>
        <v>0</v>
      </c>
      <c r="AI100" s="140">
        <f t="shared" ref="AI100:AI131" si="21">IF(AG100&lt;&gt;0,AG100,AH100)*(1-E100)</f>
        <v>0</v>
      </c>
      <c r="AJ100" s="140">
        <f t="shared" si="20"/>
        <v>0</v>
      </c>
      <c r="AK100" s="140" t="str">
        <f t="shared" si="12"/>
        <v>Factor de Emisión</v>
      </c>
      <c r="AL100" s="83">
        <f t="shared" si="13"/>
        <v>0</v>
      </c>
      <c r="AM100" s="83">
        <f t="shared" si="14"/>
        <v>0</v>
      </c>
      <c r="AN100" s="83">
        <f t="shared" si="15"/>
        <v>0</v>
      </c>
      <c r="AO100" s="94">
        <f t="shared" si="16"/>
        <v>0</v>
      </c>
      <c r="AP100" s="94">
        <f>IF(L100="",AO100*'Fraccion masica'!$AB$36,L100*AO100)</f>
        <v>0</v>
      </c>
      <c r="AQ100" s="94">
        <f>IF(M100="",AO100*'Fraccion masica'!$AB$35,M100*AO100)</f>
        <v>0</v>
      </c>
      <c r="AR100" s="141">
        <f>IFERROR(AP100*Hoja1!$C$24/Hoja1!$C$25/Hoja1!$C$26*16.04/1000000,0)</f>
        <v>0</v>
      </c>
      <c r="AS100" s="94">
        <f>IFERROR(AQ100*Hoja1!$C$24/Hoja1!$C$25/Hoja1!$C$26*44.01/1000000,0)</f>
        <v>0</v>
      </c>
    </row>
    <row r="101" spans="2:45" x14ac:dyDescent="0.75">
      <c r="B101" s="52"/>
      <c r="C101" s="52"/>
      <c r="D101" s="52"/>
      <c r="E101" s="125"/>
      <c r="F101" s="125"/>
      <c r="G101" s="131"/>
      <c r="H101" s="92"/>
      <c r="I101" s="14"/>
      <c r="J101" s="14"/>
      <c r="K101" s="139"/>
      <c r="L101" s="52"/>
      <c r="M101" s="52"/>
      <c r="N101" s="122" t="str">
        <f t="shared" si="3"/>
        <v/>
      </c>
      <c r="O101" s="78">
        <f t="shared" si="4"/>
        <v>0</v>
      </c>
      <c r="P101" s="78">
        <f t="shared" si="5"/>
        <v>0</v>
      </c>
      <c r="Q101" s="78">
        <f t="shared" si="6"/>
        <v>0</v>
      </c>
      <c r="R101" s="78" t="str">
        <f t="shared" si="7"/>
        <v>Factor de Emisión</v>
      </c>
      <c r="S101" s="78">
        <f t="shared" si="8"/>
        <v>0</v>
      </c>
      <c r="T101" s="155">
        <f t="shared" si="9"/>
        <v>0</v>
      </c>
      <c r="U101" s="78">
        <f>S101+T101*Hoja1!$C$19</f>
        <v>0</v>
      </c>
      <c r="AF101" s="140">
        <f t="shared" si="17"/>
        <v>0</v>
      </c>
      <c r="AG101" s="140">
        <f t="shared" si="18"/>
        <v>0</v>
      </c>
      <c r="AH101" s="140">
        <f t="shared" si="19"/>
        <v>0</v>
      </c>
      <c r="AI101" s="140">
        <f t="shared" si="21"/>
        <v>0</v>
      </c>
      <c r="AJ101" s="140">
        <f t="shared" si="20"/>
        <v>0</v>
      </c>
      <c r="AK101" s="140" t="str">
        <f t="shared" si="12"/>
        <v>Factor de Emisión</v>
      </c>
      <c r="AL101" s="83">
        <f t="shared" si="13"/>
        <v>0</v>
      </c>
      <c r="AM101" s="83">
        <f t="shared" si="14"/>
        <v>0</v>
      </c>
      <c r="AN101" s="83">
        <f t="shared" si="15"/>
        <v>0</v>
      </c>
      <c r="AO101" s="94">
        <f t="shared" si="16"/>
        <v>0</v>
      </c>
      <c r="AP101" s="94">
        <f>IF(L101="",AO101*'Fraccion masica'!$AB$36,L101*AO101)</f>
        <v>0</v>
      </c>
      <c r="AQ101" s="94">
        <f>IF(M101="",AO101*'Fraccion masica'!$AB$35,M101*AO101)</f>
        <v>0</v>
      </c>
      <c r="AR101" s="141">
        <f>IFERROR(AP101*Hoja1!$C$24/Hoja1!$C$25/Hoja1!$C$26*16.04/1000000,0)</f>
        <v>0</v>
      </c>
      <c r="AS101" s="94">
        <f>IFERROR(AQ101*Hoja1!$C$24/Hoja1!$C$25/Hoja1!$C$26*44.01/1000000,0)</f>
        <v>0</v>
      </c>
    </row>
    <row r="102" spans="2:45" x14ac:dyDescent="0.75">
      <c r="B102" s="52"/>
      <c r="C102" s="52"/>
      <c r="D102" s="52"/>
      <c r="E102" s="125"/>
      <c r="F102" s="125"/>
      <c r="G102" s="131"/>
      <c r="H102" s="92"/>
      <c r="I102" s="14"/>
      <c r="J102" s="14"/>
      <c r="K102" s="139"/>
      <c r="L102" s="52"/>
      <c r="M102" s="52"/>
      <c r="N102" s="122" t="str">
        <f t="shared" si="3"/>
        <v/>
      </c>
      <c r="O102" s="78">
        <f t="shared" si="4"/>
        <v>0</v>
      </c>
      <c r="P102" s="78">
        <f t="shared" si="5"/>
        <v>0</v>
      </c>
      <c r="Q102" s="78">
        <f t="shared" si="6"/>
        <v>0</v>
      </c>
      <c r="R102" s="78" t="str">
        <f t="shared" si="7"/>
        <v>Factor de Emisión</v>
      </c>
      <c r="S102" s="78">
        <f t="shared" si="8"/>
        <v>0</v>
      </c>
      <c r="T102" s="155">
        <f t="shared" si="9"/>
        <v>0</v>
      </c>
      <c r="U102" s="78">
        <f>S102+T102*Hoja1!$C$19</f>
        <v>0</v>
      </c>
      <c r="AF102" s="140">
        <f t="shared" si="17"/>
        <v>0</v>
      </c>
      <c r="AG102" s="140">
        <f t="shared" si="18"/>
        <v>0</v>
      </c>
      <c r="AH102" s="140">
        <f t="shared" si="19"/>
        <v>0</v>
      </c>
      <c r="AI102" s="140">
        <f t="shared" si="21"/>
        <v>0</v>
      </c>
      <c r="AJ102" s="140">
        <f t="shared" si="20"/>
        <v>0</v>
      </c>
      <c r="AK102" s="140" t="str">
        <f t="shared" si="12"/>
        <v>Factor de Emisión</v>
      </c>
      <c r="AL102" s="83">
        <f t="shared" si="13"/>
        <v>0</v>
      </c>
      <c r="AM102" s="83">
        <f t="shared" si="14"/>
        <v>0</v>
      </c>
      <c r="AN102" s="83">
        <f t="shared" si="15"/>
        <v>0</v>
      </c>
      <c r="AO102" s="94">
        <f t="shared" si="16"/>
        <v>0</v>
      </c>
      <c r="AP102" s="94">
        <f>IF(L102="",AO102*'Fraccion masica'!$AB$36,L102*AO102)</f>
        <v>0</v>
      </c>
      <c r="AQ102" s="94">
        <f>IF(M102="",AO102*'Fraccion masica'!$AB$35,M102*AO102)</f>
        <v>0</v>
      </c>
      <c r="AR102" s="141">
        <f>IFERROR(AP102*Hoja1!$C$24/Hoja1!$C$25/Hoja1!$C$26*16.04/1000000,0)</f>
        <v>0</v>
      </c>
      <c r="AS102" s="94">
        <f>IFERROR(AQ102*Hoja1!$C$24/Hoja1!$C$25/Hoja1!$C$26*44.01/1000000,0)</f>
        <v>0</v>
      </c>
    </row>
    <row r="103" spans="2:45" x14ac:dyDescent="0.75">
      <c r="B103" s="52"/>
      <c r="C103" s="52"/>
      <c r="D103" s="52"/>
      <c r="E103" s="125"/>
      <c r="F103" s="125"/>
      <c r="G103" s="131"/>
      <c r="H103" s="92"/>
      <c r="I103" s="14"/>
      <c r="J103" s="14"/>
      <c r="K103" s="139"/>
      <c r="L103" s="52"/>
      <c r="M103" s="52"/>
      <c r="N103" s="122" t="str">
        <f t="shared" si="3"/>
        <v/>
      </c>
      <c r="O103" s="78">
        <f t="shared" si="4"/>
        <v>0</v>
      </c>
      <c r="P103" s="78">
        <f t="shared" si="5"/>
        <v>0</v>
      </c>
      <c r="Q103" s="78">
        <f t="shared" si="6"/>
        <v>0</v>
      </c>
      <c r="R103" s="78" t="str">
        <f t="shared" si="7"/>
        <v>Factor de Emisión</v>
      </c>
      <c r="S103" s="78">
        <f t="shared" si="8"/>
        <v>0</v>
      </c>
      <c r="T103" s="155">
        <f t="shared" si="9"/>
        <v>0</v>
      </c>
      <c r="U103" s="78">
        <f>S103+T103*Hoja1!$C$19</f>
        <v>0</v>
      </c>
      <c r="AF103" s="140">
        <f t="shared" si="17"/>
        <v>0</v>
      </c>
      <c r="AG103" s="140">
        <f t="shared" si="18"/>
        <v>0</v>
      </c>
      <c r="AH103" s="140">
        <f t="shared" si="19"/>
        <v>0</v>
      </c>
      <c r="AI103" s="140">
        <f t="shared" si="21"/>
        <v>0</v>
      </c>
      <c r="AJ103" s="140">
        <f t="shared" si="20"/>
        <v>0</v>
      </c>
      <c r="AK103" s="140" t="str">
        <f t="shared" si="12"/>
        <v>Factor de Emisión</v>
      </c>
      <c r="AL103" s="83">
        <f t="shared" si="13"/>
        <v>0</v>
      </c>
      <c r="AM103" s="83">
        <f t="shared" si="14"/>
        <v>0</v>
      </c>
      <c r="AN103" s="83">
        <f t="shared" si="15"/>
        <v>0</v>
      </c>
      <c r="AO103" s="94">
        <f t="shared" si="16"/>
        <v>0</v>
      </c>
      <c r="AP103" s="94">
        <f>IF(L103="",AO103*'Fraccion masica'!$AB$36,L103*AO103)</f>
        <v>0</v>
      </c>
      <c r="AQ103" s="94">
        <f>IF(M103="",AO103*'Fraccion masica'!$AB$35,M103*AO103)</f>
        <v>0</v>
      </c>
      <c r="AR103" s="141">
        <f>IFERROR(AP103*Hoja1!$C$24/Hoja1!$C$25/Hoja1!$C$26*16.04/1000000,0)</f>
        <v>0</v>
      </c>
      <c r="AS103" s="94">
        <f>IFERROR(AQ103*Hoja1!$C$24/Hoja1!$C$25/Hoja1!$C$26*44.01/1000000,0)</f>
        <v>0</v>
      </c>
    </row>
    <row r="104" spans="2:45" x14ac:dyDescent="0.75">
      <c r="B104" s="52"/>
      <c r="C104" s="52"/>
      <c r="D104" s="52"/>
      <c r="E104" s="125"/>
      <c r="F104" s="125"/>
      <c r="G104" s="131"/>
      <c r="H104" s="92"/>
      <c r="I104" s="14"/>
      <c r="J104" s="14"/>
      <c r="K104" s="139"/>
      <c r="L104" s="52"/>
      <c r="M104" s="52"/>
      <c r="N104" s="122" t="str">
        <f t="shared" si="3"/>
        <v/>
      </c>
      <c r="O104" s="78">
        <f t="shared" si="4"/>
        <v>0</v>
      </c>
      <c r="P104" s="78">
        <f t="shared" si="5"/>
        <v>0</v>
      </c>
      <c r="Q104" s="78">
        <f t="shared" si="6"/>
        <v>0</v>
      </c>
      <c r="R104" s="78" t="str">
        <f t="shared" si="7"/>
        <v>Factor de Emisión</v>
      </c>
      <c r="S104" s="78">
        <f t="shared" si="8"/>
        <v>0</v>
      </c>
      <c r="T104" s="155">
        <f t="shared" si="9"/>
        <v>0</v>
      </c>
      <c r="U104" s="78">
        <f>S104+T104*Hoja1!$C$19</f>
        <v>0</v>
      </c>
      <c r="AF104" s="140">
        <f t="shared" si="17"/>
        <v>0</v>
      </c>
      <c r="AG104" s="140">
        <f t="shared" si="18"/>
        <v>0</v>
      </c>
      <c r="AH104" s="140">
        <f t="shared" si="19"/>
        <v>0</v>
      </c>
      <c r="AI104" s="140">
        <f t="shared" si="21"/>
        <v>0</v>
      </c>
      <c r="AJ104" s="140">
        <f t="shared" si="20"/>
        <v>0</v>
      </c>
      <c r="AK104" s="140" t="str">
        <f t="shared" si="12"/>
        <v>Factor de Emisión</v>
      </c>
      <c r="AL104" s="83">
        <f t="shared" si="13"/>
        <v>0</v>
      </c>
      <c r="AM104" s="83">
        <f t="shared" si="14"/>
        <v>0</v>
      </c>
      <c r="AN104" s="83">
        <f t="shared" si="15"/>
        <v>0</v>
      </c>
      <c r="AO104" s="94">
        <f t="shared" si="16"/>
        <v>0</v>
      </c>
      <c r="AP104" s="94">
        <f>IF(L104="",AO104*'Fraccion masica'!$AB$36,L104*AO104)</f>
        <v>0</v>
      </c>
      <c r="AQ104" s="94">
        <f>IF(M104="",AO104*'Fraccion masica'!$AB$35,M104*AO104)</f>
        <v>0</v>
      </c>
      <c r="AR104" s="141">
        <f>IFERROR(AP104*Hoja1!$C$24/Hoja1!$C$25/Hoja1!$C$26*16.04/1000000,0)</f>
        <v>0</v>
      </c>
      <c r="AS104" s="94">
        <f>IFERROR(AQ104*Hoja1!$C$24/Hoja1!$C$25/Hoja1!$C$26*44.01/1000000,0)</f>
        <v>0</v>
      </c>
    </row>
    <row r="105" spans="2:45" x14ac:dyDescent="0.75">
      <c r="B105" s="52"/>
      <c r="C105" s="52"/>
      <c r="D105" s="52"/>
      <c r="E105" s="125"/>
      <c r="F105" s="125"/>
      <c r="G105" s="131"/>
      <c r="H105" s="92"/>
      <c r="I105" s="14"/>
      <c r="J105" s="14"/>
      <c r="K105" s="139"/>
      <c r="L105" s="52"/>
      <c r="M105" s="52"/>
      <c r="N105" s="122" t="str">
        <f t="shared" si="3"/>
        <v/>
      </c>
      <c r="O105" s="78">
        <f t="shared" si="4"/>
        <v>0</v>
      </c>
      <c r="P105" s="78">
        <f t="shared" si="5"/>
        <v>0</v>
      </c>
      <c r="Q105" s="78">
        <f t="shared" si="6"/>
        <v>0</v>
      </c>
      <c r="R105" s="78" t="str">
        <f t="shared" si="7"/>
        <v>Factor de Emisión</v>
      </c>
      <c r="S105" s="78">
        <f t="shared" si="8"/>
        <v>0</v>
      </c>
      <c r="T105" s="155">
        <f t="shared" si="9"/>
        <v>0</v>
      </c>
      <c r="U105" s="78">
        <f>S105+T105*Hoja1!$C$19</f>
        <v>0</v>
      </c>
      <c r="AF105" s="140">
        <f t="shared" si="17"/>
        <v>0</v>
      </c>
      <c r="AG105" s="140">
        <f t="shared" si="18"/>
        <v>0</v>
      </c>
      <c r="AH105" s="140">
        <f t="shared" si="19"/>
        <v>0</v>
      </c>
      <c r="AI105" s="140">
        <f t="shared" si="21"/>
        <v>0</v>
      </c>
      <c r="AJ105" s="140">
        <f t="shared" si="20"/>
        <v>0</v>
      </c>
      <c r="AK105" s="140" t="str">
        <f t="shared" si="12"/>
        <v>Factor de Emisión</v>
      </c>
      <c r="AL105" s="83">
        <f t="shared" si="13"/>
        <v>0</v>
      </c>
      <c r="AM105" s="83">
        <f t="shared" si="14"/>
        <v>0</v>
      </c>
      <c r="AN105" s="83">
        <f t="shared" si="15"/>
        <v>0</v>
      </c>
      <c r="AO105" s="94">
        <f t="shared" si="16"/>
        <v>0</v>
      </c>
      <c r="AP105" s="94">
        <f>IF(L105="",AO105*'Fraccion masica'!$AB$36,L105*AO105)</f>
        <v>0</v>
      </c>
      <c r="AQ105" s="94">
        <f>IF(M105="",AO105*'Fraccion masica'!$AB$35,M105*AO105)</f>
        <v>0</v>
      </c>
      <c r="AR105" s="141">
        <f>IFERROR(AP105*Hoja1!$C$24/Hoja1!$C$25/Hoja1!$C$26*16.04/1000000,0)</f>
        <v>0</v>
      </c>
      <c r="AS105" s="94">
        <f>IFERROR(AQ105*Hoja1!$C$24/Hoja1!$C$25/Hoja1!$C$26*44.01/1000000,0)</f>
        <v>0</v>
      </c>
    </row>
    <row r="106" spans="2:45" x14ac:dyDescent="0.75">
      <c r="B106" s="52"/>
      <c r="C106" s="52"/>
      <c r="D106" s="52"/>
      <c r="E106" s="125"/>
      <c r="F106" s="125"/>
      <c r="G106" s="131"/>
      <c r="H106" s="92"/>
      <c r="I106" s="14"/>
      <c r="J106" s="14"/>
      <c r="K106" s="139"/>
      <c r="L106" s="52"/>
      <c r="M106" s="52"/>
      <c r="N106" s="122" t="str">
        <f t="shared" si="3"/>
        <v/>
      </c>
      <c r="O106" s="78">
        <f t="shared" si="4"/>
        <v>0</v>
      </c>
      <c r="P106" s="78">
        <f t="shared" si="5"/>
        <v>0</v>
      </c>
      <c r="Q106" s="78">
        <f t="shared" si="6"/>
        <v>0</v>
      </c>
      <c r="R106" s="78" t="str">
        <f t="shared" si="7"/>
        <v>Factor de Emisión</v>
      </c>
      <c r="S106" s="78">
        <f t="shared" si="8"/>
        <v>0</v>
      </c>
      <c r="T106" s="155">
        <f t="shared" si="9"/>
        <v>0</v>
      </c>
      <c r="U106" s="78">
        <f>S106+T106*Hoja1!$C$19</f>
        <v>0</v>
      </c>
      <c r="AF106" s="140">
        <f t="shared" si="17"/>
        <v>0</v>
      </c>
      <c r="AG106" s="140">
        <f t="shared" si="18"/>
        <v>0</v>
      </c>
      <c r="AH106" s="140">
        <f t="shared" si="19"/>
        <v>0</v>
      </c>
      <c r="AI106" s="140">
        <f t="shared" si="21"/>
        <v>0</v>
      </c>
      <c r="AJ106" s="140">
        <f t="shared" si="20"/>
        <v>0</v>
      </c>
      <c r="AK106" s="140" t="str">
        <f t="shared" si="12"/>
        <v>Factor de Emisión</v>
      </c>
      <c r="AL106" s="83">
        <f t="shared" si="13"/>
        <v>0</v>
      </c>
      <c r="AM106" s="83">
        <f t="shared" si="14"/>
        <v>0</v>
      </c>
      <c r="AN106" s="83">
        <f t="shared" si="15"/>
        <v>0</v>
      </c>
      <c r="AO106" s="94">
        <f t="shared" si="16"/>
        <v>0</v>
      </c>
      <c r="AP106" s="94">
        <f>IF(L106="",AO106*'Fraccion masica'!$AB$36,L106*AO106)</f>
        <v>0</v>
      </c>
      <c r="AQ106" s="94">
        <f>IF(M106="",AO106*'Fraccion masica'!$AB$35,M106*AO106)</f>
        <v>0</v>
      </c>
      <c r="AR106" s="141">
        <f>IFERROR(AP106*Hoja1!$C$24/Hoja1!$C$25/Hoja1!$C$26*16.04/1000000,0)</f>
        <v>0</v>
      </c>
      <c r="AS106" s="94">
        <f>IFERROR(AQ106*Hoja1!$C$24/Hoja1!$C$25/Hoja1!$C$26*44.01/1000000,0)</f>
        <v>0</v>
      </c>
    </row>
    <row r="107" spans="2:45" x14ac:dyDescent="0.75">
      <c r="B107" s="52"/>
      <c r="C107" s="52"/>
      <c r="D107" s="52"/>
      <c r="E107" s="125"/>
      <c r="F107" s="125"/>
      <c r="G107" s="131"/>
      <c r="H107" s="92"/>
      <c r="I107" s="14"/>
      <c r="J107" s="14"/>
      <c r="K107" s="139"/>
      <c r="L107" s="52"/>
      <c r="M107" s="52"/>
      <c r="N107" s="122" t="str">
        <f t="shared" si="3"/>
        <v/>
      </c>
      <c r="O107" s="78">
        <f t="shared" si="4"/>
        <v>0</v>
      </c>
      <c r="P107" s="78">
        <f t="shared" si="5"/>
        <v>0</v>
      </c>
      <c r="Q107" s="78">
        <f t="shared" si="6"/>
        <v>0</v>
      </c>
      <c r="R107" s="78" t="str">
        <f t="shared" si="7"/>
        <v>Factor de Emisión</v>
      </c>
      <c r="S107" s="78">
        <f t="shared" si="8"/>
        <v>0</v>
      </c>
      <c r="T107" s="155">
        <f t="shared" si="9"/>
        <v>0</v>
      </c>
      <c r="U107" s="78">
        <f>S107+T107*Hoja1!$C$19</f>
        <v>0</v>
      </c>
      <c r="AF107" s="140">
        <f t="shared" si="17"/>
        <v>0</v>
      </c>
      <c r="AG107" s="140">
        <f t="shared" si="18"/>
        <v>0</v>
      </c>
      <c r="AH107" s="140">
        <f t="shared" si="19"/>
        <v>0</v>
      </c>
      <c r="AI107" s="140">
        <f t="shared" si="21"/>
        <v>0</v>
      </c>
      <c r="AJ107" s="140">
        <f t="shared" si="20"/>
        <v>0</v>
      </c>
      <c r="AK107" s="140" t="str">
        <f t="shared" si="12"/>
        <v>Factor de Emisión</v>
      </c>
      <c r="AL107" s="83">
        <f t="shared" si="13"/>
        <v>0</v>
      </c>
      <c r="AM107" s="83">
        <f t="shared" si="14"/>
        <v>0</v>
      </c>
      <c r="AN107" s="83">
        <f t="shared" si="15"/>
        <v>0</v>
      </c>
      <c r="AO107" s="94">
        <f t="shared" si="16"/>
        <v>0</v>
      </c>
      <c r="AP107" s="94">
        <f>IF(L107="",AO107*'Fraccion masica'!$AB$36,L107*AO107)</f>
        <v>0</v>
      </c>
      <c r="AQ107" s="94">
        <f>IF(M107="",AO107*'Fraccion masica'!$AB$35,M107*AO107)</f>
        <v>0</v>
      </c>
      <c r="AR107" s="141">
        <f>IFERROR(AP107*Hoja1!$C$24/Hoja1!$C$25/Hoja1!$C$26*16.04/1000000,0)</f>
        <v>0</v>
      </c>
      <c r="AS107" s="94">
        <f>IFERROR(AQ107*Hoja1!$C$24/Hoja1!$C$25/Hoja1!$C$26*44.01/1000000,0)</f>
        <v>0</v>
      </c>
    </row>
    <row r="108" spans="2:45" x14ac:dyDescent="0.75">
      <c r="B108" s="52"/>
      <c r="C108" s="52"/>
      <c r="D108" s="52"/>
      <c r="E108" s="125"/>
      <c r="F108" s="125"/>
      <c r="G108" s="131"/>
      <c r="H108" s="92"/>
      <c r="I108" s="14"/>
      <c r="J108" s="14"/>
      <c r="K108" s="139"/>
      <c r="L108" s="52"/>
      <c r="M108" s="52"/>
      <c r="N108" s="122" t="str">
        <f t="shared" si="3"/>
        <v/>
      </c>
      <c r="O108" s="78">
        <f t="shared" si="4"/>
        <v>0</v>
      </c>
      <c r="P108" s="78">
        <f t="shared" si="5"/>
        <v>0</v>
      </c>
      <c r="Q108" s="78">
        <f t="shared" si="6"/>
        <v>0</v>
      </c>
      <c r="R108" s="78" t="str">
        <f t="shared" si="7"/>
        <v>Factor de Emisión</v>
      </c>
      <c r="S108" s="78">
        <f t="shared" si="8"/>
        <v>0</v>
      </c>
      <c r="T108" s="155">
        <f t="shared" si="9"/>
        <v>0</v>
      </c>
      <c r="U108" s="78">
        <f>S108+T108*Hoja1!$C$19</f>
        <v>0</v>
      </c>
      <c r="AF108" s="140">
        <f t="shared" si="17"/>
        <v>0</v>
      </c>
      <c r="AG108" s="140">
        <f t="shared" si="18"/>
        <v>0</v>
      </c>
      <c r="AH108" s="140">
        <f t="shared" si="19"/>
        <v>0</v>
      </c>
      <c r="AI108" s="140">
        <f t="shared" si="21"/>
        <v>0</v>
      </c>
      <c r="AJ108" s="140">
        <f t="shared" si="20"/>
        <v>0</v>
      </c>
      <c r="AK108" s="140" t="str">
        <f t="shared" si="12"/>
        <v>Factor de Emisión</v>
      </c>
      <c r="AL108" s="83">
        <f t="shared" si="13"/>
        <v>0</v>
      </c>
      <c r="AM108" s="83">
        <f t="shared" si="14"/>
        <v>0</v>
      </c>
      <c r="AN108" s="83">
        <f t="shared" si="15"/>
        <v>0</v>
      </c>
      <c r="AO108" s="94">
        <f t="shared" si="16"/>
        <v>0</v>
      </c>
      <c r="AP108" s="94">
        <f>IF(L108="",AO108*'Fraccion masica'!$AB$36,L108*AO108)</f>
        <v>0</v>
      </c>
      <c r="AQ108" s="94">
        <f>IF(M108="",AO108*'Fraccion masica'!$AB$35,M108*AO108)</f>
        <v>0</v>
      </c>
      <c r="AR108" s="141">
        <f>IFERROR(AP108*Hoja1!$C$24/Hoja1!$C$25/Hoja1!$C$26*16.04/1000000,0)</f>
        <v>0</v>
      </c>
      <c r="AS108" s="94">
        <f>IFERROR(AQ108*Hoja1!$C$24/Hoja1!$C$25/Hoja1!$C$26*44.01/1000000,0)</f>
        <v>0</v>
      </c>
    </row>
    <row r="109" spans="2:45" x14ac:dyDescent="0.75">
      <c r="B109" s="52"/>
      <c r="C109" s="52"/>
      <c r="D109" s="52"/>
      <c r="E109" s="125"/>
      <c r="F109" s="125"/>
      <c r="G109" s="131"/>
      <c r="H109" s="92"/>
      <c r="I109" s="14"/>
      <c r="J109" s="14"/>
      <c r="K109" s="139"/>
      <c r="L109" s="52"/>
      <c r="M109" s="52"/>
      <c r="N109" s="122" t="str">
        <f t="shared" si="3"/>
        <v/>
      </c>
      <c r="O109" s="78">
        <f t="shared" si="4"/>
        <v>0</v>
      </c>
      <c r="P109" s="78">
        <f t="shared" si="5"/>
        <v>0</v>
      </c>
      <c r="Q109" s="78">
        <f t="shared" si="6"/>
        <v>0</v>
      </c>
      <c r="R109" s="78" t="str">
        <f t="shared" si="7"/>
        <v>Factor de Emisión</v>
      </c>
      <c r="S109" s="78">
        <f t="shared" si="8"/>
        <v>0</v>
      </c>
      <c r="T109" s="155">
        <f t="shared" si="9"/>
        <v>0</v>
      </c>
      <c r="U109" s="78">
        <f>S109+T109*Hoja1!$C$19</f>
        <v>0</v>
      </c>
      <c r="AF109" s="140">
        <f t="shared" si="17"/>
        <v>0</v>
      </c>
      <c r="AG109" s="140">
        <f t="shared" si="18"/>
        <v>0</v>
      </c>
      <c r="AH109" s="140">
        <f t="shared" si="19"/>
        <v>0</v>
      </c>
      <c r="AI109" s="140">
        <f t="shared" si="21"/>
        <v>0</v>
      </c>
      <c r="AJ109" s="140">
        <f t="shared" si="20"/>
        <v>0</v>
      </c>
      <c r="AK109" s="140" t="str">
        <f t="shared" si="12"/>
        <v>Factor de Emisión</v>
      </c>
      <c r="AL109" s="83">
        <f t="shared" si="13"/>
        <v>0</v>
      </c>
      <c r="AM109" s="83">
        <f t="shared" si="14"/>
        <v>0</v>
      </c>
      <c r="AN109" s="83">
        <f t="shared" si="15"/>
        <v>0</v>
      </c>
      <c r="AO109" s="94">
        <f t="shared" si="16"/>
        <v>0</v>
      </c>
      <c r="AP109" s="94">
        <f>IF(L109="",AO109*'Fraccion masica'!$AB$36,L109*AO109)</f>
        <v>0</v>
      </c>
      <c r="AQ109" s="94">
        <f>IF(M109="",AO109*'Fraccion masica'!$AB$35,M109*AO109)</f>
        <v>0</v>
      </c>
      <c r="AR109" s="141">
        <f>IFERROR(AP109*Hoja1!$C$24/Hoja1!$C$25/Hoja1!$C$26*16.04/1000000,0)</f>
        <v>0</v>
      </c>
      <c r="AS109" s="94">
        <f>IFERROR(AQ109*Hoja1!$C$24/Hoja1!$C$25/Hoja1!$C$26*44.01/1000000,0)</f>
        <v>0</v>
      </c>
    </row>
    <row r="110" spans="2:45" x14ac:dyDescent="0.75">
      <c r="B110" s="52"/>
      <c r="C110" s="52"/>
      <c r="D110" s="52"/>
      <c r="E110" s="125"/>
      <c r="F110" s="125"/>
      <c r="G110" s="131"/>
      <c r="H110" s="92"/>
      <c r="I110" s="14"/>
      <c r="J110" s="14"/>
      <c r="K110" s="139"/>
      <c r="L110" s="52"/>
      <c r="M110" s="52"/>
      <c r="N110" s="122" t="str">
        <f t="shared" si="3"/>
        <v/>
      </c>
      <c r="O110" s="78">
        <f t="shared" si="4"/>
        <v>0</v>
      </c>
      <c r="P110" s="78">
        <f t="shared" si="5"/>
        <v>0</v>
      </c>
      <c r="Q110" s="78">
        <f t="shared" si="6"/>
        <v>0</v>
      </c>
      <c r="R110" s="78" t="str">
        <f t="shared" si="7"/>
        <v>Factor de Emisión</v>
      </c>
      <c r="S110" s="78">
        <f t="shared" si="8"/>
        <v>0</v>
      </c>
      <c r="T110" s="155">
        <f t="shared" si="9"/>
        <v>0</v>
      </c>
      <c r="U110" s="78">
        <f>S110+T110*Hoja1!$C$19</f>
        <v>0</v>
      </c>
      <c r="AF110" s="140">
        <f t="shared" si="17"/>
        <v>0</v>
      </c>
      <c r="AG110" s="140">
        <f t="shared" si="18"/>
        <v>0</v>
      </c>
      <c r="AH110" s="140">
        <f t="shared" si="19"/>
        <v>0</v>
      </c>
      <c r="AI110" s="140">
        <f t="shared" si="21"/>
        <v>0</v>
      </c>
      <c r="AJ110" s="140">
        <f t="shared" si="20"/>
        <v>0</v>
      </c>
      <c r="AK110" s="140" t="str">
        <f t="shared" si="12"/>
        <v>Factor de Emisión</v>
      </c>
      <c r="AL110" s="83">
        <f t="shared" si="13"/>
        <v>0</v>
      </c>
      <c r="AM110" s="83">
        <f t="shared" si="14"/>
        <v>0</v>
      </c>
      <c r="AN110" s="83">
        <f t="shared" si="15"/>
        <v>0</v>
      </c>
      <c r="AO110" s="94">
        <f t="shared" si="16"/>
        <v>0</v>
      </c>
      <c r="AP110" s="94">
        <f>IF(L110="",AO110*'Fraccion masica'!$AB$36,L110*AO110)</f>
        <v>0</v>
      </c>
      <c r="AQ110" s="94">
        <f>IF(M110="",AO110*'Fraccion masica'!$AB$35,M110*AO110)</f>
        <v>0</v>
      </c>
      <c r="AR110" s="141">
        <f>IFERROR(AP110*Hoja1!$C$24/Hoja1!$C$25/Hoja1!$C$26*16.04/1000000,0)</f>
        <v>0</v>
      </c>
      <c r="AS110" s="94">
        <f>IFERROR(AQ110*Hoja1!$C$24/Hoja1!$C$25/Hoja1!$C$26*44.01/1000000,0)</f>
        <v>0</v>
      </c>
    </row>
    <row r="111" spans="2:45" x14ac:dyDescent="0.75">
      <c r="B111" s="52"/>
      <c r="C111" s="52"/>
      <c r="D111" s="52"/>
      <c r="E111" s="125"/>
      <c r="F111" s="125"/>
      <c r="G111" s="131"/>
      <c r="H111" s="92"/>
      <c r="I111" s="14"/>
      <c r="J111" s="14"/>
      <c r="K111" s="139"/>
      <c r="L111" s="52"/>
      <c r="M111" s="52"/>
      <c r="N111" s="122" t="str">
        <f t="shared" si="3"/>
        <v/>
      </c>
      <c r="O111" s="78">
        <f t="shared" si="4"/>
        <v>0</v>
      </c>
      <c r="P111" s="78">
        <f t="shared" si="5"/>
        <v>0</v>
      </c>
      <c r="Q111" s="78">
        <f t="shared" si="6"/>
        <v>0</v>
      </c>
      <c r="R111" s="78" t="str">
        <f t="shared" si="7"/>
        <v>Factor de Emisión</v>
      </c>
      <c r="S111" s="78">
        <f t="shared" si="8"/>
        <v>0</v>
      </c>
      <c r="T111" s="155">
        <f t="shared" si="9"/>
        <v>0</v>
      </c>
      <c r="U111" s="78">
        <f>S111+T111*Hoja1!$C$19</f>
        <v>0</v>
      </c>
      <c r="AF111" s="140">
        <f t="shared" si="17"/>
        <v>0</v>
      </c>
      <c r="AG111" s="140">
        <f t="shared" si="18"/>
        <v>0</v>
      </c>
      <c r="AH111" s="140">
        <f t="shared" si="19"/>
        <v>0</v>
      </c>
      <c r="AI111" s="140">
        <f t="shared" si="21"/>
        <v>0</v>
      </c>
      <c r="AJ111" s="140">
        <f t="shared" si="20"/>
        <v>0</v>
      </c>
      <c r="AK111" s="140" t="str">
        <f t="shared" si="12"/>
        <v>Factor de Emisión</v>
      </c>
      <c r="AL111" s="83">
        <f t="shared" si="13"/>
        <v>0</v>
      </c>
      <c r="AM111" s="83">
        <f t="shared" si="14"/>
        <v>0</v>
      </c>
      <c r="AN111" s="83">
        <f t="shared" si="15"/>
        <v>0</v>
      </c>
      <c r="AO111" s="94">
        <f t="shared" si="16"/>
        <v>0</v>
      </c>
      <c r="AP111" s="94">
        <f>IF(L111="",AO111*'Fraccion masica'!$AB$36,L111*AO111)</f>
        <v>0</v>
      </c>
      <c r="AQ111" s="94">
        <f>IF(M111="",AO111*'Fraccion masica'!$AB$35,M111*AO111)</f>
        <v>0</v>
      </c>
      <c r="AR111" s="141">
        <f>IFERROR(AP111*Hoja1!$C$24/Hoja1!$C$25/Hoja1!$C$26*16.04/1000000,0)</f>
        <v>0</v>
      </c>
      <c r="AS111" s="94">
        <f>IFERROR(AQ111*Hoja1!$C$24/Hoja1!$C$25/Hoja1!$C$26*44.01/1000000,0)</f>
        <v>0</v>
      </c>
    </row>
    <row r="112" spans="2:45" x14ac:dyDescent="0.75">
      <c r="B112" s="52"/>
      <c r="C112" s="52"/>
      <c r="D112" s="52"/>
      <c r="E112" s="125"/>
      <c r="F112" s="125"/>
      <c r="G112" s="131"/>
      <c r="H112" s="92"/>
      <c r="I112" s="14"/>
      <c r="J112" s="14"/>
      <c r="K112" s="139"/>
      <c r="L112" s="52"/>
      <c r="M112" s="52"/>
      <c r="N112" s="122" t="str">
        <f t="shared" si="3"/>
        <v/>
      </c>
      <c r="O112" s="78">
        <f t="shared" si="4"/>
        <v>0</v>
      </c>
      <c r="P112" s="78">
        <f t="shared" si="5"/>
        <v>0</v>
      </c>
      <c r="Q112" s="78">
        <f t="shared" si="6"/>
        <v>0</v>
      </c>
      <c r="R112" s="78" t="str">
        <f t="shared" si="7"/>
        <v>Factor de Emisión</v>
      </c>
      <c r="S112" s="78">
        <f t="shared" si="8"/>
        <v>0</v>
      </c>
      <c r="T112" s="155">
        <f t="shared" si="9"/>
        <v>0</v>
      </c>
      <c r="U112" s="78">
        <f>S112+T112*Hoja1!$C$19</f>
        <v>0</v>
      </c>
      <c r="AF112" s="140">
        <f t="shared" si="17"/>
        <v>0</v>
      </c>
      <c r="AG112" s="140">
        <f t="shared" si="18"/>
        <v>0</v>
      </c>
      <c r="AH112" s="140">
        <f t="shared" si="19"/>
        <v>0</v>
      </c>
      <c r="AI112" s="140">
        <f t="shared" si="21"/>
        <v>0</v>
      </c>
      <c r="AJ112" s="140">
        <f t="shared" si="20"/>
        <v>0</v>
      </c>
      <c r="AK112" s="140" t="str">
        <f t="shared" si="12"/>
        <v>Factor de Emisión</v>
      </c>
      <c r="AL112" s="83">
        <f t="shared" si="13"/>
        <v>0</v>
      </c>
      <c r="AM112" s="83">
        <f t="shared" si="14"/>
        <v>0</v>
      </c>
      <c r="AN112" s="83">
        <f t="shared" si="15"/>
        <v>0</v>
      </c>
      <c r="AO112" s="94">
        <f t="shared" si="16"/>
        <v>0</v>
      </c>
      <c r="AP112" s="94">
        <f>IF(L112="",AO112*'Fraccion masica'!$AB$36,L112*AO112)</f>
        <v>0</v>
      </c>
      <c r="AQ112" s="94">
        <f>IF(M112="",AO112*'Fraccion masica'!$AB$35,M112*AO112)</f>
        <v>0</v>
      </c>
      <c r="AR112" s="141">
        <f>IFERROR(AP112*Hoja1!$C$24/Hoja1!$C$25/Hoja1!$C$26*16.04/1000000,0)</f>
        <v>0</v>
      </c>
      <c r="AS112" s="94">
        <f>IFERROR(AQ112*Hoja1!$C$24/Hoja1!$C$25/Hoja1!$C$26*44.01/1000000,0)</f>
        <v>0</v>
      </c>
    </row>
    <row r="113" spans="2:45" x14ac:dyDescent="0.75">
      <c r="B113" s="52"/>
      <c r="C113" s="52"/>
      <c r="D113" s="52"/>
      <c r="E113" s="125"/>
      <c r="F113" s="125"/>
      <c r="G113" s="131"/>
      <c r="H113" s="92"/>
      <c r="I113" s="14"/>
      <c r="J113" s="14"/>
      <c r="K113" s="139"/>
      <c r="L113" s="52"/>
      <c r="M113" s="52"/>
      <c r="N113" s="122" t="str">
        <f t="shared" si="3"/>
        <v/>
      </c>
      <c r="O113" s="78">
        <f t="shared" si="4"/>
        <v>0</v>
      </c>
      <c r="P113" s="78">
        <f t="shared" si="5"/>
        <v>0</v>
      </c>
      <c r="Q113" s="78">
        <f t="shared" si="6"/>
        <v>0</v>
      </c>
      <c r="R113" s="78" t="str">
        <f t="shared" si="7"/>
        <v>Factor de Emisión</v>
      </c>
      <c r="S113" s="78">
        <f t="shared" si="8"/>
        <v>0</v>
      </c>
      <c r="T113" s="155">
        <f t="shared" si="9"/>
        <v>0</v>
      </c>
      <c r="U113" s="78">
        <f>S113+T113*Hoja1!$C$19</f>
        <v>0</v>
      </c>
      <c r="AF113" s="140">
        <f t="shared" si="17"/>
        <v>0</v>
      </c>
      <c r="AG113" s="140">
        <f t="shared" si="18"/>
        <v>0</v>
      </c>
      <c r="AH113" s="140">
        <f t="shared" si="19"/>
        <v>0</v>
      </c>
      <c r="AI113" s="140">
        <f t="shared" si="21"/>
        <v>0</v>
      </c>
      <c r="AJ113" s="140">
        <f t="shared" si="20"/>
        <v>0</v>
      </c>
      <c r="AK113" s="140" t="str">
        <f t="shared" si="12"/>
        <v>Factor de Emisión</v>
      </c>
      <c r="AL113" s="83">
        <f t="shared" si="13"/>
        <v>0</v>
      </c>
      <c r="AM113" s="83">
        <f t="shared" si="14"/>
        <v>0</v>
      </c>
      <c r="AN113" s="83">
        <f t="shared" si="15"/>
        <v>0</v>
      </c>
      <c r="AO113" s="94">
        <f t="shared" si="16"/>
        <v>0</v>
      </c>
      <c r="AP113" s="94">
        <f>IF(L113="",AO113*'Fraccion masica'!$AB$36,L113*AO113)</f>
        <v>0</v>
      </c>
      <c r="AQ113" s="94">
        <f>IF(M113="",AO113*'Fraccion masica'!$AB$35,M113*AO113)</f>
        <v>0</v>
      </c>
      <c r="AR113" s="141">
        <f>IFERROR(AP113*Hoja1!$C$24/Hoja1!$C$25/Hoja1!$C$26*16.04/1000000,0)</f>
        <v>0</v>
      </c>
      <c r="AS113" s="94">
        <f>IFERROR(AQ113*Hoja1!$C$24/Hoja1!$C$25/Hoja1!$C$26*44.01/1000000,0)</f>
        <v>0</v>
      </c>
    </row>
    <row r="114" spans="2:45" x14ac:dyDescent="0.75">
      <c r="B114" s="52"/>
      <c r="C114" s="52"/>
      <c r="D114" s="52"/>
      <c r="E114" s="125"/>
      <c r="F114" s="125"/>
      <c r="G114" s="131"/>
      <c r="H114" s="92"/>
      <c r="I114" s="14"/>
      <c r="J114" s="14"/>
      <c r="K114" s="139"/>
      <c r="L114" s="52"/>
      <c r="M114" s="52"/>
      <c r="N114" s="122" t="str">
        <f t="shared" si="3"/>
        <v/>
      </c>
      <c r="O114" s="78">
        <f t="shared" si="4"/>
        <v>0</v>
      </c>
      <c r="P114" s="78">
        <f t="shared" si="5"/>
        <v>0</v>
      </c>
      <c r="Q114" s="78">
        <f t="shared" si="6"/>
        <v>0</v>
      </c>
      <c r="R114" s="78" t="str">
        <f t="shared" si="7"/>
        <v>Factor de Emisión</v>
      </c>
      <c r="S114" s="78">
        <f t="shared" si="8"/>
        <v>0</v>
      </c>
      <c r="T114" s="155">
        <f t="shared" si="9"/>
        <v>0</v>
      </c>
      <c r="U114" s="78">
        <f>S114+T114*Hoja1!$C$19</f>
        <v>0</v>
      </c>
      <c r="AF114" s="140">
        <f t="shared" si="17"/>
        <v>0</v>
      </c>
      <c r="AG114" s="140">
        <f t="shared" si="18"/>
        <v>0</v>
      </c>
      <c r="AH114" s="140">
        <f t="shared" si="19"/>
        <v>0</v>
      </c>
      <c r="AI114" s="140">
        <f t="shared" si="21"/>
        <v>0</v>
      </c>
      <c r="AJ114" s="140">
        <f t="shared" si="20"/>
        <v>0</v>
      </c>
      <c r="AK114" s="140" t="str">
        <f t="shared" si="12"/>
        <v>Factor de Emisión</v>
      </c>
      <c r="AL114" s="83">
        <f t="shared" si="13"/>
        <v>0</v>
      </c>
      <c r="AM114" s="83">
        <f t="shared" si="14"/>
        <v>0</v>
      </c>
      <c r="AN114" s="83">
        <f t="shared" si="15"/>
        <v>0</v>
      </c>
      <c r="AO114" s="94">
        <f t="shared" si="16"/>
        <v>0</v>
      </c>
      <c r="AP114" s="94">
        <f>IF(L114="",AO114*'Fraccion masica'!$AB$36,L114*AO114)</f>
        <v>0</v>
      </c>
      <c r="AQ114" s="94">
        <f>IF(M114="",AO114*'Fraccion masica'!$AB$35,M114*AO114)</f>
        <v>0</v>
      </c>
      <c r="AR114" s="141">
        <f>IFERROR(AP114*Hoja1!$C$24/Hoja1!$C$25/Hoja1!$C$26*16.04/1000000,0)</f>
        <v>0</v>
      </c>
      <c r="AS114" s="94">
        <f>IFERROR(AQ114*Hoja1!$C$24/Hoja1!$C$25/Hoja1!$C$26*44.01/1000000,0)</f>
        <v>0</v>
      </c>
    </row>
    <row r="115" spans="2:45" x14ac:dyDescent="0.75">
      <c r="B115" s="52"/>
      <c r="C115" s="52"/>
      <c r="D115" s="52"/>
      <c r="E115" s="125"/>
      <c r="F115" s="125"/>
      <c r="G115" s="131"/>
      <c r="H115" s="92"/>
      <c r="I115" s="14"/>
      <c r="J115" s="14"/>
      <c r="K115" s="139"/>
      <c r="L115" s="52"/>
      <c r="M115" s="52"/>
      <c r="N115" s="122" t="str">
        <f t="shared" si="3"/>
        <v/>
      </c>
      <c r="O115" s="78">
        <f t="shared" si="4"/>
        <v>0</v>
      </c>
      <c r="P115" s="78">
        <f t="shared" si="5"/>
        <v>0</v>
      </c>
      <c r="Q115" s="78">
        <f t="shared" si="6"/>
        <v>0</v>
      </c>
      <c r="R115" s="78" t="str">
        <f t="shared" si="7"/>
        <v>Factor de Emisión</v>
      </c>
      <c r="S115" s="78">
        <f t="shared" si="8"/>
        <v>0</v>
      </c>
      <c r="T115" s="155">
        <f t="shared" si="9"/>
        <v>0</v>
      </c>
      <c r="U115" s="78">
        <f>S115+T115*Hoja1!$C$19</f>
        <v>0</v>
      </c>
      <c r="AF115" s="140">
        <f t="shared" si="17"/>
        <v>0</v>
      </c>
      <c r="AG115" s="140">
        <f t="shared" si="18"/>
        <v>0</v>
      </c>
      <c r="AH115" s="140">
        <f t="shared" si="19"/>
        <v>0</v>
      </c>
      <c r="AI115" s="140">
        <f t="shared" si="21"/>
        <v>0</v>
      </c>
      <c r="AJ115" s="140">
        <f t="shared" si="20"/>
        <v>0</v>
      </c>
      <c r="AK115" s="140" t="str">
        <f t="shared" si="12"/>
        <v>Factor de Emisión</v>
      </c>
      <c r="AL115" s="83">
        <f t="shared" si="13"/>
        <v>0</v>
      </c>
      <c r="AM115" s="83">
        <f t="shared" si="14"/>
        <v>0</v>
      </c>
      <c r="AN115" s="83">
        <f t="shared" si="15"/>
        <v>0</v>
      </c>
      <c r="AO115" s="94">
        <f t="shared" si="16"/>
        <v>0</v>
      </c>
      <c r="AP115" s="94">
        <f>IF(L115="",AO115*'Fraccion masica'!$AB$36,L115*AO115)</f>
        <v>0</v>
      </c>
      <c r="AQ115" s="94">
        <f>IF(M115="",AO115*'Fraccion masica'!$AB$35,M115*AO115)</f>
        <v>0</v>
      </c>
      <c r="AR115" s="141">
        <f>IFERROR(AP115*Hoja1!$C$24/Hoja1!$C$25/Hoja1!$C$26*16.04/1000000,0)</f>
        <v>0</v>
      </c>
      <c r="AS115" s="94">
        <f>IFERROR(AQ115*Hoja1!$C$24/Hoja1!$C$25/Hoja1!$C$26*44.01/1000000,0)</f>
        <v>0</v>
      </c>
    </row>
    <row r="116" spans="2:45" x14ac:dyDescent="0.75">
      <c r="B116" s="52"/>
      <c r="C116" s="52"/>
      <c r="D116" s="52"/>
      <c r="E116" s="125"/>
      <c r="F116" s="125"/>
      <c r="G116" s="131"/>
      <c r="H116" s="92"/>
      <c r="I116" s="14"/>
      <c r="J116" s="14"/>
      <c r="K116" s="139"/>
      <c r="L116" s="52"/>
      <c r="M116" s="52"/>
      <c r="N116" s="122" t="str">
        <f t="shared" si="3"/>
        <v/>
      </c>
      <c r="O116" s="78">
        <f t="shared" si="4"/>
        <v>0</v>
      </c>
      <c r="P116" s="78">
        <f t="shared" si="5"/>
        <v>0</v>
      </c>
      <c r="Q116" s="78">
        <f t="shared" si="6"/>
        <v>0</v>
      </c>
      <c r="R116" s="78" t="str">
        <f t="shared" si="7"/>
        <v>Factor de Emisión</v>
      </c>
      <c r="S116" s="78">
        <f t="shared" si="8"/>
        <v>0</v>
      </c>
      <c r="T116" s="155">
        <f t="shared" si="9"/>
        <v>0</v>
      </c>
      <c r="U116" s="78">
        <f>S116+T116*Hoja1!$C$19</f>
        <v>0</v>
      </c>
      <c r="AF116" s="140">
        <f t="shared" si="17"/>
        <v>0</v>
      </c>
      <c r="AG116" s="140">
        <f t="shared" si="18"/>
        <v>0</v>
      </c>
      <c r="AH116" s="140">
        <f t="shared" si="19"/>
        <v>0</v>
      </c>
      <c r="AI116" s="140">
        <f t="shared" si="21"/>
        <v>0</v>
      </c>
      <c r="AJ116" s="140">
        <f t="shared" si="20"/>
        <v>0</v>
      </c>
      <c r="AK116" s="140" t="str">
        <f t="shared" si="12"/>
        <v>Factor de Emisión</v>
      </c>
      <c r="AL116" s="83">
        <f t="shared" si="13"/>
        <v>0</v>
      </c>
      <c r="AM116" s="83">
        <f t="shared" si="14"/>
        <v>0</v>
      </c>
      <c r="AN116" s="83">
        <f t="shared" si="15"/>
        <v>0</v>
      </c>
      <c r="AO116" s="94">
        <f t="shared" si="16"/>
        <v>0</v>
      </c>
      <c r="AP116" s="94">
        <f>IF(L116="",AO116*'Fraccion masica'!$AB$36,L116*AO116)</f>
        <v>0</v>
      </c>
      <c r="AQ116" s="94">
        <f>IF(M116="",AO116*'Fraccion masica'!$AB$35,M116*AO116)</f>
        <v>0</v>
      </c>
      <c r="AR116" s="141">
        <f>IFERROR(AP116*Hoja1!$C$24/Hoja1!$C$25/Hoja1!$C$26*16.04/1000000,0)</f>
        <v>0</v>
      </c>
      <c r="AS116" s="94">
        <f>IFERROR(AQ116*Hoja1!$C$24/Hoja1!$C$25/Hoja1!$C$26*44.01/1000000,0)</f>
        <v>0</v>
      </c>
    </row>
    <row r="117" spans="2:45" x14ac:dyDescent="0.75">
      <c r="B117" s="52"/>
      <c r="C117" s="52"/>
      <c r="D117" s="52"/>
      <c r="E117" s="125"/>
      <c r="F117" s="125"/>
      <c r="G117" s="131"/>
      <c r="H117" s="92"/>
      <c r="I117" s="14"/>
      <c r="J117" s="14"/>
      <c r="K117" s="139"/>
      <c r="L117" s="52"/>
      <c r="M117" s="52"/>
      <c r="N117" s="122" t="str">
        <f t="shared" si="3"/>
        <v/>
      </c>
      <c r="O117" s="78">
        <f t="shared" si="4"/>
        <v>0</v>
      </c>
      <c r="P117" s="78">
        <f t="shared" si="5"/>
        <v>0</v>
      </c>
      <c r="Q117" s="78">
        <f t="shared" si="6"/>
        <v>0</v>
      </c>
      <c r="R117" s="78" t="str">
        <f t="shared" si="7"/>
        <v>Factor de Emisión</v>
      </c>
      <c r="S117" s="78">
        <f t="shared" si="8"/>
        <v>0</v>
      </c>
      <c r="T117" s="155">
        <f t="shared" si="9"/>
        <v>0</v>
      </c>
      <c r="U117" s="78">
        <f>S117+T117*Hoja1!$C$19</f>
        <v>0</v>
      </c>
      <c r="AF117" s="140">
        <f t="shared" si="17"/>
        <v>0</v>
      </c>
      <c r="AG117" s="140">
        <f t="shared" si="18"/>
        <v>0</v>
      </c>
      <c r="AH117" s="140">
        <f t="shared" si="19"/>
        <v>0</v>
      </c>
      <c r="AI117" s="140">
        <f t="shared" si="21"/>
        <v>0</v>
      </c>
      <c r="AJ117" s="140">
        <f t="shared" si="20"/>
        <v>0</v>
      </c>
      <c r="AK117" s="140" t="str">
        <f t="shared" si="12"/>
        <v>Factor de Emisión</v>
      </c>
      <c r="AL117" s="83">
        <f t="shared" si="13"/>
        <v>0</v>
      </c>
      <c r="AM117" s="83">
        <f t="shared" si="14"/>
        <v>0</v>
      </c>
      <c r="AN117" s="83">
        <f t="shared" si="15"/>
        <v>0</v>
      </c>
      <c r="AO117" s="94">
        <f t="shared" si="16"/>
        <v>0</v>
      </c>
      <c r="AP117" s="94">
        <f>IF(L117="",AO117*'Fraccion masica'!$AB$36,L117*AO117)</f>
        <v>0</v>
      </c>
      <c r="AQ117" s="94">
        <f>IF(M117="",AO117*'Fraccion masica'!$AB$35,M117*AO117)</f>
        <v>0</v>
      </c>
      <c r="AR117" s="141">
        <f>IFERROR(AP117*Hoja1!$C$24/Hoja1!$C$25/Hoja1!$C$26*16.04/1000000,0)</f>
        <v>0</v>
      </c>
      <c r="AS117" s="94">
        <f>IFERROR(AQ117*Hoja1!$C$24/Hoja1!$C$25/Hoja1!$C$26*44.01/1000000,0)</f>
        <v>0</v>
      </c>
    </row>
    <row r="118" spans="2:45" x14ac:dyDescent="0.75">
      <c r="B118" s="52"/>
      <c r="C118" s="52"/>
      <c r="D118" s="52"/>
      <c r="E118" s="125"/>
      <c r="F118" s="125"/>
      <c r="G118" s="131"/>
      <c r="H118" s="92"/>
      <c r="I118" s="14"/>
      <c r="J118" s="14"/>
      <c r="K118" s="139"/>
      <c r="L118" s="52"/>
      <c r="M118" s="52"/>
      <c r="N118" s="122" t="str">
        <f t="shared" si="3"/>
        <v/>
      </c>
      <c r="O118" s="78">
        <f t="shared" si="4"/>
        <v>0</v>
      </c>
      <c r="P118" s="78">
        <f t="shared" si="5"/>
        <v>0</v>
      </c>
      <c r="Q118" s="78">
        <f t="shared" si="6"/>
        <v>0</v>
      </c>
      <c r="R118" s="78" t="str">
        <f t="shared" si="7"/>
        <v>Factor de Emisión</v>
      </c>
      <c r="S118" s="78">
        <f t="shared" si="8"/>
        <v>0</v>
      </c>
      <c r="T118" s="155">
        <f t="shared" si="9"/>
        <v>0</v>
      </c>
      <c r="U118" s="78">
        <f>S118+T118*Hoja1!$C$19</f>
        <v>0</v>
      </c>
      <c r="AF118" s="140">
        <f t="shared" si="17"/>
        <v>0</v>
      </c>
      <c r="AG118" s="140">
        <f t="shared" si="18"/>
        <v>0</v>
      </c>
      <c r="AH118" s="140">
        <f t="shared" si="19"/>
        <v>0</v>
      </c>
      <c r="AI118" s="140">
        <f t="shared" si="21"/>
        <v>0</v>
      </c>
      <c r="AJ118" s="140">
        <f t="shared" si="20"/>
        <v>0</v>
      </c>
      <c r="AK118" s="140" t="str">
        <f t="shared" si="12"/>
        <v>Factor de Emisión</v>
      </c>
      <c r="AL118" s="83">
        <f t="shared" si="13"/>
        <v>0</v>
      </c>
      <c r="AM118" s="83">
        <f t="shared" si="14"/>
        <v>0</v>
      </c>
      <c r="AN118" s="83">
        <f t="shared" si="15"/>
        <v>0</v>
      </c>
      <c r="AO118" s="94">
        <f t="shared" si="16"/>
        <v>0</v>
      </c>
      <c r="AP118" s="94">
        <f>IF(L118="",AO118*'Fraccion masica'!$AB$36,L118*AO118)</f>
        <v>0</v>
      </c>
      <c r="AQ118" s="94">
        <f>IF(M118="",AO118*'Fraccion masica'!$AB$35,M118*AO118)</f>
        <v>0</v>
      </c>
      <c r="AR118" s="141">
        <f>IFERROR(AP118*Hoja1!$C$24/Hoja1!$C$25/Hoja1!$C$26*16.04/1000000,0)</f>
        <v>0</v>
      </c>
      <c r="AS118" s="94">
        <f>IFERROR(AQ118*Hoja1!$C$24/Hoja1!$C$25/Hoja1!$C$26*44.01/1000000,0)</f>
        <v>0</v>
      </c>
    </row>
    <row r="119" spans="2:45" x14ac:dyDescent="0.75">
      <c r="B119" s="52"/>
      <c r="C119" s="52"/>
      <c r="D119" s="52"/>
      <c r="E119" s="125"/>
      <c r="F119" s="125"/>
      <c r="G119" s="131"/>
      <c r="H119" s="92"/>
      <c r="I119" s="14"/>
      <c r="J119" s="14"/>
      <c r="K119" s="139"/>
      <c r="L119" s="52"/>
      <c r="M119" s="52"/>
      <c r="N119" s="122" t="str">
        <f t="shared" si="3"/>
        <v/>
      </c>
      <c r="O119" s="78">
        <f t="shared" si="4"/>
        <v>0</v>
      </c>
      <c r="P119" s="78">
        <f t="shared" si="5"/>
        <v>0</v>
      </c>
      <c r="Q119" s="78">
        <f t="shared" si="6"/>
        <v>0</v>
      </c>
      <c r="R119" s="78" t="str">
        <f t="shared" si="7"/>
        <v>Factor de Emisión</v>
      </c>
      <c r="S119" s="78">
        <f t="shared" si="8"/>
        <v>0</v>
      </c>
      <c r="T119" s="155">
        <f t="shared" si="9"/>
        <v>0</v>
      </c>
      <c r="U119" s="78">
        <f>S119+T119*Hoja1!$C$19</f>
        <v>0</v>
      </c>
      <c r="AF119" s="140">
        <f t="shared" si="17"/>
        <v>0</v>
      </c>
      <c r="AG119" s="140">
        <f t="shared" si="18"/>
        <v>0</v>
      </c>
      <c r="AH119" s="140">
        <f t="shared" si="19"/>
        <v>0</v>
      </c>
      <c r="AI119" s="140">
        <f t="shared" si="21"/>
        <v>0</v>
      </c>
      <c r="AJ119" s="140">
        <f t="shared" si="20"/>
        <v>0</v>
      </c>
      <c r="AK119" s="140" t="str">
        <f t="shared" si="12"/>
        <v>Factor de Emisión</v>
      </c>
      <c r="AL119" s="83">
        <f t="shared" si="13"/>
        <v>0</v>
      </c>
      <c r="AM119" s="83">
        <f t="shared" si="14"/>
        <v>0</v>
      </c>
      <c r="AN119" s="83">
        <f t="shared" si="15"/>
        <v>0</v>
      </c>
      <c r="AO119" s="94">
        <f t="shared" si="16"/>
        <v>0</v>
      </c>
      <c r="AP119" s="94">
        <f>IF(L119="",AO119*'Fraccion masica'!$AB$36,L119*AO119)</f>
        <v>0</v>
      </c>
      <c r="AQ119" s="94">
        <f>IF(M119="",AO119*'Fraccion masica'!$AB$35,M119*AO119)</f>
        <v>0</v>
      </c>
      <c r="AR119" s="141">
        <f>IFERROR(AP119*Hoja1!$C$24/Hoja1!$C$25/Hoja1!$C$26*16.04/1000000,0)</f>
        <v>0</v>
      </c>
      <c r="AS119" s="94">
        <f>IFERROR(AQ119*Hoja1!$C$24/Hoja1!$C$25/Hoja1!$C$26*44.01/1000000,0)</f>
        <v>0</v>
      </c>
    </row>
    <row r="120" spans="2:45" x14ac:dyDescent="0.75">
      <c r="B120" s="52"/>
      <c r="C120" s="52"/>
      <c r="D120" s="52"/>
      <c r="E120" s="125"/>
      <c r="F120" s="125"/>
      <c r="G120" s="131"/>
      <c r="H120" s="92"/>
      <c r="I120" s="14"/>
      <c r="J120" s="14"/>
      <c r="K120" s="139"/>
      <c r="L120" s="52"/>
      <c r="M120" s="52"/>
      <c r="N120" s="122" t="str">
        <f t="shared" si="3"/>
        <v/>
      </c>
      <c r="O120" s="78">
        <f t="shared" si="4"/>
        <v>0</v>
      </c>
      <c r="P120" s="78">
        <f t="shared" si="5"/>
        <v>0</v>
      </c>
      <c r="Q120" s="78">
        <f t="shared" si="6"/>
        <v>0</v>
      </c>
      <c r="R120" s="78" t="str">
        <f t="shared" si="7"/>
        <v>Factor de Emisión</v>
      </c>
      <c r="S120" s="78">
        <f t="shared" si="8"/>
        <v>0</v>
      </c>
      <c r="T120" s="155">
        <f t="shared" si="9"/>
        <v>0</v>
      </c>
      <c r="U120" s="78">
        <f>S120+T120*Hoja1!$C$19</f>
        <v>0</v>
      </c>
      <c r="AF120" s="140">
        <f t="shared" si="17"/>
        <v>0</v>
      </c>
      <c r="AG120" s="140">
        <f t="shared" si="18"/>
        <v>0</v>
      </c>
      <c r="AH120" s="140">
        <f t="shared" si="19"/>
        <v>0</v>
      </c>
      <c r="AI120" s="140">
        <f t="shared" si="21"/>
        <v>0</v>
      </c>
      <c r="AJ120" s="140">
        <f t="shared" si="20"/>
        <v>0</v>
      </c>
      <c r="AK120" s="140" t="str">
        <f t="shared" si="12"/>
        <v>Factor de Emisión</v>
      </c>
      <c r="AL120" s="83">
        <f t="shared" si="13"/>
        <v>0</v>
      </c>
      <c r="AM120" s="83">
        <f t="shared" si="14"/>
        <v>0</v>
      </c>
      <c r="AN120" s="83">
        <f t="shared" si="15"/>
        <v>0</v>
      </c>
      <c r="AO120" s="94">
        <f t="shared" si="16"/>
        <v>0</v>
      </c>
      <c r="AP120" s="94">
        <f>IF(L120="",AO120*'Fraccion masica'!$AB$36,L120*AO120)</f>
        <v>0</v>
      </c>
      <c r="AQ120" s="94">
        <f>IF(M120="",AO120*'Fraccion masica'!$AB$35,M120*AO120)</f>
        <v>0</v>
      </c>
      <c r="AR120" s="141">
        <f>IFERROR(AP120*Hoja1!$C$24/Hoja1!$C$25/Hoja1!$C$26*16.04/1000000,0)</f>
        <v>0</v>
      </c>
      <c r="AS120" s="94">
        <f>IFERROR(AQ120*Hoja1!$C$24/Hoja1!$C$25/Hoja1!$C$26*44.01/1000000,0)</f>
        <v>0</v>
      </c>
    </row>
    <row r="121" spans="2:45" x14ac:dyDescent="0.75">
      <c r="B121" s="52"/>
      <c r="C121" s="52"/>
      <c r="D121" s="52"/>
      <c r="E121" s="125"/>
      <c r="F121" s="125"/>
      <c r="G121" s="131"/>
      <c r="H121" s="92"/>
      <c r="I121" s="14"/>
      <c r="J121" s="14"/>
      <c r="K121" s="139"/>
      <c r="L121" s="52"/>
      <c r="M121" s="52"/>
      <c r="N121" s="122" t="str">
        <f t="shared" si="3"/>
        <v/>
      </c>
      <c r="O121" s="78">
        <f t="shared" si="4"/>
        <v>0</v>
      </c>
      <c r="P121" s="78">
        <f t="shared" si="5"/>
        <v>0</v>
      </c>
      <c r="Q121" s="78">
        <f t="shared" si="6"/>
        <v>0</v>
      </c>
      <c r="R121" s="78" t="str">
        <f t="shared" si="7"/>
        <v>Factor de Emisión</v>
      </c>
      <c r="S121" s="78">
        <f t="shared" si="8"/>
        <v>0</v>
      </c>
      <c r="T121" s="155">
        <f t="shared" si="9"/>
        <v>0</v>
      </c>
      <c r="U121" s="78">
        <f>S121+T121*Hoja1!$C$19</f>
        <v>0</v>
      </c>
      <c r="AF121" s="140">
        <f t="shared" si="17"/>
        <v>0</v>
      </c>
      <c r="AG121" s="140">
        <f t="shared" si="18"/>
        <v>0</v>
      </c>
      <c r="AH121" s="140">
        <f t="shared" si="19"/>
        <v>0</v>
      </c>
      <c r="AI121" s="140">
        <f t="shared" si="21"/>
        <v>0</v>
      </c>
      <c r="AJ121" s="140">
        <f t="shared" si="20"/>
        <v>0</v>
      </c>
      <c r="AK121" s="140" t="str">
        <f t="shared" si="12"/>
        <v>Factor de Emisión</v>
      </c>
      <c r="AL121" s="83">
        <f t="shared" si="13"/>
        <v>0</v>
      </c>
      <c r="AM121" s="83">
        <f t="shared" si="14"/>
        <v>0</v>
      </c>
      <c r="AN121" s="83">
        <f t="shared" si="15"/>
        <v>0</v>
      </c>
      <c r="AO121" s="94">
        <f t="shared" si="16"/>
        <v>0</v>
      </c>
      <c r="AP121" s="94">
        <f>IF(L121="",AO121*'Fraccion masica'!$AB$36,L121*AO121)</f>
        <v>0</v>
      </c>
      <c r="AQ121" s="94">
        <f>IF(M121="",AO121*'Fraccion masica'!$AB$35,M121*AO121)</f>
        <v>0</v>
      </c>
      <c r="AR121" s="141">
        <f>IFERROR(AP121*Hoja1!$C$24/Hoja1!$C$25/Hoja1!$C$26*16.04/1000000,0)</f>
        <v>0</v>
      </c>
      <c r="AS121" s="94">
        <f>IFERROR(AQ121*Hoja1!$C$24/Hoja1!$C$25/Hoja1!$C$26*44.01/1000000,0)</f>
        <v>0</v>
      </c>
    </row>
    <row r="122" spans="2:45" x14ac:dyDescent="0.75">
      <c r="B122" s="52"/>
      <c r="C122" s="52"/>
      <c r="D122" s="52"/>
      <c r="E122" s="125"/>
      <c r="F122" s="125"/>
      <c r="G122" s="131"/>
      <c r="H122" s="92"/>
      <c r="I122" s="14"/>
      <c r="J122" s="14"/>
      <c r="K122" s="139"/>
      <c r="L122" s="52"/>
      <c r="M122" s="52"/>
      <c r="N122" s="122" t="str">
        <f t="shared" si="3"/>
        <v/>
      </c>
      <c r="O122" s="78">
        <f t="shared" si="4"/>
        <v>0</v>
      </c>
      <c r="P122" s="78">
        <f t="shared" si="5"/>
        <v>0</v>
      </c>
      <c r="Q122" s="78">
        <f t="shared" si="6"/>
        <v>0</v>
      </c>
      <c r="R122" s="78" t="str">
        <f t="shared" si="7"/>
        <v>Factor de Emisión</v>
      </c>
      <c r="S122" s="78">
        <f t="shared" si="8"/>
        <v>0</v>
      </c>
      <c r="T122" s="155">
        <f t="shared" si="9"/>
        <v>0</v>
      </c>
      <c r="U122" s="78">
        <f>S122+T122*Hoja1!$C$19</f>
        <v>0</v>
      </c>
      <c r="AF122" s="140">
        <f t="shared" si="17"/>
        <v>0</v>
      </c>
      <c r="AG122" s="140">
        <f t="shared" si="18"/>
        <v>0</v>
      </c>
      <c r="AH122" s="140">
        <f t="shared" si="19"/>
        <v>0</v>
      </c>
      <c r="AI122" s="140">
        <f t="shared" si="21"/>
        <v>0</v>
      </c>
      <c r="AJ122" s="140">
        <f t="shared" si="20"/>
        <v>0</v>
      </c>
      <c r="AK122" s="140" t="str">
        <f t="shared" si="12"/>
        <v>Factor de Emisión</v>
      </c>
      <c r="AL122" s="83">
        <f t="shared" si="13"/>
        <v>0</v>
      </c>
      <c r="AM122" s="83">
        <f t="shared" si="14"/>
        <v>0</v>
      </c>
      <c r="AN122" s="83">
        <f t="shared" si="15"/>
        <v>0</v>
      </c>
      <c r="AO122" s="94">
        <f t="shared" si="16"/>
        <v>0</v>
      </c>
      <c r="AP122" s="94">
        <f>IF(L122="",AO122*'Fraccion masica'!$AB$36,L122*AO122)</f>
        <v>0</v>
      </c>
      <c r="AQ122" s="94">
        <f>IF(M122="",AO122*'Fraccion masica'!$AB$35,M122*AO122)</f>
        <v>0</v>
      </c>
      <c r="AR122" s="141">
        <f>IFERROR(AP122*Hoja1!$C$24/Hoja1!$C$25/Hoja1!$C$26*16.04/1000000,0)</f>
        <v>0</v>
      </c>
      <c r="AS122" s="94">
        <f>IFERROR(AQ122*Hoja1!$C$24/Hoja1!$C$25/Hoja1!$C$26*44.01/1000000,0)</f>
        <v>0</v>
      </c>
    </row>
    <row r="123" spans="2:45" x14ac:dyDescent="0.75">
      <c r="B123" s="52"/>
      <c r="C123" s="52"/>
      <c r="D123" s="52"/>
      <c r="E123" s="125"/>
      <c r="F123" s="125"/>
      <c r="G123" s="131"/>
      <c r="H123" s="92"/>
      <c r="I123" s="14"/>
      <c r="J123" s="14"/>
      <c r="K123" s="139"/>
      <c r="L123" s="52"/>
      <c r="M123" s="52"/>
      <c r="N123" s="122" t="str">
        <f t="shared" si="3"/>
        <v/>
      </c>
      <c r="O123" s="78">
        <f t="shared" si="4"/>
        <v>0</v>
      </c>
      <c r="P123" s="78">
        <f t="shared" si="5"/>
        <v>0</v>
      </c>
      <c r="Q123" s="78">
        <f t="shared" si="6"/>
        <v>0</v>
      </c>
      <c r="R123" s="78" t="str">
        <f t="shared" si="7"/>
        <v>Factor de Emisión</v>
      </c>
      <c r="S123" s="78">
        <f t="shared" si="8"/>
        <v>0</v>
      </c>
      <c r="T123" s="155">
        <f t="shared" si="9"/>
        <v>0</v>
      </c>
      <c r="U123" s="78">
        <f>S123+T123*Hoja1!$C$19</f>
        <v>0</v>
      </c>
      <c r="AF123" s="140">
        <f t="shared" si="17"/>
        <v>0</v>
      </c>
      <c r="AG123" s="140">
        <f t="shared" si="18"/>
        <v>0</v>
      </c>
      <c r="AH123" s="140">
        <f t="shared" si="19"/>
        <v>0</v>
      </c>
      <c r="AI123" s="140">
        <f t="shared" si="21"/>
        <v>0</v>
      </c>
      <c r="AJ123" s="140">
        <f t="shared" si="20"/>
        <v>0</v>
      </c>
      <c r="AK123" s="140" t="str">
        <f t="shared" si="12"/>
        <v>Factor de Emisión</v>
      </c>
      <c r="AL123" s="83">
        <f t="shared" si="13"/>
        <v>0</v>
      </c>
      <c r="AM123" s="83">
        <f t="shared" si="14"/>
        <v>0</v>
      </c>
      <c r="AN123" s="83">
        <f t="shared" si="15"/>
        <v>0</v>
      </c>
      <c r="AO123" s="94">
        <f t="shared" si="16"/>
        <v>0</v>
      </c>
      <c r="AP123" s="94">
        <f>IF(L123="",AO123*'Fraccion masica'!$AB$36,L123*AO123)</f>
        <v>0</v>
      </c>
      <c r="AQ123" s="94">
        <f>IF(M123="",AO123*'Fraccion masica'!$AB$35,M123*AO123)</f>
        <v>0</v>
      </c>
      <c r="AR123" s="141">
        <f>IFERROR(AP123*Hoja1!$C$24/Hoja1!$C$25/Hoja1!$C$26*16.04/1000000,0)</f>
        <v>0</v>
      </c>
      <c r="AS123" s="94">
        <f>IFERROR(AQ123*Hoja1!$C$24/Hoja1!$C$25/Hoja1!$C$26*44.01/1000000,0)</f>
        <v>0</v>
      </c>
    </row>
    <row r="124" spans="2:45" x14ac:dyDescent="0.75">
      <c r="B124" s="52"/>
      <c r="C124" s="52"/>
      <c r="D124" s="52"/>
      <c r="E124" s="125"/>
      <c r="F124" s="125"/>
      <c r="G124" s="131"/>
      <c r="H124" s="92"/>
      <c r="I124" s="14"/>
      <c r="J124" s="14"/>
      <c r="K124" s="139"/>
      <c r="L124" s="52"/>
      <c r="M124" s="52"/>
      <c r="N124" s="122" t="str">
        <f t="shared" si="3"/>
        <v/>
      </c>
      <c r="O124" s="78">
        <f t="shared" si="4"/>
        <v>0</v>
      </c>
      <c r="P124" s="78">
        <f t="shared" si="5"/>
        <v>0</v>
      </c>
      <c r="Q124" s="78">
        <f t="shared" si="6"/>
        <v>0</v>
      </c>
      <c r="R124" s="78" t="str">
        <f t="shared" si="7"/>
        <v>Factor de Emisión</v>
      </c>
      <c r="S124" s="78">
        <f t="shared" si="8"/>
        <v>0</v>
      </c>
      <c r="T124" s="155">
        <f t="shared" si="9"/>
        <v>0</v>
      </c>
      <c r="U124" s="78">
        <f>S124+T124*Hoja1!$C$19</f>
        <v>0</v>
      </c>
      <c r="AF124" s="140">
        <f t="shared" si="17"/>
        <v>0</v>
      </c>
      <c r="AG124" s="140">
        <f t="shared" si="18"/>
        <v>0</v>
      </c>
      <c r="AH124" s="140">
        <f t="shared" si="19"/>
        <v>0</v>
      </c>
      <c r="AI124" s="140">
        <f t="shared" si="21"/>
        <v>0</v>
      </c>
      <c r="AJ124" s="140">
        <f t="shared" si="20"/>
        <v>0</v>
      </c>
      <c r="AK124" s="140" t="str">
        <f t="shared" si="12"/>
        <v>Factor de Emisión</v>
      </c>
      <c r="AL124" s="83">
        <f t="shared" si="13"/>
        <v>0</v>
      </c>
      <c r="AM124" s="83">
        <f t="shared" si="14"/>
        <v>0</v>
      </c>
      <c r="AN124" s="83">
        <f t="shared" si="15"/>
        <v>0</v>
      </c>
      <c r="AO124" s="94">
        <f t="shared" si="16"/>
        <v>0</v>
      </c>
      <c r="AP124" s="94">
        <f>IF(L124="",AO124*'Fraccion masica'!$AB$36,L124*AO124)</f>
        <v>0</v>
      </c>
      <c r="AQ124" s="94">
        <f>IF(M124="",AO124*'Fraccion masica'!$AB$35,M124*AO124)</f>
        <v>0</v>
      </c>
      <c r="AR124" s="141">
        <f>IFERROR(AP124*Hoja1!$C$24/Hoja1!$C$25/Hoja1!$C$26*16.04/1000000,0)</f>
        <v>0</v>
      </c>
      <c r="AS124" s="94">
        <f>IFERROR(AQ124*Hoja1!$C$24/Hoja1!$C$25/Hoja1!$C$26*44.01/1000000,0)</f>
        <v>0</v>
      </c>
    </row>
    <row r="125" spans="2:45" x14ac:dyDescent="0.75">
      <c r="B125" s="52"/>
      <c r="C125" s="52"/>
      <c r="D125" s="52"/>
      <c r="E125" s="125"/>
      <c r="F125" s="125"/>
      <c r="G125" s="131"/>
      <c r="H125" s="92"/>
      <c r="I125" s="14"/>
      <c r="J125" s="14"/>
      <c r="K125" s="139"/>
      <c r="L125" s="52"/>
      <c r="M125" s="52"/>
      <c r="N125" s="122" t="str">
        <f t="shared" si="3"/>
        <v/>
      </c>
      <c r="O125" s="78">
        <f t="shared" si="4"/>
        <v>0</v>
      </c>
      <c r="P125" s="78">
        <f t="shared" si="5"/>
        <v>0</v>
      </c>
      <c r="Q125" s="78">
        <f t="shared" si="6"/>
        <v>0</v>
      </c>
      <c r="R125" s="78" t="str">
        <f t="shared" si="7"/>
        <v>Factor de Emisión</v>
      </c>
      <c r="S125" s="78">
        <f t="shared" si="8"/>
        <v>0</v>
      </c>
      <c r="T125" s="155">
        <f t="shared" si="9"/>
        <v>0</v>
      </c>
      <c r="U125" s="78">
        <f>S125+T125*Hoja1!$C$19</f>
        <v>0</v>
      </c>
      <c r="AF125" s="140">
        <f t="shared" si="17"/>
        <v>0</v>
      </c>
      <c r="AG125" s="140">
        <f t="shared" si="18"/>
        <v>0</v>
      </c>
      <c r="AH125" s="140">
        <f t="shared" si="19"/>
        <v>0</v>
      </c>
      <c r="AI125" s="140">
        <f t="shared" si="21"/>
        <v>0</v>
      </c>
      <c r="AJ125" s="140">
        <f t="shared" si="20"/>
        <v>0</v>
      </c>
      <c r="AK125" s="140" t="str">
        <f t="shared" si="12"/>
        <v>Factor de Emisión</v>
      </c>
      <c r="AL125" s="83">
        <f t="shared" si="13"/>
        <v>0</v>
      </c>
      <c r="AM125" s="83">
        <f t="shared" si="14"/>
        <v>0</v>
      </c>
      <c r="AN125" s="83">
        <f t="shared" si="15"/>
        <v>0</v>
      </c>
      <c r="AO125" s="94">
        <f t="shared" si="16"/>
        <v>0</v>
      </c>
      <c r="AP125" s="94">
        <f>IF(L125="",AO125*'Fraccion masica'!$AB$36,L125*AO125)</f>
        <v>0</v>
      </c>
      <c r="AQ125" s="94">
        <f>IF(M125="",AO125*'Fraccion masica'!$AB$35,M125*AO125)</f>
        <v>0</v>
      </c>
      <c r="AR125" s="141">
        <f>IFERROR(AP125*Hoja1!$C$24/Hoja1!$C$25/Hoja1!$C$26*16.04/1000000,0)</f>
        <v>0</v>
      </c>
      <c r="AS125" s="94">
        <f>IFERROR(AQ125*Hoja1!$C$24/Hoja1!$C$25/Hoja1!$C$26*44.01/1000000,0)</f>
        <v>0</v>
      </c>
    </row>
    <row r="126" spans="2:45" x14ac:dyDescent="0.75">
      <c r="B126" s="52"/>
      <c r="C126" s="52"/>
      <c r="D126" s="52"/>
      <c r="E126" s="125"/>
      <c r="F126" s="125"/>
      <c r="G126" s="131"/>
      <c r="H126" s="92"/>
      <c r="I126" s="14"/>
      <c r="J126" s="14"/>
      <c r="K126" s="139"/>
      <c r="L126" s="52"/>
      <c r="M126" s="52"/>
      <c r="N126" s="122" t="str">
        <f t="shared" si="3"/>
        <v/>
      </c>
      <c r="O126" s="78">
        <f t="shared" si="4"/>
        <v>0</v>
      </c>
      <c r="P126" s="78">
        <f t="shared" si="5"/>
        <v>0</v>
      </c>
      <c r="Q126" s="78">
        <f t="shared" si="6"/>
        <v>0</v>
      </c>
      <c r="R126" s="78" t="str">
        <f t="shared" si="7"/>
        <v>Factor de Emisión</v>
      </c>
      <c r="S126" s="78">
        <f t="shared" si="8"/>
        <v>0</v>
      </c>
      <c r="T126" s="155">
        <f t="shared" si="9"/>
        <v>0</v>
      </c>
      <c r="U126" s="78">
        <f>S126+T126*Hoja1!$C$19</f>
        <v>0</v>
      </c>
      <c r="AF126" s="140">
        <f t="shared" si="17"/>
        <v>0</v>
      </c>
      <c r="AG126" s="140">
        <f t="shared" si="18"/>
        <v>0</v>
      </c>
      <c r="AH126" s="140">
        <f t="shared" si="19"/>
        <v>0</v>
      </c>
      <c r="AI126" s="140">
        <f t="shared" si="21"/>
        <v>0</v>
      </c>
      <c r="AJ126" s="140">
        <f t="shared" si="20"/>
        <v>0</v>
      </c>
      <c r="AK126" s="140" t="str">
        <f t="shared" si="12"/>
        <v>Factor de Emisión</v>
      </c>
      <c r="AL126" s="83">
        <f t="shared" si="13"/>
        <v>0</v>
      </c>
      <c r="AM126" s="83">
        <f t="shared" si="14"/>
        <v>0</v>
      </c>
      <c r="AN126" s="83">
        <f t="shared" si="15"/>
        <v>0</v>
      </c>
      <c r="AO126" s="94">
        <f t="shared" si="16"/>
        <v>0</v>
      </c>
      <c r="AP126" s="94">
        <f>IF(L126="",AO126*'Fraccion masica'!$AB$36,L126*AO126)</f>
        <v>0</v>
      </c>
      <c r="AQ126" s="94">
        <f>IF(M126="",AO126*'Fraccion masica'!$AB$35,M126*AO126)</f>
        <v>0</v>
      </c>
      <c r="AR126" s="141">
        <f>IFERROR(AP126*Hoja1!$C$24/Hoja1!$C$25/Hoja1!$C$26*16.04/1000000,0)</f>
        <v>0</v>
      </c>
      <c r="AS126" s="94">
        <f>IFERROR(AQ126*Hoja1!$C$24/Hoja1!$C$25/Hoja1!$C$26*44.01/1000000,0)</f>
        <v>0</v>
      </c>
    </row>
    <row r="127" spans="2:45" x14ac:dyDescent="0.75">
      <c r="B127" s="52"/>
      <c r="C127" s="52"/>
      <c r="D127" s="52"/>
      <c r="E127" s="125"/>
      <c r="F127" s="125"/>
      <c r="G127" s="131"/>
      <c r="H127" s="92"/>
      <c r="I127" s="14"/>
      <c r="J127" s="14"/>
      <c r="K127" s="139"/>
      <c r="L127" s="52"/>
      <c r="M127" s="52"/>
      <c r="N127" s="122" t="str">
        <f t="shared" si="3"/>
        <v/>
      </c>
      <c r="O127" s="78">
        <f t="shared" si="4"/>
        <v>0</v>
      </c>
      <c r="P127" s="78">
        <f t="shared" si="5"/>
        <v>0</v>
      </c>
      <c r="Q127" s="78">
        <f t="shared" si="6"/>
        <v>0</v>
      </c>
      <c r="R127" s="78" t="str">
        <f t="shared" si="7"/>
        <v>Factor de Emisión</v>
      </c>
      <c r="S127" s="78">
        <f t="shared" si="8"/>
        <v>0</v>
      </c>
      <c r="T127" s="155">
        <f t="shared" si="9"/>
        <v>0</v>
      </c>
      <c r="U127" s="78">
        <f>S127+T127*Hoja1!$C$19</f>
        <v>0</v>
      </c>
      <c r="AF127" s="140">
        <f t="shared" si="17"/>
        <v>0</v>
      </c>
      <c r="AG127" s="140">
        <f t="shared" si="18"/>
        <v>0</v>
      </c>
      <c r="AH127" s="140">
        <f t="shared" si="19"/>
        <v>0</v>
      </c>
      <c r="AI127" s="140">
        <f t="shared" si="21"/>
        <v>0</v>
      </c>
      <c r="AJ127" s="140">
        <f t="shared" si="20"/>
        <v>0</v>
      </c>
      <c r="AK127" s="140" t="str">
        <f t="shared" si="12"/>
        <v>Factor de Emisión</v>
      </c>
      <c r="AL127" s="83">
        <f t="shared" si="13"/>
        <v>0</v>
      </c>
      <c r="AM127" s="83">
        <f t="shared" si="14"/>
        <v>0</v>
      </c>
      <c r="AN127" s="83">
        <f t="shared" si="15"/>
        <v>0</v>
      </c>
      <c r="AO127" s="94">
        <f t="shared" si="16"/>
        <v>0</v>
      </c>
      <c r="AP127" s="94">
        <f>IF(L127="",AO127*'Fraccion masica'!$AB$36,L127*AO127)</f>
        <v>0</v>
      </c>
      <c r="AQ127" s="94">
        <f>IF(M127="",AO127*'Fraccion masica'!$AB$35,M127*AO127)</f>
        <v>0</v>
      </c>
      <c r="AR127" s="141">
        <f>IFERROR(AP127*Hoja1!$C$24/Hoja1!$C$25/Hoja1!$C$26*16.04/1000000,0)</f>
        <v>0</v>
      </c>
      <c r="AS127" s="94">
        <f>IFERROR(AQ127*Hoja1!$C$24/Hoja1!$C$25/Hoja1!$C$26*44.01/1000000,0)</f>
        <v>0</v>
      </c>
    </row>
    <row r="128" spans="2:45" x14ac:dyDescent="0.75">
      <c r="B128" s="52"/>
      <c r="C128" s="52"/>
      <c r="D128" s="52"/>
      <c r="E128" s="125"/>
      <c r="F128" s="125"/>
      <c r="G128" s="131"/>
      <c r="H128" s="92"/>
      <c r="I128" s="14"/>
      <c r="J128" s="14"/>
      <c r="K128" s="139"/>
      <c r="L128" s="52"/>
      <c r="M128" s="52"/>
      <c r="N128" s="122" t="str">
        <f t="shared" si="3"/>
        <v/>
      </c>
      <c r="O128" s="78">
        <f t="shared" si="4"/>
        <v>0</v>
      </c>
      <c r="P128" s="78">
        <f t="shared" si="5"/>
        <v>0</v>
      </c>
      <c r="Q128" s="78">
        <f t="shared" si="6"/>
        <v>0</v>
      </c>
      <c r="R128" s="78" t="str">
        <f t="shared" si="7"/>
        <v>Factor de Emisión</v>
      </c>
      <c r="S128" s="78">
        <f t="shared" si="8"/>
        <v>0</v>
      </c>
      <c r="T128" s="155">
        <f t="shared" si="9"/>
        <v>0</v>
      </c>
      <c r="U128" s="78">
        <f>S128+T128*Hoja1!$C$19</f>
        <v>0</v>
      </c>
      <c r="AF128" s="140">
        <f t="shared" si="17"/>
        <v>0</v>
      </c>
      <c r="AG128" s="140">
        <f t="shared" si="18"/>
        <v>0</v>
      </c>
      <c r="AH128" s="140">
        <f t="shared" si="19"/>
        <v>0</v>
      </c>
      <c r="AI128" s="140">
        <f t="shared" si="21"/>
        <v>0</v>
      </c>
      <c r="AJ128" s="140">
        <f t="shared" si="20"/>
        <v>0</v>
      </c>
      <c r="AK128" s="140" t="str">
        <f t="shared" si="12"/>
        <v>Factor de Emisión</v>
      </c>
      <c r="AL128" s="83">
        <f t="shared" si="13"/>
        <v>0</v>
      </c>
      <c r="AM128" s="83">
        <f t="shared" si="14"/>
        <v>0</v>
      </c>
      <c r="AN128" s="83">
        <f t="shared" si="15"/>
        <v>0</v>
      </c>
      <c r="AO128" s="94">
        <f t="shared" si="16"/>
        <v>0</v>
      </c>
      <c r="AP128" s="94">
        <f>IF(L128="",AO128*'Fraccion masica'!$AB$36,L128*AO128)</f>
        <v>0</v>
      </c>
      <c r="AQ128" s="94">
        <f>IF(M128="",AO128*'Fraccion masica'!$AB$35,M128*AO128)</f>
        <v>0</v>
      </c>
      <c r="AR128" s="141">
        <f>IFERROR(AP128*Hoja1!$C$24/Hoja1!$C$25/Hoja1!$C$26*16.04/1000000,0)</f>
        <v>0</v>
      </c>
      <c r="AS128" s="94">
        <f>IFERROR(AQ128*Hoja1!$C$24/Hoja1!$C$25/Hoja1!$C$26*44.01/1000000,0)</f>
        <v>0</v>
      </c>
    </row>
    <row r="129" spans="2:45" x14ac:dyDescent="0.75">
      <c r="B129" s="52"/>
      <c r="C129" s="52"/>
      <c r="D129" s="52"/>
      <c r="E129" s="125"/>
      <c r="F129" s="125"/>
      <c r="G129" s="131"/>
      <c r="H129" s="92"/>
      <c r="I129" s="14"/>
      <c r="J129" s="14"/>
      <c r="K129" s="139"/>
      <c r="L129" s="52"/>
      <c r="M129" s="52"/>
      <c r="N129" s="122" t="str">
        <f t="shared" si="3"/>
        <v/>
      </c>
      <c r="O129" s="78">
        <f t="shared" si="4"/>
        <v>0</v>
      </c>
      <c r="P129" s="78">
        <f t="shared" si="5"/>
        <v>0</v>
      </c>
      <c r="Q129" s="78">
        <f t="shared" si="6"/>
        <v>0</v>
      </c>
      <c r="R129" s="78" t="str">
        <f t="shared" si="7"/>
        <v>Factor de Emisión</v>
      </c>
      <c r="S129" s="78">
        <f t="shared" si="8"/>
        <v>0</v>
      </c>
      <c r="T129" s="155">
        <f t="shared" si="9"/>
        <v>0</v>
      </c>
      <c r="U129" s="78">
        <f>S129+T129*Hoja1!$C$19</f>
        <v>0</v>
      </c>
      <c r="AF129" s="140">
        <f t="shared" si="17"/>
        <v>0</v>
      </c>
      <c r="AG129" s="140">
        <f t="shared" si="18"/>
        <v>0</v>
      </c>
      <c r="AH129" s="140">
        <f t="shared" si="19"/>
        <v>0</v>
      </c>
      <c r="AI129" s="140">
        <f t="shared" si="21"/>
        <v>0</v>
      </c>
      <c r="AJ129" s="140">
        <f t="shared" si="20"/>
        <v>0</v>
      </c>
      <c r="AK129" s="140" t="str">
        <f t="shared" si="12"/>
        <v>Factor de Emisión</v>
      </c>
      <c r="AL129" s="83">
        <f t="shared" si="13"/>
        <v>0</v>
      </c>
      <c r="AM129" s="83">
        <f t="shared" si="14"/>
        <v>0</v>
      </c>
      <c r="AN129" s="83">
        <f t="shared" si="15"/>
        <v>0</v>
      </c>
      <c r="AO129" s="94">
        <f t="shared" si="16"/>
        <v>0</v>
      </c>
      <c r="AP129" s="94">
        <f>IF(L129="",AO129*'Fraccion masica'!$AB$36,L129*AO129)</f>
        <v>0</v>
      </c>
      <c r="AQ129" s="94">
        <f>IF(M129="",AO129*'Fraccion masica'!$AB$35,M129*AO129)</f>
        <v>0</v>
      </c>
      <c r="AR129" s="141">
        <f>IFERROR(AP129*Hoja1!$C$24/Hoja1!$C$25/Hoja1!$C$26*16.04/1000000,0)</f>
        <v>0</v>
      </c>
      <c r="AS129" s="94">
        <f>IFERROR(AQ129*Hoja1!$C$24/Hoja1!$C$25/Hoja1!$C$26*44.01/1000000,0)</f>
        <v>0</v>
      </c>
    </row>
    <row r="130" spans="2:45" x14ac:dyDescent="0.75">
      <c r="B130" s="52"/>
      <c r="C130" s="52"/>
      <c r="D130" s="52"/>
      <c r="E130" s="125"/>
      <c r="F130" s="125"/>
      <c r="G130" s="131"/>
      <c r="H130" s="92"/>
      <c r="I130" s="14"/>
      <c r="J130" s="14"/>
      <c r="K130" s="139"/>
      <c r="L130" s="52"/>
      <c r="M130" s="52"/>
      <c r="N130" s="122" t="str">
        <f t="shared" si="3"/>
        <v/>
      </c>
      <c r="O130" s="78">
        <f t="shared" si="4"/>
        <v>0</v>
      </c>
      <c r="P130" s="78">
        <f t="shared" si="5"/>
        <v>0</v>
      </c>
      <c r="Q130" s="78">
        <f t="shared" si="6"/>
        <v>0</v>
      </c>
      <c r="R130" s="78" t="str">
        <f t="shared" si="7"/>
        <v>Factor de Emisión</v>
      </c>
      <c r="S130" s="78">
        <f t="shared" si="8"/>
        <v>0</v>
      </c>
      <c r="T130" s="155">
        <f t="shared" si="9"/>
        <v>0</v>
      </c>
      <c r="U130" s="78">
        <f>S130+T130*Hoja1!$C$19</f>
        <v>0</v>
      </c>
      <c r="AF130" s="140">
        <f t="shared" si="17"/>
        <v>0</v>
      </c>
      <c r="AG130" s="140">
        <f t="shared" si="18"/>
        <v>0</v>
      </c>
      <c r="AH130" s="140">
        <f t="shared" si="19"/>
        <v>0</v>
      </c>
      <c r="AI130" s="140">
        <f t="shared" si="21"/>
        <v>0</v>
      </c>
      <c r="AJ130" s="140">
        <f t="shared" si="20"/>
        <v>0</v>
      </c>
      <c r="AK130" s="140" t="str">
        <f t="shared" si="12"/>
        <v>Factor de Emisión</v>
      </c>
      <c r="AL130" s="83">
        <f t="shared" si="13"/>
        <v>0</v>
      </c>
      <c r="AM130" s="83">
        <f t="shared" si="14"/>
        <v>0</v>
      </c>
      <c r="AN130" s="83">
        <f t="shared" si="15"/>
        <v>0</v>
      </c>
      <c r="AO130" s="94">
        <f t="shared" si="16"/>
        <v>0</v>
      </c>
      <c r="AP130" s="94">
        <f>IF(L130="",AO130*'Fraccion masica'!$AB$36,L130*AO130)</f>
        <v>0</v>
      </c>
      <c r="AQ130" s="94">
        <f>IF(M130="",AO130*'Fraccion masica'!$AB$35,M130*AO130)</f>
        <v>0</v>
      </c>
      <c r="AR130" s="141">
        <f>IFERROR(AP130*Hoja1!$C$24/Hoja1!$C$25/Hoja1!$C$26*16.04/1000000,0)</f>
        <v>0</v>
      </c>
      <c r="AS130" s="94">
        <f>IFERROR(AQ130*Hoja1!$C$24/Hoja1!$C$25/Hoja1!$C$26*44.01/1000000,0)</f>
        <v>0</v>
      </c>
    </row>
    <row r="131" spans="2:45" x14ac:dyDescent="0.75">
      <c r="B131" s="52"/>
      <c r="C131" s="52"/>
      <c r="D131" s="52"/>
      <c r="E131" s="125"/>
      <c r="F131" s="125"/>
      <c r="G131" s="131"/>
      <c r="H131" s="92"/>
      <c r="I131" s="14"/>
      <c r="J131" s="14"/>
      <c r="K131" s="139"/>
      <c r="L131" s="52"/>
      <c r="M131" s="52"/>
      <c r="N131" s="122" t="str">
        <f t="shared" si="3"/>
        <v/>
      </c>
      <c r="O131" s="78">
        <f t="shared" si="4"/>
        <v>0</v>
      </c>
      <c r="P131" s="78">
        <f t="shared" si="5"/>
        <v>0</v>
      </c>
      <c r="Q131" s="78">
        <f t="shared" si="6"/>
        <v>0</v>
      </c>
      <c r="R131" s="78" t="str">
        <f t="shared" si="7"/>
        <v>Factor de Emisión</v>
      </c>
      <c r="S131" s="78">
        <f t="shared" si="8"/>
        <v>0</v>
      </c>
      <c r="T131" s="155">
        <f t="shared" si="9"/>
        <v>0</v>
      </c>
      <c r="U131" s="78">
        <f>S131+T131*Hoja1!$C$19</f>
        <v>0</v>
      </c>
      <c r="AF131" s="140">
        <f t="shared" ref="AF131:AF150" si="22">B131</f>
        <v>0</v>
      </c>
      <c r="AG131" s="140">
        <f t="shared" ref="AG131:AG150" si="23">C131*H131</f>
        <v>0</v>
      </c>
      <c r="AH131" s="140">
        <f t="shared" ref="AH131:AH150" si="24">IFERROR(VLOOKUP(I131,$BL$67:$BM$68,2,FALSE)*C131,0)</f>
        <v>0</v>
      </c>
      <c r="AI131" s="140">
        <f t="shared" si="21"/>
        <v>0</v>
      </c>
      <c r="AJ131" s="140">
        <f t="shared" ref="AJ131:AJ150" si="25">IFERROR(IF(K131="X",9.2*C131,0),0)</f>
        <v>0</v>
      </c>
      <c r="AK131" s="140" t="str">
        <f t="shared" si="12"/>
        <v>Factor de Emisión</v>
      </c>
      <c r="AL131" s="83">
        <f t="shared" si="13"/>
        <v>0</v>
      </c>
      <c r="AM131" s="83">
        <f t="shared" si="14"/>
        <v>0</v>
      </c>
      <c r="AN131" s="83">
        <f t="shared" si="15"/>
        <v>0</v>
      </c>
      <c r="AO131" s="94">
        <f t="shared" si="16"/>
        <v>0</v>
      </c>
      <c r="AP131" s="94">
        <f>IF(L131="",AO131*'Fraccion masica'!$AB$36,L131*AO131)</f>
        <v>0</v>
      </c>
      <c r="AQ131" s="94">
        <f>IF(M131="",AO131*'Fraccion masica'!$AB$35,M131*AO131)</f>
        <v>0</v>
      </c>
      <c r="AR131" s="141">
        <f>IFERROR(AP131*Hoja1!$C$24/Hoja1!$C$25/Hoja1!$C$26*16.04/1000000,0)</f>
        <v>0</v>
      </c>
      <c r="AS131" s="94">
        <f>IFERROR(AQ131*Hoja1!$C$24/Hoja1!$C$25/Hoja1!$C$26*44.01/1000000,0)</f>
        <v>0</v>
      </c>
    </row>
    <row r="132" spans="2:45" x14ac:dyDescent="0.75">
      <c r="B132" s="52"/>
      <c r="C132" s="52"/>
      <c r="D132" s="52"/>
      <c r="E132" s="125"/>
      <c r="F132" s="125"/>
      <c r="G132" s="131"/>
      <c r="H132" s="92"/>
      <c r="I132" s="14"/>
      <c r="J132" s="14"/>
      <c r="K132" s="139"/>
      <c r="L132" s="52"/>
      <c r="M132" s="52"/>
      <c r="N132" s="122" t="str">
        <f t="shared" ref="N132:N150" si="26">IF(G132="","",G132)</f>
        <v/>
      </c>
      <c r="O132" s="78">
        <f t="shared" ref="O132:O150" si="27">AM132</f>
        <v>0</v>
      </c>
      <c r="P132" s="78">
        <f t="shared" ref="P132:P150" si="28">AN132</f>
        <v>0</v>
      </c>
      <c r="Q132" s="78">
        <f t="shared" ref="Q132:Q150" si="29">AL132</f>
        <v>0</v>
      </c>
      <c r="R132" s="78" t="str">
        <f t="shared" ref="R132:R150" si="30">AK132</f>
        <v>Factor de Emisión</v>
      </c>
      <c r="S132" s="78">
        <f t="shared" ref="S132:S150" si="31">AS132</f>
        <v>0</v>
      </c>
      <c r="T132" s="155">
        <f t="shared" ref="T132:T150" si="32">AR132</f>
        <v>0</v>
      </c>
      <c r="U132" s="78">
        <f>S132+T132*Hoja1!$C$19</f>
        <v>0</v>
      </c>
      <c r="AF132" s="140">
        <f t="shared" si="22"/>
        <v>0</v>
      </c>
      <c r="AG132" s="140">
        <f t="shared" si="23"/>
        <v>0</v>
      </c>
      <c r="AH132" s="140">
        <f t="shared" si="24"/>
        <v>0</v>
      </c>
      <c r="AI132" s="140">
        <f t="shared" ref="AI132:AI150" si="33">IF(AG132&lt;&gt;0,AG132,AH132)*(1-E132)</f>
        <v>0</v>
      </c>
      <c r="AJ132" s="140">
        <f t="shared" si="25"/>
        <v>0</v>
      </c>
      <c r="AK132" s="140" t="str">
        <f t="shared" ref="AK132:AK150" si="34">IF(AG132=0,"Factor de Emisión","Medición")</f>
        <v>Factor de Emisión</v>
      </c>
      <c r="AL132" s="83">
        <f t="shared" ref="AL132:AL150" si="35">IF(K132="X",AJ132,AI132)*D132*(1-E132-F132)</f>
        <v>0</v>
      </c>
      <c r="AM132" s="83">
        <f t="shared" ref="AM132:AM150" si="36">IF(K132="X",AJ132,AI132)*D132*E132</f>
        <v>0</v>
      </c>
      <c r="AN132" s="83">
        <f t="shared" ref="AN132:AN150" si="37">IF(K132="X",AJ132,AI132)*D132*F132</f>
        <v>0</v>
      </c>
      <c r="AO132" s="94">
        <f t="shared" ref="AO132:AO150" si="38">IFERROR(AL132*(0.3048^3),0)</f>
        <v>0</v>
      </c>
      <c r="AP132" s="94">
        <f>IF(L132="",AO132*'Fraccion masica'!$AB$36,L132*AO132)</f>
        <v>0</v>
      </c>
      <c r="AQ132" s="94">
        <f>IF(M132="",AO132*'Fraccion masica'!$AB$35,M132*AO132)</f>
        <v>0</v>
      </c>
      <c r="AR132" s="141">
        <f>IFERROR(AP132*Hoja1!$C$24/Hoja1!$C$25/Hoja1!$C$26*16.04/1000000,0)</f>
        <v>0</v>
      </c>
      <c r="AS132" s="94">
        <f>IFERROR(AQ132*Hoja1!$C$24/Hoja1!$C$25/Hoja1!$C$26*44.01/1000000,0)</f>
        <v>0</v>
      </c>
    </row>
    <row r="133" spans="2:45" x14ac:dyDescent="0.75">
      <c r="B133" s="52"/>
      <c r="C133" s="52"/>
      <c r="D133" s="52"/>
      <c r="E133" s="125"/>
      <c r="F133" s="125"/>
      <c r="G133" s="131"/>
      <c r="H133" s="92"/>
      <c r="I133" s="14"/>
      <c r="J133" s="14"/>
      <c r="K133" s="139"/>
      <c r="L133" s="52"/>
      <c r="M133" s="52"/>
      <c r="N133" s="122" t="str">
        <f t="shared" si="26"/>
        <v/>
      </c>
      <c r="O133" s="78">
        <f t="shared" si="27"/>
        <v>0</v>
      </c>
      <c r="P133" s="78">
        <f t="shared" si="28"/>
        <v>0</v>
      </c>
      <c r="Q133" s="78">
        <f t="shared" si="29"/>
        <v>0</v>
      </c>
      <c r="R133" s="78" t="str">
        <f t="shared" si="30"/>
        <v>Factor de Emisión</v>
      </c>
      <c r="S133" s="78">
        <f t="shared" si="31"/>
        <v>0</v>
      </c>
      <c r="T133" s="155">
        <f t="shared" si="32"/>
        <v>0</v>
      </c>
      <c r="U133" s="78">
        <f>S133+T133*Hoja1!$C$19</f>
        <v>0</v>
      </c>
      <c r="AF133" s="140">
        <f t="shared" si="22"/>
        <v>0</v>
      </c>
      <c r="AG133" s="140">
        <f t="shared" si="23"/>
        <v>0</v>
      </c>
      <c r="AH133" s="140">
        <f t="shared" si="24"/>
        <v>0</v>
      </c>
      <c r="AI133" s="140">
        <f t="shared" si="33"/>
        <v>0</v>
      </c>
      <c r="AJ133" s="140">
        <f t="shared" si="25"/>
        <v>0</v>
      </c>
      <c r="AK133" s="140" t="str">
        <f t="shared" si="34"/>
        <v>Factor de Emisión</v>
      </c>
      <c r="AL133" s="83">
        <f t="shared" si="35"/>
        <v>0</v>
      </c>
      <c r="AM133" s="83">
        <f t="shared" si="36"/>
        <v>0</v>
      </c>
      <c r="AN133" s="83">
        <f t="shared" si="37"/>
        <v>0</v>
      </c>
      <c r="AO133" s="94">
        <f t="shared" si="38"/>
        <v>0</v>
      </c>
      <c r="AP133" s="94">
        <f>IF(L133="",AO133*'Fraccion masica'!$AB$36,L133*AO133)</f>
        <v>0</v>
      </c>
      <c r="AQ133" s="94">
        <f>IF(M133="",AO133*'Fraccion masica'!$AB$35,M133*AO133)</f>
        <v>0</v>
      </c>
      <c r="AR133" s="141">
        <f>IFERROR(AP133*Hoja1!$C$24/Hoja1!$C$25/Hoja1!$C$26*16.04/1000000,0)</f>
        <v>0</v>
      </c>
      <c r="AS133" s="94">
        <f>IFERROR(AQ133*Hoja1!$C$24/Hoja1!$C$25/Hoja1!$C$26*44.01/1000000,0)</f>
        <v>0</v>
      </c>
    </row>
    <row r="134" spans="2:45" x14ac:dyDescent="0.75">
      <c r="B134" s="52"/>
      <c r="C134" s="52"/>
      <c r="D134" s="52"/>
      <c r="E134" s="125"/>
      <c r="F134" s="125"/>
      <c r="G134" s="131"/>
      <c r="H134" s="92"/>
      <c r="I134" s="14"/>
      <c r="J134" s="14"/>
      <c r="K134" s="139"/>
      <c r="L134" s="52"/>
      <c r="M134" s="52"/>
      <c r="N134" s="122" t="str">
        <f t="shared" si="26"/>
        <v/>
      </c>
      <c r="O134" s="78">
        <f t="shared" si="27"/>
        <v>0</v>
      </c>
      <c r="P134" s="78">
        <f t="shared" si="28"/>
        <v>0</v>
      </c>
      <c r="Q134" s="78">
        <f t="shared" si="29"/>
        <v>0</v>
      </c>
      <c r="R134" s="78" t="str">
        <f t="shared" si="30"/>
        <v>Factor de Emisión</v>
      </c>
      <c r="S134" s="78">
        <f t="shared" si="31"/>
        <v>0</v>
      </c>
      <c r="T134" s="155">
        <f t="shared" si="32"/>
        <v>0</v>
      </c>
      <c r="U134" s="78">
        <f>S134+T134*Hoja1!$C$19</f>
        <v>0</v>
      </c>
      <c r="AF134" s="140">
        <f t="shared" si="22"/>
        <v>0</v>
      </c>
      <c r="AG134" s="140">
        <f t="shared" si="23"/>
        <v>0</v>
      </c>
      <c r="AH134" s="140">
        <f t="shared" si="24"/>
        <v>0</v>
      </c>
      <c r="AI134" s="140">
        <f t="shared" si="33"/>
        <v>0</v>
      </c>
      <c r="AJ134" s="140">
        <f t="shared" si="25"/>
        <v>0</v>
      </c>
      <c r="AK134" s="140" t="str">
        <f t="shared" si="34"/>
        <v>Factor de Emisión</v>
      </c>
      <c r="AL134" s="83">
        <f t="shared" si="35"/>
        <v>0</v>
      </c>
      <c r="AM134" s="83">
        <f t="shared" si="36"/>
        <v>0</v>
      </c>
      <c r="AN134" s="83">
        <f t="shared" si="37"/>
        <v>0</v>
      </c>
      <c r="AO134" s="94">
        <f t="shared" si="38"/>
        <v>0</v>
      </c>
      <c r="AP134" s="94">
        <f>IF(L134="",AO134*'Fraccion masica'!$AB$36,L134*AO134)</f>
        <v>0</v>
      </c>
      <c r="AQ134" s="94">
        <f>IF(M134="",AO134*'Fraccion masica'!$AB$35,M134*AO134)</f>
        <v>0</v>
      </c>
      <c r="AR134" s="141">
        <f>IFERROR(AP134*Hoja1!$C$24/Hoja1!$C$25/Hoja1!$C$26*16.04/1000000,0)</f>
        <v>0</v>
      </c>
      <c r="AS134" s="94">
        <f>IFERROR(AQ134*Hoja1!$C$24/Hoja1!$C$25/Hoja1!$C$26*44.01/1000000,0)</f>
        <v>0</v>
      </c>
    </row>
    <row r="135" spans="2:45" x14ac:dyDescent="0.75">
      <c r="B135" s="52"/>
      <c r="C135" s="52"/>
      <c r="D135" s="52"/>
      <c r="E135" s="125"/>
      <c r="F135" s="125"/>
      <c r="G135" s="131"/>
      <c r="H135" s="92"/>
      <c r="I135" s="14"/>
      <c r="J135" s="14"/>
      <c r="K135" s="139"/>
      <c r="L135" s="52"/>
      <c r="M135" s="52"/>
      <c r="N135" s="122" t="str">
        <f t="shared" si="26"/>
        <v/>
      </c>
      <c r="O135" s="78">
        <f t="shared" si="27"/>
        <v>0</v>
      </c>
      <c r="P135" s="78">
        <f t="shared" si="28"/>
        <v>0</v>
      </c>
      <c r="Q135" s="78">
        <f t="shared" si="29"/>
        <v>0</v>
      </c>
      <c r="R135" s="78" t="str">
        <f t="shared" si="30"/>
        <v>Factor de Emisión</v>
      </c>
      <c r="S135" s="78">
        <f t="shared" si="31"/>
        <v>0</v>
      </c>
      <c r="T135" s="155">
        <f t="shared" si="32"/>
        <v>0</v>
      </c>
      <c r="U135" s="78">
        <f>S135+T135*Hoja1!$C$19</f>
        <v>0</v>
      </c>
      <c r="AF135" s="140">
        <f t="shared" si="22"/>
        <v>0</v>
      </c>
      <c r="AG135" s="140">
        <f t="shared" si="23"/>
        <v>0</v>
      </c>
      <c r="AH135" s="140">
        <f t="shared" si="24"/>
        <v>0</v>
      </c>
      <c r="AI135" s="140">
        <f t="shared" si="33"/>
        <v>0</v>
      </c>
      <c r="AJ135" s="140">
        <f t="shared" si="25"/>
        <v>0</v>
      </c>
      <c r="AK135" s="140" t="str">
        <f t="shared" si="34"/>
        <v>Factor de Emisión</v>
      </c>
      <c r="AL135" s="83">
        <f t="shared" si="35"/>
        <v>0</v>
      </c>
      <c r="AM135" s="83">
        <f t="shared" si="36"/>
        <v>0</v>
      </c>
      <c r="AN135" s="83">
        <f t="shared" si="37"/>
        <v>0</v>
      </c>
      <c r="AO135" s="94">
        <f t="shared" si="38"/>
        <v>0</v>
      </c>
      <c r="AP135" s="94">
        <f>IF(L135="",AO135*'Fraccion masica'!$AB$36,L135*AO135)</f>
        <v>0</v>
      </c>
      <c r="AQ135" s="94">
        <f>IF(M135="",AO135*'Fraccion masica'!$AB$35,M135*AO135)</f>
        <v>0</v>
      </c>
      <c r="AR135" s="141">
        <f>IFERROR(AP135*Hoja1!$C$24/Hoja1!$C$25/Hoja1!$C$26*16.04/1000000,0)</f>
        <v>0</v>
      </c>
      <c r="AS135" s="94">
        <f>IFERROR(AQ135*Hoja1!$C$24/Hoja1!$C$25/Hoja1!$C$26*44.01/1000000,0)</f>
        <v>0</v>
      </c>
    </row>
    <row r="136" spans="2:45" x14ac:dyDescent="0.75">
      <c r="B136" s="52"/>
      <c r="C136" s="52"/>
      <c r="D136" s="52"/>
      <c r="E136" s="125"/>
      <c r="F136" s="125"/>
      <c r="G136" s="131"/>
      <c r="H136" s="92"/>
      <c r="I136" s="14"/>
      <c r="J136" s="14"/>
      <c r="K136" s="139"/>
      <c r="L136" s="52"/>
      <c r="M136" s="52"/>
      <c r="N136" s="122" t="str">
        <f t="shared" si="26"/>
        <v/>
      </c>
      <c r="O136" s="78">
        <f t="shared" si="27"/>
        <v>0</v>
      </c>
      <c r="P136" s="78">
        <f t="shared" si="28"/>
        <v>0</v>
      </c>
      <c r="Q136" s="78">
        <f t="shared" si="29"/>
        <v>0</v>
      </c>
      <c r="R136" s="78" t="str">
        <f t="shared" si="30"/>
        <v>Factor de Emisión</v>
      </c>
      <c r="S136" s="78">
        <f t="shared" si="31"/>
        <v>0</v>
      </c>
      <c r="T136" s="155">
        <f t="shared" si="32"/>
        <v>0</v>
      </c>
      <c r="U136" s="78">
        <f>S136+T136*Hoja1!$C$19</f>
        <v>0</v>
      </c>
      <c r="AF136" s="140">
        <f t="shared" si="22"/>
        <v>0</v>
      </c>
      <c r="AG136" s="140">
        <f t="shared" si="23"/>
        <v>0</v>
      </c>
      <c r="AH136" s="140">
        <f t="shared" si="24"/>
        <v>0</v>
      </c>
      <c r="AI136" s="140">
        <f t="shared" si="33"/>
        <v>0</v>
      </c>
      <c r="AJ136" s="140">
        <f t="shared" si="25"/>
        <v>0</v>
      </c>
      <c r="AK136" s="140" t="str">
        <f t="shared" si="34"/>
        <v>Factor de Emisión</v>
      </c>
      <c r="AL136" s="83">
        <f t="shared" si="35"/>
        <v>0</v>
      </c>
      <c r="AM136" s="83">
        <f t="shared" si="36"/>
        <v>0</v>
      </c>
      <c r="AN136" s="83">
        <f t="shared" si="37"/>
        <v>0</v>
      </c>
      <c r="AO136" s="94">
        <f t="shared" si="38"/>
        <v>0</v>
      </c>
      <c r="AP136" s="94">
        <f>IF(L136="",AO136*'Fraccion masica'!$AB$36,L136*AO136)</f>
        <v>0</v>
      </c>
      <c r="AQ136" s="94">
        <f>IF(M136="",AO136*'Fraccion masica'!$AB$35,M136*AO136)</f>
        <v>0</v>
      </c>
      <c r="AR136" s="141">
        <f>IFERROR(AP136*Hoja1!$C$24/Hoja1!$C$25/Hoja1!$C$26*16.04/1000000,0)</f>
        <v>0</v>
      </c>
      <c r="AS136" s="94">
        <f>IFERROR(AQ136*Hoja1!$C$24/Hoja1!$C$25/Hoja1!$C$26*44.01/1000000,0)</f>
        <v>0</v>
      </c>
    </row>
    <row r="137" spans="2:45" x14ac:dyDescent="0.75">
      <c r="B137" s="52"/>
      <c r="C137" s="52"/>
      <c r="D137" s="52"/>
      <c r="E137" s="125"/>
      <c r="F137" s="125"/>
      <c r="G137" s="131"/>
      <c r="H137" s="92"/>
      <c r="I137" s="14"/>
      <c r="J137" s="14"/>
      <c r="K137" s="139"/>
      <c r="L137" s="52"/>
      <c r="M137" s="52"/>
      <c r="N137" s="122" t="str">
        <f t="shared" si="26"/>
        <v/>
      </c>
      <c r="O137" s="78">
        <f t="shared" si="27"/>
        <v>0</v>
      </c>
      <c r="P137" s="78">
        <f t="shared" si="28"/>
        <v>0</v>
      </c>
      <c r="Q137" s="78">
        <f t="shared" si="29"/>
        <v>0</v>
      </c>
      <c r="R137" s="78" t="str">
        <f t="shared" si="30"/>
        <v>Factor de Emisión</v>
      </c>
      <c r="S137" s="78">
        <f t="shared" si="31"/>
        <v>0</v>
      </c>
      <c r="T137" s="155">
        <f t="shared" si="32"/>
        <v>0</v>
      </c>
      <c r="U137" s="78">
        <f>S137+T137*Hoja1!$C$19</f>
        <v>0</v>
      </c>
      <c r="AF137" s="140">
        <f t="shared" si="22"/>
        <v>0</v>
      </c>
      <c r="AG137" s="140">
        <f t="shared" si="23"/>
        <v>0</v>
      </c>
      <c r="AH137" s="140">
        <f t="shared" si="24"/>
        <v>0</v>
      </c>
      <c r="AI137" s="140">
        <f t="shared" si="33"/>
        <v>0</v>
      </c>
      <c r="AJ137" s="140">
        <f t="shared" si="25"/>
        <v>0</v>
      </c>
      <c r="AK137" s="140" t="str">
        <f t="shared" si="34"/>
        <v>Factor de Emisión</v>
      </c>
      <c r="AL137" s="83">
        <f t="shared" si="35"/>
        <v>0</v>
      </c>
      <c r="AM137" s="83">
        <f t="shared" si="36"/>
        <v>0</v>
      </c>
      <c r="AN137" s="83">
        <f t="shared" si="37"/>
        <v>0</v>
      </c>
      <c r="AO137" s="94">
        <f t="shared" si="38"/>
        <v>0</v>
      </c>
      <c r="AP137" s="94">
        <f>IF(L137="",AO137*'Fraccion masica'!$AB$36,L137*AO137)</f>
        <v>0</v>
      </c>
      <c r="AQ137" s="94">
        <f>IF(M137="",AO137*'Fraccion masica'!$AB$35,M137*AO137)</f>
        <v>0</v>
      </c>
      <c r="AR137" s="141">
        <f>IFERROR(AP137*Hoja1!$C$24/Hoja1!$C$25/Hoja1!$C$26*16.04/1000000,0)</f>
        <v>0</v>
      </c>
      <c r="AS137" s="94">
        <f>IFERROR(AQ137*Hoja1!$C$24/Hoja1!$C$25/Hoja1!$C$26*44.01/1000000,0)</f>
        <v>0</v>
      </c>
    </row>
    <row r="138" spans="2:45" x14ac:dyDescent="0.75">
      <c r="B138" s="52"/>
      <c r="C138" s="52"/>
      <c r="D138" s="52"/>
      <c r="E138" s="125"/>
      <c r="F138" s="125"/>
      <c r="G138" s="131"/>
      <c r="H138" s="92"/>
      <c r="I138" s="14"/>
      <c r="J138" s="14"/>
      <c r="K138" s="139"/>
      <c r="L138" s="52"/>
      <c r="M138" s="52"/>
      <c r="N138" s="122" t="str">
        <f t="shared" si="26"/>
        <v/>
      </c>
      <c r="O138" s="78">
        <f t="shared" si="27"/>
        <v>0</v>
      </c>
      <c r="P138" s="78">
        <f t="shared" si="28"/>
        <v>0</v>
      </c>
      <c r="Q138" s="78">
        <f t="shared" si="29"/>
        <v>0</v>
      </c>
      <c r="R138" s="78" t="str">
        <f t="shared" si="30"/>
        <v>Factor de Emisión</v>
      </c>
      <c r="S138" s="78">
        <f t="shared" si="31"/>
        <v>0</v>
      </c>
      <c r="T138" s="155">
        <f t="shared" si="32"/>
        <v>0</v>
      </c>
      <c r="U138" s="78">
        <f>S138+T138*Hoja1!$C$19</f>
        <v>0</v>
      </c>
      <c r="AF138" s="140">
        <f t="shared" si="22"/>
        <v>0</v>
      </c>
      <c r="AG138" s="140">
        <f t="shared" si="23"/>
        <v>0</v>
      </c>
      <c r="AH138" s="140">
        <f t="shared" si="24"/>
        <v>0</v>
      </c>
      <c r="AI138" s="140">
        <f t="shared" si="33"/>
        <v>0</v>
      </c>
      <c r="AJ138" s="140">
        <f t="shared" si="25"/>
        <v>0</v>
      </c>
      <c r="AK138" s="140" t="str">
        <f t="shared" si="34"/>
        <v>Factor de Emisión</v>
      </c>
      <c r="AL138" s="83">
        <f t="shared" si="35"/>
        <v>0</v>
      </c>
      <c r="AM138" s="83">
        <f t="shared" si="36"/>
        <v>0</v>
      </c>
      <c r="AN138" s="83">
        <f t="shared" si="37"/>
        <v>0</v>
      </c>
      <c r="AO138" s="94">
        <f t="shared" si="38"/>
        <v>0</v>
      </c>
      <c r="AP138" s="94">
        <f>IF(L138="",AO138*'Fraccion masica'!$AB$36,L138*AO138)</f>
        <v>0</v>
      </c>
      <c r="AQ138" s="94">
        <f>IF(M138="",AO138*'Fraccion masica'!$AB$35,M138*AO138)</f>
        <v>0</v>
      </c>
      <c r="AR138" s="141">
        <f>IFERROR(AP138*Hoja1!$C$24/Hoja1!$C$25/Hoja1!$C$26*16.04/1000000,0)</f>
        <v>0</v>
      </c>
      <c r="AS138" s="94">
        <f>IFERROR(AQ138*Hoja1!$C$24/Hoja1!$C$25/Hoja1!$C$26*44.01/1000000,0)</f>
        <v>0</v>
      </c>
    </row>
    <row r="139" spans="2:45" x14ac:dyDescent="0.75">
      <c r="B139" s="52"/>
      <c r="C139" s="52"/>
      <c r="D139" s="52"/>
      <c r="E139" s="125"/>
      <c r="F139" s="125"/>
      <c r="G139" s="131"/>
      <c r="H139" s="92"/>
      <c r="I139" s="14"/>
      <c r="J139" s="14"/>
      <c r="K139" s="139"/>
      <c r="L139" s="52"/>
      <c r="M139" s="52"/>
      <c r="N139" s="122" t="str">
        <f t="shared" si="26"/>
        <v/>
      </c>
      <c r="O139" s="78">
        <f t="shared" si="27"/>
        <v>0</v>
      </c>
      <c r="P139" s="78">
        <f t="shared" si="28"/>
        <v>0</v>
      </c>
      <c r="Q139" s="78">
        <f t="shared" si="29"/>
        <v>0</v>
      </c>
      <c r="R139" s="78" t="str">
        <f t="shared" si="30"/>
        <v>Factor de Emisión</v>
      </c>
      <c r="S139" s="78">
        <f t="shared" si="31"/>
        <v>0</v>
      </c>
      <c r="T139" s="155">
        <f t="shared" si="32"/>
        <v>0</v>
      </c>
      <c r="U139" s="78">
        <f>S139+T139*Hoja1!$C$19</f>
        <v>0</v>
      </c>
      <c r="AF139" s="140">
        <f t="shared" si="22"/>
        <v>0</v>
      </c>
      <c r="AG139" s="140">
        <f t="shared" si="23"/>
        <v>0</v>
      </c>
      <c r="AH139" s="140">
        <f t="shared" si="24"/>
        <v>0</v>
      </c>
      <c r="AI139" s="140">
        <f t="shared" si="33"/>
        <v>0</v>
      </c>
      <c r="AJ139" s="140">
        <f t="shared" si="25"/>
        <v>0</v>
      </c>
      <c r="AK139" s="140" t="str">
        <f t="shared" si="34"/>
        <v>Factor de Emisión</v>
      </c>
      <c r="AL139" s="83">
        <f t="shared" si="35"/>
        <v>0</v>
      </c>
      <c r="AM139" s="83">
        <f t="shared" si="36"/>
        <v>0</v>
      </c>
      <c r="AN139" s="83">
        <f t="shared" si="37"/>
        <v>0</v>
      </c>
      <c r="AO139" s="94">
        <f t="shared" si="38"/>
        <v>0</v>
      </c>
      <c r="AP139" s="94">
        <f>IF(L139="",AO139*'Fraccion masica'!$AB$36,L139*AO139)</f>
        <v>0</v>
      </c>
      <c r="AQ139" s="94">
        <f>IF(M139="",AO139*'Fraccion masica'!$AB$35,M139*AO139)</f>
        <v>0</v>
      </c>
      <c r="AR139" s="141">
        <f>IFERROR(AP139*Hoja1!$C$24/Hoja1!$C$25/Hoja1!$C$26*16.04/1000000,0)</f>
        <v>0</v>
      </c>
      <c r="AS139" s="94">
        <f>IFERROR(AQ139*Hoja1!$C$24/Hoja1!$C$25/Hoja1!$C$26*44.01/1000000,0)</f>
        <v>0</v>
      </c>
    </row>
    <row r="140" spans="2:45" x14ac:dyDescent="0.75">
      <c r="B140" s="52"/>
      <c r="C140" s="52"/>
      <c r="D140" s="52"/>
      <c r="E140" s="125"/>
      <c r="F140" s="125"/>
      <c r="G140" s="131"/>
      <c r="H140" s="92"/>
      <c r="I140" s="14"/>
      <c r="J140" s="14"/>
      <c r="K140" s="139"/>
      <c r="L140" s="52"/>
      <c r="M140" s="52"/>
      <c r="N140" s="122" t="str">
        <f t="shared" si="26"/>
        <v/>
      </c>
      <c r="O140" s="78">
        <f t="shared" si="27"/>
        <v>0</v>
      </c>
      <c r="P140" s="78">
        <f t="shared" si="28"/>
        <v>0</v>
      </c>
      <c r="Q140" s="78">
        <f t="shared" si="29"/>
        <v>0</v>
      </c>
      <c r="R140" s="78" t="str">
        <f t="shared" si="30"/>
        <v>Factor de Emisión</v>
      </c>
      <c r="S140" s="78">
        <f t="shared" si="31"/>
        <v>0</v>
      </c>
      <c r="T140" s="155">
        <f t="shared" si="32"/>
        <v>0</v>
      </c>
      <c r="U140" s="78">
        <f>S140+T140*Hoja1!$C$19</f>
        <v>0</v>
      </c>
      <c r="AF140" s="140">
        <f t="shared" si="22"/>
        <v>0</v>
      </c>
      <c r="AG140" s="140">
        <f t="shared" si="23"/>
        <v>0</v>
      </c>
      <c r="AH140" s="140">
        <f t="shared" si="24"/>
        <v>0</v>
      </c>
      <c r="AI140" s="140">
        <f t="shared" si="33"/>
        <v>0</v>
      </c>
      <c r="AJ140" s="140">
        <f t="shared" si="25"/>
        <v>0</v>
      </c>
      <c r="AK140" s="140" t="str">
        <f t="shared" si="34"/>
        <v>Factor de Emisión</v>
      </c>
      <c r="AL140" s="83">
        <f t="shared" si="35"/>
        <v>0</v>
      </c>
      <c r="AM140" s="83">
        <f t="shared" si="36"/>
        <v>0</v>
      </c>
      <c r="AN140" s="83">
        <f t="shared" si="37"/>
        <v>0</v>
      </c>
      <c r="AO140" s="94">
        <f t="shared" si="38"/>
        <v>0</v>
      </c>
      <c r="AP140" s="94">
        <f>IF(L140="",AO140*'Fraccion masica'!$AB$36,L140*AO140)</f>
        <v>0</v>
      </c>
      <c r="AQ140" s="94">
        <f>IF(M140="",AO140*'Fraccion masica'!$AB$35,M140*AO140)</f>
        <v>0</v>
      </c>
      <c r="AR140" s="141">
        <f>IFERROR(AP140*Hoja1!$C$24/Hoja1!$C$25/Hoja1!$C$26*16.04/1000000,0)</f>
        <v>0</v>
      </c>
      <c r="AS140" s="94">
        <f>IFERROR(AQ140*Hoja1!$C$24/Hoja1!$C$25/Hoja1!$C$26*44.01/1000000,0)</f>
        <v>0</v>
      </c>
    </row>
    <row r="141" spans="2:45" x14ac:dyDescent="0.75">
      <c r="B141" s="52"/>
      <c r="C141" s="52"/>
      <c r="D141" s="52"/>
      <c r="E141" s="125"/>
      <c r="F141" s="125"/>
      <c r="G141" s="131"/>
      <c r="H141" s="92"/>
      <c r="I141" s="14"/>
      <c r="J141" s="14"/>
      <c r="K141" s="139"/>
      <c r="L141" s="52"/>
      <c r="M141" s="52"/>
      <c r="N141" s="122" t="str">
        <f t="shared" si="26"/>
        <v/>
      </c>
      <c r="O141" s="78">
        <f t="shared" si="27"/>
        <v>0</v>
      </c>
      <c r="P141" s="78">
        <f t="shared" si="28"/>
        <v>0</v>
      </c>
      <c r="Q141" s="78">
        <f t="shared" si="29"/>
        <v>0</v>
      </c>
      <c r="R141" s="78" t="str">
        <f t="shared" si="30"/>
        <v>Factor de Emisión</v>
      </c>
      <c r="S141" s="78">
        <f t="shared" si="31"/>
        <v>0</v>
      </c>
      <c r="T141" s="155">
        <f t="shared" si="32"/>
        <v>0</v>
      </c>
      <c r="U141" s="78">
        <f>S141+T141*Hoja1!$C$19</f>
        <v>0</v>
      </c>
      <c r="AF141" s="140">
        <f t="shared" si="22"/>
        <v>0</v>
      </c>
      <c r="AG141" s="140">
        <f t="shared" si="23"/>
        <v>0</v>
      </c>
      <c r="AH141" s="140">
        <f t="shared" si="24"/>
        <v>0</v>
      </c>
      <c r="AI141" s="140">
        <f t="shared" si="33"/>
        <v>0</v>
      </c>
      <c r="AJ141" s="140">
        <f t="shared" si="25"/>
        <v>0</v>
      </c>
      <c r="AK141" s="140" t="str">
        <f t="shared" si="34"/>
        <v>Factor de Emisión</v>
      </c>
      <c r="AL141" s="83">
        <f t="shared" si="35"/>
        <v>0</v>
      </c>
      <c r="AM141" s="83">
        <f t="shared" si="36"/>
        <v>0</v>
      </c>
      <c r="AN141" s="83">
        <f t="shared" si="37"/>
        <v>0</v>
      </c>
      <c r="AO141" s="94">
        <f t="shared" si="38"/>
        <v>0</v>
      </c>
      <c r="AP141" s="94">
        <f>IF(L141="",AO141*'Fraccion masica'!$AB$36,L141*AO141)</f>
        <v>0</v>
      </c>
      <c r="AQ141" s="94">
        <f>IF(M141="",AO141*'Fraccion masica'!$AB$35,M141*AO141)</f>
        <v>0</v>
      </c>
      <c r="AR141" s="141">
        <f>IFERROR(AP141*Hoja1!$C$24/Hoja1!$C$25/Hoja1!$C$26*16.04/1000000,0)</f>
        <v>0</v>
      </c>
      <c r="AS141" s="94">
        <f>IFERROR(AQ141*Hoja1!$C$24/Hoja1!$C$25/Hoja1!$C$26*44.01/1000000,0)</f>
        <v>0</v>
      </c>
    </row>
    <row r="142" spans="2:45" x14ac:dyDescent="0.75">
      <c r="B142" s="52"/>
      <c r="C142" s="52"/>
      <c r="D142" s="52"/>
      <c r="E142" s="125"/>
      <c r="F142" s="125"/>
      <c r="G142" s="131"/>
      <c r="H142" s="92"/>
      <c r="I142" s="14"/>
      <c r="J142" s="14"/>
      <c r="K142" s="139"/>
      <c r="L142" s="52"/>
      <c r="M142" s="52"/>
      <c r="N142" s="122" t="str">
        <f t="shared" si="26"/>
        <v/>
      </c>
      <c r="O142" s="78">
        <f t="shared" si="27"/>
        <v>0</v>
      </c>
      <c r="P142" s="78">
        <f t="shared" si="28"/>
        <v>0</v>
      </c>
      <c r="Q142" s="78">
        <f t="shared" si="29"/>
        <v>0</v>
      </c>
      <c r="R142" s="78" t="str">
        <f t="shared" si="30"/>
        <v>Factor de Emisión</v>
      </c>
      <c r="S142" s="78">
        <f t="shared" si="31"/>
        <v>0</v>
      </c>
      <c r="T142" s="155">
        <f t="shared" si="32"/>
        <v>0</v>
      </c>
      <c r="U142" s="78">
        <f>S142+T142*Hoja1!$C$19</f>
        <v>0</v>
      </c>
      <c r="AF142" s="140">
        <f t="shared" si="22"/>
        <v>0</v>
      </c>
      <c r="AG142" s="140">
        <f t="shared" si="23"/>
        <v>0</v>
      </c>
      <c r="AH142" s="140">
        <f t="shared" si="24"/>
        <v>0</v>
      </c>
      <c r="AI142" s="140">
        <f t="shared" si="33"/>
        <v>0</v>
      </c>
      <c r="AJ142" s="140">
        <f t="shared" si="25"/>
        <v>0</v>
      </c>
      <c r="AK142" s="140" t="str">
        <f t="shared" si="34"/>
        <v>Factor de Emisión</v>
      </c>
      <c r="AL142" s="83">
        <f t="shared" si="35"/>
        <v>0</v>
      </c>
      <c r="AM142" s="83">
        <f t="shared" si="36"/>
        <v>0</v>
      </c>
      <c r="AN142" s="83">
        <f t="shared" si="37"/>
        <v>0</v>
      </c>
      <c r="AO142" s="94">
        <f t="shared" si="38"/>
        <v>0</v>
      </c>
      <c r="AP142" s="94">
        <f>IF(L142="",AO142*'Fraccion masica'!$AB$36,L142*AO142)</f>
        <v>0</v>
      </c>
      <c r="AQ142" s="94">
        <f>IF(M142="",AO142*'Fraccion masica'!$AB$35,M142*AO142)</f>
        <v>0</v>
      </c>
      <c r="AR142" s="141">
        <f>IFERROR(AP142*Hoja1!$C$24/Hoja1!$C$25/Hoja1!$C$26*16.04/1000000,0)</f>
        <v>0</v>
      </c>
      <c r="AS142" s="94">
        <f>IFERROR(AQ142*Hoja1!$C$24/Hoja1!$C$25/Hoja1!$C$26*44.01/1000000,0)</f>
        <v>0</v>
      </c>
    </row>
    <row r="143" spans="2:45" x14ac:dyDescent="0.75">
      <c r="B143" s="52"/>
      <c r="C143" s="52"/>
      <c r="D143" s="52"/>
      <c r="E143" s="125"/>
      <c r="F143" s="125"/>
      <c r="G143" s="131"/>
      <c r="H143" s="92"/>
      <c r="I143" s="14"/>
      <c r="J143" s="14"/>
      <c r="K143" s="139"/>
      <c r="L143" s="52"/>
      <c r="M143" s="52"/>
      <c r="N143" s="122" t="str">
        <f t="shared" si="26"/>
        <v/>
      </c>
      <c r="O143" s="78">
        <f t="shared" si="27"/>
        <v>0</v>
      </c>
      <c r="P143" s="78">
        <f t="shared" si="28"/>
        <v>0</v>
      </c>
      <c r="Q143" s="78">
        <f t="shared" si="29"/>
        <v>0</v>
      </c>
      <c r="R143" s="78" t="str">
        <f t="shared" si="30"/>
        <v>Factor de Emisión</v>
      </c>
      <c r="S143" s="78">
        <f t="shared" si="31"/>
        <v>0</v>
      </c>
      <c r="T143" s="155">
        <f t="shared" si="32"/>
        <v>0</v>
      </c>
      <c r="U143" s="78">
        <f>S143+T143*Hoja1!$C$19</f>
        <v>0</v>
      </c>
      <c r="AF143" s="140">
        <f t="shared" si="22"/>
        <v>0</v>
      </c>
      <c r="AG143" s="140">
        <f t="shared" si="23"/>
        <v>0</v>
      </c>
      <c r="AH143" s="140">
        <f t="shared" si="24"/>
        <v>0</v>
      </c>
      <c r="AI143" s="140">
        <f t="shared" si="33"/>
        <v>0</v>
      </c>
      <c r="AJ143" s="140">
        <f t="shared" si="25"/>
        <v>0</v>
      </c>
      <c r="AK143" s="140" t="str">
        <f t="shared" si="34"/>
        <v>Factor de Emisión</v>
      </c>
      <c r="AL143" s="83">
        <f t="shared" si="35"/>
        <v>0</v>
      </c>
      <c r="AM143" s="83">
        <f t="shared" si="36"/>
        <v>0</v>
      </c>
      <c r="AN143" s="83">
        <f t="shared" si="37"/>
        <v>0</v>
      </c>
      <c r="AO143" s="94">
        <f t="shared" si="38"/>
        <v>0</v>
      </c>
      <c r="AP143" s="94">
        <f>IF(L143="",AO143*'Fraccion masica'!$AB$36,L143*AO143)</f>
        <v>0</v>
      </c>
      <c r="AQ143" s="94">
        <f>IF(M143="",AO143*'Fraccion masica'!$AB$35,M143*AO143)</f>
        <v>0</v>
      </c>
      <c r="AR143" s="141">
        <f>IFERROR(AP143*Hoja1!$C$24/Hoja1!$C$25/Hoja1!$C$26*16.04/1000000,0)</f>
        <v>0</v>
      </c>
      <c r="AS143" s="94">
        <f>IFERROR(AQ143*Hoja1!$C$24/Hoja1!$C$25/Hoja1!$C$26*44.01/1000000,0)</f>
        <v>0</v>
      </c>
    </row>
    <row r="144" spans="2:45" x14ac:dyDescent="0.75">
      <c r="B144" s="52"/>
      <c r="C144" s="52"/>
      <c r="D144" s="52"/>
      <c r="E144" s="125"/>
      <c r="F144" s="125"/>
      <c r="G144" s="131"/>
      <c r="H144" s="92"/>
      <c r="I144" s="14"/>
      <c r="J144" s="14"/>
      <c r="K144" s="139"/>
      <c r="L144" s="52"/>
      <c r="M144" s="52"/>
      <c r="N144" s="122" t="str">
        <f t="shared" si="26"/>
        <v/>
      </c>
      <c r="O144" s="78">
        <f t="shared" si="27"/>
        <v>0</v>
      </c>
      <c r="P144" s="78">
        <f t="shared" si="28"/>
        <v>0</v>
      </c>
      <c r="Q144" s="78">
        <f t="shared" si="29"/>
        <v>0</v>
      </c>
      <c r="R144" s="78" t="str">
        <f t="shared" si="30"/>
        <v>Factor de Emisión</v>
      </c>
      <c r="S144" s="78">
        <f t="shared" si="31"/>
        <v>0</v>
      </c>
      <c r="T144" s="155">
        <f t="shared" si="32"/>
        <v>0</v>
      </c>
      <c r="U144" s="78">
        <f>S144+T144*Hoja1!$C$19</f>
        <v>0</v>
      </c>
      <c r="AF144" s="140">
        <f t="shared" si="22"/>
        <v>0</v>
      </c>
      <c r="AG144" s="140">
        <f t="shared" si="23"/>
        <v>0</v>
      </c>
      <c r="AH144" s="140">
        <f t="shared" si="24"/>
        <v>0</v>
      </c>
      <c r="AI144" s="140">
        <f t="shared" si="33"/>
        <v>0</v>
      </c>
      <c r="AJ144" s="140">
        <f t="shared" si="25"/>
        <v>0</v>
      </c>
      <c r="AK144" s="140" t="str">
        <f t="shared" si="34"/>
        <v>Factor de Emisión</v>
      </c>
      <c r="AL144" s="83">
        <f t="shared" si="35"/>
        <v>0</v>
      </c>
      <c r="AM144" s="83">
        <f t="shared" si="36"/>
        <v>0</v>
      </c>
      <c r="AN144" s="83">
        <f t="shared" si="37"/>
        <v>0</v>
      </c>
      <c r="AO144" s="94">
        <f t="shared" si="38"/>
        <v>0</v>
      </c>
      <c r="AP144" s="94">
        <f>IF(L144="",AO144*'Fraccion masica'!$AB$36,L144*AO144)</f>
        <v>0</v>
      </c>
      <c r="AQ144" s="94">
        <f>IF(M144="",AO144*'Fraccion masica'!$AB$35,M144*AO144)</f>
        <v>0</v>
      </c>
      <c r="AR144" s="141">
        <f>IFERROR(AP144*Hoja1!$C$24/Hoja1!$C$25/Hoja1!$C$26*16.04/1000000,0)</f>
        <v>0</v>
      </c>
      <c r="AS144" s="94">
        <f>IFERROR(AQ144*Hoja1!$C$24/Hoja1!$C$25/Hoja1!$C$26*44.01/1000000,0)</f>
        <v>0</v>
      </c>
    </row>
    <row r="145" spans="2:45" x14ac:dyDescent="0.75">
      <c r="B145" s="52"/>
      <c r="C145" s="52"/>
      <c r="D145" s="52"/>
      <c r="E145" s="125"/>
      <c r="F145" s="125"/>
      <c r="G145" s="131"/>
      <c r="H145" s="92"/>
      <c r="I145" s="14"/>
      <c r="J145" s="14"/>
      <c r="K145" s="139"/>
      <c r="L145" s="52"/>
      <c r="M145" s="52"/>
      <c r="N145" s="122" t="str">
        <f t="shared" si="26"/>
        <v/>
      </c>
      <c r="O145" s="78">
        <f t="shared" si="27"/>
        <v>0</v>
      </c>
      <c r="P145" s="78">
        <f t="shared" si="28"/>
        <v>0</v>
      </c>
      <c r="Q145" s="78">
        <f t="shared" si="29"/>
        <v>0</v>
      </c>
      <c r="R145" s="78" t="str">
        <f t="shared" si="30"/>
        <v>Factor de Emisión</v>
      </c>
      <c r="S145" s="78">
        <f t="shared" si="31"/>
        <v>0</v>
      </c>
      <c r="T145" s="155">
        <f t="shared" si="32"/>
        <v>0</v>
      </c>
      <c r="U145" s="78">
        <f>S145+T145*Hoja1!$C$19</f>
        <v>0</v>
      </c>
      <c r="AF145" s="140">
        <f t="shared" si="22"/>
        <v>0</v>
      </c>
      <c r="AG145" s="140">
        <f t="shared" si="23"/>
        <v>0</v>
      </c>
      <c r="AH145" s="140">
        <f t="shared" si="24"/>
        <v>0</v>
      </c>
      <c r="AI145" s="140">
        <f t="shared" si="33"/>
        <v>0</v>
      </c>
      <c r="AJ145" s="140">
        <f t="shared" si="25"/>
        <v>0</v>
      </c>
      <c r="AK145" s="140" t="str">
        <f t="shared" si="34"/>
        <v>Factor de Emisión</v>
      </c>
      <c r="AL145" s="83">
        <f t="shared" si="35"/>
        <v>0</v>
      </c>
      <c r="AM145" s="83">
        <f t="shared" si="36"/>
        <v>0</v>
      </c>
      <c r="AN145" s="83">
        <f t="shared" si="37"/>
        <v>0</v>
      </c>
      <c r="AO145" s="94">
        <f t="shared" si="38"/>
        <v>0</v>
      </c>
      <c r="AP145" s="94">
        <f>IF(L145="",AO145*'Fraccion masica'!$AB$36,L145*AO145)</f>
        <v>0</v>
      </c>
      <c r="AQ145" s="94">
        <f>IF(M145="",AO145*'Fraccion masica'!$AB$35,M145*AO145)</f>
        <v>0</v>
      </c>
      <c r="AR145" s="141">
        <f>IFERROR(AP145*Hoja1!$C$24/Hoja1!$C$25/Hoja1!$C$26*16.04/1000000,0)</f>
        <v>0</v>
      </c>
      <c r="AS145" s="94">
        <f>IFERROR(AQ145*Hoja1!$C$24/Hoja1!$C$25/Hoja1!$C$26*44.01/1000000,0)</f>
        <v>0</v>
      </c>
    </row>
    <row r="146" spans="2:45" x14ac:dyDescent="0.75">
      <c r="B146" s="52"/>
      <c r="C146" s="52"/>
      <c r="D146" s="52"/>
      <c r="E146" s="125"/>
      <c r="F146" s="125"/>
      <c r="G146" s="131"/>
      <c r="H146" s="92"/>
      <c r="I146" s="14"/>
      <c r="J146" s="14"/>
      <c r="K146" s="139"/>
      <c r="L146" s="52"/>
      <c r="M146" s="52"/>
      <c r="N146" s="122" t="str">
        <f t="shared" si="26"/>
        <v/>
      </c>
      <c r="O146" s="78">
        <f t="shared" si="27"/>
        <v>0</v>
      </c>
      <c r="P146" s="78">
        <f t="shared" si="28"/>
        <v>0</v>
      </c>
      <c r="Q146" s="78">
        <f t="shared" si="29"/>
        <v>0</v>
      </c>
      <c r="R146" s="78" t="str">
        <f t="shared" si="30"/>
        <v>Factor de Emisión</v>
      </c>
      <c r="S146" s="78">
        <f t="shared" si="31"/>
        <v>0</v>
      </c>
      <c r="T146" s="155">
        <f t="shared" si="32"/>
        <v>0</v>
      </c>
      <c r="U146" s="78">
        <f>S146+T146*Hoja1!$C$19</f>
        <v>0</v>
      </c>
      <c r="AF146" s="140">
        <f t="shared" si="22"/>
        <v>0</v>
      </c>
      <c r="AG146" s="140">
        <f t="shared" si="23"/>
        <v>0</v>
      </c>
      <c r="AH146" s="140">
        <f t="shared" si="24"/>
        <v>0</v>
      </c>
      <c r="AI146" s="140">
        <f t="shared" si="33"/>
        <v>0</v>
      </c>
      <c r="AJ146" s="140">
        <f t="shared" si="25"/>
        <v>0</v>
      </c>
      <c r="AK146" s="140" t="str">
        <f t="shared" si="34"/>
        <v>Factor de Emisión</v>
      </c>
      <c r="AL146" s="83">
        <f t="shared" si="35"/>
        <v>0</v>
      </c>
      <c r="AM146" s="83">
        <f t="shared" si="36"/>
        <v>0</v>
      </c>
      <c r="AN146" s="83">
        <f t="shared" si="37"/>
        <v>0</v>
      </c>
      <c r="AO146" s="94">
        <f t="shared" si="38"/>
        <v>0</v>
      </c>
      <c r="AP146" s="94">
        <f>IF(L146="",AO146*'Fraccion masica'!$AB$36,L146*AO146)</f>
        <v>0</v>
      </c>
      <c r="AQ146" s="94">
        <f>IF(M146="",AO146*'Fraccion masica'!$AB$35,M146*AO146)</f>
        <v>0</v>
      </c>
      <c r="AR146" s="141">
        <f>IFERROR(AP146*Hoja1!$C$24/Hoja1!$C$25/Hoja1!$C$26*16.04/1000000,0)</f>
        <v>0</v>
      </c>
      <c r="AS146" s="94">
        <f>IFERROR(AQ146*Hoja1!$C$24/Hoja1!$C$25/Hoja1!$C$26*44.01/1000000,0)</f>
        <v>0</v>
      </c>
    </row>
    <row r="147" spans="2:45" x14ac:dyDescent="0.75">
      <c r="B147" s="52"/>
      <c r="C147" s="52"/>
      <c r="D147" s="52"/>
      <c r="E147" s="125"/>
      <c r="F147" s="125"/>
      <c r="G147" s="131"/>
      <c r="H147" s="92"/>
      <c r="I147" s="14"/>
      <c r="J147" s="14"/>
      <c r="K147" s="139"/>
      <c r="L147" s="52"/>
      <c r="M147" s="52"/>
      <c r="N147" s="122" t="str">
        <f t="shared" si="26"/>
        <v/>
      </c>
      <c r="O147" s="78">
        <f t="shared" si="27"/>
        <v>0</v>
      </c>
      <c r="P147" s="78">
        <f t="shared" si="28"/>
        <v>0</v>
      </c>
      <c r="Q147" s="78">
        <f t="shared" si="29"/>
        <v>0</v>
      </c>
      <c r="R147" s="78" t="str">
        <f t="shared" si="30"/>
        <v>Factor de Emisión</v>
      </c>
      <c r="S147" s="78">
        <f t="shared" si="31"/>
        <v>0</v>
      </c>
      <c r="T147" s="155">
        <f t="shared" si="32"/>
        <v>0</v>
      </c>
      <c r="U147" s="78">
        <f>S147+T147*Hoja1!$C$19</f>
        <v>0</v>
      </c>
      <c r="AF147" s="140">
        <f t="shared" si="22"/>
        <v>0</v>
      </c>
      <c r="AG147" s="140">
        <f t="shared" si="23"/>
        <v>0</v>
      </c>
      <c r="AH147" s="140">
        <f t="shared" si="24"/>
        <v>0</v>
      </c>
      <c r="AI147" s="140">
        <f t="shared" si="33"/>
        <v>0</v>
      </c>
      <c r="AJ147" s="140">
        <f t="shared" si="25"/>
        <v>0</v>
      </c>
      <c r="AK147" s="140" t="str">
        <f t="shared" si="34"/>
        <v>Factor de Emisión</v>
      </c>
      <c r="AL147" s="83">
        <f t="shared" si="35"/>
        <v>0</v>
      </c>
      <c r="AM147" s="83">
        <f t="shared" si="36"/>
        <v>0</v>
      </c>
      <c r="AN147" s="83">
        <f t="shared" si="37"/>
        <v>0</v>
      </c>
      <c r="AO147" s="94">
        <f t="shared" si="38"/>
        <v>0</v>
      </c>
      <c r="AP147" s="94">
        <f>IF(L147="",AO147*'Fraccion masica'!$AB$36,L147*AO147)</f>
        <v>0</v>
      </c>
      <c r="AQ147" s="94">
        <f>IF(M147="",AO147*'Fraccion masica'!$AB$35,M147*AO147)</f>
        <v>0</v>
      </c>
      <c r="AR147" s="141">
        <f>IFERROR(AP147*Hoja1!$C$24/Hoja1!$C$25/Hoja1!$C$26*16.04/1000000,0)</f>
        <v>0</v>
      </c>
      <c r="AS147" s="94">
        <f>IFERROR(AQ147*Hoja1!$C$24/Hoja1!$C$25/Hoja1!$C$26*44.01/1000000,0)</f>
        <v>0</v>
      </c>
    </row>
    <row r="148" spans="2:45" x14ac:dyDescent="0.75">
      <c r="B148" s="52"/>
      <c r="C148" s="52"/>
      <c r="D148" s="52"/>
      <c r="E148" s="125"/>
      <c r="F148" s="125"/>
      <c r="G148" s="131"/>
      <c r="H148" s="92"/>
      <c r="I148" s="14"/>
      <c r="J148" s="14"/>
      <c r="K148" s="139"/>
      <c r="L148" s="52"/>
      <c r="M148" s="52"/>
      <c r="N148" s="122" t="str">
        <f t="shared" si="26"/>
        <v/>
      </c>
      <c r="O148" s="78">
        <f t="shared" si="27"/>
        <v>0</v>
      </c>
      <c r="P148" s="78">
        <f t="shared" si="28"/>
        <v>0</v>
      </c>
      <c r="Q148" s="78">
        <f t="shared" si="29"/>
        <v>0</v>
      </c>
      <c r="R148" s="78" t="str">
        <f t="shared" si="30"/>
        <v>Factor de Emisión</v>
      </c>
      <c r="S148" s="78">
        <f t="shared" si="31"/>
        <v>0</v>
      </c>
      <c r="T148" s="155">
        <f t="shared" si="32"/>
        <v>0</v>
      </c>
      <c r="U148" s="78">
        <f>S148+T148*Hoja1!$C$19</f>
        <v>0</v>
      </c>
      <c r="AF148" s="140">
        <f t="shared" si="22"/>
        <v>0</v>
      </c>
      <c r="AG148" s="140">
        <f t="shared" si="23"/>
        <v>0</v>
      </c>
      <c r="AH148" s="140">
        <f t="shared" si="24"/>
        <v>0</v>
      </c>
      <c r="AI148" s="140">
        <f t="shared" si="33"/>
        <v>0</v>
      </c>
      <c r="AJ148" s="140">
        <f t="shared" si="25"/>
        <v>0</v>
      </c>
      <c r="AK148" s="140" t="str">
        <f t="shared" si="34"/>
        <v>Factor de Emisión</v>
      </c>
      <c r="AL148" s="83">
        <f t="shared" si="35"/>
        <v>0</v>
      </c>
      <c r="AM148" s="83">
        <f t="shared" si="36"/>
        <v>0</v>
      </c>
      <c r="AN148" s="83">
        <f t="shared" si="37"/>
        <v>0</v>
      </c>
      <c r="AO148" s="94">
        <f t="shared" si="38"/>
        <v>0</v>
      </c>
      <c r="AP148" s="94">
        <f>IF(L148="",AO148*'Fraccion masica'!$AB$36,L148*AO148)</f>
        <v>0</v>
      </c>
      <c r="AQ148" s="94">
        <f>IF(M148="",AO148*'Fraccion masica'!$AB$35,M148*AO148)</f>
        <v>0</v>
      </c>
      <c r="AR148" s="141">
        <f>IFERROR(AP148*Hoja1!$C$24/Hoja1!$C$25/Hoja1!$C$26*16.04/1000000,0)</f>
        <v>0</v>
      </c>
      <c r="AS148" s="94">
        <f>IFERROR(AQ148*Hoja1!$C$24/Hoja1!$C$25/Hoja1!$C$26*44.01/1000000,0)</f>
        <v>0</v>
      </c>
    </row>
    <row r="149" spans="2:45" x14ac:dyDescent="0.75">
      <c r="B149" s="52"/>
      <c r="C149" s="52"/>
      <c r="D149" s="52"/>
      <c r="E149" s="125"/>
      <c r="F149" s="125"/>
      <c r="G149" s="131"/>
      <c r="H149" s="92"/>
      <c r="I149" s="14"/>
      <c r="J149" s="14"/>
      <c r="K149" s="139"/>
      <c r="L149" s="52"/>
      <c r="M149" s="52"/>
      <c r="N149" s="122" t="str">
        <f t="shared" si="26"/>
        <v/>
      </c>
      <c r="O149" s="78">
        <f t="shared" si="27"/>
        <v>0</v>
      </c>
      <c r="P149" s="78">
        <f t="shared" si="28"/>
        <v>0</v>
      </c>
      <c r="Q149" s="78">
        <f t="shared" si="29"/>
        <v>0</v>
      </c>
      <c r="R149" s="78" t="str">
        <f t="shared" si="30"/>
        <v>Factor de Emisión</v>
      </c>
      <c r="S149" s="78">
        <f t="shared" si="31"/>
        <v>0</v>
      </c>
      <c r="T149" s="155">
        <f t="shared" si="32"/>
        <v>0</v>
      </c>
      <c r="U149" s="78">
        <f>S149+T149*Hoja1!$C$19</f>
        <v>0</v>
      </c>
      <c r="AF149" s="140">
        <f t="shared" si="22"/>
        <v>0</v>
      </c>
      <c r="AG149" s="140">
        <f t="shared" si="23"/>
        <v>0</v>
      </c>
      <c r="AH149" s="140">
        <f t="shared" si="24"/>
        <v>0</v>
      </c>
      <c r="AI149" s="140">
        <f t="shared" si="33"/>
        <v>0</v>
      </c>
      <c r="AJ149" s="140">
        <f t="shared" si="25"/>
        <v>0</v>
      </c>
      <c r="AK149" s="140" t="str">
        <f t="shared" si="34"/>
        <v>Factor de Emisión</v>
      </c>
      <c r="AL149" s="83">
        <f t="shared" si="35"/>
        <v>0</v>
      </c>
      <c r="AM149" s="83">
        <f t="shared" si="36"/>
        <v>0</v>
      </c>
      <c r="AN149" s="83">
        <f t="shared" si="37"/>
        <v>0</v>
      </c>
      <c r="AO149" s="94">
        <f t="shared" si="38"/>
        <v>0</v>
      </c>
      <c r="AP149" s="94">
        <f>IF(L149="",AO149*'Fraccion masica'!$AB$36,L149*AO149)</f>
        <v>0</v>
      </c>
      <c r="AQ149" s="94">
        <f>IF(M149="",AO149*'Fraccion masica'!$AB$35,M149*AO149)</f>
        <v>0</v>
      </c>
      <c r="AR149" s="141">
        <f>IFERROR(AP149*Hoja1!$C$24/Hoja1!$C$25/Hoja1!$C$26*16.04/1000000,0)</f>
        <v>0</v>
      </c>
      <c r="AS149" s="94">
        <f>IFERROR(AQ149*Hoja1!$C$24/Hoja1!$C$25/Hoja1!$C$26*44.01/1000000,0)</f>
        <v>0</v>
      </c>
    </row>
    <row r="150" spans="2:45" x14ac:dyDescent="0.75">
      <c r="B150" s="52"/>
      <c r="C150" s="52"/>
      <c r="D150" s="52"/>
      <c r="E150" s="125"/>
      <c r="F150" s="125"/>
      <c r="G150" s="131"/>
      <c r="H150" s="92"/>
      <c r="I150" s="14"/>
      <c r="J150" s="14"/>
      <c r="K150" s="139"/>
      <c r="L150" s="52"/>
      <c r="M150" s="52"/>
      <c r="N150" s="122" t="str">
        <f t="shared" si="26"/>
        <v/>
      </c>
      <c r="O150" s="78">
        <f t="shared" si="27"/>
        <v>0</v>
      </c>
      <c r="P150" s="78">
        <f t="shared" si="28"/>
        <v>0</v>
      </c>
      <c r="Q150" s="78">
        <f t="shared" si="29"/>
        <v>0</v>
      </c>
      <c r="R150" s="78" t="str">
        <f t="shared" si="30"/>
        <v>Factor de Emisión</v>
      </c>
      <c r="S150" s="78">
        <f t="shared" si="31"/>
        <v>0</v>
      </c>
      <c r="T150" s="155">
        <f t="shared" si="32"/>
        <v>0</v>
      </c>
      <c r="U150" s="78">
        <f>S150+T150*Hoja1!$C$19</f>
        <v>0</v>
      </c>
      <c r="AF150" s="140">
        <f t="shared" si="22"/>
        <v>0</v>
      </c>
      <c r="AG150" s="140">
        <f t="shared" si="23"/>
        <v>0</v>
      </c>
      <c r="AH150" s="140">
        <f t="shared" si="24"/>
        <v>0</v>
      </c>
      <c r="AI150" s="140">
        <f t="shared" si="33"/>
        <v>0</v>
      </c>
      <c r="AJ150" s="140">
        <f t="shared" si="25"/>
        <v>0</v>
      </c>
      <c r="AK150" s="140" t="str">
        <f t="shared" si="34"/>
        <v>Factor de Emisión</v>
      </c>
      <c r="AL150" s="83">
        <f t="shared" si="35"/>
        <v>0</v>
      </c>
      <c r="AM150" s="83">
        <f t="shared" si="36"/>
        <v>0</v>
      </c>
      <c r="AN150" s="83">
        <f t="shared" si="37"/>
        <v>0</v>
      </c>
      <c r="AO150" s="94">
        <f t="shared" si="38"/>
        <v>0</v>
      </c>
      <c r="AP150" s="94">
        <f>IF(L150="",AO150*'Fraccion masica'!$AB$36,L150*AO150)</f>
        <v>0</v>
      </c>
      <c r="AQ150" s="94">
        <f>IF(M150="",AO150*'Fraccion masica'!$AB$35,M150*AO150)</f>
        <v>0</v>
      </c>
      <c r="AR150" s="141">
        <f>IFERROR(AP150*Hoja1!$C$24/Hoja1!$C$25/Hoja1!$C$26*16.04/1000000,0)</f>
        <v>0</v>
      </c>
      <c r="AS150" s="94">
        <f>IFERROR(AQ150*Hoja1!$C$24/Hoja1!$C$25/Hoja1!$C$26*44.01/1000000,0)</f>
        <v>0</v>
      </c>
    </row>
    <row r="159" spans="2:45" x14ac:dyDescent="0.75">
      <c r="AG159" s="404" t="s">
        <v>743</v>
      </c>
      <c r="AH159" s="413" t="s">
        <v>725</v>
      </c>
      <c r="AI159" s="404" t="s">
        <v>293</v>
      </c>
      <c r="AJ159" s="404" t="s">
        <v>738</v>
      </c>
      <c r="AK159" s="404" t="s">
        <v>294</v>
      </c>
      <c r="AL159" s="404" t="s">
        <v>295</v>
      </c>
      <c r="AM159" s="404" t="s">
        <v>296</v>
      </c>
      <c r="AN159" s="404" t="s">
        <v>297</v>
      </c>
    </row>
    <row r="160" spans="2:45" x14ac:dyDescent="0.75">
      <c r="AG160" s="404"/>
      <c r="AH160" s="414"/>
      <c r="AI160" s="404"/>
      <c r="AJ160" s="404"/>
      <c r="AK160" s="404"/>
      <c r="AL160" s="404"/>
      <c r="AM160" s="404"/>
      <c r="AN160" s="404"/>
    </row>
    <row r="161" spans="33:40" x14ac:dyDescent="0.75">
      <c r="AG161" s="38" t="s">
        <v>498</v>
      </c>
      <c r="AH161" s="222" t="s">
        <v>586</v>
      </c>
      <c r="AI161" s="52">
        <f>SUMIFS(O$67:O$150,$N$67:$N$150,"="&amp;$AG161,$R$67:$R$150,"="&amp;$AH161)</f>
        <v>1728</v>
      </c>
      <c r="AJ161" s="52">
        <f t="shared" ref="AJ161:AK161" si="39">SUMIFS(P$67:P$150,$N$67:$N$150,"="&amp;$AG161,$R$67:$R$150,"="&amp;$AH161)</f>
        <v>0</v>
      </c>
      <c r="AK161" s="52">
        <f t="shared" si="39"/>
        <v>6912</v>
      </c>
      <c r="AL161" s="52">
        <f>SUMIFS(S$67:S$150,$N$67:$N$150,"="&amp;$AG161,$R$67:$R$150,"="&amp;$AH161)</f>
        <v>3.2868282461728307E-2</v>
      </c>
      <c r="AM161" s="52">
        <f t="shared" ref="AM161:AN176" si="40">SUMIFS(T$67:T$150,$N$67:$N$150,"="&amp;$AG161,$R$67:$R$150,"="&amp;$AH161)</f>
        <v>3.28682824617283E-2</v>
      </c>
      <c r="AN161" s="52">
        <f t="shared" si="40"/>
        <v>0.95318019139012056</v>
      </c>
    </row>
    <row r="162" spans="33:40" x14ac:dyDescent="0.75">
      <c r="AG162" s="38" t="str">
        <f t="shared" ref="AG162:AG163" si="41">AG161</f>
        <v>Enero</v>
      </c>
      <c r="AH162" s="222" t="s">
        <v>750</v>
      </c>
      <c r="AI162" s="52">
        <f t="shared" ref="AI162:AI196" si="42">SUMIFS(O$67:O$150,$N$67:$N$150,"="&amp;$AG162,$R$67:$R$150,"="&amp;$AH162)</f>
        <v>0</v>
      </c>
      <c r="AJ162" s="52">
        <f t="shared" ref="AJ162:AJ196" si="43">SUMIFS(P$67:P$150,$N$67:$N$150,"="&amp;$AG162,$R$67:$R$150,"="&amp;$AH162)</f>
        <v>0</v>
      </c>
      <c r="AK162" s="52">
        <f>SUMIFS(Q$67:Q$150,$N$67:$N$150,"="&amp;$AG162,$R$67:$R$150,"="&amp;$AH162)</f>
        <v>0</v>
      </c>
      <c r="AL162" s="52">
        <f t="shared" ref="AL162:AL196" si="44">SUMIFS(S$67:S$150,$N$67:$N$150,"="&amp;$AG162,$R$67:$R$150,"="&amp;$AH162)</f>
        <v>0</v>
      </c>
      <c r="AM162" s="52">
        <f t="shared" si="40"/>
        <v>0</v>
      </c>
      <c r="AN162" s="52">
        <f t="shared" si="40"/>
        <v>0</v>
      </c>
    </row>
    <row r="163" spans="33:40" x14ac:dyDescent="0.75">
      <c r="AG163" s="38" t="str">
        <f t="shared" si="41"/>
        <v>Enero</v>
      </c>
      <c r="AH163" s="222" t="s">
        <v>749</v>
      </c>
      <c r="AI163" s="52">
        <f t="shared" si="42"/>
        <v>0</v>
      </c>
      <c r="AJ163" s="52">
        <f t="shared" si="43"/>
        <v>11040</v>
      </c>
      <c r="AK163" s="52">
        <f t="shared" ref="AK163:AK196" si="45">SUMIFS(Q$67:Q$150,$N$67:$N$150,"="&amp;$AG163,$R$67:$R$150,"="&amp;$AH163)</f>
        <v>11040</v>
      </c>
      <c r="AL163" s="52">
        <f t="shared" si="44"/>
        <v>5.2497951154149382E-2</v>
      </c>
      <c r="AM163" s="52">
        <f t="shared" si="40"/>
        <v>5.2497951154149368E-2</v>
      </c>
      <c r="AN163" s="52">
        <f t="shared" si="40"/>
        <v>1.5224405834703318</v>
      </c>
    </row>
    <row r="164" spans="33:40" x14ac:dyDescent="0.75">
      <c r="AG164" s="38" t="s">
        <v>499</v>
      </c>
      <c r="AH164" s="222" t="s">
        <v>586</v>
      </c>
      <c r="AI164" s="52">
        <f t="shared" si="42"/>
        <v>0</v>
      </c>
      <c r="AJ164" s="52">
        <f t="shared" si="43"/>
        <v>0</v>
      </c>
      <c r="AK164" s="52">
        <f t="shared" si="45"/>
        <v>0</v>
      </c>
      <c r="AL164" s="52">
        <f t="shared" si="44"/>
        <v>0</v>
      </c>
      <c r="AM164" s="52">
        <f t="shared" si="40"/>
        <v>0</v>
      </c>
      <c r="AN164" s="52">
        <f t="shared" si="40"/>
        <v>0</v>
      </c>
    </row>
    <row r="165" spans="33:40" x14ac:dyDescent="0.75">
      <c r="AG165" s="38" t="str">
        <f t="shared" ref="AG165:AG166" si="46">AG164</f>
        <v>Febrero</v>
      </c>
      <c r="AH165" s="222" t="s">
        <v>750</v>
      </c>
      <c r="AI165" s="52">
        <f t="shared" si="42"/>
        <v>0</v>
      </c>
      <c r="AJ165" s="52">
        <f t="shared" si="43"/>
        <v>0</v>
      </c>
      <c r="AK165" s="52">
        <f t="shared" si="45"/>
        <v>0</v>
      </c>
      <c r="AL165" s="52">
        <f t="shared" si="44"/>
        <v>0</v>
      </c>
      <c r="AM165" s="52">
        <f t="shared" si="40"/>
        <v>0</v>
      </c>
      <c r="AN165" s="52">
        <f t="shared" si="40"/>
        <v>0</v>
      </c>
    </row>
    <row r="166" spans="33:40" x14ac:dyDescent="0.75">
      <c r="AG166" s="38" t="str">
        <f t="shared" si="46"/>
        <v>Febrero</v>
      </c>
      <c r="AH166" s="222" t="s">
        <v>749</v>
      </c>
      <c r="AI166" s="52">
        <f t="shared" si="42"/>
        <v>0</v>
      </c>
      <c r="AJ166" s="52">
        <f t="shared" si="43"/>
        <v>22080</v>
      </c>
      <c r="AK166" s="52">
        <f t="shared" si="45"/>
        <v>22080</v>
      </c>
      <c r="AL166" s="52">
        <f t="shared" si="44"/>
        <v>0.10499590230829876</v>
      </c>
      <c r="AM166" s="52">
        <f t="shared" si="40"/>
        <v>0.10499590230829874</v>
      </c>
      <c r="AN166" s="52">
        <f t="shared" si="40"/>
        <v>3.0448811669406637</v>
      </c>
    </row>
    <row r="167" spans="33:40" x14ac:dyDescent="0.75">
      <c r="AG167" s="38" t="s">
        <v>500</v>
      </c>
      <c r="AH167" s="222" t="s">
        <v>586</v>
      </c>
      <c r="AI167" s="52">
        <f t="shared" si="42"/>
        <v>0</v>
      </c>
      <c r="AJ167" s="52">
        <f t="shared" si="43"/>
        <v>0</v>
      </c>
      <c r="AK167" s="52">
        <f t="shared" si="45"/>
        <v>0</v>
      </c>
      <c r="AL167" s="52">
        <f t="shared" si="44"/>
        <v>0</v>
      </c>
      <c r="AM167" s="52">
        <f t="shared" si="40"/>
        <v>0</v>
      </c>
      <c r="AN167" s="52">
        <f t="shared" si="40"/>
        <v>0</v>
      </c>
    </row>
    <row r="168" spans="33:40" x14ac:dyDescent="0.75">
      <c r="AG168" s="38" t="str">
        <f t="shared" ref="AG168:AG169" si="47">AG167</f>
        <v>Marzo</v>
      </c>
      <c r="AH168" s="222" t="s">
        <v>750</v>
      </c>
      <c r="AI168" s="52">
        <f t="shared" si="42"/>
        <v>0</v>
      </c>
      <c r="AJ168" s="52">
        <f t="shared" si="43"/>
        <v>0</v>
      </c>
      <c r="AK168" s="52">
        <f t="shared" si="45"/>
        <v>0</v>
      </c>
      <c r="AL168" s="52">
        <f>SUMIFS(S$67:S$150,$N$67:$N$150,"="&amp;$AG168,$R$67:$R$150,"="&amp;$AH168)</f>
        <v>0</v>
      </c>
      <c r="AM168" s="52">
        <f t="shared" si="40"/>
        <v>0</v>
      </c>
      <c r="AN168" s="52">
        <f t="shared" si="40"/>
        <v>0</v>
      </c>
    </row>
    <row r="169" spans="33:40" x14ac:dyDescent="0.75">
      <c r="AG169" s="38" t="str">
        <f t="shared" si="47"/>
        <v>Marzo</v>
      </c>
      <c r="AH169" s="222" t="s">
        <v>749</v>
      </c>
      <c r="AI169" s="52">
        <f t="shared" si="42"/>
        <v>9840</v>
      </c>
      <c r="AJ169" s="52">
        <f t="shared" si="43"/>
        <v>3120</v>
      </c>
      <c r="AK169" s="52">
        <f t="shared" si="45"/>
        <v>12960</v>
      </c>
      <c r="AL169" s="52">
        <f t="shared" si="44"/>
        <v>6.1628029615740577E-2</v>
      </c>
      <c r="AM169" s="52">
        <f t="shared" si="40"/>
        <v>6.162802961574057E-2</v>
      </c>
      <c r="AN169" s="52">
        <f t="shared" si="40"/>
        <v>1.7872128588564764</v>
      </c>
    </row>
    <row r="170" spans="33:40" x14ac:dyDescent="0.75">
      <c r="AG170" s="38" t="s">
        <v>501</v>
      </c>
      <c r="AH170" s="222" t="s">
        <v>586</v>
      </c>
      <c r="AI170" s="52">
        <f t="shared" si="42"/>
        <v>0</v>
      </c>
      <c r="AJ170" s="52">
        <f t="shared" si="43"/>
        <v>0</v>
      </c>
      <c r="AK170" s="52">
        <f t="shared" si="45"/>
        <v>0</v>
      </c>
      <c r="AL170" s="52">
        <f t="shared" si="44"/>
        <v>0</v>
      </c>
      <c r="AM170" s="52">
        <f t="shared" si="40"/>
        <v>0</v>
      </c>
      <c r="AN170" s="52">
        <f t="shared" si="40"/>
        <v>0</v>
      </c>
    </row>
    <row r="171" spans="33:40" x14ac:dyDescent="0.75">
      <c r="AG171" s="38" t="str">
        <f t="shared" ref="AG171:AG172" si="48">AG170</f>
        <v>Abril</v>
      </c>
      <c r="AH171" s="222" t="s">
        <v>750</v>
      </c>
      <c r="AI171" s="52">
        <f t="shared" si="42"/>
        <v>0</v>
      </c>
      <c r="AJ171" s="52">
        <f t="shared" si="43"/>
        <v>0</v>
      </c>
      <c r="AK171" s="52">
        <f t="shared" si="45"/>
        <v>0</v>
      </c>
      <c r="AL171" s="52">
        <f t="shared" si="44"/>
        <v>0</v>
      </c>
      <c r="AM171" s="52">
        <f t="shared" si="40"/>
        <v>0</v>
      </c>
      <c r="AN171" s="52">
        <f t="shared" si="40"/>
        <v>0</v>
      </c>
    </row>
    <row r="172" spans="33:40" x14ac:dyDescent="0.75">
      <c r="AG172" s="38" t="str">
        <f t="shared" si="48"/>
        <v>Abril</v>
      </c>
      <c r="AH172" s="222" t="s">
        <v>749</v>
      </c>
      <c r="AI172" s="52">
        <f t="shared" si="42"/>
        <v>0</v>
      </c>
      <c r="AJ172" s="52">
        <f t="shared" si="43"/>
        <v>0</v>
      </c>
      <c r="AK172" s="52">
        <f t="shared" si="45"/>
        <v>0</v>
      </c>
      <c r="AL172" s="52">
        <f t="shared" si="44"/>
        <v>0</v>
      </c>
      <c r="AM172" s="52">
        <f t="shared" si="40"/>
        <v>0</v>
      </c>
      <c r="AN172" s="52">
        <f t="shared" si="40"/>
        <v>0</v>
      </c>
    </row>
    <row r="173" spans="33:40" x14ac:dyDescent="0.75">
      <c r="AG173" s="38" t="s">
        <v>502</v>
      </c>
      <c r="AH173" s="222" t="s">
        <v>586</v>
      </c>
      <c r="AI173" s="52">
        <f t="shared" si="42"/>
        <v>0</v>
      </c>
      <c r="AJ173" s="52">
        <f t="shared" si="43"/>
        <v>0</v>
      </c>
      <c r="AK173" s="52">
        <f t="shared" si="45"/>
        <v>0</v>
      </c>
      <c r="AL173" s="52">
        <f t="shared" si="44"/>
        <v>0</v>
      </c>
      <c r="AM173" s="52">
        <f t="shared" si="40"/>
        <v>0</v>
      </c>
      <c r="AN173" s="52">
        <f t="shared" si="40"/>
        <v>0</v>
      </c>
    </row>
    <row r="174" spans="33:40" x14ac:dyDescent="0.75">
      <c r="AG174" s="38" t="str">
        <f t="shared" ref="AG174:AG175" si="49">AG173</f>
        <v>Mayo</v>
      </c>
      <c r="AH174" s="222" t="s">
        <v>750</v>
      </c>
      <c r="AI174" s="52">
        <f t="shared" si="42"/>
        <v>0</v>
      </c>
      <c r="AJ174" s="52">
        <f t="shared" si="43"/>
        <v>0</v>
      </c>
      <c r="AK174" s="52">
        <f t="shared" si="45"/>
        <v>0</v>
      </c>
      <c r="AL174" s="52">
        <f t="shared" si="44"/>
        <v>0</v>
      </c>
      <c r="AM174" s="52">
        <f t="shared" si="40"/>
        <v>0</v>
      </c>
      <c r="AN174" s="52">
        <f t="shared" si="40"/>
        <v>0</v>
      </c>
    </row>
    <row r="175" spans="33:40" x14ac:dyDescent="0.75">
      <c r="AG175" s="38" t="str">
        <f t="shared" si="49"/>
        <v>Mayo</v>
      </c>
      <c r="AH175" s="222" t="s">
        <v>749</v>
      </c>
      <c r="AI175" s="52">
        <f t="shared" si="42"/>
        <v>0</v>
      </c>
      <c r="AJ175" s="52">
        <f t="shared" si="43"/>
        <v>0</v>
      </c>
      <c r="AK175" s="52">
        <f t="shared" si="45"/>
        <v>0</v>
      </c>
      <c r="AL175" s="52">
        <f t="shared" si="44"/>
        <v>0</v>
      </c>
      <c r="AM175" s="52">
        <f t="shared" si="40"/>
        <v>0</v>
      </c>
      <c r="AN175" s="52">
        <f t="shared" si="40"/>
        <v>0</v>
      </c>
    </row>
    <row r="176" spans="33:40" x14ac:dyDescent="0.75">
      <c r="AG176" s="38" t="s">
        <v>503</v>
      </c>
      <c r="AH176" s="222" t="s">
        <v>586</v>
      </c>
      <c r="AI176" s="52">
        <f t="shared" si="42"/>
        <v>0</v>
      </c>
      <c r="AJ176" s="52">
        <f t="shared" si="43"/>
        <v>0</v>
      </c>
      <c r="AK176" s="52">
        <f t="shared" si="45"/>
        <v>0</v>
      </c>
      <c r="AL176" s="52">
        <f t="shared" si="44"/>
        <v>0</v>
      </c>
      <c r="AM176" s="52">
        <f t="shared" si="40"/>
        <v>0</v>
      </c>
      <c r="AN176" s="52">
        <f t="shared" si="40"/>
        <v>0</v>
      </c>
    </row>
    <row r="177" spans="33:40" x14ac:dyDescent="0.75">
      <c r="AG177" s="38" t="str">
        <f t="shared" ref="AG177:AG178" si="50">AG176</f>
        <v>Junio</v>
      </c>
      <c r="AH177" s="222" t="s">
        <v>750</v>
      </c>
      <c r="AI177" s="52">
        <f t="shared" si="42"/>
        <v>0</v>
      </c>
      <c r="AJ177" s="52">
        <f t="shared" si="43"/>
        <v>0</v>
      </c>
      <c r="AK177" s="52">
        <f t="shared" si="45"/>
        <v>0</v>
      </c>
      <c r="AL177" s="52">
        <f t="shared" si="44"/>
        <v>0</v>
      </c>
      <c r="AM177" s="52">
        <f t="shared" ref="AM177:AM196" si="51">SUMIFS(T$67:T$150,$N$67:$N$150,"="&amp;$AG177,$R$67:$R$150,"="&amp;$AH177)</f>
        <v>0</v>
      </c>
      <c r="AN177" s="52">
        <f t="shared" ref="AN177:AN196" si="52">SUMIFS(U$67:U$150,$N$67:$N$150,"="&amp;$AG177,$R$67:$R$150,"="&amp;$AH177)</f>
        <v>0</v>
      </c>
    </row>
    <row r="178" spans="33:40" x14ac:dyDescent="0.75">
      <c r="AG178" s="38" t="str">
        <f t="shared" si="50"/>
        <v>Junio</v>
      </c>
      <c r="AH178" s="222" t="s">
        <v>749</v>
      </c>
      <c r="AI178" s="52">
        <f t="shared" si="42"/>
        <v>0</v>
      </c>
      <c r="AJ178" s="52">
        <f t="shared" si="43"/>
        <v>6240</v>
      </c>
      <c r="AK178" s="52">
        <f t="shared" si="45"/>
        <v>6240</v>
      </c>
      <c r="AL178" s="52">
        <f t="shared" si="44"/>
        <v>2.9672755000171389E-2</v>
      </c>
      <c r="AM178" s="52">
        <f t="shared" si="51"/>
        <v>2.9672755000171382E-2</v>
      </c>
      <c r="AN178" s="52">
        <f t="shared" si="52"/>
        <v>0.8605098950049701</v>
      </c>
    </row>
    <row r="179" spans="33:40" x14ac:dyDescent="0.75">
      <c r="AG179" s="38" t="s">
        <v>504</v>
      </c>
      <c r="AH179" s="222" t="s">
        <v>586</v>
      </c>
      <c r="AI179" s="52">
        <f t="shared" si="42"/>
        <v>0</v>
      </c>
      <c r="AJ179" s="52">
        <f t="shared" si="43"/>
        <v>0</v>
      </c>
      <c r="AK179" s="52">
        <f t="shared" si="45"/>
        <v>0</v>
      </c>
      <c r="AL179" s="52">
        <f t="shared" si="44"/>
        <v>0</v>
      </c>
      <c r="AM179" s="52">
        <f t="shared" si="51"/>
        <v>0</v>
      </c>
      <c r="AN179" s="52">
        <f t="shared" si="52"/>
        <v>0</v>
      </c>
    </row>
    <row r="180" spans="33:40" x14ac:dyDescent="0.75">
      <c r="AG180" s="38" t="str">
        <f t="shared" ref="AG180:AG181" si="53">AG179</f>
        <v>Julio</v>
      </c>
      <c r="AH180" s="222" t="s">
        <v>750</v>
      </c>
      <c r="AI180" s="52">
        <f t="shared" si="42"/>
        <v>0</v>
      </c>
      <c r="AJ180" s="52">
        <f t="shared" si="43"/>
        <v>0</v>
      </c>
      <c r="AK180" s="52">
        <f t="shared" si="45"/>
        <v>0</v>
      </c>
      <c r="AL180" s="52">
        <f t="shared" si="44"/>
        <v>0</v>
      </c>
      <c r="AM180" s="52">
        <f t="shared" si="51"/>
        <v>0</v>
      </c>
      <c r="AN180" s="52">
        <f t="shared" si="52"/>
        <v>0</v>
      </c>
    </row>
    <row r="181" spans="33:40" x14ac:dyDescent="0.75">
      <c r="AG181" s="38" t="str">
        <f t="shared" si="53"/>
        <v>Julio</v>
      </c>
      <c r="AH181" s="222" t="s">
        <v>749</v>
      </c>
      <c r="AI181" s="52">
        <f t="shared" si="42"/>
        <v>9840</v>
      </c>
      <c r="AJ181" s="52">
        <f t="shared" si="43"/>
        <v>14160</v>
      </c>
      <c r="AK181" s="52">
        <f t="shared" si="45"/>
        <v>24000</v>
      </c>
      <c r="AL181" s="52">
        <f t="shared" si="44"/>
        <v>0.11412598076988996</v>
      </c>
      <c r="AM181" s="52">
        <f t="shared" si="51"/>
        <v>0.11412598076988995</v>
      </c>
      <c r="AN181" s="52">
        <f t="shared" si="52"/>
        <v>3.309653442326808</v>
      </c>
    </row>
    <row r="182" spans="33:40" x14ac:dyDescent="0.75">
      <c r="AG182" s="38" t="s">
        <v>505</v>
      </c>
      <c r="AH182" s="222" t="s">
        <v>586</v>
      </c>
      <c r="AI182" s="52">
        <f t="shared" si="42"/>
        <v>0</v>
      </c>
      <c r="AJ182" s="52">
        <f t="shared" si="43"/>
        <v>0</v>
      </c>
      <c r="AK182" s="52">
        <f t="shared" si="45"/>
        <v>0</v>
      </c>
      <c r="AL182" s="52">
        <f t="shared" si="44"/>
        <v>0</v>
      </c>
      <c r="AM182" s="52">
        <f t="shared" si="51"/>
        <v>0</v>
      </c>
      <c r="AN182" s="52">
        <f t="shared" si="52"/>
        <v>0</v>
      </c>
    </row>
    <row r="183" spans="33:40" x14ac:dyDescent="0.75">
      <c r="AG183" s="38" t="str">
        <f t="shared" ref="AG183:AG184" si="54">AG182</f>
        <v>Agosto</v>
      </c>
      <c r="AH183" s="222" t="s">
        <v>750</v>
      </c>
      <c r="AI183" s="52">
        <f t="shared" si="42"/>
        <v>0</v>
      </c>
      <c r="AJ183" s="52">
        <f t="shared" si="43"/>
        <v>0</v>
      </c>
      <c r="AK183" s="52">
        <f t="shared" si="45"/>
        <v>0</v>
      </c>
      <c r="AL183" s="52">
        <f t="shared" si="44"/>
        <v>0</v>
      </c>
      <c r="AM183" s="52">
        <f t="shared" si="51"/>
        <v>0</v>
      </c>
      <c r="AN183" s="52">
        <f t="shared" si="52"/>
        <v>0</v>
      </c>
    </row>
    <row r="184" spans="33:40" x14ac:dyDescent="0.75">
      <c r="AG184" s="38" t="str">
        <f t="shared" si="54"/>
        <v>Agosto</v>
      </c>
      <c r="AH184" s="222" t="s">
        <v>749</v>
      </c>
      <c r="AI184" s="52">
        <f t="shared" si="42"/>
        <v>0</v>
      </c>
      <c r="AJ184" s="52">
        <f t="shared" si="43"/>
        <v>22080</v>
      </c>
      <c r="AK184" s="52">
        <f t="shared" si="45"/>
        <v>22080</v>
      </c>
      <c r="AL184" s="52">
        <f t="shared" si="44"/>
        <v>0.10499590230829876</v>
      </c>
      <c r="AM184" s="52">
        <f t="shared" si="51"/>
        <v>0.10499590230829874</v>
      </c>
      <c r="AN184" s="52">
        <f t="shared" si="52"/>
        <v>3.0448811669406637</v>
      </c>
    </row>
    <row r="185" spans="33:40" x14ac:dyDescent="0.75">
      <c r="AG185" s="38" t="s">
        <v>506</v>
      </c>
      <c r="AH185" s="222" t="s">
        <v>586</v>
      </c>
      <c r="AI185" s="52">
        <f t="shared" si="42"/>
        <v>0</v>
      </c>
      <c r="AJ185" s="52">
        <f t="shared" si="43"/>
        <v>0</v>
      </c>
      <c r="AK185" s="52">
        <f t="shared" si="45"/>
        <v>0</v>
      </c>
      <c r="AL185" s="52">
        <f t="shared" si="44"/>
        <v>0</v>
      </c>
      <c r="AM185" s="52">
        <f t="shared" si="51"/>
        <v>0</v>
      </c>
      <c r="AN185" s="52">
        <f t="shared" si="52"/>
        <v>0</v>
      </c>
    </row>
    <row r="186" spans="33:40" x14ac:dyDescent="0.75">
      <c r="AG186" s="38" t="str">
        <f t="shared" ref="AG186:AG187" si="55">AG185</f>
        <v>Septiembre</v>
      </c>
      <c r="AH186" s="222" t="s">
        <v>750</v>
      </c>
      <c r="AI186" s="52">
        <f t="shared" si="42"/>
        <v>0</v>
      </c>
      <c r="AJ186" s="52">
        <f t="shared" si="43"/>
        <v>0</v>
      </c>
      <c r="AK186" s="52">
        <f t="shared" si="45"/>
        <v>0</v>
      </c>
      <c r="AL186" s="52">
        <f t="shared" si="44"/>
        <v>0</v>
      </c>
      <c r="AM186" s="52">
        <f t="shared" si="51"/>
        <v>0</v>
      </c>
      <c r="AN186" s="52">
        <f t="shared" si="52"/>
        <v>0</v>
      </c>
    </row>
    <row r="187" spans="33:40" x14ac:dyDescent="0.75">
      <c r="AG187" s="38" t="str">
        <f t="shared" si="55"/>
        <v>Septiembre</v>
      </c>
      <c r="AH187" s="222" t="s">
        <v>749</v>
      </c>
      <c r="AI187" s="52">
        <f t="shared" si="42"/>
        <v>0</v>
      </c>
      <c r="AJ187" s="52">
        <f t="shared" si="43"/>
        <v>11040</v>
      </c>
      <c r="AK187" s="52">
        <f t="shared" si="45"/>
        <v>11040</v>
      </c>
      <c r="AL187" s="52">
        <f t="shared" si="44"/>
        <v>5.2497951154149382E-2</v>
      </c>
      <c r="AM187" s="52">
        <f t="shared" si="51"/>
        <v>5.2497951154149368E-2</v>
      </c>
      <c r="AN187" s="52">
        <f t="shared" si="52"/>
        <v>1.5224405834703318</v>
      </c>
    </row>
    <row r="188" spans="33:40" x14ac:dyDescent="0.75">
      <c r="AG188" s="38" t="s">
        <v>507</v>
      </c>
      <c r="AH188" s="222" t="s">
        <v>586</v>
      </c>
      <c r="AI188" s="52">
        <f t="shared" si="42"/>
        <v>0</v>
      </c>
      <c r="AJ188" s="52">
        <f t="shared" si="43"/>
        <v>0</v>
      </c>
      <c r="AK188" s="52">
        <f t="shared" si="45"/>
        <v>0</v>
      </c>
      <c r="AL188" s="52">
        <f t="shared" si="44"/>
        <v>0</v>
      </c>
      <c r="AM188" s="52">
        <f t="shared" si="51"/>
        <v>0</v>
      </c>
      <c r="AN188" s="52">
        <f t="shared" si="52"/>
        <v>0</v>
      </c>
    </row>
    <row r="189" spans="33:40" x14ac:dyDescent="0.75">
      <c r="AG189" s="38" t="str">
        <f t="shared" ref="AG189:AG190" si="56">AG188</f>
        <v>Octubre</v>
      </c>
      <c r="AH189" s="222" t="s">
        <v>750</v>
      </c>
      <c r="AI189" s="52">
        <f t="shared" si="42"/>
        <v>0</v>
      </c>
      <c r="AJ189" s="52">
        <f t="shared" si="43"/>
        <v>0</v>
      </c>
      <c r="AK189" s="52">
        <f t="shared" si="45"/>
        <v>0</v>
      </c>
      <c r="AL189" s="52">
        <f t="shared" si="44"/>
        <v>0</v>
      </c>
      <c r="AM189" s="52">
        <f t="shared" si="51"/>
        <v>0</v>
      </c>
      <c r="AN189" s="52">
        <f t="shared" si="52"/>
        <v>0</v>
      </c>
    </row>
    <row r="190" spans="33:40" x14ac:dyDescent="0.75">
      <c r="AG190" s="38" t="str">
        <f t="shared" si="56"/>
        <v>Octubre</v>
      </c>
      <c r="AH190" s="222" t="s">
        <v>749</v>
      </c>
      <c r="AI190" s="52">
        <f t="shared" si="42"/>
        <v>0</v>
      </c>
      <c r="AJ190" s="52">
        <f t="shared" si="43"/>
        <v>0</v>
      </c>
      <c r="AK190" s="52">
        <f t="shared" si="45"/>
        <v>0</v>
      </c>
      <c r="AL190" s="52">
        <f t="shared" si="44"/>
        <v>0</v>
      </c>
      <c r="AM190" s="52">
        <f t="shared" si="51"/>
        <v>0</v>
      </c>
      <c r="AN190" s="52">
        <f t="shared" si="52"/>
        <v>0</v>
      </c>
    </row>
    <row r="191" spans="33:40" x14ac:dyDescent="0.75">
      <c r="AG191" s="38" t="s">
        <v>508</v>
      </c>
      <c r="AH191" s="222" t="s">
        <v>586</v>
      </c>
      <c r="AI191" s="52">
        <f t="shared" si="42"/>
        <v>0</v>
      </c>
      <c r="AJ191" s="52">
        <f t="shared" si="43"/>
        <v>0</v>
      </c>
      <c r="AK191" s="52">
        <f t="shared" si="45"/>
        <v>0</v>
      </c>
      <c r="AL191" s="52">
        <f t="shared" si="44"/>
        <v>0</v>
      </c>
      <c r="AM191" s="52">
        <f t="shared" si="51"/>
        <v>0</v>
      </c>
      <c r="AN191" s="52">
        <f t="shared" si="52"/>
        <v>0</v>
      </c>
    </row>
    <row r="192" spans="33:40" x14ac:dyDescent="0.75">
      <c r="AG192" s="38" t="str">
        <f t="shared" ref="AG192:AG193" si="57">AG191</f>
        <v>Noviembre</v>
      </c>
      <c r="AH192" s="222" t="s">
        <v>750</v>
      </c>
      <c r="AI192" s="52">
        <f t="shared" si="42"/>
        <v>0</v>
      </c>
      <c r="AJ192" s="52">
        <f t="shared" si="43"/>
        <v>0</v>
      </c>
      <c r="AK192" s="52">
        <f t="shared" si="45"/>
        <v>0</v>
      </c>
      <c r="AL192" s="52">
        <f t="shared" si="44"/>
        <v>0</v>
      </c>
      <c r="AM192" s="52">
        <f t="shared" si="51"/>
        <v>0</v>
      </c>
      <c r="AN192" s="52">
        <f t="shared" si="52"/>
        <v>0</v>
      </c>
    </row>
    <row r="193" spans="33:40" x14ac:dyDescent="0.75">
      <c r="AG193" s="38" t="str">
        <f t="shared" si="57"/>
        <v>Noviembre</v>
      </c>
      <c r="AH193" s="222" t="s">
        <v>749</v>
      </c>
      <c r="AI193" s="52">
        <f t="shared" si="42"/>
        <v>0</v>
      </c>
      <c r="AJ193" s="52">
        <f t="shared" si="43"/>
        <v>0</v>
      </c>
      <c r="AK193" s="52">
        <f t="shared" si="45"/>
        <v>0</v>
      </c>
      <c r="AL193" s="52">
        <f t="shared" si="44"/>
        <v>0</v>
      </c>
      <c r="AM193" s="52">
        <f t="shared" si="51"/>
        <v>0</v>
      </c>
      <c r="AN193" s="52">
        <f t="shared" si="52"/>
        <v>0</v>
      </c>
    </row>
    <row r="194" spans="33:40" x14ac:dyDescent="0.75">
      <c r="AG194" s="38" t="s">
        <v>509</v>
      </c>
      <c r="AH194" s="222" t="s">
        <v>586</v>
      </c>
      <c r="AI194" s="52">
        <f t="shared" si="42"/>
        <v>0</v>
      </c>
      <c r="AJ194" s="52">
        <f t="shared" si="43"/>
        <v>0</v>
      </c>
      <c r="AK194" s="52">
        <f t="shared" si="45"/>
        <v>0</v>
      </c>
      <c r="AL194" s="52">
        <f t="shared" si="44"/>
        <v>0</v>
      </c>
      <c r="AM194" s="52">
        <f t="shared" si="51"/>
        <v>0</v>
      </c>
      <c r="AN194" s="52">
        <f t="shared" si="52"/>
        <v>0</v>
      </c>
    </row>
    <row r="195" spans="33:40" x14ac:dyDescent="0.75">
      <c r="AG195" s="38" t="s">
        <v>509</v>
      </c>
      <c r="AH195" s="222" t="s">
        <v>750</v>
      </c>
      <c r="AI195" s="52">
        <f t="shared" si="42"/>
        <v>0</v>
      </c>
      <c r="AJ195" s="52">
        <f t="shared" si="43"/>
        <v>0</v>
      </c>
      <c r="AK195" s="52">
        <f t="shared" si="45"/>
        <v>0</v>
      </c>
      <c r="AL195" s="52">
        <f t="shared" si="44"/>
        <v>0</v>
      </c>
      <c r="AM195" s="52">
        <f t="shared" si="51"/>
        <v>0</v>
      </c>
      <c r="AN195" s="52">
        <f t="shared" si="52"/>
        <v>0</v>
      </c>
    </row>
    <row r="196" spans="33:40" x14ac:dyDescent="0.75">
      <c r="AG196" s="38" t="s">
        <v>509</v>
      </c>
      <c r="AH196" s="222" t="s">
        <v>749</v>
      </c>
      <c r="AI196" s="52">
        <f t="shared" si="42"/>
        <v>0</v>
      </c>
      <c r="AJ196" s="52">
        <f t="shared" si="43"/>
        <v>0</v>
      </c>
      <c r="AK196" s="52">
        <f t="shared" si="45"/>
        <v>0</v>
      </c>
      <c r="AL196" s="52">
        <f t="shared" si="44"/>
        <v>0</v>
      </c>
      <c r="AM196" s="52">
        <f t="shared" si="51"/>
        <v>0</v>
      </c>
      <c r="AN196" s="52">
        <f t="shared" si="52"/>
        <v>0</v>
      </c>
    </row>
    <row r="1048576" spans="6:6" x14ac:dyDescent="0.75">
      <c r="F1048576" s="125"/>
    </row>
  </sheetData>
  <mergeCells count="27">
    <mergeCell ref="L65:M65"/>
    <mergeCell ref="B57:J59"/>
    <mergeCell ref="H64:J64"/>
    <mergeCell ref="I65:J65"/>
    <mergeCell ref="B65:G65"/>
    <mergeCell ref="B17:G17"/>
    <mergeCell ref="H17:J17"/>
    <mergeCell ref="H18:J29"/>
    <mergeCell ref="N63:U63"/>
    <mergeCell ref="N64:R64"/>
    <mergeCell ref="S64:U64"/>
    <mergeCell ref="N65:N66"/>
    <mergeCell ref="P65:P66"/>
    <mergeCell ref="R65:R66"/>
    <mergeCell ref="O65:O66"/>
    <mergeCell ref="Q65:Q66"/>
    <mergeCell ref="S65:S66"/>
    <mergeCell ref="T65:T66"/>
    <mergeCell ref="U65:U66"/>
    <mergeCell ref="AL159:AL160"/>
    <mergeCell ref="AM159:AM160"/>
    <mergeCell ref="AN159:AN160"/>
    <mergeCell ref="AG159:AG160"/>
    <mergeCell ref="AH159:AH160"/>
    <mergeCell ref="AI159:AI160"/>
    <mergeCell ref="AJ159:AJ160"/>
    <mergeCell ref="AK159:AK160"/>
  </mergeCells>
  <hyperlinks>
    <hyperlink ref="B12" location="VENTEOS!A1" display="&lt;&lt;&lt;VENTEOS" xr:uid="{C0B10F2C-52BF-4382-A964-36007FC41347}"/>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D07992A-E1E0-4A16-96F7-4D843EE5D808}">
          <x14:formula1>
            <xm:f>Hoja1!$B$45:$B$56</xm:f>
          </x14:formula1>
          <xm:sqref>G67:G150</xm:sqref>
        </x14:dataValidation>
        <x14:dataValidation type="list" allowBlank="1" showInputMessage="1" showErrorMessage="1" xr:uid="{A3A31451-3C88-4EFB-85C6-0D1F56FB98DF}">
          <x14:formula1>
            <xm:f>Hoja1!$B$73:$B$74</xm:f>
          </x14:formula1>
          <xm:sqref>I67:I150</xm:sqref>
        </x14:dataValidation>
        <x14:dataValidation type="list" allowBlank="1" showInputMessage="1" showErrorMessage="1" xr:uid="{1B77E78F-FED5-4F2B-958E-816F9D11E2A6}">
          <x14:formula1>
            <xm:f>Hoja1!$B$62:$B$63</xm:f>
          </x14:formula1>
          <xm:sqref>J67:K67 K68:K150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24C25-98F8-45E6-9E92-EC17328196E2}">
  <sheetPr>
    <tabColor theme="5" tint="0.79998168889431442"/>
  </sheetPr>
  <dimension ref="A1:BQ191"/>
  <sheetViews>
    <sheetView zoomScale="60" zoomScaleNormal="60" workbookViewId="0">
      <selection activeCell="B12" sqref="B12"/>
    </sheetView>
  </sheetViews>
  <sheetFormatPr baseColWidth="10" defaultRowHeight="14.75" x14ac:dyDescent="0.75"/>
  <cols>
    <col min="1" max="1" width="10.90625" style="1"/>
    <col min="2" max="2" width="17.6328125" customWidth="1"/>
    <col min="3" max="4" width="20.36328125" customWidth="1"/>
    <col min="5" max="6" width="20.7265625" customWidth="1"/>
    <col min="7" max="7" width="17.6328125" customWidth="1"/>
    <col min="8" max="8" width="31.36328125" customWidth="1"/>
    <col min="9" max="9" width="32.7265625" bestFit="1" customWidth="1"/>
    <col min="10" max="10" width="41.1796875" bestFit="1" customWidth="1"/>
    <col min="11" max="11" width="25.90625" bestFit="1" customWidth="1"/>
    <col min="12" max="12" width="34.36328125" bestFit="1" customWidth="1"/>
    <col min="13" max="13" width="32.1796875" customWidth="1"/>
    <col min="14" max="14" width="40.90625" customWidth="1"/>
    <col min="18" max="22" width="10.90625" style="1"/>
    <col min="23" max="23" width="14.453125" style="1" customWidth="1"/>
    <col min="24" max="33" width="10.90625" style="1"/>
    <col min="34" max="34" width="0" style="1" hidden="1" customWidth="1"/>
    <col min="35" max="35" width="26.81640625" style="83" hidden="1" customWidth="1"/>
    <col min="36" max="36" width="51.1796875" style="83" hidden="1" customWidth="1"/>
    <col min="37" max="38" width="51.54296875" style="83" hidden="1" customWidth="1"/>
    <col min="39" max="40" width="34.08984375" style="83" hidden="1" customWidth="1"/>
    <col min="41" max="43" width="24.90625" style="83" hidden="1" customWidth="1"/>
    <col min="44" max="44" width="24.1796875" style="83" hidden="1" customWidth="1"/>
    <col min="45" max="46" width="23.6328125" style="83" hidden="1" customWidth="1"/>
    <col min="47" max="47" width="31.6328125" style="83" hidden="1" customWidth="1"/>
    <col min="48" max="48" width="21.1796875" style="83" hidden="1" customWidth="1"/>
    <col min="49" max="69" width="10.90625" style="1" hidden="1" customWidth="1"/>
    <col min="70" max="70" width="0" style="1" hidden="1" customWidth="1"/>
    <col min="71" max="16384" width="10.90625" style="1"/>
  </cols>
  <sheetData>
    <row r="1" spans="1:48" x14ac:dyDescent="0.75">
      <c r="A1" s="6"/>
      <c r="B1" s="1"/>
      <c r="C1" s="1"/>
      <c r="D1" s="1"/>
      <c r="E1" s="1"/>
      <c r="F1" s="1"/>
      <c r="G1" s="1"/>
      <c r="H1" s="1"/>
      <c r="I1" s="1"/>
      <c r="J1" s="1"/>
      <c r="K1" s="1"/>
      <c r="L1" s="1"/>
      <c r="M1" s="1"/>
      <c r="N1" s="1"/>
      <c r="O1" s="1"/>
      <c r="P1" s="1"/>
      <c r="Q1" s="1"/>
      <c r="AI1" s="1"/>
      <c r="AJ1" s="1"/>
      <c r="AK1" s="1"/>
      <c r="AL1" s="1"/>
      <c r="AM1" s="1"/>
      <c r="AN1" s="1"/>
      <c r="AO1" s="1"/>
      <c r="AP1" s="1"/>
      <c r="AQ1" s="1"/>
      <c r="AR1" s="1"/>
      <c r="AS1" s="1"/>
      <c r="AT1" s="1"/>
      <c r="AU1" s="1"/>
      <c r="AV1" s="1"/>
    </row>
    <row r="2" spans="1:48" x14ac:dyDescent="0.75">
      <c r="A2" s="6"/>
      <c r="B2" s="1"/>
      <c r="C2" s="1"/>
      <c r="D2" s="1"/>
      <c r="E2" s="1"/>
      <c r="F2" s="1"/>
      <c r="G2" s="1"/>
      <c r="H2" s="1"/>
      <c r="I2" s="1"/>
      <c r="J2" s="1"/>
      <c r="K2" s="1"/>
      <c r="L2" s="1"/>
      <c r="M2" s="1"/>
      <c r="N2" s="1"/>
      <c r="O2" s="1"/>
      <c r="P2" s="1"/>
      <c r="Q2" s="1"/>
      <c r="AI2" s="1"/>
      <c r="AJ2" s="1"/>
      <c r="AK2" s="1"/>
      <c r="AL2" s="1"/>
      <c r="AM2" s="1"/>
      <c r="AN2" s="1"/>
      <c r="AO2" s="1"/>
      <c r="AP2" s="1"/>
      <c r="AQ2" s="1"/>
      <c r="AR2" s="1"/>
      <c r="AS2" s="1"/>
      <c r="AT2" s="1"/>
      <c r="AU2" s="1"/>
      <c r="AV2" s="1"/>
    </row>
    <row r="3" spans="1:48" x14ac:dyDescent="0.75">
      <c r="A3" s="6"/>
      <c r="B3" s="1"/>
      <c r="C3" s="1"/>
      <c r="D3" s="1"/>
      <c r="E3" s="1"/>
      <c r="F3" s="1"/>
      <c r="G3" s="1"/>
      <c r="H3" s="1"/>
      <c r="I3" s="1"/>
      <c r="J3" s="1"/>
      <c r="K3" s="1"/>
      <c r="L3" s="1"/>
      <c r="M3" s="1"/>
      <c r="N3" s="1"/>
      <c r="O3" s="1"/>
      <c r="P3" s="1"/>
      <c r="Q3" s="1"/>
      <c r="AI3" s="1"/>
      <c r="AJ3" s="1"/>
      <c r="AK3" s="1"/>
      <c r="AL3" s="1"/>
      <c r="AM3" s="1"/>
      <c r="AN3" s="1"/>
      <c r="AO3" s="1"/>
      <c r="AP3" s="1"/>
      <c r="AQ3" s="1"/>
      <c r="AR3" s="1"/>
      <c r="AS3" s="1"/>
      <c r="AT3" s="1"/>
      <c r="AU3" s="1"/>
      <c r="AV3" s="1"/>
    </row>
    <row r="4" spans="1:48" x14ac:dyDescent="0.75">
      <c r="A4" s="6"/>
      <c r="B4" s="1"/>
      <c r="C4" s="1"/>
      <c r="D4" s="1"/>
      <c r="E4" s="1"/>
      <c r="F4" s="1"/>
      <c r="G4" s="1"/>
      <c r="H4" s="1"/>
      <c r="I4" s="1"/>
      <c r="J4" s="1"/>
      <c r="K4" s="1"/>
      <c r="L4" s="1"/>
      <c r="M4" s="1"/>
      <c r="N4" s="1"/>
      <c r="O4" s="1"/>
      <c r="P4" s="1"/>
      <c r="Q4" s="1"/>
      <c r="AI4" s="1"/>
      <c r="AJ4" s="1"/>
      <c r="AK4" s="1"/>
      <c r="AL4" s="1"/>
      <c r="AM4" s="1"/>
      <c r="AN4" s="1"/>
      <c r="AO4" s="1"/>
      <c r="AP4" s="1"/>
      <c r="AQ4" s="1"/>
      <c r="AR4" s="1"/>
      <c r="AS4" s="1"/>
      <c r="AT4" s="1"/>
      <c r="AU4" s="1"/>
      <c r="AV4" s="1"/>
    </row>
    <row r="5" spans="1:48" x14ac:dyDescent="0.75">
      <c r="A5" s="6"/>
      <c r="B5" s="1"/>
      <c r="C5" s="1"/>
      <c r="D5" s="1"/>
      <c r="E5" s="1"/>
      <c r="F5" s="1"/>
      <c r="G5" s="1"/>
      <c r="H5" s="1"/>
      <c r="I5" s="1"/>
      <c r="J5" s="1"/>
      <c r="K5" s="1"/>
      <c r="L5" s="1"/>
      <c r="M5" s="1"/>
      <c r="N5" s="1"/>
      <c r="O5" s="1"/>
      <c r="P5" s="1"/>
      <c r="Q5" s="1"/>
      <c r="AI5" s="1"/>
      <c r="AJ5" s="1"/>
      <c r="AK5" s="1"/>
      <c r="AL5" s="1"/>
      <c r="AM5" s="1"/>
      <c r="AN5" s="1"/>
      <c r="AO5" s="1"/>
      <c r="AP5" s="1"/>
      <c r="AQ5" s="1"/>
      <c r="AR5" s="1"/>
      <c r="AS5" s="1"/>
      <c r="AT5" s="1"/>
      <c r="AU5" s="1"/>
      <c r="AV5" s="1"/>
    </row>
    <row r="6" spans="1:48" x14ac:dyDescent="0.75">
      <c r="A6" s="6"/>
      <c r="B6" s="1"/>
      <c r="C6" s="1"/>
      <c r="D6" s="1"/>
      <c r="E6" s="1"/>
      <c r="F6" s="1"/>
      <c r="G6" s="1"/>
      <c r="H6" s="1"/>
      <c r="I6" s="1"/>
      <c r="J6" s="1"/>
      <c r="K6" s="1"/>
      <c r="L6" s="1"/>
      <c r="M6" s="1"/>
      <c r="N6" s="1"/>
      <c r="O6" s="1"/>
      <c r="P6" s="1"/>
      <c r="Q6" s="1"/>
      <c r="AI6" s="1"/>
      <c r="AJ6" s="1"/>
      <c r="AK6" s="1"/>
      <c r="AL6" s="1"/>
      <c r="AM6" s="1"/>
      <c r="AN6" s="1"/>
      <c r="AO6" s="1"/>
      <c r="AP6" s="1"/>
      <c r="AQ6" s="1"/>
      <c r="AR6" s="1"/>
      <c r="AS6" s="1"/>
      <c r="AT6" s="1"/>
      <c r="AU6" s="1"/>
      <c r="AV6" s="1"/>
    </row>
    <row r="7" spans="1:48" x14ac:dyDescent="0.75">
      <c r="A7" s="6"/>
      <c r="B7" s="1"/>
      <c r="C7" s="1"/>
      <c r="D7" s="1"/>
      <c r="E7" s="1"/>
      <c r="F7" s="1"/>
      <c r="G7" s="1"/>
      <c r="H7" s="1"/>
      <c r="I7" s="1"/>
      <c r="J7" s="1"/>
      <c r="K7" s="1"/>
      <c r="L7" s="1"/>
      <c r="M7" s="1"/>
      <c r="N7" s="1"/>
      <c r="O7" s="1"/>
      <c r="P7" s="1"/>
      <c r="Q7" s="1"/>
      <c r="AI7" s="1"/>
      <c r="AJ7" s="1"/>
      <c r="AK7" s="1"/>
      <c r="AL7" s="1"/>
      <c r="AM7" s="1"/>
      <c r="AN7" s="1"/>
      <c r="AO7" s="1"/>
      <c r="AP7" s="1"/>
      <c r="AQ7" s="1"/>
      <c r="AR7" s="1"/>
      <c r="AS7" s="1"/>
      <c r="AT7" s="1"/>
      <c r="AU7" s="1"/>
      <c r="AV7" s="1"/>
    </row>
    <row r="8" spans="1:48" x14ac:dyDescent="0.75">
      <c r="A8" s="6"/>
      <c r="B8" s="1"/>
      <c r="C8" s="1"/>
      <c r="D8" s="1"/>
      <c r="E8" s="1"/>
      <c r="F8" s="1"/>
      <c r="G8" s="1"/>
      <c r="H8" s="1"/>
      <c r="I8" s="1"/>
      <c r="J8" s="1"/>
      <c r="K8" s="1"/>
      <c r="L8" s="1"/>
      <c r="M8" s="1"/>
      <c r="N8" s="1"/>
      <c r="O8" s="1"/>
      <c r="P8" s="1"/>
      <c r="Q8" s="1"/>
      <c r="AI8" s="1"/>
      <c r="AJ8" s="1"/>
      <c r="AK8" s="1"/>
      <c r="AL8" s="1"/>
      <c r="AM8" s="1"/>
      <c r="AN8" s="1"/>
      <c r="AO8" s="1"/>
      <c r="AP8" s="1"/>
      <c r="AQ8" s="1"/>
      <c r="AR8" s="1"/>
      <c r="AS8" s="1"/>
      <c r="AT8" s="1"/>
      <c r="AU8" s="1"/>
      <c r="AV8" s="1"/>
    </row>
    <row r="9" spans="1:48" x14ac:dyDescent="0.75">
      <c r="A9" s="6"/>
      <c r="B9" s="1"/>
      <c r="C9" s="1"/>
      <c r="D9" s="1"/>
      <c r="E9" s="1"/>
      <c r="F9" s="1"/>
      <c r="G9" s="1"/>
      <c r="H9" s="1"/>
      <c r="I9" s="1"/>
      <c r="J9" s="1"/>
      <c r="K9" s="1"/>
      <c r="L9" s="1"/>
      <c r="M9" s="1"/>
      <c r="N9" s="1"/>
      <c r="O9" s="1"/>
      <c r="P9" s="1"/>
      <c r="Q9" s="1"/>
      <c r="AI9" s="1"/>
      <c r="AJ9" s="1"/>
      <c r="AK9" s="1"/>
      <c r="AL9" s="1"/>
      <c r="AM9" s="1"/>
      <c r="AN9" s="1"/>
      <c r="AO9" s="1"/>
      <c r="AP9" s="1"/>
      <c r="AQ9" s="1"/>
      <c r="AR9" s="1"/>
      <c r="AS9" s="1"/>
      <c r="AT9" s="1"/>
      <c r="AU9" s="1"/>
      <c r="AV9" s="1"/>
    </row>
    <row r="10" spans="1:48" x14ac:dyDescent="0.75">
      <c r="A10" s="6"/>
      <c r="B10" s="1"/>
      <c r="C10" s="1"/>
      <c r="D10" s="1"/>
      <c r="E10" s="1"/>
      <c r="F10" s="1"/>
      <c r="G10" s="1"/>
      <c r="H10" s="1"/>
      <c r="I10" s="1"/>
      <c r="J10" s="1"/>
      <c r="K10" s="1"/>
      <c r="L10" s="1"/>
      <c r="M10" s="1"/>
      <c r="N10" s="1"/>
      <c r="O10" s="1"/>
      <c r="P10" s="1"/>
      <c r="Q10" s="1"/>
      <c r="AI10" s="1"/>
      <c r="AJ10" s="1"/>
      <c r="AK10" s="1"/>
      <c r="AL10" s="1"/>
      <c r="AM10" s="1"/>
      <c r="AN10" s="1"/>
      <c r="AO10" s="1"/>
      <c r="AP10" s="1"/>
      <c r="AQ10" s="1"/>
      <c r="AR10" s="1"/>
      <c r="AS10" s="1"/>
      <c r="AT10" s="1"/>
      <c r="AU10" s="1"/>
      <c r="AV10" s="1"/>
    </row>
    <row r="11" spans="1:48" x14ac:dyDescent="0.75">
      <c r="A11" s="6"/>
      <c r="B11" s="1"/>
      <c r="C11" s="1"/>
      <c r="D11" s="1"/>
      <c r="E11" s="1"/>
      <c r="F11" s="1"/>
      <c r="G11" s="1"/>
      <c r="H11" s="1"/>
      <c r="I11" s="1"/>
      <c r="J11" s="1"/>
      <c r="K11" s="1"/>
      <c r="L11" s="1"/>
      <c r="M11" s="1"/>
      <c r="N11" s="1"/>
      <c r="O11" s="1"/>
      <c r="P11" s="1"/>
      <c r="Q11" s="1"/>
      <c r="AS11" s="1"/>
      <c r="AT11" s="1"/>
      <c r="AU11" s="1"/>
      <c r="AV11" s="1"/>
    </row>
    <row r="12" spans="1:48" x14ac:dyDescent="0.75">
      <c r="A12" s="6"/>
      <c r="B12" s="6" t="s">
        <v>419</v>
      </c>
      <c r="C12" s="1"/>
      <c r="D12" s="1"/>
      <c r="E12" s="1"/>
      <c r="F12" s="1"/>
      <c r="G12" s="1"/>
      <c r="H12" s="1"/>
      <c r="I12" s="1"/>
      <c r="J12" s="1"/>
      <c r="K12" s="1"/>
      <c r="L12" s="1"/>
      <c r="M12" s="1"/>
      <c r="N12" s="1"/>
      <c r="O12" s="1"/>
      <c r="P12" s="1"/>
      <c r="Q12" s="1"/>
      <c r="AS12" s="1"/>
      <c r="AT12" s="1"/>
      <c r="AU12" s="1"/>
      <c r="AV12" s="1"/>
    </row>
    <row r="13" spans="1:48" x14ac:dyDescent="0.75">
      <c r="A13" s="6"/>
      <c r="B13" s="1"/>
      <c r="C13" s="1"/>
      <c r="D13" s="1"/>
      <c r="E13" s="1"/>
      <c r="F13" s="1"/>
      <c r="G13" s="1"/>
      <c r="H13" s="1"/>
      <c r="I13" s="1"/>
      <c r="J13" s="1"/>
      <c r="K13" s="1"/>
      <c r="L13" s="1"/>
      <c r="M13" s="1"/>
      <c r="N13" s="1"/>
      <c r="O13" s="1"/>
      <c r="P13" s="1"/>
      <c r="Q13" s="1"/>
      <c r="AS13" s="1"/>
      <c r="AT13" s="1"/>
      <c r="AU13" s="1"/>
      <c r="AV13" s="1"/>
    </row>
    <row r="14" spans="1:48" ht="18.5" customHeight="1" x14ac:dyDescent="0.9">
      <c r="B14" s="12" t="s">
        <v>446</v>
      </c>
      <c r="C14" s="12"/>
      <c r="D14" s="12"/>
      <c r="E14" s="12"/>
      <c r="F14" s="12"/>
      <c r="G14" s="12"/>
      <c r="H14" s="1"/>
      <c r="I14" s="1"/>
      <c r="J14" s="1"/>
      <c r="K14" s="1"/>
      <c r="L14" s="1"/>
      <c r="M14" s="1"/>
      <c r="N14" s="1"/>
      <c r="O14" s="1"/>
      <c r="P14" s="1"/>
      <c r="Q14" s="1"/>
      <c r="AS14" s="1"/>
      <c r="AT14" s="1"/>
      <c r="AU14" s="1"/>
      <c r="AV14" s="1"/>
    </row>
    <row r="15" spans="1:48" x14ac:dyDescent="0.75">
      <c r="B15" s="1"/>
      <c r="C15" s="1"/>
      <c r="D15" s="1"/>
      <c r="E15" s="1"/>
      <c r="F15" s="1"/>
      <c r="G15" s="1"/>
      <c r="H15" s="1"/>
      <c r="I15" s="1"/>
      <c r="J15" s="1"/>
      <c r="K15" s="1"/>
      <c r="L15" s="1"/>
      <c r="M15" s="1"/>
      <c r="N15" s="1"/>
      <c r="O15" s="1"/>
      <c r="P15" s="1"/>
      <c r="Q15" s="1"/>
      <c r="AS15" s="1"/>
      <c r="AT15" s="1"/>
      <c r="AU15" s="1"/>
      <c r="AV15" s="1"/>
    </row>
    <row r="16" spans="1:48" x14ac:dyDescent="0.75">
      <c r="B16" s="1"/>
      <c r="C16" s="1"/>
      <c r="D16" s="1"/>
      <c r="E16" s="1"/>
      <c r="F16" s="1"/>
      <c r="G16" s="1"/>
      <c r="H16" s="1"/>
      <c r="I16" s="1"/>
      <c r="J16" s="1"/>
      <c r="K16" s="1"/>
      <c r="L16" s="1"/>
      <c r="M16" s="1"/>
      <c r="N16" s="1"/>
      <c r="O16" s="1"/>
      <c r="P16" s="1"/>
      <c r="Q16" s="1"/>
      <c r="AS16" s="1"/>
      <c r="AT16" s="1"/>
      <c r="AU16" s="1"/>
      <c r="AV16" s="1"/>
    </row>
    <row r="17" spans="3:14" s="1" customFormat="1" ht="14.75" customHeight="1" x14ac:dyDescent="0.75">
      <c r="C17" s="39"/>
      <c r="D17" s="156"/>
      <c r="E17" s="156"/>
      <c r="F17" s="156"/>
      <c r="G17" s="156"/>
      <c r="H17" s="222"/>
      <c r="I17" s="259" t="s">
        <v>879</v>
      </c>
      <c r="J17" s="284"/>
      <c r="K17" s="260"/>
      <c r="L17" s="2"/>
      <c r="M17" s="2"/>
      <c r="N17" s="2"/>
    </row>
    <row r="18" spans="3:14" s="1" customFormat="1" ht="14.75" customHeight="1" x14ac:dyDescent="0.75">
      <c r="C18" s="22"/>
      <c r="D18" s="23"/>
      <c r="E18" s="23"/>
      <c r="F18" s="23"/>
      <c r="G18" s="23"/>
      <c r="H18" s="24"/>
      <c r="I18" s="269" t="s">
        <v>1058</v>
      </c>
      <c r="J18" s="270"/>
      <c r="K18" s="271"/>
      <c r="L18" s="11"/>
      <c r="M18" s="11"/>
      <c r="N18" s="11"/>
    </row>
    <row r="19" spans="3:14" s="1" customFormat="1" x14ac:dyDescent="0.75">
      <c r="C19" s="25"/>
      <c r="H19" s="26"/>
      <c r="I19" s="272"/>
      <c r="J19" s="265"/>
      <c r="K19" s="273"/>
      <c r="L19" s="11"/>
      <c r="M19" s="11"/>
      <c r="N19" s="11"/>
    </row>
    <row r="20" spans="3:14" s="1" customFormat="1" x14ac:dyDescent="0.75">
      <c r="C20" s="25"/>
      <c r="H20" s="26"/>
      <c r="I20" s="272"/>
      <c r="J20" s="265"/>
      <c r="K20" s="273"/>
      <c r="L20" s="11"/>
      <c r="M20" s="11"/>
      <c r="N20" s="11"/>
    </row>
    <row r="21" spans="3:14" s="1" customFormat="1" x14ac:dyDescent="0.75">
      <c r="C21" s="25"/>
      <c r="H21" s="26"/>
      <c r="I21" s="272"/>
      <c r="J21" s="265"/>
      <c r="K21" s="273"/>
      <c r="L21" s="11"/>
      <c r="M21" s="11"/>
      <c r="N21" s="11"/>
    </row>
    <row r="22" spans="3:14" s="1" customFormat="1" x14ac:dyDescent="0.75">
      <c r="C22" s="25"/>
      <c r="H22" s="26"/>
      <c r="I22" s="272"/>
      <c r="J22" s="265"/>
      <c r="K22" s="273"/>
      <c r="L22" s="11"/>
      <c r="M22" s="11"/>
      <c r="N22" s="11"/>
    </row>
    <row r="23" spans="3:14" s="1" customFormat="1" x14ac:dyDescent="0.75">
      <c r="C23" s="25"/>
      <c r="H23" s="26"/>
      <c r="I23" s="272"/>
      <c r="J23" s="265"/>
      <c r="K23" s="273"/>
      <c r="L23" s="11"/>
      <c r="M23" s="11"/>
      <c r="N23" s="11"/>
    </row>
    <row r="24" spans="3:14" s="1" customFormat="1" x14ac:dyDescent="0.75">
      <c r="C24" s="25"/>
      <c r="H24" s="26"/>
      <c r="I24" s="272"/>
      <c r="J24" s="265"/>
      <c r="K24" s="273"/>
      <c r="L24" s="11"/>
      <c r="M24" s="11"/>
      <c r="N24" s="11"/>
    </row>
    <row r="25" spans="3:14" s="1" customFormat="1" x14ac:dyDescent="0.75">
      <c r="C25" s="25"/>
      <c r="H25" s="26"/>
      <c r="I25" s="272"/>
      <c r="J25" s="265"/>
      <c r="K25" s="273"/>
      <c r="L25" s="11"/>
      <c r="M25" s="11"/>
      <c r="N25" s="11"/>
    </row>
    <row r="26" spans="3:14" s="1" customFormat="1" x14ac:dyDescent="0.75">
      <c r="C26" s="25"/>
      <c r="H26" s="26"/>
      <c r="I26" s="272"/>
      <c r="J26" s="265"/>
      <c r="K26" s="273"/>
      <c r="L26" s="11"/>
      <c r="M26" s="11"/>
      <c r="N26" s="11"/>
    </row>
    <row r="27" spans="3:14" s="1" customFormat="1" ht="18.5" x14ac:dyDescent="0.9">
      <c r="C27" s="104"/>
      <c r="D27" s="12"/>
      <c r="H27" s="26"/>
      <c r="I27" s="272"/>
      <c r="J27" s="265"/>
      <c r="K27" s="273"/>
      <c r="L27" s="11"/>
      <c r="M27" s="11"/>
      <c r="N27" s="11"/>
    </row>
    <row r="28" spans="3:14" s="1" customFormat="1" x14ac:dyDescent="0.75">
      <c r="C28" s="25"/>
      <c r="H28" s="26"/>
      <c r="I28" s="49"/>
      <c r="J28" s="11"/>
      <c r="K28" s="51"/>
      <c r="L28" s="11"/>
      <c r="M28" s="11"/>
      <c r="N28" s="11"/>
    </row>
    <row r="29" spans="3:14" s="1" customFormat="1" x14ac:dyDescent="0.75">
      <c r="C29" s="25"/>
      <c r="H29" s="26"/>
      <c r="I29" s="49"/>
      <c r="J29" s="11"/>
      <c r="K29" s="51"/>
      <c r="L29" s="11"/>
      <c r="M29" s="11"/>
      <c r="N29" s="11"/>
    </row>
    <row r="30" spans="3:14" s="1" customFormat="1" x14ac:dyDescent="0.75">
      <c r="C30" s="25"/>
      <c r="H30" s="26"/>
      <c r="I30" s="49"/>
      <c r="J30" s="11"/>
      <c r="K30" s="51"/>
      <c r="L30" s="11"/>
      <c r="M30" s="11"/>
      <c r="N30" s="11"/>
    </row>
    <row r="31" spans="3:14" s="1" customFormat="1" x14ac:dyDescent="0.75">
      <c r="C31" s="25"/>
      <c r="H31" s="26"/>
      <c r="I31" s="49"/>
      <c r="J31" s="11"/>
      <c r="K31" s="51"/>
      <c r="L31" s="11"/>
      <c r="M31" s="11"/>
      <c r="N31" s="11"/>
    </row>
    <row r="32" spans="3:14" s="1" customFormat="1" x14ac:dyDescent="0.75">
      <c r="C32" s="25"/>
      <c r="H32" s="26"/>
      <c r="I32" s="49"/>
      <c r="J32" s="11"/>
      <c r="K32" s="51"/>
      <c r="L32" s="11"/>
      <c r="M32" s="11"/>
      <c r="N32" s="11"/>
    </row>
    <row r="33" spans="3:14" s="1" customFormat="1" x14ac:dyDescent="0.75">
      <c r="C33" s="25"/>
      <c r="H33" s="26"/>
      <c r="I33" s="49"/>
      <c r="J33" s="11"/>
      <c r="K33" s="51"/>
      <c r="L33" s="11"/>
      <c r="M33" s="11"/>
      <c r="N33" s="11"/>
    </row>
    <row r="34" spans="3:14" s="1" customFormat="1" x14ac:dyDescent="0.75">
      <c r="C34" s="48"/>
      <c r="D34" s="5"/>
      <c r="E34" s="5"/>
      <c r="F34" s="5"/>
      <c r="G34" s="5"/>
      <c r="H34" s="50"/>
      <c r="I34" s="49"/>
      <c r="J34" s="11"/>
      <c r="K34" s="51"/>
      <c r="L34" s="11"/>
      <c r="M34" s="11"/>
      <c r="N34" s="11"/>
    </row>
    <row r="35" spans="3:14" s="1" customFormat="1" x14ac:dyDescent="0.75">
      <c r="C35" s="25"/>
      <c r="E35" s="11"/>
      <c r="F35" s="11"/>
      <c r="G35" s="11"/>
      <c r="H35" s="51"/>
      <c r="I35" s="49"/>
      <c r="J35" s="11"/>
      <c r="K35" s="51"/>
      <c r="L35" s="11"/>
      <c r="M35" s="11"/>
      <c r="N35" s="11"/>
    </row>
    <row r="36" spans="3:14" s="1" customFormat="1" ht="24.75" customHeight="1" x14ac:dyDescent="0.75">
      <c r="C36" s="25"/>
      <c r="E36" s="11"/>
      <c r="F36" s="11"/>
      <c r="G36" s="11"/>
      <c r="H36" s="51"/>
      <c r="I36" s="49"/>
      <c r="J36" s="11"/>
      <c r="K36" s="51"/>
      <c r="L36" s="11"/>
      <c r="M36" s="11"/>
      <c r="N36" s="11"/>
    </row>
    <row r="37" spans="3:14" s="1" customFormat="1" x14ac:dyDescent="0.75">
      <c r="C37" s="108"/>
      <c r="D37" s="82"/>
      <c r="E37" s="11"/>
      <c r="F37" s="11"/>
      <c r="G37" s="11"/>
      <c r="H37" s="51"/>
      <c r="I37" s="49"/>
      <c r="J37" s="11"/>
      <c r="K37" s="51"/>
      <c r="L37" s="11"/>
      <c r="M37" s="11"/>
      <c r="N37" s="11"/>
    </row>
    <row r="38" spans="3:14" s="1" customFormat="1" x14ac:dyDescent="0.75">
      <c r="C38" s="25"/>
      <c r="E38" s="5"/>
      <c r="F38" s="5"/>
      <c r="G38" s="5"/>
      <c r="H38" s="50"/>
      <c r="I38" s="49"/>
      <c r="J38" s="11"/>
      <c r="K38" s="51"/>
      <c r="L38" s="11"/>
      <c r="M38" s="11"/>
      <c r="N38" s="11"/>
    </row>
    <row r="39" spans="3:14" s="1" customFormat="1" x14ac:dyDescent="0.75">
      <c r="C39" s="199"/>
      <c r="D39" s="13"/>
      <c r="E39" s="5"/>
      <c r="F39" s="5"/>
      <c r="G39" s="5"/>
      <c r="H39" s="50"/>
      <c r="I39" s="49"/>
      <c r="J39" s="11"/>
      <c r="K39" s="51"/>
      <c r="L39" s="11"/>
      <c r="M39" s="11"/>
      <c r="N39" s="11"/>
    </row>
    <row r="40" spans="3:14" s="1" customFormat="1" x14ac:dyDescent="0.75">
      <c r="C40" s="199"/>
      <c r="D40" s="13"/>
      <c r="E40" s="5"/>
      <c r="F40" s="5"/>
      <c r="G40" s="5"/>
      <c r="H40" s="50"/>
      <c r="I40" s="157" t="s">
        <v>76</v>
      </c>
      <c r="K40" s="26"/>
      <c r="L40" s="11"/>
      <c r="M40" s="11"/>
      <c r="N40" s="11"/>
    </row>
    <row r="41" spans="3:14" s="1" customFormat="1" ht="14.75" customHeight="1" x14ac:dyDescent="0.75">
      <c r="C41" s="199"/>
      <c r="D41" s="13"/>
      <c r="E41" s="5"/>
      <c r="F41" s="5"/>
      <c r="G41" s="5"/>
      <c r="H41" s="50"/>
      <c r="I41" s="48"/>
      <c r="K41" s="26"/>
    </row>
    <row r="42" spans="3:14" s="1" customFormat="1" x14ac:dyDescent="0.75">
      <c r="C42" s="25"/>
      <c r="H42" s="26"/>
      <c r="I42" s="30" t="s">
        <v>441</v>
      </c>
      <c r="J42" s="11"/>
      <c r="K42" s="51"/>
      <c r="L42" s="11"/>
    </row>
    <row r="43" spans="3:14" s="1" customFormat="1" x14ac:dyDescent="0.75">
      <c r="C43" s="25"/>
      <c r="H43" s="26"/>
      <c r="I43" s="109" t="s">
        <v>915</v>
      </c>
      <c r="J43" s="11"/>
      <c r="K43" s="51"/>
      <c r="L43" s="11"/>
    </row>
    <row r="44" spans="3:14" s="1" customFormat="1" x14ac:dyDescent="0.75">
      <c r="C44" s="25"/>
      <c r="H44" s="26"/>
      <c r="I44" s="49"/>
      <c r="J44" s="11"/>
      <c r="K44" s="51"/>
      <c r="L44" s="11"/>
    </row>
    <row r="45" spans="3:14" s="1" customFormat="1" x14ac:dyDescent="0.75">
      <c r="C45" s="49"/>
      <c r="D45" s="11"/>
      <c r="E45" s="11"/>
      <c r="F45" s="11"/>
      <c r="G45" s="11"/>
      <c r="H45" s="51"/>
      <c r="I45" s="30"/>
      <c r="J45" s="11"/>
      <c r="K45" s="51"/>
      <c r="L45" s="11"/>
    </row>
    <row r="46" spans="3:14" s="1" customFormat="1" x14ac:dyDescent="0.75">
      <c r="C46" s="49"/>
      <c r="D46" s="11"/>
      <c r="E46" s="11"/>
      <c r="F46" s="11"/>
      <c r="G46" s="11"/>
      <c r="H46" s="51"/>
      <c r="I46" s="25"/>
      <c r="J46" s="11"/>
      <c r="K46" s="51"/>
      <c r="L46" s="11"/>
      <c r="M46" s="11"/>
      <c r="N46" s="11"/>
    </row>
    <row r="47" spans="3:14" s="1" customFormat="1" x14ac:dyDescent="0.75">
      <c r="C47" s="49"/>
      <c r="D47" s="11"/>
      <c r="E47" s="11"/>
      <c r="F47" s="11"/>
      <c r="G47" s="11"/>
      <c r="H47" s="51"/>
      <c r="I47" s="30"/>
      <c r="J47" s="11"/>
      <c r="K47" s="51"/>
      <c r="L47" s="11"/>
      <c r="M47" s="11"/>
      <c r="N47" s="11"/>
    </row>
    <row r="48" spans="3:14" s="1" customFormat="1" x14ac:dyDescent="0.75">
      <c r="C48" s="49"/>
      <c r="D48" s="11"/>
      <c r="E48" s="11"/>
      <c r="F48" s="11"/>
      <c r="G48" s="11"/>
      <c r="H48" s="51"/>
      <c r="I48" s="49"/>
      <c r="J48" s="11"/>
      <c r="K48" s="51"/>
      <c r="L48" s="11"/>
      <c r="M48" s="11"/>
      <c r="N48" s="11"/>
    </row>
    <row r="49" spans="2:48" x14ac:dyDescent="0.75">
      <c r="B49" s="1"/>
      <c r="C49" s="49"/>
      <c r="D49" s="11"/>
      <c r="E49" s="11"/>
      <c r="F49" s="11"/>
      <c r="G49" s="11"/>
      <c r="H49" s="51"/>
      <c r="I49" s="49"/>
      <c r="J49" s="11"/>
      <c r="K49" s="51"/>
      <c r="L49" s="11"/>
      <c r="M49" s="11"/>
      <c r="N49" s="11"/>
      <c r="O49" s="1"/>
      <c r="P49" s="1"/>
      <c r="Q49" s="1"/>
      <c r="AJ49" s="1"/>
      <c r="AK49" s="1"/>
      <c r="AL49" s="1"/>
      <c r="AM49" s="1"/>
      <c r="AN49" s="1"/>
      <c r="AO49" s="1"/>
      <c r="AP49" s="1"/>
      <c r="AQ49" s="1"/>
      <c r="AR49" s="1"/>
      <c r="AS49" s="1"/>
      <c r="AT49" s="1"/>
      <c r="AU49" s="1"/>
      <c r="AV49" s="1"/>
    </row>
    <row r="50" spans="2:48" x14ac:dyDescent="0.75">
      <c r="B50" s="1"/>
      <c r="C50" s="49"/>
      <c r="D50" s="11"/>
      <c r="E50" s="11"/>
      <c r="F50" s="11"/>
      <c r="G50" s="11"/>
      <c r="H50" s="51"/>
      <c r="I50" s="25"/>
      <c r="J50" s="1"/>
      <c r="K50" s="26"/>
      <c r="L50" s="1"/>
      <c r="M50" s="11"/>
      <c r="N50" s="11"/>
      <c r="O50" s="1"/>
      <c r="P50" s="1"/>
      <c r="Q50" s="1"/>
      <c r="AJ50" s="1"/>
      <c r="AK50" s="1"/>
      <c r="AL50" s="1"/>
      <c r="AM50" s="1"/>
      <c r="AN50" s="1"/>
      <c r="AO50" s="1"/>
      <c r="AP50" s="1"/>
      <c r="AQ50" s="1"/>
      <c r="AR50" s="1"/>
      <c r="AS50" s="1"/>
      <c r="AT50" s="1"/>
      <c r="AU50" s="1"/>
      <c r="AV50" s="1"/>
    </row>
    <row r="51" spans="2:48" x14ac:dyDescent="0.75">
      <c r="B51" s="1"/>
      <c r="C51" s="48"/>
      <c r="D51" s="5"/>
      <c r="E51" s="5"/>
      <c r="F51" s="5"/>
      <c r="G51" s="5"/>
      <c r="H51" s="50"/>
      <c r="I51" s="25"/>
      <c r="J51" s="1"/>
      <c r="K51" s="26"/>
      <c r="L51" s="1"/>
      <c r="M51" s="11"/>
      <c r="N51" s="11"/>
      <c r="O51" s="1"/>
      <c r="P51" s="1"/>
      <c r="Q51" s="1"/>
      <c r="AI51" s="1"/>
      <c r="AJ51" s="1"/>
      <c r="AK51" s="1"/>
      <c r="AL51" s="1"/>
      <c r="AM51" s="1"/>
      <c r="AN51" s="1"/>
      <c r="AO51" s="1"/>
      <c r="AP51" s="1"/>
      <c r="AQ51" s="1"/>
      <c r="AR51" s="1"/>
      <c r="AS51" s="1"/>
      <c r="AT51" s="1"/>
      <c r="AU51" s="1"/>
      <c r="AV51" s="1"/>
    </row>
    <row r="52" spans="2:48" x14ac:dyDescent="0.75">
      <c r="B52" s="1"/>
      <c r="C52" s="48"/>
      <c r="D52" s="5"/>
      <c r="E52" s="5"/>
      <c r="F52" s="5"/>
      <c r="G52" s="5"/>
      <c r="H52" s="50"/>
      <c r="I52" s="25"/>
      <c r="J52" s="1"/>
      <c r="K52" s="26"/>
      <c r="L52" s="1"/>
      <c r="M52" s="11"/>
      <c r="N52" s="11"/>
      <c r="O52" s="1"/>
      <c r="P52" s="1"/>
      <c r="Q52" s="1"/>
      <c r="AI52" s="1"/>
      <c r="AJ52" s="1"/>
      <c r="AK52" s="1"/>
      <c r="AL52" s="1"/>
      <c r="AM52" s="1"/>
      <c r="AN52" s="1"/>
      <c r="AO52" s="1"/>
      <c r="AP52" s="1"/>
      <c r="AQ52" s="1"/>
      <c r="AR52" s="1"/>
      <c r="AS52" s="1"/>
      <c r="AT52" s="1"/>
      <c r="AU52" s="1"/>
      <c r="AV52" s="1"/>
    </row>
    <row r="53" spans="2:48" x14ac:dyDescent="0.75">
      <c r="B53" s="1"/>
      <c r="C53" s="48"/>
      <c r="D53" s="5"/>
      <c r="E53" s="5"/>
      <c r="F53" s="5"/>
      <c r="G53" s="5"/>
      <c r="H53" s="50"/>
      <c r="I53" s="25"/>
      <c r="J53" s="1"/>
      <c r="K53" s="26"/>
      <c r="L53" s="1"/>
      <c r="M53" s="11"/>
      <c r="N53" s="11"/>
      <c r="O53" s="1"/>
      <c r="P53" s="1"/>
      <c r="Q53" s="1"/>
      <c r="AI53" s="1"/>
      <c r="AJ53" s="1"/>
      <c r="AK53" s="1"/>
      <c r="AL53" s="1"/>
      <c r="AM53" s="1"/>
      <c r="AN53" s="1"/>
      <c r="AO53" s="1"/>
      <c r="AP53" s="1"/>
      <c r="AQ53" s="1"/>
      <c r="AR53" s="1"/>
      <c r="AS53" s="1"/>
      <c r="AT53" s="1"/>
      <c r="AU53" s="1"/>
      <c r="AV53" s="1"/>
    </row>
    <row r="54" spans="2:48" x14ac:dyDescent="0.75">
      <c r="B54" s="1"/>
      <c r="C54" s="110"/>
      <c r="D54" s="106"/>
      <c r="E54" s="106"/>
      <c r="F54" s="106"/>
      <c r="G54" s="106"/>
      <c r="H54" s="107"/>
      <c r="I54" s="27"/>
      <c r="J54" s="28"/>
      <c r="K54" s="29"/>
      <c r="L54" s="1"/>
      <c r="M54" s="5"/>
      <c r="N54" s="5"/>
      <c r="O54" s="1"/>
      <c r="P54" s="1"/>
      <c r="Q54" s="1"/>
      <c r="AI54" s="1"/>
      <c r="AJ54" s="1"/>
      <c r="AK54" s="1"/>
      <c r="AL54" s="1"/>
      <c r="AM54" s="1"/>
      <c r="AN54" s="1"/>
      <c r="AO54" s="1"/>
      <c r="AP54" s="1"/>
      <c r="AQ54" s="1"/>
      <c r="AR54" s="1"/>
      <c r="AS54" s="1"/>
      <c r="AT54" s="1"/>
      <c r="AU54" s="1"/>
      <c r="AV54" s="1"/>
    </row>
    <row r="55" spans="2:48" x14ac:dyDescent="0.75">
      <c r="B55" s="1"/>
      <c r="C55" s="1"/>
      <c r="D55" s="1"/>
      <c r="E55" s="1"/>
      <c r="F55" s="1"/>
      <c r="G55" s="1"/>
      <c r="H55" s="1"/>
      <c r="I55" s="1"/>
      <c r="J55" s="1"/>
      <c r="K55" s="1"/>
      <c r="L55" s="1"/>
      <c r="M55" s="1"/>
      <c r="N55" s="1"/>
      <c r="O55" s="1"/>
      <c r="P55" s="1"/>
      <c r="Q55" s="1"/>
      <c r="AI55" s="1"/>
      <c r="AJ55" s="1"/>
      <c r="AK55" s="1"/>
      <c r="AL55" s="1"/>
      <c r="AM55" s="1"/>
      <c r="AN55" s="1"/>
      <c r="AO55" s="1"/>
      <c r="AP55" s="1"/>
      <c r="AQ55" s="1"/>
      <c r="AR55" s="1"/>
      <c r="AS55" s="1"/>
      <c r="AT55" s="1"/>
      <c r="AU55" s="1"/>
      <c r="AV55" s="1"/>
    </row>
    <row r="56" spans="2:48" x14ac:dyDescent="0.75">
      <c r="B56" s="1"/>
      <c r="C56" s="1"/>
      <c r="D56" s="1"/>
      <c r="E56" s="1"/>
      <c r="F56" s="1"/>
      <c r="G56" s="1"/>
      <c r="H56" s="1"/>
      <c r="I56" s="1"/>
      <c r="J56" s="1"/>
      <c r="K56" s="1"/>
      <c r="L56" s="1"/>
      <c r="M56" s="1"/>
      <c r="N56" s="1"/>
      <c r="O56" s="1"/>
      <c r="P56" s="1"/>
      <c r="Q56" s="1"/>
      <c r="AI56" s="1"/>
      <c r="AJ56" s="1"/>
      <c r="AK56" s="1"/>
      <c r="AL56" s="1"/>
      <c r="AM56" s="1"/>
      <c r="AN56" s="1"/>
      <c r="AO56" s="1"/>
      <c r="AP56" s="1"/>
      <c r="AQ56" s="1"/>
      <c r="AR56" s="1"/>
      <c r="AS56" s="1"/>
      <c r="AT56" s="1"/>
      <c r="AU56" s="1"/>
      <c r="AV56" s="1"/>
    </row>
    <row r="57" spans="2:48" hidden="1" x14ac:dyDescent="0.75">
      <c r="B57" s="265"/>
      <c r="C57" s="265"/>
      <c r="D57" s="265"/>
      <c r="E57" s="265"/>
      <c r="F57" s="265"/>
      <c r="G57" s="265"/>
      <c r="H57" s="265"/>
      <c r="I57" s="265"/>
      <c r="J57" s="11"/>
      <c r="K57" s="11"/>
      <c r="L57" s="1"/>
      <c r="M57" s="1"/>
      <c r="N57" s="1"/>
      <c r="O57" s="1"/>
      <c r="P57" s="1"/>
      <c r="Q57" s="1"/>
      <c r="AI57" s="1"/>
      <c r="AJ57" s="1"/>
      <c r="AK57" s="1"/>
      <c r="AL57" s="1"/>
      <c r="AM57" s="1"/>
      <c r="AN57" s="1"/>
      <c r="AO57" s="1"/>
      <c r="AP57" s="1"/>
      <c r="AQ57" s="1"/>
      <c r="AR57" s="1"/>
      <c r="AS57" s="1"/>
      <c r="AT57" s="1"/>
      <c r="AU57" s="1"/>
      <c r="AV57" s="1"/>
    </row>
    <row r="58" spans="2:48" hidden="1" x14ac:dyDescent="0.75">
      <c r="B58" s="265"/>
      <c r="C58" s="265"/>
      <c r="D58" s="265"/>
      <c r="E58" s="265"/>
      <c r="F58" s="265"/>
      <c r="G58" s="265"/>
      <c r="H58" s="265"/>
      <c r="I58" s="265"/>
      <c r="J58" s="11"/>
      <c r="K58" s="11"/>
      <c r="L58" s="1"/>
      <c r="M58" s="1"/>
      <c r="N58" s="1"/>
      <c r="O58" s="1"/>
      <c r="P58" s="1"/>
      <c r="Q58" s="1"/>
      <c r="AI58" s="1"/>
      <c r="AJ58" s="1"/>
      <c r="AK58" s="1"/>
      <c r="AL58" s="1"/>
      <c r="AM58" s="1"/>
      <c r="AN58" s="1"/>
      <c r="AO58" s="1"/>
      <c r="AP58" s="1"/>
      <c r="AQ58" s="1"/>
      <c r="AR58" s="1"/>
      <c r="AS58" s="1"/>
      <c r="AT58" s="1"/>
      <c r="AU58" s="1"/>
      <c r="AV58" s="1"/>
    </row>
    <row r="59" spans="2:48" hidden="1" x14ac:dyDescent="0.75">
      <c r="B59" s="265"/>
      <c r="C59" s="265"/>
      <c r="D59" s="265"/>
      <c r="E59" s="265"/>
      <c r="F59" s="265"/>
      <c r="G59" s="265"/>
      <c r="H59" s="265"/>
      <c r="I59" s="265"/>
      <c r="J59" s="11"/>
      <c r="K59" s="11"/>
      <c r="L59" s="1"/>
      <c r="M59" s="1"/>
      <c r="N59" s="1"/>
      <c r="O59" s="1"/>
      <c r="P59" s="1"/>
      <c r="Q59" s="1"/>
      <c r="AI59" s="1"/>
      <c r="AJ59" s="1"/>
      <c r="AK59" s="1"/>
      <c r="AL59" s="1"/>
      <c r="AM59" s="1"/>
      <c r="AN59" s="1"/>
      <c r="AO59" s="1"/>
      <c r="AP59" s="1"/>
      <c r="AQ59" s="1"/>
      <c r="AR59" s="1"/>
      <c r="AS59" s="1"/>
      <c r="AT59" s="1"/>
      <c r="AU59" s="1"/>
      <c r="AV59" s="1"/>
    </row>
    <row r="60" spans="2:48" hidden="1" x14ac:dyDescent="0.75">
      <c r="B60" s="11"/>
      <c r="C60" s="11"/>
      <c r="D60" s="11"/>
      <c r="E60" s="11"/>
      <c r="F60" s="11"/>
      <c r="G60" s="11"/>
      <c r="H60" s="11"/>
      <c r="I60" s="11"/>
      <c r="J60" s="11"/>
      <c r="K60" s="11"/>
      <c r="L60" s="1"/>
      <c r="M60" s="1"/>
      <c r="N60" s="1"/>
      <c r="O60" s="1"/>
      <c r="P60" s="1"/>
      <c r="Q60" s="1"/>
      <c r="AI60" s="1"/>
      <c r="AJ60" s="1"/>
      <c r="AK60" s="1"/>
      <c r="AL60" s="1"/>
      <c r="AM60" s="1"/>
      <c r="AN60" s="1"/>
      <c r="AO60" s="1"/>
      <c r="AP60" s="1"/>
      <c r="AQ60" s="1"/>
      <c r="AR60" s="1"/>
      <c r="AS60" s="1"/>
      <c r="AT60" s="1"/>
      <c r="AU60" s="1"/>
      <c r="AV60" s="1"/>
    </row>
    <row r="61" spans="2:48" hidden="1" x14ac:dyDescent="0.75">
      <c r="B61" s="5"/>
      <c r="C61" s="5"/>
      <c r="D61" s="5"/>
      <c r="E61" s="5"/>
      <c r="F61" s="5"/>
      <c r="G61" s="5"/>
      <c r="H61" s="5"/>
      <c r="I61" s="5"/>
      <c r="J61" s="5"/>
      <c r="K61" s="5"/>
      <c r="L61" s="1"/>
      <c r="M61" s="1"/>
      <c r="N61" s="1"/>
      <c r="O61" s="1"/>
      <c r="P61" s="1"/>
      <c r="Q61" s="1"/>
      <c r="AI61" s="1"/>
      <c r="AJ61" s="1"/>
      <c r="AK61" s="1"/>
      <c r="AL61" s="1"/>
      <c r="AM61" s="1"/>
      <c r="AN61" s="1"/>
      <c r="AO61" s="1"/>
      <c r="AP61" s="1"/>
      <c r="AQ61" s="1"/>
      <c r="AR61" s="1"/>
      <c r="AS61" s="1"/>
      <c r="AT61" s="1"/>
      <c r="AU61" s="1"/>
      <c r="AV61" s="1"/>
    </row>
    <row r="62" spans="2:48" x14ac:dyDescent="0.75">
      <c r="B62" s="5"/>
      <c r="C62" s="5"/>
      <c r="D62" s="5"/>
      <c r="E62" s="5"/>
      <c r="F62" s="5"/>
      <c r="G62" s="5"/>
      <c r="H62" s="5"/>
      <c r="I62" s="5"/>
      <c r="J62" s="5"/>
      <c r="K62" s="5"/>
      <c r="L62" s="1"/>
      <c r="M62" s="1"/>
      <c r="N62" s="1"/>
      <c r="O62" s="1"/>
      <c r="P62" s="1"/>
      <c r="Q62" s="293" t="s">
        <v>194</v>
      </c>
      <c r="R62" s="293"/>
      <c r="S62" s="293"/>
      <c r="T62" s="293"/>
      <c r="U62" s="293"/>
      <c r="V62" s="293"/>
      <c r="W62" s="293"/>
      <c r="X62" s="293"/>
      <c r="AI62" s="1"/>
      <c r="AJ62" s="1"/>
      <c r="AK62" s="1"/>
      <c r="AL62" s="1"/>
      <c r="AM62" s="1"/>
      <c r="AN62" s="1"/>
      <c r="AO62" s="1"/>
      <c r="AP62" s="1"/>
      <c r="AQ62" s="1"/>
      <c r="AR62" s="1"/>
      <c r="AS62" s="1"/>
      <c r="AT62" s="1"/>
      <c r="AU62" s="1"/>
      <c r="AV62" s="1"/>
    </row>
    <row r="63" spans="2:48" x14ac:dyDescent="0.75">
      <c r="B63" s="1"/>
      <c r="C63" s="1"/>
      <c r="D63" s="1"/>
      <c r="E63" s="1"/>
      <c r="F63" s="1"/>
      <c r="G63" s="1"/>
      <c r="H63" s="1"/>
      <c r="I63" s="1"/>
      <c r="J63" s="1"/>
      <c r="K63" s="1"/>
      <c r="L63" s="1"/>
      <c r="M63" s="1"/>
      <c r="N63" s="1"/>
      <c r="O63" s="1"/>
      <c r="P63" s="1"/>
      <c r="Q63" s="293" t="s">
        <v>740</v>
      </c>
      <c r="R63" s="293"/>
      <c r="S63" s="293"/>
      <c r="T63" s="293"/>
      <c r="U63" s="293"/>
      <c r="V63" s="293" t="s">
        <v>741</v>
      </c>
      <c r="W63" s="293"/>
      <c r="X63" s="293"/>
      <c r="AI63" s="1"/>
      <c r="AJ63" s="1"/>
      <c r="AK63" s="1"/>
      <c r="AL63" s="1"/>
      <c r="AM63" s="1"/>
      <c r="AN63" s="1"/>
      <c r="AO63" s="1"/>
      <c r="AP63" s="1"/>
      <c r="AQ63" s="1"/>
      <c r="AR63" s="1"/>
      <c r="AS63" s="1"/>
      <c r="AT63" s="1"/>
      <c r="AU63" s="1"/>
      <c r="AV63" s="1"/>
    </row>
    <row r="64" spans="2:48" x14ac:dyDescent="0.75">
      <c r="B64" s="259" t="s">
        <v>742</v>
      </c>
      <c r="C64" s="284"/>
      <c r="D64" s="284"/>
      <c r="E64" s="284"/>
      <c r="F64" s="284"/>
      <c r="G64" s="260"/>
      <c r="H64" s="136" t="s">
        <v>1060</v>
      </c>
      <c r="I64" s="445" t="s">
        <v>1052</v>
      </c>
      <c r="J64" s="436"/>
      <c r="K64" s="436"/>
      <c r="L64" s="437"/>
      <c r="M64" s="443" t="s">
        <v>1061</v>
      </c>
      <c r="N64" s="444"/>
      <c r="O64" s="418" t="s">
        <v>129</v>
      </c>
      <c r="P64" s="418"/>
      <c r="Q64" s="404" t="s">
        <v>497</v>
      </c>
      <c r="R64" s="404" t="s">
        <v>298</v>
      </c>
      <c r="S64" s="404" t="s">
        <v>745</v>
      </c>
      <c r="T64" s="404" t="s">
        <v>746</v>
      </c>
      <c r="U64" s="404" t="s">
        <v>725</v>
      </c>
      <c r="V64" s="404" t="s">
        <v>300</v>
      </c>
      <c r="W64" s="404" t="s">
        <v>301</v>
      </c>
      <c r="X64" s="404" t="s">
        <v>124</v>
      </c>
    </row>
    <row r="65" spans="2:68" ht="54.5" customHeight="1" x14ac:dyDescent="0.75">
      <c r="B65" s="198" t="s">
        <v>229</v>
      </c>
      <c r="C65" s="85" t="s">
        <v>1203</v>
      </c>
      <c r="D65" s="150" t="s">
        <v>517</v>
      </c>
      <c r="E65" s="85" t="s">
        <v>184</v>
      </c>
      <c r="F65" s="85" t="s">
        <v>719</v>
      </c>
      <c r="G65" s="85" t="s">
        <v>497</v>
      </c>
      <c r="H65" s="87" t="s">
        <v>233</v>
      </c>
      <c r="I65" s="244" t="s">
        <v>234</v>
      </c>
      <c r="J65" s="244" t="s">
        <v>235</v>
      </c>
      <c r="K65" s="244" t="s">
        <v>236</v>
      </c>
      <c r="L65" s="244" t="s">
        <v>237</v>
      </c>
      <c r="M65" s="248" t="s">
        <v>1205</v>
      </c>
      <c r="N65" s="248" t="s">
        <v>232</v>
      </c>
      <c r="O65" s="133" t="s">
        <v>31</v>
      </c>
      <c r="P65" s="133" t="s">
        <v>30</v>
      </c>
      <c r="Q65" s="404"/>
      <c r="R65" s="404"/>
      <c r="S65" s="404"/>
      <c r="T65" s="404"/>
      <c r="U65" s="404"/>
      <c r="V65" s="404"/>
      <c r="W65" s="404"/>
      <c r="X65" s="404"/>
      <c r="AI65" s="103" t="s">
        <v>238</v>
      </c>
      <c r="AJ65" s="137" t="s">
        <v>242</v>
      </c>
      <c r="AK65" s="137" t="s">
        <v>243</v>
      </c>
      <c r="AL65" s="137" t="s">
        <v>244</v>
      </c>
      <c r="AM65" s="137" t="s">
        <v>162</v>
      </c>
      <c r="AN65" s="103" t="s">
        <v>739</v>
      </c>
      <c r="AO65" s="103" t="s">
        <v>140</v>
      </c>
      <c r="AP65" s="103" t="s">
        <v>721</v>
      </c>
      <c r="AQ65" s="103" t="s">
        <v>722</v>
      </c>
      <c r="AR65" s="137" t="s">
        <v>141</v>
      </c>
      <c r="AS65" s="137" t="s">
        <v>142</v>
      </c>
      <c r="AT65" s="137" t="s">
        <v>143</v>
      </c>
      <c r="AU65" s="137" t="s">
        <v>63</v>
      </c>
      <c r="AV65" s="137" t="s">
        <v>62</v>
      </c>
    </row>
    <row r="66" spans="2:68" x14ac:dyDescent="0.75">
      <c r="B66" s="52" t="s">
        <v>1204</v>
      </c>
      <c r="C66" s="52">
        <v>10</v>
      </c>
      <c r="D66" s="52">
        <v>5</v>
      </c>
      <c r="E66" s="125">
        <v>0.2</v>
      </c>
      <c r="F66" s="125"/>
      <c r="G66" s="131" t="s">
        <v>499</v>
      </c>
      <c r="H66" s="92">
        <v>0.4</v>
      </c>
      <c r="I66" s="14"/>
      <c r="J66" s="14"/>
      <c r="K66" s="14"/>
      <c r="L66" s="14"/>
      <c r="M66" s="139"/>
      <c r="N66" s="139"/>
      <c r="O66" s="52"/>
      <c r="P66" s="52"/>
      <c r="Q66" s="122" t="str">
        <f>IF(G66="","",G66)</f>
        <v>Febrero</v>
      </c>
      <c r="R66" s="129">
        <f>AP66</f>
        <v>4</v>
      </c>
      <c r="S66" s="129">
        <f>AQ66</f>
        <v>0</v>
      </c>
      <c r="T66" s="129">
        <f>AO66</f>
        <v>16</v>
      </c>
      <c r="U66" s="129" t="str">
        <f>AN66</f>
        <v>Medición</v>
      </c>
      <c r="V66" s="129">
        <f>AV66</f>
        <v>7.6083987179926627E-5</v>
      </c>
      <c r="W66" s="153">
        <f>AU66</f>
        <v>7.6083987179926627E-5</v>
      </c>
      <c r="X66" s="129">
        <f>V66+W66*Hoja1!$C$19</f>
        <v>2.2064356282178723E-3</v>
      </c>
      <c r="AI66" s="140" t="str">
        <f t="shared" ref="AI66:AI97" si="0">B66</f>
        <v>I-002</v>
      </c>
      <c r="AJ66" s="140">
        <f t="shared" ref="AJ66:AJ97" si="1">C66*H66</f>
        <v>4</v>
      </c>
      <c r="AK66" s="140">
        <f>(PI()/4*I66^2*J66*K66)*((L66+Hoja1!$C$24*14.7)/14.7*C66)</f>
        <v>0</v>
      </c>
      <c r="AL66" s="140">
        <f>IF(AJ66&lt;&gt;0,AJ66,AK66)</f>
        <v>4</v>
      </c>
      <c r="AM66" s="140">
        <f>IFERROR(IF(N66="X",13.5*M66,0),0)</f>
        <v>0</v>
      </c>
      <c r="AN66" s="140" t="str">
        <f>IF(AJ66&lt;&gt;0,"Medición",IF(AK66&lt;&gt;0,"Estimación","Factor de Emisión"))</f>
        <v>Medición</v>
      </c>
      <c r="AO66" s="83">
        <f>IF(N66="X",AM66,AL66)*D66*(1-E66-F66)</f>
        <v>16</v>
      </c>
      <c r="AP66" s="83">
        <f>IF(N66="X",AM66,AL66)*D66*E66</f>
        <v>4</v>
      </c>
      <c r="AQ66" s="83">
        <f>IF(N66="X",AM66,AL66)*D66*F66</f>
        <v>0</v>
      </c>
      <c r="AR66" s="94">
        <f>IFERROR(AO66*(0.3048^3),0)</f>
        <v>0.45306954547200007</v>
      </c>
      <c r="AS66" s="94">
        <f>IF(O66="",AR66*'Fraccion masica'!$AB$36,O66*AR66)</f>
        <v>0.11209841119584256</v>
      </c>
      <c r="AT66" s="94">
        <f>IF(P66="",AR66*'Fraccion masica'!$AB$35,P66*AR66)</f>
        <v>4.0855680881193242E-2</v>
      </c>
      <c r="AU66" s="141">
        <f>IFERROR(AS66*Hoja1!$C$24/Hoja1!$C$25/Hoja1!$C$26*16.04/1000000,0)</f>
        <v>7.6083987179926627E-5</v>
      </c>
      <c r="AV66" s="94">
        <f>IFERROR(AT66*Hoja1!$C$24/Hoja1!$C$25/Hoja1!$C$26*44.01/1000000,0)</f>
        <v>7.6083987179926627E-5</v>
      </c>
      <c r="BO66" s="1" t="s">
        <v>245</v>
      </c>
      <c r="BP66" s="1">
        <v>16.399999999999999</v>
      </c>
    </row>
    <row r="67" spans="2:68" x14ac:dyDescent="0.75">
      <c r="B67" s="52" t="s">
        <v>1201</v>
      </c>
      <c r="C67" s="52">
        <v>10</v>
      </c>
      <c r="D67" s="52">
        <v>5</v>
      </c>
      <c r="E67" s="125">
        <v>0.2</v>
      </c>
      <c r="F67" s="125"/>
      <c r="G67" s="131" t="s">
        <v>499</v>
      </c>
      <c r="H67" s="92">
        <v>0.4</v>
      </c>
      <c r="I67" s="14"/>
      <c r="J67" s="14"/>
      <c r="K67" s="14"/>
      <c r="L67" s="14"/>
      <c r="M67" s="100"/>
      <c r="N67" s="139"/>
      <c r="O67" s="52"/>
      <c r="P67" s="52"/>
      <c r="Q67" s="122" t="str">
        <f t="shared" ref="Q67:Q130" si="2">IF(G67="","",G67)</f>
        <v>Febrero</v>
      </c>
      <c r="R67" s="129">
        <f t="shared" ref="R67:R130" si="3">AP67</f>
        <v>4</v>
      </c>
      <c r="S67" s="129">
        <f t="shared" ref="S67:S130" si="4">AQ67</f>
        <v>0</v>
      </c>
      <c r="T67" s="129">
        <f t="shared" ref="T67:T130" si="5">AO67</f>
        <v>16</v>
      </c>
      <c r="U67" s="129" t="str">
        <f t="shared" ref="U67:U130" si="6">AN67</f>
        <v>Medición</v>
      </c>
      <c r="V67" s="129">
        <f t="shared" ref="V67:V130" si="7">AV67</f>
        <v>7.6083987179926627E-5</v>
      </c>
      <c r="W67" s="153">
        <f t="shared" ref="W67:W130" si="8">AU67</f>
        <v>7.6083987179926627E-5</v>
      </c>
      <c r="X67" s="129">
        <f>V67+W67*Hoja1!$C$19</f>
        <v>2.2064356282178723E-3</v>
      </c>
      <c r="AI67" s="140" t="str">
        <f t="shared" si="0"/>
        <v>I-003</v>
      </c>
      <c r="AJ67" s="140">
        <f t="shared" si="1"/>
        <v>4</v>
      </c>
      <c r="AK67" s="140">
        <f>(PI()/4*I67^2*J67*K67)*((L67+Hoja1!$C$24*14.7)/14.7*C67)</f>
        <v>0</v>
      </c>
      <c r="AL67" s="140">
        <f t="shared" ref="AL67:AL130" si="9">IF(AJ67&lt;&gt;0,AJ67,AK67)</f>
        <v>4</v>
      </c>
      <c r="AM67" s="140">
        <f t="shared" ref="AM67:AM98" si="10">IFERROR(IF(N67="X",9.2*M67,0),0)</f>
        <v>0</v>
      </c>
      <c r="AN67" s="140" t="str">
        <f t="shared" ref="AN67:AN130" si="11">IF(AJ67&lt;&gt;0,"Medición",IF(AK67&lt;&gt;0,"Estimación","Factor de Emisión"))</f>
        <v>Medición</v>
      </c>
      <c r="AO67" s="83">
        <f t="shared" ref="AO67:AO130" si="12">IF(N67="X",AM67,AL67)*D67*(1-E67)</f>
        <v>16</v>
      </c>
      <c r="AP67" s="83">
        <f t="shared" ref="AP67:AP130" si="13">IF(N67="X",AM67,AL67)*D67*E67</f>
        <v>4</v>
      </c>
      <c r="AQ67" s="83">
        <f t="shared" ref="AQ67:AQ130" si="14">IF(N67="X",AM67,AL67)*D67*F67</f>
        <v>0</v>
      </c>
      <c r="AR67" s="94">
        <f t="shared" ref="AR67:AR130" si="15">IFERROR(AO67*(0.3048^3),0)</f>
        <v>0.45306954547200007</v>
      </c>
      <c r="AS67" s="94">
        <f>IF(O67="",AR67*'Fraccion masica'!$AB$36,O67*AR67)</f>
        <v>0.11209841119584256</v>
      </c>
      <c r="AT67" s="94">
        <f>IF(P67="",AR67*'Fraccion masica'!$AB$35,P67*AR67)</f>
        <v>4.0855680881193242E-2</v>
      </c>
      <c r="AU67" s="141">
        <f>IFERROR(AS67*Hoja1!$C$24/Hoja1!$C$25/Hoja1!$C$26*16.04/1000000,0)</f>
        <v>7.6083987179926627E-5</v>
      </c>
      <c r="AV67" s="94">
        <f>IFERROR(AT67*Hoja1!$C$24/Hoja1!$C$25/Hoja1!$C$26*44.01/1000000,0)</f>
        <v>7.6083987179926627E-5</v>
      </c>
      <c r="BO67" s="1" t="s">
        <v>246</v>
      </c>
      <c r="BP67" s="1">
        <v>2.6</v>
      </c>
    </row>
    <row r="68" spans="2:68" x14ac:dyDescent="0.75">
      <c r="B68" s="52" t="s">
        <v>1204</v>
      </c>
      <c r="C68" s="52">
        <v>10</v>
      </c>
      <c r="D68" s="52">
        <v>5</v>
      </c>
      <c r="E68" s="125">
        <v>0.5</v>
      </c>
      <c r="F68" s="125"/>
      <c r="G68" s="131" t="s">
        <v>500</v>
      </c>
      <c r="H68" s="92">
        <v>0.5</v>
      </c>
      <c r="I68" s="14"/>
      <c r="J68" s="14"/>
      <c r="K68" s="14"/>
      <c r="L68" s="14"/>
      <c r="M68" s="100"/>
      <c r="N68" s="139"/>
      <c r="O68" s="52"/>
      <c r="P68" s="52"/>
      <c r="Q68" s="122" t="str">
        <f t="shared" si="2"/>
        <v>Marzo</v>
      </c>
      <c r="R68" s="129">
        <f t="shared" si="3"/>
        <v>12.5</v>
      </c>
      <c r="S68" s="129">
        <f t="shared" si="4"/>
        <v>0</v>
      </c>
      <c r="T68" s="129">
        <f t="shared" si="5"/>
        <v>12.5</v>
      </c>
      <c r="U68" s="129" t="str">
        <f t="shared" si="6"/>
        <v>Medición</v>
      </c>
      <c r="V68" s="129">
        <f t="shared" si="7"/>
        <v>5.9440614984317682E-5</v>
      </c>
      <c r="W68" s="153">
        <f t="shared" si="8"/>
        <v>5.9440614984317682E-5</v>
      </c>
      <c r="X68" s="129">
        <f>V68+W68*Hoja1!$C$19</f>
        <v>1.7237778345452128E-3</v>
      </c>
      <c r="AI68" s="140" t="str">
        <f t="shared" si="0"/>
        <v>I-002</v>
      </c>
      <c r="AJ68" s="140">
        <f t="shared" si="1"/>
        <v>5</v>
      </c>
      <c r="AK68" s="140">
        <f>(PI()/4*I68^2*J68*K68)*((L68+Hoja1!$C$24*14.7)/14.7*C68)</f>
        <v>0</v>
      </c>
      <c r="AL68" s="140">
        <f t="shared" si="9"/>
        <v>5</v>
      </c>
      <c r="AM68" s="140">
        <f t="shared" si="10"/>
        <v>0</v>
      </c>
      <c r="AN68" s="140" t="str">
        <f t="shared" si="11"/>
        <v>Medición</v>
      </c>
      <c r="AO68" s="83">
        <f t="shared" si="12"/>
        <v>12.5</v>
      </c>
      <c r="AP68" s="83">
        <f t="shared" si="13"/>
        <v>12.5</v>
      </c>
      <c r="AQ68" s="83">
        <f t="shared" si="14"/>
        <v>0</v>
      </c>
      <c r="AR68" s="94">
        <f t="shared" si="15"/>
        <v>0.35396058240000006</v>
      </c>
      <c r="AS68" s="94">
        <f>IF(O68="",AR68*'Fraccion masica'!$AB$36,O68*AR68)</f>
        <v>8.7576883746752002E-2</v>
      </c>
      <c r="AT68" s="94">
        <f>IF(P68="",AR68*'Fraccion masica'!$AB$35,P68*AR68)</f>
        <v>3.1918500688432223E-2</v>
      </c>
      <c r="AU68" s="141">
        <f>IFERROR(AS68*Hoja1!$C$24/Hoja1!$C$25/Hoja1!$C$26*16.04/1000000,0)</f>
        <v>5.9440614984317682E-5</v>
      </c>
      <c r="AV68" s="94">
        <f>IFERROR(AT68*Hoja1!$C$24/Hoja1!$C$25/Hoja1!$C$26*44.01/1000000,0)</f>
        <v>5.9440614984317682E-5</v>
      </c>
    </row>
    <row r="69" spans="2:68" x14ac:dyDescent="0.75">
      <c r="B69" s="52" t="s">
        <v>1201</v>
      </c>
      <c r="C69" s="52">
        <v>10</v>
      </c>
      <c r="D69" s="52">
        <v>5</v>
      </c>
      <c r="E69" s="125">
        <v>0.5</v>
      </c>
      <c r="F69" s="125"/>
      <c r="G69" s="131" t="s">
        <v>499</v>
      </c>
      <c r="H69" s="92"/>
      <c r="I69" s="14">
        <v>0.3</v>
      </c>
      <c r="J69" s="14">
        <v>15</v>
      </c>
      <c r="K69" s="14">
        <v>5</v>
      </c>
      <c r="L69" s="14">
        <v>50</v>
      </c>
      <c r="M69" s="100"/>
      <c r="N69" s="139"/>
      <c r="O69" s="52"/>
      <c r="P69" s="52"/>
      <c r="Q69" s="122" t="str">
        <f t="shared" si="2"/>
        <v>Febrero</v>
      </c>
      <c r="R69" s="129">
        <f t="shared" si="3"/>
        <v>583.33845732950783</v>
      </c>
      <c r="S69" s="129">
        <f t="shared" si="4"/>
        <v>0</v>
      </c>
      <c r="T69" s="129">
        <f t="shared" si="5"/>
        <v>583.33845732950783</v>
      </c>
      <c r="U69" s="129" t="str">
        <f t="shared" si="6"/>
        <v>Estimación</v>
      </c>
      <c r="V69" s="129">
        <f t="shared" si="7"/>
        <v>2.7739197318135283E-3</v>
      </c>
      <c r="W69" s="153">
        <f t="shared" si="8"/>
        <v>2.7739197318135283E-3</v>
      </c>
      <c r="X69" s="129">
        <f>V69+W69*Hoja1!$C$19</f>
        <v>8.0443672222592313E-2</v>
      </c>
      <c r="AI69" s="140" t="str">
        <f t="shared" si="0"/>
        <v>I-003</v>
      </c>
      <c r="AJ69" s="140">
        <f t="shared" si="1"/>
        <v>0</v>
      </c>
      <c r="AK69" s="140">
        <f>(PI()/4*I69^2*J69*K69)*((L69+Hoja1!$C$24*14.7)/14.7*C69)</f>
        <v>233.33538293180314</v>
      </c>
      <c r="AL69" s="140">
        <f t="shared" si="9"/>
        <v>233.33538293180314</v>
      </c>
      <c r="AM69" s="140">
        <f t="shared" si="10"/>
        <v>0</v>
      </c>
      <c r="AN69" s="140" t="str">
        <f t="shared" si="11"/>
        <v>Estimación</v>
      </c>
      <c r="AO69" s="83">
        <f t="shared" si="12"/>
        <v>583.33845732950783</v>
      </c>
      <c r="AP69" s="83">
        <f t="shared" si="13"/>
        <v>583.33845732950783</v>
      </c>
      <c r="AQ69" s="83">
        <f t="shared" si="14"/>
        <v>0</v>
      </c>
      <c r="AR69" s="94">
        <f t="shared" si="15"/>
        <v>16.518305607413613</v>
      </c>
      <c r="AS69" s="94">
        <f>IF(O69="",AR69*'Fraccion masica'!$AB$36,O69*AR69)</f>
        <v>4.0869571410044765</v>
      </c>
      <c r="AT69" s="94">
        <f>IF(P69="",AR69*'Fraccion masica'!$AB$35,P69*AR69)</f>
        <v>1.4895431161488708</v>
      </c>
      <c r="AU69" s="141">
        <f>IFERROR(AS69*Hoja1!$C$24/Hoja1!$C$25/Hoja1!$C$26*16.04/1000000,0)</f>
        <v>2.7739197318135283E-3</v>
      </c>
      <c r="AV69" s="94">
        <f>IFERROR(AT69*Hoja1!$C$24/Hoja1!$C$25/Hoja1!$C$26*44.01/1000000,0)</f>
        <v>2.7739197318135283E-3</v>
      </c>
    </row>
    <row r="70" spans="2:68" x14ac:dyDescent="0.75">
      <c r="B70" s="52" t="s">
        <v>1204</v>
      </c>
      <c r="C70" s="52">
        <v>10</v>
      </c>
      <c r="D70" s="52">
        <v>5</v>
      </c>
      <c r="E70" s="125">
        <v>0.5</v>
      </c>
      <c r="F70" s="125"/>
      <c r="G70" s="131" t="s">
        <v>503</v>
      </c>
      <c r="H70" s="92"/>
      <c r="I70" s="14">
        <v>0.3</v>
      </c>
      <c r="J70" s="14">
        <v>15</v>
      </c>
      <c r="K70" s="14">
        <v>5</v>
      </c>
      <c r="L70" s="14">
        <v>50</v>
      </c>
      <c r="M70" s="100"/>
      <c r="N70" s="139"/>
      <c r="O70" s="52"/>
      <c r="P70" s="52"/>
      <c r="Q70" s="122" t="str">
        <f t="shared" si="2"/>
        <v>Junio</v>
      </c>
      <c r="R70" s="129">
        <f t="shared" si="3"/>
        <v>583.33845732950783</v>
      </c>
      <c r="S70" s="129">
        <f t="shared" si="4"/>
        <v>0</v>
      </c>
      <c r="T70" s="129">
        <f t="shared" si="5"/>
        <v>583.33845732950783</v>
      </c>
      <c r="U70" s="129" t="str">
        <f t="shared" si="6"/>
        <v>Estimación</v>
      </c>
      <c r="V70" s="129">
        <f t="shared" si="7"/>
        <v>2.7739197318135283E-3</v>
      </c>
      <c r="W70" s="153">
        <f t="shared" si="8"/>
        <v>2.7739197318135283E-3</v>
      </c>
      <c r="X70" s="129">
        <f>V70+W70*Hoja1!$C$19</f>
        <v>8.0443672222592313E-2</v>
      </c>
      <c r="AI70" s="140" t="str">
        <f t="shared" si="0"/>
        <v>I-002</v>
      </c>
      <c r="AJ70" s="140">
        <f t="shared" si="1"/>
        <v>0</v>
      </c>
      <c r="AK70" s="140">
        <f>(PI()/4*I70^2*J70*K70)*((L70+Hoja1!$C$24*14.7)/14.7*C70)</f>
        <v>233.33538293180314</v>
      </c>
      <c r="AL70" s="140">
        <f t="shared" si="9"/>
        <v>233.33538293180314</v>
      </c>
      <c r="AM70" s="140">
        <f t="shared" si="10"/>
        <v>0</v>
      </c>
      <c r="AN70" s="140" t="str">
        <f t="shared" si="11"/>
        <v>Estimación</v>
      </c>
      <c r="AO70" s="83">
        <f t="shared" si="12"/>
        <v>583.33845732950783</v>
      </c>
      <c r="AP70" s="83">
        <f t="shared" si="13"/>
        <v>583.33845732950783</v>
      </c>
      <c r="AQ70" s="83">
        <f t="shared" si="14"/>
        <v>0</v>
      </c>
      <c r="AR70" s="94">
        <f t="shared" si="15"/>
        <v>16.518305607413613</v>
      </c>
      <c r="AS70" s="94">
        <f>IF(O70="",AR70*'Fraccion masica'!$AB$36,O70*AR70)</f>
        <v>4.0869571410044765</v>
      </c>
      <c r="AT70" s="94">
        <f>IF(P70="",AR70*'Fraccion masica'!$AB$35,P70*AR70)</f>
        <v>1.4895431161488708</v>
      </c>
      <c r="AU70" s="141">
        <f>IFERROR(AS70*Hoja1!$C$24/Hoja1!$C$25/Hoja1!$C$26*16.04/1000000,0)</f>
        <v>2.7739197318135283E-3</v>
      </c>
      <c r="AV70" s="94">
        <f>IFERROR(AT70*Hoja1!$C$24/Hoja1!$C$25/Hoja1!$C$26*44.01/1000000,0)</f>
        <v>2.7739197318135283E-3</v>
      </c>
    </row>
    <row r="71" spans="2:68" x14ac:dyDescent="0.75">
      <c r="B71" s="52" t="s">
        <v>1201</v>
      </c>
      <c r="C71" s="52">
        <v>15</v>
      </c>
      <c r="D71" s="52">
        <v>5</v>
      </c>
      <c r="E71" s="125">
        <v>0.5</v>
      </c>
      <c r="F71" s="125"/>
      <c r="G71" s="131" t="s">
        <v>503</v>
      </c>
      <c r="H71" s="92"/>
      <c r="I71" s="14">
        <v>0.3</v>
      </c>
      <c r="J71" s="14">
        <v>15</v>
      </c>
      <c r="K71" s="14">
        <v>5</v>
      </c>
      <c r="L71" s="14">
        <v>50</v>
      </c>
      <c r="M71" s="100"/>
      <c r="N71" s="139"/>
      <c r="O71" s="52"/>
      <c r="P71" s="52"/>
      <c r="Q71" s="122" t="str">
        <f t="shared" si="2"/>
        <v>Junio</v>
      </c>
      <c r="R71" s="129">
        <f t="shared" si="3"/>
        <v>875.00768599426181</v>
      </c>
      <c r="S71" s="129">
        <f t="shared" si="4"/>
        <v>0</v>
      </c>
      <c r="T71" s="129">
        <f t="shared" si="5"/>
        <v>875.00768599426181</v>
      </c>
      <c r="U71" s="129" t="str">
        <f t="shared" si="6"/>
        <v>Estimación</v>
      </c>
      <c r="V71" s="129">
        <f t="shared" si="7"/>
        <v>4.1608795977202935E-3</v>
      </c>
      <c r="W71" s="153">
        <f t="shared" si="8"/>
        <v>4.1608795977202927E-3</v>
      </c>
      <c r="X71" s="129">
        <f>V71+W71*Hoja1!$C$19</f>
        <v>0.12066550833388849</v>
      </c>
      <c r="AI71" s="140" t="str">
        <f t="shared" si="0"/>
        <v>I-003</v>
      </c>
      <c r="AJ71" s="140">
        <f t="shared" si="1"/>
        <v>0</v>
      </c>
      <c r="AK71" s="140">
        <f>(PI()/4*I71^2*J71*K71)*((L71+Hoja1!$C$24*14.7)/14.7*C71)</f>
        <v>350.00307439770472</v>
      </c>
      <c r="AL71" s="140">
        <f t="shared" si="9"/>
        <v>350.00307439770472</v>
      </c>
      <c r="AM71" s="140">
        <f t="shared" si="10"/>
        <v>0</v>
      </c>
      <c r="AN71" s="140" t="str">
        <f t="shared" si="11"/>
        <v>Estimación</v>
      </c>
      <c r="AO71" s="83">
        <f t="shared" si="12"/>
        <v>875.00768599426181</v>
      </c>
      <c r="AP71" s="83">
        <f t="shared" si="13"/>
        <v>875.00768599426181</v>
      </c>
      <c r="AQ71" s="83">
        <f t="shared" si="14"/>
        <v>0</v>
      </c>
      <c r="AR71" s="94">
        <f t="shared" si="15"/>
        <v>24.777458411120421</v>
      </c>
      <c r="AS71" s="94">
        <f>IF(O71="",AR71*'Fraccion masica'!$AB$36,O71*AR71)</f>
        <v>6.1304357115067152</v>
      </c>
      <c r="AT71" s="94">
        <f>IF(P71="",AR71*'Fraccion masica'!$AB$35,P71*AR71)</f>
        <v>2.2343146742233064</v>
      </c>
      <c r="AU71" s="141">
        <f>IFERROR(AS71*Hoja1!$C$24/Hoja1!$C$25/Hoja1!$C$26*16.04/1000000,0)</f>
        <v>4.1608795977202927E-3</v>
      </c>
      <c r="AV71" s="94">
        <f>IFERROR(AT71*Hoja1!$C$24/Hoja1!$C$25/Hoja1!$C$26*44.01/1000000,0)</f>
        <v>4.1608795977202935E-3</v>
      </c>
    </row>
    <row r="72" spans="2:68" x14ac:dyDescent="0.75">
      <c r="B72" s="52" t="s">
        <v>1204</v>
      </c>
      <c r="C72" s="52">
        <v>15</v>
      </c>
      <c r="D72" s="52">
        <v>5</v>
      </c>
      <c r="E72" s="125">
        <v>0</v>
      </c>
      <c r="F72" s="125">
        <v>0.5</v>
      </c>
      <c r="G72" s="131" t="s">
        <v>504</v>
      </c>
      <c r="H72" s="92"/>
      <c r="I72" s="14">
        <v>0.3</v>
      </c>
      <c r="J72" s="14">
        <v>15</v>
      </c>
      <c r="K72" s="14">
        <v>5</v>
      </c>
      <c r="L72" s="14">
        <v>50</v>
      </c>
      <c r="M72" s="100"/>
      <c r="N72" s="139"/>
      <c r="O72" s="52"/>
      <c r="P72" s="52"/>
      <c r="Q72" s="122" t="str">
        <f t="shared" si="2"/>
        <v>Julio</v>
      </c>
      <c r="R72" s="129">
        <f t="shared" si="3"/>
        <v>0</v>
      </c>
      <c r="S72" s="129">
        <f t="shared" si="4"/>
        <v>875.00768599426181</v>
      </c>
      <c r="T72" s="129">
        <f t="shared" si="5"/>
        <v>1750.0153719885236</v>
      </c>
      <c r="U72" s="129" t="str">
        <f t="shared" si="6"/>
        <v>Estimación</v>
      </c>
      <c r="V72" s="129">
        <f t="shared" si="7"/>
        <v>8.3217591954405871E-3</v>
      </c>
      <c r="W72" s="153">
        <f t="shared" si="8"/>
        <v>8.3217591954405853E-3</v>
      </c>
      <c r="X72" s="129">
        <f>V72+W72*Hoja1!$C$19</f>
        <v>0.24133101666777698</v>
      </c>
      <c r="AI72" s="140" t="str">
        <f t="shared" si="0"/>
        <v>I-002</v>
      </c>
      <c r="AJ72" s="140">
        <f t="shared" si="1"/>
        <v>0</v>
      </c>
      <c r="AK72" s="140">
        <f>(PI()/4*I72^2*J72*K72)*((L72+Hoja1!$C$24*14.7)/14.7*C72)</f>
        <v>350.00307439770472</v>
      </c>
      <c r="AL72" s="140">
        <f t="shared" si="9"/>
        <v>350.00307439770472</v>
      </c>
      <c r="AM72" s="140">
        <f t="shared" si="10"/>
        <v>0</v>
      </c>
      <c r="AN72" s="140" t="str">
        <f t="shared" si="11"/>
        <v>Estimación</v>
      </c>
      <c r="AO72" s="83">
        <f t="shared" si="12"/>
        <v>1750.0153719885236</v>
      </c>
      <c r="AP72" s="83">
        <f t="shared" si="13"/>
        <v>0</v>
      </c>
      <c r="AQ72" s="83">
        <f t="shared" si="14"/>
        <v>875.00768599426181</v>
      </c>
      <c r="AR72" s="94">
        <f t="shared" si="15"/>
        <v>49.554916822240841</v>
      </c>
      <c r="AS72" s="94">
        <f>IF(O72="",AR72*'Fraccion masica'!$AB$36,O72*AR72)</f>
        <v>12.26087142301343</v>
      </c>
      <c r="AT72" s="94">
        <f>IF(P72="",AR72*'Fraccion masica'!$AB$35,P72*AR72)</f>
        <v>4.4686293484466129</v>
      </c>
      <c r="AU72" s="141">
        <f>IFERROR(AS72*Hoja1!$C$24/Hoja1!$C$25/Hoja1!$C$26*16.04/1000000,0)</f>
        <v>8.3217591954405853E-3</v>
      </c>
      <c r="AV72" s="94">
        <f>IFERROR(AT72*Hoja1!$C$24/Hoja1!$C$25/Hoja1!$C$26*44.01/1000000,0)</f>
        <v>8.3217591954405871E-3</v>
      </c>
    </row>
    <row r="73" spans="2:68" x14ac:dyDescent="0.75">
      <c r="B73" s="52" t="s">
        <v>1201</v>
      </c>
      <c r="C73" s="52">
        <v>15</v>
      </c>
      <c r="D73" s="52">
        <v>5</v>
      </c>
      <c r="E73" s="125">
        <v>0</v>
      </c>
      <c r="F73" s="125">
        <v>0.5</v>
      </c>
      <c r="G73" s="131" t="s">
        <v>504</v>
      </c>
      <c r="H73" s="92"/>
      <c r="I73" s="14">
        <v>0.3</v>
      </c>
      <c r="J73" s="14">
        <v>15</v>
      </c>
      <c r="K73" s="14">
        <v>5</v>
      </c>
      <c r="L73" s="14">
        <v>50</v>
      </c>
      <c r="M73" s="100"/>
      <c r="N73" s="139"/>
      <c r="O73" s="52"/>
      <c r="P73" s="52"/>
      <c r="Q73" s="122" t="str">
        <f t="shared" si="2"/>
        <v>Julio</v>
      </c>
      <c r="R73" s="129">
        <f t="shared" si="3"/>
        <v>0</v>
      </c>
      <c r="S73" s="129">
        <f t="shared" si="4"/>
        <v>875.00768599426181</v>
      </c>
      <c r="T73" s="129">
        <f t="shared" si="5"/>
        <v>1750.0153719885236</v>
      </c>
      <c r="U73" s="129" t="str">
        <f t="shared" si="6"/>
        <v>Estimación</v>
      </c>
      <c r="V73" s="129">
        <f t="shared" si="7"/>
        <v>8.3217591954405871E-3</v>
      </c>
      <c r="W73" s="153">
        <f t="shared" si="8"/>
        <v>8.3217591954405853E-3</v>
      </c>
      <c r="X73" s="129">
        <f>V73+W73*Hoja1!$C$19</f>
        <v>0.24133101666777698</v>
      </c>
      <c r="AI73" s="140" t="str">
        <f t="shared" si="0"/>
        <v>I-003</v>
      </c>
      <c r="AJ73" s="140">
        <f t="shared" si="1"/>
        <v>0</v>
      </c>
      <c r="AK73" s="140">
        <f>(PI()/4*I73^2*J73*K73)*((L73+Hoja1!$C$24*14.7)/14.7*C73)</f>
        <v>350.00307439770472</v>
      </c>
      <c r="AL73" s="140">
        <f t="shared" si="9"/>
        <v>350.00307439770472</v>
      </c>
      <c r="AM73" s="140">
        <f t="shared" si="10"/>
        <v>0</v>
      </c>
      <c r="AN73" s="140" t="str">
        <f t="shared" si="11"/>
        <v>Estimación</v>
      </c>
      <c r="AO73" s="83">
        <f t="shared" si="12"/>
        <v>1750.0153719885236</v>
      </c>
      <c r="AP73" s="83">
        <f t="shared" si="13"/>
        <v>0</v>
      </c>
      <c r="AQ73" s="83">
        <f t="shared" si="14"/>
        <v>875.00768599426181</v>
      </c>
      <c r="AR73" s="94">
        <f t="shared" si="15"/>
        <v>49.554916822240841</v>
      </c>
      <c r="AS73" s="94">
        <f>IF(O73="",AR73*'Fraccion masica'!$AB$36,O73*AR73)</f>
        <v>12.26087142301343</v>
      </c>
      <c r="AT73" s="94">
        <f>IF(P73="",AR73*'Fraccion masica'!$AB$35,P73*AR73)</f>
        <v>4.4686293484466129</v>
      </c>
      <c r="AU73" s="141">
        <f>IFERROR(AS73*Hoja1!$C$24/Hoja1!$C$25/Hoja1!$C$26*16.04/1000000,0)</f>
        <v>8.3217591954405853E-3</v>
      </c>
      <c r="AV73" s="94">
        <f>IFERROR(AT73*Hoja1!$C$24/Hoja1!$C$25/Hoja1!$C$26*44.01/1000000,0)</f>
        <v>8.3217591954405871E-3</v>
      </c>
    </row>
    <row r="74" spans="2:68" x14ac:dyDescent="0.75">
      <c r="B74" s="52" t="s">
        <v>1204</v>
      </c>
      <c r="C74" s="52">
        <v>15</v>
      </c>
      <c r="D74" s="52">
        <v>3</v>
      </c>
      <c r="E74" s="125">
        <v>0</v>
      </c>
      <c r="F74" s="125">
        <v>0.5</v>
      </c>
      <c r="G74" s="131" t="s">
        <v>505</v>
      </c>
      <c r="H74" s="92"/>
      <c r="I74" s="14"/>
      <c r="J74" s="14"/>
      <c r="K74" s="14"/>
      <c r="L74" s="14"/>
      <c r="M74" s="100">
        <v>300</v>
      </c>
      <c r="N74" s="139" t="s">
        <v>46</v>
      </c>
      <c r="O74" s="52"/>
      <c r="P74" s="52"/>
      <c r="Q74" s="122" t="str">
        <f t="shared" si="2"/>
        <v>Agosto</v>
      </c>
      <c r="R74" s="129">
        <f t="shared" si="3"/>
        <v>0</v>
      </c>
      <c r="S74" s="129">
        <f t="shared" si="4"/>
        <v>4140</v>
      </c>
      <c r="T74" s="129">
        <f t="shared" si="5"/>
        <v>8280</v>
      </c>
      <c r="U74" s="129" t="str">
        <f t="shared" si="6"/>
        <v>Factor de Emisión</v>
      </c>
      <c r="V74" s="129">
        <f t="shared" si="7"/>
        <v>3.9373463365612045E-2</v>
      </c>
      <c r="W74" s="153">
        <f t="shared" si="8"/>
        <v>3.9373463365612031E-2</v>
      </c>
      <c r="X74" s="129">
        <f>V74+W74*Hoja1!$C$19</f>
        <v>1.1418304376027488</v>
      </c>
      <c r="AI74" s="140" t="str">
        <f t="shared" si="0"/>
        <v>I-002</v>
      </c>
      <c r="AJ74" s="140">
        <f t="shared" si="1"/>
        <v>0</v>
      </c>
      <c r="AK74" s="140">
        <f>(PI()/4*I74^2*J74*K74)*((L74+Hoja1!$C$24*14.7)/14.7*C74)</f>
        <v>0</v>
      </c>
      <c r="AL74" s="140">
        <f t="shared" si="9"/>
        <v>0</v>
      </c>
      <c r="AM74" s="140">
        <f t="shared" si="10"/>
        <v>2760</v>
      </c>
      <c r="AN74" s="140" t="str">
        <f t="shared" si="11"/>
        <v>Factor de Emisión</v>
      </c>
      <c r="AO74" s="83">
        <f t="shared" si="12"/>
        <v>8280</v>
      </c>
      <c r="AP74" s="83">
        <f t="shared" si="13"/>
        <v>0</v>
      </c>
      <c r="AQ74" s="83">
        <f t="shared" si="14"/>
        <v>4140</v>
      </c>
      <c r="AR74" s="94">
        <f t="shared" si="15"/>
        <v>234.46348978176005</v>
      </c>
      <c r="AS74" s="94">
        <f>IF(O74="",AR74*'Fraccion masica'!$AB$36,O74*AR74)</f>
        <v>58.010927793848523</v>
      </c>
      <c r="AT74" s="94">
        <f>IF(P74="",AR74*'Fraccion masica'!$AB$35,P74*AR74)</f>
        <v>21.142814856017505</v>
      </c>
      <c r="AU74" s="141">
        <f>IFERROR(AS74*Hoja1!$C$24/Hoja1!$C$25/Hoja1!$C$26*16.04/1000000,0)</f>
        <v>3.9373463365612031E-2</v>
      </c>
      <c r="AV74" s="94">
        <f>IFERROR(AT74*Hoja1!$C$24/Hoja1!$C$25/Hoja1!$C$26*44.01/1000000,0)</f>
        <v>3.9373463365612045E-2</v>
      </c>
    </row>
    <row r="75" spans="2:68" x14ac:dyDescent="0.75">
      <c r="B75" s="52" t="s">
        <v>1201</v>
      </c>
      <c r="C75" s="52">
        <v>15</v>
      </c>
      <c r="D75" s="52">
        <v>3</v>
      </c>
      <c r="E75" s="125">
        <v>0</v>
      </c>
      <c r="F75" s="125">
        <v>0.5</v>
      </c>
      <c r="G75" s="131" t="s">
        <v>505</v>
      </c>
      <c r="H75" s="92"/>
      <c r="I75" s="14"/>
      <c r="J75" s="14"/>
      <c r="K75" s="14"/>
      <c r="L75" s="14"/>
      <c r="M75" s="100">
        <v>300</v>
      </c>
      <c r="N75" s="139" t="s">
        <v>46</v>
      </c>
      <c r="O75" s="52"/>
      <c r="P75" s="52"/>
      <c r="Q75" s="122" t="str">
        <f t="shared" si="2"/>
        <v>Agosto</v>
      </c>
      <c r="R75" s="129">
        <f t="shared" si="3"/>
        <v>0</v>
      </c>
      <c r="S75" s="129">
        <f t="shared" si="4"/>
        <v>4140</v>
      </c>
      <c r="T75" s="129">
        <f t="shared" si="5"/>
        <v>8280</v>
      </c>
      <c r="U75" s="129" t="str">
        <f t="shared" si="6"/>
        <v>Factor de Emisión</v>
      </c>
      <c r="V75" s="129">
        <f t="shared" si="7"/>
        <v>3.9373463365612045E-2</v>
      </c>
      <c r="W75" s="153">
        <f t="shared" si="8"/>
        <v>3.9373463365612031E-2</v>
      </c>
      <c r="X75" s="129">
        <f>V75+W75*Hoja1!$C$19</f>
        <v>1.1418304376027488</v>
      </c>
      <c r="AI75" s="140" t="str">
        <f t="shared" si="0"/>
        <v>I-003</v>
      </c>
      <c r="AJ75" s="140">
        <f t="shared" si="1"/>
        <v>0</v>
      </c>
      <c r="AK75" s="140">
        <f>(PI()/4*I75^2*J75*K75)*((L75+Hoja1!$C$24*14.7)/14.7*C75)</f>
        <v>0</v>
      </c>
      <c r="AL75" s="140">
        <f t="shared" si="9"/>
        <v>0</v>
      </c>
      <c r="AM75" s="140">
        <f t="shared" si="10"/>
        <v>2760</v>
      </c>
      <c r="AN75" s="140" t="str">
        <f t="shared" si="11"/>
        <v>Factor de Emisión</v>
      </c>
      <c r="AO75" s="83">
        <f t="shared" si="12"/>
        <v>8280</v>
      </c>
      <c r="AP75" s="83">
        <f t="shared" si="13"/>
        <v>0</v>
      </c>
      <c r="AQ75" s="83">
        <f t="shared" si="14"/>
        <v>4140</v>
      </c>
      <c r="AR75" s="94">
        <f t="shared" si="15"/>
        <v>234.46348978176005</v>
      </c>
      <c r="AS75" s="94">
        <f>IF(O75="",AR75*'Fraccion masica'!$AB$36,O75*AR75)</f>
        <v>58.010927793848523</v>
      </c>
      <c r="AT75" s="94">
        <f>IF(P75="",AR75*'Fraccion masica'!$AB$35,P75*AR75)</f>
        <v>21.142814856017505</v>
      </c>
      <c r="AU75" s="141">
        <f>IFERROR(AS75*Hoja1!$C$24/Hoja1!$C$25/Hoja1!$C$26*16.04/1000000,0)</f>
        <v>3.9373463365612031E-2</v>
      </c>
      <c r="AV75" s="94">
        <f>IFERROR(AT75*Hoja1!$C$24/Hoja1!$C$25/Hoja1!$C$26*44.01/1000000,0)</f>
        <v>3.9373463365612045E-2</v>
      </c>
    </row>
    <row r="76" spans="2:68" x14ac:dyDescent="0.75">
      <c r="B76" s="52" t="s">
        <v>1204</v>
      </c>
      <c r="C76" s="52">
        <v>15</v>
      </c>
      <c r="D76" s="52">
        <v>3</v>
      </c>
      <c r="E76" s="125">
        <v>0</v>
      </c>
      <c r="F76" s="125">
        <v>0.5</v>
      </c>
      <c r="G76" s="131" t="s">
        <v>508</v>
      </c>
      <c r="H76" s="92"/>
      <c r="I76" s="14"/>
      <c r="J76" s="14"/>
      <c r="K76" s="14"/>
      <c r="L76" s="14"/>
      <c r="M76" s="100">
        <v>300</v>
      </c>
      <c r="N76" s="139" t="s">
        <v>46</v>
      </c>
      <c r="O76" s="52">
        <v>0.3</v>
      </c>
      <c r="P76" s="52">
        <v>0.1</v>
      </c>
      <c r="Q76" s="122" t="str">
        <f t="shared" si="2"/>
        <v>Noviembre</v>
      </c>
      <c r="R76" s="129">
        <f t="shared" si="3"/>
        <v>0</v>
      </c>
      <c r="S76" s="129">
        <f t="shared" si="4"/>
        <v>4140</v>
      </c>
      <c r="T76" s="129">
        <f t="shared" si="5"/>
        <v>8280</v>
      </c>
      <c r="U76" s="129" t="str">
        <f t="shared" si="6"/>
        <v>Factor de Emisión</v>
      </c>
      <c r="V76" s="129">
        <f t="shared" si="7"/>
        <v>4.366324771967741E-2</v>
      </c>
      <c r="W76" s="153">
        <f t="shared" si="8"/>
        <v>4.774086526405083E-2</v>
      </c>
      <c r="X76" s="129">
        <f>V76+W76*Hoja1!$C$19</f>
        <v>1.3804074751131006</v>
      </c>
      <c r="AI76" s="140" t="str">
        <f t="shared" si="0"/>
        <v>I-002</v>
      </c>
      <c r="AJ76" s="140">
        <f t="shared" si="1"/>
        <v>0</v>
      </c>
      <c r="AK76" s="140">
        <f>(PI()/4*I76^2*J76*K76)*((L76+Hoja1!$C$24*14.7)/14.7*C76)</f>
        <v>0</v>
      </c>
      <c r="AL76" s="140">
        <f t="shared" si="9"/>
        <v>0</v>
      </c>
      <c r="AM76" s="140">
        <f t="shared" si="10"/>
        <v>2760</v>
      </c>
      <c r="AN76" s="140" t="str">
        <f t="shared" si="11"/>
        <v>Factor de Emisión</v>
      </c>
      <c r="AO76" s="83">
        <f t="shared" si="12"/>
        <v>8280</v>
      </c>
      <c r="AP76" s="83">
        <f t="shared" si="13"/>
        <v>0</v>
      </c>
      <c r="AQ76" s="83">
        <f t="shared" si="14"/>
        <v>4140</v>
      </c>
      <c r="AR76" s="94">
        <f t="shared" si="15"/>
        <v>234.46348978176005</v>
      </c>
      <c r="AS76" s="94">
        <f>IF(O76="",AR76*'Fraccion masica'!$AB$36,O76*AR76)</f>
        <v>70.339046934528014</v>
      </c>
      <c r="AT76" s="94">
        <f>IF(P76="",AR76*'Fraccion masica'!$AB$35,P76*AR76)</f>
        <v>23.446348978176005</v>
      </c>
      <c r="AU76" s="141">
        <f>IFERROR(AS76*Hoja1!$C$24/Hoja1!$C$25/Hoja1!$C$26*16.04/1000000,0)</f>
        <v>4.774086526405083E-2</v>
      </c>
      <c r="AV76" s="94">
        <f>IFERROR(AT76*Hoja1!$C$24/Hoja1!$C$25/Hoja1!$C$26*44.01/1000000,0)</f>
        <v>4.366324771967741E-2</v>
      </c>
    </row>
    <row r="77" spans="2:68" x14ac:dyDescent="0.75">
      <c r="B77" s="52" t="s">
        <v>1201</v>
      </c>
      <c r="C77" s="52">
        <v>15</v>
      </c>
      <c r="D77" s="52">
        <v>3</v>
      </c>
      <c r="E77" s="125">
        <v>0</v>
      </c>
      <c r="F77" s="125">
        <v>0.5</v>
      </c>
      <c r="G77" s="131" t="s">
        <v>508</v>
      </c>
      <c r="H77" s="92"/>
      <c r="I77" s="14"/>
      <c r="J77" s="14"/>
      <c r="K77" s="14"/>
      <c r="L77" s="14"/>
      <c r="M77" s="100">
        <v>300</v>
      </c>
      <c r="N77" s="139" t="s">
        <v>46</v>
      </c>
      <c r="O77" s="52">
        <v>0.3</v>
      </c>
      <c r="P77" s="52">
        <v>0.1</v>
      </c>
      <c r="Q77" s="122" t="str">
        <f t="shared" si="2"/>
        <v>Noviembre</v>
      </c>
      <c r="R77" s="129">
        <f t="shared" si="3"/>
        <v>0</v>
      </c>
      <c r="S77" s="129">
        <f t="shared" si="4"/>
        <v>4140</v>
      </c>
      <c r="T77" s="129">
        <f t="shared" si="5"/>
        <v>8280</v>
      </c>
      <c r="U77" s="129" t="str">
        <f t="shared" si="6"/>
        <v>Factor de Emisión</v>
      </c>
      <c r="V77" s="129">
        <f t="shared" si="7"/>
        <v>4.366324771967741E-2</v>
      </c>
      <c r="W77" s="153">
        <f t="shared" si="8"/>
        <v>4.774086526405083E-2</v>
      </c>
      <c r="X77" s="129">
        <f>V77+W77*Hoja1!$C$19</f>
        <v>1.3804074751131006</v>
      </c>
      <c r="AI77" s="140" t="str">
        <f t="shared" si="0"/>
        <v>I-003</v>
      </c>
      <c r="AJ77" s="140">
        <f t="shared" si="1"/>
        <v>0</v>
      </c>
      <c r="AK77" s="140">
        <f>(PI()/4*I77^2*J77*K77)*((L77+Hoja1!$C$24*14.7)/14.7*C77)</f>
        <v>0</v>
      </c>
      <c r="AL77" s="140">
        <f t="shared" si="9"/>
        <v>0</v>
      </c>
      <c r="AM77" s="140">
        <f t="shared" si="10"/>
        <v>2760</v>
      </c>
      <c r="AN77" s="140" t="str">
        <f t="shared" si="11"/>
        <v>Factor de Emisión</v>
      </c>
      <c r="AO77" s="83">
        <f t="shared" si="12"/>
        <v>8280</v>
      </c>
      <c r="AP77" s="83">
        <f t="shared" si="13"/>
        <v>0</v>
      </c>
      <c r="AQ77" s="83">
        <f t="shared" si="14"/>
        <v>4140</v>
      </c>
      <c r="AR77" s="94">
        <f t="shared" si="15"/>
        <v>234.46348978176005</v>
      </c>
      <c r="AS77" s="94">
        <f>IF(O77="",AR77*'Fraccion masica'!$AB$36,O77*AR77)</f>
        <v>70.339046934528014</v>
      </c>
      <c r="AT77" s="94">
        <f>IF(P77="",AR77*'Fraccion masica'!$AB$35,P77*AR77)</f>
        <v>23.446348978176005</v>
      </c>
      <c r="AU77" s="141">
        <f>IFERROR(AS77*Hoja1!$C$24/Hoja1!$C$25/Hoja1!$C$26*16.04/1000000,0)</f>
        <v>4.774086526405083E-2</v>
      </c>
      <c r="AV77" s="94">
        <f>IFERROR(AT77*Hoja1!$C$24/Hoja1!$C$25/Hoja1!$C$26*44.01/1000000,0)</f>
        <v>4.366324771967741E-2</v>
      </c>
    </row>
    <row r="78" spans="2:68" x14ac:dyDescent="0.75">
      <c r="B78" s="52"/>
      <c r="C78" s="52"/>
      <c r="D78" s="52"/>
      <c r="E78" s="125"/>
      <c r="F78" s="125"/>
      <c r="G78" s="131"/>
      <c r="H78" s="92"/>
      <c r="I78" s="14"/>
      <c r="J78" s="14"/>
      <c r="K78" s="14"/>
      <c r="L78" s="14"/>
      <c r="M78" s="100"/>
      <c r="N78" s="139"/>
      <c r="O78" s="52"/>
      <c r="P78" s="52"/>
      <c r="Q78" s="122" t="str">
        <f t="shared" si="2"/>
        <v/>
      </c>
      <c r="R78" s="129">
        <f t="shared" si="3"/>
        <v>0</v>
      </c>
      <c r="S78" s="129">
        <f t="shared" si="4"/>
        <v>0</v>
      </c>
      <c r="T78" s="129">
        <f t="shared" si="5"/>
        <v>0</v>
      </c>
      <c r="U78" s="129" t="str">
        <f t="shared" si="6"/>
        <v>Factor de Emisión</v>
      </c>
      <c r="V78" s="129">
        <f t="shared" si="7"/>
        <v>0</v>
      </c>
      <c r="W78" s="153">
        <f t="shared" si="8"/>
        <v>0</v>
      </c>
      <c r="X78" s="129">
        <f>V78+W78*Hoja1!$C$19</f>
        <v>0</v>
      </c>
      <c r="AI78" s="140">
        <f t="shared" si="0"/>
        <v>0</v>
      </c>
      <c r="AJ78" s="140">
        <f t="shared" si="1"/>
        <v>0</v>
      </c>
      <c r="AK78" s="140">
        <f>(PI()/4*I78^2*J78*K78)*((L78+Hoja1!$C$24*14.7)/14.7*C78)</f>
        <v>0</v>
      </c>
      <c r="AL78" s="140">
        <f t="shared" si="9"/>
        <v>0</v>
      </c>
      <c r="AM78" s="140">
        <f t="shared" si="10"/>
        <v>0</v>
      </c>
      <c r="AN78" s="140" t="str">
        <f t="shared" si="11"/>
        <v>Factor de Emisión</v>
      </c>
      <c r="AO78" s="83">
        <f t="shared" si="12"/>
        <v>0</v>
      </c>
      <c r="AP78" s="83">
        <f t="shared" si="13"/>
        <v>0</v>
      </c>
      <c r="AQ78" s="83">
        <f t="shared" si="14"/>
        <v>0</v>
      </c>
      <c r="AR78" s="94">
        <f t="shared" si="15"/>
        <v>0</v>
      </c>
      <c r="AS78" s="94">
        <f>IF(O78="",AR78*'Fraccion masica'!$AB$36,O78*AR78)</f>
        <v>0</v>
      </c>
      <c r="AT78" s="94">
        <f>IF(P78="",AR78*'Fraccion masica'!$AB$35,P78*AR78)</f>
        <v>0</v>
      </c>
      <c r="AU78" s="141">
        <f>IFERROR(AS78*Hoja1!$C$24/Hoja1!$C$25/Hoja1!$C$26*16.04/1000000,0)</f>
        <v>0</v>
      </c>
      <c r="AV78" s="94">
        <f>IFERROR(AT78*Hoja1!$C$24/Hoja1!$C$25/Hoja1!$C$26*44.01/1000000,0)</f>
        <v>0</v>
      </c>
    </row>
    <row r="79" spans="2:68" x14ac:dyDescent="0.75">
      <c r="B79" s="52"/>
      <c r="C79" s="52"/>
      <c r="D79" s="52"/>
      <c r="E79" s="125"/>
      <c r="F79" s="125"/>
      <c r="G79" s="131"/>
      <c r="H79" s="92"/>
      <c r="I79" s="14"/>
      <c r="J79" s="14"/>
      <c r="K79" s="14"/>
      <c r="L79" s="14"/>
      <c r="M79" s="100"/>
      <c r="N79" s="139"/>
      <c r="O79" s="52"/>
      <c r="P79" s="52"/>
      <c r="Q79" s="122" t="str">
        <f t="shared" si="2"/>
        <v/>
      </c>
      <c r="R79" s="129">
        <f t="shared" si="3"/>
        <v>0</v>
      </c>
      <c r="S79" s="129">
        <f t="shared" si="4"/>
        <v>0</v>
      </c>
      <c r="T79" s="129">
        <f t="shared" si="5"/>
        <v>0</v>
      </c>
      <c r="U79" s="129" t="str">
        <f t="shared" si="6"/>
        <v>Factor de Emisión</v>
      </c>
      <c r="V79" s="129">
        <f t="shared" si="7"/>
        <v>0</v>
      </c>
      <c r="W79" s="153">
        <f t="shared" si="8"/>
        <v>0</v>
      </c>
      <c r="X79" s="129">
        <f>V79+W79*Hoja1!$C$19</f>
        <v>0</v>
      </c>
      <c r="AI79" s="140">
        <f t="shared" si="0"/>
        <v>0</v>
      </c>
      <c r="AJ79" s="140">
        <f t="shared" si="1"/>
        <v>0</v>
      </c>
      <c r="AK79" s="140">
        <f>(PI()/4*I79^2*J79*K79)*((L79+Hoja1!$C$24*14.7)/14.7*C79)</f>
        <v>0</v>
      </c>
      <c r="AL79" s="140">
        <f t="shared" si="9"/>
        <v>0</v>
      </c>
      <c r="AM79" s="140">
        <f t="shared" si="10"/>
        <v>0</v>
      </c>
      <c r="AN79" s="140" t="str">
        <f t="shared" si="11"/>
        <v>Factor de Emisión</v>
      </c>
      <c r="AO79" s="83">
        <f t="shared" si="12"/>
        <v>0</v>
      </c>
      <c r="AP79" s="83">
        <f t="shared" si="13"/>
        <v>0</v>
      </c>
      <c r="AQ79" s="83">
        <f t="shared" si="14"/>
        <v>0</v>
      </c>
      <c r="AR79" s="94">
        <f t="shared" si="15"/>
        <v>0</v>
      </c>
      <c r="AS79" s="94">
        <f>IF(O79="",AR79*'Fraccion masica'!$AB$36,O79*AR79)</f>
        <v>0</v>
      </c>
      <c r="AT79" s="94">
        <f>IF(P79="",AR79*'Fraccion masica'!$AB$35,P79*AR79)</f>
        <v>0</v>
      </c>
      <c r="AU79" s="141">
        <f>IFERROR(AS79*Hoja1!$C$24/Hoja1!$C$25/Hoja1!$C$26*16.04/1000000,0)</f>
        <v>0</v>
      </c>
      <c r="AV79" s="94">
        <f>IFERROR(AT79*Hoja1!$C$24/Hoja1!$C$25/Hoja1!$C$26*44.01/1000000,0)</f>
        <v>0</v>
      </c>
    </row>
    <row r="80" spans="2:68" x14ac:dyDescent="0.75">
      <c r="B80" s="52"/>
      <c r="C80" s="52"/>
      <c r="D80" s="52"/>
      <c r="E80" s="125"/>
      <c r="F80" s="125"/>
      <c r="G80" s="131"/>
      <c r="H80" s="92"/>
      <c r="I80" s="14"/>
      <c r="J80" s="14"/>
      <c r="K80" s="14"/>
      <c r="L80" s="14"/>
      <c r="M80" s="100"/>
      <c r="N80" s="139"/>
      <c r="O80" s="52"/>
      <c r="P80" s="52"/>
      <c r="Q80" s="122" t="str">
        <f t="shared" si="2"/>
        <v/>
      </c>
      <c r="R80" s="129">
        <f t="shared" si="3"/>
        <v>0</v>
      </c>
      <c r="S80" s="129">
        <f t="shared" si="4"/>
        <v>0</v>
      </c>
      <c r="T80" s="129">
        <f t="shared" si="5"/>
        <v>0</v>
      </c>
      <c r="U80" s="129" t="str">
        <f t="shared" si="6"/>
        <v>Factor de Emisión</v>
      </c>
      <c r="V80" s="129">
        <f t="shared" si="7"/>
        <v>0</v>
      </c>
      <c r="W80" s="153">
        <f t="shared" si="8"/>
        <v>0</v>
      </c>
      <c r="X80" s="129">
        <f>V80+W80*Hoja1!$C$19</f>
        <v>0</v>
      </c>
      <c r="AI80" s="140">
        <f t="shared" si="0"/>
        <v>0</v>
      </c>
      <c r="AJ80" s="140">
        <f t="shared" si="1"/>
        <v>0</v>
      </c>
      <c r="AK80" s="140">
        <f>(PI()/4*I80^2*J80*K80)*((L80+Hoja1!$C$24*14.7)/14.7*C80)</f>
        <v>0</v>
      </c>
      <c r="AL80" s="140">
        <f t="shared" si="9"/>
        <v>0</v>
      </c>
      <c r="AM80" s="140">
        <f t="shared" si="10"/>
        <v>0</v>
      </c>
      <c r="AN80" s="140" t="str">
        <f t="shared" si="11"/>
        <v>Factor de Emisión</v>
      </c>
      <c r="AO80" s="83">
        <f t="shared" si="12"/>
        <v>0</v>
      </c>
      <c r="AP80" s="83">
        <f t="shared" si="13"/>
        <v>0</v>
      </c>
      <c r="AQ80" s="83">
        <f t="shared" si="14"/>
        <v>0</v>
      </c>
      <c r="AR80" s="94">
        <f t="shared" si="15"/>
        <v>0</v>
      </c>
      <c r="AS80" s="94">
        <f>IF(O80="",AR80*'Fraccion masica'!$AB$36,O80*AR80)</f>
        <v>0</v>
      </c>
      <c r="AT80" s="94">
        <f>IF(P80="",AR80*'Fraccion masica'!$AB$35,P80*AR80)</f>
        <v>0</v>
      </c>
      <c r="AU80" s="141">
        <f>IFERROR(AS80*Hoja1!$C$24/Hoja1!$C$25/Hoja1!$C$26*16.04/1000000,0)</f>
        <v>0</v>
      </c>
      <c r="AV80" s="94">
        <f>IFERROR(AT80*Hoja1!$C$24/Hoja1!$C$25/Hoja1!$C$26*44.01/1000000,0)</f>
        <v>0</v>
      </c>
    </row>
    <row r="81" spans="2:48" x14ac:dyDescent="0.75">
      <c r="B81" s="52"/>
      <c r="C81" s="52"/>
      <c r="D81" s="52"/>
      <c r="E81" s="125"/>
      <c r="F81" s="125"/>
      <c r="G81" s="131"/>
      <c r="H81" s="92"/>
      <c r="I81" s="14"/>
      <c r="J81" s="14"/>
      <c r="K81" s="14"/>
      <c r="L81" s="14"/>
      <c r="M81" s="100"/>
      <c r="N81" s="139"/>
      <c r="O81" s="52"/>
      <c r="P81" s="52"/>
      <c r="Q81" s="122" t="str">
        <f t="shared" si="2"/>
        <v/>
      </c>
      <c r="R81" s="129">
        <f t="shared" si="3"/>
        <v>0</v>
      </c>
      <c r="S81" s="129">
        <f t="shared" si="4"/>
        <v>0</v>
      </c>
      <c r="T81" s="129">
        <f t="shared" si="5"/>
        <v>0</v>
      </c>
      <c r="U81" s="129" t="str">
        <f t="shared" si="6"/>
        <v>Factor de Emisión</v>
      </c>
      <c r="V81" s="129">
        <f t="shared" si="7"/>
        <v>0</v>
      </c>
      <c r="W81" s="153">
        <f t="shared" si="8"/>
        <v>0</v>
      </c>
      <c r="X81" s="129">
        <f>V81+W81*Hoja1!$C$19</f>
        <v>0</v>
      </c>
      <c r="AI81" s="140">
        <f t="shared" si="0"/>
        <v>0</v>
      </c>
      <c r="AJ81" s="140">
        <f t="shared" si="1"/>
        <v>0</v>
      </c>
      <c r="AK81" s="140">
        <f>(PI()/4*I81^2*J81*K81)*((L81+Hoja1!$C$24*14.7)/14.7*C81)</f>
        <v>0</v>
      </c>
      <c r="AL81" s="140">
        <f t="shared" si="9"/>
        <v>0</v>
      </c>
      <c r="AM81" s="140">
        <f t="shared" si="10"/>
        <v>0</v>
      </c>
      <c r="AN81" s="140" t="str">
        <f t="shared" si="11"/>
        <v>Factor de Emisión</v>
      </c>
      <c r="AO81" s="83">
        <f t="shared" si="12"/>
        <v>0</v>
      </c>
      <c r="AP81" s="83">
        <f t="shared" si="13"/>
        <v>0</v>
      </c>
      <c r="AQ81" s="83">
        <f t="shared" si="14"/>
        <v>0</v>
      </c>
      <c r="AR81" s="94">
        <f t="shared" si="15"/>
        <v>0</v>
      </c>
      <c r="AS81" s="94">
        <f>IF(O81="",AR81*'Fraccion masica'!$AB$36,O81*AR81)</f>
        <v>0</v>
      </c>
      <c r="AT81" s="94">
        <f>IF(P81="",AR81*'Fraccion masica'!$AB$35,P81*AR81)</f>
        <v>0</v>
      </c>
      <c r="AU81" s="141">
        <f>IFERROR(AS81*Hoja1!$C$24/Hoja1!$C$25/Hoja1!$C$26*16.04/1000000,0)</f>
        <v>0</v>
      </c>
      <c r="AV81" s="94">
        <f>IFERROR(AT81*Hoja1!$C$24/Hoja1!$C$25/Hoja1!$C$26*44.01/1000000,0)</f>
        <v>0</v>
      </c>
    </row>
    <row r="82" spans="2:48" x14ac:dyDescent="0.75">
      <c r="B82" s="52"/>
      <c r="C82" s="52"/>
      <c r="D82" s="52"/>
      <c r="E82" s="125"/>
      <c r="F82" s="125"/>
      <c r="G82" s="131"/>
      <c r="H82" s="92"/>
      <c r="I82" s="14"/>
      <c r="J82" s="14"/>
      <c r="K82" s="14"/>
      <c r="L82" s="14"/>
      <c r="M82" s="100"/>
      <c r="N82" s="139"/>
      <c r="O82" s="52"/>
      <c r="P82" s="52"/>
      <c r="Q82" s="122" t="str">
        <f t="shared" si="2"/>
        <v/>
      </c>
      <c r="R82" s="129">
        <f t="shared" si="3"/>
        <v>0</v>
      </c>
      <c r="S82" s="129">
        <f t="shared" si="4"/>
        <v>0</v>
      </c>
      <c r="T82" s="129">
        <f t="shared" si="5"/>
        <v>0</v>
      </c>
      <c r="U82" s="129" t="str">
        <f t="shared" si="6"/>
        <v>Factor de Emisión</v>
      </c>
      <c r="V82" s="129">
        <f t="shared" si="7"/>
        <v>0</v>
      </c>
      <c r="W82" s="153">
        <f t="shared" si="8"/>
        <v>0</v>
      </c>
      <c r="X82" s="129">
        <f>V82+W82*Hoja1!$C$19</f>
        <v>0</v>
      </c>
      <c r="AI82" s="140">
        <f t="shared" si="0"/>
        <v>0</v>
      </c>
      <c r="AJ82" s="140">
        <f t="shared" si="1"/>
        <v>0</v>
      </c>
      <c r="AK82" s="140">
        <f>(PI()/4*I82^2*J82*K82)*((L82+Hoja1!$C$24*14.7)/14.7*C82)</f>
        <v>0</v>
      </c>
      <c r="AL82" s="140">
        <f t="shared" si="9"/>
        <v>0</v>
      </c>
      <c r="AM82" s="140">
        <f t="shared" si="10"/>
        <v>0</v>
      </c>
      <c r="AN82" s="140" t="str">
        <f t="shared" si="11"/>
        <v>Factor de Emisión</v>
      </c>
      <c r="AO82" s="83">
        <f t="shared" si="12"/>
        <v>0</v>
      </c>
      <c r="AP82" s="83">
        <f t="shared" si="13"/>
        <v>0</v>
      </c>
      <c r="AQ82" s="83">
        <f t="shared" si="14"/>
        <v>0</v>
      </c>
      <c r="AR82" s="94">
        <f t="shared" si="15"/>
        <v>0</v>
      </c>
      <c r="AS82" s="94">
        <f>IF(O82="",AR82*'Fraccion masica'!$AB$36,O82*AR82)</f>
        <v>0</v>
      </c>
      <c r="AT82" s="94">
        <f>IF(P82="",AR82*'Fraccion masica'!$AB$35,P82*AR82)</f>
        <v>0</v>
      </c>
      <c r="AU82" s="141">
        <f>IFERROR(AS82*Hoja1!$C$24/Hoja1!$C$25/Hoja1!$C$26*16.04/1000000,0)</f>
        <v>0</v>
      </c>
      <c r="AV82" s="94">
        <f>IFERROR(AT82*Hoja1!$C$24/Hoja1!$C$25/Hoja1!$C$26*44.01/1000000,0)</f>
        <v>0</v>
      </c>
    </row>
    <row r="83" spans="2:48" x14ac:dyDescent="0.75">
      <c r="B83" s="52"/>
      <c r="C83" s="52"/>
      <c r="D83" s="52"/>
      <c r="E83" s="125"/>
      <c r="F83" s="125"/>
      <c r="G83" s="131"/>
      <c r="H83" s="92"/>
      <c r="I83" s="14"/>
      <c r="J83" s="14"/>
      <c r="K83" s="14"/>
      <c r="L83" s="14"/>
      <c r="M83" s="100"/>
      <c r="N83" s="139"/>
      <c r="O83" s="52"/>
      <c r="P83" s="52"/>
      <c r="Q83" s="122" t="str">
        <f t="shared" si="2"/>
        <v/>
      </c>
      <c r="R83" s="129">
        <f t="shared" si="3"/>
        <v>0</v>
      </c>
      <c r="S83" s="129">
        <f t="shared" si="4"/>
        <v>0</v>
      </c>
      <c r="T83" s="129">
        <f t="shared" si="5"/>
        <v>0</v>
      </c>
      <c r="U83" s="129" t="str">
        <f t="shared" si="6"/>
        <v>Factor de Emisión</v>
      </c>
      <c r="V83" s="129">
        <f t="shared" si="7"/>
        <v>0</v>
      </c>
      <c r="W83" s="153">
        <f t="shared" si="8"/>
        <v>0</v>
      </c>
      <c r="X83" s="129">
        <f>V83+W83*Hoja1!$C$19</f>
        <v>0</v>
      </c>
      <c r="AI83" s="140">
        <f t="shared" si="0"/>
        <v>0</v>
      </c>
      <c r="AJ83" s="140">
        <f t="shared" si="1"/>
        <v>0</v>
      </c>
      <c r="AK83" s="140">
        <f>(PI()/4*I83^2*J83*K83)*((L83+Hoja1!$C$24*14.7)/14.7*C83)</f>
        <v>0</v>
      </c>
      <c r="AL83" s="140">
        <f t="shared" si="9"/>
        <v>0</v>
      </c>
      <c r="AM83" s="140">
        <f t="shared" si="10"/>
        <v>0</v>
      </c>
      <c r="AN83" s="140" t="str">
        <f t="shared" si="11"/>
        <v>Factor de Emisión</v>
      </c>
      <c r="AO83" s="83">
        <f t="shared" si="12"/>
        <v>0</v>
      </c>
      <c r="AP83" s="83">
        <f t="shared" si="13"/>
        <v>0</v>
      </c>
      <c r="AQ83" s="83">
        <f t="shared" si="14"/>
        <v>0</v>
      </c>
      <c r="AR83" s="94">
        <f t="shared" si="15"/>
        <v>0</v>
      </c>
      <c r="AS83" s="94">
        <f>IF(O83="",AR83*'Fraccion masica'!$AB$36,O83*AR83)</f>
        <v>0</v>
      </c>
      <c r="AT83" s="94">
        <f>IF(P83="",AR83*'Fraccion masica'!$AB$35,P83*AR83)</f>
        <v>0</v>
      </c>
      <c r="AU83" s="141">
        <f>IFERROR(AS83*Hoja1!$C$24/Hoja1!$C$25/Hoja1!$C$26*16.04/1000000,0)</f>
        <v>0</v>
      </c>
      <c r="AV83" s="94">
        <f>IFERROR(AT83*Hoja1!$C$24/Hoja1!$C$25/Hoja1!$C$26*44.01/1000000,0)</f>
        <v>0</v>
      </c>
    </row>
    <row r="84" spans="2:48" x14ac:dyDescent="0.75">
      <c r="B84" s="52"/>
      <c r="C84" s="52"/>
      <c r="D84" s="52"/>
      <c r="E84" s="125"/>
      <c r="F84" s="125"/>
      <c r="G84" s="131"/>
      <c r="H84" s="92"/>
      <c r="I84" s="14"/>
      <c r="J84" s="14"/>
      <c r="K84" s="14"/>
      <c r="L84" s="14"/>
      <c r="M84" s="100"/>
      <c r="N84" s="139"/>
      <c r="O84" s="52"/>
      <c r="P84" s="52"/>
      <c r="Q84" s="122" t="str">
        <f t="shared" si="2"/>
        <v/>
      </c>
      <c r="R84" s="129">
        <f t="shared" si="3"/>
        <v>0</v>
      </c>
      <c r="S84" s="129">
        <f t="shared" si="4"/>
        <v>0</v>
      </c>
      <c r="T84" s="129">
        <f t="shared" si="5"/>
        <v>0</v>
      </c>
      <c r="U84" s="129" t="str">
        <f t="shared" si="6"/>
        <v>Factor de Emisión</v>
      </c>
      <c r="V84" s="129">
        <f t="shared" si="7"/>
        <v>0</v>
      </c>
      <c r="W84" s="153">
        <f t="shared" si="8"/>
        <v>0</v>
      </c>
      <c r="X84" s="129">
        <f>V84+W84*Hoja1!$C$19</f>
        <v>0</v>
      </c>
      <c r="AI84" s="140">
        <f t="shared" si="0"/>
        <v>0</v>
      </c>
      <c r="AJ84" s="140">
        <f t="shared" si="1"/>
        <v>0</v>
      </c>
      <c r="AK84" s="140">
        <f>(PI()/4*I84^2*J84*K84)*((L84+Hoja1!$C$24*14.7)/14.7*C84)</f>
        <v>0</v>
      </c>
      <c r="AL84" s="140">
        <f t="shared" si="9"/>
        <v>0</v>
      </c>
      <c r="AM84" s="140">
        <f t="shared" si="10"/>
        <v>0</v>
      </c>
      <c r="AN84" s="140" t="str">
        <f t="shared" si="11"/>
        <v>Factor de Emisión</v>
      </c>
      <c r="AO84" s="83">
        <f t="shared" si="12"/>
        <v>0</v>
      </c>
      <c r="AP84" s="83">
        <f t="shared" si="13"/>
        <v>0</v>
      </c>
      <c r="AQ84" s="83">
        <f t="shared" si="14"/>
        <v>0</v>
      </c>
      <c r="AR84" s="94">
        <f t="shared" si="15"/>
        <v>0</v>
      </c>
      <c r="AS84" s="94">
        <f>IF(O84="",AR84*'Fraccion masica'!$AB$36,O84*AR84)</f>
        <v>0</v>
      </c>
      <c r="AT84" s="94">
        <f>IF(P84="",AR84*'Fraccion masica'!$AB$35,P84*AR84)</f>
        <v>0</v>
      </c>
      <c r="AU84" s="141">
        <f>IFERROR(AS84*Hoja1!$C$24/Hoja1!$C$25/Hoja1!$C$26*16.04/1000000,0)</f>
        <v>0</v>
      </c>
      <c r="AV84" s="94">
        <f>IFERROR(AT84*Hoja1!$C$24/Hoja1!$C$25/Hoja1!$C$26*44.01/1000000,0)</f>
        <v>0</v>
      </c>
    </row>
    <row r="85" spans="2:48" x14ac:dyDescent="0.75">
      <c r="B85" s="52"/>
      <c r="C85" s="52"/>
      <c r="D85" s="52"/>
      <c r="E85" s="125"/>
      <c r="F85" s="125"/>
      <c r="G85" s="131"/>
      <c r="H85" s="92"/>
      <c r="I85" s="14"/>
      <c r="J85" s="14"/>
      <c r="K85" s="14"/>
      <c r="L85" s="14"/>
      <c r="M85" s="100"/>
      <c r="N85" s="139"/>
      <c r="O85" s="52"/>
      <c r="P85" s="52"/>
      <c r="Q85" s="122" t="str">
        <f t="shared" si="2"/>
        <v/>
      </c>
      <c r="R85" s="129">
        <f t="shared" si="3"/>
        <v>0</v>
      </c>
      <c r="S85" s="129">
        <f t="shared" si="4"/>
        <v>0</v>
      </c>
      <c r="T85" s="129">
        <f t="shared" si="5"/>
        <v>0</v>
      </c>
      <c r="U85" s="129" t="str">
        <f t="shared" si="6"/>
        <v>Factor de Emisión</v>
      </c>
      <c r="V85" s="129">
        <f t="shared" si="7"/>
        <v>0</v>
      </c>
      <c r="W85" s="153">
        <f t="shared" si="8"/>
        <v>0</v>
      </c>
      <c r="X85" s="129">
        <f>V85+W85*Hoja1!$C$19</f>
        <v>0</v>
      </c>
      <c r="AI85" s="140">
        <f t="shared" si="0"/>
        <v>0</v>
      </c>
      <c r="AJ85" s="140">
        <f t="shared" si="1"/>
        <v>0</v>
      </c>
      <c r="AK85" s="140">
        <f>(PI()/4*I85^2*J85*K85)*((L85+Hoja1!$C$24*14.7)/14.7*C85)</f>
        <v>0</v>
      </c>
      <c r="AL85" s="140">
        <f t="shared" si="9"/>
        <v>0</v>
      </c>
      <c r="AM85" s="140">
        <f t="shared" si="10"/>
        <v>0</v>
      </c>
      <c r="AN85" s="140" t="str">
        <f t="shared" si="11"/>
        <v>Factor de Emisión</v>
      </c>
      <c r="AO85" s="83">
        <f t="shared" si="12"/>
        <v>0</v>
      </c>
      <c r="AP85" s="83">
        <f t="shared" si="13"/>
        <v>0</v>
      </c>
      <c r="AQ85" s="83">
        <f t="shared" si="14"/>
        <v>0</v>
      </c>
      <c r="AR85" s="94">
        <f t="shared" si="15"/>
        <v>0</v>
      </c>
      <c r="AS85" s="94">
        <f>IF(O85="",AR85*'Fraccion masica'!$AB$36,O85*AR85)</f>
        <v>0</v>
      </c>
      <c r="AT85" s="94">
        <f>IF(P85="",AR85*'Fraccion masica'!$AB$35,P85*AR85)</f>
        <v>0</v>
      </c>
      <c r="AU85" s="141">
        <f>IFERROR(AS85*Hoja1!$C$24/Hoja1!$C$25/Hoja1!$C$26*16.04/1000000,0)</f>
        <v>0</v>
      </c>
      <c r="AV85" s="94">
        <f>IFERROR(AT85*Hoja1!$C$24/Hoja1!$C$25/Hoja1!$C$26*44.01/1000000,0)</f>
        <v>0</v>
      </c>
    </row>
    <row r="86" spans="2:48" x14ac:dyDescent="0.75">
      <c r="B86" s="52"/>
      <c r="C86" s="52"/>
      <c r="D86" s="52"/>
      <c r="E86" s="125"/>
      <c r="F86" s="125"/>
      <c r="G86" s="131"/>
      <c r="H86" s="92"/>
      <c r="I86" s="14"/>
      <c r="J86" s="14"/>
      <c r="K86" s="14"/>
      <c r="L86" s="14"/>
      <c r="M86" s="100"/>
      <c r="N86" s="139"/>
      <c r="O86" s="52"/>
      <c r="P86" s="52"/>
      <c r="Q86" s="122" t="str">
        <f t="shared" si="2"/>
        <v/>
      </c>
      <c r="R86" s="129">
        <f t="shared" si="3"/>
        <v>0</v>
      </c>
      <c r="S86" s="129">
        <f t="shared" si="4"/>
        <v>0</v>
      </c>
      <c r="T86" s="129">
        <f t="shared" si="5"/>
        <v>0</v>
      </c>
      <c r="U86" s="129" t="str">
        <f t="shared" si="6"/>
        <v>Factor de Emisión</v>
      </c>
      <c r="V86" s="129">
        <f t="shared" si="7"/>
        <v>0</v>
      </c>
      <c r="W86" s="153">
        <f t="shared" si="8"/>
        <v>0</v>
      </c>
      <c r="X86" s="129">
        <f>V86+W86*Hoja1!$C$19</f>
        <v>0</v>
      </c>
      <c r="AI86" s="140">
        <f t="shared" si="0"/>
        <v>0</v>
      </c>
      <c r="AJ86" s="140">
        <f t="shared" si="1"/>
        <v>0</v>
      </c>
      <c r="AK86" s="140">
        <f>(PI()/4*I86^2*J86*K86)*((L86+Hoja1!$C$24*14.7)/14.7*C86)</f>
        <v>0</v>
      </c>
      <c r="AL86" s="140">
        <f t="shared" si="9"/>
        <v>0</v>
      </c>
      <c r="AM86" s="140">
        <f t="shared" si="10"/>
        <v>0</v>
      </c>
      <c r="AN86" s="140" t="str">
        <f t="shared" si="11"/>
        <v>Factor de Emisión</v>
      </c>
      <c r="AO86" s="83">
        <f t="shared" si="12"/>
        <v>0</v>
      </c>
      <c r="AP86" s="83">
        <f t="shared" si="13"/>
        <v>0</v>
      </c>
      <c r="AQ86" s="83">
        <f t="shared" si="14"/>
        <v>0</v>
      </c>
      <c r="AR86" s="94">
        <f t="shared" si="15"/>
        <v>0</v>
      </c>
      <c r="AS86" s="94">
        <f>IF(O86="",AR86*'Fraccion masica'!$AB$36,O86*AR86)</f>
        <v>0</v>
      </c>
      <c r="AT86" s="94">
        <f>IF(P86="",AR86*'Fraccion masica'!$AB$35,P86*AR86)</f>
        <v>0</v>
      </c>
      <c r="AU86" s="141">
        <f>IFERROR(AS86*Hoja1!$C$24/Hoja1!$C$25/Hoja1!$C$26*16.04/1000000,0)</f>
        <v>0</v>
      </c>
      <c r="AV86" s="94">
        <f>IFERROR(AT86*Hoja1!$C$24/Hoja1!$C$25/Hoja1!$C$26*44.01/1000000,0)</f>
        <v>0</v>
      </c>
    </row>
    <row r="87" spans="2:48" x14ac:dyDescent="0.75">
      <c r="B87" s="52"/>
      <c r="C87" s="52"/>
      <c r="D87" s="52"/>
      <c r="E87" s="125"/>
      <c r="F87" s="125"/>
      <c r="G87" s="131"/>
      <c r="H87" s="92"/>
      <c r="I87" s="14"/>
      <c r="J87" s="14"/>
      <c r="K87" s="14"/>
      <c r="L87" s="14"/>
      <c r="M87" s="100"/>
      <c r="N87" s="139"/>
      <c r="O87" s="52"/>
      <c r="P87" s="52"/>
      <c r="Q87" s="122" t="str">
        <f t="shared" si="2"/>
        <v/>
      </c>
      <c r="R87" s="129">
        <f t="shared" si="3"/>
        <v>0</v>
      </c>
      <c r="S87" s="129">
        <f t="shared" si="4"/>
        <v>0</v>
      </c>
      <c r="T87" s="129">
        <f t="shared" si="5"/>
        <v>0</v>
      </c>
      <c r="U87" s="129" t="str">
        <f t="shared" si="6"/>
        <v>Factor de Emisión</v>
      </c>
      <c r="V87" s="129">
        <f t="shared" si="7"/>
        <v>0</v>
      </c>
      <c r="W87" s="153">
        <f t="shared" si="8"/>
        <v>0</v>
      </c>
      <c r="X87" s="129">
        <f>V87+W87*Hoja1!$C$19</f>
        <v>0</v>
      </c>
      <c r="AI87" s="140">
        <f t="shared" si="0"/>
        <v>0</v>
      </c>
      <c r="AJ87" s="140">
        <f t="shared" si="1"/>
        <v>0</v>
      </c>
      <c r="AK87" s="140">
        <f>(PI()/4*I87^2*J87*K87)*((L87+Hoja1!$C$24*14.7)/14.7*C87)</f>
        <v>0</v>
      </c>
      <c r="AL87" s="140">
        <f t="shared" si="9"/>
        <v>0</v>
      </c>
      <c r="AM87" s="140">
        <f t="shared" si="10"/>
        <v>0</v>
      </c>
      <c r="AN87" s="140" t="str">
        <f t="shared" si="11"/>
        <v>Factor de Emisión</v>
      </c>
      <c r="AO87" s="83">
        <f t="shared" si="12"/>
        <v>0</v>
      </c>
      <c r="AP87" s="83">
        <f t="shared" si="13"/>
        <v>0</v>
      </c>
      <c r="AQ87" s="83">
        <f t="shared" si="14"/>
        <v>0</v>
      </c>
      <c r="AR87" s="94">
        <f t="shared" si="15"/>
        <v>0</v>
      </c>
      <c r="AS87" s="94">
        <f>IF(O87="",AR87*'Fraccion masica'!$AB$36,O87*AR87)</f>
        <v>0</v>
      </c>
      <c r="AT87" s="94">
        <f>IF(P87="",AR87*'Fraccion masica'!$AB$35,P87*AR87)</f>
        <v>0</v>
      </c>
      <c r="AU87" s="141">
        <f>IFERROR(AS87*Hoja1!$C$24/Hoja1!$C$25/Hoja1!$C$26*16.04/1000000,0)</f>
        <v>0</v>
      </c>
      <c r="AV87" s="94">
        <f>IFERROR(AT87*Hoja1!$C$24/Hoja1!$C$25/Hoja1!$C$26*44.01/1000000,0)</f>
        <v>0</v>
      </c>
    </row>
    <row r="88" spans="2:48" x14ac:dyDescent="0.75">
      <c r="B88" s="52"/>
      <c r="C88" s="52"/>
      <c r="D88" s="52"/>
      <c r="E88" s="125"/>
      <c r="F88" s="125"/>
      <c r="G88" s="131"/>
      <c r="H88" s="92"/>
      <c r="I88" s="14"/>
      <c r="J88" s="14"/>
      <c r="K88" s="14"/>
      <c r="L88" s="14"/>
      <c r="M88" s="100"/>
      <c r="N88" s="139"/>
      <c r="O88" s="52"/>
      <c r="P88" s="52"/>
      <c r="Q88" s="122" t="str">
        <f t="shared" si="2"/>
        <v/>
      </c>
      <c r="R88" s="129">
        <f t="shared" si="3"/>
        <v>0</v>
      </c>
      <c r="S88" s="129">
        <f t="shared" si="4"/>
        <v>0</v>
      </c>
      <c r="T88" s="129">
        <f t="shared" si="5"/>
        <v>0</v>
      </c>
      <c r="U88" s="129" t="str">
        <f t="shared" si="6"/>
        <v>Factor de Emisión</v>
      </c>
      <c r="V88" s="129">
        <f t="shared" si="7"/>
        <v>0</v>
      </c>
      <c r="W88" s="153">
        <f t="shared" si="8"/>
        <v>0</v>
      </c>
      <c r="X88" s="129">
        <f>V88+W88*Hoja1!$C$19</f>
        <v>0</v>
      </c>
      <c r="AI88" s="140">
        <f t="shared" si="0"/>
        <v>0</v>
      </c>
      <c r="AJ88" s="140">
        <f t="shared" si="1"/>
        <v>0</v>
      </c>
      <c r="AK88" s="140">
        <f>(PI()/4*I88^2*J88*K88)*((L88+Hoja1!$C$24*14.7)/14.7*C88)</f>
        <v>0</v>
      </c>
      <c r="AL88" s="140">
        <f t="shared" si="9"/>
        <v>0</v>
      </c>
      <c r="AM88" s="140">
        <f t="shared" si="10"/>
        <v>0</v>
      </c>
      <c r="AN88" s="140" t="str">
        <f t="shared" si="11"/>
        <v>Factor de Emisión</v>
      </c>
      <c r="AO88" s="83">
        <f t="shared" si="12"/>
        <v>0</v>
      </c>
      <c r="AP88" s="83">
        <f t="shared" si="13"/>
        <v>0</v>
      </c>
      <c r="AQ88" s="83">
        <f t="shared" si="14"/>
        <v>0</v>
      </c>
      <c r="AR88" s="94">
        <f t="shared" si="15"/>
        <v>0</v>
      </c>
      <c r="AS88" s="94">
        <f>IF(O88="",AR88*'Fraccion masica'!$AB$36,O88*AR88)</f>
        <v>0</v>
      </c>
      <c r="AT88" s="94">
        <f>IF(P88="",AR88*'Fraccion masica'!$AB$35,P88*AR88)</f>
        <v>0</v>
      </c>
      <c r="AU88" s="141">
        <f>IFERROR(AS88*Hoja1!$C$24/Hoja1!$C$25/Hoja1!$C$26*16.04/1000000,0)</f>
        <v>0</v>
      </c>
      <c r="AV88" s="94">
        <f>IFERROR(AT88*Hoja1!$C$24/Hoja1!$C$25/Hoja1!$C$26*44.01/1000000,0)</f>
        <v>0</v>
      </c>
    </row>
    <row r="89" spans="2:48" x14ac:dyDescent="0.75">
      <c r="B89" s="52"/>
      <c r="C89" s="52"/>
      <c r="D89" s="52"/>
      <c r="E89" s="125"/>
      <c r="F89" s="125"/>
      <c r="G89" s="131"/>
      <c r="H89" s="92"/>
      <c r="I89" s="14"/>
      <c r="J89" s="14"/>
      <c r="K89" s="14"/>
      <c r="L89" s="14"/>
      <c r="M89" s="100"/>
      <c r="N89" s="139"/>
      <c r="O89" s="52"/>
      <c r="P89" s="52"/>
      <c r="Q89" s="122" t="str">
        <f t="shared" si="2"/>
        <v/>
      </c>
      <c r="R89" s="129">
        <f t="shared" si="3"/>
        <v>0</v>
      </c>
      <c r="S89" s="129">
        <f t="shared" si="4"/>
        <v>0</v>
      </c>
      <c r="T89" s="129">
        <f t="shared" si="5"/>
        <v>0</v>
      </c>
      <c r="U89" s="129" t="str">
        <f t="shared" si="6"/>
        <v>Factor de Emisión</v>
      </c>
      <c r="V89" s="129">
        <f t="shared" si="7"/>
        <v>0</v>
      </c>
      <c r="W89" s="153">
        <f t="shared" si="8"/>
        <v>0</v>
      </c>
      <c r="X89" s="129">
        <f>V89+W89*Hoja1!$C$19</f>
        <v>0</v>
      </c>
      <c r="AI89" s="140">
        <f t="shared" si="0"/>
        <v>0</v>
      </c>
      <c r="AJ89" s="140">
        <f t="shared" si="1"/>
        <v>0</v>
      </c>
      <c r="AK89" s="140">
        <f>(PI()/4*I89^2*J89*K89)*((L89+Hoja1!$C$24*14.7)/14.7*C89)</f>
        <v>0</v>
      </c>
      <c r="AL89" s="140">
        <f t="shared" si="9"/>
        <v>0</v>
      </c>
      <c r="AM89" s="140">
        <f t="shared" si="10"/>
        <v>0</v>
      </c>
      <c r="AN89" s="140" t="str">
        <f t="shared" si="11"/>
        <v>Factor de Emisión</v>
      </c>
      <c r="AO89" s="83">
        <f t="shared" si="12"/>
        <v>0</v>
      </c>
      <c r="AP89" s="83">
        <f t="shared" si="13"/>
        <v>0</v>
      </c>
      <c r="AQ89" s="83">
        <f t="shared" si="14"/>
        <v>0</v>
      </c>
      <c r="AR89" s="94">
        <f t="shared" si="15"/>
        <v>0</v>
      </c>
      <c r="AS89" s="94">
        <f>IF(O89="",AR89*'Fraccion masica'!$AB$36,O89*AR89)</f>
        <v>0</v>
      </c>
      <c r="AT89" s="94">
        <f>IF(P89="",AR89*'Fraccion masica'!$AB$35,P89*AR89)</f>
        <v>0</v>
      </c>
      <c r="AU89" s="141">
        <f>IFERROR(AS89*Hoja1!$C$24/Hoja1!$C$25/Hoja1!$C$26*16.04/1000000,0)</f>
        <v>0</v>
      </c>
      <c r="AV89" s="94">
        <f>IFERROR(AT89*Hoja1!$C$24/Hoja1!$C$25/Hoja1!$C$26*44.01/1000000,0)</f>
        <v>0</v>
      </c>
    </row>
    <row r="90" spans="2:48" x14ac:dyDescent="0.75">
      <c r="B90" s="52"/>
      <c r="C90" s="52"/>
      <c r="D90" s="52"/>
      <c r="E90" s="125"/>
      <c r="F90" s="125"/>
      <c r="G90" s="131"/>
      <c r="H90" s="92"/>
      <c r="I90" s="14"/>
      <c r="J90" s="14"/>
      <c r="K90" s="14"/>
      <c r="L90" s="14"/>
      <c r="M90" s="100"/>
      <c r="N90" s="139"/>
      <c r="O90" s="52"/>
      <c r="P90" s="52"/>
      <c r="Q90" s="122" t="str">
        <f t="shared" si="2"/>
        <v/>
      </c>
      <c r="R90" s="129">
        <f t="shared" si="3"/>
        <v>0</v>
      </c>
      <c r="S90" s="129">
        <f t="shared" si="4"/>
        <v>0</v>
      </c>
      <c r="T90" s="129">
        <f t="shared" si="5"/>
        <v>0</v>
      </c>
      <c r="U90" s="129" t="str">
        <f t="shared" si="6"/>
        <v>Factor de Emisión</v>
      </c>
      <c r="V90" s="129">
        <f t="shared" si="7"/>
        <v>0</v>
      </c>
      <c r="W90" s="153">
        <f t="shared" si="8"/>
        <v>0</v>
      </c>
      <c r="X90" s="129">
        <f>V90+W90*Hoja1!$C$19</f>
        <v>0</v>
      </c>
      <c r="AI90" s="140">
        <f t="shared" si="0"/>
        <v>0</v>
      </c>
      <c r="AJ90" s="140">
        <f t="shared" si="1"/>
        <v>0</v>
      </c>
      <c r="AK90" s="140">
        <f>(PI()/4*I90^2*J90*K90)*((L90+Hoja1!$C$24*14.7)/14.7*C90)</f>
        <v>0</v>
      </c>
      <c r="AL90" s="140">
        <f t="shared" si="9"/>
        <v>0</v>
      </c>
      <c r="AM90" s="140">
        <f t="shared" si="10"/>
        <v>0</v>
      </c>
      <c r="AN90" s="140" t="str">
        <f t="shared" si="11"/>
        <v>Factor de Emisión</v>
      </c>
      <c r="AO90" s="83">
        <f t="shared" si="12"/>
        <v>0</v>
      </c>
      <c r="AP90" s="83">
        <f t="shared" si="13"/>
        <v>0</v>
      </c>
      <c r="AQ90" s="83">
        <f t="shared" si="14"/>
        <v>0</v>
      </c>
      <c r="AR90" s="94">
        <f t="shared" si="15"/>
        <v>0</v>
      </c>
      <c r="AS90" s="94">
        <f>IF(O90="",AR90*'Fraccion masica'!$AB$36,O90*AR90)</f>
        <v>0</v>
      </c>
      <c r="AT90" s="94">
        <f>IF(P90="",AR90*'Fraccion masica'!$AB$35,P90*AR90)</f>
        <v>0</v>
      </c>
      <c r="AU90" s="141">
        <f>IFERROR(AS90*Hoja1!$C$24/Hoja1!$C$25/Hoja1!$C$26*16.04/1000000,0)</f>
        <v>0</v>
      </c>
      <c r="AV90" s="94">
        <f>IFERROR(AT90*Hoja1!$C$24/Hoja1!$C$25/Hoja1!$C$26*44.01/1000000,0)</f>
        <v>0</v>
      </c>
    </row>
    <row r="91" spans="2:48" x14ac:dyDescent="0.75">
      <c r="B91" s="52"/>
      <c r="C91" s="52"/>
      <c r="D91" s="52"/>
      <c r="E91" s="125"/>
      <c r="F91" s="125"/>
      <c r="G91" s="131"/>
      <c r="H91" s="92"/>
      <c r="I91" s="14"/>
      <c r="J91" s="14"/>
      <c r="K91" s="14"/>
      <c r="L91" s="14"/>
      <c r="M91" s="100"/>
      <c r="N91" s="139"/>
      <c r="O91" s="52"/>
      <c r="P91" s="52"/>
      <c r="Q91" s="122" t="str">
        <f t="shared" si="2"/>
        <v/>
      </c>
      <c r="R91" s="129">
        <f t="shared" si="3"/>
        <v>0</v>
      </c>
      <c r="S91" s="129">
        <f t="shared" si="4"/>
        <v>0</v>
      </c>
      <c r="T91" s="129">
        <f t="shared" si="5"/>
        <v>0</v>
      </c>
      <c r="U91" s="129" t="str">
        <f t="shared" si="6"/>
        <v>Factor de Emisión</v>
      </c>
      <c r="V91" s="129">
        <f t="shared" si="7"/>
        <v>0</v>
      </c>
      <c r="W91" s="153">
        <f t="shared" si="8"/>
        <v>0</v>
      </c>
      <c r="X91" s="129">
        <f>V91+W91*Hoja1!$C$19</f>
        <v>0</v>
      </c>
      <c r="AI91" s="140">
        <f t="shared" si="0"/>
        <v>0</v>
      </c>
      <c r="AJ91" s="140">
        <f t="shared" si="1"/>
        <v>0</v>
      </c>
      <c r="AK91" s="140">
        <f>(PI()/4*I91^2*J91*K91)*((L91+Hoja1!$C$24*14.7)/14.7*C91)</f>
        <v>0</v>
      </c>
      <c r="AL91" s="140">
        <f t="shared" si="9"/>
        <v>0</v>
      </c>
      <c r="AM91" s="140">
        <f t="shared" si="10"/>
        <v>0</v>
      </c>
      <c r="AN91" s="140" t="str">
        <f t="shared" si="11"/>
        <v>Factor de Emisión</v>
      </c>
      <c r="AO91" s="83">
        <f t="shared" si="12"/>
        <v>0</v>
      </c>
      <c r="AP91" s="83">
        <f t="shared" si="13"/>
        <v>0</v>
      </c>
      <c r="AQ91" s="83">
        <f t="shared" si="14"/>
        <v>0</v>
      </c>
      <c r="AR91" s="94">
        <f t="shared" si="15"/>
        <v>0</v>
      </c>
      <c r="AS91" s="94">
        <f>IF(O91="",AR91*'Fraccion masica'!$AB$36,O91*AR91)</f>
        <v>0</v>
      </c>
      <c r="AT91" s="94">
        <f>IF(P91="",AR91*'Fraccion masica'!$AB$35,P91*AR91)</f>
        <v>0</v>
      </c>
      <c r="AU91" s="141">
        <f>IFERROR(AS91*Hoja1!$C$24/Hoja1!$C$25/Hoja1!$C$26*16.04/1000000,0)</f>
        <v>0</v>
      </c>
      <c r="AV91" s="94">
        <f>IFERROR(AT91*Hoja1!$C$24/Hoja1!$C$25/Hoja1!$C$26*44.01/1000000,0)</f>
        <v>0</v>
      </c>
    </row>
    <row r="92" spans="2:48" x14ac:dyDescent="0.75">
      <c r="B92" s="52"/>
      <c r="C92" s="52"/>
      <c r="D92" s="52"/>
      <c r="E92" s="125"/>
      <c r="F92" s="125"/>
      <c r="G92" s="131"/>
      <c r="H92" s="92"/>
      <c r="I92" s="14"/>
      <c r="J92" s="14"/>
      <c r="K92" s="14"/>
      <c r="L92" s="14"/>
      <c r="M92" s="100"/>
      <c r="N92" s="139"/>
      <c r="O92" s="52"/>
      <c r="P92" s="52"/>
      <c r="Q92" s="122" t="str">
        <f t="shared" si="2"/>
        <v/>
      </c>
      <c r="R92" s="129">
        <f t="shared" si="3"/>
        <v>0</v>
      </c>
      <c r="S92" s="129">
        <f t="shared" si="4"/>
        <v>0</v>
      </c>
      <c r="T92" s="129">
        <f t="shared" si="5"/>
        <v>0</v>
      </c>
      <c r="U92" s="129" t="str">
        <f t="shared" si="6"/>
        <v>Factor de Emisión</v>
      </c>
      <c r="V92" s="129">
        <f t="shared" si="7"/>
        <v>0</v>
      </c>
      <c r="W92" s="153">
        <f t="shared" si="8"/>
        <v>0</v>
      </c>
      <c r="X92" s="129">
        <f>V92+W92*Hoja1!$C$19</f>
        <v>0</v>
      </c>
      <c r="AI92" s="140">
        <f t="shared" si="0"/>
        <v>0</v>
      </c>
      <c r="AJ92" s="140">
        <f t="shared" si="1"/>
        <v>0</v>
      </c>
      <c r="AK92" s="140">
        <f>(PI()/4*I92^2*J92*K92)*((L92+Hoja1!$C$24*14.7)/14.7*C92)</f>
        <v>0</v>
      </c>
      <c r="AL92" s="140">
        <f t="shared" si="9"/>
        <v>0</v>
      </c>
      <c r="AM92" s="140">
        <f t="shared" si="10"/>
        <v>0</v>
      </c>
      <c r="AN92" s="140" t="str">
        <f t="shared" si="11"/>
        <v>Factor de Emisión</v>
      </c>
      <c r="AO92" s="83">
        <f t="shared" si="12"/>
        <v>0</v>
      </c>
      <c r="AP92" s="83">
        <f t="shared" si="13"/>
        <v>0</v>
      </c>
      <c r="AQ92" s="83">
        <f t="shared" si="14"/>
        <v>0</v>
      </c>
      <c r="AR92" s="94">
        <f t="shared" si="15"/>
        <v>0</v>
      </c>
      <c r="AS92" s="94">
        <f>IF(O92="",AR92*'Fraccion masica'!$AB$36,O92*AR92)</f>
        <v>0</v>
      </c>
      <c r="AT92" s="94">
        <f>IF(P92="",AR92*'Fraccion masica'!$AB$35,P92*AR92)</f>
        <v>0</v>
      </c>
      <c r="AU92" s="141">
        <f>IFERROR(AS92*Hoja1!$C$24/Hoja1!$C$25/Hoja1!$C$26*16.04/1000000,0)</f>
        <v>0</v>
      </c>
      <c r="AV92" s="94">
        <f>IFERROR(AT92*Hoja1!$C$24/Hoja1!$C$25/Hoja1!$C$26*44.01/1000000,0)</f>
        <v>0</v>
      </c>
    </row>
    <row r="93" spans="2:48" x14ac:dyDescent="0.75">
      <c r="B93" s="52"/>
      <c r="C93" s="52"/>
      <c r="D93" s="52"/>
      <c r="E93" s="125"/>
      <c r="F93" s="125"/>
      <c r="G93" s="131"/>
      <c r="H93" s="92"/>
      <c r="I93" s="14"/>
      <c r="J93" s="14"/>
      <c r="K93" s="14"/>
      <c r="L93" s="14"/>
      <c r="M93" s="100"/>
      <c r="N93" s="139"/>
      <c r="O93" s="52"/>
      <c r="P93" s="52"/>
      <c r="Q93" s="122" t="str">
        <f t="shared" si="2"/>
        <v/>
      </c>
      <c r="R93" s="129">
        <f t="shared" si="3"/>
        <v>0</v>
      </c>
      <c r="S93" s="129">
        <f t="shared" si="4"/>
        <v>0</v>
      </c>
      <c r="T93" s="129">
        <f t="shared" si="5"/>
        <v>0</v>
      </c>
      <c r="U93" s="129" t="str">
        <f t="shared" si="6"/>
        <v>Factor de Emisión</v>
      </c>
      <c r="V93" s="129">
        <f t="shared" si="7"/>
        <v>0</v>
      </c>
      <c r="W93" s="153">
        <f t="shared" si="8"/>
        <v>0</v>
      </c>
      <c r="X93" s="129">
        <f>V93+W93*Hoja1!$C$19</f>
        <v>0</v>
      </c>
      <c r="AI93" s="140">
        <f t="shared" si="0"/>
        <v>0</v>
      </c>
      <c r="AJ93" s="140">
        <f t="shared" si="1"/>
        <v>0</v>
      </c>
      <c r="AK93" s="140">
        <f>(PI()/4*I93^2*J93*K93)*((L93+Hoja1!$C$24*14.7)/14.7*C93)</f>
        <v>0</v>
      </c>
      <c r="AL93" s="140">
        <f t="shared" si="9"/>
        <v>0</v>
      </c>
      <c r="AM93" s="140">
        <f t="shared" si="10"/>
        <v>0</v>
      </c>
      <c r="AN93" s="140" t="str">
        <f t="shared" si="11"/>
        <v>Factor de Emisión</v>
      </c>
      <c r="AO93" s="83">
        <f t="shared" si="12"/>
        <v>0</v>
      </c>
      <c r="AP93" s="83">
        <f t="shared" si="13"/>
        <v>0</v>
      </c>
      <c r="AQ93" s="83">
        <f t="shared" si="14"/>
        <v>0</v>
      </c>
      <c r="AR93" s="94">
        <f t="shared" si="15"/>
        <v>0</v>
      </c>
      <c r="AS93" s="94">
        <f>IF(O93="",AR93*'Fraccion masica'!$AB$36,O93*AR93)</f>
        <v>0</v>
      </c>
      <c r="AT93" s="94">
        <f>IF(P93="",AR93*'Fraccion masica'!$AB$35,P93*AR93)</f>
        <v>0</v>
      </c>
      <c r="AU93" s="141">
        <f>IFERROR(AS93*Hoja1!$C$24/Hoja1!$C$25/Hoja1!$C$26*16.04/1000000,0)</f>
        <v>0</v>
      </c>
      <c r="AV93" s="94">
        <f>IFERROR(AT93*Hoja1!$C$24/Hoja1!$C$25/Hoja1!$C$26*44.01/1000000,0)</f>
        <v>0</v>
      </c>
    </row>
    <row r="94" spans="2:48" x14ac:dyDescent="0.75">
      <c r="B94" s="52"/>
      <c r="C94" s="52"/>
      <c r="D94" s="52"/>
      <c r="E94" s="125"/>
      <c r="F94" s="125"/>
      <c r="G94" s="131"/>
      <c r="H94" s="92"/>
      <c r="I94" s="14"/>
      <c r="J94" s="14"/>
      <c r="K94" s="14"/>
      <c r="L94" s="14"/>
      <c r="M94" s="100"/>
      <c r="N94" s="139"/>
      <c r="O94" s="52"/>
      <c r="P94" s="52"/>
      <c r="Q94" s="122" t="str">
        <f t="shared" si="2"/>
        <v/>
      </c>
      <c r="R94" s="129">
        <f t="shared" si="3"/>
        <v>0</v>
      </c>
      <c r="S94" s="129">
        <f t="shared" si="4"/>
        <v>0</v>
      </c>
      <c r="T94" s="129">
        <f t="shared" si="5"/>
        <v>0</v>
      </c>
      <c r="U94" s="129" t="str">
        <f t="shared" si="6"/>
        <v>Factor de Emisión</v>
      </c>
      <c r="V94" s="129">
        <f t="shared" si="7"/>
        <v>0</v>
      </c>
      <c r="W94" s="153">
        <f t="shared" si="8"/>
        <v>0</v>
      </c>
      <c r="X94" s="129">
        <f>V94+W94*Hoja1!$C$19</f>
        <v>0</v>
      </c>
      <c r="AI94" s="140">
        <f t="shared" si="0"/>
        <v>0</v>
      </c>
      <c r="AJ94" s="140">
        <f t="shared" si="1"/>
        <v>0</v>
      </c>
      <c r="AK94" s="140">
        <f>(PI()/4*I94^2*J94*K94)*((L94+Hoja1!$C$24*14.7)/14.7*C94)</f>
        <v>0</v>
      </c>
      <c r="AL94" s="140">
        <f t="shared" si="9"/>
        <v>0</v>
      </c>
      <c r="AM94" s="140">
        <f t="shared" si="10"/>
        <v>0</v>
      </c>
      <c r="AN94" s="140" t="str">
        <f t="shared" si="11"/>
        <v>Factor de Emisión</v>
      </c>
      <c r="AO94" s="83">
        <f t="shared" si="12"/>
        <v>0</v>
      </c>
      <c r="AP94" s="83">
        <f t="shared" si="13"/>
        <v>0</v>
      </c>
      <c r="AQ94" s="83">
        <f t="shared" si="14"/>
        <v>0</v>
      </c>
      <c r="AR94" s="94">
        <f t="shared" si="15"/>
        <v>0</v>
      </c>
      <c r="AS94" s="94">
        <f>IF(O94="",AR94*'Fraccion masica'!$AB$36,O94*AR94)</f>
        <v>0</v>
      </c>
      <c r="AT94" s="94">
        <f>IF(P94="",AR94*'Fraccion masica'!$AB$35,P94*AR94)</f>
        <v>0</v>
      </c>
      <c r="AU94" s="141">
        <f>IFERROR(AS94*Hoja1!$C$24/Hoja1!$C$25/Hoja1!$C$26*16.04/1000000,0)</f>
        <v>0</v>
      </c>
      <c r="AV94" s="94">
        <f>IFERROR(AT94*Hoja1!$C$24/Hoja1!$C$25/Hoja1!$C$26*44.01/1000000,0)</f>
        <v>0</v>
      </c>
    </row>
    <row r="95" spans="2:48" x14ac:dyDescent="0.75">
      <c r="B95" s="52"/>
      <c r="C95" s="52"/>
      <c r="D95" s="52"/>
      <c r="E95" s="125"/>
      <c r="F95" s="125"/>
      <c r="G95" s="131"/>
      <c r="H95" s="92"/>
      <c r="I95" s="14"/>
      <c r="J95" s="14"/>
      <c r="K95" s="14"/>
      <c r="L95" s="14"/>
      <c r="M95" s="100"/>
      <c r="N95" s="139"/>
      <c r="O95" s="52"/>
      <c r="P95" s="52"/>
      <c r="Q95" s="122" t="str">
        <f t="shared" si="2"/>
        <v/>
      </c>
      <c r="R95" s="129">
        <f t="shared" si="3"/>
        <v>0</v>
      </c>
      <c r="S95" s="129">
        <f t="shared" si="4"/>
        <v>0</v>
      </c>
      <c r="T95" s="129">
        <f t="shared" si="5"/>
        <v>0</v>
      </c>
      <c r="U95" s="129" t="str">
        <f t="shared" si="6"/>
        <v>Factor de Emisión</v>
      </c>
      <c r="V95" s="129">
        <f t="shared" si="7"/>
        <v>0</v>
      </c>
      <c r="W95" s="153">
        <f t="shared" si="8"/>
        <v>0</v>
      </c>
      <c r="X95" s="129">
        <f>V95+W95*Hoja1!$C$19</f>
        <v>0</v>
      </c>
      <c r="AI95" s="140">
        <f t="shared" si="0"/>
        <v>0</v>
      </c>
      <c r="AJ95" s="140">
        <f t="shared" si="1"/>
        <v>0</v>
      </c>
      <c r="AK95" s="140">
        <f>(PI()/4*I95^2*J95*K95)*((L95+Hoja1!$C$24*14.7)/14.7*C95)</f>
        <v>0</v>
      </c>
      <c r="AL95" s="140">
        <f t="shared" si="9"/>
        <v>0</v>
      </c>
      <c r="AM95" s="140">
        <f t="shared" si="10"/>
        <v>0</v>
      </c>
      <c r="AN95" s="140" t="str">
        <f t="shared" si="11"/>
        <v>Factor de Emisión</v>
      </c>
      <c r="AO95" s="83">
        <f t="shared" si="12"/>
        <v>0</v>
      </c>
      <c r="AP95" s="83">
        <f t="shared" si="13"/>
        <v>0</v>
      </c>
      <c r="AQ95" s="83">
        <f t="shared" si="14"/>
        <v>0</v>
      </c>
      <c r="AR95" s="94">
        <f t="shared" si="15"/>
        <v>0</v>
      </c>
      <c r="AS95" s="94">
        <f>IF(O95="",AR95*'Fraccion masica'!$AB$36,O95*AR95)</f>
        <v>0</v>
      </c>
      <c r="AT95" s="94">
        <f>IF(P95="",AR95*'Fraccion masica'!$AB$35,P95*AR95)</f>
        <v>0</v>
      </c>
      <c r="AU95" s="141">
        <f>IFERROR(AS95*Hoja1!$C$24/Hoja1!$C$25/Hoja1!$C$26*16.04/1000000,0)</f>
        <v>0</v>
      </c>
      <c r="AV95" s="94">
        <f>IFERROR(AT95*Hoja1!$C$24/Hoja1!$C$25/Hoja1!$C$26*44.01/1000000,0)</f>
        <v>0</v>
      </c>
    </row>
    <row r="96" spans="2:48" x14ac:dyDescent="0.75">
      <c r="B96" s="52"/>
      <c r="C96" s="52"/>
      <c r="D96" s="52"/>
      <c r="E96" s="125"/>
      <c r="F96" s="125"/>
      <c r="G96" s="131"/>
      <c r="H96" s="92"/>
      <c r="I96" s="14"/>
      <c r="J96" s="14"/>
      <c r="K96" s="14"/>
      <c r="L96" s="14"/>
      <c r="M96" s="100"/>
      <c r="N96" s="139"/>
      <c r="O96" s="52"/>
      <c r="P96" s="52"/>
      <c r="Q96" s="122" t="str">
        <f t="shared" si="2"/>
        <v/>
      </c>
      <c r="R96" s="129">
        <f t="shared" si="3"/>
        <v>0</v>
      </c>
      <c r="S96" s="129">
        <f t="shared" si="4"/>
        <v>0</v>
      </c>
      <c r="T96" s="129">
        <f t="shared" si="5"/>
        <v>0</v>
      </c>
      <c r="U96" s="129" t="str">
        <f t="shared" si="6"/>
        <v>Factor de Emisión</v>
      </c>
      <c r="V96" s="129">
        <f t="shared" si="7"/>
        <v>0</v>
      </c>
      <c r="W96" s="153">
        <f t="shared" si="8"/>
        <v>0</v>
      </c>
      <c r="X96" s="129">
        <f>V96+W96*Hoja1!$C$19</f>
        <v>0</v>
      </c>
      <c r="AI96" s="140">
        <f t="shared" si="0"/>
        <v>0</v>
      </c>
      <c r="AJ96" s="140">
        <f t="shared" si="1"/>
        <v>0</v>
      </c>
      <c r="AK96" s="140">
        <f>(PI()/4*I96^2*J96*K96)*((L96+Hoja1!$C$24*14.7)/14.7*C96)</f>
        <v>0</v>
      </c>
      <c r="AL96" s="140">
        <f t="shared" si="9"/>
        <v>0</v>
      </c>
      <c r="AM96" s="140">
        <f t="shared" si="10"/>
        <v>0</v>
      </c>
      <c r="AN96" s="140" t="str">
        <f t="shared" si="11"/>
        <v>Factor de Emisión</v>
      </c>
      <c r="AO96" s="83">
        <f t="shared" si="12"/>
        <v>0</v>
      </c>
      <c r="AP96" s="83">
        <f t="shared" si="13"/>
        <v>0</v>
      </c>
      <c r="AQ96" s="83">
        <f t="shared" si="14"/>
        <v>0</v>
      </c>
      <c r="AR96" s="94">
        <f t="shared" si="15"/>
        <v>0</v>
      </c>
      <c r="AS96" s="94">
        <f>IF(O96="",AR96*'Fraccion masica'!$AB$36,O96*AR96)</f>
        <v>0</v>
      </c>
      <c r="AT96" s="94">
        <f>IF(P96="",AR96*'Fraccion masica'!$AB$35,P96*AR96)</f>
        <v>0</v>
      </c>
      <c r="AU96" s="141">
        <f>IFERROR(AS96*Hoja1!$C$24/Hoja1!$C$25/Hoja1!$C$26*16.04/1000000,0)</f>
        <v>0</v>
      </c>
      <c r="AV96" s="94">
        <f>IFERROR(AT96*Hoja1!$C$24/Hoja1!$C$25/Hoja1!$C$26*44.01/1000000,0)</f>
        <v>0</v>
      </c>
    </row>
    <row r="97" spans="2:48" x14ac:dyDescent="0.75">
      <c r="B97" s="52"/>
      <c r="C97" s="52"/>
      <c r="D97" s="52"/>
      <c r="E97" s="125"/>
      <c r="F97" s="125"/>
      <c r="G97" s="131"/>
      <c r="H97" s="92"/>
      <c r="I97" s="14"/>
      <c r="J97" s="14"/>
      <c r="K97" s="14"/>
      <c r="L97" s="14"/>
      <c r="M97" s="100"/>
      <c r="N97" s="139"/>
      <c r="O97" s="52"/>
      <c r="P97" s="52"/>
      <c r="Q97" s="122" t="str">
        <f t="shared" si="2"/>
        <v/>
      </c>
      <c r="R97" s="129">
        <f t="shared" si="3"/>
        <v>0</v>
      </c>
      <c r="S97" s="129">
        <f t="shared" si="4"/>
        <v>0</v>
      </c>
      <c r="T97" s="129">
        <f t="shared" si="5"/>
        <v>0</v>
      </c>
      <c r="U97" s="129" t="str">
        <f t="shared" si="6"/>
        <v>Factor de Emisión</v>
      </c>
      <c r="V97" s="129">
        <f t="shared" si="7"/>
        <v>0</v>
      </c>
      <c r="W97" s="153">
        <f t="shared" si="8"/>
        <v>0</v>
      </c>
      <c r="X97" s="129">
        <f>V97+W97*Hoja1!$C$19</f>
        <v>0</v>
      </c>
      <c r="AI97" s="140">
        <f t="shared" si="0"/>
        <v>0</v>
      </c>
      <c r="AJ97" s="140">
        <f t="shared" si="1"/>
        <v>0</v>
      </c>
      <c r="AK97" s="140">
        <f>(PI()/4*I97^2*J97*K97)*((L97+Hoja1!$C$24*14.7)/14.7*C97)</f>
        <v>0</v>
      </c>
      <c r="AL97" s="140">
        <f t="shared" si="9"/>
        <v>0</v>
      </c>
      <c r="AM97" s="140">
        <f t="shared" si="10"/>
        <v>0</v>
      </c>
      <c r="AN97" s="140" t="str">
        <f t="shared" si="11"/>
        <v>Factor de Emisión</v>
      </c>
      <c r="AO97" s="83">
        <f t="shared" si="12"/>
        <v>0</v>
      </c>
      <c r="AP97" s="83">
        <f t="shared" si="13"/>
        <v>0</v>
      </c>
      <c r="AQ97" s="83">
        <f t="shared" si="14"/>
        <v>0</v>
      </c>
      <c r="AR97" s="94">
        <f t="shared" si="15"/>
        <v>0</v>
      </c>
      <c r="AS97" s="94">
        <f>IF(O97="",AR97*'Fraccion masica'!$AB$36,O97*AR97)</f>
        <v>0</v>
      </c>
      <c r="AT97" s="94">
        <f>IF(P97="",AR97*'Fraccion masica'!$AB$35,P97*AR97)</f>
        <v>0</v>
      </c>
      <c r="AU97" s="141">
        <f>IFERROR(AS97*Hoja1!$C$24/Hoja1!$C$25/Hoja1!$C$26*16.04/1000000,0)</f>
        <v>0</v>
      </c>
      <c r="AV97" s="94">
        <f>IFERROR(AT97*Hoja1!$C$24/Hoja1!$C$25/Hoja1!$C$26*44.01/1000000,0)</f>
        <v>0</v>
      </c>
    </row>
    <row r="98" spans="2:48" x14ac:dyDescent="0.75">
      <c r="B98" s="52"/>
      <c r="C98" s="52"/>
      <c r="D98" s="52"/>
      <c r="E98" s="125"/>
      <c r="F98" s="125"/>
      <c r="G98" s="131"/>
      <c r="H98" s="92"/>
      <c r="I98" s="14"/>
      <c r="J98" s="14"/>
      <c r="K98" s="14"/>
      <c r="L98" s="14"/>
      <c r="M98" s="100"/>
      <c r="N98" s="139"/>
      <c r="O98" s="52"/>
      <c r="P98" s="52"/>
      <c r="Q98" s="122" t="str">
        <f t="shared" si="2"/>
        <v/>
      </c>
      <c r="R98" s="129">
        <f t="shared" si="3"/>
        <v>0</v>
      </c>
      <c r="S98" s="129">
        <f t="shared" si="4"/>
        <v>0</v>
      </c>
      <c r="T98" s="129">
        <f t="shared" si="5"/>
        <v>0</v>
      </c>
      <c r="U98" s="129" t="str">
        <f t="shared" si="6"/>
        <v>Factor de Emisión</v>
      </c>
      <c r="V98" s="129">
        <f t="shared" si="7"/>
        <v>0</v>
      </c>
      <c r="W98" s="153">
        <f t="shared" si="8"/>
        <v>0</v>
      </c>
      <c r="X98" s="129">
        <f>V98+W98*Hoja1!$C$19</f>
        <v>0</v>
      </c>
      <c r="AI98" s="140">
        <f t="shared" ref="AI98:AI129" si="16">B98</f>
        <v>0</v>
      </c>
      <c r="AJ98" s="140">
        <f t="shared" ref="AJ98:AJ129" si="17">C98*H98</f>
        <v>0</v>
      </c>
      <c r="AK98" s="140">
        <f>(PI()/4*I98^2*J98*K98)*((L98+Hoja1!$C$24*14.7)/14.7*C98)</f>
        <v>0</v>
      </c>
      <c r="AL98" s="140">
        <f t="shared" si="9"/>
        <v>0</v>
      </c>
      <c r="AM98" s="140">
        <f t="shared" si="10"/>
        <v>0</v>
      </c>
      <c r="AN98" s="140" t="str">
        <f t="shared" si="11"/>
        <v>Factor de Emisión</v>
      </c>
      <c r="AO98" s="83">
        <f t="shared" si="12"/>
        <v>0</v>
      </c>
      <c r="AP98" s="83">
        <f t="shared" si="13"/>
        <v>0</v>
      </c>
      <c r="AQ98" s="83">
        <f t="shared" si="14"/>
        <v>0</v>
      </c>
      <c r="AR98" s="94">
        <f t="shared" si="15"/>
        <v>0</v>
      </c>
      <c r="AS98" s="94">
        <f>IF(O98="",AR98*'Fraccion masica'!$AB$36,O98*AR98)</f>
        <v>0</v>
      </c>
      <c r="AT98" s="94">
        <f>IF(P98="",AR98*'Fraccion masica'!$AB$35,P98*AR98)</f>
        <v>0</v>
      </c>
      <c r="AU98" s="141">
        <f>IFERROR(AS98*Hoja1!$C$24/Hoja1!$C$25/Hoja1!$C$26*16.04/1000000,0)</f>
        <v>0</v>
      </c>
      <c r="AV98" s="94">
        <f>IFERROR(AT98*Hoja1!$C$24/Hoja1!$C$25/Hoja1!$C$26*44.01/1000000,0)</f>
        <v>0</v>
      </c>
    </row>
    <row r="99" spans="2:48" x14ac:dyDescent="0.75">
      <c r="B99" s="52"/>
      <c r="C99" s="52"/>
      <c r="D99" s="52"/>
      <c r="E99" s="125"/>
      <c r="F99" s="125"/>
      <c r="G99" s="131"/>
      <c r="H99" s="92"/>
      <c r="I99" s="14"/>
      <c r="J99" s="14"/>
      <c r="K99" s="14"/>
      <c r="L99" s="14"/>
      <c r="M99" s="100"/>
      <c r="N99" s="139"/>
      <c r="O99" s="52"/>
      <c r="P99" s="52"/>
      <c r="Q99" s="122" t="str">
        <f t="shared" si="2"/>
        <v/>
      </c>
      <c r="R99" s="129">
        <f t="shared" si="3"/>
        <v>0</v>
      </c>
      <c r="S99" s="129">
        <f t="shared" si="4"/>
        <v>0</v>
      </c>
      <c r="T99" s="129">
        <f t="shared" si="5"/>
        <v>0</v>
      </c>
      <c r="U99" s="129" t="str">
        <f t="shared" si="6"/>
        <v>Factor de Emisión</v>
      </c>
      <c r="V99" s="129">
        <f t="shared" si="7"/>
        <v>0</v>
      </c>
      <c r="W99" s="153">
        <f t="shared" si="8"/>
        <v>0</v>
      </c>
      <c r="X99" s="129">
        <f>V99+W99*Hoja1!$C$19</f>
        <v>0</v>
      </c>
      <c r="AI99" s="140">
        <f t="shared" si="16"/>
        <v>0</v>
      </c>
      <c r="AJ99" s="140">
        <f t="shared" si="17"/>
        <v>0</v>
      </c>
      <c r="AK99" s="140">
        <f>(PI()/4*I99^2*J99*K99)*((L99+Hoja1!$C$24*14.7)/14.7*C99)</f>
        <v>0</v>
      </c>
      <c r="AL99" s="140">
        <f t="shared" si="9"/>
        <v>0</v>
      </c>
      <c r="AM99" s="140">
        <f t="shared" ref="AM99:AM130" si="18">IFERROR(IF(N99="X",9.2*M99,0),0)</f>
        <v>0</v>
      </c>
      <c r="AN99" s="140" t="str">
        <f t="shared" si="11"/>
        <v>Factor de Emisión</v>
      </c>
      <c r="AO99" s="83">
        <f t="shared" si="12"/>
        <v>0</v>
      </c>
      <c r="AP99" s="83">
        <f t="shared" si="13"/>
        <v>0</v>
      </c>
      <c r="AQ99" s="83">
        <f t="shared" si="14"/>
        <v>0</v>
      </c>
      <c r="AR99" s="94">
        <f t="shared" si="15"/>
        <v>0</v>
      </c>
      <c r="AS99" s="94">
        <f>IF(O99="",AR99*'Fraccion masica'!$AB$36,O99*AR99)</f>
        <v>0</v>
      </c>
      <c r="AT99" s="94">
        <f>IF(P99="",AR99*'Fraccion masica'!$AB$35,P99*AR99)</f>
        <v>0</v>
      </c>
      <c r="AU99" s="141">
        <f>IFERROR(AS99*Hoja1!$C$24/Hoja1!$C$25/Hoja1!$C$26*16.04/1000000,0)</f>
        <v>0</v>
      </c>
      <c r="AV99" s="94">
        <f>IFERROR(AT99*Hoja1!$C$24/Hoja1!$C$25/Hoja1!$C$26*44.01/1000000,0)</f>
        <v>0</v>
      </c>
    </row>
    <row r="100" spans="2:48" x14ac:dyDescent="0.75">
      <c r="B100" s="52"/>
      <c r="C100" s="52"/>
      <c r="D100" s="52"/>
      <c r="E100" s="125"/>
      <c r="F100" s="125"/>
      <c r="G100" s="131"/>
      <c r="H100" s="92"/>
      <c r="I100" s="14"/>
      <c r="J100" s="14"/>
      <c r="K100" s="14"/>
      <c r="L100" s="14"/>
      <c r="M100" s="100"/>
      <c r="N100" s="139"/>
      <c r="O100" s="52"/>
      <c r="P100" s="52"/>
      <c r="Q100" s="122" t="str">
        <f t="shared" si="2"/>
        <v/>
      </c>
      <c r="R100" s="129">
        <f t="shared" si="3"/>
        <v>0</v>
      </c>
      <c r="S100" s="129">
        <f t="shared" si="4"/>
        <v>0</v>
      </c>
      <c r="T100" s="129">
        <f t="shared" si="5"/>
        <v>0</v>
      </c>
      <c r="U100" s="129" t="str">
        <f t="shared" si="6"/>
        <v>Factor de Emisión</v>
      </c>
      <c r="V100" s="129">
        <f t="shared" si="7"/>
        <v>0</v>
      </c>
      <c r="W100" s="153">
        <f t="shared" si="8"/>
        <v>0</v>
      </c>
      <c r="X100" s="129">
        <f>V100+W100*Hoja1!$C$19</f>
        <v>0</v>
      </c>
      <c r="AI100" s="140">
        <f t="shared" si="16"/>
        <v>0</v>
      </c>
      <c r="AJ100" s="140">
        <f t="shared" si="17"/>
        <v>0</v>
      </c>
      <c r="AK100" s="140">
        <f>(PI()/4*I100^2*J100*K100)*((L100+Hoja1!$C$24*14.7)/14.7*C100)</f>
        <v>0</v>
      </c>
      <c r="AL100" s="140">
        <f t="shared" si="9"/>
        <v>0</v>
      </c>
      <c r="AM100" s="140">
        <f t="shared" si="18"/>
        <v>0</v>
      </c>
      <c r="AN100" s="140" t="str">
        <f t="shared" si="11"/>
        <v>Factor de Emisión</v>
      </c>
      <c r="AO100" s="83">
        <f t="shared" si="12"/>
        <v>0</v>
      </c>
      <c r="AP100" s="83">
        <f t="shared" si="13"/>
        <v>0</v>
      </c>
      <c r="AQ100" s="83">
        <f t="shared" si="14"/>
        <v>0</v>
      </c>
      <c r="AR100" s="94">
        <f t="shared" si="15"/>
        <v>0</v>
      </c>
      <c r="AS100" s="94">
        <f>IF(O100="",AR100*'Fraccion masica'!$AB$36,O100*AR100)</f>
        <v>0</v>
      </c>
      <c r="AT100" s="94">
        <f>IF(P100="",AR100*'Fraccion masica'!$AB$35,P100*AR100)</f>
        <v>0</v>
      </c>
      <c r="AU100" s="141">
        <f>IFERROR(AS100*Hoja1!$C$24/Hoja1!$C$25/Hoja1!$C$26*16.04/1000000,0)</f>
        <v>0</v>
      </c>
      <c r="AV100" s="94">
        <f>IFERROR(AT100*Hoja1!$C$24/Hoja1!$C$25/Hoja1!$C$26*44.01/1000000,0)</f>
        <v>0</v>
      </c>
    </row>
    <row r="101" spans="2:48" x14ac:dyDescent="0.75">
      <c r="B101" s="52"/>
      <c r="C101" s="52"/>
      <c r="D101" s="52"/>
      <c r="E101" s="125"/>
      <c r="F101" s="125"/>
      <c r="G101" s="131"/>
      <c r="H101" s="92"/>
      <c r="I101" s="14"/>
      <c r="J101" s="14"/>
      <c r="K101" s="14"/>
      <c r="L101" s="14"/>
      <c r="M101" s="100"/>
      <c r="N101" s="139"/>
      <c r="O101" s="52"/>
      <c r="P101" s="52"/>
      <c r="Q101" s="122" t="str">
        <f t="shared" si="2"/>
        <v/>
      </c>
      <c r="R101" s="129">
        <f t="shared" si="3"/>
        <v>0</v>
      </c>
      <c r="S101" s="129">
        <f t="shared" si="4"/>
        <v>0</v>
      </c>
      <c r="T101" s="129">
        <f t="shared" si="5"/>
        <v>0</v>
      </c>
      <c r="U101" s="129" t="str">
        <f t="shared" si="6"/>
        <v>Factor de Emisión</v>
      </c>
      <c r="V101" s="129">
        <f t="shared" si="7"/>
        <v>0</v>
      </c>
      <c r="W101" s="153">
        <f t="shared" si="8"/>
        <v>0</v>
      </c>
      <c r="X101" s="129">
        <f>V101+W101*Hoja1!$C$19</f>
        <v>0</v>
      </c>
      <c r="AI101" s="140">
        <f t="shared" si="16"/>
        <v>0</v>
      </c>
      <c r="AJ101" s="140">
        <f t="shared" si="17"/>
        <v>0</v>
      </c>
      <c r="AK101" s="140">
        <f>(PI()/4*I101^2*J101*K101)*((L101+Hoja1!$C$24*14.7)/14.7*C101)</f>
        <v>0</v>
      </c>
      <c r="AL101" s="140">
        <f t="shared" si="9"/>
        <v>0</v>
      </c>
      <c r="AM101" s="140">
        <f t="shared" si="18"/>
        <v>0</v>
      </c>
      <c r="AN101" s="140" t="str">
        <f t="shared" si="11"/>
        <v>Factor de Emisión</v>
      </c>
      <c r="AO101" s="83">
        <f t="shared" si="12"/>
        <v>0</v>
      </c>
      <c r="AP101" s="83">
        <f t="shared" si="13"/>
        <v>0</v>
      </c>
      <c r="AQ101" s="83">
        <f t="shared" si="14"/>
        <v>0</v>
      </c>
      <c r="AR101" s="94">
        <f t="shared" si="15"/>
        <v>0</v>
      </c>
      <c r="AS101" s="94">
        <f>IF(O101="",AR101*'Fraccion masica'!$AB$36,O101*AR101)</f>
        <v>0</v>
      </c>
      <c r="AT101" s="94">
        <f>IF(P101="",AR101*'Fraccion masica'!$AB$35,P101*AR101)</f>
        <v>0</v>
      </c>
      <c r="AU101" s="141">
        <f>IFERROR(AS101*Hoja1!$C$24/Hoja1!$C$25/Hoja1!$C$26*16.04/1000000,0)</f>
        <v>0</v>
      </c>
      <c r="AV101" s="94">
        <f>IFERROR(AT101*Hoja1!$C$24/Hoja1!$C$25/Hoja1!$C$26*44.01/1000000,0)</f>
        <v>0</v>
      </c>
    </row>
    <row r="102" spans="2:48" x14ac:dyDescent="0.75">
      <c r="B102" s="52"/>
      <c r="C102" s="52"/>
      <c r="D102" s="52"/>
      <c r="E102" s="125"/>
      <c r="F102" s="125"/>
      <c r="G102" s="131"/>
      <c r="H102" s="92"/>
      <c r="I102" s="14"/>
      <c r="J102" s="14"/>
      <c r="K102" s="14"/>
      <c r="L102" s="14"/>
      <c r="M102" s="100"/>
      <c r="N102" s="139"/>
      <c r="O102" s="52"/>
      <c r="P102" s="52"/>
      <c r="Q102" s="122" t="str">
        <f t="shared" si="2"/>
        <v/>
      </c>
      <c r="R102" s="129">
        <f t="shared" si="3"/>
        <v>0</v>
      </c>
      <c r="S102" s="129">
        <f t="shared" si="4"/>
        <v>0</v>
      </c>
      <c r="T102" s="129">
        <f t="shared" si="5"/>
        <v>0</v>
      </c>
      <c r="U102" s="129" t="str">
        <f t="shared" si="6"/>
        <v>Factor de Emisión</v>
      </c>
      <c r="V102" s="129">
        <f t="shared" si="7"/>
        <v>0</v>
      </c>
      <c r="W102" s="153">
        <f t="shared" si="8"/>
        <v>0</v>
      </c>
      <c r="X102" s="129">
        <f>V102+W102*Hoja1!$C$19</f>
        <v>0</v>
      </c>
      <c r="AI102" s="140">
        <f t="shared" si="16"/>
        <v>0</v>
      </c>
      <c r="AJ102" s="140">
        <f t="shared" si="17"/>
        <v>0</v>
      </c>
      <c r="AK102" s="140">
        <f>(PI()/4*I102^2*J102*K102)*((L102+Hoja1!$C$24*14.7)/14.7*C102)</f>
        <v>0</v>
      </c>
      <c r="AL102" s="140">
        <f t="shared" si="9"/>
        <v>0</v>
      </c>
      <c r="AM102" s="140">
        <f t="shared" si="18"/>
        <v>0</v>
      </c>
      <c r="AN102" s="140" t="str">
        <f t="shared" si="11"/>
        <v>Factor de Emisión</v>
      </c>
      <c r="AO102" s="83">
        <f t="shared" si="12"/>
        <v>0</v>
      </c>
      <c r="AP102" s="83">
        <f t="shared" si="13"/>
        <v>0</v>
      </c>
      <c r="AQ102" s="83">
        <f t="shared" si="14"/>
        <v>0</v>
      </c>
      <c r="AR102" s="94">
        <f t="shared" si="15"/>
        <v>0</v>
      </c>
      <c r="AS102" s="94">
        <f>IF(O102="",AR102*'Fraccion masica'!$AB$36,O102*AR102)</f>
        <v>0</v>
      </c>
      <c r="AT102" s="94">
        <f>IF(P102="",AR102*'Fraccion masica'!$AB$35,P102*AR102)</f>
        <v>0</v>
      </c>
      <c r="AU102" s="141">
        <f>IFERROR(AS102*Hoja1!$C$24/Hoja1!$C$25/Hoja1!$C$26*16.04/1000000,0)</f>
        <v>0</v>
      </c>
      <c r="AV102" s="94">
        <f>IFERROR(AT102*Hoja1!$C$24/Hoja1!$C$25/Hoja1!$C$26*44.01/1000000,0)</f>
        <v>0</v>
      </c>
    </row>
    <row r="103" spans="2:48" x14ac:dyDescent="0.75">
      <c r="B103" s="52"/>
      <c r="C103" s="52"/>
      <c r="D103" s="52"/>
      <c r="E103" s="125"/>
      <c r="F103" s="125"/>
      <c r="G103" s="131"/>
      <c r="H103" s="92"/>
      <c r="I103" s="14"/>
      <c r="J103" s="14"/>
      <c r="K103" s="14"/>
      <c r="L103" s="14"/>
      <c r="M103" s="100"/>
      <c r="N103" s="139"/>
      <c r="O103" s="52"/>
      <c r="P103" s="52"/>
      <c r="Q103" s="122" t="str">
        <f t="shared" si="2"/>
        <v/>
      </c>
      <c r="R103" s="129">
        <f t="shared" si="3"/>
        <v>0</v>
      </c>
      <c r="S103" s="129">
        <f t="shared" si="4"/>
        <v>0</v>
      </c>
      <c r="T103" s="129">
        <f t="shared" si="5"/>
        <v>0</v>
      </c>
      <c r="U103" s="129" t="str">
        <f t="shared" si="6"/>
        <v>Factor de Emisión</v>
      </c>
      <c r="V103" s="129">
        <f t="shared" si="7"/>
        <v>0</v>
      </c>
      <c r="W103" s="153">
        <f t="shared" si="8"/>
        <v>0</v>
      </c>
      <c r="X103" s="129">
        <f>V103+W103*Hoja1!$C$19</f>
        <v>0</v>
      </c>
      <c r="AI103" s="140">
        <f t="shared" si="16"/>
        <v>0</v>
      </c>
      <c r="AJ103" s="140">
        <f t="shared" si="17"/>
        <v>0</v>
      </c>
      <c r="AK103" s="140">
        <f>(PI()/4*I103^2*J103*K103)*((L103+Hoja1!$C$24*14.7)/14.7*C103)</f>
        <v>0</v>
      </c>
      <c r="AL103" s="140">
        <f t="shared" si="9"/>
        <v>0</v>
      </c>
      <c r="AM103" s="140">
        <f t="shared" si="18"/>
        <v>0</v>
      </c>
      <c r="AN103" s="140" t="str">
        <f t="shared" si="11"/>
        <v>Factor de Emisión</v>
      </c>
      <c r="AO103" s="83">
        <f t="shared" si="12"/>
        <v>0</v>
      </c>
      <c r="AP103" s="83">
        <f t="shared" si="13"/>
        <v>0</v>
      </c>
      <c r="AQ103" s="83">
        <f t="shared" si="14"/>
        <v>0</v>
      </c>
      <c r="AR103" s="94">
        <f t="shared" si="15"/>
        <v>0</v>
      </c>
      <c r="AS103" s="94">
        <f>IF(O103="",AR103*'Fraccion masica'!$AB$36,O103*AR103)</f>
        <v>0</v>
      </c>
      <c r="AT103" s="94">
        <f>IF(P103="",AR103*'Fraccion masica'!$AB$35,P103*AR103)</f>
        <v>0</v>
      </c>
      <c r="AU103" s="141">
        <f>IFERROR(AS103*Hoja1!$C$24/Hoja1!$C$25/Hoja1!$C$26*16.04/1000000,0)</f>
        <v>0</v>
      </c>
      <c r="AV103" s="94">
        <f>IFERROR(AT103*Hoja1!$C$24/Hoja1!$C$25/Hoja1!$C$26*44.01/1000000,0)</f>
        <v>0</v>
      </c>
    </row>
    <row r="104" spans="2:48" x14ac:dyDescent="0.75">
      <c r="B104" s="52"/>
      <c r="C104" s="52"/>
      <c r="D104" s="52"/>
      <c r="E104" s="125"/>
      <c r="F104" s="125"/>
      <c r="G104" s="131"/>
      <c r="H104" s="92"/>
      <c r="I104" s="14"/>
      <c r="J104" s="14"/>
      <c r="K104" s="14"/>
      <c r="L104" s="14"/>
      <c r="M104" s="100"/>
      <c r="N104" s="139"/>
      <c r="O104" s="52"/>
      <c r="P104" s="52"/>
      <c r="Q104" s="122" t="str">
        <f t="shared" si="2"/>
        <v/>
      </c>
      <c r="R104" s="129">
        <f t="shared" si="3"/>
        <v>0</v>
      </c>
      <c r="S104" s="129">
        <f t="shared" si="4"/>
        <v>0</v>
      </c>
      <c r="T104" s="129">
        <f t="shared" si="5"/>
        <v>0</v>
      </c>
      <c r="U104" s="129" t="str">
        <f t="shared" si="6"/>
        <v>Factor de Emisión</v>
      </c>
      <c r="V104" s="129">
        <f t="shared" si="7"/>
        <v>0</v>
      </c>
      <c r="W104" s="153">
        <f t="shared" si="8"/>
        <v>0</v>
      </c>
      <c r="X104" s="129">
        <f>V104+W104*Hoja1!$C$19</f>
        <v>0</v>
      </c>
      <c r="AI104" s="140">
        <f t="shared" si="16"/>
        <v>0</v>
      </c>
      <c r="AJ104" s="140">
        <f t="shared" si="17"/>
        <v>0</v>
      </c>
      <c r="AK104" s="140">
        <f>(PI()/4*I104^2*J104*K104)*((L104+Hoja1!$C$24*14.7)/14.7*C104)</f>
        <v>0</v>
      </c>
      <c r="AL104" s="140">
        <f t="shared" si="9"/>
        <v>0</v>
      </c>
      <c r="AM104" s="140">
        <f t="shared" si="18"/>
        <v>0</v>
      </c>
      <c r="AN104" s="140" t="str">
        <f t="shared" si="11"/>
        <v>Factor de Emisión</v>
      </c>
      <c r="AO104" s="83">
        <f t="shared" si="12"/>
        <v>0</v>
      </c>
      <c r="AP104" s="83">
        <f t="shared" si="13"/>
        <v>0</v>
      </c>
      <c r="AQ104" s="83">
        <f t="shared" si="14"/>
        <v>0</v>
      </c>
      <c r="AR104" s="94">
        <f t="shared" si="15"/>
        <v>0</v>
      </c>
      <c r="AS104" s="94">
        <f>IF(O104="",AR104*'Fraccion masica'!$AB$36,O104*AR104)</f>
        <v>0</v>
      </c>
      <c r="AT104" s="94">
        <f>IF(P104="",AR104*'Fraccion masica'!$AB$35,P104*AR104)</f>
        <v>0</v>
      </c>
      <c r="AU104" s="141">
        <f>IFERROR(AS104*Hoja1!$C$24/Hoja1!$C$25/Hoja1!$C$26*16.04/1000000,0)</f>
        <v>0</v>
      </c>
      <c r="AV104" s="94">
        <f>IFERROR(AT104*Hoja1!$C$24/Hoja1!$C$25/Hoja1!$C$26*44.01/1000000,0)</f>
        <v>0</v>
      </c>
    </row>
    <row r="105" spans="2:48" x14ac:dyDescent="0.75">
      <c r="B105" s="52"/>
      <c r="C105" s="52"/>
      <c r="D105" s="52"/>
      <c r="E105" s="125"/>
      <c r="F105" s="125"/>
      <c r="G105" s="131"/>
      <c r="H105" s="92"/>
      <c r="I105" s="14"/>
      <c r="J105" s="14"/>
      <c r="K105" s="14"/>
      <c r="L105" s="14"/>
      <c r="M105" s="100"/>
      <c r="N105" s="139"/>
      <c r="O105" s="52"/>
      <c r="P105" s="52"/>
      <c r="Q105" s="122" t="str">
        <f t="shared" si="2"/>
        <v/>
      </c>
      <c r="R105" s="129">
        <f t="shared" si="3"/>
        <v>0</v>
      </c>
      <c r="S105" s="129">
        <f t="shared" si="4"/>
        <v>0</v>
      </c>
      <c r="T105" s="129">
        <f t="shared" si="5"/>
        <v>0</v>
      </c>
      <c r="U105" s="129" t="str">
        <f t="shared" si="6"/>
        <v>Factor de Emisión</v>
      </c>
      <c r="V105" s="129">
        <f t="shared" si="7"/>
        <v>0</v>
      </c>
      <c r="W105" s="153">
        <f t="shared" si="8"/>
        <v>0</v>
      </c>
      <c r="X105" s="129">
        <f>V105+W105*Hoja1!$C$19</f>
        <v>0</v>
      </c>
      <c r="AI105" s="140">
        <f t="shared" si="16"/>
        <v>0</v>
      </c>
      <c r="AJ105" s="140">
        <f t="shared" si="17"/>
        <v>0</v>
      </c>
      <c r="AK105" s="140">
        <f>(PI()/4*I105^2*J105*K105)*((L105+Hoja1!$C$24*14.7)/14.7*C105)</f>
        <v>0</v>
      </c>
      <c r="AL105" s="140">
        <f t="shared" si="9"/>
        <v>0</v>
      </c>
      <c r="AM105" s="140">
        <f t="shared" si="18"/>
        <v>0</v>
      </c>
      <c r="AN105" s="140" t="str">
        <f t="shared" si="11"/>
        <v>Factor de Emisión</v>
      </c>
      <c r="AO105" s="83">
        <f t="shared" si="12"/>
        <v>0</v>
      </c>
      <c r="AP105" s="83">
        <f t="shared" si="13"/>
        <v>0</v>
      </c>
      <c r="AQ105" s="83">
        <f t="shared" si="14"/>
        <v>0</v>
      </c>
      <c r="AR105" s="94">
        <f t="shared" si="15"/>
        <v>0</v>
      </c>
      <c r="AS105" s="94">
        <f>IF(O105="",AR105*'Fraccion masica'!$AB$36,O105*AR105)</f>
        <v>0</v>
      </c>
      <c r="AT105" s="94">
        <f>IF(P105="",AR105*'Fraccion masica'!$AB$35,P105*AR105)</f>
        <v>0</v>
      </c>
      <c r="AU105" s="141">
        <f>IFERROR(AS105*Hoja1!$C$24/Hoja1!$C$25/Hoja1!$C$26*16.04/1000000,0)</f>
        <v>0</v>
      </c>
      <c r="AV105" s="94">
        <f>IFERROR(AT105*Hoja1!$C$24/Hoja1!$C$25/Hoja1!$C$26*44.01/1000000,0)</f>
        <v>0</v>
      </c>
    </row>
    <row r="106" spans="2:48" x14ac:dyDescent="0.75">
      <c r="B106" s="52"/>
      <c r="C106" s="52"/>
      <c r="D106" s="52"/>
      <c r="E106" s="125"/>
      <c r="F106" s="125"/>
      <c r="G106" s="131"/>
      <c r="H106" s="92"/>
      <c r="I106" s="14"/>
      <c r="J106" s="14"/>
      <c r="K106" s="14"/>
      <c r="L106" s="14"/>
      <c r="M106" s="100"/>
      <c r="N106" s="139"/>
      <c r="O106" s="52"/>
      <c r="P106" s="52"/>
      <c r="Q106" s="122" t="str">
        <f t="shared" si="2"/>
        <v/>
      </c>
      <c r="R106" s="129">
        <f t="shared" si="3"/>
        <v>0</v>
      </c>
      <c r="S106" s="129">
        <f t="shared" si="4"/>
        <v>0</v>
      </c>
      <c r="T106" s="129">
        <f t="shared" si="5"/>
        <v>0</v>
      </c>
      <c r="U106" s="129" t="str">
        <f t="shared" si="6"/>
        <v>Factor de Emisión</v>
      </c>
      <c r="V106" s="129">
        <f t="shared" si="7"/>
        <v>0</v>
      </c>
      <c r="W106" s="153">
        <f t="shared" si="8"/>
        <v>0</v>
      </c>
      <c r="X106" s="129">
        <f>V106+W106*Hoja1!$C$19</f>
        <v>0</v>
      </c>
      <c r="AI106" s="140">
        <f t="shared" si="16"/>
        <v>0</v>
      </c>
      <c r="AJ106" s="140">
        <f t="shared" si="17"/>
        <v>0</v>
      </c>
      <c r="AK106" s="140">
        <f>(PI()/4*I106^2*J106*K106)*((L106+Hoja1!$C$24*14.7)/14.7*C106)</f>
        <v>0</v>
      </c>
      <c r="AL106" s="140">
        <f t="shared" si="9"/>
        <v>0</v>
      </c>
      <c r="AM106" s="140">
        <f t="shared" si="18"/>
        <v>0</v>
      </c>
      <c r="AN106" s="140" t="str">
        <f t="shared" si="11"/>
        <v>Factor de Emisión</v>
      </c>
      <c r="AO106" s="83">
        <f t="shared" si="12"/>
        <v>0</v>
      </c>
      <c r="AP106" s="83">
        <f t="shared" si="13"/>
        <v>0</v>
      </c>
      <c r="AQ106" s="83">
        <f t="shared" si="14"/>
        <v>0</v>
      </c>
      <c r="AR106" s="94">
        <f t="shared" si="15"/>
        <v>0</v>
      </c>
      <c r="AS106" s="94">
        <f>IF(O106="",AR106*'Fraccion masica'!$AB$36,O106*AR106)</f>
        <v>0</v>
      </c>
      <c r="AT106" s="94">
        <f>IF(P106="",AR106*'Fraccion masica'!$AB$35,P106*AR106)</f>
        <v>0</v>
      </c>
      <c r="AU106" s="141">
        <f>IFERROR(AS106*Hoja1!$C$24/Hoja1!$C$25/Hoja1!$C$26*16.04/1000000,0)</f>
        <v>0</v>
      </c>
      <c r="AV106" s="94">
        <f>IFERROR(AT106*Hoja1!$C$24/Hoja1!$C$25/Hoja1!$C$26*44.01/1000000,0)</f>
        <v>0</v>
      </c>
    </row>
    <row r="107" spans="2:48" x14ac:dyDescent="0.75">
      <c r="B107" s="52"/>
      <c r="C107" s="52"/>
      <c r="D107" s="52"/>
      <c r="E107" s="125"/>
      <c r="F107" s="125"/>
      <c r="G107" s="131"/>
      <c r="H107" s="92"/>
      <c r="I107" s="14"/>
      <c r="J107" s="14"/>
      <c r="K107" s="14"/>
      <c r="L107" s="14"/>
      <c r="M107" s="100"/>
      <c r="N107" s="139"/>
      <c r="O107" s="52"/>
      <c r="P107" s="52"/>
      <c r="Q107" s="122" t="str">
        <f t="shared" si="2"/>
        <v/>
      </c>
      <c r="R107" s="129">
        <f t="shared" si="3"/>
        <v>0</v>
      </c>
      <c r="S107" s="129">
        <f t="shared" si="4"/>
        <v>0</v>
      </c>
      <c r="T107" s="129">
        <f t="shared" si="5"/>
        <v>0</v>
      </c>
      <c r="U107" s="129" t="str">
        <f t="shared" si="6"/>
        <v>Factor de Emisión</v>
      </c>
      <c r="V107" s="129">
        <f t="shared" si="7"/>
        <v>0</v>
      </c>
      <c r="W107" s="153">
        <f t="shared" si="8"/>
        <v>0</v>
      </c>
      <c r="X107" s="129">
        <f>V107+W107*Hoja1!$C$19</f>
        <v>0</v>
      </c>
      <c r="AI107" s="140">
        <f t="shared" si="16"/>
        <v>0</v>
      </c>
      <c r="AJ107" s="140">
        <f t="shared" si="17"/>
        <v>0</v>
      </c>
      <c r="AK107" s="140">
        <f>(PI()/4*I107^2*J107*K107)*((L107+Hoja1!$C$24*14.7)/14.7*C107)</f>
        <v>0</v>
      </c>
      <c r="AL107" s="140">
        <f t="shared" si="9"/>
        <v>0</v>
      </c>
      <c r="AM107" s="140">
        <f t="shared" si="18"/>
        <v>0</v>
      </c>
      <c r="AN107" s="140" t="str">
        <f t="shared" si="11"/>
        <v>Factor de Emisión</v>
      </c>
      <c r="AO107" s="83">
        <f t="shared" si="12"/>
        <v>0</v>
      </c>
      <c r="AP107" s="83">
        <f t="shared" si="13"/>
        <v>0</v>
      </c>
      <c r="AQ107" s="83">
        <f t="shared" si="14"/>
        <v>0</v>
      </c>
      <c r="AR107" s="94">
        <f t="shared" si="15"/>
        <v>0</v>
      </c>
      <c r="AS107" s="94">
        <f>IF(O107="",AR107*'Fraccion masica'!$AB$36,O107*AR107)</f>
        <v>0</v>
      </c>
      <c r="AT107" s="94">
        <f>IF(P107="",AR107*'Fraccion masica'!$AB$35,P107*AR107)</f>
        <v>0</v>
      </c>
      <c r="AU107" s="141">
        <f>IFERROR(AS107*Hoja1!$C$24/Hoja1!$C$25/Hoja1!$C$26*16.04/1000000,0)</f>
        <v>0</v>
      </c>
      <c r="AV107" s="94">
        <f>IFERROR(AT107*Hoja1!$C$24/Hoja1!$C$25/Hoja1!$C$26*44.01/1000000,0)</f>
        <v>0</v>
      </c>
    </row>
    <row r="108" spans="2:48" x14ac:dyDescent="0.75">
      <c r="B108" s="52"/>
      <c r="C108" s="52"/>
      <c r="D108" s="52"/>
      <c r="E108" s="125"/>
      <c r="F108" s="125"/>
      <c r="G108" s="131"/>
      <c r="H108" s="92"/>
      <c r="I108" s="14"/>
      <c r="J108" s="14"/>
      <c r="K108" s="14"/>
      <c r="L108" s="14"/>
      <c r="M108" s="100"/>
      <c r="N108" s="139"/>
      <c r="O108" s="52"/>
      <c r="P108" s="52"/>
      <c r="Q108" s="122" t="str">
        <f t="shared" si="2"/>
        <v/>
      </c>
      <c r="R108" s="129">
        <f t="shared" si="3"/>
        <v>0</v>
      </c>
      <c r="S108" s="129">
        <f t="shared" si="4"/>
        <v>0</v>
      </c>
      <c r="T108" s="129">
        <f t="shared" si="5"/>
        <v>0</v>
      </c>
      <c r="U108" s="129" t="str">
        <f t="shared" si="6"/>
        <v>Factor de Emisión</v>
      </c>
      <c r="V108" s="129">
        <f t="shared" si="7"/>
        <v>0</v>
      </c>
      <c r="W108" s="153">
        <f t="shared" si="8"/>
        <v>0</v>
      </c>
      <c r="X108" s="129">
        <f>V108+W108*Hoja1!$C$19</f>
        <v>0</v>
      </c>
      <c r="AI108" s="140">
        <f t="shared" si="16"/>
        <v>0</v>
      </c>
      <c r="AJ108" s="140">
        <f t="shared" si="17"/>
        <v>0</v>
      </c>
      <c r="AK108" s="140">
        <f>(PI()/4*I108^2*J108*K108)*((L108+Hoja1!$C$24*14.7)/14.7*C108)</f>
        <v>0</v>
      </c>
      <c r="AL108" s="140">
        <f t="shared" si="9"/>
        <v>0</v>
      </c>
      <c r="AM108" s="140">
        <f t="shared" si="18"/>
        <v>0</v>
      </c>
      <c r="AN108" s="140" t="str">
        <f t="shared" si="11"/>
        <v>Factor de Emisión</v>
      </c>
      <c r="AO108" s="83">
        <f t="shared" si="12"/>
        <v>0</v>
      </c>
      <c r="AP108" s="83">
        <f t="shared" si="13"/>
        <v>0</v>
      </c>
      <c r="AQ108" s="83">
        <f t="shared" si="14"/>
        <v>0</v>
      </c>
      <c r="AR108" s="94">
        <f t="shared" si="15"/>
        <v>0</v>
      </c>
      <c r="AS108" s="94">
        <f>IF(O108="",AR108*'Fraccion masica'!$AB$36,O108*AR108)</f>
        <v>0</v>
      </c>
      <c r="AT108" s="94">
        <f>IF(P108="",AR108*'Fraccion masica'!$AB$35,P108*AR108)</f>
        <v>0</v>
      </c>
      <c r="AU108" s="141">
        <f>IFERROR(AS108*Hoja1!$C$24/Hoja1!$C$25/Hoja1!$C$26*16.04/1000000,0)</f>
        <v>0</v>
      </c>
      <c r="AV108" s="94">
        <f>IFERROR(AT108*Hoja1!$C$24/Hoja1!$C$25/Hoja1!$C$26*44.01/1000000,0)</f>
        <v>0</v>
      </c>
    </row>
    <row r="109" spans="2:48" x14ac:dyDescent="0.75">
      <c r="B109" s="52"/>
      <c r="C109" s="52"/>
      <c r="D109" s="52"/>
      <c r="E109" s="125"/>
      <c r="F109" s="125"/>
      <c r="G109" s="131"/>
      <c r="H109" s="92"/>
      <c r="I109" s="14"/>
      <c r="J109" s="14"/>
      <c r="K109" s="14"/>
      <c r="L109" s="14"/>
      <c r="M109" s="100"/>
      <c r="N109" s="139"/>
      <c r="O109" s="52"/>
      <c r="P109" s="52"/>
      <c r="Q109" s="122" t="str">
        <f t="shared" si="2"/>
        <v/>
      </c>
      <c r="R109" s="129">
        <f t="shared" si="3"/>
        <v>0</v>
      </c>
      <c r="S109" s="129">
        <f t="shared" si="4"/>
        <v>0</v>
      </c>
      <c r="T109" s="129">
        <f t="shared" si="5"/>
        <v>0</v>
      </c>
      <c r="U109" s="129" t="str">
        <f t="shared" si="6"/>
        <v>Factor de Emisión</v>
      </c>
      <c r="V109" s="129">
        <f t="shared" si="7"/>
        <v>0</v>
      </c>
      <c r="W109" s="153">
        <f t="shared" si="8"/>
        <v>0</v>
      </c>
      <c r="X109" s="129">
        <f>V109+W109*Hoja1!$C$19</f>
        <v>0</v>
      </c>
      <c r="AI109" s="140">
        <f t="shared" si="16"/>
        <v>0</v>
      </c>
      <c r="AJ109" s="140">
        <f t="shared" si="17"/>
        <v>0</v>
      </c>
      <c r="AK109" s="140">
        <f>(PI()/4*I109^2*J109*K109)*((L109+Hoja1!$C$24*14.7)/14.7*C109)</f>
        <v>0</v>
      </c>
      <c r="AL109" s="140">
        <f t="shared" si="9"/>
        <v>0</v>
      </c>
      <c r="AM109" s="140">
        <f t="shared" si="18"/>
        <v>0</v>
      </c>
      <c r="AN109" s="140" t="str">
        <f t="shared" si="11"/>
        <v>Factor de Emisión</v>
      </c>
      <c r="AO109" s="83">
        <f t="shared" si="12"/>
        <v>0</v>
      </c>
      <c r="AP109" s="83">
        <f t="shared" si="13"/>
        <v>0</v>
      </c>
      <c r="AQ109" s="83">
        <f t="shared" si="14"/>
        <v>0</v>
      </c>
      <c r="AR109" s="94">
        <f t="shared" si="15"/>
        <v>0</v>
      </c>
      <c r="AS109" s="94">
        <f>IF(O109="",AR109*'Fraccion masica'!$AB$36,O109*AR109)</f>
        <v>0</v>
      </c>
      <c r="AT109" s="94">
        <f>IF(P109="",AR109*'Fraccion masica'!$AB$35,P109*AR109)</f>
        <v>0</v>
      </c>
      <c r="AU109" s="141">
        <f>IFERROR(AS109*Hoja1!$C$24/Hoja1!$C$25/Hoja1!$C$26*16.04/1000000,0)</f>
        <v>0</v>
      </c>
      <c r="AV109" s="94">
        <f>IFERROR(AT109*Hoja1!$C$24/Hoja1!$C$25/Hoja1!$C$26*44.01/1000000,0)</f>
        <v>0</v>
      </c>
    </row>
    <row r="110" spans="2:48" x14ac:dyDescent="0.75">
      <c r="B110" s="52"/>
      <c r="C110" s="52"/>
      <c r="D110" s="52"/>
      <c r="E110" s="125"/>
      <c r="F110" s="125"/>
      <c r="G110" s="131"/>
      <c r="H110" s="92"/>
      <c r="I110" s="14"/>
      <c r="J110" s="14"/>
      <c r="K110" s="14"/>
      <c r="L110" s="14"/>
      <c r="M110" s="100"/>
      <c r="N110" s="139"/>
      <c r="O110" s="52"/>
      <c r="P110" s="52"/>
      <c r="Q110" s="122" t="str">
        <f t="shared" si="2"/>
        <v/>
      </c>
      <c r="R110" s="129">
        <f t="shared" si="3"/>
        <v>0</v>
      </c>
      <c r="S110" s="129">
        <f t="shared" si="4"/>
        <v>0</v>
      </c>
      <c r="T110" s="129">
        <f t="shared" si="5"/>
        <v>0</v>
      </c>
      <c r="U110" s="129" t="str">
        <f t="shared" si="6"/>
        <v>Factor de Emisión</v>
      </c>
      <c r="V110" s="129">
        <f t="shared" si="7"/>
        <v>0</v>
      </c>
      <c r="W110" s="153">
        <f t="shared" si="8"/>
        <v>0</v>
      </c>
      <c r="X110" s="129">
        <f>V110+W110*Hoja1!$C$19</f>
        <v>0</v>
      </c>
      <c r="AI110" s="140">
        <f t="shared" si="16"/>
        <v>0</v>
      </c>
      <c r="AJ110" s="140">
        <f t="shared" si="17"/>
        <v>0</v>
      </c>
      <c r="AK110" s="140">
        <f>(PI()/4*I110^2*J110*K110)*((L110+Hoja1!$C$24*14.7)/14.7*C110)</f>
        <v>0</v>
      </c>
      <c r="AL110" s="140">
        <f t="shared" si="9"/>
        <v>0</v>
      </c>
      <c r="AM110" s="140">
        <f t="shared" si="18"/>
        <v>0</v>
      </c>
      <c r="AN110" s="140" t="str">
        <f t="shared" si="11"/>
        <v>Factor de Emisión</v>
      </c>
      <c r="AO110" s="83">
        <f t="shared" si="12"/>
        <v>0</v>
      </c>
      <c r="AP110" s="83">
        <f t="shared" si="13"/>
        <v>0</v>
      </c>
      <c r="AQ110" s="83">
        <f t="shared" si="14"/>
        <v>0</v>
      </c>
      <c r="AR110" s="94">
        <f t="shared" si="15"/>
        <v>0</v>
      </c>
      <c r="AS110" s="94">
        <f>IF(O110="",AR110*'Fraccion masica'!$AB$36,O110*AR110)</f>
        <v>0</v>
      </c>
      <c r="AT110" s="94">
        <f>IF(P110="",AR110*'Fraccion masica'!$AB$35,P110*AR110)</f>
        <v>0</v>
      </c>
      <c r="AU110" s="141">
        <f>IFERROR(AS110*Hoja1!$C$24/Hoja1!$C$25/Hoja1!$C$26*16.04/1000000,0)</f>
        <v>0</v>
      </c>
      <c r="AV110" s="94">
        <f>IFERROR(AT110*Hoja1!$C$24/Hoja1!$C$25/Hoja1!$C$26*44.01/1000000,0)</f>
        <v>0</v>
      </c>
    </row>
    <row r="111" spans="2:48" x14ac:dyDescent="0.75">
      <c r="B111" s="52"/>
      <c r="C111" s="52"/>
      <c r="D111" s="52"/>
      <c r="E111" s="125"/>
      <c r="F111" s="125"/>
      <c r="G111" s="131"/>
      <c r="H111" s="92"/>
      <c r="I111" s="14"/>
      <c r="J111" s="14"/>
      <c r="K111" s="14"/>
      <c r="L111" s="14"/>
      <c r="M111" s="100"/>
      <c r="N111" s="139"/>
      <c r="O111" s="52"/>
      <c r="P111" s="52"/>
      <c r="Q111" s="122" t="str">
        <f t="shared" si="2"/>
        <v/>
      </c>
      <c r="R111" s="129">
        <f t="shared" si="3"/>
        <v>0</v>
      </c>
      <c r="S111" s="129">
        <f t="shared" si="4"/>
        <v>0</v>
      </c>
      <c r="T111" s="129">
        <f t="shared" si="5"/>
        <v>0</v>
      </c>
      <c r="U111" s="129" t="str">
        <f t="shared" si="6"/>
        <v>Factor de Emisión</v>
      </c>
      <c r="V111" s="129">
        <f t="shared" si="7"/>
        <v>0</v>
      </c>
      <c r="W111" s="153">
        <f t="shared" si="8"/>
        <v>0</v>
      </c>
      <c r="X111" s="129">
        <f>V111+W111*Hoja1!$C$19</f>
        <v>0</v>
      </c>
      <c r="AI111" s="140">
        <f t="shared" si="16"/>
        <v>0</v>
      </c>
      <c r="AJ111" s="140">
        <f t="shared" si="17"/>
        <v>0</v>
      </c>
      <c r="AK111" s="140">
        <f>(PI()/4*I111^2*J111*K111)*((L111+Hoja1!$C$24*14.7)/14.7*C111)</f>
        <v>0</v>
      </c>
      <c r="AL111" s="140">
        <f t="shared" si="9"/>
        <v>0</v>
      </c>
      <c r="AM111" s="140">
        <f t="shared" si="18"/>
        <v>0</v>
      </c>
      <c r="AN111" s="140" t="str">
        <f t="shared" si="11"/>
        <v>Factor de Emisión</v>
      </c>
      <c r="AO111" s="83">
        <f t="shared" si="12"/>
        <v>0</v>
      </c>
      <c r="AP111" s="83">
        <f t="shared" si="13"/>
        <v>0</v>
      </c>
      <c r="AQ111" s="83">
        <f t="shared" si="14"/>
        <v>0</v>
      </c>
      <c r="AR111" s="94">
        <f t="shared" si="15"/>
        <v>0</v>
      </c>
      <c r="AS111" s="94">
        <f>IF(O111="",AR111*'Fraccion masica'!$AB$36,O111*AR111)</f>
        <v>0</v>
      </c>
      <c r="AT111" s="94">
        <f>IF(P111="",AR111*'Fraccion masica'!$AB$35,P111*AR111)</f>
        <v>0</v>
      </c>
      <c r="AU111" s="141">
        <f>IFERROR(AS111*Hoja1!$C$24/Hoja1!$C$25/Hoja1!$C$26*16.04/1000000,0)</f>
        <v>0</v>
      </c>
      <c r="AV111" s="94">
        <f>IFERROR(AT111*Hoja1!$C$24/Hoja1!$C$25/Hoja1!$C$26*44.01/1000000,0)</f>
        <v>0</v>
      </c>
    </row>
    <row r="112" spans="2:48" x14ac:dyDescent="0.75">
      <c r="B112" s="52"/>
      <c r="C112" s="52"/>
      <c r="D112" s="52"/>
      <c r="E112" s="125"/>
      <c r="F112" s="125"/>
      <c r="G112" s="131"/>
      <c r="H112" s="92"/>
      <c r="I112" s="14"/>
      <c r="J112" s="14"/>
      <c r="K112" s="14"/>
      <c r="L112" s="14"/>
      <c r="M112" s="100"/>
      <c r="N112" s="139"/>
      <c r="O112" s="52"/>
      <c r="P112" s="52"/>
      <c r="Q112" s="122" t="str">
        <f t="shared" si="2"/>
        <v/>
      </c>
      <c r="R112" s="129">
        <f t="shared" si="3"/>
        <v>0</v>
      </c>
      <c r="S112" s="129">
        <f t="shared" si="4"/>
        <v>0</v>
      </c>
      <c r="T112" s="129">
        <f t="shared" si="5"/>
        <v>0</v>
      </c>
      <c r="U112" s="129" t="str">
        <f t="shared" si="6"/>
        <v>Factor de Emisión</v>
      </c>
      <c r="V112" s="129">
        <f t="shared" si="7"/>
        <v>0</v>
      </c>
      <c r="W112" s="153">
        <f t="shared" si="8"/>
        <v>0</v>
      </c>
      <c r="X112" s="129">
        <f>V112+W112*Hoja1!$C$19</f>
        <v>0</v>
      </c>
      <c r="AI112" s="140">
        <f t="shared" si="16"/>
        <v>0</v>
      </c>
      <c r="AJ112" s="140">
        <f t="shared" si="17"/>
        <v>0</v>
      </c>
      <c r="AK112" s="140">
        <f>(PI()/4*I112^2*J112*K112)*((L112+Hoja1!$C$24*14.7)/14.7*C112)</f>
        <v>0</v>
      </c>
      <c r="AL112" s="140">
        <f t="shared" si="9"/>
        <v>0</v>
      </c>
      <c r="AM112" s="140">
        <f t="shared" si="18"/>
        <v>0</v>
      </c>
      <c r="AN112" s="140" t="str">
        <f t="shared" si="11"/>
        <v>Factor de Emisión</v>
      </c>
      <c r="AO112" s="83">
        <f t="shared" si="12"/>
        <v>0</v>
      </c>
      <c r="AP112" s="83">
        <f t="shared" si="13"/>
        <v>0</v>
      </c>
      <c r="AQ112" s="83">
        <f t="shared" si="14"/>
        <v>0</v>
      </c>
      <c r="AR112" s="94">
        <f t="shared" si="15"/>
        <v>0</v>
      </c>
      <c r="AS112" s="94">
        <f>IF(O112="",AR112*'Fraccion masica'!$AB$36,O112*AR112)</f>
        <v>0</v>
      </c>
      <c r="AT112" s="94">
        <f>IF(P112="",AR112*'Fraccion masica'!$AB$35,P112*AR112)</f>
        <v>0</v>
      </c>
      <c r="AU112" s="141">
        <f>IFERROR(AS112*Hoja1!$C$24/Hoja1!$C$25/Hoja1!$C$26*16.04/1000000,0)</f>
        <v>0</v>
      </c>
      <c r="AV112" s="94">
        <f>IFERROR(AT112*Hoja1!$C$24/Hoja1!$C$25/Hoja1!$C$26*44.01/1000000,0)</f>
        <v>0</v>
      </c>
    </row>
    <row r="113" spans="2:48" x14ac:dyDescent="0.75">
      <c r="B113" s="52"/>
      <c r="C113" s="52"/>
      <c r="D113" s="52"/>
      <c r="E113" s="125"/>
      <c r="F113" s="125"/>
      <c r="G113" s="131"/>
      <c r="H113" s="92"/>
      <c r="I113" s="14"/>
      <c r="J113" s="14"/>
      <c r="K113" s="14"/>
      <c r="L113" s="14"/>
      <c r="M113" s="100"/>
      <c r="N113" s="139"/>
      <c r="O113" s="52"/>
      <c r="P113" s="52"/>
      <c r="Q113" s="122" t="str">
        <f t="shared" si="2"/>
        <v/>
      </c>
      <c r="R113" s="129">
        <f t="shared" si="3"/>
        <v>0</v>
      </c>
      <c r="S113" s="129">
        <f t="shared" si="4"/>
        <v>0</v>
      </c>
      <c r="T113" s="129">
        <f t="shared" si="5"/>
        <v>0</v>
      </c>
      <c r="U113" s="129" t="str">
        <f t="shared" si="6"/>
        <v>Factor de Emisión</v>
      </c>
      <c r="V113" s="129">
        <f t="shared" si="7"/>
        <v>0</v>
      </c>
      <c r="W113" s="153">
        <f t="shared" si="8"/>
        <v>0</v>
      </c>
      <c r="X113" s="129">
        <f>V113+W113*Hoja1!$C$19</f>
        <v>0</v>
      </c>
      <c r="AI113" s="140">
        <f t="shared" si="16"/>
        <v>0</v>
      </c>
      <c r="AJ113" s="140">
        <f t="shared" si="17"/>
        <v>0</v>
      </c>
      <c r="AK113" s="140">
        <f>(PI()/4*I113^2*J113*K113)*((L113+Hoja1!$C$24*14.7)/14.7*C113)</f>
        <v>0</v>
      </c>
      <c r="AL113" s="140">
        <f t="shared" si="9"/>
        <v>0</v>
      </c>
      <c r="AM113" s="140">
        <f t="shared" si="18"/>
        <v>0</v>
      </c>
      <c r="AN113" s="140" t="str">
        <f t="shared" si="11"/>
        <v>Factor de Emisión</v>
      </c>
      <c r="AO113" s="83">
        <f t="shared" si="12"/>
        <v>0</v>
      </c>
      <c r="AP113" s="83">
        <f t="shared" si="13"/>
        <v>0</v>
      </c>
      <c r="AQ113" s="83">
        <f t="shared" si="14"/>
        <v>0</v>
      </c>
      <c r="AR113" s="94">
        <f t="shared" si="15"/>
        <v>0</v>
      </c>
      <c r="AS113" s="94">
        <f>IF(O113="",AR113*'Fraccion masica'!$AB$36,O113*AR113)</f>
        <v>0</v>
      </c>
      <c r="AT113" s="94">
        <f>IF(P113="",AR113*'Fraccion masica'!$AB$35,P113*AR113)</f>
        <v>0</v>
      </c>
      <c r="AU113" s="141">
        <f>IFERROR(AS113*Hoja1!$C$24/Hoja1!$C$25/Hoja1!$C$26*16.04/1000000,0)</f>
        <v>0</v>
      </c>
      <c r="AV113" s="94">
        <f>IFERROR(AT113*Hoja1!$C$24/Hoja1!$C$25/Hoja1!$C$26*44.01/1000000,0)</f>
        <v>0</v>
      </c>
    </row>
    <row r="114" spans="2:48" x14ac:dyDescent="0.75">
      <c r="B114" s="52"/>
      <c r="C114" s="52"/>
      <c r="D114" s="52"/>
      <c r="E114" s="125"/>
      <c r="F114" s="125"/>
      <c r="G114" s="131"/>
      <c r="H114" s="92"/>
      <c r="I114" s="14"/>
      <c r="J114" s="14"/>
      <c r="K114" s="14"/>
      <c r="L114" s="14"/>
      <c r="M114" s="100"/>
      <c r="N114" s="139"/>
      <c r="O114" s="52"/>
      <c r="P114" s="52"/>
      <c r="Q114" s="122" t="str">
        <f t="shared" si="2"/>
        <v/>
      </c>
      <c r="R114" s="129">
        <f t="shared" si="3"/>
        <v>0</v>
      </c>
      <c r="S114" s="129">
        <f t="shared" si="4"/>
        <v>0</v>
      </c>
      <c r="T114" s="129">
        <f t="shared" si="5"/>
        <v>0</v>
      </c>
      <c r="U114" s="129" t="str">
        <f t="shared" si="6"/>
        <v>Factor de Emisión</v>
      </c>
      <c r="V114" s="129">
        <f t="shared" si="7"/>
        <v>0</v>
      </c>
      <c r="W114" s="153">
        <f t="shared" si="8"/>
        <v>0</v>
      </c>
      <c r="X114" s="129">
        <f>V114+W114*Hoja1!$C$19</f>
        <v>0</v>
      </c>
      <c r="AI114" s="140">
        <f t="shared" si="16"/>
        <v>0</v>
      </c>
      <c r="AJ114" s="140">
        <f t="shared" si="17"/>
        <v>0</v>
      </c>
      <c r="AK114" s="140">
        <f>(PI()/4*I114^2*J114*K114)*((L114+Hoja1!$C$24*14.7)/14.7*C114)</f>
        <v>0</v>
      </c>
      <c r="AL114" s="140">
        <f t="shared" si="9"/>
        <v>0</v>
      </c>
      <c r="AM114" s="140">
        <f t="shared" si="18"/>
        <v>0</v>
      </c>
      <c r="AN114" s="140" t="str">
        <f t="shared" si="11"/>
        <v>Factor de Emisión</v>
      </c>
      <c r="AO114" s="83">
        <f t="shared" si="12"/>
        <v>0</v>
      </c>
      <c r="AP114" s="83">
        <f t="shared" si="13"/>
        <v>0</v>
      </c>
      <c r="AQ114" s="83">
        <f t="shared" si="14"/>
        <v>0</v>
      </c>
      <c r="AR114" s="94">
        <f t="shared" si="15"/>
        <v>0</v>
      </c>
      <c r="AS114" s="94">
        <f>IF(O114="",AR114*'Fraccion masica'!$AB$36,O114*AR114)</f>
        <v>0</v>
      </c>
      <c r="AT114" s="94">
        <f>IF(P114="",AR114*'Fraccion masica'!$AB$35,P114*AR114)</f>
        <v>0</v>
      </c>
      <c r="AU114" s="141">
        <f>IFERROR(AS114*Hoja1!$C$24/Hoja1!$C$25/Hoja1!$C$26*16.04/1000000,0)</f>
        <v>0</v>
      </c>
      <c r="AV114" s="94">
        <f>IFERROR(AT114*Hoja1!$C$24/Hoja1!$C$25/Hoja1!$C$26*44.01/1000000,0)</f>
        <v>0</v>
      </c>
    </row>
    <row r="115" spans="2:48" x14ac:dyDescent="0.75">
      <c r="B115" s="52"/>
      <c r="C115" s="52"/>
      <c r="D115" s="52"/>
      <c r="E115" s="125"/>
      <c r="F115" s="125"/>
      <c r="G115" s="131"/>
      <c r="H115" s="92"/>
      <c r="I115" s="14"/>
      <c r="J115" s="14"/>
      <c r="K115" s="14"/>
      <c r="L115" s="14"/>
      <c r="M115" s="100"/>
      <c r="N115" s="139"/>
      <c r="O115" s="52"/>
      <c r="P115" s="52"/>
      <c r="Q115" s="122" t="str">
        <f t="shared" si="2"/>
        <v/>
      </c>
      <c r="R115" s="129">
        <f t="shared" si="3"/>
        <v>0</v>
      </c>
      <c r="S115" s="129">
        <f t="shared" si="4"/>
        <v>0</v>
      </c>
      <c r="T115" s="129">
        <f t="shared" si="5"/>
        <v>0</v>
      </c>
      <c r="U115" s="129" t="str">
        <f t="shared" si="6"/>
        <v>Factor de Emisión</v>
      </c>
      <c r="V115" s="129">
        <f t="shared" si="7"/>
        <v>0</v>
      </c>
      <c r="W115" s="153">
        <f t="shared" si="8"/>
        <v>0</v>
      </c>
      <c r="X115" s="129">
        <f>V115+W115*Hoja1!$C$19</f>
        <v>0</v>
      </c>
      <c r="AI115" s="140">
        <f t="shared" si="16"/>
        <v>0</v>
      </c>
      <c r="AJ115" s="140">
        <f t="shared" si="17"/>
        <v>0</v>
      </c>
      <c r="AK115" s="140">
        <f>(PI()/4*I115^2*J115*K115)*((L115+Hoja1!$C$24*14.7)/14.7*C115)</f>
        <v>0</v>
      </c>
      <c r="AL115" s="140">
        <f t="shared" si="9"/>
        <v>0</v>
      </c>
      <c r="AM115" s="140">
        <f t="shared" si="18"/>
        <v>0</v>
      </c>
      <c r="AN115" s="140" t="str">
        <f t="shared" si="11"/>
        <v>Factor de Emisión</v>
      </c>
      <c r="AO115" s="83">
        <f t="shared" si="12"/>
        <v>0</v>
      </c>
      <c r="AP115" s="83">
        <f t="shared" si="13"/>
        <v>0</v>
      </c>
      <c r="AQ115" s="83">
        <f t="shared" si="14"/>
        <v>0</v>
      </c>
      <c r="AR115" s="94">
        <f t="shared" si="15"/>
        <v>0</v>
      </c>
      <c r="AS115" s="94">
        <f>IF(O115="",AR115*'Fraccion masica'!$AB$36,O115*AR115)</f>
        <v>0</v>
      </c>
      <c r="AT115" s="94">
        <f>IF(P115="",AR115*'Fraccion masica'!$AB$35,P115*AR115)</f>
        <v>0</v>
      </c>
      <c r="AU115" s="141">
        <f>IFERROR(AS115*Hoja1!$C$24/Hoja1!$C$25/Hoja1!$C$26*16.04/1000000,0)</f>
        <v>0</v>
      </c>
      <c r="AV115" s="94">
        <f>IFERROR(AT115*Hoja1!$C$24/Hoja1!$C$25/Hoja1!$C$26*44.01/1000000,0)</f>
        <v>0</v>
      </c>
    </row>
    <row r="116" spans="2:48" x14ac:dyDescent="0.75">
      <c r="B116" s="52"/>
      <c r="C116" s="52"/>
      <c r="D116" s="52"/>
      <c r="E116" s="125"/>
      <c r="F116" s="125"/>
      <c r="G116" s="131"/>
      <c r="H116" s="92"/>
      <c r="I116" s="14"/>
      <c r="J116" s="14"/>
      <c r="K116" s="14"/>
      <c r="L116" s="14"/>
      <c r="M116" s="100"/>
      <c r="N116" s="139"/>
      <c r="O116" s="52"/>
      <c r="P116" s="52"/>
      <c r="Q116" s="122" t="str">
        <f t="shared" si="2"/>
        <v/>
      </c>
      <c r="R116" s="129">
        <f t="shared" si="3"/>
        <v>0</v>
      </c>
      <c r="S116" s="129">
        <f t="shared" si="4"/>
        <v>0</v>
      </c>
      <c r="T116" s="129">
        <f t="shared" si="5"/>
        <v>0</v>
      </c>
      <c r="U116" s="129" t="str">
        <f t="shared" si="6"/>
        <v>Factor de Emisión</v>
      </c>
      <c r="V116" s="129">
        <f t="shared" si="7"/>
        <v>0</v>
      </c>
      <c r="W116" s="153">
        <f t="shared" si="8"/>
        <v>0</v>
      </c>
      <c r="X116" s="129">
        <f>V116+W116*Hoja1!$C$19</f>
        <v>0</v>
      </c>
      <c r="AI116" s="140">
        <f t="shared" si="16"/>
        <v>0</v>
      </c>
      <c r="AJ116" s="140">
        <f t="shared" si="17"/>
        <v>0</v>
      </c>
      <c r="AK116" s="140">
        <f>(PI()/4*I116^2*J116*K116)*((L116+Hoja1!$C$24*14.7)/14.7*C116)</f>
        <v>0</v>
      </c>
      <c r="AL116" s="140">
        <f t="shared" si="9"/>
        <v>0</v>
      </c>
      <c r="AM116" s="140">
        <f t="shared" si="18"/>
        <v>0</v>
      </c>
      <c r="AN116" s="140" t="str">
        <f t="shared" si="11"/>
        <v>Factor de Emisión</v>
      </c>
      <c r="AO116" s="83">
        <f t="shared" si="12"/>
        <v>0</v>
      </c>
      <c r="AP116" s="83">
        <f t="shared" si="13"/>
        <v>0</v>
      </c>
      <c r="AQ116" s="83">
        <f t="shared" si="14"/>
        <v>0</v>
      </c>
      <c r="AR116" s="94">
        <f t="shared" si="15"/>
        <v>0</v>
      </c>
      <c r="AS116" s="94">
        <f>IF(O116="",AR116*'Fraccion masica'!$AB$36,O116*AR116)</f>
        <v>0</v>
      </c>
      <c r="AT116" s="94">
        <f>IF(P116="",AR116*'Fraccion masica'!$AB$35,P116*AR116)</f>
        <v>0</v>
      </c>
      <c r="AU116" s="141">
        <f>IFERROR(AS116*Hoja1!$C$24/Hoja1!$C$25/Hoja1!$C$26*16.04/1000000,0)</f>
        <v>0</v>
      </c>
      <c r="AV116" s="94">
        <f>IFERROR(AT116*Hoja1!$C$24/Hoja1!$C$25/Hoja1!$C$26*44.01/1000000,0)</f>
        <v>0</v>
      </c>
    </row>
    <row r="117" spans="2:48" x14ac:dyDescent="0.75">
      <c r="B117" s="52"/>
      <c r="C117" s="52"/>
      <c r="D117" s="52"/>
      <c r="E117" s="125"/>
      <c r="F117" s="125"/>
      <c r="G117" s="131"/>
      <c r="H117" s="92"/>
      <c r="I117" s="14"/>
      <c r="J117" s="14"/>
      <c r="K117" s="14"/>
      <c r="L117" s="14"/>
      <c r="M117" s="100"/>
      <c r="N117" s="139"/>
      <c r="O117" s="52"/>
      <c r="P117" s="52"/>
      <c r="Q117" s="122" t="str">
        <f t="shared" si="2"/>
        <v/>
      </c>
      <c r="R117" s="129">
        <f t="shared" si="3"/>
        <v>0</v>
      </c>
      <c r="S117" s="129">
        <f t="shared" si="4"/>
        <v>0</v>
      </c>
      <c r="T117" s="129">
        <f t="shared" si="5"/>
        <v>0</v>
      </c>
      <c r="U117" s="129" t="str">
        <f t="shared" si="6"/>
        <v>Factor de Emisión</v>
      </c>
      <c r="V117" s="129">
        <f t="shared" si="7"/>
        <v>0</v>
      </c>
      <c r="W117" s="153">
        <f t="shared" si="8"/>
        <v>0</v>
      </c>
      <c r="X117" s="129">
        <f>V117+W117*Hoja1!$C$19</f>
        <v>0</v>
      </c>
      <c r="AI117" s="140">
        <f t="shared" si="16"/>
        <v>0</v>
      </c>
      <c r="AJ117" s="140">
        <f t="shared" si="17"/>
        <v>0</v>
      </c>
      <c r="AK117" s="140">
        <f>(PI()/4*I117^2*J117*K117)*((L117+Hoja1!$C$24*14.7)/14.7*C117)</f>
        <v>0</v>
      </c>
      <c r="AL117" s="140">
        <f t="shared" si="9"/>
        <v>0</v>
      </c>
      <c r="AM117" s="140">
        <f t="shared" si="18"/>
        <v>0</v>
      </c>
      <c r="AN117" s="140" t="str">
        <f t="shared" si="11"/>
        <v>Factor de Emisión</v>
      </c>
      <c r="AO117" s="83">
        <f t="shared" si="12"/>
        <v>0</v>
      </c>
      <c r="AP117" s="83">
        <f t="shared" si="13"/>
        <v>0</v>
      </c>
      <c r="AQ117" s="83">
        <f t="shared" si="14"/>
        <v>0</v>
      </c>
      <c r="AR117" s="94">
        <f t="shared" si="15"/>
        <v>0</v>
      </c>
      <c r="AS117" s="94">
        <f>IF(O117="",AR117*'Fraccion masica'!$AB$36,O117*AR117)</f>
        <v>0</v>
      </c>
      <c r="AT117" s="94">
        <f>IF(P117="",AR117*'Fraccion masica'!$AB$35,P117*AR117)</f>
        <v>0</v>
      </c>
      <c r="AU117" s="141">
        <f>IFERROR(AS117*Hoja1!$C$24/Hoja1!$C$25/Hoja1!$C$26*16.04/1000000,0)</f>
        <v>0</v>
      </c>
      <c r="AV117" s="94">
        <f>IFERROR(AT117*Hoja1!$C$24/Hoja1!$C$25/Hoja1!$C$26*44.01/1000000,0)</f>
        <v>0</v>
      </c>
    </row>
    <row r="118" spans="2:48" x14ac:dyDescent="0.75">
      <c r="B118" s="52"/>
      <c r="C118" s="52"/>
      <c r="D118" s="52"/>
      <c r="E118" s="125"/>
      <c r="F118" s="125"/>
      <c r="G118" s="131"/>
      <c r="H118" s="92"/>
      <c r="I118" s="14"/>
      <c r="J118" s="14"/>
      <c r="K118" s="14"/>
      <c r="L118" s="14"/>
      <c r="M118" s="100"/>
      <c r="N118" s="139"/>
      <c r="O118" s="52"/>
      <c r="P118" s="52"/>
      <c r="Q118" s="122" t="str">
        <f t="shared" si="2"/>
        <v/>
      </c>
      <c r="R118" s="129">
        <f t="shared" si="3"/>
        <v>0</v>
      </c>
      <c r="S118" s="129">
        <f t="shared" si="4"/>
        <v>0</v>
      </c>
      <c r="T118" s="129">
        <f t="shared" si="5"/>
        <v>0</v>
      </c>
      <c r="U118" s="129" t="str">
        <f t="shared" si="6"/>
        <v>Factor de Emisión</v>
      </c>
      <c r="V118" s="129">
        <f t="shared" si="7"/>
        <v>0</v>
      </c>
      <c r="W118" s="153">
        <f t="shared" si="8"/>
        <v>0</v>
      </c>
      <c r="X118" s="129">
        <f>V118+W118*Hoja1!$C$19</f>
        <v>0</v>
      </c>
      <c r="AI118" s="140">
        <f t="shared" si="16"/>
        <v>0</v>
      </c>
      <c r="AJ118" s="140">
        <f t="shared" si="17"/>
        <v>0</v>
      </c>
      <c r="AK118" s="140">
        <f>(PI()/4*I118^2*J118*K118)*((L118+Hoja1!$C$24*14.7)/14.7*C118)</f>
        <v>0</v>
      </c>
      <c r="AL118" s="140">
        <f t="shared" si="9"/>
        <v>0</v>
      </c>
      <c r="AM118" s="140">
        <f t="shared" si="18"/>
        <v>0</v>
      </c>
      <c r="AN118" s="140" t="str">
        <f t="shared" si="11"/>
        <v>Factor de Emisión</v>
      </c>
      <c r="AO118" s="83">
        <f t="shared" si="12"/>
        <v>0</v>
      </c>
      <c r="AP118" s="83">
        <f t="shared" si="13"/>
        <v>0</v>
      </c>
      <c r="AQ118" s="83">
        <f t="shared" si="14"/>
        <v>0</v>
      </c>
      <c r="AR118" s="94">
        <f t="shared" si="15"/>
        <v>0</v>
      </c>
      <c r="AS118" s="94">
        <f>IF(O118="",AR118*'Fraccion masica'!$AB$36,O118*AR118)</f>
        <v>0</v>
      </c>
      <c r="AT118" s="94">
        <f>IF(P118="",AR118*'Fraccion masica'!$AB$35,P118*AR118)</f>
        <v>0</v>
      </c>
      <c r="AU118" s="141">
        <f>IFERROR(AS118*Hoja1!$C$24/Hoja1!$C$25/Hoja1!$C$26*16.04/1000000,0)</f>
        <v>0</v>
      </c>
      <c r="AV118" s="94">
        <f>IFERROR(AT118*Hoja1!$C$24/Hoja1!$C$25/Hoja1!$C$26*44.01/1000000,0)</f>
        <v>0</v>
      </c>
    </row>
    <row r="119" spans="2:48" x14ac:dyDescent="0.75">
      <c r="B119" s="52"/>
      <c r="C119" s="52"/>
      <c r="D119" s="52"/>
      <c r="E119" s="125"/>
      <c r="F119" s="125"/>
      <c r="G119" s="131"/>
      <c r="H119" s="92"/>
      <c r="I119" s="14"/>
      <c r="J119" s="14"/>
      <c r="K119" s="14"/>
      <c r="L119" s="14"/>
      <c r="M119" s="100"/>
      <c r="N119" s="139"/>
      <c r="O119" s="52"/>
      <c r="P119" s="52"/>
      <c r="Q119" s="122" t="str">
        <f t="shared" si="2"/>
        <v/>
      </c>
      <c r="R119" s="129">
        <f t="shared" si="3"/>
        <v>0</v>
      </c>
      <c r="S119" s="129">
        <f t="shared" si="4"/>
        <v>0</v>
      </c>
      <c r="T119" s="129">
        <f t="shared" si="5"/>
        <v>0</v>
      </c>
      <c r="U119" s="129" t="str">
        <f t="shared" si="6"/>
        <v>Factor de Emisión</v>
      </c>
      <c r="V119" s="129">
        <f t="shared" si="7"/>
        <v>0</v>
      </c>
      <c r="W119" s="153">
        <f t="shared" si="8"/>
        <v>0</v>
      </c>
      <c r="X119" s="129">
        <f>V119+W119*Hoja1!$C$19</f>
        <v>0</v>
      </c>
      <c r="AI119" s="140">
        <f t="shared" si="16"/>
        <v>0</v>
      </c>
      <c r="AJ119" s="140">
        <f t="shared" si="17"/>
        <v>0</v>
      </c>
      <c r="AK119" s="140">
        <f>(PI()/4*I119^2*J119*K119)*((L119+Hoja1!$C$24*14.7)/14.7*C119)</f>
        <v>0</v>
      </c>
      <c r="AL119" s="140">
        <f t="shared" si="9"/>
        <v>0</v>
      </c>
      <c r="AM119" s="140">
        <f t="shared" si="18"/>
        <v>0</v>
      </c>
      <c r="AN119" s="140" t="str">
        <f t="shared" si="11"/>
        <v>Factor de Emisión</v>
      </c>
      <c r="AO119" s="83">
        <f t="shared" si="12"/>
        <v>0</v>
      </c>
      <c r="AP119" s="83">
        <f t="shared" si="13"/>
        <v>0</v>
      </c>
      <c r="AQ119" s="83">
        <f t="shared" si="14"/>
        <v>0</v>
      </c>
      <c r="AR119" s="94">
        <f t="shared" si="15"/>
        <v>0</v>
      </c>
      <c r="AS119" s="94">
        <f>IF(O119="",AR119*'Fraccion masica'!$AB$36,O119*AR119)</f>
        <v>0</v>
      </c>
      <c r="AT119" s="94">
        <f>IF(P119="",AR119*'Fraccion masica'!$AB$35,P119*AR119)</f>
        <v>0</v>
      </c>
      <c r="AU119" s="141">
        <f>IFERROR(AS119*Hoja1!$C$24/Hoja1!$C$25/Hoja1!$C$26*16.04/1000000,0)</f>
        <v>0</v>
      </c>
      <c r="AV119" s="94">
        <f>IFERROR(AT119*Hoja1!$C$24/Hoja1!$C$25/Hoja1!$C$26*44.01/1000000,0)</f>
        <v>0</v>
      </c>
    </row>
    <row r="120" spans="2:48" x14ac:dyDescent="0.75">
      <c r="B120" s="52"/>
      <c r="C120" s="52"/>
      <c r="D120" s="52"/>
      <c r="E120" s="125"/>
      <c r="F120" s="125"/>
      <c r="G120" s="131"/>
      <c r="H120" s="92"/>
      <c r="I120" s="14"/>
      <c r="J120" s="14"/>
      <c r="K120" s="14"/>
      <c r="L120" s="14"/>
      <c r="M120" s="100"/>
      <c r="N120" s="139"/>
      <c r="O120" s="52"/>
      <c r="P120" s="52"/>
      <c r="Q120" s="122" t="str">
        <f t="shared" si="2"/>
        <v/>
      </c>
      <c r="R120" s="129">
        <f t="shared" si="3"/>
        <v>0</v>
      </c>
      <c r="S120" s="129">
        <f t="shared" si="4"/>
        <v>0</v>
      </c>
      <c r="T120" s="129">
        <f t="shared" si="5"/>
        <v>0</v>
      </c>
      <c r="U120" s="129" t="str">
        <f t="shared" si="6"/>
        <v>Factor de Emisión</v>
      </c>
      <c r="V120" s="129">
        <f t="shared" si="7"/>
        <v>0</v>
      </c>
      <c r="W120" s="153">
        <f t="shared" si="8"/>
        <v>0</v>
      </c>
      <c r="X120" s="129">
        <f>V120+W120*Hoja1!$C$19</f>
        <v>0</v>
      </c>
      <c r="AI120" s="140">
        <f t="shared" si="16"/>
        <v>0</v>
      </c>
      <c r="AJ120" s="140">
        <f t="shared" si="17"/>
        <v>0</v>
      </c>
      <c r="AK120" s="140">
        <f>(PI()/4*I120^2*J120*K120)*((L120+Hoja1!$C$24*14.7)/14.7*C120)</f>
        <v>0</v>
      </c>
      <c r="AL120" s="140">
        <f t="shared" si="9"/>
        <v>0</v>
      </c>
      <c r="AM120" s="140">
        <f t="shared" si="18"/>
        <v>0</v>
      </c>
      <c r="AN120" s="140" t="str">
        <f t="shared" si="11"/>
        <v>Factor de Emisión</v>
      </c>
      <c r="AO120" s="83">
        <f t="shared" si="12"/>
        <v>0</v>
      </c>
      <c r="AP120" s="83">
        <f t="shared" si="13"/>
        <v>0</v>
      </c>
      <c r="AQ120" s="83">
        <f t="shared" si="14"/>
        <v>0</v>
      </c>
      <c r="AR120" s="94">
        <f t="shared" si="15"/>
        <v>0</v>
      </c>
      <c r="AS120" s="94">
        <f>IF(O120="",AR120*'Fraccion masica'!$AB$36,O120*AR120)</f>
        <v>0</v>
      </c>
      <c r="AT120" s="94">
        <f>IF(P120="",AR120*'Fraccion masica'!$AB$35,P120*AR120)</f>
        <v>0</v>
      </c>
      <c r="AU120" s="141">
        <f>IFERROR(AS120*Hoja1!$C$24/Hoja1!$C$25/Hoja1!$C$26*16.04/1000000,0)</f>
        <v>0</v>
      </c>
      <c r="AV120" s="94">
        <f>IFERROR(AT120*Hoja1!$C$24/Hoja1!$C$25/Hoja1!$C$26*44.01/1000000,0)</f>
        <v>0</v>
      </c>
    </row>
    <row r="121" spans="2:48" x14ac:dyDescent="0.75">
      <c r="B121" s="52"/>
      <c r="C121" s="52"/>
      <c r="D121" s="52"/>
      <c r="E121" s="125"/>
      <c r="F121" s="125"/>
      <c r="G121" s="131"/>
      <c r="H121" s="92"/>
      <c r="I121" s="14"/>
      <c r="J121" s="14"/>
      <c r="K121" s="14"/>
      <c r="L121" s="14"/>
      <c r="M121" s="100"/>
      <c r="N121" s="139"/>
      <c r="O121" s="52"/>
      <c r="P121" s="52"/>
      <c r="Q121" s="122" t="str">
        <f t="shared" si="2"/>
        <v/>
      </c>
      <c r="R121" s="129">
        <f t="shared" si="3"/>
        <v>0</v>
      </c>
      <c r="S121" s="129">
        <f t="shared" si="4"/>
        <v>0</v>
      </c>
      <c r="T121" s="129">
        <f t="shared" si="5"/>
        <v>0</v>
      </c>
      <c r="U121" s="129" t="str">
        <f t="shared" si="6"/>
        <v>Factor de Emisión</v>
      </c>
      <c r="V121" s="129">
        <f t="shared" si="7"/>
        <v>0</v>
      </c>
      <c r="W121" s="153">
        <f t="shared" si="8"/>
        <v>0</v>
      </c>
      <c r="X121" s="129">
        <f>V121+W121*Hoja1!$C$19</f>
        <v>0</v>
      </c>
      <c r="AI121" s="140">
        <f t="shared" si="16"/>
        <v>0</v>
      </c>
      <c r="AJ121" s="140">
        <f t="shared" si="17"/>
        <v>0</v>
      </c>
      <c r="AK121" s="140">
        <f>(PI()/4*I121^2*J121*K121)*((L121+Hoja1!$C$24*14.7)/14.7*C121)</f>
        <v>0</v>
      </c>
      <c r="AL121" s="140">
        <f t="shared" si="9"/>
        <v>0</v>
      </c>
      <c r="AM121" s="140">
        <f t="shared" si="18"/>
        <v>0</v>
      </c>
      <c r="AN121" s="140" t="str">
        <f t="shared" si="11"/>
        <v>Factor de Emisión</v>
      </c>
      <c r="AO121" s="83">
        <f t="shared" si="12"/>
        <v>0</v>
      </c>
      <c r="AP121" s="83">
        <f t="shared" si="13"/>
        <v>0</v>
      </c>
      <c r="AQ121" s="83">
        <f t="shared" si="14"/>
        <v>0</v>
      </c>
      <c r="AR121" s="94">
        <f t="shared" si="15"/>
        <v>0</v>
      </c>
      <c r="AS121" s="94">
        <f>IF(O121="",AR121*'Fraccion masica'!$AB$36,O121*AR121)</f>
        <v>0</v>
      </c>
      <c r="AT121" s="94">
        <f>IF(P121="",AR121*'Fraccion masica'!$AB$35,P121*AR121)</f>
        <v>0</v>
      </c>
      <c r="AU121" s="141">
        <f>IFERROR(AS121*Hoja1!$C$24/Hoja1!$C$25/Hoja1!$C$26*16.04/1000000,0)</f>
        <v>0</v>
      </c>
      <c r="AV121" s="94">
        <f>IFERROR(AT121*Hoja1!$C$24/Hoja1!$C$25/Hoja1!$C$26*44.01/1000000,0)</f>
        <v>0</v>
      </c>
    </row>
    <row r="122" spans="2:48" x14ac:dyDescent="0.75">
      <c r="B122" s="52"/>
      <c r="C122" s="52"/>
      <c r="D122" s="52"/>
      <c r="E122" s="125"/>
      <c r="F122" s="125"/>
      <c r="G122" s="131"/>
      <c r="H122" s="92"/>
      <c r="I122" s="14"/>
      <c r="J122" s="14"/>
      <c r="K122" s="14"/>
      <c r="L122" s="14"/>
      <c r="M122" s="100"/>
      <c r="N122" s="139"/>
      <c r="O122" s="52"/>
      <c r="P122" s="52"/>
      <c r="Q122" s="122" t="str">
        <f t="shared" si="2"/>
        <v/>
      </c>
      <c r="R122" s="129">
        <f t="shared" si="3"/>
        <v>0</v>
      </c>
      <c r="S122" s="129">
        <f t="shared" si="4"/>
        <v>0</v>
      </c>
      <c r="T122" s="129">
        <f t="shared" si="5"/>
        <v>0</v>
      </c>
      <c r="U122" s="129" t="str">
        <f t="shared" si="6"/>
        <v>Factor de Emisión</v>
      </c>
      <c r="V122" s="129">
        <f t="shared" si="7"/>
        <v>0</v>
      </c>
      <c r="W122" s="153">
        <f t="shared" si="8"/>
        <v>0</v>
      </c>
      <c r="X122" s="129">
        <f>V122+W122*Hoja1!$C$19</f>
        <v>0</v>
      </c>
      <c r="AI122" s="140">
        <f t="shared" si="16"/>
        <v>0</v>
      </c>
      <c r="AJ122" s="140">
        <f t="shared" si="17"/>
        <v>0</v>
      </c>
      <c r="AK122" s="140">
        <f>(PI()/4*I122^2*J122*K122)*((L122+Hoja1!$C$24*14.7)/14.7*C122)</f>
        <v>0</v>
      </c>
      <c r="AL122" s="140">
        <f t="shared" si="9"/>
        <v>0</v>
      </c>
      <c r="AM122" s="140">
        <f t="shared" si="18"/>
        <v>0</v>
      </c>
      <c r="AN122" s="140" t="str">
        <f t="shared" si="11"/>
        <v>Factor de Emisión</v>
      </c>
      <c r="AO122" s="83">
        <f t="shared" si="12"/>
        <v>0</v>
      </c>
      <c r="AP122" s="83">
        <f t="shared" si="13"/>
        <v>0</v>
      </c>
      <c r="AQ122" s="83">
        <f t="shared" si="14"/>
        <v>0</v>
      </c>
      <c r="AR122" s="94">
        <f t="shared" si="15"/>
        <v>0</v>
      </c>
      <c r="AS122" s="94">
        <f>IF(O122="",AR122*'Fraccion masica'!$AB$36,O122*AR122)</f>
        <v>0</v>
      </c>
      <c r="AT122" s="94">
        <f>IF(P122="",AR122*'Fraccion masica'!$AB$35,P122*AR122)</f>
        <v>0</v>
      </c>
      <c r="AU122" s="141">
        <f>IFERROR(AS122*Hoja1!$C$24/Hoja1!$C$25/Hoja1!$C$26*16.04/1000000,0)</f>
        <v>0</v>
      </c>
      <c r="AV122" s="94">
        <f>IFERROR(AT122*Hoja1!$C$24/Hoja1!$C$25/Hoja1!$C$26*44.01/1000000,0)</f>
        <v>0</v>
      </c>
    </row>
    <row r="123" spans="2:48" x14ac:dyDescent="0.75">
      <c r="B123" s="52"/>
      <c r="C123" s="52"/>
      <c r="D123" s="52"/>
      <c r="E123" s="125"/>
      <c r="F123" s="125"/>
      <c r="G123" s="131"/>
      <c r="H123" s="92"/>
      <c r="I123" s="14"/>
      <c r="J123" s="14"/>
      <c r="K123" s="14"/>
      <c r="L123" s="14"/>
      <c r="M123" s="100"/>
      <c r="N123" s="139"/>
      <c r="O123" s="52"/>
      <c r="P123" s="52"/>
      <c r="Q123" s="122" t="str">
        <f t="shared" si="2"/>
        <v/>
      </c>
      <c r="R123" s="129">
        <f t="shared" si="3"/>
        <v>0</v>
      </c>
      <c r="S123" s="129">
        <f t="shared" si="4"/>
        <v>0</v>
      </c>
      <c r="T123" s="129">
        <f t="shared" si="5"/>
        <v>0</v>
      </c>
      <c r="U123" s="129" t="str">
        <f t="shared" si="6"/>
        <v>Factor de Emisión</v>
      </c>
      <c r="V123" s="129">
        <f t="shared" si="7"/>
        <v>0</v>
      </c>
      <c r="W123" s="153">
        <f t="shared" si="8"/>
        <v>0</v>
      </c>
      <c r="X123" s="129">
        <f>V123+W123*Hoja1!$C$19</f>
        <v>0</v>
      </c>
      <c r="AI123" s="140">
        <f t="shared" si="16"/>
        <v>0</v>
      </c>
      <c r="AJ123" s="140">
        <f t="shared" si="17"/>
        <v>0</v>
      </c>
      <c r="AK123" s="140">
        <f>(PI()/4*I123^2*J123*K123)*((L123+Hoja1!$C$24*14.7)/14.7*C123)</f>
        <v>0</v>
      </c>
      <c r="AL123" s="140">
        <f t="shared" si="9"/>
        <v>0</v>
      </c>
      <c r="AM123" s="140">
        <f t="shared" si="18"/>
        <v>0</v>
      </c>
      <c r="AN123" s="140" t="str">
        <f t="shared" si="11"/>
        <v>Factor de Emisión</v>
      </c>
      <c r="AO123" s="83">
        <f t="shared" si="12"/>
        <v>0</v>
      </c>
      <c r="AP123" s="83">
        <f t="shared" si="13"/>
        <v>0</v>
      </c>
      <c r="AQ123" s="83">
        <f t="shared" si="14"/>
        <v>0</v>
      </c>
      <c r="AR123" s="94">
        <f t="shared" si="15"/>
        <v>0</v>
      </c>
      <c r="AS123" s="94">
        <f>IF(O123="",AR123*'Fraccion masica'!$AB$36,O123*AR123)</f>
        <v>0</v>
      </c>
      <c r="AT123" s="94">
        <f>IF(P123="",AR123*'Fraccion masica'!$AB$35,P123*AR123)</f>
        <v>0</v>
      </c>
      <c r="AU123" s="141">
        <f>IFERROR(AS123*Hoja1!$C$24/Hoja1!$C$25/Hoja1!$C$26*16.04/1000000,0)</f>
        <v>0</v>
      </c>
      <c r="AV123" s="94">
        <f>IFERROR(AT123*Hoja1!$C$24/Hoja1!$C$25/Hoja1!$C$26*44.01/1000000,0)</f>
        <v>0</v>
      </c>
    </row>
    <row r="124" spans="2:48" x14ac:dyDescent="0.75">
      <c r="B124" s="52"/>
      <c r="C124" s="52"/>
      <c r="D124" s="52"/>
      <c r="E124" s="125"/>
      <c r="F124" s="125"/>
      <c r="G124" s="131"/>
      <c r="H124" s="92"/>
      <c r="I124" s="14"/>
      <c r="J124" s="14"/>
      <c r="K124" s="14"/>
      <c r="L124" s="14"/>
      <c r="M124" s="100"/>
      <c r="N124" s="139"/>
      <c r="O124" s="52"/>
      <c r="P124" s="52"/>
      <c r="Q124" s="122" t="str">
        <f t="shared" si="2"/>
        <v/>
      </c>
      <c r="R124" s="129">
        <f t="shared" si="3"/>
        <v>0</v>
      </c>
      <c r="S124" s="129">
        <f t="shared" si="4"/>
        <v>0</v>
      </c>
      <c r="T124" s="129">
        <f t="shared" si="5"/>
        <v>0</v>
      </c>
      <c r="U124" s="129" t="str">
        <f t="shared" si="6"/>
        <v>Factor de Emisión</v>
      </c>
      <c r="V124" s="129">
        <f t="shared" si="7"/>
        <v>0</v>
      </c>
      <c r="W124" s="153">
        <f t="shared" si="8"/>
        <v>0</v>
      </c>
      <c r="X124" s="129">
        <f>V124+W124*Hoja1!$C$19</f>
        <v>0</v>
      </c>
      <c r="AI124" s="140">
        <f t="shared" si="16"/>
        <v>0</v>
      </c>
      <c r="AJ124" s="140">
        <f t="shared" si="17"/>
        <v>0</v>
      </c>
      <c r="AK124" s="140">
        <f>(PI()/4*I124^2*J124*K124)*((L124+Hoja1!$C$24*14.7)/14.7*C124)</f>
        <v>0</v>
      </c>
      <c r="AL124" s="140">
        <f t="shared" si="9"/>
        <v>0</v>
      </c>
      <c r="AM124" s="140">
        <f t="shared" si="18"/>
        <v>0</v>
      </c>
      <c r="AN124" s="140" t="str">
        <f t="shared" si="11"/>
        <v>Factor de Emisión</v>
      </c>
      <c r="AO124" s="83">
        <f t="shared" si="12"/>
        <v>0</v>
      </c>
      <c r="AP124" s="83">
        <f t="shared" si="13"/>
        <v>0</v>
      </c>
      <c r="AQ124" s="83">
        <f t="shared" si="14"/>
        <v>0</v>
      </c>
      <c r="AR124" s="94">
        <f t="shared" si="15"/>
        <v>0</v>
      </c>
      <c r="AS124" s="94">
        <f>IF(O124="",AR124*'Fraccion masica'!$AB$36,O124*AR124)</f>
        <v>0</v>
      </c>
      <c r="AT124" s="94">
        <f>IF(P124="",AR124*'Fraccion masica'!$AB$35,P124*AR124)</f>
        <v>0</v>
      </c>
      <c r="AU124" s="141">
        <f>IFERROR(AS124*Hoja1!$C$24/Hoja1!$C$25/Hoja1!$C$26*16.04/1000000,0)</f>
        <v>0</v>
      </c>
      <c r="AV124" s="94">
        <f>IFERROR(AT124*Hoja1!$C$24/Hoja1!$C$25/Hoja1!$C$26*44.01/1000000,0)</f>
        <v>0</v>
      </c>
    </row>
    <row r="125" spans="2:48" x14ac:dyDescent="0.75">
      <c r="B125" s="52"/>
      <c r="C125" s="52"/>
      <c r="D125" s="52"/>
      <c r="E125" s="125"/>
      <c r="F125" s="125"/>
      <c r="G125" s="131"/>
      <c r="H125" s="92"/>
      <c r="I125" s="14"/>
      <c r="J125" s="14"/>
      <c r="K125" s="14"/>
      <c r="L125" s="14"/>
      <c r="M125" s="100"/>
      <c r="N125" s="139"/>
      <c r="O125" s="52"/>
      <c r="P125" s="52"/>
      <c r="Q125" s="122" t="str">
        <f t="shared" si="2"/>
        <v/>
      </c>
      <c r="R125" s="129">
        <f t="shared" si="3"/>
        <v>0</v>
      </c>
      <c r="S125" s="129">
        <f t="shared" si="4"/>
        <v>0</v>
      </c>
      <c r="T125" s="129">
        <f t="shared" si="5"/>
        <v>0</v>
      </c>
      <c r="U125" s="129" t="str">
        <f t="shared" si="6"/>
        <v>Factor de Emisión</v>
      </c>
      <c r="V125" s="129">
        <f t="shared" si="7"/>
        <v>0</v>
      </c>
      <c r="W125" s="153">
        <f t="shared" si="8"/>
        <v>0</v>
      </c>
      <c r="X125" s="129">
        <f>V125+W125*Hoja1!$C$19</f>
        <v>0</v>
      </c>
      <c r="AI125" s="140">
        <f t="shared" si="16"/>
        <v>0</v>
      </c>
      <c r="AJ125" s="140">
        <f t="shared" si="17"/>
        <v>0</v>
      </c>
      <c r="AK125" s="140">
        <f>(PI()/4*I125^2*J125*K125)*((L125+Hoja1!$C$24*14.7)/14.7*C125)</f>
        <v>0</v>
      </c>
      <c r="AL125" s="140">
        <f t="shared" si="9"/>
        <v>0</v>
      </c>
      <c r="AM125" s="140">
        <f t="shared" si="18"/>
        <v>0</v>
      </c>
      <c r="AN125" s="140" t="str">
        <f t="shared" si="11"/>
        <v>Factor de Emisión</v>
      </c>
      <c r="AO125" s="83">
        <f t="shared" si="12"/>
        <v>0</v>
      </c>
      <c r="AP125" s="83">
        <f t="shared" si="13"/>
        <v>0</v>
      </c>
      <c r="AQ125" s="83">
        <f t="shared" si="14"/>
        <v>0</v>
      </c>
      <c r="AR125" s="94">
        <f t="shared" si="15"/>
        <v>0</v>
      </c>
      <c r="AS125" s="94">
        <f>IF(O125="",AR125*'Fraccion masica'!$AB$36,O125*AR125)</f>
        <v>0</v>
      </c>
      <c r="AT125" s="94">
        <f>IF(P125="",AR125*'Fraccion masica'!$AB$35,P125*AR125)</f>
        <v>0</v>
      </c>
      <c r="AU125" s="141">
        <f>IFERROR(AS125*Hoja1!$C$24/Hoja1!$C$25/Hoja1!$C$26*16.04/1000000,0)</f>
        <v>0</v>
      </c>
      <c r="AV125" s="94">
        <f>IFERROR(AT125*Hoja1!$C$24/Hoja1!$C$25/Hoja1!$C$26*44.01/1000000,0)</f>
        <v>0</v>
      </c>
    </row>
    <row r="126" spans="2:48" x14ac:dyDescent="0.75">
      <c r="B126" s="52"/>
      <c r="C126" s="52"/>
      <c r="D126" s="52"/>
      <c r="E126" s="125"/>
      <c r="F126" s="125"/>
      <c r="G126" s="131"/>
      <c r="H126" s="92"/>
      <c r="I126" s="14"/>
      <c r="J126" s="14"/>
      <c r="K126" s="14"/>
      <c r="L126" s="14"/>
      <c r="M126" s="100"/>
      <c r="N126" s="139"/>
      <c r="O126" s="52"/>
      <c r="P126" s="52"/>
      <c r="Q126" s="122" t="str">
        <f t="shared" si="2"/>
        <v/>
      </c>
      <c r="R126" s="129">
        <f t="shared" si="3"/>
        <v>0</v>
      </c>
      <c r="S126" s="129">
        <f t="shared" si="4"/>
        <v>0</v>
      </c>
      <c r="T126" s="129">
        <f t="shared" si="5"/>
        <v>0</v>
      </c>
      <c r="U126" s="129" t="str">
        <f t="shared" si="6"/>
        <v>Factor de Emisión</v>
      </c>
      <c r="V126" s="129">
        <f t="shared" si="7"/>
        <v>0</v>
      </c>
      <c r="W126" s="153">
        <f t="shared" si="8"/>
        <v>0</v>
      </c>
      <c r="X126" s="129">
        <f>V126+W126*Hoja1!$C$19</f>
        <v>0</v>
      </c>
      <c r="AI126" s="140">
        <f t="shared" si="16"/>
        <v>0</v>
      </c>
      <c r="AJ126" s="140">
        <f t="shared" si="17"/>
        <v>0</v>
      </c>
      <c r="AK126" s="140">
        <f>(PI()/4*I126^2*J126*K126)*((L126+Hoja1!$C$24*14.7)/14.7*C126)</f>
        <v>0</v>
      </c>
      <c r="AL126" s="140">
        <f t="shared" si="9"/>
        <v>0</v>
      </c>
      <c r="AM126" s="140">
        <f t="shared" si="18"/>
        <v>0</v>
      </c>
      <c r="AN126" s="140" t="str">
        <f t="shared" si="11"/>
        <v>Factor de Emisión</v>
      </c>
      <c r="AO126" s="83">
        <f t="shared" si="12"/>
        <v>0</v>
      </c>
      <c r="AP126" s="83">
        <f t="shared" si="13"/>
        <v>0</v>
      </c>
      <c r="AQ126" s="83">
        <f t="shared" si="14"/>
        <v>0</v>
      </c>
      <c r="AR126" s="94">
        <f t="shared" si="15"/>
        <v>0</v>
      </c>
      <c r="AS126" s="94">
        <f>IF(O126="",AR126*'Fraccion masica'!$AB$36,O126*AR126)</f>
        <v>0</v>
      </c>
      <c r="AT126" s="94">
        <f>IF(P126="",AR126*'Fraccion masica'!$AB$35,P126*AR126)</f>
        <v>0</v>
      </c>
      <c r="AU126" s="141">
        <f>IFERROR(AS126*Hoja1!$C$24/Hoja1!$C$25/Hoja1!$C$26*16.04/1000000,0)</f>
        <v>0</v>
      </c>
      <c r="AV126" s="94">
        <f>IFERROR(AT126*Hoja1!$C$24/Hoja1!$C$25/Hoja1!$C$26*44.01/1000000,0)</f>
        <v>0</v>
      </c>
    </row>
    <row r="127" spans="2:48" x14ac:dyDescent="0.75">
      <c r="B127" s="52"/>
      <c r="C127" s="52"/>
      <c r="D127" s="52"/>
      <c r="E127" s="125"/>
      <c r="F127" s="125"/>
      <c r="G127" s="131"/>
      <c r="H127" s="92"/>
      <c r="I127" s="14"/>
      <c r="J127" s="14"/>
      <c r="K127" s="14"/>
      <c r="L127" s="14"/>
      <c r="M127" s="100"/>
      <c r="N127" s="139"/>
      <c r="O127" s="52"/>
      <c r="P127" s="52"/>
      <c r="Q127" s="122" t="str">
        <f t="shared" si="2"/>
        <v/>
      </c>
      <c r="R127" s="129">
        <f t="shared" si="3"/>
        <v>0</v>
      </c>
      <c r="S127" s="129">
        <f t="shared" si="4"/>
        <v>0</v>
      </c>
      <c r="T127" s="129">
        <f t="shared" si="5"/>
        <v>0</v>
      </c>
      <c r="U127" s="129" t="str">
        <f t="shared" si="6"/>
        <v>Factor de Emisión</v>
      </c>
      <c r="V127" s="129">
        <f t="shared" si="7"/>
        <v>0</v>
      </c>
      <c r="W127" s="153">
        <f t="shared" si="8"/>
        <v>0</v>
      </c>
      <c r="X127" s="129">
        <f>V127+W127*Hoja1!$C$19</f>
        <v>0</v>
      </c>
      <c r="AI127" s="140">
        <f t="shared" si="16"/>
        <v>0</v>
      </c>
      <c r="AJ127" s="140">
        <f t="shared" si="17"/>
        <v>0</v>
      </c>
      <c r="AK127" s="140">
        <f>(PI()/4*I127^2*J127*K127)*((L127+Hoja1!$C$24*14.7)/14.7*C127)</f>
        <v>0</v>
      </c>
      <c r="AL127" s="140">
        <f t="shared" si="9"/>
        <v>0</v>
      </c>
      <c r="AM127" s="140">
        <f t="shared" si="18"/>
        <v>0</v>
      </c>
      <c r="AN127" s="140" t="str">
        <f t="shared" si="11"/>
        <v>Factor de Emisión</v>
      </c>
      <c r="AO127" s="83">
        <f t="shared" si="12"/>
        <v>0</v>
      </c>
      <c r="AP127" s="83">
        <f t="shared" si="13"/>
        <v>0</v>
      </c>
      <c r="AQ127" s="83">
        <f t="shared" si="14"/>
        <v>0</v>
      </c>
      <c r="AR127" s="94">
        <f t="shared" si="15"/>
        <v>0</v>
      </c>
      <c r="AS127" s="94">
        <f>IF(O127="",AR127*'Fraccion masica'!$AB$36,O127*AR127)</f>
        <v>0</v>
      </c>
      <c r="AT127" s="94">
        <f>IF(P127="",AR127*'Fraccion masica'!$AB$35,P127*AR127)</f>
        <v>0</v>
      </c>
      <c r="AU127" s="141">
        <f>IFERROR(AS127*Hoja1!$C$24/Hoja1!$C$25/Hoja1!$C$26*16.04/1000000,0)</f>
        <v>0</v>
      </c>
      <c r="AV127" s="94">
        <f>IFERROR(AT127*Hoja1!$C$24/Hoja1!$C$25/Hoja1!$C$26*44.01/1000000,0)</f>
        <v>0</v>
      </c>
    </row>
    <row r="128" spans="2:48" x14ac:dyDescent="0.75">
      <c r="B128" s="52"/>
      <c r="C128" s="52"/>
      <c r="D128" s="52"/>
      <c r="E128" s="125"/>
      <c r="F128" s="125"/>
      <c r="G128" s="131"/>
      <c r="H128" s="92"/>
      <c r="I128" s="14"/>
      <c r="J128" s="14"/>
      <c r="K128" s="14"/>
      <c r="L128" s="14"/>
      <c r="M128" s="100"/>
      <c r="N128" s="139"/>
      <c r="O128" s="52"/>
      <c r="P128" s="52"/>
      <c r="Q128" s="122" t="str">
        <f t="shared" si="2"/>
        <v/>
      </c>
      <c r="R128" s="129">
        <f t="shared" si="3"/>
        <v>0</v>
      </c>
      <c r="S128" s="129">
        <f t="shared" si="4"/>
        <v>0</v>
      </c>
      <c r="T128" s="129">
        <f t="shared" si="5"/>
        <v>0</v>
      </c>
      <c r="U128" s="129" t="str">
        <f t="shared" si="6"/>
        <v>Factor de Emisión</v>
      </c>
      <c r="V128" s="129">
        <f t="shared" si="7"/>
        <v>0</v>
      </c>
      <c r="W128" s="153">
        <f t="shared" si="8"/>
        <v>0</v>
      </c>
      <c r="X128" s="129">
        <f>V128+W128*Hoja1!$C$19</f>
        <v>0</v>
      </c>
      <c r="AI128" s="140">
        <f t="shared" si="16"/>
        <v>0</v>
      </c>
      <c r="AJ128" s="140">
        <f t="shared" si="17"/>
        <v>0</v>
      </c>
      <c r="AK128" s="140">
        <f>(PI()/4*I128^2*J128*K128)*((L128+Hoja1!$C$24*14.7)/14.7*C128)</f>
        <v>0</v>
      </c>
      <c r="AL128" s="140">
        <f t="shared" si="9"/>
        <v>0</v>
      </c>
      <c r="AM128" s="140">
        <f t="shared" si="18"/>
        <v>0</v>
      </c>
      <c r="AN128" s="140" t="str">
        <f t="shared" si="11"/>
        <v>Factor de Emisión</v>
      </c>
      <c r="AO128" s="83">
        <f t="shared" si="12"/>
        <v>0</v>
      </c>
      <c r="AP128" s="83">
        <f t="shared" si="13"/>
        <v>0</v>
      </c>
      <c r="AQ128" s="83">
        <f t="shared" si="14"/>
        <v>0</v>
      </c>
      <c r="AR128" s="94">
        <f t="shared" si="15"/>
        <v>0</v>
      </c>
      <c r="AS128" s="94">
        <f>IF(O128="",AR128*'Fraccion masica'!$AB$36,O128*AR128)</f>
        <v>0</v>
      </c>
      <c r="AT128" s="94">
        <f>IF(P128="",AR128*'Fraccion masica'!$AB$35,P128*AR128)</f>
        <v>0</v>
      </c>
      <c r="AU128" s="141">
        <f>IFERROR(AS128*Hoja1!$C$24/Hoja1!$C$25/Hoja1!$C$26*16.04/1000000,0)</f>
        <v>0</v>
      </c>
      <c r="AV128" s="94">
        <f>IFERROR(AT128*Hoja1!$C$24/Hoja1!$C$25/Hoja1!$C$26*44.01/1000000,0)</f>
        <v>0</v>
      </c>
    </row>
    <row r="129" spans="2:48" x14ac:dyDescent="0.75">
      <c r="B129" s="52"/>
      <c r="C129" s="52"/>
      <c r="D129" s="52"/>
      <c r="E129" s="125"/>
      <c r="F129" s="125"/>
      <c r="G129" s="131"/>
      <c r="H129" s="92"/>
      <c r="I129" s="14"/>
      <c r="J129" s="14"/>
      <c r="K129" s="14"/>
      <c r="L129" s="14"/>
      <c r="M129" s="100"/>
      <c r="N129" s="139"/>
      <c r="O129" s="52"/>
      <c r="P129" s="52"/>
      <c r="Q129" s="122" t="str">
        <f t="shared" si="2"/>
        <v/>
      </c>
      <c r="R129" s="129">
        <f t="shared" si="3"/>
        <v>0</v>
      </c>
      <c r="S129" s="129">
        <f t="shared" si="4"/>
        <v>0</v>
      </c>
      <c r="T129" s="129">
        <f t="shared" si="5"/>
        <v>0</v>
      </c>
      <c r="U129" s="129" t="str">
        <f t="shared" si="6"/>
        <v>Factor de Emisión</v>
      </c>
      <c r="V129" s="129">
        <f t="shared" si="7"/>
        <v>0</v>
      </c>
      <c r="W129" s="153">
        <f t="shared" si="8"/>
        <v>0</v>
      </c>
      <c r="X129" s="129">
        <f>V129+W129*Hoja1!$C$19</f>
        <v>0</v>
      </c>
      <c r="AI129" s="140">
        <f t="shared" si="16"/>
        <v>0</v>
      </c>
      <c r="AJ129" s="140">
        <f t="shared" si="17"/>
        <v>0</v>
      </c>
      <c r="AK129" s="140">
        <f>(PI()/4*I129^2*J129*K129)*((L129+Hoja1!$C$24*14.7)/14.7*C129)</f>
        <v>0</v>
      </c>
      <c r="AL129" s="140">
        <f t="shared" si="9"/>
        <v>0</v>
      </c>
      <c r="AM129" s="140">
        <f t="shared" si="18"/>
        <v>0</v>
      </c>
      <c r="AN129" s="140" t="str">
        <f t="shared" si="11"/>
        <v>Factor de Emisión</v>
      </c>
      <c r="AO129" s="83">
        <f t="shared" si="12"/>
        <v>0</v>
      </c>
      <c r="AP129" s="83">
        <f t="shared" si="13"/>
        <v>0</v>
      </c>
      <c r="AQ129" s="83">
        <f t="shared" si="14"/>
        <v>0</v>
      </c>
      <c r="AR129" s="94">
        <f t="shared" si="15"/>
        <v>0</v>
      </c>
      <c r="AS129" s="94">
        <f>IF(O129="",AR129*'Fraccion masica'!$AB$36,O129*AR129)</f>
        <v>0</v>
      </c>
      <c r="AT129" s="94">
        <f>IF(P129="",AR129*'Fraccion masica'!$AB$35,P129*AR129)</f>
        <v>0</v>
      </c>
      <c r="AU129" s="141">
        <f>IFERROR(AS129*Hoja1!$C$24/Hoja1!$C$25/Hoja1!$C$26*16.04/1000000,0)</f>
        <v>0</v>
      </c>
      <c r="AV129" s="94">
        <f>IFERROR(AT129*Hoja1!$C$24/Hoja1!$C$25/Hoja1!$C$26*44.01/1000000,0)</f>
        <v>0</v>
      </c>
    </row>
    <row r="130" spans="2:48" x14ac:dyDescent="0.75">
      <c r="B130" s="52"/>
      <c r="C130" s="52"/>
      <c r="D130" s="52"/>
      <c r="E130" s="125"/>
      <c r="F130" s="125"/>
      <c r="G130" s="131"/>
      <c r="H130" s="92"/>
      <c r="I130" s="14"/>
      <c r="J130" s="14"/>
      <c r="K130" s="14"/>
      <c r="L130" s="14"/>
      <c r="M130" s="100"/>
      <c r="N130" s="139"/>
      <c r="O130" s="52"/>
      <c r="P130" s="52"/>
      <c r="Q130" s="122" t="str">
        <f t="shared" si="2"/>
        <v/>
      </c>
      <c r="R130" s="129">
        <f t="shared" si="3"/>
        <v>0</v>
      </c>
      <c r="S130" s="129">
        <f t="shared" si="4"/>
        <v>0</v>
      </c>
      <c r="T130" s="129">
        <f t="shared" si="5"/>
        <v>0</v>
      </c>
      <c r="U130" s="129" t="str">
        <f t="shared" si="6"/>
        <v>Factor de Emisión</v>
      </c>
      <c r="V130" s="129">
        <f t="shared" si="7"/>
        <v>0</v>
      </c>
      <c r="W130" s="153">
        <f t="shared" si="8"/>
        <v>0</v>
      </c>
      <c r="X130" s="129">
        <f>V130+W130*Hoja1!$C$19</f>
        <v>0</v>
      </c>
      <c r="AI130" s="140">
        <f t="shared" ref="AI130:AI149" si="19">B130</f>
        <v>0</v>
      </c>
      <c r="AJ130" s="140">
        <f t="shared" ref="AJ130:AJ149" si="20">C130*H130</f>
        <v>0</v>
      </c>
      <c r="AK130" s="140">
        <f>(PI()/4*I130^2*J130*K130)*((L130+Hoja1!$C$24*14.7)/14.7*C130)</f>
        <v>0</v>
      </c>
      <c r="AL130" s="140">
        <f t="shared" si="9"/>
        <v>0</v>
      </c>
      <c r="AM130" s="140">
        <f t="shared" si="18"/>
        <v>0</v>
      </c>
      <c r="AN130" s="140" t="str">
        <f t="shared" si="11"/>
        <v>Factor de Emisión</v>
      </c>
      <c r="AO130" s="83">
        <f t="shared" si="12"/>
        <v>0</v>
      </c>
      <c r="AP130" s="83">
        <f t="shared" si="13"/>
        <v>0</v>
      </c>
      <c r="AQ130" s="83">
        <f t="shared" si="14"/>
        <v>0</v>
      </c>
      <c r="AR130" s="94">
        <f t="shared" si="15"/>
        <v>0</v>
      </c>
      <c r="AS130" s="94">
        <f>IF(O130="",AR130*'Fraccion masica'!$AB$36,O130*AR130)</f>
        <v>0</v>
      </c>
      <c r="AT130" s="94">
        <f>IF(P130="",AR130*'Fraccion masica'!$AB$35,P130*AR130)</f>
        <v>0</v>
      </c>
      <c r="AU130" s="141">
        <f>IFERROR(AS130*Hoja1!$C$24/Hoja1!$C$25/Hoja1!$C$26*16.04/1000000,0)</f>
        <v>0</v>
      </c>
      <c r="AV130" s="94">
        <f>IFERROR(AT130*Hoja1!$C$24/Hoja1!$C$25/Hoja1!$C$26*44.01/1000000,0)</f>
        <v>0</v>
      </c>
    </row>
    <row r="131" spans="2:48" x14ac:dyDescent="0.75">
      <c r="B131" s="52"/>
      <c r="C131" s="52"/>
      <c r="D131" s="52"/>
      <c r="E131" s="125"/>
      <c r="F131" s="125"/>
      <c r="G131" s="131"/>
      <c r="H131" s="92"/>
      <c r="I131" s="14"/>
      <c r="J131" s="14"/>
      <c r="K131" s="14"/>
      <c r="L131" s="14"/>
      <c r="M131" s="100"/>
      <c r="N131" s="139"/>
      <c r="O131" s="52"/>
      <c r="P131" s="52"/>
      <c r="Q131" s="122" t="str">
        <f t="shared" ref="Q131:Q149" si="21">IF(G131="","",G131)</f>
        <v/>
      </c>
      <c r="R131" s="129">
        <f t="shared" ref="R131:R149" si="22">AP131</f>
        <v>0</v>
      </c>
      <c r="S131" s="129">
        <f t="shared" ref="S131:S149" si="23">AQ131</f>
        <v>0</v>
      </c>
      <c r="T131" s="129">
        <f t="shared" ref="T131:T149" si="24">AO131</f>
        <v>0</v>
      </c>
      <c r="U131" s="129" t="str">
        <f t="shared" ref="U131:U149" si="25">AN131</f>
        <v>Factor de Emisión</v>
      </c>
      <c r="V131" s="129">
        <f t="shared" ref="V131:V149" si="26">AV131</f>
        <v>0</v>
      </c>
      <c r="W131" s="153">
        <f t="shared" ref="W131:W149" si="27">AU131</f>
        <v>0</v>
      </c>
      <c r="X131" s="129">
        <f>V131+W131*Hoja1!$C$19</f>
        <v>0</v>
      </c>
      <c r="AI131" s="140">
        <f t="shared" si="19"/>
        <v>0</v>
      </c>
      <c r="AJ131" s="140">
        <f t="shared" si="20"/>
        <v>0</v>
      </c>
      <c r="AK131" s="140">
        <f>(PI()/4*I131^2*J131*K131)*((L131+Hoja1!$C$24*14.7)/14.7*C131)</f>
        <v>0</v>
      </c>
      <c r="AL131" s="140">
        <f t="shared" ref="AL131:AL149" si="28">IF(AJ131&lt;&gt;0,AJ131,AK131)</f>
        <v>0</v>
      </c>
      <c r="AM131" s="140">
        <f t="shared" ref="AM131:AM149" si="29">IFERROR(IF(N131="X",9.2*M131,0),0)</f>
        <v>0</v>
      </c>
      <c r="AN131" s="140" t="str">
        <f t="shared" ref="AN131:AN149" si="30">IF(AJ131&lt;&gt;0,"Medición",IF(AK131&lt;&gt;0,"Estimación","Factor de Emisión"))</f>
        <v>Factor de Emisión</v>
      </c>
      <c r="AO131" s="83">
        <f t="shared" ref="AO131:AO149" si="31">IF(N131="X",AM131,AL131)*D131*(1-E131)</f>
        <v>0</v>
      </c>
      <c r="AP131" s="83">
        <f t="shared" ref="AP131:AP149" si="32">IF(N131="X",AM131,AL131)*D131*E131</f>
        <v>0</v>
      </c>
      <c r="AQ131" s="83">
        <f t="shared" ref="AQ131:AQ149" si="33">IF(N131="X",AM131,AL131)*D131*F131</f>
        <v>0</v>
      </c>
      <c r="AR131" s="94">
        <f t="shared" ref="AR131:AR149" si="34">IFERROR(AO131*(0.3048^3),0)</f>
        <v>0</v>
      </c>
      <c r="AS131" s="94">
        <f>IF(O131="",AR131*'Fraccion masica'!$AB$36,O131*AR131)</f>
        <v>0</v>
      </c>
      <c r="AT131" s="94">
        <f>IF(P131="",AR131*'Fraccion masica'!$AB$35,P131*AR131)</f>
        <v>0</v>
      </c>
      <c r="AU131" s="141">
        <f>IFERROR(AS131*Hoja1!$C$24/Hoja1!$C$25/Hoja1!$C$26*16.04/1000000,0)</f>
        <v>0</v>
      </c>
      <c r="AV131" s="94">
        <f>IFERROR(AT131*Hoja1!$C$24/Hoja1!$C$25/Hoja1!$C$26*44.01/1000000,0)</f>
        <v>0</v>
      </c>
    </row>
    <row r="132" spans="2:48" x14ac:dyDescent="0.75">
      <c r="B132" s="52"/>
      <c r="C132" s="52"/>
      <c r="D132" s="52"/>
      <c r="E132" s="125"/>
      <c r="F132" s="125"/>
      <c r="G132" s="131"/>
      <c r="H132" s="92"/>
      <c r="I132" s="14"/>
      <c r="J132" s="14"/>
      <c r="K132" s="14"/>
      <c r="L132" s="14"/>
      <c r="M132" s="100"/>
      <c r="N132" s="139"/>
      <c r="O132" s="52"/>
      <c r="P132" s="52"/>
      <c r="Q132" s="122" t="str">
        <f t="shared" si="21"/>
        <v/>
      </c>
      <c r="R132" s="129">
        <f t="shared" si="22"/>
        <v>0</v>
      </c>
      <c r="S132" s="129">
        <f t="shared" si="23"/>
        <v>0</v>
      </c>
      <c r="T132" s="129">
        <f t="shared" si="24"/>
        <v>0</v>
      </c>
      <c r="U132" s="129" t="str">
        <f t="shared" si="25"/>
        <v>Factor de Emisión</v>
      </c>
      <c r="V132" s="129">
        <f t="shared" si="26"/>
        <v>0</v>
      </c>
      <c r="W132" s="153">
        <f t="shared" si="27"/>
        <v>0</v>
      </c>
      <c r="X132" s="129">
        <f>V132+W132*Hoja1!$C$19</f>
        <v>0</v>
      </c>
      <c r="AI132" s="140">
        <f t="shared" si="19"/>
        <v>0</v>
      </c>
      <c r="AJ132" s="140">
        <f t="shared" si="20"/>
        <v>0</v>
      </c>
      <c r="AK132" s="140">
        <f>(PI()/4*I132^2*J132*K132)*((L132+Hoja1!$C$24*14.7)/14.7*C132)</f>
        <v>0</v>
      </c>
      <c r="AL132" s="140">
        <f t="shared" si="28"/>
        <v>0</v>
      </c>
      <c r="AM132" s="140">
        <f t="shared" si="29"/>
        <v>0</v>
      </c>
      <c r="AN132" s="140" t="str">
        <f t="shared" si="30"/>
        <v>Factor de Emisión</v>
      </c>
      <c r="AO132" s="83">
        <f t="shared" si="31"/>
        <v>0</v>
      </c>
      <c r="AP132" s="83">
        <f t="shared" si="32"/>
        <v>0</v>
      </c>
      <c r="AQ132" s="83">
        <f t="shared" si="33"/>
        <v>0</v>
      </c>
      <c r="AR132" s="94">
        <f t="shared" si="34"/>
        <v>0</v>
      </c>
      <c r="AS132" s="94">
        <f>IF(O132="",AR132*'Fraccion masica'!$AB$36,O132*AR132)</f>
        <v>0</v>
      </c>
      <c r="AT132" s="94">
        <f>IF(P132="",AR132*'Fraccion masica'!$AB$35,P132*AR132)</f>
        <v>0</v>
      </c>
      <c r="AU132" s="141">
        <f>IFERROR(AS132*Hoja1!$C$24/Hoja1!$C$25/Hoja1!$C$26*16.04/1000000,0)</f>
        <v>0</v>
      </c>
      <c r="AV132" s="94">
        <f>IFERROR(AT132*Hoja1!$C$24/Hoja1!$C$25/Hoja1!$C$26*44.01/1000000,0)</f>
        <v>0</v>
      </c>
    </row>
    <row r="133" spans="2:48" x14ac:dyDescent="0.75">
      <c r="B133" s="52"/>
      <c r="C133" s="52"/>
      <c r="D133" s="52"/>
      <c r="E133" s="125"/>
      <c r="F133" s="125"/>
      <c r="G133" s="131"/>
      <c r="H133" s="92"/>
      <c r="I133" s="14"/>
      <c r="J133" s="14"/>
      <c r="K133" s="14"/>
      <c r="L133" s="14"/>
      <c r="M133" s="100"/>
      <c r="N133" s="139"/>
      <c r="O133" s="52"/>
      <c r="P133" s="52"/>
      <c r="Q133" s="122" t="str">
        <f t="shared" si="21"/>
        <v/>
      </c>
      <c r="R133" s="129">
        <f t="shared" si="22"/>
        <v>0</v>
      </c>
      <c r="S133" s="129">
        <f t="shared" si="23"/>
        <v>0</v>
      </c>
      <c r="T133" s="129">
        <f t="shared" si="24"/>
        <v>0</v>
      </c>
      <c r="U133" s="129" t="str">
        <f t="shared" si="25"/>
        <v>Factor de Emisión</v>
      </c>
      <c r="V133" s="129">
        <f t="shared" si="26"/>
        <v>0</v>
      </c>
      <c r="W133" s="153">
        <f t="shared" si="27"/>
        <v>0</v>
      </c>
      <c r="X133" s="129">
        <f>V133+W133*Hoja1!$C$19</f>
        <v>0</v>
      </c>
      <c r="AI133" s="140">
        <f t="shared" si="19"/>
        <v>0</v>
      </c>
      <c r="AJ133" s="140">
        <f t="shared" si="20"/>
        <v>0</v>
      </c>
      <c r="AK133" s="140">
        <f>(PI()/4*I133^2*J133*K133)*((L133+Hoja1!$C$24*14.7)/14.7*C133)</f>
        <v>0</v>
      </c>
      <c r="AL133" s="140">
        <f t="shared" si="28"/>
        <v>0</v>
      </c>
      <c r="AM133" s="140">
        <f t="shared" si="29"/>
        <v>0</v>
      </c>
      <c r="AN133" s="140" t="str">
        <f t="shared" si="30"/>
        <v>Factor de Emisión</v>
      </c>
      <c r="AO133" s="83">
        <f t="shared" si="31"/>
        <v>0</v>
      </c>
      <c r="AP133" s="83">
        <f t="shared" si="32"/>
        <v>0</v>
      </c>
      <c r="AQ133" s="83">
        <f t="shared" si="33"/>
        <v>0</v>
      </c>
      <c r="AR133" s="94">
        <f t="shared" si="34"/>
        <v>0</v>
      </c>
      <c r="AS133" s="94">
        <f>IF(O133="",AR133*'Fraccion masica'!$AB$36,O133*AR133)</f>
        <v>0</v>
      </c>
      <c r="AT133" s="94">
        <f>IF(P133="",AR133*'Fraccion masica'!$AB$35,P133*AR133)</f>
        <v>0</v>
      </c>
      <c r="AU133" s="141">
        <f>IFERROR(AS133*Hoja1!$C$24/Hoja1!$C$25/Hoja1!$C$26*16.04/1000000,0)</f>
        <v>0</v>
      </c>
      <c r="AV133" s="94">
        <f>IFERROR(AT133*Hoja1!$C$24/Hoja1!$C$25/Hoja1!$C$26*44.01/1000000,0)</f>
        <v>0</v>
      </c>
    </row>
    <row r="134" spans="2:48" x14ac:dyDescent="0.75">
      <c r="B134" s="52"/>
      <c r="C134" s="52"/>
      <c r="D134" s="52"/>
      <c r="E134" s="125"/>
      <c r="F134" s="125"/>
      <c r="G134" s="131"/>
      <c r="H134" s="92"/>
      <c r="I134" s="14"/>
      <c r="J134" s="14"/>
      <c r="K134" s="14"/>
      <c r="L134" s="14"/>
      <c r="M134" s="100"/>
      <c r="N134" s="139"/>
      <c r="O134" s="52"/>
      <c r="P134" s="52"/>
      <c r="Q134" s="122" t="str">
        <f t="shared" si="21"/>
        <v/>
      </c>
      <c r="R134" s="129">
        <f t="shared" si="22"/>
        <v>0</v>
      </c>
      <c r="S134" s="129">
        <f t="shared" si="23"/>
        <v>0</v>
      </c>
      <c r="T134" s="129">
        <f t="shared" si="24"/>
        <v>0</v>
      </c>
      <c r="U134" s="129" t="str">
        <f t="shared" si="25"/>
        <v>Factor de Emisión</v>
      </c>
      <c r="V134" s="129">
        <f t="shared" si="26"/>
        <v>0</v>
      </c>
      <c r="W134" s="153">
        <f t="shared" si="27"/>
        <v>0</v>
      </c>
      <c r="X134" s="129">
        <f>V134+W134*Hoja1!$C$19</f>
        <v>0</v>
      </c>
      <c r="AI134" s="140">
        <f t="shared" si="19"/>
        <v>0</v>
      </c>
      <c r="AJ134" s="140">
        <f t="shared" si="20"/>
        <v>0</v>
      </c>
      <c r="AK134" s="140">
        <f>(PI()/4*I134^2*J134*K134)*((L134+Hoja1!$C$24*14.7)/14.7*C134)</f>
        <v>0</v>
      </c>
      <c r="AL134" s="140">
        <f t="shared" si="28"/>
        <v>0</v>
      </c>
      <c r="AM134" s="140">
        <f t="shared" si="29"/>
        <v>0</v>
      </c>
      <c r="AN134" s="140" t="str">
        <f t="shared" si="30"/>
        <v>Factor de Emisión</v>
      </c>
      <c r="AO134" s="83">
        <f t="shared" si="31"/>
        <v>0</v>
      </c>
      <c r="AP134" s="83">
        <f t="shared" si="32"/>
        <v>0</v>
      </c>
      <c r="AQ134" s="83">
        <f t="shared" si="33"/>
        <v>0</v>
      </c>
      <c r="AR134" s="94">
        <f t="shared" si="34"/>
        <v>0</v>
      </c>
      <c r="AS134" s="94">
        <f>IF(O134="",AR134*'Fraccion masica'!$AB$36,O134*AR134)</f>
        <v>0</v>
      </c>
      <c r="AT134" s="94">
        <f>IF(P134="",AR134*'Fraccion masica'!$AB$35,P134*AR134)</f>
        <v>0</v>
      </c>
      <c r="AU134" s="141">
        <f>IFERROR(AS134*Hoja1!$C$24/Hoja1!$C$25/Hoja1!$C$26*16.04/1000000,0)</f>
        <v>0</v>
      </c>
      <c r="AV134" s="94">
        <f>IFERROR(AT134*Hoja1!$C$24/Hoja1!$C$25/Hoja1!$C$26*44.01/1000000,0)</f>
        <v>0</v>
      </c>
    </row>
    <row r="135" spans="2:48" x14ac:dyDescent="0.75">
      <c r="B135" s="52"/>
      <c r="C135" s="52"/>
      <c r="D135" s="52"/>
      <c r="E135" s="125"/>
      <c r="F135" s="125"/>
      <c r="G135" s="131"/>
      <c r="H135" s="92"/>
      <c r="I135" s="14"/>
      <c r="J135" s="14"/>
      <c r="K135" s="14"/>
      <c r="L135" s="14"/>
      <c r="M135" s="100"/>
      <c r="N135" s="139"/>
      <c r="O135" s="52"/>
      <c r="P135" s="52"/>
      <c r="Q135" s="122" t="str">
        <f t="shared" si="21"/>
        <v/>
      </c>
      <c r="R135" s="129">
        <f t="shared" si="22"/>
        <v>0</v>
      </c>
      <c r="S135" s="129">
        <f t="shared" si="23"/>
        <v>0</v>
      </c>
      <c r="T135" s="129">
        <f t="shared" si="24"/>
        <v>0</v>
      </c>
      <c r="U135" s="129" t="str">
        <f t="shared" si="25"/>
        <v>Factor de Emisión</v>
      </c>
      <c r="V135" s="129">
        <f t="shared" si="26"/>
        <v>0</v>
      </c>
      <c r="W135" s="153">
        <f t="shared" si="27"/>
        <v>0</v>
      </c>
      <c r="X135" s="129">
        <f>V135+W135*Hoja1!$C$19</f>
        <v>0</v>
      </c>
      <c r="AI135" s="140">
        <f t="shared" si="19"/>
        <v>0</v>
      </c>
      <c r="AJ135" s="140">
        <f t="shared" si="20"/>
        <v>0</v>
      </c>
      <c r="AK135" s="140">
        <f>(PI()/4*I135^2*J135*K135)*((L135+Hoja1!$C$24*14.7)/14.7*C135)</f>
        <v>0</v>
      </c>
      <c r="AL135" s="140">
        <f t="shared" si="28"/>
        <v>0</v>
      </c>
      <c r="AM135" s="140">
        <f t="shared" si="29"/>
        <v>0</v>
      </c>
      <c r="AN135" s="140" t="str">
        <f t="shared" si="30"/>
        <v>Factor de Emisión</v>
      </c>
      <c r="AO135" s="83">
        <f t="shared" si="31"/>
        <v>0</v>
      </c>
      <c r="AP135" s="83">
        <f t="shared" si="32"/>
        <v>0</v>
      </c>
      <c r="AQ135" s="83">
        <f t="shared" si="33"/>
        <v>0</v>
      </c>
      <c r="AR135" s="94">
        <f t="shared" si="34"/>
        <v>0</v>
      </c>
      <c r="AS135" s="94">
        <f>IF(O135="",AR135*'Fraccion masica'!$AB$36,O135*AR135)</f>
        <v>0</v>
      </c>
      <c r="AT135" s="94">
        <f>IF(P135="",AR135*'Fraccion masica'!$AB$35,P135*AR135)</f>
        <v>0</v>
      </c>
      <c r="AU135" s="141">
        <f>IFERROR(AS135*Hoja1!$C$24/Hoja1!$C$25/Hoja1!$C$26*16.04/1000000,0)</f>
        <v>0</v>
      </c>
      <c r="AV135" s="94">
        <f>IFERROR(AT135*Hoja1!$C$24/Hoja1!$C$25/Hoja1!$C$26*44.01/1000000,0)</f>
        <v>0</v>
      </c>
    </row>
    <row r="136" spans="2:48" x14ac:dyDescent="0.75">
      <c r="B136" s="52"/>
      <c r="C136" s="52"/>
      <c r="D136" s="52"/>
      <c r="E136" s="125"/>
      <c r="F136" s="125"/>
      <c r="G136" s="131"/>
      <c r="H136" s="92"/>
      <c r="I136" s="14"/>
      <c r="J136" s="14"/>
      <c r="K136" s="14"/>
      <c r="L136" s="14"/>
      <c r="M136" s="100"/>
      <c r="N136" s="139"/>
      <c r="O136" s="52"/>
      <c r="P136" s="52"/>
      <c r="Q136" s="122" t="str">
        <f t="shared" si="21"/>
        <v/>
      </c>
      <c r="R136" s="129">
        <f t="shared" si="22"/>
        <v>0</v>
      </c>
      <c r="S136" s="129">
        <f t="shared" si="23"/>
        <v>0</v>
      </c>
      <c r="T136" s="129">
        <f t="shared" si="24"/>
        <v>0</v>
      </c>
      <c r="U136" s="129" t="str">
        <f t="shared" si="25"/>
        <v>Factor de Emisión</v>
      </c>
      <c r="V136" s="129">
        <f t="shared" si="26"/>
        <v>0</v>
      </c>
      <c r="W136" s="153">
        <f t="shared" si="27"/>
        <v>0</v>
      </c>
      <c r="X136" s="129">
        <f>V136+W136*Hoja1!$C$19</f>
        <v>0</v>
      </c>
      <c r="AI136" s="140">
        <f t="shared" si="19"/>
        <v>0</v>
      </c>
      <c r="AJ136" s="140">
        <f t="shared" si="20"/>
        <v>0</v>
      </c>
      <c r="AK136" s="140">
        <f>(PI()/4*I136^2*J136*K136)*((L136+Hoja1!$C$24*14.7)/14.7*C136)</f>
        <v>0</v>
      </c>
      <c r="AL136" s="140">
        <f t="shared" si="28"/>
        <v>0</v>
      </c>
      <c r="AM136" s="140">
        <f t="shared" si="29"/>
        <v>0</v>
      </c>
      <c r="AN136" s="140" t="str">
        <f t="shared" si="30"/>
        <v>Factor de Emisión</v>
      </c>
      <c r="AO136" s="83">
        <f t="shared" si="31"/>
        <v>0</v>
      </c>
      <c r="AP136" s="83">
        <f t="shared" si="32"/>
        <v>0</v>
      </c>
      <c r="AQ136" s="83">
        <f t="shared" si="33"/>
        <v>0</v>
      </c>
      <c r="AR136" s="94">
        <f t="shared" si="34"/>
        <v>0</v>
      </c>
      <c r="AS136" s="94">
        <f>IF(O136="",AR136*'Fraccion masica'!$AB$36,O136*AR136)</f>
        <v>0</v>
      </c>
      <c r="AT136" s="94">
        <f>IF(P136="",AR136*'Fraccion masica'!$AB$35,P136*AR136)</f>
        <v>0</v>
      </c>
      <c r="AU136" s="141">
        <f>IFERROR(AS136*Hoja1!$C$24/Hoja1!$C$25/Hoja1!$C$26*16.04/1000000,0)</f>
        <v>0</v>
      </c>
      <c r="AV136" s="94">
        <f>IFERROR(AT136*Hoja1!$C$24/Hoja1!$C$25/Hoja1!$C$26*44.01/1000000,0)</f>
        <v>0</v>
      </c>
    </row>
    <row r="137" spans="2:48" x14ac:dyDescent="0.75">
      <c r="B137" s="52"/>
      <c r="C137" s="52"/>
      <c r="D137" s="52"/>
      <c r="E137" s="125"/>
      <c r="F137" s="125"/>
      <c r="G137" s="131"/>
      <c r="H137" s="92"/>
      <c r="I137" s="14"/>
      <c r="J137" s="14"/>
      <c r="K137" s="14"/>
      <c r="L137" s="14"/>
      <c r="M137" s="100"/>
      <c r="N137" s="139"/>
      <c r="O137" s="52"/>
      <c r="P137" s="52"/>
      <c r="Q137" s="122" t="str">
        <f t="shared" si="21"/>
        <v/>
      </c>
      <c r="R137" s="129">
        <f t="shared" si="22"/>
        <v>0</v>
      </c>
      <c r="S137" s="129">
        <f t="shared" si="23"/>
        <v>0</v>
      </c>
      <c r="T137" s="129">
        <f t="shared" si="24"/>
        <v>0</v>
      </c>
      <c r="U137" s="129" t="str">
        <f t="shared" si="25"/>
        <v>Factor de Emisión</v>
      </c>
      <c r="V137" s="129">
        <f t="shared" si="26"/>
        <v>0</v>
      </c>
      <c r="W137" s="153">
        <f t="shared" si="27"/>
        <v>0</v>
      </c>
      <c r="X137" s="129">
        <f>V137+W137*Hoja1!$C$19</f>
        <v>0</v>
      </c>
      <c r="AI137" s="140">
        <f t="shared" si="19"/>
        <v>0</v>
      </c>
      <c r="AJ137" s="140">
        <f t="shared" si="20"/>
        <v>0</v>
      </c>
      <c r="AK137" s="140">
        <f>(PI()/4*I137^2*J137*K137)*((L137+Hoja1!$C$24*14.7)/14.7*C137)</f>
        <v>0</v>
      </c>
      <c r="AL137" s="140">
        <f t="shared" si="28"/>
        <v>0</v>
      </c>
      <c r="AM137" s="140">
        <f t="shared" si="29"/>
        <v>0</v>
      </c>
      <c r="AN137" s="140" t="str">
        <f t="shared" si="30"/>
        <v>Factor de Emisión</v>
      </c>
      <c r="AO137" s="83">
        <f t="shared" si="31"/>
        <v>0</v>
      </c>
      <c r="AP137" s="83">
        <f t="shared" si="32"/>
        <v>0</v>
      </c>
      <c r="AQ137" s="83">
        <f t="shared" si="33"/>
        <v>0</v>
      </c>
      <c r="AR137" s="94">
        <f t="shared" si="34"/>
        <v>0</v>
      </c>
      <c r="AS137" s="94">
        <f>IF(O137="",AR137*'Fraccion masica'!$AB$36,O137*AR137)</f>
        <v>0</v>
      </c>
      <c r="AT137" s="94">
        <f>IF(P137="",AR137*'Fraccion masica'!$AB$35,P137*AR137)</f>
        <v>0</v>
      </c>
      <c r="AU137" s="141">
        <f>IFERROR(AS137*Hoja1!$C$24/Hoja1!$C$25/Hoja1!$C$26*16.04/1000000,0)</f>
        <v>0</v>
      </c>
      <c r="AV137" s="94">
        <f>IFERROR(AT137*Hoja1!$C$24/Hoja1!$C$25/Hoja1!$C$26*44.01/1000000,0)</f>
        <v>0</v>
      </c>
    </row>
    <row r="138" spans="2:48" x14ac:dyDescent="0.75">
      <c r="B138" s="52"/>
      <c r="C138" s="52"/>
      <c r="D138" s="52"/>
      <c r="E138" s="125"/>
      <c r="F138" s="125"/>
      <c r="G138" s="131"/>
      <c r="H138" s="92"/>
      <c r="I138" s="14"/>
      <c r="J138" s="14"/>
      <c r="K138" s="14"/>
      <c r="L138" s="14"/>
      <c r="M138" s="100"/>
      <c r="N138" s="139"/>
      <c r="O138" s="52"/>
      <c r="P138" s="52"/>
      <c r="Q138" s="122" t="str">
        <f t="shared" si="21"/>
        <v/>
      </c>
      <c r="R138" s="129">
        <f t="shared" si="22"/>
        <v>0</v>
      </c>
      <c r="S138" s="129">
        <f t="shared" si="23"/>
        <v>0</v>
      </c>
      <c r="T138" s="129">
        <f t="shared" si="24"/>
        <v>0</v>
      </c>
      <c r="U138" s="129" t="str">
        <f t="shared" si="25"/>
        <v>Factor de Emisión</v>
      </c>
      <c r="V138" s="129">
        <f t="shared" si="26"/>
        <v>0</v>
      </c>
      <c r="W138" s="153">
        <f t="shared" si="27"/>
        <v>0</v>
      </c>
      <c r="X138" s="129">
        <f>V138+W138*Hoja1!$C$19</f>
        <v>0</v>
      </c>
      <c r="AI138" s="140">
        <f t="shared" si="19"/>
        <v>0</v>
      </c>
      <c r="AJ138" s="140">
        <f t="shared" si="20"/>
        <v>0</v>
      </c>
      <c r="AK138" s="140">
        <f>(PI()/4*I138^2*J138*K138)*((L138+Hoja1!$C$24*14.7)/14.7*C138)</f>
        <v>0</v>
      </c>
      <c r="AL138" s="140">
        <f t="shared" si="28"/>
        <v>0</v>
      </c>
      <c r="AM138" s="140">
        <f t="shared" si="29"/>
        <v>0</v>
      </c>
      <c r="AN138" s="140" t="str">
        <f t="shared" si="30"/>
        <v>Factor de Emisión</v>
      </c>
      <c r="AO138" s="83">
        <f t="shared" si="31"/>
        <v>0</v>
      </c>
      <c r="AP138" s="83">
        <f t="shared" si="32"/>
        <v>0</v>
      </c>
      <c r="AQ138" s="83">
        <f t="shared" si="33"/>
        <v>0</v>
      </c>
      <c r="AR138" s="94">
        <f t="shared" si="34"/>
        <v>0</v>
      </c>
      <c r="AS138" s="94">
        <f>IF(O138="",AR138*'Fraccion masica'!$AB$36,O138*AR138)</f>
        <v>0</v>
      </c>
      <c r="AT138" s="94">
        <f>IF(P138="",AR138*'Fraccion masica'!$AB$35,P138*AR138)</f>
        <v>0</v>
      </c>
      <c r="AU138" s="141">
        <f>IFERROR(AS138*Hoja1!$C$24/Hoja1!$C$25/Hoja1!$C$26*16.04/1000000,0)</f>
        <v>0</v>
      </c>
      <c r="AV138" s="94">
        <f>IFERROR(AT138*Hoja1!$C$24/Hoja1!$C$25/Hoja1!$C$26*44.01/1000000,0)</f>
        <v>0</v>
      </c>
    </row>
    <row r="139" spans="2:48" x14ac:dyDescent="0.75">
      <c r="B139" s="52"/>
      <c r="C139" s="52"/>
      <c r="D139" s="52"/>
      <c r="E139" s="125"/>
      <c r="F139" s="125"/>
      <c r="G139" s="131"/>
      <c r="H139" s="92"/>
      <c r="I139" s="14"/>
      <c r="J139" s="14"/>
      <c r="K139" s="14"/>
      <c r="L139" s="14"/>
      <c r="M139" s="100"/>
      <c r="N139" s="139"/>
      <c r="O139" s="52"/>
      <c r="P139" s="52"/>
      <c r="Q139" s="122" t="str">
        <f t="shared" si="21"/>
        <v/>
      </c>
      <c r="R139" s="129">
        <f t="shared" si="22"/>
        <v>0</v>
      </c>
      <c r="S139" s="129">
        <f t="shared" si="23"/>
        <v>0</v>
      </c>
      <c r="T139" s="129">
        <f t="shared" si="24"/>
        <v>0</v>
      </c>
      <c r="U139" s="129" t="str">
        <f t="shared" si="25"/>
        <v>Factor de Emisión</v>
      </c>
      <c r="V139" s="129">
        <f t="shared" si="26"/>
        <v>0</v>
      </c>
      <c r="W139" s="153">
        <f t="shared" si="27"/>
        <v>0</v>
      </c>
      <c r="X139" s="129">
        <f>V139+W139*Hoja1!$C$19</f>
        <v>0</v>
      </c>
      <c r="AI139" s="140">
        <f t="shared" si="19"/>
        <v>0</v>
      </c>
      <c r="AJ139" s="140">
        <f t="shared" si="20"/>
        <v>0</v>
      </c>
      <c r="AK139" s="140">
        <f>(PI()/4*I139^2*J139*K139)*((L139+Hoja1!$C$24*14.7)/14.7*C139)</f>
        <v>0</v>
      </c>
      <c r="AL139" s="140">
        <f t="shared" si="28"/>
        <v>0</v>
      </c>
      <c r="AM139" s="140">
        <f t="shared" si="29"/>
        <v>0</v>
      </c>
      <c r="AN139" s="140" t="str">
        <f t="shared" si="30"/>
        <v>Factor de Emisión</v>
      </c>
      <c r="AO139" s="83">
        <f t="shared" si="31"/>
        <v>0</v>
      </c>
      <c r="AP139" s="83">
        <f t="shared" si="32"/>
        <v>0</v>
      </c>
      <c r="AQ139" s="83">
        <f t="shared" si="33"/>
        <v>0</v>
      </c>
      <c r="AR139" s="94">
        <f t="shared" si="34"/>
        <v>0</v>
      </c>
      <c r="AS139" s="94">
        <f>IF(O139="",AR139*'Fraccion masica'!$AB$36,O139*AR139)</f>
        <v>0</v>
      </c>
      <c r="AT139" s="94">
        <f>IF(P139="",AR139*'Fraccion masica'!$AB$35,P139*AR139)</f>
        <v>0</v>
      </c>
      <c r="AU139" s="141">
        <f>IFERROR(AS139*Hoja1!$C$24/Hoja1!$C$25/Hoja1!$C$26*16.04/1000000,0)</f>
        <v>0</v>
      </c>
      <c r="AV139" s="94">
        <f>IFERROR(AT139*Hoja1!$C$24/Hoja1!$C$25/Hoja1!$C$26*44.01/1000000,0)</f>
        <v>0</v>
      </c>
    </row>
    <row r="140" spans="2:48" x14ac:dyDescent="0.75">
      <c r="B140" s="52"/>
      <c r="C140" s="52"/>
      <c r="D140" s="52"/>
      <c r="E140" s="125"/>
      <c r="F140" s="125"/>
      <c r="G140" s="131"/>
      <c r="H140" s="92"/>
      <c r="I140" s="14"/>
      <c r="J140" s="14"/>
      <c r="K140" s="14"/>
      <c r="L140" s="14"/>
      <c r="M140" s="100"/>
      <c r="N140" s="139"/>
      <c r="O140" s="52"/>
      <c r="P140" s="52"/>
      <c r="Q140" s="122" t="str">
        <f t="shared" si="21"/>
        <v/>
      </c>
      <c r="R140" s="129">
        <f t="shared" si="22"/>
        <v>0</v>
      </c>
      <c r="S140" s="129">
        <f t="shared" si="23"/>
        <v>0</v>
      </c>
      <c r="T140" s="129">
        <f t="shared" si="24"/>
        <v>0</v>
      </c>
      <c r="U140" s="129" t="str">
        <f t="shared" si="25"/>
        <v>Factor de Emisión</v>
      </c>
      <c r="V140" s="129">
        <f t="shared" si="26"/>
        <v>0</v>
      </c>
      <c r="W140" s="153">
        <f t="shared" si="27"/>
        <v>0</v>
      </c>
      <c r="X140" s="129">
        <f>V140+W140*Hoja1!$C$19</f>
        <v>0</v>
      </c>
      <c r="AI140" s="140">
        <f t="shared" si="19"/>
        <v>0</v>
      </c>
      <c r="AJ140" s="140">
        <f t="shared" si="20"/>
        <v>0</v>
      </c>
      <c r="AK140" s="140">
        <f>(PI()/4*I140^2*J140*K140)*((L140+Hoja1!$C$24*14.7)/14.7*C140)</f>
        <v>0</v>
      </c>
      <c r="AL140" s="140">
        <f t="shared" si="28"/>
        <v>0</v>
      </c>
      <c r="AM140" s="140">
        <f t="shared" si="29"/>
        <v>0</v>
      </c>
      <c r="AN140" s="140" t="str">
        <f t="shared" si="30"/>
        <v>Factor de Emisión</v>
      </c>
      <c r="AO140" s="83">
        <f t="shared" si="31"/>
        <v>0</v>
      </c>
      <c r="AP140" s="83">
        <f t="shared" si="32"/>
        <v>0</v>
      </c>
      <c r="AQ140" s="83">
        <f t="shared" si="33"/>
        <v>0</v>
      </c>
      <c r="AR140" s="94">
        <f t="shared" si="34"/>
        <v>0</v>
      </c>
      <c r="AS140" s="94">
        <f>IF(O140="",AR140*'Fraccion masica'!$AB$36,O140*AR140)</f>
        <v>0</v>
      </c>
      <c r="AT140" s="94">
        <f>IF(P140="",AR140*'Fraccion masica'!$AB$35,P140*AR140)</f>
        <v>0</v>
      </c>
      <c r="AU140" s="141">
        <f>IFERROR(AS140*Hoja1!$C$24/Hoja1!$C$25/Hoja1!$C$26*16.04/1000000,0)</f>
        <v>0</v>
      </c>
      <c r="AV140" s="94">
        <f>IFERROR(AT140*Hoja1!$C$24/Hoja1!$C$25/Hoja1!$C$26*44.01/1000000,0)</f>
        <v>0</v>
      </c>
    </row>
    <row r="141" spans="2:48" x14ac:dyDescent="0.75">
      <c r="B141" s="52"/>
      <c r="C141" s="52"/>
      <c r="D141" s="52"/>
      <c r="E141" s="125"/>
      <c r="F141" s="125"/>
      <c r="G141" s="131"/>
      <c r="H141" s="92"/>
      <c r="I141" s="14"/>
      <c r="J141" s="14"/>
      <c r="K141" s="14"/>
      <c r="L141" s="14"/>
      <c r="M141" s="100"/>
      <c r="N141" s="139"/>
      <c r="O141" s="52"/>
      <c r="P141" s="52"/>
      <c r="Q141" s="122" t="str">
        <f t="shared" si="21"/>
        <v/>
      </c>
      <c r="R141" s="129">
        <f t="shared" si="22"/>
        <v>0</v>
      </c>
      <c r="S141" s="129">
        <f t="shared" si="23"/>
        <v>0</v>
      </c>
      <c r="T141" s="129">
        <f t="shared" si="24"/>
        <v>0</v>
      </c>
      <c r="U141" s="129" t="str">
        <f t="shared" si="25"/>
        <v>Factor de Emisión</v>
      </c>
      <c r="V141" s="129">
        <f t="shared" si="26"/>
        <v>0</v>
      </c>
      <c r="W141" s="153">
        <f t="shared" si="27"/>
        <v>0</v>
      </c>
      <c r="X141" s="129">
        <f>V141+W141*Hoja1!$C$19</f>
        <v>0</v>
      </c>
      <c r="AI141" s="140">
        <f t="shared" si="19"/>
        <v>0</v>
      </c>
      <c r="AJ141" s="140">
        <f t="shared" si="20"/>
        <v>0</v>
      </c>
      <c r="AK141" s="140">
        <f>(PI()/4*I141^2*J141*K141)*((L141+Hoja1!$C$24*14.7)/14.7*C141)</f>
        <v>0</v>
      </c>
      <c r="AL141" s="140">
        <f t="shared" si="28"/>
        <v>0</v>
      </c>
      <c r="AM141" s="140">
        <f t="shared" si="29"/>
        <v>0</v>
      </c>
      <c r="AN141" s="140" t="str">
        <f t="shared" si="30"/>
        <v>Factor de Emisión</v>
      </c>
      <c r="AO141" s="83">
        <f t="shared" si="31"/>
        <v>0</v>
      </c>
      <c r="AP141" s="83">
        <f t="shared" si="32"/>
        <v>0</v>
      </c>
      <c r="AQ141" s="83">
        <f t="shared" si="33"/>
        <v>0</v>
      </c>
      <c r="AR141" s="94">
        <f t="shared" si="34"/>
        <v>0</v>
      </c>
      <c r="AS141" s="94">
        <f>IF(O141="",AR141*'Fraccion masica'!$AB$36,O141*AR141)</f>
        <v>0</v>
      </c>
      <c r="AT141" s="94">
        <f>IF(P141="",AR141*'Fraccion masica'!$AB$35,P141*AR141)</f>
        <v>0</v>
      </c>
      <c r="AU141" s="141">
        <f>IFERROR(AS141*Hoja1!$C$24/Hoja1!$C$25/Hoja1!$C$26*16.04/1000000,0)</f>
        <v>0</v>
      </c>
      <c r="AV141" s="94">
        <f>IFERROR(AT141*Hoja1!$C$24/Hoja1!$C$25/Hoja1!$C$26*44.01/1000000,0)</f>
        <v>0</v>
      </c>
    </row>
    <row r="142" spans="2:48" x14ac:dyDescent="0.75">
      <c r="B142" s="52"/>
      <c r="C142" s="52"/>
      <c r="D142" s="52"/>
      <c r="E142" s="125"/>
      <c r="F142" s="125"/>
      <c r="G142" s="131"/>
      <c r="H142" s="92"/>
      <c r="I142" s="14"/>
      <c r="J142" s="14"/>
      <c r="K142" s="14"/>
      <c r="L142" s="14"/>
      <c r="M142" s="100"/>
      <c r="N142" s="139"/>
      <c r="O142" s="52"/>
      <c r="P142" s="52"/>
      <c r="Q142" s="122" t="str">
        <f t="shared" si="21"/>
        <v/>
      </c>
      <c r="R142" s="129">
        <f t="shared" si="22"/>
        <v>0</v>
      </c>
      <c r="S142" s="129">
        <f t="shared" si="23"/>
        <v>0</v>
      </c>
      <c r="T142" s="129">
        <f t="shared" si="24"/>
        <v>0</v>
      </c>
      <c r="U142" s="129" t="str">
        <f t="shared" si="25"/>
        <v>Factor de Emisión</v>
      </c>
      <c r="V142" s="129">
        <f t="shared" si="26"/>
        <v>0</v>
      </c>
      <c r="W142" s="153">
        <f t="shared" si="27"/>
        <v>0</v>
      </c>
      <c r="X142" s="129">
        <f>V142+W142*Hoja1!$C$19</f>
        <v>0</v>
      </c>
      <c r="AI142" s="140">
        <f t="shared" si="19"/>
        <v>0</v>
      </c>
      <c r="AJ142" s="140">
        <f t="shared" si="20"/>
        <v>0</v>
      </c>
      <c r="AK142" s="140">
        <f>(PI()/4*I142^2*J142*K142)*((L142+Hoja1!$C$24*14.7)/14.7*C142)</f>
        <v>0</v>
      </c>
      <c r="AL142" s="140">
        <f t="shared" si="28"/>
        <v>0</v>
      </c>
      <c r="AM142" s="140">
        <f t="shared" si="29"/>
        <v>0</v>
      </c>
      <c r="AN142" s="140" t="str">
        <f t="shared" si="30"/>
        <v>Factor de Emisión</v>
      </c>
      <c r="AO142" s="83">
        <f t="shared" si="31"/>
        <v>0</v>
      </c>
      <c r="AP142" s="83">
        <f t="shared" si="32"/>
        <v>0</v>
      </c>
      <c r="AQ142" s="83">
        <f t="shared" si="33"/>
        <v>0</v>
      </c>
      <c r="AR142" s="94">
        <f t="shared" si="34"/>
        <v>0</v>
      </c>
      <c r="AS142" s="94">
        <f>IF(O142="",AR142*'Fraccion masica'!$AB$36,O142*AR142)</f>
        <v>0</v>
      </c>
      <c r="AT142" s="94">
        <f>IF(P142="",AR142*'Fraccion masica'!$AB$35,P142*AR142)</f>
        <v>0</v>
      </c>
      <c r="AU142" s="141">
        <f>IFERROR(AS142*Hoja1!$C$24/Hoja1!$C$25/Hoja1!$C$26*16.04/1000000,0)</f>
        <v>0</v>
      </c>
      <c r="AV142" s="94">
        <f>IFERROR(AT142*Hoja1!$C$24/Hoja1!$C$25/Hoja1!$C$26*44.01/1000000,0)</f>
        <v>0</v>
      </c>
    </row>
    <row r="143" spans="2:48" x14ac:dyDescent="0.75">
      <c r="B143" s="52"/>
      <c r="C143" s="52"/>
      <c r="D143" s="52"/>
      <c r="E143" s="125"/>
      <c r="F143" s="125"/>
      <c r="G143" s="131"/>
      <c r="H143" s="92"/>
      <c r="I143" s="14"/>
      <c r="J143" s="14"/>
      <c r="K143" s="14"/>
      <c r="L143" s="14"/>
      <c r="M143" s="100"/>
      <c r="N143" s="139"/>
      <c r="O143" s="52"/>
      <c r="P143" s="52"/>
      <c r="Q143" s="122" t="str">
        <f t="shared" si="21"/>
        <v/>
      </c>
      <c r="R143" s="129">
        <f t="shared" si="22"/>
        <v>0</v>
      </c>
      <c r="S143" s="129">
        <f t="shared" si="23"/>
        <v>0</v>
      </c>
      <c r="T143" s="129">
        <f t="shared" si="24"/>
        <v>0</v>
      </c>
      <c r="U143" s="129" t="str">
        <f t="shared" si="25"/>
        <v>Factor de Emisión</v>
      </c>
      <c r="V143" s="129">
        <f t="shared" si="26"/>
        <v>0</v>
      </c>
      <c r="W143" s="153">
        <f t="shared" si="27"/>
        <v>0</v>
      </c>
      <c r="X143" s="129">
        <f>V143+W143*Hoja1!$C$19</f>
        <v>0</v>
      </c>
      <c r="AI143" s="140">
        <f t="shared" si="19"/>
        <v>0</v>
      </c>
      <c r="AJ143" s="140">
        <f t="shared" si="20"/>
        <v>0</v>
      </c>
      <c r="AK143" s="140">
        <f>(PI()/4*I143^2*J143*K143)*((L143+Hoja1!$C$24*14.7)/14.7*C143)</f>
        <v>0</v>
      </c>
      <c r="AL143" s="140">
        <f t="shared" si="28"/>
        <v>0</v>
      </c>
      <c r="AM143" s="140">
        <f t="shared" si="29"/>
        <v>0</v>
      </c>
      <c r="AN143" s="140" t="str">
        <f t="shared" si="30"/>
        <v>Factor de Emisión</v>
      </c>
      <c r="AO143" s="83">
        <f t="shared" si="31"/>
        <v>0</v>
      </c>
      <c r="AP143" s="83">
        <f t="shared" si="32"/>
        <v>0</v>
      </c>
      <c r="AQ143" s="83">
        <f t="shared" si="33"/>
        <v>0</v>
      </c>
      <c r="AR143" s="94">
        <f t="shared" si="34"/>
        <v>0</v>
      </c>
      <c r="AS143" s="94">
        <f>IF(O143="",AR143*'Fraccion masica'!$AB$36,O143*AR143)</f>
        <v>0</v>
      </c>
      <c r="AT143" s="94">
        <f>IF(P143="",AR143*'Fraccion masica'!$AB$35,P143*AR143)</f>
        <v>0</v>
      </c>
      <c r="AU143" s="141">
        <f>IFERROR(AS143*Hoja1!$C$24/Hoja1!$C$25/Hoja1!$C$26*16.04/1000000,0)</f>
        <v>0</v>
      </c>
      <c r="AV143" s="94">
        <f>IFERROR(AT143*Hoja1!$C$24/Hoja1!$C$25/Hoja1!$C$26*44.01/1000000,0)</f>
        <v>0</v>
      </c>
    </row>
    <row r="144" spans="2:48" x14ac:dyDescent="0.75">
      <c r="B144" s="52"/>
      <c r="C144" s="52"/>
      <c r="D144" s="52"/>
      <c r="E144" s="125"/>
      <c r="F144" s="125"/>
      <c r="G144" s="131"/>
      <c r="H144" s="92"/>
      <c r="I144" s="14"/>
      <c r="J144" s="14"/>
      <c r="K144" s="14"/>
      <c r="L144" s="14"/>
      <c r="M144" s="100"/>
      <c r="N144" s="139"/>
      <c r="O144" s="52"/>
      <c r="P144" s="52"/>
      <c r="Q144" s="122" t="str">
        <f t="shared" si="21"/>
        <v/>
      </c>
      <c r="R144" s="129">
        <f t="shared" si="22"/>
        <v>0</v>
      </c>
      <c r="S144" s="129">
        <f t="shared" si="23"/>
        <v>0</v>
      </c>
      <c r="T144" s="129">
        <f t="shared" si="24"/>
        <v>0</v>
      </c>
      <c r="U144" s="129" t="str">
        <f t="shared" si="25"/>
        <v>Factor de Emisión</v>
      </c>
      <c r="V144" s="129">
        <f t="shared" si="26"/>
        <v>0</v>
      </c>
      <c r="W144" s="153">
        <f t="shared" si="27"/>
        <v>0</v>
      </c>
      <c r="X144" s="129">
        <f>V144+W144*Hoja1!$C$19</f>
        <v>0</v>
      </c>
      <c r="AI144" s="140">
        <f t="shared" si="19"/>
        <v>0</v>
      </c>
      <c r="AJ144" s="140">
        <f t="shared" si="20"/>
        <v>0</v>
      </c>
      <c r="AK144" s="140">
        <f>(PI()/4*I144^2*J144*K144)*((L144+Hoja1!$C$24*14.7)/14.7*C144)</f>
        <v>0</v>
      </c>
      <c r="AL144" s="140">
        <f t="shared" si="28"/>
        <v>0</v>
      </c>
      <c r="AM144" s="140">
        <f t="shared" si="29"/>
        <v>0</v>
      </c>
      <c r="AN144" s="140" t="str">
        <f t="shared" si="30"/>
        <v>Factor de Emisión</v>
      </c>
      <c r="AO144" s="83">
        <f t="shared" si="31"/>
        <v>0</v>
      </c>
      <c r="AP144" s="83">
        <f t="shared" si="32"/>
        <v>0</v>
      </c>
      <c r="AQ144" s="83">
        <f t="shared" si="33"/>
        <v>0</v>
      </c>
      <c r="AR144" s="94">
        <f t="shared" si="34"/>
        <v>0</v>
      </c>
      <c r="AS144" s="94">
        <f>IF(O144="",AR144*'Fraccion masica'!$AB$36,O144*AR144)</f>
        <v>0</v>
      </c>
      <c r="AT144" s="94">
        <f>IF(P144="",AR144*'Fraccion masica'!$AB$35,P144*AR144)</f>
        <v>0</v>
      </c>
      <c r="AU144" s="141">
        <f>IFERROR(AS144*Hoja1!$C$24/Hoja1!$C$25/Hoja1!$C$26*16.04/1000000,0)</f>
        <v>0</v>
      </c>
      <c r="AV144" s="94">
        <f>IFERROR(AT144*Hoja1!$C$24/Hoja1!$C$25/Hoja1!$C$26*44.01/1000000,0)</f>
        <v>0</v>
      </c>
    </row>
    <row r="145" spans="2:48" x14ac:dyDescent="0.75">
      <c r="B145" s="52"/>
      <c r="C145" s="52"/>
      <c r="D145" s="52"/>
      <c r="E145" s="125"/>
      <c r="F145" s="125"/>
      <c r="G145" s="131"/>
      <c r="H145" s="92"/>
      <c r="I145" s="14"/>
      <c r="J145" s="14"/>
      <c r="K145" s="14"/>
      <c r="L145" s="14"/>
      <c r="M145" s="100"/>
      <c r="N145" s="139"/>
      <c r="O145" s="52"/>
      <c r="P145" s="52"/>
      <c r="Q145" s="122" t="str">
        <f t="shared" si="21"/>
        <v/>
      </c>
      <c r="R145" s="129">
        <f t="shared" si="22"/>
        <v>0</v>
      </c>
      <c r="S145" s="129">
        <f t="shared" si="23"/>
        <v>0</v>
      </c>
      <c r="T145" s="129">
        <f t="shared" si="24"/>
        <v>0</v>
      </c>
      <c r="U145" s="129" t="str">
        <f t="shared" si="25"/>
        <v>Factor de Emisión</v>
      </c>
      <c r="V145" s="129">
        <f t="shared" si="26"/>
        <v>0</v>
      </c>
      <c r="W145" s="153">
        <f t="shared" si="27"/>
        <v>0</v>
      </c>
      <c r="X145" s="129">
        <f>V145+W145*Hoja1!$C$19</f>
        <v>0</v>
      </c>
      <c r="AI145" s="140">
        <f t="shared" si="19"/>
        <v>0</v>
      </c>
      <c r="AJ145" s="140">
        <f t="shared" si="20"/>
        <v>0</v>
      </c>
      <c r="AK145" s="140">
        <f>(PI()/4*I145^2*J145*K145)*((L145+Hoja1!$C$24*14.7)/14.7*C145)</f>
        <v>0</v>
      </c>
      <c r="AL145" s="140">
        <f t="shared" si="28"/>
        <v>0</v>
      </c>
      <c r="AM145" s="140">
        <f t="shared" si="29"/>
        <v>0</v>
      </c>
      <c r="AN145" s="140" t="str">
        <f t="shared" si="30"/>
        <v>Factor de Emisión</v>
      </c>
      <c r="AO145" s="83">
        <f t="shared" si="31"/>
        <v>0</v>
      </c>
      <c r="AP145" s="83">
        <f t="shared" si="32"/>
        <v>0</v>
      </c>
      <c r="AQ145" s="83">
        <f t="shared" si="33"/>
        <v>0</v>
      </c>
      <c r="AR145" s="94">
        <f t="shared" si="34"/>
        <v>0</v>
      </c>
      <c r="AS145" s="94">
        <f>IF(O145="",AR145*'Fraccion masica'!$AB$36,O145*AR145)</f>
        <v>0</v>
      </c>
      <c r="AT145" s="94">
        <f>IF(P145="",AR145*'Fraccion masica'!$AB$35,P145*AR145)</f>
        <v>0</v>
      </c>
      <c r="AU145" s="141">
        <f>IFERROR(AS145*Hoja1!$C$24/Hoja1!$C$25/Hoja1!$C$26*16.04/1000000,0)</f>
        <v>0</v>
      </c>
      <c r="AV145" s="94">
        <f>IFERROR(AT145*Hoja1!$C$24/Hoja1!$C$25/Hoja1!$C$26*44.01/1000000,0)</f>
        <v>0</v>
      </c>
    </row>
    <row r="146" spans="2:48" x14ac:dyDescent="0.75">
      <c r="B146" s="52"/>
      <c r="C146" s="52"/>
      <c r="D146" s="52"/>
      <c r="E146" s="125"/>
      <c r="F146" s="125"/>
      <c r="G146" s="131"/>
      <c r="H146" s="92"/>
      <c r="I146" s="14"/>
      <c r="J146" s="14"/>
      <c r="K146" s="14"/>
      <c r="L146" s="14"/>
      <c r="M146" s="100"/>
      <c r="N146" s="139"/>
      <c r="O146" s="52"/>
      <c r="P146" s="52"/>
      <c r="Q146" s="122" t="str">
        <f t="shared" si="21"/>
        <v/>
      </c>
      <c r="R146" s="129">
        <f t="shared" si="22"/>
        <v>0</v>
      </c>
      <c r="S146" s="129">
        <f t="shared" si="23"/>
        <v>0</v>
      </c>
      <c r="T146" s="129">
        <f t="shared" si="24"/>
        <v>0</v>
      </c>
      <c r="U146" s="129" t="str">
        <f t="shared" si="25"/>
        <v>Factor de Emisión</v>
      </c>
      <c r="V146" s="129">
        <f t="shared" si="26"/>
        <v>0</v>
      </c>
      <c r="W146" s="153">
        <f t="shared" si="27"/>
        <v>0</v>
      </c>
      <c r="X146" s="129">
        <f>V146+W146*Hoja1!$C$19</f>
        <v>0</v>
      </c>
      <c r="AI146" s="140">
        <f t="shared" si="19"/>
        <v>0</v>
      </c>
      <c r="AJ146" s="140">
        <f t="shared" si="20"/>
        <v>0</v>
      </c>
      <c r="AK146" s="140">
        <f>(PI()/4*I146^2*J146*K146)*((L146+Hoja1!$C$24*14.7)/14.7*C146)</f>
        <v>0</v>
      </c>
      <c r="AL146" s="140">
        <f t="shared" si="28"/>
        <v>0</v>
      </c>
      <c r="AM146" s="140">
        <f t="shared" si="29"/>
        <v>0</v>
      </c>
      <c r="AN146" s="140" t="str">
        <f t="shared" si="30"/>
        <v>Factor de Emisión</v>
      </c>
      <c r="AO146" s="83">
        <f t="shared" si="31"/>
        <v>0</v>
      </c>
      <c r="AP146" s="83">
        <f t="shared" si="32"/>
        <v>0</v>
      </c>
      <c r="AQ146" s="83">
        <f t="shared" si="33"/>
        <v>0</v>
      </c>
      <c r="AR146" s="94">
        <f t="shared" si="34"/>
        <v>0</v>
      </c>
      <c r="AS146" s="94">
        <f>IF(O146="",AR146*'Fraccion masica'!$AB$36,O146*AR146)</f>
        <v>0</v>
      </c>
      <c r="AT146" s="94">
        <f>IF(P146="",AR146*'Fraccion masica'!$AB$35,P146*AR146)</f>
        <v>0</v>
      </c>
      <c r="AU146" s="141">
        <f>IFERROR(AS146*Hoja1!$C$24/Hoja1!$C$25/Hoja1!$C$26*16.04/1000000,0)</f>
        <v>0</v>
      </c>
      <c r="AV146" s="94">
        <f>IFERROR(AT146*Hoja1!$C$24/Hoja1!$C$25/Hoja1!$C$26*44.01/1000000,0)</f>
        <v>0</v>
      </c>
    </row>
    <row r="147" spans="2:48" x14ac:dyDescent="0.75">
      <c r="B147" s="52"/>
      <c r="C147" s="52"/>
      <c r="D147" s="52"/>
      <c r="E147" s="125"/>
      <c r="F147" s="125"/>
      <c r="G147" s="131"/>
      <c r="H147" s="92"/>
      <c r="I147" s="14"/>
      <c r="J147" s="14"/>
      <c r="K147" s="14"/>
      <c r="L147" s="14"/>
      <c r="M147" s="100"/>
      <c r="N147" s="139"/>
      <c r="O147" s="52"/>
      <c r="P147" s="52"/>
      <c r="Q147" s="122" t="str">
        <f t="shared" si="21"/>
        <v/>
      </c>
      <c r="R147" s="129">
        <f t="shared" si="22"/>
        <v>0</v>
      </c>
      <c r="S147" s="129">
        <f t="shared" si="23"/>
        <v>0</v>
      </c>
      <c r="T147" s="129">
        <f t="shared" si="24"/>
        <v>0</v>
      </c>
      <c r="U147" s="129" t="str">
        <f t="shared" si="25"/>
        <v>Factor de Emisión</v>
      </c>
      <c r="V147" s="129">
        <f t="shared" si="26"/>
        <v>0</v>
      </c>
      <c r="W147" s="153">
        <f t="shared" si="27"/>
        <v>0</v>
      </c>
      <c r="X147" s="129">
        <f>V147+W147*Hoja1!$C$19</f>
        <v>0</v>
      </c>
      <c r="AI147" s="140">
        <f t="shared" si="19"/>
        <v>0</v>
      </c>
      <c r="AJ147" s="140">
        <f t="shared" si="20"/>
        <v>0</v>
      </c>
      <c r="AK147" s="140">
        <f>(PI()/4*I147^2*J147*K147)*((L147+Hoja1!$C$24*14.7)/14.7*C147)</f>
        <v>0</v>
      </c>
      <c r="AL147" s="140">
        <f t="shared" si="28"/>
        <v>0</v>
      </c>
      <c r="AM147" s="140">
        <f t="shared" si="29"/>
        <v>0</v>
      </c>
      <c r="AN147" s="140" t="str">
        <f t="shared" si="30"/>
        <v>Factor de Emisión</v>
      </c>
      <c r="AO147" s="83">
        <f t="shared" si="31"/>
        <v>0</v>
      </c>
      <c r="AP147" s="83">
        <f t="shared" si="32"/>
        <v>0</v>
      </c>
      <c r="AQ147" s="83">
        <f t="shared" si="33"/>
        <v>0</v>
      </c>
      <c r="AR147" s="94">
        <f t="shared" si="34"/>
        <v>0</v>
      </c>
      <c r="AS147" s="94">
        <f>IF(O147="",AR147*'Fraccion masica'!$AB$36,O147*AR147)</f>
        <v>0</v>
      </c>
      <c r="AT147" s="94">
        <f>IF(P147="",AR147*'Fraccion masica'!$AB$35,P147*AR147)</f>
        <v>0</v>
      </c>
      <c r="AU147" s="141">
        <f>IFERROR(AS147*Hoja1!$C$24/Hoja1!$C$25/Hoja1!$C$26*16.04/1000000,0)</f>
        <v>0</v>
      </c>
      <c r="AV147" s="94">
        <f>IFERROR(AT147*Hoja1!$C$24/Hoja1!$C$25/Hoja1!$C$26*44.01/1000000,0)</f>
        <v>0</v>
      </c>
    </row>
    <row r="148" spans="2:48" x14ac:dyDescent="0.75">
      <c r="B148" s="52"/>
      <c r="C148" s="52"/>
      <c r="D148" s="52"/>
      <c r="E148" s="125"/>
      <c r="F148" s="125"/>
      <c r="G148" s="131"/>
      <c r="H148" s="92"/>
      <c r="I148" s="14"/>
      <c r="J148" s="14"/>
      <c r="K148" s="14"/>
      <c r="L148" s="14"/>
      <c r="M148" s="100"/>
      <c r="N148" s="139"/>
      <c r="O148" s="52"/>
      <c r="P148" s="52"/>
      <c r="Q148" s="122" t="str">
        <f t="shared" si="21"/>
        <v/>
      </c>
      <c r="R148" s="129">
        <f t="shared" si="22"/>
        <v>0</v>
      </c>
      <c r="S148" s="129">
        <f t="shared" si="23"/>
        <v>0</v>
      </c>
      <c r="T148" s="129">
        <f t="shared" si="24"/>
        <v>0</v>
      </c>
      <c r="U148" s="129" t="str">
        <f t="shared" si="25"/>
        <v>Factor de Emisión</v>
      </c>
      <c r="V148" s="129">
        <f t="shared" si="26"/>
        <v>0</v>
      </c>
      <c r="W148" s="153">
        <f t="shared" si="27"/>
        <v>0</v>
      </c>
      <c r="X148" s="129">
        <f>V148+W148*Hoja1!$C$19</f>
        <v>0</v>
      </c>
      <c r="AI148" s="140">
        <f t="shared" si="19"/>
        <v>0</v>
      </c>
      <c r="AJ148" s="140">
        <f t="shared" si="20"/>
        <v>0</v>
      </c>
      <c r="AK148" s="140">
        <f>(PI()/4*I148^2*J148*K148)*((L148+Hoja1!$C$24*14.7)/14.7*C148)</f>
        <v>0</v>
      </c>
      <c r="AL148" s="140">
        <f t="shared" si="28"/>
        <v>0</v>
      </c>
      <c r="AM148" s="140">
        <f t="shared" si="29"/>
        <v>0</v>
      </c>
      <c r="AN148" s="140" t="str">
        <f t="shared" si="30"/>
        <v>Factor de Emisión</v>
      </c>
      <c r="AO148" s="83">
        <f t="shared" si="31"/>
        <v>0</v>
      </c>
      <c r="AP148" s="83">
        <f t="shared" si="32"/>
        <v>0</v>
      </c>
      <c r="AQ148" s="83">
        <f t="shared" si="33"/>
        <v>0</v>
      </c>
      <c r="AR148" s="94">
        <f t="shared" si="34"/>
        <v>0</v>
      </c>
      <c r="AS148" s="94">
        <f>IF(O148="",AR148*'Fraccion masica'!$AB$36,O148*AR148)</f>
        <v>0</v>
      </c>
      <c r="AT148" s="94">
        <f>IF(P148="",AR148*'Fraccion masica'!$AB$35,P148*AR148)</f>
        <v>0</v>
      </c>
      <c r="AU148" s="141">
        <f>IFERROR(AS148*Hoja1!$C$24/Hoja1!$C$25/Hoja1!$C$26*16.04/1000000,0)</f>
        <v>0</v>
      </c>
      <c r="AV148" s="94">
        <f>IFERROR(AT148*Hoja1!$C$24/Hoja1!$C$25/Hoja1!$C$26*44.01/1000000,0)</f>
        <v>0</v>
      </c>
    </row>
    <row r="149" spans="2:48" x14ac:dyDescent="0.75">
      <c r="B149" s="52"/>
      <c r="C149" s="52"/>
      <c r="D149" s="52"/>
      <c r="E149" s="125"/>
      <c r="F149" s="125"/>
      <c r="G149" s="131"/>
      <c r="H149" s="92"/>
      <c r="I149" s="14"/>
      <c r="J149" s="14"/>
      <c r="K149" s="14"/>
      <c r="L149" s="14"/>
      <c r="M149" s="100"/>
      <c r="N149" s="139"/>
      <c r="O149" s="52"/>
      <c r="P149" s="52"/>
      <c r="Q149" s="122" t="str">
        <f t="shared" si="21"/>
        <v/>
      </c>
      <c r="R149" s="129">
        <f t="shared" si="22"/>
        <v>0</v>
      </c>
      <c r="S149" s="129">
        <f t="shared" si="23"/>
        <v>0</v>
      </c>
      <c r="T149" s="129">
        <f t="shared" si="24"/>
        <v>0</v>
      </c>
      <c r="U149" s="129" t="str">
        <f t="shared" si="25"/>
        <v>Factor de Emisión</v>
      </c>
      <c r="V149" s="129">
        <f t="shared" si="26"/>
        <v>0</v>
      </c>
      <c r="W149" s="153">
        <f t="shared" si="27"/>
        <v>0</v>
      </c>
      <c r="X149" s="129">
        <f>V149+W149*Hoja1!$C$19</f>
        <v>0</v>
      </c>
      <c r="AI149" s="140">
        <f t="shared" si="19"/>
        <v>0</v>
      </c>
      <c r="AJ149" s="140">
        <f t="shared" si="20"/>
        <v>0</v>
      </c>
      <c r="AK149" s="140">
        <f>(PI()/4*I149^2*J149*K149)*((L149+Hoja1!$C$24*14.7)/14.7*C149)</f>
        <v>0</v>
      </c>
      <c r="AL149" s="140">
        <f t="shared" si="28"/>
        <v>0</v>
      </c>
      <c r="AM149" s="140">
        <f t="shared" si="29"/>
        <v>0</v>
      </c>
      <c r="AN149" s="140" t="str">
        <f t="shared" si="30"/>
        <v>Factor de Emisión</v>
      </c>
      <c r="AO149" s="83">
        <f t="shared" si="31"/>
        <v>0</v>
      </c>
      <c r="AP149" s="83">
        <f t="shared" si="32"/>
        <v>0</v>
      </c>
      <c r="AQ149" s="83">
        <f t="shared" si="33"/>
        <v>0</v>
      </c>
      <c r="AR149" s="94">
        <f t="shared" si="34"/>
        <v>0</v>
      </c>
      <c r="AS149" s="94">
        <f>IF(O149="",AR149*'Fraccion masica'!$AB$36,O149*AR149)</f>
        <v>0</v>
      </c>
      <c r="AT149" s="94">
        <f>IF(P149="",AR149*'Fraccion masica'!$AB$35,P149*AR149)</f>
        <v>0</v>
      </c>
      <c r="AU149" s="141">
        <f>IFERROR(AS149*Hoja1!$C$24/Hoja1!$C$25/Hoja1!$C$26*16.04/1000000,0)</f>
        <v>0</v>
      </c>
      <c r="AV149" s="94">
        <f>IFERROR(AT149*Hoja1!$C$24/Hoja1!$C$25/Hoja1!$C$26*44.01/1000000,0)</f>
        <v>0</v>
      </c>
    </row>
    <row r="154" spans="2:48" x14ac:dyDescent="0.75">
      <c r="AJ154" s="404" t="s">
        <v>743</v>
      </c>
      <c r="AK154" s="413" t="s">
        <v>725</v>
      </c>
      <c r="AL154" s="404" t="s">
        <v>293</v>
      </c>
      <c r="AM154" s="404" t="s">
        <v>738</v>
      </c>
      <c r="AN154" s="404" t="s">
        <v>294</v>
      </c>
      <c r="AO154" s="404" t="s">
        <v>295</v>
      </c>
      <c r="AP154" s="404" t="s">
        <v>296</v>
      </c>
      <c r="AQ154" s="404" t="s">
        <v>297</v>
      </c>
    </row>
    <row r="155" spans="2:48" x14ac:dyDescent="0.75">
      <c r="AJ155" s="404"/>
      <c r="AK155" s="414"/>
      <c r="AL155" s="404"/>
      <c r="AM155" s="404"/>
      <c r="AN155" s="404"/>
      <c r="AO155" s="404"/>
      <c r="AP155" s="404"/>
      <c r="AQ155" s="404"/>
    </row>
    <row r="156" spans="2:48" x14ac:dyDescent="0.75">
      <c r="AJ156" s="38" t="s">
        <v>498</v>
      </c>
      <c r="AK156" s="222" t="s">
        <v>586</v>
      </c>
      <c r="AL156" s="52">
        <f>SUMIFS(R$66:R$149,$Q$66:$Q$149,"="&amp;$AJ156,$U$66:$U$149,"="&amp;$AK156)</f>
        <v>0</v>
      </c>
      <c r="AM156" s="52">
        <f t="shared" ref="AM156:AN156" si="35">SUMIFS(S$66:S$149,$Q$66:$Q$149,"="&amp;$AJ156,$U$66:$U$149,"="&amp;$AK156)</f>
        <v>0</v>
      </c>
      <c r="AN156" s="52">
        <f t="shared" si="35"/>
        <v>0</v>
      </c>
      <c r="AO156" s="52">
        <f>SUMIFS(V$66:V$149,$Q$66:$Q$149,"="&amp;$AJ156,$U$66:$U$149,"="&amp;$AK156)</f>
        <v>0</v>
      </c>
      <c r="AP156" s="52">
        <f t="shared" ref="AP156:AQ156" si="36">SUMIFS(W$66:W$149,$Q$66:$Q$149,"="&amp;$AJ156,$U$66:$U$149,"="&amp;$AK156)</f>
        <v>0</v>
      </c>
      <c r="AQ156" s="52">
        <f t="shared" si="36"/>
        <v>0</v>
      </c>
    </row>
    <row r="157" spans="2:48" x14ac:dyDescent="0.75">
      <c r="AJ157" s="38" t="str">
        <f t="shared" ref="AJ157:AJ158" si="37">AJ156</f>
        <v>Enero</v>
      </c>
      <c r="AK157" s="222" t="s">
        <v>750</v>
      </c>
      <c r="AL157" s="52">
        <f t="shared" ref="AL157:AL191" si="38">SUMIFS(R$66:R$149,$Q$66:$Q$149,"="&amp;$AJ157,$U$66:$U$149,"="&amp;$AK157)</f>
        <v>0</v>
      </c>
      <c r="AM157" s="52">
        <f t="shared" ref="AM157:AM191" si="39">SUMIFS(S$66:S$149,$Q$66:$Q$149,"="&amp;$AJ157,$U$66:$U$149,"="&amp;$AK157)</f>
        <v>0</v>
      </c>
      <c r="AN157" s="52">
        <f t="shared" ref="AN157:AN191" si="40">SUMIFS(T$66:T$149,$Q$66:$Q$149,"="&amp;$AJ157,$U$66:$U$149,"="&amp;$AK157)</f>
        <v>0</v>
      </c>
      <c r="AO157" s="52">
        <f t="shared" ref="AO157:AO191" si="41">SUMIFS(V$66:V$149,$Q$66:$Q$149,"="&amp;$AJ157,$U$66:$U$149,"="&amp;$AK157)</f>
        <v>0</v>
      </c>
      <c r="AP157" s="52">
        <f t="shared" ref="AP157:AP191" si="42">SUMIFS(W$66:W$149,$Q$66:$Q$149,"="&amp;$AJ157,$U$66:$U$149,"="&amp;$AK157)</f>
        <v>0</v>
      </c>
      <c r="AQ157" s="52">
        <f t="shared" ref="AQ157:AQ191" si="43">SUMIFS(X$66:X$149,$Q$66:$Q$149,"="&amp;$AJ157,$U$66:$U$149,"="&amp;$AK157)</f>
        <v>0</v>
      </c>
    </row>
    <row r="158" spans="2:48" x14ac:dyDescent="0.75">
      <c r="AJ158" s="38" t="str">
        <f t="shared" si="37"/>
        <v>Enero</v>
      </c>
      <c r="AK158" s="222" t="s">
        <v>749</v>
      </c>
      <c r="AL158" s="52">
        <f t="shared" si="38"/>
        <v>0</v>
      </c>
      <c r="AM158" s="52">
        <f t="shared" si="39"/>
        <v>0</v>
      </c>
      <c r="AN158" s="52">
        <f t="shared" si="40"/>
        <v>0</v>
      </c>
      <c r="AO158" s="52">
        <f t="shared" si="41"/>
        <v>0</v>
      </c>
      <c r="AP158" s="52">
        <f t="shared" si="42"/>
        <v>0</v>
      </c>
      <c r="AQ158" s="52">
        <f t="shared" si="43"/>
        <v>0</v>
      </c>
    </row>
    <row r="159" spans="2:48" x14ac:dyDescent="0.75">
      <c r="AJ159" s="38" t="s">
        <v>499</v>
      </c>
      <c r="AK159" s="222" t="s">
        <v>586</v>
      </c>
      <c r="AL159" s="52">
        <f t="shared" si="38"/>
        <v>8</v>
      </c>
      <c r="AM159" s="52">
        <f t="shared" si="39"/>
        <v>0</v>
      </c>
      <c r="AN159" s="52">
        <f t="shared" si="40"/>
        <v>32</v>
      </c>
      <c r="AO159" s="52">
        <f t="shared" si="41"/>
        <v>1.5216797435985325E-4</v>
      </c>
      <c r="AP159" s="52">
        <f t="shared" si="42"/>
        <v>1.5216797435985325E-4</v>
      </c>
      <c r="AQ159" s="52">
        <f t="shared" si="43"/>
        <v>4.4128712564357447E-3</v>
      </c>
    </row>
    <row r="160" spans="2:48" x14ac:dyDescent="0.75">
      <c r="AJ160" s="38" t="str">
        <f t="shared" ref="AJ160:AJ161" si="44">AJ159</f>
        <v>Febrero</v>
      </c>
      <c r="AK160" s="222" t="s">
        <v>750</v>
      </c>
      <c r="AL160" s="52">
        <f t="shared" si="38"/>
        <v>583.33845732950783</v>
      </c>
      <c r="AM160" s="52">
        <f t="shared" si="39"/>
        <v>0</v>
      </c>
      <c r="AN160" s="52">
        <f t="shared" si="40"/>
        <v>583.33845732950783</v>
      </c>
      <c r="AO160" s="52">
        <f t="shared" si="41"/>
        <v>2.7739197318135283E-3</v>
      </c>
      <c r="AP160" s="52">
        <f t="shared" si="42"/>
        <v>2.7739197318135283E-3</v>
      </c>
      <c r="AQ160" s="52">
        <f t="shared" si="43"/>
        <v>8.0443672222592313E-2</v>
      </c>
    </row>
    <row r="161" spans="36:43" x14ac:dyDescent="0.75">
      <c r="AJ161" s="38" t="str">
        <f t="shared" si="44"/>
        <v>Febrero</v>
      </c>
      <c r="AK161" s="222" t="s">
        <v>749</v>
      </c>
      <c r="AL161" s="52">
        <f t="shared" si="38"/>
        <v>0</v>
      </c>
      <c r="AM161" s="52">
        <f t="shared" si="39"/>
        <v>0</v>
      </c>
      <c r="AN161" s="52">
        <f t="shared" si="40"/>
        <v>0</v>
      </c>
      <c r="AO161" s="52">
        <f t="shared" si="41"/>
        <v>0</v>
      </c>
      <c r="AP161" s="52">
        <f t="shared" si="42"/>
        <v>0</v>
      </c>
      <c r="AQ161" s="52">
        <f t="shared" si="43"/>
        <v>0</v>
      </c>
    </row>
    <row r="162" spans="36:43" x14ac:dyDescent="0.75">
      <c r="AJ162" s="38" t="s">
        <v>500</v>
      </c>
      <c r="AK162" s="222" t="s">
        <v>586</v>
      </c>
      <c r="AL162" s="52">
        <f t="shared" si="38"/>
        <v>12.5</v>
      </c>
      <c r="AM162" s="52">
        <f t="shared" si="39"/>
        <v>0</v>
      </c>
      <c r="AN162" s="52">
        <f t="shared" si="40"/>
        <v>12.5</v>
      </c>
      <c r="AO162" s="52">
        <f t="shared" si="41"/>
        <v>5.9440614984317682E-5</v>
      </c>
      <c r="AP162" s="52">
        <f t="shared" si="42"/>
        <v>5.9440614984317682E-5</v>
      </c>
      <c r="AQ162" s="52">
        <f t="shared" si="43"/>
        <v>1.7237778345452128E-3</v>
      </c>
    </row>
    <row r="163" spans="36:43" x14ac:dyDescent="0.75">
      <c r="AJ163" s="38" t="str">
        <f t="shared" ref="AJ163:AJ164" si="45">AJ162</f>
        <v>Marzo</v>
      </c>
      <c r="AK163" s="222" t="s">
        <v>750</v>
      </c>
      <c r="AL163" s="52">
        <f t="shared" si="38"/>
        <v>0</v>
      </c>
      <c r="AM163" s="52">
        <f t="shared" si="39"/>
        <v>0</v>
      </c>
      <c r="AN163" s="52">
        <f t="shared" si="40"/>
        <v>0</v>
      </c>
      <c r="AO163" s="52">
        <f t="shared" si="41"/>
        <v>0</v>
      </c>
      <c r="AP163" s="52">
        <f t="shared" si="42"/>
        <v>0</v>
      </c>
      <c r="AQ163" s="52">
        <f t="shared" si="43"/>
        <v>0</v>
      </c>
    </row>
    <row r="164" spans="36:43" x14ac:dyDescent="0.75">
      <c r="AJ164" s="38" t="str">
        <f t="shared" si="45"/>
        <v>Marzo</v>
      </c>
      <c r="AK164" s="222" t="s">
        <v>749</v>
      </c>
      <c r="AL164" s="52">
        <f t="shared" si="38"/>
        <v>0</v>
      </c>
      <c r="AM164" s="52">
        <f t="shared" si="39"/>
        <v>0</v>
      </c>
      <c r="AN164" s="52">
        <f t="shared" si="40"/>
        <v>0</v>
      </c>
      <c r="AO164" s="52">
        <f t="shared" si="41"/>
        <v>0</v>
      </c>
      <c r="AP164" s="52">
        <f t="shared" si="42"/>
        <v>0</v>
      </c>
      <c r="AQ164" s="52">
        <f t="shared" si="43"/>
        <v>0</v>
      </c>
    </row>
    <row r="165" spans="36:43" x14ac:dyDescent="0.75">
      <c r="AJ165" s="38" t="s">
        <v>501</v>
      </c>
      <c r="AK165" s="222" t="s">
        <v>586</v>
      </c>
      <c r="AL165" s="52">
        <f t="shared" si="38"/>
        <v>0</v>
      </c>
      <c r="AM165" s="52">
        <f t="shared" si="39"/>
        <v>0</v>
      </c>
      <c r="AN165" s="52">
        <f t="shared" si="40"/>
        <v>0</v>
      </c>
      <c r="AO165" s="52">
        <f t="shared" si="41"/>
        <v>0</v>
      </c>
      <c r="AP165" s="52">
        <f t="shared" si="42"/>
        <v>0</v>
      </c>
      <c r="AQ165" s="52">
        <f t="shared" si="43"/>
        <v>0</v>
      </c>
    </row>
    <row r="166" spans="36:43" x14ac:dyDescent="0.75">
      <c r="AJ166" s="38" t="str">
        <f t="shared" ref="AJ166:AJ167" si="46">AJ165</f>
        <v>Abril</v>
      </c>
      <c r="AK166" s="222" t="s">
        <v>750</v>
      </c>
      <c r="AL166" s="52">
        <f t="shared" si="38"/>
        <v>0</v>
      </c>
      <c r="AM166" s="52">
        <f t="shared" si="39"/>
        <v>0</v>
      </c>
      <c r="AN166" s="52">
        <f t="shared" si="40"/>
        <v>0</v>
      </c>
      <c r="AO166" s="52">
        <f t="shared" si="41"/>
        <v>0</v>
      </c>
      <c r="AP166" s="52">
        <f t="shared" si="42"/>
        <v>0</v>
      </c>
      <c r="AQ166" s="52">
        <f t="shared" si="43"/>
        <v>0</v>
      </c>
    </row>
    <row r="167" spans="36:43" x14ac:dyDescent="0.75">
      <c r="AJ167" s="38" t="str">
        <f t="shared" si="46"/>
        <v>Abril</v>
      </c>
      <c r="AK167" s="222" t="s">
        <v>749</v>
      </c>
      <c r="AL167" s="52">
        <f t="shared" si="38"/>
        <v>0</v>
      </c>
      <c r="AM167" s="52">
        <f t="shared" si="39"/>
        <v>0</v>
      </c>
      <c r="AN167" s="52">
        <f t="shared" si="40"/>
        <v>0</v>
      </c>
      <c r="AO167" s="52">
        <f t="shared" si="41"/>
        <v>0</v>
      </c>
      <c r="AP167" s="52">
        <f t="shared" si="42"/>
        <v>0</v>
      </c>
      <c r="AQ167" s="52">
        <f t="shared" si="43"/>
        <v>0</v>
      </c>
    </row>
    <row r="168" spans="36:43" x14ac:dyDescent="0.75">
      <c r="AJ168" s="38" t="s">
        <v>502</v>
      </c>
      <c r="AK168" s="222" t="s">
        <v>586</v>
      </c>
      <c r="AL168" s="52">
        <f t="shared" si="38"/>
        <v>0</v>
      </c>
      <c r="AM168" s="52">
        <f t="shared" si="39"/>
        <v>0</v>
      </c>
      <c r="AN168" s="52">
        <f t="shared" si="40"/>
        <v>0</v>
      </c>
      <c r="AO168" s="52">
        <f t="shared" si="41"/>
        <v>0</v>
      </c>
      <c r="AP168" s="52">
        <f t="shared" si="42"/>
        <v>0</v>
      </c>
      <c r="AQ168" s="52">
        <f t="shared" si="43"/>
        <v>0</v>
      </c>
    </row>
    <row r="169" spans="36:43" x14ac:dyDescent="0.75">
      <c r="AJ169" s="38" t="str">
        <f t="shared" ref="AJ169:AJ170" si="47">AJ168</f>
        <v>Mayo</v>
      </c>
      <c r="AK169" s="222" t="s">
        <v>750</v>
      </c>
      <c r="AL169" s="52">
        <f t="shared" si="38"/>
        <v>0</v>
      </c>
      <c r="AM169" s="52">
        <f t="shared" si="39"/>
        <v>0</v>
      </c>
      <c r="AN169" s="52">
        <f t="shared" si="40"/>
        <v>0</v>
      </c>
      <c r="AO169" s="52">
        <f t="shared" si="41"/>
        <v>0</v>
      </c>
      <c r="AP169" s="52">
        <f t="shared" si="42"/>
        <v>0</v>
      </c>
      <c r="AQ169" s="52">
        <f t="shared" si="43"/>
        <v>0</v>
      </c>
    </row>
    <row r="170" spans="36:43" x14ac:dyDescent="0.75">
      <c r="AJ170" s="38" t="str">
        <f t="shared" si="47"/>
        <v>Mayo</v>
      </c>
      <c r="AK170" s="222" t="s">
        <v>749</v>
      </c>
      <c r="AL170" s="52">
        <f t="shared" si="38"/>
        <v>0</v>
      </c>
      <c r="AM170" s="52">
        <f t="shared" si="39"/>
        <v>0</v>
      </c>
      <c r="AN170" s="52">
        <f t="shared" si="40"/>
        <v>0</v>
      </c>
      <c r="AO170" s="52">
        <f t="shared" si="41"/>
        <v>0</v>
      </c>
      <c r="AP170" s="52">
        <f t="shared" si="42"/>
        <v>0</v>
      </c>
      <c r="AQ170" s="52">
        <f t="shared" si="43"/>
        <v>0</v>
      </c>
    </row>
    <row r="171" spans="36:43" x14ac:dyDescent="0.75">
      <c r="AJ171" s="38" t="s">
        <v>503</v>
      </c>
      <c r="AK171" s="222" t="s">
        <v>586</v>
      </c>
      <c r="AL171" s="52">
        <f t="shared" si="38"/>
        <v>0</v>
      </c>
      <c r="AM171" s="52">
        <f t="shared" si="39"/>
        <v>0</v>
      </c>
      <c r="AN171" s="52">
        <f t="shared" si="40"/>
        <v>0</v>
      </c>
      <c r="AO171" s="52">
        <f t="shared" si="41"/>
        <v>0</v>
      </c>
      <c r="AP171" s="52">
        <f t="shared" si="42"/>
        <v>0</v>
      </c>
      <c r="AQ171" s="52">
        <f t="shared" si="43"/>
        <v>0</v>
      </c>
    </row>
    <row r="172" spans="36:43" x14ac:dyDescent="0.75">
      <c r="AJ172" s="38" t="str">
        <f t="shared" ref="AJ172:AJ173" si="48">AJ171</f>
        <v>Junio</v>
      </c>
      <c r="AK172" s="222" t="s">
        <v>750</v>
      </c>
      <c r="AL172" s="52">
        <f t="shared" si="38"/>
        <v>1458.3461433237696</v>
      </c>
      <c r="AM172" s="52">
        <f t="shared" si="39"/>
        <v>0</v>
      </c>
      <c r="AN172" s="52">
        <f t="shared" si="40"/>
        <v>1458.3461433237696</v>
      </c>
      <c r="AO172" s="52">
        <f t="shared" si="41"/>
        <v>6.9347993295338223E-3</v>
      </c>
      <c r="AP172" s="52">
        <f t="shared" si="42"/>
        <v>6.9347993295338205E-3</v>
      </c>
      <c r="AQ172" s="52">
        <f t="shared" si="43"/>
        <v>0.2011091805564808</v>
      </c>
    </row>
    <row r="173" spans="36:43" x14ac:dyDescent="0.75">
      <c r="AJ173" s="38" t="str">
        <f t="shared" si="48"/>
        <v>Junio</v>
      </c>
      <c r="AK173" s="222" t="s">
        <v>749</v>
      </c>
      <c r="AL173" s="52">
        <f t="shared" si="38"/>
        <v>0</v>
      </c>
      <c r="AM173" s="52">
        <f t="shared" si="39"/>
        <v>0</v>
      </c>
      <c r="AN173" s="52">
        <f t="shared" si="40"/>
        <v>0</v>
      </c>
      <c r="AO173" s="52">
        <f t="shared" si="41"/>
        <v>0</v>
      </c>
      <c r="AP173" s="52">
        <f t="shared" si="42"/>
        <v>0</v>
      </c>
      <c r="AQ173" s="52">
        <f t="shared" si="43"/>
        <v>0</v>
      </c>
    </row>
    <row r="174" spans="36:43" x14ac:dyDescent="0.75">
      <c r="AJ174" s="38" t="s">
        <v>504</v>
      </c>
      <c r="AK174" s="222" t="s">
        <v>586</v>
      </c>
      <c r="AL174" s="52">
        <f t="shared" si="38"/>
        <v>0</v>
      </c>
      <c r="AM174" s="52">
        <f t="shared" si="39"/>
        <v>0</v>
      </c>
      <c r="AN174" s="52">
        <f t="shared" si="40"/>
        <v>0</v>
      </c>
      <c r="AO174" s="52">
        <f t="shared" si="41"/>
        <v>0</v>
      </c>
      <c r="AP174" s="52">
        <f t="shared" si="42"/>
        <v>0</v>
      </c>
      <c r="AQ174" s="52">
        <f t="shared" si="43"/>
        <v>0</v>
      </c>
    </row>
    <row r="175" spans="36:43" x14ac:dyDescent="0.75">
      <c r="AJ175" s="38" t="str">
        <f t="shared" ref="AJ175:AJ176" si="49">AJ174</f>
        <v>Julio</v>
      </c>
      <c r="AK175" s="222" t="s">
        <v>750</v>
      </c>
      <c r="AL175" s="52">
        <f t="shared" si="38"/>
        <v>0</v>
      </c>
      <c r="AM175" s="52">
        <f t="shared" si="39"/>
        <v>1750.0153719885236</v>
      </c>
      <c r="AN175" s="52">
        <f t="shared" si="40"/>
        <v>3500.0307439770472</v>
      </c>
      <c r="AO175" s="52">
        <f t="shared" si="41"/>
        <v>1.6643518390881174E-2</v>
      </c>
      <c r="AP175" s="52">
        <f t="shared" si="42"/>
        <v>1.6643518390881171E-2</v>
      </c>
      <c r="AQ175" s="52">
        <f t="shared" si="43"/>
        <v>0.48266203333555396</v>
      </c>
    </row>
    <row r="176" spans="36:43" x14ac:dyDescent="0.75">
      <c r="AJ176" s="38" t="str">
        <f t="shared" si="49"/>
        <v>Julio</v>
      </c>
      <c r="AK176" s="222" t="s">
        <v>749</v>
      </c>
      <c r="AL176" s="52">
        <f t="shared" si="38"/>
        <v>0</v>
      </c>
      <c r="AM176" s="52">
        <f t="shared" si="39"/>
        <v>0</v>
      </c>
      <c r="AN176" s="52">
        <f t="shared" si="40"/>
        <v>0</v>
      </c>
      <c r="AO176" s="52">
        <f t="shared" si="41"/>
        <v>0</v>
      </c>
      <c r="AP176" s="52">
        <f t="shared" si="42"/>
        <v>0</v>
      </c>
      <c r="AQ176" s="52">
        <f t="shared" si="43"/>
        <v>0</v>
      </c>
    </row>
    <row r="177" spans="36:43" x14ac:dyDescent="0.75">
      <c r="AJ177" s="38" t="s">
        <v>505</v>
      </c>
      <c r="AK177" s="222" t="s">
        <v>586</v>
      </c>
      <c r="AL177" s="52">
        <f t="shared" si="38"/>
        <v>0</v>
      </c>
      <c r="AM177" s="52">
        <f t="shared" si="39"/>
        <v>0</v>
      </c>
      <c r="AN177" s="52">
        <f t="shared" si="40"/>
        <v>0</v>
      </c>
      <c r="AO177" s="52">
        <f t="shared" si="41"/>
        <v>0</v>
      </c>
      <c r="AP177" s="52">
        <f t="shared" si="42"/>
        <v>0</v>
      </c>
      <c r="AQ177" s="52">
        <f t="shared" si="43"/>
        <v>0</v>
      </c>
    </row>
    <row r="178" spans="36:43" x14ac:dyDescent="0.75">
      <c r="AJ178" s="38" t="str">
        <f t="shared" ref="AJ178:AJ179" si="50">AJ177</f>
        <v>Agosto</v>
      </c>
      <c r="AK178" s="222" t="s">
        <v>750</v>
      </c>
      <c r="AL178" s="52">
        <f t="shared" si="38"/>
        <v>0</v>
      </c>
      <c r="AM178" s="52">
        <f t="shared" si="39"/>
        <v>0</v>
      </c>
      <c r="AN178" s="52">
        <f t="shared" si="40"/>
        <v>0</v>
      </c>
      <c r="AO178" s="52">
        <f t="shared" si="41"/>
        <v>0</v>
      </c>
      <c r="AP178" s="52">
        <f t="shared" si="42"/>
        <v>0</v>
      </c>
      <c r="AQ178" s="52">
        <f t="shared" si="43"/>
        <v>0</v>
      </c>
    </row>
    <row r="179" spans="36:43" x14ac:dyDescent="0.75">
      <c r="AJ179" s="38" t="str">
        <f t="shared" si="50"/>
        <v>Agosto</v>
      </c>
      <c r="AK179" s="222" t="s">
        <v>749</v>
      </c>
      <c r="AL179" s="52">
        <f t="shared" si="38"/>
        <v>0</v>
      </c>
      <c r="AM179" s="52">
        <f t="shared" si="39"/>
        <v>8280</v>
      </c>
      <c r="AN179" s="52">
        <f t="shared" si="40"/>
        <v>16560</v>
      </c>
      <c r="AO179" s="52">
        <f t="shared" si="41"/>
        <v>7.874692673122409E-2</v>
      </c>
      <c r="AP179" s="52">
        <f t="shared" si="42"/>
        <v>7.8746926731224062E-2</v>
      </c>
      <c r="AQ179" s="52">
        <f t="shared" si="43"/>
        <v>2.2836608752054977</v>
      </c>
    </row>
    <row r="180" spans="36:43" x14ac:dyDescent="0.75">
      <c r="AJ180" s="38" t="s">
        <v>506</v>
      </c>
      <c r="AK180" s="222" t="s">
        <v>586</v>
      </c>
      <c r="AL180" s="52">
        <f t="shared" si="38"/>
        <v>0</v>
      </c>
      <c r="AM180" s="52">
        <f t="shared" si="39"/>
        <v>0</v>
      </c>
      <c r="AN180" s="52">
        <f t="shared" si="40"/>
        <v>0</v>
      </c>
      <c r="AO180" s="52">
        <f t="shared" si="41"/>
        <v>0</v>
      </c>
      <c r="AP180" s="52">
        <f t="shared" si="42"/>
        <v>0</v>
      </c>
      <c r="AQ180" s="52">
        <f t="shared" si="43"/>
        <v>0</v>
      </c>
    </row>
    <row r="181" spans="36:43" x14ac:dyDescent="0.75">
      <c r="AJ181" s="38" t="str">
        <f t="shared" ref="AJ181:AJ182" si="51">AJ180</f>
        <v>Septiembre</v>
      </c>
      <c r="AK181" s="222" t="s">
        <v>750</v>
      </c>
      <c r="AL181" s="52">
        <f t="shared" si="38"/>
        <v>0</v>
      </c>
      <c r="AM181" s="52">
        <f t="shared" si="39"/>
        <v>0</v>
      </c>
      <c r="AN181" s="52">
        <f t="shared" si="40"/>
        <v>0</v>
      </c>
      <c r="AO181" s="52">
        <f t="shared" si="41"/>
        <v>0</v>
      </c>
      <c r="AP181" s="52">
        <f t="shared" si="42"/>
        <v>0</v>
      </c>
      <c r="AQ181" s="52">
        <f t="shared" si="43"/>
        <v>0</v>
      </c>
    </row>
    <row r="182" spans="36:43" x14ac:dyDescent="0.75">
      <c r="AJ182" s="38" t="str">
        <f t="shared" si="51"/>
        <v>Septiembre</v>
      </c>
      <c r="AK182" s="222" t="s">
        <v>749</v>
      </c>
      <c r="AL182" s="52">
        <f t="shared" si="38"/>
        <v>0</v>
      </c>
      <c r="AM182" s="52">
        <f t="shared" si="39"/>
        <v>0</v>
      </c>
      <c r="AN182" s="52">
        <f t="shared" si="40"/>
        <v>0</v>
      </c>
      <c r="AO182" s="52">
        <f t="shared" si="41"/>
        <v>0</v>
      </c>
      <c r="AP182" s="52">
        <f t="shared" si="42"/>
        <v>0</v>
      </c>
      <c r="AQ182" s="52">
        <f t="shared" si="43"/>
        <v>0</v>
      </c>
    </row>
    <row r="183" spans="36:43" x14ac:dyDescent="0.75">
      <c r="AJ183" s="38" t="s">
        <v>507</v>
      </c>
      <c r="AK183" s="222" t="s">
        <v>586</v>
      </c>
      <c r="AL183" s="52">
        <f t="shared" si="38"/>
        <v>0</v>
      </c>
      <c r="AM183" s="52">
        <f t="shared" si="39"/>
        <v>0</v>
      </c>
      <c r="AN183" s="52">
        <f t="shared" si="40"/>
        <v>0</v>
      </c>
      <c r="AO183" s="52">
        <f t="shared" si="41"/>
        <v>0</v>
      </c>
      <c r="AP183" s="52">
        <f t="shared" si="42"/>
        <v>0</v>
      </c>
      <c r="AQ183" s="52">
        <f t="shared" si="43"/>
        <v>0</v>
      </c>
    </row>
    <row r="184" spans="36:43" x14ac:dyDescent="0.75">
      <c r="AJ184" s="38" t="str">
        <f t="shared" ref="AJ184:AJ185" si="52">AJ183</f>
        <v>Octubre</v>
      </c>
      <c r="AK184" s="222" t="s">
        <v>750</v>
      </c>
      <c r="AL184" s="52">
        <f t="shared" si="38"/>
        <v>0</v>
      </c>
      <c r="AM184" s="52">
        <f t="shared" si="39"/>
        <v>0</v>
      </c>
      <c r="AN184" s="52">
        <f t="shared" si="40"/>
        <v>0</v>
      </c>
      <c r="AO184" s="52">
        <f t="shared" si="41"/>
        <v>0</v>
      </c>
      <c r="AP184" s="52">
        <f t="shared" si="42"/>
        <v>0</v>
      </c>
      <c r="AQ184" s="52">
        <f t="shared" si="43"/>
        <v>0</v>
      </c>
    </row>
    <row r="185" spans="36:43" x14ac:dyDescent="0.75">
      <c r="AJ185" s="38" t="str">
        <f t="shared" si="52"/>
        <v>Octubre</v>
      </c>
      <c r="AK185" s="222" t="s">
        <v>749</v>
      </c>
      <c r="AL185" s="52">
        <f t="shared" si="38"/>
        <v>0</v>
      </c>
      <c r="AM185" s="52">
        <f t="shared" si="39"/>
        <v>0</v>
      </c>
      <c r="AN185" s="52">
        <f t="shared" si="40"/>
        <v>0</v>
      </c>
      <c r="AO185" s="52">
        <f t="shared" si="41"/>
        <v>0</v>
      </c>
      <c r="AP185" s="52">
        <f t="shared" si="42"/>
        <v>0</v>
      </c>
      <c r="AQ185" s="52">
        <f t="shared" si="43"/>
        <v>0</v>
      </c>
    </row>
    <row r="186" spans="36:43" x14ac:dyDescent="0.75">
      <c r="AJ186" s="38" t="s">
        <v>508</v>
      </c>
      <c r="AK186" s="222" t="s">
        <v>586</v>
      </c>
      <c r="AL186" s="52">
        <f t="shared" si="38"/>
        <v>0</v>
      </c>
      <c r="AM186" s="52">
        <f t="shared" si="39"/>
        <v>0</v>
      </c>
      <c r="AN186" s="52">
        <f t="shared" si="40"/>
        <v>0</v>
      </c>
      <c r="AO186" s="52">
        <f t="shared" si="41"/>
        <v>0</v>
      </c>
      <c r="AP186" s="52">
        <f t="shared" si="42"/>
        <v>0</v>
      </c>
      <c r="AQ186" s="52">
        <f t="shared" si="43"/>
        <v>0</v>
      </c>
    </row>
    <row r="187" spans="36:43" x14ac:dyDescent="0.75">
      <c r="AJ187" s="38" t="str">
        <f t="shared" ref="AJ187:AJ188" si="53">AJ186</f>
        <v>Noviembre</v>
      </c>
      <c r="AK187" s="222" t="s">
        <v>750</v>
      </c>
      <c r="AL187" s="52">
        <f t="shared" si="38"/>
        <v>0</v>
      </c>
      <c r="AM187" s="52">
        <f t="shared" si="39"/>
        <v>0</v>
      </c>
      <c r="AN187" s="52">
        <f t="shared" si="40"/>
        <v>0</v>
      </c>
      <c r="AO187" s="52">
        <f t="shared" si="41"/>
        <v>0</v>
      </c>
      <c r="AP187" s="52">
        <f t="shared" si="42"/>
        <v>0</v>
      </c>
      <c r="AQ187" s="52">
        <f t="shared" si="43"/>
        <v>0</v>
      </c>
    </row>
    <row r="188" spans="36:43" x14ac:dyDescent="0.75">
      <c r="AJ188" s="38" t="str">
        <f t="shared" si="53"/>
        <v>Noviembre</v>
      </c>
      <c r="AK188" s="222" t="s">
        <v>749</v>
      </c>
      <c r="AL188" s="52">
        <f t="shared" si="38"/>
        <v>0</v>
      </c>
      <c r="AM188" s="52">
        <f t="shared" si="39"/>
        <v>8280</v>
      </c>
      <c r="AN188" s="52">
        <f t="shared" si="40"/>
        <v>16560</v>
      </c>
      <c r="AO188" s="52">
        <f t="shared" si="41"/>
        <v>8.732649543935482E-2</v>
      </c>
      <c r="AP188" s="52">
        <f t="shared" si="42"/>
        <v>9.548173052810166E-2</v>
      </c>
      <c r="AQ188" s="52">
        <f t="shared" si="43"/>
        <v>2.7608149502262012</v>
      </c>
    </row>
    <row r="189" spans="36:43" x14ac:dyDescent="0.75">
      <c r="AJ189" s="38" t="s">
        <v>509</v>
      </c>
      <c r="AK189" s="222" t="s">
        <v>586</v>
      </c>
      <c r="AL189" s="52">
        <f t="shared" si="38"/>
        <v>0</v>
      </c>
      <c r="AM189" s="52">
        <f t="shared" si="39"/>
        <v>0</v>
      </c>
      <c r="AN189" s="52">
        <f t="shared" si="40"/>
        <v>0</v>
      </c>
      <c r="AO189" s="52">
        <f t="shared" si="41"/>
        <v>0</v>
      </c>
      <c r="AP189" s="52">
        <f t="shared" si="42"/>
        <v>0</v>
      </c>
      <c r="AQ189" s="52">
        <f t="shared" si="43"/>
        <v>0</v>
      </c>
    </row>
    <row r="190" spans="36:43" x14ac:dyDescent="0.75">
      <c r="AJ190" s="38" t="s">
        <v>509</v>
      </c>
      <c r="AK190" s="222" t="s">
        <v>750</v>
      </c>
      <c r="AL190" s="52">
        <f t="shared" si="38"/>
        <v>0</v>
      </c>
      <c r="AM190" s="52">
        <f t="shared" si="39"/>
        <v>0</v>
      </c>
      <c r="AN190" s="52">
        <f t="shared" si="40"/>
        <v>0</v>
      </c>
      <c r="AO190" s="52">
        <f t="shared" si="41"/>
        <v>0</v>
      </c>
      <c r="AP190" s="52">
        <f t="shared" si="42"/>
        <v>0</v>
      </c>
      <c r="AQ190" s="52">
        <f t="shared" si="43"/>
        <v>0</v>
      </c>
    </row>
    <row r="191" spans="36:43" x14ac:dyDescent="0.75">
      <c r="AJ191" s="38" t="s">
        <v>509</v>
      </c>
      <c r="AK191" s="222" t="s">
        <v>749</v>
      </c>
      <c r="AL191" s="52">
        <f t="shared" si="38"/>
        <v>0</v>
      </c>
      <c r="AM191" s="52">
        <f t="shared" si="39"/>
        <v>0</v>
      </c>
      <c r="AN191" s="52">
        <f t="shared" si="40"/>
        <v>0</v>
      </c>
      <c r="AO191" s="52">
        <f t="shared" si="41"/>
        <v>0</v>
      </c>
      <c r="AP191" s="52">
        <f t="shared" si="42"/>
        <v>0</v>
      </c>
      <c r="AQ191" s="52">
        <f t="shared" si="43"/>
        <v>0</v>
      </c>
    </row>
  </sheetData>
  <mergeCells count="26">
    <mergeCell ref="B64:G64"/>
    <mergeCell ref="Q62:X62"/>
    <mergeCell ref="M64:N64"/>
    <mergeCell ref="O64:P64"/>
    <mergeCell ref="B57:I59"/>
    <mergeCell ref="I64:L64"/>
    <mergeCell ref="Q63:U63"/>
    <mergeCell ref="V63:X63"/>
    <mergeCell ref="Q64:Q65"/>
    <mergeCell ref="S64:S65"/>
    <mergeCell ref="U64:U65"/>
    <mergeCell ref="X64:X65"/>
    <mergeCell ref="I18:K27"/>
    <mergeCell ref="I17:K17"/>
    <mergeCell ref="R64:R65"/>
    <mergeCell ref="T64:T65"/>
    <mergeCell ref="AP154:AP155"/>
    <mergeCell ref="V64:V65"/>
    <mergeCell ref="W64:W65"/>
    <mergeCell ref="AQ154:AQ155"/>
    <mergeCell ref="AJ154:AJ155"/>
    <mergeCell ref="AK154:AK155"/>
    <mergeCell ref="AL154:AL155"/>
    <mergeCell ref="AM154:AM155"/>
    <mergeCell ref="AN154:AN155"/>
    <mergeCell ref="AO154:AO155"/>
  </mergeCells>
  <hyperlinks>
    <hyperlink ref="B12" location="VENTEOS!A1" display="&lt;&lt;&lt;VENTEOS" xr:uid="{41A97A9D-97DA-4535-AFB0-B4F3951B7109}"/>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C7DE86E-6ABA-494D-8628-3B227F4F67C9}">
          <x14:formula1>
            <xm:f>Hoja1!$B$45:$B$56</xm:f>
          </x14:formula1>
          <xm:sqref>G66:G149</xm:sqref>
        </x14:dataValidation>
        <x14:dataValidation type="list" allowBlank="1" showInputMessage="1" showErrorMessage="1" xr:uid="{29365134-155D-4EE4-A95F-AF15DED912CA}">
          <x14:formula1>
            <xm:f>Hoja1!$B$62:$B$63</xm:f>
          </x14:formula1>
          <xm:sqref>N66:N149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23812-9655-4F82-9C46-7EA9A89B4282}">
  <sheetPr>
    <tabColor theme="5" tint="0.79998168889431442"/>
  </sheetPr>
  <dimension ref="A1:BL1048576"/>
  <sheetViews>
    <sheetView zoomScale="70" zoomScaleNormal="70" workbookViewId="0">
      <selection activeCell="B11" sqref="B11"/>
    </sheetView>
  </sheetViews>
  <sheetFormatPr baseColWidth="10" defaultRowHeight="14.75" x14ac:dyDescent="0.75"/>
  <cols>
    <col min="1" max="1" width="10.90625" style="1"/>
    <col min="2" max="2" width="12.6328125" customWidth="1"/>
    <col min="3" max="3" width="17.40625" customWidth="1"/>
    <col min="4" max="5" width="15.453125" customWidth="1"/>
    <col min="6" max="6" width="17" customWidth="1"/>
    <col min="7" max="7" width="43.08984375" bestFit="1" customWidth="1"/>
    <col min="8" max="8" width="28.08984375" bestFit="1" customWidth="1"/>
    <col min="9" max="9" width="22.36328125" bestFit="1" customWidth="1"/>
    <col min="10" max="10" width="37.36328125" bestFit="1" customWidth="1"/>
    <col min="11" max="11" width="29.453125" bestFit="1" customWidth="1"/>
    <col min="12" max="12" width="46.54296875" customWidth="1"/>
    <col min="16" max="20" width="10.90625" style="1"/>
    <col min="21" max="21" width="14.1796875" style="1" customWidth="1"/>
    <col min="22" max="24" width="10.90625" style="1"/>
    <col min="25" max="25" width="0" style="1" hidden="1" customWidth="1"/>
    <col min="26" max="26" width="13.26953125" style="140" hidden="1" customWidth="1"/>
    <col min="27" max="27" width="27.1796875" style="140" hidden="1" customWidth="1"/>
    <col min="28" max="30" width="27.453125" style="140" hidden="1" customWidth="1"/>
    <col min="31" max="34" width="22.81640625" style="140" hidden="1" customWidth="1"/>
    <col min="35" max="36" width="22.90625" style="140" hidden="1" customWidth="1"/>
    <col min="37" max="37" width="20.7265625" style="140" hidden="1" customWidth="1"/>
    <col min="38" max="38" width="19.08984375" style="140" hidden="1" customWidth="1"/>
    <col min="39" max="64" width="10.90625" style="1" hidden="1" customWidth="1"/>
    <col min="65" max="65" width="0" style="1" hidden="1" customWidth="1"/>
    <col min="66" max="16384" width="10.90625" style="1"/>
  </cols>
  <sheetData>
    <row r="1" spans="1:38" x14ac:dyDescent="0.75">
      <c r="A1" s="6"/>
      <c r="B1" s="1"/>
      <c r="C1" s="1"/>
      <c r="D1" s="1"/>
      <c r="E1" s="1"/>
      <c r="F1" s="1"/>
      <c r="G1" s="1"/>
      <c r="H1" s="1"/>
      <c r="I1" s="1"/>
      <c r="J1" s="1"/>
      <c r="K1" s="1"/>
      <c r="L1" s="1"/>
      <c r="M1" s="1"/>
      <c r="N1" s="1"/>
      <c r="O1" s="1"/>
      <c r="Z1" s="34"/>
      <c r="AA1" s="34"/>
      <c r="AB1" s="34"/>
      <c r="AC1" s="34"/>
      <c r="AD1" s="34"/>
      <c r="AE1" s="34"/>
      <c r="AF1" s="34"/>
      <c r="AG1" s="34"/>
      <c r="AH1" s="34"/>
      <c r="AI1" s="34"/>
      <c r="AJ1" s="34"/>
      <c r="AK1" s="34"/>
      <c r="AL1" s="34"/>
    </row>
    <row r="2" spans="1:38" x14ac:dyDescent="0.75">
      <c r="A2" s="6"/>
      <c r="B2" s="1"/>
      <c r="C2" s="1"/>
      <c r="D2" s="1"/>
      <c r="E2" s="1"/>
      <c r="F2" s="1"/>
      <c r="G2" s="1"/>
      <c r="H2" s="1"/>
      <c r="I2" s="1"/>
      <c r="J2" s="1"/>
      <c r="K2" s="1"/>
      <c r="L2" s="1"/>
      <c r="M2" s="1"/>
      <c r="N2" s="1"/>
      <c r="O2" s="1"/>
      <c r="Z2" s="34"/>
      <c r="AA2" s="34"/>
      <c r="AB2" s="34"/>
      <c r="AC2" s="34"/>
      <c r="AD2" s="34"/>
      <c r="AE2" s="34"/>
      <c r="AF2" s="34"/>
      <c r="AG2" s="34"/>
      <c r="AH2" s="34"/>
      <c r="AI2" s="34"/>
      <c r="AJ2" s="34"/>
      <c r="AK2" s="34"/>
      <c r="AL2" s="34"/>
    </row>
    <row r="3" spans="1:38" x14ac:dyDescent="0.75">
      <c r="A3" s="6"/>
      <c r="B3" s="1"/>
      <c r="C3" s="1"/>
      <c r="D3" s="1"/>
      <c r="E3" s="1"/>
      <c r="F3" s="1"/>
      <c r="G3" s="1"/>
      <c r="H3" s="1"/>
      <c r="I3" s="1"/>
      <c r="J3" s="1"/>
      <c r="K3" s="1"/>
      <c r="L3" s="1"/>
      <c r="M3" s="1"/>
      <c r="N3" s="1"/>
      <c r="O3" s="1"/>
      <c r="Z3" s="34"/>
      <c r="AA3" s="34"/>
      <c r="AB3" s="34"/>
      <c r="AC3" s="34"/>
      <c r="AD3" s="34"/>
      <c r="AE3" s="34"/>
      <c r="AF3" s="34"/>
      <c r="AG3" s="34"/>
      <c r="AH3" s="34"/>
      <c r="AI3" s="34"/>
      <c r="AJ3" s="34"/>
      <c r="AK3" s="34"/>
      <c r="AL3" s="34"/>
    </row>
    <row r="4" spans="1:38" x14ac:dyDescent="0.75">
      <c r="A4" s="6"/>
      <c r="B4" s="1"/>
      <c r="C4" s="1"/>
      <c r="D4" s="1"/>
      <c r="E4" s="1"/>
      <c r="F4" s="1"/>
      <c r="G4" s="1"/>
      <c r="H4" s="1"/>
      <c r="I4" s="1"/>
      <c r="J4" s="1"/>
      <c r="K4" s="1"/>
      <c r="L4" s="1"/>
      <c r="M4" s="1"/>
      <c r="N4" s="1"/>
      <c r="O4" s="1"/>
      <c r="Z4" s="34"/>
      <c r="AA4" s="34"/>
      <c r="AB4" s="34"/>
      <c r="AC4" s="34"/>
      <c r="AD4" s="34"/>
      <c r="AE4" s="34"/>
      <c r="AF4" s="34"/>
      <c r="AG4" s="34"/>
      <c r="AH4" s="34"/>
      <c r="AI4" s="34"/>
      <c r="AJ4" s="34"/>
      <c r="AK4" s="34"/>
      <c r="AL4" s="34"/>
    </row>
    <row r="5" spans="1:38" x14ac:dyDescent="0.75">
      <c r="A5" s="6"/>
      <c r="B5" s="1"/>
      <c r="C5" s="1"/>
      <c r="D5" s="1"/>
      <c r="E5" s="1"/>
      <c r="F5" s="1"/>
      <c r="G5" s="1"/>
      <c r="H5" s="1"/>
      <c r="I5" s="1"/>
      <c r="J5" s="1"/>
      <c r="K5" s="1"/>
      <c r="L5" s="1"/>
      <c r="M5" s="1"/>
      <c r="N5" s="1"/>
      <c r="O5" s="1"/>
      <c r="Z5" s="34"/>
      <c r="AA5" s="34"/>
      <c r="AB5" s="34"/>
      <c r="AC5" s="34"/>
      <c r="AD5" s="34"/>
      <c r="AE5" s="34"/>
      <c r="AF5" s="34"/>
      <c r="AG5" s="34"/>
      <c r="AH5" s="34"/>
      <c r="AI5" s="34"/>
      <c r="AJ5" s="34"/>
      <c r="AK5" s="34"/>
      <c r="AL5" s="34"/>
    </row>
    <row r="6" spans="1:38" x14ac:dyDescent="0.75">
      <c r="A6" s="6"/>
      <c r="B6" s="1"/>
      <c r="C6" s="1"/>
      <c r="D6" s="1"/>
      <c r="E6" s="1"/>
      <c r="F6" s="1"/>
      <c r="G6" s="1"/>
      <c r="H6" s="1"/>
      <c r="I6" s="1"/>
      <c r="J6" s="1"/>
      <c r="K6" s="1"/>
      <c r="L6" s="1"/>
      <c r="M6" s="1"/>
      <c r="N6" s="1"/>
      <c r="O6" s="1"/>
      <c r="Z6" s="34"/>
      <c r="AA6" s="34"/>
      <c r="AB6" s="34"/>
      <c r="AC6" s="34"/>
      <c r="AD6" s="34"/>
      <c r="AE6" s="34"/>
      <c r="AF6" s="34"/>
      <c r="AG6" s="34"/>
      <c r="AH6" s="34"/>
      <c r="AI6" s="34"/>
      <c r="AJ6" s="34"/>
      <c r="AK6" s="34"/>
      <c r="AL6" s="34"/>
    </row>
    <row r="7" spans="1:38" x14ac:dyDescent="0.75">
      <c r="A7" s="6"/>
      <c r="B7" s="1"/>
      <c r="C7" s="1"/>
      <c r="D7" s="1"/>
      <c r="E7" s="1"/>
      <c r="F7" s="1"/>
      <c r="G7" s="1"/>
      <c r="H7" s="1"/>
      <c r="I7" s="1"/>
      <c r="J7" s="1"/>
      <c r="K7" s="1"/>
      <c r="L7" s="1"/>
      <c r="M7" s="1"/>
      <c r="N7" s="1"/>
      <c r="O7" s="1"/>
      <c r="Z7" s="34"/>
      <c r="AA7" s="34"/>
      <c r="AB7" s="34"/>
      <c r="AC7" s="34"/>
      <c r="AD7" s="34"/>
      <c r="AE7" s="34"/>
      <c r="AF7" s="34"/>
      <c r="AG7" s="34"/>
      <c r="AH7" s="34"/>
      <c r="AI7" s="34"/>
      <c r="AJ7" s="34"/>
      <c r="AK7" s="34"/>
      <c r="AL7" s="34"/>
    </row>
    <row r="8" spans="1:38" x14ac:dyDescent="0.75">
      <c r="A8" s="6"/>
      <c r="B8" s="1"/>
      <c r="C8" s="1"/>
      <c r="D8" s="1"/>
      <c r="E8" s="1"/>
      <c r="F8" s="1"/>
      <c r="G8" s="1"/>
      <c r="H8" s="1"/>
      <c r="I8" s="1"/>
      <c r="J8" s="1"/>
      <c r="K8" s="1"/>
      <c r="L8" s="1"/>
      <c r="M8" s="1"/>
      <c r="N8" s="1"/>
      <c r="O8" s="1"/>
      <c r="Z8" s="34"/>
      <c r="AA8" s="34"/>
      <c r="AB8" s="34"/>
      <c r="AC8" s="34"/>
      <c r="AD8" s="34"/>
      <c r="AE8" s="34"/>
      <c r="AF8" s="34"/>
      <c r="AG8" s="34"/>
      <c r="AH8" s="34"/>
      <c r="AI8" s="34"/>
      <c r="AJ8" s="34"/>
      <c r="AK8" s="34"/>
      <c r="AL8" s="34"/>
    </row>
    <row r="9" spans="1:38" x14ac:dyDescent="0.75">
      <c r="A9" s="6"/>
      <c r="B9" s="1"/>
      <c r="C9" s="1"/>
      <c r="D9" s="1"/>
      <c r="E9" s="1"/>
      <c r="F9" s="1"/>
      <c r="G9" s="1"/>
      <c r="H9" s="1"/>
      <c r="I9" s="1"/>
      <c r="J9" s="1"/>
      <c r="K9" s="1"/>
      <c r="L9" s="1"/>
      <c r="M9" s="1"/>
      <c r="N9" s="1"/>
      <c r="O9" s="1"/>
      <c r="Z9" s="34"/>
      <c r="AA9" s="34"/>
      <c r="AB9" s="34"/>
      <c r="AC9" s="34"/>
      <c r="AD9" s="34"/>
      <c r="AE9" s="34"/>
      <c r="AF9" s="34"/>
      <c r="AG9" s="34"/>
      <c r="AH9" s="34"/>
      <c r="AI9" s="34"/>
      <c r="AJ9" s="34"/>
      <c r="AK9" s="34"/>
      <c r="AL9" s="34"/>
    </row>
    <row r="10" spans="1:38" x14ac:dyDescent="0.75">
      <c r="A10" s="6"/>
      <c r="B10" s="1"/>
      <c r="C10" s="1"/>
      <c r="D10" s="1"/>
      <c r="E10" s="1"/>
      <c r="F10" s="1"/>
      <c r="G10" s="1"/>
      <c r="H10" s="1"/>
      <c r="I10" s="1"/>
      <c r="J10" s="1"/>
      <c r="K10" s="1"/>
      <c r="L10" s="1"/>
      <c r="M10" s="1"/>
      <c r="N10" s="1"/>
      <c r="O10" s="1"/>
      <c r="Z10" s="34"/>
      <c r="AA10" s="34"/>
      <c r="AB10" s="34"/>
      <c r="AC10" s="34"/>
      <c r="AD10" s="34"/>
      <c r="AE10" s="34"/>
      <c r="AF10" s="34"/>
      <c r="AG10" s="34"/>
      <c r="AH10" s="34"/>
      <c r="AI10" s="34"/>
      <c r="AJ10" s="34"/>
      <c r="AK10" s="34"/>
      <c r="AL10" s="34"/>
    </row>
    <row r="11" spans="1:38" x14ac:dyDescent="0.75">
      <c r="A11" s="6"/>
      <c r="B11" s="6" t="s">
        <v>419</v>
      </c>
      <c r="C11" s="1"/>
      <c r="D11" s="1"/>
      <c r="E11" s="1"/>
      <c r="F11" s="1"/>
      <c r="G11" s="1"/>
      <c r="H11" s="1"/>
      <c r="I11" s="1"/>
      <c r="J11" s="1"/>
      <c r="K11" s="1"/>
      <c r="L11" s="1"/>
      <c r="M11" s="1"/>
      <c r="N11" s="1"/>
      <c r="O11" s="1"/>
      <c r="Z11" s="34"/>
      <c r="AA11" s="34"/>
      <c r="AB11" s="34"/>
      <c r="AC11" s="34"/>
      <c r="AD11" s="34"/>
      <c r="AE11" s="34"/>
      <c r="AF11" s="34"/>
      <c r="AG11" s="34"/>
      <c r="AH11" s="34"/>
      <c r="AI11" s="34"/>
      <c r="AJ11" s="34"/>
      <c r="AK11" s="34"/>
      <c r="AL11" s="34"/>
    </row>
    <row r="12" spans="1:38" x14ac:dyDescent="0.75">
      <c r="A12" s="6"/>
      <c r="B12" s="1"/>
      <c r="C12" s="1"/>
      <c r="D12" s="1"/>
      <c r="E12" s="1"/>
      <c r="F12" s="1"/>
      <c r="G12" s="1"/>
      <c r="H12" s="1"/>
      <c r="I12" s="1"/>
      <c r="J12" s="1"/>
      <c r="K12" s="1"/>
      <c r="L12" s="1"/>
      <c r="M12" s="1"/>
      <c r="N12" s="1"/>
      <c r="O12" s="1"/>
      <c r="Z12" s="34"/>
      <c r="AA12" s="34"/>
      <c r="AB12" s="34"/>
      <c r="AC12" s="34"/>
      <c r="AD12" s="34"/>
      <c r="AE12" s="34"/>
      <c r="AF12" s="34"/>
      <c r="AG12" s="34"/>
      <c r="AH12" s="34"/>
      <c r="AI12" s="34"/>
      <c r="AJ12" s="34"/>
      <c r="AK12" s="34"/>
      <c r="AL12" s="34"/>
    </row>
    <row r="13" spans="1:38" ht="18.5" x14ac:dyDescent="0.9">
      <c r="A13" s="6"/>
      <c r="B13" s="12" t="s">
        <v>943</v>
      </c>
      <c r="C13" s="12"/>
      <c r="D13" s="12"/>
      <c r="E13" s="12"/>
      <c r="F13" s="12"/>
      <c r="G13" s="1"/>
      <c r="H13" s="1"/>
      <c r="I13" s="1"/>
      <c r="J13" s="1"/>
      <c r="K13" s="1"/>
      <c r="L13" s="1"/>
      <c r="M13" s="1"/>
      <c r="N13" s="1"/>
      <c r="O13" s="1"/>
      <c r="Z13" s="34"/>
      <c r="AA13" s="34"/>
      <c r="AB13" s="34"/>
      <c r="AC13" s="34"/>
      <c r="AD13" s="34"/>
      <c r="AE13" s="34"/>
      <c r="AF13" s="34"/>
      <c r="AG13" s="34"/>
      <c r="AH13" s="34"/>
      <c r="AI13" s="34"/>
      <c r="AJ13" s="34"/>
      <c r="AK13" s="34"/>
      <c r="AL13" s="34"/>
    </row>
    <row r="14" spans="1:38" ht="18.5" x14ac:dyDescent="0.9">
      <c r="B14" s="12"/>
      <c r="C14" s="12"/>
      <c r="D14" s="12"/>
      <c r="E14" s="12"/>
      <c r="F14" s="12"/>
      <c r="G14" s="1"/>
      <c r="H14" s="1"/>
      <c r="I14" s="1"/>
      <c r="J14" s="1"/>
      <c r="K14" s="1"/>
      <c r="L14" s="1"/>
      <c r="M14" s="1"/>
      <c r="N14" s="1"/>
      <c r="O14" s="1"/>
      <c r="Z14" s="34"/>
      <c r="AA14" s="34"/>
      <c r="AB14" s="34"/>
      <c r="AC14" s="34"/>
      <c r="AD14" s="34"/>
      <c r="AE14" s="34"/>
      <c r="AF14" s="34"/>
      <c r="AG14" s="34"/>
      <c r="AH14" s="34"/>
      <c r="AI14" s="34"/>
      <c r="AJ14" s="34"/>
      <c r="AK14" s="34"/>
      <c r="AL14" s="34"/>
    </row>
    <row r="15" spans="1:38" x14ac:dyDescent="0.75">
      <c r="B15" s="259" t="s">
        <v>1013</v>
      </c>
      <c r="C15" s="284"/>
      <c r="D15" s="284"/>
      <c r="E15" s="284"/>
      <c r="F15" s="284"/>
      <c r="G15" s="284"/>
      <c r="H15" s="260"/>
      <c r="I15" s="259" t="s">
        <v>944</v>
      </c>
      <c r="J15" s="284"/>
      <c r="K15" s="284"/>
      <c r="L15" s="260"/>
      <c r="M15" s="1"/>
      <c r="N15" s="1"/>
      <c r="O15" s="1"/>
      <c r="Z15" s="34"/>
      <c r="AA15" s="34"/>
      <c r="AB15" s="34"/>
      <c r="AC15" s="34"/>
      <c r="AD15" s="34"/>
      <c r="AE15" s="34"/>
      <c r="AF15" s="34"/>
      <c r="AG15" s="34"/>
      <c r="AH15" s="34"/>
      <c r="AI15" s="34"/>
      <c r="AJ15" s="34"/>
      <c r="AK15" s="34"/>
      <c r="AL15" s="34"/>
    </row>
    <row r="16" spans="1:38" ht="14.75" customHeight="1" x14ac:dyDescent="0.75">
      <c r="B16" s="25"/>
      <c r="C16" s="1"/>
      <c r="D16" s="1"/>
      <c r="E16" s="1"/>
      <c r="F16" s="1"/>
      <c r="H16" s="51"/>
      <c r="I16" s="269" t="s">
        <v>1062</v>
      </c>
      <c r="J16" s="270"/>
      <c r="K16" s="270"/>
      <c r="L16" s="271"/>
      <c r="M16" s="1"/>
      <c r="N16" s="1"/>
      <c r="O16" s="1"/>
      <c r="Z16" s="34"/>
      <c r="AA16" s="34"/>
      <c r="AB16" s="34"/>
      <c r="AC16" s="34"/>
      <c r="AD16" s="34"/>
      <c r="AE16" s="34"/>
      <c r="AF16" s="34"/>
      <c r="AG16" s="34"/>
      <c r="AH16" s="34"/>
      <c r="AI16" s="34"/>
      <c r="AJ16" s="34"/>
      <c r="AK16" s="34"/>
      <c r="AL16" s="34"/>
    </row>
    <row r="17" spans="2:38" x14ac:dyDescent="0.75">
      <c r="B17" s="25"/>
      <c r="C17" s="1"/>
      <c r="D17" s="1"/>
      <c r="E17" s="1"/>
      <c r="F17" s="1"/>
      <c r="G17" s="11"/>
      <c r="H17" s="51"/>
      <c r="I17" s="272"/>
      <c r="J17" s="265"/>
      <c r="K17" s="265"/>
      <c r="L17" s="273"/>
      <c r="M17" s="1"/>
      <c r="N17" s="1"/>
      <c r="O17" s="1"/>
      <c r="Z17" s="34"/>
      <c r="AA17" s="34"/>
      <c r="AB17" s="34"/>
      <c r="AC17" s="34"/>
      <c r="AD17" s="34"/>
      <c r="AE17" s="34"/>
      <c r="AF17" s="34"/>
      <c r="AG17" s="34"/>
      <c r="AH17" s="34"/>
      <c r="AI17" s="34"/>
      <c r="AJ17" s="34"/>
      <c r="AK17" s="34"/>
      <c r="AL17" s="34"/>
    </row>
    <row r="18" spans="2:38" x14ac:dyDescent="0.75">
      <c r="B18" s="25"/>
      <c r="C18" s="1"/>
      <c r="D18" s="1"/>
      <c r="E18" s="1"/>
      <c r="F18" s="1"/>
      <c r="G18" s="11"/>
      <c r="H18" s="51"/>
      <c r="I18" s="272"/>
      <c r="J18" s="265"/>
      <c r="K18" s="265"/>
      <c r="L18" s="273"/>
      <c r="M18" s="1"/>
      <c r="N18" s="1"/>
      <c r="O18" s="1"/>
      <c r="Z18" s="34"/>
      <c r="AA18" s="34"/>
      <c r="AB18" s="34"/>
      <c r="AC18" s="34"/>
      <c r="AD18" s="34"/>
      <c r="AE18" s="34"/>
      <c r="AF18" s="34"/>
      <c r="AG18" s="34"/>
      <c r="AH18" s="34"/>
      <c r="AI18" s="34"/>
      <c r="AJ18" s="34"/>
      <c r="AK18" s="34"/>
      <c r="AL18" s="34"/>
    </row>
    <row r="19" spans="2:38" x14ac:dyDescent="0.75">
      <c r="B19" s="25"/>
      <c r="C19" s="1"/>
      <c r="D19" s="1"/>
      <c r="E19" s="1"/>
      <c r="F19" s="1"/>
      <c r="G19" s="11"/>
      <c r="H19" s="51"/>
      <c r="I19" s="272"/>
      <c r="J19" s="265"/>
      <c r="K19" s="265"/>
      <c r="L19" s="273"/>
      <c r="M19" s="1"/>
      <c r="N19" s="1"/>
      <c r="O19" s="1"/>
      <c r="Z19" s="34"/>
      <c r="AA19" s="34"/>
      <c r="AB19" s="34"/>
      <c r="AC19" s="34"/>
      <c r="AD19" s="34"/>
      <c r="AE19" s="34"/>
      <c r="AF19" s="34"/>
      <c r="AG19" s="34"/>
      <c r="AH19" s="34"/>
      <c r="AI19" s="34"/>
      <c r="AJ19" s="34"/>
      <c r="AK19" s="34"/>
      <c r="AL19" s="34"/>
    </row>
    <row r="20" spans="2:38" x14ac:dyDescent="0.75">
      <c r="B20" s="25"/>
      <c r="C20" s="1"/>
      <c r="D20" s="1"/>
      <c r="E20" s="1"/>
      <c r="F20" s="1"/>
      <c r="G20" s="11"/>
      <c r="H20" s="51"/>
      <c r="I20" s="272"/>
      <c r="J20" s="265"/>
      <c r="K20" s="265"/>
      <c r="L20" s="273"/>
      <c r="M20" s="1"/>
      <c r="N20" s="1"/>
      <c r="O20" s="1"/>
      <c r="Z20" s="34"/>
      <c r="AA20" s="34"/>
      <c r="AB20" s="34"/>
      <c r="AC20" s="34"/>
      <c r="AD20" s="34"/>
      <c r="AE20" s="34"/>
      <c r="AF20" s="34"/>
      <c r="AG20" s="34"/>
      <c r="AH20" s="34"/>
      <c r="AI20" s="34"/>
      <c r="AJ20" s="34"/>
      <c r="AK20" s="34"/>
      <c r="AL20" s="34"/>
    </row>
    <row r="21" spans="2:38" x14ac:dyDescent="0.75">
      <c r="B21" s="25"/>
      <c r="C21" s="1"/>
      <c r="D21" s="1"/>
      <c r="E21" s="1"/>
      <c r="F21" s="1"/>
      <c r="G21" s="11"/>
      <c r="H21" s="51"/>
      <c r="I21" s="272"/>
      <c r="J21" s="265"/>
      <c r="K21" s="265"/>
      <c r="L21" s="273"/>
      <c r="M21" s="1"/>
      <c r="N21" s="1"/>
      <c r="O21" s="1"/>
      <c r="Z21" s="34"/>
      <c r="AA21" s="34"/>
      <c r="AB21" s="34"/>
      <c r="AC21" s="34"/>
      <c r="AD21" s="34"/>
      <c r="AE21" s="34"/>
      <c r="AF21" s="34"/>
      <c r="AG21" s="34"/>
      <c r="AH21" s="34"/>
      <c r="AI21" s="34"/>
      <c r="AJ21" s="34"/>
      <c r="AK21" s="34"/>
      <c r="AL21" s="34"/>
    </row>
    <row r="22" spans="2:38" x14ac:dyDescent="0.75">
      <c r="B22" s="25"/>
      <c r="C22" s="1"/>
      <c r="D22" s="1"/>
      <c r="E22" s="1"/>
      <c r="F22" s="1"/>
      <c r="G22" s="11"/>
      <c r="H22" s="51"/>
      <c r="I22" s="272"/>
      <c r="J22" s="265"/>
      <c r="K22" s="265"/>
      <c r="L22" s="273"/>
      <c r="M22" s="1"/>
      <c r="N22" s="1"/>
      <c r="O22" s="1"/>
      <c r="Z22" s="34"/>
      <c r="AA22" s="34"/>
      <c r="AB22" s="34"/>
      <c r="AC22" s="34"/>
      <c r="AD22" s="34"/>
      <c r="AE22" s="34"/>
      <c r="AF22" s="34"/>
      <c r="AG22" s="34"/>
      <c r="AH22" s="34"/>
      <c r="AI22" s="34"/>
      <c r="AJ22" s="34"/>
      <c r="AK22" s="34"/>
      <c r="AL22" s="34"/>
    </row>
    <row r="23" spans="2:38" x14ac:dyDescent="0.75">
      <c r="B23" s="25"/>
      <c r="C23" s="1"/>
      <c r="D23" s="1"/>
      <c r="E23" s="1"/>
      <c r="F23" s="1"/>
      <c r="G23" s="11"/>
      <c r="H23" s="51"/>
      <c r="I23" s="272"/>
      <c r="J23" s="265"/>
      <c r="K23" s="265"/>
      <c r="L23" s="273"/>
      <c r="M23" s="1"/>
      <c r="N23" s="1"/>
      <c r="O23" s="1"/>
      <c r="Z23" s="34"/>
      <c r="AA23" s="34"/>
      <c r="AB23" s="34"/>
      <c r="AC23" s="34"/>
      <c r="AD23" s="34"/>
      <c r="AE23" s="34"/>
      <c r="AF23" s="34"/>
      <c r="AG23" s="34"/>
      <c r="AH23" s="34"/>
      <c r="AI23" s="34"/>
      <c r="AJ23" s="34"/>
      <c r="AK23" s="34"/>
      <c r="AL23" s="34"/>
    </row>
    <row r="24" spans="2:38" x14ac:dyDescent="0.75">
      <c r="B24" s="25"/>
      <c r="C24" s="1"/>
      <c r="D24" s="1"/>
      <c r="E24" s="1"/>
      <c r="F24" s="1"/>
      <c r="G24" s="11"/>
      <c r="H24" s="51"/>
      <c r="I24" s="272"/>
      <c r="J24" s="265"/>
      <c r="K24" s="265"/>
      <c r="L24" s="273"/>
      <c r="M24" s="1"/>
      <c r="N24" s="1"/>
      <c r="O24" s="1"/>
      <c r="Z24" s="34"/>
      <c r="AA24" s="34"/>
      <c r="AB24" s="34"/>
      <c r="AC24" s="34"/>
      <c r="AD24" s="34"/>
      <c r="AE24" s="34"/>
      <c r="AF24" s="34"/>
      <c r="AG24" s="34"/>
      <c r="AH24" s="34"/>
      <c r="AI24" s="34"/>
      <c r="AJ24" s="34"/>
      <c r="AK24" s="34"/>
      <c r="AL24" s="34"/>
    </row>
    <row r="25" spans="2:38" ht="18.5" x14ac:dyDescent="0.9">
      <c r="B25" s="104"/>
      <c r="C25" s="1"/>
      <c r="D25" s="1"/>
      <c r="E25" s="1"/>
      <c r="F25" s="1"/>
      <c r="G25" s="11"/>
      <c r="H25" s="51"/>
      <c r="I25" s="272"/>
      <c r="J25" s="265"/>
      <c r="K25" s="265"/>
      <c r="L25" s="273"/>
      <c r="M25" s="1"/>
      <c r="N25" s="1"/>
      <c r="O25" s="1"/>
      <c r="Z25" s="34"/>
      <c r="AA25" s="34"/>
      <c r="AB25" s="34"/>
      <c r="AC25" s="34"/>
      <c r="AD25" s="34"/>
      <c r="AE25" s="34"/>
      <c r="AF25" s="34"/>
      <c r="AG25" s="34"/>
      <c r="AH25" s="34"/>
      <c r="AI25" s="34"/>
      <c r="AJ25" s="34"/>
      <c r="AK25" s="34"/>
      <c r="AL25" s="34"/>
    </row>
    <row r="26" spans="2:38" x14ac:dyDescent="0.75">
      <c r="B26" s="25"/>
      <c r="C26" s="1"/>
      <c r="D26" s="1"/>
      <c r="E26" s="1"/>
      <c r="F26" s="1"/>
      <c r="G26" s="11"/>
      <c r="H26" s="51"/>
      <c r="I26" s="272"/>
      <c r="J26" s="265"/>
      <c r="K26" s="265"/>
      <c r="L26" s="273"/>
      <c r="M26" s="1"/>
      <c r="N26" s="1"/>
      <c r="O26" s="1"/>
      <c r="Z26" s="34"/>
      <c r="AA26" s="34"/>
      <c r="AB26" s="34"/>
      <c r="AC26" s="34"/>
      <c r="AD26" s="34"/>
      <c r="AE26" s="34"/>
      <c r="AF26" s="34"/>
      <c r="AG26" s="34"/>
      <c r="AH26" s="34"/>
      <c r="AI26" s="34"/>
      <c r="AJ26" s="34"/>
      <c r="AK26" s="34"/>
      <c r="AL26" s="34"/>
    </row>
    <row r="27" spans="2:38" x14ac:dyDescent="0.75">
      <c r="B27" s="25"/>
      <c r="C27" s="1"/>
      <c r="D27" s="1"/>
      <c r="E27" s="1"/>
      <c r="F27" s="1"/>
      <c r="G27" s="11"/>
      <c r="H27" s="51"/>
      <c r="I27" s="272"/>
      <c r="J27" s="265"/>
      <c r="K27" s="265"/>
      <c r="L27" s="273"/>
      <c r="M27" s="1"/>
      <c r="N27" s="1"/>
      <c r="O27" s="1"/>
      <c r="Z27" s="34"/>
      <c r="AA27" s="34"/>
      <c r="AB27" s="34"/>
      <c r="AC27" s="34"/>
      <c r="AD27" s="34"/>
      <c r="AE27" s="34"/>
      <c r="AF27" s="34"/>
      <c r="AG27" s="34"/>
      <c r="AH27" s="34"/>
      <c r="AI27" s="34"/>
      <c r="AJ27" s="34"/>
      <c r="AK27" s="34"/>
      <c r="AL27" s="34"/>
    </row>
    <row r="28" spans="2:38" x14ac:dyDescent="0.75">
      <c r="B28" s="25"/>
      <c r="C28" s="1"/>
      <c r="D28" s="1"/>
      <c r="E28" s="1"/>
      <c r="F28" s="1"/>
      <c r="G28" s="11"/>
      <c r="H28" s="51"/>
      <c r="I28" s="272"/>
      <c r="J28" s="265"/>
      <c r="K28" s="265"/>
      <c r="L28" s="273"/>
      <c r="M28" s="1"/>
      <c r="N28" s="1"/>
      <c r="O28" s="1"/>
      <c r="Z28" s="34"/>
      <c r="AA28" s="34"/>
      <c r="AB28" s="34"/>
      <c r="AC28" s="34"/>
      <c r="AD28" s="34"/>
      <c r="AE28" s="34"/>
      <c r="AF28" s="34"/>
      <c r="AG28" s="34"/>
      <c r="AH28" s="34"/>
      <c r="AI28" s="34"/>
      <c r="AJ28" s="34"/>
      <c r="AK28" s="34"/>
      <c r="AL28" s="34"/>
    </row>
    <row r="29" spans="2:38" x14ac:dyDescent="0.75">
      <c r="B29" s="25"/>
      <c r="C29" s="1"/>
      <c r="D29" s="1"/>
      <c r="E29" s="1"/>
      <c r="F29" s="1"/>
      <c r="G29" s="11"/>
      <c r="H29" s="51"/>
      <c r="I29" s="272"/>
      <c r="J29" s="265"/>
      <c r="K29" s="265"/>
      <c r="L29" s="273"/>
      <c r="M29" s="1"/>
      <c r="N29" s="1"/>
      <c r="O29" s="1"/>
      <c r="Z29" s="34"/>
      <c r="AA29" s="34"/>
      <c r="AB29" s="34"/>
      <c r="AC29" s="34"/>
      <c r="AD29" s="34"/>
      <c r="AE29" s="34"/>
      <c r="AF29" s="34"/>
      <c r="AG29" s="34"/>
      <c r="AH29" s="34"/>
      <c r="AI29" s="34"/>
      <c r="AJ29" s="34"/>
      <c r="AK29" s="34"/>
      <c r="AL29" s="34"/>
    </row>
    <row r="30" spans="2:38" x14ac:dyDescent="0.75">
      <c r="B30" s="25"/>
      <c r="C30" s="1"/>
      <c r="D30" s="1"/>
      <c r="E30" s="1"/>
      <c r="F30" s="1"/>
      <c r="G30" s="11"/>
      <c r="H30" s="51"/>
      <c r="I30" s="272"/>
      <c r="J30" s="265"/>
      <c r="K30" s="265"/>
      <c r="L30" s="273"/>
      <c r="M30" s="1"/>
      <c r="N30" s="1"/>
      <c r="O30" s="1"/>
      <c r="Z30" s="34"/>
      <c r="AA30" s="34"/>
      <c r="AB30" s="34"/>
      <c r="AC30" s="34"/>
      <c r="AD30" s="34"/>
      <c r="AE30" s="34"/>
      <c r="AF30" s="34"/>
      <c r="AG30" s="34"/>
      <c r="AH30" s="34"/>
      <c r="AI30" s="34"/>
      <c r="AJ30" s="34"/>
      <c r="AK30" s="34"/>
      <c r="AL30" s="34"/>
    </row>
    <row r="31" spans="2:38" x14ac:dyDescent="0.75">
      <c r="B31" s="25"/>
      <c r="C31" s="1"/>
      <c r="D31" s="1"/>
      <c r="E31" s="1"/>
      <c r="F31" s="1"/>
      <c r="G31" s="11"/>
      <c r="H31" s="51"/>
      <c r="I31" s="272"/>
      <c r="J31" s="265"/>
      <c r="K31" s="265"/>
      <c r="L31" s="273"/>
      <c r="M31" s="1"/>
      <c r="N31" s="1"/>
      <c r="O31" s="1"/>
      <c r="Z31" s="34"/>
      <c r="AA31" s="34"/>
      <c r="AB31" s="34"/>
      <c r="AC31" s="34"/>
      <c r="AD31" s="34"/>
      <c r="AE31" s="34"/>
      <c r="AF31" s="34"/>
      <c r="AG31" s="34"/>
      <c r="AH31" s="34"/>
      <c r="AI31" s="34"/>
      <c r="AJ31" s="34"/>
      <c r="AK31" s="34"/>
      <c r="AL31" s="34"/>
    </row>
    <row r="32" spans="2:38" x14ac:dyDescent="0.75">
      <c r="B32" s="48"/>
      <c r="C32" s="5"/>
      <c r="D32" s="5"/>
      <c r="E32" s="5"/>
      <c r="F32" s="5"/>
      <c r="G32" s="11"/>
      <c r="H32" s="51"/>
      <c r="I32" s="49"/>
      <c r="J32" s="11"/>
      <c r="K32" s="11"/>
      <c r="L32" s="51"/>
      <c r="M32" s="1"/>
      <c r="N32" s="1"/>
      <c r="O32" s="1"/>
      <c r="Z32" s="34"/>
      <c r="AA32" s="34"/>
      <c r="AB32" s="34"/>
      <c r="AC32" s="34"/>
      <c r="AD32" s="34"/>
      <c r="AE32" s="34"/>
      <c r="AF32" s="34"/>
      <c r="AG32" s="34"/>
      <c r="AH32" s="34"/>
      <c r="AI32" s="34"/>
      <c r="AJ32" s="34"/>
      <c r="AK32" s="34"/>
      <c r="AL32" s="34"/>
    </row>
    <row r="33" spans="2:38" x14ac:dyDescent="0.75">
      <c r="B33" s="25"/>
      <c r="C33" s="11"/>
      <c r="D33" s="11"/>
      <c r="E33" s="11"/>
      <c r="F33" s="11"/>
      <c r="G33" s="11"/>
      <c r="H33" s="51"/>
      <c r="I33" s="49"/>
      <c r="J33" s="11"/>
      <c r="K33" s="11"/>
      <c r="L33" s="51"/>
      <c r="M33" s="1"/>
      <c r="N33" s="1"/>
      <c r="O33" s="1"/>
      <c r="Z33" s="34"/>
      <c r="AA33" s="34"/>
      <c r="AB33" s="34"/>
      <c r="AC33" s="34"/>
      <c r="AD33" s="34"/>
      <c r="AE33" s="34"/>
      <c r="AF33" s="34"/>
      <c r="AG33" s="34"/>
      <c r="AH33" s="34"/>
      <c r="AI33" s="34"/>
      <c r="AJ33" s="34"/>
      <c r="AK33" s="34"/>
      <c r="AL33" s="34"/>
    </row>
    <row r="34" spans="2:38" x14ac:dyDescent="0.75">
      <c r="B34" s="25"/>
      <c r="C34" s="11"/>
      <c r="D34" s="11"/>
      <c r="E34" s="11"/>
      <c r="F34" s="11"/>
      <c r="G34" s="11"/>
      <c r="H34" s="51"/>
      <c r="I34" s="49"/>
      <c r="J34" s="11"/>
      <c r="K34" s="11"/>
      <c r="L34" s="51"/>
      <c r="M34" s="1"/>
      <c r="N34" s="1"/>
      <c r="O34" s="1"/>
      <c r="Z34" s="34"/>
      <c r="AA34" s="34"/>
      <c r="AB34" s="34"/>
      <c r="AC34" s="34"/>
      <c r="AD34" s="34"/>
      <c r="AE34" s="34"/>
      <c r="AF34" s="34"/>
      <c r="AG34" s="34"/>
      <c r="AH34" s="34"/>
      <c r="AI34" s="34"/>
      <c r="AJ34" s="34"/>
      <c r="AK34" s="34"/>
      <c r="AL34" s="34"/>
    </row>
    <row r="35" spans="2:38" x14ac:dyDescent="0.75">
      <c r="B35" s="25"/>
      <c r="C35" s="11"/>
      <c r="D35" s="11"/>
      <c r="E35" s="11"/>
      <c r="F35" s="11"/>
      <c r="G35" s="11"/>
      <c r="H35" s="51"/>
      <c r="I35" s="49"/>
      <c r="J35" s="11"/>
      <c r="K35" s="11"/>
      <c r="L35" s="51"/>
      <c r="M35" s="1"/>
      <c r="N35" s="1"/>
      <c r="O35" s="1"/>
      <c r="Z35" s="34"/>
      <c r="AA35" s="34"/>
      <c r="AB35" s="34"/>
      <c r="AC35" s="34"/>
      <c r="AD35" s="34"/>
      <c r="AE35" s="34"/>
      <c r="AF35" s="34"/>
      <c r="AG35" s="34"/>
      <c r="AH35" s="34"/>
      <c r="AI35" s="34"/>
      <c r="AJ35" s="34"/>
      <c r="AK35" s="34"/>
      <c r="AL35" s="34"/>
    </row>
    <row r="36" spans="2:38" x14ac:dyDescent="0.75">
      <c r="B36" s="25"/>
      <c r="C36" s="5"/>
      <c r="D36" s="5"/>
      <c r="E36" s="5"/>
      <c r="F36" s="5"/>
      <c r="G36" s="11"/>
      <c r="H36" s="51"/>
      <c r="I36" s="49"/>
      <c r="J36" s="11"/>
      <c r="K36" s="11"/>
      <c r="L36" s="51"/>
      <c r="M36" s="1"/>
      <c r="N36" s="1"/>
      <c r="O36" s="1"/>
      <c r="Z36" s="34"/>
      <c r="AA36" s="34"/>
      <c r="AB36" s="34"/>
      <c r="AC36" s="34"/>
      <c r="AD36" s="34"/>
      <c r="AE36" s="34"/>
      <c r="AF36" s="34"/>
      <c r="AG36" s="34"/>
      <c r="AH36" s="34"/>
      <c r="AI36" s="34"/>
      <c r="AJ36" s="34"/>
      <c r="AK36" s="34"/>
      <c r="AL36" s="34"/>
    </row>
    <row r="37" spans="2:38" x14ac:dyDescent="0.75">
      <c r="B37" s="25"/>
      <c r="C37" s="5"/>
      <c r="D37" s="5"/>
      <c r="E37" s="5"/>
      <c r="F37" s="5"/>
      <c r="G37" s="11"/>
      <c r="H37" s="51"/>
      <c r="I37" s="157" t="s">
        <v>76</v>
      </c>
      <c r="J37" s="11"/>
      <c r="K37" s="11"/>
      <c r="L37" s="51"/>
      <c r="M37" s="1"/>
      <c r="N37" s="1"/>
      <c r="O37" s="1"/>
      <c r="Z37" s="34"/>
      <c r="AA37" s="34"/>
      <c r="AB37" s="34"/>
      <c r="AC37" s="34"/>
      <c r="AD37" s="34"/>
      <c r="AE37" s="34"/>
      <c r="AF37" s="34"/>
      <c r="AG37" s="34"/>
      <c r="AH37" s="34"/>
      <c r="AI37" s="34"/>
      <c r="AJ37" s="34"/>
      <c r="AK37" s="34"/>
      <c r="AL37" s="34"/>
    </row>
    <row r="38" spans="2:38" x14ac:dyDescent="0.75">
      <c r="B38" s="25"/>
      <c r="C38" s="5"/>
      <c r="D38" s="5"/>
      <c r="E38" s="5"/>
      <c r="F38" s="5"/>
      <c r="H38" s="26"/>
      <c r="I38" s="25"/>
      <c r="J38" s="11"/>
      <c r="K38" s="11"/>
      <c r="L38" s="51"/>
      <c r="M38" s="1"/>
      <c r="N38" s="1"/>
      <c r="O38" s="1"/>
      <c r="Z38" s="34"/>
      <c r="AA38" s="34"/>
      <c r="AB38" s="34"/>
      <c r="AC38" s="34"/>
      <c r="AD38" s="34"/>
      <c r="AE38" s="34"/>
      <c r="AF38" s="34"/>
      <c r="AG38" s="34"/>
      <c r="AH38" s="34"/>
      <c r="AI38" s="34"/>
      <c r="AJ38" s="34"/>
      <c r="AK38" s="34"/>
      <c r="AL38" s="34"/>
    </row>
    <row r="39" spans="2:38" x14ac:dyDescent="0.75">
      <c r="B39" s="25"/>
      <c r="C39" s="5"/>
      <c r="D39" s="5"/>
      <c r="E39" s="5"/>
      <c r="F39" s="5"/>
      <c r="G39" s="5"/>
      <c r="H39" s="26"/>
      <c r="I39" s="30" t="s">
        <v>441</v>
      </c>
      <c r="J39" s="1"/>
      <c r="K39" s="1"/>
      <c r="L39" s="26"/>
      <c r="M39" s="1"/>
      <c r="N39" s="1"/>
      <c r="O39" s="1"/>
      <c r="Z39" s="34"/>
      <c r="AA39" s="34"/>
      <c r="AB39" s="34"/>
      <c r="AC39" s="34"/>
      <c r="AD39" s="34"/>
      <c r="AE39" s="34"/>
      <c r="AF39" s="34"/>
      <c r="AG39" s="34"/>
      <c r="AH39" s="34"/>
      <c r="AI39" s="34"/>
      <c r="AJ39" s="34"/>
      <c r="AK39" s="34"/>
      <c r="AL39" s="34"/>
    </row>
    <row r="40" spans="2:38" x14ac:dyDescent="0.75">
      <c r="B40" s="25"/>
      <c r="C40" s="1"/>
      <c r="D40" s="1"/>
      <c r="E40" s="1"/>
      <c r="F40" s="1"/>
      <c r="G40" s="31"/>
      <c r="H40" s="232"/>
      <c r="I40" s="109" t="s">
        <v>915</v>
      </c>
      <c r="J40" s="31"/>
      <c r="K40" s="1"/>
      <c r="L40" s="26"/>
      <c r="M40" s="1"/>
      <c r="N40" s="1"/>
      <c r="O40" s="1"/>
      <c r="Z40" s="34"/>
      <c r="AA40" s="34"/>
      <c r="AB40" s="34"/>
      <c r="AC40" s="34"/>
      <c r="AD40" s="34"/>
      <c r="AE40" s="34"/>
      <c r="AF40" s="34"/>
      <c r="AG40" s="34"/>
      <c r="AH40" s="34"/>
      <c r="AI40" s="34"/>
      <c r="AJ40" s="34"/>
      <c r="AK40" s="34"/>
      <c r="AL40" s="34"/>
    </row>
    <row r="41" spans="2:38" x14ac:dyDescent="0.75">
      <c r="B41" s="25"/>
      <c r="C41" s="1"/>
      <c r="D41" s="1"/>
      <c r="E41" s="1"/>
      <c r="F41" s="1"/>
      <c r="G41" s="31"/>
      <c r="H41" s="232"/>
      <c r="I41" s="30"/>
      <c r="J41" s="31"/>
      <c r="K41" s="1"/>
      <c r="L41" s="26"/>
      <c r="M41" s="1"/>
      <c r="N41" s="1"/>
      <c r="O41" s="1"/>
      <c r="Z41" s="34"/>
      <c r="AA41" s="34"/>
      <c r="AB41" s="34"/>
      <c r="AC41" s="34"/>
      <c r="AD41" s="34"/>
      <c r="AE41" s="34"/>
      <c r="AF41" s="34"/>
      <c r="AG41" s="34"/>
      <c r="AH41" s="34"/>
      <c r="AI41" s="34"/>
      <c r="AJ41" s="34"/>
      <c r="AK41" s="34"/>
      <c r="AL41" s="34"/>
    </row>
    <row r="42" spans="2:38" x14ac:dyDescent="0.75">
      <c r="B42" s="25"/>
      <c r="C42" s="1"/>
      <c r="D42" s="1"/>
      <c r="E42" s="1"/>
      <c r="F42" s="1"/>
      <c r="G42" s="31"/>
      <c r="H42" s="232"/>
      <c r="I42" s="30"/>
      <c r="J42" s="31"/>
      <c r="K42" s="1"/>
      <c r="L42" s="26"/>
      <c r="M42" s="1"/>
      <c r="N42" s="1"/>
      <c r="O42" s="1"/>
      <c r="Z42" s="34"/>
      <c r="AA42" s="34"/>
      <c r="AB42" s="34"/>
      <c r="AC42" s="34"/>
      <c r="AD42" s="34"/>
      <c r="AE42" s="34"/>
      <c r="AF42" s="34"/>
      <c r="AG42" s="34"/>
      <c r="AH42" s="34"/>
      <c r="AI42" s="34"/>
      <c r="AJ42" s="34"/>
      <c r="AK42" s="34"/>
      <c r="AL42" s="34"/>
    </row>
    <row r="43" spans="2:38" x14ac:dyDescent="0.75">
      <c r="B43" s="49"/>
      <c r="C43" s="11"/>
      <c r="D43" s="11"/>
      <c r="E43" s="11"/>
      <c r="F43" s="11"/>
      <c r="G43" s="31"/>
      <c r="H43" s="232"/>
      <c r="I43" s="30"/>
      <c r="J43" s="31"/>
      <c r="K43" s="1"/>
      <c r="L43" s="26"/>
      <c r="M43" s="1"/>
      <c r="N43" s="1"/>
      <c r="O43" s="1"/>
      <c r="Z43" s="34"/>
      <c r="AA43" s="34"/>
      <c r="AB43" s="34"/>
      <c r="AC43" s="34"/>
      <c r="AD43" s="34"/>
      <c r="AE43" s="34"/>
      <c r="AF43" s="34"/>
      <c r="AG43" s="34"/>
      <c r="AH43" s="34"/>
      <c r="AI43" s="34"/>
      <c r="AJ43" s="34"/>
      <c r="AK43" s="34"/>
      <c r="AL43" s="34"/>
    </row>
    <row r="44" spans="2:38" x14ac:dyDescent="0.75">
      <c r="B44" s="49"/>
      <c r="C44" s="11"/>
      <c r="D44" s="11"/>
      <c r="E44" s="11"/>
      <c r="F44" s="11"/>
      <c r="G44" s="31"/>
      <c r="H44" s="232"/>
      <c r="I44" s="30"/>
      <c r="J44" s="31"/>
      <c r="K44" s="11"/>
      <c r="L44" s="51"/>
      <c r="M44" s="1"/>
      <c r="N44" s="1"/>
      <c r="O44" s="1"/>
      <c r="Z44" s="34"/>
      <c r="AA44" s="34"/>
      <c r="AB44" s="34"/>
      <c r="AC44" s="34"/>
      <c r="AD44" s="34"/>
      <c r="AE44" s="34"/>
      <c r="AF44" s="34"/>
      <c r="AG44" s="34"/>
      <c r="AH44" s="34"/>
      <c r="AI44" s="34"/>
      <c r="AJ44" s="34"/>
      <c r="AK44" s="34"/>
      <c r="AL44" s="34"/>
    </row>
    <row r="45" spans="2:38" x14ac:dyDescent="0.75">
      <c r="B45" s="49"/>
      <c r="C45" s="11"/>
      <c r="D45" s="11"/>
      <c r="E45" s="11"/>
      <c r="F45" s="11"/>
      <c r="G45" s="31"/>
      <c r="H45" s="232"/>
      <c r="I45" s="30"/>
      <c r="J45" s="31"/>
      <c r="K45" s="11"/>
      <c r="L45" s="51"/>
      <c r="M45" s="1"/>
      <c r="N45" s="1"/>
      <c r="O45" s="1"/>
      <c r="Z45" s="34"/>
      <c r="AA45" s="34"/>
      <c r="AB45" s="34"/>
      <c r="AC45" s="34"/>
      <c r="AD45" s="34"/>
      <c r="AE45" s="34"/>
      <c r="AF45" s="34"/>
      <c r="AG45" s="34"/>
      <c r="AH45" s="34"/>
      <c r="AI45" s="34"/>
      <c r="AJ45" s="34"/>
      <c r="AK45" s="34"/>
      <c r="AL45" s="34"/>
    </row>
    <row r="46" spans="2:38" x14ac:dyDescent="0.75">
      <c r="B46" s="49"/>
      <c r="C46" s="11"/>
      <c r="D46" s="11"/>
      <c r="E46" s="11"/>
      <c r="F46" s="11"/>
      <c r="G46" s="31"/>
      <c r="H46" s="232"/>
      <c r="I46" s="30"/>
      <c r="J46" s="31"/>
      <c r="K46" s="11"/>
      <c r="L46" s="51"/>
      <c r="M46" s="1"/>
      <c r="N46" s="1"/>
      <c r="O46" s="1"/>
      <c r="Z46" s="34"/>
      <c r="AA46" s="34"/>
      <c r="AB46" s="34"/>
      <c r="AC46" s="34"/>
      <c r="AD46" s="34"/>
      <c r="AE46" s="34"/>
      <c r="AF46" s="34"/>
      <c r="AG46" s="34"/>
      <c r="AH46" s="34"/>
      <c r="AI46" s="34"/>
      <c r="AJ46" s="34"/>
      <c r="AK46" s="34"/>
      <c r="AL46" s="34"/>
    </row>
    <row r="47" spans="2:38" x14ac:dyDescent="0.75">
      <c r="B47" s="49"/>
      <c r="C47" s="11"/>
      <c r="D47" s="11"/>
      <c r="E47" s="11"/>
      <c r="F47" s="11"/>
      <c r="G47" s="11"/>
      <c r="H47" s="51"/>
      <c r="I47" s="49"/>
      <c r="J47" s="11"/>
      <c r="K47" s="11"/>
      <c r="L47" s="51"/>
      <c r="M47" s="1"/>
      <c r="N47" s="1"/>
      <c r="O47" s="1"/>
      <c r="Z47" s="34"/>
      <c r="AA47" s="34"/>
      <c r="AB47" s="34"/>
      <c r="AC47" s="34"/>
      <c r="AD47" s="34"/>
      <c r="AE47" s="34"/>
      <c r="AF47" s="34"/>
      <c r="AG47" s="34"/>
      <c r="AH47" s="34"/>
      <c r="AI47" s="34"/>
      <c r="AJ47" s="34"/>
      <c r="AK47" s="34"/>
      <c r="AL47" s="34"/>
    </row>
    <row r="48" spans="2:38" x14ac:dyDescent="0.75">
      <c r="B48" s="49"/>
      <c r="C48" s="11"/>
      <c r="D48" s="11"/>
      <c r="E48" s="11"/>
      <c r="F48" s="11"/>
      <c r="G48" s="1"/>
      <c r="H48" s="26"/>
      <c r="I48" s="25"/>
      <c r="J48" s="1"/>
      <c r="K48" s="11"/>
      <c r="L48" s="51"/>
      <c r="M48" s="1"/>
      <c r="N48" s="1"/>
      <c r="O48" s="1"/>
      <c r="Z48" s="34"/>
      <c r="AA48" s="34"/>
      <c r="AB48" s="34"/>
      <c r="AC48" s="34"/>
      <c r="AD48" s="34"/>
      <c r="AE48" s="34"/>
      <c r="AF48" s="34"/>
      <c r="AG48" s="34"/>
      <c r="AH48" s="34"/>
      <c r="AI48" s="34"/>
      <c r="AJ48" s="34"/>
      <c r="AK48" s="34"/>
      <c r="AL48" s="34"/>
    </row>
    <row r="49" spans="2:38" x14ac:dyDescent="0.75">
      <c r="B49" s="123"/>
      <c r="C49" s="5"/>
      <c r="D49" s="5"/>
      <c r="E49" s="5"/>
      <c r="F49" s="5"/>
      <c r="G49" s="1"/>
      <c r="H49" s="26"/>
      <c r="I49" s="25"/>
      <c r="J49" s="1"/>
      <c r="K49" s="11"/>
      <c r="L49" s="51"/>
      <c r="M49" s="1"/>
      <c r="N49" s="1"/>
      <c r="O49" s="1"/>
      <c r="Z49" s="34"/>
      <c r="AA49" s="34"/>
      <c r="AB49" s="34"/>
      <c r="AC49" s="34"/>
      <c r="AD49" s="34"/>
      <c r="AE49" s="34"/>
      <c r="AF49" s="34"/>
      <c r="AG49" s="34"/>
      <c r="AH49" s="34"/>
      <c r="AI49" s="34"/>
      <c r="AJ49" s="34"/>
      <c r="AK49" s="34"/>
      <c r="AL49" s="34"/>
    </row>
    <row r="50" spans="2:38" x14ac:dyDescent="0.75">
      <c r="B50" s="109"/>
      <c r="C50" s="5"/>
      <c r="D50" s="5"/>
      <c r="E50" s="5"/>
      <c r="F50" s="5"/>
      <c r="G50" s="1"/>
      <c r="H50" s="26"/>
      <c r="I50" s="25"/>
      <c r="J50" s="1"/>
      <c r="K50" s="11"/>
      <c r="L50" s="51"/>
      <c r="M50" s="1"/>
      <c r="N50" s="1"/>
      <c r="O50" s="1"/>
      <c r="Z50" s="34"/>
      <c r="AA50" s="34"/>
      <c r="AB50" s="34"/>
      <c r="AC50" s="34"/>
      <c r="AD50" s="34"/>
      <c r="AE50" s="34"/>
      <c r="AF50" s="34"/>
      <c r="AG50" s="34"/>
      <c r="AH50" s="34"/>
      <c r="AI50" s="34"/>
      <c r="AJ50" s="34"/>
      <c r="AK50" s="34"/>
      <c r="AL50" s="34"/>
    </row>
    <row r="51" spans="2:38" x14ac:dyDescent="0.75">
      <c r="B51" s="108"/>
      <c r="C51" s="5"/>
      <c r="D51" s="5"/>
      <c r="E51" s="5"/>
      <c r="F51" s="5"/>
      <c r="G51" s="1"/>
      <c r="H51" s="26"/>
      <c r="I51" s="25"/>
      <c r="J51" s="1"/>
      <c r="K51" s="11"/>
      <c r="L51" s="51"/>
      <c r="M51" s="1"/>
      <c r="N51" s="1"/>
      <c r="O51" s="1"/>
      <c r="Z51" s="34"/>
      <c r="AA51" s="34"/>
      <c r="AB51" s="34"/>
      <c r="AC51" s="34"/>
      <c r="AD51" s="34"/>
      <c r="AE51" s="34"/>
      <c r="AF51" s="34"/>
      <c r="AG51" s="34"/>
      <c r="AH51" s="34"/>
      <c r="AI51" s="34"/>
      <c r="AJ51" s="34"/>
      <c r="AK51" s="34"/>
      <c r="AL51" s="34"/>
    </row>
    <row r="52" spans="2:38" x14ac:dyDescent="0.75">
      <c r="B52" s="124"/>
      <c r="C52" s="106"/>
      <c r="D52" s="106"/>
      <c r="E52" s="106"/>
      <c r="F52" s="106"/>
      <c r="G52" s="28"/>
      <c r="H52" s="29"/>
      <c r="I52" s="27"/>
      <c r="J52" s="28"/>
      <c r="K52" s="106"/>
      <c r="L52" s="107"/>
      <c r="M52" s="1"/>
      <c r="N52" s="1"/>
      <c r="O52" s="1"/>
      <c r="Z52" s="34"/>
      <c r="AA52" s="34"/>
      <c r="AB52" s="34"/>
      <c r="AC52" s="34"/>
      <c r="AD52" s="34"/>
      <c r="AE52" s="34"/>
      <c r="AF52" s="34"/>
      <c r="AG52" s="34"/>
      <c r="AH52" s="34"/>
      <c r="AI52" s="34"/>
      <c r="AJ52" s="34"/>
      <c r="AK52" s="34"/>
      <c r="AL52" s="34"/>
    </row>
    <row r="53" spans="2:38" x14ac:dyDescent="0.75">
      <c r="B53" s="1"/>
      <c r="C53" s="1"/>
      <c r="D53" s="1"/>
      <c r="E53" s="1"/>
      <c r="F53" s="1"/>
      <c r="G53" s="1"/>
      <c r="H53" s="1"/>
      <c r="I53" s="1"/>
      <c r="J53" s="1"/>
      <c r="K53" s="1"/>
      <c r="L53" s="1"/>
      <c r="M53" s="1"/>
      <c r="N53" s="1"/>
      <c r="O53" s="1"/>
      <c r="Z53" s="34"/>
      <c r="AA53" s="34"/>
      <c r="AB53" s="34"/>
      <c r="AC53" s="34"/>
      <c r="AD53" s="34"/>
      <c r="AE53" s="34"/>
      <c r="AF53" s="34"/>
      <c r="AG53" s="34"/>
      <c r="AH53" s="34"/>
      <c r="AI53" s="34"/>
      <c r="AJ53" s="34"/>
      <c r="AK53" s="34"/>
      <c r="AL53" s="34"/>
    </row>
    <row r="54" spans="2:38" hidden="1" x14ac:dyDescent="0.75">
      <c r="B54" s="265"/>
      <c r="C54" s="265"/>
      <c r="D54" s="265"/>
      <c r="E54" s="265"/>
      <c r="F54" s="265"/>
      <c r="G54" s="265"/>
      <c r="H54" s="265"/>
      <c r="I54" s="265"/>
      <c r="J54" s="265"/>
      <c r="K54" s="265"/>
      <c r="L54" s="11"/>
      <c r="M54" s="11"/>
      <c r="N54" s="11"/>
      <c r="O54" s="11"/>
      <c r="P54" s="11"/>
      <c r="Q54" s="11"/>
      <c r="R54" s="11"/>
      <c r="S54" s="11"/>
      <c r="T54" s="11"/>
      <c r="U54" s="11"/>
      <c r="V54" s="11"/>
      <c r="W54" s="11"/>
      <c r="Z54" s="34"/>
      <c r="AA54" s="34"/>
      <c r="AB54" s="34"/>
      <c r="AC54" s="34"/>
      <c r="AD54" s="34"/>
      <c r="AE54" s="34"/>
      <c r="AF54" s="34"/>
      <c r="AG54" s="34"/>
      <c r="AH54" s="34"/>
      <c r="AI54" s="34"/>
      <c r="AJ54" s="34"/>
      <c r="AK54" s="34"/>
      <c r="AL54" s="34"/>
    </row>
    <row r="55" spans="2:38" hidden="1" x14ac:dyDescent="0.75">
      <c r="B55" s="11"/>
      <c r="C55" s="11"/>
      <c r="D55" s="11"/>
      <c r="E55" s="11"/>
      <c r="F55" s="11"/>
      <c r="G55" s="11"/>
      <c r="H55" s="11"/>
      <c r="I55" s="11"/>
      <c r="J55" s="11"/>
      <c r="K55" s="11"/>
      <c r="L55" s="11"/>
      <c r="M55" s="11"/>
      <c r="N55" s="11"/>
      <c r="O55" s="11"/>
      <c r="P55" s="11"/>
      <c r="Q55" s="11"/>
      <c r="R55" s="11"/>
      <c r="S55" s="11"/>
      <c r="T55" s="11"/>
      <c r="U55" s="11"/>
      <c r="V55" s="11"/>
      <c r="W55" s="11"/>
      <c r="Z55" s="34"/>
      <c r="AA55" s="34"/>
      <c r="AB55" s="34"/>
      <c r="AC55" s="34"/>
      <c r="AD55" s="34"/>
      <c r="AE55" s="34"/>
      <c r="AF55" s="34"/>
      <c r="AG55" s="34"/>
      <c r="AH55" s="34"/>
      <c r="AI55" s="34"/>
      <c r="AJ55" s="34"/>
      <c r="AK55" s="34"/>
      <c r="AL55" s="34"/>
    </row>
    <row r="56" spans="2:38" hidden="1" x14ac:dyDescent="0.75">
      <c r="B56" s="5"/>
      <c r="C56" s="5"/>
      <c r="D56" s="5"/>
      <c r="E56" s="5"/>
      <c r="F56" s="5"/>
      <c r="G56" s="5"/>
      <c r="H56" s="5"/>
      <c r="I56" s="5"/>
      <c r="J56" s="5"/>
      <c r="K56" s="5"/>
      <c r="L56" s="5"/>
      <c r="M56" s="5"/>
      <c r="N56" s="5"/>
      <c r="O56" s="5"/>
      <c r="P56" s="5"/>
      <c r="Q56" s="5"/>
      <c r="R56" s="5"/>
      <c r="S56" s="5"/>
      <c r="T56" s="5"/>
      <c r="U56" s="5"/>
      <c r="V56" s="5"/>
      <c r="W56" s="5"/>
      <c r="Z56" s="34"/>
      <c r="AA56" s="34"/>
      <c r="AB56" s="34"/>
      <c r="AC56" s="34"/>
      <c r="AD56" s="34"/>
      <c r="AE56" s="34"/>
      <c r="AF56" s="34"/>
      <c r="AG56" s="34"/>
      <c r="AH56" s="34"/>
      <c r="AI56" s="34"/>
      <c r="AJ56" s="34"/>
      <c r="AK56" s="34"/>
      <c r="AL56" s="34"/>
    </row>
    <row r="57" spans="2:38" hidden="1" x14ac:dyDescent="0.75">
      <c r="B57" s="5"/>
      <c r="C57" s="5"/>
      <c r="D57" s="5"/>
      <c r="E57" s="5"/>
      <c r="F57" s="5"/>
      <c r="G57" s="5"/>
      <c r="H57" s="5"/>
      <c r="I57" s="5"/>
      <c r="J57" s="5"/>
      <c r="K57" s="5"/>
      <c r="L57" s="5"/>
      <c r="M57" s="5"/>
      <c r="N57" s="5"/>
      <c r="O57" s="5"/>
      <c r="P57" s="5"/>
      <c r="Q57" s="5"/>
      <c r="R57" s="5"/>
      <c r="S57" s="5"/>
      <c r="T57" s="5"/>
      <c r="U57" s="5"/>
      <c r="V57" s="5"/>
      <c r="W57" s="5"/>
      <c r="Z57" s="34"/>
      <c r="AA57" s="34"/>
      <c r="AB57" s="34"/>
      <c r="AC57" s="34"/>
      <c r="AD57" s="34"/>
      <c r="AE57" s="34"/>
      <c r="AF57" s="34"/>
      <c r="AG57" s="34"/>
      <c r="AH57" s="34"/>
      <c r="AI57" s="34"/>
      <c r="AJ57" s="34"/>
      <c r="AK57" s="34"/>
      <c r="AL57" s="34"/>
    </row>
    <row r="58" spans="2:38" hidden="1" x14ac:dyDescent="0.75">
      <c r="B58" s="5"/>
      <c r="C58" s="5"/>
      <c r="D58" s="5"/>
      <c r="E58" s="5"/>
      <c r="F58" s="5"/>
      <c r="G58" s="5"/>
      <c r="H58" s="5"/>
      <c r="I58" s="5"/>
      <c r="J58" s="5"/>
      <c r="K58" s="5"/>
      <c r="L58" s="5"/>
      <c r="M58" s="5"/>
      <c r="N58" s="5"/>
      <c r="O58" s="5"/>
      <c r="P58" s="5"/>
      <c r="Q58" s="5"/>
      <c r="R58" s="5"/>
      <c r="S58" s="5"/>
      <c r="T58" s="5"/>
      <c r="U58" s="5"/>
      <c r="V58" s="5"/>
      <c r="W58" s="5"/>
      <c r="Z58" s="34"/>
      <c r="AA58" s="34"/>
      <c r="AB58" s="34"/>
      <c r="AC58" s="34"/>
      <c r="AD58" s="34"/>
      <c r="AE58" s="34"/>
      <c r="AF58" s="34"/>
      <c r="AG58" s="34"/>
      <c r="AH58" s="34"/>
      <c r="AI58" s="34"/>
      <c r="AJ58" s="34"/>
      <c r="AK58" s="34"/>
      <c r="AL58" s="34"/>
    </row>
    <row r="59" spans="2:38" hidden="1" x14ac:dyDescent="0.75">
      <c r="B59" s="5"/>
      <c r="C59" s="5"/>
      <c r="D59" s="5"/>
      <c r="E59" s="5"/>
      <c r="F59" s="5"/>
      <c r="G59" s="5"/>
      <c r="H59" s="5"/>
      <c r="I59" s="5"/>
      <c r="J59" s="5"/>
      <c r="K59" s="5"/>
      <c r="L59" s="5"/>
      <c r="M59" s="5"/>
      <c r="N59" s="5"/>
      <c r="O59" s="5"/>
      <c r="P59" s="5"/>
      <c r="Q59" s="5"/>
      <c r="R59" s="5"/>
      <c r="S59" s="5"/>
      <c r="T59" s="5"/>
      <c r="U59" s="5"/>
      <c r="V59" s="5"/>
      <c r="W59" s="5"/>
      <c r="Z59" s="34"/>
      <c r="AA59" s="34"/>
      <c r="AB59" s="34"/>
      <c r="AC59" s="34"/>
      <c r="AD59" s="34"/>
      <c r="AE59" s="34"/>
      <c r="AF59" s="34"/>
      <c r="AG59" s="34"/>
      <c r="AH59" s="34"/>
      <c r="AI59" s="34"/>
      <c r="AJ59" s="34"/>
      <c r="AK59" s="34"/>
      <c r="AL59" s="34"/>
    </row>
    <row r="60" spans="2:38" hidden="1" x14ac:dyDescent="0.75">
      <c r="B60" s="5"/>
      <c r="C60" s="5"/>
      <c r="D60" s="5"/>
      <c r="E60" s="5"/>
      <c r="F60" s="5"/>
      <c r="G60" s="5"/>
      <c r="H60" s="5"/>
      <c r="I60" s="5"/>
      <c r="J60" s="5"/>
      <c r="K60" s="5"/>
      <c r="L60" s="5"/>
      <c r="M60" s="5"/>
      <c r="N60" s="5"/>
      <c r="O60" s="5"/>
      <c r="P60" s="5"/>
      <c r="Q60" s="5"/>
      <c r="R60" s="5"/>
      <c r="S60" s="5"/>
      <c r="T60" s="5"/>
      <c r="U60" s="5"/>
      <c r="V60" s="5"/>
      <c r="W60" s="5"/>
      <c r="Z60" s="34"/>
      <c r="AA60" s="34"/>
      <c r="AB60" s="34"/>
      <c r="AC60" s="34"/>
      <c r="AD60" s="34"/>
      <c r="AE60" s="34"/>
      <c r="AF60" s="34"/>
      <c r="AG60" s="34"/>
      <c r="AH60" s="34"/>
      <c r="AI60" s="34"/>
      <c r="AJ60" s="34"/>
      <c r="AK60" s="34"/>
      <c r="AL60" s="34"/>
    </row>
    <row r="61" spans="2:38" hidden="1" x14ac:dyDescent="0.75">
      <c r="B61" s="5"/>
      <c r="C61" s="5"/>
      <c r="D61" s="5"/>
      <c r="E61" s="5"/>
      <c r="F61" s="5"/>
      <c r="G61" s="5"/>
      <c r="H61" s="5"/>
      <c r="I61" s="5"/>
      <c r="J61" s="5"/>
      <c r="K61" s="5"/>
      <c r="L61" s="5"/>
      <c r="M61" s="5"/>
      <c r="N61" s="5"/>
      <c r="O61" s="5"/>
      <c r="P61" s="5"/>
      <c r="Q61" s="5"/>
      <c r="R61" s="5"/>
      <c r="S61" s="5"/>
      <c r="T61" s="5"/>
      <c r="U61" s="5"/>
      <c r="V61" s="5"/>
      <c r="W61" s="5"/>
      <c r="Z61" s="34"/>
      <c r="AA61" s="34"/>
      <c r="AB61" s="34"/>
      <c r="AC61" s="34"/>
      <c r="AD61" s="34"/>
      <c r="AE61" s="34"/>
      <c r="AF61" s="34"/>
      <c r="AG61" s="34"/>
      <c r="AH61" s="34"/>
      <c r="AI61" s="34"/>
      <c r="AJ61" s="34"/>
      <c r="AK61" s="34"/>
      <c r="AL61" s="34"/>
    </row>
    <row r="62" spans="2:38" hidden="1" x14ac:dyDescent="0.75">
      <c r="B62" s="5"/>
      <c r="C62" s="5"/>
      <c r="D62" s="5"/>
      <c r="E62" s="5"/>
      <c r="F62" s="5"/>
      <c r="G62" s="5"/>
      <c r="H62" s="5"/>
      <c r="I62" s="5"/>
      <c r="J62" s="5"/>
      <c r="K62" s="5"/>
      <c r="L62" s="5"/>
      <c r="M62" s="5"/>
      <c r="N62" s="5"/>
      <c r="O62" s="5"/>
      <c r="P62" s="5"/>
      <c r="Q62" s="5"/>
      <c r="R62" s="5"/>
      <c r="S62" s="5"/>
      <c r="T62" s="5"/>
      <c r="U62" s="5"/>
      <c r="V62" s="5"/>
      <c r="W62" s="5"/>
      <c r="Z62" s="34"/>
      <c r="AA62" s="34"/>
      <c r="AB62" s="34"/>
      <c r="AC62" s="34"/>
      <c r="AD62" s="34"/>
      <c r="AE62" s="34"/>
      <c r="AF62" s="34"/>
      <c r="AG62" s="34"/>
      <c r="AH62" s="34"/>
      <c r="AI62" s="34"/>
      <c r="AJ62" s="34"/>
      <c r="AK62" s="34"/>
      <c r="AL62" s="34"/>
    </row>
    <row r="63" spans="2:38" hidden="1" x14ac:dyDescent="0.75">
      <c r="B63" s="5"/>
      <c r="C63" s="5"/>
      <c r="D63" s="5"/>
      <c r="E63" s="5"/>
      <c r="F63" s="5"/>
      <c r="G63" s="5"/>
      <c r="H63" s="5"/>
      <c r="I63" s="5"/>
      <c r="J63" s="5"/>
      <c r="K63" s="5"/>
      <c r="L63" s="5"/>
      <c r="M63" s="5"/>
      <c r="N63" s="5"/>
      <c r="O63" s="5"/>
      <c r="P63" s="5"/>
      <c r="Q63" s="5"/>
      <c r="R63" s="5"/>
      <c r="S63" s="5"/>
      <c r="T63" s="5"/>
      <c r="U63" s="5"/>
      <c r="V63" s="5"/>
      <c r="W63" s="5"/>
      <c r="Z63" s="34"/>
      <c r="AA63" s="34"/>
      <c r="AB63" s="34"/>
      <c r="AC63" s="34"/>
      <c r="AD63" s="34"/>
      <c r="AE63" s="34"/>
      <c r="AF63" s="34"/>
      <c r="AG63" s="34"/>
      <c r="AH63" s="34"/>
      <c r="AI63" s="34"/>
      <c r="AJ63" s="34"/>
      <c r="AK63" s="34"/>
      <c r="AL63" s="34"/>
    </row>
    <row r="64" spans="2:38" hidden="1" x14ac:dyDescent="0.75">
      <c r="B64" s="5"/>
      <c r="C64" s="5"/>
      <c r="D64" s="5"/>
      <c r="E64" s="5"/>
      <c r="F64" s="5"/>
      <c r="G64" s="5"/>
      <c r="H64" s="5"/>
      <c r="I64" s="5"/>
      <c r="J64" s="5"/>
      <c r="K64" s="5"/>
      <c r="L64" s="5"/>
      <c r="M64" s="5"/>
      <c r="N64" s="5"/>
      <c r="O64" s="5"/>
      <c r="P64" s="5"/>
      <c r="Q64" s="5"/>
      <c r="R64" s="5"/>
      <c r="S64" s="5"/>
      <c r="T64" s="5"/>
      <c r="U64" s="5"/>
      <c r="V64" s="5"/>
      <c r="W64" s="5"/>
      <c r="Z64" s="34"/>
      <c r="AA64" s="34"/>
      <c r="AB64" s="34"/>
      <c r="AC64" s="34"/>
      <c r="AD64" s="34"/>
      <c r="AE64" s="34"/>
      <c r="AF64" s="34"/>
      <c r="AG64" s="34"/>
      <c r="AH64" s="34"/>
      <c r="AI64" s="34"/>
      <c r="AJ64" s="34"/>
      <c r="AK64" s="34"/>
      <c r="AL64" s="34"/>
    </row>
    <row r="65" spans="2:38" hidden="1" x14ac:dyDescent="0.75">
      <c r="B65" s="1"/>
      <c r="C65" s="1"/>
      <c r="D65" s="1"/>
      <c r="E65" s="1"/>
      <c r="F65" s="1"/>
      <c r="G65" s="5"/>
      <c r="H65" s="5"/>
      <c r="I65" s="5"/>
      <c r="J65" s="5"/>
      <c r="K65" s="5"/>
      <c r="L65" s="5"/>
      <c r="M65" s="5"/>
      <c r="N65" s="5"/>
      <c r="O65" s="5"/>
      <c r="P65" s="5"/>
      <c r="Q65" s="5"/>
      <c r="R65" s="5"/>
      <c r="S65" s="5"/>
      <c r="T65" s="5"/>
      <c r="U65" s="5"/>
      <c r="V65" s="5"/>
      <c r="W65" s="5"/>
      <c r="Z65" s="34"/>
      <c r="AA65" s="34"/>
      <c r="AB65" s="34"/>
      <c r="AC65" s="34"/>
      <c r="AD65" s="34"/>
      <c r="AE65" s="34"/>
      <c r="AF65" s="34"/>
      <c r="AG65" s="34"/>
      <c r="AH65" s="34"/>
      <c r="AI65" s="34"/>
      <c r="AJ65" s="34"/>
      <c r="AK65" s="34"/>
      <c r="AL65" s="34"/>
    </row>
    <row r="66" spans="2:38" hidden="1" x14ac:dyDescent="0.75">
      <c r="B66" s="5"/>
      <c r="C66" s="5"/>
      <c r="D66" s="5"/>
      <c r="E66" s="5"/>
      <c r="F66" s="5"/>
      <c r="G66" s="5"/>
      <c r="H66" s="5"/>
      <c r="I66" s="5"/>
      <c r="J66" s="5"/>
      <c r="K66" s="5"/>
      <c r="L66" s="5"/>
      <c r="M66" s="5"/>
      <c r="N66" s="5"/>
      <c r="O66" s="5"/>
      <c r="P66" s="5"/>
      <c r="Q66" s="5"/>
      <c r="R66" s="5"/>
      <c r="S66" s="5"/>
      <c r="T66" s="5"/>
      <c r="U66" s="5"/>
      <c r="V66" s="5"/>
      <c r="W66" s="5"/>
      <c r="Z66" s="34"/>
      <c r="AA66" s="34"/>
      <c r="AB66" s="34"/>
      <c r="AC66" s="34"/>
      <c r="AD66" s="34"/>
      <c r="AE66" s="34"/>
      <c r="AF66" s="34"/>
      <c r="AG66" s="34"/>
      <c r="AH66" s="34"/>
      <c r="AI66" s="34"/>
      <c r="AJ66" s="34"/>
      <c r="AK66" s="34"/>
      <c r="AL66" s="34"/>
    </row>
    <row r="67" spans="2:38" x14ac:dyDescent="0.75">
      <c r="B67" s="1"/>
      <c r="C67" s="1"/>
      <c r="D67" s="1"/>
      <c r="E67" s="1"/>
      <c r="F67" s="1"/>
      <c r="G67" s="1"/>
      <c r="H67" s="1"/>
      <c r="I67" s="1"/>
      <c r="J67" s="1"/>
      <c r="K67" s="1"/>
      <c r="L67" s="1"/>
      <c r="M67" s="1"/>
      <c r="N67" s="1"/>
      <c r="O67" s="293" t="s">
        <v>194</v>
      </c>
      <c r="P67" s="293"/>
      <c r="Q67" s="293"/>
      <c r="R67" s="293"/>
      <c r="S67" s="293"/>
      <c r="T67" s="293"/>
      <c r="U67" s="293"/>
      <c r="V67" s="293"/>
      <c r="Z67" s="34"/>
      <c r="AA67" s="34"/>
      <c r="AB67" s="34"/>
      <c r="AC67" s="34"/>
      <c r="AD67" s="34"/>
      <c r="AE67" s="34"/>
      <c r="AF67" s="34"/>
      <c r="AG67" s="34"/>
      <c r="AH67" s="34"/>
      <c r="AI67" s="34"/>
      <c r="AJ67" s="34"/>
      <c r="AK67" s="34"/>
      <c r="AL67" s="34"/>
    </row>
    <row r="68" spans="2:38" x14ac:dyDescent="0.75">
      <c r="B68" s="1"/>
      <c r="C68" s="1"/>
      <c r="D68" s="1"/>
      <c r="E68" s="1"/>
      <c r="F68" s="1"/>
      <c r="G68" s="1"/>
      <c r="H68" s="1"/>
      <c r="I68" s="1"/>
      <c r="J68" s="1"/>
      <c r="K68" s="1"/>
      <c r="L68" s="1"/>
      <c r="M68" s="1"/>
      <c r="N68" s="1"/>
      <c r="O68" s="293" t="s">
        <v>740</v>
      </c>
      <c r="P68" s="293"/>
      <c r="Q68" s="293"/>
      <c r="R68" s="293"/>
      <c r="S68" s="293"/>
      <c r="T68" s="293" t="s">
        <v>741</v>
      </c>
      <c r="U68" s="293"/>
      <c r="V68" s="293"/>
      <c r="Z68" s="34"/>
      <c r="AA68" s="34"/>
      <c r="AB68" s="34"/>
      <c r="AC68" s="34"/>
      <c r="AD68" s="34"/>
      <c r="AE68" s="34"/>
      <c r="AF68" s="34"/>
      <c r="AG68" s="34"/>
      <c r="AH68" s="34"/>
      <c r="AI68" s="34"/>
      <c r="AJ68" s="34"/>
      <c r="AK68" s="34"/>
      <c r="AL68" s="34"/>
    </row>
    <row r="69" spans="2:38" x14ac:dyDescent="0.75">
      <c r="B69" s="446" t="s">
        <v>742</v>
      </c>
      <c r="C69" s="447"/>
      <c r="D69" s="447"/>
      <c r="E69" s="447"/>
      <c r="F69" s="448"/>
      <c r="G69" s="138" t="s">
        <v>917</v>
      </c>
      <c r="H69" s="445" t="s">
        <v>1052</v>
      </c>
      <c r="I69" s="436"/>
      <c r="J69" s="436"/>
      <c r="K69" s="437"/>
      <c r="L69" s="197" t="s">
        <v>1063</v>
      </c>
      <c r="M69" s="449" t="s">
        <v>129</v>
      </c>
      <c r="N69" s="449"/>
      <c r="O69" s="404" t="s">
        <v>497</v>
      </c>
      <c r="P69" s="404" t="s">
        <v>298</v>
      </c>
      <c r="Q69" s="404" t="s">
        <v>745</v>
      </c>
      <c r="R69" s="404" t="s">
        <v>299</v>
      </c>
      <c r="S69" s="404" t="s">
        <v>725</v>
      </c>
      <c r="T69" s="404" t="s">
        <v>300</v>
      </c>
      <c r="U69" s="404" t="s">
        <v>301</v>
      </c>
      <c r="V69" s="404" t="s">
        <v>124</v>
      </c>
    </row>
    <row r="70" spans="2:38" ht="65.5" customHeight="1" x14ac:dyDescent="0.75">
      <c r="B70" s="77" t="s">
        <v>249</v>
      </c>
      <c r="C70" s="85" t="s">
        <v>744</v>
      </c>
      <c r="D70" s="85" t="s">
        <v>184</v>
      </c>
      <c r="E70" s="85" t="s">
        <v>719</v>
      </c>
      <c r="F70" s="85" t="s">
        <v>497</v>
      </c>
      <c r="G70" s="247" t="s">
        <v>304</v>
      </c>
      <c r="H70" s="88" t="s">
        <v>1207</v>
      </c>
      <c r="I70" s="88" t="s">
        <v>251</v>
      </c>
      <c r="J70" s="88" t="s">
        <v>252</v>
      </c>
      <c r="K70" s="88" t="s">
        <v>253</v>
      </c>
      <c r="L70" s="248" t="s">
        <v>232</v>
      </c>
      <c r="M70" s="89" t="s">
        <v>31</v>
      </c>
      <c r="N70" s="89" t="s">
        <v>30</v>
      </c>
      <c r="O70" s="404"/>
      <c r="P70" s="404"/>
      <c r="Q70" s="404"/>
      <c r="R70" s="404"/>
      <c r="S70" s="404"/>
      <c r="T70" s="404"/>
      <c r="U70" s="404"/>
      <c r="V70" s="404"/>
      <c r="Z70" s="137" t="s">
        <v>254</v>
      </c>
      <c r="AA70" s="137" t="s">
        <v>160</v>
      </c>
      <c r="AB70" s="137" t="s">
        <v>161</v>
      </c>
      <c r="AC70" s="137" t="s">
        <v>162</v>
      </c>
      <c r="AD70" s="103" t="s">
        <v>739</v>
      </c>
      <c r="AE70" s="103" t="s">
        <v>140</v>
      </c>
      <c r="AF70" s="103" t="s">
        <v>721</v>
      </c>
      <c r="AG70" s="103" t="s">
        <v>722</v>
      </c>
      <c r="AH70" s="137" t="s">
        <v>141</v>
      </c>
      <c r="AI70" s="137" t="s">
        <v>142</v>
      </c>
      <c r="AJ70" s="137" t="s">
        <v>143</v>
      </c>
      <c r="AK70" s="137" t="s">
        <v>63</v>
      </c>
      <c r="AL70" s="137" t="s">
        <v>62</v>
      </c>
    </row>
    <row r="71" spans="2:38" x14ac:dyDescent="0.75">
      <c r="B71" s="52" t="s">
        <v>1206</v>
      </c>
      <c r="C71" s="52">
        <v>150</v>
      </c>
      <c r="D71" s="125">
        <v>0.2</v>
      </c>
      <c r="E71" s="125">
        <v>0</v>
      </c>
      <c r="F71" s="131" t="s">
        <v>498</v>
      </c>
      <c r="G71" s="117">
        <v>2</v>
      </c>
      <c r="H71" s="19"/>
      <c r="I71" s="19"/>
      <c r="J71" s="19"/>
      <c r="K71" s="19"/>
      <c r="L71" s="139"/>
      <c r="M71" s="93"/>
      <c r="N71" s="93"/>
      <c r="O71" s="129" t="str">
        <f>IF(F71="","",F71)</f>
        <v>Enero</v>
      </c>
      <c r="P71" s="151">
        <f>AF71</f>
        <v>60</v>
      </c>
      <c r="Q71" s="151">
        <f>AG71</f>
        <v>0</v>
      </c>
      <c r="R71" s="151">
        <f>AE71</f>
        <v>240</v>
      </c>
      <c r="S71" s="151" t="str">
        <f>AD71</f>
        <v>Medición</v>
      </c>
      <c r="T71" s="151">
        <f>AL71</f>
        <v>1.1412598076988997E-3</v>
      </c>
      <c r="U71" s="159">
        <f>AK71</f>
        <v>1.1412598076988992E-3</v>
      </c>
      <c r="V71" s="151">
        <f>T71+U71*Hoja1!$C$19</f>
        <v>3.3096534423268077E-2</v>
      </c>
      <c r="Z71" s="140" t="str">
        <f t="shared" ref="Z71:Z102" si="0">B71</f>
        <v>B-001</v>
      </c>
      <c r="AA71" s="140">
        <f t="shared" ref="AA71:AA102" si="1">C71*G71</f>
        <v>300</v>
      </c>
      <c r="AB71" s="140">
        <f>(H71+Hoja1!$C$24*14.7/14.7)*((Hoja1!$C$25-273.15)*1.8+459.7)/(459.7+'Venteo Bombas Neumaticas'!I71)*'Venteo Bombas Neumaticas'!J71*1.3/7.48*'Venteo Bombas Neumaticas'!K71*C71*60</f>
        <v>0</v>
      </c>
      <c r="AC71" s="140">
        <f t="shared" ref="AC71:AC102" si="2">IFERROR(IF(L71="X",13.1*C71,0),0)</f>
        <v>0</v>
      </c>
      <c r="AD71" s="140" t="str">
        <f>IF(AA71&lt;&gt;0,"Medición",IF(AB71&lt;&gt;0,"Estimación","Factor de Emisión"))</f>
        <v>Medición</v>
      </c>
      <c r="AE71" s="140">
        <f>IF(AA71&lt;&gt;0,AA71,IF(AB71&lt;&gt;0,AB71,AC71))*(1-D71-E71)</f>
        <v>240</v>
      </c>
      <c r="AF71" s="140">
        <f>IF(AA71&lt;&gt;0,AA71,IF(AB71&lt;&gt;0,AB71,AC71))*D71</f>
        <v>60</v>
      </c>
      <c r="AG71" s="140">
        <f>IF(AA71&lt;&gt;0,AA71,IF(AB71&lt;&gt;0,AB71,AC71))*E71</f>
        <v>0</v>
      </c>
      <c r="AH71" s="140">
        <f>AE71*(0.3048^3)</f>
        <v>6.7960431820800009</v>
      </c>
      <c r="AI71" s="143">
        <f>IF(M71="",AH71*'Fraccion masica'!$AB$36,M71*AH71)</f>
        <v>1.6814761679376382</v>
      </c>
      <c r="AJ71" s="143">
        <f>IF(N71="",AH71*'Fraccion masica'!$AB$35,N71*AH71)</f>
        <v>0.61283521321789869</v>
      </c>
      <c r="AK71" s="144">
        <f>IFERROR(AI71*Hoja1!$C$24/Hoja1!$C$25/Hoja1!$C$26*16.04/1000000,0)</f>
        <v>1.1412598076988992E-3</v>
      </c>
      <c r="AL71" s="143">
        <f>IFERROR(AJ71*Hoja1!$C$24/Hoja1!$C$25/Hoja1!$C$26*44.01/1000000,0)</f>
        <v>1.1412598076988997E-3</v>
      </c>
    </row>
    <row r="72" spans="2:38" x14ac:dyDescent="0.75">
      <c r="B72" s="52" t="s">
        <v>1206</v>
      </c>
      <c r="C72" s="52">
        <v>150</v>
      </c>
      <c r="D72" s="125">
        <v>0.2</v>
      </c>
      <c r="E72" s="125">
        <v>0</v>
      </c>
      <c r="F72" s="131" t="s">
        <v>499</v>
      </c>
      <c r="G72" s="92">
        <v>2</v>
      </c>
      <c r="H72" s="14"/>
      <c r="I72" s="14"/>
      <c r="J72" s="14"/>
      <c r="K72" s="14"/>
      <c r="L72" s="139"/>
      <c r="M72" s="93"/>
      <c r="N72" s="93"/>
      <c r="O72" s="129" t="str">
        <f t="shared" ref="O72:O135" si="3">IF(F72="","",F72)</f>
        <v>Febrero</v>
      </c>
      <c r="P72" s="151">
        <f t="shared" ref="P72:P135" si="4">AF72</f>
        <v>60</v>
      </c>
      <c r="Q72" s="151">
        <f t="shared" ref="Q72:Q135" si="5">AG72</f>
        <v>0</v>
      </c>
      <c r="R72" s="151">
        <f t="shared" ref="R72:R135" si="6">AE72</f>
        <v>240</v>
      </c>
      <c r="S72" s="151" t="str">
        <f t="shared" ref="S72:S135" si="7">AD72</f>
        <v>Medición</v>
      </c>
      <c r="T72" s="151">
        <f t="shared" ref="T72:T135" si="8">AL72</f>
        <v>1.1412598076988997E-3</v>
      </c>
      <c r="U72" s="159">
        <f t="shared" ref="U72:U135" si="9">AK72</f>
        <v>1.1412598076988992E-3</v>
      </c>
      <c r="V72" s="151">
        <f>T72+U72*Hoja1!$C$19</f>
        <v>3.3096534423268077E-2</v>
      </c>
      <c r="Z72" s="140" t="str">
        <f t="shared" si="0"/>
        <v>B-001</v>
      </c>
      <c r="AA72" s="140">
        <f t="shared" si="1"/>
        <v>300</v>
      </c>
      <c r="AB72" s="140">
        <f>(H72+Hoja1!$C$24*14.7/14.7)*((Hoja1!$C$25-273.15)*1.8+459.7)/(459.7+'Venteo Bombas Neumaticas'!I72)*'Venteo Bombas Neumaticas'!J72*1.3/7.48*'Venteo Bombas Neumaticas'!K72*C72*60</f>
        <v>0</v>
      </c>
      <c r="AC72" s="140">
        <f t="shared" si="2"/>
        <v>0</v>
      </c>
      <c r="AD72" s="140" t="str">
        <f t="shared" ref="AD72:AD135" si="10">IF(AA72&lt;&gt;0,"Medición",IF(AB72&lt;&gt;0,"Estimación","Factor de Emisión"))</f>
        <v>Medición</v>
      </c>
      <c r="AE72" s="140">
        <f t="shared" ref="AE72:AE135" si="11">IF(AA72&lt;&gt;0,AA72,IF(AB72&lt;&gt;0,AB72,AC72))*(1-D72-E72)</f>
        <v>240</v>
      </c>
      <c r="AF72" s="140">
        <f t="shared" ref="AF72:AF135" si="12">IF(AA72&lt;&gt;0,AA72,IF(AB72&lt;&gt;0,AB72,AC72))*D72</f>
        <v>60</v>
      </c>
      <c r="AG72" s="140">
        <f t="shared" ref="AG72:AG135" si="13">IF(AA72&lt;&gt;0,AA72,IF(AB72&lt;&gt;0,AB72,AC72))*E72</f>
        <v>0</v>
      </c>
      <c r="AH72" s="140">
        <f t="shared" ref="AH72:AH135" si="14">AE72*(0.3048^3)</f>
        <v>6.7960431820800009</v>
      </c>
      <c r="AI72" s="143">
        <f>IF(M72="",AH72*'Fraccion masica'!$AB$36,M72*AH72)</f>
        <v>1.6814761679376382</v>
      </c>
      <c r="AJ72" s="143">
        <f>IF(N72="",AH72*'Fraccion masica'!$AB$35,N72*AH72)</f>
        <v>0.61283521321789869</v>
      </c>
      <c r="AK72" s="144">
        <f>IFERROR(AI72*Hoja1!$C$24/Hoja1!$C$25/Hoja1!$C$26*16.04/1000000,0)</f>
        <v>1.1412598076988992E-3</v>
      </c>
      <c r="AL72" s="143">
        <f>IFERROR(AJ72*Hoja1!$C$24/Hoja1!$C$25/Hoja1!$C$26*44.01/1000000,0)</f>
        <v>1.1412598076988997E-3</v>
      </c>
    </row>
    <row r="73" spans="2:38" x14ac:dyDescent="0.75">
      <c r="B73" s="52" t="s">
        <v>1206</v>
      </c>
      <c r="C73" s="52">
        <v>150</v>
      </c>
      <c r="D73" s="125">
        <v>0.2</v>
      </c>
      <c r="E73" s="125">
        <v>0</v>
      </c>
      <c r="F73" s="131" t="s">
        <v>499</v>
      </c>
      <c r="G73" s="92">
        <v>2</v>
      </c>
      <c r="H73" s="14"/>
      <c r="I73" s="14"/>
      <c r="J73" s="14"/>
      <c r="K73" s="14"/>
      <c r="L73" s="139"/>
      <c r="M73" s="93"/>
      <c r="N73" s="93"/>
      <c r="O73" s="129" t="str">
        <f t="shared" si="3"/>
        <v>Febrero</v>
      </c>
      <c r="P73" s="151">
        <f t="shared" si="4"/>
        <v>60</v>
      </c>
      <c r="Q73" s="151">
        <f t="shared" si="5"/>
        <v>0</v>
      </c>
      <c r="R73" s="151">
        <f t="shared" si="6"/>
        <v>240</v>
      </c>
      <c r="S73" s="151" t="str">
        <f t="shared" si="7"/>
        <v>Medición</v>
      </c>
      <c r="T73" s="151">
        <f t="shared" si="8"/>
        <v>1.1412598076988997E-3</v>
      </c>
      <c r="U73" s="159">
        <f t="shared" si="9"/>
        <v>1.1412598076988992E-3</v>
      </c>
      <c r="V73" s="151">
        <f>T73+U73*Hoja1!$C$19</f>
        <v>3.3096534423268077E-2</v>
      </c>
      <c r="Z73" s="140" t="str">
        <f t="shared" si="0"/>
        <v>B-001</v>
      </c>
      <c r="AA73" s="140">
        <f t="shared" si="1"/>
        <v>300</v>
      </c>
      <c r="AB73" s="140">
        <f>(H73+Hoja1!$C$24*14.7/14.7)*((Hoja1!$C$25-273.15)*1.8+459.7)/(459.7+'Venteo Bombas Neumaticas'!I73)*'Venteo Bombas Neumaticas'!J73*1.3/7.48*'Venteo Bombas Neumaticas'!K73*C73*60</f>
        <v>0</v>
      </c>
      <c r="AC73" s="140">
        <f t="shared" si="2"/>
        <v>0</v>
      </c>
      <c r="AD73" s="140" t="str">
        <f t="shared" si="10"/>
        <v>Medición</v>
      </c>
      <c r="AE73" s="140">
        <f t="shared" si="11"/>
        <v>240</v>
      </c>
      <c r="AF73" s="140">
        <f t="shared" si="12"/>
        <v>60</v>
      </c>
      <c r="AG73" s="140">
        <f t="shared" si="13"/>
        <v>0</v>
      </c>
      <c r="AH73" s="140">
        <f t="shared" si="14"/>
        <v>6.7960431820800009</v>
      </c>
      <c r="AI73" s="143">
        <f>IF(M73="",AH73*'Fraccion masica'!$AB$36,M73*AH73)</f>
        <v>1.6814761679376382</v>
      </c>
      <c r="AJ73" s="143">
        <f>IF(N73="",AH73*'Fraccion masica'!$AB$35,N73*AH73)</f>
        <v>0.61283521321789869</v>
      </c>
      <c r="AK73" s="144">
        <f>IFERROR(AI73*Hoja1!$C$24/Hoja1!$C$25/Hoja1!$C$26*16.04/1000000,0)</f>
        <v>1.1412598076988992E-3</v>
      </c>
      <c r="AL73" s="143">
        <f>IFERROR(AJ73*Hoja1!$C$24/Hoja1!$C$25/Hoja1!$C$26*44.01/1000000,0)</f>
        <v>1.1412598076988997E-3</v>
      </c>
    </row>
    <row r="74" spans="2:38" x14ac:dyDescent="0.75">
      <c r="B74" s="52" t="s">
        <v>1206</v>
      </c>
      <c r="C74" s="52">
        <v>150</v>
      </c>
      <c r="D74" s="125">
        <v>0</v>
      </c>
      <c r="E74" s="125">
        <v>0</v>
      </c>
      <c r="F74" s="131" t="s">
        <v>500</v>
      </c>
      <c r="G74" s="92">
        <v>2</v>
      </c>
      <c r="H74" s="14"/>
      <c r="I74" s="14"/>
      <c r="J74" s="14"/>
      <c r="K74" s="14"/>
      <c r="L74" s="139"/>
      <c r="M74" s="93"/>
      <c r="N74" s="93"/>
      <c r="O74" s="129" t="str">
        <f t="shared" si="3"/>
        <v>Marzo</v>
      </c>
      <c r="P74" s="151">
        <f t="shared" si="4"/>
        <v>0</v>
      </c>
      <c r="Q74" s="151">
        <f t="shared" si="5"/>
        <v>0</v>
      </c>
      <c r="R74" s="151">
        <f t="shared" si="6"/>
        <v>300</v>
      </c>
      <c r="S74" s="151" t="str">
        <f t="shared" si="7"/>
        <v>Medición</v>
      </c>
      <c r="T74" s="151">
        <f t="shared" si="8"/>
        <v>1.4265747596236245E-3</v>
      </c>
      <c r="U74" s="159">
        <f t="shared" si="9"/>
        <v>1.4265747596236243E-3</v>
      </c>
      <c r="V74" s="151">
        <f>T74+U74*Hoja1!$C$19</f>
        <v>4.1370668029085109E-2</v>
      </c>
      <c r="Z74" s="140" t="str">
        <f t="shared" si="0"/>
        <v>B-001</v>
      </c>
      <c r="AA74" s="140">
        <f t="shared" si="1"/>
        <v>300</v>
      </c>
      <c r="AB74" s="140">
        <f>(H74+Hoja1!$C$24*14.7/14.7)*((Hoja1!$C$25-273.15)*1.8+459.7)/(459.7+'Venteo Bombas Neumaticas'!I74)*'Venteo Bombas Neumaticas'!J74*1.3/7.48*'Venteo Bombas Neumaticas'!K74*C74*60</f>
        <v>0</v>
      </c>
      <c r="AC74" s="140">
        <f t="shared" si="2"/>
        <v>0</v>
      </c>
      <c r="AD74" s="140" t="str">
        <f t="shared" si="10"/>
        <v>Medición</v>
      </c>
      <c r="AE74" s="140">
        <f t="shared" si="11"/>
        <v>300</v>
      </c>
      <c r="AF74" s="140">
        <f t="shared" si="12"/>
        <v>0</v>
      </c>
      <c r="AG74" s="140">
        <f t="shared" si="13"/>
        <v>0</v>
      </c>
      <c r="AH74" s="140">
        <f t="shared" si="14"/>
        <v>8.4950539776000014</v>
      </c>
      <c r="AI74" s="143">
        <f>IF(M74="",AH74*'Fraccion masica'!$AB$36,M74*AH74)</f>
        <v>2.1018452099220477</v>
      </c>
      <c r="AJ74" s="143">
        <f>IF(N74="",AH74*'Fraccion masica'!$AB$35,N74*AH74)</f>
        <v>0.76604401652237331</v>
      </c>
      <c r="AK74" s="144">
        <f>IFERROR(AI74*Hoja1!$C$24/Hoja1!$C$25/Hoja1!$C$26*16.04/1000000,0)</f>
        <v>1.4265747596236243E-3</v>
      </c>
      <c r="AL74" s="143">
        <f>IFERROR(AJ74*Hoja1!$C$24/Hoja1!$C$25/Hoja1!$C$26*44.01/1000000,0)</f>
        <v>1.4265747596236245E-3</v>
      </c>
    </row>
    <row r="75" spans="2:38" x14ac:dyDescent="0.75">
      <c r="B75" s="52" t="s">
        <v>1206</v>
      </c>
      <c r="C75" s="52">
        <v>150</v>
      </c>
      <c r="D75" s="125">
        <v>0</v>
      </c>
      <c r="E75" s="125">
        <v>0.5</v>
      </c>
      <c r="F75" s="131" t="s">
        <v>503</v>
      </c>
      <c r="G75" s="92"/>
      <c r="H75" s="14">
        <v>50</v>
      </c>
      <c r="I75" s="14">
        <v>60</v>
      </c>
      <c r="J75" s="14">
        <v>0.3</v>
      </c>
      <c r="K75" s="14">
        <v>6</v>
      </c>
      <c r="L75" s="139"/>
      <c r="M75" s="93"/>
      <c r="N75" s="93"/>
      <c r="O75" s="129" t="str">
        <f t="shared" si="3"/>
        <v>Junio</v>
      </c>
      <c r="P75" s="151">
        <f t="shared" si="4"/>
        <v>0</v>
      </c>
      <c r="Q75" s="151">
        <f t="shared" si="5"/>
        <v>67199.274494026264</v>
      </c>
      <c r="R75" s="151">
        <f t="shared" si="6"/>
        <v>67199.274494026264</v>
      </c>
      <c r="S75" s="151" t="str">
        <f t="shared" si="7"/>
        <v>Estimación</v>
      </c>
      <c r="T75" s="151">
        <f t="shared" si="8"/>
        <v>0.31954929619399153</v>
      </c>
      <c r="U75" s="159">
        <f t="shared" si="9"/>
        <v>0.31954929619399147</v>
      </c>
      <c r="V75" s="151">
        <f>T75+U75*Hoja1!$C$19</f>
        <v>9.2669295896257537</v>
      </c>
      <c r="Z75" s="140" t="str">
        <f t="shared" si="0"/>
        <v>B-001</v>
      </c>
      <c r="AA75" s="140">
        <f t="shared" si="1"/>
        <v>0</v>
      </c>
      <c r="AB75" s="140">
        <f>(H75+Hoja1!$C$24*14.7/14.7)*((Hoja1!$C$25-273.15)*1.8+459.7)/(459.7+'Venteo Bombas Neumaticas'!I75)*'Venteo Bombas Neumaticas'!J75*1.3/7.48*'Venteo Bombas Neumaticas'!K75*C75*60</f>
        <v>134398.54898805253</v>
      </c>
      <c r="AC75" s="140">
        <f t="shared" si="2"/>
        <v>0</v>
      </c>
      <c r="AD75" s="140" t="str">
        <f t="shared" si="10"/>
        <v>Estimación</v>
      </c>
      <c r="AE75" s="140">
        <f t="shared" si="11"/>
        <v>67199.274494026264</v>
      </c>
      <c r="AF75" s="140">
        <f t="shared" si="12"/>
        <v>0</v>
      </c>
      <c r="AG75" s="140">
        <f t="shared" si="13"/>
        <v>67199.274494026264</v>
      </c>
      <c r="AH75" s="140">
        <f t="shared" si="14"/>
        <v>1902.8715469410404</v>
      </c>
      <c r="AI75" s="143">
        <f>IF(M75="",AH75*'Fraccion masica'!$AB$36,M75*AH75)</f>
        <v>470.80824401835315</v>
      </c>
      <c r="AJ75" s="143">
        <f>IF(N75="",AH75*'Fraccion masica'!$AB$35,N75*AH75)</f>
        <v>171.59200713597784</v>
      </c>
      <c r="AK75" s="144">
        <f>IFERROR(AI75*Hoja1!$C$24/Hoja1!$C$25/Hoja1!$C$26*16.04/1000000,0)</f>
        <v>0.31954929619399147</v>
      </c>
      <c r="AL75" s="143">
        <f>IFERROR(AJ75*Hoja1!$C$24/Hoja1!$C$25/Hoja1!$C$26*44.01/1000000,0)</f>
        <v>0.31954929619399153</v>
      </c>
    </row>
    <row r="76" spans="2:38" x14ac:dyDescent="0.75">
      <c r="B76" s="52" t="s">
        <v>1206</v>
      </c>
      <c r="C76" s="52">
        <v>150</v>
      </c>
      <c r="D76" s="125">
        <v>0</v>
      </c>
      <c r="E76" s="125">
        <v>0.5</v>
      </c>
      <c r="F76" s="131" t="s">
        <v>504</v>
      </c>
      <c r="G76" s="92"/>
      <c r="H76" s="14"/>
      <c r="I76" s="14"/>
      <c r="J76" s="14"/>
      <c r="K76" s="14"/>
      <c r="L76" s="139" t="s">
        <v>46</v>
      </c>
      <c r="M76" s="93"/>
      <c r="N76" s="93"/>
      <c r="O76" s="129" t="str">
        <f t="shared" si="3"/>
        <v>Julio</v>
      </c>
      <c r="P76" s="151">
        <f t="shared" si="4"/>
        <v>0</v>
      </c>
      <c r="Q76" s="151">
        <f t="shared" si="5"/>
        <v>982.5</v>
      </c>
      <c r="R76" s="151">
        <f t="shared" si="6"/>
        <v>982.5</v>
      </c>
      <c r="S76" s="151" t="str">
        <f t="shared" si="7"/>
        <v>Factor de Emisión</v>
      </c>
      <c r="T76" s="151">
        <f t="shared" si="8"/>
        <v>4.6720323377673692E-3</v>
      </c>
      <c r="U76" s="159">
        <f t="shared" si="9"/>
        <v>4.6720323377673701E-3</v>
      </c>
      <c r="V76" s="151">
        <f>T76+U76*Hoja1!$C$19</f>
        <v>0.13548893779525373</v>
      </c>
      <c r="Z76" s="140" t="str">
        <f t="shared" si="0"/>
        <v>B-001</v>
      </c>
      <c r="AA76" s="140">
        <f t="shared" si="1"/>
        <v>0</v>
      </c>
      <c r="AB76" s="140">
        <f>(H76+Hoja1!$C$24*14.7/14.7)*((Hoja1!$C$25-273.15)*1.8+459.7)/(459.7+'Venteo Bombas Neumaticas'!I76)*'Venteo Bombas Neumaticas'!J76*1.3/7.48*'Venteo Bombas Neumaticas'!K76*C76*60</f>
        <v>0</v>
      </c>
      <c r="AC76" s="140">
        <f t="shared" si="2"/>
        <v>1965</v>
      </c>
      <c r="AD76" s="140" t="str">
        <f t="shared" si="10"/>
        <v>Factor de Emisión</v>
      </c>
      <c r="AE76" s="140">
        <f t="shared" si="11"/>
        <v>982.5</v>
      </c>
      <c r="AF76" s="140">
        <f t="shared" si="12"/>
        <v>0</v>
      </c>
      <c r="AG76" s="140">
        <f t="shared" si="13"/>
        <v>982.5</v>
      </c>
      <c r="AH76" s="140">
        <f t="shared" si="14"/>
        <v>27.821301776640006</v>
      </c>
      <c r="AI76" s="143">
        <f>IF(M76="",AH76*'Fraccion masica'!$AB$36,M76*AH76)</f>
        <v>6.8835430624947076</v>
      </c>
      <c r="AJ76" s="143">
        <f>IF(N76="",AH76*'Fraccion masica'!$AB$35,N76*AH76)</f>
        <v>2.5087941541107726</v>
      </c>
      <c r="AK76" s="144">
        <f>IFERROR(AI76*Hoja1!$C$24/Hoja1!$C$25/Hoja1!$C$26*16.04/1000000,0)</f>
        <v>4.6720323377673701E-3</v>
      </c>
      <c r="AL76" s="143">
        <f>IFERROR(AJ76*Hoja1!$C$24/Hoja1!$C$25/Hoja1!$C$26*44.01/1000000,0)</f>
        <v>4.6720323377673692E-3</v>
      </c>
    </row>
    <row r="77" spans="2:38" x14ac:dyDescent="0.75">
      <c r="B77" s="52" t="s">
        <v>1206</v>
      </c>
      <c r="C77" s="52">
        <v>150</v>
      </c>
      <c r="D77" s="125">
        <v>0</v>
      </c>
      <c r="E77" s="125">
        <v>0</v>
      </c>
      <c r="F77" s="131" t="s">
        <v>505</v>
      </c>
      <c r="G77" s="92"/>
      <c r="H77" s="14"/>
      <c r="I77" s="14"/>
      <c r="J77" s="14"/>
      <c r="K77" s="14"/>
      <c r="L77" s="139" t="s">
        <v>46</v>
      </c>
      <c r="M77" s="93"/>
      <c r="N77" s="93"/>
      <c r="O77" s="129" t="str">
        <f t="shared" si="3"/>
        <v>Agosto</v>
      </c>
      <c r="P77" s="151">
        <f t="shared" si="4"/>
        <v>0</v>
      </c>
      <c r="Q77" s="151">
        <f t="shared" si="5"/>
        <v>0</v>
      </c>
      <c r="R77" s="151">
        <f t="shared" si="6"/>
        <v>1965</v>
      </c>
      <c r="S77" s="151" t="str">
        <f t="shared" si="7"/>
        <v>Factor de Emisión</v>
      </c>
      <c r="T77" s="151">
        <f t="shared" si="8"/>
        <v>9.3440646755347384E-3</v>
      </c>
      <c r="U77" s="159">
        <f t="shared" si="9"/>
        <v>9.3440646755347401E-3</v>
      </c>
      <c r="V77" s="151">
        <f>T77+U77*Hoja1!$C$19</f>
        <v>0.27097787559050746</v>
      </c>
      <c r="Z77" s="140" t="str">
        <f t="shared" si="0"/>
        <v>B-001</v>
      </c>
      <c r="AA77" s="140">
        <f t="shared" si="1"/>
        <v>0</v>
      </c>
      <c r="AB77" s="140">
        <f>(H77+Hoja1!$C$24*14.7/14.7)*((Hoja1!$C$25-273.15)*1.8+459.7)/(459.7+'Venteo Bombas Neumaticas'!I77)*'Venteo Bombas Neumaticas'!J77*1.3/7.48*'Venteo Bombas Neumaticas'!K77*C77*60</f>
        <v>0</v>
      </c>
      <c r="AC77" s="140">
        <f t="shared" si="2"/>
        <v>1965</v>
      </c>
      <c r="AD77" s="140" t="str">
        <f t="shared" si="10"/>
        <v>Factor de Emisión</v>
      </c>
      <c r="AE77" s="140">
        <f t="shared" si="11"/>
        <v>1965</v>
      </c>
      <c r="AF77" s="140">
        <f t="shared" si="12"/>
        <v>0</v>
      </c>
      <c r="AG77" s="140">
        <f t="shared" si="13"/>
        <v>0</v>
      </c>
      <c r="AH77" s="140">
        <f t="shared" si="14"/>
        <v>55.642603553280011</v>
      </c>
      <c r="AI77" s="143">
        <f>IF(M77="",AH77*'Fraccion masica'!$AB$36,M77*AH77)</f>
        <v>13.767086124989415</v>
      </c>
      <c r="AJ77" s="143">
        <f>IF(N77="",AH77*'Fraccion masica'!$AB$35,N77*AH77)</f>
        <v>5.0175883082215451</v>
      </c>
      <c r="AK77" s="144">
        <f>IFERROR(AI77*Hoja1!$C$24/Hoja1!$C$25/Hoja1!$C$26*16.04/1000000,0)</f>
        <v>9.3440646755347401E-3</v>
      </c>
      <c r="AL77" s="143">
        <f>IFERROR(AJ77*Hoja1!$C$24/Hoja1!$C$25/Hoja1!$C$26*44.01/1000000,0)</f>
        <v>9.3440646755347384E-3</v>
      </c>
    </row>
    <row r="78" spans="2:38" x14ac:dyDescent="0.75">
      <c r="B78" s="52" t="s">
        <v>1206</v>
      </c>
      <c r="C78" s="52">
        <v>150</v>
      </c>
      <c r="D78" s="125">
        <v>0</v>
      </c>
      <c r="E78" s="125">
        <v>0</v>
      </c>
      <c r="F78" s="131" t="s">
        <v>506</v>
      </c>
      <c r="G78" s="92"/>
      <c r="H78" s="14"/>
      <c r="I78" s="14"/>
      <c r="J78" s="14"/>
      <c r="K78" s="14"/>
      <c r="L78" s="139" t="s">
        <v>46</v>
      </c>
      <c r="M78" s="93"/>
      <c r="N78" s="93"/>
      <c r="O78" s="129" t="str">
        <f t="shared" si="3"/>
        <v>Septiembre</v>
      </c>
      <c r="P78" s="151">
        <f t="shared" si="4"/>
        <v>0</v>
      </c>
      <c r="Q78" s="151">
        <f t="shared" si="5"/>
        <v>0</v>
      </c>
      <c r="R78" s="151">
        <f t="shared" si="6"/>
        <v>1965</v>
      </c>
      <c r="S78" s="151" t="str">
        <f t="shared" si="7"/>
        <v>Factor de Emisión</v>
      </c>
      <c r="T78" s="151">
        <f t="shared" si="8"/>
        <v>9.3440646755347384E-3</v>
      </c>
      <c r="U78" s="159">
        <f t="shared" si="9"/>
        <v>9.3440646755347401E-3</v>
      </c>
      <c r="V78" s="151">
        <f>T78+U78*Hoja1!$C$19</f>
        <v>0.27097787559050746</v>
      </c>
      <c r="Z78" s="140" t="str">
        <f t="shared" si="0"/>
        <v>B-001</v>
      </c>
      <c r="AA78" s="140">
        <f t="shared" si="1"/>
        <v>0</v>
      </c>
      <c r="AB78" s="140">
        <f>(H78+Hoja1!$C$24*14.7/14.7)*((Hoja1!$C$25-273.15)*1.8+459.7)/(459.7+'Venteo Bombas Neumaticas'!I78)*'Venteo Bombas Neumaticas'!J78*1.3/7.48*'Venteo Bombas Neumaticas'!K78*C78*60</f>
        <v>0</v>
      </c>
      <c r="AC78" s="140">
        <f t="shared" si="2"/>
        <v>1965</v>
      </c>
      <c r="AD78" s="140" t="str">
        <f t="shared" si="10"/>
        <v>Factor de Emisión</v>
      </c>
      <c r="AE78" s="140">
        <f t="shared" si="11"/>
        <v>1965</v>
      </c>
      <c r="AF78" s="140">
        <f t="shared" si="12"/>
        <v>0</v>
      </c>
      <c r="AG78" s="140">
        <f t="shared" si="13"/>
        <v>0</v>
      </c>
      <c r="AH78" s="140">
        <f t="shared" si="14"/>
        <v>55.642603553280011</v>
      </c>
      <c r="AI78" s="143">
        <f>IF(M78="",AH78*'Fraccion masica'!$AB$36,M78*AH78)</f>
        <v>13.767086124989415</v>
      </c>
      <c r="AJ78" s="143">
        <f>IF(N78="",AH78*'Fraccion masica'!$AB$35,N78*AH78)</f>
        <v>5.0175883082215451</v>
      </c>
      <c r="AK78" s="144">
        <f>IFERROR(AI78*Hoja1!$C$24/Hoja1!$C$25/Hoja1!$C$26*16.04/1000000,0)</f>
        <v>9.3440646755347401E-3</v>
      </c>
      <c r="AL78" s="143">
        <f>IFERROR(AJ78*Hoja1!$C$24/Hoja1!$C$25/Hoja1!$C$26*44.01/1000000,0)</f>
        <v>9.3440646755347384E-3</v>
      </c>
    </row>
    <row r="79" spans="2:38" x14ac:dyDescent="0.75">
      <c r="B79" s="52"/>
      <c r="C79" s="52"/>
      <c r="D79" s="125"/>
      <c r="E79" s="125"/>
      <c r="F79" s="131"/>
      <c r="G79" s="92"/>
      <c r="H79" s="14"/>
      <c r="I79" s="14"/>
      <c r="J79" s="14"/>
      <c r="K79" s="14"/>
      <c r="L79" s="139"/>
      <c r="M79" s="93"/>
      <c r="N79" s="93"/>
      <c r="O79" s="129" t="str">
        <f t="shared" si="3"/>
        <v/>
      </c>
      <c r="P79" s="151">
        <f t="shared" si="4"/>
        <v>0</v>
      </c>
      <c r="Q79" s="151">
        <f t="shared" si="5"/>
        <v>0</v>
      </c>
      <c r="R79" s="151">
        <f t="shared" si="6"/>
        <v>0</v>
      </c>
      <c r="S79" s="151" t="str">
        <f t="shared" si="7"/>
        <v>Factor de Emisión</v>
      </c>
      <c r="T79" s="151">
        <f t="shared" si="8"/>
        <v>0</v>
      </c>
      <c r="U79" s="159">
        <f t="shared" si="9"/>
        <v>0</v>
      </c>
      <c r="V79" s="151">
        <f>T79+U79*Hoja1!$C$19</f>
        <v>0</v>
      </c>
      <c r="Z79" s="140">
        <f t="shared" si="0"/>
        <v>0</v>
      </c>
      <c r="AA79" s="140">
        <f t="shared" si="1"/>
        <v>0</v>
      </c>
      <c r="AB79" s="140">
        <f>(H79+Hoja1!$C$24*14.7/14.7)*((Hoja1!$C$25-273.15)*1.8+459.7)/(459.7+'Venteo Bombas Neumaticas'!I79)*'Venteo Bombas Neumaticas'!J79*1.3/7.48*'Venteo Bombas Neumaticas'!K79*C79*60</f>
        <v>0</v>
      </c>
      <c r="AC79" s="140">
        <f t="shared" si="2"/>
        <v>0</v>
      </c>
      <c r="AD79" s="140" t="str">
        <f t="shared" si="10"/>
        <v>Factor de Emisión</v>
      </c>
      <c r="AE79" s="140">
        <f t="shared" si="11"/>
        <v>0</v>
      </c>
      <c r="AF79" s="140">
        <f t="shared" si="12"/>
        <v>0</v>
      </c>
      <c r="AG79" s="140">
        <f t="shared" si="13"/>
        <v>0</v>
      </c>
      <c r="AH79" s="140">
        <f t="shared" si="14"/>
        <v>0</v>
      </c>
      <c r="AI79" s="143">
        <f>IF(M79="",AH79*'Fraccion masica'!$AB$36,M79*AH79)</f>
        <v>0</v>
      </c>
      <c r="AJ79" s="143">
        <f>IF(N79="",AH79*'Fraccion masica'!$AB$35,N79*AH79)</f>
        <v>0</v>
      </c>
      <c r="AK79" s="144">
        <f>IFERROR(AI79*Hoja1!$C$24/Hoja1!$C$25/Hoja1!$C$26*16.04/1000000,0)</f>
        <v>0</v>
      </c>
      <c r="AL79" s="143">
        <f>IFERROR(AJ79*Hoja1!$C$24/Hoja1!$C$25/Hoja1!$C$26*44.01/1000000,0)</f>
        <v>0</v>
      </c>
    </row>
    <row r="80" spans="2:38" x14ac:dyDescent="0.75">
      <c r="B80" s="52"/>
      <c r="C80" s="52"/>
      <c r="D80" s="125"/>
      <c r="E80" s="125"/>
      <c r="F80" s="131"/>
      <c r="G80" s="92"/>
      <c r="H80" s="14"/>
      <c r="I80" s="14"/>
      <c r="J80" s="14"/>
      <c r="K80" s="14"/>
      <c r="L80" s="139"/>
      <c r="M80" s="93"/>
      <c r="N80" s="93"/>
      <c r="O80" s="129" t="str">
        <f t="shared" si="3"/>
        <v/>
      </c>
      <c r="P80" s="151">
        <f t="shared" si="4"/>
        <v>0</v>
      </c>
      <c r="Q80" s="151">
        <f t="shared" si="5"/>
        <v>0</v>
      </c>
      <c r="R80" s="151">
        <f t="shared" si="6"/>
        <v>0</v>
      </c>
      <c r="S80" s="151" t="str">
        <f t="shared" si="7"/>
        <v>Factor de Emisión</v>
      </c>
      <c r="T80" s="151">
        <f t="shared" si="8"/>
        <v>0</v>
      </c>
      <c r="U80" s="159">
        <f t="shared" si="9"/>
        <v>0</v>
      </c>
      <c r="V80" s="151">
        <f>T80+U80*Hoja1!$C$19</f>
        <v>0</v>
      </c>
      <c r="Z80" s="140">
        <f t="shared" si="0"/>
        <v>0</v>
      </c>
      <c r="AA80" s="140">
        <f t="shared" si="1"/>
        <v>0</v>
      </c>
      <c r="AB80" s="140">
        <f>(H80+Hoja1!$C$24*14.7/14.7)*((Hoja1!$C$25-273.15)*1.8+459.7)/(459.7+'Venteo Bombas Neumaticas'!I80)*'Venteo Bombas Neumaticas'!J80*1.3/7.48*'Venteo Bombas Neumaticas'!K80*C80*60</f>
        <v>0</v>
      </c>
      <c r="AC80" s="140">
        <f t="shared" si="2"/>
        <v>0</v>
      </c>
      <c r="AD80" s="140" t="str">
        <f t="shared" si="10"/>
        <v>Factor de Emisión</v>
      </c>
      <c r="AE80" s="140">
        <f t="shared" si="11"/>
        <v>0</v>
      </c>
      <c r="AF80" s="140">
        <f t="shared" si="12"/>
        <v>0</v>
      </c>
      <c r="AG80" s="140">
        <f t="shared" si="13"/>
        <v>0</v>
      </c>
      <c r="AH80" s="140">
        <f t="shared" si="14"/>
        <v>0</v>
      </c>
      <c r="AI80" s="143">
        <f>IF(M80="",AH80*'Fraccion masica'!$AB$36,M80*AH80)</f>
        <v>0</v>
      </c>
      <c r="AJ80" s="143">
        <f>IF(N80="",AH80*'Fraccion masica'!$AB$35,N80*AH80)</f>
        <v>0</v>
      </c>
      <c r="AK80" s="144">
        <f>IFERROR(AI80*Hoja1!$C$24/Hoja1!$C$25/Hoja1!$C$26*16.04/1000000,0)</f>
        <v>0</v>
      </c>
      <c r="AL80" s="143">
        <f>IFERROR(AJ80*Hoja1!$C$24/Hoja1!$C$25/Hoja1!$C$26*44.01/1000000,0)</f>
        <v>0</v>
      </c>
    </row>
    <row r="81" spans="2:38" x14ac:dyDescent="0.75">
      <c r="B81" s="52"/>
      <c r="C81" s="52"/>
      <c r="D81" s="125"/>
      <c r="E81" s="125"/>
      <c r="F81" s="131"/>
      <c r="G81" s="92"/>
      <c r="H81" s="14"/>
      <c r="I81" s="14"/>
      <c r="J81" s="14"/>
      <c r="K81" s="14"/>
      <c r="L81" s="139"/>
      <c r="M81" s="93"/>
      <c r="N81" s="93"/>
      <c r="O81" s="129" t="str">
        <f t="shared" si="3"/>
        <v/>
      </c>
      <c r="P81" s="151">
        <f t="shared" si="4"/>
        <v>0</v>
      </c>
      <c r="Q81" s="151">
        <f t="shared" si="5"/>
        <v>0</v>
      </c>
      <c r="R81" s="151">
        <f t="shared" si="6"/>
        <v>0</v>
      </c>
      <c r="S81" s="151" t="str">
        <f t="shared" si="7"/>
        <v>Factor de Emisión</v>
      </c>
      <c r="T81" s="151">
        <f t="shared" si="8"/>
        <v>0</v>
      </c>
      <c r="U81" s="159">
        <f t="shared" si="9"/>
        <v>0</v>
      </c>
      <c r="V81" s="151">
        <f>T81+U81*Hoja1!$C$19</f>
        <v>0</v>
      </c>
      <c r="Z81" s="140">
        <f t="shared" si="0"/>
        <v>0</v>
      </c>
      <c r="AA81" s="140">
        <f t="shared" si="1"/>
        <v>0</v>
      </c>
      <c r="AB81" s="140">
        <f>(H81+Hoja1!$C$24*14.7/14.7)*((Hoja1!$C$25-273.15)*1.8+459.7)/(459.7+'Venteo Bombas Neumaticas'!I81)*'Venteo Bombas Neumaticas'!J81*1.3/7.48*'Venteo Bombas Neumaticas'!K81*C81*60</f>
        <v>0</v>
      </c>
      <c r="AC81" s="140">
        <f t="shared" si="2"/>
        <v>0</v>
      </c>
      <c r="AD81" s="140" t="str">
        <f t="shared" si="10"/>
        <v>Factor de Emisión</v>
      </c>
      <c r="AE81" s="140">
        <f t="shared" si="11"/>
        <v>0</v>
      </c>
      <c r="AF81" s="140">
        <f t="shared" si="12"/>
        <v>0</v>
      </c>
      <c r="AG81" s="140">
        <f t="shared" si="13"/>
        <v>0</v>
      </c>
      <c r="AH81" s="140">
        <f t="shared" si="14"/>
        <v>0</v>
      </c>
      <c r="AI81" s="143">
        <f>IF(M81="",AH81*'Fraccion masica'!$AB$36,M81*AH81)</f>
        <v>0</v>
      </c>
      <c r="AJ81" s="143">
        <f>IF(N81="",AH81*'Fraccion masica'!$AB$35,N81*AH81)</f>
        <v>0</v>
      </c>
      <c r="AK81" s="144">
        <f>IFERROR(AI81*Hoja1!$C$24/Hoja1!$C$25/Hoja1!$C$26*16.04/1000000,0)</f>
        <v>0</v>
      </c>
      <c r="AL81" s="143">
        <f>IFERROR(AJ81*Hoja1!$C$24/Hoja1!$C$25/Hoja1!$C$26*44.01/1000000,0)</f>
        <v>0</v>
      </c>
    </row>
    <row r="82" spans="2:38" x14ac:dyDescent="0.75">
      <c r="B82" s="52"/>
      <c r="C82" s="52"/>
      <c r="D82" s="125"/>
      <c r="E82" s="125"/>
      <c r="F82" s="131"/>
      <c r="G82" s="92"/>
      <c r="H82" s="14"/>
      <c r="I82" s="14"/>
      <c r="J82" s="14"/>
      <c r="K82" s="14"/>
      <c r="L82" s="139"/>
      <c r="M82" s="93"/>
      <c r="N82" s="93"/>
      <c r="O82" s="129" t="str">
        <f t="shared" si="3"/>
        <v/>
      </c>
      <c r="P82" s="151">
        <f t="shared" si="4"/>
        <v>0</v>
      </c>
      <c r="Q82" s="151">
        <f t="shared" si="5"/>
        <v>0</v>
      </c>
      <c r="R82" s="151">
        <f t="shared" si="6"/>
        <v>0</v>
      </c>
      <c r="S82" s="151" t="str">
        <f t="shared" si="7"/>
        <v>Factor de Emisión</v>
      </c>
      <c r="T82" s="151">
        <f t="shared" si="8"/>
        <v>0</v>
      </c>
      <c r="U82" s="159">
        <f t="shared" si="9"/>
        <v>0</v>
      </c>
      <c r="V82" s="151">
        <f>T82+U82*Hoja1!$C$19</f>
        <v>0</v>
      </c>
      <c r="Z82" s="140">
        <f t="shared" si="0"/>
        <v>0</v>
      </c>
      <c r="AA82" s="140">
        <f t="shared" si="1"/>
        <v>0</v>
      </c>
      <c r="AB82" s="140">
        <f>(H82+Hoja1!$C$24*14.7/14.7)*((Hoja1!$C$25-273.15)*1.8+459.7)/(459.7+'Venteo Bombas Neumaticas'!I82)*'Venteo Bombas Neumaticas'!J82*1.3/7.48*'Venteo Bombas Neumaticas'!K82*C82*60</f>
        <v>0</v>
      </c>
      <c r="AC82" s="140">
        <f t="shared" si="2"/>
        <v>0</v>
      </c>
      <c r="AD82" s="140" t="str">
        <f t="shared" si="10"/>
        <v>Factor de Emisión</v>
      </c>
      <c r="AE82" s="140">
        <f t="shared" si="11"/>
        <v>0</v>
      </c>
      <c r="AF82" s="140">
        <f t="shared" si="12"/>
        <v>0</v>
      </c>
      <c r="AG82" s="140">
        <f t="shared" si="13"/>
        <v>0</v>
      </c>
      <c r="AH82" s="140">
        <f t="shared" si="14"/>
        <v>0</v>
      </c>
      <c r="AI82" s="143">
        <f>IF(M82="",AH82*'Fraccion masica'!$AB$36,M82*AH82)</f>
        <v>0</v>
      </c>
      <c r="AJ82" s="143">
        <f>IF(N82="",AH82*'Fraccion masica'!$AB$35,N82*AH82)</f>
        <v>0</v>
      </c>
      <c r="AK82" s="144">
        <f>IFERROR(AI82*Hoja1!$C$24/Hoja1!$C$25/Hoja1!$C$26*16.04/1000000,0)</f>
        <v>0</v>
      </c>
      <c r="AL82" s="143">
        <f>IFERROR(AJ82*Hoja1!$C$24/Hoja1!$C$25/Hoja1!$C$26*44.01/1000000,0)</f>
        <v>0</v>
      </c>
    </row>
    <row r="83" spans="2:38" x14ac:dyDescent="0.75">
      <c r="B83" s="52"/>
      <c r="C83" s="52"/>
      <c r="D83" s="125"/>
      <c r="E83" s="125"/>
      <c r="F83" s="131"/>
      <c r="G83" s="92"/>
      <c r="H83" s="14"/>
      <c r="I83" s="14"/>
      <c r="J83" s="14"/>
      <c r="K83" s="14"/>
      <c r="L83" s="139"/>
      <c r="M83" s="93"/>
      <c r="N83" s="93"/>
      <c r="O83" s="129" t="str">
        <f t="shared" si="3"/>
        <v/>
      </c>
      <c r="P83" s="151">
        <f t="shared" si="4"/>
        <v>0</v>
      </c>
      <c r="Q83" s="151">
        <f t="shared" si="5"/>
        <v>0</v>
      </c>
      <c r="R83" s="151">
        <f t="shared" si="6"/>
        <v>0</v>
      </c>
      <c r="S83" s="151" t="str">
        <f t="shared" si="7"/>
        <v>Factor de Emisión</v>
      </c>
      <c r="T83" s="151">
        <f t="shared" si="8"/>
        <v>0</v>
      </c>
      <c r="U83" s="159">
        <f t="shared" si="9"/>
        <v>0</v>
      </c>
      <c r="V83" s="151">
        <f>T83+U83*Hoja1!$C$19</f>
        <v>0</v>
      </c>
      <c r="Z83" s="140">
        <f t="shared" si="0"/>
        <v>0</v>
      </c>
      <c r="AA83" s="140">
        <f t="shared" si="1"/>
        <v>0</v>
      </c>
      <c r="AB83" s="140">
        <f>(H83+Hoja1!$C$24*14.7/14.7)*((Hoja1!$C$25-273.15)*1.8+459.7)/(459.7+'Venteo Bombas Neumaticas'!I83)*'Venteo Bombas Neumaticas'!J83*1.3/7.48*'Venteo Bombas Neumaticas'!K83*C83*60</f>
        <v>0</v>
      </c>
      <c r="AC83" s="140">
        <f t="shared" si="2"/>
        <v>0</v>
      </c>
      <c r="AD83" s="140" t="str">
        <f t="shared" si="10"/>
        <v>Factor de Emisión</v>
      </c>
      <c r="AE83" s="140">
        <f t="shared" si="11"/>
        <v>0</v>
      </c>
      <c r="AF83" s="140">
        <f t="shared" si="12"/>
        <v>0</v>
      </c>
      <c r="AG83" s="140">
        <f t="shared" si="13"/>
        <v>0</v>
      </c>
      <c r="AH83" s="140">
        <f t="shared" si="14"/>
        <v>0</v>
      </c>
      <c r="AI83" s="143">
        <f>IF(M83="",AH83*'Fraccion masica'!$AB$36,M83*AH83)</f>
        <v>0</v>
      </c>
      <c r="AJ83" s="143">
        <f>IF(N83="",AH83*'Fraccion masica'!$AB$35,N83*AH83)</f>
        <v>0</v>
      </c>
      <c r="AK83" s="144">
        <f>IFERROR(AI83*Hoja1!$C$24/Hoja1!$C$25/Hoja1!$C$26*16.04/1000000,0)</f>
        <v>0</v>
      </c>
      <c r="AL83" s="143">
        <f>IFERROR(AJ83*Hoja1!$C$24/Hoja1!$C$25/Hoja1!$C$26*44.01/1000000,0)</f>
        <v>0</v>
      </c>
    </row>
    <row r="84" spans="2:38" x14ac:dyDescent="0.75">
      <c r="B84" s="52"/>
      <c r="C84" s="52"/>
      <c r="D84" s="125"/>
      <c r="E84" s="125"/>
      <c r="F84" s="131"/>
      <c r="G84" s="92"/>
      <c r="H84" s="14"/>
      <c r="I84" s="14"/>
      <c r="J84" s="14"/>
      <c r="K84" s="14"/>
      <c r="L84" s="139"/>
      <c r="M84" s="93"/>
      <c r="N84" s="93"/>
      <c r="O84" s="129" t="str">
        <f t="shared" si="3"/>
        <v/>
      </c>
      <c r="P84" s="151">
        <f t="shared" si="4"/>
        <v>0</v>
      </c>
      <c r="Q84" s="151">
        <f t="shared" si="5"/>
        <v>0</v>
      </c>
      <c r="R84" s="151">
        <f t="shared" si="6"/>
        <v>0</v>
      </c>
      <c r="S84" s="151" t="str">
        <f t="shared" si="7"/>
        <v>Factor de Emisión</v>
      </c>
      <c r="T84" s="151">
        <f t="shared" si="8"/>
        <v>0</v>
      </c>
      <c r="U84" s="159">
        <f t="shared" si="9"/>
        <v>0</v>
      </c>
      <c r="V84" s="151">
        <f>T84+U84*Hoja1!$C$19</f>
        <v>0</v>
      </c>
      <c r="Z84" s="140">
        <f t="shared" si="0"/>
        <v>0</v>
      </c>
      <c r="AA84" s="140">
        <f t="shared" si="1"/>
        <v>0</v>
      </c>
      <c r="AB84" s="140">
        <f>(H84+Hoja1!$C$24*14.7/14.7)*((Hoja1!$C$25-273.15)*1.8+459.7)/(459.7+'Venteo Bombas Neumaticas'!I84)*'Venteo Bombas Neumaticas'!J84*1.3/7.48*'Venteo Bombas Neumaticas'!K84*C84*60</f>
        <v>0</v>
      </c>
      <c r="AC84" s="140">
        <f t="shared" si="2"/>
        <v>0</v>
      </c>
      <c r="AD84" s="140" t="str">
        <f t="shared" si="10"/>
        <v>Factor de Emisión</v>
      </c>
      <c r="AE84" s="140">
        <f t="shared" si="11"/>
        <v>0</v>
      </c>
      <c r="AF84" s="140">
        <f t="shared" si="12"/>
        <v>0</v>
      </c>
      <c r="AG84" s="140">
        <f t="shared" si="13"/>
        <v>0</v>
      </c>
      <c r="AH84" s="140">
        <f t="shared" si="14"/>
        <v>0</v>
      </c>
      <c r="AI84" s="143">
        <f>IF(M84="",AH84*'Fraccion masica'!$AB$36,M84*AH84)</f>
        <v>0</v>
      </c>
      <c r="AJ84" s="143">
        <f>IF(N84="",AH84*'Fraccion masica'!$AB$35,N84*AH84)</f>
        <v>0</v>
      </c>
      <c r="AK84" s="144">
        <f>IFERROR(AI84*Hoja1!$C$24/Hoja1!$C$25/Hoja1!$C$26*16.04/1000000,0)</f>
        <v>0</v>
      </c>
      <c r="AL84" s="143">
        <f>IFERROR(AJ84*Hoja1!$C$24/Hoja1!$C$25/Hoja1!$C$26*44.01/1000000,0)</f>
        <v>0</v>
      </c>
    </row>
    <row r="85" spans="2:38" x14ac:dyDescent="0.75">
      <c r="B85" s="52"/>
      <c r="C85" s="52"/>
      <c r="D85" s="125"/>
      <c r="E85" s="125"/>
      <c r="F85" s="131"/>
      <c r="G85" s="92"/>
      <c r="H85" s="14"/>
      <c r="I85" s="14"/>
      <c r="J85" s="14"/>
      <c r="K85" s="14"/>
      <c r="L85" s="139"/>
      <c r="M85" s="93"/>
      <c r="N85" s="93"/>
      <c r="O85" s="129" t="str">
        <f t="shared" si="3"/>
        <v/>
      </c>
      <c r="P85" s="151">
        <f t="shared" si="4"/>
        <v>0</v>
      </c>
      <c r="Q85" s="151">
        <f t="shared" si="5"/>
        <v>0</v>
      </c>
      <c r="R85" s="151">
        <f t="shared" si="6"/>
        <v>0</v>
      </c>
      <c r="S85" s="151" t="str">
        <f t="shared" si="7"/>
        <v>Factor de Emisión</v>
      </c>
      <c r="T85" s="151">
        <f t="shared" si="8"/>
        <v>0</v>
      </c>
      <c r="U85" s="159">
        <f t="shared" si="9"/>
        <v>0</v>
      </c>
      <c r="V85" s="151">
        <f>T85+U85*Hoja1!$C$19</f>
        <v>0</v>
      </c>
      <c r="Z85" s="140">
        <f t="shared" si="0"/>
        <v>0</v>
      </c>
      <c r="AA85" s="140">
        <f t="shared" si="1"/>
        <v>0</v>
      </c>
      <c r="AB85" s="140">
        <f>(H85+Hoja1!$C$24*14.7/14.7)*((Hoja1!$C$25-273.15)*1.8+459.7)/(459.7+'Venteo Bombas Neumaticas'!I85)*'Venteo Bombas Neumaticas'!J85*1.3/7.48*'Venteo Bombas Neumaticas'!K85*C85*60</f>
        <v>0</v>
      </c>
      <c r="AC85" s="140">
        <f t="shared" si="2"/>
        <v>0</v>
      </c>
      <c r="AD85" s="140" t="str">
        <f t="shared" si="10"/>
        <v>Factor de Emisión</v>
      </c>
      <c r="AE85" s="140">
        <f t="shared" si="11"/>
        <v>0</v>
      </c>
      <c r="AF85" s="140">
        <f t="shared" si="12"/>
        <v>0</v>
      </c>
      <c r="AG85" s="140">
        <f t="shared" si="13"/>
        <v>0</v>
      </c>
      <c r="AH85" s="140">
        <f t="shared" si="14"/>
        <v>0</v>
      </c>
      <c r="AI85" s="143">
        <f>IF(M85="",AH85*'Fraccion masica'!$AB$36,M85*AH85)</f>
        <v>0</v>
      </c>
      <c r="AJ85" s="143">
        <f>IF(N85="",AH85*'Fraccion masica'!$AB$35,N85*AH85)</f>
        <v>0</v>
      </c>
      <c r="AK85" s="144">
        <f>IFERROR(AI85*Hoja1!$C$24/Hoja1!$C$25/Hoja1!$C$26*16.04/1000000,0)</f>
        <v>0</v>
      </c>
      <c r="AL85" s="143">
        <f>IFERROR(AJ85*Hoja1!$C$24/Hoja1!$C$25/Hoja1!$C$26*44.01/1000000,0)</f>
        <v>0</v>
      </c>
    </row>
    <row r="86" spans="2:38" x14ac:dyDescent="0.75">
      <c r="B86" s="52"/>
      <c r="C86" s="52"/>
      <c r="D86" s="125"/>
      <c r="E86" s="125"/>
      <c r="F86" s="131"/>
      <c r="G86" s="92"/>
      <c r="H86" s="14"/>
      <c r="I86" s="14"/>
      <c r="J86" s="14"/>
      <c r="K86" s="14"/>
      <c r="L86" s="139"/>
      <c r="M86" s="93"/>
      <c r="N86" s="93"/>
      <c r="O86" s="129" t="str">
        <f t="shared" si="3"/>
        <v/>
      </c>
      <c r="P86" s="151">
        <f t="shared" si="4"/>
        <v>0</v>
      </c>
      <c r="Q86" s="151">
        <f t="shared" si="5"/>
        <v>0</v>
      </c>
      <c r="R86" s="151">
        <f t="shared" si="6"/>
        <v>0</v>
      </c>
      <c r="S86" s="151" t="str">
        <f t="shared" si="7"/>
        <v>Factor de Emisión</v>
      </c>
      <c r="T86" s="151">
        <f t="shared" si="8"/>
        <v>0</v>
      </c>
      <c r="U86" s="159">
        <f t="shared" si="9"/>
        <v>0</v>
      </c>
      <c r="V86" s="151">
        <f>T86+U86*Hoja1!$C$19</f>
        <v>0</v>
      </c>
      <c r="Z86" s="140">
        <f t="shared" si="0"/>
        <v>0</v>
      </c>
      <c r="AA86" s="140">
        <f t="shared" si="1"/>
        <v>0</v>
      </c>
      <c r="AB86" s="140">
        <f>(H86+Hoja1!$C$24*14.7/14.7)*((Hoja1!$C$25-273.15)*1.8+459.7)/(459.7+'Venteo Bombas Neumaticas'!I86)*'Venteo Bombas Neumaticas'!J86*1.3/7.48*'Venteo Bombas Neumaticas'!K86*C86*60</f>
        <v>0</v>
      </c>
      <c r="AC86" s="140">
        <f t="shared" si="2"/>
        <v>0</v>
      </c>
      <c r="AD86" s="140" t="str">
        <f t="shared" si="10"/>
        <v>Factor de Emisión</v>
      </c>
      <c r="AE86" s="140">
        <f t="shared" si="11"/>
        <v>0</v>
      </c>
      <c r="AF86" s="140">
        <f t="shared" si="12"/>
        <v>0</v>
      </c>
      <c r="AG86" s="140">
        <f t="shared" si="13"/>
        <v>0</v>
      </c>
      <c r="AH86" s="140">
        <f t="shared" si="14"/>
        <v>0</v>
      </c>
      <c r="AI86" s="143">
        <f>IF(M86="",AH86*'Fraccion masica'!$AB$36,M86*AH86)</f>
        <v>0</v>
      </c>
      <c r="AJ86" s="143">
        <f>IF(N86="",AH86*'Fraccion masica'!$AB$35,N86*AH86)</f>
        <v>0</v>
      </c>
      <c r="AK86" s="144">
        <f>IFERROR(AI86*Hoja1!$C$24/Hoja1!$C$25/Hoja1!$C$26*16.04/1000000,0)</f>
        <v>0</v>
      </c>
      <c r="AL86" s="143">
        <f>IFERROR(AJ86*Hoja1!$C$24/Hoja1!$C$25/Hoja1!$C$26*44.01/1000000,0)</f>
        <v>0</v>
      </c>
    </row>
    <row r="87" spans="2:38" x14ac:dyDescent="0.75">
      <c r="B87" s="52"/>
      <c r="C87" s="52"/>
      <c r="D87" s="125"/>
      <c r="E87" s="125"/>
      <c r="F87" s="131"/>
      <c r="G87" s="92"/>
      <c r="H87" s="14"/>
      <c r="I87" s="14"/>
      <c r="J87" s="14"/>
      <c r="K87" s="14"/>
      <c r="L87" s="139"/>
      <c r="M87" s="93"/>
      <c r="N87" s="93"/>
      <c r="O87" s="129" t="str">
        <f t="shared" si="3"/>
        <v/>
      </c>
      <c r="P87" s="151">
        <f t="shared" si="4"/>
        <v>0</v>
      </c>
      <c r="Q87" s="151">
        <f t="shared" si="5"/>
        <v>0</v>
      </c>
      <c r="R87" s="151">
        <f t="shared" si="6"/>
        <v>0</v>
      </c>
      <c r="S87" s="151" t="str">
        <f t="shared" si="7"/>
        <v>Factor de Emisión</v>
      </c>
      <c r="T87" s="151">
        <f t="shared" si="8"/>
        <v>0</v>
      </c>
      <c r="U87" s="159">
        <f t="shared" si="9"/>
        <v>0</v>
      </c>
      <c r="V87" s="151">
        <f>T87+U87*Hoja1!$C$19</f>
        <v>0</v>
      </c>
      <c r="Z87" s="140">
        <f t="shared" si="0"/>
        <v>0</v>
      </c>
      <c r="AA87" s="140">
        <f t="shared" si="1"/>
        <v>0</v>
      </c>
      <c r="AB87" s="140">
        <f>(H87+Hoja1!$C$24*14.7/14.7)*((Hoja1!$C$25-273.15)*1.8+459.7)/(459.7+'Venteo Bombas Neumaticas'!I87)*'Venteo Bombas Neumaticas'!J87*1.3/7.48*'Venteo Bombas Neumaticas'!K87*C87*60</f>
        <v>0</v>
      </c>
      <c r="AC87" s="140">
        <f t="shared" si="2"/>
        <v>0</v>
      </c>
      <c r="AD87" s="140" t="str">
        <f t="shared" si="10"/>
        <v>Factor de Emisión</v>
      </c>
      <c r="AE87" s="140">
        <f t="shared" si="11"/>
        <v>0</v>
      </c>
      <c r="AF87" s="140">
        <f t="shared" si="12"/>
        <v>0</v>
      </c>
      <c r="AG87" s="140">
        <f t="shared" si="13"/>
        <v>0</v>
      </c>
      <c r="AH87" s="140">
        <f t="shared" si="14"/>
        <v>0</v>
      </c>
      <c r="AI87" s="143">
        <f>IF(M87="",AH87*'Fraccion masica'!$AB$36,M87*AH87)</f>
        <v>0</v>
      </c>
      <c r="AJ87" s="143">
        <f>IF(N87="",AH87*'Fraccion masica'!$AB$35,N87*AH87)</f>
        <v>0</v>
      </c>
      <c r="AK87" s="144">
        <f>IFERROR(AI87*Hoja1!$C$24/Hoja1!$C$25/Hoja1!$C$26*16.04/1000000,0)</f>
        <v>0</v>
      </c>
      <c r="AL87" s="143">
        <f>IFERROR(AJ87*Hoja1!$C$24/Hoja1!$C$25/Hoja1!$C$26*44.01/1000000,0)</f>
        <v>0</v>
      </c>
    </row>
    <row r="88" spans="2:38" x14ac:dyDescent="0.75">
      <c r="B88" s="52"/>
      <c r="C88" s="52"/>
      <c r="D88" s="125"/>
      <c r="E88" s="125"/>
      <c r="F88" s="131"/>
      <c r="G88" s="92"/>
      <c r="H88" s="14"/>
      <c r="I88" s="14"/>
      <c r="J88" s="14"/>
      <c r="K88" s="14"/>
      <c r="L88" s="139"/>
      <c r="M88" s="93"/>
      <c r="N88" s="93"/>
      <c r="O88" s="129" t="str">
        <f t="shared" si="3"/>
        <v/>
      </c>
      <c r="P88" s="151">
        <f t="shared" si="4"/>
        <v>0</v>
      </c>
      <c r="Q88" s="151">
        <f t="shared" si="5"/>
        <v>0</v>
      </c>
      <c r="R88" s="151">
        <f t="shared" si="6"/>
        <v>0</v>
      </c>
      <c r="S88" s="151" t="str">
        <f t="shared" si="7"/>
        <v>Factor de Emisión</v>
      </c>
      <c r="T88" s="151">
        <f t="shared" si="8"/>
        <v>0</v>
      </c>
      <c r="U88" s="159">
        <f t="shared" si="9"/>
        <v>0</v>
      </c>
      <c r="V88" s="151">
        <f>T88+U88*Hoja1!$C$19</f>
        <v>0</v>
      </c>
      <c r="Z88" s="140">
        <f t="shared" si="0"/>
        <v>0</v>
      </c>
      <c r="AA88" s="140">
        <f t="shared" si="1"/>
        <v>0</v>
      </c>
      <c r="AB88" s="140">
        <f>(H88+Hoja1!$C$24*14.7/14.7)*((Hoja1!$C$25-273.15)*1.8+459.7)/(459.7+'Venteo Bombas Neumaticas'!I88)*'Venteo Bombas Neumaticas'!J88*1.3/7.48*'Venteo Bombas Neumaticas'!K88*C88*60</f>
        <v>0</v>
      </c>
      <c r="AC88" s="140">
        <f t="shared" si="2"/>
        <v>0</v>
      </c>
      <c r="AD88" s="140" t="str">
        <f t="shared" si="10"/>
        <v>Factor de Emisión</v>
      </c>
      <c r="AE88" s="140">
        <f t="shared" si="11"/>
        <v>0</v>
      </c>
      <c r="AF88" s="140">
        <f t="shared" si="12"/>
        <v>0</v>
      </c>
      <c r="AG88" s="140">
        <f t="shared" si="13"/>
        <v>0</v>
      </c>
      <c r="AH88" s="140">
        <f t="shared" si="14"/>
        <v>0</v>
      </c>
      <c r="AI88" s="143">
        <f>IF(M88="",AH88*'Fraccion masica'!$AB$36,M88*AH88)</f>
        <v>0</v>
      </c>
      <c r="AJ88" s="143">
        <f>IF(N88="",AH88*'Fraccion masica'!$AB$35,N88*AH88)</f>
        <v>0</v>
      </c>
      <c r="AK88" s="144">
        <f>IFERROR(AI88*Hoja1!$C$24/Hoja1!$C$25/Hoja1!$C$26*16.04/1000000,0)</f>
        <v>0</v>
      </c>
      <c r="AL88" s="143">
        <f>IFERROR(AJ88*Hoja1!$C$24/Hoja1!$C$25/Hoja1!$C$26*44.01/1000000,0)</f>
        <v>0</v>
      </c>
    </row>
    <row r="89" spans="2:38" x14ac:dyDescent="0.75">
      <c r="B89" s="52"/>
      <c r="C89" s="52"/>
      <c r="D89" s="125"/>
      <c r="E89" s="125"/>
      <c r="F89" s="131"/>
      <c r="G89" s="92"/>
      <c r="H89" s="14"/>
      <c r="I89" s="14"/>
      <c r="J89" s="14"/>
      <c r="K89" s="14"/>
      <c r="L89" s="139"/>
      <c r="M89" s="93"/>
      <c r="N89" s="93"/>
      <c r="O89" s="129" t="str">
        <f t="shared" si="3"/>
        <v/>
      </c>
      <c r="P89" s="151">
        <f t="shared" si="4"/>
        <v>0</v>
      </c>
      <c r="Q89" s="151">
        <f t="shared" si="5"/>
        <v>0</v>
      </c>
      <c r="R89" s="151">
        <f t="shared" si="6"/>
        <v>0</v>
      </c>
      <c r="S89" s="151" t="str">
        <f t="shared" si="7"/>
        <v>Factor de Emisión</v>
      </c>
      <c r="T89" s="151">
        <f t="shared" si="8"/>
        <v>0</v>
      </c>
      <c r="U89" s="159">
        <f t="shared" si="9"/>
        <v>0</v>
      </c>
      <c r="V89" s="151">
        <f>T89+U89*Hoja1!$C$19</f>
        <v>0</v>
      </c>
      <c r="Z89" s="140">
        <f t="shared" si="0"/>
        <v>0</v>
      </c>
      <c r="AA89" s="140">
        <f t="shared" si="1"/>
        <v>0</v>
      </c>
      <c r="AB89" s="140">
        <f>(H89+Hoja1!$C$24*14.7/14.7)*((Hoja1!$C$25-273.15)*1.8+459.7)/(459.7+'Venteo Bombas Neumaticas'!I89)*'Venteo Bombas Neumaticas'!J89*1.3/7.48*'Venteo Bombas Neumaticas'!K89*C89*60</f>
        <v>0</v>
      </c>
      <c r="AC89" s="140">
        <f t="shared" si="2"/>
        <v>0</v>
      </c>
      <c r="AD89" s="140" t="str">
        <f t="shared" si="10"/>
        <v>Factor de Emisión</v>
      </c>
      <c r="AE89" s="140">
        <f t="shared" si="11"/>
        <v>0</v>
      </c>
      <c r="AF89" s="140">
        <f t="shared" si="12"/>
        <v>0</v>
      </c>
      <c r="AG89" s="140">
        <f t="shared" si="13"/>
        <v>0</v>
      </c>
      <c r="AH89" s="140">
        <f t="shared" si="14"/>
        <v>0</v>
      </c>
      <c r="AI89" s="143">
        <f>IF(M89="",AH89*'Fraccion masica'!$AB$36,M89*AH89)</f>
        <v>0</v>
      </c>
      <c r="AJ89" s="143">
        <f>IF(N89="",AH89*'Fraccion masica'!$AB$35,N89*AH89)</f>
        <v>0</v>
      </c>
      <c r="AK89" s="144">
        <f>IFERROR(AI89*Hoja1!$C$24/Hoja1!$C$25/Hoja1!$C$26*16.04/1000000,0)</f>
        <v>0</v>
      </c>
      <c r="AL89" s="143">
        <f>IFERROR(AJ89*Hoja1!$C$24/Hoja1!$C$25/Hoja1!$C$26*44.01/1000000,0)</f>
        <v>0</v>
      </c>
    </row>
    <row r="90" spans="2:38" x14ac:dyDescent="0.75">
      <c r="B90" s="52"/>
      <c r="C90" s="52"/>
      <c r="D90" s="125"/>
      <c r="E90" s="125"/>
      <c r="F90" s="131"/>
      <c r="G90" s="92"/>
      <c r="H90" s="14"/>
      <c r="I90" s="14"/>
      <c r="J90" s="14"/>
      <c r="K90" s="14"/>
      <c r="L90" s="139"/>
      <c r="M90" s="93"/>
      <c r="N90" s="93"/>
      <c r="O90" s="129" t="str">
        <f t="shared" si="3"/>
        <v/>
      </c>
      <c r="P90" s="151">
        <f t="shared" si="4"/>
        <v>0</v>
      </c>
      <c r="Q90" s="151">
        <f t="shared" si="5"/>
        <v>0</v>
      </c>
      <c r="R90" s="151">
        <f t="shared" si="6"/>
        <v>0</v>
      </c>
      <c r="S90" s="151" t="str">
        <f t="shared" si="7"/>
        <v>Factor de Emisión</v>
      </c>
      <c r="T90" s="151">
        <f t="shared" si="8"/>
        <v>0</v>
      </c>
      <c r="U90" s="159">
        <f t="shared" si="9"/>
        <v>0</v>
      </c>
      <c r="V90" s="151">
        <f>T90+U90*Hoja1!$C$19</f>
        <v>0</v>
      </c>
      <c r="Z90" s="140">
        <f t="shared" si="0"/>
        <v>0</v>
      </c>
      <c r="AA90" s="140">
        <f t="shared" si="1"/>
        <v>0</v>
      </c>
      <c r="AB90" s="140">
        <f>(H90+Hoja1!$C$24*14.7/14.7)*((Hoja1!$C$25-273.15)*1.8+459.7)/(459.7+'Venteo Bombas Neumaticas'!I90)*'Venteo Bombas Neumaticas'!J90*1.3/7.48*'Venteo Bombas Neumaticas'!K90*C90*60</f>
        <v>0</v>
      </c>
      <c r="AC90" s="140">
        <f t="shared" si="2"/>
        <v>0</v>
      </c>
      <c r="AD90" s="140" t="str">
        <f t="shared" si="10"/>
        <v>Factor de Emisión</v>
      </c>
      <c r="AE90" s="140">
        <f t="shared" si="11"/>
        <v>0</v>
      </c>
      <c r="AF90" s="140">
        <f t="shared" si="12"/>
        <v>0</v>
      </c>
      <c r="AG90" s="140">
        <f t="shared" si="13"/>
        <v>0</v>
      </c>
      <c r="AH90" s="140">
        <f t="shared" si="14"/>
        <v>0</v>
      </c>
      <c r="AI90" s="143">
        <f>IF(M90="",AH90*'Fraccion masica'!$AB$36,M90*AH90)</f>
        <v>0</v>
      </c>
      <c r="AJ90" s="143">
        <f>IF(N90="",AH90*'Fraccion masica'!$AB$35,N90*AH90)</f>
        <v>0</v>
      </c>
      <c r="AK90" s="144">
        <f>IFERROR(AI90*Hoja1!$C$24/Hoja1!$C$25/Hoja1!$C$26*16.04/1000000,0)</f>
        <v>0</v>
      </c>
      <c r="AL90" s="143">
        <f>IFERROR(AJ90*Hoja1!$C$24/Hoja1!$C$25/Hoja1!$C$26*44.01/1000000,0)</f>
        <v>0</v>
      </c>
    </row>
    <row r="91" spans="2:38" x14ac:dyDescent="0.75">
      <c r="B91" s="52"/>
      <c r="C91" s="52"/>
      <c r="D91" s="125"/>
      <c r="E91" s="125"/>
      <c r="F91" s="131"/>
      <c r="G91" s="92"/>
      <c r="H91" s="14"/>
      <c r="I91" s="14"/>
      <c r="J91" s="14"/>
      <c r="K91" s="14"/>
      <c r="L91" s="139"/>
      <c r="M91" s="93"/>
      <c r="N91" s="93"/>
      <c r="O91" s="129" t="str">
        <f t="shared" si="3"/>
        <v/>
      </c>
      <c r="P91" s="151">
        <f t="shared" si="4"/>
        <v>0</v>
      </c>
      <c r="Q91" s="151">
        <f t="shared" si="5"/>
        <v>0</v>
      </c>
      <c r="R91" s="151">
        <f t="shared" si="6"/>
        <v>0</v>
      </c>
      <c r="S91" s="151" t="str">
        <f t="shared" si="7"/>
        <v>Factor de Emisión</v>
      </c>
      <c r="T91" s="151">
        <f t="shared" si="8"/>
        <v>0</v>
      </c>
      <c r="U91" s="159">
        <f t="shared" si="9"/>
        <v>0</v>
      </c>
      <c r="V91" s="151">
        <f>T91+U91*Hoja1!$C$19</f>
        <v>0</v>
      </c>
      <c r="Z91" s="140">
        <f t="shared" si="0"/>
        <v>0</v>
      </c>
      <c r="AA91" s="140">
        <f t="shared" si="1"/>
        <v>0</v>
      </c>
      <c r="AB91" s="140">
        <f>(H91+Hoja1!$C$24*14.7/14.7)*((Hoja1!$C$25-273.15)*1.8+459.7)/(459.7+'Venteo Bombas Neumaticas'!I91)*'Venteo Bombas Neumaticas'!J91*1.3/7.48*'Venteo Bombas Neumaticas'!K91*C91*60</f>
        <v>0</v>
      </c>
      <c r="AC91" s="140">
        <f t="shared" si="2"/>
        <v>0</v>
      </c>
      <c r="AD91" s="140" t="str">
        <f t="shared" si="10"/>
        <v>Factor de Emisión</v>
      </c>
      <c r="AE91" s="140">
        <f t="shared" si="11"/>
        <v>0</v>
      </c>
      <c r="AF91" s="140">
        <f t="shared" si="12"/>
        <v>0</v>
      </c>
      <c r="AG91" s="140">
        <f t="shared" si="13"/>
        <v>0</v>
      </c>
      <c r="AH91" s="140">
        <f t="shared" si="14"/>
        <v>0</v>
      </c>
      <c r="AI91" s="143">
        <f>IF(M91="",AH91*'Fraccion masica'!$AB$36,M91*AH91)</f>
        <v>0</v>
      </c>
      <c r="AJ91" s="143">
        <f>IF(N91="",AH91*'Fraccion masica'!$AB$35,N91*AH91)</f>
        <v>0</v>
      </c>
      <c r="AK91" s="144">
        <f>IFERROR(AI91*Hoja1!$C$24/Hoja1!$C$25/Hoja1!$C$26*16.04/1000000,0)</f>
        <v>0</v>
      </c>
      <c r="AL91" s="143">
        <f>IFERROR(AJ91*Hoja1!$C$24/Hoja1!$C$25/Hoja1!$C$26*44.01/1000000,0)</f>
        <v>0</v>
      </c>
    </row>
    <row r="92" spans="2:38" x14ac:dyDescent="0.75">
      <c r="B92" s="52"/>
      <c r="C92" s="52"/>
      <c r="D92" s="125"/>
      <c r="E92" s="125"/>
      <c r="F92" s="131"/>
      <c r="G92" s="92"/>
      <c r="H92" s="14"/>
      <c r="I92" s="14"/>
      <c r="J92" s="14"/>
      <c r="K92" s="14"/>
      <c r="L92" s="139"/>
      <c r="M92" s="93"/>
      <c r="N92" s="93"/>
      <c r="O92" s="129" t="str">
        <f t="shared" si="3"/>
        <v/>
      </c>
      <c r="P92" s="151">
        <f t="shared" si="4"/>
        <v>0</v>
      </c>
      <c r="Q92" s="151">
        <f t="shared" si="5"/>
        <v>0</v>
      </c>
      <c r="R92" s="151">
        <f t="shared" si="6"/>
        <v>0</v>
      </c>
      <c r="S92" s="151" t="str">
        <f t="shared" si="7"/>
        <v>Factor de Emisión</v>
      </c>
      <c r="T92" s="151">
        <f t="shared" si="8"/>
        <v>0</v>
      </c>
      <c r="U92" s="159">
        <f t="shared" si="9"/>
        <v>0</v>
      </c>
      <c r="V92" s="151">
        <f>T92+U92*Hoja1!$C$19</f>
        <v>0</v>
      </c>
      <c r="Z92" s="140">
        <f t="shared" si="0"/>
        <v>0</v>
      </c>
      <c r="AA92" s="140">
        <f t="shared" si="1"/>
        <v>0</v>
      </c>
      <c r="AB92" s="140">
        <f>(H92+Hoja1!$C$24*14.7/14.7)*((Hoja1!$C$25-273.15)*1.8+459.7)/(459.7+'Venteo Bombas Neumaticas'!I92)*'Venteo Bombas Neumaticas'!J92*1.3/7.48*'Venteo Bombas Neumaticas'!K92*C92*60</f>
        <v>0</v>
      </c>
      <c r="AC92" s="140">
        <f t="shared" si="2"/>
        <v>0</v>
      </c>
      <c r="AD92" s="140" t="str">
        <f t="shared" si="10"/>
        <v>Factor de Emisión</v>
      </c>
      <c r="AE92" s="140">
        <f t="shared" si="11"/>
        <v>0</v>
      </c>
      <c r="AF92" s="140">
        <f t="shared" si="12"/>
        <v>0</v>
      </c>
      <c r="AG92" s="140">
        <f t="shared" si="13"/>
        <v>0</v>
      </c>
      <c r="AH92" s="140">
        <f t="shared" si="14"/>
        <v>0</v>
      </c>
      <c r="AI92" s="143">
        <f>IF(M92="",AH92*'Fraccion masica'!$AB$36,M92*AH92)</f>
        <v>0</v>
      </c>
      <c r="AJ92" s="143">
        <f>IF(N92="",AH92*'Fraccion masica'!$AB$35,N92*AH92)</f>
        <v>0</v>
      </c>
      <c r="AK92" s="144">
        <f>IFERROR(AI92*Hoja1!$C$24/Hoja1!$C$25/Hoja1!$C$26*16.04/1000000,0)</f>
        <v>0</v>
      </c>
      <c r="AL92" s="143">
        <f>IFERROR(AJ92*Hoja1!$C$24/Hoja1!$C$25/Hoja1!$C$26*44.01/1000000,0)</f>
        <v>0</v>
      </c>
    </row>
    <row r="93" spans="2:38" x14ac:dyDescent="0.75">
      <c r="B93" s="52"/>
      <c r="C93" s="52"/>
      <c r="D93" s="125"/>
      <c r="E93" s="125"/>
      <c r="F93" s="131"/>
      <c r="G93" s="92"/>
      <c r="H93" s="14"/>
      <c r="I93" s="14"/>
      <c r="J93" s="14"/>
      <c r="K93" s="14"/>
      <c r="L93" s="139"/>
      <c r="M93" s="93"/>
      <c r="N93" s="93"/>
      <c r="O93" s="129" t="str">
        <f t="shared" si="3"/>
        <v/>
      </c>
      <c r="P93" s="151">
        <f t="shared" si="4"/>
        <v>0</v>
      </c>
      <c r="Q93" s="151">
        <f t="shared" si="5"/>
        <v>0</v>
      </c>
      <c r="R93" s="151">
        <f t="shared" si="6"/>
        <v>0</v>
      </c>
      <c r="S93" s="151" t="str">
        <f t="shared" si="7"/>
        <v>Factor de Emisión</v>
      </c>
      <c r="T93" s="151">
        <f t="shared" si="8"/>
        <v>0</v>
      </c>
      <c r="U93" s="159">
        <f t="shared" si="9"/>
        <v>0</v>
      </c>
      <c r="V93" s="151">
        <f>T93+U93*Hoja1!$C$19</f>
        <v>0</v>
      </c>
      <c r="Z93" s="140">
        <f t="shared" si="0"/>
        <v>0</v>
      </c>
      <c r="AA93" s="140">
        <f t="shared" si="1"/>
        <v>0</v>
      </c>
      <c r="AB93" s="140">
        <f>(H93+Hoja1!$C$24*14.7/14.7)*((Hoja1!$C$25-273.15)*1.8+459.7)/(459.7+'Venteo Bombas Neumaticas'!I93)*'Venteo Bombas Neumaticas'!J93*1.3/7.48*'Venteo Bombas Neumaticas'!K93*C93*60</f>
        <v>0</v>
      </c>
      <c r="AC93" s="140">
        <f t="shared" si="2"/>
        <v>0</v>
      </c>
      <c r="AD93" s="140" t="str">
        <f t="shared" si="10"/>
        <v>Factor de Emisión</v>
      </c>
      <c r="AE93" s="140">
        <f t="shared" si="11"/>
        <v>0</v>
      </c>
      <c r="AF93" s="140">
        <f t="shared" si="12"/>
        <v>0</v>
      </c>
      <c r="AG93" s="140">
        <f t="shared" si="13"/>
        <v>0</v>
      </c>
      <c r="AH93" s="140">
        <f t="shared" si="14"/>
        <v>0</v>
      </c>
      <c r="AI93" s="143">
        <f>IF(M93="",AH93*'Fraccion masica'!$AB$36,M93*AH93)</f>
        <v>0</v>
      </c>
      <c r="AJ93" s="143">
        <f>IF(N93="",AH93*'Fraccion masica'!$AB$35,N93*AH93)</f>
        <v>0</v>
      </c>
      <c r="AK93" s="144">
        <f>IFERROR(AI93*Hoja1!$C$24/Hoja1!$C$25/Hoja1!$C$26*16.04/1000000,0)</f>
        <v>0</v>
      </c>
      <c r="AL93" s="143">
        <f>IFERROR(AJ93*Hoja1!$C$24/Hoja1!$C$25/Hoja1!$C$26*44.01/1000000,0)</f>
        <v>0</v>
      </c>
    </row>
    <row r="94" spans="2:38" x14ac:dyDescent="0.75">
      <c r="B94" s="52"/>
      <c r="C94" s="52"/>
      <c r="D94" s="125"/>
      <c r="E94" s="125"/>
      <c r="F94" s="131"/>
      <c r="G94" s="92"/>
      <c r="H94" s="14"/>
      <c r="I94" s="14"/>
      <c r="J94" s="14"/>
      <c r="K94" s="14"/>
      <c r="L94" s="139"/>
      <c r="M94" s="93"/>
      <c r="N94" s="93"/>
      <c r="O94" s="129" t="str">
        <f t="shared" si="3"/>
        <v/>
      </c>
      <c r="P94" s="151">
        <f t="shared" si="4"/>
        <v>0</v>
      </c>
      <c r="Q94" s="151">
        <f t="shared" si="5"/>
        <v>0</v>
      </c>
      <c r="R94" s="151">
        <f t="shared" si="6"/>
        <v>0</v>
      </c>
      <c r="S94" s="151" t="str">
        <f t="shared" si="7"/>
        <v>Factor de Emisión</v>
      </c>
      <c r="T94" s="151">
        <f t="shared" si="8"/>
        <v>0</v>
      </c>
      <c r="U94" s="159">
        <f t="shared" si="9"/>
        <v>0</v>
      </c>
      <c r="V94" s="151">
        <f>T94+U94*Hoja1!$C$19</f>
        <v>0</v>
      </c>
      <c r="Z94" s="140">
        <f t="shared" si="0"/>
        <v>0</v>
      </c>
      <c r="AA94" s="140">
        <f t="shared" si="1"/>
        <v>0</v>
      </c>
      <c r="AB94" s="140">
        <f>(H94+Hoja1!$C$24*14.7/14.7)*((Hoja1!$C$25-273.15)*1.8+459.7)/(459.7+'Venteo Bombas Neumaticas'!I94)*'Venteo Bombas Neumaticas'!J94*1.3/7.48*'Venteo Bombas Neumaticas'!K94*C94*60</f>
        <v>0</v>
      </c>
      <c r="AC94" s="140">
        <f t="shared" si="2"/>
        <v>0</v>
      </c>
      <c r="AD94" s="140" t="str">
        <f t="shared" si="10"/>
        <v>Factor de Emisión</v>
      </c>
      <c r="AE94" s="140">
        <f t="shared" si="11"/>
        <v>0</v>
      </c>
      <c r="AF94" s="140">
        <f t="shared" si="12"/>
        <v>0</v>
      </c>
      <c r="AG94" s="140">
        <f t="shared" si="13"/>
        <v>0</v>
      </c>
      <c r="AH94" s="140">
        <f t="shared" si="14"/>
        <v>0</v>
      </c>
      <c r="AI94" s="143">
        <f>IF(M94="",AH94*'Fraccion masica'!$AB$36,M94*AH94)</f>
        <v>0</v>
      </c>
      <c r="AJ94" s="143">
        <f>IF(N94="",AH94*'Fraccion masica'!$AB$35,N94*AH94)</f>
        <v>0</v>
      </c>
      <c r="AK94" s="144">
        <f>IFERROR(AI94*Hoja1!$C$24/Hoja1!$C$25/Hoja1!$C$26*16.04/1000000,0)</f>
        <v>0</v>
      </c>
      <c r="AL94" s="143">
        <f>IFERROR(AJ94*Hoja1!$C$24/Hoja1!$C$25/Hoja1!$C$26*44.01/1000000,0)</f>
        <v>0</v>
      </c>
    </row>
    <row r="95" spans="2:38" x14ac:dyDescent="0.75">
      <c r="B95" s="52"/>
      <c r="C95" s="52"/>
      <c r="D95" s="125"/>
      <c r="E95" s="125"/>
      <c r="F95" s="131"/>
      <c r="G95" s="92"/>
      <c r="H95" s="14"/>
      <c r="I95" s="14"/>
      <c r="J95" s="14"/>
      <c r="K95" s="14"/>
      <c r="L95" s="139"/>
      <c r="M95" s="93"/>
      <c r="N95" s="93"/>
      <c r="O95" s="129" t="str">
        <f t="shared" si="3"/>
        <v/>
      </c>
      <c r="P95" s="151">
        <f t="shared" si="4"/>
        <v>0</v>
      </c>
      <c r="Q95" s="151">
        <f t="shared" si="5"/>
        <v>0</v>
      </c>
      <c r="R95" s="151">
        <f t="shared" si="6"/>
        <v>0</v>
      </c>
      <c r="S95" s="151" t="str">
        <f t="shared" si="7"/>
        <v>Factor de Emisión</v>
      </c>
      <c r="T95" s="151">
        <f t="shared" si="8"/>
        <v>0</v>
      </c>
      <c r="U95" s="159">
        <f t="shared" si="9"/>
        <v>0</v>
      </c>
      <c r="V95" s="151">
        <f>T95+U95*Hoja1!$C$19</f>
        <v>0</v>
      </c>
      <c r="Z95" s="140">
        <f t="shared" si="0"/>
        <v>0</v>
      </c>
      <c r="AA95" s="140">
        <f t="shared" si="1"/>
        <v>0</v>
      </c>
      <c r="AB95" s="140">
        <f>(H95+Hoja1!$C$24*14.7/14.7)*((Hoja1!$C$25-273.15)*1.8+459.7)/(459.7+'Venteo Bombas Neumaticas'!I95)*'Venteo Bombas Neumaticas'!J95*1.3/7.48*'Venteo Bombas Neumaticas'!K95*C95*60</f>
        <v>0</v>
      </c>
      <c r="AC95" s="140">
        <f t="shared" si="2"/>
        <v>0</v>
      </c>
      <c r="AD95" s="140" t="str">
        <f t="shared" si="10"/>
        <v>Factor de Emisión</v>
      </c>
      <c r="AE95" s="140">
        <f t="shared" si="11"/>
        <v>0</v>
      </c>
      <c r="AF95" s="140">
        <f t="shared" si="12"/>
        <v>0</v>
      </c>
      <c r="AG95" s="140">
        <f t="shared" si="13"/>
        <v>0</v>
      </c>
      <c r="AH95" s="140">
        <f t="shared" si="14"/>
        <v>0</v>
      </c>
      <c r="AI95" s="143">
        <f>IF(M95="",AH95*'Fraccion masica'!$AB$36,M95*AH95)</f>
        <v>0</v>
      </c>
      <c r="AJ95" s="143">
        <f>IF(N95="",AH95*'Fraccion masica'!$AB$35,N95*AH95)</f>
        <v>0</v>
      </c>
      <c r="AK95" s="144">
        <f>IFERROR(AI95*Hoja1!$C$24/Hoja1!$C$25/Hoja1!$C$26*16.04/1000000,0)</f>
        <v>0</v>
      </c>
      <c r="AL95" s="143">
        <f>IFERROR(AJ95*Hoja1!$C$24/Hoja1!$C$25/Hoja1!$C$26*44.01/1000000,0)</f>
        <v>0</v>
      </c>
    </row>
    <row r="96" spans="2:38" x14ac:dyDescent="0.75">
      <c r="B96" s="52"/>
      <c r="C96" s="52"/>
      <c r="D96" s="125"/>
      <c r="E96" s="125"/>
      <c r="F96" s="131"/>
      <c r="G96" s="92"/>
      <c r="H96" s="14"/>
      <c r="I96" s="14"/>
      <c r="J96" s="14"/>
      <c r="K96" s="14"/>
      <c r="L96" s="139"/>
      <c r="M96" s="93"/>
      <c r="N96" s="93"/>
      <c r="O96" s="129" t="str">
        <f t="shared" si="3"/>
        <v/>
      </c>
      <c r="P96" s="151">
        <f t="shared" si="4"/>
        <v>0</v>
      </c>
      <c r="Q96" s="151">
        <f t="shared" si="5"/>
        <v>0</v>
      </c>
      <c r="R96" s="151">
        <f t="shared" si="6"/>
        <v>0</v>
      </c>
      <c r="S96" s="151" t="str">
        <f t="shared" si="7"/>
        <v>Factor de Emisión</v>
      </c>
      <c r="T96" s="151">
        <f t="shared" si="8"/>
        <v>0</v>
      </c>
      <c r="U96" s="159">
        <f t="shared" si="9"/>
        <v>0</v>
      </c>
      <c r="V96" s="151">
        <f>T96+U96*Hoja1!$C$19</f>
        <v>0</v>
      </c>
      <c r="Z96" s="140">
        <f t="shared" si="0"/>
        <v>0</v>
      </c>
      <c r="AA96" s="140">
        <f t="shared" si="1"/>
        <v>0</v>
      </c>
      <c r="AB96" s="140">
        <f>(H96+Hoja1!$C$24*14.7/14.7)*((Hoja1!$C$25-273.15)*1.8+459.7)/(459.7+'Venteo Bombas Neumaticas'!I96)*'Venteo Bombas Neumaticas'!J96*1.3/7.48*'Venteo Bombas Neumaticas'!K96*C96*60</f>
        <v>0</v>
      </c>
      <c r="AC96" s="140">
        <f t="shared" si="2"/>
        <v>0</v>
      </c>
      <c r="AD96" s="140" t="str">
        <f t="shared" si="10"/>
        <v>Factor de Emisión</v>
      </c>
      <c r="AE96" s="140">
        <f t="shared" si="11"/>
        <v>0</v>
      </c>
      <c r="AF96" s="140">
        <f t="shared" si="12"/>
        <v>0</v>
      </c>
      <c r="AG96" s="140">
        <f t="shared" si="13"/>
        <v>0</v>
      </c>
      <c r="AH96" s="140">
        <f t="shared" si="14"/>
        <v>0</v>
      </c>
      <c r="AI96" s="143">
        <f>IF(M96="",AH96*'Fraccion masica'!$AB$36,M96*AH96)</f>
        <v>0</v>
      </c>
      <c r="AJ96" s="143">
        <f>IF(N96="",AH96*'Fraccion masica'!$AB$35,N96*AH96)</f>
        <v>0</v>
      </c>
      <c r="AK96" s="144">
        <f>IFERROR(AI96*Hoja1!$C$24/Hoja1!$C$25/Hoja1!$C$26*16.04/1000000,0)</f>
        <v>0</v>
      </c>
      <c r="AL96" s="143">
        <f>IFERROR(AJ96*Hoja1!$C$24/Hoja1!$C$25/Hoja1!$C$26*44.01/1000000,0)</f>
        <v>0</v>
      </c>
    </row>
    <row r="97" spans="2:38" x14ac:dyDescent="0.75">
      <c r="B97" s="52"/>
      <c r="C97" s="52"/>
      <c r="D97" s="125"/>
      <c r="E97" s="125"/>
      <c r="F97" s="131"/>
      <c r="G97" s="92"/>
      <c r="H97" s="14"/>
      <c r="I97" s="14"/>
      <c r="J97" s="14"/>
      <c r="K97" s="14"/>
      <c r="L97" s="139"/>
      <c r="M97" s="93"/>
      <c r="N97" s="93"/>
      <c r="O97" s="129" t="str">
        <f t="shared" si="3"/>
        <v/>
      </c>
      <c r="P97" s="151">
        <f t="shared" si="4"/>
        <v>0</v>
      </c>
      <c r="Q97" s="151">
        <f t="shared" si="5"/>
        <v>0</v>
      </c>
      <c r="R97" s="151">
        <f t="shared" si="6"/>
        <v>0</v>
      </c>
      <c r="S97" s="151" t="str">
        <f t="shared" si="7"/>
        <v>Factor de Emisión</v>
      </c>
      <c r="T97" s="151">
        <f t="shared" si="8"/>
        <v>0</v>
      </c>
      <c r="U97" s="159">
        <f t="shared" si="9"/>
        <v>0</v>
      </c>
      <c r="V97" s="151">
        <f>T97+U97*Hoja1!$C$19</f>
        <v>0</v>
      </c>
      <c r="Z97" s="140">
        <f t="shared" si="0"/>
        <v>0</v>
      </c>
      <c r="AA97" s="140">
        <f t="shared" si="1"/>
        <v>0</v>
      </c>
      <c r="AB97" s="140">
        <f>(H97+Hoja1!$C$24*14.7/14.7)*((Hoja1!$C$25-273.15)*1.8+459.7)/(459.7+'Venteo Bombas Neumaticas'!I97)*'Venteo Bombas Neumaticas'!J97*1.3/7.48*'Venteo Bombas Neumaticas'!K97*C97*60</f>
        <v>0</v>
      </c>
      <c r="AC97" s="140">
        <f t="shared" si="2"/>
        <v>0</v>
      </c>
      <c r="AD97" s="140" t="str">
        <f t="shared" si="10"/>
        <v>Factor de Emisión</v>
      </c>
      <c r="AE97" s="140">
        <f t="shared" si="11"/>
        <v>0</v>
      </c>
      <c r="AF97" s="140">
        <f t="shared" si="12"/>
        <v>0</v>
      </c>
      <c r="AG97" s="140">
        <f t="shared" si="13"/>
        <v>0</v>
      </c>
      <c r="AH97" s="140">
        <f t="shared" si="14"/>
        <v>0</v>
      </c>
      <c r="AI97" s="143">
        <f>IF(M97="",AH97*'Fraccion masica'!$AB$36,M97*AH97)</f>
        <v>0</v>
      </c>
      <c r="AJ97" s="143">
        <f>IF(N97="",AH97*'Fraccion masica'!$AB$35,N97*AH97)</f>
        <v>0</v>
      </c>
      <c r="AK97" s="144">
        <f>IFERROR(AI97*Hoja1!$C$24/Hoja1!$C$25/Hoja1!$C$26*16.04/1000000,0)</f>
        <v>0</v>
      </c>
      <c r="AL97" s="143">
        <f>IFERROR(AJ97*Hoja1!$C$24/Hoja1!$C$25/Hoja1!$C$26*44.01/1000000,0)</f>
        <v>0</v>
      </c>
    </row>
    <row r="98" spans="2:38" x14ac:dyDescent="0.75">
      <c r="B98" s="52"/>
      <c r="C98" s="52"/>
      <c r="D98" s="125"/>
      <c r="E98" s="125"/>
      <c r="F98" s="131"/>
      <c r="G98" s="92"/>
      <c r="H98" s="14"/>
      <c r="I98" s="14"/>
      <c r="J98" s="14"/>
      <c r="K98" s="14"/>
      <c r="L98" s="139"/>
      <c r="M98" s="93"/>
      <c r="N98" s="93"/>
      <c r="O98" s="129" t="str">
        <f t="shared" si="3"/>
        <v/>
      </c>
      <c r="P98" s="151">
        <f t="shared" si="4"/>
        <v>0</v>
      </c>
      <c r="Q98" s="151">
        <f t="shared" si="5"/>
        <v>0</v>
      </c>
      <c r="R98" s="151">
        <f t="shared" si="6"/>
        <v>0</v>
      </c>
      <c r="S98" s="151" t="str">
        <f t="shared" si="7"/>
        <v>Factor de Emisión</v>
      </c>
      <c r="T98" s="151">
        <f t="shared" si="8"/>
        <v>0</v>
      </c>
      <c r="U98" s="159">
        <f t="shared" si="9"/>
        <v>0</v>
      </c>
      <c r="V98" s="151">
        <f>T98+U98*Hoja1!$C$19</f>
        <v>0</v>
      </c>
      <c r="Z98" s="140">
        <f t="shared" si="0"/>
        <v>0</v>
      </c>
      <c r="AA98" s="140">
        <f t="shared" si="1"/>
        <v>0</v>
      </c>
      <c r="AB98" s="140">
        <f>(H98+Hoja1!$C$24*14.7/14.7)*((Hoja1!$C$25-273.15)*1.8+459.7)/(459.7+'Venteo Bombas Neumaticas'!I98)*'Venteo Bombas Neumaticas'!J98*1.3/7.48*'Venteo Bombas Neumaticas'!K98*C98*60</f>
        <v>0</v>
      </c>
      <c r="AC98" s="140">
        <f t="shared" si="2"/>
        <v>0</v>
      </c>
      <c r="AD98" s="140" t="str">
        <f t="shared" si="10"/>
        <v>Factor de Emisión</v>
      </c>
      <c r="AE98" s="140">
        <f t="shared" si="11"/>
        <v>0</v>
      </c>
      <c r="AF98" s="140">
        <f t="shared" si="12"/>
        <v>0</v>
      </c>
      <c r="AG98" s="140">
        <f t="shared" si="13"/>
        <v>0</v>
      </c>
      <c r="AH98" s="140">
        <f t="shared" si="14"/>
        <v>0</v>
      </c>
      <c r="AI98" s="143">
        <f>IF(M98="",AH98*'Fraccion masica'!$AB$36,M98*AH98)</f>
        <v>0</v>
      </c>
      <c r="AJ98" s="143">
        <f>IF(N98="",AH98*'Fraccion masica'!$AB$35,N98*AH98)</f>
        <v>0</v>
      </c>
      <c r="AK98" s="144">
        <f>IFERROR(AI98*Hoja1!$C$24/Hoja1!$C$25/Hoja1!$C$26*16.04/1000000,0)</f>
        <v>0</v>
      </c>
      <c r="AL98" s="143">
        <f>IFERROR(AJ98*Hoja1!$C$24/Hoja1!$C$25/Hoja1!$C$26*44.01/1000000,0)</f>
        <v>0</v>
      </c>
    </row>
    <row r="99" spans="2:38" x14ac:dyDescent="0.75">
      <c r="B99" s="52"/>
      <c r="C99" s="52"/>
      <c r="D99" s="125"/>
      <c r="E99" s="125"/>
      <c r="F99" s="131"/>
      <c r="G99" s="92"/>
      <c r="H99" s="14"/>
      <c r="I99" s="14"/>
      <c r="J99" s="14"/>
      <c r="K99" s="14"/>
      <c r="L99" s="139"/>
      <c r="M99" s="93"/>
      <c r="N99" s="93"/>
      <c r="O99" s="129" t="str">
        <f t="shared" si="3"/>
        <v/>
      </c>
      <c r="P99" s="151">
        <f t="shared" si="4"/>
        <v>0</v>
      </c>
      <c r="Q99" s="151">
        <f t="shared" si="5"/>
        <v>0</v>
      </c>
      <c r="R99" s="151">
        <f t="shared" si="6"/>
        <v>0</v>
      </c>
      <c r="S99" s="151" t="str">
        <f t="shared" si="7"/>
        <v>Factor de Emisión</v>
      </c>
      <c r="T99" s="151">
        <f t="shared" si="8"/>
        <v>0</v>
      </c>
      <c r="U99" s="159">
        <f t="shared" si="9"/>
        <v>0</v>
      </c>
      <c r="V99" s="151">
        <f>T99+U99*Hoja1!$C$19</f>
        <v>0</v>
      </c>
      <c r="Z99" s="140">
        <f t="shared" si="0"/>
        <v>0</v>
      </c>
      <c r="AA99" s="140">
        <f t="shared" si="1"/>
        <v>0</v>
      </c>
      <c r="AB99" s="140">
        <f>(H99+Hoja1!$C$24*14.7/14.7)*((Hoja1!$C$25-273.15)*1.8+459.7)/(459.7+'Venteo Bombas Neumaticas'!I99)*'Venteo Bombas Neumaticas'!J99*1.3/7.48*'Venteo Bombas Neumaticas'!K99*C99*60</f>
        <v>0</v>
      </c>
      <c r="AC99" s="140">
        <f t="shared" si="2"/>
        <v>0</v>
      </c>
      <c r="AD99" s="140" t="str">
        <f t="shared" si="10"/>
        <v>Factor de Emisión</v>
      </c>
      <c r="AE99" s="140">
        <f t="shared" si="11"/>
        <v>0</v>
      </c>
      <c r="AF99" s="140">
        <f t="shared" si="12"/>
        <v>0</v>
      </c>
      <c r="AG99" s="140">
        <f t="shared" si="13"/>
        <v>0</v>
      </c>
      <c r="AH99" s="140">
        <f t="shared" si="14"/>
        <v>0</v>
      </c>
      <c r="AI99" s="143">
        <f>IF(M99="",AH99*'Fraccion masica'!$AB$36,M99*AH99)</f>
        <v>0</v>
      </c>
      <c r="AJ99" s="143">
        <f>IF(N99="",AH99*'Fraccion masica'!$AB$35,N99*AH99)</f>
        <v>0</v>
      </c>
      <c r="AK99" s="144">
        <f>IFERROR(AI99*Hoja1!$C$24/Hoja1!$C$25/Hoja1!$C$26*16.04/1000000,0)</f>
        <v>0</v>
      </c>
      <c r="AL99" s="143">
        <f>IFERROR(AJ99*Hoja1!$C$24/Hoja1!$C$25/Hoja1!$C$26*44.01/1000000,0)</f>
        <v>0</v>
      </c>
    </row>
    <row r="100" spans="2:38" x14ac:dyDescent="0.75">
      <c r="B100" s="52"/>
      <c r="C100" s="52"/>
      <c r="D100" s="125"/>
      <c r="E100" s="125"/>
      <c r="F100" s="131"/>
      <c r="G100" s="92"/>
      <c r="H100" s="14"/>
      <c r="I100" s="14"/>
      <c r="J100" s="14"/>
      <c r="K100" s="14"/>
      <c r="L100" s="139"/>
      <c r="M100" s="93"/>
      <c r="N100" s="93"/>
      <c r="O100" s="129" t="str">
        <f t="shared" si="3"/>
        <v/>
      </c>
      <c r="P100" s="151">
        <f t="shared" si="4"/>
        <v>0</v>
      </c>
      <c r="Q100" s="151">
        <f t="shared" si="5"/>
        <v>0</v>
      </c>
      <c r="R100" s="151">
        <f t="shared" si="6"/>
        <v>0</v>
      </c>
      <c r="S100" s="151" t="str">
        <f t="shared" si="7"/>
        <v>Factor de Emisión</v>
      </c>
      <c r="T100" s="151">
        <f t="shared" si="8"/>
        <v>0</v>
      </c>
      <c r="U100" s="159">
        <f t="shared" si="9"/>
        <v>0</v>
      </c>
      <c r="V100" s="151">
        <f>T100+U100*Hoja1!$C$19</f>
        <v>0</v>
      </c>
      <c r="Z100" s="140">
        <f t="shared" si="0"/>
        <v>0</v>
      </c>
      <c r="AA100" s="140">
        <f t="shared" si="1"/>
        <v>0</v>
      </c>
      <c r="AB100" s="140">
        <f>(H100+Hoja1!$C$24*14.7/14.7)*((Hoja1!$C$25-273.15)*1.8+459.7)/(459.7+'Venteo Bombas Neumaticas'!I100)*'Venteo Bombas Neumaticas'!J100*1.3/7.48*'Venteo Bombas Neumaticas'!K100*C100*60</f>
        <v>0</v>
      </c>
      <c r="AC100" s="140">
        <f t="shared" si="2"/>
        <v>0</v>
      </c>
      <c r="AD100" s="140" t="str">
        <f t="shared" si="10"/>
        <v>Factor de Emisión</v>
      </c>
      <c r="AE100" s="140">
        <f t="shared" si="11"/>
        <v>0</v>
      </c>
      <c r="AF100" s="140">
        <f t="shared" si="12"/>
        <v>0</v>
      </c>
      <c r="AG100" s="140">
        <f t="shared" si="13"/>
        <v>0</v>
      </c>
      <c r="AH100" s="140">
        <f t="shared" si="14"/>
        <v>0</v>
      </c>
      <c r="AI100" s="143">
        <f>IF(M100="",AH100*'Fraccion masica'!$AB$36,M100*AH100)</f>
        <v>0</v>
      </c>
      <c r="AJ100" s="143">
        <f>IF(N100="",AH100*'Fraccion masica'!$AB$35,N100*AH100)</f>
        <v>0</v>
      </c>
      <c r="AK100" s="144">
        <f>IFERROR(AI100*Hoja1!$C$24/Hoja1!$C$25/Hoja1!$C$26*16.04/1000000,0)</f>
        <v>0</v>
      </c>
      <c r="AL100" s="143">
        <f>IFERROR(AJ100*Hoja1!$C$24/Hoja1!$C$25/Hoja1!$C$26*44.01/1000000,0)</f>
        <v>0</v>
      </c>
    </row>
    <row r="101" spans="2:38" x14ac:dyDescent="0.75">
      <c r="B101" s="52"/>
      <c r="C101" s="52"/>
      <c r="D101" s="125"/>
      <c r="E101" s="125"/>
      <c r="F101" s="131"/>
      <c r="G101" s="92"/>
      <c r="H101" s="14"/>
      <c r="I101" s="14"/>
      <c r="J101" s="14"/>
      <c r="K101" s="14"/>
      <c r="L101" s="139"/>
      <c r="M101" s="93"/>
      <c r="N101" s="93"/>
      <c r="O101" s="129" t="str">
        <f t="shared" si="3"/>
        <v/>
      </c>
      <c r="P101" s="151">
        <f t="shared" si="4"/>
        <v>0</v>
      </c>
      <c r="Q101" s="151">
        <f t="shared" si="5"/>
        <v>0</v>
      </c>
      <c r="R101" s="151">
        <f t="shared" si="6"/>
        <v>0</v>
      </c>
      <c r="S101" s="151" t="str">
        <f t="shared" si="7"/>
        <v>Factor de Emisión</v>
      </c>
      <c r="T101" s="151">
        <f t="shared" si="8"/>
        <v>0</v>
      </c>
      <c r="U101" s="159">
        <f t="shared" si="9"/>
        <v>0</v>
      </c>
      <c r="V101" s="151">
        <f>T101+U101*Hoja1!$C$19</f>
        <v>0</v>
      </c>
      <c r="Z101" s="140">
        <f t="shared" si="0"/>
        <v>0</v>
      </c>
      <c r="AA101" s="140">
        <f t="shared" si="1"/>
        <v>0</v>
      </c>
      <c r="AB101" s="140">
        <f>(H101+Hoja1!$C$24*14.7/14.7)*((Hoja1!$C$25-273.15)*1.8+459.7)/(459.7+'Venteo Bombas Neumaticas'!I101)*'Venteo Bombas Neumaticas'!J101*1.3/7.48*'Venteo Bombas Neumaticas'!K101*C101*60</f>
        <v>0</v>
      </c>
      <c r="AC101" s="140">
        <f t="shared" si="2"/>
        <v>0</v>
      </c>
      <c r="AD101" s="140" t="str">
        <f t="shared" si="10"/>
        <v>Factor de Emisión</v>
      </c>
      <c r="AE101" s="140">
        <f t="shared" si="11"/>
        <v>0</v>
      </c>
      <c r="AF101" s="140">
        <f t="shared" si="12"/>
        <v>0</v>
      </c>
      <c r="AG101" s="140">
        <f t="shared" si="13"/>
        <v>0</v>
      </c>
      <c r="AH101" s="140">
        <f t="shared" si="14"/>
        <v>0</v>
      </c>
      <c r="AI101" s="143">
        <f>IF(M101="",AH101*'Fraccion masica'!$AB$36,M101*AH101)</f>
        <v>0</v>
      </c>
      <c r="AJ101" s="143">
        <f>IF(N101="",AH101*'Fraccion masica'!$AB$35,N101*AH101)</f>
        <v>0</v>
      </c>
      <c r="AK101" s="144">
        <f>IFERROR(AI101*Hoja1!$C$24/Hoja1!$C$25/Hoja1!$C$26*16.04/1000000,0)</f>
        <v>0</v>
      </c>
      <c r="AL101" s="143">
        <f>IFERROR(AJ101*Hoja1!$C$24/Hoja1!$C$25/Hoja1!$C$26*44.01/1000000,0)</f>
        <v>0</v>
      </c>
    </row>
    <row r="102" spans="2:38" x14ac:dyDescent="0.75">
      <c r="B102" s="52"/>
      <c r="C102" s="52"/>
      <c r="D102" s="125"/>
      <c r="E102" s="125"/>
      <c r="F102" s="131"/>
      <c r="G102" s="92"/>
      <c r="H102" s="14"/>
      <c r="I102" s="14"/>
      <c r="J102" s="14"/>
      <c r="K102" s="14"/>
      <c r="L102" s="139"/>
      <c r="M102" s="93"/>
      <c r="N102" s="93"/>
      <c r="O102" s="129" t="str">
        <f t="shared" si="3"/>
        <v/>
      </c>
      <c r="P102" s="151">
        <f t="shared" si="4"/>
        <v>0</v>
      </c>
      <c r="Q102" s="151">
        <f t="shared" si="5"/>
        <v>0</v>
      </c>
      <c r="R102" s="151">
        <f t="shared" si="6"/>
        <v>0</v>
      </c>
      <c r="S102" s="151" t="str">
        <f t="shared" si="7"/>
        <v>Factor de Emisión</v>
      </c>
      <c r="T102" s="151">
        <f t="shared" si="8"/>
        <v>0</v>
      </c>
      <c r="U102" s="159">
        <f t="shared" si="9"/>
        <v>0</v>
      </c>
      <c r="V102" s="151">
        <f>T102+U102*Hoja1!$C$19</f>
        <v>0</v>
      </c>
      <c r="Z102" s="140">
        <f t="shared" si="0"/>
        <v>0</v>
      </c>
      <c r="AA102" s="140">
        <f t="shared" si="1"/>
        <v>0</v>
      </c>
      <c r="AB102" s="140">
        <f>(H102+Hoja1!$C$24*14.7/14.7)*((Hoja1!$C$25-273.15)*1.8+459.7)/(459.7+'Venteo Bombas Neumaticas'!I102)*'Venteo Bombas Neumaticas'!J102*1.3/7.48*'Venteo Bombas Neumaticas'!K102*C102*60</f>
        <v>0</v>
      </c>
      <c r="AC102" s="140">
        <f t="shared" si="2"/>
        <v>0</v>
      </c>
      <c r="AD102" s="140" t="str">
        <f t="shared" si="10"/>
        <v>Factor de Emisión</v>
      </c>
      <c r="AE102" s="140">
        <f t="shared" si="11"/>
        <v>0</v>
      </c>
      <c r="AF102" s="140">
        <f t="shared" si="12"/>
        <v>0</v>
      </c>
      <c r="AG102" s="140">
        <f t="shared" si="13"/>
        <v>0</v>
      </c>
      <c r="AH102" s="140">
        <f t="shared" si="14"/>
        <v>0</v>
      </c>
      <c r="AI102" s="143">
        <f>IF(M102="",AH102*'Fraccion masica'!$AB$36,M102*AH102)</f>
        <v>0</v>
      </c>
      <c r="AJ102" s="143">
        <f>IF(N102="",AH102*'Fraccion masica'!$AB$35,N102*AH102)</f>
        <v>0</v>
      </c>
      <c r="AK102" s="144">
        <f>IFERROR(AI102*Hoja1!$C$24/Hoja1!$C$25/Hoja1!$C$26*16.04/1000000,0)</f>
        <v>0</v>
      </c>
      <c r="AL102" s="143">
        <f>IFERROR(AJ102*Hoja1!$C$24/Hoja1!$C$25/Hoja1!$C$26*44.01/1000000,0)</f>
        <v>0</v>
      </c>
    </row>
    <row r="103" spans="2:38" x14ac:dyDescent="0.75">
      <c r="B103" s="52"/>
      <c r="C103" s="52"/>
      <c r="D103" s="125"/>
      <c r="E103" s="125"/>
      <c r="F103" s="131"/>
      <c r="G103" s="92"/>
      <c r="H103" s="14"/>
      <c r="I103" s="14"/>
      <c r="J103" s="14"/>
      <c r="K103" s="14"/>
      <c r="L103" s="139"/>
      <c r="M103" s="93"/>
      <c r="N103" s="93"/>
      <c r="O103" s="129" t="str">
        <f t="shared" si="3"/>
        <v/>
      </c>
      <c r="P103" s="151">
        <f t="shared" si="4"/>
        <v>0</v>
      </c>
      <c r="Q103" s="151">
        <f t="shared" si="5"/>
        <v>0</v>
      </c>
      <c r="R103" s="151">
        <f t="shared" si="6"/>
        <v>0</v>
      </c>
      <c r="S103" s="151" t="str">
        <f t="shared" si="7"/>
        <v>Factor de Emisión</v>
      </c>
      <c r="T103" s="151">
        <f t="shared" si="8"/>
        <v>0</v>
      </c>
      <c r="U103" s="159">
        <f t="shared" si="9"/>
        <v>0</v>
      </c>
      <c r="V103" s="151">
        <f>T103+U103*Hoja1!$C$19</f>
        <v>0</v>
      </c>
      <c r="Z103" s="140">
        <f t="shared" ref="Z103:Z134" si="15">B103</f>
        <v>0</v>
      </c>
      <c r="AA103" s="140">
        <f t="shared" ref="AA103:AA134" si="16">C103*G103</f>
        <v>0</v>
      </c>
      <c r="AB103" s="140">
        <f>(H103+Hoja1!$C$24*14.7/14.7)*((Hoja1!$C$25-273.15)*1.8+459.7)/(459.7+'Venteo Bombas Neumaticas'!I103)*'Venteo Bombas Neumaticas'!J103*1.3/7.48*'Venteo Bombas Neumaticas'!K103*C103*60</f>
        <v>0</v>
      </c>
      <c r="AC103" s="140">
        <f t="shared" ref="AC103:AC134" si="17">IFERROR(IF(L103="X",13.1*C103,0),0)</f>
        <v>0</v>
      </c>
      <c r="AD103" s="140" t="str">
        <f t="shared" si="10"/>
        <v>Factor de Emisión</v>
      </c>
      <c r="AE103" s="140">
        <f t="shared" si="11"/>
        <v>0</v>
      </c>
      <c r="AF103" s="140">
        <f t="shared" si="12"/>
        <v>0</v>
      </c>
      <c r="AG103" s="140">
        <f t="shared" si="13"/>
        <v>0</v>
      </c>
      <c r="AH103" s="140">
        <f t="shared" si="14"/>
        <v>0</v>
      </c>
      <c r="AI103" s="143">
        <f>IF(M103="",AH103*'Fraccion masica'!$AB$36,M103*AH103)</f>
        <v>0</v>
      </c>
      <c r="AJ103" s="143">
        <f>IF(N103="",AH103*'Fraccion masica'!$AB$35,N103*AH103)</f>
        <v>0</v>
      </c>
      <c r="AK103" s="144">
        <f>IFERROR(AI103*Hoja1!$C$24/Hoja1!$C$25/Hoja1!$C$26*16.04/1000000,0)</f>
        <v>0</v>
      </c>
      <c r="AL103" s="143">
        <f>IFERROR(AJ103*Hoja1!$C$24/Hoja1!$C$25/Hoja1!$C$26*44.01/1000000,0)</f>
        <v>0</v>
      </c>
    </row>
    <row r="104" spans="2:38" x14ac:dyDescent="0.75">
      <c r="B104" s="52"/>
      <c r="C104" s="52"/>
      <c r="D104" s="125"/>
      <c r="E104" s="125"/>
      <c r="F104" s="131"/>
      <c r="G104" s="92"/>
      <c r="H104" s="14"/>
      <c r="I104" s="14"/>
      <c r="J104" s="14"/>
      <c r="K104" s="14"/>
      <c r="L104" s="139"/>
      <c r="M104" s="93"/>
      <c r="N104" s="93"/>
      <c r="O104" s="129" t="str">
        <f t="shared" si="3"/>
        <v/>
      </c>
      <c r="P104" s="151">
        <f t="shared" si="4"/>
        <v>0</v>
      </c>
      <c r="Q104" s="151">
        <f t="shared" si="5"/>
        <v>0</v>
      </c>
      <c r="R104" s="151">
        <f t="shared" si="6"/>
        <v>0</v>
      </c>
      <c r="S104" s="151" t="str">
        <f t="shared" si="7"/>
        <v>Factor de Emisión</v>
      </c>
      <c r="T104" s="151">
        <f t="shared" si="8"/>
        <v>0</v>
      </c>
      <c r="U104" s="159">
        <f t="shared" si="9"/>
        <v>0</v>
      </c>
      <c r="V104" s="151">
        <f>T104+U104*Hoja1!$C$19</f>
        <v>0</v>
      </c>
      <c r="Z104" s="140">
        <f t="shared" si="15"/>
        <v>0</v>
      </c>
      <c r="AA104" s="140">
        <f t="shared" si="16"/>
        <v>0</v>
      </c>
      <c r="AB104" s="140">
        <f>(H104+Hoja1!$C$24*14.7/14.7)*((Hoja1!$C$25-273.15)*1.8+459.7)/(459.7+'Venteo Bombas Neumaticas'!I104)*'Venteo Bombas Neumaticas'!J104*1.3/7.48*'Venteo Bombas Neumaticas'!K104*C104*60</f>
        <v>0</v>
      </c>
      <c r="AC104" s="140">
        <f t="shared" si="17"/>
        <v>0</v>
      </c>
      <c r="AD104" s="140" t="str">
        <f t="shared" si="10"/>
        <v>Factor de Emisión</v>
      </c>
      <c r="AE104" s="140">
        <f t="shared" si="11"/>
        <v>0</v>
      </c>
      <c r="AF104" s="140">
        <f t="shared" si="12"/>
        <v>0</v>
      </c>
      <c r="AG104" s="140">
        <f t="shared" si="13"/>
        <v>0</v>
      </c>
      <c r="AH104" s="140">
        <f t="shared" si="14"/>
        <v>0</v>
      </c>
      <c r="AI104" s="143">
        <f>IF(M104="",AH104*'Fraccion masica'!$AB$36,M104*AH104)</f>
        <v>0</v>
      </c>
      <c r="AJ104" s="143">
        <f>IF(N104="",AH104*'Fraccion masica'!$AB$35,N104*AH104)</f>
        <v>0</v>
      </c>
      <c r="AK104" s="144">
        <f>IFERROR(AI104*Hoja1!$C$24/Hoja1!$C$25/Hoja1!$C$26*16.04/1000000,0)</f>
        <v>0</v>
      </c>
      <c r="AL104" s="143">
        <f>IFERROR(AJ104*Hoja1!$C$24/Hoja1!$C$25/Hoja1!$C$26*44.01/1000000,0)</f>
        <v>0</v>
      </c>
    </row>
    <row r="105" spans="2:38" x14ac:dyDescent="0.75">
      <c r="B105" s="52"/>
      <c r="C105" s="52"/>
      <c r="D105" s="125"/>
      <c r="E105" s="125"/>
      <c r="F105" s="131"/>
      <c r="G105" s="92"/>
      <c r="H105" s="14"/>
      <c r="I105" s="14"/>
      <c r="J105" s="14"/>
      <c r="K105" s="14"/>
      <c r="L105" s="139"/>
      <c r="M105" s="93"/>
      <c r="N105" s="93"/>
      <c r="O105" s="129" t="str">
        <f t="shared" si="3"/>
        <v/>
      </c>
      <c r="P105" s="151">
        <f t="shared" si="4"/>
        <v>0</v>
      </c>
      <c r="Q105" s="151">
        <f t="shared" si="5"/>
        <v>0</v>
      </c>
      <c r="R105" s="151">
        <f t="shared" si="6"/>
        <v>0</v>
      </c>
      <c r="S105" s="151" t="str">
        <f t="shared" si="7"/>
        <v>Factor de Emisión</v>
      </c>
      <c r="T105" s="151">
        <f t="shared" si="8"/>
        <v>0</v>
      </c>
      <c r="U105" s="159">
        <f t="shared" si="9"/>
        <v>0</v>
      </c>
      <c r="V105" s="151">
        <f>T105+U105*Hoja1!$C$19</f>
        <v>0</v>
      </c>
      <c r="Z105" s="140">
        <f t="shared" si="15"/>
        <v>0</v>
      </c>
      <c r="AA105" s="140">
        <f t="shared" si="16"/>
        <v>0</v>
      </c>
      <c r="AB105" s="140">
        <f>(H105+Hoja1!$C$24*14.7/14.7)*((Hoja1!$C$25-273.15)*1.8+459.7)/(459.7+'Venteo Bombas Neumaticas'!I105)*'Venteo Bombas Neumaticas'!J105*1.3/7.48*'Venteo Bombas Neumaticas'!K105*C105*60</f>
        <v>0</v>
      </c>
      <c r="AC105" s="140">
        <f t="shared" si="17"/>
        <v>0</v>
      </c>
      <c r="AD105" s="140" t="str">
        <f t="shared" si="10"/>
        <v>Factor de Emisión</v>
      </c>
      <c r="AE105" s="140">
        <f t="shared" si="11"/>
        <v>0</v>
      </c>
      <c r="AF105" s="140">
        <f t="shared" si="12"/>
        <v>0</v>
      </c>
      <c r="AG105" s="140">
        <f t="shared" si="13"/>
        <v>0</v>
      </c>
      <c r="AH105" s="140">
        <f t="shared" si="14"/>
        <v>0</v>
      </c>
      <c r="AI105" s="143">
        <f>IF(M105="",AH105*'Fraccion masica'!$AB$36,M105*AH105)</f>
        <v>0</v>
      </c>
      <c r="AJ105" s="143">
        <f>IF(N105="",AH105*'Fraccion masica'!$AB$35,N105*AH105)</f>
        <v>0</v>
      </c>
      <c r="AK105" s="144">
        <f>IFERROR(AI105*Hoja1!$C$24/Hoja1!$C$25/Hoja1!$C$26*16.04/1000000,0)</f>
        <v>0</v>
      </c>
      <c r="AL105" s="143">
        <f>IFERROR(AJ105*Hoja1!$C$24/Hoja1!$C$25/Hoja1!$C$26*44.01/1000000,0)</f>
        <v>0</v>
      </c>
    </row>
    <row r="106" spans="2:38" x14ac:dyDescent="0.75">
      <c r="B106" s="52"/>
      <c r="C106" s="52"/>
      <c r="D106" s="125"/>
      <c r="E106" s="125"/>
      <c r="F106" s="131"/>
      <c r="G106" s="92"/>
      <c r="H106" s="14"/>
      <c r="I106" s="14"/>
      <c r="J106" s="14"/>
      <c r="K106" s="14"/>
      <c r="L106" s="139"/>
      <c r="M106" s="93"/>
      <c r="N106" s="93"/>
      <c r="O106" s="129" t="str">
        <f t="shared" si="3"/>
        <v/>
      </c>
      <c r="P106" s="151">
        <f t="shared" si="4"/>
        <v>0</v>
      </c>
      <c r="Q106" s="151">
        <f t="shared" si="5"/>
        <v>0</v>
      </c>
      <c r="R106" s="151">
        <f t="shared" si="6"/>
        <v>0</v>
      </c>
      <c r="S106" s="151" t="str">
        <f t="shared" si="7"/>
        <v>Factor de Emisión</v>
      </c>
      <c r="T106" s="151">
        <f t="shared" si="8"/>
        <v>0</v>
      </c>
      <c r="U106" s="159">
        <f t="shared" si="9"/>
        <v>0</v>
      </c>
      <c r="V106" s="151">
        <f>T106+U106*Hoja1!$C$19</f>
        <v>0</v>
      </c>
      <c r="Z106" s="140">
        <f t="shared" si="15"/>
        <v>0</v>
      </c>
      <c r="AA106" s="140">
        <f t="shared" si="16"/>
        <v>0</v>
      </c>
      <c r="AB106" s="140">
        <f>(H106+Hoja1!$C$24*14.7/14.7)*((Hoja1!$C$25-273.15)*1.8+459.7)/(459.7+'Venteo Bombas Neumaticas'!I106)*'Venteo Bombas Neumaticas'!J106*1.3/7.48*'Venteo Bombas Neumaticas'!K106*C106*60</f>
        <v>0</v>
      </c>
      <c r="AC106" s="140">
        <f t="shared" si="17"/>
        <v>0</v>
      </c>
      <c r="AD106" s="140" t="str">
        <f t="shared" si="10"/>
        <v>Factor de Emisión</v>
      </c>
      <c r="AE106" s="140">
        <f t="shared" si="11"/>
        <v>0</v>
      </c>
      <c r="AF106" s="140">
        <f t="shared" si="12"/>
        <v>0</v>
      </c>
      <c r="AG106" s="140">
        <f t="shared" si="13"/>
        <v>0</v>
      </c>
      <c r="AH106" s="140">
        <f t="shared" si="14"/>
        <v>0</v>
      </c>
      <c r="AI106" s="143">
        <f>IF(M106="",AH106*'Fraccion masica'!$AB$36,M106*AH106)</f>
        <v>0</v>
      </c>
      <c r="AJ106" s="143">
        <f>IF(N106="",AH106*'Fraccion masica'!$AB$35,N106*AH106)</f>
        <v>0</v>
      </c>
      <c r="AK106" s="144">
        <f>IFERROR(AI106*Hoja1!$C$24/Hoja1!$C$25/Hoja1!$C$26*16.04/1000000,0)</f>
        <v>0</v>
      </c>
      <c r="AL106" s="143">
        <f>IFERROR(AJ106*Hoja1!$C$24/Hoja1!$C$25/Hoja1!$C$26*44.01/1000000,0)</f>
        <v>0</v>
      </c>
    </row>
    <row r="107" spans="2:38" x14ac:dyDescent="0.75">
      <c r="B107" s="52"/>
      <c r="C107" s="52"/>
      <c r="D107" s="125"/>
      <c r="E107" s="125"/>
      <c r="F107" s="131"/>
      <c r="G107" s="92"/>
      <c r="H107" s="14"/>
      <c r="I107" s="14"/>
      <c r="J107" s="14"/>
      <c r="K107" s="14"/>
      <c r="L107" s="139"/>
      <c r="M107" s="93"/>
      <c r="N107" s="93"/>
      <c r="O107" s="129" t="str">
        <f t="shared" si="3"/>
        <v/>
      </c>
      <c r="P107" s="151">
        <f t="shared" si="4"/>
        <v>0</v>
      </c>
      <c r="Q107" s="151">
        <f t="shared" si="5"/>
        <v>0</v>
      </c>
      <c r="R107" s="151">
        <f t="shared" si="6"/>
        <v>0</v>
      </c>
      <c r="S107" s="151" t="str">
        <f t="shared" si="7"/>
        <v>Factor de Emisión</v>
      </c>
      <c r="T107" s="151">
        <f t="shared" si="8"/>
        <v>0</v>
      </c>
      <c r="U107" s="159">
        <f t="shared" si="9"/>
        <v>0</v>
      </c>
      <c r="V107" s="151">
        <f>T107+U107*Hoja1!$C$19</f>
        <v>0</v>
      </c>
      <c r="Z107" s="140">
        <f t="shared" si="15"/>
        <v>0</v>
      </c>
      <c r="AA107" s="140">
        <f t="shared" si="16"/>
        <v>0</v>
      </c>
      <c r="AB107" s="140">
        <f>(H107+Hoja1!$C$24*14.7/14.7)*((Hoja1!$C$25-273.15)*1.8+459.7)/(459.7+'Venteo Bombas Neumaticas'!I107)*'Venteo Bombas Neumaticas'!J107*1.3/7.48*'Venteo Bombas Neumaticas'!K107*C107*60</f>
        <v>0</v>
      </c>
      <c r="AC107" s="140">
        <f t="shared" si="17"/>
        <v>0</v>
      </c>
      <c r="AD107" s="140" t="str">
        <f t="shared" si="10"/>
        <v>Factor de Emisión</v>
      </c>
      <c r="AE107" s="140">
        <f t="shared" si="11"/>
        <v>0</v>
      </c>
      <c r="AF107" s="140">
        <f t="shared" si="12"/>
        <v>0</v>
      </c>
      <c r="AG107" s="140">
        <f t="shared" si="13"/>
        <v>0</v>
      </c>
      <c r="AH107" s="140">
        <f t="shared" si="14"/>
        <v>0</v>
      </c>
      <c r="AI107" s="143">
        <f>IF(M107="",AH107*'Fraccion masica'!$AB$36,M107*AH107)</f>
        <v>0</v>
      </c>
      <c r="AJ107" s="143">
        <f>IF(N107="",AH107*'Fraccion masica'!$AB$35,N107*AH107)</f>
        <v>0</v>
      </c>
      <c r="AK107" s="144">
        <f>IFERROR(AI107*Hoja1!$C$24/Hoja1!$C$25/Hoja1!$C$26*16.04/1000000,0)</f>
        <v>0</v>
      </c>
      <c r="AL107" s="143">
        <f>IFERROR(AJ107*Hoja1!$C$24/Hoja1!$C$25/Hoja1!$C$26*44.01/1000000,0)</f>
        <v>0</v>
      </c>
    </row>
    <row r="108" spans="2:38" x14ac:dyDescent="0.75">
      <c r="B108" s="52"/>
      <c r="C108" s="52"/>
      <c r="D108" s="125"/>
      <c r="E108" s="125"/>
      <c r="F108" s="131"/>
      <c r="G108" s="92"/>
      <c r="H108" s="14"/>
      <c r="I108" s="14"/>
      <c r="J108" s="14"/>
      <c r="K108" s="14"/>
      <c r="L108" s="139"/>
      <c r="M108" s="93"/>
      <c r="N108" s="93"/>
      <c r="O108" s="129" t="str">
        <f t="shared" si="3"/>
        <v/>
      </c>
      <c r="P108" s="151">
        <f t="shared" si="4"/>
        <v>0</v>
      </c>
      <c r="Q108" s="151">
        <f t="shared" si="5"/>
        <v>0</v>
      </c>
      <c r="R108" s="151">
        <f t="shared" si="6"/>
        <v>0</v>
      </c>
      <c r="S108" s="151" t="str">
        <f t="shared" si="7"/>
        <v>Factor de Emisión</v>
      </c>
      <c r="T108" s="151">
        <f t="shared" si="8"/>
        <v>0</v>
      </c>
      <c r="U108" s="159">
        <f t="shared" si="9"/>
        <v>0</v>
      </c>
      <c r="V108" s="151">
        <f>T108+U108*Hoja1!$C$19</f>
        <v>0</v>
      </c>
      <c r="Z108" s="140">
        <f t="shared" si="15"/>
        <v>0</v>
      </c>
      <c r="AA108" s="140">
        <f t="shared" si="16"/>
        <v>0</v>
      </c>
      <c r="AB108" s="140">
        <f>(H108+Hoja1!$C$24*14.7/14.7)*((Hoja1!$C$25-273.15)*1.8+459.7)/(459.7+'Venteo Bombas Neumaticas'!I108)*'Venteo Bombas Neumaticas'!J108*1.3/7.48*'Venteo Bombas Neumaticas'!K108*C108*60</f>
        <v>0</v>
      </c>
      <c r="AC108" s="140">
        <f t="shared" si="17"/>
        <v>0</v>
      </c>
      <c r="AD108" s="140" t="str">
        <f t="shared" si="10"/>
        <v>Factor de Emisión</v>
      </c>
      <c r="AE108" s="140">
        <f t="shared" si="11"/>
        <v>0</v>
      </c>
      <c r="AF108" s="140">
        <f t="shared" si="12"/>
        <v>0</v>
      </c>
      <c r="AG108" s="140">
        <f t="shared" si="13"/>
        <v>0</v>
      </c>
      <c r="AH108" s="140">
        <f t="shared" si="14"/>
        <v>0</v>
      </c>
      <c r="AI108" s="143">
        <f>IF(M108="",AH108*'Fraccion masica'!$AB$36,M108*AH108)</f>
        <v>0</v>
      </c>
      <c r="AJ108" s="143">
        <f>IF(N108="",AH108*'Fraccion masica'!$AB$35,N108*AH108)</f>
        <v>0</v>
      </c>
      <c r="AK108" s="144">
        <f>IFERROR(AI108*Hoja1!$C$24/Hoja1!$C$25/Hoja1!$C$26*16.04/1000000,0)</f>
        <v>0</v>
      </c>
      <c r="AL108" s="143">
        <f>IFERROR(AJ108*Hoja1!$C$24/Hoja1!$C$25/Hoja1!$C$26*44.01/1000000,0)</f>
        <v>0</v>
      </c>
    </row>
    <row r="109" spans="2:38" x14ac:dyDescent="0.75">
      <c r="B109" s="52"/>
      <c r="C109" s="52"/>
      <c r="D109" s="125"/>
      <c r="E109" s="125"/>
      <c r="F109" s="131"/>
      <c r="G109" s="92"/>
      <c r="H109" s="14"/>
      <c r="I109" s="14"/>
      <c r="J109" s="14"/>
      <c r="K109" s="14"/>
      <c r="L109" s="139"/>
      <c r="M109" s="93"/>
      <c r="N109" s="93"/>
      <c r="O109" s="129" t="str">
        <f t="shared" si="3"/>
        <v/>
      </c>
      <c r="P109" s="151">
        <f t="shared" si="4"/>
        <v>0</v>
      </c>
      <c r="Q109" s="151">
        <f t="shared" si="5"/>
        <v>0</v>
      </c>
      <c r="R109" s="151">
        <f t="shared" si="6"/>
        <v>0</v>
      </c>
      <c r="S109" s="151" t="str">
        <f t="shared" si="7"/>
        <v>Factor de Emisión</v>
      </c>
      <c r="T109" s="151">
        <f t="shared" si="8"/>
        <v>0</v>
      </c>
      <c r="U109" s="159">
        <f t="shared" si="9"/>
        <v>0</v>
      </c>
      <c r="V109" s="151">
        <f>T109+U109*Hoja1!$C$19</f>
        <v>0</v>
      </c>
      <c r="Z109" s="140">
        <f t="shared" si="15"/>
        <v>0</v>
      </c>
      <c r="AA109" s="140">
        <f t="shared" si="16"/>
        <v>0</v>
      </c>
      <c r="AB109" s="140">
        <f>(H109+Hoja1!$C$24*14.7/14.7)*((Hoja1!$C$25-273.15)*1.8+459.7)/(459.7+'Venteo Bombas Neumaticas'!I109)*'Venteo Bombas Neumaticas'!J109*1.3/7.48*'Venteo Bombas Neumaticas'!K109*C109*60</f>
        <v>0</v>
      </c>
      <c r="AC109" s="140">
        <f t="shared" si="17"/>
        <v>0</v>
      </c>
      <c r="AD109" s="140" t="str">
        <f t="shared" si="10"/>
        <v>Factor de Emisión</v>
      </c>
      <c r="AE109" s="140">
        <f t="shared" si="11"/>
        <v>0</v>
      </c>
      <c r="AF109" s="140">
        <f t="shared" si="12"/>
        <v>0</v>
      </c>
      <c r="AG109" s="140">
        <f t="shared" si="13"/>
        <v>0</v>
      </c>
      <c r="AH109" s="140">
        <f t="shared" si="14"/>
        <v>0</v>
      </c>
      <c r="AI109" s="143">
        <f>IF(M109="",AH109*'Fraccion masica'!$AB$36,M109*AH109)</f>
        <v>0</v>
      </c>
      <c r="AJ109" s="143">
        <f>IF(N109="",AH109*'Fraccion masica'!$AB$35,N109*AH109)</f>
        <v>0</v>
      </c>
      <c r="AK109" s="144">
        <f>IFERROR(AI109*Hoja1!$C$24/Hoja1!$C$25/Hoja1!$C$26*16.04/1000000,0)</f>
        <v>0</v>
      </c>
      <c r="AL109" s="143">
        <f>IFERROR(AJ109*Hoja1!$C$24/Hoja1!$C$25/Hoja1!$C$26*44.01/1000000,0)</f>
        <v>0</v>
      </c>
    </row>
    <row r="110" spans="2:38" x14ac:dyDescent="0.75">
      <c r="B110" s="52"/>
      <c r="C110" s="52"/>
      <c r="D110" s="125"/>
      <c r="E110" s="125"/>
      <c r="F110" s="131"/>
      <c r="G110" s="92"/>
      <c r="H110" s="14"/>
      <c r="I110" s="14"/>
      <c r="J110" s="14"/>
      <c r="K110" s="14"/>
      <c r="L110" s="139"/>
      <c r="M110" s="93"/>
      <c r="N110" s="93"/>
      <c r="O110" s="129" t="str">
        <f t="shared" si="3"/>
        <v/>
      </c>
      <c r="P110" s="151">
        <f t="shared" si="4"/>
        <v>0</v>
      </c>
      <c r="Q110" s="151">
        <f t="shared" si="5"/>
        <v>0</v>
      </c>
      <c r="R110" s="151">
        <f t="shared" si="6"/>
        <v>0</v>
      </c>
      <c r="S110" s="151" t="str">
        <f t="shared" si="7"/>
        <v>Factor de Emisión</v>
      </c>
      <c r="T110" s="151">
        <f t="shared" si="8"/>
        <v>0</v>
      </c>
      <c r="U110" s="159">
        <f t="shared" si="9"/>
        <v>0</v>
      </c>
      <c r="V110" s="151">
        <f>T110+U110*Hoja1!$C$19</f>
        <v>0</v>
      </c>
      <c r="Z110" s="140">
        <f t="shared" si="15"/>
        <v>0</v>
      </c>
      <c r="AA110" s="140">
        <f t="shared" si="16"/>
        <v>0</v>
      </c>
      <c r="AB110" s="140">
        <f>(H110+Hoja1!$C$24*14.7/14.7)*((Hoja1!$C$25-273.15)*1.8+459.7)/(459.7+'Venteo Bombas Neumaticas'!I110)*'Venteo Bombas Neumaticas'!J110*1.3/7.48*'Venteo Bombas Neumaticas'!K110*C110*60</f>
        <v>0</v>
      </c>
      <c r="AC110" s="140">
        <f t="shared" si="17"/>
        <v>0</v>
      </c>
      <c r="AD110" s="140" t="str">
        <f t="shared" si="10"/>
        <v>Factor de Emisión</v>
      </c>
      <c r="AE110" s="140">
        <f t="shared" si="11"/>
        <v>0</v>
      </c>
      <c r="AF110" s="140">
        <f t="shared" si="12"/>
        <v>0</v>
      </c>
      <c r="AG110" s="140">
        <f t="shared" si="13"/>
        <v>0</v>
      </c>
      <c r="AH110" s="140">
        <f t="shared" si="14"/>
        <v>0</v>
      </c>
      <c r="AI110" s="143">
        <f>IF(M110="",AH110*'Fraccion masica'!$AB$36,M110*AH110)</f>
        <v>0</v>
      </c>
      <c r="AJ110" s="143">
        <f>IF(N110="",AH110*'Fraccion masica'!$AB$35,N110*AH110)</f>
        <v>0</v>
      </c>
      <c r="AK110" s="144">
        <f>IFERROR(AI110*Hoja1!$C$24/Hoja1!$C$25/Hoja1!$C$26*16.04/1000000,0)</f>
        <v>0</v>
      </c>
      <c r="AL110" s="143">
        <f>IFERROR(AJ110*Hoja1!$C$24/Hoja1!$C$25/Hoja1!$C$26*44.01/1000000,0)</f>
        <v>0</v>
      </c>
    </row>
    <row r="111" spans="2:38" x14ac:dyDescent="0.75">
      <c r="B111" s="52"/>
      <c r="C111" s="52"/>
      <c r="D111" s="125"/>
      <c r="E111" s="125"/>
      <c r="F111" s="131"/>
      <c r="G111" s="92"/>
      <c r="H111" s="14"/>
      <c r="I111" s="14"/>
      <c r="J111" s="14"/>
      <c r="K111" s="14"/>
      <c r="L111" s="139"/>
      <c r="M111" s="93"/>
      <c r="N111" s="93"/>
      <c r="O111" s="129" t="str">
        <f t="shared" si="3"/>
        <v/>
      </c>
      <c r="P111" s="151">
        <f t="shared" si="4"/>
        <v>0</v>
      </c>
      <c r="Q111" s="151">
        <f t="shared" si="5"/>
        <v>0</v>
      </c>
      <c r="R111" s="151">
        <f t="shared" si="6"/>
        <v>0</v>
      </c>
      <c r="S111" s="151" t="str">
        <f t="shared" si="7"/>
        <v>Factor de Emisión</v>
      </c>
      <c r="T111" s="151">
        <f t="shared" si="8"/>
        <v>0</v>
      </c>
      <c r="U111" s="159">
        <f t="shared" si="9"/>
        <v>0</v>
      </c>
      <c r="V111" s="151">
        <f>T111+U111*Hoja1!$C$19</f>
        <v>0</v>
      </c>
      <c r="Z111" s="140">
        <f t="shared" si="15"/>
        <v>0</v>
      </c>
      <c r="AA111" s="140">
        <f t="shared" si="16"/>
        <v>0</v>
      </c>
      <c r="AB111" s="140">
        <f>(H111+Hoja1!$C$24*14.7/14.7)*((Hoja1!$C$25-273.15)*1.8+459.7)/(459.7+'Venteo Bombas Neumaticas'!I111)*'Venteo Bombas Neumaticas'!J111*1.3/7.48*'Venteo Bombas Neumaticas'!K111*C111*60</f>
        <v>0</v>
      </c>
      <c r="AC111" s="140">
        <f t="shared" si="17"/>
        <v>0</v>
      </c>
      <c r="AD111" s="140" t="str">
        <f t="shared" si="10"/>
        <v>Factor de Emisión</v>
      </c>
      <c r="AE111" s="140">
        <f t="shared" si="11"/>
        <v>0</v>
      </c>
      <c r="AF111" s="140">
        <f t="shared" si="12"/>
        <v>0</v>
      </c>
      <c r="AG111" s="140">
        <f t="shared" si="13"/>
        <v>0</v>
      </c>
      <c r="AH111" s="140">
        <f t="shared" si="14"/>
        <v>0</v>
      </c>
      <c r="AI111" s="143">
        <f>IF(M111="",AH111*'Fraccion masica'!$AB$36,M111*AH111)</f>
        <v>0</v>
      </c>
      <c r="AJ111" s="143">
        <f>IF(N111="",AH111*'Fraccion masica'!$AB$35,N111*AH111)</f>
        <v>0</v>
      </c>
      <c r="AK111" s="144">
        <f>IFERROR(AI111*Hoja1!$C$24/Hoja1!$C$25/Hoja1!$C$26*16.04/1000000,0)</f>
        <v>0</v>
      </c>
      <c r="AL111" s="143">
        <f>IFERROR(AJ111*Hoja1!$C$24/Hoja1!$C$25/Hoja1!$C$26*44.01/1000000,0)</f>
        <v>0</v>
      </c>
    </row>
    <row r="112" spans="2:38" x14ac:dyDescent="0.75">
      <c r="B112" s="52"/>
      <c r="C112" s="52"/>
      <c r="D112" s="125"/>
      <c r="E112" s="125"/>
      <c r="F112" s="131"/>
      <c r="G112" s="92"/>
      <c r="H112" s="14"/>
      <c r="I112" s="14"/>
      <c r="J112" s="14"/>
      <c r="K112" s="14"/>
      <c r="L112" s="139"/>
      <c r="M112" s="93"/>
      <c r="N112" s="93"/>
      <c r="O112" s="129" t="str">
        <f t="shared" si="3"/>
        <v/>
      </c>
      <c r="P112" s="151">
        <f t="shared" si="4"/>
        <v>0</v>
      </c>
      <c r="Q112" s="151">
        <f t="shared" si="5"/>
        <v>0</v>
      </c>
      <c r="R112" s="151">
        <f t="shared" si="6"/>
        <v>0</v>
      </c>
      <c r="S112" s="151" t="str">
        <f t="shared" si="7"/>
        <v>Factor de Emisión</v>
      </c>
      <c r="T112" s="151">
        <f t="shared" si="8"/>
        <v>0</v>
      </c>
      <c r="U112" s="159">
        <f t="shared" si="9"/>
        <v>0</v>
      </c>
      <c r="V112" s="151">
        <f>T112+U112*Hoja1!$C$19</f>
        <v>0</v>
      </c>
      <c r="Z112" s="140">
        <f t="shared" si="15"/>
        <v>0</v>
      </c>
      <c r="AA112" s="140">
        <f t="shared" si="16"/>
        <v>0</v>
      </c>
      <c r="AB112" s="140">
        <f>(H112+Hoja1!$C$24*14.7/14.7)*((Hoja1!$C$25-273.15)*1.8+459.7)/(459.7+'Venteo Bombas Neumaticas'!I112)*'Venteo Bombas Neumaticas'!J112*1.3/7.48*'Venteo Bombas Neumaticas'!K112*C112*60</f>
        <v>0</v>
      </c>
      <c r="AC112" s="140">
        <f t="shared" si="17"/>
        <v>0</v>
      </c>
      <c r="AD112" s="140" t="str">
        <f t="shared" si="10"/>
        <v>Factor de Emisión</v>
      </c>
      <c r="AE112" s="140">
        <f t="shared" si="11"/>
        <v>0</v>
      </c>
      <c r="AF112" s="140">
        <f t="shared" si="12"/>
        <v>0</v>
      </c>
      <c r="AG112" s="140">
        <f t="shared" si="13"/>
        <v>0</v>
      </c>
      <c r="AH112" s="140">
        <f t="shared" si="14"/>
        <v>0</v>
      </c>
      <c r="AI112" s="143">
        <f>IF(M112="",AH112*'Fraccion masica'!$AB$36,M112*AH112)</f>
        <v>0</v>
      </c>
      <c r="AJ112" s="143">
        <f>IF(N112="",AH112*'Fraccion masica'!$AB$35,N112*AH112)</f>
        <v>0</v>
      </c>
      <c r="AK112" s="144">
        <f>IFERROR(AI112*Hoja1!$C$24/Hoja1!$C$25/Hoja1!$C$26*16.04/1000000,0)</f>
        <v>0</v>
      </c>
      <c r="AL112" s="143">
        <f>IFERROR(AJ112*Hoja1!$C$24/Hoja1!$C$25/Hoja1!$C$26*44.01/1000000,0)</f>
        <v>0</v>
      </c>
    </row>
    <row r="113" spans="2:38" x14ac:dyDescent="0.75">
      <c r="B113" s="52"/>
      <c r="C113" s="52"/>
      <c r="D113" s="125"/>
      <c r="E113" s="125"/>
      <c r="F113" s="131"/>
      <c r="G113" s="92"/>
      <c r="H113" s="14"/>
      <c r="I113" s="14"/>
      <c r="J113" s="14"/>
      <c r="K113" s="14"/>
      <c r="L113" s="139"/>
      <c r="M113" s="93"/>
      <c r="N113" s="93"/>
      <c r="O113" s="129" t="str">
        <f t="shared" si="3"/>
        <v/>
      </c>
      <c r="P113" s="151">
        <f t="shared" si="4"/>
        <v>0</v>
      </c>
      <c r="Q113" s="151">
        <f t="shared" si="5"/>
        <v>0</v>
      </c>
      <c r="R113" s="151">
        <f t="shared" si="6"/>
        <v>0</v>
      </c>
      <c r="S113" s="151" t="str">
        <f t="shared" si="7"/>
        <v>Factor de Emisión</v>
      </c>
      <c r="T113" s="151">
        <f t="shared" si="8"/>
        <v>0</v>
      </c>
      <c r="U113" s="159">
        <f t="shared" si="9"/>
        <v>0</v>
      </c>
      <c r="V113" s="151">
        <f>T113+U113*Hoja1!$C$19</f>
        <v>0</v>
      </c>
      <c r="Z113" s="140">
        <f t="shared" si="15"/>
        <v>0</v>
      </c>
      <c r="AA113" s="140">
        <f t="shared" si="16"/>
        <v>0</v>
      </c>
      <c r="AB113" s="140">
        <f>(H113+Hoja1!$C$24*14.7/14.7)*((Hoja1!$C$25-273.15)*1.8+459.7)/(459.7+'Venteo Bombas Neumaticas'!I113)*'Venteo Bombas Neumaticas'!J113*1.3/7.48*'Venteo Bombas Neumaticas'!K113*C113*60</f>
        <v>0</v>
      </c>
      <c r="AC113" s="140">
        <f t="shared" si="17"/>
        <v>0</v>
      </c>
      <c r="AD113" s="140" t="str">
        <f t="shared" si="10"/>
        <v>Factor de Emisión</v>
      </c>
      <c r="AE113" s="140">
        <f t="shared" si="11"/>
        <v>0</v>
      </c>
      <c r="AF113" s="140">
        <f t="shared" si="12"/>
        <v>0</v>
      </c>
      <c r="AG113" s="140">
        <f t="shared" si="13"/>
        <v>0</v>
      </c>
      <c r="AH113" s="140">
        <f t="shared" si="14"/>
        <v>0</v>
      </c>
      <c r="AI113" s="143">
        <f>IF(M113="",AH113*'Fraccion masica'!$AB$36,M113*AH113)</f>
        <v>0</v>
      </c>
      <c r="AJ113" s="143">
        <f>IF(N113="",AH113*'Fraccion masica'!$AB$35,N113*AH113)</f>
        <v>0</v>
      </c>
      <c r="AK113" s="144">
        <f>IFERROR(AI113*Hoja1!$C$24/Hoja1!$C$25/Hoja1!$C$26*16.04/1000000,0)</f>
        <v>0</v>
      </c>
      <c r="AL113" s="143">
        <f>IFERROR(AJ113*Hoja1!$C$24/Hoja1!$C$25/Hoja1!$C$26*44.01/1000000,0)</f>
        <v>0</v>
      </c>
    </row>
    <row r="114" spans="2:38" x14ac:dyDescent="0.75">
      <c r="B114" s="52"/>
      <c r="C114" s="52"/>
      <c r="D114" s="125"/>
      <c r="E114" s="125"/>
      <c r="F114" s="131"/>
      <c r="G114" s="92"/>
      <c r="H114" s="14"/>
      <c r="I114" s="14"/>
      <c r="J114" s="14"/>
      <c r="K114" s="14"/>
      <c r="L114" s="139"/>
      <c r="M114" s="93"/>
      <c r="N114" s="93"/>
      <c r="O114" s="129" t="str">
        <f t="shared" si="3"/>
        <v/>
      </c>
      <c r="P114" s="151">
        <f t="shared" si="4"/>
        <v>0</v>
      </c>
      <c r="Q114" s="151">
        <f t="shared" si="5"/>
        <v>0</v>
      </c>
      <c r="R114" s="151">
        <f t="shared" si="6"/>
        <v>0</v>
      </c>
      <c r="S114" s="151" t="str">
        <f t="shared" si="7"/>
        <v>Factor de Emisión</v>
      </c>
      <c r="T114" s="151">
        <f t="shared" si="8"/>
        <v>0</v>
      </c>
      <c r="U114" s="159">
        <f t="shared" si="9"/>
        <v>0</v>
      </c>
      <c r="V114" s="151">
        <f>T114+U114*Hoja1!$C$19</f>
        <v>0</v>
      </c>
      <c r="Z114" s="140">
        <f t="shared" si="15"/>
        <v>0</v>
      </c>
      <c r="AA114" s="140">
        <f t="shared" si="16"/>
        <v>0</v>
      </c>
      <c r="AB114" s="140">
        <f>(H114+Hoja1!$C$24*14.7/14.7)*((Hoja1!$C$25-273.15)*1.8+459.7)/(459.7+'Venteo Bombas Neumaticas'!I114)*'Venteo Bombas Neumaticas'!J114*1.3/7.48*'Venteo Bombas Neumaticas'!K114*C114*60</f>
        <v>0</v>
      </c>
      <c r="AC114" s="140">
        <f t="shared" si="17"/>
        <v>0</v>
      </c>
      <c r="AD114" s="140" t="str">
        <f t="shared" si="10"/>
        <v>Factor de Emisión</v>
      </c>
      <c r="AE114" s="140">
        <f t="shared" si="11"/>
        <v>0</v>
      </c>
      <c r="AF114" s="140">
        <f t="shared" si="12"/>
        <v>0</v>
      </c>
      <c r="AG114" s="140">
        <f t="shared" si="13"/>
        <v>0</v>
      </c>
      <c r="AH114" s="140">
        <f t="shared" si="14"/>
        <v>0</v>
      </c>
      <c r="AI114" s="143">
        <f>IF(M114="",AH114*'Fraccion masica'!$AB$36,M114*AH114)</f>
        <v>0</v>
      </c>
      <c r="AJ114" s="143">
        <f>IF(N114="",AH114*'Fraccion masica'!$AB$35,N114*AH114)</f>
        <v>0</v>
      </c>
      <c r="AK114" s="144">
        <f>IFERROR(AI114*Hoja1!$C$24/Hoja1!$C$25/Hoja1!$C$26*16.04/1000000,0)</f>
        <v>0</v>
      </c>
      <c r="AL114" s="143">
        <f>IFERROR(AJ114*Hoja1!$C$24/Hoja1!$C$25/Hoja1!$C$26*44.01/1000000,0)</f>
        <v>0</v>
      </c>
    </row>
    <row r="115" spans="2:38" x14ac:dyDescent="0.75">
      <c r="B115" s="52"/>
      <c r="C115" s="52"/>
      <c r="D115" s="125"/>
      <c r="E115" s="125"/>
      <c r="F115" s="131"/>
      <c r="G115" s="92"/>
      <c r="H115" s="14"/>
      <c r="I115" s="14"/>
      <c r="J115" s="14"/>
      <c r="K115" s="14"/>
      <c r="L115" s="139"/>
      <c r="M115" s="93"/>
      <c r="N115" s="93"/>
      <c r="O115" s="129" t="str">
        <f t="shared" si="3"/>
        <v/>
      </c>
      <c r="P115" s="151">
        <f t="shared" si="4"/>
        <v>0</v>
      </c>
      <c r="Q115" s="151">
        <f t="shared" si="5"/>
        <v>0</v>
      </c>
      <c r="R115" s="151">
        <f t="shared" si="6"/>
        <v>0</v>
      </c>
      <c r="S115" s="151" t="str">
        <f t="shared" si="7"/>
        <v>Factor de Emisión</v>
      </c>
      <c r="T115" s="151">
        <f t="shared" si="8"/>
        <v>0</v>
      </c>
      <c r="U115" s="159">
        <f t="shared" si="9"/>
        <v>0</v>
      </c>
      <c r="V115" s="151">
        <f>T115+U115*Hoja1!$C$19</f>
        <v>0</v>
      </c>
      <c r="Z115" s="140">
        <f t="shared" si="15"/>
        <v>0</v>
      </c>
      <c r="AA115" s="140">
        <f t="shared" si="16"/>
        <v>0</v>
      </c>
      <c r="AB115" s="140">
        <f>(H115+Hoja1!$C$24*14.7/14.7)*((Hoja1!$C$25-273.15)*1.8+459.7)/(459.7+'Venteo Bombas Neumaticas'!I115)*'Venteo Bombas Neumaticas'!J115*1.3/7.48*'Venteo Bombas Neumaticas'!K115*C115*60</f>
        <v>0</v>
      </c>
      <c r="AC115" s="140">
        <f t="shared" si="17"/>
        <v>0</v>
      </c>
      <c r="AD115" s="140" t="str">
        <f t="shared" si="10"/>
        <v>Factor de Emisión</v>
      </c>
      <c r="AE115" s="140">
        <f t="shared" si="11"/>
        <v>0</v>
      </c>
      <c r="AF115" s="140">
        <f t="shared" si="12"/>
        <v>0</v>
      </c>
      <c r="AG115" s="140">
        <f t="shared" si="13"/>
        <v>0</v>
      </c>
      <c r="AH115" s="140">
        <f t="shared" si="14"/>
        <v>0</v>
      </c>
      <c r="AI115" s="143">
        <f>IF(M115="",AH115*'Fraccion masica'!$AB$36,M115*AH115)</f>
        <v>0</v>
      </c>
      <c r="AJ115" s="143">
        <f>IF(N115="",AH115*'Fraccion masica'!$AB$35,N115*AH115)</f>
        <v>0</v>
      </c>
      <c r="AK115" s="144">
        <f>IFERROR(AI115*Hoja1!$C$24/Hoja1!$C$25/Hoja1!$C$26*16.04/1000000,0)</f>
        <v>0</v>
      </c>
      <c r="AL115" s="143">
        <f>IFERROR(AJ115*Hoja1!$C$24/Hoja1!$C$25/Hoja1!$C$26*44.01/1000000,0)</f>
        <v>0</v>
      </c>
    </row>
    <row r="116" spans="2:38" x14ac:dyDescent="0.75">
      <c r="B116" s="52"/>
      <c r="C116" s="52"/>
      <c r="D116" s="125"/>
      <c r="E116" s="125"/>
      <c r="F116" s="131"/>
      <c r="G116" s="92"/>
      <c r="H116" s="14"/>
      <c r="I116" s="14"/>
      <c r="J116" s="14"/>
      <c r="K116" s="14"/>
      <c r="L116" s="139"/>
      <c r="M116" s="93"/>
      <c r="N116" s="93"/>
      <c r="O116" s="129" t="str">
        <f t="shared" si="3"/>
        <v/>
      </c>
      <c r="P116" s="151">
        <f t="shared" si="4"/>
        <v>0</v>
      </c>
      <c r="Q116" s="151">
        <f t="shared" si="5"/>
        <v>0</v>
      </c>
      <c r="R116" s="151">
        <f t="shared" si="6"/>
        <v>0</v>
      </c>
      <c r="S116" s="151" t="str">
        <f t="shared" si="7"/>
        <v>Factor de Emisión</v>
      </c>
      <c r="T116" s="151">
        <f t="shared" si="8"/>
        <v>0</v>
      </c>
      <c r="U116" s="159">
        <f t="shared" si="9"/>
        <v>0</v>
      </c>
      <c r="V116" s="151">
        <f>T116+U116*Hoja1!$C$19</f>
        <v>0</v>
      </c>
      <c r="Z116" s="140">
        <f t="shared" si="15"/>
        <v>0</v>
      </c>
      <c r="AA116" s="140">
        <f t="shared" si="16"/>
        <v>0</v>
      </c>
      <c r="AB116" s="140">
        <f>(H116+Hoja1!$C$24*14.7/14.7)*((Hoja1!$C$25-273.15)*1.8+459.7)/(459.7+'Venteo Bombas Neumaticas'!I116)*'Venteo Bombas Neumaticas'!J116*1.3/7.48*'Venteo Bombas Neumaticas'!K116*C116*60</f>
        <v>0</v>
      </c>
      <c r="AC116" s="140">
        <f t="shared" si="17"/>
        <v>0</v>
      </c>
      <c r="AD116" s="140" t="str">
        <f t="shared" si="10"/>
        <v>Factor de Emisión</v>
      </c>
      <c r="AE116" s="140">
        <f t="shared" si="11"/>
        <v>0</v>
      </c>
      <c r="AF116" s="140">
        <f t="shared" si="12"/>
        <v>0</v>
      </c>
      <c r="AG116" s="140">
        <f t="shared" si="13"/>
        <v>0</v>
      </c>
      <c r="AH116" s="140">
        <f t="shared" si="14"/>
        <v>0</v>
      </c>
      <c r="AI116" s="143">
        <f>IF(M116="",AH116*'Fraccion masica'!$AB$36,M116*AH116)</f>
        <v>0</v>
      </c>
      <c r="AJ116" s="143">
        <f>IF(N116="",AH116*'Fraccion masica'!$AB$35,N116*AH116)</f>
        <v>0</v>
      </c>
      <c r="AK116" s="144">
        <f>IFERROR(AI116*Hoja1!$C$24/Hoja1!$C$25/Hoja1!$C$26*16.04/1000000,0)</f>
        <v>0</v>
      </c>
      <c r="AL116" s="143">
        <f>IFERROR(AJ116*Hoja1!$C$24/Hoja1!$C$25/Hoja1!$C$26*44.01/1000000,0)</f>
        <v>0</v>
      </c>
    </row>
    <row r="117" spans="2:38" x14ac:dyDescent="0.75">
      <c r="B117" s="52"/>
      <c r="C117" s="52"/>
      <c r="D117" s="125"/>
      <c r="E117" s="125"/>
      <c r="F117" s="131"/>
      <c r="G117" s="92"/>
      <c r="H117" s="14"/>
      <c r="I117" s="14"/>
      <c r="J117" s="14"/>
      <c r="K117" s="14"/>
      <c r="L117" s="139"/>
      <c r="M117" s="93"/>
      <c r="N117" s="93"/>
      <c r="O117" s="129" t="str">
        <f t="shared" si="3"/>
        <v/>
      </c>
      <c r="P117" s="151">
        <f t="shared" si="4"/>
        <v>0</v>
      </c>
      <c r="Q117" s="151">
        <f t="shared" si="5"/>
        <v>0</v>
      </c>
      <c r="R117" s="151">
        <f t="shared" si="6"/>
        <v>0</v>
      </c>
      <c r="S117" s="151" t="str">
        <f t="shared" si="7"/>
        <v>Factor de Emisión</v>
      </c>
      <c r="T117" s="151">
        <f t="shared" si="8"/>
        <v>0</v>
      </c>
      <c r="U117" s="159">
        <f t="shared" si="9"/>
        <v>0</v>
      </c>
      <c r="V117" s="151">
        <f>T117+U117*Hoja1!$C$19</f>
        <v>0</v>
      </c>
      <c r="Z117" s="140">
        <f t="shared" si="15"/>
        <v>0</v>
      </c>
      <c r="AA117" s="140">
        <f t="shared" si="16"/>
        <v>0</v>
      </c>
      <c r="AB117" s="140">
        <f>(H117+Hoja1!$C$24*14.7/14.7)*((Hoja1!$C$25-273.15)*1.8+459.7)/(459.7+'Venteo Bombas Neumaticas'!I117)*'Venteo Bombas Neumaticas'!J117*1.3/7.48*'Venteo Bombas Neumaticas'!K117*C117*60</f>
        <v>0</v>
      </c>
      <c r="AC117" s="140">
        <f t="shared" si="17"/>
        <v>0</v>
      </c>
      <c r="AD117" s="140" t="str">
        <f t="shared" si="10"/>
        <v>Factor de Emisión</v>
      </c>
      <c r="AE117" s="140">
        <f t="shared" si="11"/>
        <v>0</v>
      </c>
      <c r="AF117" s="140">
        <f t="shared" si="12"/>
        <v>0</v>
      </c>
      <c r="AG117" s="140">
        <f t="shared" si="13"/>
        <v>0</v>
      </c>
      <c r="AH117" s="140">
        <f t="shared" si="14"/>
        <v>0</v>
      </c>
      <c r="AI117" s="143">
        <f>IF(M117="",AH117*'Fraccion masica'!$AB$36,M117*AH117)</f>
        <v>0</v>
      </c>
      <c r="AJ117" s="143">
        <f>IF(N117="",AH117*'Fraccion masica'!$AB$35,N117*AH117)</f>
        <v>0</v>
      </c>
      <c r="AK117" s="144">
        <f>IFERROR(AI117*Hoja1!$C$24/Hoja1!$C$25/Hoja1!$C$26*16.04/1000000,0)</f>
        <v>0</v>
      </c>
      <c r="AL117" s="143">
        <f>IFERROR(AJ117*Hoja1!$C$24/Hoja1!$C$25/Hoja1!$C$26*44.01/1000000,0)</f>
        <v>0</v>
      </c>
    </row>
    <row r="118" spans="2:38" x14ac:dyDescent="0.75">
      <c r="B118" s="52"/>
      <c r="C118" s="52"/>
      <c r="D118" s="125"/>
      <c r="E118" s="125"/>
      <c r="F118" s="131"/>
      <c r="G118" s="92"/>
      <c r="H118" s="14"/>
      <c r="I118" s="14"/>
      <c r="J118" s="14"/>
      <c r="K118" s="14"/>
      <c r="L118" s="139"/>
      <c r="M118" s="93"/>
      <c r="N118" s="93"/>
      <c r="O118" s="129" t="str">
        <f t="shared" si="3"/>
        <v/>
      </c>
      <c r="P118" s="151">
        <f t="shared" si="4"/>
        <v>0</v>
      </c>
      <c r="Q118" s="151">
        <f t="shared" si="5"/>
        <v>0</v>
      </c>
      <c r="R118" s="151">
        <f t="shared" si="6"/>
        <v>0</v>
      </c>
      <c r="S118" s="151" t="str">
        <f t="shared" si="7"/>
        <v>Factor de Emisión</v>
      </c>
      <c r="T118" s="151">
        <f t="shared" si="8"/>
        <v>0</v>
      </c>
      <c r="U118" s="159">
        <f t="shared" si="9"/>
        <v>0</v>
      </c>
      <c r="V118" s="151">
        <f>T118+U118*Hoja1!$C$19</f>
        <v>0</v>
      </c>
      <c r="Z118" s="140">
        <f t="shared" si="15"/>
        <v>0</v>
      </c>
      <c r="AA118" s="140">
        <f t="shared" si="16"/>
        <v>0</v>
      </c>
      <c r="AB118" s="140">
        <f>(H118+Hoja1!$C$24*14.7/14.7)*((Hoja1!$C$25-273.15)*1.8+459.7)/(459.7+'Venteo Bombas Neumaticas'!I118)*'Venteo Bombas Neumaticas'!J118*1.3/7.48*'Venteo Bombas Neumaticas'!K118*C118*60</f>
        <v>0</v>
      </c>
      <c r="AC118" s="140">
        <f t="shared" si="17"/>
        <v>0</v>
      </c>
      <c r="AD118" s="140" t="str">
        <f t="shared" si="10"/>
        <v>Factor de Emisión</v>
      </c>
      <c r="AE118" s="140">
        <f t="shared" si="11"/>
        <v>0</v>
      </c>
      <c r="AF118" s="140">
        <f t="shared" si="12"/>
        <v>0</v>
      </c>
      <c r="AG118" s="140">
        <f t="shared" si="13"/>
        <v>0</v>
      </c>
      <c r="AH118" s="140">
        <f t="shared" si="14"/>
        <v>0</v>
      </c>
      <c r="AI118" s="143">
        <f>IF(M118="",AH118*'Fraccion masica'!$AB$36,M118*AH118)</f>
        <v>0</v>
      </c>
      <c r="AJ118" s="143">
        <f>IF(N118="",AH118*'Fraccion masica'!$AB$35,N118*AH118)</f>
        <v>0</v>
      </c>
      <c r="AK118" s="144">
        <f>IFERROR(AI118*Hoja1!$C$24/Hoja1!$C$25/Hoja1!$C$26*16.04/1000000,0)</f>
        <v>0</v>
      </c>
      <c r="AL118" s="143">
        <f>IFERROR(AJ118*Hoja1!$C$24/Hoja1!$C$25/Hoja1!$C$26*44.01/1000000,0)</f>
        <v>0</v>
      </c>
    </row>
    <row r="119" spans="2:38" x14ac:dyDescent="0.75">
      <c r="B119" s="52"/>
      <c r="C119" s="52"/>
      <c r="D119" s="125"/>
      <c r="E119" s="125"/>
      <c r="F119" s="131"/>
      <c r="G119" s="92"/>
      <c r="H119" s="14"/>
      <c r="I119" s="14"/>
      <c r="J119" s="14"/>
      <c r="K119" s="14"/>
      <c r="L119" s="139"/>
      <c r="M119" s="93"/>
      <c r="N119" s="93"/>
      <c r="O119" s="129" t="str">
        <f t="shared" si="3"/>
        <v/>
      </c>
      <c r="P119" s="151">
        <f t="shared" si="4"/>
        <v>0</v>
      </c>
      <c r="Q119" s="151">
        <f t="shared" si="5"/>
        <v>0</v>
      </c>
      <c r="R119" s="151">
        <f t="shared" si="6"/>
        <v>0</v>
      </c>
      <c r="S119" s="151" t="str">
        <f t="shared" si="7"/>
        <v>Factor de Emisión</v>
      </c>
      <c r="T119" s="151">
        <f t="shared" si="8"/>
        <v>0</v>
      </c>
      <c r="U119" s="159">
        <f t="shared" si="9"/>
        <v>0</v>
      </c>
      <c r="V119" s="151">
        <f>T119+U119*Hoja1!$C$19</f>
        <v>0</v>
      </c>
      <c r="Z119" s="140">
        <f t="shared" si="15"/>
        <v>0</v>
      </c>
      <c r="AA119" s="140">
        <f t="shared" si="16"/>
        <v>0</v>
      </c>
      <c r="AB119" s="140">
        <f>(H119+Hoja1!$C$24*14.7/14.7)*((Hoja1!$C$25-273.15)*1.8+459.7)/(459.7+'Venteo Bombas Neumaticas'!I119)*'Venteo Bombas Neumaticas'!J119*1.3/7.48*'Venteo Bombas Neumaticas'!K119*C119*60</f>
        <v>0</v>
      </c>
      <c r="AC119" s="140">
        <f t="shared" si="17"/>
        <v>0</v>
      </c>
      <c r="AD119" s="140" t="str">
        <f t="shared" si="10"/>
        <v>Factor de Emisión</v>
      </c>
      <c r="AE119" s="140">
        <f t="shared" si="11"/>
        <v>0</v>
      </c>
      <c r="AF119" s="140">
        <f t="shared" si="12"/>
        <v>0</v>
      </c>
      <c r="AG119" s="140">
        <f t="shared" si="13"/>
        <v>0</v>
      </c>
      <c r="AH119" s="140">
        <f t="shared" si="14"/>
        <v>0</v>
      </c>
      <c r="AI119" s="143">
        <f>IF(M119="",AH119*'Fraccion masica'!$AB$36,M119*AH119)</f>
        <v>0</v>
      </c>
      <c r="AJ119" s="143">
        <f>IF(N119="",AH119*'Fraccion masica'!$AB$35,N119*AH119)</f>
        <v>0</v>
      </c>
      <c r="AK119" s="144">
        <f>IFERROR(AI119*Hoja1!$C$24/Hoja1!$C$25/Hoja1!$C$26*16.04/1000000,0)</f>
        <v>0</v>
      </c>
      <c r="AL119" s="143">
        <f>IFERROR(AJ119*Hoja1!$C$24/Hoja1!$C$25/Hoja1!$C$26*44.01/1000000,0)</f>
        <v>0</v>
      </c>
    </row>
    <row r="120" spans="2:38" x14ac:dyDescent="0.75">
      <c r="B120" s="52"/>
      <c r="C120" s="52"/>
      <c r="D120" s="125"/>
      <c r="E120" s="125"/>
      <c r="F120" s="131"/>
      <c r="G120" s="92"/>
      <c r="H120" s="14"/>
      <c r="I120" s="14"/>
      <c r="J120" s="14"/>
      <c r="K120" s="14"/>
      <c r="L120" s="139"/>
      <c r="M120" s="93"/>
      <c r="N120" s="93"/>
      <c r="O120" s="129" t="str">
        <f t="shared" si="3"/>
        <v/>
      </c>
      <c r="P120" s="151">
        <f t="shared" si="4"/>
        <v>0</v>
      </c>
      <c r="Q120" s="151">
        <f t="shared" si="5"/>
        <v>0</v>
      </c>
      <c r="R120" s="151">
        <f t="shared" si="6"/>
        <v>0</v>
      </c>
      <c r="S120" s="151" t="str">
        <f t="shared" si="7"/>
        <v>Factor de Emisión</v>
      </c>
      <c r="T120" s="151">
        <f t="shared" si="8"/>
        <v>0</v>
      </c>
      <c r="U120" s="159">
        <f t="shared" si="9"/>
        <v>0</v>
      </c>
      <c r="V120" s="151">
        <f>T120+U120*Hoja1!$C$19</f>
        <v>0</v>
      </c>
      <c r="Z120" s="140">
        <f t="shared" si="15"/>
        <v>0</v>
      </c>
      <c r="AA120" s="140">
        <f t="shared" si="16"/>
        <v>0</v>
      </c>
      <c r="AB120" s="140">
        <f>(H120+Hoja1!$C$24*14.7/14.7)*((Hoja1!$C$25-273.15)*1.8+459.7)/(459.7+'Venteo Bombas Neumaticas'!I120)*'Venteo Bombas Neumaticas'!J120*1.3/7.48*'Venteo Bombas Neumaticas'!K120*C120*60</f>
        <v>0</v>
      </c>
      <c r="AC120" s="140">
        <f t="shared" si="17"/>
        <v>0</v>
      </c>
      <c r="AD120" s="140" t="str">
        <f t="shared" si="10"/>
        <v>Factor de Emisión</v>
      </c>
      <c r="AE120" s="140">
        <f t="shared" si="11"/>
        <v>0</v>
      </c>
      <c r="AF120" s="140">
        <f t="shared" si="12"/>
        <v>0</v>
      </c>
      <c r="AG120" s="140">
        <f t="shared" si="13"/>
        <v>0</v>
      </c>
      <c r="AH120" s="140">
        <f t="shared" si="14"/>
        <v>0</v>
      </c>
      <c r="AI120" s="143">
        <f>IF(M120="",AH120*'Fraccion masica'!$AB$36,M120*AH120)</f>
        <v>0</v>
      </c>
      <c r="AJ120" s="143">
        <f>IF(N120="",AH120*'Fraccion masica'!$AB$35,N120*AH120)</f>
        <v>0</v>
      </c>
      <c r="AK120" s="144">
        <f>IFERROR(AI120*Hoja1!$C$24/Hoja1!$C$25/Hoja1!$C$26*16.04/1000000,0)</f>
        <v>0</v>
      </c>
      <c r="AL120" s="143">
        <f>IFERROR(AJ120*Hoja1!$C$24/Hoja1!$C$25/Hoja1!$C$26*44.01/1000000,0)</f>
        <v>0</v>
      </c>
    </row>
    <row r="121" spans="2:38" x14ac:dyDescent="0.75">
      <c r="B121" s="52"/>
      <c r="C121" s="52"/>
      <c r="D121" s="125"/>
      <c r="E121" s="125"/>
      <c r="F121" s="131"/>
      <c r="G121" s="92"/>
      <c r="H121" s="14"/>
      <c r="I121" s="14"/>
      <c r="J121" s="14"/>
      <c r="K121" s="14"/>
      <c r="L121" s="139"/>
      <c r="M121" s="93"/>
      <c r="N121" s="93"/>
      <c r="O121" s="129" t="str">
        <f t="shared" si="3"/>
        <v/>
      </c>
      <c r="P121" s="151">
        <f t="shared" si="4"/>
        <v>0</v>
      </c>
      <c r="Q121" s="151">
        <f t="shared" si="5"/>
        <v>0</v>
      </c>
      <c r="R121" s="151">
        <f t="shared" si="6"/>
        <v>0</v>
      </c>
      <c r="S121" s="151" t="str">
        <f t="shared" si="7"/>
        <v>Factor de Emisión</v>
      </c>
      <c r="T121" s="151">
        <f t="shared" si="8"/>
        <v>0</v>
      </c>
      <c r="U121" s="159">
        <f t="shared" si="9"/>
        <v>0</v>
      </c>
      <c r="V121" s="151">
        <f>T121+U121*Hoja1!$C$19</f>
        <v>0</v>
      </c>
      <c r="Z121" s="140">
        <f t="shared" si="15"/>
        <v>0</v>
      </c>
      <c r="AA121" s="140">
        <f t="shared" si="16"/>
        <v>0</v>
      </c>
      <c r="AB121" s="140">
        <f>(H121+Hoja1!$C$24*14.7/14.7)*((Hoja1!$C$25-273.15)*1.8+459.7)/(459.7+'Venteo Bombas Neumaticas'!I121)*'Venteo Bombas Neumaticas'!J121*1.3/7.48*'Venteo Bombas Neumaticas'!K121*C121*60</f>
        <v>0</v>
      </c>
      <c r="AC121" s="140">
        <f t="shared" si="17"/>
        <v>0</v>
      </c>
      <c r="AD121" s="140" t="str">
        <f t="shared" si="10"/>
        <v>Factor de Emisión</v>
      </c>
      <c r="AE121" s="140">
        <f t="shared" si="11"/>
        <v>0</v>
      </c>
      <c r="AF121" s="140">
        <f t="shared" si="12"/>
        <v>0</v>
      </c>
      <c r="AG121" s="140">
        <f t="shared" si="13"/>
        <v>0</v>
      </c>
      <c r="AH121" s="140">
        <f t="shared" si="14"/>
        <v>0</v>
      </c>
      <c r="AI121" s="143">
        <f>IF(M121="",AH121*'Fraccion masica'!$AB$36,M121*AH121)</f>
        <v>0</v>
      </c>
      <c r="AJ121" s="143">
        <f>IF(N121="",AH121*'Fraccion masica'!$AB$35,N121*AH121)</f>
        <v>0</v>
      </c>
      <c r="AK121" s="144">
        <f>IFERROR(AI121*Hoja1!$C$24/Hoja1!$C$25/Hoja1!$C$26*16.04/1000000,0)</f>
        <v>0</v>
      </c>
      <c r="AL121" s="143">
        <f>IFERROR(AJ121*Hoja1!$C$24/Hoja1!$C$25/Hoja1!$C$26*44.01/1000000,0)</f>
        <v>0</v>
      </c>
    </row>
    <row r="122" spans="2:38" x14ac:dyDescent="0.75">
      <c r="B122" s="52"/>
      <c r="C122" s="52"/>
      <c r="D122" s="125"/>
      <c r="E122" s="125"/>
      <c r="F122" s="131"/>
      <c r="G122" s="92"/>
      <c r="H122" s="14"/>
      <c r="I122" s="14"/>
      <c r="J122" s="14"/>
      <c r="K122" s="14"/>
      <c r="L122" s="139"/>
      <c r="M122" s="93"/>
      <c r="N122" s="93"/>
      <c r="O122" s="129" t="str">
        <f t="shared" si="3"/>
        <v/>
      </c>
      <c r="P122" s="151">
        <f t="shared" si="4"/>
        <v>0</v>
      </c>
      <c r="Q122" s="151">
        <f t="shared" si="5"/>
        <v>0</v>
      </c>
      <c r="R122" s="151">
        <f t="shared" si="6"/>
        <v>0</v>
      </c>
      <c r="S122" s="151" t="str">
        <f t="shared" si="7"/>
        <v>Factor de Emisión</v>
      </c>
      <c r="T122" s="151">
        <f t="shared" si="8"/>
        <v>0</v>
      </c>
      <c r="U122" s="159">
        <f t="shared" si="9"/>
        <v>0</v>
      </c>
      <c r="V122" s="151">
        <f>T122+U122*Hoja1!$C$19</f>
        <v>0</v>
      </c>
      <c r="Z122" s="140">
        <f t="shared" si="15"/>
        <v>0</v>
      </c>
      <c r="AA122" s="140">
        <f t="shared" si="16"/>
        <v>0</v>
      </c>
      <c r="AB122" s="140">
        <f>(H122+Hoja1!$C$24*14.7/14.7)*((Hoja1!$C$25-273.15)*1.8+459.7)/(459.7+'Venteo Bombas Neumaticas'!I122)*'Venteo Bombas Neumaticas'!J122*1.3/7.48*'Venteo Bombas Neumaticas'!K122*C122*60</f>
        <v>0</v>
      </c>
      <c r="AC122" s="140">
        <f t="shared" si="17"/>
        <v>0</v>
      </c>
      <c r="AD122" s="140" t="str">
        <f t="shared" si="10"/>
        <v>Factor de Emisión</v>
      </c>
      <c r="AE122" s="140">
        <f t="shared" si="11"/>
        <v>0</v>
      </c>
      <c r="AF122" s="140">
        <f t="shared" si="12"/>
        <v>0</v>
      </c>
      <c r="AG122" s="140">
        <f t="shared" si="13"/>
        <v>0</v>
      </c>
      <c r="AH122" s="140">
        <f t="shared" si="14"/>
        <v>0</v>
      </c>
      <c r="AI122" s="143">
        <f>IF(M122="",AH122*'Fraccion masica'!$AB$36,M122*AH122)</f>
        <v>0</v>
      </c>
      <c r="AJ122" s="143">
        <f>IF(N122="",AH122*'Fraccion masica'!$AB$35,N122*AH122)</f>
        <v>0</v>
      </c>
      <c r="AK122" s="144">
        <f>IFERROR(AI122*Hoja1!$C$24/Hoja1!$C$25/Hoja1!$C$26*16.04/1000000,0)</f>
        <v>0</v>
      </c>
      <c r="AL122" s="143">
        <f>IFERROR(AJ122*Hoja1!$C$24/Hoja1!$C$25/Hoja1!$C$26*44.01/1000000,0)</f>
        <v>0</v>
      </c>
    </row>
    <row r="123" spans="2:38" x14ac:dyDescent="0.75">
      <c r="B123" s="52"/>
      <c r="C123" s="52"/>
      <c r="D123" s="125"/>
      <c r="E123" s="125"/>
      <c r="F123" s="131"/>
      <c r="G123" s="92"/>
      <c r="H123" s="14"/>
      <c r="I123" s="14"/>
      <c r="J123" s="14"/>
      <c r="K123" s="14"/>
      <c r="L123" s="139"/>
      <c r="M123" s="93"/>
      <c r="N123" s="93"/>
      <c r="O123" s="129" t="str">
        <f t="shared" si="3"/>
        <v/>
      </c>
      <c r="P123" s="151">
        <f t="shared" si="4"/>
        <v>0</v>
      </c>
      <c r="Q123" s="151">
        <f t="shared" si="5"/>
        <v>0</v>
      </c>
      <c r="R123" s="151">
        <f t="shared" si="6"/>
        <v>0</v>
      </c>
      <c r="S123" s="151" t="str">
        <f t="shared" si="7"/>
        <v>Factor de Emisión</v>
      </c>
      <c r="T123" s="151">
        <f t="shared" si="8"/>
        <v>0</v>
      </c>
      <c r="U123" s="159">
        <f t="shared" si="9"/>
        <v>0</v>
      </c>
      <c r="V123" s="151">
        <f>T123+U123*Hoja1!$C$19</f>
        <v>0</v>
      </c>
      <c r="Z123" s="140">
        <f t="shared" si="15"/>
        <v>0</v>
      </c>
      <c r="AA123" s="140">
        <f t="shared" si="16"/>
        <v>0</v>
      </c>
      <c r="AB123" s="140">
        <f>(H123+Hoja1!$C$24*14.7/14.7)*((Hoja1!$C$25-273.15)*1.8+459.7)/(459.7+'Venteo Bombas Neumaticas'!I123)*'Venteo Bombas Neumaticas'!J123*1.3/7.48*'Venteo Bombas Neumaticas'!K123*C123*60</f>
        <v>0</v>
      </c>
      <c r="AC123" s="140">
        <f t="shared" si="17"/>
        <v>0</v>
      </c>
      <c r="AD123" s="140" t="str">
        <f t="shared" si="10"/>
        <v>Factor de Emisión</v>
      </c>
      <c r="AE123" s="140">
        <f t="shared" si="11"/>
        <v>0</v>
      </c>
      <c r="AF123" s="140">
        <f t="shared" si="12"/>
        <v>0</v>
      </c>
      <c r="AG123" s="140">
        <f t="shared" si="13"/>
        <v>0</v>
      </c>
      <c r="AH123" s="140">
        <f t="shared" si="14"/>
        <v>0</v>
      </c>
      <c r="AI123" s="143">
        <f>IF(M123="",AH123*'Fraccion masica'!$AB$36,M123*AH123)</f>
        <v>0</v>
      </c>
      <c r="AJ123" s="143">
        <f>IF(N123="",AH123*'Fraccion masica'!$AB$35,N123*AH123)</f>
        <v>0</v>
      </c>
      <c r="AK123" s="144">
        <f>IFERROR(AI123*Hoja1!$C$24/Hoja1!$C$25/Hoja1!$C$26*16.04/1000000,0)</f>
        <v>0</v>
      </c>
      <c r="AL123" s="143">
        <f>IFERROR(AJ123*Hoja1!$C$24/Hoja1!$C$25/Hoja1!$C$26*44.01/1000000,0)</f>
        <v>0</v>
      </c>
    </row>
    <row r="124" spans="2:38" x14ac:dyDescent="0.75">
      <c r="B124" s="52"/>
      <c r="C124" s="52"/>
      <c r="D124" s="125"/>
      <c r="E124" s="125"/>
      <c r="F124" s="131"/>
      <c r="G124" s="92"/>
      <c r="H124" s="14"/>
      <c r="I124" s="14"/>
      <c r="J124" s="14"/>
      <c r="K124" s="14"/>
      <c r="L124" s="139"/>
      <c r="M124" s="93"/>
      <c r="N124" s="93"/>
      <c r="O124" s="129" t="str">
        <f t="shared" si="3"/>
        <v/>
      </c>
      <c r="P124" s="151">
        <f t="shared" si="4"/>
        <v>0</v>
      </c>
      <c r="Q124" s="151">
        <f t="shared" si="5"/>
        <v>0</v>
      </c>
      <c r="R124" s="151">
        <f t="shared" si="6"/>
        <v>0</v>
      </c>
      <c r="S124" s="151" t="str">
        <f t="shared" si="7"/>
        <v>Factor de Emisión</v>
      </c>
      <c r="T124" s="151">
        <f t="shared" si="8"/>
        <v>0</v>
      </c>
      <c r="U124" s="159">
        <f t="shared" si="9"/>
        <v>0</v>
      </c>
      <c r="V124" s="151">
        <f>T124+U124*Hoja1!$C$19</f>
        <v>0</v>
      </c>
      <c r="Z124" s="140">
        <f t="shared" si="15"/>
        <v>0</v>
      </c>
      <c r="AA124" s="140">
        <f t="shared" si="16"/>
        <v>0</v>
      </c>
      <c r="AB124" s="140">
        <f>(H124+Hoja1!$C$24*14.7/14.7)*((Hoja1!$C$25-273.15)*1.8+459.7)/(459.7+'Venteo Bombas Neumaticas'!I124)*'Venteo Bombas Neumaticas'!J124*1.3/7.48*'Venteo Bombas Neumaticas'!K124*C124*60</f>
        <v>0</v>
      </c>
      <c r="AC124" s="140">
        <f t="shared" si="17"/>
        <v>0</v>
      </c>
      <c r="AD124" s="140" t="str">
        <f t="shared" si="10"/>
        <v>Factor de Emisión</v>
      </c>
      <c r="AE124" s="140">
        <f t="shared" si="11"/>
        <v>0</v>
      </c>
      <c r="AF124" s="140">
        <f t="shared" si="12"/>
        <v>0</v>
      </c>
      <c r="AG124" s="140">
        <f t="shared" si="13"/>
        <v>0</v>
      </c>
      <c r="AH124" s="140">
        <f t="shared" si="14"/>
        <v>0</v>
      </c>
      <c r="AI124" s="143">
        <f>IF(M124="",AH124*'Fraccion masica'!$AB$36,M124*AH124)</f>
        <v>0</v>
      </c>
      <c r="AJ124" s="143">
        <f>IF(N124="",AH124*'Fraccion masica'!$AB$35,N124*AH124)</f>
        <v>0</v>
      </c>
      <c r="AK124" s="144">
        <f>IFERROR(AI124*Hoja1!$C$24/Hoja1!$C$25/Hoja1!$C$26*16.04/1000000,0)</f>
        <v>0</v>
      </c>
      <c r="AL124" s="143">
        <f>IFERROR(AJ124*Hoja1!$C$24/Hoja1!$C$25/Hoja1!$C$26*44.01/1000000,0)</f>
        <v>0</v>
      </c>
    </row>
    <row r="125" spans="2:38" x14ac:dyDescent="0.75">
      <c r="B125" s="52"/>
      <c r="C125" s="52"/>
      <c r="D125" s="125"/>
      <c r="E125" s="125"/>
      <c r="F125" s="131"/>
      <c r="G125" s="92"/>
      <c r="H125" s="14"/>
      <c r="I125" s="14"/>
      <c r="J125" s="14"/>
      <c r="K125" s="14"/>
      <c r="L125" s="139"/>
      <c r="M125" s="93"/>
      <c r="N125" s="93"/>
      <c r="O125" s="129" t="str">
        <f t="shared" si="3"/>
        <v/>
      </c>
      <c r="P125" s="151">
        <f t="shared" si="4"/>
        <v>0</v>
      </c>
      <c r="Q125" s="151">
        <f t="shared" si="5"/>
        <v>0</v>
      </c>
      <c r="R125" s="151">
        <f t="shared" si="6"/>
        <v>0</v>
      </c>
      <c r="S125" s="151" t="str">
        <f t="shared" si="7"/>
        <v>Factor de Emisión</v>
      </c>
      <c r="T125" s="151">
        <f t="shared" si="8"/>
        <v>0</v>
      </c>
      <c r="U125" s="159">
        <f t="shared" si="9"/>
        <v>0</v>
      </c>
      <c r="V125" s="151">
        <f>T125+U125*Hoja1!$C$19</f>
        <v>0</v>
      </c>
      <c r="Z125" s="140">
        <f t="shared" si="15"/>
        <v>0</v>
      </c>
      <c r="AA125" s="140">
        <f t="shared" si="16"/>
        <v>0</v>
      </c>
      <c r="AB125" s="140">
        <f>(H125+Hoja1!$C$24*14.7/14.7)*((Hoja1!$C$25-273.15)*1.8+459.7)/(459.7+'Venteo Bombas Neumaticas'!I125)*'Venteo Bombas Neumaticas'!J125*1.3/7.48*'Venteo Bombas Neumaticas'!K125*C125*60</f>
        <v>0</v>
      </c>
      <c r="AC125" s="140">
        <f t="shared" si="17"/>
        <v>0</v>
      </c>
      <c r="AD125" s="140" t="str">
        <f t="shared" si="10"/>
        <v>Factor de Emisión</v>
      </c>
      <c r="AE125" s="140">
        <f t="shared" si="11"/>
        <v>0</v>
      </c>
      <c r="AF125" s="140">
        <f t="shared" si="12"/>
        <v>0</v>
      </c>
      <c r="AG125" s="140">
        <f t="shared" si="13"/>
        <v>0</v>
      </c>
      <c r="AH125" s="140">
        <f t="shared" si="14"/>
        <v>0</v>
      </c>
      <c r="AI125" s="143">
        <f>IF(M125="",AH125*'Fraccion masica'!$AB$36,M125*AH125)</f>
        <v>0</v>
      </c>
      <c r="AJ125" s="143">
        <f>IF(N125="",AH125*'Fraccion masica'!$AB$35,N125*AH125)</f>
        <v>0</v>
      </c>
      <c r="AK125" s="144">
        <f>IFERROR(AI125*Hoja1!$C$24/Hoja1!$C$25/Hoja1!$C$26*16.04/1000000,0)</f>
        <v>0</v>
      </c>
      <c r="AL125" s="143">
        <f>IFERROR(AJ125*Hoja1!$C$24/Hoja1!$C$25/Hoja1!$C$26*44.01/1000000,0)</f>
        <v>0</v>
      </c>
    </row>
    <row r="126" spans="2:38" x14ac:dyDescent="0.75">
      <c r="B126" s="52"/>
      <c r="C126" s="52"/>
      <c r="D126" s="125"/>
      <c r="E126" s="125"/>
      <c r="F126" s="131"/>
      <c r="G126" s="92"/>
      <c r="H126" s="14"/>
      <c r="I126" s="14"/>
      <c r="J126" s="14"/>
      <c r="K126" s="14"/>
      <c r="L126" s="139"/>
      <c r="M126" s="93"/>
      <c r="N126" s="93"/>
      <c r="O126" s="129" t="str">
        <f t="shared" si="3"/>
        <v/>
      </c>
      <c r="P126" s="151">
        <f t="shared" si="4"/>
        <v>0</v>
      </c>
      <c r="Q126" s="151">
        <f t="shared" si="5"/>
        <v>0</v>
      </c>
      <c r="R126" s="151">
        <f t="shared" si="6"/>
        <v>0</v>
      </c>
      <c r="S126" s="151" t="str">
        <f t="shared" si="7"/>
        <v>Factor de Emisión</v>
      </c>
      <c r="T126" s="151">
        <f t="shared" si="8"/>
        <v>0</v>
      </c>
      <c r="U126" s="159">
        <f t="shared" si="9"/>
        <v>0</v>
      </c>
      <c r="V126" s="151">
        <f>T126+U126*Hoja1!$C$19</f>
        <v>0</v>
      </c>
      <c r="Z126" s="140">
        <f t="shared" si="15"/>
        <v>0</v>
      </c>
      <c r="AA126" s="140">
        <f t="shared" si="16"/>
        <v>0</v>
      </c>
      <c r="AB126" s="140">
        <f>(H126+Hoja1!$C$24*14.7/14.7)*((Hoja1!$C$25-273.15)*1.8+459.7)/(459.7+'Venteo Bombas Neumaticas'!I126)*'Venteo Bombas Neumaticas'!J126*1.3/7.48*'Venteo Bombas Neumaticas'!K126*C126*60</f>
        <v>0</v>
      </c>
      <c r="AC126" s="140">
        <f t="shared" si="17"/>
        <v>0</v>
      </c>
      <c r="AD126" s="140" t="str">
        <f t="shared" si="10"/>
        <v>Factor de Emisión</v>
      </c>
      <c r="AE126" s="140">
        <f t="shared" si="11"/>
        <v>0</v>
      </c>
      <c r="AF126" s="140">
        <f t="shared" si="12"/>
        <v>0</v>
      </c>
      <c r="AG126" s="140">
        <f t="shared" si="13"/>
        <v>0</v>
      </c>
      <c r="AH126" s="140">
        <f t="shared" si="14"/>
        <v>0</v>
      </c>
      <c r="AI126" s="143">
        <f>IF(M126="",AH126*'Fraccion masica'!$AB$36,M126*AH126)</f>
        <v>0</v>
      </c>
      <c r="AJ126" s="143">
        <f>IF(N126="",AH126*'Fraccion masica'!$AB$35,N126*AH126)</f>
        <v>0</v>
      </c>
      <c r="AK126" s="144">
        <f>IFERROR(AI126*Hoja1!$C$24/Hoja1!$C$25/Hoja1!$C$26*16.04/1000000,0)</f>
        <v>0</v>
      </c>
      <c r="AL126" s="143">
        <f>IFERROR(AJ126*Hoja1!$C$24/Hoja1!$C$25/Hoja1!$C$26*44.01/1000000,0)</f>
        <v>0</v>
      </c>
    </row>
    <row r="127" spans="2:38" x14ac:dyDescent="0.75">
      <c r="B127" s="52"/>
      <c r="C127" s="52"/>
      <c r="D127" s="125"/>
      <c r="E127" s="125"/>
      <c r="F127" s="131"/>
      <c r="G127" s="92"/>
      <c r="H127" s="14"/>
      <c r="I127" s="14"/>
      <c r="J127" s="14"/>
      <c r="K127" s="14"/>
      <c r="L127" s="139"/>
      <c r="M127" s="93"/>
      <c r="N127" s="93"/>
      <c r="O127" s="129" t="str">
        <f t="shared" si="3"/>
        <v/>
      </c>
      <c r="P127" s="151">
        <f t="shared" si="4"/>
        <v>0</v>
      </c>
      <c r="Q127" s="151">
        <f t="shared" si="5"/>
        <v>0</v>
      </c>
      <c r="R127" s="151">
        <f t="shared" si="6"/>
        <v>0</v>
      </c>
      <c r="S127" s="151" t="str">
        <f t="shared" si="7"/>
        <v>Factor de Emisión</v>
      </c>
      <c r="T127" s="151">
        <f t="shared" si="8"/>
        <v>0</v>
      </c>
      <c r="U127" s="159">
        <f t="shared" si="9"/>
        <v>0</v>
      </c>
      <c r="V127" s="151">
        <f>T127+U127*Hoja1!$C$19</f>
        <v>0</v>
      </c>
      <c r="Z127" s="140">
        <f t="shared" si="15"/>
        <v>0</v>
      </c>
      <c r="AA127" s="140">
        <f t="shared" si="16"/>
        <v>0</v>
      </c>
      <c r="AB127" s="140">
        <f>(H127+Hoja1!$C$24*14.7/14.7)*((Hoja1!$C$25-273.15)*1.8+459.7)/(459.7+'Venteo Bombas Neumaticas'!I127)*'Venteo Bombas Neumaticas'!J127*1.3/7.48*'Venteo Bombas Neumaticas'!K127*C127*60</f>
        <v>0</v>
      </c>
      <c r="AC127" s="140">
        <f t="shared" si="17"/>
        <v>0</v>
      </c>
      <c r="AD127" s="140" t="str">
        <f t="shared" si="10"/>
        <v>Factor de Emisión</v>
      </c>
      <c r="AE127" s="140">
        <f t="shared" si="11"/>
        <v>0</v>
      </c>
      <c r="AF127" s="140">
        <f t="shared" si="12"/>
        <v>0</v>
      </c>
      <c r="AG127" s="140">
        <f t="shared" si="13"/>
        <v>0</v>
      </c>
      <c r="AH127" s="140">
        <f t="shared" si="14"/>
        <v>0</v>
      </c>
      <c r="AI127" s="143">
        <f>IF(M127="",AH127*'Fraccion masica'!$AB$36,M127*AH127)</f>
        <v>0</v>
      </c>
      <c r="AJ127" s="143">
        <f>IF(N127="",AH127*'Fraccion masica'!$AB$35,N127*AH127)</f>
        <v>0</v>
      </c>
      <c r="AK127" s="144">
        <f>IFERROR(AI127*Hoja1!$C$24/Hoja1!$C$25/Hoja1!$C$26*16.04/1000000,0)</f>
        <v>0</v>
      </c>
      <c r="AL127" s="143">
        <f>IFERROR(AJ127*Hoja1!$C$24/Hoja1!$C$25/Hoja1!$C$26*44.01/1000000,0)</f>
        <v>0</v>
      </c>
    </row>
    <row r="128" spans="2:38" x14ac:dyDescent="0.75">
      <c r="B128" s="52"/>
      <c r="C128" s="52"/>
      <c r="D128" s="125"/>
      <c r="E128" s="125"/>
      <c r="F128" s="131"/>
      <c r="G128" s="92"/>
      <c r="H128" s="14"/>
      <c r="I128" s="14"/>
      <c r="J128" s="14"/>
      <c r="K128" s="14"/>
      <c r="L128" s="139"/>
      <c r="M128" s="93"/>
      <c r="N128" s="93"/>
      <c r="O128" s="129" t="str">
        <f t="shared" si="3"/>
        <v/>
      </c>
      <c r="P128" s="151">
        <f t="shared" si="4"/>
        <v>0</v>
      </c>
      <c r="Q128" s="151">
        <f t="shared" si="5"/>
        <v>0</v>
      </c>
      <c r="R128" s="151">
        <f t="shared" si="6"/>
        <v>0</v>
      </c>
      <c r="S128" s="151" t="str">
        <f t="shared" si="7"/>
        <v>Factor de Emisión</v>
      </c>
      <c r="T128" s="151">
        <f t="shared" si="8"/>
        <v>0</v>
      </c>
      <c r="U128" s="159">
        <f t="shared" si="9"/>
        <v>0</v>
      </c>
      <c r="V128" s="151">
        <f>T128+U128*Hoja1!$C$19</f>
        <v>0</v>
      </c>
      <c r="Z128" s="140">
        <f t="shared" si="15"/>
        <v>0</v>
      </c>
      <c r="AA128" s="140">
        <f t="shared" si="16"/>
        <v>0</v>
      </c>
      <c r="AB128" s="140">
        <f>(H128+Hoja1!$C$24*14.7/14.7)*((Hoja1!$C$25-273.15)*1.8+459.7)/(459.7+'Venteo Bombas Neumaticas'!I128)*'Venteo Bombas Neumaticas'!J128*1.3/7.48*'Venteo Bombas Neumaticas'!K128*C128*60</f>
        <v>0</v>
      </c>
      <c r="AC128" s="140">
        <f t="shared" si="17"/>
        <v>0</v>
      </c>
      <c r="AD128" s="140" t="str">
        <f t="shared" si="10"/>
        <v>Factor de Emisión</v>
      </c>
      <c r="AE128" s="140">
        <f t="shared" si="11"/>
        <v>0</v>
      </c>
      <c r="AF128" s="140">
        <f t="shared" si="12"/>
        <v>0</v>
      </c>
      <c r="AG128" s="140">
        <f t="shared" si="13"/>
        <v>0</v>
      </c>
      <c r="AH128" s="140">
        <f t="shared" si="14"/>
        <v>0</v>
      </c>
      <c r="AI128" s="143">
        <f>IF(M128="",AH128*'Fraccion masica'!$AB$36,M128*AH128)</f>
        <v>0</v>
      </c>
      <c r="AJ128" s="143">
        <f>IF(N128="",AH128*'Fraccion masica'!$AB$35,N128*AH128)</f>
        <v>0</v>
      </c>
      <c r="AK128" s="144">
        <f>IFERROR(AI128*Hoja1!$C$24/Hoja1!$C$25/Hoja1!$C$26*16.04/1000000,0)</f>
        <v>0</v>
      </c>
      <c r="AL128" s="143">
        <f>IFERROR(AJ128*Hoja1!$C$24/Hoja1!$C$25/Hoja1!$C$26*44.01/1000000,0)</f>
        <v>0</v>
      </c>
    </row>
    <row r="129" spans="2:38" x14ac:dyDescent="0.75">
      <c r="B129" s="52"/>
      <c r="C129" s="52"/>
      <c r="D129" s="125"/>
      <c r="E129" s="125"/>
      <c r="F129" s="131"/>
      <c r="G129" s="92"/>
      <c r="H129" s="14"/>
      <c r="I129" s="14"/>
      <c r="J129" s="14"/>
      <c r="K129" s="14"/>
      <c r="L129" s="139"/>
      <c r="M129" s="93"/>
      <c r="N129" s="93"/>
      <c r="O129" s="129" t="str">
        <f t="shared" si="3"/>
        <v/>
      </c>
      <c r="P129" s="151">
        <f t="shared" si="4"/>
        <v>0</v>
      </c>
      <c r="Q129" s="151">
        <f t="shared" si="5"/>
        <v>0</v>
      </c>
      <c r="R129" s="151">
        <f t="shared" si="6"/>
        <v>0</v>
      </c>
      <c r="S129" s="151" t="str">
        <f t="shared" si="7"/>
        <v>Factor de Emisión</v>
      </c>
      <c r="T129" s="151">
        <f t="shared" si="8"/>
        <v>0</v>
      </c>
      <c r="U129" s="159">
        <f t="shared" si="9"/>
        <v>0</v>
      </c>
      <c r="V129" s="151">
        <f>T129+U129*Hoja1!$C$19</f>
        <v>0</v>
      </c>
      <c r="Z129" s="140">
        <f t="shared" si="15"/>
        <v>0</v>
      </c>
      <c r="AA129" s="140">
        <f t="shared" si="16"/>
        <v>0</v>
      </c>
      <c r="AB129" s="140">
        <f>(H129+Hoja1!$C$24*14.7/14.7)*((Hoja1!$C$25-273.15)*1.8+459.7)/(459.7+'Venteo Bombas Neumaticas'!I129)*'Venteo Bombas Neumaticas'!J129*1.3/7.48*'Venteo Bombas Neumaticas'!K129*C129*60</f>
        <v>0</v>
      </c>
      <c r="AC129" s="140">
        <f t="shared" si="17"/>
        <v>0</v>
      </c>
      <c r="AD129" s="140" t="str">
        <f t="shared" si="10"/>
        <v>Factor de Emisión</v>
      </c>
      <c r="AE129" s="140">
        <f t="shared" si="11"/>
        <v>0</v>
      </c>
      <c r="AF129" s="140">
        <f t="shared" si="12"/>
        <v>0</v>
      </c>
      <c r="AG129" s="140">
        <f t="shared" si="13"/>
        <v>0</v>
      </c>
      <c r="AH129" s="140">
        <f t="shared" si="14"/>
        <v>0</v>
      </c>
      <c r="AI129" s="143">
        <f>IF(M129="",AH129*'Fraccion masica'!$AB$36,M129*AH129)</f>
        <v>0</v>
      </c>
      <c r="AJ129" s="143">
        <f>IF(N129="",AH129*'Fraccion masica'!$AB$35,N129*AH129)</f>
        <v>0</v>
      </c>
      <c r="AK129" s="144">
        <f>IFERROR(AI129*Hoja1!$C$24/Hoja1!$C$25/Hoja1!$C$26*16.04/1000000,0)</f>
        <v>0</v>
      </c>
      <c r="AL129" s="143">
        <f>IFERROR(AJ129*Hoja1!$C$24/Hoja1!$C$25/Hoja1!$C$26*44.01/1000000,0)</f>
        <v>0</v>
      </c>
    </row>
    <row r="130" spans="2:38" x14ac:dyDescent="0.75">
      <c r="B130" s="52"/>
      <c r="C130" s="52"/>
      <c r="D130" s="125"/>
      <c r="E130" s="125"/>
      <c r="F130" s="131"/>
      <c r="G130" s="92"/>
      <c r="H130" s="14"/>
      <c r="I130" s="14"/>
      <c r="J130" s="14"/>
      <c r="K130" s="14"/>
      <c r="L130" s="139"/>
      <c r="M130" s="93"/>
      <c r="N130" s="93"/>
      <c r="O130" s="129" t="str">
        <f t="shared" si="3"/>
        <v/>
      </c>
      <c r="P130" s="151">
        <f t="shared" si="4"/>
        <v>0</v>
      </c>
      <c r="Q130" s="151">
        <f t="shared" si="5"/>
        <v>0</v>
      </c>
      <c r="R130" s="151">
        <f t="shared" si="6"/>
        <v>0</v>
      </c>
      <c r="S130" s="151" t="str">
        <f t="shared" si="7"/>
        <v>Factor de Emisión</v>
      </c>
      <c r="T130" s="151">
        <f t="shared" si="8"/>
        <v>0</v>
      </c>
      <c r="U130" s="159">
        <f t="shared" si="9"/>
        <v>0</v>
      </c>
      <c r="V130" s="151">
        <f>T130+U130*Hoja1!$C$19</f>
        <v>0</v>
      </c>
      <c r="Z130" s="140">
        <f t="shared" si="15"/>
        <v>0</v>
      </c>
      <c r="AA130" s="140">
        <f t="shared" si="16"/>
        <v>0</v>
      </c>
      <c r="AB130" s="140">
        <f>(H130+Hoja1!$C$24*14.7/14.7)*((Hoja1!$C$25-273.15)*1.8+459.7)/(459.7+'Venteo Bombas Neumaticas'!I130)*'Venteo Bombas Neumaticas'!J130*1.3/7.48*'Venteo Bombas Neumaticas'!K130*C130*60</f>
        <v>0</v>
      </c>
      <c r="AC130" s="140">
        <f t="shared" si="17"/>
        <v>0</v>
      </c>
      <c r="AD130" s="140" t="str">
        <f t="shared" si="10"/>
        <v>Factor de Emisión</v>
      </c>
      <c r="AE130" s="140">
        <f t="shared" si="11"/>
        <v>0</v>
      </c>
      <c r="AF130" s="140">
        <f t="shared" si="12"/>
        <v>0</v>
      </c>
      <c r="AG130" s="140">
        <f t="shared" si="13"/>
        <v>0</v>
      </c>
      <c r="AH130" s="140">
        <f t="shared" si="14"/>
        <v>0</v>
      </c>
      <c r="AI130" s="143">
        <f>IF(M130="",AH130*'Fraccion masica'!$AB$36,M130*AH130)</f>
        <v>0</v>
      </c>
      <c r="AJ130" s="143">
        <f>IF(N130="",AH130*'Fraccion masica'!$AB$35,N130*AH130)</f>
        <v>0</v>
      </c>
      <c r="AK130" s="144">
        <f>IFERROR(AI130*Hoja1!$C$24/Hoja1!$C$25/Hoja1!$C$26*16.04/1000000,0)</f>
        <v>0</v>
      </c>
      <c r="AL130" s="143">
        <f>IFERROR(AJ130*Hoja1!$C$24/Hoja1!$C$25/Hoja1!$C$26*44.01/1000000,0)</f>
        <v>0</v>
      </c>
    </row>
    <row r="131" spans="2:38" x14ac:dyDescent="0.75">
      <c r="B131" s="52"/>
      <c r="C131" s="52"/>
      <c r="D131" s="125"/>
      <c r="E131" s="125"/>
      <c r="F131" s="131"/>
      <c r="G131" s="92"/>
      <c r="H131" s="14"/>
      <c r="I131" s="14"/>
      <c r="J131" s="14"/>
      <c r="K131" s="14"/>
      <c r="L131" s="139"/>
      <c r="M131" s="93"/>
      <c r="N131" s="93"/>
      <c r="O131" s="129" t="str">
        <f t="shared" si="3"/>
        <v/>
      </c>
      <c r="P131" s="151">
        <f t="shared" si="4"/>
        <v>0</v>
      </c>
      <c r="Q131" s="151">
        <f t="shared" si="5"/>
        <v>0</v>
      </c>
      <c r="R131" s="151">
        <f t="shared" si="6"/>
        <v>0</v>
      </c>
      <c r="S131" s="151" t="str">
        <f t="shared" si="7"/>
        <v>Factor de Emisión</v>
      </c>
      <c r="T131" s="151">
        <f t="shared" si="8"/>
        <v>0</v>
      </c>
      <c r="U131" s="159">
        <f t="shared" si="9"/>
        <v>0</v>
      </c>
      <c r="V131" s="151">
        <f>T131+U131*Hoja1!$C$19</f>
        <v>0</v>
      </c>
      <c r="Z131" s="140">
        <f t="shared" si="15"/>
        <v>0</v>
      </c>
      <c r="AA131" s="140">
        <f t="shared" si="16"/>
        <v>0</v>
      </c>
      <c r="AB131" s="140">
        <f>(H131+Hoja1!$C$24*14.7/14.7)*((Hoja1!$C$25-273.15)*1.8+459.7)/(459.7+'Venteo Bombas Neumaticas'!I131)*'Venteo Bombas Neumaticas'!J131*1.3/7.48*'Venteo Bombas Neumaticas'!K131*C131*60</f>
        <v>0</v>
      </c>
      <c r="AC131" s="140">
        <f t="shared" si="17"/>
        <v>0</v>
      </c>
      <c r="AD131" s="140" t="str">
        <f t="shared" si="10"/>
        <v>Factor de Emisión</v>
      </c>
      <c r="AE131" s="140">
        <f t="shared" si="11"/>
        <v>0</v>
      </c>
      <c r="AF131" s="140">
        <f t="shared" si="12"/>
        <v>0</v>
      </c>
      <c r="AG131" s="140">
        <f t="shared" si="13"/>
        <v>0</v>
      </c>
      <c r="AH131" s="140">
        <f t="shared" si="14"/>
        <v>0</v>
      </c>
      <c r="AI131" s="143">
        <f>IF(M131="",AH131*'Fraccion masica'!$AB$36,M131*AH131)</f>
        <v>0</v>
      </c>
      <c r="AJ131" s="143">
        <f>IF(N131="",AH131*'Fraccion masica'!$AB$35,N131*AH131)</f>
        <v>0</v>
      </c>
      <c r="AK131" s="144">
        <f>IFERROR(AI131*Hoja1!$C$24/Hoja1!$C$25/Hoja1!$C$26*16.04/1000000,0)</f>
        <v>0</v>
      </c>
      <c r="AL131" s="143">
        <f>IFERROR(AJ131*Hoja1!$C$24/Hoja1!$C$25/Hoja1!$C$26*44.01/1000000,0)</f>
        <v>0</v>
      </c>
    </row>
    <row r="132" spans="2:38" x14ac:dyDescent="0.75">
      <c r="B132" s="52"/>
      <c r="C132" s="52"/>
      <c r="D132" s="125"/>
      <c r="E132" s="125"/>
      <c r="F132" s="131"/>
      <c r="G132" s="92"/>
      <c r="H132" s="14"/>
      <c r="I132" s="14"/>
      <c r="J132" s="14"/>
      <c r="K132" s="14"/>
      <c r="L132" s="139"/>
      <c r="M132" s="93"/>
      <c r="N132" s="93"/>
      <c r="O132" s="129" t="str">
        <f t="shared" si="3"/>
        <v/>
      </c>
      <c r="P132" s="151">
        <f t="shared" si="4"/>
        <v>0</v>
      </c>
      <c r="Q132" s="151">
        <f t="shared" si="5"/>
        <v>0</v>
      </c>
      <c r="R132" s="151">
        <f t="shared" si="6"/>
        <v>0</v>
      </c>
      <c r="S132" s="151" t="str">
        <f t="shared" si="7"/>
        <v>Factor de Emisión</v>
      </c>
      <c r="T132" s="151">
        <f t="shared" si="8"/>
        <v>0</v>
      </c>
      <c r="U132" s="159">
        <f t="shared" si="9"/>
        <v>0</v>
      </c>
      <c r="V132" s="151">
        <f>T132+U132*Hoja1!$C$19</f>
        <v>0</v>
      </c>
      <c r="Z132" s="140">
        <f t="shared" si="15"/>
        <v>0</v>
      </c>
      <c r="AA132" s="140">
        <f t="shared" si="16"/>
        <v>0</v>
      </c>
      <c r="AB132" s="140">
        <f>(H132+Hoja1!$C$24*14.7/14.7)*((Hoja1!$C$25-273.15)*1.8+459.7)/(459.7+'Venteo Bombas Neumaticas'!I132)*'Venteo Bombas Neumaticas'!J132*1.3/7.48*'Venteo Bombas Neumaticas'!K132*C132*60</f>
        <v>0</v>
      </c>
      <c r="AC132" s="140">
        <f t="shared" si="17"/>
        <v>0</v>
      </c>
      <c r="AD132" s="140" t="str">
        <f t="shared" si="10"/>
        <v>Factor de Emisión</v>
      </c>
      <c r="AE132" s="140">
        <f t="shared" si="11"/>
        <v>0</v>
      </c>
      <c r="AF132" s="140">
        <f t="shared" si="12"/>
        <v>0</v>
      </c>
      <c r="AG132" s="140">
        <f t="shared" si="13"/>
        <v>0</v>
      </c>
      <c r="AH132" s="140">
        <f t="shared" si="14"/>
        <v>0</v>
      </c>
      <c r="AI132" s="143">
        <f>IF(M132="",AH132*'Fraccion masica'!$AB$36,M132*AH132)</f>
        <v>0</v>
      </c>
      <c r="AJ132" s="143">
        <f>IF(N132="",AH132*'Fraccion masica'!$AB$35,N132*AH132)</f>
        <v>0</v>
      </c>
      <c r="AK132" s="144">
        <f>IFERROR(AI132*Hoja1!$C$24/Hoja1!$C$25/Hoja1!$C$26*16.04/1000000,0)</f>
        <v>0</v>
      </c>
      <c r="AL132" s="143">
        <f>IFERROR(AJ132*Hoja1!$C$24/Hoja1!$C$25/Hoja1!$C$26*44.01/1000000,0)</f>
        <v>0</v>
      </c>
    </row>
    <row r="133" spans="2:38" x14ac:dyDescent="0.75">
      <c r="B133" s="52"/>
      <c r="C133" s="52"/>
      <c r="D133" s="125"/>
      <c r="E133" s="125"/>
      <c r="F133" s="131"/>
      <c r="G133" s="92"/>
      <c r="H133" s="14"/>
      <c r="I133" s="14"/>
      <c r="J133" s="14"/>
      <c r="K133" s="14"/>
      <c r="L133" s="139"/>
      <c r="M133" s="93"/>
      <c r="N133" s="93"/>
      <c r="O133" s="129" t="str">
        <f t="shared" si="3"/>
        <v/>
      </c>
      <c r="P133" s="151">
        <f t="shared" si="4"/>
        <v>0</v>
      </c>
      <c r="Q133" s="151">
        <f t="shared" si="5"/>
        <v>0</v>
      </c>
      <c r="R133" s="151">
        <f t="shared" si="6"/>
        <v>0</v>
      </c>
      <c r="S133" s="151" t="str">
        <f t="shared" si="7"/>
        <v>Factor de Emisión</v>
      </c>
      <c r="T133" s="151">
        <f t="shared" si="8"/>
        <v>0</v>
      </c>
      <c r="U133" s="159">
        <f t="shared" si="9"/>
        <v>0</v>
      </c>
      <c r="V133" s="151">
        <f>T133+U133*Hoja1!$C$19</f>
        <v>0</v>
      </c>
      <c r="Z133" s="140">
        <f t="shared" si="15"/>
        <v>0</v>
      </c>
      <c r="AA133" s="140">
        <f t="shared" si="16"/>
        <v>0</v>
      </c>
      <c r="AB133" s="140">
        <f>(H133+Hoja1!$C$24*14.7/14.7)*((Hoja1!$C$25-273.15)*1.8+459.7)/(459.7+'Venteo Bombas Neumaticas'!I133)*'Venteo Bombas Neumaticas'!J133*1.3/7.48*'Venteo Bombas Neumaticas'!K133*C133*60</f>
        <v>0</v>
      </c>
      <c r="AC133" s="140">
        <f t="shared" si="17"/>
        <v>0</v>
      </c>
      <c r="AD133" s="140" t="str">
        <f t="shared" si="10"/>
        <v>Factor de Emisión</v>
      </c>
      <c r="AE133" s="140">
        <f t="shared" si="11"/>
        <v>0</v>
      </c>
      <c r="AF133" s="140">
        <f t="shared" si="12"/>
        <v>0</v>
      </c>
      <c r="AG133" s="140">
        <f t="shared" si="13"/>
        <v>0</v>
      </c>
      <c r="AH133" s="140">
        <f t="shared" si="14"/>
        <v>0</v>
      </c>
      <c r="AI133" s="143">
        <f>IF(M133="",AH133*'Fraccion masica'!$AB$36,M133*AH133)</f>
        <v>0</v>
      </c>
      <c r="AJ133" s="143">
        <f>IF(N133="",AH133*'Fraccion masica'!$AB$35,N133*AH133)</f>
        <v>0</v>
      </c>
      <c r="AK133" s="144">
        <f>IFERROR(AI133*Hoja1!$C$24/Hoja1!$C$25/Hoja1!$C$26*16.04/1000000,0)</f>
        <v>0</v>
      </c>
      <c r="AL133" s="143">
        <f>IFERROR(AJ133*Hoja1!$C$24/Hoja1!$C$25/Hoja1!$C$26*44.01/1000000,0)</f>
        <v>0</v>
      </c>
    </row>
    <row r="134" spans="2:38" x14ac:dyDescent="0.75">
      <c r="B134" s="52"/>
      <c r="C134" s="52"/>
      <c r="D134" s="125"/>
      <c r="E134" s="125"/>
      <c r="F134" s="131"/>
      <c r="G134" s="92"/>
      <c r="H134" s="14"/>
      <c r="I134" s="14"/>
      <c r="J134" s="14"/>
      <c r="K134" s="14"/>
      <c r="L134" s="139"/>
      <c r="M134" s="93"/>
      <c r="N134" s="93"/>
      <c r="O134" s="129" t="str">
        <f t="shared" si="3"/>
        <v/>
      </c>
      <c r="P134" s="151">
        <f t="shared" si="4"/>
        <v>0</v>
      </c>
      <c r="Q134" s="151">
        <f t="shared" si="5"/>
        <v>0</v>
      </c>
      <c r="R134" s="151">
        <f t="shared" si="6"/>
        <v>0</v>
      </c>
      <c r="S134" s="151" t="str">
        <f t="shared" si="7"/>
        <v>Factor de Emisión</v>
      </c>
      <c r="T134" s="151">
        <f t="shared" si="8"/>
        <v>0</v>
      </c>
      <c r="U134" s="159">
        <f t="shared" si="9"/>
        <v>0</v>
      </c>
      <c r="V134" s="151">
        <f>T134+U134*Hoja1!$C$19</f>
        <v>0</v>
      </c>
      <c r="Z134" s="140">
        <f t="shared" si="15"/>
        <v>0</v>
      </c>
      <c r="AA134" s="140">
        <f t="shared" si="16"/>
        <v>0</v>
      </c>
      <c r="AB134" s="140">
        <f>(H134+Hoja1!$C$24*14.7/14.7)*((Hoja1!$C$25-273.15)*1.8+459.7)/(459.7+'Venteo Bombas Neumaticas'!I134)*'Venteo Bombas Neumaticas'!J134*1.3/7.48*'Venteo Bombas Neumaticas'!K134*C134*60</f>
        <v>0</v>
      </c>
      <c r="AC134" s="140">
        <f t="shared" si="17"/>
        <v>0</v>
      </c>
      <c r="AD134" s="140" t="str">
        <f t="shared" si="10"/>
        <v>Factor de Emisión</v>
      </c>
      <c r="AE134" s="140">
        <f t="shared" si="11"/>
        <v>0</v>
      </c>
      <c r="AF134" s="140">
        <f t="shared" si="12"/>
        <v>0</v>
      </c>
      <c r="AG134" s="140">
        <f t="shared" si="13"/>
        <v>0</v>
      </c>
      <c r="AH134" s="140">
        <f t="shared" si="14"/>
        <v>0</v>
      </c>
      <c r="AI134" s="143">
        <f>IF(M134="",AH134*'Fraccion masica'!$AB$36,M134*AH134)</f>
        <v>0</v>
      </c>
      <c r="AJ134" s="143">
        <f>IF(N134="",AH134*'Fraccion masica'!$AB$35,N134*AH134)</f>
        <v>0</v>
      </c>
      <c r="AK134" s="144">
        <f>IFERROR(AI134*Hoja1!$C$24/Hoja1!$C$25/Hoja1!$C$26*16.04/1000000,0)</f>
        <v>0</v>
      </c>
      <c r="AL134" s="143">
        <f>IFERROR(AJ134*Hoja1!$C$24/Hoja1!$C$25/Hoja1!$C$26*44.01/1000000,0)</f>
        <v>0</v>
      </c>
    </row>
    <row r="135" spans="2:38" x14ac:dyDescent="0.75">
      <c r="B135" s="52"/>
      <c r="C135" s="52"/>
      <c r="D135" s="125"/>
      <c r="E135" s="125"/>
      <c r="F135" s="131"/>
      <c r="G135" s="92"/>
      <c r="H135" s="14"/>
      <c r="I135" s="14"/>
      <c r="J135" s="14"/>
      <c r="K135" s="14"/>
      <c r="L135" s="139"/>
      <c r="M135" s="93"/>
      <c r="N135" s="93"/>
      <c r="O135" s="129" t="str">
        <f t="shared" si="3"/>
        <v/>
      </c>
      <c r="P135" s="151">
        <f t="shared" si="4"/>
        <v>0</v>
      </c>
      <c r="Q135" s="151">
        <f t="shared" si="5"/>
        <v>0</v>
      </c>
      <c r="R135" s="151">
        <f t="shared" si="6"/>
        <v>0</v>
      </c>
      <c r="S135" s="151" t="str">
        <f t="shared" si="7"/>
        <v>Factor de Emisión</v>
      </c>
      <c r="T135" s="151">
        <f t="shared" si="8"/>
        <v>0</v>
      </c>
      <c r="U135" s="159">
        <f t="shared" si="9"/>
        <v>0</v>
      </c>
      <c r="V135" s="151">
        <f>T135+U135*Hoja1!$C$19</f>
        <v>0</v>
      </c>
      <c r="Z135" s="140">
        <f t="shared" ref="Z135:Z143" si="18">B135</f>
        <v>0</v>
      </c>
      <c r="AA135" s="140">
        <f t="shared" ref="AA135:AA143" si="19">C135*G135</f>
        <v>0</v>
      </c>
      <c r="AB135" s="140">
        <f>(H135+Hoja1!$C$24*14.7/14.7)*((Hoja1!$C$25-273.15)*1.8+459.7)/(459.7+'Venteo Bombas Neumaticas'!I135)*'Venteo Bombas Neumaticas'!J135*1.3/7.48*'Venteo Bombas Neumaticas'!K135*C135*60</f>
        <v>0</v>
      </c>
      <c r="AC135" s="140">
        <f t="shared" ref="AC135:AC143" si="20">IFERROR(IF(L135="X",13.1*C135,0),0)</f>
        <v>0</v>
      </c>
      <c r="AD135" s="140" t="str">
        <f t="shared" si="10"/>
        <v>Factor de Emisión</v>
      </c>
      <c r="AE135" s="140">
        <f t="shared" si="11"/>
        <v>0</v>
      </c>
      <c r="AF135" s="140">
        <f t="shared" si="12"/>
        <v>0</v>
      </c>
      <c r="AG135" s="140">
        <f t="shared" si="13"/>
        <v>0</v>
      </c>
      <c r="AH135" s="140">
        <f t="shared" si="14"/>
        <v>0</v>
      </c>
      <c r="AI135" s="143">
        <f>IF(M135="",AH135*'Fraccion masica'!$AB$36,M135*AH135)</f>
        <v>0</v>
      </c>
      <c r="AJ135" s="143">
        <f>IF(N135="",AH135*'Fraccion masica'!$AB$35,N135*AH135)</f>
        <v>0</v>
      </c>
      <c r="AK135" s="144">
        <f>IFERROR(AI135*Hoja1!$C$24/Hoja1!$C$25/Hoja1!$C$26*16.04/1000000,0)</f>
        <v>0</v>
      </c>
      <c r="AL135" s="143">
        <f>IFERROR(AJ135*Hoja1!$C$24/Hoja1!$C$25/Hoja1!$C$26*44.01/1000000,0)</f>
        <v>0</v>
      </c>
    </row>
    <row r="136" spans="2:38" x14ac:dyDescent="0.75">
      <c r="B136" s="52"/>
      <c r="C136" s="52"/>
      <c r="D136" s="125"/>
      <c r="E136" s="125"/>
      <c r="F136" s="131"/>
      <c r="G136" s="92"/>
      <c r="H136" s="14"/>
      <c r="I136" s="14"/>
      <c r="J136" s="14"/>
      <c r="K136" s="14"/>
      <c r="L136" s="139"/>
      <c r="M136" s="93"/>
      <c r="N136" s="93"/>
      <c r="O136" s="129" t="str">
        <f t="shared" ref="O136:O143" si="21">IF(F136="","",F136)</f>
        <v/>
      </c>
      <c r="P136" s="151">
        <f t="shared" ref="P136:P143" si="22">AF136</f>
        <v>0</v>
      </c>
      <c r="Q136" s="151">
        <f t="shared" ref="Q136:Q143" si="23">AG136</f>
        <v>0</v>
      </c>
      <c r="R136" s="151">
        <f t="shared" ref="R136:R143" si="24">AE136</f>
        <v>0</v>
      </c>
      <c r="S136" s="151" t="str">
        <f t="shared" ref="S136:S143" si="25">AD136</f>
        <v>Factor de Emisión</v>
      </c>
      <c r="T136" s="151">
        <f t="shared" ref="T136:T143" si="26">AL136</f>
        <v>0</v>
      </c>
      <c r="U136" s="159">
        <f t="shared" ref="U136:U143" si="27">AK136</f>
        <v>0</v>
      </c>
      <c r="V136" s="151">
        <f>T136+U136*Hoja1!$C$19</f>
        <v>0</v>
      </c>
      <c r="Z136" s="140">
        <f t="shared" si="18"/>
        <v>0</v>
      </c>
      <c r="AA136" s="140">
        <f t="shared" si="19"/>
        <v>0</v>
      </c>
      <c r="AB136" s="140">
        <f>(H136+Hoja1!$C$24*14.7/14.7)*((Hoja1!$C$25-273.15)*1.8+459.7)/(459.7+'Venteo Bombas Neumaticas'!I136)*'Venteo Bombas Neumaticas'!J136*1.3/7.48*'Venteo Bombas Neumaticas'!K136*C136*60</f>
        <v>0</v>
      </c>
      <c r="AC136" s="140">
        <f t="shared" si="20"/>
        <v>0</v>
      </c>
      <c r="AD136" s="140" t="str">
        <f t="shared" ref="AD136:AD143" si="28">IF(AA136&lt;&gt;0,"Medición",IF(AB136&lt;&gt;0,"Estimación","Factor de Emisión"))</f>
        <v>Factor de Emisión</v>
      </c>
      <c r="AE136" s="140">
        <f t="shared" ref="AE136:AE143" si="29">IF(AA136&lt;&gt;0,AA136,IF(AB136&lt;&gt;0,AB136,AC136))*(1-D136-E136)</f>
        <v>0</v>
      </c>
      <c r="AF136" s="140">
        <f t="shared" ref="AF136:AF143" si="30">IF(AA136&lt;&gt;0,AA136,IF(AB136&lt;&gt;0,AB136,AC136))*D136</f>
        <v>0</v>
      </c>
      <c r="AG136" s="140">
        <f t="shared" ref="AG136:AG143" si="31">IF(AA136&lt;&gt;0,AA136,IF(AB136&lt;&gt;0,AB136,AC136))*E136</f>
        <v>0</v>
      </c>
      <c r="AH136" s="140">
        <f t="shared" ref="AH136:AH143" si="32">AE136*(0.3048^3)</f>
        <v>0</v>
      </c>
      <c r="AI136" s="143">
        <f>IF(M136="",AH136*'Fraccion masica'!$AB$36,M136*AH136)</f>
        <v>0</v>
      </c>
      <c r="AJ136" s="143">
        <f>IF(N136="",AH136*'Fraccion masica'!$AB$35,N136*AH136)</f>
        <v>0</v>
      </c>
      <c r="AK136" s="144">
        <f>IFERROR(AI136*Hoja1!$C$24/Hoja1!$C$25/Hoja1!$C$26*16.04/1000000,0)</f>
        <v>0</v>
      </c>
      <c r="AL136" s="143">
        <f>IFERROR(AJ136*Hoja1!$C$24/Hoja1!$C$25/Hoja1!$C$26*44.01/1000000,0)</f>
        <v>0</v>
      </c>
    </row>
    <row r="137" spans="2:38" x14ac:dyDescent="0.75">
      <c r="B137" s="52"/>
      <c r="C137" s="52"/>
      <c r="D137" s="125"/>
      <c r="E137" s="125"/>
      <c r="F137" s="131"/>
      <c r="G137" s="92"/>
      <c r="H137" s="14"/>
      <c r="I137" s="14"/>
      <c r="J137" s="14"/>
      <c r="K137" s="14"/>
      <c r="L137" s="139"/>
      <c r="M137" s="93"/>
      <c r="N137" s="93"/>
      <c r="O137" s="129" t="str">
        <f t="shared" si="21"/>
        <v/>
      </c>
      <c r="P137" s="151">
        <f t="shared" si="22"/>
        <v>0</v>
      </c>
      <c r="Q137" s="151">
        <f t="shared" si="23"/>
        <v>0</v>
      </c>
      <c r="R137" s="151">
        <f t="shared" si="24"/>
        <v>0</v>
      </c>
      <c r="S137" s="151" t="str">
        <f t="shared" si="25"/>
        <v>Factor de Emisión</v>
      </c>
      <c r="T137" s="151">
        <f t="shared" si="26"/>
        <v>0</v>
      </c>
      <c r="U137" s="159">
        <f t="shared" si="27"/>
        <v>0</v>
      </c>
      <c r="V137" s="151">
        <f>T137+U137*Hoja1!$C$19</f>
        <v>0</v>
      </c>
      <c r="Z137" s="140">
        <f t="shared" si="18"/>
        <v>0</v>
      </c>
      <c r="AA137" s="140">
        <f t="shared" si="19"/>
        <v>0</v>
      </c>
      <c r="AB137" s="140">
        <f>(H137+Hoja1!$C$24*14.7/14.7)*((Hoja1!$C$25-273.15)*1.8+459.7)/(459.7+'Venteo Bombas Neumaticas'!I137)*'Venteo Bombas Neumaticas'!J137*1.3/7.48*'Venteo Bombas Neumaticas'!K137*C137*60</f>
        <v>0</v>
      </c>
      <c r="AC137" s="140">
        <f t="shared" si="20"/>
        <v>0</v>
      </c>
      <c r="AD137" s="140" t="str">
        <f t="shared" si="28"/>
        <v>Factor de Emisión</v>
      </c>
      <c r="AE137" s="140">
        <f t="shared" si="29"/>
        <v>0</v>
      </c>
      <c r="AF137" s="140">
        <f t="shared" si="30"/>
        <v>0</v>
      </c>
      <c r="AG137" s="140">
        <f t="shared" si="31"/>
        <v>0</v>
      </c>
      <c r="AH137" s="140">
        <f t="shared" si="32"/>
        <v>0</v>
      </c>
      <c r="AI137" s="143">
        <f>IF(M137="",AH137*'Fraccion masica'!$AB$36,M137*AH137)</f>
        <v>0</v>
      </c>
      <c r="AJ137" s="143">
        <f>IF(N137="",AH137*'Fraccion masica'!$AB$35,N137*AH137)</f>
        <v>0</v>
      </c>
      <c r="AK137" s="144">
        <f>IFERROR(AI137*Hoja1!$C$24/Hoja1!$C$25/Hoja1!$C$26*16.04/1000000,0)</f>
        <v>0</v>
      </c>
      <c r="AL137" s="143">
        <f>IFERROR(AJ137*Hoja1!$C$24/Hoja1!$C$25/Hoja1!$C$26*44.01/1000000,0)</f>
        <v>0</v>
      </c>
    </row>
    <row r="138" spans="2:38" x14ac:dyDescent="0.75">
      <c r="B138" s="52"/>
      <c r="C138" s="52"/>
      <c r="D138" s="125"/>
      <c r="E138" s="125"/>
      <c r="F138" s="131"/>
      <c r="G138" s="92"/>
      <c r="H138" s="14"/>
      <c r="I138" s="14"/>
      <c r="J138" s="14"/>
      <c r="K138" s="14"/>
      <c r="L138" s="139"/>
      <c r="M138" s="93"/>
      <c r="N138" s="93"/>
      <c r="O138" s="129" t="str">
        <f t="shared" si="21"/>
        <v/>
      </c>
      <c r="P138" s="151">
        <f t="shared" si="22"/>
        <v>0</v>
      </c>
      <c r="Q138" s="151">
        <f t="shared" si="23"/>
        <v>0</v>
      </c>
      <c r="R138" s="151">
        <f t="shared" si="24"/>
        <v>0</v>
      </c>
      <c r="S138" s="151" t="str">
        <f t="shared" si="25"/>
        <v>Factor de Emisión</v>
      </c>
      <c r="T138" s="151">
        <f t="shared" si="26"/>
        <v>0</v>
      </c>
      <c r="U138" s="159">
        <f t="shared" si="27"/>
        <v>0</v>
      </c>
      <c r="V138" s="151">
        <f>T138+U138*Hoja1!$C$19</f>
        <v>0</v>
      </c>
      <c r="Z138" s="140">
        <f t="shared" si="18"/>
        <v>0</v>
      </c>
      <c r="AA138" s="140">
        <f t="shared" si="19"/>
        <v>0</v>
      </c>
      <c r="AB138" s="140">
        <f>(H138+Hoja1!$C$24*14.7/14.7)*((Hoja1!$C$25-273.15)*1.8+459.7)/(459.7+'Venteo Bombas Neumaticas'!I138)*'Venteo Bombas Neumaticas'!J138*1.3/7.48*'Venteo Bombas Neumaticas'!K138*C138*60</f>
        <v>0</v>
      </c>
      <c r="AC138" s="140">
        <f t="shared" si="20"/>
        <v>0</v>
      </c>
      <c r="AD138" s="140" t="str">
        <f t="shared" si="28"/>
        <v>Factor de Emisión</v>
      </c>
      <c r="AE138" s="140">
        <f t="shared" si="29"/>
        <v>0</v>
      </c>
      <c r="AF138" s="140">
        <f t="shared" si="30"/>
        <v>0</v>
      </c>
      <c r="AG138" s="140">
        <f t="shared" si="31"/>
        <v>0</v>
      </c>
      <c r="AH138" s="140">
        <f t="shared" si="32"/>
        <v>0</v>
      </c>
      <c r="AI138" s="143">
        <f>IF(M138="",AH138*'Fraccion masica'!$AB$36,M138*AH138)</f>
        <v>0</v>
      </c>
      <c r="AJ138" s="143">
        <f>IF(N138="",AH138*'Fraccion masica'!$AB$35,N138*AH138)</f>
        <v>0</v>
      </c>
      <c r="AK138" s="144">
        <f>IFERROR(AI138*Hoja1!$C$24/Hoja1!$C$25/Hoja1!$C$26*16.04/1000000,0)</f>
        <v>0</v>
      </c>
      <c r="AL138" s="143">
        <f>IFERROR(AJ138*Hoja1!$C$24/Hoja1!$C$25/Hoja1!$C$26*44.01/1000000,0)</f>
        <v>0</v>
      </c>
    </row>
    <row r="139" spans="2:38" x14ac:dyDescent="0.75">
      <c r="B139" s="52"/>
      <c r="C139" s="52"/>
      <c r="D139" s="125"/>
      <c r="E139" s="125"/>
      <c r="F139" s="131"/>
      <c r="G139" s="92"/>
      <c r="H139" s="14"/>
      <c r="I139" s="14"/>
      <c r="J139" s="14"/>
      <c r="K139" s="14"/>
      <c r="L139" s="139"/>
      <c r="M139" s="93"/>
      <c r="N139" s="93"/>
      <c r="O139" s="129" t="str">
        <f t="shared" si="21"/>
        <v/>
      </c>
      <c r="P139" s="151">
        <f t="shared" si="22"/>
        <v>0</v>
      </c>
      <c r="Q139" s="151">
        <f t="shared" si="23"/>
        <v>0</v>
      </c>
      <c r="R139" s="151">
        <f t="shared" si="24"/>
        <v>0</v>
      </c>
      <c r="S139" s="151" t="str">
        <f t="shared" si="25"/>
        <v>Factor de Emisión</v>
      </c>
      <c r="T139" s="151">
        <f t="shared" si="26"/>
        <v>0</v>
      </c>
      <c r="U139" s="159">
        <f t="shared" si="27"/>
        <v>0</v>
      </c>
      <c r="V139" s="151">
        <f>T139+U139*Hoja1!$C$19</f>
        <v>0</v>
      </c>
      <c r="Z139" s="140">
        <f t="shared" si="18"/>
        <v>0</v>
      </c>
      <c r="AA139" s="140">
        <f t="shared" si="19"/>
        <v>0</v>
      </c>
      <c r="AB139" s="140">
        <f>(H139+Hoja1!$C$24*14.7/14.7)*((Hoja1!$C$25-273.15)*1.8+459.7)/(459.7+'Venteo Bombas Neumaticas'!I139)*'Venteo Bombas Neumaticas'!J139*1.3/7.48*'Venteo Bombas Neumaticas'!K139*C139*60</f>
        <v>0</v>
      </c>
      <c r="AC139" s="140">
        <f t="shared" si="20"/>
        <v>0</v>
      </c>
      <c r="AD139" s="140" t="str">
        <f t="shared" si="28"/>
        <v>Factor de Emisión</v>
      </c>
      <c r="AE139" s="140">
        <f t="shared" si="29"/>
        <v>0</v>
      </c>
      <c r="AF139" s="140">
        <f t="shared" si="30"/>
        <v>0</v>
      </c>
      <c r="AG139" s="140">
        <f t="shared" si="31"/>
        <v>0</v>
      </c>
      <c r="AH139" s="140">
        <f t="shared" si="32"/>
        <v>0</v>
      </c>
      <c r="AI139" s="143">
        <f>IF(M139="",AH139*'Fraccion masica'!$AB$36,M139*AH139)</f>
        <v>0</v>
      </c>
      <c r="AJ139" s="143">
        <f>IF(N139="",AH139*'Fraccion masica'!$AB$35,N139*AH139)</f>
        <v>0</v>
      </c>
      <c r="AK139" s="144">
        <f>IFERROR(AI139*Hoja1!$C$24/Hoja1!$C$25/Hoja1!$C$26*16.04/1000000,0)</f>
        <v>0</v>
      </c>
      <c r="AL139" s="143">
        <f>IFERROR(AJ139*Hoja1!$C$24/Hoja1!$C$25/Hoja1!$C$26*44.01/1000000,0)</f>
        <v>0</v>
      </c>
    </row>
    <row r="140" spans="2:38" x14ac:dyDescent="0.75">
      <c r="B140" s="52"/>
      <c r="C140" s="52"/>
      <c r="D140" s="125"/>
      <c r="E140" s="125"/>
      <c r="F140" s="131"/>
      <c r="G140" s="92"/>
      <c r="H140" s="14"/>
      <c r="I140" s="14"/>
      <c r="J140" s="14"/>
      <c r="K140" s="14"/>
      <c r="L140" s="139"/>
      <c r="M140" s="93"/>
      <c r="N140" s="93"/>
      <c r="O140" s="129" t="str">
        <f t="shared" si="21"/>
        <v/>
      </c>
      <c r="P140" s="151">
        <f t="shared" si="22"/>
        <v>0</v>
      </c>
      <c r="Q140" s="151">
        <f t="shared" si="23"/>
        <v>0</v>
      </c>
      <c r="R140" s="151">
        <f t="shared" si="24"/>
        <v>0</v>
      </c>
      <c r="S140" s="151" t="str">
        <f t="shared" si="25"/>
        <v>Factor de Emisión</v>
      </c>
      <c r="T140" s="151">
        <f t="shared" si="26"/>
        <v>0</v>
      </c>
      <c r="U140" s="159">
        <f t="shared" si="27"/>
        <v>0</v>
      </c>
      <c r="V140" s="151">
        <f>T140+U140*Hoja1!$C$19</f>
        <v>0</v>
      </c>
      <c r="Z140" s="140">
        <f t="shared" si="18"/>
        <v>0</v>
      </c>
      <c r="AA140" s="140">
        <f t="shared" si="19"/>
        <v>0</v>
      </c>
      <c r="AB140" s="140">
        <f>(H140+Hoja1!$C$24*14.7/14.7)*((Hoja1!$C$25-273.15)*1.8+459.7)/(459.7+'Venteo Bombas Neumaticas'!I140)*'Venteo Bombas Neumaticas'!J140*1.3/7.48*'Venteo Bombas Neumaticas'!K140*C140*60</f>
        <v>0</v>
      </c>
      <c r="AC140" s="140">
        <f t="shared" si="20"/>
        <v>0</v>
      </c>
      <c r="AD140" s="140" t="str">
        <f t="shared" si="28"/>
        <v>Factor de Emisión</v>
      </c>
      <c r="AE140" s="140">
        <f t="shared" si="29"/>
        <v>0</v>
      </c>
      <c r="AF140" s="140">
        <f t="shared" si="30"/>
        <v>0</v>
      </c>
      <c r="AG140" s="140">
        <f t="shared" si="31"/>
        <v>0</v>
      </c>
      <c r="AH140" s="140">
        <f t="shared" si="32"/>
        <v>0</v>
      </c>
      <c r="AI140" s="143">
        <f>IF(M140="",AH140*'Fraccion masica'!$AB$36,M140*AH140)</f>
        <v>0</v>
      </c>
      <c r="AJ140" s="143">
        <f>IF(N140="",AH140*'Fraccion masica'!$AB$35,N140*AH140)</f>
        <v>0</v>
      </c>
      <c r="AK140" s="144">
        <f>IFERROR(AI140*Hoja1!$C$24/Hoja1!$C$25/Hoja1!$C$26*16.04/1000000,0)</f>
        <v>0</v>
      </c>
      <c r="AL140" s="143">
        <f>IFERROR(AJ140*Hoja1!$C$24/Hoja1!$C$25/Hoja1!$C$26*44.01/1000000,0)</f>
        <v>0</v>
      </c>
    </row>
    <row r="141" spans="2:38" x14ac:dyDescent="0.75">
      <c r="B141" s="52"/>
      <c r="C141" s="52"/>
      <c r="D141" s="125"/>
      <c r="E141" s="125"/>
      <c r="F141" s="131"/>
      <c r="G141" s="92"/>
      <c r="H141" s="14"/>
      <c r="I141" s="14"/>
      <c r="J141" s="14"/>
      <c r="K141" s="14"/>
      <c r="L141" s="139"/>
      <c r="M141" s="93"/>
      <c r="N141" s="93"/>
      <c r="O141" s="129" t="str">
        <f t="shared" si="21"/>
        <v/>
      </c>
      <c r="P141" s="151">
        <f t="shared" si="22"/>
        <v>0</v>
      </c>
      <c r="Q141" s="151">
        <f t="shared" si="23"/>
        <v>0</v>
      </c>
      <c r="R141" s="151">
        <f t="shared" si="24"/>
        <v>0</v>
      </c>
      <c r="S141" s="151" t="str">
        <f t="shared" si="25"/>
        <v>Factor de Emisión</v>
      </c>
      <c r="T141" s="151">
        <f t="shared" si="26"/>
        <v>0</v>
      </c>
      <c r="U141" s="159">
        <f t="shared" si="27"/>
        <v>0</v>
      </c>
      <c r="V141" s="151">
        <f>T141+U141*Hoja1!$C$19</f>
        <v>0</v>
      </c>
      <c r="Z141" s="140">
        <f t="shared" si="18"/>
        <v>0</v>
      </c>
      <c r="AA141" s="140">
        <f t="shared" si="19"/>
        <v>0</v>
      </c>
      <c r="AB141" s="140">
        <f>(H141+Hoja1!$C$24*14.7/14.7)*((Hoja1!$C$25-273.15)*1.8+459.7)/(459.7+'Venteo Bombas Neumaticas'!I141)*'Venteo Bombas Neumaticas'!J141*1.3/7.48*'Venteo Bombas Neumaticas'!K141*C141*60</f>
        <v>0</v>
      </c>
      <c r="AC141" s="140">
        <f t="shared" si="20"/>
        <v>0</v>
      </c>
      <c r="AD141" s="140" t="str">
        <f t="shared" si="28"/>
        <v>Factor de Emisión</v>
      </c>
      <c r="AE141" s="140">
        <f t="shared" si="29"/>
        <v>0</v>
      </c>
      <c r="AF141" s="140">
        <f t="shared" si="30"/>
        <v>0</v>
      </c>
      <c r="AG141" s="140">
        <f t="shared" si="31"/>
        <v>0</v>
      </c>
      <c r="AH141" s="140">
        <f t="shared" si="32"/>
        <v>0</v>
      </c>
      <c r="AI141" s="143">
        <f>IF(M141="",AH141*'Fraccion masica'!$AB$36,M141*AH141)</f>
        <v>0</v>
      </c>
      <c r="AJ141" s="143">
        <f>IF(N141="",AH141*'Fraccion masica'!$AB$35,N141*AH141)</f>
        <v>0</v>
      </c>
      <c r="AK141" s="144">
        <f>IFERROR(AI141*Hoja1!$C$24/Hoja1!$C$25/Hoja1!$C$26*16.04/1000000,0)</f>
        <v>0</v>
      </c>
      <c r="AL141" s="143">
        <f>IFERROR(AJ141*Hoja1!$C$24/Hoja1!$C$25/Hoja1!$C$26*44.01/1000000,0)</f>
        <v>0</v>
      </c>
    </row>
    <row r="142" spans="2:38" x14ac:dyDescent="0.75">
      <c r="B142" s="52"/>
      <c r="C142" s="52"/>
      <c r="D142" s="125"/>
      <c r="E142" s="125"/>
      <c r="F142" s="131"/>
      <c r="G142" s="92"/>
      <c r="H142" s="14"/>
      <c r="I142" s="14"/>
      <c r="J142" s="14"/>
      <c r="K142" s="14"/>
      <c r="L142" s="139"/>
      <c r="M142" s="93"/>
      <c r="N142" s="93"/>
      <c r="O142" s="129" t="str">
        <f t="shared" si="21"/>
        <v/>
      </c>
      <c r="P142" s="151">
        <f t="shared" si="22"/>
        <v>0</v>
      </c>
      <c r="Q142" s="151">
        <f t="shared" si="23"/>
        <v>0</v>
      </c>
      <c r="R142" s="151">
        <f t="shared" si="24"/>
        <v>0</v>
      </c>
      <c r="S142" s="151" t="str">
        <f t="shared" si="25"/>
        <v>Factor de Emisión</v>
      </c>
      <c r="T142" s="151">
        <f t="shared" si="26"/>
        <v>0</v>
      </c>
      <c r="U142" s="159">
        <f t="shared" si="27"/>
        <v>0</v>
      </c>
      <c r="V142" s="151">
        <f>T142+U142*Hoja1!$C$19</f>
        <v>0</v>
      </c>
      <c r="Z142" s="140">
        <f t="shared" si="18"/>
        <v>0</v>
      </c>
      <c r="AA142" s="140">
        <f t="shared" si="19"/>
        <v>0</v>
      </c>
      <c r="AB142" s="140">
        <f>(H142+Hoja1!$C$24*14.7/14.7)*((Hoja1!$C$25-273.15)*1.8+459.7)/(459.7+'Venteo Bombas Neumaticas'!I142)*'Venteo Bombas Neumaticas'!J142*1.3/7.48*'Venteo Bombas Neumaticas'!K142*C142*60</f>
        <v>0</v>
      </c>
      <c r="AC142" s="140">
        <f t="shared" si="20"/>
        <v>0</v>
      </c>
      <c r="AD142" s="140" t="str">
        <f t="shared" si="28"/>
        <v>Factor de Emisión</v>
      </c>
      <c r="AE142" s="140">
        <f t="shared" si="29"/>
        <v>0</v>
      </c>
      <c r="AF142" s="140">
        <f t="shared" si="30"/>
        <v>0</v>
      </c>
      <c r="AG142" s="140">
        <f t="shared" si="31"/>
        <v>0</v>
      </c>
      <c r="AH142" s="140">
        <f t="shared" si="32"/>
        <v>0</v>
      </c>
      <c r="AI142" s="143">
        <f>IF(M142="",AH142*'Fraccion masica'!$AB$36,M142*AH142)</f>
        <v>0</v>
      </c>
      <c r="AJ142" s="143">
        <f>IF(N142="",AH142*'Fraccion masica'!$AB$35,N142*AH142)</f>
        <v>0</v>
      </c>
      <c r="AK142" s="144">
        <f>IFERROR(AI142*Hoja1!$C$24/Hoja1!$C$25/Hoja1!$C$26*16.04/1000000,0)</f>
        <v>0</v>
      </c>
      <c r="AL142" s="143">
        <f>IFERROR(AJ142*Hoja1!$C$24/Hoja1!$C$25/Hoja1!$C$26*44.01/1000000,0)</f>
        <v>0</v>
      </c>
    </row>
    <row r="143" spans="2:38" x14ac:dyDescent="0.75">
      <c r="B143" s="52"/>
      <c r="C143" s="52"/>
      <c r="D143" s="125"/>
      <c r="E143" s="125"/>
      <c r="F143" s="131"/>
      <c r="G143" s="92"/>
      <c r="H143" s="14"/>
      <c r="I143" s="14"/>
      <c r="J143" s="14"/>
      <c r="K143" s="14"/>
      <c r="L143" s="139"/>
      <c r="M143" s="93"/>
      <c r="N143" s="93"/>
      <c r="O143" s="129" t="str">
        <f t="shared" si="21"/>
        <v/>
      </c>
      <c r="P143" s="151">
        <f t="shared" si="22"/>
        <v>0</v>
      </c>
      <c r="Q143" s="151">
        <f t="shared" si="23"/>
        <v>0</v>
      </c>
      <c r="R143" s="151">
        <f t="shared" si="24"/>
        <v>0</v>
      </c>
      <c r="S143" s="151" t="str">
        <f t="shared" si="25"/>
        <v>Factor de Emisión</v>
      </c>
      <c r="T143" s="151">
        <f t="shared" si="26"/>
        <v>0</v>
      </c>
      <c r="U143" s="159">
        <f t="shared" si="27"/>
        <v>0</v>
      </c>
      <c r="V143" s="151">
        <f>T143+U143*Hoja1!$C$19</f>
        <v>0</v>
      </c>
      <c r="Z143" s="140">
        <f t="shared" si="18"/>
        <v>0</v>
      </c>
      <c r="AA143" s="140">
        <f t="shared" si="19"/>
        <v>0</v>
      </c>
      <c r="AB143" s="140">
        <f>(H143+Hoja1!$C$24*14.7/14.7)*((Hoja1!$C$25-273.15)*1.8+459.7)/(459.7+'Venteo Bombas Neumaticas'!I143)*'Venteo Bombas Neumaticas'!J143*1.3/7.48*'Venteo Bombas Neumaticas'!K143*C143*60</f>
        <v>0</v>
      </c>
      <c r="AC143" s="140">
        <f t="shared" si="20"/>
        <v>0</v>
      </c>
      <c r="AD143" s="140" t="str">
        <f t="shared" si="28"/>
        <v>Factor de Emisión</v>
      </c>
      <c r="AE143" s="140">
        <f t="shared" si="29"/>
        <v>0</v>
      </c>
      <c r="AF143" s="140">
        <f t="shared" si="30"/>
        <v>0</v>
      </c>
      <c r="AG143" s="140">
        <f t="shared" si="31"/>
        <v>0</v>
      </c>
      <c r="AH143" s="140">
        <f t="shared" si="32"/>
        <v>0</v>
      </c>
      <c r="AI143" s="143">
        <f>IF(M143="",AH143*'Fraccion masica'!$AB$36,M143*AH143)</f>
        <v>0</v>
      </c>
      <c r="AJ143" s="143">
        <f>IF(N143="",AH143*'Fraccion masica'!$AB$35,N143*AH143)</f>
        <v>0</v>
      </c>
      <c r="AK143" s="144">
        <f>IFERROR(AI143*Hoja1!$C$24/Hoja1!$C$25/Hoja1!$C$26*16.04/1000000,0)</f>
        <v>0</v>
      </c>
      <c r="AL143" s="143">
        <f>IFERROR(AJ143*Hoja1!$C$24/Hoja1!$C$25/Hoja1!$C$26*44.01/1000000,0)</f>
        <v>0</v>
      </c>
    </row>
    <row r="148" spans="27:34" x14ac:dyDescent="0.75">
      <c r="AA148" s="404" t="s">
        <v>743</v>
      </c>
      <c r="AB148" s="413" t="s">
        <v>725</v>
      </c>
      <c r="AC148" s="404" t="s">
        <v>293</v>
      </c>
      <c r="AD148" s="404" t="s">
        <v>738</v>
      </c>
      <c r="AE148" s="404" t="s">
        <v>294</v>
      </c>
      <c r="AF148" s="404" t="s">
        <v>295</v>
      </c>
      <c r="AG148" s="404" t="s">
        <v>296</v>
      </c>
      <c r="AH148" s="404" t="s">
        <v>297</v>
      </c>
    </row>
    <row r="149" spans="27:34" x14ac:dyDescent="0.75">
      <c r="AA149" s="404"/>
      <c r="AB149" s="414"/>
      <c r="AC149" s="404"/>
      <c r="AD149" s="404"/>
      <c r="AE149" s="404"/>
      <c r="AF149" s="404"/>
      <c r="AG149" s="404"/>
      <c r="AH149" s="404"/>
    </row>
    <row r="150" spans="27:34" x14ac:dyDescent="0.75">
      <c r="AA150" s="38" t="s">
        <v>498</v>
      </c>
      <c r="AB150" s="222" t="s">
        <v>586</v>
      </c>
      <c r="AC150" s="52">
        <f>SUMIFS(P$71:P$143,$O$71:$O$143,"="&amp;$AA150,$S$71:$S$143,"="&amp;$AB150)</f>
        <v>60</v>
      </c>
      <c r="AD150" s="52">
        <f t="shared" ref="AD150:AE150" si="33">SUMIFS(Q$71:Q$143,$O$71:$O$143,"="&amp;$AA150,$S$71:$S$143,"="&amp;$AB150)</f>
        <v>0</v>
      </c>
      <c r="AE150" s="52">
        <f t="shared" si="33"/>
        <v>240</v>
      </c>
      <c r="AF150" s="52">
        <f>SUMIFS(T$71:T$143,$O$71:$O$143,"="&amp;$AA150,$S$71:$S$143,"="&amp;$AB150)</f>
        <v>1.1412598076988997E-3</v>
      </c>
      <c r="AG150" s="52">
        <f t="shared" ref="AG150:AH150" si="34">SUMIFS(U$71:U$143,$O$71:$O$143,"="&amp;$AA150,$S$71:$S$143,"="&amp;$AB150)</f>
        <v>1.1412598076988992E-3</v>
      </c>
      <c r="AH150" s="52">
        <f t="shared" si="34"/>
        <v>3.3096534423268077E-2</v>
      </c>
    </row>
    <row r="151" spans="27:34" x14ac:dyDescent="0.75">
      <c r="AA151" s="38" t="str">
        <f t="shared" ref="AA151:AA152" si="35">AA150</f>
        <v>Enero</v>
      </c>
      <c r="AB151" s="222" t="s">
        <v>750</v>
      </c>
      <c r="AC151" s="52">
        <f t="shared" ref="AC151:AC185" si="36">SUMIFS(P$71:P$143,$O$71:$O$143,"="&amp;$AA151,$S$71:$S$143,"="&amp;$AB151)</f>
        <v>0</v>
      </c>
      <c r="AD151" s="52">
        <f t="shared" ref="AD151:AD185" si="37">SUMIFS(Q$71:Q$143,$O$71:$O$143,"="&amp;$AA151,$S$71:$S$143,"="&amp;$AB151)</f>
        <v>0</v>
      </c>
      <c r="AE151" s="52">
        <f t="shared" ref="AE151:AE185" si="38">SUMIFS(R$71:R$143,$O$71:$O$143,"="&amp;$AA151,$S$71:$S$143,"="&amp;$AB151)</f>
        <v>0</v>
      </c>
      <c r="AF151" s="52">
        <f t="shared" ref="AF151:AF185" si="39">SUMIFS(T$71:T$143,$O$71:$O$143,"="&amp;$AA151,$S$71:$S$143,"="&amp;$AB151)</f>
        <v>0</v>
      </c>
      <c r="AG151" s="52">
        <f t="shared" ref="AG151:AG185" si="40">SUMIFS(U$71:U$143,$O$71:$O$143,"="&amp;$AA151,$S$71:$S$143,"="&amp;$AB151)</f>
        <v>0</v>
      </c>
      <c r="AH151" s="52">
        <f t="shared" ref="AH151:AH185" si="41">SUMIFS(V$71:V$143,$O$71:$O$143,"="&amp;$AA151,$S$71:$S$143,"="&amp;$AB151)</f>
        <v>0</v>
      </c>
    </row>
    <row r="152" spans="27:34" x14ac:dyDescent="0.75">
      <c r="AA152" s="38" t="str">
        <f t="shared" si="35"/>
        <v>Enero</v>
      </c>
      <c r="AB152" s="222" t="s">
        <v>749</v>
      </c>
      <c r="AC152" s="52">
        <f t="shared" si="36"/>
        <v>0</v>
      </c>
      <c r="AD152" s="52">
        <f t="shared" si="37"/>
        <v>0</v>
      </c>
      <c r="AE152" s="52">
        <f t="shared" si="38"/>
        <v>0</v>
      </c>
      <c r="AF152" s="52">
        <f t="shared" si="39"/>
        <v>0</v>
      </c>
      <c r="AG152" s="52">
        <f t="shared" si="40"/>
        <v>0</v>
      </c>
      <c r="AH152" s="52">
        <f t="shared" si="41"/>
        <v>0</v>
      </c>
    </row>
    <row r="153" spans="27:34" x14ac:dyDescent="0.75">
      <c r="AA153" s="38" t="s">
        <v>499</v>
      </c>
      <c r="AB153" s="222" t="s">
        <v>586</v>
      </c>
      <c r="AC153" s="52">
        <f t="shared" si="36"/>
        <v>120</v>
      </c>
      <c r="AD153" s="52">
        <f t="shared" si="37"/>
        <v>0</v>
      </c>
      <c r="AE153" s="52">
        <f t="shared" si="38"/>
        <v>480</v>
      </c>
      <c r="AF153" s="52">
        <f t="shared" si="39"/>
        <v>2.2825196153977993E-3</v>
      </c>
      <c r="AG153" s="52">
        <f t="shared" si="40"/>
        <v>2.2825196153977985E-3</v>
      </c>
      <c r="AH153" s="52">
        <f t="shared" si="41"/>
        <v>6.6193068846536154E-2</v>
      </c>
    </row>
    <row r="154" spans="27:34" x14ac:dyDescent="0.75">
      <c r="AA154" s="38" t="str">
        <f t="shared" ref="AA154:AA155" si="42">AA153</f>
        <v>Febrero</v>
      </c>
      <c r="AB154" s="222" t="s">
        <v>750</v>
      </c>
      <c r="AC154" s="52">
        <f t="shared" si="36"/>
        <v>0</v>
      </c>
      <c r="AD154" s="52">
        <f t="shared" si="37"/>
        <v>0</v>
      </c>
      <c r="AE154" s="52">
        <f t="shared" si="38"/>
        <v>0</v>
      </c>
      <c r="AF154" s="52">
        <f t="shared" si="39"/>
        <v>0</v>
      </c>
      <c r="AG154" s="52">
        <f t="shared" si="40"/>
        <v>0</v>
      </c>
      <c r="AH154" s="52">
        <f t="shared" si="41"/>
        <v>0</v>
      </c>
    </row>
    <row r="155" spans="27:34" x14ac:dyDescent="0.75">
      <c r="AA155" s="38" t="str">
        <f t="shared" si="42"/>
        <v>Febrero</v>
      </c>
      <c r="AB155" s="222" t="s">
        <v>749</v>
      </c>
      <c r="AC155" s="52">
        <f t="shared" si="36"/>
        <v>0</v>
      </c>
      <c r="AD155" s="52">
        <f t="shared" si="37"/>
        <v>0</v>
      </c>
      <c r="AE155" s="52">
        <f t="shared" si="38"/>
        <v>0</v>
      </c>
      <c r="AF155" s="52">
        <f t="shared" si="39"/>
        <v>0</v>
      </c>
      <c r="AG155" s="52">
        <f t="shared" si="40"/>
        <v>0</v>
      </c>
      <c r="AH155" s="52">
        <f t="shared" si="41"/>
        <v>0</v>
      </c>
    </row>
    <row r="156" spans="27:34" x14ac:dyDescent="0.75">
      <c r="AA156" s="38" t="s">
        <v>500</v>
      </c>
      <c r="AB156" s="222" t="s">
        <v>586</v>
      </c>
      <c r="AC156" s="52">
        <f t="shared" si="36"/>
        <v>0</v>
      </c>
      <c r="AD156" s="52">
        <f t="shared" si="37"/>
        <v>0</v>
      </c>
      <c r="AE156" s="52">
        <f t="shared" si="38"/>
        <v>300</v>
      </c>
      <c r="AF156" s="52">
        <f t="shared" si="39"/>
        <v>1.4265747596236245E-3</v>
      </c>
      <c r="AG156" s="52">
        <f t="shared" si="40"/>
        <v>1.4265747596236243E-3</v>
      </c>
      <c r="AH156" s="52">
        <f t="shared" si="41"/>
        <v>4.1370668029085109E-2</v>
      </c>
    </row>
    <row r="157" spans="27:34" x14ac:dyDescent="0.75">
      <c r="AA157" s="38" t="str">
        <f t="shared" ref="AA157:AA158" si="43">AA156</f>
        <v>Marzo</v>
      </c>
      <c r="AB157" s="222" t="s">
        <v>750</v>
      </c>
      <c r="AC157" s="52">
        <f t="shared" si="36"/>
        <v>0</v>
      </c>
      <c r="AD157" s="52">
        <f t="shared" si="37"/>
        <v>0</v>
      </c>
      <c r="AE157" s="52">
        <f t="shared" si="38"/>
        <v>0</v>
      </c>
      <c r="AF157" s="52">
        <f t="shared" si="39"/>
        <v>0</v>
      </c>
      <c r="AG157" s="52">
        <f t="shared" si="40"/>
        <v>0</v>
      </c>
      <c r="AH157" s="52">
        <f t="shared" si="41"/>
        <v>0</v>
      </c>
    </row>
    <row r="158" spans="27:34" x14ac:dyDescent="0.75">
      <c r="AA158" s="38" t="str">
        <f t="shared" si="43"/>
        <v>Marzo</v>
      </c>
      <c r="AB158" s="222" t="s">
        <v>749</v>
      </c>
      <c r="AC158" s="52">
        <f t="shared" si="36"/>
        <v>0</v>
      </c>
      <c r="AD158" s="52">
        <f t="shared" si="37"/>
        <v>0</v>
      </c>
      <c r="AE158" s="52">
        <f t="shared" si="38"/>
        <v>0</v>
      </c>
      <c r="AF158" s="52">
        <f t="shared" si="39"/>
        <v>0</v>
      </c>
      <c r="AG158" s="52">
        <f t="shared" si="40"/>
        <v>0</v>
      </c>
      <c r="AH158" s="52">
        <f t="shared" si="41"/>
        <v>0</v>
      </c>
    </row>
    <row r="159" spans="27:34" x14ac:dyDescent="0.75">
      <c r="AA159" s="38" t="s">
        <v>501</v>
      </c>
      <c r="AB159" s="222" t="s">
        <v>586</v>
      </c>
      <c r="AC159" s="52">
        <f t="shared" si="36"/>
        <v>0</v>
      </c>
      <c r="AD159" s="52">
        <f t="shared" si="37"/>
        <v>0</v>
      </c>
      <c r="AE159" s="52">
        <f t="shared" si="38"/>
        <v>0</v>
      </c>
      <c r="AF159" s="52">
        <f t="shared" si="39"/>
        <v>0</v>
      </c>
      <c r="AG159" s="52">
        <f t="shared" si="40"/>
        <v>0</v>
      </c>
      <c r="AH159" s="52">
        <f t="shared" si="41"/>
        <v>0</v>
      </c>
    </row>
    <row r="160" spans="27:34" x14ac:dyDescent="0.75">
      <c r="AA160" s="38" t="str">
        <f t="shared" ref="AA160:AA161" si="44">AA159</f>
        <v>Abril</v>
      </c>
      <c r="AB160" s="222" t="s">
        <v>750</v>
      </c>
      <c r="AC160" s="52">
        <f t="shared" si="36"/>
        <v>0</v>
      </c>
      <c r="AD160" s="52">
        <f t="shared" si="37"/>
        <v>0</v>
      </c>
      <c r="AE160" s="52">
        <f t="shared" si="38"/>
        <v>0</v>
      </c>
      <c r="AF160" s="52">
        <f t="shared" si="39"/>
        <v>0</v>
      </c>
      <c r="AG160" s="52">
        <f t="shared" si="40"/>
        <v>0</v>
      </c>
      <c r="AH160" s="52">
        <f t="shared" si="41"/>
        <v>0</v>
      </c>
    </row>
    <row r="161" spans="27:34" x14ac:dyDescent="0.75">
      <c r="AA161" s="38" t="str">
        <f t="shared" si="44"/>
        <v>Abril</v>
      </c>
      <c r="AB161" s="222" t="s">
        <v>749</v>
      </c>
      <c r="AC161" s="52">
        <f t="shared" si="36"/>
        <v>0</v>
      </c>
      <c r="AD161" s="52">
        <f t="shared" si="37"/>
        <v>0</v>
      </c>
      <c r="AE161" s="52">
        <f t="shared" si="38"/>
        <v>0</v>
      </c>
      <c r="AF161" s="52">
        <f t="shared" si="39"/>
        <v>0</v>
      </c>
      <c r="AG161" s="52">
        <f t="shared" si="40"/>
        <v>0</v>
      </c>
      <c r="AH161" s="52">
        <f t="shared" si="41"/>
        <v>0</v>
      </c>
    </row>
    <row r="162" spans="27:34" x14ac:dyDescent="0.75">
      <c r="AA162" s="38" t="s">
        <v>502</v>
      </c>
      <c r="AB162" s="222" t="s">
        <v>586</v>
      </c>
      <c r="AC162" s="52">
        <f t="shared" si="36"/>
        <v>0</v>
      </c>
      <c r="AD162" s="52">
        <f t="shared" si="37"/>
        <v>0</v>
      </c>
      <c r="AE162" s="52">
        <f t="shared" si="38"/>
        <v>0</v>
      </c>
      <c r="AF162" s="52">
        <f t="shared" si="39"/>
        <v>0</v>
      </c>
      <c r="AG162" s="52">
        <f t="shared" si="40"/>
        <v>0</v>
      </c>
      <c r="AH162" s="52">
        <f t="shared" si="41"/>
        <v>0</v>
      </c>
    </row>
    <row r="163" spans="27:34" x14ac:dyDescent="0.75">
      <c r="AA163" s="38" t="str">
        <f t="shared" ref="AA163:AA164" si="45">AA162</f>
        <v>Mayo</v>
      </c>
      <c r="AB163" s="222" t="s">
        <v>750</v>
      </c>
      <c r="AC163" s="52">
        <f t="shared" si="36"/>
        <v>0</v>
      </c>
      <c r="AD163" s="52">
        <f t="shared" si="37"/>
        <v>0</v>
      </c>
      <c r="AE163" s="52">
        <f t="shared" si="38"/>
        <v>0</v>
      </c>
      <c r="AF163" s="52">
        <f t="shared" si="39"/>
        <v>0</v>
      </c>
      <c r="AG163" s="52">
        <f t="shared" si="40"/>
        <v>0</v>
      </c>
      <c r="AH163" s="52">
        <f t="shared" si="41"/>
        <v>0</v>
      </c>
    </row>
    <row r="164" spans="27:34" x14ac:dyDescent="0.75">
      <c r="AA164" s="38" t="str">
        <f t="shared" si="45"/>
        <v>Mayo</v>
      </c>
      <c r="AB164" s="222" t="s">
        <v>749</v>
      </c>
      <c r="AC164" s="52">
        <f t="shared" si="36"/>
        <v>0</v>
      </c>
      <c r="AD164" s="52">
        <f t="shared" si="37"/>
        <v>0</v>
      </c>
      <c r="AE164" s="52">
        <f t="shared" si="38"/>
        <v>0</v>
      </c>
      <c r="AF164" s="52">
        <f t="shared" si="39"/>
        <v>0</v>
      </c>
      <c r="AG164" s="52">
        <f t="shared" si="40"/>
        <v>0</v>
      </c>
      <c r="AH164" s="52">
        <f t="shared" si="41"/>
        <v>0</v>
      </c>
    </row>
    <row r="165" spans="27:34" x14ac:dyDescent="0.75">
      <c r="AA165" s="38" t="s">
        <v>503</v>
      </c>
      <c r="AB165" s="222" t="s">
        <v>586</v>
      </c>
      <c r="AC165" s="52">
        <f t="shared" si="36"/>
        <v>0</v>
      </c>
      <c r="AD165" s="52">
        <f t="shared" si="37"/>
        <v>0</v>
      </c>
      <c r="AE165" s="52">
        <f t="shared" si="38"/>
        <v>0</v>
      </c>
      <c r="AF165" s="52">
        <f t="shared" si="39"/>
        <v>0</v>
      </c>
      <c r="AG165" s="52">
        <f t="shared" si="40"/>
        <v>0</v>
      </c>
      <c r="AH165" s="52">
        <f t="shared" si="41"/>
        <v>0</v>
      </c>
    </row>
    <row r="166" spans="27:34" x14ac:dyDescent="0.75">
      <c r="AA166" s="38" t="str">
        <f t="shared" ref="AA166:AA167" si="46">AA165</f>
        <v>Junio</v>
      </c>
      <c r="AB166" s="222" t="s">
        <v>750</v>
      </c>
      <c r="AC166" s="52">
        <f t="shared" si="36"/>
        <v>0</v>
      </c>
      <c r="AD166" s="52">
        <f t="shared" si="37"/>
        <v>67199.274494026264</v>
      </c>
      <c r="AE166" s="52">
        <f t="shared" si="38"/>
        <v>67199.274494026264</v>
      </c>
      <c r="AF166" s="52">
        <f t="shared" si="39"/>
        <v>0.31954929619399153</v>
      </c>
      <c r="AG166" s="52">
        <f t="shared" si="40"/>
        <v>0.31954929619399147</v>
      </c>
      <c r="AH166" s="52">
        <f t="shared" si="41"/>
        <v>9.2669295896257537</v>
      </c>
    </row>
    <row r="167" spans="27:34" x14ac:dyDescent="0.75">
      <c r="AA167" s="38" t="str">
        <f t="shared" si="46"/>
        <v>Junio</v>
      </c>
      <c r="AB167" s="222" t="s">
        <v>749</v>
      </c>
      <c r="AC167" s="52">
        <f t="shared" si="36"/>
        <v>0</v>
      </c>
      <c r="AD167" s="52">
        <f t="shared" si="37"/>
        <v>0</v>
      </c>
      <c r="AE167" s="52">
        <f t="shared" si="38"/>
        <v>0</v>
      </c>
      <c r="AF167" s="52">
        <f t="shared" si="39"/>
        <v>0</v>
      </c>
      <c r="AG167" s="52">
        <f t="shared" si="40"/>
        <v>0</v>
      </c>
      <c r="AH167" s="52">
        <f t="shared" si="41"/>
        <v>0</v>
      </c>
    </row>
    <row r="168" spans="27:34" x14ac:dyDescent="0.75">
      <c r="AA168" s="38" t="s">
        <v>504</v>
      </c>
      <c r="AB168" s="222" t="s">
        <v>586</v>
      </c>
      <c r="AC168" s="52">
        <f t="shared" si="36"/>
        <v>0</v>
      </c>
      <c r="AD168" s="52">
        <f t="shared" si="37"/>
        <v>0</v>
      </c>
      <c r="AE168" s="52">
        <f t="shared" si="38"/>
        <v>0</v>
      </c>
      <c r="AF168" s="52">
        <f t="shared" si="39"/>
        <v>0</v>
      </c>
      <c r="AG168" s="52">
        <f t="shared" si="40"/>
        <v>0</v>
      </c>
      <c r="AH168" s="52">
        <f t="shared" si="41"/>
        <v>0</v>
      </c>
    </row>
    <row r="169" spans="27:34" x14ac:dyDescent="0.75">
      <c r="AA169" s="38" t="str">
        <f t="shared" ref="AA169:AA170" si="47">AA168</f>
        <v>Julio</v>
      </c>
      <c r="AB169" s="222" t="s">
        <v>750</v>
      </c>
      <c r="AC169" s="52">
        <f t="shared" si="36"/>
        <v>0</v>
      </c>
      <c r="AD169" s="52">
        <f t="shared" si="37"/>
        <v>0</v>
      </c>
      <c r="AE169" s="52">
        <f t="shared" si="38"/>
        <v>0</v>
      </c>
      <c r="AF169" s="52">
        <f t="shared" si="39"/>
        <v>0</v>
      </c>
      <c r="AG169" s="52">
        <f t="shared" si="40"/>
        <v>0</v>
      </c>
      <c r="AH169" s="52">
        <f t="shared" si="41"/>
        <v>0</v>
      </c>
    </row>
    <row r="170" spans="27:34" x14ac:dyDescent="0.75">
      <c r="AA170" s="38" t="str">
        <f t="shared" si="47"/>
        <v>Julio</v>
      </c>
      <c r="AB170" s="222" t="s">
        <v>749</v>
      </c>
      <c r="AC170" s="52">
        <f t="shared" si="36"/>
        <v>0</v>
      </c>
      <c r="AD170" s="52">
        <f t="shared" si="37"/>
        <v>982.5</v>
      </c>
      <c r="AE170" s="52">
        <f t="shared" si="38"/>
        <v>982.5</v>
      </c>
      <c r="AF170" s="52">
        <f t="shared" si="39"/>
        <v>4.6720323377673692E-3</v>
      </c>
      <c r="AG170" s="52">
        <f t="shared" si="40"/>
        <v>4.6720323377673701E-3</v>
      </c>
      <c r="AH170" s="52">
        <f t="shared" si="41"/>
        <v>0.13548893779525373</v>
      </c>
    </row>
    <row r="171" spans="27:34" x14ac:dyDescent="0.75">
      <c r="AA171" s="38" t="s">
        <v>505</v>
      </c>
      <c r="AB171" s="222" t="s">
        <v>586</v>
      </c>
      <c r="AC171" s="52">
        <f t="shared" si="36"/>
        <v>0</v>
      </c>
      <c r="AD171" s="52">
        <f t="shared" si="37"/>
        <v>0</v>
      </c>
      <c r="AE171" s="52">
        <f t="shared" si="38"/>
        <v>0</v>
      </c>
      <c r="AF171" s="52">
        <f t="shared" si="39"/>
        <v>0</v>
      </c>
      <c r="AG171" s="52">
        <f t="shared" si="40"/>
        <v>0</v>
      </c>
      <c r="AH171" s="52">
        <f t="shared" si="41"/>
        <v>0</v>
      </c>
    </row>
    <row r="172" spans="27:34" x14ac:dyDescent="0.75">
      <c r="AA172" s="38" t="str">
        <f t="shared" ref="AA172:AA173" si="48">AA171</f>
        <v>Agosto</v>
      </c>
      <c r="AB172" s="222" t="s">
        <v>750</v>
      </c>
      <c r="AC172" s="52">
        <f t="shared" si="36"/>
        <v>0</v>
      </c>
      <c r="AD172" s="52">
        <f t="shared" si="37"/>
        <v>0</v>
      </c>
      <c r="AE172" s="52">
        <f t="shared" si="38"/>
        <v>0</v>
      </c>
      <c r="AF172" s="52">
        <f t="shared" si="39"/>
        <v>0</v>
      </c>
      <c r="AG172" s="52">
        <f t="shared" si="40"/>
        <v>0</v>
      </c>
      <c r="AH172" s="52">
        <f t="shared" si="41"/>
        <v>0</v>
      </c>
    </row>
    <row r="173" spans="27:34" x14ac:dyDescent="0.75">
      <c r="AA173" s="38" t="str">
        <f t="shared" si="48"/>
        <v>Agosto</v>
      </c>
      <c r="AB173" s="222" t="s">
        <v>749</v>
      </c>
      <c r="AC173" s="52">
        <f t="shared" si="36"/>
        <v>0</v>
      </c>
      <c r="AD173" s="52">
        <f t="shared" si="37"/>
        <v>0</v>
      </c>
      <c r="AE173" s="52">
        <f t="shared" si="38"/>
        <v>1965</v>
      </c>
      <c r="AF173" s="52">
        <f t="shared" si="39"/>
        <v>9.3440646755347384E-3</v>
      </c>
      <c r="AG173" s="52">
        <f t="shared" si="40"/>
        <v>9.3440646755347401E-3</v>
      </c>
      <c r="AH173" s="52">
        <f t="shared" si="41"/>
        <v>0.27097787559050746</v>
      </c>
    </row>
    <row r="174" spans="27:34" x14ac:dyDescent="0.75">
      <c r="AA174" s="38" t="s">
        <v>506</v>
      </c>
      <c r="AB174" s="222" t="s">
        <v>586</v>
      </c>
      <c r="AC174" s="52">
        <f t="shared" si="36"/>
        <v>0</v>
      </c>
      <c r="AD174" s="52">
        <f t="shared" si="37"/>
        <v>0</v>
      </c>
      <c r="AE174" s="52">
        <f t="shared" si="38"/>
        <v>0</v>
      </c>
      <c r="AF174" s="52">
        <f t="shared" si="39"/>
        <v>0</v>
      </c>
      <c r="AG174" s="52">
        <f t="shared" si="40"/>
        <v>0</v>
      </c>
      <c r="AH174" s="52">
        <f t="shared" si="41"/>
        <v>0</v>
      </c>
    </row>
    <row r="175" spans="27:34" x14ac:dyDescent="0.75">
      <c r="AA175" s="38" t="str">
        <f t="shared" ref="AA175:AA176" si="49">AA174</f>
        <v>Septiembre</v>
      </c>
      <c r="AB175" s="222" t="s">
        <v>750</v>
      </c>
      <c r="AC175" s="52">
        <f t="shared" si="36"/>
        <v>0</v>
      </c>
      <c r="AD175" s="52">
        <f t="shared" si="37"/>
        <v>0</v>
      </c>
      <c r="AE175" s="52">
        <f t="shared" si="38"/>
        <v>0</v>
      </c>
      <c r="AF175" s="52">
        <f t="shared" si="39"/>
        <v>0</v>
      </c>
      <c r="AG175" s="52">
        <f t="shared" si="40"/>
        <v>0</v>
      </c>
      <c r="AH175" s="52">
        <f t="shared" si="41"/>
        <v>0</v>
      </c>
    </row>
    <row r="176" spans="27:34" x14ac:dyDescent="0.75">
      <c r="AA176" s="38" t="str">
        <f t="shared" si="49"/>
        <v>Septiembre</v>
      </c>
      <c r="AB176" s="222" t="s">
        <v>749</v>
      </c>
      <c r="AC176" s="52">
        <f t="shared" si="36"/>
        <v>0</v>
      </c>
      <c r="AD176" s="52">
        <f t="shared" si="37"/>
        <v>0</v>
      </c>
      <c r="AE176" s="52">
        <f t="shared" si="38"/>
        <v>1965</v>
      </c>
      <c r="AF176" s="52">
        <f t="shared" si="39"/>
        <v>9.3440646755347384E-3</v>
      </c>
      <c r="AG176" s="52">
        <f t="shared" si="40"/>
        <v>9.3440646755347401E-3</v>
      </c>
      <c r="AH176" s="52">
        <f t="shared" si="41"/>
        <v>0.27097787559050746</v>
      </c>
    </row>
    <row r="177" spans="27:34" x14ac:dyDescent="0.75">
      <c r="AA177" s="38" t="s">
        <v>507</v>
      </c>
      <c r="AB177" s="222" t="s">
        <v>586</v>
      </c>
      <c r="AC177" s="52">
        <f t="shared" si="36"/>
        <v>0</v>
      </c>
      <c r="AD177" s="52">
        <f t="shared" si="37"/>
        <v>0</v>
      </c>
      <c r="AE177" s="52">
        <f t="shared" si="38"/>
        <v>0</v>
      </c>
      <c r="AF177" s="52">
        <f t="shared" si="39"/>
        <v>0</v>
      </c>
      <c r="AG177" s="52">
        <f t="shared" si="40"/>
        <v>0</v>
      </c>
      <c r="AH177" s="52">
        <f t="shared" si="41"/>
        <v>0</v>
      </c>
    </row>
    <row r="178" spans="27:34" x14ac:dyDescent="0.75">
      <c r="AA178" s="38" t="str">
        <f t="shared" ref="AA178:AA179" si="50">AA177</f>
        <v>Octubre</v>
      </c>
      <c r="AB178" s="222" t="s">
        <v>750</v>
      </c>
      <c r="AC178" s="52">
        <f t="shared" si="36"/>
        <v>0</v>
      </c>
      <c r="AD178" s="52">
        <f t="shared" si="37"/>
        <v>0</v>
      </c>
      <c r="AE178" s="52">
        <f t="shared" si="38"/>
        <v>0</v>
      </c>
      <c r="AF178" s="52">
        <f t="shared" si="39"/>
        <v>0</v>
      </c>
      <c r="AG178" s="52">
        <f t="shared" si="40"/>
        <v>0</v>
      </c>
      <c r="AH178" s="52">
        <f t="shared" si="41"/>
        <v>0</v>
      </c>
    </row>
    <row r="179" spans="27:34" x14ac:dyDescent="0.75">
      <c r="AA179" s="38" t="str">
        <f t="shared" si="50"/>
        <v>Octubre</v>
      </c>
      <c r="AB179" s="222" t="s">
        <v>749</v>
      </c>
      <c r="AC179" s="52">
        <f t="shared" si="36"/>
        <v>0</v>
      </c>
      <c r="AD179" s="52">
        <f t="shared" si="37"/>
        <v>0</v>
      </c>
      <c r="AE179" s="52">
        <f t="shared" si="38"/>
        <v>0</v>
      </c>
      <c r="AF179" s="52">
        <f t="shared" si="39"/>
        <v>0</v>
      </c>
      <c r="AG179" s="52">
        <f t="shared" si="40"/>
        <v>0</v>
      </c>
      <c r="AH179" s="52">
        <f t="shared" si="41"/>
        <v>0</v>
      </c>
    </row>
    <row r="180" spans="27:34" x14ac:dyDescent="0.75">
      <c r="AA180" s="38" t="s">
        <v>508</v>
      </c>
      <c r="AB180" s="222" t="s">
        <v>586</v>
      </c>
      <c r="AC180" s="52">
        <f t="shared" si="36"/>
        <v>0</v>
      </c>
      <c r="AD180" s="52">
        <f t="shared" si="37"/>
        <v>0</v>
      </c>
      <c r="AE180" s="52">
        <f t="shared" si="38"/>
        <v>0</v>
      </c>
      <c r="AF180" s="52">
        <f t="shared" si="39"/>
        <v>0</v>
      </c>
      <c r="AG180" s="52">
        <f t="shared" si="40"/>
        <v>0</v>
      </c>
      <c r="AH180" s="52">
        <f t="shared" si="41"/>
        <v>0</v>
      </c>
    </row>
    <row r="181" spans="27:34" x14ac:dyDescent="0.75">
      <c r="AA181" s="38" t="str">
        <f t="shared" ref="AA181:AA182" si="51">AA180</f>
        <v>Noviembre</v>
      </c>
      <c r="AB181" s="222" t="s">
        <v>750</v>
      </c>
      <c r="AC181" s="52">
        <f t="shared" si="36"/>
        <v>0</v>
      </c>
      <c r="AD181" s="52">
        <f t="shared" si="37"/>
        <v>0</v>
      </c>
      <c r="AE181" s="52">
        <f t="shared" si="38"/>
        <v>0</v>
      </c>
      <c r="AF181" s="52">
        <f t="shared" si="39"/>
        <v>0</v>
      </c>
      <c r="AG181" s="52">
        <f t="shared" si="40"/>
        <v>0</v>
      </c>
      <c r="AH181" s="52">
        <f t="shared" si="41"/>
        <v>0</v>
      </c>
    </row>
    <row r="182" spans="27:34" x14ac:dyDescent="0.75">
      <c r="AA182" s="38" t="str">
        <f t="shared" si="51"/>
        <v>Noviembre</v>
      </c>
      <c r="AB182" s="222" t="s">
        <v>749</v>
      </c>
      <c r="AC182" s="52">
        <f t="shared" si="36"/>
        <v>0</v>
      </c>
      <c r="AD182" s="52">
        <f t="shared" si="37"/>
        <v>0</v>
      </c>
      <c r="AE182" s="52">
        <f t="shared" si="38"/>
        <v>0</v>
      </c>
      <c r="AF182" s="52">
        <f t="shared" si="39"/>
        <v>0</v>
      </c>
      <c r="AG182" s="52">
        <f t="shared" si="40"/>
        <v>0</v>
      </c>
      <c r="AH182" s="52">
        <f t="shared" si="41"/>
        <v>0</v>
      </c>
    </row>
    <row r="183" spans="27:34" x14ac:dyDescent="0.75">
      <c r="AA183" s="38" t="s">
        <v>509</v>
      </c>
      <c r="AB183" s="222" t="s">
        <v>586</v>
      </c>
      <c r="AC183" s="52">
        <f t="shared" si="36"/>
        <v>0</v>
      </c>
      <c r="AD183" s="52">
        <f t="shared" si="37"/>
        <v>0</v>
      </c>
      <c r="AE183" s="52">
        <f t="shared" si="38"/>
        <v>0</v>
      </c>
      <c r="AF183" s="52">
        <f t="shared" si="39"/>
        <v>0</v>
      </c>
      <c r="AG183" s="52">
        <f t="shared" si="40"/>
        <v>0</v>
      </c>
      <c r="AH183" s="52">
        <f t="shared" si="41"/>
        <v>0</v>
      </c>
    </row>
    <row r="184" spans="27:34" x14ac:dyDescent="0.75">
      <c r="AA184" s="38" t="s">
        <v>509</v>
      </c>
      <c r="AB184" s="222" t="s">
        <v>750</v>
      </c>
      <c r="AC184" s="52">
        <f t="shared" si="36"/>
        <v>0</v>
      </c>
      <c r="AD184" s="52">
        <f t="shared" si="37"/>
        <v>0</v>
      </c>
      <c r="AE184" s="52">
        <f t="shared" si="38"/>
        <v>0</v>
      </c>
      <c r="AF184" s="52">
        <f t="shared" si="39"/>
        <v>0</v>
      </c>
      <c r="AG184" s="52">
        <f t="shared" si="40"/>
        <v>0</v>
      </c>
      <c r="AH184" s="52">
        <f t="shared" si="41"/>
        <v>0</v>
      </c>
    </row>
    <row r="185" spans="27:34" x14ac:dyDescent="0.75">
      <c r="AA185" s="38" t="s">
        <v>509</v>
      </c>
      <c r="AB185" s="222" t="s">
        <v>749</v>
      </c>
      <c r="AC185" s="52">
        <f t="shared" si="36"/>
        <v>0</v>
      </c>
      <c r="AD185" s="52">
        <f t="shared" si="37"/>
        <v>0</v>
      </c>
      <c r="AE185" s="52">
        <f t="shared" si="38"/>
        <v>0</v>
      </c>
      <c r="AF185" s="52">
        <f t="shared" si="39"/>
        <v>0</v>
      </c>
      <c r="AG185" s="52">
        <f t="shared" si="40"/>
        <v>0</v>
      </c>
      <c r="AH185" s="52">
        <f t="shared" si="41"/>
        <v>0</v>
      </c>
    </row>
    <row r="1048576" spans="3:3" x14ac:dyDescent="0.75">
      <c r="C1048576" s="52"/>
    </row>
  </sheetData>
  <mergeCells count="26">
    <mergeCell ref="O68:S68"/>
    <mergeCell ref="T68:V68"/>
    <mergeCell ref="O69:O70"/>
    <mergeCell ref="M69:N69"/>
    <mergeCell ref="H69:K69"/>
    <mergeCell ref="Q69:Q70"/>
    <mergeCell ref="S69:S70"/>
    <mergeCell ref="T69:T70"/>
    <mergeCell ref="U69:U70"/>
    <mergeCell ref="V69:V70"/>
    <mergeCell ref="I16:L31"/>
    <mergeCell ref="I15:L15"/>
    <mergeCell ref="B15:H15"/>
    <mergeCell ref="B54:K54"/>
    <mergeCell ref="O67:V67"/>
    <mergeCell ref="B69:F69"/>
    <mergeCell ref="P69:P70"/>
    <mergeCell ref="R69:R70"/>
    <mergeCell ref="AH148:AH149"/>
    <mergeCell ref="AA148:AA149"/>
    <mergeCell ref="AB148:AB149"/>
    <mergeCell ref="AC148:AC149"/>
    <mergeCell ref="AD148:AD149"/>
    <mergeCell ref="AE148:AE149"/>
    <mergeCell ref="AF148:AF149"/>
    <mergeCell ref="AG148:AG149"/>
  </mergeCells>
  <hyperlinks>
    <hyperlink ref="B11" location="VENTEOS!A1" display="&lt;&lt;&lt;VENTEOS" xr:uid="{6D22A241-012C-41B4-942F-3445ADA0BAA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DE619E1-980D-4201-9990-3C605EA87D86}">
          <x14:formula1>
            <xm:f>Hoja1!$B$62:$B$63</xm:f>
          </x14:formula1>
          <xm:sqref>L71:L143</xm:sqref>
        </x14:dataValidation>
        <x14:dataValidation type="list" allowBlank="1" showInputMessage="1" showErrorMessage="1" xr:uid="{419E2DA5-9D20-4DFA-BB5F-2109C9E7DC8F}">
          <x14:formula1>
            <xm:f>Hoja1!$B$45:$B$56</xm:f>
          </x14:formula1>
          <xm:sqref>F71:F143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F79C-CE13-43F8-B81B-7CBE2D70463A}">
  <sheetPr>
    <tabColor theme="5" tint="0.79998168889431442"/>
  </sheetPr>
  <dimension ref="A1:BF178"/>
  <sheetViews>
    <sheetView zoomScale="80" zoomScaleNormal="80" workbookViewId="0">
      <selection activeCell="B10" sqref="B10"/>
    </sheetView>
  </sheetViews>
  <sheetFormatPr baseColWidth="10" defaultRowHeight="14.75" x14ac:dyDescent="0.75"/>
  <cols>
    <col min="1" max="1" width="10.90625" style="1"/>
    <col min="2" max="2" width="14.54296875" customWidth="1"/>
    <col min="3" max="3" width="20.453125" customWidth="1"/>
    <col min="4" max="5" width="20.453125" style="160" customWidth="1"/>
    <col min="6" max="6" width="20.453125" customWidth="1"/>
    <col min="7" max="7" width="24.81640625" customWidth="1"/>
    <col min="8" max="8" width="39.54296875" customWidth="1"/>
    <col min="9" max="9" width="40.6328125" customWidth="1"/>
    <col min="10" max="10" width="25.6328125" customWidth="1"/>
    <col min="11" max="11" width="11.08984375" customWidth="1"/>
    <col min="15" max="16" width="13.90625" style="1" customWidth="1"/>
    <col min="17" max="18" width="13.08984375" style="1" customWidth="1"/>
    <col min="19" max="19" width="10.90625" style="1"/>
    <col min="20" max="20" width="12.81640625" style="1" customWidth="1"/>
    <col min="21" max="21" width="13.36328125" style="1" customWidth="1"/>
    <col min="22" max="26" width="10.90625" style="1"/>
    <col min="27" max="27" width="0" style="1" hidden="1" customWidth="1"/>
    <col min="28" max="28" width="16" style="83" hidden="1" customWidth="1"/>
    <col min="29" max="29" width="30.26953125" style="83" hidden="1" customWidth="1"/>
    <col min="30" max="36" width="10.90625" style="83" hidden="1" customWidth="1"/>
    <col min="37" max="38" width="31" style="83" hidden="1" customWidth="1"/>
    <col min="39" max="41" width="25.6328125" style="83" hidden="1" customWidth="1"/>
    <col min="42" max="42" width="24.1796875" style="83" hidden="1" customWidth="1"/>
    <col min="43" max="43" width="27.26953125" style="83" hidden="1" customWidth="1"/>
    <col min="44" max="44" width="23.6328125" style="83" hidden="1" customWidth="1"/>
    <col min="45" max="46" width="21.1796875" style="83" hidden="1" customWidth="1"/>
    <col min="47" max="58" width="10.90625" style="1" hidden="1" customWidth="1"/>
    <col min="59" max="65" width="10.90625" style="1" customWidth="1"/>
    <col min="66" max="16384" width="10.90625" style="1"/>
  </cols>
  <sheetData>
    <row r="1" spans="1:46" x14ac:dyDescent="0.75">
      <c r="A1" s="6"/>
      <c r="B1" s="1"/>
      <c r="C1" s="1"/>
      <c r="D1" s="1"/>
      <c r="E1" s="1"/>
      <c r="F1" s="1"/>
      <c r="G1" s="1"/>
      <c r="H1" s="1"/>
      <c r="I1" s="1"/>
      <c r="J1" s="1"/>
      <c r="K1" s="1"/>
      <c r="L1" s="1"/>
      <c r="M1" s="1"/>
      <c r="N1" s="1"/>
      <c r="AB1" s="1"/>
      <c r="AC1" s="1"/>
      <c r="AD1" s="1"/>
      <c r="AE1" s="1"/>
      <c r="AF1" s="1"/>
      <c r="AG1" s="1"/>
      <c r="AH1" s="1"/>
      <c r="AI1" s="1"/>
      <c r="AJ1" s="1"/>
      <c r="AK1" s="1"/>
      <c r="AL1" s="1"/>
      <c r="AM1" s="1"/>
      <c r="AN1" s="1"/>
      <c r="AO1" s="1"/>
      <c r="AP1" s="1"/>
      <c r="AQ1" s="1"/>
      <c r="AR1" s="1"/>
      <c r="AS1" s="1"/>
      <c r="AT1" s="1"/>
    </row>
    <row r="2" spans="1:46" x14ac:dyDescent="0.75">
      <c r="A2" s="6"/>
      <c r="B2" s="1"/>
      <c r="C2" s="1"/>
      <c r="D2" s="1"/>
      <c r="E2" s="1"/>
      <c r="F2" s="1"/>
      <c r="G2" s="1"/>
      <c r="H2" s="1"/>
      <c r="I2" s="1"/>
      <c r="J2" s="1"/>
      <c r="K2" s="1"/>
      <c r="L2" s="1"/>
      <c r="M2" s="1"/>
      <c r="N2" s="1"/>
      <c r="AB2" s="1"/>
      <c r="AC2" s="1"/>
      <c r="AD2" s="1"/>
      <c r="AE2" s="1"/>
      <c r="AF2" s="1"/>
      <c r="AG2" s="1"/>
      <c r="AH2" s="1"/>
      <c r="AI2" s="1"/>
      <c r="AJ2" s="1"/>
      <c r="AK2" s="1"/>
      <c r="AL2" s="1"/>
      <c r="AM2" s="1"/>
      <c r="AN2" s="1"/>
      <c r="AO2" s="1"/>
      <c r="AP2" s="1"/>
      <c r="AQ2" s="1"/>
      <c r="AR2" s="1"/>
      <c r="AS2" s="1"/>
      <c r="AT2" s="1"/>
    </row>
    <row r="3" spans="1:46" x14ac:dyDescent="0.75">
      <c r="A3" s="6"/>
      <c r="B3" s="1"/>
      <c r="C3" s="1"/>
      <c r="D3" s="1"/>
      <c r="E3" s="1"/>
      <c r="F3" s="1"/>
      <c r="G3" s="1"/>
      <c r="H3" s="1"/>
      <c r="I3" s="1"/>
      <c r="J3" s="1"/>
      <c r="K3" s="1"/>
      <c r="L3" s="1"/>
      <c r="M3" s="1"/>
      <c r="N3" s="1"/>
      <c r="AB3" s="1"/>
      <c r="AC3" s="1"/>
      <c r="AD3" s="1"/>
      <c r="AE3" s="1"/>
      <c r="AF3" s="1"/>
      <c r="AG3" s="1"/>
      <c r="AH3" s="1"/>
      <c r="AI3" s="1"/>
      <c r="AJ3" s="1"/>
      <c r="AK3" s="1"/>
      <c r="AL3" s="1"/>
      <c r="AM3" s="1"/>
      <c r="AN3" s="1"/>
      <c r="AO3" s="1"/>
      <c r="AP3" s="1"/>
      <c r="AQ3" s="1"/>
      <c r="AR3" s="1"/>
      <c r="AS3" s="1"/>
      <c r="AT3" s="1"/>
    </row>
    <row r="4" spans="1:46" x14ac:dyDescent="0.75">
      <c r="A4" s="6"/>
      <c r="B4" s="1"/>
      <c r="C4" s="1"/>
      <c r="D4" s="1"/>
      <c r="E4" s="1"/>
      <c r="F4" s="1"/>
      <c r="G4" s="1"/>
      <c r="H4" s="1"/>
      <c r="I4" s="1"/>
      <c r="J4" s="1"/>
      <c r="K4" s="1"/>
      <c r="L4" s="1"/>
      <c r="M4" s="1"/>
      <c r="N4" s="1"/>
      <c r="AB4" s="1"/>
      <c r="AC4" s="1"/>
      <c r="AD4" s="1"/>
      <c r="AE4" s="1"/>
      <c r="AF4" s="1"/>
      <c r="AG4" s="1"/>
      <c r="AH4" s="1"/>
      <c r="AI4" s="1"/>
      <c r="AJ4" s="1"/>
      <c r="AK4" s="1"/>
      <c r="AL4" s="1"/>
      <c r="AM4" s="1"/>
      <c r="AN4" s="1"/>
      <c r="AO4" s="1"/>
      <c r="AP4" s="1"/>
      <c r="AQ4" s="1"/>
      <c r="AR4" s="1"/>
      <c r="AS4" s="1"/>
      <c r="AT4" s="1"/>
    </row>
    <row r="5" spans="1:46" x14ac:dyDescent="0.75">
      <c r="A5" s="6"/>
      <c r="B5" s="1"/>
      <c r="C5" s="1"/>
      <c r="D5" s="1"/>
      <c r="E5" s="1"/>
      <c r="F5" s="1"/>
      <c r="G5" s="1"/>
      <c r="H5" s="1"/>
      <c r="I5" s="1"/>
      <c r="J5" s="1"/>
      <c r="K5" s="1"/>
      <c r="L5" s="1"/>
      <c r="M5" s="1"/>
      <c r="N5" s="1"/>
      <c r="AB5" s="1"/>
      <c r="AC5" s="1"/>
      <c r="AD5" s="1"/>
      <c r="AE5" s="1"/>
      <c r="AF5" s="1"/>
      <c r="AG5" s="1"/>
      <c r="AH5" s="1"/>
      <c r="AI5" s="1"/>
      <c r="AJ5" s="1"/>
      <c r="AK5" s="1"/>
      <c r="AL5" s="1"/>
      <c r="AM5" s="1"/>
      <c r="AN5" s="1"/>
      <c r="AO5" s="1"/>
      <c r="AP5" s="1"/>
      <c r="AQ5" s="1"/>
      <c r="AR5" s="1"/>
      <c r="AS5" s="1"/>
      <c r="AT5" s="1"/>
    </row>
    <row r="6" spans="1:46" x14ac:dyDescent="0.75">
      <c r="A6" s="6"/>
      <c r="B6" s="1"/>
      <c r="C6" s="1"/>
      <c r="D6" s="1"/>
      <c r="E6" s="1"/>
      <c r="F6" s="1"/>
      <c r="G6" s="1"/>
      <c r="H6" s="1"/>
      <c r="I6" s="1"/>
      <c r="J6" s="1"/>
      <c r="K6" s="1"/>
      <c r="L6" s="1"/>
      <c r="M6" s="1"/>
      <c r="N6" s="1"/>
      <c r="AS6" s="1"/>
      <c r="AT6" s="1"/>
    </row>
    <row r="7" spans="1:46" x14ac:dyDescent="0.75">
      <c r="A7" s="6"/>
      <c r="B7" s="1"/>
      <c r="C7" s="1"/>
      <c r="D7" s="1"/>
      <c r="E7" s="1"/>
      <c r="F7" s="1"/>
      <c r="G7" s="1"/>
      <c r="H7" s="1"/>
      <c r="I7" s="1"/>
      <c r="J7" s="1"/>
      <c r="K7" s="1"/>
      <c r="L7" s="1"/>
      <c r="M7" s="1"/>
      <c r="N7" s="1"/>
      <c r="AS7" s="1"/>
      <c r="AT7" s="1"/>
    </row>
    <row r="8" spans="1:46" x14ac:dyDescent="0.75">
      <c r="A8" s="6"/>
      <c r="B8" s="1"/>
      <c r="C8" s="1"/>
      <c r="D8" s="1"/>
      <c r="E8" s="1"/>
      <c r="F8" s="1"/>
      <c r="G8" s="1"/>
      <c r="H8" s="1"/>
      <c r="I8" s="1"/>
      <c r="J8" s="1"/>
      <c r="K8" s="1"/>
      <c r="L8" s="1"/>
      <c r="M8" s="1"/>
      <c r="N8" s="1"/>
      <c r="AS8" s="1"/>
      <c r="AT8" s="1"/>
    </row>
    <row r="9" spans="1:46" x14ac:dyDescent="0.75">
      <c r="A9" s="6"/>
      <c r="B9" s="1"/>
      <c r="C9" s="1"/>
      <c r="D9" s="1"/>
      <c r="E9" s="1"/>
      <c r="F9" s="1"/>
      <c r="G9" s="1"/>
      <c r="H9" s="1"/>
      <c r="I9" s="1"/>
      <c r="J9" s="1"/>
      <c r="K9" s="1"/>
      <c r="L9" s="1"/>
      <c r="M9" s="1"/>
      <c r="N9" s="1"/>
      <c r="AS9" s="1"/>
      <c r="AT9" s="1"/>
    </row>
    <row r="10" spans="1:46" x14ac:dyDescent="0.75">
      <c r="A10" s="6"/>
      <c r="B10" s="6" t="s">
        <v>419</v>
      </c>
      <c r="C10" s="1"/>
      <c r="D10" s="1"/>
      <c r="E10" s="1"/>
      <c r="F10" s="1"/>
      <c r="G10" s="1"/>
      <c r="H10" s="1"/>
      <c r="I10" s="1"/>
      <c r="J10" s="1"/>
      <c r="K10" s="1"/>
      <c r="L10" s="1"/>
      <c r="M10" s="1"/>
      <c r="N10" s="1"/>
      <c r="AS10" s="1"/>
      <c r="AT10" s="1"/>
    </row>
    <row r="11" spans="1:46" x14ac:dyDescent="0.75">
      <c r="A11" s="6"/>
      <c r="B11" s="1"/>
      <c r="C11" s="1"/>
      <c r="D11" s="1"/>
      <c r="E11" s="1"/>
      <c r="F11" s="1"/>
      <c r="G11" s="1"/>
      <c r="H11" s="1"/>
      <c r="I11" s="1"/>
      <c r="J11" s="1"/>
      <c r="K11" s="1"/>
      <c r="L11" s="1"/>
      <c r="M11" s="1"/>
      <c r="N11" s="1"/>
      <c r="AS11" s="1"/>
      <c r="AT11" s="1"/>
    </row>
    <row r="12" spans="1:46" ht="18.5" x14ac:dyDescent="0.9">
      <c r="B12" s="12" t="s">
        <v>255</v>
      </c>
      <c r="C12" s="1"/>
      <c r="D12" s="1"/>
      <c r="E12" s="1"/>
      <c r="F12" s="1"/>
      <c r="G12" s="1"/>
      <c r="H12" s="1"/>
      <c r="I12" s="1"/>
      <c r="J12" s="1"/>
      <c r="K12" s="1"/>
      <c r="L12" s="1"/>
      <c r="M12" s="1"/>
      <c r="N12" s="1"/>
      <c r="AS12" s="1"/>
      <c r="AT12" s="1"/>
    </row>
    <row r="13" spans="1:46" x14ac:dyDescent="0.75">
      <c r="B13" s="1"/>
      <c r="C13" s="1"/>
      <c r="D13" s="1"/>
      <c r="E13" s="1"/>
      <c r="F13" s="1"/>
      <c r="G13" s="1"/>
      <c r="H13" s="1"/>
      <c r="I13" s="1"/>
      <c r="J13" s="1"/>
      <c r="K13" s="1"/>
      <c r="L13" s="1"/>
      <c r="M13" s="1"/>
      <c r="N13" s="1"/>
      <c r="AS13" s="1"/>
      <c r="AT13" s="1"/>
    </row>
    <row r="14" spans="1:46" x14ac:dyDescent="0.75">
      <c r="B14" s="1"/>
      <c r="C14" s="1"/>
      <c r="D14" s="1"/>
      <c r="E14" s="1"/>
      <c r="F14" s="1"/>
      <c r="G14" s="1"/>
      <c r="H14" s="1"/>
      <c r="I14" s="1"/>
      <c r="J14" s="1"/>
      <c r="K14" s="1"/>
      <c r="L14" s="1"/>
      <c r="M14" s="1"/>
      <c r="N14" s="1"/>
      <c r="AS14" s="1"/>
      <c r="AT14" s="1"/>
    </row>
    <row r="15" spans="1:46" x14ac:dyDescent="0.75">
      <c r="B15" s="1"/>
      <c r="C15" s="259"/>
      <c r="D15" s="284"/>
      <c r="E15" s="284"/>
      <c r="F15" s="284"/>
      <c r="G15" s="284"/>
      <c r="H15" s="260"/>
      <c r="I15" s="400" t="s">
        <v>447</v>
      </c>
      <c r="J15" s="401"/>
      <c r="K15" s="401"/>
      <c r="L15" s="401"/>
      <c r="M15" s="401"/>
      <c r="N15" s="401"/>
      <c r="O15" s="401"/>
      <c r="P15" s="401"/>
      <c r="Q15" s="401"/>
      <c r="R15" s="401"/>
      <c r="S15" s="402"/>
      <c r="AS15" s="1"/>
      <c r="AT15" s="1"/>
    </row>
    <row r="16" spans="1:46" x14ac:dyDescent="0.75">
      <c r="B16" s="1"/>
      <c r="C16" s="22"/>
      <c r="D16" s="23"/>
      <c r="E16" s="23"/>
      <c r="F16" s="23"/>
      <c r="G16" s="23"/>
      <c r="H16" s="24"/>
      <c r="I16" s="22"/>
      <c r="J16" s="23"/>
      <c r="K16" s="23"/>
      <c r="L16" s="23"/>
      <c r="M16" s="23"/>
      <c r="N16" s="23"/>
      <c r="O16" s="23"/>
      <c r="P16" s="23"/>
      <c r="Q16" s="23"/>
      <c r="R16" s="23"/>
      <c r="S16" s="24"/>
      <c r="AS16" s="1"/>
      <c r="AT16" s="1"/>
    </row>
    <row r="17" spans="2:46" x14ac:dyDescent="0.75">
      <c r="B17" s="1"/>
      <c r="C17" s="25"/>
      <c r="D17" s="1"/>
      <c r="E17" s="1"/>
      <c r="F17" s="1"/>
      <c r="G17" s="1"/>
      <c r="H17" s="26"/>
      <c r="I17" s="272" t="s">
        <v>1065</v>
      </c>
      <c r="J17" s="265"/>
      <c r="K17" s="265"/>
      <c r="L17" s="265"/>
      <c r="M17" s="265"/>
      <c r="N17" s="265"/>
      <c r="O17" s="265"/>
      <c r="P17" s="265"/>
      <c r="Q17" s="265"/>
      <c r="R17" s="265"/>
      <c r="S17" s="273"/>
      <c r="AS17" s="1"/>
      <c r="AT17" s="1"/>
    </row>
    <row r="18" spans="2:46" s="1" customFormat="1" x14ac:dyDescent="0.75">
      <c r="C18" s="25"/>
      <c r="H18" s="26"/>
      <c r="I18" s="272"/>
      <c r="J18" s="265"/>
      <c r="K18" s="265"/>
      <c r="L18" s="265"/>
      <c r="M18" s="265"/>
      <c r="N18" s="265"/>
      <c r="O18" s="265"/>
      <c r="P18" s="265"/>
      <c r="Q18" s="265"/>
      <c r="R18" s="265"/>
      <c r="S18" s="273"/>
    </row>
    <row r="19" spans="2:46" s="1" customFormat="1" x14ac:dyDescent="0.75">
      <c r="C19" s="25"/>
      <c r="H19" s="26"/>
      <c r="I19" s="272"/>
      <c r="J19" s="265"/>
      <c r="K19" s="265"/>
      <c r="L19" s="265"/>
      <c r="M19" s="265"/>
      <c r="N19" s="265"/>
      <c r="O19" s="265"/>
      <c r="P19" s="265"/>
      <c r="Q19" s="265"/>
      <c r="R19" s="265"/>
      <c r="S19" s="273"/>
    </row>
    <row r="20" spans="2:46" s="1" customFormat="1" x14ac:dyDescent="0.75">
      <c r="C20" s="25"/>
      <c r="H20" s="26"/>
      <c r="I20" s="272"/>
      <c r="J20" s="265"/>
      <c r="K20" s="265"/>
      <c r="L20" s="265"/>
      <c r="M20" s="265"/>
      <c r="N20" s="265"/>
      <c r="O20" s="265"/>
      <c r="P20" s="265"/>
      <c r="Q20" s="265"/>
      <c r="R20" s="265"/>
      <c r="S20" s="273"/>
    </row>
    <row r="21" spans="2:46" s="1" customFormat="1" x14ac:dyDescent="0.75">
      <c r="C21" s="25"/>
      <c r="H21" s="26"/>
      <c r="I21" s="272"/>
      <c r="J21" s="265"/>
      <c r="K21" s="265"/>
      <c r="L21" s="265"/>
      <c r="M21" s="265"/>
      <c r="N21" s="265"/>
      <c r="O21" s="265"/>
      <c r="P21" s="265"/>
      <c r="Q21" s="265"/>
      <c r="R21" s="265"/>
      <c r="S21" s="273"/>
    </row>
    <row r="22" spans="2:46" s="1" customFormat="1" x14ac:dyDescent="0.75">
      <c r="C22" s="25"/>
      <c r="H22" s="26"/>
      <c r="I22" s="272"/>
      <c r="J22" s="265"/>
      <c r="K22" s="265"/>
      <c r="L22" s="265"/>
      <c r="M22" s="265"/>
      <c r="N22" s="265"/>
      <c r="O22" s="265"/>
      <c r="P22" s="265"/>
      <c r="Q22" s="265"/>
      <c r="R22" s="265"/>
      <c r="S22" s="273"/>
    </row>
    <row r="23" spans="2:46" s="1" customFormat="1" x14ac:dyDescent="0.75">
      <c r="C23" s="25"/>
      <c r="H23" s="26"/>
      <c r="I23" s="272"/>
      <c r="J23" s="265"/>
      <c r="K23" s="265"/>
      <c r="L23" s="265"/>
      <c r="M23" s="265"/>
      <c r="N23" s="265"/>
      <c r="O23" s="265"/>
      <c r="P23" s="265"/>
      <c r="Q23" s="265"/>
      <c r="R23" s="265"/>
      <c r="S23" s="273"/>
    </row>
    <row r="24" spans="2:46" s="1" customFormat="1" x14ac:dyDescent="0.75">
      <c r="C24" s="25"/>
      <c r="H24" s="26"/>
      <c r="I24" s="272"/>
      <c r="J24" s="265"/>
      <c r="K24" s="265"/>
      <c r="L24" s="265"/>
      <c r="M24" s="265"/>
      <c r="N24" s="265"/>
      <c r="O24" s="265"/>
      <c r="P24" s="265"/>
      <c r="Q24" s="265"/>
      <c r="R24" s="265"/>
      <c r="S24" s="273"/>
    </row>
    <row r="25" spans="2:46" s="1" customFormat="1" ht="18.5" x14ac:dyDescent="0.9">
      <c r="C25" s="104"/>
      <c r="H25" s="26"/>
      <c r="I25" s="272"/>
      <c r="J25" s="265"/>
      <c r="K25" s="265"/>
      <c r="L25" s="265"/>
      <c r="M25" s="265"/>
      <c r="N25" s="265"/>
      <c r="O25" s="265"/>
      <c r="P25" s="265"/>
      <c r="Q25" s="265"/>
      <c r="R25" s="265"/>
      <c r="S25" s="273"/>
    </row>
    <row r="26" spans="2:46" s="1" customFormat="1" x14ac:dyDescent="0.75">
      <c r="C26" s="25"/>
      <c r="H26" s="26"/>
      <c r="I26" s="272"/>
      <c r="J26" s="265"/>
      <c r="K26" s="265"/>
      <c r="L26" s="265"/>
      <c r="M26" s="265"/>
      <c r="N26" s="265"/>
      <c r="O26" s="265"/>
      <c r="P26" s="265"/>
      <c r="Q26" s="265"/>
      <c r="R26" s="265"/>
      <c r="S26" s="273"/>
    </row>
    <row r="27" spans="2:46" s="1" customFormat="1" x14ac:dyDescent="0.75">
      <c r="C27" s="25"/>
      <c r="H27" s="26"/>
      <c r="I27" s="272"/>
      <c r="J27" s="265"/>
      <c r="K27" s="265"/>
      <c r="L27" s="265"/>
      <c r="M27" s="265"/>
      <c r="N27" s="265"/>
      <c r="O27" s="265"/>
      <c r="P27" s="265"/>
      <c r="Q27" s="265"/>
      <c r="R27" s="265"/>
      <c r="S27" s="273"/>
    </row>
    <row r="28" spans="2:46" s="1" customFormat="1" x14ac:dyDescent="0.75">
      <c r="C28" s="25"/>
      <c r="H28" s="26"/>
      <c r="I28" s="54" t="s">
        <v>76</v>
      </c>
      <c r="J28" s="11"/>
      <c r="K28" s="11"/>
      <c r="L28" s="11"/>
      <c r="M28" s="11"/>
      <c r="N28" s="11"/>
      <c r="O28" s="11"/>
      <c r="P28" s="11"/>
      <c r="Q28" s="11"/>
      <c r="R28" s="11"/>
      <c r="S28" s="26"/>
    </row>
    <row r="29" spans="2:46" s="1" customFormat="1" x14ac:dyDescent="0.75">
      <c r="C29" s="25"/>
      <c r="H29" s="26"/>
      <c r="I29" s="25"/>
      <c r="J29" s="11"/>
      <c r="K29" s="11"/>
      <c r="L29" s="11"/>
      <c r="M29" s="11"/>
      <c r="N29" s="11"/>
      <c r="O29" s="11"/>
      <c r="P29" s="11"/>
      <c r="Q29" s="11"/>
      <c r="R29" s="11"/>
      <c r="S29" s="26"/>
    </row>
    <row r="30" spans="2:46" s="1" customFormat="1" x14ac:dyDescent="0.75">
      <c r="C30" s="25"/>
      <c r="H30" s="26"/>
      <c r="I30" s="30" t="s">
        <v>441</v>
      </c>
      <c r="L30" s="11"/>
      <c r="M30" s="11"/>
      <c r="N30" s="11"/>
      <c r="S30" s="26"/>
    </row>
    <row r="31" spans="2:46" s="1" customFormat="1" x14ac:dyDescent="0.75">
      <c r="C31" s="25"/>
      <c r="H31" s="26"/>
      <c r="I31" s="109" t="s">
        <v>915</v>
      </c>
      <c r="L31" s="11"/>
      <c r="M31" s="11"/>
      <c r="N31" s="11"/>
      <c r="S31" s="26"/>
    </row>
    <row r="32" spans="2:46" s="1" customFormat="1" x14ac:dyDescent="0.75">
      <c r="C32" s="48"/>
      <c r="D32" s="5"/>
      <c r="E32" s="5"/>
      <c r="F32" s="5"/>
      <c r="G32" s="5"/>
      <c r="H32" s="50"/>
      <c r="I32" s="109"/>
      <c r="J32" s="5"/>
      <c r="K32" s="5"/>
      <c r="L32" s="11"/>
      <c r="M32" s="11"/>
      <c r="N32" s="11"/>
      <c r="S32" s="26"/>
    </row>
    <row r="33" spans="2:46" x14ac:dyDescent="0.75">
      <c r="B33" s="1"/>
      <c r="C33" s="25"/>
      <c r="D33" s="11"/>
      <c r="E33" s="11"/>
      <c r="F33" s="11"/>
      <c r="G33" s="11"/>
      <c r="H33" s="51"/>
      <c r="I33" s="109"/>
      <c r="J33" s="11"/>
      <c r="K33" s="11"/>
      <c r="L33" s="11"/>
      <c r="M33" s="11"/>
      <c r="N33" s="11"/>
      <c r="S33" s="26"/>
      <c r="AB33" s="1"/>
      <c r="AC33" s="1"/>
      <c r="AD33" s="1"/>
      <c r="AE33" s="1"/>
      <c r="AF33" s="1"/>
      <c r="AG33" s="1"/>
      <c r="AH33" s="1"/>
      <c r="AI33" s="1"/>
      <c r="AJ33" s="1"/>
      <c r="AK33" s="1"/>
      <c r="AL33" s="1"/>
      <c r="AM33" s="1"/>
      <c r="AN33" s="1"/>
      <c r="AO33" s="1"/>
      <c r="AP33" s="1"/>
      <c r="AQ33" s="1"/>
      <c r="AR33" s="1"/>
      <c r="AS33" s="1"/>
      <c r="AT33" s="1"/>
    </row>
    <row r="34" spans="2:46" x14ac:dyDescent="0.75">
      <c r="B34" s="1"/>
      <c r="C34" s="25"/>
      <c r="D34" s="11"/>
      <c r="E34" s="11"/>
      <c r="F34" s="11"/>
      <c r="G34" s="11"/>
      <c r="H34" s="51"/>
      <c r="I34" s="49"/>
      <c r="J34" s="11"/>
      <c r="K34" s="11"/>
      <c r="L34" s="11"/>
      <c r="M34" s="11"/>
      <c r="N34" s="11"/>
      <c r="O34" s="11"/>
      <c r="P34" s="11"/>
      <c r="Q34" s="11"/>
      <c r="R34" s="5"/>
      <c r="S34" s="26"/>
      <c r="AB34" s="1"/>
      <c r="AC34" s="1"/>
      <c r="AD34" s="1"/>
      <c r="AE34" s="1"/>
      <c r="AF34" s="1"/>
      <c r="AG34" s="1"/>
      <c r="AH34" s="1"/>
      <c r="AI34" s="1"/>
      <c r="AJ34" s="1"/>
      <c r="AK34" s="1"/>
      <c r="AL34" s="1"/>
      <c r="AM34" s="1"/>
      <c r="AN34" s="1"/>
      <c r="AO34" s="1"/>
      <c r="AP34" s="1"/>
      <c r="AQ34" s="1"/>
      <c r="AR34" s="1"/>
      <c r="AS34" s="1"/>
      <c r="AT34" s="1"/>
    </row>
    <row r="35" spans="2:46" x14ac:dyDescent="0.75">
      <c r="B35" s="1"/>
      <c r="C35" s="108"/>
      <c r="D35" s="11"/>
      <c r="E35" s="11"/>
      <c r="F35" s="11"/>
      <c r="G35" s="11"/>
      <c r="H35" s="51"/>
      <c r="I35" s="49"/>
      <c r="J35" s="11"/>
      <c r="K35" s="11"/>
      <c r="L35" s="11"/>
      <c r="M35" s="11"/>
      <c r="N35" s="11"/>
      <c r="O35" s="11"/>
      <c r="P35" s="11"/>
      <c r="Q35" s="11"/>
      <c r="R35" s="5"/>
      <c r="S35" s="26"/>
      <c r="AB35" s="1"/>
      <c r="AC35" s="1"/>
      <c r="AD35" s="1"/>
      <c r="AE35" s="1"/>
      <c r="AF35" s="1"/>
      <c r="AG35" s="1"/>
      <c r="AH35" s="1"/>
      <c r="AI35" s="1"/>
      <c r="AJ35" s="1"/>
      <c r="AK35" s="1"/>
      <c r="AL35" s="1"/>
      <c r="AM35" s="1"/>
      <c r="AN35" s="1"/>
      <c r="AO35" s="1"/>
      <c r="AP35" s="1"/>
      <c r="AQ35" s="1"/>
      <c r="AR35" s="1"/>
      <c r="AS35" s="1"/>
      <c r="AT35" s="1"/>
    </row>
    <row r="36" spans="2:46" x14ac:dyDescent="0.75">
      <c r="B36" s="1"/>
      <c r="C36" s="25"/>
      <c r="D36" s="5"/>
      <c r="E36" s="5"/>
      <c r="F36" s="5"/>
      <c r="G36" s="5"/>
      <c r="H36" s="50"/>
      <c r="I36" s="25"/>
      <c r="J36" s="5"/>
      <c r="K36" s="5"/>
      <c r="L36" s="5"/>
      <c r="M36" s="5"/>
      <c r="N36" s="5"/>
      <c r="S36" s="26"/>
      <c r="AB36" s="1"/>
      <c r="AC36" s="1"/>
      <c r="AD36" s="1"/>
      <c r="AE36" s="1"/>
      <c r="AF36" s="1"/>
      <c r="AG36" s="1"/>
      <c r="AH36" s="1"/>
      <c r="AI36" s="1"/>
      <c r="AJ36" s="1"/>
      <c r="AK36" s="1"/>
      <c r="AL36" s="1"/>
      <c r="AM36" s="1"/>
      <c r="AN36" s="1"/>
      <c r="AO36" s="1"/>
      <c r="AP36" s="1"/>
      <c r="AQ36" s="1"/>
      <c r="AR36" s="1"/>
      <c r="AS36" s="1"/>
      <c r="AT36" s="1"/>
    </row>
    <row r="37" spans="2:46" x14ac:dyDescent="0.75">
      <c r="B37" s="1"/>
      <c r="C37" s="199"/>
      <c r="D37" s="5"/>
      <c r="E37" s="5"/>
      <c r="F37" s="5"/>
      <c r="G37" s="5"/>
      <c r="H37" s="50"/>
      <c r="I37" s="48"/>
      <c r="J37" s="5"/>
      <c r="K37" s="5"/>
      <c r="L37" s="5"/>
      <c r="M37" s="5"/>
      <c r="N37" s="5"/>
      <c r="S37" s="26"/>
      <c r="AB37" s="1"/>
      <c r="AC37" s="1"/>
      <c r="AD37" s="1"/>
      <c r="AE37" s="1"/>
      <c r="AF37" s="1"/>
      <c r="AG37" s="1"/>
      <c r="AH37" s="1"/>
      <c r="AI37" s="1"/>
      <c r="AJ37" s="1"/>
      <c r="AK37" s="1"/>
      <c r="AL37" s="1"/>
      <c r="AM37" s="1"/>
      <c r="AN37" s="1"/>
      <c r="AO37" s="1"/>
      <c r="AP37" s="1"/>
      <c r="AQ37" s="1"/>
      <c r="AR37" s="1"/>
      <c r="AS37" s="1"/>
      <c r="AT37" s="1"/>
    </row>
    <row r="38" spans="2:46" x14ac:dyDescent="0.75">
      <c r="B38" s="1"/>
      <c r="C38" s="199"/>
      <c r="D38" s="5"/>
      <c r="E38" s="5"/>
      <c r="F38" s="5"/>
      <c r="G38" s="5"/>
      <c r="H38" s="50"/>
      <c r="I38" s="48"/>
      <c r="J38" s="5"/>
      <c r="K38" s="5"/>
      <c r="L38" s="5"/>
      <c r="M38" s="5"/>
      <c r="N38" s="5"/>
      <c r="O38" s="5"/>
      <c r="P38" s="5"/>
      <c r="S38" s="26"/>
      <c r="AB38" s="1"/>
      <c r="AC38" s="1"/>
      <c r="AD38" s="1"/>
      <c r="AE38" s="1"/>
      <c r="AF38" s="1"/>
      <c r="AG38" s="1"/>
      <c r="AH38" s="1"/>
      <c r="AI38" s="1"/>
      <c r="AJ38" s="1"/>
      <c r="AK38" s="1"/>
      <c r="AL38" s="1"/>
      <c r="AM38" s="1"/>
      <c r="AN38" s="1"/>
      <c r="AO38" s="1"/>
      <c r="AP38" s="1"/>
      <c r="AQ38" s="1"/>
      <c r="AR38" s="1"/>
      <c r="AS38" s="1"/>
      <c r="AT38" s="1"/>
    </row>
    <row r="39" spans="2:46" x14ac:dyDescent="0.75">
      <c r="B39" s="1"/>
      <c r="C39" s="200"/>
      <c r="D39" s="106"/>
      <c r="E39" s="106"/>
      <c r="F39" s="106"/>
      <c r="G39" s="106"/>
      <c r="H39" s="107"/>
      <c r="I39" s="110"/>
      <c r="J39" s="106"/>
      <c r="K39" s="106"/>
      <c r="L39" s="106"/>
      <c r="M39" s="106"/>
      <c r="N39" s="106"/>
      <c r="O39" s="106"/>
      <c r="P39" s="106"/>
      <c r="Q39" s="28"/>
      <c r="R39" s="28"/>
      <c r="S39" s="29"/>
      <c r="AB39" s="1"/>
      <c r="AC39" s="1"/>
      <c r="AD39" s="1"/>
      <c r="AE39" s="1"/>
      <c r="AF39" s="1"/>
      <c r="AG39" s="1"/>
      <c r="AH39" s="1"/>
      <c r="AI39" s="1"/>
      <c r="AJ39" s="1"/>
      <c r="AK39" s="1"/>
      <c r="AL39" s="1"/>
      <c r="AM39" s="1"/>
      <c r="AN39" s="1"/>
      <c r="AO39" s="1"/>
      <c r="AP39" s="1"/>
      <c r="AQ39" s="1"/>
      <c r="AR39" s="1"/>
      <c r="AS39" s="1"/>
      <c r="AT39" s="1"/>
    </row>
    <row r="40" spans="2:46" x14ac:dyDescent="0.75">
      <c r="B40" s="1"/>
      <c r="C40" s="1"/>
      <c r="D40" s="1"/>
      <c r="E40" s="1"/>
      <c r="F40" s="1"/>
      <c r="G40" s="1"/>
      <c r="H40" s="1"/>
      <c r="I40" s="1"/>
      <c r="J40" s="1"/>
      <c r="K40" s="1"/>
      <c r="L40" s="1"/>
      <c r="M40" s="1"/>
      <c r="N40" s="1"/>
      <c r="AB40" s="1"/>
      <c r="AC40" s="1"/>
      <c r="AD40" s="1"/>
      <c r="AE40" s="1"/>
      <c r="AF40" s="1"/>
      <c r="AG40" s="1"/>
      <c r="AH40" s="1"/>
      <c r="AI40" s="1"/>
      <c r="AJ40" s="1"/>
      <c r="AK40" s="1"/>
      <c r="AL40" s="1"/>
      <c r="AM40" s="1"/>
      <c r="AN40" s="1"/>
      <c r="AO40" s="1"/>
      <c r="AP40" s="1"/>
      <c r="AQ40" s="1"/>
      <c r="AR40" s="1"/>
      <c r="AS40" s="1"/>
      <c r="AT40" s="1"/>
    </row>
    <row r="41" spans="2:46" x14ac:dyDescent="0.75">
      <c r="B41" s="1"/>
      <c r="C41" s="1"/>
      <c r="D41" s="1"/>
      <c r="E41" s="1"/>
      <c r="F41" s="1"/>
      <c r="G41" s="1"/>
      <c r="H41" s="1"/>
      <c r="I41" s="1"/>
      <c r="J41" s="1"/>
      <c r="K41" s="1"/>
      <c r="L41" s="1"/>
      <c r="M41" s="1"/>
      <c r="N41" s="293" t="s">
        <v>194</v>
      </c>
      <c r="O41" s="293"/>
      <c r="P41" s="293"/>
      <c r="Q41" s="293"/>
      <c r="R41" s="293"/>
      <c r="S41" s="293"/>
      <c r="T41" s="293"/>
      <c r="U41" s="293"/>
      <c r="AB41" s="1"/>
      <c r="AC41" s="1"/>
      <c r="AD41" s="1"/>
      <c r="AE41" s="1"/>
      <c r="AF41" s="1"/>
      <c r="AG41" s="1"/>
      <c r="AH41" s="1"/>
      <c r="AI41" s="1"/>
      <c r="AJ41" s="1"/>
      <c r="AK41" s="1"/>
      <c r="AL41" s="1"/>
      <c r="AM41" s="1"/>
      <c r="AN41" s="1"/>
      <c r="AO41" s="1"/>
      <c r="AP41" s="1"/>
      <c r="AQ41" s="1"/>
      <c r="AR41" s="1"/>
      <c r="AS41" s="1"/>
      <c r="AT41" s="1"/>
    </row>
    <row r="42" spans="2:46" x14ac:dyDescent="0.75">
      <c r="B42" s="1"/>
      <c r="C42" s="1"/>
      <c r="D42" s="1"/>
      <c r="E42" s="1"/>
      <c r="F42" s="1"/>
      <c r="G42" s="1"/>
      <c r="H42" s="1"/>
      <c r="I42" s="1"/>
      <c r="J42" s="1"/>
      <c r="K42" s="1"/>
      <c r="L42" s="1"/>
      <c r="M42" s="1"/>
      <c r="N42" s="293" t="s">
        <v>740</v>
      </c>
      <c r="O42" s="293"/>
      <c r="P42" s="293"/>
      <c r="Q42" s="293"/>
      <c r="R42" s="293"/>
      <c r="S42" s="293" t="s">
        <v>741</v>
      </c>
      <c r="T42" s="293"/>
      <c r="U42" s="293"/>
      <c r="AB42" s="1"/>
      <c r="AC42" s="1"/>
      <c r="AD42" s="1"/>
      <c r="AE42" s="1"/>
      <c r="AF42" s="1"/>
      <c r="AG42" s="1"/>
      <c r="AH42" s="1"/>
      <c r="AI42" s="1"/>
      <c r="AJ42" s="1"/>
      <c r="AK42" s="1"/>
      <c r="AL42" s="1"/>
      <c r="AM42" s="1"/>
      <c r="AN42" s="1"/>
      <c r="AO42" s="1"/>
      <c r="AP42" s="1"/>
      <c r="AQ42" s="1"/>
      <c r="AR42" s="1"/>
      <c r="AS42" s="1"/>
      <c r="AT42" s="1"/>
    </row>
    <row r="43" spans="2:46" x14ac:dyDescent="0.75">
      <c r="B43" s="446" t="s">
        <v>742</v>
      </c>
      <c r="C43" s="447"/>
      <c r="D43" s="447"/>
      <c r="E43" s="447"/>
      <c r="F43" s="448"/>
      <c r="G43" s="145" t="s">
        <v>1040</v>
      </c>
      <c r="H43" s="445" t="s">
        <v>1064</v>
      </c>
      <c r="I43" s="436"/>
      <c r="J43" s="436"/>
      <c r="K43" s="436"/>
      <c r="L43" s="449" t="s">
        <v>1042</v>
      </c>
      <c r="M43" s="449"/>
      <c r="N43" s="404" t="s">
        <v>497</v>
      </c>
      <c r="O43" s="404" t="s">
        <v>298</v>
      </c>
      <c r="P43" s="404" t="s">
        <v>745</v>
      </c>
      <c r="Q43" s="404" t="s">
        <v>299</v>
      </c>
      <c r="R43" s="404" t="s">
        <v>725</v>
      </c>
      <c r="S43" s="404" t="s">
        <v>300</v>
      </c>
      <c r="T43" s="404" t="s">
        <v>301</v>
      </c>
      <c r="U43" s="404" t="s">
        <v>124</v>
      </c>
    </row>
    <row r="44" spans="2:46" ht="44.25" x14ac:dyDescent="0.75">
      <c r="B44" s="77" t="s">
        <v>256</v>
      </c>
      <c r="C44" s="150" t="s">
        <v>518</v>
      </c>
      <c r="D44" s="85" t="s">
        <v>307</v>
      </c>
      <c r="E44" s="85" t="s">
        <v>719</v>
      </c>
      <c r="F44" s="85" t="s">
        <v>497</v>
      </c>
      <c r="G44" s="247" t="s">
        <v>257</v>
      </c>
      <c r="H44" s="244" t="s">
        <v>258</v>
      </c>
      <c r="I44" s="244" t="s">
        <v>259</v>
      </c>
      <c r="J44" s="88" t="s">
        <v>260</v>
      </c>
      <c r="K44" s="244" t="s">
        <v>153</v>
      </c>
      <c r="L44" s="89" t="s">
        <v>31</v>
      </c>
      <c r="M44" s="89" t="s">
        <v>30</v>
      </c>
      <c r="N44" s="404"/>
      <c r="O44" s="404"/>
      <c r="P44" s="404"/>
      <c r="Q44" s="404"/>
      <c r="R44" s="404"/>
      <c r="S44" s="404"/>
      <c r="T44" s="404"/>
      <c r="U44" s="404"/>
      <c r="AB44" s="146" t="s">
        <v>261</v>
      </c>
      <c r="AC44" s="137" t="s">
        <v>160</v>
      </c>
      <c r="AD44" s="146" t="s">
        <v>262</v>
      </c>
      <c r="AE44" s="146" t="s">
        <v>153</v>
      </c>
      <c r="AF44" s="146" t="s">
        <v>263</v>
      </c>
      <c r="AG44" s="146" t="s">
        <v>264</v>
      </c>
      <c r="AH44" s="146" t="s">
        <v>87</v>
      </c>
      <c r="AI44" s="146" t="s">
        <v>32</v>
      </c>
      <c r="AJ44" s="146" t="s">
        <v>33</v>
      </c>
      <c r="AK44" s="137" t="s">
        <v>161</v>
      </c>
      <c r="AL44" s="103" t="s">
        <v>739</v>
      </c>
      <c r="AM44" s="103" t="s">
        <v>140</v>
      </c>
      <c r="AN44" s="103" t="s">
        <v>721</v>
      </c>
      <c r="AO44" s="103" t="s">
        <v>722</v>
      </c>
      <c r="AP44" s="137" t="s">
        <v>141</v>
      </c>
      <c r="AQ44" s="137" t="s">
        <v>142</v>
      </c>
      <c r="AR44" s="137" t="s">
        <v>143</v>
      </c>
      <c r="AS44" s="137" t="s">
        <v>63</v>
      </c>
      <c r="AT44" s="137" t="s">
        <v>62</v>
      </c>
    </row>
    <row r="45" spans="2:46" x14ac:dyDescent="0.75">
      <c r="B45" s="52" t="s">
        <v>1162</v>
      </c>
      <c r="C45" s="52">
        <v>720</v>
      </c>
      <c r="D45" s="125">
        <v>0</v>
      </c>
      <c r="E45" s="125">
        <v>0</v>
      </c>
      <c r="F45" s="131" t="s">
        <v>498</v>
      </c>
      <c r="G45" s="92">
        <v>500</v>
      </c>
      <c r="H45" s="14"/>
      <c r="I45" s="14"/>
      <c r="J45" s="14"/>
      <c r="K45" s="19"/>
      <c r="L45" s="93">
        <v>0.3</v>
      </c>
      <c r="M45" s="93">
        <v>0.1</v>
      </c>
      <c r="N45" s="122" t="str">
        <f>IF(F45="","",F45)</f>
        <v>Enero</v>
      </c>
      <c r="O45" s="122">
        <f>AN45</f>
        <v>0</v>
      </c>
      <c r="P45" s="122">
        <f>AO45</f>
        <v>0</v>
      </c>
      <c r="Q45" s="122">
        <f>AM45</f>
        <v>360000</v>
      </c>
      <c r="R45" s="122" t="str">
        <f>AL45</f>
        <v>Medición</v>
      </c>
      <c r="S45" s="122">
        <f>AT45</f>
        <v>1.8984020747685832</v>
      </c>
      <c r="T45" s="154">
        <f>AS45</f>
        <v>2.0756897940891665</v>
      </c>
      <c r="U45" s="122">
        <f>S45+T45*Hoja1!$C$19</f>
        <v>60.017716309265246</v>
      </c>
      <c r="AB45" s="83" t="str">
        <f t="shared" ref="AB45:AB76" si="0">B45</f>
        <v>T-001</v>
      </c>
      <c r="AC45" s="83">
        <f t="shared" ref="AC45:AC76" si="1">G45*C45</f>
        <v>360000</v>
      </c>
      <c r="AD45" s="83">
        <v>0.9</v>
      </c>
      <c r="AE45" s="83">
        <f t="shared" ref="AE45:AE76" si="2">IF(K45&lt;16,16,IF(K45&gt;58,58,K45))</f>
        <v>16</v>
      </c>
      <c r="AF45" s="83">
        <f t="shared" ref="AF45:AF76" si="3">IF(J45&lt;70,70,IF(J45&gt;295,295,J45))</f>
        <v>70</v>
      </c>
      <c r="AG45" s="83">
        <f t="shared" ref="AG45:AG76" si="4">IF(I45&lt;35,35,IF(I45&gt;5253,5253,I45))</f>
        <v>35</v>
      </c>
      <c r="AH45" s="83">
        <f>IF(AE45&lt;=30,0.0362,0.0178)</f>
        <v>3.6200000000000003E-2</v>
      </c>
      <c r="AI45" s="83">
        <f>IF(AE45&lt;=30,1.0937,1.187)</f>
        <v>1.0936999999999999</v>
      </c>
      <c r="AJ45" s="83">
        <f>IF(AE45&lt;=30,25.724,23.931)</f>
        <v>25.724</v>
      </c>
      <c r="AK45" s="83">
        <f t="shared" ref="AK45:AK76" si="5">(AH45*(AG45+14.7)^AI45*EXP(AJ45*AE45/(AF45+460))*AD45*(1+0.00005912*AE45*AF45*LOG10((AG45+14.7)/114.7)))*H45*C45/24</f>
        <v>0</v>
      </c>
      <c r="AL45" s="83" t="str">
        <f>IFERROR(IF(AC45&lt;&gt;0,"Medición","Estimación"),0)</f>
        <v>Medición</v>
      </c>
      <c r="AM45" s="83">
        <f>IFERROR(IF(AC45&lt;&gt;0,AC45,AK45),0)*(1-D45-E45)</f>
        <v>360000</v>
      </c>
      <c r="AN45" s="83">
        <f>IFERROR(IF(AC45&lt;&gt;0,AC45,AK45),0)*D45</f>
        <v>0</v>
      </c>
      <c r="AO45" s="83">
        <f>IFERROR(IF(AC45&lt;&gt;0,AC45,AK45),0)*E45</f>
        <v>0</v>
      </c>
      <c r="AP45" s="83">
        <f>AM45*(0.3048^3)</f>
        <v>10194.064773120002</v>
      </c>
      <c r="AQ45" s="143">
        <f>IF(L45="",AP45*'Fraccion masica'!$AB$36,L45*AP45)</f>
        <v>3058.2194319360005</v>
      </c>
      <c r="AR45" s="143">
        <f>IF(M45="",AP45*'Fraccion masica'!$AB$35,M45*AP45)</f>
        <v>1019.4064773120003</v>
      </c>
      <c r="AS45" s="144">
        <f>IFERROR(AQ45*Hoja1!$C$24/Hoja1!$C$25/Hoja1!$C$26*16.04/1000000,0)</f>
        <v>2.0756897940891665</v>
      </c>
      <c r="AT45" s="143">
        <f>IFERROR(AR45*Hoja1!$C$24/Hoja1!$C$25/Hoja1!$C$26*44.01/1000000,0)</f>
        <v>1.8984020747685832</v>
      </c>
    </row>
    <row r="46" spans="2:46" x14ac:dyDescent="0.75">
      <c r="B46" s="52" t="s">
        <v>1163</v>
      </c>
      <c r="C46" s="52">
        <v>720</v>
      </c>
      <c r="D46" s="125">
        <v>0</v>
      </c>
      <c r="E46" s="125">
        <v>0</v>
      </c>
      <c r="F46" s="131" t="s">
        <v>498</v>
      </c>
      <c r="G46" s="92">
        <v>400</v>
      </c>
      <c r="H46" s="14"/>
      <c r="I46" s="14"/>
      <c r="J46" s="14"/>
      <c r="K46" s="14"/>
      <c r="L46" s="93">
        <v>0.3</v>
      </c>
      <c r="M46" s="93">
        <v>0.1</v>
      </c>
      <c r="N46" s="122" t="str">
        <f t="shared" ref="N46:N109" si="6">IF(F46="","",F46)</f>
        <v>Enero</v>
      </c>
      <c r="O46" s="122">
        <f t="shared" ref="O46:O109" si="7">AN46</f>
        <v>0</v>
      </c>
      <c r="P46" s="122">
        <f t="shared" ref="P46:P109" si="8">AO46</f>
        <v>0</v>
      </c>
      <c r="Q46" s="122">
        <f t="shared" ref="Q46:Q109" si="9">AM46</f>
        <v>288000</v>
      </c>
      <c r="R46" s="122" t="str">
        <f t="shared" ref="R46:R109" si="10">AL46</f>
        <v>Medición</v>
      </c>
      <c r="S46" s="122">
        <f t="shared" ref="S46:S109" si="11">AT46</f>
        <v>1.5187216598148665</v>
      </c>
      <c r="T46" s="154">
        <f t="shared" ref="T46:T109" si="12">AS46</f>
        <v>1.6605518352713333</v>
      </c>
      <c r="U46" s="122">
        <f>S46+T46*Hoja1!$C$19</f>
        <v>48.0141730474122</v>
      </c>
      <c r="AB46" s="83" t="str">
        <f t="shared" si="0"/>
        <v>T-002</v>
      </c>
      <c r="AC46" s="83">
        <f t="shared" si="1"/>
        <v>288000</v>
      </c>
      <c r="AD46" s="83">
        <v>1.9</v>
      </c>
      <c r="AE46" s="83">
        <f t="shared" si="2"/>
        <v>16</v>
      </c>
      <c r="AF46" s="83">
        <f t="shared" si="3"/>
        <v>70</v>
      </c>
      <c r="AG46" s="83">
        <f t="shared" si="4"/>
        <v>35</v>
      </c>
      <c r="AH46" s="83">
        <f t="shared" ref="AH46:AH109" si="13">IF(AE46&lt;=30,0.0362,0.0178)</f>
        <v>3.6200000000000003E-2</v>
      </c>
      <c r="AI46" s="83">
        <f t="shared" ref="AI46:AI109" si="14">IF(AE46&lt;=30,1.0937,1.187)</f>
        <v>1.0936999999999999</v>
      </c>
      <c r="AJ46" s="83">
        <f t="shared" ref="AJ46:AJ109" si="15">IF(AE46&lt;=30,25.724,23.931)</f>
        <v>25.724</v>
      </c>
      <c r="AK46" s="83">
        <f t="shared" si="5"/>
        <v>0</v>
      </c>
      <c r="AL46" s="83" t="str">
        <f t="shared" ref="AL46:AL109" si="16">IFERROR(IF(AC46&lt;&gt;0,"Medición","Estimación"),0)</f>
        <v>Medición</v>
      </c>
      <c r="AM46" s="83">
        <f t="shared" ref="AM46:AM109" si="17">IFERROR(IF(AC46&lt;&gt;0,AC46,AK46),0)*(1-D46-E46)</f>
        <v>288000</v>
      </c>
      <c r="AN46" s="83">
        <f t="shared" ref="AN46:AN109" si="18">IFERROR(IF(AC46&lt;&gt;0,AC46,AK46),0)*D46</f>
        <v>0</v>
      </c>
      <c r="AO46" s="83">
        <f t="shared" ref="AO46:AO109" si="19">IFERROR(IF(AC46&lt;&gt;0,AC46,AK46),0)*E46</f>
        <v>0</v>
      </c>
      <c r="AP46" s="83">
        <f t="shared" ref="AP46:AP109" si="20">AM46*(0.3048^3)</f>
        <v>8155.2518184960009</v>
      </c>
      <c r="AQ46" s="143">
        <f>IF(L46="",AP46*'Fraccion masica'!$AB$36,L46*AP46)</f>
        <v>2446.5755455488002</v>
      </c>
      <c r="AR46" s="143">
        <f>IF(M46="",AP46*'Fraccion masica'!$AB$35,M46*AP46)</f>
        <v>815.52518184960013</v>
      </c>
      <c r="AS46" s="144">
        <f>IFERROR(AQ46*Hoja1!$C$24/Hoja1!$C$25/Hoja1!$C$26*16.04/1000000,0)</f>
        <v>1.6605518352713333</v>
      </c>
      <c r="AT46" s="143">
        <f>IFERROR(AR46*Hoja1!$C$24/Hoja1!$C$25/Hoja1!$C$26*44.01/1000000,0)</f>
        <v>1.5187216598148665</v>
      </c>
    </row>
    <row r="47" spans="2:46" x14ac:dyDescent="0.75">
      <c r="B47" s="52" t="s">
        <v>1162</v>
      </c>
      <c r="C47" s="52">
        <v>720</v>
      </c>
      <c r="D47" s="125">
        <v>0</v>
      </c>
      <c r="E47" s="125">
        <v>0</v>
      </c>
      <c r="F47" s="131" t="s">
        <v>499</v>
      </c>
      <c r="G47" s="92"/>
      <c r="H47" s="14">
        <v>400</v>
      </c>
      <c r="I47" s="14">
        <v>200</v>
      </c>
      <c r="J47" s="14">
        <v>80</v>
      </c>
      <c r="K47" s="14">
        <v>20</v>
      </c>
      <c r="L47" s="93">
        <v>0.3</v>
      </c>
      <c r="M47" s="93">
        <v>0.1</v>
      </c>
      <c r="N47" s="122" t="str">
        <f t="shared" si="6"/>
        <v>Febrero</v>
      </c>
      <c r="O47" s="122">
        <f t="shared" si="7"/>
        <v>0</v>
      </c>
      <c r="P47" s="122">
        <f t="shared" si="8"/>
        <v>0</v>
      </c>
      <c r="Q47" s="122">
        <f t="shared" si="9"/>
        <v>1189668.5226978303</v>
      </c>
      <c r="R47" s="122" t="str">
        <f t="shared" si="10"/>
        <v>Estimación</v>
      </c>
      <c r="S47" s="122">
        <f t="shared" si="11"/>
        <v>6.2735255327123243</v>
      </c>
      <c r="T47" s="154">
        <f t="shared" si="12"/>
        <v>6.8593966969806184</v>
      </c>
      <c r="U47" s="122">
        <f>S47+T47*Hoja1!$C$19</f>
        <v>198.33663304816963</v>
      </c>
      <c r="AB47" s="83" t="str">
        <f t="shared" si="0"/>
        <v>T-001</v>
      </c>
      <c r="AC47" s="83">
        <f t="shared" si="1"/>
        <v>0</v>
      </c>
      <c r="AD47" s="83">
        <v>2.9</v>
      </c>
      <c r="AE47" s="83">
        <f t="shared" si="2"/>
        <v>20</v>
      </c>
      <c r="AF47" s="83">
        <f t="shared" si="3"/>
        <v>80</v>
      </c>
      <c r="AG47" s="83">
        <f t="shared" si="4"/>
        <v>200</v>
      </c>
      <c r="AH47" s="83">
        <f t="shared" si="13"/>
        <v>3.6200000000000003E-2</v>
      </c>
      <c r="AI47" s="83">
        <f t="shared" si="14"/>
        <v>1.0936999999999999</v>
      </c>
      <c r="AJ47" s="83">
        <f t="shared" si="15"/>
        <v>25.724</v>
      </c>
      <c r="AK47" s="83">
        <f t="shared" si="5"/>
        <v>1189668.5226978303</v>
      </c>
      <c r="AL47" s="83" t="str">
        <f t="shared" si="16"/>
        <v>Estimación</v>
      </c>
      <c r="AM47" s="83">
        <f t="shared" si="17"/>
        <v>1189668.5226978303</v>
      </c>
      <c r="AN47" s="83">
        <f t="shared" si="18"/>
        <v>0</v>
      </c>
      <c r="AO47" s="83">
        <f t="shared" si="19"/>
        <v>0</v>
      </c>
      <c r="AP47" s="83">
        <f t="shared" si="20"/>
        <v>33687.661052565738</v>
      </c>
      <c r="AQ47" s="143">
        <f>IF(L47="",AP47*'Fraccion masica'!$AB$36,L47*AP47)</f>
        <v>10106.298315769722</v>
      </c>
      <c r="AR47" s="143">
        <f>IF(M47="",AP47*'Fraccion masica'!$AB$35,M47*AP47)</f>
        <v>3368.7661052565741</v>
      </c>
      <c r="AS47" s="144">
        <f>IFERROR(AQ47*Hoja1!$C$24/Hoja1!$C$25/Hoja1!$C$26*16.04/1000000,0)</f>
        <v>6.8593966969806184</v>
      </c>
      <c r="AT47" s="143">
        <f>IFERROR(AR47*Hoja1!$C$24/Hoja1!$C$25/Hoja1!$C$26*44.01/1000000,0)</f>
        <v>6.2735255327123243</v>
      </c>
    </row>
    <row r="48" spans="2:46" x14ac:dyDescent="0.75">
      <c r="B48" s="52" t="s">
        <v>1163</v>
      </c>
      <c r="C48" s="52">
        <v>720</v>
      </c>
      <c r="D48" s="125">
        <v>0</v>
      </c>
      <c r="E48" s="125">
        <v>0</v>
      </c>
      <c r="F48" s="131" t="s">
        <v>499</v>
      </c>
      <c r="G48" s="92"/>
      <c r="H48" s="14">
        <v>400</v>
      </c>
      <c r="I48" s="14">
        <v>200</v>
      </c>
      <c r="J48" s="14">
        <v>80</v>
      </c>
      <c r="K48" s="14">
        <v>20</v>
      </c>
      <c r="L48" s="93">
        <v>0.3</v>
      </c>
      <c r="M48" s="93">
        <v>0.1</v>
      </c>
      <c r="N48" s="122" t="str">
        <f t="shared" si="6"/>
        <v>Febrero</v>
      </c>
      <c r="O48" s="122">
        <f t="shared" si="7"/>
        <v>0</v>
      </c>
      <c r="P48" s="122">
        <f t="shared" si="8"/>
        <v>0</v>
      </c>
      <c r="Q48" s="122">
        <f t="shared" si="9"/>
        <v>1599899.0477660475</v>
      </c>
      <c r="R48" s="122" t="str">
        <f t="shared" si="10"/>
        <v>Estimación</v>
      </c>
      <c r="S48" s="122">
        <f t="shared" si="11"/>
        <v>8.4368101991648476</v>
      </c>
      <c r="T48" s="154">
        <f t="shared" si="12"/>
        <v>9.2247059028360034</v>
      </c>
      <c r="U48" s="122">
        <f>S48+T48*Hoja1!$C$19</f>
        <v>266.72857547857291</v>
      </c>
      <c r="AB48" s="83" t="str">
        <f t="shared" si="0"/>
        <v>T-002</v>
      </c>
      <c r="AC48" s="83">
        <f t="shared" si="1"/>
        <v>0</v>
      </c>
      <c r="AD48" s="83">
        <v>3.9</v>
      </c>
      <c r="AE48" s="83">
        <f t="shared" si="2"/>
        <v>20</v>
      </c>
      <c r="AF48" s="83">
        <f t="shared" si="3"/>
        <v>80</v>
      </c>
      <c r="AG48" s="83">
        <f t="shared" si="4"/>
        <v>200</v>
      </c>
      <c r="AH48" s="83">
        <f t="shared" si="13"/>
        <v>3.6200000000000003E-2</v>
      </c>
      <c r="AI48" s="83">
        <f t="shared" si="14"/>
        <v>1.0936999999999999</v>
      </c>
      <c r="AJ48" s="83">
        <f t="shared" si="15"/>
        <v>25.724</v>
      </c>
      <c r="AK48" s="83">
        <f t="shared" si="5"/>
        <v>1599899.0477660475</v>
      </c>
      <c r="AL48" s="83" t="str">
        <f t="shared" si="16"/>
        <v>Estimación</v>
      </c>
      <c r="AM48" s="83">
        <f t="shared" si="17"/>
        <v>1599899.0477660475</v>
      </c>
      <c r="AN48" s="83">
        <f t="shared" si="18"/>
        <v>0</v>
      </c>
      <c r="AO48" s="83">
        <f t="shared" si="19"/>
        <v>0</v>
      </c>
      <c r="AP48" s="83">
        <f t="shared" si="20"/>
        <v>45304.095898278058</v>
      </c>
      <c r="AQ48" s="143">
        <f>IF(L48="",AP48*'Fraccion masica'!$AB$36,L48*AP48)</f>
        <v>13591.228769483418</v>
      </c>
      <c r="AR48" s="143">
        <f>IF(M48="",AP48*'Fraccion masica'!$AB$35,M48*AP48)</f>
        <v>4530.4095898278056</v>
      </c>
      <c r="AS48" s="144">
        <f>IFERROR(AQ48*Hoja1!$C$24/Hoja1!$C$25/Hoja1!$C$26*16.04/1000000,0)</f>
        <v>9.2247059028360034</v>
      </c>
      <c r="AT48" s="143">
        <f>IFERROR(AR48*Hoja1!$C$24/Hoja1!$C$25/Hoja1!$C$26*44.01/1000000,0)</f>
        <v>8.4368101991648476</v>
      </c>
    </row>
    <row r="49" spans="2:46" x14ac:dyDescent="0.75">
      <c r="B49" s="52" t="s">
        <v>1162</v>
      </c>
      <c r="C49" s="52">
        <v>720</v>
      </c>
      <c r="D49" s="125">
        <v>0</v>
      </c>
      <c r="E49" s="125">
        <v>0</v>
      </c>
      <c r="F49" s="131" t="s">
        <v>500</v>
      </c>
      <c r="G49" s="92">
        <v>500</v>
      </c>
      <c r="H49" s="14"/>
      <c r="I49" s="14"/>
      <c r="J49" s="14"/>
      <c r="K49" s="14"/>
      <c r="L49" s="93">
        <v>0.3</v>
      </c>
      <c r="M49" s="93">
        <v>0.1</v>
      </c>
      <c r="N49" s="122" t="str">
        <f t="shared" si="6"/>
        <v>Marzo</v>
      </c>
      <c r="O49" s="122">
        <f t="shared" si="7"/>
        <v>0</v>
      </c>
      <c r="P49" s="122">
        <f t="shared" si="8"/>
        <v>0</v>
      </c>
      <c r="Q49" s="122">
        <f t="shared" si="9"/>
        <v>360000</v>
      </c>
      <c r="R49" s="122" t="str">
        <f t="shared" si="10"/>
        <v>Medición</v>
      </c>
      <c r="S49" s="122">
        <f t="shared" si="11"/>
        <v>1.8984020747685832</v>
      </c>
      <c r="T49" s="154">
        <f t="shared" si="12"/>
        <v>2.0756897940891665</v>
      </c>
      <c r="U49" s="122">
        <f>S49+T49*Hoja1!$C$19</f>
        <v>60.017716309265246</v>
      </c>
      <c r="AB49" s="83" t="str">
        <f t="shared" si="0"/>
        <v>T-001</v>
      </c>
      <c r="AC49" s="83">
        <f t="shared" si="1"/>
        <v>360000</v>
      </c>
      <c r="AD49" s="83">
        <v>4.9000000000000004</v>
      </c>
      <c r="AE49" s="83">
        <f t="shared" si="2"/>
        <v>16</v>
      </c>
      <c r="AF49" s="83">
        <f t="shared" si="3"/>
        <v>70</v>
      </c>
      <c r="AG49" s="83">
        <f t="shared" si="4"/>
        <v>35</v>
      </c>
      <c r="AH49" s="83">
        <f t="shared" si="13"/>
        <v>3.6200000000000003E-2</v>
      </c>
      <c r="AI49" s="83">
        <f t="shared" si="14"/>
        <v>1.0936999999999999</v>
      </c>
      <c r="AJ49" s="83">
        <f t="shared" si="15"/>
        <v>25.724</v>
      </c>
      <c r="AK49" s="83">
        <f t="shared" si="5"/>
        <v>0</v>
      </c>
      <c r="AL49" s="83" t="str">
        <f t="shared" si="16"/>
        <v>Medición</v>
      </c>
      <c r="AM49" s="83">
        <f t="shared" si="17"/>
        <v>360000</v>
      </c>
      <c r="AN49" s="83">
        <f t="shared" si="18"/>
        <v>0</v>
      </c>
      <c r="AO49" s="83">
        <f t="shared" si="19"/>
        <v>0</v>
      </c>
      <c r="AP49" s="83">
        <f t="shared" si="20"/>
        <v>10194.064773120002</v>
      </c>
      <c r="AQ49" s="143">
        <f>IF(L49="",AP49*'Fraccion masica'!$AB$36,L49*AP49)</f>
        <v>3058.2194319360005</v>
      </c>
      <c r="AR49" s="143">
        <f>IF(M49="",AP49*'Fraccion masica'!$AB$35,M49*AP49)</f>
        <v>1019.4064773120003</v>
      </c>
      <c r="AS49" s="144">
        <f>IFERROR(AQ49*Hoja1!$C$24/Hoja1!$C$25/Hoja1!$C$26*16.04/1000000,0)</f>
        <v>2.0756897940891665</v>
      </c>
      <c r="AT49" s="143">
        <f>IFERROR(AR49*Hoja1!$C$24/Hoja1!$C$25/Hoja1!$C$26*44.01/1000000,0)</f>
        <v>1.8984020747685832</v>
      </c>
    </row>
    <row r="50" spans="2:46" x14ac:dyDescent="0.75">
      <c r="B50" s="52" t="s">
        <v>1163</v>
      </c>
      <c r="C50" s="52">
        <v>720</v>
      </c>
      <c r="D50" s="125">
        <v>0</v>
      </c>
      <c r="E50" s="125">
        <v>0</v>
      </c>
      <c r="F50" s="131" t="s">
        <v>500</v>
      </c>
      <c r="G50" s="92">
        <v>400</v>
      </c>
      <c r="H50" s="14"/>
      <c r="I50" s="14"/>
      <c r="J50" s="14"/>
      <c r="K50" s="14"/>
      <c r="L50" s="93">
        <v>0.3</v>
      </c>
      <c r="M50" s="93">
        <v>0.1</v>
      </c>
      <c r="N50" s="122" t="str">
        <f t="shared" si="6"/>
        <v>Marzo</v>
      </c>
      <c r="O50" s="122">
        <f t="shared" si="7"/>
        <v>0</v>
      </c>
      <c r="P50" s="122">
        <f t="shared" si="8"/>
        <v>0</v>
      </c>
      <c r="Q50" s="122">
        <f t="shared" si="9"/>
        <v>288000</v>
      </c>
      <c r="R50" s="122" t="str">
        <f t="shared" si="10"/>
        <v>Medición</v>
      </c>
      <c r="S50" s="122">
        <f t="shared" si="11"/>
        <v>1.5187216598148665</v>
      </c>
      <c r="T50" s="154">
        <f t="shared" si="12"/>
        <v>1.6605518352713333</v>
      </c>
      <c r="U50" s="122">
        <f>S50+T50*Hoja1!$C$19</f>
        <v>48.0141730474122</v>
      </c>
      <c r="AB50" s="83" t="str">
        <f t="shared" si="0"/>
        <v>T-002</v>
      </c>
      <c r="AC50" s="83">
        <f t="shared" si="1"/>
        <v>288000</v>
      </c>
      <c r="AD50" s="83">
        <v>5.9</v>
      </c>
      <c r="AE50" s="83">
        <f t="shared" si="2"/>
        <v>16</v>
      </c>
      <c r="AF50" s="83">
        <f t="shared" si="3"/>
        <v>70</v>
      </c>
      <c r="AG50" s="83">
        <f t="shared" si="4"/>
        <v>35</v>
      </c>
      <c r="AH50" s="83">
        <f t="shared" si="13"/>
        <v>3.6200000000000003E-2</v>
      </c>
      <c r="AI50" s="83">
        <f t="shared" si="14"/>
        <v>1.0936999999999999</v>
      </c>
      <c r="AJ50" s="83">
        <f t="shared" si="15"/>
        <v>25.724</v>
      </c>
      <c r="AK50" s="83">
        <f t="shared" si="5"/>
        <v>0</v>
      </c>
      <c r="AL50" s="83" t="str">
        <f t="shared" si="16"/>
        <v>Medición</v>
      </c>
      <c r="AM50" s="83">
        <f t="shared" si="17"/>
        <v>288000</v>
      </c>
      <c r="AN50" s="83">
        <f t="shared" si="18"/>
        <v>0</v>
      </c>
      <c r="AO50" s="83">
        <f t="shared" si="19"/>
        <v>0</v>
      </c>
      <c r="AP50" s="83">
        <f t="shared" si="20"/>
        <v>8155.2518184960009</v>
      </c>
      <c r="AQ50" s="143">
        <f>IF(L50="",AP50*'Fraccion masica'!$AB$36,L50*AP50)</f>
        <v>2446.5755455488002</v>
      </c>
      <c r="AR50" s="143">
        <f>IF(M50="",AP50*'Fraccion masica'!$AB$35,M50*AP50)</f>
        <v>815.52518184960013</v>
      </c>
      <c r="AS50" s="144">
        <f>IFERROR(AQ50*Hoja1!$C$24/Hoja1!$C$25/Hoja1!$C$26*16.04/1000000,0)</f>
        <v>1.6605518352713333</v>
      </c>
      <c r="AT50" s="143">
        <f>IFERROR(AR50*Hoja1!$C$24/Hoja1!$C$25/Hoja1!$C$26*44.01/1000000,0)</f>
        <v>1.5187216598148665</v>
      </c>
    </row>
    <row r="51" spans="2:46" x14ac:dyDescent="0.75">
      <c r="B51" s="52" t="s">
        <v>1162</v>
      </c>
      <c r="C51" s="52">
        <v>720</v>
      </c>
      <c r="D51" s="125">
        <v>0.2</v>
      </c>
      <c r="E51" s="125">
        <v>0</v>
      </c>
      <c r="F51" s="131" t="s">
        <v>501</v>
      </c>
      <c r="G51" s="92"/>
      <c r="H51" s="14">
        <v>400</v>
      </c>
      <c r="I51" s="14">
        <v>200</v>
      </c>
      <c r="J51" s="14">
        <v>80</v>
      </c>
      <c r="K51" s="14">
        <v>20</v>
      </c>
      <c r="L51" s="93">
        <v>0.3</v>
      </c>
      <c r="M51" s="93">
        <v>0.1</v>
      </c>
      <c r="N51" s="122" t="str">
        <f t="shared" si="6"/>
        <v>Abril</v>
      </c>
      <c r="O51" s="122">
        <f t="shared" si="7"/>
        <v>566118.1245941401</v>
      </c>
      <c r="P51" s="122">
        <f t="shared" si="8"/>
        <v>0</v>
      </c>
      <c r="Q51" s="122">
        <f t="shared" si="9"/>
        <v>2264472.4983765604</v>
      </c>
      <c r="R51" s="122" t="str">
        <f t="shared" si="10"/>
        <v>Estimación</v>
      </c>
      <c r="S51" s="122">
        <f t="shared" si="11"/>
        <v>11.941331358817944</v>
      </c>
      <c r="T51" s="154">
        <f t="shared" si="12"/>
        <v>13.056506816321733</v>
      </c>
      <c r="U51" s="122">
        <f>S51+T51*Hoja1!$C$19</f>
        <v>377.52352221582646</v>
      </c>
      <c r="AB51" s="83" t="str">
        <f t="shared" si="0"/>
        <v>T-001</v>
      </c>
      <c r="AC51" s="83">
        <f t="shared" si="1"/>
        <v>0</v>
      </c>
      <c r="AD51" s="83">
        <v>6.9</v>
      </c>
      <c r="AE51" s="83">
        <f t="shared" si="2"/>
        <v>20</v>
      </c>
      <c r="AF51" s="83">
        <f t="shared" si="3"/>
        <v>80</v>
      </c>
      <c r="AG51" s="83">
        <f t="shared" si="4"/>
        <v>200</v>
      </c>
      <c r="AH51" s="83">
        <f t="shared" si="13"/>
        <v>3.6200000000000003E-2</v>
      </c>
      <c r="AI51" s="83">
        <f t="shared" si="14"/>
        <v>1.0936999999999999</v>
      </c>
      <c r="AJ51" s="83">
        <f t="shared" si="15"/>
        <v>25.724</v>
      </c>
      <c r="AK51" s="83">
        <f t="shared" si="5"/>
        <v>2830590.6229707003</v>
      </c>
      <c r="AL51" s="83" t="str">
        <f t="shared" si="16"/>
        <v>Estimación</v>
      </c>
      <c r="AM51" s="83">
        <f t="shared" si="17"/>
        <v>2264472.4983765604</v>
      </c>
      <c r="AN51" s="83">
        <f t="shared" si="18"/>
        <v>566118.1245941401</v>
      </c>
      <c r="AO51" s="83">
        <f t="shared" si="19"/>
        <v>0</v>
      </c>
      <c r="AP51" s="83">
        <f t="shared" si="20"/>
        <v>64122.720348332041</v>
      </c>
      <c r="AQ51" s="143">
        <f>IF(L51="",AP51*'Fraccion masica'!$AB$36,L51*AP51)</f>
        <v>19236.816104499612</v>
      </c>
      <c r="AR51" s="143">
        <f>IF(M51="",AP51*'Fraccion masica'!$AB$35,M51*AP51)</f>
        <v>6412.2720348332041</v>
      </c>
      <c r="AS51" s="144">
        <f>IFERROR(AQ51*Hoja1!$C$24/Hoja1!$C$25/Hoja1!$C$26*16.04/1000000,0)</f>
        <v>13.056506816321733</v>
      </c>
      <c r="AT51" s="143">
        <f>IFERROR(AR51*Hoja1!$C$24/Hoja1!$C$25/Hoja1!$C$26*44.01/1000000,0)</f>
        <v>11.941331358817944</v>
      </c>
    </row>
    <row r="52" spans="2:46" x14ac:dyDescent="0.75">
      <c r="B52" s="52" t="s">
        <v>1163</v>
      </c>
      <c r="C52" s="52">
        <v>720</v>
      </c>
      <c r="D52" s="125">
        <v>0.2</v>
      </c>
      <c r="E52" s="125">
        <v>0</v>
      </c>
      <c r="F52" s="131" t="s">
        <v>501</v>
      </c>
      <c r="G52" s="92"/>
      <c r="H52" s="14">
        <v>400</v>
      </c>
      <c r="I52" s="14">
        <v>200</v>
      </c>
      <c r="J52" s="14">
        <v>80</v>
      </c>
      <c r="K52" s="14">
        <v>20</v>
      </c>
      <c r="L52" s="93">
        <v>0.3</v>
      </c>
      <c r="M52" s="93">
        <v>0.1</v>
      </c>
      <c r="N52" s="122" t="str">
        <f t="shared" si="6"/>
        <v>Abril</v>
      </c>
      <c r="O52" s="122">
        <f t="shared" si="7"/>
        <v>648164.22960778372</v>
      </c>
      <c r="P52" s="122">
        <f t="shared" si="8"/>
        <v>0</v>
      </c>
      <c r="Q52" s="122">
        <f t="shared" si="9"/>
        <v>2592656.9184311349</v>
      </c>
      <c r="R52" s="122" t="str">
        <f t="shared" si="10"/>
        <v>Estimación</v>
      </c>
      <c r="S52" s="122">
        <f t="shared" si="11"/>
        <v>13.671959091979968</v>
      </c>
      <c r="T52" s="154">
        <f t="shared" si="12"/>
        <v>14.948754181006045</v>
      </c>
      <c r="U52" s="122">
        <f>S52+T52*Hoja1!$C$19</f>
        <v>432.23707616014917</v>
      </c>
      <c r="AB52" s="83" t="str">
        <f t="shared" si="0"/>
        <v>T-002</v>
      </c>
      <c r="AC52" s="83">
        <f t="shared" si="1"/>
        <v>0</v>
      </c>
      <c r="AD52" s="83">
        <v>7.9</v>
      </c>
      <c r="AE52" s="83">
        <f t="shared" si="2"/>
        <v>20</v>
      </c>
      <c r="AF52" s="83">
        <f t="shared" si="3"/>
        <v>80</v>
      </c>
      <c r="AG52" s="83">
        <f t="shared" si="4"/>
        <v>200</v>
      </c>
      <c r="AH52" s="83">
        <f t="shared" si="13"/>
        <v>3.6200000000000003E-2</v>
      </c>
      <c r="AI52" s="83">
        <f t="shared" si="14"/>
        <v>1.0936999999999999</v>
      </c>
      <c r="AJ52" s="83">
        <f t="shared" si="15"/>
        <v>25.724</v>
      </c>
      <c r="AK52" s="83">
        <f t="shared" si="5"/>
        <v>3240821.1480389182</v>
      </c>
      <c r="AL52" s="83" t="str">
        <f t="shared" si="16"/>
        <v>Estimación</v>
      </c>
      <c r="AM52" s="83">
        <f t="shared" si="17"/>
        <v>2592656.9184311349</v>
      </c>
      <c r="AN52" s="83">
        <f t="shared" si="18"/>
        <v>648164.22960778372</v>
      </c>
      <c r="AO52" s="83">
        <f t="shared" si="19"/>
        <v>0</v>
      </c>
      <c r="AP52" s="83">
        <f t="shared" si="20"/>
        <v>73415.868224901918</v>
      </c>
      <c r="AQ52" s="143">
        <f>IF(L52="",AP52*'Fraccion masica'!$AB$36,L52*AP52)</f>
        <v>22024.760467470576</v>
      </c>
      <c r="AR52" s="143">
        <f>IF(M52="",AP52*'Fraccion masica'!$AB$35,M52*AP52)</f>
        <v>7341.5868224901924</v>
      </c>
      <c r="AS52" s="144">
        <f>IFERROR(AQ52*Hoja1!$C$24/Hoja1!$C$25/Hoja1!$C$26*16.04/1000000,0)</f>
        <v>14.948754181006045</v>
      </c>
      <c r="AT52" s="143">
        <f>IFERROR(AR52*Hoja1!$C$24/Hoja1!$C$25/Hoja1!$C$26*44.01/1000000,0)</f>
        <v>13.671959091979968</v>
      </c>
    </row>
    <row r="53" spans="2:46" x14ac:dyDescent="0.75">
      <c r="B53" s="52" t="s">
        <v>1162</v>
      </c>
      <c r="C53" s="52">
        <v>720</v>
      </c>
      <c r="D53" s="125">
        <v>0.2</v>
      </c>
      <c r="E53" s="125">
        <v>0</v>
      </c>
      <c r="F53" s="131" t="s">
        <v>502</v>
      </c>
      <c r="G53" s="92">
        <v>500</v>
      </c>
      <c r="H53" s="14"/>
      <c r="I53" s="14"/>
      <c r="J53" s="14"/>
      <c r="K53" s="14"/>
      <c r="L53" s="93">
        <v>0.3</v>
      </c>
      <c r="M53" s="93">
        <v>0.1</v>
      </c>
      <c r="N53" s="122" t="str">
        <f t="shared" si="6"/>
        <v>Mayo</v>
      </c>
      <c r="O53" s="122">
        <f t="shared" si="7"/>
        <v>72000</v>
      </c>
      <c r="P53" s="122">
        <f t="shared" si="8"/>
        <v>0</v>
      </c>
      <c r="Q53" s="122">
        <f t="shared" si="9"/>
        <v>288000</v>
      </c>
      <c r="R53" s="122" t="str">
        <f t="shared" si="10"/>
        <v>Medición</v>
      </c>
      <c r="S53" s="122">
        <f t="shared" si="11"/>
        <v>1.5187216598148665</v>
      </c>
      <c r="T53" s="154">
        <f t="shared" si="12"/>
        <v>1.6605518352713333</v>
      </c>
      <c r="U53" s="122">
        <f>S53+T53*Hoja1!$C$19</f>
        <v>48.0141730474122</v>
      </c>
      <c r="AB53" s="83" t="str">
        <f t="shared" si="0"/>
        <v>T-001</v>
      </c>
      <c r="AC53" s="83">
        <f t="shared" si="1"/>
        <v>360000</v>
      </c>
      <c r="AD53" s="83">
        <v>8.9</v>
      </c>
      <c r="AE53" s="83">
        <f t="shared" si="2"/>
        <v>16</v>
      </c>
      <c r="AF53" s="83">
        <f t="shared" si="3"/>
        <v>70</v>
      </c>
      <c r="AG53" s="83">
        <f t="shared" si="4"/>
        <v>35</v>
      </c>
      <c r="AH53" s="83">
        <f t="shared" si="13"/>
        <v>3.6200000000000003E-2</v>
      </c>
      <c r="AI53" s="83">
        <f t="shared" si="14"/>
        <v>1.0936999999999999</v>
      </c>
      <c r="AJ53" s="83">
        <f t="shared" si="15"/>
        <v>25.724</v>
      </c>
      <c r="AK53" s="83">
        <f t="shared" si="5"/>
        <v>0</v>
      </c>
      <c r="AL53" s="83" t="str">
        <f t="shared" si="16"/>
        <v>Medición</v>
      </c>
      <c r="AM53" s="83">
        <f t="shared" si="17"/>
        <v>288000</v>
      </c>
      <c r="AN53" s="83">
        <f t="shared" si="18"/>
        <v>72000</v>
      </c>
      <c r="AO53" s="83">
        <f t="shared" si="19"/>
        <v>0</v>
      </c>
      <c r="AP53" s="83">
        <f t="shared" si="20"/>
        <v>8155.2518184960009</v>
      </c>
      <c r="AQ53" s="143">
        <f>IF(L53="",AP53*'Fraccion masica'!$AB$36,L53*AP53)</f>
        <v>2446.5755455488002</v>
      </c>
      <c r="AR53" s="143">
        <f>IF(M53="",AP53*'Fraccion masica'!$AB$35,M53*AP53)</f>
        <v>815.52518184960013</v>
      </c>
      <c r="AS53" s="144">
        <f>IFERROR(AQ53*Hoja1!$C$24/Hoja1!$C$25/Hoja1!$C$26*16.04/1000000,0)</f>
        <v>1.6605518352713333</v>
      </c>
      <c r="AT53" s="143">
        <f>IFERROR(AR53*Hoja1!$C$24/Hoja1!$C$25/Hoja1!$C$26*44.01/1000000,0)</f>
        <v>1.5187216598148665</v>
      </c>
    </row>
    <row r="54" spans="2:46" x14ac:dyDescent="0.75">
      <c r="B54" s="52" t="s">
        <v>1163</v>
      </c>
      <c r="C54" s="52">
        <v>720</v>
      </c>
      <c r="D54" s="125">
        <v>0.2</v>
      </c>
      <c r="E54" s="125">
        <v>0</v>
      </c>
      <c r="F54" s="131" t="s">
        <v>502</v>
      </c>
      <c r="G54" s="92">
        <v>400</v>
      </c>
      <c r="H54" s="14"/>
      <c r="I54" s="14"/>
      <c r="J54" s="14"/>
      <c r="K54" s="14"/>
      <c r="L54" s="93">
        <v>0.3</v>
      </c>
      <c r="M54" s="93">
        <v>0.1</v>
      </c>
      <c r="N54" s="122" t="str">
        <f t="shared" si="6"/>
        <v>Mayo</v>
      </c>
      <c r="O54" s="122">
        <f t="shared" si="7"/>
        <v>57600</v>
      </c>
      <c r="P54" s="122">
        <f t="shared" si="8"/>
        <v>0</v>
      </c>
      <c r="Q54" s="122">
        <f t="shared" si="9"/>
        <v>230400</v>
      </c>
      <c r="R54" s="122" t="str">
        <f t="shared" si="10"/>
        <v>Medición</v>
      </c>
      <c r="S54" s="122">
        <f t="shared" si="11"/>
        <v>1.2149773278518932</v>
      </c>
      <c r="T54" s="154">
        <f t="shared" si="12"/>
        <v>1.3284414682170664</v>
      </c>
      <c r="U54" s="122">
        <f>S54+T54*Hoja1!$C$19</f>
        <v>38.41133843792975</v>
      </c>
      <c r="AB54" s="83" t="str">
        <f t="shared" si="0"/>
        <v>T-002</v>
      </c>
      <c r="AC54" s="83">
        <f t="shared" si="1"/>
        <v>288000</v>
      </c>
      <c r="AD54" s="83">
        <v>9.9</v>
      </c>
      <c r="AE54" s="83">
        <f t="shared" si="2"/>
        <v>16</v>
      </c>
      <c r="AF54" s="83">
        <f t="shared" si="3"/>
        <v>70</v>
      </c>
      <c r="AG54" s="83">
        <f t="shared" si="4"/>
        <v>35</v>
      </c>
      <c r="AH54" s="83">
        <f t="shared" si="13"/>
        <v>3.6200000000000003E-2</v>
      </c>
      <c r="AI54" s="83">
        <f t="shared" si="14"/>
        <v>1.0936999999999999</v>
      </c>
      <c r="AJ54" s="83">
        <f t="shared" si="15"/>
        <v>25.724</v>
      </c>
      <c r="AK54" s="83">
        <f t="shared" si="5"/>
        <v>0</v>
      </c>
      <c r="AL54" s="83" t="str">
        <f t="shared" si="16"/>
        <v>Medición</v>
      </c>
      <c r="AM54" s="83">
        <f t="shared" si="17"/>
        <v>230400</v>
      </c>
      <c r="AN54" s="83">
        <f t="shared" si="18"/>
        <v>57600</v>
      </c>
      <c r="AO54" s="83">
        <f t="shared" si="19"/>
        <v>0</v>
      </c>
      <c r="AP54" s="83">
        <f t="shared" si="20"/>
        <v>6524.201454796801</v>
      </c>
      <c r="AQ54" s="143">
        <f>IF(L54="",AP54*'Fraccion masica'!$AB$36,L54*AP54)</f>
        <v>1957.2604364390402</v>
      </c>
      <c r="AR54" s="143">
        <f>IF(M54="",AP54*'Fraccion masica'!$AB$35,M54*AP54)</f>
        <v>652.42014547968017</v>
      </c>
      <c r="AS54" s="144">
        <f>IFERROR(AQ54*Hoja1!$C$24/Hoja1!$C$25/Hoja1!$C$26*16.04/1000000,0)</f>
        <v>1.3284414682170664</v>
      </c>
      <c r="AT54" s="143">
        <f>IFERROR(AR54*Hoja1!$C$24/Hoja1!$C$25/Hoja1!$C$26*44.01/1000000,0)</f>
        <v>1.2149773278518932</v>
      </c>
    </row>
    <row r="55" spans="2:46" x14ac:dyDescent="0.75">
      <c r="B55" s="52" t="s">
        <v>1162</v>
      </c>
      <c r="C55" s="52">
        <v>720</v>
      </c>
      <c r="D55" s="125">
        <v>0.5</v>
      </c>
      <c r="E55" s="125">
        <v>0</v>
      </c>
      <c r="F55" s="131" t="s">
        <v>503</v>
      </c>
      <c r="G55" s="92"/>
      <c r="H55" s="14">
        <v>400</v>
      </c>
      <c r="I55" s="14">
        <v>200</v>
      </c>
      <c r="J55" s="14">
        <v>80</v>
      </c>
      <c r="K55" s="14">
        <v>20</v>
      </c>
      <c r="L55" s="93">
        <v>0.3</v>
      </c>
      <c r="M55" s="93">
        <v>0.1</v>
      </c>
      <c r="N55" s="122" t="str">
        <f t="shared" si="6"/>
        <v>Junio</v>
      </c>
      <c r="O55" s="122">
        <f t="shared" si="7"/>
        <v>2235756.3616217854</v>
      </c>
      <c r="P55" s="122">
        <f t="shared" si="8"/>
        <v>0</v>
      </c>
      <c r="Q55" s="122">
        <f t="shared" si="9"/>
        <v>2235756.3616217854</v>
      </c>
      <c r="R55" s="122" t="str">
        <f t="shared" si="10"/>
        <v>Estimación</v>
      </c>
      <c r="S55" s="122">
        <f t="shared" si="11"/>
        <v>11.789901432166268</v>
      </c>
      <c r="T55" s="154">
        <f t="shared" si="12"/>
        <v>12.890935171911856</v>
      </c>
      <c r="U55" s="122">
        <f>S55+T55*Hoja1!$C$19</f>
        <v>372.73608624569829</v>
      </c>
      <c r="AB55" s="83" t="str">
        <f t="shared" si="0"/>
        <v>T-001</v>
      </c>
      <c r="AC55" s="83">
        <f t="shared" si="1"/>
        <v>0</v>
      </c>
      <c r="AD55" s="83">
        <v>10.9</v>
      </c>
      <c r="AE55" s="83">
        <f t="shared" si="2"/>
        <v>20</v>
      </c>
      <c r="AF55" s="83">
        <f t="shared" si="3"/>
        <v>80</v>
      </c>
      <c r="AG55" s="83">
        <f t="shared" si="4"/>
        <v>200</v>
      </c>
      <c r="AH55" s="83">
        <f t="shared" si="13"/>
        <v>3.6200000000000003E-2</v>
      </c>
      <c r="AI55" s="83">
        <f t="shared" si="14"/>
        <v>1.0936999999999999</v>
      </c>
      <c r="AJ55" s="83">
        <f t="shared" si="15"/>
        <v>25.724</v>
      </c>
      <c r="AK55" s="83">
        <f t="shared" si="5"/>
        <v>4471512.7232435709</v>
      </c>
      <c r="AL55" s="83" t="str">
        <f t="shared" si="16"/>
        <v>Estimación</v>
      </c>
      <c r="AM55" s="83">
        <f t="shared" si="17"/>
        <v>2235756.3616217854</v>
      </c>
      <c r="AN55" s="83">
        <f t="shared" si="18"/>
        <v>2235756.3616217854</v>
      </c>
      <c r="AO55" s="83">
        <f t="shared" si="19"/>
        <v>0</v>
      </c>
      <c r="AP55" s="83">
        <f t="shared" si="20"/>
        <v>63309.569909132188</v>
      </c>
      <c r="AQ55" s="143">
        <f>IF(L55="",AP55*'Fraccion masica'!$AB$36,L55*AP55)</f>
        <v>18992.870972739656</v>
      </c>
      <c r="AR55" s="143">
        <f>IF(M55="",AP55*'Fraccion masica'!$AB$35,M55*AP55)</f>
        <v>6330.9569909132188</v>
      </c>
      <c r="AS55" s="144">
        <f>IFERROR(AQ55*Hoja1!$C$24/Hoja1!$C$25/Hoja1!$C$26*16.04/1000000,0)</f>
        <v>12.890935171911856</v>
      </c>
      <c r="AT55" s="143">
        <f>IFERROR(AR55*Hoja1!$C$24/Hoja1!$C$25/Hoja1!$C$26*44.01/1000000,0)</f>
        <v>11.789901432166268</v>
      </c>
    </row>
    <row r="56" spans="2:46" x14ac:dyDescent="0.75">
      <c r="B56" s="52" t="s">
        <v>1163</v>
      </c>
      <c r="C56" s="52">
        <v>720</v>
      </c>
      <c r="D56" s="125">
        <v>0.5</v>
      </c>
      <c r="E56" s="125">
        <v>0</v>
      </c>
      <c r="F56" s="131" t="s">
        <v>503</v>
      </c>
      <c r="G56" s="92"/>
      <c r="H56" s="14">
        <v>400</v>
      </c>
      <c r="I56" s="14">
        <v>200</v>
      </c>
      <c r="J56" s="14">
        <v>80</v>
      </c>
      <c r="K56" s="14">
        <v>20</v>
      </c>
      <c r="L56" s="93">
        <v>0.3</v>
      </c>
      <c r="M56" s="93">
        <v>0.1</v>
      </c>
      <c r="N56" s="122" t="str">
        <f t="shared" si="6"/>
        <v>Junio</v>
      </c>
      <c r="O56" s="122">
        <f t="shared" si="7"/>
        <v>2440871.6241558939</v>
      </c>
      <c r="P56" s="122">
        <f t="shared" si="8"/>
        <v>0</v>
      </c>
      <c r="Q56" s="122">
        <f t="shared" si="9"/>
        <v>2440871.6241558939</v>
      </c>
      <c r="R56" s="122" t="str">
        <f t="shared" si="10"/>
        <v>Estimación</v>
      </c>
      <c r="S56" s="122">
        <f t="shared" si="11"/>
        <v>12.871543765392529</v>
      </c>
      <c r="T56" s="154">
        <f t="shared" si="12"/>
        <v>14.073589774839546</v>
      </c>
      <c r="U56" s="122">
        <f>S56+T56*Hoja1!$C$19</f>
        <v>406.93205746089978</v>
      </c>
      <c r="AB56" s="83" t="str">
        <f t="shared" si="0"/>
        <v>T-002</v>
      </c>
      <c r="AC56" s="83">
        <f t="shared" si="1"/>
        <v>0</v>
      </c>
      <c r="AD56" s="83">
        <v>11.9</v>
      </c>
      <c r="AE56" s="83">
        <f t="shared" si="2"/>
        <v>20</v>
      </c>
      <c r="AF56" s="83">
        <f t="shared" si="3"/>
        <v>80</v>
      </c>
      <c r="AG56" s="83">
        <f t="shared" si="4"/>
        <v>200</v>
      </c>
      <c r="AH56" s="83">
        <f t="shared" si="13"/>
        <v>3.6200000000000003E-2</v>
      </c>
      <c r="AI56" s="83">
        <f t="shared" si="14"/>
        <v>1.0936999999999999</v>
      </c>
      <c r="AJ56" s="83">
        <f t="shared" si="15"/>
        <v>25.724</v>
      </c>
      <c r="AK56" s="83">
        <f t="shared" si="5"/>
        <v>4881743.2483117878</v>
      </c>
      <c r="AL56" s="83" t="str">
        <f t="shared" si="16"/>
        <v>Estimación</v>
      </c>
      <c r="AM56" s="83">
        <f t="shared" si="17"/>
        <v>2440871.6241558939</v>
      </c>
      <c r="AN56" s="83">
        <f t="shared" si="18"/>
        <v>2440871.6241558939</v>
      </c>
      <c r="AO56" s="83">
        <f t="shared" si="19"/>
        <v>0</v>
      </c>
      <c r="AP56" s="83">
        <f t="shared" si="20"/>
        <v>69117.787331988337</v>
      </c>
      <c r="AQ56" s="143">
        <f>IF(L56="",AP56*'Fraccion masica'!$AB$36,L56*AP56)</f>
        <v>20735.336199596499</v>
      </c>
      <c r="AR56" s="143">
        <f>IF(M56="",AP56*'Fraccion masica'!$AB$35,M56*AP56)</f>
        <v>6911.7787331988338</v>
      </c>
      <c r="AS56" s="144">
        <f>IFERROR(AQ56*Hoja1!$C$24/Hoja1!$C$25/Hoja1!$C$26*16.04/1000000,0)</f>
        <v>14.073589774839546</v>
      </c>
      <c r="AT56" s="143">
        <f>IFERROR(AR56*Hoja1!$C$24/Hoja1!$C$25/Hoja1!$C$26*44.01/1000000,0)</f>
        <v>12.871543765392529</v>
      </c>
    </row>
    <row r="57" spans="2:46" x14ac:dyDescent="0.75">
      <c r="B57" s="52" t="s">
        <v>1162</v>
      </c>
      <c r="C57" s="52">
        <v>720</v>
      </c>
      <c r="D57" s="125">
        <v>0.5</v>
      </c>
      <c r="E57" s="125">
        <v>0</v>
      </c>
      <c r="F57" s="131" t="s">
        <v>504</v>
      </c>
      <c r="G57" s="92"/>
      <c r="H57" s="14">
        <v>400</v>
      </c>
      <c r="I57" s="14">
        <v>200</v>
      </c>
      <c r="J57" s="14">
        <v>80</v>
      </c>
      <c r="K57" s="14">
        <v>20</v>
      </c>
      <c r="L57" s="93">
        <v>0.3</v>
      </c>
      <c r="M57" s="93">
        <v>0.1</v>
      </c>
      <c r="N57" s="122" t="str">
        <f t="shared" si="6"/>
        <v>Julio</v>
      </c>
      <c r="O57" s="122">
        <f t="shared" si="7"/>
        <v>2645986.8866900024</v>
      </c>
      <c r="P57" s="122">
        <f t="shared" si="8"/>
        <v>0</v>
      </c>
      <c r="Q57" s="122">
        <f t="shared" si="9"/>
        <v>2645986.8866900024</v>
      </c>
      <c r="R57" s="122" t="str">
        <f t="shared" si="10"/>
        <v>Estimación</v>
      </c>
      <c r="S57" s="122">
        <f t="shared" si="11"/>
        <v>13.953186098618794</v>
      </c>
      <c r="T57" s="154">
        <f t="shared" si="12"/>
        <v>15.256244377767237</v>
      </c>
      <c r="U57" s="122">
        <f>S57+T57*Hoja1!$C$19</f>
        <v>441.12802867610145</v>
      </c>
      <c r="AB57" s="83" t="str">
        <f t="shared" si="0"/>
        <v>T-001</v>
      </c>
      <c r="AC57" s="83">
        <f t="shared" si="1"/>
        <v>0</v>
      </c>
      <c r="AD57" s="83">
        <v>12.9</v>
      </c>
      <c r="AE57" s="83">
        <f t="shared" si="2"/>
        <v>20</v>
      </c>
      <c r="AF57" s="83">
        <f t="shared" si="3"/>
        <v>80</v>
      </c>
      <c r="AG57" s="83">
        <f t="shared" si="4"/>
        <v>200</v>
      </c>
      <c r="AH57" s="83">
        <f t="shared" si="13"/>
        <v>3.6200000000000003E-2</v>
      </c>
      <c r="AI57" s="83">
        <f t="shared" si="14"/>
        <v>1.0936999999999999</v>
      </c>
      <c r="AJ57" s="83">
        <f t="shared" si="15"/>
        <v>25.724</v>
      </c>
      <c r="AK57" s="83">
        <f t="shared" si="5"/>
        <v>5291973.7733800048</v>
      </c>
      <c r="AL57" s="83" t="str">
        <f t="shared" si="16"/>
        <v>Estimación</v>
      </c>
      <c r="AM57" s="83">
        <f t="shared" si="17"/>
        <v>2645986.8866900024</v>
      </c>
      <c r="AN57" s="83">
        <f t="shared" si="18"/>
        <v>2645986.8866900024</v>
      </c>
      <c r="AO57" s="83">
        <f t="shared" si="19"/>
        <v>0</v>
      </c>
      <c r="AP57" s="83">
        <f t="shared" si="20"/>
        <v>74926.0047548445</v>
      </c>
      <c r="AQ57" s="143">
        <f>IF(L57="",AP57*'Fraccion masica'!$AB$36,L57*AP57)</f>
        <v>22477.801426453349</v>
      </c>
      <c r="AR57" s="143">
        <f>IF(M57="",AP57*'Fraccion masica'!$AB$35,M57*AP57)</f>
        <v>7492.6004754844507</v>
      </c>
      <c r="AS57" s="144">
        <f>IFERROR(AQ57*Hoja1!$C$24/Hoja1!$C$25/Hoja1!$C$26*16.04/1000000,0)</f>
        <v>15.256244377767237</v>
      </c>
      <c r="AT57" s="143">
        <f>IFERROR(AR57*Hoja1!$C$24/Hoja1!$C$25/Hoja1!$C$26*44.01/1000000,0)</f>
        <v>13.953186098618794</v>
      </c>
    </row>
    <row r="58" spans="2:46" x14ac:dyDescent="0.75">
      <c r="B58" s="52" t="s">
        <v>1163</v>
      </c>
      <c r="C58" s="52">
        <v>720</v>
      </c>
      <c r="D58" s="125">
        <v>0.5</v>
      </c>
      <c r="E58" s="125">
        <v>0</v>
      </c>
      <c r="F58" s="131" t="s">
        <v>504</v>
      </c>
      <c r="G58" s="92"/>
      <c r="H58" s="14">
        <v>400</v>
      </c>
      <c r="I58" s="14">
        <v>200</v>
      </c>
      <c r="J58" s="14">
        <v>80</v>
      </c>
      <c r="K58" s="14">
        <v>20</v>
      </c>
      <c r="L58" s="93">
        <v>0.3</v>
      </c>
      <c r="M58" s="93">
        <v>0.1</v>
      </c>
      <c r="N58" s="122" t="str">
        <f t="shared" si="6"/>
        <v>Julio</v>
      </c>
      <c r="O58" s="122">
        <f t="shared" si="7"/>
        <v>2851102.1492241113</v>
      </c>
      <c r="P58" s="122">
        <f t="shared" si="8"/>
        <v>0</v>
      </c>
      <c r="Q58" s="122">
        <f t="shared" si="9"/>
        <v>2851102.1492241113</v>
      </c>
      <c r="R58" s="122" t="str">
        <f t="shared" si="10"/>
        <v>Estimación</v>
      </c>
      <c r="S58" s="122">
        <f t="shared" si="11"/>
        <v>15.034828431845057</v>
      </c>
      <c r="T58" s="154">
        <f t="shared" si="12"/>
        <v>16.438898980694933</v>
      </c>
      <c r="U58" s="122">
        <f>S58+T58*Hoja1!$C$19</f>
        <v>475.32399989130317</v>
      </c>
      <c r="AB58" s="83" t="str">
        <f t="shared" si="0"/>
        <v>T-002</v>
      </c>
      <c r="AC58" s="83">
        <f t="shared" si="1"/>
        <v>0</v>
      </c>
      <c r="AD58" s="83">
        <v>13.9</v>
      </c>
      <c r="AE58" s="83">
        <f t="shared" si="2"/>
        <v>20</v>
      </c>
      <c r="AF58" s="83">
        <f t="shared" si="3"/>
        <v>80</v>
      </c>
      <c r="AG58" s="83">
        <f t="shared" si="4"/>
        <v>200</v>
      </c>
      <c r="AH58" s="83">
        <f t="shared" si="13"/>
        <v>3.6200000000000003E-2</v>
      </c>
      <c r="AI58" s="83">
        <f t="shared" si="14"/>
        <v>1.0936999999999999</v>
      </c>
      <c r="AJ58" s="83">
        <f t="shared" si="15"/>
        <v>25.724</v>
      </c>
      <c r="AK58" s="83">
        <f t="shared" si="5"/>
        <v>5702204.2984482227</v>
      </c>
      <c r="AL58" s="83" t="str">
        <f t="shared" si="16"/>
        <v>Estimación</v>
      </c>
      <c r="AM58" s="83">
        <f t="shared" si="17"/>
        <v>2851102.1492241113</v>
      </c>
      <c r="AN58" s="83">
        <f t="shared" si="18"/>
        <v>2851102.1492241113</v>
      </c>
      <c r="AO58" s="83">
        <f t="shared" si="19"/>
        <v>0</v>
      </c>
      <c r="AP58" s="83">
        <f t="shared" si="20"/>
        <v>80734.222177700663</v>
      </c>
      <c r="AQ58" s="143">
        <f>IF(L58="",AP58*'Fraccion masica'!$AB$36,L58*AP58)</f>
        <v>24220.266653310198</v>
      </c>
      <c r="AR58" s="143">
        <f>IF(M58="",AP58*'Fraccion masica'!$AB$35,M58*AP58)</f>
        <v>8073.4222177700667</v>
      </c>
      <c r="AS58" s="144">
        <f>IFERROR(AQ58*Hoja1!$C$24/Hoja1!$C$25/Hoja1!$C$26*16.04/1000000,0)</f>
        <v>16.438898980694933</v>
      </c>
      <c r="AT58" s="143">
        <f>IFERROR(AR58*Hoja1!$C$24/Hoja1!$C$25/Hoja1!$C$26*44.01/1000000,0)</f>
        <v>15.034828431845057</v>
      </c>
    </row>
    <row r="59" spans="2:46" x14ac:dyDescent="0.75">
      <c r="B59" s="52" t="s">
        <v>1162</v>
      </c>
      <c r="C59" s="52">
        <v>720</v>
      </c>
      <c r="D59" s="125">
        <v>0.5</v>
      </c>
      <c r="E59" s="125">
        <v>0</v>
      </c>
      <c r="F59" s="131" t="s">
        <v>505</v>
      </c>
      <c r="G59" s="92"/>
      <c r="H59" s="14">
        <v>400</v>
      </c>
      <c r="I59" s="14">
        <v>200</v>
      </c>
      <c r="J59" s="14">
        <v>80</v>
      </c>
      <c r="K59" s="14">
        <v>20</v>
      </c>
      <c r="L59" s="93">
        <v>0.3</v>
      </c>
      <c r="M59" s="93">
        <v>0.1</v>
      </c>
      <c r="N59" s="122" t="str">
        <f t="shared" si="6"/>
        <v>Agosto</v>
      </c>
      <c r="O59" s="122">
        <f t="shared" si="7"/>
        <v>3056217.4117582198</v>
      </c>
      <c r="P59" s="122">
        <f t="shared" si="8"/>
        <v>0</v>
      </c>
      <c r="Q59" s="122">
        <f t="shared" si="9"/>
        <v>3056217.4117582198</v>
      </c>
      <c r="R59" s="122" t="str">
        <f t="shared" si="10"/>
        <v>Estimación</v>
      </c>
      <c r="S59" s="122">
        <f t="shared" si="11"/>
        <v>16.116470765071316</v>
      </c>
      <c r="T59" s="154">
        <f t="shared" si="12"/>
        <v>17.621553583622628</v>
      </c>
      <c r="U59" s="122">
        <f>S59+T59*Hoja1!$C$19</f>
        <v>509.5199711065049</v>
      </c>
      <c r="AB59" s="83" t="str">
        <f t="shared" si="0"/>
        <v>T-001</v>
      </c>
      <c r="AC59" s="83">
        <f t="shared" si="1"/>
        <v>0</v>
      </c>
      <c r="AD59" s="83">
        <v>14.9</v>
      </c>
      <c r="AE59" s="83">
        <f t="shared" si="2"/>
        <v>20</v>
      </c>
      <c r="AF59" s="83">
        <f t="shared" si="3"/>
        <v>80</v>
      </c>
      <c r="AG59" s="83">
        <f t="shared" si="4"/>
        <v>200</v>
      </c>
      <c r="AH59" s="83">
        <f t="shared" si="13"/>
        <v>3.6200000000000003E-2</v>
      </c>
      <c r="AI59" s="83">
        <f t="shared" si="14"/>
        <v>1.0936999999999999</v>
      </c>
      <c r="AJ59" s="83">
        <f t="shared" si="15"/>
        <v>25.724</v>
      </c>
      <c r="AK59" s="83">
        <f t="shared" si="5"/>
        <v>6112434.8235164396</v>
      </c>
      <c r="AL59" s="83" t="str">
        <f t="shared" si="16"/>
        <v>Estimación</v>
      </c>
      <c r="AM59" s="83">
        <f t="shared" si="17"/>
        <v>3056217.4117582198</v>
      </c>
      <c r="AN59" s="83">
        <f t="shared" si="18"/>
        <v>3056217.4117582198</v>
      </c>
      <c r="AO59" s="83">
        <f t="shared" si="19"/>
        <v>0</v>
      </c>
      <c r="AP59" s="83">
        <f t="shared" si="20"/>
        <v>86542.439600556827</v>
      </c>
      <c r="AQ59" s="143">
        <f>IF(L59="",AP59*'Fraccion masica'!$AB$36,L59*AP59)</f>
        <v>25962.731880167048</v>
      </c>
      <c r="AR59" s="143">
        <f>IF(M59="",AP59*'Fraccion masica'!$AB$35,M59*AP59)</f>
        <v>8654.2439600556827</v>
      </c>
      <c r="AS59" s="144">
        <f>IFERROR(AQ59*Hoja1!$C$24/Hoja1!$C$25/Hoja1!$C$26*16.04/1000000,0)</f>
        <v>17.621553583622628</v>
      </c>
      <c r="AT59" s="143">
        <f>IFERROR(AR59*Hoja1!$C$24/Hoja1!$C$25/Hoja1!$C$26*44.01/1000000,0)</f>
        <v>16.116470765071316</v>
      </c>
    </row>
    <row r="60" spans="2:46" x14ac:dyDescent="0.75">
      <c r="B60" s="52" t="s">
        <v>1163</v>
      </c>
      <c r="C60" s="52">
        <v>720</v>
      </c>
      <c r="D60" s="125">
        <v>0.5</v>
      </c>
      <c r="E60" s="125">
        <v>0</v>
      </c>
      <c r="F60" s="131" t="s">
        <v>505</v>
      </c>
      <c r="G60" s="92"/>
      <c r="H60" s="14">
        <v>400</v>
      </c>
      <c r="I60" s="14">
        <v>200</v>
      </c>
      <c r="J60" s="14">
        <v>80</v>
      </c>
      <c r="K60" s="14">
        <v>20</v>
      </c>
      <c r="L60" s="93">
        <v>0.3</v>
      </c>
      <c r="M60" s="93">
        <v>0.1</v>
      </c>
      <c r="N60" s="122" t="str">
        <f t="shared" si="6"/>
        <v>Agosto</v>
      </c>
      <c r="O60" s="122">
        <f t="shared" si="7"/>
        <v>3261332.6742923283</v>
      </c>
      <c r="P60" s="122">
        <f t="shared" si="8"/>
        <v>0</v>
      </c>
      <c r="Q60" s="122">
        <f t="shared" si="9"/>
        <v>3261332.6742923283</v>
      </c>
      <c r="R60" s="122" t="str">
        <f t="shared" si="10"/>
        <v>Estimación</v>
      </c>
      <c r="S60" s="122">
        <f t="shared" si="11"/>
        <v>17.198113098297583</v>
      </c>
      <c r="T60" s="154">
        <f t="shared" si="12"/>
        <v>18.804208186550316</v>
      </c>
      <c r="U60" s="122">
        <f>S60+T60*Hoja1!$C$19</f>
        <v>543.71594232170639</v>
      </c>
      <c r="AB60" s="83" t="str">
        <f t="shared" si="0"/>
        <v>T-002</v>
      </c>
      <c r="AC60" s="83">
        <f t="shared" si="1"/>
        <v>0</v>
      </c>
      <c r="AD60" s="83">
        <v>15.9</v>
      </c>
      <c r="AE60" s="83">
        <f t="shared" si="2"/>
        <v>20</v>
      </c>
      <c r="AF60" s="83">
        <f t="shared" si="3"/>
        <v>80</v>
      </c>
      <c r="AG60" s="83">
        <f t="shared" si="4"/>
        <v>200</v>
      </c>
      <c r="AH60" s="83">
        <f t="shared" si="13"/>
        <v>3.6200000000000003E-2</v>
      </c>
      <c r="AI60" s="83">
        <f t="shared" si="14"/>
        <v>1.0936999999999999</v>
      </c>
      <c r="AJ60" s="83">
        <f t="shared" si="15"/>
        <v>25.724</v>
      </c>
      <c r="AK60" s="83">
        <f t="shared" si="5"/>
        <v>6522665.3485846566</v>
      </c>
      <c r="AL60" s="83" t="str">
        <f t="shared" si="16"/>
        <v>Estimación</v>
      </c>
      <c r="AM60" s="83">
        <f t="shared" si="17"/>
        <v>3261332.6742923283</v>
      </c>
      <c r="AN60" s="83">
        <f t="shared" si="18"/>
        <v>3261332.6742923283</v>
      </c>
      <c r="AO60" s="83">
        <f t="shared" si="19"/>
        <v>0</v>
      </c>
      <c r="AP60" s="83">
        <f t="shared" si="20"/>
        <v>92350.657023412976</v>
      </c>
      <c r="AQ60" s="143">
        <f>IF(L60="",AP60*'Fraccion masica'!$AB$36,L60*AP60)</f>
        <v>27705.197107023891</v>
      </c>
      <c r="AR60" s="143">
        <f>IF(M60="",AP60*'Fraccion masica'!$AB$35,M60*AP60)</f>
        <v>9235.0657023412987</v>
      </c>
      <c r="AS60" s="144">
        <f>IFERROR(AQ60*Hoja1!$C$24/Hoja1!$C$25/Hoja1!$C$26*16.04/1000000,0)</f>
        <v>18.804208186550316</v>
      </c>
      <c r="AT60" s="143">
        <f>IFERROR(AR60*Hoja1!$C$24/Hoja1!$C$25/Hoja1!$C$26*44.01/1000000,0)</f>
        <v>17.198113098297583</v>
      </c>
    </row>
    <row r="61" spans="2:46" x14ac:dyDescent="0.75">
      <c r="B61" s="52" t="s">
        <v>1162</v>
      </c>
      <c r="C61" s="52">
        <v>720</v>
      </c>
      <c r="D61" s="125">
        <v>0</v>
      </c>
      <c r="E61" s="125">
        <v>0.5</v>
      </c>
      <c r="F61" s="131" t="s">
        <v>506</v>
      </c>
      <c r="G61" s="92">
        <v>500</v>
      </c>
      <c r="H61" s="14"/>
      <c r="I61" s="14"/>
      <c r="J61" s="14"/>
      <c r="K61" s="14"/>
      <c r="L61" s="93">
        <v>0.3</v>
      </c>
      <c r="M61" s="93">
        <v>0.1</v>
      </c>
      <c r="N61" s="122" t="str">
        <f t="shared" si="6"/>
        <v>Septiembre</v>
      </c>
      <c r="O61" s="122">
        <f t="shared" si="7"/>
        <v>0</v>
      </c>
      <c r="P61" s="122">
        <f t="shared" si="8"/>
        <v>180000</v>
      </c>
      <c r="Q61" s="122">
        <f t="shared" si="9"/>
        <v>180000</v>
      </c>
      <c r="R61" s="122" t="str">
        <f t="shared" si="10"/>
        <v>Medición</v>
      </c>
      <c r="S61" s="122">
        <f t="shared" si="11"/>
        <v>0.94920103738429162</v>
      </c>
      <c r="T61" s="154">
        <f t="shared" si="12"/>
        <v>1.0378448970445833</v>
      </c>
      <c r="U61" s="122">
        <f>S61+T61*Hoja1!$C$19</f>
        <v>30.008858154632623</v>
      </c>
      <c r="AB61" s="83" t="str">
        <f t="shared" si="0"/>
        <v>T-001</v>
      </c>
      <c r="AC61" s="83">
        <f t="shared" si="1"/>
        <v>360000</v>
      </c>
      <c r="AD61" s="83">
        <v>16.899999999999999</v>
      </c>
      <c r="AE61" s="83">
        <f t="shared" si="2"/>
        <v>16</v>
      </c>
      <c r="AF61" s="83">
        <f t="shared" si="3"/>
        <v>70</v>
      </c>
      <c r="AG61" s="83">
        <f t="shared" si="4"/>
        <v>35</v>
      </c>
      <c r="AH61" s="83">
        <f t="shared" si="13"/>
        <v>3.6200000000000003E-2</v>
      </c>
      <c r="AI61" s="83">
        <f t="shared" si="14"/>
        <v>1.0936999999999999</v>
      </c>
      <c r="AJ61" s="83">
        <f t="shared" si="15"/>
        <v>25.724</v>
      </c>
      <c r="AK61" s="83">
        <f t="shared" si="5"/>
        <v>0</v>
      </c>
      <c r="AL61" s="83" t="str">
        <f t="shared" si="16"/>
        <v>Medición</v>
      </c>
      <c r="AM61" s="83">
        <f t="shared" si="17"/>
        <v>180000</v>
      </c>
      <c r="AN61" s="83">
        <f t="shared" si="18"/>
        <v>0</v>
      </c>
      <c r="AO61" s="83">
        <f t="shared" si="19"/>
        <v>180000</v>
      </c>
      <c r="AP61" s="83">
        <f t="shared" si="20"/>
        <v>5097.0323865600012</v>
      </c>
      <c r="AQ61" s="143">
        <f>IF(L61="",AP61*'Fraccion masica'!$AB$36,L61*AP61)</f>
        <v>1529.1097159680003</v>
      </c>
      <c r="AR61" s="143">
        <f>IF(M61="",AP61*'Fraccion masica'!$AB$35,M61*AP61)</f>
        <v>509.70323865600017</v>
      </c>
      <c r="AS61" s="144">
        <f>IFERROR(AQ61*Hoja1!$C$24/Hoja1!$C$25/Hoja1!$C$26*16.04/1000000,0)</f>
        <v>1.0378448970445833</v>
      </c>
      <c r="AT61" s="143">
        <f>IFERROR(AR61*Hoja1!$C$24/Hoja1!$C$25/Hoja1!$C$26*44.01/1000000,0)</f>
        <v>0.94920103738429162</v>
      </c>
    </row>
    <row r="62" spans="2:46" x14ac:dyDescent="0.75">
      <c r="B62" s="52" t="s">
        <v>1163</v>
      </c>
      <c r="C62" s="52">
        <v>720</v>
      </c>
      <c r="D62" s="125">
        <v>0</v>
      </c>
      <c r="E62" s="125">
        <v>0.5</v>
      </c>
      <c r="F62" s="131" t="s">
        <v>506</v>
      </c>
      <c r="G62" s="92">
        <v>400</v>
      </c>
      <c r="H62" s="14"/>
      <c r="I62" s="14"/>
      <c r="J62" s="14"/>
      <c r="K62" s="14"/>
      <c r="L62" s="93">
        <v>0.3</v>
      </c>
      <c r="M62" s="93">
        <v>0.1</v>
      </c>
      <c r="N62" s="122" t="str">
        <f t="shared" si="6"/>
        <v>Septiembre</v>
      </c>
      <c r="O62" s="122">
        <f t="shared" si="7"/>
        <v>0</v>
      </c>
      <c r="P62" s="122">
        <f t="shared" si="8"/>
        <v>144000</v>
      </c>
      <c r="Q62" s="122">
        <f t="shared" si="9"/>
        <v>144000</v>
      </c>
      <c r="R62" s="122" t="str">
        <f t="shared" si="10"/>
        <v>Medición</v>
      </c>
      <c r="S62" s="122">
        <f t="shared" si="11"/>
        <v>0.75936082990743325</v>
      </c>
      <c r="T62" s="154">
        <f t="shared" si="12"/>
        <v>0.83027591763566666</v>
      </c>
      <c r="U62" s="122">
        <f>S62+T62*Hoja1!$C$19</f>
        <v>24.0070865237061</v>
      </c>
      <c r="AB62" s="83" t="str">
        <f t="shared" si="0"/>
        <v>T-002</v>
      </c>
      <c r="AC62" s="83">
        <f t="shared" si="1"/>
        <v>288000</v>
      </c>
      <c r="AD62" s="83">
        <v>17.899999999999999</v>
      </c>
      <c r="AE62" s="83">
        <f t="shared" si="2"/>
        <v>16</v>
      </c>
      <c r="AF62" s="83">
        <f t="shared" si="3"/>
        <v>70</v>
      </c>
      <c r="AG62" s="83">
        <f t="shared" si="4"/>
        <v>35</v>
      </c>
      <c r="AH62" s="83">
        <f t="shared" si="13"/>
        <v>3.6200000000000003E-2</v>
      </c>
      <c r="AI62" s="83">
        <f t="shared" si="14"/>
        <v>1.0936999999999999</v>
      </c>
      <c r="AJ62" s="83">
        <f t="shared" si="15"/>
        <v>25.724</v>
      </c>
      <c r="AK62" s="83">
        <f t="shared" si="5"/>
        <v>0</v>
      </c>
      <c r="AL62" s="83" t="str">
        <f t="shared" si="16"/>
        <v>Medición</v>
      </c>
      <c r="AM62" s="83">
        <f t="shared" si="17"/>
        <v>144000</v>
      </c>
      <c r="AN62" s="83">
        <f t="shared" si="18"/>
        <v>0</v>
      </c>
      <c r="AO62" s="83">
        <f t="shared" si="19"/>
        <v>144000</v>
      </c>
      <c r="AP62" s="83">
        <f t="shared" si="20"/>
        <v>4077.6259092480004</v>
      </c>
      <c r="AQ62" s="143">
        <f>IF(L62="",AP62*'Fraccion masica'!$AB$36,L62*AP62)</f>
        <v>1223.2877727744001</v>
      </c>
      <c r="AR62" s="143">
        <f>IF(M62="",AP62*'Fraccion masica'!$AB$35,M62*AP62)</f>
        <v>407.76259092480007</v>
      </c>
      <c r="AS62" s="144">
        <f>IFERROR(AQ62*Hoja1!$C$24/Hoja1!$C$25/Hoja1!$C$26*16.04/1000000,0)</f>
        <v>0.83027591763566666</v>
      </c>
      <c r="AT62" s="143">
        <f>IFERROR(AR62*Hoja1!$C$24/Hoja1!$C$25/Hoja1!$C$26*44.01/1000000,0)</f>
        <v>0.75936082990743325</v>
      </c>
    </row>
    <row r="63" spans="2:46" x14ac:dyDescent="0.75">
      <c r="B63" s="52" t="s">
        <v>1162</v>
      </c>
      <c r="C63" s="52">
        <v>720</v>
      </c>
      <c r="D63" s="125">
        <v>0</v>
      </c>
      <c r="E63" s="125">
        <v>0.5</v>
      </c>
      <c r="F63" s="131" t="s">
        <v>507</v>
      </c>
      <c r="G63" s="92"/>
      <c r="H63" s="14">
        <v>400</v>
      </c>
      <c r="I63" s="14">
        <v>200</v>
      </c>
      <c r="J63" s="14">
        <v>80</v>
      </c>
      <c r="K63" s="14">
        <v>20</v>
      </c>
      <c r="L63" s="93">
        <v>0.3</v>
      </c>
      <c r="M63" s="93">
        <v>0.1</v>
      </c>
      <c r="N63" s="122" t="str">
        <f t="shared" si="6"/>
        <v>Octubre</v>
      </c>
      <c r="O63" s="122">
        <f t="shared" si="7"/>
        <v>0</v>
      </c>
      <c r="P63" s="122">
        <f t="shared" si="8"/>
        <v>3876678.4618946542</v>
      </c>
      <c r="Q63" s="122">
        <f t="shared" si="9"/>
        <v>3876678.4618946542</v>
      </c>
      <c r="R63" s="122" t="str">
        <f t="shared" si="10"/>
        <v>Estimación</v>
      </c>
      <c r="S63" s="122">
        <f t="shared" si="11"/>
        <v>20.443040097976368</v>
      </c>
      <c r="T63" s="154">
        <f t="shared" si="12"/>
        <v>22.352171995333393</v>
      </c>
      <c r="U63" s="122">
        <f>S63+T63*Hoja1!$C$19</f>
        <v>646.30385596731139</v>
      </c>
      <c r="AB63" s="83" t="str">
        <f t="shared" si="0"/>
        <v>T-001</v>
      </c>
      <c r="AC63" s="83">
        <f t="shared" si="1"/>
        <v>0</v>
      </c>
      <c r="AD63" s="83">
        <v>18.899999999999999</v>
      </c>
      <c r="AE63" s="83">
        <f t="shared" si="2"/>
        <v>20</v>
      </c>
      <c r="AF63" s="83">
        <f t="shared" si="3"/>
        <v>80</v>
      </c>
      <c r="AG63" s="83">
        <f t="shared" si="4"/>
        <v>200</v>
      </c>
      <c r="AH63" s="83">
        <f t="shared" si="13"/>
        <v>3.6200000000000003E-2</v>
      </c>
      <c r="AI63" s="83">
        <f t="shared" si="14"/>
        <v>1.0936999999999999</v>
      </c>
      <c r="AJ63" s="83">
        <f t="shared" si="15"/>
        <v>25.724</v>
      </c>
      <c r="AK63" s="83">
        <f t="shared" si="5"/>
        <v>7753356.9237893084</v>
      </c>
      <c r="AL63" s="83" t="str">
        <f t="shared" si="16"/>
        <v>Estimación</v>
      </c>
      <c r="AM63" s="83">
        <f t="shared" si="17"/>
        <v>3876678.4618946542</v>
      </c>
      <c r="AN63" s="83">
        <f t="shared" si="18"/>
        <v>0</v>
      </c>
      <c r="AO63" s="83">
        <f t="shared" si="19"/>
        <v>3876678.4618946542</v>
      </c>
      <c r="AP63" s="83">
        <f t="shared" si="20"/>
        <v>109775.30929198145</v>
      </c>
      <c r="AQ63" s="143">
        <f>IF(L63="",AP63*'Fraccion masica'!$AB$36,L63*AP63)</f>
        <v>32932.592787594433</v>
      </c>
      <c r="AR63" s="143">
        <f>IF(M63="",AP63*'Fraccion masica'!$AB$35,M63*AP63)</f>
        <v>10977.530929198147</v>
      </c>
      <c r="AS63" s="144">
        <f>IFERROR(AQ63*Hoja1!$C$24/Hoja1!$C$25/Hoja1!$C$26*16.04/1000000,0)</f>
        <v>22.352171995333393</v>
      </c>
      <c r="AT63" s="143">
        <f>IFERROR(AR63*Hoja1!$C$24/Hoja1!$C$25/Hoja1!$C$26*44.01/1000000,0)</f>
        <v>20.443040097976368</v>
      </c>
    </row>
    <row r="64" spans="2:46" x14ac:dyDescent="0.75">
      <c r="B64" s="52" t="s">
        <v>1163</v>
      </c>
      <c r="C64" s="52">
        <v>720</v>
      </c>
      <c r="D64" s="125">
        <v>0</v>
      </c>
      <c r="E64" s="125">
        <v>0.5</v>
      </c>
      <c r="F64" s="131" t="s">
        <v>507</v>
      </c>
      <c r="G64" s="92"/>
      <c r="H64" s="14">
        <v>400</v>
      </c>
      <c r="I64" s="14">
        <v>200</v>
      </c>
      <c r="J64" s="14">
        <v>80</v>
      </c>
      <c r="K64" s="14">
        <v>20</v>
      </c>
      <c r="L64" s="93">
        <v>0.3</v>
      </c>
      <c r="M64" s="93">
        <v>0.1</v>
      </c>
      <c r="N64" s="122" t="str">
        <f t="shared" si="6"/>
        <v>Octubre</v>
      </c>
      <c r="O64" s="122">
        <f t="shared" si="7"/>
        <v>0</v>
      </c>
      <c r="P64" s="122">
        <f t="shared" si="8"/>
        <v>4081793.7244287631</v>
      </c>
      <c r="Q64" s="122">
        <f t="shared" si="9"/>
        <v>4081793.7244287631</v>
      </c>
      <c r="R64" s="122" t="str">
        <f t="shared" si="10"/>
        <v>Estimación</v>
      </c>
      <c r="S64" s="122">
        <f t="shared" si="11"/>
        <v>21.524682431202635</v>
      </c>
      <c r="T64" s="154">
        <f t="shared" si="12"/>
        <v>23.534826598261091</v>
      </c>
      <c r="U64" s="122">
        <f>S64+T64*Hoja1!$C$19</f>
        <v>680.49982718251329</v>
      </c>
      <c r="AB64" s="83" t="str">
        <f t="shared" si="0"/>
        <v>T-002</v>
      </c>
      <c r="AC64" s="83">
        <f t="shared" si="1"/>
        <v>0</v>
      </c>
      <c r="AD64" s="83">
        <v>19.899999999999999</v>
      </c>
      <c r="AE64" s="83">
        <f t="shared" si="2"/>
        <v>20</v>
      </c>
      <c r="AF64" s="83">
        <f t="shared" si="3"/>
        <v>80</v>
      </c>
      <c r="AG64" s="83">
        <f t="shared" si="4"/>
        <v>200</v>
      </c>
      <c r="AH64" s="83">
        <f t="shared" si="13"/>
        <v>3.6200000000000003E-2</v>
      </c>
      <c r="AI64" s="83">
        <f t="shared" si="14"/>
        <v>1.0936999999999999</v>
      </c>
      <c r="AJ64" s="83">
        <f t="shared" si="15"/>
        <v>25.724</v>
      </c>
      <c r="AK64" s="83">
        <f t="shared" si="5"/>
        <v>8163587.4488575263</v>
      </c>
      <c r="AL64" s="83" t="str">
        <f t="shared" si="16"/>
        <v>Estimación</v>
      </c>
      <c r="AM64" s="83">
        <f t="shared" si="17"/>
        <v>4081793.7244287631</v>
      </c>
      <c r="AN64" s="83">
        <f t="shared" si="18"/>
        <v>0</v>
      </c>
      <c r="AO64" s="83">
        <f t="shared" si="19"/>
        <v>4081793.7244287631</v>
      </c>
      <c r="AP64" s="83">
        <f t="shared" si="20"/>
        <v>115583.52671483763</v>
      </c>
      <c r="AQ64" s="143">
        <f>IF(L64="",AP64*'Fraccion masica'!$AB$36,L64*AP64)</f>
        <v>34675.058014451286</v>
      </c>
      <c r="AR64" s="143">
        <f>IF(M64="",AP64*'Fraccion masica'!$AB$35,M64*AP64)</f>
        <v>11558.352671483764</v>
      </c>
      <c r="AS64" s="144">
        <f>IFERROR(AQ64*Hoja1!$C$24/Hoja1!$C$25/Hoja1!$C$26*16.04/1000000,0)</f>
        <v>23.534826598261091</v>
      </c>
      <c r="AT64" s="143">
        <f>IFERROR(AR64*Hoja1!$C$24/Hoja1!$C$25/Hoja1!$C$26*44.01/1000000,0)</f>
        <v>21.524682431202635</v>
      </c>
    </row>
    <row r="65" spans="2:46" x14ac:dyDescent="0.75">
      <c r="B65" s="52" t="s">
        <v>1162</v>
      </c>
      <c r="C65" s="52">
        <v>720</v>
      </c>
      <c r="D65" s="125">
        <v>0</v>
      </c>
      <c r="E65" s="125">
        <v>0.6</v>
      </c>
      <c r="F65" s="131" t="s">
        <v>508</v>
      </c>
      <c r="G65" s="92">
        <v>500</v>
      </c>
      <c r="H65" s="14"/>
      <c r="I65" s="14"/>
      <c r="J65" s="14"/>
      <c r="K65" s="14"/>
      <c r="L65" s="93">
        <v>0.3</v>
      </c>
      <c r="M65" s="93">
        <v>0.1</v>
      </c>
      <c r="N65" s="122" t="str">
        <f t="shared" si="6"/>
        <v>Noviembre</v>
      </c>
      <c r="O65" s="122">
        <f t="shared" si="7"/>
        <v>0</v>
      </c>
      <c r="P65" s="122">
        <f t="shared" si="8"/>
        <v>216000</v>
      </c>
      <c r="Q65" s="122">
        <f t="shared" si="9"/>
        <v>144000</v>
      </c>
      <c r="R65" s="122" t="str">
        <f t="shared" si="10"/>
        <v>Medición</v>
      </c>
      <c r="S65" s="122">
        <f t="shared" si="11"/>
        <v>0.75936082990743325</v>
      </c>
      <c r="T65" s="154">
        <f t="shared" si="12"/>
        <v>0.83027591763566666</v>
      </c>
      <c r="U65" s="122">
        <f>S65+T65*Hoja1!$C$19</f>
        <v>24.0070865237061</v>
      </c>
      <c r="AB65" s="83" t="str">
        <f t="shared" si="0"/>
        <v>T-001</v>
      </c>
      <c r="AC65" s="83">
        <f t="shared" si="1"/>
        <v>360000</v>
      </c>
      <c r="AD65" s="83">
        <v>20.9</v>
      </c>
      <c r="AE65" s="83">
        <f t="shared" si="2"/>
        <v>16</v>
      </c>
      <c r="AF65" s="83">
        <f t="shared" si="3"/>
        <v>70</v>
      </c>
      <c r="AG65" s="83">
        <f t="shared" si="4"/>
        <v>35</v>
      </c>
      <c r="AH65" s="83">
        <f t="shared" si="13"/>
        <v>3.6200000000000003E-2</v>
      </c>
      <c r="AI65" s="83">
        <f t="shared" si="14"/>
        <v>1.0936999999999999</v>
      </c>
      <c r="AJ65" s="83">
        <f t="shared" si="15"/>
        <v>25.724</v>
      </c>
      <c r="AK65" s="83">
        <f t="shared" si="5"/>
        <v>0</v>
      </c>
      <c r="AL65" s="83" t="str">
        <f t="shared" si="16"/>
        <v>Medición</v>
      </c>
      <c r="AM65" s="83">
        <f t="shared" si="17"/>
        <v>144000</v>
      </c>
      <c r="AN65" s="83">
        <f t="shared" si="18"/>
        <v>0</v>
      </c>
      <c r="AO65" s="83">
        <f t="shared" si="19"/>
        <v>216000</v>
      </c>
      <c r="AP65" s="83">
        <f t="shared" si="20"/>
        <v>4077.6259092480004</v>
      </c>
      <c r="AQ65" s="143">
        <f>IF(L65="",AP65*'Fraccion masica'!$AB$36,L65*AP65)</f>
        <v>1223.2877727744001</v>
      </c>
      <c r="AR65" s="143">
        <f>IF(M65="",AP65*'Fraccion masica'!$AB$35,M65*AP65)</f>
        <v>407.76259092480007</v>
      </c>
      <c r="AS65" s="144">
        <f>IFERROR(AQ65*Hoja1!$C$24/Hoja1!$C$25/Hoja1!$C$26*16.04/1000000,0)</f>
        <v>0.83027591763566666</v>
      </c>
      <c r="AT65" s="143">
        <f>IFERROR(AR65*Hoja1!$C$24/Hoja1!$C$25/Hoja1!$C$26*44.01/1000000,0)</f>
        <v>0.75936082990743325</v>
      </c>
    </row>
    <row r="66" spans="2:46" x14ac:dyDescent="0.75">
      <c r="B66" s="52" t="s">
        <v>1163</v>
      </c>
      <c r="C66" s="52">
        <v>720</v>
      </c>
      <c r="D66" s="125">
        <v>0</v>
      </c>
      <c r="E66" s="125">
        <v>0.6</v>
      </c>
      <c r="F66" s="131" t="s">
        <v>508</v>
      </c>
      <c r="G66" s="92">
        <v>400</v>
      </c>
      <c r="H66" s="14"/>
      <c r="I66" s="14"/>
      <c r="J66" s="14"/>
      <c r="K66" s="14"/>
      <c r="L66" s="93">
        <v>0.3</v>
      </c>
      <c r="M66" s="93">
        <v>0.1</v>
      </c>
      <c r="N66" s="122" t="str">
        <f t="shared" si="6"/>
        <v>Noviembre</v>
      </c>
      <c r="O66" s="122">
        <f t="shared" si="7"/>
        <v>0</v>
      </c>
      <c r="P66" s="122">
        <f t="shared" si="8"/>
        <v>172800</v>
      </c>
      <c r="Q66" s="122">
        <f t="shared" si="9"/>
        <v>115200</v>
      </c>
      <c r="R66" s="122" t="str">
        <f t="shared" si="10"/>
        <v>Medición</v>
      </c>
      <c r="S66" s="122">
        <f t="shared" si="11"/>
        <v>0.60748866392594658</v>
      </c>
      <c r="T66" s="154">
        <f t="shared" si="12"/>
        <v>0.66422073410853322</v>
      </c>
      <c r="U66" s="122">
        <f>S66+T66*Hoja1!$C$19</f>
        <v>19.205669218964875</v>
      </c>
      <c r="AB66" s="83" t="str">
        <f t="shared" si="0"/>
        <v>T-002</v>
      </c>
      <c r="AC66" s="83">
        <f t="shared" si="1"/>
        <v>288000</v>
      </c>
      <c r="AD66" s="83">
        <v>21.9</v>
      </c>
      <c r="AE66" s="83">
        <f t="shared" si="2"/>
        <v>16</v>
      </c>
      <c r="AF66" s="83">
        <f t="shared" si="3"/>
        <v>70</v>
      </c>
      <c r="AG66" s="83">
        <f t="shared" si="4"/>
        <v>35</v>
      </c>
      <c r="AH66" s="83">
        <f t="shared" si="13"/>
        <v>3.6200000000000003E-2</v>
      </c>
      <c r="AI66" s="83">
        <f t="shared" si="14"/>
        <v>1.0936999999999999</v>
      </c>
      <c r="AJ66" s="83">
        <f t="shared" si="15"/>
        <v>25.724</v>
      </c>
      <c r="AK66" s="83">
        <f t="shared" si="5"/>
        <v>0</v>
      </c>
      <c r="AL66" s="83" t="str">
        <f t="shared" si="16"/>
        <v>Medición</v>
      </c>
      <c r="AM66" s="83">
        <f t="shared" si="17"/>
        <v>115200</v>
      </c>
      <c r="AN66" s="83">
        <f t="shared" si="18"/>
        <v>0</v>
      </c>
      <c r="AO66" s="83">
        <f t="shared" si="19"/>
        <v>172800</v>
      </c>
      <c r="AP66" s="83">
        <f t="shared" si="20"/>
        <v>3262.1007273984005</v>
      </c>
      <c r="AQ66" s="143">
        <f>IF(L66="",AP66*'Fraccion masica'!$AB$36,L66*AP66)</f>
        <v>978.63021821952009</v>
      </c>
      <c r="AR66" s="143">
        <f>IF(M66="",AP66*'Fraccion masica'!$AB$35,M66*AP66)</f>
        <v>326.21007273984009</v>
      </c>
      <c r="AS66" s="144">
        <f>IFERROR(AQ66*Hoja1!$C$24/Hoja1!$C$25/Hoja1!$C$26*16.04/1000000,0)</f>
        <v>0.66422073410853322</v>
      </c>
      <c r="AT66" s="143">
        <f>IFERROR(AR66*Hoja1!$C$24/Hoja1!$C$25/Hoja1!$C$26*44.01/1000000,0)</f>
        <v>0.60748866392594658</v>
      </c>
    </row>
    <row r="67" spans="2:46" x14ac:dyDescent="0.75">
      <c r="B67" s="52" t="s">
        <v>1162</v>
      </c>
      <c r="C67" s="52">
        <v>720</v>
      </c>
      <c r="D67" s="125">
        <v>0</v>
      </c>
      <c r="E67" s="125">
        <v>0.7</v>
      </c>
      <c r="F67" s="131" t="s">
        <v>509</v>
      </c>
      <c r="G67" s="92">
        <v>500</v>
      </c>
      <c r="H67" s="14"/>
      <c r="I67" s="14"/>
      <c r="J67" s="14"/>
      <c r="K67" s="14"/>
      <c r="L67" s="93">
        <v>0.3</v>
      </c>
      <c r="M67" s="93">
        <v>0.1</v>
      </c>
      <c r="N67" s="122" t="str">
        <f t="shared" si="6"/>
        <v>Diciembre</v>
      </c>
      <c r="O67" s="122">
        <f t="shared" si="7"/>
        <v>0</v>
      </c>
      <c r="P67" s="122">
        <f t="shared" si="8"/>
        <v>251999.99999999997</v>
      </c>
      <c r="Q67" s="122">
        <f t="shared" si="9"/>
        <v>108000.00000000001</v>
      </c>
      <c r="R67" s="122" t="str">
        <f t="shared" si="10"/>
        <v>Medición</v>
      </c>
      <c r="S67" s="122">
        <f t="shared" si="11"/>
        <v>0.56952062243057511</v>
      </c>
      <c r="T67" s="154">
        <f t="shared" si="12"/>
        <v>0.62270693822675016</v>
      </c>
      <c r="U67" s="122">
        <f>S67+T67*Hoja1!$C$19</f>
        <v>18.005314892779577</v>
      </c>
      <c r="AB67" s="83" t="str">
        <f t="shared" si="0"/>
        <v>T-001</v>
      </c>
      <c r="AC67" s="83">
        <f t="shared" si="1"/>
        <v>360000</v>
      </c>
      <c r="AD67" s="83">
        <v>22.9</v>
      </c>
      <c r="AE67" s="83">
        <f t="shared" si="2"/>
        <v>16</v>
      </c>
      <c r="AF67" s="83">
        <f t="shared" si="3"/>
        <v>70</v>
      </c>
      <c r="AG67" s="83">
        <f t="shared" si="4"/>
        <v>35</v>
      </c>
      <c r="AH67" s="83">
        <f t="shared" si="13"/>
        <v>3.6200000000000003E-2</v>
      </c>
      <c r="AI67" s="83">
        <f t="shared" si="14"/>
        <v>1.0936999999999999</v>
      </c>
      <c r="AJ67" s="83">
        <f t="shared" si="15"/>
        <v>25.724</v>
      </c>
      <c r="AK67" s="83">
        <f t="shared" si="5"/>
        <v>0</v>
      </c>
      <c r="AL67" s="83" t="str">
        <f t="shared" si="16"/>
        <v>Medición</v>
      </c>
      <c r="AM67" s="83">
        <f t="shared" si="17"/>
        <v>108000.00000000001</v>
      </c>
      <c r="AN67" s="83">
        <f t="shared" si="18"/>
        <v>0</v>
      </c>
      <c r="AO67" s="83">
        <f t="shared" si="19"/>
        <v>251999.99999999997</v>
      </c>
      <c r="AP67" s="83">
        <f t="shared" si="20"/>
        <v>3058.219431936001</v>
      </c>
      <c r="AQ67" s="143">
        <f>IF(L67="",AP67*'Fraccion masica'!$AB$36,L67*AP67)</f>
        <v>917.46582958080023</v>
      </c>
      <c r="AR67" s="143">
        <f>IF(M67="",AP67*'Fraccion masica'!$AB$35,M67*AP67)</f>
        <v>305.82194319360013</v>
      </c>
      <c r="AS67" s="144">
        <f>IFERROR(AQ67*Hoja1!$C$24/Hoja1!$C$25/Hoja1!$C$26*16.04/1000000,0)</f>
        <v>0.62270693822675016</v>
      </c>
      <c r="AT67" s="143">
        <f>IFERROR(AR67*Hoja1!$C$24/Hoja1!$C$25/Hoja1!$C$26*44.01/1000000,0)</f>
        <v>0.56952062243057511</v>
      </c>
    </row>
    <row r="68" spans="2:46" x14ac:dyDescent="0.75">
      <c r="B68" s="52" t="s">
        <v>1163</v>
      </c>
      <c r="C68" s="52">
        <v>720</v>
      </c>
      <c r="D68" s="125">
        <v>0</v>
      </c>
      <c r="E68" s="125">
        <v>0.7</v>
      </c>
      <c r="F68" s="131" t="s">
        <v>509</v>
      </c>
      <c r="G68" s="92">
        <v>400</v>
      </c>
      <c r="H68" s="14"/>
      <c r="I68" s="14"/>
      <c r="J68" s="14"/>
      <c r="K68" s="14"/>
      <c r="L68" s="93">
        <v>0.3</v>
      </c>
      <c r="M68" s="93">
        <v>0.1</v>
      </c>
      <c r="N68" s="122" t="str">
        <f t="shared" si="6"/>
        <v>Diciembre</v>
      </c>
      <c r="O68" s="122">
        <f t="shared" si="7"/>
        <v>0</v>
      </c>
      <c r="P68" s="122">
        <f t="shared" si="8"/>
        <v>201600</v>
      </c>
      <c r="Q68" s="122">
        <f t="shared" si="9"/>
        <v>86400.000000000015</v>
      </c>
      <c r="R68" s="122" t="str">
        <f t="shared" si="10"/>
        <v>Medición</v>
      </c>
      <c r="S68" s="122">
        <f t="shared" si="11"/>
        <v>0.45561649794446002</v>
      </c>
      <c r="T68" s="154">
        <f t="shared" si="12"/>
        <v>0.49816555058140005</v>
      </c>
      <c r="U68" s="122">
        <f>S68+T68*Hoja1!$C$19</f>
        <v>14.404251914223661</v>
      </c>
      <c r="AB68" s="83" t="str">
        <f t="shared" si="0"/>
        <v>T-002</v>
      </c>
      <c r="AC68" s="83">
        <f t="shared" si="1"/>
        <v>288000</v>
      </c>
      <c r="AD68" s="83">
        <v>23.9</v>
      </c>
      <c r="AE68" s="83">
        <f t="shared" si="2"/>
        <v>16</v>
      </c>
      <c r="AF68" s="83">
        <f t="shared" si="3"/>
        <v>70</v>
      </c>
      <c r="AG68" s="83">
        <f t="shared" si="4"/>
        <v>35</v>
      </c>
      <c r="AH68" s="83">
        <f t="shared" si="13"/>
        <v>3.6200000000000003E-2</v>
      </c>
      <c r="AI68" s="83">
        <f t="shared" si="14"/>
        <v>1.0936999999999999</v>
      </c>
      <c r="AJ68" s="83">
        <f t="shared" si="15"/>
        <v>25.724</v>
      </c>
      <c r="AK68" s="83">
        <f t="shared" si="5"/>
        <v>0</v>
      </c>
      <c r="AL68" s="83" t="str">
        <f t="shared" si="16"/>
        <v>Medición</v>
      </c>
      <c r="AM68" s="83">
        <f t="shared" si="17"/>
        <v>86400.000000000015</v>
      </c>
      <c r="AN68" s="83">
        <f t="shared" si="18"/>
        <v>0</v>
      </c>
      <c r="AO68" s="83">
        <f t="shared" si="19"/>
        <v>201600</v>
      </c>
      <c r="AP68" s="83">
        <f t="shared" si="20"/>
        <v>2446.5755455488006</v>
      </c>
      <c r="AQ68" s="143">
        <f>IF(L68="",AP68*'Fraccion masica'!$AB$36,L68*AP68)</f>
        <v>733.97266366464021</v>
      </c>
      <c r="AR68" s="143">
        <f>IF(M68="",AP68*'Fraccion masica'!$AB$35,M68*AP68)</f>
        <v>244.65755455488008</v>
      </c>
      <c r="AS68" s="144">
        <f>IFERROR(AQ68*Hoja1!$C$24/Hoja1!$C$25/Hoja1!$C$26*16.04/1000000,0)</f>
        <v>0.49816555058140005</v>
      </c>
      <c r="AT68" s="143">
        <f>IFERROR(AR68*Hoja1!$C$24/Hoja1!$C$25/Hoja1!$C$26*44.01/1000000,0)</f>
        <v>0.45561649794446002</v>
      </c>
    </row>
    <row r="69" spans="2:46" x14ac:dyDescent="0.75">
      <c r="B69" s="52"/>
      <c r="C69" s="52"/>
      <c r="D69" s="125"/>
      <c r="E69" s="125"/>
      <c r="F69" s="131"/>
      <c r="G69" s="92"/>
      <c r="H69" s="14"/>
      <c r="I69" s="14"/>
      <c r="J69" s="14"/>
      <c r="K69" s="14"/>
      <c r="L69" s="93"/>
      <c r="M69" s="93"/>
      <c r="N69" s="122" t="str">
        <f t="shared" si="6"/>
        <v/>
      </c>
      <c r="O69" s="122">
        <f t="shared" si="7"/>
        <v>0</v>
      </c>
      <c r="P69" s="122">
        <f t="shared" si="8"/>
        <v>0</v>
      </c>
      <c r="Q69" s="122">
        <f t="shared" si="9"/>
        <v>0</v>
      </c>
      <c r="R69" s="122" t="str">
        <f t="shared" si="10"/>
        <v>Estimación</v>
      </c>
      <c r="S69" s="122">
        <f t="shared" si="11"/>
        <v>0</v>
      </c>
      <c r="T69" s="154">
        <f t="shared" si="12"/>
        <v>0</v>
      </c>
      <c r="U69" s="122">
        <f>S69+T69*Hoja1!$C$19</f>
        <v>0</v>
      </c>
      <c r="AB69" s="83">
        <f t="shared" si="0"/>
        <v>0</v>
      </c>
      <c r="AC69" s="83">
        <f t="shared" si="1"/>
        <v>0</v>
      </c>
      <c r="AD69" s="83">
        <v>24.9</v>
      </c>
      <c r="AE69" s="83">
        <f t="shared" si="2"/>
        <v>16</v>
      </c>
      <c r="AF69" s="83">
        <f t="shared" si="3"/>
        <v>70</v>
      </c>
      <c r="AG69" s="83">
        <f t="shared" si="4"/>
        <v>35</v>
      </c>
      <c r="AH69" s="83">
        <f t="shared" si="13"/>
        <v>3.6200000000000003E-2</v>
      </c>
      <c r="AI69" s="83">
        <f t="shared" si="14"/>
        <v>1.0936999999999999</v>
      </c>
      <c r="AJ69" s="83">
        <f t="shared" si="15"/>
        <v>25.724</v>
      </c>
      <c r="AK69" s="83">
        <f t="shared" si="5"/>
        <v>0</v>
      </c>
      <c r="AL69" s="83" t="str">
        <f t="shared" si="16"/>
        <v>Estimación</v>
      </c>
      <c r="AM69" s="83">
        <f t="shared" si="17"/>
        <v>0</v>
      </c>
      <c r="AN69" s="83">
        <f t="shared" si="18"/>
        <v>0</v>
      </c>
      <c r="AO69" s="83">
        <f t="shared" si="19"/>
        <v>0</v>
      </c>
      <c r="AP69" s="83">
        <f t="shared" si="20"/>
        <v>0</v>
      </c>
      <c r="AQ69" s="143">
        <f>IF(L69="",AP69*'Fraccion masica'!$AB$36,L69*AP69)</f>
        <v>0</v>
      </c>
      <c r="AR69" s="143">
        <f>IF(M69="",AP69*'Fraccion masica'!$AB$35,M69*AP69)</f>
        <v>0</v>
      </c>
      <c r="AS69" s="144">
        <f>IFERROR(AQ69*Hoja1!$C$24/Hoja1!$C$25/Hoja1!$C$26*16.04/1000000,0)</f>
        <v>0</v>
      </c>
      <c r="AT69" s="143">
        <f>IFERROR(AR69*Hoja1!$C$24/Hoja1!$C$25/Hoja1!$C$26*44.01/1000000,0)</f>
        <v>0</v>
      </c>
    </row>
    <row r="70" spans="2:46" x14ac:dyDescent="0.75">
      <c r="B70" s="52"/>
      <c r="C70" s="52"/>
      <c r="D70" s="125"/>
      <c r="E70" s="125"/>
      <c r="F70" s="131"/>
      <c r="G70" s="92"/>
      <c r="H70" s="14"/>
      <c r="I70" s="14"/>
      <c r="J70" s="14"/>
      <c r="K70" s="14"/>
      <c r="L70" s="93"/>
      <c r="M70" s="93"/>
      <c r="N70" s="122" t="str">
        <f t="shared" si="6"/>
        <v/>
      </c>
      <c r="O70" s="122">
        <f t="shared" si="7"/>
        <v>0</v>
      </c>
      <c r="P70" s="122">
        <f t="shared" si="8"/>
        <v>0</v>
      </c>
      <c r="Q70" s="122">
        <f t="shared" si="9"/>
        <v>0</v>
      </c>
      <c r="R70" s="122" t="str">
        <f t="shared" si="10"/>
        <v>Estimación</v>
      </c>
      <c r="S70" s="122">
        <f t="shared" si="11"/>
        <v>0</v>
      </c>
      <c r="T70" s="154">
        <f t="shared" si="12"/>
        <v>0</v>
      </c>
      <c r="U70" s="122">
        <f>S70+T70*Hoja1!$C$19</f>
        <v>0</v>
      </c>
      <c r="AB70" s="83">
        <f t="shared" si="0"/>
        <v>0</v>
      </c>
      <c r="AC70" s="83">
        <f t="shared" si="1"/>
        <v>0</v>
      </c>
      <c r="AD70" s="83">
        <v>25.9</v>
      </c>
      <c r="AE70" s="83">
        <f t="shared" si="2"/>
        <v>16</v>
      </c>
      <c r="AF70" s="83">
        <f t="shared" si="3"/>
        <v>70</v>
      </c>
      <c r="AG70" s="83">
        <f t="shared" si="4"/>
        <v>35</v>
      </c>
      <c r="AH70" s="83">
        <f t="shared" si="13"/>
        <v>3.6200000000000003E-2</v>
      </c>
      <c r="AI70" s="83">
        <f t="shared" si="14"/>
        <v>1.0936999999999999</v>
      </c>
      <c r="AJ70" s="83">
        <f t="shared" si="15"/>
        <v>25.724</v>
      </c>
      <c r="AK70" s="83">
        <f t="shared" si="5"/>
        <v>0</v>
      </c>
      <c r="AL70" s="83" t="str">
        <f t="shared" si="16"/>
        <v>Estimación</v>
      </c>
      <c r="AM70" s="83">
        <f t="shared" si="17"/>
        <v>0</v>
      </c>
      <c r="AN70" s="83">
        <f t="shared" si="18"/>
        <v>0</v>
      </c>
      <c r="AO70" s="83">
        <f t="shared" si="19"/>
        <v>0</v>
      </c>
      <c r="AP70" s="83">
        <f t="shared" si="20"/>
        <v>0</v>
      </c>
      <c r="AQ70" s="143">
        <f>IF(L70="",AP70*'Fraccion masica'!$AB$36,L70*AP70)</f>
        <v>0</v>
      </c>
      <c r="AR70" s="143">
        <f>IF(M70="",AP70*'Fraccion masica'!$AB$35,M70*AP70)</f>
        <v>0</v>
      </c>
      <c r="AS70" s="144">
        <f>IFERROR(AQ70*Hoja1!$C$24/Hoja1!$C$25/Hoja1!$C$26*16.04/1000000,0)</f>
        <v>0</v>
      </c>
      <c r="AT70" s="143">
        <f>IFERROR(AR70*Hoja1!$C$24/Hoja1!$C$25/Hoja1!$C$26*44.01/1000000,0)</f>
        <v>0</v>
      </c>
    </row>
    <row r="71" spans="2:46" x14ac:dyDescent="0.75">
      <c r="B71" s="52"/>
      <c r="C71" s="52"/>
      <c r="D71" s="125"/>
      <c r="E71" s="125"/>
      <c r="F71" s="131"/>
      <c r="G71" s="92"/>
      <c r="H71" s="14"/>
      <c r="I71" s="14"/>
      <c r="J71" s="14"/>
      <c r="K71" s="14"/>
      <c r="L71" s="93"/>
      <c r="M71" s="93"/>
      <c r="N71" s="122" t="str">
        <f t="shared" si="6"/>
        <v/>
      </c>
      <c r="O71" s="122">
        <f t="shared" si="7"/>
        <v>0</v>
      </c>
      <c r="P71" s="122">
        <f t="shared" si="8"/>
        <v>0</v>
      </c>
      <c r="Q71" s="122">
        <f t="shared" si="9"/>
        <v>0</v>
      </c>
      <c r="R71" s="122" t="str">
        <f t="shared" si="10"/>
        <v>Estimación</v>
      </c>
      <c r="S71" s="122">
        <f t="shared" si="11"/>
        <v>0</v>
      </c>
      <c r="T71" s="154">
        <f t="shared" si="12"/>
        <v>0</v>
      </c>
      <c r="U71" s="122">
        <f>S71+T71*Hoja1!$C$19</f>
        <v>0</v>
      </c>
      <c r="AB71" s="83">
        <f t="shared" si="0"/>
        <v>0</v>
      </c>
      <c r="AC71" s="83">
        <f t="shared" si="1"/>
        <v>0</v>
      </c>
      <c r="AD71" s="83">
        <v>26.9</v>
      </c>
      <c r="AE71" s="83">
        <f t="shared" si="2"/>
        <v>16</v>
      </c>
      <c r="AF71" s="83">
        <f t="shared" si="3"/>
        <v>70</v>
      </c>
      <c r="AG71" s="83">
        <f t="shared" si="4"/>
        <v>35</v>
      </c>
      <c r="AH71" s="83">
        <f t="shared" si="13"/>
        <v>3.6200000000000003E-2</v>
      </c>
      <c r="AI71" s="83">
        <f t="shared" si="14"/>
        <v>1.0936999999999999</v>
      </c>
      <c r="AJ71" s="83">
        <f t="shared" si="15"/>
        <v>25.724</v>
      </c>
      <c r="AK71" s="83">
        <f t="shared" si="5"/>
        <v>0</v>
      </c>
      <c r="AL71" s="83" t="str">
        <f t="shared" si="16"/>
        <v>Estimación</v>
      </c>
      <c r="AM71" s="83">
        <f t="shared" si="17"/>
        <v>0</v>
      </c>
      <c r="AN71" s="83">
        <f t="shared" si="18"/>
        <v>0</v>
      </c>
      <c r="AO71" s="83">
        <f t="shared" si="19"/>
        <v>0</v>
      </c>
      <c r="AP71" s="83">
        <f t="shared" si="20"/>
        <v>0</v>
      </c>
      <c r="AQ71" s="143">
        <f>IF(L71="",AP71*'Fraccion masica'!$AB$36,L71*AP71)</f>
        <v>0</v>
      </c>
      <c r="AR71" s="143">
        <f>IF(M71="",AP71*'Fraccion masica'!$AB$35,M71*AP71)</f>
        <v>0</v>
      </c>
      <c r="AS71" s="144">
        <f>IFERROR(AQ71*Hoja1!$C$24/Hoja1!$C$25/Hoja1!$C$26*16.04/1000000,0)</f>
        <v>0</v>
      </c>
      <c r="AT71" s="143">
        <f>IFERROR(AR71*Hoja1!$C$24/Hoja1!$C$25/Hoja1!$C$26*44.01/1000000,0)</f>
        <v>0</v>
      </c>
    </row>
    <row r="72" spans="2:46" x14ac:dyDescent="0.75">
      <c r="B72" s="52"/>
      <c r="C72" s="52"/>
      <c r="D72" s="125"/>
      <c r="E72" s="125"/>
      <c r="F72" s="131"/>
      <c r="G72" s="92"/>
      <c r="H72" s="14"/>
      <c r="I72" s="14"/>
      <c r="J72" s="14"/>
      <c r="K72" s="14"/>
      <c r="L72" s="93"/>
      <c r="M72" s="93"/>
      <c r="N72" s="122" t="str">
        <f t="shared" si="6"/>
        <v/>
      </c>
      <c r="O72" s="122">
        <f t="shared" si="7"/>
        <v>0</v>
      </c>
      <c r="P72" s="122">
        <f t="shared" si="8"/>
        <v>0</v>
      </c>
      <c r="Q72" s="122">
        <f t="shared" si="9"/>
        <v>0</v>
      </c>
      <c r="R72" s="122" t="str">
        <f t="shared" si="10"/>
        <v>Estimación</v>
      </c>
      <c r="S72" s="122">
        <f t="shared" si="11"/>
        <v>0</v>
      </c>
      <c r="T72" s="154">
        <f t="shared" si="12"/>
        <v>0</v>
      </c>
      <c r="U72" s="122">
        <f>S72+T72*Hoja1!$C$19</f>
        <v>0</v>
      </c>
      <c r="AB72" s="83">
        <f t="shared" si="0"/>
        <v>0</v>
      </c>
      <c r="AC72" s="83">
        <f t="shared" si="1"/>
        <v>0</v>
      </c>
      <c r="AD72" s="83">
        <v>27.9</v>
      </c>
      <c r="AE72" s="83">
        <f t="shared" si="2"/>
        <v>16</v>
      </c>
      <c r="AF72" s="83">
        <f t="shared" si="3"/>
        <v>70</v>
      </c>
      <c r="AG72" s="83">
        <f t="shared" si="4"/>
        <v>35</v>
      </c>
      <c r="AH72" s="83">
        <f t="shared" si="13"/>
        <v>3.6200000000000003E-2</v>
      </c>
      <c r="AI72" s="83">
        <f t="shared" si="14"/>
        <v>1.0936999999999999</v>
      </c>
      <c r="AJ72" s="83">
        <f t="shared" si="15"/>
        <v>25.724</v>
      </c>
      <c r="AK72" s="83">
        <f t="shared" si="5"/>
        <v>0</v>
      </c>
      <c r="AL72" s="83" t="str">
        <f t="shared" si="16"/>
        <v>Estimación</v>
      </c>
      <c r="AM72" s="83">
        <f t="shared" si="17"/>
        <v>0</v>
      </c>
      <c r="AN72" s="83">
        <f t="shared" si="18"/>
        <v>0</v>
      </c>
      <c r="AO72" s="83">
        <f t="shared" si="19"/>
        <v>0</v>
      </c>
      <c r="AP72" s="83">
        <f t="shared" si="20"/>
        <v>0</v>
      </c>
      <c r="AQ72" s="143">
        <f>IF(L72="",AP72*'Fraccion masica'!$AB$36,L72*AP72)</f>
        <v>0</v>
      </c>
      <c r="AR72" s="143">
        <f>IF(M72="",AP72*'Fraccion masica'!$AB$35,M72*AP72)</f>
        <v>0</v>
      </c>
      <c r="AS72" s="144">
        <f>IFERROR(AQ72*Hoja1!$C$24/Hoja1!$C$25/Hoja1!$C$26*16.04/1000000,0)</f>
        <v>0</v>
      </c>
      <c r="AT72" s="143">
        <f>IFERROR(AR72*Hoja1!$C$24/Hoja1!$C$25/Hoja1!$C$26*44.01/1000000,0)</f>
        <v>0</v>
      </c>
    </row>
    <row r="73" spans="2:46" x14ac:dyDescent="0.75">
      <c r="B73" s="52"/>
      <c r="C73" s="52"/>
      <c r="D73" s="125"/>
      <c r="E73" s="125"/>
      <c r="F73" s="131"/>
      <c r="G73" s="92"/>
      <c r="H73" s="14"/>
      <c r="I73" s="14"/>
      <c r="J73" s="14"/>
      <c r="K73" s="14"/>
      <c r="L73" s="93"/>
      <c r="M73" s="93"/>
      <c r="N73" s="122" t="str">
        <f t="shared" si="6"/>
        <v/>
      </c>
      <c r="O73" s="122">
        <f t="shared" si="7"/>
        <v>0</v>
      </c>
      <c r="P73" s="122">
        <f t="shared" si="8"/>
        <v>0</v>
      </c>
      <c r="Q73" s="122">
        <f t="shared" si="9"/>
        <v>0</v>
      </c>
      <c r="R73" s="122" t="str">
        <f t="shared" si="10"/>
        <v>Estimación</v>
      </c>
      <c r="S73" s="122">
        <f t="shared" si="11"/>
        <v>0</v>
      </c>
      <c r="T73" s="154">
        <f t="shared" si="12"/>
        <v>0</v>
      </c>
      <c r="U73" s="122">
        <f>S73+T73*Hoja1!$C$19</f>
        <v>0</v>
      </c>
      <c r="AB73" s="83">
        <f t="shared" si="0"/>
        <v>0</v>
      </c>
      <c r="AC73" s="83">
        <f t="shared" si="1"/>
        <v>0</v>
      </c>
      <c r="AD73" s="83">
        <v>28.9</v>
      </c>
      <c r="AE73" s="83">
        <f t="shared" si="2"/>
        <v>16</v>
      </c>
      <c r="AF73" s="83">
        <f t="shared" si="3"/>
        <v>70</v>
      </c>
      <c r="AG73" s="83">
        <f t="shared" si="4"/>
        <v>35</v>
      </c>
      <c r="AH73" s="83">
        <f t="shared" si="13"/>
        <v>3.6200000000000003E-2</v>
      </c>
      <c r="AI73" s="83">
        <f t="shared" si="14"/>
        <v>1.0936999999999999</v>
      </c>
      <c r="AJ73" s="83">
        <f t="shared" si="15"/>
        <v>25.724</v>
      </c>
      <c r="AK73" s="83">
        <f t="shared" si="5"/>
        <v>0</v>
      </c>
      <c r="AL73" s="83" t="str">
        <f t="shared" si="16"/>
        <v>Estimación</v>
      </c>
      <c r="AM73" s="83">
        <f t="shared" si="17"/>
        <v>0</v>
      </c>
      <c r="AN73" s="83">
        <f t="shared" si="18"/>
        <v>0</v>
      </c>
      <c r="AO73" s="83">
        <f t="shared" si="19"/>
        <v>0</v>
      </c>
      <c r="AP73" s="83">
        <f t="shared" si="20"/>
        <v>0</v>
      </c>
      <c r="AQ73" s="143">
        <f>IF(L73="",AP73*'Fraccion masica'!$AB$36,L73*AP73)</f>
        <v>0</v>
      </c>
      <c r="AR73" s="143">
        <f>IF(M73="",AP73*'Fraccion masica'!$AB$35,M73*AP73)</f>
        <v>0</v>
      </c>
      <c r="AS73" s="144">
        <f>IFERROR(AQ73*Hoja1!$C$24/Hoja1!$C$25/Hoja1!$C$26*16.04/1000000,0)</f>
        <v>0</v>
      </c>
      <c r="AT73" s="143">
        <f>IFERROR(AR73*Hoja1!$C$24/Hoja1!$C$25/Hoja1!$C$26*44.01/1000000,0)</f>
        <v>0</v>
      </c>
    </row>
    <row r="74" spans="2:46" x14ac:dyDescent="0.75">
      <c r="B74" s="52"/>
      <c r="C74" s="52"/>
      <c r="D74" s="125"/>
      <c r="E74" s="125"/>
      <c r="F74" s="131"/>
      <c r="G74" s="92"/>
      <c r="H74" s="14"/>
      <c r="I74" s="14"/>
      <c r="J74" s="14"/>
      <c r="K74" s="14"/>
      <c r="L74" s="93"/>
      <c r="M74" s="93"/>
      <c r="N74" s="122" t="str">
        <f t="shared" si="6"/>
        <v/>
      </c>
      <c r="O74" s="122">
        <f t="shared" si="7"/>
        <v>0</v>
      </c>
      <c r="P74" s="122">
        <f t="shared" si="8"/>
        <v>0</v>
      </c>
      <c r="Q74" s="122">
        <f t="shared" si="9"/>
        <v>0</v>
      </c>
      <c r="R74" s="122" t="str">
        <f t="shared" si="10"/>
        <v>Estimación</v>
      </c>
      <c r="S74" s="122">
        <f t="shared" si="11"/>
        <v>0</v>
      </c>
      <c r="T74" s="154">
        <f t="shared" si="12"/>
        <v>0</v>
      </c>
      <c r="U74" s="122">
        <f>S74+T74*Hoja1!$C$19</f>
        <v>0</v>
      </c>
      <c r="AB74" s="83">
        <f t="shared" si="0"/>
        <v>0</v>
      </c>
      <c r="AC74" s="83">
        <f t="shared" si="1"/>
        <v>0</v>
      </c>
      <c r="AD74" s="83">
        <v>29.9</v>
      </c>
      <c r="AE74" s="83">
        <f t="shared" si="2"/>
        <v>16</v>
      </c>
      <c r="AF74" s="83">
        <f t="shared" si="3"/>
        <v>70</v>
      </c>
      <c r="AG74" s="83">
        <f t="shared" si="4"/>
        <v>35</v>
      </c>
      <c r="AH74" s="83">
        <f t="shared" si="13"/>
        <v>3.6200000000000003E-2</v>
      </c>
      <c r="AI74" s="83">
        <f t="shared" si="14"/>
        <v>1.0936999999999999</v>
      </c>
      <c r="AJ74" s="83">
        <f t="shared" si="15"/>
        <v>25.724</v>
      </c>
      <c r="AK74" s="83">
        <f t="shared" si="5"/>
        <v>0</v>
      </c>
      <c r="AL74" s="83" t="str">
        <f t="shared" si="16"/>
        <v>Estimación</v>
      </c>
      <c r="AM74" s="83">
        <f t="shared" si="17"/>
        <v>0</v>
      </c>
      <c r="AN74" s="83">
        <f t="shared" si="18"/>
        <v>0</v>
      </c>
      <c r="AO74" s="83">
        <f t="shared" si="19"/>
        <v>0</v>
      </c>
      <c r="AP74" s="83">
        <f t="shared" si="20"/>
        <v>0</v>
      </c>
      <c r="AQ74" s="143">
        <f>IF(L74="",AP74*'Fraccion masica'!$AB$36,L74*AP74)</f>
        <v>0</v>
      </c>
      <c r="AR74" s="143">
        <f>IF(M74="",AP74*'Fraccion masica'!$AB$35,M74*AP74)</f>
        <v>0</v>
      </c>
      <c r="AS74" s="144">
        <f>IFERROR(AQ74*Hoja1!$C$24/Hoja1!$C$25/Hoja1!$C$26*16.04/1000000,0)</f>
        <v>0</v>
      </c>
      <c r="AT74" s="143">
        <f>IFERROR(AR74*Hoja1!$C$24/Hoja1!$C$25/Hoja1!$C$26*44.01/1000000,0)</f>
        <v>0</v>
      </c>
    </row>
    <row r="75" spans="2:46" x14ac:dyDescent="0.75">
      <c r="B75" s="52"/>
      <c r="C75" s="52"/>
      <c r="D75" s="125"/>
      <c r="E75" s="125"/>
      <c r="F75" s="131"/>
      <c r="G75" s="92"/>
      <c r="H75" s="14"/>
      <c r="I75" s="14"/>
      <c r="J75" s="14"/>
      <c r="K75" s="14"/>
      <c r="L75" s="93"/>
      <c r="M75" s="93"/>
      <c r="N75" s="122" t="str">
        <f t="shared" si="6"/>
        <v/>
      </c>
      <c r="O75" s="122">
        <f t="shared" si="7"/>
        <v>0</v>
      </c>
      <c r="P75" s="122">
        <f t="shared" si="8"/>
        <v>0</v>
      </c>
      <c r="Q75" s="122">
        <f t="shared" si="9"/>
        <v>0</v>
      </c>
      <c r="R75" s="122" t="str">
        <f t="shared" si="10"/>
        <v>Estimación</v>
      </c>
      <c r="S75" s="122">
        <f t="shared" si="11"/>
        <v>0</v>
      </c>
      <c r="T75" s="154">
        <f t="shared" si="12"/>
        <v>0</v>
      </c>
      <c r="U75" s="122">
        <f>S75+T75*Hoja1!$C$19</f>
        <v>0</v>
      </c>
      <c r="AB75" s="83">
        <f t="shared" si="0"/>
        <v>0</v>
      </c>
      <c r="AC75" s="83">
        <f t="shared" si="1"/>
        <v>0</v>
      </c>
      <c r="AD75" s="83">
        <v>30.9</v>
      </c>
      <c r="AE75" s="83">
        <f t="shared" si="2"/>
        <v>16</v>
      </c>
      <c r="AF75" s="83">
        <f t="shared" si="3"/>
        <v>70</v>
      </c>
      <c r="AG75" s="83">
        <f t="shared" si="4"/>
        <v>35</v>
      </c>
      <c r="AH75" s="83">
        <f t="shared" si="13"/>
        <v>3.6200000000000003E-2</v>
      </c>
      <c r="AI75" s="83">
        <f t="shared" si="14"/>
        <v>1.0936999999999999</v>
      </c>
      <c r="AJ75" s="83">
        <f t="shared" si="15"/>
        <v>25.724</v>
      </c>
      <c r="AK75" s="83">
        <f t="shared" si="5"/>
        <v>0</v>
      </c>
      <c r="AL75" s="83" t="str">
        <f t="shared" si="16"/>
        <v>Estimación</v>
      </c>
      <c r="AM75" s="83">
        <f t="shared" si="17"/>
        <v>0</v>
      </c>
      <c r="AN75" s="83">
        <f t="shared" si="18"/>
        <v>0</v>
      </c>
      <c r="AO75" s="83">
        <f t="shared" si="19"/>
        <v>0</v>
      </c>
      <c r="AP75" s="83">
        <f t="shared" si="20"/>
        <v>0</v>
      </c>
      <c r="AQ75" s="143">
        <f>IF(L75="",AP75*'Fraccion masica'!$AB$36,L75*AP75)</f>
        <v>0</v>
      </c>
      <c r="AR75" s="143">
        <f>IF(M75="",AP75*'Fraccion masica'!$AB$35,M75*AP75)</f>
        <v>0</v>
      </c>
      <c r="AS75" s="144">
        <f>IFERROR(AQ75*Hoja1!$C$24/Hoja1!$C$25/Hoja1!$C$26*16.04/1000000,0)</f>
        <v>0</v>
      </c>
      <c r="AT75" s="143">
        <f>IFERROR(AR75*Hoja1!$C$24/Hoja1!$C$25/Hoja1!$C$26*44.01/1000000,0)</f>
        <v>0</v>
      </c>
    </row>
    <row r="76" spans="2:46" x14ac:dyDescent="0.75">
      <c r="B76" s="52"/>
      <c r="C76" s="52"/>
      <c r="D76" s="125"/>
      <c r="E76" s="125"/>
      <c r="F76" s="131"/>
      <c r="G76" s="92"/>
      <c r="H76" s="14"/>
      <c r="I76" s="14"/>
      <c r="J76" s="14"/>
      <c r="K76" s="14"/>
      <c r="L76" s="93"/>
      <c r="M76" s="93"/>
      <c r="N76" s="122" t="str">
        <f t="shared" si="6"/>
        <v/>
      </c>
      <c r="O76" s="122">
        <f t="shared" si="7"/>
        <v>0</v>
      </c>
      <c r="P76" s="122">
        <f t="shared" si="8"/>
        <v>0</v>
      </c>
      <c r="Q76" s="122">
        <f t="shared" si="9"/>
        <v>0</v>
      </c>
      <c r="R76" s="122" t="str">
        <f t="shared" si="10"/>
        <v>Estimación</v>
      </c>
      <c r="S76" s="122">
        <f t="shared" si="11"/>
        <v>0</v>
      </c>
      <c r="T76" s="154">
        <f t="shared" si="12"/>
        <v>0</v>
      </c>
      <c r="U76" s="122">
        <f>S76+T76*Hoja1!$C$19</f>
        <v>0</v>
      </c>
      <c r="AB76" s="83">
        <f t="shared" si="0"/>
        <v>0</v>
      </c>
      <c r="AC76" s="83">
        <f t="shared" si="1"/>
        <v>0</v>
      </c>
      <c r="AD76" s="83">
        <v>31.9</v>
      </c>
      <c r="AE76" s="83">
        <f t="shared" si="2"/>
        <v>16</v>
      </c>
      <c r="AF76" s="83">
        <f t="shared" si="3"/>
        <v>70</v>
      </c>
      <c r="AG76" s="83">
        <f t="shared" si="4"/>
        <v>35</v>
      </c>
      <c r="AH76" s="83">
        <f t="shared" si="13"/>
        <v>3.6200000000000003E-2</v>
      </c>
      <c r="AI76" s="83">
        <f t="shared" si="14"/>
        <v>1.0936999999999999</v>
      </c>
      <c r="AJ76" s="83">
        <f t="shared" si="15"/>
        <v>25.724</v>
      </c>
      <c r="AK76" s="83">
        <f t="shared" si="5"/>
        <v>0</v>
      </c>
      <c r="AL76" s="83" t="str">
        <f t="shared" si="16"/>
        <v>Estimación</v>
      </c>
      <c r="AM76" s="83">
        <f t="shared" si="17"/>
        <v>0</v>
      </c>
      <c r="AN76" s="83">
        <f t="shared" si="18"/>
        <v>0</v>
      </c>
      <c r="AO76" s="83">
        <f t="shared" si="19"/>
        <v>0</v>
      </c>
      <c r="AP76" s="83">
        <f t="shared" si="20"/>
        <v>0</v>
      </c>
      <c r="AQ76" s="143">
        <f>IF(L76="",AP76*'Fraccion masica'!$AB$36,L76*AP76)</f>
        <v>0</v>
      </c>
      <c r="AR76" s="143">
        <f>IF(M76="",AP76*'Fraccion masica'!$AB$35,M76*AP76)</f>
        <v>0</v>
      </c>
      <c r="AS76" s="144">
        <f>IFERROR(AQ76*Hoja1!$C$24/Hoja1!$C$25/Hoja1!$C$26*16.04/1000000,0)</f>
        <v>0</v>
      </c>
      <c r="AT76" s="143">
        <f>IFERROR(AR76*Hoja1!$C$24/Hoja1!$C$25/Hoja1!$C$26*44.01/1000000,0)</f>
        <v>0</v>
      </c>
    </row>
    <row r="77" spans="2:46" x14ac:dyDescent="0.75">
      <c r="B77" s="52"/>
      <c r="C77" s="52"/>
      <c r="D77" s="125"/>
      <c r="E77" s="125"/>
      <c r="F77" s="131"/>
      <c r="G77" s="92"/>
      <c r="H77" s="14"/>
      <c r="I77" s="14"/>
      <c r="J77" s="14"/>
      <c r="K77" s="14"/>
      <c r="L77" s="93"/>
      <c r="M77" s="93"/>
      <c r="N77" s="122" t="str">
        <f t="shared" si="6"/>
        <v/>
      </c>
      <c r="O77" s="122">
        <f t="shared" si="7"/>
        <v>0</v>
      </c>
      <c r="P77" s="122">
        <f t="shared" si="8"/>
        <v>0</v>
      </c>
      <c r="Q77" s="122">
        <f t="shared" si="9"/>
        <v>0</v>
      </c>
      <c r="R77" s="122" t="str">
        <f t="shared" si="10"/>
        <v>Estimación</v>
      </c>
      <c r="S77" s="122">
        <f t="shared" si="11"/>
        <v>0</v>
      </c>
      <c r="T77" s="154">
        <f t="shared" si="12"/>
        <v>0</v>
      </c>
      <c r="U77" s="122">
        <f>S77+T77*Hoja1!$C$19</f>
        <v>0</v>
      </c>
      <c r="AB77" s="83">
        <f t="shared" ref="AB77:AB108" si="21">B77</f>
        <v>0</v>
      </c>
      <c r="AC77" s="83">
        <f t="shared" ref="AC77:AC108" si="22">G77*C77</f>
        <v>0</v>
      </c>
      <c r="AD77" s="83">
        <v>32.9</v>
      </c>
      <c r="AE77" s="83">
        <f t="shared" ref="AE77:AE108" si="23">IF(K77&lt;16,16,IF(K77&gt;58,58,K77))</f>
        <v>16</v>
      </c>
      <c r="AF77" s="83">
        <f t="shared" ref="AF77:AF108" si="24">IF(J77&lt;70,70,IF(J77&gt;295,295,J77))</f>
        <v>70</v>
      </c>
      <c r="AG77" s="83">
        <f t="shared" ref="AG77:AG108" si="25">IF(I77&lt;35,35,IF(I77&gt;5253,5253,I77))</f>
        <v>35</v>
      </c>
      <c r="AH77" s="83">
        <f t="shared" si="13"/>
        <v>3.6200000000000003E-2</v>
      </c>
      <c r="AI77" s="83">
        <f t="shared" si="14"/>
        <v>1.0936999999999999</v>
      </c>
      <c r="AJ77" s="83">
        <f t="shared" si="15"/>
        <v>25.724</v>
      </c>
      <c r="AK77" s="83">
        <f t="shared" ref="AK77:AK108" si="26">(AH77*(AG77+14.7)^AI77*EXP(AJ77*AE77/(AF77+460))*AD77*(1+0.00005912*AE77*AF77*LOG10((AG77+14.7)/114.7)))*H77*C77/24</f>
        <v>0</v>
      </c>
      <c r="AL77" s="83" t="str">
        <f t="shared" si="16"/>
        <v>Estimación</v>
      </c>
      <c r="AM77" s="83">
        <f t="shared" si="17"/>
        <v>0</v>
      </c>
      <c r="AN77" s="83">
        <f t="shared" si="18"/>
        <v>0</v>
      </c>
      <c r="AO77" s="83">
        <f t="shared" si="19"/>
        <v>0</v>
      </c>
      <c r="AP77" s="83">
        <f t="shared" si="20"/>
        <v>0</v>
      </c>
      <c r="AQ77" s="143">
        <f>IF(L77="",AP77*'Fraccion masica'!$AB$36,L77*AP77)</f>
        <v>0</v>
      </c>
      <c r="AR77" s="143">
        <f>IF(M77="",AP77*'Fraccion masica'!$AB$35,M77*AP77)</f>
        <v>0</v>
      </c>
      <c r="AS77" s="144">
        <f>IFERROR(AQ77*Hoja1!$C$24/Hoja1!$C$25/Hoja1!$C$26*16.04/1000000,0)</f>
        <v>0</v>
      </c>
      <c r="AT77" s="143">
        <f>IFERROR(AR77*Hoja1!$C$24/Hoja1!$C$25/Hoja1!$C$26*44.01/1000000,0)</f>
        <v>0</v>
      </c>
    </row>
    <row r="78" spans="2:46" x14ac:dyDescent="0.75">
      <c r="B78" s="52"/>
      <c r="C78" s="52"/>
      <c r="D78" s="125"/>
      <c r="E78" s="125"/>
      <c r="F78" s="131"/>
      <c r="G78" s="92"/>
      <c r="H78" s="14"/>
      <c r="I78" s="14"/>
      <c r="J78" s="14"/>
      <c r="K78" s="14"/>
      <c r="L78" s="93"/>
      <c r="M78" s="93"/>
      <c r="N78" s="122" t="str">
        <f t="shared" si="6"/>
        <v/>
      </c>
      <c r="O78" s="122">
        <f t="shared" si="7"/>
        <v>0</v>
      </c>
      <c r="P78" s="122">
        <f t="shared" si="8"/>
        <v>0</v>
      </c>
      <c r="Q78" s="122">
        <f t="shared" si="9"/>
        <v>0</v>
      </c>
      <c r="R78" s="122" t="str">
        <f t="shared" si="10"/>
        <v>Estimación</v>
      </c>
      <c r="S78" s="122">
        <f t="shared" si="11"/>
        <v>0</v>
      </c>
      <c r="T78" s="154">
        <f t="shared" si="12"/>
        <v>0</v>
      </c>
      <c r="U78" s="122">
        <f>S78+T78*Hoja1!$C$19</f>
        <v>0</v>
      </c>
      <c r="AB78" s="83">
        <f t="shared" si="21"/>
        <v>0</v>
      </c>
      <c r="AC78" s="83">
        <f t="shared" si="22"/>
        <v>0</v>
      </c>
      <c r="AD78" s="83">
        <v>33.9</v>
      </c>
      <c r="AE78" s="83">
        <f t="shared" si="23"/>
        <v>16</v>
      </c>
      <c r="AF78" s="83">
        <f t="shared" si="24"/>
        <v>70</v>
      </c>
      <c r="AG78" s="83">
        <f t="shared" si="25"/>
        <v>35</v>
      </c>
      <c r="AH78" s="83">
        <f t="shared" si="13"/>
        <v>3.6200000000000003E-2</v>
      </c>
      <c r="AI78" s="83">
        <f t="shared" si="14"/>
        <v>1.0936999999999999</v>
      </c>
      <c r="AJ78" s="83">
        <f t="shared" si="15"/>
        <v>25.724</v>
      </c>
      <c r="AK78" s="83">
        <f t="shared" si="26"/>
        <v>0</v>
      </c>
      <c r="AL78" s="83" t="str">
        <f t="shared" si="16"/>
        <v>Estimación</v>
      </c>
      <c r="AM78" s="83">
        <f t="shared" si="17"/>
        <v>0</v>
      </c>
      <c r="AN78" s="83">
        <f t="shared" si="18"/>
        <v>0</v>
      </c>
      <c r="AO78" s="83">
        <f t="shared" si="19"/>
        <v>0</v>
      </c>
      <c r="AP78" s="83">
        <f t="shared" si="20"/>
        <v>0</v>
      </c>
      <c r="AQ78" s="143">
        <f>IF(L78="",AP78*'Fraccion masica'!$AB$36,L78*AP78)</f>
        <v>0</v>
      </c>
      <c r="AR78" s="143">
        <f>IF(M78="",AP78*'Fraccion masica'!$AB$35,M78*AP78)</f>
        <v>0</v>
      </c>
      <c r="AS78" s="144">
        <f>IFERROR(AQ78*Hoja1!$C$24/Hoja1!$C$25/Hoja1!$C$26*16.04/1000000,0)</f>
        <v>0</v>
      </c>
      <c r="AT78" s="143">
        <f>IFERROR(AR78*Hoja1!$C$24/Hoja1!$C$25/Hoja1!$C$26*44.01/1000000,0)</f>
        <v>0</v>
      </c>
    </row>
    <row r="79" spans="2:46" x14ac:dyDescent="0.75">
      <c r="B79" s="52"/>
      <c r="C79" s="52"/>
      <c r="D79" s="125"/>
      <c r="E79" s="125"/>
      <c r="F79" s="131"/>
      <c r="G79" s="92"/>
      <c r="H79" s="14"/>
      <c r="I79" s="14"/>
      <c r="J79" s="14"/>
      <c r="K79" s="14"/>
      <c r="L79" s="93"/>
      <c r="M79" s="93"/>
      <c r="N79" s="122" t="str">
        <f t="shared" si="6"/>
        <v/>
      </c>
      <c r="O79" s="122">
        <f t="shared" si="7"/>
        <v>0</v>
      </c>
      <c r="P79" s="122">
        <f t="shared" si="8"/>
        <v>0</v>
      </c>
      <c r="Q79" s="122">
        <f t="shared" si="9"/>
        <v>0</v>
      </c>
      <c r="R79" s="122" t="str">
        <f t="shared" si="10"/>
        <v>Estimación</v>
      </c>
      <c r="S79" s="122">
        <f t="shared" si="11"/>
        <v>0</v>
      </c>
      <c r="T79" s="154">
        <f t="shared" si="12"/>
        <v>0</v>
      </c>
      <c r="U79" s="122">
        <f>S79+T79*Hoja1!$C$19</f>
        <v>0</v>
      </c>
      <c r="AB79" s="83">
        <f t="shared" si="21"/>
        <v>0</v>
      </c>
      <c r="AC79" s="83">
        <f t="shared" si="22"/>
        <v>0</v>
      </c>
      <c r="AD79" s="83">
        <v>34.9</v>
      </c>
      <c r="AE79" s="83">
        <f t="shared" si="23"/>
        <v>16</v>
      </c>
      <c r="AF79" s="83">
        <f t="shared" si="24"/>
        <v>70</v>
      </c>
      <c r="AG79" s="83">
        <f t="shared" si="25"/>
        <v>35</v>
      </c>
      <c r="AH79" s="83">
        <f t="shared" si="13"/>
        <v>3.6200000000000003E-2</v>
      </c>
      <c r="AI79" s="83">
        <f t="shared" si="14"/>
        <v>1.0936999999999999</v>
      </c>
      <c r="AJ79" s="83">
        <f t="shared" si="15"/>
        <v>25.724</v>
      </c>
      <c r="AK79" s="83">
        <f t="shared" si="26"/>
        <v>0</v>
      </c>
      <c r="AL79" s="83" t="str">
        <f t="shared" si="16"/>
        <v>Estimación</v>
      </c>
      <c r="AM79" s="83">
        <f t="shared" si="17"/>
        <v>0</v>
      </c>
      <c r="AN79" s="83">
        <f t="shared" si="18"/>
        <v>0</v>
      </c>
      <c r="AO79" s="83">
        <f t="shared" si="19"/>
        <v>0</v>
      </c>
      <c r="AP79" s="83">
        <f t="shared" si="20"/>
        <v>0</v>
      </c>
      <c r="AQ79" s="143">
        <f>IF(L79="",AP79*'Fraccion masica'!$AB$36,L79*AP79)</f>
        <v>0</v>
      </c>
      <c r="AR79" s="143">
        <f>IF(M79="",AP79*'Fraccion masica'!$AB$35,M79*AP79)</f>
        <v>0</v>
      </c>
      <c r="AS79" s="144">
        <f>IFERROR(AQ79*Hoja1!$C$24/Hoja1!$C$25/Hoja1!$C$26*16.04/1000000,0)</f>
        <v>0</v>
      </c>
      <c r="AT79" s="143">
        <f>IFERROR(AR79*Hoja1!$C$24/Hoja1!$C$25/Hoja1!$C$26*44.01/1000000,0)</f>
        <v>0</v>
      </c>
    </row>
    <row r="80" spans="2:46" x14ac:dyDescent="0.75">
      <c r="B80" s="52"/>
      <c r="C80" s="52"/>
      <c r="D80" s="125"/>
      <c r="E80" s="125"/>
      <c r="F80" s="131"/>
      <c r="G80" s="92"/>
      <c r="H80" s="14"/>
      <c r="I80" s="14"/>
      <c r="J80" s="14"/>
      <c r="K80" s="14"/>
      <c r="L80" s="93"/>
      <c r="M80" s="93"/>
      <c r="N80" s="122" t="str">
        <f t="shared" si="6"/>
        <v/>
      </c>
      <c r="O80" s="122">
        <f t="shared" si="7"/>
        <v>0</v>
      </c>
      <c r="P80" s="122">
        <f t="shared" si="8"/>
        <v>0</v>
      </c>
      <c r="Q80" s="122">
        <f t="shared" si="9"/>
        <v>0</v>
      </c>
      <c r="R80" s="122" t="str">
        <f t="shared" si="10"/>
        <v>Estimación</v>
      </c>
      <c r="S80" s="122">
        <f t="shared" si="11"/>
        <v>0</v>
      </c>
      <c r="T80" s="154">
        <f t="shared" si="12"/>
        <v>0</v>
      </c>
      <c r="U80" s="122">
        <f>S80+T80*Hoja1!$C$19</f>
        <v>0</v>
      </c>
      <c r="AB80" s="83">
        <f t="shared" si="21"/>
        <v>0</v>
      </c>
      <c r="AC80" s="83">
        <f t="shared" si="22"/>
        <v>0</v>
      </c>
      <c r="AD80" s="83">
        <v>35.9</v>
      </c>
      <c r="AE80" s="83">
        <f t="shared" si="23"/>
        <v>16</v>
      </c>
      <c r="AF80" s="83">
        <f t="shared" si="24"/>
        <v>70</v>
      </c>
      <c r="AG80" s="83">
        <f t="shared" si="25"/>
        <v>35</v>
      </c>
      <c r="AH80" s="83">
        <f t="shared" si="13"/>
        <v>3.6200000000000003E-2</v>
      </c>
      <c r="AI80" s="83">
        <f t="shared" si="14"/>
        <v>1.0936999999999999</v>
      </c>
      <c r="AJ80" s="83">
        <f t="shared" si="15"/>
        <v>25.724</v>
      </c>
      <c r="AK80" s="83">
        <f t="shared" si="26"/>
        <v>0</v>
      </c>
      <c r="AL80" s="83" t="str">
        <f t="shared" si="16"/>
        <v>Estimación</v>
      </c>
      <c r="AM80" s="83">
        <f t="shared" si="17"/>
        <v>0</v>
      </c>
      <c r="AN80" s="83">
        <f t="shared" si="18"/>
        <v>0</v>
      </c>
      <c r="AO80" s="83">
        <f t="shared" si="19"/>
        <v>0</v>
      </c>
      <c r="AP80" s="83">
        <f t="shared" si="20"/>
        <v>0</v>
      </c>
      <c r="AQ80" s="143">
        <f>IF(L80="",AP80*'Fraccion masica'!$AB$36,L80*AP80)</f>
        <v>0</v>
      </c>
      <c r="AR80" s="143">
        <f>IF(M80="",AP80*'Fraccion masica'!$AB$35,M80*AP80)</f>
        <v>0</v>
      </c>
      <c r="AS80" s="144">
        <f>IFERROR(AQ80*Hoja1!$C$24/Hoja1!$C$25/Hoja1!$C$26*16.04/1000000,0)</f>
        <v>0</v>
      </c>
      <c r="AT80" s="143">
        <f>IFERROR(AR80*Hoja1!$C$24/Hoja1!$C$25/Hoja1!$C$26*44.01/1000000,0)</f>
        <v>0</v>
      </c>
    </row>
    <row r="81" spans="2:46" x14ac:dyDescent="0.75">
      <c r="B81" s="52"/>
      <c r="C81" s="52"/>
      <c r="D81" s="125"/>
      <c r="E81" s="125"/>
      <c r="F81" s="131"/>
      <c r="G81" s="92"/>
      <c r="H81" s="14"/>
      <c r="I81" s="14"/>
      <c r="J81" s="14"/>
      <c r="K81" s="14"/>
      <c r="L81" s="93"/>
      <c r="M81" s="93"/>
      <c r="N81" s="122" t="str">
        <f t="shared" si="6"/>
        <v/>
      </c>
      <c r="O81" s="122">
        <f t="shared" si="7"/>
        <v>0</v>
      </c>
      <c r="P81" s="122">
        <f t="shared" si="8"/>
        <v>0</v>
      </c>
      <c r="Q81" s="122">
        <f t="shared" si="9"/>
        <v>0</v>
      </c>
      <c r="R81" s="122" t="str">
        <f t="shared" si="10"/>
        <v>Estimación</v>
      </c>
      <c r="S81" s="122">
        <f t="shared" si="11"/>
        <v>0</v>
      </c>
      <c r="T81" s="154">
        <f t="shared" si="12"/>
        <v>0</v>
      </c>
      <c r="U81" s="122">
        <f>S81+T81*Hoja1!$C$19</f>
        <v>0</v>
      </c>
      <c r="AB81" s="83">
        <f t="shared" si="21"/>
        <v>0</v>
      </c>
      <c r="AC81" s="83">
        <f t="shared" si="22"/>
        <v>0</v>
      </c>
      <c r="AD81" s="83">
        <v>36.9</v>
      </c>
      <c r="AE81" s="83">
        <f t="shared" si="23"/>
        <v>16</v>
      </c>
      <c r="AF81" s="83">
        <f t="shared" si="24"/>
        <v>70</v>
      </c>
      <c r="AG81" s="83">
        <f t="shared" si="25"/>
        <v>35</v>
      </c>
      <c r="AH81" s="83">
        <f t="shared" si="13"/>
        <v>3.6200000000000003E-2</v>
      </c>
      <c r="AI81" s="83">
        <f t="shared" si="14"/>
        <v>1.0936999999999999</v>
      </c>
      <c r="AJ81" s="83">
        <f t="shared" si="15"/>
        <v>25.724</v>
      </c>
      <c r="AK81" s="83">
        <f t="shared" si="26"/>
        <v>0</v>
      </c>
      <c r="AL81" s="83" t="str">
        <f t="shared" si="16"/>
        <v>Estimación</v>
      </c>
      <c r="AM81" s="83">
        <f t="shared" si="17"/>
        <v>0</v>
      </c>
      <c r="AN81" s="83">
        <f t="shared" si="18"/>
        <v>0</v>
      </c>
      <c r="AO81" s="83">
        <f t="shared" si="19"/>
        <v>0</v>
      </c>
      <c r="AP81" s="83">
        <f t="shared" si="20"/>
        <v>0</v>
      </c>
      <c r="AQ81" s="143">
        <f>IF(L81="",AP81*'Fraccion masica'!$AB$36,L81*AP81)</f>
        <v>0</v>
      </c>
      <c r="AR81" s="143">
        <f>IF(M81="",AP81*'Fraccion masica'!$AB$35,M81*AP81)</f>
        <v>0</v>
      </c>
      <c r="AS81" s="144">
        <f>IFERROR(AQ81*Hoja1!$C$24/Hoja1!$C$25/Hoja1!$C$26*16.04/1000000,0)</f>
        <v>0</v>
      </c>
      <c r="AT81" s="143">
        <f>IFERROR(AR81*Hoja1!$C$24/Hoja1!$C$25/Hoja1!$C$26*44.01/1000000,0)</f>
        <v>0</v>
      </c>
    </row>
    <row r="82" spans="2:46" x14ac:dyDescent="0.75">
      <c r="B82" s="52"/>
      <c r="C82" s="52"/>
      <c r="D82" s="125"/>
      <c r="E82" s="125"/>
      <c r="F82" s="131"/>
      <c r="G82" s="92"/>
      <c r="H82" s="14"/>
      <c r="I82" s="14"/>
      <c r="J82" s="14"/>
      <c r="K82" s="14"/>
      <c r="L82" s="93"/>
      <c r="M82" s="93"/>
      <c r="N82" s="122" t="str">
        <f t="shared" si="6"/>
        <v/>
      </c>
      <c r="O82" s="122">
        <f t="shared" si="7"/>
        <v>0</v>
      </c>
      <c r="P82" s="122">
        <f t="shared" si="8"/>
        <v>0</v>
      </c>
      <c r="Q82" s="122">
        <f t="shared" si="9"/>
        <v>0</v>
      </c>
      <c r="R82" s="122" t="str">
        <f t="shared" si="10"/>
        <v>Estimación</v>
      </c>
      <c r="S82" s="122">
        <f t="shared" si="11"/>
        <v>0</v>
      </c>
      <c r="T82" s="154">
        <f t="shared" si="12"/>
        <v>0</v>
      </c>
      <c r="U82" s="122">
        <f>S82+T82*Hoja1!$C$19</f>
        <v>0</v>
      </c>
      <c r="AB82" s="83">
        <f t="shared" si="21"/>
        <v>0</v>
      </c>
      <c r="AC82" s="83">
        <f t="shared" si="22"/>
        <v>0</v>
      </c>
      <c r="AD82" s="83">
        <v>37.9</v>
      </c>
      <c r="AE82" s="83">
        <f t="shared" si="23"/>
        <v>16</v>
      </c>
      <c r="AF82" s="83">
        <f t="shared" si="24"/>
        <v>70</v>
      </c>
      <c r="AG82" s="83">
        <f t="shared" si="25"/>
        <v>35</v>
      </c>
      <c r="AH82" s="83">
        <f t="shared" si="13"/>
        <v>3.6200000000000003E-2</v>
      </c>
      <c r="AI82" s="83">
        <f t="shared" si="14"/>
        <v>1.0936999999999999</v>
      </c>
      <c r="AJ82" s="83">
        <f t="shared" si="15"/>
        <v>25.724</v>
      </c>
      <c r="AK82" s="83">
        <f t="shared" si="26"/>
        <v>0</v>
      </c>
      <c r="AL82" s="83" t="str">
        <f t="shared" si="16"/>
        <v>Estimación</v>
      </c>
      <c r="AM82" s="83">
        <f t="shared" si="17"/>
        <v>0</v>
      </c>
      <c r="AN82" s="83">
        <f t="shared" si="18"/>
        <v>0</v>
      </c>
      <c r="AO82" s="83">
        <f t="shared" si="19"/>
        <v>0</v>
      </c>
      <c r="AP82" s="83">
        <f t="shared" si="20"/>
        <v>0</v>
      </c>
      <c r="AQ82" s="143">
        <f>IF(L82="",AP82*'Fraccion masica'!$AB$36,L82*AP82)</f>
        <v>0</v>
      </c>
      <c r="AR82" s="143">
        <f>IF(M82="",AP82*'Fraccion masica'!$AB$35,M82*AP82)</f>
        <v>0</v>
      </c>
      <c r="AS82" s="144">
        <f>IFERROR(AQ82*Hoja1!$C$24/Hoja1!$C$25/Hoja1!$C$26*16.04/1000000,0)</f>
        <v>0</v>
      </c>
      <c r="AT82" s="143">
        <f>IFERROR(AR82*Hoja1!$C$24/Hoja1!$C$25/Hoja1!$C$26*44.01/1000000,0)</f>
        <v>0</v>
      </c>
    </row>
    <row r="83" spans="2:46" x14ac:dyDescent="0.75">
      <c r="B83" s="52"/>
      <c r="C83" s="52"/>
      <c r="D83" s="125"/>
      <c r="E83" s="125"/>
      <c r="F83" s="131"/>
      <c r="G83" s="92"/>
      <c r="H83" s="14"/>
      <c r="I83" s="14"/>
      <c r="J83" s="14"/>
      <c r="K83" s="14"/>
      <c r="L83" s="93"/>
      <c r="M83" s="93"/>
      <c r="N83" s="122" t="str">
        <f t="shared" si="6"/>
        <v/>
      </c>
      <c r="O83" s="122">
        <f t="shared" si="7"/>
        <v>0</v>
      </c>
      <c r="P83" s="122">
        <f t="shared" si="8"/>
        <v>0</v>
      </c>
      <c r="Q83" s="122">
        <f t="shared" si="9"/>
        <v>0</v>
      </c>
      <c r="R83" s="122" t="str">
        <f t="shared" si="10"/>
        <v>Estimación</v>
      </c>
      <c r="S83" s="122">
        <f t="shared" si="11"/>
        <v>0</v>
      </c>
      <c r="T83" s="154">
        <f t="shared" si="12"/>
        <v>0</v>
      </c>
      <c r="U83" s="122">
        <f>S83+T83*Hoja1!$C$19</f>
        <v>0</v>
      </c>
      <c r="AB83" s="83">
        <f t="shared" si="21"/>
        <v>0</v>
      </c>
      <c r="AC83" s="83">
        <f t="shared" si="22"/>
        <v>0</v>
      </c>
      <c r="AD83" s="83">
        <v>38.9</v>
      </c>
      <c r="AE83" s="83">
        <f t="shared" si="23"/>
        <v>16</v>
      </c>
      <c r="AF83" s="83">
        <f t="shared" si="24"/>
        <v>70</v>
      </c>
      <c r="AG83" s="83">
        <f t="shared" si="25"/>
        <v>35</v>
      </c>
      <c r="AH83" s="83">
        <f t="shared" si="13"/>
        <v>3.6200000000000003E-2</v>
      </c>
      <c r="AI83" s="83">
        <f t="shared" si="14"/>
        <v>1.0936999999999999</v>
      </c>
      <c r="AJ83" s="83">
        <f t="shared" si="15"/>
        <v>25.724</v>
      </c>
      <c r="AK83" s="83">
        <f t="shared" si="26"/>
        <v>0</v>
      </c>
      <c r="AL83" s="83" t="str">
        <f t="shared" si="16"/>
        <v>Estimación</v>
      </c>
      <c r="AM83" s="83">
        <f t="shared" si="17"/>
        <v>0</v>
      </c>
      <c r="AN83" s="83">
        <f t="shared" si="18"/>
        <v>0</v>
      </c>
      <c r="AO83" s="83">
        <f t="shared" si="19"/>
        <v>0</v>
      </c>
      <c r="AP83" s="83">
        <f t="shared" si="20"/>
        <v>0</v>
      </c>
      <c r="AQ83" s="143">
        <f>IF(L83="",AP83*'Fraccion masica'!$AB$36,L83*AP83)</f>
        <v>0</v>
      </c>
      <c r="AR83" s="143">
        <f>IF(M83="",AP83*'Fraccion masica'!$AB$35,M83*AP83)</f>
        <v>0</v>
      </c>
      <c r="AS83" s="144">
        <f>IFERROR(AQ83*Hoja1!$C$24/Hoja1!$C$25/Hoja1!$C$26*16.04/1000000,0)</f>
        <v>0</v>
      </c>
      <c r="AT83" s="143">
        <f>IFERROR(AR83*Hoja1!$C$24/Hoja1!$C$25/Hoja1!$C$26*44.01/1000000,0)</f>
        <v>0</v>
      </c>
    </row>
    <row r="84" spans="2:46" x14ac:dyDescent="0.75">
      <c r="B84" s="52"/>
      <c r="C84" s="52"/>
      <c r="D84" s="125"/>
      <c r="E84" s="125"/>
      <c r="F84" s="131"/>
      <c r="G84" s="92"/>
      <c r="H84" s="14"/>
      <c r="I84" s="14"/>
      <c r="J84" s="14"/>
      <c r="K84" s="14"/>
      <c r="L84" s="93"/>
      <c r="M84" s="93"/>
      <c r="N84" s="122" t="str">
        <f t="shared" si="6"/>
        <v/>
      </c>
      <c r="O84" s="122">
        <f t="shared" si="7"/>
        <v>0</v>
      </c>
      <c r="P84" s="122">
        <f t="shared" si="8"/>
        <v>0</v>
      </c>
      <c r="Q84" s="122">
        <f t="shared" si="9"/>
        <v>0</v>
      </c>
      <c r="R84" s="122" t="str">
        <f t="shared" si="10"/>
        <v>Estimación</v>
      </c>
      <c r="S84" s="122">
        <f t="shared" si="11"/>
        <v>0</v>
      </c>
      <c r="T84" s="154">
        <f t="shared" si="12"/>
        <v>0</v>
      </c>
      <c r="U84" s="122">
        <f>S84+T84*Hoja1!$C$19</f>
        <v>0</v>
      </c>
      <c r="AB84" s="83">
        <f t="shared" si="21"/>
        <v>0</v>
      </c>
      <c r="AC84" s="83">
        <f t="shared" si="22"/>
        <v>0</v>
      </c>
      <c r="AD84" s="83">
        <v>39.9</v>
      </c>
      <c r="AE84" s="83">
        <f t="shared" si="23"/>
        <v>16</v>
      </c>
      <c r="AF84" s="83">
        <f t="shared" si="24"/>
        <v>70</v>
      </c>
      <c r="AG84" s="83">
        <f t="shared" si="25"/>
        <v>35</v>
      </c>
      <c r="AH84" s="83">
        <f t="shared" si="13"/>
        <v>3.6200000000000003E-2</v>
      </c>
      <c r="AI84" s="83">
        <f t="shared" si="14"/>
        <v>1.0936999999999999</v>
      </c>
      <c r="AJ84" s="83">
        <f t="shared" si="15"/>
        <v>25.724</v>
      </c>
      <c r="AK84" s="83">
        <f t="shared" si="26"/>
        <v>0</v>
      </c>
      <c r="AL84" s="83" t="str">
        <f t="shared" si="16"/>
        <v>Estimación</v>
      </c>
      <c r="AM84" s="83">
        <f t="shared" si="17"/>
        <v>0</v>
      </c>
      <c r="AN84" s="83">
        <f t="shared" si="18"/>
        <v>0</v>
      </c>
      <c r="AO84" s="83">
        <f t="shared" si="19"/>
        <v>0</v>
      </c>
      <c r="AP84" s="83">
        <f t="shared" si="20"/>
        <v>0</v>
      </c>
      <c r="AQ84" s="143">
        <f>IF(L84="",AP84*'Fraccion masica'!$AB$36,L84*AP84)</f>
        <v>0</v>
      </c>
      <c r="AR84" s="143">
        <f>IF(M84="",AP84*'Fraccion masica'!$AB$35,M84*AP84)</f>
        <v>0</v>
      </c>
      <c r="AS84" s="144">
        <f>IFERROR(AQ84*Hoja1!$C$24/Hoja1!$C$25/Hoja1!$C$26*16.04/1000000,0)</f>
        <v>0</v>
      </c>
      <c r="AT84" s="143">
        <f>IFERROR(AR84*Hoja1!$C$24/Hoja1!$C$25/Hoja1!$C$26*44.01/1000000,0)</f>
        <v>0</v>
      </c>
    </row>
    <row r="85" spans="2:46" x14ac:dyDescent="0.75">
      <c r="B85" s="52"/>
      <c r="C85" s="52"/>
      <c r="D85" s="125"/>
      <c r="E85" s="125"/>
      <c r="F85" s="131"/>
      <c r="G85" s="92"/>
      <c r="H85" s="14"/>
      <c r="I85" s="14"/>
      <c r="J85" s="14"/>
      <c r="K85" s="14"/>
      <c r="L85" s="93"/>
      <c r="M85" s="93"/>
      <c r="N85" s="122" t="str">
        <f t="shared" si="6"/>
        <v/>
      </c>
      <c r="O85" s="122">
        <f t="shared" si="7"/>
        <v>0</v>
      </c>
      <c r="P85" s="122">
        <f t="shared" si="8"/>
        <v>0</v>
      </c>
      <c r="Q85" s="122">
        <f t="shared" si="9"/>
        <v>0</v>
      </c>
      <c r="R85" s="122" t="str">
        <f t="shared" si="10"/>
        <v>Estimación</v>
      </c>
      <c r="S85" s="122">
        <f t="shared" si="11"/>
        <v>0</v>
      </c>
      <c r="T85" s="154">
        <f t="shared" si="12"/>
        <v>0</v>
      </c>
      <c r="U85" s="122">
        <f>S85+T85*Hoja1!$C$19</f>
        <v>0</v>
      </c>
      <c r="AB85" s="83">
        <f t="shared" si="21"/>
        <v>0</v>
      </c>
      <c r="AC85" s="83">
        <f t="shared" si="22"/>
        <v>0</v>
      </c>
      <c r="AD85" s="83">
        <v>40.9</v>
      </c>
      <c r="AE85" s="83">
        <f t="shared" si="23"/>
        <v>16</v>
      </c>
      <c r="AF85" s="83">
        <f t="shared" si="24"/>
        <v>70</v>
      </c>
      <c r="AG85" s="83">
        <f t="shared" si="25"/>
        <v>35</v>
      </c>
      <c r="AH85" s="83">
        <f t="shared" si="13"/>
        <v>3.6200000000000003E-2</v>
      </c>
      <c r="AI85" s="83">
        <f t="shared" si="14"/>
        <v>1.0936999999999999</v>
      </c>
      <c r="AJ85" s="83">
        <f t="shared" si="15"/>
        <v>25.724</v>
      </c>
      <c r="AK85" s="83">
        <f t="shared" si="26"/>
        <v>0</v>
      </c>
      <c r="AL85" s="83" t="str">
        <f t="shared" si="16"/>
        <v>Estimación</v>
      </c>
      <c r="AM85" s="83">
        <f t="shared" si="17"/>
        <v>0</v>
      </c>
      <c r="AN85" s="83">
        <f t="shared" si="18"/>
        <v>0</v>
      </c>
      <c r="AO85" s="83">
        <f t="shared" si="19"/>
        <v>0</v>
      </c>
      <c r="AP85" s="83">
        <f t="shared" si="20"/>
        <v>0</v>
      </c>
      <c r="AQ85" s="143">
        <f>IF(L85="",AP85*'Fraccion masica'!$AB$36,L85*AP85)</f>
        <v>0</v>
      </c>
      <c r="AR85" s="143">
        <f>IF(M85="",AP85*'Fraccion masica'!$AB$35,M85*AP85)</f>
        <v>0</v>
      </c>
      <c r="AS85" s="144">
        <f>IFERROR(AQ85*Hoja1!$C$24/Hoja1!$C$25/Hoja1!$C$26*16.04/1000000,0)</f>
        <v>0</v>
      </c>
      <c r="AT85" s="143">
        <f>IFERROR(AR85*Hoja1!$C$24/Hoja1!$C$25/Hoja1!$C$26*44.01/1000000,0)</f>
        <v>0</v>
      </c>
    </row>
    <row r="86" spans="2:46" x14ac:dyDescent="0.75">
      <c r="B86" s="52"/>
      <c r="C86" s="52"/>
      <c r="D86" s="125"/>
      <c r="E86" s="125"/>
      <c r="F86" s="131"/>
      <c r="G86" s="92"/>
      <c r="H86" s="14"/>
      <c r="I86" s="14"/>
      <c r="J86" s="14"/>
      <c r="K86" s="14"/>
      <c r="L86" s="93"/>
      <c r="M86" s="93"/>
      <c r="N86" s="122" t="str">
        <f t="shared" si="6"/>
        <v/>
      </c>
      <c r="O86" s="122">
        <f t="shared" si="7"/>
        <v>0</v>
      </c>
      <c r="P86" s="122">
        <f t="shared" si="8"/>
        <v>0</v>
      </c>
      <c r="Q86" s="122">
        <f t="shared" si="9"/>
        <v>0</v>
      </c>
      <c r="R86" s="122" t="str">
        <f t="shared" si="10"/>
        <v>Estimación</v>
      </c>
      <c r="S86" s="122">
        <f t="shared" si="11"/>
        <v>0</v>
      </c>
      <c r="T86" s="154">
        <f t="shared" si="12"/>
        <v>0</v>
      </c>
      <c r="U86" s="122">
        <f>S86+T86*Hoja1!$C$19</f>
        <v>0</v>
      </c>
      <c r="AB86" s="83">
        <f t="shared" si="21"/>
        <v>0</v>
      </c>
      <c r="AC86" s="83">
        <f t="shared" si="22"/>
        <v>0</v>
      </c>
      <c r="AD86" s="83">
        <v>41.9</v>
      </c>
      <c r="AE86" s="83">
        <f t="shared" si="23"/>
        <v>16</v>
      </c>
      <c r="AF86" s="83">
        <f t="shared" si="24"/>
        <v>70</v>
      </c>
      <c r="AG86" s="83">
        <f t="shared" si="25"/>
        <v>35</v>
      </c>
      <c r="AH86" s="83">
        <f t="shared" si="13"/>
        <v>3.6200000000000003E-2</v>
      </c>
      <c r="AI86" s="83">
        <f t="shared" si="14"/>
        <v>1.0936999999999999</v>
      </c>
      <c r="AJ86" s="83">
        <f t="shared" si="15"/>
        <v>25.724</v>
      </c>
      <c r="AK86" s="83">
        <f t="shared" si="26"/>
        <v>0</v>
      </c>
      <c r="AL86" s="83" t="str">
        <f t="shared" si="16"/>
        <v>Estimación</v>
      </c>
      <c r="AM86" s="83">
        <f t="shared" si="17"/>
        <v>0</v>
      </c>
      <c r="AN86" s="83">
        <f t="shared" si="18"/>
        <v>0</v>
      </c>
      <c r="AO86" s="83">
        <f t="shared" si="19"/>
        <v>0</v>
      </c>
      <c r="AP86" s="83">
        <f t="shared" si="20"/>
        <v>0</v>
      </c>
      <c r="AQ86" s="143">
        <f>IF(L86="",AP86*'Fraccion masica'!$AB$36,L86*AP86)</f>
        <v>0</v>
      </c>
      <c r="AR86" s="143">
        <f>IF(M86="",AP86*'Fraccion masica'!$AB$35,M86*AP86)</f>
        <v>0</v>
      </c>
      <c r="AS86" s="144">
        <f>IFERROR(AQ86*Hoja1!$C$24/Hoja1!$C$25/Hoja1!$C$26*16.04/1000000,0)</f>
        <v>0</v>
      </c>
      <c r="AT86" s="143">
        <f>IFERROR(AR86*Hoja1!$C$24/Hoja1!$C$25/Hoja1!$C$26*44.01/1000000,0)</f>
        <v>0</v>
      </c>
    </row>
    <row r="87" spans="2:46" x14ac:dyDescent="0.75">
      <c r="B87" s="52"/>
      <c r="C87" s="52"/>
      <c r="D87" s="125"/>
      <c r="E87" s="125"/>
      <c r="F87" s="131"/>
      <c r="G87" s="92"/>
      <c r="H87" s="14"/>
      <c r="I87" s="14"/>
      <c r="J87" s="14"/>
      <c r="K87" s="14"/>
      <c r="L87" s="93"/>
      <c r="M87" s="93"/>
      <c r="N87" s="122" t="str">
        <f t="shared" si="6"/>
        <v/>
      </c>
      <c r="O87" s="122">
        <f t="shared" si="7"/>
        <v>0</v>
      </c>
      <c r="P87" s="122">
        <f t="shared" si="8"/>
        <v>0</v>
      </c>
      <c r="Q87" s="122">
        <f t="shared" si="9"/>
        <v>0</v>
      </c>
      <c r="R87" s="122" t="str">
        <f t="shared" si="10"/>
        <v>Estimación</v>
      </c>
      <c r="S87" s="122">
        <f t="shared" si="11"/>
        <v>0</v>
      </c>
      <c r="T87" s="154">
        <f t="shared" si="12"/>
        <v>0</v>
      </c>
      <c r="U87" s="122">
        <f>S87+T87*Hoja1!$C$19</f>
        <v>0</v>
      </c>
      <c r="AB87" s="83">
        <f t="shared" si="21"/>
        <v>0</v>
      </c>
      <c r="AC87" s="83">
        <f t="shared" si="22"/>
        <v>0</v>
      </c>
      <c r="AD87" s="83">
        <v>42.9</v>
      </c>
      <c r="AE87" s="83">
        <f t="shared" si="23"/>
        <v>16</v>
      </c>
      <c r="AF87" s="83">
        <f t="shared" si="24"/>
        <v>70</v>
      </c>
      <c r="AG87" s="83">
        <f t="shared" si="25"/>
        <v>35</v>
      </c>
      <c r="AH87" s="83">
        <f t="shared" si="13"/>
        <v>3.6200000000000003E-2</v>
      </c>
      <c r="AI87" s="83">
        <f t="shared" si="14"/>
        <v>1.0936999999999999</v>
      </c>
      <c r="AJ87" s="83">
        <f t="shared" si="15"/>
        <v>25.724</v>
      </c>
      <c r="AK87" s="83">
        <f t="shared" si="26"/>
        <v>0</v>
      </c>
      <c r="AL87" s="83" t="str">
        <f t="shared" si="16"/>
        <v>Estimación</v>
      </c>
      <c r="AM87" s="83">
        <f t="shared" si="17"/>
        <v>0</v>
      </c>
      <c r="AN87" s="83">
        <f t="shared" si="18"/>
        <v>0</v>
      </c>
      <c r="AO87" s="83">
        <f t="shared" si="19"/>
        <v>0</v>
      </c>
      <c r="AP87" s="83">
        <f t="shared" si="20"/>
        <v>0</v>
      </c>
      <c r="AQ87" s="143">
        <f>IF(L87="",AP87*'Fraccion masica'!$AB$36,L87*AP87)</f>
        <v>0</v>
      </c>
      <c r="AR87" s="143">
        <f>IF(M87="",AP87*'Fraccion masica'!$AB$35,M87*AP87)</f>
        <v>0</v>
      </c>
      <c r="AS87" s="144">
        <f>IFERROR(AQ87*Hoja1!$C$24/Hoja1!$C$25/Hoja1!$C$26*16.04/1000000,0)</f>
        <v>0</v>
      </c>
      <c r="AT87" s="143">
        <f>IFERROR(AR87*Hoja1!$C$24/Hoja1!$C$25/Hoja1!$C$26*44.01/1000000,0)</f>
        <v>0</v>
      </c>
    </row>
    <row r="88" spans="2:46" x14ac:dyDescent="0.75">
      <c r="B88" s="52"/>
      <c r="C88" s="52"/>
      <c r="D88" s="125"/>
      <c r="E88" s="125"/>
      <c r="F88" s="131"/>
      <c r="G88" s="92"/>
      <c r="H88" s="14"/>
      <c r="I88" s="14"/>
      <c r="J88" s="14"/>
      <c r="K88" s="14"/>
      <c r="L88" s="93"/>
      <c r="M88" s="93"/>
      <c r="N88" s="122" t="str">
        <f t="shared" si="6"/>
        <v/>
      </c>
      <c r="O88" s="122">
        <f t="shared" si="7"/>
        <v>0</v>
      </c>
      <c r="P88" s="122">
        <f t="shared" si="8"/>
        <v>0</v>
      </c>
      <c r="Q88" s="122">
        <f t="shared" si="9"/>
        <v>0</v>
      </c>
      <c r="R88" s="122" t="str">
        <f t="shared" si="10"/>
        <v>Estimación</v>
      </c>
      <c r="S88" s="122">
        <f t="shared" si="11"/>
        <v>0</v>
      </c>
      <c r="T88" s="154">
        <f t="shared" si="12"/>
        <v>0</v>
      </c>
      <c r="U88" s="122">
        <f>S88+T88*Hoja1!$C$19</f>
        <v>0</v>
      </c>
      <c r="AB88" s="83">
        <f t="shared" si="21"/>
        <v>0</v>
      </c>
      <c r="AC88" s="83">
        <f t="shared" si="22"/>
        <v>0</v>
      </c>
      <c r="AD88" s="83">
        <v>43.9</v>
      </c>
      <c r="AE88" s="83">
        <f t="shared" si="23"/>
        <v>16</v>
      </c>
      <c r="AF88" s="83">
        <f t="shared" si="24"/>
        <v>70</v>
      </c>
      <c r="AG88" s="83">
        <f t="shared" si="25"/>
        <v>35</v>
      </c>
      <c r="AH88" s="83">
        <f t="shared" si="13"/>
        <v>3.6200000000000003E-2</v>
      </c>
      <c r="AI88" s="83">
        <f t="shared" si="14"/>
        <v>1.0936999999999999</v>
      </c>
      <c r="AJ88" s="83">
        <f t="shared" si="15"/>
        <v>25.724</v>
      </c>
      <c r="AK88" s="83">
        <f t="shared" si="26"/>
        <v>0</v>
      </c>
      <c r="AL88" s="83" t="str">
        <f t="shared" si="16"/>
        <v>Estimación</v>
      </c>
      <c r="AM88" s="83">
        <f t="shared" si="17"/>
        <v>0</v>
      </c>
      <c r="AN88" s="83">
        <f t="shared" si="18"/>
        <v>0</v>
      </c>
      <c r="AO88" s="83">
        <f t="shared" si="19"/>
        <v>0</v>
      </c>
      <c r="AP88" s="83">
        <f t="shared" si="20"/>
        <v>0</v>
      </c>
      <c r="AQ88" s="143">
        <f>IF(L88="",AP88*'Fraccion masica'!$AB$36,L88*AP88)</f>
        <v>0</v>
      </c>
      <c r="AR88" s="143">
        <f>IF(M88="",AP88*'Fraccion masica'!$AB$35,M88*AP88)</f>
        <v>0</v>
      </c>
      <c r="AS88" s="144">
        <f>IFERROR(AQ88*Hoja1!$C$24/Hoja1!$C$25/Hoja1!$C$26*16.04/1000000,0)</f>
        <v>0</v>
      </c>
      <c r="AT88" s="143">
        <f>IFERROR(AR88*Hoja1!$C$24/Hoja1!$C$25/Hoja1!$C$26*44.01/1000000,0)</f>
        <v>0</v>
      </c>
    </row>
    <row r="89" spans="2:46" x14ac:dyDescent="0.75">
      <c r="B89" s="52"/>
      <c r="C89" s="52"/>
      <c r="D89" s="125"/>
      <c r="E89" s="125"/>
      <c r="F89" s="131"/>
      <c r="G89" s="92"/>
      <c r="H89" s="14"/>
      <c r="I89" s="14"/>
      <c r="J89" s="14"/>
      <c r="K89" s="14"/>
      <c r="L89" s="93"/>
      <c r="M89" s="93"/>
      <c r="N89" s="122" t="str">
        <f t="shared" si="6"/>
        <v/>
      </c>
      <c r="O89" s="122">
        <f t="shared" si="7"/>
        <v>0</v>
      </c>
      <c r="P89" s="122">
        <f t="shared" si="8"/>
        <v>0</v>
      </c>
      <c r="Q89" s="122">
        <f t="shared" si="9"/>
        <v>0</v>
      </c>
      <c r="R89" s="122" t="str">
        <f t="shared" si="10"/>
        <v>Estimación</v>
      </c>
      <c r="S89" s="122">
        <f t="shared" si="11"/>
        <v>0</v>
      </c>
      <c r="T89" s="154">
        <f t="shared" si="12"/>
        <v>0</v>
      </c>
      <c r="U89" s="122">
        <f>S89+T89*Hoja1!$C$19</f>
        <v>0</v>
      </c>
      <c r="AB89" s="83">
        <f t="shared" si="21"/>
        <v>0</v>
      </c>
      <c r="AC89" s="83">
        <f t="shared" si="22"/>
        <v>0</v>
      </c>
      <c r="AD89" s="83">
        <v>44.9</v>
      </c>
      <c r="AE89" s="83">
        <f t="shared" si="23"/>
        <v>16</v>
      </c>
      <c r="AF89" s="83">
        <f t="shared" si="24"/>
        <v>70</v>
      </c>
      <c r="AG89" s="83">
        <f t="shared" si="25"/>
        <v>35</v>
      </c>
      <c r="AH89" s="83">
        <f t="shared" si="13"/>
        <v>3.6200000000000003E-2</v>
      </c>
      <c r="AI89" s="83">
        <f t="shared" si="14"/>
        <v>1.0936999999999999</v>
      </c>
      <c r="AJ89" s="83">
        <f t="shared" si="15"/>
        <v>25.724</v>
      </c>
      <c r="AK89" s="83">
        <f t="shared" si="26"/>
        <v>0</v>
      </c>
      <c r="AL89" s="83" t="str">
        <f t="shared" si="16"/>
        <v>Estimación</v>
      </c>
      <c r="AM89" s="83">
        <f t="shared" si="17"/>
        <v>0</v>
      </c>
      <c r="AN89" s="83">
        <f t="shared" si="18"/>
        <v>0</v>
      </c>
      <c r="AO89" s="83">
        <f t="shared" si="19"/>
        <v>0</v>
      </c>
      <c r="AP89" s="83">
        <f t="shared" si="20"/>
        <v>0</v>
      </c>
      <c r="AQ89" s="143">
        <f>IF(L89="",AP89*'Fraccion masica'!$AB$36,L89*AP89)</f>
        <v>0</v>
      </c>
      <c r="AR89" s="143">
        <f>IF(M89="",AP89*'Fraccion masica'!$AB$35,M89*AP89)</f>
        <v>0</v>
      </c>
      <c r="AS89" s="144">
        <f>IFERROR(AQ89*Hoja1!$C$24/Hoja1!$C$25/Hoja1!$C$26*16.04/1000000,0)</f>
        <v>0</v>
      </c>
      <c r="AT89" s="143">
        <f>IFERROR(AR89*Hoja1!$C$24/Hoja1!$C$25/Hoja1!$C$26*44.01/1000000,0)</f>
        <v>0</v>
      </c>
    </row>
    <row r="90" spans="2:46" x14ac:dyDescent="0.75">
      <c r="B90" s="52"/>
      <c r="C90" s="52"/>
      <c r="D90" s="125"/>
      <c r="E90" s="125"/>
      <c r="F90" s="131"/>
      <c r="G90" s="92"/>
      <c r="H90" s="14"/>
      <c r="I90" s="14"/>
      <c r="J90" s="14"/>
      <c r="K90" s="14"/>
      <c r="L90" s="93"/>
      <c r="M90" s="93"/>
      <c r="N90" s="122" t="str">
        <f t="shared" si="6"/>
        <v/>
      </c>
      <c r="O90" s="122">
        <f t="shared" si="7"/>
        <v>0</v>
      </c>
      <c r="P90" s="122">
        <f t="shared" si="8"/>
        <v>0</v>
      </c>
      <c r="Q90" s="122">
        <f t="shared" si="9"/>
        <v>0</v>
      </c>
      <c r="R90" s="122" t="str">
        <f t="shared" si="10"/>
        <v>Estimación</v>
      </c>
      <c r="S90" s="122">
        <f t="shared" si="11"/>
        <v>0</v>
      </c>
      <c r="T90" s="154">
        <f t="shared" si="12"/>
        <v>0</v>
      </c>
      <c r="U90" s="122">
        <f>S90+T90*Hoja1!$C$19</f>
        <v>0</v>
      </c>
      <c r="AB90" s="83">
        <f t="shared" si="21"/>
        <v>0</v>
      </c>
      <c r="AC90" s="83">
        <f t="shared" si="22"/>
        <v>0</v>
      </c>
      <c r="AD90" s="83">
        <v>45.9</v>
      </c>
      <c r="AE90" s="83">
        <f t="shared" si="23"/>
        <v>16</v>
      </c>
      <c r="AF90" s="83">
        <f t="shared" si="24"/>
        <v>70</v>
      </c>
      <c r="AG90" s="83">
        <f t="shared" si="25"/>
        <v>35</v>
      </c>
      <c r="AH90" s="83">
        <f t="shared" si="13"/>
        <v>3.6200000000000003E-2</v>
      </c>
      <c r="AI90" s="83">
        <f t="shared" si="14"/>
        <v>1.0936999999999999</v>
      </c>
      <c r="AJ90" s="83">
        <f t="shared" si="15"/>
        <v>25.724</v>
      </c>
      <c r="AK90" s="83">
        <f t="shared" si="26"/>
        <v>0</v>
      </c>
      <c r="AL90" s="83" t="str">
        <f t="shared" si="16"/>
        <v>Estimación</v>
      </c>
      <c r="AM90" s="83">
        <f t="shared" si="17"/>
        <v>0</v>
      </c>
      <c r="AN90" s="83">
        <f t="shared" si="18"/>
        <v>0</v>
      </c>
      <c r="AO90" s="83">
        <f t="shared" si="19"/>
        <v>0</v>
      </c>
      <c r="AP90" s="83">
        <f t="shared" si="20"/>
        <v>0</v>
      </c>
      <c r="AQ90" s="143">
        <f>IF(L90="",AP90*'Fraccion masica'!$AB$36,L90*AP90)</f>
        <v>0</v>
      </c>
      <c r="AR90" s="143">
        <f>IF(M90="",AP90*'Fraccion masica'!$AB$35,M90*AP90)</f>
        <v>0</v>
      </c>
      <c r="AS90" s="144">
        <f>IFERROR(AQ90*Hoja1!$C$24/Hoja1!$C$25/Hoja1!$C$26*16.04/1000000,0)</f>
        <v>0</v>
      </c>
      <c r="AT90" s="143">
        <f>IFERROR(AR90*Hoja1!$C$24/Hoja1!$C$25/Hoja1!$C$26*44.01/1000000,0)</f>
        <v>0</v>
      </c>
    </row>
    <row r="91" spans="2:46" x14ac:dyDescent="0.75">
      <c r="B91" s="52"/>
      <c r="C91" s="52"/>
      <c r="D91" s="125"/>
      <c r="E91" s="125"/>
      <c r="F91" s="131"/>
      <c r="G91" s="92"/>
      <c r="H91" s="14"/>
      <c r="I91" s="14"/>
      <c r="J91" s="14"/>
      <c r="K91" s="14"/>
      <c r="L91" s="93"/>
      <c r="M91" s="93"/>
      <c r="N91" s="122" t="str">
        <f t="shared" si="6"/>
        <v/>
      </c>
      <c r="O91" s="122">
        <f t="shared" si="7"/>
        <v>0</v>
      </c>
      <c r="P91" s="122">
        <f t="shared" si="8"/>
        <v>0</v>
      </c>
      <c r="Q91" s="122">
        <f t="shared" si="9"/>
        <v>0</v>
      </c>
      <c r="R91" s="122" t="str">
        <f t="shared" si="10"/>
        <v>Estimación</v>
      </c>
      <c r="S91" s="122">
        <f t="shared" si="11"/>
        <v>0</v>
      </c>
      <c r="T91" s="154">
        <f t="shared" si="12"/>
        <v>0</v>
      </c>
      <c r="U91" s="122">
        <f>S91+T91*Hoja1!$C$19</f>
        <v>0</v>
      </c>
      <c r="AB91" s="83">
        <f t="shared" si="21"/>
        <v>0</v>
      </c>
      <c r="AC91" s="83">
        <f t="shared" si="22"/>
        <v>0</v>
      </c>
      <c r="AD91" s="83">
        <v>46.9</v>
      </c>
      <c r="AE91" s="83">
        <f t="shared" si="23"/>
        <v>16</v>
      </c>
      <c r="AF91" s="83">
        <f t="shared" si="24"/>
        <v>70</v>
      </c>
      <c r="AG91" s="83">
        <f t="shared" si="25"/>
        <v>35</v>
      </c>
      <c r="AH91" s="83">
        <f t="shared" si="13"/>
        <v>3.6200000000000003E-2</v>
      </c>
      <c r="AI91" s="83">
        <f t="shared" si="14"/>
        <v>1.0936999999999999</v>
      </c>
      <c r="AJ91" s="83">
        <f t="shared" si="15"/>
        <v>25.724</v>
      </c>
      <c r="AK91" s="83">
        <f t="shared" si="26"/>
        <v>0</v>
      </c>
      <c r="AL91" s="83" t="str">
        <f t="shared" si="16"/>
        <v>Estimación</v>
      </c>
      <c r="AM91" s="83">
        <f t="shared" si="17"/>
        <v>0</v>
      </c>
      <c r="AN91" s="83">
        <f t="shared" si="18"/>
        <v>0</v>
      </c>
      <c r="AO91" s="83">
        <f t="shared" si="19"/>
        <v>0</v>
      </c>
      <c r="AP91" s="83">
        <f t="shared" si="20"/>
        <v>0</v>
      </c>
      <c r="AQ91" s="143">
        <f>IF(L91="",AP91*'Fraccion masica'!$AB$36,L91*AP91)</f>
        <v>0</v>
      </c>
      <c r="AR91" s="143">
        <f>IF(M91="",AP91*'Fraccion masica'!$AB$35,M91*AP91)</f>
        <v>0</v>
      </c>
      <c r="AS91" s="144">
        <f>IFERROR(AQ91*Hoja1!$C$24/Hoja1!$C$25/Hoja1!$C$26*16.04/1000000,0)</f>
        <v>0</v>
      </c>
      <c r="AT91" s="143">
        <f>IFERROR(AR91*Hoja1!$C$24/Hoja1!$C$25/Hoja1!$C$26*44.01/1000000,0)</f>
        <v>0</v>
      </c>
    </row>
    <row r="92" spans="2:46" x14ac:dyDescent="0.75">
      <c r="B92" s="52"/>
      <c r="C92" s="52"/>
      <c r="D92" s="125"/>
      <c r="E92" s="125"/>
      <c r="F92" s="131"/>
      <c r="G92" s="92"/>
      <c r="H92" s="14"/>
      <c r="I92" s="14"/>
      <c r="J92" s="14"/>
      <c r="K92" s="14"/>
      <c r="L92" s="93"/>
      <c r="M92" s="93"/>
      <c r="N92" s="122" t="str">
        <f t="shared" si="6"/>
        <v/>
      </c>
      <c r="O92" s="122">
        <f t="shared" si="7"/>
        <v>0</v>
      </c>
      <c r="P92" s="122">
        <f t="shared" si="8"/>
        <v>0</v>
      </c>
      <c r="Q92" s="122">
        <f t="shared" si="9"/>
        <v>0</v>
      </c>
      <c r="R92" s="122" t="str">
        <f t="shared" si="10"/>
        <v>Estimación</v>
      </c>
      <c r="S92" s="122">
        <f t="shared" si="11"/>
        <v>0</v>
      </c>
      <c r="T92" s="154">
        <f t="shared" si="12"/>
        <v>0</v>
      </c>
      <c r="U92" s="122">
        <f>S92+T92*Hoja1!$C$19</f>
        <v>0</v>
      </c>
      <c r="AB92" s="83">
        <f t="shared" si="21"/>
        <v>0</v>
      </c>
      <c r="AC92" s="83">
        <f t="shared" si="22"/>
        <v>0</v>
      </c>
      <c r="AD92" s="83">
        <v>47.9</v>
      </c>
      <c r="AE92" s="83">
        <f t="shared" si="23"/>
        <v>16</v>
      </c>
      <c r="AF92" s="83">
        <f t="shared" si="24"/>
        <v>70</v>
      </c>
      <c r="AG92" s="83">
        <f t="shared" si="25"/>
        <v>35</v>
      </c>
      <c r="AH92" s="83">
        <f t="shared" si="13"/>
        <v>3.6200000000000003E-2</v>
      </c>
      <c r="AI92" s="83">
        <f t="shared" si="14"/>
        <v>1.0936999999999999</v>
      </c>
      <c r="AJ92" s="83">
        <f t="shared" si="15"/>
        <v>25.724</v>
      </c>
      <c r="AK92" s="83">
        <f t="shared" si="26"/>
        <v>0</v>
      </c>
      <c r="AL92" s="83" t="str">
        <f t="shared" si="16"/>
        <v>Estimación</v>
      </c>
      <c r="AM92" s="83">
        <f t="shared" si="17"/>
        <v>0</v>
      </c>
      <c r="AN92" s="83">
        <f t="shared" si="18"/>
        <v>0</v>
      </c>
      <c r="AO92" s="83">
        <f t="shared" si="19"/>
        <v>0</v>
      </c>
      <c r="AP92" s="83">
        <f t="shared" si="20"/>
        <v>0</v>
      </c>
      <c r="AQ92" s="143">
        <f>IF(L92="",AP92*'Fraccion masica'!$AB$36,L92*AP92)</f>
        <v>0</v>
      </c>
      <c r="AR92" s="143">
        <f>IF(M92="",AP92*'Fraccion masica'!$AB$35,M92*AP92)</f>
        <v>0</v>
      </c>
      <c r="AS92" s="144">
        <f>IFERROR(AQ92*Hoja1!$C$24/Hoja1!$C$25/Hoja1!$C$26*16.04/1000000,0)</f>
        <v>0</v>
      </c>
      <c r="AT92" s="143">
        <f>IFERROR(AR92*Hoja1!$C$24/Hoja1!$C$25/Hoja1!$C$26*44.01/1000000,0)</f>
        <v>0</v>
      </c>
    </row>
    <row r="93" spans="2:46" x14ac:dyDescent="0.75">
      <c r="B93" s="52"/>
      <c r="C93" s="52"/>
      <c r="D93" s="125"/>
      <c r="E93" s="125"/>
      <c r="F93" s="131"/>
      <c r="G93" s="92"/>
      <c r="H93" s="14"/>
      <c r="I93" s="14"/>
      <c r="J93" s="14"/>
      <c r="K93" s="14"/>
      <c r="L93" s="93"/>
      <c r="M93" s="93"/>
      <c r="N93" s="122" t="str">
        <f t="shared" si="6"/>
        <v/>
      </c>
      <c r="O93" s="122">
        <f t="shared" si="7"/>
        <v>0</v>
      </c>
      <c r="P93" s="122">
        <f t="shared" si="8"/>
        <v>0</v>
      </c>
      <c r="Q93" s="122">
        <f t="shared" si="9"/>
        <v>0</v>
      </c>
      <c r="R93" s="122" t="str">
        <f t="shared" si="10"/>
        <v>Estimación</v>
      </c>
      <c r="S93" s="122">
        <f t="shared" si="11"/>
        <v>0</v>
      </c>
      <c r="T93" s="154">
        <f t="shared" si="12"/>
        <v>0</v>
      </c>
      <c r="U93" s="122">
        <f>S93+T93*Hoja1!$C$19</f>
        <v>0</v>
      </c>
      <c r="AB93" s="83">
        <f t="shared" si="21"/>
        <v>0</v>
      </c>
      <c r="AC93" s="83">
        <f t="shared" si="22"/>
        <v>0</v>
      </c>
      <c r="AD93" s="83">
        <v>48.9</v>
      </c>
      <c r="AE93" s="83">
        <f t="shared" si="23"/>
        <v>16</v>
      </c>
      <c r="AF93" s="83">
        <f t="shared" si="24"/>
        <v>70</v>
      </c>
      <c r="AG93" s="83">
        <f t="shared" si="25"/>
        <v>35</v>
      </c>
      <c r="AH93" s="83">
        <f t="shared" si="13"/>
        <v>3.6200000000000003E-2</v>
      </c>
      <c r="AI93" s="83">
        <f t="shared" si="14"/>
        <v>1.0936999999999999</v>
      </c>
      <c r="AJ93" s="83">
        <f t="shared" si="15"/>
        <v>25.724</v>
      </c>
      <c r="AK93" s="83">
        <f t="shared" si="26"/>
        <v>0</v>
      </c>
      <c r="AL93" s="83" t="str">
        <f t="shared" si="16"/>
        <v>Estimación</v>
      </c>
      <c r="AM93" s="83">
        <f t="shared" si="17"/>
        <v>0</v>
      </c>
      <c r="AN93" s="83">
        <f t="shared" si="18"/>
        <v>0</v>
      </c>
      <c r="AO93" s="83">
        <f t="shared" si="19"/>
        <v>0</v>
      </c>
      <c r="AP93" s="83">
        <f t="shared" si="20"/>
        <v>0</v>
      </c>
      <c r="AQ93" s="143">
        <f>IF(L93="",AP93*'Fraccion masica'!$AB$36,L93*AP93)</f>
        <v>0</v>
      </c>
      <c r="AR93" s="143">
        <f>IF(M93="",AP93*'Fraccion masica'!$AB$35,M93*AP93)</f>
        <v>0</v>
      </c>
      <c r="AS93" s="144">
        <f>IFERROR(AQ93*Hoja1!$C$24/Hoja1!$C$25/Hoja1!$C$26*16.04/1000000,0)</f>
        <v>0</v>
      </c>
      <c r="AT93" s="143">
        <f>IFERROR(AR93*Hoja1!$C$24/Hoja1!$C$25/Hoja1!$C$26*44.01/1000000,0)</f>
        <v>0</v>
      </c>
    </row>
    <row r="94" spans="2:46" x14ac:dyDescent="0.75">
      <c r="B94" s="52"/>
      <c r="C94" s="52"/>
      <c r="D94" s="125"/>
      <c r="E94" s="125"/>
      <c r="F94" s="131"/>
      <c r="G94" s="92"/>
      <c r="H94" s="14"/>
      <c r="I94" s="14"/>
      <c r="J94" s="14"/>
      <c r="K94" s="14"/>
      <c r="L94" s="93"/>
      <c r="M94" s="93"/>
      <c r="N94" s="122" t="str">
        <f t="shared" si="6"/>
        <v/>
      </c>
      <c r="O94" s="122">
        <f t="shared" si="7"/>
        <v>0</v>
      </c>
      <c r="P94" s="122">
        <f t="shared" si="8"/>
        <v>0</v>
      </c>
      <c r="Q94" s="122">
        <f t="shared" si="9"/>
        <v>0</v>
      </c>
      <c r="R94" s="122" t="str">
        <f t="shared" si="10"/>
        <v>Estimación</v>
      </c>
      <c r="S94" s="122">
        <f t="shared" si="11"/>
        <v>0</v>
      </c>
      <c r="T94" s="154">
        <f t="shared" si="12"/>
        <v>0</v>
      </c>
      <c r="U94" s="122">
        <f>S94+T94*Hoja1!$C$19</f>
        <v>0</v>
      </c>
      <c r="AB94" s="83">
        <f t="shared" si="21"/>
        <v>0</v>
      </c>
      <c r="AC94" s="83">
        <f t="shared" si="22"/>
        <v>0</v>
      </c>
      <c r="AD94" s="83">
        <v>49.9</v>
      </c>
      <c r="AE94" s="83">
        <f t="shared" si="23"/>
        <v>16</v>
      </c>
      <c r="AF94" s="83">
        <f t="shared" si="24"/>
        <v>70</v>
      </c>
      <c r="AG94" s="83">
        <f t="shared" si="25"/>
        <v>35</v>
      </c>
      <c r="AH94" s="83">
        <f t="shared" si="13"/>
        <v>3.6200000000000003E-2</v>
      </c>
      <c r="AI94" s="83">
        <f t="shared" si="14"/>
        <v>1.0936999999999999</v>
      </c>
      <c r="AJ94" s="83">
        <f t="shared" si="15"/>
        <v>25.724</v>
      </c>
      <c r="AK94" s="83">
        <f t="shared" si="26"/>
        <v>0</v>
      </c>
      <c r="AL94" s="83" t="str">
        <f t="shared" si="16"/>
        <v>Estimación</v>
      </c>
      <c r="AM94" s="83">
        <f t="shared" si="17"/>
        <v>0</v>
      </c>
      <c r="AN94" s="83">
        <f t="shared" si="18"/>
        <v>0</v>
      </c>
      <c r="AO94" s="83">
        <f t="shared" si="19"/>
        <v>0</v>
      </c>
      <c r="AP94" s="83">
        <f t="shared" si="20"/>
        <v>0</v>
      </c>
      <c r="AQ94" s="143">
        <f>IF(L94="",AP94*'Fraccion masica'!$AB$36,L94*AP94)</f>
        <v>0</v>
      </c>
      <c r="AR94" s="143">
        <f>IF(M94="",AP94*'Fraccion masica'!$AB$35,M94*AP94)</f>
        <v>0</v>
      </c>
      <c r="AS94" s="144">
        <f>IFERROR(AQ94*Hoja1!$C$24/Hoja1!$C$25/Hoja1!$C$26*16.04/1000000,0)</f>
        <v>0</v>
      </c>
      <c r="AT94" s="143">
        <f>IFERROR(AR94*Hoja1!$C$24/Hoja1!$C$25/Hoja1!$C$26*44.01/1000000,0)</f>
        <v>0</v>
      </c>
    </row>
    <row r="95" spans="2:46" x14ac:dyDescent="0.75">
      <c r="B95" s="52"/>
      <c r="C95" s="52"/>
      <c r="D95" s="125"/>
      <c r="E95" s="125"/>
      <c r="F95" s="131"/>
      <c r="G95" s="92"/>
      <c r="H95" s="14"/>
      <c r="I95" s="14"/>
      <c r="J95" s="14"/>
      <c r="K95" s="14"/>
      <c r="L95" s="93"/>
      <c r="M95" s="93"/>
      <c r="N95" s="122" t="str">
        <f t="shared" si="6"/>
        <v/>
      </c>
      <c r="O95" s="122">
        <f t="shared" si="7"/>
        <v>0</v>
      </c>
      <c r="P95" s="122">
        <f t="shared" si="8"/>
        <v>0</v>
      </c>
      <c r="Q95" s="122">
        <f t="shared" si="9"/>
        <v>0</v>
      </c>
      <c r="R95" s="122" t="str">
        <f t="shared" si="10"/>
        <v>Estimación</v>
      </c>
      <c r="S95" s="122">
        <f t="shared" si="11"/>
        <v>0</v>
      </c>
      <c r="T95" s="154">
        <f t="shared" si="12"/>
        <v>0</v>
      </c>
      <c r="U95" s="122">
        <f>S95+T95*Hoja1!$C$19</f>
        <v>0</v>
      </c>
      <c r="AB95" s="83">
        <f t="shared" si="21"/>
        <v>0</v>
      </c>
      <c r="AC95" s="83">
        <f t="shared" si="22"/>
        <v>0</v>
      </c>
      <c r="AD95" s="83">
        <v>50.9</v>
      </c>
      <c r="AE95" s="83">
        <f t="shared" si="23"/>
        <v>16</v>
      </c>
      <c r="AF95" s="83">
        <f t="shared" si="24"/>
        <v>70</v>
      </c>
      <c r="AG95" s="83">
        <f t="shared" si="25"/>
        <v>35</v>
      </c>
      <c r="AH95" s="83">
        <f t="shared" si="13"/>
        <v>3.6200000000000003E-2</v>
      </c>
      <c r="AI95" s="83">
        <f t="shared" si="14"/>
        <v>1.0936999999999999</v>
      </c>
      <c r="AJ95" s="83">
        <f t="shared" si="15"/>
        <v>25.724</v>
      </c>
      <c r="AK95" s="83">
        <f t="shared" si="26"/>
        <v>0</v>
      </c>
      <c r="AL95" s="83" t="str">
        <f t="shared" si="16"/>
        <v>Estimación</v>
      </c>
      <c r="AM95" s="83">
        <f t="shared" si="17"/>
        <v>0</v>
      </c>
      <c r="AN95" s="83">
        <f t="shared" si="18"/>
        <v>0</v>
      </c>
      <c r="AO95" s="83">
        <f t="shared" si="19"/>
        <v>0</v>
      </c>
      <c r="AP95" s="83">
        <f t="shared" si="20"/>
        <v>0</v>
      </c>
      <c r="AQ95" s="143">
        <f>IF(L95="",AP95*'Fraccion masica'!$AB$36,L95*AP95)</f>
        <v>0</v>
      </c>
      <c r="AR95" s="143">
        <f>IF(M95="",AP95*'Fraccion masica'!$AB$35,M95*AP95)</f>
        <v>0</v>
      </c>
      <c r="AS95" s="144">
        <f>IFERROR(AQ95*Hoja1!$C$24/Hoja1!$C$25/Hoja1!$C$26*16.04/1000000,0)</f>
        <v>0</v>
      </c>
      <c r="AT95" s="143">
        <f>IFERROR(AR95*Hoja1!$C$24/Hoja1!$C$25/Hoja1!$C$26*44.01/1000000,0)</f>
        <v>0</v>
      </c>
    </row>
    <row r="96" spans="2:46" x14ac:dyDescent="0.75">
      <c r="B96" s="52"/>
      <c r="C96" s="52"/>
      <c r="D96" s="125"/>
      <c r="E96" s="125"/>
      <c r="F96" s="131"/>
      <c r="G96" s="92"/>
      <c r="H96" s="14"/>
      <c r="I96" s="14"/>
      <c r="J96" s="14"/>
      <c r="K96" s="14"/>
      <c r="L96" s="93"/>
      <c r="M96" s="93"/>
      <c r="N96" s="122" t="str">
        <f t="shared" si="6"/>
        <v/>
      </c>
      <c r="O96" s="122">
        <f t="shared" si="7"/>
        <v>0</v>
      </c>
      <c r="P96" s="122">
        <f t="shared" si="8"/>
        <v>0</v>
      </c>
      <c r="Q96" s="122">
        <f t="shared" si="9"/>
        <v>0</v>
      </c>
      <c r="R96" s="122" t="str">
        <f t="shared" si="10"/>
        <v>Estimación</v>
      </c>
      <c r="S96" s="122">
        <f t="shared" si="11"/>
        <v>0</v>
      </c>
      <c r="T96" s="154">
        <f t="shared" si="12"/>
        <v>0</v>
      </c>
      <c r="U96" s="122">
        <f>S96+T96*Hoja1!$C$19</f>
        <v>0</v>
      </c>
      <c r="AB96" s="83">
        <f t="shared" si="21"/>
        <v>0</v>
      </c>
      <c r="AC96" s="83">
        <f t="shared" si="22"/>
        <v>0</v>
      </c>
      <c r="AD96" s="83">
        <v>51.9</v>
      </c>
      <c r="AE96" s="83">
        <f t="shared" si="23"/>
        <v>16</v>
      </c>
      <c r="AF96" s="83">
        <f t="shared" si="24"/>
        <v>70</v>
      </c>
      <c r="AG96" s="83">
        <f t="shared" si="25"/>
        <v>35</v>
      </c>
      <c r="AH96" s="83">
        <f t="shared" si="13"/>
        <v>3.6200000000000003E-2</v>
      </c>
      <c r="AI96" s="83">
        <f t="shared" si="14"/>
        <v>1.0936999999999999</v>
      </c>
      <c r="AJ96" s="83">
        <f t="shared" si="15"/>
        <v>25.724</v>
      </c>
      <c r="AK96" s="83">
        <f t="shared" si="26"/>
        <v>0</v>
      </c>
      <c r="AL96" s="83" t="str">
        <f t="shared" si="16"/>
        <v>Estimación</v>
      </c>
      <c r="AM96" s="83">
        <f t="shared" si="17"/>
        <v>0</v>
      </c>
      <c r="AN96" s="83">
        <f t="shared" si="18"/>
        <v>0</v>
      </c>
      <c r="AO96" s="83">
        <f t="shared" si="19"/>
        <v>0</v>
      </c>
      <c r="AP96" s="83">
        <f t="shared" si="20"/>
        <v>0</v>
      </c>
      <c r="AQ96" s="143">
        <f>IF(L96="",AP96*'Fraccion masica'!$AB$36,L96*AP96)</f>
        <v>0</v>
      </c>
      <c r="AR96" s="143">
        <f>IF(M96="",AP96*'Fraccion masica'!$AB$35,M96*AP96)</f>
        <v>0</v>
      </c>
      <c r="AS96" s="144">
        <f>IFERROR(AQ96*Hoja1!$C$24/Hoja1!$C$25/Hoja1!$C$26*16.04/1000000,0)</f>
        <v>0</v>
      </c>
      <c r="AT96" s="143">
        <f>IFERROR(AR96*Hoja1!$C$24/Hoja1!$C$25/Hoja1!$C$26*44.01/1000000,0)</f>
        <v>0</v>
      </c>
    </row>
    <row r="97" spans="2:46" x14ac:dyDescent="0.75">
      <c r="B97" s="52"/>
      <c r="C97" s="52"/>
      <c r="D97" s="125"/>
      <c r="E97" s="125"/>
      <c r="F97" s="131"/>
      <c r="G97" s="92"/>
      <c r="H97" s="14"/>
      <c r="I97" s="14"/>
      <c r="J97" s="14"/>
      <c r="K97" s="14"/>
      <c r="L97" s="93"/>
      <c r="M97" s="93"/>
      <c r="N97" s="122" t="str">
        <f t="shared" si="6"/>
        <v/>
      </c>
      <c r="O97" s="122">
        <f t="shared" si="7"/>
        <v>0</v>
      </c>
      <c r="P97" s="122">
        <f t="shared" si="8"/>
        <v>0</v>
      </c>
      <c r="Q97" s="122">
        <f t="shared" si="9"/>
        <v>0</v>
      </c>
      <c r="R97" s="122" t="str">
        <f t="shared" si="10"/>
        <v>Estimación</v>
      </c>
      <c r="S97" s="122">
        <f t="shared" si="11"/>
        <v>0</v>
      </c>
      <c r="T97" s="154">
        <f t="shared" si="12"/>
        <v>0</v>
      </c>
      <c r="U97" s="122">
        <f>S97+T97*Hoja1!$C$19</f>
        <v>0</v>
      </c>
      <c r="AB97" s="83">
        <f t="shared" si="21"/>
        <v>0</v>
      </c>
      <c r="AC97" s="83">
        <f t="shared" si="22"/>
        <v>0</v>
      </c>
      <c r="AD97" s="83">
        <v>52.9</v>
      </c>
      <c r="AE97" s="83">
        <f t="shared" si="23"/>
        <v>16</v>
      </c>
      <c r="AF97" s="83">
        <f t="shared" si="24"/>
        <v>70</v>
      </c>
      <c r="AG97" s="83">
        <f t="shared" si="25"/>
        <v>35</v>
      </c>
      <c r="AH97" s="83">
        <f t="shared" si="13"/>
        <v>3.6200000000000003E-2</v>
      </c>
      <c r="AI97" s="83">
        <f t="shared" si="14"/>
        <v>1.0936999999999999</v>
      </c>
      <c r="AJ97" s="83">
        <f t="shared" si="15"/>
        <v>25.724</v>
      </c>
      <c r="AK97" s="83">
        <f t="shared" si="26"/>
        <v>0</v>
      </c>
      <c r="AL97" s="83" t="str">
        <f t="shared" si="16"/>
        <v>Estimación</v>
      </c>
      <c r="AM97" s="83">
        <f t="shared" si="17"/>
        <v>0</v>
      </c>
      <c r="AN97" s="83">
        <f t="shared" si="18"/>
        <v>0</v>
      </c>
      <c r="AO97" s="83">
        <f t="shared" si="19"/>
        <v>0</v>
      </c>
      <c r="AP97" s="83">
        <f t="shared" si="20"/>
        <v>0</v>
      </c>
      <c r="AQ97" s="143">
        <f>IF(L97="",AP97*'Fraccion masica'!$AB$36,L97*AP97)</f>
        <v>0</v>
      </c>
      <c r="AR97" s="143">
        <f>IF(M97="",AP97*'Fraccion masica'!$AB$35,M97*AP97)</f>
        <v>0</v>
      </c>
      <c r="AS97" s="144">
        <f>IFERROR(AQ97*Hoja1!$C$24/Hoja1!$C$25/Hoja1!$C$26*16.04/1000000,0)</f>
        <v>0</v>
      </c>
      <c r="AT97" s="143">
        <f>IFERROR(AR97*Hoja1!$C$24/Hoja1!$C$25/Hoja1!$C$26*44.01/1000000,0)</f>
        <v>0</v>
      </c>
    </row>
    <row r="98" spans="2:46" x14ac:dyDescent="0.75">
      <c r="B98" s="52"/>
      <c r="C98" s="52"/>
      <c r="D98" s="125"/>
      <c r="E98" s="125"/>
      <c r="F98" s="131"/>
      <c r="G98" s="92"/>
      <c r="H98" s="14"/>
      <c r="I98" s="14"/>
      <c r="J98" s="14"/>
      <c r="K98" s="14"/>
      <c r="L98" s="93"/>
      <c r="M98" s="93"/>
      <c r="N98" s="122" t="str">
        <f t="shared" si="6"/>
        <v/>
      </c>
      <c r="O98" s="122">
        <f t="shared" si="7"/>
        <v>0</v>
      </c>
      <c r="P98" s="122">
        <f t="shared" si="8"/>
        <v>0</v>
      </c>
      <c r="Q98" s="122">
        <f t="shared" si="9"/>
        <v>0</v>
      </c>
      <c r="R98" s="122" t="str">
        <f t="shared" si="10"/>
        <v>Estimación</v>
      </c>
      <c r="S98" s="122">
        <f t="shared" si="11"/>
        <v>0</v>
      </c>
      <c r="T98" s="154">
        <f t="shared" si="12"/>
        <v>0</v>
      </c>
      <c r="U98" s="122">
        <f>S98+T98*Hoja1!$C$19</f>
        <v>0</v>
      </c>
      <c r="AB98" s="83">
        <f t="shared" si="21"/>
        <v>0</v>
      </c>
      <c r="AC98" s="83">
        <f t="shared" si="22"/>
        <v>0</v>
      </c>
      <c r="AD98" s="83">
        <v>53.9</v>
      </c>
      <c r="AE98" s="83">
        <f t="shared" si="23"/>
        <v>16</v>
      </c>
      <c r="AF98" s="83">
        <f t="shared" si="24"/>
        <v>70</v>
      </c>
      <c r="AG98" s="83">
        <f t="shared" si="25"/>
        <v>35</v>
      </c>
      <c r="AH98" s="83">
        <f t="shared" si="13"/>
        <v>3.6200000000000003E-2</v>
      </c>
      <c r="AI98" s="83">
        <f t="shared" si="14"/>
        <v>1.0936999999999999</v>
      </c>
      <c r="AJ98" s="83">
        <f t="shared" si="15"/>
        <v>25.724</v>
      </c>
      <c r="AK98" s="83">
        <f t="shared" si="26"/>
        <v>0</v>
      </c>
      <c r="AL98" s="83" t="str">
        <f t="shared" si="16"/>
        <v>Estimación</v>
      </c>
      <c r="AM98" s="83">
        <f t="shared" si="17"/>
        <v>0</v>
      </c>
      <c r="AN98" s="83">
        <f t="shared" si="18"/>
        <v>0</v>
      </c>
      <c r="AO98" s="83">
        <f t="shared" si="19"/>
        <v>0</v>
      </c>
      <c r="AP98" s="83">
        <f t="shared" si="20"/>
        <v>0</v>
      </c>
      <c r="AQ98" s="143">
        <f>IF(L98="",AP98*'Fraccion masica'!$AB$36,L98*AP98)</f>
        <v>0</v>
      </c>
      <c r="AR98" s="143">
        <f>IF(M98="",AP98*'Fraccion masica'!$AB$35,M98*AP98)</f>
        <v>0</v>
      </c>
      <c r="AS98" s="144">
        <f>IFERROR(AQ98*Hoja1!$C$24/Hoja1!$C$25/Hoja1!$C$26*16.04/1000000,0)</f>
        <v>0</v>
      </c>
      <c r="AT98" s="143">
        <f>IFERROR(AR98*Hoja1!$C$24/Hoja1!$C$25/Hoja1!$C$26*44.01/1000000,0)</f>
        <v>0</v>
      </c>
    </row>
    <row r="99" spans="2:46" x14ac:dyDescent="0.75">
      <c r="B99" s="52"/>
      <c r="C99" s="52"/>
      <c r="D99" s="125"/>
      <c r="E99" s="125"/>
      <c r="F99" s="131"/>
      <c r="G99" s="92"/>
      <c r="H99" s="14"/>
      <c r="I99" s="14"/>
      <c r="J99" s="14"/>
      <c r="K99" s="14"/>
      <c r="L99" s="93"/>
      <c r="M99" s="93"/>
      <c r="N99" s="122" t="str">
        <f t="shared" si="6"/>
        <v/>
      </c>
      <c r="O99" s="122">
        <f t="shared" si="7"/>
        <v>0</v>
      </c>
      <c r="P99" s="122">
        <f t="shared" si="8"/>
        <v>0</v>
      </c>
      <c r="Q99" s="122">
        <f t="shared" si="9"/>
        <v>0</v>
      </c>
      <c r="R99" s="122" t="str">
        <f t="shared" si="10"/>
        <v>Estimación</v>
      </c>
      <c r="S99" s="122">
        <f t="shared" si="11"/>
        <v>0</v>
      </c>
      <c r="T99" s="154">
        <f t="shared" si="12"/>
        <v>0</v>
      </c>
      <c r="U99" s="122">
        <f>S99+T99*Hoja1!$C$19</f>
        <v>0</v>
      </c>
      <c r="AB99" s="83">
        <f t="shared" si="21"/>
        <v>0</v>
      </c>
      <c r="AC99" s="83">
        <f t="shared" si="22"/>
        <v>0</v>
      </c>
      <c r="AD99" s="83">
        <v>54.9</v>
      </c>
      <c r="AE99" s="83">
        <f t="shared" si="23"/>
        <v>16</v>
      </c>
      <c r="AF99" s="83">
        <f t="shared" si="24"/>
        <v>70</v>
      </c>
      <c r="AG99" s="83">
        <f t="shared" si="25"/>
        <v>35</v>
      </c>
      <c r="AH99" s="83">
        <f t="shared" si="13"/>
        <v>3.6200000000000003E-2</v>
      </c>
      <c r="AI99" s="83">
        <f t="shared" si="14"/>
        <v>1.0936999999999999</v>
      </c>
      <c r="AJ99" s="83">
        <f t="shared" si="15"/>
        <v>25.724</v>
      </c>
      <c r="AK99" s="83">
        <f t="shared" si="26"/>
        <v>0</v>
      </c>
      <c r="AL99" s="83" t="str">
        <f t="shared" si="16"/>
        <v>Estimación</v>
      </c>
      <c r="AM99" s="83">
        <f t="shared" si="17"/>
        <v>0</v>
      </c>
      <c r="AN99" s="83">
        <f t="shared" si="18"/>
        <v>0</v>
      </c>
      <c r="AO99" s="83">
        <f t="shared" si="19"/>
        <v>0</v>
      </c>
      <c r="AP99" s="83">
        <f t="shared" si="20"/>
        <v>0</v>
      </c>
      <c r="AQ99" s="143">
        <f>IF(L99="",AP99*'Fraccion masica'!$AB$36,L99*AP99)</f>
        <v>0</v>
      </c>
      <c r="AR99" s="143">
        <f>IF(M99="",AP99*'Fraccion masica'!$AB$35,M99*AP99)</f>
        <v>0</v>
      </c>
      <c r="AS99" s="144">
        <f>IFERROR(AQ99*Hoja1!$C$24/Hoja1!$C$25/Hoja1!$C$26*16.04/1000000,0)</f>
        <v>0</v>
      </c>
      <c r="AT99" s="143">
        <f>IFERROR(AR99*Hoja1!$C$24/Hoja1!$C$25/Hoja1!$C$26*44.01/1000000,0)</f>
        <v>0</v>
      </c>
    </row>
    <row r="100" spans="2:46" x14ac:dyDescent="0.75">
      <c r="B100" s="52"/>
      <c r="C100" s="52"/>
      <c r="D100" s="125"/>
      <c r="E100" s="125"/>
      <c r="F100" s="131"/>
      <c r="G100" s="92"/>
      <c r="H100" s="14"/>
      <c r="I100" s="14"/>
      <c r="J100" s="14"/>
      <c r="K100" s="14"/>
      <c r="L100" s="93"/>
      <c r="M100" s="93"/>
      <c r="N100" s="122" t="str">
        <f t="shared" si="6"/>
        <v/>
      </c>
      <c r="O100" s="122">
        <f t="shared" si="7"/>
        <v>0</v>
      </c>
      <c r="P100" s="122">
        <f t="shared" si="8"/>
        <v>0</v>
      </c>
      <c r="Q100" s="122">
        <f t="shared" si="9"/>
        <v>0</v>
      </c>
      <c r="R100" s="122" t="str">
        <f t="shared" si="10"/>
        <v>Estimación</v>
      </c>
      <c r="S100" s="122">
        <f t="shared" si="11"/>
        <v>0</v>
      </c>
      <c r="T100" s="154">
        <f t="shared" si="12"/>
        <v>0</v>
      </c>
      <c r="U100" s="122">
        <f>S100+T100*Hoja1!$C$19</f>
        <v>0</v>
      </c>
      <c r="AB100" s="83">
        <f t="shared" si="21"/>
        <v>0</v>
      </c>
      <c r="AC100" s="83">
        <f t="shared" si="22"/>
        <v>0</v>
      </c>
      <c r="AD100" s="83">
        <v>55.9</v>
      </c>
      <c r="AE100" s="83">
        <f t="shared" si="23"/>
        <v>16</v>
      </c>
      <c r="AF100" s="83">
        <f t="shared" si="24"/>
        <v>70</v>
      </c>
      <c r="AG100" s="83">
        <f t="shared" si="25"/>
        <v>35</v>
      </c>
      <c r="AH100" s="83">
        <f t="shared" si="13"/>
        <v>3.6200000000000003E-2</v>
      </c>
      <c r="AI100" s="83">
        <f t="shared" si="14"/>
        <v>1.0936999999999999</v>
      </c>
      <c r="AJ100" s="83">
        <f t="shared" si="15"/>
        <v>25.724</v>
      </c>
      <c r="AK100" s="83">
        <f t="shared" si="26"/>
        <v>0</v>
      </c>
      <c r="AL100" s="83" t="str">
        <f t="shared" si="16"/>
        <v>Estimación</v>
      </c>
      <c r="AM100" s="83">
        <f t="shared" si="17"/>
        <v>0</v>
      </c>
      <c r="AN100" s="83">
        <f t="shared" si="18"/>
        <v>0</v>
      </c>
      <c r="AO100" s="83">
        <f t="shared" si="19"/>
        <v>0</v>
      </c>
      <c r="AP100" s="83">
        <f t="shared" si="20"/>
        <v>0</v>
      </c>
      <c r="AQ100" s="143">
        <f>IF(L100="",AP100*'Fraccion masica'!$AB$36,L100*AP100)</f>
        <v>0</v>
      </c>
      <c r="AR100" s="143">
        <f>IF(M100="",AP100*'Fraccion masica'!$AB$35,M100*AP100)</f>
        <v>0</v>
      </c>
      <c r="AS100" s="144">
        <f>IFERROR(AQ100*Hoja1!$C$24/Hoja1!$C$25/Hoja1!$C$26*16.04/1000000,0)</f>
        <v>0</v>
      </c>
      <c r="AT100" s="143">
        <f>IFERROR(AR100*Hoja1!$C$24/Hoja1!$C$25/Hoja1!$C$26*44.01/1000000,0)</f>
        <v>0</v>
      </c>
    </row>
    <row r="101" spans="2:46" x14ac:dyDescent="0.75">
      <c r="B101" s="52"/>
      <c r="C101" s="52"/>
      <c r="D101" s="125"/>
      <c r="E101" s="125"/>
      <c r="F101" s="131"/>
      <c r="G101" s="92"/>
      <c r="H101" s="14"/>
      <c r="I101" s="14"/>
      <c r="J101" s="14"/>
      <c r="K101" s="14"/>
      <c r="L101" s="93"/>
      <c r="M101" s="93"/>
      <c r="N101" s="122" t="str">
        <f t="shared" si="6"/>
        <v/>
      </c>
      <c r="O101" s="122">
        <f t="shared" si="7"/>
        <v>0</v>
      </c>
      <c r="P101" s="122">
        <f t="shared" si="8"/>
        <v>0</v>
      </c>
      <c r="Q101" s="122">
        <f t="shared" si="9"/>
        <v>0</v>
      </c>
      <c r="R101" s="122" t="str">
        <f t="shared" si="10"/>
        <v>Estimación</v>
      </c>
      <c r="S101" s="122">
        <f t="shared" si="11"/>
        <v>0</v>
      </c>
      <c r="T101" s="154">
        <f t="shared" si="12"/>
        <v>0</v>
      </c>
      <c r="U101" s="122">
        <f>S101+T101*Hoja1!$C$19</f>
        <v>0</v>
      </c>
      <c r="AB101" s="83">
        <f t="shared" si="21"/>
        <v>0</v>
      </c>
      <c r="AC101" s="83">
        <f t="shared" si="22"/>
        <v>0</v>
      </c>
      <c r="AD101" s="83">
        <v>56.9</v>
      </c>
      <c r="AE101" s="83">
        <f t="shared" si="23"/>
        <v>16</v>
      </c>
      <c r="AF101" s="83">
        <f t="shared" si="24"/>
        <v>70</v>
      </c>
      <c r="AG101" s="83">
        <f t="shared" si="25"/>
        <v>35</v>
      </c>
      <c r="AH101" s="83">
        <f t="shared" si="13"/>
        <v>3.6200000000000003E-2</v>
      </c>
      <c r="AI101" s="83">
        <f t="shared" si="14"/>
        <v>1.0936999999999999</v>
      </c>
      <c r="AJ101" s="83">
        <f t="shared" si="15"/>
        <v>25.724</v>
      </c>
      <c r="AK101" s="83">
        <f t="shared" si="26"/>
        <v>0</v>
      </c>
      <c r="AL101" s="83" t="str">
        <f t="shared" si="16"/>
        <v>Estimación</v>
      </c>
      <c r="AM101" s="83">
        <f t="shared" si="17"/>
        <v>0</v>
      </c>
      <c r="AN101" s="83">
        <f t="shared" si="18"/>
        <v>0</v>
      </c>
      <c r="AO101" s="83">
        <f t="shared" si="19"/>
        <v>0</v>
      </c>
      <c r="AP101" s="83">
        <f t="shared" si="20"/>
        <v>0</v>
      </c>
      <c r="AQ101" s="143">
        <f>IF(L101="",AP101*'Fraccion masica'!$AB$36,L101*AP101)</f>
        <v>0</v>
      </c>
      <c r="AR101" s="143">
        <f>IF(M101="",AP101*'Fraccion masica'!$AB$35,M101*AP101)</f>
        <v>0</v>
      </c>
      <c r="AS101" s="144">
        <f>IFERROR(AQ101*Hoja1!$C$24/Hoja1!$C$25/Hoja1!$C$26*16.04/1000000,0)</f>
        <v>0</v>
      </c>
      <c r="AT101" s="143">
        <f>IFERROR(AR101*Hoja1!$C$24/Hoja1!$C$25/Hoja1!$C$26*44.01/1000000,0)</f>
        <v>0</v>
      </c>
    </row>
    <row r="102" spans="2:46" x14ac:dyDescent="0.75">
      <c r="B102" s="52"/>
      <c r="C102" s="52"/>
      <c r="D102" s="125"/>
      <c r="E102" s="125"/>
      <c r="F102" s="131"/>
      <c r="G102" s="92"/>
      <c r="H102" s="14"/>
      <c r="I102" s="14"/>
      <c r="J102" s="14"/>
      <c r="K102" s="14"/>
      <c r="L102" s="93"/>
      <c r="M102" s="93"/>
      <c r="N102" s="122" t="str">
        <f t="shared" si="6"/>
        <v/>
      </c>
      <c r="O102" s="122">
        <f t="shared" si="7"/>
        <v>0</v>
      </c>
      <c r="P102" s="122">
        <f t="shared" si="8"/>
        <v>0</v>
      </c>
      <c r="Q102" s="122">
        <f t="shared" si="9"/>
        <v>0</v>
      </c>
      <c r="R102" s="122" t="str">
        <f t="shared" si="10"/>
        <v>Estimación</v>
      </c>
      <c r="S102" s="122">
        <f t="shared" si="11"/>
        <v>0</v>
      </c>
      <c r="T102" s="154">
        <f t="shared" si="12"/>
        <v>0</v>
      </c>
      <c r="U102" s="122">
        <f>S102+T102*Hoja1!$C$19</f>
        <v>0</v>
      </c>
      <c r="AB102" s="83">
        <f t="shared" si="21"/>
        <v>0</v>
      </c>
      <c r="AC102" s="83">
        <f t="shared" si="22"/>
        <v>0</v>
      </c>
      <c r="AD102" s="83">
        <v>57.9</v>
      </c>
      <c r="AE102" s="83">
        <f t="shared" si="23"/>
        <v>16</v>
      </c>
      <c r="AF102" s="83">
        <f t="shared" si="24"/>
        <v>70</v>
      </c>
      <c r="AG102" s="83">
        <f t="shared" si="25"/>
        <v>35</v>
      </c>
      <c r="AH102" s="83">
        <f t="shared" si="13"/>
        <v>3.6200000000000003E-2</v>
      </c>
      <c r="AI102" s="83">
        <f t="shared" si="14"/>
        <v>1.0936999999999999</v>
      </c>
      <c r="AJ102" s="83">
        <f t="shared" si="15"/>
        <v>25.724</v>
      </c>
      <c r="AK102" s="83">
        <f t="shared" si="26"/>
        <v>0</v>
      </c>
      <c r="AL102" s="83" t="str">
        <f t="shared" si="16"/>
        <v>Estimación</v>
      </c>
      <c r="AM102" s="83">
        <f t="shared" si="17"/>
        <v>0</v>
      </c>
      <c r="AN102" s="83">
        <f t="shared" si="18"/>
        <v>0</v>
      </c>
      <c r="AO102" s="83">
        <f t="shared" si="19"/>
        <v>0</v>
      </c>
      <c r="AP102" s="83">
        <f t="shared" si="20"/>
        <v>0</v>
      </c>
      <c r="AQ102" s="143">
        <f>IF(L102="",AP102*'Fraccion masica'!$AB$36,L102*AP102)</f>
        <v>0</v>
      </c>
      <c r="AR102" s="143">
        <f>IF(M102="",AP102*'Fraccion masica'!$AB$35,M102*AP102)</f>
        <v>0</v>
      </c>
      <c r="AS102" s="144">
        <f>IFERROR(AQ102*Hoja1!$C$24/Hoja1!$C$25/Hoja1!$C$26*16.04/1000000,0)</f>
        <v>0</v>
      </c>
      <c r="AT102" s="143">
        <f>IFERROR(AR102*Hoja1!$C$24/Hoja1!$C$25/Hoja1!$C$26*44.01/1000000,0)</f>
        <v>0</v>
      </c>
    </row>
    <row r="103" spans="2:46" x14ac:dyDescent="0.75">
      <c r="B103" s="52"/>
      <c r="C103" s="52"/>
      <c r="D103" s="125"/>
      <c r="E103" s="125"/>
      <c r="F103" s="131"/>
      <c r="G103" s="92"/>
      <c r="H103" s="14"/>
      <c r="I103" s="14"/>
      <c r="J103" s="14"/>
      <c r="K103" s="14"/>
      <c r="L103" s="93"/>
      <c r="M103" s="93"/>
      <c r="N103" s="122" t="str">
        <f t="shared" si="6"/>
        <v/>
      </c>
      <c r="O103" s="122">
        <f t="shared" si="7"/>
        <v>0</v>
      </c>
      <c r="P103" s="122">
        <f t="shared" si="8"/>
        <v>0</v>
      </c>
      <c r="Q103" s="122">
        <f t="shared" si="9"/>
        <v>0</v>
      </c>
      <c r="R103" s="122" t="str">
        <f t="shared" si="10"/>
        <v>Estimación</v>
      </c>
      <c r="S103" s="122">
        <f t="shared" si="11"/>
        <v>0</v>
      </c>
      <c r="T103" s="154">
        <f t="shared" si="12"/>
        <v>0</v>
      </c>
      <c r="U103" s="122">
        <f>S103+T103*Hoja1!$C$19</f>
        <v>0</v>
      </c>
      <c r="AB103" s="83">
        <f t="shared" si="21"/>
        <v>0</v>
      </c>
      <c r="AC103" s="83">
        <f t="shared" si="22"/>
        <v>0</v>
      </c>
      <c r="AD103" s="83">
        <v>58.9</v>
      </c>
      <c r="AE103" s="83">
        <f t="shared" si="23"/>
        <v>16</v>
      </c>
      <c r="AF103" s="83">
        <f t="shared" si="24"/>
        <v>70</v>
      </c>
      <c r="AG103" s="83">
        <f t="shared" si="25"/>
        <v>35</v>
      </c>
      <c r="AH103" s="83">
        <f t="shared" si="13"/>
        <v>3.6200000000000003E-2</v>
      </c>
      <c r="AI103" s="83">
        <f t="shared" si="14"/>
        <v>1.0936999999999999</v>
      </c>
      <c r="AJ103" s="83">
        <f t="shared" si="15"/>
        <v>25.724</v>
      </c>
      <c r="AK103" s="83">
        <f t="shared" si="26"/>
        <v>0</v>
      </c>
      <c r="AL103" s="83" t="str">
        <f t="shared" si="16"/>
        <v>Estimación</v>
      </c>
      <c r="AM103" s="83">
        <f t="shared" si="17"/>
        <v>0</v>
      </c>
      <c r="AN103" s="83">
        <f t="shared" si="18"/>
        <v>0</v>
      </c>
      <c r="AO103" s="83">
        <f t="shared" si="19"/>
        <v>0</v>
      </c>
      <c r="AP103" s="83">
        <f t="shared" si="20"/>
        <v>0</v>
      </c>
      <c r="AQ103" s="143">
        <f>IF(L103="",AP103*'Fraccion masica'!$AB$36,L103*AP103)</f>
        <v>0</v>
      </c>
      <c r="AR103" s="143">
        <f>IF(M103="",AP103*'Fraccion masica'!$AB$35,M103*AP103)</f>
        <v>0</v>
      </c>
      <c r="AS103" s="144">
        <f>IFERROR(AQ103*Hoja1!$C$24/Hoja1!$C$25/Hoja1!$C$26*16.04/1000000,0)</f>
        <v>0</v>
      </c>
      <c r="AT103" s="143">
        <f>IFERROR(AR103*Hoja1!$C$24/Hoja1!$C$25/Hoja1!$C$26*44.01/1000000,0)</f>
        <v>0</v>
      </c>
    </row>
    <row r="104" spans="2:46" x14ac:dyDescent="0.75">
      <c r="B104" s="52"/>
      <c r="C104" s="52"/>
      <c r="D104" s="125"/>
      <c r="E104" s="125"/>
      <c r="F104" s="131"/>
      <c r="G104" s="92"/>
      <c r="H104" s="14"/>
      <c r="I104" s="14"/>
      <c r="J104" s="14"/>
      <c r="K104" s="14"/>
      <c r="L104" s="93"/>
      <c r="M104" s="93"/>
      <c r="N104" s="122" t="str">
        <f t="shared" si="6"/>
        <v/>
      </c>
      <c r="O104" s="122">
        <f t="shared" si="7"/>
        <v>0</v>
      </c>
      <c r="P104" s="122">
        <f t="shared" si="8"/>
        <v>0</v>
      </c>
      <c r="Q104" s="122">
        <f t="shared" si="9"/>
        <v>0</v>
      </c>
      <c r="R104" s="122" t="str">
        <f t="shared" si="10"/>
        <v>Estimación</v>
      </c>
      <c r="S104" s="122">
        <f t="shared" si="11"/>
        <v>0</v>
      </c>
      <c r="T104" s="154">
        <f t="shared" si="12"/>
        <v>0</v>
      </c>
      <c r="U104" s="122">
        <f>S104+T104*Hoja1!$C$19</f>
        <v>0</v>
      </c>
      <c r="AB104" s="83">
        <f t="shared" si="21"/>
        <v>0</v>
      </c>
      <c r="AC104" s="83">
        <f t="shared" si="22"/>
        <v>0</v>
      </c>
      <c r="AD104" s="83">
        <v>59.9</v>
      </c>
      <c r="AE104" s="83">
        <f t="shared" si="23"/>
        <v>16</v>
      </c>
      <c r="AF104" s="83">
        <f t="shared" si="24"/>
        <v>70</v>
      </c>
      <c r="AG104" s="83">
        <f t="shared" si="25"/>
        <v>35</v>
      </c>
      <c r="AH104" s="83">
        <f t="shared" si="13"/>
        <v>3.6200000000000003E-2</v>
      </c>
      <c r="AI104" s="83">
        <f t="shared" si="14"/>
        <v>1.0936999999999999</v>
      </c>
      <c r="AJ104" s="83">
        <f t="shared" si="15"/>
        <v>25.724</v>
      </c>
      <c r="AK104" s="83">
        <f t="shared" si="26"/>
        <v>0</v>
      </c>
      <c r="AL104" s="83" t="str">
        <f t="shared" si="16"/>
        <v>Estimación</v>
      </c>
      <c r="AM104" s="83">
        <f t="shared" si="17"/>
        <v>0</v>
      </c>
      <c r="AN104" s="83">
        <f t="shared" si="18"/>
        <v>0</v>
      </c>
      <c r="AO104" s="83">
        <f t="shared" si="19"/>
        <v>0</v>
      </c>
      <c r="AP104" s="83">
        <f t="shared" si="20"/>
        <v>0</v>
      </c>
      <c r="AQ104" s="143">
        <f>IF(L104="",AP104*'Fraccion masica'!$AB$36,L104*AP104)</f>
        <v>0</v>
      </c>
      <c r="AR104" s="143">
        <f>IF(M104="",AP104*'Fraccion masica'!$AB$35,M104*AP104)</f>
        <v>0</v>
      </c>
      <c r="AS104" s="144">
        <f>IFERROR(AQ104*Hoja1!$C$24/Hoja1!$C$25/Hoja1!$C$26*16.04/1000000,0)</f>
        <v>0</v>
      </c>
      <c r="AT104" s="143">
        <f>IFERROR(AR104*Hoja1!$C$24/Hoja1!$C$25/Hoja1!$C$26*44.01/1000000,0)</f>
        <v>0</v>
      </c>
    </row>
    <row r="105" spans="2:46" x14ac:dyDescent="0.75">
      <c r="B105" s="52"/>
      <c r="C105" s="52"/>
      <c r="D105" s="125"/>
      <c r="E105" s="125"/>
      <c r="F105" s="131"/>
      <c r="G105" s="92"/>
      <c r="H105" s="14"/>
      <c r="I105" s="14"/>
      <c r="J105" s="14"/>
      <c r="K105" s="14"/>
      <c r="L105" s="93"/>
      <c r="M105" s="93"/>
      <c r="N105" s="122" t="str">
        <f t="shared" si="6"/>
        <v/>
      </c>
      <c r="O105" s="122">
        <f t="shared" si="7"/>
        <v>0</v>
      </c>
      <c r="P105" s="122">
        <f t="shared" si="8"/>
        <v>0</v>
      </c>
      <c r="Q105" s="122">
        <f t="shared" si="9"/>
        <v>0</v>
      </c>
      <c r="R105" s="122" t="str">
        <f t="shared" si="10"/>
        <v>Estimación</v>
      </c>
      <c r="S105" s="122">
        <f t="shared" si="11"/>
        <v>0</v>
      </c>
      <c r="T105" s="154">
        <f t="shared" si="12"/>
        <v>0</v>
      </c>
      <c r="U105" s="122">
        <f>S105+T105*Hoja1!$C$19</f>
        <v>0</v>
      </c>
      <c r="AB105" s="83">
        <f t="shared" si="21"/>
        <v>0</v>
      </c>
      <c r="AC105" s="83">
        <f t="shared" si="22"/>
        <v>0</v>
      </c>
      <c r="AD105" s="83">
        <v>60.9</v>
      </c>
      <c r="AE105" s="83">
        <f t="shared" si="23"/>
        <v>16</v>
      </c>
      <c r="AF105" s="83">
        <f t="shared" si="24"/>
        <v>70</v>
      </c>
      <c r="AG105" s="83">
        <f t="shared" si="25"/>
        <v>35</v>
      </c>
      <c r="AH105" s="83">
        <f t="shared" si="13"/>
        <v>3.6200000000000003E-2</v>
      </c>
      <c r="AI105" s="83">
        <f t="shared" si="14"/>
        <v>1.0936999999999999</v>
      </c>
      <c r="AJ105" s="83">
        <f t="shared" si="15"/>
        <v>25.724</v>
      </c>
      <c r="AK105" s="83">
        <f t="shared" si="26"/>
        <v>0</v>
      </c>
      <c r="AL105" s="83" t="str">
        <f t="shared" si="16"/>
        <v>Estimación</v>
      </c>
      <c r="AM105" s="83">
        <f t="shared" si="17"/>
        <v>0</v>
      </c>
      <c r="AN105" s="83">
        <f t="shared" si="18"/>
        <v>0</v>
      </c>
      <c r="AO105" s="83">
        <f t="shared" si="19"/>
        <v>0</v>
      </c>
      <c r="AP105" s="83">
        <f t="shared" si="20"/>
        <v>0</v>
      </c>
      <c r="AQ105" s="143">
        <f>IF(L105="",AP105*'Fraccion masica'!$AB$36,L105*AP105)</f>
        <v>0</v>
      </c>
      <c r="AR105" s="143">
        <f>IF(M105="",AP105*'Fraccion masica'!$AB$35,M105*AP105)</f>
        <v>0</v>
      </c>
      <c r="AS105" s="144">
        <f>IFERROR(AQ105*Hoja1!$C$24/Hoja1!$C$25/Hoja1!$C$26*16.04/1000000,0)</f>
        <v>0</v>
      </c>
      <c r="AT105" s="143">
        <f>IFERROR(AR105*Hoja1!$C$24/Hoja1!$C$25/Hoja1!$C$26*44.01/1000000,0)</f>
        <v>0</v>
      </c>
    </row>
    <row r="106" spans="2:46" x14ac:dyDescent="0.75">
      <c r="B106" s="52"/>
      <c r="C106" s="52"/>
      <c r="D106" s="125"/>
      <c r="E106" s="125"/>
      <c r="F106" s="131"/>
      <c r="G106" s="92"/>
      <c r="H106" s="14"/>
      <c r="I106" s="14"/>
      <c r="J106" s="14"/>
      <c r="K106" s="14"/>
      <c r="L106" s="93"/>
      <c r="M106" s="93"/>
      <c r="N106" s="122" t="str">
        <f t="shared" si="6"/>
        <v/>
      </c>
      <c r="O106" s="122">
        <f t="shared" si="7"/>
        <v>0</v>
      </c>
      <c r="P106" s="122">
        <f t="shared" si="8"/>
        <v>0</v>
      </c>
      <c r="Q106" s="122">
        <f t="shared" si="9"/>
        <v>0</v>
      </c>
      <c r="R106" s="122" t="str">
        <f t="shared" si="10"/>
        <v>Estimación</v>
      </c>
      <c r="S106" s="122">
        <f t="shared" si="11"/>
        <v>0</v>
      </c>
      <c r="T106" s="154">
        <f t="shared" si="12"/>
        <v>0</v>
      </c>
      <c r="U106" s="122">
        <f>S106+T106*Hoja1!$C$19</f>
        <v>0</v>
      </c>
      <c r="AB106" s="83">
        <f t="shared" si="21"/>
        <v>0</v>
      </c>
      <c r="AC106" s="83">
        <f t="shared" si="22"/>
        <v>0</v>
      </c>
      <c r="AD106" s="83">
        <v>61.9</v>
      </c>
      <c r="AE106" s="83">
        <f t="shared" si="23"/>
        <v>16</v>
      </c>
      <c r="AF106" s="83">
        <f t="shared" si="24"/>
        <v>70</v>
      </c>
      <c r="AG106" s="83">
        <f t="shared" si="25"/>
        <v>35</v>
      </c>
      <c r="AH106" s="83">
        <f t="shared" si="13"/>
        <v>3.6200000000000003E-2</v>
      </c>
      <c r="AI106" s="83">
        <f t="shared" si="14"/>
        <v>1.0936999999999999</v>
      </c>
      <c r="AJ106" s="83">
        <f t="shared" si="15"/>
        <v>25.724</v>
      </c>
      <c r="AK106" s="83">
        <f t="shared" si="26"/>
        <v>0</v>
      </c>
      <c r="AL106" s="83" t="str">
        <f t="shared" si="16"/>
        <v>Estimación</v>
      </c>
      <c r="AM106" s="83">
        <f t="shared" si="17"/>
        <v>0</v>
      </c>
      <c r="AN106" s="83">
        <f t="shared" si="18"/>
        <v>0</v>
      </c>
      <c r="AO106" s="83">
        <f t="shared" si="19"/>
        <v>0</v>
      </c>
      <c r="AP106" s="83">
        <f t="shared" si="20"/>
        <v>0</v>
      </c>
      <c r="AQ106" s="143">
        <f>IF(L106="",AP106*'Fraccion masica'!$AB$36,L106*AP106)</f>
        <v>0</v>
      </c>
      <c r="AR106" s="143">
        <f>IF(M106="",AP106*'Fraccion masica'!$AB$35,M106*AP106)</f>
        <v>0</v>
      </c>
      <c r="AS106" s="144">
        <f>IFERROR(AQ106*Hoja1!$C$24/Hoja1!$C$25/Hoja1!$C$26*16.04/1000000,0)</f>
        <v>0</v>
      </c>
      <c r="AT106" s="143">
        <f>IFERROR(AR106*Hoja1!$C$24/Hoja1!$C$25/Hoja1!$C$26*44.01/1000000,0)</f>
        <v>0</v>
      </c>
    </row>
    <row r="107" spans="2:46" x14ac:dyDescent="0.75">
      <c r="B107" s="52"/>
      <c r="C107" s="52"/>
      <c r="D107" s="125"/>
      <c r="E107" s="125"/>
      <c r="F107" s="131"/>
      <c r="G107" s="92"/>
      <c r="H107" s="14"/>
      <c r="I107" s="14"/>
      <c r="J107" s="14"/>
      <c r="K107" s="14"/>
      <c r="L107" s="93"/>
      <c r="M107" s="93"/>
      <c r="N107" s="122" t="str">
        <f t="shared" si="6"/>
        <v/>
      </c>
      <c r="O107" s="122">
        <f t="shared" si="7"/>
        <v>0</v>
      </c>
      <c r="P107" s="122">
        <f t="shared" si="8"/>
        <v>0</v>
      </c>
      <c r="Q107" s="122">
        <f t="shared" si="9"/>
        <v>0</v>
      </c>
      <c r="R107" s="122" t="str">
        <f t="shared" si="10"/>
        <v>Estimación</v>
      </c>
      <c r="S107" s="122">
        <f t="shared" si="11"/>
        <v>0</v>
      </c>
      <c r="T107" s="154">
        <f t="shared" si="12"/>
        <v>0</v>
      </c>
      <c r="U107" s="122">
        <f>S107+T107*Hoja1!$C$19</f>
        <v>0</v>
      </c>
      <c r="AB107" s="83">
        <f t="shared" si="21"/>
        <v>0</v>
      </c>
      <c r="AC107" s="83">
        <f t="shared" si="22"/>
        <v>0</v>
      </c>
      <c r="AD107" s="83">
        <v>62.9</v>
      </c>
      <c r="AE107" s="83">
        <f t="shared" si="23"/>
        <v>16</v>
      </c>
      <c r="AF107" s="83">
        <f t="shared" si="24"/>
        <v>70</v>
      </c>
      <c r="AG107" s="83">
        <f t="shared" si="25"/>
        <v>35</v>
      </c>
      <c r="AH107" s="83">
        <f t="shared" si="13"/>
        <v>3.6200000000000003E-2</v>
      </c>
      <c r="AI107" s="83">
        <f t="shared" si="14"/>
        <v>1.0936999999999999</v>
      </c>
      <c r="AJ107" s="83">
        <f t="shared" si="15"/>
        <v>25.724</v>
      </c>
      <c r="AK107" s="83">
        <f t="shared" si="26"/>
        <v>0</v>
      </c>
      <c r="AL107" s="83" t="str">
        <f t="shared" si="16"/>
        <v>Estimación</v>
      </c>
      <c r="AM107" s="83">
        <f t="shared" si="17"/>
        <v>0</v>
      </c>
      <c r="AN107" s="83">
        <f t="shared" si="18"/>
        <v>0</v>
      </c>
      <c r="AO107" s="83">
        <f t="shared" si="19"/>
        <v>0</v>
      </c>
      <c r="AP107" s="83">
        <f t="shared" si="20"/>
        <v>0</v>
      </c>
      <c r="AQ107" s="143">
        <f>IF(L107="",AP107*'Fraccion masica'!$AB$36,L107*AP107)</f>
        <v>0</v>
      </c>
      <c r="AR107" s="143">
        <f>IF(M107="",AP107*'Fraccion masica'!$AB$35,M107*AP107)</f>
        <v>0</v>
      </c>
      <c r="AS107" s="144">
        <f>IFERROR(AQ107*Hoja1!$C$24/Hoja1!$C$25/Hoja1!$C$26*16.04/1000000,0)</f>
        <v>0</v>
      </c>
      <c r="AT107" s="143">
        <f>IFERROR(AR107*Hoja1!$C$24/Hoja1!$C$25/Hoja1!$C$26*44.01/1000000,0)</f>
        <v>0</v>
      </c>
    </row>
    <row r="108" spans="2:46" x14ac:dyDescent="0.75">
      <c r="B108" s="52"/>
      <c r="C108" s="52"/>
      <c r="D108" s="125"/>
      <c r="E108" s="125"/>
      <c r="F108" s="131"/>
      <c r="G108" s="92"/>
      <c r="H108" s="14"/>
      <c r="I108" s="14"/>
      <c r="J108" s="14"/>
      <c r="K108" s="14"/>
      <c r="L108" s="93"/>
      <c r="M108" s="93"/>
      <c r="N108" s="122" t="str">
        <f t="shared" si="6"/>
        <v/>
      </c>
      <c r="O108" s="122">
        <f t="shared" si="7"/>
        <v>0</v>
      </c>
      <c r="P108" s="122">
        <f t="shared" si="8"/>
        <v>0</v>
      </c>
      <c r="Q108" s="122">
        <f t="shared" si="9"/>
        <v>0</v>
      </c>
      <c r="R108" s="122" t="str">
        <f t="shared" si="10"/>
        <v>Estimación</v>
      </c>
      <c r="S108" s="122">
        <f t="shared" si="11"/>
        <v>0</v>
      </c>
      <c r="T108" s="154">
        <f t="shared" si="12"/>
        <v>0</v>
      </c>
      <c r="U108" s="122">
        <f>S108+T108*Hoja1!$C$19</f>
        <v>0</v>
      </c>
      <c r="AB108" s="83">
        <f t="shared" si="21"/>
        <v>0</v>
      </c>
      <c r="AC108" s="83">
        <f t="shared" si="22"/>
        <v>0</v>
      </c>
      <c r="AD108" s="83">
        <v>63.9</v>
      </c>
      <c r="AE108" s="83">
        <f t="shared" si="23"/>
        <v>16</v>
      </c>
      <c r="AF108" s="83">
        <f t="shared" si="24"/>
        <v>70</v>
      </c>
      <c r="AG108" s="83">
        <f t="shared" si="25"/>
        <v>35</v>
      </c>
      <c r="AH108" s="83">
        <f t="shared" si="13"/>
        <v>3.6200000000000003E-2</v>
      </c>
      <c r="AI108" s="83">
        <f t="shared" si="14"/>
        <v>1.0936999999999999</v>
      </c>
      <c r="AJ108" s="83">
        <f t="shared" si="15"/>
        <v>25.724</v>
      </c>
      <c r="AK108" s="83">
        <f t="shared" si="26"/>
        <v>0</v>
      </c>
      <c r="AL108" s="83" t="str">
        <f t="shared" si="16"/>
        <v>Estimación</v>
      </c>
      <c r="AM108" s="83">
        <f t="shared" si="17"/>
        <v>0</v>
      </c>
      <c r="AN108" s="83">
        <f t="shared" si="18"/>
        <v>0</v>
      </c>
      <c r="AO108" s="83">
        <f t="shared" si="19"/>
        <v>0</v>
      </c>
      <c r="AP108" s="83">
        <f t="shared" si="20"/>
        <v>0</v>
      </c>
      <c r="AQ108" s="143">
        <f>IF(L108="",AP108*'Fraccion masica'!$AB$36,L108*AP108)</f>
        <v>0</v>
      </c>
      <c r="AR108" s="143">
        <f>IF(M108="",AP108*'Fraccion masica'!$AB$35,M108*AP108)</f>
        <v>0</v>
      </c>
      <c r="AS108" s="144">
        <f>IFERROR(AQ108*Hoja1!$C$24/Hoja1!$C$25/Hoja1!$C$26*16.04/1000000,0)</f>
        <v>0</v>
      </c>
      <c r="AT108" s="143">
        <f>IFERROR(AR108*Hoja1!$C$24/Hoja1!$C$25/Hoja1!$C$26*44.01/1000000,0)</f>
        <v>0</v>
      </c>
    </row>
    <row r="109" spans="2:46" x14ac:dyDescent="0.75">
      <c r="B109" s="52"/>
      <c r="C109" s="52"/>
      <c r="D109" s="125"/>
      <c r="E109" s="125"/>
      <c r="F109" s="131"/>
      <c r="G109" s="92"/>
      <c r="H109" s="14"/>
      <c r="I109" s="14"/>
      <c r="J109" s="14"/>
      <c r="K109" s="14"/>
      <c r="L109" s="93"/>
      <c r="M109" s="93"/>
      <c r="N109" s="122" t="str">
        <f t="shared" si="6"/>
        <v/>
      </c>
      <c r="O109" s="122">
        <f t="shared" si="7"/>
        <v>0</v>
      </c>
      <c r="P109" s="122">
        <f t="shared" si="8"/>
        <v>0</v>
      </c>
      <c r="Q109" s="122">
        <f t="shared" si="9"/>
        <v>0</v>
      </c>
      <c r="R109" s="122" t="str">
        <f t="shared" si="10"/>
        <v>Estimación</v>
      </c>
      <c r="S109" s="122">
        <f t="shared" si="11"/>
        <v>0</v>
      </c>
      <c r="T109" s="154">
        <f t="shared" si="12"/>
        <v>0</v>
      </c>
      <c r="U109" s="122">
        <f>S109+T109*Hoja1!$C$19</f>
        <v>0</v>
      </c>
      <c r="AB109" s="83">
        <f t="shared" ref="AB109:AB134" si="27">B109</f>
        <v>0</v>
      </c>
      <c r="AC109" s="83">
        <f t="shared" ref="AC109:AC134" si="28">G109*C109</f>
        <v>0</v>
      </c>
      <c r="AD109" s="83">
        <v>64.900000000000006</v>
      </c>
      <c r="AE109" s="83">
        <f t="shared" ref="AE109:AE134" si="29">IF(K109&lt;16,16,IF(K109&gt;58,58,K109))</f>
        <v>16</v>
      </c>
      <c r="AF109" s="83">
        <f t="shared" ref="AF109:AF134" si="30">IF(J109&lt;70,70,IF(J109&gt;295,295,J109))</f>
        <v>70</v>
      </c>
      <c r="AG109" s="83">
        <f t="shared" ref="AG109:AG134" si="31">IF(I109&lt;35,35,IF(I109&gt;5253,5253,I109))</f>
        <v>35</v>
      </c>
      <c r="AH109" s="83">
        <f t="shared" si="13"/>
        <v>3.6200000000000003E-2</v>
      </c>
      <c r="AI109" s="83">
        <f t="shared" si="14"/>
        <v>1.0936999999999999</v>
      </c>
      <c r="AJ109" s="83">
        <f t="shared" si="15"/>
        <v>25.724</v>
      </c>
      <c r="AK109" s="83">
        <f t="shared" ref="AK109:AK134" si="32">(AH109*(AG109+14.7)^AI109*EXP(AJ109*AE109/(AF109+460))*AD109*(1+0.00005912*AE109*AF109*LOG10((AG109+14.7)/114.7)))*H109*C109/24</f>
        <v>0</v>
      </c>
      <c r="AL109" s="83" t="str">
        <f t="shared" si="16"/>
        <v>Estimación</v>
      </c>
      <c r="AM109" s="83">
        <f t="shared" si="17"/>
        <v>0</v>
      </c>
      <c r="AN109" s="83">
        <f t="shared" si="18"/>
        <v>0</v>
      </c>
      <c r="AO109" s="83">
        <f t="shared" si="19"/>
        <v>0</v>
      </c>
      <c r="AP109" s="83">
        <f t="shared" si="20"/>
        <v>0</v>
      </c>
      <c r="AQ109" s="143">
        <f>IF(L109="",AP109*'Fraccion masica'!$AB$36,L109*AP109)</f>
        <v>0</v>
      </c>
      <c r="AR109" s="143">
        <f>IF(M109="",AP109*'Fraccion masica'!$AB$35,M109*AP109)</f>
        <v>0</v>
      </c>
      <c r="AS109" s="144">
        <f>IFERROR(AQ109*Hoja1!$C$24/Hoja1!$C$25/Hoja1!$C$26*16.04/1000000,0)</f>
        <v>0</v>
      </c>
      <c r="AT109" s="143">
        <f>IFERROR(AR109*Hoja1!$C$24/Hoja1!$C$25/Hoja1!$C$26*44.01/1000000,0)</f>
        <v>0</v>
      </c>
    </row>
    <row r="110" spans="2:46" x14ac:dyDescent="0.75">
      <c r="B110" s="52"/>
      <c r="C110" s="52"/>
      <c r="D110" s="125"/>
      <c r="E110" s="125"/>
      <c r="F110" s="131"/>
      <c r="G110" s="92"/>
      <c r="H110" s="14"/>
      <c r="I110" s="14"/>
      <c r="J110" s="14"/>
      <c r="K110" s="14"/>
      <c r="L110" s="93"/>
      <c r="M110" s="93"/>
      <c r="N110" s="122" t="str">
        <f t="shared" ref="N110:N134" si="33">IF(F110="","",F110)</f>
        <v/>
      </c>
      <c r="O110" s="122">
        <f t="shared" ref="O110:O134" si="34">AN110</f>
        <v>0</v>
      </c>
      <c r="P110" s="122">
        <f t="shared" ref="P110:P134" si="35">AO110</f>
        <v>0</v>
      </c>
      <c r="Q110" s="122">
        <f t="shared" ref="Q110:Q134" si="36">AM110</f>
        <v>0</v>
      </c>
      <c r="R110" s="122" t="str">
        <f t="shared" ref="R110:R134" si="37">AL110</f>
        <v>Estimación</v>
      </c>
      <c r="S110" s="122">
        <f t="shared" ref="S110:S134" si="38">AT110</f>
        <v>0</v>
      </c>
      <c r="T110" s="154">
        <f t="shared" ref="T110:T134" si="39">AS110</f>
        <v>0</v>
      </c>
      <c r="U110" s="122">
        <f>S110+T110*Hoja1!$C$19</f>
        <v>0</v>
      </c>
      <c r="AB110" s="83">
        <f t="shared" si="27"/>
        <v>0</v>
      </c>
      <c r="AC110" s="83">
        <f t="shared" si="28"/>
        <v>0</v>
      </c>
      <c r="AD110" s="83">
        <v>65.900000000000006</v>
      </c>
      <c r="AE110" s="83">
        <f t="shared" si="29"/>
        <v>16</v>
      </c>
      <c r="AF110" s="83">
        <f t="shared" si="30"/>
        <v>70</v>
      </c>
      <c r="AG110" s="83">
        <f t="shared" si="31"/>
        <v>35</v>
      </c>
      <c r="AH110" s="83">
        <f t="shared" ref="AH110:AH134" si="40">IF(AE110&lt;=30,0.0362,0.0178)</f>
        <v>3.6200000000000003E-2</v>
      </c>
      <c r="AI110" s="83">
        <f t="shared" ref="AI110:AI134" si="41">IF(AE110&lt;=30,1.0937,1.187)</f>
        <v>1.0936999999999999</v>
      </c>
      <c r="AJ110" s="83">
        <f t="shared" ref="AJ110:AJ134" si="42">IF(AE110&lt;=30,25.724,23.931)</f>
        <v>25.724</v>
      </c>
      <c r="AK110" s="83">
        <f t="shared" si="32"/>
        <v>0</v>
      </c>
      <c r="AL110" s="83" t="str">
        <f t="shared" ref="AL110:AL134" si="43">IFERROR(IF(AC110&lt;&gt;0,"Medición","Estimación"),0)</f>
        <v>Estimación</v>
      </c>
      <c r="AM110" s="83">
        <f t="shared" ref="AM110:AM134" si="44">IFERROR(IF(AC110&lt;&gt;0,AC110,AK110),0)*(1-D110-E110)</f>
        <v>0</v>
      </c>
      <c r="AN110" s="83">
        <f t="shared" ref="AN110:AN134" si="45">IFERROR(IF(AC110&lt;&gt;0,AC110,AK110),0)*D110</f>
        <v>0</v>
      </c>
      <c r="AO110" s="83">
        <f t="shared" ref="AO110:AO134" si="46">IFERROR(IF(AC110&lt;&gt;0,AC110,AK110),0)*E110</f>
        <v>0</v>
      </c>
      <c r="AP110" s="83">
        <f t="shared" ref="AP110:AP134" si="47">AM110*(0.3048^3)</f>
        <v>0</v>
      </c>
      <c r="AQ110" s="143">
        <f>IF(L110="",AP110*'Fraccion masica'!$AB$36,L110*AP110)</f>
        <v>0</v>
      </c>
      <c r="AR110" s="143">
        <f>IF(M110="",AP110*'Fraccion masica'!$AB$35,M110*AP110)</f>
        <v>0</v>
      </c>
      <c r="AS110" s="144">
        <f>IFERROR(AQ110*Hoja1!$C$24/Hoja1!$C$25/Hoja1!$C$26*16.04/1000000,0)</f>
        <v>0</v>
      </c>
      <c r="AT110" s="143">
        <f>IFERROR(AR110*Hoja1!$C$24/Hoja1!$C$25/Hoja1!$C$26*44.01/1000000,0)</f>
        <v>0</v>
      </c>
    </row>
    <row r="111" spans="2:46" x14ac:dyDescent="0.75">
      <c r="B111" s="52"/>
      <c r="C111" s="52"/>
      <c r="D111" s="125"/>
      <c r="E111" s="125"/>
      <c r="F111" s="131"/>
      <c r="G111" s="92"/>
      <c r="H111" s="14"/>
      <c r="I111" s="14"/>
      <c r="J111" s="14"/>
      <c r="K111" s="14"/>
      <c r="L111" s="93"/>
      <c r="M111" s="93"/>
      <c r="N111" s="122" t="str">
        <f t="shared" si="33"/>
        <v/>
      </c>
      <c r="O111" s="122">
        <f t="shared" si="34"/>
        <v>0</v>
      </c>
      <c r="P111" s="122">
        <f t="shared" si="35"/>
        <v>0</v>
      </c>
      <c r="Q111" s="122">
        <f t="shared" si="36"/>
        <v>0</v>
      </c>
      <c r="R111" s="122" t="str">
        <f t="shared" si="37"/>
        <v>Estimación</v>
      </c>
      <c r="S111" s="122">
        <f t="shared" si="38"/>
        <v>0</v>
      </c>
      <c r="T111" s="154">
        <f t="shared" si="39"/>
        <v>0</v>
      </c>
      <c r="U111" s="122">
        <f>S111+T111*Hoja1!$C$19</f>
        <v>0</v>
      </c>
      <c r="AB111" s="83">
        <f t="shared" si="27"/>
        <v>0</v>
      </c>
      <c r="AC111" s="83">
        <f t="shared" si="28"/>
        <v>0</v>
      </c>
      <c r="AD111" s="83">
        <v>66.900000000000006</v>
      </c>
      <c r="AE111" s="83">
        <f t="shared" si="29"/>
        <v>16</v>
      </c>
      <c r="AF111" s="83">
        <f t="shared" si="30"/>
        <v>70</v>
      </c>
      <c r="AG111" s="83">
        <f t="shared" si="31"/>
        <v>35</v>
      </c>
      <c r="AH111" s="83">
        <f t="shared" si="40"/>
        <v>3.6200000000000003E-2</v>
      </c>
      <c r="AI111" s="83">
        <f t="shared" si="41"/>
        <v>1.0936999999999999</v>
      </c>
      <c r="AJ111" s="83">
        <f t="shared" si="42"/>
        <v>25.724</v>
      </c>
      <c r="AK111" s="83">
        <f t="shared" si="32"/>
        <v>0</v>
      </c>
      <c r="AL111" s="83" t="str">
        <f t="shared" si="43"/>
        <v>Estimación</v>
      </c>
      <c r="AM111" s="83">
        <f t="shared" si="44"/>
        <v>0</v>
      </c>
      <c r="AN111" s="83">
        <f t="shared" si="45"/>
        <v>0</v>
      </c>
      <c r="AO111" s="83">
        <f t="shared" si="46"/>
        <v>0</v>
      </c>
      <c r="AP111" s="83">
        <f t="shared" si="47"/>
        <v>0</v>
      </c>
      <c r="AQ111" s="143">
        <f>IF(L111="",AP111*'Fraccion masica'!$AB$36,L111*AP111)</f>
        <v>0</v>
      </c>
      <c r="AR111" s="143">
        <f>IF(M111="",AP111*'Fraccion masica'!$AB$35,M111*AP111)</f>
        <v>0</v>
      </c>
      <c r="AS111" s="144">
        <f>IFERROR(AQ111*Hoja1!$C$24/Hoja1!$C$25/Hoja1!$C$26*16.04/1000000,0)</f>
        <v>0</v>
      </c>
      <c r="AT111" s="143">
        <f>IFERROR(AR111*Hoja1!$C$24/Hoja1!$C$25/Hoja1!$C$26*44.01/1000000,0)</f>
        <v>0</v>
      </c>
    </row>
    <row r="112" spans="2:46" x14ac:dyDescent="0.75">
      <c r="B112" s="52"/>
      <c r="C112" s="52"/>
      <c r="D112" s="125"/>
      <c r="E112" s="125"/>
      <c r="F112" s="131"/>
      <c r="G112" s="92"/>
      <c r="H112" s="14"/>
      <c r="I112" s="14"/>
      <c r="J112" s="14"/>
      <c r="K112" s="14"/>
      <c r="L112" s="93"/>
      <c r="M112" s="93"/>
      <c r="N112" s="122" t="str">
        <f t="shared" si="33"/>
        <v/>
      </c>
      <c r="O112" s="122">
        <f t="shared" si="34"/>
        <v>0</v>
      </c>
      <c r="P112" s="122">
        <f t="shared" si="35"/>
        <v>0</v>
      </c>
      <c r="Q112" s="122">
        <f t="shared" si="36"/>
        <v>0</v>
      </c>
      <c r="R112" s="122" t="str">
        <f t="shared" si="37"/>
        <v>Estimación</v>
      </c>
      <c r="S112" s="122">
        <f t="shared" si="38"/>
        <v>0</v>
      </c>
      <c r="T112" s="154">
        <f t="shared" si="39"/>
        <v>0</v>
      </c>
      <c r="U112" s="122">
        <f>S112+T112*Hoja1!$C$19</f>
        <v>0</v>
      </c>
      <c r="AB112" s="83">
        <f t="shared" si="27"/>
        <v>0</v>
      </c>
      <c r="AC112" s="83">
        <f t="shared" si="28"/>
        <v>0</v>
      </c>
      <c r="AD112" s="83">
        <v>67.900000000000006</v>
      </c>
      <c r="AE112" s="83">
        <f t="shared" si="29"/>
        <v>16</v>
      </c>
      <c r="AF112" s="83">
        <f t="shared" si="30"/>
        <v>70</v>
      </c>
      <c r="AG112" s="83">
        <f t="shared" si="31"/>
        <v>35</v>
      </c>
      <c r="AH112" s="83">
        <f t="shared" si="40"/>
        <v>3.6200000000000003E-2</v>
      </c>
      <c r="AI112" s="83">
        <f t="shared" si="41"/>
        <v>1.0936999999999999</v>
      </c>
      <c r="AJ112" s="83">
        <f t="shared" si="42"/>
        <v>25.724</v>
      </c>
      <c r="AK112" s="83">
        <f t="shared" si="32"/>
        <v>0</v>
      </c>
      <c r="AL112" s="83" t="str">
        <f t="shared" si="43"/>
        <v>Estimación</v>
      </c>
      <c r="AM112" s="83">
        <f t="shared" si="44"/>
        <v>0</v>
      </c>
      <c r="AN112" s="83">
        <f t="shared" si="45"/>
        <v>0</v>
      </c>
      <c r="AO112" s="83">
        <f t="shared" si="46"/>
        <v>0</v>
      </c>
      <c r="AP112" s="83">
        <f t="shared" si="47"/>
        <v>0</v>
      </c>
      <c r="AQ112" s="143">
        <f>IF(L112="",AP112*'Fraccion masica'!$AB$36,L112*AP112)</f>
        <v>0</v>
      </c>
      <c r="AR112" s="143">
        <f>IF(M112="",AP112*'Fraccion masica'!$AB$35,M112*AP112)</f>
        <v>0</v>
      </c>
      <c r="AS112" s="144">
        <f>IFERROR(AQ112*Hoja1!$C$24/Hoja1!$C$25/Hoja1!$C$26*16.04/1000000,0)</f>
        <v>0</v>
      </c>
      <c r="AT112" s="143">
        <f>IFERROR(AR112*Hoja1!$C$24/Hoja1!$C$25/Hoja1!$C$26*44.01/1000000,0)</f>
        <v>0</v>
      </c>
    </row>
    <row r="113" spans="2:46" x14ac:dyDescent="0.75">
      <c r="B113" s="52"/>
      <c r="C113" s="52"/>
      <c r="D113" s="125"/>
      <c r="E113" s="125"/>
      <c r="F113" s="131"/>
      <c r="G113" s="92"/>
      <c r="H113" s="14"/>
      <c r="I113" s="14"/>
      <c r="J113" s="14"/>
      <c r="K113" s="14"/>
      <c r="L113" s="93"/>
      <c r="M113" s="93"/>
      <c r="N113" s="122" t="str">
        <f t="shared" si="33"/>
        <v/>
      </c>
      <c r="O113" s="122">
        <f t="shared" si="34"/>
        <v>0</v>
      </c>
      <c r="P113" s="122">
        <f t="shared" si="35"/>
        <v>0</v>
      </c>
      <c r="Q113" s="122">
        <f t="shared" si="36"/>
        <v>0</v>
      </c>
      <c r="R113" s="122" t="str">
        <f t="shared" si="37"/>
        <v>Estimación</v>
      </c>
      <c r="S113" s="122">
        <f t="shared" si="38"/>
        <v>0</v>
      </c>
      <c r="T113" s="154">
        <f t="shared" si="39"/>
        <v>0</v>
      </c>
      <c r="U113" s="122">
        <f>S113+T113*Hoja1!$C$19</f>
        <v>0</v>
      </c>
      <c r="AB113" s="83">
        <f t="shared" si="27"/>
        <v>0</v>
      </c>
      <c r="AC113" s="83">
        <f t="shared" si="28"/>
        <v>0</v>
      </c>
      <c r="AD113" s="83">
        <v>68.900000000000006</v>
      </c>
      <c r="AE113" s="83">
        <f t="shared" si="29"/>
        <v>16</v>
      </c>
      <c r="AF113" s="83">
        <f t="shared" si="30"/>
        <v>70</v>
      </c>
      <c r="AG113" s="83">
        <f t="shared" si="31"/>
        <v>35</v>
      </c>
      <c r="AH113" s="83">
        <f t="shared" si="40"/>
        <v>3.6200000000000003E-2</v>
      </c>
      <c r="AI113" s="83">
        <f t="shared" si="41"/>
        <v>1.0936999999999999</v>
      </c>
      <c r="AJ113" s="83">
        <f t="shared" si="42"/>
        <v>25.724</v>
      </c>
      <c r="AK113" s="83">
        <f t="shared" si="32"/>
        <v>0</v>
      </c>
      <c r="AL113" s="83" t="str">
        <f t="shared" si="43"/>
        <v>Estimación</v>
      </c>
      <c r="AM113" s="83">
        <f t="shared" si="44"/>
        <v>0</v>
      </c>
      <c r="AN113" s="83">
        <f t="shared" si="45"/>
        <v>0</v>
      </c>
      <c r="AO113" s="83">
        <f t="shared" si="46"/>
        <v>0</v>
      </c>
      <c r="AP113" s="83">
        <f t="shared" si="47"/>
        <v>0</v>
      </c>
      <c r="AQ113" s="143">
        <f>IF(L113="",AP113*'Fraccion masica'!$AB$36,L113*AP113)</f>
        <v>0</v>
      </c>
      <c r="AR113" s="143">
        <f>IF(M113="",AP113*'Fraccion masica'!$AB$35,M113*AP113)</f>
        <v>0</v>
      </c>
      <c r="AS113" s="144">
        <f>IFERROR(AQ113*Hoja1!$C$24/Hoja1!$C$25/Hoja1!$C$26*16.04/1000000,0)</f>
        <v>0</v>
      </c>
      <c r="AT113" s="143">
        <f>IFERROR(AR113*Hoja1!$C$24/Hoja1!$C$25/Hoja1!$C$26*44.01/1000000,0)</f>
        <v>0</v>
      </c>
    </row>
    <row r="114" spans="2:46" x14ac:dyDescent="0.75">
      <c r="B114" s="52"/>
      <c r="C114" s="52"/>
      <c r="D114" s="125"/>
      <c r="E114" s="125"/>
      <c r="F114" s="131"/>
      <c r="G114" s="92"/>
      <c r="H114" s="14"/>
      <c r="I114" s="14"/>
      <c r="J114" s="14"/>
      <c r="K114" s="14"/>
      <c r="L114" s="93"/>
      <c r="M114" s="93"/>
      <c r="N114" s="122" t="str">
        <f t="shared" si="33"/>
        <v/>
      </c>
      <c r="O114" s="122">
        <f t="shared" si="34"/>
        <v>0</v>
      </c>
      <c r="P114" s="122">
        <f t="shared" si="35"/>
        <v>0</v>
      </c>
      <c r="Q114" s="122">
        <f t="shared" si="36"/>
        <v>0</v>
      </c>
      <c r="R114" s="122" t="str">
        <f t="shared" si="37"/>
        <v>Estimación</v>
      </c>
      <c r="S114" s="122">
        <f t="shared" si="38"/>
        <v>0</v>
      </c>
      <c r="T114" s="154">
        <f t="shared" si="39"/>
        <v>0</v>
      </c>
      <c r="U114" s="122">
        <f>S114+T114*Hoja1!$C$19</f>
        <v>0</v>
      </c>
      <c r="AB114" s="83">
        <f t="shared" si="27"/>
        <v>0</v>
      </c>
      <c r="AC114" s="83">
        <f t="shared" si="28"/>
        <v>0</v>
      </c>
      <c r="AD114" s="83">
        <v>69.900000000000006</v>
      </c>
      <c r="AE114" s="83">
        <f t="shared" si="29"/>
        <v>16</v>
      </c>
      <c r="AF114" s="83">
        <f t="shared" si="30"/>
        <v>70</v>
      </c>
      <c r="AG114" s="83">
        <f t="shared" si="31"/>
        <v>35</v>
      </c>
      <c r="AH114" s="83">
        <f t="shared" si="40"/>
        <v>3.6200000000000003E-2</v>
      </c>
      <c r="AI114" s="83">
        <f t="shared" si="41"/>
        <v>1.0936999999999999</v>
      </c>
      <c r="AJ114" s="83">
        <f t="shared" si="42"/>
        <v>25.724</v>
      </c>
      <c r="AK114" s="83">
        <f t="shared" si="32"/>
        <v>0</v>
      </c>
      <c r="AL114" s="83" t="str">
        <f t="shared" si="43"/>
        <v>Estimación</v>
      </c>
      <c r="AM114" s="83">
        <f t="shared" si="44"/>
        <v>0</v>
      </c>
      <c r="AN114" s="83">
        <f t="shared" si="45"/>
        <v>0</v>
      </c>
      <c r="AO114" s="83">
        <f t="shared" si="46"/>
        <v>0</v>
      </c>
      <c r="AP114" s="83">
        <f t="shared" si="47"/>
        <v>0</v>
      </c>
      <c r="AQ114" s="143">
        <f>IF(L114="",AP114*'Fraccion masica'!$AB$36,L114*AP114)</f>
        <v>0</v>
      </c>
      <c r="AR114" s="143">
        <f>IF(M114="",AP114*'Fraccion masica'!$AB$35,M114*AP114)</f>
        <v>0</v>
      </c>
      <c r="AS114" s="144">
        <f>IFERROR(AQ114*Hoja1!$C$24/Hoja1!$C$25/Hoja1!$C$26*16.04/1000000,0)</f>
        <v>0</v>
      </c>
      <c r="AT114" s="143">
        <f>IFERROR(AR114*Hoja1!$C$24/Hoja1!$C$25/Hoja1!$C$26*44.01/1000000,0)</f>
        <v>0</v>
      </c>
    </row>
    <row r="115" spans="2:46" x14ac:dyDescent="0.75">
      <c r="B115" s="52"/>
      <c r="C115" s="52"/>
      <c r="D115" s="125"/>
      <c r="E115" s="125"/>
      <c r="F115" s="131"/>
      <c r="G115" s="92"/>
      <c r="H115" s="14"/>
      <c r="I115" s="14"/>
      <c r="J115" s="14"/>
      <c r="K115" s="14"/>
      <c r="L115" s="93"/>
      <c r="M115" s="93"/>
      <c r="N115" s="122" t="str">
        <f t="shared" si="33"/>
        <v/>
      </c>
      <c r="O115" s="122">
        <f t="shared" si="34"/>
        <v>0</v>
      </c>
      <c r="P115" s="122">
        <f t="shared" si="35"/>
        <v>0</v>
      </c>
      <c r="Q115" s="122">
        <f t="shared" si="36"/>
        <v>0</v>
      </c>
      <c r="R115" s="122" t="str">
        <f t="shared" si="37"/>
        <v>Estimación</v>
      </c>
      <c r="S115" s="122">
        <f t="shared" si="38"/>
        <v>0</v>
      </c>
      <c r="T115" s="154">
        <f t="shared" si="39"/>
        <v>0</v>
      </c>
      <c r="U115" s="122">
        <f>S115+T115*Hoja1!$C$19</f>
        <v>0</v>
      </c>
      <c r="AB115" s="83">
        <f t="shared" si="27"/>
        <v>0</v>
      </c>
      <c r="AC115" s="83">
        <f t="shared" si="28"/>
        <v>0</v>
      </c>
      <c r="AD115" s="83">
        <v>70.900000000000006</v>
      </c>
      <c r="AE115" s="83">
        <f t="shared" si="29"/>
        <v>16</v>
      </c>
      <c r="AF115" s="83">
        <f t="shared" si="30"/>
        <v>70</v>
      </c>
      <c r="AG115" s="83">
        <f t="shared" si="31"/>
        <v>35</v>
      </c>
      <c r="AH115" s="83">
        <f t="shared" si="40"/>
        <v>3.6200000000000003E-2</v>
      </c>
      <c r="AI115" s="83">
        <f t="shared" si="41"/>
        <v>1.0936999999999999</v>
      </c>
      <c r="AJ115" s="83">
        <f t="shared" si="42"/>
        <v>25.724</v>
      </c>
      <c r="AK115" s="83">
        <f t="shared" si="32"/>
        <v>0</v>
      </c>
      <c r="AL115" s="83" t="str">
        <f t="shared" si="43"/>
        <v>Estimación</v>
      </c>
      <c r="AM115" s="83">
        <f t="shared" si="44"/>
        <v>0</v>
      </c>
      <c r="AN115" s="83">
        <f t="shared" si="45"/>
        <v>0</v>
      </c>
      <c r="AO115" s="83">
        <f t="shared" si="46"/>
        <v>0</v>
      </c>
      <c r="AP115" s="83">
        <f t="shared" si="47"/>
        <v>0</v>
      </c>
      <c r="AQ115" s="143">
        <f>IF(L115="",AP115*'Fraccion masica'!$AB$36,L115*AP115)</f>
        <v>0</v>
      </c>
      <c r="AR115" s="143">
        <f>IF(M115="",AP115*'Fraccion masica'!$AB$35,M115*AP115)</f>
        <v>0</v>
      </c>
      <c r="AS115" s="144">
        <f>IFERROR(AQ115*Hoja1!$C$24/Hoja1!$C$25/Hoja1!$C$26*16.04/1000000,0)</f>
        <v>0</v>
      </c>
      <c r="AT115" s="143">
        <f>IFERROR(AR115*Hoja1!$C$24/Hoja1!$C$25/Hoja1!$C$26*44.01/1000000,0)</f>
        <v>0</v>
      </c>
    </row>
    <row r="116" spans="2:46" x14ac:dyDescent="0.75">
      <c r="B116" s="52"/>
      <c r="C116" s="52"/>
      <c r="D116" s="125"/>
      <c r="E116" s="125"/>
      <c r="F116" s="131"/>
      <c r="G116" s="92"/>
      <c r="H116" s="14"/>
      <c r="I116" s="14"/>
      <c r="J116" s="14"/>
      <c r="K116" s="14"/>
      <c r="L116" s="93"/>
      <c r="M116" s="93"/>
      <c r="N116" s="122" t="str">
        <f t="shared" si="33"/>
        <v/>
      </c>
      <c r="O116" s="122">
        <f t="shared" si="34"/>
        <v>0</v>
      </c>
      <c r="P116" s="122">
        <f t="shared" si="35"/>
        <v>0</v>
      </c>
      <c r="Q116" s="122">
        <f t="shared" si="36"/>
        <v>0</v>
      </c>
      <c r="R116" s="122" t="str">
        <f t="shared" si="37"/>
        <v>Estimación</v>
      </c>
      <c r="S116" s="122">
        <f t="shared" si="38"/>
        <v>0</v>
      </c>
      <c r="T116" s="154">
        <f t="shared" si="39"/>
        <v>0</v>
      </c>
      <c r="U116" s="122">
        <f>S116+T116*Hoja1!$C$19</f>
        <v>0</v>
      </c>
      <c r="AB116" s="83">
        <f t="shared" si="27"/>
        <v>0</v>
      </c>
      <c r="AC116" s="83">
        <f t="shared" si="28"/>
        <v>0</v>
      </c>
      <c r="AD116" s="83">
        <v>71.900000000000006</v>
      </c>
      <c r="AE116" s="83">
        <f t="shared" si="29"/>
        <v>16</v>
      </c>
      <c r="AF116" s="83">
        <f t="shared" si="30"/>
        <v>70</v>
      </c>
      <c r="AG116" s="83">
        <f t="shared" si="31"/>
        <v>35</v>
      </c>
      <c r="AH116" s="83">
        <f t="shared" si="40"/>
        <v>3.6200000000000003E-2</v>
      </c>
      <c r="AI116" s="83">
        <f t="shared" si="41"/>
        <v>1.0936999999999999</v>
      </c>
      <c r="AJ116" s="83">
        <f t="shared" si="42"/>
        <v>25.724</v>
      </c>
      <c r="AK116" s="83">
        <f t="shared" si="32"/>
        <v>0</v>
      </c>
      <c r="AL116" s="83" t="str">
        <f t="shared" si="43"/>
        <v>Estimación</v>
      </c>
      <c r="AM116" s="83">
        <f t="shared" si="44"/>
        <v>0</v>
      </c>
      <c r="AN116" s="83">
        <f t="shared" si="45"/>
        <v>0</v>
      </c>
      <c r="AO116" s="83">
        <f t="shared" si="46"/>
        <v>0</v>
      </c>
      <c r="AP116" s="83">
        <f t="shared" si="47"/>
        <v>0</v>
      </c>
      <c r="AQ116" s="143">
        <f>IF(L116="",AP116*'Fraccion masica'!$AB$36,L116*AP116)</f>
        <v>0</v>
      </c>
      <c r="AR116" s="143">
        <f>IF(M116="",AP116*'Fraccion masica'!$AB$35,M116*AP116)</f>
        <v>0</v>
      </c>
      <c r="AS116" s="144">
        <f>IFERROR(AQ116*Hoja1!$C$24/Hoja1!$C$25/Hoja1!$C$26*16.04/1000000,0)</f>
        <v>0</v>
      </c>
      <c r="AT116" s="143">
        <f>IFERROR(AR116*Hoja1!$C$24/Hoja1!$C$25/Hoja1!$C$26*44.01/1000000,0)</f>
        <v>0</v>
      </c>
    </row>
    <row r="117" spans="2:46" x14ac:dyDescent="0.75">
      <c r="B117" s="52"/>
      <c r="C117" s="52"/>
      <c r="D117" s="125"/>
      <c r="E117" s="125"/>
      <c r="F117" s="131"/>
      <c r="G117" s="92"/>
      <c r="H117" s="14"/>
      <c r="I117" s="14"/>
      <c r="J117" s="14"/>
      <c r="K117" s="14"/>
      <c r="L117" s="93"/>
      <c r="M117" s="93"/>
      <c r="N117" s="122" t="str">
        <f t="shared" si="33"/>
        <v/>
      </c>
      <c r="O117" s="122">
        <f t="shared" si="34"/>
        <v>0</v>
      </c>
      <c r="P117" s="122">
        <f t="shared" si="35"/>
        <v>0</v>
      </c>
      <c r="Q117" s="122">
        <f t="shared" si="36"/>
        <v>0</v>
      </c>
      <c r="R117" s="122" t="str">
        <f t="shared" si="37"/>
        <v>Estimación</v>
      </c>
      <c r="S117" s="122">
        <f t="shared" si="38"/>
        <v>0</v>
      </c>
      <c r="T117" s="154">
        <f t="shared" si="39"/>
        <v>0</v>
      </c>
      <c r="U117" s="122">
        <f>S117+T117*Hoja1!$C$19</f>
        <v>0</v>
      </c>
      <c r="AB117" s="83">
        <f t="shared" si="27"/>
        <v>0</v>
      </c>
      <c r="AC117" s="83">
        <f t="shared" si="28"/>
        <v>0</v>
      </c>
      <c r="AD117" s="83">
        <v>72.900000000000006</v>
      </c>
      <c r="AE117" s="83">
        <f t="shared" si="29"/>
        <v>16</v>
      </c>
      <c r="AF117" s="83">
        <f t="shared" si="30"/>
        <v>70</v>
      </c>
      <c r="AG117" s="83">
        <f t="shared" si="31"/>
        <v>35</v>
      </c>
      <c r="AH117" s="83">
        <f t="shared" si="40"/>
        <v>3.6200000000000003E-2</v>
      </c>
      <c r="AI117" s="83">
        <f t="shared" si="41"/>
        <v>1.0936999999999999</v>
      </c>
      <c r="AJ117" s="83">
        <f t="shared" si="42"/>
        <v>25.724</v>
      </c>
      <c r="AK117" s="83">
        <f t="shared" si="32"/>
        <v>0</v>
      </c>
      <c r="AL117" s="83" t="str">
        <f t="shared" si="43"/>
        <v>Estimación</v>
      </c>
      <c r="AM117" s="83">
        <f t="shared" si="44"/>
        <v>0</v>
      </c>
      <c r="AN117" s="83">
        <f t="shared" si="45"/>
        <v>0</v>
      </c>
      <c r="AO117" s="83">
        <f t="shared" si="46"/>
        <v>0</v>
      </c>
      <c r="AP117" s="83">
        <f t="shared" si="47"/>
        <v>0</v>
      </c>
      <c r="AQ117" s="143">
        <f>IF(L117="",AP117*'Fraccion masica'!$AB$36,L117*AP117)</f>
        <v>0</v>
      </c>
      <c r="AR117" s="143">
        <f>IF(M117="",AP117*'Fraccion masica'!$AB$35,M117*AP117)</f>
        <v>0</v>
      </c>
      <c r="AS117" s="144">
        <f>IFERROR(AQ117*Hoja1!$C$24/Hoja1!$C$25/Hoja1!$C$26*16.04/1000000,0)</f>
        <v>0</v>
      </c>
      <c r="AT117" s="143">
        <f>IFERROR(AR117*Hoja1!$C$24/Hoja1!$C$25/Hoja1!$C$26*44.01/1000000,0)</f>
        <v>0</v>
      </c>
    </row>
    <row r="118" spans="2:46" x14ac:dyDescent="0.75">
      <c r="B118" s="52"/>
      <c r="C118" s="52"/>
      <c r="D118" s="125"/>
      <c r="E118" s="125"/>
      <c r="F118" s="131"/>
      <c r="G118" s="92"/>
      <c r="H118" s="14"/>
      <c r="I118" s="14"/>
      <c r="J118" s="14"/>
      <c r="K118" s="14"/>
      <c r="L118" s="93"/>
      <c r="M118" s="93"/>
      <c r="N118" s="122" t="str">
        <f t="shared" si="33"/>
        <v/>
      </c>
      <c r="O118" s="122">
        <f t="shared" si="34"/>
        <v>0</v>
      </c>
      <c r="P118" s="122">
        <f t="shared" si="35"/>
        <v>0</v>
      </c>
      <c r="Q118" s="122">
        <f t="shared" si="36"/>
        <v>0</v>
      </c>
      <c r="R118" s="122" t="str">
        <f t="shared" si="37"/>
        <v>Estimación</v>
      </c>
      <c r="S118" s="122">
        <f t="shared" si="38"/>
        <v>0</v>
      </c>
      <c r="T118" s="154">
        <f t="shared" si="39"/>
        <v>0</v>
      </c>
      <c r="U118" s="122">
        <f>S118+T118*Hoja1!$C$19</f>
        <v>0</v>
      </c>
      <c r="AB118" s="83">
        <f t="shared" si="27"/>
        <v>0</v>
      </c>
      <c r="AC118" s="83">
        <f t="shared" si="28"/>
        <v>0</v>
      </c>
      <c r="AD118" s="83">
        <v>73.900000000000006</v>
      </c>
      <c r="AE118" s="83">
        <f t="shared" si="29"/>
        <v>16</v>
      </c>
      <c r="AF118" s="83">
        <f t="shared" si="30"/>
        <v>70</v>
      </c>
      <c r="AG118" s="83">
        <f t="shared" si="31"/>
        <v>35</v>
      </c>
      <c r="AH118" s="83">
        <f t="shared" si="40"/>
        <v>3.6200000000000003E-2</v>
      </c>
      <c r="AI118" s="83">
        <f t="shared" si="41"/>
        <v>1.0936999999999999</v>
      </c>
      <c r="AJ118" s="83">
        <f t="shared" si="42"/>
        <v>25.724</v>
      </c>
      <c r="AK118" s="83">
        <f t="shared" si="32"/>
        <v>0</v>
      </c>
      <c r="AL118" s="83" t="str">
        <f t="shared" si="43"/>
        <v>Estimación</v>
      </c>
      <c r="AM118" s="83">
        <f t="shared" si="44"/>
        <v>0</v>
      </c>
      <c r="AN118" s="83">
        <f t="shared" si="45"/>
        <v>0</v>
      </c>
      <c r="AO118" s="83">
        <f t="shared" si="46"/>
        <v>0</v>
      </c>
      <c r="AP118" s="83">
        <f t="shared" si="47"/>
        <v>0</v>
      </c>
      <c r="AQ118" s="143">
        <f>IF(L118="",AP118*'Fraccion masica'!$AB$36,L118*AP118)</f>
        <v>0</v>
      </c>
      <c r="AR118" s="143">
        <f>IF(M118="",AP118*'Fraccion masica'!$AB$35,M118*AP118)</f>
        <v>0</v>
      </c>
      <c r="AS118" s="144">
        <f>IFERROR(AQ118*Hoja1!$C$24/Hoja1!$C$25/Hoja1!$C$26*16.04/1000000,0)</f>
        <v>0</v>
      </c>
      <c r="AT118" s="143">
        <f>IFERROR(AR118*Hoja1!$C$24/Hoja1!$C$25/Hoja1!$C$26*44.01/1000000,0)</f>
        <v>0</v>
      </c>
    </row>
    <row r="119" spans="2:46" x14ac:dyDescent="0.75">
      <c r="B119" s="52"/>
      <c r="C119" s="52"/>
      <c r="D119" s="125"/>
      <c r="E119" s="125"/>
      <c r="F119" s="131"/>
      <c r="G119" s="92"/>
      <c r="H119" s="14"/>
      <c r="I119" s="14"/>
      <c r="J119" s="14"/>
      <c r="K119" s="14"/>
      <c r="L119" s="93"/>
      <c r="M119" s="93"/>
      <c r="N119" s="122" t="str">
        <f t="shared" si="33"/>
        <v/>
      </c>
      <c r="O119" s="122">
        <f t="shared" si="34"/>
        <v>0</v>
      </c>
      <c r="P119" s="122">
        <f t="shared" si="35"/>
        <v>0</v>
      </c>
      <c r="Q119" s="122">
        <f t="shared" si="36"/>
        <v>0</v>
      </c>
      <c r="R119" s="122" t="str">
        <f t="shared" si="37"/>
        <v>Estimación</v>
      </c>
      <c r="S119" s="122">
        <f t="shared" si="38"/>
        <v>0</v>
      </c>
      <c r="T119" s="154">
        <f t="shared" si="39"/>
        <v>0</v>
      </c>
      <c r="U119" s="122">
        <f>S119+T119*Hoja1!$C$19</f>
        <v>0</v>
      </c>
      <c r="AB119" s="83">
        <f t="shared" si="27"/>
        <v>0</v>
      </c>
      <c r="AC119" s="83">
        <f t="shared" si="28"/>
        <v>0</v>
      </c>
      <c r="AD119" s="83">
        <v>74.900000000000006</v>
      </c>
      <c r="AE119" s="83">
        <f t="shared" si="29"/>
        <v>16</v>
      </c>
      <c r="AF119" s="83">
        <f t="shared" si="30"/>
        <v>70</v>
      </c>
      <c r="AG119" s="83">
        <f t="shared" si="31"/>
        <v>35</v>
      </c>
      <c r="AH119" s="83">
        <f t="shared" si="40"/>
        <v>3.6200000000000003E-2</v>
      </c>
      <c r="AI119" s="83">
        <f t="shared" si="41"/>
        <v>1.0936999999999999</v>
      </c>
      <c r="AJ119" s="83">
        <f t="shared" si="42"/>
        <v>25.724</v>
      </c>
      <c r="AK119" s="83">
        <f t="shared" si="32"/>
        <v>0</v>
      </c>
      <c r="AL119" s="83" t="str">
        <f t="shared" si="43"/>
        <v>Estimación</v>
      </c>
      <c r="AM119" s="83">
        <f t="shared" si="44"/>
        <v>0</v>
      </c>
      <c r="AN119" s="83">
        <f t="shared" si="45"/>
        <v>0</v>
      </c>
      <c r="AO119" s="83">
        <f t="shared" si="46"/>
        <v>0</v>
      </c>
      <c r="AP119" s="83">
        <f t="shared" si="47"/>
        <v>0</v>
      </c>
      <c r="AQ119" s="143">
        <f>IF(L119="",AP119*'Fraccion masica'!$AB$36,L119*AP119)</f>
        <v>0</v>
      </c>
      <c r="AR119" s="143">
        <f>IF(M119="",AP119*'Fraccion masica'!$AB$35,M119*AP119)</f>
        <v>0</v>
      </c>
      <c r="AS119" s="144">
        <f>IFERROR(AQ119*Hoja1!$C$24/Hoja1!$C$25/Hoja1!$C$26*16.04/1000000,0)</f>
        <v>0</v>
      </c>
      <c r="AT119" s="143">
        <f>IFERROR(AR119*Hoja1!$C$24/Hoja1!$C$25/Hoja1!$C$26*44.01/1000000,0)</f>
        <v>0</v>
      </c>
    </row>
    <row r="120" spans="2:46" x14ac:dyDescent="0.75">
      <c r="B120" s="52"/>
      <c r="C120" s="52"/>
      <c r="D120" s="125"/>
      <c r="E120" s="125"/>
      <c r="F120" s="131"/>
      <c r="G120" s="92"/>
      <c r="H120" s="14"/>
      <c r="I120" s="14"/>
      <c r="J120" s="14"/>
      <c r="K120" s="14"/>
      <c r="L120" s="93"/>
      <c r="M120" s="93"/>
      <c r="N120" s="122" t="str">
        <f t="shared" si="33"/>
        <v/>
      </c>
      <c r="O120" s="122">
        <f t="shared" si="34"/>
        <v>0</v>
      </c>
      <c r="P120" s="122">
        <f t="shared" si="35"/>
        <v>0</v>
      </c>
      <c r="Q120" s="122">
        <f t="shared" si="36"/>
        <v>0</v>
      </c>
      <c r="R120" s="122" t="str">
        <f t="shared" si="37"/>
        <v>Estimación</v>
      </c>
      <c r="S120" s="122">
        <f t="shared" si="38"/>
        <v>0</v>
      </c>
      <c r="T120" s="154">
        <f t="shared" si="39"/>
        <v>0</v>
      </c>
      <c r="U120" s="122">
        <f>S120+T120*Hoja1!$C$19</f>
        <v>0</v>
      </c>
      <c r="AB120" s="83">
        <f t="shared" si="27"/>
        <v>0</v>
      </c>
      <c r="AC120" s="83">
        <f t="shared" si="28"/>
        <v>0</v>
      </c>
      <c r="AD120" s="83">
        <v>75.900000000000006</v>
      </c>
      <c r="AE120" s="83">
        <f t="shared" si="29"/>
        <v>16</v>
      </c>
      <c r="AF120" s="83">
        <f t="shared" si="30"/>
        <v>70</v>
      </c>
      <c r="AG120" s="83">
        <f t="shared" si="31"/>
        <v>35</v>
      </c>
      <c r="AH120" s="83">
        <f t="shared" si="40"/>
        <v>3.6200000000000003E-2</v>
      </c>
      <c r="AI120" s="83">
        <f t="shared" si="41"/>
        <v>1.0936999999999999</v>
      </c>
      <c r="AJ120" s="83">
        <f t="shared" si="42"/>
        <v>25.724</v>
      </c>
      <c r="AK120" s="83">
        <f t="shared" si="32"/>
        <v>0</v>
      </c>
      <c r="AL120" s="83" t="str">
        <f t="shared" si="43"/>
        <v>Estimación</v>
      </c>
      <c r="AM120" s="83">
        <f t="shared" si="44"/>
        <v>0</v>
      </c>
      <c r="AN120" s="83">
        <f t="shared" si="45"/>
        <v>0</v>
      </c>
      <c r="AO120" s="83">
        <f t="shared" si="46"/>
        <v>0</v>
      </c>
      <c r="AP120" s="83">
        <f t="shared" si="47"/>
        <v>0</v>
      </c>
      <c r="AQ120" s="143">
        <f>IF(L120="",AP120*'Fraccion masica'!$AB$36,L120*AP120)</f>
        <v>0</v>
      </c>
      <c r="AR120" s="143">
        <f>IF(M120="",AP120*'Fraccion masica'!$AB$35,M120*AP120)</f>
        <v>0</v>
      </c>
      <c r="AS120" s="144">
        <f>IFERROR(AQ120*Hoja1!$C$24/Hoja1!$C$25/Hoja1!$C$26*16.04/1000000,0)</f>
        <v>0</v>
      </c>
      <c r="AT120" s="143">
        <f>IFERROR(AR120*Hoja1!$C$24/Hoja1!$C$25/Hoja1!$C$26*44.01/1000000,0)</f>
        <v>0</v>
      </c>
    </row>
    <row r="121" spans="2:46" x14ac:dyDescent="0.75">
      <c r="B121" s="52"/>
      <c r="C121" s="52"/>
      <c r="D121" s="125"/>
      <c r="E121" s="125"/>
      <c r="F121" s="131"/>
      <c r="G121" s="92"/>
      <c r="H121" s="14"/>
      <c r="I121" s="14"/>
      <c r="J121" s="14"/>
      <c r="K121" s="14"/>
      <c r="L121" s="93"/>
      <c r="M121" s="93"/>
      <c r="N121" s="122" t="str">
        <f t="shared" si="33"/>
        <v/>
      </c>
      <c r="O121" s="122">
        <f t="shared" si="34"/>
        <v>0</v>
      </c>
      <c r="P121" s="122">
        <f t="shared" si="35"/>
        <v>0</v>
      </c>
      <c r="Q121" s="122">
        <f t="shared" si="36"/>
        <v>0</v>
      </c>
      <c r="R121" s="122" t="str">
        <f t="shared" si="37"/>
        <v>Estimación</v>
      </c>
      <c r="S121" s="122">
        <f t="shared" si="38"/>
        <v>0</v>
      </c>
      <c r="T121" s="154">
        <f t="shared" si="39"/>
        <v>0</v>
      </c>
      <c r="U121" s="122">
        <f>S121+T121*Hoja1!$C$19</f>
        <v>0</v>
      </c>
      <c r="AB121" s="83">
        <f t="shared" si="27"/>
        <v>0</v>
      </c>
      <c r="AC121" s="83">
        <f t="shared" si="28"/>
        <v>0</v>
      </c>
      <c r="AD121" s="83">
        <v>76.900000000000006</v>
      </c>
      <c r="AE121" s="83">
        <f t="shared" si="29"/>
        <v>16</v>
      </c>
      <c r="AF121" s="83">
        <f t="shared" si="30"/>
        <v>70</v>
      </c>
      <c r="AG121" s="83">
        <f t="shared" si="31"/>
        <v>35</v>
      </c>
      <c r="AH121" s="83">
        <f t="shared" si="40"/>
        <v>3.6200000000000003E-2</v>
      </c>
      <c r="AI121" s="83">
        <f t="shared" si="41"/>
        <v>1.0936999999999999</v>
      </c>
      <c r="AJ121" s="83">
        <f t="shared" si="42"/>
        <v>25.724</v>
      </c>
      <c r="AK121" s="83">
        <f t="shared" si="32"/>
        <v>0</v>
      </c>
      <c r="AL121" s="83" t="str">
        <f t="shared" si="43"/>
        <v>Estimación</v>
      </c>
      <c r="AM121" s="83">
        <f t="shared" si="44"/>
        <v>0</v>
      </c>
      <c r="AN121" s="83">
        <f t="shared" si="45"/>
        <v>0</v>
      </c>
      <c r="AO121" s="83">
        <f t="shared" si="46"/>
        <v>0</v>
      </c>
      <c r="AP121" s="83">
        <f t="shared" si="47"/>
        <v>0</v>
      </c>
      <c r="AQ121" s="143">
        <f>IF(L121="",AP121*'Fraccion masica'!$AB$36,L121*AP121)</f>
        <v>0</v>
      </c>
      <c r="AR121" s="143">
        <f>IF(M121="",AP121*'Fraccion masica'!$AB$35,M121*AP121)</f>
        <v>0</v>
      </c>
      <c r="AS121" s="144">
        <f>IFERROR(AQ121*Hoja1!$C$24/Hoja1!$C$25/Hoja1!$C$26*16.04/1000000,0)</f>
        <v>0</v>
      </c>
      <c r="AT121" s="143">
        <f>IFERROR(AR121*Hoja1!$C$24/Hoja1!$C$25/Hoja1!$C$26*44.01/1000000,0)</f>
        <v>0</v>
      </c>
    </row>
    <row r="122" spans="2:46" x14ac:dyDescent="0.75">
      <c r="B122" s="52"/>
      <c r="C122" s="52"/>
      <c r="D122" s="125"/>
      <c r="E122" s="125"/>
      <c r="F122" s="131"/>
      <c r="G122" s="92"/>
      <c r="H122" s="14"/>
      <c r="I122" s="14"/>
      <c r="J122" s="14"/>
      <c r="K122" s="14"/>
      <c r="L122" s="93"/>
      <c r="M122" s="93"/>
      <c r="N122" s="122" t="str">
        <f t="shared" si="33"/>
        <v/>
      </c>
      <c r="O122" s="122">
        <f t="shared" si="34"/>
        <v>0</v>
      </c>
      <c r="P122" s="122">
        <f t="shared" si="35"/>
        <v>0</v>
      </c>
      <c r="Q122" s="122">
        <f t="shared" si="36"/>
        <v>0</v>
      </c>
      <c r="R122" s="122" t="str">
        <f t="shared" si="37"/>
        <v>Estimación</v>
      </c>
      <c r="S122" s="122">
        <f t="shared" si="38"/>
        <v>0</v>
      </c>
      <c r="T122" s="154">
        <f t="shared" si="39"/>
        <v>0</v>
      </c>
      <c r="U122" s="122">
        <f>S122+T122*Hoja1!$C$19</f>
        <v>0</v>
      </c>
      <c r="AB122" s="83">
        <f t="shared" si="27"/>
        <v>0</v>
      </c>
      <c r="AC122" s="83">
        <f t="shared" si="28"/>
        <v>0</v>
      </c>
      <c r="AD122" s="83">
        <v>77.900000000000006</v>
      </c>
      <c r="AE122" s="83">
        <f t="shared" si="29"/>
        <v>16</v>
      </c>
      <c r="AF122" s="83">
        <f t="shared" si="30"/>
        <v>70</v>
      </c>
      <c r="AG122" s="83">
        <f t="shared" si="31"/>
        <v>35</v>
      </c>
      <c r="AH122" s="83">
        <f t="shared" si="40"/>
        <v>3.6200000000000003E-2</v>
      </c>
      <c r="AI122" s="83">
        <f t="shared" si="41"/>
        <v>1.0936999999999999</v>
      </c>
      <c r="AJ122" s="83">
        <f t="shared" si="42"/>
        <v>25.724</v>
      </c>
      <c r="AK122" s="83">
        <f t="shared" si="32"/>
        <v>0</v>
      </c>
      <c r="AL122" s="83" t="str">
        <f t="shared" si="43"/>
        <v>Estimación</v>
      </c>
      <c r="AM122" s="83">
        <f t="shared" si="44"/>
        <v>0</v>
      </c>
      <c r="AN122" s="83">
        <f t="shared" si="45"/>
        <v>0</v>
      </c>
      <c r="AO122" s="83">
        <f t="shared" si="46"/>
        <v>0</v>
      </c>
      <c r="AP122" s="83">
        <f t="shared" si="47"/>
        <v>0</v>
      </c>
      <c r="AQ122" s="143">
        <f>IF(L122="",AP122*'Fraccion masica'!$AB$36,L122*AP122)</f>
        <v>0</v>
      </c>
      <c r="AR122" s="143">
        <f>IF(M122="",AP122*'Fraccion masica'!$AB$35,M122*AP122)</f>
        <v>0</v>
      </c>
      <c r="AS122" s="144">
        <f>IFERROR(AQ122*Hoja1!$C$24/Hoja1!$C$25/Hoja1!$C$26*16.04/1000000,0)</f>
        <v>0</v>
      </c>
      <c r="AT122" s="143">
        <f>IFERROR(AR122*Hoja1!$C$24/Hoja1!$C$25/Hoja1!$C$26*44.01/1000000,0)</f>
        <v>0</v>
      </c>
    </row>
    <row r="123" spans="2:46" x14ac:dyDescent="0.75">
      <c r="B123" s="52"/>
      <c r="C123" s="52"/>
      <c r="D123" s="125"/>
      <c r="E123" s="125"/>
      <c r="F123" s="131"/>
      <c r="G123" s="92"/>
      <c r="H123" s="14"/>
      <c r="I123" s="14"/>
      <c r="J123" s="14"/>
      <c r="K123" s="14"/>
      <c r="L123" s="93"/>
      <c r="M123" s="93"/>
      <c r="N123" s="122" t="str">
        <f t="shared" si="33"/>
        <v/>
      </c>
      <c r="O123" s="122">
        <f t="shared" si="34"/>
        <v>0</v>
      </c>
      <c r="P123" s="122">
        <f t="shared" si="35"/>
        <v>0</v>
      </c>
      <c r="Q123" s="122">
        <f t="shared" si="36"/>
        <v>0</v>
      </c>
      <c r="R123" s="122" t="str">
        <f t="shared" si="37"/>
        <v>Estimación</v>
      </c>
      <c r="S123" s="122">
        <f t="shared" si="38"/>
        <v>0</v>
      </c>
      <c r="T123" s="154">
        <f t="shared" si="39"/>
        <v>0</v>
      </c>
      <c r="U123" s="122">
        <f>S123+T123*Hoja1!$C$19</f>
        <v>0</v>
      </c>
      <c r="AB123" s="83">
        <f t="shared" si="27"/>
        <v>0</v>
      </c>
      <c r="AC123" s="83">
        <f t="shared" si="28"/>
        <v>0</v>
      </c>
      <c r="AD123" s="83">
        <v>78.900000000000006</v>
      </c>
      <c r="AE123" s="83">
        <f t="shared" si="29"/>
        <v>16</v>
      </c>
      <c r="AF123" s="83">
        <f t="shared" si="30"/>
        <v>70</v>
      </c>
      <c r="AG123" s="83">
        <f t="shared" si="31"/>
        <v>35</v>
      </c>
      <c r="AH123" s="83">
        <f t="shared" si="40"/>
        <v>3.6200000000000003E-2</v>
      </c>
      <c r="AI123" s="83">
        <f t="shared" si="41"/>
        <v>1.0936999999999999</v>
      </c>
      <c r="AJ123" s="83">
        <f t="shared" si="42"/>
        <v>25.724</v>
      </c>
      <c r="AK123" s="83">
        <f t="shared" si="32"/>
        <v>0</v>
      </c>
      <c r="AL123" s="83" t="str">
        <f t="shared" si="43"/>
        <v>Estimación</v>
      </c>
      <c r="AM123" s="83">
        <f t="shared" si="44"/>
        <v>0</v>
      </c>
      <c r="AN123" s="83">
        <f t="shared" si="45"/>
        <v>0</v>
      </c>
      <c r="AO123" s="83">
        <f t="shared" si="46"/>
        <v>0</v>
      </c>
      <c r="AP123" s="83">
        <f t="shared" si="47"/>
        <v>0</v>
      </c>
      <c r="AQ123" s="143">
        <f>IF(L123="",AP123*'Fraccion masica'!$AB$36,L123*AP123)</f>
        <v>0</v>
      </c>
      <c r="AR123" s="143">
        <f>IF(M123="",AP123*'Fraccion masica'!$AB$35,M123*AP123)</f>
        <v>0</v>
      </c>
      <c r="AS123" s="144">
        <f>IFERROR(AQ123*Hoja1!$C$24/Hoja1!$C$25/Hoja1!$C$26*16.04/1000000,0)</f>
        <v>0</v>
      </c>
      <c r="AT123" s="143">
        <f>IFERROR(AR123*Hoja1!$C$24/Hoja1!$C$25/Hoja1!$C$26*44.01/1000000,0)</f>
        <v>0</v>
      </c>
    </row>
    <row r="124" spans="2:46" x14ac:dyDescent="0.75">
      <c r="B124" s="52"/>
      <c r="C124" s="52"/>
      <c r="D124" s="125"/>
      <c r="E124" s="125"/>
      <c r="F124" s="131"/>
      <c r="G124" s="92"/>
      <c r="H124" s="14"/>
      <c r="I124" s="14"/>
      <c r="J124" s="14"/>
      <c r="K124" s="14"/>
      <c r="L124" s="93"/>
      <c r="M124" s="93"/>
      <c r="N124" s="122" t="str">
        <f t="shared" si="33"/>
        <v/>
      </c>
      <c r="O124" s="122">
        <f t="shared" si="34"/>
        <v>0</v>
      </c>
      <c r="P124" s="122">
        <f t="shared" si="35"/>
        <v>0</v>
      </c>
      <c r="Q124" s="122">
        <f t="shared" si="36"/>
        <v>0</v>
      </c>
      <c r="R124" s="122" t="str">
        <f t="shared" si="37"/>
        <v>Estimación</v>
      </c>
      <c r="S124" s="122">
        <f t="shared" si="38"/>
        <v>0</v>
      </c>
      <c r="T124" s="154">
        <f t="shared" si="39"/>
        <v>0</v>
      </c>
      <c r="U124" s="122">
        <f>S124+T124*Hoja1!$C$19</f>
        <v>0</v>
      </c>
      <c r="AB124" s="83">
        <f t="shared" si="27"/>
        <v>0</v>
      </c>
      <c r="AC124" s="83">
        <f t="shared" si="28"/>
        <v>0</v>
      </c>
      <c r="AD124" s="83">
        <v>79.900000000000006</v>
      </c>
      <c r="AE124" s="83">
        <f t="shared" si="29"/>
        <v>16</v>
      </c>
      <c r="AF124" s="83">
        <f t="shared" si="30"/>
        <v>70</v>
      </c>
      <c r="AG124" s="83">
        <f t="shared" si="31"/>
        <v>35</v>
      </c>
      <c r="AH124" s="83">
        <f t="shared" si="40"/>
        <v>3.6200000000000003E-2</v>
      </c>
      <c r="AI124" s="83">
        <f t="shared" si="41"/>
        <v>1.0936999999999999</v>
      </c>
      <c r="AJ124" s="83">
        <f t="shared" si="42"/>
        <v>25.724</v>
      </c>
      <c r="AK124" s="83">
        <f t="shared" si="32"/>
        <v>0</v>
      </c>
      <c r="AL124" s="83" t="str">
        <f t="shared" si="43"/>
        <v>Estimación</v>
      </c>
      <c r="AM124" s="83">
        <f t="shared" si="44"/>
        <v>0</v>
      </c>
      <c r="AN124" s="83">
        <f t="shared" si="45"/>
        <v>0</v>
      </c>
      <c r="AO124" s="83">
        <f t="shared" si="46"/>
        <v>0</v>
      </c>
      <c r="AP124" s="83">
        <f t="shared" si="47"/>
        <v>0</v>
      </c>
      <c r="AQ124" s="143">
        <f>IF(L124="",AP124*'Fraccion masica'!$AB$36,L124*AP124)</f>
        <v>0</v>
      </c>
      <c r="AR124" s="143">
        <f>IF(M124="",AP124*'Fraccion masica'!$AB$35,M124*AP124)</f>
        <v>0</v>
      </c>
      <c r="AS124" s="144">
        <f>IFERROR(AQ124*Hoja1!$C$24/Hoja1!$C$25/Hoja1!$C$26*16.04/1000000,0)</f>
        <v>0</v>
      </c>
      <c r="AT124" s="143">
        <f>IFERROR(AR124*Hoja1!$C$24/Hoja1!$C$25/Hoja1!$C$26*44.01/1000000,0)</f>
        <v>0</v>
      </c>
    </row>
    <row r="125" spans="2:46" x14ac:dyDescent="0.75">
      <c r="B125" s="52"/>
      <c r="C125" s="52"/>
      <c r="D125" s="125"/>
      <c r="E125" s="125"/>
      <c r="F125" s="131"/>
      <c r="G125" s="92"/>
      <c r="H125" s="14"/>
      <c r="I125" s="14"/>
      <c r="J125" s="14"/>
      <c r="K125" s="14"/>
      <c r="L125" s="93"/>
      <c r="M125" s="93"/>
      <c r="N125" s="122" t="str">
        <f t="shared" si="33"/>
        <v/>
      </c>
      <c r="O125" s="122">
        <f t="shared" si="34"/>
        <v>0</v>
      </c>
      <c r="P125" s="122">
        <f t="shared" si="35"/>
        <v>0</v>
      </c>
      <c r="Q125" s="122">
        <f t="shared" si="36"/>
        <v>0</v>
      </c>
      <c r="R125" s="122" t="str">
        <f t="shared" si="37"/>
        <v>Estimación</v>
      </c>
      <c r="S125" s="122">
        <f t="shared" si="38"/>
        <v>0</v>
      </c>
      <c r="T125" s="154">
        <f t="shared" si="39"/>
        <v>0</v>
      </c>
      <c r="U125" s="122">
        <f>S125+T125*Hoja1!$C$19</f>
        <v>0</v>
      </c>
      <c r="AB125" s="83">
        <f t="shared" si="27"/>
        <v>0</v>
      </c>
      <c r="AC125" s="83">
        <f t="shared" si="28"/>
        <v>0</v>
      </c>
      <c r="AD125" s="83">
        <v>80.900000000000006</v>
      </c>
      <c r="AE125" s="83">
        <f t="shared" si="29"/>
        <v>16</v>
      </c>
      <c r="AF125" s="83">
        <f t="shared" si="30"/>
        <v>70</v>
      </c>
      <c r="AG125" s="83">
        <f t="shared" si="31"/>
        <v>35</v>
      </c>
      <c r="AH125" s="83">
        <f t="shared" si="40"/>
        <v>3.6200000000000003E-2</v>
      </c>
      <c r="AI125" s="83">
        <f t="shared" si="41"/>
        <v>1.0936999999999999</v>
      </c>
      <c r="AJ125" s="83">
        <f t="shared" si="42"/>
        <v>25.724</v>
      </c>
      <c r="AK125" s="83">
        <f t="shared" si="32"/>
        <v>0</v>
      </c>
      <c r="AL125" s="83" t="str">
        <f t="shared" si="43"/>
        <v>Estimación</v>
      </c>
      <c r="AM125" s="83">
        <f t="shared" si="44"/>
        <v>0</v>
      </c>
      <c r="AN125" s="83">
        <f t="shared" si="45"/>
        <v>0</v>
      </c>
      <c r="AO125" s="83">
        <f t="shared" si="46"/>
        <v>0</v>
      </c>
      <c r="AP125" s="83">
        <f t="shared" si="47"/>
        <v>0</v>
      </c>
      <c r="AQ125" s="143">
        <f>IF(L125="",AP125*'Fraccion masica'!$AB$36,L125*AP125)</f>
        <v>0</v>
      </c>
      <c r="AR125" s="143">
        <f>IF(M125="",AP125*'Fraccion masica'!$AB$35,M125*AP125)</f>
        <v>0</v>
      </c>
      <c r="AS125" s="144">
        <f>IFERROR(AQ125*Hoja1!$C$24/Hoja1!$C$25/Hoja1!$C$26*16.04/1000000,0)</f>
        <v>0</v>
      </c>
      <c r="AT125" s="143">
        <f>IFERROR(AR125*Hoja1!$C$24/Hoja1!$C$25/Hoja1!$C$26*44.01/1000000,0)</f>
        <v>0</v>
      </c>
    </row>
    <row r="126" spans="2:46" x14ac:dyDescent="0.75">
      <c r="B126" s="52"/>
      <c r="C126" s="52"/>
      <c r="D126" s="125"/>
      <c r="E126" s="125"/>
      <c r="F126" s="131"/>
      <c r="G126" s="92"/>
      <c r="H126" s="14"/>
      <c r="I126" s="14"/>
      <c r="J126" s="14"/>
      <c r="K126" s="14"/>
      <c r="L126" s="93"/>
      <c r="M126" s="93"/>
      <c r="N126" s="122" t="str">
        <f t="shared" si="33"/>
        <v/>
      </c>
      <c r="O126" s="122">
        <f t="shared" si="34"/>
        <v>0</v>
      </c>
      <c r="P126" s="122">
        <f t="shared" si="35"/>
        <v>0</v>
      </c>
      <c r="Q126" s="122">
        <f t="shared" si="36"/>
        <v>0</v>
      </c>
      <c r="R126" s="122" t="str">
        <f t="shared" si="37"/>
        <v>Estimación</v>
      </c>
      <c r="S126" s="122">
        <f t="shared" si="38"/>
        <v>0</v>
      </c>
      <c r="T126" s="154">
        <f t="shared" si="39"/>
        <v>0</v>
      </c>
      <c r="U126" s="122">
        <f>S126+T126*Hoja1!$C$19</f>
        <v>0</v>
      </c>
      <c r="AB126" s="83">
        <f t="shared" si="27"/>
        <v>0</v>
      </c>
      <c r="AC126" s="83">
        <f t="shared" si="28"/>
        <v>0</v>
      </c>
      <c r="AD126" s="83">
        <v>81.900000000000006</v>
      </c>
      <c r="AE126" s="83">
        <f t="shared" si="29"/>
        <v>16</v>
      </c>
      <c r="AF126" s="83">
        <f t="shared" si="30"/>
        <v>70</v>
      </c>
      <c r="AG126" s="83">
        <f t="shared" si="31"/>
        <v>35</v>
      </c>
      <c r="AH126" s="83">
        <f t="shared" si="40"/>
        <v>3.6200000000000003E-2</v>
      </c>
      <c r="AI126" s="83">
        <f t="shared" si="41"/>
        <v>1.0936999999999999</v>
      </c>
      <c r="AJ126" s="83">
        <f t="shared" si="42"/>
        <v>25.724</v>
      </c>
      <c r="AK126" s="83">
        <f t="shared" si="32"/>
        <v>0</v>
      </c>
      <c r="AL126" s="83" t="str">
        <f t="shared" si="43"/>
        <v>Estimación</v>
      </c>
      <c r="AM126" s="83">
        <f t="shared" si="44"/>
        <v>0</v>
      </c>
      <c r="AN126" s="83">
        <f t="shared" si="45"/>
        <v>0</v>
      </c>
      <c r="AO126" s="83">
        <f t="shared" si="46"/>
        <v>0</v>
      </c>
      <c r="AP126" s="83">
        <f t="shared" si="47"/>
        <v>0</v>
      </c>
      <c r="AQ126" s="143">
        <f>IF(L126="",AP126*'Fraccion masica'!$AB$36,L126*AP126)</f>
        <v>0</v>
      </c>
      <c r="AR126" s="143">
        <f>IF(M126="",AP126*'Fraccion masica'!$AB$35,M126*AP126)</f>
        <v>0</v>
      </c>
      <c r="AS126" s="144">
        <f>IFERROR(AQ126*Hoja1!$C$24/Hoja1!$C$25/Hoja1!$C$26*16.04/1000000,0)</f>
        <v>0</v>
      </c>
      <c r="AT126" s="143">
        <f>IFERROR(AR126*Hoja1!$C$24/Hoja1!$C$25/Hoja1!$C$26*44.01/1000000,0)</f>
        <v>0</v>
      </c>
    </row>
    <row r="127" spans="2:46" x14ac:dyDescent="0.75">
      <c r="B127" s="52"/>
      <c r="C127" s="52"/>
      <c r="D127" s="125"/>
      <c r="E127" s="125"/>
      <c r="F127" s="131"/>
      <c r="G127" s="92"/>
      <c r="H127" s="14"/>
      <c r="I127" s="14"/>
      <c r="J127" s="14"/>
      <c r="K127" s="14"/>
      <c r="L127" s="93"/>
      <c r="M127" s="93"/>
      <c r="N127" s="122" t="str">
        <f t="shared" si="33"/>
        <v/>
      </c>
      <c r="O127" s="122">
        <f t="shared" si="34"/>
        <v>0</v>
      </c>
      <c r="P127" s="122">
        <f t="shared" si="35"/>
        <v>0</v>
      </c>
      <c r="Q127" s="122">
        <f t="shared" si="36"/>
        <v>0</v>
      </c>
      <c r="R127" s="122" t="str">
        <f t="shared" si="37"/>
        <v>Estimación</v>
      </c>
      <c r="S127" s="122">
        <f t="shared" si="38"/>
        <v>0</v>
      </c>
      <c r="T127" s="154">
        <f t="shared" si="39"/>
        <v>0</v>
      </c>
      <c r="U127" s="122">
        <f>S127+T127*Hoja1!$C$19</f>
        <v>0</v>
      </c>
      <c r="AB127" s="83">
        <f t="shared" si="27"/>
        <v>0</v>
      </c>
      <c r="AC127" s="83">
        <f t="shared" si="28"/>
        <v>0</v>
      </c>
      <c r="AD127" s="83">
        <v>82.9</v>
      </c>
      <c r="AE127" s="83">
        <f t="shared" si="29"/>
        <v>16</v>
      </c>
      <c r="AF127" s="83">
        <f t="shared" si="30"/>
        <v>70</v>
      </c>
      <c r="AG127" s="83">
        <f t="shared" si="31"/>
        <v>35</v>
      </c>
      <c r="AH127" s="83">
        <f t="shared" si="40"/>
        <v>3.6200000000000003E-2</v>
      </c>
      <c r="AI127" s="83">
        <f t="shared" si="41"/>
        <v>1.0936999999999999</v>
      </c>
      <c r="AJ127" s="83">
        <f t="shared" si="42"/>
        <v>25.724</v>
      </c>
      <c r="AK127" s="83">
        <f t="shared" si="32"/>
        <v>0</v>
      </c>
      <c r="AL127" s="83" t="str">
        <f t="shared" si="43"/>
        <v>Estimación</v>
      </c>
      <c r="AM127" s="83">
        <f t="shared" si="44"/>
        <v>0</v>
      </c>
      <c r="AN127" s="83">
        <f t="shared" si="45"/>
        <v>0</v>
      </c>
      <c r="AO127" s="83">
        <f t="shared" si="46"/>
        <v>0</v>
      </c>
      <c r="AP127" s="83">
        <f t="shared" si="47"/>
        <v>0</v>
      </c>
      <c r="AQ127" s="143">
        <f>IF(L127="",AP127*'Fraccion masica'!$AB$36,L127*AP127)</f>
        <v>0</v>
      </c>
      <c r="AR127" s="143">
        <f>IF(M127="",AP127*'Fraccion masica'!$AB$35,M127*AP127)</f>
        <v>0</v>
      </c>
      <c r="AS127" s="144">
        <f>IFERROR(AQ127*Hoja1!$C$24/Hoja1!$C$25/Hoja1!$C$26*16.04/1000000,0)</f>
        <v>0</v>
      </c>
      <c r="AT127" s="143">
        <f>IFERROR(AR127*Hoja1!$C$24/Hoja1!$C$25/Hoja1!$C$26*44.01/1000000,0)</f>
        <v>0</v>
      </c>
    </row>
    <row r="128" spans="2:46" x14ac:dyDescent="0.75">
      <c r="B128" s="52"/>
      <c r="C128" s="52"/>
      <c r="D128" s="125"/>
      <c r="E128" s="125"/>
      <c r="F128" s="131"/>
      <c r="G128" s="92"/>
      <c r="H128" s="14"/>
      <c r="I128" s="14"/>
      <c r="J128" s="14"/>
      <c r="K128" s="14"/>
      <c r="L128" s="93"/>
      <c r="M128" s="93"/>
      <c r="N128" s="122" t="str">
        <f t="shared" si="33"/>
        <v/>
      </c>
      <c r="O128" s="122">
        <f t="shared" si="34"/>
        <v>0</v>
      </c>
      <c r="P128" s="122">
        <f t="shared" si="35"/>
        <v>0</v>
      </c>
      <c r="Q128" s="122">
        <f t="shared" si="36"/>
        <v>0</v>
      </c>
      <c r="R128" s="122" t="str">
        <f t="shared" si="37"/>
        <v>Estimación</v>
      </c>
      <c r="S128" s="122">
        <f t="shared" si="38"/>
        <v>0</v>
      </c>
      <c r="T128" s="154">
        <f t="shared" si="39"/>
        <v>0</v>
      </c>
      <c r="U128" s="122">
        <f>S128+T128*Hoja1!$C$19</f>
        <v>0</v>
      </c>
      <c r="AB128" s="83">
        <f t="shared" si="27"/>
        <v>0</v>
      </c>
      <c r="AC128" s="83">
        <f t="shared" si="28"/>
        <v>0</v>
      </c>
      <c r="AD128" s="83">
        <v>83.9</v>
      </c>
      <c r="AE128" s="83">
        <f t="shared" si="29"/>
        <v>16</v>
      </c>
      <c r="AF128" s="83">
        <f t="shared" si="30"/>
        <v>70</v>
      </c>
      <c r="AG128" s="83">
        <f t="shared" si="31"/>
        <v>35</v>
      </c>
      <c r="AH128" s="83">
        <f t="shared" si="40"/>
        <v>3.6200000000000003E-2</v>
      </c>
      <c r="AI128" s="83">
        <f t="shared" si="41"/>
        <v>1.0936999999999999</v>
      </c>
      <c r="AJ128" s="83">
        <f t="shared" si="42"/>
        <v>25.724</v>
      </c>
      <c r="AK128" s="83">
        <f t="shared" si="32"/>
        <v>0</v>
      </c>
      <c r="AL128" s="83" t="str">
        <f t="shared" si="43"/>
        <v>Estimación</v>
      </c>
      <c r="AM128" s="83">
        <f t="shared" si="44"/>
        <v>0</v>
      </c>
      <c r="AN128" s="83">
        <f t="shared" si="45"/>
        <v>0</v>
      </c>
      <c r="AO128" s="83">
        <f t="shared" si="46"/>
        <v>0</v>
      </c>
      <c r="AP128" s="83">
        <f t="shared" si="47"/>
        <v>0</v>
      </c>
      <c r="AQ128" s="143">
        <f>IF(L128="",AP128*'Fraccion masica'!$AB$36,L128*AP128)</f>
        <v>0</v>
      </c>
      <c r="AR128" s="143">
        <f>IF(M128="",AP128*'Fraccion masica'!$AB$35,M128*AP128)</f>
        <v>0</v>
      </c>
      <c r="AS128" s="144">
        <f>IFERROR(AQ128*Hoja1!$C$24/Hoja1!$C$25/Hoja1!$C$26*16.04/1000000,0)</f>
        <v>0</v>
      </c>
      <c r="AT128" s="143">
        <f>IFERROR(AR128*Hoja1!$C$24/Hoja1!$C$25/Hoja1!$C$26*44.01/1000000,0)</f>
        <v>0</v>
      </c>
    </row>
    <row r="129" spans="2:46" x14ac:dyDescent="0.75">
      <c r="B129" s="52"/>
      <c r="C129" s="52"/>
      <c r="D129" s="125"/>
      <c r="E129" s="125"/>
      <c r="F129" s="131"/>
      <c r="G129" s="92"/>
      <c r="H129" s="14"/>
      <c r="I129" s="14"/>
      <c r="J129" s="14"/>
      <c r="K129" s="14"/>
      <c r="L129" s="93"/>
      <c r="M129" s="93"/>
      <c r="N129" s="122" t="str">
        <f t="shared" si="33"/>
        <v/>
      </c>
      <c r="O129" s="122">
        <f t="shared" si="34"/>
        <v>0</v>
      </c>
      <c r="P129" s="122">
        <f t="shared" si="35"/>
        <v>0</v>
      </c>
      <c r="Q129" s="122">
        <f t="shared" si="36"/>
        <v>0</v>
      </c>
      <c r="R129" s="122" t="str">
        <f t="shared" si="37"/>
        <v>Estimación</v>
      </c>
      <c r="S129" s="122">
        <f t="shared" si="38"/>
        <v>0</v>
      </c>
      <c r="T129" s="154">
        <f t="shared" si="39"/>
        <v>0</v>
      </c>
      <c r="U129" s="122">
        <f>S129+T129*Hoja1!$C$19</f>
        <v>0</v>
      </c>
      <c r="AB129" s="83">
        <f t="shared" si="27"/>
        <v>0</v>
      </c>
      <c r="AC129" s="83">
        <f t="shared" si="28"/>
        <v>0</v>
      </c>
      <c r="AD129" s="83">
        <v>84.9</v>
      </c>
      <c r="AE129" s="83">
        <f t="shared" si="29"/>
        <v>16</v>
      </c>
      <c r="AF129" s="83">
        <f t="shared" si="30"/>
        <v>70</v>
      </c>
      <c r="AG129" s="83">
        <f t="shared" si="31"/>
        <v>35</v>
      </c>
      <c r="AH129" s="83">
        <f t="shared" si="40"/>
        <v>3.6200000000000003E-2</v>
      </c>
      <c r="AI129" s="83">
        <f t="shared" si="41"/>
        <v>1.0936999999999999</v>
      </c>
      <c r="AJ129" s="83">
        <f t="shared" si="42"/>
        <v>25.724</v>
      </c>
      <c r="AK129" s="83">
        <f t="shared" si="32"/>
        <v>0</v>
      </c>
      <c r="AL129" s="83" t="str">
        <f t="shared" si="43"/>
        <v>Estimación</v>
      </c>
      <c r="AM129" s="83">
        <f t="shared" si="44"/>
        <v>0</v>
      </c>
      <c r="AN129" s="83">
        <f t="shared" si="45"/>
        <v>0</v>
      </c>
      <c r="AO129" s="83">
        <f t="shared" si="46"/>
        <v>0</v>
      </c>
      <c r="AP129" s="83">
        <f t="shared" si="47"/>
        <v>0</v>
      </c>
      <c r="AQ129" s="143">
        <f>IF(L129="",AP129*'Fraccion masica'!$AB$36,L129*AP129)</f>
        <v>0</v>
      </c>
      <c r="AR129" s="143">
        <f>IF(M129="",AP129*'Fraccion masica'!$AB$35,M129*AP129)</f>
        <v>0</v>
      </c>
      <c r="AS129" s="144">
        <f>IFERROR(AQ129*Hoja1!$C$24/Hoja1!$C$25/Hoja1!$C$26*16.04/1000000,0)</f>
        <v>0</v>
      </c>
      <c r="AT129" s="143">
        <f>IFERROR(AR129*Hoja1!$C$24/Hoja1!$C$25/Hoja1!$C$26*44.01/1000000,0)</f>
        <v>0</v>
      </c>
    </row>
    <row r="130" spans="2:46" x14ac:dyDescent="0.75">
      <c r="B130" s="52"/>
      <c r="C130" s="52"/>
      <c r="D130" s="125"/>
      <c r="E130" s="125"/>
      <c r="F130" s="131"/>
      <c r="G130" s="92"/>
      <c r="H130" s="14"/>
      <c r="I130" s="14"/>
      <c r="J130" s="14"/>
      <c r="K130" s="14"/>
      <c r="L130" s="93"/>
      <c r="M130" s="93"/>
      <c r="N130" s="122" t="str">
        <f t="shared" si="33"/>
        <v/>
      </c>
      <c r="O130" s="122">
        <f t="shared" si="34"/>
        <v>0</v>
      </c>
      <c r="P130" s="122">
        <f t="shared" si="35"/>
        <v>0</v>
      </c>
      <c r="Q130" s="122">
        <f t="shared" si="36"/>
        <v>0</v>
      </c>
      <c r="R130" s="122" t="str">
        <f t="shared" si="37"/>
        <v>Estimación</v>
      </c>
      <c r="S130" s="122">
        <f t="shared" si="38"/>
        <v>0</v>
      </c>
      <c r="T130" s="154">
        <f t="shared" si="39"/>
        <v>0</v>
      </c>
      <c r="U130" s="122">
        <f>S130+T130*Hoja1!$C$19</f>
        <v>0</v>
      </c>
      <c r="AB130" s="83">
        <f t="shared" si="27"/>
        <v>0</v>
      </c>
      <c r="AC130" s="83">
        <f t="shared" si="28"/>
        <v>0</v>
      </c>
      <c r="AD130" s="83">
        <v>85.9</v>
      </c>
      <c r="AE130" s="83">
        <f t="shared" si="29"/>
        <v>16</v>
      </c>
      <c r="AF130" s="83">
        <f t="shared" si="30"/>
        <v>70</v>
      </c>
      <c r="AG130" s="83">
        <f t="shared" si="31"/>
        <v>35</v>
      </c>
      <c r="AH130" s="83">
        <f t="shared" si="40"/>
        <v>3.6200000000000003E-2</v>
      </c>
      <c r="AI130" s="83">
        <f t="shared" si="41"/>
        <v>1.0936999999999999</v>
      </c>
      <c r="AJ130" s="83">
        <f t="shared" si="42"/>
        <v>25.724</v>
      </c>
      <c r="AK130" s="83">
        <f t="shared" si="32"/>
        <v>0</v>
      </c>
      <c r="AL130" s="83" t="str">
        <f t="shared" si="43"/>
        <v>Estimación</v>
      </c>
      <c r="AM130" s="83">
        <f t="shared" si="44"/>
        <v>0</v>
      </c>
      <c r="AN130" s="83">
        <f t="shared" si="45"/>
        <v>0</v>
      </c>
      <c r="AO130" s="83">
        <f t="shared" si="46"/>
        <v>0</v>
      </c>
      <c r="AP130" s="83">
        <f t="shared" si="47"/>
        <v>0</v>
      </c>
      <c r="AQ130" s="143">
        <f>IF(L130="",AP130*'Fraccion masica'!$AB$36,L130*AP130)</f>
        <v>0</v>
      </c>
      <c r="AR130" s="143">
        <f>IF(M130="",AP130*'Fraccion masica'!$AB$35,M130*AP130)</f>
        <v>0</v>
      </c>
      <c r="AS130" s="144">
        <f>IFERROR(AQ130*Hoja1!$C$24/Hoja1!$C$25/Hoja1!$C$26*16.04/1000000,0)</f>
        <v>0</v>
      </c>
      <c r="AT130" s="143">
        <f>IFERROR(AR130*Hoja1!$C$24/Hoja1!$C$25/Hoja1!$C$26*44.01/1000000,0)</f>
        <v>0</v>
      </c>
    </row>
    <row r="131" spans="2:46" x14ac:dyDescent="0.75">
      <c r="B131" s="52"/>
      <c r="C131" s="52"/>
      <c r="D131" s="125"/>
      <c r="E131" s="125"/>
      <c r="F131" s="131"/>
      <c r="G131" s="92"/>
      <c r="H131" s="14"/>
      <c r="I131" s="14"/>
      <c r="J131" s="14"/>
      <c r="K131" s="14"/>
      <c r="L131" s="93"/>
      <c r="M131" s="93"/>
      <c r="N131" s="122" t="str">
        <f t="shared" si="33"/>
        <v/>
      </c>
      <c r="O131" s="122">
        <f t="shared" si="34"/>
        <v>0</v>
      </c>
      <c r="P131" s="122">
        <f t="shared" si="35"/>
        <v>0</v>
      </c>
      <c r="Q131" s="122">
        <f t="shared" si="36"/>
        <v>0</v>
      </c>
      <c r="R131" s="122" t="str">
        <f t="shared" si="37"/>
        <v>Estimación</v>
      </c>
      <c r="S131" s="122">
        <f t="shared" si="38"/>
        <v>0</v>
      </c>
      <c r="T131" s="154">
        <f t="shared" si="39"/>
        <v>0</v>
      </c>
      <c r="U131" s="122">
        <f>S131+T131*Hoja1!$C$19</f>
        <v>0</v>
      </c>
      <c r="AB131" s="83">
        <f t="shared" si="27"/>
        <v>0</v>
      </c>
      <c r="AC131" s="83">
        <f t="shared" si="28"/>
        <v>0</v>
      </c>
      <c r="AD131" s="83">
        <v>86.9</v>
      </c>
      <c r="AE131" s="83">
        <f t="shared" si="29"/>
        <v>16</v>
      </c>
      <c r="AF131" s="83">
        <f t="shared" si="30"/>
        <v>70</v>
      </c>
      <c r="AG131" s="83">
        <f t="shared" si="31"/>
        <v>35</v>
      </c>
      <c r="AH131" s="83">
        <f t="shared" si="40"/>
        <v>3.6200000000000003E-2</v>
      </c>
      <c r="AI131" s="83">
        <f t="shared" si="41"/>
        <v>1.0936999999999999</v>
      </c>
      <c r="AJ131" s="83">
        <f t="shared" si="42"/>
        <v>25.724</v>
      </c>
      <c r="AK131" s="83">
        <f t="shared" si="32"/>
        <v>0</v>
      </c>
      <c r="AL131" s="83" t="str">
        <f t="shared" si="43"/>
        <v>Estimación</v>
      </c>
      <c r="AM131" s="83">
        <f t="shared" si="44"/>
        <v>0</v>
      </c>
      <c r="AN131" s="83">
        <f t="shared" si="45"/>
        <v>0</v>
      </c>
      <c r="AO131" s="83">
        <f t="shared" si="46"/>
        <v>0</v>
      </c>
      <c r="AP131" s="83">
        <f t="shared" si="47"/>
        <v>0</v>
      </c>
      <c r="AQ131" s="143">
        <f>IF(L131="",AP131*'Fraccion masica'!$AB$36,L131*AP131)</f>
        <v>0</v>
      </c>
      <c r="AR131" s="143">
        <f>IF(M131="",AP131*'Fraccion masica'!$AB$35,M131*AP131)</f>
        <v>0</v>
      </c>
      <c r="AS131" s="144">
        <f>IFERROR(AQ131*Hoja1!$C$24/Hoja1!$C$25/Hoja1!$C$26*16.04/1000000,0)</f>
        <v>0</v>
      </c>
      <c r="AT131" s="143">
        <f>IFERROR(AR131*Hoja1!$C$24/Hoja1!$C$25/Hoja1!$C$26*44.01/1000000,0)</f>
        <v>0</v>
      </c>
    </row>
    <row r="132" spans="2:46" x14ac:dyDescent="0.75">
      <c r="B132" s="52"/>
      <c r="C132" s="52"/>
      <c r="D132" s="125"/>
      <c r="E132" s="125"/>
      <c r="F132" s="131"/>
      <c r="G132" s="92"/>
      <c r="H132" s="14"/>
      <c r="I132" s="14"/>
      <c r="J132" s="14"/>
      <c r="K132" s="14"/>
      <c r="L132" s="93"/>
      <c r="M132" s="93"/>
      <c r="N132" s="122" t="str">
        <f t="shared" si="33"/>
        <v/>
      </c>
      <c r="O132" s="122">
        <f t="shared" si="34"/>
        <v>0</v>
      </c>
      <c r="P132" s="122">
        <f t="shared" si="35"/>
        <v>0</v>
      </c>
      <c r="Q132" s="122">
        <f t="shared" si="36"/>
        <v>0</v>
      </c>
      <c r="R132" s="122" t="str">
        <f t="shared" si="37"/>
        <v>Estimación</v>
      </c>
      <c r="S132" s="122">
        <f t="shared" si="38"/>
        <v>0</v>
      </c>
      <c r="T132" s="154">
        <f t="shared" si="39"/>
        <v>0</v>
      </c>
      <c r="U132" s="122">
        <f>S132+T132*Hoja1!$C$19</f>
        <v>0</v>
      </c>
      <c r="AB132" s="83">
        <f t="shared" si="27"/>
        <v>0</v>
      </c>
      <c r="AC132" s="83">
        <f t="shared" si="28"/>
        <v>0</v>
      </c>
      <c r="AD132" s="83">
        <v>87.9</v>
      </c>
      <c r="AE132" s="83">
        <f t="shared" si="29"/>
        <v>16</v>
      </c>
      <c r="AF132" s="83">
        <f t="shared" si="30"/>
        <v>70</v>
      </c>
      <c r="AG132" s="83">
        <f t="shared" si="31"/>
        <v>35</v>
      </c>
      <c r="AH132" s="83">
        <f t="shared" si="40"/>
        <v>3.6200000000000003E-2</v>
      </c>
      <c r="AI132" s="83">
        <f t="shared" si="41"/>
        <v>1.0936999999999999</v>
      </c>
      <c r="AJ132" s="83">
        <f t="shared" si="42"/>
        <v>25.724</v>
      </c>
      <c r="AK132" s="83">
        <f t="shared" si="32"/>
        <v>0</v>
      </c>
      <c r="AL132" s="83" t="str">
        <f t="shared" si="43"/>
        <v>Estimación</v>
      </c>
      <c r="AM132" s="83">
        <f t="shared" si="44"/>
        <v>0</v>
      </c>
      <c r="AN132" s="83">
        <f t="shared" si="45"/>
        <v>0</v>
      </c>
      <c r="AO132" s="83">
        <f t="shared" si="46"/>
        <v>0</v>
      </c>
      <c r="AP132" s="83">
        <f t="shared" si="47"/>
        <v>0</v>
      </c>
      <c r="AQ132" s="143">
        <f>IF(L132="",AP132*'Fraccion masica'!$AB$36,L132*AP132)</f>
        <v>0</v>
      </c>
      <c r="AR132" s="143">
        <f>IF(M132="",AP132*'Fraccion masica'!$AB$35,M132*AP132)</f>
        <v>0</v>
      </c>
      <c r="AS132" s="144">
        <f>IFERROR(AQ132*Hoja1!$C$24/Hoja1!$C$25/Hoja1!$C$26*16.04/1000000,0)</f>
        <v>0</v>
      </c>
      <c r="AT132" s="143">
        <f>IFERROR(AR132*Hoja1!$C$24/Hoja1!$C$25/Hoja1!$C$26*44.01/1000000,0)</f>
        <v>0</v>
      </c>
    </row>
    <row r="133" spans="2:46" x14ac:dyDescent="0.75">
      <c r="B133" s="52"/>
      <c r="C133" s="52"/>
      <c r="D133" s="125"/>
      <c r="E133" s="125"/>
      <c r="F133" s="131"/>
      <c r="G133" s="92"/>
      <c r="H133" s="14"/>
      <c r="I133" s="14"/>
      <c r="J133" s="14"/>
      <c r="K133" s="14"/>
      <c r="L133" s="93"/>
      <c r="M133" s="93"/>
      <c r="N133" s="122" t="str">
        <f t="shared" si="33"/>
        <v/>
      </c>
      <c r="O133" s="122">
        <f t="shared" si="34"/>
        <v>0</v>
      </c>
      <c r="P133" s="122">
        <f t="shared" si="35"/>
        <v>0</v>
      </c>
      <c r="Q133" s="122">
        <f t="shared" si="36"/>
        <v>0</v>
      </c>
      <c r="R133" s="122" t="str">
        <f t="shared" si="37"/>
        <v>Estimación</v>
      </c>
      <c r="S133" s="122">
        <f t="shared" si="38"/>
        <v>0</v>
      </c>
      <c r="T133" s="154">
        <f t="shared" si="39"/>
        <v>0</v>
      </c>
      <c r="U133" s="122">
        <f>S133+T133*Hoja1!$C$19</f>
        <v>0</v>
      </c>
      <c r="AB133" s="83">
        <f t="shared" si="27"/>
        <v>0</v>
      </c>
      <c r="AC133" s="83">
        <f t="shared" si="28"/>
        <v>0</v>
      </c>
      <c r="AD133" s="83">
        <v>88.9</v>
      </c>
      <c r="AE133" s="83">
        <f t="shared" si="29"/>
        <v>16</v>
      </c>
      <c r="AF133" s="83">
        <f t="shared" si="30"/>
        <v>70</v>
      </c>
      <c r="AG133" s="83">
        <f t="shared" si="31"/>
        <v>35</v>
      </c>
      <c r="AH133" s="83">
        <f t="shared" si="40"/>
        <v>3.6200000000000003E-2</v>
      </c>
      <c r="AI133" s="83">
        <f t="shared" si="41"/>
        <v>1.0936999999999999</v>
      </c>
      <c r="AJ133" s="83">
        <f t="shared" si="42"/>
        <v>25.724</v>
      </c>
      <c r="AK133" s="83">
        <f t="shared" si="32"/>
        <v>0</v>
      </c>
      <c r="AL133" s="83" t="str">
        <f t="shared" si="43"/>
        <v>Estimación</v>
      </c>
      <c r="AM133" s="83">
        <f t="shared" si="44"/>
        <v>0</v>
      </c>
      <c r="AN133" s="83">
        <f t="shared" si="45"/>
        <v>0</v>
      </c>
      <c r="AO133" s="83">
        <f t="shared" si="46"/>
        <v>0</v>
      </c>
      <c r="AP133" s="83">
        <f t="shared" si="47"/>
        <v>0</v>
      </c>
      <c r="AQ133" s="143">
        <f>IF(L133="",AP133*'Fraccion masica'!$AB$36,L133*AP133)</f>
        <v>0</v>
      </c>
      <c r="AR133" s="143">
        <f>IF(M133="",AP133*'Fraccion masica'!$AB$35,M133*AP133)</f>
        <v>0</v>
      </c>
      <c r="AS133" s="144">
        <f>IFERROR(AQ133*Hoja1!$C$24/Hoja1!$C$25/Hoja1!$C$26*16.04/1000000,0)</f>
        <v>0</v>
      </c>
      <c r="AT133" s="143">
        <f>IFERROR(AR133*Hoja1!$C$24/Hoja1!$C$25/Hoja1!$C$26*44.01/1000000,0)</f>
        <v>0</v>
      </c>
    </row>
    <row r="134" spans="2:46" x14ac:dyDescent="0.75">
      <c r="B134" s="52"/>
      <c r="C134" s="52"/>
      <c r="D134" s="125"/>
      <c r="E134" s="125"/>
      <c r="F134" s="131"/>
      <c r="G134" s="92"/>
      <c r="H134" s="14"/>
      <c r="I134" s="14"/>
      <c r="J134" s="14"/>
      <c r="K134" s="14"/>
      <c r="L134" s="93"/>
      <c r="M134" s="93"/>
      <c r="N134" s="122" t="str">
        <f t="shared" si="33"/>
        <v/>
      </c>
      <c r="O134" s="122">
        <f t="shared" si="34"/>
        <v>0</v>
      </c>
      <c r="P134" s="122">
        <f t="shared" si="35"/>
        <v>0</v>
      </c>
      <c r="Q134" s="122">
        <f t="shared" si="36"/>
        <v>0</v>
      </c>
      <c r="R134" s="122" t="str">
        <f t="shared" si="37"/>
        <v>Estimación</v>
      </c>
      <c r="S134" s="122">
        <f t="shared" si="38"/>
        <v>0</v>
      </c>
      <c r="T134" s="154">
        <f t="shared" si="39"/>
        <v>0</v>
      </c>
      <c r="U134" s="122">
        <f>S134+T134*Hoja1!$C$19</f>
        <v>0</v>
      </c>
      <c r="AB134" s="83">
        <f t="shared" si="27"/>
        <v>0</v>
      </c>
      <c r="AC134" s="83">
        <f t="shared" si="28"/>
        <v>0</v>
      </c>
      <c r="AD134" s="83">
        <v>89.9</v>
      </c>
      <c r="AE134" s="83">
        <f t="shared" si="29"/>
        <v>16</v>
      </c>
      <c r="AF134" s="83">
        <f t="shared" si="30"/>
        <v>70</v>
      </c>
      <c r="AG134" s="83">
        <f t="shared" si="31"/>
        <v>35</v>
      </c>
      <c r="AH134" s="83">
        <f t="shared" si="40"/>
        <v>3.6200000000000003E-2</v>
      </c>
      <c r="AI134" s="83">
        <f t="shared" si="41"/>
        <v>1.0936999999999999</v>
      </c>
      <c r="AJ134" s="83">
        <f t="shared" si="42"/>
        <v>25.724</v>
      </c>
      <c r="AK134" s="83">
        <f t="shared" si="32"/>
        <v>0</v>
      </c>
      <c r="AL134" s="83" t="str">
        <f t="shared" si="43"/>
        <v>Estimación</v>
      </c>
      <c r="AM134" s="83">
        <f t="shared" si="44"/>
        <v>0</v>
      </c>
      <c r="AN134" s="83">
        <f t="shared" si="45"/>
        <v>0</v>
      </c>
      <c r="AO134" s="83">
        <f t="shared" si="46"/>
        <v>0</v>
      </c>
      <c r="AP134" s="83">
        <f t="shared" si="47"/>
        <v>0</v>
      </c>
      <c r="AQ134" s="143">
        <f>IF(L134="",AP134*'Fraccion masica'!$AB$36,L134*AP134)</f>
        <v>0</v>
      </c>
      <c r="AR134" s="143">
        <f>IF(M134="",AP134*'Fraccion masica'!$AB$35,M134*AP134)</f>
        <v>0</v>
      </c>
      <c r="AS134" s="144">
        <f>IFERROR(AQ134*Hoja1!$C$24/Hoja1!$C$25/Hoja1!$C$26*16.04/1000000,0)</f>
        <v>0</v>
      </c>
      <c r="AT134" s="143">
        <f>IFERROR(AR134*Hoja1!$C$24/Hoja1!$C$25/Hoja1!$C$26*44.01/1000000,0)</f>
        <v>0</v>
      </c>
    </row>
    <row r="141" spans="2:46" x14ac:dyDescent="0.75">
      <c r="AC141" s="404" t="s">
        <v>743</v>
      </c>
      <c r="AD141" s="413" t="s">
        <v>725</v>
      </c>
      <c r="AE141" s="404" t="s">
        <v>293</v>
      </c>
      <c r="AF141" s="404" t="s">
        <v>738</v>
      </c>
      <c r="AG141" s="404" t="s">
        <v>294</v>
      </c>
      <c r="AH141" s="404" t="s">
        <v>295</v>
      </c>
      <c r="AI141" s="404" t="s">
        <v>296</v>
      </c>
      <c r="AJ141" s="404" t="s">
        <v>297</v>
      </c>
    </row>
    <row r="142" spans="2:46" x14ac:dyDescent="0.75">
      <c r="AC142" s="404"/>
      <c r="AD142" s="414"/>
      <c r="AE142" s="404"/>
      <c r="AF142" s="404"/>
      <c r="AG142" s="404"/>
      <c r="AH142" s="404"/>
      <c r="AI142" s="404"/>
      <c r="AJ142" s="404"/>
    </row>
    <row r="143" spans="2:46" x14ac:dyDescent="0.75">
      <c r="AC143" s="38" t="s">
        <v>498</v>
      </c>
      <c r="AD143" s="222" t="s">
        <v>586</v>
      </c>
      <c r="AE143" s="52">
        <f>SUMIFS(O$45:O$134,$N$45:$N$134,"="&amp;$AC143,$R$45:$R$134,"="&amp;$AD143)</f>
        <v>0</v>
      </c>
      <c r="AF143" s="52">
        <f t="shared" ref="AF143:AG143" si="48">SUMIFS(P$45:P$134,$N$45:$N$134,"="&amp;$AC143,$R$45:$R$134,"="&amp;$AD143)</f>
        <v>0</v>
      </c>
      <c r="AG143" s="52">
        <f t="shared" si="48"/>
        <v>648000</v>
      </c>
      <c r="AH143" s="52">
        <f>SUMIFS(S$45:S$134,$N$45:$N$134,"="&amp;$AC143,$R$45:$R$134,"="&amp;$AD143)</f>
        <v>3.4171237345834498</v>
      </c>
      <c r="AI143" s="52">
        <f t="shared" ref="AI143:AJ143" si="49">SUMIFS(T$45:T$134,$N$45:$N$134,"="&amp;$AC143,$R$45:$R$134,"="&amp;$AD143)</f>
        <v>3.7362416293604999</v>
      </c>
      <c r="AJ143" s="52">
        <f t="shared" si="49"/>
        <v>108.03188935667745</v>
      </c>
    </row>
    <row r="144" spans="2:46" x14ac:dyDescent="0.75">
      <c r="AC144" s="38" t="str">
        <f t="shared" ref="AC144:AC145" si="50">AC143</f>
        <v>Enero</v>
      </c>
      <c r="AD144" s="222" t="s">
        <v>750</v>
      </c>
      <c r="AE144" s="52">
        <f t="shared" ref="AE144:AE178" si="51">SUMIFS(O$45:O$134,$N$45:$N$134,"="&amp;$AC144,$R$45:$R$134,"="&amp;$AD144)</f>
        <v>0</v>
      </c>
      <c r="AF144" s="52">
        <f t="shared" ref="AF144:AF178" si="52">SUMIFS(P$45:P$134,$N$45:$N$134,"="&amp;$AC144,$R$45:$R$134,"="&amp;$AD144)</f>
        <v>0</v>
      </c>
      <c r="AG144" s="52">
        <f t="shared" ref="AG144:AG178" si="53">SUMIFS(Q$45:Q$134,$N$45:$N$134,"="&amp;$AC144,$R$45:$R$134,"="&amp;$AD144)</f>
        <v>0</v>
      </c>
      <c r="AH144" s="52">
        <f t="shared" ref="AH144:AH178" si="54">SUMIFS(S$45:S$134,$N$45:$N$134,"="&amp;$AC144,$R$45:$R$134,"="&amp;$AD144)</f>
        <v>0</v>
      </c>
      <c r="AI144" s="52">
        <f t="shared" ref="AI144:AI178" si="55">SUMIFS(T$45:T$134,$N$45:$N$134,"="&amp;$AC144,$R$45:$R$134,"="&amp;$AD144)</f>
        <v>0</v>
      </c>
      <c r="AJ144" s="52">
        <f t="shared" ref="AJ144:AJ178" si="56">SUMIFS(U$45:U$134,$N$45:$N$134,"="&amp;$AC144,$R$45:$R$134,"="&amp;$AD144)</f>
        <v>0</v>
      </c>
    </row>
    <row r="145" spans="29:36" x14ac:dyDescent="0.75">
      <c r="AC145" s="38" t="str">
        <f t="shared" si="50"/>
        <v>Enero</v>
      </c>
      <c r="AD145" s="222" t="s">
        <v>749</v>
      </c>
      <c r="AE145" s="52">
        <f t="shared" si="51"/>
        <v>0</v>
      </c>
      <c r="AF145" s="52">
        <f t="shared" si="52"/>
        <v>0</v>
      </c>
      <c r="AG145" s="52">
        <f t="shared" si="53"/>
        <v>0</v>
      </c>
      <c r="AH145" s="52">
        <f t="shared" si="54"/>
        <v>0</v>
      </c>
      <c r="AI145" s="52">
        <f t="shared" si="55"/>
        <v>0</v>
      </c>
      <c r="AJ145" s="52">
        <f t="shared" si="56"/>
        <v>0</v>
      </c>
    </row>
    <row r="146" spans="29:36" x14ac:dyDescent="0.75">
      <c r="AC146" s="38" t="s">
        <v>499</v>
      </c>
      <c r="AD146" s="222" t="s">
        <v>586</v>
      </c>
      <c r="AE146" s="52">
        <f t="shared" si="51"/>
        <v>0</v>
      </c>
      <c r="AF146" s="52">
        <f t="shared" si="52"/>
        <v>0</v>
      </c>
      <c r="AG146" s="52">
        <f t="shared" si="53"/>
        <v>0</v>
      </c>
      <c r="AH146" s="52">
        <f t="shared" si="54"/>
        <v>0</v>
      </c>
      <c r="AI146" s="52">
        <f t="shared" si="55"/>
        <v>0</v>
      </c>
      <c r="AJ146" s="52">
        <f t="shared" si="56"/>
        <v>0</v>
      </c>
    </row>
    <row r="147" spans="29:36" x14ac:dyDescent="0.75">
      <c r="AC147" s="38" t="str">
        <f t="shared" ref="AC147:AC148" si="57">AC146</f>
        <v>Febrero</v>
      </c>
      <c r="AD147" s="222" t="s">
        <v>750</v>
      </c>
      <c r="AE147" s="52">
        <f t="shared" si="51"/>
        <v>0</v>
      </c>
      <c r="AF147" s="52">
        <f t="shared" si="52"/>
        <v>0</v>
      </c>
      <c r="AG147" s="52">
        <f t="shared" si="53"/>
        <v>2789567.5704638781</v>
      </c>
      <c r="AH147" s="52">
        <f t="shared" si="54"/>
        <v>14.710335731877173</v>
      </c>
      <c r="AI147" s="52">
        <f t="shared" si="55"/>
        <v>16.084102599816621</v>
      </c>
      <c r="AJ147" s="52">
        <f t="shared" si="56"/>
        <v>465.06520852674254</v>
      </c>
    </row>
    <row r="148" spans="29:36" x14ac:dyDescent="0.75">
      <c r="AC148" s="38" t="str">
        <f t="shared" si="57"/>
        <v>Febrero</v>
      </c>
      <c r="AD148" s="222" t="s">
        <v>749</v>
      </c>
      <c r="AE148" s="52">
        <f t="shared" si="51"/>
        <v>0</v>
      </c>
      <c r="AF148" s="52">
        <f t="shared" si="52"/>
        <v>0</v>
      </c>
      <c r="AG148" s="52">
        <f t="shared" si="53"/>
        <v>0</v>
      </c>
      <c r="AH148" s="52">
        <f t="shared" si="54"/>
        <v>0</v>
      </c>
      <c r="AI148" s="52">
        <f t="shared" si="55"/>
        <v>0</v>
      </c>
      <c r="AJ148" s="52">
        <f t="shared" si="56"/>
        <v>0</v>
      </c>
    </row>
    <row r="149" spans="29:36" x14ac:dyDescent="0.75">
      <c r="AC149" s="38" t="s">
        <v>500</v>
      </c>
      <c r="AD149" s="222" t="s">
        <v>586</v>
      </c>
      <c r="AE149" s="52">
        <f t="shared" si="51"/>
        <v>0</v>
      </c>
      <c r="AF149" s="52">
        <f t="shared" si="52"/>
        <v>0</v>
      </c>
      <c r="AG149" s="52">
        <f t="shared" si="53"/>
        <v>648000</v>
      </c>
      <c r="AH149" s="52">
        <f t="shared" si="54"/>
        <v>3.4171237345834498</v>
      </c>
      <c r="AI149" s="52">
        <f t="shared" si="55"/>
        <v>3.7362416293604999</v>
      </c>
      <c r="AJ149" s="52">
        <f t="shared" si="56"/>
        <v>108.03188935667745</v>
      </c>
    </row>
    <row r="150" spans="29:36" x14ac:dyDescent="0.75">
      <c r="AC150" s="38" t="str">
        <f t="shared" ref="AC150:AC151" si="58">AC149</f>
        <v>Marzo</v>
      </c>
      <c r="AD150" s="222" t="s">
        <v>750</v>
      </c>
      <c r="AE150" s="52">
        <f t="shared" si="51"/>
        <v>0</v>
      </c>
      <c r="AF150" s="52">
        <f t="shared" si="52"/>
        <v>0</v>
      </c>
      <c r="AG150" s="52">
        <f t="shared" si="53"/>
        <v>0</v>
      </c>
      <c r="AH150" s="52">
        <f t="shared" si="54"/>
        <v>0</v>
      </c>
      <c r="AI150" s="52">
        <f t="shared" si="55"/>
        <v>0</v>
      </c>
      <c r="AJ150" s="52">
        <f t="shared" si="56"/>
        <v>0</v>
      </c>
    </row>
    <row r="151" spans="29:36" x14ac:dyDescent="0.75">
      <c r="AC151" s="38" t="str">
        <f t="shared" si="58"/>
        <v>Marzo</v>
      </c>
      <c r="AD151" s="222" t="s">
        <v>749</v>
      </c>
      <c r="AE151" s="52">
        <f t="shared" si="51"/>
        <v>0</v>
      </c>
      <c r="AF151" s="52">
        <f t="shared" si="52"/>
        <v>0</v>
      </c>
      <c r="AG151" s="52">
        <f t="shared" si="53"/>
        <v>0</v>
      </c>
      <c r="AH151" s="52">
        <f t="shared" si="54"/>
        <v>0</v>
      </c>
      <c r="AI151" s="52">
        <f t="shared" si="55"/>
        <v>0</v>
      </c>
      <c r="AJ151" s="52">
        <f t="shared" si="56"/>
        <v>0</v>
      </c>
    </row>
    <row r="152" spans="29:36" x14ac:dyDescent="0.75">
      <c r="AC152" s="38" t="s">
        <v>501</v>
      </c>
      <c r="AD152" s="222" t="s">
        <v>586</v>
      </c>
      <c r="AE152" s="52">
        <f t="shared" si="51"/>
        <v>0</v>
      </c>
      <c r="AF152" s="52">
        <f t="shared" si="52"/>
        <v>0</v>
      </c>
      <c r="AG152" s="52">
        <f t="shared" si="53"/>
        <v>0</v>
      </c>
      <c r="AH152" s="52">
        <f t="shared" si="54"/>
        <v>0</v>
      </c>
      <c r="AI152" s="52">
        <f t="shared" si="55"/>
        <v>0</v>
      </c>
      <c r="AJ152" s="52">
        <f t="shared" si="56"/>
        <v>0</v>
      </c>
    </row>
    <row r="153" spans="29:36" x14ac:dyDescent="0.75">
      <c r="AC153" s="38" t="str">
        <f t="shared" ref="AC153:AC154" si="59">AC152</f>
        <v>Abril</v>
      </c>
      <c r="AD153" s="222" t="s">
        <v>750</v>
      </c>
      <c r="AE153" s="52">
        <f t="shared" si="51"/>
        <v>1214282.3542019238</v>
      </c>
      <c r="AF153" s="52">
        <f t="shared" si="52"/>
        <v>0</v>
      </c>
      <c r="AG153" s="52">
        <f t="shared" si="53"/>
        <v>4857129.4168076953</v>
      </c>
      <c r="AH153" s="52">
        <f t="shared" si="54"/>
        <v>25.613290450797912</v>
      </c>
      <c r="AI153" s="52">
        <f t="shared" si="55"/>
        <v>28.005260997327778</v>
      </c>
      <c r="AJ153" s="52">
        <f t="shared" si="56"/>
        <v>809.76059837597563</v>
      </c>
    </row>
    <row r="154" spans="29:36" x14ac:dyDescent="0.75">
      <c r="AC154" s="38" t="str">
        <f t="shared" si="59"/>
        <v>Abril</v>
      </c>
      <c r="AD154" s="222" t="s">
        <v>749</v>
      </c>
      <c r="AE154" s="52">
        <f t="shared" si="51"/>
        <v>0</v>
      </c>
      <c r="AF154" s="52">
        <f t="shared" si="52"/>
        <v>0</v>
      </c>
      <c r="AG154" s="52">
        <f t="shared" si="53"/>
        <v>0</v>
      </c>
      <c r="AH154" s="52">
        <f t="shared" si="54"/>
        <v>0</v>
      </c>
      <c r="AI154" s="52">
        <f t="shared" si="55"/>
        <v>0</v>
      </c>
      <c r="AJ154" s="52">
        <f t="shared" si="56"/>
        <v>0</v>
      </c>
    </row>
    <row r="155" spans="29:36" x14ac:dyDescent="0.75">
      <c r="AC155" s="38" t="s">
        <v>502</v>
      </c>
      <c r="AD155" s="222" t="s">
        <v>586</v>
      </c>
      <c r="AE155" s="52">
        <f t="shared" si="51"/>
        <v>129600</v>
      </c>
      <c r="AF155" s="52">
        <f t="shared" si="52"/>
        <v>0</v>
      </c>
      <c r="AG155" s="52">
        <f t="shared" si="53"/>
        <v>518400</v>
      </c>
      <c r="AH155" s="52">
        <f t="shared" si="54"/>
        <v>2.7336989876667595</v>
      </c>
      <c r="AI155" s="52">
        <f t="shared" si="55"/>
        <v>2.9889933034883995</v>
      </c>
      <c r="AJ155" s="52">
        <f t="shared" si="56"/>
        <v>86.425511485341957</v>
      </c>
    </row>
    <row r="156" spans="29:36" x14ac:dyDescent="0.75">
      <c r="AC156" s="38" t="str">
        <f t="shared" ref="AC156:AC157" si="60">AC155</f>
        <v>Mayo</v>
      </c>
      <c r="AD156" s="222" t="s">
        <v>750</v>
      </c>
      <c r="AE156" s="52">
        <f t="shared" si="51"/>
        <v>0</v>
      </c>
      <c r="AF156" s="52">
        <f t="shared" si="52"/>
        <v>0</v>
      </c>
      <c r="AG156" s="52">
        <f t="shared" si="53"/>
        <v>0</v>
      </c>
      <c r="AH156" s="52">
        <f t="shared" si="54"/>
        <v>0</v>
      </c>
      <c r="AI156" s="52">
        <f t="shared" si="55"/>
        <v>0</v>
      </c>
      <c r="AJ156" s="52">
        <f t="shared" si="56"/>
        <v>0</v>
      </c>
    </row>
    <row r="157" spans="29:36" x14ac:dyDescent="0.75">
      <c r="AC157" s="38" t="str">
        <f t="shared" si="60"/>
        <v>Mayo</v>
      </c>
      <c r="AD157" s="222" t="s">
        <v>749</v>
      </c>
      <c r="AE157" s="52">
        <f t="shared" si="51"/>
        <v>0</v>
      </c>
      <c r="AF157" s="52">
        <f t="shared" si="52"/>
        <v>0</v>
      </c>
      <c r="AG157" s="52">
        <f t="shared" si="53"/>
        <v>0</v>
      </c>
      <c r="AH157" s="52">
        <f t="shared" si="54"/>
        <v>0</v>
      </c>
      <c r="AI157" s="52">
        <f t="shared" si="55"/>
        <v>0</v>
      </c>
      <c r="AJ157" s="52">
        <f t="shared" si="56"/>
        <v>0</v>
      </c>
    </row>
    <row r="158" spans="29:36" x14ac:dyDescent="0.75">
      <c r="AC158" s="38" t="s">
        <v>503</v>
      </c>
      <c r="AD158" s="222" t="s">
        <v>586</v>
      </c>
      <c r="AE158" s="52">
        <f t="shared" si="51"/>
        <v>0</v>
      </c>
      <c r="AF158" s="52">
        <f t="shared" si="52"/>
        <v>0</v>
      </c>
      <c r="AG158" s="52">
        <f t="shared" si="53"/>
        <v>0</v>
      </c>
      <c r="AH158" s="52">
        <f t="shared" si="54"/>
        <v>0</v>
      </c>
      <c r="AI158" s="52">
        <f t="shared" si="55"/>
        <v>0</v>
      </c>
      <c r="AJ158" s="52">
        <f t="shared" si="56"/>
        <v>0</v>
      </c>
    </row>
    <row r="159" spans="29:36" x14ac:dyDescent="0.75">
      <c r="AC159" s="38" t="str">
        <f t="shared" ref="AC159:AC160" si="61">AC158</f>
        <v>Junio</v>
      </c>
      <c r="AD159" s="222" t="s">
        <v>750</v>
      </c>
      <c r="AE159" s="52">
        <f t="shared" si="51"/>
        <v>4676627.9857776798</v>
      </c>
      <c r="AF159" s="52">
        <f t="shared" si="52"/>
        <v>0</v>
      </c>
      <c r="AG159" s="52">
        <f t="shared" si="53"/>
        <v>4676627.9857776798</v>
      </c>
      <c r="AH159" s="52">
        <f t="shared" si="54"/>
        <v>24.661445197558798</v>
      </c>
      <c r="AI159" s="52">
        <f t="shared" si="55"/>
        <v>26.964524946751403</v>
      </c>
      <c r="AJ159" s="52">
        <f t="shared" si="56"/>
        <v>779.66814370659813</v>
      </c>
    </row>
    <row r="160" spans="29:36" x14ac:dyDescent="0.75">
      <c r="AC160" s="38" t="str">
        <f t="shared" si="61"/>
        <v>Junio</v>
      </c>
      <c r="AD160" s="222" t="s">
        <v>749</v>
      </c>
      <c r="AE160" s="52">
        <f t="shared" si="51"/>
        <v>0</v>
      </c>
      <c r="AF160" s="52">
        <f t="shared" si="52"/>
        <v>0</v>
      </c>
      <c r="AG160" s="52">
        <f t="shared" si="53"/>
        <v>0</v>
      </c>
      <c r="AH160" s="52">
        <f t="shared" si="54"/>
        <v>0</v>
      </c>
      <c r="AI160" s="52">
        <f t="shared" si="55"/>
        <v>0</v>
      </c>
      <c r="AJ160" s="52">
        <f t="shared" si="56"/>
        <v>0</v>
      </c>
    </row>
    <row r="161" spans="29:36" x14ac:dyDescent="0.75">
      <c r="AC161" s="38" t="s">
        <v>504</v>
      </c>
      <c r="AD161" s="222" t="s">
        <v>586</v>
      </c>
      <c r="AE161" s="52">
        <f t="shared" si="51"/>
        <v>0</v>
      </c>
      <c r="AF161" s="52">
        <f t="shared" si="52"/>
        <v>0</v>
      </c>
      <c r="AG161" s="52">
        <f t="shared" si="53"/>
        <v>0</v>
      </c>
      <c r="AH161" s="52">
        <f t="shared" si="54"/>
        <v>0</v>
      </c>
      <c r="AI161" s="52">
        <f t="shared" si="55"/>
        <v>0</v>
      </c>
      <c r="AJ161" s="52">
        <f t="shared" si="56"/>
        <v>0</v>
      </c>
    </row>
    <row r="162" spans="29:36" x14ac:dyDescent="0.75">
      <c r="AC162" s="38" t="str">
        <f t="shared" ref="AC162:AC163" si="62">AC161</f>
        <v>Julio</v>
      </c>
      <c r="AD162" s="222" t="s">
        <v>750</v>
      </c>
      <c r="AE162" s="52">
        <f t="shared" si="51"/>
        <v>5497089.0359141137</v>
      </c>
      <c r="AF162" s="52">
        <f t="shared" si="52"/>
        <v>0</v>
      </c>
      <c r="AG162" s="52">
        <f t="shared" si="53"/>
        <v>5497089.0359141137</v>
      </c>
      <c r="AH162" s="52">
        <f t="shared" si="54"/>
        <v>28.98801453046385</v>
      </c>
      <c r="AI162" s="52">
        <f t="shared" si="55"/>
        <v>31.695143358462168</v>
      </c>
      <c r="AJ162" s="52">
        <f t="shared" si="56"/>
        <v>916.45202856740457</v>
      </c>
    </row>
    <row r="163" spans="29:36" x14ac:dyDescent="0.75">
      <c r="AC163" s="38" t="str">
        <f t="shared" si="62"/>
        <v>Julio</v>
      </c>
      <c r="AD163" s="222" t="s">
        <v>749</v>
      </c>
      <c r="AE163" s="52">
        <f t="shared" si="51"/>
        <v>0</v>
      </c>
      <c r="AF163" s="52">
        <f t="shared" si="52"/>
        <v>0</v>
      </c>
      <c r="AG163" s="52">
        <f t="shared" si="53"/>
        <v>0</v>
      </c>
      <c r="AH163" s="52">
        <f t="shared" si="54"/>
        <v>0</v>
      </c>
      <c r="AI163" s="52">
        <f t="shared" si="55"/>
        <v>0</v>
      </c>
      <c r="AJ163" s="52">
        <f t="shared" si="56"/>
        <v>0</v>
      </c>
    </row>
    <row r="164" spans="29:36" x14ac:dyDescent="0.75">
      <c r="AC164" s="38" t="s">
        <v>505</v>
      </c>
      <c r="AD164" s="222" t="s">
        <v>586</v>
      </c>
      <c r="AE164" s="52">
        <f t="shared" si="51"/>
        <v>0</v>
      </c>
      <c r="AF164" s="52">
        <f t="shared" si="52"/>
        <v>0</v>
      </c>
      <c r="AG164" s="52">
        <f t="shared" si="53"/>
        <v>0</v>
      </c>
      <c r="AH164" s="52">
        <f t="shared" si="54"/>
        <v>0</v>
      </c>
      <c r="AI164" s="52">
        <f t="shared" si="55"/>
        <v>0</v>
      </c>
      <c r="AJ164" s="52">
        <f t="shared" si="56"/>
        <v>0</v>
      </c>
    </row>
    <row r="165" spans="29:36" x14ac:dyDescent="0.75">
      <c r="AC165" s="38" t="str">
        <f t="shared" ref="AC165:AC166" si="63">AC164</f>
        <v>Agosto</v>
      </c>
      <c r="AD165" s="222" t="s">
        <v>750</v>
      </c>
      <c r="AE165" s="52">
        <f t="shared" si="51"/>
        <v>6317550.0860505477</v>
      </c>
      <c r="AF165" s="52">
        <f t="shared" si="52"/>
        <v>0</v>
      </c>
      <c r="AG165" s="52">
        <f t="shared" si="53"/>
        <v>6317550.0860505477</v>
      </c>
      <c r="AH165" s="52">
        <f t="shared" si="54"/>
        <v>33.314583863368895</v>
      </c>
      <c r="AI165" s="52">
        <f t="shared" si="55"/>
        <v>36.42576177017294</v>
      </c>
      <c r="AJ165" s="52">
        <f t="shared" si="56"/>
        <v>1053.2359134282112</v>
      </c>
    </row>
    <row r="166" spans="29:36" x14ac:dyDescent="0.75">
      <c r="AC166" s="38" t="str">
        <f t="shared" si="63"/>
        <v>Agosto</v>
      </c>
      <c r="AD166" s="222" t="s">
        <v>749</v>
      </c>
      <c r="AE166" s="52">
        <f t="shared" si="51"/>
        <v>0</v>
      </c>
      <c r="AF166" s="52">
        <f t="shared" si="52"/>
        <v>0</v>
      </c>
      <c r="AG166" s="52">
        <f t="shared" si="53"/>
        <v>0</v>
      </c>
      <c r="AH166" s="52">
        <f t="shared" si="54"/>
        <v>0</v>
      </c>
      <c r="AI166" s="52">
        <f t="shared" si="55"/>
        <v>0</v>
      </c>
      <c r="AJ166" s="52">
        <f t="shared" si="56"/>
        <v>0</v>
      </c>
    </row>
    <row r="167" spans="29:36" x14ac:dyDescent="0.75">
      <c r="AC167" s="38" t="s">
        <v>506</v>
      </c>
      <c r="AD167" s="222" t="s">
        <v>586</v>
      </c>
      <c r="AE167" s="52">
        <f t="shared" si="51"/>
        <v>0</v>
      </c>
      <c r="AF167" s="52">
        <f t="shared" si="52"/>
        <v>324000</v>
      </c>
      <c r="AG167" s="52">
        <f t="shared" si="53"/>
        <v>324000</v>
      </c>
      <c r="AH167" s="52">
        <f t="shared" si="54"/>
        <v>1.7085618672917249</v>
      </c>
      <c r="AI167" s="52">
        <f t="shared" si="55"/>
        <v>1.8681208146802499</v>
      </c>
      <c r="AJ167" s="52">
        <f t="shared" si="56"/>
        <v>54.015944678338727</v>
      </c>
    </row>
    <row r="168" spans="29:36" x14ac:dyDescent="0.75">
      <c r="AC168" s="38" t="str">
        <f t="shared" ref="AC168:AC169" si="64">AC167</f>
        <v>Septiembre</v>
      </c>
      <c r="AD168" s="222" t="s">
        <v>750</v>
      </c>
      <c r="AE168" s="52">
        <f t="shared" si="51"/>
        <v>0</v>
      </c>
      <c r="AF168" s="52">
        <f t="shared" si="52"/>
        <v>0</v>
      </c>
      <c r="AG168" s="52">
        <f t="shared" si="53"/>
        <v>0</v>
      </c>
      <c r="AH168" s="52">
        <f t="shared" si="54"/>
        <v>0</v>
      </c>
      <c r="AI168" s="52">
        <f t="shared" si="55"/>
        <v>0</v>
      </c>
      <c r="AJ168" s="52">
        <f t="shared" si="56"/>
        <v>0</v>
      </c>
    </row>
    <row r="169" spans="29:36" x14ac:dyDescent="0.75">
      <c r="AC169" s="38" t="str">
        <f t="shared" si="64"/>
        <v>Septiembre</v>
      </c>
      <c r="AD169" s="222" t="s">
        <v>749</v>
      </c>
      <c r="AE169" s="52">
        <f t="shared" si="51"/>
        <v>0</v>
      </c>
      <c r="AF169" s="52">
        <f t="shared" si="52"/>
        <v>0</v>
      </c>
      <c r="AG169" s="52">
        <f t="shared" si="53"/>
        <v>0</v>
      </c>
      <c r="AH169" s="52">
        <f t="shared" si="54"/>
        <v>0</v>
      </c>
      <c r="AI169" s="52">
        <f t="shared" si="55"/>
        <v>0</v>
      </c>
      <c r="AJ169" s="52">
        <f t="shared" si="56"/>
        <v>0</v>
      </c>
    </row>
    <row r="170" spans="29:36" x14ac:dyDescent="0.75">
      <c r="AC170" s="38" t="s">
        <v>507</v>
      </c>
      <c r="AD170" s="222" t="s">
        <v>586</v>
      </c>
      <c r="AE170" s="52">
        <f t="shared" si="51"/>
        <v>0</v>
      </c>
      <c r="AF170" s="52">
        <f t="shared" si="52"/>
        <v>0</v>
      </c>
      <c r="AG170" s="52">
        <f t="shared" si="53"/>
        <v>0</v>
      </c>
      <c r="AH170" s="52">
        <f t="shared" si="54"/>
        <v>0</v>
      </c>
      <c r="AI170" s="52">
        <f t="shared" si="55"/>
        <v>0</v>
      </c>
      <c r="AJ170" s="52">
        <f t="shared" si="56"/>
        <v>0</v>
      </c>
    </row>
    <row r="171" spans="29:36" x14ac:dyDescent="0.75">
      <c r="AC171" s="38" t="str">
        <f t="shared" ref="AC171:AC172" si="65">AC170</f>
        <v>Octubre</v>
      </c>
      <c r="AD171" s="222" t="s">
        <v>750</v>
      </c>
      <c r="AE171" s="52">
        <f t="shared" si="51"/>
        <v>0</v>
      </c>
      <c r="AF171" s="52">
        <f t="shared" si="52"/>
        <v>7958472.1863234174</v>
      </c>
      <c r="AG171" s="52">
        <f t="shared" si="53"/>
        <v>7958472.1863234174</v>
      </c>
      <c r="AH171" s="52">
        <f t="shared" si="54"/>
        <v>41.967722529178999</v>
      </c>
      <c r="AI171" s="52">
        <f t="shared" si="55"/>
        <v>45.886998593594484</v>
      </c>
      <c r="AJ171" s="52">
        <f t="shared" si="56"/>
        <v>1326.8036831498248</v>
      </c>
    </row>
    <row r="172" spans="29:36" x14ac:dyDescent="0.75">
      <c r="AC172" s="38" t="str">
        <f t="shared" si="65"/>
        <v>Octubre</v>
      </c>
      <c r="AD172" s="222" t="s">
        <v>749</v>
      </c>
      <c r="AE172" s="52">
        <f t="shared" si="51"/>
        <v>0</v>
      </c>
      <c r="AF172" s="52">
        <f t="shared" si="52"/>
        <v>0</v>
      </c>
      <c r="AG172" s="52">
        <f t="shared" si="53"/>
        <v>0</v>
      </c>
      <c r="AH172" s="52">
        <f t="shared" si="54"/>
        <v>0</v>
      </c>
      <c r="AI172" s="52">
        <f t="shared" si="55"/>
        <v>0</v>
      </c>
      <c r="AJ172" s="52">
        <f t="shared" si="56"/>
        <v>0</v>
      </c>
    </row>
    <row r="173" spans="29:36" x14ac:dyDescent="0.75">
      <c r="AC173" s="38" t="s">
        <v>508</v>
      </c>
      <c r="AD173" s="222" t="s">
        <v>586</v>
      </c>
      <c r="AE173" s="52">
        <f t="shared" si="51"/>
        <v>0</v>
      </c>
      <c r="AF173" s="52">
        <f t="shared" si="52"/>
        <v>388800</v>
      </c>
      <c r="AG173" s="52">
        <f t="shared" si="53"/>
        <v>259200</v>
      </c>
      <c r="AH173" s="52">
        <f t="shared" si="54"/>
        <v>1.3668494938333797</v>
      </c>
      <c r="AI173" s="52">
        <f t="shared" si="55"/>
        <v>1.4944966517441998</v>
      </c>
      <c r="AJ173" s="52">
        <f t="shared" si="56"/>
        <v>43.212755742670979</v>
      </c>
    </row>
    <row r="174" spans="29:36" x14ac:dyDescent="0.75">
      <c r="AC174" s="38" t="str">
        <f t="shared" ref="AC174:AC175" si="66">AC173</f>
        <v>Noviembre</v>
      </c>
      <c r="AD174" s="222" t="s">
        <v>750</v>
      </c>
      <c r="AE174" s="52">
        <f t="shared" si="51"/>
        <v>0</v>
      </c>
      <c r="AF174" s="52">
        <f t="shared" si="52"/>
        <v>0</v>
      </c>
      <c r="AG174" s="52">
        <f t="shared" si="53"/>
        <v>0</v>
      </c>
      <c r="AH174" s="52">
        <f t="shared" si="54"/>
        <v>0</v>
      </c>
      <c r="AI174" s="52">
        <f t="shared" si="55"/>
        <v>0</v>
      </c>
      <c r="AJ174" s="52">
        <f t="shared" si="56"/>
        <v>0</v>
      </c>
    </row>
    <row r="175" spans="29:36" x14ac:dyDescent="0.75">
      <c r="AC175" s="38" t="str">
        <f t="shared" si="66"/>
        <v>Noviembre</v>
      </c>
      <c r="AD175" s="222" t="s">
        <v>749</v>
      </c>
      <c r="AE175" s="52">
        <f t="shared" si="51"/>
        <v>0</v>
      </c>
      <c r="AF175" s="52">
        <f t="shared" si="52"/>
        <v>0</v>
      </c>
      <c r="AG175" s="52">
        <f t="shared" si="53"/>
        <v>0</v>
      </c>
      <c r="AH175" s="52">
        <f t="shared" si="54"/>
        <v>0</v>
      </c>
      <c r="AI175" s="52">
        <f t="shared" si="55"/>
        <v>0</v>
      </c>
      <c r="AJ175" s="52">
        <f t="shared" si="56"/>
        <v>0</v>
      </c>
    </row>
    <row r="176" spans="29:36" x14ac:dyDescent="0.75">
      <c r="AC176" s="38" t="s">
        <v>509</v>
      </c>
      <c r="AD176" s="222" t="s">
        <v>586</v>
      </c>
      <c r="AE176" s="52">
        <f t="shared" si="51"/>
        <v>0</v>
      </c>
      <c r="AF176" s="52">
        <f t="shared" si="52"/>
        <v>453600</v>
      </c>
      <c r="AG176" s="52">
        <f t="shared" si="53"/>
        <v>194400.00000000003</v>
      </c>
      <c r="AH176" s="52">
        <f t="shared" si="54"/>
        <v>1.0251371203750352</v>
      </c>
      <c r="AI176" s="52">
        <f t="shared" si="55"/>
        <v>1.1208724888081503</v>
      </c>
      <c r="AJ176" s="52">
        <f t="shared" si="56"/>
        <v>32.409566807003237</v>
      </c>
    </row>
    <row r="177" spans="29:36" x14ac:dyDescent="0.75">
      <c r="AC177" s="38" t="s">
        <v>509</v>
      </c>
      <c r="AD177" s="222" t="s">
        <v>750</v>
      </c>
      <c r="AE177" s="52">
        <f t="shared" si="51"/>
        <v>0</v>
      </c>
      <c r="AF177" s="52">
        <f t="shared" si="52"/>
        <v>0</v>
      </c>
      <c r="AG177" s="52">
        <f t="shared" si="53"/>
        <v>0</v>
      </c>
      <c r="AH177" s="52">
        <f t="shared" si="54"/>
        <v>0</v>
      </c>
      <c r="AI177" s="52">
        <f t="shared" si="55"/>
        <v>0</v>
      </c>
      <c r="AJ177" s="52">
        <f t="shared" si="56"/>
        <v>0</v>
      </c>
    </row>
    <row r="178" spans="29:36" x14ac:dyDescent="0.75">
      <c r="AC178" s="38" t="s">
        <v>509</v>
      </c>
      <c r="AD178" s="222" t="s">
        <v>749</v>
      </c>
      <c r="AE178" s="52">
        <f t="shared" si="51"/>
        <v>0</v>
      </c>
      <c r="AF178" s="52">
        <f t="shared" si="52"/>
        <v>0</v>
      </c>
      <c r="AG178" s="52">
        <f t="shared" si="53"/>
        <v>0</v>
      </c>
      <c r="AH178" s="52">
        <f t="shared" si="54"/>
        <v>0</v>
      </c>
      <c r="AI178" s="52">
        <f t="shared" si="55"/>
        <v>0</v>
      </c>
      <c r="AJ178" s="52">
        <f t="shared" si="56"/>
        <v>0</v>
      </c>
    </row>
  </sheetData>
  <mergeCells count="25">
    <mergeCell ref="T43:T44"/>
    <mergeCell ref="U43:U44"/>
    <mergeCell ref="N41:U41"/>
    <mergeCell ref="N42:R42"/>
    <mergeCell ref="S42:U42"/>
    <mergeCell ref="N43:N44"/>
    <mergeCell ref="P43:P44"/>
    <mergeCell ref="R43:R44"/>
    <mergeCell ref="I15:S15"/>
    <mergeCell ref="I17:S27"/>
    <mergeCell ref="H43:K43"/>
    <mergeCell ref="L43:M43"/>
    <mergeCell ref="C15:H15"/>
    <mergeCell ref="O43:O44"/>
    <mergeCell ref="Q43:Q44"/>
    <mergeCell ref="S43:S44"/>
    <mergeCell ref="B43:F43"/>
    <mergeCell ref="AH141:AH142"/>
    <mergeCell ref="AI141:AI142"/>
    <mergeCell ref="AJ141:AJ142"/>
    <mergeCell ref="AC141:AC142"/>
    <mergeCell ref="AD141:AD142"/>
    <mergeCell ref="AE141:AE142"/>
    <mergeCell ref="AF141:AF142"/>
    <mergeCell ref="AG141:AG142"/>
  </mergeCells>
  <hyperlinks>
    <hyperlink ref="B10" location="VENTEOS!A1" display="&lt;&lt;&lt;VENTEOS" xr:uid="{B2EEEFCA-6390-4DA1-9F91-C1C75FEFD43B}"/>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748A48D-F255-4896-93FA-3862C92A7ED0}">
          <x14:formula1>
            <xm:f>Hoja1!$B$45:$B$56</xm:f>
          </x14:formula1>
          <xm:sqref>F45:F134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8601B-6CF4-4ECB-BFB4-E9C00C1D1FE2}">
  <sheetPr>
    <tabColor theme="5" tint="0.79998168889431442"/>
  </sheetPr>
  <dimension ref="A1:BP184"/>
  <sheetViews>
    <sheetView zoomScale="80" zoomScaleNormal="80" workbookViewId="0">
      <selection activeCell="B10" sqref="B10"/>
    </sheetView>
  </sheetViews>
  <sheetFormatPr baseColWidth="10" defaultRowHeight="14.75" x14ac:dyDescent="0.75"/>
  <cols>
    <col min="1" max="1" width="10.90625" style="1"/>
    <col min="2" max="2" width="22.08984375" customWidth="1"/>
    <col min="3" max="3" width="24.1796875" customWidth="1"/>
    <col min="4" max="5" width="27.453125" style="160" customWidth="1"/>
    <col min="6" max="6" width="27.453125" customWidth="1"/>
    <col min="7" max="7" width="25.08984375" bestFit="1" customWidth="1"/>
    <col min="8" max="8" width="40.36328125" customWidth="1"/>
    <col min="10" max="11" width="10.90625" customWidth="1"/>
    <col min="12" max="14" width="10.90625" style="1" customWidth="1"/>
    <col min="15" max="15" width="18.08984375" style="1" customWidth="1"/>
    <col min="16" max="16" width="16.7265625" style="1" customWidth="1"/>
    <col min="17" max="29" width="10.90625" style="1" customWidth="1"/>
    <col min="30" max="30" width="10.90625" style="1" hidden="1" customWidth="1"/>
    <col min="31" max="31" width="21" style="83" hidden="1" customWidth="1"/>
    <col min="32" max="32" width="28.90625" style="83" hidden="1" customWidth="1"/>
    <col min="33" max="34" width="29.1796875" style="83" hidden="1" customWidth="1"/>
    <col min="35" max="37" width="24.54296875" style="83" hidden="1" customWidth="1"/>
    <col min="38" max="40" width="22.90625" style="83" hidden="1" customWidth="1"/>
    <col min="41" max="42" width="20.7265625" style="83" hidden="1" customWidth="1"/>
    <col min="43" max="68" width="10.90625" style="1" hidden="1" customWidth="1"/>
    <col min="69" max="69" width="0" style="1" hidden="1" customWidth="1"/>
    <col min="70" max="16384" width="10.90625" style="1"/>
  </cols>
  <sheetData>
    <row r="1" spans="1:42" x14ac:dyDescent="0.75">
      <c r="B1" s="1"/>
      <c r="C1" s="1"/>
      <c r="D1" s="1"/>
      <c r="E1" s="1"/>
      <c r="F1" s="1"/>
      <c r="G1" s="1"/>
      <c r="H1" s="1"/>
      <c r="I1" s="1"/>
      <c r="J1" s="1"/>
      <c r="K1" s="1"/>
      <c r="AE1" s="1"/>
      <c r="AF1" s="1"/>
      <c r="AG1" s="1"/>
      <c r="AH1" s="1"/>
      <c r="AI1" s="1"/>
      <c r="AJ1" s="1"/>
      <c r="AK1" s="1"/>
      <c r="AL1" s="1"/>
      <c r="AM1" s="1"/>
      <c r="AN1" s="1"/>
      <c r="AO1" s="1"/>
      <c r="AP1" s="1"/>
    </row>
    <row r="2" spans="1:42" x14ac:dyDescent="0.75">
      <c r="B2" s="1"/>
      <c r="C2" s="1"/>
      <c r="D2" s="1"/>
      <c r="E2" s="1"/>
      <c r="F2" s="1"/>
      <c r="G2" s="1"/>
      <c r="H2" s="1"/>
      <c r="I2" s="1"/>
      <c r="J2" s="1"/>
      <c r="K2" s="1"/>
      <c r="AE2" s="1"/>
      <c r="AF2" s="1"/>
      <c r="AG2" s="1"/>
      <c r="AH2" s="1"/>
      <c r="AI2" s="1"/>
      <c r="AJ2" s="1"/>
      <c r="AK2" s="1"/>
      <c r="AL2" s="1"/>
      <c r="AM2" s="1"/>
      <c r="AN2" s="1"/>
      <c r="AO2" s="1"/>
      <c r="AP2" s="1"/>
    </row>
    <row r="3" spans="1:42" x14ac:dyDescent="0.75">
      <c r="B3" s="1"/>
      <c r="C3" s="1"/>
      <c r="D3" s="1"/>
      <c r="E3" s="1"/>
      <c r="F3" s="1"/>
      <c r="G3" s="1"/>
      <c r="H3" s="1"/>
      <c r="I3" s="1"/>
      <c r="J3" s="1"/>
      <c r="K3" s="1"/>
      <c r="AE3" s="1"/>
      <c r="AF3" s="1"/>
      <c r="AG3" s="1"/>
      <c r="AH3" s="1"/>
      <c r="AI3" s="1"/>
      <c r="AJ3" s="1"/>
      <c r="AK3" s="1"/>
      <c r="AL3" s="1"/>
      <c r="AM3" s="1"/>
      <c r="AN3" s="1"/>
      <c r="AO3" s="1"/>
      <c r="AP3" s="1"/>
    </row>
    <row r="4" spans="1:42" x14ac:dyDescent="0.75">
      <c r="B4" s="1"/>
      <c r="C4" s="1"/>
      <c r="D4" s="1"/>
      <c r="E4" s="1"/>
      <c r="F4" s="1"/>
      <c r="G4" s="1"/>
      <c r="H4" s="1"/>
      <c r="I4" s="1"/>
      <c r="J4" s="1"/>
      <c r="K4" s="1"/>
      <c r="AE4" s="1"/>
      <c r="AF4" s="1"/>
      <c r="AG4" s="1"/>
      <c r="AH4" s="1"/>
      <c r="AI4" s="1"/>
      <c r="AJ4" s="1"/>
      <c r="AK4" s="1"/>
      <c r="AL4" s="1"/>
      <c r="AM4" s="1"/>
      <c r="AN4" s="1"/>
      <c r="AO4" s="1"/>
      <c r="AP4" s="1"/>
    </row>
    <row r="5" spans="1:42" x14ac:dyDescent="0.75">
      <c r="B5" s="1"/>
      <c r="C5" s="1"/>
      <c r="D5" s="1"/>
      <c r="E5" s="1"/>
      <c r="F5" s="1"/>
      <c r="G5" s="1"/>
      <c r="H5" s="1"/>
      <c r="I5" s="1"/>
      <c r="J5" s="1"/>
      <c r="K5" s="1"/>
      <c r="AE5" s="1"/>
      <c r="AF5" s="1"/>
      <c r="AG5" s="1"/>
      <c r="AH5" s="1"/>
      <c r="AI5" s="1"/>
      <c r="AJ5" s="1"/>
      <c r="AK5" s="1"/>
      <c r="AL5" s="1"/>
      <c r="AM5" s="1"/>
      <c r="AN5" s="1"/>
      <c r="AO5" s="1"/>
      <c r="AP5" s="1"/>
    </row>
    <row r="6" spans="1:42" x14ac:dyDescent="0.75">
      <c r="B6" s="1"/>
      <c r="C6" s="1"/>
      <c r="D6" s="1"/>
      <c r="E6" s="1"/>
      <c r="F6" s="1"/>
      <c r="G6" s="1"/>
      <c r="H6" s="1"/>
      <c r="I6" s="1"/>
      <c r="J6" s="1"/>
      <c r="K6" s="1"/>
      <c r="AE6" s="1"/>
      <c r="AF6" s="1"/>
      <c r="AG6" s="1"/>
      <c r="AH6" s="1"/>
      <c r="AI6" s="1"/>
      <c r="AJ6" s="1"/>
      <c r="AK6" s="1"/>
      <c r="AL6" s="1"/>
      <c r="AM6" s="1"/>
      <c r="AN6" s="1"/>
      <c r="AO6" s="1"/>
      <c r="AP6" s="1"/>
    </row>
    <row r="7" spans="1:42" x14ac:dyDescent="0.75">
      <c r="B7" s="1"/>
      <c r="C7" s="1"/>
      <c r="D7" s="1"/>
      <c r="E7" s="1"/>
      <c r="F7" s="1"/>
      <c r="G7" s="1"/>
      <c r="H7" s="1"/>
      <c r="I7" s="1"/>
      <c r="J7" s="1"/>
      <c r="K7" s="1"/>
      <c r="AE7" s="1"/>
      <c r="AF7" s="1"/>
      <c r="AG7" s="1"/>
      <c r="AH7" s="1"/>
      <c r="AI7" s="1"/>
      <c r="AJ7" s="1"/>
      <c r="AK7" s="1"/>
      <c r="AL7" s="1"/>
      <c r="AM7" s="1"/>
      <c r="AN7" s="1"/>
      <c r="AO7" s="1"/>
      <c r="AP7" s="1"/>
    </row>
    <row r="8" spans="1:42" x14ac:dyDescent="0.75">
      <c r="B8" s="1"/>
      <c r="C8" s="1"/>
      <c r="D8" s="1"/>
      <c r="E8" s="1"/>
      <c r="F8" s="1"/>
      <c r="G8" s="1"/>
      <c r="H8" s="1"/>
      <c r="I8" s="1"/>
      <c r="J8" s="1"/>
      <c r="K8" s="1"/>
      <c r="AE8" s="1"/>
      <c r="AF8" s="1"/>
      <c r="AG8" s="1"/>
      <c r="AH8" s="1"/>
      <c r="AI8" s="1"/>
      <c r="AJ8" s="1"/>
      <c r="AK8" s="1"/>
      <c r="AL8" s="1"/>
      <c r="AM8" s="1"/>
      <c r="AN8" s="1"/>
      <c r="AO8" s="1"/>
      <c r="AP8" s="1"/>
    </row>
    <row r="9" spans="1:42" x14ac:dyDescent="0.75">
      <c r="B9" s="1"/>
      <c r="C9" s="1"/>
      <c r="D9" s="1"/>
      <c r="E9" s="1"/>
      <c r="F9" s="1"/>
      <c r="G9" s="1"/>
      <c r="H9" s="1"/>
      <c r="I9" s="1"/>
      <c r="J9" s="1"/>
      <c r="K9" s="1"/>
      <c r="AE9" s="1"/>
      <c r="AF9" s="1"/>
      <c r="AG9" s="1"/>
      <c r="AH9" s="1"/>
      <c r="AI9" s="1"/>
      <c r="AJ9" s="1"/>
      <c r="AK9" s="1"/>
      <c r="AL9" s="1"/>
      <c r="AM9" s="1"/>
      <c r="AN9" s="1"/>
      <c r="AO9" s="1"/>
      <c r="AP9" s="1"/>
    </row>
    <row r="10" spans="1:42" x14ac:dyDescent="0.75">
      <c r="B10" s="6" t="s">
        <v>419</v>
      </c>
      <c r="C10" s="1"/>
      <c r="D10" s="1"/>
      <c r="E10" s="1"/>
      <c r="F10" s="1"/>
      <c r="G10" s="1"/>
      <c r="H10" s="1"/>
      <c r="I10" s="1"/>
      <c r="J10" s="1"/>
      <c r="K10" s="1"/>
      <c r="AE10" s="1"/>
      <c r="AF10" s="1"/>
      <c r="AG10" s="1"/>
      <c r="AH10" s="1"/>
      <c r="AI10" s="1"/>
      <c r="AJ10" s="1"/>
      <c r="AK10" s="1"/>
      <c r="AL10" s="1"/>
      <c r="AM10" s="1"/>
      <c r="AN10" s="1"/>
      <c r="AO10" s="1"/>
      <c r="AP10" s="1"/>
    </row>
    <row r="11" spans="1:42" x14ac:dyDescent="0.75">
      <c r="A11" s="6"/>
      <c r="B11" s="1"/>
      <c r="C11" s="1"/>
      <c r="D11" s="1"/>
      <c r="E11" s="1"/>
      <c r="F11" s="1"/>
      <c r="G11" s="1"/>
      <c r="H11" s="1"/>
      <c r="I11" s="1"/>
      <c r="J11" s="1"/>
      <c r="K11" s="1"/>
      <c r="AE11" s="1"/>
      <c r="AF11" s="1"/>
      <c r="AG11" s="1"/>
      <c r="AH11" s="1"/>
      <c r="AI11" s="1"/>
      <c r="AJ11" s="1"/>
      <c r="AK11" s="1"/>
      <c r="AL11" s="1"/>
      <c r="AM11" s="1"/>
      <c r="AN11" s="1"/>
      <c r="AO11" s="1"/>
      <c r="AP11" s="1"/>
    </row>
    <row r="12" spans="1:42" ht="18.5" x14ac:dyDescent="0.9">
      <c r="B12" s="12" t="s">
        <v>265</v>
      </c>
      <c r="C12" s="12"/>
      <c r="D12" s="12"/>
      <c r="E12" s="12"/>
      <c r="F12" s="12"/>
      <c r="G12" s="1"/>
      <c r="H12" s="1"/>
      <c r="I12" s="1"/>
      <c r="J12" s="1"/>
      <c r="K12" s="1"/>
      <c r="AE12" s="1"/>
      <c r="AF12" s="1"/>
      <c r="AG12" s="1"/>
      <c r="AH12" s="1"/>
      <c r="AI12" s="1"/>
      <c r="AJ12" s="1"/>
      <c r="AK12" s="1"/>
      <c r="AL12" s="1"/>
      <c r="AM12" s="1"/>
      <c r="AN12" s="1"/>
      <c r="AO12" s="1"/>
      <c r="AP12" s="1"/>
    </row>
    <row r="13" spans="1:42" ht="18.5" x14ac:dyDescent="0.9">
      <c r="B13" s="12"/>
      <c r="C13" s="12"/>
      <c r="D13" s="12"/>
      <c r="E13" s="12"/>
      <c r="F13" s="12"/>
      <c r="G13" s="1"/>
      <c r="H13" s="1"/>
      <c r="I13" s="1"/>
      <c r="J13" s="1"/>
      <c r="K13" s="1"/>
      <c r="AE13" s="1"/>
      <c r="AF13" s="1"/>
      <c r="AG13" s="1"/>
      <c r="AH13" s="1"/>
      <c r="AI13" s="1"/>
      <c r="AJ13" s="1"/>
      <c r="AK13" s="1"/>
      <c r="AL13" s="1"/>
      <c r="AM13" s="1"/>
      <c r="AN13" s="1"/>
      <c r="AO13" s="1"/>
      <c r="AP13" s="1"/>
    </row>
    <row r="14" spans="1:42" ht="18.5" x14ac:dyDescent="0.9">
      <c r="B14" s="12"/>
      <c r="C14" s="12"/>
      <c r="D14" s="12"/>
      <c r="E14" s="12"/>
      <c r="F14" s="12"/>
      <c r="G14" s="1"/>
      <c r="H14" s="1"/>
      <c r="I14" s="1"/>
      <c r="J14" s="1"/>
      <c r="K14" s="1"/>
      <c r="AE14" s="1"/>
      <c r="AF14" s="1"/>
      <c r="AG14" s="1"/>
      <c r="AH14" s="1"/>
      <c r="AI14" s="1"/>
      <c r="AJ14" s="1"/>
      <c r="AK14" s="1"/>
      <c r="AL14" s="1"/>
      <c r="AM14" s="1"/>
      <c r="AN14" s="1"/>
      <c r="AO14" s="1"/>
      <c r="AP14" s="1"/>
    </row>
    <row r="15" spans="1:42" x14ac:dyDescent="0.75">
      <c r="B15" s="259" t="s">
        <v>428</v>
      </c>
      <c r="C15" s="284"/>
      <c r="D15" s="284"/>
      <c r="E15" s="284"/>
      <c r="F15" s="284"/>
      <c r="G15" s="284"/>
      <c r="H15" s="400" t="s">
        <v>308</v>
      </c>
      <c r="I15" s="401"/>
      <c r="J15" s="401"/>
      <c r="K15" s="401"/>
      <c r="L15" s="401"/>
      <c r="M15" s="401"/>
      <c r="N15" s="401"/>
      <c r="O15" s="401"/>
      <c r="P15" s="401"/>
      <c r="Q15" s="401"/>
      <c r="R15" s="402"/>
      <c r="AE15" s="1"/>
      <c r="AF15" s="1"/>
      <c r="AG15" s="1"/>
      <c r="AH15" s="1"/>
      <c r="AI15" s="1"/>
      <c r="AJ15" s="1"/>
      <c r="AK15" s="1"/>
      <c r="AL15" s="1"/>
      <c r="AM15" s="1"/>
      <c r="AN15" s="1"/>
      <c r="AO15" s="1"/>
      <c r="AP15" s="1"/>
    </row>
    <row r="16" spans="1:42" x14ac:dyDescent="0.75">
      <c r="B16" s="22"/>
      <c r="C16" s="23"/>
      <c r="D16" s="23"/>
      <c r="E16" s="23"/>
      <c r="F16" s="23"/>
      <c r="G16" s="23"/>
      <c r="H16" s="22"/>
      <c r="I16" s="23"/>
      <c r="J16" s="23"/>
      <c r="K16" s="23"/>
      <c r="L16" s="23"/>
      <c r="M16" s="23"/>
      <c r="N16" s="23"/>
      <c r="O16" s="23"/>
      <c r="P16" s="23"/>
      <c r="Q16" s="23"/>
      <c r="R16" s="24"/>
      <c r="AE16" s="1"/>
      <c r="AF16" s="1"/>
      <c r="AG16" s="1"/>
      <c r="AH16" s="1"/>
      <c r="AI16" s="1"/>
      <c r="AJ16" s="1"/>
      <c r="AK16" s="1"/>
      <c r="AL16" s="1"/>
      <c r="AM16" s="1"/>
      <c r="AN16" s="1"/>
      <c r="AO16" s="1"/>
      <c r="AP16" s="1"/>
    </row>
    <row r="17" spans="2:42" x14ac:dyDescent="0.75">
      <c r="B17" s="25"/>
      <c r="C17" s="1"/>
      <c r="D17" s="1"/>
      <c r="E17" s="1"/>
      <c r="F17" s="1"/>
      <c r="G17" s="1"/>
      <c r="H17" s="272" t="s">
        <v>1066</v>
      </c>
      <c r="I17" s="265"/>
      <c r="J17" s="265"/>
      <c r="K17" s="265"/>
      <c r="L17" s="265"/>
      <c r="M17" s="265"/>
      <c r="N17" s="265"/>
      <c r="O17" s="265"/>
      <c r="P17" s="265"/>
      <c r="Q17" s="265"/>
      <c r="R17" s="273"/>
      <c r="AE17" s="1"/>
      <c r="AF17" s="1"/>
      <c r="AG17" s="1"/>
      <c r="AH17" s="1"/>
      <c r="AI17" s="1"/>
      <c r="AJ17" s="1"/>
      <c r="AK17" s="1"/>
      <c r="AL17" s="1"/>
      <c r="AM17" s="1"/>
      <c r="AN17" s="1"/>
      <c r="AO17" s="1"/>
      <c r="AP17" s="1"/>
    </row>
    <row r="18" spans="2:42" x14ac:dyDescent="0.75">
      <c r="B18" s="25"/>
      <c r="C18" s="1"/>
      <c r="D18" s="1"/>
      <c r="E18" s="1"/>
      <c r="F18" s="1"/>
      <c r="G18" s="1"/>
      <c r="H18" s="272"/>
      <c r="I18" s="265"/>
      <c r="J18" s="265"/>
      <c r="K18" s="265"/>
      <c r="L18" s="265"/>
      <c r="M18" s="265"/>
      <c r="N18" s="265"/>
      <c r="O18" s="265"/>
      <c r="P18" s="265"/>
      <c r="Q18" s="265"/>
      <c r="R18" s="273"/>
      <c r="AE18" s="1"/>
      <c r="AF18" s="1"/>
      <c r="AG18" s="1"/>
      <c r="AH18" s="1"/>
      <c r="AI18" s="1"/>
      <c r="AJ18" s="1"/>
      <c r="AK18" s="1"/>
      <c r="AL18" s="1"/>
      <c r="AM18" s="1"/>
      <c r="AN18" s="1"/>
      <c r="AO18" s="1"/>
      <c r="AP18" s="1"/>
    </row>
    <row r="19" spans="2:42" x14ac:dyDescent="0.75">
      <c r="B19" s="25"/>
      <c r="C19" s="1"/>
      <c r="D19" s="1"/>
      <c r="E19" s="1"/>
      <c r="F19" s="1"/>
      <c r="G19" s="1"/>
      <c r="H19" s="272"/>
      <c r="I19" s="265"/>
      <c r="J19" s="265"/>
      <c r="K19" s="265"/>
      <c r="L19" s="265"/>
      <c r="M19" s="265"/>
      <c r="N19" s="265"/>
      <c r="O19" s="265"/>
      <c r="P19" s="265"/>
      <c r="Q19" s="265"/>
      <c r="R19" s="273"/>
      <c r="AE19" s="1"/>
      <c r="AF19" s="1"/>
      <c r="AG19" s="1"/>
      <c r="AH19" s="1"/>
      <c r="AI19" s="1"/>
      <c r="AJ19" s="1"/>
      <c r="AK19" s="1"/>
      <c r="AL19" s="1"/>
      <c r="AM19" s="1"/>
      <c r="AN19" s="1"/>
      <c r="AO19" s="1"/>
      <c r="AP19" s="1"/>
    </row>
    <row r="20" spans="2:42" x14ac:dyDescent="0.75">
      <c r="B20" s="25"/>
      <c r="C20" s="1"/>
      <c r="D20" s="1"/>
      <c r="E20" s="1"/>
      <c r="F20" s="1"/>
      <c r="G20" s="1"/>
      <c r="H20" s="272"/>
      <c r="I20" s="265"/>
      <c r="J20" s="265"/>
      <c r="K20" s="265"/>
      <c r="L20" s="265"/>
      <c r="M20" s="265"/>
      <c r="N20" s="265"/>
      <c r="O20" s="265"/>
      <c r="P20" s="265"/>
      <c r="Q20" s="265"/>
      <c r="R20" s="273"/>
      <c r="AE20" s="1"/>
      <c r="AF20" s="1"/>
      <c r="AG20" s="1"/>
      <c r="AH20" s="1"/>
      <c r="AI20" s="1"/>
      <c r="AJ20" s="1"/>
      <c r="AK20" s="1"/>
      <c r="AL20" s="1"/>
      <c r="AM20" s="1"/>
      <c r="AN20" s="1"/>
      <c r="AO20" s="1"/>
      <c r="AP20" s="1"/>
    </row>
    <row r="21" spans="2:42" x14ac:dyDescent="0.75">
      <c r="B21" s="25"/>
      <c r="C21" s="1"/>
      <c r="D21" s="1"/>
      <c r="E21" s="1"/>
      <c r="F21" s="1"/>
      <c r="G21" s="1"/>
      <c r="H21" s="272"/>
      <c r="I21" s="265"/>
      <c r="J21" s="265"/>
      <c r="K21" s="265"/>
      <c r="L21" s="265"/>
      <c r="M21" s="265"/>
      <c r="N21" s="265"/>
      <c r="O21" s="265"/>
      <c r="P21" s="265"/>
      <c r="Q21" s="265"/>
      <c r="R21" s="273"/>
      <c r="AE21" s="1"/>
      <c r="AF21" s="1"/>
      <c r="AG21" s="1"/>
      <c r="AH21" s="1"/>
      <c r="AI21" s="1"/>
      <c r="AJ21" s="1"/>
      <c r="AK21" s="1"/>
      <c r="AL21" s="1"/>
      <c r="AM21" s="1"/>
      <c r="AN21" s="1"/>
      <c r="AO21" s="1"/>
      <c r="AP21" s="1"/>
    </row>
    <row r="22" spans="2:42" x14ac:dyDescent="0.75">
      <c r="B22" s="25"/>
      <c r="C22" s="1"/>
      <c r="D22" s="1"/>
      <c r="E22" s="1"/>
      <c r="F22" s="1"/>
      <c r="G22" s="1"/>
      <c r="H22" s="272"/>
      <c r="I22" s="265"/>
      <c r="J22" s="265"/>
      <c r="K22" s="265"/>
      <c r="L22" s="265"/>
      <c r="M22" s="265"/>
      <c r="N22" s="265"/>
      <c r="O22" s="265"/>
      <c r="P22" s="265"/>
      <c r="Q22" s="265"/>
      <c r="R22" s="273"/>
      <c r="AE22" s="1"/>
      <c r="AF22" s="1"/>
      <c r="AG22" s="1"/>
      <c r="AH22" s="1"/>
      <c r="AI22" s="1"/>
      <c r="AJ22" s="1"/>
      <c r="AK22" s="1"/>
      <c r="AL22" s="1"/>
      <c r="AM22" s="1"/>
      <c r="AN22" s="1"/>
      <c r="AO22" s="1"/>
      <c r="AP22" s="1"/>
    </row>
    <row r="23" spans="2:42" x14ac:dyDescent="0.75">
      <c r="B23" s="25"/>
      <c r="C23" s="1"/>
      <c r="D23" s="1"/>
      <c r="E23" s="1"/>
      <c r="F23" s="1"/>
      <c r="G23" s="1"/>
      <c r="H23" s="272"/>
      <c r="I23" s="265"/>
      <c r="J23" s="265"/>
      <c r="K23" s="265"/>
      <c r="L23" s="265"/>
      <c r="M23" s="265"/>
      <c r="N23" s="265"/>
      <c r="O23" s="265"/>
      <c r="P23" s="265"/>
      <c r="Q23" s="265"/>
      <c r="R23" s="273"/>
      <c r="AE23" s="1"/>
      <c r="AF23" s="1"/>
      <c r="AG23" s="1"/>
      <c r="AH23" s="1"/>
      <c r="AI23" s="1"/>
      <c r="AJ23" s="1"/>
      <c r="AK23" s="1"/>
      <c r="AL23" s="1"/>
      <c r="AM23" s="1"/>
      <c r="AN23" s="1"/>
      <c r="AO23" s="1"/>
      <c r="AP23" s="1"/>
    </row>
    <row r="24" spans="2:42" x14ac:dyDescent="0.75">
      <c r="B24" s="25"/>
      <c r="C24" s="1"/>
      <c r="D24" s="1"/>
      <c r="E24" s="1"/>
      <c r="F24" s="1"/>
      <c r="G24" s="1"/>
      <c r="H24" s="272"/>
      <c r="I24" s="265"/>
      <c r="J24" s="265"/>
      <c r="K24" s="265"/>
      <c r="L24" s="265"/>
      <c r="M24" s="265"/>
      <c r="N24" s="265"/>
      <c r="O24" s="265"/>
      <c r="P24" s="265"/>
      <c r="Q24" s="265"/>
      <c r="R24" s="273"/>
      <c r="AE24" s="1"/>
      <c r="AF24" s="1"/>
      <c r="AG24" s="1"/>
      <c r="AH24" s="1"/>
      <c r="AI24" s="1"/>
      <c r="AJ24" s="1"/>
      <c r="AK24" s="1"/>
      <c r="AL24" s="1"/>
      <c r="AM24" s="1"/>
      <c r="AN24" s="1"/>
      <c r="AO24" s="1"/>
      <c r="AP24" s="1"/>
    </row>
    <row r="25" spans="2:42" ht="18.5" x14ac:dyDescent="0.9">
      <c r="B25" s="104"/>
      <c r="C25" s="1"/>
      <c r="D25" s="1"/>
      <c r="E25" s="1"/>
      <c r="F25" s="1"/>
      <c r="G25" s="1"/>
      <c r="H25" s="272"/>
      <c r="I25" s="265"/>
      <c r="J25" s="265"/>
      <c r="K25" s="265"/>
      <c r="L25" s="265"/>
      <c r="M25" s="265"/>
      <c r="N25" s="265"/>
      <c r="O25" s="265"/>
      <c r="P25" s="265"/>
      <c r="Q25" s="265"/>
      <c r="R25" s="273"/>
      <c r="AE25" s="1"/>
      <c r="AF25" s="1"/>
      <c r="AG25" s="1"/>
      <c r="AH25" s="1"/>
      <c r="AI25" s="1"/>
      <c r="AJ25" s="1"/>
      <c r="AK25" s="1"/>
      <c r="AL25" s="1"/>
      <c r="AM25" s="1"/>
      <c r="AN25" s="1"/>
      <c r="AO25" s="1"/>
      <c r="AP25" s="1"/>
    </row>
    <row r="26" spans="2:42" x14ac:dyDescent="0.75">
      <c r="B26" s="25"/>
      <c r="C26" s="1"/>
      <c r="D26" s="1"/>
      <c r="E26" s="1"/>
      <c r="F26" s="1"/>
      <c r="G26" s="1"/>
      <c r="H26" s="272"/>
      <c r="I26" s="265"/>
      <c r="J26" s="265"/>
      <c r="K26" s="265"/>
      <c r="L26" s="265"/>
      <c r="M26" s="265"/>
      <c r="N26" s="265"/>
      <c r="O26" s="265"/>
      <c r="P26" s="265"/>
      <c r="Q26" s="265"/>
      <c r="R26" s="273"/>
      <c r="AE26" s="1"/>
      <c r="AF26" s="1"/>
      <c r="AG26" s="1"/>
      <c r="AH26" s="1"/>
      <c r="AI26" s="1"/>
      <c r="AJ26" s="1"/>
      <c r="AK26" s="1"/>
      <c r="AL26" s="1"/>
      <c r="AM26" s="1"/>
      <c r="AN26" s="1"/>
      <c r="AO26" s="1"/>
      <c r="AP26" s="1"/>
    </row>
    <row r="27" spans="2:42" x14ac:dyDescent="0.75">
      <c r="B27" s="25"/>
      <c r="C27" s="1"/>
      <c r="D27" s="1"/>
      <c r="E27" s="1"/>
      <c r="F27" s="1"/>
      <c r="G27" s="1"/>
      <c r="H27" s="272"/>
      <c r="I27" s="265"/>
      <c r="J27" s="265"/>
      <c r="K27" s="265"/>
      <c r="L27" s="265"/>
      <c r="M27" s="265"/>
      <c r="N27" s="265"/>
      <c r="O27" s="265"/>
      <c r="P27" s="265"/>
      <c r="Q27" s="265"/>
      <c r="R27" s="273"/>
      <c r="AE27" s="1"/>
      <c r="AF27" s="1"/>
      <c r="AG27" s="1"/>
      <c r="AH27" s="1"/>
      <c r="AI27" s="1"/>
      <c r="AJ27" s="1"/>
      <c r="AK27" s="1"/>
      <c r="AL27" s="1"/>
      <c r="AM27" s="1"/>
      <c r="AN27" s="1"/>
      <c r="AO27" s="1"/>
      <c r="AP27" s="1"/>
    </row>
    <row r="28" spans="2:42" x14ac:dyDescent="0.75">
      <c r="B28" s="25"/>
      <c r="C28" s="1"/>
      <c r="D28" s="1"/>
      <c r="E28" s="1"/>
      <c r="F28" s="1"/>
      <c r="G28" s="1"/>
      <c r="H28" s="54" t="s">
        <v>76</v>
      </c>
      <c r="I28" s="11"/>
      <c r="J28" s="11"/>
      <c r="K28" s="11"/>
      <c r="L28" s="11"/>
      <c r="M28" s="11"/>
      <c r="N28" s="11"/>
      <c r="O28" s="11"/>
      <c r="P28" s="11"/>
      <c r="Q28" s="11"/>
      <c r="R28" s="26"/>
      <c r="AE28" s="1"/>
      <c r="AF28" s="1"/>
      <c r="AG28" s="1"/>
      <c r="AH28" s="1"/>
      <c r="AI28" s="1"/>
      <c r="AJ28" s="1"/>
      <c r="AK28" s="1"/>
      <c r="AL28" s="1"/>
      <c r="AM28" s="1"/>
      <c r="AN28" s="1"/>
      <c r="AO28" s="1"/>
      <c r="AP28" s="1"/>
    </row>
    <row r="29" spans="2:42" x14ac:dyDescent="0.75">
      <c r="B29" s="25"/>
      <c r="C29" s="1"/>
      <c r="D29" s="1"/>
      <c r="E29" s="1"/>
      <c r="F29" s="1"/>
      <c r="G29" s="1"/>
      <c r="H29" s="25"/>
      <c r="I29" s="11"/>
      <c r="J29" s="11"/>
      <c r="K29" s="11"/>
      <c r="L29" s="11"/>
      <c r="M29" s="11"/>
      <c r="N29" s="11"/>
      <c r="O29" s="11"/>
      <c r="P29" s="11"/>
      <c r="Q29" s="11"/>
      <c r="R29" s="26"/>
      <c r="AE29" s="1"/>
      <c r="AF29" s="1"/>
      <c r="AG29" s="1"/>
      <c r="AH29" s="1"/>
      <c r="AI29" s="1"/>
      <c r="AJ29" s="1"/>
      <c r="AK29" s="1"/>
      <c r="AL29" s="1"/>
      <c r="AM29" s="1"/>
      <c r="AN29" s="1"/>
      <c r="AO29" s="1"/>
      <c r="AP29" s="1"/>
    </row>
    <row r="30" spans="2:42" x14ac:dyDescent="0.75">
      <c r="B30" s="25"/>
      <c r="C30" s="1"/>
      <c r="D30" s="1"/>
      <c r="E30" s="1"/>
      <c r="F30" s="1"/>
      <c r="G30" s="1"/>
      <c r="H30" s="30" t="s">
        <v>441</v>
      </c>
      <c r="I30" s="1"/>
      <c r="J30" s="1"/>
      <c r="K30" s="1"/>
      <c r="L30" s="11"/>
      <c r="M30" s="11"/>
      <c r="N30" s="11"/>
      <c r="O30" s="11"/>
      <c r="R30" s="26"/>
      <c r="AE30" s="1"/>
      <c r="AF30" s="1"/>
      <c r="AG30" s="1"/>
      <c r="AH30" s="1"/>
      <c r="AI30" s="1"/>
      <c r="AJ30" s="1"/>
      <c r="AK30" s="1"/>
      <c r="AL30" s="1"/>
      <c r="AM30" s="1"/>
      <c r="AN30" s="1"/>
      <c r="AO30" s="1"/>
      <c r="AP30" s="1"/>
    </row>
    <row r="31" spans="2:42" x14ac:dyDescent="0.75">
      <c r="B31" s="25"/>
      <c r="C31" s="1"/>
      <c r="D31" s="1"/>
      <c r="E31" s="1"/>
      <c r="F31" s="1"/>
      <c r="G31" s="1"/>
      <c r="H31" s="109" t="s">
        <v>915</v>
      </c>
      <c r="I31" s="1"/>
      <c r="J31" s="1"/>
      <c r="K31" s="1"/>
      <c r="L31" s="11"/>
      <c r="M31" s="11"/>
      <c r="N31" s="11"/>
      <c r="O31" s="11"/>
      <c r="R31" s="26"/>
      <c r="AE31" s="1"/>
      <c r="AF31" s="1"/>
      <c r="AG31" s="1"/>
      <c r="AH31" s="1"/>
      <c r="AI31" s="1"/>
      <c r="AJ31" s="1"/>
      <c r="AK31" s="1"/>
      <c r="AL31" s="1"/>
      <c r="AM31" s="1"/>
      <c r="AN31" s="1"/>
      <c r="AO31" s="1"/>
      <c r="AP31" s="1"/>
    </row>
    <row r="32" spans="2:42" x14ac:dyDescent="0.75">
      <c r="B32" s="48"/>
      <c r="C32" s="5"/>
      <c r="D32" s="5"/>
      <c r="E32" s="5"/>
      <c r="F32" s="5"/>
      <c r="G32" s="5"/>
      <c r="H32" s="109"/>
      <c r="I32" s="5"/>
      <c r="J32" s="5"/>
      <c r="K32" s="5"/>
      <c r="L32" s="11"/>
      <c r="M32" s="11"/>
      <c r="N32" s="11"/>
      <c r="O32" s="11"/>
      <c r="R32" s="26"/>
      <c r="AE32" s="1"/>
      <c r="AF32" s="1"/>
      <c r="AG32" s="1"/>
      <c r="AH32" s="1"/>
      <c r="AI32" s="1"/>
      <c r="AJ32" s="1"/>
      <c r="AK32" s="1"/>
      <c r="AL32" s="1"/>
      <c r="AM32" s="1"/>
      <c r="AN32" s="1"/>
      <c r="AO32" s="1"/>
      <c r="AP32" s="1"/>
    </row>
    <row r="33" spans="2:42" x14ac:dyDescent="0.75">
      <c r="B33" s="25"/>
      <c r="C33" s="11"/>
      <c r="D33" s="11"/>
      <c r="E33" s="11"/>
      <c r="F33" s="11"/>
      <c r="G33" s="11"/>
      <c r="H33" s="109"/>
      <c r="I33" s="11"/>
      <c r="J33" s="11"/>
      <c r="K33" s="11"/>
      <c r="L33" s="11"/>
      <c r="M33" s="11"/>
      <c r="N33" s="11"/>
      <c r="O33" s="11"/>
      <c r="R33" s="26"/>
      <c r="AE33" s="1"/>
      <c r="AF33" s="1"/>
      <c r="AG33" s="1"/>
      <c r="AH33" s="1"/>
      <c r="AI33" s="1"/>
      <c r="AJ33" s="1"/>
      <c r="AK33" s="1"/>
      <c r="AL33" s="1"/>
      <c r="AM33" s="1"/>
      <c r="AN33" s="1"/>
      <c r="AO33" s="1"/>
      <c r="AP33" s="1"/>
    </row>
    <row r="34" spans="2:42" x14ac:dyDescent="0.75">
      <c r="B34" s="25"/>
      <c r="C34" s="11"/>
      <c r="D34" s="11"/>
      <c r="E34" s="11"/>
      <c r="F34" s="11"/>
      <c r="G34" s="11"/>
      <c r="H34" s="272"/>
      <c r="I34" s="265"/>
      <c r="J34" s="265"/>
      <c r="K34" s="265"/>
      <c r="L34" s="265"/>
      <c r="M34" s="265"/>
      <c r="N34" s="265"/>
      <c r="O34" s="265"/>
      <c r="P34" s="265"/>
      <c r="Q34" s="265"/>
      <c r="R34" s="26"/>
      <c r="AE34" s="1"/>
      <c r="AF34" s="1"/>
      <c r="AG34" s="1"/>
      <c r="AH34" s="1"/>
      <c r="AI34" s="1"/>
      <c r="AJ34" s="1"/>
      <c r="AK34" s="1"/>
      <c r="AL34" s="1"/>
      <c r="AM34" s="1"/>
      <c r="AN34" s="1"/>
      <c r="AO34" s="1"/>
      <c r="AP34" s="1"/>
    </row>
    <row r="35" spans="2:42" x14ac:dyDescent="0.75">
      <c r="B35" s="25"/>
      <c r="C35" s="11"/>
      <c r="D35" s="11"/>
      <c r="E35" s="11"/>
      <c r="F35" s="11"/>
      <c r="G35" s="11"/>
      <c r="H35" s="272"/>
      <c r="I35" s="265"/>
      <c r="J35" s="265"/>
      <c r="K35" s="265"/>
      <c r="L35" s="265"/>
      <c r="M35" s="265"/>
      <c r="N35" s="265"/>
      <c r="O35" s="265"/>
      <c r="P35" s="265"/>
      <c r="Q35" s="265"/>
      <c r="R35" s="26"/>
      <c r="AE35" s="1"/>
      <c r="AF35" s="1"/>
      <c r="AG35" s="1"/>
      <c r="AH35" s="1"/>
      <c r="AI35" s="1"/>
      <c r="AJ35" s="1"/>
      <c r="AK35" s="1"/>
      <c r="AL35" s="1"/>
      <c r="AM35" s="1"/>
      <c r="AN35" s="1"/>
      <c r="AO35" s="1"/>
      <c r="AP35" s="1"/>
    </row>
    <row r="36" spans="2:42" x14ac:dyDescent="0.75">
      <c r="B36" s="25"/>
      <c r="C36" s="5"/>
      <c r="D36" s="5"/>
      <c r="E36" s="5"/>
      <c r="F36" s="5"/>
      <c r="G36" s="5"/>
      <c r="H36" s="25"/>
      <c r="I36" s="5"/>
      <c r="J36" s="5"/>
      <c r="K36" s="5"/>
      <c r="L36" s="5"/>
      <c r="M36" s="5"/>
      <c r="N36" s="5"/>
      <c r="O36" s="5"/>
      <c r="R36" s="26"/>
      <c r="AE36" s="1"/>
      <c r="AF36" s="1"/>
      <c r="AG36" s="1"/>
      <c r="AH36" s="1"/>
      <c r="AI36" s="1"/>
      <c r="AJ36" s="1"/>
      <c r="AK36" s="1"/>
      <c r="AL36" s="1"/>
      <c r="AM36" s="1"/>
      <c r="AN36" s="1"/>
      <c r="AO36" s="1"/>
      <c r="AP36" s="1"/>
    </row>
    <row r="37" spans="2:42" x14ac:dyDescent="0.75">
      <c r="B37" s="25"/>
      <c r="C37" s="5"/>
      <c r="D37" s="5"/>
      <c r="E37" s="5"/>
      <c r="F37" s="5"/>
      <c r="G37" s="5"/>
      <c r="H37" s="48"/>
      <c r="I37" s="5"/>
      <c r="J37" s="5"/>
      <c r="K37" s="5"/>
      <c r="L37" s="5"/>
      <c r="M37" s="5"/>
      <c r="N37" s="5"/>
      <c r="O37" s="5"/>
      <c r="R37" s="26"/>
      <c r="AE37" s="1"/>
      <c r="AF37" s="1"/>
      <c r="AG37" s="1"/>
      <c r="AH37" s="1"/>
      <c r="AI37" s="1"/>
      <c r="AJ37" s="1"/>
      <c r="AK37" s="1"/>
      <c r="AL37" s="1"/>
      <c r="AM37" s="1"/>
      <c r="AN37" s="1"/>
      <c r="AO37" s="1"/>
      <c r="AP37" s="1"/>
    </row>
    <row r="38" spans="2:42" x14ac:dyDescent="0.75">
      <c r="B38" s="25"/>
      <c r="C38" s="5"/>
      <c r="D38" s="5"/>
      <c r="E38" s="5"/>
      <c r="F38" s="5"/>
      <c r="G38" s="5"/>
      <c r="H38" s="48"/>
      <c r="I38" s="5"/>
      <c r="J38" s="5"/>
      <c r="K38" s="5"/>
      <c r="L38" s="5"/>
      <c r="M38" s="5"/>
      <c r="N38" s="5"/>
      <c r="O38" s="5"/>
      <c r="P38" s="5"/>
      <c r="R38" s="26"/>
      <c r="AE38" s="1"/>
      <c r="AF38" s="1"/>
      <c r="AG38" s="1"/>
      <c r="AH38" s="1"/>
      <c r="AI38" s="1"/>
      <c r="AJ38" s="1"/>
      <c r="AK38" s="1"/>
      <c r="AL38" s="1"/>
      <c r="AM38" s="1"/>
      <c r="AN38" s="1"/>
      <c r="AO38" s="1"/>
      <c r="AP38" s="1"/>
    </row>
    <row r="39" spans="2:42" x14ac:dyDescent="0.75">
      <c r="B39" s="27"/>
      <c r="C39" s="106"/>
      <c r="D39" s="106"/>
      <c r="E39" s="106"/>
      <c r="F39" s="106"/>
      <c r="G39" s="106"/>
      <c r="H39" s="110"/>
      <c r="I39" s="106"/>
      <c r="J39" s="106"/>
      <c r="K39" s="106"/>
      <c r="L39" s="106"/>
      <c r="M39" s="106"/>
      <c r="N39" s="106"/>
      <c r="O39" s="106"/>
      <c r="P39" s="106"/>
      <c r="Q39" s="28"/>
      <c r="R39" s="29"/>
      <c r="AE39" s="1"/>
      <c r="AF39" s="1"/>
      <c r="AG39" s="1"/>
      <c r="AH39" s="1"/>
      <c r="AI39" s="1"/>
      <c r="AJ39" s="1"/>
      <c r="AK39" s="1"/>
      <c r="AL39" s="1"/>
      <c r="AM39" s="1"/>
      <c r="AN39" s="1"/>
      <c r="AO39" s="1"/>
      <c r="AP39" s="1"/>
    </row>
    <row r="40" spans="2:42" ht="14.75" customHeight="1" x14ac:dyDescent="0.75">
      <c r="B40" s="265"/>
      <c r="C40" s="265"/>
      <c r="D40" s="265"/>
      <c r="E40" s="265"/>
      <c r="F40" s="265"/>
      <c r="G40" s="265"/>
      <c r="H40" s="265"/>
      <c r="I40" s="265"/>
      <c r="J40" s="11"/>
      <c r="K40" s="11"/>
      <c r="L40" s="11"/>
      <c r="M40" s="11"/>
      <c r="N40" s="11"/>
      <c r="O40" s="11"/>
      <c r="P40" s="11"/>
      <c r="Q40" s="11"/>
      <c r="R40" s="11"/>
      <c r="S40" s="11"/>
      <c r="T40" s="11"/>
      <c r="U40" s="11"/>
      <c r="AE40" s="1"/>
      <c r="AF40" s="1"/>
      <c r="AG40" s="1"/>
      <c r="AH40" s="1"/>
      <c r="AI40" s="1"/>
      <c r="AJ40" s="1"/>
      <c r="AK40" s="1"/>
      <c r="AL40" s="1"/>
      <c r="AM40" s="1"/>
      <c r="AN40" s="1"/>
      <c r="AO40" s="1"/>
      <c r="AP40" s="1"/>
    </row>
    <row r="41" spans="2:42" x14ac:dyDescent="0.75">
      <c r="B41" s="265"/>
      <c r="C41" s="265"/>
      <c r="D41" s="265"/>
      <c r="E41" s="265"/>
      <c r="F41" s="265"/>
      <c r="G41" s="265"/>
      <c r="H41" s="265"/>
      <c r="I41" s="265"/>
      <c r="J41" s="11"/>
      <c r="K41" s="11"/>
      <c r="L41" s="11"/>
      <c r="M41" s="11"/>
      <c r="N41" s="11"/>
      <c r="O41" s="11"/>
      <c r="P41" s="11"/>
      <c r="Q41" s="11"/>
      <c r="R41" s="11"/>
      <c r="S41" s="11"/>
      <c r="T41" s="11"/>
      <c r="U41" s="11"/>
      <c r="AE41" s="1"/>
      <c r="AF41" s="1"/>
      <c r="AG41" s="1"/>
      <c r="AH41" s="1"/>
      <c r="AI41" s="1"/>
      <c r="AJ41" s="1"/>
      <c r="AK41" s="1"/>
      <c r="AL41" s="1"/>
      <c r="AM41" s="1"/>
      <c r="AN41" s="1"/>
      <c r="AO41" s="1"/>
      <c r="AP41" s="1"/>
    </row>
    <row r="42" spans="2:42" x14ac:dyDescent="0.75">
      <c r="B42" s="265"/>
      <c r="C42" s="265"/>
      <c r="D42" s="265"/>
      <c r="E42" s="265"/>
      <c r="F42" s="265"/>
      <c r="G42" s="265"/>
      <c r="H42" s="265"/>
      <c r="I42" s="265"/>
      <c r="J42" s="11"/>
      <c r="K42" s="11"/>
      <c r="L42" s="11"/>
      <c r="M42" s="11"/>
      <c r="N42" s="11"/>
      <c r="O42" s="11"/>
      <c r="P42" s="11"/>
      <c r="Q42" s="11"/>
      <c r="R42" s="11"/>
      <c r="S42" s="11"/>
      <c r="T42" s="11"/>
      <c r="U42" s="11"/>
      <c r="AE42" s="1"/>
      <c r="AF42" s="1"/>
      <c r="AG42" s="1"/>
      <c r="AH42" s="1"/>
      <c r="AI42" s="1"/>
      <c r="AJ42" s="1"/>
      <c r="AK42" s="1"/>
      <c r="AL42" s="1"/>
      <c r="AM42" s="1"/>
      <c r="AN42" s="1"/>
      <c r="AO42" s="1"/>
      <c r="AP42" s="1"/>
    </row>
    <row r="43" spans="2:42" x14ac:dyDescent="0.75">
      <c r="B43" s="265"/>
      <c r="C43" s="265"/>
      <c r="D43" s="265"/>
      <c r="E43" s="265"/>
      <c r="F43" s="265"/>
      <c r="G43" s="265"/>
      <c r="H43" s="265"/>
      <c r="I43" s="265"/>
      <c r="J43" s="11"/>
      <c r="K43" s="11"/>
      <c r="L43" s="11"/>
      <c r="M43" s="11"/>
      <c r="N43" s="11"/>
      <c r="O43" s="11"/>
      <c r="P43" s="11"/>
      <c r="Q43" s="11"/>
      <c r="R43" s="11"/>
      <c r="S43" s="11"/>
      <c r="T43" s="11"/>
      <c r="U43" s="11"/>
      <c r="AE43" s="1"/>
      <c r="AF43" s="1"/>
      <c r="AG43" s="1"/>
      <c r="AH43" s="1"/>
      <c r="AI43" s="1"/>
      <c r="AJ43" s="1"/>
      <c r="AK43" s="1"/>
      <c r="AL43" s="1"/>
      <c r="AM43" s="1"/>
      <c r="AN43" s="1"/>
      <c r="AO43" s="1"/>
      <c r="AP43" s="1"/>
    </row>
    <row r="44" spans="2:42" hidden="1" x14ac:dyDescent="0.75">
      <c r="B44" s="265"/>
      <c r="C44" s="265"/>
      <c r="D44" s="265"/>
      <c r="E44" s="265"/>
      <c r="F44" s="265"/>
      <c r="G44" s="265"/>
      <c r="H44" s="265"/>
      <c r="I44" s="265"/>
      <c r="J44" s="11"/>
      <c r="K44" s="11"/>
      <c r="L44" s="11"/>
      <c r="M44" s="11"/>
      <c r="N44" s="11"/>
      <c r="O44" s="11"/>
      <c r="P44" s="11"/>
      <c r="Q44" s="11"/>
      <c r="R44" s="11"/>
      <c r="S44" s="11"/>
      <c r="T44" s="11"/>
      <c r="U44" s="11"/>
      <c r="AE44" s="1"/>
      <c r="AF44" s="1"/>
      <c r="AG44" s="1"/>
      <c r="AH44" s="1"/>
      <c r="AI44" s="1"/>
      <c r="AJ44" s="1"/>
      <c r="AK44" s="1"/>
      <c r="AL44" s="1"/>
      <c r="AM44" s="1"/>
      <c r="AN44" s="1"/>
      <c r="AO44" s="1"/>
      <c r="AP44" s="1"/>
    </row>
    <row r="45" spans="2:42" hidden="1" x14ac:dyDescent="0.75">
      <c r="B45" s="265"/>
      <c r="C45" s="265"/>
      <c r="D45" s="265"/>
      <c r="E45" s="265"/>
      <c r="F45" s="265"/>
      <c r="G45" s="265"/>
      <c r="H45" s="265"/>
      <c r="I45" s="265"/>
      <c r="J45" s="11"/>
      <c r="K45" s="11"/>
      <c r="L45" s="11"/>
      <c r="M45" s="11"/>
      <c r="N45" s="11"/>
      <c r="O45" s="11"/>
      <c r="P45" s="11"/>
      <c r="Q45" s="11"/>
      <c r="R45" s="11"/>
      <c r="S45" s="11"/>
      <c r="T45" s="11"/>
      <c r="U45" s="11"/>
      <c r="AE45" s="1"/>
      <c r="AF45" s="1"/>
      <c r="AG45" s="1"/>
      <c r="AH45" s="1"/>
      <c r="AI45" s="1"/>
      <c r="AJ45" s="1"/>
      <c r="AK45" s="1"/>
      <c r="AL45" s="1"/>
      <c r="AM45" s="1"/>
      <c r="AN45" s="1"/>
      <c r="AO45" s="1"/>
      <c r="AP45" s="1"/>
    </row>
    <row r="46" spans="2:42" hidden="1" x14ac:dyDescent="0.75">
      <c r="B46" s="265"/>
      <c r="C46" s="265"/>
      <c r="D46" s="265"/>
      <c r="E46" s="265"/>
      <c r="F46" s="265"/>
      <c r="G46" s="265"/>
      <c r="H46" s="265"/>
      <c r="I46" s="265"/>
      <c r="J46" s="11"/>
      <c r="K46" s="11"/>
      <c r="L46" s="11"/>
      <c r="M46" s="11"/>
      <c r="N46" s="11"/>
      <c r="O46" s="11"/>
      <c r="P46" s="11"/>
      <c r="Q46" s="11"/>
      <c r="R46" s="11"/>
      <c r="S46" s="11"/>
      <c r="T46" s="11"/>
      <c r="U46" s="11"/>
      <c r="AE46" s="1"/>
      <c r="AF46" s="1"/>
      <c r="AG46" s="1"/>
      <c r="AH46" s="1"/>
      <c r="AI46" s="1"/>
      <c r="AJ46" s="1"/>
      <c r="AK46" s="1"/>
      <c r="AL46" s="1"/>
      <c r="AM46" s="1"/>
      <c r="AN46" s="1"/>
      <c r="AO46" s="1"/>
      <c r="AP46" s="1"/>
    </row>
    <row r="47" spans="2:42" hidden="1" x14ac:dyDescent="0.75">
      <c r="B47" s="265"/>
      <c r="C47" s="265"/>
      <c r="D47" s="265"/>
      <c r="E47" s="265"/>
      <c r="F47" s="265"/>
      <c r="G47" s="265"/>
      <c r="H47" s="265"/>
      <c r="I47" s="265"/>
      <c r="J47" s="1"/>
      <c r="K47" s="1"/>
      <c r="AE47" s="1"/>
      <c r="AF47" s="1"/>
      <c r="AG47" s="1"/>
      <c r="AH47" s="1"/>
      <c r="AI47" s="1"/>
      <c r="AJ47" s="1"/>
      <c r="AK47" s="1"/>
      <c r="AL47" s="1"/>
      <c r="AM47" s="1"/>
      <c r="AN47" s="1"/>
      <c r="AO47" s="1"/>
      <c r="AP47" s="1"/>
    </row>
    <row r="48" spans="2:42" hidden="1" x14ac:dyDescent="0.75">
      <c r="B48" s="265"/>
      <c r="C48" s="265"/>
      <c r="D48" s="265"/>
      <c r="E48" s="265"/>
      <c r="F48" s="265"/>
      <c r="G48" s="265"/>
      <c r="H48" s="265"/>
      <c r="I48" s="265"/>
      <c r="J48" s="1"/>
      <c r="K48" s="1"/>
      <c r="AE48" s="1"/>
      <c r="AF48" s="1"/>
      <c r="AG48" s="1"/>
      <c r="AH48" s="1"/>
      <c r="AI48" s="1"/>
      <c r="AJ48" s="1"/>
      <c r="AK48" s="1"/>
      <c r="AL48" s="1"/>
      <c r="AM48" s="1"/>
      <c r="AN48" s="1"/>
      <c r="AO48" s="1"/>
      <c r="AP48" s="1"/>
    </row>
    <row r="49" spans="2:42" hidden="1" x14ac:dyDescent="0.75">
      <c r="B49" s="265"/>
      <c r="C49" s="265"/>
      <c r="D49" s="265"/>
      <c r="E49" s="265"/>
      <c r="F49" s="265"/>
      <c r="G49" s="265"/>
      <c r="H49" s="265"/>
      <c r="I49" s="265"/>
      <c r="J49" s="1"/>
      <c r="K49" s="1"/>
      <c r="AE49" s="1"/>
      <c r="AF49" s="1"/>
      <c r="AG49" s="1"/>
      <c r="AH49" s="1"/>
      <c r="AI49" s="1"/>
      <c r="AJ49" s="1"/>
      <c r="AK49" s="1"/>
      <c r="AL49" s="1"/>
      <c r="AM49" s="1"/>
      <c r="AN49" s="1"/>
      <c r="AO49" s="1"/>
      <c r="AP49" s="1"/>
    </row>
    <row r="50" spans="2:42" hidden="1" x14ac:dyDescent="0.75">
      <c r="B50" s="265"/>
      <c r="C50" s="265"/>
      <c r="D50" s="265"/>
      <c r="E50" s="265"/>
      <c r="F50" s="265"/>
      <c r="G50" s="265"/>
      <c r="H50" s="265"/>
      <c r="I50" s="265"/>
      <c r="J50" s="1"/>
      <c r="K50" s="1"/>
      <c r="AE50" s="1"/>
      <c r="AF50" s="1"/>
      <c r="AG50" s="1"/>
      <c r="AH50" s="1"/>
      <c r="AI50" s="1"/>
      <c r="AJ50" s="1"/>
      <c r="AK50" s="1"/>
      <c r="AL50" s="1"/>
      <c r="AM50" s="1"/>
      <c r="AN50" s="1"/>
      <c r="AO50" s="1"/>
      <c r="AP50" s="1"/>
    </row>
    <row r="51" spans="2:42" hidden="1" x14ac:dyDescent="0.75">
      <c r="B51" s="265"/>
      <c r="C51" s="265"/>
      <c r="D51" s="265"/>
      <c r="E51" s="265"/>
      <c r="F51" s="265"/>
      <c r="G51" s="265"/>
      <c r="H51" s="265"/>
      <c r="I51" s="265"/>
      <c r="J51" s="1"/>
      <c r="K51" s="1"/>
      <c r="AE51" s="1"/>
      <c r="AF51" s="1"/>
      <c r="AG51" s="1"/>
      <c r="AH51" s="1"/>
      <c r="AI51" s="1"/>
      <c r="AJ51" s="1"/>
      <c r="AK51" s="1"/>
      <c r="AL51" s="1"/>
      <c r="AM51" s="1"/>
      <c r="AN51" s="1"/>
      <c r="AO51" s="1"/>
      <c r="AP51" s="1"/>
    </row>
    <row r="52" spans="2:42" x14ac:dyDescent="0.75">
      <c r="B52" s="1"/>
      <c r="C52" s="1"/>
      <c r="D52" s="1"/>
      <c r="E52" s="1"/>
      <c r="F52" s="1"/>
      <c r="G52" s="1"/>
      <c r="H52" s="1"/>
      <c r="I52" s="1"/>
      <c r="J52" s="1"/>
      <c r="K52" s="1"/>
      <c r="AE52" s="1"/>
      <c r="AF52" s="1"/>
      <c r="AG52" s="1"/>
      <c r="AH52" s="1"/>
      <c r="AI52" s="1"/>
      <c r="AJ52" s="1"/>
      <c r="AK52" s="1"/>
      <c r="AL52" s="1"/>
      <c r="AM52" s="1"/>
      <c r="AN52" s="1"/>
      <c r="AO52" s="1"/>
      <c r="AP52" s="1"/>
    </row>
    <row r="53" spans="2:42" x14ac:dyDescent="0.75">
      <c r="B53" s="1"/>
      <c r="C53" s="1"/>
      <c r="D53" s="1"/>
      <c r="E53" s="1"/>
      <c r="F53" s="1"/>
      <c r="G53" s="1"/>
      <c r="H53" s="1"/>
      <c r="I53" s="1"/>
      <c r="J53" s="1"/>
      <c r="K53" s="293" t="s">
        <v>194</v>
      </c>
      <c r="L53" s="293"/>
      <c r="M53" s="293"/>
      <c r="N53" s="293"/>
      <c r="O53" s="293"/>
      <c r="P53" s="293"/>
      <c r="Q53" s="293"/>
      <c r="R53" s="293"/>
      <c r="AE53" s="1"/>
      <c r="AF53" s="1"/>
      <c r="AG53" s="1"/>
      <c r="AH53" s="1"/>
      <c r="AI53" s="1"/>
      <c r="AJ53" s="1"/>
      <c r="AK53" s="1"/>
      <c r="AL53" s="1"/>
      <c r="AM53" s="1"/>
      <c r="AN53" s="1"/>
      <c r="AO53" s="1"/>
      <c r="AP53" s="1"/>
    </row>
    <row r="54" spans="2:42" x14ac:dyDescent="0.75">
      <c r="B54" s="1"/>
      <c r="C54" s="1"/>
      <c r="D54" s="1"/>
      <c r="E54" s="1"/>
      <c r="F54" s="1"/>
      <c r="G54" s="1"/>
      <c r="H54" s="1"/>
      <c r="I54" s="1"/>
      <c r="J54" s="1"/>
      <c r="K54" s="293" t="s">
        <v>740</v>
      </c>
      <c r="L54" s="293"/>
      <c r="M54" s="293"/>
      <c r="N54" s="293"/>
      <c r="O54" s="293"/>
      <c r="P54" s="293" t="s">
        <v>741</v>
      </c>
      <c r="Q54" s="293"/>
      <c r="R54" s="293"/>
      <c r="AE54" s="1"/>
      <c r="AF54" s="1"/>
      <c r="AG54" s="1"/>
      <c r="AH54" s="1"/>
      <c r="AI54" s="1"/>
      <c r="AJ54" s="1"/>
      <c r="AK54" s="1"/>
      <c r="AL54" s="1"/>
      <c r="AM54" s="1"/>
      <c r="AN54" s="1"/>
      <c r="AO54" s="1"/>
      <c r="AP54" s="1"/>
    </row>
    <row r="55" spans="2:42" x14ac:dyDescent="0.75">
      <c r="B55" s="446" t="s">
        <v>742</v>
      </c>
      <c r="C55" s="447"/>
      <c r="D55" s="447"/>
      <c r="E55" s="447"/>
      <c r="F55" s="448"/>
      <c r="G55" s="138" t="s">
        <v>917</v>
      </c>
      <c r="H55" s="114" t="s">
        <v>1057</v>
      </c>
      <c r="I55" s="449" t="s">
        <v>1042</v>
      </c>
      <c r="J55" s="449"/>
      <c r="K55" s="404" t="s">
        <v>497</v>
      </c>
      <c r="L55" s="404" t="s">
        <v>298</v>
      </c>
      <c r="M55" s="404" t="s">
        <v>745</v>
      </c>
      <c r="N55" s="404" t="s">
        <v>299</v>
      </c>
      <c r="O55" s="404" t="s">
        <v>725</v>
      </c>
      <c r="P55" s="404" t="s">
        <v>300</v>
      </c>
      <c r="Q55" s="404" t="s">
        <v>301</v>
      </c>
      <c r="R55" s="404" t="s">
        <v>124</v>
      </c>
    </row>
    <row r="56" spans="2:42" ht="47" customHeight="1" x14ac:dyDescent="0.75">
      <c r="B56" s="77" t="s">
        <v>266</v>
      </c>
      <c r="C56" s="150" t="s">
        <v>518</v>
      </c>
      <c r="D56" s="85" t="s">
        <v>307</v>
      </c>
      <c r="E56" s="85" t="s">
        <v>719</v>
      </c>
      <c r="F56" s="85" t="s">
        <v>497</v>
      </c>
      <c r="G56" s="247" t="s">
        <v>250</v>
      </c>
      <c r="H56" s="88" t="s">
        <v>232</v>
      </c>
      <c r="I56" s="89" t="s">
        <v>31</v>
      </c>
      <c r="J56" s="89" t="s">
        <v>30</v>
      </c>
      <c r="K56" s="404"/>
      <c r="L56" s="404"/>
      <c r="M56" s="404"/>
      <c r="N56" s="404"/>
      <c r="O56" s="404"/>
      <c r="P56" s="404"/>
      <c r="Q56" s="404"/>
      <c r="R56" s="404"/>
      <c r="AE56" s="90" t="s">
        <v>267</v>
      </c>
      <c r="AF56" s="137" t="s">
        <v>160</v>
      </c>
      <c r="AG56" s="137" t="s">
        <v>161</v>
      </c>
      <c r="AH56" s="103" t="s">
        <v>739</v>
      </c>
      <c r="AI56" s="103" t="s">
        <v>140</v>
      </c>
      <c r="AJ56" s="103" t="s">
        <v>721</v>
      </c>
      <c r="AK56" s="103" t="s">
        <v>722</v>
      </c>
      <c r="AL56" s="137" t="s">
        <v>141</v>
      </c>
      <c r="AM56" s="137" t="s">
        <v>142</v>
      </c>
      <c r="AN56" s="137" t="s">
        <v>143</v>
      </c>
      <c r="AO56" s="137" t="s">
        <v>63</v>
      </c>
      <c r="AP56" s="137" t="s">
        <v>62</v>
      </c>
    </row>
    <row r="57" spans="2:42" x14ac:dyDescent="0.75">
      <c r="B57" s="52" t="s">
        <v>1208</v>
      </c>
      <c r="C57" s="52">
        <v>300</v>
      </c>
      <c r="D57" s="125">
        <v>0.4</v>
      </c>
      <c r="E57" s="125"/>
      <c r="F57" s="131" t="s">
        <v>498</v>
      </c>
      <c r="G57" s="117"/>
      <c r="H57" s="19" t="s">
        <v>46</v>
      </c>
      <c r="I57" s="93"/>
      <c r="J57" s="93"/>
      <c r="K57" s="122" t="str">
        <f>IF(F57="","",F57)</f>
        <v>Enero</v>
      </c>
      <c r="L57" s="78">
        <f>AJ57</f>
        <v>3408</v>
      </c>
      <c r="M57" s="78">
        <f>AK57</f>
        <v>0</v>
      </c>
      <c r="N57" s="78">
        <f>AI57</f>
        <v>5112</v>
      </c>
      <c r="O57" s="78" t="str">
        <f>AH57</f>
        <v>Factor de emisión</v>
      </c>
      <c r="P57" s="78">
        <f>AP57</f>
        <v>2.4308833903986558E-2</v>
      </c>
      <c r="Q57" s="162">
        <f>AO57</f>
        <v>2.4308833903986554E-2</v>
      </c>
      <c r="R57" s="78">
        <f>P57+Q57*Hoja1!$C$19</f>
        <v>0.70495618321561004</v>
      </c>
      <c r="AE57" s="143" t="str">
        <f t="shared" ref="AE57:AE88" si="0">B57</f>
        <v>C-001</v>
      </c>
      <c r="AF57" s="143">
        <f t="shared" ref="AF57:AF88" si="1">G57*C57</f>
        <v>0</v>
      </c>
      <c r="AG57" s="143">
        <f t="shared" ref="AG57:AG88" si="2">IF(H57="X",28.4*C57,0)</f>
        <v>8520</v>
      </c>
      <c r="AH57" s="143" t="str">
        <f>IFERROR(IF(AF57&lt;&gt;0,"Medición","Factor de emisión"),0)</f>
        <v>Factor de emisión</v>
      </c>
      <c r="AI57" s="143">
        <f>IFERROR(IF(AF57&lt;&gt;0,AF57,AG57),0)*(1-D57-E57)</f>
        <v>5112</v>
      </c>
      <c r="AJ57" s="143">
        <f>IFERROR(IF(AF57&lt;&gt;0,AF57,AG57),0)*D57</f>
        <v>3408</v>
      </c>
      <c r="AK57" s="143">
        <f>IFERROR(IF(AF57&lt;&gt;0,AF57,AG57),0)*E57</f>
        <v>0</v>
      </c>
      <c r="AL57" s="143">
        <f>AI57*(0.3048^3)</f>
        <v>144.75571977830401</v>
      </c>
      <c r="AM57" s="143">
        <f>IF(I57="",AL57*'Fraccion masica'!$AB$36,I57*AL57)</f>
        <v>35.81544237707169</v>
      </c>
      <c r="AN57" s="143">
        <f>IF(J57="",AL57*'Fraccion masica'!$AB$35,J57*AL57)</f>
        <v>13.05339004154124</v>
      </c>
      <c r="AO57" s="161">
        <f>IFERROR(AM57*Hoja1!$C$24/Hoja1!$C$25/Hoja1!$C$26*16.04/1000000,0)</f>
        <v>2.4308833903986554E-2</v>
      </c>
      <c r="AP57" s="147">
        <f>IFERROR(AN57*Hoja1!$C$24/Hoja1!$C$25/Hoja1!$C$26*44.01/1000000,0)</f>
        <v>2.4308833903986558E-2</v>
      </c>
    </row>
    <row r="58" spans="2:42" x14ac:dyDescent="0.75">
      <c r="B58" s="52" t="s">
        <v>1208</v>
      </c>
      <c r="C58" s="52">
        <v>300</v>
      </c>
      <c r="D58" s="125">
        <v>0.4</v>
      </c>
      <c r="E58" s="125"/>
      <c r="F58" s="131" t="s">
        <v>499</v>
      </c>
      <c r="G58" s="92"/>
      <c r="H58" s="19" t="s">
        <v>46</v>
      </c>
      <c r="I58" s="93"/>
      <c r="J58" s="93"/>
      <c r="K58" s="122" t="str">
        <f t="shared" ref="K58:K121" si="3">IF(F58="","",F58)</f>
        <v>Febrero</v>
      </c>
      <c r="L58" s="78">
        <f t="shared" ref="L58:L121" si="4">AJ58</f>
        <v>3408</v>
      </c>
      <c r="M58" s="78">
        <f t="shared" ref="M58:M121" si="5">AK58</f>
        <v>0</v>
      </c>
      <c r="N58" s="78">
        <f t="shared" ref="N58:N121" si="6">AI58</f>
        <v>5112</v>
      </c>
      <c r="O58" s="78" t="str">
        <f t="shared" ref="O58:O121" si="7">AH58</f>
        <v>Factor de emisión</v>
      </c>
      <c r="P58" s="78">
        <f t="shared" ref="P58:P121" si="8">AP58</f>
        <v>2.4308833903986558E-2</v>
      </c>
      <c r="Q58" s="162">
        <f t="shared" ref="Q58:Q121" si="9">AO58</f>
        <v>2.4308833903986554E-2</v>
      </c>
      <c r="R58" s="78">
        <f>P58+Q58*Hoja1!$C$19</f>
        <v>0.70495618321561004</v>
      </c>
      <c r="AE58" s="143" t="str">
        <f t="shared" si="0"/>
        <v>C-001</v>
      </c>
      <c r="AF58" s="143">
        <f t="shared" si="1"/>
        <v>0</v>
      </c>
      <c r="AG58" s="143">
        <f t="shared" si="2"/>
        <v>8520</v>
      </c>
      <c r="AH58" s="143" t="str">
        <f t="shared" ref="AH58:AH121" si="10">IFERROR(IF(AF58&lt;&gt;0,"Medición","Factor de emisión"),0)</f>
        <v>Factor de emisión</v>
      </c>
      <c r="AI58" s="143">
        <f t="shared" ref="AI58:AI121" si="11">IFERROR(IF(AF58&lt;&gt;0,AF58,AG58),0)*(1-D58-E58)</f>
        <v>5112</v>
      </c>
      <c r="AJ58" s="143">
        <f t="shared" ref="AJ58:AJ121" si="12">IFERROR(IF(AF58&lt;&gt;0,AF58,AG58),0)*D58</f>
        <v>3408</v>
      </c>
      <c r="AK58" s="143">
        <f t="shared" ref="AK58:AK121" si="13">IFERROR(IF(AF58&lt;&gt;0,AF58,AG58),0)*E58</f>
        <v>0</v>
      </c>
      <c r="AL58" s="143">
        <f t="shared" ref="AL58:AL121" si="14">AI58*(0.3048^3)</f>
        <v>144.75571977830401</v>
      </c>
      <c r="AM58" s="143">
        <f>IF(I58="",AL58*'Fraccion masica'!$AB$36,I58*AL58)</f>
        <v>35.81544237707169</v>
      </c>
      <c r="AN58" s="143">
        <f>IF(J58="",AL58*'Fraccion masica'!$AB$35,J58*AL58)</f>
        <v>13.05339004154124</v>
      </c>
      <c r="AO58" s="161">
        <f>IFERROR(AM58*Hoja1!$C$24/Hoja1!$C$25/Hoja1!$C$26*16.04/1000000,0)</f>
        <v>2.4308833903986554E-2</v>
      </c>
      <c r="AP58" s="147">
        <f>IFERROR(AN58*Hoja1!$C$24/Hoja1!$C$25/Hoja1!$C$26*44.01/1000000,0)</f>
        <v>2.4308833903986558E-2</v>
      </c>
    </row>
    <row r="59" spans="2:42" x14ac:dyDescent="0.75">
      <c r="B59" s="52" t="s">
        <v>1208</v>
      </c>
      <c r="C59" s="52">
        <v>300</v>
      </c>
      <c r="D59" s="125">
        <v>0.4</v>
      </c>
      <c r="E59" s="125"/>
      <c r="F59" s="131" t="s">
        <v>500</v>
      </c>
      <c r="G59" s="92"/>
      <c r="H59" s="19" t="s">
        <v>46</v>
      </c>
      <c r="I59" s="93"/>
      <c r="J59" s="93"/>
      <c r="K59" s="122" t="str">
        <f t="shared" si="3"/>
        <v>Marzo</v>
      </c>
      <c r="L59" s="78">
        <f t="shared" si="4"/>
        <v>3408</v>
      </c>
      <c r="M59" s="78">
        <f t="shared" si="5"/>
        <v>0</v>
      </c>
      <c r="N59" s="78">
        <f t="shared" si="6"/>
        <v>5112</v>
      </c>
      <c r="O59" s="78" t="str">
        <f t="shared" si="7"/>
        <v>Factor de emisión</v>
      </c>
      <c r="P59" s="78">
        <f t="shared" si="8"/>
        <v>2.4308833903986558E-2</v>
      </c>
      <c r="Q59" s="162">
        <f t="shared" si="9"/>
        <v>2.4308833903986554E-2</v>
      </c>
      <c r="R59" s="78">
        <f>P59+Q59*Hoja1!$C$19</f>
        <v>0.70495618321561004</v>
      </c>
      <c r="AE59" s="143" t="str">
        <f t="shared" si="0"/>
        <v>C-001</v>
      </c>
      <c r="AF59" s="143">
        <f t="shared" si="1"/>
        <v>0</v>
      </c>
      <c r="AG59" s="143">
        <f t="shared" si="2"/>
        <v>8520</v>
      </c>
      <c r="AH59" s="143" t="str">
        <f t="shared" si="10"/>
        <v>Factor de emisión</v>
      </c>
      <c r="AI59" s="143">
        <f t="shared" si="11"/>
        <v>5112</v>
      </c>
      <c r="AJ59" s="143">
        <f t="shared" si="12"/>
        <v>3408</v>
      </c>
      <c r="AK59" s="143">
        <f t="shared" si="13"/>
        <v>0</v>
      </c>
      <c r="AL59" s="143">
        <f t="shared" si="14"/>
        <v>144.75571977830401</v>
      </c>
      <c r="AM59" s="143">
        <f>IF(I59="",AL59*'Fraccion masica'!$AB$36,I59*AL59)</f>
        <v>35.81544237707169</v>
      </c>
      <c r="AN59" s="143">
        <f>IF(J59="",AL59*'Fraccion masica'!$AB$35,J59*AL59)</f>
        <v>13.05339004154124</v>
      </c>
      <c r="AO59" s="161">
        <f>IFERROR(AM59*Hoja1!$C$24/Hoja1!$C$25/Hoja1!$C$26*16.04/1000000,0)</f>
        <v>2.4308833903986554E-2</v>
      </c>
      <c r="AP59" s="147">
        <f>IFERROR(AN59*Hoja1!$C$24/Hoja1!$C$25/Hoja1!$C$26*44.01/1000000,0)</f>
        <v>2.4308833903986558E-2</v>
      </c>
    </row>
    <row r="60" spans="2:42" x14ac:dyDescent="0.75">
      <c r="B60" s="52" t="s">
        <v>1208</v>
      </c>
      <c r="C60" s="52">
        <v>300</v>
      </c>
      <c r="D60" s="125">
        <v>0.4</v>
      </c>
      <c r="E60" s="125"/>
      <c r="F60" s="131" t="s">
        <v>501</v>
      </c>
      <c r="G60" s="92"/>
      <c r="H60" s="19" t="s">
        <v>46</v>
      </c>
      <c r="I60" s="93"/>
      <c r="J60" s="93"/>
      <c r="K60" s="122" t="str">
        <f t="shared" si="3"/>
        <v>Abril</v>
      </c>
      <c r="L60" s="78">
        <f t="shared" si="4"/>
        <v>3408</v>
      </c>
      <c r="M60" s="78">
        <f t="shared" si="5"/>
        <v>0</v>
      </c>
      <c r="N60" s="78">
        <f t="shared" si="6"/>
        <v>5112</v>
      </c>
      <c r="O60" s="78" t="str">
        <f t="shared" si="7"/>
        <v>Factor de emisión</v>
      </c>
      <c r="P60" s="78">
        <f t="shared" si="8"/>
        <v>2.4308833903986558E-2</v>
      </c>
      <c r="Q60" s="162">
        <f t="shared" si="9"/>
        <v>2.4308833903986554E-2</v>
      </c>
      <c r="R60" s="78">
        <f>P60+Q60*Hoja1!$C$19</f>
        <v>0.70495618321561004</v>
      </c>
      <c r="AE60" s="143" t="str">
        <f t="shared" si="0"/>
        <v>C-001</v>
      </c>
      <c r="AF60" s="143">
        <f t="shared" si="1"/>
        <v>0</v>
      </c>
      <c r="AG60" s="143">
        <f t="shared" si="2"/>
        <v>8520</v>
      </c>
      <c r="AH60" s="143" t="str">
        <f t="shared" si="10"/>
        <v>Factor de emisión</v>
      </c>
      <c r="AI60" s="143">
        <f t="shared" si="11"/>
        <v>5112</v>
      </c>
      <c r="AJ60" s="143">
        <f t="shared" si="12"/>
        <v>3408</v>
      </c>
      <c r="AK60" s="143">
        <f t="shared" si="13"/>
        <v>0</v>
      </c>
      <c r="AL60" s="143">
        <f t="shared" si="14"/>
        <v>144.75571977830401</v>
      </c>
      <c r="AM60" s="143">
        <f>IF(I60="",AL60*'Fraccion masica'!$AB$36,I60*AL60)</f>
        <v>35.81544237707169</v>
      </c>
      <c r="AN60" s="143">
        <f>IF(J60="",AL60*'Fraccion masica'!$AB$35,J60*AL60)</f>
        <v>13.05339004154124</v>
      </c>
      <c r="AO60" s="161">
        <f>IFERROR(AM60*Hoja1!$C$24/Hoja1!$C$25/Hoja1!$C$26*16.04/1000000,0)</f>
        <v>2.4308833903986554E-2</v>
      </c>
      <c r="AP60" s="147">
        <f>IFERROR(AN60*Hoja1!$C$24/Hoja1!$C$25/Hoja1!$C$26*44.01/1000000,0)</f>
        <v>2.4308833903986558E-2</v>
      </c>
    </row>
    <row r="61" spans="2:42" x14ac:dyDescent="0.75">
      <c r="B61" s="52" t="s">
        <v>1208</v>
      </c>
      <c r="C61" s="52">
        <v>300</v>
      </c>
      <c r="D61" s="125">
        <v>0.4</v>
      </c>
      <c r="E61" s="125"/>
      <c r="F61" s="131" t="s">
        <v>502</v>
      </c>
      <c r="G61" s="92"/>
      <c r="H61" s="19" t="s">
        <v>46</v>
      </c>
      <c r="I61" s="93"/>
      <c r="J61" s="93"/>
      <c r="K61" s="122" t="str">
        <f t="shared" si="3"/>
        <v>Mayo</v>
      </c>
      <c r="L61" s="78">
        <f t="shared" si="4"/>
        <v>3408</v>
      </c>
      <c r="M61" s="78">
        <f t="shared" si="5"/>
        <v>0</v>
      </c>
      <c r="N61" s="78">
        <f t="shared" si="6"/>
        <v>5112</v>
      </c>
      <c r="O61" s="78" t="str">
        <f t="shared" si="7"/>
        <v>Factor de emisión</v>
      </c>
      <c r="P61" s="78">
        <f t="shared" si="8"/>
        <v>2.4308833903986558E-2</v>
      </c>
      <c r="Q61" s="162">
        <f t="shared" si="9"/>
        <v>2.4308833903986554E-2</v>
      </c>
      <c r="R61" s="78">
        <f>P61+Q61*Hoja1!$C$19</f>
        <v>0.70495618321561004</v>
      </c>
      <c r="AE61" s="143" t="str">
        <f t="shared" si="0"/>
        <v>C-001</v>
      </c>
      <c r="AF61" s="143">
        <f t="shared" si="1"/>
        <v>0</v>
      </c>
      <c r="AG61" s="143">
        <f t="shared" si="2"/>
        <v>8520</v>
      </c>
      <c r="AH61" s="143" t="str">
        <f t="shared" si="10"/>
        <v>Factor de emisión</v>
      </c>
      <c r="AI61" s="143">
        <f t="shared" si="11"/>
        <v>5112</v>
      </c>
      <c r="AJ61" s="143">
        <f t="shared" si="12"/>
        <v>3408</v>
      </c>
      <c r="AK61" s="143">
        <f t="shared" si="13"/>
        <v>0</v>
      </c>
      <c r="AL61" s="143">
        <f t="shared" si="14"/>
        <v>144.75571977830401</v>
      </c>
      <c r="AM61" s="143">
        <f>IF(I61="",AL61*'Fraccion masica'!$AB$36,I61*AL61)</f>
        <v>35.81544237707169</v>
      </c>
      <c r="AN61" s="143">
        <f>IF(J61="",AL61*'Fraccion masica'!$AB$35,J61*AL61)</f>
        <v>13.05339004154124</v>
      </c>
      <c r="AO61" s="161">
        <f>IFERROR(AM61*Hoja1!$C$24/Hoja1!$C$25/Hoja1!$C$26*16.04/1000000,0)</f>
        <v>2.4308833903986554E-2</v>
      </c>
      <c r="AP61" s="147">
        <f>IFERROR(AN61*Hoja1!$C$24/Hoja1!$C$25/Hoja1!$C$26*44.01/1000000,0)</f>
        <v>2.4308833903986558E-2</v>
      </c>
    </row>
    <row r="62" spans="2:42" x14ac:dyDescent="0.75">
      <c r="B62" s="52" t="s">
        <v>1208</v>
      </c>
      <c r="C62" s="52">
        <v>300</v>
      </c>
      <c r="D62" s="125">
        <v>0.4</v>
      </c>
      <c r="E62" s="125"/>
      <c r="F62" s="131" t="s">
        <v>503</v>
      </c>
      <c r="G62" s="92">
        <v>4</v>
      </c>
      <c r="H62" s="19"/>
      <c r="I62" s="93"/>
      <c r="J62" s="93"/>
      <c r="K62" s="122" t="str">
        <f t="shared" si="3"/>
        <v>Junio</v>
      </c>
      <c r="L62" s="78">
        <f t="shared" si="4"/>
        <v>480</v>
      </c>
      <c r="M62" s="78">
        <f t="shared" si="5"/>
        <v>0</v>
      </c>
      <c r="N62" s="78">
        <f t="shared" si="6"/>
        <v>720</v>
      </c>
      <c r="O62" s="78" t="str">
        <f t="shared" si="7"/>
        <v>Medición</v>
      </c>
      <c r="P62" s="78">
        <f t="shared" si="8"/>
        <v>3.4237794230966979E-3</v>
      </c>
      <c r="Q62" s="162">
        <f t="shared" si="9"/>
        <v>3.4237794230966988E-3</v>
      </c>
      <c r="R62" s="78">
        <f>P62+Q62*Hoja1!$C$19</f>
        <v>9.9289603269804266E-2</v>
      </c>
      <c r="AE62" s="143" t="str">
        <f t="shared" si="0"/>
        <v>C-001</v>
      </c>
      <c r="AF62" s="143">
        <f t="shared" si="1"/>
        <v>1200</v>
      </c>
      <c r="AG62" s="143">
        <f t="shared" si="2"/>
        <v>0</v>
      </c>
      <c r="AH62" s="143" t="str">
        <f t="shared" si="10"/>
        <v>Medición</v>
      </c>
      <c r="AI62" s="143">
        <f t="shared" si="11"/>
        <v>720</v>
      </c>
      <c r="AJ62" s="143">
        <f t="shared" si="12"/>
        <v>480</v>
      </c>
      <c r="AK62" s="143">
        <f t="shared" si="13"/>
        <v>0</v>
      </c>
      <c r="AL62" s="143">
        <f t="shared" si="14"/>
        <v>20.388129546240002</v>
      </c>
      <c r="AM62" s="143">
        <f>IF(I62="",AL62*'Fraccion masica'!$AB$36,I62*AL62)</f>
        <v>5.0444285038129149</v>
      </c>
      <c r="AN62" s="143">
        <f>IF(J62="",AL62*'Fraccion masica'!$AB$35,J62*AL62)</f>
        <v>1.8385056396536958</v>
      </c>
      <c r="AO62" s="161">
        <f>IFERROR(AM62*Hoja1!$C$24/Hoja1!$C$25/Hoja1!$C$26*16.04/1000000,0)</f>
        <v>3.4237794230966988E-3</v>
      </c>
      <c r="AP62" s="147">
        <f>IFERROR(AN62*Hoja1!$C$24/Hoja1!$C$25/Hoja1!$C$26*44.01/1000000,0)</f>
        <v>3.4237794230966979E-3</v>
      </c>
    </row>
    <row r="63" spans="2:42" x14ac:dyDescent="0.75">
      <c r="B63" s="52" t="s">
        <v>1208</v>
      </c>
      <c r="C63" s="52">
        <v>300</v>
      </c>
      <c r="D63" s="125">
        <v>0.4</v>
      </c>
      <c r="E63" s="125"/>
      <c r="F63" s="131" t="s">
        <v>504</v>
      </c>
      <c r="G63" s="92">
        <v>4</v>
      </c>
      <c r="H63" s="19"/>
      <c r="I63" s="93"/>
      <c r="J63" s="93"/>
      <c r="K63" s="122" t="str">
        <f t="shared" si="3"/>
        <v>Julio</v>
      </c>
      <c r="L63" s="78">
        <f t="shared" si="4"/>
        <v>480</v>
      </c>
      <c r="M63" s="78">
        <f t="shared" si="5"/>
        <v>0</v>
      </c>
      <c r="N63" s="78">
        <f t="shared" si="6"/>
        <v>720</v>
      </c>
      <c r="O63" s="78" t="str">
        <f t="shared" si="7"/>
        <v>Medición</v>
      </c>
      <c r="P63" s="78">
        <f t="shared" si="8"/>
        <v>3.4237794230966979E-3</v>
      </c>
      <c r="Q63" s="162">
        <f t="shared" si="9"/>
        <v>3.4237794230966988E-3</v>
      </c>
      <c r="R63" s="78">
        <f>P63+Q63*Hoja1!$C$19</f>
        <v>9.9289603269804266E-2</v>
      </c>
      <c r="AE63" s="143" t="str">
        <f t="shared" si="0"/>
        <v>C-001</v>
      </c>
      <c r="AF63" s="143">
        <f t="shared" si="1"/>
        <v>1200</v>
      </c>
      <c r="AG63" s="143">
        <f t="shared" si="2"/>
        <v>0</v>
      </c>
      <c r="AH63" s="143" t="str">
        <f t="shared" si="10"/>
        <v>Medición</v>
      </c>
      <c r="AI63" s="143">
        <f t="shared" si="11"/>
        <v>720</v>
      </c>
      <c r="AJ63" s="143">
        <f t="shared" si="12"/>
        <v>480</v>
      </c>
      <c r="AK63" s="143">
        <f t="shared" si="13"/>
        <v>0</v>
      </c>
      <c r="AL63" s="143">
        <f t="shared" si="14"/>
        <v>20.388129546240002</v>
      </c>
      <c r="AM63" s="143">
        <f>IF(I63="",AL63*'Fraccion masica'!$AB$36,I63*AL63)</f>
        <v>5.0444285038129149</v>
      </c>
      <c r="AN63" s="143">
        <f>IF(J63="",AL63*'Fraccion masica'!$AB$35,J63*AL63)</f>
        <v>1.8385056396536958</v>
      </c>
      <c r="AO63" s="161">
        <f>IFERROR(AM63*Hoja1!$C$24/Hoja1!$C$25/Hoja1!$C$26*16.04/1000000,0)</f>
        <v>3.4237794230966988E-3</v>
      </c>
      <c r="AP63" s="147">
        <f>IFERROR(AN63*Hoja1!$C$24/Hoja1!$C$25/Hoja1!$C$26*44.01/1000000,0)</f>
        <v>3.4237794230966979E-3</v>
      </c>
    </row>
    <row r="64" spans="2:42" x14ac:dyDescent="0.75">
      <c r="B64" s="52" t="s">
        <v>1208</v>
      </c>
      <c r="C64" s="52">
        <v>300</v>
      </c>
      <c r="D64" s="125"/>
      <c r="E64" s="125">
        <v>0.8</v>
      </c>
      <c r="F64" s="131" t="s">
        <v>505</v>
      </c>
      <c r="G64" s="92">
        <v>4</v>
      </c>
      <c r="H64" s="19"/>
      <c r="I64" s="93"/>
      <c r="J64" s="93"/>
      <c r="K64" s="122" t="str">
        <f t="shared" si="3"/>
        <v>Agosto</v>
      </c>
      <c r="L64" s="78">
        <f t="shared" si="4"/>
        <v>0</v>
      </c>
      <c r="M64" s="78">
        <f t="shared" si="5"/>
        <v>960</v>
      </c>
      <c r="N64" s="78">
        <f t="shared" si="6"/>
        <v>239.99999999999994</v>
      </c>
      <c r="O64" s="78" t="str">
        <f t="shared" si="7"/>
        <v>Medición</v>
      </c>
      <c r="P64" s="78">
        <f t="shared" si="8"/>
        <v>1.1412598076988992E-3</v>
      </c>
      <c r="Q64" s="162">
        <f t="shared" si="9"/>
        <v>1.141259807698899E-3</v>
      </c>
      <c r="R64" s="78">
        <f>P64+Q64*Hoja1!$C$19</f>
        <v>3.309653442326807E-2</v>
      </c>
      <c r="AE64" s="143" t="str">
        <f t="shared" si="0"/>
        <v>C-001</v>
      </c>
      <c r="AF64" s="143">
        <f t="shared" si="1"/>
        <v>1200</v>
      </c>
      <c r="AG64" s="143">
        <f t="shared" si="2"/>
        <v>0</v>
      </c>
      <c r="AH64" s="143" t="str">
        <f t="shared" si="10"/>
        <v>Medición</v>
      </c>
      <c r="AI64" s="143">
        <f t="shared" si="11"/>
        <v>239.99999999999994</v>
      </c>
      <c r="AJ64" s="143">
        <f t="shared" si="12"/>
        <v>0</v>
      </c>
      <c r="AK64" s="143">
        <f t="shared" si="13"/>
        <v>960</v>
      </c>
      <c r="AL64" s="143">
        <f t="shared" si="14"/>
        <v>6.7960431820799991</v>
      </c>
      <c r="AM64" s="143">
        <f>IF(I64="",AL64*'Fraccion masica'!$AB$36,I64*AL64)</f>
        <v>1.6814761679376378</v>
      </c>
      <c r="AN64" s="143">
        <f>IF(J64="",AL64*'Fraccion masica'!$AB$35,J64*AL64)</f>
        <v>0.61283521321789847</v>
      </c>
      <c r="AO64" s="161">
        <f>IFERROR(AM64*Hoja1!$C$24/Hoja1!$C$25/Hoja1!$C$26*16.04/1000000,0)</f>
        <v>1.141259807698899E-3</v>
      </c>
      <c r="AP64" s="147">
        <f>IFERROR(AN64*Hoja1!$C$24/Hoja1!$C$25/Hoja1!$C$26*44.01/1000000,0)</f>
        <v>1.1412598076988992E-3</v>
      </c>
    </row>
    <row r="65" spans="2:42" x14ac:dyDescent="0.75">
      <c r="B65" s="52" t="s">
        <v>1208</v>
      </c>
      <c r="C65" s="52">
        <v>300</v>
      </c>
      <c r="D65" s="125"/>
      <c r="E65" s="125">
        <v>0.8</v>
      </c>
      <c r="F65" s="131" t="s">
        <v>506</v>
      </c>
      <c r="G65" s="92">
        <v>4.5</v>
      </c>
      <c r="H65" s="19"/>
      <c r="I65" s="93"/>
      <c r="J65" s="93"/>
      <c r="K65" s="122" t="str">
        <f t="shared" si="3"/>
        <v>Septiembre</v>
      </c>
      <c r="L65" s="78">
        <f t="shared" si="4"/>
        <v>0</v>
      </c>
      <c r="M65" s="78">
        <f t="shared" si="5"/>
        <v>1080</v>
      </c>
      <c r="N65" s="78">
        <f t="shared" si="6"/>
        <v>269.99999999999994</v>
      </c>
      <c r="O65" s="78" t="str">
        <f t="shared" si="7"/>
        <v>Medición</v>
      </c>
      <c r="P65" s="78">
        <f t="shared" si="8"/>
        <v>1.2839172836612615E-3</v>
      </c>
      <c r="Q65" s="162">
        <f t="shared" si="9"/>
        <v>1.2839172836612615E-3</v>
      </c>
      <c r="R65" s="78">
        <f>P65+Q65*Hoja1!$C$19</f>
        <v>3.7233601226176583E-2</v>
      </c>
      <c r="AE65" s="143" t="str">
        <f t="shared" si="0"/>
        <v>C-001</v>
      </c>
      <c r="AF65" s="143">
        <f t="shared" si="1"/>
        <v>1350</v>
      </c>
      <c r="AG65" s="143">
        <f t="shared" si="2"/>
        <v>0</v>
      </c>
      <c r="AH65" s="143" t="str">
        <f t="shared" si="10"/>
        <v>Medición</v>
      </c>
      <c r="AI65" s="143">
        <f t="shared" si="11"/>
        <v>269.99999999999994</v>
      </c>
      <c r="AJ65" s="143">
        <f t="shared" si="12"/>
        <v>0</v>
      </c>
      <c r="AK65" s="143">
        <f t="shared" si="13"/>
        <v>1080</v>
      </c>
      <c r="AL65" s="143">
        <f t="shared" si="14"/>
        <v>7.6455485798399998</v>
      </c>
      <c r="AM65" s="143">
        <f>IF(I65="",AL65*'Fraccion masica'!$AB$36,I65*AL65)</f>
        <v>1.8916606889298428</v>
      </c>
      <c r="AN65" s="143">
        <f>IF(J65="",AL65*'Fraccion masica'!$AB$35,J65*AL65)</f>
        <v>0.68943961487013583</v>
      </c>
      <c r="AO65" s="161">
        <f>IFERROR(AM65*Hoja1!$C$24/Hoja1!$C$25/Hoja1!$C$26*16.04/1000000,0)</f>
        <v>1.2839172836612615E-3</v>
      </c>
      <c r="AP65" s="147">
        <f>IFERROR(AN65*Hoja1!$C$24/Hoja1!$C$25/Hoja1!$C$26*44.01/1000000,0)</f>
        <v>1.2839172836612615E-3</v>
      </c>
    </row>
    <row r="66" spans="2:42" x14ac:dyDescent="0.75">
      <c r="B66" s="52" t="s">
        <v>1208</v>
      </c>
      <c r="C66" s="52">
        <v>300</v>
      </c>
      <c r="D66" s="125"/>
      <c r="E66" s="125">
        <v>0.8</v>
      </c>
      <c r="F66" s="131" t="s">
        <v>507</v>
      </c>
      <c r="G66" s="92">
        <v>5</v>
      </c>
      <c r="H66" s="19"/>
      <c r="I66" s="93"/>
      <c r="J66" s="93"/>
      <c r="K66" s="122" t="str">
        <f t="shared" si="3"/>
        <v>Octubre</v>
      </c>
      <c r="L66" s="78">
        <f t="shared" si="4"/>
        <v>0</v>
      </c>
      <c r="M66" s="78">
        <f t="shared" si="5"/>
        <v>1200</v>
      </c>
      <c r="N66" s="78">
        <f t="shared" si="6"/>
        <v>299.99999999999994</v>
      </c>
      <c r="O66" s="78" t="str">
        <f t="shared" si="7"/>
        <v>Medición</v>
      </c>
      <c r="P66" s="78">
        <f t="shared" si="8"/>
        <v>1.4265747596236243E-3</v>
      </c>
      <c r="Q66" s="162">
        <f t="shared" si="9"/>
        <v>1.4265747596236241E-3</v>
      </c>
      <c r="R66" s="78">
        <f>P66+Q66*Hoja1!$C$19</f>
        <v>4.1370668029085095E-2</v>
      </c>
      <c r="AE66" s="143" t="str">
        <f t="shared" si="0"/>
        <v>C-001</v>
      </c>
      <c r="AF66" s="143">
        <f t="shared" si="1"/>
        <v>1500</v>
      </c>
      <c r="AG66" s="143">
        <f t="shared" si="2"/>
        <v>0</v>
      </c>
      <c r="AH66" s="143" t="str">
        <f t="shared" si="10"/>
        <v>Medición</v>
      </c>
      <c r="AI66" s="143">
        <f t="shared" si="11"/>
        <v>299.99999999999994</v>
      </c>
      <c r="AJ66" s="143">
        <f t="shared" si="12"/>
        <v>0</v>
      </c>
      <c r="AK66" s="143">
        <f t="shared" si="13"/>
        <v>1200</v>
      </c>
      <c r="AL66" s="143">
        <f t="shared" si="14"/>
        <v>8.4950539775999996</v>
      </c>
      <c r="AM66" s="143">
        <f>IF(I66="",AL66*'Fraccion masica'!$AB$36,I66*AL66)</f>
        <v>2.1018452099220473</v>
      </c>
      <c r="AN66" s="143">
        <f>IF(J66="",AL66*'Fraccion masica'!$AB$35,J66*AL66)</f>
        <v>0.76604401652237319</v>
      </c>
      <c r="AO66" s="161">
        <f>IFERROR(AM66*Hoja1!$C$24/Hoja1!$C$25/Hoja1!$C$26*16.04/1000000,0)</f>
        <v>1.4265747596236241E-3</v>
      </c>
      <c r="AP66" s="147">
        <f>IFERROR(AN66*Hoja1!$C$24/Hoja1!$C$25/Hoja1!$C$26*44.01/1000000,0)</f>
        <v>1.4265747596236243E-3</v>
      </c>
    </row>
    <row r="67" spans="2:42" x14ac:dyDescent="0.75">
      <c r="B67" s="52" t="s">
        <v>1208</v>
      </c>
      <c r="C67" s="52">
        <v>300</v>
      </c>
      <c r="D67" s="125"/>
      <c r="E67" s="125">
        <v>0.8</v>
      </c>
      <c r="F67" s="131" t="s">
        <v>508</v>
      </c>
      <c r="G67" s="92">
        <v>5</v>
      </c>
      <c r="H67" s="19"/>
      <c r="I67" s="93"/>
      <c r="J67" s="93"/>
      <c r="K67" s="122" t="str">
        <f t="shared" si="3"/>
        <v>Noviembre</v>
      </c>
      <c r="L67" s="78">
        <f t="shared" si="4"/>
        <v>0</v>
      </c>
      <c r="M67" s="78">
        <f t="shared" si="5"/>
        <v>1200</v>
      </c>
      <c r="N67" s="78">
        <f t="shared" si="6"/>
        <v>299.99999999999994</v>
      </c>
      <c r="O67" s="78" t="str">
        <f t="shared" si="7"/>
        <v>Medición</v>
      </c>
      <c r="P67" s="78">
        <f t="shared" si="8"/>
        <v>1.4265747596236243E-3</v>
      </c>
      <c r="Q67" s="162">
        <f t="shared" si="9"/>
        <v>1.4265747596236241E-3</v>
      </c>
      <c r="R67" s="78">
        <f>P67+Q67*Hoja1!$C$19</f>
        <v>4.1370668029085095E-2</v>
      </c>
      <c r="AE67" s="143" t="str">
        <f t="shared" si="0"/>
        <v>C-001</v>
      </c>
      <c r="AF67" s="143">
        <f t="shared" si="1"/>
        <v>1500</v>
      </c>
      <c r="AG67" s="143">
        <f t="shared" si="2"/>
        <v>0</v>
      </c>
      <c r="AH67" s="143" t="str">
        <f t="shared" si="10"/>
        <v>Medición</v>
      </c>
      <c r="AI67" s="143">
        <f t="shared" si="11"/>
        <v>299.99999999999994</v>
      </c>
      <c r="AJ67" s="143">
        <f t="shared" si="12"/>
        <v>0</v>
      </c>
      <c r="AK67" s="143">
        <f t="shared" si="13"/>
        <v>1200</v>
      </c>
      <c r="AL67" s="143">
        <f t="shared" si="14"/>
        <v>8.4950539775999996</v>
      </c>
      <c r="AM67" s="143">
        <f>IF(I67="",AL67*'Fraccion masica'!$AB$36,I67*AL67)</f>
        <v>2.1018452099220473</v>
      </c>
      <c r="AN67" s="143">
        <f>IF(J67="",AL67*'Fraccion masica'!$AB$35,J67*AL67)</f>
        <v>0.76604401652237319</v>
      </c>
      <c r="AO67" s="161">
        <f>IFERROR(AM67*Hoja1!$C$24/Hoja1!$C$25/Hoja1!$C$26*16.04/1000000,0)</f>
        <v>1.4265747596236241E-3</v>
      </c>
      <c r="AP67" s="147">
        <f>IFERROR(AN67*Hoja1!$C$24/Hoja1!$C$25/Hoja1!$C$26*44.01/1000000,0)</f>
        <v>1.4265747596236243E-3</v>
      </c>
    </row>
    <row r="68" spans="2:42" x14ac:dyDescent="0.75">
      <c r="B68" s="52" t="s">
        <v>1208</v>
      </c>
      <c r="C68" s="52">
        <v>300</v>
      </c>
      <c r="D68" s="125"/>
      <c r="E68" s="125">
        <v>0.8</v>
      </c>
      <c r="F68" s="131" t="s">
        <v>509</v>
      </c>
      <c r="G68" s="92">
        <v>5</v>
      </c>
      <c r="H68" s="19"/>
      <c r="I68" s="93"/>
      <c r="J68" s="93"/>
      <c r="K68" s="122" t="str">
        <f t="shared" si="3"/>
        <v>Diciembre</v>
      </c>
      <c r="L68" s="78">
        <f t="shared" si="4"/>
        <v>0</v>
      </c>
      <c r="M68" s="78">
        <f t="shared" si="5"/>
        <v>1200</v>
      </c>
      <c r="N68" s="78">
        <f t="shared" si="6"/>
        <v>299.99999999999994</v>
      </c>
      <c r="O68" s="78" t="str">
        <f t="shared" si="7"/>
        <v>Medición</v>
      </c>
      <c r="P68" s="78">
        <f t="shared" si="8"/>
        <v>1.4265747596236243E-3</v>
      </c>
      <c r="Q68" s="162">
        <f t="shared" si="9"/>
        <v>1.4265747596236241E-3</v>
      </c>
      <c r="R68" s="78">
        <f>P68+Q68*Hoja1!$C$19</f>
        <v>4.1370668029085095E-2</v>
      </c>
      <c r="AE68" s="143" t="str">
        <f t="shared" si="0"/>
        <v>C-001</v>
      </c>
      <c r="AF68" s="143">
        <f t="shared" si="1"/>
        <v>1500</v>
      </c>
      <c r="AG68" s="143">
        <f t="shared" si="2"/>
        <v>0</v>
      </c>
      <c r="AH68" s="143" t="str">
        <f t="shared" si="10"/>
        <v>Medición</v>
      </c>
      <c r="AI68" s="143">
        <f t="shared" si="11"/>
        <v>299.99999999999994</v>
      </c>
      <c r="AJ68" s="143">
        <f t="shared" si="12"/>
        <v>0</v>
      </c>
      <c r="AK68" s="143">
        <f t="shared" si="13"/>
        <v>1200</v>
      </c>
      <c r="AL68" s="143">
        <f t="shared" si="14"/>
        <v>8.4950539775999996</v>
      </c>
      <c r="AM68" s="143">
        <f>IF(I68="",AL68*'Fraccion masica'!$AB$36,I68*AL68)</f>
        <v>2.1018452099220473</v>
      </c>
      <c r="AN68" s="143">
        <f>IF(J68="",AL68*'Fraccion masica'!$AB$35,J68*AL68)</f>
        <v>0.76604401652237319</v>
      </c>
      <c r="AO68" s="161">
        <f>IFERROR(AM68*Hoja1!$C$24/Hoja1!$C$25/Hoja1!$C$26*16.04/1000000,0)</f>
        <v>1.4265747596236241E-3</v>
      </c>
      <c r="AP68" s="147">
        <f>IFERROR(AN68*Hoja1!$C$24/Hoja1!$C$25/Hoja1!$C$26*44.01/1000000,0)</f>
        <v>1.4265747596236243E-3</v>
      </c>
    </row>
    <row r="69" spans="2:42" x14ac:dyDescent="0.75">
      <c r="B69" s="52" t="s">
        <v>1209</v>
      </c>
      <c r="C69" s="52">
        <v>600</v>
      </c>
      <c r="D69" s="125">
        <v>0</v>
      </c>
      <c r="E69" s="125">
        <v>0</v>
      </c>
      <c r="F69" s="131" t="s">
        <v>498</v>
      </c>
      <c r="G69" s="92"/>
      <c r="H69" s="19" t="s">
        <v>46</v>
      </c>
      <c r="I69" s="93"/>
      <c r="J69" s="93"/>
      <c r="K69" s="122" t="str">
        <f t="shared" si="3"/>
        <v>Enero</v>
      </c>
      <c r="L69" s="78">
        <f t="shared" si="4"/>
        <v>0</v>
      </c>
      <c r="M69" s="78">
        <f t="shared" si="5"/>
        <v>0</v>
      </c>
      <c r="N69" s="78">
        <f t="shared" si="6"/>
        <v>17040</v>
      </c>
      <c r="O69" s="78" t="str">
        <f t="shared" si="7"/>
        <v>Factor de emisión</v>
      </c>
      <c r="P69" s="78">
        <f t="shared" si="8"/>
        <v>8.1029446346621861E-2</v>
      </c>
      <c r="Q69" s="162">
        <f t="shared" si="9"/>
        <v>8.1029446346621861E-2</v>
      </c>
      <c r="R69" s="78">
        <f>P69+Q69*Hoja1!$C$19</f>
        <v>2.3498539440520338</v>
      </c>
      <c r="AE69" s="143" t="str">
        <f t="shared" si="0"/>
        <v>C-002</v>
      </c>
      <c r="AF69" s="143">
        <f t="shared" si="1"/>
        <v>0</v>
      </c>
      <c r="AG69" s="143">
        <f t="shared" si="2"/>
        <v>17040</v>
      </c>
      <c r="AH69" s="143" t="str">
        <f t="shared" si="10"/>
        <v>Factor de emisión</v>
      </c>
      <c r="AI69" s="143">
        <f t="shared" si="11"/>
        <v>17040</v>
      </c>
      <c r="AJ69" s="143">
        <f t="shared" si="12"/>
        <v>0</v>
      </c>
      <c r="AK69" s="143">
        <f t="shared" si="13"/>
        <v>0</v>
      </c>
      <c r="AL69" s="143">
        <f t="shared" si="14"/>
        <v>482.51906592768006</v>
      </c>
      <c r="AM69" s="143">
        <f>IF(I69="",AL69*'Fraccion masica'!$AB$36,I69*AL69)</f>
        <v>119.38480792357231</v>
      </c>
      <c r="AN69" s="143">
        <f>IF(J69="",AL69*'Fraccion masica'!$AB$35,J69*AL69)</f>
        <v>43.511300138470801</v>
      </c>
      <c r="AO69" s="161">
        <f>IFERROR(AM69*Hoja1!$C$24/Hoja1!$C$25/Hoja1!$C$26*16.04/1000000,0)</f>
        <v>8.1029446346621861E-2</v>
      </c>
      <c r="AP69" s="147">
        <f>IFERROR(AN69*Hoja1!$C$24/Hoja1!$C$25/Hoja1!$C$26*44.01/1000000,0)</f>
        <v>8.1029446346621861E-2</v>
      </c>
    </row>
    <row r="70" spans="2:42" x14ac:dyDescent="0.75">
      <c r="B70" s="52" t="s">
        <v>1209</v>
      </c>
      <c r="C70" s="52">
        <v>600</v>
      </c>
      <c r="D70" s="125">
        <v>0</v>
      </c>
      <c r="E70" s="125"/>
      <c r="F70" s="131" t="s">
        <v>499</v>
      </c>
      <c r="G70" s="92"/>
      <c r="H70" s="19" t="s">
        <v>46</v>
      </c>
      <c r="I70" s="93"/>
      <c r="J70" s="93"/>
      <c r="K70" s="122" t="str">
        <f t="shared" si="3"/>
        <v>Febrero</v>
      </c>
      <c r="L70" s="78">
        <f t="shared" si="4"/>
        <v>0</v>
      </c>
      <c r="M70" s="78">
        <f t="shared" si="5"/>
        <v>0</v>
      </c>
      <c r="N70" s="78">
        <f t="shared" si="6"/>
        <v>17040</v>
      </c>
      <c r="O70" s="78" t="str">
        <f t="shared" si="7"/>
        <v>Factor de emisión</v>
      </c>
      <c r="P70" s="78">
        <f t="shared" si="8"/>
        <v>8.1029446346621861E-2</v>
      </c>
      <c r="Q70" s="162">
        <f t="shared" si="9"/>
        <v>8.1029446346621861E-2</v>
      </c>
      <c r="R70" s="78">
        <f>P70+Q70*Hoja1!$C$19</f>
        <v>2.3498539440520338</v>
      </c>
      <c r="AE70" s="143" t="str">
        <f t="shared" si="0"/>
        <v>C-002</v>
      </c>
      <c r="AF70" s="143">
        <f t="shared" si="1"/>
        <v>0</v>
      </c>
      <c r="AG70" s="143">
        <f t="shared" si="2"/>
        <v>17040</v>
      </c>
      <c r="AH70" s="143" t="str">
        <f t="shared" si="10"/>
        <v>Factor de emisión</v>
      </c>
      <c r="AI70" s="143">
        <f t="shared" si="11"/>
        <v>17040</v>
      </c>
      <c r="AJ70" s="143">
        <f t="shared" si="12"/>
        <v>0</v>
      </c>
      <c r="AK70" s="143">
        <f t="shared" si="13"/>
        <v>0</v>
      </c>
      <c r="AL70" s="143">
        <f t="shared" si="14"/>
        <v>482.51906592768006</v>
      </c>
      <c r="AM70" s="143">
        <f>IF(I70="",AL70*'Fraccion masica'!$AB$36,I70*AL70)</f>
        <v>119.38480792357231</v>
      </c>
      <c r="AN70" s="143">
        <f>IF(J70="",AL70*'Fraccion masica'!$AB$35,J70*AL70)</f>
        <v>43.511300138470801</v>
      </c>
      <c r="AO70" s="161">
        <f>IFERROR(AM70*Hoja1!$C$24/Hoja1!$C$25/Hoja1!$C$26*16.04/1000000,0)</f>
        <v>8.1029446346621861E-2</v>
      </c>
      <c r="AP70" s="147">
        <f>IFERROR(AN70*Hoja1!$C$24/Hoja1!$C$25/Hoja1!$C$26*44.01/1000000,0)</f>
        <v>8.1029446346621861E-2</v>
      </c>
    </row>
    <row r="71" spans="2:42" x14ac:dyDescent="0.75">
      <c r="B71" s="52" t="s">
        <v>1209</v>
      </c>
      <c r="C71" s="52">
        <v>600</v>
      </c>
      <c r="D71" s="125">
        <v>0</v>
      </c>
      <c r="E71" s="125"/>
      <c r="F71" s="131" t="s">
        <v>500</v>
      </c>
      <c r="G71" s="92"/>
      <c r="H71" s="19" t="s">
        <v>46</v>
      </c>
      <c r="I71" s="93"/>
      <c r="J71" s="93"/>
      <c r="K71" s="122" t="str">
        <f t="shared" si="3"/>
        <v>Marzo</v>
      </c>
      <c r="L71" s="78">
        <f t="shared" si="4"/>
        <v>0</v>
      </c>
      <c r="M71" s="78">
        <f t="shared" si="5"/>
        <v>0</v>
      </c>
      <c r="N71" s="78">
        <f t="shared" si="6"/>
        <v>17040</v>
      </c>
      <c r="O71" s="78" t="str">
        <f t="shared" si="7"/>
        <v>Factor de emisión</v>
      </c>
      <c r="P71" s="78">
        <f t="shared" si="8"/>
        <v>8.1029446346621861E-2</v>
      </c>
      <c r="Q71" s="162">
        <f t="shared" si="9"/>
        <v>8.1029446346621861E-2</v>
      </c>
      <c r="R71" s="78">
        <f>P71+Q71*Hoja1!$C$19</f>
        <v>2.3498539440520338</v>
      </c>
      <c r="AE71" s="143" t="str">
        <f t="shared" si="0"/>
        <v>C-002</v>
      </c>
      <c r="AF71" s="143">
        <f t="shared" si="1"/>
        <v>0</v>
      </c>
      <c r="AG71" s="143">
        <f t="shared" si="2"/>
        <v>17040</v>
      </c>
      <c r="AH71" s="143" t="str">
        <f t="shared" si="10"/>
        <v>Factor de emisión</v>
      </c>
      <c r="AI71" s="143">
        <f t="shared" si="11"/>
        <v>17040</v>
      </c>
      <c r="AJ71" s="143">
        <f t="shared" si="12"/>
        <v>0</v>
      </c>
      <c r="AK71" s="143">
        <f t="shared" si="13"/>
        <v>0</v>
      </c>
      <c r="AL71" s="143">
        <f t="shared" si="14"/>
        <v>482.51906592768006</v>
      </c>
      <c r="AM71" s="143">
        <f>IF(I71="",AL71*'Fraccion masica'!$AB$36,I71*AL71)</f>
        <v>119.38480792357231</v>
      </c>
      <c r="AN71" s="143">
        <f>IF(J71="",AL71*'Fraccion masica'!$AB$35,J71*AL71)</f>
        <v>43.511300138470801</v>
      </c>
      <c r="AO71" s="161">
        <f>IFERROR(AM71*Hoja1!$C$24/Hoja1!$C$25/Hoja1!$C$26*16.04/1000000,0)</f>
        <v>8.1029446346621861E-2</v>
      </c>
      <c r="AP71" s="147">
        <f>IFERROR(AN71*Hoja1!$C$24/Hoja1!$C$25/Hoja1!$C$26*44.01/1000000,0)</f>
        <v>8.1029446346621861E-2</v>
      </c>
    </row>
    <row r="72" spans="2:42" x14ac:dyDescent="0.75">
      <c r="B72" s="52" t="s">
        <v>1209</v>
      </c>
      <c r="C72" s="52">
        <v>600</v>
      </c>
      <c r="D72" s="125">
        <v>0</v>
      </c>
      <c r="E72" s="125"/>
      <c r="F72" s="131" t="s">
        <v>501</v>
      </c>
      <c r="G72" s="92"/>
      <c r="H72" s="19" t="s">
        <v>46</v>
      </c>
      <c r="I72" s="93"/>
      <c r="J72" s="93"/>
      <c r="K72" s="122" t="str">
        <f t="shared" si="3"/>
        <v>Abril</v>
      </c>
      <c r="L72" s="78">
        <f t="shared" si="4"/>
        <v>0</v>
      </c>
      <c r="M72" s="78">
        <f t="shared" si="5"/>
        <v>0</v>
      </c>
      <c r="N72" s="78">
        <f t="shared" si="6"/>
        <v>17040</v>
      </c>
      <c r="O72" s="78" t="str">
        <f t="shared" si="7"/>
        <v>Factor de emisión</v>
      </c>
      <c r="P72" s="78">
        <f t="shared" si="8"/>
        <v>8.1029446346621861E-2</v>
      </c>
      <c r="Q72" s="162">
        <f t="shared" si="9"/>
        <v>8.1029446346621861E-2</v>
      </c>
      <c r="R72" s="78">
        <f>P72+Q72*Hoja1!$C$19</f>
        <v>2.3498539440520338</v>
      </c>
      <c r="AE72" s="143" t="str">
        <f t="shared" si="0"/>
        <v>C-002</v>
      </c>
      <c r="AF72" s="143">
        <f t="shared" si="1"/>
        <v>0</v>
      </c>
      <c r="AG72" s="143">
        <f t="shared" si="2"/>
        <v>17040</v>
      </c>
      <c r="AH72" s="143" t="str">
        <f t="shared" si="10"/>
        <v>Factor de emisión</v>
      </c>
      <c r="AI72" s="143">
        <f t="shared" si="11"/>
        <v>17040</v>
      </c>
      <c r="AJ72" s="143">
        <f t="shared" si="12"/>
        <v>0</v>
      </c>
      <c r="AK72" s="143">
        <f t="shared" si="13"/>
        <v>0</v>
      </c>
      <c r="AL72" s="143">
        <f t="shared" si="14"/>
        <v>482.51906592768006</v>
      </c>
      <c r="AM72" s="143">
        <f>IF(I72="",AL72*'Fraccion masica'!$AB$36,I72*AL72)</f>
        <v>119.38480792357231</v>
      </c>
      <c r="AN72" s="143">
        <f>IF(J72="",AL72*'Fraccion masica'!$AB$35,J72*AL72)</f>
        <v>43.511300138470801</v>
      </c>
      <c r="AO72" s="161">
        <f>IFERROR(AM72*Hoja1!$C$24/Hoja1!$C$25/Hoja1!$C$26*16.04/1000000,0)</f>
        <v>8.1029446346621861E-2</v>
      </c>
      <c r="AP72" s="147">
        <f>IFERROR(AN72*Hoja1!$C$24/Hoja1!$C$25/Hoja1!$C$26*44.01/1000000,0)</f>
        <v>8.1029446346621861E-2</v>
      </c>
    </row>
    <row r="73" spans="2:42" x14ac:dyDescent="0.75">
      <c r="B73" s="52" t="s">
        <v>1209</v>
      </c>
      <c r="C73" s="52">
        <v>600</v>
      </c>
      <c r="D73" s="125">
        <v>0.5</v>
      </c>
      <c r="E73" s="125"/>
      <c r="F73" s="131" t="s">
        <v>502</v>
      </c>
      <c r="G73" s="92"/>
      <c r="H73" s="19" t="s">
        <v>46</v>
      </c>
      <c r="I73" s="93"/>
      <c r="J73" s="93"/>
      <c r="K73" s="122" t="str">
        <f t="shared" si="3"/>
        <v>Mayo</v>
      </c>
      <c r="L73" s="78">
        <f t="shared" si="4"/>
        <v>8520</v>
      </c>
      <c r="M73" s="78">
        <f t="shared" si="5"/>
        <v>0</v>
      </c>
      <c r="N73" s="78">
        <f t="shared" si="6"/>
        <v>8520</v>
      </c>
      <c r="O73" s="78" t="str">
        <f t="shared" si="7"/>
        <v>Factor de emisión</v>
      </c>
      <c r="P73" s="78">
        <f t="shared" si="8"/>
        <v>4.0514723173310931E-2</v>
      </c>
      <c r="Q73" s="162">
        <f t="shared" si="9"/>
        <v>4.0514723173310931E-2</v>
      </c>
      <c r="R73" s="78">
        <f>P73+Q73*Hoja1!$C$19</f>
        <v>1.1749269720260169</v>
      </c>
      <c r="AE73" s="143" t="str">
        <f t="shared" si="0"/>
        <v>C-002</v>
      </c>
      <c r="AF73" s="143">
        <f t="shared" si="1"/>
        <v>0</v>
      </c>
      <c r="AG73" s="143">
        <f t="shared" si="2"/>
        <v>17040</v>
      </c>
      <c r="AH73" s="143" t="str">
        <f t="shared" si="10"/>
        <v>Factor de emisión</v>
      </c>
      <c r="AI73" s="143">
        <f t="shared" si="11"/>
        <v>8520</v>
      </c>
      <c r="AJ73" s="143">
        <f t="shared" si="12"/>
        <v>8520</v>
      </c>
      <c r="AK73" s="143">
        <f t="shared" si="13"/>
        <v>0</v>
      </c>
      <c r="AL73" s="143">
        <f t="shared" si="14"/>
        <v>241.25953296384003</v>
      </c>
      <c r="AM73" s="143">
        <f>IF(I73="",AL73*'Fraccion masica'!$AB$36,I73*AL73)</f>
        <v>59.692403961786155</v>
      </c>
      <c r="AN73" s="143">
        <f>IF(J73="",AL73*'Fraccion masica'!$AB$35,J73*AL73)</f>
        <v>21.755650069235401</v>
      </c>
      <c r="AO73" s="161">
        <f>IFERROR(AM73*Hoja1!$C$24/Hoja1!$C$25/Hoja1!$C$26*16.04/1000000,0)</f>
        <v>4.0514723173310931E-2</v>
      </c>
      <c r="AP73" s="147">
        <f>IFERROR(AN73*Hoja1!$C$24/Hoja1!$C$25/Hoja1!$C$26*44.01/1000000,0)</f>
        <v>4.0514723173310931E-2</v>
      </c>
    </row>
    <row r="74" spans="2:42" x14ac:dyDescent="0.75">
      <c r="B74" s="52" t="s">
        <v>1209</v>
      </c>
      <c r="C74" s="52">
        <v>600</v>
      </c>
      <c r="D74" s="125">
        <v>0.5</v>
      </c>
      <c r="E74" s="125"/>
      <c r="F74" s="131" t="s">
        <v>503</v>
      </c>
      <c r="G74" s="92">
        <v>5</v>
      </c>
      <c r="H74" s="19"/>
      <c r="I74" s="93"/>
      <c r="J74" s="93"/>
      <c r="K74" s="122" t="str">
        <f t="shared" si="3"/>
        <v>Junio</v>
      </c>
      <c r="L74" s="78">
        <f t="shared" si="4"/>
        <v>1500</v>
      </c>
      <c r="M74" s="78">
        <f t="shared" si="5"/>
        <v>0</v>
      </c>
      <c r="N74" s="78">
        <f t="shared" si="6"/>
        <v>1500</v>
      </c>
      <c r="O74" s="78" t="str">
        <f t="shared" si="7"/>
        <v>Medición</v>
      </c>
      <c r="P74" s="78">
        <f t="shared" si="8"/>
        <v>7.1328737981181225E-3</v>
      </c>
      <c r="Q74" s="162">
        <f t="shared" si="9"/>
        <v>7.1328737981181225E-3</v>
      </c>
      <c r="R74" s="78">
        <f>P74+Q74*Hoja1!$C$19</f>
        <v>0.20685334014542553</v>
      </c>
      <c r="AE74" s="143" t="str">
        <f t="shared" si="0"/>
        <v>C-002</v>
      </c>
      <c r="AF74" s="143">
        <f t="shared" si="1"/>
        <v>3000</v>
      </c>
      <c r="AG74" s="143">
        <f t="shared" si="2"/>
        <v>0</v>
      </c>
      <c r="AH74" s="143" t="str">
        <f t="shared" si="10"/>
        <v>Medición</v>
      </c>
      <c r="AI74" s="143">
        <f t="shared" si="11"/>
        <v>1500</v>
      </c>
      <c r="AJ74" s="143">
        <f t="shared" si="12"/>
        <v>1500</v>
      </c>
      <c r="AK74" s="143">
        <f t="shared" si="13"/>
        <v>0</v>
      </c>
      <c r="AL74" s="143">
        <f t="shared" si="14"/>
        <v>42.475269888000007</v>
      </c>
      <c r="AM74" s="143">
        <f>IF(I74="",AL74*'Fraccion masica'!$AB$36,I74*AL74)</f>
        <v>10.509226049610239</v>
      </c>
      <c r="AN74" s="143">
        <f>IF(J74="",AL74*'Fraccion masica'!$AB$35,J74*AL74)</f>
        <v>3.8302200826118664</v>
      </c>
      <c r="AO74" s="161">
        <f>IFERROR(AM74*Hoja1!$C$24/Hoja1!$C$25/Hoja1!$C$26*16.04/1000000,0)</f>
        <v>7.1328737981181225E-3</v>
      </c>
      <c r="AP74" s="147">
        <f>IFERROR(AN74*Hoja1!$C$24/Hoja1!$C$25/Hoja1!$C$26*44.01/1000000,0)</f>
        <v>7.1328737981181225E-3</v>
      </c>
    </row>
    <row r="75" spans="2:42" x14ac:dyDescent="0.75">
      <c r="B75" s="52" t="s">
        <v>1209</v>
      </c>
      <c r="C75" s="52">
        <v>600</v>
      </c>
      <c r="D75" s="125">
        <v>0.5</v>
      </c>
      <c r="E75" s="125"/>
      <c r="F75" s="131" t="s">
        <v>504</v>
      </c>
      <c r="G75" s="92">
        <v>5</v>
      </c>
      <c r="H75" s="19"/>
      <c r="I75" s="93"/>
      <c r="J75" s="93"/>
      <c r="K75" s="122" t="str">
        <f t="shared" si="3"/>
        <v>Julio</v>
      </c>
      <c r="L75" s="78">
        <f t="shared" si="4"/>
        <v>1500</v>
      </c>
      <c r="M75" s="78">
        <f t="shared" si="5"/>
        <v>0</v>
      </c>
      <c r="N75" s="78">
        <f t="shared" si="6"/>
        <v>1500</v>
      </c>
      <c r="O75" s="78" t="str">
        <f t="shared" si="7"/>
        <v>Medición</v>
      </c>
      <c r="P75" s="78">
        <f t="shared" si="8"/>
        <v>7.1328737981181225E-3</v>
      </c>
      <c r="Q75" s="162">
        <f t="shared" si="9"/>
        <v>7.1328737981181225E-3</v>
      </c>
      <c r="R75" s="78">
        <f>P75+Q75*Hoja1!$C$19</f>
        <v>0.20685334014542553</v>
      </c>
      <c r="AE75" s="143" t="str">
        <f t="shared" si="0"/>
        <v>C-002</v>
      </c>
      <c r="AF75" s="143">
        <f t="shared" si="1"/>
        <v>3000</v>
      </c>
      <c r="AG75" s="143">
        <f t="shared" si="2"/>
        <v>0</v>
      </c>
      <c r="AH75" s="143" t="str">
        <f t="shared" si="10"/>
        <v>Medición</v>
      </c>
      <c r="AI75" s="143">
        <f t="shared" si="11"/>
        <v>1500</v>
      </c>
      <c r="AJ75" s="143">
        <f t="shared" si="12"/>
        <v>1500</v>
      </c>
      <c r="AK75" s="143">
        <f t="shared" si="13"/>
        <v>0</v>
      </c>
      <c r="AL75" s="143">
        <f t="shared" si="14"/>
        <v>42.475269888000007</v>
      </c>
      <c r="AM75" s="143">
        <f>IF(I75="",AL75*'Fraccion masica'!$AB$36,I75*AL75)</f>
        <v>10.509226049610239</v>
      </c>
      <c r="AN75" s="143">
        <f>IF(J75="",AL75*'Fraccion masica'!$AB$35,J75*AL75)</f>
        <v>3.8302200826118664</v>
      </c>
      <c r="AO75" s="161">
        <f>IFERROR(AM75*Hoja1!$C$24/Hoja1!$C$25/Hoja1!$C$26*16.04/1000000,0)</f>
        <v>7.1328737981181225E-3</v>
      </c>
      <c r="AP75" s="147">
        <f>IFERROR(AN75*Hoja1!$C$24/Hoja1!$C$25/Hoja1!$C$26*44.01/1000000,0)</f>
        <v>7.1328737981181225E-3</v>
      </c>
    </row>
    <row r="76" spans="2:42" x14ac:dyDescent="0.75">
      <c r="B76" s="52" t="s">
        <v>1209</v>
      </c>
      <c r="C76" s="52">
        <v>600</v>
      </c>
      <c r="D76" s="125">
        <v>0.5</v>
      </c>
      <c r="E76" s="125"/>
      <c r="F76" s="131" t="s">
        <v>505</v>
      </c>
      <c r="G76" s="92">
        <v>5</v>
      </c>
      <c r="H76" s="19"/>
      <c r="I76" s="93"/>
      <c r="J76" s="93"/>
      <c r="K76" s="122" t="str">
        <f t="shared" si="3"/>
        <v>Agosto</v>
      </c>
      <c r="L76" s="78">
        <f t="shared" si="4"/>
        <v>1500</v>
      </c>
      <c r="M76" s="78">
        <f t="shared" si="5"/>
        <v>0</v>
      </c>
      <c r="N76" s="78">
        <f t="shared" si="6"/>
        <v>1500</v>
      </c>
      <c r="O76" s="78" t="str">
        <f t="shared" si="7"/>
        <v>Medición</v>
      </c>
      <c r="P76" s="78">
        <f t="shared" si="8"/>
        <v>7.1328737981181225E-3</v>
      </c>
      <c r="Q76" s="162">
        <f t="shared" si="9"/>
        <v>7.1328737981181225E-3</v>
      </c>
      <c r="R76" s="78">
        <f>P76+Q76*Hoja1!$C$19</f>
        <v>0.20685334014542553</v>
      </c>
      <c r="AE76" s="143" t="str">
        <f t="shared" si="0"/>
        <v>C-002</v>
      </c>
      <c r="AF76" s="143">
        <f t="shared" si="1"/>
        <v>3000</v>
      </c>
      <c r="AG76" s="143">
        <f t="shared" si="2"/>
        <v>0</v>
      </c>
      <c r="AH76" s="143" t="str">
        <f t="shared" si="10"/>
        <v>Medición</v>
      </c>
      <c r="AI76" s="143">
        <f t="shared" si="11"/>
        <v>1500</v>
      </c>
      <c r="AJ76" s="143">
        <f t="shared" si="12"/>
        <v>1500</v>
      </c>
      <c r="AK76" s="143">
        <f t="shared" si="13"/>
        <v>0</v>
      </c>
      <c r="AL76" s="143">
        <f t="shared" si="14"/>
        <v>42.475269888000007</v>
      </c>
      <c r="AM76" s="143">
        <f>IF(I76="",AL76*'Fraccion masica'!$AB$36,I76*AL76)</f>
        <v>10.509226049610239</v>
      </c>
      <c r="AN76" s="143">
        <f>IF(J76="",AL76*'Fraccion masica'!$AB$35,J76*AL76)</f>
        <v>3.8302200826118664</v>
      </c>
      <c r="AO76" s="161">
        <f>IFERROR(AM76*Hoja1!$C$24/Hoja1!$C$25/Hoja1!$C$26*16.04/1000000,0)</f>
        <v>7.1328737981181225E-3</v>
      </c>
      <c r="AP76" s="147">
        <f>IFERROR(AN76*Hoja1!$C$24/Hoja1!$C$25/Hoja1!$C$26*44.01/1000000,0)</f>
        <v>7.1328737981181225E-3</v>
      </c>
    </row>
    <row r="77" spans="2:42" x14ac:dyDescent="0.75">
      <c r="B77" s="52" t="s">
        <v>1209</v>
      </c>
      <c r="C77" s="52">
        <v>600</v>
      </c>
      <c r="D77" s="125"/>
      <c r="E77" s="125">
        <v>0.8</v>
      </c>
      <c r="F77" s="131" t="s">
        <v>506</v>
      </c>
      <c r="G77" s="92">
        <v>5</v>
      </c>
      <c r="H77" s="19"/>
      <c r="I77" s="93"/>
      <c r="J77" s="93"/>
      <c r="K77" s="122" t="str">
        <f t="shared" si="3"/>
        <v>Septiembre</v>
      </c>
      <c r="L77" s="78">
        <f t="shared" si="4"/>
        <v>0</v>
      </c>
      <c r="M77" s="78">
        <f t="shared" si="5"/>
        <v>2400</v>
      </c>
      <c r="N77" s="78">
        <f t="shared" si="6"/>
        <v>599.99999999999989</v>
      </c>
      <c r="O77" s="78" t="str">
        <f t="shared" si="7"/>
        <v>Medición</v>
      </c>
      <c r="P77" s="78">
        <f t="shared" si="8"/>
        <v>2.8531495192472486E-3</v>
      </c>
      <c r="Q77" s="162">
        <f t="shared" si="9"/>
        <v>2.8531495192472482E-3</v>
      </c>
      <c r="R77" s="78">
        <f>P77+Q77*Hoja1!$C$19</f>
        <v>8.274133605817019E-2</v>
      </c>
      <c r="AE77" s="143" t="str">
        <f t="shared" si="0"/>
        <v>C-002</v>
      </c>
      <c r="AF77" s="143">
        <f t="shared" si="1"/>
        <v>3000</v>
      </c>
      <c r="AG77" s="143">
        <f t="shared" si="2"/>
        <v>0</v>
      </c>
      <c r="AH77" s="143" t="str">
        <f t="shared" si="10"/>
        <v>Medición</v>
      </c>
      <c r="AI77" s="143">
        <f t="shared" si="11"/>
        <v>599.99999999999989</v>
      </c>
      <c r="AJ77" s="143">
        <f t="shared" si="12"/>
        <v>0</v>
      </c>
      <c r="AK77" s="143">
        <f t="shared" si="13"/>
        <v>2400</v>
      </c>
      <c r="AL77" s="143">
        <f t="shared" si="14"/>
        <v>16.990107955199999</v>
      </c>
      <c r="AM77" s="143">
        <f>IF(I77="",AL77*'Fraccion masica'!$AB$36,I77*AL77)</f>
        <v>4.2036904198440945</v>
      </c>
      <c r="AN77" s="143">
        <f>IF(J77="",AL77*'Fraccion masica'!$AB$35,J77*AL77)</f>
        <v>1.5320880330447464</v>
      </c>
      <c r="AO77" s="161">
        <f>IFERROR(AM77*Hoja1!$C$24/Hoja1!$C$25/Hoja1!$C$26*16.04/1000000,0)</f>
        <v>2.8531495192472482E-3</v>
      </c>
      <c r="AP77" s="147">
        <f>IFERROR(AN77*Hoja1!$C$24/Hoja1!$C$25/Hoja1!$C$26*44.01/1000000,0)</f>
        <v>2.8531495192472486E-3</v>
      </c>
    </row>
    <row r="78" spans="2:42" x14ac:dyDescent="0.75">
      <c r="B78" s="52" t="s">
        <v>1209</v>
      </c>
      <c r="C78" s="52">
        <v>600</v>
      </c>
      <c r="D78" s="125"/>
      <c r="E78" s="125">
        <v>0.8</v>
      </c>
      <c r="F78" s="131" t="s">
        <v>507</v>
      </c>
      <c r="G78" s="92">
        <v>5.5</v>
      </c>
      <c r="H78" s="19"/>
      <c r="I78" s="93"/>
      <c r="J78" s="93"/>
      <c r="K78" s="122" t="str">
        <f t="shared" si="3"/>
        <v>Octubre</v>
      </c>
      <c r="L78" s="78">
        <f t="shared" si="4"/>
        <v>0</v>
      </c>
      <c r="M78" s="78">
        <f t="shared" si="5"/>
        <v>2640</v>
      </c>
      <c r="N78" s="78">
        <f t="shared" si="6"/>
        <v>659.99999999999989</v>
      </c>
      <c r="O78" s="78" t="str">
        <f t="shared" si="7"/>
        <v>Medición</v>
      </c>
      <c r="P78" s="78">
        <f t="shared" si="8"/>
        <v>3.1384644711719731E-3</v>
      </c>
      <c r="Q78" s="162">
        <f t="shared" si="9"/>
        <v>3.1384644711719726E-3</v>
      </c>
      <c r="R78" s="78">
        <f>P78+Q78*Hoja1!$C$19</f>
        <v>9.10154696639872E-2</v>
      </c>
      <c r="AE78" s="143" t="str">
        <f t="shared" si="0"/>
        <v>C-002</v>
      </c>
      <c r="AF78" s="143">
        <f t="shared" si="1"/>
        <v>3300</v>
      </c>
      <c r="AG78" s="143">
        <f t="shared" si="2"/>
        <v>0</v>
      </c>
      <c r="AH78" s="143" t="str">
        <f t="shared" si="10"/>
        <v>Medición</v>
      </c>
      <c r="AI78" s="143">
        <f t="shared" si="11"/>
        <v>659.99999999999989</v>
      </c>
      <c r="AJ78" s="143">
        <f t="shared" si="12"/>
        <v>0</v>
      </c>
      <c r="AK78" s="143">
        <f t="shared" si="13"/>
        <v>2640</v>
      </c>
      <c r="AL78" s="143">
        <f t="shared" si="14"/>
        <v>18.689118750719999</v>
      </c>
      <c r="AM78" s="143">
        <f>IF(I78="",AL78*'Fraccion masica'!$AB$36,I78*AL78)</f>
        <v>4.6240594618285042</v>
      </c>
      <c r="AN78" s="143">
        <f>IF(J78="",AL78*'Fraccion masica'!$AB$35,J78*AL78)</f>
        <v>1.6852968363492209</v>
      </c>
      <c r="AO78" s="161">
        <f>IFERROR(AM78*Hoja1!$C$24/Hoja1!$C$25/Hoja1!$C$26*16.04/1000000,0)</f>
        <v>3.1384644711719726E-3</v>
      </c>
      <c r="AP78" s="147">
        <f>IFERROR(AN78*Hoja1!$C$24/Hoja1!$C$25/Hoja1!$C$26*44.01/1000000,0)</f>
        <v>3.1384644711719731E-3</v>
      </c>
    </row>
    <row r="79" spans="2:42" x14ac:dyDescent="0.75">
      <c r="B79" s="52" t="s">
        <v>1209</v>
      </c>
      <c r="C79" s="52">
        <v>600</v>
      </c>
      <c r="D79" s="125"/>
      <c r="E79" s="125">
        <v>0.8</v>
      </c>
      <c r="F79" s="131" t="s">
        <v>508</v>
      </c>
      <c r="G79" s="92">
        <v>6</v>
      </c>
      <c r="H79" s="19"/>
      <c r="I79" s="93"/>
      <c r="J79" s="93"/>
      <c r="K79" s="122" t="str">
        <f t="shared" si="3"/>
        <v>Noviembre</v>
      </c>
      <c r="L79" s="78">
        <f t="shared" si="4"/>
        <v>0</v>
      </c>
      <c r="M79" s="78">
        <f t="shared" si="5"/>
        <v>2880</v>
      </c>
      <c r="N79" s="78">
        <f t="shared" si="6"/>
        <v>719.99999999999989</v>
      </c>
      <c r="O79" s="78" t="str">
        <f t="shared" si="7"/>
        <v>Medición</v>
      </c>
      <c r="P79" s="78">
        <f t="shared" si="8"/>
        <v>3.4237794230966979E-3</v>
      </c>
      <c r="Q79" s="162">
        <f t="shared" si="9"/>
        <v>3.4237794230966979E-3</v>
      </c>
      <c r="R79" s="78">
        <f>P79+Q79*Hoja1!$C$19</f>
        <v>9.9289603269804239E-2</v>
      </c>
      <c r="AE79" s="143" t="str">
        <f t="shared" si="0"/>
        <v>C-002</v>
      </c>
      <c r="AF79" s="143">
        <f t="shared" si="1"/>
        <v>3600</v>
      </c>
      <c r="AG79" s="143">
        <f t="shared" si="2"/>
        <v>0</v>
      </c>
      <c r="AH79" s="143" t="str">
        <f t="shared" si="10"/>
        <v>Medición</v>
      </c>
      <c r="AI79" s="143">
        <f t="shared" si="11"/>
        <v>719.99999999999989</v>
      </c>
      <c r="AJ79" s="143">
        <f t="shared" si="12"/>
        <v>0</v>
      </c>
      <c r="AK79" s="143">
        <f t="shared" si="13"/>
        <v>2880</v>
      </c>
      <c r="AL79" s="143">
        <f t="shared" si="14"/>
        <v>20.388129546239998</v>
      </c>
      <c r="AM79" s="143">
        <f>IF(I79="",AL79*'Fraccion masica'!$AB$36,I79*AL79)</f>
        <v>5.044428503812914</v>
      </c>
      <c r="AN79" s="143">
        <f>IF(J79="",AL79*'Fraccion masica'!$AB$35,J79*AL79)</f>
        <v>1.8385056396536956</v>
      </c>
      <c r="AO79" s="161">
        <f>IFERROR(AM79*Hoja1!$C$24/Hoja1!$C$25/Hoja1!$C$26*16.04/1000000,0)</f>
        <v>3.4237794230966979E-3</v>
      </c>
      <c r="AP79" s="147">
        <f>IFERROR(AN79*Hoja1!$C$24/Hoja1!$C$25/Hoja1!$C$26*44.01/1000000,0)</f>
        <v>3.4237794230966979E-3</v>
      </c>
    </row>
    <row r="80" spans="2:42" x14ac:dyDescent="0.75">
      <c r="B80" s="52"/>
      <c r="C80" s="52"/>
      <c r="D80" s="125"/>
      <c r="E80" s="125"/>
      <c r="F80" s="131"/>
      <c r="G80" s="92"/>
      <c r="H80" s="19"/>
      <c r="I80" s="93"/>
      <c r="J80" s="93"/>
      <c r="K80" s="122" t="str">
        <f t="shared" si="3"/>
        <v/>
      </c>
      <c r="L80" s="78">
        <f t="shared" si="4"/>
        <v>0</v>
      </c>
      <c r="M80" s="78">
        <f t="shared" si="5"/>
        <v>0</v>
      </c>
      <c r="N80" s="78">
        <f t="shared" si="6"/>
        <v>0</v>
      </c>
      <c r="O80" s="78" t="str">
        <f t="shared" si="7"/>
        <v>Factor de emisión</v>
      </c>
      <c r="P80" s="78">
        <f t="shared" si="8"/>
        <v>0</v>
      </c>
      <c r="Q80" s="162">
        <f t="shared" si="9"/>
        <v>0</v>
      </c>
      <c r="R80" s="78">
        <f>P80+Q80*Hoja1!$C$19</f>
        <v>0</v>
      </c>
      <c r="AE80" s="143">
        <f t="shared" si="0"/>
        <v>0</v>
      </c>
      <c r="AF80" s="143">
        <f t="shared" si="1"/>
        <v>0</v>
      </c>
      <c r="AG80" s="143">
        <f t="shared" si="2"/>
        <v>0</v>
      </c>
      <c r="AH80" s="143" t="str">
        <f t="shared" si="10"/>
        <v>Factor de emisión</v>
      </c>
      <c r="AI80" s="143">
        <f t="shared" si="11"/>
        <v>0</v>
      </c>
      <c r="AJ80" s="143">
        <f t="shared" si="12"/>
        <v>0</v>
      </c>
      <c r="AK80" s="143">
        <f t="shared" si="13"/>
        <v>0</v>
      </c>
      <c r="AL80" s="143">
        <f t="shared" si="14"/>
        <v>0</v>
      </c>
      <c r="AM80" s="143">
        <f>IF(I80="",AL80*'Fraccion masica'!$AB$36,I80*AL80)</f>
        <v>0</v>
      </c>
      <c r="AN80" s="143">
        <f>IF(J80="",AL80*'Fraccion masica'!$AB$35,J80*AL80)</f>
        <v>0</v>
      </c>
      <c r="AO80" s="161">
        <f>IFERROR(AM80*Hoja1!$C$24/Hoja1!$C$25/Hoja1!$C$26*16.04/1000000,0)</f>
        <v>0</v>
      </c>
      <c r="AP80" s="147">
        <f>IFERROR(AN80*Hoja1!$C$24/Hoja1!$C$25/Hoja1!$C$26*44.01/1000000,0)</f>
        <v>0</v>
      </c>
    </row>
    <row r="81" spans="2:42" x14ac:dyDescent="0.75">
      <c r="B81" s="52"/>
      <c r="C81" s="52"/>
      <c r="D81" s="125"/>
      <c r="E81" s="125"/>
      <c r="F81" s="131"/>
      <c r="G81" s="92"/>
      <c r="H81" s="19"/>
      <c r="I81" s="93"/>
      <c r="J81" s="93"/>
      <c r="K81" s="122" t="str">
        <f t="shared" si="3"/>
        <v/>
      </c>
      <c r="L81" s="78">
        <f t="shared" si="4"/>
        <v>0</v>
      </c>
      <c r="M81" s="78">
        <f t="shared" si="5"/>
        <v>0</v>
      </c>
      <c r="N81" s="78">
        <f t="shared" si="6"/>
        <v>0</v>
      </c>
      <c r="O81" s="78" t="str">
        <f t="shared" si="7"/>
        <v>Factor de emisión</v>
      </c>
      <c r="P81" s="78">
        <f t="shared" si="8"/>
        <v>0</v>
      </c>
      <c r="Q81" s="162">
        <f t="shared" si="9"/>
        <v>0</v>
      </c>
      <c r="R81" s="78">
        <f>P81+Q81*Hoja1!$C$19</f>
        <v>0</v>
      </c>
      <c r="AE81" s="143">
        <f t="shared" si="0"/>
        <v>0</v>
      </c>
      <c r="AF81" s="143">
        <f t="shared" si="1"/>
        <v>0</v>
      </c>
      <c r="AG81" s="143">
        <f t="shared" si="2"/>
        <v>0</v>
      </c>
      <c r="AH81" s="143" t="str">
        <f t="shared" si="10"/>
        <v>Factor de emisión</v>
      </c>
      <c r="AI81" s="143">
        <f t="shared" si="11"/>
        <v>0</v>
      </c>
      <c r="AJ81" s="143">
        <f t="shared" si="12"/>
        <v>0</v>
      </c>
      <c r="AK81" s="143">
        <f t="shared" si="13"/>
        <v>0</v>
      </c>
      <c r="AL81" s="143">
        <f t="shared" si="14"/>
        <v>0</v>
      </c>
      <c r="AM81" s="143">
        <f>IF(I81="",AL81*'Fraccion masica'!$AB$36,I81*AL81)</f>
        <v>0</v>
      </c>
      <c r="AN81" s="143">
        <f>IF(J81="",AL81*'Fraccion masica'!$AB$35,J81*AL81)</f>
        <v>0</v>
      </c>
      <c r="AO81" s="161">
        <f>IFERROR(AM81*Hoja1!$C$24/Hoja1!$C$25/Hoja1!$C$26*16.04/1000000,0)</f>
        <v>0</v>
      </c>
      <c r="AP81" s="147">
        <f>IFERROR(AN81*Hoja1!$C$24/Hoja1!$C$25/Hoja1!$C$26*44.01/1000000,0)</f>
        <v>0</v>
      </c>
    </row>
    <row r="82" spans="2:42" x14ac:dyDescent="0.75">
      <c r="B82" s="52"/>
      <c r="C82" s="52"/>
      <c r="D82" s="125"/>
      <c r="E82" s="125"/>
      <c r="F82" s="131"/>
      <c r="G82" s="92"/>
      <c r="H82" s="19"/>
      <c r="I82" s="93"/>
      <c r="J82" s="93"/>
      <c r="K82" s="122" t="str">
        <f t="shared" si="3"/>
        <v/>
      </c>
      <c r="L82" s="78">
        <f t="shared" si="4"/>
        <v>0</v>
      </c>
      <c r="M82" s="78">
        <f t="shared" si="5"/>
        <v>0</v>
      </c>
      <c r="N82" s="78">
        <f t="shared" si="6"/>
        <v>0</v>
      </c>
      <c r="O82" s="78" t="str">
        <f t="shared" si="7"/>
        <v>Factor de emisión</v>
      </c>
      <c r="P82" s="78">
        <f t="shared" si="8"/>
        <v>0</v>
      </c>
      <c r="Q82" s="162">
        <f t="shared" si="9"/>
        <v>0</v>
      </c>
      <c r="R82" s="78">
        <f>P82+Q82*Hoja1!$C$19</f>
        <v>0</v>
      </c>
      <c r="AE82" s="143">
        <f t="shared" si="0"/>
        <v>0</v>
      </c>
      <c r="AF82" s="143">
        <f t="shared" si="1"/>
        <v>0</v>
      </c>
      <c r="AG82" s="143">
        <f t="shared" si="2"/>
        <v>0</v>
      </c>
      <c r="AH82" s="143" t="str">
        <f t="shared" si="10"/>
        <v>Factor de emisión</v>
      </c>
      <c r="AI82" s="143">
        <f t="shared" si="11"/>
        <v>0</v>
      </c>
      <c r="AJ82" s="143">
        <f t="shared" si="12"/>
        <v>0</v>
      </c>
      <c r="AK82" s="143">
        <f t="shared" si="13"/>
        <v>0</v>
      </c>
      <c r="AL82" s="143">
        <f t="shared" si="14"/>
        <v>0</v>
      </c>
      <c r="AM82" s="143">
        <f>IF(I82="",AL82*'Fraccion masica'!$AB$36,I82*AL82)</f>
        <v>0</v>
      </c>
      <c r="AN82" s="143">
        <f>IF(J82="",AL82*'Fraccion masica'!$AB$35,J82*AL82)</f>
        <v>0</v>
      </c>
      <c r="AO82" s="161">
        <f>IFERROR(AM82*Hoja1!$C$24/Hoja1!$C$25/Hoja1!$C$26*16.04/1000000,0)</f>
        <v>0</v>
      </c>
      <c r="AP82" s="147">
        <f>IFERROR(AN82*Hoja1!$C$24/Hoja1!$C$25/Hoja1!$C$26*44.01/1000000,0)</f>
        <v>0</v>
      </c>
    </row>
    <row r="83" spans="2:42" x14ac:dyDescent="0.75">
      <c r="B83" s="52"/>
      <c r="C83" s="52"/>
      <c r="D83" s="125"/>
      <c r="E83" s="125"/>
      <c r="F83" s="131"/>
      <c r="G83" s="92"/>
      <c r="H83" s="19"/>
      <c r="I83" s="93"/>
      <c r="J83" s="93"/>
      <c r="K83" s="122" t="str">
        <f t="shared" si="3"/>
        <v/>
      </c>
      <c r="L83" s="78">
        <f t="shared" si="4"/>
        <v>0</v>
      </c>
      <c r="M83" s="78">
        <f t="shared" si="5"/>
        <v>0</v>
      </c>
      <c r="N83" s="78">
        <f t="shared" si="6"/>
        <v>0</v>
      </c>
      <c r="O83" s="78" t="str">
        <f t="shared" si="7"/>
        <v>Factor de emisión</v>
      </c>
      <c r="P83" s="78">
        <f t="shared" si="8"/>
        <v>0</v>
      </c>
      <c r="Q83" s="162">
        <f t="shared" si="9"/>
        <v>0</v>
      </c>
      <c r="R83" s="78">
        <f>P83+Q83*Hoja1!$C$19</f>
        <v>0</v>
      </c>
      <c r="AE83" s="143">
        <f t="shared" si="0"/>
        <v>0</v>
      </c>
      <c r="AF83" s="143">
        <f t="shared" si="1"/>
        <v>0</v>
      </c>
      <c r="AG83" s="143">
        <f t="shared" si="2"/>
        <v>0</v>
      </c>
      <c r="AH83" s="143" t="str">
        <f t="shared" si="10"/>
        <v>Factor de emisión</v>
      </c>
      <c r="AI83" s="143">
        <f t="shared" si="11"/>
        <v>0</v>
      </c>
      <c r="AJ83" s="143">
        <f t="shared" si="12"/>
        <v>0</v>
      </c>
      <c r="AK83" s="143">
        <f t="shared" si="13"/>
        <v>0</v>
      </c>
      <c r="AL83" s="143">
        <f t="shared" si="14"/>
        <v>0</v>
      </c>
      <c r="AM83" s="143">
        <f>IF(I83="",AL83*'Fraccion masica'!$AB$36,I83*AL83)</f>
        <v>0</v>
      </c>
      <c r="AN83" s="143">
        <f>IF(J83="",AL83*'Fraccion masica'!$AB$35,J83*AL83)</f>
        <v>0</v>
      </c>
      <c r="AO83" s="161">
        <f>IFERROR(AM83*Hoja1!$C$24/Hoja1!$C$25/Hoja1!$C$26*16.04/1000000,0)</f>
        <v>0</v>
      </c>
      <c r="AP83" s="147">
        <f>IFERROR(AN83*Hoja1!$C$24/Hoja1!$C$25/Hoja1!$C$26*44.01/1000000,0)</f>
        <v>0</v>
      </c>
    </row>
    <row r="84" spans="2:42" x14ac:dyDescent="0.75">
      <c r="B84" s="52"/>
      <c r="C84" s="52"/>
      <c r="D84" s="125"/>
      <c r="E84" s="125"/>
      <c r="F84" s="131"/>
      <c r="G84" s="92"/>
      <c r="H84" s="19"/>
      <c r="I84" s="93"/>
      <c r="J84" s="93"/>
      <c r="K84" s="122" t="str">
        <f t="shared" si="3"/>
        <v/>
      </c>
      <c r="L84" s="78">
        <f t="shared" si="4"/>
        <v>0</v>
      </c>
      <c r="M84" s="78">
        <f t="shared" si="5"/>
        <v>0</v>
      </c>
      <c r="N84" s="78">
        <f t="shared" si="6"/>
        <v>0</v>
      </c>
      <c r="O84" s="78" t="str">
        <f t="shared" si="7"/>
        <v>Factor de emisión</v>
      </c>
      <c r="P84" s="78">
        <f t="shared" si="8"/>
        <v>0</v>
      </c>
      <c r="Q84" s="162">
        <f t="shared" si="9"/>
        <v>0</v>
      </c>
      <c r="R84" s="78">
        <f>P84+Q84*Hoja1!$C$19</f>
        <v>0</v>
      </c>
      <c r="AE84" s="143">
        <f t="shared" si="0"/>
        <v>0</v>
      </c>
      <c r="AF84" s="143">
        <f t="shared" si="1"/>
        <v>0</v>
      </c>
      <c r="AG84" s="143">
        <f t="shared" si="2"/>
        <v>0</v>
      </c>
      <c r="AH84" s="143" t="str">
        <f t="shared" si="10"/>
        <v>Factor de emisión</v>
      </c>
      <c r="AI84" s="143">
        <f t="shared" si="11"/>
        <v>0</v>
      </c>
      <c r="AJ84" s="143">
        <f t="shared" si="12"/>
        <v>0</v>
      </c>
      <c r="AK84" s="143">
        <f t="shared" si="13"/>
        <v>0</v>
      </c>
      <c r="AL84" s="143">
        <f t="shared" si="14"/>
        <v>0</v>
      </c>
      <c r="AM84" s="143">
        <f>IF(I84="",AL84*'Fraccion masica'!$AB$36,I84*AL84)</f>
        <v>0</v>
      </c>
      <c r="AN84" s="143">
        <f>IF(J84="",AL84*'Fraccion masica'!$AB$35,J84*AL84)</f>
        <v>0</v>
      </c>
      <c r="AO84" s="161">
        <f>IFERROR(AM84*Hoja1!$C$24/Hoja1!$C$25/Hoja1!$C$26*16.04/1000000,0)</f>
        <v>0</v>
      </c>
      <c r="AP84" s="147">
        <f>IFERROR(AN84*Hoja1!$C$24/Hoja1!$C$25/Hoja1!$C$26*44.01/1000000,0)</f>
        <v>0</v>
      </c>
    </row>
    <row r="85" spans="2:42" x14ac:dyDescent="0.75">
      <c r="B85" s="52"/>
      <c r="C85" s="52"/>
      <c r="D85" s="125"/>
      <c r="E85" s="125"/>
      <c r="F85" s="131"/>
      <c r="G85" s="92"/>
      <c r="H85" s="19"/>
      <c r="I85" s="93"/>
      <c r="J85" s="93"/>
      <c r="K85" s="122" t="str">
        <f t="shared" si="3"/>
        <v/>
      </c>
      <c r="L85" s="78">
        <f t="shared" si="4"/>
        <v>0</v>
      </c>
      <c r="M85" s="78">
        <f t="shared" si="5"/>
        <v>0</v>
      </c>
      <c r="N85" s="78">
        <f t="shared" si="6"/>
        <v>0</v>
      </c>
      <c r="O85" s="78" t="str">
        <f t="shared" si="7"/>
        <v>Factor de emisión</v>
      </c>
      <c r="P85" s="78">
        <f t="shared" si="8"/>
        <v>0</v>
      </c>
      <c r="Q85" s="162">
        <f t="shared" si="9"/>
        <v>0</v>
      </c>
      <c r="R85" s="78">
        <f>P85+Q85*Hoja1!$C$19</f>
        <v>0</v>
      </c>
      <c r="AE85" s="143">
        <f t="shared" si="0"/>
        <v>0</v>
      </c>
      <c r="AF85" s="143">
        <f t="shared" si="1"/>
        <v>0</v>
      </c>
      <c r="AG85" s="143">
        <f t="shared" si="2"/>
        <v>0</v>
      </c>
      <c r="AH85" s="143" t="str">
        <f t="shared" si="10"/>
        <v>Factor de emisión</v>
      </c>
      <c r="AI85" s="143">
        <f t="shared" si="11"/>
        <v>0</v>
      </c>
      <c r="AJ85" s="143">
        <f t="shared" si="12"/>
        <v>0</v>
      </c>
      <c r="AK85" s="143">
        <f t="shared" si="13"/>
        <v>0</v>
      </c>
      <c r="AL85" s="143">
        <f t="shared" si="14"/>
        <v>0</v>
      </c>
      <c r="AM85" s="143">
        <f>IF(I85="",AL85*'Fraccion masica'!$AB$36,I85*AL85)</f>
        <v>0</v>
      </c>
      <c r="AN85" s="143">
        <f>IF(J85="",AL85*'Fraccion masica'!$AB$35,J85*AL85)</f>
        <v>0</v>
      </c>
      <c r="AO85" s="161">
        <f>IFERROR(AM85*Hoja1!$C$24/Hoja1!$C$25/Hoja1!$C$26*16.04/1000000,0)</f>
        <v>0</v>
      </c>
      <c r="AP85" s="147">
        <f>IFERROR(AN85*Hoja1!$C$24/Hoja1!$C$25/Hoja1!$C$26*44.01/1000000,0)</f>
        <v>0</v>
      </c>
    </row>
    <row r="86" spans="2:42" x14ac:dyDescent="0.75">
      <c r="B86" s="52"/>
      <c r="C86" s="52"/>
      <c r="D86" s="125"/>
      <c r="E86" s="125"/>
      <c r="F86" s="131"/>
      <c r="G86" s="92"/>
      <c r="H86" s="19"/>
      <c r="I86" s="93"/>
      <c r="J86" s="93"/>
      <c r="K86" s="122" t="str">
        <f t="shared" si="3"/>
        <v/>
      </c>
      <c r="L86" s="78">
        <f t="shared" si="4"/>
        <v>0</v>
      </c>
      <c r="M86" s="78">
        <f t="shared" si="5"/>
        <v>0</v>
      </c>
      <c r="N86" s="78">
        <f t="shared" si="6"/>
        <v>0</v>
      </c>
      <c r="O86" s="78" t="str">
        <f t="shared" si="7"/>
        <v>Factor de emisión</v>
      </c>
      <c r="P86" s="78">
        <f t="shared" si="8"/>
        <v>0</v>
      </c>
      <c r="Q86" s="162">
        <f t="shared" si="9"/>
        <v>0</v>
      </c>
      <c r="R86" s="78">
        <f>P86+Q86*Hoja1!$C$19</f>
        <v>0</v>
      </c>
      <c r="AE86" s="143">
        <f t="shared" si="0"/>
        <v>0</v>
      </c>
      <c r="AF86" s="143">
        <f t="shared" si="1"/>
        <v>0</v>
      </c>
      <c r="AG86" s="143">
        <f t="shared" si="2"/>
        <v>0</v>
      </c>
      <c r="AH86" s="143" t="str">
        <f t="shared" si="10"/>
        <v>Factor de emisión</v>
      </c>
      <c r="AI86" s="143">
        <f t="shared" si="11"/>
        <v>0</v>
      </c>
      <c r="AJ86" s="143">
        <f t="shared" si="12"/>
        <v>0</v>
      </c>
      <c r="AK86" s="143">
        <f t="shared" si="13"/>
        <v>0</v>
      </c>
      <c r="AL86" s="143">
        <f t="shared" si="14"/>
        <v>0</v>
      </c>
      <c r="AM86" s="143">
        <f>IF(I86="",AL86*'Fraccion masica'!$AB$36,I86*AL86)</f>
        <v>0</v>
      </c>
      <c r="AN86" s="143">
        <f>IF(J86="",AL86*'Fraccion masica'!$AB$35,J86*AL86)</f>
        <v>0</v>
      </c>
      <c r="AO86" s="161">
        <f>IFERROR(AM86*Hoja1!$C$24/Hoja1!$C$25/Hoja1!$C$26*16.04/1000000,0)</f>
        <v>0</v>
      </c>
      <c r="AP86" s="147">
        <f>IFERROR(AN86*Hoja1!$C$24/Hoja1!$C$25/Hoja1!$C$26*44.01/1000000,0)</f>
        <v>0</v>
      </c>
    </row>
    <row r="87" spans="2:42" x14ac:dyDescent="0.75">
      <c r="B87" s="52"/>
      <c r="C87" s="52"/>
      <c r="D87" s="125"/>
      <c r="E87" s="125"/>
      <c r="F87" s="131"/>
      <c r="G87" s="92"/>
      <c r="H87" s="19"/>
      <c r="I87" s="93"/>
      <c r="J87" s="93"/>
      <c r="K87" s="122" t="str">
        <f t="shared" si="3"/>
        <v/>
      </c>
      <c r="L87" s="78">
        <f t="shared" si="4"/>
        <v>0</v>
      </c>
      <c r="M87" s="78">
        <f t="shared" si="5"/>
        <v>0</v>
      </c>
      <c r="N87" s="78">
        <f t="shared" si="6"/>
        <v>0</v>
      </c>
      <c r="O87" s="78" t="str">
        <f t="shared" si="7"/>
        <v>Factor de emisión</v>
      </c>
      <c r="P87" s="78">
        <f t="shared" si="8"/>
        <v>0</v>
      </c>
      <c r="Q87" s="162">
        <f t="shared" si="9"/>
        <v>0</v>
      </c>
      <c r="R87" s="78">
        <f>P87+Q87*Hoja1!$C$19</f>
        <v>0</v>
      </c>
      <c r="AE87" s="143">
        <f t="shared" si="0"/>
        <v>0</v>
      </c>
      <c r="AF87" s="143">
        <f t="shared" si="1"/>
        <v>0</v>
      </c>
      <c r="AG87" s="143">
        <f t="shared" si="2"/>
        <v>0</v>
      </c>
      <c r="AH87" s="143" t="str">
        <f t="shared" si="10"/>
        <v>Factor de emisión</v>
      </c>
      <c r="AI87" s="143">
        <f t="shared" si="11"/>
        <v>0</v>
      </c>
      <c r="AJ87" s="143">
        <f t="shared" si="12"/>
        <v>0</v>
      </c>
      <c r="AK87" s="143">
        <f t="shared" si="13"/>
        <v>0</v>
      </c>
      <c r="AL87" s="143">
        <f t="shared" si="14"/>
        <v>0</v>
      </c>
      <c r="AM87" s="143">
        <f>IF(I87="",AL87*'Fraccion masica'!$AB$36,I87*AL87)</f>
        <v>0</v>
      </c>
      <c r="AN87" s="143">
        <f>IF(J87="",AL87*'Fraccion masica'!$AB$35,J87*AL87)</f>
        <v>0</v>
      </c>
      <c r="AO87" s="161">
        <f>IFERROR(AM87*Hoja1!$C$24/Hoja1!$C$25/Hoja1!$C$26*16.04/1000000,0)</f>
        <v>0</v>
      </c>
      <c r="AP87" s="147">
        <f>IFERROR(AN87*Hoja1!$C$24/Hoja1!$C$25/Hoja1!$C$26*44.01/1000000,0)</f>
        <v>0</v>
      </c>
    </row>
    <row r="88" spans="2:42" x14ac:dyDescent="0.75">
      <c r="B88" s="52"/>
      <c r="C88" s="52"/>
      <c r="D88" s="125"/>
      <c r="E88" s="125"/>
      <c r="F88" s="131"/>
      <c r="G88" s="92"/>
      <c r="H88" s="19"/>
      <c r="I88" s="93"/>
      <c r="J88" s="93"/>
      <c r="K88" s="122" t="str">
        <f t="shared" si="3"/>
        <v/>
      </c>
      <c r="L88" s="78">
        <f t="shared" si="4"/>
        <v>0</v>
      </c>
      <c r="M88" s="78">
        <f t="shared" si="5"/>
        <v>0</v>
      </c>
      <c r="N88" s="78">
        <f t="shared" si="6"/>
        <v>0</v>
      </c>
      <c r="O88" s="78" t="str">
        <f t="shared" si="7"/>
        <v>Factor de emisión</v>
      </c>
      <c r="P88" s="78">
        <f t="shared" si="8"/>
        <v>0</v>
      </c>
      <c r="Q88" s="162">
        <f t="shared" si="9"/>
        <v>0</v>
      </c>
      <c r="R88" s="78">
        <f>P88+Q88*Hoja1!$C$19</f>
        <v>0</v>
      </c>
      <c r="AE88" s="143">
        <f t="shared" si="0"/>
        <v>0</v>
      </c>
      <c r="AF88" s="143">
        <f t="shared" si="1"/>
        <v>0</v>
      </c>
      <c r="AG88" s="143">
        <f t="shared" si="2"/>
        <v>0</v>
      </c>
      <c r="AH88" s="143" t="str">
        <f t="shared" si="10"/>
        <v>Factor de emisión</v>
      </c>
      <c r="AI88" s="143">
        <f t="shared" si="11"/>
        <v>0</v>
      </c>
      <c r="AJ88" s="143">
        <f t="shared" si="12"/>
        <v>0</v>
      </c>
      <c r="AK88" s="143">
        <f t="shared" si="13"/>
        <v>0</v>
      </c>
      <c r="AL88" s="143">
        <f t="shared" si="14"/>
        <v>0</v>
      </c>
      <c r="AM88" s="143">
        <f>IF(I88="",AL88*'Fraccion masica'!$AB$36,I88*AL88)</f>
        <v>0</v>
      </c>
      <c r="AN88" s="143">
        <f>IF(J88="",AL88*'Fraccion masica'!$AB$35,J88*AL88)</f>
        <v>0</v>
      </c>
      <c r="AO88" s="161">
        <f>IFERROR(AM88*Hoja1!$C$24/Hoja1!$C$25/Hoja1!$C$26*16.04/1000000,0)</f>
        <v>0</v>
      </c>
      <c r="AP88" s="147">
        <f>IFERROR(AN88*Hoja1!$C$24/Hoja1!$C$25/Hoja1!$C$26*44.01/1000000,0)</f>
        <v>0</v>
      </c>
    </row>
    <row r="89" spans="2:42" x14ac:dyDescent="0.75">
      <c r="B89" s="52"/>
      <c r="C89" s="52"/>
      <c r="D89" s="125"/>
      <c r="E89" s="125"/>
      <c r="F89" s="131"/>
      <c r="G89" s="92"/>
      <c r="H89" s="19"/>
      <c r="I89" s="93"/>
      <c r="J89" s="93"/>
      <c r="K89" s="122" t="str">
        <f t="shared" si="3"/>
        <v/>
      </c>
      <c r="L89" s="78">
        <f t="shared" si="4"/>
        <v>0</v>
      </c>
      <c r="M89" s="78">
        <f t="shared" si="5"/>
        <v>0</v>
      </c>
      <c r="N89" s="78">
        <f t="shared" si="6"/>
        <v>0</v>
      </c>
      <c r="O89" s="78" t="str">
        <f t="shared" si="7"/>
        <v>Factor de emisión</v>
      </c>
      <c r="P89" s="78">
        <f t="shared" si="8"/>
        <v>0</v>
      </c>
      <c r="Q89" s="162">
        <f t="shared" si="9"/>
        <v>0</v>
      </c>
      <c r="R89" s="78">
        <f>P89+Q89*Hoja1!$C$19</f>
        <v>0</v>
      </c>
      <c r="AE89" s="143">
        <f t="shared" ref="AE89:AE120" si="15">B89</f>
        <v>0</v>
      </c>
      <c r="AF89" s="143">
        <f t="shared" ref="AF89:AF120" si="16">G89*C89</f>
        <v>0</v>
      </c>
      <c r="AG89" s="143">
        <f t="shared" ref="AG89:AG120" si="17">IF(H89="X",28.4*C89,0)</f>
        <v>0</v>
      </c>
      <c r="AH89" s="143" t="str">
        <f t="shared" si="10"/>
        <v>Factor de emisión</v>
      </c>
      <c r="AI89" s="143">
        <f t="shared" si="11"/>
        <v>0</v>
      </c>
      <c r="AJ89" s="143">
        <f t="shared" si="12"/>
        <v>0</v>
      </c>
      <c r="AK89" s="143">
        <f t="shared" si="13"/>
        <v>0</v>
      </c>
      <c r="AL89" s="143">
        <f t="shared" si="14"/>
        <v>0</v>
      </c>
      <c r="AM89" s="143">
        <f>IF(I89="",AL89*'Fraccion masica'!$AB$36,I89*AL89)</f>
        <v>0</v>
      </c>
      <c r="AN89" s="143">
        <f>IF(J89="",AL89*'Fraccion masica'!$AB$35,J89*AL89)</f>
        <v>0</v>
      </c>
      <c r="AO89" s="161">
        <f>IFERROR(AM89*Hoja1!$C$24/Hoja1!$C$25/Hoja1!$C$26*16.04/1000000,0)</f>
        <v>0</v>
      </c>
      <c r="AP89" s="147">
        <f>IFERROR(AN89*Hoja1!$C$24/Hoja1!$C$25/Hoja1!$C$26*44.01/1000000,0)</f>
        <v>0</v>
      </c>
    </row>
    <row r="90" spans="2:42" x14ac:dyDescent="0.75">
      <c r="B90" s="52"/>
      <c r="C90" s="52"/>
      <c r="D90" s="125"/>
      <c r="E90" s="125"/>
      <c r="F90" s="131"/>
      <c r="G90" s="92"/>
      <c r="H90" s="19"/>
      <c r="I90" s="93"/>
      <c r="J90" s="93"/>
      <c r="K90" s="122" t="str">
        <f t="shared" si="3"/>
        <v/>
      </c>
      <c r="L90" s="78">
        <f t="shared" si="4"/>
        <v>0</v>
      </c>
      <c r="M90" s="78">
        <f t="shared" si="5"/>
        <v>0</v>
      </c>
      <c r="N90" s="78">
        <f t="shared" si="6"/>
        <v>0</v>
      </c>
      <c r="O90" s="78" t="str">
        <f t="shared" si="7"/>
        <v>Factor de emisión</v>
      </c>
      <c r="P90" s="78">
        <f t="shared" si="8"/>
        <v>0</v>
      </c>
      <c r="Q90" s="162">
        <f t="shared" si="9"/>
        <v>0</v>
      </c>
      <c r="R90" s="78">
        <f>P90+Q90*Hoja1!$C$19</f>
        <v>0</v>
      </c>
      <c r="AE90" s="143">
        <f t="shared" si="15"/>
        <v>0</v>
      </c>
      <c r="AF90" s="143">
        <f t="shared" si="16"/>
        <v>0</v>
      </c>
      <c r="AG90" s="143">
        <f t="shared" si="17"/>
        <v>0</v>
      </c>
      <c r="AH90" s="143" t="str">
        <f t="shared" si="10"/>
        <v>Factor de emisión</v>
      </c>
      <c r="AI90" s="143">
        <f t="shared" si="11"/>
        <v>0</v>
      </c>
      <c r="AJ90" s="143">
        <f t="shared" si="12"/>
        <v>0</v>
      </c>
      <c r="AK90" s="143">
        <f t="shared" si="13"/>
        <v>0</v>
      </c>
      <c r="AL90" s="143">
        <f t="shared" si="14"/>
        <v>0</v>
      </c>
      <c r="AM90" s="143">
        <f>IF(I90="",AL90*'Fraccion masica'!$AB$36,I90*AL90)</f>
        <v>0</v>
      </c>
      <c r="AN90" s="143">
        <f>IF(J90="",AL90*'Fraccion masica'!$AB$35,J90*AL90)</f>
        <v>0</v>
      </c>
      <c r="AO90" s="161">
        <f>IFERROR(AM90*Hoja1!$C$24/Hoja1!$C$25/Hoja1!$C$26*16.04/1000000,0)</f>
        <v>0</v>
      </c>
      <c r="AP90" s="147">
        <f>IFERROR(AN90*Hoja1!$C$24/Hoja1!$C$25/Hoja1!$C$26*44.01/1000000,0)</f>
        <v>0</v>
      </c>
    </row>
    <row r="91" spans="2:42" x14ac:dyDescent="0.75">
      <c r="B91" s="52"/>
      <c r="C91" s="52"/>
      <c r="D91" s="125"/>
      <c r="E91" s="125"/>
      <c r="F91" s="131"/>
      <c r="G91" s="92"/>
      <c r="H91" s="19"/>
      <c r="I91" s="93"/>
      <c r="J91" s="93"/>
      <c r="K91" s="122" t="str">
        <f t="shared" si="3"/>
        <v/>
      </c>
      <c r="L91" s="78">
        <f t="shared" si="4"/>
        <v>0</v>
      </c>
      <c r="M91" s="78">
        <f t="shared" si="5"/>
        <v>0</v>
      </c>
      <c r="N91" s="78">
        <f t="shared" si="6"/>
        <v>0</v>
      </c>
      <c r="O91" s="78" t="str">
        <f t="shared" si="7"/>
        <v>Factor de emisión</v>
      </c>
      <c r="P91" s="78">
        <f t="shared" si="8"/>
        <v>0</v>
      </c>
      <c r="Q91" s="162">
        <f t="shared" si="9"/>
        <v>0</v>
      </c>
      <c r="R91" s="78">
        <f>P91+Q91*Hoja1!$C$19</f>
        <v>0</v>
      </c>
      <c r="AE91" s="143">
        <f t="shared" si="15"/>
        <v>0</v>
      </c>
      <c r="AF91" s="143">
        <f t="shared" si="16"/>
        <v>0</v>
      </c>
      <c r="AG91" s="143">
        <f t="shared" si="17"/>
        <v>0</v>
      </c>
      <c r="AH91" s="143" t="str">
        <f t="shared" si="10"/>
        <v>Factor de emisión</v>
      </c>
      <c r="AI91" s="143">
        <f t="shared" si="11"/>
        <v>0</v>
      </c>
      <c r="AJ91" s="143">
        <f t="shared" si="12"/>
        <v>0</v>
      </c>
      <c r="AK91" s="143">
        <f t="shared" si="13"/>
        <v>0</v>
      </c>
      <c r="AL91" s="143">
        <f t="shared" si="14"/>
        <v>0</v>
      </c>
      <c r="AM91" s="143">
        <f>IF(I91="",AL91*'Fraccion masica'!$AB$36,I91*AL91)</f>
        <v>0</v>
      </c>
      <c r="AN91" s="143">
        <f>IF(J91="",AL91*'Fraccion masica'!$AB$35,J91*AL91)</f>
        <v>0</v>
      </c>
      <c r="AO91" s="161">
        <f>IFERROR(AM91*Hoja1!$C$24/Hoja1!$C$25/Hoja1!$C$26*16.04/1000000,0)</f>
        <v>0</v>
      </c>
      <c r="AP91" s="147">
        <f>IFERROR(AN91*Hoja1!$C$24/Hoja1!$C$25/Hoja1!$C$26*44.01/1000000,0)</f>
        <v>0</v>
      </c>
    </row>
    <row r="92" spans="2:42" x14ac:dyDescent="0.75">
      <c r="B92" s="52"/>
      <c r="C92" s="52"/>
      <c r="D92" s="125"/>
      <c r="E92" s="125"/>
      <c r="F92" s="131"/>
      <c r="G92" s="92"/>
      <c r="H92" s="19"/>
      <c r="I92" s="93"/>
      <c r="J92" s="93"/>
      <c r="K92" s="122" t="str">
        <f t="shared" si="3"/>
        <v/>
      </c>
      <c r="L92" s="78">
        <f t="shared" si="4"/>
        <v>0</v>
      </c>
      <c r="M92" s="78">
        <f t="shared" si="5"/>
        <v>0</v>
      </c>
      <c r="N92" s="78">
        <f t="shared" si="6"/>
        <v>0</v>
      </c>
      <c r="O92" s="78" t="str">
        <f t="shared" si="7"/>
        <v>Factor de emisión</v>
      </c>
      <c r="P92" s="78">
        <f t="shared" si="8"/>
        <v>0</v>
      </c>
      <c r="Q92" s="162">
        <f t="shared" si="9"/>
        <v>0</v>
      </c>
      <c r="R92" s="78">
        <f>P92+Q92*Hoja1!$C$19</f>
        <v>0</v>
      </c>
      <c r="AE92" s="143">
        <f t="shared" si="15"/>
        <v>0</v>
      </c>
      <c r="AF92" s="143">
        <f t="shared" si="16"/>
        <v>0</v>
      </c>
      <c r="AG92" s="143">
        <f t="shared" si="17"/>
        <v>0</v>
      </c>
      <c r="AH92" s="143" t="str">
        <f t="shared" si="10"/>
        <v>Factor de emisión</v>
      </c>
      <c r="AI92" s="143">
        <f t="shared" si="11"/>
        <v>0</v>
      </c>
      <c r="AJ92" s="143">
        <f t="shared" si="12"/>
        <v>0</v>
      </c>
      <c r="AK92" s="143">
        <f t="shared" si="13"/>
        <v>0</v>
      </c>
      <c r="AL92" s="143">
        <f t="shared" si="14"/>
        <v>0</v>
      </c>
      <c r="AM92" s="143">
        <f>IF(I92="",AL92*'Fraccion masica'!$AB$36,I92*AL92)</f>
        <v>0</v>
      </c>
      <c r="AN92" s="143">
        <f>IF(J92="",AL92*'Fraccion masica'!$AB$35,J92*AL92)</f>
        <v>0</v>
      </c>
      <c r="AO92" s="161">
        <f>IFERROR(AM92*Hoja1!$C$24/Hoja1!$C$25/Hoja1!$C$26*16.04/1000000,0)</f>
        <v>0</v>
      </c>
      <c r="AP92" s="147">
        <f>IFERROR(AN92*Hoja1!$C$24/Hoja1!$C$25/Hoja1!$C$26*44.01/1000000,0)</f>
        <v>0</v>
      </c>
    </row>
    <row r="93" spans="2:42" x14ac:dyDescent="0.75">
      <c r="B93" s="52"/>
      <c r="C93" s="52"/>
      <c r="D93" s="125"/>
      <c r="E93" s="125"/>
      <c r="F93" s="131"/>
      <c r="G93" s="92"/>
      <c r="H93" s="19"/>
      <c r="I93" s="93"/>
      <c r="J93" s="93"/>
      <c r="K93" s="122" t="str">
        <f t="shared" si="3"/>
        <v/>
      </c>
      <c r="L93" s="78">
        <f t="shared" si="4"/>
        <v>0</v>
      </c>
      <c r="M93" s="78">
        <f t="shared" si="5"/>
        <v>0</v>
      </c>
      <c r="N93" s="78">
        <f t="shared" si="6"/>
        <v>0</v>
      </c>
      <c r="O93" s="78" t="str">
        <f t="shared" si="7"/>
        <v>Factor de emisión</v>
      </c>
      <c r="P93" s="78">
        <f t="shared" si="8"/>
        <v>0</v>
      </c>
      <c r="Q93" s="162">
        <f t="shared" si="9"/>
        <v>0</v>
      </c>
      <c r="R93" s="78">
        <f>P93+Q93*Hoja1!$C$19</f>
        <v>0</v>
      </c>
      <c r="AE93" s="143">
        <f t="shared" si="15"/>
        <v>0</v>
      </c>
      <c r="AF93" s="143">
        <f t="shared" si="16"/>
        <v>0</v>
      </c>
      <c r="AG93" s="143">
        <f t="shared" si="17"/>
        <v>0</v>
      </c>
      <c r="AH93" s="143" t="str">
        <f t="shared" si="10"/>
        <v>Factor de emisión</v>
      </c>
      <c r="AI93" s="143">
        <f t="shared" si="11"/>
        <v>0</v>
      </c>
      <c r="AJ93" s="143">
        <f t="shared" si="12"/>
        <v>0</v>
      </c>
      <c r="AK93" s="143">
        <f t="shared" si="13"/>
        <v>0</v>
      </c>
      <c r="AL93" s="143">
        <f t="shared" si="14"/>
        <v>0</v>
      </c>
      <c r="AM93" s="143">
        <f>IF(I93="",AL93*'Fraccion masica'!$AB$36,I93*AL93)</f>
        <v>0</v>
      </c>
      <c r="AN93" s="143">
        <f>IF(J93="",AL93*'Fraccion masica'!$AB$35,J93*AL93)</f>
        <v>0</v>
      </c>
      <c r="AO93" s="161">
        <f>IFERROR(AM93*Hoja1!$C$24/Hoja1!$C$25/Hoja1!$C$26*16.04/1000000,0)</f>
        <v>0</v>
      </c>
      <c r="AP93" s="147">
        <f>IFERROR(AN93*Hoja1!$C$24/Hoja1!$C$25/Hoja1!$C$26*44.01/1000000,0)</f>
        <v>0</v>
      </c>
    </row>
    <row r="94" spans="2:42" x14ac:dyDescent="0.75">
      <c r="B94" s="52"/>
      <c r="C94" s="52"/>
      <c r="D94" s="125"/>
      <c r="E94" s="125"/>
      <c r="F94" s="131"/>
      <c r="G94" s="92"/>
      <c r="H94" s="19"/>
      <c r="I94" s="93"/>
      <c r="J94" s="93"/>
      <c r="K94" s="122" t="str">
        <f t="shared" si="3"/>
        <v/>
      </c>
      <c r="L94" s="78">
        <f t="shared" si="4"/>
        <v>0</v>
      </c>
      <c r="M94" s="78">
        <f t="shared" si="5"/>
        <v>0</v>
      </c>
      <c r="N94" s="78">
        <f t="shared" si="6"/>
        <v>0</v>
      </c>
      <c r="O94" s="78" t="str">
        <f t="shared" si="7"/>
        <v>Factor de emisión</v>
      </c>
      <c r="P94" s="78">
        <f t="shared" si="8"/>
        <v>0</v>
      </c>
      <c r="Q94" s="162">
        <f t="shared" si="9"/>
        <v>0</v>
      </c>
      <c r="R94" s="78">
        <f>P94+Q94*Hoja1!$C$19</f>
        <v>0</v>
      </c>
      <c r="AE94" s="143">
        <f t="shared" si="15"/>
        <v>0</v>
      </c>
      <c r="AF94" s="143">
        <f t="shared" si="16"/>
        <v>0</v>
      </c>
      <c r="AG94" s="143">
        <f t="shared" si="17"/>
        <v>0</v>
      </c>
      <c r="AH94" s="143" t="str">
        <f t="shared" si="10"/>
        <v>Factor de emisión</v>
      </c>
      <c r="AI94" s="143">
        <f t="shared" si="11"/>
        <v>0</v>
      </c>
      <c r="AJ94" s="143">
        <f t="shared" si="12"/>
        <v>0</v>
      </c>
      <c r="AK94" s="143">
        <f t="shared" si="13"/>
        <v>0</v>
      </c>
      <c r="AL94" s="143">
        <f t="shared" si="14"/>
        <v>0</v>
      </c>
      <c r="AM94" s="143">
        <f>IF(I94="",AL94*'Fraccion masica'!$AB$36,I94*AL94)</f>
        <v>0</v>
      </c>
      <c r="AN94" s="143">
        <f>IF(J94="",AL94*'Fraccion masica'!$AB$35,J94*AL94)</f>
        <v>0</v>
      </c>
      <c r="AO94" s="161">
        <f>IFERROR(AM94*Hoja1!$C$24/Hoja1!$C$25/Hoja1!$C$26*16.04/1000000,0)</f>
        <v>0</v>
      </c>
      <c r="AP94" s="147">
        <f>IFERROR(AN94*Hoja1!$C$24/Hoja1!$C$25/Hoja1!$C$26*44.01/1000000,0)</f>
        <v>0</v>
      </c>
    </row>
    <row r="95" spans="2:42" x14ac:dyDescent="0.75">
      <c r="B95" s="52"/>
      <c r="C95" s="52"/>
      <c r="D95" s="125"/>
      <c r="E95" s="125"/>
      <c r="F95" s="131"/>
      <c r="G95" s="92"/>
      <c r="H95" s="19"/>
      <c r="I95" s="93"/>
      <c r="J95" s="93"/>
      <c r="K95" s="122" t="str">
        <f t="shared" si="3"/>
        <v/>
      </c>
      <c r="L95" s="78">
        <f t="shared" si="4"/>
        <v>0</v>
      </c>
      <c r="M95" s="78">
        <f t="shared" si="5"/>
        <v>0</v>
      </c>
      <c r="N95" s="78">
        <f t="shared" si="6"/>
        <v>0</v>
      </c>
      <c r="O95" s="78" t="str">
        <f t="shared" si="7"/>
        <v>Factor de emisión</v>
      </c>
      <c r="P95" s="78">
        <f t="shared" si="8"/>
        <v>0</v>
      </c>
      <c r="Q95" s="162">
        <f t="shared" si="9"/>
        <v>0</v>
      </c>
      <c r="R95" s="78">
        <f>P95+Q95*Hoja1!$C$19</f>
        <v>0</v>
      </c>
      <c r="AE95" s="143">
        <f t="shared" si="15"/>
        <v>0</v>
      </c>
      <c r="AF95" s="143">
        <f t="shared" si="16"/>
        <v>0</v>
      </c>
      <c r="AG95" s="143">
        <f t="shared" si="17"/>
        <v>0</v>
      </c>
      <c r="AH95" s="143" t="str">
        <f t="shared" si="10"/>
        <v>Factor de emisión</v>
      </c>
      <c r="AI95" s="143">
        <f t="shared" si="11"/>
        <v>0</v>
      </c>
      <c r="AJ95" s="143">
        <f t="shared" si="12"/>
        <v>0</v>
      </c>
      <c r="AK95" s="143">
        <f t="shared" si="13"/>
        <v>0</v>
      </c>
      <c r="AL95" s="143">
        <f t="shared" si="14"/>
        <v>0</v>
      </c>
      <c r="AM95" s="143">
        <f>IF(I95="",AL95*'Fraccion masica'!$AB$36,I95*AL95)</f>
        <v>0</v>
      </c>
      <c r="AN95" s="143">
        <f>IF(J95="",AL95*'Fraccion masica'!$AB$35,J95*AL95)</f>
        <v>0</v>
      </c>
      <c r="AO95" s="161">
        <f>IFERROR(AM95*Hoja1!$C$24/Hoja1!$C$25/Hoja1!$C$26*16.04/1000000,0)</f>
        <v>0</v>
      </c>
      <c r="AP95" s="147">
        <f>IFERROR(AN95*Hoja1!$C$24/Hoja1!$C$25/Hoja1!$C$26*44.01/1000000,0)</f>
        <v>0</v>
      </c>
    </row>
    <row r="96" spans="2:42" x14ac:dyDescent="0.75">
      <c r="B96" s="52"/>
      <c r="C96" s="52"/>
      <c r="D96" s="125"/>
      <c r="E96" s="125"/>
      <c r="F96" s="131"/>
      <c r="G96" s="92"/>
      <c r="H96" s="19"/>
      <c r="I96" s="93"/>
      <c r="J96" s="93"/>
      <c r="K96" s="122" t="str">
        <f t="shared" si="3"/>
        <v/>
      </c>
      <c r="L96" s="78">
        <f t="shared" si="4"/>
        <v>0</v>
      </c>
      <c r="M96" s="78">
        <f t="shared" si="5"/>
        <v>0</v>
      </c>
      <c r="N96" s="78">
        <f t="shared" si="6"/>
        <v>0</v>
      </c>
      <c r="O96" s="78" t="str">
        <f t="shared" si="7"/>
        <v>Factor de emisión</v>
      </c>
      <c r="P96" s="78">
        <f t="shared" si="8"/>
        <v>0</v>
      </c>
      <c r="Q96" s="162">
        <f t="shared" si="9"/>
        <v>0</v>
      </c>
      <c r="R96" s="78">
        <f>P96+Q96*Hoja1!$C$19</f>
        <v>0</v>
      </c>
      <c r="AE96" s="143">
        <f t="shared" si="15"/>
        <v>0</v>
      </c>
      <c r="AF96" s="143">
        <f t="shared" si="16"/>
        <v>0</v>
      </c>
      <c r="AG96" s="143">
        <f t="shared" si="17"/>
        <v>0</v>
      </c>
      <c r="AH96" s="143" t="str">
        <f t="shared" si="10"/>
        <v>Factor de emisión</v>
      </c>
      <c r="AI96" s="143">
        <f t="shared" si="11"/>
        <v>0</v>
      </c>
      <c r="AJ96" s="143">
        <f t="shared" si="12"/>
        <v>0</v>
      </c>
      <c r="AK96" s="143">
        <f t="shared" si="13"/>
        <v>0</v>
      </c>
      <c r="AL96" s="143">
        <f t="shared" si="14"/>
        <v>0</v>
      </c>
      <c r="AM96" s="143">
        <f>IF(I96="",AL96*'Fraccion masica'!$AB$36,I96*AL96)</f>
        <v>0</v>
      </c>
      <c r="AN96" s="143">
        <f>IF(J96="",AL96*'Fraccion masica'!$AB$35,J96*AL96)</f>
        <v>0</v>
      </c>
      <c r="AO96" s="161">
        <f>IFERROR(AM96*Hoja1!$C$24/Hoja1!$C$25/Hoja1!$C$26*16.04/1000000,0)</f>
        <v>0</v>
      </c>
      <c r="AP96" s="147">
        <f>IFERROR(AN96*Hoja1!$C$24/Hoja1!$C$25/Hoja1!$C$26*44.01/1000000,0)</f>
        <v>0</v>
      </c>
    </row>
    <row r="97" spans="2:42" x14ac:dyDescent="0.75">
      <c r="B97" s="52"/>
      <c r="C97" s="52"/>
      <c r="D97" s="125"/>
      <c r="E97" s="125"/>
      <c r="F97" s="131"/>
      <c r="G97" s="92"/>
      <c r="H97" s="19"/>
      <c r="I97" s="93"/>
      <c r="J97" s="93"/>
      <c r="K97" s="122" t="str">
        <f t="shared" si="3"/>
        <v/>
      </c>
      <c r="L97" s="78">
        <f t="shared" si="4"/>
        <v>0</v>
      </c>
      <c r="M97" s="78">
        <f t="shared" si="5"/>
        <v>0</v>
      </c>
      <c r="N97" s="78">
        <f t="shared" si="6"/>
        <v>0</v>
      </c>
      <c r="O97" s="78" t="str">
        <f t="shared" si="7"/>
        <v>Factor de emisión</v>
      </c>
      <c r="P97" s="78">
        <f t="shared" si="8"/>
        <v>0</v>
      </c>
      <c r="Q97" s="162">
        <f t="shared" si="9"/>
        <v>0</v>
      </c>
      <c r="R97" s="78">
        <f>P97+Q97*Hoja1!$C$19</f>
        <v>0</v>
      </c>
      <c r="AE97" s="143">
        <f t="shared" si="15"/>
        <v>0</v>
      </c>
      <c r="AF97" s="143">
        <f t="shared" si="16"/>
        <v>0</v>
      </c>
      <c r="AG97" s="143">
        <f t="shared" si="17"/>
        <v>0</v>
      </c>
      <c r="AH97" s="143" t="str">
        <f t="shared" si="10"/>
        <v>Factor de emisión</v>
      </c>
      <c r="AI97" s="143">
        <f t="shared" si="11"/>
        <v>0</v>
      </c>
      <c r="AJ97" s="143">
        <f t="shared" si="12"/>
        <v>0</v>
      </c>
      <c r="AK97" s="143">
        <f t="shared" si="13"/>
        <v>0</v>
      </c>
      <c r="AL97" s="143">
        <f t="shared" si="14"/>
        <v>0</v>
      </c>
      <c r="AM97" s="143">
        <f>IF(I97="",AL97*'Fraccion masica'!$AB$36,I97*AL97)</f>
        <v>0</v>
      </c>
      <c r="AN97" s="143">
        <f>IF(J97="",AL97*'Fraccion masica'!$AB$35,J97*AL97)</f>
        <v>0</v>
      </c>
      <c r="AO97" s="161">
        <f>IFERROR(AM97*Hoja1!$C$24/Hoja1!$C$25/Hoja1!$C$26*16.04/1000000,0)</f>
        <v>0</v>
      </c>
      <c r="AP97" s="147">
        <f>IFERROR(AN97*Hoja1!$C$24/Hoja1!$C$25/Hoja1!$C$26*44.01/1000000,0)</f>
        <v>0</v>
      </c>
    </row>
    <row r="98" spans="2:42" x14ac:dyDescent="0.75">
      <c r="B98" s="52"/>
      <c r="C98" s="52"/>
      <c r="D98" s="125"/>
      <c r="E98" s="125"/>
      <c r="F98" s="131"/>
      <c r="G98" s="92"/>
      <c r="H98" s="19"/>
      <c r="I98" s="93"/>
      <c r="J98" s="93"/>
      <c r="K98" s="122" t="str">
        <f t="shared" si="3"/>
        <v/>
      </c>
      <c r="L98" s="78">
        <f t="shared" si="4"/>
        <v>0</v>
      </c>
      <c r="M98" s="78">
        <f t="shared" si="5"/>
        <v>0</v>
      </c>
      <c r="N98" s="78">
        <f t="shared" si="6"/>
        <v>0</v>
      </c>
      <c r="O98" s="78" t="str">
        <f t="shared" si="7"/>
        <v>Factor de emisión</v>
      </c>
      <c r="P98" s="78">
        <f t="shared" si="8"/>
        <v>0</v>
      </c>
      <c r="Q98" s="162">
        <f t="shared" si="9"/>
        <v>0</v>
      </c>
      <c r="R98" s="78">
        <f>P98+Q98*Hoja1!$C$19</f>
        <v>0</v>
      </c>
      <c r="AE98" s="143">
        <f t="shared" si="15"/>
        <v>0</v>
      </c>
      <c r="AF98" s="143">
        <f t="shared" si="16"/>
        <v>0</v>
      </c>
      <c r="AG98" s="143">
        <f t="shared" si="17"/>
        <v>0</v>
      </c>
      <c r="AH98" s="143" t="str">
        <f t="shared" si="10"/>
        <v>Factor de emisión</v>
      </c>
      <c r="AI98" s="143">
        <f t="shared" si="11"/>
        <v>0</v>
      </c>
      <c r="AJ98" s="143">
        <f t="shared" si="12"/>
        <v>0</v>
      </c>
      <c r="AK98" s="143">
        <f t="shared" si="13"/>
        <v>0</v>
      </c>
      <c r="AL98" s="143">
        <f t="shared" si="14"/>
        <v>0</v>
      </c>
      <c r="AM98" s="143">
        <f>IF(I98="",AL98*'Fraccion masica'!$AB$36,I98*AL98)</f>
        <v>0</v>
      </c>
      <c r="AN98" s="143">
        <f>IF(J98="",AL98*'Fraccion masica'!$AB$35,J98*AL98)</f>
        <v>0</v>
      </c>
      <c r="AO98" s="161">
        <f>IFERROR(AM98*Hoja1!$C$24/Hoja1!$C$25/Hoja1!$C$26*16.04/1000000,0)</f>
        <v>0</v>
      </c>
      <c r="AP98" s="147">
        <f>IFERROR(AN98*Hoja1!$C$24/Hoja1!$C$25/Hoja1!$C$26*44.01/1000000,0)</f>
        <v>0</v>
      </c>
    </row>
    <row r="99" spans="2:42" x14ac:dyDescent="0.75">
      <c r="B99" s="52"/>
      <c r="C99" s="52"/>
      <c r="D99" s="125"/>
      <c r="E99" s="125"/>
      <c r="F99" s="131"/>
      <c r="G99" s="92"/>
      <c r="H99" s="19"/>
      <c r="I99" s="93"/>
      <c r="J99" s="93"/>
      <c r="K99" s="122" t="str">
        <f t="shared" si="3"/>
        <v/>
      </c>
      <c r="L99" s="78">
        <f t="shared" si="4"/>
        <v>0</v>
      </c>
      <c r="M99" s="78">
        <f t="shared" si="5"/>
        <v>0</v>
      </c>
      <c r="N99" s="78">
        <f t="shared" si="6"/>
        <v>0</v>
      </c>
      <c r="O99" s="78" t="str">
        <f t="shared" si="7"/>
        <v>Factor de emisión</v>
      </c>
      <c r="P99" s="78">
        <f t="shared" si="8"/>
        <v>0</v>
      </c>
      <c r="Q99" s="162">
        <f t="shared" si="9"/>
        <v>0</v>
      </c>
      <c r="R99" s="78">
        <f>P99+Q99*Hoja1!$C$19</f>
        <v>0</v>
      </c>
      <c r="AE99" s="143">
        <f t="shared" si="15"/>
        <v>0</v>
      </c>
      <c r="AF99" s="143">
        <f t="shared" si="16"/>
        <v>0</v>
      </c>
      <c r="AG99" s="143">
        <f t="shared" si="17"/>
        <v>0</v>
      </c>
      <c r="AH99" s="143" t="str">
        <f t="shared" si="10"/>
        <v>Factor de emisión</v>
      </c>
      <c r="AI99" s="143">
        <f t="shared" si="11"/>
        <v>0</v>
      </c>
      <c r="AJ99" s="143">
        <f t="shared" si="12"/>
        <v>0</v>
      </c>
      <c r="AK99" s="143">
        <f t="shared" si="13"/>
        <v>0</v>
      </c>
      <c r="AL99" s="143">
        <f t="shared" si="14"/>
        <v>0</v>
      </c>
      <c r="AM99" s="143">
        <f>IF(I99="",AL99*'Fraccion masica'!$AB$36,I99*AL99)</f>
        <v>0</v>
      </c>
      <c r="AN99" s="143">
        <f>IF(J99="",AL99*'Fraccion masica'!$AB$35,J99*AL99)</f>
        <v>0</v>
      </c>
      <c r="AO99" s="161">
        <f>IFERROR(AM99*Hoja1!$C$24/Hoja1!$C$25/Hoja1!$C$26*16.04/1000000,0)</f>
        <v>0</v>
      </c>
      <c r="AP99" s="147">
        <f>IFERROR(AN99*Hoja1!$C$24/Hoja1!$C$25/Hoja1!$C$26*44.01/1000000,0)</f>
        <v>0</v>
      </c>
    </row>
    <row r="100" spans="2:42" x14ac:dyDescent="0.75">
      <c r="B100" s="52"/>
      <c r="C100" s="52"/>
      <c r="D100" s="125"/>
      <c r="E100" s="125"/>
      <c r="F100" s="131"/>
      <c r="G100" s="92"/>
      <c r="H100" s="19"/>
      <c r="I100" s="93"/>
      <c r="J100" s="93"/>
      <c r="K100" s="122" t="str">
        <f t="shared" si="3"/>
        <v/>
      </c>
      <c r="L100" s="78">
        <f t="shared" si="4"/>
        <v>0</v>
      </c>
      <c r="M100" s="78">
        <f t="shared" si="5"/>
        <v>0</v>
      </c>
      <c r="N100" s="78">
        <f t="shared" si="6"/>
        <v>0</v>
      </c>
      <c r="O100" s="78" t="str">
        <f t="shared" si="7"/>
        <v>Factor de emisión</v>
      </c>
      <c r="P100" s="78">
        <f t="shared" si="8"/>
        <v>0</v>
      </c>
      <c r="Q100" s="162">
        <f t="shared" si="9"/>
        <v>0</v>
      </c>
      <c r="R100" s="78">
        <f>P100+Q100*Hoja1!$C$19</f>
        <v>0</v>
      </c>
      <c r="AE100" s="143">
        <f t="shared" si="15"/>
        <v>0</v>
      </c>
      <c r="AF100" s="143">
        <f t="shared" si="16"/>
        <v>0</v>
      </c>
      <c r="AG100" s="143">
        <f t="shared" si="17"/>
        <v>0</v>
      </c>
      <c r="AH100" s="143" t="str">
        <f t="shared" si="10"/>
        <v>Factor de emisión</v>
      </c>
      <c r="AI100" s="143">
        <f t="shared" si="11"/>
        <v>0</v>
      </c>
      <c r="AJ100" s="143">
        <f t="shared" si="12"/>
        <v>0</v>
      </c>
      <c r="AK100" s="143">
        <f t="shared" si="13"/>
        <v>0</v>
      </c>
      <c r="AL100" s="143">
        <f t="shared" si="14"/>
        <v>0</v>
      </c>
      <c r="AM100" s="143">
        <f>IF(I100="",AL100*'Fraccion masica'!$AB$36,I100*AL100)</f>
        <v>0</v>
      </c>
      <c r="AN100" s="143">
        <f>IF(J100="",AL100*'Fraccion masica'!$AB$35,J100*AL100)</f>
        <v>0</v>
      </c>
      <c r="AO100" s="161">
        <f>IFERROR(AM100*Hoja1!$C$24/Hoja1!$C$25/Hoja1!$C$26*16.04/1000000,0)</f>
        <v>0</v>
      </c>
      <c r="AP100" s="147">
        <f>IFERROR(AN100*Hoja1!$C$24/Hoja1!$C$25/Hoja1!$C$26*44.01/1000000,0)</f>
        <v>0</v>
      </c>
    </row>
    <row r="101" spans="2:42" x14ac:dyDescent="0.75">
      <c r="B101" s="52"/>
      <c r="C101" s="52"/>
      <c r="D101" s="125"/>
      <c r="E101" s="125"/>
      <c r="F101" s="131"/>
      <c r="G101" s="92"/>
      <c r="H101" s="19"/>
      <c r="I101" s="93"/>
      <c r="J101" s="93"/>
      <c r="K101" s="122" t="str">
        <f t="shared" si="3"/>
        <v/>
      </c>
      <c r="L101" s="78">
        <f t="shared" si="4"/>
        <v>0</v>
      </c>
      <c r="M101" s="78">
        <f t="shared" si="5"/>
        <v>0</v>
      </c>
      <c r="N101" s="78">
        <f t="shared" si="6"/>
        <v>0</v>
      </c>
      <c r="O101" s="78" t="str">
        <f t="shared" si="7"/>
        <v>Factor de emisión</v>
      </c>
      <c r="P101" s="78">
        <f t="shared" si="8"/>
        <v>0</v>
      </c>
      <c r="Q101" s="162">
        <f t="shared" si="9"/>
        <v>0</v>
      </c>
      <c r="R101" s="78">
        <f>P101+Q101*Hoja1!$C$19</f>
        <v>0</v>
      </c>
      <c r="AE101" s="143">
        <f t="shared" si="15"/>
        <v>0</v>
      </c>
      <c r="AF101" s="143">
        <f t="shared" si="16"/>
        <v>0</v>
      </c>
      <c r="AG101" s="143">
        <f t="shared" si="17"/>
        <v>0</v>
      </c>
      <c r="AH101" s="143" t="str">
        <f t="shared" si="10"/>
        <v>Factor de emisión</v>
      </c>
      <c r="AI101" s="143">
        <f t="shared" si="11"/>
        <v>0</v>
      </c>
      <c r="AJ101" s="143">
        <f t="shared" si="12"/>
        <v>0</v>
      </c>
      <c r="AK101" s="143">
        <f t="shared" si="13"/>
        <v>0</v>
      </c>
      <c r="AL101" s="143">
        <f t="shared" si="14"/>
        <v>0</v>
      </c>
      <c r="AM101" s="143">
        <f>IF(I101="",AL101*'Fraccion masica'!$AB$36,I101*AL101)</f>
        <v>0</v>
      </c>
      <c r="AN101" s="143">
        <f>IF(J101="",AL101*'Fraccion masica'!$AB$35,J101*AL101)</f>
        <v>0</v>
      </c>
      <c r="AO101" s="161">
        <f>IFERROR(AM101*Hoja1!$C$24/Hoja1!$C$25/Hoja1!$C$26*16.04/1000000,0)</f>
        <v>0</v>
      </c>
      <c r="AP101" s="147">
        <f>IFERROR(AN101*Hoja1!$C$24/Hoja1!$C$25/Hoja1!$C$26*44.01/1000000,0)</f>
        <v>0</v>
      </c>
    </row>
    <row r="102" spans="2:42" x14ac:dyDescent="0.75">
      <c r="B102" s="52"/>
      <c r="C102" s="52"/>
      <c r="D102" s="125"/>
      <c r="E102" s="125"/>
      <c r="F102" s="131"/>
      <c r="G102" s="92"/>
      <c r="H102" s="19"/>
      <c r="I102" s="93"/>
      <c r="J102" s="93"/>
      <c r="K102" s="122" t="str">
        <f t="shared" si="3"/>
        <v/>
      </c>
      <c r="L102" s="78">
        <f t="shared" si="4"/>
        <v>0</v>
      </c>
      <c r="M102" s="78">
        <f t="shared" si="5"/>
        <v>0</v>
      </c>
      <c r="N102" s="78">
        <f t="shared" si="6"/>
        <v>0</v>
      </c>
      <c r="O102" s="78" t="str">
        <f t="shared" si="7"/>
        <v>Factor de emisión</v>
      </c>
      <c r="P102" s="78">
        <f t="shared" si="8"/>
        <v>0</v>
      </c>
      <c r="Q102" s="162">
        <f t="shared" si="9"/>
        <v>0</v>
      </c>
      <c r="R102" s="78">
        <f>P102+Q102*Hoja1!$C$19</f>
        <v>0</v>
      </c>
      <c r="AE102" s="143">
        <f t="shared" si="15"/>
        <v>0</v>
      </c>
      <c r="AF102" s="143">
        <f t="shared" si="16"/>
        <v>0</v>
      </c>
      <c r="AG102" s="143">
        <f t="shared" si="17"/>
        <v>0</v>
      </c>
      <c r="AH102" s="143" t="str">
        <f t="shared" si="10"/>
        <v>Factor de emisión</v>
      </c>
      <c r="AI102" s="143">
        <f t="shared" si="11"/>
        <v>0</v>
      </c>
      <c r="AJ102" s="143">
        <f t="shared" si="12"/>
        <v>0</v>
      </c>
      <c r="AK102" s="143">
        <f t="shared" si="13"/>
        <v>0</v>
      </c>
      <c r="AL102" s="143">
        <f t="shared" si="14"/>
        <v>0</v>
      </c>
      <c r="AM102" s="143">
        <f>IF(I102="",AL102*'Fraccion masica'!$AB$36,I102*AL102)</f>
        <v>0</v>
      </c>
      <c r="AN102" s="143">
        <f>IF(J102="",AL102*'Fraccion masica'!$AB$35,J102*AL102)</f>
        <v>0</v>
      </c>
      <c r="AO102" s="161">
        <f>IFERROR(AM102*Hoja1!$C$24/Hoja1!$C$25/Hoja1!$C$26*16.04/1000000,0)</f>
        <v>0</v>
      </c>
      <c r="AP102" s="147">
        <f>IFERROR(AN102*Hoja1!$C$24/Hoja1!$C$25/Hoja1!$C$26*44.01/1000000,0)</f>
        <v>0</v>
      </c>
    </row>
    <row r="103" spans="2:42" x14ac:dyDescent="0.75">
      <c r="B103" s="52"/>
      <c r="C103" s="52"/>
      <c r="D103" s="125"/>
      <c r="E103" s="125"/>
      <c r="F103" s="131"/>
      <c r="G103" s="92"/>
      <c r="H103" s="19"/>
      <c r="I103" s="93"/>
      <c r="J103" s="93"/>
      <c r="K103" s="122" t="str">
        <f t="shared" si="3"/>
        <v/>
      </c>
      <c r="L103" s="78">
        <f t="shared" si="4"/>
        <v>0</v>
      </c>
      <c r="M103" s="78">
        <f t="shared" si="5"/>
        <v>0</v>
      </c>
      <c r="N103" s="78">
        <f t="shared" si="6"/>
        <v>0</v>
      </c>
      <c r="O103" s="78" t="str">
        <f t="shared" si="7"/>
        <v>Factor de emisión</v>
      </c>
      <c r="P103" s="78">
        <f t="shared" si="8"/>
        <v>0</v>
      </c>
      <c r="Q103" s="162">
        <f t="shared" si="9"/>
        <v>0</v>
      </c>
      <c r="R103" s="78">
        <f>P103+Q103*Hoja1!$C$19</f>
        <v>0</v>
      </c>
      <c r="AE103" s="143">
        <f t="shared" si="15"/>
        <v>0</v>
      </c>
      <c r="AF103" s="143">
        <f t="shared" si="16"/>
        <v>0</v>
      </c>
      <c r="AG103" s="143">
        <f t="shared" si="17"/>
        <v>0</v>
      </c>
      <c r="AH103" s="143" t="str">
        <f t="shared" si="10"/>
        <v>Factor de emisión</v>
      </c>
      <c r="AI103" s="143">
        <f t="shared" si="11"/>
        <v>0</v>
      </c>
      <c r="AJ103" s="143">
        <f t="shared" si="12"/>
        <v>0</v>
      </c>
      <c r="AK103" s="143">
        <f t="shared" si="13"/>
        <v>0</v>
      </c>
      <c r="AL103" s="143">
        <f t="shared" si="14"/>
        <v>0</v>
      </c>
      <c r="AM103" s="143">
        <f>IF(I103="",AL103*'Fraccion masica'!$AB$36,I103*AL103)</f>
        <v>0</v>
      </c>
      <c r="AN103" s="143">
        <f>IF(J103="",AL103*'Fraccion masica'!$AB$35,J103*AL103)</f>
        <v>0</v>
      </c>
      <c r="AO103" s="161">
        <f>IFERROR(AM103*Hoja1!$C$24/Hoja1!$C$25/Hoja1!$C$26*16.04/1000000,0)</f>
        <v>0</v>
      </c>
      <c r="AP103" s="147">
        <f>IFERROR(AN103*Hoja1!$C$24/Hoja1!$C$25/Hoja1!$C$26*44.01/1000000,0)</f>
        <v>0</v>
      </c>
    </row>
    <row r="104" spans="2:42" x14ac:dyDescent="0.75">
      <c r="B104" s="52"/>
      <c r="C104" s="52"/>
      <c r="D104" s="125"/>
      <c r="E104" s="125"/>
      <c r="F104" s="131"/>
      <c r="G104" s="92"/>
      <c r="H104" s="19"/>
      <c r="I104" s="93"/>
      <c r="J104" s="93"/>
      <c r="K104" s="122" t="str">
        <f t="shared" si="3"/>
        <v/>
      </c>
      <c r="L104" s="78">
        <f t="shared" si="4"/>
        <v>0</v>
      </c>
      <c r="M104" s="78">
        <f t="shared" si="5"/>
        <v>0</v>
      </c>
      <c r="N104" s="78">
        <f t="shared" si="6"/>
        <v>0</v>
      </c>
      <c r="O104" s="78" t="str">
        <f t="shared" si="7"/>
        <v>Factor de emisión</v>
      </c>
      <c r="P104" s="78">
        <f t="shared" si="8"/>
        <v>0</v>
      </c>
      <c r="Q104" s="162">
        <f t="shared" si="9"/>
        <v>0</v>
      </c>
      <c r="R104" s="78">
        <f>P104+Q104*Hoja1!$C$19</f>
        <v>0</v>
      </c>
      <c r="AE104" s="143">
        <f t="shared" si="15"/>
        <v>0</v>
      </c>
      <c r="AF104" s="143">
        <f t="shared" si="16"/>
        <v>0</v>
      </c>
      <c r="AG104" s="143">
        <f t="shared" si="17"/>
        <v>0</v>
      </c>
      <c r="AH104" s="143" t="str">
        <f t="shared" si="10"/>
        <v>Factor de emisión</v>
      </c>
      <c r="AI104" s="143">
        <f t="shared" si="11"/>
        <v>0</v>
      </c>
      <c r="AJ104" s="143">
        <f t="shared" si="12"/>
        <v>0</v>
      </c>
      <c r="AK104" s="143">
        <f t="shared" si="13"/>
        <v>0</v>
      </c>
      <c r="AL104" s="143">
        <f t="shared" si="14"/>
        <v>0</v>
      </c>
      <c r="AM104" s="143">
        <f>IF(I104="",AL104*'Fraccion masica'!$AB$36,I104*AL104)</f>
        <v>0</v>
      </c>
      <c r="AN104" s="143">
        <f>IF(J104="",AL104*'Fraccion masica'!$AB$35,J104*AL104)</f>
        <v>0</v>
      </c>
      <c r="AO104" s="161">
        <f>IFERROR(AM104*Hoja1!$C$24/Hoja1!$C$25/Hoja1!$C$26*16.04/1000000,0)</f>
        <v>0</v>
      </c>
      <c r="AP104" s="147">
        <f>IFERROR(AN104*Hoja1!$C$24/Hoja1!$C$25/Hoja1!$C$26*44.01/1000000,0)</f>
        <v>0</v>
      </c>
    </row>
    <row r="105" spans="2:42" x14ac:dyDescent="0.75">
      <c r="B105" s="52"/>
      <c r="C105" s="52"/>
      <c r="D105" s="125"/>
      <c r="E105" s="125"/>
      <c r="F105" s="131"/>
      <c r="G105" s="92"/>
      <c r="H105" s="19"/>
      <c r="I105" s="93"/>
      <c r="J105" s="93"/>
      <c r="K105" s="122" t="str">
        <f t="shared" si="3"/>
        <v/>
      </c>
      <c r="L105" s="78">
        <f t="shared" si="4"/>
        <v>0</v>
      </c>
      <c r="M105" s="78">
        <f t="shared" si="5"/>
        <v>0</v>
      </c>
      <c r="N105" s="78">
        <f t="shared" si="6"/>
        <v>0</v>
      </c>
      <c r="O105" s="78" t="str">
        <f t="shared" si="7"/>
        <v>Factor de emisión</v>
      </c>
      <c r="P105" s="78">
        <f t="shared" si="8"/>
        <v>0</v>
      </c>
      <c r="Q105" s="162">
        <f t="shared" si="9"/>
        <v>0</v>
      </c>
      <c r="R105" s="78">
        <f>P105+Q105*Hoja1!$C$19</f>
        <v>0</v>
      </c>
      <c r="AE105" s="143">
        <f t="shared" si="15"/>
        <v>0</v>
      </c>
      <c r="AF105" s="143">
        <f t="shared" si="16"/>
        <v>0</v>
      </c>
      <c r="AG105" s="143">
        <f t="shared" si="17"/>
        <v>0</v>
      </c>
      <c r="AH105" s="143" t="str">
        <f t="shared" si="10"/>
        <v>Factor de emisión</v>
      </c>
      <c r="AI105" s="143">
        <f t="shared" si="11"/>
        <v>0</v>
      </c>
      <c r="AJ105" s="143">
        <f t="shared" si="12"/>
        <v>0</v>
      </c>
      <c r="AK105" s="143">
        <f t="shared" si="13"/>
        <v>0</v>
      </c>
      <c r="AL105" s="143">
        <f t="shared" si="14"/>
        <v>0</v>
      </c>
      <c r="AM105" s="143">
        <f>IF(I105="",AL105*'Fraccion masica'!$AB$36,I105*AL105)</f>
        <v>0</v>
      </c>
      <c r="AN105" s="143">
        <f>IF(J105="",AL105*'Fraccion masica'!$AB$35,J105*AL105)</f>
        <v>0</v>
      </c>
      <c r="AO105" s="161">
        <f>IFERROR(AM105*Hoja1!$C$24/Hoja1!$C$25/Hoja1!$C$26*16.04/1000000,0)</f>
        <v>0</v>
      </c>
      <c r="AP105" s="147">
        <f>IFERROR(AN105*Hoja1!$C$24/Hoja1!$C$25/Hoja1!$C$26*44.01/1000000,0)</f>
        <v>0</v>
      </c>
    </row>
    <row r="106" spans="2:42" x14ac:dyDescent="0.75">
      <c r="B106" s="52"/>
      <c r="C106" s="52"/>
      <c r="D106" s="125"/>
      <c r="E106" s="125"/>
      <c r="F106" s="131"/>
      <c r="G106" s="92"/>
      <c r="H106" s="19"/>
      <c r="I106" s="93"/>
      <c r="J106" s="93"/>
      <c r="K106" s="122" t="str">
        <f t="shared" si="3"/>
        <v/>
      </c>
      <c r="L106" s="78">
        <f t="shared" si="4"/>
        <v>0</v>
      </c>
      <c r="M106" s="78">
        <f t="shared" si="5"/>
        <v>0</v>
      </c>
      <c r="N106" s="78">
        <f t="shared" si="6"/>
        <v>0</v>
      </c>
      <c r="O106" s="78" t="str">
        <f t="shared" si="7"/>
        <v>Factor de emisión</v>
      </c>
      <c r="P106" s="78">
        <f t="shared" si="8"/>
        <v>0</v>
      </c>
      <c r="Q106" s="162">
        <f t="shared" si="9"/>
        <v>0</v>
      </c>
      <c r="R106" s="78">
        <f>P106+Q106*Hoja1!$C$19</f>
        <v>0</v>
      </c>
      <c r="AE106" s="143">
        <f t="shared" si="15"/>
        <v>0</v>
      </c>
      <c r="AF106" s="143">
        <f t="shared" si="16"/>
        <v>0</v>
      </c>
      <c r="AG106" s="143">
        <f t="shared" si="17"/>
        <v>0</v>
      </c>
      <c r="AH106" s="143" t="str">
        <f t="shared" si="10"/>
        <v>Factor de emisión</v>
      </c>
      <c r="AI106" s="143">
        <f t="shared" si="11"/>
        <v>0</v>
      </c>
      <c r="AJ106" s="143">
        <f t="shared" si="12"/>
        <v>0</v>
      </c>
      <c r="AK106" s="143">
        <f t="shared" si="13"/>
        <v>0</v>
      </c>
      <c r="AL106" s="143">
        <f t="shared" si="14"/>
        <v>0</v>
      </c>
      <c r="AM106" s="143">
        <f>IF(I106="",AL106*'Fraccion masica'!$AB$36,I106*AL106)</f>
        <v>0</v>
      </c>
      <c r="AN106" s="143">
        <f>IF(J106="",AL106*'Fraccion masica'!$AB$35,J106*AL106)</f>
        <v>0</v>
      </c>
      <c r="AO106" s="161">
        <f>IFERROR(AM106*Hoja1!$C$24/Hoja1!$C$25/Hoja1!$C$26*16.04/1000000,0)</f>
        <v>0</v>
      </c>
      <c r="AP106" s="147">
        <f>IFERROR(AN106*Hoja1!$C$24/Hoja1!$C$25/Hoja1!$C$26*44.01/1000000,0)</f>
        <v>0</v>
      </c>
    </row>
    <row r="107" spans="2:42" x14ac:dyDescent="0.75">
      <c r="B107" s="52"/>
      <c r="C107" s="52"/>
      <c r="D107" s="125"/>
      <c r="E107" s="125"/>
      <c r="F107" s="131"/>
      <c r="G107" s="92"/>
      <c r="H107" s="19"/>
      <c r="I107" s="93"/>
      <c r="J107" s="93"/>
      <c r="K107" s="122" t="str">
        <f t="shared" si="3"/>
        <v/>
      </c>
      <c r="L107" s="78">
        <f t="shared" si="4"/>
        <v>0</v>
      </c>
      <c r="M107" s="78">
        <f t="shared" si="5"/>
        <v>0</v>
      </c>
      <c r="N107" s="78">
        <f t="shared" si="6"/>
        <v>0</v>
      </c>
      <c r="O107" s="78" t="str">
        <f t="shared" si="7"/>
        <v>Factor de emisión</v>
      </c>
      <c r="P107" s="78">
        <f t="shared" si="8"/>
        <v>0</v>
      </c>
      <c r="Q107" s="162">
        <f t="shared" si="9"/>
        <v>0</v>
      </c>
      <c r="R107" s="78">
        <f>P107+Q107*Hoja1!$C$19</f>
        <v>0</v>
      </c>
      <c r="AE107" s="143">
        <f t="shared" si="15"/>
        <v>0</v>
      </c>
      <c r="AF107" s="143">
        <f t="shared" si="16"/>
        <v>0</v>
      </c>
      <c r="AG107" s="143">
        <f t="shared" si="17"/>
        <v>0</v>
      </c>
      <c r="AH107" s="143" t="str">
        <f t="shared" si="10"/>
        <v>Factor de emisión</v>
      </c>
      <c r="AI107" s="143">
        <f t="shared" si="11"/>
        <v>0</v>
      </c>
      <c r="AJ107" s="143">
        <f t="shared" si="12"/>
        <v>0</v>
      </c>
      <c r="AK107" s="143">
        <f t="shared" si="13"/>
        <v>0</v>
      </c>
      <c r="AL107" s="143">
        <f t="shared" si="14"/>
        <v>0</v>
      </c>
      <c r="AM107" s="143">
        <f>IF(I107="",AL107*'Fraccion masica'!$AB$36,I107*AL107)</f>
        <v>0</v>
      </c>
      <c r="AN107" s="143">
        <f>IF(J107="",AL107*'Fraccion masica'!$AB$35,J107*AL107)</f>
        <v>0</v>
      </c>
      <c r="AO107" s="161">
        <f>IFERROR(AM107*Hoja1!$C$24/Hoja1!$C$25/Hoja1!$C$26*16.04/1000000,0)</f>
        <v>0</v>
      </c>
      <c r="AP107" s="147">
        <f>IFERROR(AN107*Hoja1!$C$24/Hoja1!$C$25/Hoja1!$C$26*44.01/1000000,0)</f>
        <v>0</v>
      </c>
    </row>
    <row r="108" spans="2:42" x14ac:dyDescent="0.75">
      <c r="B108" s="52"/>
      <c r="C108" s="52"/>
      <c r="D108" s="125"/>
      <c r="E108" s="125"/>
      <c r="F108" s="131"/>
      <c r="G108" s="92"/>
      <c r="H108" s="19"/>
      <c r="I108" s="93"/>
      <c r="J108" s="93"/>
      <c r="K108" s="122" t="str">
        <f t="shared" si="3"/>
        <v/>
      </c>
      <c r="L108" s="78">
        <f t="shared" si="4"/>
        <v>0</v>
      </c>
      <c r="M108" s="78">
        <f t="shared" si="5"/>
        <v>0</v>
      </c>
      <c r="N108" s="78">
        <f t="shared" si="6"/>
        <v>0</v>
      </c>
      <c r="O108" s="78" t="str">
        <f t="shared" si="7"/>
        <v>Factor de emisión</v>
      </c>
      <c r="P108" s="78">
        <f t="shared" si="8"/>
        <v>0</v>
      </c>
      <c r="Q108" s="162">
        <f t="shared" si="9"/>
        <v>0</v>
      </c>
      <c r="R108" s="78">
        <f>P108+Q108*Hoja1!$C$19</f>
        <v>0</v>
      </c>
      <c r="AE108" s="143">
        <f t="shared" si="15"/>
        <v>0</v>
      </c>
      <c r="AF108" s="143">
        <f t="shared" si="16"/>
        <v>0</v>
      </c>
      <c r="AG108" s="143">
        <f t="shared" si="17"/>
        <v>0</v>
      </c>
      <c r="AH108" s="143" t="str">
        <f t="shared" si="10"/>
        <v>Factor de emisión</v>
      </c>
      <c r="AI108" s="143">
        <f t="shared" si="11"/>
        <v>0</v>
      </c>
      <c r="AJ108" s="143">
        <f t="shared" si="12"/>
        <v>0</v>
      </c>
      <c r="AK108" s="143">
        <f t="shared" si="13"/>
        <v>0</v>
      </c>
      <c r="AL108" s="143">
        <f t="shared" si="14"/>
        <v>0</v>
      </c>
      <c r="AM108" s="143">
        <f>IF(I108="",AL108*'Fraccion masica'!$AB$36,I108*AL108)</f>
        <v>0</v>
      </c>
      <c r="AN108" s="143">
        <f>IF(J108="",AL108*'Fraccion masica'!$AB$35,J108*AL108)</f>
        <v>0</v>
      </c>
      <c r="AO108" s="161">
        <f>IFERROR(AM108*Hoja1!$C$24/Hoja1!$C$25/Hoja1!$C$26*16.04/1000000,0)</f>
        <v>0</v>
      </c>
      <c r="AP108" s="147">
        <f>IFERROR(AN108*Hoja1!$C$24/Hoja1!$C$25/Hoja1!$C$26*44.01/1000000,0)</f>
        <v>0</v>
      </c>
    </row>
    <row r="109" spans="2:42" x14ac:dyDescent="0.75">
      <c r="B109" s="52"/>
      <c r="C109" s="52"/>
      <c r="D109" s="125"/>
      <c r="E109" s="125"/>
      <c r="F109" s="131"/>
      <c r="G109" s="92"/>
      <c r="H109" s="19"/>
      <c r="I109" s="93"/>
      <c r="J109" s="93"/>
      <c r="K109" s="122" t="str">
        <f t="shared" si="3"/>
        <v/>
      </c>
      <c r="L109" s="78">
        <f t="shared" si="4"/>
        <v>0</v>
      </c>
      <c r="M109" s="78">
        <f t="shared" si="5"/>
        <v>0</v>
      </c>
      <c r="N109" s="78">
        <f t="shared" si="6"/>
        <v>0</v>
      </c>
      <c r="O109" s="78" t="str">
        <f t="shared" si="7"/>
        <v>Factor de emisión</v>
      </c>
      <c r="P109" s="78">
        <f t="shared" si="8"/>
        <v>0</v>
      </c>
      <c r="Q109" s="162">
        <f t="shared" si="9"/>
        <v>0</v>
      </c>
      <c r="R109" s="78">
        <f>P109+Q109*Hoja1!$C$19</f>
        <v>0</v>
      </c>
      <c r="AE109" s="143">
        <f t="shared" si="15"/>
        <v>0</v>
      </c>
      <c r="AF109" s="143">
        <f t="shared" si="16"/>
        <v>0</v>
      </c>
      <c r="AG109" s="143">
        <f t="shared" si="17"/>
        <v>0</v>
      </c>
      <c r="AH109" s="143" t="str">
        <f t="shared" si="10"/>
        <v>Factor de emisión</v>
      </c>
      <c r="AI109" s="143">
        <f t="shared" si="11"/>
        <v>0</v>
      </c>
      <c r="AJ109" s="143">
        <f t="shared" si="12"/>
        <v>0</v>
      </c>
      <c r="AK109" s="143">
        <f t="shared" si="13"/>
        <v>0</v>
      </c>
      <c r="AL109" s="143">
        <f t="shared" si="14"/>
        <v>0</v>
      </c>
      <c r="AM109" s="143">
        <f>IF(I109="",AL109*'Fraccion masica'!$AB$36,I109*AL109)</f>
        <v>0</v>
      </c>
      <c r="AN109" s="143">
        <f>IF(J109="",AL109*'Fraccion masica'!$AB$35,J109*AL109)</f>
        <v>0</v>
      </c>
      <c r="AO109" s="161">
        <f>IFERROR(AM109*Hoja1!$C$24/Hoja1!$C$25/Hoja1!$C$26*16.04/1000000,0)</f>
        <v>0</v>
      </c>
      <c r="AP109" s="147">
        <f>IFERROR(AN109*Hoja1!$C$24/Hoja1!$C$25/Hoja1!$C$26*44.01/1000000,0)</f>
        <v>0</v>
      </c>
    </row>
    <row r="110" spans="2:42" x14ac:dyDescent="0.75">
      <c r="B110" s="52"/>
      <c r="C110" s="52"/>
      <c r="D110" s="125"/>
      <c r="E110" s="125"/>
      <c r="F110" s="131"/>
      <c r="G110" s="92"/>
      <c r="H110" s="19"/>
      <c r="I110" s="93"/>
      <c r="J110" s="93"/>
      <c r="K110" s="122" t="str">
        <f t="shared" si="3"/>
        <v/>
      </c>
      <c r="L110" s="78">
        <f t="shared" si="4"/>
        <v>0</v>
      </c>
      <c r="M110" s="78">
        <f t="shared" si="5"/>
        <v>0</v>
      </c>
      <c r="N110" s="78">
        <f t="shared" si="6"/>
        <v>0</v>
      </c>
      <c r="O110" s="78" t="str">
        <f t="shared" si="7"/>
        <v>Factor de emisión</v>
      </c>
      <c r="P110" s="78">
        <f t="shared" si="8"/>
        <v>0</v>
      </c>
      <c r="Q110" s="162">
        <f t="shared" si="9"/>
        <v>0</v>
      </c>
      <c r="R110" s="78">
        <f>P110+Q110*Hoja1!$C$19</f>
        <v>0</v>
      </c>
      <c r="AE110" s="143">
        <f t="shared" si="15"/>
        <v>0</v>
      </c>
      <c r="AF110" s="143">
        <f t="shared" si="16"/>
        <v>0</v>
      </c>
      <c r="AG110" s="143">
        <f t="shared" si="17"/>
        <v>0</v>
      </c>
      <c r="AH110" s="143" t="str">
        <f t="shared" si="10"/>
        <v>Factor de emisión</v>
      </c>
      <c r="AI110" s="143">
        <f t="shared" si="11"/>
        <v>0</v>
      </c>
      <c r="AJ110" s="143">
        <f t="shared" si="12"/>
        <v>0</v>
      </c>
      <c r="AK110" s="143">
        <f t="shared" si="13"/>
        <v>0</v>
      </c>
      <c r="AL110" s="143">
        <f t="shared" si="14"/>
        <v>0</v>
      </c>
      <c r="AM110" s="143">
        <f>IF(I110="",AL110*'Fraccion masica'!$AB$36,I110*AL110)</f>
        <v>0</v>
      </c>
      <c r="AN110" s="143">
        <f>IF(J110="",AL110*'Fraccion masica'!$AB$35,J110*AL110)</f>
        <v>0</v>
      </c>
      <c r="AO110" s="161">
        <f>IFERROR(AM110*Hoja1!$C$24/Hoja1!$C$25/Hoja1!$C$26*16.04/1000000,0)</f>
        <v>0</v>
      </c>
      <c r="AP110" s="147">
        <f>IFERROR(AN110*Hoja1!$C$24/Hoja1!$C$25/Hoja1!$C$26*44.01/1000000,0)</f>
        <v>0</v>
      </c>
    </row>
    <row r="111" spans="2:42" x14ac:dyDescent="0.75">
      <c r="B111" s="52"/>
      <c r="C111" s="52"/>
      <c r="D111" s="125"/>
      <c r="E111" s="125"/>
      <c r="F111" s="131"/>
      <c r="G111" s="92"/>
      <c r="H111" s="19"/>
      <c r="I111" s="93"/>
      <c r="J111" s="93"/>
      <c r="K111" s="122" t="str">
        <f t="shared" si="3"/>
        <v/>
      </c>
      <c r="L111" s="78">
        <f t="shared" si="4"/>
        <v>0</v>
      </c>
      <c r="M111" s="78">
        <f t="shared" si="5"/>
        <v>0</v>
      </c>
      <c r="N111" s="78">
        <f t="shared" si="6"/>
        <v>0</v>
      </c>
      <c r="O111" s="78" t="str">
        <f t="shared" si="7"/>
        <v>Factor de emisión</v>
      </c>
      <c r="P111" s="78">
        <f t="shared" si="8"/>
        <v>0</v>
      </c>
      <c r="Q111" s="162">
        <f t="shared" si="9"/>
        <v>0</v>
      </c>
      <c r="R111" s="78">
        <f>P111+Q111*Hoja1!$C$19</f>
        <v>0</v>
      </c>
      <c r="AE111" s="143">
        <f t="shared" si="15"/>
        <v>0</v>
      </c>
      <c r="AF111" s="143">
        <f t="shared" si="16"/>
        <v>0</v>
      </c>
      <c r="AG111" s="143">
        <f t="shared" si="17"/>
        <v>0</v>
      </c>
      <c r="AH111" s="143" t="str">
        <f t="shared" si="10"/>
        <v>Factor de emisión</v>
      </c>
      <c r="AI111" s="143">
        <f t="shared" si="11"/>
        <v>0</v>
      </c>
      <c r="AJ111" s="143">
        <f t="shared" si="12"/>
        <v>0</v>
      </c>
      <c r="AK111" s="143">
        <f t="shared" si="13"/>
        <v>0</v>
      </c>
      <c r="AL111" s="143">
        <f t="shared" si="14"/>
        <v>0</v>
      </c>
      <c r="AM111" s="143">
        <f>IF(I111="",AL111*'Fraccion masica'!$AB$36,I111*AL111)</f>
        <v>0</v>
      </c>
      <c r="AN111" s="143">
        <f>IF(J111="",AL111*'Fraccion masica'!$AB$35,J111*AL111)</f>
        <v>0</v>
      </c>
      <c r="AO111" s="161">
        <f>IFERROR(AM111*Hoja1!$C$24/Hoja1!$C$25/Hoja1!$C$26*16.04/1000000,0)</f>
        <v>0</v>
      </c>
      <c r="AP111" s="147">
        <f>IFERROR(AN111*Hoja1!$C$24/Hoja1!$C$25/Hoja1!$C$26*44.01/1000000,0)</f>
        <v>0</v>
      </c>
    </row>
    <row r="112" spans="2:42" x14ac:dyDescent="0.75">
      <c r="B112" s="52"/>
      <c r="C112" s="52"/>
      <c r="D112" s="125"/>
      <c r="E112" s="125"/>
      <c r="F112" s="131"/>
      <c r="G112" s="92"/>
      <c r="H112" s="19"/>
      <c r="I112" s="93"/>
      <c r="J112" s="93"/>
      <c r="K112" s="122" t="str">
        <f t="shared" si="3"/>
        <v/>
      </c>
      <c r="L112" s="78">
        <f t="shared" si="4"/>
        <v>0</v>
      </c>
      <c r="M112" s="78">
        <f t="shared" si="5"/>
        <v>0</v>
      </c>
      <c r="N112" s="78">
        <f t="shared" si="6"/>
        <v>0</v>
      </c>
      <c r="O112" s="78" t="str">
        <f t="shared" si="7"/>
        <v>Factor de emisión</v>
      </c>
      <c r="P112" s="78">
        <f t="shared" si="8"/>
        <v>0</v>
      </c>
      <c r="Q112" s="162">
        <f t="shared" si="9"/>
        <v>0</v>
      </c>
      <c r="R112" s="78">
        <f>P112+Q112*Hoja1!$C$19</f>
        <v>0</v>
      </c>
      <c r="AE112" s="143">
        <f t="shared" si="15"/>
        <v>0</v>
      </c>
      <c r="AF112" s="143">
        <f t="shared" si="16"/>
        <v>0</v>
      </c>
      <c r="AG112" s="143">
        <f t="shared" si="17"/>
        <v>0</v>
      </c>
      <c r="AH112" s="143" t="str">
        <f t="shared" si="10"/>
        <v>Factor de emisión</v>
      </c>
      <c r="AI112" s="143">
        <f t="shared" si="11"/>
        <v>0</v>
      </c>
      <c r="AJ112" s="143">
        <f t="shared" si="12"/>
        <v>0</v>
      </c>
      <c r="AK112" s="143">
        <f t="shared" si="13"/>
        <v>0</v>
      </c>
      <c r="AL112" s="143">
        <f t="shared" si="14"/>
        <v>0</v>
      </c>
      <c r="AM112" s="143">
        <f>IF(I112="",AL112*'Fraccion masica'!$AB$36,I112*AL112)</f>
        <v>0</v>
      </c>
      <c r="AN112" s="143">
        <f>IF(J112="",AL112*'Fraccion masica'!$AB$35,J112*AL112)</f>
        <v>0</v>
      </c>
      <c r="AO112" s="161">
        <f>IFERROR(AM112*Hoja1!$C$24/Hoja1!$C$25/Hoja1!$C$26*16.04/1000000,0)</f>
        <v>0</v>
      </c>
      <c r="AP112" s="147">
        <f>IFERROR(AN112*Hoja1!$C$24/Hoja1!$C$25/Hoja1!$C$26*44.01/1000000,0)</f>
        <v>0</v>
      </c>
    </row>
    <row r="113" spans="2:42" x14ac:dyDescent="0.75">
      <c r="B113" s="52"/>
      <c r="C113" s="52"/>
      <c r="D113" s="125"/>
      <c r="E113" s="125"/>
      <c r="F113" s="131"/>
      <c r="G113" s="92"/>
      <c r="H113" s="19"/>
      <c r="I113" s="93"/>
      <c r="J113" s="93"/>
      <c r="K113" s="122" t="str">
        <f t="shared" si="3"/>
        <v/>
      </c>
      <c r="L113" s="78">
        <f t="shared" si="4"/>
        <v>0</v>
      </c>
      <c r="M113" s="78">
        <f t="shared" si="5"/>
        <v>0</v>
      </c>
      <c r="N113" s="78">
        <f t="shared" si="6"/>
        <v>0</v>
      </c>
      <c r="O113" s="78" t="str">
        <f t="shared" si="7"/>
        <v>Factor de emisión</v>
      </c>
      <c r="P113" s="78">
        <f t="shared" si="8"/>
        <v>0</v>
      </c>
      <c r="Q113" s="162">
        <f t="shared" si="9"/>
        <v>0</v>
      </c>
      <c r="R113" s="78">
        <f>P113+Q113*Hoja1!$C$19</f>
        <v>0</v>
      </c>
      <c r="AE113" s="143">
        <f t="shared" si="15"/>
        <v>0</v>
      </c>
      <c r="AF113" s="143">
        <f t="shared" si="16"/>
        <v>0</v>
      </c>
      <c r="AG113" s="143">
        <f t="shared" si="17"/>
        <v>0</v>
      </c>
      <c r="AH113" s="143" t="str">
        <f t="shared" si="10"/>
        <v>Factor de emisión</v>
      </c>
      <c r="AI113" s="143">
        <f t="shared" si="11"/>
        <v>0</v>
      </c>
      <c r="AJ113" s="143">
        <f t="shared" si="12"/>
        <v>0</v>
      </c>
      <c r="AK113" s="143">
        <f t="shared" si="13"/>
        <v>0</v>
      </c>
      <c r="AL113" s="143">
        <f t="shared" si="14"/>
        <v>0</v>
      </c>
      <c r="AM113" s="143">
        <f>IF(I113="",AL113*'Fraccion masica'!$AB$36,I113*AL113)</f>
        <v>0</v>
      </c>
      <c r="AN113" s="143">
        <f>IF(J113="",AL113*'Fraccion masica'!$AB$35,J113*AL113)</f>
        <v>0</v>
      </c>
      <c r="AO113" s="161">
        <f>IFERROR(AM113*Hoja1!$C$24/Hoja1!$C$25/Hoja1!$C$26*16.04/1000000,0)</f>
        <v>0</v>
      </c>
      <c r="AP113" s="147">
        <f>IFERROR(AN113*Hoja1!$C$24/Hoja1!$C$25/Hoja1!$C$26*44.01/1000000,0)</f>
        <v>0</v>
      </c>
    </row>
    <row r="114" spans="2:42" x14ac:dyDescent="0.75">
      <c r="B114" s="52"/>
      <c r="C114" s="52"/>
      <c r="D114" s="125"/>
      <c r="E114" s="125"/>
      <c r="F114" s="131"/>
      <c r="G114" s="92"/>
      <c r="H114" s="19"/>
      <c r="I114" s="93"/>
      <c r="J114" s="93"/>
      <c r="K114" s="122" t="str">
        <f t="shared" si="3"/>
        <v/>
      </c>
      <c r="L114" s="78">
        <f t="shared" si="4"/>
        <v>0</v>
      </c>
      <c r="M114" s="78">
        <f t="shared" si="5"/>
        <v>0</v>
      </c>
      <c r="N114" s="78">
        <f t="shared" si="6"/>
        <v>0</v>
      </c>
      <c r="O114" s="78" t="str">
        <f t="shared" si="7"/>
        <v>Factor de emisión</v>
      </c>
      <c r="P114" s="78">
        <f t="shared" si="8"/>
        <v>0</v>
      </c>
      <c r="Q114" s="162">
        <f t="shared" si="9"/>
        <v>0</v>
      </c>
      <c r="R114" s="78">
        <f>P114+Q114*Hoja1!$C$19</f>
        <v>0</v>
      </c>
      <c r="AE114" s="143">
        <f t="shared" si="15"/>
        <v>0</v>
      </c>
      <c r="AF114" s="143">
        <f t="shared" si="16"/>
        <v>0</v>
      </c>
      <c r="AG114" s="143">
        <f t="shared" si="17"/>
        <v>0</v>
      </c>
      <c r="AH114" s="143" t="str">
        <f t="shared" si="10"/>
        <v>Factor de emisión</v>
      </c>
      <c r="AI114" s="143">
        <f t="shared" si="11"/>
        <v>0</v>
      </c>
      <c r="AJ114" s="143">
        <f t="shared" si="12"/>
        <v>0</v>
      </c>
      <c r="AK114" s="143">
        <f t="shared" si="13"/>
        <v>0</v>
      </c>
      <c r="AL114" s="143">
        <f t="shared" si="14"/>
        <v>0</v>
      </c>
      <c r="AM114" s="143">
        <f>IF(I114="",AL114*'Fraccion masica'!$AB$36,I114*AL114)</f>
        <v>0</v>
      </c>
      <c r="AN114" s="143">
        <f>IF(J114="",AL114*'Fraccion masica'!$AB$35,J114*AL114)</f>
        <v>0</v>
      </c>
      <c r="AO114" s="161">
        <f>IFERROR(AM114*Hoja1!$C$24/Hoja1!$C$25/Hoja1!$C$26*16.04/1000000,0)</f>
        <v>0</v>
      </c>
      <c r="AP114" s="147">
        <f>IFERROR(AN114*Hoja1!$C$24/Hoja1!$C$25/Hoja1!$C$26*44.01/1000000,0)</f>
        <v>0</v>
      </c>
    </row>
    <row r="115" spans="2:42" x14ac:dyDescent="0.75">
      <c r="B115" s="52"/>
      <c r="C115" s="52"/>
      <c r="D115" s="125"/>
      <c r="E115" s="125"/>
      <c r="F115" s="131"/>
      <c r="G115" s="92"/>
      <c r="H115" s="19"/>
      <c r="I115" s="93"/>
      <c r="J115" s="93"/>
      <c r="K115" s="122" t="str">
        <f t="shared" si="3"/>
        <v/>
      </c>
      <c r="L115" s="78">
        <f t="shared" si="4"/>
        <v>0</v>
      </c>
      <c r="M115" s="78">
        <f t="shared" si="5"/>
        <v>0</v>
      </c>
      <c r="N115" s="78">
        <f t="shared" si="6"/>
        <v>0</v>
      </c>
      <c r="O115" s="78" t="str">
        <f t="shared" si="7"/>
        <v>Factor de emisión</v>
      </c>
      <c r="P115" s="78">
        <f t="shared" si="8"/>
        <v>0</v>
      </c>
      <c r="Q115" s="162">
        <f t="shared" si="9"/>
        <v>0</v>
      </c>
      <c r="R115" s="78">
        <f>P115+Q115*Hoja1!$C$19</f>
        <v>0</v>
      </c>
      <c r="AE115" s="143">
        <f t="shared" si="15"/>
        <v>0</v>
      </c>
      <c r="AF115" s="143">
        <f t="shared" si="16"/>
        <v>0</v>
      </c>
      <c r="AG115" s="143">
        <f t="shared" si="17"/>
        <v>0</v>
      </c>
      <c r="AH115" s="143" t="str">
        <f t="shared" si="10"/>
        <v>Factor de emisión</v>
      </c>
      <c r="AI115" s="143">
        <f t="shared" si="11"/>
        <v>0</v>
      </c>
      <c r="AJ115" s="143">
        <f t="shared" si="12"/>
        <v>0</v>
      </c>
      <c r="AK115" s="143">
        <f t="shared" si="13"/>
        <v>0</v>
      </c>
      <c r="AL115" s="143">
        <f t="shared" si="14"/>
        <v>0</v>
      </c>
      <c r="AM115" s="143">
        <f>IF(I115="",AL115*'Fraccion masica'!$AB$36,I115*AL115)</f>
        <v>0</v>
      </c>
      <c r="AN115" s="143">
        <f>IF(J115="",AL115*'Fraccion masica'!$AB$35,J115*AL115)</f>
        <v>0</v>
      </c>
      <c r="AO115" s="161">
        <f>IFERROR(AM115*Hoja1!$C$24/Hoja1!$C$25/Hoja1!$C$26*16.04/1000000,0)</f>
        <v>0</v>
      </c>
      <c r="AP115" s="147">
        <f>IFERROR(AN115*Hoja1!$C$24/Hoja1!$C$25/Hoja1!$C$26*44.01/1000000,0)</f>
        <v>0</v>
      </c>
    </row>
    <row r="116" spans="2:42" x14ac:dyDescent="0.75">
      <c r="B116" s="52"/>
      <c r="C116" s="52"/>
      <c r="D116" s="125"/>
      <c r="E116" s="125"/>
      <c r="F116" s="131"/>
      <c r="G116" s="92"/>
      <c r="H116" s="19"/>
      <c r="I116" s="93"/>
      <c r="J116" s="93"/>
      <c r="K116" s="122" t="str">
        <f t="shared" si="3"/>
        <v/>
      </c>
      <c r="L116" s="78">
        <f t="shared" si="4"/>
        <v>0</v>
      </c>
      <c r="M116" s="78">
        <f t="shared" si="5"/>
        <v>0</v>
      </c>
      <c r="N116" s="78">
        <f t="shared" si="6"/>
        <v>0</v>
      </c>
      <c r="O116" s="78" t="str">
        <f t="shared" si="7"/>
        <v>Factor de emisión</v>
      </c>
      <c r="P116" s="78">
        <f t="shared" si="8"/>
        <v>0</v>
      </c>
      <c r="Q116" s="162">
        <f t="shared" si="9"/>
        <v>0</v>
      </c>
      <c r="R116" s="78">
        <f>P116+Q116*Hoja1!$C$19</f>
        <v>0</v>
      </c>
      <c r="AE116" s="143">
        <f t="shared" si="15"/>
        <v>0</v>
      </c>
      <c r="AF116" s="143">
        <f t="shared" si="16"/>
        <v>0</v>
      </c>
      <c r="AG116" s="143">
        <f t="shared" si="17"/>
        <v>0</v>
      </c>
      <c r="AH116" s="143" t="str">
        <f t="shared" si="10"/>
        <v>Factor de emisión</v>
      </c>
      <c r="AI116" s="143">
        <f t="shared" si="11"/>
        <v>0</v>
      </c>
      <c r="AJ116" s="143">
        <f t="shared" si="12"/>
        <v>0</v>
      </c>
      <c r="AK116" s="143">
        <f t="shared" si="13"/>
        <v>0</v>
      </c>
      <c r="AL116" s="143">
        <f t="shared" si="14"/>
        <v>0</v>
      </c>
      <c r="AM116" s="143">
        <f>IF(I116="",AL116*'Fraccion masica'!$AB$36,I116*AL116)</f>
        <v>0</v>
      </c>
      <c r="AN116" s="143">
        <f>IF(J116="",AL116*'Fraccion masica'!$AB$35,J116*AL116)</f>
        <v>0</v>
      </c>
      <c r="AO116" s="161">
        <f>IFERROR(AM116*Hoja1!$C$24/Hoja1!$C$25/Hoja1!$C$26*16.04/1000000,0)</f>
        <v>0</v>
      </c>
      <c r="AP116" s="147">
        <f>IFERROR(AN116*Hoja1!$C$24/Hoja1!$C$25/Hoja1!$C$26*44.01/1000000,0)</f>
        <v>0</v>
      </c>
    </row>
    <row r="117" spans="2:42" x14ac:dyDescent="0.75">
      <c r="B117" s="52"/>
      <c r="C117" s="52"/>
      <c r="D117" s="125"/>
      <c r="E117" s="125"/>
      <c r="F117" s="131"/>
      <c r="G117" s="92"/>
      <c r="H117" s="19"/>
      <c r="I117" s="93"/>
      <c r="J117" s="93"/>
      <c r="K117" s="122" t="str">
        <f t="shared" si="3"/>
        <v/>
      </c>
      <c r="L117" s="78">
        <f t="shared" si="4"/>
        <v>0</v>
      </c>
      <c r="M117" s="78">
        <f t="shared" si="5"/>
        <v>0</v>
      </c>
      <c r="N117" s="78">
        <f t="shared" si="6"/>
        <v>0</v>
      </c>
      <c r="O117" s="78" t="str">
        <f t="shared" si="7"/>
        <v>Factor de emisión</v>
      </c>
      <c r="P117" s="78">
        <f t="shared" si="8"/>
        <v>0</v>
      </c>
      <c r="Q117" s="162">
        <f t="shared" si="9"/>
        <v>0</v>
      </c>
      <c r="R117" s="78">
        <f>P117+Q117*Hoja1!$C$19</f>
        <v>0</v>
      </c>
      <c r="AE117" s="143">
        <f t="shared" si="15"/>
        <v>0</v>
      </c>
      <c r="AF117" s="143">
        <f t="shared" si="16"/>
        <v>0</v>
      </c>
      <c r="AG117" s="143">
        <f t="shared" si="17"/>
        <v>0</v>
      </c>
      <c r="AH117" s="143" t="str">
        <f t="shared" si="10"/>
        <v>Factor de emisión</v>
      </c>
      <c r="AI117" s="143">
        <f t="shared" si="11"/>
        <v>0</v>
      </c>
      <c r="AJ117" s="143">
        <f t="shared" si="12"/>
        <v>0</v>
      </c>
      <c r="AK117" s="143">
        <f t="shared" si="13"/>
        <v>0</v>
      </c>
      <c r="AL117" s="143">
        <f t="shared" si="14"/>
        <v>0</v>
      </c>
      <c r="AM117" s="143">
        <f>IF(I117="",AL117*'Fraccion masica'!$AB$36,I117*AL117)</f>
        <v>0</v>
      </c>
      <c r="AN117" s="143">
        <f>IF(J117="",AL117*'Fraccion masica'!$AB$35,J117*AL117)</f>
        <v>0</v>
      </c>
      <c r="AO117" s="161">
        <f>IFERROR(AM117*Hoja1!$C$24/Hoja1!$C$25/Hoja1!$C$26*16.04/1000000,0)</f>
        <v>0</v>
      </c>
      <c r="AP117" s="147">
        <f>IFERROR(AN117*Hoja1!$C$24/Hoja1!$C$25/Hoja1!$C$26*44.01/1000000,0)</f>
        <v>0</v>
      </c>
    </row>
    <row r="118" spans="2:42" x14ac:dyDescent="0.75">
      <c r="B118" s="52"/>
      <c r="C118" s="52"/>
      <c r="D118" s="125"/>
      <c r="E118" s="125"/>
      <c r="F118" s="131"/>
      <c r="G118" s="92"/>
      <c r="H118" s="19"/>
      <c r="I118" s="93"/>
      <c r="J118" s="93"/>
      <c r="K118" s="122" t="str">
        <f t="shared" si="3"/>
        <v/>
      </c>
      <c r="L118" s="78">
        <f t="shared" si="4"/>
        <v>0</v>
      </c>
      <c r="M118" s="78">
        <f t="shared" si="5"/>
        <v>0</v>
      </c>
      <c r="N118" s="78">
        <f t="shared" si="6"/>
        <v>0</v>
      </c>
      <c r="O118" s="78" t="str">
        <f t="shared" si="7"/>
        <v>Factor de emisión</v>
      </c>
      <c r="P118" s="78">
        <f t="shared" si="8"/>
        <v>0</v>
      </c>
      <c r="Q118" s="162">
        <f t="shared" si="9"/>
        <v>0</v>
      </c>
      <c r="R118" s="78">
        <f>P118+Q118*Hoja1!$C$19</f>
        <v>0</v>
      </c>
      <c r="AE118" s="143">
        <f t="shared" si="15"/>
        <v>0</v>
      </c>
      <c r="AF118" s="143">
        <f t="shared" si="16"/>
        <v>0</v>
      </c>
      <c r="AG118" s="143">
        <f t="shared" si="17"/>
        <v>0</v>
      </c>
      <c r="AH118" s="143" t="str">
        <f t="shared" si="10"/>
        <v>Factor de emisión</v>
      </c>
      <c r="AI118" s="143">
        <f t="shared" si="11"/>
        <v>0</v>
      </c>
      <c r="AJ118" s="143">
        <f t="shared" si="12"/>
        <v>0</v>
      </c>
      <c r="AK118" s="143">
        <f t="shared" si="13"/>
        <v>0</v>
      </c>
      <c r="AL118" s="143">
        <f t="shared" si="14"/>
        <v>0</v>
      </c>
      <c r="AM118" s="143">
        <f>IF(I118="",AL118*'Fraccion masica'!$AB$36,I118*AL118)</f>
        <v>0</v>
      </c>
      <c r="AN118" s="143">
        <f>IF(J118="",AL118*'Fraccion masica'!$AB$35,J118*AL118)</f>
        <v>0</v>
      </c>
      <c r="AO118" s="161">
        <f>IFERROR(AM118*Hoja1!$C$24/Hoja1!$C$25/Hoja1!$C$26*16.04/1000000,0)</f>
        <v>0</v>
      </c>
      <c r="AP118" s="147">
        <f>IFERROR(AN118*Hoja1!$C$24/Hoja1!$C$25/Hoja1!$C$26*44.01/1000000,0)</f>
        <v>0</v>
      </c>
    </row>
    <row r="119" spans="2:42" x14ac:dyDescent="0.75">
      <c r="B119" s="52"/>
      <c r="C119" s="52"/>
      <c r="D119" s="125"/>
      <c r="E119" s="125"/>
      <c r="F119" s="131"/>
      <c r="G119" s="92"/>
      <c r="H119" s="19"/>
      <c r="I119" s="93"/>
      <c r="J119" s="93"/>
      <c r="K119" s="122" t="str">
        <f t="shared" si="3"/>
        <v/>
      </c>
      <c r="L119" s="78">
        <f t="shared" si="4"/>
        <v>0</v>
      </c>
      <c r="M119" s="78">
        <f t="shared" si="5"/>
        <v>0</v>
      </c>
      <c r="N119" s="78">
        <f t="shared" si="6"/>
        <v>0</v>
      </c>
      <c r="O119" s="78" t="str">
        <f t="shared" si="7"/>
        <v>Factor de emisión</v>
      </c>
      <c r="P119" s="78">
        <f t="shared" si="8"/>
        <v>0</v>
      </c>
      <c r="Q119" s="162">
        <f t="shared" si="9"/>
        <v>0</v>
      </c>
      <c r="R119" s="78">
        <f>P119+Q119*Hoja1!$C$19</f>
        <v>0</v>
      </c>
      <c r="AE119" s="143">
        <f t="shared" si="15"/>
        <v>0</v>
      </c>
      <c r="AF119" s="143">
        <f t="shared" si="16"/>
        <v>0</v>
      </c>
      <c r="AG119" s="143">
        <f t="shared" si="17"/>
        <v>0</v>
      </c>
      <c r="AH119" s="143" t="str">
        <f t="shared" si="10"/>
        <v>Factor de emisión</v>
      </c>
      <c r="AI119" s="143">
        <f t="shared" si="11"/>
        <v>0</v>
      </c>
      <c r="AJ119" s="143">
        <f t="shared" si="12"/>
        <v>0</v>
      </c>
      <c r="AK119" s="143">
        <f t="shared" si="13"/>
        <v>0</v>
      </c>
      <c r="AL119" s="143">
        <f t="shared" si="14"/>
        <v>0</v>
      </c>
      <c r="AM119" s="143">
        <f>IF(I119="",AL119*'Fraccion masica'!$AB$36,I119*AL119)</f>
        <v>0</v>
      </c>
      <c r="AN119" s="143">
        <f>IF(J119="",AL119*'Fraccion masica'!$AB$35,J119*AL119)</f>
        <v>0</v>
      </c>
      <c r="AO119" s="161">
        <f>IFERROR(AM119*Hoja1!$C$24/Hoja1!$C$25/Hoja1!$C$26*16.04/1000000,0)</f>
        <v>0</v>
      </c>
      <c r="AP119" s="147">
        <f>IFERROR(AN119*Hoja1!$C$24/Hoja1!$C$25/Hoja1!$C$26*44.01/1000000,0)</f>
        <v>0</v>
      </c>
    </row>
    <row r="120" spans="2:42" x14ac:dyDescent="0.75">
      <c r="B120" s="52"/>
      <c r="C120" s="52"/>
      <c r="D120" s="125"/>
      <c r="E120" s="125"/>
      <c r="F120" s="131"/>
      <c r="G120" s="92"/>
      <c r="H120" s="19"/>
      <c r="I120" s="93"/>
      <c r="J120" s="93"/>
      <c r="K120" s="122" t="str">
        <f t="shared" si="3"/>
        <v/>
      </c>
      <c r="L120" s="78">
        <f t="shared" si="4"/>
        <v>0</v>
      </c>
      <c r="M120" s="78">
        <f t="shared" si="5"/>
        <v>0</v>
      </c>
      <c r="N120" s="78">
        <f t="shared" si="6"/>
        <v>0</v>
      </c>
      <c r="O120" s="78" t="str">
        <f t="shared" si="7"/>
        <v>Factor de emisión</v>
      </c>
      <c r="P120" s="78">
        <f t="shared" si="8"/>
        <v>0</v>
      </c>
      <c r="Q120" s="162">
        <f t="shared" si="9"/>
        <v>0</v>
      </c>
      <c r="R120" s="78">
        <f>P120+Q120*Hoja1!$C$19</f>
        <v>0</v>
      </c>
      <c r="AE120" s="143">
        <f t="shared" si="15"/>
        <v>0</v>
      </c>
      <c r="AF120" s="143">
        <f t="shared" si="16"/>
        <v>0</v>
      </c>
      <c r="AG120" s="143">
        <f t="shared" si="17"/>
        <v>0</v>
      </c>
      <c r="AH120" s="143" t="str">
        <f t="shared" si="10"/>
        <v>Factor de emisión</v>
      </c>
      <c r="AI120" s="143">
        <f t="shared" si="11"/>
        <v>0</v>
      </c>
      <c r="AJ120" s="143">
        <f t="shared" si="12"/>
        <v>0</v>
      </c>
      <c r="AK120" s="143">
        <f t="shared" si="13"/>
        <v>0</v>
      </c>
      <c r="AL120" s="143">
        <f t="shared" si="14"/>
        <v>0</v>
      </c>
      <c r="AM120" s="143">
        <f>IF(I120="",AL120*'Fraccion masica'!$AB$36,I120*AL120)</f>
        <v>0</v>
      </c>
      <c r="AN120" s="143">
        <f>IF(J120="",AL120*'Fraccion masica'!$AB$35,J120*AL120)</f>
        <v>0</v>
      </c>
      <c r="AO120" s="161">
        <f>IFERROR(AM120*Hoja1!$C$24/Hoja1!$C$25/Hoja1!$C$26*16.04/1000000,0)</f>
        <v>0</v>
      </c>
      <c r="AP120" s="147">
        <f>IFERROR(AN120*Hoja1!$C$24/Hoja1!$C$25/Hoja1!$C$26*44.01/1000000,0)</f>
        <v>0</v>
      </c>
    </row>
    <row r="121" spans="2:42" x14ac:dyDescent="0.75">
      <c r="B121" s="52"/>
      <c r="C121" s="52"/>
      <c r="D121" s="125"/>
      <c r="E121" s="125"/>
      <c r="F121" s="131"/>
      <c r="G121" s="92"/>
      <c r="H121" s="19"/>
      <c r="I121" s="93"/>
      <c r="J121" s="93"/>
      <c r="K121" s="122" t="str">
        <f t="shared" si="3"/>
        <v/>
      </c>
      <c r="L121" s="78">
        <f t="shared" si="4"/>
        <v>0</v>
      </c>
      <c r="M121" s="78">
        <f t="shared" si="5"/>
        <v>0</v>
      </c>
      <c r="N121" s="78">
        <f t="shared" si="6"/>
        <v>0</v>
      </c>
      <c r="O121" s="78" t="str">
        <f t="shared" si="7"/>
        <v>Factor de emisión</v>
      </c>
      <c r="P121" s="78">
        <f t="shared" si="8"/>
        <v>0</v>
      </c>
      <c r="Q121" s="162">
        <f t="shared" si="9"/>
        <v>0</v>
      </c>
      <c r="R121" s="78">
        <f>P121+Q121*Hoja1!$C$19</f>
        <v>0</v>
      </c>
      <c r="AE121" s="143">
        <f t="shared" ref="AE121:AE143" si="18">B121</f>
        <v>0</v>
      </c>
      <c r="AF121" s="143">
        <f t="shared" ref="AF121:AF143" si="19">G121*C121</f>
        <v>0</v>
      </c>
      <c r="AG121" s="143">
        <f t="shared" ref="AG121:AG143" si="20">IF(H121="X",28.4*C121,0)</f>
        <v>0</v>
      </c>
      <c r="AH121" s="143" t="str">
        <f t="shared" si="10"/>
        <v>Factor de emisión</v>
      </c>
      <c r="AI121" s="143">
        <f t="shared" si="11"/>
        <v>0</v>
      </c>
      <c r="AJ121" s="143">
        <f t="shared" si="12"/>
        <v>0</v>
      </c>
      <c r="AK121" s="143">
        <f t="shared" si="13"/>
        <v>0</v>
      </c>
      <c r="AL121" s="143">
        <f t="shared" si="14"/>
        <v>0</v>
      </c>
      <c r="AM121" s="143">
        <f>IF(I121="",AL121*'Fraccion masica'!$AB$36,I121*AL121)</f>
        <v>0</v>
      </c>
      <c r="AN121" s="143">
        <f>IF(J121="",AL121*'Fraccion masica'!$AB$35,J121*AL121)</f>
        <v>0</v>
      </c>
      <c r="AO121" s="161">
        <f>IFERROR(AM121*Hoja1!$C$24/Hoja1!$C$25/Hoja1!$C$26*16.04/1000000,0)</f>
        <v>0</v>
      </c>
      <c r="AP121" s="147">
        <f>IFERROR(AN121*Hoja1!$C$24/Hoja1!$C$25/Hoja1!$C$26*44.01/1000000,0)</f>
        <v>0</v>
      </c>
    </row>
    <row r="122" spans="2:42" x14ac:dyDescent="0.75">
      <c r="B122" s="52"/>
      <c r="C122" s="52"/>
      <c r="D122" s="125"/>
      <c r="E122" s="125"/>
      <c r="F122" s="131"/>
      <c r="G122" s="92"/>
      <c r="H122" s="19"/>
      <c r="I122" s="93"/>
      <c r="J122" s="93"/>
      <c r="K122" s="122" t="str">
        <f t="shared" ref="K122:K142" si="21">IF(F122="","",F122)</f>
        <v/>
      </c>
      <c r="L122" s="78">
        <f t="shared" ref="L122:L142" si="22">AJ122</f>
        <v>0</v>
      </c>
      <c r="M122" s="78">
        <f t="shared" ref="M122:M142" si="23">AK122</f>
        <v>0</v>
      </c>
      <c r="N122" s="78">
        <f t="shared" ref="N122:N142" si="24">AI122</f>
        <v>0</v>
      </c>
      <c r="O122" s="78" t="str">
        <f t="shared" ref="O122:O142" si="25">AH122</f>
        <v>Factor de emisión</v>
      </c>
      <c r="P122" s="78">
        <f t="shared" ref="P122:P142" si="26">AP122</f>
        <v>0</v>
      </c>
      <c r="Q122" s="162">
        <f t="shared" ref="Q122:Q142" si="27">AO122</f>
        <v>0</v>
      </c>
      <c r="R122" s="78">
        <f>P122+Q122*Hoja1!$C$19</f>
        <v>0</v>
      </c>
      <c r="AE122" s="143">
        <f t="shared" si="18"/>
        <v>0</v>
      </c>
      <c r="AF122" s="143">
        <f t="shared" si="19"/>
        <v>0</v>
      </c>
      <c r="AG122" s="143">
        <f t="shared" si="20"/>
        <v>0</v>
      </c>
      <c r="AH122" s="143" t="str">
        <f t="shared" ref="AH122:AH143" si="28">IFERROR(IF(AF122&lt;&gt;0,"Medición","Factor de emisión"),0)</f>
        <v>Factor de emisión</v>
      </c>
      <c r="AI122" s="143">
        <f t="shared" ref="AI122:AI143" si="29">IFERROR(IF(AF122&lt;&gt;0,AF122,AG122),0)*(1-D122-E122)</f>
        <v>0</v>
      </c>
      <c r="AJ122" s="143">
        <f t="shared" ref="AJ122:AJ143" si="30">IFERROR(IF(AF122&lt;&gt;0,AF122,AG122),0)*D122</f>
        <v>0</v>
      </c>
      <c r="AK122" s="143">
        <f t="shared" ref="AK122:AK143" si="31">IFERROR(IF(AF122&lt;&gt;0,AF122,AG122),0)*E122</f>
        <v>0</v>
      </c>
      <c r="AL122" s="143">
        <f t="shared" ref="AL122:AL143" si="32">AI122*(0.3048^3)</f>
        <v>0</v>
      </c>
      <c r="AM122" s="143">
        <f>IF(I122="",AL122*'Fraccion masica'!$AB$36,I122*AL122)</f>
        <v>0</v>
      </c>
      <c r="AN122" s="143">
        <f>IF(J122="",AL122*'Fraccion masica'!$AB$35,J122*AL122)</f>
        <v>0</v>
      </c>
      <c r="AO122" s="161">
        <f>IFERROR(AM122*Hoja1!$C$24/Hoja1!$C$25/Hoja1!$C$26*16.04/1000000,0)</f>
        <v>0</v>
      </c>
      <c r="AP122" s="147">
        <f>IFERROR(AN122*Hoja1!$C$24/Hoja1!$C$25/Hoja1!$C$26*44.01/1000000,0)</f>
        <v>0</v>
      </c>
    </row>
    <row r="123" spans="2:42" x14ac:dyDescent="0.75">
      <c r="B123" s="52"/>
      <c r="C123" s="52"/>
      <c r="D123" s="125"/>
      <c r="E123" s="125"/>
      <c r="F123" s="131"/>
      <c r="G123" s="92"/>
      <c r="H123" s="19"/>
      <c r="I123" s="93"/>
      <c r="J123" s="93"/>
      <c r="K123" s="122" t="str">
        <f t="shared" si="21"/>
        <v/>
      </c>
      <c r="L123" s="78">
        <f t="shared" si="22"/>
        <v>0</v>
      </c>
      <c r="M123" s="78">
        <f t="shared" si="23"/>
        <v>0</v>
      </c>
      <c r="N123" s="78">
        <f t="shared" si="24"/>
        <v>0</v>
      </c>
      <c r="O123" s="78" t="str">
        <f t="shared" si="25"/>
        <v>Factor de emisión</v>
      </c>
      <c r="P123" s="78">
        <f t="shared" si="26"/>
        <v>0</v>
      </c>
      <c r="Q123" s="162">
        <f t="shared" si="27"/>
        <v>0</v>
      </c>
      <c r="R123" s="78">
        <f>P123+Q123*Hoja1!$C$19</f>
        <v>0</v>
      </c>
      <c r="AE123" s="143">
        <f t="shared" si="18"/>
        <v>0</v>
      </c>
      <c r="AF123" s="143">
        <f t="shared" si="19"/>
        <v>0</v>
      </c>
      <c r="AG123" s="143">
        <f t="shared" si="20"/>
        <v>0</v>
      </c>
      <c r="AH123" s="143" t="str">
        <f t="shared" si="28"/>
        <v>Factor de emisión</v>
      </c>
      <c r="AI123" s="143">
        <f t="shared" si="29"/>
        <v>0</v>
      </c>
      <c r="AJ123" s="143">
        <f t="shared" si="30"/>
        <v>0</v>
      </c>
      <c r="AK123" s="143">
        <f t="shared" si="31"/>
        <v>0</v>
      </c>
      <c r="AL123" s="143">
        <f t="shared" si="32"/>
        <v>0</v>
      </c>
      <c r="AM123" s="143">
        <f>IF(I123="",AL123*'Fraccion masica'!$AB$36,I123*AL123)</f>
        <v>0</v>
      </c>
      <c r="AN123" s="143">
        <f>IF(J123="",AL123*'Fraccion masica'!$AB$35,J123*AL123)</f>
        <v>0</v>
      </c>
      <c r="AO123" s="161">
        <f>IFERROR(AM123*Hoja1!$C$24/Hoja1!$C$25/Hoja1!$C$26*16.04/1000000,0)</f>
        <v>0</v>
      </c>
      <c r="AP123" s="147">
        <f>IFERROR(AN123*Hoja1!$C$24/Hoja1!$C$25/Hoja1!$C$26*44.01/1000000,0)</f>
        <v>0</v>
      </c>
    </row>
    <row r="124" spans="2:42" x14ac:dyDescent="0.75">
      <c r="B124" s="52"/>
      <c r="C124" s="52"/>
      <c r="D124" s="125"/>
      <c r="E124" s="125"/>
      <c r="F124" s="131"/>
      <c r="G124" s="92"/>
      <c r="H124" s="19"/>
      <c r="I124" s="93"/>
      <c r="J124" s="93"/>
      <c r="K124" s="122" t="str">
        <f t="shared" si="21"/>
        <v/>
      </c>
      <c r="L124" s="78">
        <f t="shared" si="22"/>
        <v>0</v>
      </c>
      <c r="M124" s="78">
        <f t="shared" si="23"/>
        <v>0</v>
      </c>
      <c r="N124" s="78">
        <f t="shared" si="24"/>
        <v>0</v>
      </c>
      <c r="O124" s="78" t="str">
        <f t="shared" si="25"/>
        <v>Factor de emisión</v>
      </c>
      <c r="P124" s="78">
        <f t="shared" si="26"/>
        <v>0</v>
      </c>
      <c r="Q124" s="162">
        <f t="shared" si="27"/>
        <v>0</v>
      </c>
      <c r="R124" s="78">
        <f>P124+Q124*Hoja1!$C$19</f>
        <v>0</v>
      </c>
      <c r="AE124" s="143">
        <f t="shared" si="18"/>
        <v>0</v>
      </c>
      <c r="AF124" s="143">
        <f t="shared" si="19"/>
        <v>0</v>
      </c>
      <c r="AG124" s="143">
        <f t="shared" si="20"/>
        <v>0</v>
      </c>
      <c r="AH124" s="143" t="str">
        <f t="shared" si="28"/>
        <v>Factor de emisión</v>
      </c>
      <c r="AI124" s="143">
        <f t="shared" si="29"/>
        <v>0</v>
      </c>
      <c r="AJ124" s="143">
        <f t="shared" si="30"/>
        <v>0</v>
      </c>
      <c r="AK124" s="143">
        <f t="shared" si="31"/>
        <v>0</v>
      </c>
      <c r="AL124" s="143">
        <f t="shared" si="32"/>
        <v>0</v>
      </c>
      <c r="AM124" s="143">
        <f>IF(I124="",AL124*'Fraccion masica'!$AB$36,I124*AL124)</f>
        <v>0</v>
      </c>
      <c r="AN124" s="143">
        <f>IF(J124="",AL124*'Fraccion masica'!$AB$35,J124*AL124)</f>
        <v>0</v>
      </c>
      <c r="AO124" s="161">
        <f>IFERROR(AM124*Hoja1!$C$24/Hoja1!$C$25/Hoja1!$C$26*16.04/1000000,0)</f>
        <v>0</v>
      </c>
      <c r="AP124" s="147">
        <f>IFERROR(AN124*Hoja1!$C$24/Hoja1!$C$25/Hoja1!$C$26*44.01/1000000,0)</f>
        <v>0</v>
      </c>
    </row>
    <row r="125" spans="2:42" x14ac:dyDescent="0.75">
      <c r="B125" s="52"/>
      <c r="C125" s="52"/>
      <c r="D125" s="125"/>
      <c r="E125" s="125"/>
      <c r="F125" s="131"/>
      <c r="G125" s="92"/>
      <c r="H125" s="19"/>
      <c r="I125" s="93"/>
      <c r="J125" s="93"/>
      <c r="K125" s="122" t="str">
        <f t="shared" si="21"/>
        <v/>
      </c>
      <c r="L125" s="78">
        <f t="shared" si="22"/>
        <v>0</v>
      </c>
      <c r="M125" s="78">
        <f t="shared" si="23"/>
        <v>0</v>
      </c>
      <c r="N125" s="78">
        <f t="shared" si="24"/>
        <v>0</v>
      </c>
      <c r="O125" s="78" t="str">
        <f t="shared" si="25"/>
        <v>Factor de emisión</v>
      </c>
      <c r="P125" s="78">
        <f t="shared" si="26"/>
        <v>0</v>
      </c>
      <c r="Q125" s="162">
        <f t="shared" si="27"/>
        <v>0</v>
      </c>
      <c r="R125" s="78">
        <f>P125+Q125*Hoja1!$C$19</f>
        <v>0</v>
      </c>
      <c r="AE125" s="143">
        <f t="shared" si="18"/>
        <v>0</v>
      </c>
      <c r="AF125" s="143">
        <f t="shared" si="19"/>
        <v>0</v>
      </c>
      <c r="AG125" s="143">
        <f t="shared" si="20"/>
        <v>0</v>
      </c>
      <c r="AH125" s="143" t="str">
        <f t="shared" si="28"/>
        <v>Factor de emisión</v>
      </c>
      <c r="AI125" s="143">
        <f t="shared" si="29"/>
        <v>0</v>
      </c>
      <c r="AJ125" s="143">
        <f t="shared" si="30"/>
        <v>0</v>
      </c>
      <c r="AK125" s="143">
        <f t="shared" si="31"/>
        <v>0</v>
      </c>
      <c r="AL125" s="143">
        <f t="shared" si="32"/>
        <v>0</v>
      </c>
      <c r="AM125" s="143">
        <f>IF(I125="",AL125*'Fraccion masica'!$AB$36,I125*AL125)</f>
        <v>0</v>
      </c>
      <c r="AN125" s="143">
        <f>IF(J125="",AL125*'Fraccion masica'!$AB$35,J125*AL125)</f>
        <v>0</v>
      </c>
      <c r="AO125" s="161">
        <f>IFERROR(AM125*Hoja1!$C$24/Hoja1!$C$25/Hoja1!$C$26*16.04/1000000,0)</f>
        <v>0</v>
      </c>
      <c r="AP125" s="147">
        <f>IFERROR(AN125*Hoja1!$C$24/Hoja1!$C$25/Hoja1!$C$26*44.01/1000000,0)</f>
        <v>0</v>
      </c>
    </row>
    <row r="126" spans="2:42" x14ac:dyDescent="0.75">
      <c r="B126" s="52"/>
      <c r="C126" s="52"/>
      <c r="D126" s="125"/>
      <c r="E126" s="125"/>
      <c r="F126" s="131"/>
      <c r="G126" s="92"/>
      <c r="H126" s="19"/>
      <c r="I126" s="93"/>
      <c r="J126" s="93"/>
      <c r="K126" s="122" t="str">
        <f t="shared" si="21"/>
        <v/>
      </c>
      <c r="L126" s="78">
        <f t="shared" si="22"/>
        <v>0</v>
      </c>
      <c r="M126" s="78">
        <f t="shared" si="23"/>
        <v>0</v>
      </c>
      <c r="N126" s="78">
        <f t="shared" si="24"/>
        <v>0</v>
      </c>
      <c r="O126" s="78" t="str">
        <f t="shared" si="25"/>
        <v>Factor de emisión</v>
      </c>
      <c r="P126" s="78">
        <f t="shared" si="26"/>
        <v>0</v>
      </c>
      <c r="Q126" s="162">
        <f t="shared" si="27"/>
        <v>0</v>
      </c>
      <c r="R126" s="78">
        <f>P126+Q126*Hoja1!$C$19</f>
        <v>0</v>
      </c>
      <c r="AE126" s="143">
        <f t="shared" si="18"/>
        <v>0</v>
      </c>
      <c r="AF126" s="143">
        <f t="shared" si="19"/>
        <v>0</v>
      </c>
      <c r="AG126" s="143">
        <f t="shared" si="20"/>
        <v>0</v>
      </c>
      <c r="AH126" s="143" t="str">
        <f t="shared" si="28"/>
        <v>Factor de emisión</v>
      </c>
      <c r="AI126" s="143">
        <f t="shared" si="29"/>
        <v>0</v>
      </c>
      <c r="AJ126" s="143">
        <f t="shared" si="30"/>
        <v>0</v>
      </c>
      <c r="AK126" s="143">
        <f t="shared" si="31"/>
        <v>0</v>
      </c>
      <c r="AL126" s="143">
        <f t="shared" si="32"/>
        <v>0</v>
      </c>
      <c r="AM126" s="143">
        <f>IF(I126="",AL126*'Fraccion masica'!$AB$36,I126*AL126)</f>
        <v>0</v>
      </c>
      <c r="AN126" s="143">
        <f>IF(J126="",AL126*'Fraccion masica'!$AB$35,J126*AL126)</f>
        <v>0</v>
      </c>
      <c r="AO126" s="161">
        <f>IFERROR(AM126*Hoja1!$C$24/Hoja1!$C$25/Hoja1!$C$26*16.04/1000000,0)</f>
        <v>0</v>
      </c>
      <c r="AP126" s="147">
        <f>IFERROR(AN126*Hoja1!$C$24/Hoja1!$C$25/Hoja1!$C$26*44.01/1000000,0)</f>
        <v>0</v>
      </c>
    </row>
    <row r="127" spans="2:42" x14ac:dyDescent="0.75">
      <c r="B127" s="52"/>
      <c r="C127" s="52"/>
      <c r="D127" s="125"/>
      <c r="E127" s="125"/>
      <c r="F127" s="131"/>
      <c r="G127" s="92"/>
      <c r="H127" s="19"/>
      <c r="I127" s="93"/>
      <c r="J127" s="93"/>
      <c r="K127" s="122" t="str">
        <f t="shared" si="21"/>
        <v/>
      </c>
      <c r="L127" s="78">
        <f t="shared" si="22"/>
        <v>0</v>
      </c>
      <c r="M127" s="78">
        <f t="shared" si="23"/>
        <v>0</v>
      </c>
      <c r="N127" s="78">
        <f t="shared" si="24"/>
        <v>0</v>
      </c>
      <c r="O127" s="78" t="str">
        <f t="shared" si="25"/>
        <v>Factor de emisión</v>
      </c>
      <c r="P127" s="78">
        <f t="shared" si="26"/>
        <v>0</v>
      </c>
      <c r="Q127" s="162">
        <f t="shared" si="27"/>
        <v>0</v>
      </c>
      <c r="R127" s="78">
        <f>P127+Q127*Hoja1!$C$19</f>
        <v>0</v>
      </c>
      <c r="AE127" s="143">
        <f t="shared" si="18"/>
        <v>0</v>
      </c>
      <c r="AF127" s="143">
        <f t="shared" si="19"/>
        <v>0</v>
      </c>
      <c r="AG127" s="143">
        <f t="shared" si="20"/>
        <v>0</v>
      </c>
      <c r="AH127" s="143" t="str">
        <f t="shared" si="28"/>
        <v>Factor de emisión</v>
      </c>
      <c r="AI127" s="143">
        <f t="shared" si="29"/>
        <v>0</v>
      </c>
      <c r="AJ127" s="143">
        <f t="shared" si="30"/>
        <v>0</v>
      </c>
      <c r="AK127" s="143">
        <f t="shared" si="31"/>
        <v>0</v>
      </c>
      <c r="AL127" s="143">
        <f t="shared" si="32"/>
        <v>0</v>
      </c>
      <c r="AM127" s="143">
        <f>IF(I127="",AL127*'Fraccion masica'!$AB$36,I127*AL127)</f>
        <v>0</v>
      </c>
      <c r="AN127" s="143">
        <f>IF(J127="",AL127*'Fraccion masica'!$AB$35,J127*AL127)</f>
        <v>0</v>
      </c>
      <c r="AO127" s="161">
        <f>IFERROR(AM127*Hoja1!$C$24/Hoja1!$C$25/Hoja1!$C$26*16.04/1000000,0)</f>
        <v>0</v>
      </c>
      <c r="AP127" s="147">
        <f>IFERROR(AN127*Hoja1!$C$24/Hoja1!$C$25/Hoja1!$C$26*44.01/1000000,0)</f>
        <v>0</v>
      </c>
    </row>
    <row r="128" spans="2:42" x14ac:dyDescent="0.75">
      <c r="B128" s="52"/>
      <c r="C128" s="52"/>
      <c r="D128" s="125"/>
      <c r="E128" s="125"/>
      <c r="F128" s="131"/>
      <c r="G128" s="92"/>
      <c r="H128" s="19"/>
      <c r="I128" s="93"/>
      <c r="J128" s="93"/>
      <c r="K128" s="122" t="str">
        <f t="shared" si="21"/>
        <v/>
      </c>
      <c r="L128" s="78">
        <f t="shared" si="22"/>
        <v>0</v>
      </c>
      <c r="M128" s="78">
        <f t="shared" si="23"/>
        <v>0</v>
      </c>
      <c r="N128" s="78">
        <f t="shared" si="24"/>
        <v>0</v>
      </c>
      <c r="O128" s="78" t="str">
        <f t="shared" si="25"/>
        <v>Factor de emisión</v>
      </c>
      <c r="P128" s="78">
        <f t="shared" si="26"/>
        <v>0</v>
      </c>
      <c r="Q128" s="162">
        <f t="shared" si="27"/>
        <v>0</v>
      </c>
      <c r="R128" s="78">
        <f>P128+Q128*Hoja1!$C$19</f>
        <v>0</v>
      </c>
      <c r="AE128" s="143">
        <f t="shared" si="18"/>
        <v>0</v>
      </c>
      <c r="AF128" s="143">
        <f t="shared" si="19"/>
        <v>0</v>
      </c>
      <c r="AG128" s="143">
        <f t="shared" si="20"/>
        <v>0</v>
      </c>
      <c r="AH128" s="143" t="str">
        <f t="shared" si="28"/>
        <v>Factor de emisión</v>
      </c>
      <c r="AI128" s="143">
        <f t="shared" si="29"/>
        <v>0</v>
      </c>
      <c r="AJ128" s="143">
        <f t="shared" si="30"/>
        <v>0</v>
      </c>
      <c r="AK128" s="143">
        <f t="shared" si="31"/>
        <v>0</v>
      </c>
      <c r="AL128" s="143">
        <f t="shared" si="32"/>
        <v>0</v>
      </c>
      <c r="AM128" s="143">
        <f>IF(I128="",AL128*'Fraccion masica'!$AB$36,I128*AL128)</f>
        <v>0</v>
      </c>
      <c r="AN128" s="143">
        <f>IF(J128="",AL128*'Fraccion masica'!$AB$35,J128*AL128)</f>
        <v>0</v>
      </c>
      <c r="AO128" s="161">
        <f>IFERROR(AM128*Hoja1!$C$24/Hoja1!$C$25/Hoja1!$C$26*16.04/1000000,0)</f>
        <v>0</v>
      </c>
      <c r="AP128" s="147">
        <f>IFERROR(AN128*Hoja1!$C$24/Hoja1!$C$25/Hoja1!$C$26*44.01/1000000,0)</f>
        <v>0</v>
      </c>
    </row>
    <row r="129" spans="2:42" x14ac:dyDescent="0.75">
      <c r="B129" s="52"/>
      <c r="C129" s="52"/>
      <c r="D129" s="125"/>
      <c r="E129" s="125"/>
      <c r="F129" s="131"/>
      <c r="G129" s="92"/>
      <c r="H129" s="19"/>
      <c r="I129" s="93"/>
      <c r="J129" s="93"/>
      <c r="K129" s="122" t="str">
        <f t="shared" si="21"/>
        <v/>
      </c>
      <c r="L129" s="78">
        <f t="shared" si="22"/>
        <v>0</v>
      </c>
      <c r="M129" s="78">
        <f t="shared" si="23"/>
        <v>0</v>
      </c>
      <c r="N129" s="78">
        <f t="shared" si="24"/>
        <v>0</v>
      </c>
      <c r="O129" s="78" t="str">
        <f t="shared" si="25"/>
        <v>Factor de emisión</v>
      </c>
      <c r="P129" s="78">
        <f t="shared" si="26"/>
        <v>0</v>
      </c>
      <c r="Q129" s="162">
        <f t="shared" si="27"/>
        <v>0</v>
      </c>
      <c r="R129" s="78">
        <f>P129+Q129*Hoja1!$C$19</f>
        <v>0</v>
      </c>
      <c r="AE129" s="143">
        <f t="shared" si="18"/>
        <v>0</v>
      </c>
      <c r="AF129" s="143">
        <f t="shared" si="19"/>
        <v>0</v>
      </c>
      <c r="AG129" s="143">
        <f t="shared" si="20"/>
        <v>0</v>
      </c>
      <c r="AH129" s="143" t="str">
        <f t="shared" si="28"/>
        <v>Factor de emisión</v>
      </c>
      <c r="AI129" s="143">
        <f t="shared" si="29"/>
        <v>0</v>
      </c>
      <c r="AJ129" s="143">
        <f t="shared" si="30"/>
        <v>0</v>
      </c>
      <c r="AK129" s="143">
        <f t="shared" si="31"/>
        <v>0</v>
      </c>
      <c r="AL129" s="143">
        <f t="shared" si="32"/>
        <v>0</v>
      </c>
      <c r="AM129" s="143">
        <f>IF(I129="",AL129*'Fraccion masica'!$AB$36,I129*AL129)</f>
        <v>0</v>
      </c>
      <c r="AN129" s="143">
        <f>IF(J129="",AL129*'Fraccion masica'!$AB$35,J129*AL129)</f>
        <v>0</v>
      </c>
      <c r="AO129" s="161">
        <f>IFERROR(AM129*Hoja1!$C$24/Hoja1!$C$25/Hoja1!$C$26*16.04/1000000,0)</f>
        <v>0</v>
      </c>
      <c r="AP129" s="147">
        <f>IFERROR(AN129*Hoja1!$C$24/Hoja1!$C$25/Hoja1!$C$26*44.01/1000000,0)</f>
        <v>0</v>
      </c>
    </row>
    <row r="130" spans="2:42" x14ac:dyDescent="0.75">
      <c r="B130" s="52"/>
      <c r="C130" s="52"/>
      <c r="D130" s="125"/>
      <c r="E130" s="125"/>
      <c r="F130" s="131"/>
      <c r="G130" s="92"/>
      <c r="H130" s="19"/>
      <c r="I130" s="93"/>
      <c r="J130" s="93"/>
      <c r="K130" s="122" t="str">
        <f t="shared" si="21"/>
        <v/>
      </c>
      <c r="L130" s="78">
        <f t="shared" si="22"/>
        <v>0</v>
      </c>
      <c r="M130" s="78">
        <f t="shared" si="23"/>
        <v>0</v>
      </c>
      <c r="N130" s="78">
        <f t="shared" si="24"/>
        <v>0</v>
      </c>
      <c r="O130" s="78" t="str">
        <f t="shared" si="25"/>
        <v>Factor de emisión</v>
      </c>
      <c r="P130" s="78">
        <f t="shared" si="26"/>
        <v>0</v>
      </c>
      <c r="Q130" s="162">
        <f t="shared" si="27"/>
        <v>0</v>
      </c>
      <c r="R130" s="78">
        <f>P130+Q130*Hoja1!$C$19</f>
        <v>0</v>
      </c>
      <c r="AE130" s="143">
        <f t="shared" si="18"/>
        <v>0</v>
      </c>
      <c r="AF130" s="143">
        <f t="shared" si="19"/>
        <v>0</v>
      </c>
      <c r="AG130" s="143">
        <f t="shared" si="20"/>
        <v>0</v>
      </c>
      <c r="AH130" s="143" t="str">
        <f t="shared" si="28"/>
        <v>Factor de emisión</v>
      </c>
      <c r="AI130" s="143">
        <f t="shared" si="29"/>
        <v>0</v>
      </c>
      <c r="AJ130" s="143">
        <f t="shared" si="30"/>
        <v>0</v>
      </c>
      <c r="AK130" s="143">
        <f t="shared" si="31"/>
        <v>0</v>
      </c>
      <c r="AL130" s="143">
        <f t="shared" si="32"/>
        <v>0</v>
      </c>
      <c r="AM130" s="143">
        <f>IF(I130="",AL130*'Fraccion masica'!$AB$36,I130*AL130)</f>
        <v>0</v>
      </c>
      <c r="AN130" s="143">
        <f>IF(J130="",AL130*'Fraccion masica'!$AB$35,J130*AL130)</f>
        <v>0</v>
      </c>
      <c r="AO130" s="161">
        <f>IFERROR(AM130*Hoja1!$C$24/Hoja1!$C$25/Hoja1!$C$26*16.04/1000000,0)</f>
        <v>0</v>
      </c>
      <c r="AP130" s="147">
        <f>IFERROR(AN130*Hoja1!$C$24/Hoja1!$C$25/Hoja1!$C$26*44.01/1000000,0)</f>
        <v>0</v>
      </c>
    </row>
    <row r="131" spans="2:42" x14ac:dyDescent="0.75">
      <c r="B131" s="52"/>
      <c r="C131" s="52"/>
      <c r="D131" s="125"/>
      <c r="E131" s="125"/>
      <c r="F131" s="131"/>
      <c r="G131" s="92"/>
      <c r="H131" s="19"/>
      <c r="I131" s="93"/>
      <c r="J131" s="93"/>
      <c r="K131" s="122" t="str">
        <f t="shared" si="21"/>
        <v/>
      </c>
      <c r="L131" s="78">
        <f t="shared" si="22"/>
        <v>0</v>
      </c>
      <c r="M131" s="78">
        <f t="shared" si="23"/>
        <v>0</v>
      </c>
      <c r="N131" s="78">
        <f t="shared" si="24"/>
        <v>0</v>
      </c>
      <c r="O131" s="78" t="str">
        <f t="shared" si="25"/>
        <v>Factor de emisión</v>
      </c>
      <c r="P131" s="78">
        <f t="shared" si="26"/>
        <v>0</v>
      </c>
      <c r="Q131" s="162">
        <f t="shared" si="27"/>
        <v>0</v>
      </c>
      <c r="R131" s="78">
        <f>P131+Q131*Hoja1!$C$19</f>
        <v>0</v>
      </c>
      <c r="AE131" s="143">
        <f t="shared" si="18"/>
        <v>0</v>
      </c>
      <c r="AF131" s="143">
        <f t="shared" si="19"/>
        <v>0</v>
      </c>
      <c r="AG131" s="143">
        <f t="shared" si="20"/>
        <v>0</v>
      </c>
      <c r="AH131" s="143" t="str">
        <f t="shared" si="28"/>
        <v>Factor de emisión</v>
      </c>
      <c r="AI131" s="143">
        <f t="shared" si="29"/>
        <v>0</v>
      </c>
      <c r="AJ131" s="143">
        <f t="shared" si="30"/>
        <v>0</v>
      </c>
      <c r="AK131" s="143">
        <f t="shared" si="31"/>
        <v>0</v>
      </c>
      <c r="AL131" s="143">
        <f t="shared" si="32"/>
        <v>0</v>
      </c>
      <c r="AM131" s="143">
        <f>IF(I131="",AL131*'Fraccion masica'!$AB$36,I131*AL131)</f>
        <v>0</v>
      </c>
      <c r="AN131" s="143">
        <f>IF(J131="",AL131*'Fraccion masica'!$AB$35,J131*AL131)</f>
        <v>0</v>
      </c>
      <c r="AO131" s="161">
        <f>IFERROR(AM131*Hoja1!$C$24/Hoja1!$C$25/Hoja1!$C$26*16.04/1000000,0)</f>
        <v>0</v>
      </c>
      <c r="AP131" s="147">
        <f>IFERROR(AN131*Hoja1!$C$24/Hoja1!$C$25/Hoja1!$C$26*44.01/1000000,0)</f>
        <v>0</v>
      </c>
    </row>
    <row r="132" spans="2:42" x14ac:dyDescent="0.75">
      <c r="B132" s="52"/>
      <c r="C132" s="52"/>
      <c r="D132" s="125"/>
      <c r="E132" s="125"/>
      <c r="F132" s="131"/>
      <c r="G132" s="92"/>
      <c r="H132" s="19"/>
      <c r="I132" s="93"/>
      <c r="J132" s="93"/>
      <c r="K132" s="122" t="str">
        <f t="shared" si="21"/>
        <v/>
      </c>
      <c r="L132" s="78">
        <f t="shared" si="22"/>
        <v>0</v>
      </c>
      <c r="M132" s="78">
        <f t="shared" si="23"/>
        <v>0</v>
      </c>
      <c r="N132" s="78">
        <f t="shared" si="24"/>
        <v>0</v>
      </c>
      <c r="O132" s="78" t="str">
        <f t="shared" si="25"/>
        <v>Factor de emisión</v>
      </c>
      <c r="P132" s="78">
        <f t="shared" si="26"/>
        <v>0</v>
      </c>
      <c r="Q132" s="162">
        <f t="shared" si="27"/>
        <v>0</v>
      </c>
      <c r="R132" s="78">
        <f>P132+Q132*Hoja1!$C$19</f>
        <v>0</v>
      </c>
      <c r="AE132" s="143">
        <f t="shared" si="18"/>
        <v>0</v>
      </c>
      <c r="AF132" s="143">
        <f t="shared" si="19"/>
        <v>0</v>
      </c>
      <c r="AG132" s="143">
        <f t="shared" si="20"/>
        <v>0</v>
      </c>
      <c r="AH132" s="143" t="str">
        <f t="shared" si="28"/>
        <v>Factor de emisión</v>
      </c>
      <c r="AI132" s="143">
        <f t="shared" si="29"/>
        <v>0</v>
      </c>
      <c r="AJ132" s="143">
        <f t="shared" si="30"/>
        <v>0</v>
      </c>
      <c r="AK132" s="143">
        <f t="shared" si="31"/>
        <v>0</v>
      </c>
      <c r="AL132" s="143">
        <f t="shared" si="32"/>
        <v>0</v>
      </c>
      <c r="AM132" s="143">
        <f>IF(I132="",AL132*'Fraccion masica'!$AB$36,I132*AL132)</f>
        <v>0</v>
      </c>
      <c r="AN132" s="143">
        <f>IF(J132="",AL132*'Fraccion masica'!$AB$35,J132*AL132)</f>
        <v>0</v>
      </c>
      <c r="AO132" s="161">
        <f>IFERROR(AM132*Hoja1!$C$24/Hoja1!$C$25/Hoja1!$C$26*16.04/1000000,0)</f>
        <v>0</v>
      </c>
      <c r="AP132" s="147">
        <f>IFERROR(AN132*Hoja1!$C$24/Hoja1!$C$25/Hoja1!$C$26*44.01/1000000,0)</f>
        <v>0</v>
      </c>
    </row>
    <row r="133" spans="2:42" x14ac:dyDescent="0.75">
      <c r="B133" s="52"/>
      <c r="C133" s="52"/>
      <c r="D133" s="125"/>
      <c r="E133" s="125"/>
      <c r="F133" s="131"/>
      <c r="G133" s="92"/>
      <c r="H133" s="19"/>
      <c r="I133" s="93"/>
      <c r="J133" s="93"/>
      <c r="K133" s="122" t="str">
        <f t="shared" si="21"/>
        <v/>
      </c>
      <c r="L133" s="78">
        <f t="shared" si="22"/>
        <v>0</v>
      </c>
      <c r="M133" s="78">
        <f t="shared" si="23"/>
        <v>0</v>
      </c>
      <c r="N133" s="78">
        <f t="shared" si="24"/>
        <v>0</v>
      </c>
      <c r="O133" s="78" t="str">
        <f t="shared" si="25"/>
        <v>Factor de emisión</v>
      </c>
      <c r="P133" s="78">
        <f t="shared" si="26"/>
        <v>0</v>
      </c>
      <c r="Q133" s="162">
        <f t="shared" si="27"/>
        <v>0</v>
      </c>
      <c r="R133" s="78">
        <f>P133+Q133*Hoja1!$C$19</f>
        <v>0</v>
      </c>
      <c r="AE133" s="143">
        <f t="shared" si="18"/>
        <v>0</v>
      </c>
      <c r="AF133" s="143">
        <f t="shared" si="19"/>
        <v>0</v>
      </c>
      <c r="AG133" s="143">
        <f t="shared" si="20"/>
        <v>0</v>
      </c>
      <c r="AH133" s="143" t="str">
        <f t="shared" si="28"/>
        <v>Factor de emisión</v>
      </c>
      <c r="AI133" s="143">
        <f t="shared" si="29"/>
        <v>0</v>
      </c>
      <c r="AJ133" s="143">
        <f t="shared" si="30"/>
        <v>0</v>
      </c>
      <c r="AK133" s="143">
        <f t="shared" si="31"/>
        <v>0</v>
      </c>
      <c r="AL133" s="143">
        <f t="shared" si="32"/>
        <v>0</v>
      </c>
      <c r="AM133" s="143">
        <f>IF(I133="",AL133*'Fraccion masica'!$AB$36,I133*AL133)</f>
        <v>0</v>
      </c>
      <c r="AN133" s="143">
        <f>IF(J133="",AL133*'Fraccion masica'!$AB$35,J133*AL133)</f>
        <v>0</v>
      </c>
      <c r="AO133" s="161">
        <f>IFERROR(AM133*Hoja1!$C$24/Hoja1!$C$25/Hoja1!$C$26*16.04/1000000,0)</f>
        <v>0</v>
      </c>
      <c r="AP133" s="147">
        <f>IFERROR(AN133*Hoja1!$C$24/Hoja1!$C$25/Hoja1!$C$26*44.01/1000000,0)</f>
        <v>0</v>
      </c>
    </row>
    <row r="134" spans="2:42" x14ac:dyDescent="0.75">
      <c r="B134" s="52"/>
      <c r="C134" s="52"/>
      <c r="D134" s="125"/>
      <c r="E134" s="125"/>
      <c r="F134" s="131"/>
      <c r="G134" s="92"/>
      <c r="H134" s="19"/>
      <c r="I134" s="93"/>
      <c r="J134" s="93"/>
      <c r="K134" s="122" t="str">
        <f t="shared" si="21"/>
        <v/>
      </c>
      <c r="L134" s="78">
        <f t="shared" si="22"/>
        <v>0</v>
      </c>
      <c r="M134" s="78">
        <f t="shared" si="23"/>
        <v>0</v>
      </c>
      <c r="N134" s="78">
        <f t="shared" si="24"/>
        <v>0</v>
      </c>
      <c r="O134" s="78" t="str">
        <f t="shared" si="25"/>
        <v>Factor de emisión</v>
      </c>
      <c r="P134" s="78">
        <f t="shared" si="26"/>
        <v>0</v>
      </c>
      <c r="Q134" s="162">
        <f t="shared" si="27"/>
        <v>0</v>
      </c>
      <c r="R134" s="78">
        <f>P134+Q134*Hoja1!$C$19</f>
        <v>0</v>
      </c>
      <c r="AE134" s="143">
        <f t="shared" si="18"/>
        <v>0</v>
      </c>
      <c r="AF134" s="143">
        <f t="shared" si="19"/>
        <v>0</v>
      </c>
      <c r="AG134" s="143">
        <f t="shared" si="20"/>
        <v>0</v>
      </c>
      <c r="AH134" s="143" t="str">
        <f t="shared" si="28"/>
        <v>Factor de emisión</v>
      </c>
      <c r="AI134" s="143">
        <f t="shared" si="29"/>
        <v>0</v>
      </c>
      <c r="AJ134" s="143">
        <f t="shared" si="30"/>
        <v>0</v>
      </c>
      <c r="AK134" s="143">
        <f t="shared" si="31"/>
        <v>0</v>
      </c>
      <c r="AL134" s="143">
        <f t="shared" si="32"/>
        <v>0</v>
      </c>
      <c r="AM134" s="143">
        <f>IF(I134="",AL134*'Fraccion masica'!$AB$36,I134*AL134)</f>
        <v>0</v>
      </c>
      <c r="AN134" s="143">
        <f>IF(J134="",AL134*'Fraccion masica'!$AB$35,J134*AL134)</f>
        <v>0</v>
      </c>
      <c r="AO134" s="161">
        <f>IFERROR(AM134*Hoja1!$C$24/Hoja1!$C$25/Hoja1!$C$26*16.04/1000000,0)</f>
        <v>0</v>
      </c>
      <c r="AP134" s="147">
        <f>IFERROR(AN134*Hoja1!$C$24/Hoja1!$C$25/Hoja1!$C$26*44.01/1000000,0)</f>
        <v>0</v>
      </c>
    </row>
    <row r="135" spans="2:42" x14ac:dyDescent="0.75">
      <c r="B135" s="52"/>
      <c r="C135" s="52"/>
      <c r="D135" s="125"/>
      <c r="E135" s="125"/>
      <c r="F135" s="131"/>
      <c r="G135" s="92"/>
      <c r="H135" s="19"/>
      <c r="I135" s="93"/>
      <c r="J135" s="93"/>
      <c r="K135" s="122" t="str">
        <f t="shared" si="21"/>
        <v/>
      </c>
      <c r="L135" s="78">
        <f t="shared" si="22"/>
        <v>0</v>
      </c>
      <c r="M135" s="78">
        <f t="shared" si="23"/>
        <v>0</v>
      </c>
      <c r="N135" s="78">
        <f t="shared" si="24"/>
        <v>0</v>
      </c>
      <c r="O135" s="78" t="str">
        <f t="shared" si="25"/>
        <v>Factor de emisión</v>
      </c>
      <c r="P135" s="78">
        <f t="shared" si="26"/>
        <v>0</v>
      </c>
      <c r="Q135" s="162">
        <f t="shared" si="27"/>
        <v>0</v>
      </c>
      <c r="R135" s="78">
        <f>P135+Q135*Hoja1!$C$19</f>
        <v>0</v>
      </c>
      <c r="AE135" s="143">
        <f t="shared" si="18"/>
        <v>0</v>
      </c>
      <c r="AF135" s="143">
        <f t="shared" si="19"/>
        <v>0</v>
      </c>
      <c r="AG135" s="143">
        <f t="shared" si="20"/>
        <v>0</v>
      </c>
      <c r="AH135" s="143" t="str">
        <f t="shared" si="28"/>
        <v>Factor de emisión</v>
      </c>
      <c r="AI135" s="143">
        <f t="shared" si="29"/>
        <v>0</v>
      </c>
      <c r="AJ135" s="143">
        <f t="shared" si="30"/>
        <v>0</v>
      </c>
      <c r="AK135" s="143">
        <f t="shared" si="31"/>
        <v>0</v>
      </c>
      <c r="AL135" s="143">
        <f t="shared" si="32"/>
        <v>0</v>
      </c>
      <c r="AM135" s="143">
        <f>IF(I135="",AL135*'Fraccion masica'!$AB$36,I135*AL135)</f>
        <v>0</v>
      </c>
      <c r="AN135" s="143">
        <f>IF(J135="",AL135*'Fraccion masica'!$AB$35,J135*AL135)</f>
        <v>0</v>
      </c>
      <c r="AO135" s="161">
        <f>IFERROR(AM135*Hoja1!$C$24/Hoja1!$C$25/Hoja1!$C$26*16.04/1000000,0)</f>
        <v>0</v>
      </c>
      <c r="AP135" s="147">
        <f>IFERROR(AN135*Hoja1!$C$24/Hoja1!$C$25/Hoja1!$C$26*44.01/1000000,0)</f>
        <v>0</v>
      </c>
    </row>
    <row r="136" spans="2:42" x14ac:dyDescent="0.75">
      <c r="B136" s="52"/>
      <c r="C136" s="52"/>
      <c r="D136" s="125"/>
      <c r="E136" s="125"/>
      <c r="F136" s="131"/>
      <c r="G136" s="92"/>
      <c r="H136" s="19"/>
      <c r="I136" s="93"/>
      <c r="J136" s="93"/>
      <c r="K136" s="122" t="str">
        <f t="shared" si="21"/>
        <v/>
      </c>
      <c r="L136" s="78">
        <f t="shared" si="22"/>
        <v>0</v>
      </c>
      <c r="M136" s="78">
        <f t="shared" si="23"/>
        <v>0</v>
      </c>
      <c r="N136" s="78">
        <f t="shared" si="24"/>
        <v>0</v>
      </c>
      <c r="O136" s="78" t="str">
        <f t="shared" si="25"/>
        <v>Factor de emisión</v>
      </c>
      <c r="P136" s="78">
        <f t="shared" si="26"/>
        <v>0</v>
      </c>
      <c r="Q136" s="162">
        <f t="shared" si="27"/>
        <v>0</v>
      </c>
      <c r="R136" s="78">
        <f>P136+Q136*Hoja1!$C$19</f>
        <v>0</v>
      </c>
      <c r="AE136" s="143">
        <f t="shared" si="18"/>
        <v>0</v>
      </c>
      <c r="AF136" s="143">
        <f t="shared" si="19"/>
        <v>0</v>
      </c>
      <c r="AG136" s="143">
        <f t="shared" si="20"/>
        <v>0</v>
      </c>
      <c r="AH136" s="143" t="str">
        <f t="shared" si="28"/>
        <v>Factor de emisión</v>
      </c>
      <c r="AI136" s="143">
        <f t="shared" si="29"/>
        <v>0</v>
      </c>
      <c r="AJ136" s="143">
        <f t="shared" si="30"/>
        <v>0</v>
      </c>
      <c r="AK136" s="143">
        <f t="shared" si="31"/>
        <v>0</v>
      </c>
      <c r="AL136" s="143">
        <f t="shared" si="32"/>
        <v>0</v>
      </c>
      <c r="AM136" s="143">
        <f>IF(I136="",AL136*'Fraccion masica'!$AB$36,I136*AL136)</f>
        <v>0</v>
      </c>
      <c r="AN136" s="143">
        <f>IF(J136="",AL136*'Fraccion masica'!$AB$35,J136*AL136)</f>
        <v>0</v>
      </c>
      <c r="AO136" s="161">
        <f>IFERROR(AM136*Hoja1!$C$24/Hoja1!$C$25/Hoja1!$C$26*16.04/1000000,0)</f>
        <v>0</v>
      </c>
      <c r="AP136" s="147">
        <f>IFERROR(AN136*Hoja1!$C$24/Hoja1!$C$25/Hoja1!$C$26*44.01/1000000,0)</f>
        <v>0</v>
      </c>
    </row>
    <row r="137" spans="2:42" x14ac:dyDescent="0.75">
      <c r="B137" s="52"/>
      <c r="C137" s="52"/>
      <c r="D137" s="125"/>
      <c r="E137" s="125"/>
      <c r="F137" s="131"/>
      <c r="G137" s="92"/>
      <c r="H137" s="19"/>
      <c r="I137" s="93"/>
      <c r="J137" s="93"/>
      <c r="K137" s="122" t="str">
        <f t="shared" si="21"/>
        <v/>
      </c>
      <c r="L137" s="78">
        <f t="shared" si="22"/>
        <v>0</v>
      </c>
      <c r="M137" s="78">
        <f t="shared" si="23"/>
        <v>0</v>
      </c>
      <c r="N137" s="78">
        <f t="shared" si="24"/>
        <v>0</v>
      </c>
      <c r="O137" s="78" t="str">
        <f t="shared" si="25"/>
        <v>Factor de emisión</v>
      </c>
      <c r="P137" s="78">
        <f t="shared" si="26"/>
        <v>0</v>
      </c>
      <c r="Q137" s="162">
        <f t="shared" si="27"/>
        <v>0</v>
      </c>
      <c r="R137" s="78">
        <f>P137+Q137*Hoja1!$C$19</f>
        <v>0</v>
      </c>
      <c r="AE137" s="143">
        <f t="shared" si="18"/>
        <v>0</v>
      </c>
      <c r="AF137" s="143">
        <f t="shared" si="19"/>
        <v>0</v>
      </c>
      <c r="AG137" s="143">
        <f t="shared" si="20"/>
        <v>0</v>
      </c>
      <c r="AH137" s="143" t="str">
        <f t="shared" si="28"/>
        <v>Factor de emisión</v>
      </c>
      <c r="AI137" s="143">
        <f t="shared" si="29"/>
        <v>0</v>
      </c>
      <c r="AJ137" s="143">
        <f t="shared" si="30"/>
        <v>0</v>
      </c>
      <c r="AK137" s="143">
        <f t="shared" si="31"/>
        <v>0</v>
      </c>
      <c r="AL137" s="143">
        <f t="shared" si="32"/>
        <v>0</v>
      </c>
      <c r="AM137" s="143">
        <f>IF(I137="",AL137*'Fraccion masica'!$AB$36,I137*AL137)</f>
        <v>0</v>
      </c>
      <c r="AN137" s="143">
        <f>IF(J137="",AL137*'Fraccion masica'!$AB$35,J137*AL137)</f>
        <v>0</v>
      </c>
      <c r="AO137" s="161">
        <f>IFERROR(AM137*Hoja1!$C$24/Hoja1!$C$25/Hoja1!$C$26*16.04/1000000,0)</f>
        <v>0</v>
      </c>
      <c r="AP137" s="147">
        <f>IFERROR(AN137*Hoja1!$C$24/Hoja1!$C$25/Hoja1!$C$26*44.01/1000000,0)</f>
        <v>0</v>
      </c>
    </row>
    <row r="138" spans="2:42" x14ac:dyDescent="0.75">
      <c r="B138" s="52"/>
      <c r="C138" s="52"/>
      <c r="D138" s="125"/>
      <c r="E138" s="125"/>
      <c r="F138" s="131"/>
      <c r="G138" s="92"/>
      <c r="H138" s="19"/>
      <c r="I138" s="93"/>
      <c r="J138" s="93"/>
      <c r="K138" s="122" t="str">
        <f t="shared" si="21"/>
        <v/>
      </c>
      <c r="L138" s="78">
        <f t="shared" si="22"/>
        <v>0</v>
      </c>
      <c r="M138" s="78">
        <f t="shared" si="23"/>
        <v>0</v>
      </c>
      <c r="N138" s="78">
        <f t="shared" si="24"/>
        <v>0</v>
      </c>
      <c r="O138" s="78" t="str">
        <f t="shared" si="25"/>
        <v>Factor de emisión</v>
      </c>
      <c r="P138" s="78">
        <f t="shared" si="26"/>
        <v>0</v>
      </c>
      <c r="Q138" s="162">
        <f t="shared" si="27"/>
        <v>0</v>
      </c>
      <c r="R138" s="78">
        <f>P138+Q138*Hoja1!$C$19</f>
        <v>0</v>
      </c>
      <c r="AE138" s="143">
        <f t="shared" si="18"/>
        <v>0</v>
      </c>
      <c r="AF138" s="143">
        <f t="shared" si="19"/>
        <v>0</v>
      </c>
      <c r="AG138" s="143">
        <f t="shared" si="20"/>
        <v>0</v>
      </c>
      <c r="AH138" s="143" t="str">
        <f t="shared" si="28"/>
        <v>Factor de emisión</v>
      </c>
      <c r="AI138" s="143">
        <f t="shared" si="29"/>
        <v>0</v>
      </c>
      <c r="AJ138" s="143">
        <f t="shared" si="30"/>
        <v>0</v>
      </c>
      <c r="AK138" s="143">
        <f t="shared" si="31"/>
        <v>0</v>
      </c>
      <c r="AL138" s="143">
        <f t="shared" si="32"/>
        <v>0</v>
      </c>
      <c r="AM138" s="143">
        <f>IF(I138="",AL138*'Fraccion masica'!$AB$36,I138*AL138)</f>
        <v>0</v>
      </c>
      <c r="AN138" s="143">
        <f>IF(J138="",AL138*'Fraccion masica'!$AB$35,J138*AL138)</f>
        <v>0</v>
      </c>
      <c r="AO138" s="161">
        <f>IFERROR(AM138*Hoja1!$C$24/Hoja1!$C$25/Hoja1!$C$26*16.04/1000000,0)</f>
        <v>0</v>
      </c>
      <c r="AP138" s="147">
        <f>IFERROR(AN138*Hoja1!$C$24/Hoja1!$C$25/Hoja1!$C$26*44.01/1000000,0)</f>
        <v>0</v>
      </c>
    </row>
    <row r="139" spans="2:42" x14ac:dyDescent="0.75">
      <c r="B139" s="52"/>
      <c r="C139" s="52"/>
      <c r="D139" s="125"/>
      <c r="E139" s="125"/>
      <c r="F139" s="131"/>
      <c r="G139" s="92"/>
      <c r="H139" s="19"/>
      <c r="I139" s="93"/>
      <c r="J139" s="93"/>
      <c r="K139" s="122" t="str">
        <f t="shared" si="21"/>
        <v/>
      </c>
      <c r="L139" s="78">
        <f t="shared" si="22"/>
        <v>0</v>
      </c>
      <c r="M139" s="78">
        <f t="shared" si="23"/>
        <v>0</v>
      </c>
      <c r="N139" s="78">
        <f t="shared" si="24"/>
        <v>0</v>
      </c>
      <c r="O139" s="78" t="str">
        <f t="shared" si="25"/>
        <v>Factor de emisión</v>
      </c>
      <c r="P139" s="78">
        <f t="shared" si="26"/>
        <v>0</v>
      </c>
      <c r="Q139" s="162">
        <f t="shared" si="27"/>
        <v>0</v>
      </c>
      <c r="R139" s="78">
        <f>P139+Q139*Hoja1!$C$19</f>
        <v>0</v>
      </c>
      <c r="AE139" s="143">
        <f t="shared" si="18"/>
        <v>0</v>
      </c>
      <c r="AF139" s="143">
        <f t="shared" si="19"/>
        <v>0</v>
      </c>
      <c r="AG139" s="143">
        <f t="shared" si="20"/>
        <v>0</v>
      </c>
      <c r="AH139" s="143" t="str">
        <f t="shared" si="28"/>
        <v>Factor de emisión</v>
      </c>
      <c r="AI139" s="143">
        <f t="shared" si="29"/>
        <v>0</v>
      </c>
      <c r="AJ139" s="143">
        <f t="shared" si="30"/>
        <v>0</v>
      </c>
      <c r="AK139" s="143">
        <f t="shared" si="31"/>
        <v>0</v>
      </c>
      <c r="AL139" s="143">
        <f t="shared" si="32"/>
        <v>0</v>
      </c>
      <c r="AM139" s="143">
        <f>IF(I139="",AL139*'Fraccion masica'!$AB$36,I139*AL139)</f>
        <v>0</v>
      </c>
      <c r="AN139" s="143">
        <f>IF(J139="",AL139*'Fraccion masica'!$AB$35,J139*AL139)</f>
        <v>0</v>
      </c>
      <c r="AO139" s="161">
        <f>IFERROR(AM139*Hoja1!$C$24/Hoja1!$C$25/Hoja1!$C$26*16.04/1000000,0)</f>
        <v>0</v>
      </c>
      <c r="AP139" s="147">
        <f>IFERROR(AN139*Hoja1!$C$24/Hoja1!$C$25/Hoja1!$C$26*44.01/1000000,0)</f>
        <v>0</v>
      </c>
    </row>
    <row r="140" spans="2:42" x14ac:dyDescent="0.75">
      <c r="B140" s="52"/>
      <c r="C140" s="52"/>
      <c r="D140" s="125"/>
      <c r="E140" s="125"/>
      <c r="F140" s="131"/>
      <c r="G140" s="92"/>
      <c r="H140" s="19"/>
      <c r="I140" s="93"/>
      <c r="J140" s="93"/>
      <c r="K140" s="122" t="str">
        <f t="shared" si="21"/>
        <v/>
      </c>
      <c r="L140" s="78">
        <f t="shared" si="22"/>
        <v>0</v>
      </c>
      <c r="M140" s="78">
        <f t="shared" si="23"/>
        <v>0</v>
      </c>
      <c r="N140" s="78">
        <f t="shared" si="24"/>
        <v>0</v>
      </c>
      <c r="O140" s="78" t="str">
        <f t="shared" si="25"/>
        <v>Factor de emisión</v>
      </c>
      <c r="P140" s="78">
        <f t="shared" si="26"/>
        <v>0</v>
      </c>
      <c r="Q140" s="162">
        <f t="shared" si="27"/>
        <v>0</v>
      </c>
      <c r="R140" s="78">
        <f>P140+Q140*Hoja1!$C$19</f>
        <v>0</v>
      </c>
      <c r="AE140" s="143">
        <f t="shared" si="18"/>
        <v>0</v>
      </c>
      <c r="AF140" s="143">
        <f t="shared" si="19"/>
        <v>0</v>
      </c>
      <c r="AG140" s="143">
        <f t="shared" si="20"/>
        <v>0</v>
      </c>
      <c r="AH140" s="143" t="str">
        <f t="shared" si="28"/>
        <v>Factor de emisión</v>
      </c>
      <c r="AI140" s="143">
        <f t="shared" si="29"/>
        <v>0</v>
      </c>
      <c r="AJ140" s="143">
        <f t="shared" si="30"/>
        <v>0</v>
      </c>
      <c r="AK140" s="143">
        <f t="shared" si="31"/>
        <v>0</v>
      </c>
      <c r="AL140" s="143">
        <f t="shared" si="32"/>
        <v>0</v>
      </c>
      <c r="AM140" s="143">
        <f>IF(I140="",AL140*'Fraccion masica'!$AB$36,I140*AL140)</f>
        <v>0</v>
      </c>
      <c r="AN140" s="143">
        <f>IF(J140="",AL140*'Fraccion masica'!$AB$35,J140*AL140)</f>
        <v>0</v>
      </c>
      <c r="AO140" s="161">
        <f>IFERROR(AM140*Hoja1!$C$24/Hoja1!$C$25/Hoja1!$C$26*16.04/1000000,0)</f>
        <v>0</v>
      </c>
      <c r="AP140" s="147">
        <f>IFERROR(AN140*Hoja1!$C$24/Hoja1!$C$25/Hoja1!$C$26*44.01/1000000,0)</f>
        <v>0</v>
      </c>
    </row>
    <row r="141" spans="2:42" x14ac:dyDescent="0.75">
      <c r="B141" s="52"/>
      <c r="C141" s="52"/>
      <c r="D141" s="125"/>
      <c r="E141" s="125"/>
      <c r="F141" s="131"/>
      <c r="G141" s="92"/>
      <c r="H141" s="19"/>
      <c r="I141" s="93"/>
      <c r="J141" s="93"/>
      <c r="K141" s="122" t="str">
        <f t="shared" si="21"/>
        <v/>
      </c>
      <c r="L141" s="78">
        <f t="shared" si="22"/>
        <v>0</v>
      </c>
      <c r="M141" s="78">
        <f t="shared" si="23"/>
        <v>0</v>
      </c>
      <c r="N141" s="78">
        <f t="shared" si="24"/>
        <v>0</v>
      </c>
      <c r="O141" s="78" t="str">
        <f t="shared" si="25"/>
        <v>Factor de emisión</v>
      </c>
      <c r="P141" s="78">
        <f t="shared" si="26"/>
        <v>0</v>
      </c>
      <c r="Q141" s="162">
        <f t="shared" si="27"/>
        <v>0</v>
      </c>
      <c r="R141" s="78">
        <f>P141+Q141*Hoja1!$C$19</f>
        <v>0</v>
      </c>
      <c r="AE141" s="143">
        <f t="shared" si="18"/>
        <v>0</v>
      </c>
      <c r="AF141" s="143">
        <f t="shared" si="19"/>
        <v>0</v>
      </c>
      <c r="AG141" s="143">
        <f t="shared" si="20"/>
        <v>0</v>
      </c>
      <c r="AH141" s="143" t="str">
        <f t="shared" si="28"/>
        <v>Factor de emisión</v>
      </c>
      <c r="AI141" s="143">
        <f t="shared" si="29"/>
        <v>0</v>
      </c>
      <c r="AJ141" s="143">
        <f t="shared" si="30"/>
        <v>0</v>
      </c>
      <c r="AK141" s="143">
        <f t="shared" si="31"/>
        <v>0</v>
      </c>
      <c r="AL141" s="143">
        <f t="shared" si="32"/>
        <v>0</v>
      </c>
      <c r="AM141" s="143">
        <f>IF(I141="",AL141*'Fraccion masica'!$AB$36,I141*AL141)</f>
        <v>0</v>
      </c>
      <c r="AN141" s="143">
        <f>IF(J141="",AL141*'Fraccion masica'!$AB$35,J141*AL141)</f>
        <v>0</v>
      </c>
      <c r="AO141" s="161">
        <f>IFERROR(AM141*Hoja1!$C$24/Hoja1!$C$25/Hoja1!$C$26*16.04/1000000,0)</f>
        <v>0</v>
      </c>
      <c r="AP141" s="147">
        <f>IFERROR(AN141*Hoja1!$C$24/Hoja1!$C$25/Hoja1!$C$26*44.01/1000000,0)</f>
        <v>0</v>
      </c>
    </row>
    <row r="142" spans="2:42" x14ac:dyDescent="0.75">
      <c r="B142" s="52"/>
      <c r="C142" s="52"/>
      <c r="D142" s="125"/>
      <c r="E142" s="125"/>
      <c r="F142" s="131"/>
      <c r="G142" s="92"/>
      <c r="H142" s="19"/>
      <c r="I142" s="93"/>
      <c r="J142" s="93"/>
      <c r="K142" s="122" t="str">
        <f t="shared" si="21"/>
        <v/>
      </c>
      <c r="L142" s="78">
        <f t="shared" si="22"/>
        <v>0</v>
      </c>
      <c r="M142" s="78">
        <f t="shared" si="23"/>
        <v>0</v>
      </c>
      <c r="N142" s="78">
        <f t="shared" si="24"/>
        <v>0</v>
      </c>
      <c r="O142" s="78" t="str">
        <f t="shared" si="25"/>
        <v>Factor de emisión</v>
      </c>
      <c r="P142" s="78">
        <f t="shared" si="26"/>
        <v>0</v>
      </c>
      <c r="Q142" s="162">
        <f t="shared" si="27"/>
        <v>0</v>
      </c>
      <c r="R142" s="78">
        <f>P142+Q142*Hoja1!$C$19</f>
        <v>0</v>
      </c>
      <c r="AE142" s="143">
        <f t="shared" si="18"/>
        <v>0</v>
      </c>
      <c r="AF142" s="143">
        <f t="shared" si="19"/>
        <v>0</v>
      </c>
      <c r="AG142" s="143">
        <f t="shared" si="20"/>
        <v>0</v>
      </c>
      <c r="AH142" s="143" t="str">
        <f t="shared" si="28"/>
        <v>Factor de emisión</v>
      </c>
      <c r="AI142" s="143">
        <f t="shared" si="29"/>
        <v>0</v>
      </c>
      <c r="AJ142" s="143">
        <f t="shared" si="30"/>
        <v>0</v>
      </c>
      <c r="AK142" s="143">
        <f t="shared" si="31"/>
        <v>0</v>
      </c>
      <c r="AL142" s="143">
        <f t="shared" si="32"/>
        <v>0</v>
      </c>
      <c r="AM142" s="143">
        <f>IF(I142="",AL142*'Fraccion masica'!$AB$36,I142*AL142)</f>
        <v>0</v>
      </c>
      <c r="AN142" s="143">
        <f>IF(J142="",AL142*'Fraccion masica'!$AB$35,J142*AL142)</f>
        <v>0</v>
      </c>
      <c r="AO142" s="161">
        <f>IFERROR(AM142*Hoja1!$C$24/Hoja1!$C$25/Hoja1!$C$26*16.04/1000000,0)</f>
        <v>0</v>
      </c>
      <c r="AP142" s="147">
        <f>IFERROR(AN142*Hoja1!$C$24/Hoja1!$C$25/Hoja1!$C$26*44.01/1000000,0)</f>
        <v>0</v>
      </c>
    </row>
    <row r="143" spans="2:42" x14ac:dyDescent="0.75">
      <c r="AE143" s="143">
        <f t="shared" si="18"/>
        <v>0</v>
      </c>
      <c r="AF143" s="143">
        <f t="shared" si="19"/>
        <v>0</v>
      </c>
      <c r="AG143" s="143">
        <f t="shared" si="20"/>
        <v>0</v>
      </c>
      <c r="AH143" s="143" t="str">
        <f t="shared" si="28"/>
        <v>Factor de emisión</v>
      </c>
      <c r="AI143" s="143">
        <f t="shared" si="29"/>
        <v>0</v>
      </c>
      <c r="AJ143" s="143">
        <f t="shared" si="30"/>
        <v>0</v>
      </c>
      <c r="AK143" s="143">
        <f t="shared" si="31"/>
        <v>0</v>
      </c>
      <c r="AL143" s="143">
        <f t="shared" si="32"/>
        <v>0</v>
      </c>
      <c r="AM143" s="143">
        <f>IF(I143="",AL143*'Fraccion masica'!$AB$36,I143*AL143)</f>
        <v>0</v>
      </c>
      <c r="AN143" s="143">
        <f>IF(J143="",AL143*'Fraccion masica'!$AB$35,J143*AL143)</f>
        <v>0</v>
      </c>
      <c r="AO143" s="161">
        <f>IFERROR(AM143*Hoja1!$C$24/Hoja1!$C$25/Hoja1!$C$26*16.04/1000000,0)</f>
        <v>0</v>
      </c>
      <c r="AP143" s="147">
        <f>IFERROR(AN143*Hoja1!$C$24/Hoja1!$C$25/Hoja1!$C$26*44.01/1000000,0)</f>
        <v>0</v>
      </c>
    </row>
    <row r="147" spans="32:39" x14ac:dyDescent="0.75">
      <c r="AF147" s="404" t="s">
        <v>743</v>
      </c>
      <c r="AG147" s="413" t="s">
        <v>725</v>
      </c>
      <c r="AH147" s="404" t="s">
        <v>293</v>
      </c>
      <c r="AI147" s="404" t="s">
        <v>738</v>
      </c>
      <c r="AJ147" s="404" t="s">
        <v>294</v>
      </c>
      <c r="AK147" s="404" t="s">
        <v>295</v>
      </c>
      <c r="AL147" s="404" t="s">
        <v>296</v>
      </c>
      <c r="AM147" s="404" t="s">
        <v>297</v>
      </c>
    </row>
    <row r="148" spans="32:39" x14ac:dyDescent="0.75">
      <c r="AF148" s="404"/>
      <c r="AG148" s="414"/>
      <c r="AH148" s="404"/>
      <c r="AI148" s="404"/>
      <c r="AJ148" s="404"/>
      <c r="AK148" s="404"/>
      <c r="AL148" s="404"/>
      <c r="AM148" s="404"/>
    </row>
    <row r="149" spans="32:39" x14ac:dyDescent="0.75">
      <c r="AF149" s="38" t="s">
        <v>498</v>
      </c>
      <c r="AG149" s="222" t="s">
        <v>586</v>
      </c>
      <c r="AH149" s="52">
        <f>SUMIFS(L$57:L$142,$K$57:$K$142,"="&amp;$AF149,$O$57:$O$142,"="&amp;$AG149)</f>
        <v>0</v>
      </c>
      <c r="AI149" s="52">
        <f t="shared" ref="AI149:AJ149" si="33">SUMIFS(M$57:M$142,$K$57:$K$142,"="&amp;$AF149,$O$57:$O$142,"="&amp;$AG149)</f>
        <v>0</v>
      </c>
      <c r="AJ149" s="52">
        <f t="shared" si="33"/>
        <v>0</v>
      </c>
      <c r="AK149" s="52">
        <f>SUMIFS(P$57:P$142,$K$57:$K$142,"="&amp;$AF149,$O$57:$O$142,"="&amp;$AG149)</f>
        <v>0</v>
      </c>
      <c r="AL149" s="52">
        <f t="shared" ref="AL149:AM149" si="34">SUMIFS(Q$57:Q$142,$K$57:$K$142,"="&amp;$AF149,$O$57:$O$142,"="&amp;$AG149)</f>
        <v>0</v>
      </c>
      <c r="AM149" s="52">
        <f t="shared" si="34"/>
        <v>0</v>
      </c>
    </row>
    <row r="150" spans="32:39" x14ac:dyDescent="0.75">
      <c r="AF150" s="38" t="str">
        <f t="shared" ref="AF150:AF151" si="35">AF149</f>
        <v>Enero</v>
      </c>
      <c r="AG150" s="222" t="s">
        <v>750</v>
      </c>
      <c r="AH150" s="52">
        <f t="shared" ref="AH150:AH184" si="36">SUMIFS(L$57:L$142,$K$57:$K$142,"="&amp;$AF150,$O$57:$O$142,"="&amp;$AG150)</f>
        <v>0</v>
      </c>
      <c r="AI150" s="52">
        <f t="shared" ref="AI150:AI184" si="37">SUMIFS(M$57:M$142,$K$57:$K$142,"="&amp;$AF150,$O$57:$O$142,"="&amp;$AG150)</f>
        <v>0</v>
      </c>
      <c r="AJ150" s="52">
        <f t="shared" ref="AJ150:AJ184" si="38">SUMIFS(N$57:N$142,$K$57:$K$142,"="&amp;$AF150,$O$57:$O$142,"="&amp;$AG150)</f>
        <v>0</v>
      </c>
      <c r="AK150" s="52">
        <f t="shared" ref="AK150:AK184" si="39">SUMIFS(P$57:P$142,$K$57:$K$142,"="&amp;$AF150,$O$57:$O$142,"="&amp;$AG150)</f>
        <v>0</v>
      </c>
      <c r="AL150" s="52">
        <f t="shared" ref="AL150:AL184" si="40">SUMIFS(Q$57:Q$142,$K$57:$K$142,"="&amp;$AF150,$O$57:$O$142,"="&amp;$AG150)</f>
        <v>0</v>
      </c>
      <c r="AM150" s="52">
        <f t="shared" ref="AM150:AM184" si="41">SUMIFS(R$57:R$142,$K$57:$K$142,"="&amp;$AF150,$O$57:$O$142,"="&amp;$AG150)</f>
        <v>0</v>
      </c>
    </row>
    <row r="151" spans="32:39" x14ac:dyDescent="0.75">
      <c r="AF151" s="38" t="str">
        <f t="shared" si="35"/>
        <v>Enero</v>
      </c>
      <c r="AG151" s="222" t="s">
        <v>749</v>
      </c>
      <c r="AH151" s="52">
        <f t="shared" si="36"/>
        <v>3408</v>
      </c>
      <c r="AI151" s="52">
        <f t="shared" si="37"/>
        <v>0</v>
      </c>
      <c r="AJ151" s="52">
        <f t="shared" si="38"/>
        <v>22152</v>
      </c>
      <c r="AK151" s="52">
        <f t="shared" si="39"/>
        <v>0.10533828025060842</v>
      </c>
      <c r="AL151" s="52">
        <f t="shared" si="40"/>
        <v>0.10533828025060842</v>
      </c>
      <c r="AM151" s="52">
        <f t="shared" si="41"/>
        <v>3.0548101272676438</v>
      </c>
    </row>
    <row r="152" spans="32:39" x14ac:dyDescent="0.75">
      <c r="AF152" s="38" t="s">
        <v>499</v>
      </c>
      <c r="AG152" s="222" t="s">
        <v>586</v>
      </c>
      <c r="AH152" s="52">
        <f t="shared" si="36"/>
        <v>0</v>
      </c>
      <c r="AI152" s="52">
        <f t="shared" si="37"/>
        <v>0</v>
      </c>
      <c r="AJ152" s="52">
        <f t="shared" si="38"/>
        <v>0</v>
      </c>
      <c r="AK152" s="52">
        <f t="shared" si="39"/>
        <v>0</v>
      </c>
      <c r="AL152" s="52">
        <f t="shared" si="40"/>
        <v>0</v>
      </c>
      <c r="AM152" s="52">
        <f t="shared" si="41"/>
        <v>0</v>
      </c>
    </row>
    <row r="153" spans="32:39" x14ac:dyDescent="0.75">
      <c r="AF153" s="38" t="str">
        <f t="shared" ref="AF153:AF154" si="42">AF152</f>
        <v>Febrero</v>
      </c>
      <c r="AG153" s="222" t="s">
        <v>750</v>
      </c>
      <c r="AH153" s="52">
        <f t="shared" si="36"/>
        <v>0</v>
      </c>
      <c r="AI153" s="52">
        <f t="shared" si="37"/>
        <v>0</v>
      </c>
      <c r="AJ153" s="52">
        <f t="shared" si="38"/>
        <v>0</v>
      </c>
      <c r="AK153" s="52">
        <f t="shared" si="39"/>
        <v>0</v>
      </c>
      <c r="AL153" s="52">
        <f t="shared" si="40"/>
        <v>0</v>
      </c>
      <c r="AM153" s="52">
        <f t="shared" si="41"/>
        <v>0</v>
      </c>
    </row>
    <row r="154" spans="32:39" x14ac:dyDescent="0.75">
      <c r="AF154" s="38" t="str">
        <f t="shared" si="42"/>
        <v>Febrero</v>
      </c>
      <c r="AG154" s="222" t="s">
        <v>749</v>
      </c>
      <c r="AH154" s="52">
        <f t="shared" si="36"/>
        <v>3408</v>
      </c>
      <c r="AI154" s="52">
        <f t="shared" si="37"/>
        <v>0</v>
      </c>
      <c r="AJ154" s="52">
        <f t="shared" si="38"/>
        <v>22152</v>
      </c>
      <c r="AK154" s="52">
        <f t="shared" si="39"/>
        <v>0.10533828025060842</v>
      </c>
      <c r="AL154" s="52">
        <f t="shared" si="40"/>
        <v>0.10533828025060842</v>
      </c>
      <c r="AM154" s="52">
        <f t="shared" si="41"/>
        <v>3.0548101272676438</v>
      </c>
    </row>
    <row r="155" spans="32:39" x14ac:dyDescent="0.75">
      <c r="AF155" s="38" t="s">
        <v>500</v>
      </c>
      <c r="AG155" s="222" t="s">
        <v>586</v>
      </c>
      <c r="AH155" s="52">
        <f t="shared" si="36"/>
        <v>0</v>
      </c>
      <c r="AI155" s="52">
        <f t="shared" si="37"/>
        <v>0</v>
      </c>
      <c r="AJ155" s="52">
        <f t="shared" si="38"/>
        <v>0</v>
      </c>
      <c r="AK155" s="52">
        <f t="shared" si="39"/>
        <v>0</v>
      </c>
      <c r="AL155" s="52">
        <f t="shared" si="40"/>
        <v>0</v>
      </c>
      <c r="AM155" s="52">
        <f t="shared" si="41"/>
        <v>0</v>
      </c>
    </row>
    <row r="156" spans="32:39" x14ac:dyDescent="0.75">
      <c r="AF156" s="38" t="str">
        <f t="shared" ref="AF156:AF157" si="43">AF155</f>
        <v>Marzo</v>
      </c>
      <c r="AG156" s="222" t="s">
        <v>750</v>
      </c>
      <c r="AH156" s="52">
        <f t="shared" si="36"/>
        <v>0</v>
      </c>
      <c r="AI156" s="52">
        <f t="shared" si="37"/>
        <v>0</v>
      </c>
      <c r="AJ156" s="52">
        <f t="shared" si="38"/>
        <v>0</v>
      </c>
      <c r="AK156" s="52">
        <f t="shared" si="39"/>
        <v>0</v>
      </c>
      <c r="AL156" s="52">
        <f t="shared" si="40"/>
        <v>0</v>
      </c>
      <c r="AM156" s="52">
        <f t="shared" si="41"/>
        <v>0</v>
      </c>
    </row>
    <row r="157" spans="32:39" x14ac:dyDescent="0.75">
      <c r="AF157" s="38" t="str">
        <f t="shared" si="43"/>
        <v>Marzo</v>
      </c>
      <c r="AG157" s="222" t="s">
        <v>749</v>
      </c>
      <c r="AH157" s="52">
        <f t="shared" si="36"/>
        <v>3408</v>
      </c>
      <c r="AI157" s="52">
        <f t="shared" si="37"/>
        <v>0</v>
      </c>
      <c r="AJ157" s="52">
        <f t="shared" si="38"/>
        <v>22152</v>
      </c>
      <c r="AK157" s="52">
        <f t="shared" si="39"/>
        <v>0.10533828025060842</v>
      </c>
      <c r="AL157" s="52">
        <f t="shared" si="40"/>
        <v>0.10533828025060842</v>
      </c>
      <c r="AM157" s="52">
        <f t="shared" si="41"/>
        <v>3.0548101272676438</v>
      </c>
    </row>
    <row r="158" spans="32:39" x14ac:dyDescent="0.75">
      <c r="AF158" s="38" t="s">
        <v>501</v>
      </c>
      <c r="AG158" s="222" t="s">
        <v>586</v>
      </c>
      <c r="AH158" s="52">
        <f t="shared" si="36"/>
        <v>0</v>
      </c>
      <c r="AI158" s="52">
        <f t="shared" si="37"/>
        <v>0</v>
      </c>
      <c r="AJ158" s="52">
        <f t="shared" si="38"/>
        <v>0</v>
      </c>
      <c r="AK158" s="52">
        <f t="shared" si="39"/>
        <v>0</v>
      </c>
      <c r="AL158" s="52">
        <f t="shared" si="40"/>
        <v>0</v>
      </c>
      <c r="AM158" s="52">
        <f t="shared" si="41"/>
        <v>0</v>
      </c>
    </row>
    <row r="159" spans="32:39" x14ac:dyDescent="0.75">
      <c r="AF159" s="38" t="str">
        <f t="shared" ref="AF159:AF160" si="44">AF158</f>
        <v>Abril</v>
      </c>
      <c r="AG159" s="222" t="s">
        <v>750</v>
      </c>
      <c r="AH159" s="52">
        <f t="shared" si="36"/>
        <v>0</v>
      </c>
      <c r="AI159" s="52">
        <f t="shared" si="37"/>
        <v>0</v>
      </c>
      <c r="AJ159" s="52">
        <f t="shared" si="38"/>
        <v>0</v>
      </c>
      <c r="AK159" s="52">
        <f t="shared" si="39"/>
        <v>0</v>
      </c>
      <c r="AL159" s="52">
        <f t="shared" si="40"/>
        <v>0</v>
      </c>
      <c r="AM159" s="52">
        <f t="shared" si="41"/>
        <v>0</v>
      </c>
    </row>
    <row r="160" spans="32:39" x14ac:dyDescent="0.75">
      <c r="AF160" s="38" t="str">
        <f t="shared" si="44"/>
        <v>Abril</v>
      </c>
      <c r="AG160" s="222" t="s">
        <v>749</v>
      </c>
      <c r="AH160" s="52">
        <f t="shared" si="36"/>
        <v>3408</v>
      </c>
      <c r="AI160" s="52">
        <f t="shared" si="37"/>
        <v>0</v>
      </c>
      <c r="AJ160" s="52">
        <f t="shared" si="38"/>
        <v>22152</v>
      </c>
      <c r="AK160" s="52">
        <f t="shared" si="39"/>
        <v>0.10533828025060842</v>
      </c>
      <c r="AL160" s="52">
        <f t="shared" si="40"/>
        <v>0.10533828025060842</v>
      </c>
      <c r="AM160" s="52">
        <f t="shared" si="41"/>
        <v>3.0548101272676438</v>
      </c>
    </row>
    <row r="161" spans="32:39" x14ac:dyDescent="0.75">
      <c r="AF161" s="38" t="s">
        <v>502</v>
      </c>
      <c r="AG161" s="222" t="s">
        <v>586</v>
      </c>
      <c r="AH161" s="52">
        <f t="shared" si="36"/>
        <v>0</v>
      </c>
      <c r="AI161" s="52">
        <f t="shared" si="37"/>
        <v>0</v>
      </c>
      <c r="AJ161" s="52">
        <f t="shared" si="38"/>
        <v>0</v>
      </c>
      <c r="AK161" s="52">
        <f t="shared" si="39"/>
        <v>0</v>
      </c>
      <c r="AL161" s="52">
        <f t="shared" si="40"/>
        <v>0</v>
      </c>
      <c r="AM161" s="52">
        <f t="shared" si="41"/>
        <v>0</v>
      </c>
    </row>
    <row r="162" spans="32:39" x14ac:dyDescent="0.75">
      <c r="AF162" s="38" t="str">
        <f t="shared" ref="AF162:AF163" si="45">AF161</f>
        <v>Mayo</v>
      </c>
      <c r="AG162" s="222" t="s">
        <v>750</v>
      </c>
      <c r="AH162" s="52">
        <f t="shared" si="36"/>
        <v>0</v>
      </c>
      <c r="AI162" s="52">
        <f t="shared" si="37"/>
        <v>0</v>
      </c>
      <c r="AJ162" s="52">
        <f t="shared" si="38"/>
        <v>0</v>
      </c>
      <c r="AK162" s="52">
        <f t="shared" si="39"/>
        <v>0</v>
      </c>
      <c r="AL162" s="52">
        <f t="shared" si="40"/>
        <v>0</v>
      </c>
      <c r="AM162" s="52">
        <f t="shared" si="41"/>
        <v>0</v>
      </c>
    </row>
    <row r="163" spans="32:39" x14ac:dyDescent="0.75">
      <c r="AF163" s="38" t="str">
        <f t="shared" si="45"/>
        <v>Mayo</v>
      </c>
      <c r="AG163" s="222" t="s">
        <v>749</v>
      </c>
      <c r="AH163" s="52">
        <f t="shared" si="36"/>
        <v>11928</v>
      </c>
      <c r="AI163" s="52">
        <f t="shared" si="37"/>
        <v>0</v>
      </c>
      <c r="AJ163" s="52">
        <f t="shared" si="38"/>
        <v>13632</v>
      </c>
      <c r="AK163" s="52">
        <f t="shared" si="39"/>
        <v>6.4823557077297492E-2</v>
      </c>
      <c r="AL163" s="52">
        <f t="shared" si="40"/>
        <v>6.4823557077297478E-2</v>
      </c>
      <c r="AM163" s="52">
        <f t="shared" si="41"/>
        <v>1.8798831552416271</v>
      </c>
    </row>
    <row r="164" spans="32:39" x14ac:dyDescent="0.75">
      <c r="AF164" s="38" t="s">
        <v>503</v>
      </c>
      <c r="AG164" s="222" t="s">
        <v>586</v>
      </c>
      <c r="AH164" s="52">
        <f t="shared" si="36"/>
        <v>1980</v>
      </c>
      <c r="AI164" s="52">
        <f t="shared" si="37"/>
        <v>0</v>
      </c>
      <c r="AJ164" s="52">
        <f t="shared" si="38"/>
        <v>2220</v>
      </c>
      <c r="AK164" s="52">
        <f t="shared" si="39"/>
        <v>1.055665322121482E-2</v>
      </c>
      <c r="AL164" s="52">
        <f t="shared" si="40"/>
        <v>1.0556653221214822E-2</v>
      </c>
      <c r="AM164" s="52">
        <f t="shared" si="41"/>
        <v>0.3061429434152298</v>
      </c>
    </row>
    <row r="165" spans="32:39" x14ac:dyDescent="0.75">
      <c r="AF165" s="38" t="str">
        <f t="shared" ref="AF165:AF166" si="46">AF164</f>
        <v>Junio</v>
      </c>
      <c r="AG165" s="222" t="s">
        <v>750</v>
      </c>
      <c r="AH165" s="52">
        <f t="shared" si="36"/>
        <v>0</v>
      </c>
      <c r="AI165" s="52">
        <f t="shared" si="37"/>
        <v>0</v>
      </c>
      <c r="AJ165" s="52">
        <f t="shared" si="38"/>
        <v>0</v>
      </c>
      <c r="AK165" s="52">
        <f t="shared" si="39"/>
        <v>0</v>
      </c>
      <c r="AL165" s="52">
        <f t="shared" si="40"/>
        <v>0</v>
      </c>
      <c r="AM165" s="52">
        <f t="shared" si="41"/>
        <v>0</v>
      </c>
    </row>
    <row r="166" spans="32:39" x14ac:dyDescent="0.75">
      <c r="AF166" s="38" t="str">
        <f t="shared" si="46"/>
        <v>Junio</v>
      </c>
      <c r="AG166" s="222" t="s">
        <v>749</v>
      </c>
      <c r="AH166" s="52">
        <f t="shared" si="36"/>
        <v>0</v>
      </c>
      <c r="AI166" s="52">
        <f t="shared" si="37"/>
        <v>0</v>
      </c>
      <c r="AJ166" s="52">
        <f t="shared" si="38"/>
        <v>0</v>
      </c>
      <c r="AK166" s="52">
        <f t="shared" si="39"/>
        <v>0</v>
      </c>
      <c r="AL166" s="52">
        <f t="shared" si="40"/>
        <v>0</v>
      </c>
      <c r="AM166" s="52">
        <f t="shared" si="41"/>
        <v>0</v>
      </c>
    </row>
    <row r="167" spans="32:39" x14ac:dyDescent="0.75">
      <c r="AF167" s="38" t="s">
        <v>504</v>
      </c>
      <c r="AG167" s="222" t="s">
        <v>586</v>
      </c>
      <c r="AH167" s="52">
        <f t="shared" si="36"/>
        <v>1980</v>
      </c>
      <c r="AI167" s="52">
        <f t="shared" si="37"/>
        <v>0</v>
      </c>
      <c r="AJ167" s="52">
        <f t="shared" si="38"/>
        <v>2220</v>
      </c>
      <c r="AK167" s="52">
        <f t="shared" si="39"/>
        <v>1.055665322121482E-2</v>
      </c>
      <c r="AL167" s="52">
        <f t="shared" si="40"/>
        <v>1.0556653221214822E-2</v>
      </c>
      <c r="AM167" s="52">
        <f t="shared" si="41"/>
        <v>0.3061429434152298</v>
      </c>
    </row>
    <row r="168" spans="32:39" x14ac:dyDescent="0.75">
      <c r="AF168" s="38" t="str">
        <f t="shared" ref="AF168:AF169" si="47">AF167</f>
        <v>Julio</v>
      </c>
      <c r="AG168" s="222" t="s">
        <v>750</v>
      </c>
      <c r="AH168" s="52">
        <f t="shared" si="36"/>
        <v>0</v>
      </c>
      <c r="AI168" s="52">
        <f t="shared" si="37"/>
        <v>0</v>
      </c>
      <c r="AJ168" s="52">
        <f t="shared" si="38"/>
        <v>0</v>
      </c>
      <c r="AK168" s="52">
        <f t="shared" si="39"/>
        <v>0</v>
      </c>
      <c r="AL168" s="52">
        <f t="shared" si="40"/>
        <v>0</v>
      </c>
      <c r="AM168" s="52">
        <f t="shared" si="41"/>
        <v>0</v>
      </c>
    </row>
    <row r="169" spans="32:39" x14ac:dyDescent="0.75">
      <c r="AF169" s="38" t="str">
        <f t="shared" si="47"/>
        <v>Julio</v>
      </c>
      <c r="AG169" s="222" t="s">
        <v>749</v>
      </c>
      <c r="AH169" s="52">
        <f t="shared" si="36"/>
        <v>0</v>
      </c>
      <c r="AI169" s="52">
        <f t="shared" si="37"/>
        <v>0</v>
      </c>
      <c r="AJ169" s="52">
        <f t="shared" si="38"/>
        <v>0</v>
      </c>
      <c r="AK169" s="52">
        <f t="shared" si="39"/>
        <v>0</v>
      </c>
      <c r="AL169" s="52">
        <f t="shared" si="40"/>
        <v>0</v>
      </c>
      <c r="AM169" s="52">
        <f t="shared" si="41"/>
        <v>0</v>
      </c>
    </row>
    <row r="170" spans="32:39" x14ac:dyDescent="0.75">
      <c r="AF170" s="38" t="s">
        <v>505</v>
      </c>
      <c r="AG170" s="222" t="s">
        <v>586</v>
      </c>
      <c r="AH170" s="52">
        <f t="shared" si="36"/>
        <v>1500</v>
      </c>
      <c r="AI170" s="52">
        <f t="shared" si="37"/>
        <v>960</v>
      </c>
      <c r="AJ170" s="52">
        <f t="shared" si="38"/>
        <v>1740</v>
      </c>
      <c r="AK170" s="52">
        <f t="shared" si="39"/>
        <v>8.274133605817021E-3</v>
      </c>
      <c r="AL170" s="52">
        <f t="shared" si="40"/>
        <v>8.274133605817021E-3</v>
      </c>
      <c r="AM170" s="52">
        <f t="shared" si="41"/>
        <v>0.2399498745686936</v>
      </c>
    </row>
    <row r="171" spans="32:39" x14ac:dyDescent="0.75">
      <c r="AF171" s="38" t="str">
        <f t="shared" ref="AF171:AF172" si="48">AF170</f>
        <v>Agosto</v>
      </c>
      <c r="AG171" s="222" t="s">
        <v>750</v>
      </c>
      <c r="AH171" s="52">
        <f t="shared" si="36"/>
        <v>0</v>
      </c>
      <c r="AI171" s="52">
        <f t="shared" si="37"/>
        <v>0</v>
      </c>
      <c r="AJ171" s="52">
        <f t="shared" si="38"/>
        <v>0</v>
      </c>
      <c r="AK171" s="52">
        <f t="shared" si="39"/>
        <v>0</v>
      </c>
      <c r="AL171" s="52">
        <f t="shared" si="40"/>
        <v>0</v>
      </c>
      <c r="AM171" s="52">
        <f t="shared" si="41"/>
        <v>0</v>
      </c>
    </row>
    <row r="172" spans="32:39" x14ac:dyDescent="0.75">
      <c r="AF172" s="38" t="str">
        <f t="shared" si="48"/>
        <v>Agosto</v>
      </c>
      <c r="AG172" s="222" t="s">
        <v>749</v>
      </c>
      <c r="AH172" s="52">
        <f t="shared" si="36"/>
        <v>0</v>
      </c>
      <c r="AI172" s="52">
        <f t="shared" si="37"/>
        <v>0</v>
      </c>
      <c r="AJ172" s="52">
        <f t="shared" si="38"/>
        <v>0</v>
      </c>
      <c r="AK172" s="52">
        <f t="shared" si="39"/>
        <v>0</v>
      </c>
      <c r="AL172" s="52">
        <f t="shared" si="40"/>
        <v>0</v>
      </c>
      <c r="AM172" s="52">
        <f t="shared" si="41"/>
        <v>0</v>
      </c>
    </row>
    <row r="173" spans="32:39" x14ac:dyDescent="0.75">
      <c r="AF173" s="38" t="s">
        <v>506</v>
      </c>
      <c r="AG173" s="222" t="s">
        <v>586</v>
      </c>
      <c r="AH173" s="52">
        <f t="shared" si="36"/>
        <v>0</v>
      </c>
      <c r="AI173" s="52">
        <f t="shared" si="37"/>
        <v>3480</v>
      </c>
      <c r="AJ173" s="52">
        <f t="shared" si="38"/>
        <v>869.99999999999977</v>
      </c>
      <c r="AK173" s="52">
        <f t="shared" si="39"/>
        <v>4.1370668029085105E-3</v>
      </c>
      <c r="AL173" s="52">
        <f t="shared" si="40"/>
        <v>4.1370668029085097E-3</v>
      </c>
      <c r="AM173" s="52">
        <f t="shared" si="41"/>
        <v>0.11997493728434677</v>
      </c>
    </row>
    <row r="174" spans="32:39" x14ac:dyDescent="0.75">
      <c r="AF174" s="38" t="str">
        <f t="shared" ref="AF174:AF175" si="49">AF173</f>
        <v>Septiembre</v>
      </c>
      <c r="AG174" s="222" t="s">
        <v>750</v>
      </c>
      <c r="AH174" s="52">
        <f t="shared" si="36"/>
        <v>0</v>
      </c>
      <c r="AI174" s="52">
        <f t="shared" si="37"/>
        <v>0</v>
      </c>
      <c r="AJ174" s="52">
        <f t="shared" si="38"/>
        <v>0</v>
      </c>
      <c r="AK174" s="52">
        <f t="shared" si="39"/>
        <v>0</v>
      </c>
      <c r="AL174" s="52">
        <f t="shared" si="40"/>
        <v>0</v>
      </c>
      <c r="AM174" s="52">
        <f t="shared" si="41"/>
        <v>0</v>
      </c>
    </row>
    <row r="175" spans="32:39" x14ac:dyDescent="0.75">
      <c r="AF175" s="38" t="str">
        <f t="shared" si="49"/>
        <v>Septiembre</v>
      </c>
      <c r="AG175" s="222" t="s">
        <v>749</v>
      </c>
      <c r="AH175" s="52">
        <f t="shared" si="36"/>
        <v>0</v>
      </c>
      <c r="AI175" s="52">
        <f t="shared" si="37"/>
        <v>0</v>
      </c>
      <c r="AJ175" s="52">
        <f t="shared" si="38"/>
        <v>0</v>
      </c>
      <c r="AK175" s="52">
        <f t="shared" si="39"/>
        <v>0</v>
      </c>
      <c r="AL175" s="52">
        <f t="shared" si="40"/>
        <v>0</v>
      </c>
      <c r="AM175" s="52">
        <f t="shared" si="41"/>
        <v>0</v>
      </c>
    </row>
    <row r="176" spans="32:39" x14ac:dyDescent="0.75">
      <c r="AF176" s="38" t="s">
        <v>507</v>
      </c>
      <c r="AG176" s="222" t="s">
        <v>586</v>
      </c>
      <c r="AH176" s="52">
        <f t="shared" si="36"/>
        <v>0</v>
      </c>
      <c r="AI176" s="52">
        <f t="shared" si="37"/>
        <v>3840</v>
      </c>
      <c r="AJ176" s="52">
        <f t="shared" si="38"/>
        <v>959.99999999999977</v>
      </c>
      <c r="AK176" s="52">
        <f t="shared" si="39"/>
        <v>4.5650392307955978E-3</v>
      </c>
      <c r="AL176" s="52">
        <f t="shared" si="40"/>
        <v>4.5650392307955969E-3</v>
      </c>
      <c r="AM176" s="52">
        <f t="shared" si="41"/>
        <v>0.13238613769307228</v>
      </c>
    </row>
    <row r="177" spans="32:39" x14ac:dyDescent="0.75">
      <c r="AF177" s="38" t="str">
        <f t="shared" ref="AF177:AF178" si="50">AF176</f>
        <v>Octubre</v>
      </c>
      <c r="AG177" s="222" t="s">
        <v>750</v>
      </c>
      <c r="AH177" s="52">
        <f t="shared" si="36"/>
        <v>0</v>
      </c>
      <c r="AI177" s="52">
        <f t="shared" si="37"/>
        <v>0</v>
      </c>
      <c r="AJ177" s="52">
        <f t="shared" si="38"/>
        <v>0</v>
      </c>
      <c r="AK177" s="52">
        <f t="shared" si="39"/>
        <v>0</v>
      </c>
      <c r="AL177" s="52">
        <f t="shared" si="40"/>
        <v>0</v>
      </c>
      <c r="AM177" s="52">
        <f t="shared" si="41"/>
        <v>0</v>
      </c>
    </row>
    <row r="178" spans="32:39" x14ac:dyDescent="0.75">
      <c r="AF178" s="38" t="str">
        <f t="shared" si="50"/>
        <v>Octubre</v>
      </c>
      <c r="AG178" s="222" t="s">
        <v>749</v>
      </c>
      <c r="AH178" s="52">
        <f t="shared" si="36"/>
        <v>0</v>
      </c>
      <c r="AI178" s="52">
        <f t="shared" si="37"/>
        <v>0</v>
      </c>
      <c r="AJ178" s="52">
        <f t="shared" si="38"/>
        <v>0</v>
      </c>
      <c r="AK178" s="52">
        <f t="shared" si="39"/>
        <v>0</v>
      </c>
      <c r="AL178" s="52">
        <f t="shared" si="40"/>
        <v>0</v>
      </c>
      <c r="AM178" s="52">
        <f t="shared" si="41"/>
        <v>0</v>
      </c>
    </row>
    <row r="179" spans="32:39" x14ac:dyDescent="0.75">
      <c r="AF179" s="38" t="s">
        <v>508</v>
      </c>
      <c r="AG179" s="222" t="s">
        <v>586</v>
      </c>
      <c r="AH179" s="52">
        <f t="shared" si="36"/>
        <v>0</v>
      </c>
      <c r="AI179" s="52">
        <f t="shared" si="37"/>
        <v>4080</v>
      </c>
      <c r="AJ179" s="52">
        <f t="shared" si="38"/>
        <v>1019.9999999999998</v>
      </c>
      <c r="AK179" s="52">
        <f t="shared" si="39"/>
        <v>4.8503541827203227E-3</v>
      </c>
      <c r="AL179" s="52">
        <f t="shared" si="40"/>
        <v>4.8503541827203218E-3</v>
      </c>
      <c r="AM179" s="52">
        <f t="shared" si="41"/>
        <v>0.14066027129888933</v>
      </c>
    </row>
    <row r="180" spans="32:39" x14ac:dyDescent="0.75">
      <c r="AF180" s="38" t="str">
        <f t="shared" ref="AF180:AF181" si="51">AF179</f>
        <v>Noviembre</v>
      </c>
      <c r="AG180" s="222" t="s">
        <v>750</v>
      </c>
      <c r="AH180" s="52">
        <f t="shared" si="36"/>
        <v>0</v>
      </c>
      <c r="AI180" s="52">
        <f t="shared" si="37"/>
        <v>0</v>
      </c>
      <c r="AJ180" s="52">
        <f t="shared" si="38"/>
        <v>0</v>
      </c>
      <c r="AK180" s="52">
        <f t="shared" si="39"/>
        <v>0</v>
      </c>
      <c r="AL180" s="52">
        <f t="shared" si="40"/>
        <v>0</v>
      </c>
      <c r="AM180" s="52">
        <f t="shared" si="41"/>
        <v>0</v>
      </c>
    </row>
    <row r="181" spans="32:39" x14ac:dyDescent="0.75">
      <c r="AF181" s="38" t="str">
        <f t="shared" si="51"/>
        <v>Noviembre</v>
      </c>
      <c r="AG181" s="222" t="s">
        <v>749</v>
      </c>
      <c r="AH181" s="52">
        <f t="shared" si="36"/>
        <v>0</v>
      </c>
      <c r="AI181" s="52">
        <f t="shared" si="37"/>
        <v>0</v>
      </c>
      <c r="AJ181" s="52">
        <f t="shared" si="38"/>
        <v>0</v>
      </c>
      <c r="AK181" s="52">
        <f t="shared" si="39"/>
        <v>0</v>
      </c>
      <c r="AL181" s="52">
        <f t="shared" si="40"/>
        <v>0</v>
      </c>
      <c r="AM181" s="52">
        <f t="shared" si="41"/>
        <v>0</v>
      </c>
    </row>
    <row r="182" spans="32:39" x14ac:dyDescent="0.75">
      <c r="AF182" s="38" t="s">
        <v>509</v>
      </c>
      <c r="AG182" s="222" t="s">
        <v>586</v>
      </c>
      <c r="AH182" s="52">
        <f t="shared" si="36"/>
        <v>0</v>
      </c>
      <c r="AI182" s="52">
        <f t="shared" si="37"/>
        <v>1200</v>
      </c>
      <c r="AJ182" s="52">
        <f t="shared" si="38"/>
        <v>299.99999999999994</v>
      </c>
      <c r="AK182" s="52">
        <f t="shared" si="39"/>
        <v>1.4265747596236243E-3</v>
      </c>
      <c r="AL182" s="52">
        <f t="shared" si="40"/>
        <v>1.4265747596236241E-3</v>
      </c>
      <c r="AM182" s="52">
        <f t="shared" si="41"/>
        <v>4.1370668029085095E-2</v>
      </c>
    </row>
    <row r="183" spans="32:39" x14ac:dyDescent="0.75">
      <c r="AF183" s="38" t="s">
        <v>509</v>
      </c>
      <c r="AG183" s="222" t="s">
        <v>750</v>
      </c>
      <c r="AH183" s="52">
        <f t="shared" si="36"/>
        <v>0</v>
      </c>
      <c r="AI183" s="52">
        <f t="shared" si="37"/>
        <v>0</v>
      </c>
      <c r="AJ183" s="52">
        <f t="shared" si="38"/>
        <v>0</v>
      </c>
      <c r="AK183" s="52">
        <f t="shared" si="39"/>
        <v>0</v>
      </c>
      <c r="AL183" s="52">
        <f t="shared" si="40"/>
        <v>0</v>
      </c>
      <c r="AM183" s="52">
        <f t="shared" si="41"/>
        <v>0</v>
      </c>
    </row>
    <row r="184" spans="32:39" x14ac:dyDescent="0.75">
      <c r="AF184" s="38" t="s">
        <v>509</v>
      </c>
      <c r="AG184" s="222" t="s">
        <v>749</v>
      </c>
      <c r="AH184" s="52">
        <f t="shared" si="36"/>
        <v>0</v>
      </c>
      <c r="AI184" s="52">
        <f t="shared" si="37"/>
        <v>0</v>
      </c>
      <c r="AJ184" s="52">
        <f t="shared" si="38"/>
        <v>0</v>
      </c>
      <c r="AK184" s="52">
        <f t="shared" si="39"/>
        <v>0</v>
      </c>
      <c r="AL184" s="52">
        <f t="shared" si="40"/>
        <v>0</v>
      </c>
      <c r="AM184" s="52">
        <f t="shared" si="41"/>
        <v>0</v>
      </c>
    </row>
  </sheetData>
  <mergeCells count="26">
    <mergeCell ref="B55:F55"/>
    <mergeCell ref="R55:R56"/>
    <mergeCell ref="K53:R53"/>
    <mergeCell ref="K54:O54"/>
    <mergeCell ref="P54:R54"/>
    <mergeCell ref="K55:K56"/>
    <mergeCell ref="M55:M56"/>
    <mergeCell ref="O55:O56"/>
    <mergeCell ref="I55:J55"/>
    <mergeCell ref="L55:L56"/>
    <mergeCell ref="N55:N56"/>
    <mergeCell ref="P55:P56"/>
    <mergeCell ref="Q55:Q56"/>
    <mergeCell ref="B15:G15"/>
    <mergeCell ref="H15:R15"/>
    <mergeCell ref="H17:R27"/>
    <mergeCell ref="H34:Q35"/>
    <mergeCell ref="B40:I51"/>
    <mergeCell ref="AK147:AK148"/>
    <mergeCell ref="AL147:AL148"/>
    <mergeCell ref="AM147:AM148"/>
    <mergeCell ref="AF147:AF148"/>
    <mergeCell ref="AG147:AG148"/>
    <mergeCell ref="AH147:AH148"/>
    <mergeCell ref="AI147:AI148"/>
    <mergeCell ref="AJ147:AJ148"/>
  </mergeCells>
  <hyperlinks>
    <hyperlink ref="B10" location="VENTEOS!A1" display="&lt;&lt;&lt;VENTEOS" xr:uid="{9CBD99FE-DC39-41B7-ACAF-F3BF3919CC70}"/>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D829574-2A00-49BB-92E4-78E8F69F13F0}">
          <x14:formula1>
            <xm:f>Hoja1!$B$45:$B$56</xm:f>
          </x14:formula1>
          <xm:sqref>F57:F142</xm:sqref>
        </x14:dataValidation>
        <x14:dataValidation type="list" allowBlank="1" showInputMessage="1" showErrorMessage="1" xr:uid="{F1641AB9-7CDC-48AD-A924-00EB6E6F2F81}">
          <x14:formula1>
            <xm:f>Hoja1!$B$62:$B$63</xm:f>
          </x14:formula1>
          <xm:sqref>H57:H142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43258-A41B-4B2E-9A8D-22110521A1C0}">
  <sheetPr>
    <tabColor theme="5" tint="0.79998168889431442"/>
  </sheetPr>
  <dimension ref="A1:AZ1048576"/>
  <sheetViews>
    <sheetView zoomScale="70" zoomScaleNormal="70" workbookViewId="0">
      <selection activeCell="B9" sqref="B9"/>
    </sheetView>
  </sheetViews>
  <sheetFormatPr baseColWidth="10" defaultRowHeight="14.75" x14ac:dyDescent="0.75"/>
  <cols>
    <col min="1" max="1" width="10.90625" style="1"/>
    <col min="2" max="2" width="15.81640625" style="1" customWidth="1"/>
    <col min="3" max="3" width="20.08984375" style="1" customWidth="1"/>
    <col min="4" max="7" width="16.81640625" style="1" customWidth="1"/>
    <col min="8" max="8" width="24.453125" style="1" customWidth="1"/>
    <col min="9" max="9" width="43.26953125" style="1" bestFit="1" customWidth="1"/>
    <col min="10" max="15" width="10.90625" style="1"/>
    <col min="16" max="16" width="18.08984375" style="1" customWidth="1"/>
    <col min="17" max="29" width="10.90625" style="1"/>
    <col min="30" max="30" width="0" style="1" hidden="1" customWidth="1"/>
    <col min="31" max="31" width="19.6328125" style="1" hidden="1" customWidth="1"/>
    <col min="32" max="32" width="19.26953125" style="1" hidden="1" customWidth="1"/>
    <col min="33" max="33" width="27.1796875" style="1" hidden="1" customWidth="1"/>
    <col min="34" max="35" width="27.453125" style="1" hidden="1" customWidth="1"/>
    <col min="36" max="38" width="22.81640625" style="1" hidden="1" customWidth="1"/>
    <col min="39" max="39" width="21.453125" style="1" hidden="1" customWidth="1"/>
    <col min="40" max="40" width="21.26953125" style="1" hidden="1" customWidth="1"/>
    <col min="41" max="41" width="10.90625" style="1" hidden="1" customWidth="1"/>
    <col min="42" max="42" width="18.7265625" style="1" hidden="1" customWidth="1"/>
    <col min="43" max="43" width="19.08984375" style="1" hidden="1" customWidth="1"/>
    <col min="44" max="49" width="10.90625" style="1" hidden="1" customWidth="1"/>
    <col min="50" max="50" width="15.453125" style="1" hidden="1" customWidth="1"/>
    <col min="51" max="52" width="10.90625" style="1" hidden="1" customWidth="1"/>
    <col min="53" max="53" width="0" style="1" hidden="1" customWidth="1"/>
    <col min="54" max="16384" width="10.90625" style="1"/>
  </cols>
  <sheetData>
    <row r="1" spans="1:18" x14ac:dyDescent="0.75">
      <c r="A1" s="6"/>
    </row>
    <row r="2" spans="1:18" x14ac:dyDescent="0.75">
      <c r="A2" s="6"/>
    </row>
    <row r="3" spans="1:18" x14ac:dyDescent="0.75">
      <c r="A3" s="6"/>
    </row>
    <row r="4" spans="1:18" x14ac:dyDescent="0.75">
      <c r="A4" s="6"/>
    </row>
    <row r="5" spans="1:18" x14ac:dyDescent="0.75">
      <c r="A5" s="6"/>
    </row>
    <row r="6" spans="1:18" x14ac:dyDescent="0.75">
      <c r="A6" s="6"/>
    </row>
    <row r="7" spans="1:18" x14ac:dyDescent="0.75">
      <c r="A7" s="6"/>
    </row>
    <row r="8" spans="1:18" x14ac:dyDescent="0.75">
      <c r="A8" s="6"/>
    </row>
    <row r="9" spans="1:18" x14ac:dyDescent="0.75">
      <c r="A9" s="6"/>
      <c r="B9" s="6" t="s">
        <v>419</v>
      </c>
    </row>
    <row r="10" spans="1:18" x14ac:dyDescent="0.75">
      <c r="A10" s="6"/>
    </row>
    <row r="11" spans="1:18" ht="18.5" x14ac:dyDescent="0.9">
      <c r="B11" s="12" t="s">
        <v>268</v>
      </c>
      <c r="C11" s="2"/>
      <c r="D11" s="2"/>
      <c r="E11" s="2"/>
      <c r="F11" s="2"/>
      <c r="G11" s="2"/>
    </row>
    <row r="14" spans="1:18" x14ac:dyDescent="0.75">
      <c r="B14" s="259" t="s">
        <v>1013</v>
      </c>
      <c r="C14" s="284"/>
      <c r="D14" s="284"/>
      <c r="E14" s="284"/>
      <c r="F14" s="284"/>
      <c r="G14" s="284"/>
      <c r="H14" s="400" t="s">
        <v>449</v>
      </c>
      <c r="I14" s="401"/>
      <c r="J14" s="401"/>
      <c r="K14" s="401"/>
      <c r="L14" s="401"/>
      <c r="M14" s="401"/>
      <c r="N14" s="401"/>
      <c r="O14" s="401"/>
      <c r="P14" s="401"/>
      <c r="Q14" s="401"/>
      <c r="R14" s="402"/>
    </row>
    <row r="15" spans="1:18" x14ac:dyDescent="0.75">
      <c r="B15" s="22"/>
      <c r="C15" s="23"/>
      <c r="D15" s="23"/>
      <c r="E15" s="23"/>
      <c r="F15" s="23"/>
      <c r="G15" s="23"/>
      <c r="H15" s="22"/>
      <c r="I15" s="23"/>
      <c r="J15" s="23"/>
      <c r="K15" s="23"/>
      <c r="L15" s="23"/>
      <c r="M15" s="23"/>
      <c r="N15" s="23"/>
      <c r="O15" s="23"/>
      <c r="P15" s="23"/>
      <c r="Q15" s="23"/>
      <c r="R15" s="24"/>
    </row>
    <row r="16" spans="1:18" x14ac:dyDescent="0.75">
      <c r="B16" s="25"/>
      <c r="H16" s="272" t="s">
        <v>1067</v>
      </c>
      <c r="I16" s="265"/>
      <c r="J16" s="265"/>
      <c r="K16" s="265"/>
      <c r="L16" s="265"/>
      <c r="M16" s="265"/>
      <c r="N16" s="265"/>
      <c r="O16" s="265"/>
      <c r="P16" s="265"/>
      <c r="Q16" s="265"/>
      <c r="R16" s="273"/>
    </row>
    <row r="17" spans="2:18" x14ac:dyDescent="0.75">
      <c r="B17" s="25"/>
      <c r="H17" s="272"/>
      <c r="I17" s="265"/>
      <c r="J17" s="265"/>
      <c r="K17" s="265"/>
      <c r="L17" s="265"/>
      <c r="M17" s="265"/>
      <c r="N17" s="265"/>
      <c r="O17" s="265"/>
      <c r="P17" s="265"/>
      <c r="Q17" s="265"/>
      <c r="R17" s="273"/>
    </row>
    <row r="18" spans="2:18" x14ac:dyDescent="0.75">
      <c r="B18" s="25"/>
      <c r="H18" s="272"/>
      <c r="I18" s="265"/>
      <c r="J18" s="265"/>
      <c r="K18" s="265"/>
      <c r="L18" s="265"/>
      <c r="M18" s="265"/>
      <c r="N18" s="265"/>
      <c r="O18" s="265"/>
      <c r="P18" s="265"/>
      <c r="Q18" s="265"/>
      <c r="R18" s="273"/>
    </row>
    <row r="19" spans="2:18" x14ac:dyDescent="0.75">
      <c r="B19" s="25"/>
      <c r="H19" s="272"/>
      <c r="I19" s="265"/>
      <c r="J19" s="265"/>
      <c r="K19" s="265"/>
      <c r="L19" s="265"/>
      <c r="M19" s="265"/>
      <c r="N19" s="265"/>
      <c r="O19" s="265"/>
      <c r="P19" s="265"/>
      <c r="Q19" s="265"/>
      <c r="R19" s="273"/>
    </row>
    <row r="20" spans="2:18" x14ac:dyDescent="0.75">
      <c r="B20" s="25"/>
      <c r="H20" s="272"/>
      <c r="I20" s="265"/>
      <c r="J20" s="265"/>
      <c r="K20" s="265"/>
      <c r="L20" s="265"/>
      <c r="M20" s="265"/>
      <c r="N20" s="265"/>
      <c r="O20" s="265"/>
      <c r="P20" s="265"/>
      <c r="Q20" s="265"/>
      <c r="R20" s="273"/>
    </row>
    <row r="21" spans="2:18" x14ac:dyDescent="0.75">
      <c r="B21" s="25"/>
      <c r="H21" s="272"/>
      <c r="I21" s="265"/>
      <c r="J21" s="265"/>
      <c r="K21" s="265"/>
      <c r="L21" s="265"/>
      <c r="M21" s="265"/>
      <c r="N21" s="265"/>
      <c r="O21" s="265"/>
      <c r="P21" s="265"/>
      <c r="Q21" s="265"/>
      <c r="R21" s="273"/>
    </row>
    <row r="22" spans="2:18" x14ac:dyDescent="0.75">
      <c r="B22" s="25"/>
      <c r="H22" s="272"/>
      <c r="I22" s="265"/>
      <c r="J22" s="265"/>
      <c r="K22" s="265"/>
      <c r="L22" s="265"/>
      <c r="M22" s="265"/>
      <c r="N22" s="265"/>
      <c r="O22" s="265"/>
      <c r="P22" s="265"/>
      <c r="Q22" s="265"/>
      <c r="R22" s="273"/>
    </row>
    <row r="23" spans="2:18" x14ac:dyDescent="0.75">
      <c r="B23" s="25"/>
      <c r="H23" s="272"/>
      <c r="I23" s="265"/>
      <c r="J23" s="265"/>
      <c r="K23" s="265"/>
      <c r="L23" s="265"/>
      <c r="M23" s="265"/>
      <c r="N23" s="265"/>
      <c r="O23" s="265"/>
      <c r="P23" s="265"/>
      <c r="Q23" s="265"/>
      <c r="R23" s="273"/>
    </row>
    <row r="24" spans="2:18" ht="18.5" x14ac:dyDescent="0.9">
      <c r="B24" s="104"/>
      <c r="C24" s="12"/>
      <c r="H24" s="272"/>
      <c r="I24" s="265"/>
      <c r="J24" s="265"/>
      <c r="K24" s="265"/>
      <c r="L24" s="265"/>
      <c r="M24" s="265"/>
      <c r="N24" s="265"/>
      <c r="O24" s="265"/>
      <c r="P24" s="265"/>
      <c r="Q24" s="265"/>
      <c r="R24" s="273"/>
    </row>
    <row r="25" spans="2:18" x14ac:dyDescent="0.75">
      <c r="B25" s="25"/>
      <c r="H25" s="272"/>
      <c r="I25" s="265"/>
      <c r="J25" s="265"/>
      <c r="K25" s="265"/>
      <c r="L25" s="265"/>
      <c r="M25" s="265"/>
      <c r="N25" s="265"/>
      <c r="O25" s="265"/>
      <c r="P25" s="265"/>
      <c r="Q25" s="265"/>
      <c r="R25" s="273"/>
    </row>
    <row r="26" spans="2:18" x14ac:dyDescent="0.75">
      <c r="B26" s="25"/>
      <c r="H26" s="272"/>
      <c r="I26" s="265"/>
      <c r="J26" s="265"/>
      <c r="K26" s="265"/>
      <c r="L26" s="265"/>
      <c r="M26" s="265"/>
      <c r="N26" s="265"/>
      <c r="O26" s="265"/>
      <c r="P26" s="265"/>
      <c r="Q26" s="265"/>
      <c r="R26" s="273"/>
    </row>
    <row r="27" spans="2:18" x14ac:dyDescent="0.75">
      <c r="B27" s="25"/>
      <c r="H27" s="54" t="s">
        <v>76</v>
      </c>
      <c r="I27" s="11"/>
      <c r="J27" s="11"/>
      <c r="K27" s="11"/>
      <c r="L27" s="11"/>
      <c r="M27" s="11"/>
      <c r="N27" s="11"/>
      <c r="O27" s="11"/>
      <c r="P27" s="11"/>
      <c r="Q27" s="11"/>
      <c r="R27" s="26"/>
    </row>
    <row r="28" spans="2:18" x14ac:dyDescent="0.75">
      <c r="B28" s="25"/>
      <c r="H28" s="25"/>
      <c r="I28" s="11"/>
      <c r="J28" s="11"/>
      <c r="K28" s="11"/>
      <c r="L28" s="11"/>
      <c r="M28" s="11"/>
      <c r="N28" s="11"/>
      <c r="O28" s="11"/>
      <c r="P28" s="11"/>
      <c r="Q28" s="11"/>
      <c r="R28" s="26"/>
    </row>
    <row r="29" spans="2:18" x14ac:dyDescent="0.75">
      <c r="B29" s="25"/>
      <c r="H29" s="30" t="s">
        <v>441</v>
      </c>
      <c r="K29" s="11"/>
      <c r="L29" s="11"/>
      <c r="M29" s="11"/>
      <c r="N29" s="11"/>
      <c r="R29" s="26"/>
    </row>
    <row r="30" spans="2:18" x14ac:dyDescent="0.75">
      <c r="B30" s="25"/>
      <c r="H30" s="109" t="s">
        <v>915</v>
      </c>
      <c r="K30" s="11"/>
      <c r="L30" s="11"/>
      <c r="M30" s="11"/>
      <c r="N30" s="11"/>
      <c r="R30" s="26"/>
    </row>
    <row r="31" spans="2:18" x14ac:dyDescent="0.75">
      <c r="B31" s="48"/>
      <c r="C31" s="5"/>
      <c r="D31" s="5"/>
      <c r="E31" s="5"/>
      <c r="F31" s="5"/>
      <c r="G31" s="5"/>
      <c r="H31" s="109"/>
      <c r="I31" s="5"/>
      <c r="J31" s="5"/>
      <c r="K31" s="11"/>
      <c r="L31" s="11"/>
      <c r="M31" s="11"/>
      <c r="N31" s="11"/>
      <c r="R31" s="26"/>
    </row>
    <row r="32" spans="2:18" x14ac:dyDescent="0.75">
      <c r="B32" s="25"/>
      <c r="D32" s="11"/>
      <c r="E32" s="11"/>
      <c r="F32" s="11"/>
      <c r="G32" s="11"/>
      <c r="H32" s="109"/>
      <c r="I32" s="11"/>
      <c r="J32" s="11"/>
      <c r="K32" s="11"/>
      <c r="L32" s="11"/>
      <c r="M32" s="11"/>
      <c r="N32" s="11"/>
      <c r="R32" s="26"/>
    </row>
    <row r="33" spans="2:51" x14ac:dyDescent="0.75">
      <c r="B33" s="25"/>
      <c r="D33" s="11"/>
      <c r="E33" s="11"/>
      <c r="F33" s="11"/>
      <c r="G33" s="11"/>
      <c r="H33" s="272"/>
      <c r="I33" s="265"/>
      <c r="J33" s="265"/>
      <c r="K33" s="265"/>
      <c r="L33" s="265"/>
      <c r="M33" s="265"/>
      <c r="N33" s="265"/>
      <c r="O33" s="265"/>
      <c r="P33" s="265"/>
      <c r="Q33" s="265"/>
      <c r="R33" s="26"/>
    </row>
    <row r="34" spans="2:51" x14ac:dyDescent="0.75">
      <c r="B34" s="25"/>
      <c r="C34" s="82"/>
      <c r="D34" s="11"/>
      <c r="E34" s="11"/>
      <c r="F34" s="11"/>
      <c r="G34" s="11"/>
      <c r="H34" s="272"/>
      <c r="I34" s="265"/>
      <c r="J34" s="265"/>
      <c r="K34" s="265"/>
      <c r="L34" s="265"/>
      <c r="M34" s="265"/>
      <c r="N34" s="265"/>
      <c r="O34" s="265"/>
      <c r="P34" s="265"/>
      <c r="Q34" s="265"/>
      <c r="R34" s="26"/>
    </row>
    <row r="35" spans="2:51" x14ac:dyDescent="0.75">
      <c r="B35" s="25"/>
      <c r="D35" s="5"/>
      <c r="E35" s="5"/>
      <c r="F35" s="5"/>
      <c r="G35" s="5"/>
      <c r="H35" s="25"/>
      <c r="I35" s="5"/>
      <c r="J35" s="5"/>
      <c r="K35" s="5"/>
      <c r="L35" s="5"/>
      <c r="M35" s="5"/>
      <c r="N35" s="5"/>
      <c r="R35" s="26"/>
    </row>
    <row r="36" spans="2:51" x14ac:dyDescent="0.75">
      <c r="B36" s="25"/>
      <c r="C36" s="13"/>
      <c r="D36" s="5"/>
      <c r="E36" s="5"/>
      <c r="F36" s="5"/>
      <c r="G36" s="5"/>
      <c r="H36" s="48"/>
      <c r="I36" s="5"/>
      <c r="J36" s="5"/>
      <c r="K36" s="5"/>
      <c r="L36" s="5"/>
      <c r="M36" s="5"/>
      <c r="N36" s="5"/>
      <c r="R36" s="26"/>
    </row>
    <row r="37" spans="2:51" x14ac:dyDescent="0.75">
      <c r="B37" s="25"/>
      <c r="C37" s="13"/>
      <c r="D37" s="5"/>
      <c r="E37" s="5"/>
      <c r="F37" s="5"/>
      <c r="G37" s="5"/>
      <c r="H37" s="48"/>
      <c r="I37" s="5"/>
      <c r="J37" s="5"/>
      <c r="K37" s="5"/>
      <c r="L37" s="5"/>
      <c r="M37" s="5"/>
      <c r="N37" s="5"/>
      <c r="O37" s="5"/>
      <c r="P37" s="5"/>
      <c r="R37" s="26"/>
    </row>
    <row r="38" spans="2:51" x14ac:dyDescent="0.75">
      <c r="B38" s="27"/>
      <c r="C38" s="105"/>
      <c r="D38" s="106"/>
      <c r="E38" s="106"/>
      <c r="F38" s="106"/>
      <c r="G38" s="106"/>
      <c r="H38" s="110"/>
      <c r="I38" s="106"/>
      <c r="J38" s="106"/>
      <c r="K38" s="106"/>
      <c r="L38" s="106"/>
      <c r="M38" s="106"/>
      <c r="N38" s="106"/>
      <c r="O38" s="106"/>
      <c r="P38" s="106"/>
      <c r="Q38" s="28"/>
      <c r="R38" s="29"/>
    </row>
    <row r="41" spans="2:51" x14ac:dyDescent="0.75">
      <c r="L41" s="293" t="s">
        <v>194</v>
      </c>
      <c r="M41" s="293"/>
      <c r="N41" s="293"/>
      <c r="O41" s="293"/>
      <c r="P41" s="293"/>
      <c r="Q41" s="293"/>
      <c r="R41" s="293"/>
      <c r="S41" s="293"/>
    </row>
    <row r="42" spans="2:51" x14ac:dyDescent="0.75">
      <c r="L42" s="293" t="s">
        <v>740</v>
      </c>
      <c r="M42" s="293"/>
      <c r="N42" s="293"/>
      <c r="O42" s="293"/>
      <c r="P42" s="293"/>
      <c r="Q42" s="293" t="s">
        <v>741</v>
      </c>
      <c r="R42" s="293"/>
      <c r="S42" s="293"/>
    </row>
    <row r="43" spans="2:51" x14ac:dyDescent="0.75">
      <c r="B43" s="446" t="s">
        <v>742</v>
      </c>
      <c r="C43" s="447"/>
      <c r="D43" s="447"/>
      <c r="E43" s="447"/>
      <c r="F43" s="447"/>
      <c r="G43" s="448"/>
      <c r="H43" s="138" t="s">
        <v>1046</v>
      </c>
      <c r="I43" s="114" t="s">
        <v>1057</v>
      </c>
      <c r="J43" s="449" t="s">
        <v>1042</v>
      </c>
      <c r="K43" s="449"/>
      <c r="L43" s="404" t="s">
        <v>497</v>
      </c>
      <c r="M43" s="404" t="s">
        <v>298</v>
      </c>
      <c r="N43" s="404" t="s">
        <v>745</v>
      </c>
      <c r="O43" s="404" t="s">
        <v>299</v>
      </c>
      <c r="P43" s="404" t="s">
        <v>725</v>
      </c>
      <c r="Q43" s="404" t="s">
        <v>300</v>
      </c>
      <c r="R43" s="404" t="s">
        <v>301</v>
      </c>
      <c r="S43" s="404" t="s">
        <v>124</v>
      </c>
      <c r="AE43" s="83"/>
      <c r="AF43" s="83"/>
      <c r="AG43" s="83"/>
      <c r="AH43" s="83"/>
      <c r="AI43" s="83"/>
      <c r="AJ43" s="83"/>
      <c r="AK43" s="83"/>
      <c r="AL43" s="83"/>
      <c r="AM43" s="83"/>
      <c r="AN43" s="83"/>
      <c r="AO43" s="83"/>
      <c r="AP43" s="83"/>
      <c r="AQ43" s="83"/>
    </row>
    <row r="44" spans="2:51" ht="44.25" x14ac:dyDescent="0.75">
      <c r="B44" s="77" t="s">
        <v>266</v>
      </c>
      <c r="C44" s="77" t="s">
        <v>270</v>
      </c>
      <c r="D44" s="150" t="s">
        <v>1210</v>
      </c>
      <c r="E44" s="85" t="s">
        <v>307</v>
      </c>
      <c r="F44" s="85" t="s">
        <v>719</v>
      </c>
      <c r="G44" s="85" t="s">
        <v>497</v>
      </c>
      <c r="H44" s="87" t="s">
        <v>250</v>
      </c>
      <c r="I44" s="88" t="s">
        <v>271</v>
      </c>
      <c r="J44" s="89" t="s">
        <v>31</v>
      </c>
      <c r="K44" s="89" t="s">
        <v>30</v>
      </c>
      <c r="L44" s="404"/>
      <c r="M44" s="404"/>
      <c r="N44" s="404"/>
      <c r="O44" s="404"/>
      <c r="P44" s="404"/>
      <c r="Q44" s="404"/>
      <c r="R44" s="404"/>
      <c r="S44" s="404"/>
      <c r="AE44" s="137" t="s">
        <v>267</v>
      </c>
      <c r="AF44" s="137" t="s">
        <v>272</v>
      </c>
      <c r="AG44" s="137" t="s">
        <v>160</v>
      </c>
      <c r="AH44" s="137" t="s">
        <v>161</v>
      </c>
      <c r="AI44" s="103" t="s">
        <v>739</v>
      </c>
      <c r="AJ44" s="103" t="s">
        <v>140</v>
      </c>
      <c r="AK44" s="103" t="s">
        <v>721</v>
      </c>
      <c r="AL44" s="103" t="s">
        <v>722</v>
      </c>
      <c r="AM44" s="137" t="s">
        <v>141</v>
      </c>
      <c r="AN44" s="137" t="s">
        <v>142</v>
      </c>
      <c r="AO44" s="137" t="s">
        <v>143</v>
      </c>
      <c r="AP44" s="137" t="s">
        <v>63</v>
      </c>
      <c r="AQ44" s="137" t="s">
        <v>62</v>
      </c>
    </row>
    <row r="45" spans="2:51" x14ac:dyDescent="0.75">
      <c r="B45" s="52" t="s">
        <v>1208</v>
      </c>
      <c r="C45" s="52" t="s">
        <v>519</v>
      </c>
      <c r="D45" s="52">
        <v>600</v>
      </c>
      <c r="E45" s="163">
        <v>0.2</v>
      </c>
      <c r="F45" s="163"/>
      <c r="G45" s="131" t="s">
        <v>498</v>
      </c>
      <c r="H45" s="92">
        <v>5</v>
      </c>
      <c r="I45" s="19"/>
      <c r="J45" s="142"/>
      <c r="K45" s="142"/>
      <c r="L45" s="220" t="str">
        <f>IF(G45="","",G45)</f>
        <v>Enero</v>
      </c>
      <c r="M45" s="78">
        <f>AK45</f>
        <v>600</v>
      </c>
      <c r="N45" s="78">
        <f>AL45</f>
        <v>0</v>
      </c>
      <c r="O45" s="78">
        <f>AJ45</f>
        <v>2400</v>
      </c>
      <c r="P45" s="78" t="str">
        <f>AI45</f>
        <v>Medición</v>
      </c>
      <c r="Q45" s="166">
        <f>AQ45</f>
        <v>1.1412598076988996E-2</v>
      </c>
      <c r="R45" s="167">
        <f>AP45</f>
        <v>1.1412598076988995E-2</v>
      </c>
      <c r="S45" s="78">
        <f>Q45+R45*Hoja1!$C$19</f>
        <v>0.33096534423268087</v>
      </c>
      <c r="AE45" s="94" t="str">
        <f t="shared" ref="AE45:AE76" si="0">B45</f>
        <v>C-001</v>
      </c>
      <c r="AF45" s="94" t="str">
        <f t="shared" ref="AF45:AF76" si="1">C45</f>
        <v>Sellos Secos</v>
      </c>
      <c r="AG45" s="94">
        <f t="shared" ref="AG45:AG76" si="2">H45*D45</f>
        <v>3000</v>
      </c>
      <c r="AH45" s="94">
        <f t="shared" ref="AH45:AH76" si="3">IF(I45="X",VLOOKUP(C45,$AX$45:$AY$46,2,FALSE)*D45,0)</f>
        <v>0</v>
      </c>
      <c r="AI45" s="94" t="str">
        <f>IF(AG45&lt;&gt;0,"Medición","Factor de Emisión")</f>
        <v>Medición</v>
      </c>
      <c r="AJ45" s="94">
        <f>IF(AG45&lt;&gt;0,AG45,AH45)*(1-E45-F45)</f>
        <v>2400</v>
      </c>
      <c r="AK45" s="94">
        <f>IF(AG45&lt;&gt;0,AG45,AH45)*E45</f>
        <v>600</v>
      </c>
      <c r="AL45" s="94">
        <f>IF(AG45&lt;&gt;0,AG45,AH45)*F45</f>
        <v>0</v>
      </c>
      <c r="AM45" s="143">
        <f>AJ45*(0.3048^3)</f>
        <v>67.960431820800011</v>
      </c>
      <c r="AN45" s="143">
        <f>IF(J45="",AM45*'Fraccion masica'!$AB$36,J45*AM45)</f>
        <v>16.814761679376382</v>
      </c>
      <c r="AO45" s="143">
        <f>IF(K45="",AM45*'Fraccion masica'!$AB$35,K45*AM45)</f>
        <v>6.1283521321789864</v>
      </c>
      <c r="AP45" s="147">
        <f>IFERROR(AN45*Hoja1!$C$24/Hoja1!$C$25/Hoja1!$C$26*16.04/1000000,0)</f>
        <v>1.1412598076988995E-2</v>
      </c>
      <c r="AQ45" s="148">
        <f>IFERROR(AO45*Hoja1!$C$24/Hoja1!$C$25/Hoja1!$C$26*44.01/1000000,0)</f>
        <v>1.1412598076988996E-2</v>
      </c>
      <c r="AX45" s="1" t="s">
        <v>519</v>
      </c>
      <c r="AY45" s="1">
        <v>593</v>
      </c>
    </row>
    <row r="46" spans="2:51" x14ac:dyDescent="0.75">
      <c r="B46" s="52" t="s">
        <v>1208</v>
      </c>
      <c r="C46" s="52" t="s">
        <v>519</v>
      </c>
      <c r="D46" s="52">
        <v>600</v>
      </c>
      <c r="E46" s="125">
        <v>0.2</v>
      </c>
      <c r="F46" s="125"/>
      <c r="G46" s="131" t="s">
        <v>499</v>
      </c>
      <c r="H46" s="92">
        <v>5</v>
      </c>
      <c r="I46" s="19"/>
      <c r="J46" s="142"/>
      <c r="K46" s="142"/>
      <c r="L46" s="220" t="str">
        <f t="shared" ref="L46:L109" si="4">IF(G46="","",G46)</f>
        <v>Febrero</v>
      </c>
      <c r="M46" s="78">
        <f t="shared" ref="M46:M109" si="5">AK46</f>
        <v>600</v>
      </c>
      <c r="N46" s="78">
        <f t="shared" ref="N46:N109" si="6">AL46</f>
        <v>0</v>
      </c>
      <c r="O46" s="78">
        <f t="shared" ref="O46:O109" si="7">AJ46</f>
        <v>2400</v>
      </c>
      <c r="P46" s="78" t="str">
        <f t="shared" ref="P46:P109" si="8">AI46</f>
        <v>Medición</v>
      </c>
      <c r="Q46" s="166">
        <f t="shared" ref="Q46:Q109" si="9">AQ46</f>
        <v>1.1412598076988996E-2</v>
      </c>
      <c r="R46" s="167">
        <f t="shared" ref="R46:R109" si="10">AP46</f>
        <v>1.1412598076988995E-2</v>
      </c>
      <c r="S46" s="78">
        <f>Q46+R46*Hoja1!$C$19</f>
        <v>0.33096534423268087</v>
      </c>
      <c r="AE46" s="94" t="str">
        <f t="shared" si="0"/>
        <v>C-001</v>
      </c>
      <c r="AF46" s="94" t="str">
        <f t="shared" si="1"/>
        <v>Sellos Secos</v>
      </c>
      <c r="AG46" s="94">
        <f t="shared" si="2"/>
        <v>3000</v>
      </c>
      <c r="AH46" s="94">
        <f t="shared" si="3"/>
        <v>0</v>
      </c>
      <c r="AI46" s="94" t="str">
        <f t="shared" ref="AI46:AI109" si="11">IF(AG46&lt;&gt;0,"Medición","Factor de Emisión")</f>
        <v>Medición</v>
      </c>
      <c r="AJ46" s="94">
        <f t="shared" ref="AJ46:AJ109" si="12">IF(AG46&lt;&gt;0,AG46,AH46)*(1-E46-F46)</f>
        <v>2400</v>
      </c>
      <c r="AK46" s="94">
        <f t="shared" ref="AK46:AK109" si="13">IF(AG46&lt;&gt;0,AG46,AH46)*E46</f>
        <v>600</v>
      </c>
      <c r="AL46" s="94">
        <f t="shared" ref="AL46:AL109" si="14">IF(AG46&lt;&gt;0,AG46,AH46)*F46</f>
        <v>0</v>
      </c>
      <c r="AM46" s="143">
        <f t="shared" ref="AM46:AM109" si="15">AJ46*(0.3048^3)</f>
        <v>67.960431820800011</v>
      </c>
      <c r="AN46" s="143">
        <f>IF(J46="",AM46*'Fraccion masica'!$AB$36,J46*AM46)</f>
        <v>16.814761679376382</v>
      </c>
      <c r="AO46" s="143">
        <f>IF(K46="",AM46*'Fraccion masica'!$AB$35,K46*AM46)</f>
        <v>6.1283521321789864</v>
      </c>
      <c r="AP46" s="147">
        <f>IFERROR(AN46*Hoja1!$C$24/Hoja1!$C$25/Hoja1!$C$26*16.04/1000000,0)</f>
        <v>1.1412598076988995E-2</v>
      </c>
      <c r="AQ46" s="148">
        <f>IFERROR(AO46*Hoja1!$C$24/Hoja1!$C$25/Hoja1!$C$26*44.01/1000000,0)</f>
        <v>1.1412598076988996E-2</v>
      </c>
      <c r="AX46" s="1" t="s">
        <v>520</v>
      </c>
      <c r="AY46" s="1">
        <v>194</v>
      </c>
    </row>
    <row r="47" spans="2:51" x14ac:dyDescent="0.75">
      <c r="B47" s="52" t="s">
        <v>1208</v>
      </c>
      <c r="C47" s="52" t="s">
        <v>519</v>
      </c>
      <c r="D47" s="52">
        <v>600</v>
      </c>
      <c r="E47" s="125">
        <v>0.2</v>
      </c>
      <c r="F47" s="125"/>
      <c r="G47" s="131" t="s">
        <v>500</v>
      </c>
      <c r="H47" s="92">
        <v>5</v>
      </c>
      <c r="I47" s="19"/>
      <c r="J47" s="142"/>
      <c r="K47" s="142"/>
      <c r="L47" s="220" t="str">
        <f t="shared" si="4"/>
        <v>Marzo</v>
      </c>
      <c r="M47" s="78">
        <f t="shared" si="5"/>
        <v>600</v>
      </c>
      <c r="N47" s="78">
        <f t="shared" si="6"/>
        <v>0</v>
      </c>
      <c r="O47" s="78">
        <f t="shared" si="7"/>
        <v>2400</v>
      </c>
      <c r="P47" s="78" t="str">
        <f t="shared" si="8"/>
        <v>Medición</v>
      </c>
      <c r="Q47" s="166">
        <f t="shared" si="9"/>
        <v>1.1412598076988996E-2</v>
      </c>
      <c r="R47" s="167">
        <f t="shared" si="10"/>
        <v>1.1412598076988995E-2</v>
      </c>
      <c r="S47" s="78">
        <f>Q47+R47*Hoja1!$C$19</f>
        <v>0.33096534423268087</v>
      </c>
      <c r="AE47" s="94" t="str">
        <f t="shared" si="0"/>
        <v>C-001</v>
      </c>
      <c r="AF47" s="94" t="str">
        <f t="shared" si="1"/>
        <v>Sellos Secos</v>
      </c>
      <c r="AG47" s="94">
        <f t="shared" si="2"/>
        <v>3000</v>
      </c>
      <c r="AH47" s="94">
        <f t="shared" si="3"/>
        <v>0</v>
      </c>
      <c r="AI47" s="94" t="str">
        <f t="shared" si="11"/>
        <v>Medición</v>
      </c>
      <c r="AJ47" s="94">
        <f t="shared" si="12"/>
        <v>2400</v>
      </c>
      <c r="AK47" s="94">
        <f t="shared" si="13"/>
        <v>600</v>
      </c>
      <c r="AL47" s="94">
        <f t="shared" si="14"/>
        <v>0</v>
      </c>
      <c r="AM47" s="143">
        <f t="shared" si="15"/>
        <v>67.960431820800011</v>
      </c>
      <c r="AN47" s="143">
        <f>IF(J47="",AM47*'Fraccion masica'!$AB$36,J47*AM47)</f>
        <v>16.814761679376382</v>
      </c>
      <c r="AO47" s="143">
        <f>IF(K47="",AM47*'Fraccion masica'!$AB$35,K47*AM47)</f>
        <v>6.1283521321789864</v>
      </c>
      <c r="AP47" s="147">
        <f>IFERROR(AN47*Hoja1!$C$24/Hoja1!$C$25/Hoja1!$C$26*16.04/1000000,0)</f>
        <v>1.1412598076988995E-2</v>
      </c>
      <c r="AQ47" s="148">
        <f>IFERROR(AO47*Hoja1!$C$24/Hoja1!$C$25/Hoja1!$C$26*44.01/1000000,0)</f>
        <v>1.1412598076988996E-2</v>
      </c>
    </row>
    <row r="48" spans="2:51" x14ac:dyDescent="0.75">
      <c r="B48" s="52" t="s">
        <v>1208</v>
      </c>
      <c r="C48" s="52" t="s">
        <v>519</v>
      </c>
      <c r="D48" s="52">
        <v>600</v>
      </c>
      <c r="E48" s="125"/>
      <c r="F48" s="125">
        <v>0.3</v>
      </c>
      <c r="G48" s="131" t="s">
        <v>501</v>
      </c>
      <c r="H48" s="92"/>
      <c r="I48" s="19" t="s">
        <v>46</v>
      </c>
      <c r="J48" s="142">
        <v>0.3</v>
      </c>
      <c r="K48" s="142">
        <v>0.1</v>
      </c>
      <c r="L48" s="220" t="str">
        <f t="shared" si="4"/>
        <v>Abril</v>
      </c>
      <c r="M48" s="78">
        <f t="shared" si="5"/>
        <v>0</v>
      </c>
      <c r="N48" s="78">
        <f t="shared" si="6"/>
        <v>106740</v>
      </c>
      <c r="O48" s="78">
        <f t="shared" si="7"/>
        <v>249059.99999999997</v>
      </c>
      <c r="P48" s="78" t="str">
        <f t="shared" si="8"/>
        <v>Factor de Emisión</v>
      </c>
      <c r="Q48" s="166">
        <f t="shared" si="9"/>
        <v>1.3133778353940648</v>
      </c>
      <c r="R48" s="167">
        <f t="shared" si="10"/>
        <v>1.4360313892106884</v>
      </c>
      <c r="S48" s="78">
        <f>Q48+R48*Hoja1!$C$19</f>
        <v>41.522256733293339</v>
      </c>
      <c r="AE48" s="94" t="str">
        <f t="shared" si="0"/>
        <v>C-001</v>
      </c>
      <c r="AF48" s="94" t="str">
        <f t="shared" si="1"/>
        <v>Sellos Secos</v>
      </c>
      <c r="AG48" s="94">
        <f t="shared" si="2"/>
        <v>0</v>
      </c>
      <c r="AH48" s="94">
        <f t="shared" si="3"/>
        <v>355800</v>
      </c>
      <c r="AI48" s="94" t="str">
        <f t="shared" si="11"/>
        <v>Factor de Emisión</v>
      </c>
      <c r="AJ48" s="94">
        <f t="shared" si="12"/>
        <v>249059.99999999997</v>
      </c>
      <c r="AK48" s="94">
        <f t="shared" si="13"/>
        <v>0</v>
      </c>
      <c r="AL48" s="94">
        <f t="shared" si="14"/>
        <v>106740</v>
      </c>
      <c r="AM48" s="143">
        <f t="shared" si="15"/>
        <v>7052.5938122035204</v>
      </c>
      <c r="AN48" s="143">
        <f>IF(J48="",AM48*'Fraccion masica'!$AB$36,J48*AM48)</f>
        <v>2115.7781436610562</v>
      </c>
      <c r="AO48" s="143">
        <f>IF(K48="",AM48*'Fraccion masica'!$AB$35,K48*AM48)</f>
        <v>705.25938122035211</v>
      </c>
      <c r="AP48" s="147">
        <f>IFERROR(AN48*Hoja1!$C$24/Hoja1!$C$25/Hoja1!$C$26*16.04/1000000,0)</f>
        <v>1.4360313892106884</v>
      </c>
      <c r="AQ48" s="148">
        <f>IFERROR(AO48*Hoja1!$C$24/Hoja1!$C$25/Hoja1!$C$26*44.01/1000000,0)</f>
        <v>1.3133778353940648</v>
      </c>
    </row>
    <row r="49" spans="2:43" x14ac:dyDescent="0.75">
      <c r="B49" s="52" t="s">
        <v>1208</v>
      </c>
      <c r="C49" s="52" t="s">
        <v>519</v>
      </c>
      <c r="D49" s="52">
        <v>600</v>
      </c>
      <c r="E49" s="125"/>
      <c r="F49" s="125">
        <v>0.3</v>
      </c>
      <c r="G49" s="131" t="s">
        <v>502</v>
      </c>
      <c r="H49" s="92"/>
      <c r="I49" s="19" t="s">
        <v>46</v>
      </c>
      <c r="J49" s="142"/>
      <c r="K49" s="142"/>
      <c r="L49" s="220" t="str">
        <f t="shared" si="4"/>
        <v>Mayo</v>
      </c>
      <c r="M49" s="78">
        <f t="shared" si="5"/>
        <v>0</v>
      </c>
      <c r="N49" s="78">
        <f t="shared" si="6"/>
        <v>106740</v>
      </c>
      <c r="O49" s="78">
        <f t="shared" si="7"/>
        <v>249059.99999999997</v>
      </c>
      <c r="P49" s="78" t="str">
        <f t="shared" si="8"/>
        <v>Factor de Emisión</v>
      </c>
      <c r="Q49" s="166">
        <f t="shared" si="9"/>
        <v>1.1843423654395329</v>
      </c>
      <c r="R49" s="167">
        <f t="shared" si="10"/>
        <v>1.1843423654395329</v>
      </c>
      <c r="S49" s="78">
        <f>Q49+R49*Hoja1!$C$19</f>
        <v>34.34592859774645</v>
      </c>
      <c r="AE49" s="94" t="str">
        <f t="shared" si="0"/>
        <v>C-001</v>
      </c>
      <c r="AF49" s="94" t="str">
        <f t="shared" si="1"/>
        <v>Sellos Secos</v>
      </c>
      <c r="AG49" s="94">
        <f t="shared" si="2"/>
        <v>0</v>
      </c>
      <c r="AH49" s="94">
        <f t="shared" si="3"/>
        <v>355800</v>
      </c>
      <c r="AI49" s="94" t="str">
        <f t="shared" si="11"/>
        <v>Factor de Emisión</v>
      </c>
      <c r="AJ49" s="94">
        <f t="shared" si="12"/>
        <v>249059.99999999997</v>
      </c>
      <c r="AK49" s="94">
        <f t="shared" si="13"/>
        <v>0</v>
      </c>
      <c r="AL49" s="94">
        <f t="shared" si="14"/>
        <v>106740</v>
      </c>
      <c r="AM49" s="143">
        <f t="shared" si="15"/>
        <v>7052.5938122035204</v>
      </c>
      <c r="AN49" s="143">
        <f>IF(J49="",AM49*'Fraccion masica'!$AB$36,J49*AM49)</f>
        <v>1744.9518932772839</v>
      </c>
      <c r="AO49" s="143">
        <f>IF(K49="",AM49*'Fraccion masica'!$AB$35,K49*AM49)</f>
        <v>635.96974251687425</v>
      </c>
      <c r="AP49" s="147">
        <f>IFERROR(AN49*Hoja1!$C$24/Hoja1!$C$25/Hoja1!$C$26*16.04/1000000,0)</f>
        <v>1.1843423654395329</v>
      </c>
      <c r="AQ49" s="148">
        <f>IFERROR(AO49*Hoja1!$C$24/Hoja1!$C$25/Hoja1!$C$26*44.01/1000000,0)</f>
        <v>1.1843423654395329</v>
      </c>
    </row>
    <row r="50" spans="2:43" x14ac:dyDescent="0.75">
      <c r="B50" s="52" t="s">
        <v>1208</v>
      </c>
      <c r="C50" s="52" t="s">
        <v>520</v>
      </c>
      <c r="D50" s="52">
        <v>600</v>
      </c>
      <c r="E50" s="125">
        <v>0.2</v>
      </c>
      <c r="F50" s="125"/>
      <c r="G50" s="131" t="s">
        <v>503</v>
      </c>
      <c r="H50" s="92"/>
      <c r="I50" s="19" t="s">
        <v>46</v>
      </c>
      <c r="J50" s="142"/>
      <c r="K50" s="142"/>
      <c r="L50" s="220" t="str">
        <f t="shared" si="4"/>
        <v>Junio</v>
      </c>
      <c r="M50" s="78">
        <f t="shared" si="5"/>
        <v>23280</v>
      </c>
      <c r="N50" s="78">
        <f t="shared" si="6"/>
        <v>0</v>
      </c>
      <c r="O50" s="78">
        <f t="shared" si="7"/>
        <v>93120</v>
      </c>
      <c r="P50" s="78" t="str">
        <f t="shared" si="8"/>
        <v>Factor de Emisión</v>
      </c>
      <c r="Q50" s="166">
        <f t="shared" si="9"/>
        <v>0.44280880538717304</v>
      </c>
      <c r="R50" s="167">
        <f t="shared" si="10"/>
        <v>0.44280880538717299</v>
      </c>
      <c r="S50" s="78">
        <f>Q50+R50*Hoja1!$C$19</f>
        <v>12.841455356228018</v>
      </c>
      <c r="AE50" s="94" t="str">
        <f t="shared" si="0"/>
        <v>C-001</v>
      </c>
      <c r="AF50" s="94" t="str">
        <f t="shared" si="1"/>
        <v>Sellos Humedos</v>
      </c>
      <c r="AG50" s="94">
        <f t="shared" si="2"/>
        <v>0</v>
      </c>
      <c r="AH50" s="94">
        <f t="shared" si="3"/>
        <v>116400</v>
      </c>
      <c r="AI50" s="94" t="str">
        <f t="shared" si="11"/>
        <v>Factor de Emisión</v>
      </c>
      <c r="AJ50" s="94">
        <f t="shared" si="12"/>
        <v>93120</v>
      </c>
      <c r="AK50" s="94">
        <f t="shared" si="13"/>
        <v>23280</v>
      </c>
      <c r="AL50" s="94">
        <f t="shared" si="14"/>
        <v>0</v>
      </c>
      <c r="AM50" s="143">
        <f t="shared" si="15"/>
        <v>2636.8647546470402</v>
      </c>
      <c r="AN50" s="143">
        <f>IF(J50="",AM50*'Fraccion masica'!$AB$36,J50*AM50)</f>
        <v>652.41275315980363</v>
      </c>
      <c r="AO50" s="143">
        <f>IF(K50="",AM50*'Fraccion masica'!$AB$35,K50*AM50)</f>
        <v>237.78006272854466</v>
      </c>
      <c r="AP50" s="147">
        <f>IFERROR(AN50*Hoja1!$C$24/Hoja1!$C$25/Hoja1!$C$26*16.04/1000000,0)</f>
        <v>0.44280880538717299</v>
      </c>
      <c r="AQ50" s="148">
        <f>IFERROR(AO50*Hoja1!$C$24/Hoja1!$C$25/Hoja1!$C$26*44.01/1000000,0)</f>
        <v>0.44280880538717304</v>
      </c>
    </row>
    <row r="51" spans="2:43" x14ac:dyDescent="0.75">
      <c r="B51" s="52" t="s">
        <v>1208</v>
      </c>
      <c r="C51" s="52" t="s">
        <v>520</v>
      </c>
      <c r="D51" s="52">
        <v>600</v>
      </c>
      <c r="E51" s="125">
        <v>0.2</v>
      </c>
      <c r="F51" s="125"/>
      <c r="G51" s="131" t="s">
        <v>504</v>
      </c>
      <c r="H51" s="92"/>
      <c r="I51" s="19" t="s">
        <v>46</v>
      </c>
      <c r="J51" s="142"/>
      <c r="K51" s="142"/>
      <c r="L51" s="220" t="str">
        <f t="shared" si="4"/>
        <v>Julio</v>
      </c>
      <c r="M51" s="78">
        <f t="shared" si="5"/>
        <v>23280</v>
      </c>
      <c r="N51" s="78">
        <f t="shared" si="6"/>
        <v>0</v>
      </c>
      <c r="O51" s="78">
        <f t="shared" si="7"/>
        <v>93120</v>
      </c>
      <c r="P51" s="78" t="str">
        <f t="shared" si="8"/>
        <v>Factor de Emisión</v>
      </c>
      <c r="Q51" s="166">
        <f t="shared" si="9"/>
        <v>0.44280880538717304</v>
      </c>
      <c r="R51" s="167">
        <f t="shared" si="10"/>
        <v>0.44280880538717299</v>
      </c>
      <c r="S51" s="78">
        <f>Q51+R51*Hoja1!$C$19</f>
        <v>12.841455356228018</v>
      </c>
      <c r="AE51" s="94" t="str">
        <f t="shared" si="0"/>
        <v>C-001</v>
      </c>
      <c r="AF51" s="94" t="str">
        <f t="shared" si="1"/>
        <v>Sellos Humedos</v>
      </c>
      <c r="AG51" s="94">
        <f t="shared" si="2"/>
        <v>0</v>
      </c>
      <c r="AH51" s="94">
        <f t="shared" si="3"/>
        <v>116400</v>
      </c>
      <c r="AI51" s="94" t="str">
        <f t="shared" si="11"/>
        <v>Factor de Emisión</v>
      </c>
      <c r="AJ51" s="94">
        <f t="shared" si="12"/>
        <v>93120</v>
      </c>
      <c r="AK51" s="94">
        <f t="shared" si="13"/>
        <v>23280</v>
      </c>
      <c r="AL51" s="94">
        <f t="shared" si="14"/>
        <v>0</v>
      </c>
      <c r="AM51" s="143">
        <f t="shared" si="15"/>
        <v>2636.8647546470402</v>
      </c>
      <c r="AN51" s="143">
        <f>IF(J51="",AM51*'Fraccion masica'!$AB$36,J51*AM51)</f>
        <v>652.41275315980363</v>
      </c>
      <c r="AO51" s="143">
        <f>IF(K51="",AM51*'Fraccion masica'!$AB$35,K51*AM51)</f>
        <v>237.78006272854466</v>
      </c>
      <c r="AP51" s="147">
        <f>IFERROR(AN51*Hoja1!$C$24/Hoja1!$C$25/Hoja1!$C$26*16.04/1000000,0)</f>
        <v>0.44280880538717299</v>
      </c>
      <c r="AQ51" s="148">
        <f>IFERROR(AO51*Hoja1!$C$24/Hoja1!$C$25/Hoja1!$C$26*44.01/1000000,0)</f>
        <v>0.44280880538717304</v>
      </c>
    </row>
    <row r="52" spans="2:43" x14ac:dyDescent="0.75">
      <c r="B52" s="52" t="s">
        <v>1208</v>
      </c>
      <c r="C52" s="52" t="s">
        <v>520</v>
      </c>
      <c r="D52" s="52">
        <v>600</v>
      </c>
      <c r="E52" s="125">
        <v>0.2</v>
      </c>
      <c r="F52" s="125"/>
      <c r="G52" s="131" t="s">
        <v>506</v>
      </c>
      <c r="H52" s="92">
        <v>5</v>
      </c>
      <c r="I52" s="19"/>
      <c r="J52" s="142"/>
      <c r="K52" s="142"/>
      <c r="L52" s="220" t="str">
        <f t="shared" si="4"/>
        <v>Septiembre</v>
      </c>
      <c r="M52" s="78">
        <f t="shared" si="5"/>
        <v>600</v>
      </c>
      <c r="N52" s="78">
        <f t="shared" si="6"/>
        <v>0</v>
      </c>
      <c r="O52" s="78">
        <f t="shared" si="7"/>
        <v>2400</v>
      </c>
      <c r="P52" s="78" t="str">
        <f t="shared" si="8"/>
        <v>Medición</v>
      </c>
      <c r="Q52" s="166">
        <f t="shared" si="9"/>
        <v>1.1412598076988996E-2</v>
      </c>
      <c r="R52" s="167">
        <f t="shared" si="10"/>
        <v>1.1412598076988995E-2</v>
      </c>
      <c r="S52" s="78">
        <f>Q52+R52*Hoja1!$C$19</f>
        <v>0.33096534423268087</v>
      </c>
      <c r="AE52" s="94" t="str">
        <f t="shared" si="0"/>
        <v>C-001</v>
      </c>
      <c r="AF52" s="94" t="str">
        <f t="shared" si="1"/>
        <v>Sellos Humedos</v>
      </c>
      <c r="AG52" s="94">
        <f t="shared" si="2"/>
        <v>3000</v>
      </c>
      <c r="AH52" s="94">
        <f t="shared" si="3"/>
        <v>0</v>
      </c>
      <c r="AI52" s="94" t="str">
        <f t="shared" si="11"/>
        <v>Medición</v>
      </c>
      <c r="AJ52" s="94">
        <f t="shared" si="12"/>
        <v>2400</v>
      </c>
      <c r="AK52" s="94">
        <f t="shared" si="13"/>
        <v>600</v>
      </c>
      <c r="AL52" s="94">
        <f t="shared" si="14"/>
        <v>0</v>
      </c>
      <c r="AM52" s="143">
        <f t="shared" si="15"/>
        <v>67.960431820800011</v>
      </c>
      <c r="AN52" s="143">
        <f>IF(J52="",AM52*'Fraccion masica'!$AB$36,J52*AM52)</f>
        <v>16.814761679376382</v>
      </c>
      <c r="AO52" s="143">
        <f>IF(K52="",AM52*'Fraccion masica'!$AB$35,K52*AM52)</f>
        <v>6.1283521321789864</v>
      </c>
      <c r="AP52" s="147">
        <f>IFERROR(AN52*Hoja1!$C$24/Hoja1!$C$25/Hoja1!$C$26*16.04/1000000,0)</f>
        <v>1.1412598076988995E-2</v>
      </c>
      <c r="AQ52" s="148">
        <f>IFERROR(AO52*Hoja1!$C$24/Hoja1!$C$25/Hoja1!$C$26*44.01/1000000,0)</f>
        <v>1.1412598076988996E-2</v>
      </c>
    </row>
    <row r="53" spans="2:43" x14ac:dyDescent="0.75">
      <c r="B53" s="52" t="s">
        <v>1208</v>
      </c>
      <c r="C53" s="52" t="s">
        <v>520</v>
      </c>
      <c r="D53" s="52">
        <v>600</v>
      </c>
      <c r="E53" s="125">
        <v>0.2</v>
      </c>
      <c r="F53" s="125"/>
      <c r="G53" s="131" t="s">
        <v>507</v>
      </c>
      <c r="H53" s="92">
        <v>5</v>
      </c>
      <c r="I53" s="19"/>
      <c r="J53" s="142"/>
      <c r="K53" s="142"/>
      <c r="L53" s="220" t="str">
        <f t="shared" si="4"/>
        <v>Octubre</v>
      </c>
      <c r="M53" s="78">
        <f t="shared" si="5"/>
        <v>600</v>
      </c>
      <c r="N53" s="78">
        <f t="shared" si="6"/>
        <v>0</v>
      </c>
      <c r="O53" s="78">
        <f t="shared" si="7"/>
        <v>2400</v>
      </c>
      <c r="P53" s="78" t="str">
        <f t="shared" si="8"/>
        <v>Medición</v>
      </c>
      <c r="Q53" s="166">
        <f t="shared" si="9"/>
        <v>1.1412598076988996E-2</v>
      </c>
      <c r="R53" s="167">
        <f t="shared" si="10"/>
        <v>1.1412598076988995E-2</v>
      </c>
      <c r="S53" s="78">
        <f>Q53+R53*Hoja1!$C$19</f>
        <v>0.33096534423268087</v>
      </c>
      <c r="AE53" s="94" t="str">
        <f t="shared" si="0"/>
        <v>C-001</v>
      </c>
      <c r="AF53" s="94" t="str">
        <f t="shared" si="1"/>
        <v>Sellos Humedos</v>
      </c>
      <c r="AG53" s="94">
        <f t="shared" si="2"/>
        <v>3000</v>
      </c>
      <c r="AH53" s="94">
        <f t="shared" si="3"/>
        <v>0</v>
      </c>
      <c r="AI53" s="94" t="str">
        <f t="shared" si="11"/>
        <v>Medición</v>
      </c>
      <c r="AJ53" s="94">
        <f t="shared" si="12"/>
        <v>2400</v>
      </c>
      <c r="AK53" s="94">
        <f t="shared" si="13"/>
        <v>600</v>
      </c>
      <c r="AL53" s="94">
        <f t="shared" si="14"/>
        <v>0</v>
      </c>
      <c r="AM53" s="143">
        <f t="shared" si="15"/>
        <v>67.960431820800011</v>
      </c>
      <c r="AN53" s="143">
        <f>IF(J53="",AM53*'Fraccion masica'!$AB$36,J53*AM53)</f>
        <v>16.814761679376382</v>
      </c>
      <c r="AO53" s="143">
        <f>IF(K53="",AM53*'Fraccion masica'!$AB$35,K53*AM53)</f>
        <v>6.1283521321789864</v>
      </c>
      <c r="AP53" s="147">
        <f>IFERROR(AN53*Hoja1!$C$24/Hoja1!$C$25/Hoja1!$C$26*16.04/1000000,0)</f>
        <v>1.1412598076988995E-2</v>
      </c>
      <c r="AQ53" s="148">
        <f>IFERROR(AO53*Hoja1!$C$24/Hoja1!$C$25/Hoja1!$C$26*44.01/1000000,0)</f>
        <v>1.1412598076988996E-2</v>
      </c>
    </row>
    <row r="54" spans="2:43" x14ac:dyDescent="0.75">
      <c r="B54" s="52" t="s">
        <v>1208</v>
      </c>
      <c r="C54" s="52" t="s">
        <v>520</v>
      </c>
      <c r="D54" s="52">
        <v>600</v>
      </c>
      <c r="E54" s="125">
        <v>0.2</v>
      </c>
      <c r="F54" s="125"/>
      <c r="G54" s="131" t="s">
        <v>508</v>
      </c>
      <c r="H54" s="92">
        <v>5</v>
      </c>
      <c r="I54" s="19"/>
      <c r="J54" s="142"/>
      <c r="K54" s="142"/>
      <c r="L54" s="220" t="str">
        <f t="shared" si="4"/>
        <v>Noviembre</v>
      </c>
      <c r="M54" s="78">
        <f t="shared" si="5"/>
        <v>600</v>
      </c>
      <c r="N54" s="78">
        <f t="shared" si="6"/>
        <v>0</v>
      </c>
      <c r="O54" s="78">
        <f t="shared" si="7"/>
        <v>2400</v>
      </c>
      <c r="P54" s="78" t="str">
        <f t="shared" si="8"/>
        <v>Medición</v>
      </c>
      <c r="Q54" s="166">
        <f t="shared" si="9"/>
        <v>1.1412598076988996E-2</v>
      </c>
      <c r="R54" s="167">
        <f t="shared" si="10"/>
        <v>1.1412598076988995E-2</v>
      </c>
      <c r="S54" s="78">
        <f>Q54+R54*Hoja1!$C$19</f>
        <v>0.33096534423268087</v>
      </c>
      <c r="AE54" s="94" t="str">
        <f t="shared" si="0"/>
        <v>C-001</v>
      </c>
      <c r="AF54" s="94" t="str">
        <f t="shared" si="1"/>
        <v>Sellos Humedos</v>
      </c>
      <c r="AG54" s="94">
        <f t="shared" si="2"/>
        <v>3000</v>
      </c>
      <c r="AH54" s="94">
        <f t="shared" si="3"/>
        <v>0</v>
      </c>
      <c r="AI54" s="94" t="str">
        <f t="shared" si="11"/>
        <v>Medición</v>
      </c>
      <c r="AJ54" s="94">
        <f t="shared" si="12"/>
        <v>2400</v>
      </c>
      <c r="AK54" s="94">
        <f t="shared" si="13"/>
        <v>600</v>
      </c>
      <c r="AL54" s="94">
        <f t="shared" si="14"/>
        <v>0</v>
      </c>
      <c r="AM54" s="143">
        <f t="shared" si="15"/>
        <v>67.960431820800011</v>
      </c>
      <c r="AN54" s="143">
        <f>IF(J54="",AM54*'Fraccion masica'!$AB$36,J54*AM54)</f>
        <v>16.814761679376382</v>
      </c>
      <c r="AO54" s="143">
        <f>IF(K54="",AM54*'Fraccion masica'!$AB$35,K54*AM54)</f>
        <v>6.1283521321789864</v>
      </c>
      <c r="AP54" s="147">
        <f>IFERROR(AN54*Hoja1!$C$24/Hoja1!$C$25/Hoja1!$C$26*16.04/1000000,0)</f>
        <v>1.1412598076988995E-2</v>
      </c>
      <c r="AQ54" s="148">
        <f>IFERROR(AO54*Hoja1!$C$24/Hoja1!$C$25/Hoja1!$C$26*44.01/1000000,0)</f>
        <v>1.1412598076988996E-2</v>
      </c>
    </row>
    <row r="55" spans="2:43" x14ac:dyDescent="0.75">
      <c r="B55" s="52" t="s">
        <v>1208</v>
      </c>
      <c r="C55" s="52" t="s">
        <v>520</v>
      </c>
      <c r="D55" s="52">
        <v>600</v>
      </c>
      <c r="E55" s="125">
        <v>0.2</v>
      </c>
      <c r="F55" s="125"/>
      <c r="G55" s="131" t="s">
        <v>509</v>
      </c>
      <c r="H55" s="92">
        <v>5</v>
      </c>
      <c r="I55" s="19"/>
      <c r="J55" s="142"/>
      <c r="K55" s="142"/>
      <c r="L55" s="220" t="str">
        <f t="shared" si="4"/>
        <v>Diciembre</v>
      </c>
      <c r="M55" s="78">
        <f t="shared" si="5"/>
        <v>600</v>
      </c>
      <c r="N55" s="78">
        <f t="shared" si="6"/>
        <v>0</v>
      </c>
      <c r="O55" s="78">
        <f t="shared" si="7"/>
        <v>2400</v>
      </c>
      <c r="P55" s="78" t="str">
        <f t="shared" si="8"/>
        <v>Medición</v>
      </c>
      <c r="Q55" s="166">
        <f t="shared" si="9"/>
        <v>1.1412598076988996E-2</v>
      </c>
      <c r="R55" s="167">
        <f t="shared" si="10"/>
        <v>1.1412598076988995E-2</v>
      </c>
      <c r="S55" s="78">
        <f>Q55+R55*Hoja1!$C$19</f>
        <v>0.33096534423268087</v>
      </c>
      <c r="AE55" s="94" t="str">
        <f t="shared" si="0"/>
        <v>C-001</v>
      </c>
      <c r="AF55" s="94" t="str">
        <f t="shared" si="1"/>
        <v>Sellos Humedos</v>
      </c>
      <c r="AG55" s="94">
        <f t="shared" si="2"/>
        <v>3000</v>
      </c>
      <c r="AH55" s="94">
        <f t="shared" si="3"/>
        <v>0</v>
      </c>
      <c r="AI55" s="94" t="str">
        <f t="shared" si="11"/>
        <v>Medición</v>
      </c>
      <c r="AJ55" s="94">
        <f t="shared" si="12"/>
        <v>2400</v>
      </c>
      <c r="AK55" s="94">
        <f t="shared" si="13"/>
        <v>600</v>
      </c>
      <c r="AL55" s="94">
        <f t="shared" si="14"/>
        <v>0</v>
      </c>
      <c r="AM55" s="143">
        <f t="shared" si="15"/>
        <v>67.960431820800011</v>
      </c>
      <c r="AN55" s="143">
        <f>IF(J55="",AM55*'Fraccion masica'!$AB$36,J55*AM55)</f>
        <v>16.814761679376382</v>
      </c>
      <c r="AO55" s="143">
        <f>IF(K55="",AM55*'Fraccion masica'!$AB$35,K55*AM55)</f>
        <v>6.1283521321789864</v>
      </c>
      <c r="AP55" s="147">
        <f>IFERROR(AN55*Hoja1!$C$24/Hoja1!$C$25/Hoja1!$C$26*16.04/1000000,0)</f>
        <v>1.1412598076988995E-2</v>
      </c>
      <c r="AQ55" s="148">
        <f>IFERROR(AO55*Hoja1!$C$24/Hoja1!$C$25/Hoja1!$C$26*44.01/1000000,0)</f>
        <v>1.1412598076988996E-2</v>
      </c>
    </row>
    <row r="56" spans="2:43" x14ac:dyDescent="0.75">
      <c r="B56" s="52"/>
      <c r="C56" s="52"/>
      <c r="D56" s="52"/>
      <c r="E56" s="125"/>
      <c r="F56" s="125"/>
      <c r="G56" s="131"/>
      <c r="H56" s="92"/>
      <c r="I56" s="19"/>
      <c r="J56" s="142"/>
      <c r="K56" s="142"/>
      <c r="L56" s="220" t="str">
        <f t="shared" si="4"/>
        <v/>
      </c>
      <c r="M56" s="78">
        <f t="shared" si="5"/>
        <v>0</v>
      </c>
      <c r="N56" s="78">
        <f t="shared" si="6"/>
        <v>0</v>
      </c>
      <c r="O56" s="78">
        <f t="shared" si="7"/>
        <v>0</v>
      </c>
      <c r="P56" s="78" t="str">
        <f t="shared" si="8"/>
        <v>Factor de Emisión</v>
      </c>
      <c r="Q56" s="166">
        <f t="shared" si="9"/>
        <v>0</v>
      </c>
      <c r="R56" s="167">
        <f t="shared" si="10"/>
        <v>0</v>
      </c>
      <c r="S56" s="78">
        <f>Q56+R56*Hoja1!$C$19</f>
        <v>0</v>
      </c>
      <c r="AE56" s="94">
        <f t="shared" si="0"/>
        <v>0</v>
      </c>
      <c r="AF56" s="94">
        <f t="shared" si="1"/>
        <v>0</v>
      </c>
      <c r="AG56" s="94">
        <f t="shared" si="2"/>
        <v>0</v>
      </c>
      <c r="AH56" s="94">
        <f t="shared" si="3"/>
        <v>0</v>
      </c>
      <c r="AI56" s="94" t="str">
        <f t="shared" si="11"/>
        <v>Factor de Emisión</v>
      </c>
      <c r="AJ56" s="94">
        <f t="shared" si="12"/>
        <v>0</v>
      </c>
      <c r="AK56" s="94">
        <f t="shared" si="13"/>
        <v>0</v>
      </c>
      <c r="AL56" s="94">
        <f t="shared" si="14"/>
        <v>0</v>
      </c>
      <c r="AM56" s="143">
        <f t="shared" si="15"/>
        <v>0</v>
      </c>
      <c r="AN56" s="143">
        <f>IF(J56="",AM56*'Fraccion masica'!$AB$36,J56*AM56)</f>
        <v>0</v>
      </c>
      <c r="AO56" s="143">
        <f>IF(K56="",AM56*'Fraccion masica'!$AB$35,K56*AM56)</f>
        <v>0</v>
      </c>
      <c r="AP56" s="147">
        <f>IFERROR(AN56*Hoja1!$C$24/Hoja1!$C$25/Hoja1!$C$26*16.04/1000000,0)</f>
        <v>0</v>
      </c>
      <c r="AQ56" s="148">
        <f>IFERROR(AO56*Hoja1!$C$24/Hoja1!$C$25/Hoja1!$C$26*44.01/1000000,0)</f>
        <v>0</v>
      </c>
    </row>
    <row r="57" spans="2:43" x14ac:dyDescent="0.75">
      <c r="B57" s="52"/>
      <c r="C57" s="52"/>
      <c r="D57" s="52"/>
      <c r="E57" s="125"/>
      <c r="F57" s="125"/>
      <c r="G57" s="131"/>
      <c r="H57" s="92"/>
      <c r="I57" s="19"/>
      <c r="J57" s="142"/>
      <c r="K57" s="142"/>
      <c r="L57" s="220" t="str">
        <f t="shared" si="4"/>
        <v/>
      </c>
      <c r="M57" s="78">
        <f t="shared" si="5"/>
        <v>0</v>
      </c>
      <c r="N57" s="78">
        <f t="shared" si="6"/>
        <v>0</v>
      </c>
      <c r="O57" s="78">
        <f t="shared" si="7"/>
        <v>0</v>
      </c>
      <c r="P57" s="78" t="str">
        <f t="shared" si="8"/>
        <v>Factor de Emisión</v>
      </c>
      <c r="Q57" s="166">
        <f t="shared" si="9"/>
        <v>0</v>
      </c>
      <c r="R57" s="167">
        <f t="shared" si="10"/>
        <v>0</v>
      </c>
      <c r="S57" s="78">
        <f>Q57+R57*Hoja1!$C$19</f>
        <v>0</v>
      </c>
      <c r="AE57" s="94">
        <f t="shared" si="0"/>
        <v>0</v>
      </c>
      <c r="AF57" s="94">
        <f t="shared" si="1"/>
        <v>0</v>
      </c>
      <c r="AG57" s="94">
        <f t="shared" si="2"/>
        <v>0</v>
      </c>
      <c r="AH57" s="94">
        <f t="shared" si="3"/>
        <v>0</v>
      </c>
      <c r="AI57" s="94" t="str">
        <f t="shared" si="11"/>
        <v>Factor de Emisión</v>
      </c>
      <c r="AJ57" s="94">
        <f t="shared" si="12"/>
        <v>0</v>
      </c>
      <c r="AK57" s="94">
        <f t="shared" si="13"/>
        <v>0</v>
      </c>
      <c r="AL57" s="94">
        <f t="shared" si="14"/>
        <v>0</v>
      </c>
      <c r="AM57" s="143">
        <f t="shared" si="15"/>
        <v>0</v>
      </c>
      <c r="AN57" s="143">
        <f>IF(J57="",AM57*'Fraccion masica'!$AB$36,J57*AM57)</f>
        <v>0</v>
      </c>
      <c r="AO57" s="143">
        <f>IF(K57="",AM57*'Fraccion masica'!$AB$35,K57*AM57)</f>
        <v>0</v>
      </c>
      <c r="AP57" s="147">
        <f>IFERROR(AN57*Hoja1!$C$24/Hoja1!$C$25/Hoja1!$C$26*16.04/1000000,0)</f>
        <v>0</v>
      </c>
      <c r="AQ57" s="148">
        <f>IFERROR(AO57*Hoja1!$C$24/Hoja1!$C$25/Hoja1!$C$26*44.01/1000000,0)</f>
        <v>0</v>
      </c>
    </row>
    <row r="58" spans="2:43" x14ac:dyDescent="0.75">
      <c r="B58" s="52"/>
      <c r="C58" s="52"/>
      <c r="D58" s="52"/>
      <c r="E58" s="125"/>
      <c r="F58" s="125"/>
      <c r="G58" s="131"/>
      <c r="H58" s="92"/>
      <c r="I58" s="19"/>
      <c r="J58" s="142"/>
      <c r="K58" s="142"/>
      <c r="L58" s="220" t="str">
        <f t="shared" si="4"/>
        <v/>
      </c>
      <c r="M58" s="78">
        <f t="shared" si="5"/>
        <v>0</v>
      </c>
      <c r="N58" s="78">
        <f t="shared" si="6"/>
        <v>0</v>
      </c>
      <c r="O58" s="78">
        <f t="shared" si="7"/>
        <v>0</v>
      </c>
      <c r="P58" s="78" t="str">
        <f t="shared" si="8"/>
        <v>Factor de Emisión</v>
      </c>
      <c r="Q58" s="166">
        <f t="shared" si="9"/>
        <v>0</v>
      </c>
      <c r="R58" s="167">
        <f t="shared" si="10"/>
        <v>0</v>
      </c>
      <c r="S58" s="78">
        <f>Q58+R58*Hoja1!$C$19</f>
        <v>0</v>
      </c>
      <c r="AE58" s="94">
        <f t="shared" si="0"/>
        <v>0</v>
      </c>
      <c r="AF58" s="94">
        <f t="shared" si="1"/>
        <v>0</v>
      </c>
      <c r="AG58" s="94">
        <f t="shared" si="2"/>
        <v>0</v>
      </c>
      <c r="AH58" s="94">
        <f t="shared" si="3"/>
        <v>0</v>
      </c>
      <c r="AI58" s="94" t="str">
        <f t="shared" si="11"/>
        <v>Factor de Emisión</v>
      </c>
      <c r="AJ58" s="94">
        <f t="shared" si="12"/>
        <v>0</v>
      </c>
      <c r="AK58" s="94">
        <f t="shared" si="13"/>
        <v>0</v>
      </c>
      <c r="AL58" s="94">
        <f t="shared" si="14"/>
        <v>0</v>
      </c>
      <c r="AM58" s="143">
        <f t="shared" si="15"/>
        <v>0</v>
      </c>
      <c r="AN58" s="143">
        <f>IF(J58="",AM58*'Fraccion masica'!$AB$36,J58*AM58)</f>
        <v>0</v>
      </c>
      <c r="AO58" s="143">
        <f>IF(K58="",AM58*'Fraccion masica'!$AB$35,K58*AM58)</f>
        <v>0</v>
      </c>
      <c r="AP58" s="147">
        <f>IFERROR(AN58*Hoja1!$C$24/Hoja1!$C$25/Hoja1!$C$26*16.04/1000000,0)</f>
        <v>0</v>
      </c>
      <c r="AQ58" s="148">
        <f>IFERROR(AO58*Hoja1!$C$24/Hoja1!$C$25/Hoja1!$C$26*44.01/1000000,0)</f>
        <v>0</v>
      </c>
    </row>
    <row r="59" spans="2:43" x14ac:dyDescent="0.75">
      <c r="B59" s="52"/>
      <c r="C59" s="52"/>
      <c r="D59" s="52"/>
      <c r="E59" s="125"/>
      <c r="F59" s="125"/>
      <c r="G59" s="131"/>
      <c r="H59" s="92"/>
      <c r="I59" s="19"/>
      <c r="J59" s="142"/>
      <c r="K59" s="142"/>
      <c r="L59" s="220" t="str">
        <f t="shared" si="4"/>
        <v/>
      </c>
      <c r="M59" s="78">
        <f t="shared" si="5"/>
        <v>0</v>
      </c>
      <c r="N59" s="78">
        <f t="shared" si="6"/>
        <v>0</v>
      </c>
      <c r="O59" s="78">
        <f t="shared" si="7"/>
        <v>0</v>
      </c>
      <c r="P59" s="78" t="str">
        <f t="shared" si="8"/>
        <v>Factor de Emisión</v>
      </c>
      <c r="Q59" s="166">
        <f t="shared" si="9"/>
        <v>0</v>
      </c>
      <c r="R59" s="167">
        <f t="shared" si="10"/>
        <v>0</v>
      </c>
      <c r="S59" s="78">
        <f>Q59+R59*Hoja1!$C$19</f>
        <v>0</v>
      </c>
      <c r="AE59" s="94">
        <f t="shared" si="0"/>
        <v>0</v>
      </c>
      <c r="AF59" s="94">
        <f t="shared" si="1"/>
        <v>0</v>
      </c>
      <c r="AG59" s="94">
        <f t="shared" si="2"/>
        <v>0</v>
      </c>
      <c r="AH59" s="94">
        <f t="shared" si="3"/>
        <v>0</v>
      </c>
      <c r="AI59" s="94" t="str">
        <f t="shared" si="11"/>
        <v>Factor de Emisión</v>
      </c>
      <c r="AJ59" s="94">
        <f t="shared" si="12"/>
        <v>0</v>
      </c>
      <c r="AK59" s="94">
        <f t="shared" si="13"/>
        <v>0</v>
      </c>
      <c r="AL59" s="94">
        <f t="shared" si="14"/>
        <v>0</v>
      </c>
      <c r="AM59" s="143">
        <f t="shared" si="15"/>
        <v>0</v>
      </c>
      <c r="AN59" s="143">
        <f>IF(J59="",AM59*'Fraccion masica'!$AB$36,J59*AM59)</f>
        <v>0</v>
      </c>
      <c r="AO59" s="143">
        <f>IF(K59="",AM59*'Fraccion masica'!$AB$35,K59*AM59)</f>
        <v>0</v>
      </c>
      <c r="AP59" s="147">
        <f>IFERROR(AN59*Hoja1!$C$24/Hoja1!$C$25/Hoja1!$C$26*16.04/1000000,0)</f>
        <v>0</v>
      </c>
      <c r="AQ59" s="148">
        <f>IFERROR(AO59*Hoja1!$C$24/Hoja1!$C$25/Hoja1!$C$26*44.01/1000000,0)</f>
        <v>0</v>
      </c>
    </row>
    <row r="60" spans="2:43" x14ac:dyDescent="0.75">
      <c r="B60" s="52"/>
      <c r="C60" s="52"/>
      <c r="D60" s="52"/>
      <c r="E60" s="125"/>
      <c r="F60" s="125"/>
      <c r="G60" s="131"/>
      <c r="H60" s="92"/>
      <c r="I60" s="19"/>
      <c r="J60" s="142"/>
      <c r="K60" s="142"/>
      <c r="L60" s="220" t="str">
        <f t="shared" si="4"/>
        <v/>
      </c>
      <c r="M60" s="78">
        <f t="shared" si="5"/>
        <v>0</v>
      </c>
      <c r="N60" s="78">
        <f t="shared" si="6"/>
        <v>0</v>
      </c>
      <c r="O60" s="78">
        <f t="shared" si="7"/>
        <v>0</v>
      </c>
      <c r="P60" s="78" t="str">
        <f t="shared" si="8"/>
        <v>Factor de Emisión</v>
      </c>
      <c r="Q60" s="166">
        <f t="shared" si="9"/>
        <v>0</v>
      </c>
      <c r="R60" s="167">
        <f t="shared" si="10"/>
        <v>0</v>
      </c>
      <c r="S60" s="78">
        <f>Q60+R60*Hoja1!$C$19</f>
        <v>0</v>
      </c>
      <c r="AE60" s="94">
        <f t="shared" si="0"/>
        <v>0</v>
      </c>
      <c r="AF60" s="94">
        <f t="shared" si="1"/>
        <v>0</v>
      </c>
      <c r="AG60" s="94">
        <f t="shared" si="2"/>
        <v>0</v>
      </c>
      <c r="AH60" s="94">
        <f t="shared" si="3"/>
        <v>0</v>
      </c>
      <c r="AI60" s="94" t="str">
        <f t="shared" si="11"/>
        <v>Factor de Emisión</v>
      </c>
      <c r="AJ60" s="94">
        <f t="shared" si="12"/>
        <v>0</v>
      </c>
      <c r="AK60" s="94">
        <f t="shared" si="13"/>
        <v>0</v>
      </c>
      <c r="AL60" s="94">
        <f t="shared" si="14"/>
        <v>0</v>
      </c>
      <c r="AM60" s="143">
        <f t="shared" si="15"/>
        <v>0</v>
      </c>
      <c r="AN60" s="143">
        <f>IF(J60="",AM60*'Fraccion masica'!$AB$36,J60*AM60)</f>
        <v>0</v>
      </c>
      <c r="AO60" s="143">
        <f>IF(K60="",AM60*'Fraccion masica'!$AB$35,K60*AM60)</f>
        <v>0</v>
      </c>
      <c r="AP60" s="147">
        <f>IFERROR(AN60*Hoja1!$C$24/Hoja1!$C$25/Hoja1!$C$26*16.04/1000000,0)</f>
        <v>0</v>
      </c>
      <c r="AQ60" s="148">
        <f>IFERROR(AO60*Hoja1!$C$24/Hoja1!$C$25/Hoja1!$C$26*44.01/1000000,0)</f>
        <v>0</v>
      </c>
    </row>
    <row r="61" spans="2:43" x14ac:dyDescent="0.75">
      <c r="B61" s="52"/>
      <c r="C61" s="52"/>
      <c r="D61" s="52"/>
      <c r="E61" s="125"/>
      <c r="F61" s="125"/>
      <c r="G61" s="131"/>
      <c r="H61" s="92"/>
      <c r="I61" s="19"/>
      <c r="J61" s="142"/>
      <c r="K61" s="142"/>
      <c r="L61" s="220" t="str">
        <f t="shared" si="4"/>
        <v/>
      </c>
      <c r="M61" s="78">
        <f t="shared" si="5"/>
        <v>0</v>
      </c>
      <c r="N61" s="78">
        <f t="shared" si="6"/>
        <v>0</v>
      </c>
      <c r="O61" s="78">
        <f t="shared" si="7"/>
        <v>0</v>
      </c>
      <c r="P61" s="78" t="str">
        <f t="shared" si="8"/>
        <v>Factor de Emisión</v>
      </c>
      <c r="Q61" s="166">
        <f t="shared" si="9"/>
        <v>0</v>
      </c>
      <c r="R61" s="167">
        <f t="shared" si="10"/>
        <v>0</v>
      </c>
      <c r="S61" s="78">
        <f>Q61+R61*Hoja1!$C$19</f>
        <v>0</v>
      </c>
      <c r="AE61" s="94">
        <f t="shared" si="0"/>
        <v>0</v>
      </c>
      <c r="AF61" s="94">
        <f t="shared" si="1"/>
        <v>0</v>
      </c>
      <c r="AG61" s="94">
        <f t="shared" si="2"/>
        <v>0</v>
      </c>
      <c r="AH61" s="94">
        <f t="shared" si="3"/>
        <v>0</v>
      </c>
      <c r="AI61" s="94" t="str">
        <f t="shared" si="11"/>
        <v>Factor de Emisión</v>
      </c>
      <c r="AJ61" s="94">
        <f t="shared" si="12"/>
        <v>0</v>
      </c>
      <c r="AK61" s="94">
        <f t="shared" si="13"/>
        <v>0</v>
      </c>
      <c r="AL61" s="94">
        <f t="shared" si="14"/>
        <v>0</v>
      </c>
      <c r="AM61" s="143">
        <f t="shared" si="15"/>
        <v>0</v>
      </c>
      <c r="AN61" s="143">
        <f>IF(J61="",AM61*'Fraccion masica'!$AB$36,J61*AM61)</f>
        <v>0</v>
      </c>
      <c r="AO61" s="143">
        <f>IF(K61="",AM61*'Fraccion masica'!$AB$35,K61*AM61)</f>
        <v>0</v>
      </c>
      <c r="AP61" s="147">
        <f>IFERROR(AN61*Hoja1!$C$24/Hoja1!$C$25/Hoja1!$C$26*16.04/1000000,0)</f>
        <v>0</v>
      </c>
      <c r="AQ61" s="148">
        <f>IFERROR(AO61*Hoja1!$C$24/Hoja1!$C$25/Hoja1!$C$26*44.01/1000000,0)</f>
        <v>0</v>
      </c>
    </row>
    <row r="62" spans="2:43" x14ac:dyDescent="0.75">
      <c r="B62" s="52"/>
      <c r="C62" s="52"/>
      <c r="D62" s="52"/>
      <c r="E62" s="125"/>
      <c r="F62" s="125"/>
      <c r="G62" s="131"/>
      <c r="H62" s="92"/>
      <c r="I62" s="19"/>
      <c r="J62" s="142"/>
      <c r="K62" s="142"/>
      <c r="L62" s="220" t="str">
        <f t="shared" si="4"/>
        <v/>
      </c>
      <c r="M62" s="78">
        <f t="shared" si="5"/>
        <v>0</v>
      </c>
      <c r="N62" s="78">
        <f t="shared" si="6"/>
        <v>0</v>
      </c>
      <c r="O62" s="78">
        <f t="shared" si="7"/>
        <v>0</v>
      </c>
      <c r="P62" s="78" t="str">
        <f t="shared" si="8"/>
        <v>Factor de Emisión</v>
      </c>
      <c r="Q62" s="166">
        <f t="shared" si="9"/>
        <v>0</v>
      </c>
      <c r="R62" s="167">
        <f t="shared" si="10"/>
        <v>0</v>
      </c>
      <c r="S62" s="78">
        <f>Q62+R62*Hoja1!$C$19</f>
        <v>0</v>
      </c>
      <c r="AE62" s="94">
        <f t="shared" si="0"/>
        <v>0</v>
      </c>
      <c r="AF62" s="94">
        <f t="shared" si="1"/>
        <v>0</v>
      </c>
      <c r="AG62" s="94">
        <f t="shared" si="2"/>
        <v>0</v>
      </c>
      <c r="AH62" s="94">
        <f t="shared" si="3"/>
        <v>0</v>
      </c>
      <c r="AI62" s="94" t="str">
        <f t="shared" si="11"/>
        <v>Factor de Emisión</v>
      </c>
      <c r="AJ62" s="94">
        <f t="shared" si="12"/>
        <v>0</v>
      </c>
      <c r="AK62" s="94">
        <f t="shared" si="13"/>
        <v>0</v>
      </c>
      <c r="AL62" s="94">
        <f t="shared" si="14"/>
        <v>0</v>
      </c>
      <c r="AM62" s="143">
        <f t="shared" si="15"/>
        <v>0</v>
      </c>
      <c r="AN62" s="143">
        <f>IF(J62="",AM62*'Fraccion masica'!$AB$36,J62*AM62)</f>
        <v>0</v>
      </c>
      <c r="AO62" s="143">
        <f>IF(K62="",AM62*'Fraccion masica'!$AB$35,K62*AM62)</f>
        <v>0</v>
      </c>
      <c r="AP62" s="147">
        <f>IFERROR(AN62*Hoja1!$C$24/Hoja1!$C$25/Hoja1!$C$26*16.04/1000000,0)</f>
        <v>0</v>
      </c>
      <c r="AQ62" s="148">
        <f>IFERROR(AO62*Hoja1!$C$24/Hoja1!$C$25/Hoja1!$C$26*44.01/1000000,0)</f>
        <v>0</v>
      </c>
    </row>
    <row r="63" spans="2:43" x14ac:dyDescent="0.75">
      <c r="B63" s="52"/>
      <c r="C63" s="52"/>
      <c r="D63" s="52"/>
      <c r="E63" s="125"/>
      <c r="F63" s="125"/>
      <c r="G63" s="131"/>
      <c r="H63" s="92"/>
      <c r="I63" s="19"/>
      <c r="J63" s="142"/>
      <c r="K63" s="142"/>
      <c r="L63" s="220" t="str">
        <f t="shared" si="4"/>
        <v/>
      </c>
      <c r="M63" s="78">
        <f t="shared" si="5"/>
        <v>0</v>
      </c>
      <c r="N63" s="78">
        <f t="shared" si="6"/>
        <v>0</v>
      </c>
      <c r="O63" s="78">
        <f t="shared" si="7"/>
        <v>0</v>
      </c>
      <c r="P63" s="78" t="str">
        <f t="shared" si="8"/>
        <v>Factor de Emisión</v>
      </c>
      <c r="Q63" s="166">
        <f t="shared" si="9"/>
        <v>0</v>
      </c>
      <c r="R63" s="167">
        <f t="shared" si="10"/>
        <v>0</v>
      </c>
      <c r="S63" s="78">
        <f>Q63+R63*Hoja1!$C$19</f>
        <v>0</v>
      </c>
      <c r="AE63" s="94">
        <f t="shared" si="0"/>
        <v>0</v>
      </c>
      <c r="AF63" s="94">
        <f t="shared" si="1"/>
        <v>0</v>
      </c>
      <c r="AG63" s="94">
        <f t="shared" si="2"/>
        <v>0</v>
      </c>
      <c r="AH63" s="94">
        <f t="shared" si="3"/>
        <v>0</v>
      </c>
      <c r="AI63" s="94" t="str">
        <f t="shared" si="11"/>
        <v>Factor de Emisión</v>
      </c>
      <c r="AJ63" s="94">
        <f t="shared" si="12"/>
        <v>0</v>
      </c>
      <c r="AK63" s="94">
        <f t="shared" si="13"/>
        <v>0</v>
      </c>
      <c r="AL63" s="94">
        <f t="shared" si="14"/>
        <v>0</v>
      </c>
      <c r="AM63" s="143">
        <f t="shared" si="15"/>
        <v>0</v>
      </c>
      <c r="AN63" s="143">
        <f>IF(J63="",AM63*'Fraccion masica'!$AB$36,J63*AM63)</f>
        <v>0</v>
      </c>
      <c r="AO63" s="143">
        <f>IF(K63="",AM63*'Fraccion masica'!$AB$35,K63*AM63)</f>
        <v>0</v>
      </c>
      <c r="AP63" s="147">
        <f>IFERROR(AN63*Hoja1!$C$24/Hoja1!$C$25/Hoja1!$C$26*16.04/1000000,0)</f>
        <v>0</v>
      </c>
      <c r="AQ63" s="148">
        <f>IFERROR(AO63*Hoja1!$C$24/Hoja1!$C$25/Hoja1!$C$26*44.01/1000000,0)</f>
        <v>0</v>
      </c>
    </row>
    <row r="64" spans="2:43" x14ac:dyDescent="0.75">
      <c r="B64" s="52"/>
      <c r="C64" s="52"/>
      <c r="D64" s="52"/>
      <c r="E64" s="125"/>
      <c r="F64" s="125"/>
      <c r="G64" s="131"/>
      <c r="H64" s="92"/>
      <c r="I64" s="19"/>
      <c r="J64" s="142"/>
      <c r="K64" s="142"/>
      <c r="L64" s="220" t="str">
        <f t="shared" si="4"/>
        <v/>
      </c>
      <c r="M64" s="78">
        <f t="shared" si="5"/>
        <v>0</v>
      </c>
      <c r="N64" s="78">
        <f t="shared" si="6"/>
        <v>0</v>
      </c>
      <c r="O64" s="78">
        <f t="shared" si="7"/>
        <v>0</v>
      </c>
      <c r="P64" s="78" t="str">
        <f t="shared" si="8"/>
        <v>Factor de Emisión</v>
      </c>
      <c r="Q64" s="166">
        <f t="shared" si="9"/>
        <v>0</v>
      </c>
      <c r="R64" s="167">
        <f t="shared" si="10"/>
        <v>0</v>
      </c>
      <c r="S64" s="78">
        <f>Q64+R64*Hoja1!$C$19</f>
        <v>0</v>
      </c>
      <c r="AE64" s="94">
        <f t="shared" si="0"/>
        <v>0</v>
      </c>
      <c r="AF64" s="94">
        <f t="shared" si="1"/>
        <v>0</v>
      </c>
      <c r="AG64" s="94">
        <f t="shared" si="2"/>
        <v>0</v>
      </c>
      <c r="AH64" s="94">
        <f t="shared" si="3"/>
        <v>0</v>
      </c>
      <c r="AI64" s="94" t="str">
        <f t="shared" si="11"/>
        <v>Factor de Emisión</v>
      </c>
      <c r="AJ64" s="94">
        <f t="shared" si="12"/>
        <v>0</v>
      </c>
      <c r="AK64" s="94">
        <f t="shared" si="13"/>
        <v>0</v>
      </c>
      <c r="AL64" s="94">
        <f t="shared" si="14"/>
        <v>0</v>
      </c>
      <c r="AM64" s="143">
        <f t="shared" si="15"/>
        <v>0</v>
      </c>
      <c r="AN64" s="143">
        <f>IF(J64="",AM64*'Fraccion masica'!$AB$36,J64*AM64)</f>
        <v>0</v>
      </c>
      <c r="AO64" s="143">
        <f>IF(K64="",AM64*'Fraccion masica'!$AB$35,K64*AM64)</f>
        <v>0</v>
      </c>
      <c r="AP64" s="147">
        <f>IFERROR(AN64*Hoja1!$C$24/Hoja1!$C$25/Hoja1!$C$26*16.04/1000000,0)</f>
        <v>0</v>
      </c>
      <c r="AQ64" s="148">
        <f>IFERROR(AO64*Hoja1!$C$24/Hoja1!$C$25/Hoja1!$C$26*44.01/1000000,0)</f>
        <v>0</v>
      </c>
    </row>
    <row r="65" spans="2:43" x14ac:dyDescent="0.75">
      <c r="B65" s="52"/>
      <c r="C65" s="52"/>
      <c r="D65" s="52"/>
      <c r="E65" s="125"/>
      <c r="F65" s="125"/>
      <c r="G65" s="131"/>
      <c r="H65" s="92"/>
      <c r="I65" s="19"/>
      <c r="J65" s="142"/>
      <c r="K65" s="142"/>
      <c r="L65" s="220" t="str">
        <f t="shared" si="4"/>
        <v/>
      </c>
      <c r="M65" s="78">
        <f t="shared" si="5"/>
        <v>0</v>
      </c>
      <c r="N65" s="78">
        <f t="shared" si="6"/>
        <v>0</v>
      </c>
      <c r="O65" s="78">
        <f t="shared" si="7"/>
        <v>0</v>
      </c>
      <c r="P65" s="78" t="str">
        <f t="shared" si="8"/>
        <v>Factor de Emisión</v>
      </c>
      <c r="Q65" s="166">
        <f t="shared" si="9"/>
        <v>0</v>
      </c>
      <c r="R65" s="167">
        <f t="shared" si="10"/>
        <v>0</v>
      </c>
      <c r="S65" s="78">
        <f>Q65+R65*Hoja1!$C$19</f>
        <v>0</v>
      </c>
      <c r="AE65" s="94">
        <f t="shared" si="0"/>
        <v>0</v>
      </c>
      <c r="AF65" s="94">
        <f t="shared" si="1"/>
        <v>0</v>
      </c>
      <c r="AG65" s="94">
        <f t="shared" si="2"/>
        <v>0</v>
      </c>
      <c r="AH65" s="94">
        <f t="shared" si="3"/>
        <v>0</v>
      </c>
      <c r="AI65" s="94" t="str">
        <f t="shared" si="11"/>
        <v>Factor de Emisión</v>
      </c>
      <c r="AJ65" s="94">
        <f t="shared" si="12"/>
        <v>0</v>
      </c>
      <c r="AK65" s="94">
        <f t="shared" si="13"/>
        <v>0</v>
      </c>
      <c r="AL65" s="94">
        <f t="shared" si="14"/>
        <v>0</v>
      </c>
      <c r="AM65" s="143">
        <f t="shared" si="15"/>
        <v>0</v>
      </c>
      <c r="AN65" s="143">
        <f>IF(J65="",AM65*'Fraccion masica'!$AB$36,J65*AM65)</f>
        <v>0</v>
      </c>
      <c r="AO65" s="143">
        <f>IF(K65="",AM65*'Fraccion masica'!$AB$35,K65*AM65)</f>
        <v>0</v>
      </c>
      <c r="AP65" s="147">
        <f>IFERROR(AN65*Hoja1!$C$24/Hoja1!$C$25/Hoja1!$C$26*16.04/1000000,0)</f>
        <v>0</v>
      </c>
      <c r="AQ65" s="148">
        <f>IFERROR(AO65*Hoja1!$C$24/Hoja1!$C$25/Hoja1!$C$26*44.01/1000000,0)</f>
        <v>0</v>
      </c>
    </row>
    <row r="66" spans="2:43" x14ac:dyDescent="0.75">
      <c r="B66" s="52"/>
      <c r="C66" s="52"/>
      <c r="D66" s="52"/>
      <c r="E66" s="125"/>
      <c r="F66" s="125"/>
      <c r="G66" s="131"/>
      <c r="H66" s="92"/>
      <c r="I66" s="19"/>
      <c r="J66" s="142"/>
      <c r="K66" s="142"/>
      <c r="L66" s="220" t="str">
        <f t="shared" si="4"/>
        <v/>
      </c>
      <c r="M66" s="78">
        <f t="shared" si="5"/>
        <v>0</v>
      </c>
      <c r="N66" s="78">
        <f t="shared" si="6"/>
        <v>0</v>
      </c>
      <c r="O66" s="78">
        <f t="shared" si="7"/>
        <v>0</v>
      </c>
      <c r="P66" s="78" t="str">
        <f t="shared" si="8"/>
        <v>Factor de Emisión</v>
      </c>
      <c r="Q66" s="166">
        <f t="shared" si="9"/>
        <v>0</v>
      </c>
      <c r="R66" s="167">
        <f t="shared" si="10"/>
        <v>0</v>
      </c>
      <c r="S66" s="78">
        <f>Q66+R66*Hoja1!$C$19</f>
        <v>0</v>
      </c>
      <c r="AE66" s="94">
        <f t="shared" si="0"/>
        <v>0</v>
      </c>
      <c r="AF66" s="94">
        <f t="shared" si="1"/>
        <v>0</v>
      </c>
      <c r="AG66" s="94">
        <f t="shared" si="2"/>
        <v>0</v>
      </c>
      <c r="AH66" s="94">
        <f t="shared" si="3"/>
        <v>0</v>
      </c>
      <c r="AI66" s="94" t="str">
        <f t="shared" si="11"/>
        <v>Factor de Emisión</v>
      </c>
      <c r="AJ66" s="94">
        <f t="shared" si="12"/>
        <v>0</v>
      </c>
      <c r="AK66" s="94">
        <f t="shared" si="13"/>
        <v>0</v>
      </c>
      <c r="AL66" s="94">
        <f t="shared" si="14"/>
        <v>0</v>
      </c>
      <c r="AM66" s="143">
        <f t="shared" si="15"/>
        <v>0</v>
      </c>
      <c r="AN66" s="143">
        <f>IF(J66="",AM66*'Fraccion masica'!$AB$36,J66*AM66)</f>
        <v>0</v>
      </c>
      <c r="AO66" s="143">
        <f>IF(K66="",AM66*'Fraccion masica'!$AB$35,K66*AM66)</f>
        <v>0</v>
      </c>
      <c r="AP66" s="147">
        <f>IFERROR(AN66*Hoja1!$C$24/Hoja1!$C$25/Hoja1!$C$26*16.04/1000000,0)</f>
        <v>0</v>
      </c>
      <c r="AQ66" s="148">
        <f>IFERROR(AO66*Hoja1!$C$24/Hoja1!$C$25/Hoja1!$C$26*44.01/1000000,0)</f>
        <v>0</v>
      </c>
    </row>
    <row r="67" spans="2:43" x14ac:dyDescent="0.75">
      <c r="B67" s="52"/>
      <c r="C67" s="52"/>
      <c r="D67" s="52"/>
      <c r="E67" s="125"/>
      <c r="F67" s="125"/>
      <c r="G67" s="131"/>
      <c r="H67" s="92"/>
      <c r="I67" s="19"/>
      <c r="J67" s="142"/>
      <c r="K67" s="142"/>
      <c r="L67" s="220" t="str">
        <f t="shared" si="4"/>
        <v/>
      </c>
      <c r="M67" s="78">
        <f t="shared" si="5"/>
        <v>0</v>
      </c>
      <c r="N67" s="78">
        <f t="shared" si="6"/>
        <v>0</v>
      </c>
      <c r="O67" s="78">
        <f t="shared" si="7"/>
        <v>0</v>
      </c>
      <c r="P67" s="78" t="str">
        <f t="shared" si="8"/>
        <v>Factor de Emisión</v>
      </c>
      <c r="Q67" s="166">
        <f t="shared" si="9"/>
        <v>0</v>
      </c>
      <c r="R67" s="167">
        <f t="shared" si="10"/>
        <v>0</v>
      </c>
      <c r="S67" s="78">
        <f>Q67+R67*Hoja1!$C$19</f>
        <v>0</v>
      </c>
      <c r="AE67" s="94">
        <f t="shared" si="0"/>
        <v>0</v>
      </c>
      <c r="AF67" s="94">
        <f t="shared" si="1"/>
        <v>0</v>
      </c>
      <c r="AG67" s="94">
        <f t="shared" si="2"/>
        <v>0</v>
      </c>
      <c r="AH67" s="94">
        <f t="shared" si="3"/>
        <v>0</v>
      </c>
      <c r="AI67" s="94" t="str">
        <f t="shared" si="11"/>
        <v>Factor de Emisión</v>
      </c>
      <c r="AJ67" s="94">
        <f t="shared" si="12"/>
        <v>0</v>
      </c>
      <c r="AK67" s="94">
        <f t="shared" si="13"/>
        <v>0</v>
      </c>
      <c r="AL67" s="94">
        <f t="shared" si="14"/>
        <v>0</v>
      </c>
      <c r="AM67" s="143">
        <f t="shared" si="15"/>
        <v>0</v>
      </c>
      <c r="AN67" s="143">
        <f>IF(J67="",AM67*'Fraccion masica'!$AB$36,J67*AM67)</f>
        <v>0</v>
      </c>
      <c r="AO67" s="143">
        <f>IF(K67="",AM67*'Fraccion masica'!$AB$35,K67*AM67)</f>
        <v>0</v>
      </c>
      <c r="AP67" s="147">
        <f>IFERROR(AN67*Hoja1!$C$24/Hoja1!$C$25/Hoja1!$C$26*16.04/1000000,0)</f>
        <v>0</v>
      </c>
      <c r="AQ67" s="148">
        <f>IFERROR(AO67*Hoja1!$C$24/Hoja1!$C$25/Hoja1!$C$26*44.01/1000000,0)</f>
        <v>0</v>
      </c>
    </row>
    <row r="68" spans="2:43" x14ac:dyDescent="0.75">
      <c r="B68" s="52"/>
      <c r="C68" s="52"/>
      <c r="D68" s="52"/>
      <c r="E68" s="125"/>
      <c r="F68" s="125"/>
      <c r="G68" s="131"/>
      <c r="H68" s="92"/>
      <c r="I68" s="19"/>
      <c r="J68" s="142"/>
      <c r="K68" s="142"/>
      <c r="L68" s="220" t="str">
        <f t="shared" si="4"/>
        <v/>
      </c>
      <c r="M68" s="78">
        <f t="shared" si="5"/>
        <v>0</v>
      </c>
      <c r="N68" s="78">
        <f t="shared" si="6"/>
        <v>0</v>
      </c>
      <c r="O68" s="78">
        <f t="shared" si="7"/>
        <v>0</v>
      </c>
      <c r="P68" s="78" t="str">
        <f t="shared" si="8"/>
        <v>Factor de Emisión</v>
      </c>
      <c r="Q68" s="166">
        <f t="shared" si="9"/>
        <v>0</v>
      </c>
      <c r="R68" s="167">
        <f t="shared" si="10"/>
        <v>0</v>
      </c>
      <c r="S68" s="78">
        <f>Q68+R68*Hoja1!$C$19</f>
        <v>0</v>
      </c>
      <c r="AE68" s="94">
        <f t="shared" si="0"/>
        <v>0</v>
      </c>
      <c r="AF68" s="94">
        <f t="shared" si="1"/>
        <v>0</v>
      </c>
      <c r="AG68" s="94">
        <f t="shared" si="2"/>
        <v>0</v>
      </c>
      <c r="AH68" s="94">
        <f t="shared" si="3"/>
        <v>0</v>
      </c>
      <c r="AI68" s="94" t="str">
        <f t="shared" si="11"/>
        <v>Factor de Emisión</v>
      </c>
      <c r="AJ68" s="94">
        <f t="shared" si="12"/>
        <v>0</v>
      </c>
      <c r="AK68" s="94">
        <f t="shared" si="13"/>
        <v>0</v>
      </c>
      <c r="AL68" s="94">
        <f t="shared" si="14"/>
        <v>0</v>
      </c>
      <c r="AM68" s="143">
        <f t="shared" si="15"/>
        <v>0</v>
      </c>
      <c r="AN68" s="143">
        <f>IF(J68="",AM68*'Fraccion masica'!$AB$36,J68*AM68)</f>
        <v>0</v>
      </c>
      <c r="AO68" s="143">
        <f>IF(K68="",AM68*'Fraccion masica'!$AB$35,K68*AM68)</f>
        <v>0</v>
      </c>
      <c r="AP68" s="147">
        <f>IFERROR(AN68*Hoja1!$C$24/Hoja1!$C$25/Hoja1!$C$26*16.04/1000000,0)</f>
        <v>0</v>
      </c>
      <c r="AQ68" s="148">
        <f>IFERROR(AO68*Hoja1!$C$24/Hoja1!$C$25/Hoja1!$C$26*44.01/1000000,0)</f>
        <v>0</v>
      </c>
    </row>
    <row r="69" spans="2:43" x14ac:dyDescent="0.75">
      <c r="B69" s="52"/>
      <c r="C69" s="52"/>
      <c r="D69" s="52"/>
      <c r="E69" s="125"/>
      <c r="F69" s="125"/>
      <c r="G69" s="131"/>
      <c r="H69" s="92"/>
      <c r="I69" s="19"/>
      <c r="J69" s="142"/>
      <c r="K69" s="142"/>
      <c r="L69" s="220" t="str">
        <f t="shared" si="4"/>
        <v/>
      </c>
      <c r="M69" s="78">
        <f t="shared" si="5"/>
        <v>0</v>
      </c>
      <c r="N69" s="78">
        <f t="shared" si="6"/>
        <v>0</v>
      </c>
      <c r="O69" s="78">
        <f t="shared" si="7"/>
        <v>0</v>
      </c>
      <c r="P69" s="78" t="str">
        <f t="shared" si="8"/>
        <v>Factor de Emisión</v>
      </c>
      <c r="Q69" s="166">
        <f t="shared" si="9"/>
        <v>0</v>
      </c>
      <c r="R69" s="167">
        <f t="shared" si="10"/>
        <v>0</v>
      </c>
      <c r="S69" s="78">
        <f>Q69+R69*Hoja1!$C$19</f>
        <v>0</v>
      </c>
      <c r="AE69" s="94">
        <f t="shared" si="0"/>
        <v>0</v>
      </c>
      <c r="AF69" s="94">
        <f t="shared" si="1"/>
        <v>0</v>
      </c>
      <c r="AG69" s="94">
        <f t="shared" si="2"/>
        <v>0</v>
      </c>
      <c r="AH69" s="94">
        <f t="shared" si="3"/>
        <v>0</v>
      </c>
      <c r="AI69" s="94" t="str">
        <f t="shared" si="11"/>
        <v>Factor de Emisión</v>
      </c>
      <c r="AJ69" s="94">
        <f t="shared" si="12"/>
        <v>0</v>
      </c>
      <c r="AK69" s="94">
        <f t="shared" si="13"/>
        <v>0</v>
      </c>
      <c r="AL69" s="94">
        <f t="shared" si="14"/>
        <v>0</v>
      </c>
      <c r="AM69" s="143">
        <f t="shared" si="15"/>
        <v>0</v>
      </c>
      <c r="AN69" s="143">
        <f>IF(J69="",AM69*'Fraccion masica'!$AB$36,J69*AM69)</f>
        <v>0</v>
      </c>
      <c r="AO69" s="143">
        <f>IF(K69="",AM69*'Fraccion masica'!$AB$35,K69*AM69)</f>
        <v>0</v>
      </c>
      <c r="AP69" s="147">
        <f>IFERROR(AN69*Hoja1!$C$24/Hoja1!$C$25/Hoja1!$C$26*16.04/1000000,0)</f>
        <v>0</v>
      </c>
      <c r="AQ69" s="148">
        <f>IFERROR(AO69*Hoja1!$C$24/Hoja1!$C$25/Hoja1!$C$26*44.01/1000000,0)</f>
        <v>0</v>
      </c>
    </row>
    <row r="70" spans="2:43" x14ac:dyDescent="0.75">
      <c r="B70" s="52"/>
      <c r="C70" s="52"/>
      <c r="D70" s="52"/>
      <c r="E70" s="125"/>
      <c r="F70" s="125"/>
      <c r="G70" s="131"/>
      <c r="H70" s="92"/>
      <c r="I70" s="19"/>
      <c r="J70" s="142"/>
      <c r="K70" s="142"/>
      <c r="L70" s="220" t="str">
        <f t="shared" si="4"/>
        <v/>
      </c>
      <c r="M70" s="78">
        <f t="shared" si="5"/>
        <v>0</v>
      </c>
      <c r="N70" s="78">
        <f t="shared" si="6"/>
        <v>0</v>
      </c>
      <c r="O70" s="78">
        <f t="shared" si="7"/>
        <v>0</v>
      </c>
      <c r="P70" s="78" t="str">
        <f t="shared" si="8"/>
        <v>Factor de Emisión</v>
      </c>
      <c r="Q70" s="166">
        <f t="shared" si="9"/>
        <v>0</v>
      </c>
      <c r="R70" s="167">
        <f t="shared" si="10"/>
        <v>0</v>
      </c>
      <c r="S70" s="78">
        <f>Q70+R70*Hoja1!$C$19</f>
        <v>0</v>
      </c>
      <c r="AE70" s="94">
        <f t="shared" si="0"/>
        <v>0</v>
      </c>
      <c r="AF70" s="94">
        <f t="shared" si="1"/>
        <v>0</v>
      </c>
      <c r="AG70" s="94">
        <f t="shared" si="2"/>
        <v>0</v>
      </c>
      <c r="AH70" s="94">
        <f t="shared" si="3"/>
        <v>0</v>
      </c>
      <c r="AI70" s="94" t="str">
        <f t="shared" si="11"/>
        <v>Factor de Emisión</v>
      </c>
      <c r="AJ70" s="94">
        <f t="shared" si="12"/>
        <v>0</v>
      </c>
      <c r="AK70" s="94">
        <f t="shared" si="13"/>
        <v>0</v>
      </c>
      <c r="AL70" s="94">
        <f t="shared" si="14"/>
        <v>0</v>
      </c>
      <c r="AM70" s="143">
        <f t="shared" si="15"/>
        <v>0</v>
      </c>
      <c r="AN70" s="143">
        <f>IF(J70="",AM70*'Fraccion masica'!$AB$36,J70*AM70)</f>
        <v>0</v>
      </c>
      <c r="AO70" s="143">
        <f>IF(K70="",AM70*'Fraccion masica'!$AB$35,K70*AM70)</f>
        <v>0</v>
      </c>
      <c r="AP70" s="147">
        <f>IFERROR(AN70*Hoja1!$C$24/Hoja1!$C$25/Hoja1!$C$26*16.04/1000000,0)</f>
        <v>0</v>
      </c>
      <c r="AQ70" s="148">
        <f>IFERROR(AO70*Hoja1!$C$24/Hoja1!$C$25/Hoja1!$C$26*44.01/1000000,0)</f>
        <v>0</v>
      </c>
    </row>
    <row r="71" spans="2:43" x14ac:dyDescent="0.75">
      <c r="B71" s="52"/>
      <c r="C71" s="52"/>
      <c r="D71" s="52"/>
      <c r="E71" s="125"/>
      <c r="F71" s="125"/>
      <c r="G71" s="131"/>
      <c r="H71" s="92"/>
      <c r="I71" s="19"/>
      <c r="J71" s="142"/>
      <c r="K71" s="142"/>
      <c r="L71" s="220" t="str">
        <f t="shared" si="4"/>
        <v/>
      </c>
      <c r="M71" s="78">
        <f t="shared" si="5"/>
        <v>0</v>
      </c>
      <c r="N71" s="78">
        <f t="shared" si="6"/>
        <v>0</v>
      </c>
      <c r="O71" s="78">
        <f t="shared" si="7"/>
        <v>0</v>
      </c>
      <c r="P71" s="78" t="str">
        <f t="shared" si="8"/>
        <v>Factor de Emisión</v>
      </c>
      <c r="Q71" s="166">
        <f t="shared" si="9"/>
        <v>0</v>
      </c>
      <c r="R71" s="167">
        <f t="shared" si="10"/>
        <v>0</v>
      </c>
      <c r="S71" s="78">
        <f>Q71+R71*Hoja1!$C$19</f>
        <v>0</v>
      </c>
      <c r="AE71" s="94">
        <f t="shared" si="0"/>
        <v>0</v>
      </c>
      <c r="AF71" s="94">
        <f t="shared" si="1"/>
        <v>0</v>
      </c>
      <c r="AG71" s="94">
        <f t="shared" si="2"/>
        <v>0</v>
      </c>
      <c r="AH71" s="94">
        <f t="shared" si="3"/>
        <v>0</v>
      </c>
      <c r="AI71" s="94" t="str">
        <f t="shared" si="11"/>
        <v>Factor de Emisión</v>
      </c>
      <c r="AJ71" s="94">
        <f t="shared" si="12"/>
        <v>0</v>
      </c>
      <c r="AK71" s="94">
        <f t="shared" si="13"/>
        <v>0</v>
      </c>
      <c r="AL71" s="94">
        <f t="shared" si="14"/>
        <v>0</v>
      </c>
      <c r="AM71" s="143">
        <f t="shared" si="15"/>
        <v>0</v>
      </c>
      <c r="AN71" s="143">
        <f>IF(J71="",AM71*'Fraccion masica'!$AB$36,J71*AM71)</f>
        <v>0</v>
      </c>
      <c r="AO71" s="143">
        <f>IF(K71="",AM71*'Fraccion masica'!$AB$35,K71*AM71)</f>
        <v>0</v>
      </c>
      <c r="AP71" s="147">
        <f>IFERROR(AN71*Hoja1!$C$24/Hoja1!$C$25/Hoja1!$C$26*16.04/1000000,0)</f>
        <v>0</v>
      </c>
      <c r="AQ71" s="148">
        <f>IFERROR(AO71*Hoja1!$C$24/Hoja1!$C$25/Hoja1!$C$26*44.01/1000000,0)</f>
        <v>0</v>
      </c>
    </row>
    <row r="72" spans="2:43" x14ac:dyDescent="0.75">
      <c r="B72" s="52"/>
      <c r="C72" s="52"/>
      <c r="D72" s="52"/>
      <c r="E72" s="125"/>
      <c r="F72" s="125"/>
      <c r="G72" s="131"/>
      <c r="H72" s="92"/>
      <c r="I72" s="19"/>
      <c r="J72" s="142"/>
      <c r="K72" s="142"/>
      <c r="L72" s="220" t="str">
        <f t="shared" si="4"/>
        <v/>
      </c>
      <c r="M72" s="78">
        <f t="shared" si="5"/>
        <v>0</v>
      </c>
      <c r="N72" s="78">
        <f t="shared" si="6"/>
        <v>0</v>
      </c>
      <c r="O72" s="78">
        <f t="shared" si="7"/>
        <v>0</v>
      </c>
      <c r="P72" s="78" t="str">
        <f t="shared" si="8"/>
        <v>Factor de Emisión</v>
      </c>
      <c r="Q72" s="166">
        <f t="shared" si="9"/>
        <v>0</v>
      </c>
      <c r="R72" s="167">
        <f t="shared" si="10"/>
        <v>0</v>
      </c>
      <c r="S72" s="78">
        <f>Q72+R72*Hoja1!$C$19</f>
        <v>0</v>
      </c>
      <c r="AE72" s="94">
        <f t="shared" si="0"/>
        <v>0</v>
      </c>
      <c r="AF72" s="94">
        <f t="shared" si="1"/>
        <v>0</v>
      </c>
      <c r="AG72" s="94">
        <f t="shared" si="2"/>
        <v>0</v>
      </c>
      <c r="AH72" s="94">
        <f t="shared" si="3"/>
        <v>0</v>
      </c>
      <c r="AI72" s="94" t="str">
        <f t="shared" si="11"/>
        <v>Factor de Emisión</v>
      </c>
      <c r="AJ72" s="94">
        <f t="shared" si="12"/>
        <v>0</v>
      </c>
      <c r="AK72" s="94">
        <f t="shared" si="13"/>
        <v>0</v>
      </c>
      <c r="AL72" s="94">
        <f t="shared" si="14"/>
        <v>0</v>
      </c>
      <c r="AM72" s="143">
        <f t="shared" si="15"/>
        <v>0</v>
      </c>
      <c r="AN72" s="143">
        <f>IF(J72="",AM72*'Fraccion masica'!$AB$36,J72*AM72)</f>
        <v>0</v>
      </c>
      <c r="AO72" s="143">
        <f>IF(K72="",AM72*'Fraccion masica'!$AB$35,K72*AM72)</f>
        <v>0</v>
      </c>
      <c r="AP72" s="147">
        <f>IFERROR(AN72*Hoja1!$C$24/Hoja1!$C$25/Hoja1!$C$26*16.04/1000000,0)</f>
        <v>0</v>
      </c>
      <c r="AQ72" s="148">
        <f>IFERROR(AO72*Hoja1!$C$24/Hoja1!$C$25/Hoja1!$C$26*44.01/1000000,0)</f>
        <v>0</v>
      </c>
    </row>
    <row r="73" spans="2:43" x14ac:dyDescent="0.75">
      <c r="B73" s="52"/>
      <c r="C73" s="52"/>
      <c r="D73" s="52"/>
      <c r="E73" s="125"/>
      <c r="F73" s="125"/>
      <c r="G73" s="131"/>
      <c r="H73" s="92"/>
      <c r="I73" s="19"/>
      <c r="J73" s="142"/>
      <c r="K73" s="142"/>
      <c r="L73" s="220" t="str">
        <f t="shared" si="4"/>
        <v/>
      </c>
      <c r="M73" s="78">
        <f t="shared" si="5"/>
        <v>0</v>
      </c>
      <c r="N73" s="78">
        <f t="shared" si="6"/>
        <v>0</v>
      </c>
      <c r="O73" s="78">
        <f t="shared" si="7"/>
        <v>0</v>
      </c>
      <c r="P73" s="78" t="str">
        <f t="shared" si="8"/>
        <v>Factor de Emisión</v>
      </c>
      <c r="Q73" s="166">
        <f t="shared" si="9"/>
        <v>0</v>
      </c>
      <c r="R73" s="167">
        <f t="shared" si="10"/>
        <v>0</v>
      </c>
      <c r="S73" s="78">
        <f>Q73+R73*Hoja1!$C$19</f>
        <v>0</v>
      </c>
      <c r="AE73" s="94">
        <f t="shared" si="0"/>
        <v>0</v>
      </c>
      <c r="AF73" s="94">
        <f t="shared" si="1"/>
        <v>0</v>
      </c>
      <c r="AG73" s="94">
        <f t="shared" si="2"/>
        <v>0</v>
      </c>
      <c r="AH73" s="94">
        <f t="shared" si="3"/>
        <v>0</v>
      </c>
      <c r="AI73" s="94" t="str">
        <f t="shared" si="11"/>
        <v>Factor de Emisión</v>
      </c>
      <c r="AJ73" s="94">
        <f t="shared" si="12"/>
        <v>0</v>
      </c>
      <c r="AK73" s="94">
        <f t="shared" si="13"/>
        <v>0</v>
      </c>
      <c r="AL73" s="94">
        <f t="shared" si="14"/>
        <v>0</v>
      </c>
      <c r="AM73" s="143">
        <f t="shared" si="15"/>
        <v>0</v>
      </c>
      <c r="AN73" s="143">
        <f>IF(J73="",AM73*'Fraccion masica'!$AB$36,J73*AM73)</f>
        <v>0</v>
      </c>
      <c r="AO73" s="143">
        <f>IF(K73="",AM73*'Fraccion masica'!$AB$35,K73*AM73)</f>
        <v>0</v>
      </c>
      <c r="AP73" s="147">
        <f>IFERROR(AN73*Hoja1!$C$24/Hoja1!$C$25/Hoja1!$C$26*16.04/1000000,0)</f>
        <v>0</v>
      </c>
      <c r="AQ73" s="148">
        <f>IFERROR(AO73*Hoja1!$C$24/Hoja1!$C$25/Hoja1!$C$26*44.01/1000000,0)</f>
        <v>0</v>
      </c>
    </row>
    <row r="74" spans="2:43" x14ac:dyDescent="0.75">
      <c r="B74" s="52"/>
      <c r="C74" s="52"/>
      <c r="D74" s="52"/>
      <c r="E74" s="125"/>
      <c r="F74" s="125"/>
      <c r="G74" s="131"/>
      <c r="H74" s="92"/>
      <c r="I74" s="19"/>
      <c r="J74" s="142"/>
      <c r="K74" s="142"/>
      <c r="L74" s="220" t="str">
        <f t="shared" si="4"/>
        <v/>
      </c>
      <c r="M74" s="78">
        <f t="shared" si="5"/>
        <v>0</v>
      </c>
      <c r="N74" s="78">
        <f t="shared" si="6"/>
        <v>0</v>
      </c>
      <c r="O74" s="78">
        <f t="shared" si="7"/>
        <v>0</v>
      </c>
      <c r="P74" s="78" t="str">
        <f t="shared" si="8"/>
        <v>Factor de Emisión</v>
      </c>
      <c r="Q74" s="166">
        <f t="shared" si="9"/>
        <v>0</v>
      </c>
      <c r="R74" s="167">
        <f t="shared" si="10"/>
        <v>0</v>
      </c>
      <c r="S74" s="78">
        <f>Q74+R74*Hoja1!$C$19</f>
        <v>0</v>
      </c>
      <c r="AE74" s="94">
        <f t="shared" si="0"/>
        <v>0</v>
      </c>
      <c r="AF74" s="94">
        <f t="shared" si="1"/>
        <v>0</v>
      </c>
      <c r="AG74" s="94">
        <f t="shared" si="2"/>
        <v>0</v>
      </c>
      <c r="AH74" s="94">
        <f t="shared" si="3"/>
        <v>0</v>
      </c>
      <c r="AI74" s="94" t="str">
        <f t="shared" si="11"/>
        <v>Factor de Emisión</v>
      </c>
      <c r="AJ74" s="94">
        <f t="shared" si="12"/>
        <v>0</v>
      </c>
      <c r="AK74" s="94">
        <f t="shared" si="13"/>
        <v>0</v>
      </c>
      <c r="AL74" s="94">
        <f t="shared" si="14"/>
        <v>0</v>
      </c>
      <c r="AM74" s="143">
        <f t="shared" si="15"/>
        <v>0</v>
      </c>
      <c r="AN74" s="143">
        <f>IF(J74="",AM74*'Fraccion masica'!$AB$36,J74*AM74)</f>
        <v>0</v>
      </c>
      <c r="AO74" s="143">
        <f>IF(K74="",AM74*'Fraccion masica'!$AB$35,K74*AM74)</f>
        <v>0</v>
      </c>
      <c r="AP74" s="147">
        <f>IFERROR(AN74*Hoja1!$C$24/Hoja1!$C$25/Hoja1!$C$26*16.04/1000000,0)</f>
        <v>0</v>
      </c>
      <c r="AQ74" s="148">
        <f>IFERROR(AO74*Hoja1!$C$24/Hoja1!$C$25/Hoja1!$C$26*44.01/1000000,0)</f>
        <v>0</v>
      </c>
    </row>
    <row r="75" spans="2:43" x14ac:dyDescent="0.75">
      <c r="B75" s="52"/>
      <c r="C75" s="52"/>
      <c r="D75" s="52"/>
      <c r="E75" s="125"/>
      <c r="F75" s="125"/>
      <c r="G75" s="131"/>
      <c r="H75" s="92"/>
      <c r="I75" s="19"/>
      <c r="J75" s="142"/>
      <c r="K75" s="142"/>
      <c r="L75" s="220" t="str">
        <f t="shared" si="4"/>
        <v/>
      </c>
      <c r="M75" s="78">
        <f t="shared" si="5"/>
        <v>0</v>
      </c>
      <c r="N75" s="78">
        <f t="shared" si="6"/>
        <v>0</v>
      </c>
      <c r="O75" s="78">
        <f t="shared" si="7"/>
        <v>0</v>
      </c>
      <c r="P75" s="78" t="str">
        <f t="shared" si="8"/>
        <v>Factor de Emisión</v>
      </c>
      <c r="Q75" s="166">
        <f t="shared" si="9"/>
        <v>0</v>
      </c>
      <c r="R75" s="167">
        <f t="shared" si="10"/>
        <v>0</v>
      </c>
      <c r="S75" s="78">
        <f>Q75+R75*Hoja1!$C$19</f>
        <v>0</v>
      </c>
      <c r="AE75" s="94">
        <f t="shared" si="0"/>
        <v>0</v>
      </c>
      <c r="AF75" s="94">
        <f t="shared" si="1"/>
        <v>0</v>
      </c>
      <c r="AG75" s="94">
        <f t="shared" si="2"/>
        <v>0</v>
      </c>
      <c r="AH75" s="94">
        <f t="shared" si="3"/>
        <v>0</v>
      </c>
      <c r="AI75" s="94" t="str">
        <f t="shared" si="11"/>
        <v>Factor de Emisión</v>
      </c>
      <c r="AJ75" s="94">
        <f t="shared" si="12"/>
        <v>0</v>
      </c>
      <c r="AK75" s="94">
        <f t="shared" si="13"/>
        <v>0</v>
      </c>
      <c r="AL75" s="94">
        <f t="shared" si="14"/>
        <v>0</v>
      </c>
      <c r="AM75" s="143">
        <f t="shared" si="15"/>
        <v>0</v>
      </c>
      <c r="AN75" s="143">
        <f>IF(J75="",AM75*'Fraccion masica'!$AB$36,J75*AM75)</f>
        <v>0</v>
      </c>
      <c r="AO75" s="143">
        <f>IF(K75="",AM75*'Fraccion masica'!$AB$35,K75*AM75)</f>
        <v>0</v>
      </c>
      <c r="AP75" s="147">
        <f>IFERROR(AN75*Hoja1!$C$24/Hoja1!$C$25/Hoja1!$C$26*16.04/1000000,0)</f>
        <v>0</v>
      </c>
      <c r="AQ75" s="148">
        <f>IFERROR(AO75*Hoja1!$C$24/Hoja1!$C$25/Hoja1!$C$26*44.01/1000000,0)</f>
        <v>0</v>
      </c>
    </row>
    <row r="76" spans="2:43" x14ac:dyDescent="0.75">
      <c r="B76" s="52"/>
      <c r="C76" s="52"/>
      <c r="D76" s="52"/>
      <c r="E76" s="125"/>
      <c r="F76" s="125"/>
      <c r="G76" s="131"/>
      <c r="H76" s="92"/>
      <c r="I76" s="19"/>
      <c r="J76" s="142"/>
      <c r="K76" s="142"/>
      <c r="L76" s="220" t="str">
        <f t="shared" si="4"/>
        <v/>
      </c>
      <c r="M76" s="78">
        <f t="shared" si="5"/>
        <v>0</v>
      </c>
      <c r="N76" s="78">
        <f t="shared" si="6"/>
        <v>0</v>
      </c>
      <c r="O76" s="78">
        <f t="shared" si="7"/>
        <v>0</v>
      </c>
      <c r="P76" s="78" t="str">
        <f t="shared" si="8"/>
        <v>Factor de Emisión</v>
      </c>
      <c r="Q76" s="166">
        <f t="shared" si="9"/>
        <v>0</v>
      </c>
      <c r="R76" s="167">
        <f t="shared" si="10"/>
        <v>0</v>
      </c>
      <c r="S76" s="78">
        <f>Q76+R76*Hoja1!$C$19</f>
        <v>0</v>
      </c>
      <c r="AE76" s="94">
        <f t="shared" si="0"/>
        <v>0</v>
      </c>
      <c r="AF76" s="94">
        <f t="shared" si="1"/>
        <v>0</v>
      </c>
      <c r="AG76" s="94">
        <f t="shared" si="2"/>
        <v>0</v>
      </c>
      <c r="AH76" s="94">
        <f t="shared" si="3"/>
        <v>0</v>
      </c>
      <c r="AI76" s="94" t="str">
        <f t="shared" si="11"/>
        <v>Factor de Emisión</v>
      </c>
      <c r="AJ76" s="94">
        <f t="shared" si="12"/>
        <v>0</v>
      </c>
      <c r="AK76" s="94">
        <f t="shared" si="13"/>
        <v>0</v>
      </c>
      <c r="AL76" s="94">
        <f t="shared" si="14"/>
        <v>0</v>
      </c>
      <c r="AM76" s="143">
        <f t="shared" si="15"/>
        <v>0</v>
      </c>
      <c r="AN76" s="143">
        <f>IF(J76="",AM76*'Fraccion masica'!$AB$36,J76*AM76)</f>
        <v>0</v>
      </c>
      <c r="AO76" s="143">
        <f>IF(K76="",AM76*'Fraccion masica'!$AB$35,K76*AM76)</f>
        <v>0</v>
      </c>
      <c r="AP76" s="147">
        <f>IFERROR(AN76*Hoja1!$C$24/Hoja1!$C$25/Hoja1!$C$26*16.04/1000000,0)</f>
        <v>0</v>
      </c>
      <c r="AQ76" s="148">
        <f>IFERROR(AO76*Hoja1!$C$24/Hoja1!$C$25/Hoja1!$C$26*44.01/1000000,0)</f>
        <v>0</v>
      </c>
    </row>
    <row r="77" spans="2:43" x14ac:dyDescent="0.75">
      <c r="B77" s="52"/>
      <c r="C77" s="52"/>
      <c r="D77" s="52"/>
      <c r="E77" s="125"/>
      <c r="F77" s="125"/>
      <c r="G77" s="131"/>
      <c r="H77" s="92"/>
      <c r="I77" s="19"/>
      <c r="J77" s="142"/>
      <c r="K77" s="142"/>
      <c r="L77" s="220" t="str">
        <f t="shared" si="4"/>
        <v/>
      </c>
      <c r="M77" s="78">
        <f t="shared" si="5"/>
        <v>0</v>
      </c>
      <c r="N77" s="78">
        <f t="shared" si="6"/>
        <v>0</v>
      </c>
      <c r="O77" s="78">
        <f t="shared" si="7"/>
        <v>0</v>
      </c>
      <c r="P77" s="78" t="str">
        <f t="shared" si="8"/>
        <v>Factor de Emisión</v>
      </c>
      <c r="Q77" s="166">
        <f t="shared" si="9"/>
        <v>0</v>
      </c>
      <c r="R77" s="167">
        <f t="shared" si="10"/>
        <v>0</v>
      </c>
      <c r="S77" s="78">
        <f>Q77+R77*Hoja1!$C$19</f>
        <v>0</v>
      </c>
      <c r="AE77" s="94">
        <f t="shared" ref="AE77:AE108" si="16">B77</f>
        <v>0</v>
      </c>
      <c r="AF77" s="94">
        <f t="shared" ref="AF77:AF108" si="17">C77</f>
        <v>0</v>
      </c>
      <c r="AG77" s="94">
        <f t="shared" ref="AG77:AG108" si="18">H77*D77</f>
        <v>0</v>
      </c>
      <c r="AH77" s="94">
        <f t="shared" ref="AH77:AH108" si="19">IF(I77="X",VLOOKUP(C77,$AX$45:$AY$46,2,FALSE)*D77,0)</f>
        <v>0</v>
      </c>
      <c r="AI77" s="94" t="str">
        <f t="shared" si="11"/>
        <v>Factor de Emisión</v>
      </c>
      <c r="AJ77" s="94">
        <f t="shared" si="12"/>
        <v>0</v>
      </c>
      <c r="AK77" s="94">
        <f t="shared" si="13"/>
        <v>0</v>
      </c>
      <c r="AL77" s="94">
        <f t="shared" si="14"/>
        <v>0</v>
      </c>
      <c r="AM77" s="143">
        <f t="shared" si="15"/>
        <v>0</v>
      </c>
      <c r="AN77" s="143">
        <f>IF(J77="",AM77*'Fraccion masica'!$AB$36,J77*AM77)</f>
        <v>0</v>
      </c>
      <c r="AO77" s="143">
        <f>IF(K77="",AM77*'Fraccion masica'!$AB$35,K77*AM77)</f>
        <v>0</v>
      </c>
      <c r="AP77" s="147">
        <f>IFERROR(AN77*Hoja1!$C$24/Hoja1!$C$25/Hoja1!$C$26*16.04/1000000,0)</f>
        <v>0</v>
      </c>
      <c r="AQ77" s="148">
        <f>IFERROR(AO77*Hoja1!$C$24/Hoja1!$C$25/Hoja1!$C$26*44.01/1000000,0)</f>
        <v>0</v>
      </c>
    </row>
    <row r="78" spans="2:43" x14ac:dyDescent="0.75">
      <c r="B78" s="52"/>
      <c r="C78" s="52"/>
      <c r="D78" s="52"/>
      <c r="E78" s="125"/>
      <c r="F78" s="125"/>
      <c r="G78" s="131"/>
      <c r="H78" s="92"/>
      <c r="I78" s="19"/>
      <c r="J78" s="142"/>
      <c r="K78" s="142"/>
      <c r="L78" s="220" t="str">
        <f t="shared" si="4"/>
        <v/>
      </c>
      <c r="M78" s="78">
        <f t="shared" si="5"/>
        <v>0</v>
      </c>
      <c r="N78" s="78">
        <f t="shared" si="6"/>
        <v>0</v>
      </c>
      <c r="O78" s="78">
        <f t="shared" si="7"/>
        <v>0</v>
      </c>
      <c r="P78" s="78" t="str">
        <f t="shared" si="8"/>
        <v>Factor de Emisión</v>
      </c>
      <c r="Q78" s="166">
        <f t="shared" si="9"/>
        <v>0</v>
      </c>
      <c r="R78" s="167">
        <f t="shared" si="10"/>
        <v>0</v>
      </c>
      <c r="S78" s="78">
        <f>Q78+R78*Hoja1!$C$19</f>
        <v>0</v>
      </c>
      <c r="AE78" s="94">
        <f t="shared" si="16"/>
        <v>0</v>
      </c>
      <c r="AF78" s="94">
        <f t="shared" si="17"/>
        <v>0</v>
      </c>
      <c r="AG78" s="94">
        <f t="shared" si="18"/>
        <v>0</v>
      </c>
      <c r="AH78" s="94">
        <f t="shared" si="19"/>
        <v>0</v>
      </c>
      <c r="AI78" s="94" t="str">
        <f t="shared" si="11"/>
        <v>Factor de Emisión</v>
      </c>
      <c r="AJ78" s="94">
        <f t="shared" si="12"/>
        <v>0</v>
      </c>
      <c r="AK78" s="94">
        <f t="shared" si="13"/>
        <v>0</v>
      </c>
      <c r="AL78" s="94">
        <f t="shared" si="14"/>
        <v>0</v>
      </c>
      <c r="AM78" s="143">
        <f t="shared" si="15"/>
        <v>0</v>
      </c>
      <c r="AN78" s="143">
        <f>IF(J78="",AM78*'Fraccion masica'!$AB$36,J78*AM78)</f>
        <v>0</v>
      </c>
      <c r="AO78" s="143">
        <f>IF(K78="",AM78*'Fraccion masica'!$AB$35,K78*AM78)</f>
        <v>0</v>
      </c>
      <c r="AP78" s="147">
        <f>IFERROR(AN78*Hoja1!$C$24/Hoja1!$C$25/Hoja1!$C$26*16.04/1000000,0)</f>
        <v>0</v>
      </c>
      <c r="AQ78" s="148">
        <f>IFERROR(AO78*Hoja1!$C$24/Hoja1!$C$25/Hoja1!$C$26*44.01/1000000,0)</f>
        <v>0</v>
      </c>
    </row>
    <row r="79" spans="2:43" x14ac:dyDescent="0.75">
      <c r="B79" s="52"/>
      <c r="C79" s="52"/>
      <c r="D79" s="52"/>
      <c r="E79" s="125"/>
      <c r="F79" s="125"/>
      <c r="G79" s="131"/>
      <c r="H79" s="92"/>
      <c r="I79" s="19"/>
      <c r="J79" s="142"/>
      <c r="K79" s="142"/>
      <c r="L79" s="220" t="str">
        <f t="shared" si="4"/>
        <v/>
      </c>
      <c r="M79" s="78">
        <f t="shared" si="5"/>
        <v>0</v>
      </c>
      <c r="N79" s="78">
        <f t="shared" si="6"/>
        <v>0</v>
      </c>
      <c r="O79" s="78">
        <f t="shared" si="7"/>
        <v>0</v>
      </c>
      <c r="P79" s="78" t="str">
        <f t="shared" si="8"/>
        <v>Factor de Emisión</v>
      </c>
      <c r="Q79" s="166">
        <f t="shared" si="9"/>
        <v>0</v>
      </c>
      <c r="R79" s="167">
        <f t="shared" si="10"/>
        <v>0</v>
      </c>
      <c r="S79" s="78">
        <f>Q79+R79*Hoja1!$C$19</f>
        <v>0</v>
      </c>
      <c r="AE79" s="94">
        <f t="shared" si="16"/>
        <v>0</v>
      </c>
      <c r="AF79" s="94">
        <f t="shared" si="17"/>
        <v>0</v>
      </c>
      <c r="AG79" s="94">
        <f t="shared" si="18"/>
        <v>0</v>
      </c>
      <c r="AH79" s="94">
        <f t="shared" si="19"/>
        <v>0</v>
      </c>
      <c r="AI79" s="94" t="str">
        <f t="shared" si="11"/>
        <v>Factor de Emisión</v>
      </c>
      <c r="AJ79" s="94">
        <f t="shared" si="12"/>
        <v>0</v>
      </c>
      <c r="AK79" s="94">
        <f t="shared" si="13"/>
        <v>0</v>
      </c>
      <c r="AL79" s="94">
        <f t="shared" si="14"/>
        <v>0</v>
      </c>
      <c r="AM79" s="143">
        <f t="shared" si="15"/>
        <v>0</v>
      </c>
      <c r="AN79" s="143">
        <f>IF(J79="",AM79*'Fraccion masica'!$AB$36,J79*AM79)</f>
        <v>0</v>
      </c>
      <c r="AO79" s="143">
        <f>IF(K79="",AM79*'Fraccion masica'!$AB$35,K79*AM79)</f>
        <v>0</v>
      </c>
      <c r="AP79" s="147">
        <f>IFERROR(AN79*Hoja1!$C$24/Hoja1!$C$25/Hoja1!$C$26*16.04/1000000,0)</f>
        <v>0</v>
      </c>
      <c r="AQ79" s="148">
        <f>IFERROR(AO79*Hoja1!$C$24/Hoja1!$C$25/Hoja1!$C$26*44.01/1000000,0)</f>
        <v>0</v>
      </c>
    </row>
    <row r="80" spans="2:43" x14ac:dyDescent="0.75">
      <c r="B80" s="52"/>
      <c r="C80" s="52"/>
      <c r="D80" s="52"/>
      <c r="E80" s="125"/>
      <c r="F80" s="125"/>
      <c r="G80" s="131"/>
      <c r="H80" s="92"/>
      <c r="I80" s="19"/>
      <c r="J80" s="142"/>
      <c r="K80" s="142"/>
      <c r="L80" s="220" t="str">
        <f t="shared" si="4"/>
        <v/>
      </c>
      <c r="M80" s="78">
        <f t="shared" si="5"/>
        <v>0</v>
      </c>
      <c r="N80" s="78">
        <f t="shared" si="6"/>
        <v>0</v>
      </c>
      <c r="O80" s="78">
        <f t="shared" si="7"/>
        <v>0</v>
      </c>
      <c r="P80" s="78" t="str">
        <f t="shared" si="8"/>
        <v>Factor de Emisión</v>
      </c>
      <c r="Q80" s="166">
        <f t="shared" si="9"/>
        <v>0</v>
      </c>
      <c r="R80" s="167">
        <f t="shared" si="10"/>
        <v>0</v>
      </c>
      <c r="S80" s="78">
        <f>Q80+R80*Hoja1!$C$19</f>
        <v>0</v>
      </c>
      <c r="AE80" s="94">
        <f t="shared" si="16"/>
        <v>0</v>
      </c>
      <c r="AF80" s="94">
        <f t="shared" si="17"/>
        <v>0</v>
      </c>
      <c r="AG80" s="94">
        <f t="shared" si="18"/>
        <v>0</v>
      </c>
      <c r="AH80" s="94">
        <f t="shared" si="19"/>
        <v>0</v>
      </c>
      <c r="AI80" s="94" t="str">
        <f t="shared" si="11"/>
        <v>Factor de Emisión</v>
      </c>
      <c r="AJ80" s="94">
        <f t="shared" si="12"/>
        <v>0</v>
      </c>
      <c r="AK80" s="94">
        <f t="shared" si="13"/>
        <v>0</v>
      </c>
      <c r="AL80" s="94">
        <f t="shared" si="14"/>
        <v>0</v>
      </c>
      <c r="AM80" s="143">
        <f t="shared" si="15"/>
        <v>0</v>
      </c>
      <c r="AN80" s="143">
        <f>IF(J80="",AM80*'Fraccion masica'!$AB$36,J80*AM80)</f>
        <v>0</v>
      </c>
      <c r="AO80" s="143">
        <f>IF(K80="",AM80*'Fraccion masica'!$AB$35,K80*AM80)</f>
        <v>0</v>
      </c>
      <c r="AP80" s="147">
        <f>IFERROR(AN80*Hoja1!$C$24/Hoja1!$C$25/Hoja1!$C$26*16.04/1000000,0)</f>
        <v>0</v>
      </c>
      <c r="AQ80" s="148">
        <f>IFERROR(AO80*Hoja1!$C$24/Hoja1!$C$25/Hoja1!$C$26*44.01/1000000,0)</f>
        <v>0</v>
      </c>
    </row>
    <row r="81" spans="2:43" x14ac:dyDescent="0.75">
      <c r="B81" s="52"/>
      <c r="C81" s="52"/>
      <c r="D81" s="52"/>
      <c r="E81" s="125"/>
      <c r="F81" s="125"/>
      <c r="G81" s="131"/>
      <c r="H81" s="92"/>
      <c r="I81" s="19"/>
      <c r="J81" s="142"/>
      <c r="K81" s="142"/>
      <c r="L81" s="220" t="str">
        <f t="shared" si="4"/>
        <v/>
      </c>
      <c r="M81" s="78">
        <f t="shared" si="5"/>
        <v>0</v>
      </c>
      <c r="N81" s="78">
        <f t="shared" si="6"/>
        <v>0</v>
      </c>
      <c r="O81" s="78">
        <f t="shared" si="7"/>
        <v>0</v>
      </c>
      <c r="P81" s="78" t="str">
        <f t="shared" si="8"/>
        <v>Factor de Emisión</v>
      </c>
      <c r="Q81" s="166">
        <f t="shared" si="9"/>
        <v>0</v>
      </c>
      <c r="R81" s="167">
        <f t="shared" si="10"/>
        <v>0</v>
      </c>
      <c r="S81" s="78">
        <f>Q81+R81*Hoja1!$C$19</f>
        <v>0</v>
      </c>
      <c r="AE81" s="94">
        <f t="shared" si="16"/>
        <v>0</v>
      </c>
      <c r="AF81" s="94">
        <f t="shared" si="17"/>
        <v>0</v>
      </c>
      <c r="AG81" s="94">
        <f t="shared" si="18"/>
        <v>0</v>
      </c>
      <c r="AH81" s="94">
        <f t="shared" si="19"/>
        <v>0</v>
      </c>
      <c r="AI81" s="94" t="str">
        <f t="shared" si="11"/>
        <v>Factor de Emisión</v>
      </c>
      <c r="AJ81" s="94">
        <f t="shared" si="12"/>
        <v>0</v>
      </c>
      <c r="AK81" s="94">
        <f t="shared" si="13"/>
        <v>0</v>
      </c>
      <c r="AL81" s="94">
        <f t="shared" si="14"/>
        <v>0</v>
      </c>
      <c r="AM81" s="143">
        <f t="shared" si="15"/>
        <v>0</v>
      </c>
      <c r="AN81" s="143">
        <f>IF(J81="",AM81*'Fraccion masica'!$AB$36,J81*AM81)</f>
        <v>0</v>
      </c>
      <c r="AO81" s="143">
        <f>IF(K81="",AM81*'Fraccion masica'!$AB$35,K81*AM81)</f>
        <v>0</v>
      </c>
      <c r="AP81" s="147">
        <f>IFERROR(AN81*Hoja1!$C$24/Hoja1!$C$25/Hoja1!$C$26*16.04/1000000,0)</f>
        <v>0</v>
      </c>
      <c r="AQ81" s="148">
        <f>IFERROR(AO81*Hoja1!$C$24/Hoja1!$C$25/Hoja1!$C$26*44.01/1000000,0)</f>
        <v>0</v>
      </c>
    </row>
    <row r="82" spans="2:43" x14ac:dyDescent="0.75">
      <c r="B82" s="52"/>
      <c r="C82" s="52"/>
      <c r="D82" s="52"/>
      <c r="E82" s="125"/>
      <c r="F82" s="125"/>
      <c r="G82" s="131"/>
      <c r="H82" s="92"/>
      <c r="I82" s="19"/>
      <c r="J82" s="142"/>
      <c r="K82" s="142"/>
      <c r="L82" s="220" t="str">
        <f t="shared" si="4"/>
        <v/>
      </c>
      <c r="M82" s="78">
        <f t="shared" si="5"/>
        <v>0</v>
      </c>
      <c r="N82" s="78">
        <f t="shared" si="6"/>
        <v>0</v>
      </c>
      <c r="O82" s="78">
        <f t="shared" si="7"/>
        <v>0</v>
      </c>
      <c r="P82" s="78" t="str">
        <f t="shared" si="8"/>
        <v>Factor de Emisión</v>
      </c>
      <c r="Q82" s="166">
        <f t="shared" si="9"/>
        <v>0</v>
      </c>
      <c r="R82" s="167">
        <f t="shared" si="10"/>
        <v>0</v>
      </c>
      <c r="S82" s="78">
        <f>Q82+R82*Hoja1!$C$19</f>
        <v>0</v>
      </c>
      <c r="AE82" s="94">
        <f t="shared" si="16"/>
        <v>0</v>
      </c>
      <c r="AF82" s="94">
        <f t="shared" si="17"/>
        <v>0</v>
      </c>
      <c r="AG82" s="94">
        <f t="shared" si="18"/>
        <v>0</v>
      </c>
      <c r="AH82" s="94">
        <f t="shared" si="19"/>
        <v>0</v>
      </c>
      <c r="AI82" s="94" t="str">
        <f t="shared" si="11"/>
        <v>Factor de Emisión</v>
      </c>
      <c r="AJ82" s="94">
        <f t="shared" si="12"/>
        <v>0</v>
      </c>
      <c r="AK82" s="94">
        <f t="shared" si="13"/>
        <v>0</v>
      </c>
      <c r="AL82" s="94">
        <f t="shared" si="14"/>
        <v>0</v>
      </c>
      <c r="AM82" s="143">
        <f t="shared" si="15"/>
        <v>0</v>
      </c>
      <c r="AN82" s="143">
        <f>IF(J82="",AM82*'Fraccion masica'!$AB$36,J82*AM82)</f>
        <v>0</v>
      </c>
      <c r="AO82" s="143">
        <f>IF(K82="",AM82*'Fraccion masica'!$AB$35,K82*AM82)</f>
        <v>0</v>
      </c>
      <c r="AP82" s="147">
        <f>IFERROR(AN82*Hoja1!$C$24/Hoja1!$C$25/Hoja1!$C$26*16.04/1000000,0)</f>
        <v>0</v>
      </c>
      <c r="AQ82" s="148">
        <f>IFERROR(AO82*Hoja1!$C$24/Hoja1!$C$25/Hoja1!$C$26*44.01/1000000,0)</f>
        <v>0</v>
      </c>
    </row>
    <row r="83" spans="2:43" x14ac:dyDescent="0.75">
      <c r="B83" s="52"/>
      <c r="C83" s="52"/>
      <c r="D83" s="52"/>
      <c r="E83" s="125"/>
      <c r="F83" s="125"/>
      <c r="G83" s="131"/>
      <c r="H83" s="92"/>
      <c r="I83" s="19"/>
      <c r="J83" s="142"/>
      <c r="K83" s="142"/>
      <c r="L83" s="220" t="str">
        <f t="shared" si="4"/>
        <v/>
      </c>
      <c r="M83" s="78">
        <f t="shared" si="5"/>
        <v>0</v>
      </c>
      <c r="N83" s="78">
        <f t="shared" si="6"/>
        <v>0</v>
      </c>
      <c r="O83" s="78">
        <f t="shared" si="7"/>
        <v>0</v>
      </c>
      <c r="P83" s="78" t="str">
        <f t="shared" si="8"/>
        <v>Factor de Emisión</v>
      </c>
      <c r="Q83" s="166">
        <f t="shared" si="9"/>
        <v>0</v>
      </c>
      <c r="R83" s="167">
        <f t="shared" si="10"/>
        <v>0</v>
      </c>
      <c r="S83" s="78">
        <f>Q83+R83*Hoja1!$C$19</f>
        <v>0</v>
      </c>
      <c r="AE83" s="94">
        <f t="shared" si="16"/>
        <v>0</v>
      </c>
      <c r="AF83" s="94">
        <f t="shared" si="17"/>
        <v>0</v>
      </c>
      <c r="AG83" s="94">
        <f t="shared" si="18"/>
        <v>0</v>
      </c>
      <c r="AH83" s="94">
        <f t="shared" si="19"/>
        <v>0</v>
      </c>
      <c r="AI83" s="94" t="str">
        <f t="shared" si="11"/>
        <v>Factor de Emisión</v>
      </c>
      <c r="AJ83" s="94">
        <f t="shared" si="12"/>
        <v>0</v>
      </c>
      <c r="AK83" s="94">
        <f t="shared" si="13"/>
        <v>0</v>
      </c>
      <c r="AL83" s="94">
        <f t="shared" si="14"/>
        <v>0</v>
      </c>
      <c r="AM83" s="143">
        <f t="shared" si="15"/>
        <v>0</v>
      </c>
      <c r="AN83" s="143">
        <f>IF(J83="",AM83*'Fraccion masica'!$AB$36,J83*AM83)</f>
        <v>0</v>
      </c>
      <c r="AO83" s="143">
        <f>IF(K83="",AM83*'Fraccion masica'!$AB$35,K83*AM83)</f>
        <v>0</v>
      </c>
      <c r="AP83" s="147">
        <f>IFERROR(AN83*Hoja1!$C$24/Hoja1!$C$25/Hoja1!$C$26*16.04/1000000,0)</f>
        <v>0</v>
      </c>
      <c r="AQ83" s="148">
        <f>IFERROR(AO83*Hoja1!$C$24/Hoja1!$C$25/Hoja1!$C$26*44.01/1000000,0)</f>
        <v>0</v>
      </c>
    </row>
    <row r="84" spans="2:43" x14ac:dyDescent="0.75">
      <c r="B84" s="52"/>
      <c r="C84" s="52"/>
      <c r="D84" s="52"/>
      <c r="E84" s="125"/>
      <c r="F84" s="125"/>
      <c r="G84" s="131"/>
      <c r="H84" s="92"/>
      <c r="I84" s="19"/>
      <c r="J84" s="142"/>
      <c r="K84" s="142"/>
      <c r="L84" s="220" t="str">
        <f t="shared" si="4"/>
        <v/>
      </c>
      <c r="M84" s="78">
        <f t="shared" si="5"/>
        <v>0</v>
      </c>
      <c r="N84" s="78">
        <f t="shared" si="6"/>
        <v>0</v>
      </c>
      <c r="O84" s="78">
        <f t="shared" si="7"/>
        <v>0</v>
      </c>
      <c r="P84" s="78" t="str">
        <f t="shared" si="8"/>
        <v>Factor de Emisión</v>
      </c>
      <c r="Q84" s="166">
        <f t="shared" si="9"/>
        <v>0</v>
      </c>
      <c r="R84" s="167">
        <f t="shared" si="10"/>
        <v>0</v>
      </c>
      <c r="S84" s="78">
        <f>Q84+R84*Hoja1!$C$19</f>
        <v>0</v>
      </c>
      <c r="AE84" s="94">
        <f t="shared" si="16"/>
        <v>0</v>
      </c>
      <c r="AF84" s="94">
        <f t="shared" si="17"/>
        <v>0</v>
      </c>
      <c r="AG84" s="94">
        <f t="shared" si="18"/>
        <v>0</v>
      </c>
      <c r="AH84" s="94">
        <f t="shared" si="19"/>
        <v>0</v>
      </c>
      <c r="AI84" s="94" t="str">
        <f t="shared" si="11"/>
        <v>Factor de Emisión</v>
      </c>
      <c r="AJ84" s="94">
        <f t="shared" si="12"/>
        <v>0</v>
      </c>
      <c r="AK84" s="94">
        <f t="shared" si="13"/>
        <v>0</v>
      </c>
      <c r="AL84" s="94">
        <f t="shared" si="14"/>
        <v>0</v>
      </c>
      <c r="AM84" s="143">
        <f t="shared" si="15"/>
        <v>0</v>
      </c>
      <c r="AN84" s="143">
        <f>IF(J84="",AM84*'Fraccion masica'!$AB$36,J84*AM84)</f>
        <v>0</v>
      </c>
      <c r="AO84" s="143">
        <f>IF(K84="",AM84*'Fraccion masica'!$AB$35,K84*AM84)</f>
        <v>0</v>
      </c>
      <c r="AP84" s="147">
        <f>IFERROR(AN84*Hoja1!$C$24/Hoja1!$C$25/Hoja1!$C$26*16.04/1000000,0)</f>
        <v>0</v>
      </c>
      <c r="AQ84" s="148">
        <f>IFERROR(AO84*Hoja1!$C$24/Hoja1!$C$25/Hoja1!$C$26*44.01/1000000,0)</f>
        <v>0</v>
      </c>
    </row>
    <row r="85" spans="2:43" x14ac:dyDescent="0.75">
      <c r="B85" s="52"/>
      <c r="C85" s="52"/>
      <c r="D85" s="52"/>
      <c r="E85" s="125"/>
      <c r="F85" s="125"/>
      <c r="G85" s="131"/>
      <c r="H85" s="92"/>
      <c r="I85" s="19"/>
      <c r="J85" s="142"/>
      <c r="K85" s="142"/>
      <c r="L85" s="220" t="str">
        <f t="shared" si="4"/>
        <v/>
      </c>
      <c r="M85" s="78">
        <f t="shared" si="5"/>
        <v>0</v>
      </c>
      <c r="N85" s="78">
        <f t="shared" si="6"/>
        <v>0</v>
      </c>
      <c r="O85" s="78">
        <f t="shared" si="7"/>
        <v>0</v>
      </c>
      <c r="P85" s="78" t="str">
        <f t="shared" si="8"/>
        <v>Factor de Emisión</v>
      </c>
      <c r="Q85" s="166">
        <f t="shared" si="9"/>
        <v>0</v>
      </c>
      <c r="R85" s="167">
        <f t="shared" si="10"/>
        <v>0</v>
      </c>
      <c r="S85" s="78">
        <f>Q85+R85*Hoja1!$C$19</f>
        <v>0</v>
      </c>
      <c r="AE85" s="94">
        <f t="shared" si="16"/>
        <v>0</v>
      </c>
      <c r="AF85" s="94">
        <f t="shared" si="17"/>
        <v>0</v>
      </c>
      <c r="AG85" s="94">
        <f t="shared" si="18"/>
        <v>0</v>
      </c>
      <c r="AH85" s="94">
        <f t="shared" si="19"/>
        <v>0</v>
      </c>
      <c r="AI85" s="94" t="str">
        <f t="shared" si="11"/>
        <v>Factor de Emisión</v>
      </c>
      <c r="AJ85" s="94">
        <f t="shared" si="12"/>
        <v>0</v>
      </c>
      <c r="AK85" s="94">
        <f t="shared" si="13"/>
        <v>0</v>
      </c>
      <c r="AL85" s="94">
        <f t="shared" si="14"/>
        <v>0</v>
      </c>
      <c r="AM85" s="143">
        <f t="shared" si="15"/>
        <v>0</v>
      </c>
      <c r="AN85" s="143">
        <f>IF(J85="",AM85*'Fraccion masica'!$AB$36,J85*AM85)</f>
        <v>0</v>
      </c>
      <c r="AO85" s="143">
        <f>IF(K85="",AM85*'Fraccion masica'!$AB$35,K85*AM85)</f>
        <v>0</v>
      </c>
      <c r="AP85" s="147">
        <f>IFERROR(AN85*Hoja1!$C$24/Hoja1!$C$25/Hoja1!$C$26*16.04/1000000,0)</f>
        <v>0</v>
      </c>
      <c r="AQ85" s="148">
        <f>IFERROR(AO85*Hoja1!$C$24/Hoja1!$C$25/Hoja1!$C$26*44.01/1000000,0)</f>
        <v>0</v>
      </c>
    </row>
    <row r="86" spans="2:43" x14ac:dyDescent="0.75">
      <c r="B86" s="52"/>
      <c r="C86" s="52"/>
      <c r="D86" s="52"/>
      <c r="E86" s="125"/>
      <c r="F86" s="125"/>
      <c r="G86" s="131"/>
      <c r="H86" s="92"/>
      <c r="I86" s="19"/>
      <c r="J86" s="142"/>
      <c r="K86" s="142"/>
      <c r="L86" s="220" t="str">
        <f t="shared" si="4"/>
        <v/>
      </c>
      <c r="M86" s="78">
        <f t="shared" si="5"/>
        <v>0</v>
      </c>
      <c r="N86" s="78">
        <f t="shared" si="6"/>
        <v>0</v>
      </c>
      <c r="O86" s="78">
        <f t="shared" si="7"/>
        <v>0</v>
      </c>
      <c r="P86" s="78" t="str">
        <f t="shared" si="8"/>
        <v>Factor de Emisión</v>
      </c>
      <c r="Q86" s="166">
        <f t="shared" si="9"/>
        <v>0</v>
      </c>
      <c r="R86" s="167">
        <f t="shared" si="10"/>
        <v>0</v>
      </c>
      <c r="S86" s="78">
        <f>Q86+R86*Hoja1!$C$19</f>
        <v>0</v>
      </c>
      <c r="AE86" s="94">
        <f t="shared" si="16"/>
        <v>0</v>
      </c>
      <c r="AF86" s="94">
        <f t="shared" si="17"/>
        <v>0</v>
      </c>
      <c r="AG86" s="94">
        <f t="shared" si="18"/>
        <v>0</v>
      </c>
      <c r="AH86" s="94">
        <f t="shared" si="19"/>
        <v>0</v>
      </c>
      <c r="AI86" s="94" t="str">
        <f t="shared" si="11"/>
        <v>Factor de Emisión</v>
      </c>
      <c r="AJ86" s="94">
        <f t="shared" si="12"/>
        <v>0</v>
      </c>
      <c r="AK86" s="94">
        <f t="shared" si="13"/>
        <v>0</v>
      </c>
      <c r="AL86" s="94">
        <f t="shared" si="14"/>
        <v>0</v>
      </c>
      <c r="AM86" s="143">
        <f t="shared" si="15"/>
        <v>0</v>
      </c>
      <c r="AN86" s="143">
        <f>IF(J86="",AM86*'Fraccion masica'!$AB$36,J86*AM86)</f>
        <v>0</v>
      </c>
      <c r="AO86" s="143">
        <f>IF(K86="",AM86*'Fraccion masica'!$AB$35,K86*AM86)</f>
        <v>0</v>
      </c>
      <c r="AP86" s="147">
        <f>IFERROR(AN86*Hoja1!$C$24/Hoja1!$C$25/Hoja1!$C$26*16.04/1000000,0)</f>
        <v>0</v>
      </c>
      <c r="AQ86" s="148">
        <f>IFERROR(AO86*Hoja1!$C$24/Hoja1!$C$25/Hoja1!$C$26*44.01/1000000,0)</f>
        <v>0</v>
      </c>
    </row>
    <row r="87" spans="2:43" x14ac:dyDescent="0.75">
      <c r="B87" s="52"/>
      <c r="C87" s="52"/>
      <c r="D87" s="52"/>
      <c r="E87" s="125"/>
      <c r="F87" s="125"/>
      <c r="G87" s="131"/>
      <c r="H87" s="92"/>
      <c r="I87" s="19"/>
      <c r="J87" s="142"/>
      <c r="K87" s="142"/>
      <c r="L87" s="220" t="str">
        <f t="shared" si="4"/>
        <v/>
      </c>
      <c r="M87" s="78">
        <f t="shared" si="5"/>
        <v>0</v>
      </c>
      <c r="N87" s="78">
        <f t="shared" si="6"/>
        <v>0</v>
      </c>
      <c r="O87" s="78">
        <f t="shared" si="7"/>
        <v>0</v>
      </c>
      <c r="P87" s="78" t="str">
        <f t="shared" si="8"/>
        <v>Factor de Emisión</v>
      </c>
      <c r="Q87" s="166">
        <f t="shared" si="9"/>
        <v>0</v>
      </c>
      <c r="R87" s="167">
        <f t="shared" si="10"/>
        <v>0</v>
      </c>
      <c r="S87" s="78">
        <f>Q87+R87*Hoja1!$C$19</f>
        <v>0</v>
      </c>
      <c r="AE87" s="94">
        <f t="shared" si="16"/>
        <v>0</v>
      </c>
      <c r="AF87" s="94">
        <f t="shared" si="17"/>
        <v>0</v>
      </c>
      <c r="AG87" s="94">
        <f t="shared" si="18"/>
        <v>0</v>
      </c>
      <c r="AH87" s="94">
        <f t="shared" si="19"/>
        <v>0</v>
      </c>
      <c r="AI87" s="94" t="str">
        <f t="shared" si="11"/>
        <v>Factor de Emisión</v>
      </c>
      <c r="AJ87" s="94">
        <f t="shared" si="12"/>
        <v>0</v>
      </c>
      <c r="AK87" s="94">
        <f t="shared" si="13"/>
        <v>0</v>
      </c>
      <c r="AL87" s="94">
        <f t="shared" si="14"/>
        <v>0</v>
      </c>
      <c r="AM87" s="143">
        <f t="shared" si="15"/>
        <v>0</v>
      </c>
      <c r="AN87" s="143">
        <f>IF(J87="",AM87*'Fraccion masica'!$AB$36,J87*AM87)</f>
        <v>0</v>
      </c>
      <c r="AO87" s="143">
        <f>IF(K87="",AM87*'Fraccion masica'!$AB$35,K87*AM87)</f>
        <v>0</v>
      </c>
      <c r="AP87" s="147">
        <f>IFERROR(AN87*Hoja1!$C$24/Hoja1!$C$25/Hoja1!$C$26*16.04/1000000,0)</f>
        <v>0</v>
      </c>
      <c r="AQ87" s="148">
        <f>IFERROR(AO87*Hoja1!$C$24/Hoja1!$C$25/Hoja1!$C$26*44.01/1000000,0)</f>
        <v>0</v>
      </c>
    </row>
    <row r="88" spans="2:43" x14ac:dyDescent="0.75">
      <c r="B88" s="52"/>
      <c r="C88" s="52"/>
      <c r="D88" s="52"/>
      <c r="E88" s="125"/>
      <c r="F88" s="125"/>
      <c r="G88" s="131"/>
      <c r="H88" s="92"/>
      <c r="I88" s="19"/>
      <c r="J88" s="142"/>
      <c r="K88" s="142"/>
      <c r="L88" s="220" t="str">
        <f t="shared" si="4"/>
        <v/>
      </c>
      <c r="M88" s="78">
        <f t="shared" si="5"/>
        <v>0</v>
      </c>
      <c r="N88" s="78">
        <f t="shared" si="6"/>
        <v>0</v>
      </c>
      <c r="O88" s="78">
        <f t="shared" si="7"/>
        <v>0</v>
      </c>
      <c r="P88" s="78" t="str">
        <f t="shared" si="8"/>
        <v>Factor de Emisión</v>
      </c>
      <c r="Q88" s="166">
        <f t="shared" si="9"/>
        <v>0</v>
      </c>
      <c r="R88" s="167">
        <f t="shared" si="10"/>
        <v>0</v>
      </c>
      <c r="S88" s="78">
        <f>Q88+R88*Hoja1!$C$19</f>
        <v>0</v>
      </c>
      <c r="AE88" s="94">
        <f t="shared" si="16"/>
        <v>0</v>
      </c>
      <c r="AF88" s="94">
        <f t="shared" si="17"/>
        <v>0</v>
      </c>
      <c r="AG88" s="94">
        <f t="shared" si="18"/>
        <v>0</v>
      </c>
      <c r="AH88" s="94">
        <f t="shared" si="19"/>
        <v>0</v>
      </c>
      <c r="AI88" s="94" t="str">
        <f t="shared" si="11"/>
        <v>Factor de Emisión</v>
      </c>
      <c r="AJ88" s="94">
        <f t="shared" si="12"/>
        <v>0</v>
      </c>
      <c r="AK88" s="94">
        <f t="shared" si="13"/>
        <v>0</v>
      </c>
      <c r="AL88" s="94">
        <f t="shared" si="14"/>
        <v>0</v>
      </c>
      <c r="AM88" s="143">
        <f t="shared" si="15"/>
        <v>0</v>
      </c>
      <c r="AN88" s="143">
        <f>IF(J88="",AM88*'Fraccion masica'!$AB$36,J88*AM88)</f>
        <v>0</v>
      </c>
      <c r="AO88" s="143">
        <f>IF(K88="",AM88*'Fraccion masica'!$AB$35,K88*AM88)</f>
        <v>0</v>
      </c>
      <c r="AP88" s="147">
        <f>IFERROR(AN88*Hoja1!$C$24/Hoja1!$C$25/Hoja1!$C$26*16.04/1000000,0)</f>
        <v>0</v>
      </c>
      <c r="AQ88" s="148">
        <f>IFERROR(AO88*Hoja1!$C$24/Hoja1!$C$25/Hoja1!$C$26*44.01/1000000,0)</f>
        <v>0</v>
      </c>
    </row>
    <row r="89" spans="2:43" x14ac:dyDescent="0.75">
      <c r="B89" s="52"/>
      <c r="C89" s="52"/>
      <c r="D89" s="52"/>
      <c r="E89" s="125"/>
      <c r="F89" s="125"/>
      <c r="G89" s="131"/>
      <c r="H89" s="92"/>
      <c r="I89" s="19"/>
      <c r="J89" s="142"/>
      <c r="K89" s="142"/>
      <c r="L89" s="220" t="str">
        <f t="shared" si="4"/>
        <v/>
      </c>
      <c r="M89" s="78">
        <f t="shared" si="5"/>
        <v>0</v>
      </c>
      <c r="N89" s="78">
        <f t="shared" si="6"/>
        <v>0</v>
      </c>
      <c r="O89" s="78">
        <f t="shared" si="7"/>
        <v>0</v>
      </c>
      <c r="P89" s="78" t="str">
        <f t="shared" si="8"/>
        <v>Factor de Emisión</v>
      </c>
      <c r="Q89" s="166">
        <f t="shared" si="9"/>
        <v>0</v>
      </c>
      <c r="R89" s="167">
        <f t="shared" si="10"/>
        <v>0</v>
      </c>
      <c r="S89" s="78">
        <f>Q89+R89*Hoja1!$C$19</f>
        <v>0</v>
      </c>
      <c r="AE89" s="94">
        <f t="shared" si="16"/>
        <v>0</v>
      </c>
      <c r="AF89" s="94">
        <f t="shared" si="17"/>
        <v>0</v>
      </c>
      <c r="AG89" s="94">
        <f t="shared" si="18"/>
        <v>0</v>
      </c>
      <c r="AH89" s="94">
        <f t="shared" si="19"/>
        <v>0</v>
      </c>
      <c r="AI89" s="94" t="str">
        <f t="shared" si="11"/>
        <v>Factor de Emisión</v>
      </c>
      <c r="AJ89" s="94">
        <f t="shared" si="12"/>
        <v>0</v>
      </c>
      <c r="AK89" s="94">
        <f t="shared" si="13"/>
        <v>0</v>
      </c>
      <c r="AL89" s="94">
        <f t="shared" si="14"/>
        <v>0</v>
      </c>
      <c r="AM89" s="143">
        <f t="shared" si="15"/>
        <v>0</v>
      </c>
      <c r="AN89" s="143">
        <f>IF(J89="",AM89*'Fraccion masica'!$AB$36,J89*AM89)</f>
        <v>0</v>
      </c>
      <c r="AO89" s="143">
        <f>IF(K89="",AM89*'Fraccion masica'!$AB$35,K89*AM89)</f>
        <v>0</v>
      </c>
      <c r="AP89" s="147">
        <f>IFERROR(AN89*Hoja1!$C$24/Hoja1!$C$25/Hoja1!$C$26*16.04/1000000,0)</f>
        <v>0</v>
      </c>
      <c r="AQ89" s="148">
        <f>IFERROR(AO89*Hoja1!$C$24/Hoja1!$C$25/Hoja1!$C$26*44.01/1000000,0)</f>
        <v>0</v>
      </c>
    </row>
    <row r="90" spans="2:43" x14ac:dyDescent="0.75">
      <c r="B90" s="52"/>
      <c r="C90" s="52"/>
      <c r="D90" s="52"/>
      <c r="E90" s="125"/>
      <c r="F90" s="125"/>
      <c r="G90" s="131"/>
      <c r="H90" s="92"/>
      <c r="I90" s="19"/>
      <c r="J90" s="142"/>
      <c r="K90" s="142"/>
      <c r="L90" s="220" t="str">
        <f t="shared" si="4"/>
        <v/>
      </c>
      <c r="M90" s="78">
        <f t="shared" si="5"/>
        <v>0</v>
      </c>
      <c r="N90" s="78">
        <f t="shared" si="6"/>
        <v>0</v>
      </c>
      <c r="O90" s="78">
        <f t="shared" si="7"/>
        <v>0</v>
      </c>
      <c r="P90" s="78" t="str">
        <f t="shared" si="8"/>
        <v>Factor de Emisión</v>
      </c>
      <c r="Q90" s="166">
        <f t="shared" si="9"/>
        <v>0</v>
      </c>
      <c r="R90" s="167">
        <f t="shared" si="10"/>
        <v>0</v>
      </c>
      <c r="S90" s="78">
        <f>Q90+R90*Hoja1!$C$19</f>
        <v>0</v>
      </c>
      <c r="AE90" s="94">
        <f t="shared" si="16"/>
        <v>0</v>
      </c>
      <c r="AF90" s="94">
        <f t="shared" si="17"/>
        <v>0</v>
      </c>
      <c r="AG90" s="94">
        <f t="shared" si="18"/>
        <v>0</v>
      </c>
      <c r="AH90" s="94">
        <f t="shared" si="19"/>
        <v>0</v>
      </c>
      <c r="AI90" s="94" t="str">
        <f t="shared" si="11"/>
        <v>Factor de Emisión</v>
      </c>
      <c r="AJ90" s="94">
        <f t="shared" si="12"/>
        <v>0</v>
      </c>
      <c r="AK90" s="94">
        <f t="shared" si="13"/>
        <v>0</v>
      </c>
      <c r="AL90" s="94">
        <f t="shared" si="14"/>
        <v>0</v>
      </c>
      <c r="AM90" s="143">
        <f t="shared" si="15"/>
        <v>0</v>
      </c>
      <c r="AN90" s="143">
        <f>IF(J90="",AM90*'Fraccion masica'!$AB$36,J90*AM90)</f>
        <v>0</v>
      </c>
      <c r="AO90" s="143">
        <f>IF(K90="",AM90*'Fraccion masica'!$AB$35,K90*AM90)</f>
        <v>0</v>
      </c>
      <c r="AP90" s="147">
        <f>IFERROR(AN90*Hoja1!$C$24/Hoja1!$C$25/Hoja1!$C$26*16.04/1000000,0)</f>
        <v>0</v>
      </c>
      <c r="AQ90" s="148">
        <f>IFERROR(AO90*Hoja1!$C$24/Hoja1!$C$25/Hoja1!$C$26*44.01/1000000,0)</f>
        <v>0</v>
      </c>
    </row>
    <row r="91" spans="2:43" x14ac:dyDescent="0.75">
      <c r="B91" s="52"/>
      <c r="C91" s="52"/>
      <c r="D91" s="52"/>
      <c r="E91" s="125"/>
      <c r="F91" s="125"/>
      <c r="G91" s="131"/>
      <c r="H91" s="92"/>
      <c r="I91" s="19"/>
      <c r="J91" s="142"/>
      <c r="K91" s="142"/>
      <c r="L91" s="220" t="str">
        <f t="shared" si="4"/>
        <v/>
      </c>
      <c r="M91" s="78">
        <f t="shared" si="5"/>
        <v>0</v>
      </c>
      <c r="N91" s="78">
        <f t="shared" si="6"/>
        <v>0</v>
      </c>
      <c r="O91" s="78">
        <f t="shared" si="7"/>
        <v>0</v>
      </c>
      <c r="P91" s="78" t="str">
        <f t="shared" si="8"/>
        <v>Factor de Emisión</v>
      </c>
      <c r="Q91" s="166">
        <f t="shared" si="9"/>
        <v>0</v>
      </c>
      <c r="R91" s="167">
        <f t="shared" si="10"/>
        <v>0</v>
      </c>
      <c r="S91" s="78">
        <f>Q91+R91*Hoja1!$C$19</f>
        <v>0</v>
      </c>
      <c r="AE91" s="94">
        <f t="shared" si="16"/>
        <v>0</v>
      </c>
      <c r="AF91" s="94">
        <f t="shared" si="17"/>
        <v>0</v>
      </c>
      <c r="AG91" s="94">
        <f t="shared" si="18"/>
        <v>0</v>
      </c>
      <c r="AH91" s="94">
        <f t="shared" si="19"/>
        <v>0</v>
      </c>
      <c r="AI91" s="94" t="str">
        <f t="shared" si="11"/>
        <v>Factor de Emisión</v>
      </c>
      <c r="AJ91" s="94">
        <f t="shared" si="12"/>
        <v>0</v>
      </c>
      <c r="AK91" s="94">
        <f t="shared" si="13"/>
        <v>0</v>
      </c>
      <c r="AL91" s="94">
        <f t="shared" si="14"/>
        <v>0</v>
      </c>
      <c r="AM91" s="143">
        <f t="shared" si="15"/>
        <v>0</v>
      </c>
      <c r="AN91" s="143">
        <f>IF(J91="",AM91*'Fraccion masica'!$AB$36,J91*AM91)</f>
        <v>0</v>
      </c>
      <c r="AO91" s="143">
        <f>IF(K91="",AM91*'Fraccion masica'!$AB$35,K91*AM91)</f>
        <v>0</v>
      </c>
      <c r="AP91" s="147">
        <f>IFERROR(AN91*Hoja1!$C$24/Hoja1!$C$25/Hoja1!$C$26*16.04/1000000,0)</f>
        <v>0</v>
      </c>
      <c r="AQ91" s="148">
        <f>IFERROR(AO91*Hoja1!$C$24/Hoja1!$C$25/Hoja1!$C$26*44.01/1000000,0)</f>
        <v>0</v>
      </c>
    </row>
    <row r="92" spans="2:43" x14ac:dyDescent="0.75">
      <c r="B92" s="52"/>
      <c r="C92" s="52"/>
      <c r="D92" s="52"/>
      <c r="E92" s="125"/>
      <c r="F92" s="125"/>
      <c r="G92" s="131"/>
      <c r="H92" s="92"/>
      <c r="I92" s="19"/>
      <c r="J92" s="142"/>
      <c r="K92" s="142"/>
      <c r="L92" s="220" t="str">
        <f t="shared" si="4"/>
        <v/>
      </c>
      <c r="M92" s="78">
        <f t="shared" si="5"/>
        <v>0</v>
      </c>
      <c r="N92" s="78">
        <f t="shared" si="6"/>
        <v>0</v>
      </c>
      <c r="O92" s="78">
        <f t="shared" si="7"/>
        <v>0</v>
      </c>
      <c r="P92" s="78" t="str">
        <f t="shared" si="8"/>
        <v>Factor de Emisión</v>
      </c>
      <c r="Q92" s="166">
        <f t="shared" si="9"/>
        <v>0</v>
      </c>
      <c r="R92" s="167">
        <f t="shared" si="10"/>
        <v>0</v>
      </c>
      <c r="S92" s="78">
        <f>Q92+R92*Hoja1!$C$19</f>
        <v>0</v>
      </c>
      <c r="AE92" s="94">
        <f t="shared" si="16"/>
        <v>0</v>
      </c>
      <c r="AF92" s="94">
        <f t="shared" si="17"/>
        <v>0</v>
      </c>
      <c r="AG92" s="94">
        <f t="shared" si="18"/>
        <v>0</v>
      </c>
      <c r="AH92" s="94">
        <f t="shared" si="19"/>
        <v>0</v>
      </c>
      <c r="AI92" s="94" t="str">
        <f t="shared" si="11"/>
        <v>Factor de Emisión</v>
      </c>
      <c r="AJ92" s="94">
        <f t="shared" si="12"/>
        <v>0</v>
      </c>
      <c r="AK92" s="94">
        <f t="shared" si="13"/>
        <v>0</v>
      </c>
      <c r="AL92" s="94">
        <f t="shared" si="14"/>
        <v>0</v>
      </c>
      <c r="AM92" s="143">
        <f t="shared" si="15"/>
        <v>0</v>
      </c>
      <c r="AN92" s="143">
        <f>IF(J92="",AM92*'Fraccion masica'!$AB$36,J92*AM92)</f>
        <v>0</v>
      </c>
      <c r="AO92" s="143">
        <f>IF(K92="",AM92*'Fraccion masica'!$AB$35,K92*AM92)</f>
        <v>0</v>
      </c>
      <c r="AP92" s="147">
        <f>IFERROR(AN92*Hoja1!$C$24/Hoja1!$C$25/Hoja1!$C$26*16.04/1000000,0)</f>
        <v>0</v>
      </c>
      <c r="AQ92" s="148">
        <f>IFERROR(AO92*Hoja1!$C$24/Hoja1!$C$25/Hoja1!$C$26*44.01/1000000,0)</f>
        <v>0</v>
      </c>
    </row>
    <row r="93" spans="2:43" x14ac:dyDescent="0.75">
      <c r="B93" s="52"/>
      <c r="C93" s="52"/>
      <c r="D93" s="52"/>
      <c r="E93" s="125"/>
      <c r="F93" s="125"/>
      <c r="G93" s="131"/>
      <c r="H93" s="92"/>
      <c r="I93" s="19"/>
      <c r="J93" s="142"/>
      <c r="K93" s="142"/>
      <c r="L93" s="220" t="str">
        <f t="shared" si="4"/>
        <v/>
      </c>
      <c r="M93" s="78">
        <f t="shared" si="5"/>
        <v>0</v>
      </c>
      <c r="N93" s="78">
        <f t="shared" si="6"/>
        <v>0</v>
      </c>
      <c r="O93" s="78">
        <f t="shared" si="7"/>
        <v>0</v>
      </c>
      <c r="P93" s="78" t="str">
        <f t="shared" si="8"/>
        <v>Factor de Emisión</v>
      </c>
      <c r="Q93" s="166">
        <f t="shared" si="9"/>
        <v>0</v>
      </c>
      <c r="R93" s="167">
        <f t="shared" si="10"/>
        <v>0</v>
      </c>
      <c r="S93" s="78">
        <f>Q93+R93*Hoja1!$C$19</f>
        <v>0</v>
      </c>
      <c r="AE93" s="94">
        <f t="shared" si="16"/>
        <v>0</v>
      </c>
      <c r="AF93" s="94">
        <f t="shared" si="17"/>
        <v>0</v>
      </c>
      <c r="AG93" s="94">
        <f t="shared" si="18"/>
        <v>0</v>
      </c>
      <c r="AH93" s="94">
        <f t="shared" si="19"/>
        <v>0</v>
      </c>
      <c r="AI93" s="94" t="str">
        <f t="shared" si="11"/>
        <v>Factor de Emisión</v>
      </c>
      <c r="AJ93" s="94">
        <f t="shared" si="12"/>
        <v>0</v>
      </c>
      <c r="AK93" s="94">
        <f t="shared" si="13"/>
        <v>0</v>
      </c>
      <c r="AL93" s="94">
        <f t="shared" si="14"/>
        <v>0</v>
      </c>
      <c r="AM93" s="143">
        <f t="shared" si="15"/>
        <v>0</v>
      </c>
      <c r="AN93" s="143">
        <f>IF(J93="",AM93*'Fraccion masica'!$AB$36,J93*AM93)</f>
        <v>0</v>
      </c>
      <c r="AO93" s="143">
        <f>IF(K93="",AM93*'Fraccion masica'!$AB$35,K93*AM93)</f>
        <v>0</v>
      </c>
      <c r="AP93" s="147">
        <f>IFERROR(AN93*Hoja1!$C$24/Hoja1!$C$25/Hoja1!$C$26*16.04/1000000,0)</f>
        <v>0</v>
      </c>
      <c r="AQ93" s="148">
        <f>IFERROR(AO93*Hoja1!$C$24/Hoja1!$C$25/Hoja1!$C$26*44.01/1000000,0)</f>
        <v>0</v>
      </c>
    </row>
    <row r="94" spans="2:43" x14ac:dyDescent="0.75">
      <c r="B94" s="52"/>
      <c r="C94" s="52"/>
      <c r="D94" s="52"/>
      <c r="E94" s="125"/>
      <c r="F94" s="125"/>
      <c r="G94" s="131"/>
      <c r="H94" s="92"/>
      <c r="I94" s="19"/>
      <c r="J94" s="142"/>
      <c r="K94" s="142"/>
      <c r="L94" s="220" t="str">
        <f t="shared" si="4"/>
        <v/>
      </c>
      <c r="M94" s="78">
        <f t="shared" si="5"/>
        <v>0</v>
      </c>
      <c r="N94" s="78">
        <f t="shared" si="6"/>
        <v>0</v>
      </c>
      <c r="O94" s="78">
        <f t="shared" si="7"/>
        <v>0</v>
      </c>
      <c r="P94" s="78" t="str">
        <f t="shared" si="8"/>
        <v>Factor de Emisión</v>
      </c>
      <c r="Q94" s="166">
        <f t="shared" si="9"/>
        <v>0</v>
      </c>
      <c r="R94" s="167">
        <f t="shared" si="10"/>
        <v>0</v>
      </c>
      <c r="S94" s="78">
        <f>Q94+R94*Hoja1!$C$19</f>
        <v>0</v>
      </c>
      <c r="AE94" s="94">
        <f t="shared" si="16"/>
        <v>0</v>
      </c>
      <c r="AF94" s="94">
        <f t="shared" si="17"/>
        <v>0</v>
      </c>
      <c r="AG94" s="94">
        <f t="shared" si="18"/>
        <v>0</v>
      </c>
      <c r="AH94" s="94">
        <f t="shared" si="19"/>
        <v>0</v>
      </c>
      <c r="AI94" s="94" t="str">
        <f t="shared" si="11"/>
        <v>Factor de Emisión</v>
      </c>
      <c r="AJ94" s="94">
        <f t="shared" si="12"/>
        <v>0</v>
      </c>
      <c r="AK94" s="94">
        <f t="shared" si="13"/>
        <v>0</v>
      </c>
      <c r="AL94" s="94">
        <f t="shared" si="14"/>
        <v>0</v>
      </c>
      <c r="AM94" s="143">
        <f t="shared" si="15"/>
        <v>0</v>
      </c>
      <c r="AN94" s="143">
        <f>IF(J94="",AM94*'Fraccion masica'!$AB$36,J94*AM94)</f>
        <v>0</v>
      </c>
      <c r="AO94" s="143">
        <f>IF(K94="",AM94*'Fraccion masica'!$AB$35,K94*AM94)</f>
        <v>0</v>
      </c>
      <c r="AP94" s="147">
        <f>IFERROR(AN94*Hoja1!$C$24/Hoja1!$C$25/Hoja1!$C$26*16.04/1000000,0)</f>
        <v>0</v>
      </c>
      <c r="AQ94" s="148">
        <f>IFERROR(AO94*Hoja1!$C$24/Hoja1!$C$25/Hoja1!$C$26*44.01/1000000,0)</f>
        <v>0</v>
      </c>
    </row>
    <row r="95" spans="2:43" x14ac:dyDescent="0.75">
      <c r="B95" s="52"/>
      <c r="C95" s="52"/>
      <c r="D95" s="52"/>
      <c r="E95" s="125"/>
      <c r="F95" s="125"/>
      <c r="G95" s="131"/>
      <c r="H95" s="92"/>
      <c r="I95" s="19"/>
      <c r="J95" s="142"/>
      <c r="K95" s="142"/>
      <c r="L95" s="220" t="str">
        <f t="shared" si="4"/>
        <v/>
      </c>
      <c r="M95" s="78">
        <f t="shared" si="5"/>
        <v>0</v>
      </c>
      <c r="N95" s="78">
        <f t="shared" si="6"/>
        <v>0</v>
      </c>
      <c r="O95" s="78">
        <f t="shared" si="7"/>
        <v>0</v>
      </c>
      <c r="P95" s="78" t="str">
        <f t="shared" si="8"/>
        <v>Factor de Emisión</v>
      </c>
      <c r="Q95" s="166">
        <f t="shared" si="9"/>
        <v>0</v>
      </c>
      <c r="R95" s="167">
        <f t="shared" si="10"/>
        <v>0</v>
      </c>
      <c r="S95" s="78">
        <f>Q95+R95*Hoja1!$C$19</f>
        <v>0</v>
      </c>
      <c r="AE95" s="94">
        <f t="shared" si="16"/>
        <v>0</v>
      </c>
      <c r="AF95" s="94">
        <f t="shared" si="17"/>
        <v>0</v>
      </c>
      <c r="AG95" s="94">
        <f t="shared" si="18"/>
        <v>0</v>
      </c>
      <c r="AH95" s="94">
        <f t="shared" si="19"/>
        <v>0</v>
      </c>
      <c r="AI95" s="94" t="str">
        <f t="shared" si="11"/>
        <v>Factor de Emisión</v>
      </c>
      <c r="AJ95" s="94">
        <f t="shared" si="12"/>
        <v>0</v>
      </c>
      <c r="AK95" s="94">
        <f t="shared" si="13"/>
        <v>0</v>
      </c>
      <c r="AL95" s="94">
        <f t="shared" si="14"/>
        <v>0</v>
      </c>
      <c r="AM95" s="143">
        <f t="shared" si="15"/>
        <v>0</v>
      </c>
      <c r="AN95" s="143">
        <f>IF(J95="",AM95*'Fraccion masica'!$AB$36,J95*AM95)</f>
        <v>0</v>
      </c>
      <c r="AO95" s="143">
        <f>IF(K95="",AM95*'Fraccion masica'!$AB$35,K95*AM95)</f>
        <v>0</v>
      </c>
      <c r="AP95" s="147">
        <f>IFERROR(AN95*Hoja1!$C$24/Hoja1!$C$25/Hoja1!$C$26*16.04/1000000,0)</f>
        <v>0</v>
      </c>
      <c r="AQ95" s="148">
        <f>IFERROR(AO95*Hoja1!$C$24/Hoja1!$C$25/Hoja1!$C$26*44.01/1000000,0)</f>
        <v>0</v>
      </c>
    </row>
    <row r="96" spans="2:43" x14ac:dyDescent="0.75">
      <c r="B96" s="52"/>
      <c r="C96" s="52"/>
      <c r="D96" s="52"/>
      <c r="E96" s="125"/>
      <c r="F96" s="125"/>
      <c r="G96" s="131"/>
      <c r="H96" s="92"/>
      <c r="I96" s="19"/>
      <c r="J96" s="142"/>
      <c r="K96" s="142"/>
      <c r="L96" s="220" t="str">
        <f t="shared" si="4"/>
        <v/>
      </c>
      <c r="M96" s="78">
        <f t="shared" si="5"/>
        <v>0</v>
      </c>
      <c r="N96" s="78">
        <f t="shared" si="6"/>
        <v>0</v>
      </c>
      <c r="O96" s="78">
        <f t="shared" si="7"/>
        <v>0</v>
      </c>
      <c r="P96" s="78" t="str">
        <f t="shared" si="8"/>
        <v>Factor de Emisión</v>
      </c>
      <c r="Q96" s="166">
        <f t="shared" si="9"/>
        <v>0</v>
      </c>
      <c r="R96" s="167">
        <f t="shared" si="10"/>
        <v>0</v>
      </c>
      <c r="S96" s="78">
        <f>Q96+R96*Hoja1!$C$19</f>
        <v>0</v>
      </c>
      <c r="AE96" s="94">
        <f t="shared" si="16"/>
        <v>0</v>
      </c>
      <c r="AF96" s="94">
        <f t="shared" si="17"/>
        <v>0</v>
      </c>
      <c r="AG96" s="94">
        <f t="shared" si="18"/>
        <v>0</v>
      </c>
      <c r="AH96" s="94">
        <f t="shared" si="19"/>
        <v>0</v>
      </c>
      <c r="AI96" s="94" t="str">
        <f t="shared" si="11"/>
        <v>Factor de Emisión</v>
      </c>
      <c r="AJ96" s="94">
        <f t="shared" si="12"/>
        <v>0</v>
      </c>
      <c r="AK96" s="94">
        <f t="shared" si="13"/>
        <v>0</v>
      </c>
      <c r="AL96" s="94">
        <f t="shared" si="14"/>
        <v>0</v>
      </c>
      <c r="AM96" s="143">
        <f t="shared" si="15"/>
        <v>0</v>
      </c>
      <c r="AN96" s="143">
        <f>IF(J96="",AM96*'Fraccion masica'!$AB$36,J96*AM96)</f>
        <v>0</v>
      </c>
      <c r="AO96" s="143">
        <f>IF(K96="",AM96*'Fraccion masica'!$AB$35,K96*AM96)</f>
        <v>0</v>
      </c>
      <c r="AP96" s="147">
        <f>IFERROR(AN96*Hoja1!$C$24/Hoja1!$C$25/Hoja1!$C$26*16.04/1000000,0)</f>
        <v>0</v>
      </c>
      <c r="AQ96" s="148">
        <f>IFERROR(AO96*Hoja1!$C$24/Hoja1!$C$25/Hoja1!$C$26*44.01/1000000,0)</f>
        <v>0</v>
      </c>
    </row>
    <row r="97" spans="2:43" x14ac:dyDescent="0.75">
      <c r="B97" s="52"/>
      <c r="C97" s="52"/>
      <c r="D97" s="52"/>
      <c r="E97" s="125"/>
      <c r="F97" s="125"/>
      <c r="G97" s="131"/>
      <c r="H97" s="92"/>
      <c r="I97" s="19"/>
      <c r="J97" s="142"/>
      <c r="K97" s="142"/>
      <c r="L97" s="220" t="str">
        <f t="shared" si="4"/>
        <v/>
      </c>
      <c r="M97" s="78">
        <f t="shared" si="5"/>
        <v>0</v>
      </c>
      <c r="N97" s="78">
        <f t="shared" si="6"/>
        <v>0</v>
      </c>
      <c r="O97" s="78">
        <f t="shared" si="7"/>
        <v>0</v>
      </c>
      <c r="P97" s="78" t="str">
        <f t="shared" si="8"/>
        <v>Factor de Emisión</v>
      </c>
      <c r="Q97" s="166">
        <f t="shared" si="9"/>
        <v>0</v>
      </c>
      <c r="R97" s="167">
        <f t="shared" si="10"/>
        <v>0</v>
      </c>
      <c r="S97" s="78">
        <f>Q97+R97*Hoja1!$C$19</f>
        <v>0</v>
      </c>
      <c r="AE97" s="94">
        <f t="shared" si="16"/>
        <v>0</v>
      </c>
      <c r="AF97" s="94">
        <f t="shared" si="17"/>
        <v>0</v>
      </c>
      <c r="AG97" s="94">
        <f t="shared" si="18"/>
        <v>0</v>
      </c>
      <c r="AH97" s="94">
        <f t="shared" si="19"/>
        <v>0</v>
      </c>
      <c r="AI97" s="94" t="str">
        <f t="shared" si="11"/>
        <v>Factor de Emisión</v>
      </c>
      <c r="AJ97" s="94">
        <f t="shared" si="12"/>
        <v>0</v>
      </c>
      <c r="AK97" s="94">
        <f t="shared" si="13"/>
        <v>0</v>
      </c>
      <c r="AL97" s="94">
        <f t="shared" si="14"/>
        <v>0</v>
      </c>
      <c r="AM97" s="143">
        <f t="shared" si="15"/>
        <v>0</v>
      </c>
      <c r="AN97" s="143">
        <f>IF(J97="",AM97*'Fraccion masica'!$AB$36,J97*AM97)</f>
        <v>0</v>
      </c>
      <c r="AO97" s="143">
        <f>IF(K97="",AM97*'Fraccion masica'!$AB$35,K97*AM97)</f>
        <v>0</v>
      </c>
      <c r="AP97" s="147">
        <f>IFERROR(AN97*Hoja1!$C$24/Hoja1!$C$25/Hoja1!$C$26*16.04/1000000,0)</f>
        <v>0</v>
      </c>
      <c r="AQ97" s="148">
        <f>IFERROR(AO97*Hoja1!$C$24/Hoja1!$C$25/Hoja1!$C$26*44.01/1000000,0)</f>
        <v>0</v>
      </c>
    </row>
    <row r="98" spans="2:43" x14ac:dyDescent="0.75">
      <c r="B98" s="52"/>
      <c r="C98" s="52"/>
      <c r="D98" s="52"/>
      <c r="E98" s="125"/>
      <c r="F98" s="125"/>
      <c r="G98" s="131"/>
      <c r="H98" s="92"/>
      <c r="I98" s="19"/>
      <c r="J98" s="142"/>
      <c r="K98" s="142"/>
      <c r="L98" s="220" t="str">
        <f t="shared" si="4"/>
        <v/>
      </c>
      <c r="M98" s="78">
        <f t="shared" si="5"/>
        <v>0</v>
      </c>
      <c r="N98" s="78">
        <f t="shared" si="6"/>
        <v>0</v>
      </c>
      <c r="O98" s="78">
        <f t="shared" si="7"/>
        <v>0</v>
      </c>
      <c r="P98" s="78" t="str">
        <f t="shared" si="8"/>
        <v>Factor de Emisión</v>
      </c>
      <c r="Q98" s="166">
        <f t="shared" si="9"/>
        <v>0</v>
      </c>
      <c r="R98" s="167">
        <f t="shared" si="10"/>
        <v>0</v>
      </c>
      <c r="S98" s="78">
        <f>Q98+R98*Hoja1!$C$19</f>
        <v>0</v>
      </c>
      <c r="AE98" s="94">
        <f t="shared" si="16"/>
        <v>0</v>
      </c>
      <c r="AF98" s="94">
        <f t="shared" si="17"/>
        <v>0</v>
      </c>
      <c r="AG98" s="94">
        <f t="shared" si="18"/>
        <v>0</v>
      </c>
      <c r="AH98" s="94">
        <f t="shared" si="19"/>
        <v>0</v>
      </c>
      <c r="AI98" s="94" t="str">
        <f t="shared" si="11"/>
        <v>Factor de Emisión</v>
      </c>
      <c r="AJ98" s="94">
        <f t="shared" si="12"/>
        <v>0</v>
      </c>
      <c r="AK98" s="94">
        <f t="shared" si="13"/>
        <v>0</v>
      </c>
      <c r="AL98" s="94">
        <f t="shared" si="14"/>
        <v>0</v>
      </c>
      <c r="AM98" s="143">
        <f t="shared" si="15"/>
        <v>0</v>
      </c>
      <c r="AN98" s="143">
        <f>IF(J98="",AM98*'Fraccion masica'!$AB$36,J98*AM98)</f>
        <v>0</v>
      </c>
      <c r="AO98" s="143">
        <f>IF(K98="",AM98*'Fraccion masica'!$AB$35,K98*AM98)</f>
        <v>0</v>
      </c>
      <c r="AP98" s="147">
        <f>IFERROR(AN98*Hoja1!$C$24/Hoja1!$C$25/Hoja1!$C$26*16.04/1000000,0)</f>
        <v>0</v>
      </c>
      <c r="AQ98" s="148">
        <f>IFERROR(AO98*Hoja1!$C$24/Hoja1!$C$25/Hoja1!$C$26*44.01/1000000,0)</f>
        <v>0</v>
      </c>
    </row>
    <row r="99" spans="2:43" x14ac:dyDescent="0.75">
      <c r="B99" s="52"/>
      <c r="C99" s="52"/>
      <c r="D99" s="52"/>
      <c r="E99" s="125"/>
      <c r="F99" s="125"/>
      <c r="G99" s="131"/>
      <c r="H99" s="92"/>
      <c r="I99" s="19"/>
      <c r="J99" s="142"/>
      <c r="K99" s="142"/>
      <c r="L99" s="220" t="str">
        <f t="shared" si="4"/>
        <v/>
      </c>
      <c r="M99" s="78">
        <f t="shared" si="5"/>
        <v>0</v>
      </c>
      <c r="N99" s="78">
        <f t="shared" si="6"/>
        <v>0</v>
      </c>
      <c r="O99" s="78">
        <f t="shared" si="7"/>
        <v>0</v>
      </c>
      <c r="P99" s="78" t="str">
        <f t="shared" si="8"/>
        <v>Factor de Emisión</v>
      </c>
      <c r="Q99" s="166">
        <f t="shared" si="9"/>
        <v>0</v>
      </c>
      <c r="R99" s="167">
        <f t="shared" si="10"/>
        <v>0</v>
      </c>
      <c r="S99" s="78">
        <f>Q99+R99*Hoja1!$C$19</f>
        <v>0</v>
      </c>
      <c r="AE99" s="94">
        <f t="shared" si="16"/>
        <v>0</v>
      </c>
      <c r="AF99" s="94">
        <f t="shared" si="17"/>
        <v>0</v>
      </c>
      <c r="AG99" s="94">
        <f t="shared" si="18"/>
        <v>0</v>
      </c>
      <c r="AH99" s="94">
        <f t="shared" si="19"/>
        <v>0</v>
      </c>
      <c r="AI99" s="94" t="str">
        <f t="shared" si="11"/>
        <v>Factor de Emisión</v>
      </c>
      <c r="AJ99" s="94">
        <f t="shared" si="12"/>
        <v>0</v>
      </c>
      <c r="AK99" s="94">
        <f t="shared" si="13"/>
        <v>0</v>
      </c>
      <c r="AL99" s="94">
        <f t="shared" si="14"/>
        <v>0</v>
      </c>
      <c r="AM99" s="143">
        <f t="shared" si="15"/>
        <v>0</v>
      </c>
      <c r="AN99" s="143">
        <f>IF(J99="",AM99*'Fraccion masica'!$AB$36,J99*AM99)</f>
        <v>0</v>
      </c>
      <c r="AO99" s="143">
        <f>IF(K99="",AM99*'Fraccion masica'!$AB$35,K99*AM99)</f>
        <v>0</v>
      </c>
      <c r="AP99" s="147">
        <f>IFERROR(AN99*Hoja1!$C$24/Hoja1!$C$25/Hoja1!$C$26*16.04/1000000,0)</f>
        <v>0</v>
      </c>
      <c r="AQ99" s="148">
        <f>IFERROR(AO99*Hoja1!$C$24/Hoja1!$C$25/Hoja1!$C$26*44.01/1000000,0)</f>
        <v>0</v>
      </c>
    </row>
    <row r="100" spans="2:43" x14ac:dyDescent="0.75">
      <c r="B100" s="52"/>
      <c r="C100" s="52"/>
      <c r="D100" s="52"/>
      <c r="E100" s="125"/>
      <c r="F100" s="125"/>
      <c r="G100" s="131"/>
      <c r="H100" s="92"/>
      <c r="I100" s="19"/>
      <c r="J100" s="142"/>
      <c r="K100" s="142"/>
      <c r="L100" s="220" t="str">
        <f t="shared" si="4"/>
        <v/>
      </c>
      <c r="M100" s="78">
        <f t="shared" si="5"/>
        <v>0</v>
      </c>
      <c r="N100" s="78">
        <f t="shared" si="6"/>
        <v>0</v>
      </c>
      <c r="O100" s="78">
        <f t="shared" si="7"/>
        <v>0</v>
      </c>
      <c r="P100" s="78" t="str">
        <f t="shared" si="8"/>
        <v>Factor de Emisión</v>
      </c>
      <c r="Q100" s="166">
        <f t="shared" si="9"/>
        <v>0</v>
      </c>
      <c r="R100" s="167">
        <f t="shared" si="10"/>
        <v>0</v>
      </c>
      <c r="S100" s="78">
        <f>Q100+R100*Hoja1!$C$19</f>
        <v>0</v>
      </c>
      <c r="AE100" s="94">
        <f t="shared" si="16"/>
        <v>0</v>
      </c>
      <c r="AF100" s="94">
        <f t="shared" si="17"/>
        <v>0</v>
      </c>
      <c r="AG100" s="94">
        <f t="shared" si="18"/>
        <v>0</v>
      </c>
      <c r="AH100" s="94">
        <f t="shared" si="19"/>
        <v>0</v>
      </c>
      <c r="AI100" s="94" t="str">
        <f t="shared" si="11"/>
        <v>Factor de Emisión</v>
      </c>
      <c r="AJ100" s="94">
        <f t="shared" si="12"/>
        <v>0</v>
      </c>
      <c r="AK100" s="94">
        <f t="shared" si="13"/>
        <v>0</v>
      </c>
      <c r="AL100" s="94">
        <f t="shared" si="14"/>
        <v>0</v>
      </c>
      <c r="AM100" s="143">
        <f t="shared" si="15"/>
        <v>0</v>
      </c>
      <c r="AN100" s="143">
        <f>IF(J100="",AM100*'Fraccion masica'!$AB$36,J100*AM100)</f>
        <v>0</v>
      </c>
      <c r="AO100" s="143">
        <f>IF(K100="",AM100*'Fraccion masica'!$AB$35,K100*AM100)</f>
        <v>0</v>
      </c>
      <c r="AP100" s="147">
        <f>IFERROR(AN100*Hoja1!$C$24/Hoja1!$C$25/Hoja1!$C$26*16.04/1000000,0)</f>
        <v>0</v>
      </c>
      <c r="AQ100" s="148">
        <f>IFERROR(AO100*Hoja1!$C$24/Hoja1!$C$25/Hoja1!$C$26*44.01/1000000,0)</f>
        <v>0</v>
      </c>
    </row>
    <row r="101" spans="2:43" x14ac:dyDescent="0.75">
      <c r="B101" s="52"/>
      <c r="C101" s="52"/>
      <c r="D101" s="52"/>
      <c r="E101" s="125"/>
      <c r="F101" s="125"/>
      <c r="G101" s="131"/>
      <c r="H101" s="92"/>
      <c r="I101" s="19"/>
      <c r="J101" s="142"/>
      <c r="K101" s="142"/>
      <c r="L101" s="220" t="str">
        <f t="shared" si="4"/>
        <v/>
      </c>
      <c r="M101" s="78">
        <f t="shared" si="5"/>
        <v>0</v>
      </c>
      <c r="N101" s="78">
        <f t="shared" si="6"/>
        <v>0</v>
      </c>
      <c r="O101" s="78">
        <f t="shared" si="7"/>
        <v>0</v>
      </c>
      <c r="P101" s="78" t="str">
        <f t="shared" si="8"/>
        <v>Factor de Emisión</v>
      </c>
      <c r="Q101" s="166">
        <f t="shared" si="9"/>
        <v>0</v>
      </c>
      <c r="R101" s="167">
        <f t="shared" si="10"/>
        <v>0</v>
      </c>
      <c r="S101" s="78">
        <f>Q101+R101*Hoja1!$C$19</f>
        <v>0</v>
      </c>
      <c r="AE101" s="94">
        <f t="shared" si="16"/>
        <v>0</v>
      </c>
      <c r="AF101" s="94">
        <f t="shared" si="17"/>
        <v>0</v>
      </c>
      <c r="AG101" s="94">
        <f t="shared" si="18"/>
        <v>0</v>
      </c>
      <c r="AH101" s="94">
        <f t="shared" si="19"/>
        <v>0</v>
      </c>
      <c r="AI101" s="94" t="str">
        <f t="shared" si="11"/>
        <v>Factor de Emisión</v>
      </c>
      <c r="AJ101" s="94">
        <f t="shared" si="12"/>
        <v>0</v>
      </c>
      <c r="AK101" s="94">
        <f t="shared" si="13"/>
        <v>0</v>
      </c>
      <c r="AL101" s="94">
        <f t="shared" si="14"/>
        <v>0</v>
      </c>
      <c r="AM101" s="143">
        <f t="shared" si="15"/>
        <v>0</v>
      </c>
      <c r="AN101" s="143">
        <f>IF(J101="",AM101*'Fraccion masica'!$AB$36,J101*AM101)</f>
        <v>0</v>
      </c>
      <c r="AO101" s="143">
        <f>IF(K101="",AM101*'Fraccion masica'!$AB$35,K101*AM101)</f>
        <v>0</v>
      </c>
      <c r="AP101" s="147">
        <f>IFERROR(AN101*Hoja1!$C$24/Hoja1!$C$25/Hoja1!$C$26*16.04/1000000,0)</f>
        <v>0</v>
      </c>
      <c r="AQ101" s="148">
        <f>IFERROR(AO101*Hoja1!$C$24/Hoja1!$C$25/Hoja1!$C$26*44.01/1000000,0)</f>
        <v>0</v>
      </c>
    </row>
    <row r="102" spans="2:43" x14ac:dyDescent="0.75">
      <c r="B102" s="52"/>
      <c r="C102" s="52"/>
      <c r="D102" s="52"/>
      <c r="E102" s="125"/>
      <c r="F102" s="125"/>
      <c r="G102" s="131"/>
      <c r="H102" s="92"/>
      <c r="I102" s="19"/>
      <c r="J102" s="142"/>
      <c r="K102" s="142"/>
      <c r="L102" s="220" t="str">
        <f t="shared" si="4"/>
        <v/>
      </c>
      <c r="M102" s="78">
        <f t="shared" si="5"/>
        <v>0</v>
      </c>
      <c r="N102" s="78">
        <f t="shared" si="6"/>
        <v>0</v>
      </c>
      <c r="O102" s="78">
        <f t="shared" si="7"/>
        <v>0</v>
      </c>
      <c r="P102" s="78" t="str">
        <f t="shared" si="8"/>
        <v>Factor de Emisión</v>
      </c>
      <c r="Q102" s="166">
        <f t="shared" si="9"/>
        <v>0</v>
      </c>
      <c r="R102" s="167">
        <f t="shared" si="10"/>
        <v>0</v>
      </c>
      <c r="S102" s="78">
        <f>Q102+R102*Hoja1!$C$19</f>
        <v>0</v>
      </c>
      <c r="AE102" s="94">
        <f t="shared" si="16"/>
        <v>0</v>
      </c>
      <c r="AF102" s="94">
        <f t="shared" si="17"/>
        <v>0</v>
      </c>
      <c r="AG102" s="94">
        <f t="shared" si="18"/>
        <v>0</v>
      </c>
      <c r="AH102" s="94">
        <f t="shared" si="19"/>
        <v>0</v>
      </c>
      <c r="AI102" s="94" t="str">
        <f t="shared" si="11"/>
        <v>Factor de Emisión</v>
      </c>
      <c r="AJ102" s="94">
        <f t="shared" si="12"/>
        <v>0</v>
      </c>
      <c r="AK102" s="94">
        <f t="shared" si="13"/>
        <v>0</v>
      </c>
      <c r="AL102" s="94">
        <f t="shared" si="14"/>
        <v>0</v>
      </c>
      <c r="AM102" s="143">
        <f t="shared" si="15"/>
        <v>0</v>
      </c>
      <c r="AN102" s="143">
        <f>IF(J102="",AM102*'Fraccion masica'!$AB$36,J102*AM102)</f>
        <v>0</v>
      </c>
      <c r="AO102" s="143">
        <f>IF(K102="",AM102*'Fraccion masica'!$AB$35,K102*AM102)</f>
        <v>0</v>
      </c>
      <c r="AP102" s="147">
        <f>IFERROR(AN102*Hoja1!$C$24/Hoja1!$C$25/Hoja1!$C$26*16.04/1000000,0)</f>
        <v>0</v>
      </c>
      <c r="AQ102" s="148">
        <f>IFERROR(AO102*Hoja1!$C$24/Hoja1!$C$25/Hoja1!$C$26*44.01/1000000,0)</f>
        <v>0</v>
      </c>
    </row>
    <row r="103" spans="2:43" x14ac:dyDescent="0.75">
      <c r="B103" s="52"/>
      <c r="C103" s="52"/>
      <c r="D103" s="52"/>
      <c r="E103" s="125"/>
      <c r="F103" s="125"/>
      <c r="G103" s="131"/>
      <c r="H103" s="92"/>
      <c r="I103" s="19"/>
      <c r="J103" s="142"/>
      <c r="K103" s="142"/>
      <c r="L103" s="220" t="str">
        <f t="shared" si="4"/>
        <v/>
      </c>
      <c r="M103" s="78">
        <f t="shared" si="5"/>
        <v>0</v>
      </c>
      <c r="N103" s="78">
        <f t="shared" si="6"/>
        <v>0</v>
      </c>
      <c r="O103" s="78">
        <f t="shared" si="7"/>
        <v>0</v>
      </c>
      <c r="P103" s="78" t="str">
        <f t="shared" si="8"/>
        <v>Factor de Emisión</v>
      </c>
      <c r="Q103" s="166">
        <f t="shared" si="9"/>
        <v>0</v>
      </c>
      <c r="R103" s="167">
        <f t="shared" si="10"/>
        <v>0</v>
      </c>
      <c r="S103" s="78">
        <f>Q103+R103*Hoja1!$C$19</f>
        <v>0</v>
      </c>
      <c r="AE103" s="94">
        <f t="shared" si="16"/>
        <v>0</v>
      </c>
      <c r="AF103" s="94">
        <f t="shared" si="17"/>
        <v>0</v>
      </c>
      <c r="AG103" s="94">
        <f t="shared" si="18"/>
        <v>0</v>
      </c>
      <c r="AH103" s="94">
        <f t="shared" si="19"/>
        <v>0</v>
      </c>
      <c r="AI103" s="94" t="str">
        <f t="shared" si="11"/>
        <v>Factor de Emisión</v>
      </c>
      <c r="AJ103" s="94">
        <f t="shared" si="12"/>
        <v>0</v>
      </c>
      <c r="AK103" s="94">
        <f t="shared" si="13"/>
        <v>0</v>
      </c>
      <c r="AL103" s="94">
        <f t="shared" si="14"/>
        <v>0</v>
      </c>
      <c r="AM103" s="143">
        <f t="shared" si="15"/>
        <v>0</v>
      </c>
      <c r="AN103" s="143">
        <f>IF(J103="",AM103*'Fraccion masica'!$AB$36,J103*AM103)</f>
        <v>0</v>
      </c>
      <c r="AO103" s="143">
        <f>IF(K103="",AM103*'Fraccion masica'!$AB$35,K103*AM103)</f>
        <v>0</v>
      </c>
      <c r="AP103" s="147">
        <f>IFERROR(AN103*Hoja1!$C$24/Hoja1!$C$25/Hoja1!$C$26*16.04/1000000,0)</f>
        <v>0</v>
      </c>
      <c r="AQ103" s="148">
        <f>IFERROR(AO103*Hoja1!$C$24/Hoja1!$C$25/Hoja1!$C$26*44.01/1000000,0)</f>
        <v>0</v>
      </c>
    </row>
    <row r="104" spans="2:43" x14ac:dyDescent="0.75">
      <c r="B104" s="52"/>
      <c r="C104" s="52"/>
      <c r="D104" s="52"/>
      <c r="E104" s="125"/>
      <c r="F104" s="125"/>
      <c r="G104" s="131"/>
      <c r="H104" s="92"/>
      <c r="I104" s="19"/>
      <c r="J104" s="142"/>
      <c r="K104" s="142"/>
      <c r="L104" s="220" t="str">
        <f t="shared" si="4"/>
        <v/>
      </c>
      <c r="M104" s="78">
        <f t="shared" si="5"/>
        <v>0</v>
      </c>
      <c r="N104" s="78">
        <f t="shared" si="6"/>
        <v>0</v>
      </c>
      <c r="O104" s="78">
        <f t="shared" si="7"/>
        <v>0</v>
      </c>
      <c r="P104" s="78" t="str">
        <f t="shared" si="8"/>
        <v>Factor de Emisión</v>
      </c>
      <c r="Q104" s="166">
        <f t="shared" si="9"/>
        <v>0</v>
      </c>
      <c r="R104" s="167">
        <f t="shared" si="10"/>
        <v>0</v>
      </c>
      <c r="S104" s="78">
        <f>Q104+R104*Hoja1!$C$19</f>
        <v>0</v>
      </c>
      <c r="AE104" s="94">
        <f t="shared" si="16"/>
        <v>0</v>
      </c>
      <c r="AF104" s="94">
        <f t="shared" si="17"/>
        <v>0</v>
      </c>
      <c r="AG104" s="94">
        <f t="shared" si="18"/>
        <v>0</v>
      </c>
      <c r="AH104" s="94">
        <f t="shared" si="19"/>
        <v>0</v>
      </c>
      <c r="AI104" s="94" t="str">
        <f t="shared" si="11"/>
        <v>Factor de Emisión</v>
      </c>
      <c r="AJ104" s="94">
        <f t="shared" si="12"/>
        <v>0</v>
      </c>
      <c r="AK104" s="94">
        <f t="shared" si="13"/>
        <v>0</v>
      </c>
      <c r="AL104" s="94">
        <f t="shared" si="14"/>
        <v>0</v>
      </c>
      <c r="AM104" s="143">
        <f t="shared" si="15"/>
        <v>0</v>
      </c>
      <c r="AN104" s="143">
        <f>IF(J104="",AM104*'Fraccion masica'!$AB$36,J104*AM104)</f>
        <v>0</v>
      </c>
      <c r="AO104" s="143">
        <f>IF(K104="",AM104*'Fraccion masica'!$AB$35,K104*AM104)</f>
        <v>0</v>
      </c>
      <c r="AP104" s="147">
        <f>IFERROR(AN104*Hoja1!$C$24/Hoja1!$C$25/Hoja1!$C$26*16.04/1000000,0)</f>
        <v>0</v>
      </c>
      <c r="AQ104" s="148">
        <f>IFERROR(AO104*Hoja1!$C$24/Hoja1!$C$25/Hoja1!$C$26*44.01/1000000,0)</f>
        <v>0</v>
      </c>
    </row>
    <row r="105" spans="2:43" x14ac:dyDescent="0.75">
      <c r="B105" s="52"/>
      <c r="C105" s="52"/>
      <c r="D105" s="52"/>
      <c r="E105" s="125"/>
      <c r="F105" s="125"/>
      <c r="G105" s="131"/>
      <c r="H105" s="92"/>
      <c r="I105" s="19"/>
      <c r="J105" s="142"/>
      <c r="K105" s="142"/>
      <c r="L105" s="220" t="str">
        <f t="shared" si="4"/>
        <v/>
      </c>
      <c r="M105" s="78">
        <f t="shared" si="5"/>
        <v>0</v>
      </c>
      <c r="N105" s="78">
        <f t="shared" si="6"/>
        <v>0</v>
      </c>
      <c r="O105" s="78">
        <f t="shared" si="7"/>
        <v>0</v>
      </c>
      <c r="P105" s="78" t="str">
        <f t="shared" si="8"/>
        <v>Factor de Emisión</v>
      </c>
      <c r="Q105" s="166">
        <f t="shared" si="9"/>
        <v>0</v>
      </c>
      <c r="R105" s="167">
        <f t="shared" si="10"/>
        <v>0</v>
      </c>
      <c r="S105" s="78">
        <f>Q105+R105*Hoja1!$C$19</f>
        <v>0</v>
      </c>
      <c r="AE105" s="94">
        <f t="shared" si="16"/>
        <v>0</v>
      </c>
      <c r="AF105" s="94">
        <f t="shared" si="17"/>
        <v>0</v>
      </c>
      <c r="AG105" s="94">
        <f t="shared" si="18"/>
        <v>0</v>
      </c>
      <c r="AH105" s="94">
        <f t="shared" si="19"/>
        <v>0</v>
      </c>
      <c r="AI105" s="94" t="str">
        <f t="shared" si="11"/>
        <v>Factor de Emisión</v>
      </c>
      <c r="AJ105" s="94">
        <f t="shared" si="12"/>
        <v>0</v>
      </c>
      <c r="AK105" s="94">
        <f t="shared" si="13"/>
        <v>0</v>
      </c>
      <c r="AL105" s="94">
        <f t="shared" si="14"/>
        <v>0</v>
      </c>
      <c r="AM105" s="143">
        <f t="shared" si="15"/>
        <v>0</v>
      </c>
      <c r="AN105" s="143">
        <f>IF(J105="",AM105*'Fraccion masica'!$AB$36,J105*AM105)</f>
        <v>0</v>
      </c>
      <c r="AO105" s="143">
        <f>IF(K105="",AM105*'Fraccion masica'!$AB$35,K105*AM105)</f>
        <v>0</v>
      </c>
      <c r="AP105" s="147">
        <f>IFERROR(AN105*Hoja1!$C$24/Hoja1!$C$25/Hoja1!$C$26*16.04/1000000,0)</f>
        <v>0</v>
      </c>
      <c r="AQ105" s="148">
        <f>IFERROR(AO105*Hoja1!$C$24/Hoja1!$C$25/Hoja1!$C$26*44.01/1000000,0)</f>
        <v>0</v>
      </c>
    </row>
    <row r="106" spans="2:43" x14ac:dyDescent="0.75">
      <c r="B106" s="52"/>
      <c r="C106" s="52"/>
      <c r="D106" s="52"/>
      <c r="E106" s="125"/>
      <c r="F106" s="125"/>
      <c r="G106" s="131"/>
      <c r="H106" s="92"/>
      <c r="I106" s="19"/>
      <c r="J106" s="142"/>
      <c r="K106" s="142"/>
      <c r="L106" s="220" t="str">
        <f t="shared" si="4"/>
        <v/>
      </c>
      <c r="M106" s="78">
        <f t="shared" si="5"/>
        <v>0</v>
      </c>
      <c r="N106" s="78">
        <f t="shared" si="6"/>
        <v>0</v>
      </c>
      <c r="O106" s="78">
        <f t="shared" si="7"/>
        <v>0</v>
      </c>
      <c r="P106" s="78" t="str">
        <f t="shared" si="8"/>
        <v>Factor de Emisión</v>
      </c>
      <c r="Q106" s="166">
        <f t="shared" si="9"/>
        <v>0</v>
      </c>
      <c r="R106" s="167">
        <f t="shared" si="10"/>
        <v>0</v>
      </c>
      <c r="S106" s="78">
        <f>Q106+R106*Hoja1!$C$19</f>
        <v>0</v>
      </c>
      <c r="AE106" s="94">
        <f t="shared" si="16"/>
        <v>0</v>
      </c>
      <c r="AF106" s="94">
        <f t="shared" si="17"/>
        <v>0</v>
      </c>
      <c r="AG106" s="94">
        <f t="shared" si="18"/>
        <v>0</v>
      </c>
      <c r="AH106" s="94">
        <f t="shared" si="19"/>
        <v>0</v>
      </c>
      <c r="AI106" s="94" t="str">
        <f t="shared" si="11"/>
        <v>Factor de Emisión</v>
      </c>
      <c r="AJ106" s="94">
        <f t="shared" si="12"/>
        <v>0</v>
      </c>
      <c r="AK106" s="94">
        <f t="shared" si="13"/>
        <v>0</v>
      </c>
      <c r="AL106" s="94">
        <f t="shared" si="14"/>
        <v>0</v>
      </c>
      <c r="AM106" s="143">
        <f t="shared" si="15"/>
        <v>0</v>
      </c>
      <c r="AN106" s="143">
        <f>IF(J106="",AM106*'Fraccion masica'!$AB$36,J106*AM106)</f>
        <v>0</v>
      </c>
      <c r="AO106" s="143">
        <f>IF(K106="",AM106*'Fraccion masica'!$AB$35,K106*AM106)</f>
        <v>0</v>
      </c>
      <c r="AP106" s="147">
        <f>IFERROR(AN106*Hoja1!$C$24/Hoja1!$C$25/Hoja1!$C$26*16.04/1000000,0)</f>
        <v>0</v>
      </c>
      <c r="AQ106" s="148">
        <f>IFERROR(AO106*Hoja1!$C$24/Hoja1!$C$25/Hoja1!$C$26*44.01/1000000,0)</f>
        <v>0</v>
      </c>
    </row>
    <row r="107" spans="2:43" x14ac:dyDescent="0.75">
      <c r="B107" s="52"/>
      <c r="C107" s="52"/>
      <c r="D107" s="52"/>
      <c r="E107" s="125"/>
      <c r="F107" s="125"/>
      <c r="G107" s="131"/>
      <c r="H107" s="92"/>
      <c r="I107" s="19"/>
      <c r="J107" s="142"/>
      <c r="K107" s="142"/>
      <c r="L107" s="220" t="str">
        <f t="shared" si="4"/>
        <v/>
      </c>
      <c r="M107" s="78">
        <f t="shared" si="5"/>
        <v>0</v>
      </c>
      <c r="N107" s="78">
        <f t="shared" si="6"/>
        <v>0</v>
      </c>
      <c r="O107" s="78">
        <f t="shared" si="7"/>
        <v>0</v>
      </c>
      <c r="P107" s="78" t="str">
        <f t="shared" si="8"/>
        <v>Factor de Emisión</v>
      </c>
      <c r="Q107" s="166">
        <f t="shared" si="9"/>
        <v>0</v>
      </c>
      <c r="R107" s="167">
        <f t="shared" si="10"/>
        <v>0</v>
      </c>
      <c r="S107" s="78">
        <f>Q107+R107*Hoja1!$C$19</f>
        <v>0</v>
      </c>
      <c r="AE107" s="94">
        <f t="shared" si="16"/>
        <v>0</v>
      </c>
      <c r="AF107" s="94">
        <f t="shared" si="17"/>
        <v>0</v>
      </c>
      <c r="AG107" s="94">
        <f t="shared" si="18"/>
        <v>0</v>
      </c>
      <c r="AH107" s="94">
        <f t="shared" si="19"/>
        <v>0</v>
      </c>
      <c r="AI107" s="94" t="str">
        <f t="shared" si="11"/>
        <v>Factor de Emisión</v>
      </c>
      <c r="AJ107" s="94">
        <f t="shared" si="12"/>
        <v>0</v>
      </c>
      <c r="AK107" s="94">
        <f t="shared" si="13"/>
        <v>0</v>
      </c>
      <c r="AL107" s="94">
        <f t="shared" si="14"/>
        <v>0</v>
      </c>
      <c r="AM107" s="143">
        <f t="shared" si="15"/>
        <v>0</v>
      </c>
      <c r="AN107" s="143">
        <f>IF(J107="",AM107*'Fraccion masica'!$AB$36,J107*AM107)</f>
        <v>0</v>
      </c>
      <c r="AO107" s="143">
        <f>IF(K107="",AM107*'Fraccion masica'!$AB$35,K107*AM107)</f>
        <v>0</v>
      </c>
      <c r="AP107" s="147">
        <f>IFERROR(AN107*Hoja1!$C$24/Hoja1!$C$25/Hoja1!$C$26*16.04/1000000,0)</f>
        <v>0</v>
      </c>
      <c r="AQ107" s="148">
        <f>IFERROR(AO107*Hoja1!$C$24/Hoja1!$C$25/Hoja1!$C$26*44.01/1000000,0)</f>
        <v>0</v>
      </c>
    </row>
    <row r="108" spans="2:43" x14ac:dyDescent="0.75">
      <c r="B108" s="52"/>
      <c r="C108" s="52"/>
      <c r="D108" s="52"/>
      <c r="E108" s="125"/>
      <c r="F108" s="125"/>
      <c r="G108" s="131"/>
      <c r="H108" s="92"/>
      <c r="I108" s="19"/>
      <c r="J108" s="142"/>
      <c r="K108" s="142"/>
      <c r="L108" s="220" t="str">
        <f t="shared" si="4"/>
        <v/>
      </c>
      <c r="M108" s="78">
        <f t="shared" si="5"/>
        <v>0</v>
      </c>
      <c r="N108" s="78">
        <f t="shared" si="6"/>
        <v>0</v>
      </c>
      <c r="O108" s="78">
        <f t="shared" si="7"/>
        <v>0</v>
      </c>
      <c r="P108" s="78" t="str">
        <f t="shared" si="8"/>
        <v>Factor de Emisión</v>
      </c>
      <c r="Q108" s="166">
        <f t="shared" si="9"/>
        <v>0</v>
      </c>
      <c r="R108" s="167">
        <f t="shared" si="10"/>
        <v>0</v>
      </c>
      <c r="S108" s="78">
        <f>Q108+R108*Hoja1!$C$19</f>
        <v>0</v>
      </c>
      <c r="AE108" s="94">
        <f t="shared" si="16"/>
        <v>0</v>
      </c>
      <c r="AF108" s="94">
        <f t="shared" si="17"/>
        <v>0</v>
      </c>
      <c r="AG108" s="94">
        <f t="shared" si="18"/>
        <v>0</v>
      </c>
      <c r="AH108" s="94">
        <f t="shared" si="19"/>
        <v>0</v>
      </c>
      <c r="AI108" s="94" t="str">
        <f t="shared" si="11"/>
        <v>Factor de Emisión</v>
      </c>
      <c r="AJ108" s="94">
        <f t="shared" si="12"/>
        <v>0</v>
      </c>
      <c r="AK108" s="94">
        <f t="shared" si="13"/>
        <v>0</v>
      </c>
      <c r="AL108" s="94">
        <f t="shared" si="14"/>
        <v>0</v>
      </c>
      <c r="AM108" s="143">
        <f t="shared" si="15"/>
        <v>0</v>
      </c>
      <c r="AN108" s="143">
        <f>IF(J108="",AM108*'Fraccion masica'!$AB$36,J108*AM108)</f>
        <v>0</v>
      </c>
      <c r="AO108" s="143">
        <f>IF(K108="",AM108*'Fraccion masica'!$AB$35,K108*AM108)</f>
        <v>0</v>
      </c>
      <c r="AP108" s="147">
        <f>IFERROR(AN108*Hoja1!$C$24/Hoja1!$C$25/Hoja1!$C$26*16.04/1000000,0)</f>
        <v>0</v>
      </c>
      <c r="AQ108" s="148">
        <f>IFERROR(AO108*Hoja1!$C$24/Hoja1!$C$25/Hoja1!$C$26*44.01/1000000,0)</f>
        <v>0</v>
      </c>
    </row>
    <row r="109" spans="2:43" x14ac:dyDescent="0.75">
      <c r="B109" s="52"/>
      <c r="C109" s="52"/>
      <c r="D109" s="52"/>
      <c r="E109" s="125"/>
      <c r="F109" s="125"/>
      <c r="G109" s="131"/>
      <c r="H109" s="92"/>
      <c r="I109" s="19"/>
      <c r="J109" s="142"/>
      <c r="K109" s="142"/>
      <c r="L109" s="220" t="str">
        <f t="shared" si="4"/>
        <v/>
      </c>
      <c r="M109" s="78">
        <f t="shared" si="5"/>
        <v>0</v>
      </c>
      <c r="N109" s="78">
        <f t="shared" si="6"/>
        <v>0</v>
      </c>
      <c r="O109" s="78">
        <f t="shared" si="7"/>
        <v>0</v>
      </c>
      <c r="P109" s="78" t="str">
        <f t="shared" si="8"/>
        <v>Factor de Emisión</v>
      </c>
      <c r="Q109" s="166">
        <f t="shared" si="9"/>
        <v>0</v>
      </c>
      <c r="R109" s="167">
        <f t="shared" si="10"/>
        <v>0</v>
      </c>
      <c r="S109" s="78">
        <f>Q109+R109*Hoja1!$C$19</f>
        <v>0</v>
      </c>
      <c r="AE109" s="94">
        <f t="shared" ref="AE109:AE129" si="20">B109</f>
        <v>0</v>
      </c>
      <c r="AF109" s="94">
        <f t="shared" ref="AF109:AF129" si="21">C109</f>
        <v>0</v>
      </c>
      <c r="AG109" s="94">
        <f t="shared" ref="AG109:AG129" si="22">H109*D109</f>
        <v>0</v>
      </c>
      <c r="AH109" s="94">
        <f t="shared" ref="AH109:AH129" si="23">IF(I109="X",VLOOKUP(C109,$AX$45:$AY$46,2,FALSE)*D109,0)</f>
        <v>0</v>
      </c>
      <c r="AI109" s="94" t="str">
        <f t="shared" si="11"/>
        <v>Factor de Emisión</v>
      </c>
      <c r="AJ109" s="94">
        <f t="shared" si="12"/>
        <v>0</v>
      </c>
      <c r="AK109" s="94">
        <f t="shared" si="13"/>
        <v>0</v>
      </c>
      <c r="AL109" s="94">
        <f t="shared" si="14"/>
        <v>0</v>
      </c>
      <c r="AM109" s="143">
        <f t="shared" si="15"/>
        <v>0</v>
      </c>
      <c r="AN109" s="143">
        <f>IF(J109="",AM109*'Fraccion masica'!$AB$36,J109*AM109)</f>
        <v>0</v>
      </c>
      <c r="AO109" s="143">
        <f>IF(K109="",AM109*'Fraccion masica'!$AB$35,K109*AM109)</f>
        <v>0</v>
      </c>
      <c r="AP109" s="147">
        <f>IFERROR(AN109*Hoja1!$C$24/Hoja1!$C$25/Hoja1!$C$26*16.04/1000000,0)</f>
        <v>0</v>
      </c>
      <c r="AQ109" s="148">
        <f>IFERROR(AO109*Hoja1!$C$24/Hoja1!$C$25/Hoja1!$C$26*44.01/1000000,0)</f>
        <v>0</v>
      </c>
    </row>
    <row r="110" spans="2:43" x14ac:dyDescent="0.75">
      <c r="B110" s="52"/>
      <c r="C110" s="52"/>
      <c r="D110" s="52"/>
      <c r="E110" s="125"/>
      <c r="F110" s="125"/>
      <c r="G110" s="131"/>
      <c r="H110" s="92"/>
      <c r="I110" s="19"/>
      <c r="J110" s="142"/>
      <c r="K110" s="142"/>
      <c r="L110" s="220" t="str">
        <f t="shared" ref="L110:L128" si="24">IF(G110="","",G110)</f>
        <v/>
      </c>
      <c r="M110" s="78">
        <f t="shared" ref="M110:M128" si="25">AK110</f>
        <v>0</v>
      </c>
      <c r="N110" s="78">
        <f t="shared" ref="N110:N128" si="26">AL110</f>
        <v>0</v>
      </c>
      <c r="O110" s="78">
        <f t="shared" ref="O110:O128" si="27">AJ110</f>
        <v>0</v>
      </c>
      <c r="P110" s="78" t="str">
        <f t="shared" ref="P110:P128" si="28">AI110</f>
        <v>Factor de Emisión</v>
      </c>
      <c r="Q110" s="166">
        <f t="shared" ref="Q110:Q128" si="29">AQ110</f>
        <v>0</v>
      </c>
      <c r="R110" s="167">
        <f t="shared" ref="R110:R128" si="30">AP110</f>
        <v>0</v>
      </c>
      <c r="S110" s="78">
        <f>Q110+R110*Hoja1!$C$19</f>
        <v>0</v>
      </c>
      <c r="AE110" s="94">
        <f t="shared" si="20"/>
        <v>0</v>
      </c>
      <c r="AF110" s="94">
        <f t="shared" si="21"/>
        <v>0</v>
      </c>
      <c r="AG110" s="94">
        <f t="shared" si="22"/>
        <v>0</v>
      </c>
      <c r="AH110" s="94">
        <f t="shared" si="23"/>
        <v>0</v>
      </c>
      <c r="AI110" s="94" t="str">
        <f t="shared" ref="AI110:AI129" si="31">IF(AG110&lt;&gt;0,"Medición","Factor de Emisión")</f>
        <v>Factor de Emisión</v>
      </c>
      <c r="AJ110" s="94">
        <f t="shared" ref="AJ110:AJ129" si="32">IF(AG110&lt;&gt;0,AG110,AH110)*(1-E110-F110)</f>
        <v>0</v>
      </c>
      <c r="AK110" s="94">
        <f t="shared" ref="AK110:AK129" si="33">IF(AG110&lt;&gt;0,AG110,AH110)*E110</f>
        <v>0</v>
      </c>
      <c r="AL110" s="94">
        <f t="shared" ref="AL110:AL129" si="34">IF(AG110&lt;&gt;0,AG110,AH110)*F110</f>
        <v>0</v>
      </c>
      <c r="AM110" s="143">
        <f t="shared" ref="AM110:AM129" si="35">AJ110*(0.3048^3)</f>
        <v>0</v>
      </c>
      <c r="AN110" s="143">
        <f>IF(J110="",AM110*'Fraccion masica'!$AB$36,J110*AM110)</f>
        <v>0</v>
      </c>
      <c r="AO110" s="143">
        <f>IF(K110="",AM110*'Fraccion masica'!$AB$35,K110*AM110)</f>
        <v>0</v>
      </c>
      <c r="AP110" s="147">
        <f>IFERROR(AN110*Hoja1!$C$24/Hoja1!$C$25/Hoja1!$C$26*16.04/1000000,0)</f>
        <v>0</v>
      </c>
      <c r="AQ110" s="148">
        <f>IFERROR(AO110*Hoja1!$C$24/Hoja1!$C$25/Hoja1!$C$26*44.01/1000000,0)</f>
        <v>0</v>
      </c>
    </row>
    <row r="111" spans="2:43" x14ac:dyDescent="0.75">
      <c r="B111" s="52"/>
      <c r="C111" s="52"/>
      <c r="D111" s="52"/>
      <c r="E111" s="125"/>
      <c r="F111" s="125"/>
      <c r="G111" s="131"/>
      <c r="H111" s="92"/>
      <c r="I111" s="19"/>
      <c r="J111" s="142"/>
      <c r="K111" s="142"/>
      <c r="L111" s="220" t="str">
        <f t="shared" si="24"/>
        <v/>
      </c>
      <c r="M111" s="78">
        <f t="shared" si="25"/>
        <v>0</v>
      </c>
      <c r="N111" s="78">
        <f t="shared" si="26"/>
        <v>0</v>
      </c>
      <c r="O111" s="78">
        <f t="shared" si="27"/>
        <v>0</v>
      </c>
      <c r="P111" s="78" t="str">
        <f t="shared" si="28"/>
        <v>Factor de Emisión</v>
      </c>
      <c r="Q111" s="166">
        <f t="shared" si="29"/>
        <v>0</v>
      </c>
      <c r="R111" s="167">
        <f t="shared" si="30"/>
        <v>0</v>
      </c>
      <c r="S111" s="78">
        <f>Q111+R111*Hoja1!$C$19</f>
        <v>0</v>
      </c>
      <c r="AE111" s="94">
        <f t="shared" si="20"/>
        <v>0</v>
      </c>
      <c r="AF111" s="94">
        <f t="shared" si="21"/>
        <v>0</v>
      </c>
      <c r="AG111" s="94">
        <f t="shared" si="22"/>
        <v>0</v>
      </c>
      <c r="AH111" s="94">
        <f t="shared" si="23"/>
        <v>0</v>
      </c>
      <c r="AI111" s="94" t="str">
        <f t="shared" si="31"/>
        <v>Factor de Emisión</v>
      </c>
      <c r="AJ111" s="94">
        <f t="shared" si="32"/>
        <v>0</v>
      </c>
      <c r="AK111" s="94">
        <f t="shared" si="33"/>
        <v>0</v>
      </c>
      <c r="AL111" s="94">
        <f t="shared" si="34"/>
        <v>0</v>
      </c>
      <c r="AM111" s="143">
        <f t="shared" si="35"/>
        <v>0</v>
      </c>
      <c r="AN111" s="143">
        <f>IF(J111="",AM111*'Fraccion masica'!$AB$36,J111*AM111)</f>
        <v>0</v>
      </c>
      <c r="AO111" s="143">
        <f>IF(K111="",AM111*'Fraccion masica'!$AB$35,K111*AM111)</f>
        <v>0</v>
      </c>
      <c r="AP111" s="147">
        <f>IFERROR(AN111*Hoja1!$C$24/Hoja1!$C$25/Hoja1!$C$26*16.04/1000000,0)</f>
        <v>0</v>
      </c>
      <c r="AQ111" s="148">
        <f>IFERROR(AO111*Hoja1!$C$24/Hoja1!$C$25/Hoja1!$C$26*44.01/1000000,0)</f>
        <v>0</v>
      </c>
    </row>
    <row r="112" spans="2:43" x14ac:dyDescent="0.75">
      <c r="B112" s="52"/>
      <c r="C112" s="52"/>
      <c r="D112" s="52"/>
      <c r="E112" s="125"/>
      <c r="F112" s="125"/>
      <c r="G112" s="131"/>
      <c r="H112" s="92"/>
      <c r="I112" s="19"/>
      <c r="J112" s="142"/>
      <c r="K112" s="142"/>
      <c r="L112" s="220" t="str">
        <f t="shared" si="24"/>
        <v/>
      </c>
      <c r="M112" s="78">
        <f t="shared" si="25"/>
        <v>0</v>
      </c>
      <c r="N112" s="78">
        <f t="shared" si="26"/>
        <v>0</v>
      </c>
      <c r="O112" s="78">
        <f t="shared" si="27"/>
        <v>0</v>
      </c>
      <c r="P112" s="78" t="str">
        <f t="shared" si="28"/>
        <v>Factor de Emisión</v>
      </c>
      <c r="Q112" s="166">
        <f t="shared" si="29"/>
        <v>0</v>
      </c>
      <c r="R112" s="167">
        <f t="shared" si="30"/>
        <v>0</v>
      </c>
      <c r="S112" s="78">
        <f>Q112+R112*Hoja1!$C$19</f>
        <v>0</v>
      </c>
      <c r="AE112" s="94">
        <f t="shared" si="20"/>
        <v>0</v>
      </c>
      <c r="AF112" s="94">
        <f t="shared" si="21"/>
        <v>0</v>
      </c>
      <c r="AG112" s="94">
        <f t="shared" si="22"/>
        <v>0</v>
      </c>
      <c r="AH112" s="94">
        <f t="shared" si="23"/>
        <v>0</v>
      </c>
      <c r="AI112" s="94" t="str">
        <f t="shared" si="31"/>
        <v>Factor de Emisión</v>
      </c>
      <c r="AJ112" s="94">
        <f t="shared" si="32"/>
        <v>0</v>
      </c>
      <c r="AK112" s="94">
        <f t="shared" si="33"/>
        <v>0</v>
      </c>
      <c r="AL112" s="94">
        <f t="shared" si="34"/>
        <v>0</v>
      </c>
      <c r="AM112" s="143">
        <f t="shared" si="35"/>
        <v>0</v>
      </c>
      <c r="AN112" s="143">
        <f>IF(J112="",AM112*'Fraccion masica'!$AB$36,J112*AM112)</f>
        <v>0</v>
      </c>
      <c r="AO112" s="143">
        <f>IF(K112="",AM112*'Fraccion masica'!$AB$35,K112*AM112)</f>
        <v>0</v>
      </c>
      <c r="AP112" s="147">
        <f>IFERROR(AN112*Hoja1!$C$24/Hoja1!$C$25/Hoja1!$C$26*16.04/1000000,0)</f>
        <v>0</v>
      </c>
      <c r="AQ112" s="148">
        <f>IFERROR(AO112*Hoja1!$C$24/Hoja1!$C$25/Hoja1!$C$26*44.01/1000000,0)</f>
        <v>0</v>
      </c>
    </row>
    <row r="113" spans="2:43" x14ac:dyDescent="0.75">
      <c r="B113" s="52"/>
      <c r="C113" s="52"/>
      <c r="D113" s="52"/>
      <c r="E113" s="125"/>
      <c r="F113" s="125"/>
      <c r="G113" s="131"/>
      <c r="H113" s="92"/>
      <c r="I113" s="19"/>
      <c r="J113" s="142"/>
      <c r="K113" s="142"/>
      <c r="L113" s="220" t="str">
        <f t="shared" si="24"/>
        <v/>
      </c>
      <c r="M113" s="78">
        <f t="shared" si="25"/>
        <v>0</v>
      </c>
      <c r="N113" s="78">
        <f t="shared" si="26"/>
        <v>0</v>
      </c>
      <c r="O113" s="78">
        <f t="shared" si="27"/>
        <v>0</v>
      </c>
      <c r="P113" s="78" t="str">
        <f t="shared" si="28"/>
        <v>Factor de Emisión</v>
      </c>
      <c r="Q113" s="166">
        <f t="shared" si="29"/>
        <v>0</v>
      </c>
      <c r="R113" s="167">
        <f t="shared" si="30"/>
        <v>0</v>
      </c>
      <c r="S113" s="78">
        <f>Q113+R113*Hoja1!$C$19</f>
        <v>0</v>
      </c>
      <c r="AE113" s="94">
        <f t="shared" si="20"/>
        <v>0</v>
      </c>
      <c r="AF113" s="94">
        <f t="shared" si="21"/>
        <v>0</v>
      </c>
      <c r="AG113" s="94">
        <f t="shared" si="22"/>
        <v>0</v>
      </c>
      <c r="AH113" s="94">
        <f t="shared" si="23"/>
        <v>0</v>
      </c>
      <c r="AI113" s="94" t="str">
        <f t="shared" si="31"/>
        <v>Factor de Emisión</v>
      </c>
      <c r="AJ113" s="94">
        <f t="shared" si="32"/>
        <v>0</v>
      </c>
      <c r="AK113" s="94">
        <f t="shared" si="33"/>
        <v>0</v>
      </c>
      <c r="AL113" s="94">
        <f t="shared" si="34"/>
        <v>0</v>
      </c>
      <c r="AM113" s="143">
        <f t="shared" si="35"/>
        <v>0</v>
      </c>
      <c r="AN113" s="143">
        <f>IF(J113="",AM113*'Fraccion masica'!$AB$36,J113*AM113)</f>
        <v>0</v>
      </c>
      <c r="AO113" s="143">
        <f>IF(K113="",AM113*'Fraccion masica'!$AB$35,K113*AM113)</f>
        <v>0</v>
      </c>
      <c r="AP113" s="147">
        <f>IFERROR(AN113*Hoja1!$C$24/Hoja1!$C$25/Hoja1!$C$26*16.04/1000000,0)</f>
        <v>0</v>
      </c>
      <c r="AQ113" s="148">
        <f>IFERROR(AO113*Hoja1!$C$24/Hoja1!$C$25/Hoja1!$C$26*44.01/1000000,0)</f>
        <v>0</v>
      </c>
    </row>
    <row r="114" spans="2:43" x14ac:dyDescent="0.75">
      <c r="B114" s="52"/>
      <c r="C114" s="52"/>
      <c r="D114" s="52"/>
      <c r="E114" s="125"/>
      <c r="F114" s="125"/>
      <c r="G114" s="131"/>
      <c r="H114" s="92"/>
      <c r="I114" s="19"/>
      <c r="J114" s="142"/>
      <c r="K114" s="142"/>
      <c r="L114" s="220" t="str">
        <f t="shared" si="24"/>
        <v/>
      </c>
      <c r="M114" s="78">
        <f t="shared" si="25"/>
        <v>0</v>
      </c>
      <c r="N114" s="78">
        <f t="shared" si="26"/>
        <v>0</v>
      </c>
      <c r="O114" s="78">
        <f t="shared" si="27"/>
        <v>0</v>
      </c>
      <c r="P114" s="78" t="str">
        <f t="shared" si="28"/>
        <v>Factor de Emisión</v>
      </c>
      <c r="Q114" s="166">
        <f t="shared" si="29"/>
        <v>0</v>
      </c>
      <c r="R114" s="167">
        <f t="shared" si="30"/>
        <v>0</v>
      </c>
      <c r="S114" s="78">
        <f>Q114+R114*Hoja1!$C$19</f>
        <v>0</v>
      </c>
      <c r="AE114" s="94">
        <f t="shared" si="20"/>
        <v>0</v>
      </c>
      <c r="AF114" s="94">
        <f t="shared" si="21"/>
        <v>0</v>
      </c>
      <c r="AG114" s="94">
        <f t="shared" si="22"/>
        <v>0</v>
      </c>
      <c r="AH114" s="94">
        <f t="shared" si="23"/>
        <v>0</v>
      </c>
      <c r="AI114" s="94" t="str">
        <f t="shared" si="31"/>
        <v>Factor de Emisión</v>
      </c>
      <c r="AJ114" s="94">
        <f t="shared" si="32"/>
        <v>0</v>
      </c>
      <c r="AK114" s="94">
        <f t="shared" si="33"/>
        <v>0</v>
      </c>
      <c r="AL114" s="94">
        <f t="shared" si="34"/>
        <v>0</v>
      </c>
      <c r="AM114" s="143">
        <f t="shared" si="35"/>
        <v>0</v>
      </c>
      <c r="AN114" s="143">
        <f>IF(J114="",AM114*'Fraccion masica'!$AB$36,J114*AM114)</f>
        <v>0</v>
      </c>
      <c r="AO114" s="143">
        <f>IF(K114="",AM114*'Fraccion masica'!$AB$35,K114*AM114)</f>
        <v>0</v>
      </c>
      <c r="AP114" s="147">
        <f>IFERROR(AN114*Hoja1!$C$24/Hoja1!$C$25/Hoja1!$C$26*16.04/1000000,0)</f>
        <v>0</v>
      </c>
      <c r="AQ114" s="148">
        <f>IFERROR(AO114*Hoja1!$C$24/Hoja1!$C$25/Hoja1!$C$26*44.01/1000000,0)</f>
        <v>0</v>
      </c>
    </row>
    <row r="115" spans="2:43" x14ac:dyDescent="0.75">
      <c r="B115" s="52"/>
      <c r="C115" s="52"/>
      <c r="D115" s="52"/>
      <c r="E115" s="125"/>
      <c r="F115" s="125"/>
      <c r="G115" s="131"/>
      <c r="H115" s="92"/>
      <c r="I115" s="19"/>
      <c r="J115" s="142"/>
      <c r="K115" s="142"/>
      <c r="L115" s="220" t="str">
        <f t="shared" si="24"/>
        <v/>
      </c>
      <c r="M115" s="78">
        <f t="shared" si="25"/>
        <v>0</v>
      </c>
      <c r="N115" s="78">
        <f t="shared" si="26"/>
        <v>0</v>
      </c>
      <c r="O115" s="78">
        <f t="shared" si="27"/>
        <v>0</v>
      </c>
      <c r="P115" s="78" t="str">
        <f t="shared" si="28"/>
        <v>Factor de Emisión</v>
      </c>
      <c r="Q115" s="166">
        <f t="shared" si="29"/>
        <v>0</v>
      </c>
      <c r="R115" s="167">
        <f t="shared" si="30"/>
        <v>0</v>
      </c>
      <c r="S115" s="78">
        <f>Q115+R115*Hoja1!$C$19</f>
        <v>0</v>
      </c>
      <c r="AE115" s="94">
        <f t="shared" si="20"/>
        <v>0</v>
      </c>
      <c r="AF115" s="94">
        <f t="shared" si="21"/>
        <v>0</v>
      </c>
      <c r="AG115" s="94">
        <f t="shared" si="22"/>
        <v>0</v>
      </c>
      <c r="AH115" s="94">
        <f t="shared" si="23"/>
        <v>0</v>
      </c>
      <c r="AI115" s="94" t="str">
        <f t="shared" si="31"/>
        <v>Factor de Emisión</v>
      </c>
      <c r="AJ115" s="94">
        <f t="shared" si="32"/>
        <v>0</v>
      </c>
      <c r="AK115" s="94">
        <f t="shared" si="33"/>
        <v>0</v>
      </c>
      <c r="AL115" s="94">
        <f t="shared" si="34"/>
        <v>0</v>
      </c>
      <c r="AM115" s="143">
        <f t="shared" si="35"/>
        <v>0</v>
      </c>
      <c r="AN115" s="143">
        <f>IF(J115="",AM115*'Fraccion masica'!$AB$36,J115*AM115)</f>
        <v>0</v>
      </c>
      <c r="AO115" s="143">
        <f>IF(K115="",AM115*'Fraccion masica'!$AB$35,K115*AM115)</f>
        <v>0</v>
      </c>
      <c r="AP115" s="147">
        <f>IFERROR(AN115*Hoja1!$C$24/Hoja1!$C$25/Hoja1!$C$26*16.04/1000000,0)</f>
        <v>0</v>
      </c>
      <c r="AQ115" s="148">
        <f>IFERROR(AO115*Hoja1!$C$24/Hoja1!$C$25/Hoja1!$C$26*44.01/1000000,0)</f>
        <v>0</v>
      </c>
    </row>
    <row r="116" spans="2:43" x14ac:dyDescent="0.75">
      <c r="B116" s="52"/>
      <c r="C116" s="52"/>
      <c r="D116" s="52"/>
      <c r="E116" s="125"/>
      <c r="F116" s="125"/>
      <c r="G116" s="131"/>
      <c r="H116" s="92"/>
      <c r="I116" s="19"/>
      <c r="J116" s="142"/>
      <c r="K116" s="142"/>
      <c r="L116" s="220" t="str">
        <f t="shared" si="24"/>
        <v/>
      </c>
      <c r="M116" s="78">
        <f t="shared" si="25"/>
        <v>0</v>
      </c>
      <c r="N116" s="78">
        <f t="shared" si="26"/>
        <v>0</v>
      </c>
      <c r="O116" s="78">
        <f t="shared" si="27"/>
        <v>0</v>
      </c>
      <c r="P116" s="78" t="str">
        <f t="shared" si="28"/>
        <v>Factor de Emisión</v>
      </c>
      <c r="Q116" s="166">
        <f t="shared" si="29"/>
        <v>0</v>
      </c>
      <c r="R116" s="167">
        <f t="shared" si="30"/>
        <v>0</v>
      </c>
      <c r="S116" s="78">
        <f>Q116+R116*Hoja1!$C$19</f>
        <v>0</v>
      </c>
      <c r="AE116" s="94">
        <f t="shared" si="20"/>
        <v>0</v>
      </c>
      <c r="AF116" s="94">
        <f t="shared" si="21"/>
        <v>0</v>
      </c>
      <c r="AG116" s="94">
        <f t="shared" si="22"/>
        <v>0</v>
      </c>
      <c r="AH116" s="94">
        <f t="shared" si="23"/>
        <v>0</v>
      </c>
      <c r="AI116" s="94" t="str">
        <f t="shared" si="31"/>
        <v>Factor de Emisión</v>
      </c>
      <c r="AJ116" s="94">
        <f t="shared" si="32"/>
        <v>0</v>
      </c>
      <c r="AK116" s="94">
        <f t="shared" si="33"/>
        <v>0</v>
      </c>
      <c r="AL116" s="94">
        <f t="shared" si="34"/>
        <v>0</v>
      </c>
      <c r="AM116" s="143">
        <f t="shared" si="35"/>
        <v>0</v>
      </c>
      <c r="AN116" s="143">
        <f>IF(J116="",AM116*'Fraccion masica'!$AB$36,J116*AM116)</f>
        <v>0</v>
      </c>
      <c r="AO116" s="143">
        <f>IF(K116="",AM116*'Fraccion masica'!$AB$35,K116*AM116)</f>
        <v>0</v>
      </c>
      <c r="AP116" s="147">
        <f>IFERROR(AN116*Hoja1!$C$24/Hoja1!$C$25/Hoja1!$C$26*16.04/1000000,0)</f>
        <v>0</v>
      </c>
      <c r="AQ116" s="148">
        <f>IFERROR(AO116*Hoja1!$C$24/Hoja1!$C$25/Hoja1!$C$26*44.01/1000000,0)</f>
        <v>0</v>
      </c>
    </row>
    <row r="117" spans="2:43" x14ac:dyDescent="0.75">
      <c r="B117" s="52"/>
      <c r="C117" s="52"/>
      <c r="D117" s="52"/>
      <c r="E117" s="125"/>
      <c r="F117" s="125"/>
      <c r="G117" s="131"/>
      <c r="H117" s="92"/>
      <c r="I117" s="19"/>
      <c r="J117" s="142"/>
      <c r="K117" s="142"/>
      <c r="L117" s="220" t="str">
        <f t="shared" si="24"/>
        <v/>
      </c>
      <c r="M117" s="78">
        <f t="shared" si="25"/>
        <v>0</v>
      </c>
      <c r="N117" s="78">
        <f t="shared" si="26"/>
        <v>0</v>
      </c>
      <c r="O117" s="78">
        <f t="shared" si="27"/>
        <v>0</v>
      </c>
      <c r="P117" s="78" t="str">
        <f t="shared" si="28"/>
        <v>Factor de Emisión</v>
      </c>
      <c r="Q117" s="166">
        <f t="shared" si="29"/>
        <v>0</v>
      </c>
      <c r="R117" s="167">
        <f t="shared" si="30"/>
        <v>0</v>
      </c>
      <c r="S117" s="78">
        <f>Q117+R117*Hoja1!$C$19</f>
        <v>0</v>
      </c>
      <c r="AE117" s="94">
        <f t="shared" si="20"/>
        <v>0</v>
      </c>
      <c r="AF117" s="94">
        <f t="shared" si="21"/>
        <v>0</v>
      </c>
      <c r="AG117" s="94">
        <f t="shared" si="22"/>
        <v>0</v>
      </c>
      <c r="AH117" s="94">
        <f t="shared" si="23"/>
        <v>0</v>
      </c>
      <c r="AI117" s="94" t="str">
        <f t="shared" si="31"/>
        <v>Factor de Emisión</v>
      </c>
      <c r="AJ117" s="94">
        <f t="shared" si="32"/>
        <v>0</v>
      </c>
      <c r="AK117" s="94">
        <f t="shared" si="33"/>
        <v>0</v>
      </c>
      <c r="AL117" s="94">
        <f t="shared" si="34"/>
        <v>0</v>
      </c>
      <c r="AM117" s="143">
        <f t="shared" si="35"/>
        <v>0</v>
      </c>
      <c r="AN117" s="143">
        <f>IF(J117="",AM117*'Fraccion masica'!$AB$36,J117*AM117)</f>
        <v>0</v>
      </c>
      <c r="AO117" s="143">
        <f>IF(K117="",AM117*'Fraccion masica'!$AB$35,K117*AM117)</f>
        <v>0</v>
      </c>
      <c r="AP117" s="147">
        <f>IFERROR(AN117*Hoja1!$C$24/Hoja1!$C$25/Hoja1!$C$26*16.04/1000000,0)</f>
        <v>0</v>
      </c>
      <c r="AQ117" s="148">
        <f>IFERROR(AO117*Hoja1!$C$24/Hoja1!$C$25/Hoja1!$C$26*44.01/1000000,0)</f>
        <v>0</v>
      </c>
    </row>
    <row r="118" spans="2:43" x14ac:dyDescent="0.75">
      <c r="B118" s="52"/>
      <c r="C118" s="52"/>
      <c r="D118" s="52"/>
      <c r="E118" s="125"/>
      <c r="F118" s="125"/>
      <c r="G118" s="131"/>
      <c r="H118" s="92"/>
      <c r="I118" s="19"/>
      <c r="J118" s="142"/>
      <c r="K118" s="142"/>
      <c r="L118" s="220" t="str">
        <f t="shared" si="24"/>
        <v/>
      </c>
      <c r="M118" s="78">
        <f t="shared" si="25"/>
        <v>0</v>
      </c>
      <c r="N118" s="78">
        <f t="shared" si="26"/>
        <v>0</v>
      </c>
      <c r="O118" s="78">
        <f t="shared" si="27"/>
        <v>0</v>
      </c>
      <c r="P118" s="78" t="str">
        <f t="shared" si="28"/>
        <v>Factor de Emisión</v>
      </c>
      <c r="Q118" s="166">
        <f t="shared" si="29"/>
        <v>0</v>
      </c>
      <c r="R118" s="167">
        <f t="shared" si="30"/>
        <v>0</v>
      </c>
      <c r="S118" s="78">
        <f>Q118+R118*Hoja1!$C$19</f>
        <v>0</v>
      </c>
      <c r="AE118" s="94">
        <f t="shared" si="20"/>
        <v>0</v>
      </c>
      <c r="AF118" s="94">
        <f t="shared" si="21"/>
        <v>0</v>
      </c>
      <c r="AG118" s="94">
        <f t="shared" si="22"/>
        <v>0</v>
      </c>
      <c r="AH118" s="94">
        <f t="shared" si="23"/>
        <v>0</v>
      </c>
      <c r="AI118" s="94" t="str">
        <f t="shared" si="31"/>
        <v>Factor de Emisión</v>
      </c>
      <c r="AJ118" s="94">
        <f t="shared" si="32"/>
        <v>0</v>
      </c>
      <c r="AK118" s="94">
        <f t="shared" si="33"/>
        <v>0</v>
      </c>
      <c r="AL118" s="94">
        <f t="shared" si="34"/>
        <v>0</v>
      </c>
      <c r="AM118" s="143">
        <f t="shared" si="35"/>
        <v>0</v>
      </c>
      <c r="AN118" s="143">
        <f>IF(J118="",AM118*'Fraccion masica'!$AB$36,J118*AM118)</f>
        <v>0</v>
      </c>
      <c r="AO118" s="143">
        <f>IF(K118="",AM118*'Fraccion masica'!$AB$35,K118*AM118)</f>
        <v>0</v>
      </c>
      <c r="AP118" s="147">
        <f>IFERROR(AN118*Hoja1!$C$24/Hoja1!$C$25/Hoja1!$C$26*16.04/1000000,0)</f>
        <v>0</v>
      </c>
      <c r="AQ118" s="148">
        <f>IFERROR(AO118*Hoja1!$C$24/Hoja1!$C$25/Hoja1!$C$26*44.01/1000000,0)</f>
        <v>0</v>
      </c>
    </row>
    <row r="119" spans="2:43" x14ac:dyDescent="0.75">
      <c r="B119" s="52"/>
      <c r="C119" s="52"/>
      <c r="D119" s="52"/>
      <c r="E119" s="125"/>
      <c r="F119" s="125"/>
      <c r="G119" s="131"/>
      <c r="H119" s="92"/>
      <c r="I119" s="19"/>
      <c r="J119" s="142"/>
      <c r="K119" s="142"/>
      <c r="L119" s="220" t="str">
        <f t="shared" si="24"/>
        <v/>
      </c>
      <c r="M119" s="78">
        <f t="shared" si="25"/>
        <v>0</v>
      </c>
      <c r="N119" s="78">
        <f t="shared" si="26"/>
        <v>0</v>
      </c>
      <c r="O119" s="78">
        <f t="shared" si="27"/>
        <v>0</v>
      </c>
      <c r="P119" s="78" t="str">
        <f t="shared" si="28"/>
        <v>Factor de Emisión</v>
      </c>
      <c r="Q119" s="166">
        <f t="shared" si="29"/>
        <v>0</v>
      </c>
      <c r="R119" s="167">
        <f t="shared" si="30"/>
        <v>0</v>
      </c>
      <c r="S119" s="78">
        <f>Q119+R119*Hoja1!$C$19</f>
        <v>0</v>
      </c>
      <c r="AE119" s="94">
        <f t="shared" si="20"/>
        <v>0</v>
      </c>
      <c r="AF119" s="94">
        <f t="shared" si="21"/>
        <v>0</v>
      </c>
      <c r="AG119" s="94">
        <f t="shared" si="22"/>
        <v>0</v>
      </c>
      <c r="AH119" s="94">
        <f t="shared" si="23"/>
        <v>0</v>
      </c>
      <c r="AI119" s="94" t="str">
        <f t="shared" si="31"/>
        <v>Factor de Emisión</v>
      </c>
      <c r="AJ119" s="94">
        <f t="shared" si="32"/>
        <v>0</v>
      </c>
      <c r="AK119" s="94">
        <f t="shared" si="33"/>
        <v>0</v>
      </c>
      <c r="AL119" s="94">
        <f t="shared" si="34"/>
        <v>0</v>
      </c>
      <c r="AM119" s="143">
        <f t="shared" si="35"/>
        <v>0</v>
      </c>
      <c r="AN119" s="143">
        <f>IF(J119="",AM119*'Fraccion masica'!$AB$36,J119*AM119)</f>
        <v>0</v>
      </c>
      <c r="AO119" s="143">
        <f>IF(K119="",AM119*'Fraccion masica'!$AB$35,K119*AM119)</f>
        <v>0</v>
      </c>
      <c r="AP119" s="147">
        <f>IFERROR(AN119*Hoja1!$C$24/Hoja1!$C$25/Hoja1!$C$26*16.04/1000000,0)</f>
        <v>0</v>
      </c>
      <c r="AQ119" s="148">
        <f>IFERROR(AO119*Hoja1!$C$24/Hoja1!$C$25/Hoja1!$C$26*44.01/1000000,0)</f>
        <v>0</v>
      </c>
    </row>
    <row r="120" spans="2:43" x14ac:dyDescent="0.75">
      <c r="B120" s="52"/>
      <c r="C120" s="52"/>
      <c r="D120" s="52"/>
      <c r="E120" s="125"/>
      <c r="F120" s="125"/>
      <c r="G120" s="131"/>
      <c r="H120" s="92"/>
      <c r="I120" s="19"/>
      <c r="J120" s="142"/>
      <c r="K120" s="142"/>
      <c r="L120" s="220" t="str">
        <f t="shared" si="24"/>
        <v/>
      </c>
      <c r="M120" s="78">
        <f t="shared" si="25"/>
        <v>0</v>
      </c>
      <c r="N120" s="78">
        <f t="shared" si="26"/>
        <v>0</v>
      </c>
      <c r="O120" s="78">
        <f t="shared" si="27"/>
        <v>0</v>
      </c>
      <c r="P120" s="78" t="str">
        <f t="shared" si="28"/>
        <v>Factor de Emisión</v>
      </c>
      <c r="Q120" s="166">
        <f t="shared" si="29"/>
        <v>0</v>
      </c>
      <c r="R120" s="167">
        <f t="shared" si="30"/>
        <v>0</v>
      </c>
      <c r="S120" s="78">
        <f>Q120+R120*Hoja1!$C$19</f>
        <v>0</v>
      </c>
      <c r="AE120" s="94">
        <f t="shared" si="20"/>
        <v>0</v>
      </c>
      <c r="AF120" s="94">
        <f t="shared" si="21"/>
        <v>0</v>
      </c>
      <c r="AG120" s="94">
        <f t="shared" si="22"/>
        <v>0</v>
      </c>
      <c r="AH120" s="94">
        <f t="shared" si="23"/>
        <v>0</v>
      </c>
      <c r="AI120" s="94" t="str">
        <f t="shared" si="31"/>
        <v>Factor de Emisión</v>
      </c>
      <c r="AJ120" s="94">
        <f t="shared" si="32"/>
        <v>0</v>
      </c>
      <c r="AK120" s="94">
        <f t="shared" si="33"/>
        <v>0</v>
      </c>
      <c r="AL120" s="94">
        <f t="shared" si="34"/>
        <v>0</v>
      </c>
      <c r="AM120" s="143">
        <f t="shared" si="35"/>
        <v>0</v>
      </c>
      <c r="AN120" s="143">
        <f>IF(J120="",AM120*'Fraccion masica'!$AB$36,J120*AM120)</f>
        <v>0</v>
      </c>
      <c r="AO120" s="143">
        <f>IF(K120="",AM120*'Fraccion masica'!$AB$35,K120*AM120)</f>
        <v>0</v>
      </c>
      <c r="AP120" s="147">
        <f>IFERROR(AN120*Hoja1!$C$24/Hoja1!$C$25/Hoja1!$C$26*16.04/1000000,0)</f>
        <v>0</v>
      </c>
      <c r="AQ120" s="148">
        <f>IFERROR(AO120*Hoja1!$C$24/Hoja1!$C$25/Hoja1!$C$26*44.01/1000000,0)</f>
        <v>0</v>
      </c>
    </row>
    <row r="121" spans="2:43" x14ac:dyDescent="0.75">
      <c r="B121" s="52"/>
      <c r="C121" s="52"/>
      <c r="D121" s="52"/>
      <c r="E121" s="125"/>
      <c r="F121" s="125"/>
      <c r="G121" s="131"/>
      <c r="H121" s="92"/>
      <c r="I121" s="19"/>
      <c r="J121" s="142"/>
      <c r="K121" s="142"/>
      <c r="L121" s="220" t="str">
        <f t="shared" si="24"/>
        <v/>
      </c>
      <c r="M121" s="78">
        <f t="shared" si="25"/>
        <v>0</v>
      </c>
      <c r="N121" s="78">
        <f t="shared" si="26"/>
        <v>0</v>
      </c>
      <c r="O121" s="78">
        <f t="shared" si="27"/>
        <v>0</v>
      </c>
      <c r="P121" s="78" t="str">
        <f t="shared" si="28"/>
        <v>Factor de Emisión</v>
      </c>
      <c r="Q121" s="166">
        <f t="shared" si="29"/>
        <v>0</v>
      </c>
      <c r="R121" s="167">
        <f t="shared" si="30"/>
        <v>0</v>
      </c>
      <c r="S121" s="78">
        <f>Q121+R121*Hoja1!$C$19</f>
        <v>0</v>
      </c>
      <c r="AE121" s="94">
        <f t="shared" si="20"/>
        <v>0</v>
      </c>
      <c r="AF121" s="94">
        <f t="shared" si="21"/>
        <v>0</v>
      </c>
      <c r="AG121" s="94">
        <f t="shared" si="22"/>
        <v>0</v>
      </c>
      <c r="AH121" s="94">
        <f t="shared" si="23"/>
        <v>0</v>
      </c>
      <c r="AI121" s="94" t="str">
        <f t="shared" si="31"/>
        <v>Factor de Emisión</v>
      </c>
      <c r="AJ121" s="94">
        <f t="shared" si="32"/>
        <v>0</v>
      </c>
      <c r="AK121" s="94">
        <f t="shared" si="33"/>
        <v>0</v>
      </c>
      <c r="AL121" s="94">
        <f t="shared" si="34"/>
        <v>0</v>
      </c>
      <c r="AM121" s="143">
        <f t="shared" si="35"/>
        <v>0</v>
      </c>
      <c r="AN121" s="143">
        <f>IF(J121="",AM121*'Fraccion masica'!$AB$36,J121*AM121)</f>
        <v>0</v>
      </c>
      <c r="AO121" s="143">
        <f>IF(K121="",AM121*'Fraccion masica'!$AB$35,K121*AM121)</f>
        <v>0</v>
      </c>
      <c r="AP121" s="147">
        <f>IFERROR(AN121*Hoja1!$C$24/Hoja1!$C$25/Hoja1!$C$26*16.04/1000000,0)</f>
        <v>0</v>
      </c>
      <c r="AQ121" s="148">
        <f>IFERROR(AO121*Hoja1!$C$24/Hoja1!$C$25/Hoja1!$C$26*44.01/1000000,0)</f>
        <v>0</v>
      </c>
    </row>
    <row r="122" spans="2:43" x14ac:dyDescent="0.75">
      <c r="B122" s="52"/>
      <c r="C122" s="52"/>
      <c r="D122" s="52"/>
      <c r="E122" s="125"/>
      <c r="F122" s="125"/>
      <c r="G122" s="131"/>
      <c r="H122" s="92"/>
      <c r="I122" s="19"/>
      <c r="J122" s="142"/>
      <c r="K122" s="142"/>
      <c r="L122" s="220" t="str">
        <f t="shared" si="24"/>
        <v/>
      </c>
      <c r="M122" s="78">
        <f t="shared" si="25"/>
        <v>0</v>
      </c>
      <c r="N122" s="78">
        <f t="shared" si="26"/>
        <v>0</v>
      </c>
      <c r="O122" s="78">
        <f t="shared" si="27"/>
        <v>0</v>
      </c>
      <c r="P122" s="78" t="str">
        <f t="shared" si="28"/>
        <v>Factor de Emisión</v>
      </c>
      <c r="Q122" s="166">
        <f t="shared" si="29"/>
        <v>0</v>
      </c>
      <c r="R122" s="167">
        <f t="shared" si="30"/>
        <v>0</v>
      </c>
      <c r="S122" s="78">
        <f>Q122+R122*Hoja1!$C$19</f>
        <v>0</v>
      </c>
      <c r="AE122" s="94">
        <f t="shared" si="20"/>
        <v>0</v>
      </c>
      <c r="AF122" s="94">
        <f t="shared" si="21"/>
        <v>0</v>
      </c>
      <c r="AG122" s="94">
        <f t="shared" si="22"/>
        <v>0</v>
      </c>
      <c r="AH122" s="94">
        <f t="shared" si="23"/>
        <v>0</v>
      </c>
      <c r="AI122" s="94" t="str">
        <f t="shared" si="31"/>
        <v>Factor de Emisión</v>
      </c>
      <c r="AJ122" s="94">
        <f t="shared" si="32"/>
        <v>0</v>
      </c>
      <c r="AK122" s="94">
        <f t="shared" si="33"/>
        <v>0</v>
      </c>
      <c r="AL122" s="94">
        <f t="shared" si="34"/>
        <v>0</v>
      </c>
      <c r="AM122" s="143">
        <f t="shared" si="35"/>
        <v>0</v>
      </c>
      <c r="AN122" s="143">
        <f>IF(J122="",AM122*'Fraccion masica'!$AB$36,J122*AM122)</f>
        <v>0</v>
      </c>
      <c r="AO122" s="143">
        <f>IF(K122="",AM122*'Fraccion masica'!$AB$35,K122*AM122)</f>
        <v>0</v>
      </c>
      <c r="AP122" s="147">
        <f>IFERROR(AN122*Hoja1!$C$24/Hoja1!$C$25/Hoja1!$C$26*16.04/1000000,0)</f>
        <v>0</v>
      </c>
      <c r="AQ122" s="148">
        <f>IFERROR(AO122*Hoja1!$C$24/Hoja1!$C$25/Hoja1!$C$26*44.01/1000000,0)</f>
        <v>0</v>
      </c>
    </row>
    <row r="123" spans="2:43" x14ac:dyDescent="0.75">
      <c r="B123" s="52"/>
      <c r="C123" s="52"/>
      <c r="D123" s="52"/>
      <c r="E123" s="125"/>
      <c r="F123" s="125"/>
      <c r="G123" s="131"/>
      <c r="H123" s="92"/>
      <c r="I123" s="19"/>
      <c r="J123" s="142"/>
      <c r="K123" s="142"/>
      <c r="L123" s="220" t="str">
        <f t="shared" si="24"/>
        <v/>
      </c>
      <c r="M123" s="78">
        <f t="shared" si="25"/>
        <v>0</v>
      </c>
      <c r="N123" s="78">
        <f t="shared" si="26"/>
        <v>0</v>
      </c>
      <c r="O123" s="78">
        <f t="shared" si="27"/>
        <v>0</v>
      </c>
      <c r="P123" s="78" t="str">
        <f t="shared" si="28"/>
        <v>Factor de Emisión</v>
      </c>
      <c r="Q123" s="166">
        <f t="shared" si="29"/>
        <v>0</v>
      </c>
      <c r="R123" s="167">
        <f t="shared" si="30"/>
        <v>0</v>
      </c>
      <c r="S123" s="78">
        <f>Q123+R123*Hoja1!$C$19</f>
        <v>0</v>
      </c>
      <c r="AE123" s="94">
        <f t="shared" si="20"/>
        <v>0</v>
      </c>
      <c r="AF123" s="94">
        <f t="shared" si="21"/>
        <v>0</v>
      </c>
      <c r="AG123" s="94">
        <f t="shared" si="22"/>
        <v>0</v>
      </c>
      <c r="AH123" s="94">
        <f t="shared" si="23"/>
        <v>0</v>
      </c>
      <c r="AI123" s="94" t="str">
        <f t="shared" si="31"/>
        <v>Factor de Emisión</v>
      </c>
      <c r="AJ123" s="94">
        <f t="shared" si="32"/>
        <v>0</v>
      </c>
      <c r="AK123" s="94">
        <f t="shared" si="33"/>
        <v>0</v>
      </c>
      <c r="AL123" s="94">
        <f t="shared" si="34"/>
        <v>0</v>
      </c>
      <c r="AM123" s="143">
        <f t="shared" si="35"/>
        <v>0</v>
      </c>
      <c r="AN123" s="143">
        <f>IF(J123="",AM123*'Fraccion masica'!$AB$36,J123*AM123)</f>
        <v>0</v>
      </c>
      <c r="AO123" s="143">
        <f>IF(K123="",AM123*'Fraccion masica'!$AB$35,K123*AM123)</f>
        <v>0</v>
      </c>
      <c r="AP123" s="147">
        <f>IFERROR(AN123*Hoja1!$C$24/Hoja1!$C$25/Hoja1!$C$26*16.04/1000000,0)</f>
        <v>0</v>
      </c>
      <c r="AQ123" s="148">
        <f>IFERROR(AO123*Hoja1!$C$24/Hoja1!$C$25/Hoja1!$C$26*44.01/1000000,0)</f>
        <v>0</v>
      </c>
    </row>
    <row r="124" spans="2:43" x14ac:dyDescent="0.75">
      <c r="B124" s="52"/>
      <c r="C124" s="52"/>
      <c r="D124" s="52"/>
      <c r="E124" s="125"/>
      <c r="F124" s="125"/>
      <c r="G124" s="131"/>
      <c r="H124" s="92"/>
      <c r="I124" s="19"/>
      <c r="J124" s="142"/>
      <c r="K124" s="142"/>
      <c r="L124" s="220" t="str">
        <f t="shared" si="24"/>
        <v/>
      </c>
      <c r="M124" s="78">
        <f t="shared" si="25"/>
        <v>0</v>
      </c>
      <c r="N124" s="78">
        <f t="shared" si="26"/>
        <v>0</v>
      </c>
      <c r="O124" s="78">
        <f t="shared" si="27"/>
        <v>0</v>
      </c>
      <c r="P124" s="78" t="str">
        <f t="shared" si="28"/>
        <v>Factor de Emisión</v>
      </c>
      <c r="Q124" s="166">
        <f t="shared" si="29"/>
        <v>0</v>
      </c>
      <c r="R124" s="167">
        <f t="shared" si="30"/>
        <v>0</v>
      </c>
      <c r="S124" s="78">
        <f>Q124+R124*Hoja1!$C$19</f>
        <v>0</v>
      </c>
      <c r="AE124" s="94">
        <f t="shared" si="20"/>
        <v>0</v>
      </c>
      <c r="AF124" s="94">
        <f t="shared" si="21"/>
        <v>0</v>
      </c>
      <c r="AG124" s="94">
        <f t="shared" si="22"/>
        <v>0</v>
      </c>
      <c r="AH124" s="94">
        <f t="shared" si="23"/>
        <v>0</v>
      </c>
      <c r="AI124" s="94" t="str">
        <f t="shared" si="31"/>
        <v>Factor de Emisión</v>
      </c>
      <c r="AJ124" s="94">
        <f t="shared" si="32"/>
        <v>0</v>
      </c>
      <c r="AK124" s="94">
        <f t="shared" si="33"/>
        <v>0</v>
      </c>
      <c r="AL124" s="94">
        <f t="shared" si="34"/>
        <v>0</v>
      </c>
      <c r="AM124" s="143">
        <f t="shared" si="35"/>
        <v>0</v>
      </c>
      <c r="AN124" s="143">
        <f>IF(J124="",AM124*'Fraccion masica'!$AB$36,J124*AM124)</f>
        <v>0</v>
      </c>
      <c r="AO124" s="143">
        <f>IF(K124="",AM124*'Fraccion masica'!$AB$35,K124*AM124)</f>
        <v>0</v>
      </c>
      <c r="AP124" s="147">
        <f>IFERROR(AN124*Hoja1!$C$24/Hoja1!$C$25/Hoja1!$C$26*16.04/1000000,0)</f>
        <v>0</v>
      </c>
      <c r="AQ124" s="148">
        <f>IFERROR(AO124*Hoja1!$C$24/Hoja1!$C$25/Hoja1!$C$26*44.01/1000000,0)</f>
        <v>0</v>
      </c>
    </row>
    <row r="125" spans="2:43" x14ac:dyDescent="0.75">
      <c r="B125" s="52"/>
      <c r="C125" s="52"/>
      <c r="D125" s="52"/>
      <c r="E125" s="125"/>
      <c r="F125" s="125"/>
      <c r="G125" s="131"/>
      <c r="H125" s="92"/>
      <c r="I125" s="19"/>
      <c r="J125" s="142"/>
      <c r="K125" s="142"/>
      <c r="L125" s="220" t="str">
        <f t="shared" si="24"/>
        <v/>
      </c>
      <c r="M125" s="78">
        <f t="shared" si="25"/>
        <v>0</v>
      </c>
      <c r="N125" s="78">
        <f t="shared" si="26"/>
        <v>0</v>
      </c>
      <c r="O125" s="78">
        <f t="shared" si="27"/>
        <v>0</v>
      </c>
      <c r="P125" s="78" t="str">
        <f t="shared" si="28"/>
        <v>Factor de Emisión</v>
      </c>
      <c r="Q125" s="166">
        <f t="shared" si="29"/>
        <v>0</v>
      </c>
      <c r="R125" s="167">
        <f t="shared" si="30"/>
        <v>0</v>
      </c>
      <c r="S125" s="78">
        <f>Q125+R125*Hoja1!$C$19</f>
        <v>0</v>
      </c>
      <c r="AE125" s="94">
        <f t="shared" si="20"/>
        <v>0</v>
      </c>
      <c r="AF125" s="94">
        <f t="shared" si="21"/>
        <v>0</v>
      </c>
      <c r="AG125" s="94">
        <f t="shared" si="22"/>
        <v>0</v>
      </c>
      <c r="AH125" s="94">
        <f t="shared" si="23"/>
        <v>0</v>
      </c>
      <c r="AI125" s="94" t="str">
        <f t="shared" si="31"/>
        <v>Factor de Emisión</v>
      </c>
      <c r="AJ125" s="94">
        <f t="shared" si="32"/>
        <v>0</v>
      </c>
      <c r="AK125" s="94">
        <f t="shared" si="33"/>
        <v>0</v>
      </c>
      <c r="AL125" s="94">
        <f t="shared" si="34"/>
        <v>0</v>
      </c>
      <c r="AM125" s="143">
        <f t="shared" si="35"/>
        <v>0</v>
      </c>
      <c r="AN125" s="143">
        <f>IF(J125="",AM125*'Fraccion masica'!$AB$36,J125*AM125)</f>
        <v>0</v>
      </c>
      <c r="AO125" s="143">
        <f>IF(K125="",AM125*'Fraccion masica'!$AB$35,K125*AM125)</f>
        <v>0</v>
      </c>
      <c r="AP125" s="147">
        <f>IFERROR(AN125*Hoja1!$C$24/Hoja1!$C$25/Hoja1!$C$26*16.04/1000000,0)</f>
        <v>0</v>
      </c>
      <c r="AQ125" s="148">
        <f>IFERROR(AO125*Hoja1!$C$24/Hoja1!$C$25/Hoja1!$C$26*44.01/1000000,0)</f>
        <v>0</v>
      </c>
    </row>
    <row r="126" spans="2:43" x14ac:dyDescent="0.75">
      <c r="B126" s="52"/>
      <c r="C126" s="52"/>
      <c r="D126" s="52"/>
      <c r="E126" s="125"/>
      <c r="F126" s="125"/>
      <c r="G126" s="131"/>
      <c r="H126" s="92"/>
      <c r="I126" s="19"/>
      <c r="J126" s="142"/>
      <c r="K126" s="142"/>
      <c r="L126" s="220" t="str">
        <f t="shared" si="24"/>
        <v/>
      </c>
      <c r="M126" s="78">
        <f t="shared" si="25"/>
        <v>0</v>
      </c>
      <c r="N126" s="78">
        <f t="shared" si="26"/>
        <v>0</v>
      </c>
      <c r="O126" s="78">
        <f t="shared" si="27"/>
        <v>0</v>
      </c>
      <c r="P126" s="78" t="str">
        <f t="shared" si="28"/>
        <v>Factor de Emisión</v>
      </c>
      <c r="Q126" s="166">
        <f t="shared" si="29"/>
        <v>0</v>
      </c>
      <c r="R126" s="167">
        <f t="shared" si="30"/>
        <v>0</v>
      </c>
      <c r="S126" s="78">
        <f>Q126+R126*Hoja1!$C$19</f>
        <v>0</v>
      </c>
      <c r="AE126" s="94">
        <f t="shared" si="20"/>
        <v>0</v>
      </c>
      <c r="AF126" s="94">
        <f t="shared" si="21"/>
        <v>0</v>
      </c>
      <c r="AG126" s="94">
        <f t="shared" si="22"/>
        <v>0</v>
      </c>
      <c r="AH126" s="94">
        <f t="shared" si="23"/>
        <v>0</v>
      </c>
      <c r="AI126" s="94" t="str">
        <f t="shared" si="31"/>
        <v>Factor de Emisión</v>
      </c>
      <c r="AJ126" s="94">
        <f t="shared" si="32"/>
        <v>0</v>
      </c>
      <c r="AK126" s="94">
        <f t="shared" si="33"/>
        <v>0</v>
      </c>
      <c r="AL126" s="94">
        <f t="shared" si="34"/>
        <v>0</v>
      </c>
      <c r="AM126" s="143">
        <f t="shared" si="35"/>
        <v>0</v>
      </c>
      <c r="AN126" s="143">
        <f>IF(J126="",AM126*'Fraccion masica'!$AB$36,J126*AM126)</f>
        <v>0</v>
      </c>
      <c r="AO126" s="143">
        <f>IF(K126="",AM126*'Fraccion masica'!$AB$35,K126*AM126)</f>
        <v>0</v>
      </c>
      <c r="AP126" s="147">
        <f>IFERROR(AN126*Hoja1!$C$24/Hoja1!$C$25/Hoja1!$C$26*16.04/1000000,0)</f>
        <v>0</v>
      </c>
      <c r="AQ126" s="148">
        <f>IFERROR(AO126*Hoja1!$C$24/Hoja1!$C$25/Hoja1!$C$26*44.01/1000000,0)</f>
        <v>0</v>
      </c>
    </row>
    <row r="127" spans="2:43" x14ac:dyDescent="0.75">
      <c r="B127" s="52"/>
      <c r="C127" s="52"/>
      <c r="D127" s="52"/>
      <c r="E127" s="125"/>
      <c r="F127" s="125"/>
      <c r="G127" s="131"/>
      <c r="H127" s="92"/>
      <c r="I127" s="19"/>
      <c r="J127" s="142"/>
      <c r="K127" s="142"/>
      <c r="L127" s="220" t="str">
        <f t="shared" si="24"/>
        <v/>
      </c>
      <c r="M127" s="78">
        <f t="shared" si="25"/>
        <v>0</v>
      </c>
      <c r="N127" s="78">
        <f t="shared" si="26"/>
        <v>0</v>
      </c>
      <c r="O127" s="78">
        <f t="shared" si="27"/>
        <v>0</v>
      </c>
      <c r="P127" s="78" t="str">
        <f t="shared" si="28"/>
        <v>Factor de Emisión</v>
      </c>
      <c r="Q127" s="166">
        <f t="shared" si="29"/>
        <v>0</v>
      </c>
      <c r="R127" s="167">
        <f t="shared" si="30"/>
        <v>0</v>
      </c>
      <c r="S127" s="78">
        <f>Q127+R127*Hoja1!$C$19</f>
        <v>0</v>
      </c>
      <c r="AE127" s="94">
        <f t="shared" si="20"/>
        <v>0</v>
      </c>
      <c r="AF127" s="94">
        <f t="shared" si="21"/>
        <v>0</v>
      </c>
      <c r="AG127" s="94">
        <f t="shared" si="22"/>
        <v>0</v>
      </c>
      <c r="AH127" s="94">
        <f t="shared" si="23"/>
        <v>0</v>
      </c>
      <c r="AI127" s="94" t="str">
        <f t="shared" si="31"/>
        <v>Factor de Emisión</v>
      </c>
      <c r="AJ127" s="94">
        <f t="shared" si="32"/>
        <v>0</v>
      </c>
      <c r="AK127" s="94">
        <f t="shared" si="33"/>
        <v>0</v>
      </c>
      <c r="AL127" s="94">
        <f t="shared" si="34"/>
        <v>0</v>
      </c>
      <c r="AM127" s="143">
        <f t="shared" si="35"/>
        <v>0</v>
      </c>
      <c r="AN127" s="143">
        <f>IF(J127="",AM127*'Fraccion masica'!$AB$36,J127*AM127)</f>
        <v>0</v>
      </c>
      <c r="AO127" s="143">
        <f>IF(K127="",AM127*'Fraccion masica'!$AB$35,K127*AM127)</f>
        <v>0</v>
      </c>
      <c r="AP127" s="147">
        <f>IFERROR(AN127*Hoja1!$C$24/Hoja1!$C$25/Hoja1!$C$26*16.04/1000000,0)</f>
        <v>0</v>
      </c>
      <c r="AQ127" s="148">
        <f>IFERROR(AO127*Hoja1!$C$24/Hoja1!$C$25/Hoja1!$C$26*44.01/1000000,0)</f>
        <v>0</v>
      </c>
    </row>
    <row r="128" spans="2:43" x14ac:dyDescent="0.75">
      <c r="B128" s="52"/>
      <c r="C128" s="52"/>
      <c r="D128" s="52"/>
      <c r="E128" s="125"/>
      <c r="F128" s="125"/>
      <c r="G128" s="131"/>
      <c r="H128" s="92"/>
      <c r="I128" s="19"/>
      <c r="J128" s="142"/>
      <c r="K128" s="142"/>
      <c r="L128" s="220" t="str">
        <f t="shared" si="24"/>
        <v/>
      </c>
      <c r="M128" s="78">
        <f t="shared" si="25"/>
        <v>0</v>
      </c>
      <c r="N128" s="78">
        <f t="shared" si="26"/>
        <v>0</v>
      </c>
      <c r="O128" s="78">
        <f t="shared" si="27"/>
        <v>0</v>
      </c>
      <c r="P128" s="78" t="str">
        <f t="shared" si="28"/>
        <v>Factor de Emisión</v>
      </c>
      <c r="Q128" s="166">
        <f t="shared" si="29"/>
        <v>0</v>
      </c>
      <c r="R128" s="167">
        <f t="shared" si="30"/>
        <v>0</v>
      </c>
      <c r="S128" s="78">
        <f>Q128+R128*Hoja1!$C$19</f>
        <v>0</v>
      </c>
      <c r="AE128" s="94">
        <f t="shared" si="20"/>
        <v>0</v>
      </c>
      <c r="AF128" s="94">
        <f t="shared" si="21"/>
        <v>0</v>
      </c>
      <c r="AG128" s="94">
        <f t="shared" si="22"/>
        <v>0</v>
      </c>
      <c r="AH128" s="94">
        <f t="shared" si="23"/>
        <v>0</v>
      </c>
      <c r="AI128" s="94" t="str">
        <f t="shared" si="31"/>
        <v>Factor de Emisión</v>
      </c>
      <c r="AJ128" s="94">
        <f t="shared" si="32"/>
        <v>0</v>
      </c>
      <c r="AK128" s="94">
        <f t="shared" si="33"/>
        <v>0</v>
      </c>
      <c r="AL128" s="94">
        <f t="shared" si="34"/>
        <v>0</v>
      </c>
      <c r="AM128" s="143">
        <f t="shared" si="35"/>
        <v>0</v>
      </c>
      <c r="AN128" s="143">
        <f>IF(J128="",AM128*'Fraccion masica'!$AB$36,J128*AM128)</f>
        <v>0</v>
      </c>
      <c r="AO128" s="143">
        <f>IF(K128="",AM128*'Fraccion masica'!$AB$35,K128*AM128)</f>
        <v>0</v>
      </c>
      <c r="AP128" s="147">
        <f>IFERROR(AN128*Hoja1!$C$24/Hoja1!$C$25/Hoja1!$C$26*16.04/1000000,0)</f>
        <v>0</v>
      </c>
      <c r="AQ128" s="148">
        <f>IFERROR(AO128*Hoja1!$C$24/Hoja1!$C$25/Hoja1!$C$26*44.01/1000000,0)</f>
        <v>0</v>
      </c>
    </row>
    <row r="129" spans="31:43" x14ac:dyDescent="0.75">
      <c r="AE129" s="15">
        <f t="shared" si="20"/>
        <v>0</v>
      </c>
      <c r="AF129" s="15">
        <f t="shared" si="21"/>
        <v>0</v>
      </c>
      <c r="AG129" s="15">
        <f t="shared" si="22"/>
        <v>0</v>
      </c>
      <c r="AH129" s="15">
        <f t="shared" si="23"/>
        <v>0</v>
      </c>
      <c r="AI129" s="94" t="str">
        <f t="shared" si="31"/>
        <v>Factor de Emisión</v>
      </c>
      <c r="AJ129" s="94">
        <f t="shared" si="32"/>
        <v>0</v>
      </c>
      <c r="AK129" s="94">
        <f t="shared" si="33"/>
        <v>0</v>
      </c>
      <c r="AL129" s="94">
        <f t="shared" si="34"/>
        <v>0</v>
      </c>
      <c r="AM129" s="20">
        <f t="shared" si="35"/>
        <v>0</v>
      </c>
      <c r="AN129" s="20">
        <f>IF(J129="",AM129*'Fraccion masica'!$AB$36,J129*AM129)</f>
        <v>0</v>
      </c>
      <c r="AO129" s="20">
        <f>IF(K129="",AM129*'Fraccion masica'!$AB$35,K129*AM129)</f>
        <v>0</v>
      </c>
      <c r="AP129" s="186">
        <f>IFERROR(AN129*Hoja1!$C$24/Hoja1!$C$25/Hoja1!$C$26*16.04/1000000,0)</f>
        <v>0</v>
      </c>
      <c r="AQ129" s="187">
        <f>IFERROR(AO129*Hoja1!$C$24/Hoja1!$C$25/Hoja1!$C$26*44.01/1000000,0)</f>
        <v>0</v>
      </c>
    </row>
    <row r="133" spans="31:43" x14ac:dyDescent="0.75">
      <c r="AF133" s="404" t="s">
        <v>743</v>
      </c>
      <c r="AG133" s="413" t="s">
        <v>725</v>
      </c>
      <c r="AH133" s="404" t="s">
        <v>293</v>
      </c>
      <c r="AI133" s="404" t="s">
        <v>738</v>
      </c>
      <c r="AJ133" s="404" t="s">
        <v>294</v>
      </c>
      <c r="AK133" s="404" t="s">
        <v>295</v>
      </c>
      <c r="AL133" s="404" t="s">
        <v>296</v>
      </c>
      <c r="AM133" s="404" t="s">
        <v>297</v>
      </c>
    </row>
    <row r="134" spans="31:43" x14ac:dyDescent="0.75">
      <c r="AF134" s="404"/>
      <c r="AG134" s="414"/>
      <c r="AH134" s="404"/>
      <c r="AI134" s="404"/>
      <c r="AJ134" s="404"/>
      <c r="AK134" s="404"/>
      <c r="AL134" s="404"/>
      <c r="AM134" s="404"/>
    </row>
    <row r="135" spans="31:43" x14ac:dyDescent="0.75">
      <c r="AF135" s="38" t="s">
        <v>498</v>
      </c>
      <c r="AG135" s="222" t="s">
        <v>586</v>
      </c>
      <c r="AH135" s="52">
        <f>SUMIFS(M$45:M$128,$L$45:$L$128,"="&amp;$AF135,$P$45:$P$128,"="&amp;$AG135)</f>
        <v>600</v>
      </c>
      <c r="AI135" s="52">
        <f t="shared" ref="AI135:AJ135" si="36">SUMIFS(N$45:N$128,$L$45:$L$128,"="&amp;$AF135,$P$45:$P$128,"="&amp;$AG135)</f>
        <v>0</v>
      </c>
      <c r="AJ135" s="52">
        <f t="shared" si="36"/>
        <v>2400</v>
      </c>
      <c r="AK135" s="52">
        <f>SUMIFS(Q$45:Q$128,$L$45:$L$128,"="&amp;$AF135,$P$45:$P$128,"="&amp;$AG135)</f>
        <v>1.1412598076988996E-2</v>
      </c>
      <c r="AL135" s="52">
        <f t="shared" ref="AL135:AM135" si="37">SUMIFS(R$45:R$128,$L$45:$L$128,"="&amp;$AF135,$P$45:$P$128,"="&amp;$AG135)</f>
        <v>1.1412598076988995E-2</v>
      </c>
      <c r="AM135" s="52">
        <f t="shared" si="37"/>
        <v>0.33096534423268087</v>
      </c>
    </row>
    <row r="136" spans="31:43" x14ac:dyDescent="0.75">
      <c r="AF136" s="38" t="str">
        <f t="shared" ref="AF136:AF137" si="38">AF135</f>
        <v>Enero</v>
      </c>
      <c r="AG136" s="222" t="s">
        <v>750</v>
      </c>
      <c r="AH136" s="52">
        <f t="shared" ref="AH136:AH170" si="39">SUMIFS(M$45:M$128,$L$45:$L$128,"="&amp;$AF136,$P$45:$P$128,"="&amp;$AG136)</f>
        <v>0</v>
      </c>
      <c r="AI136" s="52">
        <f t="shared" ref="AI136:AI170" si="40">SUMIFS(N$45:N$128,$L$45:$L$128,"="&amp;$AF136,$P$45:$P$128,"="&amp;$AG136)</f>
        <v>0</v>
      </c>
      <c r="AJ136" s="52">
        <f t="shared" ref="AJ136:AJ170" si="41">SUMIFS(O$45:O$128,$L$45:$L$128,"="&amp;$AF136,$P$45:$P$128,"="&amp;$AG136)</f>
        <v>0</v>
      </c>
      <c r="AK136" s="52">
        <f t="shared" ref="AK136:AK170" si="42">SUMIFS(Q$45:Q$128,$L$45:$L$128,"="&amp;$AF136,$P$45:$P$128,"="&amp;$AG136)</f>
        <v>0</v>
      </c>
      <c r="AL136" s="52">
        <f t="shared" ref="AL136:AL170" si="43">SUMIFS(R$45:R$128,$L$45:$L$128,"="&amp;$AF136,$P$45:$P$128,"="&amp;$AG136)</f>
        <v>0</v>
      </c>
      <c r="AM136" s="52">
        <f t="shared" ref="AM136:AM170" si="44">SUMIFS(S$45:S$128,$L$45:$L$128,"="&amp;$AF136,$P$45:$P$128,"="&amp;$AG136)</f>
        <v>0</v>
      </c>
    </row>
    <row r="137" spans="31:43" x14ac:dyDescent="0.75">
      <c r="AF137" s="38" t="str">
        <f t="shared" si="38"/>
        <v>Enero</v>
      </c>
      <c r="AG137" s="222" t="s">
        <v>749</v>
      </c>
      <c r="AH137" s="52">
        <f t="shared" si="39"/>
        <v>0</v>
      </c>
      <c r="AI137" s="52">
        <f t="shared" si="40"/>
        <v>0</v>
      </c>
      <c r="AJ137" s="52">
        <f t="shared" si="41"/>
        <v>0</v>
      </c>
      <c r="AK137" s="52">
        <f t="shared" si="42"/>
        <v>0</v>
      </c>
      <c r="AL137" s="52">
        <f t="shared" si="43"/>
        <v>0</v>
      </c>
      <c r="AM137" s="52">
        <f t="shared" si="44"/>
        <v>0</v>
      </c>
    </row>
    <row r="138" spans="31:43" x14ac:dyDescent="0.75">
      <c r="AF138" s="38" t="s">
        <v>499</v>
      </c>
      <c r="AG138" s="222" t="s">
        <v>586</v>
      </c>
      <c r="AH138" s="52">
        <f t="shared" si="39"/>
        <v>600</v>
      </c>
      <c r="AI138" s="52">
        <f t="shared" si="40"/>
        <v>0</v>
      </c>
      <c r="AJ138" s="52">
        <f t="shared" si="41"/>
        <v>2400</v>
      </c>
      <c r="AK138" s="52">
        <f t="shared" si="42"/>
        <v>1.1412598076988996E-2</v>
      </c>
      <c r="AL138" s="52">
        <f t="shared" si="43"/>
        <v>1.1412598076988995E-2</v>
      </c>
      <c r="AM138" s="52">
        <f t="shared" si="44"/>
        <v>0.33096534423268087</v>
      </c>
    </row>
    <row r="139" spans="31:43" x14ac:dyDescent="0.75">
      <c r="AF139" s="38" t="str">
        <f t="shared" ref="AF139:AF140" si="45">AF138</f>
        <v>Febrero</v>
      </c>
      <c r="AG139" s="222" t="s">
        <v>750</v>
      </c>
      <c r="AH139" s="52">
        <f t="shared" si="39"/>
        <v>0</v>
      </c>
      <c r="AI139" s="52">
        <f t="shared" si="40"/>
        <v>0</v>
      </c>
      <c r="AJ139" s="52">
        <f t="shared" si="41"/>
        <v>0</v>
      </c>
      <c r="AK139" s="52">
        <f t="shared" si="42"/>
        <v>0</v>
      </c>
      <c r="AL139" s="52">
        <f t="shared" si="43"/>
        <v>0</v>
      </c>
      <c r="AM139" s="52">
        <f t="shared" si="44"/>
        <v>0</v>
      </c>
    </row>
    <row r="140" spans="31:43" x14ac:dyDescent="0.75">
      <c r="AF140" s="38" t="str">
        <f t="shared" si="45"/>
        <v>Febrero</v>
      </c>
      <c r="AG140" s="222" t="s">
        <v>749</v>
      </c>
      <c r="AH140" s="52">
        <f t="shared" si="39"/>
        <v>0</v>
      </c>
      <c r="AI140" s="52">
        <f t="shared" si="40"/>
        <v>0</v>
      </c>
      <c r="AJ140" s="52">
        <f t="shared" si="41"/>
        <v>0</v>
      </c>
      <c r="AK140" s="52">
        <f t="shared" si="42"/>
        <v>0</v>
      </c>
      <c r="AL140" s="52">
        <f t="shared" si="43"/>
        <v>0</v>
      </c>
      <c r="AM140" s="52">
        <f t="shared" si="44"/>
        <v>0</v>
      </c>
    </row>
    <row r="141" spans="31:43" x14ac:dyDescent="0.75">
      <c r="AF141" s="38" t="s">
        <v>500</v>
      </c>
      <c r="AG141" s="222" t="s">
        <v>586</v>
      </c>
      <c r="AH141" s="52">
        <f t="shared" si="39"/>
        <v>600</v>
      </c>
      <c r="AI141" s="52">
        <f t="shared" si="40"/>
        <v>0</v>
      </c>
      <c r="AJ141" s="52">
        <f t="shared" si="41"/>
        <v>2400</v>
      </c>
      <c r="AK141" s="52">
        <f t="shared" si="42"/>
        <v>1.1412598076988996E-2</v>
      </c>
      <c r="AL141" s="52">
        <f t="shared" si="43"/>
        <v>1.1412598076988995E-2</v>
      </c>
      <c r="AM141" s="52">
        <f t="shared" si="44"/>
        <v>0.33096534423268087</v>
      </c>
    </row>
    <row r="142" spans="31:43" x14ac:dyDescent="0.75">
      <c r="AF142" s="38" t="str">
        <f t="shared" ref="AF142:AF143" si="46">AF141</f>
        <v>Marzo</v>
      </c>
      <c r="AG142" s="222" t="s">
        <v>750</v>
      </c>
      <c r="AH142" s="52">
        <f t="shared" si="39"/>
        <v>0</v>
      </c>
      <c r="AI142" s="52">
        <f t="shared" si="40"/>
        <v>0</v>
      </c>
      <c r="AJ142" s="52">
        <f t="shared" si="41"/>
        <v>0</v>
      </c>
      <c r="AK142" s="52">
        <f t="shared" si="42"/>
        <v>0</v>
      </c>
      <c r="AL142" s="52">
        <f t="shared" si="43"/>
        <v>0</v>
      </c>
      <c r="AM142" s="52">
        <f t="shared" si="44"/>
        <v>0</v>
      </c>
    </row>
    <row r="143" spans="31:43" x14ac:dyDescent="0.75">
      <c r="AF143" s="38" t="str">
        <f t="shared" si="46"/>
        <v>Marzo</v>
      </c>
      <c r="AG143" s="222" t="s">
        <v>749</v>
      </c>
      <c r="AH143" s="52">
        <f t="shared" si="39"/>
        <v>0</v>
      </c>
      <c r="AI143" s="52">
        <f t="shared" si="40"/>
        <v>0</v>
      </c>
      <c r="AJ143" s="52">
        <f t="shared" si="41"/>
        <v>0</v>
      </c>
      <c r="AK143" s="52">
        <f t="shared" si="42"/>
        <v>0</v>
      </c>
      <c r="AL143" s="52">
        <f t="shared" si="43"/>
        <v>0</v>
      </c>
      <c r="AM143" s="52">
        <f t="shared" si="44"/>
        <v>0</v>
      </c>
    </row>
    <row r="144" spans="31:43" x14ac:dyDescent="0.75">
      <c r="AF144" s="38" t="s">
        <v>501</v>
      </c>
      <c r="AG144" s="222" t="s">
        <v>586</v>
      </c>
      <c r="AH144" s="52">
        <f t="shared" si="39"/>
        <v>0</v>
      </c>
      <c r="AI144" s="52">
        <f t="shared" si="40"/>
        <v>0</v>
      </c>
      <c r="AJ144" s="52">
        <f t="shared" si="41"/>
        <v>0</v>
      </c>
      <c r="AK144" s="52">
        <f t="shared" si="42"/>
        <v>0</v>
      </c>
      <c r="AL144" s="52">
        <f t="shared" si="43"/>
        <v>0</v>
      </c>
      <c r="AM144" s="52">
        <f t="shared" si="44"/>
        <v>0</v>
      </c>
    </row>
    <row r="145" spans="32:39" x14ac:dyDescent="0.75">
      <c r="AF145" s="38" t="str">
        <f t="shared" ref="AF145:AF146" si="47">AF144</f>
        <v>Abril</v>
      </c>
      <c r="AG145" s="222" t="s">
        <v>750</v>
      </c>
      <c r="AH145" s="52">
        <f t="shared" si="39"/>
        <v>0</v>
      </c>
      <c r="AI145" s="52">
        <f t="shared" si="40"/>
        <v>0</v>
      </c>
      <c r="AJ145" s="52">
        <f t="shared" si="41"/>
        <v>0</v>
      </c>
      <c r="AK145" s="52">
        <f t="shared" si="42"/>
        <v>0</v>
      </c>
      <c r="AL145" s="52">
        <f t="shared" si="43"/>
        <v>0</v>
      </c>
      <c r="AM145" s="52">
        <f t="shared" si="44"/>
        <v>0</v>
      </c>
    </row>
    <row r="146" spans="32:39" x14ac:dyDescent="0.75">
      <c r="AF146" s="38" t="str">
        <f t="shared" si="47"/>
        <v>Abril</v>
      </c>
      <c r="AG146" s="222" t="s">
        <v>749</v>
      </c>
      <c r="AH146" s="52">
        <f t="shared" si="39"/>
        <v>0</v>
      </c>
      <c r="AI146" s="52">
        <f t="shared" si="40"/>
        <v>106740</v>
      </c>
      <c r="AJ146" s="52">
        <f t="shared" si="41"/>
        <v>249059.99999999997</v>
      </c>
      <c r="AK146" s="52">
        <f t="shared" si="42"/>
        <v>1.3133778353940648</v>
      </c>
      <c r="AL146" s="52">
        <f t="shared" si="43"/>
        <v>1.4360313892106884</v>
      </c>
      <c r="AM146" s="52">
        <f t="shared" si="44"/>
        <v>41.522256733293339</v>
      </c>
    </row>
    <row r="147" spans="32:39" x14ac:dyDescent="0.75">
      <c r="AF147" s="38" t="s">
        <v>502</v>
      </c>
      <c r="AG147" s="222" t="s">
        <v>586</v>
      </c>
      <c r="AH147" s="52">
        <f t="shared" si="39"/>
        <v>0</v>
      </c>
      <c r="AI147" s="52">
        <f t="shared" si="40"/>
        <v>0</v>
      </c>
      <c r="AJ147" s="52">
        <f t="shared" si="41"/>
        <v>0</v>
      </c>
      <c r="AK147" s="52">
        <f t="shared" si="42"/>
        <v>0</v>
      </c>
      <c r="AL147" s="52">
        <f t="shared" si="43"/>
        <v>0</v>
      </c>
      <c r="AM147" s="52">
        <f t="shared" si="44"/>
        <v>0</v>
      </c>
    </row>
    <row r="148" spans="32:39" x14ac:dyDescent="0.75">
      <c r="AF148" s="38" t="str">
        <f t="shared" ref="AF148:AF149" si="48">AF147</f>
        <v>Mayo</v>
      </c>
      <c r="AG148" s="222" t="s">
        <v>750</v>
      </c>
      <c r="AH148" s="52">
        <f t="shared" si="39"/>
        <v>0</v>
      </c>
      <c r="AI148" s="52">
        <f t="shared" si="40"/>
        <v>0</v>
      </c>
      <c r="AJ148" s="52">
        <f t="shared" si="41"/>
        <v>0</v>
      </c>
      <c r="AK148" s="52">
        <f t="shared" si="42"/>
        <v>0</v>
      </c>
      <c r="AL148" s="52">
        <f t="shared" si="43"/>
        <v>0</v>
      </c>
      <c r="AM148" s="52">
        <f t="shared" si="44"/>
        <v>0</v>
      </c>
    </row>
    <row r="149" spans="32:39" x14ac:dyDescent="0.75">
      <c r="AF149" s="38" t="str">
        <f t="shared" si="48"/>
        <v>Mayo</v>
      </c>
      <c r="AG149" s="222" t="s">
        <v>749</v>
      </c>
      <c r="AH149" s="52">
        <f t="shared" si="39"/>
        <v>0</v>
      </c>
      <c r="AI149" s="52">
        <f t="shared" si="40"/>
        <v>106740</v>
      </c>
      <c r="AJ149" s="52">
        <f t="shared" si="41"/>
        <v>249059.99999999997</v>
      </c>
      <c r="AK149" s="52">
        <f t="shared" si="42"/>
        <v>1.1843423654395329</v>
      </c>
      <c r="AL149" s="52">
        <f t="shared" si="43"/>
        <v>1.1843423654395329</v>
      </c>
      <c r="AM149" s="52">
        <f t="shared" si="44"/>
        <v>34.34592859774645</v>
      </c>
    </row>
    <row r="150" spans="32:39" x14ac:dyDescent="0.75">
      <c r="AF150" s="38" t="s">
        <v>503</v>
      </c>
      <c r="AG150" s="222" t="s">
        <v>586</v>
      </c>
      <c r="AH150" s="52">
        <f t="shared" si="39"/>
        <v>0</v>
      </c>
      <c r="AI150" s="52">
        <f t="shared" si="40"/>
        <v>0</v>
      </c>
      <c r="AJ150" s="52">
        <f t="shared" si="41"/>
        <v>0</v>
      </c>
      <c r="AK150" s="52">
        <f t="shared" si="42"/>
        <v>0</v>
      </c>
      <c r="AL150" s="52">
        <f t="shared" si="43"/>
        <v>0</v>
      </c>
      <c r="AM150" s="52">
        <f t="shared" si="44"/>
        <v>0</v>
      </c>
    </row>
    <row r="151" spans="32:39" x14ac:dyDescent="0.75">
      <c r="AF151" s="38" t="str">
        <f t="shared" ref="AF151:AF152" si="49">AF150</f>
        <v>Junio</v>
      </c>
      <c r="AG151" s="222" t="s">
        <v>750</v>
      </c>
      <c r="AH151" s="52">
        <f t="shared" si="39"/>
        <v>0</v>
      </c>
      <c r="AI151" s="52">
        <f t="shared" si="40"/>
        <v>0</v>
      </c>
      <c r="AJ151" s="52">
        <f t="shared" si="41"/>
        <v>0</v>
      </c>
      <c r="AK151" s="52">
        <f t="shared" si="42"/>
        <v>0</v>
      </c>
      <c r="AL151" s="52">
        <f t="shared" si="43"/>
        <v>0</v>
      </c>
      <c r="AM151" s="52">
        <f t="shared" si="44"/>
        <v>0</v>
      </c>
    </row>
    <row r="152" spans="32:39" x14ac:dyDescent="0.75">
      <c r="AF152" s="38" t="str">
        <f t="shared" si="49"/>
        <v>Junio</v>
      </c>
      <c r="AG152" s="222" t="s">
        <v>749</v>
      </c>
      <c r="AH152" s="52">
        <f t="shared" si="39"/>
        <v>23280</v>
      </c>
      <c r="AI152" s="52">
        <f t="shared" si="40"/>
        <v>0</v>
      </c>
      <c r="AJ152" s="52">
        <f t="shared" si="41"/>
        <v>93120</v>
      </c>
      <c r="AK152" s="52">
        <f t="shared" si="42"/>
        <v>0.44280880538717304</v>
      </c>
      <c r="AL152" s="52">
        <f t="shared" si="43"/>
        <v>0.44280880538717299</v>
      </c>
      <c r="AM152" s="52">
        <f t="shared" si="44"/>
        <v>12.841455356228018</v>
      </c>
    </row>
    <row r="153" spans="32:39" x14ac:dyDescent="0.75">
      <c r="AF153" s="38" t="s">
        <v>504</v>
      </c>
      <c r="AG153" s="222" t="s">
        <v>586</v>
      </c>
      <c r="AH153" s="52">
        <f t="shared" si="39"/>
        <v>0</v>
      </c>
      <c r="AI153" s="52">
        <f t="shared" si="40"/>
        <v>0</v>
      </c>
      <c r="AJ153" s="52">
        <f t="shared" si="41"/>
        <v>0</v>
      </c>
      <c r="AK153" s="52">
        <f t="shared" si="42"/>
        <v>0</v>
      </c>
      <c r="AL153" s="52">
        <f t="shared" si="43"/>
        <v>0</v>
      </c>
      <c r="AM153" s="52">
        <f t="shared" si="44"/>
        <v>0</v>
      </c>
    </row>
    <row r="154" spans="32:39" x14ac:dyDescent="0.75">
      <c r="AF154" s="38" t="str">
        <f t="shared" ref="AF154:AF155" si="50">AF153</f>
        <v>Julio</v>
      </c>
      <c r="AG154" s="222" t="s">
        <v>750</v>
      </c>
      <c r="AH154" s="52">
        <f t="shared" si="39"/>
        <v>0</v>
      </c>
      <c r="AI154" s="52">
        <f t="shared" si="40"/>
        <v>0</v>
      </c>
      <c r="AJ154" s="52">
        <f t="shared" si="41"/>
        <v>0</v>
      </c>
      <c r="AK154" s="52">
        <f t="shared" si="42"/>
        <v>0</v>
      </c>
      <c r="AL154" s="52">
        <f t="shared" si="43"/>
        <v>0</v>
      </c>
      <c r="AM154" s="52">
        <f t="shared" si="44"/>
        <v>0</v>
      </c>
    </row>
    <row r="155" spans="32:39" x14ac:dyDescent="0.75">
      <c r="AF155" s="38" t="str">
        <f t="shared" si="50"/>
        <v>Julio</v>
      </c>
      <c r="AG155" s="222" t="s">
        <v>749</v>
      </c>
      <c r="AH155" s="52">
        <f t="shared" si="39"/>
        <v>23280</v>
      </c>
      <c r="AI155" s="52">
        <f t="shared" si="40"/>
        <v>0</v>
      </c>
      <c r="AJ155" s="52">
        <f t="shared" si="41"/>
        <v>93120</v>
      </c>
      <c r="AK155" s="52">
        <f t="shared" si="42"/>
        <v>0.44280880538717304</v>
      </c>
      <c r="AL155" s="52">
        <f t="shared" si="43"/>
        <v>0.44280880538717299</v>
      </c>
      <c r="AM155" s="52">
        <f t="shared" si="44"/>
        <v>12.841455356228018</v>
      </c>
    </row>
    <row r="156" spans="32:39" x14ac:dyDescent="0.75">
      <c r="AF156" s="38" t="s">
        <v>505</v>
      </c>
      <c r="AG156" s="222" t="s">
        <v>586</v>
      </c>
      <c r="AH156" s="52">
        <f t="shared" si="39"/>
        <v>0</v>
      </c>
      <c r="AI156" s="52">
        <f t="shared" si="40"/>
        <v>0</v>
      </c>
      <c r="AJ156" s="52">
        <f t="shared" si="41"/>
        <v>0</v>
      </c>
      <c r="AK156" s="52">
        <f t="shared" si="42"/>
        <v>0</v>
      </c>
      <c r="AL156" s="52">
        <f t="shared" si="43"/>
        <v>0</v>
      </c>
      <c r="AM156" s="52">
        <f t="shared" si="44"/>
        <v>0</v>
      </c>
    </row>
    <row r="157" spans="32:39" x14ac:dyDescent="0.75">
      <c r="AF157" s="38" t="str">
        <f t="shared" ref="AF157:AF158" si="51">AF156</f>
        <v>Agosto</v>
      </c>
      <c r="AG157" s="222" t="s">
        <v>750</v>
      </c>
      <c r="AH157" s="52">
        <f t="shared" si="39"/>
        <v>0</v>
      </c>
      <c r="AI157" s="52">
        <f t="shared" si="40"/>
        <v>0</v>
      </c>
      <c r="AJ157" s="52">
        <f t="shared" si="41"/>
        <v>0</v>
      </c>
      <c r="AK157" s="52">
        <f t="shared" si="42"/>
        <v>0</v>
      </c>
      <c r="AL157" s="52">
        <f t="shared" si="43"/>
        <v>0</v>
      </c>
      <c r="AM157" s="52">
        <f t="shared" si="44"/>
        <v>0</v>
      </c>
    </row>
    <row r="158" spans="32:39" x14ac:dyDescent="0.75">
      <c r="AF158" s="38" t="str">
        <f t="shared" si="51"/>
        <v>Agosto</v>
      </c>
      <c r="AG158" s="222" t="s">
        <v>749</v>
      </c>
      <c r="AH158" s="52">
        <f t="shared" si="39"/>
        <v>0</v>
      </c>
      <c r="AI158" s="52">
        <f t="shared" si="40"/>
        <v>0</v>
      </c>
      <c r="AJ158" s="52">
        <f t="shared" si="41"/>
        <v>0</v>
      </c>
      <c r="AK158" s="52">
        <f t="shared" si="42"/>
        <v>0</v>
      </c>
      <c r="AL158" s="52">
        <f t="shared" si="43"/>
        <v>0</v>
      </c>
      <c r="AM158" s="52">
        <f t="shared" si="44"/>
        <v>0</v>
      </c>
    </row>
    <row r="159" spans="32:39" x14ac:dyDescent="0.75">
      <c r="AF159" s="38" t="s">
        <v>506</v>
      </c>
      <c r="AG159" s="222" t="s">
        <v>586</v>
      </c>
      <c r="AH159" s="52">
        <f t="shared" si="39"/>
        <v>600</v>
      </c>
      <c r="AI159" s="52">
        <f t="shared" si="40"/>
        <v>0</v>
      </c>
      <c r="AJ159" s="52">
        <f t="shared" si="41"/>
        <v>2400</v>
      </c>
      <c r="AK159" s="52">
        <f t="shared" si="42"/>
        <v>1.1412598076988996E-2</v>
      </c>
      <c r="AL159" s="52">
        <f t="shared" si="43"/>
        <v>1.1412598076988995E-2</v>
      </c>
      <c r="AM159" s="52">
        <f t="shared" si="44"/>
        <v>0.33096534423268087</v>
      </c>
    </row>
    <row r="160" spans="32:39" x14ac:dyDescent="0.75">
      <c r="AF160" s="38" t="str">
        <f t="shared" ref="AF160:AF161" si="52">AF159</f>
        <v>Septiembre</v>
      </c>
      <c r="AG160" s="222" t="s">
        <v>750</v>
      </c>
      <c r="AH160" s="52">
        <f t="shared" si="39"/>
        <v>0</v>
      </c>
      <c r="AI160" s="52">
        <f t="shared" si="40"/>
        <v>0</v>
      </c>
      <c r="AJ160" s="52">
        <f t="shared" si="41"/>
        <v>0</v>
      </c>
      <c r="AK160" s="52">
        <f t="shared" si="42"/>
        <v>0</v>
      </c>
      <c r="AL160" s="52">
        <f t="shared" si="43"/>
        <v>0</v>
      </c>
      <c r="AM160" s="52">
        <f t="shared" si="44"/>
        <v>0</v>
      </c>
    </row>
    <row r="161" spans="32:39" x14ac:dyDescent="0.75">
      <c r="AF161" s="38" t="str">
        <f t="shared" si="52"/>
        <v>Septiembre</v>
      </c>
      <c r="AG161" s="222" t="s">
        <v>749</v>
      </c>
      <c r="AH161" s="52">
        <f t="shared" si="39"/>
        <v>0</v>
      </c>
      <c r="AI161" s="52">
        <f t="shared" si="40"/>
        <v>0</v>
      </c>
      <c r="AJ161" s="52">
        <f t="shared" si="41"/>
        <v>0</v>
      </c>
      <c r="AK161" s="52">
        <f t="shared" si="42"/>
        <v>0</v>
      </c>
      <c r="AL161" s="52">
        <f t="shared" si="43"/>
        <v>0</v>
      </c>
      <c r="AM161" s="52">
        <f t="shared" si="44"/>
        <v>0</v>
      </c>
    </row>
    <row r="162" spans="32:39" x14ac:dyDescent="0.75">
      <c r="AF162" s="38" t="s">
        <v>507</v>
      </c>
      <c r="AG162" s="222" t="s">
        <v>586</v>
      </c>
      <c r="AH162" s="52">
        <f t="shared" si="39"/>
        <v>600</v>
      </c>
      <c r="AI162" s="52">
        <f t="shared" si="40"/>
        <v>0</v>
      </c>
      <c r="AJ162" s="52">
        <f t="shared" si="41"/>
        <v>2400</v>
      </c>
      <c r="AK162" s="52">
        <f t="shared" si="42"/>
        <v>1.1412598076988996E-2</v>
      </c>
      <c r="AL162" s="52">
        <f t="shared" si="43"/>
        <v>1.1412598076988995E-2</v>
      </c>
      <c r="AM162" s="52">
        <f t="shared" si="44"/>
        <v>0.33096534423268087</v>
      </c>
    </row>
    <row r="163" spans="32:39" x14ac:dyDescent="0.75">
      <c r="AF163" s="38" t="str">
        <f t="shared" ref="AF163:AF164" si="53">AF162</f>
        <v>Octubre</v>
      </c>
      <c r="AG163" s="222" t="s">
        <v>750</v>
      </c>
      <c r="AH163" s="52">
        <f t="shared" si="39"/>
        <v>0</v>
      </c>
      <c r="AI163" s="52">
        <f t="shared" si="40"/>
        <v>0</v>
      </c>
      <c r="AJ163" s="52">
        <f t="shared" si="41"/>
        <v>0</v>
      </c>
      <c r="AK163" s="52">
        <f t="shared" si="42"/>
        <v>0</v>
      </c>
      <c r="AL163" s="52">
        <f t="shared" si="43"/>
        <v>0</v>
      </c>
      <c r="AM163" s="52">
        <f t="shared" si="44"/>
        <v>0</v>
      </c>
    </row>
    <row r="164" spans="32:39" x14ac:dyDescent="0.75">
      <c r="AF164" s="38" t="str">
        <f t="shared" si="53"/>
        <v>Octubre</v>
      </c>
      <c r="AG164" s="222" t="s">
        <v>749</v>
      </c>
      <c r="AH164" s="52">
        <f t="shared" si="39"/>
        <v>0</v>
      </c>
      <c r="AI164" s="52">
        <f t="shared" si="40"/>
        <v>0</v>
      </c>
      <c r="AJ164" s="52">
        <f t="shared" si="41"/>
        <v>0</v>
      </c>
      <c r="AK164" s="52">
        <f t="shared" si="42"/>
        <v>0</v>
      </c>
      <c r="AL164" s="52">
        <f t="shared" si="43"/>
        <v>0</v>
      </c>
      <c r="AM164" s="52">
        <f t="shared" si="44"/>
        <v>0</v>
      </c>
    </row>
    <row r="165" spans="32:39" x14ac:dyDescent="0.75">
      <c r="AF165" s="38" t="s">
        <v>508</v>
      </c>
      <c r="AG165" s="222" t="s">
        <v>586</v>
      </c>
      <c r="AH165" s="52">
        <f t="shared" si="39"/>
        <v>600</v>
      </c>
      <c r="AI165" s="52">
        <f t="shared" si="40"/>
        <v>0</v>
      </c>
      <c r="AJ165" s="52">
        <f t="shared" si="41"/>
        <v>2400</v>
      </c>
      <c r="AK165" s="52">
        <f t="shared" si="42"/>
        <v>1.1412598076988996E-2</v>
      </c>
      <c r="AL165" s="52">
        <f t="shared" si="43"/>
        <v>1.1412598076988995E-2</v>
      </c>
      <c r="AM165" s="52">
        <f t="shared" si="44"/>
        <v>0.33096534423268087</v>
      </c>
    </row>
    <row r="166" spans="32:39" x14ac:dyDescent="0.75">
      <c r="AF166" s="38" t="str">
        <f t="shared" ref="AF166:AF167" si="54">AF165</f>
        <v>Noviembre</v>
      </c>
      <c r="AG166" s="222" t="s">
        <v>750</v>
      </c>
      <c r="AH166" s="52">
        <f t="shared" si="39"/>
        <v>0</v>
      </c>
      <c r="AI166" s="52">
        <f t="shared" si="40"/>
        <v>0</v>
      </c>
      <c r="AJ166" s="52">
        <f t="shared" si="41"/>
        <v>0</v>
      </c>
      <c r="AK166" s="52">
        <f t="shared" si="42"/>
        <v>0</v>
      </c>
      <c r="AL166" s="52">
        <f t="shared" si="43"/>
        <v>0</v>
      </c>
      <c r="AM166" s="52">
        <f t="shared" si="44"/>
        <v>0</v>
      </c>
    </row>
    <row r="167" spans="32:39" x14ac:dyDescent="0.75">
      <c r="AF167" s="38" t="str">
        <f t="shared" si="54"/>
        <v>Noviembre</v>
      </c>
      <c r="AG167" s="222" t="s">
        <v>749</v>
      </c>
      <c r="AH167" s="52">
        <f t="shared" si="39"/>
        <v>0</v>
      </c>
      <c r="AI167" s="52">
        <f t="shared" si="40"/>
        <v>0</v>
      </c>
      <c r="AJ167" s="52">
        <f t="shared" si="41"/>
        <v>0</v>
      </c>
      <c r="AK167" s="52">
        <f t="shared" si="42"/>
        <v>0</v>
      </c>
      <c r="AL167" s="52">
        <f t="shared" si="43"/>
        <v>0</v>
      </c>
      <c r="AM167" s="52">
        <f t="shared" si="44"/>
        <v>0</v>
      </c>
    </row>
    <row r="168" spans="32:39" x14ac:dyDescent="0.75">
      <c r="AF168" s="38" t="s">
        <v>509</v>
      </c>
      <c r="AG168" s="222" t="s">
        <v>586</v>
      </c>
      <c r="AH168" s="52">
        <f t="shared" si="39"/>
        <v>600</v>
      </c>
      <c r="AI168" s="52">
        <f t="shared" si="40"/>
        <v>0</v>
      </c>
      <c r="AJ168" s="52">
        <f t="shared" si="41"/>
        <v>2400</v>
      </c>
      <c r="AK168" s="52">
        <f t="shared" si="42"/>
        <v>1.1412598076988996E-2</v>
      </c>
      <c r="AL168" s="52">
        <f t="shared" si="43"/>
        <v>1.1412598076988995E-2</v>
      </c>
      <c r="AM168" s="52">
        <f t="shared" si="44"/>
        <v>0.33096534423268087</v>
      </c>
    </row>
    <row r="169" spans="32:39" x14ac:dyDescent="0.75">
      <c r="AF169" s="38" t="s">
        <v>509</v>
      </c>
      <c r="AG169" s="222" t="s">
        <v>750</v>
      </c>
      <c r="AH169" s="52">
        <f t="shared" si="39"/>
        <v>0</v>
      </c>
      <c r="AI169" s="52">
        <f t="shared" si="40"/>
        <v>0</v>
      </c>
      <c r="AJ169" s="52">
        <f t="shared" si="41"/>
        <v>0</v>
      </c>
      <c r="AK169" s="52">
        <f t="shared" si="42"/>
        <v>0</v>
      </c>
      <c r="AL169" s="52">
        <f t="shared" si="43"/>
        <v>0</v>
      </c>
      <c r="AM169" s="52">
        <f t="shared" si="44"/>
        <v>0</v>
      </c>
    </row>
    <row r="170" spans="32:39" x14ac:dyDescent="0.75">
      <c r="AF170" s="38" t="s">
        <v>509</v>
      </c>
      <c r="AG170" s="222" t="s">
        <v>749</v>
      </c>
      <c r="AH170" s="52">
        <f t="shared" si="39"/>
        <v>0</v>
      </c>
      <c r="AI170" s="52">
        <f t="shared" si="40"/>
        <v>0</v>
      </c>
      <c r="AJ170" s="52">
        <f t="shared" si="41"/>
        <v>0</v>
      </c>
      <c r="AK170" s="52">
        <f t="shared" si="42"/>
        <v>0</v>
      </c>
      <c r="AL170" s="52">
        <f t="shared" si="43"/>
        <v>0</v>
      </c>
      <c r="AM170" s="52">
        <f t="shared" si="44"/>
        <v>0</v>
      </c>
    </row>
    <row r="1048576" spans="4:4" x14ac:dyDescent="0.75">
      <c r="D1048576" s="52"/>
    </row>
  </sheetData>
  <mergeCells count="25">
    <mergeCell ref="S43:S44"/>
    <mergeCell ref="L41:S41"/>
    <mergeCell ref="L42:P42"/>
    <mergeCell ref="Q42:S42"/>
    <mergeCell ref="L43:L44"/>
    <mergeCell ref="N43:N44"/>
    <mergeCell ref="P43:P44"/>
    <mergeCell ref="B14:G14"/>
    <mergeCell ref="H14:R14"/>
    <mergeCell ref="H16:R26"/>
    <mergeCell ref="H33:Q34"/>
    <mergeCell ref="J43:K43"/>
    <mergeCell ref="M43:M44"/>
    <mergeCell ref="O43:O44"/>
    <mergeCell ref="Q43:Q44"/>
    <mergeCell ref="R43:R44"/>
    <mergeCell ref="B43:G43"/>
    <mergeCell ref="AK133:AK134"/>
    <mergeCell ref="AL133:AL134"/>
    <mergeCell ref="AM133:AM134"/>
    <mergeCell ref="AF133:AF134"/>
    <mergeCell ref="AG133:AG134"/>
    <mergeCell ref="AH133:AH134"/>
    <mergeCell ref="AI133:AI134"/>
    <mergeCell ref="AJ133:AJ134"/>
  </mergeCells>
  <hyperlinks>
    <hyperlink ref="B9" location="VENTEOS!A1" display="&lt;&lt;&lt;VENTEOS" xr:uid="{D990F1E0-3CEA-4779-8205-04D5D235D284}"/>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F8A6808-5651-4D49-AD69-2B9B90829F47}">
          <x14:formula1>
            <xm:f>Hoja1!$B$45:$B$56</xm:f>
          </x14:formula1>
          <xm:sqref>G45:G128</xm:sqref>
        </x14:dataValidation>
        <x14:dataValidation type="list" allowBlank="1" showInputMessage="1" showErrorMessage="1" xr:uid="{F46F63D2-8825-4C26-A2C8-7A954AF65D21}">
          <x14:formula1>
            <xm:f>Hoja1!$B$62:$B$63</xm:f>
          </x14:formula1>
          <xm:sqref>I45:I128</xm:sqref>
        </x14:dataValidation>
        <x14:dataValidation type="list" allowBlank="1" showInputMessage="1" showErrorMessage="1" xr:uid="{DDE50CB4-BC8D-44E8-9337-F4A8FD242A40}">
          <x14:formula1>
            <xm:f>Hoja1!$B$80:$B$81</xm:f>
          </x14:formula1>
          <xm:sqref>C45:C128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1D80D-99E2-4E64-9D93-0E0C60412D4B}">
  <sheetPr>
    <tabColor theme="5" tint="0.79998168889431442"/>
  </sheetPr>
  <dimension ref="A1:AU1048576"/>
  <sheetViews>
    <sheetView zoomScale="70" zoomScaleNormal="70" workbookViewId="0">
      <selection activeCell="B8" sqref="B8"/>
    </sheetView>
  </sheetViews>
  <sheetFormatPr baseColWidth="10" defaultRowHeight="14.75" x14ac:dyDescent="0.75"/>
  <cols>
    <col min="1" max="1" width="10.90625" style="1"/>
    <col min="2" max="2" width="31.90625" style="1" bestFit="1" customWidth="1"/>
    <col min="3" max="3" width="31.90625" style="1" customWidth="1"/>
    <col min="4" max="5" width="31.90625" style="126" customWidth="1"/>
    <col min="6" max="6" width="31.90625" style="1" customWidth="1"/>
    <col min="7" max="7" width="24.54296875" style="1" bestFit="1" customWidth="1"/>
    <col min="8" max="8" width="36.81640625" style="1" bestFit="1" customWidth="1"/>
    <col min="9" max="9" width="36.54296875" style="1" bestFit="1" customWidth="1"/>
    <col min="10" max="10" width="10.90625" style="1"/>
    <col min="11" max="11" width="13.04296875" style="1" customWidth="1"/>
    <col min="12" max="12" width="16.453125" style="1" customWidth="1"/>
    <col min="13" max="15" width="10.90625" style="1"/>
    <col min="16" max="16" width="18.81640625" style="1" bestFit="1" customWidth="1"/>
    <col min="17" max="17" width="10.90625" style="1"/>
    <col min="18" max="18" width="20.90625" style="1" customWidth="1"/>
    <col min="19" max="26" width="10.90625" style="1" customWidth="1"/>
    <col min="27" max="28" width="0" style="1" hidden="1" customWidth="1"/>
    <col min="29" max="30" width="10.90625" style="1" hidden="1" customWidth="1"/>
    <col min="31" max="31" width="13.81640625" style="1" hidden="1" customWidth="1"/>
    <col min="32" max="32" width="20.1796875" style="1" hidden="1" customWidth="1"/>
    <col min="33" max="34" width="39.1796875" style="1" hidden="1" customWidth="1"/>
    <col min="35" max="37" width="28.6328125" style="1" hidden="1" customWidth="1"/>
    <col min="38" max="38" width="22.08984375" style="1" hidden="1" customWidth="1"/>
    <col min="39" max="39" width="16.08984375" style="1" hidden="1" customWidth="1"/>
    <col min="40" max="40" width="16.1796875" style="1" hidden="1" customWidth="1"/>
    <col min="41" max="41" width="21.1796875" style="1" hidden="1" customWidth="1"/>
    <col min="42" max="42" width="14.1796875" style="1" hidden="1" customWidth="1"/>
    <col min="43" max="47" width="10.90625" style="1" hidden="1" customWidth="1"/>
    <col min="48" max="71" width="10.90625" style="1" customWidth="1"/>
    <col min="72" max="16384" width="10.90625" style="1"/>
  </cols>
  <sheetData>
    <row r="1" spans="1:16" x14ac:dyDescent="0.75">
      <c r="A1" s="6"/>
      <c r="D1" s="1"/>
      <c r="E1" s="1"/>
    </row>
    <row r="2" spans="1:16" x14ac:dyDescent="0.75">
      <c r="A2" s="6"/>
      <c r="D2" s="1"/>
      <c r="E2" s="1"/>
    </row>
    <row r="3" spans="1:16" x14ac:dyDescent="0.75">
      <c r="A3" s="6"/>
      <c r="D3" s="1"/>
      <c r="E3" s="1"/>
    </row>
    <row r="4" spans="1:16" x14ac:dyDescent="0.75">
      <c r="A4" s="6"/>
      <c r="D4" s="1"/>
      <c r="E4" s="1"/>
    </row>
    <row r="5" spans="1:16" x14ac:dyDescent="0.75">
      <c r="A5" s="6"/>
      <c r="D5" s="1"/>
      <c r="E5" s="1"/>
    </row>
    <row r="6" spans="1:16" x14ac:dyDescent="0.75">
      <c r="A6" s="6"/>
      <c r="D6" s="1"/>
      <c r="E6" s="1"/>
    </row>
    <row r="7" spans="1:16" x14ac:dyDescent="0.75">
      <c r="A7" s="6"/>
      <c r="D7" s="1"/>
      <c r="E7" s="1"/>
    </row>
    <row r="8" spans="1:16" x14ac:dyDescent="0.75">
      <c r="A8" s="6"/>
      <c r="B8" s="6" t="s">
        <v>419</v>
      </c>
      <c r="D8" s="1"/>
      <c r="E8" s="1"/>
    </row>
    <row r="9" spans="1:16" x14ac:dyDescent="0.75">
      <c r="A9" s="6"/>
      <c r="D9" s="1"/>
      <c r="E9" s="1"/>
    </row>
    <row r="10" spans="1:16" ht="18.5" x14ac:dyDescent="0.9">
      <c r="B10" s="12" t="s">
        <v>282</v>
      </c>
      <c r="C10" s="12"/>
      <c r="D10" s="12"/>
      <c r="E10" s="12"/>
      <c r="F10" s="12"/>
    </row>
    <row r="11" spans="1:16" x14ac:dyDescent="0.75">
      <c r="D11" s="1"/>
      <c r="E11" s="1"/>
    </row>
    <row r="12" spans="1:16" x14ac:dyDescent="0.75">
      <c r="D12" s="1"/>
      <c r="E12" s="1"/>
    </row>
    <row r="13" spans="1:16" x14ac:dyDescent="0.75">
      <c r="B13" s="259" t="s">
        <v>1013</v>
      </c>
      <c r="C13" s="284"/>
      <c r="D13" s="284"/>
      <c r="E13" s="284"/>
      <c r="F13" s="284"/>
      <c r="G13" s="284"/>
      <c r="H13" s="400" t="s">
        <v>315</v>
      </c>
      <c r="I13" s="401"/>
      <c r="J13" s="401"/>
      <c r="K13" s="401"/>
      <c r="L13" s="401"/>
      <c r="M13" s="401"/>
      <c r="N13" s="401"/>
      <c r="O13" s="402"/>
      <c r="P13" s="17"/>
    </row>
    <row r="14" spans="1:16" x14ac:dyDescent="0.75">
      <c r="B14" s="22"/>
      <c r="C14" s="23"/>
      <c r="D14" s="23"/>
      <c r="E14" s="23"/>
      <c r="F14" s="23"/>
      <c r="G14" s="23"/>
      <c r="H14" s="22"/>
      <c r="I14" s="23"/>
      <c r="J14" s="23"/>
      <c r="K14" s="23"/>
      <c r="L14" s="23"/>
      <c r="M14" s="23"/>
      <c r="N14" s="23"/>
      <c r="O14" s="24"/>
    </row>
    <row r="15" spans="1:16" x14ac:dyDescent="0.75">
      <c r="B15" s="25"/>
      <c r="D15" s="1"/>
      <c r="E15" s="1"/>
      <c r="H15" s="272" t="s">
        <v>1073</v>
      </c>
      <c r="I15" s="265"/>
      <c r="J15" s="265"/>
      <c r="K15" s="265"/>
      <c r="L15" s="265"/>
      <c r="M15" s="265"/>
      <c r="N15" s="265"/>
      <c r="O15" s="273"/>
      <c r="P15" s="5"/>
    </row>
    <row r="16" spans="1:16" x14ac:dyDescent="0.75">
      <c r="B16" s="25"/>
      <c r="D16" s="1"/>
      <c r="E16" s="1"/>
      <c r="H16" s="272"/>
      <c r="I16" s="265"/>
      <c r="J16" s="265"/>
      <c r="K16" s="265"/>
      <c r="L16" s="265"/>
      <c r="M16" s="265"/>
      <c r="N16" s="265"/>
      <c r="O16" s="273"/>
      <c r="P16" s="5"/>
    </row>
    <row r="17" spans="2:16" x14ac:dyDescent="0.75">
      <c r="B17" s="25"/>
      <c r="D17" s="1"/>
      <c r="E17" s="1"/>
      <c r="H17" s="272"/>
      <c r="I17" s="265"/>
      <c r="J17" s="265"/>
      <c r="K17" s="265"/>
      <c r="L17" s="265"/>
      <c r="M17" s="265"/>
      <c r="N17" s="265"/>
      <c r="O17" s="273"/>
      <c r="P17" s="5"/>
    </row>
    <row r="18" spans="2:16" x14ac:dyDescent="0.75">
      <c r="B18" s="25"/>
      <c r="D18" s="1"/>
      <c r="E18" s="1"/>
      <c r="H18" s="272"/>
      <c r="I18" s="265"/>
      <c r="J18" s="265"/>
      <c r="K18" s="265"/>
      <c r="L18" s="265"/>
      <c r="M18" s="265"/>
      <c r="N18" s="265"/>
      <c r="O18" s="273"/>
      <c r="P18" s="5"/>
    </row>
    <row r="19" spans="2:16" x14ac:dyDescent="0.75">
      <c r="B19" s="25"/>
      <c r="D19" s="1"/>
      <c r="E19" s="1"/>
      <c r="H19" s="272"/>
      <c r="I19" s="265"/>
      <c r="J19" s="265"/>
      <c r="K19" s="265"/>
      <c r="L19" s="265"/>
      <c r="M19" s="265"/>
      <c r="N19" s="265"/>
      <c r="O19" s="273"/>
      <c r="P19" s="5"/>
    </row>
    <row r="20" spans="2:16" x14ac:dyDescent="0.75">
      <c r="B20" s="25"/>
      <c r="D20" s="1"/>
      <c r="E20" s="1"/>
      <c r="H20" s="272"/>
      <c r="I20" s="265"/>
      <c r="J20" s="265"/>
      <c r="K20" s="265"/>
      <c r="L20" s="265"/>
      <c r="M20" s="265"/>
      <c r="N20" s="265"/>
      <c r="O20" s="273"/>
      <c r="P20" s="5"/>
    </row>
    <row r="21" spans="2:16" x14ac:dyDescent="0.75">
      <c r="B21" s="25"/>
      <c r="D21" s="1"/>
      <c r="E21" s="1"/>
      <c r="H21" s="272"/>
      <c r="I21" s="265"/>
      <c r="J21" s="265"/>
      <c r="K21" s="265"/>
      <c r="L21" s="265"/>
      <c r="M21" s="265"/>
      <c r="N21" s="265"/>
      <c r="O21" s="273"/>
      <c r="P21" s="5"/>
    </row>
    <row r="22" spans="2:16" x14ac:dyDescent="0.75">
      <c r="B22" s="25"/>
      <c r="D22" s="1"/>
      <c r="E22" s="1"/>
      <c r="H22" s="272"/>
      <c r="I22" s="265"/>
      <c r="J22" s="265"/>
      <c r="K22" s="265"/>
      <c r="L22" s="265"/>
      <c r="M22" s="265"/>
      <c r="N22" s="265"/>
      <c r="O22" s="273"/>
      <c r="P22" s="5"/>
    </row>
    <row r="23" spans="2:16" ht="18.5" x14ac:dyDescent="0.9">
      <c r="B23" s="104"/>
      <c r="D23" s="1"/>
      <c r="E23" s="1"/>
      <c r="H23" s="272"/>
      <c r="I23" s="265"/>
      <c r="J23" s="265"/>
      <c r="K23" s="265"/>
      <c r="L23" s="265"/>
      <c r="M23" s="265"/>
      <c r="N23" s="265"/>
      <c r="O23" s="273"/>
      <c r="P23" s="5"/>
    </row>
    <row r="24" spans="2:16" x14ac:dyDescent="0.75">
      <c r="B24" s="25"/>
      <c r="D24" s="1"/>
      <c r="E24" s="1"/>
      <c r="H24" s="272"/>
      <c r="I24" s="265"/>
      <c r="J24" s="265"/>
      <c r="K24" s="265"/>
      <c r="L24" s="265"/>
      <c r="M24" s="265"/>
      <c r="N24" s="265"/>
      <c r="O24" s="273"/>
      <c r="P24" s="5"/>
    </row>
    <row r="25" spans="2:16" x14ac:dyDescent="0.75">
      <c r="B25" s="25"/>
      <c r="D25" s="1"/>
      <c r="E25" s="1"/>
      <c r="H25" s="272"/>
      <c r="I25" s="265"/>
      <c r="J25" s="265"/>
      <c r="K25" s="265"/>
      <c r="L25" s="265"/>
      <c r="M25" s="265"/>
      <c r="N25" s="265"/>
      <c r="O25" s="273"/>
      <c r="P25" s="5"/>
    </row>
    <row r="26" spans="2:16" x14ac:dyDescent="0.75">
      <c r="B26" s="25"/>
      <c r="D26" s="1"/>
      <c r="E26" s="1"/>
      <c r="H26" s="272"/>
      <c r="I26" s="265"/>
      <c r="J26" s="265"/>
      <c r="K26" s="265"/>
      <c r="L26" s="265"/>
      <c r="M26" s="265"/>
      <c r="N26" s="265"/>
      <c r="O26" s="273"/>
      <c r="P26" s="5"/>
    </row>
    <row r="27" spans="2:16" x14ac:dyDescent="0.75">
      <c r="B27" s="25"/>
      <c r="D27" s="1"/>
      <c r="E27" s="1"/>
      <c r="H27" s="272"/>
      <c r="I27" s="265"/>
      <c r="J27" s="265"/>
      <c r="K27" s="265"/>
      <c r="L27" s="265"/>
      <c r="M27" s="265"/>
      <c r="N27" s="265"/>
      <c r="O27" s="273"/>
      <c r="P27" s="5"/>
    </row>
    <row r="28" spans="2:16" x14ac:dyDescent="0.75">
      <c r="B28" s="25"/>
      <c r="D28" s="1"/>
      <c r="E28" s="1"/>
      <c r="H28" s="272"/>
      <c r="I28" s="265"/>
      <c r="J28" s="265"/>
      <c r="K28" s="265"/>
      <c r="L28" s="265"/>
      <c r="M28" s="265"/>
      <c r="N28" s="265"/>
      <c r="O28" s="273"/>
      <c r="P28" s="5"/>
    </row>
    <row r="29" spans="2:16" x14ac:dyDescent="0.75">
      <c r="B29" s="25"/>
      <c r="D29" s="1"/>
      <c r="E29" s="1"/>
      <c r="H29" s="272"/>
      <c r="I29" s="265"/>
      <c r="J29" s="265"/>
      <c r="K29" s="265"/>
      <c r="L29" s="265"/>
      <c r="M29" s="265"/>
      <c r="N29" s="265"/>
      <c r="O29" s="273"/>
      <c r="P29" s="5"/>
    </row>
    <row r="30" spans="2:16" x14ac:dyDescent="0.75">
      <c r="B30" s="48"/>
      <c r="C30" s="5"/>
      <c r="D30" s="5"/>
      <c r="E30" s="5"/>
      <c r="F30" s="5"/>
      <c r="G30" s="5"/>
      <c r="H30" s="272"/>
      <c r="I30" s="265"/>
      <c r="J30" s="265"/>
      <c r="K30" s="265"/>
      <c r="L30" s="265"/>
      <c r="M30" s="265"/>
      <c r="N30" s="265"/>
      <c r="O30" s="273"/>
      <c r="P30" s="5"/>
    </row>
    <row r="31" spans="2:16" x14ac:dyDescent="0.75">
      <c r="B31" s="25"/>
      <c r="C31" s="11"/>
      <c r="D31" s="11"/>
      <c r="E31" s="11"/>
      <c r="F31" s="11"/>
      <c r="G31" s="11"/>
      <c r="H31" s="272"/>
      <c r="I31" s="265"/>
      <c r="J31" s="265"/>
      <c r="K31" s="265"/>
      <c r="L31" s="265"/>
      <c r="M31" s="265"/>
      <c r="N31" s="265"/>
      <c r="O31" s="273"/>
      <c r="P31" s="5"/>
    </row>
    <row r="32" spans="2:16" x14ac:dyDescent="0.75">
      <c r="B32" s="25"/>
      <c r="C32" s="11"/>
      <c r="D32" s="11"/>
      <c r="E32" s="11"/>
      <c r="F32" s="11"/>
      <c r="G32" s="11"/>
      <c r="H32" s="272"/>
      <c r="I32" s="265"/>
      <c r="J32" s="265"/>
      <c r="K32" s="265"/>
      <c r="L32" s="265"/>
      <c r="M32" s="265"/>
      <c r="N32" s="265"/>
      <c r="O32" s="273"/>
      <c r="P32" s="5"/>
    </row>
    <row r="33" spans="2:17" x14ac:dyDescent="0.75">
      <c r="B33" s="25"/>
      <c r="C33" s="11"/>
      <c r="D33" s="11"/>
      <c r="E33" s="11"/>
      <c r="F33" s="11"/>
      <c r="G33" s="11"/>
      <c r="H33" s="272"/>
      <c r="I33" s="265"/>
      <c r="J33" s="265"/>
      <c r="K33" s="265"/>
      <c r="L33" s="265"/>
      <c r="M33" s="265"/>
      <c r="N33" s="265"/>
      <c r="O33" s="273"/>
      <c r="P33" s="5"/>
    </row>
    <row r="34" spans="2:17" x14ac:dyDescent="0.75">
      <c r="B34" s="25"/>
      <c r="C34" s="5"/>
      <c r="D34" s="5"/>
      <c r="E34" s="5"/>
      <c r="F34" s="5"/>
      <c r="G34" s="5"/>
      <c r="H34" s="25"/>
      <c r="O34" s="26"/>
    </row>
    <row r="35" spans="2:17" x14ac:dyDescent="0.75">
      <c r="B35" s="25"/>
      <c r="C35" s="5"/>
      <c r="D35" s="5"/>
      <c r="E35" s="5"/>
      <c r="F35" s="5"/>
      <c r="G35" s="5"/>
      <c r="H35" s="54" t="s">
        <v>76</v>
      </c>
      <c r="I35" s="11"/>
      <c r="J35" s="11"/>
      <c r="K35" s="11"/>
      <c r="L35" s="11"/>
      <c r="M35" s="11"/>
      <c r="N35" s="11"/>
      <c r="O35" s="51"/>
      <c r="P35" s="11"/>
      <c r="Q35" s="11"/>
    </row>
    <row r="36" spans="2:17" x14ac:dyDescent="0.75">
      <c r="B36" s="25"/>
      <c r="C36" s="5"/>
      <c r="D36" s="5"/>
      <c r="E36" s="5"/>
      <c r="F36" s="5"/>
      <c r="G36" s="5"/>
      <c r="H36" s="30" t="s">
        <v>441</v>
      </c>
      <c r="I36" s="11"/>
      <c r="J36" s="11"/>
      <c r="K36" s="11"/>
      <c r="L36" s="11"/>
      <c r="M36" s="11"/>
      <c r="N36" s="11"/>
      <c r="O36" s="51"/>
      <c r="P36" s="11"/>
      <c r="Q36" s="11"/>
    </row>
    <row r="37" spans="2:17" x14ac:dyDescent="0.75">
      <c r="B37" s="25"/>
      <c r="C37" s="5"/>
      <c r="D37" s="5"/>
      <c r="E37" s="5"/>
      <c r="F37" s="5"/>
      <c r="G37" s="5"/>
      <c r="H37" s="109" t="s">
        <v>915</v>
      </c>
      <c r="K37" s="11"/>
      <c r="L37" s="11"/>
      <c r="M37" s="11"/>
      <c r="N37" s="11"/>
      <c r="O37" s="26"/>
    </row>
    <row r="38" spans="2:17" x14ac:dyDescent="0.75">
      <c r="B38" s="25"/>
      <c r="C38" s="5"/>
      <c r="D38" s="5"/>
      <c r="E38" s="5"/>
      <c r="F38" s="5"/>
      <c r="G38" s="5"/>
      <c r="H38" s="108"/>
      <c r="K38" s="11"/>
      <c r="L38" s="11"/>
      <c r="M38" s="11"/>
      <c r="N38" s="11"/>
      <c r="O38" s="26"/>
    </row>
    <row r="39" spans="2:17" x14ac:dyDescent="0.75">
      <c r="B39" s="25"/>
      <c r="C39" s="5"/>
      <c r="D39" s="5"/>
      <c r="E39" s="5"/>
      <c r="F39" s="5"/>
      <c r="G39" s="5"/>
      <c r="H39" s="109"/>
      <c r="I39" s="5"/>
      <c r="J39" s="5"/>
      <c r="K39" s="11"/>
      <c r="L39" s="11"/>
      <c r="M39" s="11"/>
      <c r="N39" s="11"/>
      <c r="O39" s="26"/>
    </row>
    <row r="40" spans="2:17" x14ac:dyDescent="0.75">
      <c r="B40" s="25"/>
      <c r="C40" s="5"/>
      <c r="D40" s="5"/>
      <c r="E40" s="5"/>
      <c r="F40" s="5"/>
      <c r="G40" s="5"/>
      <c r="H40" s="109"/>
      <c r="I40" s="11"/>
      <c r="J40" s="11"/>
      <c r="K40" s="11"/>
      <c r="L40" s="11"/>
      <c r="M40" s="11"/>
      <c r="N40" s="11"/>
      <c r="O40" s="26"/>
    </row>
    <row r="41" spans="2:17" ht="14.75" customHeight="1" x14ac:dyDescent="0.75">
      <c r="B41" s="25"/>
      <c r="C41" s="5"/>
      <c r="D41" s="5"/>
      <c r="E41" s="5"/>
      <c r="F41" s="5"/>
      <c r="G41" s="5"/>
      <c r="H41" s="272"/>
      <c r="I41" s="265"/>
      <c r="J41" s="265"/>
      <c r="K41" s="265"/>
      <c r="L41" s="265"/>
      <c r="M41" s="265"/>
      <c r="N41" s="265"/>
      <c r="O41" s="273"/>
      <c r="P41" s="5"/>
      <c r="Q41" s="11"/>
    </row>
    <row r="42" spans="2:17" x14ac:dyDescent="0.75">
      <c r="B42" s="25"/>
      <c r="C42" s="5"/>
      <c r="D42" s="5"/>
      <c r="E42" s="5"/>
      <c r="F42" s="5"/>
      <c r="G42" s="5"/>
      <c r="H42" s="272"/>
      <c r="I42" s="265"/>
      <c r="J42" s="265"/>
      <c r="K42" s="265"/>
      <c r="L42" s="265"/>
      <c r="M42" s="265"/>
      <c r="N42" s="265"/>
      <c r="O42" s="273"/>
      <c r="P42" s="5"/>
      <c r="Q42" s="11"/>
    </row>
    <row r="43" spans="2:17" x14ac:dyDescent="0.75">
      <c r="B43" s="25"/>
      <c r="C43" s="5"/>
      <c r="D43" s="5"/>
      <c r="E43" s="5"/>
      <c r="F43" s="5"/>
      <c r="G43" s="5"/>
      <c r="H43" s="25"/>
      <c r="I43" s="5"/>
      <c r="J43" s="5"/>
      <c r="K43" s="5"/>
      <c r="L43" s="5"/>
      <c r="M43" s="5"/>
      <c r="N43" s="5"/>
      <c r="O43" s="26"/>
    </row>
    <row r="44" spans="2:17" x14ac:dyDescent="0.75">
      <c r="B44" s="27"/>
      <c r="C44" s="106"/>
      <c r="D44" s="106"/>
      <c r="E44" s="106"/>
      <c r="F44" s="106"/>
      <c r="G44" s="106"/>
      <c r="H44" s="110"/>
      <c r="I44" s="106"/>
      <c r="J44" s="106"/>
      <c r="K44" s="106"/>
      <c r="L44" s="106"/>
      <c r="M44" s="28"/>
      <c r="N44" s="28"/>
      <c r="O44" s="29"/>
    </row>
    <row r="45" spans="2:17" x14ac:dyDescent="0.75">
      <c r="D45" s="1"/>
      <c r="E45" s="1"/>
    </row>
    <row r="46" spans="2:17" x14ac:dyDescent="0.75">
      <c r="D46" s="1"/>
      <c r="E46" s="1"/>
    </row>
    <row r="47" spans="2:17" x14ac:dyDescent="0.75">
      <c r="D47" s="1"/>
      <c r="E47" s="1"/>
    </row>
    <row r="48" spans="2:17" x14ac:dyDescent="0.75">
      <c r="D48" s="1"/>
      <c r="E48" s="1"/>
    </row>
    <row r="49" spans="2:42" x14ac:dyDescent="0.75">
      <c r="B49" s="11"/>
      <c r="C49" s="11"/>
      <c r="D49" s="11"/>
      <c r="E49" s="11"/>
      <c r="F49" s="11"/>
      <c r="G49" s="11"/>
      <c r="H49" s="11"/>
      <c r="I49" s="11"/>
      <c r="J49" s="11"/>
      <c r="K49" s="11"/>
      <c r="L49" s="293" t="s">
        <v>194</v>
      </c>
      <c r="M49" s="293"/>
      <c r="N49" s="293"/>
      <c r="O49" s="293"/>
      <c r="P49" s="293"/>
      <c r="Q49" s="293"/>
      <c r="R49" s="293"/>
      <c r="S49" s="293"/>
      <c r="T49" s="11"/>
      <c r="U49" s="11"/>
      <c r="V49" s="11"/>
      <c r="W49" s="11"/>
      <c r="X49" s="11"/>
      <c r="Y49" s="11"/>
      <c r="Z49" s="11"/>
    </row>
    <row r="50" spans="2:42" x14ac:dyDescent="0.75">
      <c r="D50" s="1"/>
      <c r="E50" s="1"/>
      <c r="L50" s="293" t="s">
        <v>740</v>
      </c>
      <c r="M50" s="293"/>
      <c r="N50" s="293"/>
      <c r="O50" s="293"/>
      <c r="P50" s="293"/>
      <c r="Q50" s="293" t="s">
        <v>741</v>
      </c>
      <c r="R50" s="293"/>
      <c r="S50" s="293"/>
    </row>
    <row r="51" spans="2:42" ht="14.75" customHeight="1" x14ac:dyDescent="0.75">
      <c r="B51" s="446" t="s">
        <v>742</v>
      </c>
      <c r="C51" s="447"/>
      <c r="D51" s="447"/>
      <c r="E51" s="447"/>
      <c r="F51" s="448"/>
      <c r="G51" s="138" t="s">
        <v>1072</v>
      </c>
      <c r="H51" s="442" t="s">
        <v>1071</v>
      </c>
      <c r="I51" s="442"/>
      <c r="J51" s="418" t="s">
        <v>1042</v>
      </c>
      <c r="K51" s="418"/>
      <c r="L51" s="404" t="s">
        <v>497</v>
      </c>
      <c r="M51" s="404" t="s">
        <v>298</v>
      </c>
      <c r="N51" s="404" t="s">
        <v>745</v>
      </c>
      <c r="O51" s="404" t="s">
        <v>299</v>
      </c>
      <c r="P51" s="404" t="s">
        <v>725</v>
      </c>
      <c r="Q51" s="404" t="s">
        <v>300</v>
      </c>
      <c r="R51" s="404" t="s">
        <v>301</v>
      </c>
      <c r="S51" s="404" t="s">
        <v>124</v>
      </c>
      <c r="AE51"/>
      <c r="AF51"/>
      <c r="AG51"/>
      <c r="AH51"/>
      <c r="AI51"/>
      <c r="AJ51"/>
      <c r="AK51"/>
      <c r="AL51"/>
      <c r="AM51"/>
      <c r="AN51"/>
      <c r="AO51"/>
      <c r="AP51"/>
    </row>
    <row r="52" spans="2:42" ht="44.25" x14ac:dyDescent="0.75">
      <c r="B52" s="77" t="s">
        <v>283</v>
      </c>
      <c r="C52" s="150" t="s">
        <v>518</v>
      </c>
      <c r="D52" s="85" t="s">
        <v>306</v>
      </c>
      <c r="E52" s="85" t="s">
        <v>719</v>
      </c>
      <c r="F52" s="85" t="s">
        <v>497</v>
      </c>
      <c r="G52" s="247" t="s">
        <v>284</v>
      </c>
      <c r="H52" s="88" t="s">
        <v>314</v>
      </c>
      <c r="I52" s="88" t="s">
        <v>285</v>
      </c>
      <c r="J52" s="133" t="s">
        <v>31</v>
      </c>
      <c r="K52" s="133" t="s">
        <v>30</v>
      </c>
      <c r="L52" s="404"/>
      <c r="M52" s="404"/>
      <c r="N52" s="404"/>
      <c r="O52" s="404"/>
      <c r="P52" s="404"/>
      <c r="Q52" s="404"/>
      <c r="R52" s="404"/>
      <c r="S52" s="404"/>
      <c r="AE52" s="137" t="s">
        <v>286</v>
      </c>
      <c r="AF52" s="137" t="s">
        <v>160</v>
      </c>
      <c r="AG52" s="137" t="s">
        <v>161</v>
      </c>
      <c r="AH52" s="103" t="s">
        <v>739</v>
      </c>
      <c r="AI52" s="103" t="s">
        <v>140</v>
      </c>
      <c r="AJ52" s="103" t="s">
        <v>721</v>
      </c>
      <c r="AK52" s="103" t="s">
        <v>722</v>
      </c>
      <c r="AL52" s="137" t="s">
        <v>141</v>
      </c>
      <c r="AM52" s="137" t="s">
        <v>142</v>
      </c>
      <c r="AN52" s="137" t="s">
        <v>143</v>
      </c>
      <c r="AO52" s="137" t="s">
        <v>63</v>
      </c>
      <c r="AP52" s="137" t="s">
        <v>62</v>
      </c>
    </row>
    <row r="53" spans="2:42" x14ac:dyDescent="0.75">
      <c r="B53" s="52" t="s">
        <v>1215</v>
      </c>
      <c r="C53" s="52">
        <v>600</v>
      </c>
      <c r="D53" s="125">
        <v>0.2</v>
      </c>
      <c r="E53" s="125"/>
      <c r="F53" s="131" t="s">
        <v>498</v>
      </c>
      <c r="G53" s="92">
        <v>8</v>
      </c>
      <c r="H53" s="19"/>
      <c r="I53" s="19"/>
      <c r="J53" s="52"/>
      <c r="K53" s="52"/>
      <c r="L53" s="122" t="str">
        <f>IF(F53="","",F53)</f>
        <v>Enero</v>
      </c>
      <c r="M53" s="78">
        <f>AJ53</f>
        <v>960</v>
      </c>
      <c r="N53" s="78">
        <f>AK53</f>
        <v>0</v>
      </c>
      <c r="O53" s="78">
        <f>AI53</f>
        <v>3840</v>
      </c>
      <c r="P53" s="166" t="str">
        <f>AH53</f>
        <v>Medición</v>
      </c>
      <c r="Q53" s="166">
        <f>AP53</f>
        <v>0</v>
      </c>
      <c r="R53" s="170">
        <f>AO53</f>
        <v>1.8260156923182388E-2</v>
      </c>
      <c r="S53" s="78">
        <f>Q53+R53*Hoja1!$C$19</f>
        <v>0.51128439384910684</v>
      </c>
      <c r="AE53" s="143" t="str">
        <f t="shared" ref="AE53:AE84" si="0">B53</f>
        <v>GLI-001</v>
      </c>
      <c r="AF53" s="149">
        <f t="shared" ref="AF53:AF84" si="1">G53*C53</f>
        <v>4800</v>
      </c>
      <c r="AG53" s="148">
        <f>IF(I53="X",H53*C53*349.7/1000000,0)</f>
        <v>0</v>
      </c>
      <c r="AH53" s="148" t="str">
        <f>IF(AF53&lt;&gt;0,"Medición","Factor de Emisión")</f>
        <v>Medición</v>
      </c>
      <c r="AI53" s="143">
        <f>IF(AF53&lt;&gt;0,AF53,AG53)*(1-D53-E53)</f>
        <v>3840</v>
      </c>
      <c r="AJ53" s="143">
        <f>IF(AF53&lt;&gt;0,AF53,AG53)*D53</f>
        <v>960</v>
      </c>
      <c r="AK53" s="143">
        <f>IF(AF53&lt;&gt;0,AF53,AG53)*E53</f>
        <v>0</v>
      </c>
      <c r="AL53" s="149">
        <f>AI53*(0.3048^3)</f>
        <v>108.73669091328001</v>
      </c>
      <c r="AM53" s="148">
        <f>IF(J53="",AL53*'Fraccion masica'!$AB$36,J53*AL53)</f>
        <v>26.903618687002211</v>
      </c>
      <c r="AN53" s="143">
        <f>IF(K53="",AL53*'Fraccion masica'!$AB$35,K53*AL53)</f>
        <v>9.805363411486379</v>
      </c>
      <c r="AO53" s="149">
        <f>IFERROR(AM53*Hoja1!$C$24/Hoja1!$C$25/Hoja1!$C$26*16.04/1000000,0)</f>
        <v>1.8260156923182388E-2</v>
      </c>
      <c r="AP53" s="148">
        <f>0</f>
        <v>0</v>
      </c>
    </row>
    <row r="54" spans="2:42" x14ac:dyDescent="0.75">
      <c r="B54" s="52" t="s">
        <v>1215</v>
      </c>
      <c r="C54" s="52">
        <v>600</v>
      </c>
      <c r="D54" s="125">
        <v>0.2</v>
      </c>
      <c r="E54" s="125"/>
      <c r="F54" s="131" t="s">
        <v>499</v>
      </c>
      <c r="G54" s="92">
        <v>8</v>
      </c>
      <c r="H54" s="14"/>
      <c r="I54" s="19"/>
      <c r="J54" s="52"/>
      <c r="K54" s="52"/>
      <c r="L54" s="122" t="str">
        <f t="shared" ref="L54:L117" si="2">IF(F54="","",F54)</f>
        <v>Febrero</v>
      </c>
      <c r="M54" s="78">
        <f t="shared" ref="M54:M117" si="3">AJ54</f>
        <v>960</v>
      </c>
      <c r="N54" s="78">
        <f t="shared" ref="N54:N117" si="4">AK54</f>
        <v>0</v>
      </c>
      <c r="O54" s="78">
        <f t="shared" ref="O54:O117" si="5">AI54</f>
        <v>3840</v>
      </c>
      <c r="P54" s="166" t="str">
        <f t="shared" ref="P54:P117" si="6">AH54</f>
        <v>Medición</v>
      </c>
      <c r="Q54" s="166">
        <f t="shared" ref="Q54:Q117" si="7">AP54</f>
        <v>0</v>
      </c>
      <c r="R54" s="170">
        <f t="shared" ref="R54:R117" si="8">AO54</f>
        <v>1.8260156923182388E-2</v>
      </c>
      <c r="S54" s="78">
        <f>Q54+R54*Hoja1!$C$19</f>
        <v>0.51128439384910684</v>
      </c>
      <c r="AE54" s="143" t="str">
        <f t="shared" si="0"/>
        <v>GLI-001</v>
      </c>
      <c r="AF54" s="149">
        <f t="shared" si="1"/>
        <v>4800</v>
      </c>
      <c r="AG54" s="148">
        <f t="shared" ref="AG54:AG117" si="9">IF(I54="X",H54*C54*349.7/1000000,0)</f>
        <v>0</v>
      </c>
      <c r="AH54" s="148" t="str">
        <f t="shared" ref="AH54:AH117" si="10">IF(AF54&lt;&gt;0,"Medición","Factor de Emisión")</f>
        <v>Medición</v>
      </c>
      <c r="AI54" s="143">
        <f t="shared" ref="AI54:AI117" si="11">IF(AF54&lt;&gt;0,AF54,AG54)*(1-D54-E54)</f>
        <v>3840</v>
      </c>
      <c r="AJ54" s="143">
        <f t="shared" ref="AJ54:AJ117" si="12">IF(AF54&lt;&gt;0,AF54,AG54)*D54</f>
        <v>960</v>
      </c>
      <c r="AK54" s="143">
        <f t="shared" ref="AK54:AK117" si="13">IF(AF54&lt;&gt;0,AF54,AG54)*E54</f>
        <v>0</v>
      </c>
      <c r="AL54" s="149">
        <f t="shared" ref="AL54:AL117" si="14">AI54*(0.3048^3)</f>
        <v>108.73669091328001</v>
      </c>
      <c r="AM54" s="148">
        <f>IF(J54="",AL54*'Fraccion masica'!$AB$36,J54*AL54)</f>
        <v>26.903618687002211</v>
      </c>
      <c r="AN54" s="143">
        <f>IF(K54="",AL54*'Fraccion masica'!$AB$35,K54*AL54)</f>
        <v>9.805363411486379</v>
      </c>
      <c r="AO54" s="149">
        <f>IFERROR(AM54*Hoja1!$C$24/Hoja1!$C$25/Hoja1!$C$26*16.04/1000000,0)</f>
        <v>1.8260156923182388E-2</v>
      </c>
      <c r="AP54" s="148">
        <f>0</f>
        <v>0</v>
      </c>
    </row>
    <row r="55" spans="2:42" x14ac:dyDescent="0.75">
      <c r="B55" s="52" t="s">
        <v>1215</v>
      </c>
      <c r="C55" s="52">
        <v>600</v>
      </c>
      <c r="D55" s="125">
        <v>0.2</v>
      </c>
      <c r="E55" s="125"/>
      <c r="F55" s="131" t="s">
        <v>500</v>
      </c>
      <c r="G55" s="92">
        <v>8</v>
      </c>
      <c r="H55" s="14"/>
      <c r="I55" s="19"/>
      <c r="J55" s="52"/>
      <c r="K55" s="52"/>
      <c r="L55" s="122" t="str">
        <f t="shared" si="2"/>
        <v>Marzo</v>
      </c>
      <c r="M55" s="78">
        <f t="shared" si="3"/>
        <v>960</v>
      </c>
      <c r="N55" s="78">
        <f t="shared" si="4"/>
        <v>0</v>
      </c>
      <c r="O55" s="78">
        <f t="shared" si="5"/>
        <v>3840</v>
      </c>
      <c r="P55" s="166" t="str">
        <f t="shared" si="6"/>
        <v>Medición</v>
      </c>
      <c r="Q55" s="166">
        <f t="shared" si="7"/>
        <v>0</v>
      </c>
      <c r="R55" s="170">
        <f t="shared" si="8"/>
        <v>1.8260156923182388E-2</v>
      </c>
      <c r="S55" s="78">
        <f>Q55+R55*Hoja1!$C$19</f>
        <v>0.51128439384910684</v>
      </c>
      <c r="AE55" s="143" t="str">
        <f t="shared" si="0"/>
        <v>GLI-001</v>
      </c>
      <c r="AF55" s="149">
        <f t="shared" si="1"/>
        <v>4800</v>
      </c>
      <c r="AG55" s="148">
        <f t="shared" si="9"/>
        <v>0</v>
      </c>
      <c r="AH55" s="148" t="str">
        <f t="shared" si="10"/>
        <v>Medición</v>
      </c>
      <c r="AI55" s="143">
        <f t="shared" si="11"/>
        <v>3840</v>
      </c>
      <c r="AJ55" s="143">
        <f t="shared" si="12"/>
        <v>960</v>
      </c>
      <c r="AK55" s="143">
        <f t="shared" si="13"/>
        <v>0</v>
      </c>
      <c r="AL55" s="149">
        <f t="shared" si="14"/>
        <v>108.73669091328001</v>
      </c>
      <c r="AM55" s="148">
        <f>IF(J55="",AL55*'Fraccion masica'!$AB$36,J55*AL55)</f>
        <v>26.903618687002211</v>
      </c>
      <c r="AN55" s="143">
        <f>IF(K55="",AL55*'Fraccion masica'!$AB$35,K55*AL55)</f>
        <v>9.805363411486379</v>
      </c>
      <c r="AO55" s="149">
        <f>IFERROR(AM55*Hoja1!$C$24/Hoja1!$C$25/Hoja1!$C$26*16.04/1000000,0)</f>
        <v>1.8260156923182388E-2</v>
      </c>
      <c r="AP55" s="148">
        <f>0</f>
        <v>0</v>
      </c>
    </row>
    <row r="56" spans="2:42" x14ac:dyDescent="0.75">
      <c r="B56" s="52" t="s">
        <v>1215</v>
      </c>
      <c r="C56" s="52">
        <v>600</v>
      </c>
      <c r="D56" s="125"/>
      <c r="E56" s="125">
        <v>0.2</v>
      </c>
      <c r="F56" s="131" t="s">
        <v>501</v>
      </c>
      <c r="G56" s="92">
        <v>8</v>
      </c>
      <c r="H56" s="14"/>
      <c r="I56" s="19"/>
      <c r="J56" s="52"/>
      <c r="K56" s="52"/>
      <c r="L56" s="122" t="str">
        <f t="shared" si="2"/>
        <v>Abril</v>
      </c>
      <c r="M56" s="78">
        <f t="shared" si="3"/>
        <v>0</v>
      </c>
      <c r="N56" s="78">
        <f t="shared" si="4"/>
        <v>960</v>
      </c>
      <c r="O56" s="78">
        <f t="shared" si="5"/>
        <v>3840</v>
      </c>
      <c r="P56" s="166" t="str">
        <f t="shared" si="6"/>
        <v>Medición</v>
      </c>
      <c r="Q56" s="166">
        <f t="shared" si="7"/>
        <v>0</v>
      </c>
      <c r="R56" s="170">
        <f t="shared" si="8"/>
        <v>1.8260156923182388E-2</v>
      </c>
      <c r="S56" s="78">
        <f>Q56+R56*Hoja1!$C$19</f>
        <v>0.51128439384910684</v>
      </c>
      <c r="AE56" s="143" t="str">
        <f t="shared" si="0"/>
        <v>GLI-001</v>
      </c>
      <c r="AF56" s="149">
        <f t="shared" si="1"/>
        <v>4800</v>
      </c>
      <c r="AG56" s="148">
        <f t="shared" si="9"/>
        <v>0</v>
      </c>
      <c r="AH56" s="148" t="str">
        <f t="shared" si="10"/>
        <v>Medición</v>
      </c>
      <c r="AI56" s="143">
        <f t="shared" si="11"/>
        <v>3840</v>
      </c>
      <c r="AJ56" s="143">
        <f t="shared" si="12"/>
        <v>0</v>
      </c>
      <c r="AK56" s="143">
        <f t="shared" si="13"/>
        <v>960</v>
      </c>
      <c r="AL56" s="149">
        <f t="shared" si="14"/>
        <v>108.73669091328001</v>
      </c>
      <c r="AM56" s="148">
        <f>IF(J56="",AL56*'Fraccion masica'!$AB$36,J56*AL56)</f>
        <v>26.903618687002211</v>
      </c>
      <c r="AN56" s="143">
        <f>IF(K56="",AL56*'Fraccion masica'!$AB$35,K56*AL56)</f>
        <v>9.805363411486379</v>
      </c>
      <c r="AO56" s="149">
        <f>IFERROR(AM56*Hoja1!$C$24/Hoja1!$C$25/Hoja1!$C$26*16.04/1000000,0)</f>
        <v>1.8260156923182388E-2</v>
      </c>
      <c r="AP56" s="148">
        <f>0</f>
        <v>0</v>
      </c>
    </row>
    <row r="57" spans="2:42" x14ac:dyDescent="0.75">
      <c r="B57" s="52" t="s">
        <v>1215</v>
      </c>
      <c r="C57" s="52">
        <v>600</v>
      </c>
      <c r="D57" s="125"/>
      <c r="E57" s="125">
        <v>0.2</v>
      </c>
      <c r="F57" s="131" t="s">
        <v>502</v>
      </c>
      <c r="G57" s="92">
        <v>8</v>
      </c>
      <c r="H57" s="14"/>
      <c r="I57" s="19"/>
      <c r="J57" s="52"/>
      <c r="K57" s="52"/>
      <c r="L57" s="122" t="str">
        <f t="shared" si="2"/>
        <v>Mayo</v>
      </c>
      <c r="M57" s="78">
        <f t="shared" si="3"/>
        <v>0</v>
      </c>
      <c r="N57" s="78">
        <f t="shared" si="4"/>
        <v>960</v>
      </c>
      <c r="O57" s="78">
        <f t="shared" si="5"/>
        <v>3840</v>
      </c>
      <c r="P57" s="166" t="str">
        <f t="shared" si="6"/>
        <v>Medición</v>
      </c>
      <c r="Q57" s="166">
        <f t="shared" si="7"/>
        <v>0</v>
      </c>
      <c r="R57" s="170">
        <f t="shared" si="8"/>
        <v>1.8260156923182388E-2</v>
      </c>
      <c r="S57" s="78">
        <f>Q57+R57*Hoja1!$C$19</f>
        <v>0.51128439384910684</v>
      </c>
      <c r="AE57" s="143" t="str">
        <f t="shared" si="0"/>
        <v>GLI-001</v>
      </c>
      <c r="AF57" s="149">
        <f t="shared" si="1"/>
        <v>4800</v>
      </c>
      <c r="AG57" s="148">
        <f t="shared" si="9"/>
        <v>0</v>
      </c>
      <c r="AH57" s="148" t="str">
        <f t="shared" si="10"/>
        <v>Medición</v>
      </c>
      <c r="AI57" s="143">
        <f t="shared" si="11"/>
        <v>3840</v>
      </c>
      <c r="AJ57" s="143">
        <f t="shared" si="12"/>
        <v>0</v>
      </c>
      <c r="AK57" s="143">
        <f t="shared" si="13"/>
        <v>960</v>
      </c>
      <c r="AL57" s="149">
        <f t="shared" si="14"/>
        <v>108.73669091328001</v>
      </c>
      <c r="AM57" s="148">
        <f>IF(J57="",AL57*'Fraccion masica'!$AB$36,J57*AL57)</f>
        <v>26.903618687002211</v>
      </c>
      <c r="AN57" s="143">
        <f>IF(K57="",AL57*'Fraccion masica'!$AB$35,K57*AL57)</f>
        <v>9.805363411486379</v>
      </c>
      <c r="AO57" s="149">
        <f>IFERROR(AM57*Hoja1!$C$24/Hoja1!$C$25/Hoja1!$C$26*16.04/1000000,0)</f>
        <v>1.8260156923182388E-2</v>
      </c>
      <c r="AP57" s="148">
        <f>0</f>
        <v>0</v>
      </c>
    </row>
    <row r="58" spans="2:42" x14ac:dyDescent="0.75">
      <c r="B58" s="52" t="s">
        <v>1215</v>
      </c>
      <c r="C58" s="52">
        <v>600</v>
      </c>
      <c r="D58" s="125"/>
      <c r="E58" s="125">
        <v>0.2</v>
      </c>
      <c r="F58" s="131" t="s">
        <v>503</v>
      </c>
      <c r="G58" s="92">
        <v>8</v>
      </c>
      <c r="H58" s="14"/>
      <c r="I58" s="19"/>
      <c r="J58" s="52"/>
      <c r="K58" s="52"/>
      <c r="L58" s="122" t="str">
        <f t="shared" si="2"/>
        <v>Junio</v>
      </c>
      <c r="M58" s="78">
        <f t="shared" si="3"/>
        <v>0</v>
      </c>
      <c r="N58" s="78">
        <f t="shared" si="4"/>
        <v>960</v>
      </c>
      <c r="O58" s="78">
        <f t="shared" si="5"/>
        <v>3840</v>
      </c>
      <c r="P58" s="166" t="str">
        <f t="shared" si="6"/>
        <v>Medición</v>
      </c>
      <c r="Q58" s="166">
        <f t="shared" si="7"/>
        <v>0</v>
      </c>
      <c r="R58" s="170">
        <f t="shared" si="8"/>
        <v>1.8260156923182388E-2</v>
      </c>
      <c r="S58" s="78">
        <f>Q58+R58*Hoja1!$C$19</f>
        <v>0.51128439384910684</v>
      </c>
      <c r="AE58" s="143" t="str">
        <f t="shared" si="0"/>
        <v>GLI-001</v>
      </c>
      <c r="AF58" s="149">
        <f t="shared" si="1"/>
        <v>4800</v>
      </c>
      <c r="AG58" s="148">
        <f t="shared" si="9"/>
        <v>0</v>
      </c>
      <c r="AH58" s="148" t="str">
        <f t="shared" si="10"/>
        <v>Medición</v>
      </c>
      <c r="AI58" s="143">
        <f t="shared" si="11"/>
        <v>3840</v>
      </c>
      <c r="AJ58" s="143">
        <f t="shared" si="12"/>
        <v>0</v>
      </c>
      <c r="AK58" s="143">
        <f t="shared" si="13"/>
        <v>960</v>
      </c>
      <c r="AL58" s="149">
        <f t="shared" si="14"/>
        <v>108.73669091328001</v>
      </c>
      <c r="AM58" s="148">
        <f>IF(J58="",AL58*'Fraccion masica'!$AB$36,J58*AL58)</f>
        <v>26.903618687002211</v>
      </c>
      <c r="AN58" s="143">
        <f>IF(K58="",AL58*'Fraccion masica'!$AB$35,K58*AL58)</f>
        <v>9.805363411486379</v>
      </c>
      <c r="AO58" s="149">
        <f>IFERROR(AM58*Hoja1!$C$24/Hoja1!$C$25/Hoja1!$C$26*16.04/1000000,0)</f>
        <v>1.8260156923182388E-2</v>
      </c>
      <c r="AP58" s="148">
        <f>0</f>
        <v>0</v>
      </c>
    </row>
    <row r="59" spans="2:42" x14ac:dyDescent="0.75">
      <c r="B59" s="52" t="s">
        <v>1215</v>
      </c>
      <c r="C59" s="52">
        <v>600</v>
      </c>
      <c r="D59" s="125"/>
      <c r="E59" s="125">
        <v>0.2</v>
      </c>
      <c r="F59" s="131" t="s">
        <v>504</v>
      </c>
      <c r="G59" s="92"/>
      <c r="H59" s="14">
        <v>1500</v>
      </c>
      <c r="I59" s="19" t="s">
        <v>46</v>
      </c>
      <c r="J59" s="52"/>
      <c r="K59" s="52"/>
      <c r="L59" s="122" t="str">
        <f t="shared" si="2"/>
        <v>Julio</v>
      </c>
      <c r="M59" s="78">
        <f t="shared" si="3"/>
        <v>0</v>
      </c>
      <c r="N59" s="78">
        <f t="shared" si="4"/>
        <v>62.946000000000005</v>
      </c>
      <c r="O59" s="78">
        <f t="shared" si="5"/>
        <v>251.78400000000002</v>
      </c>
      <c r="P59" s="166" t="str">
        <f t="shared" si="6"/>
        <v>Factor de Emisión</v>
      </c>
      <c r="Q59" s="166">
        <f t="shared" si="7"/>
        <v>0</v>
      </c>
      <c r="R59" s="170">
        <f t="shared" si="8"/>
        <v>1.1972956642569157E-3</v>
      </c>
      <c r="S59" s="78">
        <f>Q59+R59*Hoja1!$C$19</f>
        <v>3.3524278599193637E-2</v>
      </c>
      <c r="AE59" s="143" t="str">
        <f t="shared" si="0"/>
        <v>GLI-001</v>
      </c>
      <c r="AF59" s="149">
        <f t="shared" si="1"/>
        <v>0</v>
      </c>
      <c r="AG59" s="148">
        <f t="shared" si="9"/>
        <v>314.73</v>
      </c>
      <c r="AH59" s="148" t="str">
        <f t="shared" si="10"/>
        <v>Factor de Emisión</v>
      </c>
      <c r="AI59" s="143">
        <f t="shared" si="11"/>
        <v>251.78400000000002</v>
      </c>
      <c r="AJ59" s="143">
        <f t="shared" si="12"/>
        <v>0</v>
      </c>
      <c r="AK59" s="143">
        <f t="shared" si="13"/>
        <v>62.946000000000005</v>
      </c>
      <c r="AL59" s="149">
        <f t="shared" si="14"/>
        <v>7.1297289023201298</v>
      </c>
      <c r="AM59" s="148">
        <f>IF(J59="",AL59*'Fraccion masica'!$AB$36,J59*AL59)</f>
        <v>1.7640366477833764</v>
      </c>
      <c r="AN59" s="143">
        <f>IF(K59="",AL59*'Fraccion masica'!$AB$35,K59*AL59)</f>
        <v>0.64292542218689752</v>
      </c>
      <c r="AO59" s="149">
        <f>IFERROR(AM59*Hoja1!$C$24/Hoja1!$C$25/Hoja1!$C$26*16.04/1000000,0)</f>
        <v>1.1972956642569157E-3</v>
      </c>
      <c r="AP59" s="148">
        <f>0</f>
        <v>0</v>
      </c>
    </row>
    <row r="60" spans="2:42" x14ac:dyDescent="0.75">
      <c r="B60" s="52" t="s">
        <v>1215</v>
      </c>
      <c r="C60" s="52">
        <v>600</v>
      </c>
      <c r="D60" s="125"/>
      <c r="E60" s="125">
        <v>0.4</v>
      </c>
      <c r="F60" s="131" t="s">
        <v>505</v>
      </c>
      <c r="G60" s="92"/>
      <c r="H60" s="14">
        <v>1500</v>
      </c>
      <c r="I60" s="19" t="s">
        <v>46</v>
      </c>
      <c r="J60" s="52"/>
      <c r="K60" s="52"/>
      <c r="L60" s="122" t="str">
        <f t="shared" si="2"/>
        <v>Agosto</v>
      </c>
      <c r="M60" s="78">
        <f t="shared" si="3"/>
        <v>0</v>
      </c>
      <c r="N60" s="78">
        <f t="shared" si="4"/>
        <v>125.89200000000001</v>
      </c>
      <c r="O60" s="78">
        <f t="shared" si="5"/>
        <v>188.83799999999999</v>
      </c>
      <c r="P60" s="166" t="str">
        <f t="shared" si="6"/>
        <v>Factor de Emisión</v>
      </c>
      <c r="Q60" s="166">
        <f t="shared" si="7"/>
        <v>0</v>
      </c>
      <c r="R60" s="170">
        <f t="shared" si="8"/>
        <v>8.9797174819268664E-4</v>
      </c>
      <c r="S60" s="78">
        <f>Q60+R60*Hoja1!$C$19</f>
        <v>2.5143208949395226E-2</v>
      </c>
      <c r="AE60" s="143" t="str">
        <f t="shared" si="0"/>
        <v>GLI-001</v>
      </c>
      <c r="AF60" s="149">
        <f t="shared" si="1"/>
        <v>0</v>
      </c>
      <c r="AG60" s="148">
        <f t="shared" si="9"/>
        <v>314.73</v>
      </c>
      <c r="AH60" s="148" t="str">
        <f t="shared" si="10"/>
        <v>Factor de Emisión</v>
      </c>
      <c r="AI60" s="143">
        <f t="shared" si="11"/>
        <v>188.83799999999999</v>
      </c>
      <c r="AJ60" s="143">
        <f t="shared" si="12"/>
        <v>0</v>
      </c>
      <c r="AK60" s="143">
        <f t="shared" si="13"/>
        <v>125.89200000000001</v>
      </c>
      <c r="AL60" s="149">
        <f t="shared" si="14"/>
        <v>5.3472966767400969</v>
      </c>
      <c r="AM60" s="148">
        <f>IF(J60="",AL60*'Fraccion masica'!$AB$36,J60*AL60)</f>
        <v>1.3230274858375324</v>
      </c>
      <c r="AN60" s="143">
        <f>IF(K60="",AL60*'Fraccion masica'!$AB$35,K60*AL60)</f>
        <v>0.48219406664017311</v>
      </c>
      <c r="AO60" s="149">
        <f>IFERROR(AM60*Hoja1!$C$24/Hoja1!$C$25/Hoja1!$C$26*16.04/1000000,0)</f>
        <v>8.9797174819268664E-4</v>
      </c>
      <c r="AP60" s="148">
        <f>0</f>
        <v>0</v>
      </c>
    </row>
    <row r="61" spans="2:42" x14ac:dyDescent="0.75">
      <c r="B61" s="52" t="s">
        <v>1215</v>
      </c>
      <c r="C61" s="52">
        <v>600</v>
      </c>
      <c r="D61" s="125"/>
      <c r="E61" s="125">
        <v>0.4</v>
      </c>
      <c r="F61" s="131" t="s">
        <v>506</v>
      </c>
      <c r="G61" s="92"/>
      <c r="H61" s="14">
        <v>1500</v>
      </c>
      <c r="I61" s="19" t="s">
        <v>46</v>
      </c>
      <c r="J61" s="52"/>
      <c r="K61" s="52"/>
      <c r="L61" s="122" t="str">
        <f t="shared" si="2"/>
        <v>Septiembre</v>
      </c>
      <c r="M61" s="78">
        <f t="shared" si="3"/>
        <v>0</v>
      </c>
      <c r="N61" s="78">
        <f t="shared" si="4"/>
        <v>125.89200000000001</v>
      </c>
      <c r="O61" s="78">
        <f t="shared" si="5"/>
        <v>188.83799999999999</v>
      </c>
      <c r="P61" s="166" t="str">
        <f t="shared" si="6"/>
        <v>Factor de Emisión</v>
      </c>
      <c r="Q61" s="166">
        <f t="shared" si="7"/>
        <v>0</v>
      </c>
      <c r="R61" s="170">
        <f t="shared" si="8"/>
        <v>8.9797174819268664E-4</v>
      </c>
      <c r="S61" s="78">
        <f>Q61+R61*Hoja1!$C$19</f>
        <v>2.5143208949395226E-2</v>
      </c>
      <c r="AE61" s="143" t="str">
        <f t="shared" si="0"/>
        <v>GLI-001</v>
      </c>
      <c r="AF61" s="149">
        <f t="shared" si="1"/>
        <v>0</v>
      </c>
      <c r="AG61" s="148">
        <f t="shared" si="9"/>
        <v>314.73</v>
      </c>
      <c r="AH61" s="148" t="str">
        <f t="shared" si="10"/>
        <v>Factor de Emisión</v>
      </c>
      <c r="AI61" s="143">
        <f t="shared" si="11"/>
        <v>188.83799999999999</v>
      </c>
      <c r="AJ61" s="143">
        <f t="shared" si="12"/>
        <v>0</v>
      </c>
      <c r="AK61" s="143">
        <f t="shared" si="13"/>
        <v>125.89200000000001</v>
      </c>
      <c r="AL61" s="149">
        <f t="shared" si="14"/>
        <v>5.3472966767400969</v>
      </c>
      <c r="AM61" s="148">
        <f>IF(J61="",AL61*'Fraccion masica'!$AB$36,J61*AL61)</f>
        <v>1.3230274858375324</v>
      </c>
      <c r="AN61" s="143">
        <f>IF(K61="",AL61*'Fraccion masica'!$AB$35,K61*AL61)</f>
        <v>0.48219406664017311</v>
      </c>
      <c r="AO61" s="149">
        <f>IFERROR(AM61*Hoja1!$C$24/Hoja1!$C$25/Hoja1!$C$26*16.04/1000000,0)</f>
        <v>8.9797174819268664E-4</v>
      </c>
      <c r="AP61" s="148">
        <f>0</f>
        <v>0</v>
      </c>
    </row>
    <row r="62" spans="2:42" x14ac:dyDescent="0.75">
      <c r="B62" s="52" t="s">
        <v>1215</v>
      </c>
      <c r="C62" s="52">
        <v>600</v>
      </c>
      <c r="D62" s="125"/>
      <c r="E62" s="125">
        <v>0.4</v>
      </c>
      <c r="F62" s="131" t="s">
        <v>507</v>
      </c>
      <c r="G62" s="92"/>
      <c r="H62" s="14">
        <v>1500</v>
      </c>
      <c r="I62" s="19" t="s">
        <v>46</v>
      </c>
      <c r="J62" s="52"/>
      <c r="K62" s="52"/>
      <c r="L62" s="122" t="str">
        <f t="shared" si="2"/>
        <v>Octubre</v>
      </c>
      <c r="M62" s="78">
        <f t="shared" si="3"/>
        <v>0</v>
      </c>
      <c r="N62" s="78">
        <f t="shared" si="4"/>
        <v>125.89200000000001</v>
      </c>
      <c r="O62" s="78">
        <f t="shared" si="5"/>
        <v>188.83799999999999</v>
      </c>
      <c r="P62" s="166" t="str">
        <f t="shared" si="6"/>
        <v>Factor de Emisión</v>
      </c>
      <c r="Q62" s="166">
        <f t="shared" si="7"/>
        <v>0</v>
      </c>
      <c r="R62" s="170">
        <f t="shared" si="8"/>
        <v>8.9797174819268664E-4</v>
      </c>
      <c r="S62" s="78">
        <f>Q62+R62*Hoja1!$C$19</f>
        <v>2.5143208949395226E-2</v>
      </c>
      <c r="AE62" s="143" t="str">
        <f t="shared" si="0"/>
        <v>GLI-001</v>
      </c>
      <c r="AF62" s="149">
        <f t="shared" si="1"/>
        <v>0</v>
      </c>
      <c r="AG62" s="148">
        <f t="shared" si="9"/>
        <v>314.73</v>
      </c>
      <c r="AH62" s="148" t="str">
        <f t="shared" si="10"/>
        <v>Factor de Emisión</v>
      </c>
      <c r="AI62" s="143">
        <f t="shared" si="11"/>
        <v>188.83799999999999</v>
      </c>
      <c r="AJ62" s="143">
        <f t="shared" si="12"/>
        <v>0</v>
      </c>
      <c r="AK62" s="143">
        <f t="shared" si="13"/>
        <v>125.89200000000001</v>
      </c>
      <c r="AL62" s="149">
        <f t="shared" si="14"/>
        <v>5.3472966767400969</v>
      </c>
      <c r="AM62" s="148">
        <f>IF(J62="",AL62*'Fraccion masica'!$AB$36,J62*AL62)</f>
        <v>1.3230274858375324</v>
      </c>
      <c r="AN62" s="143">
        <f>IF(K62="",AL62*'Fraccion masica'!$AB$35,K62*AL62)</f>
        <v>0.48219406664017311</v>
      </c>
      <c r="AO62" s="149">
        <f>IFERROR(AM62*Hoja1!$C$24/Hoja1!$C$25/Hoja1!$C$26*16.04/1000000,0)</f>
        <v>8.9797174819268664E-4</v>
      </c>
      <c r="AP62" s="148">
        <f>0</f>
        <v>0</v>
      </c>
    </row>
    <row r="63" spans="2:42" x14ac:dyDescent="0.75">
      <c r="B63" s="52" t="s">
        <v>1215</v>
      </c>
      <c r="C63" s="52">
        <v>600</v>
      </c>
      <c r="D63" s="125"/>
      <c r="E63" s="125">
        <v>0.4</v>
      </c>
      <c r="F63" s="131" t="s">
        <v>508</v>
      </c>
      <c r="G63" s="92"/>
      <c r="H63" s="14">
        <v>1500</v>
      </c>
      <c r="I63" s="19" t="s">
        <v>46</v>
      </c>
      <c r="J63" s="52"/>
      <c r="K63" s="52"/>
      <c r="L63" s="122" t="str">
        <f t="shared" si="2"/>
        <v>Noviembre</v>
      </c>
      <c r="M63" s="78">
        <f t="shared" si="3"/>
        <v>0</v>
      </c>
      <c r="N63" s="78">
        <f t="shared" si="4"/>
        <v>125.89200000000001</v>
      </c>
      <c r="O63" s="78">
        <f t="shared" si="5"/>
        <v>188.83799999999999</v>
      </c>
      <c r="P63" s="166" t="str">
        <f t="shared" si="6"/>
        <v>Factor de Emisión</v>
      </c>
      <c r="Q63" s="166">
        <f t="shared" si="7"/>
        <v>0</v>
      </c>
      <c r="R63" s="170">
        <f t="shared" si="8"/>
        <v>8.9797174819268664E-4</v>
      </c>
      <c r="S63" s="78">
        <f>Q63+R63*Hoja1!$C$19</f>
        <v>2.5143208949395226E-2</v>
      </c>
      <c r="AE63" s="143" t="str">
        <f t="shared" si="0"/>
        <v>GLI-001</v>
      </c>
      <c r="AF63" s="149">
        <f t="shared" si="1"/>
        <v>0</v>
      </c>
      <c r="AG63" s="148">
        <f t="shared" si="9"/>
        <v>314.73</v>
      </c>
      <c r="AH63" s="148" t="str">
        <f t="shared" si="10"/>
        <v>Factor de Emisión</v>
      </c>
      <c r="AI63" s="143">
        <f t="shared" si="11"/>
        <v>188.83799999999999</v>
      </c>
      <c r="AJ63" s="143">
        <f t="shared" si="12"/>
        <v>0</v>
      </c>
      <c r="AK63" s="143">
        <f t="shared" si="13"/>
        <v>125.89200000000001</v>
      </c>
      <c r="AL63" s="149">
        <f t="shared" si="14"/>
        <v>5.3472966767400969</v>
      </c>
      <c r="AM63" s="148">
        <f>IF(J63="",AL63*'Fraccion masica'!$AB$36,J63*AL63)</f>
        <v>1.3230274858375324</v>
      </c>
      <c r="AN63" s="143">
        <f>IF(K63="",AL63*'Fraccion masica'!$AB$35,K63*AL63)</f>
        <v>0.48219406664017311</v>
      </c>
      <c r="AO63" s="149">
        <f>IFERROR(AM63*Hoja1!$C$24/Hoja1!$C$25/Hoja1!$C$26*16.04/1000000,0)</f>
        <v>8.9797174819268664E-4</v>
      </c>
      <c r="AP63" s="148">
        <f>0</f>
        <v>0</v>
      </c>
    </row>
    <row r="64" spans="2:42" x14ac:dyDescent="0.75">
      <c r="B64" s="52" t="s">
        <v>1215</v>
      </c>
      <c r="C64" s="52">
        <v>600</v>
      </c>
      <c r="D64" s="125"/>
      <c r="E64" s="125">
        <v>0.5</v>
      </c>
      <c r="F64" s="131" t="s">
        <v>509</v>
      </c>
      <c r="G64" s="92"/>
      <c r="H64" s="14">
        <v>1500</v>
      </c>
      <c r="I64" s="19" t="s">
        <v>46</v>
      </c>
      <c r="J64" s="52"/>
      <c r="K64" s="52"/>
      <c r="L64" s="122" t="str">
        <f t="shared" si="2"/>
        <v>Diciembre</v>
      </c>
      <c r="M64" s="78">
        <f t="shared" si="3"/>
        <v>0</v>
      </c>
      <c r="N64" s="78">
        <f t="shared" si="4"/>
        <v>157.36500000000001</v>
      </c>
      <c r="O64" s="78">
        <f t="shared" si="5"/>
        <v>157.36500000000001</v>
      </c>
      <c r="P64" s="166" t="str">
        <f t="shared" si="6"/>
        <v>Factor de Emisión</v>
      </c>
      <c r="Q64" s="166">
        <f t="shared" si="7"/>
        <v>0</v>
      </c>
      <c r="R64" s="170">
        <f t="shared" si="8"/>
        <v>7.4830979016057223E-4</v>
      </c>
      <c r="S64" s="78">
        <f>Q64+R64*Hoja1!$C$19</f>
        <v>2.0952674124496022E-2</v>
      </c>
      <c r="AE64" s="143" t="str">
        <f t="shared" si="0"/>
        <v>GLI-001</v>
      </c>
      <c r="AF64" s="149">
        <f t="shared" si="1"/>
        <v>0</v>
      </c>
      <c r="AG64" s="148">
        <f t="shared" si="9"/>
        <v>314.73</v>
      </c>
      <c r="AH64" s="148" t="str">
        <f t="shared" si="10"/>
        <v>Factor de Emisión</v>
      </c>
      <c r="AI64" s="143">
        <f t="shared" si="11"/>
        <v>157.36500000000001</v>
      </c>
      <c r="AJ64" s="143">
        <f t="shared" si="12"/>
        <v>0</v>
      </c>
      <c r="AK64" s="143">
        <f t="shared" si="13"/>
        <v>157.36500000000001</v>
      </c>
      <c r="AL64" s="149">
        <f t="shared" si="14"/>
        <v>4.4560805639500813</v>
      </c>
      <c r="AM64" s="148">
        <f>IF(J64="",AL64*'Fraccion masica'!$AB$36,J64*AL64)</f>
        <v>1.1025229048646104</v>
      </c>
      <c r="AN64" s="143">
        <f>IF(K64="",AL64*'Fraccion masica'!$AB$35,K64*AL64)</f>
        <v>0.40182838886681099</v>
      </c>
      <c r="AO64" s="149">
        <f>IFERROR(AM64*Hoja1!$C$24/Hoja1!$C$25/Hoja1!$C$26*16.04/1000000,0)</f>
        <v>7.4830979016057223E-4</v>
      </c>
      <c r="AP64" s="148">
        <f>0</f>
        <v>0</v>
      </c>
    </row>
    <row r="65" spans="2:42" x14ac:dyDescent="0.75">
      <c r="B65" s="52"/>
      <c r="C65" s="52"/>
      <c r="D65" s="125"/>
      <c r="E65" s="125"/>
      <c r="F65" s="131"/>
      <c r="G65" s="92"/>
      <c r="H65" s="14"/>
      <c r="I65" s="19"/>
      <c r="J65" s="52"/>
      <c r="K65" s="52"/>
      <c r="L65" s="122" t="str">
        <f t="shared" si="2"/>
        <v/>
      </c>
      <c r="M65" s="78">
        <f t="shared" si="3"/>
        <v>0</v>
      </c>
      <c r="N65" s="78">
        <f t="shared" si="4"/>
        <v>0</v>
      </c>
      <c r="O65" s="78">
        <f t="shared" si="5"/>
        <v>0</v>
      </c>
      <c r="P65" s="166" t="str">
        <f t="shared" si="6"/>
        <v>Factor de Emisión</v>
      </c>
      <c r="Q65" s="166">
        <f t="shared" si="7"/>
        <v>0</v>
      </c>
      <c r="R65" s="170">
        <f t="shared" si="8"/>
        <v>0</v>
      </c>
      <c r="S65" s="78">
        <f>Q65+R65*Hoja1!$C$19</f>
        <v>0</v>
      </c>
      <c r="AE65" s="143">
        <f t="shared" si="0"/>
        <v>0</v>
      </c>
      <c r="AF65" s="149">
        <f t="shared" si="1"/>
        <v>0</v>
      </c>
      <c r="AG65" s="148">
        <f t="shared" si="9"/>
        <v>0</v>
      </c>
      <c r="AH65" s="148" t="str">
        <f t="shared" si="10"/>
        <v>Factor de Emisión</v>
      </c>
      <c r="AI65" s="143">
        <f t="shared" si="11"/>
        <v>0</v>
      </c>
      <c r="AJ65" s="143">
        <f t="shared" si="12"/>
        <v>0</v>
      </c>
      <c r="AK65" s="143">
        <f t="shared" si="13"/>
        <v>0</v>
      </c>
      <c r="AL65" s="149">
        <f t="shared" si="14"/>
        <v>0</v>
      </c>
      <c r="AM65" s="148">
        <f>IF(J65="",AL65*'Fraccion masica'!$AB$36,J65*AL65)</f>
        <v>0</v>
      </c>
      <c r="AN65" s="143">
        <f>IF(K65="",AL65*'Fraccion masica'!$AB$35,K65*AL65)</f>
        <v>0</v>
      </c>
      <c r="AO65" s="149">
        <f>IFERROR(AM65*Hoja1!$C$24/Hoja1!$C$25/Hoja1!$C$26*16.04/1000000,0)</f>
        <v>0</v>
      </c>
      <c r="AP65" s="148">
        <f>0</f>
        <v>0</v>
      </c>
    </row>
    <row r="66" spans="2:42" x14ac:dyDescent="0.75">
      <c r="B66" s="52"/>
      <c r="C66" s="52"/>
      <c r="D66" s="125"/>
      <c r="E66" s="125"/>
      <c r="F66" s="131"/>
      <c r="G66" s="92"/>
      <c r="H66" s="14"/>
      <c r="I66" s="19"/>
      <c r="J66" s="52"/>
      <c r="K66" s="52"/>
      <c r="L66" s="122" t="str">
        <f t="shared" si="2"/>
        <v/>
      </c>
      <c r="M66" s="78">
        <f t="shared" si="3"/>
        <v>0</v>
      </c>
      <c r="N66" s="78">
        <f t="shared" si="4"/>
        <v>0</v>
      </c>
      <c r="O66" s="78">
        <f t="shared" si="5"/>
        <v>0</v>
      </c>
      <c r="P66" s="166" t="str">
        <f t="shared" si="6"/>
        <v>Factor de Emisión</v>
      </c>
      <c r="Q66" s="166">
        <f t="shared" si="7"/>
        <v>0</v>
      </c>
      <c r="R66" s="170">
        <f t="shared" si="8"/>
        <v>0</v>
      </c>
      <c r="S66" s="78">
        <f>Q66+R66*Hoja1!$C$19</f>
        <v>0</v>
      </c>
      <c r="AE66" s="143">
        <f t="shared" si="0"/>
        <v>0</v>
      </c>
      <c r="AF66" s="149">
        <f t="shared" si="1"/>
        <v>0</v>
      </c>
      <c r="AG66" s="148">
        <f t="shared" si="9"/>
        <v>0</v>
      </c>
      <c r="AH66" s="148" t="str">
        <f t="shared" si="10"/>
        <v>Factor de Emisión</v>
      </c>
      <c r="AI66" s="143">
        <f t="shared" si="11"/>
        <v>0</v>
      </c>
      <c r="AJ66" s="143">
        <f t="shared" si="12"/>
        <v>0</v>
      </c>
      <c r="AK66" s="143">
        <f t="shared" si="13"/>
        <v>0</v>
      </c>
      <c r="AL66" s="149">
        <f t="shared" si="14"/>
        <v>0</v>
      </c>
      <c r="AM66" s="148">
        <f>IF(J66="",AL66*'Fraccion masica'!$AB$36,J66*AL66)</f>
        <v>0</v>
      </c>
      <c r="AN66" s="143">
        <f>IF(K66="",AL66*'Fraccion masica'!$AB$35,K66*AL66)</f>
        <v>0</v>
      </c>
      <c r="AO66" s="149">
        <f>IFERROR(AM66*Hoja1!$C$24/Hoja1!$C$25/Hoja1!$C$26*16.04/1000000,0)</f>
        <v>0</v>
      </c>
      <c r="AP66" s="148">
        <f>0</f>
        <v>0</v>
      </c>
    </row>
    <row r="67" spans="2:42" x14ac:dyDescent="0.75">
      <c r="B67" s="52"/>
      <c r="C67" s="52"/>
      <c r="D67" s="125"/>
      <c r="E67" s="125"/>
      <c r="F67" s="131"/>
      <c r="G67" s="92"/>
      <c r="H67" s="14"/>
      <c r="I67" s="19"/>
      <c r="J67" s="52"/>
      <c r="K67" s="52"/>
      <c r="L67" s="122" t="str">
        <f t="shared" si="2"/>
        <v/>
      </c>
      <c r="M67" s="78">
        <f t="shared" si="3"/>
        <v>0</v>
      </c>
      <c r="N67" s="78">
        <f t="shared" si="4"/>
        <v>0</v>
      </c>
      <c r="O67" s="78">
        <f t="shared" si="5"/>
        <v>0</v>
      </c>
      <c r="P67" s="166" t="str">
        <f t="shared" si="6"/>
        <v>Factor de Emisión</v>
      </c>
      <c r="Q67" s="166">
        <f t="shared" si="7"/>
        <v>0</v>
      </c>
      <c r="R67" s="170">
        <f t="shared" si="8"/>
        <v>0</v>
      </c>
      <c r="S67" s="78">
        <f>Q67+R67*Hoja1!$C$19</f>
        <v>0</v>
      </c>
      <c r="AE67" s="143">
        <f t="shared" si="0"/>
        <v>0</v>
      </c>
      <c r="AF67" s="149">
        <f t="shared" si="1"/>
        <v>0</v>
      </c>
      <c r="AG67" s="148">
        <f t="shared" si="9"/>
        <v>0</v>
      </c>
      <c r="AH67" s="148" t="str">
        <f t="shared" si="10"/>
        <v>Factor de Emisión</v>
      </c>
      <c r="AI67" s="143">
        <f t="shared" si="11"/>
        <v>0</v>
      </c>
      <c r="AJ67" s="143">
        <f t="shared" si="12"/>
        <v>0</v>
      </c>
      <c r="AK67" s="143">
        <f t="shared" si="13"/>
        <v>0</v>
      </c>
      <c r="AL67" s="149">
        <f t="shared" si="14"/>
        <v>0</v>
      </c>
      <c r="AM67" s="148">
        <f>IF(J67="",AL67*'Fraccion masica'!$AB$36,J67*AL67)</f>
        <v>0</v>
      </c>
      <c r="AN67" s="143">
        <f>IF(K67="",AL67*'Fraccion masica'!$AB$35,K67*AL67)</f>
        <v>0</v>
      </c>
      <c r="AO67" s="149">
        <f>IFERROR(AM67*Hoja1!$C$24/Hoja1!$C$25/Hoja1!$C$26*16.04/1000000,0)</f>
        <v>0</v>
      </c>
      <c r="AP67" s="148">
        <f>0</f>
        <v>0</v>
      </c>
    </row>
    <row r="68" spans="2:42" x14ac:dyDescent="0.75">
      <c r="B68" s="52"/>
      <c r="C68" s="52"/>
      <c r="D68" s="125"/>
      <c r="E68" s="125"/>
      <c r="F68" s="131"/>
      <c r="G68" s="92"/>
      <c r="H68" s="14"/>
      <c r="I68" s="19"/>
      <c r="J68" s="52"/>
      <c r="K68" s="52"/>
      <c r="L68" s="122" t="str">
        <f t="shared" si="2"/>
        <v/>
      </c>
      <c r="M68" s="78">
        <f t="shared" si="3"/>
        <v>0</v>
      </c>
      <c r="N68" s="78">
        <f t="shared" si="4"/>
        <v>0</v>
      </c>
      <c r="O68" s="78">
        <f t="shared" si="5"/>
        <v>0</v>
      </c>
      <c r="P68" s="166" t="str">
        <f t="shared" si="6"/>
        <v>Factor de Emisión</v>
      </c>
      <c r="Q68" s="166">
        <f t="shared" si="7"/>
        <v>0</v>
      </c>
      <c r="R68" s="170">
        <f t="shared" si="8"/>
        <v>0</v>
      </c>
      <c r="S68" s="78">
        <f>Q68+R68*Hoja1!$C$19</f>
        <v>0</v>
      </c>
      <c r="AE68" s="143">
        <f t="shared" si="0"/>
        <v>0</v>
      </c>
      <c r="AF68" s="149">
        <f t="shared" si="1"/>
        <v>0</v>
      </c>
      <c r="AG68" s="148">
        <f t="shared" si="9"/>
        <v>0</v>
      </c>
      <c r="AH68" s="148" t="str">
        <f t="shared" si="10"/>
        <v>Factor de Emisión</v>
      </c>
      <c r="AI68" s="143">
        <f t="shared" si="11"/>
        <v>0</v>
      </c>
      <c r="AJ68" s="143">
        <f t="shared" si="12"/>
        <v>0</v>
      </c>
      <c r="AK68" s="143">
        <f t="shared" si="13"/>
        <v>0</v>
      </c>
      <c r="AL68" s="149">
        <f t="shared" si="14"/>
        <v>0</v>
      </c>
      <c r="AM68" s="148">
        <f>IF(J68="",AL68*'Fraccion masica'!$AB$36,J68*AL68)</f>
        <v>0</v>
      </c>
      <c r="AN68" s="143">
        <f>IF(K68="",AL68*'Fraccion masica'!$AB$35,K68*AL68)</f>
        <v>0</v>
      </c>
      <c r="AO68" s="149">
        <f>IFERROR(AM68*Hoja1!$C$24/Hoja1!$C$25/Hoja1!$C$26*16.04/1000000,0)</f>
        <v>0</v>
      </c>
      <c r="AP68" s="148">
        <f>0</f>
        <v>0</v>
      </c>
    </row>
    <row r="69" spans="2:42" x14ac:dyDescent="0.75">
      <c r="B69" s="52"/>
      <c r="C69" s="52"/>
      <c r="D69" s="125"/>
      <c r="E69" s="125"/>
      <c r="F69" s="131"/>
      <c r="G69" s="92"/>
      <c r="H69" s="14"/>
      <c r="I69" s="19"/>
      <c r="J69" s="52"/>
      <c r="K69" s="52"/>
      <c r="L69" s="122" t="str">
        <f t="shared" si="2"/>
        <v/>
      </c>
      <c r="M69" s="78">
        <f t="shared" si="3"/>
        <v>0</v>
      </c>
      <c r="N69" s="78">
        <f t="shared" si="4"/>
        <v>0</v>
      </c>
      <c r="O69" s="78">
        <f t="shared" si="5"/>
        <v>0</v>
      </c>
      <c r="P69" s="166" t="str">
        <f t="shared" si="6"/>
        <v>Factor de Emisión</v>
      </c>
      <c r="Q69" s="166">
        <f t="shared" si="7"/>
        <v>0</v>
      </c>
      <c r="R69" s="170">
        <f t="shared" si="8"/>
        <v>0</v>
      </c>
      <c r="S69" s="78">
        <f>Q69+R69*Hoja1!$C$19</f>
        <v>0</v>
      </c>
      <c r="AE69" s="143">
        <f t="shared" si="0"/>
        <v>0</v>
      </c>
      <c r="AF69" s="149">
        <f t="shared" si="1"/>
        <v>0</v>
      </c>
      <c r="AG69" s="148">
        <f t="shared" si="9"/>
        <v>0</v>
      </c>
      <c r="AH69" s="148" t="str">
        <f t="shared" si="10"/>
        <v>Factor de Emisión</v>
      </c>
      <c r="AI69" s="143">
        <f t="shared" si="11"/>
        <v>0</v>
      </c>
      <c r="AJ69" s="143">
        <f t="shared" si="12"/>
        <v>0</v>
      </c>
      <c r="AK69" s="143">
        <f t="shared" si="13"/>
        <v>0</v>
      </c>
      <c r="AL69" s="149">
        <f t="shared" si="14"/>
        <v>0</v>
      </c>
      <c r="AM69" s="148">
        <f>IF(J69="",AL69*'Fraccion masica'!$AB$36,J69*AL69)</f>
        <v>0</v>
      </c>
      <c r="AN69" s="143">
        <f>IF(K69="",AL69*'Fraccion masica'!$AB$35,K69*AL69)</f>
        <v>0</v>
      </c>
      <c r="AO69" s="149">
        <f>IFERROR(AM69*Hoja1!$C$24/Hoja1!$C$25/Hoja1!$C$26*16.04/1000000,0)</f>
        <v>0</v>
      </c>
      <c r="AP69" s="148">
        <f>0</f>
        <v>0</v>
      </c>
    </row>
    <row r="70" spans="2:42" x14ac:dyDescent="0.75">
      <c r="B70" s="52"/>
      <c r="C70" s="52"/>
      <c r="D70" s="125"/>
      <c r="E70" s="125"/>
      <c r="F70" s="131"/>
      <c r="G70" s="92"/>
      <c r="H70" s="14"/>
      <c r="I70" s="19"/>
      <c r="J70" s="52"/>
      <c r="K70" s="52"/>
      <c r="L70" s="122" t="str">
        <f t="shared" si="2"/>
        <v/>
      </c>
      <c r="M70" s="78">
        <f t="shared" si="3"/>
        <v>0</v>
      </c>
      <c r="N70" s="78">
        <f t="shared" si="4"/>
        <v>0</v>
      </c>
      <c r="O70" s="78">
        <f t="shared" si="5"/>
        <v>0</v>
      </c>
      <c r="P70" s="166" t="str">
        <f t="shared" si="6"/>
        <v>Factor de Emisión</v>
      </c>
      <c r="Q70" s="166">
        <f t="shared" si="7"/>
        <v>0</v>
      </c>
      <c r="R70" s="170">
        <f t="shared" si="8"/>
        <v>0</v>
      </c>
      <c r="S70" s="78">
        <f>Q70+R70*Hoja1!$C$19</f>
        <v>0</v>
      </c>
      <c r="AE70" s="143">
        <f t="shared" si="0"/>
        <v>0</v>
      </c>
      <c r="AF70" s="149">
        <f t="shared" si="1"/>
        <v>0</v>
      </c>
      <c r="AG70" s="148">
        <f t="shared" si="9"/>
        <v>0</v>
      </c>
      <c r="AH70" s="148" t="str">
        <f t="shared" si="10"/>
        <v>Factor de Emisión</v>
      </c>
      <c r="AI70" s="143">
        <f t="shared" si="11"/>
        <v>0</v>
      </c>
      <c r="AJ70" s="143">
        <f t="shared" si="12"/>
        <v>0</v>
      </c>
      <c r="AK70" s="143">
        <f t="shared" si="13"/>
        <v>0</v>
      </c>
      <c r="AL70" s="149">
        <f t="shared" si="14"/>
        <v>0</v>
      </c>
      <c r="AM70" s="148">
        <f>IF(J70="",AL70*'Fraccion masica'!$AB$36,J70*AL70)</f>
        <v>0</v>
      </c>
      <c r="AN70" s="143">
        <f>IF(K70="",AL70*'Fraccion masica'!$AB$35,K70*AL70)</f>
        <v>0</v>
      </c>
      <c r="AO70" s="149">
        <f>IFERROR(AM70*Hoja1!$C$24/Hoja1!$C$25/Hoja1!$C$26*16.04/1000000,0)</f>
        <v>0</v>
      </c>
      <c r="AP70" s="148">
        <f>0</f>
        <v>0</v>
      </c>
    </row>
    <row r="71" spans="2:42" x14ac:dyDescent="0.75">
      <c r="B71" s="52"/>
      <c r="C71" s="52"/>
      <c r="D71" s="125"/>
      <c r="E71" s="125"/>
      <c r="F71" s="131"/>
      <c r="G71" s="92"/>
      <c r="H71" s="14"/>
      <c r="I71" s="19"/>
      <c r="J71" s="52"/>
      <c r="K71" s="52"/>
      <c r="L71" s="122" t="str">
        <f t="shared" si="2"/>
        <v/>
      </c>
      <c r="M71" s="78">
        <f t="shared" si="3"/>
        <v>0</v>
      </c>
      <c r="N71" s="78">
        <f t="shared" si="4"/>
        <v>0</v>
      </c>
      <c r="O71" s="78">
        <f t="shared" si="5"/>
        <v>0</v>
      </c>
      <c r="P71" s="166" t="str">
        <f t="shared" si="6"/>
        <v>Factor de Emisión</v>
      </c>
      <c r="Q71" s="166">
        <f t="shared" si="7"/>
        <v>0</v>
      </c>
      <c r="R71" s="170">
        <f t="shared" si="8"/>
        <v>0</v>
      </c>
      <c r="S71" s="78">
        <f>Q71+R71*Hoja1!$C$19</f>
        <v>0</v>
      </c>
      <c r="AE71" s="143">
        <f t="shared" si="0"/>
        <v>0</v>
      </c>
      <c r="AF71" s="149">
        <f t="shared" si="1"/>
        <v>0</v>
      </c>
      <c r="AG71" s="148">
        <f t="shared" si="9"/>
        <v>0</v>
      </c>
      <c r="AH71" s="148" t="str">
        <f t="shared" si="10"/>
        <v>Factor de Emisión</v>
      </c>
      <c r="AI71" s="143">
        <f t="shared" si="11"/>
        <v>0</v>
      </c>
      <c r="AJ71" s="143">
        <f t="shared" si="12"/>
        <v>0</v>
      </c>
      <c r="AK71" s="143">
        <f t="shared" si="13"/>
        <v>0</v>
      </c>
      <c r="AL71" s="149">
        <f t="shared" si="14"/>
        <v>0</v>
      </c>
      <c r="AM71" s="148">
        <f>IF(J71="",AL71*'Fraccion masica'!$AB$36,J71*AL71)</f>
        <v>0</v>
      </c>
      <c r="AN71" s="143">
        <f>IF(K71="",AL71*'Fraccion masica'!$AB$35,K71*AL71)</f>
        <v>0</v>
      </c>
      <c r="AO71" s="149">
        <f>IFERROR(AM71*Hoja1!$C$24/Hoja1!$C$25/Hoja1!$C$26*16.04/1000000,0)</f>
        <v>0</v>
      </c>
      <c r="AP71" s="148">
        <f>0</f>
        <v>0</v>
      </c>
    </row>
    <row r="72" spans="2:42" x14ac:dyDescent="0.75">
      <c r="B72" s="52"/>
      <c r="C72" s="52"/>
      <c r="D72" s="125"/>
      <c r="E72" s="125"/>
      <c r="F72" s="131"/>
      <c r="G72" s="92"/>
      <c r="H72" s="14"/>
      <c r="I72" s="19"/>
      <c r="J72" s="52"/>
      <c r="K72" s="52"/>
      <c r="L72" s="122" t="str">
        <f t="shared" si="2"/>
        <v/>
      </c>
      <c r="M72" s="78">
        <f t="shared" si="3"/>
        <v>0</v>
      </c>
      <c r="N72" s="78">
        <f t="shared" si="4"/>
        <v>0</v>
      </c>
      <c r="O72" s="78">
        <f t="shared" si="5"/>
        <v>0</v>
      </c>
      <c r="P72" s="166" t="str">
        <f t="shared" si="6"/>
        <v>Factor de Emisión</v>
      </c>
      <c r="Q72" s="166">
        <f t="shared" si="7"/>
        <v>0</v>
      </c>
      <c r="R72" s="170">
        <f t="shared" si="8"/>
        <v>0</v>
      </c>
      <c r="S72" s="78">
        <f>Q72+R72*Hoja1!$C$19</f>
        <v>0</v>
      </c>
      <c r="AE72" s="143">
        <f t="shared" si="0"/>
        <v>0</v>
      </c>
      <c r="AF72" s="149">
        <f t="shared" si="1"/>
        <v>0</v>
      </c>
      <c r="AG72" s="148">
        <f t="shared" si="9"/>
        <v>0</v>
      </c>
      <c r="AH72" s="148" t="str">
        <f t="shared" si="10"/>
        <v>Factor de Emisión</v>
      </c>
      <c r="AI72" s="143">
        <f t="shared" si="11"/>
        <v>0</v>
      </c>
      <c r="AJ72" s="143">
        <f t="shared" si="12"/>
        <v>0</v>
      </c>
      <c r="AK72" s="143">
        <f t="shared" si="13"/>
        <v>0</v>
      </c>
      <c r="AL72" s="149">
        <f t="shared" si="14"/>
        <v>0</v>
      </c>
      <c r="AM72" s="148">
        <f>IF(J72="",AL72*'Fraccion masica'!$AB$36,J72*AL72)</f>
        <v>0</v>
      </c>
      <c r="AN72" s="143">
        <f>IF(K72="",AL72*'Fraccion masica'!$AB$35,K72*AL72)</f>
        <v>0</v>
      </c>
      <c r="AO72" s="149">
        <f>IFERROR(AM72*Hoja1!$C$24/Hoja1!$C$25/Hoja1!$C$26*16.04/1000000,0)</f>
        <v>0</v>
      </c>
      <c r="AP72" s="148">
        <f>0</f>
        <v>0</v>
      </c>
    </row>
    <row r="73" spans="2:42" x14ac:dyDescent="0.75">
      <c r="B73" s="52"/>
      <c r="C73" s="52"/>
      <c r="D73" s="125"/>
      <c r="E73" s="125"/>
      <c r="F73" s="131"/>
      <c r="G73" s="92"/>
      <c r="H73" s="14"/>
      <c r="I73" s="19"/>
      <c r="J73" s="52"/>
      <c r="K73" s="52"/>
      <c r="L73" s="122" t="str">
        <f t="shared" si="2"/>
        <v/>
      </c>
      <c r="M73" s="78">
        <f t="shared" si="3"/>
        <v>0</v>
      </c>
      <c r="N73" s="78">
        <f t="shared" si="4"/>
        <v>0</v>
      </c>
      <c r="O73" s="78">
        <f t="shared" si="5"/>
        <v>0</v>
      </c>
      <c r="P73" s="166" t="str">
        <f t="shared" si="6"/>
        <v>Factor de Emisión</v>
      </c>
      <c r="Q73" s="166">
        <f t="shared" si="7"/>
        <v>0</v>
      </c>
      <c r="R73" s="170">
        <f t="shared" si="8"/>
        <v>0</v>
      </c>
      <c r="S73" s="78">
        <f>Q73+R73*Hoja1!$C$19</f>
        <v>0</v>
      </c>
      <c r="AE73" s="143">
        <f t="shared" si="0"/>
        <v>0</v>
      </c>
      <c r="AF73" s="149">
        <f t="shared" si="1"/>
        <v>0</v>
      </c>
      <c r="AG73" s="148">
        <f t="shared" si="9"/>
        <v>0</v>
      </c>
      <c r="AH73" s="148" t="str">
        <f t="shared" si="10"/>
        <v>Factor de Emisión</v>
      </c>
      <c r="AI73" s="143">
        <f t="shared" si="11"/>
        <v>0</v>
      </c>
      <c r="AJ73" s="143">
        <f t="shared" si="12"/>
        <v>0</v>
      </c>
      <c r="AK73" s="143">
        <f t="shared" si="13"/>
        <v>0</v>
      </c>
      <c r="AL73" s="149">
        <f t="shared" si="14"/>
        <v>0</v>
      </c>
      <c r="AM73" s="148">
        <f>IF(J73="",AL73*'Fraccion masica'!$AB$36,J73*AL73)</f>
        <v>0</v>
      </c>
      <c r="AN73" s="143">
        <f>IF(K73="",AL73*'Fraccion masica'!$AB$35,K73*AL73)</f>
        <v>0</v>
      </c>
      <c r="AO73" s="149">
        <f>IFERROR(AM73*Hoja1!$C$24/Hoja1!$C$25/Hoja1!$C$26*16.04/1000000,0)</f>
        <v>0</v>
      </c>
      <c r="AP73" s="148">
        <f>0</f>
        <v>0</v>
      </c>
    </row>
    <row r="74" spans="2:42" x14ac:dyDescent="0.75">
      <c r="B74" s="52"/>
      <c r="C74" s="52"/>
      <c r="D74" s="125"/>
      <c r="E74" s="125"/>
      <c r="F74" s="131"/>
      <c r="G74" s="92"/>
      <c r="H74" s="14"/>
      <c r="I74" s="19"/>
      <c r="J74" s="52"/>
      <c r="K74" s="52"/>
      <c r="L74" s="122" t="str">
        <f t="shared" si="2"/>
        <v/>
      </c>
      <c r="M74" s="78">
        <f t="shared" si="3"/>
        <v>0</v>
      </c>
      <c r="N74" s="78">
        <f t="shared" si="4"/>
        <v>0</v>
      </c>
      <c r="O74" s="78">
        <f t="shared" si="5"/>
        <v>0</v>
      </c>
      <c r="P74" s="166" t="str">
        <f t="shared" si="6"/>
        <v>Factor de Emisión</v>
      </c>
      <c r="Q74" s="166">
        <f t="shared" si="7"/>
        <v>0</v>
      </c>
      <c r="R74" s="170">
        <f t="shared" si="8"/>
        <v>0</v>
      </c>
      <c r="S74" s="78">
        <f>Q74+R74*Hoja1!$C$19</f>
        <v>0</v>
      </c>
      <c r="AE74" s="143">
        <f t="shared" si="0"/>
        <v>0</v>
      </c>
      <c r="AF74" s="149">
        <f t="shared" si="1"/>
        <v>0</v>
      </c>
      <c r="AG74" s="148">
        <f t="shared" si="9"/>
        <v>0</v>
      </c>
      <c r="AH74" s="148" t="str">
        <f t="shared" si="10"/>
        <v>Factor de Emisión</v>
      </c>
      <c r="AI74" s="143">
        <f t="shared" si="11"/>
        <v>0</v>
      </c>
      <c r="AJ74" s="143">
        <f t="shared" si="12"/>
        <v>0</v>
      </c>
      <c r="AK74" s="143">
        <f t="shared" si="13"/>
        <v>0</v>
      </c>
      <c r="AL74" s="149">
        <f t="shared" si="14"/>
        <v>0</v>
      </c>
      <c r="AM74" s="148">
        <f>IF(J74="",AL74*'Fraccion masica'!$AB$36,J74*AL74)</f>
        <v>0</v>
      </c>
      <c r="AN74" s="143">
        <f>IF(K74="",AL74*'Fraccion masica'!$AB$35,K74*AL74)</f>
        <v>0</v>
      </c>
      <c r="AO74" s="149">
        <f>IFERROR(AM74*Hoja1!$C$24/Hoja1!$C$25/Hoja1!$C$26*16.04/1000000,0)</f>
        <v>0</v>
      </c>
      <c r="AP74" s="148">
        <f>0</f>
        <v>0</v>
      </c>
    </row>
    <row r="75" spans="2:42" x14ac:dyDescent="0.75">
      <c r="B75" s="52"/>
      <c r="C75" s="52"/>
      <c r="D75" s="125"/>
      <c r="E75" s="125"/>
      <c r="F75" s="131"/>
      <c r="G75" s="92"/>
      <c r="H75" s="14"/>
      <c r="I75" s="19"/>
      <c r="J75" s="52"/>
      <c r="K75" s="52"/>
      <c r="L75" s="122" t="str">
        <f t="shared" si="2"/>
        <v/>
      </c>
      <c r="M75" s="78">
        <f t="shared" si="3"/>
        <v>0</v>
      </c>
      <c r="N75" s="78">
        <f t="shared" si="4"/>
        <v>0</v>
      </c>
      <c r="O75" s="78">
        <f t="shared" si="5"/>
        <v>0</v>
      </c>
      <c r="P75" s="166" t="str">
        <f t="shared" si="6"/>
        <v>Factor de Emisión</v>
      </c>
      <c r="Q75" s="166">
        <f t="shared" si="7"/>
        <v>0</v>
      </c>
      <c r="R75" s="170">
        <f t="shared" si="8"/>
        <v>0</v>
      </c>
      <c r="S75" s="78">
        <f>Q75+R75*Hoja1!$C$19</f>
        <v>0</v>
      </c>
      <c r="AE75" s="143">
        <f t="shared" si="0"/>
        <v>0</v>
      </c>
      <c r="AF75" s="149">
        <f t="shared" si="1"/>
        <v>0</v>
      </c>
      <c r="AG75" s="148">
        <f t="shared" si="9"/>
        <v>0</v>
      </c>
      <c r="AH75" s="148" t="str">
        <f t="shared" si="10"/>
        <v>Factor de Emisión</v>
      </c>
      <c r="AI75" s="143">
        <f t="shared" si="11"/>
        <v>0</v>
      </c>
      <c r="AJ75" s="143">
        <f t="shared" si="12"/>
        <v>0</v>
      </c>
      <c r="AK75" s="143">
        <f t="shared" si="13"/>
        <v>0</v>
      </c>
      <c r="AL75" s="149">
        <f t="shared" si="14"/>
        <v>0</v>
      </c>
      <c r="AM75" s="148">
        <f>IF(J75="",AL75*'Fraccion masica'!$AB$36,J75*AL75)</f>
        <v>0</v>
      </c>
      <c r="AN75" s="143">
        <f>IF(K75="",AL75*'Fraccion masica'!$AB$35,K75*AL75)</f>
        <v>0</v>
      </c>
      <c r="AO75" s="149">
        <f>IFERROR(AM75*Hoja1!$C$24/Hoja1!$C$25/Hoja1!$C$26*16.04/1000000,0)</f>
        <v>0</v>
      </c>
      <c r="AP75" s="148">
        <f>0</f>
        <v>0</v>
      </c>
    </row>
    <row r="76" spans="2:42" x14ac:dyDescent="0.75">
      <c r="B76" s="52"/>
      <c r="C76" s="52"/>
      <c r="D76" s="125"/>
      <c r="E76" s="125"/>
      <c r="F76" s="131"/>
      <c r="G76" s="92"/>
      <c r="H76" s="14"/>
      <c r="I76" s="19"/>
      <c r="J76" s="52"/>
      <c r="K76" s="52"/>
      <c r="L76" s="122" t="str">
        <f t="shared" si="2"/>
        <v/>
      </c>
      <c r="M76" s="78">
        <f t="shared" si="3"/>
        <v>0</v>
      </c>
      <c r="N76" s="78">
        <f t="shared" si="4"/>
        <v>0</v>
      </c>
      <c r="O76" s="78">
        <f t="shared" si="5"/>
        <v>0</v>
      </c>
      <c r="P76" s="166" t="str">
        <f t="shared" si="6"/>
        <v>Factor de Emisión</v>
      </c>
      <c r="Q76" s="166">
        <f t="shared" si="7"/>
        <v>0</v>
      </c>
      <c r="R76" s="170">
        <f t="shared" si="8"/>
        <v>0</v>
      </c>
      <c r="S76" s="78">
        <f>Q76+R76*Hoja1!$C$19</f>
        <v>0</v>
      </c>
      <c r="AE76" s="143">
        <f t="shared" si="0"/>
        <v>0</v>
      </c>
      <c r="AF76" s="149">
        <f t="shared" si="1"/>
        <v>0</v>
      </c>
      <c r="AG76" s="148">
        <f t="shared" si="9"/>
        <v>0</v>
      </c>
      <c r="AH76" s="148" t="str">
        <f t="shared" si="10"/>
        <v>Factor de Emisión</v>
      </c>
      <c r="AI76" s="143">
        <f t="shared" si="11"/>
        <v>0</v>
      </c>
      <c r="AJ76" s="143">
        <f t="shared" si="12"/>
        <v>0</v>
      </c>
      <c r="AK76" s="143">
        <f t="shared" si="13"/>
        <v>0</v>
      </c>
      <c r="AL76" s="149">
        <f t="shared" si="14"/>
        <v>0</v>
      </c>
      <c r="AM76" s="148">
        <f>IF(J76="",AL76*'Fraccion masica'!$AB$36,J76*AL76)</f>
        <v>0</v>
      </c>
      <c r="AN76" s="143">
        <f>IF(K76="",AL76*'Fraccion masica'!$AB$35,K76*AL76)</f>
        <v>0</v>
      </c>
      <c r="AO76" s="149">
        <f>IFERROR(AM76*Hoja1!$C$24/Hoja1!$C$25/Hoja1!$C$26*16.04/1000000,0)</f>
        <v>0</v>
      </c>
      <c r="AP76" s="148">
        <f>0</f>
        <v>0</v>
      </c>
    </row>
    <row r="77" spans="2:42" x14ac:dyDescent="0.75">
      <c r="B77" s="52"/>
      <c r="C77" s="52"/>
      <c r="D77" s="125"/>
      <c r="E77" s="125"/>
      <c r="F77" s="131"/>
      <c r="G77" s="92"/>
      <c r="H77" s="14"/>
      <c r="I77" s="19"/>
      <c r="J77" s="52"/>
      <c r="K77" s="52"/>
      <c r="L77" s="122" t="str">
        <f t="shared" si="2"/>
        <v/>
      </c>
      <c r="M77" s="78">
        <f t="shared" si="3"/>
        <v>0</v>
      </c>
      <c r="N77" s="78">
        <f t="shared" si="4"/>
        <v>0</v>
      </c>
      <c r="O77" s="78">
        <f t="shared" si="5"/>
        <v>0</v>
      </c>
      <c r="P77" s="166" t="str">
        <f t="shared" si="6"/>
        <v>Factor de Emisión</v>
      </c>
      <c r="Q77" s="166">
        <f t="shared" si="7"/>
        <v>0</v>
      </c>
      <c r="R77" s="170">
        <f t="shared" si="8"/>
        <v>0</v>
      </c>
      <c r="S77" s="78">
        <f>Q77+R77*Hoja1!$C$19</f>
        <v>0</v>
      </c>
      <c r="AE77" s="143">
        <f t="shared" si="0"/>
        <v>0</v>
      </c>
      <c r="AF77" s="149">
        <f t="shared" si="1"/>
        <v>0</v>
      </c>
      <c r="AG77" s="148">
        <f t="shared" si="9"/>
        <v>0</v>
      </c>
      <c r="AH77" s="148" t="str">
        <f t="shared" si="10"/>
        <v>Factor de Emisión</v>
      </c>
      <c r="AI77" s="143">
        <f t="shared" si="11"/>
        <v>0</v>
      </c>
      <c r="AJ77" s="143">
        <f t="shared" si="12"/>
        <v>0</v>
      </c>
      <c r="AK77" s="143">
        <f t="shared" si="13"/>
        <v>0</v>
      </c>
      <c r="AL77" s="149">
        <f t="shared" si="14"/>
        <v>0</v>
      </c>
      <c r="AM77" s="148">
        <f>IF(J77="",AL77*'Fraccion masica'!$AB$36,J77*AL77)</f>
        <v>0</v>
      </c>
      <c r="AN77" s="143">
        <f>IF(K77="",AL77*'Fraccion masica'!$AB$35,K77*AL77)</f>
        <v>0</v>
      </c>
      <c r="AO77" s="149">
        <f>IFERROR(AM77*Hoja1!$C$24/Hoja1!$C$25/Hoja1!$C$26*16.04/1000000,0)</f>
        <v>0</v>
      </c>
      <c r="AP77" s="148">
        <f>0</f>
        <v>0</v>
      </c>
    </row>
    <row r="78" spans="2:42" x14ac:dyDescent="0.75">
      <c r="B78" s="52"/>
      <c r="C78" s="52"/>
      <c r="D78" s="125"/>
      <c r="E78" s="125"/>
      <c r="F78" s="131"/>
      <c r="G78" s="92"/>
      <c r="H78" s="14"/>
      <c r="I78" s="19"/>
      <c r="J78" s="52"/>
      <c r="K78" s="52"/>
      <c r="L78" s="122" t="str">
        <f t="shared" si="2"/>
        <v/>
      </c>
      <c r="M78" s="78">
        <f t="shared" si="3"/>
        <v>0</v>
      </c>
      <c r="N78" s="78">
        <f t="shared" si="4"/>
        <v>0</v>
      </c>
      <c r="O78" s="78">
        <f t="shared" si="5"/>
        <v>0</v>
      </c>
      <c r="P78" s="166" t="str">
        <f t="shared" si="6"/>
        <v>Factor de Emisión</v>
      </c>
      <c r="Q78" s="166">
        <f t="shared" si="7"/>
        <v>0</v>
      </c>
      <c r="R78" s="170">
        <f t="shared" si="8"/>
        <v>0</v>
      </c>
      <c r="S78" s="78">
        <f>Q78+R78*Hoja1!$C$19</f>
        <v>0</v>
      </c>
      <c r="AE78" s="143">
        <f t="shared" si="0"/>
        <v>0</v>
      </c>
      <c r="AF78" s="149">
        <f t="shared" si="1"/>
        <v>0</v>
      </c>
      <c r="AG78" s="148">
        <f t="shared" si="9"/>
        <v>0</v>
      </c>
      <c r="AH78" s="148" t="str">
        <f t="shared" si="10"/>
        <v>Factor de Emisión</v>
      </c>
      <c r="AI78" s="143">
        <f t="shared" si="11"/>
        <v>0</v>
      </c>
      <c r="AJ78" s="143">
        <f t="shared" si="12"/>
        <v>0</v>
      </c>
      <c r="AK78" s="143">
        <f t="shared" si="13"/>
        <v>0</v>
      </c>
      <c r="AL78" s="149">
        <f t="shared" si="14"/>
        <v>0</v>
      </c>
      <c r="AM78" s="148">
        <f>IF(J78="",AL78*'Fraccion masica'!$AB$36,J78*AL78)</f>
        <v>0</v>
      </c>
      <c r="AN78" s="143">
        <f>IF(K78="",AL78*'Fraccion masica'!$AB$35,K78*AL78)</f>
        <v>0</v>
      </c>
      <c r="AO78" s="149">
        <f>IFERROR(AM78*Hoja1!$C$24/Hoja1!$C$25/Hoja1!$C$26*16.04/1000000,0)</f>
        <v>0</v>
      </c>
      <c r="AP78" s="148">
        <f>0</f>
        <v>0</v>
      </c>
    </row>
    <row r="79" spans="2:42" x14ac:dyDescent="0.75">
      <c r="B79" s="52"/>
      <c r="C79" s="52"/>
      <c r="D79" s="125"/>
      <c r="E79" s="125"/>
      <c r="F79" s="131"/>
      <c r="G79" s="92"/>
      <c r="H79" s="14"/>
      <c r="I79" s="19"/>
      <c r="J79" s="52"/>
      <c r="K79" s="52"/>
      <c r="L79" s="122" t="str">
        <f t="shared" si="2"/>
        <v/>
      </c>
      <c r="M79" s="78">
        <f t="shared" si="3"/>
        <v>0</v>
      </c>
      <c r="N79" s="78">
        <f t="shared" si="4"/>
        <v>0</v>
      </c>
      <c r="O79" s="78">
        <f t="shared" si="5"/>
        <v>0</v>
      </c>
      <c r="P79" s="166" t="str">
        <f t="shared" si="6"/>
        <v>Factor de Emisión</v>
      </c>
      <c r="Q79" s="166">
        <f t="shared" si="7"/>
        <v>0</v>
      </c>
      <c r="R79" s="170">
        <f t="shared" si="8"/>
        <v>0</v>
      </c>
      <c r="S79" s="78">
        <f>Q79+R79*Hoja1!$C$19</f>
        <v>0</v>
      </c>
      <c r="AE79" s="143">
        <f t="shared" si="0"/>
        <v>0</v>
      </c>
      <c r="AF79" s="149">
        <f t="shared" si="1"/>
        <v>0</v>
      </c>
      <c r="AG79" s="148">
        <f t="shared" si="9"/>
        <v>0</v>
      </c>
      <c r="AH79" s="148" t="str">
        <f t="shared" si="10"/>
        <v>Factor de Emisión</v>
      </c>
      <c r="AI79" s="143">
        <f t="shared" si="11"/>
        <v>0</v>
      </c>
      <c r="AJ79" s="143">
        <f t="shared" si="12"/>
        <v>0</v>
      </c>
      <c r="AK79" s="143">
        <f t="shared" si="13"/>
        <v>0</v>
      </c>
      <c r="AL79" s="149">
        <f t="shared" si="14"/>
        <v>0</v>
      </c>
      <c r="AM79" s="148">
        <f>IF(J79="",AL79*'Fraccion masica'!$AB$36,J79*AL79)</f>
        <v>0</v>
      </c>
      <c r="AN79" s="143">
        <f>IF(K79="",AL79*'Fraccion masica'!$AB$35,K79*AL79)</f>
        <v>0</v>
      </c>
      <c r="AO79" s="149">
        <f>IFERROR(AM79*Hoja1!$C$24/Hoja1!$C$25/Hoja1!$C$26*16.04/1000000,0)</f>
        <v>0</v>
      </c>
      <c r="AP79" s="148">
        <f>0</f>
        <v>0</v>
      </c>
    </row>
    <row r="80" spans="2:42" x14ac:dyDescent="0.75">
      <c r="B80" s="52"/>
      <c r="C80" s="52"/>
      <c r="D80" s="125"/>
      <c r="E80" s="125"/>
      <c r="F80" s="131"/>
      <c r="G80" s="92"/>
      <c r="H80" s="14"/>
      <c r="I80" s="19"/>
      <c r="J80" s="52"/>
      <c r="K80" s="52"/>
      <c r="L80" s="122" t="str">
        <f t="shared" si="2"/>
        <v/>
      </c>
      <c r="M80" s="78">
        <f t="shared" si="3"/>
        <v>0</v>
      </c>
      <c r="N80" s="78">
        <f t="shared" si="4"/>
        <v>0</v>
      </c>
      <c r="O80" s="78">
        <f t="shared" si="5"/>
        <v>0</v>
      </c>
      <c r="P80" s="166" t="str">
        <f t="shared" si="6"/>
        <v>Factor de Emisión</v>
      </c>
      <c r="Q80" s="166">
        <f t="shared" si="7"/>
        <v>0</v>
      </c>
      <c r="R80" s="170">
        <f t="shared" si="8"/>
        <v>0</v>
      </c>
      <c r="S80" s="78">
        <f>Q80+R80*Hoja1!$C$19</f>
        <v>0</v>
      </c>
      <c r="AE80" s="143">
        <f t="shared" si="0"/>
        <v>0</v>
      </c>
      <c r="AF80" s="149">
        <f t="shared" si="1"/>
        <v>0</v>
      </c>
      <c r="AG80" s="148">
        <f t="shared" si="9"/>
        <v>0</v>
      </c>
      <c r="AH80" s="148" t="str">
        <f t="shared" si="10"/>
        <v>Factor de Emisión</v>
      </c>
      <c r="AI80" s="143">
        <f t="shared" si="11"/>
        <v>0</v>
      </c>
      <c r="AJ80" s="143">
        <f t="shared" si="12"/>
        <v>0</v>
      </c>
      <c r="AK80" s="143">
        <f t="shared" si="13"/>
        <v>0</v>
      </c>
      <c r="AL80" s="149">
        <f t="shared" si="14"/>
        <v>0</v>
      </c>
      <c r="AM80" s="148">
        <f>IF(J80="",AL80*'Fraccion masica'!$AB$36,J80*AL80)</f>
        <v>0</v>
      </c>
      <c r="AN80" s="143">
        <f>IF(K80="",AL80*'Fraccion masica'!$AB$35,K80*AL80)</f>
        <v>0</v>
      </c>
      <c r="AO80" s="149">
        <f>IFERROR(AM80*Hoja1!$C$24/Hoja1!$C$25/Hoja1!$C$26*16.04/1000000,0)</f>
        <v>0</v>
      </c>
      <c r="AP80" s="148">
        <f>0</f>
        <v>0</v>
      </c>
    </row>
    <row r="81" spans="2:42" x14ac:dyDescent="0.75">
      <c r="B81" s="52"/>
      <c r="C81" s="52"/>
      <c r="D81" s="125"/>
      <c r="E81" s="125"/>
      <c r="F81" s="131"/>
      <c r="G81" s="92"/>
      <c r="H81" s="14"/>
      <c r="I81" s="19"/>
      <c r="J81" s="52"/>
      <c r="K81" s="52"/>
      <c r="L81" s="122" t="str">
        <f t="shared" si="2"/>
        <v/>
      </c>
      <c r="M81" s="78">
        <f t="shared" si="3"/>
        <v>0</v>
      </c>
      <c r="N81" s="78">
        <f t="shared" si="4"/>
        <v>0</v>
      </c>
      <c r="O81" s="78">
        <f t="shared" si="5"/>
        <v>0</v>
      </c>
      <c r="P81" s="166" t="str">
        <f t="shared" si="6"/>
        <v>Factor de Emisión</v>
      </c>
      <c r="Q81" s="166">
        <f t="shared" si="7"/>
        <v>0</v>
      </c>
      <c r="R81" s="170">
        <f t="shared" si="8"/>
        <v>0</v>
      </c>
      <c r="S81" s="78">
        <f>Q81+R81*Hoja1!$C$19</f>
        <v>0</v>
      </c>
      <c r="AE81" s="143">
        <f t="shared" si="0"/>
        <v>0</v>
      </c>
      <c r="AF81" s="149">
        <f t="shared" si="1"/>
        <v>0</v>
      </c>
      <c r="AG81" s="148">
        <f t="shared" si="9"/>
        <v>0</v>
      </c>
      <c r="AH81" s="148" t="str">
        <f t="shared" si="10"/>
        <v>Factor de Emisión</v>
      </c>
      <c r="AI81" s="143">
        <f t="shared" si="11"/>
        <v>0</v>
      </c>
      <c r="AJ81" s="143">
        <f t="shared" si="12"/>
        <v>0</v>
      </c>
      <c r="AK81" s="143">
        <f t="shared" si="13"/>
        <v>0</v>
      </c>
      <c r="AL81" s="149">
        <f t="shared" si="14"/>
        <v>0</v>
      </c>
      <c r="AM81" s="148">
        <f>IF(J81="",AL81*'Fraccion masica'!$AB$36,J81*AL81)</f>
        <v>0</v>
      </c>
      <c r="AN81" s="143">
        <f>IF(K81="",AL81*'Fraccion masica'!$AB$35,K81*AL81)</f>
        <v>0</v>
      </c>
      <c r="AO81" s="149">
        <f>IFERROR(AM81*Hoja1!$C$24/Hoja1!$C$25/Hoja1!$C$26*16.04/1000000,0)</f>
        <v>0</v>
      </c>
      <c r="AP81" s="148">
        <f>0</f>
        <v>0</v>
      </c>
    </row>
    <row r="82" spans="2:42" x14ac:dyDescent="0.75">
      <c r="B82" s="52"/>
      <c r="C82" s="52"/>
      <c r="D82" s="125"/>
      <c r="E82" s="125"/>
      <c r="F82" s="131"/>
      <c r="G82" s="92"/>
      <c r="H82" s="14"/>
      <c r="I82" s="19"/>
      <c r="J82" s="52"/>
      <c r="K82" s="52"/>
      <c r="L82" s="122" t="str">
        <f t="shared" si="2"/>
        <v/>
      </c>
      <c r="M82" s="78">
        <f t="shared" si="3"/>
        <v>0</v>
      </c>
      <c r="N82" s="78">
        <f t="shared" si="4"/>
        <v>0</v>
      </c>
      <c r="O82" s="78">
        <f t="shared" si="5"/>
        <v>0</v>
      </c>
      <c r="P82" s="166" t="str">
        <f t="shared" si="6"/>
        <v>Factor de Emisión</v>
      </c>
      <c r="Q82" s="166">
        <f t="shared" si="7"/>
        <v>0</v>
      </c>
      <c r="R82" s="170">
        <f t="shared" si="8"/>
        <v>0</v>
      </c>
      <c r="S82" s="78">
        <f>Q82+R82*Hoja1!$C$19</f>
        <v>0</v>
      </c>
      <c r="AE82" s="143">
        <f t="shared" si="0"/>
        <v>0</v>
      </c>
      <c r="AF82" s="149">
        <f t="shared" si="1"/>
        <v>0</v>
      </c>
      <c r="AG82" s="148">
        <f t="shared" si="9"/>
        <v>0</v>
      </c>
      <c r="AH82" s="148" t="str">
        <f t="shared" si="10"/>
        <v>Factor de Emisión</v>
      </c>
      <c r="AI82" s="143">
        <f t="shared" si="11"/>
        <v>0</v>
      </c>
      <c r="AJ82" s="143">
        <f t="shared" si="12"/>
        <v>0</v>
      </c>
      <c r="AK82" s="143">
        <f t="shared" si="13"/>
        <v>0</v>
      </c>
      <c r="AL82" s="149">
        <f t="shared" si="14"/>
        <v>0</v>
      </c>
      <c r="AM82" s="148">
        <f>IF(J82="",AL82*'Fraccion masica'!$AB$36,J82*AL82)</f>
        <v>0</v>
      </c>
      <c r="AN82" s="143">
        <f>IF(K82="",AL82*'Fraccion masica'!$AB$35,K82*AL82)</f>
        <v>0</v>
      </c>
      <c r="AO82" s="149">
        <f>IFERROR(AM82*Hoja1!$C$24/Hoja1!$C$25/Hoja1!$C$26*16.04/1000000,0)</f>
        <v>0</v>
      </c>
      <c r="AP82" s="148">
        <f>0</f>
        <v>0</v>
      </c>
    </row>
    <row r="83" spans="2:42" x14ac:dyDescent="0.75">
      <c r="B83" s="52"/>
      <c r="C83" s="52"/>
      <c r="D83" s="125"/>
      <c r="E83" s="125"/>
      <c r="F83" s="131"/>
      <c r="G83" s="92"/>
      <c r="H83" s="14"/>
      <c r="I83" s="19"/>
      <c r="J83" s="52"/>
      <c r="K83" s="52"/>
      <c r="L83" s="122" t="str">
        <f t="shared" si="2"/>
        <v/>
      </c>
      <c r="M83" s="78">
        <f t="shared" si="3"/>
        <v>0</v>
      </c>
      <c r="N83" s="78">
        <f t="shared" si="4"/>
        <v>0</v>
      </c>
      <c r="O83" s="78">
        <f t="shared" si="5"/>
        <v>0</v>
      </c>
      <c r="P83" s="166" t="str">
        <f t="shared" si="6"/>
        <v>Factor de Emisión</v>
      </c>
      <c r="Q83" s="166">
        <f t="shared" si="7"/>
        <v>0</v>
      </c>
      <c r="R83" s="170">
        <f t="shared" si="8"/>
        <v>0</v>
      </c>
      <c r="S83" s="78">
        <f>Q83+R83*Hoja1!$C$19</f>
        <v>0</v>
      </c>
      <c r="AE83" s="143">
        <f t="shared" si="0"/>
        <v>0</v>
      </c>
      <c r="AF83" s="149">
        <f t="shared" si="1"/>
        <v>0</v>
      </c>
      <c r="AG83" s="148">
        <f t="shared" si="9"/>
        <v>0</v>
      </c>
      <c r="AH83" s="148" t="str">
        <f t="shared" si="10"/>
        <v>Factor de Emisión</v>
      </c>
      <c r="AI83" s="143">
        <f t="shared" si="11"/>
        <v>0</v>
      </c>
      <c r="AJ83" s="143">
        <f t="shared" si="12"/>
        <v>0</v>
      </c>
      <c r="AK83" s="143">
        <f t="shared" si="13"/>
        <v>0</v>
      </c>
      <c r="AL83" s="149">
        <f t="shared" si="14"/>
        <v>0</v>
      </c>
      <c r="AM83" s="148">
        <f>IF(J83="",AL83*'Fraccion masica'!$AB$36,J83*AL83)</f>
        <v>0</v>
      </c>
      <c r="AN83" s="143">
        <f>IF(K83="",AL83*'Fraccion masica'!$AB$35,K83*AL83)</f>
        <v>0</v>
      </c>
      <c r="AO83" s="149">
        <f>IFERROR(AM83*Hoja1!$C$24/Hoja1!$C$25/Hoja1!$C$26*16.04/1000000,0)</f>
        <v>0</v>
      </c>
      <c r="AP83" s="148">
        <f>0</f>
        <v>0</v>
      </c>
    </row>
    <row r="84" spans="2:42" x14ac:dyDescent="0.75">
      <c r="B84" s="52"/>
      <c r="C84" s="52"/>
      <c r="D84" s="125"/>
      <c r="E84" s="125"/>
      <c r="F84" s="131"/>
      <c r="G84" s="92"/>
      <c r="H84" s="14"/>
      <c r="I84" s="19"/>
      <c r="J84" s="52"/>
      <c r="K84" s="52"/>
      <c r="L84" s="122" t="str">
        <f t="shared" si="2"/>
        <v/>
      </c>
      <c r="M84" s="78">
        <f t="shared" si="3"/>
        <v>0</v>
      </c>
      <c r="N84" s="78">
        <f t="shared" si="4"/>
        <v>0</v>
      </c>
      <c r="O84" s="78">
        <f t="shared" si="5"/>
        <v>0</v>
      </c>
      <c r="P84" s="166" t="str">
        <f t="shared" si="6"/>
        <v>Factor de Emisión</v>
      </c>
      <c r="Q84" s="166">
        <f t="shared" si="7"/>
        <v>0</v>
      </c>
      <c r="R84" s="170">
        <f t="shared" si="8"/>
        <v>0</v>
      </c>
      <c r="S84" s="78">
        <f>Q84+R84*Hoja1!$C$19</f>
        <v>0</v>
      </c>
      <c r="AE84" s="143">
        <f t="shared" si="0"/>
        <v>0</v>
      </c>
      <c r="AF84" s="149">
        <f t="shared" si="1"/>
        <v>0</v>
      </c>
      <c r="AG84" s="148">
        <f t="shared" si="9"/>
        <v>0</v>
      </c>
      <c r="AH84" s="148" t="str">
        <f t="shared" si="10"/>
        <v>Factor de Emisión</v>
      </c>
      <c r="AI84" s="143">
        <f t="shared" si="11"/>
        <v>0</v>
      </c>
      <c r="AJ84" s="143">
        <f t="shared" si="12"/>
        <v>0</v>
      </c>
      <c r="AK84" s="143">
        <f t="shared" si="13"/>
        <v>0</v>
      </c>
      <c r="AL84" s="149">
        <f t="shared" si="14"/>
        <v>0</v>
      </c>
      <c r="AM84" s="148">
        <f>IF(J84="",AL84*'Fraccion masica'!$AB$36,J84*AL84)</f>
        <v>0</v>
      </c>
      <c r="AN84" s="143">
        <f>IF(K84="",AL84*'Fraccion masica'!$AB$35,K84*AL84)</f>
        <v>0</v>
      </c>
      <c r="AO84" s="149">
        <f>IFERROR(AM84*Hoja1!$C$24/Hoja1!$C$25/Hoja1!$C$26*16.04/1000000,0)</f>
        <v>0</v>
      </c>
      <c r="AP84" s="148">
        <f>0</f>
        <v>0</v>
      </c>
    </row>
    <row r="85" spans="2:42" x14ac:dyDescent="0.75">
      <c r="B85" s="52"/>
      <c r="C85" s="52"/>
      <c r="D85" s="125"/>
      <c r="E85" s="125"/>
      <c r="F85" s="131"/>
      <c r="G85" s="92"/>
      <c r="H85" s="14"/>
      <c r="I85" s="19"/>
      <c r="J85" s="52"/>
      <c r="K85" s="52"/>
      <c r="L85" s="122" t="str">
        <f t="shared" si="2"/>
        <v/>
      </c>
      <c r="M85" s="78">
        <f t="shared" si="3"/>
        <v>0</v>
      </c>
      <c r="N85" s="78">
        <f t="shared" si="4"/>
        <v>0</v>
      </c>
      <c r="O85" s="78">
        <f t="shared" si="5"/>
        <v>0</v>
      </c>
      <c r="P85" s="166" t="str">
        <f t="shared" si="6"/>
        <v>Factor de Emisión</v>
      </c>
      <c r="Q85" s="166">
        <f t="shared" si="7"/>
        <v>0</v>
      </c>
      <c r="R85" s="170">
        <f t="shared" si="8"/>
        <v>0</v>
      </c>
      <c r="S85" s="78">
        <f>Q85+R85*Hoja1!$C$19</f>
        <v>0</v>
      </c>
      <c r="AE85" s="143">
        <f t="shared" ref="AE85:AE116" si="15">B85</f>
        <v>0</v>
      </c>
      <c r="AF85" s="149">
        <f t="shared" ref="AF85:AF116" si="16">G85*C85</f>
        <v>0</v>
      </c>
      <c r="AG85" s="148">
        <f t="shared" si="9"/>
        <v>0</v>
      </c>
      <c r="AH85" s="148" t="str">
        <f t="shared" si="10"/>
        <v>Factor de Emisión</v>
      </c>
      <c r="AI85" s="143">
        <f t="shared" si="11"/>
        <v>0</v>
      </c>
      <c r="AJ85" s="143">
        <f t="shared" si="12"/>
        <v>0</v>
      </c>
      <c r="AK85" s="143">
        <f t="shared" si="13"/>
        <v>0</v>
      </c>
      <c r="AL85" s="149">
        <f t="shared" si="14"/>
        <v>0</v>
      </c>
      <c r="AM85" s="148">
        <f>IF(J85="",AL85*'Fraccion masica'!$AB$36,J85*AL85)</f>
        <v>0</v>
      </c>
      <c r="AN85" s="143">
        <f>IF(K85="",AL85*'Fraccion masica'!$AB$35,K85*AL85)</f>
        <v>0</v>
      </c>
      <c r="AO85" s="149">
        <f>IFERROR(AM85*Hoja1!$C$24/Hoja1!$C$25/Hoja1!$C$26*16.04/1000000,0)</f>
        <v>0</v>
      </c>
      <c r="AP85" s="148">
        <f>0</f>
        <v>0</v>
      </c>
    </row>
    <row r="86" spans="2:42" x14ac:dyDescent="0.75">
      <c r="B86" s="52"/>
      <c r="C86" s="52"/>
      <c r="D86" s="125"/>
      <c r="E86" s="125"/>
      <c r="F86" s="131"/>
      <c r="G86" s="92"/>
      <c r="H86" s="14"/>
      <c r="I86" s="19"/>
      <c r="J86" s="52"/>
      <c r="K86" s="52"/>
      <c r="L86" s="122" t="str">
        <f t="shared" si="2"/>
        <v/>
      </c>
      <c r="M86" s="78">
        <f t="shared" si="3"/>
        <v>0</v>
      </c>
      <c r="N86" s="78">
        <f t="shared" si="4"/>
        <v>0</v>
      </c>
      <c r="O86" s="78">
        <f t="shared" si="5"/>
        <v>0</v>
      </c>
      <c r="P86" s="166" t="str">
        <f t="shared" si="6"/>
        <v>Factor de Emisión</v>
      </c>
      <c r="Q86" s="166">
        <f t="shared" si="7"/>
        <v>0</v>
      </c>
      <c r="R86" s="170">
        <f t="shared" si="8"/>
        <v>0</v>
      </c>
      <c r="S86" s="78">
        <f>Q86+R86*Hoja1!$C$19</f>
        <v>0</v>
      </c>
      <c r="AE86" s="143">
        <f t="shared" si="15"/>
        <v>0</v>
      </c>
      <c r="AF86" s="149">
        <f t="shared" si="16"/>
        <v>0</v>
      </c>
      <c r="AG86" s="148">
        <f t="shared" si="9"/>
        <v>0</v>
      </c>
      <c r="AH86" s="148" t="str">
        <f t="shared" si="10"/>
        <v>Factor de Emisión</v>
      </c>
      <c r="AI86" s="143">
        <f t="shared" si="11"/>
        <v>0</v>
      </c>
      <c r="AJ86" s="143">
        <f t="shared" si="12"/>
        <v>0</v>
      </c>
      <c r="AK86" s="143">
        <f t="shared" si="13"/>
        <v>0</v>
      </c>
      <c r="AL86" s="149">
        <f t="shared" si="14"/>
        <v>0</v>
      </c>
      <c r="AM86" s="148">
        <f>IF(J86="",AL86*'Fraccion masica'!$AB$36,J86*AL86)</f>
        <v>0</v>
      </c>
      <c r="AN86" s="143">
        <f>IF(K86="",AL86*'Fraccion masica'!$AB$35,K86*AL86)</f>
        <v>0</v>
      </c>
      <c r="AO86" s="149">
        <f>IFERROR(AM86*Hoja1!$C$24/Hoja1!$C$25/Hoja1!$C$26*16.04/1000000,0)</f>
        <v>0</v>
      </c>
      <c r="AP86" s="148">
        <f>0</f>
        <v>0</v>
      </c>
    </row>
    <row r="87" spans="2:42" x14ac:dyDescent="0.75">
      <c r="B87" s="52"/>
      <c r="C87" s="52"/>
      <c r="D87" s="125"/>
      <c r="E87" s="125"/>
      <c r="F87" s="131"/>
      <c r="G87" s="92"/>
      <c r="H87" s="14"/>
      <c r="I87" s="19"/>
      <c r="J87" s="52"/>
      <c r="K87" s="52"/>
      <c r="L87" s="122" t="str">
        <f t="shared" si="2"/>
        <v/>
      </c>
      <c r="M87" s="78">
        <f t="shared" si="3"/>
        <v>0</v>
      </c>
      <c r="N87" s="78">
        <f t="shared" si="4"/>
        <v>0</v>
      </c>
      <c r="O87" s="78">
        <f t="shared" si="5"/>
        <v>0</v>
      </c>
      <c r="P87" s="166" t="str">
        <f t="shared" si="6"/>
        <v>Factor de Emisión</v>
      </c>
      <c r="Q87" s="166">
        <f t="shared" si="7"/>
        <v>0</v>
      </c>
      <c r="R87" s="170">
        <f t="shared" si="8"/>
        <v>0</v>
      </c>
      <c r="S87" s="78">
        <f>Q87+R87*Hoja1!$C$19</f>
        <v>0</v>
      </c>
      <c r="AE87" s="143">
        <f t="shared" si="15"/>
        <v>0</v>
      </c>
      <c r="AF87" s="149">
        <f t="shared" si="16"/>
        <v>0</v>
      </c>
      <c r="AG87" s="148">
        <f t="shared" si="9"/>
        <v>0</v>
      </c>
      <c r="AH87" s="148" t="str">
        <f t="shared" si="10"/>
        <v>Factor de Emisión</v>
      </c>
      <c r="AI87" s="143">
        <f t="shared" si="11"/>
        <v>0</v>
      </c>
      <c r="AJ87" s="143">
        <f t="shared" si="12"/>
        <v>0</v>
      </c>
      <c r="AK87" s="143">
        <f t="shared" si="13"/>
        <v>0</v>
      </c>
      <c r="AL87" s="149">
        <f t="shared" si="14"/>
        <v>0</v>
      </c>
      <c r="AM87" s="148">
        <f>IF(J87="",AL87*'Fraccion masica'!$AB$36,J87*AL87)</f>
        <v>0</v>
      </c>
      <c r="AN87" s="143">
        <f>IF(K87="",AL87*'Fraccion masica'!$AB$35,K87*AL87)</f>
        <v>0</v>
      </c>
      <c r="AO87" s="149">
        <f>IFERROR(AM87*Hoja1!$C$24/Hoja1!$C$25/Hoja1!$C$26*16.04/1000000,0)</f>
        <v>0</v>
      </c>
      <c r="AP87" s="148">
        <f>0</f>
        <v>0</v>
      </c>
    </row>
    <row r="88" spans="2:42" x14ac:dyDescent="0.75">
      <c r="B88" s="52"/>
      <c r="C88" s="52"/>
      <c r="D88" s="125"/>
      <c r="E88" s="125"/>
      <c r="F88" s="131"/>
      <c r="G88" s="92"/>
      <c r="H88" s="14"/>
      <c r="I88" s="19"/>
      <c r="J88" s="52"/>
      <c r="K88" s="52"/>
      <c r="L88" s="122" t="str">
        <f t="shared" si="2"/>
        <v/>
      </c>
      <c r="M88" s="78">
        <f t="shared" si="3"/>
        <v>0</v>
      </c>
      <c r="N88" s="78">
        <f t="shared" si="4"/>
        <v>0</v>
      </c>
      <c r="O88" s="78">
        <f t="shared" si="5"/>
        <v>0</v>
      </c>
      <c r="P88" s="166" t="str">
        <f t="shared" si="6"/>
        <v>Factor de Emisión</v>
      </c>
      <c r="Q88" s="166">
        <f t="shared" si="7"/>
        <v>0</v>
      </c>
      <c r="R88" s="170">
        <f t="shared" si="8"/>
        <v>0</v>
      </c>
      <c r="S88" s="78">
        <f>Q88+R88*Hoja1!$C$19</f>
        <v>0</v>
      </c>
      <c r="AE88" s="143">
        <f t="shared" si="15"/>
        <v>0</v>
      </c>
      <c r="AF88" s="149">
        <f t="shared" si="16"/>
        <v>0</v>
      </c>
      <c r="AG88" s="148">
        <f t="shared" si="9"/>
        <v>0</v>
      </c>
      <c r="AH88" s="148" t="str">
        <f t="shared" si="10"/>
        <v>Factor de Emisión</v>
      </c>
      <c r="AI88" s="143">
        <f t="shared" si="11"/>
        <v>0</v>
      </c>
      <c r="AJ88" s="143">
        <f t="shared" si="12"/>
        <v>0</v>
      </c>
      <c r="AK88" s="143">
        <f t="shared" si="13"/>
        <v>0</v>
      </c>
      <c r="AL88" s="149">
        <f t="shared" si="14"/>
        <v>0</v>
      </c>
      <c r="AM88" s="148">
        <f>IF(J88="",AL88*'Fraccion masica'!$AB$36,J88*AL88)</f>
        <v>0</v>
      </c>
      <c r="AN88" s="143">
        <f>IF(K88="",AL88*'Fraccion masica'!$AB$35,K88*AL88)</f>
        <v>0</v>
      </c>
      <c r="AO88" s="149">
        <f>IFERROR(AM88*Hoja1!$C$24/Hoja1!$C$25/Hoja1!$C$26*16.04/1000000,0)</f>
        <v>0</v>
      </c>
      <c r="AP88" s="148">
        <f>0</f>
        <v>0</v>
      </c>
    </row>
    <row r="89" spans="2:42" x14ac:dyDescent="0.75">
      <c r="B89" s="52"/>
      <c r="C89" s="52"/>
      <c r="D89" s="125"/>
      <c r="E89" s="125"/>
      <c r="F89" s="131"/>
      <c r="G89" s="92"/>
      <c r="H89" s="14"/>
      <c r="I89" s="19"/>
      <c r="J89" s="52"/>
      <c r="K89" s="52"/>
      <c r="L89" s="122" t="str">
        <f t="shared" si="2"/>
        <v/>
      </c>
      <c r="M89" s="78">
        <f t="shared" si="3"/>
        <v>0</v>
      </c>
      <c r="N89" s="78">
        <f t="shared" si="4"/>
        <v>0</v>
      </c>
      <c r="O89" s="78">
        <f t="shared" si="5"/>
        <v>0</v>
      </c>
      <c r="P89" s="166" t="str">
        <f t="shared" si="6"/>
        <v>Factor de Emisión</v>
      </c>
      <c r="Q89" s="166">
        <f t="shared" si="7"/>
        <v>0</v>
      </c>
      <c r="R89" s="170">
        <f t="shared" si="8"/>
        <v>0</v>
      </c>
      <c r="S89" s="78">
        <f>Q89+R89*Hoja1!$C$19</f>
        <v>0</v>
      </c>
      <c r="AE89" s="143">
        <f t="shared" si="15"/>
        <v>0</v>
      </c>
      <c r="AF89" s="149">
        <f t="shared" si="16"/>
        <v>0</v>
      </c>
      <c r="AG89" s="148">
        <f t="shared" si="9"/>
        <v>0</v>
      </c>
      <c r="AH89" s="148" t="str">
        <f t="shared" si="10"/>
        <v>Factor de Emisión</v>
      </c>
      <c r="AI89" s="143">
        <f t="shared" si="11"/>
        <v>0</v>
      </c>
      <c r="AJ89" s="143">
        <f t="shared" si="12"/>
        <v>0</v>
      </c>
      <c r="AK89" s="143">
        <f t="shared" si="13"/>
        <v>0</v>
      </c>
      <c r="AL89" s="149">
        <f t="shared" si="14"/>
        <v>0</v>
      </c>
      <c r="AM89" s="148">
        <f>IF(J89="",AL89*'Fraccion masica'!$AB$36,J89*AL89)</f>
        <v>0</v>
      </c>
      <c r="AN89" s="143">
        <f>IF(K89="",AL89*'Fraccion masica'!$AB$35,K89*AL89)</f>
        <v>0</v>
      </c>
      <c r="AO89" s="149">
        <f>IFERROR(AM89*Hoja1!$C$24/Hoja1!$C$25/Hoja1!$C$26*16.04/1000000,0)</f>
        <v>0</v>
      </c>
      <c r="AP89" s="148">
        <f>0</f>
        <v>0</v>
      </c>
    </row>
    <row r="90" spans="2:42" x14ac:dyDescent="0.75">
      <c r="B90" s="52"/>
      <c r="C90" s="52"/>
      <c r="D90" s="125"/>
      <c r="E90" s="125"/>
      <c r="F90" s="131"/>
      <c r="G90" s="92"/>
      <c r="H90" s="14"/>
      <c r="I90" s="19"/>
      <c r="J90" s="52"/>
      <c r="K90" s="52"/>
      <c r="L90" s="122" t="str">
        <f t="shared" si="2"/>
        <v/>
      </c>
      <c r="M90" s="78">
        <f t="shared" si="3"/>
        <v>0</v>
      </c>
      <c r="N90" s="78">
        <f t="shared" si="4"/>
        <v>0</v>
      </c>
      <c r="O90" s="78">
        <f t="shared" si="5"/>
        <v>0</v>
      </c>
      <c r="P90" s="166" t="str">
        <f t="shared" si="6"/>
        <v>Factor de Emisión</v>
      </c>
      <c r="Q90" s="166">
        <f t="shared" si="7"/>
        <v>0</v>
      </c>
      <c r="R90" s="170">
        <f t="shared" si="8"/>
        <v>0</v>
      </c>
      <c r="S90" s="78">
        <f>Q90+R90*Hoja1!$C$19</f>
        <v>0</v>
      </c>
      <c r="AE90" s="143">
        <f t="shared" si="15"/>
        <v>0</v>
      </c>
      <c r="AF90" s="149">
        <f t="shared" si="16"/>
        <v>0</v>
      </c>
      <c r="AG90" s="148">
        <f t="shared" si="9"/>
        <v>0</v>
      </c>
      <c r="AH90" s="148" t="str">
        <f t="shared" si="10"/>
        <v>Factor de Emisión</v>
      </c>
      <c r="AI90" s="143">
        <f t="shared" si="11"/>
        <v>0</v>
      </c>
      <c r="AJ90" s="143">
        <f t="shared" si="12"/>
        <v>0</v>
      </c>
      <c r="AK90" s="143">
        <f t="shared" si="13"/>
        <v>0</v>
      </c>
      <c r="AL90" s="149">
        <f t="shared" si="14"/>
        <v>0</v>
      </c>
      <c r="AM90" s="148">
        <f>IF(J90="",AL90*'Fraccion masica'!$AB$36,J90*AL90)</f>
        <v>0</v>
      </c>
      <c r="AN90" s="143">
        <f>IF(K90="",AL90*'Fraccion masica'!$AB$35,K90*AL90)</f>
        <v>0</v>
      </c>
      <c r="AO90" s="149">
        <f>IFERROR(AM90*Hoja1!$C$24/Hoja1!$C$25/Hoja1!$C$26*16.04/1000000,0)</f>
        <v>0</v>
      </c>
      <c r="AP90" s="148">
        <f>0</f>
        <v>0</v>
      </c>
    </row>
    <row r="91" spans="2:42" x14ac:dyDescent="0.75">
      <c r="B91" s="52"/>
      <c r="C91" s="52"/>
      <c r="D91" s="125"/>
      <c r="E91" s="125"/>
      <c r="F91" s="131"/>
      <c r="G91" s="92"/>
      <c r="H91" s="14"/>
      <c r="I91" s="19"/>
      <c r="J91" s="52"/>
      <c r="K91" s="52"/>
      <c r="L91" s="122" t="str">
        <f t="shared" si="2"/>
        <v/>
      </c>
      <c r="M91" s="78">
        <f t="shared" si="3"/>
        <v>0</v>
      </c>
      <c r="N91" s="78">
        <f t="shared" si="4"/>
        <v>0</v>
      </c>
      <c r="O91" s="78">
        <f t="shared" si="5"/>
        <v>0</v>
      </c>
      <c r="P91" s="166" t="str">
        <f t="shared" si="6"/>
        <v>Factor de Emisión</v>
      </c>
      <c r="Q91" s="166">
        <f t="shared" si="7"/>
        <v>0</v>
      </c>
      <c r="R91" s="170">
        <f t="shared" si="8"/>
        <v>0</v>
      </c>
      <c r="S91" s="78">
        <f>Q91+R91*Hoja1!$C$19</f>
        <v>0</v>
      </c>
      <c r="AE91" s="143">
        <f t="shared" si="15"/>
        <v>0</v>
      </c>
      <c r="AF91" s="149">
        <f t="shared" si="16"/>
        <v>0</v>
      </c>
      <c r="AG91" s="148">
        <f t="shared" si="9"/>
        <v>0</v>
      </c>
      <c r="AH91" s="148" t="str">
        <f t="shared" si="10"/>
        <v>Factor de Emisión</v>
      </c>
      <c r="AI91" s="143">
        <f t="shared" si="11"/>
        <v>0</v>
      </c>
      <c r="AJ91" s="143">
        <f t="shared" si="12"/>
        <v>0</v>
      </c>
      <c r="AK91" s="143">
        <f t="shared" si="13"/>
        <v>0</v>
      </c>
      <c r="AL91" s="149">
        <f t="shared" si="14"/>
        <v>0</v>
      </c>
      <c r="AM91" s="148">
        <f>IF(J91="",AL91*'Fraccion masica'!$AB$36,J91*AL91)</f>
        <v>0</v>
      </c>
      <c r="AN91" s="143">
        <f>IF(K91="",AL91*'Fraccion masica'!$AB$35,K91*AL91)</f>
        <v>0</v>
      </c>
      <c r="AO91" s="149">
        <f>IFERROR(AM91*Hoja1!$C$24/Hoja1!$C$25/Hoja1!$C$26*16.04/1000000,0)</f>
        <v>0</v>
      </c>
      <c r="AP91" s="148">
        <f>0</f>
        <v>0</v>
      </c>
    </row>
    <row r="92" spans="2:42" x14ac:dyDescent="0.75">
      <c r="B92" s="52"/>
      <c r="C92" s="52"/>
      <c r="D92" s="125"/>
      <c r="E92" s="125"/>
      <c r="F92" s="131"/>
      <c r="G92" s="92"/>
      <c r="H92" s="14"/>
      <c r="I92" s="19"/>
      <c r="J92" s="52"/>
      <c r="K92" s="52"/>
      <c r="L92" s="122" t="str">
        <f t="shared" si="2"/>
        <v/>
      </c>
      <c r="M92" s="78">
        <f t="shared" si="3"/>
        <v>0</v>
      </c>
      <c r="N92" s="78">
        <f t="shared" si="4"/>
        <v>0</v>
      </c>
      <c r="O92" s="78">
        <f t="shared" si="5"/>
        <v>0</v>
      </c>
      <c r="P92" s="166" t="str">
        <f t="shared" si="6"/>
        <v>Factor de Emisión</v>
      </c>
      <c r="Q92" s="166">
        <f t="shared" si="7"/>
        <v>0</v>
      </c>
      <c r="R92" s="170">
        <f t="shared" si="8"/>
        <v>0</v>
      </c>
      <c r="S92" s="78">
        <f>Q92+R92*Hoja1!$C$19</f>
        <v>0</v>
      </c>
      <c r="AE92" s="143">
        <f t="shared" si="15"/>
        <v>0</v>
      </c>
      <c r="AF92" s="149">
        <f t="shared" si="16"/>
        <v>0</v>
      </c>
      <c r="AG92" s="148">
        <f t="shared" si="9"/>
        <v>0</v>
      </c>
      <c r="AH92" s="148" t="str">
        <f t="shared" si="10"/>
        <v>Factor de Emisión</v>
      </c>
      <c r="AI92" s="143">
        <f t="shared" si="11"/>
        <v>0</v>
      </c>
      <c r="AJ92" s="143">
        <f t="shared" si="12"/>
        <v>0</v>
      </c>
      <c r="AK92" s="143">
        <f t="shared" si="13"/>
        <v>0</v>
      </c>
      <c r="AL92" s="149">
        <f t="shared" si="14"/>
        <v>0</v>
      </c>
      <c r="AM92" s="148">
        <f>IF(J92="",AL92*'Fraccion masica'!$AB$36,J92*AL92)</f>
        <v>0</v>
      </c>
      <c r="AN92" s="143">
        <f>IF(K92="",AL92*'Fraccion masica'!$AB$35,K92*AL92)</f>
        <v>0</v>
      </c>
      <c r="AO92" s="149">
        <f>IFERROR(AM92*Hoja1!$C$24/Hoja1!$C$25/Hoja1!$C$26*16.04/1000000,0)</f>
        <v>0</v>
      </c>
      <c r="AP92" s="148">
        <f>0</f>
        <v>0</v>
      </c>
    </row>
    <row r="93" spans="2:42" x14ac:dyDescent="0.75">
      <c r="B93" s="52"/>
      <c r="C93" s="52"/>
      <c r="D93" s="125"/>
      <c r="E93" s="125"/>
      <c r="F93" s="131"/>
      <c r="G93" s="92"/>
      <c r="H93" s="14"/>
      <c r="I93" s="19"/>
      <c r="J93" s="52"/>
      <c r="K93" s="52"/>
      <c r="L93" s="122" t="str">
        <f t="shared" si="2"/>
        <v/>
      </c>
      <c r="M93" s="78">
        <f t="shared" si="3"/>
        <v>0</v>
      </c>
      <c r="N93" s="78">
        <f t="shared" si="4"/>
        <v>0</v>
      </c>
      <c r="O93" s="78">
        <f t="shared" si="5"/>
        <v>0</v>
      </c>
      <c r="P93" s="166" t="str">
        <f t="shared" si="6"/>
        <v>Factor de Emisión</v>
      </c>
      <c r="Q93" s="166">
        <f t="shared" si="7"/>
        <v>0</v>
      </c>
      <c r="R93" s="170">
        <f t="shared" si="8"/>
        <v>0</v>
      </c>
      <c r="S93" s="78">
        <f>Q93+R93*Hoja1!$C$19</f>
        <v>0</v>
      </c>
      <c r="AE93" s="143">
        <f t="shared" si="15"/>
        <v>0</v>
      </c>
      <c r="AF93" s="149">
        <f t="shared" si="16"/>
        <v>0</v>
      </c>
      <c r="AG93" s="148">
        <f t="shared" si="9"/>
        <v>0</v>
      </c>
      <c r="AH93" s="148" t="str">
        <f t="shared" si="10"/>
        <v>Factor de Emisión</v>
      </c>
      <c r="AI93" s="143">
        <f t="shared" si="11"/>
        <v>0</v>
      </c>
      <c r="AJ93" s="143">
        <f t="shared" si="12"/>
        <v>0</v>
      </c>
      <c r="AK93" s="143">
        <f t="shared" si="13"/>
        <v>0</v>
      </c>
      <c r="AL93" s="149">
        <f t="shared" si="14"/>
        <v>0</v>
      </c>
      <c r="AM93" s="148">
        <f>IF(J93="",AL93*'Fraccion masica'!$AB$36,J93*AL93)</f>
        <v>0</v>
      </c>
      <c r="AN93" s="143">
        <f>IF(K93="",AL93*'Fraccion masica'!$AB$35,K93*AL93)</f>
        <v>0</v>
      </c>
      <c r="AO93" s="149">
        <f>IFERROR(AM93*Hoja1!$C$24/Hoja1!$C$25/Hoja1!$C$26*16.04/1000000,0)</f>
        <v>0</v>
      </c>
      <c r="AP93" s="148">
        <f>0</f>
        <v>0</v>
      </c>
    </row>
    <row r="94" spans="2:42" x14ac:dyDescent="0.75">
      <c r="B94" s="52"/>
      <c r="C94" s="52"/>
      <c r="D94" s="125"/>
      <c r="E94" s="125"/>
      <c r="F94" s="131"/>
      <c r="G94" s="92"/>
      <c r="H94" s="14"/>
      <c r="I94" s="19"/>
      <c r="J94" s="52"/>
      <c r="K94" s="52"/>
      <c r="L94" s="122" t="str">
        <f t="shared" si="2"/>
        <v/>
      </c>
      <c r="M94" s="78">
        <f t="shared" si="3"/>
        <v>0</v>
      </c>
      <c r="N94" s="78">
        <f t="shared" si="4"/>
        <v>0</v>
      </c>
      <c r="O94" s="78">
        <f t="shared" si="5"/>
        <v>0</v>
      </c>
      <c r="P94" s="166" t="str">
        <f t="shared" si="6"/>
        <v>Factor de Emisión</v>
      </c>
      <c r="Q94" s="166">
        <f t="shared" si="7"/>
        <v>0</v>
      </c>
      <c r="R94" s="170">
        <f t="shared" si="8"/>
        <v>0</v>
      </c>
      <c r="S94" s="78">
        <f>Q94+R94*Hoja1!$C$19</f>
        <v>0</v>
      </c>
      <c r="AE94" s="143">
        <f t="shared" si="15"/>
        <v>0</v>
      </c>
      <c r="AF94" s="149">
        <f t="shared" si="16"/>
        <v>0</v>
      </c>
      <c r="AG94" s="148">
        <f t="shared" si="9"/>
        <v>0</v>
      </c>
      <c r="AH94" s="148" t="str">
        <f t="shared" si="10"/>
        <v>Factor de Emisión</v>
      </c>
      <c r="AI94" s="143">
        <f t="shared" si="11"/>
        <v>0</v>
      </c>
      <c r="AJ94" s="143">
        <f t="shared" si="12"/>
        <v>0</v>
      </c>
      <c r="AK94" s="143">
        <f t="shared" si="13"/>
        <v>0</v>
      </c>
      <c r="AL94" s="149">
        <f t="shared" si="14"/>
        <v>0</v>
      </c>
      <c r="AM94" s="148">
        <f>IF(J94="",AL94*'Fraccion masica'!$AB$36,J94*AL94)</f>
        <v>0</v>
      </c>
      <c r="AN94" s="143">
        <f>IF(K94="",AL94*'Fraccion masica'!$AB$35,K94*AL94)</f>
        <v>0</v>
      </c>
      <c r="AO94" s="149">
        <f>IFERROR(AM94*Hoja1!$C$24/Hoja1!$C$25/Hoja1!$C$26*16.04/1000000,0)</f>
        <v>0</v>
      </c>
      <c r="AP94" s="148">
        <f>0</f>
        <v>0</v>
      </c>
    </row>
    <row r="95" spans="2:42" x14ac:dyDescent="0.75">
      <c r="B95" s="52"/>
      <c r="C95" s="52"/>
      <c r="D95" s="125"/>
      <c r="E95" s="125"/>
      <c r="F95" s="131"/>
      <c r="G95" s="92"/>
      <c r="H95" s="14"/>
      <c r="I95" s="19"/>
      <c r="J95" s="52"/>
      <c r="K95" s="52"/>
      <c r="L95" s="122" t="str">
        <f t="shared" si="2"/>
        <v/>
      </c>
      <c r="M95" s="78">
        <f t="shared" si="3"/>
        <v>0</v>
      </c>
      <c r="N95" s="78">
        <f t="shared" si="4"/>
        <v>0</v>
      </c>
      <c r="O95" s="78">
        <f t="shared" si="5"/>
        <v>0</v>
      </c>
      <c r="P95" s="166" t="str">
        <f t="shared" si="6"/>
        <v>Factor de Emisión</v>
      </c>
      <c r="Q95" s="166">
        <f t="shared" si="7"/>
        <v>0</v>
      </c>
      <c r="R95" s="170">
        <f t="shared" si="8"/>
        <v>0</v>
      </c>
      <c r="S95" s="78">
        <f>Q95+R95*Hoja1!$C$19</f>
        <v>0</v>
      </c>
      <c r="AE95" s="143">
        <f t="shared" si="15"/>
        <v>0</v>
      </c>
      <c r="AF95" s="149">
        <f t="shared" si="16"/>
        <v>0</v>
      </c>
      <c r="AG95" s="148">
        <f t="shared" si="9"/>
        <v>0</v>
      </c>
      <c r="AH95" s="148" t="str">
        <f t="shared" si="10"/>
        <v>Factor de Emisión</v>
      </c>
      <c r="AI95" s="143">
        <f t="shared" si="11"/>
        <v>0</v>
      </c>
      <c r="AJ95" s="143">
        <f t="shared" si="12"/>
        <v>0</v>
      </c>
      <c r="AK95" s="143">
        <f t="shared" si="13"/>
        <v>0</v>
      </c>
      <c r="AL95" s="149">
        <f t="shared" si="14"/>
        <v>0</v>
      </c>
      <c r="AM95" s="148">
        <f>IF(J95="",AL95*'Fraccion masica'!$AB$36,J95*AL95)</f>
        <v>0</v>
      </c>
      <c r="AN95" s="143">
        <f>IF(K95="",AL95*'Fraccion masica'!$AB$35,K95*AL95)</f>
        <v>0</v>
      </c>
      <c r="AO95" s="149">
        <f>IFERROR(AM95*Hoja1!$C$24/Hoja1!$C$25/Hoja1!$C$26*16.04/1000000,0)</f>
        <v>0</v>
      </c>
      <c r="AP95" s="148">
        <f>0</f>
        <v>0</v>
      </c>
    </row>
    <row r="96" spans="2:42" x14ac:dyDescent="0.75">
      <c r="B96" s="52"/>
      <c r="C96" s="52"/>
      <c r="D96" s="125"/>
      <c r="E96" s="125"/>
      <c r="F96" s="131"/>
      <c r="G96" s="92"/>
      <c r="H96" s="14"/>
      <c r="I96" s="19"/>
      <c r="J96" s="52"/>
      <c r="K96" s="52"/>
      <c r="L96" s="122" t="str">
        <f t="shared" si="2"/>
        <v/>
      </c>
      <c r="M96" s="78">
        <f t="shared" si="3"/>
        <v>0</v>
      </c>
      <c r="N96" s="78">
        <f t="shared" si="4"/>
        <v>0</v>
      </c>
      <c r="O96" s="78">
        <f t="shared" si="5"/>
        <v>0</v>
      </c>
      <c r="P96" s="166" t="str">
        <f t="shared" si="6"/>
        <v>Factor de Emisión</v>
      </c>
      <c r="Q96" s="166">
        <f t="shared" si="7"/>
        <v>0</v>
      </c>
      <c r="R96" s="170">
        <f t="shared" si="8"/>
        <v>0</v>
      </c>
      <c r="S96" s="78">
        <f>Q96+R96*Hoja1!$C$19</f>
        <v>0</v>
      </c>
      <c r="AE96" s="143">
        <f t="shared" si="15"/>
        <v>0</v>
      </c>
      <c r="AF96" s="149">
        <f t="shared" si="16"/>
        <v>0</v>
      </c>
      <c r="AG96" s="148">
        <f t="shared" si="9"/>
        <v>0</v>
      </c>
      <c r="AH96" s="148" t="str">
        <f t="shared" si="10"/>
        <v>Factor de Emisión</v>
      </c>
      <c r="AI96" s="143">
        <f t="shared" si="11"/>
        <v>0</v>
      </c>
      <c r="AJ96" s="143">
        <f t="shared" si="12"/>
        <v>0</v>
      </c>
      <c r="AK96" s="143">
        <f t="shared" si="13"/>
        <v>0</v>
      </c>
      <c r="AL96" s="149">
        <f t="shared" si="14"/>
        <v>0</v>
      </c>
      <c r="AM96" s="148">
        <f>IF(J96="",AL96*'Fraccion masica'!$AB$36,J96*AL96)</f>
        <v>0</v>
      </c>
      <c r="AN96" s="143">
        <f>IF(K96="",AL96*'Fraccion masica'!$AB$35,K96*AL96)</f>
        <v>0</v>
      </c>
      <c r="AO96" s="149">
        <f>IFERROR(AM96*Hoja1!$C$24/Hoja1!$C$25/Hoja1!$C$26*16.04/1000000,0)</f>
        <v>0</v>
      </c>
      <c r="AP96" s="148">
        <f>0</f>
        <v>0</v>
      </c>
    </row>
    <row r="97" spans="2:42" x14ac:dyDescent="0.75">
      <c r="B97" s="52"/>
      <c r="C97" s="52"/>
      <c r="D97" s="125"/>
      <c r="E97" s="125"/>
      <c r="F97" s="131"/>
      <c r="G97" s="92"/>
      <c r="H97" s="14"/>
      <c r="I97" s="19"/>
      <c r="J97" s="52"/>
      <c r="K97" s="52"/>
      <c r="L97" s="122" t="str">
        <f t="shared" si="2"/>
        <v/>
      </c>
      <c r="M97" s="78">
        <f t="shared" si="3"/>
        <v>0</v>
      </c>
      <c r="N97" s="78">
        <f t="shared" si="4"/>
        <v>0</v>
      </c>
      <c r="O97" s="78">
        <f t="shared" si="5"/>
        <v>0</v>
      </c>
      <c r="P97" s="166" t="str">
        <f t="shared" si="6"/>
        <v>Factor de Emisión</v>
      </c>
      <c r="Q97" s="166">
        <f t="shared" si="7"/>
        <v>0</v>
      </c>
      <c r="R97" s="170">
        <f t="shared" si="8"/>
        <v>0</v>
      </c>
      <c r="S97" s="78">
        <f>Q97+R97*Hoja1!$C$19</f>
        <v>0</v>
      </c>
      <c r="AE97" s="143">
        <f t="shared" si="15"/>
        <v>0</v>
      </c>
      <c r="AF97" s="149">
        <f t="shared" si="16"/>
        <v>0</v>
      </c>
      <c r="AG97" s="148">
        <f t="shared" si="9"/>
        <v>0</v>
      </c>
      <c r="AH97" s="148" t="str">
        <f t="shared" si="10"/>
        <v>Factor de Emisión</v>
      </c>
      <c r="AI97" s="143">
        <f t="shared" si="11"/>
        <v>0</v>
      </c>
      <c r="AJ97" s="143">
        <f t="shared" si="12"/>
        <v>0</v>
      </c>
      <c r="AK97" s="143">
        <f t="shared" si="13"/>
        <v>0</v>
      </c>
      <c r="AL97" s="149">
        <f t="shared" si="14"/>
        <v>0</v>
      </c>
      <c r="AM97" s="148">
        <f>IF(J97="",AL97*'Fraccion masica'!$AB$36,J97*AL97)</f>
        <v>0</v>
      </c>
      <c r="AN97" s="143">
        <f>IF(K97="",AL97*'Fraccion masica'!$AB$35,K97*AL97)</f>
        <v>0</v>
      </c>
      <c r="AO97" s="149">
        <f>IFERROR(AM97*Hoja1!$C$24/Hoja1!$C$25/Hoja1!$C$26*16.04/1000000,0)</f>
        <v>0</v>
      </c>
      <c r="AP97" s="148">
        <f>0</f>
        <v>0</v>
      </c>
    </row>
    <row r="98" spans="2:42" x14ac:dyDescent="0.75">
      <c r="B98" s="52"/>
      <c r="C98" s="52"/>
      <c r="D98" s="125"/>
      <c r="E98" s="125"/>
      <c r="F98" s="131"/>
      <c r="G98" s="92"/>
      <c r="H98" s="14"/>
      <c r="I98" s="19"/>
      <c r="J98" s="52"/>
      <c r="K98" s="52"/>
      <c r="L98" s="122" t="str">
        <f t="shared" si="2"/>
        <v/>
      </c>
      <c r="M98" s="78">
        <f t="shared" si="3"/>
        <v>0</v>
      </c>
      <c r="N98" s="78">
        <f t="shared" si="4"/>
        <v>0</v>
      </c>
      <c r="O98" s="78">
        <f t="shared" si="5"/>
        <v>0</v>
      </c>
      <c r="P98" s="166" t="str">
        <f t="shared" si="6"/>
        <v>Factor de Emisión</v>
      </c>
      <c r="Q98" s="166">
        <f t="shared" si="7"/>
        <v>0</v>
      </c>
      <c r="R98" s="170">
        <f t="shared" si="8"/>
        <v>0</v>
      </c>
      <c r="S98" s="78">
        <f>Q98+R98*Hoja1!$C$19</f>
        <v>0</v>
      </c>
      <c r="AE98" s="143">
        <f t="shared" si="15"/>
        <v>0</v>
      </c>
      <c r="AF98" s="149">
        <f t="shared" si="16"/>
        <v>0</v>
      </c>
      <c r="AG98" s="148">
        <f t="shared" si="9"/>
        <v>0</v>
      </c>
      <c r="AH98" s="148" t="str">
        <f t="shared" si="10"/>
        <v>Factor de Emisión</v>
      </c>
      <c r="AI98" s="143">
        <f t="shared" si="11"/>
        <v>0</v>
      </c>
      <c r="AJ98" s="143">
        <f t="shared" si="12"/>
        <v>0</v>
      </c>
      <c r="AK98" s="143">
        <f t="shared" si="13"/>
        <v>0</v>
      </c>
      <c r="AL98" s="149">
        <f t="shared" si="14"/>
        <v>0</v>
      </c>
      <c r="AM98" s="148">
        <f>IF(J98="",AL98*'Fraccion masica'!$AB$36,J98*AL98)</f>
        <v>0</v>
      </c>
      <c r="AN98" s="143">
        <f>IF(K98="",AL98*'Fraccion masica'!$AB$35,K98*AL98)</f>
        <v>0</v>
      </c>
      <c r="AO98" s="149">
        <f>IFERROR(AM98*Hoja1!$C$24/Hoja1!$C$25/Hoja1!$C$26*16.04/1000000,0)</f>
        <v>0</v>
      </c>
      <c r="AP98" s="148">
        <f>0</f>
        <v>0</v>
      </c>
    </row>
    <row r="99" spans="2:42" x14ac:dyDescent="0.75">
      <c r="B99" s="52"/>
      <c r="C99" s="52"/>
      <c r="D99" s="125"/>
      <c r="E99" s="125"/>
      <c r="F99" s="131"/>
      <c r="G99" s="92"/>
      <c r="H99" s="14"/>
      <c r="I99" s="19"/>
      <c r="J99" s="52"/>
      <c r="K99" s="52"/>
      <c r="L99" s="122" t="str">
        <f t="shared" si="2"/>
        <v/>
      </c>
      <c r="M99" s="78">
        <f t="shared" si="3"/>
        <v>0</v>
      </c>
      <c r="N99" s="78">
        <f t="shared" si="4"/>
        <v>0</v>
      </c>
      <c r="O99" s="78">
        <f t="shared" si="5"/>
        <v>0</v>
      </c>
      <c r="P99" s="166" t="str">
        <f t="shared" si="6"/>
        <v>Factor de Emisión</v>
      </c>
      <c r="Q99" s="166">
        <f t="shared" si="7"/>
        <v>0</v>
      </c>
      <c r="R99" s="170">
        <f t="shared" si="8"/>
        <v>0</v>
      </c>
      <c r="S99" s="78">
        <f>Q99+R99*Hoja1!$C$19</f>
        <v>0</v>
      </c>
      <c r="AE99" s="143">
        <f t="shared" si="15"/>
        <v>0</v>
      </c>
      <c r="AF99" s="149">
        <f t="shared" si="16"/>
        <v>0</v>
      </c>
      <c r="AG99" s="148">
        <f t="shared" si="9"/>
        <v>0</v>
      </c>
      <c r="AH99" s="148" t="str">
        <f t="shared" si="10"/>
        <v>Factor de Emisión</v>
      </c>
      <c r="AI99" s="143">
        <f t="shared" si="11"/>
        <v>0</v>
      </c>
      <c r="AJ99" s="143">
        <f t="shared" si="12"/>
        <v>0</v>
      </c>
      <c r="AK99" s="143">
        <f t="shared" si="13"/>
        <v>0</v>
      </c>
      <c r="AL99" s="149">
        <f t="shared" si="14"/>
        <v>0</v>
      </c>
      <c r="AM99" s="148">
        <f>IF(J99="",AL99*'Fraccion masica'!$AB$36,J99*AL99)</f>
        <v>0</v>
      </c>
      <c r="AN99" s="143">
        <f>IF(K99="",AL99*'Fraccion masica'!$AB$35,K99*AL99)</f>
        <v>0</v>
      </c>
      <c r="AO99" s="149">
        <f>IFERROR(AM99*Hoja1!$C$24/Hoja1!$C$25/Hoja1!$C$26*16.04/1000000,0)</f>
        <v>0</v>
      </c>
      <c r="AP99" s="148">
        <f>0</f>
        <v>0</v>
      </c>
    </row>
    <row r="100" spans="2:42" x14ac:dyDescent="0.75">
      <c r="B100" s="52"/>
      <c r="C100" s="52"/>
      <c r="D100" s="125"/>
      <c r="E100" s="125"/>
      <c r="F100" s="131"/>
      <c r="G100" s="92"/>
      <c r="H100" s="14"/>
      <c r="I100" s="19"/>
      <c r="J100" s="52"/>
      <c r="K100" s="52"/>
      <c r="L100" s="122" t="str">
        <f t="shared" si="2"/>
        <v/>
      </c>
      <c r="M100" s="78">
        <f t="shared" si="3"/>
        <v>0</v>
      </c>
      <c r="N100" s="78">
        <f t="shared" si="4"/>
        <v>0</v>
      </c>
      <c r="O100" s="78">
        <f t="shared" si="5"/>
        <v>0</v>
      </c>
      <c r="P100" s="166" t="str">
        <f t="shared" si="6"/>
        <v>Factor de Emisión</v>
      </c>
      <c r="Q100" s="166">
        <f t="shared" si="7"/>
        <v>0</v>
      </c>
      <c r="R100" s="170">
        <f t="shared" si="8"/>
        <v>0</v>
      </c>
      <c r="S100" s="78">
        <f>Q100+R100*Hoja1!$C$19</f>
        <v>0</v>
      </c>
      <c r="AE100" s="143">
        <f t="shared" si="15"/>
        <v>0</v>
      </c>
      <c r="AF100" s="149">
        <f t="shared" si="16"/>
        <v>0</v>
      </c>
      <c r="AG100" s="148">
        <f t="shared" si="9"/>
        <v>0</v>
      </c>
      <c r="AH100" s="148" t="str">
        <f t="shared" si="10"/>
        <v>Factor de Emisión</v>
      </c>
      <c r="AI100" s="143">
        <f t="shared" si="11"/>
        <v>0</v>
      </c>
      <c r="AJ100" s="143">
        <f t="shared" si="12"/>
        <v>0</v>
      </c>
      <c r="AK100" s="143">
        <f t="shared" si="13"/>
        <v>0</v>
      </c>
      <c r="AL100" s="149">
        <f t="shared" si="14"/>
        <v>0</v>
      </c>
      <c r="AM100" s="148">
        <f>IF(J100="",AL100*'Fraccion masica'!$AB$36,J100*AL100)</f>
        <v>0</v>
      </c>
      <c r="AN100" s="143">
        <f>IF(K100="",AL100*'Fraccion masica'!$AB$35,K100*AL100)</f>
        <v>0</v>
      </c>
      <c r="AO100" s="149">
        <f>IFERROR(AM100*Hoja1!$C$24/Hoja1!$C$25/Hoja1!$C$26*16.04/1000000,0)</f>
        <v>0</v>
      </c>
      <c r="AP100" s="148">
        <f>0</f>
        <v>0</v>
      </c>
    </row>
    <row r="101" spans="2:42" x14ac:dyDescent="0.75">
      <c r="B101" s="52"/>
      <c r="C101" s="52"/>
      <c r="D101" s="125"/>
      <c r="E101" s="125"/>
      <c r="F101" s="131"/>
      <c r="G101" s="92"/>
      <c r="H101" s="14"/>
      <c r="I101" s="19"/>
      <c r="J101" s="52"/>
      <c r="K101" s="52"/>
      <c r="L101" s="122" t="str">
        <f t="shared" si="2"/>
        <v/>
      </c>
      <c r="M101" s="78">
        <f t="shared" si="3"/>
        <v>0</v>
      </c>
      <c r="N101" s="78">
        <f t="shared" si="4"/>
        <v>0</v>
      </c>
      <c r="O101" s="78">
        <f t="shared" si="5"/>
        <v>0</v>
      </c>
      <c r="P101" s="166" t="str">
        <f t="shared" si="6"/>
        <v>Factor de Emisión</v>
      </c>
      <c r="Q101" s="166">
        <f t="shared" si="7"/>
        <v>0</v>
      </c>
      <c r="R101" s="170">
        <f t="shared" si="8"/>
        <v>0</v>
      </c>
      <c r="S101" s="78">
        <f>Q101+R101*Hoja1!$C$19</f>
        <v>0</v>
      </c>
      <c r="AE101" s="143">
        <f t="shared" si="15"/>
        <v>0</v>
      </c>
      <c r="AF101" s="149">
        <f t="shared" si="16"/>
        <v>0</v>
      </c>
      <c r="AG101" s="148">
        <f t="shared" si="9"/>
        <v>0</v>
      </c>
      <c r="AH101" s="148" t="str">
        <f t="shared" si="10"/>
        <v>Factor de Emisión</v>
      </c>
      <c r="AI101" s="143">
        <f t="shared" si="11"/>
        <v>0</v>
      </c>
      <c r="AJ101" s="143">
        <f t="shared" si="12"/>
        <v>0</v>
      </c>
      <c r="AK101" s="143">
        <f t="shared" si="13"/>
        <v>0</v>
      </c>
      <c r="AL101" s="149">
        <f t="shared" si="14"/>
        <v>0</v>
      </c>
      <c r="AM101" s="148">
        <f>IF(J101="",AL101*'Fraccion masica'!$AB$36,J101*AL101)</f>
        <v>0</v>
      </c>
      <c r="AN101" s="143">
        <f>IF(K101="",AL101*'Fraccion masica'!$AB$35,K101*AL101)</f>
        <v>0</v>
      </c>
      <c r="AO101" s="149">
        <f>IFERROR(AM101*Hoja1!$C$24/Hoja1!$C$25/Hoja1!$C$26*16.04/1000000,0)</f>
        <v>0</v>
      </c>
      <c r="AP101" s="148">
        <f>0</f>
        <v>0</v>
      </c>
    </row>
    <row r="102" spans="2:42" x14ac:dyDescent="0.75">
      <c r="B102" s="52"/>
      <c r="C102" s="52"/>
      <c r="D102" s="125"/>
      <c r="E102" s="125"/>
      <c r="F102" s="131"/>
      <c r="G102" s="92"/>
      <c r="H102" s="14"/>
      <c r="I102" s="19"/>
      <c r="J102" s="52"/>
      <c r="K102" s="52"/>
      <c r="L102" s="122" t="str">
        <f t="shared" si="2"/>
        <v/>
      </c>
      <c r="M102" s="78">
        <f t="shared" si="3"/>
        <v>0</v>
      </c>
      <c r="N102" s="78">
        <f t="shared" si="4"/>
        <v>0</v>
      </c>
      <c r="O102" s="78">
        <f t="shared" si="5"/>
        <v>0</v>
      </c>
      <c r="P102" s="166" t="str">
        <f t="shared" si="6"/>
        <v>Factor de Emisión</v>
      </c>
      <c r="Q102" s="166">
        <f t="shared" si="7"/>
        <v>0</v>
      </c>
      <c r="R102" s="170">
        <f t="shared" si="8"/>
        <v>0</v>
      </c>
      <c r="S102" s="78">
        <f>Q102+R102*Hoja1!$C$19</f>
        <v>0</v>
      </c>
      <c r="AE102" s="143">
        <f t="shared" si="15"/>
        <v>0</v>
      </c>
      <c r="AF102" s="149">
        <f t="shared" si="16"/>
        <v>0</v>
      </c>
      <c r="AG102" s="148">
        <f t="shared" si="9"/>
        <v>0</v>
      </c>
      <c r="AH102" s="148" t="str">
        <f t="shared" si="10"/>
        <v>Factor de Emisión</v>
      </c>
      <c r="AI102" s="143">
        <f t="shared" si="11"/>
        <v>0</v>
      </c>
      <c r="AJ102" s="143">
        <f t="shared" si="12"/>
        <v>0</v>
      </c>
      <c r="AK102" s="143">
        <f t="shared" si="13"/>
        <v>0</v>
      </c>
      <c r="AL102" s="149">
        <f t="shared" si="14"/>
        <v>0</v>
      </c>
      <c r="AM102" s="148">
        <f>IF(J102="",AL102*'Fraccion masica'!$AB$36,J102*AL102)</f>
        <v>0</v>
      </c>
      <c r="AN102" s="143">
        <f>IF(K102="",AL102*'Fraccion masica'!$AB$35,K102*AL102)</f>
        <v>0</v>
      </c>
      <c r="AO102" s="149">
        <f>IFERROR(AM102*Hoja1!$C$24/Hoja1!$C$25/Hoja1!$C$26*16.04/1000000,0)</f>
        <v>0</v>
      </c>
      <c r="AP102" s="148">
        <f>0</f>
        <v>0</v>
      </c>
    </row>
    <row r="103" spans="2:42" x14ac:dyDescent="0.75">
      <c r="B103" s="52"/>
      <c r="C103" s="52"/>
      <c r="D103" s="125"/>
      <c r="E103" s="125"/>
      <c r="F103" s="131"/>
      <c r="G103" s="92"/>
      <c r="H103" s="14"/>
      <c r="I103" s="19"/>
      <c r="J103" s="52"/>
      <c r="K103" s="52"/>
      <c r="L103" s="122" t="str">
        <f t="shared" si="2"/>
        <v/>
      </c>
      <c r="M103" s="78">
        <f t="shared" si="3"/>
        <v>0</v>
      </c>
      <c r="N103" s="78">
        <f t="shared" si="4"/>
        <v>0</v>
      </c>
      <c r="O103" s="78">
        <f t="shared" si="5"/>
        <v>0</v>
      </c>
      <c r="P103" s="166" t="str">
        <f t="shared" si="6"/>
        <v>Factor de Emisión</v>
      </c>
      <c r="Q103" s="166">
        <f t="shared" si="7"/>
        <v>0</v>
      </c>
      <c r="R103" s="170">
        <f t="shared" si="8"/>
        <v>0</v>
      </c>
      <c r="S103" s="78">
        <f>Q103+R103*Hoja1!$C$19</f>
        <v>0</v>
      </c>
      <c r="AE103" s="143">
        <f t="shared" si="15"/>
        <v>0</v>
      </c>
      <c r="AF103" s="149">
        <f t="shared" si="16"/>
        <v>0</v>
      </c>
      <c r="AG103" s="148">
        <f t="shared" si="9"/>
        <v>0</v>
      </c>
      <c r="AH103" s="148" t="str">
        <f t="shared" si="10"/>
        <v>Factor de Emisión</v>
      </c>
      <c r="AI103" s="143">
        <f t="shared" si="11"/>
        <v>0</v>
      </c>
      <c r="AJ103" s="143">
        <f t="shared" si="12"/>
        <v>0</v>
      </c>
      <c r="AK103" s="143">
        <f t="shared" si="13"/>
        <v>0</v>
      </c>
      <c r="AL103" s="149">
        <f t="shared" si="14"/>
        <v>0</v>
      </c>
      <c r="AM103" s="148">
        <f>IF(J103="",AL103*'Fraccion masica'!$AB$36,J103*AL103)</f>
        <v>0</v>
      </c>
      <c r="AN103" s="143">
        <f>IF(K103="",AL103*'Fraccion masica'!$AB$35,K103*AL103)</f>
        <v>0</v>
      </c>
      <c r="AO103" s="149">
        <f>IFERROR(AM103*Hoja1!$C$24/Hoja1!$C$25/Hoja1!$C$26*16.04/1000000,0)</f>
        <v>0</v>
      </c>
      <c r="AP103" s="148">
        <f>0</f>
        <v>0</v>
      </c>
    </row>
    <row r="104" spans="2:42" x14ac:dyDescent="0.75">
      <c r="B104" s="52"/>
      <c r="C104" s="52"/>
      <c r="D104" s="125"/>
      <c r="E104" s="125"/>
      <c r="F104" s="131"/>
      <c r="G104" s="92"/>
      <c r="H104" s="14"/>
      <c r="I104" s="19"/>
      <c r="J104" s="52"/>
      <c r="K104" s="52"/>
      <c r="L104" s="122" t="str">
        <f t="shared" si="2"/>
        <v/>
      </c>
      <c r="M104" s="78">
        <f t="shared" si="3"/>
        <v>0</v>
      </c>
      <c r="N104" s="78">
        <f t="shared" si="4"/>
        <v>0</v>
      </c>
      <c r="O104" s="78">
        <f t="shared" si="5"/>
        <v>0</v>
      </c>
      <c r="P104" s="166" t="str">
        <f t="shared" si="6"/>
        <v>Factor de Emisión</v>
      </c>
      <c r="Q104" s="166">
        <f t="shared" si="7"/>
        <v>0</v>
      </c>
      <c r="R104" s="170">
        <f t="shared" si="8"/>
        <v>0</v>
      </c>
      <c r="S104" s="78">
        <f>Q104+R104*Hoja1!$C$19</f>
        <v>0</v>
      </c>
      <c r="AE104" s="143">
        <f t="shared" si="15"/>
        <v>0</v>
      </c>
      <c r="AF104" s="149">
        <f t="shared" si="16"/>
        <v>0</v>
      </c>
      <c r="AG104" s="148">
        <f t="shared" si="9"/>
        <v>0</v>
      </c>
      <c r="AH104" s="148" t="str">
        <f t="shared" si="10"/>
        <v>Factor de Emisión</v>
      </c>
      <c r="AI104" s="143">
        <f t="shared" si="11"/>
        <v>0</v>
      </c>
      <c r="AJ104" s="143">
        <f t="shared" si="12"/>
        <v>0</v>
      </c>
      <c r="AK104" s="143">
        <f t="shared" si="13"/>
        <v>0</v>
      </c>
      <c r="AL104" s="149">
        <f t="shared" si="14"/>
        <v>0</v>
      </c>
      <c r="AM104" s="148">
        <f>IF(J104="",AL104*'Fraccion masica'!$AB$36,J104*AL104)</f>
        <v>0</v>
      </c>
      <c r="AN104" s="143">
        <f>IF(K104="",AL104*'Fraccion masica'!$AB$35,K104*AL104)</f>
        <v>0</v>
      </c>
      <c r="AO104" s="149">
        <f>IFERROR(AM104*Hoja1!$C$24/Hoja1!$C$25/Hoja1!$C$26*16.04/1000000,0)</f>
        <v>0</v>
      </c>
      <c r="AP104" s="148">
        <f>0</f>
        <v>0</v>
      </c>
    </row>
    <row r="105" spans="2:42" x14ac:dyDescent="0.75">
      <c r="B105" s="52"/>
      <c r="C105" s="52"/>
      <c r="D105" s="125"/>
      <c r="E105" s="125"/>
      <c r="F105" s="131"/>
      <c r="G105" s="92"/>
      <c r="H105" s="14"/>
      <c r="I105" s="19"/>
      <c r="J105" s="52"/>
      <c r="K105" s="52"/>
      <c r="L105" s="122" t="str">
        <f t="shared" si="2"/>
        <v/>
      </c>
      <c r="M105" s="78">
        <f t="shared" si="3"/>
        <v>0</v>
      </c>
      <c r="N105" s="78">
        <f t="shared" si="4"/>
        <v>0</v>
      </c>
      <c r="O105" s="78">
        <f t="shared" si="5"/>
        <v>0</v>
      </c>
      <c r="P105" s="166" t="str">
        <f t="shared" si="6"/>
        <v>Factor de Emisión</v>
      </c>
      <c r="Q105" s="166">
        <f t="shared" si="7"/>
        <v>0</v>
      </c>
      <c r="R105" s="170">
        <f t="shared" si="8"/>
        <v>0</v>
      </c>
      <c r="S105" s="78">
        <f>Q105+R105*Hoja1!$C$19</f>
        <v>0</v>
      </c>
      <c r="AE105" s="143">
        <f t="shared" si="15"/>
        <v>0</v>
      </c>
      <c r="AF105" s="149">
        <f t="shared" si="16"/>
        <v>0</v>
      </c>
      <c r="AG105" s="148">
        <f t="shared" si="9"/>
        <v>0</v>
      </c>
      <c r="AH105" s="148" t="str">
        <f t="shared" si="10"/>
        <v>Factor de Emisión</v>
      </c>
      <c r="AI105" s="143">
        <f t="shared" si="11"/>
        <v>0</v>
      </c>
      <c r="AJ105" s="143">
        <f t="shared" si="12"/>
        <v>0</v>
      </c>
      <c r="AK105" s="143">
        <f t="shared" si="13"/>
        <v>0</v>
      </c>
      <c r="AL105" s="149">
        <f t="shared" si="14"/>
        <v>0</v>
      </c>
      <c r="AM105" s="148">
        <f>IF(J105="",AL105*'Fraccion masica'!$AB$36,J105*AL105)</f>
        <v>0</v>
      </c>
      <c r="AN105" s="143">
        <f>IF(K105="",AL105*'Fraccion masica'!$AB$35,K105*AL105)</f>
        <v>0</v>
      </c>
      <c r="AO105" s="149">
        <f>IFERROR(AM105*Hoja1!$C$24/Hoja1!$C$25/Hoja1!$C$26*16.04/1000000,0)</f>
        <v>0</v>
      </c>
      <c r="AP105" s="148">
        <f>0</f>
        <v>0</v>
      </c>
    </row>
    <row r="106" spans="2:42" x14ac:dyDescent="0.75">
      <c r="B106" s="52"/>
      <c r="C106" s="52"/>
      <c r="D106" s="125"/>
      <c r="E106" s="125"/>
      <c r="F106" s="131"/>
      <c r="G106" s="92"/>
      <c r="H106" s="14"/>
      <c r="I106" s="19"/>
      <c r="J106" s="52"/>
      <c r="K106" s="52"/>
      <c r="L106" s="122" t="str">
        <f t="shared" si="2"/>
        <v/>
      </c>
      <c r="M106" s="78">
        <f t="shared" si="3"/>
        <v>0</v>
      </c>
      <c r="N106" s="78">
        <f t="shared" si="4"/>
        <v>0</v>
      </c>
      <c r="O106" s="78">
        <f t="shared" si="5"/>
        <v>0</v>
      </c>
      <c r="P106" s="166" t="str">
        <f t="shared" si="6"/>
        <v>Factor de Emisión</v>
      </c>
      <c r="Q106" s="166">
        <f t="shared" si="7"/>
        <v>0</v>
      </c>
      <c r="R106" s="170">
        <f t="shared" si="8"/>
        <v>0</v>
      </c>
      <c r="S106" s="78">
        <f>Q106+R106*Hoja1!$C$19</f>
        <v>0</v>
      </c>
      <c r="AE106" s="143">
        <f t="shared" si="15"/>
        <v>0</v>
      </c>
      <c r="AF106" s="149">
        <f t="shared" si="16"/>
        <v>0</v>
      </c>
      <c r="AG106" s="148">
        <f t="shared" si="9"/>
        <v>0</v>
      </c>
      <c r="AH106" s="148" t="str">
        <f t="shared" si="10"/>
        <v>Factor de Emisión</v>
      </c>
      <c r="AI106" s="143">
        <f t="shared" si="11"/>
        <v>0</v>
      </c>
      <c r="AJ106" s="143">
        <f t="shared" si="12"/>
        <v>0</v>
      </c>
      <c r="AK106" s="143">
        <f t="shared" si="13"/>
        <v>0</v>
      </c>
      <c r="AL106" s="149">
        <f t="shared" si="14"/>
        <v>0</v>
      </c>
      <c r="AM106" s="148">
        <f>IF(J106="",AL106*'Fraccion masica'!$AB$36,J106*AL106)</f>
        <v>0</v>
      </c>
      <c r="AN106" s="143">
        <f>IF(K106="",AL106*'Fraccion masica'!$AB$35,K106*AL106)</f>
        <v>0</v>
      </c>
      <c r="AO106" s="149">
        <f>IFERROR(AM106*Hoja1!$C$24/Hoja1!$C$25/Hoja1!$C$26*16.04/1000000,0)</f>
        <v>0</v>
      </c>
      <c r="AP106" s="148">
        <f>0</f>
        <v>0</v>
      </c>
    </row>
    <row r="107" spans="2:42" x14ac:dyDescent="0.75">
      <c r="B107" s="52"/>
      <c r="C107" s="52"/>
      <c r="D107" s="125"/>
      <c r="E107" s="125"/>
      <c r="F107" s="131"/>
      <c r="G107" s="92"/>
      <c r="H107" s="14"/>
      <c r="I107" s="19"/>
      <c r="J107" s="52"/>
      <c r="K107" s="52"/>
      <c r="L107" s="122" t="str">
        <f t="shared" si="2"/>
        <v/>
      </c>
      <c r="M107" s="78">
        <f t="shared" si="3"/>
        <v>0</v>
      </c>
      <c r="N107" s="78">
        <f t="shared" si="4"/>
        <v>0</v>
      </c>
      <c r="O107" s="78">
        <f t="shared" si="5"/>
        <v>0</v>
      </c>
      <c r="P107" s="166" t="str">
        <f t="shared" si="6"/>
        <v>Factor de Emisión</v>
      </c>
      <c r="Q107" s="166">
        <f t="shared" si="7"/>
        <v>0</v>
      </c>
      <c r="R107" s="170">
        <f t="shared" si="8"/>
        <v>0</v>
      </c>
      <c r="S107" s="78">
        <f>Q107+R107*Hoja1!$C$19</f>
        <v>0</v>
      </c>
      <c r="AE107" s="143">
        <f t="shared" si="15"/>
        <v>0</v>
      </c>
      <c r="AF107" s="149">
        <f t="shared" si="16"/>
        <v>0</v>
      </c>
      <c r="AG107" s="148">
        <f t="shared" si="9"/>
        <v>0</v>
      </c>
      <c r="AH107" s="148" t="str">
        <f t="shared" si="10"/>
        <v>Factor de Emisión</v>
      </c>
      <c r="AI107" s="143">
        <f t="shared" si="11"/>
        <v>0</v>
      </c>
      <c r="AJ107" s="143">
        <f t="shared" si="12"/>
        <v>0</v>
      </c>
      <c r="AK107" s="143">
        <f t="shared" si="13"/>
        <v>0</v>
      </c>
      <c r="AL107" s="149">
        <f t="shared" si="14"/>
        <v>0</v>
      </c>
      <c r="AM107" s="148">
        <f>IF(J107="",AL107*'Fraccion masica'!$AB$36,J107*AL107)</f>
        <v>0</v>
      </c>
      <c r="AN107" s="143">
        <f>IF(K107="",AL107*'Fraccion masica'!$AB$35,K107*AL107)</f>
        <v>0</v>
      </c>
      <c r="AO107" s="149">
        <f>IFERROR(AM107*Hoja1!$C$24/Hoja1!$C$25/Hoja1!$C$26*16.04/1000000,0)</f>
        <v>0</v>
      </c>
      <c r="AP107" s="148">
        <f>0</f>
        <v>0</v>
      </c>
    </row>
    <row r="108" spans="2:42" x14ac:dyDescent="0.75">
      <c r="B108" s="52"/>
      <c r="C108" s="52"/>
      <c r="D108" s="125"/>
      <c r="E108" s="125"/>
      <c r="F108" s="131"/>
      <c r="G108" s="92"/>
      <c r="H108" s="14"/>
      <c r="I108" s="19"/>
      <c r="J108" s="52"/>
      <c r="K108" s="52"/>
      <c r="L108" s="122" t="str">
        <f t="shared" si="2"/>
        <v/>
      </c>
      <c r="M108" s="78">
        <f t="shared" si="3"/>
        <v>0</v>
      </c>
      <c r="N108" s="78">
        <f t="shared" si="4"/>
        <v>0</v>
      </c>
      <c r="O108" s="78">
        <f t="shared" si="5"/>
        <v>0</v>
      </c>
      <c r="P108" s="166" t="str">
        <f t="shared" si="6"/>
        <v>Factor de Emisión</v>
      </c>
      <c r="Q108" s="166">
        <f t="shared" si="7"/>
        <v>0</v>
      </c>
      <c r="R108" s="170">
        <f t="shared" si="8"/>
        <v>0</v>
      </c>
      <c r="S108" s="78">
        <f>Q108+R108*Hoja1!$C$19</f>
        <v>0</v>
      </c>
      <c r="AE108" s="143">
        <f t="shared" si="15"/>
        <v>0</v>
      </c>
      <c r="AF108" s="149">
        <f t="shared" si="16"/>
        <v>0</v>
      </c>
      <c r="AG108" s="148">
        <f t="shared" si="9"/>
        <v>0</v>
      </c>
      <c r="AH108" s="148" t="str">
        <f t="shared" si="10"/>
        <v>Factor de Emisión</v>
      </c>
      <c r="AI108" s="143">
        <f t="shared" si="11"/>
        <v>0</v>
      </c>
      <c r="AJ108" s="143">
        <f t="shared" si="12"/>
        <v>0</v>
      </c>
      <c r="AK108" s="143">
        <f t="shared" si="13"/>
        <v>0</v>
      </c>
      <c r="AL108" s="149">
        <f t="shared" si="14"/>
        <v>0</v>
      </c>
      <c r="AM108" s="148">
        <f>IF(J108="",AL108*'Fraccion masica'!$AB$36,J108*AL108)</f>
        <v>0</v>
      </c>
      <c r="AN108" s="143">
        <f>IF(K108="",AL108*'Fraccion masica'!$AB$35,K108*AL108)</f>
        <v>0</v>
      </c>
      <c r="AO108" s="149">
        <f>IFERROR(AM108*Hoja1!$C$24/Hoja1!$C$25/Hoja1!$C$26*16.04/1000000,0)</f>
        <v>0</v>
      </c>
      <c r="AP108" s="148">
        <f>0</f>
        <v>0</v>
      </c>
    </row>
    <row r="109" spans="2:42" x14ac:dyDescent="0.75">
      <c r="B109" s="52"/>
      <c r="C109" s="52"/>
      <c r="D109" s="125"/>
      <c r="E109" s="125"/>
      <c r="F109" s="131"/>
      <c r="G109" s="92"/>
      <c r="H109" s="14"/>
      <c r="I109" s="19"/>
      <c r="J109" s="52"/>
      <c r="K109" s="52"/>
      <c r="L109" s="122" t="str">
        <f t="shared" si="2"/>
        <v/>
      </c>
      <c r="M109" s="78">
        <f t="shared" si="3"/>
        <v>0</v>
      </c>
      <c r="N109" s="78">
        <f t="shared" si="4"/>
        <v>0</v>
      </c>
      <c r="O109" s="78">
        <f t="shared" si="5"/>
        <v>0</v>
      </c>
      <c r="P109" s="166" t="str">
        <f t="shared" si="6"/>
        <v>Factor de Emisión</v>
      </c>
      <c r="Q109" s="166">
        <f t="shared" si="7"/>
        <v>0</v>
      </c>
      <c r="R109" s="170">
        <f t="shared" si="8"/>
        <v>0</v>
      </c>
      <c r="S109" s="78">
        <f>Q109+R109*Hoja1!$C$19</f>
        <v>0</v>
      </c>
      <c r="AE109" s="143">
        <f t="shared" si="15"/>
        <v>0</v>
      </c>
      <c r="AF109" s="149">
        <f t="shared" si="16"/>
        <v>0</v>
      </c>
      <c r="AG109" s="148">
        <f t="shared" si="9"/>
        <v>0</v>
      </c>
      <c r="AH109" s="148" t="str">
        <f t="shared" si="10"/>
        <v>Factor de Emisión</v>
      </c>
      <c r="AI109" s="143">
        <f t="shared" si="11"/>
        <v>0</v>
      </c>
      <c r="AJ109" s="143">
        <f t="shared" si="12"/>
        <v>0</v>
      </c>
      <c r="AK109" s="143">
        <f t="shared" si="13"/>
        <v>0</v>
      </c>
      <c r="AL109" s="149">
        <f t="shared" si="14"/>
        <v>0</v>
      </c>
      <c r="AM109" s="148">
        <f>IF(J109="",AL109*'Fraccion masica'!$AB$36,J109*AL109)</f>
        <v>0</v>
      </c>
      <c r="AN109" s="143">
        <f>IF(K109="",AL109*'Fraccion masica'!$AB$35,K109*AL109)</f>
        <v>0</v>
      </c>
      <c r="AO109" s="149">
        <f>IFERROR(AM109*Hoja1!$C$24/Hoja1!$C$25/Hoja1!$C$26*16.04/1000000,0)</f>
        <v>0</v>
      </c>
      <c r="AP109" s="148">
        <f>0</f>
        <v>0</v>
      </c>
    </row>
    <row r="110" spans="2:42" x14ac:dyDescent="0.75">
      <c r="B110" s="52"/>
      <c r="C110" s="52"/>
      <c r="D110" s="125"/>
      <c r="E110" s="125"/>
      <c r="F110" s="131"/>
      <c r="G110" s="92"/>
      <c r="H110" s="14"/>
      <c r="I110" s="19"/>
      <c r="J110" s="52"/>
      <c r="K110" s="52"/>
      <c r="L110" s="122" t="str">
        <f t="shared" si="2"/>
        <v/>
      </c>
      <c r="M110" s="78">
        <f t="shared" si="3"/>
        <v>0</v>
      </c>
      <c r="N110" s="78">
        <f t="shared" si="4"/>
        <v>0</v>
      </c>
      <c r="O110" s="78">
        <f t="shared" si="5"/>
        <v>0</v>
      </c>
      <c r="P110" s="166" t="str">
        <f t="shared" si="6"/>
        <v>Factor de Emisión</v>
      </c>
      <c r="Q110" s="166">
        <f t="shared" si="7"/>
        <v>0</v>
      </c>
      <c r="R110" s="170">
        <f t="shared" si="8"/>
        <v>0</v>
      </c>
      <c r="S110" s="78">
        <f>Q110+R110*Hoja1!$C$19</f>
        <v>0</v>
      </c>
      <c r="AE110" s="143">
        <f t="shared" si="15"/>
        <v>0</v>
      </c>
      <c r="AF110" s="149">
        <f t="shared" si="16"/>
        <v>0</v>
      </c>
      <c r="AG110" s="148">
        <f t="shared" si="9"/>
        <v>0</v>
      </c>
      <c r="AH110" s="148" t="str">
        <f t="shared" si="10"/>
        <v>Factor de Emisión</v>
      </c>
      <c r="AI110" s="143">
        <f t="shared" si="11"/>
        <v>0</v>
      </c>
      <c r="AJ110" s="143">
        <f t="shared" si="12"/>
        <v>0</v>
      </c>
      <c r="AK110" s="143">
        <f t="shared" si="13"/>
        <v>0</v>
      </c>
      <c r="AL110" s="149">
        <f t="shared" si="14"/>
        <v>0</v>
      </c>
      <c r="AM110" s="148">
        <f>IF(J110="",AL110*'Fraccion masica'!$AB$36,J110*AL110)</f>
        <v>0</v>
      </c>
      <c r="AN110" s="143">
        <f>IF(K110="",AL110*'Fraccion masica'!$AB$35,K110*AL110)</f>
        <v>0</v>
      </c>
      <c r="AO110" s="149">
        <f>IFERROR(AM110*Hoja1!$C$24/Hoja1!$C$25/Hoja1!$C$26*16.04/1000000,0)</f>
        <v>0</v>
      </c>
      <c r="AP110" s="148">
        <f>0</f>
        <v>0</v>
      </c>
    </row>
    <row r="111" spans="2:42" x14ac:dyDescent="0.75">
      <c r="B111" s="52"/>
      <c r="C111" s="52"/>
      <c r="D111" s="125"/>
      <c r="E111" s="125"/>
      <c r="F111" s="131"/>
      <c r="G111" s="92"/>
      <c r="H111" s="14"/>
      <c r="I111" s="19"/>
      <c r="J111" s="52"/>
      <c r="K111" s="52"/>
      <c r="L111" s="122" t="str">
        <f t="shared" si="2"/>
        <v/>
      </c>
      <c r="M111" s="78">
        <f t="shared" si="3"/>
        <v>0</v>
      </c>
      <c r="N111" s="78">
        <f t="shared" si="4"/>
        <v>0</v>
      </c>
      <c r="O111" s="78">
        <f t="shared" si="5"/>
        <v>0</v>
      </c>
      <c r="P111" s="166" t="str">
        <f t="shared" si="6"/>
        <v>Factor de Emisión</v>
      </c>
      <c r="Q111" s="166">
        <f t="shared" si="7"/>
        <v>0</v>
      </c>
      <c r="R111" s="170">
        <f t="shared" si="8"/>
        <v>0</v>
      </c>
      <c r="S111" s="78">
        <f>Q111+R111*Hoja1!$C$19</f>
        <v>0</v>
      </c>
      <c r="AE111" s="143">
        <f t="shared" si="15"/>
        <v>0</v>
      </c>
      <c r="AF111" s="149">
        <f t="shared" si="16"/>
        <v>0</v>
      </c>
      <c r="AG111" s="148">
        <f t="shared" si="9"/>
        <v>0</v>
      </c>
      <c r="AH111" s="148" t="str">
        <f t="shared" si="10"/>
        <v>Factor de Emisión</v>
      </c>
      <c r="AI111" s="143">
        <f t="shared" si="11"/>
        <v>0</v>
      </c>
      <c r="AJ111" s="143">
        <f t="shared" si="12"/>
        <v>0</v>
      </c>
      <c r="AK111" s="143">
        <f t="shared" si="13"/>
        <v>0</v>
      </c>
      <c r="AL111" s="149">
        <f t="shared" si="14"/>
        <v>0</v>
      </c>
      <c r="AM111" s="148">
        <f>IF(J111="",AL111*'Fraccion masica'!$AB$36,J111*AL111)</f>
        <v>0</v>
      </c>
      <c r="AN111" s="143">
        <f>IF(K111="",AL111*'Fraccion masica'!$AB$35,K111*AL111)</f>
        <v>0</v>
      </c>
      <c r="AO111" s="149">
        <f>IFERROR(AM111*Hoja1!$C$24/Hoja1!$C$25/Hoja1!$C$26*16.04/1000000,0)</f>
        <v>0</v>
      </c>
      <c r="AP111" s="148">
        <f>0</f>
        <v>0</v>
      </c>
    </row>
    <row r="112" spans="2:42" x14ac:dyDescent="0.75">
      <c r="B112" s="52"/>
      <c r="C112" s="52"/>
      <c r="D112" s="125"/>
      <c r="E112" s="125"/>
      <c r="F112" s="131"/>
      <c r="G112" s="92"/>
      <c r="H112" s="14"/>
      <c r="I112" s="19"/>
      <c r="J112" s="52"/>
      <c r="K112" s="52"/>
      <c r="L112" s="122" t="str">
        <f t="shared" si="2"/>
        <v/>
      </c>
      <c r="M112" s="78">
        <f t="shared" si="3"/>
        <v>0</v>
      </c>
      <c r="N112" s="78">
        <f t="shared" si="4"/>
        <v>0</v>
      </c>
      <c r="O112" s="78">
        <f t="shared" si="5"/>
        <v>0</v>
      </c>
      <c r="P112" s="166" t="str">
        <f t="shared" si="6"/>
        <v>Factor de Emisión</v>
      </c>
      <c r="Q112" s="166">
        <f t="shared" si="7"/>
        <v>0</v>
      </c>
      <c r="R112" s="170">
        <f t="shared" si="8"/>
        <v>0</v>
      </c>
      <c r="S112" s="78">
        <f>Q112+R112*Hoja1!$C$19</f>
        <v>0</v>
      </c>
      <c r="AE112" s="143">
        <f t="shared" si="15"/>
        <v>0</v>
      </c>
      <c r="AF112" s="149">
        <f t="shared" si="16"/>
        <v>0</v>
      </c>
      <c r="AG112" s="148">
        <f t="shared" si="9"/>
        <v>0</v>
      </c>
      <c r="AH112" s="148" t="str">
        <f t="shared" si="10"/>
        <v>Factor de Emisión</v>
      </c>
      <c r="AI112" s="143">
        <f t="shared" si="11"/>
        <v>0</v>
      </c>
      <c r="AJ112" s="143">
        <f t="shared" si="12"/>
        <v>0</v>
      </c>
      <c r="AK112" s="143">
        <f t="shared" si="13"/>
        <v>0</v>
      </c>
      <c r="AL112" s="149">
        <f t="shared" si="14"/>
        <v>0</v>
      </c>
      <c r="AM112" s="148">
        <f>IF(J112="",AL112*'Fraccion masica'!$AB$36,J112*AL112)</f>
        <v>0</v>
      </c>
      <c r="AN112" s="143">
        <f>IF(K112="",AL112*'Fraccion masica'!$AB$35,K112*AL112)</f>
        <v>0</v>
      </c>
      <c r="AO112" s="149">
        <f>IFERROR(AM112*Hoja1!$C$24/Hoja1!$C$25/Hoja1!$C$26*16.04/1000000,0)</f>
        <v>0</v>
      </c>
      <c r="AP112" s="148">
        <f>0</f>
        <v>0</v>
      </c>
    </row>
    <row r="113" spans="2:42" x14ac:dyDescent="0.75">
      <c r="B113" s="52"/>
      <c r="C113" s="52"/>
      <c r="D113" s="125"/>
      <c r="E113" s="125"/>
      <c r="F113" s="131"/>
      <c r="G113" s="92"/>
      <c r="H113" s="14"/>
      <c r="I113" s="19"/>
      <c r="J113" s="52"/>
      <c r="K113" s="52"/>
      <c r="L113" s="122" t="str">
        <f t="shared" si="2"/>
        <v/>
      </c>
      <c r="M113" s="78">
        <f t="shared" si="3"/>
        <v>0</v>
      </c>
      <c r="N113" s="78">
        <f t="shared" si="4"/>
        <v>0</v>
      </c>
      <c r="O113" s="78">
        <f t="shared" si="5"/>
        <v>0</v>
      </c>
      <c r="P113" s="166" t="str">
        <f t="shared" si="6"/>
        <v>Factor de Emisión</v>
      </c>
      <c r="Q113" s="166">
        <f t="shared" si="7"/>
        <v>0</v>
      </c>
      <c r="R113" s="170">
        <f t="shared" si="8"/>
        <v>0</v>
      </c>
      <c r="S113" s="78">
        <f>Q113+R113*Hoja1!$C$19</f>
        <v>0</v>
      </c>
      <c r="AE113" s="143">
        <f t="shared" si="15"/>
        <v>0</v>
      </c>
      <c r="AF113" s="149">
        <f t="shared" si="16"/>
        <v>0</v>
      </c>
      <c r="AG113" s="148">
        <f t="shared" si="9"/>
        <v>0</v>
      </c>
      <c r="AH113" s="148" t="str">
        <f t="shared" si="10"/>
        <v>Factor de Emisión</v>
      </c>
      <c r="AI113" s="143">
        <f t="shared" si="11"/>
        <v>0</v>
      </c>
      <c r="AJ113" s="143">
        <f t="shared" si="12"/>
        <v>0</v>
      </c>
      <c r="AK113" s="143">
        <f t="shared" si="13"/>
        <v>0</v>
      </c>
      <c r="AL113" s="149">
        <f t="shared" si="14"/>
        <v>0</v>
      </c>
      <c r="AM113" s="148">
        <f>IF(J113="",AL113*'Fraccion masica'!$AB$36,J113*AL113)</f>
        <v>0</v>
      </c>
      <c r="AN113" s="143">
        <f>IF(K113="",AL113*'Fraccion masica'!$AB$35,K113*AL113)</f>
        <v>0</v>
      </c>
      <c r="AO113" s="149">
        <f>IFERROR(AM113*Hoja1!$C$24/Hoja1!$C$25/Hoja1!$C$26*16.04/1000000,0)</f>
        <v>0</v>
      </c>
      <c r="AP113" s="148">
        <f>0</f>
        <v>0</v>
      </c>
    </row>
    <row r="114" spans="2:42" x14ac:dyDescent="0.75">
      <c r="B114" s="52"/>
      <c r="C114" s="52"/>
      <c r="D114" s="125"/>
      <c r="E114" s="125"/>
      <c r="F114" s="131"/>
      <c r="G114" s="92"/>
      <c r="H114" s="14"/>
      <c r="I114" s="19"/>
      <c r="J114" s="52"/>
      <c r="K114" s="52"/>
      <c r="L114" s="122" t="str">
        <f t="shared" si="2"/>
        <v/>
      </c>
      <c r="M114" s="78">
        <f t="shared" si="3"/>
        <v>0</v>
      </c>
      <c r="N114" s="78">
        <f t="shared" si="4"/>
        <v>0</v>
      </c>
      <c r="O114" s="78">
        <f t="shared" si="5"/>
        <v>0</v>
      </c>
      <c r="P114" s="166" t="str">
        <f t="shared" si="6"/>
        <v>Factor de Emisión</v>
      </c>
      <c r="Q114" s="166">
        <f t="shared" si="7"/>
        <v>0</v>
      </c>
      <c r="R114" s="170">
        <f t="shared" si="8"/>
        <v>0</v>
      </c>
      <c r="S114" s="78">
        <f>Q114+R114*Hoja1!$C$19</f>
        <v>0</v>
      </c>
      <c r="AE114" s="143">
        <f t="shared" si="15"/>
        <v>0</v>
      </c>
      <c r="AF114" s="149">
        <f t="shared" si="16"/>
        <v>0</v>
      </c>
      <c r="AG114" s="148">
        <f t="shared" si="9"/>
        <v>0</v>
      </c>
      <c r="AH114" s="148" t="str">
        <f t="shared" si="10"/>
        <v>Factor de Emisión</v>
      </c>
      <c r="AI114" s="143">
        <f t="shared" si="11"/>
        <v>0</v>
      </c>
      <c r="AJ114" s="143">
        <f t="shared" si="12"/>
        <v>0</v>
      </c>
      <c r="AK114" s="143">
        <f t="shared" si="13"/>
        <v>0</v>
      </c>
      <c r="AL114" s="149">
        <f t="shared" si="14"/>
        <v>0</v>
      </c>
      <c r="AM114" s="148">
        <f>IF(J114="",AL114*'Fraccion masica'!$AB$36,J114*AL114)</f>
        <v>0</v>
      </c>
      <c r="AN114" s="143">
        <f>IF(K114="",AL114*'Fraccion masica'!$AB$35,K114*AL114)</f>
        <v>0</v>
      </c>
      <c r="AO114" s="149">
        <f>IFERROR(AM114*Hoja1!$C$24/Hoja1!$C$25/Hoja1!$C$26*16.04/1000000,0)</f>
        <v>0</v>
      </c>
      <c r="AP114" s="148">
        <f>0</f>
        <v>0</v>
      </c>
    </row>
    <row r="115" spans="2:42" x14ac:dyDescent="0.75">
      <c r="B115" s="52"/>
      <c r="C115" s="52"/>
      <c r="D115" s="125"/>
      <c r="E115" s="125"/>
      <c r="F115" s="131"/>
      <c r="G115" s="92"/>
      <c r="H115" s="14"/>
      <c r="I115" s="19"/>
      <c r="J115" s="52"/>
      <c r="K115" s="52"/>
      <c r="L115" s="122" t="str">
        <f t="shared" si="2"/>
        <v/>
      </c>
      <c r="M115" s="78">
        <f t="shared" si="3"/>
        <v>0</v>
      </c>
      <c r="N115" s="78">
        <f t="shared" si="4"/>
        <v>0</v>
      </c>
      <c r="O115" s="78">
        <f t="shared" si="5"/>
        <v>0</v>
      </c>
      <c r="P115" s="166" t="str">
        <f t="shared" si="6"/>
        <v>Factor de Emisión</v>
      </c>
      <c r="Q115" s="166">
        <f t="shared" si="7"/>
        <v>0</v>
      </c>
      <c r="R115" s="170">
        <f t="shared" si="8"/>
        <v>0</v>
      </c>
      <c r="S115" s="78">
        <f>Q115+R115*Hoja1!$C$19</f>
        <v>0</v>
      </c>
      <c r="AE115" s="143">
        <f t="shared" si="15"/>
        <v>0</v>
      </c>
      <c r="AF115" s="149">
        <f t="shared" si="16"/>
        <v>0</v>
      </c>
      <c r="AG115" s="148">
        <f t="shared" si="9"/>
        <v>0</v>
      </c>
      <c r="AH115" s="148" t="str">
        <f t="shared" si="10"/>
        <v>Factor de Emisión</v>
      </c>
      <c r="AI115" s="143">
        <f t="shared" si="11"/>
        <v>0</v>
      </c>
      <c r="AJ115" s="143">
        <f t="shared" si="12"/>
        <v>0</v>
      </c>
      <c r="AK115" s="143">
        <f t="shared" si="13"/>
        <v>0</v>
      </c>
      <c r="AL115" s="149">
        <f t="shared" si="14"/>
        <v>0</v>
      </c>
      <c r="AM115" s="148">
        <f>IF(J115="",AL115*'Fraccion masica'!$AB$36,J115*AL115)</f>
        <v>0</v>
      </c>
      <c r="AN115" s="143">
        <f>IF(K115="",AL115*'Fraccion masica'!$AB$35,K115*AL115)</f>
        <v>0</v>
      </c>
      <c r="AO115" s="149">
        <f>IFERROR(AM115*Hoja1!$C$24/Hoja1!$C$25/Hoja1!$C$26*16.04/1000000,0)</f>
        <v>0</v>
      </c>
      <c r="AP115" s="148">
        <f>0</f>
        <v>0</v>
      </c>
    </row>
    <row r="116" spans="2:42" x14ac:dyDescent="0.75">
      <c r="B116" s="52"/>
      <c r="C116" s="52"/>
      <c r="D116" s="125"/>
      <c r="E116" s="125"/>
      <c r="F116" s="131"/>
      <c r="G116" s="92"/>
      <c r="H116" s="14"/>
      <c r="I116" s="19"/>
      <c r="J116" s="52"/>
      <c r="K116" s="52"/>
      <c r="L116" s="122" t="str">
        <f t="shared" si="2"/>
        <v/>
      </c>
      <c r="M116" s="78">
        <f t="shared" si="3"/>
        <v>0</v>
      </c>
      <c r="N116" s="78">
        <f t="shared" si="4"/>
        <v>0</v>
      </c>
      <c r="O116" s="78">
        <f t="shared" si="5"/>
        <v>0</v>
      </c>
      <c r="P116" s="166" t="str">
        <f t="shared" si="6"/>
        <v>Factor de Emisión</v>
      </c>
      <c r="Q116" s="166">
        <f t="shared" si="7"/>
        <v>0</v>
      </c>
      <c r="R116" s="170">
        <f t="shared" si="8"/>
        <v>0</v>
      </c>
      <c r="S116" s="78">
        <f>Q116+R116*Hoja1!$C$19</f>
        <v>0</v>
      </c>
      <c r="AE116" s="143">
        <f t="shared" si="15"/>
        <v>0</v>
      </c>
      <c r="AF116" s="149">
        <f t="shared" si="16"/>
        <v>0</v>
      </c>
      <c r="AG116" s="148">
        <f t="shared" si="9"/>
        <v>0</v>
      </c>
      <c r="AH116" s="148" t="str">
        <f t="shared" si="10"/>
        <v>Factor de Emisión</v>
      </c>
      <c r="AI116" s="143">
        <f t="shared" si="11"/>
        <v>0</v>
      </c>
      <c r="AJ116" s="143">
        <f t="shared" si="12"/>
        <v>0</v>
      </c>
      <c r="AK116" s="143">
        <f t="shared" si="13"/>
        <v>0</v>
      </c>
      <c r="AL116" s="149">
        <f t="shared" si="14"/>
        <v>0</v>
      </c>
      <c r="AM116" s="148">
        <f>IF(J116="",AL116*'Fraccion masica'!$AB$36,J116*AL116)</f>
        <v>0</v>
      </c>
      <c r="AN116" s="143">
        <f>IF(K116="",AL116*'Fraccion masica'!$AB$35,K116*AL116)</f>
        <v>0</v>
      </c>
      <c r="AO116" s="149">
        <f>IFERROR(AM116*Hoja1!$C$24/Hoja1!$C$25/Hoja1!$C$26*16.04/1000000,0)</f>
        <v>0</v>
      </c>
      <c r="AP116" s="148">
        <f>0</f>
        <v>0</v>
      </c>
    </row>
    <row r="117" spans="2:42" x14ac:dyDescent="0.75">
      <c r="B117" s="52"/>
      <c r="C117" s="52"/>
      <c r="D117" s="125"/>
      <c r="E117" s="125"/>
      <c r="F117" s="131"/>
      <c r="G117" s="92"/>
      <c r="H117" s="14"/>
      <c r="I117" s="19"/>
      <c r="J117" s="52"/>
      <c r="K117" s="52"/>
      <c r="L117" s="122" t="str">
        <f t="shared" si="2"/>
        <v/>
      </c>
      <c r="M117" s="78">
        <f t="shared" si="3"/>
        <v>0</v>
      </c>
      <c r="N117" s="78">
        <f t="shared" si="4"/>
        <v>0</v>
      </c>
      <c r="O117" s="78">
        <f t="shared" si="5"/>
        <v>0</v>
      </c>
      <c r="P117" s="166" t="str">
        <f t="shared" si="6"/>
        <v>Factor de Emisión</v>
      </c>
      <c r="Q117" s="166">
        <f t="shared" si="7"/>
        <v>0</v>
      </c>
      <c r="R117" s="170">
        <f t="shared" si="8"/>
        <v>0</v>
      </c>
      <c r="S117" s="78">
        <f>Q117+R117*Hoja1!$C$19</f>
        <v>0</v>
      </c>
      <c r="AE117" s="143">
        <f t="shared" ref="AE117:AE138" si="17">B117</f>
        <v>0</v>
      </c>
      <c r="AF117" s="149">
        <f t="shared" ref="AF117:AF138" si="18">G117*C117</f>
        <v>0</v>
      </c>
      <c r="AG117" s="148">
        <f t="shared" si="9"/>
        <v>0</v>
      </c>
      <c r="AH117" s="148" t="str">
        <f t="shared" si="10"/>
        <v>Factor de Emisión</v>
      </c>
      <c r="AI117" s="143">
        <f t="shared" si="11"/>
        <v>0</v>
      </c>
      <c r="AJ117" s="143">
        <f t="shared" si="12"/>
        <v>0</v>
      </c>
      <c r="AK117" s="143">
        <f t="shared" si="13"/>
        <v>0</v>
      </c>
      <c r="AL117" s="149">
        <f t="shared" si="14"/>
        <v>0</v>
      </c>
      <c r="AM117" s="148">
        <f>IF(J117="",AL117*'Fraccion masica'!$AB$36,J117*AL117)</f>
        <v>0</v>
      </c>
      <c r="AN117" s="143">
        <f>IF(K117="",AL117*'Fraccion masica'!$AB$35,K117*AL117)</f>
        <v>0</v>
      </c>
      <c r="AO117" s="149">
        <f>IFERROR(AM117*Hoja1!$C$24/Hoja1!$C$25/Hoja1!$C$26*16.04/1000000,0)</f>
        <v>0</v>
      </c>
      <c r="AP117" s="148">
        <f>0</f>
        <v>0</v>
      </c>
    </row>
    <row r="118" spans="2:42" x14ac:dyDescent="0.75">
      <c r="B118" s="52"/>
      <c r="C118" s="52"/>
      <c r="D118" s="125"/>
      <c r="E118" s="125"/>
      <c r="F118" s="131"/>
      <c r="G118" s="92"/>
      <c r="H118" s="14"/>
      <c r="I118" s="19"/>
      <c r="J118" s="52"/>
      <c r="K118" s="52"/>
      <c r="L118" s="122" t="str">
        <f t="shared" ref="L118:L138" si="19">IF(F118="","",F118)</f>
        <v/>
      </c>
      <c r="M118" s="78">
        <f t="shared" ref="M118:M138" si="20">AJ118</f>
        <v>0</v>
      </c>
      <c r="N118" s="78">
        <f t="shared" ref="N118:N138" si="21">AK118</f>
        <v>0</v>
      </c>
      <c r="O118" s="78">
        <f t="shared" ref="O118:O138" si="22">AI118</f>
        <v>0</v>
      </c>
      <c r="P118" s="166" t="str">
        <f t="shared" ref="P118:P138" si="23">AH118</f>
        <v>Factor de Emisión</v>
      </c>
      <c r="Q118" s="166">
        <f t="shared" ref="Q118:Q138" si="24">AP118</f>
        <v>0</v>
      </c>
      <c r="R118" s="170">
        <f t="shared" ref="R118:R138" si="25">AO118</f>
        <v>0</v>
      </c>
      <c r="S118" s="78">
        <f>Q118+R118*Hoja1!$C$19</f>
        <v>0</v>
      </c>
      <c r="AE118" s="143">
        <f t="shared" si="17"/>
        <v>0</v>
      </c>
      <c r="AF118" s="149">
        <f t="shared" si="18"/>
        <v>0</v>
      </c>
      <c r="AG118" s="148">
        <f t="shared" ref="AG118:AG138" si="26">IF(I118="X",H118*C118*349.7/1000000,0)</f>
        <v>0</v>
      </c>
      <c r="AH118" s="148" t="str">
        <f t="shared" ref="AH118:AH138" si="27">IF(AF118&lt;&gt;0,"Medición","Factor de Emisión")</f>
        <v>Factor de Emisión</v>
      </c>
      <c r="AI118" s="143">
        <f t="shared" ref="AI118:AI138" si="28">IF(AF118&lt;&gt;0,AF118,AG118)*(1-D118-E118)</f>
        <v>0</v>
      </c>
      <c r="AJ118" s="143">
        <f t="shared" ref="AJ118:AJ138" si="29">IF(AF118&lt;&gt;0,AF118,AG118)*D118</f>
        <v>0</v>
      </c>
      <c r="AK118" s="143">
        <f t="shared" ref="AK118:AK138" si="30">IF(AF118&lt;&gt;0,AF118,AG118)*E118</f>
        <v>0</v>
      </c>
      <c r="AL118" s="149">
        <f t="shared" ref="AL118:AL138" si="31">AI118*(0.3048^3)</f>
        <v>0</v>
      </c>
      <c r="AM118" s="148">
        <f>IF(J118="",AL118*'Fraccion masica'!$AB$36,J118*AL118)</f>
        <v>0</v>
      </c>
      <c r="AN118" s="143">
        <f>IF(K118="",AL118*'Fraccion masica'!$AB$35,K118*AL118)</f>
        <v>0</v>
      </c>
      <c r="AO118" s="149">
        <f>IFERROR(AM118*Hoja1!$C$24/Hoja1!$C$25/Hoja1!$C$26*16.04/1000000,0)</f>
        <v>0</v>
      </c>
      <c r="AP118" s="148">
        <f>0</f>
        <v>0</v>
      </c>
    </row>
    <row r="119" spans="2:42" x14ac:dyDescent="0.75">
      <c r="B119" s="52"/>
      <c r="C119" s="52"/>
      <c r="D119" s="125"/>
      <c r="E119" s="125"/>
      <c r="F119" s="131"/>
      <c r="G119" s="92"/>
      <c r="H119" s="14"/>
      <c r="I119" s="19"/>
      <c r="J119" s="52"/>
      <c r="K119" s="52"/>
      <c r="L119" s="122" t="str">
        <f t="shared" si="19"/>
        <v/>
      </c>
      <c r="M119" s="78">
        <f t="shared" si="20"/>
        <v>0</v>
      </c>
      <c r="N119" s="78">
        <f t="shared" si="21"/>
        <v>0</v>
      </c>
      <c r="O119" s="78">
        <f t="shared" si="22"/>
        <v>0</v>
      </c>
      <c r="P119" s="166" t="str">
        <f t="shared" si="23"/>
        <v>Factor de Emisión</v>
      </c>
      <c r="Q119" s="166">
        <f t="shared" si="24"/>
        <v>0</v>
      </c>
      <c r="R119" s="170">
        <f t="shared" si="25"/>
        <v>0</v>
      </c>
      <c r="S119" s="78">
        <f>Q119+R119*Hoja1!$C$19</f>
        <v>0</v>
      </c>
      <c r="AE119" s="143">
        <f t="shared" si="17"/>
        <v>0</v>
      </c>
      <c r="AF119" s="149">
        <f t="shared" si="18"/>
        <v>0</v>
      </c>
      <c r="AG119" s="148">
        <f t="shared" si="26"/>
        <v>0</v>
      </c>
      <c r="AH119" s="148" t="str">
        <f t="shared" si="27"/>
        <v>Factor de Emisión</v>
      </c>
      <c r="AI119" s="143">
        <f t="shared" si="28"/>
        <v>0</v>
      </c>
      <c r="AJ119" s="143">
        <f t="shared" si="29"/>
        <v>0</v>
      </c>
      <c r="AK119" s="143">
        <f t="shared" si="30"/>
        <v>0</v>
      </c>
      <c r="AL119" s="149">
        <f t="shared" si="31"/>
        <v>0</v>
      </c>
      <c r="AM119" s="148">
        <f>IF(J119="",AL119*'Fraccion masica'!$AB$36,J119*AL119)</f>
        <v>0</v>
      </c>
      <c r="AN119" s="143">
        <f>IF(K119="",AL119*'Fraccion masica'!$AB$35,K119*AL119)</f>
        <v>0</v>
      </c>
      <c r="AO119" s="149">
        <f>IFERROR(AM119*Hoja1!$C$24/Hoja1!$C$25/Hoja1!$C$26*16.04/1000000,0)</f>
        <v>0</v>
      </c>
      <c r="AP119" s="148">
        <f>0</f>
        <v>0</v>
      </c>
    </row>
    <row r="120" spans="2:42" x14ac:dyDescent="0.75">
      <c r="B120" s="52"/>
      <c r="C120" s="52"/>
      <c r="D120" s="125"/>
      <c r="E120" s="125"/>
      <c r="F120" s="131"/>
      <c r="G120" s="92"/>
      <c r="H120" s="14"/>
      <c r="I120" s="19"/>
      <c r="J120" s="52"/>
      <c r="K120" s="52"/>
      <c r="L120" s="122" t="str">
        <f t="shared" si="19"/>
        <v/>
      </c>
      <c r="M120" s="78">
        <f t="shared" si="20"/>
        <v>0</v>
      </c>
      <c r="N120" s="78">
        <f t="shared" si="21"/>
        <v>0</v>
      </c>
      <c r="O120" s="78">
        <f t="shared" si="22"/>
        <v>0</v>
      </c>
      <c r="P120" s="166" t="str">
        <f t="shared" si="23"/>
        <v>Factor de Emisión</v>
      </c>
      <c r="Q120" s="166">
        <f t="shared" si="24"/>
        <v>0</v>
      </c>
      <c r="R120" s="170">
        <f t="shared" si="25"/>
        <v>0</v>
      </c>
      <c r="S120" s="78">
        <f>Q120+R120*Hoja1!$C$19</f>
        <v>0</v>
      </c>
      <c r="AE120" s="143">
        <f t="shared" si="17"/>
        <v>0</v>
      </c>
      <c r="AF120" s="149">
        <f t="shared" si="18"/>
        <v>0</v>
      </c>
      <c r="AG120" s="148">
        <f t="shared" si="26"/>
        <v>0</v>
      </c>
      <c r="AH120" s="148" t="str">
        <f t="shared" si="27"/>
        <v>Factor de Emisión</v>
      </c>
      <c r="AI120" s="143">
        <f t="shared" si="28"/>
        <v>0</v>
      </c>
      <c r="AJ120" s="143">
        <f t="shared" si="29"/>
        <v>0</v>
      </c>
      <c r="AK120" s="143">
        <f t="shared" si="30"/>
        <v>0</v>
      </c>
      <c r="AL120" s="149">
        <f t="shared" si="31"/>
        <v>0</v>
      </c>
      <c r="AM120" s="148">
        <f>IF(J120="",AL120*'Fraccion masica'!$AB$36,J120*AL120)</f>
        <v>0</v>
      </c>
      <c r="AN120" s="143">
        <f>IF(K120="",AL120*'Fraccion masica'!$AB$35,K120*AL120)</f>
        <v>0</v>
      </c>
      <c r="AO120" s="149">
        <f>IFERROR(AM120*Hoja1!$C$24/Hoja1!$C$25/Hoja1!$C$26*16.04/1000000,0)</f>
        <v>0</v>
      </c>
      <c r="AP120" s="148">
        <f>0</f>
        <v>0</v>
      </c>
    </row>
    <row r="121" spans="2:42" x14ac:dyDescent="0.75">
      <c r="B121" s="52"/>
      <c r="C121" s="52"/>
      <c r="D121" s="125"/>
      <c r="E121" s="125"/>
      <c r="F121" s="131"/>
      <c r="G121" s="92"/>
      <c r="H121" s="14"/>
      <c r="I121" s="19"/>
      <c r="J121" s="52"/>
      <c r="K121" s="52"/>
      <c r="L121" s="122" t="str">
        <f t="shared" si="19"/>
        <v/>
      </c>
      <c r="M121" s="78">
        <f t="shared" si="20"/>
        <v>0</v>
      </c>
      <c r="N121" s="78">
        <f t="shared" si="21"/>
        <v>0</v>
      </c>
      <c r="O121" s="78">
        <f t="shared" si="22"/>
        <v>0</v>
      </c>
      <c r="P121" s="166" t="str">
        <f t="shared" si="23"/>
        <v>Factor de Emisión</v>
      </c>
      <c r="Q121" s="166">
        <f t="shared" si="24"/>
        <v>0</v>
      </c>
      <c r="R121" s="170">
        <f t="shared" si="25"/>
        <v>0</v>
      </c>
      <c r="S121" s="78">
        <f>Q121+R121*Hoja1!$C$19</f>
        <v>0</v>
      </c>
      <c r="AE121" s="143">
        <f t="shared" si="17"/>
        <v>0</v>
      </c>
      <c r="AF121" s="149">
        <f t="shared" si="18"/>
        <v>0</v>
      </c>
      <c r="AG121" s="148">
        <f t="shared" si="26"/>
        <v>0</v>
      </c>
      <c r="AH121" s="148" t="str">
        <f t="shared" si="27"/>
        <v>Factor de Emisión</v>
      </c>
      <c r="AI121" s="143">
        <f t="shared" si="28"/>
        <v>0</v>
      </c>
      <c r="AJ121" s="143">
        <f t="shared" si="29"/>
        <v>0</v>
      </c>
      <c r="AK121" s="143">
        <f t="shared" si="30"/>
        <v>0</v>
      </c>
      <c r="AL121" s="149">
        <f t="shared" si="31"/>
        <v>0</v>
      </c>
      <c r="AM121" s="148">
        <f>IF(J121="",AL121*'Fraccion masica'!$AB$36,J121*AL121)</f>
        <v>0</v>
      </c>
      <c r="AN121" s="143">
        <f>IF(K121="",AL121*'Fraccion masica'!$AB$35,K121*AL121)</f>
        <v>0</v>
      </c>
      <c r="AO121" s="149">
        <f>IFERROR(AM121*Hoja1!$C$24/Hoja1!$C$25/Hoja1!$C$26*16.04/1000000,0)</f>
        <v>0</v>
      </c>
      <c r="AP121" s="148">
        <f>0</f>
        <v>0</v>
      </c>
    </row>
    <row r="122" spans="2:42" x14ac:dyDescent="0.75">
      <c r="B122" s="52"/>
      <c r="C122" s="52"/>
      <c r="D122" s="125"/>
      <c r="E122" s="125"/>
      <c r="F122" s="131"/>
      <c r="G122" s="92"/>
      <c r="H122" s="14"/>
      <c r="I122" s="19"/>
      <c r="J122" s="52"/>
      <c r="K122" s="52"/>
      <c r="L122" s="122" t="str">
        <f t="shared" si="19"/>
        <v/>
      </c>
      <c r="M122" s="78">
        <f t="shared" si="20"/>
        <v>0</v>
      </c>
      <c r="N122" s="78">
        <f t="shared" si="21"/>
        <v>0</v>
      </c>
      <c r="O122" s="78">
        <f t="shared" si="22"/>
        <v>0</v>
      </c>
      <c r="P122" s="166" t="str">
        <f t="shared" si="23"/>
        <v>Factor de Emisión</v>
      </c>
      <c r="Q122" s="166">
        <f t="shared" si="24"/>
        <v>0</v>
      </c>
      <c r="R122" s="170">
        <f t="shared" si="25"/>
        <v>0</v>
      </c>
      <c r="S122" s="78">
        <f>Q122+R122*Hoja1!$C$19</f>
        <v>0</v>
      </c>
      <c r="AE122" s="143">
        <f t="shared" si="17"/>
        <v>0</v>
      </c>
      <c r="AF122" s="149">
        <f t="shared" si="18"/>
        <v>0</v>
      </c>
      <c r="AG122" s="148">
        <f t="shared" si="26"/>
        <v>0</v>
      </c>
      <c r="AH122" s="148" t="str">
        <f t="shared" si="27"/>
        <v>Factor de Emisión</v>
      </c>
      <c r="AI122" s="143">
        <f t="shared" si="28"/>
        <v>0</v>
      </c>
      <c r="AJ122" s="143">
        <f t="shared" si="29"/>
        <v>0</v>
      </c>
      <c r="AK122" s="143">
        <f t="shared" si="30"/>
        <v>0</v>
      </c>
      <c r="AL122" s="149">
        <f t="shared" si="31"/>
        <v>0</v>
      </c>
      <c r="AM122" s="148">
        <f>IF(J122="",AL122*'Fraccion masica'!$AB$36,J122*AL122)</f>
        <v>0</v>
      </c>
      <c r="AN122" s="143">
        <f>IF(K122="",AL122*'Fraccion masica'!$AB$35,K122*AL122)</f>
        <v>0</v>
      </c>
      <c r="AO122" s="149">
        <f>IFERROR(AM122*Hoja1!$C$24/Hoja1!$C$25/Hoja1!$C$26*16.04/1000000,0)</f>
        <v>0</v>
      </c>
      <c r="AP122" s="148">
        <f>0</f>
        <v>0</v>
      </c>
    </row>
    <row r="123" spans="2:42" x14ac:dyDescent="0.75">
      <c r="B123" s="52"/>
      <c r="C123" s="52"/>
      <c r="D123" s="125"/>
      <c r="E123" s="125"/>
      <c r="F123" s="131"/>
      <c r="G123" s="92"/>
      <c r="H123" s="14"/>
      <c r="I123" s="19"/>
      <c r="J123" s="52"/>
      <c r="K123" s="52"/>
      <c r="L123" s="122" t="str">
        <f t="shared" si="19"/>
        <v/>
      </c>
      <c r="M123" s="78">
        <f t="shared" si="20"/>
        <v>0</v>
      </c>
      <c r="N123" s="78">
        <f t="shared" si="21"/>
        <v>0</v>
      </c>
      <c r="O123" s="78">
        <f t="shared" si="22"/>
        <v>0</v>
      </c>
      <c r="P123" s="166" t="str">
        <f t="shared" si="23"/>
        <v>Factor de Emisión</v>
      </c>
      <c r="Q123" s="166">
        <f t="shared" si="24"/>
        <v>0</v>
      </c>
      <c r="R123" s="170">
        <f t="shared" si="25"/>
        <v>0</v>
      </c>
      <c r="S123" s="78">
        <f>Q123+R123*Hoja1!$C$19</f>
        <v>0</v>
      </c>
      <c r="AE123" s="143">
        <f t="shared" si="17"/>
        <v>0</v>
      </c>
      <c r="AF123" s="149">
        <f t="shared" si="18"/>
        <v>0</v>
      </c>
      <c r="AG123" s="148">
        <f t="shared" si="26"/>
        <v>0</v>
      </c>
      <c r="AH123" s="148" t="str">
        <f t="shared" si="27"/>
        <v>Factor de Emisión</v>
      </c>
      <c r="AI123" s="143">
        <f t="shared" si="28"/>
        <v>0</v>
      </c>
      <c r="AJ123" s="143">
        <f t="shared" si="29"/>
        <v>0</v>
      </c>
      <c r="AK123" s="143">
        <f t="shared" si="30"/>
        <v>0</v>
      </c>
      <c r="AL123" s="149">
        <f t="shared" si="31"/>
        <v>0</v>
      </c>
      <c r="AM123" s="148">
        <f>IF(J123="",AL123*'Fraccion masica'!$AB$36,J123*AL123)</f>
        <v>0</v>
      </c>
      <c r="AN123" s="143">
        <f>IF(K123="",AL123*'Fraccion masica'!$AB$35,K123*AL123)</f>
        <v>0</v>
      </c>
      <c r="AO123" s="149">
        <f>IFERROR(AM123*Hoja1!$C$24/Hoja1!$C$25/Hoja1!$C$26*16.04/1000000,0)</f>
        <v>0</v>
      </c>
      <c r="AP123" s="148">
        <f>0</f>
        <v>0</v>
      </c>
    </row>
    <row r="124" spans="2:42" x14ac:dyDescent="0.75">
      <c r="B124" s="52"/>
      <c r="C124" s="52"/>
      <c r="D124" s="125"/>
      <c r="E124" s="125"/>
      <c r="F124" s="131"/>
      <c r="G124" s="92"/>
      <c r="H124" s="14"/>
      <c r="I124" s="19"/>
      <c r="J124" s="52"/>
      <c r="K124" s="52"/>
      <c r="L124" s="122" t="str">
        <f t="shared" si="19"/>
        <v/>
      </c>
      <c r="M124" s="78">
        <f t="shared" si="20"/>
        <v>0</v>
      </c>
      <c r="N124" s="78">
        <f t="shared" si="21"/>
        <v>0</v>
      </c>
      <c r="O124" s="78">
        <f t="shared" si="22"/>
        <v>0</v>
      </c>
      <c r="P124" s="166" t="str">
        <f t="shared" si="23"/>
        <v>Factor de Emisión</v>
      </c>
      <c r="Q124" s="166">
        <f t="shared" si="24"/>
        <v>0</v>
      </c>
      <c r="R124" s="170">
        <f t="shared" si="25"/>
        <v>0</v>
      </c>
      <c r="S124" s="78">
        <f>Q124+R124*Hoja1!$C$19</f>
        <v>0</v>
      </c>
      <c r="AE124" s="143">
        <f t="shared" si="17"/>
        <v>0</v>
      </c>
      <c r="AF124" s="149">
        <f t="shared" si="18"/>
        <v>0</v>
      </c>
      <c r="AG124" s="148">
        <f t="shared" si="26"/>
        <v>0</v>
      </c>
      <c r="AH124" s="148" t="str">
        <f t="shared" si="27"/>
        <v>Factor de Emisión</v>
      </c>
      <c r="AI124" s="143">
        <f t="shared" si="28"/>
        <v>0</v>
      </c>
      <c r="AJ124" s="143">
        <f t="shared" si="29"/>
        <v>0</v>
      </c>
      <c r="AK124" s="143">
        <f t="shared" si="30"/>
        <v>0</v>
      </c>
      <c r="AL124" s="149">
        <f t="shared" si="31"/>
        <v>0</v>
      </c>
      <c r="AM124" s="148">
        <f>IF(J124="",AL124*'Fraccion masica'!$AB$36,J124*AL124)</f>
        <v>0</v>
      </c>
      <c r="AN124" s="143">
        <f>IF(K124="",AL124*'Fraccion masica'!$AB$35,K124*AL124)</f>
        <v>0</v>
      </c>
      <c r="AO124" s="149">
        <f>IFERROR(AM124*Hoja1!$C$24/Hoja1!$C$25/Hoja1!$C$26*16.04/1000000,0)</f>
        <v>0</v>
      </c>
      <c r="AP124" s="148">
        <f>0</f>
        <v>0</v>
      </c>
    </row>
    <row r="125" spans="2:42" x14ac:dyDescent="0.75">
      <c r="B125" s="52"/>
      <c r="C125" s="52"/>
      <c r="D125" s="125"/>
      <c r="E125" s="125"/>
      <c r="F125" s="131"/>
      <c r="G125" s="92"/>
      <c r="H125" s="14"/>
      <c r="I125" s="19"/>
      <c r="J125" s="52"/>
      <c r="K125" s="52"/>
      <c r="L125" s="122" t="str">
        <f t="shared" si="19"/>
        <v/>
      </c>
      <c r="M125" s="78">
        <f t="shared" si="20"/>
        <v>0</v>
      </c>
      <c r="N125" s="78">
        <f t="shared" si="21"/>
        <v>0</v>
      </c>
      <c r="O125" s="78">
        <f t="shared" si="22"/>
        <v>0</v>
      </c>
      <c r="P125" s="166" t="str">
        <f t="shared" si="23"/>
        <v>Factor de Emisión</v>
      </c>
      <c r="Q125" s="166">
        <f t="shared" si="24"/>
        <v>0</v>
      </c>
      <c r="R125" s="170">
        <f t="shared" si="25"/>
        <v>0</v>
      </c>
      <c r="S125" s="78">
        <f>Q125+R125*Hoja1!$C$19</f>
        <v>0</v>
      </c>
      <c r="AE125" s="143">
        <f t="shared" si="17"/>
        <v>0</v>
      </c>
      <c r="AF125" s="149">
        <f t="shared" si="18"/>
        <v>0</v>
      </c>
      <c r="AG125" s="148">
        <f t="shared" si="26"/>
        <v>0</v>
      </c>
      <c r="AH125" s="148" t="str">
        <f t="shared" si="27"/>
        <v>Factor de Emisión</v>
      </c>
      <c r="AI125" s="143">
        <f t="shared" si="28"/>
        <v>0</v>
      </c>
      <c r="AJ125" s="143">
        <f t="shared" si="29"/>
        <v>0</v>
      </c>
      <c r="AK125" s="143">
        <f t="shared" si="30"/>
        <v>0</v>
      </c>
      <c r="AL125" s="149">
        <f t="shared" si="31"/>
        <v>0</v>
      </c>
      <c r="AM125" s="148">
        <f>IF(J125="",AL125*'Fraccion masica'!$AB$36,J125*AL125)</f>
        <v>0</v>
      </c>
      <c r="AN125" s="143">
        <f>IF(K125="",AL125*'Fraccion masica'!$AB$35,K125*AL125)</f>
        <v>0</v>
      </c>
      <c r="AO125" s="149">
        <f>IFERROR(AM125*Hoja1!$C$24/Hoja1!$C$25/Hoja1!$C$26*16.04/1000000,0)</f>
        <v>0</v>
      </c>
      <c r="AP125" s="148">
        <f>0</f>
        <v>0</v>
      </c>
    </row>
    <row r="126" spans="2:42" x14ac:dyDescent="0.75">
      <c r="B126" s="52"/>
      <c r="C126" s="52"/>
      <c r="D126" s="125"/>
      <c r="E126" s="125"/>
      <c r="F126" s="131"/>
      <c r="G126" s="92"/>
      <c r="H126" s="14"/>
      <c r="I126" s="19"/>
      <c r="J126" s="52"/>
      <c r="K126" s="52"/>
      <c r="L126" s="122" t="str">
        <f t="shared" si="19"/>
        <v/>
      </c>
      <c r="M126" s="78">
        <f t="shared" si="20"/>
        <v>0</v>
      </c>
      <c r="N126" s="78">
        <f t="shared" si="21"/>
        <v>0</v>
      </c>
      <c r="O126" s="78">
        <f t="shared" si="22"/>
        <v>0</v>
      </c>
      <c r="P126" s="166" t="str">
        <f t="shared" si="23"/>
        <v>Factor de Emisión</v>
      </c>
      <c r="Q126" s="166">
        <f t="shared" si="24"/>
        <v>0</v>
      </c>
      <c r="R126" s="170">
        <f t="shared" si="25"/>
        <v>0</v>
      </c>
      <c r="S126" s="78">
        <f>Q126+R126*Hoja1!$C$19</f>
        <v>0</v>
      </c>
      <c r="AE126" s="143">
        <f t="shared" si="17"/>
        <v>0</v>
      </c>
      <c r="AF126" s="149">
        <f t="shared" si="18"/>
        <v>0</v>
      </c>
      <c r="AG126" s="148">
        <f t="shared" si="26"/>
        <v>0</v>
      </c>
      <c r="AH126" s="148" t="str">
        <f t="shared" si="27"/>
        <v>Factor de Emisión</v>
      </c>
      <c r="AI126" s="143">
        <f t="shared" si="28"/>
        <v>0</v>
      </c>
      <c r="AJ126" s="143">
        <f t="shared" si="29"/>
        <v>0</v>
      </c>
      <c r="AK126" s="143">
        <f t="shared" si="30"/>
        <v>0</v>
      </c>
      <c r="AL126" s="149">
        <f t="shared" si="31"/>
        <v>0</v>
      </c>
      <c r="AM126" s="148">
        <f>IF(J126="",AL126*'Fraccion masica'!$AB$36,J126*AL126)</f>
        <v>0</v>
      </c>
      <c r="AN126" s="143">
        <f>IF(K126="",AL126*'Fraccion masica'!$AB$35,K126*AL126)</f>
        <v>0</v>
      </c>
      <c r="AO126" s="149">
        <f>IFERROR(AM126*Hoja1!$C$24/Hoja1!$C$25/Hoja1!$C$26*16.04/1000000,0)</f>
        <v>0</v>
      </c>
      <c r="AP126" s="148">
        <f>0</f>
        <v>0</v>
      </c>
    </row>
    <row r="127" spans="2:42" x14ac:dyDescent="0.75">
      <c r="B127" s="52"/>
      <c r="C127" s="52"/>
      <c r="D127" s="125"/>
      <c r="E127" s="125"/>
      <c r="F127" s="131"/>
      <c r="G127" s="92"/>
      <c r="H127" s="14"/>
      <c r="I127" s="19"/>
      <c r="J127" s="52"/>
      <c r="K127" s="52"/>
      <c r="L127" s="122" t="str">
        <f t="shared" si="19"/>
        <v/>
      </c>
      <c r="M127" s="78">
        <f t="shared" si="20"/>
        <v>0</v>
      </c>
      <c r="N127" s="78">
        <f t="shared" si="21"/>
        <v>0</v>
      </c>
      <c r="O127" s="78">
        <f t="shared" si="22"/>
        <v>0</v>
      </c>
      <c r="P127" s="166" t="str">
        <f t="shared" si="23"/>
        <v>Factor de Emisión</v>
      </c>
      <c r="Q127" s="166">
        <f t="shared" si="24"/>
        <v>0</v>
      </c>
      <c r="R127" s="170">
        <f t="shared" si="25"/>
        <v>0</v>
      </c>
      <c r="S127" s="78">
        <f>Q127+R127*Hoja1!$C$19</f>
        <v>0</v>
      </c>
      <c r="AE127" s="143">
        <f t="shared" si="17"/>
        <v>0</v>
      </c>
      <c r="AF127" s="149">
        <f t="shared" si="18"/>
        <v>0</v>
      </c>
      <c r="AG127" s="148">
        <f t="shared" si="26"/>
        <v>0</v>
      </c>
      <c r="AH127" s="148" t="str">
        <f t="shared" si="27"/>
        <v>Factor de Emisión</v>
      </c>
      <c r="AI127" s="143">
        <f t="shared" si="28"/>
        <v>0</v>
      </c>
      <c r="AJ127" s="143">
        <f t="shared" si="29"/>
        <v>0</v>
      </c>
      <c r="AK127" s="143">
        <f t="shared" si="30"/>
        <v>0</v>
      </c>
      <c r="AL127" s="149">
        <f t="shared" si="31"/>
        <v>0</v>
      </c>
      <c r="AM127" s="148">
        <f>IF(J127="",AL127*'Fraccion masica'!$AB$36,J127*AL127)</f>
        <v>0</v>
      </c>
      <c r="AN127" s="143">
        <f>IF(K127="",AL127*'Fraccion masica'!$AB$35,K127*AL127)</f>
        <v>0</v>
      </c>
      <c r="AO127" s="149">
        <f>IFERROR(AM127*Hoja1!$C$24/Hoja1!$C$25/Hoja1!$C$26*16.04/1000000,0)</f>
        <v>0</v>
      </c>
      <c r="AP127" s="148">
        <f>0</f>
        <v>0</v>
      </c>
    </row>
    <row r="128" spans="2:42" x14ac:dyDescent="0.75">
      <c r="B128" s="52"/>
      <c r="C128" s="52"/>
      <c r="D128" s="125"/>
      <c r="E128" s="125"/>
      <c r="F128" s="131"/>
      <c r="G128" s="92"/>
      <c r="H128" s="14"/>
      <c r="I128" s="19"/>
      <c r="J128" s="52"/>
      <c r="K128" s="52"/>
      <c r="L128" s="122" t="str">
        <f t="shared" si="19"/>
        <v/>
      </c>
      <c r="M128" s="78">
        <f t="shared" si="20"/>
        <v>0</v>
      </c>
      <c r="N128" s="78">
        <f t="shared" si="21"/>
        <v>0</v>
      </c>
      <c r="O128" s="78">
        <f t="shared" si="22"/>
        <v>0</v>
      </c>
      <c r="P128" s="166" t="str">
        <f t="shared" si="23"/>
        <v>Factor de Emisión</v>
      </c>
      <c r="Q128" s="166">
        <f t="shared" si="24"/>
        <v>0</v>
      </c>
      <c r="R128" s="170">
        <f t="shared" si="25"/>
        <v>0</v>
      </c>
      <c r="S128" s="78">
        <f>Q128+R128*Hoja1!$C$19</f>
        <v>0</v>
      </c>
      <c r="AE128" s="143">
        <f t="shared" si="17"/>
        <v>0</v>
      </c>
      <c r="AF128" s="149">
        <f t="shared" si="18"/>
        <v>0</v>
      </c>
      <c r="AG128" s="148">
        <f t="shared" si="26"/>
        <v>0</v>
      </c>
      <c r="AH128" s="148" t="str">
        <f t="shared" si="27"/>
        <v>Factor de Emisión</v>
      </c>
      <c r="AI128" s="143">
        <f t="shared" si="28"/>
        <v>0</v>
      </c>
      <c r="AJ128" s="143">
        <f t="shared" si="29"/>
        <v>0</v>
      </c>
      <c r="AK128" s="143">
        <f t="shared" si="30"/>
        <v>0</v>
      </c>
      <c r="AL128" s="149">
        <f t="shared" si="31"/>
        <v>0</v>
      </c>
      <c r="AM128" s="148">
        <f>IF(J128="",AL128*'Fraccion masica'!$AB$36,J128*AL128)</f>
        <v>0</v>
      </c>
      <c r="AN128" s="143">
        <f>IF(K128="",AL128*'Fraccion masica'!$AB$35,K128*AL128)</f>
        <v>0</v>
      </c>
      <c r="AO128" s="149">
        <f>IFERROR(AM128*Hoja1!$C$24/Hoja1!$C$25/Hoja1!$C$26*16.04/1000000,0)</f>
        <v>0</v>
      </c>
      <c r="AP128" s="148">
        <f>0</f>
        <v>0</v>
      </c>
    </row>
    <row r="129" spans="2:42" x14ac:dyDescent="0.75">
      <c r="B129" s="52"/>
      <c r="C129" s="52"/>
      <c r="D129" s="125"/>
      <c r="E129" s="125"/>
      <c r="F129" s="131"/>
      <c r="G129" s="92"/>
      <c r="H129" s="14"/>
      <c r="I129" s="19"/>
      <c r="J129" s="52"/>
      <c r="K129" s="52"/>
      <c r="L129" s="122" t="str">
        <f t="shared" si="19"/>
        <v/>
      </c>
      <c r="M129" s="78">
        <f t="shared" si="20"/>
        <v>0</v>
      </c>
      <c r="N129" s="78">
        <f t="shared" si="21"/>
        <v>0</v>
      </c>
      <c r="O129" s="78">
        <f t="shared" si="22"/>
        <v>0</v>
      </c>
      <c r="P129" s="166" t="str">
        <f t="shared" si="23"/>
        <v>Factor de Emisión</v>
      </c>
      <c r="Q129" s="166">
        <f t="shared" si="24"/>
        <v>0</v>
      </c>
      <c r="R129" s="170">
        <f t="shared" si="25"/>
        <v>0</v>
      </c>
      <c r="S129" s="78">
        <f>Q129+R129*Hoja1!$C$19</f>
        <v>0</v>
      </c>
      <c r="AE129" s="143">
        <f t="shared" si="17"/>
        <v>0</v>
      </c>
      <c r="AF129" s="149">
        <f t="shared" si="18"/>
        <v>0</v>
      </c>
      <c r="AG129" s="148">
        <f t="shared" si="26"/>
        <v>0</v>
      </c>
      <c r="AH129" s="148" t="str">
        <f t="shared" si="27"/>
        <v>Factor de Emisión</v>
      </c>
      <c r="AI129" s="143">
        <f t="shared" si="28"/>
        <v>0</v>
      </c>
      <c r="AJ129" s="143">
        <f t="shared" si="29"/>
        <v>0</v>
      </c>
      <c r="AK129" s="143">
        <f t="shared" si="30"/>
        <v>0</v>
      </c>
      <c r="AL129" s="149">
        <f t="shared" si="31"/>
        <v>0</v>
      </c>
      <c r="AM129" s="148">
        <f>IF(J129="",AL129*'Fraccion masica'!$AB$36,J129*AL129)</f>
        <v>0</v>
      </c>
      <c r="AN129" s="143">
        <f>IF(K129="",AL129*'Fraccion masica'!$AB$35,K129*AL129)</f>
        <v>0</v>
      </c>
      <c r="AO129" s="149">
        <f>IFERROR(AM129*Hoja1!$C$24/Hoja1!$C$25/Hoja1!$C$26*16.04/1000000,0)</f>
        <v>0</v>
      </c>
      <c r="AP129" s="148">
        <f>0</f>
        <v>0</v>
      </c>
    </row>
    <row r="130" spans="2:42" x14ac:dyDescent="0.75">
      <c r="B130" s="52"/>
      <c r="C130" s="52"/>
      <c r="D130" s="125"/>
      <c r="E130" s="125"/>
      <c r="F130" s="131"/>
      <c r="G130" s="92"/>
      <c r="H130" s="14"/>
      <c r="I130" s="19"/>
      <c r="J130" s="52"/>
      <c r="K130" s="52"/>
      <c r="L130" s="122" t="str">
        <f t="shared" si="19"/>
        <v/>
      </c>
      <c r="M130" s="78">
        <f t="shared" si="20"/>
        <v>0</v>
      </c>
      <c r="N130" s="78">
        <f t="shared" si="21"/>
        <v>0</v>
      </c>
      <c r="O130" s="78">
        <f t="shared" si="22"/>
        <v>0</v>
      </c>
      <c r="P130" s="166" t="str">
        <f t="shared" si="23"/>
        <v>Factor de Emisión</v>
      </c>
      <c r="Q130" s="166">
        <f t="shared" si="24"/>
        <v>0</v>
      </c>
      <c r="R130" s="170">
        <f t="shared" si="25"/>
        <v>0</v>
      </c>
      <c r="S130" s="78">
        <f>Q130+R130*Hoja1!$C$19</f>
        <v>0</v>
      </c>
      <c r="AE130" s="143">
        <f t="shared" si="17"/>
        <v>0</v>
      </c>
      <c r="AF130" s="149">
        <f t="shared" si="18"/>
        <v>0</v>
      </c>
      <c r="AG130" s="148">
        <f t="shared" si="26"/>
        <v>0</v>
      </c>
      <c r="AH130" s="148" t="str">
        <f t="shared" si="27"/>
        <v>Factor de Emisión</v>
      </c>
      <c r="AI130" s="143">
        <f t="shared" si="28"/>
        <v>0</v>
      </c>
      <c r="AJ130" s="143">
        <f t="shared" si="29"/>
        <v>0</v>
      </c>
      <c r="AK130" s="143">
        <f t="shared" si="30"/>
        <v>0</v>
      </c>
      <c r="AL130" s="149">
        <f t="shared" si="31"/>
        <v>0</v>
      </c>
      <c r="AM130" s="148">
        <f>IF(J130="",AL130*'Fraccion masica'!$AB$36,J130*AL130)</f>
        <v>0</v>
      </c>
      <c r="AN130" s="143">
        <f>IF(K130="",AL130*'Fraccion masica'!$AB$35,K130*AL130)</f>
        <v>0</v>
      </c>
      <c r="AO130" s="149">
        <f>IFERROR(AM130*Hoja1!$C$24/Hoja1!$C$25/Hoja1!$C$26*16.04/1000000,0)</f>
        <v>0</v>
      </c>
      <c r="AP130" s="148">
        <f>0</f>
        <v>0</v>
      </c>
    </row>
    <row r="131" spans="2:42" x14ac:dyDescent="0.75">
      <c r="B131" s="52"/>
      <c r="C131" s="52"/>
      <c r="D131" s="125"/>
      <c r="E131" s="125"/>
      <c r="F131" s="131"/>
      <c r="G131" s="92"/>
      <c r="H131" s="14"/>
      <c r="I131" s="19"/>
      <c r="J131" s="52"/>
      <c r="K131" s="52"/>
      <c r="L131" s="122" t="str">
        <f t="shared" si="19"/>
        <v/>
      </c>
      <c r="M131" s="78">
        <f t="shared" si="20"/>
        <v>0</v>
      </c>
      <c r="N131" s="78">
        <f t="shared" si="21"/>
        <v>0</v>
      </c>
      <c r="O131" s="78">
        <f t="shared" si="22"/>
        <v>0</v>
      </c>
      <c r="P131" s="166" t="str">
        <f t="shared" si="23"/>
        <v>Factor de Emisión</v>
      </c>
      <c r="Q131" s="166">
        <f t="shared" si="24"/>
        <v>0</v>
      </c>
      <c r="R131" s="170">
        <f t="shared" si="25"/>
        <v>0</v>
      </c>
      <c r="S131" s="78">
        <f>Q131+R131*Hoja1!$C$19</f>
        <v>0</v>
      </c>
      <c r="AE131" s="143">
        <f t="shared" si="17"/>
        <v>0</v>
      </c>
      <c r="AF131" s="149">
        <f t="shared" si="18"/>
        <v>0</v>
      </c>
      <c r="AG131" s="148">
        <f t="shared" si="26"/>
        <v>0</v>
      </c>
      <c r="AH131" s="148" t="str">
        <f t="shared" si="27"/>
        <v>Factor de Emisión</v>
      </c>
      <c r="AI131" s="143">
        <f t="shared" si="28"/>
        <v>0</v>
      </c>
      <c r="AJ131" s="143">
        <f t="shared" si="29"/>
        <v>0</v>
      </c>
      <c r="AK131" s="143">
        <f t="shared" si="30"/>
        <v>0</v>
      </c>
      <c r="AL131" s="149">
        <f t="shared" si="31"/>
        <v>0</v>
      </c>
      <c r="AM131" s="148">
        <f>IF(J131="",AL131*'Fraccion masica'!$AB$36,J131*AL131)</f>
        <v>0</v>
      </c>
      <c r="AN131" s="143">
        <f>IF(K131="",AL131*'Fraccion masica'!$AB$35,K131*AL131)</f>
        <v>0</v>
      </c>
      <c r="AO131" s="149">
        <f>IFERROR(AM131*Hoja1!$C$24/Hoja1!$C$25/Hoja1!$C$26*16.04/1000000,0)</f>
        <v>0</v>
      </c>
      <c r="AP131" s="148">
        <f>0</f>
        <v>0</v>
      </c>
    </row>
    <row r="132" spans="2:42" x14ac:dyDescent="0.75">
      <c r="B132" s="52"/>
      <c r="C132" s="52"/>
      <c r="D132" s="125"/>
      <c r="E132" s="125"/>
      <c r="F132" s="131"/>
      <c r="G132" s="92"/>
      <c r="H132" s="14"/>
      <c r="I132" s="19"/>
      <c r="J132" s="52"/>
      <c r="K132" s="52"/>
      <c r="L132" s="122" t="str">
        <f t="shared" si="19"/>
        <v/>
      </c>
      <c r="M132" s="78">
        <f t="shared" si="20"/>
        <v>0</v>
      </c>
      <c r="N132" s="78">
        <f t="shared" si="21"/>
        <v>0</v>
      </c>
      <c r="O132" s="78">
        <f t="shared" si="22"/>
        <v>0</v>
      </c>
      <c r="P132" s="166" t="str">
        <f t="shared" si="23"/>
        <v>Factor de Emisión</v>
      </c>
      <c r="Q132" s="166">
        <f t="shared" si="24"/>
        <v>0</v>
      </c>
      <c r="R132" s="170">
        <f t="shared" si="25"/>
        <v>0</v>
      </c>
      <c r="S132" s="78">
        <f>Q132+R132*Hoja1!$C$19</f>
        <v>0</v>
      </c>
      <c r="AE132" s="143">
        <f t="shared" si="17"/>
        <v>0</v>
      </c>
      <c r="AF132" s="149">
        <f t="shared" si="18"/>
        <v>0</v>
      </c>
      <c r="AG132" s="148">
        <f t="shared" si="26"/>
        <v>0</v>
      </c>
      <c r="AH132" s="148" t="str">
        <f t="shared" si="27"/>
        <v>Factor de Emisión</v>
      </c>
      <c r="AI132" s="143">
        <f t="shared" si="28"/>
        <v>0</v>
      </c>
      <c r="AJ132" s="143">
        <f t="shared" si="29"/>
        <v>0</v>
      </c>
      <c r="AK132" s="143">
        <f t="shared" si="30"/>
        <v>0</v>
      </c>
      <c r="AL132" s="149">
        <f t="shared" si="31"/>
        <v>0</v>
      </c>
      <c r="AM132" s="148">
        <f>IF(J132="",AL132*'Fraccion masica'!$AB$36,J132*AL132)</f>
        <v>0</v>
      </c>
      <c r="AN132" s="143">
        <f>IF(K132="",AL132*'Fraccion masica'!$AB$35,K132*AL132)</f>
        <v>0</v>
      </c>
      <c r="AO132" s="149">
        <f>IFERROR(AM132*Hoja1!$C$24/Hoja1!$C$25/Hoja1!$C$26*16.04/1000000,0)</f>
        <v>0</v>
      </c>
      <c r="AP132" s="148">
        <f>0</f>
        <v>0</v>
      </c>
    </row>
    <row r="133" spans="2:42" x14ac:dyDescent="0.75">
      <c r="B133" s="52"/>
      <c r="C133" s="52"/>
      <c r="D133" s="125"/>
      <c r="E133" s="125"/>
      <c r="F133" s="131"/>
      <c r="G133" s="92"/>
      <c r="H133" s="14"/>
      <c r="I133" s="19"/>
      <c r="J133" s="52"/>
      <c r="K133" s="52"/>
      <c r="L133" s="122" t="str">
        <f t="shared" si="19"/>
        <v/>
      </c>
      <c r="M133" s="78">
        <f t="shared" si="20"/>
        <v>0</v>
      </c>
      <c r="N133" s="78">
        <f t="shared" si="21"/>
        <v>0</v>
      </c>
      <c r="O133" s="78">
        <f t="shared" si="22"/>
        <v>0</v>
      </c>
      <c r="P133" s="166" t="str">
        <f t="shared" si="23"/>
        <v>Factor de Emisión</v>
      </c>
      <c r="Q133" s="166">
        <f t="shared" si="24"/>
        <v>0</v>
      </c>
      <c r="R133" s="170">
        <f t="shared" si="25"/>
        <v>0</v>
      </c>
      <c r="S133" s="78">
        <f>Q133+R133*Hoja1!$C$19</f>
        <v>0</v>
      </c>
      <c r="AE133" s="143">
        <f t="shared" si="17"/>
        <v>0</v>
      </c>
      <c r="AF133" s="149">
        <f t="shared" si="18"/>
        <v>0</v>
      </c>
      <c r="AG133" s="148">
        <f t="shared" si="26"/>
        <v>0</v>
      </c>
      <c r="AH133" s="148" t="str">
        <f t="shared" si="27"/>
        <v>Factor de Emisión</v>
      </c>
      <c r="AI133" s="143">
        <f t="shared" si="28"/>
        <v>0</v>
      </c>
      <c r="AJ133" s="143">
        <f t="shared" si="29"/>
        <v>0</v>
      </c>
      <c r="AK133" s="143">
        <f t="shared" si="30"/>
        <v>0</v>
      </c>
      <c r="AL133" s="149">
        <f t="shared" si="31"/>
        <v>0</v>
      </c>
      <c r="AM133" s="148">
        <f>IF(J133="",AL133*'Fraccion masica'!$AB$36,J133*AL133)</f>
        <v>0</v>
      </c>
      <c r="AN133" s="143">
        <f>IF(K133="",AL133*'Fraccion masica'!$AB$35,K133*AL133)</f>
        <v>0</v>
      </c>
      <c r="AO133" s="149">
        <f>IFERROR(AM133*Hoja1!$C$24/Hoja1!$C$25/Hoja1!$C$26*16.04/1000000,0)</f>
        <v>0</v>
      </c>
      <c r="AP133" s="148">
        <f>0</f>
        <v>0</v>
      </c>
    </row>
    <row r="134" spans="2:42" x14ac:dyDescent="0.75">
      <c r="B134" s="52"/>
      <c r="C134" s="52"/>
      <c r="D134" s="125"/>
      <c r="E134" s="125"/>
      <c r="F134" s="131"/>
      <c r="G134" s="92"/>
      <c r="H134" s="14"/>
      <c r="I134" s="19"/>
      <c r="J134" s="52"/>
      <c r="K134" s="52"/>
      <c r="L134" s="122" t="str">
        <f t="shared" si="19"/>
        <v/>
      </c>
      <c r="M134" s="78">
        <f t="shared" si="20"/>
        <v>0</v>
      </c>
      <c r="N134" s="78">
        <f t="shared" si="21"/>
        <v>0</v>
      </c>
      <c r="O134" s="78">
        <f t="shared" si="22"/>
        <v>0</v>
      </c>
      <c r="P134" s="166" t="str">
        <f t="shared" si="23"/>
        <v>Factor de Emisión</v>
      </c>
      <c r="Q134" s="166">
        <f t="shared" si="24"/>
        <v>0</v>
      </c>
      <c r="R134" s="170">
        <f t="shared" si="25"/>
        <v>0</v>
      </c>
      <c r="S134" s="78">
        <f>Q134+R134*Hoja1!$C$19</f>
        <v>0</v>
      </c>
      <c r="AE134" s="143">
        <f t="shared" si="17"/>
        <v>0</v>
      </c>
      <c r="AF134" s="149">
        <f t="shared" si="18"/>
        <v>0</v>
      </c>
      <c r="AG134" s="148">
        <f t="shared" si="26"/>
        <v>0</v>
      </c>
      <c r="AH134" s="148" t="str">
        <f t="shared" si="27"/>
        <v>Factor de Emisión</v>
      </c>
      <c r="AI134" s="143">
        <f t="shared" si="28"/>
        <v>0</v>
      </c>
      <c r="AJ134" s="143">
        <f t="shared" si="29"/>
        <v>0</v>
      </c>
      <c r="AK134" s="143">
        <f t="shared" si="30"/>
        <v>0</v>
      </c>
      <c r="AL134" s="149">
        <f t="shared" si="31"/>
        <v>0</v>
      </c>
      <c r="AM134" s="148">
        <f>IF(J134="",AL134*'Fraccion masica'!$AB$36,J134*AL134)</f>
        <v>0</v>
      </c>
      <c r="AN134" s="143">
        <f>IF(K134="",AL134*'Fraccion masica'!$AB$35,K134*AL134)</f>
        <v>0</v>
      </c>
      <c r="AO134" s="149">
        <f>IFERROR(AM134*Hoja1!$C$24/Hoja1!$C$25/Hoja1!$C$26*16.04/1000000,0)</f>
        <v>0</v>
      </c>
      <c r="AP134" s="148">
        <f>0</f>
        <v>0</v>
      </c>
    </row>
    <row r="135" spans="2:42" x14ac:dyDescent="0.75">
      <c r="B135" s="52"/>
      <c r="C135" s="52"/>
      <c r="D135" s="125"/>
      <c r="E135" s="125"/>
      <c r="F135" s="131"/>
      <c r="G135" s="92"/>
      <c r="H135" s="14"/>
      <c r="I135" s="19"/>
      <c r="J135" s="52"/>
      <c r="K135" s="52"/>
      <c r="L135" s="122" t="str">
        <f t="shared" si="19"/>
        <v/>
      </c>
      <c r="M135" s="78">
        <f t="shared" si="20"/>
        <v>0</v>
      </c>
      <c r="N135" s="78">
        <f t="shared" si="21"/>
        <v>0</v>
      </c>
      <c r="O135" s="78">
        <f t="shared" si="22"/>
        <v>0</v>
      </c>
      <c r="P135" s="166" t="str">
        <f t="shared" si="23"/>
        <v>Factor de Emisión</v>
      </c>
      <c r="Q135" s="166">
        <f t="shared" si="24"/>
        <v>0</v>
      </c>
      <c r="R135" s="170">
        <f t="shared" si="25"/>
        <v>0</v>
      </c>
      <c r="S135" s="78">
        <f>Q135+R135*Hoja1!$C$19</f>
        <v>0</v>
      </c>
      <c r="AE135" s="143">
        <f t="shared" si="17"/>
        <v>0</v>
      </c>
      <c r="AF135" s="149">
        <f t="shared" si="18"/>
        <v>0</v>
      </c>
      <c r="AG135" s="148">
        <f t="shared" si="26"/>
        <v>0</v>
      </c>
      <c r="AH135" s="148" t="str">
        <f t="shared" si="27"/>
        <v>Factor de Emisión</v>
      </c>
      <c r="AI135" s="143">
        <f t="shared" si="28"/>
        <v>0</v>
      </c>
      <c r="AJ135" s="143">
        <f t="shared" si="29"/>
        <v>0</v>
      </c>
      <c r="AK135" s="143">
        <f t="shared" si="30"/>
        <v>0</v>
      </c>
      <c r="AL135" s="149">
        <f t="shared" si="31"/>
        <v>0</v>
      </c>
      <c r="AM135" s="148">
        <f>IF(J135="",AL135*'Fraccion masica'!$AB$36,J135*AL135)</f>
        <v>0</v>
      </c>
      <c r="AN135" s="143">
        <f>IF(K135="",AL135*'Fraccion masica'!$AB$35,K135*AL135)</f>
        <v>0</v>
      </c>
      <c r="AO135" s="149">
        <f>IFERROR(AM135*Hoja1!$C$24/Hoja1!$C$25/Hoja1!$C$26*16.04/1000000,0)</f>
        <v>0</v>
      </c>
      <c r="AP135" s="148">
        <f>0</f>
        <v>0</v>
      </c>
    </row>
    <row r="136" spans="2:42" x14ac:dyDescent="0.75">
      <c r="B136" s="52"/>
      <c r="C136" s="52"/>
      <c r="D136" s="125"/>
      <c r="E136" s="125"/>
      <c r="F136" s="131"/>
      <c r="G136" s="92"/>
      <c r="H136" s="14"/>
      <c r="I136" s="19"/>
      <c r="J136" s="52"/>
      <c r="K136" s="52"/>
      <c r="L136" s="122" t="str">
        <f t="shared" si="19"/>
        <v/>
      </c>
      <c r="M136" s="78">
        <f t="shared" si="20"/>
        <v>0</v>
      </c>
      <c r="N136" s="78">
        <f t="shared" si="21"/>
        <v>0</v>
      </c>
      <c r="O136" s="78">
        <f t="shared" si="22"/>
        <v>0</v>
      </c>
      <c r="P136" s="166" t="str">
        <f t="shared" si="23"/>
        <v>Factor de Emisión</v>
      </c>
      <c r="Q136" s="166">
        <f t="shared" si="24"/>
        <v>0</v>
      </c>
      <c r="R136" s="170">
        <f t="shared" si="25"/>
        <v>0</v>
      </c>
      <c r="S136" s="78">
        <f>Q136+R136*Hoja1!$C$19</f>
        <v>0</v>
      </c>
      <c r="AE136" s="143">
        <f t="shared" si="17"/>
        <v>0</v>
      </c>
      <c r="AF136" s="149">
        <f t="shared" si="18"/>
        <v>0</v>
      </c>
      <c r="AG136" s="148">
        <f t="shared" si="26"/>
        <v>0</v>
      </c>
      <c r="AH136" s="148" t="str">
        <f t="shared" si="27"/>
        <v>Factor de Emisión</v>
      </c>
      <c r="AI136" s="143">
        <f t="shared" si="28"/>
        <v>0</v>
      </c>
      <c r="AJ136" s="143">
        <f t="shared" si="29"/>
        <v>0</v>
      </c>
      <c r="AK136" s="143">
        <f t="shared" si="30"/>
        <v>0</v>
      </c>
      <c r="AL136" s="149">
        <f t="shared" si="31"/>
        <v>0</v>
      </c>
      <c r="AM136" s="148">
        <f>IF(J136="",AL136*'Fraccion masica'!$AB$36,J136*AL136)</f>
        <v>0</v>
      </c>
      <c r="AN136" s="143">
        <f>IF(K136="",AL136*'Fraccion masica'!$AB$35,K136*AL136)</f>
        <v>0</v>
      </c>
      <c r="AO136" s="149">
        <f>IFERROR(AM136*Hoja1!$C$24/Hoja1!$C$25/Hoja1!$C$26*16.04/1000000,0)</f>
        <v>0</v>
      </c>
      <c r="AP136" s="148">
        <f>0</f>
        <v>0</v>
      </c>
    </row>
    <row r="137" spans="2:42" x14ac:dyDescent="0.75">
      <c r="B137" s="52"/>
      <c r="C137" s="52"/>
      <c r="D137" s="125"/>
      <c r="E137" s="125"/>
      <c r="F137" s="131"/>
      <c r="G137" s="92"/>
      <c r="H137" s="14"/>
      <c r="I137" s="19"/>
      <c r="J137" s="52"/>
      <c r="K137" s="52"/>
      <c r="L137" s="122" t="str">
        <f t="shared" si="19"/>
        <v/>
      </c>
      <c r="M137" s="78">
        <f t="shared" si="20"/>
        <v>0</v>
      </c>
      <c r="N137" s="78">
        <f t="shared" si="21"/>
        <v>0</v>
      </c>
      <c r="O137" s="78">
        <f t="shared" si="22"/>
        <v>0</v>
      </c>
      <c r="P137" s="166" t="str">
        <f t="shared" si="23"/>
        <v>Factor de Emisión</v>
      </c>
      <c r="Q137" s="166">
        <f t="shared" si="24"/>
        <v>0</v>
      </c>
      <c r="R137" s="170">
        <f t="shared" si="25"/>
        <v>0</v>
      </c>
      <c r="S137" s="78">
        <f>Q137+R137*Hoja1!$C$19</f>
        <v>0</v>
      </c>
      <c r="AE137" s="143">
        <f t="shared" si="17"/>
        <v>0</v>
      </c>
      <c r="AF137" s="149">
        <f t="shared" si="18"/>
        <v>0</v>
      </c>
      <c r="AG137" s="148">
        <f t="shared" si="26"/>
        <v>0</v>
      </c>
      <c r="AH137" s="148" t="str">
        <f t="shared" si="27"/>
        <v>Factor de Emisión</v>
      </c>
      <c r="AI137" s="143">
        <f t="shared" si="28"/>
        <v>0</v>
      </c>
      <c r="AJ137" s="143">
        <f t="shared" si="29"/>
        <v>0</v>
      </c>
      <c r="AK137" s="143">
        <f t="shared" si="30"/>
        <v>0</v>
      </c>
      <c r="AL137" s="149">
        <f t="shared" si="31"/>
        <v>0</v>
      </c>
      <c r="AM137" s="148">
        <f>IF(J137="",AL137*'Fraccion masica'!$AB$36,J137*AL137)</f>
        <v>0</v>
      </c>
      <c r="AN137" s="143">
        <f>IF(K137="",AL137*'Fraccion masica'!$AB$35,K137*AL137)</f>
        <v>0</v>
      </c>
      <c r="AO137" s="149">
        <f>IFERROR(AM137*Hoja1!$C$24/Hoja1!$C$25/Hoja1!$C$26*16.04/1000000,0)</f>
        <v>0</v>
      </c>
      <c r="AP137" s="148">
        <f>0</f>
        <v>0</v>
      </c>
    </row>
    <row r="138" spans="2:42" x14ac:dyDescent="0.75">
      <c r="B138" s="52"/>
      <c r="C138" s="52"/>
      <c r="D138" s="125"/>
      <c r="E138" s="125"/>
      <c r="F138" s="131"/>
      <c r="G138" s="92"/>
      <c r="H138" s="14"/>
      <c r="I138" s="19"/>
      <c r="J138" s="52"/>
      <c r="K138" s="52"/>
      <c r="L138" s="122" t="str">
        <f t="shared" si="19"/>
        <v/>
      </c>
      <c r="M138" s="78">
        <f t="shared" si="20"/>
        <v>0</v>
      </c>
      <c r="N138" s="78">
        <f t="shared" si="21"/>
        <v>0</v>
      </c>
      <c r="O138" s="78">
        <f t="shared" si="22"/>
        <v>0</v>
      </c>
      <c r="P138" s="166" t="str">
        <f t="shared" si="23"/>
        <v>Factor de Emisión</v>
      </c>
      <c r="Q138" s="166">
        <f t="shared" si="24"/>
        <v>0</v>
      </c>
      <c r="R138" s="170">
        <f t="shared" si="25"/>
        <v>0</v>
      </c>
      <c r="S138" s="78">
        <f>Q138+R138*Hoja1!$C$19</f>
        <v>0</v>
      </c>
      <c r="AE138" s="143">
        <f t="shared" si="17"/>
        <v>0</v>
      </c>
      <c r="AF138" s="149">
        <f t="shared" si="18"/>
        <v>0</v>
      </c>
      <c r="AG138" s="148">
        <f t="shared" si="26"/>
        <v>0</v>
      </c>
      <c r="AH138" s="148" t="str">
        <f t="shared" si="27"/>
        <v>Factor de Emisión</v>
      </c>
      <c r="AI138" s="143">
        <f t="shared" si="28"/>
        <v>0</v>
      </c>
      <c r="AJ138" s="143">
        <f t="shared" si="29"/>
        <v>0</v>
      </c>
      <c r="AK138" s="143">
        <f t="shared" si="30"/>
        <v>0</v>
      </c>
      <c r="AL138" s="149">
        <f t="shared" si="31"/>
        <v>0</v>
      </c>
      <c r="AM138" s="148">
        <f>IF(J138="",AL138*'Fraccion masica'!$AB$36,J138*AL138)</f>
        <v>0</v>
      </c>
      <c r="AN138" s="143">
        <f>IF(K138="",AL138*'Fraccion masica'!$AB$35,K138*AL138)</f>
        <v>0</v>
      </c>
      <c r="AO138" s="149">
        <f>IFERROR(AM138*Hoja1!$C$24/Hoja1!$C$25/Hoja1!$C$26*16.04/1000000,0)</f>
        <v>0</v>
      </c>
      <c r="AP138" s="148">
        <f>0</f>
        <v>0</v>
      </c>
    </row>
    <row r="141" spans="2:42" x14ac:dyDescent="0.75">
      <c r="AF141" s="404" t="s">
        <v>743</v>
      </c>
      <c r="AG141" s="413" t="s">
        <v>725</v>
      </c>
      <c r="AH141" s="404" t="s">
        <v>293</v>
      </c>
      <c r="AI141" s="404" t="s">
        <v>738</v>
      </c>
      <c r="AJ141" s="404" t="s">
        <v>294</v>
      </c>
      <c r="AK141" s="404" t="s">
        <v>295</v>
      </c>
      <c r="AL141" s="404" t="s">
        <v>296</v>
      </c>
      <c r="AM141" s="404" t="s">
        <v>297</v>
      </c>
    </row>
    <row r="142" spans="2:42" x14ac:dyDescent="0.75">
      <c r="AF142" s="404"/>
      <c r="AG142" s="414"/>
      <c r="AH142" s="404"/>
      <c r="AI142" s="404"/>
      <c r="AJ142" s="404"/>
      <c r="AK142" s="404"/>
      <c r="AL142" s="404"/>
      <c r="AM142" s="404"/>
    </row>
    <row r="143" spans="2:42" x14ac:dyDescent="0.75">
      <c r="AF143" s="38" t="s">
        <v>498</v>
      </c>
      <c r="AG143" s="222" t="s">
        <v>586</v>
      </c>
      <c r="AH143" s="52">
        <f>SUMIFS(M$45:M$138,$L$45:$L$138,"="&amp;$AF143,$P$45:$P$138,"="&amp;$AG143)</f>
        <v>960</v>
      </c>
      <c r="AI143" s="52">
        <f t="shared" ref="AI143:AJ143" si="32">SUMIFS(N$45:N$138,$L$45:$L$138,"="&amp;$AF143,$P$45:$P$138,"="&amp;$AG143)</f>
        <v>0</v>
      </c>
      <c r="AJ143" s="52">
        <f t="shared" si="32"/>
        <v>3840</v>
      </c>
      <c r="AK143" s="52">
        <f>SUMIFS(Q$45:Q$138,$L$45:$L$138,"="&amp;$AF143,$P$45:$P$138,"="&amp;$AG143)</f>
        <v>0</v>
      </c>
      <c r="AL143" s="52">
        <f t="shared" ref="AL143:AM143" si="33">SUMIFS(R$45:R$138,$L$45:$L$138,"="&amp;$AF143,$P$45:$P$138,"="&amp;$AG143)</f>
        <v>1.8260156923182388E-2</v>
      </c>
      <c r="AM143" s="52">
        <f t="shared" si="33"/>
        <v>0.51128439384910684</v>
      </c>
    </row>
    <row r="144" spans="2:42" x14ac:dyDescent="0.75">
      <c r="AF144" s="38" t="str">
        <f t="shared" ref="AF144:AF145" si="34">AF143</f>
        <v>Enero</v>
      </c>
      <c r="AG144" s="222" t="s">
        <v>750</v>
      </c>
      <c r="AH144" s="52">
        <f t="shared" ref="AH144:AH178" si="35">SUMIFS(M$45:M$138,$L$45:$L$138,"="&amp;$AF144,$P$45:$P$138,"="&amp;$AG144)</f>
        <v>0</v>
      </c>
      <c r="AI144" s="52">
        <f t="shared" ref="AI144:AI178" si="36">SUMIFS(N$45:N$138,$L$45:$L$138,"="&amp;$AF144,$P$45:$P$138,"="&amp;$AG144)</f>
        <v>0</v>
      </c>
      <c r="AJ144" s="52">
        <f t="shared" ref="AJ144:AJ178" si="37">SUMIFS(O$45:O$138,$L$45:$L$138,"="&amp;$AF144,$P$45:$P$138,"="&amp;$AG144)</f>
        <v>0</v>
      </c>
      <c r="AK144" s="52">
        <f t="shared" ref="AK144:AK178" si="38">SUMIFS(Q$45:Q$138,$L$45:$L$138,"="&amp;$AF144,$P$45:$P$138,"="&amp;$AG144)</f>
        <v>0</v>
      </c>
      <c r="AL144" s="52">
        <f t="shared" ref="AL144:AL178" si="39">SUMIFS(R$45:R$138,$L$45:$L$138,"="&amp;$AF144,$P$45:$P$138,"="&amp;$AG144)</f>
        <v>0</v>
      </c>
      <c r="AM144" s="52">
        <f t="shared" ref="AM144:AM178" si="40">SUMIFS(S$45:S$138,$L$45:$L$138,"="&amp;$AF144,$P$45:$P$138,"="&amp;$AG144)</f>
        <v>0</v>
      </c>
    </row>
    <row r="145" spans="32:39" x14ac:dyDescent="0.75">
      <c r="AF145" s="38" t="str">
        <f t="shared" si="34"/>
        <v>Enero</v>
      </c>
      <c r="AG145" s="222" t="s">
        <v>749</v>
      </c>
      <c r="AH145" s="52">
        <f t="shared" si="35"/>
        <v>0</v>
      </c>
      <c r="AI145" s="52">
        <f t="shared" si="36"/>
        <v>0</v>
      </c>
      <c r="AJ145" s="52">
        <f t="shared" si="37"/>
        <v>0</v>
      </c>
      <c r="AK145" s="52">
        <f t="shared" si="38"/>
        <v>0</v>
      </c>
      <c r="AL145" s="52">
        <f t="shared" si="39"/>
        <v>0</v>
      </c>
      <c r="AM145" s="52">
        <f t="shared" si="40"/>
        <v>0</v>
      </c>
    </row>
    <row r="146" spans="32:39" x14ac:dyDescent="0.75">
      <c r="AF146" s="38" t="s">
        <v>499</v>
      </c>
      <c r="AG146" s="222" t="s">
        <v>586</v>
      </c>
      <c r="AH146" s="52">
        <f t="shared" si="35"/>
        <v>960</v>
      </c>
      <c r="AI146" s="52">
        <f t="shared" si="36"/>
        <v>0</v>
      </c>
      <c r="AJ146" s="52">
        <f t="shared" si="37"/>
        <v>3840</v>
      </c>
      <c r="AK146" s="52">
        <f t="shared" si="38"/>
        <v>0</v>
      </c>
      <c r="AL146" s="52">
        <f t="shared" si="39"/>
        <v>1.8260156923182388E-2</v>
      </c>
      <c r="AM146" s="52">
        <f t="shared" si="40"/>
        <v>0.51128439384910684</v>
      </c>
    </row>
    <row r="147" spans="32:39" x14ac:dyDescent="0.75">
      <c r="AF147" s="38" t="str">
        <f t="shared" ref="AF147:AF148" si="41">AF146</f>
        <v>Febrero</v>
      </c>
      <c r="AG147" s="222" t="s">
        <v>750</v>
      </c>
      <c r="AH147" s="52">
        <f t="shared" si="35"/>
        <v>0</v>
      </c>
      <c r="AI147" s="52">
        <f t="shared" si="36"/>
        <v>0</v>
      </c>
      <c r="AJ147" s="52">
        <f t="shared" si="37"/>
        <v>0</v>
      </c>
      <c r="AK147" s="52">
        <f t="shared" si="38"/>
        <v>0</v>
      </c>
      <c r="AL147" s="52">
        <f t="shared" si="39"/>
        <v>0</v>
      </c>
      <c r="AM147" s="52">
        <f t="shared" si="40"/>
        <v>0</v>
      </c>
    </row>
    <row r="148" spans="32:39" x14ac:dyDescent="0.75">
      <c r="AF148" s="38" t="str">
        <f t="shared" si="41"/>
        <v>Febrero</v>
      </c>
      <c r="AG148" s="222" t="s">
        <v>749</v>
      </c>
      <c r="AH148" s="52">
        <f t="shared" si="35"/>
        <v>0</v>
      </c>
      <c r="AI148" s="52">
        <f t="shared" si="36"/>
        <v>0</v>
      </c>
      <c r="AJ148" s="52">
        <f t="shared" si="37"/>
        <v>0</v>
      </c>
      <c r="AK148" s="52">
        <f t="shared" si="38"/>
        <v>0</v>
      </c>
      <c r="AL148" s="52">
        <f t="shared" si="39"/>
        <v>0</v>
      </c>
      <c r="AM148" s="52">
        <f t="shared" si="40"/>
        <v>0</v>
      </c>
    </row>
    <row r="149" spans="32:39" x14ac:dyDescent="0.75">
      <c r="AF149" s="38" t="s">
        <v>500</v>
      </c>
      <c r="AG149" s="222" t="s">
        <v>586</v>
      </c>
      <c r="AH149" s="52">
        <f t="shared" si="35"/>
        <v>960</v>
      </c>
      <c r="AI149" s="52">
        <f t="shared" si="36"/>
        <v>0</v>
      </c>
      <c r="AJ149" s="52">
        <f t="shared" si="37"/>
        <v>3840</v>
      </c>
      <c r="AK149" s="52">
        <f t="shared" si="38"/>
        <v>0</v>
      </c>
      <c r="AL149" s="52">
        <f t="shared" si="39"/>
        <v>1.8260156923182388E-2</v>
      </c>
      <c r="AM149" s="52">
        <f t="shared" si="40"/>
        <v>0.51128439384910684</v>
      </c>
    </row>
    <row r="150" spans="32:39" x14ac:dyDescent="0.75">
      <c r="AF150" s="38" t="str">
        <f t="shared" ref="AF150:AF151" si="42">AF149</f>
        <v>Marzo</v>
      </c>
      <c r="AG150" s="222" t="s">
        <v>750</v>
      </c>
      <c r="AH150" s="52">
        <f t="shared" si="35"/>
        <v>0</v>
      </c>
      <c r="AI150" s="52">
        <f t="shared" si="36"/>
        <v>0</v>
      </c>
      <c r="AJ150" s="52">
        <f t="shared" si="37"/>
        <v>0</v>
      </c>
      <c r="AK150" s="52">
        <f t="shared" si="38"/>
        <v>0</v>
      </c>
      <c r="AL150" s="52">
        <f t="shared" si="39"/>
        <v>0</v>
      </c>
      <c r="AM150" s="52">
        <f t="shared" si="40"/>
        <v>0</v>
      </c>
    </row>
    <row r="151" spans="32:39" x14ac:dyDescent="0.75">
      <c r="AF151" s="38" t="str">
        <f t="shared" si="42"/>
        <v>Marzo</v>
      </c>
      <c r="AG151" s="222" t="s">
        <v>749</v>
      </c>
      <c r="AH151" s="52">
        <f t="shared" si="35"/>
        <v>0</v>
      </c>
      <c r="AI151" s="52">
        <f t="shared" si="36"/>
        <v>0</v>
      </c>
      <c r="AJ151" s="52">
        <f t="shared" si="37"/>
        <v>0</v>
      </c>
      <c r="AK151" s="52">
        <f t="shared" si="38"/>
        <v>0</v>
      </c>
      <c r="AL151" s="52">
        <f t="shared" si="39"/>
        <v>0</v>
      </c>
      <c r="AM151" s="52">
        <f t="shared" si="40"/>
        <v>0</v>
      </c>
    </row>
    <row r="152" spans="32:39" x14ac:dyDescent="0.75">
      <c r="AF152" s="38" t="s">
        <v>501</v>
      </c>
      <c r="AG152" s="222" t="s">
        <v>586</v>
      </c>
      <c r="AH152" s="52">
        <f t="shared" si="35"/>
        <v>0</v>
      </c>
      <c r="AI152" s="52">
        <f t="shared" si="36"/>
        <v>960</v>
      </c>
      <c r="AJ152" s="52">
        <f t="shared" si="37"/>
        <v>3840</v>
      </c>
      <c r="AK152" s="52">
        <f t="shared" si="38"/>
        <v>0</v>
      </c>
      <c r="AL152" s="52">
        <f t="shared" si="39"/>
        <v>1.8260156923182388E-2</v>
      </c>
      <c r="AM152" s="52">
        <f t="shared" si="40"/>
        <v>0.51128439384910684</v>
      </c>
    </row>
    <row r="153" spans="32:39" x14ac:dyDescent="0.75">
      <c r="AF153" s="38" t="str">
        <f t="shared" ref="AF153:AF154" si="43">AF152</f>
        <v>Abril</v>
      </c>
      <c r="AG153" s="222" t="s">
        <v>750</v>
      </c>
      <c r="AH153" s="52">
        <f t="shared" si="35"/>
        <v>0</v>
      </c>
      <c r="AI153" s="52">
        <f t="shared" si="36"/>
        <v>0</v>
      </c>
      <c r="AJ153" s="52">
        <f t="shared" si="37"/>
        <v>0</v>
      </c>
      <c r="AK153" s="52">
        <f t="shared" si="38"/>
        <v>0</v>
      </c>
      <c r="AL153" s="52">
        <f t="shared" si="39"/>
        <v>0</v>
      </c>
      <c r="AM153" s="52">
        <f t="shared" si="40"/>
        <v>0</v>
      </c>
    </row>
    <row r="154" spans="32:39" x14ac:dyDescent="0.75">
      <c r="AF154" s="38" t="str">
        <f t="shared" si="43"/>
        <v>Abril</v>
      </c>
      <c r="AG154" s="222" t="s">
        <v>749</v>
      </c>
      <c r="AH154" s="52">
        <f t="shared" si="35"/>
        <v>0</v>
      </c>
      <c r="AI154" s="52">
        <f t="shared" si="36"/>
        <v>0</v>
      </c>
      <c r="AJ154" s="52">
        <f t="shared" si="37"/>
        <v>0</v>
      </c>
      <c r="AK154" s="52">
        <f t="shared" si="38"/>
        <v>0</v>
      </c>
      <c r="AL154" s="52">
        <f t="shared" si="39"/>
        <v>0</v>
      </c>
      <c r="AM154" s="52">
        <f t="shared" si="40"/>
        <v>0</v>
      </c>
    </row>
    <row r="155" spans="32:39" x14ac:dyDescent="0.75">
      <c r="AF155" s="38" t="s">
        <v>502</v>
      </c>
      <c r="AG155" s="222" t="s">
        <v>586</v>
      </c>
      <c r="AH155" s="52">
        <f t="shared" si="35"/>
        <v>0</v>
      </c>
      <c r="AI155" s="52">
        <f t="shared" si="36"/>
        <v>960</v>
      </c>
      <c r="AJ155" s="52">
        <f t="shared" si="37"/>
        <v>3840</v>
      </c>
      <c r="AK155" s="52">
        <f t="shared" si="38"/>
        <v>0</v>
      </c>
      <c r="AL155" s="52">
        <f t="shared" si="39"/>
        <v>1.8260156923182388E-2</v>
      </c>
      <c r="AM155" s="52">
        <f t="shared" si="40"/>
        <v>0.51128439384910684</v>
      </c>
    </row>
    <row r="156" spans="32:39" x14ac:dyDescent="0.75">
      <c r="AF156" s="38" t="str">
        <f t="shared" ref="AF156:AF157" si="44">AF155</f>
        <v>Mayo</v>
      </c>
      <c r="AG156" s="222" t="s">
        <v>750</v>
      </c>
      <c r="AH156" s="52">
        <f t="shared" si="35"/>
        <v>0</v>
      </c>
      <c r="AI156" s="52">
        <f t="shared" si="36"/>
        <v>0</v>
      </c>
      <c r="AJ156" s="52">
        <f t="shared" si="37"/>
        <v>0</v>
      </c>
      <c r="AK156" s="52">
        <f t="shared" si="38"/>
        <v>0</v>
      </c>
      <c r="AL156" s="52">
        <f t="shared" si="39"/>
        <v>0</v>
      </c>
      <c r="AM156" s="52">
        <f t="shared" si="40"/>
        <v>0</v>
      </c>
    </row>
    <row r="157" spans="32:39" x14ac:dyDescent="0.75">
      <c r="AF157" s="38" t="str">
        <f t="shared" si="44"/>
        <v>Mayo</v>
      </c>
      <c r="AG157" s="222" t="s">
        <v>749</v>
      </c>
      <c r="AH157" s="52">
        <f t="shared" si="35"/>
        <v>0</v>
      </c>
      <c r="AI157" s="52">
        <f t="shared" si="36"/>
        <v>0</v>
      </c>
      <c r="AJ157" s="52">
        <f t="shared" si="37"/>
        <v>0</v>
      </c>
      <c r="AK157" s="52">
        <f t="shared" si="38"/>
        <v>0</v>
      </c>
      <c r="AL157" s="52">
        <f t="shared" si="39"/>
        <v>0</v>
      </c>
      <c r="AM157" s="52">
        <f t="shared" si="40"/>
        <v>0</v>
      </c>
    </row>
    <row r="158" spans="32:39" x14ac:dyDescent="0.75">
      <c r="AF158" s="38" t="s">
        <v>503</v>
      </c>
      <c r="AG158" s="222" t="s">
        <v>586</v>
      </c>
      <c r="AH158" s="52">
        <f t="shared" si="35"/>
        <v>0</v>
      </c>
      <c r="AI158" s="52">
        <f t="shared" si="36"/>
        <v>960</v>
      </c>
      <c r="AJ158" s="52">
        <f t="shared" si="37"/>
        <v>3840</v>
      </c>
      <c r="AK158" s="52">
        <f t="shared" si="38"/>
        <v>0</v>
      </c>
      <c r="AL158" s="52">
        <f t="shared" si="39"/>
        <v>1.8260156923182388E-2</v>
      </c>
      <c r="AM158" s="52">
        <f t="shared" si="40"/>
        <v>0.51128439384910684</v>
      </c>
    </row>
    <row r="159" spans="32:39" x14ac:dyDescent="0.75">
      <c r="AF159" s="38" t="str">
        <f t="shared" ref="AF159:AF160" si="45">AF158</f>
        <v>Junio</v>
      </c>
      <c r="AG159" s="222" t="s">
        <v>750</v>
      </c>
      <c r="AH159" s="52">
        <f t="shared" si="35"/>
        <v>0</v>
      </c>
      <c r="AI159" s="52">
        <f t="shared" si="36"/>
        <v>0</v>
      </c>
      <c r="AJ159" s="52">
        <f t="shared" si="37"/>
        <v>0</v>
      </c>
      <c r="AK159" s="52">
        <f t="shared" si="38"/>
        <v>0</v>
      </c>
      <c r="AL159" s="52">
        <f t="shared" si="39"/>
        <v>0</v>
      </c>
      <c r="AM159" s="52">
        <f t="shared" si="40"/>
        <v>0</v>
      </c>
    </row>
    <row r="160" spans="32:39" x14ac:dyDescent="0.75">
      <c r="AF160" s="38" t="str">
        <f t="shared" si="45"/>
        <v>Junio</v>
      </c>
      <c r="AG160" s="222" t="s">
        <v>749</v>
      </c>
      <c r="AH160" s="52">
        <f t="shared" si="35"/>
        <v>0</v>
      </c>
      <c r="AI160" s="52">
        <f t="shared" si="36"/>
        <v>0</v>
      </c>
      <c r="AJ160" s="52">
        <f t="shared" si="37"/>
        <v>0</v>
      </c>
      <c r="AK160" s="52">
        <f t="shared" si="38"/>
        <v>0</v>
      </c>
      <c r="AL160" s="52">
        <f t="shared" si="39"/>
        <v>0</v>
      </c>
      <c r="AM160" s="52">
        <f t="shared" si="40"/>
        <v>0</v>
      </c>
    </row>
    <row r="161" spans="32:39" x14ac:dyDescent="0.75">
      <c r="AF161" s="38" t="s">
        <v>504</v>
      </c>
      <c r="AG161" s="222" t="s">
        <v>586</v>
      </c>
      <c r="AH161" s="52">
        <f t="shared" si="35"/>
        <v>0</v>
      </c>
      <c r="AI161" s="52">
        <f t="shared" si="36"/>
        <v>0</v>
      </c>
      <c r="AJ161" s="52">
        <f t="shared" si="37"/>
        <v>0</v>
      </c>
      <c r="AK161" s="52">
        <f t="shared" si="38"/>
        <v>0</v>
      </c>
      <c r="AL161" s="52">
        <f t="shared" si="39"/>
        <v>0</v>
      </c>
      <c r="AM161" s="52">
        <f t="shared" si="40"/>
        <v>0</v>
      </c>
    </row>
    <row r="162" spans="32:39" x14ac:dyDescent="0.75">
      <c r="AF162" s="38" t="str">
        <f t="shared" ref="AF162:AF163" si="46">AF161</f>
        <v>Julio</v>
      </c>
      <c r="AG162" s="222" t="s">
        <v>750</v>
      </c>
      <c r="AH162" s="52">
        <f t="shared" si="35"/>
        <v>0</v>
      </c>
      <c r="AI162" s="52">
        <f t="shared" si="36"/>
        <v>0</v>
      </c>
      <c r="AJ162" s="52">
        <f t="shared" si="37"/>
        <v>0</v>
      </c>
      <c r="AK162" s="52">
        <f t="shared" si="38"/>
        <v>0</v>
      </c>
      <c r="AL162" s="52">
        <f t="shared" si="39"/>
        <v>0</v>
      </c>
      <c r="AM162" s="52">
        <f t="shared" si="40"/>
        <v>0</v>
      </c>
    </row>
    <row r="163" spans="32:39" x14ac:dyDescent="0.75">
      <c r="AF163" s="38" t="str">
        <f t="shared" si="46"/>
        <v>Julio</v>
      </c>
      <c r="AG163" s="222" t="s">
        <v>749</v>
      </c>
      <c r="AH163" s="52">
        <f t="shared" si="35"/>
        <v>0</v>
      </c>
      <c r="AI163" s="52">
        <f t="shared" si="36"/>
        <v>62.946000000000005</v>
      </c>
      <c r="AJ163" s="52">
        <f t="shared" si="37"/>
        <v>251.78400000000002</v>
      </c>
      <c r="AK163" s="52">
        <f t="shared" si="38"/>
        <v>0</v>
      </c>
      <c r="AL163" s="52">
        <f t="shared" si="39"/>
        <v>1.1972956642569157E-3</v>
      </c>
      <c r="AM163" s="52">
        <f t="shared" si="40"/>
        <v>3.3524278599193637E-2</v>
      </c>
    </row>
    <row r="164" spans="32:39" x14ac:dyDescent="0.75">
      <c r="AF164" s="38" t="s">
        <v>505</v>
      </c>
      <c r="AG164" s="222" t="s">
        <v>586</v>
      </c>
      <c r="AH164" s="52">
        <f t="shared" si="35"/>
        <v>0</v>
      </c>
      <c r="AI164" s="52">
        <f t="shared" si="36"/>
        <v>0</v>
      </c>
      <c r="AJ164" s="52">
        <f t="shared" si="37"/>
        <v>0</v>
      </c>
      <c r="AK164" s="52">
        <f t="shared" si="38"/>
        <v>0</v>
      </c>
      <c r="AL164" s="52">
        <f t="shared" si="39"/>
        <v>0</v>
      </c>
      <c r="AM164" s="52">
        <f t="shared" si="40"/>
        <v>0</v>
      </c>
    </row>
    <row r="165" spans="32:39" x14ac:dyDescent="0.75">
      <c r="AF165" s="38" t="str">
        <f t="shared" ref="AF165:AF166" si="47">AF164</f>
        <v>Agosto</v>
      </c>
      <c r="AG165" s="222" t="s">
        <v>750</v>
      </c>
      <c r="AH165" s="52">
        <f t="shared" si="35"/>
        <v>0</v>
      </c>
      <c r="AI165" s="52">
        <f t="shared" si="36"/>
        <v>0</v>
      </c>
      <c r="AJ165" s="52">
        <f t="shared" si="37"/>
        <v>0</v>
      </c>
      <c r="AK165" s="52">
        <f t="shared" si="38"/>
        <v>0</v>
      </c>
      <c r="AL165" s="52">
        <f t="shared" si="39"/>
        <v>0</v>
      </c>
      <c r="AM165" s="52">
        <f t="shared" si="40"/>
        <v>0</v>
      </c>
    </row>
    <row r="166" spans="32:39" x14ac:dyDescent="0.75">
      <c r="AF166" s="38" t="str">
        <f t="shared" si="47"/>
        <v>Agosto</v>
      </c>
      <c r="AG166" s="222" t="s">
        <v>749</v>
      </c>
      <c r="AH166" s="52">
        <f t="shared" si="35"/>
        <v>0</v>
      </c>
      <c r="AI166" s="52">
        <f t="shared" si="36"/>
        <v>125.89200000000001</v>
      </c>
      <c r="AJ166" s="52">
        <f t="shared" si="37"/>
        <v>188.83799999999999</v>
      </c>
      <c r="AK166" s="52">
        <f t="shared" si="38"/>
        <v>0</v>
      </c>
      <c r="AL166" s="52">
        <f t="shared" si="39"/>
        <v>8.9797174819268664E-4</v>
      </c>
      <c r="AM166" s="52">
        <f t="shared" si="40"/>
        <v>2.5143208949395226E-2</v>
      </c>
    </row>
    <row r="167" spans="32:39" x14ac:dyDescent="0.75">
      <c r="AF167" s="38" t="s">
        <v>506</v>
      </c>
      <c r="AG167" s="222" t="s">
        <v>586</v>
      </c>
      <c r="AH167" s="52">
        <f t="shared" si="35"/>
        <v>0</v>
      </c>
      <c r="AI167" s="52">
        <f t="shared" si="36"/>
        <v>0</v>
      </c>
      <c r="AJ167" s="52">
        <f t="shared" si="37"/>
        <v>0</v>
      </c>
      <c r="AK167" s="52">
        <f t="shared" si="38"/>
        <v>0</v>
      </c>
      <c r="AL167" s="52">
        <f t="shared" si="39"/>
        <v>0</v>
      </c>
      <c r="AM167" s="52">
        <f t="shared" si="40"/>
        <v>0</v>
      </c>
    </row>
    <row r="168" spans="32:39" x14ac:dyDescent="0.75">
      <c r="AF168" s="38" t="str">
        <f t="shared" ref="AF168:AF169" si="48">AF167</f>
        <v>Septiembre</v>
      </c>
      <c r="AG168" s="222" t="s">
        <v>750</v>
      </c>
      <c r="AH168" s="52">
        <f t="shared" si="35"/>
        <v>0</v>
      </c>
      <c r="AI168" s="52">
        <f t="shared" si="36"/>
        <v>0</v>
      </c>
      <c r="AJ168" s="52">
        <f t="shared" si="37"/>
        <v>0</v>
      </c>
      <c r="AK168" s="52">
        <f t="shared" si="38"/>
        <v>0</v>
      </c>
      <c r="AL168" s="52">
        <f t="shared" si="39"/>
        <v>0</v>
      </c>
      <c r="AM168" s="52">
        <f t="shared" si="40"/>
        <v>0</v>
      </c>
    </row>
    <row r="169" spans="32:39" x14ac:dyDescent="0.75">
      <c r="AF169" s="38" t="str">
        <f t="shared" si="48"/>
        <v>Septiembre</v>
      </c>
      <c r="AG169" s="222" t="s">
        <v>749</v>
      </c>
      <c r="AH169" s="52">
        <f t="shared" si="35"/>
        <v>0</v>
      </c>
      <c r="AI169" s="52">
        <f t="shared" si="36"/>
        <v>125.89200000000001</v>
      </c>
      <c r="AJ169" s="52">
        <f t="shared" si="37"/>
        <v>188.83799999999999</v>
      </c>
      <c r="AK169" s="52">
        <f t="shared" si="38"/>
        <v>0</v>
      </c>
      <c r="AL169" s="52">
        <f t="shared" si="39"/>
        <v>8.9797174819268664E-4</v>
      </c>
      <c r="AM169" s="52">
        <f t="shared" si="40"/>
        <v>2.5143208949395226E-2</v>
      </c>
    </row>
    <row r="170" spans="32:39" x14ac:dyDescent="0.75">
      <c r="AF170" s="38" t="s">
        <v>507</v>
      </c>
      <c r="AG170" s="222" t="s">
        <v>586</v>
      </c>
      <c r="AH170" s="52">
        <f t="shared" si="35"/>
        <v>0</v>
      </c>
      <c r="AI170" s="52">
        <f t="shared" si="36"/>
        <v>0</v>
      </c>
      <c r="AJ170" s="52">
        <f t="shared" si="37"/>
        <v>0</v>
      </c>
      <c r="AK170" s="52">
        <f t="shared" si="38"/>
        <v>0</v>
      </c>
      <c r="AL170" s="52">
        <f t="shared" si="39"/>
        <v>0</v>
      </c>
      <c r="AM170" s="52">
        <f t="shared" si="40"/>
        <v>0</v>
      </c>
    </row>
    <row r="171" spans="32:39" x14ac:dyDescent="0.75">
      <c r="AF171" s="38" t="str">
        <f t="shared" ref="AF171:AF172" si="49">AF170</f>
        <v>Octubre</v>
      </c>
      <c r="AG171" s="222" t="s">
        <v>750</v>
      </c>
      <c r="AH171" s="52">
        <f t="shared" si="35"/>
        <v>0</v>
      </c>
      <c r="AI171" s="52">
        <f t="shared" si="36"/>
        <v>0</v>
      </c>
      <c r="AJ171" s="52">
        <f t="shared" si="37"/>
        <v>0</v>
      </c>
      <c r="AK171" s="52">
        <f t="shared" si="38"/>
        <v>0</v>
      </c>
      <c r="AL171" s="52">
        <f t="shared" si="39"/>
        <v>0</v>
      </c>
      <c r="AM171" s="52">
        <f t="shared" si="40"/>
        <v>0</v>
      </c>
    </row>
    <row r="172" spans="32:39" x14ac:dyDescent="0.75">
      <c r="AF172" s="38" t="str">
        <f t="shared" si="49"/>
        <v>Octubre</v>
      </c>
      <c r="AG172" s="222" t="s">
        <v>749</v>
      </c>
      <c r="AH172" s="52">
        <f t="shared" si="35"/>
        <v>0</v>
      </c>
      <c r="AI172" s="52">
        <f t="shared" si="36"/>
        <v>125.89200000000001</v>
      </c>
      <c r="AJ172" s="52">
        <f t="shared" si="37"/>
        <v>188.83799999999999</v>
      </c>
      <c r="AK172" s="52">
        <f t="shared" si="38"/>
        <v>0</v>
      </c>
      <c r="AL172" s="52">
        <f t="shared" si="39"/>
        <v>8.9797174819268664E-4</v>
      </c>
      <c r="AM172" s="52">
        <f t="shared" si="40"/>
        <v>2.5143208949395226E-2</v>
      </c>
    </row>
    <row r="173" spans="32:39" x14ac:dyDescent="0.75">
      <c r="AF173" s="38" t="s">
        <v>508</v>
      </c>
      <c r="AG173" s="222" t="s">
        <v>586</v>
      </c>
      <c r="AH173" s="52">
        <f t="shared" si="35"/>
        <v>0</v>
      </c>
      <c r="AI173" s="52">
        <f t="shared" si="36"/>
        <v>0</v>
      </c>
      <c r="AJ173" s="52">
        <f t="shared" si="37"/>
        <v>0</v>
      </c>
      <c r="AK173" s="52">
        <f t="shared" si="38"/>
        <v>0</v>
      </c>
      <c r="AL173" s="52">
        <f t="shared" si="39"/>
        <v>0</v>
      </c>
      <c r="AM173" s="52">
        <f t="shared" si="40"/>
        <v>0</v>
      </c>
    </row>
    <row r="174" spans="32:39" x14ac:dyDescent="0.75">
      <c r="AF174" s="38" t="str">
        <f t="shared" ref="AF174:AF175" si="50">AF173</f>
        <v>Noviembre</v>
      </c>
      <c r="AG174" s="222" t="s">
        <v>750</v>
      </c>
      <c r="AH174" s="52">
        <f t="shared" si="35"/>
        <v>0</v>
      </c>
      <c r="AI174" s="52">
        <f t="shared" si="36"/>
        <v>0</v>
      </c>
      <c r="AJ174" s="52">
        <f t="shared" si="37"/>
        <v>0</v>
      </c>
      <c r="AK174" s="52">
        <f t="shared" si="38"/>
        <v>0</v>
      </c>
      <c r="AL174" s="52">
        <f t="shared" si="39"/>
        <v>0</v>
      </c>
      <c r="AM174" s="52">
        <f t="shared" si="40"/>
        <v>0</v>
      </c>
    </row>
    <row r="175" spans="32:39" x14ac:dyDescent="0.75">
      <c r="AF175" s="38" t="str">
        <f t="shared" si="50"/>
        <v>Noviembre</v>
      </c>
      <c r="AG175" s="222" t="s">
        <v>749</v>
      </c>
      <c r="AH175" s="52">
        <f t="shared" si="35"/>
        <v>0</v>
      </c>
      <c r="AI175" s="52">
        <f t="shared" si="36"/>
        <v>125.89200000000001</v>
      </c>
      <c r="AJ175" s="52">
        <f t="shared" si="37"/>
        <v>188.83799999999999</v>
      </c>
      <c r="AK175" s="52">
        <f t="shared" si="38"/>
        <v>0</v>
      </c>
      <c r="AL175" s="52">
        <f t="shared" si="39"/>
        <v>8.9797174819268664E-4</v>
      </c>
      <c r="AM175" s="52">
        <f t="shared" si="40"/>
        <v>2.5143208949395226E-2</v>
      </c>
    </row>
    <row r="176" spans="32:39" x14ac:dyDescent="0.75">
      <c r="AF176" s="38" t="s">
        <v>509</v>
      </c>
      <c r="AG176" s="222" t="s">
        <v>586</v>
      </c>
      <c r="AH176" s="52">
        <f t="shared" si="35"/>
        <v>0</v>
      </c>
      <c r="AI176" s="52">
        <f t="shared" si="36"/>
        <v>0</v>
      </c>
      <c r="AJ176" s="52">
        <f t="shared" si="37"/>
        <v>0</v>
      </c>
      <c r="AK176" s="52">
        <f t="shared" si="38"/>
        <v>0</v>
      </c>
      <c r="AL176" s="52">
        <f t="shared" si="39"/>
        <v>0</v>
      </c>
      <c r="AM176" s="52">
        <f t="shared" si="40"/>
        <v>0</v>
      </c>
    </row>
    <row r="177" spans="32:39" x14ac:dyDescent="0.75">
      <c r="AF177" s="38" t="s">
        <v>509</v>
      </c>
      <c r="AG177" s="222" t="s">
        <v>750</v>
      </c>
      <c r="AH177" s="52">
        <f t="shared" si="35"/>
        <v>0</v>
      </c>
      <c r="AI177" s="52">
        <f t="shared" si="36"/>
        <v>0</v>
      </c>
      <c r="AJ177" s="52">
        <f t="shared" si="37"/>
        <v>0</v>
      </c>
      <c r="AK177" s="52">
        <f t="shared" si="38"/>
        <v>0</v>
      </c>
      <c r="AL177" s="52">
        <f t="shared" si="39"/>
        <v>0</v>
      </c>
      <c r="AM177" s="52">
        <f t="shared" si="40"/>
        <v>0</v>
      </c>
    </row>
    <row r="178" spans="32:39" x14ac:dyDescent="0.75">
      <c r="AF178" s="38" t="s">
        <v>509</v>
      </c>
      <c r="AG178" s="222" t="s">
        <v>749</v>
      </c>
      <c r="AH178" s="52">
        <f t="shared" si="35"/>
        <v>0</v>
      </c>
      <c r="AI178" s="52">
        <f t="shared" si="36"/>
        <v>157.36500000000001</v>
      </c>
      <c r="AJ178" s="52">
        <f t="shared" si="37"/>
        <v>157.36500000000001</v>
      </c>
      <c r="AK178" s="52">
        <f t="shared" si="38"/>
        <v>0</v>
      </c>
      <c r="AL178" s="52">
        <f t="shared" si="39"/>
        <v>7.4830979016057223E-4</v>
      </c>
      <c r="AM178" s="52">
        <f t="shared" si="40"/>
        <v>2.0952674124496022E-2</v>
      </c>
    </row>
    <row r="1048576" spans="3:3" x14ac:dyDescent="0.75">
      <c r="C1048576" s="52"/>
    </row>
  </sheetData>
  <mergeCells count="26">
    <mergeCell ref="B13:G13"/>
    <mergeCell ref="H13:O13"/>
    <mergeCell ref="H15:O33"/>
    <mergeCell ref="M51:M52"/>
    <mergeCell ref="O51:O52"/>
    <mergeCell ref="H41:O42"/>
    <mergeCell ref="H51:I51"/>
    <mergeCell ref="J51:K51"/>
    <mergeCell ref="B51:F51"/>
    <mergeCell ref="S51:S52"/>
    <mergeCell ref="L49:S49"/>
    <mergeCell ref="L50:P50"/>
    <mergeCell ref="Q50:S50"/>
    <mergeCell ref="L51:L52"/>
    <mergeCell ref="N51:N52"/>
    <mergeCell ref="P51:P52"/>
    <mergeCell ref="Q51:Q52"/>
    <mergeCell ref="R51:R52"/>
    <mergeCell ref="AK141:AK142"/>
    <mergeCell ref="AL141:AL142"/>
    <mergeCell ref="AM141:AM142"/>
    <mergeCell ref="AF141:AF142"/>
    <mergeCell ref="AG141:AG142"/>
    <mergeCell ref="AH141:AH142"/>
    <mergeCell ref="AI141:AI142"/>
    <mergeCell ref="AJ141:AJ142"/>
  </mergeCells>
  <hyperlinks>
    <hyperlink ref="B8" location="VENTEOS!A1" display="&lt;&lt;&lt;VENTEOS" xr:uid="{BAC6793D-404C-41E9-B19A-254C0F0ABFB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007B4B5-A765-42EF-AC2B-C99BB341F636}">
          <x14:formula1>
            <xm:f>Hoja1!$B$45:$B$56</xm:f>
          </x14:formula1>
          <xm:sqref>F53:F138</xm:sqref>
        </x14:dataValidation>
        <x14:dataValidation type="list" allowBlank="1" showInputMessage="1" showErrorMessage="1" xr:uid="{9790B39E-8594-4878-9535-5EE31CCF2B1C}">
          <x14:formula1>
            <xm:f>Hoja1!$B$62:$B$63</xm:f>
          </x14:formula1>
          <xm:sqref>I53:I138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5BE2C-3735-440F-B687-D34EB447817D}">
  <sheetPr>
    <tabColor theme="5" tint="0.79998168889431442"/>
  </sheetPr>
  <dimension ref="A1:BL165"/>
  <sheetViews>
    <sheetView zoomScale="60" zoomScaleNormal="60" workbookViewId="0">
      <selection activeCell="B10" sqref="B10"/>
    </sheetView>
  </sheetViews>
  <sheetFormatPr baseColWidth="10" defaultRowHeight="14.75" x14ac:dyDescent="0.75"/>
  <cols>
    <col min="1" max="1" width="10.90625" style="1"/>
    <col min="2" max="2" width="21.81640625" customWidth="1"/>
    <col min="3" max="3" width="23.1796875" customWidth="1"/>
    <col min="4" max="5" width="31.90625" style="160" customWidth="1"/>
    <col min="6" max="6" width="31.90625" customWidth="1"/>
    <col min="7" max="7" width="27.81640625" customWidth="1"/>
    <col min="8" max="8" width="32.1796875" bestFit="1" customWidth="1"/>
    <col min="9" max="9" width="25.6328125" customWidth="1"/>
    <col min="13" max="15" width="10.90625" style="1"/>
    <col min="16" max="16" width="16.90625" style="1" bestFit="1" customWidth="1"/>
    <col min="17" max="17" width="10.90625" style="1"/>
    <col min="18" max="18" width="16.90625" style="1" bestFit="1" customWidth="1"/>
    <col min="19" max="27" width="10.90625" style="1"/>
    <col min="28" max="29" width="0" style="1" hidden="1" customWidth="1"/>
    <col min="30" max="30" width="10.90625" style="1" hidden="1" customWidth="1"/>
    <col min="31" max="31" width="19.26953125" hidden="1" customWidth="1"/>
    <col min="32" max="32" width="33.7265625" hidden="1" customWidth="1"/>
    <col min="33" max="34" width="31.6328125" hidden="1" customWidth="1"/>
    <col min="35" max="35" width="25.453125" hidden="1" customWidth="1"/>
    <col min="36" max="37" width="16.453125" hidden="1" customWidth="1"/>
    <col min="38" max="38" width="16.7265625" hidden="1" customWidth="1"/>
    <col min="39" max="39" width="16.08984375" hidden="1" customWidth="1"/>
    <col min="40" max="40" width="16.1796875" hidden="1" customWidth="1"/>
    <col min="41" max="41" width="18.7265625" hidden="1" customWidth="1"/>
    <col min="42" max="42" width="19.08984375" hidden="1" customWidth="1"/>
    <col min="43" max="64" width="10.90625" style="1" hidden="1" customWidth="1"/>
    <col min="65" max="65" width="0" style="1" hidden="1" customWidth="1"/>
    <col min="66" max="16384" width="10.90625" style="1"/>
  </cols>
  <sheetData>
    <row r="1" spans="1:42" x14ac:dyDescent="0.75">
      <c r="A1" s="6"/>
      <c r="B1" s="1"/>
      <c r="C1" s="1"/>
      <c r="D1" s="1"/>
      <c r="E1" s="1"/>
      <c r="F1" s="1"/>
      <c r="G1" s="1"/>
      <c r="H1" s="1"/>
      <c r="I1" s="1"/>
      <c r="J1" s="1"/>
      <c r="K1" s="1"/>
      <c r="L1" s="1"/>
      <c r="AE1" s="1"/>
      <c r="AF1" s="1"/>
      <c r="AG1" s="1"/>
      <c r="AH1" s="1"/>
      <c r="AI1" s="1"/>
      <c r="AJ1" s="1"/>
      <c r="AK1" s="1"/>
      <c r="AL1" s="1"/>
      <c r="AM1" s="1"/>
      <c r="AN1" s="1"/>
      <c r="AO1" s="1"/>
      <c r="AP1" s="1"/>
    </row>
    <row r="2" spans="1:42" x14ac:dyDescent="0.75">
      <c r="A2" s="6"/>
      <c r="B2" s="1"/>
      <c r="C2" s="1"/>
      <c r="D2" s="1"/>
      <c r="E2" s="1"/>
      <c r="F2" s="1"/>
      <c r="G2" s="1"/>
      <c r="H2" s="1"/>
      <c r="I2" s="1"/>
      <c r="J2" s="1"/>
      <c r="K2" s="1"/>
      <c r="L2" s="1"/>
      <c r="AE2" s="1"/>
      <c r="AF2" s="1"/>
      <c r="AG2" s="1"/>
      <c r="AH2" s="1"/>
      <c r="AI2" s="1"/>
      <c r="AJ2" s="1"/>
      <c r="AK2" s="1"/>
      <c r="AL2" s="1"/>
      <c r="AM2" s="1"/>
      <c r="AN2" s="1"/>
      <c r="AO2" s="1"/>
      <c r="AP2" s="1"/>
    </row>
    <row r="3" spans="1:42" x14ac:dyDescent="0.75">
      <c r="A3" s="6"/>
      <c r="B3" s="1"/>
      <c r="C3" s="1"/>
      <c r="D3" s="1"/>
      <c r="E3" s="1"/>
      <c r="F3" s="1"/>
      <c r="G3" s="1"/>
      <c r="H3" s="1"/>
      <c r="I3" s="1"/>
      <c r="J3" s="1"/>
      <c r="K3" s="1"/>
      <c r="L3" s="1"/>
      <c r="AE3" s="1"/>
      <c r="AF3" s="1"/>
      <c r="AG3" s="1"/>
      <c r="AH3" s="1"/>
      <c r="AI3" s="1"/>
      <c r="AJ3" s="1"/>
      <c r="AK3" s="1"/>
      <c r="AL3" s="1"/>
      <c r="AM3" s="1"/>
      <c r="AN3" s="1"/>
      <c r="AO3" s="1"/>
      <c r="AP3" s="1"/>
    </row>
    <row r="4" spans="1:42" x14ac:dyDescent="0.75">
      <c r="A4" s="6"/>
      <c r="B4" s="1"/>
      <c r="C4" s="1"/>
      <c r="D4" s="1"/>
      <c r="E4" s="1"/>
      <c r="F4" s="1"/>
      <c r="G4" s="1"/>
      <c r="H4" s="1"/>
      <c r="I4" s="1"/>
      <c r="J4" s="1"/>
      <c r="K4" s="1"/>
      <c r="L4" s="1"/>
      <c r="AE4" s="1"/>
      <c r="AF4" s="1"/>
      <c r="AG4" s="1"/>
      <c r="AH4" s="1"/>
      <c r="AI4" s="1"/>
      <c r="AJ4" s="1"/>
      <c r="AK4" s="1"/>
      <c r="AL4" s="1"/>
      <c r="AM4" s="1"/>
      <c r="AN4" s="1"/>
      <c r="AO4" s="1"/>
      <c r="AP4" s="1"/>
    </row>
    <row r="5" spans="1:42" x14ac:dyDescent="0.75">
      <c r="A5" s="6"/>
      <c r="B5" s="1"/>
      <c r="C5" s="1"/>
      <c r="D5" s="1"/>
      <c r="E5" s="1"/>
      <c r="F5" s="1"/>
      <c r="G5" s="1"/>
      <c r="H5" s="1"/>
      <c r="I5" s="1"/>
      <c r="J5" s="1"/>
      <c r="K5" s="1"/>
      <c r="L5" s="1"/>
      <c r="AE5" s="1"/>
      <c r="AF5" s="1"/>
      <c r="AG5" s="1"/>
      <c r="AH5" s="1"/>
      <c r="AI5" s="1"/>
      <c r="AJ5" s="1"/>
      <c r="AK5" s="1"/>
      <c r="AL5" s="1"/>
      <c r="AM5" s="1"/>
      <c r="AN5" s="1"/>
      <c r="AO5" s="1"/>
      <c r="AP5" s="1"/>
    </row>
    <row r="6" spans="1:42" x14ac:dyDescent="0.75">
      <c r="A6" s="6"/>
      <c r="B6" s="1"/>
      <c r="C6" s="1"/>
      <c r="D6" s="1"/>
      <c r="E6" s="1"/>
      <c r="F6" s="1"/>
      <c r="G6" s="1"/>
      <c r="H6" s="1"/>
      <c r="I6" s="1"/>
      <c r="J6" s="1"/>
      <c r="K6" s="1"/>
      <c r="L6" s="1"/>
      <c r="AE6" s="1"/>
      <c r="AF6" s="1"/>
      <c r="AG6" s="1"/>
      <c r="AH6" s="1"/>
      <c r="AI6" s="1"/>
      <c r="AJ6" s="1"/>
      <c r="AK6" s="1"/>
      <c r="AL6" s="1"/>
      <c r="AM6" s="1"/>
      <c r="AN6" s="1"/>
      <c r="AO6" s="1"/>
      <c r="AP6" s="1"/>
    </row>
    <row r="7" spans="1:42" x14ac:dyDescent="0.75">
      <c r="A7" s="6"/>
      <c r="B7" s="1"/>
      <c r="C7" s="1"/>
      <c r="D7" s="1"/>
      <c r="E7" s="1"/>
      <c r="F7" s="1"/>
      <c r="G7" s="1"/>
      <c r="H7" s="1"/>
      <c r="I7" s="1"/>
      <c r="J7" s="1"/>
      <c r="K7" s="1"/>
      <c r="L7" s="1"/>
      <c r="AE7" s="1"/>
      <c r="AF7" s="1"/>
      <c r="AG7" s="1"/>
      <c r="AH7" s="1"/>
      <c r="AI7" s="1"/>
      <c r="AJ7" s="1"/>
      <c r="AK7" s="1"/>
      <c r="AL7" s="1"/>
      <c r="AM7" s="1"/>
      <c r="AN7" s="1"/>
      <c r="AO7" s="1"/>
      <c r="AP7" s="1"/>
    </row>
    <row r="8" spans="1:42" x14ac:dyDescent="0.75">
      <c r="A8" s="6"/>
      <c r="B8" s="1"/>
      <c r="C8" s="1"/>
      <c r="D8" s="1"/>
      <c r="E8" s="1"/>
      <c r="F8" s="1"/>
      <c r="G8" s="1"/>
      <c r="H8" s="1"/>
      <c r="I8" s="1"/>
      <c r="J8" s="1"/>
      <c r="K8" s="1"/>
      <c r="L8" s="1"/>
      <c r="AE8" s="1"/>
      <c r="AF8" s="1"/>
      <c r="AG8" s="1"/>
      <c r="AH8" s="1"/>
      <c r="AI8" s="1"/>
      <c r="AJ8" s="1"/>
      <c r="AK8" s="1"/>
      <c r="AL8" s="1"/>
      <c r="AM8" s="1"/>
      <c r="AN8" s="1"/>
      <c r="AO8" s="1"/>
      <c r="AP8" s="1"/>
    </row>
    <row r="9" spans="1:42" x14ac:dyDescent="0.75">
      <c r="A9" s="6"/>
      <c r="B9" s="1"/>
      <c r="C9" s="1"/>
      <c r="D9" s="1"/>
      <c r="E9" s="1"/>
      <c r="F9" s="1"/>
      <c r="G9" s="1"/>
      <c r="H9" s="1"/>
      <c r="I9" s="1"/>
      <c r="J9" s="1"/>
      <c r="K9" s="1"/>
      <c r="L9" s="1"/>
      <c r="AE9" s="1"/>
      <c r="AF9" s="1"/>
      <c r="AG9" s="1"/>
      <c r="AH9" s="1"/>
      <c r="AI9" s="1"/>
      <c r="AJ9" s="1"/>
      <c r="AK9" s="1"/>
      <c r="AL9" s="1"/>
      <c r="AM9" s="1"/>
      <c r="AN9" s="1"/>
      <c r="AO9" s="1"/>
      <c r="AP9" s="1"/>
    </row>
    <row r="10" spans="1:42" x14ac:dyDescent="0.75">
      <c r="A10" s="6"/>
      <c r="B10" s="6" t="s">
        <v>419</v>
      </c>
      <c r="C10" s="1"/>
      <c r="D10" s="1"/>
      <c r="E10" s="1"/>
      <c r="F10" s="1"/>
      <c r="G10" s="1"/>
      <c r="H10" s="1"/>
      <c r="I10" s="1"/>
      <c r="J10" s="1"/>
      <c r="K10" s="1"/>
      <c r="L10" s="1"/>
      <c r="AE10" s="1"/>
      <c r="AF10" s="1"/>
      <c r="AG10" s="1"/>
      <c r="AH10" s="1"/>
      <c r="AI10" s="1"/>
      <c r="AJ10" s="1"/>
      <c r="AK10" s="1"/>
      <c r="AL10" s="1"/>
      <c r="AM10" s="1"/>
      <c r="AN10" s="1"/>
      <c r="AO10" s="1"/>
      <c r="AP10" s="1"/>
    </row>
    <row r="11" spans="1:42" x14ac:dyDescent="0.75">
      <c r="A11" s="6"/>
      <c r="B11" s="1"/>
      <c r="C11" s="1"/>
      <c r="D11" s="1"/>
      <c r="E11" s="1"/>
      <c r="F11" s="1"/>
      <c r="G11" s="1"/>
      <c r="H11" s="1"/>
      <c r="I11" s="1"/>
      <c r="J11" s="1"/>
      <c r="K11" s="1"/>
      <c r="L11" s="1"/>
      <c r="AE11" s="1"/>
      <c r="AF11" s="1"/>
      <c r="AG11" s="1"/>
      <c r="AH11" s="1"/>
      <c r="AI11" s="1"/>
      <c r="AJ11" s="1"/>
      <c r="AK11" s="1"/>
      <c r="AL11" s="1"/>
      <c r="AM11" s="1"/>
      <c r="AN11" s="1"/>
      <c r="AO11" s="1"/>
      <c r="AP11" s="1"/>
    </row>
    <row r="12" spans="1:42" ht="18.5" x14ac:dyDescent="0.9">
      <c r="B12" s="12" t="s">
        <v>319</v>
      </c>
      <c r="C12" s="12"/>
      <c r="D12" s="12"/>
      <c r="E12" s="12"/>
      <c r="F12" s="12"/>
      <c r="G12" s="1"/>
      <c r="H12" s="1"/>
      <c r="I12" s="1"/>
      <c r="J12" s="1"/>
      <c r="K12" s="1"/>
      <c r="L12" s="1"/>
      <c r="AE12" s="1"/>
      <c r="AF12" s="1"/>
      <c r="AG12" s="1"/>
      <c r="AH12" s="1"/>
      <c r="AI12" s="1"/>
      <c r="AJ12" s="1"/>
      <c r="AK12" s="1"/>
      <c r="AL12" s="1"/>
      <c r="AM12" s="1"/>
      <c r="AN12" s="1"/>
      <c r="AO12" s="1"/>
      <c r="AP12" s="1"/>
    </row>
    <row r="13" spans="1:42" x14ac:dyDescent="0.75">
      <c r="B13" s="1"/>
      <c r="C13" s="1"/>
      <c r="D13" s="1"/>
      <c r="E13" s="1"/>
      <c r="F13" s="1"/>
      <c r="G13" s="1"/>
      <c r="H13" s="1"/>
      <c r="I13" s="1"/>
      <c r="J13" s="1"/>
      <c r="K13" s="1"/>
      <c r="L13" s="1"/>
      <c r="AE13" s="1"/>
      <c r="AF13" s="1"/>
      <c r="AG13" s="1"/>
      <c r="AH13" s="1"/>
      <c r="AI13" s="1"/>
      <c r="AJ13" s="1"/>
      <c r="AK13" s="1"/>
      <c r="AL13" s="1"/>
      <c r="AM13" s="1"/>
      <c r="AN13" s="1"/>
      <c r="AO13" s="1"/>
      <c r="AP13" s="1"/>
    </row>
    <row r="14" spans="1:42" x14ac:dyDescent="0.75">
      <c r="B14" s="259" t="s">
        <v>1013</v>
      </c>
      <c r="C14" s="284"/>
      <c r="D14" s="284"/>
      <c r="E14" s="284"/>
      <c r="F14" s="284"/>
      <c r="G14" s="260"/>
      <c r="H14" s="400" t="s">
        <v>315</v>
      </c>
      <c r="I14" s="401"/>
      <c r="J14" s="401"/>
      <c r="K14" s="401"/>
      <c r="L14" s="401"/>
      <c r="M14" s="401"/>
      <c r="N14" s="401"/>
      <c r="O14" s="402"/>
      <c r="P14" s="17"/>
      <c r="T14" s="11"/>
      <c r="U14" s="11"/>
      <c r="V14" s="11"/>
      <c r="W14" s="11"/>
      <c r="X14" s="11"/>
      <c r="AE14" s="1"/>
      <c r="AF14" s="1"/>
      <c r="AG14" s="1"/>
      <c r="AH14" s="1"/>
      <c r="AI14" s="1"/>
      <c r="AJ14" s="1"/>
      <c r="AK14" s="1"/>
      <c r="AL14" s="1"/>
      <c r="AM14" s="1"/>
      <c r="AN14" s="1"/>
      <c r="AO14" s="1"/>
      <c r="AP14" s="1"/>
    </row>
    <row r="15" spans="1:42" x14ac:dyDescent="0.75">
      <c r="B15" s="22"/>
      <c r="C15" s="23"/>
      <c r="D15" s="23"/>
      <c r="E15" s="23"/>
      <c r="F15" s="23"/>
      <c r="G15" s="24"/>
      <c r="H15" s="22"/>
      <c r="I15" s="23"/>
      <c r="J15" s="23"/>
      <c r="K15" s="23"/>
      <c r="L15" s="23"/>
      <c r="M15" s="23"/>
      <c r="N15" s="23"/>
      <c r="O15" s="24"/>
      <c r="T15" s="11"/>
      <c r="U15" s="11"/>
      <c r="V15" s="11"/>
      <c r="W15" s="11"/>
      <c r="X15" s="11"/>
      <c r="AE15" s="1"/>
      <c r="AF15" s="1"/>
      <c r="AG15" s="1"/>
      <c r="AH15" s="1"/>
      <c r="AI15" s="1"/>
      <c r="AJ15" s="1"/>
      <c r="AK15" s="1"/>
      <c r="AL15" s="1"/>
      <c r="AM15" s="1"/>
      <c r="AN15" s="1"/>
      <c r="AO15" s="1"/>
      <c r="AP15" s="1"/>
    </row>
    <row r="16" spans="1:42" ht="14.75" customHeight="1" x14ac:dyDescent="0.75">
      <c r="B16" s="25"/>
      <c r="C16" s="1"/>
      <c r="D16" s="1"/>
      <c r="E16" s="1"/>
      <c r="F16" s="1"/>
      <c r="G16" s="26"/>
      <c r="H16" s="272" t="s">
        <v>287</v>
      </c>
      <c r="I16" s="265"/>
      <c r="J16" s="265"/>
      <c r="K16" s="265"/>
      <c r="L16" s="265"/>
      <c r="M16" s="265"/>
      <c r="N16" s="265"/>
      <c r="O16" s="273"/>
      <c r="P16" s="5"/>
      <c r="T16" s="11"/>
      <c r="U16" s="11"/>
      <c r="V16" s="11"/>
      <c r="W16" s="11"/>
      <c r="X16" s="11"/>
      <c r="AE16" s="1"/>
      <c r="AF16" s="1"/>
      <c r="AG16" s="1"/>
      <c r="AH16" s="1"/>
      <c r="AI16" s="1"/>
      <c r="AJ16" s="1"/>
      <c r="AK16" s="1"/>
      <c r="AL16" s="1"/>
      <c r="AM16" s="1"/>
      <c r="AN16" s="1"/>
      <c r="AO16" s="1"/>
      <c r="AP16" s="1"/>
    </row>
    <row r="17" spans="2:42" ht="14.75" customHeight="1" x14ac:dyDescent="0.75">
      <c r="B17" s="25"/>
      <c r="C17" s="1"/>
      <c r="D17" s="1"/>
      <c r="E17" s="1"/>
      <c r="F17" s="1"/>
      <c r="G17" s="26"/>
      <c r="H17" s="272"/>
      <c r="I17" s="265"/>
      <c r="J17" s="265"/>
      <c r="K17" s="265"/>
      <c r="L17" s="265"/>
      <c r="M17" s="265"/>
      <c r="N17" s="265"/>
      <c r="O17" s="273"/>
      <c r="P17" s="5"/>
      <c r="T17" s="11"/>
      <c r="U17" s="11"/>
      <c r="V17" s="11"/>
      <c r="W17" s="11"/>
      <c r="X17" s="11"/>
      <c r="AE17" s="1"/>
      <c r="AF17" s="1"/>
      <c r="AG17" s="1"/>
      <c r="AH17" s="1"/>
      <c r="AI17" s="1"/>
      <c r="AJ17" s="1"/>
      <c r="AK17" s="1"/>
      <c r="AL17" s="1"/>
      <c r="AM17" s="1"/>
      <c r="AN17" s="1"/>
      <c r="AO17" s="1"/>
      <c r="AP17" s="1"/>
    </row>
    <row r="18" spans="2:42" ht="14.75" customHeight="1" x14ac:dyDescent="0.75">
      <c r="B18" s="25"/>
      <c r="C18" s="1"/>
      <c r="D18" s="1"/>
      <c r="E18" s="1"/>
      <c r="F18" s="1"/>
      <c r="G18" s="26"/>
      <c r="H18" s="272"/>
      <c r="I18" s="265"/>
      <c r="J18" s="265"/>
      <c r="K18" s="265"/>
      <c r="L18" s="265"/>
      <c r="M18" s="265"/>
      <c r="N18" s="265"/>
      <c r="O18" s="273"/>
      <c r="P18" s="5"/>
      <c r="T18" s="11"/>
      <c r="U18" s="11"/>
      <c r="V18" s="11"/>
      <c r="W18" s="11"/>
      <c r="X18" s="11"/>
      <c r="AE18" s="1"/>
      <c r="AF18" s="1"/>
      <c r="AG18" s="1"/>
      <c r="AH18" s="1"/>
      <c r="AI18" s="1"/>
      <c r="AJ18" s="1"/>
      <c r="AK18" s="1"/>
      <c r="AL18" s="1"/>
      <c r="AM18" s="1"/>
      <c r="AN18" s="1"/>
      <c r="AO18" s="1"/>
      <c r="AP18" s="1"/>
    </row>
    <row r="19" spans="2:42" ht="14.75" customHeight="1" x14ac:dyDescent="0.75">
      <c r="B19" s="25"/>
      <c r="C19" s="1"/>
      <c r="D19" s="1"/>
      <c r="E19" s="1"/>
      <c r="F19" s="1"/>
      <c r="G19" s="26"/>
      <c r="H19" s="272"/>
      <c r="I19" s="265"/>
      <c r="J19" s="265"/>
      <c r="K19" s="265"/>
      <c r="L19" s="265"/>
      <c r="M19" s="265"/>
      <c r="N19" s="265"/>
      <c r="O19" s="273"/>
      <c r="P19" s="5"/>
      <c r="T19" s="11"/>
      <c r="U19" s="11"/>
      <c r="V19" s="11"/>
      <c r="W19" s="11"/>
      <c r="X19" s="11"/>
      <c r="AE19" s="1"/>
      <c r="AF19" s="1"/>
      <c r="AG19" s="1"/>
      <c r="AH19" s="1"/>
      <c r="AI19" s="1"/>
      <c r="AJ19" s="1"/>
      <c r="AK19" s="1"/>
      <c r="AL19" s="1"/>
      <c r="AM19" s="1"/>
      <c r="AN19" s="1"/>
      <c r="AO19" s="1"/>
      <c r="AP19" s="1"/>
    </row>
    <row r="20" spans="2:42" ht="14.75" customHeight="1" x14ac:dyDescent="0.75">
      <c r="B20" s="25"/>
      <c r="C20" s="1"/>
      <c r="D20" s="1"/>
      <c r="E20" s="1"/>
      <c r="F20" s="1"/>
      <c r="G20" s="26"/>
      <c r="H20" s="272"/>
      <c r="I20" s="265"/>
      <c r="J20" s="265"/>
      <c r="K20" s="265"/>
      <c r="L20" s="265"/>
      <c r="M20" s="265"/>
      <c r="N20" s="265"/>
      <c r="O20" s="273"/>
      <c r="P20" s="5"/>
      <c r="T20" s="11"/>
      <c r="U20" s="11"/>
      <c r="V20" s="11"/>
      <c r="W20" s="11"/>
      <c r="X20" s="11"/>
      <c r="AE20" s="1"/>
      <c r="AF20" s="1"/>
      <c r="AG20" s="1"/>
      <c r="AH20" s="1"/>
      <c r="AI20" s="1"/>
      <c r="AJ20" s="1"/>
      <c r="AK20" s="1"/>
      <c r="AL20" s="1"/>
      <c r="AM20" s="1"/>
      <c r="AN20" s="1"/>
      <c r="AO20" s="1"/>
      <c r="AP20" s="1"/>
    </row>
    <row r="21" spans="2:42" x14ac:dyDescent="0.75">
      <c r="B21" s="25"/>
      <c r="C21" s="1"/>
      <c r="D21" s="1"/>
      <c r="E21" s="1"/>
      <c r="F21" s="1"/>
      <c r="G21" s="26"/>
      <c r="H21" s="272"/>
      <c r="I21" s="265"/>
      <c r="J21" s="265"/>
      <c r="K21" s="265"/>
      <c r="L21" s="265"/>
      <c r="M21" s="265"/>
      <c r="N21" s="265"/>
      <c r="O21" s="273"/>
      <c r="P21" s="5"/>
      <c r="T21" s="11"/>
      <c r="U21" s="11"/>
      <c r="V21" s="11"/>
      <c r="W21" s="11"/>
      <c r="X21" s="11"/>
      <c r="AE21" s="1"/>
      <c r="AF21" s="1"/>
      <c r="AG21" s="1"/>
      <c r="AH21" s="1"/>
      <c r="AI21" s="1"/>
      <c r="AJ21" s="1"/>
      <c r="AK21" s="1"/>
      <c r="AL21" s="1"/>
      <c r="AM21" s="1"/>
      <c r="AN21" s="1"/>
      <c r="AO21" s="1"/>
      <c r="AP21" s="1"/>
    </row>
    <row r="22" spans="2:42" x14ac:dyDescent="0.75">
      <c r="B22" s="25"/>
      <c r="C22" s="1"/>
      <c r="D22" s="1"/>
      <c r="E22" s="1"/>
      <c r="F22" s="1"/>
      <c r="G22" s="26"/>
      <c r="H22" s="272"/>
      <c r="I22" s="265"/>
      <c r="J22" s="265"/>
      <c r="K22" s="265"/>
      <c r="L22" s="265"/>
      <c r="M22" s="265"/>
      <c r="N22" s="265"/>
      <c r="O22" s="273"/>
      <c r="P22" s="5"/>
      <c r="T22" s="11"/>
      <c r="U22" s="11"/>
      <c r="V22" s="11"/>
      <c r="W22" s="11"/>
      <c r="X22" s="11"/>
      <c r="AE22" s="1"/>
      <c r="AF22" s="1"/>
      <c r="AG22" s="1"/>
      <c r="AH22" s="1"/>
      <c r="AI22" s="1"/>
      <c r="AJ22" s="1"/>
      <c r="AK22" s="1"/>
      <c r="AL22" s="1"/>
      <c r="AM22" s="1"/>
      <c r="AN22" s="1"/>
      <c r="AO22" s="1"/>
      <c r="AP22" s="1"/>
    </row>
    <row r="23" spans="2:42" x14ac:dyDescent="0.75">
      <c r="B23" s="25"/>
      <c r="C23" s="1"/>
      <c r="D23" s="1"/>
      <c r="E23" s="1"/>
      <c r="F23" s="1"/>
      <c r="G23" s="26"/>
      <c r="H23" s="272"/>
      <c r="I23" s="265"/>
      <c r="J23" s="265"/>
      <c r="K23" s="265"/>
      <c r="L23" s="265"/>
      <c r="M23" s="265"/>
      <c r="N23" s="265"/>
      <c r="O23" s="273"/>
      <c r="P23" s="5"/>
      <c r="T23" s="11"/>
      <c r="U23" s="11"/>
      <c r="V23" s="11"/>
      <c r="W23" s="11"/>
      <c r="X23" s="11"/>
      <c r="AE23" s="1"/>
      <c r="AF23" s="1"/>
      <c r="AG23" s="1"/>
      <c r="AH23" s="1"/>
      <c r="AI23" s="1"/>
      <c r="AJ23" s="1"/>
      <c r="AK23" s="1"/>
      <c r="AL23" s="1"/>
      <c r="AM23" s="1"/>
      <c r="AN23" s="1"/>
      <c r="AO23" s="1"/>
      <c r="AP23" s="1"/>
    </row>
    <row r="24" spans="2:42" ht="18.5" x14ac:dyDescent="0.9">
      <c r="B24" s="104"/>
      <c r="C24" s="1"/>
      <c r="D24" s="1"/>
      <c r="E24" s="1"/>
      <c r="F24" s="1"/>
      <c r="G24" s="26"/>
      <c r="H24" s="272"/>
      <c r="I24" s="265"/>
      <c r="J24" s="265"/>
      <c r="K24" s="265"/>
      <c r="L24" s="265"/>
      <c r="M24" s="265"/>
      <c r="N24" s="265"/>
      <c r="O24" s="273"/>
      <c r="P24" s="5"/>
      <c r="T24" s="11"/>
      <c r="U24" s="11"/>
      <c r="V24" s="11"/>
      <c r="W24" s="11"/>
      <c r="X24" s="11"/>
      <c r="AE24" s="1"/>
      <c r="AF24" s="1"/>
      <c r="AG24" s="1"/>
      <c r="AH24" s="1"/>
      <c r="AI24" s="1"/>
      <c r="AJ24" s="1"/>
      <c r="AK24" s="1"/>
      <c r="AL24" s="1"/>
      <c r="AM24" s="1"/>
      <c r="AN24" s="1"/>
      <c r="AO24" s="1"/>
      <c r="AP24" s="1"/>
    </row>
    <row r="25" spans="2:42" x14ac:dyDescent="0.75">
      <c r="B25" s="25"/>
      <c r="C25" s="1"/>
      <c r="D25" s="1"/>
      <c r="E25" s="1"/>
      <c r="F25" s="1"/>
      <c r="G25" s="26"/>
      <c r="H25" s="272"/>
      <c r="I25" s="265"/>
      <c r="J25" s="265"/>
      <c r="K25" s="265"/>
      <c r="L25" s="265"/>
      <c r="M25" s="265"/>
      <c r="N25" s="265"/>
      <c r="O25" s="273"/>
      <c r="P25" s="5"/>
      <c r="T25" s="11"/>
      <c r="U25" s="11"/>
      <c r="V25" s="11"/>
      <c r="W25" s="11"/>
      <c r="X25" s="11"/>
      <c r="AE25" s="1"/>
      <c r="AF25" s="1"/>
      <c r="AG25" s="1"/>
      <c r="AH25" s="1"/>
      <c r="AI25" s="1"/>
      <c r="AJ25" s="1"/>
      <c r="AK25" s="1"/>
      <c r="AL25" s="1"/>
      <c r="AM25" s="1"/>
      <c r="AN25" s="1"/>
      <c r="AO25" s="1"/>
      <c r="AP25" s="1"/>
    </row>
    <row r="26" spans="2:42" x14ac:dyDescent="0.75">
      <c r="B26" s="25"/>
      <c r="C26" s="1"/>
      <c r="D26" s="1"/>
      <c r="E26" s="1"/>
      <c r="F26" s="1"/>
      <c r="G26" s="26"/>
      <c r="H26" s="49"/>
      <c r="I26" s="11"/>
      <c r="J26" s="11"/>
      <c r="K26" s="11"/>
      <c r="L26" s="11"/>
      <c r="M26" s="11"/>
      <c r="N26" s="11"/>
      <c r="O26" s="51"/>
      <c r="P26" s="5"/>
      <c r="T26" s="11"/>
      <c r="U26" s="11"/>
      <c r="V26" s="11"/>
      <c r="W26" s="11"/>
      <c r="X26" s="11"/>
      <c r="AE26" s="1"/>
      <c r="AF26" s="1"/>
      <c r="AG26" s="1"/>
      <c r="AH26" s="1"/>
      <c r="AI26" s="1"/>
      <c r="AJ26" s="1"/>
      <c r="AK26" s="1"/>
      <c r="AL26" s="1"/>
      <c r="AM26" s="1"/>
      <c r="AN26" s="1"/>
      <c r="AO26" s="1"/>
      <c r="AP26" s="1"/>
    </row>
    <row r="27" spans="2:42" x14ac:dyDescent="0.75">
      <c r="B27" s="25"/>
      <c r="C27" s="1"/>
      <c r="D27" s="1"/>
      <c r="E27" s="1"/>
      <c r="F27" s="1"/>
      <c r="G27" s="26"/>
      <c r="H27" s="54" t="s">
        <v>76</v>
      </c>
      <c r="I27" s="11"/>
      <c r="J27" s="11"/>
      <c r="K27" s="11"/>
      <c r="L27" s="11"/>
      <c r="M27" s="11"/>
      <c r="N27" s="11"/>
      <c r="O27" s="51"/>
      <c r="P27" s="5"/>
      <c r="T27" s="11"/>
      <c r="U27" s="11"/>
      <c r="V27" s="11"/>
      <c r="W27" s="11"/>
      <c r="X27" s="11"/>
      <c r="AE27" s="1"/>
      <c r="AF27" s="1"/>
      <c r="AG27" s="1"/>
      <c r="AH27" s="1"/>
      <c r="AI27" s="1"/>
      <c r="AJ27" s="1"/>
      <c r="AK27" s="1"/>
      <c r="AL27" s="1"/>
      <c r="AM27" s="1"/>
      <c r="AN27" s="1"/>
      <c r="AO27" s="1"/>
      <c r="AP27" s="1"/>
    </row>
    <row r="28" spans="2:42" x14ac:dyDescent="0.75">
      <c r="B28" s="25"/>
      <c r="C28" s="1"/>
      <c r="D28" s="1"/>
      <c r="E28" s="1"/>
      <c r="F28" s="1"/>
      <c r="G28" s="26"/>
      <c r="H28" s="30" t="s">
        <v>441</v>
      </c>
      <c r="I28" s="11"/>
      <c r="J28" s="11"/>
      <c r="K28" s="11"/>
      <c r="L28" s="11"/>
      <c r="M28" s="11"/>
      <c r="N28" s="11"/>
      <c r="O28" s="51"/>
      <c r="P28" s="5"/>
      <c r="T28" s="11"/>
      <c r="U28" s="11"/>
      <c r="V28" s="11"/>
      <c r="W28" s="11"/>
      <c r="X28" s="11"/>
      <c r="AE28" s="1"/>
      <c r="AF28" s="1"/>
      <c r="AG28" s="1"/>
      <c r="AH28" s="1"/>
      <c r="AI28" s="1"/>
      <c r="AJ28" s="1"/>
      <c r="AK28" s="1"/>
      <c r="AL28" s="1"/>
      <c r="AM28" s="1"/>
      <c r="AN28" s="1"/>
      <c r="AO28" s="1"/>
      <c r="AP28" s="1"/>
    </row>
    <row r="29" spans="2:42" x14ac:dyDescent="0.75">
      <c r="B29" s="25"/>
      <c r="C29" s="1"/>
      <c r="D29" s="1"/>
      <c r="E29" s="1"/>
      <c r="F29" s="1"/>
      <c r="G29" s="26"/>
      <c r="H29" s="109" t="s">
        <v>915</v>
      </c>
      <c r="I29" s="236"/>
      <c r="J29" s="236"/>
      <c r="K29" s="236"/>
      <c r="L29" s="236"/>
      <c r="M29" s="236"/>
      <c r="N29" s="236"/>
      <c r="O29" s="237"/>
      <c r="P29" s="5"/>
      <c r="T29" s="11"/>
      <c r="U29" s="11"/>
      <c r="V29" s="11"/>
      <c r="W29" s="11"/>
      <c r="X29" s="11"/>
      <c r="AE29" s="1"/>
      <c r="AF29" s="1"/>
      <c r="AG29" s="1"/>
      <c r="AH29" s="1"/>
      <c r="AI29" s="1"/>
      <c r="AJ29" s="1"/>
      <c r="AK29" s="1"/>
      <c r="AL29" s="1"/>
      <c r="AM29" s="1"/>
      <c r="AN29" s="1"/>
      <c r="AO29" s="1"/>
      <c r="AP29" s="1"/>
    </row>
    <row r="30" spans="2:42" x14ac:dyDescent="0.75">
      <c r="B30" s="25"/>
      <c r="C30" s="1"/>
      <c r="D30" s="1"/>
      <c r="E30" s="1"/>
      <c r="F30" s="1"/>
      <c r="G30" s="26"/>
      <c r="H30" s="235"/>
      <c r="I30" s="236"/>
      <c r="J30" s="236"/>
      <c r="K30" s="236"/>
      <c r="L30" s="236"/>
      <c r="M30" s="236"/>
      <c r="N30" s="236"/>
      <c r="O30" s="237"/>
      <c r="P30" s="5"/>
      <c r="T30" s="11"/>
      <c r="U30" s="11"/>
      <c r="V30" s="11"/>
      <c r="W30" s="11"/>
      <c r="X30" s="11"/>
      <c r="AE30" s="1"/>
      <c r="AF30" s="1"/>
      <c r="AG30" s="1"/>
      <c r="AH30" s="1"/>
      <c r="AI30" s="1"/>
      <c r="AJ30" s="1"/>
      <c r="AK30" s="1"/>
      <c r="AL30" s="1"/>
      <c r="AM30" s="1"/>
      <c r="AN30" s="1"/>
      <c r="AO30" s="1"/>
      <c r="AP30" s="1"/>
    </row>
    <row r="31" spans="2:42" x14ac:dyDescent="0.75">
      <c r="B31" s="48"/>
      <c r="C31" s="5"/>
      <c r="D31" s="5"/>
      <c r="E31" s="5"/>
      <c r="F31" s="5"/>
      <c r="G31" s="50"/>
      <c r="H31" s="235"/>
      <c r="I31" s="236"/>
      <c r="J31" s="236"/>
      <c r="K31" s="236"/>
      <c r="L31" s="236"/>
      <c r="M31" s="236"/>
      <c r="N31" s="236"/>
      <c r="O31" s="237"/>
      <c r="P31" s="5"/>
      <c r="T31" s="11"/>
      <c r="U31" s="11"/>
      <c r="V31" s="11"/>
      <c r="W31" s="11"/>
      <c r="X31" s="11"/>
      <c r="AE31" s="1"/>
      <c r="AF31" s="1"/>
      <c r="AG31" s="1"/>
      <c r="AH31" s="1"/>
      <c r="AI31" s="1"/>
      <c r="AJ31" s="1"/>
      <c r="AK31" s="1"/>
      <c r="AL31" s="1"/>
      <c r="AM31" s="1"/>
      <c r="AN31" s="1"/>
      <c r="AO31" s="1"/>
      <c r="AP31" s="1"/>
    </row>
    <row r="32" spans="2:42" x14ac:dyDescent="0.75">
      <c r="B32" s="25"/>
      <c r="C32" s="11"/>
      <c r="D32" s="11"/>
      <c r="E32" s="11"/>
      <c r="F32" s="11"/>
      <c r="G32" s="51"/>
      <c r="H32" s="235"/>
      <c r="I32" s="236"/>
      <c r="J32" s="236"/>
      <c r="K32" s="236"/>
      <c r="L32" s="236"/>
      <c r="M32" s="236"/>
      <c r="N32" s="236"/>
      <c r="O32" s="237"/>
      <c r="P32" s="5"/>
      <c r="T32" s="11"/>
      <c r="U32" s="11"/>
      <c r="V32" s="11"/>
      <c r="W32" s="11"/>
      <c r="X32" s="11"/>
      <c r="AE32" s="1"/>
      <c r="AF32" s="1"/>
      <c r="AG32" s="1"/>
      <c r="AH32" s="1"/>
      <c r="AI32" s="1"/>
      <c r="AJ32" s="1"/>
      <c r="AK32" s="1"/>
      <c r="AL32" s="1"/>
      <c r="AM32" s="1"/>
      <c r="AN32" s="1"/>
      <c r="AO32" s="1"/>
      <c r="AP32" s="1"/>
    </row>
    <row r="33" spans="2:42" x14ac:dyDescent="0.75">
      <c r="B33" s="25"/>
      <c r="C33" s="11"/>
      <c r="D33" s="11"/>
      <c r="E33" s="11"/>
      <c r="F33" s="11"/>
      <c r="G33" s="51"/>
      <c r="H33" s="235"/>
      <c r="I33" s="236"/>
      <c r="J33" s="236"/>
      <c r="K33" s="236"/>
      <c r="L33" s="236"/>
      <c r="M33" s="236"/>
      <c r="N33" s="236"/>
      <c r="O33" s="237"/>
      <c r="P33" s="5"/>
      <c r="T33" s="11"/>
      <c r="U33" s="11"/>
      <c r="V33" s="11"/>
      <c r="W33" s="11"/>
      <c r="X33" s="11"/>
      <c r="AE33" s="1"/>
      <c r="AF33" s="1"/>
      <c r="AG33" s="1"/>
      <c r="AH33" s="1"/>
      <c r="AI33" s="1"/>
      <c r="AJ33" s="1"/>
      <c r="AK33" s="1"/>
      <c r="AL33" s="1"/>
      <c r="AM33" s="1"/>
      <c r="AN33" s="1"/>
      <c r="AO33" s="1"/>
      <c r="AP33" s="1"/>
    </row>
    <row r="34" spans="2:42" x14ac:dyDescent="0.75">
      <c r="B34" s="25"/>
      <c r="C34" s="11"/>
      <c r="D34" s="11"/>
      <c r="E34" s="11"/>
      <c r="F34" s="11"/>
      <c r="G34" s="51"/>
      <c r="H34" s="235"/>
      <c r="I34" s="236"/>
      <c r="J34" s="236"/>
      <c r="K34" s="236"/>
      <c r="L34" s="236"/>
      <c r="M34" s="236"/>
      <c r="N34" s="236"/>
      <c r="O34" s="237"/>
      <c r="P34" s="5"/>
      <c r="T34" s="11"/>
      <c r="U34" s="11"/>
      <c r="V34" s="11"/>
      <c r="W34" s="11"/>
      <c r="X34" s="11"/>
      <c r="AE34" s="1"/>
      <c r="AF34" s="1"/>
      <c r="AG34" s="1"/>
      <c r="AH34" s="1"/>
      <c r="AI34" s="1"/>
      <c r="AJ34" s="1"/>
      <c r="AK34" s="1"/>
      <c r="AL34" s="1"/>
      <c r="AM34" s="1"/>
      <c r="AN34" s="1"/>
      <c r="AO34" s="1"/>
      <c r="AP34" s="1"/>
    </row>
    <row r="35" spans="2:42" x14ac:dyDescent="0.75">
      <c r="B35" s="25"/>
      <c r="C35" s="5"/>
      <c r="D35" s="5"/>
      <c r="E35" s="5"/>
      <c r="F35" s="5"/>
      <c r="G35" s="50"/>
      <c r="H35" s="235"/>
      <c r="I35" s="236"/>
      <c r="J35" s="236"/>
      <c r="K35" s="236"/>
      <c r="L35" s="236"/>
      <c r="M35" s="236"/>
      <c r="N35" s="236"/>
      <c r="O35" s="237"/>
      <c r="T35" s="11"/>
      <c r="U35" s="11"/>
      <c r="V35" s="11"/>
      <c r="W35" s="11"/>
      <c r="X35" s="11"/>
      <c r="AE35" s="1"/>
      <c r="AF35" s="1"/>
      <c r="AG35" s="1"/>
      <c r="AH35" s="1"/>
      <c r="AI35" s="1"/>
      <c r="AJ35" s="1"/>
      <c r="AK35" s="1"/>
      <c r="AL35" s="1"/>
      <c r="AM35" s="1"/>
      <c r="AN35" s="1"/>
      <c r="AO35" s="1"/>
      <c r="AP35" s="1"/>
    </row>
    <row r="36" spans="2:42" x14ac:dyDescent="0.75">
      <c r="B36" s="25"/>
      <c r="C36" s="5"/>
      <c r="D36" s="5"/>
      <c r="E36" s="5"/>
      <c r="F36" s="5"/>
      <c r="G36" s="50"/>
      <c r="H36" s="25"/>
      <c r="I36" s="1"/>
      <c r="J36" s="1"/>
      <c r="K36" s="1"/>
      <c r="L36" s="1"/>
      <c r="O36" s="26"/>
      <c r="P36" s="11"/>
      <c r="T36" s="11"/>
      <c r="U36" s="11"/>
      <c r="V36" s="11"/>
      <c r="W36" s="11"/>
      <c r="X36" s="11"/>
      <c r="AE36" s="1"/>
      <c r="AF36" s="1"/>
      <c r="AG36" s="1"/>
      <c r="AH36" s="1"/>
      <c r="AI36" s="1"/>
      <c r="AJ36" s="1"/>
      <c r="AK36" s="1"/>
      <c r="AL36" s="1"/>
      <c r="AM36" s="1"/>
      <c r="AN36" s="1"/>
      <c r="AO36" s="1"/>
      <c r="AP36" s="1"/>
    </row>
    <row r="37" spans="2:42" x14ac:dyDescent="0.75">
      <c r="B37" s="110"/>
      <c r="C37" s="106"/>
      <c r="D37" s="106"/>
      <c r="E37" s="106"/>
      <c r="F37" s="106"/>
      <c r="G37" s="107"/>
      <c r="H37" s="110"/>
      <c r="I37" s="106"/>
      <c r="J37" s="106"/>
      <c r="K37" s="106"/>
      <c r="L37" s="106"/>
      <c r="M37" s="233"/>
      <c r="N37" s="233"/>
      <c r="O37" s="234"/>
      <c r="P37" s="11"/>
      <c r="Q37" s="11"/>
      <c r="R37" s="11"/>
      <c r="S37" s="11"/>
      <c r="T37" s="11"/>
      <c r="U37" s="11"/>
      <c r="V37" s="11"/>
      <c r="W37" s="11"/>
      <c r="X37" s="11"/>
      <c r="AE37" s="1"/>
      <c r="AF37" s="1"/>
      <c r="AG37" s="1"/>
      <c r="AH37" s="1"/>
      <c r="AI37" s="1"/>
      <c r="AJ37" s="1"/>
      <c r="AK37" s="1"/>
      <c r="AL37" s="1"/>
      <c r="AM37" s="1"/>
      <c r="AN37" s="1"/>
      <c r="AO37" s="1"/>
      <c r="AP37" s="1"/>
    </row>
    <row r="38" spans="2:42" ht="14.75" customHeight="1" x14ac:dyDescent="0.75">
      <c r="B38" s="5"/>
      <c r="C38" s="5"/>
      <c r="D38" s="5"/>
      <c r="E38" s="5"/>
      <c r="F38" s="5"/>
      <c r="G38" s="5"/>
      <c r="H38" s="5"/>
      <c r="I38" s="5"/>
      <c r="J38" s="5"/>
      <c r="K38" s="5"/>
      <c r="L38" s="5"/>
      <c r="M38" s="11"/>
      <c r="N38" s="11"/>
      <c r="O38" s="11"/>
      <c r="P38" s="11"/>
      <c r="Q38" s="11"/>
      <c r="R38" s="11"/>
      <c r="S38" s="11"/>
      <c r="T38" s="11"/>
      <c r="U38" s="11"/>
      <c r="V38" s="11"/>
      <c r="W38" s="11"/>
      <c r="X38" s="11"/>
      <c r="AE38" s="1"/>
      <c r="AF38" s="1"/>
      <c r="AG38" s="1"/>
      <c r="AH38" s="1"/>
      <c r="AI38" s="1"/>
      <c r="AJ38" s="1"/>
      <c r="AK38" s="1"/>
      <c r="AL38" s="1"/>
      <c r="AM38" s="1"/>
      <c r="AN38" s="1"/>
      <c r="AO38" s="1"/>
      <c r="AP38" s="1"/>
    </row>
    <row r="39" spans="2:42" x14ac:dyDescent="0.75">
      <c r="B39" s="11"/>
      <c r="C39" s="11"/>
      <c r="D39" s="11"/>
      <c r="E39" s="11"/>
      <c r="F39" s="11"/>
      <c r="G39" s="11"/>
      <c r="H39" s="11"/>
      <c r="I39" s="11"/>
      <c r="J39" s="11"/>
      <c r="K39" s="11"/>
      <c r="L39" s="293" t="s">
        <v>194</v>
      </c>
      <c r="M39" s="293"/>
      <c r="N39" s="293"/>
      <c r="O39" s="293"/>
      <c r="P39" s="293"/>
      <c r="Q39" s="293"/>
      <c r="R39" s="293"/>
      <c r="S39" s="293"/>
      <c r="T39" s="11"/>
      <c r="U39" s="11"/>
      <c r="V39" s="11"/>
      <c r="W39" s="11"/>
      <c r="X39" s="11"/>
      <c r="AE39" s="1"/>
      <c r="AF39" s="1"/>
      <c r="AG39" s="1"/>
      <c r="AH39" s="1"/>
      <c r="AI39" s="1"/>
      <c r="AJ39" s="1"/>
      <c r="AK39" s="1"/>
      <c r="AL39" s="1"/>
      <c r="AM39" s="1"/>
      <c r="AN39" s="1"/>
      <c r="AO39" s="1"/>
      <c r="AP39" s="1"/>
    </row>
    <row r="40" spans="2:42" x14ac:dyDescent="0.75">
      <c r="B40" s="1"/>
      <c r="C40" s="1"/>
      <c r="D40" s="1"/>
      <c r="E40" s="1"/>
      <c r="F40" s="1"/>
      <c r="G40" s="1"/>
      <c r="H40" s="1"/>
      <c r="I40" s="1"/>
      <c r="J40" s="1"/>
      <c r="K40" s="1"/>
      <c r="L40" s="293" t="s">
        <v>740</v>
      </c>
      <c r="M40" s="293"/>
      <c r="N40" s="293"/>
      <c r="O40" s="293"/>
      <c r="P40" s="293"/>
      <c r="Q40" s="293" t="s">
        <v>741</v>
      </c>
      <c r="R40" s="293"/>
      <c r="S40" s="293"/>
      <c r="AE40" s="1"/>
      <c r="AF40" s="1"/>
      <c r="AG40" s="1"/>
      <c r="AH40" s="1"/>
      <c r="AI40" s="1"/>
      <c r="AJ40" s="1"/>
      <c r="AK40" s="1"/>
      <c r="AL40" s="1"/>
      <c r="AM40" s="1"/>
      <c r="AN40" s="1"/>
      <c r="AO40" s="1"/>
      <c r="AP40" s="1"/>
    </row>
    <row r="41" spans="2:42" ht="14.75" customHeight="1" x14ac:dyDescent="0.75">
      <c r="B41" s="1"/>
      <c r="C41" s="1"/>
      <c r="D41" s="1"/>
      <c r="E41" s="1"/>
      <c r="F41" s="1"/>
      <c r="G41" s="136" t="s">
        <v>1070</v>
      </c>
      <c r="H41" s="445" t="s">
        <v>1071</v>
      </c>
      <c r="I41" s="437"/>
      <c r="J41" s="418" t="s">
        <v>1042</v>
      </c>
      <c r="K41" s="418"/>
      <c r="L41" s="404" t="s">
        <v>497</v>
      </c>
      <c r="M41" s="404" t="s">
        <v>298</v>
      </c>
      <c r="N41" s="404" t="s">
        <v>745</v>
      </c>
      <c r="O41" s="404" t="s">
        <v>299</v>
      </c>
      <c r="P41" s="404" t="s">
        <v>725</v>
      </c>
      <c r="Q41" s="404" t="s">
        <v>300</v>
      </c>
      <c r="R41" s="404" t="s">
        <v>301</v>
      </c>
      <c r="S41" s="404" t="s">
        <v>124</v>
      </c>
    </row>
    <row r="42" spans="2:42" ht="65.75" customHeight="1" x14ac:dyDescent="0.75">
      <c r="B42" s="77" t="s">
        <v>288</v>
      </c>
      <c r="C42" s="150" t="s">
        <v>518</v>
      </c>
      <c r="D42" s="85" t="s">
        <v>306</v>
      </c>
      <c r="E42" s="85" t="s">
        <v>719</v>
      </c>
      <c r="F42" s="85" t="s">
        <v>497</v>
      </c>
      <c r="G42" s="247" t="s">
        <v>284</v>
      </c>
      <c r="H42" s="88" t="s">
        <v>314</v>
      </c>
      <c r="I42" s="88" t="s">
        <v>289</v>
      </c>
      <c r="J42" s="133" t="s">
        <v>31</v>
      </c>
      <c r="K42" s="133" t="s">
        <v>30</v>
      </c>
      <c r="L42" s="404"/>
      <c r="M42" s="404"/>
      <c r="N42" s="404"/>
      <c r="O42" s="404"/>
      <c r="P42" s="404"/>
      <c r="Q42" s="404"/>
      <c r="R42" s="404"/>
      <c r="S42" s="404"/>
      <c r="AE42" s="137" t="s">
        <v>286</v>
      </c>
      <c r="AF42" s="137" t="s">
        <v>160</v>
      </c>
      <c r="AG42" s="137" t="s">
        <v>161</v>
      </c>
      <c r="AH42" s="103" t="s">
        <v>739</v>
      </c>
      <c r="AI42" s="103" t="s">
        <v>140</v>
      </c>
      <c r="AJ42" s="103" t="s">
        <v>721</v>
      </c>
      <c r="AK42" s="103" t="s">
        <v>722</v>
      </c>
      <c r="AL42" s="137" t="s">
        <v>141</v>
      </c>
      <c r="AM42" s="137" t="s">
        <v>142</v>
      </c>
      <c r="AN42" s="137" t="s">
        <v>143</v>
      </c>
      <c r="AO42" s="137" t="s">
        <v>63</v>
      </c>
      <c r="AP42" s="137" t="s">
        <v>62</v>
      </c>
    </row>
    <row r="43" spans="2:42" x14ac:dyDescent="0.75">
      <c r="B43" s="52" t="s">
        <v>1216</v>
      </c>
      <c r="C43" s="52">
        <v>400</v>
      </c>
      <c r="D43" s="125">
        <v>0.3</v>
      </c>
      <c r="E43" s="125"/>
      <c r="F43" s="131" t="s">
        <v>498</v>
      </c>
      <c r="G43" s="92">
        <v>6</v>
      </c>
      <c r="H43" s="242"/>
      <c r="I43" s="19"/>
      <c r="J43" s="52"/>
      <c r="K43" s="52"/>
      <c r="L43" s="122" t="str">
        <f>IF(F43="","",F43)</f>
        <v>Enero</v>
      </c>
      <c r="M43" s="78">
        <f>AJ43</f>
        <v>720</v>
      </c>
      <c r="N43" s="78">
        <f>AK43</f>
        <v>0</v>
      </c>
      <c r="O43" s="78">
        <f t="shared" ref="O43:O74" si="0">AI43</f>
        <v>1680</v>
      </c>
      <c r="P43" s="166" t="str">
        <f>AH43</f>
        <v>Medición</v>
      </c>
      <c r="Q43" s="166">
        <f>AP43</f>
        <v>7.9888186538922962E-3</v>
      </c>
      <c r="R43" s="170">
        <f>AO43</f>
        <v>7.9888186538922962E-3</v>
      </c>
      <c r="S43" s="78">
        <f>Q43+R43*Hoja1!$C$19</f>
        <v>0.23167574096287658</v>
      </c>
      <c r="AE43" s="143" t="str">
        <f t="shared" ref="AE43:AE74" si="1">B43</f>
        <v>KIM-001</v>
      </c>
      <c r="AF43" s="149">
        <f t="shared" ref="AF43:AF74" si="2">G43*C43</f>
        <v>2400</v>
      </c>
      <c r="AG43" s="148">
        <f>IF(I43="X",H43*C43*1258/1000000,0)</f>
        <v>0</v>
      </c>
      <c r="AH43" s="148" t="str">
        <f>IF(AF43&lt;&gt;0,"Medición","Factor de Emisión")</f>
        <v>Medición</v>
      </c>
      <c r="AI43" s="143">
        <f>IF(AF43&lt;&gt;0,AF43,AG43)*(1-D43-E43)</f>
        <v>1680</v>
      </c>
      <c r="AJ43" s="143">
        <f>IF(AF43&lt;&gt;0,AF43,AG43)*D43</f>
        <v>720</v>
      </c>
      <c r="AK43" s="143">
        <f>IF(AF43&lt;&gt;0,AF43,AG43)*E43</f>
        <v>0</v>
      </c>
      <c r="AL43" s="149">
        <f t="shared" ref="AL43:AL74" si="3">AI43*(0.3048^3)</f>
        <v>47.572302274560009</v>
      </c>
      <c r="AM43" s="148">
        <f>IF(J43="",AL43*'Fraccion masica'!$AB$36,J43*AL43)</f>
        <v>11.770333175563469</v>
      </c>
      <c r="AN43" s="143">
        <f>IF(K43="",AL43*'Fraccion masica'!$AB$35,K43*AL43)</f>
        <v>4.2898464925252906</v>
      </c>
      <c r="AO43" s="149">
        <f>IFERROR(AM43*Hoja1!$C$24/Hoja1!$C$25/Hoja1!$C$26*16.04/1000000,0)</f>
        <v>7.9888186538922962E-3</v>
      </c>
      <c r="AP43" s="148">
        <f>IFERROR(AN43*Hoja1!$C$24/Hoja1!$C$25/Hoja1!$C$26*44.01/1000000,0)</f>
        <v>7.9888186538922962E-3</v>
      </c>
    </row>
    <row r="44" spans="2:42" x14ac:dyDescent="0.75">
      <c r="B44" s="52" t="s">
        <v>1216</v>
      </c>
      <c r="C44" s="52">
        <v>400</v>
      </c>
      <c r="D44" s="125">
        <v>0.3</v>
      </c>
      <c r="E44" s="125"/>
      <c r="F44" s="131" t="s">
        <v>499</v>
      </c>
      <c r="G44" s="92">
        <v>6</v>
      </c>
      <c r="H44" s="14"/>
      <c r="I44" s="19"/>
      <c r="J44" s="52"/>
      <c r="K44" s="52"/>
      <c r="L44" s="122" t="str">
        <f t="shared" ref="L44:L107" si="4">IF(F44="","",F44)</f>
        <v>Febrero</v>
      </c>
      <c r="M44" s="78">
        <f t="shared" ref="M44:M107" si="5">AJ44</f>
        <v>720</v>
      </c>
      <c r="N44" s="78">
        <f t="shared" ref="N44:N107" si="6">AK44</f>
        <v>0</v>
      </c>
      <c r="O44" s="78">
        <f t="shared" si="0"/>
        <v>1680</v>
      </c>
      <c r="P44" s="166" t="str">
        <f t="shared" ref="P44:P107" si="7">AH44</f>
        <v>Medición</v>
      </c>
      <c r="Q44" s="166">
        <f t="shared" ref="Q44:Q107" si="8">AP44</f>
        <v>7.9888186538922962E-3</v>
      </c>
      <c r="R44" s="170">
        <f t="shared" ref="R44:R107" si="9">AO44</f>
        <v>7.9888186538922962E-3</v>
      </c>
      <c r="S44" s="78">
        <f>Q44+R44*Hoja1!$C$19</f>
        <v>0.23167574096287658</v>
      </c>
      <c r="AE44" s="143" t="str">
        <f t="shared" si="1"/>
        <v>KIM-001</v>
      </c>
      <c r="AF44" s="149">
        <f t="shared" si="2"/>
        <v>2400</v>
      </c>
      <c r="AG44" s="148">
        <f t="shared" ref="AG44:AG107" si="10">IF(I44="X",H44*C44*1258/1000000,0)</f>
        <v>0</v>
      </c>
      <c r="AH44" s="148" t="str">
        <f t="shared" ref="AH44:AH107" si="11">IF(AF44&lt;&gt;0,"Medición","Factor de Emisión")</f>
        <v>Medición</v>
      </c>
      <c r="AI44" s="143">
        <f t="shared" ref="AI44:AI107" si="12">IF(AF44&lt;&gt;0,AF44,AG44)*(1-D44-E44)</f>
        <v>1680</v>
      </c>
      <c r="AJ44" s="143">
        <f t="shared" ref="AJ44:AJ107" si="13">IF(AF44&lt;&gt;0,AF44,AG44)*D44</f>
        <v>720</v>
      </c>
      <c r="AK44" s="143">
        <f t="shared" ref="AK44:AK107" si="14">IF(AF44&lt;&gt;0,AF44,AG44)*E44</f>
        <v>0</v>
      </c>
      <c r="AL44" s="149">
        <f t="shared" si="3"/>
        <v>47.572302274560009</v>
      </c>
      <c r="AM44" s="148">
        <f>IF(J44="",AL44*'Fraccion masica'!$AB$36,J44*AL44)</f>
        <v>11.770333175563469</v>
      </c>
      <c r="AN44" s="143">
        <f>IF(K44="",AL44*'Fraccion masica'!$AB$35,K44*AL44)</f>
        <v>4.2898464925252906</v>
      </c>
      <c r="AO44" s="149">
        <f>IFERROR(AM44*Hoja1!$C$24/Hoja1!$C$25/Hoja1!$C$26*16.04/1000000,0)</f>
        <v>7.9888186538922962E-3</v>
      </c>
      <c r="AP44" s="148">
        <f>IFERROR(AN44*Hoja1!$C$24/Hoja1!$C$25/Hoja1!$C$26*44.01/1000000,0)</f>
        <v>7.9888186538922962E-3</v>
      </c>
    </row>
    <row r="45" spans="2:42" x14ac:dyDescent="0.75">
      <c r="B45" s="52" t="s">
        <v>1216</v>
      </c>
      <c r="C45" s="52">
        <v>400</v>
      </c>
      <c r="D45" s="125">
        <v>0.3</v>
      </c>
      <c r="E45" s="125"/>
      <c r="F45" s="131" t="s">
        <v>500</v>
      </c>
      <c r="G45" s="92">
        <v>6</v>
      </c>
      <c r="H45" s="14"/>
      <c r="I45" s="19"/>
      <c r="J45" s="52"/>
      <c r="K45" s="52"/>
      <c r="L45" s="122" t="str">
        <f t="shared" si="4"/>
        <v>Marzo</v>
      </c>
      <c r="M45" s="78">
        <f t="shared" si="5"/>
        <v>720</v>
      </c>
      <c r="N45" s="78">
        <f t="shared" si="6"/>
        <v>0</v>
      </c>
      <c r="O45" s="78">
        <f t="shared" si="0"/>
        <v>1680</v>
      </c>
      <c r="P45" s="166" t="str">
        <f t="shared" si="7"/>
        <v>Medición</v>
      </c>
      <c r="Q45" s="166">
        <f t="shared" si="8"/>
        <v>7.9888186538922962E-3</v>
      </c>
      <c r="R45" s="170">
        <f t="shared" si="9"/>
        <v>7.9888186538922962E-3</v>
      </c>
      <c r="S45" s="78">
        <f>Q45+R45*Hoja1!$C$19</f>
        <v>0.23167574096287658</v>
      </c>
      <c r="AE45" s="143" t="str">
        <f t="shared" si="1"/>
        <v>KIM-001</v>
      </c>
      <c r="AF45" s="149">
        <f t="shared" si="2"/>
        <v>2400</v>
      </c>
      <c r="AG45" s="148">
        <f t="shared" si="10"/>
        <v>0</v>
      </c>
      <c r="AH45" s="148" t="str">
        <f t="shared" si="11"/>
        <v>Medición</v>
      </c>
      <c r="AI45" s="143">
        <f t="shared" si="12"/>
        <v>1680</v>
      </c>
      <c r="AJ45" s="143">
        <f t="shared" si="13"/>
        <v>720</v>
      </c>
      <c r="AK45" s="143">
        <f t="shared" si="14"/>
        <v>0</v>
      </c>
      <c r="AL45" s="149">
        <f t="shared" si="3"/>
        <v>47.572302274560009</v>
      </c>
      <c r="AM45" s="148">
        <f>IF(J45="",AL45*'Fraccion masica'!$AB$36,J45*AL45)</f>
        <v>11.770333175563469</v>
      </c>
      <c r="AN45" s="143">
        <f>IF(K45="",AL45*'Fraccion masica'!$AB$35,K45*AL45)</f>
        <v>4.2898464925252906</v>
      </c>
      <c r="AO45" s="149">
        <f>IFERROR(AM45*Hoja1!$C$24/Hoja1!$C$25/Hoja1!$C$26*16.04/1000000,0)</f>
        <v>7.9888186538922962E-3</v>
      </c>
      <c r="AP45" s="148">
        <f>IFERROR(AN45*Hoja1!$C$24/Hoja1!$C$25/Hoja1!$C$26*44.01/1000000,0)</f>
        <v>7.9888186538922962E-3</v>
      </c>
    </row>
    <row r="46" spans="2:42" x14ac:dyDescent="0.75">
      <c r="B46" s="52" t="s">
        <v>1216</v>
      </c>
      <c r="C46" s="52">
        <v>400</v>
      </c>
      <c r="D46" s="125">
        <v>0.6</v>
      </c>
      <c r="E46" s="125"/>
      <c r="F46" s="131" t="s">
        <v>501</v>
      </c>
      <c r="G46" s="92">
        <v>6</v>
      </c>
      <c r="H46" s="14"/>
      <c r="I46" s="19"/>
      <c r="J46" s="52"/>
      <c r="K46" s="52"/>
      <c r="L46" s="122" t="str">
        <f t="shared" si="4"/>
        <v>Abril</v>
      </c>
      <c r="M46" s="78">
        <f t="shared" si="5"/>
        <v>1440</v>
      </c>
      <c r="N46" s="78">
        <f t="shared" si="6"/>
        <v>0</v>
      </c>
      <c r="O46" s="78">
        <f t="shared" si="0"/>
        <v>960</v>
      </c>
      <c r="P46" s="166" t="str">
        <f t="shared" si="7"/>
        <v>Medición</v>
      </c>
      <c r="Q46" s="166">
        <f t="shared" si="8"/>
        <v>4.5650392307955987E-3</v>
      </c>
      <c r="R46" s="170">
        <f t="shared" si="9"/>
        <v>4.5650392307955969E-3</v>
      </c>
      <c r="S46" s="78">
        <f>Q46+R46*Hoja1!$C$19</f>
        <v>0.13238613769307231</v>
      </c>
      <c r="AE46" s="143" t="str">
        <f t="shared" si="1"/>
        <v>KIM-001</v>
      </c>
      <c r="AF46" s="149">
        <f t="shared" si="2"/>
        <v>2400</v>
      </c>
      <c r="AG46" s="148">
        <f t="shared" si="10"/>
        <v>0</v>
      </c>
      <c r="AH46" s="148" t="str">
        <f t="shared" si="11"/>
        <v>Medición</v>
      </c>
      <c r="AI46" s="143">
        <f t="shared" si="12"/>
        <v>960</v>
      </c>
      <c r="AJ46" s="143">
        <f t="shared" si="13"/>
        <v>1440</v>
      </c>
      <c r="AK46" s="143">
        <f t="shared" si="14"/>
        <v>0</v>
      </c>
      <c r="AL46" s="149">
        <f t="shared" si="3"/>
        <v>27.184172728320004</v>
      </c>
      <c r="AM46" s="148">
        <f>IF(J46="",AL46*'Fraccion masica'!$AB$36,J46*AL46)</f>
        <v>6.7259046717505528</v>
      </c>
      <c r="AN46" s="143">
        <f>IF(K46="",AL46*'Fraccion masica'!$AB$35,K46*AL46)</f>
        <v>2.4513408528715948</v>
      </c>
      <c r="AO46" s="149">
        <f>IFERROR(AM46*Hoja1!$C$24/Hoja1!$C$25/Hoja1!$C$26*16.04/1000000,0)</f>
        <v>4.5650392307955969E-3</v>
      </c>
      <c r="AP46" s="148">
        <f>IFERROR(AN46*Hoja1!$C$24/Hoja1!$C$25/Hoja1!$C$26*44.01/1000000,0)</f>
        <v>4.5650392307955987E-3</v>
      </c>
    </row>
    <row r="47" spans="2:42" x14ac:dyDescent="0.75">
      <c r="B47" s="52" t="s">
        <v>1216</v>
      </c>
      <c r="C47" s="52">
        <v>400</v>
      </c>
      <c r="D47" s="125">
        <v>0.6</v>
      </c>
      <c r="E47" s="125"/>
      <c r="F47" s="131" t="s">
        <v>502</v>
      </c>
      <c r="G47" s="92">
        <v>6</v>
      </c>
      <c r="H47" s="14"/>
      <c r="I47" s="19"/>
      <c r="J47" s="52"/>
      <c r="K47" s="52"/>
      <c r="L47" s="122" t="str">
        <f t="shared" si="4"/>
        <v>Mayo</v>
      </c>
      <c r="M47" s="78">
        <f t="shared" si="5"/>
        <v>1440</v>
      </c>
      <c r="N47" s="78">
        <f t="shared" si="6"/>
        <v>0</v>
      </c>
      <c r="O47" s="78">
        <f t="shared" si="0"/>
        <v>960</v>
      </c>
      <c r="P47" s="166" t="str">
        <f t="shared" si="7"/>
        <v>Medición</v>
      </c>
      <c r="Q47" s="166">
        <f t="shared" si="8"/>
        <v>4.5650392307955987E-3</v>
      </c>
      <c r="R47" s="170">
        <f t="shared" si="9"/>
        <v>4.5650392307955969E-3</v>
      </c>
      <c r="S47" s="78">
        <f>Q47+R47*Hoja1!$C$19</f>
        <v>0.13238613769307231</v>
      </c>
      <c r="AE47" s="143" t="str">
        <f t="shared" si="1"/>
        <v>KIM-001</v>
      </c>
      <c r="AF47" s="149">
        <f t="shared" si="2"/>
        <v>2400</v>
      </c>
      <c r="AG47" s="148">
        <f t="shared" si="10"/>
        <v>0</v>
      </c>
      <c r="AH47" s="148" t="str">
        <f t="shared" si="11"/>
        <v>Medición</v>
      </c>
      <c r="AI47" s="143">
        <f t="shared" si="12"/>
        <v>960</v>
      </c>
      <c r="AJ47" s="143">
        <f t="shared" si="13"/>
        <v>1440</v>
      </c>
      <c r="AK47" s="143">
        <f t="shared" si="14"/>
        <v>0</v>
      </c>
      <c r="AL47" s="149">
        <f t="shared" si="3"/>
        <v>27.184172728320004</v>
      </c>
      <c r="AM47" s="148">
        <f>IF(J47="",AL47*'Fraccion masica'!$AB$36,J47*AL47)</f>
        <v>6.7259046717505528</v>
      </c>
      <c r="AN47" s="143">
        <f>IF(K47="",AL47*'Fraccion masica'!$AB$35,K47*AL47)</f>
        <v>2.4513408528715948</v>
      </c>
      <c r="AO47" s="149">
        <f>IFERROR(AM47*Hoja1!$C$24/Hoja1!$C$25/Hoja1!$C$26*16.04/1000000,0)</f>
        <v>4.5650392307955969E-3</v>
      </c>
      <c r="AP47" s="148">
        <f>IFERROR(AN47*Hoja1!$C$24/Hoja1!$C$25/Hoja1!$C$26*44.01/1000000,0)</f>
        <v>4.5650392307955987E-3</v>
      </c>
    </row>
    <row r="48" spans="2:42" x14ac:dyDescent="0.75">
      <c r="B48" s="52" t="s">
        <v>1216</v>
      </c>
      <c r="C48" s="52">
        <v>400</v>
      </c>
      <c r="D48" s="125">
        <v>0.6</v>
      </c>
      <c r="E48" s="125"/>
      <c r="F48" s="131" t="s">
        <v>503</v>
      </c>
      <c r="G48" s="92"/>
      <c r="H48" s="14">
        <v>1000</v>
      </c>
      <c r="I48" s="19" t="s">
        <v>46</v>
      </c>
      <c r="J48" s="52"/>
      <c r="K48" s="52"/>
      <c r="L48" s="122" t="str">
        <f t="shared" si="4"/>
        <v>Junio</v>
      </c>
      <c r="M48" s="78">
        <f t="shared" si="5"/>
        <v>301.91999999999996</v>
      </c>
      <c r="N48" s="78">
        <f t="shared" si="6"/>
        <v>0</v>
      </c>
      <c r="O48" s="78">
        <f t="shared" si="0"/>
        <v>201.28</v>
      </c>
      <c r="P48" s="166" t="str">
        <f t="shared" si="7"/>
        <v>Factor de Emisión</v>
      </c>
      <c r="Q48" s="166">
        <f t="shared" si="8"/>
        <v>9.5713655872347691E-4</v>
      </c>
      <c r="R48" s="170">
        <f t="shared" si="9"/>
        <v>9.5713655872347702E-4</v>
      </c>
      <c r="S48" s="78">
        <f>Q48+R48*Hoja1!$C$19</f>
        <v>2.7756960202980834E-2</v>
      </c>
      <c r="AE48" s="143" t="str">
        <f t="shared" si="1"/>
        <v>KIM-001</v>
      </c>
      <c r="AF48" s="149">
        <f t="shared" si="2"/>
        <v>0</v>
      </c>
      <c r="AG48" s="148">
        <f t="shared" si="10"/>
        <v>503.2</v>
      </c>
      <c r="AH48" s="148" t="str">
        <f t="shared" si="11"/>
        <v>Factor de Emisión</v>
      </c>
      <c r="AI48" s="143">
        <f t="shared" si="12"/>
        <v>201.28</v>
      </c>
      <c r="AJ48" s="143">
        <f t="shared" si="13"/>
        <v>301.91999999999996</v>
      </c>
      <c r="AK48" s="143">
        <f t="shared" si="14"/>
        <v>0</v>
      </c>
      <c r="AL48" s="149">
        <f t="shared" si="3"/>
        <v>5.6996148820377606</v>
      </c>
      <c r="AM48" s="148">
        <f>IF(J48="",AL48*'Fraccion masica'!$AB$36,J48*AL48)</f>
        <v>1.4101980128436993</v>
      </c>
      <c r="AN48" s="143">
        <f>IF(K48="",AL48*'Fraccion masica'!$AB$35,K48*AL48)</f>
        <v>0.51396446548541097</v>
      </c>
      <c r="AO48" s="149">
        <f>IFERROR(AM48*Hoja1!$C$24/Hoja1!$C$25/Hoja1!$C$26*16.04/1000000,0)</f>
        <v>9.5713655872347702E-4</v>
      </c>
      <c r="AP48" s="148">
        <f>IFERROR(AN48*Hoja1!$C$24/Hoja1!$C$25/Hoja1!$C$26*44.01/1000000,0)</f>
        <v>9.5713655872347691E-4</v>
      </c>
    </row>
    <row r="49" spans="2:42" x14ac:dyDescent="0.75">
      <c r="B49" s="52" t="s">
        <v>1216</v>
      </c>
      <c r="C49" s="52">
        <v>400</v>
      </c>
      <c r="D49" s="125">
        <v>0.6</v>
      </c>
      <c r="E49" s="125"/>
      <c r="F49" s="131" t="s">
        <v>504</v>
      </c>
      <c r="G49" s="92"/>
      <c r="H49" s="14">
        <v>1000</v>
      </c>
      <c r="I49" s="19" t="s">
        <v>46</v>
      </c>
      <c r="J49" s="52"/>
      <c r="K49" s="52"/>
      <c r="L49" s="122" t="str">
        <f t="shared" si="4"/>
        <v>Julio</v>
      </c>
      <c r="M49" s="78">
        <f t="shared" si="5"/>
        <v>301.91999999999996</v>
      </c>
      <c r="N49" s="78">
        <f t="shared" si="6"/>
        <v>0</v>
      </c>
      <c r="O49" s="78">
        <f t="shared" si="0"/>
        <v>201.28</v>
      </c>
      <c r="P49" s="166" t="str">
        <f t="shared" si="7"/>
        <v>Factor de Emisión</v>
      </c>
      <c r="Q49" s="166">
        <f t="shared" si="8"/>
        <v>9.5713655872347691E-4</v>
      </c>
      <c r="R49" s="170">
        <f t="shared" si="9"/>
        <v>9.5713655872347702E-4</v>
      </c>
      <c r="S49" s="78">
        <f>Q49+R49*Hoja1!$C$19</f>
        <v>2.7756960202980834E-2</v>
      </c>
      <c r="AE49" s="143" t="str">
        <f t="shared" si="1"/>
        <v>KIM-001</v>
      </c>
      <c r="AF49" s="149">
        <f t="shared" si="2"/>
        <v>0</v>
      </c>
      <c r="AG49" s="148">
        <f t="shared" si="10"/>
        <v>503.2</v>
      </c>
      <c r="AH49" s="148" t="str">
        <f t="shared" si="11"/>
        <v>Factor de Emisión</v>
      </c>
      <c r="AI49" s="143">
        <f t="shared" si="12"/>
        <v>201.28</v>
      </c>
      <c r="AJ49" s="143">
        <f t="shared" si="13"/>
        <v>301.91999999999996</v>
      </c>
      <c r="AK49" s="143">
        <f t="shared" si="14"/>
        <v>0</v>
      </c>
      <c r="AL49" s="149">
        <f t="shared" si="3"/>
        <v>5.6996148820377606</v>
      </c>
      <c r="AM49" s="148">
        <f>IF(J49="",AL49*'Fraccion masica'!$AB$36,J49*AL49)</f>
        <v>1.4101980128436993</v>
      </c>
      <c r="AN49" s="143">
        <f>IF(K49="",AL49*'Fraccion masica'!$AB$35,K49*AL49)</f>
        <v>0.51396446548541097</v>
      </c>
      <c r="AO49" s="149">
        <f>IFERROR(AM49*Hoja1!$C$24/Hoja1!$C$25/Hoja1!$C$26*16.04/1000000,0)</f>
        <v>9.5713655872347702E-4</v>
      </c>
      <c r="AP49" s="148">
        <f>IFERROR(AN49*Hoja1!$C$24/Hoja1!$C$25/Hoja1!$C$26*44.01/1000000,0)</f>
        <v>9.5713655872347691E-4</v>
      </c>
    </row>
    <row r="50" spans="2:42" x14ac:dyDescent="0.75">
      <c r="B50" s="52" t="s">
        <v>1216</v>
      </c>
      <c r="C50" s="52">
        <v>400</v>
      </c>
      <c r="D50" s="125">
        <v>0.6</v>
      </c>
      <c r="E50" s="125"/>
      <c r="F50" s="131" t="s">
        <v>505</v>
      </c>
      <c r="G50" s="92"/>
      <c r="H50" s="14">
        <v>1000</v>
      </c>
      <c r="I50" s="19" t="s">
        <v>46</v>
      </c>
      <c r="J50" s="52"/>
      <c r="K50" s="52"/>
      <c r="L50" s="122" t="str">
        <f t="shared" si="4"/>
        <v>Agosto</v>
      </c>
      <c r="M50" s="78">
        <f t="shared" si="5"/>
        <v>301.91999999999996</v>
      </c>
      <c r="N50" s="78">
        <f t="shared" si="6"/>
        <v>0</v>
      </c>
      <c r="O50" s="78">
        <f t="shared" si="0"/>
        <v>201.28</v>
      </c>
      <c r="P50" s="166" t="str">
        <f t="shared" si="7"/>
        <v>Factor de Emisión</v>
      </c>
      <c r="Q50" s="166">
        <f t="shared" si="8"/>
        <v>9.5713655872347691E-4</v>
      </c>
      <c r="R50" s="170">
        <f t="shared" si="9"/>
        <v>9.5713655872347702E-4</v>
      </c>
      <c r="S50" s="78">
        <f>Q50+R50*Hoja1!$C$19</f>
        <v>2.7756960202980834E-2</v>
      </c>
      <c r="AE50" s="143" t="str">
        <f t="shared" si="1"/>
        <v>KIM-001</v>
      </c>
      <c r="AF50" s="149">
        <f t="shared" si="2"/>
        <v>0</v>
      </c>
      <c r="AG50" s="148">
        <f t="shared" si="10"/>
        <v>503.2</v>
      </c>
      <c r="AH50" s="148" t="str">
        <f t="shared" si="11"/>
        <v>Factor de Emisión</v>
      </c>
      <c r="AI50" s="143">
        <f t="shared" si="12"/>
        <v>201.28</v>
      </c>
      <c r="AJ50" s="143">
        <f t="shared" si="13"/>
        <v>301.91999999999996</v>
      </c>
      <c r="AK50" s="143">
        <f t="shared" si="14"/>
        <v>0</v>
      </c>
      <c r="AL50" s="149">
        <f t="shared" si="3"/>
        <v>5.6996148820377606</v>
      </c>
      <c r="AM50" s="148">
        <f>IF(J50="",AL50*'Fraccion masica'!$AB$36,J50*AL50)</f>
        <v>1.4101980128436993</v>
      </c>
      <c r="AN50" s="143">
        <f>IF(K50="",AL50*'Fraccion masica'!$AB$35,K50*AL50)</f>
        <v>0.51396446548541097</v>
      </c>
      <c r="AO50" s="149">
        <f>IFERROR(AM50*Hoja1!$C$24/Hoja1!$C$25/Hoja1!$C$26*16.04/1000000,0)</f>
        <v>9.5713655872347702E-4</v>
      </c>
      <c r="AP50" s="148">
        <f>IFERROR(AN50*Hoja1!$C$24/Hoja1!$C$25/Hoja1!$C$26*44.01/1000000,0)</f>
        <v>9.5713655872347691E-4</v>
      </c>
    </row>
    <row r="51" spans="2:42" x14ac:dyDescent="0.75">
      <c r="B51" s="52" t="s">
        <v>1216</v>
      </c>
      <c r="C51" s="52">
        <v>400</v>
      </c>
      <c r="D51" s="125">
        <v>0.6</v>
      </c>
      <c r="E51" s="125"/>
      <c r="F51" s="131" t="s">
        <v>506</v>
      </c>
      <c r="G51" s="92"/>
      <c r="H51" s="14">
        <v>1000</v>
      </c>
      <c r="I51" s="19" t="s">
        <v>46</v>
      </c>
      <c r="J51" s="52"/>
      <c r="K51" s="52"/>
      <c r="L51" s="122" t="str">
        <f t="shared" si="4"/>
        <v>Septiembre</v>
      </c>
      <c r="M51" s="78">
        <f t="shared" si="5"/>
        <v>301.91999999999996</v>
      </c>
      <c r="N51" s="78">
        <f t="shared" si="6"/>
        <v>0</v>
      </c>
      <c r="O51" s="78">
        <f t="shared" si="0"/>
        <v>201.28</v>
      </c>
      <c r="P51" s="166" t="str">
        <f t="shared" si="7"/>
        <v>Factor de Emisión</v>
      </c>
      <c r="Q51" s="166">
        <f t="shared" si="8"/>
        <v>9.5713655872347691E-4</v>
      </c>
      <c r="R51" s="170">
        <f t="shared" si="9"/>
        <v>9.5713655872347702E-4</v>
      </c>
      <c r="S51" s="78">
        <f>Q51+R51*Hoja1!$C$19</f>
        <v>2.7756960202980834E-2</v>
      </c>
      <c r="AE51" s="143" t="str">
        <f t="shared" si="1"/>
        <v>KIM-001</v>
      </c>
      <c r="AF51" s="149">
        <f t="shared" si="2"/>
        <v>0</v>
      </c>
      <c r="AG51" s="148">
        <f t="shared" si="10"/>
        <v>503.2</v>
      </c>
      <c r="AH51" s="148" t="str">
        <f t="shared" si="11"/>
        <v>Factor de Emisión</v>
      </c>
      <c r="AI51" s="143">
        <f t="shared" si="12"/>
        <v>201.28</v>
      </c>
      <c r="AJ51" s="143">
        <f t="shared" si="13"/>
        <v>301.91999999999996</v>
      </c>
      <c r="AK51" s="143">
        <f t="shared" si="14"/>
        <v>0</v>
      </c>
      <c r="AL51" s="149">
        <f t="shared" si="3"/>
        <v>5.6996148820377606</v>
      </c>
      <c r="AM51" s="148">
        <f>IF(J51="",AL51*'Fraccion masica'!$AB$36,J51*AL51)</f>
        <v>1.4101980128436993</v>
      </c>
      <c r="AN51" s="143">
        <f>IF(K51="",AL51*'Fraccion masica'!$AB$35,K51*AL51)</f>
        <v>0.51396446548541097</v>
      </c>
      <c r="AO51" s="149">
        <f>IFERROR(AM51*Hoja1!$C$24/Hoja1!$C$25/Hoja1!$C$26*16.04/1000000,0)</f>
        <v>9.5713655872347702E-4</v>
      </c>
      <c r="AP51" s="148">
        <f>IFERROR(AN51*Hoja1!$C$24/Hoja1!$C$25/Hoja1!$C$26*44.01/1000000,0)</f>
        <v>9.5713655872347691E-4</v>
      </c>
    </row>
    <row r="52" spans="2:42" x14ac:dyDescent="0.75">
      <c r="B52" s="52" t="s">
        <v>1216</v>
      </c>
      <c r="C52" s="52">
        <v>400</v>
      </c>
      <c r="D52" s="125">
        <v>0.6</v>
      </c>
      <c r="E52" s="125"/>
      <c r="F52" s="131" t="s">
        <v>507</v>
      </c>
      <c r="G52" s="92"/>
      <c r="H52" s="14">
        <v>1000</v>
      </c>
      <c r="I52" s="19" t="s">
        <v>46</v>
      </c>
      <c r="J52" s="52"/>
      <c r="K52" s="52"/>
      <c r="L52" s="122" t="str">
        <f t="shared" si="4"/>
        <v>Octubre</v>
      </c>
      <c r="M52" s="78">
        <f t="shared" si="5"/>
        <v>301.91999999999996</v>
      </c>
      <c r="N52" s="78">
        <f t="shared" si="6"/>
        <v>0</v>
      </c>
      <c r="O52" s="78">
        <f t="shared" si="0"/>
        <v>201.28</v>
      </c>
      <c r="P52" s="166" t="str">
        <f t="shared" si="7"/>
        <v>Factor de Emisión</v>
      </c>
      <c r="Q52" s="166">
        <f t="shared" si="8"/>
        <v>9.5713655872347691E-4</v>
      </c>
      <c r="R52" s="170">
        <f t="shared" si="9"/>
        <v>9.5713655872347702E-4</v>
      </c>
      <c r="S52" s="78">
        <f>Q52+R52*Hoja1!$C$19</f>
        <v>2.7756960202980834E-2</v>
      </c>
      <c r="AE52" s="143" t="str">
        <f t="shared" si="1"/>
        <v>KIM-001</v>
      </c>
      <c r="AF52" s="149">
        <f t="shared" si="2"/>
        <v>0</v>
      </c>
      <c r="AG52" s="148">
        <f t="shared" si="10"/>
        <v>503.2</v>
      </c>
      <c r="AH52" s="148" t="str">
        <f t="shared" si="11"/>
        <v>Factor de Emisión</v>
      </c>
      <c r="AI52" s="143">
        <f t="shared" si="12"/>
        <v>201.28</v>
      </c>
      <c r="AJ52" s="143">
        <f t="shared" si="13"/>
        <v>301.91999999999996</v>
      </c>
      <c r="AK52" s="143">
        <f t="shared" si="14"/>
        <v>0</v>
      </c>
      <c r="AL52" s="149">
        <f t="shared" si="3"/>
        <v>5.6996148820377606</v>
      </c>
      <c r="AM52" s="148">
        <f>IF(J52="",AL52*'Fraccion masica'!$AB$36,J52*AL52)</f>
        <v>1.4101980128436993</v>
      </c>
      <c r="AN52" s="143">
        <f>IF(K52="",AL52*'Fraccion masica'!$AB$35,K52*AL52)</f>
        <v>0.51396446548541097</v>
      </c>
      <c r="AO52" s="149">
        <f>IFERROR(AM52*Hoja1!$C$24/Hoja1!$C$25/Hoja1!$C$26*16.04/1000000,0)</f>
        <v>9.5713655872347702E-4</v>
      </c>
      <c r="AP52" s="148">
        <f>IFERROR(AN52*Hoja1!$C$24/Hoja1!$C$25/Hoja1!$C$26*44.01/1000000,0)</f>
        <v>9.5713655872347691E-4</v>
      </c>
    </row>
    <row r="53" spans="2:42" x14ac:dyDescent="0.75">
      <c r="B53" s="52" t="s">
        <v>1216</v>
      </c>
      <c r="C53" s="52">
        <v>400</v>
      </c>
      <c r="D53" s="125">
        <v>0.6</v>
      </c>
      <c r="E53" s="125"/>
      <c r="F53" s="131" t="s">
        <v>508</v>
      </c>
      <c r="G53" s="92"/>
      <c r="H53" s="14">
        <v>1000</v>
      </c>
      <c r="I53" s="19" t="s">
        <v>46</v>
      </c>
      <c r="J53" s="52"/>
      <c r="K53" s="52"/>
      <c r="L53" s="122" t="str">
        <f t="shared" si="4"/>
        <v>Noviembre</v>
      </c>
      <c r="M53" s="78">
        <f t="shared" si="5"/>
        <v>301.91999999999996</v>
      </c>
      <c r="N53" s="78">
        <f t="shared" si="6"/>
        <v>0</v>
      </c>
      <c r="O53" s="78">
        <f t="shared" si="0"/>
        <v>201.28</v>
      </c>
      <c r="P53" s="166" t="str">
        <f t="shared" si="7"/>
        <v>Factor de Emisión</v>
      </c>
      <c r="Q53" s="166">
        <f t="shared" si="8"/>
        <v>9.5713655872347691E-4</v>
      </c>
      <c r="R53" s="170">
        <f t="shared" si="9"/>
        <v>9.5713655872347702E-4</v>
      </c>
      <c r="S53" s="78">
        <f>Q53+R53*Hoja1!$C$19</f>
        <v>2.7756960202980834E-2</v>
      </c>
      <c r="AE53" s="143" t="str">
        <f t="shared" si="1"/>
        <v>KIM-001</v>
      </c>
      <c r="AF53" s="149">
        <f t="shared" si="2"/>
        <v>0</v>
      </c>
      <c r="AG53" s="148">
        <f t="shared" si="10"/>
        <v>503.2</v>
      </c>
      <c r="AH53" s="148" t="str">
        <f t="shared" si="11"/>
        <v>Factor de Emisión</v>
      </c>
      <c r="AI53" s="143">
        <f t="shared" si="12"/>
        <v>201.28</v>
      </c>
      <c r="AJ53" s="143">
        <f t="shared" si="13"/>
        <v>301.91999999999996</v>
      </c>
      <c r="AK53" s="143">
        <f t="shared" si="14"/>
        <v>0</v>
      </c>
      <c r="AL53" s="149">
        <f t="shared" si="3"/>
        <v>5.6996148820377606</v>
      </c>
      <c r="AM53" s="148">
        <f>IF(J53="",AL53*'Fraccion masica'!$AB$36,J53*AL53)</f>
        <v>1.4101980128436993</v>
      </c>
      <c r="AN53" s="143">
        <f>IF(K53="",AL53*'Fraccion masica'!$AB$35,K53*AL53)</f>
        <v>0.51396446548541097</v>
      </c>
      <c r="AO53" s="149">
        <f>IFERROR(AM53*Hoja1!$C$24/Hoja1!$C$25/Hoja1!$C$26*16.04/1000000,0)</f>
        <v>9.5713655872347702E-4</v>
      </c>
      <c r="AP53" s="148">
        <f>IFERROR(AN53*Hoja1!$C$24/Hoja1!$C$25/Hoja1!$C$26*44.01/1000000,0)</f>
        <v>9.5713655872347691E-4</v>
      </c>
    </row>
    <row r="54" spans="2:42" x14ac:dyDescent="0.75">
      <c r="B54" s="52"/>
      <c r="C54" s="52"/>
      <c r="D54" s="125"/>
      <c r="E54" s="125"/>
      <c r="F54" s="131"/>
      <c r="G54" s="92"/>
      <c r="H54" s="14"/>
      <c r="I54" s="19"/>
      <c r="J54" s="52"/>
      <c r="K54" s="52"/>
      <c r="L54" s="122" t="str">
        <f t="shared" si="4"/>
        <v/>
      </c>
      <c r="M54" s="78">
        <f t="shared" si="5"/>
        <v>0</v>
      </c>
      <c r="N54" s="78">
        <f t="shared" si="6"/>
        <v>0</v>
      </c>
      <c r="O54" s="78">
        <f t="shared" si="0"/>
        <v>0</v>
      </c>
      <c r="P54" s="166" t="str">
        <f t="shared" si="7"/>
        <v>Factor de Emisión</v>
      </c>
      <c r="Q54" s="166">
        <f t="shared" si="8"/>
        <v>0</v>
      </c>
      <c r="R54" s="170">
        <f t="shared" si="9"/>
        <v>0</v>
      </c>
      <c r="S54" s="78">
        <f>Q54+R54*Hoja1!$C$19</f>
        <v>0</v>
      </c>
      <c r="AE54" s="143">
        <f t="shared" si="1"/>
        <v>0</v>
      </c>
      <c r="AF54" s="149">
        <f t="shared" si="2"/>
        <v>0</v>
      </c>
      <c r="AG54" s="148">
        <f t="shared" si="10"/>
        <v>0</v>
      </c>
      <c r="AH54" s="148" t="str">
        <f t="shared" si="11"/>
        <v>Factor de Emisión</v>
      </c>
      <c r="AI54" s="143">
        <f t="shared" si="12"/>
        <v>0</v>
      </c>
      <c r="AJ54" s="143">
        <f t="shared" si="13"/>
        <v>0</v>
      </c>
      <c r="AK54" s="143">
        <f t="shared" si="14"/>
        <v>0</v>
      </c>
      <c r="AL54" s="149">
        <f t="shared" si="3"/>
        <v>0</v>
      </c>
      <c r="AM54" s="148">
        <f>IF(J54="",AL54*'Fraccion masica'!$AB$36,J54*AL54)</f>
        <v>0</v>
      </c>
      <c r="AN54" s="143">
        <f>IF(K54="",AL54*'Fraccion masica'!$AB$35,K54*AL54)</f>
        <v>0</v>
      </c>
      <c r="AO54" s="149">
        <f>IFERROR(AM54*Hoja1!$C$24/Hoja1!$C$25/Hoja1!$C$26*16.04/1000000,0)</f>
        <v>0</v>
      </c>
      <c r="AP54" s="148">
        <f>IFERROR(AN54*Hoja1!$C$24/Hoja1!$C$25/Hoja1!$C$26*44.01/1000000,0)</f>
        <v>0</v>
      </c>
    </row>
    <row r="55" spans="2:42" x14ac:dyDescent="0.75">
      <c r="B55" s="52"/>
      <c r="C55" s="52"/>
      <c r="D55" s="125"/>
      <c r="E55" s="125"/>
      <c r="F55" s="131"/>
      <c r="G55" s="92"/>
      <c r="H55" s="14"/>
      <c r="I55" s="19"/>
      <c r="J55" s="52"/>
      <c r="K55" s="52"/>
      <c r="L55" s="122" t="str">
        <f t="shared" si="4"/>
        <v/>
      </c>
      <c r="M55" s="78">
        <f t="shared" si="5"/>
        <v>0</v>
      </c>
      <c r="N55" s="78">
        <f t="shared" si="6"/>
        <v>0</v>
      </c>
      <c r="O55" s="78">
        <f t="shared" si="0"/>
        <v>0</v>
      </c>
      <c r="P55" s="166" t="str">
        <f t="shared" si="7"/>
        <v>Factor de Emisión</v>
      </c>
      <c r="Q55" s="166">
        <f t="shared" si="8"/>
        <v>0</v>
      </c>
      <c r="R55" s="170">
        <f t="shared" si="9"/>
        <v>0</v>
      </c>
      <c r="S55" s="78">
        <f>Q55+R55*Hoja1!$C$19</f>
        <v>0</v>
      </c>
      <c r="AE55" s="143">
        <f t="shared" si="1"/>
        <v>0</v>
      </c>
      <c r="AF55" s="149">
        <f t="shared" si="2"/>
        <v>0</v>
      </c>
      <c r="AG55" s="148">
        <f t="shared" si="10"/>
        <v>0</v>
      </c>
      <c r="AH55" s="148" t="str">
        <f t="shared" si="11"/>
        <v>Factor de Emisión</v>
      </c>
      <c r="AI55" s="143">
        <f t="shared" si="12"/>
        <v>0</v>
      </c>
      <c r="AJ55" s="143">
        <f t="shared" si="13"/>
        <v>0</v>
      </c>
      <c r="AK55" s="143">
        <f t="shared" si="14"/>
        <v>0</v>
      </c>
      <c r="AL55" s="149">
        <f t="shared" si="3"/>
        <v>0</v>
      </c>
      <c r="AM55" s="148">
        <f>IF(J55="",AL55*'Fraccion masica'!$AB$36,J55*AL55)</f>
        <v>0</v>
      </c>
      <c r="AN55" s="143">
        <f>IF(K55="",AL55*'Fraccion masica'!$AB$35,K55*AL55)</f>
        <v>0</v>
      </c>
      <c r="AO55" s="149">
        <f>IFERROR(AM55*Hoja1!$C$24/Hoja1!$C$25/Hoja1!$C$26*16.04/1000000,0)</f>
        <v>0</v>
      </c>
      <c r="AP55" s="148">
        <f>IFERROR(AN55*Hoja1!$C$24/Hoja1!$C$25/Hoja1!$C$26*44.01/1000000,0)</f>
        <v>0</v>
      </c>
    </row>
    <row r="56" spans="2:42" x14ac:dyDescent="0.75">
      <c r="B56" s="52"/>
      <c r="C56" s="52"/>
      <c r="D56" s="125"/>
      <c r="E56" s="125"/>
      <c r="F56" s="131"/>
      <c r="G56" s="92"/>
      <c r="H56" s="14"/>
      <c r="I56" s="19"/>
      <c r="J56" s="52"/>
      <c r="K56" s="52"/>
      <c r="L56" s="122" t="str">
        <f t="shared" si="4"/>
        <v/>
      </c>
      <c r="M56" s="78">
        <f t="shared" si="5"/>
        <v>0</v>
      </c>
      <c r="N56" s="78">
        <f t="shared" si="6"/>
        <v>0</v>
      </c>
      <c r="O56" s="78">
        <f t="shared" si="0"/>
        <v>0</v>
      </c>
      <c r="P56" s="166" t="str">
        <f t="shared" si="7"/>
        <v>Factor de Emisión</v>
      </c>
      <c r="Q56" s="166">
        <f t="shared" si="8"/>
        <v>0</v>
      </c>
      <c r="R56" s="170">
        <f t="shared" si="9"/>
        <v>0</v>
      </c>
      <c r="S56" s="78">
        <f>Q56+R56*Hoja1!$C$19</f>
        <v>0</v>
      </c>
      <c r="AE56" s="143">
        <f t="shared" si="1"/>
        <v>0</v>
      </c>
      <c r="AF56" s="149">
        <f t="shared" si="2"/>
        <v>0</v>
      </c>
      <c r="AG56" s="148">
        <f t="shared" si="10"/>
        <v>0</v>
      </c>
      <c r="AH56" s="148" t="str">
        <f t="shared" si="11"/>
        <v>Factor de Emisión</v>
      </c>
      <c r="AI56" s="143">
        <f t="shared" si="12"/>
        <v>0</v>
      </c>
      <c r="AJ56" s="143">
        <f t="shared" si="13"/>
        <v>0</v>
      </c>
      <c r="AK56" s="143">
        <f t="shared" si="14"/>
        <v>0</v>
      </c>
      <c r="AL56" s="149">
        <f t="shared" si="3"/>
        <v>0</v>
      </c>
      <c r="AM56" s="148">
        <f>IF(J56="",AL56*'Fraccion masica'!$AB$36,J56*AL56)</f>
        <v>0</v>
      </c>
      <c r="AN56" s="143">
        <f>IF(K56="",AL56*'Fraccion masica'!$AB$35,K56*AL56)</f>
        <v>0</v>
      </c>
      <c r="AO56" s="149">
        <f>IFERROR(AM56*Hoja1!$C$24/Hoja1!$C$25/Hoja1!$C$26*16.04/1000000,0)</f>
        <v>0</v>
      </c>
      <c r="AP56" s="148">
        <f>IFERROR(AN56*Hoja1!$C$24/Hoja1!$C$25/Hoja1!$C$26*44.01/1000000,0)</f>
        <v>0</v>
      </c>
    </row>
    <row r="57" spans="2:42" x14ac:dyDescent="0.75">
      <c r="B57" s="52"/>
      <c r="C57" s="52"/>
      <c r="D57" s="125"/>
      <c r="E57" s="125"/>
      <c r="F57" s="131"/>
      <c r="G57" s="92"/>
      <c r="H57" s="14"/>
      <c r="I57" s="19"/>
      <c r="J57" s="52"/>
      <c r="K57" s="52"/>
      <c r="L57" s="122" t="str">
        <f t="shared" si="4"/>
        <v/>
      </c>
      <c r="M57" s="78">
        <f t="shared" si="5"/>
        <v>0</v>
      </c>
      <c r="N57" s="78">
        <f t="shared" si="6"/>
        <v>0</v>
      </c>
      <c r="O57" s="78">
        <f t="shared" si="0"/>
        <v>0</v>
      </c>
      <c r="P57" s="166" t="str">
        <f t="shared" si="7"/>
        <v>Factor de Emisión</v>
      </c>
      <c r="Q57" s="166">
        <f t="shared" si="8"/>
        <v>0</v>
      </c>
      <c r="R57" s="170">
        <f t="shared" si="9"/>
        <v>0</v>
      </c>
      <c r="S57" s="78">
        <f>Q57+R57*Hoja1!$C$19</f>
        <v>0</v>
      </c>
      <c r="AE57" s="143">
        <f t="shared" si="1"/>
        <v>0</v>
      </c>
      <c r="AF57" s="149">
        <f t="shared" si="2"/>
        <v>0</v>
      </c>
      <c r="AG57" s="148">
        <f t="shared" si="10"/>
        <v>0</v>
      </c>
      <c r="AH57" s="148" t="str">
        <f t="shared" si="11"/>
        <v>Factor de Emisión</v>
      </c>
      <c r="AI57" s="143">
        <f t="shared" si="12"/>
        <v>0</v>
      </c>
      <c r="AJ57" s="143">
        <f t="shared" si="13"/>
        <v>0</v>
      </c>
      <c r="AK57" s="143">
        <f t="shared" si="14"/>
        <v>0</v>
      </c>
      <c r="AL57" s="149">
        <f t="shared" si="3"/>
        <v>0</v>
      </c>
      <c r="AM57" s="148">
        <f>IF(J57="",AL57*'Fraccion masica'!$AB$36,J57*AL57)</f>
        <v>0</v>
      </c>
      <c r="AN57" s="143">
        <f>IF(K57="",AL57*'Fraccion masica'!$AB$35,K57*AL57)</f>
        <v>0</v>
      </c>
      <c r="AO57" s="149">
        <f>IFERROR(AM57*Hoja1!$C$24/Hoja1!$C$25/Hoja1!$C$26*16.04/1000000,0)</f>
        <v>0</v>
      </c>
      <c r="AP57" s="148">
        <f>IFERROR(AN57*Hoja1!$C$24/Hoja1!$C$25/Hoja1!$C$26*44.01/1000000,0)</f>
        <v>0</v>
      </c>
    </row>
    <row r="58" spans="2:42" x14ac:dyDescent="0.75">
      <c r="B58" s="52"/>
      <c r="C58" s="52"/>
      <c r="D58" s="125"/>
      <c r="E58" s="125"/>
      <c r="F58" s="131"/>
      <c r="G58" s="92"/>
      <c r="H58" s="14"/>
      <c r="I58" s="19"/>
      <c r="J58" s="52"/>
      <c r="K58" s="52"/>
      <c r="L58" s="122" t="str">
        <f t="shared" si="4"/>
        <v/>
      </c>
      <c r="M58" s="78">
        <f t="shared" si="5"/>
        <v>0</v>
      </c>
      <c r="N58" s="78">
        <f t="shared" si="6"/>
        <v>0</v>
      </c>
      <c r="O58" s="78">
        <f t="shared" si="0"/>
        <v>0</v>
      </c>
      <c r="P58" s="166" t="str">
        <f t="shared" si="7"/>
        <v>Factor de Emisión</v>
      </c>
      <c r="Q58" s="166">
        <f t="shared" si="8"/>
        <v>0</v>
      </c>
      <c r="R58" s="170">
        <f t="shared" si="9"/>
        <v>0</v>
      </c>
      <c r="S58" s="78">
        <f>Q58+R58*Hoja1!$C$19</f>
        <v>0</v>
      </c>
      <c r="AE58" s="143">
        <f t="shared" si="1"/>
        <v>0</v>
      </c>
      <c r="AF58" s="149">
        <f t="shared" si="2"/>
        <v>0</v>
      </c>
      <c r="AG58" s="148">
        <f t="shared" si="10"/>
        <v>0</v>
      </c>
      <c r="AH58" s="148" t="str">
        <f t="shared" si="11"/>
        <v>Factor de Emisión</v>
      </c>
      <c r="AI58" s="143">
        <f t="shared" si="12"/>
        <v>0</v>
      </c>
      <c r="AJ58" s="143">
        <f t="shared" si="13"/>
        <v>0</v>
      </c>
      <c r="AK58" s="143">
        <f t="shared" si="14"/>
        <v>0</v>
      </c>
      <c r="AL58" s="149">
        <f t="shared" si="3"/>
        <v>0</v>
      </c>
      <c r="AM58" s="148">
        <f>IF(J58="",AL58*'Fraccion masica'!$AB$36,J58*AL58)</f>
        <v>0</v>
      </c>
      <c r="AN58" s="143">
        <f>IF(K58="",AL58*'Fraccion masica'!$AB$35,K58*AL58)</f>
        <v>0</v>
      </c>
      <c r="AO58" s="149">
        <f>IFERROR(AM58*Hoja1!$C$24/Hoja1!$C$25/Hoja1!$C$26*16.04/1000000,0)</f>
        <v>0</v>
      </c>
      <c r="AP58" s="148">
        <f>IFERROR(AN58*Hoja1!$C$24/Hoja1!$C$25/Hoja1!$C$26*44.01/1000000,0)</f>
        <v>0</v>
      </c>
    </row>
    <row r="59" spans="2:42" x14ac:dyDescent="0.75">
      <c r="B59" s="52"/>
      <c r="C59" s="52"/>
      <c r="D59" s="125"/>
      <c r="E59" s="125"/>
      <c r="F59" s="131"/>
      <c r="G59" s="92"/>
      <c r="H59" s="14"/>
      <c r="I59" s="19"/>
      <c r="J59" s="52"/>
      <c r="K59" s="52"/>
      <c r="L59" s="122" t="str">
        <f t="shared" si="4"/>
        <v/>
      </c>
      <c r="M59" s="78">
        <f t="shared" si="5"/>
        <v>0</v>
      </c>
      <c r="N59" s="78">
        <f t="shared" si="6"/>
        <v>0</v>
      </c>
      <c r="O59" s="78">
        <f t="shared" si="0"/>
        <v>0</v>
      </c>
      <c r="P59" s="166" t="str">
        <f t="shared" si="7"/>
        <v>Factor de Emisión</v>
      </c>
      <c r="Q59" s="166">
        <f t="shared" si="8"/>
        <v>0</v>
      </c>
      <c r="R59" s="170">
        <f t="shared" si="9"/>
        <v>0</v>
      </c>
      <c r="S59" s="78">
        <f>Q59+R59*Hoja1!$C$19</f>
        <v>0</v>
      </c>
      <c r="AE59" s="143">
        <f t="shared" si="1"/>
        <v>0</v>
      </c>
      <c r="AF59" s="149">
        <f t="shared" si="2"/>
        <v>0</v>
      </c>
      <c r="AG59" s="148">
        <f t="shared" si="10"/>
        <v>0</v>
      </c>
      <c r="AH59" s="148" t="str">
        <f t="shared" si="11"/>
        <v>Factor de Emisión</v>
      </c>
      <c r="AI59" s="143">
        <f t="shared" si="12"/>
        <v>0</v>
      </c>
      <c r="AJ59" s="143">
        <f t="shared" si="13"/>
        <v>0</v>
      </c>
      <c r="AK59" s="143">
        <f t="shared" si="14"/>
        <v>0</v>
      </c>
      <c r="AL59" s="149">
        <f t="shared" si="3"/>
        <v>0</v>
      </c>
      <c r="AM59" s="148">
        <f>IF(J59="",AL59*'Fraccion masica'!$AB$36,J59*AL59)</f>
        <v>0</v>
      </c>
      <c r="AN59" s="143">
        <f>IF(K59="",AL59*'Fraccion masica'!$AB$35,K59*AL59)</f>
        <v>0</v>
      </c>
      <c r="AO59" s="149">
        <f>IFERROR(AM59*Hoja1!$C$24/Hoja1!$C$25/Hoja1!$C$26*16.04/1000000,0)</f>
        <v>0</v>
      </c>
      <c r="AP59" s="148">
        <f>IFERROR(AN59*Hoja1!$C$24/Hoja1!$C$25/Hoja1!$C$26*44.01/1000000,0)</f>
        <v>0</v>
      </c>
    </row>
    <row r="60" spans="2:42" x14ac:dyDescent="0.75">
      <c r="B60" s="52"/>
      <c r="C60" s="52"/>
      <c r="D60" s="125"/>
      <c r="E60" s="125"/>
      <c r="F60" s="131"/>
      <c r="G60" s="92"/>
      <c r="H60" s="14"/>
      <c r="I60" s="19"/>
      <c r="J60" s="52"/>
      <c r="K60" s="52"/>
      <c r="L60" s="122" t="str">
        <f t="shared" si="4"/>
        <v/>
      </c>
      <c r="M60" s="78">
        <f t="shared" si="5"/>
        <v>0</v>
      </c>
      <c r="N60" s="78">
        <f t="shared" si="6"/>
        <v>0</v>
      </c>
      <c r="O60" s="78">
        <f t="shared" si="0"/>
        <v>0</v>
      </c>
      <c r="P60" s="166" t="str">
        <f t="shared" si="7"/>
        <v>Factor de Emisión</v>
      </c>
      <c r="Q60" s="166">
        <f t="shared" si="8"/>
        <v>0</v>
      </c>
      <c r="R60" s="170">
        <f t="shared" si="9"/>
        <v>0</v>
      </c>
      <c r="S60" s="78">
        <f>Q60+R60*Hoja1!$C$19</f>
        <v>0</v>
      </c>
      <c r="AE60" s="143">
        <f t="shared" si="1"/>
        <v>0</v>
      </c>
      <c r="AF60" s="149">
        <f t="shared" si="2"/>
        <v>0</v>
      </c>
      <c r="AG60" s="148">
        <f t="shared" si="10"/>
        <v>0</v>
      </c>
      <c r="AH60" s="148" t="str">
        <f t="shared" si="11"/>
        <v>Factor de Emisión</v>
      </c>
      <c r="AI60" s="143">
        <f t="shared" si="12"/>
        <v>0</v>
      </c>
      <c r="AJ60" s="143">
        <f t="shared" si="13"/>
        <v>0</v>
      </c>
      <c r="AK60" s="143">
        <f t="shared" si="14"/>
        <v>0</v>
      </c>
      <c r="AL60" s="149">
        <f t="shared" si="3"/>
        <v>0</v>
      </c>
      <c r="AM60" s="148">
        <f>IF(J60="",AL60*'Fraccion masica'!$AB$36,J60*AL60)</f>
        <v>0</v>
      </c>
      <c r="AN60" s="143">
        <f>IF(K60="",AL60*'Fraccion masica'!$AB$35,K60*AL60)</f>
        <v>0</v>
      </c>
      <c r="AO60" s="149">
        <f>IFERROR(AM60*Hoja1!$C$24/Hoja1!$C$25/Hoja1!$C$26*16.04/1000000,0)</f>
        <v>0</v>
      </c>
      <c r="AP60" s="148">
        <f>IFERROR(AN60*Hoja1!$C$24/Hoja1!$C$25/Hoja1!$C$26*44.01/1000000,0)</f>
        <v>0</v>
      </c>
    </row>
    <row r="61" spans="2:42" x14ac:dyDescent="0.75">
      <c r="B61" s="52"/>
      <c r="C61" s="52"/>
      <c r="D61" s="125"/>
      <c r="E61" s="125"/>
      <c r="F61" s="131"/>
      <c r="G61" s="92"/>
      <c r="H61" s="14"/>
      <c r="I61" s="19"/>
      <c r="J61" s="52"/>
      <c r="K61" s="52"/>
      <c r="L61" s="122" t="str">
        <f t="shared" si="4"/>
        <v/>
      </c>
      <c r="M61" s="78">
        <f t="shared" si="5"/>
        <v>0</v>
      </c>
      <c r="N61" s="78">
        <f t="shared" si="6"/>
        <v>0</v>
      </c>
      <c r="O61" s="78">
        <f t="shared" si="0"/>
        <v>0</v>
      </c>
      <c r="P61" s="166" t="str">
        <f t="shared" si="7"/>
        <v>Factor de Emisión</v>
      </c>
      <c r="Q61" s="166">
        <f t="shared" si="8"/>
        <v>0</v>
      </c>
      <c r="R61" s="170">
        <f t="shared" si="9"/>
        <v>0</v>
      </c>
      <c r="S61" s="78">
        <f>Q61+R61*Hoja1!$C$19</f>
        <v>0</v>
      </c>
      <c r="AE61" s="143">
        <f t="shared" si="1"/>
        <v>0</v>
      </c>
      <c r="AF61" s="149">
        <f t="shared" si="2"/>
        <v>0</v>
      </c>
      <c r="AG61" s="148">
        <f t="shared" si="10"/>
        <v>0</v>
      </c>
      <c r="AH61" s="148" t="str">
        <f t="shared" si="11"/>
        <v>Factor de Emisión</v>
      </c>
      <c r="AI61" s="143">
        <f t="shared" si="12"/>
        <v>0</v>
      </c>
      <c r="AJ61" s="143">
        <f t="shared" si="13"/>
        <v>0</v>
      </c>
      <c r="AK61" s="143">
        <f t="shared" si="14"/>
        <v>0</v>
      </c>
      <c r="AL61" s="149">
        <f t="shared" si="3"/>
        <v>0</v>
      </c>
      <c r="AM61" s="148">
        <f>IF(J61="",AL61*'Fraccion masica'!$AB$36,J61*AL61)</f>
        <v>0</v>
      </c>
      <c r="AN61" s="143">
        <f>IF(K61="",AL61*'Fraccion masica'!$AB$35,K61*AL61)</f>
        <v>0</v>
      </c>
      <c r="AO61" s="149">
        <f>IFERROR(AM61*Hoja1!$C$24/Hoja1!$C$25/Hoja1!$C$26*16.04/1000000,0)</f>
        <v>0</v>
      </c>
      <c r="AP61" s="148">
        <f>IFERROR(AN61*Hoja1!$C$24/Hoja1!$C$25/Hoja1!$C$26*44.01/1000000,0)</f>
        <v>0</v>
      </c>
    </row>
    <row r="62" spans="2:42" x14ac:dyDescent="0.75">
      <c r="B62" s="52"/>
      <c r="C62" s="52"/>
      <c r="D62" s="125"/>
      <c r="E62" s="125"/>
      <c r="F62" s="131"/>
      <c r="G62" s="92"/>
      <c r="H62" s="14"/>
      <c r="I62" s="19"/>
      <c r="J62" s="52"/>
      <c r="K62" s="52"/>
      <c r="L62" s="122" t="str">
        <f t="shared" si="4"/>
        <v/>
      </c>
      <c r="M62" s="78">
        <f t="shared" si="5"/>
        <v>0</v>
      </c>
      <c r="N62" s="78">
        <f t="shared" si="6"/>
        <v>0</v>
      </c>
      <c r="O62" s="78">
        <f t="shared" si="0"/>
        <v>0</v>
      </c>
      <c r="P62" s="166" t="str">
        <f t="shared" si="7"/>
        <v>Factor de Emisión</v>
      </c>
      <c r="Q62" s="166">
        <f t="shared" si="8"/>
        <v>0</v>
      </c>
      <c r="R62" s="170">
        <f t="shared" si="9"/>
        <v>0</v>
      </c>
      <c r="S62" s="78">
        <f>Q62+R62*Hoja1!$C$19</f>
        <v>0</v>
      </c>
      <c r="AE62" s="143">
        <f t="shared" si="1"/>
        <v>0</v>
      </c>
      <c r="AF62" s="149">
        <f t="shared" si="2"/>
        <v>0</v>
      </c>
      <c r="AG62" s="148">
        <f t="shared" si="10"/>
        <v>0</v>
      </c>
      <c r="AH62" s="148" t="str">
        <f t="shared" si="11"/>
        <v>Factor de Emisión</v>
      </c>
      <c r="AI62" s="143">
        <f t="shared" si="12"/>
        <v>0</v>
      </c>
      <c r="AJ62" s="143">
        <f t="shared" si="13"/>
        <v>0</v>
      </c>
      <c r="AK62" s="143">
        <f t="shared" si="14"/>
        <v>0</v>
      </c>
      <c r="AL62" s="149">
        <f t="shared" si="3"/>
        <v>0</v>
      </c>
      <c r="AM62" s="148">
        <f>IF(J62="",AL62*'Fraccion masica'!$AB$36,J62*AL62)</f>
        <v>0</v>
      </c>
      <c r="AN62" s="143">
        <f>IF(K62="",AL62*'Fraccion masica'!$AB$35,K62*AL62)</f>
        <v>0</v>
      </c>
      <c r="AO62" s="149">
        <f>IFERROR(AM62*Hoja1!$C$24/Hoja1!$C$25/Hoja1!$C$26*16.04/1000000,0)</f>
        <v>0</v>
      </c>
      <c r="AP62" s="148">
        <f>IFERROR(AN62*Hoja1!$C$24/Hoja1!$C$25/Hoja1!$C$26*44.01/1000000,0)</f>
        <v>0</v>
      </c>
    </row>
    <row r="63" spans="2:42" x14ac:dyDescent="0.75">
      <c r="B63" s="52"/>
      <c r="C63" s="52"/>
      <c r="D63" s="125"/>
      <c r="E63" s="125"/>
      <c r="F63" s="131"/>
      <c r="G63" s="92"/>
      <c r="H63" s="14"/>
      <c r="I63" s="19"/>
      <c r="J63" s="52"/>
      <c r="K63" s="52"/>
      <c r="L63" s="122" t="str">
        <f t="shared" si="4"/>
        <v/>
      </c>
      <c r="M63" s="78">
        <f t="shared" si="5"/>
        <v>0</v>
      </c>
      <c r="N63" s="78">
        <f t="shared" si="6"/>
        <v>0</v>
      </c>
      <c r="O63" s="78">
        <f t="shared" si="0"/>
        <v>0</v>
      </c>
      <c r="P63" s="166" t="str">
        <f t="shared" si="7"/>
        <v>Factor de Emisión</v>
      </c>
      <c r="Q63" s="166">
        <f t="shared" si="8"/>
        <v>0</v>
      </c>
      <c r="R63" s="170">
        <f t="shared" si="9"/>
        <v>0</v>
      </c>
      <c r="S63" s="78">
        <f>Q63+R63*Hoja1!$C$19</f>
        <v>0</v>
      </c>
      <c r="AE63" s="143">
        <f t="shared" si="1"/>
        <v>0</v>
      </c>
      <c r="AF63" s="149">
        <f t="shared" si="2"/>
        <v>0</v>
      </c>
      <c r="AG63" s="148">
        <f t="shared" si="10"/>
        <v>0</v>
      </c>
      <c r="AH63" s="148" t="str">
        <f t="shared" si="11"/>
        <v>Factor de Emisión</v>
      </c>
      <c r="AI63" s="143">
        <f t="shared" si="12"/>
        <v>0</v>
      </c>
      <c r="AJ63" s="143">
        <f t="shared" si="13"/>
        <v>0</v>
      </c>
      <c r="AK63" s="143">
        <f t="shared" si="14"/>
        <v>0</v>
      </c>
      <c r="AL63" s="149">
        <f t="shared" si="3"/>
        <v>0</v>
      </c>
      <c r="AM63" s="148">
        <f>IF(J63="",AL63*'Fraccion masica'!$AB$36,J63*AL63)</f>
        <v>0</v>
      </c>
      <c r="AN63" s="143">
        <f>IF(K63="",AL63*'Fraccion masica'!$AB$35,K63*AL63)</f>
        <v>0</v>
      </c>
      <c r="AO63" s="149">
        <f>IFERROR(AM63*Hoja1!$C$24/Hoja1!$C$25/Hoja1!$C$26*16.04/1000000,0)</f>
        <v>0</v>
      </c>
      <c r="AP63" s="148">
        <f>IFERROR(AN63*Hoja1!$C$24/Hoja1!$C$25/Hoja1!$C$26*44.01/1000000,0)</f>
        <v>0</v>
      </c>
    </row>
    <row r="64" spans="2:42" x14ac:dyDescent="0.75">
      <c r="B64" s="52"/>
      <c r="C64" s="52"/>
      <c r="D64" s="125"/>
      <c r="E64" s="125"/>
      <c r="F64" s="131"/>
      <c r="G64" s="92"/>
      <c r="H64" s="14"/>
      <c r="I64" s="19"/>
      <c r="J64" s="52"/>
      <c r="K64" s="52"/>
      <c r="L64" s="122" t="str">
        <f t="shared" si="4"/>
        <v/>
      </c>
      <c r="M64" s="78">
        <f t="shared" si="5"/>
        <v>0</v>
      </c>
      <c r="N64" s="78">
        <f t="shared" si="6"/>
        <v>0</v>
      </c>
      <c r="O64" s="78">
        <f t="shared" si="0"/>
        <v>0</v>
      </c>
      <c r="P64" s="166" t="str">
        <f t="shared" si="7"/>
        <v>Factor de Emisión</v>
      </c>
      <c r="Q64" s="166">
        <f t="shared" si="8"/>
        <v>0</v>
      </c>
      <c r="R64" s="170">
        <f t="shared" si="9"/>
        <v>0</v>
      </c>
      <c r="S64" s="78">
        <f>Q64+R64*Hoja1!$C$19</f>
        <v>0</v>
      </c>
      <c r="AE64" s="143">
        <f t="shared" si="1"/>
        <v>0</v>
      </c>
      <c r="AF64" s="149">
        <f t="shared" si="2"/>
        <v>0</v>
      </c>
      <c r="AG64" s="148">
        <f t="shared" si="10"/>
        <v>0</v>
      </c>
      <c r="AH64" s="148" t="str">
        <f t="shared" si="11"/>
        <v>Factor de Emisión</v>
      </c>
      <c r="AI64" s="143">
        <f t="shared" si="12"/>
        <v>0</v>
      </c>
      <c r="AJ64" s="143">
        <f t="shared" si="13"/>
        <v>0</v>
      </c>
      <c r="AK64" s="143">
        <f t="shared" si="14"/>
        <v>0</v>
      </c>
      <c r="AL64" s="149">
        <f t="shared" si="3"/>
        <v>0</v>
      </c>
      <c r="AM64" s="148">
        <f>IF(J64="",AL64*'Fraccion masica'!$AB$36,J64*AL64)</f>
        <v>0</v>
      </c>
      <c r="AN64" s="143">
        <f>IF(K64="",AL64*'Fraccion masica'!$AB$35,K64*AL64)</f>
        <v>0</v>
      </c>
      <c r="AO64" s="149">
        <f>IFERROR(AM64*Hoja1!$C$24/Hoja1!$C$25/Hoja1!$C$26*16.04/1000000,0)</f>
        <v>0</v>
      </c>
      <c r="AP64" s="148">
        <f>IFERROR(AN64*Hoja1!$C$24/Hoja1!$C$25/Hoja1!$C$26*44.01/1000000,0)</f>
        <v>0</v>
      </c>
    </row>
    <row r="65" spans="2:42" x14ac:dyDescent="0.75">
      <c r="B65" s="52"/>
      <c r="C65" s="52"/>
      <c r="D65" s="125"/>
      <c r="E65" s="125"/>
      <c r="F65" s="131"/>
      <c r="G65" s="92"/>
      <c r="H65" s="14"/>
      <c r="I65" s="19"/>
      <c r="J65" s="52"/>
      <c r="K65" s="52"/>
      <c r="L65" s="122" t="str">
        <f t="shared" si="4"/>
        <v/>
      </c>
      <c r="M65" s="78">
        <f t="shared" si="5"/>
        <v>0</v>
      </c>
      <c r="N65" s="78">
        <f t="shared" si="6"/>
        <v>0</v>
      </c>
      <c r="O65" s="78">
        <f t="shared" si="0"/>
        <v>0</v>
      </c>
      <c r="P65" s="166" t="str">
        <f t="shared" si="7"/>
        <v>Factor de Emisión</v>
      </c>
      <c r="Q65" s="166">
        <f t="shared" si="8"/>
        <v>0</v>
      </c>
      <c r="R65" s="170">
        <f t="shared" si="9"/>
        <v>0</v>
      </c>
      <c r="S65" s="78">
        <f>Q65+R65*Hoja1!$C$19</f>
        <v>0</v>
      </c>
      <c r="AE65" s="143">
        <f t="shared" si="1"/>
        <v>0</v>
      </c>
      <c r="AF65" s="149">
        <f t="shared" si="2"/>
        <v>0</v>
      </c>
      <c r="AG65" s="148">
        <f t="shared" si="10"/>
        <v>0</v>
      </c>
      <c r="AH65" s="148" t="str">
        <f t="shared" si="11"/>
        <v>Factor de Emisión</v>
      </c>
      <c r="AI65" s="143">
        <f t="shared" si="12"/>
        <v>0</v>
      </c>
      <c r="AJ65" s="143">
        <f t="shared" si="13"/>
        <v>0</v>
      </c>
      <c r="AK65" s="143">
        <f t="shared" si="14"/>
        <v>0</v>
      </c>
      <c r="AL65" s="149">
        <f t="shared" si="3"/>
        <v>0</v>
      </c>
      <c r="AM65" s="148">
        <f>IF(J65="",AL65*'Fraccion masica'!$AB$36,J65*AL65)</f>
        <v>0</v>
      </c>
      <c r="AN65" s="143">
        <f>IF(K65="",AL65*'Fraccion masica'!$AB$35,K65*AL65)</f>
        <v>0</v>
      </c>
      <c r="AO65" s="149">
        <f>IFERROR(AM65*Hoja1!$C$24/Hoja1!$C$25/Hoja1!$C$26*16.04/1000000,0)</f>
        <v>0</v>
      </c>
      <c r="AP65" s="148">
        <f>IFERROR(AN65*Hoja1!$C$24/Hoja1!$C$25/Hoja1!$C$26*44.01/1000000,0)</f>
        <v>0</v>
      </c>
    </row>
    <row r="66" spans="2:42" x14ac:dyDescent="0.75">
      <c r="B66" s="52"/>
      <c r="C66" s="52"/>
      <c r="D66" s="125"/>
      <c r="E66" s="125"/>
      <c r="F66" s="131"/>
      <c r="G66" s="92"/>
      <c r="H66" s="14"/>
      <c r="I66" s="19"/>
      <c r="J66" s="52"/>
      <c r="K66" s="52"/>
      <c r="L66" s="122" t="str">
        <f t="shared" si="4"/>
        <v/>
      </c>
      <c r="M66" s="78">
        <f t="shared" si="5"/>
        <v>0</v>
      </c>
      <c r="N66" s="78">
        <f t="shared" si="6"/>
        <v>0</v>
      </c>
      <c r="O66" s="78">
        <f t="shared" si="0"/>
        <v>0</v>
      </c>
      <c r="P66" s="166" t="str">
        <f t="shared" si="7"/>
        <v>Factor de Emisión</v>
      </c>
      <c r="Q66" s="166">
        <f t="shared" si="8"/>
        <v>0</v>
      </c>
      <c r="R66" s="170">
        <f t="shared" si="9"/>
        <v>0</v>
      </c>
      <c r="S66" s="78">
        <f>Q66+R66*Hoja1!$C$19</f>
        <v>0</v>
      </c>
      <c r="AE66" s="143">
        <f t="shared" si="1"/>
        <v>0</v>
      </c>
      <c r="AF66" s="149">
        <f t="shared" si="2"/>
        <v>0</v>
      </c>
      <c r="AG66" s="148">
        <f t="shared" si="10"/>
        <v>0</v>
      </c>
      <c r="AH66" s="148" t="str">
        <f t="shared" si="11"/>
        <v>Factor de Emisión</v>
      </c>
      <c r="AI66" s="143">
        <f t="shared" si="12"/>
        <v>0</v>
      </c>
      <c r="AJ66" s="143">
        <f t="shared" si="13"/>
        <v>0</v>
      </c>
      <c r="AK66" s="143">
        <f t="shared" si="14"/>
        <v>0</v>
      </c>
      <c r="AL66" s="149">
        <f t="shared" si="3"/>
        <v>0</v>
      </c>
      <c r="AM66" s="148">
        <f>IF(J66="",AL66*'Fraccion masica'!$AB$36,J66*AL66)</f>
        <v>0</v>
      </c>
      <c r="AN66" s="143">
        <f>IF(K66="",AL66*'Fraccion masica'!$AB$35,K66*AL66)</f>
        <v>0</v>
      </c>
      <c r="AO66" s="149">
        <f>IFERROR(AM66*Hoja1!$C$24/Hoja1!$C$25/Hoja1!$C$26*16.04/1000000,0)</f>
        <v>0</v>
      </c>
      <c r="AP66" s="148">
        <f>IFERROR(AN66*Hoja1!$C$24/Hoja1!$C$25/Hoja1!$C$26*44.01/1000000,0)</f>
        <v>0</v>
      </c>
    </row>
    <row r="67" spans="2:42" x14ac:dyDescent="0.75">
      <c r="B67" s="52"/>
      <c r="C67" s="52"/>
      <c r="D67" s="125"/>
      <c r="E67" s="125"/>
      <c r="F67" s="131"/>
      <c r="G67" s="92"/>
      <c r="H67" s="14"/>
      <c r="I67" s="19"/>
      <c r="J67" s="52"/>
      <c r="K67" s="52"/>
      <c r="L67" s="122" t="str">
        <f t="shared" si="4"/>
        <v/>
      </c>
      <c r="M67" s="78">
        <f t="shared" si="5"/>
        <v>0</v>
      </c>
      <c r="N67" s="78">
        <f t="shared" si="6"/>
        <v>0</v>
      </c>
      <c r="O67" s="78">
        <f t="shared" si="0"/>
        <v>0</v>
      </c>
      <c r="P67" s="166" t="str">
        <f t="shared" si="7"/>
        <v>Factor de Emisión</v>
      </c>
      <c r="Q67" s="166">
        <f t="shared" si="8"/>
        <v>0</v>
      </c>
      <c r="R67" s="170">
        <f t="shared" si="9"/>
        <v>0</v>
      </c>
      <c r="S67" s="78">
        <f>Q67+R67*Hoja1!$C$19</f>
        <v>0</v>
      </c>
      <c r="AE67" s="143">
        <f t="shared" si="1"/>
        <v>0</v>
      </c>
      <c r="AF67" s="149">
        <f t="shared" si="2"/>
        <v>0</v>
      </c>
      <c r="AG67" s="148">
        <f t="shared" si="10"/>
        <v>0</v>
      </c>
      <c r="AH67" s="148" t="str">
        <f t="shared" si="11"/>
        <v>Factor de Emisión</v>
      </c>
      <c r="AI67" s="143">
        <f t="shared" si="12"/>
        <v>0</v>
      </c>
      <c r="AJ67" s="143">
        <f t="shared" si="13"/>
        <v>0</v>
      </c>
      <c r="AK67" s="143">
        <f t="shared" si="14"/>
        <v>0</v>
      </c>
      <c r="AL67" s="149">
        <f t="shared" si="3"/>
        <v>0</v>
      </c>
      <c r="AM67" s="148">
        <f>IF(J67="",AL67*'Fraccion masica'!$AB$36,J67*AL67)</f>
        <v>0</v>
      </c>
      <c r="AN67" s="143">
        <f>IF(K67="",AL67*'Fraccion masica'!$AB$35,K67*AL67)</f>
        <v>0</v>
      </c>
      <c r="AO67" s="149">
        <f>IFERROR(AM67*Hoja1!$C$24/Hoja1!$C$25/Hoja1!$C$26*16.04/1000000,0)</f>
        <v>0</v>
      </c>
      <c r="AP67" s="148">
        <f>IFERROR(AN67*Hoja1!$C$24/Hoja1!$C$25/Hoja1!$C$26*44.01/1000000,0)</f>
        <v>0</v>
      </c>
    </row>
    <row r="68" spans="2:42" x14ac:dyDescent="0.75">
      <c r="B68" s="52"/>
      <c r="C68" s="52"/>
      <c r="D68" s="125"/>
      <c r="E68" s="125"/>
      <c r="F68" s="131"/>
      <c r="G68" s="92"/>
      <c r="H68" s="14"/>
      <c r="I68" s="19"/>
      <c r="J68" s="52"/>
      <c r="K68" s="52"/>
      <c r="L68" s="122" t="str">
        <f t="shared" si="4"/>
        <v/>
      </c>
      <c r="M68" s="78">
        <f t="shared" si="5"/>
        <v>0</v>
      </c>
      <c r="N68" s="78">
        <f t="shared" si="6"/>
        <v>0</v>
      </c>
      <c r="O68" s="78">
        <f t="shared" si="0"/>
        <v>0</v>
      </c>
      <c r="P68" s="166" t="str">
        <f t="shared" si="7"/>
        <v>Factor de Emisión</v>
      </c>
      <c r="Q68" s="166">
        <f t="shared" si="8"/>
        <v>0</v>
      </c>
      <c r="R68" s="170">
        <f t="shared" si="9"/>
        <v>0</v>
      </c>
      <c r="S68" s="78">
        <f>Q68+R68*Hoja1!$C$19</f>
        <v>0</v>
      </c>
      <c r="AE68" s="143">
        <f t="shared" si="1"/>
        <v>0</v>
      </c>
      <c r="AF68" s="149">
        <f t="shared" si="2"/>
        <v>0</v>
      </c>
      <c r="AG68" s="148">
        <f t="shared" si="10"/>
        <v>0</v>
      </c>
      <c r="AH68" s="148" t="str">
        <f t="shared" si="11"/>
        <v>Factor de Emisión</v>
      </c>
      <c r="AI68" s="143">
        <f t="shared" si="12"/>
        <v>0</v>
      </c>
      <c r="AJ68" s="143">
        <f t="shared" si="13"/>
        <v>0</v>
      </c>
      <c r="AK68" s="143">
        <f t="shared" si="14"/>
        <v>0</v>
      </c>
      <c r="AL68" s="149">
        <f t="shared" si="3"/>
        <v>0</v>
      </c>
      <c r="AM68" s="148">
        <f>IF(J68="",AL68*'Fraccion masica'!$AB$36,J68*AL68)</f>
        <v>0</v>
      </c>
      <c r="AN68" s="143">
        <f>IF(K68="",AL68*'Fraccion masica'!$AB$35,K68*AL68)</f>
        <v>0</v>
      </c>
      <c r="AO68" s="149">
        <f>IFERROR(AM68*Hoja1!$C$24/Hoja1!$C$25/Hoja1!$C$26*16.04/1000000,0)</f>
        <v>0</v>
      </c>
      <c r="AP68" s="148">
        <f>IFERROR(AN68*Hoja1!$C$24/Hoja1!$C$25/Hoja1!$C$26*44.01/1000000,0)</f>
        <v>0</v>
      </c>
    </row>
    <row r="69" spans="2:42" x14ac:dyDescent="0.75">
      <c r="B69" s="52"/>
      <c r="C69" s="52"/>
      <c r="D69" s="125"/>
      <c r="E69" s="125"/>
      <c r="F69" s="131"/>
      <c r="G69" s="92"/>
      <c r="H69" s="14"/>
      <c r="I69" s="19"/>
      <c r="J69" s="52"/>
      <c r="K69" s="52"/>
      <c r="L69" s="122" t="str">
        <f t="shared" si="4"/>
        <v/>
      </c>
      <c r="M69" s="78">
        <f t="shared" si="5"/>
        <v>0</v>
      </c>
      <c r="N69" s="78">
        <f t="shared" si="6"/>
        <v>0</v>
      </c>
      <c r="O69" s="78">
        <f t="shared" si="0"/>
        <v>0</v>
      </c>
      <c r="P69" s="166" t="str">
        <f t="shared" si="7"/>
        <v>Factor de Emisión</v>
      </c>
      <c r="Q69" s="166">
        <f t="shared" si="8"/>
        <v>0</v>
      </c>
      <c r="R69" s="170">
        <f t="shared" si="9"/>
        <v>0</v>
      </c>
      <c r="S69" s="78">
        <f>Q69+R69*Hoja1!$C$19</f>
        <v>0</v>
      </c>
      <c r="AE69" s="143">
        <f t="shared" si="1"/>
        <v>0</v>
      </c>
      <c r="AF69" s="149">
        <f t="shared" si="2"/>
        <v>0</v>
      </c>
      <c r="AG69" s="148">
        <f t="shared" si="10"/>
        <v>0</v>
      </c>
      <c r="AH69" s="148" t="str">
        <f t="shared" si="11"/>
        <v>Factor de Emisión</v>
      </c>
      <c r="AI69" s="143">
        <f t="shared" si="12"/>
        <v>0</v>
      </c>
      <c r="AJ69" s="143">
        <f t="shared" si="13"/>
        <v>0</v>
      </c>
      <c r="AK69" s="143">
        <f t="shared" si="14"/>
        <v>0</v>
      </c>
      <c r="AL69" s="149">
        <f t="shared" si="3"/>
        <v>0</v>
      </c>
      <c r="AM69" s="148">
        <f>IF(J69="",AL69*'Fraccion masica'!$AB$36,J69*AL69)</f>
        <v>0</v>
      </c>
      <c r="AN69" s="143">
        <f>IF(K69="",AL69*'Fraccion masica'!$AB$35,K69*AL69)</f>
        <v>0</v>
      </c>
      <c r="AO69" s="149">
        <f>IFERROR(AM69*Hoja1!$C$24/Hoja1!$C$25/Hoja1!$C$26*16.04/1000000,0)</f>
        <v>0</v>
      </c>
      <c r="AP69" s="148">
        <f>IFERROR(AN69*Hoja1!$C$24/Hoja1!$C$25/Hoja1!$C$26*44.01/1000000,0)</f>
        <v>0</v>
      </c>
    </row>
    <row r="70" spans="2:42" x14ac:dyDescent="0.75">
      <c r="B70" s="52"/>
      <c r="C70" s="52"/>
      <c r="D70" s="125"/>
      <c r="E70" s="125"/>
      <c r="F70" s="131"/>
      <c r="G70" s="92"/>
      <c r="H70" s="14"/>
      <c r="I70" s="19"/>
      <c r="J70" s="52"/>
      <c r="K70" s="52"/>
      <c r="L70" s="122" t="str">
        <f t="shared" si="4"/>
        <v/>
      </c>
      <c r="M70" s="78">
        <f t="shared" si="5"/>
        <v>0</v>
      </c>
      <c r="N70" s="78">
        <f t="shared" si="6"/>
        <v>0</v>
      </c>
      <c r="O70" s="78">
        <f t="shared" si="0"/>
        <v>0</v>
      </c>
      <c r="P70" s="166" t="str">
        <f t="shared" si="7"/>
        <v>Factor de Emisión</v>
      </c>
      <c r="Q70" s="166">
        <f t="shared" si="8"/>
        <v>0</v>
      </c>
      <c r="R70" s="170">
        <f t="shared" si="9"/>
        <v>0</v>
      </c>
      <c r="S70" s="78">
        <f>Q70+R70*Hoja1!$C$19</f>
        <v>0</v>
      </c>
      <c r="AE70" s="143">
        <f t="shared" si="1"/>
        <v>0</v>
      </c>
      <c r="AF70" s="149">
        <f t="shared" si="2"/>
        <v>0</v>
      </c>
      <c r="AG70" s="148">
        <f t="shared" si="10"/>
        <v>0</v>
      </c>
      <c r="AH70" s="148" t="str">
        <f t="shared" si="11"/>
        <v>Factor de Emisión</v>
      </c>
      <c r="AI70" s="143">
        <f t="shared" si="12"/>
        <v>0</v>
      </c>
      <c r="AJ70" s="143">
        <f t="shared" si="13"/>
        <v>0</v>
      </c>
      <c r="AK70" s="143">
        <f t="shared" si="14"/>
        <v>0</v>
      </c>
      <c r="AL70" s="149">
        <f t="shared" si="3"/>
        <v>0</v>
      </c>
      <c r="AM70" s="148">
        <f>IF(J70="",AL70*'Fraccion masica'!$AB$36,J70*AL70)</f>
        <v>0</v>
      </c>
      <c r="AN70" s="143">
        <f>IF(K70="",AL70*'Fraccion masica'!$AB$35,K70*AL70)</f>
        <v>0</v>
      </c>
      <c r="AO70" s="149">
        <f>IFERROR(AM70*Hoja1!$C$24/Hoja1!$C$25/Hoja1!$C$26*16.04/1000000,0)</f>
        <v>0</v>
      </c>
      <c r="AP70" s="148">
        <f>IFERROR(AN70*Hoja1!$C$24/Hoja1!$C$25/Hoja1!$C$26*44.01/1000000,0)</f>
        <v>0</v>
      </c>
    </row>
    <row r="71" spans="2:42" x14ac:dyDescent="0.75">
      <c r="B71" s="52"/>
      <c r="C71" s="52"/>
      <c r="D71" s="125"/>
      <c r="E71" s="125"/>
      <c r="F71" s="131"/>
      <c r="G71" s="92"/>
      <c r="H71" s="14"/>
      <c r="I71" s="19"/>
      <c r="J71" s="52"/>
      <c r="K71" s="52"/>
      <c r="L71" s="122" t="str">
        <f t="shared" si="4"/>
        <v/>
      </c>
      <c r="M71" s="78">
        <f t="shared" si="5"/>
        <v>0</v>
      </c>
      <c r="N71" s="78">
        <f t="shared" si="6"/>
        <v>0</v>
      </c>
      <c r="O71" s="78">
        <f t="shared" si="0"/>
        <v>0</v>
      </c>
      <c r="P71" s="166" t="str">
        <f t="shared" si="7"/>
        <v>Factor de Emisión</v>
      </c>
      <c r="Q71" s="166">
        <f t="shared" si="8"/>
        <v>0</v>
      </c>
      <c r="R71" s="170">
        <f t="shared" si="9"/>
        <v>0</v>
      </c>
      <c r="S71" s="78">
        <f>Q71+R71*Hoja1!$C$19</f>
        <v>0</v>
      </c>
      <c r="AE71" s="143">
        <f t="shared" si="1"/>
        <v>0</v>
      </c>
      <c r="AF71" s="149">
        <f t="shared" si="2"/>
        <v>0</v>
      </c>
      <c r="AG71" s="148">
        <f t="shared" si="10"/>
        <v>0</v>
      </c>
      <c r="AH71" s="148" t="str">
        <f t="shared" si="11"/>
        <v>Factor de Emisión</v>
      </c>
      <c r="AI71" s="143">
        <f t="shared" si="12"/>
        <v>0</v>
      </c>
      <c r="AJ71" s="143">
        <f t="shared" si="13"/>
        <v>0</v>
      </c>
      <c r="AK71" s="143">
        <f t="shared" si="14"/>
        <v>0</v>
      </c>
      <c r="AL71" s="149">
        <f t="shared" si="3"/>
        <v>0</v>
      </c>
      <c r="AM71" s="148">
        <f>IF(J71="",AL71*'Fraccion masica'!$AB$36,J71*AL71)</f>
        <v>0</v>
      </c>
      <c r="AN71" s="143">
        <f>IF(K71="",AL71*'Fraccion masica'!$AB$35,K71*AL71)</f>
        <v>0</v>
      </c>
      <c r="AO71" s="149">
        <f>IFERROR(AM71*Hoja1!$C$24/Hoja1!$C$25/Hoja1!$C$26*16.04/1000000,0)</f>
        <v>0</v>
      </c>
      <c r="AP71" s="148">
        <f>IFERROR(AN71*Hoja1!$C$24/Hoja1!$C$25/Hoja1!$C$26*44.01/1000000,0)</f>
        <v>0</v>
      </c>
    </row>
    <row r="72" spans="2:42" x14ac:dyDescent="0.75">
      <c r="B72" s="52"/>
      <c r="C72" s="52"/>
      <c r="D72" s="125"/>
      <c r="E72" s="125"/>
      <c r="F72" s="131"/>
      <c r="G72" s="92"/>
      <c r="H72" s="14"/>
      <c r="I72" s="19"/>
      <c r="J72" s="52"/>
      <c r="K72" s="52"/>
      <c r="L72" s="122" t="str">
        <f t="shared" si="4"/>
        <v/>
      </c>
      <c r="M72" s="78">
        <f t="shared" si="5"/>
        <v>0</v>
      </c>
      <c r="N72" s="78">
        <f t="shared" si="6"/>
        <v>0</v>
      </c>
      <c r="O72" s="78">
        <f t="shared" si="0"/>
        <v>0</v>
      </c>
      <c r="P72" s="166" t="str">
        <f t="shared" si="7"/>
        <v>Factor de Emisión</v>
      </c>
      <c r="Q72" s="166">
        <f t="shared" si="8"/>
        <v>0</v>
      </c>
      <c r="R72" s="170">
        <f t="shared" si="9"/>
        <v>0</v>
      </c>
      <c r="S72" s="78">
        <f>Q72+R72*Hoja1!$C$19</f>
        <v>0</v>
      </c>
      <c r="AE72" s="143">
        <f t="shared" si="1"/>
        <v>0</v>
      </c>
      <c r="AF72" s="149">
        <f t="shared" si="2"/>
        <v>0</v>
      </c>
      <c r="AG72" s="148">
        <f t="shared" si="10"/>
        <v>0</v>
      </c>
      <c r="AH72" s="148" t="str">
        <f t="shared" si="11"/>
        <v>Factor de Emisión</v>
      </c>
      <c r="AI72" s="143">
        <f t="shared" si="12"/>
        <v>0</v>
      </c>
      <c r="AJ72" s="143">
        <f t="shared" si="13"/>
        <v>0</v>
      </c>
      <c r="AK72" s="143">
        <f t="shared" si="14"/>
        <v>0</v>
      </c>
      <c r="AL72" s="149">
        <f t="shared" si="3"/>
        <v>0</v>
      </c>
      <c r="AM72" s="148">
        <f>IF(J72="",AL72*'Fraccion masica'!$AB$36,J72*AL72)</f>
        <v>0</v>
      </c>
      <c r="AN72" s="143">
        <f>IF(K72="",AL72*'Fraccion masica'!$AB$35,K72*AL72)</f>
        <v>0</v>
      </c>
      <c r="AO72" s="149">
        <f>IFERROR(AM72*Hoja1!$C$24/Hoja1!$C$25/Hoja1!$C$26*16.04/1000000,0)</f>
        <v>0</v>
      </c>
      <c r="AP72" s="148">
        <f>IFERROR(AN72*Hoja1!$C$24/Hoja1!$C$25/Hoja1!$C$26*44.01/1000000,0)</f>
        <v>0</v>
      </c>
    </row>
    <row r="73" spans="2:42" x14ac:dyDescent="0.75">
      <c r="B73" s="52"/>
      <c r="C73" s="52"/>
      <c r="D73" s="125"/>
      <c r="E73" s="125"/>
      <c r="F73" s="131"/>
      <c r="G73" s="92"/>
      <c r="H73" s="14"/>
      <c r="I73" s="19"/>
      <c r="J73" s="52"/>
      <c r="K73" s="52"/>
      <c r="L73" s="122" t="str">
        <f t="shared" si="4"/>
        <v/>
      </c>
      <c r="M73" s="78">
        <f t="shared" si="5"/>
        <v>0</v>
      </c>
      <c r="N73" s="78">
        <f t="shared" si="6"/>
        <v>0</v>
      </c>
      <c r="O73" s="78">
        <f t="shared" si="0"/>
        <v>0</v>
      </c>
      <c r="P73" s="166" t="str">
        <f t="shared" si="7"/>
        <v>Factor de Emisión</v>
      </c>
      <c r="Q73" s="166">
        <f t="shared" si="8"/>
        <v>0</v>
      </c>
      <c r="R73" s="170">
        <f t="shared" si="9"/>
        <v>0</v>
      </c>
      <c r="S73" s="78">
        <f>Q73+R73*Hoja1!$C$19</f>
        <v>0</v>
      </c>
      <c r="AE73" s="143">
        <f t="shared" si="1"/>
        <v>0</v>
      </c>
      <c r="AF73" s="149">
        <f t="shared" si="2"/>
        <v>0</v>
      </c>
      <c r="AG73" s="148">
        <f t="shared" si="10"/>
        <v>0</v>
      </c>
      <c r="AH73" s="148" t="str">
        <f t="shared" si="11"/>
        <v>Factor de Emisión</v>
      </c>
      <c r="AI73" s="143">
        <f t="shared" si="12"/>
        <v>0</v>
      </c>
      <c r="AJ73" s="143">
        <f t="shared" si="13"/>
        <v>0</v>
      </c>
      <c r="AK73" s="143">
        <f t="shared" si="14"/>
        <v>0</v>
      </c>
      <c r="AL73" s="149">
        <f t="shared" si="3"/>
        <v>0</v>
      </c>
      <c r="AM73" s="148">
        <f>IF(J73="",AL73*'Fraccion masica'!$AB$36,J73*AL73)</f>
        <v>0</v>
      </c>
      <c r="AN73" s="143">
        <f>IF(K73="",AL73*'Fraccion masica'!$AB$35,K73*AL73)</f>
        <v>0</v>
      </c>
      <c r="AO73" s="149">
        <f>IFERROR(AM73*Hoja1!$C$24/Hoja1!$C$25/Hoja1!$C$26*16.04/1000000,0)</f>
        <v>0</v>
      </c>
      <c r="AP73" s="148">
        <f>IFERROR(AN73*Hoja1!$C$24/Hoja1!$C$25/Hoja1!$C$26*44.01/1000000,0)</f>
        <v>0</v>
      </c>
    </row>
    <row r="74" spans="2:42" x14ac:dyDescent="0.75">
      <c r="B74" s="52"/>
      <c r="C74" s="52"/>
      <c r="D74" s="125"/>
      <c r="E74" s="125"/>
      <c r="F74" s="131"/>
      <c r="G74" s="92"/>
      <c r="H74" s="14"/>
      <c r="I74" s="19"/>
      <c r="J74" s="52"/>
      <c r="K74" s="52"/>
      <c r="L74" s="122" t="str">
        <f t="shared" si="4"/>
        <v/>
      </c>
      <c r="M74" s="78">
        <f t="shared" si="5"/>
        <v>0</v>
      </c>
      <c r="N74" s="78">
        <f t="shared" si="6"/>
        <v>0</v>
      </c>
      <c r="O74" s="78">
        <f t="shared" si="0"/>
        <v>0</v>
      </c>
      <c r="P74" s="166" t="str">
        <f t="shared" si="7"/>
        <v>Factor de Emisión</v>
      </c>
      <c r="Q74" s="166">
        <f t="shared" si="8"/>
        <v>0</v>
      </c>
      <c r="R74" s="170">
        <f t="shared" si="9"/>
        <v>0</v>
      </c>
      <c r="S74" s="78">
        <f>Q74+R74*Hoja1!$C$19</f>
        <v>0</v>
      </c>
      <c r="AE74" s="143">
        <f t="shared" si="1"/>
        <v>0</v>
      </c>
      <c r="AF74" s="149">
        <f t="shared" si="2"/>
        <v>0</v>
      </c>
      <c r="AG74" s="148">
        <f t="shared" si="10"/>
        <v>0</v>
      </c>
      <c r="AH74" s="148" t="str">
        <f t="shared" si="11"/>
        <v>Factor de Emisión</v>
      </c>
      <c r="AI74" s="143">
        <f t="shared" si="12"/>
        <v>0</v>
      </c>
      <c r="AJ74" s="143">
        <f t="shared" si="13"/>
        <v>0</v>
      </c>
      <c r="AK74" s="143">
        <f t="shared" si="14"/>
        <v>0</v>
      </c>
      <c r="AL74" s="149">
        <f t="shared" si="3"/>
        <v>0</v>
      </c>
      <c r="AM74" s="148">
        <f>IF(J74="",AL74*'Fraccion masica'!$AB$36,J74*AL74)</f>
        <v>0</v>
      </c>
      <c r="AN74" s="143">
        <f>IF(K74="",AL74*'Fraccion masica'!$AB$35,K74*AL74)</f>
        <v>0</v>
      </c>
      <c r="AO74" s="149">
        <f>IFERROR(AM74*Hoja1!$C$24/Hoja1!$C$25/Hoja1!$C$26*16.04/1000000,0)</f>
        <v>0</v>
      </c>
      <c r="AP74" s="148">
        <f>IFERROR(AN74*Hoja1!$C$24/Hoja1!$C$25/Hoja1!$C$26*44.01/1000000,0)</f>
        <v>0</v>
      </c>
    </row>
    <row r="75" spans="2:42" x14ac:dyDescent="0.75">
      <c r="B75" s="52"/>
      <c r="C75" s="52"/>
      <c r="D75" s="125"/>
      <c r="E75" s="125"/>
      <c r="F75" s="131"/>
      <c r="G75" s="92"/>
      <c r="H75" s="14"/>
      <c r="I75" s="19"/>
      <c r="J75" s="52"/>
      <c r="K75" s="52"/>
      <c r="L75" s="122" t="str">
        <f t="shared" si="4"/>
        <v/>
      </c>
      <c r="M75" s="78">
        <f t="shared" si="5"/>
        <v>0</v>
      </c>
      <c r="N75" s="78">
        <f t="shared" si="6"/>
        <v>0</v>
      </c>
      <c r="O75" s="78">
        <f t="shared" ref="O75:O106" si="15">AI75</f>
        <v>0</v>
      </c>
      <c r="P75" s="166" t="str">
        <f t="shared" si="7"/>
        <v>Factor de Emisión</v>
      </c>
      <c r="Q75" s="166">
        <f t="shared" si="8"/>
        <v>0</v>
      </c>
      <c r="R75" s="170">
        <f t="shared" si="9"/>
        <v>0</v>
      </c>
      <c r="S75" s="78">
        <f>Q75+R75*Hoja1!$C$19</f>
        <v>0</v>
      </c>
      <c r="AE75" s="143">
        <f t="shared" ref="AE75:AE106" si="16">B75</f>
        <v>0</v>
      </c>
      <c r="AF75" s="149">
        <f t="shared" ref="AF75:AF106" si="17">G75*C75</f>
        <v>0</v>
      </c>
      <c r="AG75" s="148">
        <f t="shared" si="10"/>
        <v>0</v>
      </c>
      <c r="AH75" s="148" t="str">
        <f t="shared" si="11"/>
        <v>Factor de Emisión</v>
      </c>
      <c r="AI75" s="143">
        <f t="shared" si="12"/>
        <v>0</v>
      </c>
      <c r="AJ75" s="143">
        <f t="shared" si="13"/>
        <v>0</v>
      </c>
      <c r="AK75" s="143">
        <f t="shared" si="14"/>
        <v>0</v>
      </c>
      <c r="AL75" s="149">
        <f t="shared" ref="AL75:AL106" si="18">AI75*(0.3048^3)</f>
        <v>0</v>
      </c>
      <c r="AM75" s="148">
        <f>IF(J75="",AL75*'Fraccion masica'!$AB$36,J75*AL75)</f>
        <v>0</v>
      </c>
      <c r="AN75" s="143">
        <f>IF(K75="",AL75*'Fraccion masica'!$AB$35,K75*AL75)</f>
        <v>0</v>
      </c>
      <c r="AO75" s="149">
        <f>IFERROR(AM75*Hoja1!$C$24/Hoja1!$C$25/Hoja1!$C$26*16.04/1000000,0)</f>
        <v>0</v>
      </c>
      <c r="AP75" s="148">
        <f>IFERROR(AN75*Hoja1!$C$24/Hoja1!$C$25/Hoja1!$C$26*44.01/1000000,0)</f>
        <v>0</v>
      </c>
    </row>
    <row r="76" spans="2:42" x14ac:dyDescent="0.75">
      <c r="B76" s="52"/>
      <c r="C76" s="52"/>
      <c r="D76" s="125"/>
      <c r="E76" s="125"/>
      <c r="F76" s="131"/>
      <c r="G76" s="92"/>
      <c r="H76" s="14"/>
      <c r="I76" s="19"/>
      <c r="J76" s="52"/>
      <c r="K76" s="52"/>
      <c r="L76" s="122" t="str">
        <f t="shared" si="4"/>
        <v/>
      </c>
      <c r="M76" s="78">
        <f t="shared" si="5"/>
        <v>0</v>
      </c>
      <c r="N76" s="78">
        <f t="shared" si="6"/>
        <v>0</v>
      </c>
      <c r="O76" s="78">
        <f t="shared" si="15"/>
        <v>0</v>
      </c>
      <c r="P76" s="166" t="str">
        <f t="shared" si="7"/>
        <v>Factor de Emisión</v>
      </c>
      <c r="Q76" s="166">
        <f t="shared" si="8"/>
        <v>0</v>
      </c>
      <c r="R76" s="170">
        <f t="shared" si="9"/>
        <v>0</v>
      </c>
      <c r="S76" s="78">
        <f>Q76+R76*Hoja1!$C$19</f>
        <v>0</v>
      </c>
      <c r="AE76" s="143">
        <f t="shared" si="16"/>
        <v>0</v>
      </c>
      <c r="AF76" s="149">
        <f t="shared" si="17"/>
        <v>0</v>
      </c>
      <c r="AG76" s="148">
        <f t="shared" si="10"/>
        <v>0</v>
      </c>
      <c r="AH76" s="148" t="str">
        <f t="shared" si="11"/>
        <v>Factor de Emisión</v>
      </c>
      <c r="AI76" s="143">
        <f t="shared" si="12"/>
        <v>0</v>
      </c>
      <c r="AJ76" s="143">
        <f t="shared" si="13"/>
        <v>0</v>
      </c>
      <c r="AK76" s="143">
        <f t="shared" si="14"/>
        <v>0</v>
      </c>
      <c r="AL76" s="149">
        <f t="shared" si="18"/>
        <v>0</v>
      </c>
      <c r="AM76" s="148">
        <f>IF(J76="",AL76*'Fraccion masica'!$AB$36,J76*AL76)</f>
        <v>0</v>
      </c>
      <c r="AN76" s="143">
        <f>IF(K76="",AL76*'Fraccion masica'!$AB$35,K76*AL76)</f>
        <v>0</v>
      </c>
      <c r="AO76" s="149">
        <f>IFERROR(AM76*Hoja1!$C$24/Hoja1!$C$25/Hoja1!$C$26*16.04/1000000,0)</f>
        <v>0</v>
      </c>
      <c r="AP76" s="148">
        <f>IFERROR(AN76*Hoja1!$C$24/Hoja1!$C$25/Hoja1!$C$26*44.01/1000000,0)</f>
        <v>0</v>
      </c>
    </row>
    <row r="77" spans="2:42" x14ac:dyDescent="0.75">
      <c r="B77" s="52"/>
      <c r="C77" s="52"/>
      <c r="D77" s="125"/>
      <c r="E77" s="125"/>
      <c r="F77" s="131"/>
      <c r="G77" s="92"/>
      <c r="H77" s="14"/>
      <c r="I77" s="19"/>
      <c r="J77" s="52"/>
      <c r="K77" s="52"/>
      <c r="L77" s="122" t="str">
        <f t="shared" si="4"/>
        <v/>
      </c>
      <c r="M77" s="78">
        <f t="shared" si="5"/>
        <v>0</v>
      </c>
      <c r="N77" s="78">
        <f t="shared" si="6"/>
        <v>0</v>
      </c>
      <c r="O77" s="78">
        <f t="shared" si="15"/>
        <v>0</v>
      </c>
      <c r="P77" s="166" t="str">
        <f t="shared" si="7"/>
        <v>Factor de Emisión</v>
      </c>
      <c r="Q77" s="166">
        <f t="shared" si="8"/>
        <v>0</v>
      </c>
      <c r="R77" s="170">
        <f t="shared" si="9"/>
        <v>0</v>
      </c>
      <c r="S77" s="78">
        <f>Q77+R77*Hoja1!$C$19</f>
        <v>0</v>
      </c>
      <c r="AE77" s="143">
        <f t="shared" si="16"/>
        <v>0</v>
      </c>
      <c r="AF77" s="149">
        <f t="shared" si="17"/>
        <v>0</v>
      </c>
      <c r="AG77" s="148">
        <f t="shared" si="10"/>
        <v>0</v>
      </c>
      <c r="AH77" s="148" t="str">
        <f t="shared" si="11"/>
        <v>Factor de Emisión</v>
      </c>
      <c r="AI77" s="143">
        <f t="shared" si="12"/>
        <v>0</v>
      </c>
      <c r="AJ77" s="143">
        <f t="shared" si="13"/>
        <v>0</v>
      </c>
      <c r="AK77" s="143">
        <f t="shared" si="14"/>
        <v>0</v>
      </c>
      <c r="AL77" s="149">
        <f t="shared" si="18"/>
        <v>0</v>
      </c>
      <c r="AM77" s="148">
        <f>IF(J77="",AL77*'Fraccion masica'!$AB$36,J77*AL77)</f>
        <v>0</v>
      </c>
      <c r="AN77" s="143">
        <f>IF(K77="",AL77*'Fraccion masica'!$AB$35,K77*AL77)</f>
        <v>0</v>
      </c>
      <c r="AO77" s="149">
        <f>IFERROR(AM77*Hoja1!$C$24/Hoja1!$C$25/Hoja1!$C$26*16.04/1000000,0)</f>
        <v>0</v>
      </c>
      <c r="AP77" s="148">
        <f>IFERROR(AN77*Hoja1!$C$24/Hoja1!$C$25/Hoja1!$C$26*44.01/1000000,0)</f>
        <v>0</v>
      </c>
    </row>
    <row r="78" spans="2:42" x14ac:dyDescent="0.75">
      <c r="B78" s="52"/>
      <c r="C78" s="52"/>
      <c r="D78" s="125"/>
      <c r="E78" s="125"/>
      <c r="F78" s="131"/>
      <c r="G78" s="92"/>
      <c r="H78" s="14"/>
      <c r="I78" s="19"/>
      <c r="J78" s="52"/>
      <c r="K78" s="52"/>
      <c r="L78" s="122" t="str">
        <f t="shared" si="4"/>
        <v/>
      </c>
      <c r="M78" s="78">
        <f t="shared" si="5"/>
        <v>0</v>
      </c>
      <c r="N78" s="78">
        <f t="shared" si="6"/>
        <v>0</v>
      </c>
      <c r="O78" s="78">
        <f t="shared" si="15"/>
        <v>0</v>
      </c>
      <c r="P78" s="166" t="str">
        <f t="shared" si="7"/>
        <v>Factor de Emisión</v>
      </c>
      <c r="Q78" s="166">
        <f t="shared" si="8"/>
        <v>0</v>
      </c>
      <c r="R78" s="170">
        <f t="shared" si="9"/>
        <v>0</v>
      </c>
      <c r="S78" s="78">
        <f>Q78+R78*Hoja1!$C$19</f>
        <v>0</v>
      </c>
      <c r="AE78" s="143">
        <f t="shared" si="16"/>
        <v>0</v>
      </c>
      <c r="AF78" s="149">
        <f t="shared" si="17"/>
        <v>0</v>
      </c>
      <c r="AG78" s="148">
        <f t="shared" si="10"/>
        <v>0</v>
      </c>
      <c r="AH78" s="148" t="str">
        <f t="shared" si="11"/>
        <v>Factor de Emisión</v>
      </c>
      <c r="AI78" s="143">
        <f t="shared" si="12"/>
        <v>0</v>
      </c>
      <c r="AJ78" s="143">
        <f t="shared" si="13"/>
        <v>0</v>
      </c>
      <c r="AK78" s="143">
        <f t="shared" si="14"/>
        <v>0</v>
      </c>
      <c r="AL78" s="149">
        <f t="shared" si="18"/>
        <v>0</v>
      </c>
      <c r="AM78" s="148">
        <f>IF(J78="",AL78*'Fraccion masica'!$AB$36,J78*AL78)</f>
        <v>0</v>
      </c>
      <c r="AN78" s="143">
        <f>IF(K78="",AL78*'Fraccion masica'!$AB$35,K78*AL78)</f>
        <v>0</v>
      </c>
      <c r="AO78" s="149">
        <f>IFERROR(AM78*Hoja1!$C$24/Hoja1!$C$25/Hoja1!$C$26*16.04/1000000,0)</f>
        <v>0</v>
      </c>
      <c r="AP78" s="148">
        <f>IFERROR(AN78*Hoja1!$C$24/Hoja1!$C$25/Hoja1!$C$26*44.01/1000000,0)</f>
        <v>0</v>
      </c>
    </row>
    <row r="79" spans="2:42" x14ac:dyDescent="0.75">
      <c r="B79" s="52"/>
      <c r="C79" s="52"/>
      <c r="D79" s="125"/>
      <c r="E79" s="125"/>
      <c r="F79" s="131"/>
      <c r="G79" s="92"/>
      <c r="H79" s="14"/>
      <c r="I79" s="19"/>
      <c r="J79" s="52"/>
      <c r="K79" s="52"/>
      <c r="L79" s="122" t="str">
        <f t="shared" si="4"/>
        <v/>
      </c>
      <c r="M79" s="78">
        <f t="shared" si="5"/>
        <v>0</v>
      </c>
      <c r="N79" s="78">
        <f t="shared" si="6"/>
        <v>0</v>
      </c>
      <c r="O79" s="78">
        <f t="shared" si="15"/>
        <v>0</v>
      </c>
      <c r="P79" s="166" t="str">
        <f t="shared" si="7"/>
        <v>Factor de Emisión</v>
      </c>
      <c r="Q79" s="166">
        <f t="shared" si="8"/>
        <v>0</v>
      </c>
      <c r="R79" s="170">
        <f t="shared" si="9"/>
        <v>0</v>
      </c>
      <c r="S79" s="78">
        <f>Q79+R79*Hoja1!$C$19</f>
        <v>0</v>
      </c>
      <c r="AE79" s="143">
        <f t="shared" si="16"/>
        <v>0</v>
      </c>
      <c r="AF79" s="149">
        <f t="shared" si="17"/>
        <v>0</v>
      </c>
      <c r="AG79" s="148">
        <f t="shared" si="10"/>
        <v>0</v>
      </c>
      <c r="AH79" s="148" t="str">
        <f t="shared" si="11"/>
        <v>Factor de Emisión</v>
      </c>
      <c r="AI79" s="143">
        <f t="shared" si="12"/>
        <v>0</v>
      </c>
      <c r="AJ79" s="143">
        <f t="shared" si="13"/>
        <v>0</v>
      </c>
      <c r="AK79" s="143">
        <f t="shared" si="14"/>
        <v>0</v>
      </c>
      <c r="AL79" s="149">
        <f t="shared" si="18"/>
        <v>0</v>
      </c>
      <c r="AM79" s="148">
        <f>IF(J79="",AL79*'Fraccion masica'!$AB$36,J79*AL79)</f>
        <v>0</v>
      </c>
      <c r="AN79" s="143">
        <f>IF(K79="",AL79*'Fraccion masica'!$AB$35,K79*AL79)</f>
        <v>0</v>
      </c>
      <c r="AO79" s="149">
        <f>IFERROR(AM79*Hoja1!$C$24/Hoja1!$C$25/Hoja1!$C$26*16.04/1000000,0)</f>
        <v>0</v>
      </c>
      <c r="AP79" s="148">
        <f>IFERROR(AN79*Hoja1!$C$24/Hoja1!$C$25/Hoja1!$C$26*44.01/1000000,0)</f>
        <v>0</v>
      </c>
    </row>
    <row r="80" spans="2:42" x14ac:dyDescent="0.75">
      <c r="B80" s="52"/>
      <c r="C80" s="52"/>
      <c r="D80" s="125"/>
      <c r="E80" s="125"/>
      <c r="F80" s="131"/>
      <c r="G80" s="92"/>
      <c r="H80" s="14"/>
      <c r="I80" s="19"/>
      <c r="J80" s="52"/>
      <c r="K80" s="52"/>
      <c r="L80" s="122" t="str">
        <f t="shared" si="4"/>
        <v/>
      </c>
      <c r="M80" s="78">
        <f t="shared" si="5"/>
        <v>0</v>
      </c>
      <c r="N80" s="78">
        <f t="shared" si="6"/>
        <v>0</v>
      </c>
      <c r="O80" s="78">
        <f t="shared" si="15"/>
        <v>0</v>
      </c>
      <c r="P80" s="166" t="str">
        <f t="shared" si="7"/>
        <v>Factor de Emisión</v>
      </c>
      <c r="Q80" s="166">
        <f t="shared" si="8"/>
        <v>0</v>
      </c>
      <c r="R80" s="170">
        <f t="shared" si="9"/>
        <v>0</v>
      </c>
      <c r="S80" s="78">
        <f>Q80+R80*Hoja1!$C$19</f>
        <v>0</v>
      </c>
      <c r="AE80" s="143">
        <f t="shared" si="16"/>
        <v>0</v>
      </c>
      <c r="AF80" s="149">
        <f t="shared" si="17"/>
        <v>0</v>
      </c>
      <c r="AG80" s="148">
        <f t="shared" si="10"/>
        <v>0</v>
      </c>
      <c r="AH80" s="148" t="str">
        <f t="shared" si="11"/>
        <v>Factor de Emisión</v>
      </c>
      <c r="AI80" s="143">
        <f t="shared" si="12"/>
        <v>0</v>
      </c>
      <c r="AJ80" s="143">
        <f t="shared" si="13"/>
        <v>0</v>
      </c>
      <c r="AK80" s="143">
        <f t="shared" si="14"/>
        <v>0</v>
      </c>
      <c r="AL80" s="149">
        <f t="shared" si="18"/>
        <v>0</v>
      </c>
      <c r="AM80" s="148">
        <f>IF(J80="",AL80*'Fraccion masica'!$AB$36,J80*AL80)</f>
        <v>0</v>
      </c>
      <c r="AN80" s="143">
        <f>IF(K80="",AL80*'Fraccion masica'!$AB$35,K80*AL80)</f>
        <v>0</v>
      </c>
      <c r="AO80" s="149">
        <f>IFERROR(AM80*Hoja1!$C$24/Hoja1!$C$25/Hoja1!$C$26*16.04/1000000,0)</f>
        <v>0</v>
      </c>
      <c r="AP80" s="148">
        <f>IFERROR(AN80*Hoja1!$C$24/Hoja1!$C$25/Hoja1!$C$26*44.01/1000000,0)</f>
        <v>0</v>
      </c>
    </row>
    <row r="81" spans="2:42" x14ac:dyDescent="0.75">
      <c r="B81" s="52"/>
      <c r="C81" s="52"/>
      <c r="D81" s="125"/>
      <c r="E81" s="125"/>
      <c r="F81" s="131"/>
      <c r="G81" s="92"/>
      <c r="H81" s="14"/>
      <c r="I81" s="19"/>
      <c r="J81" s="52"/>
      <c r="K81" s="52"/>
      <c r="L81" s="122" t="str">
        <f t="shared" si="4"/>
        <v/>
      </c>
      <c r="M81" s="78">
        <f t="shared" si="5"/>
        <v>0</v>
      </c>
      <c r="N81" s="78">
        <f t="shared" si="6"/>
        <v>0</v>
      </c>
      <c r="O81" s="78">
        <f t="shared" si="15"/>
        <v>0</v>
      </c>
      <c r="P81" s="166" t="str">
        <f t="shared" si="7"/>
        <v>Factor de Emisión</v>
      </c>
      <c r="Q81" s="166">
        <f t="shared" si="8"/>
        <v>0</v>
      </c>
      <c r="R81" s="170">
        <f t="shared" si="9"/>
        <v>0</v>
      </c>
      <c r="S81" s="78">
        <f>Q81+R81*Hoja1!$C$19</f>
        <v>0</v>
      </c>
      <c r="AE81" s="143">
        <f t="shared" si="16"/>
        <v>0</v>
      </c>
      <c r="AF81" s="149">
        <f t="shared" si="17"/>
        <v>0</v>
      </c>
      <c r="AG81" s="148">
        <f t="shared" si="10"/>
        <v>0</v>
      </c>
      <c r="AH81" s="148" t="str">
        <f t="shared" si="11"/>
        <v>Factor de Emisión</v>
      </c>
      <c r="AI81" s="143">
        <f t="shared" si="12"/>
        <v>0</v>
      </c>
      <c r="AJ81" s="143">
        <f t="shared" si="13"/>
        <v>0</v>
      </c>
      <c r="AK81" s="143">
        <f t="shared" si="14"/>
        <v>0</v>
      </c>
      <c r="AL81" s="149">
        <f t="shared" si="18"/>
        <v>0</v>
      </c>
      <c r="AM81" s="148">
        <f>IF(J81="",AL81*'Fraccion masica'!$AB$36,J81*AL81)</f>
        <v>0</v>
      </c>
      <c r="AN81" s="143">
        <f>IF(K81="",AL81*'Fraccion masica'!$AB$35,K81*AL81)</f>
        <v>0</v>
      </c>
      <c r="AO81" s="149">
        <f>IFERROR(AM81*Hoja1!$C$24/Hoja1!$C$25/Hoja1!$C$26*16.04/1000000,0)</f>
        <v>0</v>
      </c>
      <c r="AP81" s="148">
        <f>IFERROR(AN81*Hoja1!$C$24/Hoja1!$C$25/Hoja1!$C$26*44.01/1000000,0)</f>
        <v>0</v>
      </c>
    </row>
    <row r="82" spans="2:42" x14ac:dyDescent="0.75">
      <c r="B82" s="52"/>
      <c r="C82" s="52"/>
      <c r="D82" s="125"/>
      <c r="E82" s="125"/>
      <c r="F82" s="131"/>
      <c r="G82" s="92"/>
      <c r="H82" s="14"/>
      <c r="I82" s="19"/>
      <c r="J82" s="52"/>
      <c r="K82" s="52"/>
      <c r="L82" s="122" t="str">
        <f t="shared" si="4"/>
        <v/>
      </c>
      <c r="M82" s="78">
        <f t="shared" si="5"/>
        <v>0</v>
      </c>
      <c r="N82" s="78">
        <f t="shared" si="6"/>
        <v>0</v>
      </c>
      <c r="O82" s="78">
        <f t="shared" si="15"/>
        <v>0</v>
      </c>
      <c r="P82" s="166" t="str">
        <f t="shared" si="7"/>
        <v>Factor de Emisión</v>
      </c>
      <c r="Q82" s="166">
        <f t="shared" si="8"/>
        <v>0</v>
      </c>
      <c r="R82" s="170">
        <f t="shared" si="9"/>
        <v>0</v>
      </c>
      <c r="S82" s="78">
        <f>Q82+R82*Hoja1!$C$19</f>
        <v>0</v>
      </c>
      <c r="AE82" s="143">
        <f t="shared" si="16"/>
        <v>0</v>
      </c>
      <c r="AF82" s="149">
        <f t="shared" si="17"/>
        <v>0</v>
      </c>
      <c r="AG82" s="148">
        <f t="shared" si="10"/>
        <v>0</v>
      </c>
      <c r="AH82" s="148" t="str">
        <f t="shared" si="11"/>
        <v>Factor de Emisión</v>
      </c>
      <c r="AI82" s="143">
        <f t="shared" si="12"/>
        <v>0</v>
      </c>
      <c r="AJ82" s="143">
        <f t="shared" si="13"/>
        <v>0</v>
      </c>
      <c r="AK82" s="143">
        <f t="shared" si="14"/>
        <v>0</v>
      </c>
      <c r="AL82" s="149">
        <f t="shared" si="18"/>
        <v>0</v>
      </c>
      <c r="AM82" s="148">
        <f>IF(J82="",AL82*'Fraccion masica'!$AB$36,J82*AL82)</f>
        <v>0</v>
      </c>
      <c r="AN82" s="143">
        <f>IF(K82="",AL82*'Fraccion masica'!$AB$35,K82*AL82)</f>
        <v>0</v>
      </c>
      <c r="AO82" s="149">
        <f>IFERROR(AM82*Hoja1!$C$24/Hoja1!$C$25/Hoja1!$C$26*16.04/1000000,0)</f>
        <v>0</v>
      </c>
      <c r="AP82" s="148">
        <f>IFERROR(AN82*Hoja1!$C$24/Hoja1!$C$25/Hoja1!$C$26*44.01/1000000,0)</f>
        <v>0</v>
      </c>
    </row>
    <row r="83" spans="2:42" x14ac:dyDescent="0.75">
      <c r="B83" s="52"/>
      <c r="C83" s="52"/>
      <c r="D83" s="125"/>
      <c r="E83" s="125"/>
      <c r="F83" s="131"/>
      <c r="G83" s="92"/>
      <c r="H83" s="14"/>
      <c r="I83" s="19"/>
      <c r="J83" s="52"/>
      <c r="K83" s="52"/>
      <c r="L83" s="122" t="str">
        <f t="shared" si="4"/>
        <v/>
      </c>
      <c r="M83" s="78">
        <f t="shared" si="5"/>
        <v>0</v>
      </c>
      <c r="N83" s="78">
        <f t="shared" si="6"/>
        <v>0</v>
      </c>
      <c r="O83" s="78">
        <f t="shared" si="15"/>
        <v>0</v>
      </c>
      <c r="P83" s="166" t="str">
        <f t="shared" si="7"/>
        <v>Factor de Emisión</v>
      </c>
      <c r="Q83" s="166">
        <f t="shared" si="8"/>
        <v>0</v>
      </c>
      <c r="R83" s="170">
        <f t="shared" si="9"/>
        <v>0</v>
      </c>
      <c r="S83" s="78">
        <f>Q83+R83*Hoja1!$C$19</f>
        <v>0</v>
      </c>
      <c r="AE83" s="143">
        <f t="shared" si="16"/>
        <v>0</v>
      </c>
      <c r="AF83" s="149">
        <f t="shared" si="17"/>
        <v>0</v>
      </c>
      <c r="AG83" s="148">
        <f t="shared" si="10"/>
        <v>0</v>
      </c>
      <c r="AH83" s="148" t="str">
        <f t="shared" si="11"/>
        <v>Factor de Emisión</v>
      </c>
      <c r="AI83" s="143">
        <f t="shared" si="12"/>
        <v>0</v>
      </c>
      <c r="AJ83" s="143">
        <f t="shared" si="13"/>
        <v>0</v>
      </c>
      <c r="AK83" s="143">
        <f t="shared" si="14"/>
        <v>0</v>
      </c>
      <c r="AL83" s="149">
        <f t="shared" si="18"/>
        <v>0</v>
      </c>
      <c r="AM83" s="148">
        <f>IF(J83="",AL83*'Fraccion masica'!$AB$36,J83*AL83)</f>
        <v>0</v>
      </c>
      <c r="AN83" s="143">
        <f>IF(K83="",AL83*'Fraccion masica'!$AB$35,K83*AL83)</f>
        <v>0</v>
      </c>
      <c r="AO83" s="149">
        <f>IFERROR(AM83*Hoja1!$C$24/Hoja1!$C$25/Hoja1!$C$26*16.04/1000000,0)</f>
        <v>0</v>
      </c>
      <c r="AP83" s="148">
        <f>IFERROR(AN83*Hoja1!$C$24/Hoja1!$C$25/Hoja1!$C$26*44.01/1000000,0)</f>
        <v>0</v>
      </c>
    </row>
    <row r="84" spans="2:42" x14ac:dyDescent="0.75">
      <c r="B84" s="52"/>
      <c r="C84" s="52"/>
      <c r="D84" s="125"/>
      <c r="E84" s="125"/>
      <c r="F84" s="131"/>
      <c r="G84" s="92"/>
      <c r="H84" s="14"/>
      <c r="I84" s="19"/>
      <c r="J84" s="52"/>
      <c r="K84" s="52"/>
      <c r="L84" s="122" t="str">
        <f t="shared" si="4"/>
        <v/>
      </c>
      <c r="M84" s="78">
        <f t="shared" si="5"/>
        <v>0</v>
      </c>
      <c r="N84" s="78">
        <f t="shared" si="6"/>
        <v>0</v>
      </c>
      <c r="O84" s="78">
        <f t="shared" si="15"/>
        <v>0</v>
      </c>
      <c r="P84" s="166" t="str">
        <f t="shared" si="7"/>
        <v>Factor de Emisión</v>
      </c>
      <c r="Q84" s="166">
        <f t="shared" si="8"/>
        <v>0</v>
      </c>
      <c r="R84" s="170">
        <f t="shared" si="9"/>
        <v>0</v>
      </c>
      <c r="S84" s="78">
        <f>Q84+R84*Hoja1!$C$19</f>
        <v>0</v>
      </c>
      <c r="AE84" s="143">
        <f t="shared" si="16"/>
        <v>0</v>
      </c>
      <c r="AF84" s="149">
        <f t="shared" si="17"/>
        <v>0</v>
      </c>
      <c r="AG84" s="148">
        <f t="shared" si="10"/>
        <v>0</v>
      </c>
      <c r="AH84" s="148" t="str">
        <f t="shared" si="11"/>
        <v>Factor de Emisión</v>
      </c>
      <c r="AI84" s="143">
        <f t="shared" si="12"/>
        <v>0</v>
      </c>
      <c r="AJ84" s="143">
        <f t="shared" si="13"/>
        <v>0</v>
      </c>
      <c r="AK84" s="143">
        <f t="shared" si="14"/>
        <v>0</v>
      </c>
      <c r="AL84" s="149">
        <f t="shared" si="18"/>
        <v>0</v>
      </c>
      <c r="AM84" s="148">
        <f>IF(J84="",AL84*'Fraccion masica'!$AB$36,J84*AL84)</f>
        <v>0</v>
      </c>
      <c r="AN84" s="143">
        <f>IF(K84="",AL84*'Fraccion masica'!$AB$35,K84*AL84)</f>
        <v>0</v>
      </c>
      <c r="AO84" s="149">
        <f>IFERROR(AM84*Hoja1!$C$24/Hoja1!$C$25/Hoja1!$C$26*16.04/1000000,0)</f>
        <v>0</v>
      </c>
      <c r="AP84" s="148">
        <f>IFERROR(AN84*Hoja1!$C$24/Hoja1!$C$25/Hoja1!$C$26*44.01/1000000,0)</f>
        <v>0</v>
      </c>
    </row>
    <row r="85" spans="2:42" x14ac:dyDescent="0.75">
      <c r="B85" s="52"/>
      <c r="C85" s="52"/>
      <c r="D85" s="125"/>
      <c r="E85" s="125"/>
      <c r="F85" s="131"/>
      <c r="G85" s="92"/>
      <c r="H85" s="14"/>
      <c r="I85" s="19"/>
      <c r="J85" s="52"/>
      <c r="K85" s="52"/>
      <c r="L85" s="122" t="str">
        <f t="shared" si="4"/>
        <v/>
      </c>
      <c r="M85" s="78">
        <f t="shared" si="5"/>
        <v>0</v>
      </c>
      <c r="N85" s="78">
        <f t="shared" si="6"/>
        <v>0</v>
      </c>
      <c r="O85" s="78">
        <f t="shared" si="15"/>
        <v>0</v>
      </c>
      <c r="P85" s="166" t="str">
        <f t="shared" si="7"/>
        <v>Factor de Emisión</v>
      </c>
      <c r="Q85" s="166">
        <f t="shared" si="8"/>
        <v>0</v>
      </c>
      <c r="R85" s="170">
        <f t="shared" si="9"/>
        <v>0</v>
      </c>
      <c r="S85" s="78">
        <f>Q85+R85*Hoja1!$C$19</f>
        <v>0</v>
      </c>
      <c r="AE85" s="143">
        <f t="shared" si="16"/>
        <v>0</v>
      </c>
      <c r="AF85" s="149">
        <f t="shared" si="17"/>
        <v>0</v>
      </c>
      <c r="AG85" s="148">
        <f t="shared" si="10"/>
        <v>0</v>
      </c>
      <c r="AH85" s="148" t="str">
        <f t="shared" si="11"/>
        <v>Factor de Emisión</v>
      </c>
      <c r="AI85" s="143">
        <f t="shared" si="12"/>
        <v>0</v>
      </c>
      <c r="AJ85" s="143">
        <f t="shared" si="13"/>
        <v>0</v>
      </c>
      <c r="AK85" s="143">
        <f t="shared" si="14"/>
        <v>0</v>
      </c>
      <c r="AL85" s="149">
        <f t="shared" si="18"/>
        <v>0</v>
      </c>
      <c r="AM85" s="148">
        <f>IF(J85="",AL85*'Fraccion masica'!$AB$36,J85*AL85)</f>
        <v>0</v>
      </c>
      <c r="AN85" s="143">
        <f>IF(K85="",AL85*'Fraccion masica'!$AB$35,K85*AL85)</f>
        <v>0</v>
      </c>
      <c r="AO85" s="149">
        <f>IFERROR(AM85*Hoja1!$C$24/Hoja1!$C$25/Hoja1!$C$26*16.04/1000000,0)</f>
        <v>0</v>
      </c>
      <c r="AP85" s="148">
        <f>IFERROR(AN85*Hoja1!$C$24/Hoja1!$C$25/Hoja1!$C$26*44.01/1000000,0)</f>
        <v>0</v>
      </c>
    </row>
    <row r="86" spans="2:42" x14ac:dyDescent="0.75">
      <c r="B86" s="52"/>
      <c r="C86" s="52"/>
      <c r="D86" s="125"/>
      <c r="E86" s="125"/>
      <c r="F86" s="131"/>
      <c r="G86" s="92"/>
      <c r="H86" s="14"/>
      <c r="I86" s="19"/>
      <c r="J86" s="52"/>
      <c r="K86" s="52"/>
      <c r="L86" s="122" t="str">
        <f t="shared" si="4"/>
        <v/>
      </c>
      <c r="M86" s="78">
        <f t="shared" si="5"/>
        <v>0</v>
      </c>
      <c r="N86" s="78">
        <f t="shared" si="6"/>
        <v>0</v>
      </c>
      <c r="O86" s="78">
        <f t="shared" si="15"/>
        <v>0</v>
      </c>
      <c r="P86" s="166" t="str">
        <f t="shared" si="7"/>
        <v>Factor de Emisión</v>
      </c>
      <c r="Q86" s="166">
        <f t="shared" si="8"/>
        <v>0</v>
      </c>
      <c r="R86" s="170">
        <f t="shared" si="9"/>
        <v>0</v>
      </c>
      <c r="S86" s="78">
        <f>Q86+R86*Hoja1!$C$19</f>
        <v>0</v>
      </c>
      <c r="AE86" s="143">
        <f t="shared" si="16"/>
        <v>0</v>
      </c>
      <c r="AF86" s="149">
        <f t="shared" si="17"/>
        <v>0</v>
      </c>
      <c r="AG86" s="148">
        <f t="shared" si="10"/>
        <v>0</v>
      </c>
      <c r="AH86" s="148" t="str">
        <f t="shared" si="11"/>
        <v>Factor de Emisión</v>
      </c>
      <c r="AI86" s="143">
        <f t="shared" si="12"/>
        <v>0</v>
      </c>
      <c r="AJ86" s="143">
        <f t="shared" si="13"/>
        <v>0</v>
      </c>
      <c r="AK86" s="143">
        <f t="shared" si="14"/>
        <v>0</v>
      </c>
      <c r="AL86" s="149">
        <f t="shared" si="18"/>
        <v>0</v>
      </c>
      <c r="AM86" s="148">
        <f>IF(J86="",AL86*'Fraccion masica'!$AB$36,J86*AL86)</f>
        <v>0</v>
      </c>
      <c r="AN86" s="143">
        <f>IF(K86="",AL86*'Fraccion masica'!$AB$35,K86*AL86)</f>
        <v>0</v>
      </c>
      <c r="AO86" s="149">
        <f>IFERROR(AM86*Hoja1!$C$24/Hoja1!$C$25/Hoja1!$C$26*16.04/1000000,0)</f>
        <v>0</v>
      </c>
      <c r="AP86" s="148">
        <f>IFERROR(AN86*Hoja1!$C$24/Hoja1!$C$25/Hoja1!$C$26*44.01/1000000,0)</f>
        <v>0</v>
      </c>
    </row>
    <row r="87" spans="2:42" x14ac:dyDescent="0.75">
      <c r="B87" s="52"/>
      <c r="C87" s="52"/>
      <c r="D87" s="125"/>
      <c r="E87" s="125"/>
      <c r="F87" s="131"/>
      <c r="G87" s="92"/>
      <c r="H87" s="14"/>
      <c r="I87" s="19"/>
      <c r="J87" s="52"/>
      <c r="K87" s="52"/>
      <c r="L87" s="122" t="str">
        <f t="shared" si="4"/>
        <v/>
      </c>
      <c r="M87" s="78">
        <f t="shared" si="5"/>
        <v>0</v>
      </c>
      <c r="N87" s="78">
        <f t="shared" si="6"/>
        <v>0</v>
      </c>
      <c r="O87" s="78">
        <f t="shared" si="15"/>
        <v>0</v>
      </c>
      <c r="P87" s="166" t="str">
        <f t="shared" si="7"/>
        <v>Factor de Emisión</v>
      </c>
      <c r="Q87" s="166">
        <f t="shared" si="8"/>
        <v>0</v>
      </c>
      <c r="R87" s="170">
        <f t="shared" si="9"/>
        <v>0</v>
      </c>
      <c r="S87" s="78">
        <f>Q87+R87*Hoja1!$C$19</f>
        <v>0</v>
      </c>
      <c r="AE87" s="143">
        <f t="shared" si="16"/>
        <v>0</v>
      </c>
      <c r="AF87" s="149">
        <f t="shared" si="17"/>
        <v>0</v>
      </c>
      <c r="AG87" s="148">
        <f t="shared" si="10"/>
        <v>0</v>
      </c>
      <c r="AH87" s="148" t="str">
        <f t="shared" si="11"/>
        <v>Factor de Emisión</v>
      </c>
      <c r="AI87" s="143">
        <f t="shared" si="12"/>
        <v>0</v>
      </c>
      <c r="AJ87" s="143">
        <f t="shared" si="13"/>
        <v>0</v>
      </c>
      <c r="AK87" s="143">
        <f t="shared" si="14"/>
        <v>0</v>
      </c>
      <c r="AL87" s="149">
        <f t="shared" si="18"/>
        <v>0</v>
      </c>
      <c r="AM87" s="148">
        <f>IF(J87="",AL87*'Fraccion masica'!$AB$36,J87*AL87)</f>
        <v>0</v>
      </c>
      <c r="AN87" s="143">
        <f>IF(K87="",AL87*'Fraccion masica'!$AB$35,K87*AL87)</f>
        <v>0</v>
      </c>
      <c r="AO87" s="149">
        <f>IFERROR(AM87*Hoja1!$C$24/Hoja1!$C$25/Hoja1!$C$26*16.04/1000000,0)</f>
        <v>0</v>
      </c>
      <c r="AP87" s="148">
        <f>IFERROR(AN87*Hoja1!$C$24/Hoja1!$C$25/Hoja1!$C$26*44.01/1000000,0)</f>
        <v>0</v>
      </c>
    </row>
    <row r="88" spans="2:42" x14ac:dyDescent="0.75">
      <c r="B88" s="52"/>
      <c r="C88" s="52"/>
      <c r="D88" s="125"/>
      <c r="E88" s="125"/>
      <c r="F88" s="131"/>
      <c r="G88" s="92"/>
      <c r="H88" s="14"/>
      <c r="I88" s="19"/>
      <c r="J88" s="52"/>
      <c r="K88" s="52"/>
      <c r="L88" s="122" t="str">
        <f t="shared" si="4"/>
        <v/>
      </c>
      <c r="M88" s="78">
        <f t="shared" si="5"/>
        <v>0</v>
      </c>
      <c r="N88" s="78">
        <f t="shared" si="6"/>
        <v>0</v>
      </c>
      <c r="O88" s="78">
        <f t="shared" si="15"/>
        <v>0</v>
      </c>
      <c r="P88" s="166" t="str">
        <f t="shared" si="7"/>
        <v>Factor de Emisión</v>
      </c>
      <c r="Q88" s="166">
        <f t="shared" si="8"/>
        <v>0</v>
      </c>
      <c r="R88" s="170">
        <f t="shared" si="9"/>
        <v>0</v>
      </c>
      <c r="S88" s="78">
        <f>Q88+R88*Hoja1!$C$19</f>
        <v>0</v>
      </c>
      <c r="AE88" s="143">
        <f t="shared" si="16"/>
        <v>0</v>
      </c>
      <c r="AF88" s="149">
        <f t="shared" si="17"/>
        <v>0</v>
      </c>
      <c r="AG88" s="148">
        <f t="shared" si="10"/>
        <v>0</v>
      </c>
      <c r="AH88" s="148" t="str">
        <f t="shared" si="11"/>
        <v>Factor de Emisión</v>
      </c>
      <c r="AI88" s="143">
        <f t="shared" si="12"/>
        <v>0</v>
      </c>
      <c r="AJ88" s="143">
        <f t="shared" si="13"/>
        <v>0</v>
      </c>
      <c r="AK88" s="143">
        <f t="shared" si="14"/>
        <v>0</v>
      </c>
      <c r="AL88" s="149">
        <f t="shared" si="18"/>
        <v>0</v>
      </c>
      <c r="AM88" s="148">
        <f>IF(J88="",AL88*'Fraccion masica'!$AB$36,J88*AL88)</f>
        <v>0</v>
      </c>
      <c r="AN88" s="143">
        <f>IF(K88="",AL88*'Fraccion masica'!$AB$35,K88*AL88)</f>
        <v>0</v>
      </c>
      <c r="AO88" s="149">
        <f>IFERROR(AM88*Hoja1!$C$24/Hoja1!$C$25/Hoja1!$C$26*16.04/1000000,0)</f>
        <v>0</v>
      </c>
      <c r="AP88" s="148">
        <f>IFERROR(AN88*Hoja1!$C$24/Hoja1!$C$25/Hoja1!$C$26*44.01/1000000,0)</f>
        <v>0</v>
      </c>
    </row>
    <row r="89" spans="2:42" x14ac:dyDescent="0.75">
      <c r="B89" s="52"/>
      <c r="C89" s="52"/>
      <c r="D89" s="125"/>
      <c r="E89" s="125"/>
      <c r="F89" s="131"/>
      <c r="G89" s="92"/>
      <c r="H89" s="14"/>
      <c r="I89" s="19"/>
      <c r="J89" s="52"/>
      <c r="K89" s="52"/>
      <c r="L89" s="122" t="str">
        <f t="shared" si="4"/>
        <v/>
      </c>
      <c r="M89" s="78">
        <f t="shared" si="5"/>
        <v>0</v>
      </c>
      <c r="N89" s="78">
        <f t="shared" si="6"/>
        <v>0</v>
      </c>
      <c r="O89" s="78">
        <f t="shared" si="15"/>
        <v>0</v>
      </c>
      <c r="P89" s="166" t="str">
        <f t="shared" si="7"/>
        <v>Factor de Emisión</v>
      </c>
      <c r="Q89" s="166">
        <f t="shared" si="8"/>
        <v>0</v>
      </c>
      <c r="R89" s="170">
        <f t="shared" si="9"/>
        <v>0</v>
      </c>
      <c r="S89" s="78">
        <f>Q89+R89*Hoja1!$C$19</f>
        <v>0</v>
      </c>
      <c r="AE89" s="143">
        <f t="shared" si="16"/>
        <v>0</v>
      </c>
      <c r="AF89" s="149">
        <f t="shared" si="17"/>
        <v>0</v>
      </c>
      <c r="AG89" s="148">
        <f t="shared" si="10"/>
        <v>0</v>
      </c>
      <c r="AH89" s="148" t="str">
        <f t="shared" si="11"/>
        <v>Factor de Emisión</v>
      </c>
      <c r="AI89" s="143">
        <f t="shared" si="12"/>
        <v>0</v>
      </c>
      <c r="AJ89" s="143">
        <f t="shared" si="13"/>
        <v>0</v>
      </c>
      <c r="AK89" s="143">
        <f t="shared" si="14"/>
        <v>0</v>
      </c>
      <c r="AL89" s="149">
        <f t="shared" si="18"/>
        <v>0</v>
      </c>
      <c r="AM89" s="148">
        <f>IF(J89="",AL89*'Fraccion masica'!$AB$36,J89*AL89)</f>
        <v>0</v>
      </c>
      <c r="AN89" s="143">
        <f>IF(K89="",AL89*'Fraccion masica'!$AB$35,K89*AL89)</f>
        <v>0</v>
      </c>
      <c r="AO89" s="149">
        <f>IFERROR(AM89*Hoja1!$C$24/Hoja1!$C$25/Hoja1!$C$26*16.04/1000000,0)</f>
        <v>0</v>
      </c>
      <c r="AP89" s="148">
        <f>IFERROR(AN89*Hoja1!$C$24/Hoja1!$C$25/Hoja1!$C$26*44.01/1000000,0)</f>
        <v>0</v>
      </c>
    </row>
    <row r="90" spans="2:42" x14ac:dyDescent="0.75">
      <c r="B90" s="52"/>
      <c r="C90" s="52"/>
      <c r="D90" s="125"/>
      <c r="E90" s="125"/>
      <c r="F90" s="131"/>
      <c r="G90" s="92"/>
      <c r="H90" s="14"/>
      <c r="I90" s="19"/>
      <c r="J90" s="52"/>
      <c r="K90" s="52"/>
      <c r="L90" s="122" t="str">
        <f t="shared" si="4"/>
        <v/>
      </c>
      <c r="M90" s="78">
        <f t="shared" si="5"/>
        <v>0</v>
      </c>
      <c r="N90" s="78">
        <f t="shared" si="6"/>
        <v>0</v>
      </c>
      <c r="O90" s="78">
        <f t="shared" si="15"/>
        <v>0</v>
      </c>
      <c r="P90" s="166" t="str">
        <f t="shared" si="7"/>
        <v>Factor de Emisión</v>
      </c>
      <c r="Q90" s="166">
        <f t="shared" si="8"/>
        <v>0</v>
      </c>
      <c r="R90" s="170">
        <f t="shared" si="9"/>
        <v>0</v>
      </c>
      <c r="S90" s="78">
        <f>Q90+R90*Hoja1!$C$19</f>
        <v>0</v>
      </c>
      <c r="AE90" s="143">
        <f t="shared" si="16"/>
        <v>0</v>
      </c>
      <c r="AF90" s="149">
        <f t="shared" si="17"/>
        <v>0</v>
      </c>
      <c r="AG90" s="148">
        <f t="shared" si="10"/>
        <v>0</v>
      </c>
      <c r="AH90" s="148" t="str">
        <f t="shared" si="11"/>
        <v>Factor de Emisión</v>
      </c>
      <c r="AI90" s="143">
        <f t="shared" si="12"/>
        <v>0</v>
      </c>
      <c r="AJ90" s="143">
        <f t="shared" si="13"/>
        <v>0</v>
      </c>
      <c r="AK90" s="143">
        <f t="shared" si="14"/>
        <v>0</v>
      </c>
      <c r="AL90" s="149">
        <f t="shared" si="18"/>
        <v>0</v>
      </c>
      <c r="AM90" s="148">
        <f>IF(J90="",AL90*'Fraccion masica'!$AB$36,J90*AL90)</f>
        <v>0</v>
      </c>
      <c r="AN90" s="143">
        <f>IF(K90="",AL90*'Fraccion masica'!$AB$35,K90*AL90)</f>
        <v>0</v>
      </c>
      <c r="AO90" s="149">
        <f>IFERROR(AM90*Hoja1!$C$24/Hoja1!$C$25/Hoja1!$C$26*16.04/1000000,0)</f>
        <v>0</v>
      </c>
      <c r="AP90" s="148">
        <f>IFERROR(AN90*Hoja1!$C$24/Hoja1!$C$25/Hoja1!$C$26*44.01/1000000,0)</f>
        <v>0</v>
      </c>
    </row>
    <row r="91" spans="2:42" x14ac:dyDescent="0.75">
      <c r="B91" s="52"/>
      <c r="C91" s="52"/>
      <c r="D91" s="125"/>
      <c r="E91" s="125"/>
      <c r="F91" s="131"/>
      <c r="G91" s="92"/>
      <c r="H91" s="14"/>
      <c r="I91" s="19"/>
      <c r="J91" s="52"/>
      <c r="K91" s="52"/>
      <c r="L91" s="122" t="str">
        <f t="shared" si="4"/>
        <v/>
      </c>
      <c r="M91" s="78">
        <f t="shared" si="5"/>
        <v>0</v>
      </c>
      <c r="N91" s="78">
        <f t="shared" si="6"/>
        <v>0</v>
      </c>
      <c r="O91" s="78">
        <f t="shared" si="15"/>
        <v>0</v>
      </c>
      <c r="P91" s="166" t="str">
        <f t="shared" si="7"/>
        <v>Factor de Emisión</v>
      </c>
      <c r="Q91" s="166">
        <f t="shared" si="8"/>
        <v>0</v>
      </c>
      <c r="R91" s="170">
        <f t="shared" si="9"/>
        <v>0</v>
      </c>
      <c r="S91" s="78">
        <f>Q91+R91*Hoja1!$C$19</f>
        <v>0</v>
      </c>
      <c r="AE91" s="143">
        <f t="shared" si="16"/>
        <v>0</v>
      </c>
      <c r="AF91" s="149">
        <f t="shared" si="17"/>
        <v>0</v>
      </c>
      <c r="AG91" s="148">
        <f t="shared" si="10"/>
        <v>0</v>
      </c>
      <c r="AH91" s="148" t="str">
        <f t="shared" si="11"/>
        <v>Factor de Emisión</v>
      </c>
      <c r="AI91" s="143">
        <f t="shared" si="12"/>
        <v>0</v>
      </c>
      <c r="AJ91" s="143">
        <f t="shared" si="13"/>
        <v>0</v>
      </c>
      <c r="AK91" s="143">
        <f t="shared" si="14"/>
        <v>0</v>
      </c>
      <c r="AL91" s="149">
        <f t="shared" si="18"/>
        <v>0</v>
      </c>
      <c r="AM91" s="148">
        <f>IF(J91="",AL91*'Fraccion masica'!$AB$36,J91*AL91)</f>
        <v>0</v>
      </c>
      <c r="AN91" s="143">
        <f>IF(K91="",AL91*'Fraccion masica'!$AB$35,K91*AL91)</f>
        <v>0</v>
      </c>
      <c r="AO91" s="149">
        <f>IFERROR(AM91*Hoja1!$C$24/Hoja1!$C$25/Hoja1!$C$26*16.04/1000000,0)</f>
        <v>0</v>
      </c>
      <c r="AP91" s="148">
        <f>IFERROR(AN91*Hoja1!$C$24/Hoja1!$C$25/Hoja1!$C$26*44.01/1000000,0)</f>
        <v>0</v>
      </c>
    </row>
    <row r="92" spans="2:42" x14ac:dyDescent="0.75">
      <c r="B92" s="52"/>
      <c r="C92" s="52"/>
      <c r="D92" s="125"/>
      <c r="E92" s="125"/>
      <c r="F92" s="131"/>
      <c r="G92" s="92"/>
      <c r="H92" s="14"/>
      <c r="I92" s="19"/>
      <c r="J92" s="52"/>
      <c r="K92" s="52"/>
      <c r="L92" s="122" t="str">
        <f t="shared" si="4"/>
        <v/>
      </c>
      <c r="M92" s="78">
        <f t="shared" si="5"/>
        <v>0</v>
      </c>
      <c r="N92" s="78">
        <f t="shared" si="6"/>
        <v>0</v>
      </c>
      <c r="O92" s="78">
        <f t="shared" si="15"/>
        <v>0</v>
      </c>
      <c r="P92" s="166" t="str">
        <f t="shared" si="7"/>
        <v>Factor de Emisión</v>
      </c>
      <c r="Q92" s="166">
        <f t="shared" si="8"/>
        <v>0</v>
      </c>
      <c r="R92" s="170">
        <f t="shared" si="9"/>
        <v>0</v>
      </c>
      <c r="S92" s="78">
        <f>Q92+R92*Hoja1!$C$19</f>
        <v>0</v>
      </c>
      <c r="AE92" s="143">
        <f t="shared" si="16"/>
        <v>0</v>
      </c>
      <c r="AF92" s="149">
        <f t="shared" si="17"/>
        <v>0</v>
      </c>
      <c r="AG92" s="148">
        <f t="shared" si="10"/>
        <v>0</v>
      </c>
      <c r="AH92" s="148" t="str">
        <f t="shared" si="11"/>
        <v>Factor de Emisión</v>
      </c>
      <c r="AI92" s="143">
        <f t="shared" si="12"/>
        <v>0</v>
      </c>
      <c r="AJ92" s="143">
        <f t="shared" si="13"/>
        <v>0</v>
      </c>
      <c r="AK92" s="143">
        <f t="shared" si="14"/>
        <v>0</v>
      </c>
      <c r="AL92" s="149">
        <f t="shared" si="18"/>
        <v>0</v>
      </c>
      <c r="AM92" s="148">
        <f>IF(J92="",AL92*'Fraccion masica'!$AB$36,J92*AL92)</f>
        <v>0</v>
      </c>
      <c r="AN92" s="143">
        <f>IF(K92="",AL92*'Fraccion masica'!$AB$35,K92*AL92)</f>
        <v>0</v>
      </c>
      <c r="AO92" s="149">
        <f>IFERROR(AM92*Hoja1!$C$24/Hoja1!$C$25/Hoja1!$C$26*16.04/1000000,0)</f>
        <v>0</v>
      </c>
      <c r="AP92" s="148">
        <f>IFERROR(AN92*Hoja1!$C$24/Hoja1!$C$25/Hoja1!$C$26*44.01/1000000,0)</f>
        <v>0</v>
      </c>
    </row>
    <row r="93" spans="2:42" x14ac:dyDescent="0.75">
      <c r="B93" s="52"/>
      <c r="C93" s="52"/>
      <c r="D93" s="125"/>
      <c r="E93" s="125"/>
      <c r="F93" s="131"/>
      <c r="G93" s="92"/>
      <c r="H93" s="14"/>
      <c r="I93" s="19"/>
      <c r="J93" s="52"/>
      <c r="K93" s="52"/>
      <c r="L93" s="122" t="str">
        <f t="shared" si="4"/>
        <v/>
      </c>
      <c r="M93" s="78">
        <f t="shared" si="5"/>
        <v>0</v>
      </c>
      <c r="N93" s="78">
        <f t="shared" si="6"/>
        <v>0</v>
      </c>
      <c r="O93" s="78">
        <f t="shared" si="15"/>
        <v>0</v>
      </c>
      <c r="P93" s="166" t="str">
        <f t="shared" si="7"/>
        <v>Factor de Emisión</v>
      </c>
      <c r="Q93" s="166">
        <f t="shared" si="8"/>
        <v>0</v>
      </c>
      <c r="R93" s="170">
        <f t="shared" si="9"/>
        <v>0</v>
      </c>
      <c r="S93" s="78">
        <f>Q93+R93*Hoja1!$C$19</f>
        <v>0</v>
      </c>
      <c r="AE93" s="143">
        <f t="shared" si="16"/>
        <v>0</v>
      </c>
      <c r="AF93" s="149">
        <f t="shared" si="17"/>
        <v>0</v>
      </c>
      <c r="AG93" s="148">
        <f t="shared" si="10"/>
        <v>0</v>
      </c>
      <c r="AH93" s="148" t="str">
        <f t="shared" si="11"/>
        <v>Factor de Emisión</v>
      </c>
      <c r="AI93" s="143">
        <f t="shared" si="12"/>
        <v>0</v>
      </c>
      <c r="AJ93" s="143">
        <f t="shared" si="13"/>
        <v>0</v>
      </c>
      <c r="AK93" s="143">
        <f t="shared" si="14"/>
        <v>0</v>
      </c>
      <c r="AL93" s="149">
        <f t="shared" si="18"/>
        <v>0</v>
      </c>
      <c r="AM93" s="148">
        <f>IF(J93="",AL93*'Fraccion masica'!$AB$36,J93*AL93)</f>
        <v>0</v>
      </c>
      <c r="AN93" s="143">
        <f>IF(K93="",AL93*'Fraccion masica'!$AB$35,K93*AL93)</f>
        <v>0</v>
      </c>
      <c r="AO93" s="149">
        <f>IFERROR(AM93*Hoja1!$C$24/Hoja1!$C$25/Hoja1!$C$26*16.04/1000000,0)</f>
        <v>0</v>
      </c>
      <c r="AP93" s="148">
        <f>IFERROR(AN93*Hoja1!$C$24/Hoja1!$C$25/Hoja1!$C$26*44.01/1000000,0)</f>
        <v>0</v>
      </c>
    </row>
    <row r="94" spans="2:42" x14ac:dyDescent="0.75">
      <c r="B94" s="52"/>
      <c r="C94" s="52"/>
      <c r="D94" s="125"/>
      <c r="E94" s="125"/>
      <c r="F94" s="131"/>
      <c r="G94" s="92"/>
      <c r="H94" s="14"/>
      <c r="I94" s="19"/>
      <c r="J94" s="52"/>
      <c r="K94" s="52"/>
      <c r="L94" s="122" t="str">
        <f t="shared" si="4"/>
        <v/>
      </c>
      <c r="M94" s="78">
        <f t="shared" si="5"/>
        <v>0</v>
      </c>
      <c r="N94" s="78">
        <f t="shared" si="6"/>
        <v>0</v>
      </c>
      <c r="O94" s="78">
        <f t="shared" si="15"/>
        <v>0</v>
      </c>
      <c r="P94" s="166" t="str">
        <f t="shared" si="7"/>
        <v>Factor de Emisión</v>
      </c>
      <c r="Q94" s="166">
        <f t="shared" si="8"/>
        <v>0</v>
      </c>
      <c r="R94" s="170">
        <f t="shared" si="9"/>
        <v>0</v>
      </c>
      <c r="S94" s="78">
        <f>Q94+R94*Hoja1!$C$19</f>
        <v>0</v>
      </c>
      <c r="AE94" s="143">
        <f t="shared" si="16"/>
        <v>0</v>
      </c>
      <c r="AF94" s="149">
        <f t="shared" si="17"/>
        <v>0</v>
      </c>
      <c r="AG94" s="148">
        <f t="shared" si="10"/>
        <v>0</v>
      </c>
      <c r="AH94" s="148" t="str">
        <f t="shared" si="11"/>
        <v>Factor de Emisión</v>
      </c>
      <c r="AI94" s="143">
        <f t="shared" si="12"/>
        <v>0</v>
      </c>
      <c r="AJ94" s="143">
        <f t="shared" si="13"/>
        <v>0</v>
      </c>
      <c r="AK94" s="143">
        <f t="shared" si="14"/>
        <v>0</v>
      </c>
      <c r="AL94" s="149">
        <f t="shared" si="18"/>
        <v>0</v>
      </c>
      <c r="AM94" s="148">
        <f>IF(J94="",AL94*'Fraccion masica'!$AB$36,J94*AL94)</f>
        <v>0</v>
      </c>
      <c r="AN94" s="143">
        <f>IF(K94="",AL94*'Fraccion masica'!$AB$35,K94*AL94)</f>
        <v>0</v>
      </c>
      <c r="AO94" s="149">
        <f>IFERROR(AM94*Hoja1!$C$24/Hoja1!$C$25/Hoja1!$C$26*16.04/1000000,0)</f>
        <v>0</v>
      </c>
      <c r="AP94" s="148">
        <f>IFERROR(AN94*Hoja1!$C$24/Hoja1!$C$25/Hoja1!$C$26*44.01/1000000,0)</f>
        <v>0</v>
      </c>
    </row>
    <row r="95" spans="2:42" x14ac:dyDescent="0.75">
      <c r="B95" s="52"/>
      <c r="C95" s="52"/>
      <c r="D95" s="125"/>
      <c r="E95" s="125"/>
      <c r="F95" s="131"/>
      <c r="G95" s="92"/>
      <c r="H95" s="14"/>
      <c r="I95" s="19"/>
      <c r="J95" s="52"/>
      <c r="K95" s="52"/>
      <c r="L95" s="122" t="str">
        <f t="shared" si="4"/>
        <v/>
      </c>
      <c r="M95" s="78">
        <f t="shared" si="5"/>
        <v>0</v>
      </c>
      <c r="N95" s="78">
        <f t="shared" si="6"/>
        <v>0</v>
      </c>
      <c r="O95" s="78">
        <f t="shared" si="15"/>
        <v>0</v>
      </c>
      <c r="P95" s="166" t="str">
        <f t="shared" si="7"/>
        <v>Factor de Emisión</v>
      </c>
      <c r="Q95" s="166">
        <f t="shared" si="8"/>
        <v>0</v>
      </c>
      <c r="R95" s="170">
        <f t="shared" si="9"/>
        <v>0</v>
      </c>
      <c r="S95" s="78">
        <f>Q95+R95*Hoja1!$C$19</f>
        <v>0</v>
      </c>
      <c r="AE95" s="143">
        <f t="shared" si="16"/>
        <v>0</v>
      </c>
      <c r="AF95" s="149">
        <f t="shared" si="17"/>
        <v>0</v>
      </c>
      <c r="AG95" s="148">
        <f t="shared" si="10"/>
        <v>0</v>
      </c>
      <c r="AH95" s="148" t="str">
        <f t="shared" si="11"/>
        <v>Factor de Emisión</v>
      </c>
      <c r="AI95" s="143">
        <f t="shared" si="12"/>
        <v>0</v>
      </c>
      <c r="AJ95" s="143">
        <f t="shared" si="13"/>
        <v>0</v>
      </c>
      <c r="AK95" s="143">
        <f t="shared" si="14"/>
        <v>0</v>
      </c>
      <c r="AL95" s="149">
        <f t="shared" si="18"/>
        <v>0</v>
      </c>
      <c r="AM95" s="148">
        <f>IF(J95="",AL95*'Fraccion masica'!$AB$36,J95*AL95)</f>
        <v>0</v>
      </c>
      <c r="AN95" s="143">
        <f>IF(K95="",AL95*'Fraccion masica'!$AB$35,K95*AL95)</f>
        <v>0</v>
      </c>
      <c r="AO95" s="149">
        <f>IFERROR(AM95*Hoja1!$C$24/Hoja1!$C$25/Hoja1!$C$26*16.04/1000000,0)</f>
        <v>0</v>
      </c>
      <c r="AP95" s="148">
        <f>IFERROR(AN95*Hoja1!$C$24/Hoja1!$C$25/Hoja1!$C$26*44.01/1000000,0)</f>
        <v>0</v>
      </c>
    </row>
    <row r="96" spans="2:42" x14ac:dyDescent="0.75">
      <c r="B96" s="52"/>
      <c r="C96" s="52"/>
      <c r="D96" s="125"/>
      <c r="E96" s="125"/>
      <c r="F96" s="131"/>
      <c r="G96" s="92"/>
      <c r="H96" s="14"/>
      <c r="I96" s="19"/>
      <c r="J96" s="52"/>
      <c r="K96" s="52"/>
      <c r="L96" s="122" t="str">
        <f t="shared" si="4"/>
        <v/>
      </c>
      <c r="M96" s="78">
        <f t="shared" si="5"/>
        <v>0</v>
      </c>
      <c r="N96" s="78">
        <f t="shared" si="6"/>
        <v>0</v>
      </c>
      <c r="O96" s="78">
        <f t="shared" si="15"/>
        <v>0</v>
      </c>
      <c r="P96" s="166" t="str">
        <f t="shared" si="7"/>
        <v>Factor de Emisión</v>
      </c>
      <c r="Q96" s="166">
        <f t="shared" si="8"/>
        <v>0</v>
      </c>
      <c r="R96" s="170">
        <f t="shared" si="9"/>
        <v>0</v>
      </c>
      <c r="S96" s="78">
        <f>Q96+R96*Hoja1!$C$19</f>
        <v>0</v>
      </c>
      <c r="AE96" s="143">
        <f t="shared" si="16"/>
        <v>0</v>
      </c>
      <c r="AF96" s="149">
        <f t="shared" si="17"/>
        <v>0</v>
      </c>
      <c r="AG96" s="148">
        <f t="shared" si="10"/>
        <v>0</v>
      </c>
      <c r="AH96" s="148" t="str">
        <f t="shared" si="11"/>
        <v>Factor de Emisión</v>
      </c>
      <c r="AI96" s="143">
        <f t="shared" si="12"/>
        <v>0</v>
      </c>
      <c r="AJ96" s="143">
        <f t="shared" si="13"/>
        <v>0</v>
      </c>
      <c r="AK96" s="143">
        <f t="shared" si="14"/>
        <v>0</v>
      </c>
      <c r="AL96" s="149">
        <f t="shared" si="18"/>
        <v>0</v>
      </c>
      <c r="AM96" s="148">
        <f>IF(J96="",AL96*'Fraccion masica'!$AB$36,J96*AL96)</f>
        <v>0</v>
      </c>
      <c r="AN96" s="143">
        <f>IF(K96="",AL96*'Fraccion masica'!$AB$35,K96*AL96)</f>
        <v>0</v>
      </c>
      <c r="AO96" s="149">
        <f>IFERROR(AM96*Hoja1!$C$24/Hoja1!$C$25/Hoja1!$C$26*16.04/1000000,0)</f>
        <v>0</v>
      </c>
      <c r="AP96" s="148">
        <f>IFERROR(AN96*Hoja1!$C$24/Hoja1!$C$25/Hoja1!$C$26*44.01/1000000,0)</f>
        <v>0</v>
      </c>
    </row>
    <row r="97" spans="2:42" x14ac:dyDescent="0.75">
      <c r="B97" s="52"/>
      <c r="C97" s="52"/>
      <c r="D97" s="125"/>
      <c r="E97" s="125"/>
      <c r="F97" s="131"/>
      <c r="G97" s="92"/>
      <c r="H97" s="14"/>
      <c r="I97" s="19"/>
      <c r="J97" s="52"/>
      <c r="K97" s="52"/>
      <c r="L97" s="122" t="str">
        <f t="shared" si="4"/>
        <v/>
      </c>
      <c r="M97" s="78">
        <f t="shared" si="5"/>
        <v>0</v>
      </c>
      <c r="N97" s="78">
        <f t="shared" si="6"/>
        <v>0</v>
      </c>
      <c r="O97" s="78">
        <f t="shared" si="15"/>
        <v>0</v>
      </c>
      <c r="P97" s="166" t="str">
        <f t="shared" si="7"/>
        <v>Factor de Emisión</v>
      </c>
      <c r="Q97" s="166">
        <f t="shared" si="8"/>
        <v>0</v>
      </c>
      <c r="R97" s="170">
        <f t="shared" si="9"/>
        <v>0</v>
      </c>
      <c r="S97" s="78">
        <f>Q97+R97*Hoja1!$C$19</f>
        <v>0</v>
      </c>
      <c r="AE97" s="143">
        <f t="shared" si="16"/>
        <v>0</v>
      </c>
      <c r="AF97" s="149">
        <f t="shared" si="17"/>
        <v>0</v>
      </c>
      <c r="AG97" s="148">
        <f t="shared" si="10"/>
        <v>0</v>
      </c>
      <c r="AH97" s="148" t="str">
        <f t="shared" si="11"/>
        <v>Factor de Emisión</v>
      </c>
      <c r="AI97" s="143">
        <f t="shared" si="12"/>
        <v>0</v>
      </c>
      <c r="AJ97" s="143">
        <f t="shared" si="13"/>
        <v>0</v>
      </c>
      <c r="AK97" s="143">
        <f t="shared" si="14"/>
        <v>0</v>
      </c>
      <c r="AL97" s="149">
        <f t="shared" si="18"/>
        <v>0</v>
      </c>
      <c r="AM97" s="148">
        <f>IF(J97="",AL97*'Fraccion masica'!$AB$36,J97*AL97)</f>
        <v>0</v>
      </c>
      <c r="AN97" s="143">
        <f>IF(K97="",AL97*'Fraccion masica'!$AB$35,K97*AL97)</f>
        <v>0</v>
      </c>
      <c r="AO97" s="149">
        <f>IFERROR(AM97*Hoja1!$C$24/Hoja1!$C$25/Hoja1!$C$26*16.04/1000000,0)</f>
        <v>0</v>
      </c>
      <c r="AP97" s="148">
        <f>IFERROR(AN97*Hoja1!$C$24/Hoja1!$C$25/Hoja1!$C$26*44.01/1000000,0)</f>
        <v>0</v>
      </c>
    </row>
    <row r="98" spans="2:42" x14ac:dyDescent="0.75">
      <c r="B98" s="52"/>
      <c r="C98" s="52"/>
      <c r="D98" s="125"/>
      <c r="E98" s="125"/>
      <c r="F98" s="131"/>
      <c r="G98" s="92"/>
      <c r="H98" s="14"/>
      <c r="I98" s="19"/>
      <c r="J98" s="52"/>
      <c r="K98" s="52"/>
      <c r="L98" s="122" t="str">
        <f t="shared" si="4"/>
        <v/>
      </c>
      <c r="M98" s="78">
        <f t="shared" si="5"/>
        <v>0</v>
      </c>
      <c r="N98" s="78">
        <f t="shared" si="6"/>
        <v>0</v>
      </c>
      <c r="O98" s="78">
        <f t="shared" si="15"/>
        <v>0</v>
      </c>
      <c r="P98" s="166" t="str">
        <f t="shared" si="7"/>
        <v>Factor de Emisión</v>
      </c>
      <c r="Q98" s="166">
        <f t="shared" si="8"/>
        <v>0</v>
      </c>
      <c r="R98" s="170">
        <f t="shared" si="9"/>
        <v>0</v>
      </c>
      <c r="S98" s="78">
        <f>Q98+R98*Hoja1!$C$19</f>
        <v>0</v>
      </c>
      <c r="AE98" s="143">
        <f t="shared" si="16"/>
        <v>0</v>
      </c>
      <c r="AF98" s="149">
        <f t="shared" si="17"/>
        <v>0</v>
      </c>
      <c r="AG98" s="148">
        <f t="shared" si="10"/>
        <v>0</v>
      </c>
      <c r="AH98" s="148" t="str">
        <f t="shared" si="11"/>
        <v>Factor de Emisión</v>
      </c>
      <c r="AI98" s="143">
        <f t="shared" si="12"/>
        <v>0</v>
      </c>
      <c r="AJ98" s="143">
        <f t="shared" si="13"/>
        <v>0</v>
      </c>
      <c r="AK98" s="143">
        <f t="shared" si="14"/>
        <v>0</v>
      </c>
      <c r="AL98" s="149">
        <f t="shared" si="18"/>
        <v>0</v>
      </c>
      <c r="AM98" s="148">
        <f>IF(J98="",AL98*'Fraccion masica'!$AB$36,J98*AL98)</f>
        <v>0</v>
      </c>
      <c r="AN98" s="143">
        <f>IF(K98="",AL98*'Fraccion masica'!$AB$35,K98*AL98)</f>
        <v>0</v>
      </c>
      <c r="AO98" s="149">
        <f>IFERROR(AM98*Hoja1!$C$24/Hoja1!$C$25/Hoja1!$C$26*16.04/1000000,0)</f>
        <v>0</v>
      </c>
      <c r="AP98" s="148">
        <f>IFERROR(AN98*Hoja1!$C$24/Hoja1!$C$25/Hoja1!$C$26*44.01/1000000,0)</f>
        <v>0</v>
      </c>
    </row>
    <row r="99" spans="2:42" x14ac:dyDescent="0.75">
      <c r="B99" s="52"/>
      <c r="C99" s="52"/>
      <c r="D99" s="125"/>
      <c r="E99" s="125"/>
      <c r="F99" s="131"/>
      <c r="G99" s="92"/>
      <c r="H99" s="14"/>
      <c r="I99" s="19"/>
      <c r="J99" s="52"/>
      <c r="K99" s="52"/>
      <c r="L99" s="122" t="str">
        <f t="shared" si="4"/>
        <v/>
      </c>
      <c r="M99" s="78">
        <f t="shared" si="5"/>
        <v>0</v>
      </c>
      <c r="N99" s="78">
        <f t="shared" si="6"/>
        <v>0</v>
      </c>
      <c r="O99" s="78">
        <f t="shared" si="15"/>
        <v>0</v>
      </c>
      <c r="P99" s="166" t="str">
        <f t="shared" si="7"/>
        <v>Factor de Emisión</v>
      </c>
      <c r="Q99" s="166">
        <f t="shared" si="8"/>
        <v>0</v>
      </c>
      <c r="R99" s="170">
        <f t="shared" si="9"/>
        <v>0</v>
      </c>
      <c r="S99" s="78">
        <f>Q99+R99*Hoja1!$C$19</f>
        <v>0</v>
      </c>
      <c r="AE99" s="143">
        <f t="shared" si="16"/>
        <v>0</v>
      </c>
      <c r="AF99" s="149">
        <f t="shared" si="17"/>
        <v>0</v>
      </c>
      <c r="AG99" s="148">
        <f t="shared" si="10"/>
        <v>0</v>
      </c>
      <c r="AH99" s="148" t="str">
        <f t="shared" si="11"/>
        <v>Factor de Emisión</v>
      </c>
      <c r="AI99" s="143">
        <f t="shared" si="12"/>
        <v>0</v>
      </c>
      <c r="AJ99" s="143">
        <f t="shared" si="13"/>
        <v>0</v>
      </c>
      <c r="AK99" s="143">
        <f t="shared" si="14"/>
        <v>0</v>
      </c>
      <c r="AL99" s="149">
        <f t="shared" si="18"/>
        <v>0</v>
      </c>
      <c r="AM99" s="148">
        <f>IF(J99="",AL99*'Fraccion masica'!$AB$36,J99*AL99)</f>
        <v>0</v>
      </c>
      <c r="AN99" s="143">
        <f>IF(K99="",AL99*'Fraccion masica'!$AB$35,K99*AL99)</f>
        <v>0</v>
      </c>
      <c r="AO99" s="149">
        <f>IFERROR(AM99*Hoja1!$C$24/Hoja1!$C$25/Hoja1!$C$26*16.04/1000000,0)</f>
        <v>0</v>
      </c>
      <c r="AP99" s="148">
        <f>IFERROR(AN99*Hoja1!$C$24/Hoja1!$C$25/Hoja1!$C$26*44.01/1000000,0)</f>
        <v>0</v>
      </c>
    </row>
    <row r="100" spans="2:42" x14ac:dyDescent="0.75">
      <c r="B100" s="52"/>
      <c r="C100" s="52"/>
      <c r="D100" s="125"/>
      <c r="E100" s="125"/>
      <c r="F100" s="131"/>
      <c r="G100" s="92"/>
      <c r="H100" s="14"/>
      <c r="I100" s="19"/>
      <c r="J100" s="52"/>
      <c r="K100" s="52"/>
      <c r="L100" s="122" t="str">
        <f t="shared" si="4"/>
        <v/>
      </c>
      <c r="M100" s="78">
        <f t="shared" si="5"/>
        <v>0</v>
      </c>
      <c r="N100" s="78">
        <f t="shared" si="6"/>
        <v>0</v>
      </c>
      <c r="O100" s="78">
        <f t="shared" si="15"/>
        <v>0</v>
      </c>
      <c r="P100" s="166" t="str">
        <f t="shared" si="7"/>
        <v>Factor de Emisión</v>
      </c>
      <c r="Q100" s="166">
        <f t="shared" si="8"/>
        <v>0</v>
      </c>
      <c r="R100" s="170">
        <f t="shared" si="9"/>
        <v>0</v>
      </c>
      <c r="S100" s="78">
        <f>Q100+R100*Hoja1!$C$19</f>
        <v>0</v>
      </c>
      <c r="AE100" s="143">
        <f t="shared" si="16"/>
        <v>0</v>
      </c>
      <c r="AF100" s="149">
        <f t="shared" si="17"/>
        <v>0</v>
      </c>
      <c r="AG100" s="148">
        <f t="shared" si="10"/>
        <v>0</v>
      </c>
      <c r="AH100" s="148" t="str">
        <f t="shared" si="11"/>
        <v>Factor de Emisión</v>
      </c>
      <c r="AI100" s="143">
        <f t="shared" si="12"/>
        <v>0</v>
      </c>
      <c r="AJ100" s="143">
        <f t="shared" si="13"/>
        <v>0</v>
      </c>
      <c r="AK100" s="143">
        <f t="shared" si="14"/>
        <v>0</v>
      </c>
      <c r="AL100" s="149">
        <f t="shared" si="18"/>
        <v>0</v>
      </c>
      <c r="AM100" s="148">
        <f>IF(J100="",AL100*'Fraccion masica'!$AB$36,J100*AL100)</f>
        <v>0</v>
      </c>
      <c r="AN100" s="143">
        <f>IF(K100="",AL100*'Fraccion masica'!$AB$35,K100*AL100)</f>
        <v>0</v>
      </c>
      <c r="AO100" s="149">
        <f>IFERROR(AM100*Hoja1!$C$24/Hoja1!$C$25/Hoja1!$C$26*16.04/1000000,0)</f>
        <v>0</v>
      </c>
      <c r="AP100" s="148">
        <f>IFERROR(AN100*Hoja1!$C$24/Hoja1!$C$25/Hoja1!$C$26*44.01/1000000,0)</f>
        <v>0</v>
      </c>
    </row>
    <row r="101" spans="2:42" x14ac:dyDescent="0.75">
      <c r="B101" s="52"/>
      <c r="C101" s="52"/>
      <c r="D101" s="125"/>
      <c r="E101" s="125"/>
      <c r="F101" s="131"/>
      <c r="G101" s="92"/>
      <c r="H101" s="14"/>
      <c r="I101" s="19"/>
      <c r="J101" s="52"/>
      <c r="K101" s="52"/>
      <c r="L101" s="122" t="str">
        <f t="shared" si="4"/>
        <v/>
      </c>
      <c r="M101" s="78">
        <f t="shared" si="5"/>
        <v>0</v>
      </c>
      <c r="N101" s="78">
        <f t="shared" si="6"/>
        <v>0</v>
      </c>
      <c r="O101" s="78">
        <f t="shared" si="15"/>
        <v>0</v>
      </c>
      <c r="P101" s="166" t="str">
        <f t="shared" si="7"/>
        <v>Factor de Emisión</v>
      </c>
      <c r="Q101" s="166">
        <f t="shared" si="8"/>
        <v>0</v>
      </c>
      <c r="R101" s="170">
        <f t="shared" si="9"/>
        <v>0</v>
      </c>
      <c r="S101" s="78">
        <f>Q101+R101*Hoja1!$C$19</f>
        <v>0</v>
      </c>
      <c r="AE101" s="143">
        <f t="shared" si="16"/>
        <v>0</v>
      </c>
      <c r="AF101" s="149">
        <f t="shared" si="17"/>
        <v>0</v>
      </c>
      <c r="AG101" s="148">
        <f t="shared" si="10"/>
        <v>0</v>
      </c>
      <c r="AH101" s="148" t="str">
        <f t="shared" si="11"/>
        <v>Factor de Emisión</v>
      </c>
      <c r="AI101" s="143">
        <f t="shared" si="12"/>
        <v>0</v>
      </c>
      <c r="AJ101" s="143">
        <f t="shared" si="13"/>
        <v>0</v>
      </c>
      <c r="AK101" s="143">
        <f t="shared" si="14"/>
        <v>0</v>
      </c>
      <c r="AL101" s="149">
        <f t="shared" si="18"/>
        <v>0</v>
      </c>
      <c r="AM101" s="148">
        <f>IF(J101="",AL101*'Fraccion masica'!$AB$36,J101*AL101)</f>
        <v>0</v>
      </c>
      <c r="AN101" s="143">
        <f>IF(K101="",AL101*'Fraccion masica'!$AB$35,K101*AL101)</f>
        <v>0</v>
      </c>
      <c r="AO101" s="149">
        <f>IFERROR(AM101*Hoja1!$C$24/Hoja1!$C$25/Hoja1!$C$26*16.04/1000000,0)</f>
        <v>0</v>
      </c>
      <c r="AP101" s="148">
        <f>IFERROR(AN101*Hoja1!$C$24/Hoja1!$C$25/Hoja1!$C$26*44.01/1000000,0)</f>
        <v>0</v>
      </c>
    </row>
    <row r="102" spans="2:42" x14ac:dyDescent="0.75">
      <c r="B102" s="52"/>
      <c r="C102" s="52"/>
      <c r="D102" s="125"/>
      <c r="E102" s="125"/>
      <c r="F102" s="131"/>
      <c r="G102" s="92"/>
      <c r="H102" s="14"/>
      <c r="I102" s="19"/>
      <c r="J102" s="52"/>
      <c r="K102" s="52"/>
      <c r="L102" s="122" t="str">
        <f t="shared" si="4"/>
        <v/>
      </c>
      <c r="M102" s="78">
        <f t="shared" si="5"/>
        <v>0</v>
      </c>
      <c r="N102" s="78">
        <f t="shared" si="6"/>
        <v>0</v>
      </c>
      <c r="O102" s="78">
        <f t="shared" si="15"/>
        <v>0</v>
      </c>
      <c r="P102" s="166" t="str">
        <f t="shared" si="7"/>
        <v>Factor de Emisión</v>
      </c>
      <c r="Q102" s="166">
        <f t="shared" si="8"/>
        <v>0</v>
      </c>
      <c r="R102" s="170">
        <f t="shared" si="9"/>
        <v>0</v>
      </c>
      <c r="S102" s="78">
        <f>Q102+R102*Hoja1!$C$19</f>
        <v>0</v>
      </c>
      <c r="AE102" s="143">
        <f t="shared" si="16"/>
        <v>0</v>
      </c>
      <c r="AF102" s="149">
        <f t="shared" si="17"/>
        <v>0</v>
      </c>
      <c r="AG102" s="148">
        <f t="shared" si="10"/>
        <v>0</v>
      </c>
      <c r="AH102" s="148" t="str">
        <f t="shared" si="11"/>
        <v>Factor de Emisión</v>
      </c>
      <c r="AI102" s="143">
        <f t="shared" si="12"/>
        <v>0</v>
      </c>
      <c r="AJ102" s="143">
        <f t="shared" si="13"/>
        <v>0</v>
      </c>
      <c r="AK102" s="143">
        <f t="shared" si="14"/>
        <v>0</v>
      </c>
      <c r="AL102" s="149">
        <f t="shared" si="18"/>
        <v>0</v>
      </c>
      <c r="AM102" s="148">
        <f>IF(J102="",AL102*'Fraccion masica'!$AB$36,J102*AL102)</f>
        <v>0</v>
      </c>
      <c r="AN102" s="143">
        <f>IF(K102="",AL102*'Fraccion masica'!$AB$35,K102*AL102)</f>
        <v>0</v>
      </c>
      <c r="AO102" s="149">
        <f>IFERROR(AM102*Hoja1!$C$24/Hoja1!$C$25/Hoja1!$C$26*16.04/1000000,0)</f>
        <v>0</v>
      </c>
      <c r="AP102" s="148">
        <f>IFERROR(AN102*Hoja1!$C$24/Hoja1!$C$25/Hoja1!$C$26*44.01/1000000,0)</f>
        <v>0</v>
      </c>
    </row>
    <row r="103" spans="2:42" x14ac:dyDescent="0.75">
      <c r="B103" s="52"/>
      <c r="C103" s="52"/>
      <c r="D103" s="125"/>
      <c r="E103" s="125"/>
      <c r="F103" s="131"/>
      <c r="G103" s="92"/>
      <c r="H103" s="14"/>
      <c r="I103" s="19"/>
      <c r="J103" s="52"/>
      <c r="K103" s="52"/>
      <c r="L103" s="122" t="str">
        <f t="shared" si="4"/>
        <v/>
      </c>
      <c r="M103" s="78">
        <f t="shared" si="5"/>
        <v>0</v>
      </c>
      <c r="N103" s="78">
        <f t="shared" si="6"/>
        <v>0</v>
      </c>
      <c r="O103" s="78">
        <f t="shared" si="15"/>
        <v>0</v>
      </c>
      <c r="P103" s="166" t="str">
        <f t="shared" si="7"/>
        <v>Factor de Emisión</v>
      </c>
      <c r="Q103" s="166">
        <f t="shared" si="8"/>
        <v>0</v>
      </c>
      <c r="R103" s="170">
        <f t="shared" si="9"/>
        <v>0</v>
      </c>
      <c r="S103" s="78">
        <f>Q103+R103*Hoja1!$C$19</f>
        <v>0</v>
      </c>
      <c r="AE103" s="143">
        <f t="shared" si="16"/>
        <v>0</v>
      </c>
      <c r="AF103" s="149">
        <f t="shared" si="17"/>
        <v>0</v>
      </c>
      <c r="AG103" s="148">
        <f t="shared" si="10"/>
        <v>0</v>
      </c>
      <c r="AH103" s="148" t="str">
        <f t="shared" si="11"/>
        <v>Factor de Emisión</v>
      </c>
      <c r="AI103" s="143">
        <f t="shared" si="12"/>
        <v>0</v>
      </c>
      <c r="AJ103" s="143">
        <f t="shared" si="13"/>
        <v>0</v>
      </c>
      <c r="AK103" s="143">
        <f t="shared" si="14"/>
        <v>0</v>
      </c>
      <c r="AL103" s="149">
        <f t="shared" si="18"/>
        <v>0</v>
      </c>
      <c r="AM103" s="148">
        <f>IF(J103="",AL103*'Fraccion masica'!$AB$36,J103*AL103)</f>
        <v>0</v>
      </c>
      <c r="AN103" s="143">
        <f>IF(K103="",AL103*'Fraccion masica'!$AB$35,K103*AL103)</f>
        <v>0</v>
      </c>
      <c r="AO103" s="149">
        <f>IFERROR(AM103*Hoja1!$C$24/Hoja1!$C$25/Hoja1!$C$26*16.04/1000000,0)</f>
        <v>0</v>
      </c>
      <c r="AP103" s="148">
        <f>IFERROR(AN103*Hoja1!$C$24/Hoja1!$C$25/Hoja1!$C$26*44.01/1000000,0)</f>
        <v>0</v>
      </c>
    </row>
    <row r="104" spans="2:42" x14ac:dyDescent="0.75">
      <c r="B104" s="52"/>
      <c r="C104" s="52"/>
      <c r="D104" s="125"/>
      <c r="E104" s="125"/>
      <c r="F104" s="131"/>
      <c r="G104" s="92"/>
      <c r="H104" s="14"/>
      <c r="I104" s="19"/>
      <c r="J104" s="52"/>
      <c r="K104" s="52"/>
      <c r="L104" s="122" t="str">
        <f t="shared" si="4"/>
        <v/>
      </c>
      <c r="M104" s="78">
        <f t="shared" si="5"/>
        <v>0</v>
      </c>
      <c r="N104" s="78">
        <f t="shared" si="6"/>
        <v>0</v>
      </c>
      <c r="O104" s="78">
        <f t="shared" si="15"/>
        <v>0</v>
      </c>
      <c r="P104" s="166" t="str">
        <f t="shared" si="7"/>
        <v>Factor de Emisión</v>
      </c>
      <c r="Q104" s="166">
        <f t="shared" si="8"/>
        <v>0</v>
      </c>
      <c r="R104" s="170">
        <f t="shared" si="9"/>
        <v>0</v>
      </c>
      <c r="S104" s="78">
        <f>Q104+R104*Hoja1!$C$19</f>
        <v>0</v>
      </c>
      <c r="AE104" s="143">
        <f t="shared" si="16"/>
        <v>0</v>
      </c>
      <c r="AF104" s="149">
        <f t="shared" si="17"/>
        <v>0</v>
      </c>
      <c r="AG104" s="148">
        <f t="shared" si="10"/>
        <v>0</v>
      </c>
      <c r="AH104" s="148" t="str">
        <f t="shared" si="11"/>
        <v>Factor de Emisión</v>
      </c>
      <c r="AI104" s="143">
        <f t="shared" si="12"/>
        <v>0</v>
      </c>
      <c r="AJ104" s="143">
        <f t="shared" si="13"/>
        <v>0</v>
      </c>
      <c r="AK104" s="143">
        <f t="shared" si="14"/>
        <v>0</v>
      </c>
      <c r="AL104" s="149">
        <f t="shared" si="18"/>
        <v>0</v>
      </c>
      <c r="AM104" s="148">
        <f>IF(J104="",AL104*'Fraccion masica'!$AB$36,J104*AL104)</f>
        <v>0</v>
      </c>
      <c r="AN104" s="143">
        <f>IF(K104="",AL104*'Fraccion masica'!$AB$35,K104*AL104)</f>
        <v>0</v>
      </c>
      <c r="AO104" s="149">
        <f>IFERROR(AM104*Hoja1!$C$24/Hoja1!$C$25/Hoja1!$C$26*16.04/1000000,0)</f>
        <v>0</v>
      </c>
      <c r="AP104" s="148">
        <f>IFERROR(AN104*Hoja1!$C$24/Hoja1!$C$25/Hoja1!$C$26*44.01/1000000,0)</f>
        <v>0</v>
      </c>
    </row>
    <row r="105" spans="2:42" x14ac:dyDescent="0.75">
      <c r="B105" s="52"/>
      <c r="C105" s="52"/>
      <c r="D105" s="125"/>
      <c r="E105" s="125"/>
      <c r="F105" s="131"/>
      <c r="G105" s="92"/>
      <c r="H105" s="14"/>
      <c r="I105" s="19"/>
      <c r="J105" s="52"/>
      <c r="K105" s="52"/>
      <c r="L105" s="122" t="str">
        <f t="shared" si="4"/>
        <v/>
      </c>
      <c r="M105" s="78">
        <f t="shared" si="5"/>
        <v>0</v>
      </c>
      <c r="N105" s="78">
        <f t="shared" si="6"/>
        <v>0</v>
      </c>
      <c r="O105" s="78">
        <f t="shared" si="15"/>
        <v>0</v>
      </c>
      <c r="P105" s="166" t="str">
        <f t="shared" si="7"/>
        <v>Factor de Emisión</v>
      </c>
      <c r="Q105" s="166">
        <f t="shared" si="8"/>
        <v>0</v>
      </c>
      <c r="R105" s="170">
        <f t="shared" si="9"/>
        <v>0</v>
      </c>
      <c r="S105" s="78">
        <f>Q105+R105*Hoja1!$C$19</f>
        <v>0</v>
      </c>
      <c r="AE105" s="143">
        <f t="shared" si="16"/>
        <v>0</v>
      </c>
      <c r="AF105" s="149">
        <f t="shared" si="17"/>
        <v>0</v>
      </c>
      <c r="AG105" s="148">
        <f t="shared" si="10"/>
        <v>0</v>
      </c>
      <c r="AH105" s="148" t="str">
        <f t="shared" si="11"/>
        <v>Factor de Emisión</v>
      </c>
      <c r="AI105" s="143">
        <f t="shared" si="12"/>
        <v>0</v>
      </c>
      <c r="AJ105" s="143">
        <f t="shared" si="13"/>
        <v>0</v>
      </c>
      <c r="AK105" s="143">
        <f t="shared" si="14"/>
        <v>0</v>
      </c>
      <c r="AL105" s="149">
        <f t="shared" si="18"/>
        <v>0</v>
      </c>
      <c r="AM105" s="148">
        <f>IF(J105="",AL105*'Fraccion masica'!$AB$36,J105*AL105)</f>
        <v>0</v>
      </c>
      <c r="AN105" s="143">
        <f>IF(K105="",AL105*'Fraccion masica'!$AB$35,K105*AL105)</f>
        <v>0</v>
      </c>
      <c r="AO105" s="149">
        <f>IFERROR(AM105*Hoja1!$C$24/Hoja1!$C$25/Hoja1!$C$26*16.04/1000000,0)</f>
        <v>0</v>
      </c>
      <c r="AP105" s="148">
        <f>IFERROR(AN105*Hoja1!$C$24/Hoja1!$C$25/Hoja1!$C$26*44.01/1000000,0)</f>
        <v>0</v>
      </c>
    </row>
    <row r="106" spans="2:42" x14ac:dyDescent="0.75">
      <c r="B106" s="52"/>
      <c r="C106" s="52"/>
      <c r="D106" s="125"/>
      <c r="E106" s="125"/>
      <c r="F106" s="131"/>
      <c r="G106" s="92"/>
      <c r="H106" s="14"/>
      <c r="I106" s="19"/>
      <c r="J106" s="52"/>
      <c r="K106" s="52"/>
      <c r="L106" s="122" t="str">
        <f t="shared" si="4"/>
        <v/>
      </c>
      <c r="M106" s="78">
        <f t="shared" si="5"/>
        <v>0</v>
      </c>
      <c r="N106" s="78">
        <f t="shared" si="6"/>
        <v>0</v>
      </c>
      <c r="O106" s="78">
        <f t="shared" si="15"/>
        <v>0</v>
      </c>
      <c r="P106" s="166" t="str">
        <f t="shared" si="7"/>
        <v>Factor de Emisión</v>
      </c>
      <c r="Q106" s="166">
        <f t="shared" si="8"/>
        <v>0</v>
      </c>
      <c r="R106" s="170">
        <f t="shared" si="9"/>
        <v>0</v>
      </c>
      <c r="S106" s="78">
        <f>Q106+R106*Hoja1!$C$19</f>
        <v>0</v>
      </c>
      <c r="AE106" s="143">
        <f t="shared" si="16"/>
        <v>0</v>
      </c>
      <c r="AF106" s="149">
        <f t="shared" si="17"/>
        <v>0</v>
      </c>
      <c r="AG106" s="148">
        <f t="shared" si="10"/>
        <v>0</v>
      </c>
      <c r="AH106" s="148" t="str">
        <f t="shared" si="11"/>
        <v>Factor de Emisión</v>
      </c>
      <c r="AI106" s="143">
        <f t="shared" si="12"/>
        <v>0</v>
      </c>
      <c r="AJ106" s="143">
        <f t="shared" si="13"/>
        <v>0</v>
      </c>
      <c r="AK106" s="143">
        <f t="shared" si="14"/>
        <v>0</v>
      </c>
      <c r="AL106" s="149">
        <f t="shared" si="18"/>
        <v>0</v>
      </c>
      <c r="AM106" s="148">
        <f>IF(J106="",AL106*'Fraccion masica'!$AB$36,J106*AL106)</f>
        <v>0</v>
      </c>
      <c r="AN106" s="143">
        <f>IF(K106="",AL106*'Fraccion masica'!$AB$35,K106*AL106)</f>
        <v>0</v>
      </c>
      <c r="AO106" s="149">
        <f>IFERROR(AM106*Hoja1!$C$24/Hoja1!$C$25/Hoja1!$C$26*16.04/1000000,0)</f>
        <v>0</v>
      </c>
      <c r="AP106" s="148">
        <f>IFERROR(AN106*Hoja1!$C$24/Hoja1!$C$25/Hoja1!$C$26*44.01/1000000,0)</f>
        <v>0</v>
      </c>
    </row>
    <row r="107" spans="2:42" x14ac:dyDescent="0.75">
      <c r="B107" s="52"/>
      <c r="C107" s="52"/>
      <c r="D107" s="125"/>
      <c r="E107" s="125"/>
      <c r="F107" s="131"/>
      <c r="G107" s="92"/>
      <c r="H107" s="14"/>
      <c r="I107" s="19"/>
      <c r="J107" s="52"/>
      <c r="K107" s="52"/>
      <c r="L107" s="122" t="str">
        <f t="shared" si="4"/>
        <v/>
      </c>
      <c r="M107" s="78">
        <f t="shared" si="5"/>
        <v>0</v>
      </c>
      <c r="N107" s="78">
        <f t="shared" si="6"/>
        <v>0</v>
      </c>
      <c r="O107" s="78">
        <f t="shared" ref="O107:O124" si="19">AI107</f>
        <v>0</v>
      </c>
      <c r="P107" s="166" t="str">
        <f t="shared" si="7"/>
        <v>Factor de Emisión</v>
      </c>
      <c r="Q107" s="166">
        <f t="shared" si="8"/>
        <v>0</v>
      </c>
      <c r="R107" s="170">
        <f t="shared" si="9"/>
        <v>0</v>
      </c>
      <c r="S107" s="78">
        <f>Q107+R107*Hoja1!$C$19</f>
        <v>0</v>
      </c>
      <c r="AE107" s="143">
        <f t="shared" ref="AE107:AE124" si="20">B107</f>
        <v>0</v>
      </c>
      <c r="AF107" s="149">
        <f t="shared" ref="AF107:AF124" si="21">G107*C107</f>
        <v>0</v>
      </c>
      <c r="AG107" s="148">
        <f t="shared" si="10"/>
        <v>0</v>
      </c>
      <c r="AH107" s="148" t="str">
        <f t="shared" si="11"/>
        <v>Factor de Emisión</v>
      </c>
      <c r="AI107" s="143">
        <f t="shared" si="12"/>
        <v>0</v>
      </c>
      <c r="AJ107" s="143">
        <f t="shared" si="13"/>
        <v>0</v>
      </c>
      <c r="AK107" s="143">
        <f t="shared" si="14"/>
        <v>0</v>
      </c>
      <c r="AL107" s="149">
        <f t="shared" ref="AL107:AL124" si="22">AI107*(0.3048^3)</f>
        <v>0</v>
      </c>
      <c r="AM107" s="148">
        <f>IF(J107="",AL107*'Fraccion masica'!$AB$36,J107*AL107)</f>
        <v>0</v>
      </c>
      <c r="AN107" s="143">
        <f>IF(K107="",AL107*'Fraccion masica'!$AB$35,K107*AL107)</f>
        <v>0</v>
      </c>
      <c r="AO107" s="149">
        <f>IFERROR(AM107*Hoja1!$C$24/Hoja1!$C$25/Hoja1!$C$26*16.04/1000000,0)</f>
        <v>0</v>
      </c>
      <c r="AP107" s="148">
        <f>IFERROR(AN107*Hoja1!$C$24/Hoja1!$C$25/Hoja1!$C$26*44.01/1000000,0)</f>
        <v>0</v>
      </c>
    </row>
    <row r="108" spans="2:42" x14ac:dyDescent="0.75">
      <c r="B108" s="52"/>
      <c r="C108" s="52"/>
      <c r="D108" s="125"/>
      <c r="E108" s="125"/>
      <c r="F108" s="131"/>
      <c r="G108" s="92"/>
      <c r="H108" s="14"/>
      <c r="I108" s="19"/>
      <c r="J108" s="52"/>
      <c r="K108" s="52"/>
      <c r="L108" s="122" t="str">
        <f t="shared" ref="L108:L124" si="23">IF(F108="","",F108)</f>
        <v/>
      </c>
      <c r="M108" s="78">
        <f t="shared" ref="M108:M124" si="24">AJ108</f>
        <v>0</v>
      </c>
      <c r="N108" s="78">
        <f t="shared" ref="N108:N124" si="25">AK108</f>
        <v>0</v>
      </c>
      <c r="O108" s="78">
        <f t="shared" si="19"/>
        <v>0</v>
      </c>
      <c r="P108" s="166" t="str">
        <f t="shared" ref="P108:P124" si="26">AH108</f>
        <v>Factor de Emisión</v>
      </c>
      <c r="Q108" s="166">
        <f t="shared" ref="Q108:Q124" si="27">AP108</f>
        <v>0</v>
      </c>
      <c r="R108" s="170">
        <f t="shared" ref="R108:R124" si="28">AO108</f>
        <v>0</v>
      </c>
      <c r="S108" s="78">
        <f>Q108+R108*Hoja1!$C$19</f>
        <v>0</v>
      </c>
      <c r="AE108" s="143">
        <f t="shared" si="20"/>
        <v>0</v>
      </c>
      <c r="AF108" s="149">
        <f t="shared" si="21"/>
        <v>0</v>
      </c>
      <c r="AG108" s="148">
        <f t="shared" ref="AG108:AG124" si="29">IF(I108="X",H108*C108*1258/1000000,0)</f>
        <v>0</v>
      </c>
      <c r="AH108" s="148" t="str">
        <f t="shared" ref="AH108:AH124" si="30">IF(AF108&lt;&gt;0,"Medición","Factor de Emisión")</f>
        <v>Factor de Emisión</v>
      </c>
      <c r="AI108" s="143">
        <f t="shared" ref="AI108:AI124" si="31">IF(AF108&lt;&gt;0,AF108,AG108)*(1-D108-E108)</f>
        <v>0</v>
      </c>
      <c r="AJ108" s="143">
        <f t="shared" ref="AJ108:AJ124" si="32">IF(AF108&lt;&gt;0,AF108,AG108)*D108</f>
        <v>0</v>
      </c>
      <c r="AK108" s="143">
        <f t="shared" ref="AK108:AK124" si="33">IF(AF108&lt;&gt;0,AF108,AG108)*E108</f>
        <v>0</v>
      </c>
      <c r="AL108" s="149">
        <f t="shared" si="22"/>
        <v>0</v>
      </c>
      <c r="AM108" s="148">
        <f>IF(J108="",AL108*'Fraccion masica'!$AB$36,J108*AL108)</f>
        <v>0</v>
      </c>
      <c r="AN108" s="143">
        <f>IF(K108="",AL108*'Fraccion masica'!$AB$35,K108*AL108)</f>
        <v>0</v>
      </c>
      <c r="AO108" s="149">
        <f>IFERROR(AM108*Hoja1!$C$24/Hoja1!$C$25/Hoja1!$C$26*16.04/1000000,0)</f>
        <v>0</v>
      </c>
      <c r="AP108" s="148">
        <f>IFERROR(AN108*Hoja1!$C$24/Hoja1!$C$25/Hoja1!$C$26*44.01/1000000,0)</f>
        <v>0</v>
      </c>
    </row>
    <row r="109" spans="2:42" x14ac:dyDescent="0.75">
      <c r="B109" s="52"/>
      <c r="C109" s="52"/>
      <c r="D109" s="125"/>
      <c r="E109" s="125"/>
      <c r="F109" s="131"/>
      <c r="G109" s="92"/>
      <c r="H109" s="14"/>
      <c r="I109" s="19"/>
      <c r="J109" s="52"/>
      <c r="K109" s="52"/>
      <c r="L109" s="122" t="str">
        <f t="shared" si="23"/>
        <v/>
      </c>
      <c r="M109" s="78">
        <f t="shared" si="24"/>
        <v>0</v>
      </c>
      <c r="N109" s="78">
        <f t="shared" si="25"/>
        <v>0</v>
      </c>
      <c r="O109" s="78">
        <f t="shared" si="19"/>
        <v>0</v>
      </c>
      <c r="P109" s="166" t="str">
        <f t="shared" si="26"/>
        <v>Factor de Emisión</v>
      </c>
      <c r="Q109" s="166">
        <f t="shared" si="27"/>
        <v>0</v>
      </c>
      <c r="R109" s="170">
        <f t="shared" si="28"/>
        <v>0</v>
      </c>
      <c r="S109" s="78">
        <f>Q109+R109*Hoja1!$C$19</f>
        <v>0</v>
      </c>
      <c r="AE109" s="143">
        <f t="shared" si="20"/>
        <v>0</v>
      </c>
      <c r="AF109" s="149">
        <f t="shared" si="21"/>
        <v>0</v>
      </c>
      <c r="AG109" s="148">
        <f t="shared" si="29"/>
        <v>0</v>
      </c>
      <c r="AH109" s="148" t="str">
        <f t="shared" si="30"/>
        <v>Factor de Emisión</v>
      </c>
      <c r="AI109" s="143">
        <f t="shared" si="31"/>
        <v>0</v>
      </c>
      <c r="AJ109" s="143">
        <f t="shared" si="32"/>
        <v>0</v>
      </c>
      <c r="AK109" s="143">
        <f t="shared" si="33"/>
        <v>0</v>
      </c>
      <c r="AL109" s="149">
        <f t="shared" si="22"/>
        <v>0</v>
      </c>
      <c r="AM109" s="148">
        <f>IF(J109="",AL109*'Fraccion masica'!$AB$36,J109*AL109)</f>
        <v>0</v>
      </c>
      <c r="AN109" s="143">
        <f>IF(K109="",AL109*'Fraccion masica'!$AB$35,K109*AL109)</f>
        <v>0</v>
      </c>
      <c r="AO109" s="149">
        <f>IFERROR(AM109*Hoja1!$C$24/Hoja1!$C$25/Hoja1!$C$26*16.04/1000000,0)</f>
        <v>0</v>
      </c>
      <c r="AP109" s="148">
        <f>IFERROR(AN109*Hoja1!$C$24/Hoja1!$C$25/Hoja1!$C$26*44.01/1000000,0)</f>
        <v>0</v>
      </c>
    </row>
    <row r="110" spans="2:42" x14ac:dyDescent="0.75">
      <c r="B110" s="52"/>
      <c r="C110" s="52"/>
      <c r="D110" s="125"/>
      <c r="E110" s="125"/>
      <c r="F110" s="131"/>
      <c r="G110" s="92"/>
      <c r="H110" s="14"/>
      <c r="I110" s="19"/>
      <c r="J110" s="52"/>
      <c r="K110" s="52"/>
      <c r="L110" s="122" t="str">
        <f t="shared" si="23"/>
        <v/>
      </c>
      <c r="M110" s="78">
        <f t="shared" si="24"/>
        <v>0</v>
      </c>
      <c r="N110" s="78">
        <f t="shared" si="25"/>
        <v>0</v>
      </c>
      <c r="O110" s="78">
        <f t="shared" si="19"/>
        <v>0</v>
      </c>
      <c r="P110" s="166" t="str">
        <f t="shared" si="26"/>
        <v>Factor de Emisión</v>
      </c>
      <c r="Q110" s="166">
        <f t="shared" si="27"/>
        <v>0</v>
      </c>
      <c r="R110" s="170">
        <f t="shared" si="28"/>
        <v>0</v>
      </c>
      <c r="S110" s="78">
        <f>Q110+R110*Hoja1!$C$19</f>
        <v>0</v>
      </c>
      <c r="AE110" s="143">
        <f t="shared" si="20"/>
        <v>0</v>
      </c>
      <c r="AF110" s="149">
        <f t="shared" si="21"/>
        <v>0</v>
      </c>
      <c r="AG110" s="148">
        <f t="shared" si="29"/>
        <v>0</v>
      </c>
      <c r="AH110" s="148" t="str">
        <f t="shared" si="30"/>
        <v>Factor de Emisión</v>
      </c>
      <c r="AI110" s="143">
        <f t="shared" si="31"/>
        <v>0</v>
      </c>
      <c r="AJ110" s="143">
        <f t="shared" si="32"/>
        <v>0</v>
      </c>
      <c r="AK110" s="143">
        <f t="shared" si="33"/>
        <v>0</v>
      </c>
      <c r="AL110" s="149">
        <f t="shared" si="22"/>
        <v>0</v>
      </c>
      <c r="AM110" s="148">
        <f>IF(J110="",AL110*'Fraccion masica'!$AB$36,J110*AL110)</f>
        <v>0</v>
      </c>
      <c r="AN110" s="143">
        <f>IF(K110="",AL110*'Fraccion masica'!$AB$35,K110*AL110)</f>
        <v>0</v>
      </c>
      <c r="AO110" s="149">
        <f>IFERROR(AM110*Hoja1!$C$24/Hoja1!$C$25/Hoja1!$C$26*16.04/1000000,0)</f>
        <v>0</v>
      </c>
      <c r="AP110" s="148">
        <f>IFERROR(AN110*Hoja1!$C$24/Hoja1!$C$25/Hoja1!$C$26*44.01/1000000,0)</f>
        <v>0</v>
      </c>
    </row>
    <row r="111" spans="2:42" x14ac:dyDescent="0.75">
      <c r="B111" s="52"/>
      <c r="C111" s="52"/>
      <c r="D111" s="125"/>
      <c r="E111" s="125"/>
      <c r="F111" s="131"/>
      <c r="G111" s="92"/>
      <c r="H111" s="14"/>
      <c r="I111" s="19"/>
      <c r="J111" s="52"/>
      <c r="K111" s="52"/>
      <c r="L111" s="122" t="str">
        <f t="shared" si="23"/>
        <v/>
      </c>
      <c r="M111" s="78">
        <f t="shared" si="24"/>
        <v>0</v>
      </c>
      <c r="N111" s="78">
        <f t="shared" si="25"/>
        <v>0</v>
      </c>
      <c r="O111" s="78">
        <f t="shared" si="19"/>
        <v>0</v>
      </c>
      <c r="P111" s="166" t="str">
        <f t="shared" si="26"/>
        <v>Factor de Emisión</v>
      </c>
      <c r="Q111" s="166">
        <f t="shared" si="27"/>
        <v>0</v>
      </c>
      <c r="R111" s="170">
        <f t="shared" si="28"/>
        <v>0</v>
      </c>
      <c r="S111" s="78">
        <f>Q111+R111*Hoja1!$C$19</f>
        <v>0</v>
      </c>
      <c r="AE111" s="143">
        <f t="shared" si="20"/>
        <v>0</v>
      </c>
      <c r="AF111" s="149">
        <f t="shared" si="21"/>
        <v>0</v>
      </c>
      <c r="AG111" s="148">
        <f t="shared" si="29"/>
        <v>0</v>
      </c>
      <c r="AH111" s="148" t="str">
        <f t="shared" si="30"/>
        <v>Factor de Emisión</v>
      </c>
      <c r="AI111" s="143">
        <f t="shared" si="31"/>
        <v>0</v>
      </c>
      <c r="AJ111" s="143">
        <f t="shared" si="32"/>
        <v>0</v>
      </c>
      <c r="AK111" s="143">
        <f t="shared" si="33"/>
        <v>0</v>
      </c>
      <c r="AL111" s="149">
        <f t="shared" si="22"/>
        <v>0</v>
      </c>
      <c r="AM111" s="148">
        <f>IF(J111="",AL111*'Fraccion masica'!$AB$36,J111*AL111)</f>
        <v>0</v>
      </c>
      <c r="AN111" s="143">
        <f>IF(K111="",AL111*'Fraccion masica'!$AB$35,K111*AL111)</f>
        <v>0</v>
      </c>
      <c r="AO111" s="149">
        <f>IFERROR(AM111*Hoja1!$C$24/Hoja1!$C$25/Hoja1!$C$26*16.04/1000000,0)</f>
        <v>0</v>
      </c>
      <c r="AP111" s="148">
        <f>IFERROR(AN111*Hoja1!$C$24/Hoja1!$C$25/Hoja1!$C$26*44.01/1000000,0)</f>
        <v>0</v>
      </c>
    </row>
    <row r="112" spans="2:42" x14ac:dyDescent="0.75">
      <c r="B112" s="52"/>
      <c r="C112" s="52"/>
      <c r="D112" s="125"/>
      <c r="E112" s="125"/>
      <c r="F112" s="131"/>
      <c r="G112" s="92"/>
      <c r="H112" s="14"/>
      <c r="I112" s="19"/>
      <c r="J112" s="52"/>
      <c r="K112" s="52"/>
      <c r="L112" s="122" t="str">
        <f t="shared" si="23"/>
        <v/>
      </c>
      <c r="M112" s="78">
        <f t="shared" si="24"/>
        <v>0</v>
      </c>
      <c r="N112" s="78">
        <f t="shared" si="25"/>
        <v>0</v>
      </c>
      <c r="O112" s="78">
        <f t="shared" si="19"/>
        <v>0</v>
      </c>
      <c r="P112" s="166" t="str">
        <f t="shared" si="26"/>
        <v>Factor de Emisión</v>
      </c>
      <c r="Q112" s="166">
        <f t="shared" si="27"/>
        <v>0</v>
      </c>
      <c r="R112" s="170">
        <f t="shared" si="28"/>
        <v>0</v>
      </c>
      <c r="S112" s="78">
        <f>Q112+R112*Hoja1!$C$19</f>
        <v>0</v>
      </c>
      <c r="AE112" s="143">
        <f t="shared" si="20"/>
        <v>0</v>
      </c>
      <c r="AF112" s="149">
        <f t="shared" si="21"/>
        <v>0</v>
      </c>
      <c r="AG112" s="148">
        <f t="shared" si="29"/>
        <v>0</v>
      </c>
      <c r="AH112" s="148" t="str">
        <f t="shared" si="30"/>
        <v>Factor de Emisión</v>
      </c>
      <c r="AI112" s="143">
        <f t="shared" si="31"/>
        <v>0</v>
      </c>
      <c r="AJ112" s="143">
        <f t="shared" si="32"/>
        <v>0</v>
      </c>
      <c r="AK112" s="143">
        <f t="shared" si="33"/>
        <v>0</v>
      </c>
      <c r="AL112" s="149">
        <f t="shared" si="22"/>
        <v>0</v>
      </c>
      <c r="AM112" s="148">
        <f>IF(J112="",AL112*'Fraccion masica'!$AB$36,J112*AL112)</f>
        <v>0</v>
      </c>
      <c r="AN112" s="143">
        <f>IF(K112="",AL112*'Fraccion masica'!$AB$35,K112*AL112)</f>
        <v>0</v>
      </c>
      <c r="AO112" s="149">
        <f>IFERROR(AM112*Hoja1!$C$24/Hoja1!$C$25/Hoja1!$C$26*16.04/1000000,0)</f>
        <v>0</v>
      </c>
      <c r="AP112" s="148">
        <f>IFERROR(AN112*Hoja1!$C$24/Hoja1!$C$25/Hoja1!$C$26*44.01/1000000,0)</f>
        <v>0</v>
      </c>
    </row>
    <row r="113" spans="2:42" x14ac:dyDescent="0.75">
      <c r="B113" s="52"/>
      <c r="C113" s="52"/>
      <c r="D113" s="125"/>
      <c r="E113" s="125"/>
      <c r="F113" s="131"/>
      <c r="G113" s="92"/>
      <c r="H113" s="14"/>
      <c r="I113" s="19"/>
      <c r="J113" s="52"/>
      <c r="K113" s="52"/>
      <c r="L113" s="122" t="str">
        <f t="shared" si="23"/>
        <v/>
      </c>
      <c r="M113" s="78">
        <f t="shared" si="24"/>
        <v>0</v>
      </c>
      <c r="N113" s="78">
        <f t="shared" si="25"/>
        <v>0</v>
      </c>
      <c r="O113" s="78">
        <f t="shared" si="19"/>
        <v>0</v>
      </c>
      <c r="P113" s="166" t="str">
        <f t="shared" si="26"/>
        <v>Factor de Emisión</v>
      </c>
      <c r="Q113" s="166">
        <f t="shared" si="27"/>
        <v>0</v>
      </c>
      <c r="R113" s="170">
        <f t="shared" si="28"/>
        <v>0</v>
      </c>
      <c r="S113" s="78">
        <f>Q113+R113*Hoja1!$C$19</f>
        <v>0</v>
      </c>
      <c r="AE113" s="143">
        <f t="shared" si="20"/>
        <v>0</v>
      </c>
      <c r="AF113" s="149">
        <f t="shared" si="21"/>
        <v>0</v>
      </c>
      <c r="AG113" s="148">
        <f t="shared" si="29"/>
        <v>0</v>
      </c>
      <c r="AH113" s="148" t="str">
        <f t="shared" si="30"/>
        <v>Factor de Emisión</v>
      </c>
      <c r="AI113" s="143">
        <f t="shared" si="31"/>
        <v>0</v>
      </c>
      <c r="AJ113" s="143">
        <f t="shared" si="32"/>
        <v>0</v>
      </c>
      <c r="AK113" s="143">
        <f t="shared" si="33"/>
        <v>0</v>
      </c>
      <c r="AL113" s="149">
        <f t="shared" si="22"/>
        <v>0</v>
      </c>
      <c r="AM113" s="148">
        <f>IF(J113="",AL113*'Fraccion masica'!$AB$36,J113*AL113)</f>
        <v>0</v>
      </c>
      <c r="AN113" s="143">
        <f>IF(K113="",AL113*'Fraccion masica'!$AB$35,K113*AL113)</f>
        <v>0</v>
      </c>
      <c r="AO113" s="149">
        <f>IFERROR(AM113*Hoja1!$C$24/Hoja1!$C$25/Hoja1!$C$26*16.04/1000000,0)</f>
        <v>0</v>
      </c>
      <c r="AP113" s="148">
        <f>IFERROR(AN113*Hoja1!$C$24/Hoja1!$C$25/Hoja1!$C$26*44.01/1000000,0)</f>
        <v>0</v>
      </c>
    </row>
    <row r="114" spans="2:42" x14ac:dyDescent="0.75">
      <c r="B114" s="52"/>
      <c r="C114" s="52"/>
      <c r="D114" s="125"/>
      <c r="E114" s="125"/>
      <c r="F114" s="131"/>
      <c r="G114" s="92"/>
      <c r="H114" s="14"/>
      <c r="I114" s="19"/>
      <c r="J114" s="52"/>
      <c r="K114" s="52"/>
      <c r="L114" s="122" t="str">
        <f t="shared" si="23"/>
        <v/>
      </c>
      <c r="M114" s="78">
        <f t="shared" si="24"/>
        <v>0</v>
      </c>
      <c r="N114" s="78">
        <f t="shared" si="25"/>
        <v>0</v>
      </c>
      <c r="O114" s="78">
        <f t="shared" si="19"/>
        <v>0</v>
      </c>
      <c r="P114" s="166" t="str">
        <f t="shared" si="26"/>
        <v>Factor de Emisión</v>
      </c>
      <c r="Q114" s="166">
        <f t="shared" si="27"/>
        <v>0</v>
      </c>
      <c r="R114" s="170">
        <f t="shared" si="28"/>
        <v>0</v>
      </c>
      <c r="S114" s="78">
        <f>Q114+R114*Hoja1!$C$19</f>
        <v>0</v>
      </c>
      <c r="AE114" s="143">
        <f t="shared" si="20"/>
        <v>0</v>
      </c>
      <c r="AF114" s="149">
        <f t="shared" si="21"/>
        <v>0</v>
      </c>
      <c r="AG114" s="148">
        <f t="shared" si="29"/>
        <v>0</v>
      </c>
      <c r="AH114" s="148" t="str">
        <f t="shared" si="30"/>
        <v>Factor de Emisión</v>
      </c>
      <c r="AI114" s="143">
        <f t="shared" si="31"/>
        <v>0</v>
      </c>
      <c r="AJ114" s="143">
        <f t="shared" si="32"/>
        <v>0</v>
      </c>
      <c r="AK114" s="143">
        <f t="shared" si="33"/>
        <v>0</v>
      </c>
      <c r="AL114" s="149">
        <f t="shared" si="22"/>
        <v>0</v>
      </c>
      <c r="AM114" s="148">
        <f>IF(J114="",AL114*'Fraccion masica'!$AB$36,J114*AL114)</f>
        <v>0</v>
      </c>
      <c r="AN114" s="143">
        <f>IF(K114="",AL114*'Fraccion masica'!$AB$35,K114*AL114)</f>
        <v>0</v>
      </c>
      <c r="AO114" s="149">
        <f>IFERROR(AM114*Hoja1!$C$24/Hoja1!$C$25/Hoja1!$C$26*16.04/1000000,0)</f>
        <v>0</v>
      </c>
      <c r="AP114" s="148">
        <f>IFERROR(AN114*Hoja1!$C$24/Hoja1!$C$25/Hoja1!$C$26*44.01/1000000,0)</f>
        <v>0</v>
      </c>
    </row>
    <row r="115" spans="2:42" x14ac:dyDescent="0.75">
      <c r="B115" s="52"/>
      <c r="C115" s="52"/>
      <c r="D115" s="125"/>
      <c r="E115" s="125"/>
      <c r="F115" s="131"/>
      <c r="G115" s="92"/>
      <c r="H115" s="14"/>
      <c r="I115" s="19"/>
      <c r="J115" s="52"/>
      <c r="K115" s="52"/>
      <c r="L115" s="122" t="str">
        <f t="shared" si="23"/>
        <v/>
      </c>
      <c r="M115" s="78">
        <f t="shared" si="24"/>
        <v>0</v>
      </c>
      <c r="N115" s="78">
        <f t="shared" si="25"/>
        <v>0</v>
      </c>
      <c r="O115" s="78">
        <f t="shared" si="19"/>
        <v>0</v>
      </c>
      <c r="P115" s="166" t="str">
        <f t="shared" si="26"/>
        <v>Factor de Emisión</v>
      </c>
      <c r="Q115" s="166">
        <f t="shared" si="27"/>
        <v>0</v>
      </c>
      <c r="R115" s="170">
        <f t="shared" si="28"/>
        <v>0</v>
      </c>
      <c r="S115" s="78">
        <f>Q115+R115*Hoja1!$C$19</f>
        <v>0</v>
      </c>
      <c r="AE115" s="143">
        <f t="shared" si="20"/>
        <v>0</v>
      </c>
      <c r="AF115" s="149">
        <f t="shared" si="21"/>
        <v>0</v>
      </c>
      <c r="AG115" s="148">
        <f t="shared" si="29"/>
        <v>0</v>
      </c>
      <c r="AH115" s="148" t="str">
        <f t="shared" si="30"/>
        <v>Factor de Emisión</v>
      </c>
      <c r="AI115" s="143">
        <f t="shared" si="31"/>
        <v>0</v>
      </c>
      <c r="AJ115" s="143">
        <f t="shared" si="32"/>
        <v>0</v>
      </c>
      <c r="AK115" s="143">
        <f t="shared" si="33"/>
        <v>0</v>
      </c>
      <c r="AL115" s="149">
        <f t="shared" si="22"/>
        <v>0</v>
      </c>
      <c r="AM115" s="148">
        <f>IF(J115="",AL115*'Fraccion masica'!$AB$36,J115*AL115)</f>
        <v>0</v>
      </c>
      <c r="AN115" s="143">
        <f>IF(K115="",AL115*'Fraccion masica'!$AB$35,K115*AL115)</f>
        <v>0</v>
      </c>
      <c r="AO115" s="149">
        <f>IFERROR(AM115*Hoja1!$C$24/Hoja1!$C$25/Hoja1!$C$26*16.04/1000000,0)</f>
        <v>0</v>
      </c>
      <c r="AP115" s="148">
        <f>IFERROR(AN115*Hoja1!$C$24/Hoja1!$C$25/Hoja1!$C$26*44.01/1000000,0)</f>
        <v>0</v>
      </c>
    </row>
    <row r="116" spans="2:42" x14ac:dyDescent="0.75">
      <c r="B116" s="52"/>
      <c r="C116" s="52"/>
      <c r="D116" s="125"/>
      <c r="E116" s="125"/>
      <c r="F116" s="131"/>
      <c r="G116" s="92"/>
      <c r="H116" s="14"/>
      <c r="I116" s="19"/>
      <c r="J116" s="52"/>
      <c r="K116" s="52"/>
      <c r="L116" s="122" t="str">
        <f t="shared" si="23"/>
        <v/>
      </c>
      <c r="M116" s="78">
        <f t="shared" si="24"/>
        <v>0</v>
      </c>
      <c r="N116" s="78">
        <f t="shared" si="25"/>
        <v>0</v>
      </c>
      <c r="O116" s="78">
        <f t="shared" si="19"/>
        <v>0</v>
      </c>
      <c r="P116" s="166" t="str">
        <f t="shared" si="26"/>
        <v>Factor de Emisión</v>
      </c>
      <c r="Q116" s="166">
        <f t="shared" si="27"/>
        <v>0</v>
      </c>
      <c r="R116" s="170">
        <f t="shared" si="28"/>
        <v>0</v>
      </c>
      <c r="S116" s="78">
        <f>Q116+R116*Hoja1!$C$19</f>
        <v>0</v>
      </c>
      <c r="AE116" s="143">
        <f t="shared" si="20"/>
        <v>0</v>
      </c>
      <c r="AF116" s="149">
        <f t="shared" si="21"/>
        <v>0</v>
      </c>
      <c r="AG116" s="148">
        <f t="shared" si="29"/>
        <v>0</v>
      </c>
      <c r="AH116" s="148" t="str">
        <f t="shared" si="30"/>
        <v>Factor de Emisión</v>
      </c>
      <c r="AI116" s="143">
        <f t="shared" si="31"/>
        <v>0</v>
      </c>
      <c r="AJ116" s="143">
        <f t="shared" si="32"/>
        <v>0</v>
      </c>
      <c r="AK116" s="143">
        <f t="shared" si="33"/>
        <v>0</v>
      </c>
      <c r="AL116" s="149">
        <f t="shared" si="22"/>
        <v>0</v>
      </c>
      <c r="AM116" s="148">
        <f>IF(J116="",AL116*'Fraccion masica'!$AB$36,J116*AL116)</f>
        <v>0</v>
      </c>
      <c r="AN116" s="143">
        <f>IF(K116="",AL116*'Fraccion masica'!$AB$35,K116*AL116)</f>
        <v>0</v>
      </c>
      <c r="AO116" s="149">
        <f>IFERROR(AM116*Hoja1!$C$24/Hoja1!$C$25/Hoja1!$C$26*16.04/1000000,0)</f>
        <v>0</v>
      </c>
      <c r="AP116" s="148">
        <f>IFERROR(AN116*Hoja1!$C$24/Hoja1!$C$25/Hoja1!$C$26*44.01/1000000,0)</f>
        <v>0</v>
      </c>
    </row>
    <row r="117" spans="2:42" x14ac:dyDescent="0.75">
      <c r="B117" s="52"/>
      <c r="C117" s="52"/>
      <c r="D117" s="125"/>
      <c r="E117" s="125"/>
      <c r="F117" s="131"/>
      <c r="G117" s="92"/>
      <c r="H117" s="14"/>
      <c r="I117" s="19"/>
      <c r="J117" s="52"/>
      <c r="K117" s="52"/>
      <c r="L117" s="122" t="str">
        <f t="shared" si="23"/>
        <v/>
      </c>
      <c r="M117" s="78">
        <f t="shared" si="24"/>
        <v>0</v>
      </c>
      <c r="N117" s="78">
        <f t="shared" si="25"/>
        <v>0</v>
      </c>
      <c r="O117" s="78">
        <f t="shared" si="19"/>
        <v>0</v>
      </c>
      <c r="P117" s="166" t="str">
        <f t="shared" si="26"/>
        <v>Factor de Emisión</v>
      </c>
      <c r="Q117" s="166">
        <f t="shared" si="27"/>
        <v>0</v>
      </c>
      <c r="R117" s="170">
        <f t="shared" si="28"/>
        <v>0</v>
      </c>
      <c r="S117" s="78">
        <f>Q117+R117*Hoja1!$C$19</f>
        <v>0</v>
      </c>
      <c r="AE117" s="143">
        <f t="shared" si="20"/>
        <v>0</v>
      </c>
      <c r="AF117" s="149">
        <f t="shared" si="21"/>
        <v>0</v>
      </c>
      <c r="AG117" s="148">
        <f t="shared" si="29"/>
        <v>0</v>
      </c>
      <c r="AH117" s="148" t="str">
        <f t="shared" si="30"/>
        <v>Factor de Emisión</v>
      </c>
      <c r="AI117" s="143">
        <f t="shared" si="31"/>
        <v>0</v>
      </c>
      <c r="AJ117" s="143">
        <f t="shared" si="32"/>
        <v>0</v>
      </c>
      <c r="AK117" s="143">
        <f t="shared" si="33"/>
        <v>0</v>
      </c>
      <c r="AL117" s="149">
        <f t="shared" si="22"/>
        <v>0</v>
      </c>
      <c r="AM117" s="148">
        <f>IF(J117="",AL117*'Fraccion masica'!$AB$36,J117*AL117)</f>
        <v>0</v>
      </c>
      <c r="AN117" s="143">
        <f>IF(K117="",AL117*'Fraccion masica'!$AB$35,K117*AL117)</f>
        <v>0</v>
      </c>
      <c r="AO117" s="149">
        <f>IFERROR(AM117*Hoja1!$C$24/Hoja1!$C$25/Hoja1!$C$26*16.04/1000000,0)</f>
        <v>0</v>
      </c>
      <c r="AP117" s="148">
        <f>IFERROR(AN117*Hoja1!$C$24/Hoja1!$C$25/Hoja1!$C$26*44.01/1000000,0)</f>
        <v>0</v>
      </c>
    </row>
    <row r="118" spans="2:42" x14ac:dyDescent="0.75">
      <c r="B118" s="52"/>
      <c r="C118" s="52"/>
      <c r="D118" s="125"/>
      <c r="E118" s="125"/>
      <c r="F118" s="131"/>
      <c r="G118" s="92"/>
      <c r="H118" s="14"/>
      <c r="I118" s="19"/>
      <c r="J118" s="52"/>
      <c r="K118" s="52"/>
      <c r="L118" s="122" t="str">
        <f t="shared" si="23"/>
        <v/>
      </c>
      <c r="M118" s="78">
        <f t="shared" si="24"/>
        <v>0</v>
      </c>
      <c r="N118" s="78">
        <f t="shared" si="25"/>
        <v>0</v>
      </c>
      <c r="O118" s="78">
        <f t="shared" si="19"/>
        <v>0</v>
      </c>
      <c r="P118" s="166" t="str">
        <f t="shared" si="26"/>
        <v>Factor de Emisión</v>
      </c>
      <c r="Q118" s="166">
        <f t="shared" si="27"/>
        <v>0</v>
      </c>
      <c r="R118" s="170">
        <f t="shared" si="28"/>
        <v>0</v>
      </c>
      <c r="S118" s="78">
        <f>Q118+R118*Hoja1!$C$19</f>
        <v>0</v>
      </c>
      <c r="AE118" s="143">
        <f t="shared" si="20"/>
        <v>0</v>
      </c>
      <c r="AF118" s="149">
        <f t="shared" si="21"/>
        <v>0</v>
      </c>
      <c r="AG118" s="148">
        <f t="shared" si="29"/>
        <v>0</v>
      </c>
      <c r="AH118" s="148" t="str">
        <f t="shared" si="30"/>
        <v>Factor de Emisión</v>
      </c>
      <c r="AI118" s="143">
        <f t="shared" si="31"/>
        <v>0</v>
      </c>
      <c r="AJ118" s="143">
        <f t="shared" si="32"/>
        <v>0</v>
      </c>
      <c r="AK118" s="143">
        <f t="shared" si="33"/>
        <v>0</v>
      </c>
      <c r="AL118" s="149">
        <f t="shared" si="22"/>
        <v>0</v>
      </c>
      <c r="AM118" s="148">
        <f>IF(J118="",AL118*'Fraccion masica'!$AB$36,J118*AL118)</f>
        <v>0</v>
      </c>
      <c r="AN118" s="143">
        <f>IF(K118="",AL118*'Fraccion masica'!$AB$35,K118*AL118)</f>
        <v>0</v>
      </c>
      <c r="AO118" s="149">
        <f>IFERROR(AM118*Hoja1!$C$24/Hoja1!$C$25/Hoja1!$C$26*16.04/1000000,0)</f>
        <v>0</v>
      </c>
      <c r="AP118" s="148">
        <f>IFERROR(AN118*Hoja1!$C$24/Hoja1!$C$25/Hoja1!$C$26*44.01/1000000,0)</f>
        <v>0</v>
      </c>
    </row>
    <row r="119" spans="2:42" x14ac:dyDescent="0.75">
      <c r="B119" s="52"/>
      <c r="C119" s="52"/>
      <c r="D119" s="125"/>
      <c r="E119" s="125"/>
      <c r="F119" s="131"/>
      <c r="G119" s="92"/>
      <c r="H119" s="14"/>
      <c r="I119" s="19"/>
      <c r="J119" s="52"/>
      <c r="K119" s="52"/>
      <c r="L119" s="122" t="str">
        <f t="shared" si="23"/>
        <v/>
      </c>
      <c r="M119" s="78">
        <f t="shared" si="24"/>
        <v>0</v>
      </c>
      <c r="N119" s="78">
        <f t="shared" si="25"/>
        <v>0</v>
      </c>
      <c r="O119" s="78">
        <f t="shared" si="19"/>
        <v>0</v>
      </c>
      <c r="P119" s="166" t="str">
        <f t="shared" si="26"/>
        <v>Factor de Emisión</v>
      </c>
      <c r="Q119" s="166">
        <f t="shared" si="27"/>
        <v>0</v>
      </c>
      <c r="R119" s="170">
        <f t="shared" si="28"/>
        <v>0</v>
      </c>
      <c r="S119" s="78">
        <f>Q119+R119*Hoja1!$C$19</f>
        <v>0</v>
      </c>
      <c r="AE119" s="143">
        <f t="shared" si="20"/>
        <v>0</v>
      </c>
      <c r="AF119" s="149">
        <f t="shared" si="21"/>
        <v>0</v>
      </c>
      <c r="AG119" s="148">
        <f t="shared" si="29"/>
        <v>0</v>
      </c>
      <c r="AH119" s="148" t="str">
        <f t="shared" si="30"/>
        <v>Factor de Emisión</v>
      </c>
      <c r="AI119" s="143">
        <f t="shared" si="31"/>
        <v>0</v>
      </c>
      <c r="AJ119" s="143">
        <f t="shared" si="32"/>
        <v>0</v>
      </c>
      <c r="AK119" s="143">
        <f t="shared" si="33"/>
        <v>0</v>
      </c>
      <c r="AL119" s="149">
        <f t="shared" si="22"/>
        <v>0</v>
      </c>
      <c r="AM119" s="148">
        <f>IF(J119="",AL119*'Fraccion masica'!$AB$36,J119*AL119)</f>
        <v>0</v>
      </c>
      <c r="AN119" s="143">
        <f>IF(K119="",AL119*'Fraccion masica'!$AB$35,K119*AL119)</f>
        <v>0</v>
      </c>
      <c r="AO119" s="149">
        <f>IFERROR(AM119*Hoja1!$C$24/Hoja1!$C$25/Hoja1!$C$26*16.04/1000000,0)</f>
        <v>0</v>
      </c>
      <c r="AP119" s="148">
        <f>IFERROR(AN119*Hoja1!$C$24/Hoja1!$C$25/Hoja1!$C$26*44.01/1000000,0)</f>
        <v>0</v>
      </c>
    </row>
    <row r="120" spans="2:42" x14ac:dyDescent="0.75">
      <c r="B120" s="52"/>
      <c r="C120" s="52"/>
      <c r="D120" s="125"/>
      <c r="E120" s="125"/>
      <c r="F120" s="131"/>
      <c r="G120" s="92"/>
      <c r="H120" s="14"/>
      <c r="I120" s="19"/>
      <c r="J120" s="52"/>
      <c r="K120" s="52"/>
      <c r="L120" s="122" t="str">
        <f t="shared" si="23"/>
        <v/>
      </c>
      <c r="M120" s="78">
        <f t="shared" si="24"/>
        <v>0</v>
      </c>
      <c r="N120" s="78">
        <f t="shared" si="25"/>
        <v>0</v>
      </c>
      <c r="O120" s="78">
        <f t="shared" si="19"/>
        <v>0</v>
      </c>
      <c r="P120" s="166" t="str">
        <f t="shared" si="26"/>
        <v>Factor de Emisión</v>
      </c>
      <c r="Q120" s="166">
        <f t="shared" si="27"/>
        <v>0</v>
      </c>
      <c r="R120" s="170">
        <f t="shared" si="28"/>
        <v>0</v>
      </c>
      <c r="S120" s="78">
        <f>Q120+R120*Hoja1!$C$19</f>
        <v>0</v>
      </c>
      <c r="AE120" s="143">
        <f t="shared" si="20"/>
        <v>0</v>
      </c>
      <c r="AF120" s="149">
        <f t="shared" si="21"/>
        <v>0</v>
      </c>
      <c r="AG120" s="148">
        <f t="shared" si="29"/>
        <v>0</v>
      </c>
      <c r="AH120" s="148" t="str">
        <f t="shared" si="30"/>
        <v>Factor de Emisión</v>
      </c>
      <c r="AI120" s="143">
        <f t="shared" si="31"/>
        <v>0</v>
      </c>
      <c r="AJ120" s="143">
        <f t="shared" si="32"/>
        <v>0</v>
      </c>
      <c r="AK120" s="143">
        <f t="shared" si="33"/>
        <v>0</v>
      </c>
      <c r="AL120" s="149">
        <f t="shared" si="22"/>
        <v>0</v>
      </c>
      <c r="AM120" s="148">
        <f>IF(J120="",AL120*'Fraccion masica'!$AB$36,J120*AL120)</f>
        <v>0</v>
      </c>
      <c r="AN120" s="143">
        <f>IF(K120="",AL120*'Fraccion masica'!$AB$35,K120*AL120)</f>
        <v>0</v>
      </c>
      <c r="AO120" s="149">
        <f>IFERROR(AM120*Hoja1!$C$24/Hoja1!$C$25/Hoja1!$C$26*16.04/1000000,0)</f>
        <v>0</v>
      </c>
      <c r="AP120" s="148">
        <f>IFERROR(AN120*Hoja1!$C$24/Hoja1!$C$25/Hoja1!$C$26*44.01/1000000,0)</f>
        <v>0</v>
      </c>
    </row>
    <row r="121" spans="2:42" x14ac:dyDescent="0.75">
      <c r="B121" s="52"/>
      <c r="C121" s="52"/>
      <c r="D121" s="125"/>
      <c r="E121" s="125"/>
      <c r="F121" s="131"/>
      <c r="G121" s="92"/>
      <c r="H121" s="14"/>
      <c r="I121" s="19"/>
      <c r="J121" s="52"/>
      <c r="K121" s="52"/>
      <c r="L121" s="122" t="str">
        <f t="shared" si="23"/>
        <v/>
      </c>
      <c r="M121" s="78">
        <f t="shared" si="24"/>
        <v>0</v>
      </c>
      <c r="N121" s="78">
        <f t="shared" si="25"/>
        <v>0</v>
      </c>
      <c r="O121" s="78">
        <f t="shared" si="19"/>
        <v>0</v>
      </c>
      <c r="P121" s="166" t="str">
        <f t="shared" si="26"/>
        <v>Factor de Emisión</v>
      </c>
      <c r="Q121" s="166">
        <f t="shared" si="27"/>
        <v>0</v>
      </c>
      <c r="R121" s="170">
        <f t="shared" si="28"/>
        <v>0</v>
      </c>
      <c r="S121" s="78">
        <f>Q121+R121*Hoja1!$C$19</f>
        <v>0</v>
      </c>
      <c r="AE121" s="143">
        <f t="shared" si="20"/>
        <v>0</v>
      </c>
      <c r="AF121" s="149">
        <f t="shared" si="21"/>
        <v>0</v>
      </c>
      <c r="AG121" s="148">
        <f t="shared" si="29"/>
        <v>0</v>
      </c>
      <c r="AH121" s="148" t="str">
        <f t="shared" si="30"/>
        <v>Factor de Emisión</v>
      </c>
      <c r="AI121" s="143">
        <f t="shared" si="31"/>
        <v>0</v>
      </c>
      <c r="AJ121" s="143">
        <f t="shared" si="32"/>
        <v>0</v>
      </c>
      <c r="AK121" s="143">
        <f t="shared" si="33"/>
        <v>0</v>
      </c>
      <c r="AL121" s="149">
        <f t="shared" si="22"/>
        <v>0</v>
      </c>
      <c r="AM121" s="148">
        <f>IF(J121="",AL121*'Fraccion masica'!$AB$36,J121*AL121)</f>
        <v>0</v>
      </c>
      <c r="AN121" s="143">
        <f>IF(K121="",AL121*'Fraccion masica'!$AB$35,K121*AL121)</f>
        <v>0</v>
      </c>
      <c r="AO121" s="149">
        <f>IFERROR(AM121*Hoja1!$C$24/Hoja1!$C$25/Hoja1!$C$26*16.04/1000000,0)</f>
        <v>0</v>
      </c>
      <c r="AP121" s="148">
        <f>IFERROR(AN121*Hoja1!$C$24/Hoja1!$C$25/Hoja1!$C$26*44.01/1000000,0)</f>
        <v>0</v>
      </c>
    </row>
    <row r="122" spans="2:42" x14ac:dyDescent="0.75">
      <c r="B122" s="52"/>
      <c r="C122" s="52"/>
      <c r="D122" s="125"/>
      <c r="E122" s="125"/>
      <c r="F122" s="131"/>
      <c r="G122" s="92"/>
      <c r="H122" s="14"/>
      <c r="I122" s="19"/>
      <c r="J122" s="52"/>
      <c r="K122" s="52"/>
      <c r="L122" s="122" t="str">
        <f t="shared" si="23"/>
        <v/>
      </c>
      <c r="M122" s="78">
        <f t="shared" si="24"/>
        <v>0</v>
      </c>
      <c r="N122" s="78">
        <f t="shared" si="25"/>
        <v>0</v>
      </c>
      <c r="O122" s="78">
        <f t="shared" si="19"/>
        <v>0</v>
      </c>
      <c r="P122" s="166" t="str">
        <f t="shared" si="26"/>
        <v>Factor de Emisión</v>
      </c>
      <c r="Q122" s="166">
        <f t="shared" si="27"/>
        <v>0</v>
      </c>
      <c r="R122" s="170">
        <f t="shared" si="28"/>
        <v>0</v>
      </c>
      <c r="S122" s="78">
        <f>Q122+R122*Hoja1!$C$19</f>
        <v>0</v>
      </c>
      <c r="AE122" s="143">
        <f t="shared" si="20"/>
        <v>0</v>
      </c>
      <c r="AF122" s="149">
        <f t="shared" si="21"/>
        <v>0</v>
      </c>
      <c r="AG122" s="148">
        <f t="shared" si="29"/>
        <v>0</v>
      </c>
      <c r="AH122" s="148" t="str">
        <f t="shared" si="30"/>
        <v>Factor de Emisión</v>
      </c>
      <c r="AI122" s="143">
        <f t="shared" si="31"/>
        <v>0</v>
      </c>
      <c r="AJ122" s="143">
        <f t="shared" si="32"/>
        <v>0</v>
      </c>
      <c r="AK122" s="143">
        <f t="shared" si="33"/>
        <v>0</v>
      </c>
      <c r="AL122" s="149">
        <f t="shared" si="22"/>
        <v>0</v>
      </c>
      <c r="AM122" s="148">
        <f>IF(J122="",AL122*'Fraccion masica'!$AB$36,J122*AL122)</f>
        <v>0</v>
      </c>
      <c r="AN122" s="143">
        <f>IF(K122="",AL122*'Fraccion masica'!$AB$35,K122*AL122)</f>
        <v>0</v>
      </c>
      <c r="AO122" s="149">
        <f>IFERROR(AM122*Hoja1!$C$24/Hoja1!$C$25/Hoja1!$C$26*16.04/1000000,0)</f>
        <v>0</v>
      </c>
      <c r="AP122" s="148">
        <f>IFERROR(AN122*Hoja1!$C$24/Hoja1!$C$25/Hoja1!$C$26*44.01/1000000,0)</f>
        <v>0</v>
      </c>
    </row>
    <row r="123" spans="2:42" x14ac:dyDescent="0.75">
      <c r="B123" s="52"/>
      <c r="C123" s="52"/>
      <c r="D123" s="125"/>
      <c r="E123" s="125"/>
      <c r="F123" s="131"/>
      <c r="G123" s="92"/>
      <c r="H123" s="14"/>
      <c r="I123" s="19"/>
      <c r="J123" s="52"/>
      <c r="K123" s="52"/>
      <c r="L123" s="122" t="str">
        <f t="shared" si="23"/>
        <v/>
      </c>
      <c r="M123" s="78">
        <f t="shared" si="24"/>
        <v>0</v>
      </c>
      <c r="N123" s="78">
        <f t="shared" si="25"/>
        <v>0</v>
      </c>
      <c r="O123" s="78">
        <f t="shared" si="19"/>
        <v>0</v>
      </c>
      <c r="P123" s="166" t="str">
        <f t="shared" si="26"/>
        <v>Factor de Emisión</v>
      </c>
      <c r="Q123" s="166">
        <f t="shared" si="27"/>
        <v>0</v>
      </c>
      <c r="R123" s="170">
        <f t="shared" si="28"/>
        <v>0</v>
      </c>
      <c r="S123" s="78">
        <f>Q123+R123*Hoja1!$C$19</f>
        <v>0</v>
      </c>
      <c r="AE123" s="143">
        <f t="shared" si="20"/>
        <v>0</v>
      </c>
      <c r="AF123" s="149">
        <f t="shared" si="21"/>
        <v>0</v>
      </c>
      <c r="AG123" s="148">
        <f t="shared" si="29"/>
        <v>0</v>
      </c>
      <c r="AH123" s="148" t="str">
        <f t="shared" si="30"/>
        <v>Factor de Emisión</v>
      </c>
      <c r="AI123" s="143">
        <f t="shared" si="31"/>
        <v>0</v>
      </c>
      <c r="AJ123" s="143">
        <f t="shared" si="32"/>
        <v>0</v>
      </c>
      <c r="AK123" s="143">
        <f t="shared" si="33"/>
        <v>0</v>
      </c>
      <c r="AL123" s="149">
        <f t="shared" si="22"/>
        <v>0</v>
      </c>
      <c r="AM123" s="148">
        <f>IF(J123="",AL123*'Fraccion masica'!$AB$36,J123*AL123)</f>
        <v>0</v>
      </c>
      <c r="AN123" s="143">
        <f>IF(K123="",AL123*'Fraccion masica'!$AB$35,K123*AL123)</f>
        <v>0</v>
      </c>
      <c r="AO123" s="149">
        <f>IFERROR(AM123*Hoja1!$C$24/Hoja1!$C$25/Hoja1!$C$26*16.04/1000000,0)</f>
        <v>0</v>
      </c>
      <c r="AP123" s="148">
        <f>IFERROR(AN123*Hoja1!$C$24/Hoja1!$C$25/Hoja1!$C$26*44.01/1000000,0)</f>
        <v>0</v>
      </c>
    </row>
    <row r="124" spans="2:42" x14ac:dyDescent="0.75">
      <c r="B124" s="52"/>
      <c r="C124" s="52"/>
      <c r="D124" s="125"/>
      <c r="E124" s="125"/>
      <c r="F124" s="131"/>
      <c r="G124" s="92"/>
      <c r="H124" s="14"/>
      <c r="I124" s="19"/>
      <c r="J124" s="52"/>
      <c r="K124" s="52"/>
      <c r="L124" s="122" t="str">
        <f t="shared" si="23"/>
        <v/>
      </c>
      <c r="M124" s="78">
        <f t="shared" si="24"/>
        <v>0</v>
      </c>
      <c r="N124" s="78">
        <f t="shared" si="25"/>
        <v>0</v>
      </c>
      <c r="O124" s="78">
        <f t="shared" si="19"/>
        <v>0</v>
      </c>
      <c r="P124" s="166" t="str">
        <f t="shared" si="26"/>
        <v>Factor de Emisión</v>
      </c>
      <c r="Q124" s="166">
        <f t="shared" si="27"/>
        <v>0</v>
      </c>
      <c r="R124" s="170">
        <f t="shared" si="28"/>
        <v>0</v>
      </c>
      <c r="S124" s="78">
        <f>Q124+R124*Hoja1!$C$19</f>
        <v>0</v>
      </c>
      <c r="AE124" s="143">
        <f t="shared" si="20"/>
        <v>0</v>
      </c>
      <c r="AF124" s="149">
        <f t="shared" si="21"/>
        <v>0</v>
      </c>
      <c r="AG124" s="148">
        <f t="shared" si="29"/>
        <v>0</v>
      </c>
      <c r="AH124" s="148" t="str">
        <f t="shared" si="30"/>
        <v>Factor de Emisión</v>
      </c>
      <c r="AI124" s="143">
        <f t="shared" si="31"/>
        <v>0</v>
      </c>
      <c r="AJ124" s="143">
        <f t="shared" si="32"/>
        <v>0</v>
      </c>
      <c r="AK124" s="143">
        <f t="shared" si="33"/>
        <v>0</v>
      </c>
      <c r="AL124" s="149">
        <f t="shared" si="22"/>
        <v>0</v>
      </c>
      <c r="AM124" s="148">
        <f>IF(J124="",AL124*'Fraccion masica'!$AB$36,J124*AL124)</f>
        <v>0</v>
      </c>
      <c r="AN124" s="143">
        <f>IF(K124="",AL124*'Fraccion masica'!$AB$35,K124*AL124)</f>
        <v>0</v>
      </c>
      <c r="AO124" s="149">
        <f>IFERROR(AM124*Hoja1!$C$24/Hoja1!$C$25/Hoja1!$C$26*16.04/1000000,0)</f>
        <v>0</v>
      </c>
      <c r="AP124" s="148">
        <f>IFERROR(AN124*Hoja1!$C$24/Hoja1!$C$25/Hoja1!$C$26*44.01/1000000,0)</f>
        <v>0</v>
      </c>
    </row>
    <row r="125" spans="2:42" x14ac:dyDescent="0.75">
      <c r="AE125" s="143"/>
      <c r="AF125" s="149"/>
      <c r="AG125" s="148"/>
      <c r="AH125" s="148"/>
      <c r="AI125" s="143"/>
      <c r="AJ125" s="143"/>
      <c r="AK125" s="143"/>
      <c r="AL125" s="149"/>
      <c r="AM125" s="148"/>
      <c r="AN125" s="143"/>
      <c r="AO125" s="149"/>
      <c r="AP125" s="148"/>
    </row>
    <row r="128" spans="2:42" x14ac:dyDescent="0.75">
      <c r="AF128" s="404" t="s">
        <v>743</v>
      </c>
      <c r="AG128" s="413" t="s">
        <v>725</v>
      </c>
      <c r="AH128" s="404" t="s">
        <v>293</v>
      </c>
      <c r="AI128" s="404" t="s">
        <v>738</v>
      </c>
      <c r="AJ128" s="404" t="s">
        <v>294</v>
      </c>
      <c r="AK128" s="404" t="s">
        <v>295</v>
      </c>
      <c r="AL128" s="404" t="s">
        <v>296</v>
      </c>
      <c r="AM128" s="404" t="s">
        <v>297</v>
      </c>
    </row>
    <row r="129" spans="32:39" x14ac:dyDescent="0.75">
      <c r="AF129" s="404"/>
      <c r="AG129" s="414"/>
      <c r="AH129" s="404"/>
      <c r="AI129" s="404"/>
      <c r="AJ129" s="404"/>
      <c r="AK129" s="404"/>
      <c r="AL129" s="404"/>
      <c r="AM129" s="404"/>
    </row>
    <row r="130" spans="32:39" x14ac:dyDescent="0.75">
      <c r="AF130" s="38" t="s">
        <v>498</v>
      </c>
      <c r="AG130" s="222" t="s">
        <v>586</v>
      </c>
      <c r="AH130" s="52">
        <f t="shared" ref="AH130:AH165" si="34">SUMIFS(M$37:M$124,$L$37:$L$124,"="&amp;$AF130,$P$37:$P$124,"="&amp;$AG130)</f>
        <v>720</v>
      </c>
      <c r="AI130" s="52">
        <f t="shared" ref="AI130:AI165" si="35">SUMIFS(N$37:N$124,$L$37:$L$124,"="&amp;$AF130,$P$37:$P$124,"="&amp;$AG130)</f>
        <v>0</v>
      </c>
      <c r="AJ130" s="52">
        <f t="shared" ref="AJ130:AJ165" si="36">SUMIFS(O$37:O$124,$L$37:$L$124,"="&amp;$AF130,$P$37:$P$124,"="&amp;$AG130)</f>
        <v>1680</v>
      </c>
      <c r="AK130" s="52">
        <f t="shared" ref="AK130:AK165" si="37">SUMIFS(Q$37:Q$124,$L$37:$L$124,"="&amp;$AF130,$P$37:$P$124,"="&amp;$AG130)</f>
        <v>7.9888186538922962E-3</v>
      </c>
      <c r="AL130" s="52">
        <f t="shared" ref="AL130:AL165" si="38">SUMIFS(R$37:R$124,$L$37:$L$124,"="&amp;$AF130,$P$37:$P$124,"="&amp;$AG130)</f>
        <v>7.9888186538922962E-3</v>
      </c>
      <c r="AM130" s="52">
        <f t="shared" ref="AM130:AM165" si="39">SUMIFS(S$37:S$124,$L$37:$L$124,"="&amp;$AF130,$P$37:$P$124,"="&amp;$AG130)</f>
        <v>0.23167574096287658</v>
      </c>
    </row>
    <row r="131" spans="32:39" x14ac:dyDescent="0.75">
      <c r="AF131" s="38" t="str">
        <f t="shared" ref="AF131:AF132" si="40">AF130</f>
        <v>Enero</v>
      </c>
      <c r="AG131" s="222" t="s">
        <v>750</v>
      </c>
      <c r="AH131" s="52">
        <f t="shared" si="34"/>
        <v>0</v>
      </c>
      <c r="AI131" s="52">
        <f t="shared" si="35"/>
        <v>0</v>
      </c>
      <c r="AJ131" s="52">
        <f t="shared" si="36"/>
        <v>0</v>
      </c>
      <c r="AK131" s="52">
        <f t="shared" si="37"/>
        <v>0</v>
      </c>
      <c r="AL131" s="52">
        <f t="shared" si="38"/>
        <v>0</v>
      </c>
      <c r="AM131" s="52">
        <f t="shared" si="39"/>
        <v>0</v>
      </c>
    </row>
    <row r="132" spans="32:39" x14ac:dyDescent="0.75">
      <c r="AF132" s="38" t="str">
        <f t="shared" si="40"/>
        <v>Enero</v>
      </c>
      <c r="AG132" s="222" t="s">
        <v>749</v>
      </c>
      <c r="AH132" s="52">
        <f t="shared" si="34"/>
        <v>0</v>
      </c>
      <c r="AI132" s="52">
        <f t="shared" si="35"/>
        <v>0</v>
      </c>
      <c r="AJ132" s="52">
        <f t="shared" si="36"/>
        <v>0</v>
      </c>
      <c r="AK132" s="52">
        <f t="shared" si="37"/>
        <v>0</v>
      </c>
      <c r="AL132" s="52">
        <f t="shared" si="38"/>
        <v>0</v>
      </c>
      <c r="AM132" s="52">
        <f t="shared" si="39"/>
        <v>0</v>
      </c>
    </row>
    <row r="133" spans="32:39" x14ac:dyDescent="0.75">
      <c r="AF133" s="38" t="s">
        <v>499</v>
      </c>
      <c r="AG133" s="222" t="s">
        <v>586</v>
      </c>
      <c r="AH133" s="52">
        <f t="shared" si="34"/>
        <v>720</v>
      </c>
      <c r="AI133" s="52">
        <f t="shared" si="35"/>
        <v>0</v>
      </c>
      <c r="AJ133" s="52">
        <f t="shared" si="36"/>
        <v>1680</v>
      </c>
      <c r="AK133" s="52">
        <f t="shared" si="37"/>
        <v>7.9888186538922962E-3</v>
      </c>
      <c r="AL133" s="52">
        <f t="shared" si="38"/>
        <v>7.9888186538922962E-3</v>
      </c>
      <c r="AM133" s="52">
        <f t="shared" si="39"/>
        <v>0.23167574096287658</v>
      </c>
    </row>
    <row r="134" spans="32:39" x14ac:dyDescent="0.75">
      <c r="AF134" s="38" t="str">
        <f t="shared" ref="AF134:AF135" si="41">AF133</f>
        <v>Febrero</v>
      </c>
      <c r="AG134" s="222" t="s">
        <v>750</v>
      </c>
      <c r="AH134" s="52">
        <f t="shared" si="34"/>
        <v>0</v>
      </c>
      <c r="AI134" s="52">
        <f t="shared" si="35"/>
        <v>0</v>
      </c>
      <c r="AJ134" s="52">
        <f t="shared" si="36"/>
        <v>0</v>
      </c>
      <c r="AK134" s="52">
        <f t="shared" si="37"/>
        <v>0</v>
      </c>
      <c r="AL134" s="52">
        <f t="shared" si="38"/>
        <v>0</v>
      </c>
      <c r="AM134" s="52">
        <f t="shared" si="39"/>
        <v>0</v>
      </c>
    </row>
    <row r="135" spans="32:39" x14ac:dyDescent="0.75">
      <c r="AF135" s="38" t="str">
        <f t="shared" si="41"/>
        <v>Febrero</v>
      </c>
      <c r="AG135" s="222" t="s">
        <v>749</v>
      </c>
      <c r="AH135" s="52">
        <f t="shared" si="34"/>
        <v>0</v>
      </c>
      <c r="AI135" s="52">
        <f t="shared" si="35"/>
        <v>0</v>
      </c>
      <c r="AJ135" s="52">
        <f t="shared" si="36"/>
        <v>0</v>
      </c>
      <c r="AK135" s="52">
        <f t="shared" si="37"/>
        <v>0</v>
      </c>
      <c r="AL135" s="52">
        <f t="shared" si="38"/>
        <v>0</v>
      </c>
      <c r="AM135" s="52">
        <f t="shared" si="39"/>
        <v>0</v>
      </c>
    </row>
    <row r="136" spans="32:39" x14ac:dyDescent="0.75">
      <c r="AF136" s="38" t="s">
        <v>500</v>
      </c>
      <c r="AG136" s="222" t="s">
        <v>586</v>
      </c>
      <c r="AH136" s="52">
        <f t="shared" si="34"/>
        <v>720</v>
      </c>
      <c r="AI136" s="52">
        <f t="shared" si="35"/>
        <v>0</v>
      </c>
      <c r="AJ136" s="52">
        <f t="shared" si="36"/>
        <v>1680</v>
      </c>
      <c r="AK136" s="52">
        <f t="shared" si="37"/>
        <v>7.9888186538922962E-3</v>
      </c>
      <c r="AL136" s="52">
        <f t="shared" si="38"/>
        <v>7.9888186538922962E-3</v>
      </c>
      <c r="AM136" s="52">
        <f t="shared" si="39"/>
        <v>0.23167574096287658</v>
      </c>
    </row>
    <row r="137" spans="32:39" x14ac:dyDescent="0.75">
      <c r="AF137" s="38" t="str">
        <f t="shared" ref="AF137:AF138" si="42">AF136</f>
        <v>Marzo</v>
      </c>
      <c r="AG137" s="222" t="s">
        <v>750</v>
      </c>
      <c r="AH137" s="52">
        <f t="shared" si="34"/>
        <v>0</v>
      </c>
      <c r="AI137" s="52">
        <f t="shared" si="35"/>
        <v>0</v>
      </c>
      <c r="AJ137" s="52">
        <f t="shared" si="36"/>
        <v>0</v>
      </c>
      <c r="AK137" s="52">
        <f t="shared" si="37"/>
        <v>0</v>
      </c>
      <c r="AL137" s="52">
        <f t="shared" si="38"/>
        <v>0</v>
      </c>
      <c r="AM137" s="52">
        <f t="shared" si="39"/>
        <v>0</v>
      </c>
    </row>
    <row r="138" spans="32:39" x14ac:dyDescent="0.75">
      <c r="AF138" s="38" t="str">
        <f t="shared" si="42"/>
        <v>Marzo</v>
      </c>
      <c r="AG138" s="222" t="s">
        <v>749</v>
      </c>
      <c r="AH138" s="52">
        <f t="shared" si="34"/>
        <v>0</v>
      </c>
      <c r="AI138" s="52">
        <f t="shared" si="35"/>
        <v>0</v>
      </c>
      <c r="AJ138" s="52">
        <f t="shared" si="36"/>
        <v>0</v>
      </c>
      <c r="AK138" s="52">
        <f t="shared" si="37"/>
        <v>0</v>
      </c>
      <c r="AL138" s="52">
        <f t="shared" si="38"/>
        <v>0</v>
      </c>
      <c r="AM138" s="52">
        <f t="shared" si="39"/>
        <v>0</v>
      </c>
    </row>
    <row r="139" spans="32:39" x14ac:dyDescent="0.75">
      <c r="AF139" s="38" t="s">
        <v>501</v>
      </c>
      <c r="AG139" s="222" t="s">
        <v>586</v>
      </c>
      <c r="AH139" s="52">
        <f t="shared" si="34"/>
        <v>1440</v>
      </c>
      <c r="AI139" s="52">
        <f t="shared" si="35"/>
        <v>0</v>
      </c>
      <c r="AJ139" s="52">
        <f t="shared" si="36"/>
        <v>960</v>
      </c>
      <c r="AK139" s="52">
        <f t="shared" si="37"/>
        <v>4.5650392307955987E-3</v>
      </c>
      <c r="AL139" s="52">
        <f t="shared" si="38"/>
        <v>4.5650392307955969E-3</v>
      </c>
      <c r="AM139" s="52">
        <f t="shared" si="39"/>
        <v>0.13238613769307231</v>
      </c>
    </row>
    <row r="140" spans="32:39" x14ac:dyDescent="0.75">
      <c r="AF140" s="38" t="str">
        <f t="shared" ref="AF140:AF141" si="43">AF139</f>
        <v>Abril</v>
      </c>
      <c r="AG140" s="222" t="s">
        <v>750</v>
      </c>
      <c r="AH140" s="52">
        <f t="shared" si="34"/>
        <v>0</v>
      </c>
      <c r="AI140" s="52">
        <f t="shared" si="35"/>
        <v>0</v>
      </c>
      <c r="AJ140" s="52">
        <f t="shared" si="36"/>
        <v>0</v>
      </c>
      <c r="AK140" s="52">
        <f t="shared" si="37"/>
        <v>0</v>
      </c>
      <c r="AL140" s="52">
        <f t="shared" si="38"/>
        <v>0</v>
      </c>
      <c r="AM140" s="52">
        <f t="shared" si="39"/>
        <v>0</v>
      </c>
    </row>
    <row r="141" spans="32:39" x14ac:dyDescent="0.75">
      <c r="AF141" s="38" t="str">
        <f t="shared" si="43"/>
        <v>Abril</v>
      </c>
      <c r="AG141" s="222" t="s">
        <v>749</v>
      </c>
      <c r="AH141" s="52">
        <f t="shared" si="34"/>
        <v>0</v>
      </c>
      <c r="AI141" s="52">
        <f t="shared" si="35"/>
        <v>0</v>
      </c>
      <c r="AJ141" s="52">
        <f t="shared" si="36"/>
        <v>0</v>
      </c>
      <c r="AK141" s="52">
        <f t="shared" si="37"/>
        <v>0</v>
      </c>
      <c r="AL141" s="52">
        <f t="shared" si="38"/>
        <v>0</v>
      </c>
      <c r="AM141" s="52">
        <f t="shared" si="39"/>
        <v>0</v>
      </c>
    </row>
    <row r="142" spans="32:39" x14ac:dyDescent="0.75">
      <c r="AF142" s="38" t="s">
        <v>502</v>
      </c>
      <c r="AG142" s="222" t="s">
        <v>586</v>
      </c>
      <c r="AH142" s="52">
        <f t="shared" si="34"/>
        <v>1440</v>
      </c>
      <c r="AI142" s="52">
        <f t="shared" si="35"/>
        <v>0</v>
      </c>
      <c r="AJ142" s="52">
        <f t="shared" si="36"/>
        <v>960</v>
      </c>
      <c r="AK142" s="52">
        <f t="shared" si="37"/>
        <v>4.5650392307955987E-3</v>
      </c>
      <c r="AL142" s="52">
        <f t="shared" si="38"/>
        <v>4.5650392307955969E-3</v>
      </c>
      <c r="AM142" s="52">
        <f t="shared" si="39"/>
        <v>0.13238613769307231</v>
      </c>
    </row>
    <row r="143" spans="32:39" x14ac:dyDescent="0.75">
      <c r="AF143" s="38" t="str">
        <f t="shared" ref="AF143:AF144" si="44">AF142</f>
        <v>Mayo</v>
      </c>
      <c r="AG143" s="222" t="s">
        <v>750</v>
      </c>
      <c r="AH143" s="52">
        <f t="shared" si="34"/>
        <v>0</v>
      </c>
      <c r="AI143" s="52">
        <f t="shared" si="35"/>
        <v>0</v>
      </c>
      <c r="AJ143" s="52">
        <f t="shared" si="36"/>
        <v>0</v>
      </c>
      <c r="AK143" s="52">
        <f t="shared" si="37"/>
        <v>0</v>
      </c>
      <c r="AL143" s="52">
        <f t="shared" si="38"/>
        <v>0</v>
      </c>
      <c r="AM143" s="52">
        <f t="shared" si="39"/>
        <v>0</v>
      </c>
    </row>
    <row r="144" spans="32:39" x14ac:dyDescent="0.75">
      <c r="AF144" s="38" t="str">
        <f t="shared" si="44"/>
        <v>Mayo</v>
      </c>
      <c r="AG144" s="222" t="s">
        <v>749</v>
      </c>
      <c r="AH144" s="52">
        <f t="shared" si="34"/>
        <v>0</v>
      </c>
      <c r="AI144" s="52">
        <f t="shared" si="35"/>
        <v>0</v>
      </c>
      <c r="AJ144" s="52">
        <f t="shared" si="36"/>
        <v>0</v>
      </c>
      <c r="AK144" s="52">
        <f t="shared" si="37"/>
        <v>0</v>
      </c>
      <c r="AL144" s="52">
        <f t="shared" si="38"/>
        <v>0</v>
      </c>
      <c r="AM144" s="52">
        <f t="shared" si="39"/>
        <v>0</v>
      </c>
    </row>
    <row r="145" spans="32:39" x14ac:dyDescent="0.75">
      <c r="AF145" s="38" t="s">
        <v>503</v>
      </c>
      <c r="AG145" s="222" t="s">
        <v>586</v>
      </c>
      <c r="AH145" s="52">
        <f t="shared" si="34"/>
        <v>0</v>
      </c>
      <c r="AI145" s="52">
        <f t="shared" si="35"/>
        <v>0</v>
      </c>
      <c r="AJ145" s="52">
        <f t="shared" si="36"/>
        <v>0</v>
      </c>
      <c r="AK145" s="52">
        <f t="shared" si="37"/>
        <v>0</v>
      </c>
      <c r="AL145" s="52">
        <f t="shared" si="38"/>
        <v>0</v>
      </c>
      <c r="AM145" s="52">
        <f t="shared" si="39"/>
        <v>0</v>
      </c>
    </row>
    <row r="146" spans="32:39" x14ac:dyDescent="0.75">
      <c r="AF146" s="38" t="str">
        <f t="shared" ref="AF146:AF147" si="45">AF145</f>
        <v>Junio</v>
      </c>
      <c r="AG146" s="222" t="s">
        <v>750</v>
      </c>
      <c r="AH146" s="52">
        <f t="shared" si="34"/>
        <v>0</v>
      </c>
      <c r="AI146" s="52">
        <f t="shared" si="35"/>
        <v>0</v>
      </c>
      <c r="AJ146" s="52">
        <f t="shared" si="36"/>
        <v>0</v>
      </c>
      <c r="AK146" s="52">
        <f t="shared" si="37"/>
        <v>0</v>
      </c>
      <c r="AL146" s="52">
        <f t="shared" si="38"/>
        <v>0</v>
      </c>
      <c r="AM146" s="52">
        <f t="shared" si="39"/>
        <v>0</v>
      </c>
    </row>
    <row r="147" spans="32:39" x14ac:dyDescent="0.75">
      <c r="AF147" s="38" t="str">
        <f t="shared" si="45"/>
        <v>Junio</v>
      </c>
      <c r="AG147" s="222" t="s">
        <v>749</v>
      </c>
      <c r="AH147" s="52">
        <f t="shared" si="34"/>
        <v>301.91999999999996</v>
      </c>
      <c r="AI147" s="52">
        <f t="shared" si="35"/>
        <v>0</v>
      </c>
      <c r="AJ147" s="52">
        <f t="shared" si="36"/>
        <v>201.28</v>
      </c>
      <c r="AK147" s="52">
        <f t="shared" si="37"/>
        <v>9.5713655872347691E-4</v>
      </c>
      <c r="AL147" s="52">
        <f t="shared" si="38"/>
        <v>9.5713655872347702E-4</v>
      </c>
      <c r="AM147" s="52">
        <f t="shared" si="39"/>
        <v>2.7756960202980834E-2</v>
      </c>
    </row>
    <row r="148" spans="32:39" x14ac:dyDescent="0.75">
      <c r="AF148" s="38" t="s">
        <v>504</v>
      </c>
      <c r="AG148" s="222" t="s">
        <v>586</v>
      </c>
      <c r="AH148" s="52">
        <f t="shared" si="34"/>
        <v>0</v>
      </c>
      <c r="AI148" s="52">
        <f t="shared" si="35"/>
        <v>0</v>
      </c>
      <c r="AJ148" s="52">
        <f t="shared" si="36"/>
        <v>0</v>
      </c>
      <c r="AK148" s="52">
        <f t="shared" si="37"/>
        <v>0</v>
      </c>
      <c r="AL148" s="52">
        <f t="shared" si="38"/>
        <v>0</v>
      </c>
      <c r="AM148" s="52">
        <f t="shared" si="39"/>
        <v>0</v>
      </c>
    </row>
    <row r="149" spans="32:39" x14ac:dyDescent="0.75">
      <c r="AF149" s="38" t="str">
        <f t="shared" ref="AF149:AF150" si="46">AF148</f>
        <v>Julio</v>
      </c>
      <c r="AG149" s="222" t="s">
        <v>750</v>
      </c>
      <c r="AH149" s="52">
        <f t="shared" si="34"/>
        <v>0</v>
      </c>
      <c r="AI149" s="52">
        <f t="shared" si="35"/>
        <v>0</v>
      </c>
      <c r="AJ149" s="52">
        <f t="shared" si="36"/>
        <v>0</v>
      </c>
      <c r="AK149" s="52">
        <f t="shared" si="37"/>
        <v>0</v>
      </c>
      <c r="AL149" s="52">
        <f t="shared" si="38"/>
        <v>0</v>
      </c>
      <c r="AM149" s="52">
        <f t="shared" si="39"/>
        <v>0</v>
      </c>
    </row>
    <row r="150" spans="32:39" x14ac:dyDescent="0.75">
      <c r="AF150" s="38" t="str">
        <f t="shared" si="46"/>
        <v>Julio</v>
      </c>
      <c r="AG150" s="222" t="s">
        <v>749</v>
      </c>
      <c r="AH150" s="52">
        <f t="shared" si="34"/>
        <v>301.91999999999996</v>
      </c>
      <c r="AI150" s="52">
        <f t="shared" si="35"/>
        <v>0</v>
      </c>
      <c r="AJ150" s="52">
        <f t="shared" si="36"/>
        <v>201.28</v>
      </c>
      <c r="AK150" s="52">
        <f t="shared" si="37"/>
        <v>9.5713655872347691E-4</v>
      </c>
      <c r="AL150" s="52">
        <f t="shared" si="38"/>
        <v>9.5713655872347702E-4</v>
      </c>
      <c r="AM150" s="52">
        <f t="shared" si="39"/>
        <v>2.7756960202980834E-2</v>
      </c>
    </row>
    <row r="151" spans="32:39" x14ac:dyDescent="0.75">
      <c r="AF151" s="38" t="s">
        <v>505</v>
      </c>
      <c r="AG151" s="222" t="s">
        <v>586</v>
      </c>
      <c r="AH151" s="52">
        <f t="shared" si="34"/>
        <v>0</v>
      </c>
      <c r="AI151" s="52">
        <f t="shared" si="35"/>
        <v>0</v>
      </c>
      <c r="AJ151" s="52">
        <f t="shared" si="36"/>
        <v>0</v>
      </c>
      <c r="AK151" s="52">
        <f t="shared" si="37"/>
        <v>0</v>
      </c>
      <c r="AL151" s="52">
        <f t="shared" si="38"/>
        <v>0</v>
      </c>
      <c r="AM151" s="52">
        <f t="shared" si="39"/>
        <v>0</v>
      </c>
    </row>
    <row r="152" spans="32:39" x14ac:dyDescent="0.75">
      <c r="AF152" s="38" t="str">
        <f t="shared" ref="AF152:AF153" si="47">AF151</f>
        <v>Agosto</v>
      </c>
      <c r="AG152" s="222" t="s">
        <v>750</v>
      </c>
      <c r="AH152" s="52">
        <f t="shared" si="34"/>
        <v>0</v>
      </c>
      <c r="AI152" s="52">
        <f t="shared" si="35"/>
        <v>0</v>
      </c>
      <c r="AJ152" s="52">
        <f t="shared" si="36"/>
        <v>0</v>
      </c>
      <c r="AK152" s="52">
        <f t="shared" si="37"/>
        <v>0</v>
      </c>
      <c r="AL152" s="52">
        <f t="shared" si="38"/>
        <v>0</v>
      </c>
      <c r="AM152" s="52">
        <f t="shared" si="39"/>
        <v>0</v>
      </c>
    </row>
    <row r="153" spans="32:39" x14ac:dyDescent="0.75">
      <c r="AF153" s="38" t="str">
        <f t="shared" si="47"/>
        <v>Agosto</v>
      </c>
      <c r="AG153" s="222" t="s">
        <v>749</v>
      </c>
      <c r="AH153" s="52">
        <f t="shared" si="34"/>
        <v>301.91999999999996</v>
      </c>
      <c r="AI153" s="52">
        <f t="shared" si="35"/>
        <v>0</v>
      </c>
      <c r="AJ153" s="52">
        <f t="shared" si="36"/>
        <v>201.28</v>
      </c>
      <c r="AK153" s="52">
        <f t="shared" si="37"/>
        <v>9.5713655872347691E-4</v>
      </c>
      <c r="AL153" s="52">
        <f t="shared" si="38"/>
        <v>9.5713655872347702E-4</v>
      </c>
      <c r="AM153" s="52">
        <f t="shared" si="39"/>
        <v>2.7756960202980834E-2</v>
      </c>
    </row>
    <row r="154" spans="32:39" x14ac:dyDescent="0.75">
      <c r="AF154" s="38" t="s">
        <v>506</v>
      </c>
      <c r="AG154" s="222" t="s">
        <v>586</v>
      </c>
      <c r="AH154" s="52">
        <f t="shared" si="34"/>
        <v>0</v>
      </c>
      <c r="AI154" s="52">
        <f t="shared" si="35"/>
        <v>0</v>
      </c>
      <c r="AJ154" s="52">
        <f t="shared" si="36"/>
        <v>0</v>
      </c>
      <c r="AK154" s="52">
        <f t="shared" si="37"/>
        <v>0</v>
      </c>
      <c r="AL154" s="52">
        <f t="shared" si="38"/>
        <v>0</v>
      </c>
      <c r="AM154" s="52">
        <f t="shared" si="39"/>
        <v>0</v>
      </c>
    </row>
    <row r="155" spans="32:39" x14ac:dyDescent="0.75">
      <c r="AF155" s="38" t="str">
        <f t="shared" ref="AF155:AF156" si="48">AF154</f>
        <v>Septiembre</v>
      </c>
      <c r="AG155" s="222" t="s">
        <v>750</v>
      </c>
      <c r="AH155" s="52">
        <f t="shared" si="34"/>
        <v>0</v>
      </c>
      <c r="AI155" s="52">
        <f t="shared" si="35"/>
        <v>0</v>
      </c>
      <c r="AJ155" s="52">
        <f t="shared" si="36"/>
        <v>0</v>
      </c>
      <c r="AK155" s="52">
        <f t="shared" si="37"/>
        <v>0</v>
      </c>
      <c r="AL155" s="52">
        <f t="shared" si="38"/>
        <v>0</v>
      </c>
      <c r="AM155" s="52">
        <f t="shared" si="39"/>
        <v>0</v>
      </c>
    </row>
    <row r="156" spans="32:39" x14ac:dyDescent="0.75">
      <c r="AF156" s="38" t="str">
        <f t="shared" si="48"/>
        <v>Septiembre</v>
      </c>
      <c r="AG156" s="222" t="s">
        <v>749</v>
      </c>
      <c r="AH156" s="52">
        <f t="shared" si="34"/>
        <v>301.91999999999996</v>
      </c>
      <c r="AI156" s="52">
        <f t="shared" si="35"/>
        <v>0</v>
      </c>
      <c r="AJ156" s="52">
        <f t="shared" si="36"/>
        <v>201.28</v>
      </c>
      <c r="AK156" s="52">
        <f t="shared" si="37"/>
        <v>9.5713655872347691E-4</v>
      </c>
      <c r="AL156" s="52">
        <f t="shared" si="38"/>
        <v>9.5713655872347702E-4</v>
      </c>
      <c r="AM156" s="52">
        <f t="shared" si="39"/>
        <v>2.7756960202980834E-2</v>
      </c>
    </row>
    <row r="157" spans="32:39" x14ac:dyDescent="0.75">
      <c r="AF157" s="38" t="s">
        <v>507</v>
      </c>
      <c r="AG157" s="222" t="s">
        <v>586</v>
      </c>
      <c r="AH157" s="52">
        <f t="shared" si="34"/>
        <v>0</v>
      </c>
      <c r="AI157" s="52">
        <f t="shared" si="35"/>
        <v>0</v>
      </c>
      <c r="AJ157" s="52">
        <f t="shared" si="36"/>
        <v>0</v>
      </c>
      <c r="AK157" s="52">
        <f t="shared" si="37"/>
        <v>0</v>
      </c>
      <c r="AL157" s="52">
        <f t="shared" si="38"/>
        <v>0</v>
      </c>
      <c r="AM157" s="52">
        <f t="shared" si="39"/>
        <v>0</v>
      </c>
    </row>
    <row r="158" spans="32:39" x14ac:dyDescent="0.75">
      <c r="AF158" s="38" t="str">
        <f t="shared" ref="AF158:AF159" si="49">AF157</f>
        <v>Octubre</v>
      </c>
      <c r="AG158" s="222" t="s">
        <v>750</v>
      </c>
      <c r="AH158" s="52">
        <f t="shared" si="34"/>
        <v>0</v>
      </c>
      <c r="AI158" s="52">
        <f t="shared" si="35"/>
        <v>0</v>
      </c>
      <c r="AJ158" s="52">
        <f t="shared" si="36"/>
        <v>0</v>
      </c>
      <c r="AK158" s="52">
        <f t="shared" si="37"/>
        <v>0</v>
      </c>
      <c r="AL158" s="52">
        <f t="shared" si="38"/>
        <v>0</v>
      </c>
      <c r="AM158" s="52">
        <f t="shared" si="39"/>
        <v>0</v>
      </c>
    </row>
    <row r="159" spans="32:39" x14ac:dyDescent="0.75">
      <c r="AF159" s="38" t="str">
        <f t="shared" si="49"/>
        <v>Octubre</v>
      </c>
      <c r="AG159" s="222" t="s">
        <v>749</v>
      </c>
      <c r="AH159" s="52">
        <f t="shared" si="34"/>
        <v>301.91999999999996</v>
      </c>
      <c r="AI159" s="52">
        <f t="shared" si="35"/>
        <v>0</v>
      </c>
      <c r="AJ159" s="52">
        <f t="shared" si="36"/>
        <v>201.28</v>
      </c>
      <c r="AK159" s="52">
        <f t="shared" si="37"/>
        <v>9.5713655872347691E-4</v>
      </c>
      <c r="AL159" s="52">
        <f t="shared" si="38"/>
        <v>9.5713655872347702E-4</v>
      </c>
      <c r="AM159" s="52">
        <f t="shared" si="39"/>
        <v>2.7756960202980834E-2</v>
      </c>
    </row>
    <row r="160" spans="32:39" x14ac:dyDescent="0.75">
      <c r="AF160" s="38" t="s">
        <v>508</v>
      </c>
      <c r="AG160" s="222" t="s">
        <v>586</v>
      </c>
      <c r="AH160" s="52">
        <f t="shared" si="34"/>
        <v>0</v>
      </c>
      <c r="AI160" s="52">
        <f t="shared" si="35"/>
        <v>0</v>
      </c>
      <c r="AJ160" s="52">
        <f t="shared" si="36"/>
        <v>0</v>
      </c>
      <c r="AK160" s="52">
        <f t="shared" si="37"/>
        <v>0</v>
      </c>
      <c r="AL160" s="52">
        <f t="shared" si="38"/>
        <v>0</v>
      </c>
      <c r="AM160" s="52">
        <f t="shared" si="39"/>
        <v>0</v>
      </c>
    </row>
    <row r="161" spans="32:39" x14ac:dyDescent="0.75">
      <c r="AF161" s="38" t="str">
        <f t="shared" ref="AF161:AF162" si="50">AF160</f>
        <v>Noviembre</v>
      </c>
      <c r="AG161" s="222" t="s">
        <v>750</v>
      </c>
      <c r="AH161" s="52">
        <f t="shared" si="34"/>
        <v>0</v>
      </c>
      <c r="AI161" s="52">
        <f t="shared" si="35"/>
        <v>0</v>
      </c>
      <c r="AJ161" s="52">
        <f t="shared" si="36"/>
        <v>0</v>
      </c>
      <c r="AK161" s="52">
        <f t="shared" si="37"/>
        <v>0</v>
      </c>
      <c r="AL161" s="52">
        <f t="shared" si="38"/>
        <v>0</v>
      </c>
      <c r="AM161" s="52">
        <f t="shared" si="39"/>
        <v>0</v>
      </c>
    </row>
    <row r="162" spans="32:39" x14ac:dyDescent="0.75">
      <c r="AF162" s="38" t="str">
        <f t="shared" si="50"/>
        <v>Noviembre</v>
      </c>
      <c r="AG162" s="222" t="s">
        <v>749</v>
      </c>
      <c r="AH162" s="52">
        <f t="shared" si="34"/>
        <v>301.91999999999996</v>
      </c>
      <c r="AI162" s="52">
        <f t="shared" si="35"/>
        <v>0</v>
      </c>
      <c r="AJ162" s="52">
        <f t="shared" si="36"/>
        <v>201.28</v>
      </c>
      <c r="AK162" s="52">
        <f t="shared" si="37"/>
        <v>9.5713655872347691E-4</v>
      </c>
      <c r="AL162" s="52">
        <f t="shared" si="38"/>
        <v>9.5713655872347702E-4</v>
      </c>
      <c r="AM162" s="52">
        <f t="shared" si="39"/>
        <v>2.7756960202980834E-2</v>
      </c>
    </row>
    <row r="163" spans="32:39" x14ac:dyDescent="0.75">
      <c r="AF163" s="38" t="s">
        <v>509</v>
      </c>
      <c r="AG163" s="222" t="s">
        <v>586</v>
      </c>
      <c r="AH163" s="52">
        <f t="shared" si="34"/>
        <v>0</v>
      </c>
      <c r="AI163" s="52">
        <f t="shared" si="35"/>
        <v>0</v>
      </c>
      <c r="AJ163" s="52">
        <f t="shared" si="36"/>
        <v>0</v>
      </c>
      <c r="AK163" s="52">
        <f t="shared" si="37"/>
        <v>0</v>
      </c>
      <c r="AL163" s="52">
        <f t="shared" si="38"/>
        <v>0</v>
      </c>
      <c r="AM163" s="52">
        <f t="shared" si="39"/>
        <v>0</v>
      </c>
    </row>
    <row r="164" spans="32:39" x14ac:dyDescent="0.75">
      <c r="AF164" s="38" t="s">
        <v>509</v>
      </c>
      <c r="AG164" s="222" t="s">
        <v>750</v>
      </c>
      <c r="AH164" s="52">
        <f t="shared" si="34"/>
        <v>0</v>
      </c>
      <c r="AI164" s="52">
        <f t="shared" si="35"/>
        <v>0</v>
      </c>
      <c r="AJ164" s="52">
        <f t="shared" si="36"/>
        <v>0</v>
      </c>
      <c r="AK164" s="52">
        <f t="shared" si="37"/>
        <v>0</v>
      </c>
      <c r="AL164" s="52">
        <f t="shared" si="38"/>
        <v>0</v>
      </c>
      <c r="AM164" s="52">
        <f t="shared" si="39"/>
        <v>0</v>
      </c>
    </row>
    <row r="165" spans="32:39" x14ac:dyDescent="0.75">
      <c r="AF165" s="38" t="s">
        <v>509</v>
      </c>
      <c r="AG165" s="222" t="s">
        <v>749</v>
      </c>
      <c r="AH165" s="52">
        <f t="shared" si="34"/>
        <v>0</v>
      </c>
      <c r="AI165" s="52">
        <f t="shared" si="35"/>
        <v>0</v>
      </c>
      <c r="AJ165" s="52">
        <f t="shared" si="36"/>
        <v>0</v>
      </c>
      <c r="AK165" s="52">
        <f t="shared" si="37"/>
        <v>0</v>
      </c>
      <c r="AL165" s="52">
        <f t="shared" si="38"/>
        <v>0</v>
      </c>
      <c r="AM165" s="52">
        <f t="shared" si="39"/>
        <v>0</v>
      </c>
    </row>
  </sheetData>
  <mergeCells count="24">
    <mergeCell ref="B14:G14"/>
    <mergeCell ref="H14:O14"/>
    <mergeCell ref="H41:I41"/>
    <mergeCell ref="M41:M42"/>
    <mergeCell ref="O41:O42"/>
    <mergeCell ref="H16:O25"/>
    <mergeCell ref="Q41:Q42"/>
    <mergeCell ref="R41:R42"/>
    <mergeCell ref="S41:S42"/>
    <mergeCell ref="J41:K41"/>
    <mergeCell ref="L39:S39"/>
    <mergeCell ref="L40:P40"/>
    <mergeCell ref="Q40:S40"/>
    <mergeCell ref="L41:L42"/>
    <mergeCell ref="N41:N42"/>
    <mergeCell ref="P41:P42"/>
    <mergeCell ref="AK128:AK129"/>
    <mergeCell ref="AL128:AL129"/>
    <mergeCell ref="AM128:AM129"/>
    <mergeCell ref="AF128:AF129"/>
    <mergeCell ref="AG128:AG129"/>
    <mergeCell ref="AH128:AH129"/>
    <mergeCell ref="AI128:AI129"/>
    <mergeCell ref="AJ128:AJ129"/>
  </mergeCells>
  <hyperlinks>
    <hyperlink ref="B10" location="VENTEOS!A1" display="&lt;&lt;&lt;VENTEOS" xr:uid="{25BEB1DA-FB84-4804-94B7-9AF4E3548B8E}"/>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7098EA4-CEB7-44F8-AD40-433DABB7483A}">
          <x14:formula1>
            <xm:f>Hoja1!$B$45:$B$56</xm:f>
          </x14:formula1>
          <xm:sqref>F43:F124</xm:sqref>
        </x14:dataValidation>
        <x14:dataValidation type="list" allowBlank="1" showInputMessage="1" showErrorMessage="1" xr:uid="{B1F4C2FC-D070-4CAB-9A58-D158A5DC5F61}">
          <x14:formula1>
            <xm:f>Hoja1!$B$62:$B$63</xm:f>
          </x14:formula1>
          <xm:sqref>I43:I124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6964D-323C-4AB3-95A5-262499CB87D8}">
  <dimension ref="C13:Q51"/>
  <sheetViews>
    <sheetView zoomScale="70" zoomScaleNormal="70" workbookViewId="0">
      <selection activeCell="Q13" sqref="Q13"/>
    </sheetView>
  </sheetViews>
  <sheetFormatPr baseColWidth="10" defaultRowHeight="14.75" x14ac:dyDescent="0.75"/>
  <cols>
    <col min="1" max="2" width="10.90625" style="1"/>
    <col min="3" max="3" width="12.86328125" style="1" customWidth="1"/>
    <col min="4" max="16384" width="10.90625" style="1"/>
  </cols>
  <sheetData>
    <row r="13" spans="3:17" ht="23.5" x14ac:dyDescent="1.1000000000000001">
      <c r="C13" s="10" t="s">
        <v>1010</v>
      </c>
      <c r="Q13" s="6" t="s">
        <v>816</v>
      </c>
    </row>
    <row r="19" spans="3:4" x14ac:dyDescent="0.75">
      <c r="C19" s="1" t="s">
        <v>952</v>
      </c>
      <c r="D19" s="1" t="s">
        <v>953</v>
      </c>
    </row>
    <row r="20" spans="3:4" x14ac:dyDescent="0.75">
      <c r="C20" s="1" t="s">
        <v>954</v>
      </c>
      <c r="D20" s="1" t="s">
        <v>955</v>
      </c>
    </row>
    <row r="21" spans="3:4" x14ac:dyDescent="0.75">
      <c r="C21" s="1" t="s">
        <v>153</v>
      </c>
      <c r="D21" s="1" t="s">
        <v>956</v>
      </c>
    </row>
    <row r="22" spans="3:4" x14ac:dyDescent="0.75">
      <c r="C22" s="1" t="s">
        <v>957</v>
      </c>
      <c r="D22" s="1" t="s">
        <v>958</v>
      </c>
    </row>
    <row r="23" spans="3:4" x14ac:dyDescent="0.75">
      <c r="C23" s="1" t="s">
        <v>375</v>
      </c>
      <c r="D23" s="1" t="s">
        <v>959</v>
      </c>
    </row>
    <row r="24" spans="3:4" x14ac:dyDescent="0.75">
      <c r="C24" s="1" t="s">
        <v>960</v>
      </c>
      <c r="D24" s="1" t="s">
        <v>961</v>
      </c>
    </row>
    <row r="25" spans="3:4" x14ac:dyDescent="0.75">
      <c r="C25" s="1" t="s">
        <v>962</v>
      </c>
      <c r="D25" s="1" t="s">
        <v>963</v>
      </c>
    </row>
    <row r="26" spans="3:4" x14ac:dyDescent="0.75">
      <c r="C26" s="1" t="s">
        <v>31</v>
      </c>
      <c r="D26" s="1" t="s">
        <v>964</v>
      </c>
    </row>
    <row r="27" spans="3:4" x14ac:dyDescent="0.75">
      <c r="C27" s="1" t="s">
        <v>965</v>
      </c>
      <c r="D27" s="1" t="s">
        <v>966</v>
      </c>
    </row>
    <row r="28" spans="3:4" x14ac:dyDescent="0.75">
      <c r="C28" s="1" t="s">
        <v>30</v>
      </c>
      <c r="D28" s="1" t="s">
        <v>967</v>
      </c>
    </row>
    <row r="29" spans="3:4" x14ac:dyDescent="0.75">
      <c r="C29" s="1" t="s">
        <v>968</v>
      </c>
      <c r="D29" s="1" t="s">
        <v>969</v>
      </c>
    </row>
    <row r="30" spans="3:4" x14ac:dyDescent="0.75">
      <c r="C30" s="1" t="s">
        <v>970</v>
      </c>
      <c r="D30" s="1" t="s">
        <v>971</v>
      </c>
    </row>
    <row r="31" spans="3:4" x14ac:dyDescent="0.75">
      <c r="C31" s="1" t="s">
        <v>972</v>
      </c>
      <c r="D31" s="1" t="s">
        <v>973</v>
      </c>
    </row>
    <row r="32" spans="3:4" x14ac:dyDescent="0.75">
      <c r="C32" s="1" t="s">
        <v>45</v>
      </c>
      <c r="D32" s="1" t="s">
        <v>974</v>
      </c>
    </row>
    <row r="33" spans="3:4" x14ac:dyDescent="0.75">
      <c r="C33" s="1" t="s">
        <v>17</v>
      </c>
      <c r="D33" s="1" t="s">
        <v>975</v>
      </c>
    </row>
    <row r="34" spans="3:4" x14ac:dyDescent="0.75">
      <c r="C34" s="1" t="s">
        <v>976</v>
      </c>
      <c r="D34" s="1" t="s">
        <v>977</v>
      </c>
    </row>
    <row r="35" spans="3:4" x14ac:dyDescent="0.75">
      <c r="C35" s="1" t="s">
        <v>978</v>
      </c>
      <c r="D35" s="1" t="s">
        <v>979</v>
      </c>
    </row>
    <row r="36" spans="3:4" x14ac:dyDescent="0.75">
      <c r="C36" s="1" t="s">
        <v>980</v>
      </c>
      <c r="D36" s="1" t="s">
        <v>981</v>
      </c>
    </row>
    <row r="37" spans="3:4" x14ac:dyDescent="0.75">
      <c r="C37" s="1" t="s">
        <v>44</v>
      </c>
      <c r="D37" s="1" t="s">
        <v>982</v>
      </c>
    </row>
    <row r="38" spans="3:4" x14ac:dyDescent="0.75">
      <c r="C38" s="1" t="s">
        <v>983</v>
      </c>
      <c r="D38" s="1" t="s">
        <v>984</v>
      </c>
    </row>
    <row r="39" spans="3:4" x14ac:dyDescent="0.75">
      <c r="C39" s="1" t="s">
        <v>985</v>
      </c>
      <c r="D39" s="1" t="s">
        <v>986</v>
      </c>
    </row>
    <row r="40" spans="3:4" x14ac:dyDescent="0.75">
      <c r="C40" s="1" t="s">
        <v>987</v>
      </c>
      <c r="D40" s="1" t="s">
        <v>988</v>
      </c>
    </row>
    <row r="41" spans="3:4" x14ac:dyDescent="0.75">
      <c r="C41" s="1" t="s">
        <v>989</v>
      </c>
      <c r="D41" s="1" t="s">
        <v>1015</v>
      </c>
    </row>
    <row r="42" spans="3:4" x14ac:dyDescent="0.75">
      <c r="C42" s="1" t="s">
        <v>990</v>
      </c>
      <c r="D42" s="1" t="s">
        <v>991</v>
      </c>
    </row>
    <row r="43" spans="3:4" x14ac:dyDescent="0.75">
      <c r="C43" s="1" t="s">
        <v>992</v>
      </c>
      <c r="D43" s="1" t="s">
        <v>993</v>
      </c>
    </row>
    <row r="44" spans="3:4" x14ac:dyDescent="0.75">
      <c r="C44" s="1" t="s">
        <v>994</v>
      </c>
      <c r="D44" s="1" t="s">
        <v>995</v>
      </c>
    </row>
    <row r="45" spans="3:4" x14ac:dyDescent="0.75">
      <c r="C45" s="1" t="s">
        <v>996</v>
      </c>
      <c r="D45" s="1" t="s">
        <v>997</v>
      </c>
    </row>
    <row r="46" spans="3:4" x14ac:dyDescent="0.75">
      <c r="C46" s="1" t="s">
        <v>998</v>
      </c>
      <c r="D46" s="1" t="s">
        <v>999</v>
      </c>
    </row>
    <row r="47" spans="3:4" x14ac:dyDescent="0.75">
      <c r="C47" s="1" t="s">
        <v>1000</v>
      </c>
      <c r="D47" s="1" t="s">
        <v>1001</v>
      </c>
    </row>
    <row r="48" spans="3:4" x14ac:dyDescent="0.75">
      <c r="C48" s="1" t="s">
        <v>1002</v>
      </c>
      <c r="D48" s="1" t="s">
        <v>1003</v>
      </c>
    </row>
    <row r="49" spans="3:4" x14ac:dyDescent="0.75">
      <c r="C49" s="1" t="s">
        <v>1004</v>
      </c>
      <c r="D49" s="1" t="s">
        <v>1005</v>
      </c>
    </row>
    <row r="50" spans="3:4" x14ac:dyDescent="0.75">
      <c r="C50" s="1" t="s">
        <v>1006</v>
      </c>
      <c r="D50" s="1" t="s">
        <v>1007</v>
      </c>
    </row>
    <row r="51" spans="3:4" x14ac:dyDescent="0.75">
      <c r="C51" s="1" t="s">
        <v>1008</v>
      </c>
      <c r="D51" s="1" t="s">
        <v>1009</v>
      </c>
    </row>
  </sheetData>
  <hyperlinks>
    <hyperlink ref="Q13" location="INTRODUCCION!A1" display="INICIO&gt;&gt;&gt;&gt;" xr:uid="{7FEEB0AD-2F31-4DB1-9E7C-9ABC4AAB83BF}"/>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D2DD5-97EE-4C71-8E02-75F3DF30A041}">
  <sheetPr>
    <tabColor theme="5" tint="0.79998168889431442"/>
  </sheetPr>
  <dimension ref="A1:AW1048576"/>
  <sheetViews>
    <sheetView zoomScale="80" zoomScaleNormal="80" workbookViewId="0">
      <selection activeCell="B9" sqref="B9"/>
    </sheetView>
  </sheetViews>
  <sheetFormatPr baseColWidth="10" defaultRowHeight="14.75" x14ac:dyDescent="0.75"/>
  <cols>
    <col min="1" max="1" width="10.90625" style="1"/>
    <col min="2" max="3" width="24.90625" customWidth="1"/>
    <col min="4" max="5" width="24.90625" style="160" customWidth="1"/>
    <col min="6" max="6" width="24.90625" customWidth="1"/>
    <col min="7" max="7" width="24" customWidth="1"/>
    <col min="8" max="8" width="32.1796875" bestFit="1" customWidth="1"/>
    <col min="9" max="9" width="32.1796875" customWidth="1"/>
    <col min="13" max="17" width="10.90625" style="1"/>
    <col min="18" max="18" width="22.54296875" style="1" customWidth="1"/>
    <col min="19" max="26" width="10.90625" style="1"/>
    <col min="27" max="29" width="0" style="1" hidden="1" customWidth="1"/>
    <col min="30" max="30" width="10.90625" style="1" hidden="1" customWidth="1"/>
    <col min="31" max="31" width="14.36328125" hidden="1" customWidth="1"/>
    <col min="32" max="34" width="21.26953125" hidden="1" customWidth="1"/>
    <col min="35" max="37" width="17.453125" hidden="1" customWidth="1"/>
    <col min="38" max="38" width="17.1796875" hidden="1" customWidth="1"/>
    <col min="39" max="39" width="17" hidden="1" customWidth="1"/>
    <col min="40" max="40" width="17.08984375" hidden="1" customWidth="1"/>
    <col min="41" max="41" width="17.54296875" hidden="1" customWidth="1"/>
    <col min="42" max="42" width="14.1796875" hidden="1" customWidth="1"/>
    <col min="43" max="49" width="10.90625" style="1" hidden="1" customWidth="1"/>
    <col min="50" max="67" width="10.90625" style="1" customWidth="1"/>
    <col min="68" max="16384" width="10.90625" style="1"/>
  </cols>
  <sheetData>
    <row r="1" spans="1:42" x14ac:dyDescent="0.75">
      <c r="B1" s="1"/>
      <c r="C1" s="1"/>
      <c r="D1" s="1"/>
      <c r="E1" s="1"/>
      <c r="F1" s="1"/>
      <c r="G1" s="1"/>
      <c r="H1" s="1"/>
      <c r="I1" s="1"/>
      <c r="J1" s="1"/>
      <c r="K1" s="1"/>
      <c r="L1" s="1"/>
      <c r="AE1" s="1"/>
      <c r="AF1" s="1"/>
      <c r="AG1" s="1"/>
      <c r="AH1" s="1"/>
      <c r="AI1" s="1"/>
      <c r="AJ1" s="1"/>
      <c r="AK1" s="1"/>
      <c r="AL1" s="1"/>
      <c r="AM1" s="1"/>
      <c r="AN1" s="1"/>
      <c r="AO1" s="1"/>
      <c r="AP1" s="1"/>
    </row>
    <row r="2" spans="1:42" x14ac:dyDescent="0.75">
      <c r="B2" s="1"/>
      <c r="C2" s="1"/>
      <c r="D2" s="1"/>
      <c r="E2" s="1"/>
      <c r="F2" s="1"/>
      <c r="G2" s="1"/>
      <c r="H2" s="1"/>
      <c r="I2" s="1"/>
      <c r="J2" s="1"/>
      <c r="K2" s="1"/>
      <c r="L2" s="1"/>
      <c r="AE2" s="1"/>
      <c r="AF2" s="1"/>
      <c r="AG2" s="1"/>
      <c r="AH2" s="1"/>
      <c r="AI2" s="1"/>
      <c r="AJ2" s="1"/>
      <c r="AK2" s="1"/>
      <c r="AL2" s="1"/>
      <c r="AM2" s="1"/>
      <c r="AN2" s="1"/>
      <c r="AO2" s="1"/>
      <c r="AP2" s="1"/>
    </row>
    <row r="3" spans="1:42" x14ac:dyDescent="0.75">
      <c r="B3" s="1"/>
      <c r="C3" s="1"/>
      <c r="D3" s="1"/>
      <c r="E3" s="1"/>
      <c r="F3" s="1"/>
      <c r="G3" s="1"/>
      <c r="H3" s="1"/>
      <c r="I3" s="1"/>
      <c r="J3" s="1"/>
      <c r="K3" s="1"/>
      <c r="L3" s="1"/>
      <c r="AE3" s="1"/>
      <c r="AF3" s="1"/>
      <c r="AG3" s="1"/>
      <c r="AH3" s="1"/>
      <c r="AI3" s="1"/>
      <c r="AJ3" s="1"/>
      <c r="AK3" s="1"/>
      <c r="AL3" s="1"/>
      <c r="AM3" s="1"/>
      <c r="AN3" s="1"/>
      <c r="AO3" s="1"/>
      <c r="AP3" s="1"/>
    </row>
    <row r="4" spans="1:42" x14ac:dyDescent="0.75">
      <c r="B4" s="1"/>
      <c r="C4" s="1"/>
      <c r="D4" s="1"/>
      <c r="E4" s="1"/>
      <c r="F4" s="1"/>
      <c r="G4" s="1"/>
      <c r="H4" s="1"/>
      <c r="I4" s="1"/>
      <c r="J4" s="1"/>
      <c r="K4" s="1"/>
      <c r="L4" s="1"/>
      <c r="AE4" s="1"/>
      <c r="AF4" s="1"/>
      <c r="AG4" s="1"/>
      <c r="AH4" s="1"/>
      <c r="AI4" s="1"/>
      <c r="AJ4" s="1"/>
      <c r="AK4" s="1"/>
      <c r="AL4" s="1"/>
      <c r="AM4" s="1"/>
      <c r="AN4" s="1"/>
      <c r="AO4" s="1"/>
      <c r="AP4" s="1"/>
    </row>
    <row r="5" spans="1:42" x14ac:dyDescent="0.75">
      <c r="B5" s="1"/>
      <c r="C5" s="1"/>
      <c r="D5" s="1"/>
      <c r="E5" s="1"/>
      <c r="F5" s="1"/>
      <c r="G5" s="1"/>
      <c r="H5" s="1"/>
      <c r="I5" s="1"/>
      <c r="J5" s="1"/>
      <c r="K5" s="1"/>
      <c r="L5" s="1"/>
      <c r="AE5" s="1"/>
      <c r="AF5" s="1"/>
      <c r="AG5" s="1"/>
      <c r="AH5" s="1"/>
      <c r="AI5" s="1"/>
      <c r="AJ5" s="1"/>
      <c r="AK5" s="1"/>
      <c r="AL5" s="1"/>
      <c r="AM5" s="1"/>
      <c r="AN5" s="1"/>
      <c r="AO5" s="1"/>
      <c r="AP5" s="1"/>
    </row>
    <row r="6" spans="1:42" x14ac:dyDescent="0.75">
      <c r="B6" s="1"/>
      <c r="C6" s="1"/>
      <c r="D6" s="1"/>
      <c r="E6" s="1"/>
      <c r="F6" s="1"/>
      <c r="G6" s="1"/>
      <c r="H6" s="1"/>
      <c r="I6" s="1"/>
      <c r="J6" s="1"/>
      <c r="K6" s="1"/>
      <c r="L6" s="1"/>
      <c r="AE6" s="1"/>
      <c r="AF6" s="1"/>
      <c r="AG6" s="1"/>
      <c r="AH6" s="1"/>
      <c r="AI6" s="1"/>
      <c r="AJ6" s="1"/>
      <c r="AK6" s="1"/>
      <c r="AL6" s="1"/>
      <c r="AM6" s="1"/>
      <c r="AN6" s="1"/>
      <c r="AO6" s="1"/>
      <c r="AP6" s="1"/>
    </row>
    <row r="7" spans="1:42" x14ac:dyDescent="0.75">
      <c r="B7" s="1"/>
      <c r="C7" s="1"/>
      <c r="D7" s="1"/>
      <c r="E7" s="1"/>
      <c r="F7" s="1"/>
      <c r="G7" s="1"/>
      <c r="H7" s="1"/>
      <c r="I7" s="1"/>
      <c r="J7" s="1"/>
      <c r="K7" s="1"/>
      <c r="L7" s="1"/>
      <c r="AE7" s="1"/>
      <c r="AF7" s="1"/>
      <c r="AG7" s="1"/>
      <c r="AH7" s="1"/>
      <c r="AI7" s="1"/>
      <c r="AJ7" s="1"/>
      <c r="AK7" s="1"/>
      <c r="AL7" s="1"/>
      <c r="AM7" s="1"/>
      <c r="AN7" s="1"/>
      <c r="AO7" s="1"/>
      <c r="AP7" s="1"/>
    </row>
    <row r="8" spans="1:42" x14ac:dyDescent="0.75">
      <c r="B8" s="1"/>
      <c r="C8" s="1"/>
      <c r="D8" s="1"/>
      <c r="E8" s="1"/>
      <c r="F8" s="1"/>
      <c r="G8" s="1"/>
      <c r="H8" s="1"/>
      <c r="I8" s="1"/>
      <c r="J8" s="1"/>
      <c r="K8" s="1"/>
      <c r="L8" s="1"/>
      <c r="AE8" s="1"/>
      <c r="AF8" s="1"/>
      <c r="AG8" s="1"/>
      <c r="AH8" s="1"/>
      <c r="AI8" s="1"/>
      <c r="AJ8" s="1"/>
      <c r="AK8" s="1"/>
      <c r="AL8" s="1"/>
      <c r="AM8" s="1"/>
      <c r="AN8" s="1"/>
      <c r="AO8" s="1"/>
      <c r="AP8" s="1"/>
    </row>
    <row r="9" spans="1:42" x14ac:dyDescent="0.75">
      <c r="A9" s="6"/>
      <c r="B9" s="6" t="s">
        <v>419</v>
      </c>
      <c r="C9" s="1"/>
      <c r="D9" s="1"/>
      <c r="E9" s="1"/>
      <c r="F9" s="1"/>
      <c r="G9" s="1"/>
      <c r="H9" s="1"/>
      <c r="I9" s="1"/>
      <c r="J9" s="1"/>
      <c r="K9" s="1"/>
      <c r="L9" s="1"/>
      <c r="AE9" s="1"/>
      <c r="AF9" s="1"/>
      <c r="AG9" s="1"/>
      <c r="AH9" s="1"/>
      <c r="AI9" s="1"/>
      <c r="AJ9" s="1"/>
      <c r="AK9" s="1"/>
      <c r="AL9" s="1"/>
      <c r="AM9" s="1"/>
      <c r="AN9" s="1"/>
      <c r="AO9" s="1"/>
      <c r="AP9" s="1"/>
    </row>
    <row r="10" spans="1:42" x14ac:dyDescent="0.75">
      <c r="A10" s="6"/>
      <c r="B10" s="1"/>
      <c r="C10" s="1"/>
      <c r="D10" s="1"/>
      <c r="E10" s="1"/>
      <c r="F10" s="1"/>
      <c r="G10" s="1"/>
      <c r="H10" s="1"/>
      <c r="I10" s="1"/>
      <c r="J10" s="1"/>
      <c r="K10" s="1"/>
      <c r="L10" s="1"/>
      <c r="AE10" s="1"/>
      <c r="AF10" s="1"/>
      <c r="AG10" s="1"/>
      <c r="AH10" s="1"/>
      <c r="AI10" s="1"/>
      <c r="AJ10" s="1"/>
      <c r="AK10" s="1"/>
      <c r="AL10" s="1"/>
      <c r="AM10" s="1"/>
      <c r="AN10" s="1"/>
      <c r="AO10" s="1"/>
      <c r="AP10" s="1"/>
    </row>
    <row r="11" spans="1:42" ht="18.5" x14ac:dyDescent="0.9">
      <c r="B11" s="12" t="s">
        <v>521</v>
      </c>
      <c r="C11" s="12"/>
      <c r="D11" s="12"/>
      <c r="E11" s="12"/>
      <c r="F11" s="12"/>
      <c r="G11" s="1"/>
      <c r="H11" s="1"/>
      <c r="I11" s="1"/>
      <c r="J11" s="1"/>
      <c r="K11" s="1"/>
      <c r="L11" s="1"/>
      <c r="AE11" s="1"/>
      <c r="AF11" s="1"/>
      <c r="AG11" s="1"/>
      <c r="AH11" s="1"/>
      <c r="AI11" s="1"/>
      <c r="AJ11" s="1"/>
      <c r="AK11" s="1"/>
      <c r="AL11" s="1"/>
      <c r="AM11" s="1"/>
      <c r="AN11" s="1"/>
      <c r="AO11" s="1"/>
      <c r="AP11" s="1"/>
    </row>
    <row r="12" spans="1:42" x14ac:dyDescent="0.75">
      <c r="B12" s="1"/>
      <c r="C12" s="1"/>
      <c r="D12" s="1"/>
      <c r="E12" s="1"/>
      <c r="F12" s="1"/>
      <c r="G12" s="1"/>
      <c r="H12" s="1"/>
      <c r="I12" s="1"/>
      <c r="J12" s="1"/>
      <c r="K12" s="1"/>
      <c r="L12" s="1"/>
      <c r="AE12" s="1"/>
      <c r="AF12" s="1"/>
      <c r="AG12" s="1"/>
      <c r="AH12" s="1"/>
      <c r="AI12" s="1"/>
      <c r="AJ12" s="1"/>
      <c r="AK12" s="1"/>
      <c r="AL12" s="1"/>
      <c r="AM12" s="1"/>
      <c r="AN12" s="1"/>
      <c r="AO12" s="1"/>
      <c r="AP12" s="1"/>
    </row>
    <row r="13" spans="1:42" x14ac:dyDescent="0.75">
      <c r="B13" s="1"/>
      <c r="C13" s="1"/>
      <c r="D13" s="1"/>
      <c r="E13" s="1"/>
      <c r="F13" s="1"/>
      <c r="G13" s="1"/>
      <c r="H13" s="1"/>
      <c r="I13" s="1"/>
      <c r="J13" s="1"/>
      <c r="K13" s="1"/>
      <c r="L13" s="1"/>
      <c r="AE13" s="1"/>
      <c r="AF13" s="1"/>
      <c r="AG13" s="1"/>
      <c r="AH13" s="1"/>
      <c r="AI13" s="1"/>
      <c r="AJ13" s="1"/>
      <c r="AK13" s="1"/>
      <c r="AL13" s="1"/>
      <c r="AM13" s="1"/>
      <c r="AN13" s="1"/>
      <c r="AO13" s="1"/>
      <c r="AP13" s="1"/>
    </row>
    <row r="14" spans="1:42" x14ac:dyDescent="0.75">
      <c r="B14" s="259" t="s">
        <v>1013</v>
      </c>
      <c r="C14" s="284"/>
      <c r="D14" s="284"/>
      <c r="E14" s="284"/>
      <c r="F14" s="284"/>
      <c r="G14" s="284"/>
      <c r="H14" s="400" t="s">
        <v>450</v>
      </c>
      <c r="I14" s="401"/>
      <c r="J14" s="401"/>
      <c r="K14" s="401"/>
      <c r="L14" s="401"/>
      <c r="M14" s="401"/>
      <c r="N14" s="401"/>
      <c r="O14" s="402"/>
      <c r="P14" s="17"/>
      <c r="AE14" s="1"/>
      <c r="AF14" s="1"/>
      <c r="AG14" s="1"/>
      <c r="AH14" s="1"/>
      <c r="AI14" s="1"/>
      <c r="AJ14" s="1"/>
      <c r="AK14" s="1"/>
      <c r="AL14" s="1"/>
      <c r="AM14" s="1"/>
      <c r="AN14" s="1"/>
      <c r="AO14" s="1"/>
      <c r="AP14" s="1"/>
    </row>
    <row r="15" spans="1:42" x14ac:dyDescent="0.75">
      <c r="B15" s="22"/>
      <c r="C15" s="23"/>
      <c r="D15" s="23"/>
      <c r="E15" s="23"/>
      <c r="F15" s="23"/>
      <c r="G15" s="23"/>
      <c r="H15" s="22"/>
      <c r="I15" s="23"/>
      <c r="J15" s="23"/>
      <c r="K15" s="23"/>
      <c r="L15" s="23"/>
      <c r="M15" s="23"/>
      <c r="N15" s="23"/>
      <c r="O15" s="24"/>
      <c r="AE15" s="1"/>
      <c r="AF15" s="1"/>
      <c r="AG15" s="1"/>
      <c r="AH15" s="1"/>
      <c r="AI15" s="1"/>
      <c r="AJ15" s="1"/>
      <c r="AK15" s="1"/>
      <c r="AL15" s="1"/>
      <c r="AM15" s="1"/>
      <c r="AN15" s="1"/>
      <c r="AO15" s="1"/>
      <c r="AP15" s="1"/>
    </row>
    <row r="16" spans="1:42" ht="14.75" customHeight="1" x14ac:dyDescent="0.75">
      <c r="B16" s="25"/>
      <c r="C16" s="1"/>
      <c r="D16" s="1"/>
      <c r="E16" s="1"/>
      <c r="F16" s="1"/>
      <c r="G16" s="1"/>
      <c r="H16" s="272" t="s">
        <v>1074</v>
      </c>
      <c r="I16" s="265"/>
      <c r="J16" s="265"/>
      <c r="K16" s="265"/>
      <c r="L16" s="265"/>
      <c r="M16" s="265"/>
      <c r="N16" s="265"/>
      <c r="O16" s="273"/>
      <c r="P16" s="5"/>
      <c r="AE16" s="1"/>
      <c r="AF16" s="1"/>
      <c r="AG16" s="1"/>
      <c r="AH16" s="1"/>
      <c r="AI16" s="1"/>
      <c r="AJ16" s="1"/>
      <c r="AK16" s="1"/>
      <c r="AL16" s="1"/>
      <c r="AM16" s="1"/>
      <c r="AN16" s="1"/>
      <c r="AO16" s="1"/>
      <c r="AP16" s="1"/>
    </row>
    <row r="17" spans="2:42" x14ac:dyDescent="0.75">
      <c r="B17" s="25"/>
      <c r="C17" s="1"/>
      <c r="D17" s="1"/>
      <c r="E17" s="1"/>
      <c r="F17" s="1"/>
      <c r="G17" s="1"/>
      <c r="H17" s="272"/>
      <c r="I17" s="265"/>
      <c r="J17" s="265"/>
      <c r="K17" s="265"/>
      <c r="L17" s="265"/>
      <c r="M17" s="265"/>
      <c r="N17" s="265"/>
      <c r="O17" s="273"/>
      <c r="P17" s="5"/>
      <c r="AE17" s="1"/>
      <c r="AF17" s="1"/>
      <c r="AG17" s="1"/>
      <c r="AH17" s="1"/>
      <c r="AI17" s="1"/>
      <c r="AJ17" s="1"/>
      <c r="AK17" s="1"/>
      <c r="AL17" s="1"/>
      <c r="AM17" s="1"/>
      <c r="AN17" s="1"/>
      <c r="AO17" s="1"/>
      <c r="AP17" s="1"/>
    </row>
    <row r="18" spans="2:42" x14ac:dyDescent="0.75">
      <c r="B18" s="25"/>
      <c r="C18" s="1"/>
      <c r="D18" s="1"/>
      <c r="E18" s="1"/>
      <c r="F18" s="1"/>
      <c r="G18" s="1"/>
      <c r="H18" s="272"/>
      <c r="I18" s="265"/>
      <c r="J18" s="265"/>
      <c r="K18" s="265"/>
      <c r="L18" s="265"/>
      <c r="M18" s="265"/>
      <c r="N18" s="265"/>
      <c r="O18" s="273"/>
      <c r="P18" s="5"/>
      <c r="AE18" s="1"/>
      <c r="AF18" s="1"/>
      <c r="AG18" s="1"/>
      <c r="AH18" s="1"/>
      <c r="AI18" s="1"/>
      <c r="AJ18" s="1"/>
      <c r="AK18" s="1"/>
      <c r="AL18" s="1"/>
      <c r="AM18" s="1"/>
      <c r="AN18" s="1"/>
      <c r="AO18" s="1"/>
      <c r="AP18" s="1"/>
    </row>
    <row r="19" spans="2:42" x14ac:dyDescent="0.75">
      <c r="B19" s="25"/>
      <c r="C19" s="1"/>
      <c r="D19" s="1"/>
      <c r="E19" s="1"/>
      <c r="F19" s="1"/>
      <c r="G19" s="1"/>
      <c r="H19" s="272"/>
      <c r="I19" s="265"/>
      <c r="J19" s="265"/>
      <c r="K19" s="265"/>
      <c r="L19" s="265"/>
      <c r="M19" s="265"/>
      <c r="N19" s="265"/>
      <c r="O19" s="273"/>
      <c r="P19" s="5"/>
      <c r="AE19" s="1"/>
      <c r="AF19" s="1"/>
      <c r="AG19" s="1"/>
      <c r="AH19" s="1"/>
      <c r="AI19" s="1"/>
      <c r="AJ19" s="1"/>
      <c r="AK19" s="1"/>
      <c r="AL19" s="1"/>
      <c r="AM19" s="1"/>
      <c r="AN19" s="1"/>
      <c r="AO19" s="1"/>
      <c r="AP19" s="1"/>
    </row>
    <row r="20" spans="2:42" x14ac:dyDescent="0.75">
      <c r="B20" s="25"/>
      <c r="C20" s="1"/>
      <c r="D20" s="1"/>
      <c r="E20" s="1"/>
      <c r="F20" s="1"/>
      <c r="G20" s="1"/>
      <c r="H20" s="272"/>
      <c r="I20" s="265"/>
      <c r="J20" s="265"/>
      <c r="K20" s="265"/>
      <c r="L20" s="265"/>
      <c r="M20" s="265"/>
      <c r="N20" s="265"/>
      <c r="O20" s="273"/>
      <c r="P20" s="5"/>
      <c r="AE20" s="1"/>
      <c r="AF20" s="1"/>
      <c r="AG20" s="1"/>
      <c r="AH20" s="1"/>
      <c r="AI20" s="1"/>
      <c r="AJ20" s="1"/>
      <c r="AK20" s="1"/>
      <c r="AL20" s="1"/>
      <c r="AM20" s="1"/>
      <c r="AN20" s="1"/>
      <c r="AO20" s="1"/>
      <c r="AP20" s="1"/>
    </row>
    <row r="21" spans="2:42" x14ac:dyDescent="0.75">
      <c r="B21" s="25"/>
      <c r="C21" s="1"/>
      <c r="D21" s="1"/>
      <c r="E21" s="1"/>
      <c r="F21" s="1"/>
      <c r="G21" s="1"/>
      <c r="H21" s="272"/>
      <c r="I21" s="265"/>
      <c r="J21" s="265"/>
      <c r="K21" s="265"/>
      <c r="L21" s="265"/>
      <c r="M21" s="265"/>
      <c r="N21" s="265"/>
      <c r="O21" s="273"/>
      <c r="P21" s="5"/>
      <c r="AE21" s="1"/>
      <c r="AF21" s="1"/>
      <c r="AG21" s="1"/>
      <c r="AH21" s="1"/>
      <c r="AI21" s="1"/>
      <c r="AJ21" s="1"/>
      <c r="AK21" s="1"/>
      <c r="AL21" s="1"/>
      <c r="AM21" s="1"/>
      <c r="AN21" s="1"/>
      <c r="AO21" s="1"/>
      <c r="AP21" s="1"/>
    </row>
    <row r="22" spans="2:42" x14ac:dyDescent="0.75">
      <c r="B22" s="25"/>
      <c r="C22" s="1"/>
      <c r="D22" s="1"/>
      <c r="E22" s="1"/>
      <c r="F22" s="1"/>
      <c r="G22" s="1"/>
      <c r="H22" s="272"/>
      <c r="I22" s="265"/>
      <c r="J22" s="265"/>
      <c r="K22" s="265"/>
      <c r="L22" s="265"/>
      <c r="M22" s="265"/>
      <c r="N22" s="265"/>
      <c r="O22" s="273"/>
      <c r="P22" s="5"/>
      <c r="AE22" s="1"/>
      <c r="AF22" s="1"/>
      <c r="AG22" s="1"/>
      <c r="AH22" s="1"/>
      <c r="AI22" s="1"/>
      <c r="AJ22" s="1"/>
      <c r="AK22" s="1"/>
      <c r="AL22" s="1"/>
      <c r="AM22" s="1"/>
      <c r="AN22" s="1"/>
      <c r="AO22" s="1"/>
      <c r="AP22" s="1"/>
    </row>
    <row r="23" spans="2:42" x14ac:dyDescent="0.75">
      <c r="B23" s="25"/>
      <c r="C23" s="1"/>
      <c r="D23" s="1"/>
      <c r="E23" s="1"/>
      <c r="F23" s="1"/>
      <c r="G23" s="1"/>
      <c r="H23" s="272"/>
      <c r="I23" s="265"/>
      <c r="J23" s="265"/>
      <c r="K23" s="265"/>
      <c r="L23" s="265"/>
      <c r="M23" s="265"/>
      <c r="N23" s="265"/>
      <c r="O23" s="273"/>
      <c r="P23" s="5"/>
      <c r="AE23" s="1"/>
      <c r="AF23" s="1"/>
      <c r="AG23" s="1"/>
      <c r="AH23" s="1"/>
      <c r="AI23" s="1"/>
      <c r="AJ23" s="1"/>
      <c r="AK23" s="1"/>
      <c r="AL23" s="1"/>
      <c r="AM23" s="1"/>
      <c r="AN23" s="1"/>
      <c r="AO23" s="1"/>
      <c r="AP23" s="1"/>
    </row>
    <row r="24" spans="2:42" ht="18.5" x14ac:dyDescent="0.9">
      <c r="B24" s="104"/>
      <c r="C24" s="1"/>
      <c r="D24" s="1"/>
      <c r="E24" s="1"/>
      <c r="F24" s="1"/>
      <c r="G24" s="1"/>
      <c r="H24" s="272"/>
      <c r="I24" s="265"/>
      <c r="J24" s="265"/>
      <c r="K24" s="265"/>
      <c r="L24" s="265"/>
      <c r="M24" s="265"/>
      <c r="N24" s="265"/>
      <c r="O24" s="273"/>
      <c r="P24" s="5"/>
      <c r="AE24" s="1"/>
      <c r="AF24" s="1"/>
      <c r="AG24" s="1"/>
      <c r="AH24" s="1"/>
      <c r="AI24" s="1"/>
      <c r="AJ24" s="1"/>
      <c r="AK24" s="1"/>
      <c r="AL24" s="1"/>
      <c r="AM24" s="1"/>
      <c r="AN24" s="1"/>
      <c r="AO24" s="1"/>
      <c r="AP24" s="1"/>
    </row>
    <row r="25" spans="2:42" x14ac:dyDescent="0.75">
      <c r="B25" s="25"/>
      <c r="C25" s="1"/>
      <c r="D25" s="1"/>
      <c r="E25" s="1"/>
      <c r="F25" s="1"/>
      <c r="G25" s="1"/>
      <c r="H25" s="272"/>
      <c r="I25" s="265"/>
      <c r="J25" s="265"/>
      <c r="K25" s="265"/>
      <c r="L25" s="265"/>
      <c r="M25" s="265"/>
      <c r="N25" s="265"/>
      <c r="O25" s="273"/>
      <c r="P25" s="5"/>
      <c r="AE25" s="1"/>
      <c r="AF25" s="1"/>
      <c r="AG25" s="1"/>
      <c r="AH25" s="1"/>
      <c r="AI25" s="1"/>
      <c r="AJ25" s="1"/>
      <c r="AK25" s="1"/>
      <c r="AL25" s="1"/>
      <c r="AM25" s="1"/>
      <c r="AN25" s="1"/>
      <c r="AO25" s="1"/>
      <c r="AP25" s="1"/>
    </row>
    <row r="26" spans="2:42" x14ac:dyDescent="0.75">
      <c r="B26" s="25"/>
      <c r="C26" s="1"/>
      <c r="D26" s="1"/>
      <c r="E26" s="1"/>
      <c r="F26" s="1"/>
      <c r="G26" s="1"/>
      <c r="H26" s="272"/>
      <c r="I26" s="265"/>
      <c r="J26" s="265"/>
      <c r="K26" s="265"/>
      <c r="L26" s="265"/>
      <c r="M26" s="265"/>
      <c r="N26" s="265"/>
      <c r="O26" s="273"/>
      <c r="P26" s="5"/>
      <c r="AE26" s="1"/>
      <c r="AF26" s="1"/>
      <c r="AG26" s="1"/>
      <c r="AH26" s="1"/>
      <c r="AI26" s="1"/>
      <c r="AJ26" s="1"/>
      <c r="AK26" s="1"/>
      <c r="AL26" s="1"/>
      <c r="AM26" s="1"/>
      <c r="AN26" s="1"/>
      <c r="AO26" s="1"/>
      <c r="AP26" s="1"/>
    </row>
    <row r="27" spans="2:42" x14ac:dyDescent="0.75">
      <c r="B27" s="25"/>
      <c r="C27" s="1"/>
      <c r="D27" s="1"/>
      <c r="E27" s="1"/>
      <c r="F27" s="1"/>
      <c r="G27" s="1"/>
      <c r="H27" s="272"/>
      <c r="I27" s="265"/>
      <c r="J27" s="265"/>
      <c r="K27" s="265"/>
      <c r="L27" s="265"/>
      <c r="M27" s="265"/>
      <c r="N27" s="265"/>
      <c r="O27" s="273"/>
      <c r="P27" s="5"/>
      <c r="AE27" s="1"/>
      <c r="AF27" s="1"/>
      <c r="AG27" s="1"/>
      <c r="AH27" s="1"/>
      <c r="AI27" s="1"/>
      <c r="AJ27" s="1"/>
      <c r="AK27" s="1"/>
      <c r="AL27" s="1"/>
      <c r="AM27" s="1"/>
      <c r="AN27" s="1"/>
      <c r="AO27" s="1"/>
      <c r="AP27" s="1"/>
    </row>
    <row r="28" spans="2:42" x14ac:dyDescent="0.75">
      <c r="B28" s="25"/>
      <c r="C28" s="1"/>
      <c r="D28" s="1"/>
      <c r="E28" s="1"/>
      <c r="F28" s="1"/>
      <c r="G28" s="1"/>
      <c r="H28" s="49"/>
      <c r="I28" s="11"/>
      <c r="J28" s="11"/>
      <c r="K28" s="11"/>
      <c r="L28" s="11"/>
      <c r="M28" s="11"/>
      <c r="N28" s="11"/>
      <c r="O28" s="51"/>
      <c r="P28" s="5"/>
      <c r="AE28" s="1"/>
      <c r="AF28" s="1"/>
      <c r="AG28" s="1"/>
      <c r="AH28" s="1"/>
      <c r="AI28" s="1"/>
      <c r="AJ28" s="1"/>
      <c r="AK28" s="1"/>
      <c r="AL28" s="1"/>
      <c r="AM28" s="1"/>
      <c r="AN28" s="1"/>
      <c r="AO28" s="1"/>
      <c r="AP28" s="1"/>
    </row>
    <row r="29" spans="2:42" x14ac:dyDescent="0.75">
      <c r="B29" s="25"/>
      <c r="C29" s="1"/>
      <c r="D29" s="1"/>
      <c r="E29" s="1"/>
      <c r="F29" s="1"/>
      <c r="G29" s="1"/>
      <c r="H29" s="49"/>
      <c r="I29" s="11"/>
      <c r="J29" s="11"/>
      <c r="K29" s="11"/>
      <c r="L29" s="11"/>
      <c r="M29" s="11"/>
      <c r="N29" s="11"/>
      <c r="O29" s="51"/>
      <c r="P29" s="5"/>
      <c r="AE29" s="1"/>
      <c r="AF29" s="1"/>
      <c r="AG29" s="1"/>
      <c r="AH29" s="1"/>
      <c r="AI29" s="1"/>
      <c r="AJ29" s="1"/>
      <c r="AK29" s="1"/>
      <c r="AL29" s="1"/>
      <c r="AM29" s="1"/>
      <c r="AN29" s="1"/>
      <c r="AO29" s="1"/>
      <c r="AP29" s="1"/>
    </row>
    <row r="30" spans="2:42" x14ac:dyDescent="0.75">
      <c r="B30" s="25"/>
      <c r="C30" s="1"/>
      <c r="D30" s="1"/>
      <c r="E30" s="1"/>
      <c r="F30" s="1"/>
      <c r="G30" s="1"/>
      <c r="H30" s="49"/>
      <c r="I30" s="11"/>
      <c r="J30" s="11"/>
      <c r="K30" s="11"/>
      <c r="L30" s="11"/>
      <c r="M30" s="11"/>
      <c r="N30" s="11"/>
      <c r="O30" s="51"/>
      <c r="P30" s="5"/>
      <c r="AE30" s="1"/>
      <c r="AF30" s="1"/>
      <c r="AG30" s="1"/>
      <c r="AH30" s="1"/>
      <c r="AI30" s="1"/>
      <c r="AJ30" s="1"/>
      <c r="AK30" s="1"/>
      <c r="AL30" s="1"/>
      <c r="AM30" s="1"/>
      <c r="AN30" s="1"/>
      <c r="AO30" s="1"/>
      <c r="AP30" s="1"/>
    </row>
    <row r="31" spans="2:42" x14ac:dyDescent="0.75">
      <c r="B31" s="48"/>
      <c r="C31" s="5"/>
      <c r="D31" s="5"/>
      <c r="E31" s="5"/>
      <c r="F31" s="5"/>
      <c r="G31" s="5"/>
      <c r="H31" s="49"/>
      <c r="I31" s="11"/>
      <c r="J31" s="11"/>
      <c r="K31" s="11"/>
      <c r="L31" s="11"/>
      <c r="M31" s="11"/>
      <c r="N31" s="11"/>
      <c r="O31" s="51"/>
      <c r="P31" s="5"/>
      <c r="AE31" s="1"/>
      <c r="AF31" s="1"/>
      <c r="AG31" s="1"/>
      <c r="AH31" s="1"/>
      <c r="AI31" s="1"/>
      <c r="AJ31" s="1"/>
      <c r="AK31" s="1"/>
      <c r="AL31" s="1"/>
      <c r="AM31" s="1"/>
      <c r="AN31" s="1"/>
      <c r="AO31" s="1"/>
      <c r="AP31" s="1"/>
    </row>
    <row r="32" spans="2:42" x14ac:dyDescent="0.75">
      <c r="B32" s="25"/>
      <c r="C32" s="11"/>
      <c r="D32" s="11"/>
      <c r="E32" s="11"/>
      <c r="F32" s="11"/>
      <c r="G32" s="11"/>
      <c r="H32" s="54" t="s">
        <v>76</v>
      </c>
      <c r="I32" s="11"/>
      <c r="J32" s="11"/>
      <c r="K32" s="11"/>
      <c r="L32" s="11"/>
      <c r="M32" s="11"/>
      <c r="N32" s="11"/>
      <c r="O32" s="51"/>
      <c r="P32" s="5"/>
      <c r="AE32" s="1"/>
      <c r="AF32" s="1"/>
      <c r="AG32" s="1"/>
      <c r="AH32" s="1"/>
      <c r="AI32" s="1"/>
      <c r="AJ32" s="1"/>
      <c r="AK32" s="1"/>
      <c r="AL32" s="1"/>
      <c r="AM32" s="1"/>
      <c r="AN32" s="1"/>
      <c r="AO32" s="1"/>
      <c r="AP32" s="1"/>
    </row>
    <row r="33" spans="2:42" x14ac:dyDescent="0.75">
      <c r="B33" s="25"/>
      <c r="C33" s="11"/>
      <c r="D33" s="11"/>
      <c r="E33" s="11"/>
      <c r="F33" s="11"/>
      <c r="G33" s="11"/>
      <c r="H33" s="30" t="s">
        <v>441</v>
      </c>
      <c r="I33" s="11"/>
      <c r="J33" s="11"/>
      <c r="K33" s="11"/>
      <c r="L33" s="11"/>
      <c r="M33" s="11"/>
      <c r="N33" s="11"/>
      <c r="O33" s="51"/>
      <c r="P33" s="5"/>
      <c r="AE33" s="1"/>
      <c r="AF33" s="1"/>
      <c r="AG33" s="1"/>
      <c r="AH33" s="1"/>
      <c r="AI33" s="1"/>
      <c r="AJ33" s="1"/>
      <c r="AK33" s="1"/>
      <c r="AL33" s="1"/>
      <c r="AM33" s="1"/>
      <c r="AN33" s="1"/>
      <c r="AO33" s="1"/>
      <c r="AP33" s="1"/>
    </row>
    <row r="34" spans="2:42" x14ac:dyDescent="0.75">
      <c r="B34" s="25"/>
      <c r="C34" s="11"/>
      <c r="D34" s="11"/>
      <c r="E34" s="11"/>
      <c r="F34" s="11"/>
      <c r="G34" s="11"/>
      <c r="H34" s="109" t="s">
        <v>915</v>
      </c>
      <c r="I34" s="11"/>
      <c r="J34" s="11"/>
      <c r="K34" s="11"/>
      <c r="L34" s="11"/>
      <c r="M34" s="11"/>
      <c r="N34" s="11"/>
      <c r="O34" s="51"/>
      <c r="P34" s="5"/>
      <c r="AE34" s="1"/>
      <c r="AF34" s="1"/>
      <c r="AG34" s="1"/>
      <c r="AH34" s="1"/>
      <c r="AI34" s="1"/>
      <c r="AJ34" s="1"/>
      <c r="AK34" s="1"/>
      <c r="AL34" s="1"/>
      <c r="AM34" s="1"/>
      <c r="AN34" s="1"/>
      <c r="AO34" s="1"/>
      <c r="AP34" s="1"/>
    </row>
    <row r="35" spans="2:42" x14ac:dyDescent="0.75">
      <c r="B35" s="27"/>
      <c r="C35" s="106"/>
      <c r="D35" s="106"/>
      <c r="E35" s="106"/>
      <c r="F35" s="106"/>
      <c r="G35" s="106"/>
      <c r="H35" s="110"/>
      <c r="I35" s="106"/>
      <c r="J35" s="106"/>
      <c r="K35" s="106"/>
      <c r="L35" s="106"/>
      <c r="M35" s="28"/>
      <c r="N35" s="28"/>
      <c r="O35" s="29"/>
      <c r="AE35" s="1"/>
      <c r="AF35" s="1"/>
      <c r="AG35" s="1"/>
      <c r="AH35" s="1"/>
      <c r="AI35" s="1"/>
      <c r="AJ35" s="1"/>
      <c r="AK35" s="1"/>
      <c r="AL35" s="1"/>
      <c r="AM35" s="1"/>
      <c r="AN35" s="1"/>
      <c r="AO35" s="1"/>
      <c r="AP35" s="1"/>
    </row>
    <row r="36" spans="2:42" x14ac:dyDescent="0.75">
      <c r="B36" s="1"/>
      <c r="C36" s="1"/>
      <c r="D36" s="1"/>
      <c r="E36" s="1"/>
      <c r="F36" s="1"/>
      <c r="G36" s="1"/>
      <c r="H36" s="1"/>
      <c r="I36" s="1"/>
      <c r="J36" s="1"/>
      <c r="K36" s="1"/>
      <c r="L36" s="1"/>
      <c r="AE36" s="1"/>
      <c r="AF36" s="1"/>
      <c r="AG36" s="1"/>
      <c r="AH36" s="1"/>
      <c r="AI36" s="1"/>
      <c r="AJ36" s="1"/>
      <c r="AK36" s="1"/>
      <c r="AL36" s="1"/>
      <c r="AM36" s="1"/>
      <c r="AN36" s="1"/>
      <c r="AO36" s="1"/>
      <c r="AP36" s="1"/>
    </row>
    <row r="37" spans="2:42" x14ac:dyDescent="0.75">
      <c r="B37" s="13"/>
      <c r="C37" s="13"/>
      <c r="D37" s="13"/>
      <c r="E37" s="13"/>
      <c r="F37" s="13"/>
      <c r="G37" s="5"/>
      <c r="H37" s="5"/>
      <c r="I37" s="5"/>
      <c r="J37" s="5"/>
      <c r="K37" s="5"/>
      <c r="L37" s="5"/>
      <c r="M37" s="5"/>
      <c r="N37" s="5"/>
      <c r="O37" s="5"/>
      <c r="P37" s="5"/>
      <c r="Q37" s="5"/>
      <c r="R37" s="5"/>
      <c r="S37" s="5"/>
      <c r="T37" s="5"/>
      <c r="U37" s="5"/>
      <c r="V37" s="5"/>
      <c r="AE37" s="1"/>
      <c r="AF37" s="1"/>
      <c r="AG37" s="1"/>
      <c r="AH37" s="1"/>
      <c r="AI37" s="1"/>
      <c r="AJ37" s="1"/>
      <c r="AK37" s="1"/>
      <c r="AL37" s="1"/>
      <c r="AM37" s="1"/>
      <c r="AN37" s="1"/>
      <c r="AO37" s="1"/>
      <c r="AP37" s="1"/>
    </row>
    <row r="38" spans="2:42" x14ac:dyDescent="0.75">
      <c r="B38" s="5"/>
      <c r="C38" s="5"/>
      <c r="D38" s="5"/>
      <c r="E38" s="5"/>
      <c r="F38" s="5"/>
      <c r="G38" s="5"/>
      <c r="H38" s="5"/>
      <c r="I38" s="5"/>
      <c r="J38" s="5"/>
      <c r="K38" s="5"/>
      <c r="L38" s="5"/>
      <c r="M38" s="5"/>
      <c r="N38" s="5"/>
      <c r="O38" s="5"/>
      <c r="P38" s="5"/>
      <c r="Q38" s="5"/>
      <c r="R38" s="5"/>
      <c r="S38" s="5"/>
      <c r="T38" s="5"/>
      <c r="U38" s="5"/>
      <c r="V38" s="5"/>
      <c r="AE38" s="1"/>
      <c r="AF38" s="1"/>
      <c r="AG38" s="1"/>
      <c r="AH38" s="1"/>
      <c r="AI38" s="1"/>
      <c r="AJ38" s="1"/>
      <c r="AK38" s="1"/>
      <c r="AL38" s="1"/>
      <c r="AM38" s="1"/>
      <c r="AN38" s="1"/>
      <c r="AO38" s="1"/>
      <c r="AP38" s="1"/>
    </row>
    <row r="39" spans="2:42" x14ac:dyDescent="0.75">
      <c r="B39" s="13"/>
      <c r="C39" s="13"/>
      <c r="D39" s="13"/>
      <c r="E39" s="13"/>
      <c r="F39" s="13"/>
      <c r="G39" s="5"/>
      <c r="H39" s="5"/>
      <c r="I39" s="5"/>
      <c r="J39" s="5"/>
      <c r="K39" s="5"/>
      <c r="L39" s="293" t="s">
        <v>194</v>
      </c>
      <c r="M39" s="293"/>
      <c r="N39" s="293"/>
      <c r="O39" s="293"/>
      <c r="P39" s="293"/>
      <c r="Q39" s="293"/>
      <c r="R39" s="293"/>
      <c r="S39" s="293"/>
      <c r="T39" s="5"/>
      <c r="U39" s="5"/>
      <c r="V39" s="5"/>
      <c r="AE39" s="1"/>
      <c r="AF39" s="1"/>
      <c r="AG39" s="1"/>
      <c r="AH39" s="1"/>
      <c r="AI39" s="1"/>
      <c r="AJ39" s="1"/>
      <c r="AK39" s="1"/>
      <c r="AL39" s="1"/>
      <c r="AM39" s="1"/>
      <c r="AN39" s="1"/>
      <c r="AO39" s="1"/>
      <c r="AP39" s="1"/>
    </row>
    <row r="40" spans="2:42" x14ac:dyDescent="0.75">
      <c r="B40" s="13"/>
      <c r="C40" s="13"/>
      <c r="D40" s="13"/>
      <c r="E40" s="13"/>
      <c r="F40" s="13"/>
      <c r="G40" s="5"/>
      <c r="H40" s="5"/>
      <c r="I40" s="5"/>
      <c r="J40" s="5"/>
      <c r="K40" s="5"/>
      <c r="L40" s="293" t="s">
        <v>740</v>
      </c>
      <c r="M40" s="293"/>
      <c r="N40" s="293"/>
      <c r="O40" s="293"/>
      <c r="P40" s="293"/>
      <c r="Q40" s="293" t="s">
        <v>741</v>
      </c>
      <c r="R40" s="293"/>
      <c r="S40" s="293"/>
      <c r="T40" s="5"/>
      <c r="U40" s="5"/>
      <c r="V40" s="5"/>
      <c r="AE40" s="1"/>
      <c r="AF40" s="1"/>
      <c r="AG40" s="1"/>
      <c r="AH40" s="1"/>
      <c r="AI40" s="1"/>
      <c r="AJ40" s="1"/>
      <c r="AK40" s="1"/>
      <c r="AL40" s="1"/>
      <c r="AM40" s="1"/>
      <c r="AN40" s="1"/>
      <c r="AO40" s="1"/>
      <c r="AP40" s="1"/>
    </row>
    <row r="41" spans="2:42" ht="17.5" customHeight="1" x14ac:dyDescent="0.75">
      <c r="B41" s="446" t="s">
        <v>742</v>
      </c>
      <c r="C41" s="447"/>
      <c r="D41" s="447"/>
      <c r="E41" s="447"/>
      <c r="F41" s="448"/>
      <c r="G41" s="138" t="s">
        <v>1072</v>
      </c>
      <c r="H41" s="445" t="s">
        <v>1071</v>
      </c>
      <c r="I41" s="437"/>
      <c r="J41" s="449" t="s">
        <v>1042</v>
      </c>
      <c r="K41" s="449"/>
      <c r="L41" s="404" t="s">
        <v>497</v>
      </c>
      <c r="M41" s="404" t="s">
        <v>298</v>
      </c>
      <c r="N41" s="404" t="s">
        <v>745</v>
      </c>
      <c r="O41" s="404" t="s">
        <v>299</v>
      </c>
      <c r="P41" s="404" t="s">
        <v>725</v>
      </c>
      <c r="Q41" s="404" t="s">
        <v>300</v>
      </c>
      <c r="R41" s="404" t="s">
        <v>301</v>
      </c>
      <c r="S41" s="404" t="s">
        <v>124</v>
      </c>
    </row>
    <row r="42" spans="2:42" ht="44.25" x14ac:dyDescent="0.75">
      <c r="B42" s="150" t="s">
        <v>290</v>
      </c>
      <c r="C42" s="150" t="s">
        <v>518</v>
      </c>
      <c r="D42" s="85" t="s">
        <v>306</v>
      </c>
      <c r="E42" s="85" t="s">
        <v>719</v>
      </c>
      <c r="F42" s="85" t="s">
        <v>497</v>
      </c>
      <c r="G42" s="87" t="s">
        <v>284</v>
      </c>
      <c r="H42" s="88" t="s">
        <v>314</v>
      </c>
      <c r="I42" s="88" t="s">
        <v>289</v>
      </c>
      <c r="J42" s="89" t="s">
        <v>31</v>
      </c>
      <c r="K42" s="89" t="s">
        <v>30</v>
      </c>
      <c r="L42" s="404"/>
      <c r="M42" s="404"/>
      <c r="N42" s="404"/>
      <c r="O42" s="404"/>
      <c r="P42" s="404"/>
      <c r="Q42" s="404"/>
      <c r="R42" s="404"/>
      <c r="S42" s="404"/>
      <c r="AE42" s="137" t="s">
        <v>286</v>
      </c>
      <c r="AF42" s="137" t="s">
        <v>160</v>
      </c>
      <c r="AG42" s="137" t="s">
        <v>161</v>
      </c>
      <c r="AH42" s="103" t="s">
        <v>739</v>
      </c>
      <c r="AI42" s="103" t="s">
        <v>140</v>
      </c>
      <c r="AJ42" s="103" t="s">
        <v>721</v>
      </c>
      <c r="AK42" s="103" t="s">
        <v>722</v>
      </c>
      <c r="AL42" s="137" t="s">
        <v>141</v>
      </c>
      <c r="AM42" s="137" t="s">
        <v>142</v>
      </c>
      <c r="AN42" s="137" t="s">
        <v>143</v>
      </c>
      <c r="AO42" s="137" t="s">
        <v>63</v>
      </c>
      <c r="AP42" s="137" t="s">
        <v>62</v>
      </c>
    </row>
    <row r="43" spans="2:42" x14ac:dyDescent="0.75">
      <c r="B43" s="52" t="s">
        <v>1217</v>
      </c>
      <c r="C43" s="52">
        <v>400</v>
      </c>
      <c r="D43" s="125">
        <v>0.3</v>
      </c>
      <c r="E43" s="125"/>
      <c r="F43" s="131" t="s">
        <v>498</v>
      </c>
      <c r="G43" s="92">
        <v>4</v>
      </c>
      <c r="H43" s="14"/>
      <c r="I43" s="19"/>
      <c r="J43" s="93"/>
      <c r="K43" s="93"/>
      <c r="L43" s="122" t="str">
        <f>IF(F43="","",F43)</f>
        <v>Enero</v>
      </c>
      <c r="M43" s="122">
        <f>AJ43</f>
        <v>480</v>
      </c>
      <c r="N43" s="122">
        <f>AK43</f>
        <v>0</v>
      </c>
      <c r="O43" s="122">
        <f>AI43</f>
        <v>1120</v>
      </c>
      <c r="P43" s="168" t="str">
        <f>AH43</f>
        <v>Medición</v>
      </c>
      <c r="Q43" s="168">
        <f>AP43</f>
        <v>5.3258791025948644E-3</v>
      </c>
      <c r="R43" s="154">
        <f>AO43</f>
        <v>5.3258791025948644E-3</v>
      </c>
      <c r="S43" s="122">
        <f>Q43+R43*Hoja1!$C$19</f>
        <v>0.15445049397525107</v>
      </c>
      <c r="AE43" s="143" t="str">
        <f t="shared" ref="AE43:AE74" si="0">B43</f>
        <v>AZ-001</v>
      </c>
      <c r="AF43" s="149">
        <f t="shared" ref="AF43:AF74" si="1">G43*C43</f>
        <v>1600</v>
      </c>
      <c r="AG43" s="148">
        <f t="shared" ref="AG43:AG74" si="2">IF(I43="X",H43*C43*(965/0.9)/1000000,0)</f>
        <v>0</v>
      </c>
      <c r="AH43" s="148" t="str">
        <f>IF(AF43&lt;&gt;0,"Medición","Factor de Emisión")</f>
        <v>Medición</v>
      </c>
      <c r="AI43" s="143">
        <f>IF(AF43&lt;&gt;0,AF43,AG43)*(1-D43-E43)</f>
        <v>1120</v>
      </c>
      <c r="AJ43" s="143">
        <f>IF(AF43&lt;&gt;0,AF43,AG43)*D43</f>
        <v>480</v>
      </c>
      <c r="AK43" s="143">
        <f>IF(AF43&lt;&gt;0,AF43,AG43)*E43</f>
        <v>0</v>
      </c>
      <c r="AL43" s="149">
        <f>AI43*(0.3048^3)</f>
        <v>31.714868183040004</v>
      </c>
      <c r="AM43" s="148">
        <f>IF(J43="",AL43*'Fraccion masica'!$AB$36,J43*AL43)</f>
        <v>7.8468887837089785</v>
      </c>
      <c r="AN43" s="143">
        <f>IF(K43="",AL43*'Fraccion masica'!$AB$35,K43*AL43)</f>
        <v>2.8598976616835268</v>
      </c>
      <c r="AO43" s="149">
        <f>IFERROR(AM43*Hoja1!$C$24/Hoja1!$C$25/Hoja1!$C$26*16.04/1000000,0)</f>
        <v>5.3258791025948644E-3</v>
      </c>
      <c r="AP43" s="148">
        <f>IFERROR(AN43*Hoja1!$C$24/Hoja1!$C$25/Hoja1!$C$26*44.01/1000000,0)</f>
        <v>5.3258791025948644E-3</v>
      </c>
    </row>
    <row r="44" spans="2:42" x14ac:dyDescent="0.75">
      <c r="B44" s="52" t="s">
        <v>1217</v>
      </c>
      <c r="C44" s="52">
        <v>400</v>
      </c>
      <c r="D44" s="125">
        <v>0.3</v>
      </c>
      <c r="E44" s="125"/>
      <c r="F44" s="131" t="s">
        <v>499</v>
      </c>
      <c r="G44" s="92">
        <v>4</v>
      </c>
      <c r="H44" s="14"/>
      <c r="I44" s="19"/>
      <c r="J44" s="93"/>
      <c r="K44" s="93"/>
      <c r="L44" s="122" t="str">
        <f t="shared" ref="L44:L107" si="3">IF(F44="","",F44)</f>
        <v>Febrero</v>
      </c>
      <c r="M44" s="122">
        <f t="shared" ref="M44:M107" si="4">AJ44</f>
        <v>480</v>
      </c>
      <c r="N44" s="122">
        <f t="shared" ref="N44:N107" si="5">AK44</f>
        <v>0</v>
      </c>
      <c r="O44" s="122">
        <f t="shared" ref="O44:O107" si="6">AI44</f>
        <v>1120</v>
      </c>
      <c r="P44" s="168" t="str">
        <f t="shared" ref="P44:P107" si="7">AH44</f>
        <v>Medición</v>
      </c>
      <c r="Q44" s="168">
        <f t="shared" ref="Q44:Q107" si="8">AP44</f>
        <v>5.3258791025948644E-3</v>
      </c>
      <c r="R44" s="154">
        <f t="shared" ref="R44:R107" si="9">AO44</f>
        <v>5.3258791025948644E-3</v>
      </c>
      <c r="S44" s="122">
        <f>Q44+R44*Hoja1!$C$19</f>
        <v>0.15445049397525107</v>
      </c>
      <c r="AE44" s="143" t="str">
        <f t="shared" si="0"/>
        <v>AZ-001</v>
      </c>
      <c r="AF44" s="149">
        <f t="shared" si="1"/>
        <v>1600</v>
      </c>
      <c r="AG44" s="148">
        <f t="shared" si="2"/>
        <v>0</v>
      </c>
      <c r="AH44" s="148" t="str">
        <f t="shared" ref="AH44:AH107" si="10">IF(AF44&lt;&gt;0,"Medición","Factor de Emisión")</f>
        <v>Medición</v>
      </c>
      <c r="AI44" s="143">
        <f t="shared" ref="AI44:AI107" si="11">IF(AF44&lt;&gt;0,AF44,AG44)*(1-D44-E44)</f>
        <v>1120</v>
      </c>
      <c r="AJ44" s="143">
        <f t="shared" ref="AJ44:AJ107" si="12">IF(AF44&lt;&gt;0,AF44,AG44)*D44</f>
        <v>480</v>
      </c>
      <c r="AK44" s="143">
        <f t="shared" ref="AK44:AK107" si="13">IF(AF44&lt;&gt;0,AF44,AG44)*E44</f>
        <v>0</v>
      </c>
      <c r="AL44" s="149">
        <f t="shared" ref="AL44:AL107" si="14">AI44*(0.3048^3)</f>
        <v>31.714868183040004</v>
      </c>
      <c r="AM44" s="148">
        <f>IF(J44="",AL44*'Fraccion masica'!$AB$36,J44*AL44)</f>
        <v>7.8468887837089785</v>
      </c>
      <c r="AN44" s="143">
        <f>IF(K44="",AL44*'Fraccion masica'!$AB$35,K44*AL44)</f>
        <v>2.8598976616835268</v>
      </c>
      <c r="AO44" s="149">
        <f>IFERROR(AM44*Hoja1!$C$24/Hoja1!$C$25/Hoja1!$C$26*16.04/1000000,0)</f>
        <v>5.3258791025948644E-3</v>
      </c>
      <c r="AP44" s="148">
        <f>IFERROR(AN44*Hoja1!$C$24/Hoja1!$C$25/Hoja1!$C$26*44.01/1000000,0)</f>
        <v>5.3258791025948644E-3</v>
      </c>
    </row>
    <row r="45" spans="2:42" x14ac:dyDescent="0.75">
      <c r="B45" s="52" t="s">
        <v>1217</v>
      </c>
      <c r="C45" s="52">
        <v>400</v>
      </c>
      <c r="D45" s="125">
        <v>0.3</v>
      </c>
      <c r="E45" s="125"/>
      <c r="F45" s="131" t="s">
        <v>500</v>
      </c>
      <c r="G45" s="92">
        <v>44</v>
      </c>
      <c r="H45" s="14"/>
      <c r="I45" s="19"/>
      <c r="J45" s="93"/>
      <c r="K45" s="93"/>
      <c r="L45" s="122" t="str">
        <f t="shared" si="3"/>
        <v>Marzo</v>
      </c>
      <c r="M45" s="122">
        <f t="shared" si="4"/>
        <v>5280</v>
      </c>
      <c r="N45" s="122">
        <f t="shared" si="5"/>
        <v>0</v>
      </c>
      <c r="O45" s="122">
        <f t="shared" si="6"/>
        <v>12320</v>
      </c>
      <c r="P45" s="168" t="str">
        <f t="shared" si="7"/>
        <v>Medición</v>
      </c>
      <c r="Q45" s="168">
        <f t="shared" si="8"/>
        <v>5.8584670128543501E-2</v>
      </c>
      <c r="R45" s="154">
        <f t="shared" si="9"/>
        <v>5.8584670128543508E-2</v>
      </c>
      <c r="S45" s="122">
        <f>Q45+R45*Hoja1!$C$19</f>
        <v>1.6989554337277617</v>
      </c>
      <c r="AE45" s="143" t="str">
        <f t="shared" si="0"/>
        <v>AZ-001</v>
      </c>
      <c r="AF45" s="149">
        <f t="shared" si="1"/>
        <v>17600</v>
      </c>
      <c r="AG45" s="148">
        <f t="shared" si="2"/>
        <v>0</v>
      </c>
      <c r="AH45" s="148" t="str">
        <f t="shared" si="10"/>
        <v>Medición</v>
      </c>
      <c r="AI45" s="143">
        <f t="shared" si="11"/>
        <v>12320</v>
      </c>
      <c r="AJ45" s="143">
        <f t="shared" si="12"/>
        <v>5280</v>
      </c>
      <c r="AK45" s="143">
        <f t="shared" si="13"/>
        <v>0</v>
      </c>
      <c r="AL45" s="149">
        <f t="shared" si="14"/>
        <v>348.86355001344003</v>
      </c>
      <c r="AM45" s="148">
        <f>IF(J45="",AL45*'Fraccion masica'!$AB$36,J45*AL45)</f>
        <v>86.315776620798758</v>
      </c>
      <c r="AN45" s="143">
        <f>IF(K45="",AL45*'Fraccion masica'!$AB$35,K45*AL45)</f>
        <v>31.458874278518795</v>
      </c>
      <c r="AO45" s="149">
        <f>IFERROR(AM45*Hoja1!$C$24/Hoja1!$C$25/Hoja1!$C$26*16.04/1000000,0)</f>
        <v>5.8584670128543508E-2</v>
      </c>
      <c r="AP45" s="148">
        <f>IFERROR(AN45*Hoja1!$C$24/Hoja1!$C$25/Hoja1!$C$26*44.01/1000000,0)</f>
        <v>5.8584670128543501E-2</v>
      </c>
    </row>
    <row r="46" spans="2:42" x14ac:dyDescent="0.75">
      <c r="B46" s="52" t="s">
        <v>1217</v>
      </c>
      <c r="C46" s="52">
        <v>400</v>
      </c>
      <c r="D46" s="125">
        <v>0.3</v>
      </c>
      <c r="E46" s="125"/>
      <c r="F46" s="131" t="s">
        <v>501</v>
      </c>
      <c r="G46" s="92">
        <v>4</v>
      </c>
      <c r="H46" s="14"/>
      <c r="I46" s="19"/>
      <c r="J46" s="93"/>
      <c r="K46" s="93"/>
      <c r="L46" s="122" t="str">
        <f t="shared" si="3"/>
        <v>Abril</v>
      </c>
      <c r="M46" s="122">
        <f t="shared" si="4"/>
        <v>480</v>
      </c>
      <c r="N46" s="122">
        <f t="shared" si="5"/>
        <v>0</v>
      </c>
      <c r="O46" s="122">
        <f t="shared" si="6"/>
        <v>1120</v>
      </c>
      <c r="P46" s="168" t="str">
        <f t="shared" si="7"/>
        <v>Medición</v>
      </c>
      <c r="Q46" s="168">
        <f t="shared" si="8"/>
        <v>5.3258791025948644E-3</v>
      </c>
      <c r="R46" s="154">
        <f t="shared" si="9"/>
        <v>5.3258791025948644E-3</v>
      </c>
      <c r="S46" s="122">
        <f>Q46+R46*Hoja1!$C$19</f>
        <v>0.15445049397525107</v>
      </c>
      <c r="AE46" s="143" t="str">
        <f t="shared" si="0"/>
        <v>AZ-001</v>
      </c>
      <c r="AF46" s="149">
        <f t="shared" si="1"/>
        <v>1600</v>
      </c>
      <c r="AG46" s="148">
        <f t="shared" si="2"/>
        <v>0</v>
      </c>
      <c r="AH46" s="148" t="str">
        <f t="shared" si="10"/>
        <v>Medición</v>
      </c>
      <c r="AI46" s="143">
        <f t="shared" si="11"/>
        <v>1120</v>
      </c>
      <c r="AJ46" s="143">
        <f t="shared" si="12"/>
        <v>480</v>
      </c>
      <c r="AK46" s="143">
        <f t="shared" si="13"/>
        <v>0</v>
      </c>
      <c r="AL46" s="149">
        <f t="shared" si="14"/>
        <v>31.714868183040004</v>
      </c>
      <c r="AM46" s="148">
        <f>IF(J46="",AL46*'Fraccion masica'!$AB$36,J46*AL46)</f>
        <v>7.8468887837089785</v>
      </c>
      <c r="AN46" s="143">
        <f>IF(K46="",AL46*'Fraccion masica'!$AB$35,K46*AL46)</f>
        <v>2.8598976616835268</v>
      </c>
      <c r="AO46" s="149">
        <f>IFERROR(AM46*Hoja1!$C$24/Hoja1!$C$25/Hoja1!$C$26*16.04/1000000,0)</f>
        <v>5.3258791025948644E-3</v>
      </c>
      <c r="AP46" s="148">
        <f>IFERROR(AN46*Hoja1!$C$24/Hoja1!$C$25/Hoja1!$C$26*44.01/1000000,0)</f>
        <v>5.3258791025948644E-3</v>
      </c>
    </row>
    <row r="47" spans="2:42" x14ac:dyDescent="0.75">
      <c r="B47" s="52" t="s">
        <v>1217</v>
      </c>
      <c r="C47" s="52">
        <v>400</v>
      </c>
      <c r="D47" s="125">
        <v>0.3</v>
      </c>
      <c r="E47" s="125"/>
      <c r="F47" s="131" t="s">
        <v>502</v>
      </c>
      <c r="G47" s="92"/>
      <c r="H47" s="14">
        <v>1000</v>
      </c>
      <c r="I47" s="19" t="s">
        <v>46</v>
      </c>
      <c r="J47" s="93"/>
      <c r="K47" s="93"/>
      <c r="L47" s="122" t="str">
        <f t="shared" si="3"/>
        <v>Mayo</v>
      </c>
      <c r="M47" s="122">
        <f t="shared" si="4"/>
        <v>128.66666666666666</v>
      </c>
      <c r="N47" s="122">
        <f t="shared" si="5"/>
        <v>0</v>
      </c>
      <c r="O47" s="122">
        <f t="shared" si="6"/>
        <v>300.22222222222223</v>
      </c>
      <c r="P47" s="168" t="str">
        <f t="shared" si="7"/>
        <v>Factor de Emisión</v>
      </c>
      <c r="Q47" s="168">
        <f t="shared" si="8"/>
        <v>1.42763148166779E-3</v>
      </c>
      <c r="R47" s="154">
        <f t="shared" si="9"/>
        <v>1.42763148166779E-3</v>
      </c>
      <c r="S47" s="122">
        <f>Q47+R47*Hoja1!$C$19</f>
        <v>4.1401312968365911E-2</v>
      </c>
      <c r="AE47" s="143" t="str">
        <f t="shared" si="0"/>
        <v>AZ-001</v>
      </c>
      <c r="AF47" s="149">
        <f t="shared" si="1"/>
        <v>0</v>
      </c>
      <c r="AG47" s="148">
        <f t="shared" si="2"/>
        <v>428.88888888888891</v>
      </c>
      <c r="AH47" s="148" t="str">
        <f t="shared" si="10"/>
        <v>Factor de Emisión</v>
      </c>
      <c r="AI47" s="143">
        <f t="shared" si="11"/>
        <v>300.22222222222223</v>
      </c>
      <c r="AJ47" s="143">
        <f t="shared" si="12"/>
        <v>128.66666666666666</v>
      </c>
      <c r="AK47" s="143">
        <f t="shared" si="13"/>
        <v>0</v>
      </c>
      <c r="AL47" s="149">
        <f t="shared" si="14"/>
        <v>8.501346610176002</v>
      </c>
      <c r="AM47" s="148">
        <f>IF(J47="",AL47*'Fraccion masica'!$AB$36,J47*AL47)</f>
        <v>2.103402132299768</v>
      </c>
      <c r="AN47" s="143">
        <f>IF(K47="",AL47*'Fraccion masica'!$AB$35,K47*AL47)</f>
        <v>0.76661145653461216</v>
      </c>
      <c r="AO47" s="149">
        <f>IFERROR(AM47*Hoja1!$C$24/Hoja1!$C$25/Hoja1!$C$26*16.04/1000000,0)</f>
        <v>1.42763148166779E-3</v>
      </c>
      <c r="AP47" s="148">
        <f>IFERROR(AN47*Hoja1!$C$24/Hoja1!$C$25/Hoja1!$C$26*44.01/1000000,0)</f>
        <v>1.42763148166779E-3</v>
      </c>
    </row>
    <row r="48" spans="2:42" x14ac:dyDescent="0.75">
      <c r="B48" s="52" t="s">
        <v>1217</v>
      </c>
      <c r="C48" s="52">
        <v>400</v>
      </c>
      <c r="D48" s="125">
        <v>0.3</v>
      </c>
      <c r="E48" s="125"/>
      <c r="F48" s="131" t="s">
        <v>503</v>
      </c>
      <c r="G48" s="92"/>
      <c r="H48" s="14">
        <v>1000</v>
      </c>
      <c r="I48" s="19" t="s">
        <v>46</v>
      </c>
      <c r="J48" s="93"/>
      <c r="K48" s="93"/>
      <c r="L48" s="122" t="str">
        <f t="shared" si="3"/>
        <v>Junio</v>
      </c>
      <c r="M48" s="122">
        <f t="shared" si="4"/>
        <v>128.66666666666666</v>
      </c>
      <c r="N48" s="122">
        <f t="shared" si="5"/>
        <v>0</v>
      </c>
      <c r="O48" s="122">
        <f t="shared" si="6"/>
        <v>300.22222222222223</v>
      </c>
      <c r="P48" s="168" t="str">
        <f t="shared" si="7"/>
        <v>Factor de Emisión</v>
      </c>
      <c r="Q48" s="168">
        <f t="shared" si="8"/>
        <v>1.42763148166779E-3</v>
      </c>
      <c r="R48" s="154">
        <f t="shared" si="9"/>
        <v>1.42763148166779E-3</v>
      </c>
      <c r="S48" s="122">
        <f>Q48+R48*Hoja1!$C$19</f>
        <v>4.1401312968365911E-2</v>
      </c>
      <c r="AE48" s="143" t="str">
        <f t="shared" si="0"/>
        <v>AZ-001</v>
      </c>
      <c r="AF48" s="149">
        <f t="shared" si="1"/>
        <v>0</v>
      </c>
      <c r="AG48" s="148">
        <f t="shared" si="2"/>
        <v>428.88888888888891</v>
      </c>
      <c r="AH48" s="148" t="str">
        <f t="shared" si="10"/>
        <v>Factor de Emisión</v>
      </c>
      <c r="AI48" s="143">
        <f t="shared" si="11"/>
        <v>300.22222222222223</v>
      </c>
      <c r="AJ48" s="143">
        <f t="shared" si="12"/>
        <v>128.66666666666666</v>
      </c>
      <c r="AK48" s="143">
        <f t="shared" si="13"/>
        <v>0</v>
      </c>
      <c r="AL48" s="149">
        <f t="shared" si="14"/>
        <v>8.501346610176002</v>
      </c>
      <c r="AM48" s="148">
        <f>IF(J48="",AL48*'Fraccion masica'!$AB$36,J48*AL48)</f>
        <v>2.103402132299768</v>
      </c>
      <c r="AN48" s="143">
        <f>IF(K48="",AL48*'Fraccion masica'!$AB$35,K48*AL48)</f>
        <v>0.76661145653461216</v>
      </c>
      <c r="AO48" s="149">
        <f>IFERROR(AM48*Hoja1!$C$24/Hoja1!$C$25/Hoja1!$C$26*16.04/1000000,0)</f>
        <v>1.42763148166779E-3</v>
      </c>
      <c r="AP48" s="148">
        <f>IFERROR(AN48*Hoja1!$C$24/Hoja1!$C$25/Hoja1!$C$26*44.01/1000000,0)</f>
        <v>1.42763148166779E-3</v>
      </c>
    </row>
    <row r="49" spans="2:42" x14ac:dyDescent="0.75">
      <c r="B49" s="52" t="s">
        <v>1217</v>
      </c>
      <c r="C49" s="52">
        <v>400</v>
      </c>
      <c r="D49" s="125">
        <v>0.3</v>
      </c>
      <c r="E49" s="125"/>
      <c r="F49" s="131" t="s">
        <v>504</v>
      </c>
      <c r="G49" s="92"/>
      <c r="H49" s="14">
        <v>1000</v>
      </c>
      <c r="I49" s="19" t="s">
        <v>46</v>
      </c>
      <c r="J49" s="93"/>
      <c r="K49" s="93"/>
      <c r="L49" s="122" t="str">
        <f t="shared" si="3"/>
        <v>Julio</v>
      </c>
      <c r="M49" s="122">
        <f t="shared" si="4"/>
        <v>128.66666666666666</v>
      </c>
      <c r="N49" s="122">
        <f t="shared" si="5"/>
        <v>0</v>
      </c>
      <c r="O49" s="122">
        <f t="shared" si="6"/>
        <v>300.22222222222223</v>
      </c>
      <c r="P49" s="168" t="str">
        <f t="shared" si="7"/>
        <v>Factor de Emisión</v>
      </c>
      <c r="Q49" s="168">
        <f t="shared" si="8"/>
        <v>1.42763148166779E-3</v>
      </c>
      <c r="R49" s="154">
        <f t="shared" si="9"/>
        <v>1.42763148166779E-3</v>
      </c>
      <c r="S49" s="122">
        <f>Q49+R49*Hoja1!$C$19</f>
        <v>4.1401312968365911E-2</v>
      </c>
      <c r="AE49" s="143" t="str">
        <f t="shared" si="0"/>
        <v>AZ-001</v>
      </c>
      <c r="AF49" s="149">
        <f t="shared" si="1"/>
        <v>0</v>
      </c>
      <c r="AG49" s="148">
        <f t="shared" si="2"/>
        <v>428.88888888888891</v>
      </c>
      <c r="AH49" s="148" t="str">
        <f t="shared" si="10"/>
        <v>Factor de Emisión</v>
      </c>
      <c r="AI49" s="143">
        <f t="shared" si="11"/>
        <v>300.22222222222223</v>
      </c>
      <c r="AJ49" s="143">
        <f t="shared" si="12"/>
        <v>128.66666666666666</v>
      </c>
      <c r="AK49" s="143">
        <f t="shared" si="13"/>
        <v>0</v>
      </c>
      <c r="AL49" s="149">
        <f t="shared" si="14"/>
        <v>8.501346610176002</v>
      </c>
      <c r="AM49" s="148">
        <f>IF(J49="",AL49*'Fraccion masica'!$AB$36,J49*AL49)</f>
        <v>2.103402132299768</v>
      </c>
      <c r="AN49" s="143">
        <f>IF(K49="",AL49*'Fraccion masica'!$AB$35,K49*AL49)</f>
        <v>0.76661145653461216</v>
      </c>
      <c r="AO49" s="149">
        <f>IFERROR(AM49*Hoja1!$C$24/Hoja1!$C$25/Hoja1!$C$26*16.04/1000000,0)</f>
        <v>1.42763148166779E-3</v>
      </c>
      <c r="AP49" s="148">
        <f>IFERROR(AN49*Hoja1!$C$24/Hoja1!$C$25/Hoja1!$C$26*44.01/1000000,0)</f>
        <v>1.42763148166779E-3</v>
      </c>
    </row>
    <row r="50" spans="2:42" x14ac:dyDescent="0.75">
      <c r="B50" s="52" t="s">
        <v>1217</v>
      </c>
      <c r="C50" s="52">
        <v>400</v>
      </c>
      <c r="D50" s="125">
        <v>0.3</v>
      </c>
      <c r="E50" s="125">
        <v>0.6</v>
      </c>
      <c r="F50" s="131" t="s">
        <v>505</v>
      </c>
      <c r="G50" s="92"/>
      <c r="H50" s="14">
        <v>1000</v>
      </c>
      <c r="I50" s="19" t="s">
        <v>46</v>
      </c>
      <c r="J50" s="93"/>
      <c r="K50" s="93"/>
      <c r="L50" s="122" t="str">
        <f t="shared" si="3"/>
        <v>Agosto</v>
      </c>
      <c r="M50" s="122">
        <f t="shared" si="4"/>
        <v>128.66666666666666</v>
      </c>
      <c r="N50" s="122">
        <f t="shared" si="5"/>
        <v>257.33333333333331</v>
      </c>
      <c r="O50" s="122">
        <f t="shared" si="6"/>
        <v>42.888888888888879</v>
      </c>
      <c r="P50" s="168" t="str">
        <f t="shared" si="7"/>
        <v>Factor de Emisión</v>
      </c>
      <c r="Q50" s="168">
        <f t="shared" si="8"/>
        <v>2.0394735452396997E-4</v>
      </c>
      <c r="R50" s="154">
        <f t="shared" si="9"/>
        <v>2.0394735452396992E-4</v>
      </c>
      <c r="S50" s="122">
        <f>Q50+R50*Hoja1!$C$19</f>
        <v>5.9144732811951279E-3</v>
      </c>
      <c r="AE50" s="143" t="str">
        <f t="shared" si="0"/>
        <v>AZ-001</v>
      </c>
      <c r="AF50" s="149">
        <f t="shared" si="1"/>
        <v>0</v>
      </c>
      <c r="AG50" s="148">
        <f t="shared" si="2"/>
        <v>428.88888888888891</v>
      </c>
      <c r="AH50" s="148" t="str">
        <f t="shared" si="10"/>
        <v>Factor de Emisión</v>
      </c>
      <c r="AI50" s="143">
        <f t="shared" si="11"/>
        <v>42.888888888888879</v>
      </c>
      <c r="AJ50" s="143">
        <f t="shared" si="12"/>
        <v>128.66666666666666</v>
      </c>
      <c r="AK50" s="143">
        <f t="shared" si="13"/>
        <v>257.33333333333331</v>
      </c>
      <c r="AL50" s="149">
        <f t="shared" si="14"/>
        <v>1.2144780871679999</v>
      </c>
      <c r="AM50" s="148">
        <f>IF(J50="",AL50*'Fraccion masica'!$AB$36,J50*AL50)</f>
        <v>0.30048601889996679</v>
      </c>
      <c r="AN50" s="143">
        <f>IF(K50="",AL50*'Fraccion masica'!$AB$35,K50*AL50)</f>
        <v>0.10951592236208742</v>
      </c>
      <c r="AO50" s="149">
        <f>IFERROR(AM50*Hoja1!$C$24/Hoja1!$C$25/Hoja1!$C$26*16.04/1000000,0)</f>
        <v>2.0394735452396992E-4</v>
      </c>
      <c r="AP50" s="148">
        <f>IFERROR(AN50*Hoja1!$C$24/Hoja1!$C$25/Hoja1!$C$26*44.01/1000000,0)</f>
        <v>2.0394735452396997E-4</v>
      </c>
    </row>
    <row r="51" spans="2:42" x14ac:dyDescent="0.75">
      <c r="B51" s="52" t="s">
        <v>1217</v>
      </c>
      <c r="C51" s="52">
        <v>400</v>
      </c>
      <c r="D51" s="125">
        <v>0.3</v>
      </c>
      <c r="E51" s="125">
        <v>0.6</v>
      </c>
      <c r="F51" s="131" t="s">
        <v>506</v>
      </c>
      <c r="G51" s="92"/>
      <c r="H51" s="14">
        <v>1000</v>
      </c>
      <c r="I51" s="19" t="s">
        <v>46</v>
      </c>
      <c r="J51" s="93"/>
      <c r="K51" s="93"/>
      <c r="L51" s="122" t="str">
        <f t="shared" si="3"/>
        <v>Septiembre</v>
      </c>
      <c r="M51" s="122">
        <f t="shared" si="4"/>
        <v>128.66666666666666</v>
      </c>
      <c r="N51" s="122">
        <f t="shared" si="5"/>
        <v>257.33333333333331</v>
      </c>
      <c r="O51" s="122">
        <f t="shared" si="6"/>
        <v>42.888888888888879</v>
      </c>
      <c r="P51" s="168" t="str">
        <f t="shared" si="7"/>
        <v>Factor de Emisión</v>
      </c>
      <c r="Q51" s="168">
        <f t="shared" si="8"/>
        <v>2.0394735452396997E-4</v>
      </c>
      <c r="R51" s="154">
        <f t="shared" si="9"/>
        <v>2.0394735452396992E-4</v>
      </c>
      <c r="S51" s="122">
        <f>Q51+R51*Hoja1!$C$19</f>
        <v>5.9144732811951279E-3</v>
      </c>
      <c r="AE51" s="143" t="str">
        <f t="shared" si="0"/>
        <v>AZ-001</v>
      </c>
      <c r="AF51" s="149">
        <f t="shared" si="1"/>
        <v>0</v>
      </c>
      <c r="AG51" s="148">
        <f t="shared" si="2"/>
        <v>428.88888888888891</v>
      </c>
      <c r="AH51" s="148" t="str">
        <f t="shared" si="10"/>
        <v>Factor de Emisión</v>
      </c>
      <c r="AI51" s="143">
        <f t="shared" si="11"/>
        <v>42.888888888888879</v>
      </c>
      <c r="AJ51" s="143">
        <f t="shared" si="12"/>
        <v>128.66666666666666</v>
      </c>
      <c r="AK51" s="143">
        <f t="shared" si="13"/>
        <v>257.33333333333331</v>
      </c>
      <c r="AL51" s="149">
        <f t="shared" si="14"/>
        <v>1.2144780871679999</v>
      </c>
      <c r="AM51" s="148">
        <f>IF(J51="",AL51*'Fraccion masica'!$AB$36,J51*AL51)</f>
        <v>0.30048601889996679</v>
      </c>
      <c r="AN51" s="143">
        <f>IF(K51="",AL51*'Fraccion masica'!$AB$35,K51*AL51)</f>
        <v>0.10951592236208742</v>
      </c>
      <c r="AO51" s="149">
        <f>IFERROR(AM51*Hoja1!$C$24/Hoja1!$C$25/Hoja1!$C$26*16.04/1000000,0)</f>
        <v>2.0394735452396992E-4</v>
      </c>
      <c r="AP51" s="148">
        <f>IFERROR(AN51*Hoja1!$C$24/Hoja1!$C$25/Hoja1!$C$26*44.01/1000000,0)</f>
        <v>2.0394735452396997E-4</v>
      </c>
    </row>
    <row r="52" spans="2:42" x14ac:dyDescent="0.75">
      <c r="B52" s="52" t="s">
        <v>1217</v>
      </c>
      <c r="C52" s="52">
        <v>400</v>
      </c>
      <c r="D52" s="125">
        <v>0.3</v>
      </c>
      <c r="E52" s="125">
        <v>0.6</v>
      </c>
      <c r="F52" s="131" t="s">
        <v>507</v>
      </c>
      <c r="G52" s="92"/>
      <c r="H52" s="14">
        <v>1000</v>
      </c>
      <c r="I52" s="19" t="s">
        <v>46</v>
      </c>
      <c r="J52" s="93"/>
      <c r="K52" s="93"/>
      <c r="L52" s="122" t="str">
        <f t="shared" si="3"/>
        <v>Octubre</v>
      </c>
      <c r="M52" s="122">
        <f t="shared" si="4"/>
        <v>128.66666666666666</v>
      </c>
      <c r="N52" s="122">
        <f t="shared" si="5"/>
        <v>257.33333333333331</v>
      </c>
      <c r="O52" s="122">
        <f t="shared" si="6"/>
        <v>42.888888888888879</v>
      </c>
      <c r="P52" s="168" t="str">
        <f t="shared" si="7"/>
        <v>Factor de Emisión</v>
      </c>
      <c r="Q52" s="168">
        <f t="shared" si="8"/>
        <v>2.0394735452396997E-4</v>
      </c>
      <c r="R52" s="154">
        <f t="shared" si="9"/>
        <v>2.0394735452396992E-4</v>
      </c>
      <c r="S52" s="122">
        <f>Q52+R52*Hoja1!$C$19</f>
        <v>5.9144732811951279E-3</v>
      </c>
      <c r="AE52" s="143" t="str">
        <f t="shared" si="0"/>
        <v>AZ-001</v>
      </c>
      <c r="AF52" s="149">
        <f t="shared" si="1"/>
        <v>0</v>
      </c>
      <c r="AG52" s="148">
        <f t="shared" si="2"/>
        <v>428.88888888888891</v>
      </c>
      <c r="AH52" s="148" t="str">
        <f t="shared" si="10"/>
        <v>Factor de Emisión</v>
      </c>
      <c r="AI52" s="143">
        <f t="shared" si="11"/>
        <v>42.888888888888879</v>
      </c>
      <c r="AJ52" s="143">
        <f t="shared" si="12"/>
        <v>128.66666666666666</v>
      </c>
      <c r="AK52" s="143">
        <f t="shared" si="13"/>
        <v>257.33333333333331</v>
      </c>
      <c r="AL52" s="149">
        <f t="shared" si="14"/>
        <v>1.2144780871679999</v>
      </c>
      <c r="AM52" s="148">
        <f>IF(J52="",AL52*'Fraccion masica'!$AB$36,J52*AL52)</f>
        <v>0.30048601889996679</v>
      </c>
      <c r="AN52" s="143">
        <f>IF(K52="",AL52*'Fraccion masica'!$AB$35,K52*AL52)</f>
        <v>0.10951592236208742</v>
      </c>
      <c r="AO52" s="149">
        <f>IFERROR(AM52*Hoja1!$C$24/Hoja1!$C$25/Hoja1!$C$26*16.04/1000000,0)</f>
        <v>2.0394735452396992E-4</v>
      </c>
      <c r="AP52" s="148">
        <f>IFERROR(AN52*Hoja1!$C$24/Hoja1!$C$25/Hoja1!$C$26*44.01/1000000,0)</f>
        <v>2.0394735452396997E-4</v>
      </c>
    </row>
    <row r="53" spans="2:42" x14ac:dyDescent="0.75">
      <c r="B53" s="52" t="s">
        <v>1217</v>
      </c>
      <c r="C53" s="52">
        <v>400</v>
      </c>
      <c r="D53" s="125">
        <v>0.3</v>
      </c>
      <c r="E53" s="125">
        <v>0.6</v>
      </c>
      <c r="F53" s="131" t="s">
        <v>508</v>
      </c>
      <c r="G53" s="92"/>
      <c r="H53" s="14">
        <v>1000</v>
      </c>
      <c r="I53" s="19" t="s">
        <v>46</v>
      </c>
      <c r="J53" s="93"/>
      <c r="K53" s="93"/>
      <c r="L53" s="122" t="str">
        <f t="shared" si="3"/>
        <v>Noviembre</v>
      </c>
      <c r="M53" s="122">
        <f t="shared" si="4"/>
        <v>128.66666666666666</v>
      </c>
      <c r="N53" s="122">
        <f t="shared" si="5"/>
        <v>257.33333333333331</v>
      </c>
      <c r="O53" s="122">
        <f t="shared" si="6"/>
        <v>42.888888888888879</v>
      </c>
      <c r="P53" s="168" t="str">
        <f t="shared" si="7"/>
        <v>Factor de Emisión</v>
      </c>
      <c r="Q53" s="168">
        <f t="shared" si="8"/>
        <v>2.0394735452396997E-4</v>
      </c>
      <c r="R53" s="154">
        <f t="shared" si="9"/>
        <v>2.0394735452396992E-4</v>
      </c>
      <c r="S53" s="122">
        <f>Q53+R53*Hoja1!$C$19</f>
        <v>5.9144732811951279E-3</v>
      </c>
      <c r="AE53" s="143" t="str">
        <f t="shared" si="0"/>
        <v>AZ-001</v>
      </c>
      <c r="AF53" s="149">
        <f t="shared" si="1"/>
        <v>0</v>
      </c>
      <c r="AG53" s="148">
        <f t="shared" si="2"/>
        <v>428.88888888888891</v>
      </c>
      <c r="AH53" s="148" t="str">
        <f t="shared" si="10"/>
        <v>Factor de Emisión</v>
      </c>
      <c r="AI53" s="143">
        <f t="shared" si="11"/>
        <v>42.888888888888879</v>
      </c>
      <c r="AJ53" s="143">
        <f t="shared" si="12"/>
        <v>128.66666666666666</v>
      </c>
      <c r="AK53" s="143">
        <f t="shared" si="13"/>
        <v>257.33333333333331</v>
      </c>
      <c r="AL53" s="149">
        <f t="shared" si="14"/>
        <v>1.2144780871679999</v>
      </c>
      <c r="AM53" s="148">
        <f>IF(J53="",AL53*'Fraccion masica'!$AB$36,J53*AL53)</f>
        <v>0.30048601889996679</v>
      </c>
      <c r="AN53" s="143">
        <f>IF(K53="",AL53*'Fraccion masica'!$AB$35,K53*AL53)</f>
        <v>0.10951592236208742</v>
      </c>
      <c r="AO53" s="149">
        <f>IFERROR(AM53*Hoja1!$C$24/Hoja1!$C$25/Hoja1!$C$26*16.04/1000000,0)</f>
        <v>2.0394735452396992E-4</v>
      </c>
      <c r="AP53" s="148">
        <f>IFERROR(AN53*Hoja1!$C$24/Hoja1!$C$25/Hoja1!$C$26*44.01/1000000,0)</f>
        <v>2.0394735452396997E-4</v>
      </c>
    </row>
    <row r="54" spans="2:42" x14ac:dyDescent="0.75">
      <c r="B54" s="52" t="s">
        <v>1217</v>
      </c>
      <c r="C54" s="52">
        <v>400</v>
      </c>
      <c r="D54" s="125">
        <v>0.3</v>
      </c>
      <c r="E54" s="125">
        <v>0.6</v>
      </c>
      <c r="F54" s="131" t="s">
        <v>509</v>
      </c>
      <c r="G54" s="92"/>
      <c r="H54" s="14">
        <v>1000</v>
      </c>
      <c r="I54" s="19" t="s">
        <v>46</v>
      </c>
      <c r="J54" s="93"/>
      <c r="K54" s="93"/>
      <c r="L54" s="122" t="str">
        <f t="shared" si="3"/>
        <v>Diciembre</v>
      </c>
      <c r="M54" s="122">
        <f t="shared" si="4"/>
        <v>128.66666666666666</v>
      </c>
      <c r="N54" s="122">
        <f t="shared" si="5"/>
        <v>257.33333333333331</v>
      </c>
      <c r="O54" s="122">
        <f t="shared" si="6"/>
        <v>42.888888888888879</v>
      </c>
      <c r="P54" s="168" t="str">
        <f t="shared" si="7"/>
        <v>Factor de Emisión</v>
      </c>
      <c r="Q54" s="168">
        <f t="shared" si="8"/>
        <v>2.0394735452396997E-4</v>
      </c>
      <c r="R54" s="154">
        <f t="shared" si="9"/>
        <v>2.0394735452396992E-4</v>
      </c>
      <c r="S54" s="122">
        <f>Q54+R54*Hoja1!$C$19</f>
        <v>5.9144732811951279E-3</v>
      </c>
      <c r="AE54" s="143" t="str">
        <f t="shared" si="0"/>
        <v>AZ-001</v>
      </c>
      <c r="AF54" s="149">
        <f t="shared" si="1"/>
        <v>0</v>
      </c>
      <c r="AG54" s="148">
        <f t="shared" si="2"/>
        <v>428.88888888888891</v>
      </c>
      <c r="AH54" s="148" t="str">
        <f t="shared" si="10"/>
        <v>Factor de Emisión</v>
      </c>
      <c r="AI54" s="143">
        <f t="shared" si="11"/>
        <v>42.888888888888879</v>
      </c>
      <c r="AJ54" s="143">
        <f t="shared" si="12"/>
        <v>128.66666666666666</v>
      </c>
      <c r="AK54" s="143">
        <f t="shared" si="13"/>
        <v>257.33333333333331</v>
      </c>
      <c r="AL54" s="149">
        <f t="shared" si="14"/>
        <v>1.2144780871679999</v>
      </c>
      <c r="AM54" s="148">
        <f>IF(J54="",AL54*'Fraccion masica'!$AB$36,J54*AL54)</f>
        <v>0.30048601889996679</v>
      </c>
      <c r="AN54" s="143">
        <f>IF(K54="",AL54*'Fraccion masica'!$AB$35,K54*AL54)</f>
        <v>0.10951592236208742</v>
      </c>
      <c r="AO54" s="149">
        <f>IFERROR(AM54*Hoja1!$C$24/Hoja1!$C$25/Hoja1!$C$26*16.04/1000000,0)</f>
        <v>2.0394735452396992E-4</v>
      </c>
      <c r="AP54" s="148">
        <f>IFERROR(AN54*Hoja1!$C$24/Hoja1!$C$25/Hoja1!$C$26*44.01/1000000,0)</f>
        <v>2.0394735452396997E-4</v>
      </c>
    </row>
    <row r="55" spans="2:42" x14ac:dyDescent="0.75">
      <c r="B55" s="52"/>
      <c r="C55" s="52"/>
      <c r="D55" s="125"/>
      <c r="E55" s="125"/>
      <c r="F55" s="131"/>
      <c r="G55" s="92"/>
      <c r="H55" s="14"/>
      <c r="I55" s="19"/>
      <c r="J55" s="93"/>
      <c r="K55" s="93"/>
      <c r="L55" s="122" t="str">
        <f t="shared" si="3"/>
        <v/>
      </c>
      <c r="M55" s="122">
        <f t="shared" si="4"/>
        <v>0</v>
      </c>
      <c r="N55" s="122">
        <f t="shared" si="5"/>
        <v>0</v>
      </c>
      <c r="O55" s="122">
        <f t="shared" si="6"/>
        <v>0</v>
      </c>
      <c r="P55" s="168" t="str">
        <f t="shared" si="7"/>
        <v>Factor de Emisión</v>
      </c>
      <c r="Q55" s="168">
        <f t="shared" si="8"/>
        <v>0</v>
      </c>
      <c r="R55" s="154">
        <f t="shared" si="9"/>
        <v>0</v>
      </c>
      <c r="S55" s="122">
        <f>Q55+R55*Hoja1!$C$19</f>
        <v>0</v>
      </c>
      <c r="AE55" s="143">
        <f t="shared" si="0"/>
        <v>0</v>
      </c>
      <c r="AF55" s="149">
        <f t="shared" si="1"/>
        <v>0</v>
      </c>
      <c r="AG55" s="148">
        <f t="shared" si="2"/>
        <v>0</v>
      </c>
      <c r="AH55" s="148" t="str">
        <f t="shared" si="10"/>
        <v>Factor de Emisión</v>
      </c>
      <c r="AI55" s="143">
        <f t="shared" si="11"/>
        <v>0</v>
      </c>
      <c r="AJ55" s="143">
        <f t="shared" si="12"/>
        <v>0</v>
      </c>
      <c r="AK55" s="143">
        <f t="shared" si="13"/>
        <v>0</v>
      </c>
      <c r="AL55" s="149">
        <f t="shared" si="14"/>
        <v>0</v>
      </c>
      <c r="AM55" s="148">
        <f>IF(J55="",AL55*'Fraccion masica'!$AB$36,J55*AL55)</f>
        <v>0</v>
      </c>
      <c r="AN55" s="143">
        <f>IF(K55="",AL55*'Fraccion masica'!$AB$35,K55*AL55)</f>
        <v>0</v>
      </c>
      <c r="AO55" s="149">
        <f>IFERROR(AM55*Hoja1!$C$24/Hoja1!$C$25/Hoja1!$C$26*16.04/1000000,0)</f>
        <v>0</v>
      </c>
      <c r="AP55" s="148">
        <f>IFERROR(AN55*Hoja1!$C$24/Hoja1!$C$25/Hoja1!$C$26*44.01/1000000,0)</f>
        <v>0</v>
      </c>
    </row>
    <row r="56" spans="2:42" x14ac:dyDescent="0.75">
      <c r="B56" s="52"/>
      <c r="C56" s="52"/>
      <c r="D56" s="125"/>
      <c r="E56" s="125"/>
      <c r="F56" s="131"/>
      <c r="G56" s="92"/>
      <c r="H56" s="14"/>
      <c r="I56" s="19"/>
      <c r="J56" s="93"/>
      <c r="K56" s="93"/>
      <c r="L56" s="122" t="str">
        <f t="shared" si="3"/>
        <v/>
      </c>
      <c r="M56" s="122">
        <f t="shared" si="4"/>
        <v>0</v>
      </c>
      <c r="N56" s="122">
        <f t="shared" si="5"/>
        <v>0</v>
      </c>
      <c r="O56" s="122">
        <f t="shared" si="6"/>
        <v>0</v>
      </c>
      <c r="P56" s="168" t="str">
        <f t="shared" si="7"/>
        <v>Factor de Emisión</v>
      </c>
      <c r="Q56" s="168">
        <f t="shared" si="8"/>
        <v>0</v>
      </c>
      <c r="R56" s="154">
        <f t="shared" si="9"/>
        <v>0</v>
      </c>
      <c r="S56" s="122">
        <f>Q56+R56*Hoja1!$C$19</f>
        <v>0</v>
      </c>
      <c r="AE56" s="143">
        <f t="shared" si="0"/>
        <v>0</v>
      </c>
      <c r="AF56" s="149">
        <f t="shared" si="1"/>
        <v>0</v>
      </c>
      <c r="AG56" s="148">
        <f t="shared" si="2"/>
        <v>0</v>
      </c>
      <c r="AH56" s="148" t="str">
        <f t="shared" si="10"/>
        <v>Factor de Emisión</v>
      </c>
      <c r="AI56" s="143">
        <f t="shared" si="11"/>
        <v>0</v>
      </c>
      <c r="AJ56" s="143">
        <f t="shared" si="12"/>
        <v>0</v>
      </c>
      <c r="AK56" s="143">
        <f t="shared" si="13"/>
        <v>0</v>
      </c>
      <c r="AL56" s="149">
        <f t="shared" si="14"/>
        <v>0</v>
      </c>
      <c r="AM56" s="148">
        <f>IF(J56="",AL56*'Fraccion masica'!$AB$36,J56*AL56)</f>
        <v>0</v>
      </c>
      <c r="AN56" s="143">
        <f>IF(K56="",AL56*'Fraccion masica'!$AB$35,K56*AL56)</f>
        <v>0</v>
      </c>
      <c r="AO56" s="149">
        <f>IFERROR(AM56*Hoja1!$C$24/Hoja1!$C$25/Hoja1!$C$26*16.04/1000000,0)</f>
        <v>0</v>
      </c>
      <c r="AP56" s="148">
        <f>IFERROR(AN56*Hoja1!$C$24/Hoja1!$C$25/Hoja1!$C$26*44.01/1000000,0)</f>
        <v>0</v>
      </c>
    </row>
    <row r="57" spans="2:42" x14ac:dyDescent="0.75">
      <c r="B57" s="52"/>
      <c r="C57" s="52"/>
      <c r="D57" s="125"/>
      <c r="E57" s="125"/>
      <c r="F57" s="131"/>
      <c r="G57" s="92"/>
      <c r="H57" s="14"/>
      <c r="I57" s="19"/>
      <c r="J57" s="93"/>
      <c r="K57" s="93"/>
      <c r="L57" s="122" t="str">
        <f t="shared" si="3"/>
        <v/>
      </c>
      <c r="M57" s="122">
        <f t="shared" si="4"/>
        <v>0</v>
      </c>
      <c r="N57" s="122">
        <f t="shared" si="5"/>
        <v>0</v>
      </c>
      <c r="O57" s="122">
        <f t="shared" si="6"/>
        <v>0</v>
      </c>
      <c r="P57" s="168" t="str">
        <f t="shared" si="7"/>
        <v>Factor de Emisión</v>
      </c>
      <c r="Q57" s="168">
        <f t="shared" si="8"/>
        <v>0</v>
      </c>
      <c r="R57" s="154">
        <f t="shared" si="9"/>
        <v>0</v>
      </c>
      <c r="S57" s="122">
        <f>Q57+R57*Hoja1!$C$19</f>
        <v>0</v>
      </c>
      <c r="AE57" s="143">
        <f t="shared" si="0"/>
        <v>0</v>
      </c>
      <c r="AF57" s="149">
        <f t="shared" si="1"/>
        <v>0</v>
      </c>
      <c r="AG57" s="148">
        <f t="shared" si="2"/>
        <v>0</v>
      </c>
      <c r="AH57" s="148" t="str">
        <f t="shared" si="10"/>
        <v>Factor de Emisión</v>
      </c>
      <c r="AI57" s="143">
        <f t="shared" si="11"/>
        <v>0</v>
      </c>
      <c r="AJ57" s="143">
        <f t="shared" si="12"/>
        <v>0</v>
      </c>
      <c r="AK57" s="143">
        <f t="shared" si="13"/>
        <v>0</v>
      </c>
      <c r="AL57" s="149">
        <f t="shared" si="14"/>
        <v>0</v>
      </c>
      <c r="AM57" s="148">
        <f>IF(J57="",AL57*'Fraccion masica'!$AB$36,J57*AL57)</f>
        <v>0</v>
      </c>
      <c r="AN57" s="143">
        <f>IF(K57="",AL57*'Fraccion masica'!$AB$35,K57*AL57)</f>
        <v>0</v>
      </c>
      <c r="AO57" s="149">
        <f>IFERROR(AM57*Hoja1!$C$24/Hoja1!$C$25/Hoja1!$C$26*16.04/1000000,0)</f>
        <v>0</v>
      </c>
      <c r="AP57" s="148">
        <f>IFERROR(AN57*Hoja1!$C$24/Hoja1!$C$25/Hoja1!$C$26*44.01/1000000,0)</f>
        <v>0</v>
      </c>
    </row>
    <row r="58" spans="2:42" x14ac:dyDescent="0.75">
      <c r="B58" s="52"/>
      <c r="C58" s="52"/>
      <c r="D58" s="125"/>
      <c r="E58" s="125"/>
      <c r="F58" s="131"/>
      <c r="G58" s="92"/>
      <c r="H58" s="14"/>
      <c r="I58" s="19"/>
      <c r="J58" s="93"/>
      <c r="K58" s="93"/>
      <c r="L58" s="122" t="str">
        <f t="shared" si="3"/>
        <v/>
      </c>
      <c r="M58" s="122">
        <f t="shared" si="4"/>
        <v>0</v>
      </c>
      <c r="N58" s="122">
        <f t="shared" si="5"/>
        <v>0</v>
      </c>
      <c r="O58" s="122">
        <f t="shared" si="6"/>
        <v>0</v>
      </c>
      <c r="P58" s="168" t="str">
        <f t="shared" si="7"/>
        <v>Factor de Emisión</v>
      </c>
      <c r="Q58" s="168">
        <f t="shared" si="8"/>
        <v>0</v>
      </c>
      <c r="R58" s="154">
        <f t="shared" si="9"/>
        <v>0</v>
      </c>
      <c r="S58" s="122">
        <f>Q58+R58*Hoja1!$C$19</f>
        <v>0</v>
      </c>
      <c r="AE58" s="143">
        <f t="shared" si="0"/>
        <v>0</v>
      </c>
      <c r="AF58" s="149">
        <f t="shared" si="1"/>
        <v>0</v>
      </c>
      <c r="AG58" s="148">
        <f t="shared" si="2"/>
        <v>0</v>
      </c>
      <c r="AH58" s="148" t="str">
        <f t="shared" si="10"/>
        <v>Factor de Emisión</v>
      </c>
      <c r="AI58" s="143">
        <f t="shared" si="11"/>
        <v>0</v>
      </c>
      <c r="AJ58" s="143">
        <f t="shared" si="12"/>
        <v>0</v>
      </c>
      <c r="AK58" s="143">
        <f t="shared" si="13"/>
        <v>0</v>
      </c>
      <c r="AL58" s="149">
        <f t="shared" si="14"/>
        <v>0</v>
      </c>
      <c r="AM58" s="148">
        <f>IF(J58="",AL58*'Fraccion masica'!$AB$36,J58*AL58)</f>
        <v>0</v>
      </c>
      <c r="AN58" s="143">
        <f>IF(K58="",AL58*'Fraccion masica'!$AB$35,K58*AL58)</f>
        <v>0</v>
      </c>
      <c r="AO58" s="149">
        <f>IFERROR(AM58*Hoja1!$C$24/Hoja1!$C$25/Hoja1!$C$26*16.04/1000000,0)</f>
        <v>0</v>
      </c>
      <c r="AP58" s="148">
        <f>IFERROR(AN58*Hoja1!$C$24/Hoja1!$C$25/Hoja1!$C$26*44.01/1000000,0)</f>
        <v>0</v>
      </c>
    </row>
    <row r="59" spans="2:42" x14ac:dyDescent="0.75">
      <c r="B59" s="52"/>
      <c r="C59" s="52"/>
      <c r="D59" s="125"/>
      <c r="E59" s="125"/>
      <c r="F59" s="131"/>
      <c r="G59" s="92"/>
      <c r="H59" s="14"/>
      <c r="I59" s="19"/>
      <c r="J59" s="93"/>
      <c r="K59" s="93"/>
      <c r="L59" s="122" t="str">
        <f t="shared" si="3"/>
        <v/>
      </c>
      <c r="M59" s="122">
        <f t="shared" si="4"/>
        <v>0</v>
      </c>
      <c r="N59" s="122">
        <f t="shared" si="5"/>
        <v>0</v>
      </c>
      <c r="O59" s="122">
        <f t="shared" si="6"/>
        <v>0</v>
      </c>
      <c r="P59" s="168" t="str">
        <f t="shared" si="7"/>
        <v>Factor de Emisión</v>
      </c>
      <c r="Q59" s="168">
        <f t="shared" si="8"/>
        <v>0</v>
      </c>
      <c r="R59" s="154">
        <f t="shared" si="9"/>
        <v>0</v>
      </c>
      <c r="S59" s="122">
        <f>Q59+R59*Hoja1!$C$19</f>
        <v>0</v>
      </c>
      <c r="AE59" s="143">
        <f t="shared" si="0"/>
        <v>0</v>
      </c>
      <c r="AF59" s="149">
        <f t="shared" si="1"/>
        <v>0</v>
      </c>
      <c r="AG59" s="148">
        <f t="shared" si="2"/>
        <v>0</v>
      </c>
      <c r="AH59" s="148" t="str">
        <f t="shared" si="10"/>
        <v>Factor de Emisión</v>
      </c>
      <c r="AI59" s="143">
        <f t="shared" si="11"/>
        <v>0</v>
      </c>
      <c r="AJ59" s="143">
        <f t="shared" si="12"/>
        <v>0</v>
      </c>
      <c r="AK59" s="143">
        <f t="shared" si="13"/>
        <v>0</v>
      </c>
      <c r="AL59" s="149">
        <f t="shared" si="14"/>
        <v>0</v>
      </c>
      <c r="AM59" s="148">
        <f>IF(J59="",AL59*'Fraccion masica'!$AB$36,J59*AL59)</f>
        <v>0</v>
      </c>
      <c r="AN59" s="143">
        <f>IF(K59="",AL59*'Fraccion masica'!$AB$35,K59*AL59)</f>
        <v>0</v>
      </c>
      <c r="AO59" s="149">
        <f>IFERROR(AM59*Hoja1!$C$24/Hoja1!$C$25/Hoja1!$C$26*16.04/1000000,0)</f>
        <v>0</v>
      </c>
      <c r="AP59" s="148">
        <f>IFERROR(AN59*Hoja1!$C$24/Hoja1!$C$25/Hoja1!$C$26*44.01/1000000,0)</f>
        <v>0</v>
      </c>
    </row>
    <row r="60" spans="2:42" x14ac:dyDescent="0.75">
      <c r="B60" s="52"/>
      <c r="C60" s="52"/>
      <c r="D60" s="125"/>
      <c r="E60" s="125"/>
      <c r="F60" s="131"/>
      <c r="G60" s="92"/>
      <c r="H60" s="14"/>
      <c r="I60" s="19"/>
      <c r="J60" s="93"/>
      <c r="K60" s="93"/>
      <c r="L60" s="122" t="str">
        <f t="shared" si="3"/>
        <v/>
      </c>
      <c r="M60" s="122">
        <f t="shared" si="4"/>
        <v>0</v>
      </c>
      <c r="N60" s="122">
        <f t="shared" si="5"/>
        <v>0</v>
      </c>
      <c r="O60" s="122">
        <f t="shared" si="6"/>
        <v>0</v>
      </c>
      <c r="P60" s="168" t="str">
        <f t="shared" si="7"/>
        <v>Factor de Emisión</v>
      </c>
      <c r="Q60" s="168">
        <f t="shared" si="8"/>
        <v>0</v>
      </c>
      <c r="R60" s="154">
        <f t="shared" si="9"/>
        <v>0</v>
      </c>
      <c r="S60" s="122">
        <f>Q60+R60*Hoja1!$C$19</f>
        <v>0</v>
      </c>
      <c r="AE60" s="143">
        <f t="shared" si="0"/>
        <v>0</v>
      </c>
      <c r="AF60" s="149">
        <f t="shared" si="1"/>
        <v>0</v>
      </c>
      <c r="AG60" s="148">
        <f t="shared" si="2"/>
        <v>0</v>
      </c>
      <c r="AH60" s="148" t="str">
        <f t="shared" si="10"/>
        <v>Factor de Emisión</v>
      </c>
      <c r="AI60" s="143">
        <f t="shared" si="11"/>
        <v>0</v>
      </c>
      <c r="AJ60" s="143">
        <f t="shared" si="12"/>
        <v>0</v>
      </c>
      <c r="AK60" s="143">
        <f t="shared" si="13"/>
        <v>0</v>
      </c>
      <c r="AL60" s="149">
        <f t="shared" si="14"/>
        <v>0</v>
      </c>
      <c r="AM60" s="148">
        <f>IF(J60="",AL60*'Fraccion masica'!$AB$36,J60*AL60)</f>
        <v>0</v>
      </c>
      <c r="AN60" s="143">
        <f>IF(K60="",AL60*'Fraccion masica'!$AB$35,K60*AL60)</f>
        <v>0</v>
      </c>
      <c r="AO60" s="149">
        <f>IFERROR(AM60*Hoja1!$C$24/Hoja1!$C$25/Hoja1!$C$26*16.04/1000000,0)</f>
        <v>0</v>
      </c>
      <c r="AP60" s="148">
        <f>IFERROR(AN60*Hoja1!$C$24/Hoja1!$C$25/Hoja1!$C$26*44.01/1000000,0)</f>
        <v>0</v>
      </c>
    </row>
    <row r="61" spans="2:42" x14ac:dyDescent="0.75">
      <c r="B61" s="52"/>
      <c r="C61" s="52"/>
      <c r="D61" s="125"/>
      <c r="E61" s="125"/>
      <c r="F61" s="131"/>
      <c r="G61" s="92"/>
      <c r="H61" s="14"/>
      <c r="I61" s="19"/>
      <c r="J61" s="93"/>
      <c r="K61" s="93"/>
      <c r="L61" s="122" t="str">
        <f t="shared" si="3"/>
        <v/>
      </c>
      <c r="M61" s="122">
        <f t="shared" si="4"/>
        <v>0</v>
      </c>
      <c r="N61" s="122">
        <f t="shared" si="5"/>
        <v>0</v>
      </c>
      <c r="O61" s="122">
        <f t="shared" si="6"/>
        <v>0</v>
      </c>
      <c r="P61" s="168" t="str">
        <f t="shared" si="7"/>
        <v>Factor de Emisión</v>
      </c>
      <c r="Q61" s="168">
        <f t="shared" si="8"/>
        <v>0</v>
      </c>
      <c r="R61" s="154">
        <f t="shared" si="9"/>
        <v>0</v>
      </c>
      <c r="S61" s="122">
        <f>Q61+R61*Hoja1!$C$19</f>
        <v>0</v>
      </c>
      <c r="AE61" s="143">
        <f t="shared" si="0"/>
        <v>0</v>
      </c>
      <c r="AF61" s="149">
        <f t="shared" si="1"/>
        <v>0</v>
      </c>
      <c r="AG61" s="148">
        <f t="shared" si="2"/>
        <v>0</v>
      </c>
      <c r="AH61" s="148" t="str">
        <f t="shared" si="10"/>
        <v>Factor de Emisión</v>
      </c>
      <c r="AI61" s="143">
        <f t="shared" si="11"/>
        <v>0</v>
      </c>
      <c r="AJ61" s="143">
        <f t="shared" si="12"/>
        <v>0</v>
      </c>
      <c r="AK61" s="143">
        <f t="shared" si="13"/>
        <v>0</v>
      </c>
      <c r="AL61" s="149">
        <f t="shared" si="14"/>
        <v>0</v>
      </c>
      <c r="AM61" s="148">
        <f>IF(J61="",AL61*'Fraccion masica'!$AB$36,J61*AL61)</f>
        <v>0</v>
      </c>
      <c r="AN61" s="143">
        <f>IF(K61="",AL61*'Fraccion masica'!$AB$35,K61*AL61)</f>
        <v>0</v>
      </c>
      <c r="AO61" s="149">
        <f>IFERROR(AM61*Hoja1!$C$24/Hoja1!$C$25/Hoja1!$C$26*16.04/1000000,0)</f>
        <v>0</v>
      </c>
      <c r="AP61" s="148">
        <f>IFERROR(AN61*Hoja1!$C$24/Hoja1!$C$25/Hoja1!$C$26*44.01/1000000,0)</f>
        <v>0</v>
      </c>
    </row>
    <row r="62" spans="2:42" x14ac:dyDescent="0.75">
      <c r="B62" s="52"/>
      <c r="C62" s="52"/>
      <c r="D62" s="125"/>
      <c r="E62" s="125"/>
      <c r="F62" s="131"/>
      <c r="G62" s="92"/>
      <c r="H62" s="14"/>
      <c r="I62" s="19"/>
      <c r="J62" s="93"/>
      <c r="K62" s="93"/>
      <c r="L62" s="122" t="str">
        <f t="shared" si="3"/>
        <v/>
      </c>
      <c r="M62" s="122">
        <f t="shared" si="4"/>
        <v>0</v>
      </c>
      <c r="N62" s="122">
        <f t="shared" si="5"/>
        <v>0</v>
      </c>
      <c r="O62" s="122">
        <f t="shared" si="6"/>
        <v>0</v>
      </c>
      <c r="P62" s="168" t="str">
        <f t="shared" si="7"/>
        <v>Factor de Emisión</v>
      </c>
      <c r="Q62" s="168">
        <f t="shared" si="8"/>
        <v>0</v>
      </c>
      <c r="R62" s="154">
        <f t="shared" si="9"/>
        <v>0</v>
      </c>
      <c r="S62" s="122">
        <f>Q62+R62*Hoja1!$C$19</f>
        <v>0</v>
      </c>
      <c r="AE62" s="143">
        <f t="shared" si="0"/>
        <v>0</v>
      </c>
      <c r="AF62" s="149">
        <f t="shared" si="1"/>
        <v>0</v>
      </c>
      <c r="AG62" s="148">
        <f t="shared" si="2"/>
        <v>0</v>
      </c>
      <c r="AH62" s="148" t="str">
        <f t="shared" si="10"/>
        <v>Factor de Emisión</v>
      </c>
      <c r="AI62" s="143">
        <f t="shared" si="11"/>
        <v>0</v>
      </c>
      <c r="AJ62" s="143">
        <f t="shared" si="12"/>
        <v>0</v>
      </c>
      <c r="AK62" s="143">
        <f t="shared" si="13"/>
        <v>0</v>
      </c>
      <c r="AL62" s="149">
        <f t="shared" si="14"/>
        <v>0</v>
      </c>
      <c r="AM62" s="148">
        <f>IF(J62="",AL62*'Fraccion masica'!$AB$36,J62*AL62)</f>
        <v>0</v>
      </c>
      <c r="AN62" s="143">
        <f>IF(K62="",AL62*'Fraccion masica'!$AB$35,K62*AL62)</f>
        <v>0</v>
      </c>
      <c r="AO62" s="149">
        <f>IFERROR(AM62*Hoja1!$C$24/Hoja1!$C$25/Hoja1!$C$26*16.04/1000000,0)</f>
        <v>0</v>
      </c>
      <c r="AP62" s="148">
        <f>IFERROR(AN62*Hoja1!$C$24/Hoja1!$C$25/Hoja1!$C$26*44.01/1000000,0)</f>
        <v>0</v>
      </c>
    </row>
    <row r="63" spans="2:42" x14ac:dyDescent="0.75">
      <c r="B63" s="52"/>
      <c r="C63" s="52"/>
      <c r="D63" s="125"/>
      <c r="E63" s="125"/>
      <c r="F63" s="131"/>
      <c r="G63" s="92"/>
      <c r="H63" s="14"/>
      <c r="I63" s="19"/>
      <c r="J63" s="93"/>
      <c r="K63" s="93"/>
      <c r="L63" s="122" t="str">
        <f t="shared" si="3"/>
        <v/>
      </c>
      <c r="M63" s="122">
        <f t="shared" si="4"/>
        <v>0</v>
      </c>
      <c r="N63" s="122">
        <f t="shared" si="5"/>
        <v>0</v>
      </c>
      <c r="O63" s="122">
        <f t="shared" si="6"/>
        <v>0</v>
      </c>
      <c r="P63" s="168" t="str">
        <f t="shared" si="7"/>
        <v>Factor de Emisión</v>
      </c>
      <c r="Q63" s="168">
        <f t="shared" si="8"/>
        <v>0</v>
      </c>
      <c r="R63" s="154">
        <f t="shared" si="9"/>
        <v>0</v>
      </c>
      <c r="S63" s="122">
        <f>Q63+R63*Hoja1!$C$19</f>
        <v>0</v>
      </c>
      <c r="AE63" s="143">
        <f t="shared" si="0"/>
        <v>0</v>
      </c>
      <c r="AF63" s="149">
        <f t="shared" si="1"/>
        <v>0</v>
      </c>
      <c r="AG63" s="148">
        <f t="shared" si="2"/>
        <v>0</v>
      </c>
      <c r="AH63" s="148" t="str">
        <f t="shared" si="10"/>
        <v>Factor de Emisión</v>
      </c>
      <c r="AI63" s="143">
        <f t="shared" si="11"/>
        <v>0</v>
      </c>
      <c r="AJ63" s="143">
        <f t="shared" si="12"/>
        <v>0</v>
      </c>
      <c r="AK63" s="143">
        <f t="shared" si="13"/>
        <v>0</v>
      </c>
      <c r="AL63" s="149">
        <f t="shared" si="14"/>
        <v>0</v>
      </c>
      <c r="AM63" s="148">
        <f>IF(J63="",AL63*'Fraccion masica'!$AB$36,J63*AL63)</f>
        <v>0</v>
      </c>
      <c r="AN63" s="143">
        <f>IF(K63="",AL63*'Fraccion masica'!$AB$35,K63*AL63)</f>
        <v>0</v>
      </c>
      <c r="AO63" s="149">
        <f>IFERROR(AM63*Hoja1!$C$24/Hoja1!$C$25/Hoja1!$C$26*16.04/1000000,0)</f>
        <v>0</v>
      </c>
      <c r="AP63" s="148">
        <f>IFERROR(AN63*Hoja1!$C$24/Hoja1!$C$25/Hoja1!$C$26*44.01/1000000,0)</f>
        <v>0</v>
      </c>
    </row>
    <row r="64" spans="2:42" x14ac:dyDescent="0.75">
      <c r="B64" s="52"/>
      <c r="C64" s="52"/>
      <c r="D64" s="125"/>
      <c r="E64" s="125"/>
      <c r="F64" s="131"/>
      <c r="G64" s="92"/>
      <c r="H64" s="14"/>
      <c r="I64" s="19"/>
      <c r="J64" s="93"/>
      <c r="K64" s="93"/>
      <c r="L64" s="122" t="str">
        <f t="shared" si="3"/>
        <v/>
      </c>
      <c r="M64" s="122">
        <f t="shared" si="4"/>
        <v>0</v>
      </c>
      <c r="N64" s="122">
        <f t="shared" si="5"/>
        <v>0</v>
      </c>
      <c r="O64" s="122">
        <f t="shared" si="6"/>
        <v>0</v>
      </c>
      <c r="P64" s="168" t="str">
        <f t="shared" si="7"/>
        <v>Factor de Emisión</v>
      </c>
      <c r="Q64" s="168">
        <f t="shared" si="8"/>
        <v>0</v>
      </c>
      <c r="R64" s="154">
        <f t="shared" si="9"/>
        <v>0</v>
      </c>
      <c r="S64" s="122">
        <f>Q64+R64*Hoja1!$C$19</f>
        <v>0</v>
      </c>
      <c r="AE64" s="143">
        <f t="shared" si="0"/>
        <v>0</v>
      </c>
      <c r="AF64" s="149">
        <f t="shared" si="1"/>
        <v>0</v>
      </c>
      <c r="AG64" s="148">
        <f t="shared" si="2"/>
        <v>0</v>
      </c>
      <c r="AH64" s="148" t="str">
        <f t="shared" si="10"/>
        <v>Factor de Emisión</v>
      </c>
      <c r="AI64" s="143">
        <f t="shared" si="11"/>
        <v>0</v>
      </c>
      <c r="AJ64" s="143">
        <f t="shared" si="12"/>
        <v>0</v>
      </c>
      <c r="AK64" s="143">
        <f t="shared" si="13"/>
        <v>0</v>
      </c>
      <c r="AL64" s="149">
        <f t="shared" si="14"/>
        <v>0</v>
      </c>
      <c r="AM64" s="148">
        <f>IF(J64="",AL64*'Fraccion masica'!$AB$36,J64*AL64)</f>
        <v>0</v>
      </c>
      <c r="AN64" s="143">
        <f>IF(K64="",AL64*'Fraccion masica'!$AB$35,K64*AL64)</f>
        <v>0</v>
      </c>
      <c r="AO64" s="149">
        <f>IFERROR(AM64*Hoja1!$C$24/Hoja1!$C$25/Hoja1!$C$26*16.04/1000000,0)</f>
        <v>0</v>
      </c>
      <c r="AP64" s="148">
        <f>IFERROR(AN64*Hoja1!$C$24/Hoja1!$C$25/Hoja1!$C$26*44.01/1000000,0)</f>
        <v>0</v>
      </c>
    </row>
    <row r="65" spans="2:42" x14ac:dyDescent="0.75">
      <c r="B65" s="52"/>
      <c r="C65" s="52"/>
      <c r="D65" s="125"/>
      <c r="E65" s="125"/>
      <c r="F65" s="131"/>
      <c r="G65" s="92"/>
      <c r="H65" s="14"/>
      <c r="I65" s="19"/>
      <c r="J65" s="93"/>
      <c r="K65" s="93"/>
      <c r="L65" s="122" t="str">
        <f t="shared" si="3"/>
        <v/>
      </c>
      <c r="M65" s="122">
        <f t="shared" si="4"/>
        <v>0</v>
      </c>
      <c r="N65" s="122">
        <f t="shared" si="5"/>
        <v>0</v>
      </c>
      <c r="O65" s="122">
        <f t="shared" si="6"/>
        <v>0</v>
      </c>
      <c r="P65" s="168" t="str">
        <f t="shared" si="7"/>
        <v>Factor de Emisión</v>
      </c>
      <c r="Q65" s="168">
        <f t="shared" si="8"/>
        <v>0</v>
      </c>
      <c r="R65" s="154">
        <f t="shared" si="9"/>
        <v>0</v>
      </c>
      <c r="S65" s="122">
        <f>Q65+R65*Hoja1!$C$19</f>
        <v>0</v>
      </c>
      <c r="AE65" s="143">
        <f t="shared" si="0"/>
        <v>0</v>
      </c>
      <c r="AF65" s="149">
        <f t="shared" si="1"/>
        <v>0</v>
      </c>
      <c r="AG65" s="148">
        <f t="shared" si="2"/>
        <v>0</v>
      </c>
      <c r="AH65" s="148" t="str">
        <f t="shared" si="10"/>
        <v>Factor de Emisión</v>
      </c>
      <c r="AI65" s="143">
        <f t="shared" si="11"/>
        <v>0</v>
      </c>
      <c r="AJ65" s="143">
        <f t="shared" si="12"/>
        <v>0</v>
      </c>
      <c r="AK65" s="143">
        <f t="shared" si="13"/>
        <v>0</v>
      </c>
      <c r="AL65" s="149">
        <f t="shared" si="14"/>
        <v>0</v>
      </c>
      <c r="AM65" s="148">
        <f>IF(J65="",AL65*'Fraccion masica'!$AB$36,J65*AL65)</f>
        <v>0</v>
      </c>
      <c r="AN65" s="143">
        <f>IF(K65="",AL65*'Fraccion masica'!$AB$35,K65*AL65)</f>
        <v>0</v>
      </c>
      <c r="AO65" s="149">
        <f>IFERROR(AM65*Hoja1!$C$24/Hoja1!$C$25/Hoja1!$C$26*16.04/1000000,0)</f>
        <v>0</v>
      </c>
      <c r="AP65" s="148">
        <f>IFERROR(AN65*Hoja1!$C$24/Hoja1!$C$25/Hoja1!$C$26*44.01/1000000,0)</f>
        <v>0</v>
      </c>
    </row>
    <row r="66" spans="2:42" x14ac:dyDescent="0.75">
      <c r="B66" s="52"/>
      <c r="C66" s="52"/>
      <c r="D66" s="125"/>
      <c r="E66" s="125"/>
      <c r="F66" s="131"/>
      <c r="G66" s="92"/>
      <c r="H66" s="14"/>
      <c r="I66" s="19"/>
      <c r="J66" s="93"/>
      <c r="K66" s="93"/>
      <c r="L66" s="122" t="str">
        <f t="shared" si="3"/>
        <v/>
      </c>
      <c r="M66" s="122">
        <f t="shared" si="4"/>
        <v>0</v>
      </c>
      <c r="N66" s="122">
        <f t="shared" si="5"/>
        <v>0</v>
      </c>
      <c r="O66" s="122">
        <f t="shared" si="6"/>
        <v>0</v>
      </c>
      <c r="P66" s="168" t="str">
        <f t="shared" si="7"/>
        <v>Factor de Emisión</v>
      </c>
      <c r="Q66" s="168">
        <f t="shared" si="8"/>
        <v>0</v>
      </c>
      <c r="R66" s="154">
        <f t="shared" si="9"/>
        <v>0</v>
      </c>
      <c r="S66" s="122">
        <f>Q66+R66*Hoja1!$C$19</f>
        <v>0</v>
      </c>
      <c r="AE66" s="143">
        <f t="shared" si="0"/>
        <v>0</v>
      </c>
      <c r="AF66" s="149">
        <f t="shared" si="1"/>
        <v>0</v>
      </c>
      <c r="AG66" s="148">
        <f t="shared" si="2"/>
        <v>0</v>
      </c>
      <c r="AH66" s="148" t="str">
        <f t="shared" si="10"/>
        <v>Factor de Emisión</v>
      </c>
      <c r="AI66" s="143">
        <f t="shared" si="11"/>
        <v>0</v>
      </c>
      <c r="AJ66" s="143">
        <f t="shared" si="12"/>
        <v>0</v>
      </c>
      <c r="AK66" s="143">
        <f t="shared" si="13"/>
        <v>0</v>
      </c>
      <c r="AL66" s="149">
        <f t="shared" si="14"/>
        <v>0</v>
      </c>
      <c r="AM66" s="148">
        <f>IF(J66="",AL66*'Fraccion masica'!$AB$36,J66*AL66)</f>
        <v>0</v>
      </c>
      <c r="AN66" s="143">
        <f>IF(K66="",AL66*'Fraccion masica'!$AB$35,K66*AL66)</f>
        <v>0</v>
      </c>
      <c r="AO66" s="149">
        <f>IFERROR(AM66*Hoja1!$C$24/Hoja1!$C$25/Hoja1!$C$26*16.04/1000000,0)</f>
        <v>0</v>
      </c>
      <c r="AP66" s="148">
        <f>IFERROR(AN66*Hoja1!$C$24/Hoja1!$C$25/Hoja1!$C$26*44.01/1000000,0)</f>
        <v>0</v>
      </c>
    </row>
    <row r="67" spans="2:42" x14ac:dyDescent="0.75">
      <c r="B67" s="52"/>
      <c r="C67" s="52"/>
      <c r="D67" s="125"/>
      <c r="E67" s="125"/>
      <c r="F67" s="131"/>
      <c r="G67" s="92"/>
      <c r="H67" s="14"/>
      <c r="I67" s="19"/>
      <c r="J67" s="93"/>
      <c r="K67" s="93"/>
      <c r="L67" s="122" t="str">
        <f t="shared" si="3"/>
        <v/>
      </c>
      <c r="M67" s="122">
        <f t="shared" si="4"/>
        <v>0</v>
      </c>
      <c r="N67" s="122">
        <f t="shared" si="5"/>
        <v>0</v>
      </c>
      <c r="O67" s="122">
        <f t="shared" si="6"/>
        <v>0</v>
      </c>
      <c r="P67" s="168" t="str">
        <f t="shared" si="7"/>
        <v>Factor de Emisión</v>
      </c>
      <c r="Q67" s="168">
        <f t="shared" si="8"/>
        <v>0</v>
      </c>
      <c r="R67" s="154">
        <f t="shared" si="9"/>
        <v>0</v>
      </c>
      <c r="S67" s="122">
        <f>Q67+R67*Hoja1!$C$19</f>
        <v>0</v>
      </c>
      <c r="AE67" s="143">
        <f t="shared" si="0"/>
        <v>0</v>
      </c>
      <c r="AF67" s="149">
        <f t="shared" si="1"/>
        <v>0</v>
      </c>
      <c r="AG67" s="148">
        <f t="shared" si="2"/>
        <v>0</v>
      </c>
      <c r="AH67" s="148" t="str">
        <f t="shared" si="10"/>
        <v>Factor de Emisión</v>
      </c>
      <c r="AI67" s="143">
        <f t="shared" si="11"/>
        <v>0</v>
      </c>
      <c r="AJ67" s="143">
        <f t="shared" si="12"/>
        <v>0</v>
      </c>
      <c r="AK67" s="143">
        <f t="shared" si="13"/>
        <v>0</v>
      </c>
      <c r="AL67" s="149">
        <f t="shared" si="14"/>
        <v>0</v>
      </c>
      <c r="AM67" s="148">
        <f>IF(J67="",AL67*'Fraccion masica'!$AB$36,J67*AL67)</f>
        <v>0</v>
      </c>
      <c r="AN67" s="143">
        <f>IF(K67="",AL67*'Fraccion masica'!$AB$35,K67*AL67)</f>
        <v>0</v>
      </c>
      <c r="AO67" s="149">
        <f>IFERROR(AM67*Hoja1!$C$24/Hoja1!$C$25/Hoja1!$C$26*16.04/1000000,0)</f>
        <v>0</v>
      </c>
      <c r="AP67" s="148">
        <f>IFERROR(AN67*Hoja1!$C$24/Hoja1!$C$25/Hoja1!$C$26*44.01/1000000,0)</f>
        <v>0</v>
      </c>
    </row>
    <row r="68" spans="2:42" x14ac:dyDescent="0.75">
      <c r="B68" s="52"/>
      <c r="C68" s="52"/>
      <c r="D68" s="125"/>
      <c r="E68" s="125"/>
      <c r="F68" s="131"/>
      <c r="G68" s="92"/>
      <c r="H68" s="14"/>
      <c r="I68" s="19"/>
      <c r="J68" s="93"/>
      <c r="K68" s="93"/>
      <c r="L68" s="122" t="str">
        <f t="shared" si="3"/>
        <v/>
      </c>
      <c r="M68" s="122">
        <f t="shared" si="4"/>
        <v>0</v>
      </c>
      <c r="N68" s="122">
        <f t="shared" si="5"/>
        <v>0</v>
      </c>
      <c r="O68" s="122">
        <f t="shared" si="6"/>
        <v>0</v>
      </c>
      <c r="P68" s="168" t="str">
        <f t="shared" si="7"/>
        <v>Factor de Emisión</v>
      </c>
      <c r="Q68" s="168">
        <f t="shared" si="8"/>
        <v>0</v>
      </c>
      <c r="R68" s="154">
        <f t="shared" si="9"/>
        <v>0</v>
      </c>
      <c r="S68" s="122">
        <f>Q68+R68*Hoja1!$C$19</f>
        <v>0</v>
      </c>
      <c r="AE68" s="143">
        <f t="shared" si="0"/>
        <v>0</v>
      </c>
      <c r="AF68" s="149">
        <f t="shared" si="1"/>
        <v>0</v>
      </c>
      <c r="AG68" s="148">
        <f t="shared" si="2"/>
        <v>0</v>
      </c>
      <c r="AH68" s="148" t="str">
        <f t="shared" si="10"/>
        <v>Factor de Emisión</v>
      </c>
      <c r="AI68" s="143">
        <f t="shared" si="11"/>
        <v>0</v>
      </c>
      <c r="AJ68" s="143">
        <f t="shared" si="12"/>
        <v>0</v>
      </c>
      <c r="AK68" s="143">
        <f t="shared" si="13"/>
        <v>0</v>
      </c>
      <c r="AL68" s="149">
        <f t="shared" si="14"/>
        <v>0</v>
      </c>
      <c r="AM68" s="148">
        <f>IF(J68="",AL68*'Fraccion masica'!$AB$36,J68*AL68)</f>
        <v>0</v>
      </c>
      <c r="AN68" s="143">
        <f>IF(K68="",AL68*'Fraccion masica'!$AB$35,K68*AL68)</f>
        <v>0</v>
      </c>
      <c r="AO68" s="149">
        <f>IFERROR(AM68*Hoja1!$C$24/Hoja1!$C$25/Hoja1!$C$26*16.04/1000000,0)</f>
        <v>0</v>
      </c>
      <c r="AP68" s="148">
        <f>IFERROR(AN68*Hoja1!$C$24/Hoja1!$C$25/Hoja1!$C$26*44.01/1000000,0)</f>
        <v>0</v>
      </c>
    </row>
    <row r="69" spans="2:42" x14ac:dyDescent="0.75">
      <c r="B69" s="52"/>
      <c r="C69" s="52"/>
      <c r="D69" s="125"/>
      <c r="E69" s="125"/>
      <c r="F69" s="131"/>
      <c r="G69" s="92"/>
      <c r="H69" s="14"/>
      <c r="I69" s="19"/>
      <c r="J69" s="93"/>
      <c r="K69" s="93"/>
      <c r="L69" s="122" t="str">
        <f t="shared" si="3"/>
        <v/>
      </c>
      <c r="M69" s="122">
        <f t="shared" si="4"/>
        <v>0</v>
      </c>
      <c r="N69" s="122">
        <f t="shared" si="5"/>
        <v>0</v>
      </c>
      <c r="O69" s="122">
        <f t="shared" si="6"/>
        <v>0</v>
      </c>
      <c r="P69" s="168" t="str">
        <f t="shared" si="7"/>
        <v>Factor de Emisión</v>
      </c>
      <c r="Q69" s="168">
        <f t="shared" si="8"/>
        <v>0</v>
      </c>
      <c r="R69" s="154">
        <f t="shared" si="9"/>
        <v>0</v>
      </c>
      <c r="S69" s="122">
        <f>Q69+R69*Hoja1!$C$19</f>
        <v>0</v>
      </c>
      <c r="AE69" s="143">
        <f t="shared" si="0"/>
        <v>0</v>
      </c>
      <c r="AF69" s="149">
        <f t="shared" si="1"/>
        <v>0</v>
      </c>
      <c r="AG69" s="148">
        <f t="shared" si="2"/>
        <v>0</v>
      </c>
      <c r="AH69" s="148" t="str">
        <f t="shared" si="10"/>
        <v>Factor de Emisión</v>
      </c>
      <c r="AI69" s="143">
        <f t="shared" si="11"/>
        <v>0</v>
      </c>
      <c r="AJ69" s="143">
        <f t="shared" si="12"/>
        <v>0</v>
      </c>
      <c r="AK69" s="143">
        <f t="shared" si="13"/>
        <v>0</v>
      </c>
      <c r="AL69" s="149">
        <f t="shared" si="14"/>
        <v>0</v>
      </c>
      <c r="AM69" s="148">
        <f>IF(J69="",AL69*'Fraccion masica'!$AB$36,J69*AL69)</f>
        <v>0</v>
      </c>
      <c r="AN69" s="143">
        <f>IF(K69="",AL69*'Fraccion masica'!$AB$35,K69*AL69)</f>
        <v>0</v>
      </c>
      <c r="AO69" s="149">
        <f>IFERROR(AM69*Hoja1!$C$24/Hoja1!$C$25/Hoja1!$C$26*16.04/1000000,0)</f>
        <v>0</v>
      </c>
      <c r="AP69" s="148">
        <f>IFERROR(AN69*Hoja1!$C$24/Hoja1!$C$25/Hoja1!$C$26*44.01/1000000,0)</f>
        <v>0</v>
      </c>
    </row>
    <row r="70" spans="2:42" x14ac:dyDescent="0.75">
      <c r="B70" s="52"/>
      <c r="C70" s="52"/>
      <c r="D70" s="125"/>
      <c r="E70" s="125"/>
      <c r="F70" s="131"/>
      <c r="G70" s="92"/>
      <c r="H70" s="14"/>
      <c r="I70" s="19"/>
      <c r="J70" s="93"/>
      <c r="K70" s="93"/>
      <c r="L70" s="122" t="str">
        <f t="shared" si="3"/>
        <v/>
      </c>
      <c r="M70" s="122">
        <f t="shared" si="4"/>
        <v>0</v>
      </c>
      <c r="N70" s="122">
        <f t="shared" si="5"/>
        <v>0</v>
      </c>
      <c r="O70" s="122">
        <f t="shared" si="6"/>
        <v>0</v>
      </c>
      <c r="P70" s="168" t="str">
        <f t="shared" si="7"/>
        <v>Factor de Emisión</v>
      </c>
      <c r="Q70" s="168">
        <f t="shared" si="8"/>
        <v>0</v>
      </c>
      <c r="R70" s="154">
        <f t="shared" si="9"/>
        <v>0</v>
      </c>
      <c r="S70" s="122">
        <f>Q70+R70*Hoja1!$C$19</f>
        <v>0</v>
      </c>
      <c r="AE70" s="143">
        <f t="shared" si="0"/>
        <v>0</v>
      </c>
      <c r="AF70" s="149">
        <f t="shared" si="1"/>
        <v>0</v>
      </c>
      <c r="AG70" s="148">
        <f t="shared" si="2"/>
        <v>0</v>
      </c>
      <c r="AH70" s="148" t="str">
        <f t="shared" si="10"/>
        <v>Factor de Emisión</v>
      </c>
      <c r="AI70" s="143">
        <f t="shared" si="11"/>
        <v>0</v>
      </c>
      <c r="AJ70" s="143">
        <f t="shared" si="12"/>
        <v>0</v>
      </c>
      <c r="AK70" s="143">
        <f t="shared" si="13"/>
        <v>0</v>
      </c>
      <c r="AL70" s="149">
        <f t="shared" si="14"/>
        <v>0</v>
      </c>
      <c r="AM70" s="148">
        <f>IF(J70="",AL70*'Fraccion masica'!$AB$36,J70*AL70)</f>
        <v>0</v>
      </c>
      <c r="AN70" s="143">
        <f>IF(K70="",AL70*'Fraccion masica'!$AB$35,K70*AL70)</f>
        <v>0</v>
      </c>
      <c r="AO70" s="149">
        <f>IFERROR(AM70*Hoja1!$C$24/Hoja1!$C$25/Hoja1!$C$26*16.04/1000000,0)</f>
        <v>0</v>
      </c>
      <c r="AP70" s="148">
        <f>IFERROR(AN70*Hoja1!$C$24/Hoja1!$C$25/Hoja1!$C$26*44.01/1000000,0)</f>
        <v>0</v>
      </c>
    </row>
    <row r="71" spans="2:42" x14ac:dyDescent="0.75">
      <c r="B71" s="52"/>
      <c r="C71" s="52"/>
      <c r="D71" s="125"/>
      <c r="E71" s="125"/>
      <c r="F71" s="131"/>
      <c r="G71" s="92"/>
      <c r="H71" s="14"/>
      <c r="I71" s="19"/>
      <c r="J71" s="93"/>
      <c r="K71" s="93"/>
      <c r="L71" s="122" t="str">
        <f t="shared" si="3"/>
        <v/>
      </c>
      <c r="M71" s="122">
        <f t="shared" si="4"/>
        <v>0</v>
      </c>
      <c r="N71" s="122">
        <f t="shared" si="5"/>
        <v>0</v>
      </c>
      <c r="O71" s="122">
        <f t="shared" si="6"/>
        <v>0</v>
      </c>
      <c r="P71" s="168" t="str">
        <f t="shared" si="7"/>
        <v>Factor de Emisión</v>
      </c>
      <c r="Q71" s="168">
        <f t="shared" si="8"/>
        <v>0</v>
      </c>
      <c r="R71" s="154">
        <f t="shared" si="9"/>
        <v>0</v>
      </c>
      <c r="S71" s="122">
        <f>Q71+R71*Hoja1!$C$19</f>
        <v>0</v>
      </c>
      <c r="AE71" s="143">
        <f t="shared" si="0"/>
        <v>0</v>
      </c>
      <c r="AF71" s="149">
        <f t="shared" si="1"/>
        <v>0</v>
      </c>
      <c r="AG71" s="148">
        <f t="shared" si="2"/>
        <v>0</v>
      </c>
      <c r="AH71" s="148" t="str">
        <f t="shared" si="10"/>
        <v>Factor de Emisión</v>
      </c>
      <c r="AI71" s="143">
        <f t="shared" si="11"/>
        <v>0</v>
      </c>
      <c r="AJ71" s="143">
        <f t="shared" si="12"/>
        <v>0</v>
      </c>
      <c r="AK71" s="143">
        <f t="shared" si="13"/>
        <v>0</v>
      </c>
      <c r="AL71" s="149">
        <f t="shared" si="14"/>
        <v>0</v>
      </c>
      <c r="AM71" s="148">
        <f>IF(J71="",AL71*'Fraccion masica'!$AB$36,J71*AL71)</f>
        <v>0</v>
      </c>
      <c r="AN71" s="143">
        <f>IF(K71="",AL71*'Fraccion masica'!$AB$35,K71*AL71)</f>
        <v>0</v>
      </c>
      <c r="AO71" s="149">
        <f>IFERROR(AM71*Hoja1!$C$24/Hoja1!$C$25/Hoja1!$C$26*16.04/1000000,0)</f>
        <v>0</v>
      </c>
      <c r="AP71" s="148">
        <f>IFERROR(AN71*Hoja1!$C$24/Hoja1!$C$25/Hoja1!$C$26*44.01/1000000,0)</f>
        <v>0</v>
      </c>
    </row>
    <row r="72" spans="2:42" x14ac:dyDescent="0.75">
      <c r="B72" s="52"/>
      <c r="C72" s="52"/>
      <c r="D72" s="125"/>
      <c r="E72" s="125"/>
      <c r="F72" s="131"/>
      <c r="G72" s="92"/>
      <c r="H72" s="14"/>
      <c r="I72" s="19"/>
      <c r="J72" s="93"/>
      <c r="K72" s="93"/>
      <c r="L72" s="122" t="str">
        <f t="shared" si="3"/>
        <v/>
      </c>
      <c r="M72" s="122">
        <f t="shared" si="4"/>
        <v>0</v>
      </c>
      <c r="N72" s="122">
        <f t="shared" si="5"/>
        <v>0</v>
      </c>
      <c r="O72" s="122">
        <f t="shared" si="6"/>
        <v>0</v>
      </c>
      <c r="P72" s="168" t="str">
        <f t="shared" si="7"/>
        <v>Factor de Emisión</v>
      </c>
      <c r="Q72" s="168">
        <f t="shared" si="8"/>
        <v>0</v>
      </c>
      <c r="R72" s="154">
        <f t="shared" si="9"/>
        <v>0</v>
      </c>
      <c r="S72" s="122">
        <f>Q72+R72*Hoja1!$C$19</f>
        <v>0</v>
      </c>
      <c r="AE72" s="143">
        <f t="shared" si="0"/>
        <v>0</v>
      </c>
      <c r="AF72" s="149">
        <f t="shared" si="1"/>
        <v>0</v>
      </c>
      <c r="AG72" s="148">
        <f t="shared" si="2"/>
        <v>0</v>
      </c>
      <c r="AH72" s="148" t="str">
        <f t="shared" si="10"/>
        <v>Factor de Emisión</v>
      </c>
      <c r="AI72" s="143">
        <f t="shared" si="11"/>
        <v>0</v>
      </c>
      <c r="AJ72" s="143">
        <f t="shared" si="12"/>
        <v>0</v>
      </c>
      <c r="AK72" s="143">
        <f t="shared" si="13"/>
        <v>0</v>
      </c>
      <c r="AL72" s="149">
        <f t="shared" si="14"/>
        <v>0</v>
      </c>
      <c r="AM72" s="148">
        <f>IF(J72="",AL72*'Fraccion masica'!$AB$36,J72*AL72)</f>
        <v>0</v>
      </c>
      <c r="AN72" s="143">
        <f>IF(K72="",AL72*'Fraccion masica'!$AB$35,K72*AL72)</f>
        <v>0</v>
      </c>
      <c r="AO72" s="149">
        <f>IFERROR(AM72*Hoja1!$C$24/Hoja1!$C$25/Hoja1!$C$26*16.04/1000000,0)</f>
        <v>0</v>
      </c>
      <c r="AP72" s="148">
        <f>IFERROR(AN72*Hoja1!$C$24/Hoja1!$C$25/Hoja1!$C$26*44.01/1000000,0)</f>
        <v>0</v>
      </c>
    </row>
    <row r="73" spans="2:42" x14ac:dyDescent="0.75">
      <c r="B73" s="52"/>
      <c r="C73" s="52"/>
      <c r="D73" s="125"/>
      <c r="E73" s="125"/>
      <c r="F73" s="131"/>
      <c r="G73" s="92"/>
      <c r="H73" s="14"/>
      <c r="I73" s="19"/>
      <c r="J73" s="93"/>
      <c r="K73" s="93"/>
      <c r="L73" s="122" t="str">
        <f t="shared" si="3"/>
        <v/>
      </c>
      <c r="M73" s="122">
        <f t="shared" si="4"/>
        <v>0</v>
      </c>
      <c r="N73" s="122">
        <f t="shared" si="5"/>
        <v>0</v>
      </c>
      <c r="O73" s="122">
        <f t="shared" si="6"/>
        <v>0</v>
      </c>
      <c r="P73" s="168" t="str">
        <f t="shared" si="7"/>
        <v>Factor de Emisión</v>
      </c>
      <c r="Q73" s="168">
        <f t="shared" si="8"/>
        <v>0</v>
      </c>
      <c r="R73" s="154">
        <f t="shared" si="9"/>
        <v>0</v>
      </c>
      <c r="S73" s="122">
        <f>Q73+R73*Hoja1!$C$19</f>
        <v>0</v>
      </c>
      <c r="AE73" s="143">
        <f t="shared" si="0"/>
        <v>0</v>
      </c>
      <c r="AF73" s="149">
        <f t="shared" si="1"/>
        <v>0</v>
      </c>
      <c r="AG73" s="148">
        <f t="shared" si="2"/>
        <v>0</v>
      </c>
      <c r="AH73" s="148" t="str">
        <f t="shared" si="10"/>
        <v>Factor de Emisión</v>
      </c>
      <c r="AI73" s="143">
        <f t="shared" si="11"/>
        <v>0</v>
      </c>
      <c r="AJ73" s="143">
        <f t="shared" si="12"/>
        <v>0</v>
      </c>
      <c r="AK73" s="143">
        <f t="shared" si="13"/>
        <v>0</v>
      </c>
      <c r="AL73" s="149">
        <f t="shared" si="14"/>
        <v>0</v>
      </c>
      <c r="AM73" s="148">
        <f>IF(J73="",AL73*'Fraccion masica'!$AB$36,J73*AL73)</f>
        <v>0</v>
      </c>
      <c r="AN73" s="143">
        <f>IF(K73="",AL73*'Fraccion masica'!$AB$35,K73*AL73)</f>
        <v>0</v>
      </c>
      <c r="AO73" s="149">
        <f>IFERROR(AM73*Hoja1!$C$24/Hoja1!$C$25/Hoja1!$C$26*16.04/1000000,0)</f>
        <v>0</v>
      </c>
      <c r="AP73" s="148">
        <f>IFERROR(AN73*Hoja1!$C$24/Hoja1!$C$25/Hoja1!$C$26*44.01/1000000,0)</f>
        <v>0</v>
      </c>
    </row>
    <row r="74" spans="2:42" x14ac:dyDescent="0.75">
      <c r="B74" s="52"/>
      <c r="C74" s="52"/>
      <c r="D74" s="125"/>
      <c r="E74" s="125"/>
      <c r="F74" s="131"/>
      <c r="G74" s="92"/>
      <c r="H74" s="14"/>
      <c r="I74" s="19"/>
      <c r="J74" s="93"/>
      <c r="K74" s="93"/>
      <c r="L74" s="122" t="str">
        <f t="shared" si="3"/>
        <v/>
      </c>
      <c r="M74" s="122">
        <f t="shared" si="4"/>
        <v>0</v>
      </c>
      <c r="N74" s="122">
        <f t="shared" si="5"/>
        <v>0</v>
      </c>
      <c r="O74" s="122">
        <f t="shared" si="6"/>
        <v>0</v>
      </c>
      <c r="P74" s="168" t="str">
        <f t="shared" si="7"/>
        <v>Factor de Emisión</v>
      </c>
      <c r="Q74" s="168">
        <f t="shared" si="8"/>
        <v>0</v>
      </c>
      <c r="R74" s="154">
        <f t="shared" si="9"/>
        <v>0</v>
      </c>
      <c r="S74" s="122">
        <f>Q74+R74*Hoja1!$C$19</f>
        <v>0</v>
      </c>
      <c r="AE74" s="143">
        <f t="shared" si="0"/>
        <v>0</v>
      </c>
      <c r="AF74" s="149">
        <f t="shared" si="1"/>
        <v>0</v>
      </c>
      <c r="AG74" s="148">
        <f t="shared" si="2"/>
        <v>0</v>
      </c>
      <c r="AH74" s="148" t="str">
        <f t="shared" si="10"/>
        <v>Factor de Emisión</v>
      </c>
      <c r="AI74" s="143">
        <f t="shared" si="11"/>
        <v>0</v>
      </c>
      <c r="AJ74" s="143">
        <f t="shared" si="12"/>
        <v>0</v>
      </c>
      <c r="AK74" s="143">
        <f t="shared" si="13"/>
        <v>0</v>
      </c>
      <c r="AL74" s="149">
        <f t="shared" si="14"/>
        <v>0</v>
      </c>
      <c r="AM74" s="148">
        <f>IF(J74="",AL74*'Fraccion masica'!$AB$36,J74*AL74)</f>
        <v>0</v>
      </c>
      <c r="AN74" s="143">
        <f>IF(K74="",AL74*'Fraccion masica'!$AB$35,K74*AL74)</f>
        <v>0</v>
      </c>
      <c r="AO74" s="149">
        <f>IFERROR(AM74*Hoja1!$C$24/Hoja1!$C$25/Hoja1!$C$26*16.04/1000000,0)</f>
        <v>0</v>
      </c>
      <c r="AP74" s="148">
        <f>IFERROR(AN74*Hoja1!$C$24/Hoja1!$C$25/Hoja1!$C$26*44.01/1000000,0)</f>
        <v>0</v>
      </c>
    </row>
    <row r="75" spans="2:42" x14ac:dyDescent="0.75">
      <c r="B75" s="52"/>
      <c r="C75" s="52"/>
      <c r="D75" s="125"/>
      <c r="E75" s="125"/>
      <c r="F75" s="131"/>
      <c r="G75" s="92"/>
      <c r="H75" s="14"/>
      <c r="I75" s="19"/>
      <c r="J75" s="93"/>
      <c r="K75" s="93"/>
      <c r="L75" s="122" t="str">
        <f t="shared" si="3"/>
        <v/>
      </c>
      <c r="M75" s="122">
        <f t="shared" si="4"/>
        <v>0</v>
      </c>
      <c r="N75" s="122">
        <f t="shared" si="5"/>
        <v>0</v>
      </c>
      <c r="O75" s="122">
        <f t="shared" si="6"/>
        <v>0</v>
      </c>
      <c r="P75" s="168" t="str">
        <f t="shared" si="7"/>
        <v>Factor de Emisión</v>
      </c>
      <c r="Q75" s="168">
        <f t="shared" si="8"/>
        <v>0</v>
      </c>
      <c r="R75" s="154">
        <f t="shared" si="9"/>
        <v>0</v>
      </c>
      <c r="S75" s="122">
        <f>Q75+R75*Hoja1!$C$19</f>
        <v>0</v>
      </c>
      <c r="AE75" s="143">
        <f t="shared" ref="AE75:AE106" si="15">B75</f>
        <v>0</v>
      </c>
      <c r="AF75" s="149">
        <f t="shared" ref="AF75:AF106" si="16">G75*C75</f>
        <v>0</v>
      </c>
      <c r="AG75" s="148">
        <f t="shared" ref="AG75:AG106" si="17">IF(I75="X",H75*C75*(965/0.9)/1000000,0)</f>
        <v>0</v>
      </c>
      <c r="AH75" s="148" t="str">
        <f t="shared" si="10"/>
        <v>Factor de Emisión</v>
      </c>
      <c r="AI75" s="143">
        <f t="shared" si="11"/>
        <v>0</v>
      </c>
      <c r="AJ75" s="143">
        <f t="shared" si="12"/>
        <v>0</v>
      </c>
      <c r="AK75" s="143">
        <f t="shared" si="13"/>
        <v>0</v>
      </c>
      <c r="AL75" s="149">
        <f t="shared" si="14"/>
        <v>0</v>
      </c>
      <c r="AM75" s="148">
        <f>IF(J75="",AL75*'Fraccion masica'!$AB$36,J75*AL75)</f>
        <v>0</v>
      </c>
      <c r="AN75" s="143">
        <f>IF(K75="",AL75*'Fraccion masica'!$AB$35,K75*AL75)</f>
        <v>0</v>
      </c>
      <c r="AO75" s="149">
        <f>IFERROR(AM75*Hoja1!$C$24/Hoja1!$C$25/Hoja1!$C$26*16.04/1000000,0)</f>
        <v>0</v>
      </c>
      <c r="AP75" s="148">
        <f>IFERROR(AN75*Hoja1!$C$24/Hoja1!$C$25/Hoja1!$C$26*44.01/1000000,0)</f>
        <v>0</v>
      </c>
    </row>
    <row r="76" spans="2:42" x14ac:dyDescent="0.75">
      <c r="B76" s="52"/>
      <c r="C76" s="52"/>
      <c r="D76" s="125"/>
      <c r="E76" s="125"/>
      <c r="F76" s="131"/>
      <c r="G76" s="92"/>
      <c r="H76" s="14"/>
      <c r="I76" s="19"/>
      <c r="J76" s="93"/>
      <c r="K76" s="93"/>
      <c r="L76" s="122" t="str">
        <f t="shared" si="3"/>
        <v/>
      </c>
      <c r="M76" s="122">
        <f t="shared" si="4"/>
        <v>0</v>
      </c>
      <c r="N76" s="122">
        <f t="shared" si="5"/>
        <v>0</v>
      </c>
      <c r="O76" s="122">
        <f t="shared" si="6"/>
        <v>0</v>
      </c>
      <c r="P76" s="168" t="str">
        <f t="shared" si="7"/>
        <v>Factor de Emisión</v>
      </c>
      <c r="Q76" s="168">
        <f t="shared" si="8"/>
        <v>0</v>
      </c>
      <c r="R76" s="154">
        <f t="shared" si="9"/>
        <v>0</v>
      </c>
      <c r="S76" s="122">
        <f>Q76+R76*Hoja1!$C$19</f>
        <v>0</v>
      </c>
      <c r="AE76" s="143">
        <f t="shared" si="15"/>
        <v>0</v>
      </c>
      <c r="AF76" s="149">
        <f t="shared" si="16"/>
        <v>0</v>
      </c>
      <c r="AG76" s="148">
        <f t="shared" si="17"/>
        <v>0</v>
      </c>
      <c r="AH76" s="148" t="str">
        <f t="shared" si="10"/>
        <v>Factor de Emisión</v>
      </c>
      <c r="AI76" s="143">
        <f t="shared" si="11"/>
        <v>0</v>
      </c>
      <c r="AJ76" s="143">
        <f t="shared" si="12"/>
        <v>0</v>
      </c>
      <c r="AK76" s="143">
        <f t="shared" si="13"/>
        <v>0</v>
      </c>
      <c r="AL76" s="149">
        <f t="shared" si="14"/>
        <v>0</v>
      </c>
      <c r="AM76" s="148">
        <f>IF(J76="",AL76*'Fraccion masica'!$AB$36,J76*AL76)</f>
        <v>0</v>
      </c>
      <c r="AN76" s="143">
        <f>IF(K76="",AL76*'Fraccion masica'!$AB$35,K76*AL76)</f>
        <v>0</v>
      </c>
      <c r="AO76" s="149">
        <f>IFERROR(AM76*Hoja1!$C$24/Hoja1!$C$25/Hoja1!$C$26*16.04/1000000,0)</f>
        <v>0</v>
      </c>
      <c r="AP76" s="148">
        <f>IFERROR(AN76*Hoja1!$C$24/Hoja1!$C$25/Hoja1!$C$26*44.01/1000000,0)</f>
        <v>0</v>
      </c>
    </row>
    <row r="77" spans="2:42" x14ac:dyDescent="0.75">
      <c r="B77" s="52"/>
      <c r="C77" s="52"/>
      <c r="D77" s="125"/>
      <c r="E77" s="125"/>
      <c r="F77" s="131"/>
      <c r="G77" s="92"/>
      <c r="H77" s="14"/>
      <c r="I77" s="19"/>
      <c r="J77" s="93"/>
      <c r="K77" s="93"/>
      <c r="L77" s="122" t="str">
        <f t="shared" si="3"/>
        <v/>
      </c>
      <c r="M77" s="122">
        <f t="shared" si="4"/>
        <v>0</v>
      </c>
      <c r="N77" s="122">
        <f t="shared" si="5"/>
        <v>0</v>
      </c>
      <c r="O77" s="122">
        <f t="shared" si="6"/>
        <v>0</v>
      </c>
      <c r="P77" s="168" t="str">
        <f t="shared" si="7"/>
        <v>Factor de Emisión</v>
      </c>
      <c r="Q77" s="168">
        <f t="shared" si="8"/>
        <v>0</v>
      </c>
      <c r="R77" s="154">
        <f t="shared" si="9"/>
        <v>0</v>
      </c>
      <c r="S77" s="122">
        <f>Q77+R77*Hoja1!$C$19</f>
        <v>0</v>
      </c>
      <c r="AE77" s="143">
        <f t="shared" si="15"/>
        <v>0</v>
      </c>
      <c r="AF77" s="149">
        <f t="shared" si="16"/>
        <v>0</v>
      </c>
      <c r="AG77" s="148">
        <f t="shared" si="17"/>
        <v>0</v>
      </c>
      <c r="AH77" s="148" t="str">
        <f t="shared" si="10"/>
        <v>Factor de Emisión</v>
      </c>
      <c r="AI77" s="143">
        <f t="shared" si="11"/>
        <v>0</v>
      </c>
      <c r="AJ77" s="143">
        <f t="shared" si="12"/>
        <v>0</v>
      </c>
      <c r="AK77" s="143">
        <f t="shared" si="13"/>
        <v>0</v>
      </c>
      <c r="AL77" s="149">
        <f t="shared" si="14"/>
        <v>0</v>
      </c>
      <c r="AM77" s="148">
        <f>IF(J77="",AL77*'Fraccion masica'!$AB$36,J77*AL77)</f>
        <v>0</v>
      </c>
      <c r="AN77" s="143">
        <f>IF(K77="",AL77*'Fraccion masica'!$AB$35,K77*AL77)</f>
        <v>0</v>
      </c>
      <c r="AO77" s="149">
        <f>IFERROR(AM77*Hoja1!$C$24/Hoja1!$C$25/Hoja1!$C$26*16.04/1000000,0)</f>
        <v>0</v>
      </c>
      <c r="AP77" s="148">
        <f>IFERROR(AN77*Hoja1!$C$24/Hoja1!$C$25/Hoja1!$C$26*44.01/1000000,0)</f>
        <v>0</v>
      </c>
    </row>
    <row r="78" spans="2:42" x14ac:dyDescent="0.75">
      <c r="B78" s="52"/>
      <c r="C78" s="52"/>
      <c r="D78" s="125"/>
      <c r="E78" s="125"/>
      <c r="F78" s="131"/>
      <c r="G78" s="92"/>
      <c r="H78" s="14"/>
      <c r="I78" s="19"/>
      <c r="J78" s="93"/>
      <c r="K78" s="93"/>
      <c r="L78" s="122" t="str">
        <f t="shared" si="3"/>
        <v/>
      </c>
      <c r="M78" s="122">
        <f t="shared" si="4"/>
        <v>0</v>
      </c>
      <c r="N78" s="122">
        <f t="shared" si="5"/>
        <v>0</v>
      </c>
      <c r="O78" s="122">
        <f t="shared" si="6"/>
        <v>0</v>
      </c>
      <c r="P78" s="168" t="str">
        <f t="shared" si="7"/>
        <v>Factor de Emisión</v>
      </c>
      <c r="Q78" s="168">
        <f t="shared" si="8"/>
        <v>0</v>
      </c>
      <c r="R78" s="154">
        <f t="shared" si="9"/>
        <v>0</v>
      </c>
      <c r="S78" s="122">
        <f>Q78+R78*Hoja1!$C$19</f>
        <v>0</v>
      </c>
      <c r="AE78" s="143">
        <f t="shared" si="15"/>
        <v>0</v>
      </c>
      <c r="AF78" s="149">
        <f t="shared" si="16"/>
        <v>0</v>
      </c>
      <c r="AG78" s="148">
        <f t="shared" si="17"/>
        <v>0</v>
      </c>
      <c r="AH78" s="148" t="str">
        <f t="shared" si="10"/>
        <v>Factor de Emisión</v>
      </c>
      <c r="AI78" s="143">
        <f t="shared" si="11"/>
        <v>0</v>
      </c>
      <c r="AJ78" s="143">
        <f t="shared" si="12"/>
        <v>0</v>
      </c>
      <c r="AK78" s="143">
        <f t="shared" si="13"/>
        <v>0</v>
      </c>
      <c r="AL78" s="149">
        <f t="shared" si="14"/>
        <v>0</v>
      </c>
      <c r="AM78" s="148">
        <f>IF(J78="",AL78*'Fraccion masica'!$AB$36,J78*AL78)</f>
        <v>0</v>
      </c>
      <c r="AN78" s="143">
        <f>IF(K78="",AL78*'Fraccion masica'!$AB$35,K78*AL78)</f>
        <v>0</v>
      </c>
      <c r="AO78" s="149">
        <f>IFERROR(AM78*Hoja1!$C$24/Hoja1!$C$25/Hoja1!$C$26*16.04/1000000,0)</f>
        <v>0</v>
      </c>
      <c r="AP78" s="148">
        <f>IFERROR(AN78*Hoja1!$C$24/Hoja1!$C$25/Hoja1!$C$26*44.01/1000000,0)</f>
        <v>0</v>
      </c>
    </row>
    <row r="79" spans="2:42" x14ac:dyDescent="0.75">
      <c r="B79" s="52"/>
      <c r="C79" s="52"/>
      <c r="D79" s="125"/>
      <c r="E79" s="125"/>
      <c r="F79" s="131"/>
      <c r="G79" s="92"/>
      <c r="H79" s="14"/>
      <c r="I79" s="19"/>
      <c r="J79" s="93"/>
      <c r="K79" s="93"/>
      <c r="L79" s="122" t="str">
        <f t="shared" si="3"/>
        <v/>
      </c>
      <c r="M79" s="122">
        <f t="shared" si="4"/>
        <v>0</v>
      </c>
      <c r="N79" s="122">
        <f t="shared" si="5"/>
        <v>0</v>
      </c>
      <c r="O79" s="122">
        <f t="shared" si="6"/>
        <v>0</v>
      </c>
      <c r="P79" s="168" t="str">
        <f t="shared" si="7"/>
        <v>Factor de Emisión</v>
      </c>
      <c r="Q79" s="168">
        <f t="shared" si="8"/>
        <v>0</v>
      </c>
      <c r="R79" s="154">
        <f t="shared" si="9"/>
        <v>0</v>
      </c>
      <c r="S79" s="122">
        <f>Q79+R79*Hoja1!$C$19</f>
        <v>0</v>
      </c>
      <c r="AE79" s="143">
        <f t="shared" si="15"/>
        <v>0</v>
      </c>
      <c r="AF79" s="149">
        <f t="shared" si="16"/>
        <v>0</v>
      </c>
      <c r="AG79" s="148">
        <f t="shared" si="17"/>
        <v>0</v>
      </c>
      <c r="AH79" s="148" t="str">
        <f t="shared" si="10"/>
        <v>Factor de Emisión</v>
      </c>
      <c r="AI79" s="143">
        <f t="shared" si="11"/>
        <v>0</v>
      </c>
      <c r="AJ79" s="143">
        <f t="shared" si="12"/>
        <v>0</v>
      </c>
      <c r="AK79" s="143">
        <f t="shared" si="13"/>
        <v>0</v>
      </c>
      <c r="AL79" s="149">
        <f t="shared" si="14"/>
        <v>0</v>
      </c>
      <c r="AM79" s="148">
        <f>IF(J79="",AL79*'Fraccion masica'!$AB$36,J79*AL79)</f>
        <v>0</v>
      </c>
      <c r="AN79" s="143">
        <f>IF(K79="",AL79*'Fraccion masica'!$AB$35,K79*AL79)</f>
        <v>0</v>
      </c>
      <c r="AO79" s="149">
        <f>IFERROR(AM79*Hoja1!$C$24/Hoja1!$C$25/Hoja1!$C$26*16.04/1000000,0)</f>
        <v>0</v>
      </c>
      <c r="AP79" s="148">
        <f>IFERROR(AN79*Hoja1!$C$24/Hoja1!$C$25/Hoja1!$C$26*44.01/1000000,0)</f>
        <v>0</v>
      </c>
    </row>
    <row r="80" spans="2:42" x14ac:dyDescent="0.75">
      <c r="B80" s="52"/>
      <c r="C80" s="52"/>
      <c r="D80" s="125"/>
      <c r="E80" s="125"/>
      <c r="F80" s="131"/>
      <c r="G80" s="92"/>
      <c r="H80" s="14"/>
      <c r="I80" s="19"/>
      <c r="J80" s="93"/>
      <c r="K80" s="93"/>
      <c r="L80" s="122" t="str">
        <f t="shared" si="3"/>
        <v/>
      </c>
      <c r="M80" s="122">
        <f t="shared" si="4"/>
        <v>0</v>
      </c>
      <c r="N80" s="122">
        <f t="shared" si="5"/>
        <v>0</v>
      </c>
      <c r="O80" s="122">
        <f t="shared" si="6"/>
        <v>0</v>
      </c>
      <c r="P80" s="168" t="str">
        <f t="shared" si="7"/>
        <v>Factor de Emisión</v>
      </c>
      <c r="Q80" s="168">
        <f t="shared" si="8"/>
        <v>0</v>
      </c>
      <c r="R80" s="154">
        <f t="shared" si="9"/>
        <v>0</v>
      </c>
      <c r="S80" s="122">
        <f>Q80+R80*Hoja1!$C$19</f>
        <v>0</v>
      </c>
      <c r="AE80" s="143">
        <f t="shared" si="15"/>
        <v>0</v>
      </c>
      <c r="AF80" s="149">
        <f t="shared" si="16"/>
        <v>0</v>
      </c>
      <c r="AG80" s="148">
        <f t="shared" si="17"/>
        <v>0</v>
      </c>
      <c r="AH80" s="148" t="str">
        <f t="shared" si="10"/>
        <v>Factor de Emisión</v>
      </c>
      <c r="AI80" s="143">
        <f t="shared" si="11"/>
        <v>0</v>
      </c>
      <c r="AJ80" s="143">
        <f t="shared" si="12"/>
        <v>0</v>
      </c>
      <c r="AK80" s="143">
        <f t="shared" si="13"/>
        <v>0</v>
      </c>
      <c r="AL80" s="149">
        <f t="shared" si="14"/>
        <v>0</v>
      </c>
      <c r="AM80" s="148">
        <f>IF(J80="",AL80*'Fraccion masica'!$AB$36,J80*AL80)</f>
        <v>0</v>
      </c>
      <c r="AN80" s="143">
        <f>IF(K80="",AL80*'Fraccion masica'!$AB$35,K80*AL80)</f>
        <v>0</v>
      </c>
      <c r="AO80" s="149">
        <f>IFERROR(AM80*Hoja1!$C$24/Hoja1!$C$25/Hoja1!$C$26*16.04/1000000,0)</f>
        <v>0</v>
      </c>
      <c r="AP80" s="148">
        <f>IFERROR(AN80*Hoja1!$C$24/Hoja1!$C$25/Hoja1!$C$26*44.01/1000000,0)</f>
        <v>0</v>
      </c>
    </row>
    <row r="81" spans="2:42" x14ac:dyDescent="0.75">
      <c r="B81" s="52"/>
      <c r="C81" s="52"/>
      <c r="D81" s="125"/>
      <c r="E81" s="125"/>
      <c r="F81" s="131"/>
      <c r="G81" s="92"/>
      <c r="H81" s="14"/>
      <c r="I81" s="19"/>
      <c r="J81" s="93"/>
      <c r="K81" s="93"/>
      <c r="L81" s="122" t="str">
        <f t="shared" si="3"/>
        <v/>
      </c>
      <c r="M81" s="122">
        <f t="shared" si="4"/>
        <v>0</v>
      </c>
      <c r="N81" s="122">
        <f t="shared" si="5"/>
        <v>0</v>
      </c>
      <c r="O81" s="122">
        <f t="shared" si="6"/>
        <v>0</v>
      </c>
      <c r="P81" s="168" t="str">
        <f t="shared" si="7"/>
        <v>Factor de Emisión</v>
      </c>
      <c r="Q81" s="168">
        <f t="shared" si="8"/>
        <v>0</v>
      </c>
      <c r="R81" s="154">
        <f t="shared" si="9"/>
        <v>0</v>
      </c>
      <c r="S81" s="122">
        <f>Q81+R81*Hoja1!$C$19</f>
        <v>0</v>
      </c>
      <c r="AE81" s="143">
        <f t="shared" si="15"/>
        <v>0</v>
      </c>
      <c r="AF81" s="149">
        <f t="shared" si="16"/>
        <v>0</v>
      </c>
      <c r="AG81" s="148">
        <f t="shared" si="17"/>
        <v>0</v>
      </c>
      <c r="AH81" s="148" t="str">
        <f t="shared" si="10"/>
        <v>Factor de Emisión</v>
      </c>
      <c r="AI81" s="143">
        <f t="shared" si="11"/>
        <v>0</v>
      </c>
      <c r="AJ81" s="143">
        <f t="shared" si="12"/>
        <v>0</v>
      </c>
      <c r="AK81" s="143">
        <f t="shared" si="13"/>
        <v>0</v>
      </c>
      <c r="AL81" s="149">
        <f t="shared" si="14"/>
        <v>0</v>
      </c>
      <c r="AM81" s="148">
        <f>IF(J81="",AL81*'Fraccion masica'!$AB$36,J81*AL81)</f>
        <v>0</v>
      </c>
      <c r="AN81" s="143">
        <f>IF(K81="",AL81*'Fraccion masica'!$AB$35,K81*AL81)</f>
        <v>0</v>
      </c>
      <c r="AO81" s="149">
        <f>IFERROR(AM81*Hoja1!$C$24/Hoja1!$C$25/Hoja1!$C$26*16.04/1000000,0)</f>
        <v>0</v>
      </c>
      <c r="AP81" s="148">
        <f>IFERROR(AN81*Hoja1!$C$24/Hoja1!$C$25/Hoja1!$C$26*44.01/1000000,0)</f>
        <v>0</v>
      </c>
    </row>
    <row r="82" spans="2:42" x14ac:dyDescent="0.75">
      <c r="B82" s="52"/>
      <c r="C82" s="52"/>
      <c r="D82" s="125"/>
      <c r="E82" s="125"/>
      <c r="F82" s="131"/>
      <c r="G82" s="92"/>
      <c r="H82" s="14"/>
      <c r="I82" s="19"/>
      <c r="J82" s="93"/>
      <c r="K82" s="93"/>
      <c r="L82" s="122" t="str">
        <f t="shared" si="3"/>
        <v/>
      </c>
      <c r="M82" s="122">
        <f t="shared" si="4"/>
        <v>0</v>
      </c>
      <c r="N82" s="122">
        <f t="shared" si="5"/>
        <v>0</v>
      </c>
      <c r="O82" s="122">
        <f t="shared" si="6"/>
        <v>0</v>
      </c>
      <c r="P82" s="168" t="str">
        <f t="shared" si="7"/>
        <v>Factor de Emisión</v>
      </c>
      <c r="Q82" s="168">
        <f t="shared" si="8"/>
        <v>0</v>
      </c>
      <c r="R82" s="154">
        <f t="shared" si="9"/>
        <v>0</v>
      </c>
      <c r="S82" s="122">
        <f>Q82+R82*Hoja1!$C$19</f>
        <v>0</v>
      </c>
      <c r="AE82" s="143">
        <f t="shared" si="15"/>
        <v>0</v>
      </c>
      <c r="AF82" s="149">
        <f t="shared" si="16"/>
        <v>0</v>
      </c>
      <c r="AG82" s="148">
        <f t="shared" si="17"/>
        <v>0</v>
      </c>
      <c r="AH82" s="148" t="str">
        <f t="shared" si="10"/>
        <v>Factor de Emisión</v>
      </c>
      <c r="AI82" s="143">
        <f t="shared" si="11"/>
        <v>0</v>
      </c>
      <c r="AJ82" s="143">
        <f t="shared" si="12"/>
        <v>0</v>
      </c>
      <c r="AK82" s="143">
        <f t="shared" si="13"/>
        <v>0</v>
      </c>
      <c r="AL82" s="149">
        <f t="shared" si="14"/>
        <v>0</v>
      </c>
      <c r="AM82" s="148">
        <f>IF(J82="",AL82*'Fraccion masica'!$AB$36,J82*AL82)</f>
        <v>0</v>
      </c>
      <c r="AN82" s="143">
        <f>IF(K82="",AL82*'Fraccion masica'!$AB$35,K82*AL82)</f>
        <v>0</v>
      </c>
      <c r="AO82" s="149">
        <f>IFERROR(AM82*Hoja1!$C$24/Hoja1!$C$25/Hoja1!$C$26*16.04/1000000,0)</f>
        <v>0</v>
      </c>
      <c r="AP82" s="148">
        <f>IFERROR(AN82*Hoja1!$C$24/Hoja1!$C$25/Hoja1!$C$26*44.01/1000000,0)</f>
        <v>0</v>
      </c>
    </row>
    <row r="83" spans="2:42" x14ac:dyDescent="0.75">
      <c r="B83" s="52"/>
      <c r="C83" s="52"/>
      <c r="D83" s="125"/>
      <c r="E83" s="125"/>
      <c r="F83" s="131"/>
      <c r="G83" s="92"/>
      <c r="H83" s="14"/>
      <c r="I83" s="19"/>
      <c r="J83" s="93"/>
      <c r="K83" s="93"/>
      <c r="L83" s="122" t="str">
        <f t="shared" si="3"/>
        <v/>
      </c>
      <c r="M83" s="122">
        <f t="shared" si="4"/>
        <v>0</v>
      </c>
      <c r="N83" s="122">
        <f t="shared" si="5"/>
        <v>0</v>
      </c>
      <c r="O83" s="122">
        <f t="shared" si="6"/>
        <v>0</v>
      </c>
      <c r="P83" s="168" t="str">
        <f t="shared" si="7"/>
        <v>Factor de Emisión</v>
      </c>
      <c r="Q83" s="168">
        <f t="shared" si="8"/>
        <v>0</v>
      </c>
      <c r="R83" s="154">
        <f t="shared" si="9"/>
        <v>0</v>
      </c>
      <c r="S83" s="122">
        <f>Q83+R83*Hoja1!$C$19</f>
        <v>0</v>
      </c>
      <c r="AE83" s="143">
        <f t="shared" si="15"/>
        <v>0</v>
      </c>
      <c r="AF83" s="149">
        <f t="shared" si="16"/>
        <v>0</v>
      </c>
      <c r="AG83" s="148">
        <f t="shared" si="17"/>
        <v>0</v>
      </c>
      <c r="AH83" s="148" t="str">
        <f t="shared" si="10"/>
        <v>Factor de Emisión</v>
      </c>
      <c r="AI83" s="143">
        <f t="shared" si="11"/>
        <v>0</v>
      </c>
      <c r="AJ83" s="143">
        <f t="shared" si="12"/>
        <v>0</v>
      </c>
      <c r="AK83" s="143">
        <f t="shared" si="13"/>
        <v>0</v>
      </c>
      <c r="AL83" s="149">
        <f t="shared" si="14"/>
        <v>0</v>
      </c>
      <c r="AM83" s="148">
        <f>IF(J83="",AL83*'Fraccion masica'!$AB$36,J83*AL83)</f>
        <v>0</v>
      </c>
      <c r="AN83" s="143">
        <f>IF(K83="",AL83*'Fraccion masica'!$AB$35,K83*AL83)</f>
        <v>0</v>
      </c>
      <c r="AO83" s="149">
        <f>IFERROR(AM83*Hoja1!$C$24/Hoja1!$C$25/Hoja1!$C$26*16.04/1000000,0)</f>
        <v>0</v>
      </c>
      <c r="AP83" s="148">
        <f>IFERROR(AN83*Hoja1!$C$24/Hoja1!$C$25/Hoja1!$C$26*44.01/1000000,0)</f>
        <v>0</v>
      </c>
    </row>
    <row r="84" spans="2:42" x14ac:dyDescent="0.75">
      <c r="B84" s="52"/>
      <c r="C84" s="52"/>
      <c r="D84" s="125"/>
      <c r="E84" s="125"/>
      <c r="F84" s="131"/>
      <c r="G84" s="92"/>
      <c r="H84" s="14"/>
      <c r="I84" s="19"/>
      <c r="J84" s="93"/>
      <c r="K84" s="93"/>
      <c r="L84" s="122" t="str">
        <f t="shared" si="3"/>
        <v/>
      </c>
      <c r="M84" s="122">
        <f t="shared" si="4"/>
        <v>0</v>
      </c>
      <c r="N84" s="122">
        <f t="shared" si="5"/>
        <v>0</v>
      </c>
      <c r="O84" s="122">
        <f t="shared" si="6"/>
        <v>0</v>
      </c>
      <c r="P84" s="168" t="str">
        <f t="shared" si="7"/>
        <v>Factor de Emisión</v>
      </c>
      <c r="Q84" s="168">
        <f t="shared" si="8"/>
        <v>0</v>
      </c>
      <c r="R84" s="154">
        <f t="shared" si="9"/>
        <v>0</v>
      </c>
      <c r="S84" s="122">
        <f>Q84+R84*Hoja1!$C$19</f>
        <v>0</v>
      </c>
      <c r="AE84" s="143">
        <f t="shared" si="15"/>
        <v>0</v>
      </c>
      <c r="AF84" s="149">
        <f t="shared" si="16"/>
        <v>0</v>
      </c>
      <c r="AG84" s="148">
        <f t="shared" si="17"/>
        <v>0</v>
      </c>
      <c r="AH84" s="148" t="str">
        <f t="shared" si="10"/>
        <v>Factor de Emisión</v>
      </c>
      <c r="AI84" s="143">
        <f t="shared" si="11"/>
        <v>0</v>
      </c>
      <c r="AJ84" s="143">
        <f t="shared" si="12"/>
        <v>0</v>
      </c>
      <c r="AK84" s="143">
        <f t="shared" si="13"/>
        <v>0</v>
      </c>
      <c r="AL84" s="149">
        <f t="shared" si="14"/>
        <v>0</v>
      </c>
      <c r="AM84" s="148">
        <f>IF(J84="",AL84*'Fraccion masica'!$AB$36,J84*AL84)</f>
        <v>0</v>
      </c>
      <c r="AN84" s="143">
        <f>IF(K84="",AL84*'Fraccion masica'!$AB$35,K84*AL84)</f>
        <v>0</v>
      </c>
      <c r="AO84" s="149">
        <f>IFERROR(AM84*Hoja1!$C$24/Hoja1!$C$25/Hoja1!$C$26*16.04/1000000,0)</f>
        <v>0</v>
      </c>
      <c r="AP84" s="148">
        <f>IFERROR(AN84*Hoja1!$C$24/Hoja1!$C$25/Hoja1!$C$26*44.01/1000000,0)</f>
        <v>0</v>
      </c>
    </row>
    <row r="85" spans="2:42" x14ac:dyDescent="0.75">
      <c r="B85" s="52"/>
      <c r="C85" s="52"/>
      <c r="D85" s="125"/>
      <c r="E85" s="125"/>
      <c r="F85" s="131"/>
      <c r="G85" s="92"/>
      <c r="H85" s="14"/>
      <c r="I85" s="19"/>
      <c r="J85" s="93"/>
      <c r="K85" s="93"/>
      <c r="L85" s="122" t="str">
        <f t="shared" si="3"/>
        <v/>
      </c>
      <c r="M85" s="122">
        <f t="shared" si="4"/>
        <v>0</v>
      </c>
      <c r="N85" s="122">
        <f t="shared" si="5"/>
        <v>0</v>
      </c>
      <c r="O85" s="122">
        <f t="shared" si="6"/>
        <v>0</v>
      </c>
      <c r="P85" s="168" t="str">
        <f t="shared" si="7"/>
        <v>Factor de Emisión</v>
      </c>
      <c r="Q85" s="168">
        <f t="shared" si="8"/>
        <v>0</v>
      </c>
      <c r="R85" s="154">
        <f t="shared" si="9"/>
        <v>0</v>
      </c>
      <c r="S85" s="122">
        <f>Q85+R85*Hoja1!$C$19</f>
        <v>0</v>
      </c>
      <c r="AE85" s="143">
        <f t="shared" si="15"/>
        <v>0</v>
      </c>
      <c r="AF85" s="149">
        <f t="shared" si="16"/>
        <v>0</v>
      </c>
      <c r="AG85" s="148">
        <f t="shared" si="17"/>
        <v>0</v>
      </c>
      <c r="AH85" s="148" t="str">
        <f t="shared" si="10"/>
        <v>Factor de Emisión</v>
      </c>
      <c r="AI85" s="143">
        <f t="shared" si="11"/>
        <v>0</v>
      </c>
      <c r="AJ85" s="143">
        <f t="shared" si="12"/>
        <v>0</v>
      </c>
      <c r="AK85" s="143">
        <f t="shared" si="13"/>
        <v>0</v>
      </c>
      <c r="AL85" s="149">
        <f t="shared" si="14"/>
        <v>0</v>
      </c>
      <c r="AM85" s="148">
        <f>IF(J85="",AL85*'Fraccion masica'!$AB$36,J85*AL85)</f>
        <v>0</v>
      </c>
      <c r="AN85" s="143">
        <f>IF(K85="",AL85*'Fraccion masica'!$AB$35,K85*AL85)</f>
        <v>0</v>
      </c>
      <c r="AO85" s="149">
        <f>IFERROR(AM85*Hoja1!$C$24/Hoja1!$C$25/Hoja1!$C$26*16.04/1000000,0)</f>
        <v>0</v>
      </c>
      <c r="AP85" s="148">
        <f>IFERROR(AN85*Hoja1!$C$24/Hoja1!$C$25/Hoja1!$C$26*44.01/1000000,0)</f>
        <v>0</v>
      </c>
    </row>
    <row r="86" spans="2:42" x14ac:dyDescent="0.75">
      <c r="B86" s="52"/>
      <c r="C86" s="52"/>
      <c r="D86" s="125"/>
      <c r="E86" s="125"/>
      <c r="F86" s="131"/>
      <c r="G86" s="92"/>
      <c r="H86" s="14"/>
      <c r="I86" s="19"/>
      <c r="J86" s="93"/>
      <c r="K86" s="93"/>
      <c r="L86" s="122" t="str">
        <f t="shared" si="3"/>
        <v/>
      </c>
      <c r="M86" s="122">
        <f t="shared" si="4"/>
        <v>0</v>
      </c>
      <c r="N86" s="122">
        <f t="shared" si="5"/>
        <v>0</v>
      </c>
      <c r="O86" s="122">
        <f t="shared" si="6"/>
        <v>0</v>
      </c>
      <c r="P86" s="168" t="str">
        <f t="shared" si="7"/>
        <v>Factor de Emisión</v>
      </c>
      <c r="Q86" s="168">
        <f t="shared" si="8"/>
        <v>0</v>
      </c>
      <c r="R86" s="154">
        <f t="shared" si="9"/>
        <v>0</v>
      </c>
      <c r="S86" s="122">
        <f>Q86+R86*Hoja1!$C$19</f>
        <v>0</v>
      </c>
      <c r="AE86" s="143">
        <f t="shared" si="15"/>
        <v>0</v>
      </c>
      <c r="AF86" s="149">
        <f t="shared" si="16"/>
        <v>0</v>
      </c>
      <c r="AG86" s="148">
        <f t="shared" si="17"/>
        <v>0</v>
      </c>
      <c r="AH86" s="148" t="str">
        <f t="shared" si="10"/>
        <v>Factor de Emisión</v>
      </c>
      <c r="AI86" s="143">
        <f t="shared" si="11"/>
        <v>0</v>
      </c>
      <c r="AJ86" s="143">
        <f t="shared" si="12"/>
        <v>0</v>
      </c>
      <c r="AK86" s="143">
        <f t="shared" si="13"/>
        <v>0</v>
      </c>
      <c r="AL86" s="149">
        <f t="shared" si="14"/>
        <v>0</v>
      </c>
      <c r="AM86" s="148">
        <f>IF(J86="",AL86*'Fraccion masica'!$AB$36,J86*AL86)</f>
        <v>0</v>
      </c>
      <c r="AN86" s="143">
        <f>IF(K86="",AL86*'Fraccion masica'!$AB$35,K86*AL86)</f>
        <v>0</v>
      </c>
      <c r="AO86" s="149">
        <f>IFERROR(AM86*Hoja1!$C$24/Hoja1!$C$25/Hoja1!$C$26*16.04/1000000,0)</f>
        <v>0</v>
      </c>
      <c r="AP86" s="148">
        <f>IFERROR(AN86*Hoja1!$C$24/Hoja1!$C$25/Hoja1!$C$26*44.01/1000000,0)</f>
        <v>0</v>
      </c>
    </row>
    <row r="87" spans="2:42" x14ac:dyDescent="0.75">
      <c r="B87" s="52"/>
      <c r="C87" s="52"/>
      <c r="D87" s="125"/>
      <c r="E87" s="125"/>
      <c r="F87" s="131"/>
      <c r="G87" s="92"/>
      <c r="H87" s="14"/>
      <c r="I87" s="19"/>
      <c r="J87" s="93"/>
      <c r="K87" s="93"/>
      <c r="L87" s="122" t="str">
        <f t="shared" si="3"/>
        <v/>
      </c>
      <c r="M87" s="122">
        <f t="shared" si="4"/>
        <v>0</v>
      </c>
      <c r="N87" s="122">
        <f t="shared" si="5"/>
        <v>0</v>
      </c>
      <c r="O87" s="122">
        <f t="shared" si="6"/>
        <v>0</v>
      </c>
      <c r="P87" s="168" t="str">
        <f t="shared" si="7"/>
        <v>Factor de Emisión</v>
      </c>
      <c r="Q87" s="168">
        <f t="shared" si="8"/>
        <v>0</v>
      </c>
      <c r="R87" s="154">
        <f t="shared" si="9"/>
        <v>0</v>
      </c>
      <c r="S87" s="122">
        <f>Q87+R87*Hoja1!$C$19</f>
        <v>0</v>
      </c>
      <c r="AE87" s="143">
        <f t="shared" si="15"/>
        <v>0</v>
      </c>
      <c r="AF87" s="149">
        <f t="shared" si="16"/>
        <v>0</v>
      </c>
      <c r="AG87" s="148">
        <f t="shared" si="17"/>
        <v>0</v>
      </c>
      <c r="AH87" s="148" t="str">
        <f t="shared" si="10"/>
        <v>Factor de Emisión</v>
      </c>
      <c r="AI87" s="143">
        <f t="shared" si="11"/>
        <v>0</v>
      </c>
      <c r="AJ87" s="143">
        <f t="shared" si="12"/>
        <v>0</v>
      </c>
      <c r="AK87" s="143">
        <f t="shared" si="13"/>
        <v>0</v>
      </c>
      <c r="AL87" s="149">
        <f t="shared" si="14"/>
        <v>0</v>
      </c>
      <c r="AM87" s="148">
        <f>IF(J87="",AL87*'Fraccion masica'!$AB$36,J87*AL87)</f>
        <v>0</v>
      </c>
      <c r="AN87" s="143">
        <f>IF(K87="",AL87*'Fraccion masica'!$AB$35,K87*AL87)</f>
        <v>0</v>
      </c>
      <c r="AO87" s="149">
        <f>IFERROR(AM87*Hoja1!$C$24/Hoja1!$C$25/Hoja1!$C$26*16.04/1000000,0)</f>
        <v>0</v>
      </c>
      <c r="AP87" s="148">
        <f>IFERROR(AN87*Hoja1!$C$24/Hoja1!$C$25/Hoja1!$C$26*44.01/1000000,0)</f>
        <v>0</v>
      </c>
    </row>
    <row r="88" spans="2:42" x14ac:dyDescent="0.75">
      <c r="B88" s="52"/>
      <c r="C88" s="52"/>
      <c r="D88" s="125"/>
      <c r="E88" s="125"/>
      <c r="F88" s="131"/>
      <c r="G88" s="92"/>
      <c r="H88" s="14"/>
      <c r="I88" s="19"/>
      <c r="J88" s="93"/>
      <c r="K88" s="93"/>
      <c r="L88" s="122" t="str">
        <f t="shared" si="3"/>
        <v/>
      </c>
      <c r="M88" s="122">
        <f t="shared" si="4"/>
        <v>0</v>
      </c>
      <c r="N88" s="122">
        <f t="shared" si="5"/>
        <v>0</v>
      </c>
      <c r="O88" s="122">
        <f t="shared" si="6"/>
        <v>0</v>
      </c>
      <c r="P88" s="168" t="str">
        <f t="shared" si="7"/>
        <v>Factor de Emisión</v>
      </c>
      <c r="Q88" s="168">
        <f t="shared" si="8"/>
        <v>0</v>
      </c>
      <c r="R88" s="154">
        <f t="shared" si="9"/>
        <v>0</v>
      </c>
      <c r="S88" s="122">
        <f>Q88+R88*Hoja1!$C$19</f>
        <v>0</v>
      </c>
      <c r="AE88" s="143">
        <f t="shared" si="15"/>
        <v>0</v>
      </c>
      <c r="AF88" s="149">
        <f t="shared" si="16"/>
        <v>0</v>
      </c>
      <c r="AG88" s="148">
        <f t="shared" si="17"/>
        <v>0</v>
      </c>
      <c r="AH88" s="148" t="str">
        <f t="shared" si="10"/>
        <v>Factor de Emisión</v>
      </c>
      <c r="AI88" s="143">
        <f t="shared" si="11"/>
        <v>0</v>
      </c>
      <c r="AJ88" s="143">
        <f t="shared" si="12"/>
        <v>0</v>
      </c>
      <c r="AK88" s="143">
        <f t="shared" si="13"/>
        <v>0</v>
      </c>
      <c r="AL88" s="149">
        <f t="shared" si="14"/>
        <v>0</v>
      </c>
      <c r="AM88" s="148">
        <f>IF(J88="",AL88*'Fraccion masica'!$AB$36,J88*AL88)</f>
        <v>0</v>
      </c>
      <c r="AN88" s="143">
        <f>IF(K88="",AL88*'Fraccion masica'!$AB$35,K88*AL88)</f>
        <v>0</v>
      </c>
      <c r="AO88" s="149">
        <f>IFERROR(AM88*Hoja1!$C$24/Hoja1!$C$25/Hoja1!$C$26*16.04/1000000,0)</f>
        <v>0</v>
      </c>
      <c r="AP88" s="148">
        <f>IFERROR(AN88*Hoja1!$C$24/Hoja1!$C$25/Hoja1!$C$26*44.01/1000000,0)</f>
        <v>0</v>
      </c>
    </row>
    <row r="89" spans="2:42" x14ac:dyDescent="0.75">
      <c r="B89" s="52"/>
      <c r="C89" s="52"/>
      <c r="D89" s="125"/>
      <c r="E89" s="125"/>
      <c r="F89" s="131"/>
      <c r="G89" s="92"/>
      <c r="H89" s="14"/>
      <c r="I89" s="19"/>
      <c r="J89" s="93"/>
      <c r="K89" s="93"/>
      <c r="L89" s="122" t="str">
        <f t="shared" si="3"/>
        <v/>
      </c>
      <c r="M89" s="122">
        <f t="shared" si="4"/>
        <v>0</v>
      </c>
      <c r="N89" s="122">
        <f t="shared" si="5"/>
        <v>0</v>
      </c>
      <c r="O89" s="122">
        <f t="shared" si="6"/>
        <v>0</v>
      </c>
      <c r="P89" s="168" t="str">
        <f t="shared" si="7"/>
        <v>Factor de Emisión</v>
      </c>
      <c r="Q89" s="168">
        <f t="shared" si="8"/>
        <v>0</v>
      </c>
      <c r="R89" s="154">
        <f t="shared" si="9"/>
        <v>0</v>
      </c>
      <c r="S89" s="122">
        <f>Q89+R89*Hoja1!$C$19</f>
        <v>0</v>
      </c>
      <c r="AE89" s="143">
        <f t="shared" si="15"/>
        <v>0</v>
      </c>
      <c r="AF89" s="149">
        <f t="shared" si="16"/>
        <v>0</v>
      </c>
      <c r="AG89" s="148">
        <f t="shared" si="17"/>
        <v>0</v>
      </c>
      <c r="AH89" s="148" t="str">
        <f t="shared" si="10"/>
        <v>Factor de Emisión</v>
      </c>
      <c r="AI89" s="143">
        <f t="shared" si="11"/>
        <v>0</v>
      </c>
      <c r="AJ89" s="143">
        <f t="shared" si="12"/>
        <v>0</v>
      </c>
      <c r="AK89" s="143">
        <f t="shared" si="13"/>
        <v>0</v>
      </c>
      <c r="AL89" s="149">
        <f t="shared" si="14"/>
        <v>0</v>
      </c>
      <c r="AM89" s="148">
        <f>IF(J89="",AL89*'Fraccion masica'!$AB$36,J89*AL89)</f>
        <v>0</v>
      </c>
      <c r="AN89" s="143">
        <f>IF(K89="",AL89*'Fraccion masica'!$AB$35,K89*AL89)</f>
        <v>0</v>
      </c>
      <c r="AO89" s="149">
        <f>IFERROR(AM89*Hoja1!$C$24/Hoja1!$C$25/Hoja1!$C$26*16.04/1000000,0)</f>
        <v>0</v>
      </c>
      <c r="AP89" s="148">
        <f>IFERROR(AN89*Hoja1!$C$24/Hoja1!$C$25/Hoja1!$C$26*44.01/1000000,0)</f>
        <v>0</v>
      </c>
    </row>
    <row r="90" spans="2:42" x14ac:dyDescent="0.75">
      <c r="B90" s="52"/>
      <c r="C90" s="52"/>
      <c r="D90" s="125"/>
      <c r="E90" s="125"/>
      <c r="F90" s="131"/>
      <c r="G90" s="92"/>
      <c r="H90" s="14"/>
      <c r="I90" s="19"/>
      <c r="J90" s="93"/>
      <c r="K90" s="93"/>
      <c r="L90" s="122" t="str">
        <f t="shared" si="3"/>
        <v/>
      </c>
      <c r="M90" s="122">
        <f t="shared" si="4"/>
        <v>0</v>
      </c>
      <c r="N90" s="122">
        <f t="shared" si="5"/>
        <v>0</v>
      </c>
      <c r="O90" s="122">
        <f t="shared" si="6"/>
        <v>0</v>
      </c>
      <c r="P90" s="168" t="str">
        <f t="shared" si="7"/>
        <v>Factor de Emisión</v>
      </c>
      <c r="Q90" s="168">
        <f t="shared" si="8"/>
        <v>0</v>
      </c>
      <c r="R90" s="154">
        <f t="shared" si="9"/>
        <v>0</v>
      </c>
      <c r="S90" s="122">
        <f>Q90+R90*Hoja1!$C$19</f>
        <v>0</v>
      </c>
      <c r="AE90" s="143">
        <f t="shared" si="15"/>
        <v>0</v>
      </c>
      <c r="AF90" s="149">
        <f t="shared" si="16"/>
        <v>0</v>
      </c>
      <c r="AG90" s="148">
        <f t="shared" si="17"/>
        <v>0</v>
      </c>
      <c r="AH90" s="148" t="str">
        <f t="shared" si="10"/>
        <v>Factor de Emisión</v>
      </c>
      <c r="AI90" s="143">
        <f t="shared" si="11"/>
        <v>0</v>
      </c>
      <c r="AJ90" s="143">
        <f t="shared" si="12"/>
        <v>0</v>
      </c>
      <c r="AK90" s="143">
        <f t="shared" si="13"/>
        <v>0</v>
      </c>
      <c r="AL90" s="149">
        <f t="shared" si="14"/>
        <v>0</v>
      </c>
      <c r="AM90" s="148">
        <f>IF(J90="",AL90*'Fraccion masica'!$AB$36,J90*AL90)</f>
        <v>0</v>
      </c>
      <c r="AN90" s="143">
        <f>IF(K90="",AL90*'Fraccion masica'!$AB$35,K90*AL90)</f>
        <v>0</v>
      </c>
      <c r="AO90" s="149">
        <f>IFERROR(AM90*Hoja1!$C$24/Hoja1!$C$25/Hoja1!$C$26*16.04/1000000,0)</f>
        <v>0</v>
      </c>
      <c r="AP90" s="148">
        <f>IFERROR(AN90*Hoja1!$C$24/Hoja1!$C$25/Hoja1!$C$26*44.01/1000000,0)</f>
        <v>0</v>
      </c>
    </row>
    <row r="91" spans="2:42" x14ac:dyDescent="0.75">
      <c r="B91" s="52"/>
      <c r="C91" s="52"/>
      <c r="D91" s="125"/>
      <c r="E91" s="125"/>
      <c r="F91" s="131"/>
      <c r="G91" s="92"/>
      <c r="H91" s="14"/>
      <c r="I91" s="19"/>
      <c r="J91" s="93"/>
      <c r="K91" s="93"/>
      <c r="L91" s="122" t="str">
        <f t="shared" si="3"/>
        <v/>
      </c>
      <c r="M91" s="122">
        <f t="shared" si="4"/>
        <v>0</v>
      </c>
      <c r="N91" s="122">
        <f t="shared" si="5"/>
        <v>0</v>
      </c>
      <c r="O91" s="122">
        <f t="shared" si="6"/>
        <v>0</v>
      </c>
      <c r="P91" s="168" t="str">
        <f t="shared" si="7"/>
        <v>Factor de Emisión</v>
      </c>
      <c r="Q91" s="168">
        <f t="shared" si="8"/>
        <v>0</v>
      </c>
      <c r="R91" s="154">
        <f t="shared" si="9"/>
        <v>0</v>
      </c>
      <c r="S91" s="122">
        <f>Q91+R91*Hoja1!$C$19</f>
        <v>0</v>
      </c>
      <c r="AE91" s="143">
        <f t="shared" si="15"/>
        <v>0</v>
      </c>
      <c r="AF91" s="149">
        <f t="shared" si="16"/>
        <v>0</v>
      </c>
      <c r="AG91" s="148">
        <f t="shared" si="17"/>
        <v>0</v>
      </c>
      <c r="AH91" s="148" t="str">
        <f t="shared" si="10"/>
        <v>Factor de Emisión</v>
      </c>
      <c r="AI91" s="143">
        <f t="shared" si="11"/>
        <v>0</v>
      </c>
      <c r="AJ91" s="143">
        <f t="shared" si="12"/>
        <v>0</v>
      </c>
      <c r="AK91" s="143">
        <f t="shared" si="13"/>
        <v>0</v>
      </c>
      <c r="AL91" s="149">
        <f t="shared" si="14"/>
        <v>0</v>
      </c>
      <c r="AM91" s="148">
        <f>IF(J91="",AL91*'Fraccion masica'!$AB$36,J91*AL91)</f>
        <v>0</v>
      </c>
      <c r="AN91" s="143">
        <f>IF(K91="",AL91*'Fraccion masica'!$AB$35,K91*AL91)</f>
        <v>0</v>
      </c>
      <c r="AO91" s="149">
        <f>IFERROR(AM91*Hoja1!$C$24/Hoja1!$C$25/Hoja1!$C$26*16.04/1000000,0)</f>
        <v>0</v>
      </c>
      <c r="AP91" s="148">
        <f>IFERROR(AN91*Hoja1!$C$24/Hoja1!$C$25/Hoja1!$C$26*44.01/1000000,0)</f>
        <v>0</v>
      </c>
    </row>
    <row r="92" spans="2:42" x14ac:dyDescent="0.75">
      <c r="B92" s="52"/>
      <c r="C92" s="52"/>
      <c r="D92" s="125"/>
      <c r="E92" s="125"/>
      <c r="F92" s="131"/>
      <c r="G92" s="92"/>
      <c r="H92" s="14"/>
      <c r="I92" s="19"/>
      <c r="J92" s="93"/>
      <c r="K92" s="93"/>
      <c r="L92" s="122" t="str">
        <f t="shared" si="3"/>
        <v/>
      </c>
      <c r="M92" s="122">
        <f t="shared" si="4"/>
        <v>0</v>
      </c>
      <c r="N92" s="122">
        <f t="shared" si="5"/>
        <v>0</v>
      </c>
      <c r="O92" s="122">
        <f t="shared" si="6"/>
        <v>0</v>
      </c>
      <c r="P92" s="168" t="str">
        <f t="shared" si="7"/>
        <v>Factor de Emisión</v>
      </c>
      <c r="Q92" s="168">
        <f t="shared" si="8"/>
        <v>0</v>
      </c>
      <c r="R92" s="154">
        <f t="shared" si="9"/>
        <v>0</v>
      </c>
      <c r="S92" s="122">
        <f>Q92+R92*Hoja1!$C$19</f>
        <v>0</v>
      </c>
      <c r="AE92" s="143">
        <f t="shared" si="15"/>
        <v>0</v>
      </c>
      <c r="AF92" s="149">
        <f t="shared" si="16"/>
        <v>0</v>
      </c>
      <c r="AG92" s="148">
        <f t="shared" si="17"/>
        <v>0</v>
      </c>
      <c r="AH92" s="148" t="str">
        <f t="shared" si="10"/>
        <v>Factor de Emisión</v>
      </c>
      <c r="AI92" s="143">
        <f t="shared" si="11"/>
        <v>0</v>
      </c>
      <c r="AJ92" s="143">
        <f t="shared" si="12"/>
        <v>0</v>
      </c>
      <c r="AK92" s="143">
        <f t="shared" si="13"/>
        <v>0</v>
      </c>
      <c r="AL92" s="149">
        <f t="shared" si="14"/>
        <v>0</v>
      </c>
      <c r="AM92" s="148">
        <f>IF(J92="",AL92*'Fraccion masica'!$AB$36,J92*AL92)</f>
        <v>0</v>
      </c>
      <c r="AN92" s="143">
        <f>IF(K92="",AL92*'Fraccion masica'!$AB$35,K92*AL92)</f>
        <v>0</v>
      </c>
      <c r="AO92" s="149">
        <f>IFERROR(AM92*Hoja1!$C$24/Hoja1!$C$25/Hoja1!$C$26*16.04/1000000,0)</f>
        <v>0</v>
      </c>
      <c r="AP92" s="148">
        <f>IFERROR(AN92*Hoja1!$C$24/Hoja1!$C$25/Hoja1!$C$26*44.01/1000000,0)</f>
        <v>0</v>
      </c>
    </row>
    <row r="93" spans="2:42" x14ac:dyDescent="0.75">
      <c r="B93" s="52"/>
      <c r="C93" s="52"/>
      <c r="D93" s="125"/>
      <c r="E93" s="125"/>
      <c r="F93" s="131"/>
      <c r="G93" s="92"/>
      <c r="H93" s="14"/>
      <c r="I93" s="19"/>
      <c r="J93" s="93"/>
      <c r="K93" s="93"/>
      <c r="L93" s="122" t="str">
        <f t="shared" si="3"/>
        <v/>
      </c>
      <c r="M93" s="122">
        <f t="shared" si="4"/>
        <v>0</v>
      </c>
      <c r="N93" s="122">
        <f t="shared" si="5"/>
        <v>0</v>
      </c>
      <c r="O93" s="122">
        <f t="shared" si="6"/>
        <v>0</v>
      </c>
      <c r="P93" s="168" t="str">
        <f t="shared" si="7"/>
        <v>Factor de Emisión</v>
      </c>
      <c r="Q93" s="168">
        <f t="shared" si="8"/>
        <v>0</v>
      </c>
      <c r="R93" s="154">
        <f t="shared" si="9"/>
        <v>0</v>
      </c>
      <c r="S93" s="122">
        <f>Q93+R93*Hoja1!$C$19</f>
        <v>0</v>
      </c>
      <c r="AE93" s="143">
        <f t="shared" si="15"/>
        <v>0</v>
      </c>
      <c r="AF93" s="149">
        <f t="shared" si="16"/>
        <v>0</v>
      </c>
      <c r="AG93" s="148">
        <f t="shared" si="17"/>
        <v>0</v>
      </c>
      <c r="AH93" s="148" t="str">
        <f t="shared" si="10"/>
        <v>Factor de Emisión</v>
      </c>
      <c r="AI93" s="143">
        <f t="shared" si="11"/>
        <v>0</v>
      </c>
      <c r="AJ93" s="143">
        <f t="shared" si="12"/>
        <v>0</v>
      </c>
      <c r="AK93" s="143">
        <f t="shared" si="13"/>
        <v>0</v>
      </c>
      <c r="AL93" s="149">
        <f t="shared" si="14"/>
        <v>0</v>
      </c>
      <c r="AM93" s="148">
        <f>IF(J93="",AL93*'Fraccion masica'!$AB$36,J93*AL93)</f>
        <v>0</v>
      </c>
      <c r="AN93" s="143">
        <f>IF(K93="",AL93*'Fraccion masica'!$AB$35,K93*AL93)</f>
        <v>0</v>
      </c>
      <c r="AO93" s="149">
        <f>IFERROR(AM93*Hoja1!$C$24/Hoja1!$C$25/Hoja1!$C$26*16.04/1000000,0)</f>
        <v>0</v>
      </c>
      <c r="AP93" s="148">
        <f>IFERROR(AN93*Hoja1!$C$24/Hoja1!$C$25/Hoja1!$C$26*44.01/1000000,0)</f>
        <v>0</v>
      </c>
    </row>
    <row r="94" spans="2:42" x14ac:dyDescent="0.75">
      <c r="B94" s="52"/>
      <c r="C94" s="52"/>
      <c r="D94" s="125"/>
      <c r="E94" s="125"/>
      <c r="F94" s="131"/>
      <c r="G94" s="92"/>
      <c r="H94" s="14"/>
      <c r="I94" s="19"/>
      <c r="J94" s="93"/>
      <c r="K94" s="93"/>
      <c r="L94" s="122" t="str">
        <f t="shared" si="3"/>
        <v/>
      </c>
      <c r="M94" s="122">
        <f t="shared" si="4"/>
        <v>0</v>
      </c>
      <c r="N94" s="122">
        <f t="shared" si="5"/>
        <v>0</v>
      </c>
      <c r="O94" s="122">
        <f t="shared" si="6"/>
        <v>0</v>
      </c>
      <c r="P94" s="168" t="str">
        <f t="shared" si="7"/>
        <v>Factor de Emisión</v>
      </c>
      <c r="Q94" s="168">
        <f t="shared" si="8"/>
        <v>0</v>
      </c>
      <c r="R94" s="154">
        <f t="shared" si="9"/>
        <v>0</v>
      </c>
      <c r="S94" s="122">
        <f>Q94+R94*Hoja1!$C$19</f>
        <v>0</v>
      </c>
      <c r="AE94" s="143">
        <f t="shared" si="15"/>
        <v>0</v>
      </c>
      <c r="AF94" s="149">
        <f t="shared" si="16"/>
        <v>0</v>
      </c>
      <c r="AG94" s="148">
        <f t="shared" si="17"/>
        <v>0</v>
      </c>
      <c r="AH94" s="148" t="str">
        <f t="shared" si="10"/>
        <v>Factor de Emisión</v>
      </c>
      <c r="AI94" s="143">
        <f t="shared" si="11"/>
        <v>0</v>
      </c>
      <c r="AJ94" s="143">
        <f t="shared" si="12"/>
        <v>0</v>
      </c>
      <c r="AK94" s="143">
        <f t="shared" si="13"/>
        <v>0</v>
      </c>
      <c r="AL94" s="149">
        <f t="shared" si="14"/>
        <v>0</v>
      </c>
      <c r="AM94" s="148">
        <f>IF(J94="",AL94*'Fraccion masica'!$AB$36,J94*AL94)</f>
        <v>0</v>
      </c>
      <c r="AN94" s="143">
        <f>IF(K94="",AL94*'Fraccion masica'!$AB$35,K94*AL94)</f>
        <v>0</v>
      </c>
      <c r="AO94" s="149">
        <f>IFERROR(AM94*Hoja1!$C$24/Hoja1!$C$25/Hoja1!$C$26*16.04/1000000,0)</f>
        <v>0</v>
      </c>
      <c r="AP94" s="148">
        <f>IFERROR(AN94*Hoja1!$C$24/Hoja1!$C$25/Hoja1!$C$26*44.01/1000000,0)</f>
        <v>0</v>
      </c>
    </row>
    <row r="95" spans="2:42" x14ac:dyDescent="0.75">
      <c r="B95" s="52"/>
      <c r="C95" s="52"/>
      <c r="D95" s="125"/>
      <c r="E95" s="125"/>
      <c r="F95" s="131"/>
      <c r="G95" s="92"/>
      <c r="H95" s="14"/>
      <c r="I95" s="19"/>
      <c r="J95" s="93"/>
      <c r="K95" s="93"/>
      <c r="L95" s="122" t="str">
        <f t="shared" si="3"/>
        <v/>
      </c>
      <c r="M95" s="122">
        <f t="shared" si="4"/>
        <v>0</v>
      </c>
      <c r="N95" s="122">
        <f t="shared" si="5"/>
        <v>0</v>
      </c>
      <c r="O95" s="122">
        <f t="shared" si="6"/>
        <v>0</v>
      </c>
      <c r="P95" s="168" t="str">
        <f t="shared" si="7"/>
        <v>Factor de Emisión</v>
      </c>
      <c r="Q95" s="168">
        <f t="shared" si="8"/>
        <v>0</v>
      </c>
      <c r="R95" s="154">
        <f t="shared" si="9"/>
        <v>0</v>
      </c>
      <c r="S95" s="122">
        <f>Q95+R95*Hoja1!$C$19</f>
        <v>0</v>
      </c>
      <c r="AE95" s="143">
        <f t="shared" si="15"/>
        <v>0</v>
      </c>
      <c r="AF95" s="149">
        <f t="shared" si="16"/>
        <v>0</v>
      </c>
      <c r="AG95" s="148">
        <f t="shared" si="17"/>
        <v>0</v>
      </c>
      <c r="AH95" s="148" t="str">
        <f t="shared" si="10"/>
        <v>Factor de Emisión</v>
      </c>
      <c r="AI95" s="143">
        <f t="shared" si="11"/>
        <v>0</v>
      </c>
      <c r="AJ95" s="143">
        <f t="shared" si="12"/>
        <v>0</v>
      </c>
      <c r="AK95" s="143">
        <f t="shared" si="13"/>
        <v>0</v>
      </c>
      <c r="AL95" s="149">
        <f t="shared" si="14"/>
        <v>0</v>
      </c>
      <c r="AM95" s="148">
        <f>IF(J95="",AL95*'Fraccion masica'!$AB$36,J95*AL95)</f>
        <v>0</v>
      </c>
      <c r="AN95" s="143">
        <f>IF(K95="",AL95*'Fraccion masica'!$AB$35,K95*AL95)</f>
        <v>0</v>
      </c>
      <c r="AO95" s="149">
        <f>IFERROR(AM95*Hoja1!$C$24/Hoja1!$C$25/Hoja1!$C$26*16.04/1000000,0)</f>
        <v>0</v>
      </c>
      <c r="AP95" s="148">
        <f>IFERROR(AN95*Hoja1!$C$24/Hoja1!$C$25/Hoja1!$C$26*44.01/1000000,0)</f>
        <v>0</v>
      </c>
    </row>
    <row r="96" spans="2:42" x14ac:dyDescent="0.75">
      <c r="B96" s="52"/>
      <c r="C96" s="52"/>
      <c r="D96" s="125"/>
      <c r="E96" s="125"/>
      <c r="F96" s="131"/>
      <c r="G96" s="92"/>
      <c r="H96" s="14"/>
      <c r="I96" s="19"/>
      <c r="J96" s="93"/>
      <c r="K96" s="93"/>
      <c r="L96" s="122" t="str">
        <f t="shared" si="3"/>
        <v/>
      </c>
      <c r="M96" s="122">
        <f t="shared" si="4"/>
        <v>0</v>
      </c>
      <c r="N96" s="122">
        <f t="shared" si="5"/>
        <v>0</v>
      </c>
      <c r="O96" s="122">
        <f t="shared" si="6"/>
        <v>0</v>
      </c>
      <c r="P96" s="168" t="str">
        <f t="shared" si="7"/>
        <v>Factor de Emisión</v>
      </c>
      <c r="Q96" s="168">
        <f t="shared" si="8"/>
        <v>0</v>
      </c>
      <c r="R96" s="154">
        <f t="shared" si="9"/>
        <v>0</v>
      </c>
      <c r="S96" s="122">
        <f>Q96+R96*Hoja1!$C$19</f>
        <v>0</v>
      </c>
      <c r="AE96" s="143">
        <f t="shared" si="15"/>
        <v>0</v>
      </c>
      <c r="AF96" s="149">
        <f t="shared" si="16"/>
        <v>0</v>
      </c>
      <c r="AG96" s="148">
        <f t="shared" si="17"/>
        <v>0</v>
      </c>
      <c r="AH96" s="148" t="str">
        <f t="shared" si="10"/>
        <v>Factor de Emisión</v>
      </c>
      <c r="AI96" s="143">
        <f t="shared" si="11"/>
        <v>0</v>
      </c>
      <c r="AJ96" s="143">
        <f t="shared" si="12"/>
        <v>0</v>
      </c>
      <c r="AK96" s="143">
        <f t="shared" si="13"/>
        <v>0</v>
      </c>
      <c r="AL96" s="149">
        <f t="shared" si="14"/>
        <v>0</v>
      </c>
      <c r="AM96" s="148">
        <f>IF(J96="",AL96*'Fraccion masica'!$AB$36,J96*AL96)</f>
        <v>0</v>
      </c>
      <c r="AN96" s="143">
        <f>IF(K96="",AL96*'Fraccion masica'!$AB$35,K96*AL96)</f>
        <v>0</v>
      </c>
      <c r="AO96" s="149">
        <f>IFERROR(AM96*Hoja1!$C$24/Hoja1!$C$25/Hoja1!$C$26*16.04/1000000,0)</f>
        <v>0</v>
      </c>
      <c r="AP96" s="148">
        <f>IFERROR(AN96*Hoja1!$C$24/Hoja1!$C$25/Hoja1!$C$26*44.01/1000000,0)</f>
        <v>0</v>
      </c>
    </row>
    <row r="97" spans="2:42" x14ac:dyDescent="0.75">
      <c r="B97" s="52"/>
      <c r="C97" s="52"/>
      <c r="D97" s="125"/>
      <c r="E97" s="125"/>
      <c r="F97" s="131"/>
      <c r="G97" s="92"/>
      <c r="H97" s="14"/>
      <c r="I97" s="19"/>
      <c r="J97" s="93"/>
      <c r="K97" s="93"/>
      <c r="L97" s="122" t="str">
        <f t="shared" si="3"/>
        <v/>
      </c>
      <c r="M97" s="122">
        <f t="shared" si="4"/>
        <v>0</v>
      </c>
      <c r="N97" s="122">
        <f t="shared" si="5"/>
        <v>0</v>
      </c>
      <c r="O97" s="122">
        <f t="shared" si="6"/>
        <v>0</v>
      </c>
      <c r="P97" s="168" t="str">
        <f t="shared" si="7"/>
        <v>Factor de Emisión</v>
      </c>
      <c r="Q97" s="168">
        <f t="shared" si="8"/>
        <v>0</v>
      </c>
      <c r="R97" s="154">
        <f t="shared" si="9"/>
        <v>0</v>
      </c>
      <c r="S97" s="122">
        <f>Q97+R97*Hoja1!$C$19</f>
        <v>0</v>
      </c>
      <c r="AE97" s="143">
        <f t="shared" si="15"/>
        <v>0</v>
      </c>
      <c r="AF97" s="149">
        <f t="shared" si="16"/>
        <v>0</v>
      </c>
      <c r="AG97" s="148">
        <f t="shared" si="17"/>
        <v>0</v>
      </c>
      <c r="AH97" s="148" t="str">
        <f t="shared" si="10"/>
        <v>Factor de Emisión</v>
      </c>
      <c r="AI97" s="143">
        <f t="shared" si="11"/>
        <v>0</v>
      </c>
      <c r="AJ97" s="143">
        <f t="shared" si="12"/>
        <v>0</v>
      </c>
      <c r="AK97" s="143">
        <f t="shared" si="13"/>
        <v>0</v>
      </c>
      <c r="AL97" s="149">
        <f t="shared" si="14"/>
        <v>0</v>
      </c>
      <c r="AM97" s="148">
        <f>IF(J97="",AL97*'Fraccion masica'!$AB$36,J97*AL97)</f>
        <v>0</v>
      </c>
      <c r="AN97" s="143">
        <f>IF(K97="",AL97*'Fraccion masica'!$AB$35,K97*AL97)</f>
        <v>0</v>
      </c>
      <c r="AO97" s="149">
        <f>IFERROR(AM97*Hoja1!$C$24/Hoja1!$C$25/Hoja1!$C$26*16.04/1000000,0)</f>
        <v>0</v>
      </c>
      <c r="AP97" s="148">
        <f>IFERROR(AN97*Hoja1!$C$24/Hoja1!$C$25/Hoja1!$C$26*44.01/1000000,0)</f>
        <v>0</v>
      </c>
    </row>
    <row r="98" spans="2:42" x14ac:dyDescent="0.75">
      <c r="B98" s="52"/>
      <c r="C98" s="52"/>
      <c r="D98" s="125"/>
      <c r="E98" s="125"/>
      <c r="F98" s="131"/>
      <c r="G98" s="92"/>
      <c r="H98" s="14"/>
      <c r="I98" s="19"/>
      <c r="J98" s="93"/>
      <c r="K98" s="93"/>
      <c r="L98" s="122" t="str">
        <f t="shared" si="3"/>
        <v/>
      </c>
      <c r="M98" s="122">
        <f t="shared" si="4"/>
        <v>0</v>
      </c>
      <c r="N98" s="122">
        <f t="shared" si="5"/>
        <v>0</v>
      </c>
      <c r="O98" s="122">
        <f t="shared" si="6"/>
        <v>0</v>
      </c>
      <c r="P98" s="168" t="str">
        <f t="shared" si="7"/>
        <v>Factor de Emisión</v>
      </c>
      <c r="Q98" s="168">
        <f t="shared" si="8"/>
        <v>0</v>
      </c>
      <c r="R98" s="154">
        <f t="shared" si="9"/>
        <v>0</v>
      </c>
      <c r="S98" s="122">
        <f>Q98+R98*Hoja1!$C$19</f>
        <v>0</v>
      </c>
      <c r="AE98" s="143">
        <f t="shared" si="15"/>
        <v>0</v>
      </c>
      <c r="AF98" s="149">
        <f t="shared" si="16"/>
        <v>0</v>
      </c>
      <c r="AG98" s="148">
        <f t="shared" si="17"/>
        <v>0</v>
      </c>
      <c r="AH98" s="148" t="str">
        <f t="shared" si="10"/>
        <v>Factor de Emisión</v>
      </c>
      <c r="AI98" s="143">
        <f t="shared" si="11"/>
        <v>0</v>
      </c>
      <c r="AJ98" s="143">
        <f t="shared" si="12"/>
        <v>0</v>
      </c>
      <c r="AK98" s="143">
        <f t="shared" si="13"/>
        <v>0</v>
      </c>
      <c r="AL98" s="149">
        <f t="shared" si="14"/>
        <v>0</v>
      </c>
      <c r="AM98" s="148">
        <f>IF(J98="",AL98*'Fraccion masica'!$AB$36,J98*AL98)</f>
        <v>0</v>
      </c>
      <c r="AN98" s="143">
        <f>IF(K98="",AL98*'Fraccion masica'!$AB$35,K98*AL98)</f>
        <v>0</v>
      </c>
      <c r="AO98" s="149">
        <f>IFERROR(AM98*Hoja1!$C$24/Hoja1!$C$25/Hoja1!$C$26*16.04/1000000,0)</f>
        <v>0</v>
      </c>
      <c r="AP98" s="148">
        <f>IFERROR(AN98*Hoja1!$C$24/Hoja1!$C$25/Hoja1!$C$26*44.01/1000000,0)</f>
        <v>0</v>
      </c>
    </row>
    <row r="99" spans="2:42" x14ac:dyDescent="0.75">
      <c r="B99" s="52"/>
      <c r="C99" s="52"/>
      <c r="D99" s="125"/>
      <c r="E99" s="125"/>
      <c r="F99" s="131"/>
      <c r="G99" s="92"/>
      <c r="H99" s="14"/>
      <c r="I99" s="19"/>
      <c r="J99" s="93"/>
      <c r="K99" s="93"/>
      <c r="L99" s="122" t="str">
        <f t="shared" si="3"/>
        <v/>
      </c>
      <c r="M99" s="122">
        <f t="shared" si="4"/>
        <v>0</v>
      </c>
      <c r="N99" s="122">
        <f t="shared" si="5"/>
        <v>0</v>
      </c>
      <c r="O99" s="122">
        <f t="shared" si="6"/>
        <v>0</v>
      </c>
      <c r="P99" s="168" t="str">
        <f t="shared" si="7"/>
        <v>Factor de Emisión</v>
      </c>
      <c r="Q99" s="168">
        <f t="shared" si="8"/>
        <v>0</v>
      </c>
      <c r="R99" s="154">
        <f t="shared" si="9"/>
        <v>0</v>
      </c>
      <c r="S99" s="122">
        <f>Q99+R99*Hoja1!$C$19</f>
        <v>0</v>
      </c>
      <c r="AE99" s="143">
        <f t="shared" si="15"/>
        <v>0</v>
      </c>
      <c r="AF99" s="149">
        <f t="shared" si="16"/>
        <v>0</v>
      </c>
      <c r="AG99" s="148">
        <f t="shared" si="17"/>
        <v>0</v>
      </c>
      <c r="AH99" s="148" t="str">
        <f t="shared" si="10"/>
        <v>Factor de Emisión</v>
      </c>
      <c r="AI99" s="143">
        <f t="shared" si="11"/>
        <v>0</v>
      </c>
      <c r="AJ99" s="143">
        <f t="shared" si="12"/>
        <v>0</v>
      </c>
      <c r="AK99" s="143">
        <f t="shared" si="13"/>
        <v>0</v>
      </c>
      <c r="AL99" s="149">
        <f t="shared" si="14"/>
        <v>0</v>
      </c>
      <c r="AM99" s="148">
        <f>IF(J99="",AL99*'Fraccion masica'!$AB$36,J99*AL99)</f>
        <v>0</v>
      </c>
      <c r="AN99" s="143">
        <f>IF(K99="",AL99*'Fraccion masica'!$AB$35,K99*AL99)</f>
        <v>0</v>
      </c>
      <c r="AO99" s="149">
        <f>IFERROR(AM99*Hoja1!$C$24/Hoja1!$C$25/Hoja1!$C$26*16.04/1000000,0)</f>
        <v>0</v>
      </c>
      <c r="AP99" s="148">
        <f>IFERROR(AN99*Hoja1!$C$24/Hoja1!$C$25/Hoja1!$C$26*44.01/1000000,0)</f>
        <v>0</v>
      </c>
    </row>
    <row r="100" spans="2:42" x14ac:dyDescent="0.75">
      <c r="B100" s="52"/>
      <c r="C100" s="52"/>
      <c r="D100" s="125"/>
      <c r="E100" s="125"/>
      <c r="F100" s="131"/>
      <c r="G100" s="92"/>
      <c r="H100" s="14"/>
      <c r="I100" s="19"/>
      <c r="J100" s="93"/>
      <c r="K100" s="93"/>
      <c r="L100" s="122" t="str">
        <f t="shared" si="3"/>
        <v/>
      </c>
      <c r="M100" s="122">
        <f t="shared" si="4"/>
        <v>0</v>
      </c>
      <c r="N100" s="122">
        <f t="shared" si="5"/>
        <v>0</v>
      </c>
      <c r="O100" s="122">
        <f t="shared" si="6"/>
        <v>0</v>
      </c>
      <c r="P100" s="168" t="str">
        <f t="shared" si="7"/>
        <v>Factor de Emisión</v>
      </c>
      <c r="Q100" s="168">
        <f t="shared" si="8"/>
        <v>0</v>
      </c>
      <c r="R100" s="154">
        <f t="shared" si="9"/>
        <v>0</v>
      </c>
      <c r="S100" s="122">
        <f>Q100+R100*Hoja1!$C$19</f>
        <v>0</v>
      </c>
      <c r="AE100" s="143">
        <f t="shared" si="15"/>
        <v>0</v>
      </c>
      <c r="AF100" s="149">
        <f t="shared" si="16"/>
        <v>0</v>
      </c>
      <c r="AG100" s="148">
        <f t="shared" si="17"/>
        <v>0</v>
      </c>
      <c r="AH100" s="148" t="str">
        <f t="shared" si="10"/>
        <v>Factor de Emisión</v>
      </c>
      <c r="AI100" s="143">
        <f t="shared" si="11"/>
        <v>0</v>
      </c>
      <c r="AJ100" s="143">
        <f t="shared" si="12"/>
        <v>0</v>
      </c>
      <c r="AK100" s="143">
        <f t="shared" si="13"/>
        <v>0</v>
      </c>
      <c r="AL100" s="149">
        <f t="shared" si="14"/>
        <v>0</v>
      </c>
      <c r="AM100" s="148">
        <f>IF(J100="",AL100*'Fraccion masica'!$AB$36,J100*AL100)</f>
        <v>0</v>
      </c>
      <c r="AN100" s="143">
        <f>IF(K100="",AL100*'Fraccion masica'!$AB$35,K100*AL100)</f>
        <v>0</v>
      </c>
      <c r="AO100" s="149">
        <f>IFERROR(AM100*Hoja1!$C$24/Hoja1!$C$25/Hoja1!$C$26*16.04/1000000,0)</f>
        <v>0</v>
      </c>
      <c r="AP100" s="148">
        <f>IFERROR(AN100*Hoja1!$C$24/Hoja1!$C$25/Hoja1!$C$26*44.01/1000000,0)</f>
        <v>0</v>
      </c>
    </row>
    <row r="101" spans="2:42" x14ac:dyDescent="0.75">
      <c r="B101" s="52"/>
      <c r="C101" s="52"/>
      <c r="D101" s="125"/>
      <c r="E101" s="125"/>
      <c r="F101" s="131"/>
      <c r="G101" s="92"/>
      <c r="H101" s="14"/>
      <c r="I101" s="19"/>
      <c r="J101" s="93"/>
      <c r="K101" s="93"/>
      <c r="L101" s="122" t="str">
        <f t="shared" si="3"/>
        <v/>
      </c>
      <c r="M101" s="122">
        <f t="shared" si="4"/>
        <v>0</v>
      </c>
      <c r="N101" s="122">
        <f t="shared" si="5"/>
        <v>0</v>
      </c>
      <c r="O101" s="122">
        <f t="shared" si="6"/>
        <v>0</v>
      </c>
      <c r="P101" s="168" t="str">
        <f t="shared" si="7"/>
        <v>Factor de Emisión</v>
      </c>
      <c r="Q101" s="168">
        <f t="shared" si="8"/>
        <v>0</v>
      </c>
      <c r="R101" s="154">
        <f t="shared" si="9"/>
        <v>0</v>
      </c>
      <c r="S101" s="122">
        <f>Q101+R101*Hoja1!$C$19</f>
        <v>0</v>
      </c>
      <c r="AE101" s="143">
        <f t="shared" si="15"/>
        <v>0</v>
      </c>
      <c r="AF101" s="149">
        <f t="shared" si="16"/>
        <v>0</v>
      </c>
      <c r="AG101" s="148">
        <f t="shared" si="17"/>
        <v>0</v>
      </c>
      <c r="AH101" s="148" t="str">
        <f t="shared" si="10"/>
        <v>Factor de Emisión</v>
      </c>
      <c r="AI101" s="143">
        <f t="shared" si="11"/>
        <v>0</v>
      </c>
      <c r="AJ101" s="143">
        <f t="shared" si="12"/>
        <v>0</v>
      </c>
      <c r="AK101" s="143">
        <f t="shared" si="13"/>
        <v>0</v>
      </c>
      <c r="AL101" s="149">
        <f t="shared" si="14"/>
        <v>0</v>
      </c>
      <c r="AM101" s="148">
        <f>IF(J101="",AL101*'Fraccion masica'!$AB$36,J101*AL101)</f>
        <v>0</v>
      </c>
      <c r="AN101" s="143">
        <f>IF(K101="",AL101*'Fraccion masica'!$AB$35,K101*AL101)</f>
        <v>0</v>
      </c>
      <c r="AO101" s="149">
        <f>IFERROR(AM101*Hoja1!$C$24/Hoja1!$C$25/Hoja1!$C$26*16.04/1000000,0)</f>
        <v>0</v>
      </c>
      <c r="AP101" s="148">
        <f>IFERROR(AN101*Hoja1!$C$24/Hoja1!$C$25/Hoja1!$C$26*44.01/1000000,0)</f>
        <v>0</v>
      </c>
    </row>
    <row r="102" spans="2:42" x14ac:dyDescent="0.75">
      <c r="B102" s="52"/>
      <c r="C102" s="52"/>
      <c r="D102" s="125"/>
      <c r="E102" s="125"/>
      <c r="F102" s="131"/>
      <c r="G102" s="92"/>
      <c r="H102" s="14"/>
      <c r="I102" s="19"/>
      <c r="J102" s="93"/>
      <c r="K102" s="93"/>
      <c r="L102" s="122" t="str">
        <f t="shared" si="3"/>
        <v/>
      </c>
      <c r="M102" s="122">
        <f t="shared" si="4"/>
        <v>0</v>
      </c>
      <c r="N102" s="122">
        <f t="shared" si="5"/>
        <v>0</v>
      </c>
      <c r="O102" s="122">
        <f t="shared" si="6"/>
        <v>0</v>
      </c>
      <c r="P102" s="168" t="str">
        <f t="shared" si="7"/>
        <v>Factor de Emisión</v>
      </c>
      <c r="Q102" s="168">
        <f t="shared" si="8"/>
        <v>0</v>
      </c>
      <c r="R102" s="154">
        <f t="shared" si="9"/>
        <v>0</v>
      </c>
      <c r="S102" s="122">
        <f>Q102+R102*Hoja1!$C$19</f>
        <v>0</v>
      </c>
      <c r="AE102" s="143">
        <f t="shared" si="15"/>
        <v>0</v>
      </c>
      <c r="AF102" s="149">
        <f t="shared" si="16"/>
        <v>0</v>
      </c>
      <c r="AG102" s="148">
        <f t="shared" si="17"/>
        <v>0</v>
      </c>
      <c r="AH102" s="148" t="str">
        <f t="shared" si="10"/>
        <v>Factor de Emisión</v>
      </c>
      <c r="AI102" s="143">
        <f t="shared" si="11"/>
        <v>0</v>
      </c>
      <c r="AJ102" s="143">
        <f t="shared" si="12"/>
        <v>0</v>
      </c>
      <c r="AK102" s="143">
        <f t="shared" si="13"/>
        <v>0</v>
      </c>
      <c r="AL102" s="149">
        <f t="shared" si="14"/>
        <v>0</v>
      </c>
      <c r="AM102" s="148">
        <f>IF(J102="",AL102*'Fraccion masica'!$AB$36,J102*AL102)</f>
        <v>0</v>
      </c>
      <c r="AN102" s="143">
        <f>IF(K102="",AL102*'Fraccion masica'!$AB$35,K102*AL102)</f>
        <v>0</v>
      </c>
      <c r="AO102" s="149">
        <f>IFERROR(AM102*Hoja1!$C$24/Hoja1!$C$25/Hoja1!$C$26*16.04/1000000,0)</f>
        <v>0</v>
      </c>
      <c r="AP102" s="148">
        <f>IFERROR(AN102*Hoja1!$C$24/Hoja1!$C$25/Hoja1!$C$26*44.01/1000000,0)</f>
        <v>0</v>
      </c>
    </row>
    <row r="103" spans="2:42" x14ac:dyDescent="0.75">
      <c r="B103" s="52"/>
      <c r="C103" s="52"/>
      <c r="D103" s="125"/>
      <c r="E103" s="125"/>
      <c r="F103" s="131"/>
      <c r="G103" s="92"/>
      <c r="H103" s="14"/>
      <c r="I103" s="19"/>
      <c r="J103" s="93"/>
      <c r="K103" s="93"/>
      <c r="L103" s="122" t="str">
        <f t="shared" si="3"/>
        <v/>
      </c>
      <c r="M103" s="122">
        <f t="shared" si="4"/>
        <v>0</v>
      </c>
      <c r="N103" s="122">
        <f t="shared" si="5"/>
        <v>0</v>
      </c>
      <c r="O103" s="122">
        <f t="shared" si="6"/>
        <v>0</v>
      </c>
      <c r="P103" s="168" t="str">
        <f t="shared" si="7"/>
        <v>Factor de Emisión</v>
      </c>
      <c r="Q103" s="168">
        <f t="shared" si="8"/>
        <v>0</v>
      </c>
      <c r="R103" s="154">
        <f t="shared" si="9"/>
        <v>0</v>
      </c>
      <c r="S103" s="122">
        <f>Q103+R103*Hoja1!$C$19</f>
        <v>0</v>
      </c>
      <c r="AE103" s="143">
        <f t="shared" si="15"/>
        <v>0</v>
      </c>
      <c r="AF103" s="149">
        <f t="shared" si="16"/>
        <v>0</v>
      </c>
      <c r="AG103" s="148">
        <f t="shared" si="17"/>
        <v>0</v>
      </c>
      <c r="AH103" s="148" t="str">
        <f t="shared" si="10"/>
        <v>Factor de Emisión</v>
      </c>
      <c r="AI103" s="143">
        <f t="shared" si="11"/>
        <v>0</v>
      </c>
      <c r="AJ103" s="143">
        <f t="shared" si="12"/>
        <v>0</v>
      </c>
      <c r="AK103" s="143">
        <f t="shared" si="13"/>
        <v>0</v>
      </c>
      <c r="AL103" s="149">
        <f t="shared" si="14"/>
        <v>0</v>
      </c>
      <c r="AM103" s="148">
        <f>IF(J103="",AL103*'Fraccion masica'!$AB$36,J103*AL103)</f>
        <v>0</v>
      </c>
      <c r="AN103" s="143">
        <f>IF(K103="",AL103*'Fraccion masica'!$AB$35,K103*AL103)</f>
        <v>0</v>
      </c>
      <c r="AO103" s="149">
        <f>IFERROR(AM103*Hoja1!$C$24/Hoja1!$C$25/Hoja1!$C$26*16.04/1000000,0)</f>
        <v>0</v>
      </c>
      <c r="AP103" s="148">
        <f>IFERROR(AN103*Hoja1!$C$24/Hoja1!$C$25/Hoja1!$C$26*44.01/1000000,0)</f>
        <v>0</v>
      </c>
    </row>
    <row r="104" spans="2:42" x14ac:dyDescent="0.75">
      <c r="B104" s="52"/>
      <c r="C104" s="52"/>
      <c r="D104" s="125"/>
      <c r="E104" s="125"/>
      <c r="F104" s="131"/>
      <c r="G104" s="92"/>
      <c r="H104" s="14"/>
      <c r="I104" s="19"/>
      <c r="J104" s="93"/>
      <c r="K104" s="93"/>
      <c r="L104" s="122" t="str">
        <f t="shared" si="3"/>
        <v/>
      </c>
      <c r="M104" s="122">
        <f t="shared" si="4"/>
        <v>0</v>
      </c>
      <c r="N104" s="122">
        <f t="shared" si="5"/>
        <v>0</v>
      </c>
      <c r="O104" s="122">
        <f t="shared" si="6"/>
        <v>0</v>
      </c>
      <c r="P104" s="168" t="str">
        <f t="shared" si="7"/>
        <v>Factor de Emisión</v>
      </c>
      <c r="Q104" s="168">
        <f t="shared" si="8"/>
        <v>0</v>
      </c>
      <c r="R104" s="154">
        <f t="shared" si="9"/>
        <v>0</v>
      </c>
      <c r="S104" s="122">
        <f>Q104+R104*Hoja1!$C$19</f>
        <v>0</v>
      </c>
      <c r="AE104" s="143">
        <f t="shared" si="15"/>
        <v>0</v>
      </c>
      <c r="AF104" s="149">
        <f t="shared" si="16"/>
        <v>0</v>
      </c>
      <c r="AG104" s="148">
        <f t="shared" si="17"/>
        <v>0</v>
      </c>
      <c r="AH104" s="148" t="str">
        <f t="shared" si="10"/>
        <v>Factor de Emisión</v>
      </c>
      <c r="AI104" s="143">
        <f t="shared" si="11"/>
        <v>0</v>
      </c>
      <c r="AJ104" s="143">
        <f t="shared" si="12"/>
        <v>0</v>
      </c>
      <c r="AK104" s="143">
        <f t="shared" si="13"/>
        <v>0</v>
      </c>
      <c r="AL104" s="149">
        <f t="shared" si="14"/>
        <v>0</v>
      </c>
      <c r="AM104" s="148">
        <f>IF(J104="",AL104*'Fraccion masica'!$AB$36,J104*AL104)</f>
        <v>0</v>
      </c>
      <c r="AN104" s="143">
        <f>IF(K104="",AL104*'Fraccion masica'!$AB$35,K104*AL104)</f>
        <v>0</v>
      </c>
      <c r="AO104" s="149">
        <f>IFERROR(AM104*Hoja1!$C$24/Hoja1!$C$25/Hoja1!$C$26*16.04/1000000,0)</f>
        <v>0</v>
      </c>
      <c r="AP104" s="148">
        <f>IFERROR(AN104*Hoja1!$C$24/Hoja1!$C$25/Hoja1!$C$26*44.01/1000000,0)</f>
        <v>0</v>
      </c>
    </row>
    <row r="105" spans="2:42" x14ac:dyDescent="0.75">
      <c r="B105" s="52"/>
      <c r="C105" s="52"/>
      <c r="D105" s="125"/>
      <c r="E105" s="125"/>
      <c r="F105" s="131"/>
      <c r="G105" s="92"/>
      <c r="H105" s="14"/>
      <c r="I105" s="19"/>
      <c r="J105" s="93"/>
      <c r="K105" s="93"/>
      <c r="L105" s="122" t="str">
        <f t="shared" si="3"/>
        <v/>
      </c>
      <c r="M105" s="122">
        <f t="shared" si="4"/>
        <v>0</v>
      </c>
      <c r="N105" s="122">
        <f t="shared" si="5"/>
        <v>0</v>
      </c>
      <c r="O105" s="122">
        <f t="shared" si="6"/>
        <v>0</v>
      </c>
      <c r="P105" s="168" t="str">
        <f t="shared" si="7"/>
        <v>Factor de Emisión</v>
      </c>
      <c r="Q105" s="168">
        <f t="shared" si="8"/>
        <v>0</v>
      </c>
      <c r="R105" s="154">
        <f t="shared" si="9"/>
        <v>0</v>
      </c>
      <c r="S105" s="122">
        <f>Q105+R105*Hoja1!$C$19</f>
        <v>0</v>
      </c>
      <c r="AE105" s="143">
        <f t="shared" si="15"/>
        <v>0</v>
      </c>
      <c r="AF105" s="149">
        <f t="shared" si="16"/>
        <v>0</v>
      </c>
      <c r="AG105" s="148">
        <f t="shared" si="17"/>
        <v>0</v>
      </c>
      <c r="AH105" s="148" t="str">
        <f t="shared" si="10"/>
        <v>Factor de Emisión</v>
      </c>
      <c r="AI105" s="143">
        <f t="shared" si="11"/>
        <v>0</v>
      </c>
      <c r="AJ105" s="143">
        <f t="shared" si="12"/>
        <v>0</v>
      </c>
      <c r="AK105" s="143">
        <f t="shared" si="13"/>
        <v>0</v>
      </c>
      <c r="AL105" s="149">
        <f t="shared" si="14"/>
        <v>0</v>
      </c>
      <c r="AM105" s="148">
        <f>IF(J105="",AL105*'Fraccion masica'!$AB$36,J105*AL105)</f>
        <v>0</v>
      </c>
      <c r="AN105" s="143">
        <f>IF(K105="",AL105*'Fraccion masica'!$AB$35,K105*AL105)</f>
        <v>0</v>
      </c>
      <c r="AO105" s="149">
        <f>IFERROR(AM105*Hoja1!$C$24/Hoja1!$C$25/Hoja1!$C$26*16.04/1000000,0)</f>
        <v>0</v>
      </c>
      <c r="AP105" s="148">
        <f>IFERROR(AN105*Hoja1!$C$24/Hoja1!$C$25/Hoja1!$C$26*44.01/1000000,0)</f>
        <v>0</v>
      </c>
    </row>
    <row r="106" spans="2:42" x14ac:dyDescent="0.75">
      <c r="B106" s="52"/>
      <c r="C106" s="52"/>
      <c r="D106" s="125"/>
      <c r="E106" s="125"/>
      <c r="F106" s="131"/>
      <c r="G106" s="92"/>
      <c r="H106" s="14"/>
      <c r="I106" s="19"/>
      <c r="J106" s="93"/>
      <c r="K106" s="93"/>
      <c r="L106" s="122" t="str">
        <f t="shared" si="3"/>
        <v/>
      </c>
      <c r="M106" s="122">
        <f t="shared" si="4"/>
        <v>0</v>
      </c>
      <c r="N106" s="122">
        <f t="shared" si="5"/>
        <v>0</v>
      </c>
      <c r="O106" s="122">
        <f t="shared" si="6"/>
        <v>0</v>
      </c>
      <c r="P106" s="168" t="str">
        <f t="shared" si="7"/>
        <v>Factor de Emisión</v>
      </c>
      <c r="Q106" s="168">
        <f t="shared" si="8"/>
        <v>0</v>
      </c>
      <c r="R106" s="154">
        <f t="shared" si="9"/>
        <v>0</v>
      </c>
      <c r="S106" s="122">
        <f>Q106+R106*Hoja1!$C$19</f>
        <v>0</v>
      </c>
      <c r="AE106" s="143">
        <f t="shared" si="15"/>
        <v>0</v>
      </c>
      <c r="AF106" s="149">
        <f t="shared" si="16"/>
        <v>0</v>
      </c>
      <c r="AG106" s="148">
        <f t="shared" si="17"/>
        <v>0</v>
      </c>
      <c r="AH106" s="148" t="str">
        <f t="shared" si="10"/>
        <v>Factor de Emisión</v>
      </c>
      <c r="AI106" s="143">
        <f t="shared" si="11"/>
        <v>0</v>
      </c>
      <c r="AJ106" s="143">
        <f t="shared" si="12"/>
        <v>0</v>
      </c>
      <c r="AK106" s="143">
        <f t="shared" si="13"/>
        <v>0</v>
      </c>
      <c r="AL106" s="149">
        <f t="shared" si="14"/>
        <v>0</v>
      </c>
      <c r="AM106" s="148">
        <f>IF(J106="",AL106*'Fraccion masica'!$AB$36,J106*AL106)</f>
        <v>0</v>
      </c>
      <c r="AN106" s="143">
        <f>IF(K106="",AL106*'Fraccion masica'!$AB$35,K106*AL106)</f>
        <v>0</v>
      </c>
      <c r="AO106" s="149">
        <f>IFERROR(AM106*Hoja1!$C$24/Hoja1!$C$25/Hoja1!$C$26*16.04/1000000,0)</f>
        <v>0</v>
      </c>
      <c r="AP106" s="148">
        <f>IFERROR(AN106*Hoja1!$C$24/Hoja1!$C$25/Hoja1!$C$26*44.01/1000000,0)</f>
        <v>0</v>
      </c>
    </row>
    <row r="107" spans="2:42" x14ac:dyDescent="0.75">
      <c r="B107" s="52"/>
      <c r="C107" s="52"/>
      <c r="D107" s="125"/>
      <c r="E107" s="125"/>
      <c r="F107" s="131"/>
      <c r="G107" s="92"/>
      <c r="H107" s="14"/>
      <c r="I107" s="19"/>
      <c r="J107" s="93"/>
      <c r="K107" s="93"/>
      <c r="L107" s="122" t="str">
        <f t="shared" si="3"/>
        <v/>
      </c>
      <c r="M107" s="122">
        <f t="shared" si="4"/>
        <v>0</v>
      </c>
      <c r="N107" s="122">
        <f t="shared" si="5"/>
        <v>0</v>
      </c>
      <c r="O107" s="122">
        <f t="shared" si="6"/>
        <v>0</v>
      </c>
      <c r="P107" s="168" t="str">
        <f t="shared" si="7"/>
        <v>Factor de Emisión</v>
      </c>
      <c r="Q107" s="168">
        <f t="shared" si="8"/>
        <v>0</v>
      </c>
      <c r="R107" s="154">
        <f t="shared" si="9"/>
        <v>0</v>
      </c>
      <c r="S107" s="122">
        <f>Q107+R107*Hoja1!$C$19</f>
        <v>0</v>
      </c>
      <c r="AE107" s="143">
        <f t="shared" ref="AE107:AE123" si="18">B107</f>
        <v>0</v>
      </c>
      <c r="AF107" s="149">
        <f t="shared" ref="AF107:AF123" si="19">G107*C107</f>
        <v>0</v>
      </c>
      <c r="AG107" s="148">
        <f t="shared" ref="AG107:AG123" si="20">IF(I107="X",H107*C107*(965/0.9)/1000000,0)</f>
        <v>0</v>
      </c>
      <c r="AH107" s="148" t="str">
        <f t="shared" si="10"/>
        <v>Factor de Emisión</v>
      </c>
      <c r="AI107" s="143">
        <f t="shared" si="11"/>
        <v>0</v>
      </c>
      <c r="AJ107" s="143">
        <f t="shared" si="12"/>
        <v>0</v>
      </c>
      <c r="AK107" s="143">
        <f t="shared" si="13"/>
        <v>0</v>
      </c>
      <c r="AL107" s="149">
        <f t="shared" si="14"/>
        <v>0</v>
      </c>
      <c r="AM107" s="148">
        <f>IF(J107="",AL107*'Fraccion masica'!$AB$36,J107*AL107)</f>
        <v>0</v>
      </c>
      <c r="AN107" s="143">
        <f>IF(K107="",AL107*'Fraccion masica'!$AB$35,K107*AL107)</f>
        <v>0</v>
      </c>
      <c r="AO107" s="149">
        <f>IFERROR(AM107*Hoja1!$C$24/Hoja1!$C$25/Hoja1!$C$26*16.04/1000000,0)</f>
        <v>0</v>
      </c>
      <c r="AP107" s="148">
        <f>IFERROR(AN107*Hoja1!$C$24/Hoja1!$C$25/Hoja1!$C$26*44.01/1000000,0)</f>
        <v>0</v>
      </c>
    </row>
    <row r="108" spans="2:42" x14ac:dyDescent="0.75">
      <c r="B108" s="52"/>
      <c r="C108" s="52"/>
      <c r="D108" s="125"/>
      <c r="E108" s="125"/>
      <c r="F108" s="131"/>
      <c r="G108" s="92"/>
      <c r="H108" s="14"/>
      <c r="I108" s="19"/>
      <c r="J108" s="93"/>
      <c r="K108" s="93"/>
      <c r="L108" s="122" t="str">
        <f t="shared" ref="L108:L123" si="21">IF(F108="","",F108)</f>
        <v/>
      </c>
      <c r="M108" s="122">
        <f t="shared" ref="M108:M123" si="22">AJ108</f>
        <v>0</v>
      </c>
      <c r="N108" s="122">
        <f t="shared" ref="N108:N123" si="23">AK108</f>
        <v>0</v>
      </c>
      <c r="O108" s="122">
        <f t="shared" ref="O108:O123" si="24">AI108</f>
        <v>0</v>
      </c>
      <c r="P108" s="168" t="str">
        <f t="shared" ref="P108:P123" si="25">AH108</f>
        <v>Factor de Emisión</v>
      </c>
      <c r="Q108" s="168">
        <f t="shared" ref="Q108:Q123" si="26">AP108</f>
        <v>0</v>
      </c>
      <c r="R108" s="154">
        <f t="shared" ref="R108:R123" si="27">AO108</f>
        <v>0</v>
      </c>
      <c r="S108" s="122">
        <f>Q108+R108*Hoja1!$C$19</f>
        <v>0</v>
      </c>
      <c r="AE108" s="143">
        <f t="shared" si="18"/>
        <v>0</v>
      </c>
      <c r="AF108" s="149">
        <f t="shared" si="19"/>
        <v>0</v>
      </c>
      <c r="AG108" s="148">
        <f t="shared" si="20"/>
        <v>0</v>
      </c>
      <c r="AH108" s="148" t="str">
        <f t="shared" ref="AH108:AH123" si="28">IF(AF108&lt;&gt;0,"Medición","Factor de Emisión")</f>
        <v>Factor de Emisión</v>
      </c>
      <c r="AI108" s="143">
        <f t="shared" ref="AI108:AI123" si="29">IF(AF108&lt;&gt;0,AF108,AG108)*(1-D108-E108)</f>
        <v>0</v>
      </c>
      <c r="AJ108" s="143">
        <f t="shared" ref="AJ108:AJ123" si="30">IF(AF108&lt;&gt;0,AF108,AG108)*D108</f>
        <v>0</v>
      </c>
      <c r="AK108" s="143">
        <f t="shared" ref="AK108:AK123" si="31">IF(AF108&lt;&gt;0,AF108,AG108)*E108</f>
        <v>0</v>
      </c>
      <c r="AL108" s="149">
        <f t="shared" ref="AL108:AL123" si="32">AI108*(0.3048^3)</f>
        <v>0</v>
      </c>
      <c r="AM108" s="148">
        <f>IF(J108="",AL108*'Fraccion masica'!$AB$36,J108*AL108)</f>
        <v>0</v>
      </c>
      <c r="AN108" s="143">
        <f>IF(K108="",AL108*'Fraccion masica'!$AB$35,K108*AL108)</f>
        <v>0</v>
      </c>
      <c r="AO108" s="149">
        <f>IFERROR(AM108*Hoja1!$C$24/Hoja1!$C$25/Hoja1!$C$26*16.04/1000000,0)</f>
        <v>0</v>
      </c>
      <c r="AP108" s="148">
        <f>IFERROR(AN108*Hoja1!$C$24/Hoja1!$C$25/Hoja1!$C$26*44.01/1000000,0)</f>
        <v>0</v>
      </c>
    </row>
    <row r="109" spans="2:42" x14ac:dyDescent="0.75">
      <c r="B109" s="52"/>
      <c r="C109" s="52"/>
      <c r="D109" s="125"/>
      <c r="E109" s="125"/>
      <c r="F109" s="131"/>
      <c r="G109" s="92"/>
      <c r="H109" s="14"/>
      <c r="I109" s="19"/>
      <c r="J109" s="93"/>
      <c r="K109" s="93"/>
      <c r="L109" s="122" t="str">
        <f t="shared" si="21"/>
        <v/>
      </c>
      <c r="M109" s="122">
        <f t="shared" si="22"/>
        <v>0</v>
      </c>
      <c r="N109" s="122">
        <f t="shared" si="23"/>
        <v>0</v>
      </c>
      <c r="O109" s="122">
        <f t="shared" si="24"/>
        <v>0</v>
      </c>
      <c r="P109" s="168" t="str">
        <f t="shared" si="25"/>
        <v>Factor de Emisión</v>
      </c>
      <c r="Q109" s="168">
        <f t="shared" si="26"/>
        <v>0</v>
      </c>
      <c r="R109" s="154">
        <f t="shared" si="27"/>
        <v>0</v>
      </c>
      <c r="S109" s="122">
        <f>Q109+R109*Hoja1!$C$19</f>
        <v>0</v>
      </c>
      <c r="AE109" s="143">
        <f t="shared" si="18"/>
        <v>0</v>
      </c>
      <c r="AF109" s="149">
        <f t="shared" si="19"/>
        <v>0</v>
      </c>
      <c r="AG109" s="148">
        <f t="shared" si="20"/>
        <v>0</v>
      </c>
      <c r="AH109" s="148" t="str">
        <f t="shared" si="28"/>
        <v>Factor de Emisión</v>
      </c>
      <c r="AI109" s="143">
        <f t="shared" si="29"/>
        <v>0</v>
      </c>
      <c r="AJ109" s="143">
        <f t="shared" si="30"/>
        <v>0</v>
      </c>
      <c r="AK109" s="143">
        <f t="shared" si="31"/>
        <v>0</v>
      </c>
      <c r="AL109" s="149">
        <f t="shared" si="32"/>
        <v>0</v>
      </c>
      <c r="AM109" s="148">
        <f>IF(J109="",AL109*'Fraccion masica'!$AB$36,J109*AL109)</f>
        <v>0</v>
      </c>
      <c r="AN109" s="143">
        <f>IF(K109="",AL109*'Fraccion masica'!$AB$35,K109*AL109)</f>
        <v>0</v>
      </c>
      <c r="AO109" s="149">
        <f>IFERROR(AM109*Hoja1!$C$24/Hoja1!$C$25/Hoja1!$C$26*16.04/1000000,0)</f>
        <v>0</v>
      </c>
      <c r="AP109" s="148">
        <f>IFERROR(AN109*Hoja1!$C$24/Hoja1!$C$25/Hoja1!$C$26*44.01/1000000,0)</f>
        <v>0</v>
      </c>
    </row>
    <row r="110" spans="2:42" x14ac:dyDescent="0.75">
      <c r="B110" s="52"/>
      <c r="C110" s="52"/>
      <c r="D110" s="125"/>
      <c r="E110" s="125"/>
      <c r="F110" s="131"/>
      <c r="G110" s="92"/>
      <c r="H110" s="14"/>
      <c r="I110" s="19"/>
      <c r="J110" s="93"/>
      <c r="K110" s="93"/>
      <c r="L110" s="122" t="str">
        <f t="shared" si="21"/>
        <v/>
      </c>
      <c r="M110" s="122">
        <f t="shared" si="22"/>
        <v>0</v>
      </c>
      <c r="N110" s="122">
        <f t="shared" si="23"/>
        <v>0</v>
      </c>
      <c r="O110" s="122">
        <f t="shared" si="24"/>
        <v>0</v>
      </c>
      <c r="P110" s="168" t="str">
        <f t="shared" si="25"/>
        <v>Factor de Emisión</v>
      </c>
      <c r="Q110" s="168">
        <f t="shared" si="26"/>
        <v>0</v>
      </c>
      <c r="R110" s="154">
        <f t="shared" si="27"/>
        <v>0</v>
      </c>
      <c r="S110" s="122">
        <f>Q110+R110*Hoja1!$C$19</f>
        <v>0</v>
      </c>
      <c r="AE110" s="143">
        <f t="shared" si="18"/>
        <v>0</v>
      </c>
      <c r="AF110" s="149">
        <f t="shared" si="19"/>
        <v>0</v>
      </c>
      <c r="AG110" s="148">
        <f t="shared" si="20"/>
        <v>0</v>
      </c>
      <c r="AH110" s="148" t="str">
        <f t="shared" si="28"/>
        <v>Factor de Emisión</v>
      </c>
      <c r="AI110" s="143">
        <f t="shared" si="29"/>
        <v>0</v>
      </c>
      <c r="AJ110" s="143">
        <f t="shared" si="30"/>
        <v>0</v>
      </c>
      <c r="AK110" s="143">
        <f t="shared" si="31"/>
        <v>0</v>
      </c>
      <c r="AL110" s="149">
        <f t="shared" si="32"/>
        <v>0</v>
      </c>
      <c r="AM110" s="148">
        <f>IF(J110="",AL110*'Fraccion masica'!$AB$36,J110*AL110)</f>
        <v>0</v>
      </c>
      <c r="AN110" s="143">
        <f>IF(K110="",AL110*'Fraccion masica'!$AB$35,K110*AL110)</f>
        <v>0</v>
      </c>
      <c r="AO110" s="149">
        <f>IFERROR(AM110*Hoja1!$C$24/Hoja1!$C$25/Hoja1!$C$26*16.04/1000000,0)</f>
        <v>0</v>
      </c>
      <c r="AP110" s="148">
        <f>IFERROR(AN110*Hoja1!$C$24/Hoja1!$C$25/Hoja1!$C$26*44.01/1000000,0)</f>
        <v>0</v>
      </c>
    </row>
    <row r="111" spans="2:42" x14ac:dyDescent="0.75">
      <c r="B111" s="52"/>
      <c r="C111" s="52"/>
      <c r="D111" s="125"/>
      <c r="E111" s="125"/>
      <c r="F111" s="131"/>
      <c r="G111" s="92"/>
      <c r="H111" s="14"/>
      <c r="I111" s="19"/>
      <c r="J111" s="93"/>
      <c r="K111" s="93"/>
      <c r="L111" s="122" t="str">
        <f t="shared" si="21"/>
        <v/>
      </c>
      <c r="M111" s="122">
        <f t="shared" si="22"/>
        <v>0</v>
      </c>
      <c r="N111" s="122">
        <f t="shared" si="23"/>
        <v>0</v>
      </c>
      <c r="O111" s="122">
        <f t="shared" si="24"/>
        <v>0</v>
      </c>
      <c r="P111" s="168" t="str">
        <f t="shared" si="25"/>
        <v>Factor de Emisión</v>
      </c>
      <c r="Q111" s="168">
        <f t="shared" si="26"/>
        <v>0</v>
      </c>
      <c r="R111" s="154">
        <f t="shared" si="27"/>
        <v>0</v>
      </c>
      <c r="S111" s="122">
        <f>Q111+R111*Hoja1!$C$19</f>
        <v>0</v>
      </c>
      <c r="AE111" s="143">
        <f t="shared" si="18"/>
        <v>0</v>
      </c>
      <c r="AF111" s="149">
        <f t="shared" si="19"/>
        <v>0</v>
      </c>
      <c r="AG111" s="148">
        <f t="shared" si="20"/>
        <v>0</v>
      </c>
      <c r="AH111" s="148" t="str">
        <f t="shared" si="28"/>
        <v>Factor de Emisión</v>
      </c>
      <c r="AI111" s="143">
        <f t="shared" si="29"/>
        <v>0</v>
      </c>
      <c r="AJ111" s="143">
        <f t="shared" si="30"/>
        <v>0</v>
      </c>
      <c r="AK111" s="143">
        <f t="shared" si="31"/>
        <v>0</v>
      </c>
      <c r="AL111" s="149">
        <f t="shared" si="32"/>
        <v>0</v>
      </c>
      <c r="AM111" s="148">
        <f>IF(J111="",AL111*'Fraccion masica'!$AB$36,J111*AL111)</f>
        <v>0</v>
      </c>
      <c r="AN111" s="143">
        <f>IF(K111="",AL111*'Fraccion masica'!$AB$35,K111*AL111)</f>
        <v>0</v>
      </c>
      <c r="AO111" s="149">
        <f>IFERROR(AM111*Hoja1!$C$24/Hoja1!$C$25/Hoja1!$C$26*16.04/1000000,0)</f>
        <v>0</v>
      </c>
      <c r="AP111" s="148">
        <f>IFERROR(AN111*Hoja1!$C$24/Hoja1!$C$25/Hoja1!$C$26*44.01/1000000,0)</f>
        <v>0</v>
      </c>
    </row>
    <row r="112" spans="2:42" x14ac:dyDescent="0.75">
      <c r="B112" s="52"/>
      <c r="C112" s="52"/>
      <c r="D112" s="125"/>
      <c r="E112" s="125"/>
      <c r="F112" s="131"/>
      <c r="G112" s="92"/>
      <c r="H112" s="14"/>
      <c r="I112" s="19"/>
      <c r="J112" s="93"/>
      <c r="K112" s="93"/>
      <c r="L112" s="122" t="str">
        <f t="shared" si="21"/>
        <v/>
      </c>
      <c r="M112" s="122">
        <f t="shared" si="22"/>
        <v>0</v>
      </c>
      <c r="N112" s="122">
        <f t="shared" si="23"/>
        <v>0</v>
      </c>
      <c r="O112" s="122">
        <f t="shared" si="24"/>
        <v>0</v>
      </c>
      <c r="P112" s="168" t="str">
        <f t="shared" si="25"/>
        <v>Factor de Emisión</v>
      </c>
      <c r="Q112" s="168">
        <f t="shared" si="26"/>
        <v>0</v>
      </c>
      <c r="R112" s="154">
        <f t="shared" si="27"/>
        <v>0</v>
      </c>
      <c r="S112" s="122">
        <f>Q112+R112*Hoja1!$C$19</f>
        <v>0</v>
      </c>
      <c r="AE112" s="143">
        <f t="shared" si="18"/>
        <v>0</v>
      </c>
      <c r="AF112" s="149">
        <f t="shared" si="19"/>
        <v>0</v>
      </c>
      <c r="AG112" s="148">
        <f t="shared" si="20"/>
        <v>0</v>
      </c>
      <c r="AH112" s="148" t="str">
        <f t="shared" si="28"/>
        <v>Factor de Emisión</v>
      </c>
      <c r="AI112" s="143">
        <f t="shared" si="29"/>
        <v>0</v>
      </c>
      <c r="AJ112" s="143">
        <f t="shared" si="30"/>
        <v>0</v>
      </c>
      <c r="AK112" s="143">
        <f t="shared" si="31"/>
        <v>0</v>
      </c>
      <c r="AL112" s="149">
        <f t="shared" si="32"/>
        <v>0</v>
      </c>
      <c r="AM112" s="148">
        <f>IF(J112="",AL112*'Fraccion masica'!$AB$36,J112*AL112)</f>
        <v>0</v>
      </c>
      <c r="AN112" s="143">
        <f>IF(K112="",AL112*'Fraccion masica'!$AB$35,K112*AL112)</f>
        <v>0</v>
      </c>
      <c r="AO112" s="149">
        <f>IFERROR(AM112*Hoja1!$C$24/Hoja1!$C$25/Hoja1!$C$26*16.04/1000000,0)</f>
        <v>0</v>
      </c>
      <c r="AP112" s="148">
        <f>IFERROR(AN112*Hoja1!$C$24/Hoja1!$C$25/Hoja1!$C$26*44.01/1000000,0)</f>
        <v>0</v>
      </c>
    </row>
    <row r="113" spans="2:42" x14ac:dyDescent="0.75">
      <c r="B113" s="52"/>
      <c r="C113" s="52"/>
      <c r="D113" s="125"/>
      <c r="E113" s="125"/>
      <c r="F113" s="131"/>
      <c r="G113" s="92"/>
      <c r="H113" s="14"/>
      <c r="I113" s="19"/>
      <c r="J113" s="93"/>
      <c r="K113" s="93"/>
      <c r="L113" s="122" t="str">
        <f t="shared" si="21"/>
        <v/>
      </c>
      <c r="M113" s="122">
        <f t="shared" si="22"/>
        <v>0</v>
      </c>
      <c r="N113" s="122">
        <f t="shared" si="23"/>
        <v>0</v>
      </c>
      <c r="O113" s="122">
        <f t="shared" si="24"/>
        <v>0</v>
      </c>
      <c r="P113" s="168" t="str">
        <f t="shared" si="25"/>
        <v>Factor de Emisión</v>
      </c>
      <c r="Q113" s="168">
        <f t="shared" si="26"/>
        <v>0</v>
      </c>
      <c r="R113" s="154">
        <f t="shared" si="27"/>
        <v>0</v>
      </c>
      <c r="S113" s="122">
        <f>Q113+R113*Hoja1!$C$19</f>
        <v>0</v>
      </c>
      <c r="AE113" s="143">
        <f t="shared" si="18"/>
        <v>0</v>
      </c>
      <c r="AF113" s="149">
        <f t="shared" si="19"/>
        <v>0</v>
      </c>
      <c r="AG113" s="148">
        <f t="shared" si="20"/>
        <v>0</v>
      </c>
      <c r="AH113" s="148" t="str">
        <f t="shared" si="28"/>
        <v>Factor de Emisión</v>
      </c>
      <c r="AI113" s="143">
        <f t="shared" si="29"/>
        <v>0</v>
      </c>
      <c r="AJ113" s="143">
        <f t="shared" si="30"/>
        <v>0</v>
      </c>
      <c r="AK113" s="143">
        <f t="shared" si="31"/>
        <v>0</v>
      </c>
      <c r="AL113" s="149">
        <f t="shared" si="32"/>
        <v>0</v>
      </c>
      <c r="AM113" s="148">
        <f>IF(J113="",AL113*'Fraccion masica'!$AB$36,J113*AL113)</f>
        <v>0</v>
      </c>
      <c r="AN113" s="143">
        <f>IF(K113="",AL113*'Fraccion masica'!$AB$35,K113*AL113)</f>
        <v>0</v>
      </c>
      <c r="AO113" s="149">
        <f>IFERROR(AM113*Hoja1!$C$24/Hoja1!$C$25/Hoja1!$C$26*16.04/1000000,0)</f>
        <v>0</v>
      </c>
      <c r="AP113" s="148">
        <f>IFERROR(AN113*Hoja1!$C$24/Hoja1!$C$25/Hoja1!$C$26*44.01/1000000,0)</f>
        <v>0</v>
      </c>
    </row>
    <row r="114" spans="2:42" x14ac:dyDescent="0.75">
      <c r="B114" s="52"/>
      <c r="C114" s="52"/>
      <c r="D114" s="125"/>
      <c r="E114" s="125"/>
      <c r="F114" s="131"/>
      <c r="G114" s="92"/>
      <c r="H114" s="14"/>
      <c r="I114" s="19"/>
      <c r="J114" s="93"/>
      <c r="K114" s="93"/>
      <c r="L114" s="122" t="str">
        <f t="shared" si="21"/>
        <v/>
      </c>
      <c r="M114" s="122">
        <f t="shared" si="22"/>
        <v>0</v>
      </c>
      <c r="N114" s="122">
        <f t="shared" si="23"/>
        <v>0</v>
      </c>
      <c r="O114" s="122">
        <f t="shared" si="24"/>
        <v>0</v>
      </c>
      <c r="P114" s="168" t="str">
        <f t="shared" si="25"/>
        <v>Factor de Emisión</v>
      </c>
      <c r="Q114" s="168">
        <f t="shared" si="26"/>
        <v>0</v>
      </c>
      <c r="R114" s="154">
        <f t="shared" si="27"/>
        <v>0</v>
      </c>
      <c r="S114" s="122">
        <f>Q114+R114*Hoja1!$C$19</f>
        <v>0</v>
      </c>
      <c r="AE114" s="143">
        <f t="shared" si="18"/>
        <v>0</v>
      </c>
      <c r="AF114" s="149">
        <f t="shared" si="19"/>
        <v>0</v>
      </c>
      <c r="AG114" s="148">
        <f t="shared" si="20"/>
        <v>0</v>
      </c>
      <c r="AH114" s="148" t="str">
        <f t="shared" si="28"/>
        <v>Factor de Emisión</v>
      </c>
      <c r="AI114" s="143">
        <f t="shared" si="29"/>
        <v>0</v>
      </c>
      <c r="AJ114" s="143">
        <f t="shared" si="30"/>
        <v>0</v>
      </c>
      <c r="AK114" s="143">
        <f t="shared" si="31"/>
        <v>0</v>
      </c>
      <c r="AL114" s="149">
        <f t="shared" si="32"/>
        <v>0</v>
      </c>
      <c r="AM114" s="148">
        <f>IF(J114="",AL114*'Fraccion masica'!$AB$36,J114*AL114)</f>
        <v>0</v>
      </c>
      <c r="AN114" s="143">
        <f>IF(K114="",AL114*'Fraccion masica'!$AB$35,K114*AL114)</f>
        <v>0</v>
      </c>
      <c r="AO114" s="149">
        <f>IFERROR(AM114*Hoja1!$C$24/Hoja1!$C$25/Hoja1!$C$26*16.04/1000000,0)</f>
        <v>0</v>
      </c>
      <c r="AP114" s="148">
        <f>IFERROR(AN114*Hoja1!$C$24/Hoja1!$C$25/Hoja1!$C$26*44.01/1000000,0)</f>
        <v>0</v>
      </c>
    </row>
    <row r="115" spans="2:42" x14ac:dyDescent="0.75">
      <c r="B115" s="52"/>
      <c r="C115" s="52"/>
      <c r="D115" s="125"/>
      <c r="E115" s="125"/>
      <c r="F115" s="131"/>
      <c r="G115" s="92"/>
      <c r="H115" s="14"/>
      <c r="I115" s="19"/>
      <c r="J115" s="93"/>
      <c r="K115" s="93"/>
      <c r="L115" s="122" t="str">
        <f t="shared" si="21"/>
        <v/>
      </c>
      <c r="M115" s="122">
        <f t="shared" si="22"/>
        <v>0</v>
      </c>
      <c r="N115" s="122">
        <f t="shared" si="23"/>
        <v>0</v>
      </c>
      <c r="O115" s="122">
        <f t="shared" si="24"/>
        <v>0</v>
      </c>
      <c r="P115" s="168" t="str">
        <f t="shared" si="25"/>
        <v>Factor de Emisión</v>
      </c>
      <c r="Q115" s="168">
        <f t="shared" si="26"/>
        <v>0</v>
      </c>
      <c r="R115" s="154">
        <f t="shared" si="27"/>
        <v>0</v>
      </c>
      <c r="S115" s="122">
        <f>Q115+R115*Hoja1!$C$19</f>
        <v>0</v>
      </c>
      <c r="AE115" s="143">
        <f t="shared" si="18"/>
        <v>0</v>
      </c>
      <c r="AF115" s="149">
        <f t="shared" si="19"/>
        <v>0</v>
      </c>
      <c r="AG115" s="148">
        <f t="shared" si="20"/>
        <v>0</v>
      </c>
      <c r="AH115" s="148" t="str">
        <f t="shared" si="28"/>
        <v>Factor de Emisión</v>
      </c>
      <c r="AI115" s="143">
        <f t="shared" si="29"/>
        <v>0</v>
      </c>
      <c r="AJ115" s="143">
        <f t="shared" si="30"/>
        <v>0</v>
      </c>
      <c r="AK115" s="143">
        <f t="shared" si="31"/>
        <v>0</v>
      </c>
      <c r="AL115" s="149">
        <f t="shared" si="32"/>
        <v>0</v>
      </c>
      <c r="AM115" s="148">
        <f>IF(J115="",AL115*'Fraccion masica'!$AB$36,J115*AL115)</f>
        <v>0</v>
      </c>
      <c r="AN115" s="143">
        <f>IF(K115="",AL115*'Fraccion masica'!$AB$35,K115*AL115)</f>
        <v>0</v>
      </c>
      <c r="AO115" s="149">
        <f>IFERROR(AM115*Hoja1!$C$24/Hoja1!$C$25/Hoja1!$C$26*16.04/1000000,0)</f>
        <v>0</v>
      </c>
      <c r="AP115" s="148">
        <f>IFERROR(AN115*Hoja1!$C$24/Hoja1!$C$25/Hoja1!$C$26*44.01/1000000,0)</f>
        <v>0</v>
      </c>
    </row>
    <row r="116" spans="2:42" x14ac:dyDescent="0.75">
      <c r="B116" s="52"/>
      <c r="C116" s="52"/>
      <c r="D116" s="125"/>
      <c r="E116" s="125"/>
      <c r="F116" s="131"/>
      <c r="G116" s="92"/>
      <c r="H116" s="14"/>
      <c r="I116" s="19"/>
      <c r="J116" s="93"/>
      <c r="K116" s="93"/>
      <c r="L116" s="122" t="str">
        <f t="shared" si="21"/>
        <v/>
      </c>
      <c r="M116" s="122">
        <f t="shared" si="22"/>
        <v>0</v>
      </c>
      <c r="N116" s="122">
        <f t="shared" si="23"/>
        <v>0</v>
      </c>
      <c r="O116" s="122">
        <f t="shared" si="24"/>
        <v>0</v>
      </c>
      <c r="P116" s="168" t="str">
        <f t="shared" si="25"/>
        <v>Factor de Emisión</v>
      </c>
      <c r="Q116" s="168">
        <f t="shared" si="26"/>
        <v>0</v>
      </c>
      <c r="R116" s="154">
        <f t="shared" si="27"/>
        <v>0</v>
      </c>
      <c r="S116" s="122">
        <f>Q116+R116*Hoja1!$C$19</f>
        <v>0</v>
      </c>
      <c r="AE116" s="143">
        <f t="shared" si="18"/>
        <v>0</v>
      </c>
      <c r="AF116" s="149">
        <f t="shared" si="19"/>
        <v>0</v>
      </c>
      <c r="AG116" s="148">
        <f t="shared" si="20"/>
        <v>0</v>
      </c>
      <c r="AH116" s="148" t="str">
        <f t="shared" si="28"/>
        <v>Factor de Emisión</v>
      </c>
      <c r="AI116" s="143">
        <f t="shared" si="29"/>
        <v>0</v>
      </c>
      <c r="AJ116" s="143">
        <f t="shared" si="30"/>
        <v>0</v>
      </c>
      <c r="AK116" s="143">
        <f t="shared" si="31"/>
        <v>0</v>
      </c>
      <c r="AL116" s="149">
        <f t="shared" si="32"/>
        <v>0</v>
      </c>
      <c r="AM116" s="148">
        <f>IF(J116="",AL116*'Fraccion masica'!$AB$36,J116*AL116)</f>
        <v>0</v>
      </c>
      <c r="AN116" s="143">
        <f>IF(K116="",AL116*'Fraccion masica'!$AB$35,K116*AL116)</f>
        <v>0</v>
      </c>
      <c r="AO116" s="149">
        <f>IFERROR(AM116*Hoja1!$C$24/Hoja1!$C$25/Hoja1!$C$26*16.04/1000000,0)</f>
        <v>0</v>
      </c>
      <c r="AP116" s="148">
        <f>IFERROR(AN116*Hoja1!$C$24/Hoja1!$C$25/Hoja1!$C$26*44.01/1000000,0)</f>
        <v>0</v>
      </c>
    </row>
    <row r="117" spans="2:42" x14ac:dyDescent="0.75">
      <c r="B117" s="52"/>
      <c r="C117" s="52"/>
      <c r="D117" s="125"/>
      <c r="E117" s="125"/>
      <c r="F117" s="131"/>
      <c r="G117" s="92"/>
      <c r="H117" s="14"/>
      <c r="I117" s="19"/>
      <c r="J117" s="93"/>
      <c r="K117" s="93"/>
      <c r="L117" s="122" t="str">
        <f t="shared" si="21"/>
        <v/>
      </c>
      <c r="M117" s="122">
        <f t="shared" si="22"/>
        <v>0</v>
      </c>
      <c r="N117" s="122">
        <f t="shared" si="23"/>
        <v>0</v>
      </c>
      <c r="O117" s="122">
        <f t="shared" si="24"/>
        <v>0</v>
      </c>
      <c r="P117" s="168" t="str">
        <f t="shared" si="25"/>
        <v>Factor de Emisión</v>
      </c>
      <c r="Q117" s="168">
        <f t="shared" si="26"/>
        <v>0</v>
      </c>
      <c r="R117" s="154">
        <f t="shared" si="27"/>
        <v>0</v>
      </c>
      <c r="S117" s="122">
        <f>Q117+R117*Hoja1!$C$19</f>
        <v>0</v>
      </c>
      <c r="AE117" s="143">
        <f t="shared" si="18"/>
        <v>0</v>
      </c>
      <c r="AF117" s="149">
        <f t="shared" si="19"/>
        <v>0</v>
      </c>
      <c r="AG117" s="148">
        <f t="shared" si="20"/>
        <v>0</v>
      </c>
      <c r="AH117" s="148" t="str">
        <f t="shared" si="28"/>
        <v>Factor de Emisión</v>
      </c>
      <c r="AI117" s="143">
        <f t="shared" si="29"/>
        <v>0</v>
      </c>
      <c r="AJ117" s="143">
        <f t="shared" si="30"/>
        <v>0</v>
      </c>
      <c r="AK117" s="143">
        <f t="shared" si="31"/>
        <v>0</v>
      </c>
      <c r="AL117" s="149">
        <f t="shared" si="32"/>
        <v>0</v>
      </c>
      <c r="AM117" s="148">
        <f>IF(J117="",AL117*'Fraccion masica'!$AB$36,J117*AL117)</f>
        <v>0</v>
      </c>
      <c r="AN117" s="143">
        <f>IF(K117="",AL117*'Fraccion masica'!$AB$35,K117*AL117)</f>
        <v>0</v>
      </c>
      <c r="AO117" s="149">
        <f>IFERROR(AM117*Hoja1!$C$24/Hoja1!$C$25/Hoja1!$C$26*16.04/1000000,0)</f>
        <v>0</v>
      </c>
      <c r="AP117" s="148">
        <f>IFERROR(AN117*Hoja1!$C$24/Hoja1!$C$25/Hoja1!$C$26*44.01/1000000,0)</f>
        <v>0</v>
      </c>
    </row>
    <row r="118" spans="2:42" x14ac:dyDescent="0.75">
      <c r="B118" s="52"/>
      <c r="C118" s="52"/>
      <c r="D118" s="125"/>
      <c r="E118" s="125"/>
      <c r="F118" s="131"/>
      <c r="G118" s="92"/>
      <c r="H118" s="14"/>
      <c r="I118" s="19"/>
      <c r="J118" s="93"/>
      <c r="K118" s="93"/>
      <c r="L118" s="122" t="str">
        <f t="shared" si="21"/>
        <v/>
      </c>
      <c r="M118" s="122">
        <f t="shared" si="22"/>
        <v>0</v>
      </c>
      <c r="N118" s="122">
        <f t="shared" si="23"/>
        <v>0</v>
      </c>
      <c r="O118" s="122">
        <f t="shared" si="24"/>
        <v>0</v>
      </c>
      <c r="P118" s="168" t="str">
        <f t="shared" si="25"/>
        <v>Factor de Emisión</v>
      </c>
      <c r="Q118" s="168">
        <f t="shared" si="26"/>
        <v>0</v>
      </c>
      <c r="R118" s="154">
        <f t="shared" si="27"/>
        <v>0</v>
      </c>
      <c r="S118" s="122">
        <f>Q118+R118*Hoja1!$C$19</f>
        <v>0</v>
      </c>
      <c r="AE118" s="143">
        <f t="shared" si="18"/>
        <v>0</v>
      </c>
      <c r="AF118" s="149">
        <f t="shared" si="19"/>
        <v>0</v>
      </c>
      <c r="AG118" s="148">
        <f t="shared" si="20"/>
        <v>0</v>
      </c>
      <c r="AH118" s="148" t="str">
        <f t="shared" si="28"/>
        <v>Factor de Emisión</v>
      </c>
      <c r="AI118" s="143">
        <f t="shared" si="29"/>
        <v>0</v>
      </c>
      <c r="AJ118" s="143">
        <f t="shared" si="30"/>
        <v>0</v>
      </c>
      <c r="AK118" s="143">
        <f t="shared" si="31"/>
        <v>0</v>
      </c>
      <c r="AL118" s="149">
        <f t="shared" si="32"/>
        <v>0</v>
      </c>
      <c r="AM118" s="148">
        <f>IF(J118="",AL118*'Fraccion masica'!$AB$36,J118*AL118)</f>
        <v>0</v>
      </c>
      <c r="AN118" s="143">
        <f>IF(K118="",AL118*'Fraccion masica'!$AB$35,K118*AL118)</f>
        <v>0</v>
      </c>
      <c r="AO118" s="149">
        <f>IFERROR(AM118*Hoja1!$C$24/Hoja1!$C$25/Hoja1!$C$26*16.04/1000000,0)</f>
        <v>0</v>
      </c>
      <c r="AP118" s="148">
        <f>IFERROR(AN118*Hoja1!$C$24/Hoja1!$C$25/Hoja1!$C$26*44.01/1000000,0)</f>
        <v>0</v>
      </c>
    </row>
    <row r="119" spans="2:42" x14ac:dyDescent="0.75">
      <c r="B119" s="52"/>
      <c r="C119" s="52"/>
      <c r="D119" s="125"/>
      <c r="E119" s="125"/>
      <c r="F119" s="131"/>
      <c r="G119" s="92"/>
      <c r="H119" s="14"/>
      <c r="I119" s="19"/>
      <c r="J119" s="93"/>
      <c r="K119" s="93"/>
      <c r="L119" s="122" t="str">
        <f t="shared" si="21"/>
        <v/>
      </c>
      <c r="M119" s="122">
        <f t="shared" si="22"/>
        <v>0</v>
      </c>
      <c r="N119" s="122">
        <f t="shared" si="23"/>
        <v>0</v>
      </c>
      <c r="O119" s="122">
        <f t="shared" si="24"/>
        <v>0</v>
      </c>
      <c r="P119" s="168" t="str">
        <f t="shared" si="25"/>
        <v>Factor de Emisión</v>
      </c>
      <c r="Q119" s="168">
        <f t="shared" si="26"/>
        <v>0</v>
      </c>
      <c r="R119" s="154">
        <f t="shared" si="27"/>
        <v>0</v>
      </c>
      <c r="S119" s="122">
        <f>Q119+R119*Hoja1!$C$19</f>
        <v>0</v>
      </c>
      <c r="AE119" s="143">
        <f t="shared" si="18"/>
        <v>0</v>
      </c>
      <c r="AF119" s="149">
        <f t="shared" si="19"/>
        <v>0</v>
      </c>
      <c r="AG119" s="148">
        <f t="shared" si="20"/>
        <v>0</v>
      </c>
      <c r="AH119" s="148" t="str">
        <f t="shared" si="28"/>
        <v>Factor de Emisión</v>
      </c>
      <c r="AI119" s="143">
        <f t="shared" si="29"/>
        <v>0</v>
      </c>
      <c r="AJ119" s="143">
        <f t="shared" si="30"/>
        <v>0</v>
      </c>
      <c r="AK119" s="143">
        <f t="shared" si="31"/>
        <v>0</v>
      </c>
      <c r="AL119" s="149">
        <f t="shared" si="32"/>
        <v>0</v>
      </c>
      <c r="AM119" s="148">
        <f>IF(J119="",AL119*'Fraccion masica'!$AB$36,J119*AL119)</f>
        <v>0</v>
      </c>
      <c r="AN119" s="143">
        <f>IF(K119="",AL119*'Fraccion masica'!$AB$35,K119*AL119)</f>
        <v>0</v>
      </c>
      <c r="AO119" s="149">
        <f>IFERROR(AM119*Hoja1!$C$24/Hoja1!$C$25/Hoja1!$C$26*16.04/1000000,0)</f>
        <v>0</v>
      </c>
      <c r="AP119" s="148">
        <f>IFERROR(AN119*Hoja1!$C$24/Hoja1!$C$25/Hoja1!$C$26*44.01/1000000,0)</f>
        <v>0</v>
      </c>
    </row>
    <row r="120" spans="2:42" x14ac:dyDescent="0.75">
      <c r="B120" s="52"/>
      <c r="C120" s="52"/>
      <c r="D120" s="125"/>
      <c r="E120" s="125"/>
      <c r="F120" s="131"/>
      <c r="G120" s="92"/>
      <c r="H120" s="14"/>
      <c r="I120" s="19"/>
      <c r="J120" s="93"/>
      <c r="K120" s="93"/>
      <c r="L120" s="122" t="str">
        <f t="shared" si="21"/>
        <v/>
      </c>
      <c r="M120" s="122">
        <f t="shared" si="22"/>
        <v>0</v>
      </c>
      <c r="N120" s="122">
        <f t="shared" si="23"/>
        <v>0</v>
      </c>
      <c r="O120" s="122">
        <f t="shared" si="24"/>
        <v>0</v>
      </c>
      <c r="P120" s="168" t="str">
        <f t="shared" si="25"/>
        <v>Factor de Emisión</v>
      </c>
      <c r="Q120" s="168">
        <f t="shared" si="26"/>
        <v>0</v>
      </c>
      <c r="R120" s="154">
        <f t="shared" si="27"/>
        <v>0</v>
      </c>
      <c r="S120" s="122">
        <f>Q120+R120*Hoja1!$C$19</f>
        <v>0</v>
      </c>
      <c r="AE120" s="143">
        <f t="shared" si="18"/>
        <v>0</v>
      </c>
      <c r="AF120" s="149">
        <f t="shared" si="19"/>
        <v>0</v>
      </c>
      <c r="AG120" s="148">
        <f t="shared" si="20"/>
        <v>0</v>
      </c>
      <c r="AH120" s="148" t="str">
        <f t="shared" si="28"/>
        <v>Factor de Emisión</v>
      </c>
      <c r="AI120" s="143">
        <f t="shared" si="29"/>
        <v>0</v>
      </c>
      <c r="AJ120" s="143">
        <f t="shared" si="30"/>
        <v>0</v>
      </c>
      <c r="AK120" s="143">
        <f t="shared" si="31"/>
        <v>0</v>
      </c>
      <c r="AL120" s="149">
        <f t="shared" si="32"/>
        <v>0</v>
      </c>
      <c r="AM120" s="148">
        <f>IF(J120="",AL120*'Fraccion masica'!$AB$36,J120*AL120)</f>
        <v>0</v>
      </c>
      <c r="AN120" s="143">
        <f>IF(K120="",AL120*'Fraccion masica'!$AB$35,K120*AL120)</f>
        <v>0</v>
      </c>
      <c r="AO120" s="149">
        <f>IFERROR(AM120*Hoja1!$C$24/Hoja1!$C$25/Hoja1!$C$26*16.04/1000000,0)</f>
        <v>0</v>
      </c>
      <c r="AP120" s="148">
        <f>IFERROR(AN120*Hoja1!$C$24/Hoja1!$C$25/Hoja1!$C$26*44.01/1000000,0)</f>
        <v>0</v>
      </c>
    </row>
    <row r="121" spans="2:42" x14ac:dyDescent="0.75">
      <c r="B121" s="52"/>
      <c r="C121" s="52"/>
      <c r="D121" s="125"/>
      <c r="E121" s="125"/>
      <c r="F121" s="131"/>
      <c r="G121" s="92"/>
      <c r="H121" s="14"/>
      <c r="I121" s="19"/>
      <c r="J121" s="93"/>
      <c r="K121" s="93"/>
      <c r="L121" s="122" t="str">
        <f t="shared" si="21"/>
        <v/>
      </c>
      <c r="M121" s="122">
        <f t="shared" si="22"/>
        <v>0</v>
      </c>
      <c r="N121" s="122">
        <f t="shared" si="23"/>
        <v>0</v>
      </c>
      <c r="O121" s="122">
        <f t="shared" si="24"/>
        <v>0</v>
      </c>
      <c r="P121" s="168" t="str">
        <f t="shared" si="25"/>
        <v>Factor de Emisión</v>
      </c>
      <c r="Q121" s="168">
        <f t="shared" si="26"/>
        <v>0</v>
      </c>
      <c r="R121" s="154">
        <f t="shared" si="27"/>
        <v>0</v>
      </c>
      <c r="S121" s="122">
        <f>Q121+R121*Hoja1!$C$19</f>
        <v>0</v>
      </c>
      <c r="AE121" s="143">
        <f t="shared" si="18"/>
        <v>0</v>
      </c>
      <c r="AF121" s="149">
        <f t="shared" si="19"/>
        <v>0</v>
      </c>
      <c r="AG121" s="148">
        <f t="shared" si="20"/>
        <v>0</v>
      </c>
      <c r="AH121" s="148" t="str">
        <f t="shared" si="28"/>
        <v>Factor de Emisión</v>
      </c>
      <c r="AI121" s="143">
        <f t="shared" si="29"/>
        <v>0</v>
      </c>
      <c r="AJ121" s="143">
        <f t="shared" si="30"/>
        <v>0</v>
      </c>
      <c r="AK121" s="143">
        <f t="shared" si="31"/>
        <v>0</v>
      </c>
      <c r="AL121" s="149">
        <f t="shared" si="32"/>
        <v>0</v>
      </c>
      <c r="AM121" s="148">
        <f>IF(J121="",AL121*'Fraccion masica'!$AB$36,J121*AL121)</f>
        <v>0</v>
      </c>
      <c r="AN121" s="143">
        <f>IF(K121="",AL121*'Fraccion masica'!$AB$35,K121*AL121)</f>
        <v>0</v>
      </c>
      <c r="AO121" s="149">
        <f>IFERROR(AM121*Hoja1!$C$24/Hoja1!$C$25/Hoja1!$C$26*16.04/1000000,0)</f>
        <v>0</v>
      </c>
      <c r="AP121" s="148">
        <f>IFERROR(AN121*Hoja1!$C$24/Hoja1!$C$25/Hoja1!$C$26*44.01/1000000,0)</f>
        <v>0</v>
      </c>
    </row>
    <row r="122" spans="2:42" x14ac:dyDescent="0.75">
      <c r="B122" s="52"/>
      <c r="C122" s="52"/>
      <c r="D122" s="125"/>
      <c r="E122" s="125"/>
      <c r="F122" s="131"/>
      <c r="G122" s="92"/>
      <c r="H122" s="14"/>
      <c r="I122" s="19"/>
      <c r="J122" s="93"/>
      <c r="K122" s="93"/>
      <c r="L122" s="122" t="str">
        <f t="shared" si="21"/>
        <v/>
      </c>
      <c r="M122" s="122">
        <f t="shared" si="22"/>
        <v>0</v>
      </c>
      <c r="N122" s="122">
        <f t="shared" si="23"/>
        <v>0</v>
      </c>
      <c r="O122" s="122">
        <f t="shared" si="24"/>
        <v>0</v>
      </c>
      <c r="P122" s="168" t="str">
        <f t="shared" si="25"/>
        <v>Factor de Emisión</v>
      </c>
      <c r="Q122" s="168">
        <f t="shared" si="26"/>
        <v>0</v>
      </c>
      <c r="R122" s="154">
        <f t="shared" si="27"/>
        <v>0</v>
      </c>
      <c r="S122" s="122">
        <f>Q122+R122*Hoja1!$C$19</f>
        <v>0</v>
      </c>
      <c r="AE122" s="143">
        <f t="shared" si="18"/>
        <v>0</v>
      </c>
      <c r="AF122" s="149">
        <f t="shared" si="19"/>
        <v>0</v>
      </c>
      <c r="AG122" s="148">
        <f t="shared" si="20"/>
        <v>0</v>
      </c>
      <c r="AH122" s="148" t="str">
        <f t="shared" si="28"/>
        <v>Factor de Emisión</v>
      </c>
      <c r="AI122" s="143">
        <f t="shared" si="29"/>
        <v>0</v>
      </c>
      <c r="AJ122" s="143">
        <f t="shared" si="30"/>
        <v>0</v>
      </c>
      <c r="AK122" s="143">
        <f t="shared" si="31"/>
        <v>0</v>
      </c>
      <c r="AL122" s="149">
        <f t="shared" si="32"/>
        <v>0</v>
      </c>
      <c r="AM122" s="148">
        <f>IF(J122="",AL122*'Fraccion masica'!$AB$36,J122*AL122)</f>
        <v>0</v>
      </c>
      <c r="AN122" s="143">
        <f>IF(K122="",AL122*'Fraccion masica'!$AB$35,K122*AL122)</f>
        <v>0</v>
      </c>
      <c r="AO122" s="149">
        <f>IFERROR(AM122*Hoja1!$C$24/Hoja1!$C$25/Hoja1!$C$26*16.04/1000000,0)</f>
        <v>0</v>
      </c>
      <c r="AP122" s="148">
        <f>IFERROR(AN122*Hoja1!$C$24/Hoja1!$C$25/Hoja1!$C$26*44.01/1000000,0)</f>
        <v>0</v>
      </c>
    </row>
    <row r="123" spans="2:42" x14ac:dyDescent="0.75">
      <c r="B123" s="52"/>
      <c r="C123" s="52"/>
      <c r="D123" s="125"/>
      <c r="E123" s="125"/>
      <c r="F123" s="131"/>
      <c r="G123" s="92"/>
      <c r="H123" s="14"/>
      <c r="I123" s="19"/>
      <c r="J123" s="93"/>
      <c r="K123" s="93"/>
      <c r="L123" s="122" t="str">
        <f t="shared" si="21"/>
        <v/>
      </c>
      <c r="M123" s="122">
        <f t="shared" si="22"/>
        <v>0</v>
      </c>
      <c r="N123" s="122">
        <f t="shared" si="23"/>
        <v>0</v>
      </c>
      <c r="O123" s="122">
        <f t="shared" si="24"/>
        <v>0</v>
      </c>
      <c r="P123" s="168" t="str">
        <f t="shared" si="25"/>
        <v>Factor de Emisión</v>
      </c>
      <c r="Q123" s="168">
        <f t="shared" si="26"/>
        <v>0</v>
      </c>
      <c r="R123" s="154">
        <f t="shared" si="27"/>
        <v>0</v>
      </c>
      <c r="S123" s="122">
        <f>Q123+R123*Hoja1!$C$19</f>
        <v>0</v>
      </c>
      <c r="AE123" s="143">
        <f t="shared" si="18"/>
        <v>0</v>
      </c>
      <c r="AF123" s="149">
        <f t="shared" si="19"/>
        <v>0</v>
      </c>
      <c r="AG123" s="148">
        <f t="shared" si="20"/>
        <v>0</v>
      </c>
      <c r="AH123" s="148" t="str">
        <f t="shared" si="28"/>
        <v>Factor de Emisión</v>
      </c>
      <c r="AI123" s="143">
        <f t="shared" si="29"/>
        <v>0</v>
      </c>
      <c r="AJ123" s="143">
        <f t="shared" si="30"/>
        <v>0</v>
      </c>
      <c r="AK123" s="143">
        <f t="shared" si="31"/>
        <v>0</v>
      </c>
      <c r="AL123" s="149">
        <f t="shared" si="32"/>
        <v>0</v>
      </c>
      <c r="AM123" s="148">
        <f>IF(J123="",AL123*'Fraccion masica'!$AB$36,J123*AL123)</f>
        <v>0</v>
      </c>
      <c r="AN123" s="143">
        <f>IF(K123="",AL123*'Fraccion masica'!$AB$35,K123*AL123)</f>
        <v>0</v>
      </c>
      <c r="AO123" s="149">
        <f>IFERROR(AM123*Hoja1!$C$24/Hoja1!$C$25/Hoja1!$C$26*16.04/1000000,0)</f>
        <v>0</v>
      </c>
      <c r="AP123" s="148">
        <f>IFERROR(AN123*Hoja1!$C$24/Hoja1!$C$25/Hoja1!$C$26*44.01/1000000,0)</f>
        <v>0</v>
      </c>
    </row>
    <row r="126" spans="2:42" x14ac:dyDescent="0.75">
      <c r="AF126" s="404" t="s">
        <v>743</v>
      </c>
      <c r="AG126" s="413" t="s">
        <v>725</v>
      </c>
      <c r="AH126" s="404" t="s">
        <v>293</v>
      </c>
      <c r="AI126" s="404" t="s">
        <v>738</v>
      </c>
      <c r="AJ126" s="404" t="s">
        <v>294</v>
      </c>
      <c r="AK126" s="404" t="s">
        <v>295</v>
      </c>
      <c r="AL126" s="404" t="s">
        <v>296</v>
      </c>
      <c r="AM126" s="404" t="s">
        <v>297</v>
      </c>
    </row>
    <row r="127" spans="2:42" x14ac:dyDescent="0.75">
      <c r="AF127" s="404"/>
      <c r="AG127" s="414"/>
      <c r="AH127" s="404"/>
      <c r="AI127" s="404"/>
      <c r="AJ127" s="404"/>
      <c r="AK127" s="404"/>
      <c r="AL127" s="404"/>
      <c r="AM127" s="404"/>
    </row>
    <row r="128" spans="2:42" x14ac:dyDescent="0.75">
      <c r="AF128" s="38" t="s">
        <v>498</v>
      </c>
      <c r="AG128" s="222" t="s">
        <v>586</v>
      </c>
      <c r="AH128" s="52">
        <f>SUMIFS(M$35:M$123,$L$35:$L$123,"="&amp;$AF128,$P$35:$P$123,"="&amp;$AG128)</f>
        <v>480</v>
      </c>
      <c r="AI128" s="52">
        <f t="shared" ref="AI128:AJ128" si="33">SUMIFS(N$35:N$123,$L$35:$L$123,"="&amp;$AF128,$P$35:$P$123,"="&amp;$AG128)</f>
        <v>0</v>
      </c>
      <c r="AJ128" s="52">
        <f t="shared" si="33"/>
        <v>1120</v>
      </c>
      <c r="AK128" s="52">
        <f>SUMIFS(Q$35:Q$123,$L$35:$L$123,"="&amp;$AF128,$P$35:$P$123,"="&amp;$AG128)</f>
        <v>5.3258791025948644E-3</v>
      </c>
      <c r="AL128" s="52">
        <f t="shared" ref="AL128:AM128" si="34">SUMIFS(R$35:R$123,$L$35:$L$123,"="&amp;$AF128,$P$35:$P$123,"="&amp;$AG128)</f>
        <v>5.3258791025948644E-3</v>
      </c>
      <c r="AM128" s="52">
        <f t="shared" si="34"/>
        <v>0.15445049397525107</v>
      </c>
    </row>
    <row r="129" spans="32:39" x14ac:dyDescent="0.75">
      <c r="AF129" s="38" t="str">
        <f t="shared" ref="AF129:AF130" si="35">AF128</f>
        <v>Enero</v>
      </c>
      <c r="AG129" s="222" t="s">
        <v>750</v>
      </c>
      <c r="AH129" s="52">
        <f t="shared" ref="AH129:AH163" si="36">SUMIFS(M$35:M$123,$L$35:$L$123,"="&amp;$AF129,$P$35:$P$123,"="&amp;$AG129)</f>
        <v>0</v>
      </c>
      <c r="AI129" s="52">
        <f t="shared" ref="AI129:AI163" si="37">SUMIFS(N$35:N$123,$L$35:$L$123,"="&amp;$AF129,$P$35:$P$123,"="&amp;$AG129)</f>
        <v>0</v>
      </c>
      <c r="AJ129" s="52">
        <f t="shared" ref="AJ129:AJ163" si="38">SUMIFS(O$35:O$123,$L$35:$L$123,"="&amp;$AF129,$P$35:$P$123,"="&amp;$AG129)</f>
        <v>0</v>
      </c>
      <c r="AK129" s="52">
        <f t="shared" ref="AK129:AK163" si="39">SUMIFS(Q$35:Q$123,$L$35:$L$123,"="&amp;$AF129,$P$35:$P$123,"="&amp;$AG129)</f>
        <v>0</v>
      </c>
      <c r="AL129" s="52">
        <f t="shared" ref="AL129:AL163" si="40">SUMIFS(R$35:R$123,$L$35:$L$123,"="&amp;$AF129,$P$35:$P$123,"="&amp;$AG129)</f>
        <v>0</v>
      </c>
      <c r="AM129" s="52">
        <f t="shared" ref="AM129:AM163" si="41">SUMIFS(S$35:S$123,$L$35:$L$123,"="&amp;$AF129,$P$35:$P$123,"="&amp;$AG129)</f>
        <v>0</v>
      </c>
    </row>
    <row r="130" spans="32:39" x14ac:dyDescent="0.75">
      <c r="AF130" s="38" t="str">
        <f t="shared" si="35"/>
        <v>Enero</v>
      </c>
      <c r="AG130" s="222" t="s">
        <v>749</v>
      </c>
      <c r="AH130" s="52">
        <f t="shared" si="36"/>
        <v>0</v>
      </c>
      <c r="AI130" s="52">
        <f t="shared" si="37"/>
        <v>0</v>
      </c>
      <c r="AJ130" s="52">
        <f t="shared" si="38"/>
        <v>0</v>
      </c>
      <c r="AK130" s="52">
        <f t="shared" si="39"/>
        <v>0</v>
      </c>
      <c r="AL130" s="52">
        <f t="shared" si="40"/>
        <v>0</v>
      </c>
      <c r="AM130" s="52">
        <f t="shared" si="41"/>
        <v>0</v>
      </c>
    </row>
    <row r="131" spans="32:39" x14ac:dyDescent="0.75">
      <c r="AF131" s="38" t="s">
        <v>499</v>
      </c>
      <c r="AG131" s="222" t="s">
        <v>586</v>
      </c>
      <c r="AH131" s="52">
        <f t="shared" si="36"/>
        <v>480</v>
      </c>
      <c r="AI131" s="52">
        <f t="shared" si="37"/>
        <v>0</v>
      </c>
      <c r="AJ131" s="52">
        <f t="shared" si="38"/>
        <v>1120</v>
      </c>
      <c r="AK131" s="52">
        <f t="shared" si="39"/>
        <v>5.3258791025948644E-3</v>
      </c>
      <c r="AL131" s="52">
        <f t="shared" si="40"/>
        <v>5.3258791025948644E-3</v>
      </c>
      <c r="AM131" s="52">
        <f t="shared" si="41"/>
        <v>0.15445049397525107</v>
      </c>
    </row>
    <row r="132" spans="32:39" x14ac:dyDescent="0.75">
      <c r="AF132" s="38" t="str">
        <f t="shared" ref="AF132:AF133" si="42">AF131</f>
        <v>Febrero</v>
      </c>
      <c r="AG132" s="222" t="s">
        <v>750</v>
      </c>
      <c r="AH132" s="52">
        <f t="shared" si="36"/>
        <v>0</v>
      </c>
      <c r="AI132" s="52">
        <f t="shared" si="37"/>
        <v>0</v>
      </c>
      <c r="AJ132" s="52">
        <f t="shared" si="38"/>
        <v>0</v>
      </c>
      <c r="AK132" s="52">
        <f t="shared" si="39"/>
        <v>0</v>
      </c>
      <c r="AL132" s="52">
        <f t="shared" si="40"/>
        <v>0</v>
      </c>
      <c r="AM132" s="52">
        <f t="shared" si="41"/>
        <v>0</v>
      </c>
    </row>
    <row r="133" spans="32:39" x14ac:dyDescent="0.75">
      <c r="AF133" s="38" t="str">
        <f t="shared" si="42"/>
        <v>Febrero</v>
      </c>
      <c r="AG133" s="222" t="s">
        <v>749</v>
      </c>
      <c r="AH133" s="52">
        <f t="shared" si="36"/>
        <v>0</v>
      </c>
      <c r="AI133" s="52">
        <f t="shared" si="37"/>
        <v>0</v>
      </c>
      <c r="AJ133" s="52">
        <f t="shared" si="38"/>
        <v>0</v>
      </c>
      <c r="AK133" s="52">
        <f t="shared" si="39"/>
        <v>0</v>
      </c>
      <c r="AL133" s="52">
        <f t="shared" si="40"/>
        <v>0</v>
      </c>
      <c r="AM133" s="52">
        <f t="shared" si="41"/>
        <v>0</v>
      </c>
    </row>
    <row r="134" spans="32:39" x14ac:dyDescent="0.75">
      <c r="AF134" s="38" t="s">
        <v>500</v>
      </c>
      <c r="AG134" s="222" t="s">
        <v>586</v>
      </c>
      <c r="AH134" s="52">
        <f t="shared" si="36"/>
        <v>5280</v>
      </c>
      <c r="AI134" s="52">
        <f t="shared" si="37"/>
        <v>0</v>
      </c>
      <c r="AJ134" s="52">
        <f t="shared" si="38"/>
        <v>12320</v>
      </c>
      <c r="AK134" s="52">
        <f t="shared" si="39"/>
        <v>5.8584670128543501E-2</v>
      </c>
      <c r="AL134" s="52">
        <f t="shared" si="40"/>
        <v>5.8584670128543508E-2</v>
      </c>
      <c r="AM134" s="52">
        <f t="shared" si="41"/>
        <v>1.6989554337277617</v>
      </c>
    </row>
    <row r="135" spans="32:39" x14ac:dyDescent="0.75">
      <c r="AF135" s="38" t="str">
        <f t="shared" ref="AF135:AF136" si="43">AF134</f>
        <v>Marzo</v>
      </c>
      <c r="AG135" s="222" t="s">
        <v>750</v>
      </c>
      <c r="AH135" s="52">
        <f t="shared" si="36"/>
        <v>0</v>
      </c>
      <c r="AI135" s="52">
        <f t="shared" si="37"/>
        <v>0</v>
      </c>
      <c r="AJ135" s="52">
        <f t="shared" si="38"/>
        <v>0</v>
      </c>
      <c r="AK135" s="52">
        <f t="shared" si="39"/>
        <v>0</v>
      </c>
      <c r="AL135" s="52">
        <f t="shared" si="40"/>
        <v>0</v>
      </c>
      <c r="AM135" s="52">
        <f t="shared" si="41"/>
        <v>0</v>
      </c>
    </row>
    <row r="136" spans="32:39" x14ac:dyDescent="0.75">
      <c r="AF136" s="38" t="str">
        <f t="shared" si="43"/>
        <v>Marzo</v>
      </c>
      <c r="AG136" s="222" t="s">
        <v>749</v>
      </c>
      <c r="AH136" s="52">
        <f t="shared" si="36"/>
        <v>0</v>
      </c>
      <c r="AI136" s="52">
        <f t="shared" si="37"/>
        <v>0</v>
      </c>
      <c r="AJ136" s="52">
        <f t="shared" si="38"/>
        <v>0</v>
      </c>
      <c r="AK136" s="52">
        <f t="shared" si="39"/>
        <v>0</v>
      </c>
      <c r="AL136" s="52">
        <f t="shared" si="40"/>
        <v>0</v>
      </c>
      <c r="AM136" s="52">
        <f t="shared" si="41"/>
        <v>0</v>
      </c>
    </row>
    <row r="137" spans="32:39" x14ac:dyDescent="0.75">
      <c r="AF137" s="38" t="s">
        <v>501</v>
      </c>
      <c r="AG137" s="222" t="s">
        <v>586</v>
      </c>
      <c r="AH137" s="52">
        <f t="shared" si="36"/>
        <v>480</v>
      </c>
      <c r="AI137" s="52">
        <f t="shared" si="37"/>
        <v>0</v>
      </c>
      <c r="AJ137" s="52">
        <f t="shared" si="38"/>
        <v>1120</v>
      </c>
      <c r="AK137" s="52">
        <f t="shared" si="39"/>
        <v>5.3258791025948644E-3</v>
      </c>
      <c r="AL137" s="52">
        <f t="shared" si="40"/>
        <v>5.3258791025948644E-3</v>
      </c>
      <c r="AM137" s="52">
        <f t="shared" si="41"/>
        <v>0.15445049397525107</v>
      </c>
    </row>
    <row r="138" spans="32:39" x14ac:dyDescent="0.75">
      <c r="AF138" s="38" t="str">
        <f t="shared" ref="AF138:AF139" si="44">AF137</f>
        <v>Abril</v>
      </c>
      <c r="AG138" s="222" t="s">
        <v>750</v>
      </c>
      <c r="AH138" s="52">
        <f t="shared" si="36"/>
        <v>0</v>
      </c>
      <c r="AI138" s="52">
        <f t="shared" si="37"/>
        <v>0</v>
      </c>
      <c r="AJ138" s="52">
        <f t="shared" si="38"/>
        <v>0</v>
      </c>
      <c r="AK138" s="52">
        <f t="shared" si="39"/>
        <v>0</v>
      </c>
      <c r="AL138" s="52">
        <f t="shared" si="40"/>
        <v>0</v>
      </c>
      <c r="AM138" s="52">
        <f t="shared" si="41"/>
        <v>0</v>
      </c>
    </row>
    <row r="139" spans="32:39" x14ac:dyDescent="0.75">
      <c r="AF139" s="38" t="str">
        <f t="shared" si="44"/>
        <v>Abril</v>
      </c>
      <c r="AG139" s="222" t="s">
        <v>749</v>
      </c>
      <c r="AH139" s="52">
        <f t="shared" si="36"/>
        <v>0</v>
      </c>
      <c r="AI139" s="52">
        <f t="shared" si="37"/>
        <v>0</v>
      </c>
      <c r="AJ139" s="52">
        <f t="shared" si="38"/>
        <v>0</v>
      </c>
      <c r="AK139" s="52">
        <f t="shared" si="39"/>
        <v>0</v>
      </c>
      <c r="AL139" s="52">
        <f t="shared" si="40"/>
        <v>0</v>
      </c>
      <c r="AM139" s="52">
        <f t="shared" si="41"/>
        <v>0</v>
      </c>
    </row>
    <row r="140" spans="32:39" x14ac:dyDescent="0.75">
      <c r="AF140" s="38" t="s">
        <v>502</v>
      </c>
      <c r="AG140" s="222" t="s">
        <v>586</v>
      </c>
      <c r="AH140" s="52">
        <f t="shared" si="36"/>
        <v>0</v>
      </c>
      <c r="AI140" s="52">
        <f t="shared" si="37"/>
        <v>0</v>
      </c>
      <c r="AJ140" s="52">
        <f t="shared" si="38"/>
        <v>0</v>
      </c>
      <c r="AK140" s="52">
        <f t="shared" si="39"/>
        <v>0</v>
      </c>
      <c r="AL140" s="52">
        <f t="shared" si="40"/>
        <v>0</v>
      </c>
      <c r="AM140" s="52">
        <f t="shared" si="41"/>
        <v>0</v>
      </c>
    </row>
    <row r="141" spans="32:39" x14ac:dyDescent="0.75">
      <c r="AF141" s="38" t="str">
        <f t="shared" ref="AF141:AF142" si="45">AF140</f>
        <v>Mayo</v>
      </c>
      <c r="AG141" s="222" t="s">
        <v>750</v>
      </c>
      <c r="AH141" s="52">
        <f t="shared" si="36"/>
        <v>0</v>
      </c>
      <c r="AI141" s="52">
        <f t="shared" si="37"/>
        <v>0</v>
      </c>
      <c r="AJ141" s="52">
        <f t="shared" si="38"/>
        <v>0</v>
      </c>
      <c r="AK141" s="52">
        <f t="shared" si="39"/>
        <v>0</v>
      </c>
      <c r="AL141" s="52">
        <f t="shared" si="40"/>
        <v>0</v>
      </c>
      <c r="AM141" s="52">
        <f t="shared" si="41"/>
        <v>0</v>
      </c>
    </row>
    <row r="142" spans="32:39" x14ac:dyDescent="0.75">
      <c r="AF142" s="38" t="str">
        <f t="shared" si="45"/>
        <v>Mayo</v>
      </c>
      <c r="AG142" s="222" t="s">
        <v>749</v>
      </c>
      <c r="AH142" s="52">
        <f t="shared" si="36"/>
        <v>128.66666666666666</v>
      </c>
      <c r="AI142" s="52">
        <f t="shared" si="37"/>
        <v>0</v>
      </c>
      <c r="AJ142" s="52">
        <f t="shared" si="38"/>
        <v>300.22222222222223</v>
      </c>
      <c r="AK142" s="52">
        <f t="shared" si="39"/>
        <v>1.42763148166779E-3</v>
      </c>
      <c r="AL142" s="52">
        <f t="shared" si="40"/>
        <v>1.42763148166779E-3</v>
      </c>
      <c r="AM142" s="52">
        <f t="shared" si="41"/>
        <v>4.1401312968365911E-2</v>
      </c>
    </row>
    <row r="143" spans="32:39" x14ac:dyDescent="0.75">
      <c r="AF143" s="38" t="s">
        <v>503</v>
      </c>
      <c r="AG143" s="222" t="s">
        <v>586</v>
      </c>
      <c r="AH143" s="52">
        <f t="shared" si="36"/>
        <v>0</v>
      </c>
      <c r="AI143" s="52">
        <f t="shared" si="37"/>
        <v>0</v>
      </c>
      <c r="AJ143" s="52">
        <f t="shared" si="38"/>
        <v>0</v>
      </c>
      <c r="AK143" s="52">
        <f t="shared" si="39"/>
        <v>0</v>
      </c>
      <c r="AL143" s="52">
        <f t="shared" si="40"/>
        <v>0</v>
      </c>
      <c r="AM143" s="52">
        <f t="shared" si="41"/>
        <v>0</v>
      </c>
    </row>
    <row r="144" spans="32:39" x14ac:dyDescent="0.75">
      <c r="AF144" s="38" t="str">
        <f t="shared" ref="AF144:AF145" si="46">AF143</f>
        <v>Junio</v>
      </c>
      <c r="AG144" s="222" t="s">
        <v>750</v>
      </c>
      <c r="AH144" s="52">
        <f t="shared" si="36"/>
        <v>0</v>
      </c>
      <c r="AI144" s="52">
        <f t="shared" si="37"/>
        <v>0</v>
      </c>
      <c r="AJ144" s="52">
        <f t="shared" si="38"/>
        <v>0</v>
      </c>
      <c r="AK144" s="52">
        <f t="shared" si="39"/>
        <v>0</v>
      </c>
      <c r="AL144" s="52">
        <f t="shared" si="40"/>
        <v>0</v>
      </c>
      <c r="AM144" s="52">
        <f t="shared" si="41"/>
        <v>0</v>
      </c>
    </row>
    <row r="145" spans="32:39" x14ac:dyDescent="0.75">
      <c r="AF145" s="38" t="str">
        <f t="shared" si="46"/>
        <v>Junio</v>
      </c>
      <c r="AG145" s="222" t="s">
        <v>749</v>
      </c>
      <c r="AH145" s="52">
        <f t="shared" si="36"/>
        <v>128.66666666666666</v>
      </c>
      <c r="AI145" s="52">
        <f t="shared" si="37"/>
        <v>0</v>
      </c>
      <c r="AJ145" s="52">
        <f t="shared" si="38"/>
        <v>300.22222222222223</v>
      </c>
      <c r="AK145" s="52">
        <f t="shared" si="39"/>
        <v>1.42763148166779E-3</v>
      </c>
      <c r="AL145" s="52">
        <f t="shared" si="40"/>
        <v>1.42763148166779E-3</v>
      </c>
      <c r="AM145" s="52">
        <f t="shared" si="41"/>
        <v>4.1401312968365911E-2</v>
      </c>
    </row>
    <row r="146" spans="32:39" x14ac:dyDescent="0.75">
      <c r="AF146" s="38" t="s">
        <v>504</v>
      </c>
      <c r="AG146" s="222" t="s">
        <v>586</v>
      </c>
      <c r="AH146" s="52">
        <f t="shared" si="36"/>
        <v>0</v>
      </c>
      <c r="AI146" s="52">
        <f t="shared" si="37"/>
        <v>0</v>
      </c>
      <c r="AJ146" s="52">
        <f t="shared" si="38"/>
        <v>0</v>
      </c>
      <c r="AK146" s="52">
        <f t="shared" si="39"/>
        <v>0</v>
      </c>
      <c r="AL146" s="52">
        <f t="shared" si="40"/>
        <v>0</v>
      </c>
      <c r="AM146" s="52">
        <f t="shared" si="41"/>
        <v>0</v>
      </c>
    </row>
    <row r="147" spans="32:39" x14ac:dyDescent="0.75">
      <c r="AF147" s="38" t="str">
        <f t="shared" ref="AF147:AF148" si="47">AF146</f>
        <v>Julio</v>
      </c>
      <c r="AG147" s="222" t="s">
        <v>750</v>
      </c>
      <c r="AH147" s="52">
        <f t="shared" si="36"/>
        <v>0</v>
      </c>
      <c r="AI147" s="52">
        <f t="shared" si="37"/>
        <v>0</v>
      </c>
      <c r="AJ147" s="52">
        <f t="shared" si="38"/>
        <v>0</v>
      </c>
      <c r="AK147" s="52">
        <f t="shared" si="39"/>
        <v>0</v>
      </c>
      <c r="AL147" s="52">
        <f t="shared" si="40"/>
        <v>0</v>
      </c>
      <c r="AM147" s="52">
        <f t="shared" si="41"/>
        <v>0</v>
      </c>
    </row>
    <row r="148" spans="32:39" x14ac:dyDescent="0.75">
      <c r="AF148" s="38" t="str">
        <f t="shared" si="47"/>
        <v>Julio</v>
      </c>
      <c r="AG148" s="222" t="s">
        <v>749</v>
      </c>
      <c r="AH148" s="52">
        <f t="shared" si="36"/>
        <v>128.66666666666666</v>
      </c>
      <c r="AI148" s="52">
        <f t="shared" si="37"/>
        <v>0</v>
      </c>
      <c r="AJ148" s="52">
        <f t="shared" si="38"/>
        <v>300.22222222222223</v>
      </c>
      <c r="AK148" s="52">
        <f t="shared" si="39"/>
        <v>1.42763148166779E-3</v>
      </c>
      <c r="AL148" s="52">
        <f t="shared" si="40"/>
        <v>1.42763148166779E-3</v>
      </c>
      <c r="AM148" s="52">
        <f t="shared" si="41"/>
        <v>4.1401312968365911E-2</v>
      </c>
    </row>
    <row r="149" spans="32:39" x14ac:dyDescent="0.75">
      <c r="AF149" s="38" t="s">
        <v>505</v>
      </c>
      <c r="AG149" s="222" t="s">
        <v>586</v>
      </c>
      <c r="AH149" s="52">
        <f t="shared" si="36"/>
        <v>0</v>
      </c>
      <c r="AI149" s="52">
        <f t="shared" si="37"/>
        <v>0</v>
      </c>
      <c r="AJ149" s="52">
        <f t="shared" si="38"/>
        <v>0</v>
      </c>
      <c r="AK149" s="52">
        <f t="shared" si="39"/>
        <v>0</v>
      </c>
      <c r="AL149" s="52">
        <f t="shared" si="40"/>
        <v>0</v>
      </c>
      <c r="AM149" s="52">
        <f t="shared" si="41"/>
        <v>0</v>
      </c>
    </row>
    <row r="150" spans="32:39" x14ac:dyDescent="0.75">
      <c r="AF150" s="38" t="str">
        <f t="shared" ref="AF150:AF151" si="48">AF149</f>
        <v>Agosto</v>
      </c>
      <c r="AG150" s="222" t="s">
        <v>750</v>
      </c>
      <c r="AH150" s="52">
        <f t="shared" si="36"/>
        <v>0</v>
      </c>
      <c r="AI150" s="52">
        <f t="shared" si="37"/>
        <v>0</v>
      </c>
      <c r="AJ150" s="52">
        <f t="shared" si="38"/>
        <v>0</v>
      </c>
      <c r="AK150" s="52">
        <f t="shared" si="39"/>
        <v>0</v>
      </c>
      <c r="AL150" s="52">
        <f t="shared" si="40"/>
        <v>0</v>
      </c>
      <c r="AM150" s="52">
        <f t="shared" si="41"/>
        <v>0</v>
      </c>
    </row>
    <row r="151" spans="32:39" x14ac:dyDescent="0.75">
      <c r="AF151" s="38" t="str">
        <f t="shared" si="48"/>
        <v>Agosto</v>
      </c>
      <c r="AG151" s="222" t="s">
        <v>749</v>
      </c>
      <c r="AH151" s="52">
        <f t="shared" si="36"/>
        <v>128.66666666666666</v>
      </c>
      <c r="AI151" s="52">
        <f t="shared" si="37"/>
        <v>257.33333333333331</v>
      </c>
      <c r="AJ151" s="52">
        <f t="shared" si="38"/>
        <v>42.888888888888879</v>
      </c>
      <c r="AK151" s="52">
        <f t="shared" si="39"/>
        <v>2.0394735452396997E-4</v>
      </c>
      <c r="AL151" s="52">
        <f t="shared" si="40"/>
        <v>2.0394735452396992E-4</v>
      </c>
      <c r="AM151" s="52">
        <f t="shared" si="41"/>
        <v>5.9144732811951279E-3</v>
      </c>
    </row>
    <row r="152" spans="32:39" x14ac:dyDescent="0.75">
      <c r="AF152" s="38" t="s">
        <v>506</v>
      </c>
      <c r="AG152" s="222" t="s">
        <v>586</v>
      </c>
      <c r="AH152" s="52">
        <f t="shared" si="36"/>
        <v>0</v>
      </c>
      <c r="AI152" s="52">
        <f t="shared" si="37"/>
        <v>0</v>
      </c>
      <c r="AJ152" s="52">
        <f t="shared" si="38"/>
        <v>0</v>
      </c>
      <c r="AK152" s="52">
        <f t="shared" si="39"/>
        <v>0</v>
      </c>
      <c r="AL152" s="52">
        <f t="shared" si="40"/>
        <v>0</v>
      </c>
      <c r="AM152" s="52">
        <f t="shared" si="41"/>
        <v>0</v>
      </c>
    </row>
    <row r="153" spans="32:39" x14ac:dyDescent="0.75">
      <c r="AF153" s="38" t="str">
        <f t="shared" ref="AF153:AF154" si="49">AF152</f>
        <v>Septiembre</v>
      </c>
      <c r="AG153" s="222" t="s">
        <v>750</v>
      </c>
      <c r="AH153" s="52">
        <f t="shared" si="36"/>
        <v>0</v>
      </c>
      <c r="AI153" s="52">
        <f t="shared" si="37"/>
        <v>0</v>
      </c>
      <c r="AJ153" s="52">
        <f t="shared" si="38"/>
        <v>0</v>
      </c>
      <c r="AK153" s="52">
        <f t="shared" si="39"/>
        <v>0</v>
      </c>
      <c r="AL153" s="52">
        <f t="shared" si="40"/>
        <v>0</v>
      </c>
      <c r="AM153" s="52">
        <f t="shared" si="41"/>
        <v>0</v>
      </c>
    </row>
    <row r="154" spans="32:39" x14ac:dyDescent="0.75">
      <c r="AF154" s="38" t="str">
        <f t="shared" si="49"/>
        <v>Septiembre</v>
      </c>
      <c r="AG154" s="222" t="s">
        <v>749</v>
      </c>
      <c r="AH154" s="52">
        <f t="shared" si="36"/>
        <v>128.66666666666666</v>
      </c>
      <c r="AI154" s="52">
        <f t="shared" si="37"/>
        <v>257.33333333333331</v>
      </c>
      <c r="AJ154" s="52">
        <f t="shared" si="38"/>
        <v>42.888888888888879</v>
      </c>
      <c r="AK154" s="52">
        <f t="shared" si="39"/>
        <v>2.0394735452396997E-4</v>
      </c>
      <c r="AL154" s="52">
        <f t="shared" si="40"/>
        <v>2.0394735452396992E-4</v>
      </c>
      <c r="AM154" s="52">
        <f t="shared" si="41"/>
        <v>5.9144732811951279E-3</v>
      </c>
    </row>
    <row r="155" spans="32:39" x14ac:dyDescent="0.75">
      <c r="AF155" s="38" t="s">
        <v>507</v>
      </c>
      <c r="AG155" s="222" t="s">
        <v>586</v>
      </c>
      <c r="AH155" s="52">
        <f t="shared" si="36"/>
        <v>0</v>
      </c>
      <c r="AI155" s="52">
        <f t="shared" si="37"/>
        <v>0</v>
      </c>
      <c r="AJ155" s="52">
        <f t="shared" si="38"/>
        <v>0</v>
      </c>
      <c r="AK155" s="52">
        <f t="shared" si="39"/>
        <v>0</v>
      </c>
      <c r="AL155" s="52">
        <f t="shared" si="40"/>
        <v>0</v>
      </c>
      <c r="AM155" s="52">
        <f t="shared" si="41"/>
        <v>0</v>
      </c>
    </row>
    <row r="156" spans="32:39" x14ac:dyDescent="0.75">
      <c r="AF156" s="38" t="str">
        <f t="shared" ref="AF156:AF157" si="50">AF155</f>
        <v>Octubre</v>
      </c>
      <c r="AG156" s="222" t="s">
        <v>750</v>
      </c>
      <c r="AH156" s="52">
        <f t="shared" si="36"/>
        <v>0</v>
      </c>
      <c r="AI156" s="52">
        <f t="shared" si="37"/>
        <v>0</v>
      </c>
      <c r="AJ156" s="52">
        <f t="shared" si="38"/>
        <v>0</v>
      </c>
      <c r="AK156" s="52">
        <f t="shared" si="39"/>
        <v>0</v>
      </c>
      <c r="AL156" s="52">
        <f t="shared" si="40"/>
        <v>0</v>
      </c>
      <c r="AM156" s="52">
        <f t="shared" si="41"/>
        <v>0</v>
      </c>
    </row>
    <row r="157" spans="32:39" x14ac:dyDescent="0.75">
      <c r="AF157" s="38" t="str">
        <f t="shared" si="50"/>
        <v>Octubre</v>
      </c>
      <c r="AG157" s="222" t="s">
        <v>749</v>
      </c>
      <c r="AH157" s="52">
        <f t="shared" si="36"/>
        <v>128.66666666666666</v>
      </c>
      <c r="AI157" s="52">
        <f t="shared" si="37"/>
        <v>257.33333333333331</v>
      </c>
      <c r="AJ157" s="52">
        <f t="shared" si="38"/>
        <v>42.888888888888879</v>
      </c>
      <c r="AK157" s="52">
        <f t="shared" si="39"/>
        <v>2.0394735452396997E-4</v>
      </c>
      <c r="AL157" s="52">
        <f t="shared" si="40"/>
        <v>2.0394735452396992E-4</v>
      </c>
      <c r="AM157" s="52">
        <f t="shared" si="41"/>
        <v>5.9144732811951279E-3</v>
      </c>
    </row>
    <row r="158" spans="32:39" x14ac:dyDescent="0.75">
      <c r="AF158" s="38" t="s">
        <v>508</v>
      </c>
      <c r="AG158" s="222" t="s">
        <v>586</v>
      </c>
      <c r="AH158" s="52">
        <f t="shared" si="36"/>
        <v>0</v>
      </c>
      <c r="AI158" s="52">
        <f t="shared" si="37"/>
        <v>0</v>
      </c>
      <c r="AJ158" s="52">
        <f t="shared" si="38"/>
        <v>0</v>
      </c>
      <c r="AK158" s="52">
        <f t="shared" si="39"/>
        <v>0</v>
      </c>
      <c r="AL158" s="52">
        <f t="shared" si="40"/>
        <v>0</v>
      </c>
      <c r="AM158" s="52">
        <f t="shared" si="41"/>
        <v>0</v>
      </c>
    </row>
    <row r="159" spans="32:39" x14ac:dyDescent="0.75">
      <c r="AF159" s="38" t="str">
        <f t="shared" ref="AF159:AF160" si="51">AF158</f>
        <v>Noviembre</v>
      </c>
      <c r="AG159" s="222" t="s">
        <v>750</v>
      </c>
      <c r="AH159" s="52">
        <f t="shared" si="36"/>
        <v>0</v>
      </c>
      <c r="AI159" s="52">
        <f t="shared" si="37"/>
        <v>0</v>
      </c>
      <c r="AJ159" s="52">
        <f t="shared" si="38"/>
        <v>0</v>
      </c>
      <c r="AK159" s="52">
        <f t="shared" si="39"/>
        <v>0</v>
      </c>
      <c r="AL159" s="52">
        <f t="shared" si="40"/>
        <v>0</v>
      </c>
      <c r="AM159" s="52">
        <f t="shared" si="41"/>
        <v>0</v>
      </c>
    </row>
    <row r="160" spans="32:39" x14ac:dyDescent="0.75">
      <c r="AF160" s="38" t="str">
        <f t="shared" si="51"/>
        <v>Noviembre</v>
      </c>
      <c r="AG160" s="222" t="s">
        <v>749</v>
      </c>
      <c r="AH160" s="52">
        <f t="shared" si="36"/>
        <v>128.66666666666666</v>
      </c>
      <c r="AI160" s="52">
        <f t="shared" si="37"/>
        <v>257.33333333333331</v>
      </c>
      <c r="AJ160" s="52">
        <f t="shared" si="38"/>
        <v>42.888888888888879</v>
      </c>
      <c r="AK160" s="52">
        <f t="shared" si="39"/>
        <v>2.0394735452396997E-4</v>
      </c>
      <c r="AL160" s="52">
        <f t="shared" si="40"/>
        <v>2.0394735452396992E-4</v>
      </c>
      <c r="AM160" s="52">
        <f t="shared" si="41"/>
        <v>5.9144732811951279E-3</v>
      </c>
    </row>
    <row r="161" spans="32:39" x14ac:dyDescent="0.75">
      <c r="AF161" s="38" t="s">
        <v>509</v>
      </c>
      <c r="AG161" s="222" t="s">
        <v>586</v>
      </c>
      <c r="AH161" s="52">
        <f t="shared" si="36"/>
        <v>0</v>
      </c>
      <c r="AI161" s="52">
        <f t="shared" si="37"/>
        <v>0</v>
      </c>
      <c r="AJ161" s="52">
        <f t="shared" si="38"/>
        <v>0</v>
      </c>
      <c r="AK161" s="52">
        <f t="shared" si="39"/>
        <v>0</v>
      </c>
      <c r="AL161" s="52">
        <f t="shared" si="40"/>
        <v>0</v>
      </c>
      <c r="AM161" s="52">
        <f t="shared" si="41"/>
        <v>0</v>
      </c>
    </row>
    <row r="162" spans="32:39" x14ac:dyDescent="0.75">
      <c r="AF162" s="38" t="s">
        <v>509</v>
      </c>
      <c r="AG162" s="222" t="s">
        <v>750</v>
      </c>
      <c r="AH162" s="52">
        <f t="shared" si="36"/>
        <v>0</v>
      </c>
      <c r="AI162" s="52">
        <f t="shared" si="37"/>
        <v>0</v>
      </c>
      <c r="AJ162" s="52">
        <f t="shared" si="38"/>
        <v>0</v>
      </c>
      <c r="AK162" s="52">
        <f t="shared" si="39"/>
        <v>0</v>
      </c>
      <c r="AL162" s="52">
        <f t="shared" si="40"/>
        <v>0</v>
      </c>
      <c r="AM162" s="52">
        <f t="shared" si="41"/>
        <v>0</v>
      </c>
    </row>
    <row r="163" spans="32:39" x14ac:dyDescent="0.75">
      <c r="AF163" s="38" t="s">
        <v>509</v>
      </c>
      <c r="AG163" s="222" t="s">
        <v>749</v>
      </c>
      <c r="AH163" s="52">
        <f t="shared" si="36"/>
        <v>128.66666666666666</v>
      </c>
      <c r="AI163" s="52">
        <f t="shared" si="37"/>
        <v>257.33333333333331</v>
      </c>
      <c r="AJ163" s="52">
        <f t="shared" si="38"/>
        <v>42.888888888888879</v>
      </c>
      <c r="AK163" s="52">
        <f t="shared" si="39"/>
        <v>2.0394735452396997E-4</v>
      </c>
      <c r="AL163" s="52">
        <f t="shared" si="40"/>
        <v>2.0394735452396992E-4</v>
      </c>
      <c r="AM163" s="52">
        <f t="shared" si="41"/>
        <v>5.9144732811951279E-3</v>
      </c>
    </row>
    <row r="1048576" spans="2:4" x14ac:dyDescent="0.75">
      <c r="B1048576" s="52"/>
      <c r="D1048576" s="125"/>
    </row>
  </sheetData>
  <mergeCells count="25">
    <mergeCell ref="Q41:Q42"/>
    <mergeCell ref="R41:R42"/>
    <mergeCell ref="S41:S42"/>
    <mergeCell ref="L39:S39"/>
    <mergeCell ref="L40:P40"/>
    <mergeCell ref="Q40:S40"/>
    <mergeCell ref="L41:L42"/>
    <mergeCell ref="N41:N42"/>
    <mergeCell ref="P41:P42"/>
    <mergeCell ref="B14:G14"/>
    <mergeCell ref="H14:O14"/>
    <mergeCell ref="H41:I41"/>
    <mergeCell ref="J41:K41"/>
    <mergeCell ref="M41:M42"/>
    <mergeCell ref="O41:O42"/>
    <mergeCell ref="H16:O27"/>
    <mergeCell ref="B41:F41"/>
    <mergeCell ref="AK126:AK127"/>
    <mergeCell ref="AL126:AL127"/>
    <mergeCell ref="AM126:AM127"/>
    <mergeCell ref="AF126:AF127"/>
    <mergeCell ref="AG126:AG127"/>
    <mergeCell ref="AH126:AH127"/>
    <mergeCell ref="AI126:AI127"/>
    <mergeCell ref="AJ126:AJ127"/>
  </mergeCells>
  <hyperlinks>
    <hyperlink ref="B9" location="VENTEOS!A1" display="&lt;&lt;&lt;VENTEOS" xr:uid="{C5F05742-24A7-43AF-88FC-F9D8C4176CF0}"/>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D12768C-731A-4C6E-A92A-2E69B1A4C346}">
          <x14:formula1>
            <xm:f>Hoja1!$B$62:$B$63</xm:f>
          </x14:formula1>
          <xm:sqref>I43:I123</xm:sqref>
        </x14:dataValidation>
        <x14:dataValidation type="list" allowBlank="1" showInputMessage="1" showErrorMessage="1" xr:uid="{1419D62C-5DFC-495C-848E-09007753D174}">
          <x14:formula1>
            <xm:f>Hoja1!$B$45:$B$56</xm:f>
          </x14:formula1>
          <xm:sqref>F43:F123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35BB-0318-4686-8B93-DF00A060A436}">
  <sheetPr>
    <tabColor theme="5" tint="0.79998168889431442"/>
  </sheetPr>
  <dimension ref="A1:BD172"/>
  <sheetViews>
    <sheetView zoomScale="70" zoomScaleNormal="70" workbookViewId="0">
      <selection activeCell="B10" sqref="B10"/>
    </sheetView>
  </sheetViews>
  <sheetFormatPr baseColWidth="10" defaultRowHeight="14.75" x14ac:dyDescent="0.75"/>
  <cols>
    <col min="1" max="1" width="10.90625" style="1"/>
    <col min="2" max="2" width="29.90625" bestFit="1" customWidth="1"/>
    <col min="3" max="3" width="29.90625" customWidth="1"/>
    <col min="4" max="5" width="29.90625" style="160" customWidth="1"/>
    <col min="6" max="6" width="29.90625" customWidth="1"/>
    <col min="7" max="7" width="38.26953125" customWidth="1"/>
    <col min="8" max="8" width="26.90625" bestFit="1" customWidth="1"/>
    <col min="9" max="9" width="39.1796875" bestFit="1" customWidth="1"/>
    <col min="10" max="10" width="50.26953125" customWidth="1"/>
    <col min="14" max="16" width="10.90625" style="1"/>
    <col min="17" max="17" width="18.81640625" style="1" bestFit="1" customWidth="1"/>
    <col min="18" max="27" width="10.90625" style="1"/>
    <col min="28" max="28" width="0" style="1" hidden="1" customWidth="1"/>
    <col min="29" max="29" width="10.90625" style="1" hidden="1" customWidth="1"/>
    <col min="30" max="30" width="11.1796875" style="83" hidden="1" customWidth="1"/>
    <col min="31" max="31" width="30.26953125" style="83" hidden="1" customWidth="1"/>
    <col min="32" max="33" width="31" style="83" hidden="1" customWidth="1"/>
    <col min="34" max="36" width="25.6328125" style="83" hidden="1" customWidth="1"/>
    <col min="37" max="37" width="24.1796875" style="83" hidden="1" customWidth="1"/>
    <col min="38" max="39" width="23.6328125" style="83" hidden="1" customWidth="1"/>
    <col min="40" max="41" width="21.1796875" style="83" hidden="1" customWidth="1"/>
    <col min="42" max="56" width="10.90625" style="1" hidden="1" customWidth="1"/>
    <col min="57" max="57" width="0" style="1" hidden="1" customWidth="1"/>
    <col min="58" max="16384" width="10.90625" style="1"/>
  </cols>
  <sheetData>
    <row r="1" spans="1:41" x14ac:dyDescent="0.75">
      <c r="A1" s="6"/>
      <c r="B1" s="1"/>
      <c r="C1" s="1"/>
      <c r="D1" s="1"/>
      <c r="E1" s="1"/>
      <c r="F1" s="1"/>
      <c r="G1" s="1"/>
      <c r="H1" s="1"/>
      <c r="I1" s="1"/>
      <c r="J1" s="1"/>
      <c r="K1" s="1"/>
      <c r="L1" s="1"/>
      <c r="M1" s="1"/>
      <c r="AD1" s="1"/>
      <c r="AE1" s="1"/>
      <c r="AF1" s="1"/>
      <c r="AG1" s="1"/>
      <c r="AH1" s="1"/>
      <c r="AI1" s="1"/>
      <c r="AJ1" s="1"/>
      <c r="AK1" s="1"/>
      <c r="AL1" s="1"/>
      <c r="AM1" s="1"/>
      <c r="AN1" s="1"/>
      <c r="AO1" s="1"/>
    </row>
    <row r="2" spans="1:41" x14ac:dyDescent="0.75">
      <c r="A2" s="6"/>
      <c r="B2" s="1"/>
      <c r="C2" s="1"/>
      <c r="D2" s="1"/>
      <c r="E2" s="1"/>
      <c r="F2" s="1"/>
      <c r="G2" s="1"/>
      <c r="H2" s="1"/>
      <c r="I2" s="1"/>
      <c r="J2" s="1"/>
      <c r="K2" s="1"/>
      <c r="L2" s="1"/>
      <c r="M2" s="1"/>
      <c r="AD2" s="1"/>
      <c r="AE2" s="1"/>
      <c r="AF2" s="1"/>
      <c r="AG2" s="1"/>
      <c r="AH2" s="1"/>
      <c r="AI2" s="1"/>
      <c r="AJ2" s="1"/>
      <c r="AK2" s="1"/>
      <c r="AL2" s="1"/>
      <c r="AM2" s="1"/>
      <c r="AN2" s="1"/>
      <c r="AO2" s="1"/>
    </row>
    <row r="3" spans="1:41" x14ac:dyDescent="0.75">
      <c r="A3" s="6"/>
      <c r="B3" s="1"/>
      <c r="C3" s="1"/>
      <c r="D3" s="1"/>
      <c r="E3" s="1"/>
      <c r="F3" s="1"/>
      <c r="G3" s="1"/>
      <c r="H3" s="1"/>
      <c r="I3" s="1"/>
      <c r="J3" s="1"/>
      <c r="K3" s="1"/>
      <c r="L3" s="1"/>
      <c r="M3" s="1"/>
      <c r="AD3" s="1"/>
      <c r="AE3" s="1"/>
      <c r="AF3" s="1"/>
      <c r="AG3" s="1"/>
      <c r="AH3" s="1"/>
      <c r="AI3" s="1"/>
      <c r="AJ3" s="1"/>
      <c r="AK3" s="1"/>
      <c r="AL3" s="1"/>
      <c r="AM3" s="1"/>
      <c r="AN3" s="1"/>
      <c r="AO3" s="1"/>
    </row>
    <row r="4" spans="1:41" x14ac:dyDescent="0.75">
      <c r="A4" s="6"/>
      <c r="B4" s="1"/>
      <c r="C4" s="1"/>
      <c r="D4" s="1"/>
      <c r="E4" s="1"/>
      <c r="F4" s="1"/>
      <c r="G4" s="1"/>
      <c r="H4" s="1"/>
      <c r="I4" s="1"/>
      <c r="J4" s="1"/>
      <c r="K4" s="1"/>
      <c r="L4" s="1"/>
      <c r="M4" s="1"/>
      <c r="AD4" s="1"/>
      <c r="AE4" s="1"/>
      <c r="AF4" s="1"/>
      <c r="AG4" s="1"/>
      <c r="AH4" s="1"/>
      <c r="AI4" s="1"/>
      <c r="AJ4" s="1"/>
      <c r="AK4" s="1"/>
      <c r="AL4" s="1"/>
      <c r="AM4" s="1"/>
      <c r="AN4" s="1"/>
      <c r="AO4" s="1"/>
    </row>
    <row r="5" spans="1:41" x14ac:dyDescent="0.75">
      <c r="A5" s="6"/>
      <c r="B5" s="1"/>
      <c r="C5" s="1"/>
      <c r="D5" s="1"/>
      <c r="E5" s="1"/>
      <c r="F5" s="1"/>
      <c r="G5" s="1"/>
      <c r="H5" s="1"/>
      <c r="I5" s="1"/>
      <c r="J5" s="1"/>
      <c r="K5" s="1"/>
      <c r="L5" s="1"/>
      <c r="M5" s="1"/>
      <c r="AD5" s="1"/>
      <c r="AE5" s="1"/>
      <c r="AF5" s="1"/>
      <c r="AG5" s="1"/>
      <c r="AH5" s="1"/>
      <c r="AI5" s="1"/>
      <c r="AJ5" s="1"/>
      <c r="AK5" s="1"/>
      <c r="AL5" s="1"/>
      <c r="AM5" s="1"/>
      <c r="AN5" s="1"/>
      <c r="AO5" s="1"/>
    </row>
    <row r="6" spans="1:41" x14ac:dyDescent="0.75">
      <c r="A6" s="6"/>
      <c r="B6" s="1"/>
      <c r="C6" s="1"/>
      <c r="D6" s="1"/>
      <c r="E6" s="1"/>
      <c r="F6" s="1"/>
      <c r="G6" s="1"/>
      <c r="H6" s="1"/>
      <c r="I6" s="1"/>
      <c r="J6" s="1"/>
      <c r="K6" s="1"/>
      <c r="L6" s="1"/>
      <c r="M6" s="1"/>
      <c r="AD6" s="1"/>
      <c r="AE6" s="1"/>
      <c r="AF6" s="1"/>
      <c r="AG6" s="1"/>
      <c r="AH6" s="1"/>
      <c r="AI6" s="1"/>
      <c r="AJ6" s="1"/>
      <c r="AK6" s="1"/>
      <c r="AL6" s="1"/>
      <c r="AM6" s="1"/>
      <c r="AN6" s="1"/>
      <c r="AO6" s="1"/>
    </row>
    <row r="7" spans="1:41" x14ac:dyDescent="0.75">
      <c r="A7" s="6"/>
      <c r="B7" s="1"/>
      <c r="C7" s="1"/>
      <c r="D7" s="1"/>
      <c r="E7" s="1"/>
      <c r="F7" s="1"/>
      <c r="G7" s="1"/>
      <c r="H7" s="1"/>
      <c r="I7" s="1"/>
      <c r="J7" s="1"/>
      <c r="K7" s="1"/>
      <c r="L7" s="1"/>
      <c r="M7" s="1"/>
      <c r="AD7" s="1"/>
      <c r="AE7" s="1"/>
      <c r="AF7" s="1"/>
      <c r="AG7" s="1"/>
      <c r="AH7" s="1"/>
      <c r="AI7" s="1"/>
      <c r="AJ7" s="1"/>
      <c r="AK7" s="1"/>
      <c r="AL7" s="1"/>
      <c r="AM7" s="1"/>
      <c r="AN7" s="1"/>
      <c r="AO7" s="1"/>
    </row>
    <row r="8" spans="1:41" ht="18.5" x14ac:dyDescent="0.9">
      <c r="C8" s="12"/>
      <c r="D8" s="12"/>
      <c r="E8" s="12"/>
      <c r="F8" s="12"/>
      <c r="G8" s="1"/>
      <c r="H8" s="1"/>
      <c r="I8" s="1"/>
      <c r="J8" s="1"/>
      <c r="K8" s="1"/>
      <c r="L8" s="1"/>
      <c r="M8" s="1"/>
      <c r="AD8" s="1"/>
      <c r="AE8" s="1"/>
      <c r="AF8" s="1"/>
      <c r="AG8" s="1"/>
      <c r="AH8" s="1"/>
      <c r="AI8" s="1"/>
      <c r="AJ8" s="1"/>
      <c r="AK8" s="1"/>
      <c r="AL8" s="1"/>
      <c r="AM8" s="1"/>
      <c r="AN8" s="1"/>
      <c r="AO8" s="1"/>
    </row>
    <row r="9" spans="1:41" x14ac:dyDescent="0.75">
      <c r="B9" s="1"/>
      <c r="C9" s="1"/>
      <c r="D9" s="1"/>
      <c r="E9" s="1"/>
      <c r="F9" s="1"/>
      <c r="G9" s="1"/>
      <c r="H9" s="1"/>
      <c r="I9" s="1"/>
      <c r="J9" s="1"/>
      <c r="K9" s="1"/>
      <c r="L9" s="1"/>
      <c r="M9" s="1"/>
      <c r="AD9" s="1"/>
      <c r="AE9" s="1"/>
      <c r="AF9" s="1"/>
      <c r="AG9" s="1"/>
      <c r="AH9" s="1"/>
      <c r="AI9" s="1"/>
      <c r="AJ9" s="1"/>
      <c r="AK9" s="1"/>
      <c r="AL9" s="1"/>
      <c r="AM9" s="1"/>
      <c r="AN9" s="1"/>
      <c r="AO9" s="1"/>
    </row>
    <row r="10" spans="1:41" x14ac:dyDescent="0.75">
      <c r="B10" s="6" t="s">
        <v>419</v>
      </c>
      <c r="C10" s="1"/>
      <c r="D10" s="1"/>
      <c r="E10" s="1"/>
      <c r="F10" s="1"/>
      <c r="G10" s="1"/>
      <c r="H10" s="1"/>
      <c r="I10" s="1"/>
      <c r="J10" s="1"/>
      <c r="K10" s="1"/>
      <c r="L10" s="1"/>
      <c r="M10" s="1"/>
      <c r="AD10" s="1"/>
      <c r="AE10" s="1"/>
      <c r="AF10" s="1"/>
      <c r="AG10" s="1"/>
      <c r="AH10" s="1"/>
      <c r="AI10" s="1"/>
      <c r="AJ10" s="1"/>
      <c r="AK10" s="1"/>
      <c r="AL10" s="1"/>
      <c r="AM10" s="1"/>
      <c r="AN10" s="1"/>
      <c r="AO10" s="1"/>
    </row>
    <row r="11" spans="1:41" x14ac:dyDescent="0.75">
      <c r="B11" s="1"/>
      <c r="C11" s="1"/>
      <c r="D11" s="1"/>
      <c r="E11" s="1"/>
      <c r="F11" s="1"/>
      <c r="G11" s="1"/>
      <c r="H11" s="1"/>
      <c r="I11" s="1"/>
      <c r="J11" s="1"/>
      <c r="K11" s="1"/>
      <c r="L11" s="1"/>
      <c r="M11" s="1"/>
      <c r="AD11" s="1"/>
      <c r="AE11" s="1"/>
      <c r="AF11" s="1"/>
      <c r="AG11" s="1"/>
      <c r="AH11" s="1"/>
      <c r="AI11" s="1"/>
      <c r="AJ11" s="1"/>
      <c r="AK11" s="1"/>
      <c r="AL11" s="1"/>
      <c r="AM11" s="1"/>
      <c r="AN11" s="1"/>
      <c r="AO11" s="1"/>
    </row>
    <row r="12" spans="1:41" ht="18.5" x14ac:dyDescent="0.9">
      <c r="B12" s="12" t="s">
        <v>945</v>
      </c>
      <c r="C12" s="1"/>
      <c r="D12" s="1"/>
      <c r="E12" s="1"/>
      <c r="F12" s="1"/>
      <c r="G12" s="1"/>
      <c r="H12" s="1"/>
      <c r="I12" s="1"/>
      <c r="J12" s="1"/>
      <c r="K12" s="1"/>
      <c r="L12" s="1"/>
      <c r="M12" s="1"/>
      <c r="AD12" s="1"/>
      <c r="AE12" s="1"/>
      <c r="AF12" s="1"/>
      <c r="AG12" s="1"/>
      <c r="AH12" s="1"/>
      <c r="AI12" s="1"/>
      <c r="AJ12" s="1"/>
      <c r="AK12" s="1"/>
      <c r="AL12" s="1"/>
      <c r="AM12" s="1"/>
      <c r="AN12" s="1"/>
      <c r="AO12" s="1"/>
    </row>
    <row r="13" spans="1:41" x14ac:dyDescent="0.75">
      <c r="B13" s="1"/>
      <c r="C13" s="1"/>
      <c r="D13" s="1"/>
      <c r="E13" s="1"/>
      <c r="F13" s="1"/>
      <c r="G13" s="1"/>
      <c r="H13" s="1"/>
      <c r="I13" s="1"/>
      <c r="J13" s="1"/>
      <c r="K13" s="1"/>
      <c r="L13" s="1"/>
      <c r="M13" s="1"/>
      <c r="AD13" s="1"/>
      <c r="AE13" s="1"/>
      <c r="AF13" s="1"/>
      <c r="AG13" s="1"/>
      <c r="AH13" s="1"/>
      <c r="AI13" s="1"/>
      <c r="AJ13" s="1"/>
      <c r="AK13" s="1"/>
      <c r="AL13" s="1"/>
      <c r="AM13" s="1"/>
      <c r="AN13" s="1"/>
      <c r="AO13" s="1"/>
    </row>
    <row r="14" spans="1:41" x14ac:dyDescent="0.75">
      <c r="B14" s="259" t="s">
        <v>1014</v>
      </c>
      <c r="C14" s="284"/>
      <c r="D14" s="284"/>
      <c r="E14" s="284"/>
      <c r="F14" s="284"/>
      <c r="G14" s="284"/>
      <c r="H14" s="400" t="s">
        <v>311</v>
      </c>
      <c r="I14" s="401"/>
      <c r="J14" s="401"/>
      <c r="K14" s="401"/>
      <c r="L14" s="401"/>
      <c r="M14" s="401"/>
      <c r="N14" s="401"/>
      <c r="O14" s="401"/>
      <c r="P14" s="401"/>
      <c r="Q14" s="401"/>
      <c r="R14" s="402"/>
      <c r="AD14" s="1"/>
      <c r="AE14" s="1"/>
      <c r="AF14" s="1"/>
      <c r="AG14" s="1"/>
      <c r="AH14" s="1"/>
      <c r="AI14" s="1"/>
      <c r="AJ14" s="1"/>
      <c r="AK14" s="1"/>
      <c r="AL14" s="1"/>
      <c r="AM14" s="1"/>
      <c r="AN14" s="1"/>
      <c r="AO14" s="1"/>
    </row>
    <row r="15" spans="1:41" x14ac:dyDescent="0.75">
      <c r="B15" s="22"/>
      <c r="C15" s="23"/>
      <c r="D15" s="23"/>
      <c r="E15" s="23"/>
      <c r="F15" s="23"/>
      <c r="G15" s="23"/>
      <c r="H15" s="22"/>
      <c r="I15" s="23"/>
      <c r="J15" s="23"/>
      <c r="K15" s="23"/>
      <c r="L15" s="23"/>
      <c r="M15" s="23"/>
      <c r="N15" s="23"/>
      <c r="O15" s="23"/>
      <c r="P15" s="23"/>
      <c r="Q15" s="23"/>
      <c r="R15" s="24"/>
      <c r="AD15" s="1"/>
      <c r="AE15" s="1"/>
      <c r="AF15" s="1"/>
      <c r="AG15" s="1"/>
      <c r="AH15" s="1"/>
      <c r="AI15" s="1"/>
      <c r="AJ15" s="1"/>
      <c r="AK15" s="1"/>
      <c r="AL15" s="1"/>
      <c r="AM15" s="1"/>
      <c r="AN15" s="1"/>
      <c r="AO15" s="1"/>
    </row>
    <row r="16" spans="1:41" x14ac:dyDescent="0.75">
      <c r="B16" s="25"/>
      <c r="C16" s="1"/>
      <c r="D16" s="1"/>
      <c r="E16" s="1"/>
      <c r="F16" s="1"/>
      <c r="G16" s="1"/>
      <c r="H16" s="272" t="s">
        <v>919</v>
      </c>
      <c r="I16" s="265"/>
      <c r="J16" s="265"/>
      <c r="K16" s="265"/>
      <c r="L16" s="265"/>
      <c r="M16" s="265"/>
      <c r="N16" s="265"/>
      <c r="O16" s="265"/>
      <c r="P16" s="265"/>
      <c r="Q16" s="265"/>
      <c r="R16" s="273"/>
      <c r="AD16" s="1"/>
      <c r="AE16" s="1"/>
      <c r="AF16" s="1"/>
      <c r="AG16" s="1"/>
      <c r="AH16" s="1"/>
      <c r="AI16" s="1"/>
      <c r="AJ16" s="1"/>
      <c r="AK16" s="1"/>
      <c r="AL16" s="1"/>
      <c r="AM16" s="1"/>
      <c r="AN16" s="1"/>
      <c r="AO16" s="1"/>
    </row>
    <row r="17" spans="2:41" x14ac:dyDescent="0.75">
      <c r="B17" s="25"/>
      <c r="C17" s="1"/>
      <c r="D17" s="1"/>
      <c r="E17" s="1"/>
      <c r="F17" s="1"/>
      <c r="G17" s="1"/>
      <c r="H17" s="272"/>
      <c r="I17" s="265"/>
      <c r="J17" s="265"/>
      <c r="K17" s="265"/>
      <c r="L17" s="265"/>
      <c r="M17" s="265"/>
      <c r="N17" s="265"/>
      <c r="O17" s="265"/>
      <c r="P17" s="265"/>
      <c r="Q17" s="265"/>
      <c r="R17" s="273"/>
      <c r="AD17" s="1"/>
      <c r="AE17" s="1"/>
      <c r="AF17" s="1"/>
      <c r="AG17" s="1"/>
      <c r="AH17" s="1"/>
      <c r="AI17" s="1"/>
      <c r="AJ17" s="1"/>
      <c r="AK17" s="1"/>
      <c r="AL17" s="1"/>
      <c r="AM17" s="1"/>
      <c r="AN17" s="1"/>
      <c r="AO17" s="1"/>
    </row>
    <row r="18" spans="2:41" x14ac:dyDescent="0.75">
      <c r="B18" s="25"/>
      <c r="C18" s="1"/>
      <c r="D18" s="1"/>
      <c r="E18" s="1"/>
      <c r="F18" s="1"/>
      <c r="G18" s="1"/>
      <c r="H18" s="272"/>
      <c r="I18" s="265"/>
      <c r="J18" s="265"/>
      <c r="K18" s="265"/>
      <c r="L18" s="265"/>
      <c r="M18" s="265"/>
      <c r="N18" s="265"/>
      <c r="O18" s="265"/>
      <c r="P18" s="265"/>
      <c r="Q18" s="265"/>
      <c r="R18" s="273"/>
      <c r="AD18" s="1"/>
      <c r="AE18" s="1"/>
      <c r="AF18" s="1"/>
      <c r="AG18" s="1"/>
      <c r="AH18" s="1"/>
      <c r="AI18" s="1"/>
      <c r="AJ18" s="1"/>
      <c r="AK18" s="1"/>
      <c r="AL18" s="1"/>
      <c r="AM18" s="1"/>
      <c r="AN18" s="1"/>
      <c r="AO18" s="1"/>
    </row>
    <row r="19" spans="2:41" x14ac:dyDescent="0.75">
      <c r="B19" s="25"/>
      <c r="C19" s="1"/>
      <c r="D19" s="1"/>
      <c r="E19" s="1"/>
      <c r="F19" s="1"/>
      <c r="G19" s="1"/>
      <c r="H19" s="272"/>
      <c r="I19" s="265"/>
      <c r="J19" s="265"/>
      <c r="K19" s="265"/>
      <c r="L19" s="265"/>
      <c r="M19" s="265"/>
      <c r="N19" s="265"/>
      <c r="O19" s="265"/>
      <c r="P19" s="265"/>
      <c r="Q19" s="265"/>
      <c r="R19" s="273"/>
      <c r="AD19" s="1"/>
      <c r="AE19" s="1"/>
      <c r="AF19" s="1"/>
      <c r="AG19" s="1"/>
      <c r="AH19" s="1"/>
      <c r="AI19" s="1"/>
      <c r="AJ19" s="1"/>
      <c r="AK19" s="1"/>
      <c r="AL19" s="1"/>
      <c r="AM19" s="1"/>
      <c r="AN19" s="1"/>
      <c r="AO19" s="1"/>
    </row>
    <row r="20" spans="2:41" x14ac:dyDescent="0.75">
      <c r="B20" s="25"/>
      <c r="C20" s="1"/>
      <c r="D20" s="1"/>
      <c r="E20" s="1"/>
      <c r="F20" s="1"/>
      <c r="G20" s="1"/>
      <c r="H20" s="272"/>
      <c r="I20" s="265"/>
      <c r="J20" s="265"/>
      <c r="K20" s="265"/>
      <c r="L20" s="265"/>
      <c r="M20" s="265"/>
      <c r="N20" s="265"/>
      <c r="O20" s="265"/>
      <c r="P20" s="265"/>
      <c r="Q20" s="265"/>
      <c r="R20" s="273"/>
      <c r="AD20" s="1"/>
      <c r="AE20" s="1"/>
      <c r="AF20" s="1"/>
      <c r="AG20" s="1"/>
      <c r="AH20" s="1"/>
      <c r="AI20" s="1"/>
      <c r="AJ20" s="1"/>
      <c r="AK20" s="1"/>
      <c r="AL20" s="1"/>
      <c r="AM20" s="1"/>
      <c r="AN20" s="1"/>
      <c r="AO20" s="1"/>
    </row>
    <row r="21" spans="2:41" x14ac:dyDescent="0.75">
      <c r="B21" s="25"/>
      <c r="C21" s="1"/>
      <c r="D21" s="1"/>
      <c r="E21" s="1"/>
      <c r="F21" s="1"/>
      <c r="G21" s="1"/>
      <c r="H21" s="272"/>
      <c r="I21" s="265"/>
      <c r="J21" s="265"/>
      <c r="K21" s="265"/>
      <c r="L21" s="265"/>
      <c r="M21" s="265"/>
      <c r="N21" s="265"/>
      <c r="O21" s="265"/>
      <c r="P21" s="265"/>
      <c r="Q21" s="265"/>
      <c r="R21" s="273"/>
      <c r="AD21" s="1"/>
      <c r="AE21" s="1"/>
      <c r="AF21" s="1"/>
      <c r="AG21" s="1"/>
      <c r="AH21" s="1"/>
      <c r="AI21" s="1"/>
      <c r="AJ21" s="1"/>
      <c r="AK21" s="1"/>
      <c r="AL21" s="1"/>
      <c r="AM21" s="1"/>
      <c r="AN21" s="1"/>
      <c r="AO21" s="1"/>
    </row>
    <row r="22" spans="2:41" x14ac:dyDescent="0.75">
      <c r="B22" s="25"/>
      <c r="C22" s="1"/>
      <c r="D22" s="1"/>
      <c r="E22" s="1"/>
      <c r="F22" s="1"/>
      <c r="G22" s="1"/>
      <c r="H22" s="272"/>
      <c r="I22" s="265"/>
      <c r="J22" s="265"/>
      <c r="K22" s="265"/>
      <c r="L22" s="265"/>
      <c r="M22" s="265"/>
      <c r="N22" s="265"/>
      <c r="O22" s="265"/>
      <c r="P22" s="265"/>
      <c r="Q22" s="265"/>
      <c r="R22" s="273"/>
      <c r="AD22" s="1"/>
      <c r="AE22" s="1"/>
      <c r="AF22" s="1"/>
      <c r="AG22" s="1"/>
      <c r="AH22" s="1"/>
      <c r="AI22" s="1"/>
      <c r="AJ22" s="1"/>
      <c r="AK22" s="1"/>
      <c r="AL22" s="1"/>
      <c r="AM22" s="1"/>
      <c r="AN22" s="1"/>
      <c r="AO22" s="1"/>
    </row>
    <row r="23" spans="2:41" x14ac:dyDescent="0.75">
      <c r="B23" s="25"/>
      <c r="C23" s="1"/>
      <c r="D23" s="1"/>
      <c r="E23" s="1"/>
      <c r="F23" s="1"/>
      <c r="G23" s="1"/>
      <c r="H23" s="272"/>
      <c r="I23" s="265"/>
      <c r="J23" s="265"/>
      <c r="K23" s="265"/>
      <c r="L23" s="265"/>
      <c r="M23" s="265"/>
      <c r="N23" s="265"/>
      <c r="O23" s="265"/>
      <c r="P23" s="265"/>
      <c r="Q23" s="265"/>
      <c r="R23" s="273"/>
      <c r="AD23" s="1"/>
      <c r="AE23" s="1"/>
      <c r="AF23" s="1"/>
      <c r="AG23" s="1"/>
      <c r="AH23" s="1"/>
      <c r="AI23" s="1"/>
      <c r="AJ23" s="1"/>
      <c r="AK23" s="1"/>
      <c r="AL23" s="1"/>
      <c r="AM23" s="1"/>
      <c r="AN23" s="1"/>
      <c r="AO23" s="1"/>
    </row>
    <row r="24" spans="2:41" ht="18.5" x14ac:dyDescent="0.9">
      <c r="B24" s="104"/>
      <c r="C24" s="1"/>
      <c r="D24" s="1"/>
      <c r="E24" s="1"/>
      <c r="F24" s="1"/>
      <c r="G24" s="1"/>
      <c r="H24" s="272"/>
      <c r="I24" s="265"/>
      <c r="J24" s="265"/>
      <c r="K24" s="265"/>
      <c r="L24" s="265"/>
      <c r="M24" s="265"/>
      <c r="N24" s="265"/>
      <c r="O24" s="265"/>
      <c r="P24" s="265"/>
      <c r="Q24" s="265"/>
      <c r="R24" s="273"/>
      <c r="AD24" s="1"/>
      <c r="AE24" s="1"/>
      <c r="AF24" s="1"/>
      <c r="AG24" s="1"/>
      <c r="AH24" s="1"/>
      <c r="AI24" s="1"/>
      <c r="AJ24" s="1"/>
      <c r="AK24" s="1"/>
      <c r="AL24" s="1"/>
      <c r="AM24" s="1"/>
      <c r="AN24" s="1"/>
      <c r="AO24" s="1"/>
    </row>
    <row r="25" spans="2:41" x14ac:dyDescent="0.75">
      <c r="B25" s="25"/>
      <c r="C25" s="1"/>
      <c r="D25" s="1"/>
      <c r="E25" s="1"/>
      <c r="F25" s="1"/>
      <c r="G25" s="1"/>
      <c r="H25" s="272"/>
      <c r="I25" s="265"/>
      <c r="J25" s="265"/>
      <c r="K25" s="265"/>
      <c r="L25" s="265"/>
      <c r="M25" s="265"/>
      <c r="N25" s="265"/>
      <c r="O25" s="265"/>
      <c r="P25" s="265"/>
      <c r="Q25" s="265"/>
      <c r="R25" s="273"/>
      <c r="AD25" s="1"/>
      <c r="AE25" s="1"/>
      <c r="AF25" s="1"/>
      <c r="AG25" s="1"/>
      <c r="AH25" s="1"/>
      <c r="AI25" s="1"/>
      <c r="AJ25" s="1"/>
      <c r="AK25" s="1"/>
      <c r="AL25" s="1"/>
      <c r="AM25" s="1"/>
      <c r="AN25" s="1"/>
      <c r="AO25" s="1"/>
    </row>
    <row r="26" spans="2:41" x14ac:dyDescent="0.75">
      <c r="B26" s="25"/>
      <c r="C26" s="1"/>
      <c r="D26" s="1"/>
      <c r="E26" s="1"/>
      <c r="F26" s="1"/>
      <c r="G26" s="1"/>
      <c r="H26" s="272"/>
      <c r="I26" s="265"/>
      <c r="J26" s="265"/>
      <c r="K26" s="265"/>
      <c r="L26" s="265"/>
      <c r="M26" s="265"/>
      <c r="N26" s="265"/>
      <c r="O26" s="265"/>
      <c r="P26" s="265"/>
      <c r="Q26" s="265"/>
      <c r="R26" s="273"/>
      <c r="AD26" s="1"/>
      <c r="AE26" s="1"/>
      <c r="AF26" s="1"/>
      <c r="AG26" s="1"/>
      <c r="AH26" s="1"/>
      <c r="AI26" s="1"/>
      <c r="AJ26" s="1"/>
      <c r="AK26" s="1"/>
      <c r="AL26" s="1"/>
      <c r="AM26" s="1"/>
      <c r="AN26" s="1"/>
      <c r="AO26" s="1"/>
    </row>
    <row r="27" spans="2:41" x14ac:dyDescent="0.75">
      <c r="B27" s="25"/>
      <c r="C27" s="1"/>
      <c r="D27" s="1"/>
      <c r="E27" s="1"/>
      <c r="F27" s="1"/>
      <c r="G27" s="1"/>
      <c r="H27" s="54" t="s">
        <v>76</v>
      </c>
      <c r="I27" s="11"/>
      <c r="J27" s="11"/>
      <c r="K27" s="11"/>
      <c r="L27" s="11"/>
      <c r="M27" s="11"/>
      <c r="N27" s="11"/>
      <c r="O27" s="11"/>
      <c r="P27" s="11"/>
      <c r="Q27" s="11"/>
      <c r="R27" s="26"/>
      <c r="AD27" s="1"/>
      <c r="AE27" s="1"/>
      <c r="AF27" s="1"/>
      <c r="AG27" s="1"/>
      <c r="AH27" s="1"/>
      <c r="AI27" s="1"/>
      <c r="AJ27" s="1"/>
      <c r="AK27" s="1"/>
      <c r="AL27" s="1"/>
      <c r="AM27" s="1"/>
      <c r="AN27" s="1"/>
      <c r="AO27" s="1"/>
    </row>
    <row r="28" spans="2:41" x14ac:dyDescent="0.75">
      <c r="B28" s="25"/>
      <c r="C28" s="1"/>
      <c r="D28" s="1"/>
      <c r="E28" s="1"/>
      <c r="F28" s="1"/>
      <c r="G28" s="1"/>
      <c r="H28" s="25"/>
      <c r="I28" s="11"/>
      <c r="J28" s="11"/>
      <c r="K28" s="11"/>
      <c r="L28" s="11"/>
      <c r="M28" s="11"/>
      <c r="N28" s="11"/>
      <c r="O28" s="11"/>
      <c r="P28" s="11"/>
      <c r="Q28" s="11"/>
      <c r="R28" s="26"/>
      <c r="AD28" s="1"/>
      <c r="AE28" s="1"/>
      <c r="AF28" s="1"/>
      <c r="AG28" s="1"/>
      <c r="AH28" s="1"/>
      <c r="AI28" s="1"/>
      <c r="AJ28" s="1"/>
      <c r="AK28" s="1"/>
      <c r="AL28" s="1"/>
      <c r="AM28" s="1"/>
      <c r="AN28" s="1"/>
      <c r="AO28" s="1"/>
    </row>
    <row r="29" spans="2:41" x14ac:dyDescent="0.75">
      <c r="B29" s="25"/>
      <c r="C29" s="1"/>
      <c r="D29" s="1"/>
      <c r="E29" s="1"/>
      <c r="F29" s="1"/>
      <c r="G29" s="1"/>
      <c r="H29" s="30" t="s">
        <v>441</v>
      </c>
      <c r="I29" s="236"/>
      <c r="J29" s="236"/>
      <c r="K29" s="236"/>
      <c r="L29" s="236"/>
      <c r="M29" s="236"/>
      <c r="N29" s="236"/>
      <c r="O29" s="236"/>
      <c r="P29" s="236"/>
      <c r="R29" s="26"/>
      <c r="AD29" s="1"/>
      <c r="AE29" s="1"/>
      <c r="AF29" s="1"/>
      <c r="AG29" s="1"/>
      <c r="AH29" s="1"/>
      <c r="AI29" s="1"/>
      <c r="AJ29" s="1"/>
      <c r="AK29" s="1"/>
      <c r="AL29" s="1"/>
      <c r="AM29" s="1"/>
      <c r="AN29" s="1"/>
      <c r="AO29" s="1"/>
    </row>
    <row r="30" spans="2:41" x14ac:dyDescent="0.75">
      <c r="B30" s="25"/>
      <c r="C30" s="1"/>
      <c r="D30" s="1"/>
      <c r="E30" s="1"/>
      <c r="F30" s="1"/>
      <c r="G30" s="1"/>
      <c r="H30" s="109" t="s">
        <v>915</v>
      </c>
      <c r="I30" s="236"/>
      <c r="J30" s="236"/>
      <c r="K30" s="236"/>
      <c r="L30" s="236"/>
      <c r="M30" s="236"/>
      <c r="N30" s="236"/>
      <c r="O30" s="236"/>
      <c r="P30" s="236"/>
      <c r="R30" s="26"/>
      <c r="AD30" s="1"/>
      <c r="AE30" s="1"/>
      <c r="AF30" s="1"/>
      <c r="AG30" s="1"/>
      <c r="AH30" s="1"/>
      <c r="AI30" s="1"/>
      <c r="AJ30" s="1"/>
      <c r="AK30" s="1"/>
      <c r="AL30" s="1"/>
      <c r="AM30" s="1"/>
      <c r="AN30" s="1"/>
      <c r="AO30" s="1"/>
    </row>
    <row r="31" spans="2:41" x14ac:dyDescent="0.75">
      <c r="B31" s="48"/>
      <c r="C31" s="5"/>
      <c r="D31" s="5"/>
      <c r="E31" s="5"/>
      <c r="F31" s="5"/>
      <c r="G31" s="5"/>
      <c r="H31" s="235"/>
      <c r="I31" s="236"/>
      <c r="J31" s="236"/>
      <c r="K31" s="236"/>
      <c r="L31" s="236"/>
      <c r="M31" s="236"/>
      <c r="N31" s="236"/>
      <c r="O31" s="236"/>
      <c r="P31" s="236"/>
      <c r="R31" s="26"/>
      <c r="AD31" s="1"/>
      <c r="AE31" s="1"/>
      <c r="AF31" s="1"/>
      <c r="AG31" s="1"/>
      <c r="AH31" s="1"/>
      <c r="AI31" s="1"/>
      <c r="AJ31" s="1"/>
      <c r="AK31" s="1"/>
      <c r="AL31" s="1"/>
      <c r="AM31" s="1"/>
      <c r="AN31" s="1"/>
      <c r="AO31" s="1"/>
    </row>
    <row r="32" spans="2:41" x14ac:dyDescent="0.75">
      <c r="B32" s="25"/>
      <c r="C32" s="11"/>
      <c r="D32" s="11"/>
      <c r="E32" s="11"/>
      <c r="F32" s="11"/>
      <c r="G32" s="11"/>
      <c r="H32" s="235"/>
      <c r="I32" s="236"/>
      <c r="J32" s="236"/>
      <c r="K32" s="236"/>
      <c r="L32" s="236"/>
      <c r="M32" s="236"/>
      <c r="N32" s="236"/>
      <c r="O32" s="236"/>
      <c r="P32" s="236"/>
      <c r="R32" s="26"/>
      <c r="AD32" s="1"/>
      <c r="AE32" s="1"/>
      <c r="AF32" s="1"/>
      <c r="AG32" s="1"/>
      <c r="AH32" s="1"/>
      <c r="AI32" s="1"/>
      <c r="AJ32" s="1"/>
      <c r="AK32" s="1"/>
      <c r="AL32" s="1"/>
      <c r="AM32" s="1"/>
      <c r="AN32" s="1"/>
      <c r="AO32" s="1"/>
    </row>
    <row r="33" spans="2:41" x14ac:dyDescent="0.75">
      <c r="B33" s="25"/>
      <c r="C33" s="11"/>
      <c r="D33" s="11"/>
      <c r="E33" s="11"/>
      <c r="F33" s="11"/>
      <c r="G33" s="11"/>
      <c r="H33" s="235"/>
      <c r="I33" s="236"/>
      <c r="J33" s="236"/>
      <c r="K33" s="236"/>
      <c r="L33" s="236"/>
      <c r="M33" s="236"/>
      <c r="N33" s="236"/>
      <c r="O33" s="236"/>
      <c r="P33" s="236"/>
      <c r="Q33" s="5"/>
      <c r="R33" s="26"/>
      <c r="AD33" s="1"/>
      <c r="AE33" s="1"/>
      <c r="AF33" s="1"/>
      <c r="AG33" s="1"/>
      <c r="AH33" s="1"/>
      <c r="AI33" s="1"/>
      <c r="AJ33" s="1"/>
      <c r="AK33" s="1"/>
      <c r="AL33" s="1"/>
      <c r="AM33" s="1"/>
      <c r="AN33" s="1"/>
      <c r="AO33" s="1"/>
    </row>
    <row r="34" spans="2:41" x14ac:dyDescent="0.75">
      <c r="B34" s="25"/>
      <c r="C34" s="11"/>
      <c r="D34" s="11"/>
      <c r="E34" s="11"/>
      <c r="F34" s="11"/>
      <c r="G34" s="11"/>
      <c r="H34" s="235"/>
      <c r="I34" s="236"/>
      <c r="J34" s="236"/>
      <c r="K34" s="236"/>
      <c r="L34" s="236"/>
      <c r="M34" s="236"/>
      <c r="N34" s="236"/>
      <c r="O34" s="236"/>
      <c r="P34" s="236"/>
      <c r="Q34" s="5"/>
      <c r="R34" s="26"/>
      <c r="AD34" s="1"/>
      <c r="AE34" s="1"/>
      <c r="AF34" s="1"/>
      <c r="AG34" s="1"/>
      <c r="AH34" s="1"/>
      <c r="AI34" s="1"/>
      <c r="AJ34" s="1"/>
      <c r="AK34" s="1"/>
      <c r="AL34" s="1"/>
      <c r="AM34" s="1"/>
      <c r="AN34" s="1"/>
      <c r="AO34" s="1"/>
    </row>
    <row r="35" spans="2:41" x14ac:dyDescent="0.75">
      <c r="B35" s="25"/>
      <c r="C35" s="5"/>
      <c r="D35" s="5"/>
      <c r="E35" s="5"/>
      <c r="F35" s="5"/>
      <c r="G35" s="5"/>
      <c r="H35" s="235"/>
      <c r="I35" s="236"/>
      <c r="J35" s="236"/>
      <c r="K35" s="236"/>
      <c r="L35" s="236"/>
      <c r="M35" s="236"/>
      <c r="N35" s="236"/>
      <c r="O35" s="236"/>
      <c r="P35" s="236"/>
      <c r="R35" s="26"/>
      <c r="AD35" s="1"/>
      <c r="AE35" s="1"/>
      <c r="AF35" s="1"/>
      <c r="AG35" s="1"/>
      <c r="AH35" s="1"/>
      <c r="AI35" s="1"/>
      <c r="AJ35" s="1"/>
      <c r="AK35" s="1"/>
      <c r="AL35" s="1"/>
      <c r="AM35" s="1"/>
      <c r="AN35" s="1"/>
      <c r="AO35" s="1"/>
    </row>
    <row r="36" spans="2:41" x14ac:dyDescent="0.75">
      <c r="B36" s="25"/>
      <c r="C36" s="5"/>
      <c r="D36" s="5"/>
      <c r="E36" s="5"/>
      <c r="F36" s="5"/>
      <c r="G36" s="5"/>
      <c r="H36" s="48"/>
      <c r="I36" s="5"/>
      <c r="J36" s="5"/>
      <c r="K36" s="5"/>
      <c r="L36" s="5"/>
      <c r="M36" s="5"/>
      <c r="R36" s="26"/>
      <c r="AD36" s="1"/>
      <c r="AE36" s="1"/>
      <c r="AF36" s="1"/>
      <c r="AG36" s="1"/>
      <c r="AH36" s="1"/>
      <c r="AI36" s="1"/>
      <c r="AJ36" s="1"/>
      <c r="AK36" s="1"/>
      <c r="AL36" s="1"/>
      <c r="AM36" s="1"/>
      <c r="AN36" s="1"/>
      <c r="AO36" s="1"/>
    </row>
    <row r="37" spans="2:41" x14ac:dyDescent="0.75">
      <c r="B37" s="25"/>
      <c r="C37" s="5"/>
      <c r="D37" s="5"/>
      <c r="E37" s="5"/>
      <c r="F37" s="5"/>
      <c r="G37" s="5"/>
      <c r="H37" s="48"/>
      <c r="I37" s="5"/>
      <c r="J37" s="5"/>
      <c r="K37" s="5"/>
      <c r="L37" s="5"/>
      <c r="M37" s="5"/>
      <c r="N37" s="5"/>
      <c r="O37" s="5"/>
      <c r="R37" s="26"/>
      <c r="AD37" s="1"/>
      <c r="AE37" s="1"/>
      <c r="AF37" s="1"/>
      <c r="AG37" s="1"/>
      <c r="AH37" s="1"/>
      <c r="AI37" s="1"/>
      <c r="AJ37" s="1"/>
      <c r="AK37" s="1"/>
      <c r="AL37" s="1"/>
      <c r="AM37" s="1"/>
      <c r="AN37" s="1"/>
      <c r="AO37" s="1"/>
    </row>
    <row r="38" spans="2:41" x14ac:dyDescent="0.75">
      <c r="B38" s="27"/>
      <c r="C38" s="106"/>
      <c r="D38" s="106"/>
      <c r="E38" s="106"/>
      <c r="F38" s="106"/>
      <c r="G38" s="106"/>
      <c r="H38" s="110"/>
      <c r="I38" s="106"/>
      <c r="J38" s="106"/>
      <c r="K38" s="106"/>
      <c r="L38" s="106"/>
      <c r="M38" s="106"/>
      <c r="N38" s="106"/>
      <c r="O38" s="106"/>
      <c r="P38" s="28"/>
      <c r="Q38" s="28"/>
      <c r="R38" s="29"/>
      <c r="AD38" s="1"/>
      <c r="AE38" s="1"/>
      <c r="AF38" s="1"/>
      <c r="AG38" s="1"/>
      <c r="AH38" s="1"/>
      <c r="AI38" s="1"/>
      <c r="AJ38" s="1"/>
      <c r="AK38" s="1"/>
      <c r="AL38" s="1"/>
      <c r="AM38" s="1"/>
      <c r="AN38" s="1"/>
      <c r="AO38" s="1"/>
    </row>
    <row r="39" spans="2:41" x14ac:dyDescent="0.75">
      <c r="B39" s="1"/>
      <c r="C39" s="1"/>
      <c r="D39" s="1"/>
      <c r="E39" s="1"/>
      <c r="F39" s="1"/>
      <c r="G39" s="1"/>
      <c r="H39" s="1"/>
      <c r="I39" s="1"/>
      <c r="J39" s="1"/>
      <c r="K39" s="1"/>
      <c r="L39" s="1"/>
      <c r="M39" s="1"/>
      <c r="AD39" s="1"/>
      <c r="AE39" s="1"/>
      <c r="AF39" s="1"/>
      <c r="AG39" s="1"/>
      <c r="AH39" s="1"/>
      <c r="AI39" s="1"/>
      <c r="AJ39" s="1"/>
      <c r="AK39" s="1"/>
      <c r="AL39" s="1"/>
      <c r="AM39" s="1"/>
      <c r="AN39" s="1"/>
      <c r="AO39" s="1"/>
    </row>
    <row r="40" spans="2:41" x14ac:dyDescent="0.75">
      <c r="B40" s="1"/>
      <c r="C40" s="1"/>
      <c r="D40" s="1"/>
      <c r="E40" s="1"/>
      <c r="F40" s="1"/>
      <c r="G40" s="1"/>
      <c r="H40" s="1"/>
      <c r="I40" s="1"/>
      <c r="J40" s="1"/>
      <c r="K40" s="1"/>
      <c r="L40" s="1"/>
      <c r="M40" s="1"/>
      <c r="AD40" s="1"/>
      <c r="AE40" s="1"/>
      <c r="AF40" s="1"/>
      <c r="AG40" s="1"/>
      <c r="AH40" s="1"/>
      <c r="AI40" s="1"/>
      <c r="AJ40" s="1"/>
      <c r="AK40" s="1"/>
      <c r="AL40" s="1"/>
      <c r="AM40" s="1"/>
      <c r="AN40" s="1"/>
      <c r="AO40" s="1"/>
    </row>
    <row r="41" spans="2:41" x14ac:dyDescent="0.75">
      <c r="B41" s="11"/>
      <c r="C41" s="11"/>
      <c r="D41" s="11"/>
      <c r="E41" s="11"/>
      <c r="F41" s="11"/>
      <c r="G41" s="11"/>
      <c r="H41" s="11"/>
      <c r="I41" s="11"/>
      <c r="J41" s="11"/>
      <c r="K41" s="11"/>
      <c r="L41" s="11"/>
      <c r="M41" s="293" t="s">
        <v>194</v>
      </c>
      <c r="N41" s="293"/>
      <c r="O41" s="293"/>
      <c r="P41" s="293"/>
      <c r="Q41" s="293"/>
      <c r="R41" s="293"/>
      <c r="S41" s="293"/>
      <c r="T41" s="293"/>
      <c r="AD41" s="1"/>
      <c r="AE41" s="1"/>
      <c r="AF41" s="1"/>
      <c r="AG41" s="1"/>
      <c r="AH41" s="1"/>
      <c r="AI41" s="1"/>
      <c r="AJ41" s="1"/>
      <c r="AK41" s="1"/>
      <c r="AL41" s="1"/>
      <c r="AM41" s="1"/>
      <c r="AN41" s="1"/>
      <c r="AO41" s="1"/>
    </row>
    <row r="42" spans="2:41" x14ac:dyDescent="0.75">
      <c r="B42" s="1"/>
      <c r="C42" s="1"/>
      <c r="D42" s="1"/>
      <c r="E42" s="1"/>
      <c r="F42" s="1"/>
      <c r="G42" s="1"/>
      <c r="H42" s="1"/>
      <c r="I42" s="1"/>
      <c r="J42" s="1"/>
      <c r="K42" s="1"/>
      <c r="L42" s="1"/>
      <c r="M42" s="293" t="s">
        <v>740</v>
      </c>
      <c r="N42" s="293"/>
      <c r="O42" s="293"/>
      <c r="P42" s="293"/>
      <c r="Q42" s="293"/>
      <c r="R42" s="293" t="s">
        <v>741</v>
      </c>
      <c r="S42" s="293"/>
      <c r="T42" s="293"/>
      <c r="AD42" s="1"/>
      <c r="AE42" s="1"/>
      <c r="AF42" s="1"/>
      <c r="AG42" s="1"/>
      <c r="AH42" s="1"/>
      <c r="AI42" s="1"/>
      <c r="AJ42" s="1"/>
      <c r="AK42" s="1"/>
      <c r="AL42" s="1"/>
      <c r="AM42" s="1"/>
      <c r="AN42" s="1"/>
      <c r="AO42" s="1"/>
    </row>
    <row r="43" spans="2:41" ht="14.75" customHeight="1" x14ac:dyDescent="0.75">
      <c r="B43" s="278" t="s">
        <v>276</v>
      </c>
      <c r="C43" s="278" t="s">
        <v>1211</v>
      </c>
      <c r="D43" s="278" t="s">
        <v>307</v>
      </c>
      <c r="E43" s="278" t="s">
        <v>719</v>
      </c>
      <c r="F43" s="278" t="s">
        <v>497</v>
      </c>
      <c r="G43" s="145" t="s">
        <v>274</v>
      </c>
      <c r="H43" s="445" t="s">
        <v>275</v>
      </c>
      <c r="I43" s="436"/>
      <c r="J43" s="437"/>
      <c r="K43" s="449" t="s">
        <v>129</v>
      </c>
      <c r="L43" s="449"/>
      <c r="M43" s="404" t="s">
        <v>497</v>
      </c>
      <c r="N43" s="404" t="s">
        <v>298</v>
      </c>
      <c r="O43" s="404" t="s">
        <v>745</v>
      </c>
      <c r="P43" s="404" t="s">
        <v>299</v>
      </c>
      <c r="Q43" s="404" t="s">
        <v>725</v>
      </c>
      <c r="R43" s="404" t="s">
        <v>300</v>
      </c>
      <c r="S43" s="404" t="s">
        <v>301</v>
      </c>
      <c r="T43" s="404" t="s">
        <v>124</v>
      </c>
    </row>
    <row r="44" spans="2:41" ht="28.25" customHeight="1" x14ac:dyDescent="0.75">
      <c r="B44" s="280"/>
      <c r="C44" s="280"/>
      <c r="D44" s="280"/>
      <c r="E44" s="280"/>
      <c r="F44" s="280"/>
      <c r="G44" s="138" t="s">
        <v>310</v>
      </c>
      <c r="H44" s="114" t="s">
        <v>279</v>
      </c>
      <c r="I44" s="114" t="s">
        <v>1213</v>
      </c>
      <c r="J44" s="114" t="s">
        <v>281</v>
      </c>
      <c r="K44" s="142" t="s">
        <v>31</v>
      </c>
      <c r="L44" s="142" t="s">
        <v>30</v>
      </c>
      <c r="M44" s="404"/>
      <c r="N44" s="404"/>
      <c r="O44" s="404"/>
      <c r="P44" s="404"/>
      <c r="Q44" s="404"/>
      <c r="R44" s="404"/>
      <c r="S44" s="404"/>
      <c r="T44" s="404"/>
      <c r="AD44" s="137" t="s">
        <v>69</v>
      </c>
      <c r="AE44" s="137" t="s">
        <v>160</v>
      </c>
      <c r="AF44" s="137" t="s">
        <v>161</v>
      </c>
      <c r="AG44" s="103" t="s">
        <v>739</v>
      </c>
      <c r="AH44" s="103" t="s">
        <v>140</v>
      </c>
      <c r="AI44" s="103" t="s">
        <v>721</v>
      </c>
      <c r="AJ44" s="103" t="s">
        <v>722</v>
      </c>
      <c r="AK44" s="137" t="s">
        <v>141</v>
      </c>
      <c r="AL44" s="137" t="s">
        <v>142</v>
      </c>
      <c r="AM44" s="137" t="s">
        <v>143</v>
      </c>
      <c r="AN44" s="137" t="s">
        <v>63</v>
      </c>
      <c r="AO44" s="137" t="s">
        <v>62</v>
      </c>
    </row>
    <row r="45" spans="2:41" x14ac:dyDescent="0.75">
      <c r="B45" s="40" t="s">
        <v>598</v>
      </c>
      <c r="C45" s="52">
        <v>2</v>
      </c>
      <c r="D45" s="125">
        <v>0.2</v>
      </c>
      <c r="E45" s="125"/>
      <c r="F45" s="131" t="s">
        <v>498</v>
      </c>
      <c r="G45" s="117">
        <v>100</v>
      </c>
      <c r="H45" s="19"/>
      <c r="I45" s="19"/>
      <c r="J45" s="19"/>
      <c r="K45" s="93"/>
      <c r="L45" s="93"/>
      <c r="M45" s="122" t="str">
        <f>IF(F45="","",F45)</f>
        <v>Enero</v>
      </c>
      <c r="N45" s="78">
        <f>AI45</f>
        <v>40</v>
      </c>
      <c r="O45" s="78">
        <f>AJ45</f>
        <v>0</v>
      </c>
      <c r="P45" s="78">
        <f>AH45</f>
        <v>160</v>
      </c>
      <c r="Q45" s="78" t="str">
        <f>AG45</f>
        <v>Medición</v>
      </c>
      <c r="R45" s="166">
        <f>AO45</f>
        <v>7.6083987179926648E-4</v>
      </c>
      <c r="S45" s="167">
        <f>AN45</f>
        <v>7.6083987179926648E-4</v>
      </c>
      <c r="T45" s="78">
        <f>R45+S45*Hoja1!$C$19</f>
        <v>2.2064356282178729E-2</v>
      </c>
      <c r="AD45" s="94" t="str">
        <f t="shared" ref="AD45:AD76" si="0">B45</f>
        <v>Separador</v>
      </c>
      <c r="AE45" s="94">
        <f t="shared" ref="AE45:AE76" si="1">G45*C45</f>
        <v>200</v>
      </c>
      <c r="AF45" s="94">
        <f>IFERROR((I45*H45/J45)*(Hoja1!$C$25/Hoja1!$C$24)*C45,0)</f>
        <v>0</v>
      </c>
      <c r="AG45" s="94" t="str">
        <f>IFERROR(IF(AE45&lt;&gt;0,"Medición","Estimación"),0)</f>
        <v>Medición</v>
      </c>
      <c r="AH45" s="94">
        <f>IFERROR(IF(AE45&lt;&gt;0,AE45,AF45),0)*(1-D45-E45)</f>
        <v>160</v>
      </c>
      <c r="AI45" s="94">
        <f>IFERROR(IF(AE45&lt;&gt;0,AE45,AF45),0)*D45</f>
        <v>40</v>
      </c>
      <c r="AJ45" s="94">
        <f>IFERROR(IF(AE45&lt;&gt;0,AE45,AF45),0)*E45</f>
        <v>0</v>
      </c>
      <c r="AK45" s="143">
        <f>AH45*(0.3048^3)</f>
        <v>4.5306954547200009</v>
      </c>
      <c r="AL45" s="143">
        <f>IF(K45="",AK45*'Fraccion masica'!$AB$36,K45*AK45)</f>
        <v>1.1209841119584256</v>
      </c>
      <c r="AM45" s="143">
        <f>IF(L45="",AK45*'Fraccion masica'!$AB$35,L45*AK45)</f>
        <v>0.40855680881193246</v>
      </c>
      <c r="AN45" s="147">
        <f>IFERROR(AL45*Hoja1!$C$24/Hoja1!$C$25/Hoja1!$C$26*16.04/1000000,0)</f>
        <v>7.6083987179926648E-4</v>
      </c>
      <c r="AO45" s="148">
        <f>IFERROR(AM45*Hoja1!$C$24/Hoja1!$C$25/Hoja1!$C$26*44.01/1000000,0)</f>
        <v>7.6083987179926648E-4</v>
      </c>
    </row>
    <row r="46" spans="2:41" x14ac:dyDescent="0.75">
      <c r="B46" s="40" t="s">
        <v>1212</v>
      </c>
      <c r="C46" s="52">
        <v>4</v>
      </c>
      <c r="D46" s="125">
        <v>0.2</v>
      </c>
      <c r="E46" s="125"/>
      <c r="F46" s="131" t="s">
        <v>498</v>
      </c>
      <c r="G46" s="92">
        <v>5</v>
      </c>
      <c r="H46" s="14"/>
      <c r="I46" s="14"/>
      <c r="J46" s="14"/>
      <c r="K46" s="93"/>
      <c r="L46" s="93"/>
      <c r="M46" s="122" t="str">
        <f t="shared" ref="M46:M109" si="2">IF(F46="","",F46)</f>
        <v>Enero</v>
      </c>
      <c r="N46" s="78">
        <f t="shared" ref="N46:N109" si="3">AI46</f>
        <v>4</v>
      </c>
      <c r="O46" s="78">
        <f t="shared" ref="O46:O109" si="4">AJ46</f>
        <v>0</v>
      </c>
      <c r="P46" s="78">
        <f t="shared" ref="P46:P109" si="5">AH46</f>
        <v>16</v>
      </c>
      <c r="Q46" s="78" t="str">
        <f t="shared" ref="Q46:Q109" si="6">AG46</f>
        <v>Medición</v>
      </c>
      <c r="R46" s="166">
        <f t="shared" ref="R46:R109" si="7">AO46</f>
        <v>7.6083987179926627E-5</v>
      </c>
      <c r="S46" s="167">
        <f t="shared" ref="S46:S109" si="8">AN46</f>
        <v>7.6083987179926627E-5</v>
      </c>
      <c r="T46" s="78">
        <f>R46+S46*Hoja1!$C$19</f>
        <v>2.2064356282178723E-3</v>
      </c>
      <c r="AD46" s="94" t="str">
        <f t="shared" si="0"/>
        <v>Línea de flujo</v>
      </c>
      <c r="AE46" s="94">
        <f t="shared" si="1"/>
        <v>20</v>
      </c>
      <c r="AF46" s="94">
        <f>IFERROR((I46*H46/J46)*(Hoja1!$C$25/Hoja1!$C$24)*C46,0)</f>
        <v>0</v>
      </c>
      <c r="AG46" s="94" t="str">
        <f t="shared" ref="AG46:AG109" si="9">IFERROR(IF(AE46&lt;&gt;0,"Medición","Estimación"),0)</f>
        <v>Medición</v>
      </c>
      <c r="AH46" s="94">
        <f t="shared" ref="AH46:AH109" si="10">IFERROR(IF(AE46&lt;&gt;0,AE46,AF46),0)*(1-D46-E46)</f>
        <v>16</v>
      </c>
      <c r="AI46" s="94">
        <f t="shared" ref="AI46:AI109" si="11">IFERROR(IF(AE46&lt;&gt;0,AE46,AF46),0)*D46</f>
        <v>4</v>
      </c>
      <c r="AJ46" s="94">
        <f t="shared" ref="AJ46:AJ109" si="12">IFERROR(IF(AE46&lt;&gt;0,AE46,AF46),0)*E46</f>
        <v>0</v>
      </c>
      <c r="AK46" s="143">
        <f t="shared" ref="AK46:AK109" si="13">AH46*(0.3048^3)</f>
        <v>0.45306954547200007</v>
      </c>
      <c r="AL46" s="143">
        <f>IF(K46="",AK46*'Fraccion masica'!$AB$36,K46*AK46)</f>
        <v>0.11209841119584256</v>
      </c>
      <c r="AM46" s="143">
        <f>IF(L46="",AK46*'Fraccion masica'!$AB$35,L46*AK46)</f>
        <v>4.0855680881193242E-2</v>
      </c>
      <c r="AN46" s="147">
        <f>IFERROR(AL46*Hoja1!$C$24/Hoja1!$C$25/Hoja1!$C$26*16.04/1000000,0)</f>
        <v>7.6083987179926627E-5</v>
      </c>
      <c r="AO46" s="148">
        <f>IFERROR(AM46*Hoja1!$C$24/Hoja1!$C$25/Hoja1!$C$26*44.01/1000000,0)</f>
        <v>7.6083987179926627E-5</v>
      </c>
    </row>
    <row r="47" spans="2:41" x14ac:dyDescent="0.75">
      <c r="B47" s="52" t="s">
        <v>460</v>
      </c>
      <c r="C47" s="52">
        <v>2</v>
      </c>
      <c r="D47" s="125">
        <v>0</v>
      </c>
      <c r="E47" s="125"/>
      <c r="F47" s="131" t="s">
        <v>499</v>
      </c>
      <c r="G47" s="92">
        <v>40</v>
      </c>
      <c r="H47" s="14"/>
      <c r="I47" s="14"/>
      <c r="J47" s="14"/>
      <c r="K47" s="93"/>
      <c r="L47" s="93"/>
      <c r="M47" s="122" t="str">
        <f t="shared" si="2"/>
        <v>Febrero</v>
      </c>
      <c r="N47" s="78">
        <f t="shared" si="3"/>
        <v>0</v>
      </c>
      <c r="O47" s="78">
        <f t="shared" si="4"/>
        <v>0</v>
      </c>
      <c r="P47" s="78">
        <f t="shared" si="5"/>
        <v>80</v>
      </c>
      <c r="Q47" s="78" t="str">
        <f t="shared" si="6"/>
        <v>Medición</v>
      </c>
      <c r="R47" s="166">
        <f t="shared" si="7"/>
        <v>3.8041993589963324E-4</v>
      </c>
      <c r="S47" s="167">
        <f t="shared" si="8"/>
        <v>3.8041993589963324E-4</v>
      </c>
      <c r="T47" s="78">
        <f>R47+S47*Hoja1!$C$19</f>
        <v>1.1032178141089364E-2</v>
      </c>
      <c r="AD47" s="94" t="str">
        <f t="shared" si="0"/>
        <v>Scrubber</v>
      </c>
      <c r="AE47" s="94">
        <f t="shared" si="1"/>
        <v>80</v>
      </c>
      <c r="AF47" s="94">
        <f>IFERROR((I47*H47/J47)*(Hoja1!$C$25/Hoja1!$C$24)*C47,0)</f>
        <v>0</v>
      </c>
      <c r="AG47" s="94" t="str">
        <f t="shared" si="9"/>
        <v>Medición</v>
      </c>
      <c r="AH47" s="94">
        <f t="shared" si="10"/>
        <v>80</v>
      </c>
      <c r="AI47" s="94">
        <f t="shared" si="11"/>
        <v>0</v>
      </c>
      <c r="AJ47" s="94">
        <f t="shared" si="12"/>
        <v>0</v>
      </c>
      <c r="AK47" s="143">
        <f t="shared" si="13"/>
        <v>2.2653477273600005</v>
      </c>
      <c r="AL47" s="143">
        <f>IF(K47="",AK47*'Fraccion masica'!$AB$36,K47*AK47)</f>
        <v>0.56049205597921281</v>
      </c>
      <c r="AM47" s="143">
        <f>IF(L47="",AK47*'Fraccion masica'!$AB$35,L47*AK47)</f>
        <v>0.20427840440596623</v>
      </c>
      <c r="AN47" s="147">
        <f>IFERROR(AL47*Hoja1!$C$24/Hoja1!$C$25/Hoja1!$C$26*16.04/1000000,0)</f>
        <v>3.8041993589963324E-4</v>
      </c>
      <c r="AO47" s="148">
        <f>IFERROR(AM47*Hoja1!$C$24/Hoja1!$C$25/Hoja1!$C$26*44.01/1000000,0)</f>
        <v>3.8041993589963324E-4</v>
      </c>
    </row>
    <row r="48" spans="2:41" x14ac:dyDescent="0.75">
      <c r="B48" s="40" t="s">
        <v>1212</v>
      </c>
      <c r="C48" s="52">
        <v>2</v>
      </c>
      <c r="D48" s="125">
        <v>0</v>
      </c>
      <c r="E48" s="125"/>
      <c r="F48" s="131" t="s">
        <v>499</v>
      </c>
      <c r="G48" s="92">
        <v>5</v>
      </c>
      <c r="H48" s="14"/>
      <c r="I48" s="14"/>
      <c r="J48" s="14"/>
      <c r="K48" s="93"/>
      <c r="L48" s="93"/>
      <c r="M48" s="122" t="str">
        <f t="shared" si="2"/>
        <v>Febrero</v>
      </c>
      <c r="N48" s="78">
        <f t="shared" si="3"/>
        <v>0</v>
      </c>
      <c r="O48" s="78">
        <f t="shared" si="4"/>
        <v>0</v>
      </c>
      <c r="P48" s="78">
        <f t="shared" si="5"/>
        <v>10</v>
      </c>
      <c r="Q48" s="78" t="str">
        <f t="shared" si="6"/>
        <v>Medición</v>
      </c>
      <c r="R48" s="166">
        <f t="shared" si="7"/>
        <v>4.7552491987454155E-5</v>
      </c>
      <c r="S48" s="167">
        <f t="shared" si="8"/>
        <v>4.7552491987454155E-5</v>
      </c>
      <c r="T48" s="78">
        <f>R48+S48*Hoja1!$C$19</f>
        <v>1.3790222676361705E-3</v>
      </c>
      <c r="AD48" s="94" t="str">
        <f t="shared" si="0"/>
        <v>Línea de flujo</v>
      </c>
      <c r="AE48" s="94">
        <f t="shared" si="1"/>
        <v>10</v>
      </c>
      <c r="AF48" s="94">
        <f>IFERROR((I48*H48/J48)*(Hoja1!$C$25/Hoja1!$C$24)*C48,0)</f>
        <v>0</v>
      </c>
      <c r="AG48" s="94" t="str">
        <f t="shared" si="9"/>
        <v>Medición</v>
      </c>
      <c r="AH48" s="94">
        <f t="shared" si="10"/>
        <v>10</v>
      </c>
      <c r="AI48" s="94">
        <f t="shared" si="11"/>
        <v>0</v>
      </c>
      <c r="AJ48" s="94">
        <f t="shared" si="12"/>
        <v>0</v>
      </c>
      <c r="AK48" s="143">
        <f t="shared" si="13"/>
        <v>0.28316846592000006</v>
      </c>
      <c r="AL48" s="143">
        <f>IF(K48="",AK48*'Fraccion masica'!$AB$36,K48*AK48)</f>
        <v>7.0061506997401601E-2</v>
      </c>
      <c r="AM48" s="143">
        <f>IF(L48="",AK48*'Fraccion masica'!$AB$35,L48*AK48)</f>
        <v>2.5534800550745779E-2</v>
      </c>
      <c r="AN48" s="147">
        <f>IFERROR(AL48*Hoja1!$C$24/Hoja1!$C$25/Hoja1!$C$26*16.04/1000000,0)</f>
        <v>4.7552491987454155E-5</v>
      </c>
      <c r="AO48" s="148">
        <f>IFERROR(AM48*Hoja1!$C$24/Hoja1!$C$25/Hoja1!$C$26*44.01/1000000,0)</f>
        <v>4.7552491987454155E-5</v>
      </c>
    </row>
    <row r="49" spans="2:41" x14ac:dyDescent="0.75">
      <c r="B49" s="52" t="s">
        <v>598</v>
      </c>
      <c r="C49" s="52">
        <v>2</v>
      </c>
      <c r="D49" s="125">
        <v>0.4</v>
      </c>
      <c r="E49" s="125"/>
      <c r="F49" s="131" t="s">
        <v>507</v>
      </c>
      <c r="G49" s="92"/>
      <c r="H49" s="14">
        <v>400</v>
      </c>
      <c r="I49" s="14">
        <v>50</v>
      </c>
      <c r="J49" s="14">
        <v>298</v>
      </c>
      <c r="K49" s="93">
        <v>0.5</v>
      </c>
      <c r="L49" s="93">
        <v>0.1</v>
      </c>
      <c r="M49" s="122" t="str">
        <f t="shared" si="2"/>
        <v>Octubre</v>
      </c>
      <c r="N49" s="78">
        <f t="shared" si="3"/>
        <v>15463.08724832215</v>
      </c>
      <c r="O49" s="78">
        <f t="shared" si="4"/>
        <v>0</v>
      </c>
      <c r="P49" s="78">
        <f t="shared" si="5"/>
        <v>23194.630872483223</v>
      </c>
      <c r="Q49" s="78" t="str">
        <f t="shared" si="6"/>
        <v>Estimación</v>
      </c>
      <c r="R49" s="166">
        <f t="shared" si="7"/>
        <v>0.12231315381059328</v>
      </c>
      <c r="S49" s="167">
        <f t="shared" si="8"/>
        <v>0.22289286379480985</v>
      </c>
      <c r="T49" s="78">
        <f>R49+S49*Hoja1!$C$19</f>
        <v>6.3633133400652699</v>
      </c>
      <c r="AD49" s="94" t="str">
        <f t="shared" si="0"/>
        <v>Separador</v>
      </c>
      <c r="AE49" s="94">
        <f t="shared" si="1"/>
        <v>0</v>
      </c>
      <c r="AF49" s="94">
        <f>IFERROR((I49*H49/J49)*(Hoja1!$C$25/Hoja1!$C$24)*C49,0)</f>
        <v>38657.718120805373</v>
      </c>
      <c r="AG49" s="94" t="str">
        <f t="shared" si="9"/>
        <v>Estimación</v>
      </c>
      <c r="AH49" s="94">
        <f t="shared" si="10"/>
        <v>23194.630872483223</v>
      </c>
      <c r="AI49" s="94">
        <f t="shared" si="11"/>
        <v>15463.08724832215</v>
      </c>
      <c r="AJ49" s="94">
        <f t="shared" si="12"/>
        <v>0</v>
      </c>
      <c r="AK49" s="143">
        <f t="shared" si="13"/>
        <v>656.79880417417462</v>
      </c>
      <c r="AL49" s="143">
        <f>IF(K49="",AK49*'Fraccion masica'!$AB$36,K49*AK49)</f>
        <v>328.39940208708731</v>
      </c>
      <c r="AM49" s="143">
        <f>IF(L49="",AK49*'Fraccion masica'!$AB$35,L49*AK49)</f>
        <v>65.679880417417465</v>
      </c>
      <c r="AN49" s="147">
        <f>IFERROR(AL49*Hoja1!$C$24/Hoja1!$C$25/Hoja1!$C$26*16.04/1000000,0)</f>
        <v>0.22289286379480985</v>
      </c>
      <c r="AO49" s="148">
        <f>IFERROR(AM49*Hoja1!$C$24/Hoja1!$C$25/Hoja1!$C$26*44.01/1000000,0)</f>
        <v>0.12231315381059328</v>
      </c>
    </row>
    <row r="50" spans="2:41" x14ac:dyDescent="0.75">
      <c r="B50" s="52" t="s">
        <v>598</v>
      </c>
      <c r="C50" s="52">
        <v>2</v>
      </c>
      <c r="D50" s="125">
        <v>0.4</v>
      </c>
      <c r="E50" s="125"/>
      <c r="F50" s="131" t="s">
        <v>507</v>
      </c>
      <c r="G50" s="92"/>
      <c r="H50" s="14">
        <v>400</v>
      </c>
      <c r="I50" s="14">
        <v>50</v>
      </c>
      <c r="J50" s="14">
        <v>298</v>
      </c>
      <c r="K50" s="93"/>
      <c r="L50" s="93"/>
      <c r="M50" s="122" t="str">
        <f t="shared" si="2"/>
        <v>Octubre</v>
      </c>
      <c r="N50" s="78">
        <f t="shared" si="3"/>
        <v>15463.08724832215</v>
      </c>
      <c r="O50" s="78">
        <f t="shared" si="4"/>
        <v>0</v>
      </c>
      <c r="P50" s="78">
        <f t="shared" si="5"/>
        <v>23194.630872483223</v>
      </c>
      <c r="Q50" s="78" t="str">
        <f t="shared" si="6"/>
        <v>Estimación</v>
      </c>
      <c r="R50" s="166">
        <f t="shared" si="7"/>
        <v>0.11029624987157152</v>
      </c>
      <c r="S50" s="167">
        <f t="shared" si="8"/>
        <v>0.11029624987157149</v>
      </c>
      <c r="T50" s="78">
        <f>R50+S50*Hoja1!$C$19</f>
        <v>3.1985912462755732</v>
      </c>
      <c r="AD50" s="94" t="str">
        <f t="shared" si="0"/>
        <v>Separador</v>
      </c>
      <c r="AE50" s="94">
        <f t="shared" si="1"/>
        <v>0</v>
      </c>
      <c r="AF50" s="94">
        <f>IFERROR((I50*H50/J50)*(Hoja1!$C$25/Hoja1!$C$24)*C50,0)</f>
        <v>38657.718120805373</v>
      </c>
      <c r="AG50" s="94" t="str">
        <f t="shared" si="9"/>
        <v>Estimación</v>
      </c>
      <c r="AH50" s="94">
        <f t="shared" si="10"/>
        <v>23194.630872483223</v>
      </c>
      <c r="AI50" s="94">
        <f t="shared" si="11"/>
        <v>15463.08724832215</v>
      </c>
      <c r="AJ50" s="94">
        <f t="shared" si="12"/>
        <v>0</v>
      </c>
      <c r="AK50" s="143">
        <f t="shared" si="13"/>
        <v>656.79880417417462</v>
      </c>
      <c r="AL50" s="143">
        <f>IF(K50="",AK50*'Fraccion masica'!$AB$36,K50*AK50)</f>
        <v>162.50507931746304</v>
      </c>
      <c r="AM50" s="143">
        <f>IF(L50="",AK50*'Fraccion masica'!$AB$35,L50*AK50)</f>
        <v>59.227027317702962</v>
      </c>
      <c r="AN50" s="147">
        <f>IFERROR(AL50*Hoja1!$C$24/Hoja1!$C$25/Hoja1!$C$26*16.04/1000000,0)</f>
        <v>0.11029624987157149</v>
      </c>
      <c r="AO50" s="148">
        <f>IFERROR(AM50*Hoja1!$C$24/Hoja1!$C$25/Hoja1!$C$26*44.01/1000000,0)</f>
        <v>0.11029624987157152</v>
      </c>
    </row>
    <row r="51" spans="2:41" x14ac:dyDescent="0.75">
      <c r="B51" s="40" t="s">
        <v>1212</v>
      </c>
      <c r="C51" s="52">
        <v>4</v>
      </c>
      <c r="D51" s="125">
        <v>0.5</v>
      </c>
      <c r="E51" s="125">
        <v>0.1</v>
      </c>
      <c r="F51" s="131" t="s">
        <v>508</v>
      </c>
      <c r="G51" s="92"/>
      <c r="H51" s="14">
        <v>2</v>
      </c>
      <c r="I51" s="14">
        <v>3</v>
      </c>
      <c r="J51" s="14">
        <v>320</v>
      </c>
      <c r="K51" s="93"/>
      <c r="L51" s="93"/>
      <c r="M51" s="122" t="str">
        <f t="shared" si="2"/>
        <v>Noviembre</v>
      </c>
      <c r="N51" s="78">
        <f t="shared" si="3"/>
        <v>10.799999999999999</v>
      </c>
      <c r="O51" s="78">
        <f t="shared" si="4"/>
        <v>2.1599999999999997</v>
      </c>
      <c r="P51" s="78">
        <f t="shared" si="5"/>
        <v>8.6399999999999988</v>
      </c>
      <c r="Q51" s="78" t="str">
        <f t="shared" si="6"/>
        <v>Estimación</v>
      </c>
      <c r="R51" s="166">
        <f t="shared" si="7"/>
        <v>4.1085353077160374E-5</v>
      </c>
      <c r="S51" s="167">
        <f t="shared" si="8"/>
        <v>4.1085353077160374E-5</v>
      </c>
      <c r="T51" s="78">
        <f>R51+S51*Hoja1!$C$19</f>
        <v>1.1914752392376507E-3</v>
      </c>
      <c r="AD51" s="94" t="str">
        <f t="shared" si="0"/>
        <v>Línea de flujo</v>
      </c>
      <c r="AE51" s="94">
        <f t="shared" si="1"/>
        <v>0</v>
      </c>
      <c r="AF51" s="94">
        <f>IFERROR((I51*H51/J51)*(Hoja1!$C$25/Hoja1!$C$24)*C51,0)</f>
        <v>21.599999999999998</v>
      </c>
      <c r="AG51" s="94" t="str">
        <f t="shared" si="9"/>
        <v>Estimación</v>
      </c>
      <c r="AH51" s="94">
        <f t="shared" si="10"/>
        <v>8.6399999999999988</v>
      </c>
      <c r="AI51" s="94">
        <f t="shared" si="11"/>
        <v>10.799999999999999</v>
      </c>
      <c r="AJ51" s="94">
        <f t="shared" si="12"/>
        <v>2.1599999999999997</v>
      </c>
      <c r="AK51" s="143">
        <f t="shared" si="13"/>
        <v>0.24465755455488</v>
      </c>
      <c r="AL51" s="143">
        <f>IF(K51="",AK51*'Fraccion masica'!$AB$36,K51*AK51)</f>
        <v>6.0533142045754967E-2</v>
      </c>
      <c r="AM51" s="143">
        <f>IF(L51="",AK51*'Fraccion masica'!$AB$35,L51*AK51)</f>
        <v>2.2062067675844347E-2</v>
      </c>
      <c r="AN51" s="147">
        <f>IFERROR(AL51*Hoja1!$C$24/Hoja1!$C$25/Hoja1!$C$26*16.04/1000000,0)</f>
        <v>4.1085353077160374E-5</v>
      </c>
      <c r="AO51" s="148">
        <f>IFERROR(AM51*Hoja1!$C$24/Hoja1!$C$25/Hoja1!$C$26*44.01/1000000,0)</f>
        <v>4.1085353077160374E-5</v>
      </c>
    </row>
    <row r="52" spans="2:41" x14ac:dyDescent="0.75">
      <c r="B52" s="40" t="s">
        <v>1212</v>
      </c>
      <c r="C52" s="52">
        <v>4</v>
      </c>
      <c r="D52" s="125">
        <v>0.5</v>
      </c>
      <c r="E52" s="125">
        <v>0.1</v>
      </c>
      <c r="F52" s="131" t="s">
        <v>508</v>
      </c>
      <c r="G52" s="92"/>
      <c r="H52" s="14">
        <v>2</v>
      </c>
      <c r="I52" s="14">
        <v>3</v>
      </c>
      <c r="J52" s="14">
        <v>320</v>
      </c>
      <c r="K52" s="93"/>
      <c r="L52" s="93"/>
      <c r="M52" s="122" t="str">
        <f t="shared" si="2"/>
        <v>Noviembre</v>
      </c>
      <c r="N52" s="78">
        <f t="shared" si="3"/>
        <v>10.799999999999999</v>
      </c>
      <c r="O52" s="78">
        <f t="shared" si="4"/>
        <v>2.1599999999999997</v>
      </c>
      <c r="P52" s="78">
        <f t="shared" si="5"/>
        <v>8.6399999999999988</v>
      </c>
      <c r="Q52" s="78" t="str">
        <f t="shared" si="6"/>
        <v>Estimación</v>
      </c>
      <c r="R52" s="166">
        <f t="shared" si="7"/>
        <v>4.1085353077160374E-5</v>
      </c>
      <c r="S52" s="167">
        <f t="shared" si="8"/>
        <v>4.1085353077160374E-5</v>
      </c>
      <c r="T52" s="78">
        <f>R52+S52*Hoja1!$C$19</f>
        <v>1.1914752392376507E-3</v>
      </c>
      <c r="AD52" s="94" t="str">
        <f t="shared" si="0"/>
        <v>Línea de flujo</v>
      </c>
      <c r="AE52" s="94">
        <f t="shared" si="1"/>
        <v>0</v>
      </c>
      <c r="AF52" s="94">
        <f>IFERROR((I52*H52/J52)*(Hoja1!$C$25/Hoja1!$C$24)*C52,0)</f>
        <v>21.599999999999998</v>
      </c>
      <c r="AG52" s="94" t="str">
        <f t="shared" si="9"/>
        <v>Estimación</v>
      </c>
      <c r="AH52" s="94">
        <f t="shared" si="10"/>
        <v>8.6399999999999988</v>
      </c>
      <c r="AI52" s="94">
        <f t="shared" si="11"/>
        <v>10.799999999999999</v>
      </c>
      <c r="AJ52" s="94">
        <f t="shared" si="12"/>
        <v>2.1599999999999997</v>
      </c>
      <c r="AK52" s="143">
        <f t="shared" si="13"/>
        <v>0.24465755455488</v>
      </c>
      <c r="AL52" s="143">
        <f>IF(K52="",AK52*'Fraccion masica'!$AB$36,K52*AK52)</f>
        <v>6.0533142045754967E-2</v>
      </c>
      <c r="AM52" s="143">
        <f>IF(L52="",AK52*'Fraccion masica'!$AB$35,L52*AK52)</f>
        <v>2.2062067675844347E-2</v>
      </c>
      <c r="AN52" s="147">
        <f>IFERROR(AL52*Hoja1!$C$24/Hoja1!$C$25/Hoja1!$C$26*16.04/1000000,0)</f>
        <v>4.1085353077160374E-5</v>
      </c>
      <c r="AO52" s="148">
        <f>IFERROR(AM52*Hoja1!$C$24/Hoja1!$C$25/Hoja1!$C$26*44.01/1000000,0)</f>
        <v>4.1085353077160374E-5</v>
      </c>
    </row>
    <row r="53" spans="2:41" x14ac:dyDescent="0.75">
      <c r="B53" s="52"/>
      <c r="C53" s="52"/>
      <c r="D53" s="125"/>
      <c r="E53" s="125"/>
      <c r="F53" s="131"/>
      <c r="G53" s="92"/>
      <c r="H53" s="14"/>
      <c r="I53" s="14"/>
      <c r="J53" s="14"/>
      <c r="K53" s="93"/>
      <c r="L53" s="93"/>
      <c r="M53" s="122" t="str">
        <f t="shared" si="2"/>
        <v/>
      </c>
      <c r="N53" s="78">
        <f t="shared" si="3"/>
        <v>0</v>
      </c>
      <c r="O53" s="78">
        <f t="shared" si="4"/>
        <v>0</v>
      </c>
      <c r="P53" s="78">
        <f t="shared" si="5"/>
        <v>0</v>
      </c>
      <c r="Q53" s="78" t="str">
        <f t="shared" si="6"/>
        <v>Estimación</v>
      </c>
      <c r="R53" s="166">
        <f t="shared" si="7"/>
        <v>0</v>
      </c>
      <c r="S53" s="167">
        <f t="shared" si="8"/>
        <v>0</v>
      </c>
      <c r="T53" s="78">
        <f>R53+S53*Hoja1!$C$19</f>
        <v>0</v>
      </c>
      <c r="AD53" s="94">
        <f t="shared" si="0"/>
        <v>0</v>
      </c>
      <c r="AE53" s="94">
        <f t="shared" si="1"/>
        <v>0</v>
      </c>
      <c r="AF53" s="94">
        <f>IFERROR((I53*H53/J53)*(Hoja1!$C$25/Hoja1!$C$24)*C53,0)</f>
        <v>0</v>
      </c>
      <c r="AG53" s="94" t="str">
        <f t="shared" si="9"/>
        <v>Estimación</v>
      </c>
      <c r="AH53" s="94">
        <f t="shared" si="10"/>
        <v>0</v>
      </c>
      <c r="AI53" s="94">
        <f t="shared" si="11"/>
        <v>0</v>
      </c>
      <c r="AJ53" s="94">
        <f t="shared" si="12"/>
        <v>0</v>
      </c>
      <c r="AK53" s="143">
        <f t="shared" si="13"/>
        <v>0</v>
      </c>
      <c r="AL53" s="143">
        <f>IF(K53="",AK53*'Fraccion masica'!$AB$36,K53*AK53)</f>
        <v>0</v>
      </c>
      <c r="AM53" s="143">
        <f>IF(L53="",AK53*'Fraccion masica'!$AB$35,L53*AK53)</f>
        <v>0</v>
      </c>
      <c r="AN53" s="147">
        <f>IFERROR(AL53*Hoja1!$C$24/Hoja1!$C$25/Hoja1!$C$26*16.04/1000000,0)</f>
        <v>0</v>
      </c>
      <c r="AO53" s="148">
        <f>IFERROR(AM53*Hoja1!$C$24/Hoja1!$C$25/Hoja1!$C$26*44.01/1000000,0)</f>
        <v>0</v>
      </c>
    </row>
    <row r="54" spans="2:41" x14ac:dyDescent="0.75">
      <c r="B54" s="52"/>
      <c r="C54" s="52"/>
      <c r="D54" s="125"/>
      <c r="E54" s="125"/>
      <c r="F54" s="131"/>
      <c r="G54" s="92"/>
      <c r="H54" s="14"/>
      <c r="I54" s="14"/>
      <c r="J54" s="14"/>
      <c r="K54" s="93"/>
      <c r="L54" s="93"/>
      <c r="M54" s="122" t="str">
        <f t="shared" si="2"/>
        <v/>
      </c>
      <c r="N54" s="78">
        <f t="shared" si="3"/>
        <v>0</v>
      </c>
      <c r="O54" s="78">
        <f t="shared" si="4"/>
        <v>0</v>
      </c>
      <c r="P54" s="78">
        <f t="shared" si="5"/>
        <v>0</v>
      </c>
      <c r="Q54" s="78" t="str">
        <f t="shared" si="6"/>
        <v>Estimación</v>
      </c>
      <c r="R54" s="166">
        <f t="shared" si="7"/>
        <v>0</v>
      </c>
      <c r="S54" s="167">
        <f t="shared" si="8"/>
        <v>0</v>
      </c>
      <c r="T54" s="78">
        <f>R54+S54*Hoja1!$C$19</f>
        <v>0</v>
      </c>
      <c r="AD54" s="94">
        <f t="shared" si="0"/>
        <v>0</v>
      </c>
      <c r="AE54" s="94">
        <f t="shared" si="1"/>
        <v>0</v>
      </c>
      <c r="AF54" s="94">
        <f>IFERROR((I54*H54/J54)*(Hoja1!$C$25/Hoja1!$C$24)*C54,0)</f>
        <v>0</v>
      </c>
      <c r="AG54" s="94" t="str">
        <f t="shared" si="9"/>
        <v>Estimación</v>
      </c>
      <c r="AH54" s="94">
        <f t="shared" si="10"/>
        <v>0</v>
      </c>
      <c r="AI54" s="94">
        <f t="shared" si="11"/>
        <v>0</v>
      </c>
      <c r="AJ54" s="94">
        <f t="shared" si="12"/>
        <v>0</v>
      </c>
      <c r="AK54" s="143">
        <f t="shared" si="13"/>
        <v>0</v>
      </c>
      <c r="AL54" s="143">
        <f>IF(K54="",AK54*'Fraccion masica'!$AB$36,K54*AK54)</f>
        <v>0</v>
      </c>
      <c r="AM54" s="143">
        <f>IF(L54="",AK54*'Fraccion masica'!$AB$35,L54*AK54)</f>
        <v>0</v>
      </c>
      <c r="AN54" s="147">
        <f>IFERROR(AL54*Hoja1!$C$24/Hoja1!$C$25/Hoja1!$C$26*16.04/1000000,0)</f>
        <v>0</v>
      </c>
      <c r="AO54" s="148">
        <f>IFERROR(AM54*Hoja1!$C$24/Hoja1!$C$25/Hoja1!$C$26*44.01/1000000,0)</f>
        <v>0</v>
      </c>
    </row>
    <row r="55" spans="2:41" x14ac:dyDescent="0.75">
      <c r="B55" s="52"/>
      <c r="C55" s="52"/>
      <c r="D55" s="125"/>
      <c r="E55" s="125"/>
      <c r="F55" s="131"/>
      <c r="G55" s="92"/>
      <c r="H55" s="14"/>
      <c r="I55" s="14"/>
      <c r="J55" s="14"/>
      <c r="K55" s="93"/>
      <c r="L55" s="93"/>
      <c r="M55" s="122" t="str">
        <f t="shared" si="2"/>
        <v/>
      </c>
      <c r="N55" s="78">
        <f t="shared" si="3"/>
        <v>0</v>
      </c>
      <c r="O55" s="78">
        <f t="shared" si="4"/>
        <v>0</v>
      </c>
      <c r="P55" s="78">
        <f t="shared" si="5"/>
        <v>0</v>
      </c>
      <c r="Q55" s="78" t="str">
        <f t="shared" si="6"/>
        <v>Estimación</v>
      </c>
      <c r="R55" s="166">
        <f t="shared" si="7"/>
        <v>0</v>
      </c>
      <c r="S55" s="167">
        <f t="shared" si="8"/>
        <v>0</v>
      </c>
      <c r="T55" s="78">
        <f>R55+S55*Hoja1!$C$19</f>
        <v>0</v>
      </c>
      <c r="AD55" s="94">
        <f t="shared" si="0"/>
        <v>0</v>
      </c>
      <c r="AE55" s="94">
        <f t="shared" si="1"/>
        <v>0</v>
      </c>
      <c r="AF55" s="94">
        <f>IFERROR((I55*H55/J55)*(Hoja1!$C$25/Hoja1!$C$24)*C55,0)</f>
        <v>0</v>
      </c>
      <c r="AG55" s="94" t="str">
        <f t="shared" si="9"/>
        <v>Estimación</v>
      </c>
      <c r="AH55" s="94">
        <f t="shared" si="10"/>
        <v>0</v>
      </c>
      <c r="AI55" s="94">
        <f t="shared" si="11"/>
        <v>0</v>
      </c>
      <c r="AJ55" s="94">
        <f t="shared" si="12"/>
        <v>0</v>
      </c>
      <c r="AK55" s="143">
        <f t="shared" si="13"/>
        <v>0</v>
      </c>
      <c r="AL55" s="143">
        <f>IF(K55="",AK55*'Fraccion masica'!$AB$36,K55*AK55)</f>
        <v>0</v>
      </c>
      <c r="AM55" s="143">
        <f>IF(L55="",AK55*'Fraccion masica'!$AB$35,L55*AK55)</f>
        <v>0</v>
      </c>
      <c r="AN55" s="147">
        <f>IFERROR(AL55*Hoja1!$C$24/Hoja1!$C$25/Hoja1!$C$26*16.04/1000000,0)</f>
        <v>0</v>
      </c>
      <c r="AO55" s="148">
        <f>IFERROR(AM55*Hoja1!$C$24/Hoja1!$C$25/Hoja1!$C$26*44.01/1000000,0)</f>
        <v>0</v>
      </c>
    </row>
    <row r="56" spans="2:41" x14ac:dyDescent="0.75">
      <c r="B56" s="52"/>
      <c r="C56" s="52"/>
      <c r="D56" s="125"/>
      <c r="E56" s="125"/>
      <c r="F56" s="131"/>
      <c r="G56" s="92"/>
      <c r="H56" s="14"/>
      <c r="I56" s="14"/>
      <c r="J56" s="14"/>
      <c r="K56" s="93"/>
      <c r="L56" s="93"/>
      <c r="M56" s="122" t="str">
        <f t="shared" si="2"/>
        <v/>
      </c>
      <c r="N56" s="78">
        <f t="shared" si="3"/>
        <v>0</v>
      </c>
      <c r="O56" s="78">
        <f t="shared" si="4"/>
        <v>0</v>
      </c>
      <c r="P56" s="78">
        <f t="shared" si="5"/>
        <v>0</v>
      </c>
      <c r="Q56" s="78" t="str">
        <f t="shared" si="6"/>
        <v>Estimación</v>
      </c>
      <c r="R56" s="166">
        <f t="shared" si="7"/>
        <v>0</v>
      </c>
      <c r="S56" s="167">
        <f t="shared" si="8"/>
        <v>0</v>
      </c>
      <c r="T56" s="78">
        <f>R56+S56*Hoja1!$C$19</f>
        <v>0</v>
      </c>
      <c r="AD56" s="94">
        <f t="shared" si="0"/>
        <v>0</v>
      </c>
      <c r="AE56" s="94">
        <f t="shared" si="1"/>
        <v>0</v>
      </c>
      <c r="AF56" s="94">
        <f>IFERROR((I56*H56/J56)*(Hoja1!$C$25/Hoja1!$C$24)*C56,0)</f>
        <v>0</v>
      </c>
      <c r="AG56" s="94" t="str">
        <f t="shared" si="9"/>
        <v>Estimación</v>
      </c>
      <c r="AH56" s="94">
        <f t="shared" si="10"/>
        <v>0</v>
      </c>
      <c r="AI56" s="94">
        <f t="shared" si="11"/>
        <v>0</v>
      </c>
      <c r="AJ56" s="94">
        <f t="shared" si="12"/>
        <v>0</v>
      </c>
      <c r="AK56" s="143">
        <f t="shared" si="13"/>
        <v>0</v>
      </c>
      <c r="AL56" s="143">
        <f>IF(K56="",AK56*'Fraccion masica'!$AB$36,K56*AK56)</f>
        <v>0</v>
      </c>
      <c r="AM56" s="143">
        <f>IF(L56="",AK56*'Fraccion masica'!$AB$35,L56*AK56)</f>
        <v>0</v>
      </c>
      <c r="AN56" s="147">
        <f>IFERROR(AL56*Hoja1!$C$24/Hoja1!$C$25/Hoja1!$C$26*16.04/1000000,0)</f>
        <v>0</v>
      </c>
      <c r="AO56" s="148">
        <f>IFERROR(AM56*Hoja1!$C$24/Hoja1!$C$25/Hoja1!$C$26*44.01/1000000,0)</f>
        <v>0</v>
      </c>
    </row>
    <row r="57" spans="2:41" x14ac:dyDescent="0.75">
      <c r="B57" s="52"/>
      <c r="C57" s="52"/>
      <c r="D57" s="125"/>
      <c r="E57" s="125"/>
      <c r="F57" s="131"/>
      <c r="G57" s="92"/>
      <c r="H57" s="14"/>
      <c r="I57" s="14"/>
      <c r="J57" s="14"/>
      <c r="K57" s="93"/>
      <c r="L57" s="93"/>
      <c r="M57" s="122" t="str">
        <f t="shared" si="2"/>
        <v/>
      </c>
      <c r="N57" s="78">
        <f t="shared" si="3"/>
        <v>0</v>
      </c>
      <c r="O57" s="78">
        <f t="shared" si="4"/>
        <v>0</v>
      </c>
      <c r="P57" s="78">
        <f t="shared" si="5"/>
        <v>0</v>
      </c>
      <c r="Q57" s="78" t="str">
        <f t="shared" si="6"/>
        <v>Estimación</v>
      </c>
      <c r="R57" s="166">
        <f t="shared" si="7"/>
        <v>0</v>
      </c>
      <c r="S57" s="167">
        <f t="shared" si="8"/>
        <v>0</v>
      </c>
      <c r="T57" s="78">
        <f>R57+S57*Hoja1!$C$19</f>
        <v>0</v>
      </c>
      <c r="AD57" s="94">
        <f t="shared" si="0"/>
        <v>0</v>
      </c>
      <c r="AE57" s="94">
        <f t="shared" si="1"/>
        <v>0</v>
      </c>
      <c r="AF57" s="94">
        <f>IFERROR((I57*H57/J57)*(Hoja1!$C$25/Hoja1!$C$24)*C57,0)</f>
        <v>0</v>
      </c>
      <c r="AG57" s="94" t="str">
        <f t="shared" si="9"/>
        <v>Estimación</v>
      </c>
      <c r="AH57" s="94">
        <f t="shared" si="10"/>
        <v>0</v>
      </c>
      <c r="AI57" s="94">
        <f t="shared" si="11"/>
        <v>0</v>
      </c>
      <c r="AJ57" s="94">
        <f t="shared" si="12"/>
        <v>0</v>
      </c>
      <c r="AK57" s="143">
        <f t="shared" si="13"/>
        <v>0</v>
      </c>
      <c r="AL57" s="143">
        <f>IF(K57="",AK57*'Fraccion masica'!$AB$36,K57*AK57)</f>
        <v>0</v>
      </c>
      <c r="AM57" s="143">
        <f>IF(L57="",AK57*'Fraccion masica'!$AB$35,L57*AK57)</f>
        <v>0</v>
      </c>
      <c r="AN57" s="147">
        <f>IFERROR(AL57*Hoja1!$C$24/Hoja1!$C$25/Hoja1!$C$26*16.04/1000000,0)</f>
        <v>0</v>
      </c>
      <c r="AO57" s="148">
        <f>IFERROR(AM57*Hoja1!$C$24/Hoja1!$C$25/Hoja1!$C$26*44.01/1000000,0)</f>
        <v>0</v>
      </c>
    </row>
    <row r="58" spans="2:41" x14ac:dyDescent="0.75">
      <c r="B58" s="52"/>
      <c r="C58" s="52"/>
      <c r="D58" s="125"/>
      <c r="E58" s="125"/>
      <c r="F58" s="131"/>
      <c r="G58" s="92"/>
      <c r="H58" s="14"/>
      <c r="I58" s="14"/>
      <c r="J58" s="14"/>
      <c r="K58" s="93"/>
      <c r="L58" s="93"/>
      <c r="M58" s="122" t="str">
        <f t="shared" si="2"/>
        <v/>
      </c>
      <c r="N58" s="78">
        <f t="shared" si="3"/>
        <v>0</v>
      </c>
      <c r="O58" s="78">
        <f t="shared" si="4"/>
        <v>0</v>
      </c>
      <c r="P58" s="78">
        <f t="shared" si="5"/>
        <v>0</v>
      </c>
      <c r="Q58" s="78" t="str">
        <f t="shared" si="6"/>
        <v>Estimación</v>
      </c>
      <c r="R58" s="166">
        <f t="shared" si="7"/>
        <v>0</v>
      </c>
      <c r="S58" s="167">
        <f t="shared" si="8"/>
        <v>0</v>
      </c>
      <c r="T58" s="78">
        <f>R58+S58*Hoja1!$C$19</f>
        <v>0</v>
      </c>
      <c r="AD58" s="94">
        <f t="shared" si="0"/>
        <v>0</v>
      </c>
      <c r="AE58" s="94">
        <f t="shared" si="1"/>
        <v>0</v>
      </c>
      <c r="AF58" s="94">
        <f>IFERROR((I58*H58/J58)*(Hoja1!$C$25/Hoja1!$C$24)*C58,0)</f>
        <v>0</v>
      </c>
      <c r="AG58" s="94" t="str">
        <f t="shared" si="9"/>
        <v>Estimación</v>
      </c>
      <c r="AH58" s="94">
        <f t="shared" si="10"/>
        <v>0</v>
      </c>
      <c r="AI58" s="94">
        <f t="shared" si="11"/>
        <v>0</v>
      </c>
      <c r="AJ58" s="94">
        <f t="shared" si="12"/>
        <v>0</v>
      </c>
      <c r="AK58" s="143">
        <f t="shared" si="13"/>
        <v>0</v>
      </c>
      <c r="AL58" s="143">
        <f>IF(K58="",AK58*'Fraccion masica'!$AB$36,K58*AK58)</f>
        <v>0</v>
      </c>
      <c r="AM58" s="143">
        <f>IF(L58="",AK58*'Fraccion masica'!$AB$35,L58*AK58)</f>
        <v>0</v>
      </c>
      <c r="AN58" s="147">
        <f>IFERROR(AL58*Hoja1!$C$24/Hoja1!$C$25/Hoja1!$C$26*16.04/1000000,0)</f>
        <v>0</v>
      </c>
      <c r="AO58" s="148">
        <f>IFERROR(AM58*Hoja1!$C$24/Hoja1!$C$25/Hoja1!$C$26*44.01/1000000,0)</f>
        <v>0</v>
      </c>
    </row>
    <row r="59" spans="2:41" x14ac:dyDescent="0.75">
      <c r="B59" s="52"/>
      <c r="C59" s="52"/>
      <c r="D59" s="125"/>
      <c r="E59" s="125"/>
      <c r="F59" s="131"/>
      <c r="G59" s="92"/>
      <c r="H59" s="14"/>
      <c r="I59" s="14"/>
      <c r="J59" s="14"/>
      <c r="K59" s="93"/>
      <c r="L59" s="93"/>
      <c r="M59" s="122" t="str">
        <f t="shared" si="2"/>
        <v/>
      </c>
      <c r="N59" s="78">
        <f t="shared" si="3"/>
        <v>0</v>
      </c>
      <c r="O59" s="78">
        <f t="shared" si="4"/>
        <v>0</v>
      </c>
      <c r="P59" s="78">
        <f t="shared" si="5"/>
        <v>0</v>
      </c>
      <c r="Q59" s="78" t="str">
        <f t="shared" si="6"/>
        <v>Estimación</v>
      </c>
      <c r="R59" s="166">
        <f t="shared" si="7"/>
        <v>0</v>
      </c>
      <c r="S59" s="167">
        <f t="shared" si="8"/>
        <v>0</v>
      </c>
      <c r="T59" s="78">
        <f>R59+S59*Hoja1!$C$19</f>
        <v>0</v>
      </c>
      <c r="AD59" s="94">
        <f t="shared" si="0"/>
        <v>0</v>
      </c>
      <c r="AE59" s="94">
        <f t="shared" si="1"/>
        <v>0</v>
      </c>
      <c r="AF59" s="94">
        <f>IFERROR((I59*H59/J59)*(Hoja1!$C$25/Hoja1!$C$24)*C59,0)</f>
        <v>0</v>
      </c>
      <c r="AG59" s="94" t="str">
        <f t="shared" si="9"/>
        <v>Estimación</v>
      </c>
      <c r="AH59" s="94">
        <f t="shared" si="10"/>
        <v>0</v>
      </c>
      <c r="AI59" s="94">
        <f t="shared" si="11"/>
        <v>0</v>
      </c>
      <c r="AJ59" s="94">
        <f t="shared" si="12"/>
        <v>0</v>
      </c>
      <c r="AK59" s="143">
        <f t="shared" si="13"/>
        <v>0</v>
      </c>
      <c r="AL59" s="143">
        <f>IF(K59="",AK59*'Fraccion masica'!$AB$36,K59*AK59)</f>
        <v>0</v>
      </c>
      <c r="AM59" s="143">
        <f>IF(L59="",AK59*'Fraccion masica'!$AB$35,L59*AK59)</f>
        <v>0</v>
      </c>
      <c r="AN59" s="147">
        <f>IFERROR(AL59*Hoja1!$C$24/Hoja1!$C$25/Hoja1!$C$26*16.04/1000000,0)</f>
        <v>0</v>
      </c>
      <c r="AO59" s="148">
        <f>IFERROR(AM59*Hoja1!$C$24/Hoja1!$C$25/Hoja1!$C$26*44.01/1000000,0)</f>
        <v>0</v>
      </c>
    </row>
    <row r="60" spans="2:41" x14ac:dyDescent="0.75">
      <c r="B60" s="52"/>
      <c r="C60" s="52"/>
      <c r="D60" s="125"/>
      <c r="E60" s="125"/>
      <c r="F60" s="131"/>
      <c r="G60" s="92"/>
      <c r="H60" s="14"/>
      <c r="I60" s="14"/>
      <c r="J60" s="14"/>
      <c r="K60" s="93"/>
      <c r="L60" s="93"/>
      <c r="M60" s="122" t="str">
        <f t="shared" si="2"/>
        <v/>
      </c>
      <c r="N60" s="78">
        <f t="shared" si="3"/>
        <v>0</v>
      </c>
      <c r="O60" s="78">
        <f t="shared" si="4"/>
        <v>0</v>
      </c>
      <c r="P60" s="78">
        <f t="shared" si="5"/>
        <v>0</v>
      </c>
      <c r="Q60" s="78" t="str">
        <f t="shared" si="6"/>
        <v>Estimación</v>
      </c>
      <c r="R60" s="166">
        <f t="shared" si="7"/>
        <v>0</v>
      </c>
      <c r="S60" s="167">
        <f t="shared" si="8"/>
        <v>0</v>
      </c>
      <c r="T60" s="78">
        <f>R60+S60*Hoja1!$C$19</f>
        <v>0</v>
      </c>
      <c r="AD60" s="94">
        <f t="shared" si="0"/>
        <v>0</v>
      </c>
      <c r="AE60" s="94">
        <f t="shared" si="1"/>
        <v>0</v>
      </c>
      <c r="AF60" s="94">
        <f>IFERROR((I60*H60/J60)*(Hoja1!$C$25/Hoja1!$C$24)*C60,0)</f>
        <v>0</v>
      </c>
      <c r="AG60" s="94" t="str">
        <f t="shared" si="9"/>
        <v>Estimación</v>
      </c>
      <c r="AH60" s="94">
        <f t="shared" si="10"/>
        <v>0</v>
      </c>
      <c r="AI60" s="94">
        <f t="shared" si="11"/>
        <v>0</v>
      </c>
      <c r="AJ60" s="94">
        <f t="shared" si="12"/>
        <v>0</v>
      </c>
      <c r="AK60" s="143">
        <f t="shared" si="13"/>
        <v>0</v>
      </c>
      <c r="AL60" s="143">
        <f>IF(K60="",AK60*'Fraccion masica'!$AB$36,K60*AK60)</f>
        <v>0</v>
      </c>
      <c r="AM60" s="143">
        <f>IF(L60="",AK60*'Fraccion masica'!$AB$35,L60*AK60)</f>
        <v>0</v>
      </c>
      <c r="AN60" s="147">
        <f>IFERROR(AL60*Hoja1!$C$24/Hoja1!$C$25/Hoja1!$C$26*16.04/1000000,0)</f>
        <v>0</v>
      </c>
      <c r="AO60" s="148">
        <f>IFERROR(AM60*Hoja1!$C$24/Hoja1!$C$25/Hoja1!$C$26*44.01/1000000,0)</f>
        <v>0</v>
      </c>
    </row>
    <row r="61" spans="2:41" x14ac:dyDescent="0.75">
      <c r="B61" s="52"/>
      <c r="C61" s="52"/>
      <c r="D61" s="125"/>
      <c r="E61" s="125"/>
      <c r="F61" s="131"/>
      <c r="G61" s="92"/>
      <c r="H61" s="14"/>
      <c r="I61" s="14"/>
      <c r="J61" s="14"/>
      <c r="K61" s="93"/>
      <c r="L61" s="93"/>
      <c r="M61" s="122" t="str">
        <f t="shared" si="2"/>
        <v/>
      </c>
      <c r="N61" s="78">
        <f t="shared" si="3"/>
        <v>0</v>
      </c>
      <c r="O61" s="78">
        <f t="shared" si="4"/>
        <v>0</v>
      </c>
      <c r="P61" s="78">
        <f t="shared" si="5"/>
        <v>0</v>
      </c>
      <c r="Q61" s="78" t="str">
        <f t="shared" si="6"/>
        <v>Estimación</v>
      </c>
      <c r="R61" s="166">
        <f t="shared" si="7"/>
        <v>0</v>
      </c>
      <c r="S61" s="167">
        <f t="shared" si="8"/>
        <v>0</v>
      </c>
      <c r="T61" s="78">
        <f>R61+S61*Hoja1!$C$19</f>
        <v>0</v>
      </c>
      <c r="AD61" s="94">
        <f t="shared" si="0"/>
        <v>0</v>
      </c>
      <c r="AE61" s="94">
        <f t="shared" si="1"/>
        <v>0</v>
      </c>
      <c r="AF61" s="94">
        <f>IFERROR((I61*H61/J61)*(Hoja1!$C$25/Hoja1!$C$24)*C61,0)</f>
        <v>0</v>
      </c>
      <c r="AG61" s="94" t="str">
        <f t="shared" si="9"/>
        <v>Estimación</v>
      </c>
      <c r="AH61" s="94">
        <f t="shared" si="10"/>
        <v>0</v>
      </c>
      <c r="AI61" s="94">
        <f t="shared" si="11"/>
        <v>0</v>
      </c>
      <c r="AJ61" s="94">
        <f t="shared" si="12"/>
        <v>0</v>
      </c>
      <c r="AK61" s="143">
        <f t="shared" si="13"/>
        <v>0</v>
      </c>
      <c r="AL61" s="143">
        <f>IF(K61="",AK61*'Fraccion masica'!$AB$36,K61*AK61)</f>
        <v>0</v>
      </c>
      <c r="AM61" s="143">
        <f>IF(L61="",AK61*'Fraccion masica'!$AB$35,L61*AK61)</f>
        <v>0</v>
      </c>
      <c r="AN61" s="147">
        <f>IFERROR(AL61*Hoja1!$C$24/Hoja1!$C$25/Hoja1!$C$26*16.04/1000000,0)</f>
        <v>0</v>
      </c>
      <c r="AO61" s="148">
        <f>IFERROR(AM61*Hoja1!$C$24/Hoja1!$C$25/Hoja1!$C$26*44.01/1000000,0)</f>
        <v>0</v>
      </c>
    </row>
    <row r="62" spans="2:41" x14ac:dyDescent="0.75">
      <c r="B62" s="52"/>
      <c r="C62" s="52"/>
      <c r="D62" s="125"/>
      <c r="E62" s="125"/>
      <c r="F62" s="131"/>
      <c r="G62" s="92"/>
      <c r="H62" s="14"/>
      <c r="I62" s="14"/>
      <c r="J62" s="14"/>
      <c r="K62" s="93"/>
      <c r="L62" s="93"/>
      <c r="M62" s="122" t="str">
        <f t="shared" si="2"/>
        <v/>
      </c>
      <c r="N62" s="78">
        <f t="shared" si="3"/>
        <v>0</v>
      </c>
      <c r="O62" s="78">
        <f t="shared" si="4"/>
        <v>0</v>
      </c>
      <c r="P62" s="78">
        <f t="shared" si="5"/>
        <v>0</v>
      </c>
      <c r="Q62" s="78" t="str">
        <f t="shared" si="6"/>
        <v>Estimación</v>
      </c>
      <c r="R62" s="166">
        <f t="shared" si="7"/>
        <v>0</v>
      </c>
      <c r="S62" s="167">
        <f t="shared" si="8"/>
        <v>0</v>
      </c>
      <c r="T62" s="78">
        <f>R62+S62*Hoja1!$C$19</f>
        <v>0</v>
      </c>
      <c r="AD62" s="94">
        <f t="shared" si="0"/>
        <v>0</v>
      </c>
      <c r="AE62" s="94">
        <f t="shared" si="1"/>
        <v>0</v>
      </c>
      <c r="AF62" s="94">
        <f>IFERROR((I62*H62/J62)*(Hoja1!$C$25/Hoja1!$C$24)*C62,0)</f>
        <v>0</v>
      </c>
      <c r="AG62" s="94" t="str">
        <f t="shared" si="9"/>
        <v>Estimación</v>
      </c>
      <c r="AH62" s="94">
        <f t="shared" si="10"/>
        <v>0</v>
      </c>
      <c r="AI62" s="94">
        <f t="shared" si="11"/>
        <v>0</v>
      </c>
      <c r="AJ62" s="94">
        <f t="shared" si="12"/>
        <v>0</v>
      </c>
      <c r="AK62" s="143">
        <f t="shared" si="13"/>
        <v>0</v>
      </c>
      <c r="AL62" s="143">
        <f>IF(K62="",AK62*'Fraccion masica'!$AB$36,K62*AK62)</f>
        <v>0</v>
      </c>
      <c r="AM62" s="143">
        <f>IF(L62="",AK62*'Fraccion masica'!$AB$35,L62*AK62)</f>
        <v>0</v>
      </c>
      <c r="AN62" s="147">
        <f>IFERROR(AL62*Hoja1!$C$24/Hoja1!$C$25/Hoja1!$C$26*16.04/1000000,0)</f>
        <v>0</v>
      </c>
      <c r="AO62" s="148">
        <f>IFERROR(AM62*Hoja1!$C$24/Hoja1!$C$25/Hoja1!$C$26*44.01/1000000,0)</f>
        <v>0</v>
      </c>
    </row>
    <row r="63" spans="2:41" x14ac:dyDescent="0.75">
      <c r="B63" s="52"/>
      <c r="C63" s="52"/>
      <c r="D63" s="125"/>
      <c r="E63" s="125"/>
      <c r="F63" s="131"/>
      <c r="G63" s="92"/>
      <c r="H63" s="14"/>
      <c r="I63" s="14"/>
      <c r="J63" s="14"/>
      <c r="K63" s="93"/>
      <c r="L63" s="93"/>
      <c r="M63" s="122" t="str">
        <f t="shared" si="2"/>
        <v/>
      </c>
      <c r="N63" s="78">
        <f t="shared" si="3"/>
        <v>0</v>
      </c>
      <c r="O63" s="78">
        <f t="shared" si="4"/>
        <v>0</v>
      </c>
      <c r="P63" s="78">
        <f t="shared" si="5"/>
        <v>0</v>
      </c>
      <c r="Q63" s="78" t="str">
        <f t="shared" si="6"/>
        <v>Estimación</v>
      </c>
      <c r="R63" s="166">
        <f t="shared" si="7"/>
        <v>0</v>
      </c>
      <c r="S63" s="167">
        <f t="shared" si="8"/>
        <v>0</v>
      </c>
      <c r="T63" s="78">
        <f>R63+S63*Hoja1!$C$19</f>
        <v>0</v>
      </c>
      <c r="AD63" s="94">
        <f t="shared" si="0"/>
        <v>0</v>
      </c>
      <c r="AE63" s="94">
        <f t="shared" si="1"/>
        <v>0</v>
      </c>
      <c r="AF63" s="94">
        <f>IFERROR((I63*H63/J63)*(Hoja1!$C$25/Hoja1!$C$24)*C63,0)</f>
        <v>0</v>
      </c>
      <c r="AG63" s="94" t="str">
        <f t="shared" si="9"/>
        <v>Estimación</v>
      </c>
      <c r="AH63" s="94">
        <f t="shared" si="10"/>
        <v>0</v>
      </c>
      <c r="AI63" s="94">
        <f t="shared" si="11"/>
        <v>0</v>
      </c>
      <c r="AJ63" s="94">
        <f t="shared" si="12"/>
        <v>0</v>
      </c>
      <c r="AK63" s="143">
        <f t="shared" si="13"/>
        <v>0</v>
      </c>
      <c r="AL63" s="143">
        <f>IF(K63="",AK63*'Fraccion masica'!$AB$36,K63*AK63)</f>
        <v>0</v>
      </c>
      <c r="AM63" s="143">
        <f>IF(L63="",AK63*'Fraccion masica'!$AB$35,L63*AK63)</f>
        <v>0</v>
      </c>
      <c r="AN63" s="147">
        <f>IFERROR(AL63*Hoja1!$C$24/Hoja1!$C$25/Hoja1!$C$26*16.04/1000000,0)</f>
        <v>0</v>
      </c>
      <c r="AO63" s="148">
        <f>IFERROR(AM63*Hoja1!$C$24/Hoja1!$C$25/Hoja1!$C$26*44.01/1000000,0)</f>
        <v>0</v>
      </c>
    </row>
    <row r="64" spans="2:41" x14ac:dyDescent="0.75">
      <c r="B64" s="52"/>
      <c r="C64" s="52"/>
      <c r="D64" s="125"/>
      <c r="E64" s="125"/>
      <c r="F64" s="131"/>
      <c r="G64" s="92"/>
      <c r="H64" s="14"/>
      <c r="I64" s="14"/>
      <c r="J64" s="14"/>
      <c r="K64" s="93"/>
      <c r="L64" s="93"/>
      <c r="M64" s="122" t="str">
        <f t="shared" si="2"/>
        <v/>
      </c>
      <c r="N64" s="78">
        <f t="shared" si="3"/>
        <v>0</v>
      </c>
      <c r="O64" s="78">
        <f t="shared" si="4"/>
        <v>0</v>
      </c>
      <c r="P64" s="78">
        <f t="shared" si="5"/>
        <v>0</v>
      </c>
      <c r="Q64" s="78" t="str">
        <f t="shared" si="6"/>
        <v>Estimación</v>
      </c>
      <c r="R64" s="166">
        <f t="shared" si="7"/>
        <v>0</v>
      </c>
      <c r="S64" s="167">
        <f t="shared" si="8"/>
        <v>0</v>
      </c>
      <c r="T64" s="78">
        <f>R64+S64*Hoja1!$C$19</f>
        <v>0</v>
      </c>
      <c r="AD64" s="94">
        <f t="shared" si="0"/>
        <v>0</v>
      </c>
      <c r="AE64" s="94">
        <f t="shared" si="1"/>
        <v>0</v>
      </c>
      <c r="AF64" s="94">
        <f>IFERROR((I64*H64/J64)*(Hoja1!$C$25/Hoja1!$C$24)*C64,0)</f>
        <v>0</v>
      </c>
      <c r="AG64" s="94" t="str">
        <f t="shared" si="9"/>
        <v>Estimación</v>
      </c>
      <c r="AH64" s="94">
        <f t="shared" si="10"/>
        <v>0</v>
      </c>
      <c r="AI64" s="94">
        <f t="shared" si="11"/>
        <v>0</v>
      </c>
      <c r="AJ64" s="94">
        <f t="shared" si="12"/>
        <v>0</v>
      </c>
      <c r="AK64" s="143">
        <f t="shared" si="13"/>
        <v>0</v>
      </c>
      <c r="AL64" s="143">
        <f>IF(K64="",AK64*'Fraccion masica'!$AB$36,K64*AK64)</f>
        <v>0</v>
      </c>
      <c r="AM64" s="143">
        <f>IF(L64="",AK64*'Fraccion masica'!$AB$35,L64*AK64)</f>
        <v>0</v>
      </c>
      <c r="AN64" s="147">
        <f>IFERROR(AL64*Hoja1!$C$24/Hoja1!$C$25/Hoja1!$C$26*16.04/1000000,0)</f>
        <v>0</v>
      </c>
      <c r="AO64" s="148">
        <f>IFERROR(AM64*Hoja1!$C$24/Hoja1!$C$25/Hoja1!$C$26*44.01/1000000,0)</f>
        <v>0</v>
      </c>
    </row>
    <row r="65" spans="2:41" x14ac:dyDescent="0.75">
      <c r="B65" s="52"/>
      <c r="C65" s="52"/>
      <c r="D65" s="125"/>
      <c r="E65" s="125"/>
      <c r="F65" s="131"/>
      <c r="G65" s="92"/>
      <c r="H65" s="14"/>
      <c r="I65" s="14"/>
      <c r="J65" s="14"/>
      <c r="K65" s="93"/>
      <c r="L65" s="93"/>
      <c r="M65" s="122" t="str">
        <f t="shared" si="2"/>
        <v/>
      </c>
      <c r="N65" s="78">
        <f t="shared" si="3"/>
        <v>0</v>
      </c>
      <c r="O65" s="78">
        <f t="shared" si="4"/>
        <v>0</v>
      </c>
      <c r="P65" s="78">
        <f t="shared" si="5"/>
        <v>0</v>
      </c>
      <c r="Q65" s="78" t="str">
        <f t="shared" si="6"/>
        <v>Estimación</v>
      </c>
      <c r="R65" s="166">
        <f t="shared" si="7"/>
        <v>0</v>
      </c>
      <c r="S65" s="167">
        <f t="shared" si="8"/>
        <v>0</v>
      </c>
      <c r="T65" s="78">
        <f>R65+S65*Hoja1!$C$19</f>
        <v>0</v>
      </c>
      <c r="AD65" s="94">
        <f t="shared" si="0"/>
        <v>0</v>
      </c>
      <c r="AE65" s="94">
        <f t="shared" si="1"/>
        <v>0</v>
      </c>
      <c r="AF65" s="94">
        <f>IFERROR((I65*H65/J65)*(Hoja1!$C$25/Hoja1!$C$24)*C65,0)</f>
        <v>0</v>
      </c>
      <c r="AG65" s="94" t="str">
        <f t="shared" si="9"/>
        <v>Estimación</v>
      </c>
      <c r="AH65" s="94">
        <f t="shared" si="10"/>
        <v>0</v>
      </c>
      <c r="AI65" s="94">
        <f t="shared" si="11"/>
        <v>0</v>
      </c>
      <c r="AJ65" s="94">
        <f t="shared" si="12"/>
        <v>0</v>
      </c>
      <c r="AK65" s="143">
        <f t="shared" si="13"/>
        <v>0</v>
      </c>
      <c r="AL65" s="143">
        <f>IF(K65="",AK65*'Fraccion masica'!$AB$36,K65*AK65)</f>
        <v>0</v>
      </c>
      <c r="AM65" s="143">
        <f>IF(L65="",AK65*'Fraccion masica'!$AB$35,L65*AK65)</f>
        <v>0</v>
      </c>
      <c r="AN65" s="147">
        <f>IFERROR(AL65*Hoja1!$C$24/Hoja1!$C$25/Hoja1!$C$26*16.04/1000000,0)</f>
        <v>0</v>
      </c>
      <c r="AO65" s="148">
        <f>IFERROR(AM65*Hoja1!$C$24/Hoja1!$C$25/Hoja1!$C$26*44.01/1000000,0)</f>
        <v>0</v>
      </c>
    </row>
    <row r="66" spans="2:41" x14ac:dyDescent="0.75">
      <c r="B66" s="52"/>
      <c r="C66" s="52"/>
      <c r="D66" s="125"/>
      <c r="E66" s="125"/>
      <c r="F66" s="131"/>
      <c r="G66" s="92"/>
      <c r="H66" s="14"/>
      <c r="I66" s="14"/>
      <c r="J66" s="14"/>
      <c r="K66" s="93"/>
      <c r="L66" s="93"/>
      <c r="M66" s="122" t="str">
        <f t="shared" si="2"/>
        <v/>
      </c>
      <c r="N66" s="78">
        <f t="shared" si="3"/>
        <v>0</v>
      </c>
      <c r="O66" s="78">
        <f t="shared" si="4"/>
        <v>0</v>
      </c>
      <c r="P66" s="78">
        <f t="shared" si="5"/>
        <v>0</v>
      </c>
      <c r="Q66" s="78" t="str">
        <f t="shared" si="6"/>
        <v>Estimación</v>
      </c>
      <c r="R66" s="166">
        <f t="shared" si="7"/>
        <v>0</v>
      </c>
      <c r="S66" s="167">
        <f t="shared" si="8"/>
        <v>0</v>
      </c>
      <c r="T66" s="78">
        <f>R66+S66*Hoja1!$C$19</f>
        <v>0</v>
      </c>
      <c r="AD66" s="94">
        <f t="shared" si="0"/>
        <v>0</v>
      </c>
      <c r="AE66" s="94">
        <f t="shared" si="1"/>
        <v>0</v>
      </c>
      <c r="AF66" s="94">
        <f>IFERROR((I66*H66/J66)*(Hoja1!$C$25/Hoja1!$C$24)*C66,0)</f>
        <v>0</v>
      </c>
      <c r="AG66" s="94" t="str">
        <f t="shared" si="9"/>
        <v>Estimación</v>
      </c>
      <c r="AH66" s="94">
        <f t="shared" si="10"/>
        <v>0</v>
      </c>
      <c r="AI66" s="94">
        <f t="shared" si="11"/>
        <v>0</v>
      </c>
      <c r="AJ66" s="94">
        <f t="shared" si="12"/>
        <v>0</v>
      </c>
      <c r="AK66" s="143">
        <f t="shared" si="13"/>
        <v>0</v>
      </c>
      <c r="AL66" s="143">
        <f>IF(K66="",AK66*'Fraccion masica'!$AB$36,K66*AK66)</f>
        <v>0</v>
      </c>
      <c r="AM66" s="143">
        <f>IF(L66="",AK66*'Fraccion masica'!$AB$35,L66*AK66)</f>
        <v>0</v>
      </c>
      <c r="AN66" s="147">
        <f>IFERROR(AL66*Hoja1!$C$24/Hoja1!$C$25/Hoja1!$C$26*16.04/1000000,0)</f>
        <v>0</v>
      </c>
      <c r="AO66" s="148">
        <f>IFERROR(AM66*Hoja1!$C$24/Hoja1!$C$25/Hoja1!$C$26*44.01/1000000,0)</f>
        <v>0</v>
      </c>
    </row>
    <row r="67" spans="2:41" x14ac:dyDescent="0.75">
      <c r="B67" s="52"/>
      <c r="C67" s="52"/>
      <c r="D67" s="125"/>
      <c r="E67" s="125"/>
      <c r="F67" s="131"/>
      <c r="G67" s="92"/>
      <c r="H67" s="14"/>
      <c r="I67" s="14"/>
      <c r="J67" s="14"/>
      <c r="K67" s="93"/>
      <c r="L67" s="93"/>
      <c r="M67" s="122" t="str">
        <f t="shared" si="2"/>
        <v/>
      </c>
      <c r="N67" s="78">
        <f t="shared" si="3"/>
        <v>0</v>
      </c>
      <c r="O67" s="78">
        <f t="shared" si="4"/>
        <v>0</v>
      </c>
      <c r="P67" s="78">
        <f t="shared" si="5"/>
        <v>0</v>
      </c>
      <c r="Q67" s="78" t="str">
        <f t="shared" si="6"/>
        <v>Estimación</v>
      </c>
      <c r="R67" s="166">
        <f t="shared" si="7"/>
        <v>0</v>
      </c>
      <c r="S67" s="167">
        <f t="shared" si="8"/>
        <v>0</v>
      </c>
      <c r="T67" s="78">
        <f>R67+S67*Hoja1!$C$19</f>
        <v>0</v>
      </c>
      <c r="AD67" s="94">
        <f t="shared" si="0"/>
        <v>0</v>
      </c>
      <c r="AE67" s="94">
        <f t="shared" si="1"/>
        <v>0</v>
      </c>
      <c r="AF67" s="94">
        <f>IFERROR((I67*H67/J67)*(Hoja1!$C$25/Hoja1!$C$24)*C67,0)</f>
        <v>0</v>
      </c>
      <c r="AG67" s="94" t="str">
        <f t="shared" si="9"/>
        <v>Estimación</v>
      </c>
      <c r="AH67" s="94">
        <f t="shared" si="10"/>
        <v>0</v>
      </c>
      <c r="AI67" s="94">
        <f t="shared" si="11"/>
        <v>0</v>
      </c>
      <c r="AJ67" s="94">
        <f t="shared" si="12"/>
        <v>0</v>
      </c>
      <c r="AK67" s="143">
        <f t="shared" si="13"/>
        <v>0</v>
      </c>
      <c r="AL67" s="143">
        <f>IF(K67="",AK67*'Fraccion masica'!$AB$36,K67*AK67)</f>
        <v>0</v>
      </c>
      <c r="AM67" s="143">
        <f>IF(L67="",AK67*'Fraccion masica'!$AB$35,L67*AK67)</f>
        <v>0</v>
      </c>
      <c r="AN67" s="147">
        <f>IFERROR(AL67*Hoja1!$C$24/Hoja1!$C$25/Hoja1!$C$26*16.04/1000000,0)</f>
        <v>0</v>
      </c>
      <c r="AO67" s="148">
        <f>IFERROR(AM67*Hoja1!$C$24/Hoja1!$C$25/Hoja1!$C$26*44.01/1000000,0)</f>
        <v>0</v>
      </c>
    </row>
    <row r="68" spans="2:41" x14ac:dyDescent="0.75">
      <c r="B68" s="52"/>
      <c r="C68" s="52"/>
      <c r="D68" s="125"/>
      <c r="E68" s="125"/>
      <c r="F68" s="131"/>
      <c r="G68" s="92"/>
      <c r="H68" s="14"/>
      <c r="I68" s="14"/>
      <c r="J68" s="14"/>
      <c r="K68" s="93"/>
      <c r="L68" s="93"/>
      <c r="M68" s="122" t="str">
        <f t="shared" si="2"/>
        <v/>
      </c>
      <c r="N68" s="78">
        <f t="shared" si="3"/>
        <v>0</v>
      </c>
      <c r="O68" s="78">
        <f t="shared" si="4"/>
        <v>0</v>
      </c>
      <c r="P68" s="78">
        <f t="shared" si="5"/>
        <v>0</v>
      </c>
      <c r="Q68" s="78" t="str">
        <f t="shared" si="6"/>
        <v>Estimación</v>
      </c>
      <c r="R68" s="166">
        <f t="shared" si="7"/>
        <v>0</v>
      </c>
      <c r="S68" s="167">
        <f t="shared" si="8"/>
        <v>0</v>
      </c>
      <c r="T68" s="78">
        <f>R68+S68*Hoja1!$C$19</f>
        <v>0</v>
      </c>
      <c r="AD68" s="94">
        <f t="shared" si="0"/>
        <v>0</v>
      </c>
      <c r="AE68" s="94">
        <f t="shared" si="1"/>
        <v>0</v>
      </c>
      <c r="AF68" s="94">
        <f>IFERROR((I68*H68/J68)*(Hoja1!$C$25/Hoja1!$C$24)*C68,0)</f>
        <v>0</v>
      </c>
      <c r="AG68" s="94" t="str">
        <f t="shared" si="9"/>
        <v>Estimación</v>
      </c>
      <c r="AH68" s="94">
        <f t="shared" si="10"/>
        <v>0</v>
      </c>
      <c r="AI68" s="94">
        <f t="shared" si="11"/>
        <v>0</v>
      </c>
      <c r="AJ68" s="94">
        <f t="shared" si="12"/>
        <v>0</v>
      </c>
      <c r="AK68" s="143">
        <f t="shared" si="13"/>
        <v>0</v>
      </c>
      <c r="AL68" s="143">
        <f>IF(K68="",AK68*'Fraccion masica'!$AB$36,K68*AK68)</f>
        <v>0</v>
      </c>
      <c r="AM68" s="143">
        <f>IF(L68="",AK68*'Fraccion masica'!$AB$35,L68*AK68)</f>
        <v>0</v>
      </c>
      <c r="AN68" s="147">
        <f>IFERROR(AL68*Hoja1!$C$24/Hoja1!$C$25/Hoja1!$C$26*16.04/1000000,0)</f>
        <v>0</v>
      </c>
      <c r="AO68" s="148">
        <f>IFERROR(AM68*Hoja1!$C$24/Hoja1!$C$25/Hoja1!$C$26*44.01/1000000,0)</f>
        <v>0</v>
      </c>
    </row>
    <row r="69" spans="2:41" x14ac:dyDescent="0.75">
      <c r="B69" s="52"/>
      <c r="C69" s="52"/>
      <c r="D69" s="125"/>
      <c r="E69" s="125"/>
      <c r="F69" s="131"/>
      <c r="G69" s="92"/>
      <c r="H69" s="14"/>
      <c r="I69" s="14"/>
      <c r="J69" s="14"/>
      <c r="K69" s="93"/>
      <c r="L69" s="93"/>
      <c r="M69" s="122" t="str">
        <f t="shared" si="2"/>
        <v/>
      </c>
      <c r="N69" s="78">
        <f t="shared" si="3"/>
        <v>0</v>
      </c>
      <c r="O69" s="78">
        <f t="shared" si="4"/>
        <v>0</v>
      </c>
      <c r="P69" s="78">
        <f t="shared" si="5"/>
        <v>0</v>
      </c>
      <c r="Q69" s="78" t="str">
        <f t="shared" si="6"/>
        <v>Estimación</v>
      </c>
      <c r="R69" s="166">
        <f t="shared" si="7"/>
        <v>0</v>
      </c>
      <c r="S69" s="167">
        <f t="shared" si="8"/>
        <v>0</v>
      </c>
      <c r="T69" s="78">
        <f>R69+S69*Hoja1!$C$19</f>
        <v>0</v>
      </c>
      <c r="AD69" s="94">
        <f t="shared" si="0"/>
        <v>0</v>
      </c>
      <c r="AE69" s="94">
        <f t="shared" si="1"/>
        <v>0</v>
      </c>
      <c r="AF69" s="94">
        <f>IFERROR((I69*H69/J69)*(Hoja1!$C$25/Hoja1!$C$24)*C69,0)</f>
        <v>0</v>
      </c>
      <c r="AG69" s="94" t="str">
        <f t="shared" si="9"/>
        <v>Estimación</v>
      </c>
      <c r="AH69" s="94">
        <f t="shared" si="10"/>
        <v>0</v>
      </c>
      <c r="AI69" s="94">
        <f t="shared" si="11"/>
        <v>0</v>
      </c>
      <c r="AJ69" s="94">
        <f t="shared" si="12"/>
        <v>0</v>
      </c>
      <c r="AK69" s="143">
        <f t="shared" si="13"/>
        <v>0</v>
      </c>
      <c r="AL69" s="143">
        <f>IF(K69="",AK69*'Fraccion masica'!$AB$36,K69*AK69)</f>
        <v>0</v>
      </c>
      <c r="AM69" s="143">
        <f>IF(L69="",AK69*'Fraccion masica'!$AB$35,L69*AK69)</f>
        <v>0</v>
      </c>
      <c r="AN69" s="147">
        <f>IFERROR(AL69*Hoja1!$C$24/Hoja1!$C$25/Hoja1!$C$26*16.04/1000000,0)</f>
        <v>0</v>
      </c>
      <c r="AO69" s="148">
        <f>IFERROR(AM69*Hoja1!$C$24/Hoja1!$C$25/Hoja1!$C$26*44.01/1000000,0)</f>
        <v>0</v>
      </c>
    </row>
    <row r="70" spans="2:41" x14ac:dyDescent="0.75">
      <c r="B70" s="52"/>
      <c r="C70" s="52"/>
      <c r="D70" s="125"/>
      <c r="E70" s="125"/>
      <c r="F70" s="131"/>
      <c r="G70" s="92"/>
      <c r="H70" s="14"/>
      <c r="I70" s="14"/>
      <c r="J70" s="14"/>
      <c r="K70" s="93"/>
      <c r="L70" s="93"/>
      <c r="M70" s="122" t="str">
        <f t="shared" si="2"/>
        <v/>
      </c>
      <c r="N70" s="78">
        <f t="shared" si="3"/>
        <v>0</v>
      </c>
      <c r="O70" s="78">
        <f t="shared" si="4"/>
        <v>0</v>
      </c>
      <c r="P70" s="78">
        <f t="shared" si="5"/>
        <v>0</v>
      </c>
      <c r="Q70" s="78" t="str">
        <f t="shared" si="6"/>
        <v>Estimación</v>
      </c>
      <c r="R70" s="166">
        <f t="shared" si="7"/>
        <v>0</v>
      </c>
      <c r="S70" s="167">
        <f t="shared" si="8"/>
        <v>0</v>
      </c>
      <c r="T70" s="78">
        <f>R70+S70*Hoja1!$C$19</f>
        <v>0</v>
      </c>
      <c r="AD70" s="94">
        <f t="shared" si="0"/>
        <v>0</v>
      </c>
      <c r="AE70" s="94">
        <f t="shared" si="1"/>
        <v>0</v>
      </c>
      <c r="AF70" s="94">
        <f>IFERROR((I70*H70/J70)*(Hoja1!$C$25/Hoja1!$C$24)*C70,0)</f>
        <v>0</v>
      </c>
      <c r="AG70" s="94" t="str">
        <f t="shared" si="9"/>
        <v>Estimación</v>
      </c>
      <c r="AH70" s="94">
        <f t="shared" si="10"/>
        <v>0</v>
      </c>
      <c r="AI70" s="94">
        <f t="shared" si="11"/>
        <v>0</v>
      </c>
      <c r="AJ70" s="94">
        <f t="shared" si="12"/>
        <v>0</v>
      </c>
      <c r="AK70" s="143">
        <f t="shared" si="13"/>
        <v>0</v>
      </c>
      <c r="AL70" s="143">
        <f>IF(K70="",AK70*'Fraccion masica'!$AB$36,K70*AK70)</f>
        <v>0</v>
      </c>
      <c r="AM70" s="143">
        <f>IF(L70="",AK70*'Fraccion masica'!$AB$35,L70*AK70)</f>
        <v>0</v>
      </c>
      <c r="AN70" s="147">
        <f>IFERROR(AL70*Hoja1!$C$24/Hoja1!$C$25/Hoja1!$C$26*16.04/1000000,0)</f>
        <v>0</v>
      </c>
      <c r="AO70" s="148">
        <f>IFERROR(AM70*Hoja1!$C$24/Hoja1!$C$25/Hoja1!$C$26*44.01/1000000,0)</f>
        <v>0</v>
      </c>
    </row>
    <row r="71" spans="2:41" x14ac:dyDescent="0.75">
      <c r="B71" s="52"/>
      <c r="C71" s="52"/>
      <c r="D71" s="125"/>
      <c r="E71" s="125"/>
      <c r="F71" s="131"/>
      <c r="G71" s="92"/>
      <c r="H71" s="14"/>
      <c r="I71" s="14"/>
      <c r="J71" s="14"/>
      <c r="K71" s="93"/>
      <c r="L71" s="93"/>
      <c r="M71" s="122" t="str">
        <f t="shared" si="2"/>
        <v/>
      </c>
      <c r="N71" s="78">
        <f t="shared" si="3"/>
        <v>0</v>
      </c>
      <c r="O71" s="78">
        <f t="shared" si="4"/>
        <v>0</v>
      </c>
      <c r="P71" s="78">
        <f t="shared" si="5"/>
        <v>0</v>
      </c>
      <c r="Q71" s="78" t="str">
        <f t="shared" si="6"/>
        <v>Estimación</v>
      </c>
      <c r="R71" s="166">
        <f t="shared" si="7"/>
        <v>0</v>
      </c>
      <c r="S71" s="167">
        <f t="shared" si="8"/>
        <v>0</v>
      </c>
      <c r="T71" s="78">
        <f>R71+S71*Hoja1!$C$19</f>
        <v>0</v>
      </c>
      <c r="AD71" s="94">
        <f t="shared" si="0"/>
        <v>0</v>
      </c>
      <c r="AE71" s="94">
        <f t="shared" si="1"/>
        <v>0</v>
      </c>
      <c r="AF71" s="94">
        <f>IFERROR((I71*H71/J71)*(Hoja1!$C$25/Hoja1!$C$24)*C71,0)</f>
        <v>0</v>
      </c>
      <c r="AG71" s="94" t="str">
        <f t="shared" si="9"/>
        <v>Estimación</v>
      </c>
      <c r="AH71" s="94">
        <f t="shared" si="10"/>
        <v>0</v>
      </c>
      <c r="AI71" s="94">
        <f t="shared" si="11"/>
        <v>0</v>
      </c>
      <c r="AJ71" s="94">
        <f t="shared" si="12"/>
        <v>0</v>
      </c>
      <c r="AK71" s="143">
        <f t="shared" si="13"/>
        <v>0</v>
      </c>
      <c r="AL71" s="143">
        <f>IF(K71="",AK71*'Fraccion masica'!$AB$36,K71*AK71)</f>
        <v>0</v>
      </c>
      <c r="AM71" s="143">
        <f>IF(L71="",AK71*'Fraccion masica'!$AB$35,L71*AK71)</f>
        <v>0</v>
      </c>
      <c r="AN71" s="147">
        <f>IFERROR(AL71*Hoja1!$C$24/Hoja1!$C$25/Hoja1!$C$26*16.04/1000000,0)</f>
        <v>0</v>
      </c>
      <c r="AO71" s="148">
        <f>IFERROR(AM71*Hoja1!$C$24/Hoja1!$C$25/Hoja1!$C$26*44.01/1000000,0)</f>
        <v>0</v>
      </c>
    </row>
    <row r="72" spans="2:41" x14ac:dyDescent="0.75">
      <c r="B72" s="52"/>
      <c r="C72" s="52"/>
      <c r="D72" s="125"/>
      <c r="E72" s="125"/>
      <c r="F72" s="131"/>
      <c r="G72" s="92"/>
      <c r="H72" s="14"/>
      <c r="I72" s="14"/>
      <c r="J72" s="14"/>
      <c r="K72" s="93"/>
      <c r="L72" s="93"/>
      <c r="M72" s="122" t="str">
        <f t="shared" si="2"/>
        <v/>
      </c>
      <c r="N72" s="78">
        <f t="shared" si="3"/>
        <v>0</v>
      </c>
      <c r="O72" s="78">
        <f t="shared" si="4"/>
        <v>0</v>
      </c>
      <c r="P72" s="78">
        <f t="shared" si="5"/>
        <v>0</v>
      </c>
      <c r="Q72" s="78" t="str">
        <f t="shared" si="6"/>
        <v>Estimación</v>
      </c>
      <c r="R72" s="166">
        <f t="shared" si="7"/>
        <v>0</v>
      </c>
      <c r="S72" s="167">
        <f t="shared" si="8"/>
        <v>0</v>
      </c>
      <c r="T72" s="78">
        <f>R72+S72*Hoja1!$C$19</f>
        <v>0</v>
      </c>
      <c r="AD72" s="94">
        <f t="shared" si="0"/>
        <v>0</v>
      </c>
      <c r="AE72" s="94">
        <f t="shared" si="1"/>
        <v>0</v>
      </c>
      <c r="AF72" s="94">
        <f>IFERROR((I72*H72/J72)*(Hoja1!$C$25/Hoja1!$C$24)*C72,0)</f>
        <v>0</v>
      </c>
      <c r="AG72" s="94" t="str">
        <f t="shared" si="9"/>
        <v>Estimación</v>
      </c>
      <c r="AH72" s="94">
        <f t="shared" si="10"/>
        <v>0</v>
      </c>
      <c r="AI72" s="94">
        <f t="shared" si="11"/>
        <v>0</v>
      </c>
      <c r="AJ72" s="94">
        <f t="shared" si="12"/>
        <v>0</v>
      </c>
      <c r="AK72" s="143">
        <f t="shared" si="13"/>
        <v>0</v>
      </c>
      <c r="AL72" s="143">
        <f>IF(K72="",AK72*'Fraccion masica'!$AB$36,K72*AK72)</f>
        <v>0</v>
      </c>
      <c r="AM72" s="143">
        <f>IF(L72="",AK72*'Fraccion masica'!$AB$35,L72*AK72)</f>
        <v>0</v>
      </c>
      <c r="AN72" s="147">
        <f>IFERROR(AL72*Hoja1!$C$24/Hoja1!$C$25/Hoja1!$C$26*16.04/1000000,0)</f>
        <v>0</v>
      </c>
      <c r="AO72" s="148">
        <f>IFERROR(AM72*Hoja1!$C$24/Hoja1!$C$25/Hoja1!$C$26*44.01/1000000,0)</f>
        <v>0</v>
      </c>
    </row>
    <row r="73" spans="2:41" x14ac:dyDescent="0.75">
      <c r="B73" s="52"/>
      <c r="C73" s="52"/>
      <c r="D73" s="125"/>
      <c r="E73" s="125"/>
      <c r="F73" s="131"/>
      <c r="G73" s="92"/>
      <c r="H73" s="14"/>
      <c r="I73" s="14"/>
      <c r="J73" s="14"/>
      <c r="K73" s="93"/>
      <c r="L73" s="93"/>
      <c r="M73" s="122" t="str">
        <f t="shared" si="2"/>
        <v/>
      </c>
      <c r="N73" s="78">
        <f t="shared" si="3"/>
        <v>0</v>
      </c>
      <c r="O73" s="78">
        <f t="shared" si="4"/>
        <v>0</v>
      </c>
      <c r="P73" s="78">
        <f t="shared" si="5"/>
        <v>0</v>
      </c>
      <c r="Q73" s="78" t="str">
        <f t="shared" si="6"/>
        <v>Estimación</v>
      </c>
      <c r="R73" s="166">
        <f t="shared" si="7"/>
        <v>0</v>
      </c>
      <c r="S73" s="167">
        <f t="shared" si="8"/>
        <v>0</v>
      </c>
      <c r="T73" s="78">
        <f>R73+S73*Hoja1!$C$19</f>
        <v>0</v>
      </c>
      <c r="AD73" s="94">
        <f t="shared" si="0"/>
        <v>0</v>
      </c>
      <c r="AE73" s="94">
        <f t="shared" si="1"/>
        <v>0</v>
      </c>
      <c r="AF73" s="94">
        <f>IFERROR((I73*H73/J73)*(Hoja1!$C$25/Hoja1!$C$24)*C73,0)</f>
        <v>0</v>
      </c>
      <c r="AG73" s="94" t="str">
        <f t="shared" si="9"/>
        <v>Estimación</v>
      </c>
      <c r="AH73" s="94">
        <f t="shared" si="10"/>
        <v>0</v>
      </c>
      <c r="AI73" s="94">
        <f t="shared" si="11"/>
        <v>0</v>
      </c>
      <c r="AJ73" s="94">
        <f t="shared" si="12"/>
        <v>0</v>
      </c>
      <c r="AK73" s="143">
        <f t="shared" si="13"/>
        <v>0</v>
      </c>
      <c r="AL73" s="143">
        <f>IF(K73="",AK73*'Fraccion masica'!$AB$36,K73*AK73)</f>
        <v>0</v>
      </c>
      <c r="AM73" s="143">
        <f>IF(L73="",AK73*'Fraccion masica'!$AB$35,L73*AK73)</f>
        <v>0</v>
      </c>
      <c r="AN73" s="147">
        <f>IFERROR(AL73*Hoja1!$C$24/Hoja1!$C$25/Hoja1!$C$26*16.04/1000000,0)</f>
        <v>0</v>
      </c>
      <c r="AO73" s="148">
        <f>IFERROR(AM73*Hoja1!$C$24/Hoja1!$C$25/Hoja1!$C$26*44.01/1000000,0)</f>
        <v>0</v>
      </c>
    </row>
    <row r="74" spans="2:41" x14ac:dyDescent="0.75">
      <c r="B74" s="52"/>
      <c r="C74" s="52"/>
      <c r="D74" s="125"/>
      <c r="E74" s="125"/>
      <c r="F74" s="131"/>
      <c r="G74" s="92"/>
      <c r="H74" s="14"/>
      <c r="I74" s="14"/>
      <c r="J74" s="14"/>
      <c r="K74" s="93"/>
      <c r="L74" s="93"/>
      <c r="M74" s="122" t="str">
        <f t="shared" si="2"/>
        <v/>
      </c>
      <c r="N74" s="78">
        <f t="shared" si="3"/>
        <v>0</v>
      </c>
      <c r="O74" s="78">
        <f t="shared" si="4"/>
        <v>0</v>
      </c>
      <c r="P74" s="78">
        <f t="shared" si="5"/>
        <v>0</v>
      </c>
      <c r="Q74" s="78" t="str">
        <f t="shared" si="6"/>
        <v>Estimación</v>
      </c>
      <c r="R74" s="166">
        <f t="shared" si="7"/>
        <v>0</v>
      </c>
      <c r="S74" s="167">
        <f t="shared" si="8"/>
        <v>0</v>
      </c>
      <c r="T74" s="78">
        <f>R74+S74*Hoja1!$C$19</f>
        <v>0</v>
      </c>
      <c r="AD74" s="94">
        <f t="shared" si="0"/>
        <v>0</v>
      </c>
      <c r="AE74" s="94">
        <f t="shared" si="1"/>
        <v>0</v>
      </c>
      <c r="AF74" s="94">
        <f>IFERROR((I74*H74/J74)*(Hoja1!$C$25/Hoja1!$C$24)*C74,0)</f>
        <v>0</v>
      </c>
      <c r="AG74" s="94" t="str">
        <f t="shared" si="9"/>
        <v>Estimación</v>
      </c>
      <c r="AH74" s="94">
        <f t="shared" si="10"/>
        <v>0</v>
      </c>
      <c r="AI74" s="94">
        <f t="shared" si="11"/>
        <v>0</v>
      </c>
      <c r="AJ74" s="94">
        <f t="shared" si="12"/>
        <v>0</v>
      </c>
      <c r="AK74" s="143">
        <f t="shared" si="13"/>
        <v>0</v>
      </c>
      <c r="AL74" s="143">
        <f>IF(K74="",AK74*'Fraccion masica'!$AB$36,K74*AK74)</f>
        <v>0</v>
      </c>
      <c r="AM74" s="143">
        <f>IF(L74="",AK74*'Fraccion masica'!$AB$35,L74*AK74)</f>
        <v>0</v>
      </c>
      <c r="AN74" s="147">
        <f>IFERROR(AL74*Hoja1!$C$24/Hoja1!$C$25/Hoja1!$C$26*16.04/1000000,0)</f>
        <v>0</v>
      </c>
      <c r="AO74" s="148">
        <f>IFERROR(AM74*Hoja1!$C$24/Hoja1!$C$25/Hoja1!$C$26*44.01/1000000,0)</f>
        <v>0</v>
      </c>
    </row>
    <row r="75" spans="2:41" x14ac:dyDescent="0.75">
      <c r="B75" s="52"/>
      <c r="C75" s="52"/>
      <c r="D75" s="125"/>
      <c r="E75" s="125"/>
      <c r="F75" s="131"/>
      <c r="G75" s="92"/>
      <c r="H75" s="14"/>
      <c r="I75" s="14"/>
      <c r="J75" s="14"/>
      <c r="K75" s="93"/>
      <c r="L75" s="93"/>
      <c r="M75" s="122" t="str">
        <f t="shared" si="2"/>
        <v/>
      </c>
      <c r="N75" s="78">
        <f t="shared" si="3"/>
        <v>0</v>
      </c>
      <c r="O75" s="78">
        <f t="shared" si="4"/>
        <v>0</v>
      </c>
      <c r="P75" s="78">
        <f t="shared" si="5"/>
        <v>0</v>
      </c>
      <c r="Q75" s="78" t="str">
        <f t="shared" si="6"/>
        <v>Estimación</v>
      </c>
      <c r="R75" s="166">
        <f t="shared" si="7"/>
        <v>0</v>
      </c>
      <c r="S75" s="167">
        <f t="shared" si="8"/>
        <v>0</v>
      </c>
      <c r="T75" s="78">
        <f>R75+S75*Hoja1!$C$19</f>
        <v>0</v>
      </c>
      <c r="AD75" s="94">
        <f t="shared" si="0"/>
        <v>0</v>
      </c>
      <c r="AE75" s="94">
        <f t="shared" si="1"/>
        <v>0</v>
      </c>
      <c r="AF75" s="94">
        <f>IFERROR((I75*H75/J75)*(Hoja1!$C$25/Hoja1!$C$24)*C75,0)</f>
        <v>0</v>
      </c>
      <c r="AG75" s="94" t="str">
        <f t="shared" si="9"/>
        <v>Estimación</v>
      </c>
      <c r="AH75" s="94">
        <f t="shared" si="10"/>
        <v>0</v>
      </c>
      <c r="AI75" s="94">
        <f t="shared" si="11"/>
        <v>0</v>
      </c>
      <c r="AJ75" s="94">
        <f t="shared" si="12"/>
        <v>0</v>
      </c>
      <c r="AK75" s="143">
        <f t="shared" si="13"/>
        <v>0</v>
      </c>
      <c r="AL75" s="143">
        <f>IF(K75="",AK75*'Fraccion masica'!$AB$36,K75*AK75)</f>
        <v>0</v>
      </c>
      <c r="AM75" s="143">
        <f>IF(L75="",AK75*'Fraccion masica'!$AB$35,L75*AK75)</f>
        <v>0</v>
      </c>
      <c r="AN75" s="147">
        <f>IFERROR(AL75*Hoja1!$C$24/Hoja1!$C$25/Hoja1!$C$26*16.04/1000000,0)</f>
        <v>0</v>
      </c>
      <c r="AO75" s="148">
        <f>IFERROR(AM75*Hoja1!$C$24/Hoja1!$C$25/Hoja1!$C$26*44.01/1000000,0)</f>
        <v>0</v>
      </c>
    </row>
    <row r="76" spans="2:41" x14ac:dyDescent="0.75">
      <c r="B76" s="52"/>
      <c r="C76" s="52"/>
      <c r="D76" s="125"/>
      <c r="E76" s="125"/>
      <c r="F76" s="131"/>
      <c r="G76" s="92"/>
      <c r="H76" s="14"/>
      <c r="I76" s="14"/>
      <c r="J76" s="14"/>
      <c r="K76" s="93"/>
      <c r="L76" s="93"/>
      <c r="M76" s="122" t="str">
        <f t="shared" si="2"/>
        <v/>
      </c>
      <c r="N76" s="78">
        <f t="shared" si="3"/>
        <v>0</v>
      </c>
      <c r="O76" s="78">
        <f t="shared" si="4"/>
        <v>0</v>
      </c>
      <c r="P76" s="78">
        <f t="shared" si="5"/>
        <v>0</v>
      </c>
      <c r="Q76" s="78" t="str">
        <f t="shared" si="6"/>
        <v>Estimación</v>
      </c>
      <c r="R76" s="166">
        <f t="shared" si="7"/>
        <v>0</v>
      </c>
      <c r="S76" s="167">
        <f t="shared" si="8"/>
        <v>0</v>
      </c>
      <c r="T76" s="78">
        <f>R76+S76*Hoja1!$C$19</f>
        <v>0</v>
      </c>
      <c r="AD76" s="94">
        <f t="shared" si="0"/>
        <v>0</v>
      </c>
      <c r="AE76" s="94">
        <f t="shared" si="1"/>
        <v>0</v>
      </c>
      <c r="AF76" s="94">
        <f>IFERROR((I76*H76/J76)*(Hoja1!$C$25/Hoja1!$C$24)*C76,0)</f>
        <v>0</v>
      </c>
      <c r="AG76" s="94" t="str">
        <f t="shared" si="9"/>
        <v>Estimación</v>
      </c>
      <c r="AH76" s="94">
        <f t="shared" si="10"/>
        <v>0</v>
      </c>
      <c r="AI76" s="94">
        <f t="shared" si="11"/>
        <v>0</v>
      </c>
      <c r="AJ76" s="94">
        <f t="shared" si="12"/>
        <v>0</v>
      </c>
      <c r="AK76" s="143">
        <f t="shared" si="13"/>
        <v>0</v>
      </c>
      <c r="AL76" s="143">
        <f>IF(K76="",AK76*'Fraccion masica'!$AB$36,K76*AK76)</f>
        <v>0</v>
      </c>
      <c r="AM76" s="143">
        <f>IF(L76="",AK76*'Fraccion masica'!$AB$35,L76*AK76)</f>
        <v>0</v>
      </c>
      <c r="AN76" s="147">
        <f>IFERROR(AL76*Hoja1!$C$24/Hoja1!$C$25/Hoja1!$C$26*16.04/1000000,0)</f>
        <v>0</v>
      </c>
      <c r="AO76" s="148">
        <f>IFERROR(AM76*Hoja1!$C$24/Hoja1!$C$25/Hoja1!$C$26*44.01/1000000,0)</f>
        <v>0</v>
      </c>
    </row>
    <row r="77" spans="2:41" x14ac:dyDescent="0.75">
      <c r="B77" s="52"/>
      <c r="C77" s="52"/>
      <c r="D77" s="125"/>
      <c r="E77" s="125"/>
      <c r="F77" s="131"/>
      <c r="G77" s="92"/>
      <c r="H77" s="14"/>
      <c r="I77" s="14"/>
      <c r="J77" s="14"/>
      <c r="K77" s="93"/>
      <c r="L77" s="93"/>
      <c r="M77" s="122" t="str">
        <f t="shared" si="2"/>
        <v/>
      </c>
      <c r="N77" s="78">
        <f t="shared" si="3"/>
        <v>0</v>
      </c>
      <c r="O77" s="78">
        <f t="shared" si="4"/>
        <v>0</v>
      </c>
      <c r="P77" s="78">
        <f t="shared" si="5"/>
        <v>0</v>
      </c>
      <c r="Q77" s="78" t="str">
        <f t="shared" si="6"/>
        <v>Estimación</v>
      </c>
      <c r="R77" s="166">
        <f t="shared" si="7"/>
        <v>0</v>
      </c>
      <c r="S77" s="167">
        <f t="shared" si="8"/>
        <v>0</v>
      </c>
      <c r="T77" s="78">
        <f>R77+S77*Hoja1!$C$19</f>
        <v>0</v>
      </c>
      <c r="AD77" s="94">
        <f t="shared" ref="AD77:AD108" si="14">B77</f>
        <v>0</v>
      </c>
      <c r="AE77" s="94">
        <f t="shared" ref="AE77:AE108" si="15">G77*C77</f>
        <v>0</v>
      </c>
      <c r="AF77" s="94">
        <f>IFERROR((I77*H77/J77)*(Hoja1!$C$25/Hoja1!$C$24)*C77,0)</f>
        <v>0</v>
      </c>
      <c r="AG77" s="94" t="str">
        <f t="shared" si="9"/>
        <v>Estimación</v>
      </c>
      <c r="AH77" s="94">
        <f t="shared" si="10"/>
        <v>0</v>
      </c>
      <c r="AI77" s="94">
        <f t="shared" si="11"/>
        <v>0</v>
      </c>
      <c r="AJ77" s="94">
        <f t="shared" si="12"/>
        <v>0</v>
      </c>
      <c r="AK77" s="143">
        <f t="shared" si="13"/>
        <v>0</v>
      </c>
      <c r="AL77" s="143">
        <f>IF(K77="",AK77*'Fraccion masica'!$AB$36,K77*AK77)</f>
        <v>0</v>
      </c>
      <c r="AM77" s="143">
        <f>IF(L77="",AK77*'Fraccion masica'!$AB$35,L77*AK77)</f>
        <v>0</v>
      </c>
      <c r="AN77" s="147">
        <f>IFERROR(AL77*Hoja1!$C$24/Hoja1!$C$25/Hoja1!$C$26*16.04/1000000,0)</f>
        <v>0</v>
      </c>
      <c r="AO77" s="148">
        <f>IFERROR(AM77*Hoja1!$C$24/Hoja1!$C$25/Hoja1!$C$26*44.01/1000000,0)</f>
        <v>0</v>
      </c>
    </row>
    <row r="78" spans="2:41" x14ac:dyDescent="0.75">
      <c r="B78" s="52"/>
      <c r="C78" s="52"/>
      <c r="D78" s="125"/>
      <c r="E78" s="125"/>
      <c r="F78" s="131"/>
      <c r="G78" s="92"/>
      <c r="H78" s="14"/>
      <c r="I78" s="14"/>
      <c r="J78" s="14"/>
      <c r="K78" s="93"/>
      <c r="L78" s="93"/>
      <c r="M78" s="122" t="str">
        <f t="shared" si="2"/>
        <v/>
      </c>
      <c r="N78" s="78">
        <f t="shared" si="3"/>
        <v>0</v>
      </c>
      <c r="O78" s="78">
        <f t="shared" si="4"/>
        <v>0</v>
      </c>
      <c r="P78" s="78">
        <f t="shared" si="5"/>
        <v>0</v>
      </c>
      <c r="Q78" s="78" t="str">
        <f t="shared" si="6"/>
        <v>Estimación</v>
      </c>
      <c r="R78" s="166">
        <f t="shared" si="7"/>
        <v>0</v>
      </c>
      <c r="S78" s="167">
        <f t="shared" si="8"/>
        <v>0</v>
      </c>
      <c r="T78" s="78">
        <f>R78+S78*Hoja1!$C$19</f>
        <v>0</v>
      </c>
      <c r="AD78" s="94">
        <f t="shared" si="14"/>
        <v>0</v>
      </c>
      <c r="AE78" s="94">
        <f t="shared" si="15"/>
        <v>0</v>
      </c>
      <c r="AF78" s="94">
        <f>IFERROR((I78*H78/J78)*(Hoja1!$C$25/Hoja1!$C$24)*C78,0)</f>
        <v>0</v>
      </c>
      <c r="AG78" s="94" t="str">
        <f t="shared" si="9"/>
        <v>Estimación</v>
      </c>
      <c r="AH78" s="94">
        <f t="shared" si="10"/>
        <v>0</v>
      </c>
      <c r="AI78" s="94">
        <f t="shared" si="11"/>
        <v>0</v>
      </c>
      <c r="AJ78" s="94">
        <f t="shared" si="12"/>
        <v>0</v>
      </c>
      <c r="AK78" s="143">
        <f t="shared" si="13"/>
        <v>0</v>
      </c>
      <c r="AL78" s="143">
        <f>IF(K78="",AK78*'Fraccion masica'!$AB$36,K78*AK78)</f>
        <v>0</v>
      </c>
      <c r="AM78" s="143">
        <f>IF(L78="",AK78*'Fraccion masica'!$AB$35,L78*AK78)</f>
        <v>0</v>
      </c>
      <c r="AN78" s="147">
        <f>IFERROR(AL78*Hoja1!$C$24/Hoja1!$C$25/Hoja1!$C$26*16.04/1000000,0)</f>
        <v>0</v>
      </c>
      <c r="AO78" s="148">
        <f>IFERROR(AM78*Hoja1!$C$24/Hoja1!$C$25/Hoja1!$C$26*44.01/1000000,0)</f>
        <v>0</v>
      </c>
    </row>
    <row r="79" spans="2:41" x14ac:dyDescent="0.75">
      <c r="B79" s="52"/>
      <c r="C79" s="52"/>
      <c r="D79" s="125"/>
      <c r="E79" s="125"/>
      <c r="F79" s="131"/>
      <c r="G79" s="92"/>
      <c r="H79" s="14"/>
      <c r="I79" s="14"/>
      <c r="J79" s="14"/>
      <c r="K79" s="93"/>
      <c r="L79" s="93"/>
      <c r="M79" s="122" t="str">
        <f t="shared" si="2"/>
        <v/>
      </c>
      <c r="N79" s="78">
        <f t="shared" si="3"/>
        <v>0</v>
      </c>
      <c r="O79" s="78">
        <f t="shared" si="4"/>
        <v>0</v>
      </c>
      <c r="P79" s="78">
        <f t="shared" si="5"/>
        <v>0</v>
      </c>
      <c r="Q79" s="78" t="str">
        <f t="shared" si="6"/>
        <v>Estimación</v>
      </c>
      <c r="R79" s="166">
        <f t="shared" si="7"/>
        <v>0</v>
      </c>
      <c r="S79" s="167">
        <f t="shared" si="8"/>
        <v>0</v>
      </c>
      <c r="T79" s="78">
        <f>R79+S79*Hoja1!$C$19</f>
        <v>0</v>
      </c>
      <c r="AD79" s="94">
        <f t="shared" si="14"/>
        <v>0</v>
      </c>
      <c r="AE79" s="94">
        <f t="shared" si="15"/>
        <v>0</v>
      </c>
      <c r="AF79" s="94">
        <f>IFERROR((I79*H79/J79)*(Hoja1!$C$25/Hoja1!$C$24)*C79,0)</f>
        <v>0</v>
      </c>
      <c r="AG79" s="94" t="str">
        <f t="shared" si="9"/>
        <v>Estimación</v>
      </c>
      <c r="AH79" s="94">
        <f t="shared" si="10"/>
        <v>0</v>
      </c>
      <c r="AI79" s="94">
        <f t="shared" si="11"/>
        <v>0</v>
      </c>
      <c r="AJ79" s="94">
        <f t="shared" si="12"/>
        <v>0</v>
      </c>
      <c r="AK79" s="143">
        <f t="shared" si="13"/>
        <v>0</v>
      </c>
      <c r="AL79" s="143">
        <f>IF(K79="",AK79*'Fraccion masica'!$AB$36,K79*AK79)</f>
        <v>0</v>
      </c>
      <c r="AM79" s="143">
        <f>IF(L79="",AK79*'Fraccion masica'!$AB$35,L79*AK79)</f>
        <v>0</v>
      </c>
      <c r="AN79" s="147">
        <f>IFERROR(AL79*Hoja1!$C$24/Hoja1!$C$25/Hoja1!$C$26*16.04/1000000,0)</f>
        <v>0</v>
      </c>
      <c r="AO79" s="148">
        <f>IFERROR(AM79*Hoja1!$C$24/Hoja1!$C$25/Hoja1!$C$26*44.01/1000000,0)</f>
        <v>0</v>
      </c>
    </row>
    <row r="80" spans="2:41" x14ac:dyDescent="0.75">
      <c r="B80" s="52"/>
      <c r="C80" s="52"/>
      <c r="D80" s="125"/>
      <c r="E80" s="125"/>
      <c r="F80" s="131"/>
      <c r="G80" s="92"/>
      <c r="H80" s="14"/>
      <c r="I80" s="14"/>
      <c r="J80" s="14"/>
      <c r="K80" s="93"/>
      <c r="L80" s="93"/>
      <c r="M80" s="122" t="str">
        <f t="shared" si="2"/>
        <v/>
      </c>
      <c r="N80" s="78">
        <f t="shared" si="3"/>
        <v>0</v>
      </c>
      <c r="O80" s="78">
        <f t="shared" si="4"/>
        <v>0</v>
      </c>
      <c r="P80" s="78">
        <f t="shared" si="5"/>
        <v>0</v>
      </c>
      <c r="Q80" s="78" t="str">
        <f t="shared" si="6"/>
        <v>Estimación</v>
      </c>
      <c r="R80" s="166">
        <f t="shared" si="7"/>
        <v>0</v>
      </c>
      <c r="S80" s="167">
        <f t="shared" si="8"/>
        <v>0</v>
      </c>
      <c r="T80" s="78">
        <f>R80+S80*Hoja1!$C$19</f>
        <v>0</v>
      </c>
      <c r="AD80" s="94">
        <f t="shared" si="14"/>
        <v>0</v>
      </c>
      <c r="AE80" s="94">
        <f t="shared" si="15"/>
        <v>0</v>
      </c>
      <c r="AF80" s="94">
        <f>IFERROR((I80*H80/J80)*(Hoja1!$C$25/Hoja1!$C$24)*C80,0)</f>
        <v>0</v>
      </c>
      <c r="AG80" s="94" t="str">
        <f t="shared" si="9"/>
        <v>Estimación</v>
      </c>
      <c r="AH80" s="94">
        <f t="shared" si="10"/>
        <v>0</v>
      </c>
      <c r="AI80" s="94">
        <f t="shared" si="11"/>
        <v>0</v>
      </c>
      <c r="AJ80" s="94">
        <f t="shared" si="12"/>
        <v>0</v>
      </c>
      <c r="AK80" s="143">
        <f t="shared" si="13"/>
        <v>0</v>
      </c>
      <c r="AL80" s="143">
        <f>IF(K80="",AK80*'Fraccion masica'!$AB$36,K80*AK80)</f>
        <v>0</v>
      </c>
      <c r="AM80" s="143">
        <f>IF(L80="",AK80*'Fraccion masica'!$AB$35,L80*AK80)</f>
        <v>0</v>
      </c>
      <c r="AN80" s="147">
        <f>IFERROR(AL80*Hoja1!$C$24/Hoja1!$C$25/Hoja1!$C$26*16.04/1000000,0)</f>
        <v>0</v>
      </c>
      <c r="AO80" s="148">
        <f>IFERROR(AM80*Hoja1!$C$24/Hoja1!$C$25/Hoja1!$C$26*44.01/1000000,0)</f>
        <v>0</v>
      </c>
    </row>
    <row r="81" spans="2:41" x14ac:dyDescent="0.75">
      <c r="B81" s="52"/>
      <c r="C81" s="52"/>
      <c r="D81" s="125"/>
      <c r="E81" s="125"/>
      <c r="F81" s="131"/>
      <c r="G81" s="92"/>
      <c r="H81" s="14"/>
      <c r="I81" s="14"/>
      <c r="J81" s="14"/>
      <c r="K81" s="93"/>
      <c r="L81" s="93"/>
      <c r="M81" s="122" t="str">
        <f t="shared" si="2"/>
        <v/>
      </c>
      <c r="N81" s="78">
        <f t="shared" si="3"/>
        <v>0</v>
      </c>
      <c r="O81" s="78">
        <f t="shared" si="4"/>
        <v>0</v>
      </c>
      <c r="P81" s="78">
        <f t="shared" si="5"/>
        <v>0</v>
      </c>
      <c r="Q81" s="78" t="str">
        <f t="shared" si="6"/>
        <v>Estimación</v>
      </c>
      <c r="R81" s="166">
        <f t="shared" si="7"/>
        <v>0</v>
      </c>
      <c r="S81" s="167">
        <f t="shared" si="8"/>
        <v>0</v>
      </c>
      <c r="T81" s="78">
        <f>R81+S81*Hoja1!$C$19</f>
        <v>0</v>
      </c>
      <c r="AD81" s="94">
        <f t="shared" si="14"/>
        <v>0</v>
      </c>
      <c r="AE81" s="94">
        <f t="shared" si="15"/>
        <v>0</v>
      </c>
      <c r="AF81" s="94">
        <f>IFERROR((I81*H81/J81)*(Hoja1!$C$25/Hoja1!$C$24)*C81,0)</f>
        <v>0</v>
      </c>
      <c r="AG81" s="94" t="str">
        <f t="shared" si="9"/>
        <v>Estimación</v>
      </c>
      <c r="AH81" s="94">
        <f t="shared" si="10"/>
        <v>0</v>
      </c>
      <c r="AI81" s="94">
        <f t="shared" si="11"/>
        <v>0</v>
      </c>
      <c r="AJ81" s="94">
        <f t="shared" si="12"/>
        <v>0</v>
      </c>
      <c r="AK81" s="143">
        <f t="shared" si="13"/>
        <v>0</v>
      </c>
      <c r="AL81" s="143">
        <f>IF(K81="",AK81*'Fraccion masica'!$AB$36,K81*AK81)</f>
        <v>0</v>
      </c>
      <c r="AM81" s="143">
        <f>IF(L81="",AK81*'Fraccion masica'!$AB$35,L81*AK81)</f>
        <v>0</v>
      </c>
      <c r="AN81" s="147">
        <f>IFERROR(AL81*Hoja1!$C$24/Hoja1!$C$25/Hoja1!$C$26*16.04/1000000,0)</f>
        <v>0</v>
      </c>
      <c r="AO81" s="148">
        <f>IFERROR(AM81*Hoja1!$C$24/Hoja1!$C$25/Hoja1!$C$26*44.01/1000000,0)</f>
        <v>0</v>
      </c>
    </row>
    <row r="82" spans="2:41" x14ac:dyDescent="0.75">
      <c r="B82" s="52"/>
      <c r="C82" s="52"/>
      <c r="D82" s="125"/>
      <c r="E82" s="125"/>
      <c r="F82" s="131"/>
      <c r="G82" s="92"/>
      <c r="H82" s="14"/>
      <c r="I82" s="14"/>
      <c r="J82" s="14"/>
      <c r="K82" s="93"/>
      <c r="L82" s="93"/>
      <c r="M82" s="122" t="str">
        <f t="shared" si="2"/>
        <v/>
      </c>
      <c r="N82" s="78">
        <f t="shared" si="3"/>
        <v>0</v>
      </c>
      <c r="O82" s="78">
        <f t="shared" si="4"/>
        <v>0</v>
      </c>
      <c r="P82" s="78">
        <f t="shared" si="5"/>
        <v>0</v>
      </c>
      <c r="Q82" s="78" t="str">
        <f t="shared" si="6"/>
        <v>Estimación</v>
      </c>
      <c r="R82" s="166">
        <f t="shared" si="7"/>
        <v>0</v>
      </c>
      <c r="S82" s="167">
        <f t="shared" si="8"/>
        <v>0</v>
      </c>
      <c r="T82" s="78">
        <f>R82+S82*Hoja1!$C$19</f>
        <v>0</v>
      </c>
      <c r="AD82" s="94">
        <f t="shared" si="14"/>
        <v>0</v>
      </c>
      <c r="AE82" s="94">
        <f t="shared" si="15"/>
        <v>0</v>
      </c>
      <c r="AF82" s="94">
        <f>IFERROR((I82*H82/J82)*(Hoja1!$C$25/Hoja1!$C$24)*C82,0)</f>
        <v>0</v>
      </c>
      <c r="AG82" s="94" t="str">
        <f t="shared" si="9"/>
        <v>Estimación</v>
      </c>
      <c r="AH82" s="94">
        <f t="shared" si="10"/>
        <v>0</v>
      </c>
      <c r="AI82" s="94">
        <f t="shared" si="11"/>
        <v>0</v>
      </c>
      <c r="AJ82" s="94">
        <f t="shared" si="12"/>
        <v>0</v>
      </c>
      <c r="AK82" s="143">
        <f t="shared" si="13"/>
        <v>0</v>
      </c>
      <c r="AL82" s="143">
        <f>IF(K82="",AK82*'Fraccion masica'!$AB$36,K82*AK82)</f>
        <v>0</v>
      </c>
      <c r="AM82" s="143">
        <f>IF(L82="",AK82*'Fraccion masica'!$AB$35,L82*AK82)</f>
        <v>0</v>
      </c>
      <c r="AN82" s="147">
        <f>IFERROR(AL82*Hoja1!$C$24/Hoja1!$C$25/Hoja1!$C$26*16.04/1000000,0)</f>
        <v>0</v>
      </c>
      <c r="AO82" s="148">
        <f>IFERROR(AM82*Hoja1!$C$24/Hoja1!$C$25/Hoja1!$C$26*44.01/1000000,0)</f>
        <v>0</v>
      </c>
    </row>
    <row r="83" spans="2:41" x14ac:dyDescent="0.75">
      <c r="B83" s="52"/>
      <c r="C83" s="52"/>
      <c r="D83" s="125"/>
      <c r="E83" s="125"/>
      <c r="F83" s="131"/>
      <c r="G83" s="92"/>
      <c r="H83" s="14"/>
      <c r="I83" s="14"/>
      <c r="J83" s="14"/>
      <c r="K83" s="93"/>
      <c r="L83" s="93"/>
      <c r="M83" s="122" t="str">
        <f t="shared" si="2"/>
        <v/>
      </c>
      <c r="N83" s="78">
        <f t="shared" si="3"/>
        <v>0</v>
      </c>
      <c r="O83" s="78">
        <f t="shared" si="4"/>
        <v>0</v>
      </c>
      <c r="P83" s="78">
        <f t="shared" si="5"/>
        <v>0</v>
      </c>
      <c r="Q83" s="78" t="str">
        <f t="shared" si="6"/>
        <v>Estimación</v>
      </c>
      <c r="R83" s="166">
        <f t="shared" si="7"/>
        <v>0</v>
      </c>
      <c r="S83" s="167">
        <f t="shared" si="8"/>
        <v>0</v>
      </c>
      <c r="T83" s="78">
        <f>R83+S83*Hoja1!$C$19</f>
        <v>0</v>
      </c>
      <c r="AD83" s="94">
        <f t="shared" si="14"/>
        <v>0</v>
      </c>
      <c r="AE83" s="94">
        <f t="shared" si="15"/>
        <v>0</v>
      </c>
      <c r="AF83" s="94">
        <f>IFERROR((I83*H83/J83)*(Hoja1!$C$25/Hoja1!$C$24)*C83,0)</f>
        <v>0</v>
      </c>
      <c r="AG83" s="94" t="str">
        <f t="shared" si="9"/>
        <v>Estimación</v>
      </c>
      <c r="AH83" s="94">
        <f t="shared" si="10"/>
        <v>0</v>
      </c>
      <c r="AI83" s="94">
        <f t="shared" si="11"/>
        <v>0</v>
      </c>
      <c r="AJ83" s="94">
        <f t="shared" si="12"/>
        <v>0</v>
      </c>
      <c r="AK83" s="143">
        <f t="shared" si="13"/>
        <v>0</v>
      </c>
      <c r="AL83" s="143">
        <f>IF(K83="",AK83*'Fraccion masica'!$AB$36,K83*AK83)</f>
        <v>0</v>
      </c>
      <c r="AM83" s="143">
        <f>IF(L83="",AK83*'Fraccion masica'!$AB$35,L83*AK83)</f>
        <v>0</v>
      </c>
      <c r="AN83" s="147">
        <f>IFERROR(AL83*Hoja1!$C$24/Hoja1!$C$25/Hoja1!$C$26*16.04/1000000,0)</f>
        <v>0</v>
      </c>
      <c r="AO83" s="148">
        <f>IFERROR(AM83*Hoja1!$C$24/Hoja1!$C$25/Hoja1!$C$26*44.01/1000000,0)</f>
        <v>0</v>
      </c>
    </row>
    <row r="84" spans="2:41" x14ac:dyDescent="0.75">
      <c r="B84" s="52"/>
      <c r="C84" s="52"/>
      <c r="D84" s="125"/>
      <c r="E84" s="125"/>
      <c r="F84" s="131"/>
      <c r="G84" s="92"/>
      <c r="H84" s="14"/>
      <c r="I84" s="14"/>
      <c r="J84" s="14"/>
      <c r="K84" s="93"/>
      <c r="L84" s="93"/>
      <c r="M84" s="122" t="str">
        <f t="shared" si="2"/>
        <v/>
      </c>
      <c r="N84" s="78">
        <f t="shared" si="3"/>
        <v>0</v>
      </c>
      <c r="O84" s="78">
        <f t="shared" si="4"/>
        <v>0</v>
      </c>
      <c r="P84" s="78">
        <f t="shared" si="5"/>
        <v>0</v>
      </c>
      <c r="Q84" s="78" t="str">
        <f t="shared" si="6"/>
        <v>Estimación</v>
      </c>
      <c r="R84" s="166">
        <f t="shared" si="7"/>
        <v>0</v>
      </c>
      <c r="S84" s="167">
        <f t="shared" si="8"/>
        <v>0</v>
      </c>
      <c r="T84" s="78">
        <f>R84+S84*Hoja1!$C$19</f>
        <v>0</v>
      </c>
      <c r="AD84" s="94">
        <f t="shared" si="14"/>
        <v>0</v>
      </c>
      <c r="AE84" s="94">
        <f t="shared" si="15"/>
        <v>0</v>
      </c>
      <c r="AF84" s="94">
        <f>IFERROR((I84*H84/J84)*(Hoja1!$C$25/Hoja1!$C$24)*C84,0)</f>
        <v>0</v>
      </c>
      <c r="AG84" s="94" t="str">
        <f t="shared" si="9"/>
        <v>Estimación</v>
      </c>
      <c r="AH84" s="94">
        <f t="shared" si="10"/>
        <v>0</v>
      </c>
      <c r="AI84" s="94">
        <f t="shared" si="11"/>
        <v>0</v>
      </c>
      <c r="AJ84" s="94">
        <f t="shared" si="12"/>
        <v>0</v>
      </c>
      <c r="AK84" s="143">
        <f t="shared" si="13"/>
        <v>0</v>
      </c>
      <c r="AL84" s="143">
        <f>IF(K84="",AK84*'Fraccion masica'!$AB$36,K84*AK84)</f>
        <v>0</v>
      </c>
      <c r="AM84" s="143">
        <f>IF(L84="",AK84*'Fraccion masica'!$AB$35,L84*AK84)</f>
        <v>0</v>
      </c>
      <c r="AN84" s="147">
        <f>IFERROR(AL84*Hoja1!$C$24/Hoja1!$C$25/Hoja1!$C$26*16.04/1000000,0)</f>
        <v>0</v>
      </c>
      <c r="AO84" s="148">
        <f>IFERROR(AM84*Hoja1!$C$24/Hoja1!$C$25/Hoja1!$C$26*44.01/1000000,0)</f>
        <v>0</v>
      </c>
    </row>
    <row r="85" spans="2:41" x14ac:dyDescent="0.75">
      <c r="B85" s="52"/>
      <c r="C85" s="52"/>
      <c r="D85" s="125"/>
      <c r="E85" s="125"/>
      <c r="F85" s="131"/>
      <c r="G85" s="92"/>
      <c r="H85" s="14"/>
      <c r="I85" s="14"/>
      <c r="J85" s="14"/>
      <c r="K85" s="93"/>
      <c r="L85" s="93"/>
      <c r="M85" s="122" t="str">
        <f t="shared" si="2"/>
        <v/>
      </c>
      <c r="N85" s="78">
        <f t="shared" si="3"/>
        <v>0</v>
      </c>
      <c r="O85" s="78">
        <f t="shared" si="4"/>
        <v>0</v>
      </c>
      <c r="P85" s="78">
        <f t="shared" si="5"/>
        <v>0</v>
      </c>
      <c r="Q85" s="78" t="str">
        <f t="shared" si="6"/>
        <v>Estimación</v>
      </c>
      <c r="R85" s="166">
        <f t="shared" si="7"/>
        <v>0</v>
      </c>
      <c r="S85" s="167">
        <f t="shared" si="8"/>
        <v>0</v>
      </c>
      <c r="T85" s="78">
        <f>R85+S85*Hoja1!$C$19</f>
        <v>0</v>
      </c>
      <c r="AD85" s="94">
        <f t="shared" si="14"/>
        <v>0</v>
      </c>
      <c r="AE85" s="94">
        <f t="shared" si="15"/>
        <v>0</v>
      </c>
      <c r="AF85" s="94">
        <f>IFERROR((I85*H85/J85)*(Hoja1!$C$25/Hoja1!$C$24)*C85,0)</f>
        <v>0</v>
      </c>
      <c r="AG85" s="94" t="str">
        <f t="shared" si="9"/>
        <v>Estimación</v>
      </c>
      <c r="AH85" s="94">
        <f t="shared" si="10"/>
        <v>0</v>
      </c>
      <c r="AI85" s="94">
        <f t="shared" si="11"/>
        <v>0</v>
      </c>
      <c r="AJ85" s="94">
        <f t="shared" si="12"/>
        <v>0</v>
      </c>
      <c r="AK85" s="143">
        <f t="shared" si="13"/>
        <v>0</v>
      </c>
      <c r="AL85" s="143">
        <f>IF(K85="",AK85*'Fraccion masica'!$AB$36,K85*AK85)</f>
        <v>0</v>
      </c>
      <c r="AM85" s="143">
        <f>IF(L85="",AK85*'Fraccion masica'!$AB$35,L85*AK85)</f>
        <v>0</v>
      </c>
      <c r="AN85" s="147">
        <f>IFERROR(AL85*Hoja1!$C$24/Hoja1!$C$25/Hoja1!$C$26*16.04/1000000,0)</f>
        <v>0</v>
      </c>
      <c r="AO85" s="148">
        <f>IFERROR(AM85*Hoja1!$C$24/Hoja1!$C$25/Hoja1!$C$26*44.01/1000000,0)</f>
        <v>0</v>
      </c>
    </row>
    <row r="86" spans="2:41" x14ac:dyDescent="0.75">
      <c r="B86" s="52"/>
      <c r="C86" s="52"/>
      <c r="D86" s="125"/>
      <c r="E86" s="125"/>
      <c r="F86" s="131"/>
      <c r="G86" s="92"/>
      <c r="H86" s="14"/>
      <c r="I86" s="14"/>
      <c r="J86" s="14"/>
      <c r="K86" s="93"/>
      <c r="L86" s="93"/>
      <c r="M86" s="122" t="str">
        <f t="shared" si="2"/>
        <v/>
      </c>
      <c r="N86" s="78">
        <f t="shared" si="3"/>
        <v>0</v>
      </c>
      <c r="O86" s="78">
        <f t="shared" si="4"/>
        <v>0</v>
      </c>
      <c r="P86" s="78">
        <f t="shared" si="5"/>
        <v>0</v>
      </c>
      <c r="Q86" s="78" t="str">
        <f t="shared" si="6"/>
        <v>Estimación</v>
      </c>
      <c r="R86" s="166">
        <f t="shared" si="7"/>
        <v>0</v>
      </c>
      <c r="S86" s="167">
        <f t="shared" si="8"/>
        <v>0</v>
      </c>
      <c r="T86" s="78">
        <f>R86+S86*Hoja1!$C$19</f>
        <v>0</v>
      </c>
      <c r="AD86" s="94">
        <f t="shared" si="14"/>
        <v>0</v>
      </c>
      <c r="AE86" s="94">
        <f t="shared" si="15"/>
        <v>0</v>
      </c>
      <c r="AF86" s="94">
        <f>IFERROR((I86*H86/J86)*(Hoja1!$C$25/Hoja1!$C$24)*C86,0)</f>
        <v>0</v>
      </c>
      <c r="AG86" s="94" t="str">
        <f t="shared" si="9"/>
        <v>Estimación</v>
      </c>
      <c r="AH86" s="94">
        <f t="shared" si="10"/>
        <v>0</v>
      </c>
      <c r="AI86" s="94">
        <f t="shared" si="11"/>
        <v>0</v>
      </c>
      <c r="AJ86" s="94">
        <f t="shared" si="12"/>
        <v>0</v>
      </c>
      <c r="AK86" s="143">
        <f t="shared" si="13"/>
        <v>0</v>
      </c>
      <c r="AL86" s="143">
        <f>IF(K86="",AK86*'Fraccion masica'!$AB$36,K86*AK86)</f>
        <v>0</v>
      </c>
      <c r="AM86" s="143">
        <f>IF(L86="",AK86*'Fraccion masica'!$AB$35,L86*AK86)</f>
        <v>0</v>
      </c>
      <c r="AN86" s="147">
        <f>IFERROR(AL86*Hoja1!$C$24/Hoja1!$C$25/Hoja1!$C$26*16.04/1000000,0)</f>
        <v>0</v>
      </c>
      <c r="AO86" s="148">
        <f>IFERROR(AM86*Hoja1!$C$24/Hoja1!$C$25/Hoja1!$C$26*44.01/1000000,0)</f>
        <v>0</v>
      </c>
    </row>
    <row r="87" spans="2:41" x14ac:dyDescent="0.75">
      <c r="B87" s="52"/>
      <c r="C87" s="52"/>
      <c r="D87" s="125"/>
      <c r="E87" s="125"/>
      <c r="F87" s="131"/>
      <c r="G87" s="92"/>
      <c r="H87" s="14"/>
      <c r="I87" s="14"/>
      <c r="J87" s="14"/>
      <c r="K87" s="93"/>
      <c r="L87" s="93"/>
      <c r="M87" s="122" t="str">
        <f t="shared" si="2"/>
        <v/>
      </c>
      <c r="N87" s="78">
        <f t="shared" si="3"/>
        <v>0</v>
      </c>
      <c r="O87" s="78">
        <f t="shared" si="4"/>
        <v>0</v>
      </c>
      <c r="P87" s="78">
        <f t="shared" si="5"/>
        <v>0</v>
      </c>
      <c r="Q87" s="78" t="str">
        <f t="shared" si="6"/>
        <v>Estimación</v>
      </c>
      <c r="R87" s="166">
        <f t="shared" si="7"/>
        <v>0</v>
      </c>
      <c r="S87" s="167">
        <f t="shared" si="8"/>
        <v>0</v>
      </c>
      <c r="T87" s="78">
        <f>R87+S87*Hoja1!$C$19</f>
        <v>0</v>
      </c>
      <c r="AD87" s="94">
        <f t="shared" si="14"/>
        <v>0</v>
      </c>
      <c r="AE87" s="94">
        <f t="shared" si="15"/>
        <v>0</v>
      </c>
      <c r="AF87" s="94">
        <f>IFERROR((I87*H87/J87)*(Hoja1!$C$25/Hoja1!$C$24)*C87,0)</f>
        <v>0</v>
      </c>
      <c r="AG87" s="94" t="str">
        <f t="shared" si="9"/>
        <v>Estimación</v>
      </c>
      <c r="AH87" s="94">
        <f t="shared" si="10"/>
        <v>0</v>
      </c>
      <c r="AI87" s="94">
        <f t="shared" si="11"/>
        <v>0</v>
      </c>
      <c r="AJ87" s="94">
        <f t="shared" si="12"/>
        <v>0</v>
      </c>
      <c r="AK87" s="143">
        <f t="shared" si="13"/>
        <v>0</v>
      </c>
      <c r="AL87" s="143">
        <f>IF(K87="",AK87*'Fraccion masica'!$AB$36,K87*AK87)</f>
        <v>0</v>
      </c>
      <c r="AM87" s="143">
        <f>IF(L87="",AK87*'Fraccion masica'!$AB$35,L87*AK87)</f>
        <v>0</v>
      </c>
      <c r="AN87" s="147">
        <f>IFERROR(AL87*Hoja1!$C$24/Hoja1!$C$25/Hoja1!$C$26*16.04/1000000,0)</f>
        <v>0</v>
      </c>
      <c r="AO87" s="148">
        <f>IFERROR(AM87*Hoja1!$C$24/Hoja1!$C$25/Hoja1!$C$26*44.01/1000000,0)</f>
        <v>0</v>
      </c>
    </row>
    <row r="88" spans="2:41" x14ac:dyDescent="0.75">
      <c r="B88" s="52"/>
      <c r="C88" s="52"/>
      <c r="D88" s="125"/>
      <c r="E88" s="125"/>
      <c r="F88" s="131"/>
      <c r="G88" s="92"/>
      <c r="H88" s="14"/>
      <c r="I88" s="14"/>
      <c r="J88" s="14"/>
      <c r="K88" s="93"/>
      <c r="L88" s="93"/>
      <c r="M88" s="122" t="str">
        <f t="shared" si="2"/>
        <v/>
      </c>
      <c r="N88" s="78">
        <f t="shared" si="3"/>
        <v>0</v>
      </c>
      <c r="O88" s="78">
        <f t="shared" si="4"/>
        <v>0</v>
      </c>
      <c r="P88" s="78">
        <f t="shared" si="5"/>
        <v>0</v>
      </c>
      <c r="Q88" s="78" t="str">
        <f t="shared" si="6"/>
        <v>Estimación</v>
      </c>
      <c r="R88" s="166">
        <f t="shared" si="7"/>
        <v>0</v>
      </c>
      <c r="S88" s="167">
        <f t="shared" si="8"/>
        <v>0</v>
      </c>
      <c r="T88" s="78">
        <f>R88+S88*Hoja1!$C$19</f>
        <v>0</v>
      </c>
      <c r="AD88" s="94">
        <f t="shared" si="14"/>
        <v>0</v>
      </c>
      <c r="AE88" s="94">
        <f t="shared" si="15"/>
        <v>0</v>
      </c>
      <c r="AF88" s="94">
        <f>IFERROR((I88*H88/J88)*(Hoja1!$C$25/Hoja1!$C$24)*C88,0)</f>
        <v>0</v>
      </c>
      <c r="AG88" s="94" t="str">
        <f t="shared" si="9"/>
        <v>Estimación</v>
      </c>
      <c r="AH88" s="94">
        <f t="shared" si="10"/>
        <v>0</v>
      </c>
      <c r="AI88" s="94">
        <f t="shared" si="11"/>
        <v>0</v>
      </c>
      <c r="AJ88" s="94">
        <f t="shared" si="12"/>
        <v>0</v>
      </c>
      <c r="AK88" s="143">
        <f t="shared" si="13"/>
        <v>0</v>
      </c>
      <c r="AL88" s="143">
        <f>IF(K88="",AK88*'Fraccion masica'!$AB$36,K88*AK88)</f>
        <v>0</v>
      </c>
      <c r="AM88" s="143">
        <f>IF(L88="",AK88*'Fraccion masica'!$AB$35,L88*AK88)</f>
        <v>0</v>
      </c>
      <c r="AN88" s="147">
        <f>IFERROR(AL88*Hoja1!$C$24/Hoja1!$C$25/Hoja1!$C$26*16.04/1000000,0)</f>
        <v>0</v>
      </c>
      <c r="AO88" s="148">
        <f>IFERROR(AM88*Hoja1!$C$24/Hoja1!$C$25/Hoja1!$C$26*44.01/1000000,0)</f>
        <v>0</v>
      </c>
    </row>
    <row r="89" spans="2:41" x14ac:dyDescent="0.75">
      <c r="B89" s="52"/>
      <c r="C89" s="52"/>
      <c r="D89" s="125"/>
      <c r="E89" s="125"/>
      <c r="F89" s="131"/>
      <c r="G89" s="92"/>
      <c r="H89" s="14"/>
      <c r="I89" s="14"/>
      <c r="J89" s="14"/>
      <c r="K89" s="93"/>
      <c r="L89" s="93"/>
      <c r="M89" s="122" t="str">
        <f t="shared" si="2"/>
        <v/>
      </c>
      <c r="N89" s="78">
        <f t="shared" si="3"/>
        <v>0</v>
      </c>
      <c r="O89" s="78">
        <f t="shared" si="4"/>
        <v>0</v>
      </c>
      <c r="P89" s="78">
        <f t="shared" si="5"/>
        <v>0</v>
      </c>
      <c r="Q89" s="78" t="str">
        <f t="shared" si="6"/>
        <v>Estimación</v>
      </c>
      <c r="R89" s="166">
        <f t="shared" si="7"/>
        <v>0</v>
      </c>
      <c r="S89" s="167">
        <f t="shared" si="8"/>
        <v>0</v>
      </c>
      <c r="T89" s="78">
        <f>R89+S89*Hoja1!$C$19</f>
        <v>0</v>
      </c>
      <c r="AD89" s="94">
        <f t="shared" si="14"/>
        <v>0</v>
      </c>
      <c r="AE89" s="94">
        <f t="shared" si="15"/>
        <v>0</v>
      </c>
      <c r="AF89" s="94">
        <f>IFERROR((I89*H89/J89)*(Hoja1!$C$25/Hoja1!$C$24)*C89,0)</f>
        <v>0</v>
      </c>
      <c r="AG89" s="94" t="str">
        <f t="shared" si="9"/>
        <v>Estimación</v>
      </c>
      <c r="AH89" s="94">
        <f t="shared" si="10"/>
        <v>0</v>
      </c>
      <c r="AI89" s="94">
        <f t="shared" si="11"/>
        <v>0</v>
      </c>
      <c r="AJ89" s="94">
        <f t="shared" si="12"/>
        <v>0</v>
      </c>
      <c r="AK89" s="143">
        <f t="shared" si="13"/>
        <v>0</v>
      </c>
      <c r="AL89" s="143">
        <f>IF(K89="",AK89*'Fraccion masica'!$AB$36,K89*AK89)</f>
        <v>0</v>
      </c>
      <c r="AM89" s="143">
        <f>IF(L89="",AK89*'Fraccion masica'!$AB$35,L89*AK89)</f>
        <v>0</v>
      </c>
      <c r="AN89" s="147">
        <f>IFERROR(AL89*Hoja1!$C$24/Hoja1!$C$25/Hoja1!$C$26*16.04/1000000,0)</f>
        <v>0</v>
      </c>
      <c r="AO89" s="148">
        <f>IFERROR(AM89*Hoja1!$C$24/Hoja1!$C$25/Hoja1!$C$26*44.01/1000000,0)</f>
        <v>0</v>
      </c>
    </row>
    <row r="90" spans="2:41" x14ac:dyDescent="0.75">
      <c r="B90" s="52"/>
      <c r="C90" s="52"/>
      <c r="D90" s="125"/>
      <c r="E90" s="125"/>
      <c r="F90" s="131"/>
      <c r="G90" s="92"/>
      <c r="H90" s="14"/>
      <c r="I90" s="14"/>
      <c r="J90" s="14"/>
      <c r="K90" s="93"/>
      <c r="L90" s="93"/>
      <c r="M90" s="122" t="str">
        <f t="shared" si="2"/>
        <v/>
      </c>
      <c r="N90" s="78">
        <f t="shared" si="3"/>
        <v>0</v>
      </c>
      <c r="O90" s="78">
        <f t="shared" si="4"/>
        <v>0</v>
      </c>
      <c r="P90" s="78">
        <f t="shared" si="5"/>
        <v>0</v>
      </c>
      <c r="Q90" s="78" t="str">
        <f t="shared" si="6"/>
        <v>Estimación</v>
      </c>
      <c r="R90" s="166">
        <f t="shared" si="7"/>
        <v>0</v>
      </c>
      <c r="S90" s="167">
        <f t="shared" si="8"/>
        <v>0</v>
      </c>
      <c r="T90" s="78">
        <f>R90+S90*Hoja1!$C$19</f>
        <v>0</v>
      </c>
      <c r="AD90" s="94">
        <f t="shared" si="14"/>
        <v>0</v>
      </c>
      <c r="AE90" s="94">
        <f t="shared" si="15"/>
        <v>0</v>
      </c>
      <c r="AF90" s="94">
        <f>IFERROR((I90*H90/J90)*(Hoja1!$C$25/Hoja1!$C$24)*C90,0)</f>
        <v>0</v>
      </c>
      <c r="AG90" s="94" t="str">
        <f t="shared" si="9"/>
        <v>Estimación</v>
      </c>
      <c r="AH90" s="94">
        <f t="shared" si="10"/>
        <v>0</v>
      </c>
      <c r="AI90" s="94">
        <f t="shared" si="11"/>
        <v>0</v>
      </c>
      <c r="AJ90" s="94">
        <f t="shared" si="12"/>
        <v>0</v>
      </c>
      <c r="AK90" s="143">
        <f t="shared" si="13"/>
        <v>0</v>
      </c>
      <c r="AL90" s="143">
        <f>IF(K90="",AK90*'Fraccion masica'!$AB$36,K90*AK90)</f>
        <v>0</v>
      </c>
      <c r="AM90" s="143">
        <f>IF(L90="",AK90*'Fraccion masica'!$AB$35,L90*AK90)</f>
        <v>0</v>
      </c>
      <c r="AN90" s="147">
        <f>IFERROR(AL90*Hoja1!$C$24/Hoja1!$C$25/Hoja1!$C$26*16.04/1000000,0)</f>
        <v>0</v>
      </c>
      <c r="AO90" s="148">
        <f>IFERROR(AM90*Hoja1!$C$24/Hoja1!$C$25/Hoja1!$C$26*44.01/1000000,0)</f>
        <v>0</v>
      </c>
    </row>
    <row r="91" spans="2:41" x14ac:dyDescent="0.75">
      <c r="B91" s="52"/>
      <c r="C91" s="52"/>
      <c r="D91" s="125"/>
      <c r="E91" s="125"/>
      <c r="F91" s="131"/>
      <c r="G91" s="92"/>
      <c r="H91" s="14"/>
      <c r="I91" s="14"/>
      <c r="J91" s="14"/>
      <c r="K91" s="93"/>
      <c r="L91" s="93"/>
      <c r="M91" s="122" t="str">
        <f t="shared" si="2"/>
        <v/>
      </c>
      <c r="N91" s="78">
        <f t="shared" si="3"/>
        <v>0</v>
      </c>
      <c r="O91" s="78">
        <f t="shared" si="4"/>
        <v>0</v>
      </c>
      <c r="P91" s="78">
        <f t="shared" si="5"/>
        <v>0</v>
      </c>
      <c r="Q91" s="78" t="str">
        <f t="shared" si="6"/>
        <v>Estimación</v>
      </c>
      <c r="R91" s="166">
        <f t="shared" si="7"/>
        <v>0</v>
      </c>
      <c r="S91" s="167">
        <f t="shared" si="8"/>
        <v>0</v>
      </c>
      <c r="T91" s="78">
        <f>R91+S91*Hoja1!$C$19</f>
        <v>0</v>
      </c>
      <c r="AD91" s="94">
        <f t="shared" si="14"/>
        <v>0</v>
      </c>
      <c r="AE91" s="94">
        <f t="shared" si="15"/>
        <v>0</v>
      </c>
      <c r="AF91" s="94">
        <f>IFERROR((I91*H91/J91)*(Hoja1!$C$25/Hoja1!$C$24)*C91,0)</f>
        <v>0</v>
      </c>
      <c r="AG91" s="94" t="str">
        <f t="shared" si="9"/>
        <v>Estimación</v>
      </c>
      <c r="AH91" s="94">
        <f t="shared" si="10"/>
        <v>0</v>
      </c>
      <c r="AI91" s="94">
        <f t="shared" si="11"/>
        <v>0</v>
      </c>
      <c r="AJ91" s="94">
        <f t="shared" si="12"/>
        <v>0</v>
      </c>
      <c r="AK91" s="143">
        <f t="shared" si="13"/>
        <v>0</v>
      </c>
      <c r="AL91" s="143">
        <f>IF(K91="",AK91*'Fraccion masica'!$AB$36,K91*AK91)</f>
        <v>0</v>
      </c>
      <c r="AM91" s="143">
        <f>IF(L91="",AK91*'Fraccion masica'!$AB$35,L91*AK91)</f>
        <v>0</v>
      </c>
      <c r="AN91" s="147">
        <f>IFERROR(AL91*Hoja1!$C$24/Hoja1!$C$25/Hoja1!$C$26*16.04/1000000,0)</f>
        <v>0</v>
      </c>
      <c r="AO91" s="148">
        <f>IFERROR(AM91*Hoja1!$C$24/Hoja1!$C$25/Hoja1!$C$26*44.01/1000000,0)</f>
        <v>0</v>
      </c>
    </row>
    <row r="92" spans="2:41" x14ac:dyDescent="0.75">
      <c r="B92" s="52"/>
      <c r="C92" s="52"/>
      <c r="D92" s="125"/>
      <c r="E92" s="125"/>
      <c r="F92" s="131"/>
      <c r="G92" s="92"/>
      <c r="H92" s="14"/>
      <c r="I92" s="14"/>
      <c r="J92" s="14"/>
      <c r="K92" s="93"/>
      <c r="L92" s="93"/>
      <c r="M92" s="122" t="str">
        <f t="shared" si="2"/>
        <v/>
      </c>
      <c r="N92" s="78">
        <f t="shared" si="3"/>
        <v>0</v>
      </c>
      <c r="O92" s="78">
        <f t="shared" si="4"/>
        <v>0</v>
      </c>
      <c r="P92" s="78">
        <f t="shared" si="5"/>
        <v>0</v>
      </c>
      <c r="Q92" s="78" t="str">
        <f t="shared" si="6"/>
        <v>Estimación</v>
      </c>
      <c r="R92" s="166">
        <f t="shared" si="7"/>
        <v>0</v>
      </c>
      <c r="S92" s="167">
        <f t="shared" si="8"/>
        <v>0</v>
      </c>
      <c r="T92" s="78">
        <f>R92+S92*Hoja1!$C$19</f>
        <v>0</v>
      </c>
      <c r="AD92" s="94">
        <f t="shared" si="14"/>
        <v>0</v>
      </c>
      <c r="AE92" s="94">
        <f t="shared" si="15"/>
        <v>0</v>
      </c>
      <c r="AF92" s="94">
        <f>IFERROR((I92*H92/J92)*(Hoja1!$C$25/Hoja1!$C$24)*C92,0)</f>
        <v>0</v>
      </c>
      <c r="AG92" s="94" t="str">
        <f t="shared" si="9"/>
        <v>Estimación</v>
      </c>
      <c r="AH92" s="94">
        <f t="shared" si="10"/>
        <v>0</v>
      </c>
      <c r="AI92" s="94">
        <f t="shared" si="11"/>
        <v>0</v>
      </c>
      <c r="AJ92" s="94">
        <f t="shared" si="12"/>
        <v>0</v>
      </c>
      <c r="AK92" s="143">
        <f t="shared" si="13"/>
        <v>0</v>
      </c>
      <c r="AL92" s="143">
        <f>IF(K92="",AK92*'Fraccion masica'!$AB$36,K92*AK92)</f>
        <v>0</v>
      </c>
      <c r="AM92" s="143">
        <f>IF(L92="",AK92*'Fraccion masica'!$AB$35,L92*AK92)</f>
        <v>0</v>
      </c>
      <c r="AN92" s="147">
        <f>IFERROR(AL92*Hoja1!$C$24/Hoja1!$C$25/Hoja1!$C$26*16.04/1000000,0)</f>
        <v>0</v>
      </c>
      <c r="AO92" s="148">
        <f>IFERROR(AM92*Hoja1!$C$24/Hoja1!$C$25/Hoja1!$C$26*44.01/1000000,0)</f>
        <v>0</v>
      </c>
    </row>
    <row r="93" spans="2:41" x14ac:dyDescent="0.75">
      <c r="B93" s="52"/>
      <c r="C93" s="52"/>
      <c r="D93" s="125"/>
      <c r="E93" s="125"/>
      <c r="F93" s="131"/>
      <c r="G93" s="92"/>
      <c r="H93" s="14"/>
      <c r="I93" s="14"/>
      <c r="J93" s="14"/>
      <c r="K93" s="93"/>
      <c r="L93" s="93"/>
      <c r="M93" s="122" t="str">
        <f t="shared" si="2"/>
        <v/>
      </c>
      <c r="N93" s="78">
        <f t="shared" si="3"/>
        <v>0</v>
      </c>
      <c r="O93" s="78">
        <f t="shared" si="4"/>
        <v>0</v>
      </c>
      <c r="P93" s="78">
        <f t="shared" si="5"/>
        <v>0</v>
      </c>
      <c r="Q93" s="78" t="str">
        <f t="shared" si="6"/>
        <v>Estimación</v>
      </c>
      <c r="R93" s="166">
        <f t="shared" si="7"/>
        <v>0</v>
      </c>
      <c r="S93" s="167">
        <f t="shared" si="8"/>
        <v>0</v>
      </c>
      <c r="T93" s="78">
        <f>R93+S93*Hoja1!$C$19</f>
        <v>0</v>
      </c>
      <c r="AD93" s="94">
        <f t="shared" si="14"/>
        <v>0</v>
      </c>
      <c r="AE93" s="94">
        <f t="shared" si="15"/>
        <v>0</v>
      </c>
      <c r="AF93" s="94">
        <f>IFERROR((I93*H93/J93)*(Hoja1!$C$25/Hoja1!$C$24)*C93,0)</f>
        <v>0</v>
      </c>
      <c r="AG93" s="94" t="str">
        <f t="shared" si="9"/>
        <v>Estimación</v>
      </c>
      <c r="AH93" s="94">
        <f t="shared" si="10"/>
        <v>0</v>
      </c>
      <c r="AI93" s="94">
        <f t="shared" si="11"/>
        <v>0</v>
      </c>
      <c r="AJ93" s="94">
        <f t="shared" si="12"/>
        <v>0</v>
      </c>
      <c r="AK93" s="143">
        <f t="shared" si="13"/>
        <v>0</v>
      </c>
      <c r="AL93" s="143">
        <f>IF(K93="",AK93*'Fraccion masica'!$AB$36,K93*AK93)</f>
        <v>0</v>
      </c>
      <c r="AM93" s="143">
        <f>IF(L93="",AK93*'Fraccion masica'!$AB$35,L93*AK93)</f>
        <v>0</v>
      </c>
      <c r="AN93" s="147">
        <f>IFERROR(AL93*Hoja1!$C$24/Hoja1!$C$25/Hoja1!$C$26*16.04/1000000,0)</f>
        <v>0</v>
      </c>
      <c r="AO93" s="148">
        <f>IFERROR(AM93*Hoja1!$C$24/Hoja1!$C$25/Hoja1!$C$26*44.01/1000000,0)</f>
        <v>0</v>
      </c>
    </row>
    <row r="94" spans="2:41" x14ac:dyDescent="0.75">
      <c r="B94" s="52"/>
      <c r="C94" s="52"/>
      <c r="D94" s="125"/>
      <c r="E94" s="125"/>
      <c r="F94" s="131"/>
      <c r="G94" s="92"/>
      <c r="H94" s="14"/>
      <c r="I94" s="14"/>
      <c r="J94" s="14"/>
      <c r="K94" s="93"/>
      <c r="L94" s="93"/>
      <c r="M94" s="122" t="str">
        <f t="shared" si="2"/>
        <v/>
      </c>
      <c r="N94" s="78">
        <f t="shared" si="3"/>
        <v>0</v>
      </c>
      <c r="O94" s="78">
        <f t="shared" si="4"/>
        <v>0</v>
      </c>
      <c r="P94" s="78">
        <f t="shared" si="5"/>
        <v>0</v>
      </c>
      <c r="Q94" s="78" t="str">
        <f t="shared" si="6"/>
        <v>Estimación</v>
      </c>
      <c r="R94" s="166">
        <f t="shared" si="7"/>
        <v>0</v>
      </c>
      <c r="S94" s="167">
        <f t="shared" si="8"/>
        <v>0</v>
      </c>
      <c r="T94" s="78">
        <f>R94+S94*Hoja1!$C$19</f>
        <v>0</v>
      </c>
      <c r="AD94" s="94">
        <f t="shared" si="14"/>
        <v>0</v>
      </c>
      <c r="AE94" s="94">
        <f t="shared" si="15"/>
        <v>0</v>
      </c>
      <c r="AF94" s="94">
        <f>IFERROR((I94*H94/J94)*(Hoja1!$C$25/Hoja1!$C$24)*C94,0)</f>
        <v>0</v>
      </c>
      <c r="AG94" s="94" t="str">
        <f t="shared" si="9"/>
        <v>Estimación</v>
      </c>
      <c r="AH94" s="94">
        <f t="shared" si="10"/>
        <v>0</v>
      </c>
      <c r="AI94" s="94">
        <f t="shared" si="11"/>
        <v>0</v>
      </c>
      <c r="AJ94" s="94">
        <f t="shared" si="12"/>
        <v>0</v>
      </c>
      <c r="AK94" s="143">
        <f t="shared" si="13"/>
        <v>0</v>
      </c>
      <c r="AL94" s="143">
        <f>IF(K94="",AK94*'Fraccion masica'!$AB$36,K94*AK94)</f>
        <v>0</v>
      </c>
      <c r="AM94" s="143">
        <f>IF(L94="",AK94*'Fraccion masica'!$AB$35,L94*AK94)</f>
        <v>0</v>
      </c>
      <c r="AN94" s="147">
        <f>IFERROR(AL94*Hoja1!$C$24/Hoja1!$C$25/Hoja1!$C$26*16.04/1000000,0)</f>
        <v>0</v>
      </c>
      <c r="AO94" s="148">
        <f>IFERROR(AM94*Hoja1!$C$24/Hoja1!$C$25/Hoja1!$C$26*44.01/1000000,0)</f>
        <v>0</v>
      </c>
    </row>
    <row r="95" spans="2:41" x14ac:dyDescent="0.75">
      <c r="B95" s="52"/>
      <c r="C95" s="52"/>
      <c r="D95" s="125"/>
      <c r="E95" s="125"/>
      <c r="F95" s="131"/>
      <c r="G95" s="92"/>
      <c r="H95" s="14"/>
      <c r="I95" s="14"/>
      <c r="J95" s="14"/>
      <c r="K95" s="93"/>
      <c r="L95" s="93"/>
      <c r="M95" s="122" t="str">
        <f t="shared" si="2"/>
        <v/>
      </c>
      <c r="N95" s="78">
        <f t="shared" si="3"/>
        <v>0</v>
      </c>
      <c r="O95" s="78">
        <f t="shared" si="4"/>
        <v>0</v>
      </c>
      <c r="P95" s="78">
        <f t="shared" si="5"/>
        <v>0</v>
      </c>
      <c r="Q95" s="78" t="str">
        <f t="shared" si="6"/>
        <v>Estimación</v>
      </c>
      <c r="R95" s="166">
        <f t="shared" si="7"/>
        <v>0</v>
      </c>
      <c r="S95" s="167">
        <f t="shared" si="8"/>
        <v>0</v>
      </c>
      <c r="T95" s="78">
        <f>R95+S95*Hoja1!$C$19</f>
        <v>0</v>
      </c>
      <c r="AD95" s="94">
        <f t="shared" si="14"/>
        <v>0</v>
      </c>
      <c r="AE95" s="94">
        <f t="shared" si="15"/>
        <v>0</v>
      </c>
      <c r="AF95" s="94">
        <f>IFERROR((I95*H95/J95)*(Hoja1!$C$25/Hoja1!$C$24)*C95,0)</f>
        <v>0</v>
      </c>
      <c r="AG95" s="94" t="str">
        <f t="shared" si="9"/>
        <v>Estimación</v>
      </c>
      <c r="AH95" s="94">
        <f t="shared" si="10"/>
        <v>0</v>
      </c>
      <c r="AI95" s="94">
        <f t="shared" si="11"/>
        <v>0</v>
      </c>
      <c r="AJ95" s="94">
        <f t="shared" si="12"/>
        <v>0</v>
      </c>
      <c r="AK95" s="143">
        <f t="shared" si="13"/>
        <v>0</v>
      </c>
      <c r="AL95" s="143">
        <f>IF(K95="",AK95*'Fraccion masica'!$AB$36,K95*AK95)</f>
        <v>0</v>
      </c>
      <c r="AM95" s="143">
        <f>IF(L95="",AK95*'Fraccion masica'!$AB$35,L95*AK95)</f>
        <v>0</v>
      </c>
      <c r="AN95" s="147">
        <f>IFERROR(AL95*Hoja1!$C$24/Hoja1!$C$25/Hoja1!$C$26*16.04/1000000,0)</f>
        <v>0</v>
      </c>
      <c r="AO95" s="148">
        <f>IFERROR(AM95*Hoja1!$C$24/Hoja1!$C$25/Hoja1!$C$26*44.01/1000000,0)</f>
        <v>0</v>
      </c>
    </row>
    <row r="96" spans="2:41" x14ac:dyDescent="0.75">
      <c r="B96" s="52"/>
      <c r="C96" s="52"/>
      <c r="D96" s="125"/>
      <c r="E96" s="125"/>
      <c r="F96" s="131"/>
      <c r="G96" s="92"/>
      <c r="H96" s="14"/>
      <c r="I96" s="14"/>
      <c r="J96" s="14"/>
      <c r="K96" s="93"/>
      <c r="L96" s="93"/>
      <c r="M96" s="122" t="str">
        <f t="shared" si="2"/>
        <v/>
      </c>
      <c r="N96" s="78">
        <f t="shared" si="3"/>
        <v>0</v>
      </c>
      <c r="O96" s="78">
        <f t="shared" si="4"/>
        <v>0</v>
      </c>
      <c r="P96" s="78">
        <f t="shared" si="5"/>
        <v>0</v>
      </c>
      <c r="Q96" s="78" t="str">
        <f t="shared" si="6"/>
        <v>Estimación</v>
      </c>
      <c r="R96" s="166">
        <f t="shared" si="7"/>
        <v>0</v>
      </c>
      <c r="S96" s="167">
        <f t="shared" si="8"/>
        <v>0</v>
      </c>
      <c r="T96" s="78">
        <f>R96+S96*Hoja1!$C$19</f>
        <v>0</v>
      </c>
      <c r="AD96" s="94">
        <f t="shared" si="14"/>
        <v>0</v>
      </c>
      <c r="AE96" s="94">
        <f t="shared" si="15"/>
        <v>0</v>
      </c>
      <c r="AF96" s="94">
        <f>IFERROR((I96*H96/J96)*(Hoja1!$C$25/Hoja1!$C$24)*C96,0)</f>
        <v>0</v>
      </c>
      <c r="AG96" s="94" t="str">
        <f t="shared" si="9"/>
        <v>Estimación</v>
      </c>
      <c r="AH96" s="94">
        <f t="shared" si="10"/>
        <v>0</v>
      </c>
      <c r="AI96" s="94">
        <f t="shared" si="11"/>
        <v>0</v>
      </c>
      <c r="AJ96" s="94">
        <f t="shared" si="12"/>
        <v>0</v>
      </c>
      <c r="AK96" s="143">
        <f t="shared" si="13"/>
        <v>0</v>
      </c>
      <c r="AL96" s="143">
        <f>IF(K96="",AK96*'Fraccion masica'!$AB$36,K96*AK96)</f>
        <v>0</v>
      </c>
      <c r="AM96" s="143">
        <f>IF(L96="",AK96*'Fraccion masica'!$AB$35,L96*AK96)</f>
        <v>0</v>
      </c>
      <c r="AN96" s="147">
        <f>IFERROR(AL96*Hoja1!$C$24/Hoja1!$C$25/Hoja1!$C$26*16.04/1000000,0)</f>
        <v>0</v>
      </c>
      <c r="AO96" s="148">
        <f>IFERROR(AM96*Hoja1!$C$24/Hoja1!$C$25/Hoja1!$C$26*44.01/1000000,0)</f>
        <v>0</v>
      </c>
    </row>
    <row r="97" spans="2:41" x14ac:dyDescent="0.75">
      <c r="B97" s="52"/>
      <c r="C97" s="52"/>
      <c r="D97" s="125"/>
      <c r="E97" s="125"/>
      <c r="F97" s="131"/>
      <c r="G97" s="92"/>
      <c r="H97" s="14"/>
      <c r="I97" s="14"/>
      <c r="J97" s="14"/>
      <c r="K97" s="93"/>
      <c r="L97" s="93"/>
      <c r="M97" s="122" t="str">
        <f t="shared" si="2"/>
        <v/>
      </c>
      <c r="N97" s="78">
        <f t="shared" si="3"/>
        <v>0</v>
      </c>
      <c r="O97" s="78">
        <f t="shared" si="4"/>
        <v>0</v>
      </c>
      <c r="P97" s="78">
        <f t="shared" si="5"/>
        <v>0</v>
      </c>
      <c r="Q97" s="78" t="str">
        <f t="shared" si="6"/>
        <v>Estimación</v>
      </c>
      <c r="R97" s="166">
        <f t="shared" si="7"/>
        <v>0</v>
      </c>
      <c r="S97" s="167">
        <f t="shared" si="8"/>
        <v>0</v>
      </c>
      <c r="T97" s="78">
        <f>R97+S97*Hoja1!$C$19</f>
        <v>0</v>
      </c>
      <c r="AD97" s="94">
        <f t="shared" si="14"/>
        <v>0</v>
      </c>
      <c r="AE97" s="94">
        <f t="shared" si="15"/>
        <v>0</v>
      </c>
      <c r="AF97" s="94">
        <f>IFERROR((I97*H97/J97)*(Hoja1!$C$25/Hoja1!$C$24)*C97,0)</f>
        <v>0</v>
      </c>
      <c r="AG97" s="94" t="str">
        <f t="shared" si="9"/>
        <v>Estimación</v>
      </c>
      <c r="AH97" s="94">
        <f t="shared" si="10"/>
        <v>0</v>
      </c>
      <c r="AI97" s="94">
        <f t="shared" si="11"/>
        <v>0</v>
      </c>
      <c r="AJ97" s="94">
        <f t="shared" si="12"/>
        <v>0</v>
      </c>
      <c r="AK97" s="143">
        <f t="shared" si="13"/>
        <v>0</v>
      </c>
      <c r="AL97" s="143">
        <f>IF(K97="",AK97*'Fraccion masica'!$AB$36,K97*AK97)</f>
        <v>0</v>
      </c>
      <c r="AM97" s="143">
        <f>IF(L97="",AK97*'Fraccion masica'!$AB$35,L97*AK97)</f>
        <v>0</v>
      </c>
      <c r="AN97" s="147">
        <f>IFERROR(AL97*Hoja1!$C$24/Hoja1!$C$25/Hoja1!$C$26*16.04/1000000,0)</f>
        <v>0</v>
      </c>
      <c r="AO97" s="148">
        <f>IFERROR(AM97*Hoja1!$C$24/Hoja1!$C$25/Hoja1!$C$26*44.01/1000000,0)</f>
        <v>0</v>
      </c>
    </row>
    <row r="98" spans="2:41" x14ac:dyDescent="0.75">
      <c r="B98" s="52"/>
      <c r="C98" s="52"/>
      <c r="D98" s="125"/>
      <c r="E98" s="125"/>
      <c r="F98" s="131"/>
      <c r="G98" s="92"/>
      <c r="H98" s="14"/>
      <c r="I98" s="14"/>
      <c r="J98" s="14"/>
      <c r="K98" s="93"/>
      <c r="L98" s="93"/>
      <c r="M98" s="122" t="str">
        <f t="shared" si="2"/>
        <v/>
      </c>
      <c r="N98" s="78">
        <f t="shared" si="3"/>
        <v>0</v>
      </c>
      <c r="O98" s="78">
        <f t="shared" si="4"/>
        <v>0</v>
      </c>
      <c r="P98" s="78">
        <f t="shared" si="5"/>
        <v>0</v>
      </c>
      <c r="Q98" s="78" t="str">
        <f t="shared" si="6"/>
        <v>Estimación</v>
      </c>
      <c r="R98" s="166">
        <f t="shared" si="7"/>
        <v>0</v>
      </c>
      <c r="S98" s="167">
        <f t="shared" si="8"/>
        <v>0</v>
      </c>
      <c r="T98" s="78">
        <f>R98+S98*Hoja1!$C$19</f>
        <v>0</v>
      </c>
      <c r="AD98" s="94">
        <f t="shared" si="14"/>
        <v>0</v>
      </c>
      <c r="AE98" s="94">
        <f t="shared" si="15"/>
        <v>0</v>
      </c>
      <c r="AF98" s="94">
        <f>IFERROR((I98*H98/J98)*(Hoja1!$C$25/Hoja1!$C$24)*C98,0)</f>
        <v>0</v>
      </c>
      <c r="AG98" s="94" t="str">
        <f t="shared" si="9"/>
        <v>Estimación</v>
      </c>
      <c r="AH98" s="94">
        <f t="shared" si="10"/>
        <v>0</v>
      </c>
      <c r="AI98" s="94">
        <f t="shared" si="11"/>
        <v>0</v>
      </c>
      <c r="AJ98" s="94">
        <f t="shared" si="12"/>
        <v>0</v>
      </c>
      <c r="AK98" s="143">
        <f t="shared" si="13"/>
        <v>0</v>
      </c>
      <c r="AL98" s="143">
        <f>IF(K98="",AK98*'Fraccion masica'!$AB$36,K98*AK98)</f>
        <v>0</v>
      </c>
      <c r="AM98" s="143">
        <f>IF(L98="",AK98*'Fraccion masica'!$AB$35,L98*AK98)</f>
        <v>0</v>
      </c>
      <c r="AN98" s="147">
        <f>IFERROR(AL98*Hoja1!$C$24/Hoja1!$C$25/Hoja1!$C$26*16.04/1000000,0)</f>
        <v>0</v>
      </c>
      <c r="AO98" s="148">
        <f>IFERROR(AM98*Hoja1!$C$24/Hoja1!$C$25/Hoja1!$C$26*44.01/1000000,0)</f>
        <v>0</v>
      </c>
    </row>
    <row r="99" spans="2:41" x14ac:dyDescent="0.75">
      <c r="B99" s="52"/>
      <c r="C99" s="52"/>
      <c r="D99" s="125"/>
      <c r="E99" s="125"/>
      <c r="F99" s="131"/>
      <c r="G99" s="92"/>
      <c r="H99" s="14"/>
      <c r="I99" s="14"/>
      <c r="J99" s="14"/>
      <c r="K99" s="93"/>
      <c r="L99" s="93"/>
      <c r="M99" s="122" t="str">
        <f t="shared" si="2"/>
        <v/>
      </c>
      <c r="N99" s="78">
        <f t="shared" si="3"/>
        <v>0</v>
      </c>
      <c r="O99" s="78">
        <f t="shared" si="4"/>
        <v>0</v>
      </c>
      <c r="P99" s="78">
        <f t="shared" si="5"/>
        <v>0</v>
      </c>
      <c r="Q99" s="78" t="str">
        <f t="shared" si="6"/>
        <v>Estimación</v>
      </c>
      <c r="R99" s="166">
        <f t="shared" si="7"/>
        <v>0</v>
      </c>
      <c r="S99" s="167">
        <f t="shared" si="8"/>
        <v>0</v>
      </c>
      <c r="T99" s="78">
        <f>R99+S99*Hoja1!$C$19</f>
        <v>0</v>
      </c>
      <c r="AD99" s="94">
        <f t="shared" si="14"/>
        <v>0</v>
      </c>
      <c r="AE99" s="94">
        <f t="shared" si="15"/>
        <v>0</v>
      </c>
      <c r="AF99" s="94">
        <f>IFERROR((I99*H99/J99)*(Hoja1!$C$25/Hoja1!$C$24)*C99,0)</f>
        <v>0</v>
      </c>
      <c r="AG99" s="94" t="str">
        <f t="shared" si="9"/>
        <v>Estimación</v>
      </c>
      <c r="AH99" s="94">
        <f t="shared" si="10"/>
        <v>0</v>
      </c>
      <c r="AI99" s="94">
        <f t="shared" si="11"/>
        <v>0</v>
      </c>
      <c r="AJ99" s="94">
        <f t="shared" si="12"/>
        <v>0</v>
      </c>
      <c r="AK99" s="143">
        <f t="shared" si="13"/>
        <v>0</v>
      </c>
      <c r="AL99" s="143">
        <f>IF(K99="",AK99*'Fraccion masica'!$AB$36,K99*AK99)</f>
        <v>0</v>
      </c>
      <c r="AM99" s="143">
        <f>IF(L99="",AK99*'Fraccion masica'!$AB$35,L99*AK99)</f>
        <v>0</v>
      </c>
      <c r="AN99" s="147">
        <f>IFERROR(AL99*Hoja1!$C$24/Hoja1!$C$25/Hoja1!$C$26*16.04/1000000,0)</f>
        <v>0</v>
      </c>
      <c r="AO99" s="148">
        <f>IFERROR(AM99*Hoja1!$C$24/Hoja1!$C$25/Hoja1!$C$26*44.01/1000000,0)</f>
        <v>0</v>
      </c>
    </row>
    <row r="100" spans="2:41" x14ac:dyDescent="0.75">
      <c r="B100" s="52"/>
      <c r="C100" s="52"/>
      <c r="D100" s="125"/>
      <c r="E100" s="125"/>
      <c r="F100" s="131"/>
      <c r="G100" s="92"/>
      <c r="H100" s="14"/>
      <c r="I100" s="14"/>
      <c r="J100" s="14"/>
      <c r="K100" s="93"/>
      <c r="L100" s="93"/>
      <c r="M100" s="122" t="str">
        <f t="shared" si="2"/>
        <v/>
      </c>
      <c r="N100" s="78">
        <f t="shared" si="3"/>
        <v>0</v>
      </c>
      <c r="O100" s="78">
        <f t="shared" si="4"/>
        <v>0</v>
      </c>
      <c r="P100" s="78">
        <f t="shared" si="5"/>
        <v>0</v>
      </c>
      <c r="Q100" s="78" t="str">
        <f t="shared" si="6"/>
        <v>Estimación</v>
      </c>
      <c r="R100" s="166">
        <f t="shared" si="7"/>
        <v>0</v>
      </c>
      <c r="S100" s="167">
        <f t="shared" si="8"/>
        <v>0</v>
      </c>
      <c r="T100" s="78">
        <f>R100+S100*Hoja1!$C$19</f>
        <v>0</v>
      </c>
      <c r="AD100" s="94">
        <f t="shared" si="14"/>
        <v>0</v>
      </c>
      <c r="AE100" s="94">
        <f t="shared" si="15"/>
        <v>0</v>
      </c>
      <c r="AF100" s="94">
        <f>IFERROR((I100*H100/J100)*(Hoja1!$C$25/Hoja1!$C$24)*C100,0)</f>
        <v>0</v>
      </c>
      <c r="AG100" s="94" t="str">
        <f t="shared" si="9"/>
        <v>Estimación</v>
      </c>
      <c r="AH100" s="94">
        <f t="shared" si="10"/>
        <v>0</v>
      </c>
      <c r="AI100" s="94">
        <f t="shared" si="11"/>
        <v>0</v>
      </c>
      <c r="AJ100" s="94">
        <f t="shared" si="12"/>
        <v>0</v>
      </c>
      <c r="AK100" s="143">
        <f t="shared" si="13"/>
        <v>0</v>
      </c>
      <c r="AL100" s="143">
        <f>IF(K100="",AK100*'Fraccion masica'!$AB$36,K100*AK100)</f>
        <v>0</v>
      </c>
      <c r="AM100" s="143">
        <f>IF(L100="",AK100*'Fraccion masica'!$AB$35,L100*AK100)</f>
        <v>0</v>
      </c>
      <c r="AN100" s="147">
        <f>IFERROR(AL100*Hoja1!$C$24/Hoja1!$C$25/Hoja1!$C$26*16.04/1000000,0)</f>
        <v>0</v>
      </c>
      <c r="AO100" s="148">
        <f>IFERROR(AM100*Hoja1!$C$24/Hoja1!$C$25/Hoja1!$C$26*44.01/1000000,0)</f>
        <v>0</v>
      </c>
    </row>
    <row r="101" spans="2:41" x14ac:dyDescent="0.75">
      <c r="B101" s="52"/>
      <c r="C101" s="52"/>
      <c r="D101" s="125"/>
      <c r="E101" s="125"/>
      <c r="F101" s="131"/>
      <c r="G101" s="92"/>
      <c r="H101" s="14"/>
      <c r="I101" s="14"/>
      <c r="J101" s="14"/>
      <c r="K101" s="93"/>
      <c r="L101" s="93"/>
      <c r="M101" s="122" t="str">
        <f t="shared" si="2"/>
        <v/>
      </c>
      <c r="N101" s="78">
        <f t="shared" si="3"/>
        <v>0</v>
      </c>
      <c r="O101" s="78">
        <f t="shared" si="4"/>
        <v>0</v>
      </c>
      <c r="P101" s="78">
        <f t="shared" si="5"/>
        <v>0</v>
      </c>
      <c r="Q101" s="78" t="str">
        <f t="shared" si="6"/>
        <v>Estimación</v>
      </c>
      <c r="R101" s="166">
        <f t="shared" si="7"/>
        <v>0</v>
      </c>
      <c r="S101" s="167">
        <f t="shared" si="8"/>
        <v>0</v>
      </c>
      <c r="T101" s="78">
        <f>R101+S101*Hoja1!$C$19</f>
        <v>0</v>
      </c>
      <c r="AD101" s="94">
        <f t="shared" si="14"/>
        <v>0</v>
      </c>
      <c r="AE101" s="94">
        <f t="shared" si="15"/>
        <v>0</v>
      </c>
      <c r="AF101" s="94">
        <f>IFERROR((I101*H101/J101)*(Hoja1!$C$25/Hoja1!$C$24)*C101,0)</f>
        <v>0</v>
      </c>
      <c r="AG101" s="94" t="str">
        <f t="shared" si="9"/>
        <v>Estimación</v>
      </c>
      <c r="AH101" s="94">
        <f t="shared" si="10"/>
        <v>0</v>
      </c>
      <c r="AI101" s="94">
        <f t="shared" si="11"/>
        <v>0</v>
      </c>
      <c r="AJ101" s="94">
        <f t="shared" si="12"/>
        <v>0</v>
      </c>
      <c r="AK101" s="143">
        <f t="shared" si="13"/>
        <v>0</v>
      </c>
      <c r="AL101" s="143">
        <f>IF(K101="",AK101*'Fraccion masica'!$AB$36,K101*AK101)</f>
        <v>0</v>
      </c>
      <c r="AM101" s="143">
        <f>IF(L101="",AK101*'Fraccion masica'!$AB$35,L101*AK101)</f>
        <v>0</v>
      </c>
      <c r="AN101" s="147">
        <f>IFERROR(AL101*Hoja1!$C$24/Hoja1!$C$25/Hoja1!$C$26*16.04/1000000,0)</f>
        <v>0</v>
      </c>
      <c r="AO101" s="148">
        <f>IFERROR(AM101*Hoja1!$C$24/Hoja1!$C$25/Hoja1!$C$26*44.01/1000000,0)</f>
        <v>0</v>
      </c>
    </row>
    <row r="102" spans="2:41" x14ac:dyDescent="0.75">
      <c r="B102" s="52"/>
      <c r="C102" s="52"/>
      <c r="D102" s="125"/>
      <c r="E102" s="125"/>
      <c r="F102" s="131"/>
      <c r="G102" s="92"/>
      <c r="H102" s="14"/>
      <c r="I102" s="14"/>
      <c r="J102" s="14"/>
      <c r="K102" s="93"/>
      <c r="L102" s="93"/>
      <c r="M102" s="122" t="str">
        <f t="shared" si="2"/>
        <v/>
      </c>
      <c r="N102" s="78">
        <f t="shared" si="3"/>
        <v>0</v>
      </c>
      <c r="O102" s="78">
        <f t="shared" si="4"/>
        <v>0</v>
      </c>
      <c r="P102" s="78">
        <f t="shared" si="5"/>
        <v>0</v>
      </c>
      <c r="Q102" s="78" t="str">
        <f t="shared" si="6"/>
        <v>Estimación</v>
      </c>
      <c r="R102" s="166">
        <f t="shared" si="7"/>
        <v>0</v>
      </c>
      <c r="S102" s="167">
        <f t="shared" si="8"/>
        <v>0</v>
      </c>
      <c r="T102" s="78">
        <f>R102+S102*Hoja1!$C$19</f>
        <v>0</v>
      </c>
      <c r="AD102" s="94">
        <f t="shared" si="14"/>
        <v>0</v>
      </c>
      <c r="AE102" s="94">
        <f t="shared" si="15"/>
        <v>0</v>
      </c>
      <c r="AF102" s="94">
        <f>IFERROR((I102*H102/J102)*(Hoja1!$C$25/Hoja1!$C$24)*C102,0)</f>
        <v>0</v>
      </c>
      <c r="AG102" s="94" t="str">
        <f t="shared" si="9"/>
        <v>Estimación</v>
      </c>
      <c r="AH102" s="94">
        <f t="shared" si="10"/>
        <v>0</v>
      </c>
      <c r="AI102" s="94">
        <f t="shared" si="11"/>
        <v>0</v>
      </c>
      <c r="AJ102" s="94">
        <f t="shared" si="12"/>
        <v>0</v>
      </c>
      <c r="AK102" s="143">
        <f t="shared" si="13"/>
        <v>0</v>
      </c>
      <c r="AL102" s="143">
        <f>IF(K102="",AK102*'Fraccion masica'!$AB$36,K102*AK102)</f>
        <v>0</v>
      </c>
      <c r="AM102" s="143">
        <f>IF(L102="",AK102*'Fraccion masica'!$AB$35,L102*AK102)</f>
        <v>0</v>
      </c>
      <c r="AN102" s="147">
        <f>IFERROR(AL102*Hoja1!$C$24/Hoja1!$C$25/Hoja1!$C$26*16.04/1000000,0)</f>
        <v>0</v>
      </c>
      <c r="AO102" s="148">
        <f>IFERROR(AM102*Hoja1!$C$24/Hoja1!$C$25/Hoja1!$C$26*44.01/1000000,0)</f>
        <v>0</v>
      </c>
    </row>
    <row r="103" spans="2:41" x14ac:dyDescent="0.75">
      <c r="B103" s="52"/>
      <c r="C103" s="52"/>
      <c r="D103" s="125"/>
      <c r="E103" s="125"/>
      <c r="F103" s="131"/>
      <c r="G103" s="92"/>
      <c r="H103" s="14"/>
      <c r="I103" s="14"/>
      <c r="J103" s="14"/>
      <c r="K103" s="93"/>
      <c r="L103" s="93"/>
      <c r="M103" s="122" t="str">
        <f t="shared" si="2"/>
        <v/>
      </c>
      <c r="N103" s="78">
        <f t="shared" si="3"/>
        <v>0</v>
      </c>
      <c r="O103" s="78">
        <f t="shared" si="4"/>
        <v>0</v>
      </c>
      <c r="P103" s="78">
        <f t="shared" si="5"/>
        <v>0</v>
      </c>
      <c r="Q103" s="78" t="str">
        <f t="shared" si="6"/>
        <v>Estimación</v>
      </c>
      <c r="R103" s="166">
        <f t="shared" si="7"/>
        <v>0</v>
      </c>
      <c r="S103" s="167">
        <f t="shared" si="8"/>
        <v>0</v>
      </c>
      <c r="T103" s="78">
        <f>R103+S103*Hoja1!$C$19</f>
        <v>0</v>
      </c>
      <c r="AD103" s="94">
        <f t="shared" si="14"/>
        <v>0</v>
      </c>
      <c r="AE103" s="94">
        <f t="shared" si="15"/>
        <v>0</v>
      </c>
      <c r="AF103" s="94">
        <f>IFERROR((I103*H103/J103)*(Hoja1!$C$25/Hoja1!$C$24)*C103,0)</f>
        <v>0</v>
      </c>
      <c r="AG103" s="94" t="str">
        <f t="shared" si="9"/>
        <v>Estimación</v>
      </c>
      <c r="AH103" s="94">
        <f t="shared" si="10"/>
        <v>0</v>
      </c>
      <c r="AI103" s="94">
        <f t="shared" si="11"/>
        <v>0</v>
      </c>
      <c r="AJ103" s="94">
        <f t="shared" si="12"/>
        <v>0</v>
      </c>
      <c r="AK103" s="143">
        <f t="shared" si="13"/>
        <v>0</v>
      </c>
      <c r="AL103" s="143">
        <f>IF(K103="",AK103*'Fraccion masica'!$AB$36,K103*AK103)</f>
        <v>0</v>
      </c>
      <c r="AM103" s="143">
        <f>IF(L103="",AK103*'Fraccion masica'!$AB$35,L103*AK103)</f>
        <v>0</v>
      </c>
      <c r="AN103" s="147">
        <f>IFERROR(AL103*Hoja1!$C$24/Hoja1!$C$25/Hoja1!$C$26*16.04/1000000,0)</f>
        <v>0</v>
      </c>
      <c r="AO103" s="148">
        <f>IFERROR(AM103*Hoja1!$C$24/Hoja1!$C$25/Hoja1!$C$26*44.01/1000000,0)</f>
        <v>0</v>
      </c>
    </row>
    <row r="104" spans="2:41" x14ac:dyDescent="0.75">
      <c r="B104" s="52"/>
      <c r="C104" s="52"/>
      <c r="D104" s="125"/>
      <c r="E104" s="125"/>
      <c r="F104" s="131"/>
      <c r="G104" s="92"/>
      <c r="H104" s="14"/>
      <c r="I104" s="14"/>
      <c r="J104" s="14"/>
      <c r="K104" s="93"/>
      <c r="L104" s="93"/>
      <c r="M104" s="122" t="str">
        <f t="shared" si="2"/>
        <v/>
      </c>
      <c r="N104" s="78">
        <f t="shared" si="3"/>
        <v>0</v>
      </c>
      <c r="O104" s="78">
        <f t="shared" si="4"/>
        <v>0</v>
      </c>
      <c r="P104" s="78">
        <f t="shared" si="5"/>
        <v>0</v>
      </c>
      <c r="Q104" s="78" t="str">
        <f t="shared" si="6"/>
        <v>Estimación</v>
      </c>
      <c r="R104" s="166">
        <f t="shared" si="7"/>
        <v>0</v>
      </c>
      <c r="S104" s="167">
        <f t="shared" si="8"/>
        <v>0</v>
      </c>
      <c r="T104" s="78">
        <f>R104+S104*Hoja1!$C$19</f>
        <v>0</v>
      </c>
      <c r="AD104" s="94">
        <f t="shared" si="14"/>
        <v>0</v>
      </c>
      <c r="AE104" s="94">
        <f t="shared" si="15"/>
        <v>0</v>
      </c>
      <c r="AF104" s="94">
        <f>IFERROR((I104*H104/J104)*(Hoja1!$C$25/Hoja1!$C$24)*C104,0)</f>
        <v>0</v>
      </c>
      <c r="AG104" s="94" t="str">
        <f t="shared" si="9"/>
        <v>Estimación</v>
      </c>
      <c r="AH104" s="94">
        <f t="shared" si="10"/>
        <v>0</v>
      </c>
      <c r="AI104" s="94">
        <f t="shared" si="11"/>
        <v>0</v>
      </c>
      <c r="AJ104" s="94">
        <f t="shared" si="12"/>
        <v>0</v>
      </c>
      <c r="AK104" s="143">
        <f t="shared" si="13"/>
        <v>0</v>
      </c>
      <c r="AL104" s="143">
        <f>IF(K104="",AK104*'Fraccion masica'!$AB$36,K104*AK104)</f>
        <v>0</v>
      </c>
      <c r="AM104" s="143">
        <f>IF(L104="",AK104*'Fraccion masica'!$AB$35,L104*AK104)</f>
        <v>0</v>
      </c>
      <c r="AN104" s="147">
        <f>IFERROR(AL104*Hoja1!$C$24/Hoja1!$C$25/Hoja1!$C$26*16.04/1000000,0)</f>
        <v>0</v>
      </c>
      <c r="AO104" s="148">
        <f>IFERROR(AM104*Hoja1!$C$24/Hoja1!$C$25/Hoja1!$C$26*44.01/1000000,0)</f>
        <v>0</v>
      </c>
    </row>
    <row r="105" spans="2:41" x14ac:dyDescent="0.75">
      <c r="B105" s="52"/>
      <c r="C105" s="52"/>
      <c r="D105" s="125"/>
      <c r="E105" s="125"/>
      <c r="F105" s="131"/>
      <c r="G105" s="92"/>
      <c r="H105" s="14"/>
      <c r="I105" s="14"/>
      <c r="J105" s="14"/>
      <c r="K105" s="93"/>
      <c r="L105" s="93"/>
      <c r="M105" s="122" t="str">
        <f t="shared" si="2"/>
        <v/>
      </c>
      <c r="N105" s="78">
        <f t="shared" si="3"/>
        <v>0</v>
      </c>
      <c r="O105" s="78">
        <f t="shared" si="4"/>
        <v>0</v>
      </c>
      <c r="P105" s="78">
        <f t="shared" si="5"/>
        <v>0</v>
      </c>
      <c r="Q105" s="78" t="str">
        <f t="shared" si="6"/>
        <v>Estimación</v>
      </c>
      <c r="R105" s="166">
        <f t="shared" si="7"/>
        <v>0</v>
      </c>
      <c r="S105" s="167">
        <f t="shared" si="8"/>
        <v>0</v>
      </c>
      <c r="T105" s="78">
        <f>R105+S105*Hoja1!$C$19</f>
        <v>0</v>
      </c>
      <c r="AD105" s="94">
        <f t="shared" si="14"/>
        <v>0</v>
      </c>
      <c r="AE105" s="94">
        <f t="shared" si="15"/>
        <v>0</v>
      </c>
      <c r="AF105" s="94">
        <f>IFERROR((I105*H105/J105)*(Hoja1!$C$25/Hoja1!$C$24)*C105,0)</f>
        <v>0</v>
      </c>
      <c r="AG105" s="94" t="str">
        <f t="shared" si="9"/>
        <v>Estimación</v>
      </c>
      <c r="AH105" s="94">
        <f t="shared" si="10"/>
        <v>0</v>
      </c>
      <c r="AI105" s="94">
        <f t="shared" si="11"/>
        <v>0</v>
      </c>
      <c r="AJ105" s="94">
        <f t="shared" si="12"/>
        <v>0</v>
      </c>
      <c r="AK105" s="143">
        <f t="shared" si="13"/>
        <v>0</v>
      </c>
      <c r="AL105" s="143">
        <f>IF(K105="",AK105*'Fraccion masica'!$AB$36,K105*AK105)</f>
        <v>0</v>
      </c>
      <c r="AM105" s="143">
        <f>IF(L105="",AK105*'Fraccion masica'!$AB$35,L105*AK105)</f>
        <v>0</v>
      </c>
      <c r="AN105" s="147">
        <f>IFERROR(AL105*Hoja1!$C$24/Hoja1!$C$25/Hoja1!$C$26*16.04/1000000,0)</f>
        <v>0</v>
      </c>
      <c r="AO105" s="148">
        <f>IFERROR(AM105*Hoja1!$C$24/Hoja1!$C$25/Hoja1!$C$26*44.01/1000000,0)</f>
        <v>0</v>
      </c>
    </row>
    <row r="106" spans="2:41" x14ac:dyDescent="0.75">
      <c r="B106" s="52"/>
      <c r="C106" s="52"/>
      <c r="D106" s="125"/>
      <c r="E106" s="125"/>
      <c r="F106" s="131"/>
      <c r="G106" s="92"/>
      <c r="H106" s="14"/>
      <c r="I106" s="14"/>
      <c r="J106" s="14"/>
      <c r="K106" s="93"/>
      <c r="L106" s="93"/>
      <c r="M106" s="122" t="str">
        <f t="shared" si="2"/>
        <v/>
      </c>
      <c r="N106" s="78">
        <f t="shared" si="3"/>
        <v>0</v>
      </c>
      <c r="O106" s="78">
        <f t="shared" si="4"/>
        <v>0</v>
      </c>
      <c r="P106" s="78">
        <f t="shared" si="5"/>
        <v>0</v>
      </c>
      <c r="Q106" s="78" t="str">
        <f t="shared" si="6"/>
        <v>Estimación</v>
      </c>
      <c r="R106" s="166">
        <f t="shared" si="7"/>
        <v>0</v>
      </c>
      <c r="S106" s="167">
        <f t="shared" si="8"/>
        <v>0</v>
      </c>
      <c r="T106" s="78">
        <f>R106+S106*Hoja1!$C$19</f>
        <v>0</v>
      </c>
      <c r="AD106" s="94">
        <f t="shared" si="14"/>
        <v>0</v>
      </c>
      <c r="AE106" s="94">
        <f t="shared" si="15"/>
        <v>0</v>
      </c>
      <c r="AF106" s="94">
        <f>IFERROR((I106*H106/J106)*(Hoja1!$C$25/Hoja1!$C$24)*C106,0)</f>
        <v>0</v>
      </c>
      <c r="AG106" s="94" t="str">
        <f t="shared" si="9"/>
        <v>Estimación</v>
      </c>
      <c r="AH106" s="94">
        <f t="shared" si="10"/>
        <v>0</v>
      </c>
      <c r="AI106" s="94">
        <f t="shared" si="11"/>
        <v>0</v>
      </c>
      <c r="AJ106" s="94">
        <f t="shared" si="12"/>
        <v>0</v>
      </c>
      <c r="AK106" s="143">
        <f t="shared" si="13"/>
        <v>0</v>
      </c>
      <c r="AL106" s="143">
        <f>IF(K106="",AK106*'Fraccion masica'!$AB$36,K106*AK106)</f>
        <v>0</v>
      </c>
      <c r="AM106" s="143">
        <f>IF(L106="",AK106*'Fraccion masica'!$AB$35,L106*AK106)</f>
        <v>0</v>
      </c>
      <c r="AN106" s="147">
        <f>IFERROR(AL106*Hoja1!$C$24/Hoja1!$C$25/Hoja1!$C$26*16.04/1000000,0)</f>
        <v>0</v>
      </c>
      <c r="AO106" s="148">
        <f>IFERROR(AM106*Hoja1!$C$24/Hoja1!$C$25/Hoja1!$C$26*44.01/1000000,0)</f>
        <v>0</v>
      </c>
    </row>
    <row r="107" spans="2:41" x14ac:dyDescent="0.75">
      <c r="B107" s="52"/>
      <c r="C107" s="52"/>
      <c r="D107" s="125"/>
      <c r="E107" s="125"/>
      <c r="F107" s="131"/>
      <c r="G107" s="92"/>
      <c r="H107" s="14"/>
      <c r="I107" s="14"/>
      <c r="J107" s="14"/>
      <c r="K107" s="93"/>
      <c r="L107" s="93"/>
      <c r="M107" s="122" t="str">
        <f t="shared" si="2"/>
        <v/>
      </c>
      <c r="N107" s="78">
        <f t="shared" si="3"/>
        <v>0</v>
      </c>
      <c r="O107" s="78">
        <f t="shared" si="4"/>
        <v>0</v>
      </c>
      <c r="P107" s="78">
        <f t="shared" si="5"/>
        <v>0</v>
      </c>
      <c r="Q107" s="78" t="str">
        <f t="shared" si="6"/>
        <v>Estimación</v>
      </c>
      <c r="R107" s="166">
        <f t="shared" si="7"/>
        <v>0</v>
      </c>
      <c r="S107" s="167">
        <f t="shared" si="8"/>
        <v>0</v>
      </c>
      <c r="T107" s="78">
        <f>R107+S107*Hoja1!$C$19</f>
        <v>0</v>
      </c>
      <c r="AD107" s="94">
        <f t="shared" si="14"/>
        <v>0</v>
      </c>
      <c r="AE107" s="94">
        <f t="shared" si="15"/>
        <v>0</v>
      </c>
      <c r="AF107" s="94">
        <f>IFERROR((I107*H107/J107)*(Hoja1!$C$25/Hoja1!$C$24)*C107,0)</f>
        <v>0</v>
      </c>
      <c r="AG107" s="94" t="str">
        <f t="shared" si="9"/>
        <v>Estimación</v>
      </c>
      <c r="AH107" s="94">
        <f t="shared" si="10"/>
        <v>0</v>
      </c>
      <c r="AI107" s="94">
        <f t="shared" si="11"/>
        <v>0</v>
      </c>
      <c r="AJ107" s="94">
        <f t="shared" si="12"/>
        <v>0</v>
      </c>
      <c r="AK107" s="143">
        <f t="shared" si="13"/>
        <v>0</v>
      </c>
      <c r="AL107" s="143">
        <f>IF(K107="",AK107*'Fraccion masica'!$AB$36,K107*AK107)</f>
        <v>0</v>
      </c>
      <c r="AM107" s="143">
        <f>IF(L107="",AK107*'Fraccion masica'!$AB$35,L107*AK107)</f>
        <v>0</v>
      </c>
      <c r="AN107" s="147">
        <f>IFERROR(AL107*Hoja1!$C$24/Hoja1!$C$25/Hoja1!$C$26*16.04/1000000,0)</f>
        <v>0</v>
      </c>
      <c r="AO107" s="148">
        <f>IFERROR(AM107*Hoja1!$C$24/Hoja1!$C$25/Hoja1!$C$26*44.01/1000000,0)</f>
        <v>0</v>
      </c>
    </row>
    <row r="108" spans="2:41" x14ac:dyDescent="0.75">
      <c r="B108" s="52"/>
      <c r="C108" s="52"/>
      <c r="D108" s="125"/>
      <c r="E108" s="125"/>
      <c r="F108" s="131"/>
      <c r="G108" s="92"/>
      <c r="H108" s="14"/>
      <c r="I108" s="14"/>
      <c r="J108" s="14"/>
      <c r="K108" s="93"/>
      <c r="L108" s="93"/>
      <c r="M108" s="122" t="str">
        <f t="shared" si="2"/>
        <v/>
      </c>
      <c r="N108" s="78">
        <f t="shared" si="3"/>
        <v>0</v>
      </c>
      <c r="O108" s="78">
        <f t="shared" si="4"/>
        <v>0</v>
      </c>
      <c r="P108" s="78">
        <f t="shared" si="5"/>
        <v>0</v>
      </c>
      <c r="Q108" s="78" t="str">
        <f t="shared" si="6"/>
        <v>Estimación</v>
      </c>
      <c r="R108" s="166">
        <f t="shared" si="7"/>
        <v>0</v>
      </c>
      <c r="S108" s="167">
        <f t="shared" si="8"/>
        <v>0</v>
      </c>
      <c r="T108" s="78">
        <f>R108+S108*Hoja1!$C$19</f>
        <v>0</v>
      </c>
      <c r="AD108" s="94">
        <f t="shared" si="14"/>
        <v>0</v>
      </c>
      <c r="AE108" s="94">
        <f t="shared" si="15"/>
        <v>0</v>
      </c>
      <c r="AF108" s="94">
        <f>IFERROR((I108*H108/J108)*(Hoja1!$C$25/Hoja1!$C$24)*C108,0)</f>
        <v>0</v>
      </c>
      <c r="AG108" s="94" t="str">
        <f t="shared" si="9"/>
        <v>Estimación</v>
      </c>
      <c r="AH108" s="94">
        <f t="shared" si="10"/>
        <v>0</v>
      </c>
      <c r="AI108" s="94">
        <f t="shared" si="11"/>
        <v>0</v>
      </c>
      <c r="AJ108" s="94">
        <f t="shared" si="12"/>
        <v>0</v>
      </c>
      <c r="AK108" s="143">
        <f t="shared" si="13"/>
        <v>0</v>
      </c>
      <c r="AL108" s="143">
        <f>IF(K108="",AK108*'Fraccion masica'!$AB$36,K108*AK108)</f>
        <v>0</v>
      </c>
      <c r="AM108" s="143">
        <f>IF(L108="",AK108*'Fraccion masica'!$AB$35,L108*AK108)</f>
        <v>0</v>
      </c>
      <c r="AN108" s="147">
        <f>IFERROR(AL108*Hoja1!$C$24/Hoja1!$C$25/Hoja1!$C$26*16.04/1000000,0)</f>
        <v>0</v>
      </c>
      <c r="AO108" s="148">
        <f>IFERROR(AM108*Hoja1!$C$24/Hoja1!$C$25/Hoja1!$C$26*44.01/1000000,0)</f>
        <v>0</v>
      </c>
    </row>
    <row r="109" spans="2:41" x14ac:dyDescent="0.75">
      <c r="B109" s="52"/>
      <c r="C109" s="52"/>
      <c r="D109" s="125"/>
      <c r="E109" s="125"/>
      <c r="F109" s="131"/>
      <c r="G109" s="92"/>
      <c r="H109" s="14"/>
      <c r="I109" s="14"/>
      <c r="J109" s="14"/>
      <c r="K109" s="93"/>
      <c r="L109" s="93"/>
      <c r="M109" s="122" t="str">
        <f t="shared" si="2"/>
        <v/>
      </c>
      <c r="N109" s="78">
        <f t="shared" si="3"/>
        <v>0</v>
      </c>
      <c r="O109" s="78">
        <f t="shared" si="4"/>
        <v>0</v>
      </c>
      <c r="P109" s="78">
        <f t="shared" si="5"/>
        <v>0</v>
      </c>
      <c r="Q109" s="78" t="str">
        <f t="shared" si="6"/>
        <v>Estimación</v>
      </c>
      <c r="R109" s="166">
        <f t="shared" si="7"/>
        <v>0</v>
      </c>
      <c r="S109" s="167">
        <f t="shared" si="8"/>
        <v>0</v>
      </c>
      <c r="T109" s="78">
        <f>R109+S109*Hoja1!$C$19</f>
        <v>0</v>
      </c>
      <c r="AD109" s="94">
        <f t="shared" ref="AD109:AD132" si="16">B109</f>
        <v>0</v>
      </c>
      <c r="AE109" s="94">
        <f t="shared" ref="AE109:AE132" si="17">G109*C109</f>
        <v>0</v>
      </c>
      <c r="AF109" s="94">
        <f>IFERROR((I109*H109/J109)*(Hoja1!$C$25/Hoja1!$C$24)*C109,0)</f>
        <v>0</v>
      </c>
      <c r="AG109" s="94" t="str">
        <f t="shared" si="9"/>
        <v>Estimación</v>
      </c>
      <c r="AH109" s="94">
        <f t="shared" si="10"/>
        <v>0</v>
      </c>
      <c r="AI109" s="94">
        <f t="shared" si="11"/>
        <v>0</v>
      </c>
      <c r="AJ109" s="94">
        <f t="shared" si="12"/>
        <v>0</v>
      </c>
      <c r="AK109" s="143">
        <f t="shared" si="13"/>
        <v>0</v>
      </c>
      <c r="AL109" s="143">
        <f>IF(K109="",AK109*'Fraccion masica'!$AB$36,K109*AK109)</f>
        <v>0</v>
      </c>
      <c r="AM109" s="143">
        <f>IF(L109="",AK109*'Fraccion masica'!$AB$35,L109*AK109)</f>
        <v>0</v>
      </c>
      <c r="AN109" s="147">
        <f>IFERROR(AL109*Hoja1!$C$24/Hoja1!$C$25/Hoja1!$C$26*16.04/1000000,0)</f>
        <v>0</v>
      </c>
      <c r="AO109" s="148">
        <f>IFERROR(AM109*Hoja1!$C$24/Hoja1!$C$25/Hoja1!$C$26*44.01/1000000,0)</f>
        <v>0</v>
      </c>
    </row>
    <row r="110" spans="2:41" x14ac:dyDescent="0.75">
      <c r="B110" s="52"/>
      <c r="C110" s="52"/>
      <c r="D110" s="125"/>
      <c r="E110" s="125"/>
      <c r="F110" s="131"/>
      <c r="G110" s="92"/>
      <c r="H110" s="14"/>
      <c r="I110" s="14"/>
      <c r="J110" s="14"/>
      <c r="K110" s="93"/>
      <c r="L110" s="93"/>
      <c r="M110" s="122" t="str">
        <f t="shared" ref="M110:M132" si="18">IF(F110="","",F110)</f>
        <v/>
      </c>
      <c r="N110" s="78">
        <f t="shared" ref="N110:N132" si="19">AI110</f>
        <v>0</v>
      </c>
      <c r="O110" s="78">
        <f t="shared" ref="O110:O132" si="20">AJ110</f>
        <v>0</v>
      </c>
      <c r="P110" s="78">
        <f t="shared" ref="P110:P132" si="21">AH110</f>
        <v>0</v>
      </c>
      <c r="Q110" s="78" t="str">
        <f t="shared" ref="Q110:Q132" si="22">AG110</f>
        <v>Estimación</v>
      </c>
      <c r="R110" s="166">
        <f t="shared" ref="R110:R132" si="23">AO110</f>
        <v>0</v>
      </c>
      <c r="S110" s="167">
        <f t="shared" ref="S110:S132" si="24">AN110</f>
        <v>0</v>
      </c>
      <c r="T110" s="78">
        <f>R110+S110*Hoja1!$C$19</f>
        <v>0</v>
      </c>
      <c r="AD110" s="94">
        <f t="shared" si="16"/>
        <v>0</v>
      </c>
      <c r="AE110" s="94">
        <f t="shared" si="17"/>
        <v>0</v>
      </c>
      <c r="AF110" s="94">
        <f>IFERROR((I110*H110/J110)*(Hoja1!$C$25/Hoja1!$C$24)*C110,0)</f>
        <v>0</v>
      </c>
      <c r="AG110" s="94" t="str">
        <f t="shared" ref="AG110:AG132" si="25">IFERROR(IF(AE110&lt;&gt;0,"Medición","Estimación"),0)</f>
        <v>Estimación</v>
      </c>
      <c r="AH110" s="94">
        <f t="shared" ref="AH110:AH132" si="26">IFERROR(IF(AE110&lt;&gt;0,AE110,AF110),0)*(1-D110-E110)</f>
        <v>0</v>
      </c>
      <c r="AI110" s="94">
        <f t="shared" ref="AI110:AI132" si="27">IFERROR(IF(AE110&lt;&gt;0,AE110,AF110),0)*D110</f>
        <v>0</v>
      </c>
      <c r="AJ110" s="94">
        <f t="shared" ref="AJ110:AJ132" si="28">IFERROR(IF(AE110&lt;&gt;0,AE110,AF110),0)*E110</f>
        <v>0</v>
      </c>
      <c r="AK110" s="143">
        <f t="shared" ref="AK110:AK132" si="29">AH110*(0.3048^3)</f>
        <v>0</v>
      </c>
      <c r="AL110" s="143">
        <f>IF(K110="",AK110*'Fraccion masica'!$AB$36,K110*AK110)</f>
        <v>0</v>
      </c>
      <c r="AM110" s="143">
        <f>IF(L110="",AK110*'Fraccion masica'!$AB$35,L110*AK110)</f>
        <v>0</v>
      </c>
      <c r="AN110" s="147">
        <f>IFERROR(AL110*Hoja1!$C$24/Hoja1!$C$25/Hoja1!$C$26*16.04/1000000,0)</f>
        <v>0</v>
      </c>
      <c r="AO110" s="148">
        <f>IFERROR(AM110*Hoja1!$C$24/Hoja1!$C$25/Hoja1!$C$26*44.01/1000000,0)</f>
        <v>0</v>
      </c>
    </row>
    <row r="111" spans="2:41" x14ac:dyDescent="0.75">
      <c r="B111" s="52"/>
      <c r="C111" s="52"/>
      <c r="D111" s="125"/>
      <c r="E111" s="125"/>
      <c r="F111" s="131"/>
      <c r="G111" s="92"/>
      <c r="H111" s="14"/>
      <c r="I111" s="14"/>
      <c r="J111" s="14"/>
      <c r="K111" s="93"/>
      <c r="L111" s="93"/>
      <c r="M111" s="122" t="str">
        <f t="shared" si="18"/>
        <v/>
      </c>
      <c r="N111" s="78">
        <f t="shared" si="19"/>
        <v>0</v>
      </c>
      <c r="O111" s="78">
        <f t="shared" si="20"/>
        <v>0</v>
      </c>
      <c r="P111" s="78">
        <f t="shared" si="21"/>
        <v>0</v>
      </c>
      <c r="Q111" s="78" t="str">
        <f t="shared" si="22"/>
        <v>Estimación</v>
      </c>
      <c r="R111" s="166">
        <f t="shared" si="23"/>
        <v>0</v>
      </c>
      <c r="S111" s="167">
        <f t="shared" si="24"/>
        <v>0</v>
      </c>
      <c r="T111" s="78">
        <f>R111+S111*Hoja1!$C$19</f>
        <v>0</v>
      </c>
      <c r="AD111" s="94">
        <f t="shared" si="16"/>
        <v>0</v>
      </c>
      <c r="AE111" s="94">
        <f t="shared" si="17"/>
        <v>0</v>
      </c>
      <c r="AF111" s="94">
        <f>IFERROR((I111*H111/J111)*(Hoja1!$C$25/Hoja1!$C$24)*C111,0)</f>
        <v>0</v>
      </c>
      <c r="AG111" s="94" t="str">
        <f t="shared" si="25"/>
        <v>Estimación</v>
      </c>
      <c r="AH111" s="94">
        <f t="shared" si="26"/>
        <v>0</v>
      </c>
      <c r="AI111" s="94">
        <f t="shared" si="27"/>
        <v>0</v>
      </c>
      <c r="AJ111" s="94">
        <f t="shared" si="28"/>
        <v>0</v>
      </c>
      <c r="AK111" s="143">
        <f t="shared" si="29"/>
        <v>0</v>
      </c>
      <c r="AL111" s="143">
        <f>IF(K111="",AK111*'Fraccion masica'!$AB$36,K111*AK111)</f>
        <v>0</v>
      </c>
      <c r="AM111" s="143">
        <f>IF(L111="",AK111*'Fraccion masica'!$AB$35,L111*AK111)</f>
        <v>0</v>
      </c>
      <c r="AN111" s="147">
        <f>IFERROR(AL111*Hoja1!$C$24/Hoja1!$C$25/Hoja1!$C$26*16.04/1000000,0)</f>
        <v>0</v>
      </c>
      <c r="AO111" s="148">
        <f>IFERROR(AM111*Hoja1!$C$24/Hoja1!$C$25/Hoja1!$C$26*44.01/1000000,0)</f>
        <v>0</v>
      </c>
    </row>
    <row r="112" spans="2:41" x14ac:dyDescent="0.75">
      <c r="B112" s="52"/>
      <c r="C112" s="52"/>
      <c r="D112" s="125"/>
      <c r="E112" s="125"/>
      <c r="F112" s="131"/>
      <c r="G112" s="92"/>
      <c r="H112" s="14"/>
      <c r="I112" s="14"/>
      <c r="J112" s="14"/>
      <c r="K112" s="93"/>
      <c r="L112" s="93"/>
      <c r="M112" s="122" t="str">
        <f t="shared" si="18"/>
        <v/>
      </c>
      <c r="N112" s="78">
        <f t="shared" si="19"/>
        <v>0</v>
      </c>
      <c r="O112" s="78">
        <f t="shared" si="20"/>
        <v>0</v>
      </c>
      <c r="P112" s="78">
        <f t="shared" si="21"/>
        <v>0</v>
      </c>
      <c r="Q112" s="78" t="str">
        <f t="shared" si="22"/>
        <v>Estimación</v>
      </c>
      <c r="R112" s="166">
        <f t="shared" si="23"/>
        <v>0</v>
      </c>
      <c r="S112" s="167">
        <f t="shared" si="24"/>
        <v>0</v>
      </c>
      <c r="T112" s="78">
        <f>R112+S112*Hoja1!$C$19</f>
        <v>0</v>
      </c>
      <c r="AD112" s="94">
        <f t="shared" si="16"/>
        <v>0</v>
      </c>
      <c r="AE112" s="94">
        <f t="shared" si="17"/>
        <v>0</v>
      </c>
      <c r="AF112" s="94">
        <f>IFERROR((I112*H112/J112)*(Hoja1!$C$25/Hoja1!$C$24)*C112,0)</f>
        <v>0</v>
      </c>
      <c r="AG112" s="94" t="str">
        <f t="shared" si="25"/>
        <v>Estimación</v>
      </c>
      <c r="AH112" s="94">
        <f t="shared" si="26"/>
        <v>0</v>
      </c>
      <c r="AI112" s="94">
        <f t="shared" si="27"/>
        <v>0</v>
      </c>
      <c r="AJ112" s="94">
        <f t="shared" si="28"/>
        <v>0</v>
      </c>
      <c r="AK112" s="143">
        <f t="shared" si="29"/>
        <v>0</v>
      </c>
      <c r="AL112" s="143">
        <f>IF(K112="",AK112*'Fraccion masica'!$AB$36,K112*AK112)</f>
        <v>0</v>
      </c>
      <c r="AM112" s="143">
        <f>IF(L112="",AK112*'Fraccion masica'!$AB$35,L112*AK112)</f>
        <v>0</v>
      </c>
      <c r="AN112" s="147">
        <f>IFERROR(AL112*Hoja1!$C$24/Hoja1!$C$25/Hoja1!$C$26*16.04/1000000,0)</f>
        <v>0</v>
      </c>
      <c r="AO112" s="148">
        <f>IFERROR(AM112*Hoja1!$C$24/Hoja1!$C$25/Hoja1!$C$26*44.01/1000000,0)</f>
        <v>0</v>
      </c>
    </row>
    <row r="113" spans="2:41" x14ac:dyDescent="0.75">
      <c r="B113" s="52"/>
      <c r="C113" s="52"/>
      <c r="D113" s="125"/>
      <c r="E113" s="125"/>
      <c r="F113" s="131"/>
      <c r="G113" s="92"/>
      <c r="H113" s="14"/>
      <c r="I113" s="14"/>
      <c r="J113" s="14"/>
      <c r="K113" s="93"/>
      <c r="L113" s="93"/>
      <c r="M113" s="122" t="str">
        <f t="shared" si="18"/>
        <v/>
      </c>
      <c r="N113" s="78">
        <f t="shared" si="19"/>
        <v>0</v>
      </c>
      <c r="O113" s="78">
        <f t="shared" si="20"/>
        <v>0</v>
      </c>
      <c r="P113" s="78">
        <f t="shared" si="21"/>
        <v>0</v>
      </c>
      <c r="Q113" s="78" t="str">
        <f t="shared" si="22"/>
        <v>Estimación</v>
      </c>
      <c r="R113" s="166">
        <f t="shared" si="23"/>
        <v>0</v>
      </c>
      <c r="S113" s="167">
        <f t="shared" si="24"/>
        <v>0</v>
      </c>
      <c r="T113" s="78">
        <f>R113+S113*Hoja1!$C$19</f>
        <v>0</v>
      </c>
      <c r="AD113" s="94">
        <f t="shared" si="16"/>
        <v>0</v>
      </c>
      <c r="AE113" s="94">
        <f t="shared" si="17"/>
        <v>0</v>
      </c>
      <c r="AF113" s="94">
        <f>IFERROR((I113*H113/J113)*(Hoja1!$C$25/Hoja1!$C$24)*C113,0)</f>
        <v>0</v>
      </c>
      <c r="AG113" s="94" t="str">
        <f t="shared" si="25"/>
        <v>Estimación</v>
      </c>
      <c r="AH113" s="94">
        <f t="shared" si="26"/>
        <v>0</v>
      </c>
      <c r="AI113" s="94">
        <f t="shared" si="27"/>
        <v>0</v>
      </c>
      <c r="AJ113" s="94">
        <f t="shared" si="28"/>
        <v>0</v>
      </c>
      <c r="AK113" s="143">
        <f t="shared" si="29"/>
        <v>0</v>
      </c>
      <c r="AL113" s="143">
        <f>IF(K113="",AK113*'Fraccion masica'!$AB$36,K113*AK113)</f>
        <v>0</v>
      </c>
      <c r="AM113" s="143">
        <f>IF(L113="",AK113*'Fraccion masica'!$AB$35,L113*AK113)</f>
        <v>0</v>
      </c>
      <c r="AN113" s="147">
        <f>IFERROR(AL113*Hoja1!$C$24/Hoja1!$C$25/Hoja1!$C$26*16.04/1000000,0)</f>
        <v>0</v>
      </c>
      <c r="AO113" s="148">
        <f>IFERROR(AM113*Hoja1!$C$24/Hoja1!$C$25/Hoja1!$C$26*44.01/1000000,0)</f>
        <v>0</v>
      </c>
    </row>
    <row r="114" spans="2:41" x14ac:dyDescent="0.75">
      <c r="B114" s="52"/>
      <c r="C114" s="52"/>
      <c r="D114" s="125"/>
      <c r="E114" s="125"/>
      <c r="F114" s="131"/>
      <c r="G114" s="92"/>
      <c r="H114" s="14"/>
      <c r="I114" s="14"/>
      <c r="J114" s="14"/>
      <c r="K114" s="93"/>
      <c r="L114" s="93"/>
      <c r="M114" s="122" t="str">
        <f t="shared" si="18"/>
        <v/>
      </c>
      <c r="N114" s="78">
        <f t="shared" si="19"/>
        <v>0</v>
      </c>
      <c r="O114" s="78">
        <f t="shared" si="20"/>
        <v>0</v>
      </c>
      <c r="P114" s="78">
        <f t="shared" si="21"/>
        <v>0</v>
      </c>
      <c r="Q114" s="78" t="str">
        <f t="shared" si="22"/>
        <v>Estimación</v>
      </c>
      <c r="R114" s="166">
        <f t="shared" si="23"/>
        <v>0</v>
      </c>
      <c r="S114" s="167">
        <f t="shared" si="24"/>
        <v>0</v>
      </c>
      <c r="T114" s="78">
        <f>R114+S114*Hoja1!$C$19</f>
        <v>0</v>
      </c>
      <c r="AD114" s="94">
        <f t="shared" si="16"/>
        <v>0</v>
      </c>
      <c r="AE114" s="94">
        <f t="shared" si="17"/>
        <v>0</v>
      </c>
      <c r="AF114" s="94">
        <f>IFERROR((I114*H114/J114)*(Hoja1!$C$25/Hoja1!$C$24)*C114,0)</f>
        <v>0</v>
      </c>
      <c r="AG114" s="94" t="str">
        <f t="shared" si="25"/>
        <v>Estimación</v>
      </c>
      <c r="AH114" s="94">
        <f t="shared" si="26"/>
        <v>0</v>
      </c>
      <c r="AI114" s="94">
        <f t="shared" si="27"/>
        <v>0</v>
      </c>
      <c r="AJ114" s="94">
        <f t="shared" si="28"/>
        <v>0</v>
      </c>
      <c r="AK114" s="143">
        <f t="shared" si="29"/>
        <v>0</v>
      </c>
      <c r="AL114" s="143">
        <f>IF(K114="",AK114*'Fraccion masica'!$AB$36,K114*AK114)</f>
        <v>0</v>
      </c>
      <c r="AM114" s="143">
        <f>IF(L114="",AK114*'Fraccion masica'!$AB$35,L114*AK114)</f>
        <v>0</v>
      </c>
      <c r="AN114" s="147">
        <f>IFERROR(AL114*Hoja1!$C$24/Hoja1!$C$25/Hoja1!$C$26*16.04/1000000,0)</f>
        <v>0</v>
      </c>
      <c r="AO114" s="148">
        <f>IFERROR(AM114*Hoja1!$C$24/Hoja1!$C$25/Hoja1!$C$26*44.01/1000000,0)</f>
        <v>0</v>
      </c>
    </row>
    <row r="115" spans="2:41" x14ac:dyDescent="0.75">
      <c r="B115" s="52"/>
      <c r="C115" s="52"/>
      <c r="D115" s="125"/>
      <c r="E115" s="125"/>
      <c r="F115" s="131"/>
      <c r="G115" s="92"/>
      <c r="H115" s="14"/>
      <c r="I115" s="14"/>
      <c r="J115" s="14"/>
      <c r="K115" s="93"/>
      <c r="L115" s="93"/>
      <c r="M115" s="122" t="str">
        <f t="shared" si="18"/>
        <v/>
      </c>
      <c r="N115" s="78">
        <f t="shared" si="19"/>
        <v>0</v>
      </c>
      <c r="O115" s="78">
        <f t="shared" si="20"/>
        <v>0</v>
      </c>
      <c r="P115" s="78">
        <f t="shared" si="21"/>
        <v>0</v>
      </c>
      <c r="Q115" s="78" t="str">
        <f t="shared" si="22"/>
        <v>Estimación</v>
      </c>
      <c r="R115" s="166">
        <f t="shared" si="23"/>
        <v>0</v>
      </c>
      <c r="S115" s="167">
        <f t="shared" si="24"/>
        <v>0</v>
      </c>
      <c r="T115" s="78">
        <f>R115+S115*Hoja1!$C$19</f>
        <v>0</v>
      </c>
      <c r="AD115" s="94">
        <f t="shared" si="16"/>
        <v>0</v>
      </c>
      <c r="AE115" s="94">
        <f t="shared" si="17"/>
        <v>0</v>
      </c>
      <c r="AF115" s="94">
        <f>IFERROR((I115*H115/J115)*(Hoja1!$C$25/Hoja1!$C$24)*C115,0)</f>
        <v>0</v>
      </c>
      <c r="AG115" s="94" t="str">
        <f t="shared" si="25"/>
        <v>Estimación</v>
      </c>
      <c r="AH115" s="94">
        <f t="shared" si="26"/>
        <v>0</v>
      </c>
      <c r="AI115" s="94">
        <f t="shared" si="27"/>
        <v>0</v>
      </c>
      <c r="AJ115" s="94">
        <f t="shared" si="28"/>
        <v>0</v>
      </c>
      <c r="AK115" s="143">
        <f t="shared" si="29"/>
        <v>0</v>
      </c>
      <c r="AL115" s="143">
        <f>IF(K115="",AK115*'Fraccion masica'!$AB$36,K115*AK115)</f>
        <v>0</v>
      </c>
      <c r="AM115" s="143">
        <f>IF(L115="",AK115*'Fraccion masica'!$AB$35,L115*AK115)</f>
        <v>0</v>
      </c>
      <c r="AN115" s="147">
        <f>IFERROR(AL115*Hoja1!$C$24/Hoja1!$C$25/Hoja1!$C$26*16.04/1000000,0)</f>
        <v>0</v>
      </c>
      <c r="AO115" s="148">
        <f>IFERROR(AM115*Hoja1!$C$24/Hoja1!$C$25/Hoja1!$C$26*44.01/1000000,0)</f>
        <v>0</v>
      </c>
    </row>
    <row r="116" spans="2:41" x14ac:dyDescent="0.75">
      <c r="B116" s="52"/>
      <c r="C116" s="52"/>
      <c r="D116" s="125"/>
      <c r="E116" s="125"/>
      <c r="F116" s="131"/>
      <c r="G116" s="92"/>
      <c r="H116" s="14"/>
      <c r="I116" s="14"/>
      <c r="J116" s="14"/>
      <c r="K116" s="93"/>
      <c r="L116" s="93"/>
      <c r="M116" s="122" t="str">
        <f t="shared" si="18"/>
        <v/>
      </c>
      <c r="N116" s="78">
        <f t="shared" si="19"/>
        <v>0</v>
      </c>
      <c r="O116" s="78">
        <f t="shared" si="20"/>
        <v>0</v>
      </c>
      <c r="P116" s="78">
        <f t="shared" si="21"/>
        <v>0</v>
      </c>
      <c r="Q116" s="78" t="str">
        <f t="shared" si="22"/>
        <v>Estimación</v>
      </c>
      <c r="R116" s="166">
        <f t="shared" si="23"/>
        <v>0</v>
      </c>
      <c r="S116" s="167">
        <f t="shared" si="24"/>
        <v>0</v>
      </c>
      <c r="T116" s="78">
        <f>R116+S116*Hoja1!$C$19</f>
        <v>0</v>
      </c>
      <c r="AD116" s="94">
        <f t="shared" si="16"/>
        <v>0</v>
      </c>
      <c r="AE116" s="94">
        <f t="shared" si="17"/>
        <v>0</v>
      </c>
      <c r="AF116" s="94">
        <f>IFERROR((I116*H116/J116)*(Hoja1!$C$25/Hoja1!$C$24)*C116,0)</f>
        <v>0</v>
      </c>
      <c r="AG116" s="94" t="str">
        <f t="shared" si="25"/>
        <v>Estimación</v>
      </c>
      <c r="AH116" s="94">
        <f t="shared" si="26"/>
        <v>0</v>
      </c>
      <c r="AI116" s="94">
        <f t="shared" si="27"/>
        <v>0</v>
      </c>
      <c r="AJ116" s="94">
        <f t="shared" si="28"/>
        <v>0</v>
      </c>
      <c r="AK116" s="143">
        <f t="shared" si="29"/>
        <v>0</v>
      </c>
      <c r="AL116" s="143">
        <f>IF(K116="",AK116*'Fraccion masica'!$AB$36,K116*AK116)</f>
        <v>0</v>
      </c>
      <c r="AM116" s="143">
        <f>IF(L116="",AK116*'Fraccion masica'!$AB$35,L116*AK116)</f>
        <v>0</v>
      </c>
      <c r="AN116" s="147">
        <f>IFERROR(AL116*Hoja1!$C$24/Hoja1!$C$25/Hoja1!$C$26*16.04/1000000,0)</f>
        <v>0</v>
      </c>
      <c r="AO116" s="148">
        <f>IFERROR(AM116*Hoja1!$C$24/Hoja1!$C$25/Hoja1!$C$26*44.01/1000000,0)</f>
        <v>0</v>
      </c>
    </row>
    <row r="117" spans="2:41" x14ac:dyDescent="0.75">
      <c r="B117" s="52"/>
      <c r="C117" s="52"/>
      <c r="D117" s="125"/>
      <c r="E117" s="125"/>
      <c r="F117" s="131"/>
      <c r="G117" s="92"/>
      <c r="H117" s="14"/>
      <c r="I117" s="14"/>
      <c r="J117" s="14"/>
      <c r="K117" s="93"/>
      <c r="L117" s="93"/>
      <c r="M117" s="122" t="str">
        <f t="shared" si="18"/>
        <v/>
      </c>
      <c r="N117" s="78">
        <f t="shared" si="19"/>
        <v>0</v>
      </c>
      <c r="O117" s="78">
        <f t="shared" si="20"/>
        <v>0</v>
      </c>
      <c r="P117" s="78">
        <f t="shared" si="21"/>
        <v>0</v>
      </c>
      <c r="Q117" s="78" t="str">
        <f t="shared" si="22"/>
        <v>Estimación</v>
      </c>
      <c r="R117" s="166">
        <f t="shared" si="23"/>
        <v>0</v>
      </c>
      <c r="S117" s="167">
        <f t="shared" si="24"/>
        <v>0</v>
      </c>
      <c r="T117" s="78">
        <f>R117+S117*Hoja1!$C$19</f>
        <v>0</v>
      </c>
      <c r="AD117" s="94">
        <f t="shared" si="16"/>
        <v>0</v>
      </c>
      <c r="AE117" s="94">
        <f t="shared" si="17"/>
        <v>0</v>
      </c>
      <c r="AF117" s="94">
        <f>IFERROR((I117*H117/J117)*(Hoja1!$C$25/Hoja1!$C$24)*C117,0)</f>
        <v>0</v>
      </c>
      <c r="AG117" s="94" t="str">
        <f t="shared" si="25"/>
        <v>Estimación</v>
      </c>
      <c r="AH117" s="94">
        <f t="shared" si="26"/>
        <v>0</v>
      </c>
      <c r="AI117" s="94">
        <f t="shared" si="27"/>
        <v>0</v>
      </c>
      <c r="AJ117" s="94">
        <f t="shared" si="28"/>
        <v>0</v>
      </c>
      <c r="AK117" s="143">
        <f t="shared" si="29"/>
        <v>0</v>
      </c>
      <c r="AL117" s="143">
        <f>IF(K117="",AK117*'Fraccion masica'!$AB$36,K117*AK117)</f>
        <v>0</v>
      </c>
      <c r="AM117" s="143">
        <f>IF(L117="",AK117*'Fraccion masica'!$AB$35,L117*AK117)</f>
        <v>0</v>
      </c>
      <c r="AN117" s="147">
        <f>IFERROR(AL117*Hoja1!$C$24/Hoja1!$C$25/Hoja1!$C$26*16.04/1000000,0)</f>
        <v>0</v>
      </c>
      <c r="AO117" s="148">
        <f>IFERROR(AM117*Hoja1!$C$24/Hoja1!$C$25/Hoja1!$C$26*44.01/1000000,0)</f>
        <v>0</v>
      </c>
    </row>
    <row r="118" spans="2:41" x14ac:dyDescent="0.75">
      <c r="B118" s="52"/>
      <c r="C118" s="52"/>
      <c r="D118" s="125"/>
      <c r="E118" s="125"/>
      <c r="F118" s="131"/>
      <c r="G118" s="92"/>
      <c r="H118" s="14"/>
      <c r="I118" s="14"/>
      <c r="J118" s="14"/>
      <c r="K118" s="93"/>
      <c r="L118" s="93"/>
      <c r="M118" s="122" t="str">
        <f t="shared" si="18"/>
        <v/>
      </c>
      <c r="N118" s="78">
        <f t="shared" si="19"/>
        <v>0</v>
      </c>
      <c r="O118" s="78">
        <f t="shared" si="20"/>
        <v>0</v>
      </c>
      <c r="P118" s="78">
        <f t="shared" si="21"/>
        <v>0</v>
      </c>
      <c r="Q118" s="78" t="str">
        <f t="shared" si="22"/>
        <v>Estimación</v>
      </c>
      <c r="R118" s="166">
        <f t="shared" si="23"/>
        <v>0</v>
      </c>
      <c r="S118" s="167">
        <f t="shared" si="24"/>
        <v>0</v>
      </c>
      <c r="T118" s="78">
        <f>R118+S118*Hoja1!$C$19</f>
        <v>0</v>
      </c>
      <c r="AD118" s="94">
        <f t="shared" si="16"/>
        <v>0</v>
      </c>
      <c r="AE118" s="94">
        <f t="shared" si="17"/>
        <v>0</v>
      </c>
      <c r="AF118" s="94">
        <f>IFERROR((I118*H118/J118)*(Hoja1!$C$25/Hoja1!$C$24)*C118,0)</f>
        <v>0</v>
      </c>
      <c r="AG118" s="94" t="str">
        <f t="shared" si="25"/>
        <v>Estimación</v>
      </c>
      <c r="AH118" s="94">
        <f t="shared" si="26"/>
        <v>0</v>
      </c>
      <c r="AI118" s="94">
        <f t="shared" si="27"/>
        <v>0</v>
      </c>
      <c r="AJ118" s="94">
        <f t="shared" si="28"/>
        <v>0</v>
      </c>
      <c r="AK118" s="143">
        <f t="shared" si="29"/>
        <v>0</v>
      </c>
      <c r="AL118" s="143">
        <f>IF(K118="",AK118*'Fraccion masica'!$AB$36,K118*AK118)</f>
        <v>0</v>
      </c>
      <c r="AM118" s="143">
        <f>IF(L118="",AK118*'Fraccion masica'!$AB$35,L118*AK118)</f>
        <v>0</v>
      </c>
      <c r="AN118" s="147">
        <f>IFERROR(AL118*Hoja1!$C$24/Hoja1!$C$25/Hoja1!$C$26*16.04/1000000,0)</f>
        <v>0</v>
      </c>
      <c r="AO118" s="148">
        <f>IFERROR(AM118*Hoja1!$C$24/Hoja1!$C$25/Hoja1!$C$26*44.01/1000000,0)</f>
        <v>0</v>
      </c>
    </row>
    <row r="119" spans="2:41" x14ac:dyDescent="0.75">
      <c r="B119" s="52"/>
      <c r="C119" s="52"/>
      <c r="D119" s="125"/>
      <c r="E119" s="125"/>
      <c r="F119" s="131"/>
      <c r="G119" s="92"/>
      <c r="H119" s="14"/>
      <c r="I119" s="14"/>
      <c r="J119" s="14"/>
      <c r="K119" s="93"/>
      <c r="L119" s="93"/>
      <c r="M119" s="122" t="str">
        <f t="shared" si="18"/>
        <v/>
      </c>
      <c r="N119" s="78">
        <f t="shared" si="19"/>
        <v>0</v>
      </c>
      <c r="O119" s="78">
        <f t="shared" si="20"/>
        <v>0</v>
      </c>
      <c r="P119" s="78">
        <f t="shared" si="21"/>
        <v>0</v>
      </c>
      <c r="Q119" s="78" t="str">
        <f t="shared" si="22"/>
        <v>Estimación</v>
      </c>
      <c r="R119" s="166">
        <f t="shared" si="23"/>
        <v>0</v>
      </c>
      <c r="S119" s="167">
        <f t="shared" si="24"/>
        <v>0</v>
      </c>
      <c r="T119" s="78">
        <f>R119+S119*Hoja1!$C$19</f>
        <v>0</v>
      </c>
      <c r="AD119" s="94">
        <f t="shared" si="16"/>
        <v>0</v>
      </c>
      <c r="AE119" s="94">
        <f t="shared" si="17"/>
        <v>0</v>
      </c>
      <c r="AF119" s="94">
        <f>IFERROR((I119*H119/J119)*(Hoja1!$C$25/Hoja1!$C$24)*C119,0)</f>
        <v>0</v>
      </c>
      <c r="AG119" s="94" t="str">
        <f t="shared" si="25"/>
        <v>Estimación</v>
      </c>
      <c r="AH119" s="94">
        <f t="shared" si="26"/>
        <v>0</v>
      </c>
      <c r="AI119" s="94">
        <f t="shared" si="27"/>
        <v>0</v>
      </c>
      <c r="AJ119" s="94">
        <f t="shared" si="28"/>
        <v>0</v>
      </c>
      <c r="AK119" s="143">
        <f t="shared" si="29"/>
        <v>0</v>
      </c>
      <c r="AL119" s="143">
        <f>IF(K119="",AK119*'Fraccion masica'!$AB$36,K119*AK119)</f>
        <v>0</v>
      </c>
      <c r="AM119" s="143">
        <f>IF(L119="",AK119*'Fraccion masica'!$AB$35,L119*AK119)</f>
        <v>0</v>
      </c>
      <c r="AN119" s="147">
        <f>IFERROR(AL119*Hoja1!$C$24/Hoja1!$C$25/Hoja1!$C$26*16.04/1000000,0)</f>
        <v>0</v>
      </c>
      <c r="AO119" s="148">
        <f>IFERROR(AM119*Hoja1!$C$24/Hoja1!$C$25/Hoja1!$C$26*44.01/1000000,0)</f>
        <v>0</v>
      </c>
    </row>
    <row r="120" spans="2:41" x14ac:dyDescent="0.75">
      <c r="B120" s="52"/>
      <c r="C120" s="52"/>
      <c r="D120" s="125"/>
      <c r="E120" s="125"/>
      <c r="F120" s="131"/>
      <c r="G120" s="92"/>
      <c r="H120" s="14"/>
      <c r="I120" s="14"/>
      <c r="J120" s="14"/>
      <c r="K120" s="93"/>
      <c r="L120" s="93"/>
      <c r="M120" s="122" t="str">
        <f t="shared" si="18"/>
        <v/>
      </c>
      <c r="N120" s="78">
        <f t="shared" si="19"/>
        <v>0</v>
      </c>
      <c r="O120" s="78">
        <f t="shared" si="20"/>
        <v>0</v>
      </c>
      <c r="P120" s="78">
        <f t="shared" si="21"/>
        <v>0</v>
      </c>
      <c r="Q120" s="78" t="str">
        <f t="shared" si="22"/>
        <v>Estimación</v>
      </c>
      <c r="R120" s="166">
        <f t="shared" si="23"/>
        <v>0</v>
      </c>
      <c r="S120" s="167">
        <f t="shared" si="24"/>
        <v>0</v>
      </c>
      <c r="T120" s="78">
        <f>R120+S120*Hoja1!$C$19</f>
        <v>0</v>
      </c>
      <c r="AD120" s="94">
        <f t="shared" si="16"/>
        <v>0</v>
      </c>
      <c r="AE120" s="94">
        <f t="shared" si="17"/>
        <v>0</v>
      </c>
      <c r="AF120" s="94">
        <f>IFERROR((I120*H120/J120)*(Hoja1!$C$25/Hoja1!$C$24)*C120,0)</f>
        <v>0</v>
      </c>
      <c r="AG120" s="94" t="str">
        <f t="shared" si="25"/>
        <v>Estimación</v>
      </c>
      <c r="AH120" s="94">
        <f t="shared" si="26"/>
        <v>0</v>
      </c>
      <c r="AI120" s="94">
        <f t="shared" si="27"/>
        <v>0</v>
      </c>
      <c r="AJ120" s="94">
        <f t="shared" si="28"/>
        <v>0</v>
      </c>
      <c r="AK120" s="143">
        <f t="shared" si="29"/>
        <v>0</v>
      </c>
      <c r="AL120" s="143">
        <f>IF(K120="",AK120*'Fraccion masica'!$AB$36,K120*AK120)</f>
        <v>0</v>
      </c>
      <c r="AM120" s="143">
        <f>IF(L120="",AK120*'Fraccion masica'!$AB$35,L120*AK120)</f>
        <v>0</v>
      </c>
      <c r="AN120" s="147">
        <f>IFERROR(AL120*Hoja1!$C$24/Hoja1!$C$25/Hoja1!$C$26*16.04/1000000,0)</f>
        <v>0</v>
      </c>
      <c r="AO120" s="148">
        <f>IFERROR(AM120*Hoja1!$C$24/Hoja1!$C$25/Hoja1!$C$26*44.01/1000000,0)</f>
        <v>0</v>
      </c>
    </row>
    <row r="121" spans="2:41" x14ac:dyDescent="0.75">
      <c r="B121" s="52"/>
      <c r="C121" s="52"/>
      <c r="D121" s="125"/>
      <c r="E121" s="125"/>
      <c r="F121" s="131"/>
      <c r="G121" s="92"/>
      <c r="H121" s="14"/>
      <c r="I121" s="14"/>
      <c r="J121" s="14"/>
      <c r="K121" s="93"/>
      <c r="L121" s="93"/>
      <c r="M121" s="122" t="str">
        <f t="shared" si="18"/>
        <v/>
      </c>
      <c r="N121" s="78">
        <f t="shared" si="19"/>
        <v>0</v>
      </c>
      <c r="O121" s="78">
        <f t="shared" si="20"/>
        <v>0</v>
      </c>
      <c r="P121" s="78">
        <f t="shared" si="21"/>
        <v>0</v>
      </c>
      <c r="Q121" s="78" t="str">
        <f t="shared" si="22"/>
        <v>Estimación</v>
      </c>
      <c r="R121" s="166">
        <f t="shared" si="23"/>
        <v>0</v>
      </c>
      <c r="S121" s="167">
        <f t="shared" si="24"/>
        <v>0</v>
      </c>
      <c r="T121" s="78">
        <f>R121+S121*Hoja1!$C$19</f>
        <v>0</v>
      </c>
      <c r="AD121" s="94">
        <f t="shared" si="16"/>
        <v>0</v>
      </c>
      <c r="AE121" s="94">
        <f t="shared" si="17"/>
        <v>0</v>
      </c>
      <c r="AF121" s="94">
        <f>IFERROR((I121*H121/J121)*(Hoja1!$C$25/Hoja1!$C$24)*C121,0)</f>
        <v>0</v>
      </c>
      <c r="AG121" s="94" t="str">
        <f t="shared" si="25"/>
        <v>Estimación</v>
      </c>
      <c r="AH121" s="94">
        <f t="shared" si="26"/>
        <v>0</v>
      </c>
      <c r="AI121" s="94">
        <f t="shared" si="27"/>
        <v>0</v>
      </c>
      <c r="AJ121" s="94">
        <f t="shared" si="28"/>
        <v>0</v>
      </c>
      <c r="AK121" s="143">
        <f t="shared" si="29"/>
        <v>0</v>
      </c>
      <c r="AL121" s="143">
        <f>IF(K121="",AK121*'Fraccion masica'!$AB$36,K121*AK121)</f>
        <v>0</v>
      </c>
      <c r="AM121" s="143">
        <f>IF(L121="",AK121*'Fraccion masica'!$AB$35,L121*AK121)</f>
        <v>0</v>
      </c>
      <c r="AN121" s="147">
        <f>IFERROR(AL121*Hoja1!$C$24/Hoja1!$C$25/Hoja1!$C$26*16.04/1000000,0)</f>
        <v>0</v>
      </c>
      <c r="AO121" s="148">
        <f>IFERROR(AM121*Hoja1!$C$24/Hoja1!$C$25/Hoja1!$C$26*44.01/1000000,0)</f>
        <v>0</v>
      </c>
    </row>
    <row r="122" spans="2:41" x14ac:dyDescent="0.75">
      <c r="B122" s="52"/>
      <c r="C122" s="52"/>
      <c r="D122" s="125"/>
      <c r="E122" s="125"/>
      <c r="F122" s="131"/>
      <c r="G122" s="92"/>
      <c r="H122" s="14"/>
      <c r="I122" s="14"/>
      <c r="J122" s="14"/>
      <c r="K122" s="93"/>
      <c r="L122" s="93"/>
      <c r="M122" s="122" t="str">
        <f t="shared" si="18"/>
        <v/>
      </c>
      <c r="N122" s="78">
        <f t="shared" si="19"/>
        <v>0</v>
      </c>
      <c r="O122" s="78">
        <f t="shared" si="20"/>
        <v>0</v>
      </c>
      <c r="P122" s="78">
        <f t="shared" si="21"/>
        <v>0</v>
      </c>
      <c r="Q122" s="78" t="str">
        <f t="shared" si="22"/>
        <v>Estimación</v>
      </c>
      <c r="R122" s="166">
        <f t="shared" si="23"/>
        <v>0</v>
      </c>
      <c r="S122" s="167">
        <f t="shared" si="24"/>
        <v>0</v>
      </c>
      <c r="T122" s="78">
        <f>R122+S122*Hoja1!$C$19</f>
        <v>0</v>
      </c>
      <c r="AD122" s="94">
        <f t="shared" si="16"/>
        <v>0</v>
      </c>
      <c r="AE122" s="94">
        <f t="shared" si="17"/>
        <v>0</v>
      </c>
      <c r="AF122" s="94">
        <f>IFERROR((I122*H122/J122)*(Hoja1!$C$25/Hoja1!$C$24)*C122,0)</f>
        <v>0</v>
      </c>
      <c r="AG122" s="94" t="str">
        <f t="shared" si="25"/>
        <v>Estimación</v>
      </c>
      <c r="AH122" s="94">
        <f t="shared" si="26"/>
        <v>0</v>
      </c>
      <c r="AI122" s="94">
        <f t="shared" si="27"/>
        <v>0</v>
      </c>
      <c r="AJ122" s="94">
        <f t="shared" si="28"/>
        <v>0</v>
      </c>
      <c r="AK122" s="143">
        <f t="shared" si="29"/>
        <v>0</v>
      </c>
      <c r="AL122" s="143">
        <f>IF(K122="",AK122*'Fraccion masica'!$AB$36,K122*AK122)</f>
        <v>0</v>
      </c>
      <c r="AM122" s="143">
        <f>IF(L122="",AK122*'Fraccion masica'!$AB$35,L122*AK122)</f>
        <v>0</v>
      </c>
      <c r="AN122" s="147">
        <f>IFERROR(AL122*Hoja1!$C$24/Hoja1!$C$25/Hoja1!$C$26*16.04/1000000,0)</f>
        <v>0</v>
      </c>
      <c r="AO122" s="148">
        <f>IFERROR(AM122*Hoja1!$C$24/Hoja1!$C$25/Hoja1!$C$26*44.01/1000000,0)</f>
        <v>0</v>
      </c>
    </row>
    <row r="123" spans="2:41" x14ac:dyDescent="0.75">
      <c r="B123" s="52"/>
      <c r="C123" s="52"/>
      <c r="D123" s="125"/>
      <c r="E123" s="125"/>
      <c r="F123" s="131"/>
      <c r="G123" s="92"/>
      <c r="H123" s="14"/>
      <c r="I123" s="14"/>
      <c r="J123" s="14"/>
      <c r="K123" s="93"/>
      <c r="L123" s="93"/>
      <c r="M123" s="122" t="str">
        <f t="shared" si="18"/>
        <v/>
      </c>
      <c r="N123" s="78">
        <f t="shared" si="19"/>
        <v>0</v>
      </c>
      <c r="O123" s="78">
        <f t="shared" si="20"/>
        <v>0</v>
      </c>
      <c r="P123" s="78">
        <f t="shared" si="21"/>
        <v>0</v>
      </c>
      <c r="Q123" s="78" t="str">
        <f t="shared" si="22"/>
        <v>Estimación</v>
      </c>
      <c r="R123" s="166">
        <f t="shared" si="23"/>
        <v>0</v>
      </c>
      <c r="S123" s="167">
        <f t="shared" si="24"/>
        <v>0</v>
      </c>
      <c r="T123" s="78">
        <f>R123+S123*Hoja1!$C$19</f>
        <v>0</v>
      </c>
      <c r="AD123" s="94">
        <f t="shared" si="16"/>
        <v>0</v>
      </c>
      <c r="AE123" s="94">
        <f t="shared" si="17"/>
        <v>0</v>
      </c>
      <c r="AF123" s="94">
        <f>IFERROR((I123*H123/J123)*(Hoja1!$C$25/Hoja1!$C$24)*C123,0)</f>
        <v>0</v>
      </c>
      <c r="AG123" s="94" t="str">
        <f t="shared" si="25"/>
        <v>Estimación</v>
      </c>
      <c r="AH123" s="94">
        <f t="shared" si="26"/>
        <v>0</v>
      </c>
      <c r="AI123" s="94">
        <f t="shared" si="27"/>
        <v>0</v>
      </c>
      <c r="AJ123" s="94">
        <f t="shared" si="28"/>
        <v>0</v>
      </c>
      <c r="AK123" s="143">
        <f t="shared" si="29"/>
        <v>0</v>
      </c>
      <c r="AL123" s="143">
        <f>IF(K123="",AK123*'Fraccion masica'!$AB$36,K123*AK123)</f>
        <v>0</v>
      </c>
      <c r="AM123" s="143">
        <f>IF(L123="",AK123*'Fraccion masica'!$AB$35,L123*AK123)</f>
        <v>0</v>
      </c>
      <c r="AN123" s="147">
        <f>IFERROR(AL123*Hoja1!$C$24/Hoja1!$C$25/Hoja1!$C$26*16.04/1000000,0)</f>
        <v>0</v>
      </c>
      <c r="AO123" s="148">
        <f>IFERROR(AM123*Hoja1!$C$24/Hoja1!$C$25/Hoja1!$C$26*44.01/1000000,0)</f>
        <v>0</v>
      </c>
    </row>
    <row r="124" spans="2:41" x14ac:dyDescent="0.75">
      <c r="B124" s="52"/>
      <c r="C124" s="52"/>
      <c r="D124" s="125"/>
      <c r="E124" s="125"/>
      <c r="F124" s="131"/>
      <c r="G124" s="92"/>
      <c r="H124" s="14"/>
      <c r="I124" s="14"/>
      <c r="J124" s="14"/>
      <c r="K124" s="93"/>
      <c r="L124" s="93"/>
      <c r="M124" s="122" t="str">
        <f t="shared" si="18"/>
        <v/>
      </c>
      <c r="N124" s="78">
        <f t="shared" si="19"/>
        <v>0</v>
      </c>
      <c r="O124" s="78">
        <f t="shared" si="20"/>
        <v>0</v>
      </c>
      <c r="P124" s="78">
        <f t="shared" si="21"/>
        <v>0</v>
      </c>
      <c r="Q124" s="78" t="str">
        <f t="shared" si="22"/>
        <v>Estimación</v>
      </c>
      <c r="R124" s="166">
        <f t="shared" si="23"/>
        <v>0</v>
      </c>
      <c r="S124" s="167">
        <f t="shared" si="24"/>
        <v>0</v>
      </c>
      <c r="T124" s="78">
        <f>R124+S124*Hoja1!$C$19</f>
        <v>0</v>
      </c>
      <c r="AD124" s="94">
        <f t="shared" si="16"/>
        <v>0</v>
      </c>
      <c r="AE124" s="94">
        <f t="shared" si="17"/>
        <v>0</v>
      </c>
      <c r="AF124" s="94">
        <f>IFERROR((I124*H124/J124)*(Hoja1!$C$25/Hoja1!$C$24)*C124,0)</f>
        <v>0</v>
      </c>
      <c r="AG124" s="94" t="str">
        <f t="shared" si="25"/>
        <v>Estimación</v>
      </c>
      <c r="AH124" s="94">
        <f t="shared" si="26"/>
        <v>0</v>
      </c>
      <c r="AI124" s="94">
        <f t="shared" si="27"/>
        <v>0</v>
      </c>
      <c r="AJ124" s="94">
        <f t="shared" si="28"/>
        <v>0</v>
      </c>
      <c r="AK124" s="143">
        <f t="shared" si="29"/>
        <v>0</v>
      </c>
      <c r="AL124" s="143">
        <f>IF(K124="",AK124*'Fraccion masica'!$AB$36,K124*AK124)</f>
        <v>0</v>
      </c>
      <c r="AM124" s="143">
        <f>IF(L124="",AK124*'Fraccion masica'!$AB$35,L124*AK124)</f>
        <v>0</v>
      </c>
      <c r="AN124" s="147">
        <f>IFERROR(AL124*Hoja1!$C$24/Hoja1!$C$25/Hoja1!$C$26*16.04/1000000,0)</f>
        <v>0</v>
      </c>
      <c r="AO124" s="148">
        <f>IFERROR(AM124*Hoja1!$C$24/Hoja1!$C$25/Hoja1!$C$26*44.01/1000000,0)</f>
        <v>0</v>
      </c>
    </row>
    <row r="125" spans="2:41" x14ac:dyDescent="0.75">
      <c r="B125" s="52"/>
      <c r="C125" s="52"/>
      <c r="D125" s="125"/>
      <c r="E125" s="125"/>
      <c r="F125" s="131"/>
      <c r="G125" s="92"/>
      <c r="H125" s="14"/>
      <c r="I125" s="14"/>
      <c r="J125" s="14"/>
      <c r="K125" s="93"/>
      <c r="L125" s="93"/>
      <c r="M125" s="122" t="str">
        <f t="shared" si="18"/>
        <v/>
      </c>
      <c r="N125" s="78">
        <f t="shared" si="19"/>
        <v>0</v>
      </c>
      <c r="O125" s="78">
        <f t="shared" si="20"/>
        <v>0</v>
      </c>
      <c r="P125" s="78">
        <f t="shared" si="21"/>
        <v>0</v>
      </c>
      <c r="Q125" s="78" t="str">
        <f t="shared" si="22"/>
        <v>Estimación</v>
      </c>
      <c r="R125" s="166">
        <f t="shared" si="23"/>
        <v>0</v>
      </c>
      <c r="S125" s="167">
        <f t="shared" si="24"/>
        <v>0</v>
      </c>
      <c r="T125" s="78">
        <f>R125+S125*Hoja1!$C$19</f>
        <v>0</v>
      </c>
      <c r="AD125" s="94">
        <f t="shared" si="16"/>
        <v>0</v>
      </c>
      <c r="AE125" s="94">
        <f t="shared" si="17"/>
        <v>0</v>
      </c>
      <c r="AF125" s="94">
        <f>IFERROR((I125*H125/J125)*(Hoja1!$C$25/Hoja1!$C$24)*C125,0)</f>
        <v>0</v>
      </c>
      <c r="AG125" s="94" t="str">
        <f t="shared" si="25"/>
        <v>Estimación</v>
      </c>
      <c r="AH125" s="94">
        <f t="shared" si="26"/>
        <v>0</v>
      </c>
      <c r="AI125" s="94">
        <f t="shared" si="27"/>
        <v>0</v>
      </c>
      <c r="AJ125" s="94">
        <f t="shared" si="28"/>
        <v>0</v>
      </c>
      <c r="AK125" s="143">
        <f t="shared" si="29"/>
        <v>0</v>
      </c>
      <c r="AL125" s="143">
        <f>IF(K125="",AK125*'Fraccion masica'!$AB$36,K125*AK125)</f>
        <v>0</v>
      </c>
      <c r="AM125" s="143">
        <f>IF(L125="",AK125*'Fraccion masica'!$AB$35,L125*AK125)</f>
        <v>0</v>
      </c>
      <c r="AN125" s="147">
        <f>IFERROR(AL125*Hoja1!$C$24/Hoja1!$C$25/Hoja1!$C$26*16.04/1000000,0)</f>
        <v>0</v>
      </c>
      <c r="AO125" s="148">
        <f>IFERROR(AM125*Hoja1!$C$24/Hoja1!$C$25/Hoja1!$C$26*44.01/1000000,0)</f>
        <v>0</v>
      </c>
    </row>
    <row r="126" spans="2:41" x14ac:dyDescent="0.75">
      <c r="B126" s="52"/>
      <c r="C126" s="52"/>
      <c r="D126" s="125"/>
      <c r="E126" s="125"/>
      <c r="F126" s="131"/>
      <c r="G126" s="92"/>
      <c r="H126" s="14"/>
      <c r="I126" s="14"/>
      <c r="J126" s="14"/>
      <c r="K126" s="93"/>
      <c r="L126" s="93"/>
      <c r="M126" s="122" t="str">
        <f t="shared" si="18"/>
        <v/>
      </c>
      <c r="N126" s="78">
        <f t="shared" si="19"/>
        <v>0</v>
      </c>
      <c r="O126" s="78">
        <f t="shared" si="20"/>
        <v>0</v>
      </c>
      <c r="P126" s="78">
        <f t="shared" si="21"/>
        <v>0</v>
      </c>
      <c r="Q126" s="78" t="str">
        <f t="shared" si="22"/>
        <v>Estimación</v>
      </c>
      <c r="R126" s="166">
        <f t="shared" si="23"/>
        <v>0</v>
      </c>
      <c r="S126" s="167">
        <f t="shared" si="24"/>
        <v>0</v>
      </c>
      <c r="T126" s="78">
        <f>R126+S126*Hoja1!$C$19</f>
        <v>0</v>
      </c>
      <c r="AD126" s="94">
        <f t="shared" si="16"/>
        <v>0</v>
      </c>
      <c r="AE126" s="94">
        <f t="shared" si="17"/>
        <v>0</v>
      </c>
      <c r="AF126" s="94">
        <f>IFERROR((I126*H126/J126)*(Hoja1!$C$25/Hoja1!$C$24)*C126,0)</f>
        <v>0</v>
      </c>
      <c r="AG126" s="94" t="str">
        <f t="shared" si="25"/>
        <v>Estimación</v>
      </c>
      <c r="AH126" s="94">
        <f t="shared" si="26"/>
        <v>0</v>
      </c>
      <c r="AI126" s="94">
        <f t="shared" si="27"/>
        <v>0</v>
      </c>
      <c r="AJ126" s="94">
        <f t="shared" si="28"/>
        <v>0</v>
      </c>
      <c r="AK126" s="143">
        <f t="shared" si="29"/>
        <v>0</v>
      </c>
      <c r="AL126" s="143">
        <f>IF(K126="",AK126*'Fraccion masica'!$AB$36,K126*AK126)</f>
        <v>0</v>
      </c>
      <c r="AM126" s="143">
        <f>IF(L126="",AK126*'Fraccion masica'!$AB$35,L126*AK126)</f>
        <v>0</v>
      </c>
      <c r="AN126" s="147">
        <f>IFERROR(AL126*Hoja1!$C$24/Hoja1!$C$25/Hoja1!$C$26*16.04/1000000,0)</f>
        <v>0</v>
      </c>
      <c r="AO126" s="148">
        <f>IFERROR(AM126*Hoja1!$C$24/Hoja1!$C$25/Hoja1!$C$26*44.01/1000000,0)</f>
        <v>0</v>
      </c>
    </row>
    <row r="127" spans="2:41" x14ac:dyDescent="0.75">
      <c r="B127" s="52"/>
      <c r="C127" s="52"/>
      <c r="D127" s="125"/>
      <c r="E127" s="125"/>
      <c r="F127" s="131"/>
      <c r="G127" s="92"/>
      <c r="H127" s="14"/>
      <c r="I127" s="14"/>
      <c r="J127" s="14"/>
      <c r="K127" s="93"/>
      <c r="L127" s="93"/>
      <c r="M127" s="122" t="str">
        <f t="shared" si="18"/>
        <v/>
      </c>
      <c r="N127" s="78">
        <f t="shared" si="19"/>
        <v>0</v>
      </c>
      <c r="O127" s="78">
        <f t="shared" si="20"/>
        <v>0</v>
      </c>
      <c r="P127" s="78">
        <f t="shared" si="21"/>
        <v>0</v>
      </c>
      <c r="Q127" s="78" t="str">
        <f t="shared" si="22"/>
        <v>Estimación</v>
      </c>
      <c r="R127" s="166">
        <f t="shared" si="23"/>
        <v>0</v>
      </c>
      <c r="S127" s="167">
        <f t="shared" si="24"/>
        <v>0</v>
      </c>
      <c r="T127" s="78">
        <f>R127+S127*Hoja1!$C$19</f>
        <v>0</v>
      </c>
      <c r="AD127" s="94">
        <f t="shared" si="16"/>
        <v>0</v>
      </c>
      <c r="AE127" s="94">
        <f t="shared" si="17"/>
        <v>0</v>
      </c>
      <c r="AF127" s="94">
        <f>IFERROR((I127*H127/J127)*(Hoja1!$C$25/Hoja1!$C$24)*C127,0)</f>
        <v>0</v>
      </c>
      <c r="AG127" s="94" t="str">
        <f t="shared" si="25"/>
        <v>Estimación</v>
      </c>
      <c r="AH127" s="94">
        <f t="shared" si="26"/>
        <v>0</v>
      </c>
      <c r="AI127" s="94">
        <f t="shared" si="27"/>
        <v>0</v>
      </c>
      <c r="AJ127" s="94">
        <f t="shared" si="28"/>
        <v>0</v>
      </c>
      <c r="AK127" s="143">
        <f t="shared" si="29"/>
        <v>0</v>
      </c>
      <c r="AL127" s="143">
        <f>IF(K127="",AK127*'Fraccion masica'!$AB$36,K127*AK127)</f>
        <v>0</v>
      </c>
      <c r="AM127" s="143">
        <f>IF(L127="",AK127*'Fraccion masica'!$AB$35,L127*AK127)</f>
        <v>0</v>
      </c>
      <c r="AN127" s="147">
        <f>IFERROR(AL127*Hoja1!$C$24/Hoja1!$C$25/Hoja1!$C$26*16.04/1000000,0)</f>
        <v>0</v>
      </c>
      <c r="AO127" s="148">
        <f>IFERROR(AM127*Hoja1!$C$24/Hoja1!$C$25/Hoja1!$C$26*44.01/1000000,0)</f>
        <v>0</v>
      </c>
    </row>
    <row r="128" spans="2:41" x14ac:dyDescent="0.75">
      <c r="B128" s="52"/>
      <c r="C128" s="52"/>
      <c r="D128" s="125"/>
      <c r="E128" s="125"/>
      <c r="F128" s="131"/>
      <c r="G128" s="92"/>
      <c r="H128" s="14"/>
      <c r="I128" s="14"/>
      <c r="J128" s="14"/>
      <c r="K128" s="93"/>
      <c r="L128" s="93"/>
      <c r="M128" s="122" t="str">
        <f t="shared" si="18"/>
        <v/>
      </c>
      <c r="N128" s="78">
        <f t="shared" si="19"/>
        <v>0</v>
      </c>
      <c r="O128" s="78">
        <f t="shared" si="20"/>
        <v>0</v>
      </c>
      <c r="P128" s="78">
        <f t="shared" si="21"/>
        <v>0</v>
      </c>
      <c r="Q128" s="78" t="str">
        <f t="shared" si="22"/>
        <v>Estimación</v>
      </c>
      <c r="R128" s="166">
        <f t="shared" si="23"/>
        <v>0</v>
      </c>
      <c r="S128" s="167">
        <f t="shared" si="24"/>
        <v>0</v>
      </c>
      <c r="T128" s="78">
        <f>R128+S128*Hoja1!$C$19</f>
        <v>0</v>
      </c>
      <c r="AD128" s="94">
        <f t="shared" si="16"/>
        <v>0</v>
      </c>
      <c r="AE128" s="94">
        <f t="shared" si="17"/>
        <v>0</v>
      </c>
      <c r="AF128" s="94">
        <f>IFERROR((I128*H128/J128)*(Hoja1!$C$25/Hoja1!$C$24)*C128,0)</f>
        <v>0</v>
      </c>
      <c r="AG128" s="94" t="str">
        <f t="shared" si="25"/>
        <v>Estimación</v>
      </c>
      <c r="AH128" s="94">
        <f t="shared" si="26"/>
        <v>0</v>
      </c>
      <c r="AI128" s="94">
        <f t="shared" si="27"/>
        <v>0</v>
      </c>
      <c r="AJ128" s="94">
        <f t="shared" si="28"/>
        <v>0</v>
      </c>
      <c r="AK128" s="143">
        <f t="shared" si="29"/>
        <v>0</v>
      </c>
      <c r="AL128" s="143">
        <f>IF(K128="",AK128*'Fraccion masica'!$AB$36,K128*AK128)</f>
        <v>0</v>
      </c>
      <c r="AM128" s="143">
        <f>IF(L128="",AK128*'Fraccion masica'!$AB$35,L128*AK128)</f>
        <v>0</v>
      </c>
      <c r="AN128" s="147">
        <f>IFERROR(AL128*Hoja1!$C$24/Hoja1!$C$25/Hoja1!$C$26*16.04/1000000,0)</f>
        <v>0</v>
      </c>
      <c r="AO128" s="148">
        <f>IFERROR(AM128*Hoja1!$C$24/Hoja1!$C$25/Hoja1!$C$26*44.01/1000000,0)</f>
        <v>0</v>
      </c>
    </row>
    <row r="129" spans="2:41" x14ac:dyDescent="0.75">
      <c r="B129" s="52"/>
      <c r="C129" s="52"/>
      <c r="D129" s="125"/>
      <c r="E129" s="125"/>
      <c r="F129" s="131"/>
      <c r="G129" s="92"/>
      <c r="H129" s="14"/>
      <c r="I129" s="14"/>
      <c r="J129" s="14"/>
      <c r="K129" s="93"/>
      <c r="L129" s="93"/>
      <c r="M129" s="122" t="str">
        <f t="shared" si="18"/>
        <v/>
      </c>
      <c r="N129" s="78">
        <f t="shared" si="19"/>
        <v>0</v>
      </c>
      <c r="O129" s="78">
        <f t="shared" si="20"/>
        <v>0</v>
      </c>
      <c r="P129" s="78">
        <f t="shared" si="21"/>
        <v>0</v>
      </c>
      <c r="Q129" s="78" t="str">
        <f t="shared" si="22"/>
        <v>Estimación</v>
      </c>
      <c r="R129" s="166">
        <f t="shared" si="23"/>
        <v>0</v>
      </c>
      <c r="S129" s="167">
        <f t="shared" si="24"/>
        <v>0</v>
      </c>
      <c r="T129" s="78">
        <f>R129+S129*Hoja1!$C$19</f>
        <v>0</v>
      </c>
      <c r="AD129" s="94">
        <f t="shared" si="16"/>
        <v>0</v>
      </c>
      <c r="AE129" s="94">
        <f t="shared" si="17"/>
        <v>0</v>
      </c>
      <c r="AF129" s="94">
        <f>IFERROR((I129*H129/J129)*(Hoja1!$C$25/Hoja1!$C$24)*C129,0)</f>
        <v>0</v>
      </c>
      <c r="AG129" s="94" t="str">
        <f t="shared" si="25"/>
        <v>Estimación</v>
      </c>
      <c r="AH129" s="94">
        <f t="shared" si="26"/>
        <v>0</v>
      </c>
      <c r="AI129" s="94">
        <f t="shared" si="27"/>
        <v>0</v>
      </c>
      <c r="AJ129" s="94">
        <f t="shared" si="28"/>
        <v>0</v>
      </c>
      <c r="AK129" s="143">
        <f t="shared" si="29"/>
        <v>0</v>
      </c>
      <c r="AL129" s="143">
        <f>IF(K129="",AK129*'Fraccion masica'!$AB$36,K129*AK129)</f>
        <v>0</v>
      </c>
      <c r="AM129" s="143">
        <f>IF(L129="",AK129*'Fraccion masica'!$AB$35,L129*AK129)</f>
        <v>0</v>
      </c>
      <c r="AN129" s="147">
        <f>IFERROR(AL129*Hoja1!$C$24/Hoja1!$C$25/Hoja1!$C$26*16.04/1000000,0)</f>
        <v>0</v>
      </c>
      <c r="AO129" s="148">
        <f>IFERROR(AM129*Hoja1!$C$24/Hoja1!$C$25/Hoja1!$C$26*44.01/1000000,0)</f>
        <v>0</v>
      </c>
    </row>
    <row r="130" spans="2:41" x14ac:dyDescent="0.75">
      <c r="B130" s="52"/>
      <c r="C130" s="52"/>
      <c r="D130" s="125"/>
      <c r="E130" s="125"/>
      <c r="F130" s="131"/>
      <c r="G130" s="92"/>
      <c r="H130" s="14"/>
      <c r="I130" s="14"/>
      <c r="J130" s="14"/>
      <c r="K130" s="93"/>
      <c r="L130" s="93"/>
      <c r="M130" s="122" t="str">
        <f t="shared" si="18"/>
        <v/>
      </c>
      <c r="N130" s="78">
        <f t="shared" si="19"/>
        <v>0</v>
      </c>
      <c r="O130" s="78">
        <f t="shared" si="20"/>
        <v>0</v>
      </c>
      <c r="P130" s="78">
        <f t="shared" si="21"/>
        <v>0</v>
      </c>
      <c r="Q130" s="78" t="str">
        <f t="shared" si="22"/>
        <v>Estimación</v>
      </c>
      <c r="R130" s="166">
        <f t="shared" si="23"/>
        <v>0</v>
      </c>
      <c r="S130" s="167">
        <f t="shared" si="24"/>
        <v>0</v>
      </c>
      <c r="T130" s="78">
        <f>R130+S130*Hoja1!$C$19</f>
        <v>0</v>
      </c>
      <c r="AD130" s="94">
        <f t="shared" si="16"/>
        <v>0</v>
      </c>
      <c r="AE130" s="94">
        <f t="shared" si="17"/>
        <v>0</v>
      </c>
      <c r="AF130" s="94">
        <f>IFERROR((I130*H130/J130)*(Hoja1!$C$25/Hoja1!$C$24)*C130,0)</f>
        <v>0</v>
      </c>
      <c r="AG130" s="94" t="str">
        <f t="shared" si="25"/>
        <v>Estimación</v>
      </c>
      <c r="AH130" s="94">
        <f t="shared" si="26"/>
        <v>0</v>
      </c>
      <c r="AI130" s="94">
        <f t="shared" si="27"/>
        <v>0</v>
      </c>
      <c r="AJ130" s="94">
        <f t="shared" si="28"/>
        <v>0</v>
      </c>
      <c r="AK130" s="143">
        <f t="shared" si="29"/>
        <v>0</v>
      </c>
      <c r="AL130" s="143">
        <f>IF(K130="",AK130*'Fraccion masica'!$AB$36,K130*AK130)</f>
        <v>0</v>
      </c>
      <c r="AM130" s="143">
        <f>IF(L130="",AK130*'Fraccion masica'!$AB$35,L130*AK130)</f>
        <v>0</v>
      </c>
      <c r="AN130" s="147">
        <f>IFERROR(AL130*Hoja1!$C$24/Hoja1!$C$25/Hoja1!$C$26*16.04/1000000,0)</f>
        <v>0</v>
      </c>
      <c r="AO130" s="148">
        <f>IFERROR(AM130*Hoja1!$C$24/Hoja1!$C$25/Hoja1!$C$26*44.01/1000000,0)</f>
        <v>0</v>
      </c>
    </row>
    <row r="131" spans="2:41" x14ac:dyDescent="0.75">
      <c r="B131" s="52"/>
      <c r="C131" s="52"/>
      <c r="D131" s="125"/>
      <c r="E131" s="125"/>
      <c r="F131" s="131"/>
      <c r="G131" s="92"/>
      <c r="H131" s="14"/>
      <c r="I131" s="14"/>
      <c r="J131" s="14"/>
      <c r="K131" s="93"/>
      <c r="L131" s="93"/>
      <c r="M131" s="122" t="str">
        <f t="shared" si="18"/>
        <v/>
      </c>
      <c r="N131" s="78">
        <f t="shared" si="19"/>
        <v>0</v>
      </c>
      <c r="O131" s="78">
        <f t="shared" si="20"/>
        <v>0</v>
      </c>
      <c r="P131" s="78">
        <f t="shared" si="21"/>
        <v>0</v>
      </c>
      <c r="Q131" s="78" t="str">
        <f t="shared" si="22"/>
        <v>Estimación</v>
      </c>
      <c r="R131" s="166">
        <f t="shared" si="23"/>
        <v>0</v>
      </c>
      <c r="S131" s="167">
        <f t="shared" si="24"/>
        <v>0</v>
      </c>
      <c r="T131" s="78">
        <f>R131+S131*Hoja1!$C$19</f>
        <v>0</v>
      </c>
      <c r="AD131" s="94">
        <f t="shared" si="16"/>
        <v>0</v>
      </c>
      <c r="AE131" s="94">
        <f t="shared" si="17"/>
        <v>0</v>
      </c>
      <c r="AF131" s="94">
        <f>IFERROR((I131*H131/J131)*(Hoja1!$C$25/Hoja1!$C$24)*C131,0)</f>
        <v>0</v>
      </c>
      <c r="AG131" s="94" t="str">
        <f t="shared" si="25"/>
        <v>Estimación</v>
      </c>
      <c r="AH131" s="94">
        <f t="shared" si="26"/>
        <v>0</v>
      </c>
      <c r="AI131" s="94">
        <f t="shared" si="27"/>
        <v>0</v>
      </c>
      <c r="AJ131" s="94">
        <f t="shared" si="28"/>
        <v>0</v>
      </c>
      <c r="AK131" s="143">
        <f t="shared" si="29"/>
        <v>0</v>
      </c>
      <c r="AL131" s="143">
        <f>IF(K131="",AK131*'Fraccion masica'!$AB$36,K131*AK131)</f>
        <v>0</v>
      </c>
      <c r="AM131" s="143">
        <f>IF(L131="",AK131*'Fraccion masica'!$AB$35,L131*AK131)</f>
        <v>0</v>
      </c>
      <c r="AN131" s="147">
        <f>IFERROR(AL131*Hoja1!$C$24/Hoja1!$C$25/Hoja1!$C$26*16.04/1000000,0)</f>
        <v>0</v>
      </c>
      <c r="AO131" s="148">
        <f>IFERROR(AM131*Hoja1!$C$24/Hoja1!$C$25/Hoja1!$C$26*44.01/1000000,0)</f>
        <v>0</v>
      </c>
    </row>
    <row r="132" spans="2:41" x14ac:dyDescent="0.75">
      <c r="B132" s="52"/>
      <c r="C132" s="52"/>
      <c r="D132" s="125"/>
      <c r="E132" s="125"/>
      <c r="F132" s="131"/>
      <c r="G132" s="92"/>
      <c r="H132" s="14"/>
      <c r="I132" s="14"/>
      <c r="J132" s="14"/>
      <c r="K132" s="93"/>
      <c r="L132" s="93"/>
      <c r="M132" s="122" t="str">
        <f t="shared" si="18"/>
        <v/>
      </c>
      <c r="N132" s="78">
        <f t="shared" si="19"/>
        <v>0</v>
      </c>
      <c r="O132" s="78">
        <f t="shared" si="20"/>
        <v>0</v>
      </c>
      <c r="P132" s="78">
        <f t="shared" si="21"/>
        <v>0</v>
      </c>
      <c r="Q132" s="78" t="str">
        <f t="shared" si="22"/>
        <v>Estimación</v>
      </c>
      <c r="R132" s="166">
        <f t="shared" si="23"/>
        <v>0</v>
      </c>
      <c r="S132" s="167">
        <f t="shared" si="24"/>
        <v>0</v>
      </c>
      <c r="T132" s="78">
        <f>R132+S132*Hoja1!$C$19</f>
        <v>0</v>
      </c>
      <c r="AD132" s="94">
        <f t="shared" si="16"/>
        <v>0</v>
      </c>
      <c r="AE132" s="94">
        <f t="shared" si="17"/>
        <v>0</v>
      </c>
      <c r="AF132" s="94">
        <f>IFERROR((I132*H132/J132)*(Hoja1!$C$25/Hoja1!$C$24)*C132,0)</f>
        <v>0</v>
      </c>
      <c r="AG132" s="94" t="str">
        <f t="shared" si="25"/>
        <v>Estimación</v>
      </c>
      <c r="AH132" s="94">
        <f t="shared" si="26"/>
        <v>0</v>
      </c>
      <c r="AI132" s="94">
        <f t="shared" si="27"/>
        <v>0</v>
      </c>
      <c r="AJ132" s="94">
        <f t="shared" si="28"/>
        <v>0</v>
      </c>
      <c r="AK132" s="143">
        <f t="shared" si="29"/>
        <v>0</v>
      </c>
      <c r="AL132" s="143">
        <f>IF(K132="",AK132*'Fraccion masica'!$AB$36,K132*AK132)</f>
        <v>0</v>
      </c>
      <c r="AM132" s="143">
        <f>IF(L132="",AK132*'Fraccion masica'!$AB$35,L132*AK132)</f>
        <v>0</v>
      </c>
      <c r="AN132" s="147">
        <f>IFERROR(AL132*Hoja1!$C$24/Hoja1!$C$25/Hoja1!$C$26*16.04/1000000,0)</f>
        <v>0</v>
      </c>
      <c r="AO132" s="148">
        <f>IFERROR(AM132*Hoja1!$C$24/Hoja1!$C$25/Hoja1!$C$26*44.01/1000000,0)</f>
        <v>0</v>
      </c>
    </row>
    <row r="135" spans="2:41" x14ac:dyDescent="0.75">
      <c r="AE135" s="404" t="s">
        <v>743</v>
      </c>
      <c r="AF135" s="413" t="s">
        <v>725</v>
      </c>
      <c r="AG135" s="404" t="s">
        <v>293</v>
      </c>
      <c r="AH135" s="404" t="s">
        <v>738</v>
      </c>
      <c r="AI135" s="404" t="s">
        <v>294</v>
      </c>
      <c r="AJ135" s="404" t="s">
        <v>295</v>
      </c>
      <c r="AK135" s="404" t="s">
        <v>296</v>
      </c>
      <c r="AL135" s="404" t="s">
        <v>297</v>
      </c>
    </row>
    <row r="136" spans="2:41" x14ac:dyDescent="0.75">
      <c r="AE136" s="404"/>
      <c r="AF136" s="414"/>
      <c r="AG136" s="404"/>
      <c r="AH136" s="404"/>
      <c r="AI136" s="404"/>
      <c r="AJ136" s="404"/>
      <c r="AK136" s="404"/>
      <c r="AL136" s="404"/>
    </row>
    <row r="137" spans="2:41" x14ac:dyDescent="0.75">
      <c r="AE137" s="38" t="s">
        <v>498</v>
      </c>
      <c r="AF137" s="222" t="s">
        <v>586</v>
      </c>
      <c r="AG137" s="52">
        <f>SUMIFS(N$45:N$132,$M$45:$M$132,"="&amp;$AE137,$Q$45:$Q$132,"="&amp;$AF137)</f>
        <v>44</v>
      </c>
      <c r="AH137" s="52">
        <f t="shared" ref="AH137:AI137" si="30">SUMIFS(O$45:O$132,$M$45:$M$132,"="&amp;$AE137,$Q$45:$Q$132,"="&amp;$AF137)</f>
        <v>0</v>
      </c>
      <c r="AI137" s="52">
        <f t="shared" si="30"/>
        <v>176</v>
      </c>
      <c r="AJ137" s="52">
        <f>SUMIFS(R$45:R$132,$M$45:$M$132,"="&amp;$AE137,$Q$45:$Q$132,"="&amp;$AF137)</f>
        <v>8.3692385897919316E-4</v>
      </c>
      <c r="AK137" s="52">
        <f t="shared" ref="AK137:AL137" si="31">SUMIFS(S$45:S$132,$M$45:$M$132,"="&amp;$AE137,$Q$45:$Q$132,"="&amp;$AF137)</f>
        <v>8.3692385897919316E-4</v>
      </c>
      <c r="AL137" s="52">
        <f t="shared" si="31"/>
        <v>2.4270791910396602E-2</v>
      </c>
    </row>
    <row r="138" spans="2:41" x14ac:dyDescent="0.75">
      <c r="AE138" s="38" t="str">
        <f t="shared" ref="AE138:AE139" si="32">AE137</f>
        <v>Enero</v>
      </c>
      <c r="AF138" s="222" t="s">
        <v>750</v>
      </c>
      <c r="AG138" s="52">
        <f t="shared" ref="AG138:AG172" si="33">SUMIFS(N$45:N$132,$M$45:$M$132,"="&amp;$AE138,$Q$45:$Q$132,"="&amp;$AF138)</f>
        <v>0</v>
      </c>
      <c r="AH138" s="52">
        <f t="shared" ref="AH138:AH172" si="34">SUMIFS(O$45:O$132,$M$45:$M$132,"="&amp;$AE138,$Q$45:$Q$132,"="&amp;$AF138)</f>
        <v>0</v>
      </c>
      <c r="AI138" s="52">
        <f t="shared" ref="AI138:AI172" si="35">SUMIFS(P$45:P$132,$M$45:$M$132,"="&amp;$AE138,$Q$45:$Q$132,"="&amp;$AF138)</f>
        <v>0</v>
      </c>
      <c r="AJ138" s="52">
        <f t="shared" ref="AJ138:AJ172" si="36">SUMIFS(R$45:R$132,$M$45:$M$132,"="&amp;$AE138,$Q$45:$Q$132,"="&amp;$AF138)</f>
        <v>0</v>
      </c>
      <c r="AK138" s="52">
        <f t="shared" ref="AK138:AK172" si="37">SUMIFS(S$45:S$132,$M$45:$M$132,"="&amp;$AE138,$Q$45:$Q$132,"="&amp;$AF138)</f>
        <v>0</v>
      </c>
      <c r="AL138" s="52">
        <f t="shared" ref="AL138:AL172" si="38">SUMIFS(T$45:T$132,$M$45:$M$132,"="&amp;$AE138,$Q$45:$Q$132,"="&amp;$AF138)</f>
        <v>0</v>
      </c>
    </row>
    <row r="139" spans="2:41" x14ac:dyDescent="0.75">
      <c r="AE139" s="38" t="str">
        <f t="shared" si="32"/>
        <v>Enero</v>
      </c>
      <c r="AF139" s="222" t="s">
        <v>749</v>
      </c>
      <c r="AG139" s="52">
        <f t="shared" si="33"/>
        <v>0</v>
      </c>
      <c r="AH139" s="52">
        <f t="shared" si="34"/>
        <v>0</v>
      </c>
      <c r="AI139" s="52">
        <f t="shared" si="35"/>
        <v>0</v>
      </c>
      <c r="AJ139" s="52">
        <f t="shared" si="36"/>
        <v>0</v>
      </c>
      <c r="AK139" s="52">
        <f t="shared" si="37"/>
        <v>0</v>
      </c>
      <c r="AL139" s="52">
        <f t="shared" si="38"/>
        <v>0</v>
      </c>
    </row>
    <row r="140" spans="2:41" x14ac:dyDescent="0.75">
      <c r="AE140" s="38" t="s">
        <v>499</v>
      </c>
      <c r="AF140" s="222" t="s">
        <v>586</v>
      </c>
      <c r="AG140" s="52">
        <f t="shared" si="33"/>
        <v>0</v>
      </c>
      <c r="AH140" s="52">
        <f t="shared" si="34"/>
        <v>0</v>
      </c>
      <c r="AI140" s="52">
        <f t="shared" si="35"/>
        <v>90</v>
      </c>
      <c r="AJ140" s="52">
        <f t="shared" si="36"/>
        <v>4.279724278870874E-4</v>
      </c>
      <c r="AK140" s="52">
        <f t="shared" si="37"/>
        <v>4.279724278870874E-4</v>
      </c>
      <c r="AL140" s="52">
        <f t="shared" si="38"/>
        <v>1.2411200408725535E-2</v>
      </c>
    </row>
    <row r="141" spans="2:41" x14ac:dyDescent="0.75">
      <c r="AE141" s="38" t="str">
        <f t="shared" ref="AE141:AE142" si="39">AE140</f>
        <v>Febrero</v>
      </c>
      <c r="AF141" s="222" t="s">
        <v>750</v>
      </c>
      <c r="AG141" s="52">
        <f t="shared" si="33"/>
        <v>0</v>
      </c>
      <c r="AH141" s="52">
        <f t="shared" si="34"/>
        <v>0</v>
      </c>
      <c r="AI141" s="52">
        <f t="shared" si="35"/>
        <v>0</v>
      </c>
      <c r="AJ141" s="52">
        <f t="shared" si="36"/>
        <v>0</v>
      </c>
      <c r="AK141" s="52">
        <f t="shared" si="37"/>
        <v>0</v>
      </c>
      <c r="AL141" s="52">
        <f t="shared" si="38"/>
        <v>0</v>
      </c>
    </row>
    <row r="142" spans="2:41" x14ac:dyDescent="0.75">
      <c r="AE142" s="38" t="str">
        <f t="shared" si="39"/>
        <v>Febrero</v>
      </c>
      <c r="AF142" s="222" t="s">
        <v>749</v>
      </c>
      <c r="AG142" s="52">
        <f t="shared" si="33"/>
        <v>0</v>
      </c>
      <c r="AH142" s="52">
        <f t="shared" si="34"/>
        <v>0</v>
      </c>
      <c r="AI142" s="52">
        <f t="shared" si="35"/>
        <v>0</v>
      </c>
      <c r="AJ142" s="52">
        <f t="shared" si="36"/>
        <v>0</v>
      </c>
      <c r="AK142" s="52">
        <f t="shared" si="37"/>
        <v>0</v>
      </c>
      <c r="AL142" s="52">
        <f t="shared" si="38"/>
        <v>0</v>
      </c>
    </row>
    <row r="143" spans="2:41" x14ac:dyDescent="0.75">
      <c r="AE143" s="38" t="s">
        <v>500</v>
      </c>
      <c r="AF143" s="222" t="s">
        <v>586</v>
      </c>
      <c r="AG143" s="52">
        <f t="shared" si="33"/>
        <v>0</v>
      </c>
      <c r="AH143" s="52">
        <f t="shared" si="34"/>
        <v>0</v>
      </c>
      <c r="AI143" s="52">
        <f t="shared" si="35"/>
        <v>0</v>
      </c>
      <c r="AJ143" s="52">
        <f t="shared" si="36"/>
        <v>0</v>
      </c>
      <c r="AK143" s="52">
        <f t="shared" si="37"/>
        <v>0</v>
      </c>
      <c r="AL143" s="52">
        <f t="shared" si="38"/>
        <v>0</v>
      </c>
    </row>
    <row r="144" spans="2:41" x14ac:dyDescent="0.75">
      <c r="AE144" s="38" t="str">
        <f t="shared" ref="AE144:AE145" si="40">AE143</f>
        <v>Marzo</v>
      </c>
      <c r="AF144" s="222" t="s">
        <v>750</v>
      </c>
      <c r="AG144" s="52">
        <f t="shared" si="33"/>
        <v>0</v>
      </c>
      <c r="AH144" s="52">
        <f t="shared" si="34"/>
        <v>0</v>
      </c>
      <c r="AI144" s="52">
        <f t="shared" si="35"/>
        <v>0</v>
      </c>
      <c r="AJ144" s="52">
        <f t="shared" si="36"/>
        <v>0</v>
      </c>
      <c r="AK144" s="52">
        <f t="shared" si="37"/>
        <v>0</v>
      </c>
      <c r="AL144" s="52">
        <f t="shared" si="38"/>
        <v>0</v>
      </c>
    </row>
    <row r="145" spans="31:38" x14ac:dyDescent="0.75">
      <c r="AE145" s="38" t="str">
        <f t="shared" si="40"/>
        <v>Marzo</v>
      </c>
      <c r="AF145" s="222" t="s">
        <v>749</v>
      </c>
      <c r="AG145" s="52">
        <f t="shared" si="33"/>
        <v>0</v>
      </c>
      <c r="AH145" s="52">
        <f t="shared" si="34"/>
        <v>0</v>
      </c>
      <c r="AI145" s="52">
        <f t="shared" si="35"/>
        <v>0</v>
      </c>
      <c r="AJ145" s="52">
        <f t="shared" si="36"/>
        <v>0</v>
      </c>
      <c r="AK145" s="52">
        <f t="shared" si="37"/>
        <v>0</v>
      </c>
      <c r="AL145" s="52">
        <f t="shared" si="38"/>
        <v>0</v>
      </c>
    </row>
    <row r="146" spans="31:38" x14ac:dyDescent="0.75">
      <c r="AE146" s="38" t="s">
        <v>501</v>
      </c>
      <c r="AF146" s="222" t="s">
        <v>586</v>
      </c>
      <c r="AG146" s="52">
        <f t="shared" si="33"/>
        <v>0</v>
      </c>
      <c r="AH146" s="52">
        <f t="shared" si="34"/>
        <v>0</v>
      </c>
      <c r="AI146" s="52">
        <f t="shared" si="35"/>
        <v>0</v>
      </c>
      <c r="AJ146" s="52">
        <f t="shared" si="36"/>
        <v>0</v>
      </c>
      <c r="AK146" s="52">
        <f t="shared" si="37"/>
        <v>0</v>
      </c>
      <c r="AL146" s="52">
        <f t="shared" si="38"/>
        <v>0</v>
      </c>
    </row>
    <row r="147" spans="31:38" x14ac:dyDescent="0.75">
      <c r="AE147" s="38" t="str">
        <f t="shared" ref="AE147:AE148" si="41">AE146</f>
        <v>Abril</v>
      </c>
      <c r="AF147" s="222" t="s">
        <v>750</v>
      </c>
      <c r="AG147" s="52">
        <f t="shared" si="33"/>
        <v>0</v>
      </c>
      <c r="AH147" s="52">
        <f t="shared" si="34"/>
        <v>0</v>
      </c>
      <c r="AI147" s="52">
        <f t="shared" si="35"/>
        <v>0</v>
      </c>
      <c r="AJ147" s="52">
        <f t="shared" si="36"/>
        <v>0</v>
      </c>
      <c r="AK147" s="52">
        <f t="shared" si="37"/>
        <v>0</v>
      </c>
      <c r="AL147" s="52">
        <f t="shared" si="38"/>
        <v>0</v>
      </c>
    </row>
    <row r="148" spans="31:38" x14ac:dyDescent="0.75">
      <c r="AE148" s="38" t="str">
        <f t="shared" si="41"/>
        <v>Abril</v>
      </c>
      <c r="AF148" s="222" t="s">
        <v>749</v>
      </c>
      <c r="AG148" s="52">
        <f t="shared" si="33"/>
        <v>0</v>
      </c>
      <c r="AH148" s="52">
        <f t="shared" si="34"/>
        <v>0</v>
      </c>
      <c r="AI148" s="52">
        <f t="shared" si="35"/>
        <v>0</v>
      </c>
      <c r="AJ148" s="52">
        <f t="shared" si="36"/>
        <v>0</v>
      </c>
      <c r="AK148" s="52">
        <f t="shared" si="37"/>
        <v>0</v>
      </c>
      <c r="AL148" s="52">
        <f t="shared" si="38"/>
        <v>0</v>
      </c>
    </row>
    <row r="149" spans="31:38" x14ac:dyDescent="0.75">
      <c r="AE149" s="38" t="s">
        <v>502</v>
      </c>
      <c r="AF149" s="222" t="s">
        <v>586</v>
      </c>
      <c r="AG149" s="52">
        <f t="shared" si="33"/>
        <v>0</v>
      </c>
      <c r="AH149" s="52">
        <f t="shared" si="34"/>
        <v>0</v>
      </c>
      <c r="AI149" s="52">
        <f t="shared" si="35"/>
        <v>0</v>
      </c>
      <c r="AJ149" s="52">
        <f t="shared" si="36"/>
        <v>0</v>
      </c>
      <c r="AK149" s="52">
        <f t="shared" si="37"/>
        <v>0</v>
      </c>
      <c r="AL149" s="52">
        <f t="shared" si="38"/>
        <v>0</v>
      </c>
    </row>
    <row r="150" spans="31:38" x14ac:dyDescent="0.75">
      <c r="AE150" s="38" t="str">
        <f t="shared" ref="AE150:AE151" si="42">AE149</f>
        <v>Mayo</v>
      </c>
      <c r="AF150" s="222" t="s">
        <v>750</v>
      </c>
      <c r="AG150" s="52">
        <f t="shared" si="33"/>
        <v>0</v>
      </c>
      <c r="AH150" s="52">
        <f t="shared" si="34"/>
        <v>0</v>
      </c>
      <c r="AI150" s="52">
        <f t="shared" si="35"/>
        <v>0</v>
      </c>
      <c r="AJ150" s="52">
        <f t="shared" si="36"/>
        <v>0</v>
      </c>
      <c r="AK150" s="52">
        <f t="shared" si="37"/>
        <v>0</v>
      </c>
      <c r="AL150" s="52">
        <f t="shared" si="38"/>
        <v>0</v>
      </c>
    </row>
    <row r="151" spans="31:38" x14ac:dyDescent="0.75">
      <c r="AE151" s="38" t="str">
        <f t="shared" si="42"/>
        <v>Mayo</v>
      </c>
      <c r="AF151" s="222" t="s">
        <v>749</v>
      </c>
      <c r="AG151" s="52">
        <f t="shared" si="33"/>
        <v>0</v>
      </c>
      <c r="AH151" s="52">
        <f t="shared" si="34"/>
        <v>0</v>
      </c>
      <c r="AI151" s="52">
        <f t="shared" si="35"/>
        <v>0</v>
      </c>
      <c r="AJ151" s="52">
        <f t="shared" si="36"/>
        <v>0</v>
      </c>
      <c r="AK151" s="52">
        <f t="shared" si="37"/>
        <v>0</v>
      </c>
      <c r="AL151" s="52">
        <f t="shared" si="38"/>
        <v>0</v>
      </c>
    </row>
    <row r="152" spans="31:38" x14ac:dyDescent="0.75">
      <c r="AE152" s="38" t="s">
        <v>503</v>
      </c>
      <c r="AF152" s="222" t="s">
        <v>586</v>
      </c>
      <c r="AG152" s="52">
        <f t="shared" si="33"/>
        <v>0</v>
      </c>
      <c r="AH152" s="52">
        <f t="shared" si="34"/>
        <v>0</v>
      </c>
      <c r="AI152" s="52">
        <f t="shared" si="35"/>
        <v>0</v>
      </c>
      <c r="AJ152" s="52">
        <f t="shared" si="36"/>
        <v>0</v>
      </c>
      <c r="AK152" s="52">
        <f t="shared" si="37"/>
        <v>0</v>
      </c>
      <c r="AL152" s="52">
        <f t="shared" si="38"/>
        <v>0</v>
      </c>
    </row>
    <row r="153" spans="31:38" x14ac:dyDescent="0.75">
      <c r="AE153" s="38" t="str">
        <f t="shared" ref="AE153:AE154" si="43">AE152</f>
        <v>Junio</v>
      </c>
      <c r="AF153" s="222" t="s">
        <v>750</v>
      </c>
      <c r="AG153" s="52">
        <f t="shared" si="33"/>
        <v>0</v>
      </c>
      <c r="AH153" s="52">
        <f t="shared" si="34"/>
        <v>0</v>
      </c>
      <c r="AI153" s="52">
        <f t="shared" si="35"/>
        <v>0</v>
      </c>
      <c r="AJ153" s="52">
        <f t="shared" si="36"/>
        <v>0</v>
      </c>
      <c r="AK153" s="52">
        <f t="shared" si="37"/>
        <v>0</v>
      </c>
      <c r="AL153" s="52">
        <f t="shared" si="38"/>
        <v>0</v>
      </c>
    </row>
    <row r="154" spans="31:38" x14ac:dyDescent="0.75">
      <c r="AE154" s="38" t="str">
        <f t="shared" si="43"/>
        <v>Junio</v>
      </c>
      <c r="AF154" s="222" t="s">
        <v>749</v>
      </c>
      <c r="AG154" s="52">
        <f t="shared" si="33"/>
        <v>0</v>
      </c>
      <c r="AH154" s="52">
        <f t="shared" si="34"/>
        <v>0</v>
      </c>
      <c r="AI154" s="52">
        <f t="shared" si="35"/>
        <v>0</v>
      </c>
      <c r="AJ154" s="52">
        <f t="shared" si="36"/>
        <v>0</v>
      </c>
      <c r="AK154" s="52">
        <f t="shared" si="37"/>
        <v>0</v>
      </c>
      <c r="AL154" s="52">
        <f t="shared" si="38"/>
        <v>0</v>
      </c>
    </row>
    <row r="155" spans="31:38" x14ac:dyDescent="0.75">
      <c r="AE155" s="38" t="s">
        <v>504</v>
      </c>
      <c r="AF155" s="222" t="s">
        <v>586</v>
      </c>
      <c r="AG155" s="52">
        <f t="shared" si="33"/>
        <v>0</v>
      </c>
      <c r="AH155" s="52">
        <f t="shared" si="34"/>
        <v>0</v>
      </c>
      <c r="AI155" s="52">
        <f t="shared" si="35"/>
        <v>0</v>
      </c>
      <c r="AJ155" s="52">
        <f t="shared" si="36"/>
        <v>0</v>
      </c>
      <c r="AK155" s="52">
        <f t="shared" si="37"/>
        <v>0</v>
      </c>
      <c r="AL155" s="52">
        <f t="shared" si="38"/>
        <v>0</v>
      </c>
    </row>
    <row r="156" spans="31:38" x14ac:dyDescent="0.75">
      <c r="AE156" s="38" t="str">
        <f t="shared" ref="AE156:AE157" si="44">AE155</f>
        <v>Julio</v>
      </c>
      <c r="AF156" s="222" t="s">
        <v>750</v>
      </c>
      <c r="AG156" s="52">
        <f t="shared" si="33"/>
        <v>0</v>
      </c>
      <c r="AH156" s="52">
        <f t="shared" si="34"/>
        <v>0</v>
      </c>
      <c r="AI156" s="52">
        <f t="shared" si="35"/>
        <v>0</v>
      </c>
      <c r="AJ156" s="52">
        <f t="shared" si="36"/>
        <v>0</v>
      </c>
      <c r="AK156" s="52">
        <f t="shared" si="37"/>
        <v>0</v>
      </c>
      <c r="AL156" s="52">
        <f t="shared" si="38"/>
        <v>0</v>
      </c>
    </row>
    <row r="157" spans="31:38" x14ac:dyDescent="0.75">
      <c r="AE157" s="38" t="str">
        <f t="shared" si="44"/>
        <v>Julio</v>
      </c>
      <c r="AF157" s="222" t="s">
        <v>749</v>
      </c>
      <c r="AG157" s="52">
        <f t="shared" si="33"/>
        <v>0</v>
      </c>
      <c r="AH157" s="52">
        <f t="shared" si="34"/>
        <v>0</v>
      </c>
      <c r="AI157" s="52">
        <f t="shared" si="35"/>
        <v>0</v>
      </c>
      <c r="AJ157" s="52">
        <f t="shared" si="36"/>
        <v>0</v>
      </c>
      <c r="AK157" s="52">
        <f t="shared" si="37"/>
        <v>0</v>
      </c>
      <c r="AL157" s="52">
        <f t="shared" si="38"/>
        <v>0</v>
      </c>
    </row>
    <row r="158" spans="31:38" x14ac:dyDescent="0.75">
      <c r="AE158" s="38" t="s">
        <v>505</v>
      </c>
      <c r="AF158" s="222" t="s">
        <v>586</v>
      </c>
      <c r="AG158" s="52">
        <f t="shared" si="33"/>
        <v>0</v>
      </c>
      <c r="AH158" s="52">
        <f t="shared" si="34"/>
        <v>0</v>
      </c>
      <c r="AI158" s="52">
        <f t="shared" si="35"/>
        <v>0</v>
      </c>
      <c r="AJ158" s="52">
        <f t="shared" si="36"/>
        <v>0</v>
      </c>
      <c r="AK158" s="52">
        <f t="shared" si="37"/>
        <v>0</v>
      </c>
      <c r="AL158" s="52">
        <f t="shared" si="38"/>
        <v>0</v>
      </c>
    </row>
    <row r="159" spans="31:38" x14ac:dyDescent="0.75">
      <c r="AE159" s="38" t="str">
        <f t="shared" ref="AE159:AE160" si="45">AE158</f>
        <v>Agosto</v>
      </c>
      <c r="AF159" s="222" t="s">
        <v>750</v>
      </c>
      <c r="AG159" s="52">
        <f t="shared" si="33"/>
        <v>0</v>
      </c>
      <c r="AH159" s="52">
        <f t="shared" si="34"/>
        <v>0</v>
      </c>
      <c r="AI159" s="52">
        <f t="shared" si="35"/>
        <v>0</v>
      </c>
      <c r="AJ159" s="52">
        <f t="shared" si="36"/>
        <v>0</v>
      </c>
      <c r="AK159" s="52">
        <f t="shared" si="37"/>
        <v>0</v>
      </c>
      <c r="AL159" s="52">
        <f t="shared" si="38"/>
        <v>0</v>
      </c>
    </row>
    <row r="160" spans="31:38" x14ac:dyDescent="0.75">
      <c r="AE160" s="38" t="str">
        <f t="shared" si="45"/>
        <v>Agosto</v>
      </c>
      <c r="AF160" s="222" t="s">
        <v>749</v>
      </c>
      <c r="AG160" s="52">
        <f t="shared" si="33"/>
        <v>0</v>
      </c>
      <c r="AH160" s="52">
        <f t="shared" si="34"/>
        <v>0</v>
      </c>
      <c r="AI160" s="52">
        <f t="shared" si="35"/>
        <v>0</v>
      </c>
      <c r="AJ160" s="52">
        <f t="shared" si="36"/>
        <v>0</v>
      </c>
      <c r="AK160" s="52">
        <f t="shared" si="37"/>
        <v>0</v>
      </c>
      <c r="AL160" s="52">
        <f t="shared" si="38"/>
        <v>0</v>
      </c>
    </row>
    <row r="161" spans="31:38" x14ac:dyDescent="0.75">
      <c r="AE161" s="38" t="s">
        <v>506</v>
      </c>
      <c r="AF161" s="222" t="s">
        <v>586</v>
      </c>
      <c r="AG161" s="52">
        <f t="shared" si="33"/>
        <v>0</v>
      </c>
      <c r="AH161" s="52">
        <f t="shared" si="34"/>
        <v>0</v>
      </c>
      <c r="AI161" s="52">
        <f t="shared" si="35"/>
        <v>0</v>
      </c>
      <c r="AJ161" s="52">
        <f t="shared" si="36"/>
        <v>0</v>
      </c>
      <c r="AK161" s="52">
        <f t="shared" si="37"/>
        <v>0</v>
      </c>
      <c r="AL161" s="52">
        <f t="shared" si="38"/>
        <v>0</v>
      </c>
    </row>
    <row r="162" spans="31:38" x14ac:dyDescent="0.75">
      <c r="AE162" s="38" t="str">
        <f t="shared" ref="AE162:AE163" si="46">AE161</f>
        <v>Septiembre</v>
      </c>
      <c r="AF162" s="222" t="s">
        <v>750</v>
      </c>
      <c r="AG162" s="52">
        <f t="shared" si="33"/>
        <v>0</v>
      </c>
      <c r="AH162" s="52">
        <f t="shared" si="34"/>
        <v>0</v>
      </c>
      <c r="AI162" s="52">
        <f t="shared" si="35"/>
        <v>0</v>
      </c>
      <c r="AJ162" s="52">
        <f t="shared" si="36"/>
        <v>0</v>
      </c>
      <c r="AK162" s="52">
        <f t="shared" si="37"/>
        <v>0</v>
      </c>
      <c r="AL162" s="52">
        <f t="shared" si="38"/>
        <v>0</v>
      </c>
    </row>
    <row r="163" spans="31:38" x14ac:dyDescent="0.75">
      <c r="AE163" s="38" t="str">
        <f t="shared" si="46"/>
        <v>Septiembre</v>
      </c>
      <c r="AF163" s="222" t="s">
        <v>749</v>
      </c>
      <c r="AG163" s="52">
        <f t="shared" si="33"/>
        <v>0</v>
      </c>
      <c r="AH163" s="52">
        <f t="shared" si="34"/>
        <v>0</v>
      </c>
      <c r="AI163" s="52">
        <f t="shared" si="35"/>
        <v>0</v>
      </c>
      <c r="AJ163" s="52">
        <f t="shared" si="36"/>
        <v>0</v>
      </c>
      <c r="AK163" s="52">
        <f t="shared" si="37"/>
        <v>0</v>
      </c>
      <c r="AL163" s="52">
        <f t="shared" si="38"/>
        <v>0</v>
      </c>
    </row>
    <row r="164" spans="31:38" x14ac:dyDescent="0.75">
      <c r="AE164" s="38" t="s">
        <v>507</v>
      </c>
      <c r="AF164" s="222" t="s">
        <v>586</v>
      </c>
      <c r="AG164" s="52">
        <f t="shared" si="33"/>
        <v>0</v>
      </c>
      <c r="AH164" s="52">
        <f t="shared" si="34"/>
        <v>0</v>
      </c>
      <c r="AI164" s="52">
        <f t="shared" si="35"/>
        <v>0</v>
      </c>
      <c r="AJ164" s="52">
        <f t="shared" si="36"/>
        <v>0</v>
      </c>
      <c r="AK164" s="52">
        <f t="shared" si="37"/>
        <v>0</v>
      </c>
      <c r="AL164" s="52">
        <f t="shared" si="38"/>
        <v>0</v>
      </c>
    </row>
    <row r="165" spans="31:38" x14ac:dyDescent="0.75">
      <c r="AE165" s="38" t="str">
        <f t="shared" ref="AE165:AE166" si="47">AE164</f>
        <v>Octubre</v>
      </c>
      <c r="AF165" s="222" t="s">
        <v>750</v>
      </c>
      <c r="AG165" s="52">
        <f t="shared" si="33"/>
        <v>30926.1744966443</v>
      </c>
      <c r="AH165" s="52">
        <f t="shared" si="34"/>
        <v>0</v>
      </c>
      <c r="AI165" s="52">
        <f t="shared" si="35"/>
        <v>46389.261744966447</v>
      </c>
      <c r="AJ165" s="52">
        <f t="shared" si="36"/>
        <v>0.23260940368216482</v>
      </c>
      <c r="AK165" s="52">
        <f t="shared" si="37"/>
        <v>0.33318911366638138</v>
      </c>
      <c r="AL165" s="52">
        <f t="shared" si="38"/>
        <v>9.5619045863408427</v>
      </c>
    </row>
    <row r="166" spans="31:38" x14ac:dyDescent="0.75">
      <c r="AE166" s="38" t="str">
        <f t="shared" si="47"/>
        <v>Octubre</v>
      </c>
      <c r="AF166" s="222" t="s">
        <v>749</v>
      </c>
      <c r="AG166" s="52">
        <f t="shared" si="33"/>
        <v>0</v>
      </c>
      <c r="AH166" s="52">
        <f t="shared" si="34"/>
        <v>0</v>
      </c>
      <c r="AI166" s="52">
        <f t="shared" si="35"/>
        <v>0</v>
      </c>
      <c r="AJ166" s="52">
        <f t="shared" si="36"/>
        <v>0</v>
      </c>
      <c r="AK166" s="52">
        <f t="shared" si="37"/>
        <v>0</v>
      </c>
      <c r="AL166" s="52">
        <f t="shared" si="38"/>
        <v>0</v>
      </c>
    </row>
    <row r="167" spans="31:38" x14ac:dyDescent="0.75">
      <c r="AE167" s="38" t="s">
        <v>508</v>
      </c>
      <c r="AF167" s="222" t="s">
        <v>586</v>
      </c>
      <c r="AG167" s="52">
        <f t="shared" si="33"/>
        <v>0</v>
      </c>
      <c r="AH167" s="52">
        <f t="shared" si="34"/>
        <v>0</v>
      </c>
      <c r="AI167" s="52">
        <f t="shared" si="35"/>
        <v>0</v>
      </c>
      <c r="AJ167" s="52">
        <f t="shared" si="36"/>
        <v>0</v>
      </c>
      <c r="AK167" s="52">
        <f t="shared" si="37"/>
        <v>0</v>
      </c>
      <c r="AL167" s="52">
        <f t="shared" si="38"/>
        <v>0</v>
      </c>
    </row>
    <row r="168" spans="31:38" x14ac:dyDescent="0.75">
      <c r="AE168" s="38" t="str">
        <f t="shared" ref="AE168:AE169" si="48">AE167</f>
        <v>Noviembre</v>
      </c>
      <c r="AF168" s="222" t="s">
        <v>750</v>
      </c>
      <c r="AG168" s="52">
        <f t="shared" si="33"/>
        <v>21.599999999999998</v>
      </c>
      <c r="AH168" s="52">
        <f t="shared" si="34"/>
        <v>4.3199999999999994</v>
      </c>
      <c r="AI168" s="52">
        <f t="shared" si="35"/>
        <v>17.279999999999998</v>
      </c>
      <c r="AJ168" s="52">
        <f t="shared" si="36"/>
        <v>8.2170706154320749E-5</v>
      </c>
      <c r="AK168" s="52">
        <f t="shared" si="37"/>
        <v>8.2170706154320749E-5</v>
      </c>
      <c r="AL168" s="52">
        <f t="shared" si="38"/>
        <v>2.3829504784753015E-3</v>
      </c>
    </row>
    <row r="169" spans="31:38" x14ac:dyDescent="0.75">
      <c r="AE169" s="38" t="str">
        <f t="shared" si="48"/>
        <v>Noviembre</v>
      </c>
      <c r="AF169" s="222" t="s">
        <v>749</v>
      </c>
      <c r="AG169" s="52">
        <f t="shared" si="33"/>
        <v>0</v>
      </c>
      <c r="AH169" s="52">
        <f t="shared" si="34"/>
        <v>0</v>
      </c>
      <c r="AI169" s="52">
        <f t="shared" si="35"/>
        <v>0</v>
      </c>
      <c r="AJ169" s="52">
        <f t="shared" si="36"/>
        <v>0</v>
      </c>
      <c r="AK169" s="52">
        <f t="shared" si="37"/>
        <v>0</v>
      </c>
      <c r="AL169" s="52">
        <f t="shared" si="38"/>
        <v>0</v>
      </c>
    </row>
    <row r="170" spans="31:38" x14ac:dyDescent="0.75">
      <c r="AE170" s="38" t="s">
        <v>509</v>
      </c>
      <c r="AF170" s="222" t="s">
        <v>586</v>
      </c>
      <c r="AG170" s="52">
        <f t="shared" si="33"/>
        <v>0</v>
      </c>
      <c r="AH170" s="52">
        <f t="shared" si="34"/>
        <v>0</v>
      </c>
      <c r="AI170" s="52">
        <f t="shared" si="35"/>
        <v>0</v>
      </c>
      <c r="AJ170" s="52">
        <f t="shared" si="36"/>
        <v>0</v>
      </c>
      <c r="AK170" s="52">
        <f t="shared" si="37"/>
        <v>0</v>
      </c>
      <c r="AL170" s="52">
        <f t="shared" si="38"/>
        <v>0</v>
      </c>
    </row>
    <row r="171" spans="31:38" x14ac:dyDescent="0.75">
      <c r="AE171" s="38" t="s">
        <v>509</v>
      </c>
      <c r="AF171" s="222" t="s">
        <v>750</v>
      </c>
      <c r="AG171" s="52">
        <f t="shared" si="33"/>
        <v>0</v>
      </c>
      <c r="AH171" s="52">
        <f t="shared" si="34"/>
        <v>0</v>
      </c>
      <c r="AI171" s="52">
        <f t="shared" si="35"/>
        <v>0</v>
      </c>
      <c r="AJ171" s="52">
        <f t="shared" si="36"/>
        <v>0</v>
      </c>
      <c r="AK171" s="52">
        <f t="shared" si="37"/>
        <v>0</v>
      </c>
      <c r="AL171" s="52">
        <f t="shared" si="38"/>
        <v>0</v>
      </c>
    </row>
    <row r="172" spans="31:38" x14ac:dyDescent="0.75">
      <c r="AE172" s="38" t="s">
        <v>509</v>
      </c>
      <c r="AF172" s="222" t="s">
        <v>749</v>
      </c>
      <c r="AG172" s="52">
        <f t="shared" si="33"/>
        <v>0</v>
      </c>
      <c r="AH172" s="52">
        <f t="shared" si="34"/>
        <v>0</v>
      </c>
      <c r="AI172" s="52">
        <f t="shared" si="35"/>
        <v>0</v>
      </c>
      <c r="AJ172" s="52">
        <f t="shared" si="36"/>
        <v>0</v>
      </c>
      <c r="AK172" s="52">
        <f t="shared" si="37"/>
        <v>0</v>
      </c>
      <c r="AL172" s="52">
        <f t="shared" si="38"/>
        <v>0</v>
      </c>
    </row>
  </sheetData>
  <mergeCells count="29">
    <mergeCell ref="K43:L43"/>
    <mergeCell ref="H43:J43"/>
    <mergeCell ref="F43:F44"/>
    <mergeCell ref="M43:M44"/>
    <mergeCell ref="O43:O44"/>
    <mergeCell ref="B14:G14"/>
    <mergeCell ref="H14:R14"/>
    <mergeCell ref="H16:R26"/>
    <mergeCell ref="N43:N44"/>
    <mergeCell ref="P43:P44"/>
    <mergeCell ref="R43:R44"/>
    <mergeCell ref="B43:B44"/>
    <mergeCell ref="C43:C44"/>
    <mergeCell ref="D43:D44"/>
    <mergeCell ref="E43:E44"/>
    <mergeCell ref="M41:T41"/>
    <mergeCell ref="M42:Q42"/>
    <mergeCell ref="R42:T42"/>
    <mergeCell ref="S43:S44"/>
    <mergeCell ref="T43:T44"/>
    <mergeCell ref="Q43:Q44"/>
    <mergeCell ref="AJ135:AJ136"/>
    <mergeCell ref="AK135:AK136"/>
    <mergeCell ref="AL135:AL136"/>
    <mergeCell ref="AE135:AE136"/>
    <mergeCell ref="AF135:AF136"/>
    <mergeCell ref="AG135:AG136"/>
    <mergeCell ref="AH135:AH136"/>
    <mergeCell ref="AI135:AI136"/>
  </mergeCells>
  <hyperlinks>
    <hyperlink ref="B10" location="VENTEOS!A1" display="&lt;&lt;&lt;VENTEOS" xr:uid="{8B1DC3ED-259E-455B-8EAC-0F49D78DCCF7}"/>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18733A9-BC5F-45D4-8A12-AA93591731D7}">
          <x14:formula1>
            <xm:f>Hoja1!$B$45:$B$56</xm:f>
          </x14:formula1>
          <xm:sqref>F45:F132</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3C05B-3A0C-4E89-A1D4-98DB6D3B3030}">
  <sheetPr>
    <tabColor theme="5" tint="0.79998168889431442"/>
  </sheetPr>
  <dimension ref="A1:BH171"/>
  <sheetViews>
    <sheetView zoomScale="60" zoomScaleNormal="60" workbookViewId="0">
      <selection activeCell="B9" sqref="B9"/>
    </sheetView>
  </sheetViews>
  <sheetFormatPr baseColWidth="10" defaultRowHeight="14.75" x14ac:dyDescent="0.75"/>
  <cols>
    <col min="1" max="1" width="10.90625" style="1"/>
    <col min="2" max="2" width="29.90625" bestFit="1" customWidth="1"/>
    <col min="3" max="3" width="29.90625" customWidth="1"/>
    <col min="4" max="5" width="29.90625" style="160" customWidth="1"/>
    <col min="6" max="6" width="29.90625" customWidth="1"/>
    <col min="7" max="7" width="41.6328125" bestFit="1" customWidth="1"/>
    <col min="8" max="8" width="19.08984375" bestFit="1" customWidth="1"/>
    <col min="9" max="9" width="29.08984375" bestFit="1" customWidth="1"/>
    <col min="10" max="10" width="44.08984375" bestFit="1" customWidth="1"/>
    <col min="14" max="27" width="10.90625" style="1"/>
    <col min="28" max="28" width="0" style="1" hidden="1" customWidth="1"/>
    <col min="29" max="29" width="10.90625" style="1" hidden="1" customWidth="1"/>
    <col min="30" max="30" width="10.08984375" style="83" hidden="1" customWidth="1"/>
    <col min="31" max="31" width="27.1796875" style="83" hidden="1" customWidth="1"/>
    <col min="32" max="33" width="27.453125" style="83" hidden="1" customWidth="1"/>
    <col min="34" max="36" width="22.81640625" style="83" hidden="1" customWidth="1"/>
    <col min="37" max="37" width="21.453125" style="83" hidden="1" customWidth="1"/>
    <col min="38" max="38" width="21.26953125" style="83" hidden="1" customWidth="1"/>
    <col min="39" max="39" width="21.453125" style="83" hidden="1" customWidth="1"/>
    <col min="40" max="40" width="18.7265625" style="83" hidden="1" customWidth="1"/>
    <col min="41" max="41" width="19.08984375" style="83" hidden="1" customWidth="1"/>
    <col min="42" max="60" width="10.90625" style="1" hidden="1" customWidth="1"/>
    <col min="61" max="61" width="0" style="1" hidden="1" customWidth="1"/>
    <col min="62" max="16384" width="10.90625" style="1"/>
  </cols>
  <sheetData>
    <row r="1" spans="2:41" x14ac:dyDescent="0.75">
      <c r="B1" s="1"/>
      <c r="C1" s="1"/>
      <c r="D1" s="1"/>
      <c r="E1" s="1"/>
      <c r="F1" s="1"/>
      <c r="G1" s="1"/>
      <c r="H1" s="1"/>
      <c r="I1" s="1"/>
      <c r="J1" s="1"/>
      <c r="K1" s="1"/>
      <c r="L1" s="1"/>
      <c r="M1" s="1"/>
      <c r="AD1" s="1"/>
      <c r="AE1" s="1"/>
      <c r="AF1" s="1"/>
      <c r="AG1" s="1"/>
      <c r="AH1" s="1"/>
      <c r="AI1" s="1"/>
      <c r="AJ1" s="1"/>
      <c r="AK1" s="1"/>
      <c r="AL1" s="1"/>
      <c r="AM1" s="1"/>
      <c r="AN1" s="1"/>
      <c r="AO1" s="1"/>
    </row>
    <row r="2" spans="2:41" x14ac:dyDescent="0.75">
      <c r="B2" s="1"/>
      <c r="C2" s="1"/>
      <c r="D2" s="1"/>
      <c r="E2" s="1"/>
      <c r="F2" s="1"/>
      <c r="G2" s="1"/>
      <c r="H2" s="1"/>
      <c r="I2" s="1"/>
      <c r="J2" s="1"/>
      <c r="K2" s="1"/>
      <c r="L2" s="1"/>
      <c r="M2" s="1"/>
      <c r="AD2" s="1"/>
      <c r="AE2" s="1"/>
      <c r="AF2" s="1"/>
      <c r="AG2" s="1"/>
      <c r="AH2" s="1"/>
      <c r="AI2" s="1"/>
      <c r="AJ2" s="1"/>
      <c r="AK2" s="1"/>
      <c r="AL2" s="1"/>
      <c r="AM2" s="1"/>
      <c r="AN2" s="1"/>
      <c r="AO2" s="1"/>
    </row>
    <row r="3" spans="2:41" x14ac:dyDescent="0.75">
      <c r="B3" s="1"/>
      <c r="C3" s="1"/>
      <c r="D3" s="1"/>
      <c r="E3" s="1"/>
      <c r="F3" s="1"/>
      <c r="G3" s="1"/>
      <c r="H3" s="1"/>
      <c r="I3" s="1"/>
      <c r="J3" s="1"/>
      <c r="K3" s="1"/>
      <c r="L3" s="1"/>
      <c r="M3" s="1"/>
      <c r="AD3" s="1"/>
      <c r="AE3" s="1"/>
      <c r="AF3" s="1"/>
      <c r="AG3" s="1"/>
      <c r="AH3" s="1"/>
      <c r="AI3" s="1"/>
      <c r="AJ3" s="1"/>
      <c r="AK3" s="1"/>
      <c r="AL3" s="1"/>
      <c r="AM3" s="1"/>
      <c r="AN3" s="1"/>
      <c r="AO3" s="1"/>
    </row>
    <row r="4" spans="2:41" x14ac:dyDescent="0.75">
      <c r="B4" s="1"/>
      <c r="C4" s="1"/>
      <c r="D4" s="1"/>
      <c r="E4" s="1"/>
      <c r="F4" s="1"/>
      <c r="G4" s="1"/>
      <c r="H4" s="1"/>
      <c r="I4" s="1"/>
      <c r="J4" s="1"/>
      <c r="K4" s="1"/>
      <c r="L4" s="1"/>
      <c r="M4" s="1"/>
      <c r="AD4" s="1"/>
      <c r="AE4" s="1"/>
      <c r="AF4" s="1"/>
      <c r="AG4" s="1"/>
      <c r="AH4" s="1"/>
      <c r="AI4" s="1"/>
      <c r="AJ4" s="1"/>
      <c r="AK4" s="1"/>
      <c r="AL4" s="1"/>
      <c r="AM4" s="1"/>
      <c r="AN4" s="1"/>
      <c r="AO4" s="1"/>
    </row>
    <row r="5" spans="2:41" x14ac:dyDescent="0.75">
      <c r="B5" s="1"/>
      <c r="C5" s="1"/>
      <c r="D5" s="1"/>
      <c r="E5" s="1"/>
      <c r="F5" s="1"/>
      <c r="G5" s="1"/>
      <c r="H5" s="1"/>
      <c r="I5" s="1"/>
      <c r="J5" s="1"/>
      <c r="K5" s="1"/>
      <c r="L5" s="1"/>
      <c r="M5" s="1"/>
      <c r="AD5" s="1"/>
      <c r="AE5" s="1"/>
      <c r="AF5" s="1"/>
      <c r="AG5" s="1"/>
      <c r="AH5" s="1"/>
      <c r="AI5" s="1"/>
      <c r="AJ5" s="1"/>
      <c r="AK5" s="1"/>
      <c r="AL5" s="1"/>
      <c r="AM5" s="1"/>
      <c r="AN5" s="1"/>
      <c r="AO5" s="1"/>
    </row>
    <row r="6" spans="2:41" x14ac:dyDescent="0.75">
      <c r="B6" s="1"/>
      <c r="C6" s="1"/>
      <c r="D6" s="1"/>
      <c r="E6" s="1"/>
      <c r="F6" s="1"/>
      <c r="G6" s="1"/>
      <c r="H6" s="1"/>
      <c r="I6" s="1"/>
      <c r="J6" s="1"/>
      <c r="K6" s="1"/>
      <c r="L6" s="1"/>
      <c r="M6" s="1"/>
      <c r="AD6" s="1"/>
      <c r="AE6" s="1"/>
      <c r="AF6" s="1"/>
      <c r="AG6" s="1"/>
      <c r="AH6" s="1"/>
      <c r="AI6" s="1"/>
      <c r="AJ6" s="1"/>
      <c r="AK6" s="1"/>
      <c r="AL6" s="1"/>
      <c r="AM6" s="1"/>
      <c r="AN6" s="1"/>
      <c r="AO6" s="1"/>
    </row>
    <row r="7" spans="2:41" x14ac:dyDescent="0.75">
      <c r="B7" s="1"/>
      <c r="C7" s="1"/>
      <c r="D7" s="1"/>
      <c r="E7" s="1"/>
      <c r="F7" s="1"/>
      <c r="G7" s="1"/>
      <c r="H7" s="1"/>
      <c r="I7" s="1"/>
      <c r="J7" s="1"/>
      <c r="K7" s="1"/>
      <c r="L7" s="1"/>
      <c r="M7" s="1"/>
      <c r="AD7" s="1"/>
      <c r="AE7" s="1"/>
      <c r="AF7" s="1"/>
      <c r="AG7" s="1"/>
      <c r="AH7" s="1"/>
      <c r="AI7" s="1"/>
      <c r="AJ7" s="1"/>
      <c r="AK7" s="1"/>
      <c r="AL7" s="1"/>
      <c r="AM7" s="1"/>
      <c r="AN7" s="1"/>
      <c r="AO7" s="1"/>
    </row>
    <row r="8" spans="2:41" x14ac:dyDescent="0.75">
      <c r="B8" s="1"/>
      <c r="C8" s="1"/>
      <c r="D8" s="1"/>
      <c r="E8" s="1"/>
      <c r="F8" s="1"/>
      <c r="G8" s="1"/>
      <c r="H8" s="1"/>
      <c r="I8" s="1"/>
      <c r="J8" s="1"/>
      <c r="K8" s="1"/>
      <c r="L8" s="1"/>
      <c r="M8" s="1"/>
      <c r="AD8" s="1"/>
      <c r="AE8" s="1"/>
      <c r="AF8" s="1"/>
      <c r="AG8" s="1"/>
      <c r="AH8" s="1"/>
      <c r="AI8" s="1"/>
      <c r="AJ8" s="1"/>
      <c r="AK8" s="1"/>
      <c r="AL8" s="1"/>
      <c r="AM8" s="1"/>
      <c r="AN8" s="1"/>
      <c r="AO8" s="1"/>
    </row>
    <row r="9" spans="2:41" x14ac:dyDescent="0.75">
      <c r="B9" s="6" t="s">
        <v>419</v>
      </c>
      <c r="C9" s="1"/>
      <c r="D9" s="1"/>
      <c r="E9" s="1"/>
      <c r="F9" s="1"/>
      <c r="G9" s="1"/>
      <c r="H9" s="1"/>
      <c r="I9" s="1"/>
      <c r="J9" s="1"/>
      <c r="K9" s="1"/>
      <c r="L9" s="1"/>
      <c r="M9" s="1"/>
      <c r="AD9" s="1"/>
      <c r="AE9" s="1"/>
      <c r="AF9" s="1"/>
      <c r="AG9" s="1"/>
      <c r="AH9" s="1"/>
      <c r="AI9" s="1"/>
      <c r="AJ9" s="1"/>
      <c r="AK9" s="1"/>
      <c r="AL9" s="1"/>
      <c r="AM9" s="1"/>
      <c r="AN9" s="1"/>
      <c r="AO9" s="1"/>
    </row>
    <row r="10" spans="2:41" x14ac:dyDescent="0.75">
      <c r="B10" s="1"/>
      <c r="C10" s="1"/>
      <c r="D10" s="1"/>
      <c r="E10" s="1"/>
      <c r="F10" s="1"/>
      <c r="G10" s="1"/>
      <c r="H10" s="1"/>
      <c r="I10" s="1"/>
      <c r="J10" s="1"/>
      <c r="K10" s="1"/>
      <c r="L10" s="1"/>
      <c r="M10" s="1"/>
      <c r="AD10" s="1"/>
      <c r="AE10" s="1"/>
      <c r="AF10" s="1"/>
      <c r="AG10" s="1"/>
      <c r="AH10" s="1"/>
      <c r="AI10" s="1"/>
      <c r="AJ10" s="1"/>
      <c r="AK10" s="1"/>
      <c r="AL10" s="1"/>
      <c r="AM10" s="1"/>
      <c r="AN10" s="1"/>
      <c r="AO10" s="1"/>
    </row>
    <row r="11" spans="2:41" ht="18.5" x14ac:dyDescent="0.9">
      <c r="B11" s="12" t="s">
        <v>313</v>
      </c>
      <c r="C11" s="12"/>
      <c r="D11" s="12"/>
      <c r="E11" s="12"/>
      <c r="F11" s="12"/>
      <c r="G11" s="1"/>
      <c r="H11" s="1"/>
      <c r="I11" s="1"/>
      <c r="J11" s="1"/>
      <c r="K11" s="1"/>
      <c r="L11" s="1"/>
      <c r="M11" s="1"/>
      <c r="AD11" s="1"/>
      <c r="AE11" s="1"/>
      <c r="AF11" s="1"/>
      <c r="AG11" s="1"/>
      <c r="AH11" s="1"/>
      <c r="AI11" s="1"/>
      <c r="AJ11" s="1"/>
      <c r="AK11" s="1"/>
      <c r="AL11" s="1"/>
      <c r="AM11" s="1"/>
      <c r="AN11" s="1"/>
      <c r="AO11" s="1"/>
    </row>
    <row r="12" spans="2:41" x14ac:dyDescent="0.75">
      <c r="B12" s="1"/>
      <c r="C12" s="1"/>
      <c r="D12" s="1"/>
      <c r="E12" s="1"/>
      <c r="F12" s="1"/>
      <c r="G12" s="1"/>
      <c r="H12" s="1"/>
      <c r="I12" s="1"/>
      <c r="J12" s="1"/>
      <c r="K12" s="1"/>
      <c r="L12" s="1"/>
      <c r="M12" s="1"/>
      <c r="AD12" s="1"/>
      <c r="AE12" s="1"/>
      <c r="AF12" s="1"/>
      <c r="AG12" s="1"/>
      <c r="AH12" s="1"/>
      <c r="AI12" s="1"/>
      <c r="AJ12" s="1"/>
      <c r="AK12" s="1"/>
      <c r="AL12" s="1"/>
      <c r="AM12" s="1"/>
      <c r="AN12" s="1"/>
      <c r="AO12" s="1"/>
    </row>
    <row r="13" spans="2:41" x14ac:dyDescent="0.75">
      <c r="B13" s="259" t="s">
        <v>1013</v>
      </c>
      <c r="C13" s="284"/>
      <c r="D13" s="284"/>
      <c r="E13" s="284"/>
      <c r="F13" s="284"/>
      <c r="G13" s="284"/>
      <c r="H13" s="400" t="s">
        <v>826</v>
      </c>
      <c r="I13" s="401"/>
      <c r="J13" s="401"/>
      <c r="K13" s="401"/>
      <c r="L13" s="401"/>
      <c r="M13" s="401"/>
      <c r="N13" s="401"/>
      <c r="O13" s="401"/>
      <c r="P13" s="401"/>
      <c r="Q13" s="401"/>
      <c r="R13" s="402"/>
      <c r="AD13" s="1"/>
      <c r="AE13" s="1"/>
      <c r="AF13" s="1"/>
      <c r="AG13" s="1"/>
      <c r="AH13" s="1"/>
      <c r="AI13" s="1"/>
      <c r="AJ13" s="1"/>
      <c r="AK13" s="1"/>
      <c r="AL13" s="1"/>
      <c r="AM13" s="1"/>
      <c r="AN13" s="1"/>
      <c r="AO13" s="1"/>
    </row>
    <row r="14" spans="2:41" x14ac:dyDescent="0.75">
      <c r="B14" s="22"/>
      <c r="C14" s="23"/>
      <c r="D14" s="23"/>
      <c r="E14" s="23"/>
      <c r="F14" s="23"/>
      <c r="G14" s="23"/>
      <c r="H14" s="22"/>
      <c r="I14" s="23"/>
      <c r="J14" s="23"/>
      <c r="K14" s="23"/>
      <c r="L14" s="23"/>
      <c r="M14" s="23"/>
      <c r="N14" s="23"/>
      <c r="O14" s="23"/>
      <c r="P14" s="23"/>
      <c r="Q14" s="23"/>
      <c r="R14" s="24"/>
      <c r="AD14" s="1"/>
      <c r="AE14" s="1"/>
      <c r="AF14" s="1"/>
      <c r="AG14" s="1"/>
      <c r="AH14" s="1"/>
      <c r="AI14" s="1"/>
      <c r="AJ14" s="1"/>
      <c r="AK14" s="1"/>
      <c r="AL14" s="1"/>
      <c r="AM14" s="1"/>
      <c r="AN14" s="1"/>
      <c r="AO14" s="1"/>
    </row>
    <row r="15" spans="2:41" x14ac:dyDescent="0.75">
      <c r="B15" s="25"/>
      <c r="C15" s="1"/>
      <c r="D15" s="1"/>
      <c r="E15" s="1"/>
      <c r="F15" s="1"/>
      <c r="G15" s="1"/>
      <c r="H15" s="272" t="s">
        <v>1068</v>
      </c>
      <c r="I15" s="265"/>
      <c r="J15" s="265"/>
      <c r="K15" s="265"/>
      <c r="L15" s="265"/>
      <c r="M15" s="265"/>
      <c r="N15" s="265"/>
      <c r="O15" s="265"/>
      <c r="P15" s="265"/>
      <c r="Q15" s="265"/>
      <c r="R15" s="273"/>
      <c r="AD15" s="1"/>
      <c r="AE15" s="1"/>
      <c r="AF15" s="1"/>
      <c r="AG15" s="1"/>
      <c r="AH15" s="1"/>
      <c r="AI15" s="1"/>
      <c r="AJ15" s="1"/>
      <c r="AK15" s="1"/>
      <c r="AL15" s="1"/>
      <c r="AM15" s="1"/>
      <c r="AN15" s="1"/>
      <c r="AO15" s="1"/>
    </row>
    <row r="16" spans="2:41" x14ac:dyDescent="0.75">
      <c r="B16" s="25"/>
      <c r="C16" s="1"/>
      <c r="D16" s="1"/>
      <c r="E16" s="1"/>
      <c r="F16" s="1"/>
      <c r="G16" s="1"/>
      <c r="H16" s="272"/>
      <c r="I16" s="265"/>
      <c r="J16" s="265"/>
      <c r="K16" s="265"/>
      <c r="L16" s="265"/>
      <c r="M16" s="265"/>
      <c r="N16" s="265"/>
      <c r="O16" s="265"/>
      <c r="P16" s="265"/>
      <c r="Q16" s="265"/>
      <c r="R16" s="273"/>
      <c r="AD16" s="1"/>
      <c r="AE16" s="1"/>
      <c r="AF16" s="1"/>
      <c r="AG16" s="1"/>
      <c r="AH16" s="1"/>
      <c r="AI16" s="1"/>
      <c r="AJ16" s="1"/>
      <c r="AK16" s="1"/>
      <c r="AL16" s="1"/>
      <c r="AM16" s="1"/>
      <c r="AN16" s="1"/>
      <c r="AO16" s="1"/>
    </row>
    <row r="17" spans="2:41" x14ac:dyDescent="0.75">
      <c r="B17" s="25"/>
      <c r="C17" s="1"/>
      <c r="D17" s="1"/>
      <c r="E17" s="1"/>
      <c r="F17" s="1"/>
      <c r="G17" s="1"/>
      <c r="H17" s="272"/>
      <c r="I17" s="265"/>
      <c r="J17" s="265"/>
      <c r="K17" s="265"/>
      <c r="L17" s="265"/>
      <c r="M17" s="265"/>
      <c r="N17" s="265"/>
      <c r="O17" s="265"/>
      <c r="P17" s="265"/>
      <c r="Q17" s="265"/>
      <c r="R17" s="273"/>
      <c r="AD17" s="1"/>
      <c r="AE17" s="1"/>
      <c r="AF17" s="1"/>
      <c r="AG17" s="1"/>
      <c r="AH17" s="1"/>
      <c r="AI17" s="1"/>
      <c r="AJ17" s="1"/>
      <c r="AK17" s="1"/>
      <c r="AL17" s="1"/>
      <c r="AM17" s="1"/>
      <c r="AN17" s="1"/>
      <c r="AO17" s="1"/>
    </row>
    <row r="18" spans="2:41" x14ac:dyDescent="0.75">
      <c r="B18" s="25"/>
      <c r="C18" s="1"/>
      <c r="D18" s="1"/>
      <c r="E18" s="1"/>
      <c r="F18" s="1"/>
      <c r="G18" s="1"/>
      <c r="H18" s="272"/>
      <c r="I18" s="265"/>
      <c r="J18" s="265"/>
      <c r="K18" s="265"/>
      <c r="L18" s="265"/>
      <c r="M18" s="265"/>
      <c r="N18" s="265"/>
      <c r="O18" s="265"/>
      <c r="P18" s="265"/>
      <c r="Q18" s="265"/>
      <c r="R18" s="273"/>
      <c r="AD18" s="1"/>
      <c r="AE18" s="1"/>
      <c r="AF18" s="1"/>
      <c r="AG18" s="1"/>
      <c r="AH18" s="1"/>
      <c r="AI18" s="1"/>
      <c r="AJ18" s="1"/>
      <c r="AK18" s="1"/>
      <c r="AL18" s="1"/>
      <c r="AM18" s="1"/>
      <c r="AN18" s="1"/>
      <c r="AO18" s="1"/>
    </row>
    <row r="19" spans="2:41" x14ac:dyDescent="0.75">
      <c r="B19" s="25"/>
      <c r="C19" s="1"/>
      <c r="D19" s="1"/>
      <c r="E19" s="1"/>
      <c r="F19" s="1"/>
      <c r="G19" s="1"/>
      <c r="H19" s="272"/>
      <c r="I19" s="265"/>
      <c r="J19" s="265"/>
      <c r="K19" s="265"/>
      <c r="L19" s="265"/>
      <c r="M19" s="265"/>
      <c r="N19" s="265"/>
      <c r="O19" s="265"/>
      <c r="P19" s="265"/>
      <c r="Q19" s="265"/>
      <c r="R19" s="273"/>
      <c r="AD19" s="1"/>
      <c r="AE19" s="1"/>
      <c r="AF19" s="1"/>
      <c r="AG19" s="1"/>
      <c r="AH19" s="1"/>
      <c r="AI19" s="1"/>
      <c r="AJ19" s="1"/>
      <c r="AK19" s="1"/>
      <c r="AL19" s="1"/>
      <c r="AM19" s="1"/>
      <c r="AN19" s="1"/>
      <c r="AO19" s="1"/>
    </row>
    <row r="20" spans="2:41" x14ac:dyDescent="0.75">
      <c r="B20" s="25"/>
      <c r="C20" s="1"/>
      <c r="D20" s="1"/>
      <c r="E20" s="1"/>
      <c r="F20" s="1"/>
      <c r="G20" s="1"/>
      <c r="H20" s="272"/>
      <c r="I20" s="265"/>
      <c r="J20" s="265"/>
      <c r="K20" s="265"/>
      <c r="L20" s="265"/>
      <c r="M20" s="265"/>
      <c r="N20" s="265"/>
      <c r="O20" s="265"/>
      <c r="P20" s="265"/>
      <c r="Q20" s="265"/>
      <c r="R20" s="273"/>
      <c r="AD20" s="1"/>
      <c r="AE20" s="1"/>
      <c r="AF20" s="1"/>
      <c r="AG20" s="1"/>
      <c r="AH20" s="1"/>
      <c r="AI20" s="1"/>
      <c r="AJ20" s="1"/>
      <c r="AK20" s="1"/>
      <c r="AL20" s="1"/>
      <c r="AM20" s="1"/>
      <c r="AN20" s="1"/>
      <c r="AO20" s="1"/>
    </row>
    <row r="21" spans="2:41" x14ac:dyDescent="0.75">
      <c r="B21" s="25"/>
      <c r="C21" s="1"/>
      <c r="D21" s="1"/>
      <c r="E21" s="1"/>
      <c r="F21" s="1"/>
      <c r="G21" s="1"/>
      <c r="H21" s="272"/>
      <c r="I21" s="265"/>
      <c r="J21" s="265"/>
      <c r="K21" s="265"/>
      <c r="L21" s="265"/>
      <c r="M21" s="265"/>
      <c r="N21" s="265"/>
      <c r="O21" s="265"/>
      <c r="P21" s="265"/>
      <c r="Q21" s="265"/>
      <c r="R21" s="273"/>
      <c r="AD21" s="1"/>
      <c r="AE21" s="1"/>
      <c r="AF21" s="1"/>
      <c r="AG21" s="1"/>
      <c r="AH21" s="1"/>
      <c r="AI21" s="1"/>
      <c r="AJ21" s="1"/>
      <c r="AK21" s="1"/>
      <c r="AL21" s="1"/>
      <c r="AM21" s="1"/>
      <c r="AN21" s="1"/>
      <c r="AO21" s="1"/>
    </row>
    <row r="22" spans="2:41" x14ac:dyDescent="0.75">
      <c r="B22" s="25"/>
      <c r="C22" s="1"/>
      <c r="D22" s="1"/>
      <c r="E22" s="1"/>
      <c r="F22" s="1"/>
      <c r="G22" s="1"/>
      <c r="H22" s="272"/>
      <c r="I22" s="265"/>
      <c r="J22" s="265"/>
      <c r="K22" s="265"/>
      <c r="L22" s="265"/>
      <c r="M22" s="265"/>
      <c r="N22" s="265"/>
      <c r="O22" s="265"/>
      <c r="P22" s="265"/>
      <c r="Q22" s="265"/>
      <c r="R22" s="273"/>
      <c r="AD22" s="1"/>
      <c r="AE22" s="1"/>
      <c r="AF22" s="1"/>
      <c r="AG22" s="1"/>
      <c r="AH22" s="1"/>
      <c r="AI22" s="1"/>
      <c r="AJ22" s="1"/>
      <c r="AK22" s="1"/>
      <c r="AL22" s="1"/>
      <c r="AM22" s="1"/>
      <c r="AN22" s="1"/>
      <c r="AO22" s="1"/>
    </row>
    <row r="23" spans="2:41" ht="18.5" x14ac:dyDescent="0.9">
      <c r="B23" s="104"/>
      <c r="C23" s="1"/>
      <c r="D23" s="1"/>
      <c r="E23" s="1"/>
      <c r="F23" s="1"/>
      <c r="G23" s="1"/>
      <c r="H23" s="272"/>
      <c r="I23" s="265"/>
      <c r="J23" s="265"/>
      <c r="K23" s="265"/>
      <c r="L23" s="265"/>
      <c r="M23" s="265"/>
      <c r="N23" s="265"/>
      <c r="O23" s="265"/>
      <c r="P23" s="265"/>
      <c r="Q23" s="265"/>
      <c r="R23" s="273"/>
      <c r="AD23" s="1"/>
      <c r="AE23" s="1"/>
      <c r="AF23" s="1"/>
      <c r="AG23" s="1"/>
      <c r="AH23" s="1"/>
      <c r="AI23" s="1"/>
      <c r="AJ23" s="1"/>
      <c r="AK23" s="1"/>
      <c r="AL23" s="1"/>
      <c r="AM23" s="1"/>
      <c r="AN23" s="1"/>
      <c r="AO23" s="1"/>
    </row>
    <row r="24" spans="2:41" x14ac:dyDescent="0.75">
      <c r="B24" s="25"/>
      <c r="C24" s="1"/>
      <c r="D24" s="1"/>
      <c r="E24" s="1"/>
      <c r="F24" s="1"/>
      <c r="G24" s="1"/>
      <c r="H24" s="272"/>
      <c r="I24" s="265"/>
      <c r="J24" s="265"/>
      <c r="K24" s="265"/>
      <c r="L24" s="265"/>
      <c r="M24" s="265"/>
      <c r="N24" s="265"/>
      <c r="O24" s="265"/>
      <c r="P24" s="265"/>
      <c r="Q24" s="265"/>
      <c r="R24" s="273"/>
      <c r="AD24" s="1"/>
      <c r="AE24" s="1"/>
      <c r="AF24" s="1"/>
      <c r="AG24" s="1"/>
      <c r="AH24" s="1"/>
      <c r="AI24" s="1"/>
      <c r="AJ24" s="1"/>
      <c r="AK24" s="1"/>
      <c r="AL24" s="1"/>
      <c r="AM24" s="1"/>
      <c r="AN24" s="1"/>
      <c r="AO24" s="1"/>
    </row>
    <row r="25" spans="2:41" x14ac:dyDescent="0.75">
      <c r="B25" s="25"/>
      <c r="C25" s="1"/>
      <c r="D25" s="1"/>
      <c r="E25" s="1"/>
      <c r="F25" s="1"/>
      <c r="G25" s="1"/>
      <c r="H25" s="272"/>
      <c r="I25" s="265"/>
      <c r="J25" s="265"/>
      <c r="K25" s="265"/>
      <c r="L25" s="265"/>
      <c r="M25" s="265"/>
      <c r="N25" s="265"/>
      <c r="O25" s="265"/>
      <c r="P25" s="265"/>
      <c r="Q25" s="265"/>
      <c r="R25" s="273"/>
      <c r="AD25" s="1"/>
      <c r="AE25" s="1"/>
      <c r="AF25" s="1"/>
      <c r="AG25" s="1"/>
      <c r="AH25" s="1"/>
      <c r="AI25" s="1"/>
      <c r="AJ25" s="1"/>
      <c r="AK25" s="1"/>
      <c r="AL25" s="1"/>
      <c r="AM25" s="1"/>
      <c r="AN25" s="1"/>
      <c r="AO25" s="1"/>
    </row>
    <row r="26" spans="2:41" x14ac:dyDescent="0.75">
      <c r="B26" s="25"/>
      <c r="C26" s="1"/>
      <c r="D26" s="1"/>
      <c r="E26" s="1"/>
      <c r="F26" s="1"/>
      <c r="G26" s="1"/>
      <c r="H26" s="54" t="s">
        <v>76</v>
      </c>
      <c r="I26" s="11"/>
      <c r="J26" s="11"/>
      <c r="K26" s="11"/>
      <c r="L26" s="11"/>
      <c r="M26" s="11"/>
      <c r="N26" s="11"/>
      <c r="O26" s="11"/>
      <c r="P26" s="11"/>
      <c r="Q26" s="11"/>
      <c r="R26" s="26"/>
      <c r="AD26" s="1"/>
      <c r="AE26" s="1"/>
      <c r="AF26" s="1"/>
      <c r="AG26" s="1"/>
      <c r="AH26" s="1"/>
      <c r="AI26" s="1"/>
      <c r="AJ26" s="1"/>
      <c r="AK26" s="1"/>
      <c r="AL26" s="1"/>
      <c r="AM26" s="1"/>
      <c r="AN26" s="1"/>
      <c r="AO26" s="1"/>
    </row>
    <row r="27" spans="2:41" x14ac:dyDescent="0.75">
      <c r="B27" s="25"/>
      <c r="C27" s="1"/>
      <c r="D27" s="1"/>
      <c r="E27" s="1"/>
      <c r="F27" s="1"/>
      <c r="G27" s="1"/>
      <c r="H27" s="25"/>
      <c r="I27" s="11"/>
      <c r="J27" s="11"/>
      <c r="K27" s="11"/>
      <c r="L27" s="11"/>
      <c r="M27" s="11"/>
      <c r="N27" s="11"/>
      <c r="O27" s="11"/>
      <c r="P27" s="11"/>
      <c r="Q27" s="11"/>
      <c r="R27" s="26"/>
      <c r="AD27" s="1"/>
      <c r="AE27" s="1"/>
      <c r="AF27" s="1"/>
      <c r="AG27" s="1"/>
      <c r="AH27" s="1"/>
      <c r="AI27" s="1"/>
      <c r="AJ27" s="1"/>
      <c r="AK27" s="1"/>
      <c r="AL27" s="1"/>
      <c r="AM27" s="1"/>
      <c r="AN27" s="1"/>
      <c r="AO27" s="1"/>
    </row>
    <row r="28" spans="2:41" x14ac:dyDescent="0.75">
      <c r="B28" s="25"/>
      <c r="C28" s="1"/>
      <c r="D28" s="1"/>
      <c r="E28" s="1"/>
      <c r="F28" s="1"/>
      <c r="G28" s="1"/>
      <c r="H28" s="30" t="s">
        <v>441</v>
      </c>
      <c r="I28" s="236"/>
      <c r="J28" s="236"/>
      <c r="K28" s="236"/>
      <c r="L28" s="236"/>
      <c r="M28" s="236"/>
      <c r="N28" s="236"/>
      <c r="O28" s="236"/>
      <c r="P28" s="236"/>
      <c r="R28" s="26"/>
      <c r="AD28" s="1"/>
      <c r="AE28" s="1"/>
      <c r="AF28" s="1"/>
      <c r="AG28" s="1"/>
      <c r="AH28" s="1"/>
      <c r="AI28" s="1"/>
      <c r="AJ28" s="1"/>
      <c r="AK28" s="1"/>
      <c r="AL28" s="1"/>
      <c r="AM28" s="1"/>
      <c r="AN28" s="1"/>
      <c r="AO28" s="1"/>
    </row>
    <row r="29" spans="2:41" x14ac:dyDescent="0.75">
      <c r="B29" s="25"/>
      <c r="C29" s="1"/>
      <c r="D29" s="1"/>
      <c r="E29" s="1"/>
      <c r="F29" s="1"/>
      <c r="G29" s="1"/>
      <c r="H29" s="109" t="s">
        <v>915</v>
      </c>
      <c r="I29" s="236"/>
      <c r="J29" s="236"/>
      <c r="K29" s="236"/>
      <c r="L29" s="236"/>
      <c r="M29" s="236"/>
      <c r="N29" s="236"/>
      <c r="O29" s="236"/>
      <c r="P29" s="236"/>
      <c r="R29" s="26"/>
      <c r="AD29" s="1"/>
      <c r="AE29" s="1"/>
      <c r="AF29" s="1"/>
      <c r="AG29" s="1"/>
      <c r="AH29" s="1"/>
      <c r="AI29" s="1"/>
      <c r="AJ29" s="1"/>
      <c r="AK29" s="1"/>
      <c r="AL29" s="1"/>
      <c r="AM29" s="1"/>
      <c r="AN29" s="1"/>
      <c r="AO29" s="1"/>
    </row>
    <row r="30" spans="2:41" x14ac:dyDescent="0.75">
      <c r="B30" s="48"/>
      <c r="C30" s="5"/>
      <c r="D30" s="5"/>
      <c r="E30" s="5"/>
      <c r="F30" s="5"/>
      <c r="G30" s="5"/>
      <c r="H30" s="235"/>
      <c r="I30" s="236"/>
      <c r="J30" s="236"/>
      <c r="K30" s="236"/>
      <c r="L30" s="236"/>
      <c r="M30" s="236"/>
      <c r="N30" s="236"/>
      <c r="O30" s="236"/>
      <c r="P30" s="236"/>
      <c r="R30" s="26"/>
      <c r="AD30" s="1"/>
      <c r="AE30" s="1"/>
      <c r="AF30" s="1"/>
      <c r="AG30" s="1"/>
      <c r="AH30" s="1"/>
      <c r="AI30" s="1"/>
      <c r="AJ30" s="1"/>
      <c r="AK30" s="1"/>
      <c r="AL30" s="1"/>
      <c r="AM30" s="1"/>
      <c r="AN30" s="1"/>
      <c r="AO30" s="1"/>
    </row>
    <row r="31" spans="2:41" x14ac:dyDescent="0.75">
      <c r="B31" s="25"/>
      <c r="C31" s="11"/>
      <c r="D31" s="11"/>
      <c r="E31" s="11"/>
      <c r="F31" s="11"/>
      <c r="G31" s="11"/>
      <c r="H31" s="235"/>
      <c r="I31" s="236"/>
      <c r="J31" s="236"/>
      <c r="K31" s="236"/>
      <c r="L31" s="236"/>
      <c r="M31" s="236"/>
      <c r="N31" s="236"/>
      <c r="O31" s="236"/>
      <c r="P31" s="236"/>
      <c r="R31" s="26"/>
      <c r="AD31" s="1"/>
      <c r="AE31" s="1"/>
      <c r="AF31" s="1"/>
      <c r="AG31" s="1"/>
      <c r="AH31" s="1"/>
      <c r="AI31" s="1"/>
      <c r="AJ31" s="1"/>
      <c r="AK31" s="1"/>
      <c r="AL31" s="1"/>
      <c r="AM31" s="1"/>
      <c r="AN31" s="1"/>
      <c r="AO31" s="1"/>
    </row>
    <row r="32" spans="2:41" x14ac:dyDescent="0.75">
      <c r="B32" s="25"/>
      <c r="C32" s="11"/>
      <c r="D32" s="11"/>
      <c r="E32" s="11"/>
      <c r="F32" s="11"/>
      <c r="G32" s="11"/>
      <c r="H32" s="235"/>
      <c r="I32" s="236"/>
      <c r="J32" s="236"/>
      <c r="K32" s="236"/>
      <c r="L32" s="236"/>
      <c r="M32" s="236"/>
      <c r="N32" s="236"/>
      <c r="O32" s="236"/>
      <c r="P32" s="236"/>
      <c r="Q32" s="5"/>
      <c r="R32" s="26"/>
      <c r="AD32" s="1"/>
      <c r="AE32" s="1"/>
      <c r="AF32" s="1"/>
      <c r="AG32" s="1"/>
      <c r="AH32" s="1"/>
      <c r="AI32" s="1"/>
      <c r="AJ32" s="1"/>
      <c r="AK32" s="1"/>
      <c r="AL32" s="1"/>
      <c r="AM32" s="1"/>
      <c r="AN32" s="1"/>
      <c r="AO32" s="1"/>
    </row>
    <row r="33" spans="1:41" x14ac:dyDescent="0.75">
      <c r="B33" s="25"/>
      <c r="C33" s="11"/>
      <c r="D33" s="11"/>
      <c r="E33" s="11"/>
      <c r="F33" s="11"/>
      <c r="G33" s="11"/>
      <c r="H33" s="235"/>
      <c r="I33" s="236"/>
      <c r="J33" s="236"/>
      <c r="K33" s="236"/>
      <c r="L33" s="236"/>
      <c r="M33" s="236"/>
      <c r="N33" s="236"/>
      <c r="O33" s="236"/>
      <c r="P33" s="236"/>
      <c r="Q33" s="5"/>
      <c r="R33" s="26"/>
      <c r="AD33" s="1"/>
      <c r="AE33" s="1"/>
      <c r="AF33" s="1"/>
      <c r="AG33" s="1"/>
      <c r="AH33" s="1"/>
      <c r="AI33" s="1"/>
      <c r="AJ33" s="1"/>
      <c r="AK33" s="1"/>
      <c r="AL33" s="1"/>
      <c r="AM33" s="1"/>
      <c r="AN33" s="1"/>
      <c r="AO33" s="1"/>
    </row>
    <row r="34" spans="1:41" x14ac:dyDescent="0.75">
      <c r="B34" s="25"/>
      <c r="C34" s="5"/>
      <c r="D34" s="5"/>
      <c r="E34" s="5"/>
      <c r="F34" s="5"/>
      <c r="G34" s="5"/>
      <c r="H34" s="235"/>
      <c r="I34" s="236"/>
      <c r="J34" s="236"/>
      <c r="K34" s="236"/>
      <c r="L34" s="236"/>
      <c r="M34" s="236"/>
      <c r="N34" s="236"/>
      <c r="O34" s="236"/>
      <c r="P34" s="236"/>
      <c r="R34" s="26"/>
      <c r="AD34" s="1"/>
      <c r="AE34" s="1"/>
      <c r="AF34" s="1"/>
      <c r="AG34" s="1"/>
      <c r="AH34" s="1"/>
      <c r="AI34" s="1"/>
      <c r="AJ34" s="1"/>
      <c r="AK34" s="1"/>
      <c r="AL34" s="1"/>
      <c r="AM34" s="1"/>
      <c r="AN34" s="1"/>
      <c r="AO34" s="1"/>
    </row>
    <row r="35" spans="1:41" x14ac:dyDescent="0.75">
      <c r="B35" s="25"/>
      <c r="C35" s="5"/>
      <c r="D35" s="5"/>
      <c r="E35" s="5"/>
      <c r="F35" s="5"/>
      <c r="G35" s="5"/>
      <c r="H35" s="48"/>
      <c r="I35" s="5"/>
      <c r="J35" s="5"/>
      <c r="K35" s="5"/>
      <c r="L35" s="5"/>
      <c r="M35" s="5"/>
      <c r="R35" s="26"/>
      <c r="AD35" s="1"/>
      <c r="AE35" s="1"/>
      <c r="AF35" s="1"/>
      <c r="AG35" s="1"/>
      <c r="AH35" s="1"/>
      <c r="AI35" s="1"/>
      <c r="AJ35" s="1"/>
      <c r="AK35" s="1"/>
      <c r="AL35" s="1"/>
      <c r="AM35" s="1"/>
      <c r="AN35" s="1"/>
      <c r="AO35" s="1"/>
    </row>
    <row r="36" spans="1:41" x14ac:dyDescent="0.75">
      <c r="B36" s="25"/>
      <c r="C36" s="5"/>
      <c r="D36" s="5"/>
      <c r="E36" s="5"/>
      <c r="F36" s="5"/>
      <c r="G36" s="5"/>
      <c r="H36" s="48"/>
      <c r="I36" s="5"/>
      <c r="J36" s="5"/>
      <c r="K36" s="5"/>
      <c r="L36" s="5"/>
      <c r="M36" s="5"/>
      <c r="N36" s="5"/>
      <c r="O36" s="5"/>
      <c r="R36" s="26"/>
      <c r="AD36" s="1"/>
      <c r="AE36" s="1"/>
      <c r="AF36" s="1"/>
      <c r="AG36" s="1"/>
      <c r="AH36" s="1"/>
      <c r="AI36" s="1"/>
      <c r="AJ36" s="1"/>
      <c r="AK36" s="1"/>
      <c r="AL36" s="1"/>
      <c r="AM36" s="1"/>
      <c r="AN36" s="1"/>
      <c r="AO36" s="1"/>
    </row>
    <row r="37" spans="1:41" x14ac:dyDescent="0.75">
      <c r="B37" s="27"/>
      <c r="C37" s="106"/>
      <c r="D37" s="106"/>
      <c r="E37" s="106"/>
      <c r="F37" s="106"/>
      <c r="G37" s="106"/>
      <c r="H37" s="110"/>
      <c r="I37" s="106"/>
      <c r="J37" s="106"/>
      <c r="K37" s="106"/>
      <c r="L37" s="106"/>
      <c r="M37" s="106"/>
      <c r="N37" s="106"/>
      <c r="O37" s="106"/>
      <c r="P37" s="28"/>
      <c r="Q37" s="28"/>
      <c r="R37" s="29"/>
      <c r="AD37" s="1"/>
      <c r="AE37" s="1"/>
      <c r="AF37" s="1"/>
      <c r="AG37" s="1"/>
      <c r="AH37" s="1"/>
      <c r="AI37" s="1"/>
      <c r="AJ37" s="1"/>
      <c r="AK37" s="1"/>
      <c r="AL37" s="1"/>
      <c r="AM37" s="1"/>
      <c r="AN37" s="1"/>
      <c r="AO37" s="1"/>
    </row>
    <row r="38" spans="1:41" x14ac:dyDescent="0.75">
      <c r="B38" s="1"/>
      <c r="C38" s="1"/>
      <c r="D38" s="1"/>
      <c r="E38" s="1"/>
      <c r="F38" s="1"/>
      <c r="G38" s="1"/>
      <c r="H38" s="1"/>
      <c r="I38" s="1"/>
      <c r="J38" s="1"/>
      <c r="K38" s="1"/>
      <c r="L38" s="1"/>
      <c r="M38" s="1"/>
      <c r="AD38" s="1"/>
      <c r="AE38" s="1"/>
      <c r="AF38" s="1"/>
      <c r="AG38" s="1"/>
      <c r="AH38" s="1"/>
      <c r="AI38" s="1"/>
      <c r="AJ38" s="1"/>
      <c r="AK38" s="1"/>
      <c r="AL38" s="1"/>
      <c r="AM38" s="1"/>
      <c r="AN38" s="1"/>
      <c r="AO38" s="1"/>
    </row>
    <row r="39" spans="1:41" x14ac:dyDescent="0.75">
      <c r="A39" s="6"/>
      <c r="B39" s="1"/>
      <c r="C39" s="1"/>
      <c r="D39" s="1"/>
      <c r="E39" s="1"/>
      <c r="F39" s="1"/>
      <c r="G39" s="1"/>
      <c r="H39" s="1"/>
      <c r="I39" s="1"/>
      <c r="J39" s="1"/>
      <c r="K39" s="1"/>
      <c r="L39" s="1"/>
      <c r="M39" s="1"/>
      <c r="AD39" s="1"/>
      <c r="AE39" s="1"/>
      <c r="AF39" s="1"/>
      <c r="AG39" s="1"/>
      <c r="AH39" s="1"/>
      <c r="AI39" s="1"/>
      <c r="AJ39" s="1"/>
      <c r="AK39" s="1"/>
      <c r="AL39" s="1"/>
      <c r="AM39" s="1"/>
      <c r="AN39" s="1"/>
      <c r="AO39" s="1"/>
    </row>
    <row r="40" spans="1:41" x14ac:dyDescent="0.75">
      <c r="B40" s="11"/>
      <c r="C40" s="11"/>
      <c r="D40" s="11"/>
      <c r="E40" s="11"/>
      <c r="F40" s="11"/>
      <c r="G40" s="11"/>
      <c r="H40" s="11"/>
      <c r="I40" s="11"/>
      <c r="J40" s="11"/>
      <c r="K40" s="11"/>
      <c r="L40" s="11"/>
      <c r="M40" s="293" t="s">
        <v>194</v>
      </c>
      <c r="N40" s="293"/>
      <c r="O40" s="293"/>
      <c r="P40" s="293"/>
      <c r="Q40" s="293"/>
      <c r="R40" s="293"/>
      <c r="S40" s="293"/>
      <c r="T40" s="293"/>
      <c r="AD40" s="1"/>
      <c r="AE40" s="1"/>
      <c r="AF40" s="1"/>
      <c r="AG40" s="1"/>
      <c r="AH40" s="1"/>
      <c r="AI40" s="1"/>
      <c r="AJ40" s="1"/>
      <c r="AK40" s="1"/>
      <c r="AL40" s="1"/>
      <c r="AM40" s="1"/>
      <c r="AN40" s="1"/>
      <c r="AO40" s="1"/>
    </row>
    <row r="41" spans="1:41" x14ac:dyDescent="0.75">
      <c r="B41" s="1"/>
      <c r="C41" s="1"/>
      <c r="D41" s="1"/>
      <c r="E41" s="1"/>
      <c r="F41" s="1"/>
      <c r="G41" s="1"/>
      <c r="H41" s="1"/>
      <c r="I41" s="1"/>
      <c r="J41" s="1"/>
      <c r="K41" s="1"/>
      <c r="L41" s="1"/>
      <c r="M41" s="293" t="s">
        <v>740</v>
      </c>
      <c r="N41" s="293"/>
      <c r="O41" s="293"/>
      <c r="P41" s="293"/>
      <c r="Q41" s="293"/>
      <c r="R41" s="293" t="s">
        <v>741</v>
      </c>
      <c r="S41" s="293"/>
      <c r="T41" s="293"/>
      <c r="AD41" s="1"/>
      <c r="AE41" s="1"/>
      <c r="AF41" s="1"/>
      <c r="AG41" s="1"/>
      <c r="AH41" s="1"/>
      <c r="AI41" s="1"/>
      <c r="AJ41" s="1"/>
      <c r="AK41" s="1"/>
      <c r="AL41" s="1"/>
      <c r="AM41" s="1"/>
      <c r="AN41" s="1"/>
      <c r="AO41" s="1"/>
    </row>
    <row r="42" spans="1:41" ht="14.75" customHeight="1" x14ac:dyDescent="0.75">
      <c r="B42" s="278" t="s">
        <v>276</v>
      </c>
      <c r="C42" s="278" t="s">
        <v>1211</v>
      </c>
      <c r="D42" s="278" t="s">
        <v>307</v>
      </c>
      <c r="E42" s="278" t="s">
        <v>719</v>
      </c>
      <c r="F42" s="278" t="s">
        <v>497</v>
      </c>
      <c r="G42" s="145" t="s">
        <v>917</v>
      </c>
      <c r="H42" s="442" t="s">
        <v>1069</v>
      </c>
      <c r="I42" s="442"/>
      <c r="J42" s="442"/>
      <c r="K42" s="418" t="s">
        <v>129</v>
      </c>
      <c r="L42" s="418"/>
      <c r="M42" s="404" t="s">
        <v>497</v>
      </c>
      <c r="N42" s="404" t="s">
        <v>298</v>
      </c>
      <c r="O42" s="404" t="s">
        <v>745</v>
      </c>
      <c r="P42" s="404" t="s">
        <v>299</v>
      </c>
      <c r="Q42" s="404" t="s">
        <v>725</v>
      </c>
      <c r="R42" s="404" t="s">
        <v>300</v>
      </c>
      <c r="S42" s="404" t="s">
        <v>301</v>
      </c>
      <c r="T42" s="404" t="s">
        <v>124</v>
      </c>
    </row>
    <row r="43" spans="1:41" ht="29.5" x14ac:dyDescent="0.75">
      <c r="B43" s="280"/>
      <c r="C43" s="280"/>
      <c r="D43" s="280"/>
      <c r="E43" s="280"/>
      <c r="F43" s="280"/>
      <c r="G43" s="247" t="s">
        <v>277</v>
      </c>
      <c r="H43" s="244" t="s">
        <v>279</v>
      </c>
      <c r="I43" s="244" t="s">
        <v>280</v>
      </c>
      <c r="J43" s="244" t="s">
        <v>281</v>
      </c>
      <c r="K43" s="98" t="s">
        <v>31</v>
      </c>
      <c r="L43" s="98" t="s">
        <v>30</v>
      </c>
      <c r="M43" s="404"/>
      <c r="N43" s="404"/>
      <c r="O43" s="404"/>
      <c r="P43" s="404"/>
      <c r="Q43" s="404"/>
      <c r="R43" s="404"/>
      <c r="S43" s="404"/>
      <c r="T43" s="404"/>
      <c r="AD43" s="137" t="s">
        <v>69</v>
      </c>
      <c r="AE43" s="137" t="s">
        <v>160</v>
      </c>
      <c r="AF43" s="137" t="s">
        <v>161</v>
      </c>
      <c r="AG43" s="103" t="s">
        <v>739</v>
      </c>
      <c r="AH43" s="103" t="s">
        <v>140</v>
      </c>
      <c r="AI43" s="103" t="s">
        <v>721</v>
      </c>
      <c r="AJ43" s="103" t="s">
        <v>722</v>
      </c>
      <c r="AK43" s="137" t="s">
        <v>141</v>
      </c>
      <c r="AL43" s="137" t="s">
        <v>142</v>
      </c>
      <c r="AM43" s="137" t="s">
        <v>143</v>
      </c>
      <c r="AN43" s="137" t="s">
        <v>63</v>
      </c>
      <c r="AO43" s="137" t="s">
        <v>62</v>
      </c>
    </row>
    <row r="44" spans="1:41" x14ac:dyDescent="0.75">
      <c r="B44" s="52" t="s">
        <v>598</v>
      </c>
      <c r="C44" s="52">
        <v>1</v>
      </c>
      <c r="D44" s="125">
        <v>0.5</v>
      </c>
      <c r="E44" s="125">
        <v>0</v>
      </c>
      <c r="F44" s="131" t="s">
        <v>498</v>
      </c>
      <c r="G44" s="92">
        <v>5</v>
      </c>
      <c r="H44" s="14"/>
      <c r="I44" s="14"/>
      <c r="J44" s="14"/>
      <c r="K44" s="52"/>
      <c r="L44" s="52"/>
      <c r="M44" s="129" t="str">
        <f>IF(F44="","",F44)</f>
        <v>Enero</v>
      </c>
      <c r="N44" s="151">
        <f>AI44</f>
        <v>2.5</v>
      </c>
      <c r="O44" s="151">
        <f>AJ44</f>
        <v>0</v>
      </c>
      <c r="P44" s="151">
        <f>AH44</f>
        <v>2.5</v>
      </c>
      <c r="Q44" s="151" t="str">
        <f>AG44</f>
        <v>Medición</v>
      </c>
      <c r="R44" s="164">
        <f>AO44</f>
        <v>1.1888122996863539E-5</v>
      </c>
      <c r="S44" s="165">
        <f>AN44</f>
        <v>1.1888122996863539E-5</v>
      </c>
      <c r="T44" s="151">
        <f>R44+S44*Hoja1!$C$19</f>
        <v>3.4475556690904263E-4</v>
      </c>
      <c r="AD44" s="94" t="str">
        <f t="shared" ref="AD44:AD75" si="0">B44</f>
        <v>Separador</v>
      </c>
      <c r="AE44" s="94">
        <f t="shared" ref="AE44:AE75" si="1">G44*C44</f>
        <v>5</v>
      </c>
      <c r="AF44" s="94">
        <f>IFERROR((I44*H44/J44)*(Hoja1!$C$25/Hoja1!$C$24)*C44,0)</f>
        <v>0</v>
      </c>
      <c r="AG44" s="94" t="str">
        <f>IFERROR(IF(AE44&lt;&gt;0,"Medición","Estimación"),0)</f>
        <v>Medición</v>
      </c>
      <c r="AH44" s="94">
        <f>IFERROR(IF(AE44&lt;&gt;0,AE44,AF44),0)*(1-D44-E44)</f>
        <v>2.5</v>
      </c>
      <c r="AI44" s="94">
        <f>IFERROR(IF(AE44&lt;&gt;0,AE44,AF44),0)*D44</f>
        <v>2.5</v>
      </c>
      <c r="AJ44" s="94">
        <f>IFERROR(IF(AE44&lt;&gt;0,AE44,AF44),0)*E44</f>
        <v>0</v>
      </c>
      <c r="AK44" s="143">
        <f>AH44*(0.3048^3)</f>
        <v>7.0792116480000014E-2</v>
      </c>
      <c r="AL44" s="143">
        <f>IF(K44="",AK44*'Fraccion masica'!$AB$36,K44*AK44)</f>
        <v>1.75153767493504E-2</v>
      </c>
      <c r="AM44" s="143">
        <f>IF(L44="",AK44*'Fraccion masica'!$AB$35,L44*AK44)</f>
        <v>6.3837001376864447E-3</v>
      </c>
      <c r="AN44" s="147">
        <f>IFERROR(AL44*Hoja1!$C$24/Hoja1!$C$25/Hoja1!$C$26*16.04/1000000,0)</f>
        <v>1.1888122996863539E-5</v>
      </c>
      <c r="AO44" s="148">
        <f>IFERROR(AM44*Hoja1!$C$24/Hoja1!$C$25/Hoja1!$C$26*44.01/1000000,0)</f>
        <v>1.1888122996863539E-5</v>
      </c>
    </row>
    <row r="45" spans="1:41" x14ac:dyDescent="0.75">
      <c r="B45" s="52" t="s">
        <v>598</v>
      </c>
      <c r="C45" s="52">
        <v>1</v>
      </c>
      <c r="D45" s="125">
        <v>0.3</v>
      </c>
      <c r="E45" s="125">
        <v>0</v>
      </c>
      <c r="F45" s="131" t="s">
        <v>501</v>
      </c>
      <c r="G45" s="92"/>
      <c r="H45" s="14">
        <v>400</v>
      </c>
      <c r="I45" s="14">
        <v>10</v>
      </c>
      <c r="J45" s="14">
        <v>320</v>
      </c>
      <c r="K45" s="52">
        <v>0.8</v>
      </c>
      <c r="L45" s="52">
        <v>0.1</v>
      </c>
      <c r="M45" s="129" t="str">
        <f t="shared" ref="M45:M108" si="2">IF(F45="","",F45)</f>
        <v>Abril</v>
      </c>
      <c r="N45" s="151">
        <f t="shared" ref="N45:N108" si="3">AI45</f>
        <v>1080</v>
      </c>
      <c r="O45" s="151">
        <f t="shared" ref="O45:O108" si="4">AJ45</f>
        <v>0</v>
      </c>
      <c r="P45" s="151">
        <f t="shared" ref="P45:P108" si="5">AH45</f>
        <v>2520</v>
      </c>
      <c r="Q45" s="151" t="str">
        <f t="shared" ref="Q45:Q108" si="6">AG45</f>
        <v>Estimación</v>
      </c>
      <c r="R45" s="164">
        <f t="shared" ref="R45:R108" si="7">AO45</f>
        <v>1.3288814523380084E-2</v>
      </c>
      <c r="S45" s="165">
        <f t="shared" ref="S45:S108" si="8">AN45</f>
        <v>3.8746209489664452E-2</v>
      </c>
      <c r="T45" s="151">
        <f>R45+S45*Hoja1!$C$19</f>
        <v>1.0981826802339847</v>
      </c>
      <c r="AD45" s="94" t="str">
        <f t="shared" si="0"/>
        <v>Separador</v>
      </c>
      <c r="AE45" s="94">
        <f t="shared" si="1"/>
        <v>0</v>
      </c>
      <c r="AF45" s="94">
        <f>IFERROR((I45*H45/J45)*(Hoja1!$C$25/Hoja1!$C$24)*C45,0)</f>
        <v>3600</v>
      </c>
      <c r="AG45" s="94" t="str">
        <f t="shared" ref="AG45:AG108" si="9">IFERROR(IF(AE45&lt;&gt;0,"Medición","Estimación"),0)</f>
        <v>Estimación</v>
      </c>
      <c r="AH45" s="94">
        <f t="shared" ref="AH45:AH108" si="10">IFERROR(IF(AE45&lt;&gt;0,AE45,AF45),0)*(1-D45-E45)</f>
        <v>2520</v>
      </c>
      <c r="AI45" s="94">
        <f t="shared" ref="AI45:AI108" si="11">IFERROR(IF(AE45&lt;&gt;0,AE45,AF45),0)*D45</f>
        <v>1080</v>
      </c>
      <c r="AJ45" s="94">
        <f t="shared" ref="AJ45:AJ108" si="12">IFERROR(IF(AE45&lt;&gt;0,AE45,AF45),0)*E45</f>
        <v>0</v>
      </c>
      <c r="AK45" s="143">
        <f t="shared" ref="AK45:AK108" si="13">AH45*(0.3048^3)</f>
        <v>71.358453411840017</v>
      </c>
      <c r="AL45" s="143">
        <f>IF(K45="",AK45*'Fraccion masica'!$AB$36,K45*AK45)</f>
        <v>57.086762729472014</v>
      </c>
      <c r="AM45" s="143">
        <f>IF(L45="",AK45*'Fraccion masica'!$AB$35,L45*AK45)</f>
        <v>7.1358453411840017</v>
      </c>
      <c r="AN45" s="147">
        <f>IFERROR(AL45*Hoja1!$C$24/Hoja1!$C$25/Hoja1!$C$26*16.04/1000000,0)</f>
        <v>3.8746209489664452E-2</v>
      </c>
      <c r="AO45" s="148">
        <f>IFERROR(AM45*Hoja1!$C$24/Hoja1!$C$25/Hoja1!$C$26*44.01/1000000,0)</f>
        <v>1.3288814523380084E-2</v>
      </c>
    </row>
    <row r="46" spans="1:41" x14ac:dyDescent="0.75">
      <c r="B46" s="52" t="s">
        <v>1214</v>
      </c>
      <c r="C46" s="52">
        <v>5</v>
      </c>
      <c r="D46" s="125">
        <v>0</v>
      </c>
      <c r="E46" s="125">
        <v>0.8</v>
      </c>
      <c r="F46" s="131" t="s">
        <v>508</v>
      </c>
      <c r="G46" s="92"/>
      <c r="H46" s="14">
        <v>3</v>
      </c>
      <c r="I46" s="14">
        <v>10</v>
      </c>
      <c r="J46" s="14">
        <v>320</v>
      </c>
      <c r="K46" s="52"/>
      <c r="L46" s="52"/>
      <c r="M46" s="129" t="str">
        <f t="shared" si="2"/>
        <v>Noviembre</v>
      </c>
      <c r="N46" s="151">
        <f t="shared" si="3"/>
        <v>0</v>
      </c>
      <c r="O46" s="151">
        <f t="shared" si="4"/>
        <v>108</v>
      </c>
      <c r="P46" s="151">
        <f t="shared" si="5"/>
        <v>26.999999999999993</v>
      </c>
      <c r="Q46" s="151" t="str">
        <f t="shared" si="6"/>
        <v>Estimación</v>
      </c>
      <c r="R46" s="164">
        <f t="shared" si="7"/>
        <v>1.2839172836612617E-4</v>
      </c>
      <c r="S46" s="165">
        <f t="shared" si="8"/>
        <v>1.2839172836612617E-4</v>
      </c>
      <c r="T46" s="151">
        <f>R46+S46*Hoja1!$C$19</f>
        <v>3.7233601226176593E-3</v>
      </c>
      <c r="AD46" s="94" t="str">
        <f t="shared" si="0"/>
        <v>Línea de Flujo</v>
      </c>
      <c r="AE46" s="94">
        <f t="shared" si="1"/>
        <v>0</v>
      </c>
      <c r="AF46" s="94">
        <f>IFERROR((I46*H46/J46)*(Hoja1!$C$25/Hoja1!$C$24)*C46,0)</f>
        <v>135</v>
      </c>
      <c r="AG46" s="94" t="str">
        <f t="shared" si="9"/>
        <v>Estimación</v>
      </c>
      <c r="AH46" s="94">
        <f t="shared" si="10"/>
        <v>26.999999999999993</v>
      </c>
      <c r="AI46" s="94">
        <f t="shared" si="11"/>
        <v>0</v>
      </c>
      <c r="AJ46" s="94">
        <f t="shared" si="12"/>
        <v>108</v>
      </c>
      <c r="AK46" s="143">
        <f t="shared" si="13"/>
        <v>0.76455485798399991</v>
      </c>
      <c r="AL46" s="143">
        <f>IF(K46="",AK46*'Fraccion masica'!$AB$36,K46*AK46)</f>
        <v>0.18916606889298426</v>
      </c>
      <c r="AM46" s="143">
        <f>IF(L46="",AK46*'Fraccion masica'!$AB$35,L46*AK46)</f>
        <v>6.894396148701358E-2</v>
      </c>
      <c r="AN46" s="147">
        <f>IFERROR(AL46*Hoja1!$C$24/Hoja1!$C$25/Hoja1!$C$26*16.04/1000000,0)</f>
        <v>1.2839172836612617E-4</v>
      </c>
      <c r="AO46" s="148">
        <f>IFERROR(AM46*Hoja1!$C$24/Hoja1!$C$25/Hoja1!$C$26*44.01/1000000,0)</f>
        <v>1.2839172836612617E-4</v>
      </c>
    </row>
    <row r="47" spans="1:41" x14ac:dyDescent="0.75">
      <c r="B47" s="52"/>
      <c r="C47" s="52"/>
      <c r="D47" s="125"/>
      <c r="E47" s="125"/>
      <c r="F47" s="131"/>
      <c r="G47" s="92"/>
      <c r="H47" s="14"/>
      <c r="I47" s="14"/>
      <c r="J47" s="14"/>
      <c r="K47" s="52"/>
      <c r="L47" s="52"/>
      <c r="M47" s="129" t="str">
        <f t="shared" si="2"/>
        <v/>
      </c>
      <c r="N47" s="151">
        <f t="shared" si="3"/>
        <v>0</v>
      </c>
      <c r="O47" s="151">
        <f t="shared" si="4"/>
        <v>0</v>
      </c>
      <c r="P47" s="151">
        <f t="shared" si="5"/>
        <v>0</v>
      </c>
      <c r="Q47" s="151" t="str">
        <f t="shared" si="6"/>
        <v>Estimación</v>
      </c>
      <c r="R47" s="164">
        <f t="shared" si="7"/>
        <v>0</v>
      </c>
      <c r="S47" s="165">
        <f t="shared" si="8"/>
        <v>0</v>
      </c>
      <c r="T47" s="151">
        <f>R47+S47*Hoja1!$C$19</f>
        <v>0</v>
      </c>
      <c r="AD47" s="94">
        <f t="shared" si="0"/>
        <v>0</v>
      </c>
      <c r="AE47" s="94">
        <f t="shared" si="1"/>
        <v>0</v>
      </c>
      <c r="AF47" s="94">
        <f>IFERROR((I47*H47/J47)*(Hoja1!$C$25/Hoja1!$C$24)*C47,0)</f>
        <v>0</v>
      </c>
      <c r="AG47" s="94" t="str">
        <f t="shared" si="9"/>
        <v>Estimación</v>
      </c>
      <c r="AH47" s="94">
        <f t="shared" si="10"/>
        <v>0</v>
      </c>
      <c r="AI47" s="94">
        <f t="shared" si="11"/>
        <v>0</v>
      </c>
      <c r="AJ47" s="94">
        <f t="shared" si="12"/>
        <v>0</v>
      </c>
      <c r="AK47" s="143">
        <f t="shared" si="13"/>
        <v>0</v>
      </c>
      <c r="AL47" s="143">
        <f>IF(K47="",AK47*'Fraccion masica'!$AB$36,K47*AK47)</f>
        <v>0</v>
      </c>
      <c r="AM47" s="143">
        <f>IF(L47="",AK47*'Fraccion masica'!$AB$35,L47*AK47)</f>
        <v>0</v>
      </c>
      <c r="AN47" s="147">
        <f>IFERROR(AL47*Hoja1!$C$24/Hoja1!$C$25/Hoja1!$C$26*16.04/1000000,0)</f>
        <v>0</v>
      </c>
      <c r="AO47" s="148">
        <f>IFERROR(AM47*Hoja1!$C$24/Hoja1!$C$25/Hoja1!$C$26*44.01/1000000,0)</f>
        <v>0</v>
      </c>
    </row>
    <row r="48" spans="1:41" x14ac:dyDescent="0.75">
      <c r="B48" s="52"/>
      <c r="C48" s="52"/>
      <c r="D48" s="125"/>
      <c r="E48" s="125"/>
      <c r="F48" s="131"/>
      <c r="G48" s="92"/>
      <c r="H48" s="14"/>
      <c r="I48" s="14"/>
      <c r="J48" s="14"/>
      <c r="K48" s="52"/>
      <c r="L48" s="52"/>
      <c r="M48" s="129" t="str">
        <f t="shared" si="2"/>
        <v/>
      </c>
      <c r="N48" s="151">
        <f t="shared" si="3"/>
        <v>0</v>
      </c>
      <c r="O48" s="151">
        <f t="shared" si="4"/>
        <v>0</v>
      </c>
      <c r="P48" s="151">
        <f t="shared" si="5"/>
        <v>0</v>
      </c>
      <c r="Q48" s="151" t="str">
        <f t="shared" si="6"/>
        <v>Estimación</v>
      </c>
      <c r="R48" s="164">
        <f t="shared" si="7"/>
        <v>0</v>
      </c>
      <c r="S48" s="165">
        <f t="shared" si="8"/>
        <v>0</v>
      </c>
      <c r="T48" s="151">
        <f>R48+S48*Hoja1!$C$19</f>
        <v>0</v>
      </c>
      <c r="AD48" s="94">
        <f t="shared" si="0"/>
        <v>0</v>
      </c>
      <c r="AE48" s="94">
        <f t="shared" si="1"/>
        <v>0</v>
      </c>
      <c r="AF48" s="94">
        <f>IFERROR((I48*H48/J48)*(Hoja1!$C$25/Hoja1!$C$24)*C48,0)</f>
        <v>0</v>
      </c>
      <c r="AG48" s="94" t="str">
        <f t="shared" si="9"/>
        <v>Estimación</v>
      </c>
      <c r="AH48" s="94">
        <f t="shared" si="10"/>
        <v>0</v>
      </c>
      <c r="AI48" s="94">
        <f t="shared" si="11"/>
        <v>0</v>
      </c>
      <c r="AJ48" s="94">
        <f t="shared" si="12"/>
        <v>0</v>
      </c>
      <c r="AK48" s="143">
        <f t="shared" si="13"/>
        <v>0</v>
      </c>
      <c r="AL48" s="143">
        <f>IF(K48="",AK48*'Fraccion masica'!$AB$36,K48*AK48)</f>
        <v>0</v>
      </c>
      <c r="AM48" s="143">
        <f>IF(L48="",AK48*'Fraccion masica'!$AB$35,L48*AK48)</f>
        <v>0</v>
      </c>
      <c r="AN48" s="147">
        <f>IFERROR(AL48*Hoja1!$C$24/Hoja1!$C$25/Hoja1!$C$26*16.04/1000000,0)</f>
        <v>0</v>
      </c>
      <c r="AO48" s="148">
        <f>IFERROR(AM48*Hoja1!$C$24/Hoja1!$C$25/Hoja1!$C$26*44.01/1000000,0)</f>
        <v>0</v>
      </c>
    </row>
    <row r="49" spans="2:41" x14ac:dyDescent="0.75">
      <c r="B49" s="52"/>
      <c r="C49" s="52"/>
      <c r="D49" s="125"/>
      <c r="E49" s="125"/>
      <c r="F49" s="131"/>
      <c r="G49" s="92"/>
      <c r="H49" s="14"/>
      <c r="I49" s="14"/>
      <c r="J49" s="14"/>
      <c r="K49" s="52"/>
      <c r="L49" s="52"/>
      <c r="M49" s="129" t="str">
        <f t="shared" si="2"/>
        <v/>
      </c>
      <c r="N49" s="151">
        <f t="shared" si="3"/>
        <v>0</v>
      </c>
      <c r="O49" s="151">
        <f t="shared" si="4"/>
        <v>0</v>
      </c>
      <c r="P49" s="151">
        <f t="shared" si="5"/>
        <v>0</v>
      </c>
      <c r="Q49" s="151" t="str">
        <f t="shared" si="6"/>
        <v>Estimación</v>
      </c>
      <c r="R49" s="164">
        <f t="shared" si="7"/>
        <v>0</v>
      </c>
      <c r="S49" s="165">
        <f t="shared" si="8"/>
        <v>0</v>
      </c>
      <c r="T49" s="151">
        <f>R49+S49*Hoja1!$C$19</f>
        <v>0</v>
      </c>
      <c r="AD49" s="94">
        <f t="shared" si="0"/>
        <v>0</v>
      </c>
      <c r="AE49" s="94">
        <f t="shared" si="1"/>
        <v>0</v>
      </c>
      <c r="AF49" s="94">
        <f>IFERROR((I49*H49/J49)*(Hoja1!$C$25/Hoja1!$C$24)*C49,0)</f>
        <v>0</v>
      </c>
      <c r="AG49" s="94" t="str">
        <f t="shared" si="9"/>
        <v>Estimación</v>
      </c>
      <c r="AH49" s="94">
        <f t="shared" si="10"/>
        <v>0</v>
      </c>
      <c r="AI49" s="94">
        <f t="shared" si="11"/>
        <v>0</v>
      </c>
      <c r="AJ49" s="94">
        <f t="shared" si="12"/>
        <v>0</v>
      </c>
      <c r="AK49" s="143">
        <f t="shared" si="13"/>
        <v>0</v>
      </c>
      <c r="AL49" s="143">
        <f>IF(K49="",AK49*'Fraccion masica'!$AB$36,K49*AK49)</f>
        <v>0</v>
      </c>
      <c r="AM49" s="143">
        <f>IF(L49="",AK49*'Fraccion masica'!$AB$35,L49*AK49)</f>
        <v>0</v>
      </c>
      <c r="AN49" s="147">
        <f>IFERROR(AL49*Hoja1!$C$24/Hoja1!$C$25/Hoja1!$C$26*16.04/1000000,0)</f>
        <v>0</v>
      </c>
      <c r="AO49" s="148">
        <f>IFERROR(AM49*Hoja1!$C$24/Hoja1!$C$25/Hoja1!$C$26*44.01/1000000,0)</f>
        <v>0</v>
      </c>
    </row>
    <row r="50" spans="2:41" x14ac:dyDescent="0.75">
      <c r="B50" s="52"/>
      <c r="C50" s="52"/>
      <c r="D50" s="125"/>
      <c r="E50" s="125"/>
      <c r="F50" s="131"/>
      <c r="G50" s="92"/>
      <c r="H50" s="14"/>
      <c r="I50" s="14"/>
      <c r="J50" s="14"/>
      <c r="K50" s="52"/>
      <c r="L50" s="52"/>
      <c r="M50" s="129" t="str">
        <f t="shared" si="2"/>
        <v/>
      </c>
      <c r="N50" s="151">
        <f t="shared" si="3"/>
        <v>0</v>
      </c>
      <c r="O50" s="151">
        <f t="shared" si="4"/>
        <v>0</v>
      </c>
      <c r="P50" s="151">
        <f t="shared" si="5"/>
        <v>0</v>
      </c>
      <c r="Q50" s="151" t="str">
        <f t="shared" si="6"/>
        <v>Estimación</v>
      </c>
      <c r="R50" s="164">
        <f t="shared" si="7"/>
        <v>0</v>
      </c>
      <c r="S50" s="165">
        <f t="shared" si="8"/>
        <v>0</v>
      </c>
      <c r="T50" s="151">
        <f>R50+S50*Hoja1!$C$19</f>
        <v>0</v>
      </c>
      <c r="AD50" s="94">
        <f t="shared" si="0"/>
        <v>0</v>
      </c>
      <c r="AE50" s="94">
        <f t="shared" si="1"/>
        <v>0</v>
      </c>
      <c r="AF50" s="94">
        <f>IFERROR((I50*H50/J50)*(Hoja1!$C$25/Hoja1!$C$24)*C50,0)</f>
        <v>0</v>
      </c>
      <c r="AG50" s="94" t="str">
        <f t="shared" si="9"/>
        <v>Estimación</v>
      </c>
      <c r="AH50" s="94">
        <f t="shared" si="10"/>
        <v>0</v>
      </c>
      <c r="AI50" s="94">
        <f t="shared" si="11"/>
        <v>0</v>
      </c>
      <c r="AJ50" s="94">
        <f t="shared" si="12"/>
        <v>0</v>
      </c>
      <c r="AK50" s="143">
        <f t="shared" si="13"/>
        <v>0</v>
      </c>
      <c r="AL50" s="143">
        <f>IF(K50="",AK50*'Fraccion masica'!$AB$36,K50*AK50)</f>
        <v>0</v>
      </c>
      <c r="AM50" s="143">
        <f>IF(L50="",AK50*'Fraccion masica'!$AB$35,L50*AK50)</f>
        <v>0</v>
      </c>
      <c r="AN50" s="147">
        <f>IFERROR(AL50*Hoja1!$C$24/Hoja1!$C$25/Hoja1!$C$26*16.04/1000000,0)</f>
        <v>0</v>
      </c>
      <c r="AO50" s="148">
        <f>IFERROR(AM50*Hoja1!$C$24/Hoja1!$C$25/Hoja1!$C$26*44.01/1000000,0)</f>
        <v>0</v>
      </c>
    </row>
    <row r="51" spans="2:41" x14ac:dyDescent="0.75">
      <c r="B51" s="52"/>
      <c r="C51" s="52"/>
      <c r="D51" s="125"/>
      <c r="E51" s="125"/>
      <c r="F51" s="131"/>
      <c r="G51" s="92"/>
      <c r="H51" s="14"/>
      <c r="I51" s="14"/>
      <c r="J51" s="14"/>
      <c r="K51" s="52"/>
      <c r="L51" s="52"/>
      <c r="M51" s="129" t="str">
        <f t="shared" si="2"/>
        <v/>
      </c>
      <c r="N51" s="151">
        <f t="shared" si="3"/>
        <v>0</v>
      </c>
      <c r="O51" s="151">
        <f t="shared" si="4"/>
        <v>0</v>
      </c>
      <c r="P51" s="151">
        <f t="shared" si="5"/>
        <v>0</v>
      </c>
      <c r="Q51" s="151" t="str">
        <f t="shared" si="6"/>
        <v>Estimación</v>
      </c>
      <c r="R51" s="164">
        <f t="shared" si="7"/>
        <v>0</v>
      </c>
      <c r="S51" s="165">
        <f t="shared" si="8"/>
        <v>0</v>
      </c>
      <c r="T51" s="151">
        <f>R51+S51*Hoja1!$C$19</f>
        <v>0</v>
      </c>
      <c r="AD51" s="94">
        <f t="shared" si="0"/>
        <v>0</v>
      </c>
      <c r="AE51" s="94">
        <f t="shared" si="1"/>
        <v>0</v>
      </c>
      <c r="AF51" s="94">
        <f>IFERROR((I51*H51/J51)*(Hoja1!$C$25/Hoja1!$C$24)*C51,0)</f>
        <v>0</v>
      </c>
      <c r="AG51" s="94" t="str">
        <f t="shared" si="9"/>
        <v>Estimación</v>
      </c>
      <c r="AH51" s="94">
        <f t="shared" si="10"/>
        <v>0</v>
      </c>
      <c r="AI51" s="94">
        <f t="shared" si="11"/>
        <v>0</v>
      </c>
      <c r="AJ51" s="94">
        <f t="shared" si="12"/>
        <v>0</v>
      </c>
      <c r="AK51" s="143">
        <f t="shared" si="13"/>
        <v>0</v>
      </c>
      <c r="AL51" s="143">
        <f>IF(K51="",AK51*'Fraccion masica'!$AB$36,K51*AK51)</f>
        <v>0</v>
      </c>
      <c r="AM51" s="143">
        <f>IF(L51="",AK51*'Fraccion masica'!$AB$35,L51*AK51)</f>
        <v>0</v>
      </c>
      <c r="AN51" s="147">
        <f>IFERROR(AL51*Hoja1!$C$24/Hoja1!$C$25/Hoja1!$C$26*16.04/1000000,0)</f>
        <v>0</v>
      </c>
      <c r="AO51" s="148">
        <f>IFERROR(AM51*Hoja1!$C$24/Hoja1!$C$25/Hoja1!$C$26*44.01/1000000,0)</f>
        <v>0</v>
      </c>
    </row>
    <row r="52" spans="2:41" x14ac:dyDescent="0.75">
      <c r="B52" s="52"/>
      <c r="C52" s="52"/>
      <c r="D52" s="125"/>
      <c r="E52" s="125"/>
      <c r="F52" s="131"/>
      <c r="G52" s="92"/>
      <c r="H52" s="14"/>
      <c r="I52" s="14"/>
      <c r="J52" s="14"/>
      <c r="K52" s="52"/>
      <c r="L52" s="52"/>
      <c r="M52" s="129" t="str">
        <f t="shared" si="2"/>
        <v/>
      </c>
      <c r="N52" s="151">
        <f t="shared" si="3"/>
        <v>0</v>
      </c>
      <c r="O52" s="151">
        <f t="shared" si="4"/>
        <v>0</v>
      </c>
      <c r="P52" s="151">
        <f t="shared" si="5"/>
        <v>0</v>
      </c>
      <c r="Q52" s="151" t="str">
        <f t="shared" si="6"/>
        <v>Estimación</v>
      </c>
      <c r="R52" s="164">
        <f t="shared" si="7"/>
        <v>0</v>
      </c>
      <c r="S52" s="165">
        <f t="shared" si="8"/>
        <v>0</v>
      </c>
      <c r="T52" s="151">
        <f>R52+S52*Hoja1!$C$19</f>
        <v>0</v>
      </c>
      <c r="AD52" s="94">
        <f t="shared" si="0"/>
        <v>0</v>
      </c>
      <c r="AE52" s="94">
        <f t="shared" si="1"/>
        <v>0</v>
      </c>
      <c r="AF52" s="94">
        <f>IFERROR((I52*H52/J52)*(Hoja1!$C$25/Hoja1!$C$24)*C52,0)</f>
        <v>0</v>
      </c>
      <c r="AG52" s="94" t="str">
        <f t="shared" si="9"/>
        <v>Estimación</v>
      </c>
      <c r="AH52" s="94">
        <f t="shared" si="10"/>
        <v>0</v>
      </c>
      <c r="AI52" s="94">
        <f t="shared" si="11"/>
        <v>0</v>
      </c>
      <c r="AJ52" s="94">
        <f t="shared" si="12"/>
        <v>0</v>
      </c>
      <c r="AK52" s="143">
        <f t="shared" si="13"/>
        <v>0</v>
      </c>
      <c r="AL52" s="143">
        <f>IF(K52="",AK52*'Fraccion masica'!$AB$36,K52*AK52)</f>
        <v>0</v>
      </c>
      <c r="AM52" s="143">
        <f>IF(L52="",AK52*'Fraccion masica'!$AB$35,L52*AK52)</f>
        <v>0</v>
      </c>
      <c r="AN52" s="147">
        <f>IFERROR(AL52*Hoja1!$C$24/Hoja1!$C$25/Hoja1!$C$26*16.04/1000000,0)</f>
        <v>0</v>
      </c>
      <c r="AO52" s="148">
        <f>IFERROR(AM52*Hoja1!$C$24/Hoja1!$C$25/Hoja1!$C$26*44.01/1000000,0)</f>
        <v>0</v>
      </c>
    </row>
    <row r="53" spans="2:41" x14ac:dyDescent="0.75">
      <c r="B53" s="52"/>
      <c r="C53" s="52"/>
      <c r="D53" s="125"/>
      <c r="E53" s="125"/>
      <c r="F53" s="131"/>
      <c r="G53" s="92"/>
      <c r="H53" s="14"/>
      <c r="I53" s="14"/>
      <c r="J53" s="14"/>
      <c r="K53" s="52"/>
      <c r="L53" s="52"/>
      <c r="M53" s="129" t="str">
        <f t="shared" si="2"/>
        <v/>
      </c>
      <c r="N53" s="151">
        <f t="shared" si="3"/>
        <v>0</v>
      </c>
      <c r="O53" s="151">
        <f t="shared" si="4"/>
        <v>0</v>
      </c>
      <c r="P53" s="151">
        <f t="shared" si="5"/>
        <v>0</v>
      </c>
      <c r="Q53" s="151" t="str">
        <f t="shared" si="6"/>
        <v>Estimación</v>
      </c>
      <c r="R53" s="164">
        <f t="shared" si="7"/>
        <v>0</v>
      </c>
      <c r="S53" s="165">
        <f t="shared" si="8"/>
        <v>0</v>
      </c>
      <c r="T53" s="151">
        <f>R53+S53*Hoja1!$C$19</f>
        <v>0</v>
      </c>
      <c r="AD53" s="94">
        <f t="shared" si="0"/>
        <v>0</v>
      </c>
      <c r="AE53" s="94">
        <f t="shared" si="1"/>
        <v>0</v>
      </c>
      <c r="AF53" s="94">
        <f>IFERROR((I53*H53/J53)*(Hoja1!$C$25/Hoja1!$C$24)*C53,0)</f>
        <v>0</v>
      </c>
      <c r="AG53" s="94" t="str">
        <f t="shared" si="9"/>
        <v>Estimación</v>
      </c>
      <c r="AH53" s="94">
        <f t="shared" si="10"/>
        <v>0</v>
      </c>
      <c r="AI53" s="94">
        <f t="shared" si="11"/>
        <v>0</v>
      </c>
      <c r="AJ53" s="94">
        <f t="shared" si="12"/>
        <v>0</v>
      </c>
      <c r="AK53" s="143">
        <f t="shared" si="13"/>
        <v>0</v>
      </c>
      <c r="AL53" s="143">
        <f>IF(K53="",AK53*'Fraccion masica'!$AB$36,K53*AK53)</f>
        <v>0</v>
      </c>
      <c r="AM53" s="143">
        <f>IF(L53="",AK53*'Fraccion masica'!$AB$35,L53*AK53)</f>
        <v>0</v>
      </c>
      <c r="AN53" s="147">
        <f>IFERROR(AL53*Hoja1!$C$24/Hoja1!$C$25/Hoja1!$C$26*16.04/1000000,0)</f>
        <v>0</v>
      </c>
      <c r="AO53" s="148">
        <f>IFERROR(AM53*Hoja1!$C$24/Hoja1!$C$25/Hoja1!$C$26*44.01/1000000,0)</f>
        <v>0</v>
      </c>
    </row>
    <row r="54" spans="2:41" x14ac:dyDescent="0.75">
      <c r="B54" s="52"/>
      <c r="C54" s="52"/>
      <c r="D54" s="125"/>
      <c r="E54" s="125"/>
      <c r="F54" s="131"/>
      <c r="G54" s="92"/>
      <c r="H54" s="14"/>
      <c r="I54" s="14"/>
      <c r="J54" s="14"/>
      <c r="K54" s="52"/>
      <c r="L54" s="52"/>
      <c r="M54" s="129" t="str">
        <f t="shared" si="2"/>
        <v/>
      </c>
      <c r="N54" s="151">
        <f t="shared" si="3"/>
        <v>0</v>
      </c>
      <c r="O54" s="151">
        <f t="shared" si="4"/>
        <v>0</v>
      </c>
      <c r="P54" s="151">
        <f t="shared" si="5"/>
        <v>0</v>
      </c>
      <c r="Q54" s="151" t="str">
        <f t="shared" si="6"/>
        <v>Estimación</v>
      </c>
      <c r="R54" s="164">
        <f t="shared" si="7"/>
        <v>0</v>
      </c>
      <c r="S54" s="165">
        <f t="shared" si="8"/>
        <v>0</v>
      </c>
      <c r="T54" s="151">
        <f>R54+S54*Hoja1!$C$19</f>
        <v>0</v>
      </c>
      <c r="AD54" s="94">
        <f t="shared" si="0"/>
        <v>0</v>
      </c>
      <c r="AE54" s="94">
        <f t="shared" si="1"/>
        <v>0</v>
      </c>
      <c r="AF54" s="94">
        <f>IFERROR((I54*H54/J54)*(Hoja1!$C$25/Hoja1!$C$24)*C54,0)</f>
        <v>0</v>
      </c>
      <c r="AG54" s="94" t="str">
        <f t="shared" si="9"/>
        <v>Estimación</v>
      </c>
      <c r="AH54" s="94">
        <f t="shared" si="10"/>
        <v>0</v>
      </c>
      <c r="AI54" s="94">
        <f t="shared" si="11"/>
        <v>0</v>
      </c>
      <c r="AJ54" s="94">
        <f t="shared" si="12"/>
        <v>0</v>
      </c>
      <c r="AK54" s="143">
        <f t="shared" si="13"/>
        <v>0</v>
      </c>
      <c r="AL54" s="143">
        <f>IF(K54="",AK54*'Fraccion masica'!$AB$36,K54*AK54)</f>
        <v>0</v>
      </c>
      <c r="AM54" s="143">
        <f>IF(L54="",AK54*'Fraccion masica'!$AB$35,L54*AK54)</f>
        <v>0</v>
      </c>
      <c r="AN54" s="147">
        <f>IFERROR(AL54*Hoja1!$C$24/Hoja1!$C$25/Hoja1!$C$26*16.04/1000000,0)</f>
        <v>0</v>
      </c>
      <c r="AO54" s="148">
        <f>IFERROR(AM54*Hoja1!$C$24/Hoja1!$C$25/Hoja1!$C$26*44.01/1000000,0)</f>
        <v>0</v>
      </c>
    </row>
    <row r="55" spans="2:41" x14ac:dyDescent="0.75">
      <c r="B55" s="52"/>
      <c r="C55" s="52"/>
      <c r="D55" s="125"/>
      <c r="E55" s="125"/>
      <c r="F55" s="131"/>
      <c r="G55" s="92"/>
      <c r="H55" s="14"/>
      <c r="I55" s="14"/>
      <c r="J55" s="14"/>
      <c r="K55" s="52"/>
      <c r="L55" s="52"/>
      <c r="M55" s="129" t="str">
        <f t="shared" si="2"/>
        <v/>
      </c>
      <c r="N55" s="151">
        <f t="shared" si="3"/>
        <v>0</v>
      </c>
      <c r="O55" s="151">
        <f t="shared" si="4"/>
        <v>0</v>
      </c>
      <c r="P55" s="151">
        <f t="shared" si="5"/>
        <v>0</v>
      </c>
      <c r="Q55" s="151" t="str">
        <f t="shared" si="6"/>
        <v>Estimación</v>
      </c>
      <c r="R55" s="164">
        <f t="shared" si="7"/>
        <v>0</v>
      </c>
      <c r="S55" s="165">
        <f t="shared" si="8"/>
        <v>0</v>
      </c>
      <c r="T55" s="151">
        <f>R55+S55*Hoja1!$C$19</f>
        <v>0</v>
      </c>
      <c r="AD55" s="94">
        <f t="shared" si="0"/>
        <v>0</v>
      </c>
      <c r="AE55" s="94">
        <f t="shared" si="1"/>
        <v>0</v>
      </c>
      <c r="AF55" s="94">
        <f>IFERROR((I55*H55/J55)*(Hoja1!$C$25/Hoja1!$C$24)*C55,0)</f>
        <v>0</v>
      </c>
      <c r="AG55" s="94" t="str">
        <f t="shared" si="9"/>
        <v>Estimación</v>
      </c>
      <c r="AH55" s="94">
        <f t="shared" si="10"/>
        <v>0</v>
      </c>
      <c r="AI55" s="94">
        <f t="shared" si="11"/>
        <v>0</v>
      </c>
      <c r="AJ55" s="94">
        <f t="shared" si="12"/>
        <v>0</v>
      </c>
      <c r="AK55" s="143">
        <f t="shared" si="13"/>
        <v>0</v>
      </c>
      <c r="AL55" s="143">
        <f>IF(K55="",AK55*'Fraccion masica'!$AB$36,K55*AK55)</f>
        <v>0</v>
      </c>
      <c r="AM55" s="143">
        <f>IF(L55="",AK55*'Fraccion masica'!$AB$35,L55*AK55)</f>
        <v>0</v>
      </c>
      <c r="AN55" s="147">
        <f>IFERROR(AL55*Hoja1!$C$24/Hoja1!$C$25/Hoja1!$C$26*16.04/1000000,0)</f>
        <v>0</v>
      </c>
      <c r="AO55" s="148">
        <f>IFERROR(AM55*Hoja1!$C$24/Hoja1!$C$25/Hoja1!$C$26*44.01/1000000,0)</f>
        <v>0</v>
      </c>
    </row>
    <row r="56" spans="2:41" x14ac:dyDescent="0.75">
      <c r="B56" s="52"/>
      <c r="C56" s="52"/>
      <c r="D56" s="125"/>
      <c r="E56" s="125"/>
      <c r="F56" s="131"/>
      <c r="G56" s="92"/>
      <c r="H56" s="14"/>
      <c r="I56" s="14"/>
      <c r="J56" s="14"/>
      <c r="K56" s="52"/>
      <c r="L56" s="52"/>
      <c r="M56" s="129" t="str">
        <f t="shared" si="2"/>
        <v/>
      </c>
      <c r="N56" s="151">
        <f t="shared" si="3"/>
        <v>0</v>
      </c>
      <c r="O56" s="151">
        <f t="shared" si="4"/>
        <v>0</v>
      </c>
      <c r="P56" s="151">
        <f t="shared" si="5"/>
        <v>0</v>
      </c>
      <c r="Q56" s="151" t="str">
        <f t="shared" si="6"/>
        <v>Estimación</v>
      </c>
      <c r="R56" s="164">
        <f t="shared" si="7"/>
        <v>0</v>
      </c>
      <c r="S56" s="165">
        <f t="shared" si="8"/>
        <v>0</v>
      </c>
      <c r="T56" s="151">
        <f>R56+S56*Hoja1!$C$19</f>
        <v>0</v>
      </c>
      <c r="AD56" s="94">
        <f t="shared" si="0"/>
        <v>0</v>
      </c>
      <c r="AE56" s="94">
        <f t="shared" si="1"/>
        <v>0</v>
      </c>
      <c r="AF56" s="94">
        <f>IFERROR((I56*H56/J56)*(Hoja1!$C$25/Hoja1!$C$24)*C56,0)</f>
        <v>0</v>
      </c>
      <c r="AG56" s="94" t="str">
        <f t="shared" si="9"/>
        <v>Estimación</v>
      </c>
      <c r="AH56" s="94">
        <f t="shared" si="10"/>
        <v>0</v>
      </c>
      <c r="AI56" s="94">
        <f t="shared" si="11"/>
        <v>0</v>
      </c>
      <c r="AJ56" s="94">
        <f t="shared" si="12"/>
        <v>0</v>
      </c>
      <c r="AK56" s="143">
        <f t="shared" si="13"/>
        <v>0</v>
      </c>
      <c r="AL56" s="143">
        <f>IF(K56="",AK56*'Fraccion masica'!$AB$36,K56*AK56)</f>
        <v>0</v>
      </c>
      <c r="AM56" s="143">
        <f>IF(L56="",AK56*'Fraccion masica'!$AB$35,L56*AK56)</f>
        <v>0</v>
      </c>
      <c r="AN56" s="147">
        <f>IFERROR(AL56*Hoja1!$C$24/Hoja1!$C$25/Hoja1!$C$26*16.04/1000000,0)</f>
        <v>0</v>
      </c>
      <c r="AO56" s="148">
        <f>IFERROR(AM56*Hoja1!$C$24/Hoja1!$C$25/Hoja1!$C$26*44.01/1000000,0)</f>
        <v>0</v>
      </c>
    </row>
    <row r="57" spans="2:41" x14ac:dyDescent="0.75">
      <c r="B57" s="52"/>
      <c r="C57" s="52"/>
      <c r="D57" s="125"/>
      <c r="E57" s="125"/>
      <c r="F57" s="131"/>
      <c r="G57" s="92"/>
      <c r="H57" s="14"/>
      <c r="I57" s="14"/>
      <c r="J57" s="14"/>
      <c r="K57" s="52"/>
      <c r="L57" s="52"/>
      <c r="M57" s="129" t="str">
        <f t="shared" si="2"/>
        <v/>
      </c>
      <c r="N57" s="151">
        <f t="shared" si="3"/>
        <v>0</v>
      </c>
      <c r="O57" s="151">
        <f t="shared" si="4"/>
        <v>0</v>
      </c>
      <c r="P57" s="151">
        <f t="shared" si="5"/>
        <v>0</v>
      </c>
      <c r="Q57" s="151" t="str">
        <f t="shared" si="6"/>
        <v>Estimación</v>
      </c>
      <c r="R57" s="164">
        <f t="shared" si="7"/>
        <v>0</v>
      </c>
      <c r="S57" s="165">
        <f t="shared" si="8"/>
        <v>0</v>
      </c>
      <c r="T57" s="151">
        <f>R57+S57*Hoja1!$C$19</f>
        <v>0</v>
      </c>
      <c r="AD57" s="94">
        <f t="shared" si="0"/>
        <v>0</v>
      </c>
      <c r="AE57" s="94">
        <f t="shared" si="1"/>
        <v>0</v>
      </c>
      <c r="AF57" s="94">
        <f>IFERROR((I57*H57/J57)*(Hoja1!$C$25/Hoja1!$C$24)*C57,0)</f>
        <v>0</v>
      </c>
      <c r="AG57" s="94" t="str">
        <f t="shared" si="9"/>
        <v>Estimación</v>
      </c>
      <c r="AH57" s="94">
        <f t="shared" si="10"/>
        <v>0</v>
      </c>
      <c r="AI57" s="94">
        <f t="shared" si="11"/>
        <v>0</v>
      </c>
      <c r="AJ57" s="94">
        <f t="shared" si="12"/>
        <v>0</v>
      </c>
      <c r="AK57" s="143">
        <f t="shared" si="13"/>
        <v>0</v>
      </c>
      <c r="AL57" s="143">
        <f>IF(K57="",AK57*'Fraccion masica'!$AB$36,K57*AK57)</f>
        <v>0</v>
      </c>
      <c r="AM57" s="143">
        <f>IF(L57="",AK57*'Fraccion masica'!$AB$35,L57*AK57)</f>
        <v>0</v>
      </c>
      <c r="AN57" s="147">
        <f>IFERROR(AL57*Hoja1!$C$24/Hoja1!$C$25/Hoja1!$C$26*16.04/1000000,0)</f>
        <v>0</v>
      </c>
      <c r="AO57" s="148">
        <f>IFERROR(AM57*Hoja1!$C$24/Hoja1!$C$25/Hoja1!$C$26*44.01/1000000,0)</f>
        <v>0</v>
      </c>
    </row>
    <row r="58" spans="2:41" x14ac:dyDescent="0.75">
      <c r="B58" s="52"/>
      <c r="C58" s="52"/>
      <c r="D58" s="125"/>
      <c r="E58" s="125"/>
      <c r="F58" s="131"/>
      <c r="G58" s="92"/>
      <c r="H58" s="14"/>
      <c r="I58" s="14"/>
      <c r="J58" s="14"/>
      <c r="K58" s="52"/>
      <c r="L58" s="52"/>
      <c r="M58" s="129" t="str">
        <f t="shared" si="2"/>
        <v/>
      </c>
      <c r="N58" s="151">
        <f t="shared" si="3"/>
        <v>0</v>
      </c>
      <c r="O58" s="151">
        <f t="shared" si="4"/>
        <v>0</v>
      </c>
      <c r="P58" s="151">
        <f t="shared" si="5"/>
        <v>0</v>
      </c>
      <c r="Q58" s="151" t="str">
        <f t="shared" si="6"/>
        <v>Estimación</v>
      </c>
      <c r="R58" s="164">
        <f t="shared" si="7"/>
        <v>0</v>
      </c>
      <c r="S58" s="165">
        <f t="shared" si="8"/>
        <v>0</v>
      </c>
      <c r="T58" s="151">
        <f>R58+S58*Hoja1!$C$19</f>
        <v>0</v>
      </c>
      <c r="AD58" s="94">
        <f t="shared" si="0"/>
        <v>0</v>
      </c>
      <c r="AE58" s="94">
        <f t="shared" si="1"/>
        <v>0</v>
      </c>
      <c r="AF58" s="94">
        <f>IFERROR((I58*H58/J58)*(Hoja1!$C$25/Hoja1!$C$24)*C58,0)</f>
        <v>0</v>
      </c>
      <c r="AG58" s="94" t="str">
        <f t="shared" si="9"/>
        <v>Estimación</v>
      </c>
      <c r="AH58" s="94">
        <f t="shared" si="10"/>
        <v>0</v>
      </c>
      <c r="AI58" s="94">
        <f t="shared" si="11"/>
        <v>0</v>
      </c>
      <c r="AJ58" s="94">
        <f t="shared" si="12"/>
        <v>0</v>
      </c>
      <c r="AK58" s="143">
        <f t="shared" si="13"/>
        <v>0</v>
      </c>
      <c r="AL58" s="143">
        <f>IF(K58="",AK58*'Fraccion masica'!$AB$36,K58*AK58)</f>
        <v>0</v>
      </c>
      <c r="AM58" s="143">
        <f>IF(L58="",AK58*'Fraccion masica'!$AB$35,L58*AK58)</f>
        <v>0</v>
      </c>
      <c r="AN58" s="147">
        <f>IFERROR(AL58*Hoja1!$C$24/Hoja1!$C$25/Hoja1!$C$26*16.04/1000000,0)</f>
        <v>0</v>
      </c>
      <c r="AO58" s="148">
        <f>IFERROR(AM58*Hoja1!$C$24/Hoja1!$C$25/Hoja1!$C$26*44.01/1000000,0)</f>
        <v>0</v>
      </c>
    </row>
    <row r="59" spans="2:41" x14ac:dyDescent="0.75">
      <c r="B59" s="52"/>
      <c r="C59" s="52"/>
      <c r="D59" s="125"/>
      <c r="E59" s="125"/>
      <c r="F59" s="131"/>
      <c r="G59" s="92"/>
      <c r="H59" s="14"/>
      <c r="I59" s="14"/>
      <c r="J59" s="14"/>
      <c r="K59" s="52"/>
      <c r="L59" s="52"/>
      <c r="M59" s="129" t="str">
        <f t="shared" si="2"/>
        <v/>
      </c>
      <c r="N59" s="151">
        <f t="shared" si="3"/>
        <v>0</v>
      </c>
      <c r="O59" s="151">
        <f t="shared" si="4"/>
        <v>0</v>
      </c>
      <c r="P59" s="151">
        <f t="shared" si="5"/>
        <v>0</v>
      </c>
      <c r="Q59" s="151" t="str">
        <f t="shared" si="6"/>
        <v>Estimación</v>
      </c>
      <c r="R59" s="164">
        <f t="shared" si="7"/>
        <v>0</v>
      </c>
      <c r="S59" s="165">
        <f t="shared" si="8"/>
        <v>0</v>
      </c>
      <c r="T59" s="151">
        <f>R59+S59*Hoja1!$C$19</f>
        <v>0</v>
      </c>
      <c r="AD59" s="94">
        <f t="shared" si="0"/>
        <v>0</v>
      </c>
      <c r="AE59" s="94">
        <f t="shared" si="1"/>
        <v>0</v>
      </c>
      <c r="AF59" s="94">
        <f>IFERROR((I59*H59/J59)*(Hoja1!$C$25/Hoja1!$C$24)*C59,0)</f>
        <v>0</v>
      </c>
      <c r="AG59" s="94" t="str">
        <f t="shared" si="9"/>
        <v>Estimación</v>
      </c>
      <c r="AH59" s="94">
        <f t="shared" si="10"/>
        <v>0</v>
      </c>
      <c r="AI59" s="94">
        <f t="shared" si="11"/>
        <v>0</v>
      </c>
      <c r="AJ59" s="94">
        <f t="shared" si="12"/>
        <v>0</v>
      </c>
      <c r="AK59" s="143">
        <f t="shared" si="13"/>
        <v>0</v>
      </c>
      <c r="AL59" s="143">
        <f>IF(K59="",AK59*'Fraccion masica'!$AB$36,K59*AK59)</f>
        <v>0</v>
      </c>
      <c r="AM59" s="143">
        <f>IF(L59="",AK59*'Fraccion masica'!$AB$35,L59*AK59)</f>
        <v>0</v>
      </c>
      <c r="AN59" s="147">
        <f>IFERROR(AL59*Hoja1!$C$24/Hoja1!$C$25/Hoja1!$C$26*16.04/1000000,0)</f>
        <v>0</v>
      </c>
      <c r="AO59" s="148">
        <f>IFERROR(AM59*Hoja1!$C$24/Hoja1!$C$25/Hoja1!$C$26*44.01/1000000,0)</f>
        <v>0</v>
      </c>
    </row>
    <row r="60" spans="2:41" x14ac:dyDescent="0.75">
      <c r="B60" s="52"/>
      <c r="C60" s="52"/>
      <c r="D60" s="125"/>
      <c r="E60" s="125"/>
      <c r="F60" s="131"/>
      <c r="G60" s="92"/>
      <c r="H60" s="14"/>
      <c r="I60" s="14"/>
      <c r="J60" s="14"/>
      <c r="K60" s="52"/>
      <c r="L60" s="52"/>
      <c r="M60" s="129" t="str">
        <f t="shared" si="2"/>
        <v/>
      </c>
      <c r="N60" s="151">
        <f t="shared" si="3"/>
        <v>0</v>
      </c>
      <c r="O60" s="151">
        <f t="shared" si="4"/>
        <v>0</v>
      </c>
      <c r="P60" s="151">
        <f t="shared" si="5"/>
        <v>0</v>
      </c>
      <c r="Q60" s="151" t="str">
        <f t="shared" si="6"/>
        <v>Estimación</v>
      </c>
      <c r="R60" s="164">
        <f t="shared" si="7"/>
        <v>0</v>
      </c>
      <c r="S60" s="165">
        <f t="shared" si="8"/>
        <v>0</v>
      </c>
      <c r="T60" s="151">
        <f>R60+S60*Hoja1!$C$19</f>
        <v>0</v>
      </c>
      <c r="AD60" s="94">
        <f t="shared" si="0"/>
        <v>0</v>
      </c>
      <c r="AE60" s="94">
        <f t="shared" si="1"/>
        <v>0</v>
      </c>
      <c r="AF60" s="94">
        <f>IFERROR((I60*H60/J60)*(Hoja1!$C$25/Hoja1!$C$24)*C60,0)</f>
        <v>0</v>
      </c>
      <c r="AG60" s="94" t="str">
        <f t="shared" si="9"/>
        <v>Estimación</v>
      </c>
      <c r="AH60" s="94">
        <f t="shared" si="10"/>
        <v>0</v>
      </c>
      <c r="AI60" s="94">
        <f t="shared" si="11"/>
        <v>0</v>
      </c>
      <c r="AJ60" s="94">
        <f t="shared" si="12"/>
        <v>0</v>
      </c>
      <c r="AK60" s="143">
        <f t="shared" si="13"/>
        <v>0</v>
      </c>
      <c r="AL60" s="143">
        <f>IF(K60="",AK60*'Fraccion masica'!$AB$36,K60*AK60)</f>
        <v>0</v>
      </c>
      <c r="AM60" s="143">
        <f>IF(L60="",AK60*'Fraccion masica'!$AB$35,L60*AK60)</f>
        <v>0</v>
      </c>
      <c r="AN60" s="147">
        <f>IFERROR(AL60*Hoja1!$C$24/Hoja1!$C$25/Hoja1!$C$26*16.04/1000000,0)</f>
        <v>0</v>
      </c>
      <c r="AO60" s="148">
        <f>IFERROR(AM60*Hoja1!$C$24/Hoja1!$C$25/Hoja1!$C$26*44.01/1000000,0)</f>
        <v>0</v>
      </c>
    </row>
    <row r="61" spans="2:41" x14ac:dyDescent="0.75">
      <c r="B61" s="52"/>
      <c r="C61" s="52"/>
      <c r="D61" s="125"/>
      <c r="E61" s="125"/>
      <c r="F61" s="131"/>
      <c r="G61" s="92"/>
      <c r="H61" s="14"/>
      <c r="I61" s="14"/>
      <c r="J61" s="14"/>
      <c r="K61" s="52"/>
      <c r="L61" s="52"/>
      <c r="M61" s="129" t="str">
        <f t="shared" si="2"/>
        <v/>
      </c>
      <c r="N61" s="151">
        <f t="shared" si="3"/>
        <v>0</v>
      </c>
      <c r="O61" s="151">
        <f t="shared" si="4"/>
        <v>0</v>
      </c>
      <c r="P61" s="151">
        <f t="shared" si="5"/>
        <v>0</v>
      </c>
      <c r="Q61" s="151" t="str">
        <f t="shared" si="6"/>
        <v>Estimación</v>
      </c>
      <c r="R61" s="164">
        <f t="shared" si="7"/>
        <v>0</v>
      </c>
      <c r="S61" s="165">
        <f t="shared" si="8"/>
        <v>0</v>
      </c>
      <c r="T61" s="151">
        <f>R61+S61*Hoja1!$C$19</f>
        <v>0</v>
      </c>
      <c r="AD61" s="94">
        <f t="shared" si="0"/>
        <v>0</v>
      </c>
      <c r="AE61" s="94">
        <f t="shared" si="1"/>
        <v>0</v>
      </c>
      <c r="AF61" s="94">
        <f>IFERROR((I61*H61/J61)*(Hoja1!$C$25/Hoja1!$C$24)*C61,0)</f>
        <v>0</v>
      </c>
      <c r="AG61" s="94" t="str">
        <f t="shared" si="9"/>
        <v>Estimación</v>
      </c>
      <c r="AH61" s="94">
        <f t="shared" si="10"/>
        <v>0</v>
      </c>
      <c r="AI61" s="94">
        <f t="shared" si="11"/>
        <v>0</v>
      </c>
      <c r="AJ61" s="94">
        <f t="shared" si="12"/>
        <v>0</v>
      </c>
      <c r="AK61" s="143">
        <f t="shared" si="13"/>
        <v>0</v>
      </c>
      <c r="AL61" s="143">
        <f>IF(K61="",AK61*'Fraccion masica'!$AB$36,K61*AK61)</f>
        <v>0</v>
      </c>
      <c r="AM61" s="143">
        <f>IF(L61="",AK61*'Fraccion masica'!$AB$35,L61*AK61)</f>
        <v>0</v>
      </c>
      <c r="AN61" s="147">
        <f>IFERROR(AL61*Hoja1!$C$24/Hoja1!$C$25/Hoja1!$C$26*16.04/1000000,0)</f>
        <v>0</v>
      </c>
      <c r="AO61" s="148">
        <f>IFERROR(AM61*Hoja1!$C$24/Hoja1!$C$25/Hoja1!$C$26*44.01/1000000,0)</f>
        <v>0</v>
      </c>
    </row>
    <row r="62" spans="2:41" x14ac:dyDescent="0.75">
      <c r="B62" s="52"/>
      <c r="C62" s="52"/>
      <c r="D62" s="125"/>
      <c r="E62" s="125"/>
      <c r="F62" s="131"/>
      <c r="G62" s="92"/>
      <c r="H62" s="14"/>
      <c r="I62" s="14"/>
      <c r="J62" s="14"/>
      <c r="K62" s="52"/>
      <c r="L62" s="52"/>
      <c r="M62" s="129" t="str">
        <f t="shared" si="2"/>
        <v/>
      </c>
      <c r="N62" s="151">
        <f t="shared" si="3"/>
        <v>0</v>
      </c>
      <c r="O62" s="151">
        <f t="shared" si="4"/>
        <v>0</v>
      </c>
      <c r="P62" s="151">
        <f t="shared" si="5"/>
        <v>0</v>
      </c>
      <c r="Q62" s="151" t="str">
        <f t="shared" si="6"/>
        <v>Estimación</v>
      </c>
      <c r="R62" s="164">
        <f t="shared" si="7"/>
        <v>0</v>
      </c>
      <c r="S62" s="165">
        <f t="shared" si="8"/>
        <v>0</v>
      </c>
      <c r="T62" s="151">
        <f>R62+S62*Hoja1!$C$19</f>
        <v>0</v>
      </c>
      <c r="AD62" s="94">
        <f t="shared" si="0"/>
        <v>0</v>
      </c>
      <c r="AE62" s="94">
        <f t="shared" si="1"/>
        <v>0</v>
      </c>
      <c r="AF62" s="94">
        <f>IFERROR((I62*H62/J62)*(Hoja1!$C$25/Hoja1!$C$24)*C62,0)</f>
        <v>0</v>
      </c>
      <c r="AG62" s="94" t="str">
        <f t="shared" si="9"/>
        <v>Estimación</v>
      </c>
      <c r="AH62" s="94">
        <f t="shared" si="10"/>
        <v>0</v>
      </c>
      <c r="AI62" s="94">
        <f t="shared" si="11"/>
        <v>0</v>
      </c>
      <c r="AJ62" s="94">
        <f t="shared" si="12"/>
        <v>0</v>
      </c>
      <c r="AK62" s="143">
        <f t="shared" si="13"/>
        <v>0</v>
      </c>
      <c r="AL62" s="143">
        <f>IF(K62="",AK62*'Fraccion masica'!$AB$36,K62*AK62)</f>
        <v>0</v>
      </c>
      <c r="AM62" s="143">
        <f>IF(L62="",AK62*'Fraccion masica'!$AB$35,L62*AK62)</f>
        <v>0</v>
      </c>
      <c r="AN62" s="147">
        <f>IFERROR(AL62*Hoja1!$C$24/Hoja1!$C$25/Hoja1!$C$26*16.04/1000000,0)</f>
        <v>0</v>
      </c>
      <c r="AO62" s="148">
        <f>IFERROR(AM62*Hoja1!$C$24/Hoja1!$C$25/Hoja1!$C$26*44.01/1000000,0)</f>
        <v>0</v>
      </c>
    </row>
    <row r="63" spans="2:41" x14ac:dyDescent="0.75">
      <c r="B63" s="52"/>
      <c r="C63" s="52"/>
      <c r="D63" s="125"/>
      <c r="E63" s="125"/>
      <c r="F63" s="131"/>
      <c r="G63" s="92"/>
      <c r="H63" s="14"/>
      <c r="I63" s="14"/>
      <c r="J63" s="14"/>
      <c r="K63" s="52"/>
      <c r="L63" s="52"/>
      <c r="M63" s="129" t="str">
        <f t="shared" si="2"/>
        <v/>
      </c>
      <c r="N63" s="151">
        <f t="shared" si="3"/>
        <v>0</v>
      </c>
      <c r="O63" s="151">
        <f t="shared" si="4"/>
        <v>0</v>
      </c>
      <c r="P63" s="151">
        <f t="shared" si="5"/>
        <v>0</v>
      </c>
      <c r="Q63" s="151" t="str">
        <f t="shared" si="6"/>
        <v>Estimación</v>
      </c>
      <c r="R63" s="164">
        <f t="shared" si="7"/>
        <v>0</v>
      </c>
      <c r="S63" s="165">
        <f t="shared" si="8"/>
        <v>0</v>
      </c>
      <c r="T63" s="151">
        <f>R63+S63*Hoja1!$C$19</f>
        <v>0</v>
      </c>
      <c r="AD63" s="94">
        <f t="shared" si="0"/>
        <v>0</v>
      </c>
      <c r="AE63" s="94">
        <f t="shared" si="1"/>
        <v>0</v>
      </c>
      <c r="AF63" s="94">
        <f>IFERROR((I63*H63/J63)*(Hoja1!$C$25/Hoja1!$C$24)*C63,0)</f>
        <v>0</v>
      </c>
      <c r="AG63" s="94" t="str">
        <f t="shared" si="9"/>
        <v>Estimación</v>
      </c>
      <c r="AH63" s="94">
        <f t="shared" si="10"/>
        <v>0</v>
      </c>
      <c r="AI63" s="94">
        <f t="shared" si="11"/>
        <v>0</v>
      </c>
      <c r="AJ63" s="94">
        <f t="shared" si="12"/>
        <v>0</v>
      </c>
      <c r="AK63" s="143">
        <f t="shared" si="13"/>
        <v>0</v>
      </c>
      <c r="AL63" s="143">
        <f>IF(K63="",AK63*'Fraccion masica'!$AB$36,K63*AK63)</f>
        <v>0</v>
      </c>
      <c r="AM63" s="143">
        <f>IF(L63="",AK63*'Fraccion masica'!$AB$35,L63*AK63)</f>
        <v>0</v>
      </c>
      <c r="AN63" s="147">
        <f>IFERROR(AL63*Hoja1!$C$24/Hoja1!$C$25/Hoja1!$C$26*16.04/1000000,0)</f>
        <v>0</v>
      </c>
      <c r="AO63" s="148">
        <f>IFERROR(AM63*Hoja1!$C$24/Hoja1!$C$25/Hoja1!$C$26*44.01/1000000,0)</f>
        <v>0</v>
      </c>
    </row>
    <row r="64" spans="2:41" x14ac:dyDescent="0.75">
      <c r="B64" s="52"/>
      <c r="C64" s="52"/>
      <c r="D64" s="125"/>
      <c r="E64" s="125"/>
      <c r="F64" s="131"/>
      <c r="G64" s="92"/>
      <c r="H64" s="14"/>
      <c r="I64" s="14"/>
      <c r="J64" s="14"/>
      <c r="K64" s="52"/>
      <c r="L64" s="52"/>
      <c r="M64" s="129" t="str">
        <f t="shared" si="2"/>
        <v/>
      </c>
      <c r="N64" s="151">
        <f t="shared" si="3"/>
        <v>0</v>
      </c>
      <c r="O64" s="151">
        <f t="shared" si="4"/>
        <v>0</v>
      </c>
      <c r="P64" s="151">
        <f t="shared" si="5"/>
        <v>0</v>
      </c>
      <c r="Q64" s="151" t="str">
        <f t="shared" si="6"/>
        <v>Estimación</v>
      </c>
      <c r="R64" s="164">
        <f t="shared" si="7"/>
        <v>0</v>
      </c>
      <c r="S64" s="165">
        <f t="shared" si="8"/>
        <v>0</v>
      </c>
      <c r="T64" s="151">
        <f>R64+S64*Hoja1!$C$19</f>
        <v>0</v>
      </c>
      <c r="AD64" s="94">
        <f t="shared" si="0"/>
        <v>0</v>
      </c>
      <c r="AE64" s="94">
        <f t="shared" si="1"/>
        <v>0</v>
      </c>
      <c r="AF64" s="94">
        <f>IFERROR((I64*H64/J64)*(Hoja1!$C$25/Hoja1!$C$24)*C64,0)</f>
        <v>0</v>
      </c>
      <c r="AG64" s="94" t="str">
        <f t="shared" si="9"/>
        <v>Estimación</v>
      </c>
      <c r="AH64" s="94">
        <f t="shared" si="10"/>
        <v>0</v>
      </c>
      <c r="AI64" s="94">
        <f t="shared" si="11"/>
        <v>0</v>
      </c>
      <c r="AJ64" s="94">
        <f t="shared" si="12"/>
        <v>0</v>
      </c>
      <c r="AK64" s="143">
        <f t="shared" si="13"/>
        <v>0</v>
      </c>
      <c r="AL64" s="143">
        <f>IF(K64="",AK64*'Fraccion masica'!$AB$36,K64*AK64)</f>
        <v>0</v>
      </c>
      <c r="AM64" s="143">
        <f>IF(L64="",AK64*'Fraccion masica'!$AB$35,L64*AK64)</f>
        <v>0</v>
      </c>
      <c r="AN64" s="147">
        <f>IFERROR(AL64*Hoja1!$C$24/Hoja1!$C$25/Hoja1!$C$26*16.04/1000000,0)</f>
        <v>0</v>
      </c>
      <c r="AO64" s="148">
        <f>IFERROR(AM64*Hoja1!$C$24/Hoja1!$C$25/Hoja1!$C$26*44.01/1000000,0)</f>
        <v>0</v>
      </c>
    </row>
    <row r="65" spans="2:41" x14ac:dyDescent="0.75">
      <c r="B65" s="52"/>
      <c r="C65" s="52"/>
      <c r="D65" s="125"/>
      <c r="E65" s="125"/>
      <c r="F65" s="131"/>
      <c r="G65" s="92"/>
      <c r="H65" s="14"/>
      <c r="I65" s="14"/>
      <c r="J65" s="14"/>
      <c r="K65" s="52"/>
      <c r="L65" s="52"/>
      <c r="M65" s="129" t="str">
        <f t="shared" si="2"/>
        <v/>
      </c>
      <c r="N65" s="151">
        <f t="shared" si="3"/>
        <v>0</v>
      </c>
      <c r="O65" s="151">
        <f t="shared" si="4"/>
        <v>0</v>
      </c>
      <c r="P65" s="151">
        <f t="shared" si="5"/>
        <v>0</v>
      </c>
      <c r="Q65" s="151" t="str">
        <f t="shared" si="6"/>
        <v>Estimación</v>
      </c>
      <c r="R65" s="164">
        <f t="shared" si="7"/>
        <v>0</v>
      </c>
      <c r="S65" s="165">
        <f t="shared" si="8"/>
        <v>0</v>
      </c>
      <c r="T65" s="151">
        <f>R65+S65*Hoja1!$C$19</f>
        <v>0</v>
      </c>
      <c r="AD65" s="94">
        <f t="shared" si="0"/>
        <v>0</v>
      </c>
      <c r="AE65" s="94">
        <f t="shared" si="1"/>
        <v>0</v>
      </c>
      <c r="AF65" s="94">
        <f>IFERROR((I65*H65/J65)*(Hoja1!$C$25/Hoja1!$C$24)*C65,0)</f>
        <v>0</v>
      </c>
      <c r="AG65" s="94" t="str">
        <f t="shared" si="9"/>
        <v>Estimación</v>
      </c>
      <c r="AH65" s="94">
        <f t="shared" si="10"/>
        <v>0</v>
      </c>
      <c r="AI65" s="94">
        <f t="shared" si="11"/>
        <v>0</v>
      </c>
      <c r="AJ65" s="94">
        <f t="shared" si="12"/>
        <v>0</v>
      </c>
      <c r="AK65" s="143">
        <f t="shared" si="13"/>
        <v>0</v>
      </c>
      <c r="AL65" s="143">
        <f>IF(K65="",AK65*'Fraccion masica'!$AB$36,K65*AK65)</f>
        <v>0</v>
      </c>
      <c r="AM65" s="143">
        <f>IF(L65="",AK65*'Fraccion masica'!$AB$35,L65*AK65)</f>
        <v>0</v>
      </c>
      <c r="AN65" s="147">
        <f>IFERROR(AL65*Hoja1!$C$24/Hoja1!$C$25/Hoja1!$C$26*16.04/1000000,0)</f>
        <v>0</v>
      </c>
      <c r="AO65" s="148">
        <f>IFERROR(AM65*Hoja1!$C$24/Hoja1!$C$25/Hoja1!$C$26*44.01/1000000,0)</f>
        <v>0</v>
      </c>
    </row>
    <row r="66" spans="2:41" x14ac:dyDescent="0.75">
      <c r="B66" s="52"/>
      <c r="C66" s="52"/>
      <c r="D66" s="125"/>
      <c r="E66" s="125"/>
      <c r="F66" s="131"/>
      <c r="G66" s="92"/>
      <c r="H66" s="14"/>
      <c r="I66" s="14"/>
      <c r="J66" s="14"/>
      <c r="K66" s="52"/>
      <c r="L66" s="52"/>
      <c r="M66" s="129" t="str">
        <f t="shared" si="2"/>
        <v/>
      </c>
      <c r="N66" s="151">
        <f t="shared" si="3"/>
        <v>0</v>
      </c>
      <c r="O66" s="151">
        <f t="shared" si="4"/>
        <v>0</v>
      </c>
      <c r="P66" s="151">
        <f t="shared" si="5"/>
        <v>0</v>
      </c>
      <c r="Q66" s="151" t="str">
        <f t="shared" si="6"/>
        <v>Estimación</v>
      </c>
      <c r="R66" s="164">
        <f t="shared" si="7"/>
        <v>0</v>
      </c>
      <c r="S66" s="165">
        <f t="shared" si="8"/>
        <v>0</v>
      </c>
      <c r="T66" s="151">
        <f>R66+S66*Hoja1!$C$19</f>
        <v>0</v>
      </c>
      <c r="AD66" s="94">
        <f t="shared" si="0"/>
        <v>0</v>
      </c>
      <c r="AE66" s="94">
        <f t="shared" si="1"/>
        <v>0</v>
      </c>
      <c r="AF66" s="94">
        <f>IFERROR((I66*H66/J66)*(Hoja1!$C$25/Hoja1!$C$24)*C66,0)</f>
        <v>0</v>
      </c>
      <c r="AG66" s="94" t="str">
        <f t="shared" si="9"/>
        <v>Estimación</v>
      </c>
      <c r="AH66" s="94">
        <f t="shared" si="10"/>
        <v>0</v>
      </c>
      <c r="AI66" s="94">
        <f t="shared" si="11"/>
        <v>0</v>
      </c>
      <c r="AJ66" s="94">
        <f t="shared" si="12"/>
        <v>0</v>
      </c>
      <c r="AK66" s="143">
        <f t="shared" si="13"/>
        <v>0</v>
      </c>
      <c r="AL66" s="143">
        <f>IF(K66="",AK66*'Fraccion masica'!$AB$36,K66*AK66)</f>
        <v>0</v>
      </c>
      <c r="AM66" s="143">
        <f>IF(L66="",AK66*'Fraccion masica'!$AB$35,L66*AK66)</f>
        <v>0</v>
      </c>
      <c r="AN66" s="147">
        <f>IFERROR(AL66*Hoja1!$C$24/Hoja1!$C$25/Hoja1!$C$26*16.04/1000000,0)</f>
        <v>0</v>
      </c>
      <c r="AO66" s="148">
        <f>IFERROR(AM66*Hoja1!$C$24/Hoja1!$C$25/Hoja1!$C$26*44.01/1000000,0)</f>
        <v>0</v>
      </c>
    </row>
    <row r="67" spans="2:41" x14ac:dyDescent="0.75">
      <c r="B67" s="52"/>
      <c r="C67" s="52"/>
      <c r="D67" s="125"/>
      <c r="E67" s="125"/>
      <c r="F67" s="131"/>
      <c r="G67" s="92"/>
      <c r="H67" s="14"/>
      <c r="I67" s="14"/>
      <c r="J67" s="14"/>
      <c r="K67" s="52"/>
      <c r="L67" s="52"/>
      <c r="M67" s="129" t="str">
        <f t="shared" si="2"/>
        <v/>
      </c>
      <c r="N67" s="151">
        <f t="shared" si="3"/>
        <v>0</v>
      </c>
      <c r="O67" s="151">
        <f t="shared" si="4"/>
        <v>0</v>
      </c>
      <c r="P67" s="151">
        <f t="shared" si="5"/>
        <v>0</v>
      </c>
      <c r="Q67" s="151" t="str">
        <f t="shared" si="6"/>
        <v>Estimación</v>
      </c>
      <c r="R67" s="164">
        <f t="shared" si="7"/>
        <v>0</v>
      </c>
      <c r="S67" s="165">
        <f t="shared" si="8"/>
        <v>0</v>
      </c>
      <c r="T67" s="151">
        <f>R67+S67*Hoja1!$C$19</f>
        <v>0</v>
      </c>
      <c r="AD67" s="94">
        <f t="shared" si="0"/>
        <v>0</v>
      </c>
      <c r="AE67" s="94">
        <f t="shared" si="1"/>
        <v>0</v>
      </c>
      <c r="AF67" s="94">
        <f>IFERROR((I67*H67/J67)*(Hoja1!$C$25/Hoja1!$C$24)*C67,0)</f>
        <v>0</v>
      </c>
      <c r="AG67" s="94" t="str">
        <f t="shared" si="9"/>
        <v>Estimación</v>
      </c>
      <c r="AH67" s="94">
        <f t="shared" si="10"/>
        <v>0</v>
      </c>
      <c r="AI67" s="94">
        <f t="shared" si="11"/>
        <v>0</v>
      </c>
      <c r="AJ67" s="94">
        <f t="shared" si="12"/>
        <v>0</v>
      </c>
      <c r="AK67" s="143">
        <f t="shared" si="13"/>
        <v>0</v>
      </c>
      <c r="AL67" s="143">
        <f>IF(K67="",AK67*'Fraccion masica'!$AB$36,K67*AK67)</f>
        <v>0</v>
      </c>
      <c r="AM67" s="143">
        <f>IF(L67="",AK67*'Fraccion masica'!$AB$35,L67*AK67)</f>
        <v>0</v>
      </c>
      <c r="AN67" s="147">
        <f>IFERROR(AL67*Hoja1!$C$24/Hoja1!$C$25/Hoja1!$C$26*16.04/1000000,0)</f>
        <v>0</v>
      </c>
      <c r="AO67" s="148">
        <f>IFERROR(AM67*Hoja1!$C$24/Hoja1!$C$25/Hoja1!$C$26*44.01/1000000,0)</f>
        <v>0</v>
      </c>
    </row>
    <row r="68" spans="2:41" x14ac:dyDescent="0.75">
      <c r="B68" s="52"/>
      <c r="C68" s="52"/>
      <c r="D68" s="125"/>
      <c r="E68" s="125"/>
      <c r="F68" s="131"/>
      <c r="G68" s="92"/>
      <c r="H68" s="14"/>
      <c r="I68" s="14"/>
      <c r="J68" s="14"/>
      <c r="K68" s="52"/>
      <c r="L68" s="52"/>
      <c r="M68" s="129" t="str">
        <f t="shared" si="2"/>
        <v/>
      </c>
      <c r="N68" s="151">
        <f t="shared" si="3"/>
        <v>0</v>
      </c>
      <c r="O68" s="151">
        <f t="shared" si="4"/>
        <v>0</v>
      </c>
      <c r="P68" s="151">
        <f t="shared" si="5"/>
        <v>0</v>
      </c>
      <c r="Q68" s="151" t="str">
        <f t="shared" si="6"/>
        <v>Estimación</v>
      </c>
      <c r="R68" s="164">
        <f t="shared" si="7"/>
        <v>0</v>
      </c>
      <c r="S68" s="165">
        <f t="shared" si="8"/>
        <v>0</v>
      </c>
      <c r="T68" s="151">
        <f>R68+S68*Hoja1!$C$19</f>
        <v>0</v>
      </c>
      <c r="AD68" s="94">
        <f t="shared" si="0"/>
        <v>0</v>
      </c>
      <c r="AE68" s="94">
        <f t="shared" si="1"/>
        <v>0</v>
      </c>
      <c r="AF68" s="94">
        <f>IFERROR((I68*H68/J68)*(Hoja1!$C$25/Hoja1!$C$24)*C68,0)</f>
        <v>0</v>
      </c>
      <c r="AG68" s="94" t="str">
        <f t="shared" si="9"/>
        <v>Estimación</v>
      </c>
      <c r="AH68" s="94">
        <f t="shared" si="10"/>
        <v>0</v>
      </c>
      <c r="AI68" s="94">
        <f t="shared" si="11"/>
        <v>0</v>
      </c>
      <c r="AJ68" s="94">
        <f t="shared" si="12"/>
        <v>0</v>
      </c>
      <c r="AK68" s="143">
        <f t="shared" si="13"/>
        <v>0</v>
      </c>
      <c r="AL68" s="143">
        <f>IF(K68="",AK68*'Fraccion masica'!$AB$36,K68*AK68)</f>
        <v>0</v>
      </c>
      <c r="AM68" s="143">
        <f>IF(L68="",AK68*'Fraccion masica'!$AB$35,L68*AK68)</f>
        <v>0</v>
      </c>
      <c r="AN68" s="147">
        <f>IFERROR(AL68*Hoja1!$C$24/Hoja1!$C$25/Hoja1!$C$26*16.04/1000000,0)</f>
        <v>0</v>
      </c>
      <c r="AO68" s="148">
        <f>IFERROR(AM68*Hoja1!$C$24/Hoja1!$C$25/Hoja1!$C$26*44.01/1000000,0)</f>
        <v>0</v>
      </c>
    </row>
    <row r="69" spans="2:41" x14ac:dyDescent="0.75">
      <c r="B69" s="52"/>
      <c r="C69" s="52"/>
      <c r="D69" s="125"/>
      <c r="E69" s="125"/>
      <c r="F69" s="131"/>
      <c r="G69" s="92"/>
      <c r="H69" s="14"/>
      <c r="I69" s="14"/>
      <c r="J69" s="14"/>
      <c r="K69" s="52"/>
      <c r="L69" s="52"/>
      <c r="M69" s="129" t="str">
        <f t="shared" si="2"/>
        <v/>
      </c>
      <c r="N69" s="151">
        <f t="shared" si="3"/>
        <v>0</v>
      </c>
      <c r="O69" s="151">
        <f t="shared" si="4"/>
        <v>0</v>
      </c>
      <c r="P69" s="151">
        <f t="shared" si="5"/>
        <v>0</v>
      </c>
      <c r="Q69" s="151" t="str">
        <f t="shared" si="6"/>
        <v>Estimación</v>
      </c>
      <c r="R69" s="164">
        <f t="shared" si="7"/>
        <v>0</v>
      </c>
      <c r="S69" s="165">
        <f t="shared" si="8"/>
        <v>0</v>
      </c>
      <c r="T69" s="151">
        <f>R69+S69*Hoja1!$C$19</f>
        <v>0</v>
      </c>
      <c r="AD69" s="94">
        <f t="shared" si="0"/>
        <v>0</v>
      </c>
      <c r="AE69" s="94">
        <f t="shared" si="1"/>
        <v>0</v>
      </c>
      <c r="AF69" s="94">
        <f>IFERROR((I69*H69/J69)*(Hoja1!$C$25/Hoja1!$C$24)*C69,0)</f>
        <v>0</v>
      </c>
      <c r="AG69" s="94" t="str">
        <f t="shared" si="9"/>
        <v>Estimación</v>
      </c>
      <c r="AH69" s="94">
        <f t="shared" si="10"/>
        <v>0</v>
      </c>
      <c r="AI69" s="94">
        <f t="shared" si="11"/>
        <v>0</v>
      </c>
      <c r="AJ69" s="94">
        <f t="shared" si="12"/>
        <v>0</v>
      </c>
      <c r="AK69" s="143">
        <f t="shared" si="13"/>
        <v>0</v>
      </c>
      <c r="AL69" s="143">
        <f>IF(K69="",AK69*'Fraccion masica'!$AB$36,K69*AK69)</f>
        <v>0</v>
      </c>
      <c r="AM69" s="143">
        <f>IF(L69="",AK69*'Fraccion masica'!$AB$35,L69*AK69)</f>
        <v>0</v>
      </c>
      <c r="AN69" s="147">
        <f>IFERROR(AL69*Hoja1!$C$24/Hoja1!$C$25/Hoja1!$C$26*16.04/1000000,0)</f>
        <v>0</v>
      </c>
      <c r="AO69" s="148">
        <f>IFERROR(AM69*Hoja1!$C$24/Hoja1!$C$25/Hoja1!$C$26*44.01/1000000,0)</f>
        <v>0</v>
      </c>
    </row>
    <row r="70" spans="2:41" x14ac:dyDescent="0.75">
      <c r="B70" s="52"/>
      <c r="C70" s="52"/>
      <c r="D70" s="125"/>
      <c r="E70" s="125"/>
      <c r="F70" s="131"/>
      <c r="G70" s="92"/>
      <c r="H70" s="14"/>
      <c r="I70" s="14"/>
      <c r="J70" s="14"/>
      <c r="K70" s="52"/>
      <c r="L70" s="52"/>
      <c r="M70" s="129" t="str">
        <f t="shared" si="2"/>
        <v/>
      </c>
      <c r="N70" s="151">
        <f t="shared" si="3"/>
        <v>0</v>
      </c>
      <c r="O70" s="151">
        <f t="shared" si="4"/>
        <v>0</v>
      </c>
      <c r="P70" s="151">
        <f t="shared" si="5"/>
        <v>0</v>
      </c>
      <c r="Q70" s="151" t="str">
        <f t="shared" si="6"/>
        <v>Estimación</v>
      </c>
      <c r="R70" s="164">
        <f t="shared" si="7"/>
        <v>0</v>
      </c>
      <c r="S70" s="165">
        <f t="shared" si="8"/>
        <v>0</v>
      </c>
      <c r="T70" s="151">
        <f>R70+S70*Hoja1!$C$19</f>
        <v>0</v>
      </c>
      <c r="AD70" s="94">
        <f t="shared" si="0"/>
        <v>0</v>
      </c>
      <c r="AE70" s="94">
        <f t="shared" si="1"/>
        <v>0</v>
      </c>
      <c r="AF70" s="94">
        <f>IFERROR((I70*H70/J70)*(Hoja1!$C$25/Hoja1!$C$24)*C70,0)</f>
        <v>0</v>
      </c>
      <c r="AG70" s="94" t="str">
        <f t="shared" si="9"/>
        <v>Estimación</v>
      </c>
      <c r="AH70" s="94">
        <f t="shared" si="10"/>
        <v>0</v>
      </c>
      <c r="AI70" s="94">
        <f t="shared" si="11"/>
        <v>0</v>
      </c>
      <c r="AJ70" s="94">
        <f t="shared" si="12"/>
        <v>0</v>
      </c>
      <c r="AK70" s="143">
        <f t="shared" si="13"/>
        <v>0</v>
      </c>
      <c r="AL70" s="143">
        <f>IF(K70="",AK70*'Fraccion masica'!$AB$36,K70*AK70)</f>
        <v>0</v>
      </c>
      <c r="AM70" s="143">
        <f>IF(L70="",AK70*'Fraccion masica'!$AB$35,L70*AK70)</f>
        <v>0</v>
      </c>
      <c r="AN70" s="147">
        <f>IFERROR(AL70*Hoja1!$C$24/Hoja1!$C$25/Hoja1!$C$26*16.04/1000000,0)</f>
        <v>0</v>
      </c>
      <c r="AO70" s="148">
        <f>IFERROR(AM70*Hoja1!$C$24/Hoja1!$C$25/Hoja1!$C$26*44.01/1000000,0)</f>
        <v>0</v>
      </c>
    </row>
    <row r="71" spans="2:41" x14ac:dyDescent="0.75">
      <c r="B71" s="52"/>
      <c r="C71" s="52"/>
      <c r="D71" s="125"/>
      <c r="E71" s="125"/>
      <c r="F71" s="131"/>
      <c r="G71" s="92"/>
      <c r="H71" s="14"/>
      <c r="I71" s="14"/>
      <c r="J71" s="14"/>
      <c r="K71" s="52"/>
      <c r="L71" s="52"/>
      <c r="M71" s="129" t="str">
        <f t="shared" si="2"/>
        <v/>
      </c>
      <c r="N71" s="151">
        <f t="shared" si="3"/>
        <v>0</v>
      </c>
      <c r="O71" s="151">
        <f t="shared" si="4"/>
        <v>0</v>
      </c>
      <c r="P71" s="151">
        <f t="shared" si="5"/>
        <v>0</v>
      </c>
      <c r="Q71" s="151" t="str">
        <f t="shared" si="6"/>
        <v>Estimación</v>
      </c>
      <c r="R71" s="164">
        <f t="shared" si="7"/>
        <v>0</v>
      </c>
      <c r="S71" s="165">
        <f t="shared" si="8"/>
        <v>0</v>
      </c>
      <c r="T71" s="151">
        <f>R71+S71*Hoja1!$C$19</f>
        <v>0</v>
      </c>
      <c r="AD71" s="94">
        <f t="shared" si="0"/>
        <v>0</v>
      </c>
      <c r="AE71" s="94">
        <f t="shared" si="1"/>
        <v>0</v>
      </c>
      <c r="AF71" s="94">
        <f>IFERROR((I71*H71/J71)*(Hoja1!$C$25/Hoja1!$C$24)*C71,0)</f>
        <v>0</v>
      </c>
      <c r="AG71" s="94" t="str">
        <f t="shared" si="9"/>
        <v>Estimación</v>
      </c>
      <c r="AH71" s="94">
        <f t="shared" si="10"/>
        <v>0</v>
      </c>
      <c r="AI71" s="94">
        <f t="shared" si="11"/>
        <v>0</v>
      </c>
      <c r="AJ71" s="94">
        <f t="shared" si="12"/>
        <v>0</v>
      </c>
      <c r="AK71" s="143">
        <f t="shared" si="13"/>
        <v>0</v>
      </c>
      <c r="AL71" s="143">
        <f>IF(K71="",AK71*'Fraccion masica'!$AB$36,K71*AK71)</f>
        <v>0</v>
      </c>
      <c r="AM71" s="143">
        <f>IF(L71="",AK71*'Fraccion masica'!$AB$35,L71*AK71)</f>
        <v>0</v>
      </c>
      <c r="AN71" s="147">
        <f>IFERROR(AL71*Hoja1!$C$24/Hoja1!$C$25/Hoja1!$C$26*16.04/1000000,0)</f>
        <v>0</v>
      </c>
      <c r="AO71" s="148">
        <f>IFERROR(AM71*Hoja1!$C$24/Hoja1!$C$25/Hoja1!$C$26*44.01/1000000,0)</f>
        <v>0</v>
      </c>
    </row>
    <row r="72" spans="2:41" x14ac:dyDescent="0.75">
      <c r="B72" s="52"/>
      <c r="C72" s="52"/>
      <c r="D72" s="125"/>
      <c r="E72" s="125"/>
      <c r="F72" s="131"/>
      <c r="G72" s="92"/>
      <c r="H72" s="14"/>
      <c r="I72" s="14"/>
      <c r="J72" s="14"/>
      <c r="K72" s="52"/>
      <c r="L72" s="52"/>
      <c r="M72" s="129" t="str">
        <f t="shared" si="2"/>
        <v/>
      </c>
      <c r="N72" s="151">
        <f t="shared" si="3"/>
        <v>0</v>
      </c>
      <c r="O72" s="151">
        <f t="shared" si="4"/>
        <v>0</v>
      </c>
      <c r="P72" s="151">
        <f t="shared" si="5"/>
        <v>0</v>
      </c>
      <c r="Q72" s="151" t="str">
        <f t="shared" si="6"/>
        <v>Estimación</v>
      </c>
      <c r="R72" s="164">
        <f t="shared" si="7"/>
        <v>0</v>
      </c>
      <c r="S72" s="165">
        <f t="shared" si="8"/>
        <v>0</v>
      </c>
      <c r="T72" s="151">
        <f>R72+S72*Hoja1!$C$19</f>
        <v>0</v>
      </c>
      <c r="AD72" s="94">
        <f t="shared" si="0"/>
        <v>0</v>
      </c>
      <c r="AE72" s="94">
        <f t="shared" si="1"/>
        <v>0</v>
      </c>
      <c r="AF72" s="94">
        <f>IFERROR((I72*H72/J72)*(Hoja1!$C$25/Hoja1!$C$24)*C72,0)</f>
        <v>0</v>
      </c>
      <c r="AG72" s="94" t="str">
        <f t="shared" si="9"/>
        <v>Estimación</v>
      </c>
      <c r="AH72" s="94">
        <f t="shared" si="10"/>
        <v>0</v>
      </c>
      <c r="AI72" s="94">
        <f t="shared" si="11"/>
        <v>0</v>
      </c>
      <c r="AJ72" s="94">
        <f t="shared" si="12"/>
        <v>0</v>
      </c>
      <c r="AK72" s="143">
        <f t="shared" si="13"/>
        <v>0</v>
      </c>
      <c r="AL72" s="143">
        <f>IF(K72="",AK72*'Fraccion masica'!$AB$36,K72*AK72)</f>
        <v>0</v>
      </c>
      <c r="AM72" s="143">
        <f>IF(L72="",AK72*'Fraccion masica'!$AB$35,L72*AK72)</f>
        <v>0</v>
      </c>
      <c r="AN72" s="147">
        <f>IFERROR(AL72*Hoja1!$C$24/Hoja1!$C$25/Hoja1!$C$26*16.04/1000000,0)</f>
        <v>0</v>
      </c>
      <c r="AO72" s="148">
        <f>IFERROR(AM72*Hoja1!$C$24/Hoja1!$C$25/Hoja1!$C$26*44.01/1000000,0)</f>
        <v>0</v>
      </c>
    </row>
    <row r="73" spans="2:41" x14ac:dyDescent="0.75">
      <c r="B73" s="52"/>
      <c r="C73" s="52"/>
      <c r="D73" s="125"/>
      <c r="E73" s="125"/>
      <c r="F73" s="131"/>
      <c r="G73" s="92"/>
      <c r="H73" s="14"/>
      <c r="I73" s="14"/>
      <c r="J73" s="14"/>
      <c r="K73" s="52"/>
      <c r="L73" s="52"/>
      <c r="M73" s="129" t="str">
        <f t="shared" si="2"/>
        <v/>
      </c>
      <c r="N73" s="151">
        <f t="shared" si="3"/>
        <v>0</v>
      </c>
      <c r="O73" s="151">
        <f t="shared" si="4"/>
        <v>0</v>
      </c>
      <c r="P73" s="151">
        <f t="shared" si="5"/>
        <v>0</v>
      </c>
      <c r="Q73" s="151" t="str">
        <f t="shared" si="6"/>
        <v>Estimación</v>
      </c>
      <c r="R73" s="164">
        <f t="shared" si="7"/>
        <v>0</v>
      </c>
      <c r="S73" s="165">
        <f t="shared" si="8"/>
        <v>0</v>
      </c>
      <c r="T73" s="151">
        <f>R73+S73*Hoja1!$C$19</f>
        <v>0</v>
      </c>
      <c r="AD73" s="94">
        <f t="shared" si="0"/>
        <v>0</v>
      </c>
      <c r="AE73" s="94">
        <f t="shared" si="1"/>
        <v>0</v>
      </c>
      <c r="AF73" s="94">
        <f>IFERROR((I73*H73/J73)*(Hoja1!$C$25/Hoja1!$C$24)*C73,0)</f>
        <v>0</v>
      </c>
      <c r="AG73" s="94" t="str">
        <f t="shared" si="9"/>
        <v>Estimación</v>
      </c>
      <c r="AH73" s="94">
        <f t="shared" si="10"/>
        <v>0</v>
      </c>
      <c r="AI73" s="94">
        <f t="shared" si="11"/>
        <v>0</v>
      </c>
      <c r="AJ73" s="94">
        <f t="shared" si="12"/>
        <v>0</v>
      </c>
      <c r="AK73" s="143">
        <f t="shared" si="13"/>
        <v>0</v>
      </c>
      <c r="AL73" s="143">
        <f>IF(K73="",AK73*'Fraccion masica'!$AB$36,K73*AK73)</f>
        <v>0</v>
      </c>
      <c r="AM73" s="143">
        <f>IF(L73="",AK73*'Fraccion masica'!$AB$35,L73*AK73)</f>
        <v>0</v>
      </c>
      <c r="AN73" s="147">
        <f>IFERROR(AL73*Hoja1!$C$24/Hoja1!$C$25/Hoja1!$C$26*16.04/1000000,0)</f>
        <v>0</v>
      </c>
      <c r="AO73" s="148">
        <f>IFERROR(AM73*Hoja1!$C$24/Hoja1!$C$25/Hoja1!$C$26*44.01/1000000,0)</f>
        <v>0</v>
      </c>
    </row>
    <row r="74" spans="2:41" x14ac:dyDescent="0.75">
      <c r="B74" s="52"/>
      <c r="C74" s="52"/>
      <c r="D74" s="125"/>
      <c r="E74" s="125"/>
      <c r="F74" s="131"/>
      <c r="G74" s="92"/>
      <c r="H74" s="14"/>
      <c r="I74" s="14"/>
      <c r="J74" s="14"/>
      <c r="K74" s="52"/>
      <c r="L74" s="52"/>
      <c r="M74" s="129" t="str">
        <f t="shared" si="2"/>
        <v/>
      </c>
      <c r="N74" s="151">
        <f t="shared" si="3"/>
        <v>0</v>
      </c>
      <c r="O74" s="151">
        <f t="shared" si="4"/>
        <v>0</v>
      </c>
      <c r="P74" s="151">
        <f t="shared" si="5"/>
        <v>0</v>
      </c>
      <c r="Q74" s="151" t="str">
        <f t="shared" si="6"/>
        <v>Estimación</v>
      </c>
      <c r="R74" s="164">
        <f t="shared" si="7"/>
        <v>0</v>
      </c>
      <c r="S74" s="165">
        <f t="shared" si="8"/>
        <v>0</v>
      </c>
      <c r="T74" s="151">
        <f>R74+S74*Hoja1!$C$19</f>
        <v>0</v>
      </c>
      <c r="AD74" s="94">
        <f t="shared" si="0"/>
        <v>0</v>
      </c>
      <c r="AE74" s="94">
        <f t="shared" si="1"/>
        <v>0</v>
      </c>
      <c r="AF74" s="94">
        <f>IFERROR((I74*H74/J74)*(Hoja1!$C$25/Hoja1!$C$24)*C74,0)</f>
        <v>0</v>
      </c>
      <c r="AG74" s="94" t="str">
        <f t="shared" si="9"/>
        <v>Estimación</v>
      </c>
      <c r="AH74" s="94">
        <f t="shared" si="10"/>
        <v>0</v>
      </c>
      <c r="AI74" s="94">
        <f t="shared" si="11"/>
        <v>0</v>
      </c>
      <c r="AJ74" s="94">
        <f t="shared" si="12"/>
        <v>0</v>
      </c>
      <c r="AK74" s="143">
        <f t="shared" si="13"/>
        <v>0</v>
      </c>
      <c r="AL74" s="143">
        <f>IF(K74="",AK74*'Fraccion masica'!$AB$36,K74*AK74)</f>
        <v>0</v>
      </c>
      <c r="AM74" s="143">
        <f>IF(L74="",AK74*'Fraccion masica'!$AB$35,L74*AK74)</f>
        <v>0</v>
      </c>
      <c r="AN74" s="147">
        <f>IFERROR(AL74*Hoja1!$C$24/Hoja1!$C$25/Hoja1!$C$26*16.04/1000000,0)</f>
        <v>0</v>
      </c>
      <c r="AO74" s="148">
        <f>IFERROR(AM74*Hoja1!$C$24/Hoja1!$C$25/Hoja1!$C$26*44.01/1000000,0)</f>
        <v>0</v>
      </c>
    </row>
    <row r="75" spans="2:41" x14ac:dyDescent="0.75">
      <c r="B75" s="52"/>
      <c r="C75" s="52"/>
      <c r="D75" s="125"/>
      <c r="E75" s="125"/>
      <c r="F75" s="131"/>
      <c r="G75" s="92"/>
      <c r="H75" s="14"/>
      <c r="I75" s="14"/>
      <c r="J75" s="14"/>
      <c r="K75" s="52"/>
      <c r="L75" s="52"/>
      <c r="M75" s="129" t="str">
        <f t="shared" si="2"/>
        <v/>
      </c>
      <c r="N75" s="151">
        <f t="shared" si="3"/>
        <v>0</v>
      </c>
      <c r="O75" s="151">
        <f t="shared" si="4"/>
        <v>0</v>
      </c>
      <c r="P75" s="151">
        <f t="shared" si="5"/>
        <v>0</v>
      </c>
      <c r="Q75" s="151" t="str">
        <f t="shared" si="6"/>
        <v>Estimación</v>
      </c>
      <c r="R75" s="164">
        <f t="shared" si="7"/>
        <v>0</v>
      </c>
      <c r="S75" s="165">
        <f t="shared" si="8"/>
        <v>0</v>
      </c>
      <c r="T75" s="151">
        <f>R75+S75*Hoja1!$C$19</f>
        <v>0</v>
      </c>
      <c r="AD75" s="94">
        <f t="shared" si="0"/>
        <v>0</v>
      </c>
      <c r="AE75" s="94">
        <f t="shared" si="1"/>
        <v>0</v>
      </c>
      <c r="AF75" s="94">
        <f>IFERROR((I75*H75/J75)*(Hoja1!$C$25/Hoja1!$C$24)*C75,0)</f>
        <v>0</v>
      </c>
      <c r="AG75" s="94" t="str">
        <f t="shared" si="9"/>
        <v>Estimación</v>
      </c>
      <c r="AH75" s="94">
        <f t="shared" si="10"/>
        <v>0</v>
      </c>
      <c r="AI75" s="94">
        <f t="shared" si="11"/>
        <v>0</v>
      </c>
      <c r="AJ75" s="94">
        <f t="shared" si="12"/>
        <v>0</v>
      </c>
      <c r="AK75" s="143">
        <f t="shared" si="13"/>
        <v>0</v>
      </c>
      <c r="AL75" s="143">
        <f>IF(K75="",AK75*'Fraccion masica'!$AB$36,K75*AK75)</f>
        <v>0</v>
      </c>
      <c r="AM75" s="143">
        <f>IF(L75="",AK75*'Fraccion masica'!$AB$35,L75*AK75)</f>
        <v>0</v>
      </c>
      <c r="AN75" s="147">
        <f>IFERROR(AL75*Hoja1!$C$24/Hoja1!$C$25/Hoja1!$C$26*16.04/1000000,0)</f>
        <v>0</v>
      </c>
      <c r="AO75" s="148">
        <f>IFERROR(AM75*Hoja1!$C$24/Hoja1!$C$25/Hoja1!$C$26*44.01/1000000,0)</f>
        <v>0</v>
      </c>
    </row>
    <row r="76" spans="2:41" x14ac:dyDescent="0.75">
      <c r="B76" s="52"/>
      <c r="C76" s="52"/>
      <c r="D76" s="125"/>
      <c r="E76" s="125"/>
      <c r="F76" s="131"/>
      <c r="G76" s="92"/>
      <c r="H76" s="14"/>
      <c r="I76" s="14"/>
      <c r="J76" s="14"/>
      <c r="K76" s="52"/>
      <c r="L76" s="52"/>
      <c r="M76" s="129" t="str">
        <f t="shared" si="2"/>
        <v/>
      </c>
      <c r="N76" s="151">
        <f t="shared" si="3"/>
        <v>0</v>
      </c>
      <c r="O76" s="151">
        <f t="shared" si="4"/>
        <v>0</v>
      </c>
      <c r="P76" s="151">
        <f t="shared" si="5"/>
        <v>0</v>
      </c>
      <c r="Q76" s="151" t="str">
        <f t="shared" si="6"/>
        <v>Estimación</v>
      </c>
      <c r="R76" s="164">
        <f t="shared" si="7"/>
        <v>0</v>
      </c>
      <c r="S76" s="165">
        <f t="shared" si="8"/>
        <v>0</v>
      </c>
      <c r="T76" s="151">
        <f>R76+S76*Hoja1!$C$19</f>
        <v>0</v>
      </c>
      <c r="AD76" s="94">
        <f t="shared" ref="AD76:AD107" si="14">B76</f>
        <v>0</v>
      </c>
      <c r="AE76" s="94">
        <f t="shared" ref="AE76:AE107" si="15">G76*C76</f>
        <v>0</v>
      </c>
      <c r="AF76" s="94">
        <f>IFERROR((I76*H76/J76)*(Hoja1!$C$25/Hoja1!$C$24)*C76,0)</f>
        <v>0</v>
      </c>
      <c r="AG76" s="94" t="str">
        <f t="shared" si="9"/>
        <v>Estimación</v>
      </c>
      <c r="AH76" s="94">
        <f t="shared" si="10"/>
        <v>0</v>
      </c>
      <c r="AI76" s="94">
        <f t="shared" si="11"/>
        <v>0</v>
      </c>
      <c r="AJ76" s="94">
        <f t="shared" si="12"/>
        <v>0</v>
      </c>
      <c r="AK76" s="143">
        <f t="shared" si="13"/>
        <v>0</v>
      </c>
      <c r="AL76" s="143">
        <f>IF(K76="",AK76*'Fraccion masica'!$AB$36,K76*AK76)</f>
        <v>0</v>
      </c>
      <c r="AM76" s="143">
        <f>IF(L76="",AK76*'Fraccion masica'!$AB$35,L76*AK76)</f>
        <v>0</v>
      </c>
      <c r="AN76" s="147">
        <f>IFERROR(AL76*Hoja1!$C$24/Hoja1!$C$25/Hoja1!$C$26*16.04/1000000,0)</f>
        <v>0</v>
      </c>
      <c r="AO76" s="148">
        <f>IFERROR(AM76*Hoja1!$C$24/Hoja1!$C$25/Hoja1!$C$26*44.01/1000000,0)</f>
        <v>0</v>
      </c>
    </row>
    <row r="77" spans="2:41" x14ac:dyDescent="0.75">
      <c r="B77" s="52"/>
      <c r="C77" s="52"/>
      <c r="D77" s="125"/>
      <c r="E77" s="125"/>
      <c r="F77" s="131"/>
      <c r="G77" s="92"/>
      <c r="H77" s="14"/>
      <c r="I77" s="14"/>
      <c r="J77" s="14"/>
      <c r="K77" s="52"/>
      <c r="L77" s="52"/>
      <c r="M77" s="129" t="str">
        <f t="shared" si="2"/>
        <v/>
      </c>
      <c r="N77" s="151">
        <f t="shared" si="3"/>
        <v>0</v>
      </c>
      <c r="O77" s="151">
        <f t="shared" si="4"/>
        <v>0</v>
      </c>
      <c r="P77" s="151">
        <f t="shared" si="5"/>
        <v>0</v>
      </c>
      <c r="Q77" s="151" t="str">
        <f t="shared" si="6"/>
        <v>Estimación</v>
      </c>
      <c r="R77" s="164">
        <f t="shared" si="7"/>
        <v>0</v>
      </c>
      <c r="S77" s="165">
        <f t="shared" si="8"/>
        <v>0</v>
      </c>
      <c r="T77" s="151">
        <f>R77+S77*Hoja1!$C$19</f>
        <v>0</v>
      </c>
      <c r="AD77" s="94">
        <f t="shared" si="14"/>
        <v>0</v>
      </c>
      <c r="AE77" s="94">
        <f t="shared" si="15"/>
        <v>0</v>
      </c>
      <c r="AF77" s="94">
        <f>IFERROR((I77*H77/J77)*(Hoja1!$C$25/Hoja1!$C$24)*C77,0)</f>
        <v>0</v>
      </c>
      <c r="AG77" s="94" t="str">
        <f t="shared" si="9"/>
        <v>Estimación</v>
      </c>
      <c r="AH77" s="94">
        <f t="shared" si="10"/>
        <v>0</v>
      </c>
      <c r="AI77" s="94">
        <f t="shared" si="11"/>
        <v>0</v>
      </c>
      <c r="AJ77" s="94">
        <f t="shared" si="12"/>
        <v>0</v>
      </c>
      <c r="AK77" s="143">
        <f t="shared" si="13"/>
        <v>0</v>
      </c>
      <c r="AL77" s="143">
        <f>IF(K77="",AK77*'Fraccion masica'!$AB$36,K77*AK77)</f>
        <v>0</v>
      </c>
      <c r="AM77" s="143">
        <f>IF(L77="",AK77*'Fraccion masica'!$AB$35,L77*AK77)</f>
        <v>0</v>
      </c>
      <c r="AN77" s="147">
        <f>IFERROR(AL77*Hoja1!$C$24/Hoja1!$C$25/Hoja1!$C$26*16.04/1000000,0)</f>
        <v>0</v>
      </c>
      <c r="AO77" s="148">
        <f>IFERROR(AM77*Hoja1!$C$24/Hoja1!$C$25/Hoja1!$C$26*44.01/1000000,0)</f>
        <v>0</v>
      </c>
    </row>
    <row r="78" spans="2:41" x14ac:dyDescent="0.75">
      <c r="B78" s="52"/>
      <c r="C78" s="52"/>
      <c r="D78" s="125"/>
      <c r="E78" s="125"/>
      <c r="F78" s="131"/>
      <c r="G78" s="92"/>
      <c r="H78" s="14"/>
      <c r="I78" s="14"/>
      <c r="J78" s="14"/>
      <c r="K78" s="52"/>
      <c r="L78" s="52"/>
      <c r="M78" s="129" t="str">
        <f t="shared" si="2"/>
        <v/>
      </c>
      <c r="N78" s="151">
        <f t="shared" si="3"/>
        <v>0</v>
      </c>
      <c r="O78" s="151">
        <f t="shared" si="4"/>
        <v>0</v>
      </c>
      <c r="P78" s="151">
        <f t="shared" si="5"/>
        <v>0</v>
      </c>
      <c r="Q78" s="151" t="str">
        <f t="shared" si="6"/>
        <v>Estimación</v>
      </c>
      <c r="R78" s="164">
        <f t="shared" si="7"/>
        <v>0</v>
      </c>
      <c r="S78" s="165">
        <f t="shared" si="8"/>
        <v>0</v>
      </c>
      <c r="T78" s="151">
        <f>R78+S78*Hoja1!$C$19</f>
        <v>0</v>
      </c>
      <c r="AD78" s="94">
        <f t="shared" si="14"/>
        <v>0</v>
      </c>
      <c r="AE78" s="94">
        <f t="shared" si="15"/>
        <v>0</v>
      </c>
      <c r="AF78" s="94">
        <f>IFERROR((I78*H78/J78)*(Hoja1!$C$25/Hoja1!$C$24)*C78,0)</f>
        <v>0</v>
      </c>
      <c r="AG78" s="94" t="str">
        <f t="shared" si="9"/>
        <v>Estimación</v>
      </c>
      <c r="AH78" s="94">
        <f t="shared" si="10"/>
        <v>0</v>
      </c>
      <c r="AI78" s="94">
        <f t="shared" si="11"/>
        <v>0</v>
      </c>
      <c r="AJ78" s="94">
        <f t="shared" si="12"/>
        <v>0</v>
      </c>
      <c r="AK78" s="143">
        <f t="shared" si="13"/>
        <v>0</v>
      </c>
      <c r="AL78" s="143">
        <f>IF(K78="",AK78*'Fraccion masica'!$AB$36,K78*AK78)</f>
        <v>0</v>
      </c>
      <c r="AM78" s="143">
        <f>IF(L78="",AK78*'Fraccion masica'!$AB$35,L78*AK78)</f>
        <v>0</v>
      </c>
      <c r="AN78" s="147">
        <f>IFERROR(AL78*Hoja1!$C$24/Hoja1!$C$25/Hoja1!$C$26*16.04/1000000,0)</f>
        <v>0</v>
      </c>
      <c r="AO78" s="148">
        <f>IFERROR(AM78*Hoja1!$C$24/Hoja1!$C$25/Hoja1!$C$26*44.01/1000000,0)</f>
        <v>0</v>
      </c>
    </row>
    <row r="79" spans="2:41" x14ac:dyDescent="0.75">
      <c r="B79" s="52"/>
      <c r="C79" s="52"/>
      <c r="D79" s="125"/>
      <c r="E79" s="125"/>
      <c r="F79" s="131"/>
      <c r="G79" s="92"/>
      <c r="H79" s="14"/>
      <c r="I79" s="14"/>
      <c r="J79" s="14"/>
      <c r="K79" s="52"/>
      <c r="L79" s="52"/>
      <c r="M79" s="129" t="str">
        <f t="shared" si="2"/>
        <v/>
      </c>
      <c r="N79" s="151">
        <f t="shared" si="3"/>
        <v>0</v>
      </c>
      <c r="O79" s="151">
        <f t="shared" si="4"/>
        <v>0</v>
      </c>
      <c r="P79" s="151">
        <f t="shared" si="5"/>
        <v>0</v>
      </c>
      <c r="Q79" s="151" t="str">
        <f t="shared" si="6"/>
        <v>Estimación</v>
      </c>
      <c r="R79" s="164">
        <f t="shared" si="7"/>
        <v>0</v>
      </c>
      <c r="S79" s="165">
        <f t="shared" si="8"/>
        <v>0</v>
      </c>
      <c r="T79" s="151">
        <f>R79+S79*Hoja1!$C$19</f>
        <v>0</v>
      </c>
      <c r="AD79" s="94">
        <f t="shared" si="14"/>
        <v>0</v>
      </c>
      <c r="AE79" s="94">
        <f t="shared" si="15"/>
        <v>0</v>
      </c>
      <c r="AF79" s="94">
        <f>IFERROR((I79*H79/J79)*(Hoja1!$C$25/Hoja1!$C$24)*C79,0)</f>
        <v>0</v>
      </c>
      <c r="AG79" s="94" t="str">
        <f t="shared" si="9"/>
        <v>Estimación</v>
      </c>
      <c r="AH79" s="94">
        <f t="shared" si="10"/>
        <v>0</v>
      </c>
      <c r="AI79" s="94">
        <f t="shared" si="11"/>
        <v>0</v>
      </c>
      <c r="AJ79" s="94">
        <f t="shared" si="12"/>
        <v>0</v>
      </c>
      <c r="AK79" s="143">
        <f t="shared" si="13"/>
        <v>0</v>
      </c>
      <c r="AL79" s="143">
        <f>IF(K79="",AK79*'Fraccion masica'!$AB$36,K79*AK79)</f>
        <v>0</v>
      </c>
      <c r="AM79" s="143">
        <f>IF(L79="",AK79*'Fraccion masica'!$AB$35,L79*AK79)</f>
        <v>0</v>
      </c>
      <c r="AN79" s="147">
        <f>IFERROR(AL79*Hoja1!$C$24/Hoja1!$C$25/Hoja1!$C$26*16.04/1000000,0)</f>
        <v>0</v>
      </c>
      <c r="AO79" s="148">
        <f>IFERROR(AM79*Hoja1!$C$24/Hoja1!$C$25/Hoja1!$C$26*44.01/1000000,0)</f>
        <v>0</v>
      </c>
    </row>
    <row r="80" spans="2:41" x14ac:dyDescent="0.75">
      <c r="B80" s="52"/>
      <c r="C80" s="52"/>
      <c r="D80" s="125"/>
      <c r="E80" s="125"/>
      <c r="F80" s="131"/>
      <c r="G80" s="92"/>
      <c r="H80" s="14"/>
      <c r="I80" s="14"/>
      <c r="J80" s="14"/>
      <c r="K80" s="52"/>
      <c r="L80" s="52"/>
      <c r="M80" s="129" t="str">
        <f t="shared" si="2"/>
        <v/>
      </c>
      <c r="N80" s="151">
        <f t="shared" si="3"/>
        <v>0</v>
      </c>
      <c r="O80" s="151">
        <f t="shared" si="4"/>
        <v>0</v>
      </c>
      <c r="P80" s="151">
        <f t="shared" si="5"/>
        <v>0</v>
      </c>
      <c r="Q80" s="151" t="str">
        <f t="shared" si="6"/>
        <v>Estimación</v>
      </c>
      <c r="R80" s="164">
        <f t="shared" si="7"/>
        <v>0</v>
      </c>
      <c r="S80" s="165">
        <f t="shared" si="8"/>
        <v>0</v>
      </c>
      <c r="T80" s="151">
        <f>R80+S80*Hoja1!$C$19</f>
        <v>0</v>
      </c>
      <c r="AD80" s="94">
        <f t="shared" si="14"/>
        <v>0</v>
      </c>
      <c r="AE80" s="94">
        <f t="shared" si="15"/>
        <v>0</v>
      </c>
      <c r="AF80" s="94">
        <f>IFERROR((I80*H80/J80)*(Hoja1!$C$25/Hoja1!$C$24)*C80,0)</f>
        <v>0</v>
      </c>
      <c r="AG80" s="94" t="str">
        <f t="shared" si="9"/>
        <v>Estimación</v>
      </c>
      <c r="AH80" s="94">
        <f t="shared" si="10"/>
        <v>0</v>
      </c>
      <c r="AI80" s="94">
        <f t="shared" si="11"/>
        <v>0</v>
      </c>
      <c r="AJ80" s="94">
        <f t="shared" si="12"/>
        <v>0</v>
      </c>
      <c r="AK80" s="143">
        <f t="shared" si="13"/>
        <v>0</v>
      </c>
      <c r="AL80" s="143">
        <f>IF(K80="",AK80*'Fraccion masica'!$AB$36,K80*AK80)</f>
        <v>0</v>
      </c>
      <c r="AM80" s="143">
        <f>IF(L80="",AK80*'Fraccion masica'!$AB$35,L80*AK80)</f>
        <v>0</v>
      </c>
      <c r="AN80" s="147">
        <f>IFERROR(AL80*Hoja1!$C$24/Hoja1!$C$25/Hoja1!$C$26*16.04/1000000,0)</f>
        <v>0</v>
      </c>
      <c r="AO80" s="148">
        <f>IFERROR(AM80*Hoja1!$C$24/Hoja1!$C$25/Hoja1!$C$26*44.01/1000000,0)</f>
        <v>0</v>
      </c>
    </row>
    <row r="81" spans="2:41" x14ac:dyDescent="0.75">
      <c r="B81" s="52"/>
      <c r="C81" s="52"/>
      <c r="D81" s="125"/>
      <c r="E81" s="125"/>
      <c r="F81" s="131"/>
      <c r="G81" s="92"/>
      <c r="H81" s="14"/>
      <c r="I81" s="14"/>
      <c r="J81" s="14"/>
      <c r="K81" s="52"/>
      <c r="L81" s="52"/>
      <c r="M81" s="129" t="str">
        <f t="shared" si="2"/>
        <v/>
      </c>
      <c r="N81" s="151">
        <f t="shared" si="3"/>
        <v>0</v>
      </c>
      <c r="O81" s="151">
        <f t="shared" si="4"/>
        <v>0</v>
      </c>
      <c r="P81" s="151">
        <f t="shared" si="5"/>
        <v>0</v>
      </c>
      <c r="Q81" s="151" t="str">
        <f t="shared" si="6"/>
        <v>Estimación</v>
      </c>
      <c r="R81" s="164">
        <f t="shared" si="7"/>
        <v>0</v>
      </c>
      <c r="S81" s="165">
        <f t="shared" si="8"/>
        <v>0</v>
      </c>
      <c r="T81" s="151">
        <f>R81+S81*Hoja1!$C$19</f>
        <v>0</v>
      </c>
      <c r="AD81" s="94">
        <f t="shared" si="14"/>
        <v>0</v>
      </c>
      <c r="AE81" s="94">
        <f t="shared" si="15"/>
        <v>0</v>
      </c>
      <c r="AF81" s="94">
        <f>IFERROR((I81*H81/J81)*(Hoja1!$C$25/Hoja1!$C$24)*C81,0)</f>
        <v>0</v>
      </c>
      <c r="AG81" s="94" t="str">
        <f t="shared" si="9"/>
        <v>Estimación</v>
      </c>
      <c r="AH81" s="94">
        <f t="shared" si="10"/>
        <v>0</v>
      </c>
      <c r="AI81" s="94">
        <f t="shared" si="11"/>
        <v>0</v>
      </c>
      <c r="AJ81" s="94">
        <f t="shared" si="12"/>
        <v>0</v>
      </c>
      <c r="AK81" s="143">
        <f t="shared" si="13"/>
        <v>0</v>
      </c>
      <c r="AL81" s="143">
        <f>IF(K81="",AK81*'Fraccion masica'!$AB$36,K81*AK81)</f>
        <v>0</v>
      </c>
      <c r="AM81" s="143">
        <f>IF(L81="",AK81*'Fraccion masica'!$AB$35,L81*AK81)</f>
        <v>0</v>
      </c>
      <c r="AN81" s="147">
        <f>IFERROR(AL81*Hoja1!$C$24/Hoja1!$C$25/Hoja1!$C$26*16.04/1000000,0)</f>
        <v>0</v>
      </c>
      <c r="AO81" s="148">
        <f>IFERROR(AM81*Hoja1!$C$24/Hoja1!$C$25/Hoja1!$C$26*44.01/1000000,0)</f>
        <v>0</v>
      </c>
    </row>
    <row r="82" spans="2:41" x14ac:dyDescent="0.75">
      <c r="B82" s="52"/>
      <c r="C82" s="52"/>
      <c r="D82" s="125"/>
      <c r="E82" s="125"/>
      <c r="F82" s="131"/>
      <c r="G82" s="92"/>
      <c r="H82" s="14"/>
      <c r="I82" s="14"/>
      <c r="J82" s="14"/>
      <c r="K82" s="52"/>
      <c r="L82" s="52"/>
      <c r="M82" s="129" t="str">
        <f t="shared" si="2"/>
        <v/>
      </c>
      <c r="N82" s="151">
        <f t="shared" si="3"/>
        <v>0</v>
      </c>
      <c r="O82" s="151">
        <f t="shared" si="4"/>
        <v>0</v>
      </c>
      <c r="P82" s="151">
        <f t="shared" si="5"/>
        <v>0</v>
      </c>
      <c r="Q82" s="151" t="str">
        <f t="shared" si="6"/>
        <v>Estimación</v>
      </c>
      <c r="R82" s="164">
        <f t="shared" si="7"/>
        <v>0</v>
      </c>
      <c r="S82" s="165">
        <f t="shared" si="8"/>
        <v>0</v>
      </c>
      <c r="T82" s="151">
        <f>R82+S82*Hoja1!$C$19</f>
        <v>0</v>
      </c>
      <c r="AD82" s="94">
        <f t="shared" si="14"/>
        <v>0</v>
      </c>
      <c r="AE82" s="94">
        <f t="shared" si="15"/>
        <v>0</v>
      </c>
      <c r="AF82" s="94">
        <f>IFERROR((I82*H82/J82)*(Hoja1!$C$25/Hoja1!$C$24)*C82,0)</f>
        <v>0</v>
      </c>
      <c r="AG82" s="94" t="str">
        <f t="shared" si="9"/>
        <v>Estimación</v>
      </c>
      <c r="AH82" s="94">
        <f t="shared" si="10"/>
        <v>0</v>
      </c>
      <c r="AI82" s="94">
        <f t="shared" si="11"/>
        <v>0</v>
      </c>
      <c r="AJ82" s="94">
        <f t="shared" si="12"/>
        <v>0</v>
      </c>
      <c r="AK82" s="143">
        <f t="shared" si="13"/>
        <v>0</v>
      </c>
      <c r="AL82" s="143">
        <f>IF(K82="",AK82*'Fraccion masica'!$AB$36,K82*AK82)</f>
        <v>0</v>
      </c>
      <c r="AM82" s="143">
        <f>IF(L82="",AK82*'Fraccion masica'!$AB$35,L82*AK82)</f>
        <v>0</v>
      </c>
      <c r="AN82" s="147">
        <f>IFERROR(AL82*Hoja1!$C$24/Hoja1!$C$25/Hoja1!$C$26*16.04/1000000,0)</f>
        <v>0</v>
      </c>
      <c r="AO82" s="148">
        <f>IFERROR(AM82*Hoja1!$C$24/Hoja1!$C$25/Hoja1!$C$26*44.01/1000000,0)</f>
        <v>0</v>
      </c>
    </row>
    <row r="83" spans="2:41" x14ac:dyDescent="0.75">
      <c r="B83" s="52"/>
      <c r="C83" s="52"/>
      <c r="D83" s="125"/>
      <c r="E83" s="125"/>
      <c r="F83" s="131"/>
      <c r="G83" s="92"/>
      <c r="H83" s="14"/>
      <c r="I83" s="14"/>
      <c r="J83" s="14"/>
      <c r="K83" s="52"/>
      <c r="L83" s="52"/>
      <c r="M83" s="129" t="str">
        <f t="shared" si="2"/>
        <v/>
      </c>
      <c r="N83" s="151">
        <f t="shared" si="3"/>
        <v>0</v>
      </c>
      <c r="O83" s="151">
        <f t="shared" si="4"/>
        <v>0</v>
      </c>
      <c r="P83" s="151">
        <f t="shared" si="5"/>
        <v>0</v>
      </c>
      <c r="Q83" s="151" t="str">
        <f t="shared" si="6"/>
        <v>Estimación</v>
      </c>
      <c r="R83" s="164">
        <f t="shared" si="7"/>
        <v>0</v>
      </c>
      <c r="S83" s="165">
        <f t="shared" si="8"/>
        <v>0</v>
      </c>
      <c r="T83" s="151">
        <f>R83+S83*Hoja1!$C$19</f>
        <v>0</v>
      </c>
      <c r="AD83" s="94">
        <f t="shared" si="14"/>
        <v>0</v>
      </c>
      <c r="AE83" s="94">
        <f t="shared" si="15"/>
        <v>0</v>
      </c>
      <c r="AF83" s="94">
        <f>IFERROR((I83*H83/J83)*(Hoja1!$C$25/Hoja1!$C$24)*C83,0)</f>
        <v>0</v>
      </c>
      <c r="AG83" s="94" t="str">
        <f t="shared" si="9"/>
        <v>Estimación</v>
      </c>
      <c r="AH83" s="94">
        <f t="shared" si="10"/>
        <v>0</v>
      </c>
      <c r="AI83" s="94">
        <f t="shared" si="11"/>
        <v>0</v>
      </c>
      <c r="AJ83" s="94">
        <f t="shared" si="12"/>
        <v>0</v>
      </c>
      <c r="AK83" s="143">
        <f t="shared" si="13"/>
        <v>0</v>
      </c>
      <c r="AL83" s="143">
        <f>IF(K83="",AK83*'Fraccion masica'!$AB$36,K83*AK83)</f>
        <v>0</v>
      </c>
      <c r="AM83" s="143">
        <f>IF(L83="",AK83*'Fraccion masica'!$AB$35,L83*AK83)</f>
        <v>0</v>
      </c>
      <c r="AN83" s="147">
        <f>IFERROR(AL83*Hoja1!$C$24/Hoja1!$C$25/Hoja1!$C$26*16.04/1000000,0)</f>
        <v>0</v>
      </c>
      <c r="AO83" s="148">
        <f>IFERROR(AM83*Hoja1!$C$24/Hoja1!$C$25/Hoja1!$C$26*44.01/1000000,0)</f>
        <v>0</v>
      </c>
    </row>
    <row r="84" spans="2:41" x14ac:dyDescent="0.75">
      <c r="B84" s="52"/>
      <c r="C84" s="52"/>
      <c r="D84" s="125"/>
      <c r="E84" s="125"/>
      <c r="F84" s="131"/>
      <c r="G84" s="92"/>
      <c r="H84" s="14"/>
      <c r="I84" s="14"/>
      <c r="J84" s="14"/>
      <c r="K84" s="52"/>
      <c r="L84" s="52"/>
      <c r="M84" s="129" t="str">
        <f t="shared" si="2"/>
        <v/>
      </c>
      <c r="N84" s="151">
        <f t="shared" si="3"/>
        <v>0</v>
      </c>
      <c r="O84" s="151">
        <f t="shared" si="4"/>
        <v>0</v>
      </c>
      <c r="P84" s="151">
        <f t="shared" si="5"/>
        <v>0</v>
      </c>
      <c r="Q84" s="151" t="str">
        <f t="shared" si="6"/>
        <v>Estimación</v>
      </c>
      <c r="R84" s="164">
        <f t="shared" si="7"/>
        <v>0</v>
      </c>
      <c r="S84" s="165">
        <f t="shared" si="8"/>
        <v>0</v>
      </c>
      <c r="T84" s="151">
        <f>R84+S84*Hoja1!$C$19</f>
        <v>0</v>
      </c>
      <c r="AD84" s="94">
        <f t="shared" si="14"/>
        <v>0</v>
      </c>
      <c r="AE84" s="94">
        <f t="shared" si="15"/>
        <v>0</v>
      </c>
      <c r="AF84" s="94">
        <f>IFERROR((I84*H84/J84)*(Hoja1!$C$25/Hoja1!$C$24)*C84,0)</f>
        <v>0</v>
      </c>
      <c r="AG84" s="94" t="str">
        <f t="shared" si="9"/>
        <v>Estimación</v>
      </c>
      <c r="AH84" s="94">
        <f t="shared" si="10"/>
        <v>0</v>
      </c>
      <c r="AI84" s="94">
        <f t="shared" si="11"/>
        <v>0</v>
      </c>
      <c r="AJ84" s="94">
        <f t="shared" si="12"/>
        <v>0</v>
      </c>
      <c r="AK84" s="143">
        <f t="shared" si="13"/>
        <v>0</v>
      </c>
      <c r="AL84" s="143">
        <f>IF(K84="",AK84*'Fraccion masica'!$AB$36,K84*AK84)</f>
        <v>0</v>
      </c>
      <c r="AM84" s="143">
        <f>IF(L84="",AK84*'Fraccion masica'!$AB$35,L84*AK84)</f>
        <v>0</v>
      </c>
      <c r="AN84" s="147">
        <f>IFERROR(AL84*Hoja1!$C$24/Hoja1!$C$25/Hoja1!$C$26*16.04/1000000,0)</f>
        <v>0</v>
      </c>
      <c r="AO84" s="148">
        <f>IFERROR(AM84*Hoja1!$C$24/Hoja1!$C$25/Hoja1!$C$26*44.01/1000000,0)</f>
        <v>0</v>
      </c>
    </row>
    <row r="85" spans="2:41" x14ac:dyDescent="0.75">
      <c r="B85" s="52"/>
      <c r="C85" s="52"/>
      <c r="D85" s="125"/>
      <c r="E85" s="125"/>
      <c r="F85" s="131"/>
      <c r="G85" s="92"/>
      <c r="H85" s="14"/>
      <c r="I85" s="14"/>
      <c r="J85" s="14"/>
      <c r="K85" s="52"/>
      <c r="L85" s="52"/>
      <c r="M85" s="129" t="str">
        <f t="shared" si="2"/>
        <v/>
      </c>
      <c r="N85" s="151">
        <f t="shared" si="3"/>
        <v>0</v>
      </c>
      <c r="O85" s="151">
        <f t="shared" si="4"/>
        <v>0</v>
      </c>
      <c r="P85" s="151">
        <f t="shared" si="5"/>
        <v>0</v>
      </c>
      <c r="Q85" s="151" t="str">
        <f t="shared" si="6"/>
        <v>Estimación</v>
      </c>
      <c r="R85" s="164">
        <f t="shared" si="7"/>
        <v>0</v>
      </c>
      <c r="S85" s="165">
        <f t="shared" si="8"/>
        <v>0</v>
      </c>
      <c r="T85" s="151">
        <f>R85+S85*Hoja1!$C$19</f>
        <v>0</v>
      </c>
      <c r="AD85" s="94">
        <f t="shared" si="14"/>
        <v>0</v>
      </c>
      <c r="AE85" s="94">
        <f t="shared" si="15"/>
        <v>0</v>
      </c>
      <c r="AF85" s="94">
        <f>IFERROR((I85*H85/J85)*(Hoja1!$C$25/Hoja1!$C$24)*C85,0)</f>
        <v>0</v>
      </c>
      <c r="AG85" s="94" t="str">
        <f t="shared" si="9"/>
        <v>Estimación</v>
      </c>
      <c r="AH85" s="94">
        <f t="shared" si="10"/>
        <v>0</v>
      </c>
      <c r="AI85" s="94">
        <f t="shared" si="11"/>
        <v>0</v>
      </c>
      <c r="AJ85" s="94">
        <f t="shared" si="12"/>
        <v>0</v>
      </c>
      <c r="AK85" s="143">
        <f t="shared" si="13"/>
        <v>0</v>
      </c>
      <c r="AL85" s="143">
        <f>IF(K85="",AK85*'Fraccion masica'!$AB$36,K85*AK85)</f>
        <v>0</v>
      </c>
      <c r="AM85" s="143">
        <f>IF(L85="",AK85*'Fraccion masica'!$AB$35,L85*AK85)</f>
        <v>0</v>
      </c>
      <c r="AN85" s="147">
        <f>IFERROR(AL85*Hoja1!$C$24/Hoja1!$C$25/Hoja1!$C$26*16.04/1000000,0)</f>
        <v>0</v>
      </c>
      <c r="AO85" s="148">
        <f>IFERROR(AM85*Hoja1!$C$24/Hoja1!$C$25/Hoja1!$C$26*44.01/1000000,0)</f>
        <v>0</v>
      </c>
    </row>
    <row r="86" spans="2:41" x14ac:dyDescent="0.75">
      <c r="B86" s="52"/>
      <c r="C86" s="52"/>
      <c r="D86" s="125"/>
      <c r="E86" s="125"/>
      <c r="F86" s="131"/>
      <c r="G86" s="92"/>
      <c r="H86" s="14"/>
      <c r="I86" s="14"/>
      <c r="J86" s="14"/>
      <c r="K86" s="52"/>
      <c r="L86" s="52"/>
      <c r="M86" s="129" t="str">
        <f t="shared" si="2"/>
        <v/>
      </c>
      <c r="N86" s="151">
        <f t="shared" si="3"/>
        <v>0</v>
      </c>
      <c r="O86" s="151">
        <f t="shared" si="4"/>
        <v>0</v>
      </c>
      <c r="P86" s="151">
        <f t="shared" si="5"/>
        <v>0</v>
      </c>
      <c r="Q86" s="151" t="str">
        <f t="shared" si="6"/>
        <v>Estimación</v>
      </c>
      <c r="R86" s="164">
        <f t="shared" si="7"/>
        <v>0</v>
      </c>
      <c r="S86" s="165">
        <f t="shared" si="8"/>
        <v>0</v>
      </c>
      <c r="T86" s="151">
        <f>R86+S86*Hoja1!$C$19</f>
        <v>0</v>
      </c>
      <c r="AD86" s="94">
        <f t="shared" si="14"/>
        <v>0</v>
      </c>
      <c r="AE86" s="94">
        <f t="shared" si="15"/>
        <v>0</v>
      </c>
      <c r="AF86" s="94">
        <f>IFERROR((I86*H86/J86)*(Hoja1!$C$25/Hoja1!$C$24)*C86,0)</f>
        <v>0</v>
      </c>
      <c r="AG86" s="94" t="str">
        <f t="shared" si="9"/>
        <v>Estimación</v>
      </c>
      <c r="AH86" s="94">
        <f t="shared" si="10"/>
        <v>0</v>
      </c>
      <c r="AI86" s="94">
        <f t="shared" si="11"/>
        <v>0</v>
      </c>
      <c r="AJ86" s="94">
        <f t="shared" si="12"/>
        <v>0</v>
      </c>
      <c r="AK86" s="143">
        <f t="shared" si="13"/>
        <v>0</v>
      </c>
      <c r="AL86" s="143">
        <f>IF(K86="",AK86*'Fraccion masica'!$AB$36,K86*AK86)</f>
        <v>0</v>
      </c>
      <c r="AM86" s="143">
        <f>IF(L86="",AK86*'Fraccion masica'!$AB$35,L86*AK86)</f>
        <v>0</v>
      </c>
      <c r="AN86" s="147">
        <f>IFERROR(AL86*Hoja1!$C$24/Hoja1!$C$25/Hoja1!$C$26*16.04/1000000,0)</f>
        <v>0</v>
      </c>
      <c r="AO86" s="148">
        <f>IFERROR(AM86*Hoja1!$C$24/Hoja1!$C$25/Hoja1!$C$26*44.01/1000000,0)</f>
        <v>0</v>
      </c>
    </row>
    <row r="87" spans="2:41" x14ac:dyDescent="0.75">
      <c r="B87" s="52"/>
      <c r="C87" s="52"/>
      <c r="D87" s="125"/>
      <c r="E87" s="125"/>
      <c r="F87" s="131"/>
      <c r="G87" s="92"/>
      <c r="H87" s="14"/>
      <c r="I87" s="14"/>
      <c r="J87" s="14"/>
      <c r="K87" s="52"/>
      <c r="L87" s="52"/>
      <c r="M87" s="129" t="str">
        <f t="shared" si="2"/>
        <v/>
      </c>
      <c r="N87" s="151">
        <f t="shared" si="3"/>
        <v>0</v>
      </c>
      <c r="O87" s="151">
        <f t="shared" si="4"/>
        <v>0</v>
      </c>
      <c r="P87" s="151">
        <f t="shared" si="5"/>
        <v>0</v>
      </c>
      <c r="Q87" s="151" t="str">
        <f t="shared" si="6"/>
        <v>Estimación</v>
      </c>
      <c r="R87" s="164">
        <f t="shared" si="7"/>
        <v>0</v>
      </c>
      <c r="S87" s="165">
        <f t="shared" si="8"/>
        <v>0</v>
      </c>
      <c r="T87" s="151">
        <f>R87+S87*Hoja1!$C$19</f>
        <v>0</v>
      </c>
      <c r="AD87" s="94">
        <f t="shared" si="14"/>
        <v>0</v>
      </c>
      <c r="AE87" s="94">
        <f t="shared" si="15"/>
        <v>0</v>
      </c>
      <c r="AF87" s="94">
        <f>IFERROR((I87*H87/J87)*(Hoja1!$C$25/Hoja1!$C$24)*C87,0)</f>
        <v>0</v>
      </c>
      <c r="AG87" s="94" t="str">
        <f t="shared" si="9"/>
        <v>Estimación</v>
      </c>
      <c r="AH87" s="94">
        <f t="shared" si="10"/>
        <v>0</v>
      </c>
      <c r="AI87" s="94">
        <f t="shared" si="11"/>
        <v>0</v>
      </c>
      <c r="AJ87" s="94">
        <f t="shared" si="12"/>
        <v>0</v>
      </c>
      <c r="AK87" s="143">
        <f t="shared" si="13"/>
        <v>0</v>
      </c>
      <c r="AL87" s="143">
        <f>IF(K87="",AK87*'Fraccion masica'!$AB$36,K87*AK87)</f>
        <v>0</v>
      </c>
      <c r="AM87" s="143">
        <f>IF(L87="",AK87*'Fraccion masica'!$AB$35,L87*AK87)</f>
        <v>0</v>
      </c>
      <c r="AN87" s="147">
        <f>IFERROR(AL87*Hoja1!$C$24/Hoja1!$C$25/Hoja1!$C$26*16.04/1000000,0)</f>
        <v>0</v>
      </c>
      <c r="AO87" s="148">
        <f>IFERROR(AM87*Hoja1!$C$24/Hoja1!$C$25/Hoja1!$C$26*44.01/1000000,0)</f>
        <v>0</v>
      </c>
    </row>
    <row r="88" spans="2:41" x14ac:dyDescent="0.75">
      <c r="B88" s="52"/>
      <c r="C88" s="52"/>
      <c r="D88" s="125"/>
      <c r="E88" s="125"/>
      <c r="F88" s="131"/>
      <c r="G88" s="92"/>
      <c r="H88" s="14"/>
      <c r="I88" s="14"/>
      <c r="J88" s="14"/>
      <c r="K88" s="52"/>
      <c r="L88" s="52"/>
      <c r="M88" s="129" t="str">
        <f t="shared" si="2"/>
        <v/>
      </c>
      <c r="N88" s="151">
        <f t="shared" si="3"/>
        <v>0</v>
      </c>
      <c r="O88" s="151">
        <f t="shared" si="4"/>
        <v>0</v>
      </c>
      <c r="P88" s="151">
        <f t="shared" si="5"/>
        <v>0</v>
      </c>
      <c r="Q88" s="151" t="str">
        <f t="shared" si="6"/>
        <v>Estimación</v>
      </c>
      <c r="R88" s="164">
        <f t="shared" si="7"/>
        <v>0</v>
      </c>
      <c r="S88" s="165">
        <f t="shared" si="8"/>
        <v>0</v>
      </c>
      <c r="T88" s="151">
        <f>R88+S88*Hoja1!$C$19</f>
        <v>0</v>
      </c>
      <c r="AD88" s="94">
        <f t="shared" si="14"/>
        <v>0</v>
      </c>
      <c r="AE88" s="94">
        <f t="shared" si="15"/>
        <v>0</v>
      </c>
      <c r="AF88" s="94">
        <f>IFERROR((I88*H88/J88)*(Hoja1!$C$25/Hoja1!$C$24)*C88,0)</f>
        <v>0</v>
      </c>
      <c r="AG88" s="94" t="str">
        <f t="shared" si="9"/>
        <v>Estimación</v>
      </c>
      <c r="AH88" s="94">
        <f t="shared" si="10"/>
        <v>0</v>
      </c>
      <c r="AI88" s="94">
        <f t="shared" si="11"/>
        <v>0</v>
      </c>
      <c r="AJ88" s="94">
        <f t="shared" si="12"/>
        <v>0</v>
      </c>
      <c r="AK88" s="143">
        <f t="shared" si="13"/>
        <v>0</v>
      </c>
      <c r="AL88" s="143">
        <f>IF(K88="",AK88*'Fraccion masica'!$AB$36,K88*AK88)</f>
        <v>0</v>
      </c>
      <c r="AM88" s="143">
        <f>IF(L88="",AK88*'Fraccion masica'!$AB$35,L88*AK88)</f>
        <v>0</v>
      </c>
      <c r="AN88" s="147">
        <f>IFERROR(AL88*Hoja1!$C$24/Hoja1!$C$25/Hoja1!$C$26*16.04/1000000,0)</f>
        <v>0</v>
      </c>
      <c r="AO88" s="148">
        <f>IFERROR(AM88*Hoja1!$C$24/Hoja1!$C$25/Hoja1!$C$26*44.01/1000000,0)</f>
        <v>0</v>
      </c>
    </row>
    <row r="89" spans="2:41" x14ac:dyDescent="0.75">
      <c r="B89" s="52"/>
      <c r="C89" s="52"/>
      <c r="D89" s="125"/>
      <c r="E89" s="125"/>
      <c r="F89" s="131"/>
      <c r="G89" s="92"/>
      <c r="H89" s="14"/>
      <c r="I89" s="14"/>
      <c r="J89" s="14"/>
      <c r="K89" s="52"/>
      <c r="L89" s="52"/>
      <c r="M89" s="129" t="str">
        <f t="shared" si="2"/>
        <v/>
      </c>
      <c r="N89" s="151">
        <f t="shared" si="3"/>
        <v>0</v>
      </c>
      <c r="O89" s="151">
        <f t="shared" si="4"/>
        <v>0</v>
      </c>
      <c r="P89" s="151">
        <f t="shared" si="5"/>
        <v>0</v>
      </c>
      <c r="Q89" s="151" t="str">
        <f t="shared" si="6"/>
        <v>Estimación</v>
      </c>
      <c r="R89" s="164">
        <f t="shared" si="7"/>
        <v>0</v>
      </c>
      <c r="S89" s="165">
        <f t="shared" si="8"/>
        <v>0</v>
      </c>
      <c r="T89" s="151">
        <f>R89+S89*Hoja1!$C$19</f>
        <v>0</v>
      </c>
      <c r="AD89" s="94">
        <f t="shared" si="14"/>
        <v>0</v>
      </c>
      <c r="AE89" s="94">
        <f t="shared" si="15"/>
        <v>0</v>
      </c>
      <c r="AF89" s="94">
        <f>IFERROR((I89*H89/J89)*(Hoja1!$C$25/Hoja1!$C$24)*C89,0)</f>
        <v>0</v>
      </c>
      <c r="AG89" s="94" t="str">
        <f t="shared" si="9"/>
        <v>Estimación</v>
      </c>
      <c r="AH89" s="94">
        <f t="shared" si="10"/>
        <v>0</v>
      </c>
      <c r="AI89" s="94">
        <f t="shared" si="11"/>
        <v>0</v>
      </c>
      <c r="AJ89" s="94">
        <f t="shared" si="12"/>
        <v>0</v>
      </c>
      <c r="AK89" s="143">
        <f t="shared" si="13"/>
        <v>0</v>
      </c>
      <c r="AL89" s="143">
        <f>IF(K89="",AK89*'Fraccion masica'!$AB$36,K89*AK89)</f>
        <v>0</v>
      </c>
      <c r="AM89" s="143">
        <f>IF(L89="",AK89*'Fraccion masica'!$AB$35,L89*AK89)</f>
        <v>0</v>
      </c>
      <c r="AN89" s="147">
        <f>IFERROR(AL89*Hoja1!$C$24/Hoja1!$C$25/Hoja1!$C$26*16.04/1000000,0)</f>
        <v>0</v>
      </c>
      <c r="AO89" s="148">
        <f>IFERROR(AM89*Hoja1!$C$24/Hoja1!$C$25/Hoja1!$C$26*44.01/1000000,0)</f>
        <v>0</v>
      </c>
    </row>
    <row r="90" spans="2:41" x14ac:dyDescent="0.75">
      <c r="B90" s="52"/>
      <c r="C90" s="52"/>
      <c r="D90" s="125"/>
      <c r="E90" s="125"/>
      <c r="F90" s="131"/>
      <c r="G90" s="92"/>
      <c r="H90" s="14"/>
      <c r="I90" s="14"/>
      <c r="J90" s="14"/>
      <c r="K90" s="52"/>
      <c r="L90" s="52"/>
      <c r="M90" s="129" t="str">
        <f t="shared" si="2"/>
        <v/>
      </c>
      <c r="N90" s="151">
        <f t="shared" si="3"/>
        <v>0</v>
      </c>
      <c r="O90" s="151">
        <f t="shared" si="4"/>
        <v>0</v>
      </c>
      <c r="P90" s="151">
        <f t="shared" si="5"/>
        <v>0</v>
      </c>
      <c r="Q90" s="151" t="str">
        <f t="shared" si="6"/>
        <v>Estimación</v>
      </c>
      <c r="R90" s="164">
        <f t="shared" si="7"/>
        <v>0</v>
      </c>
      <c r="S90" s="165">
        <f t="shared" si="8"/>
        <v>0</v>
      </c>
      <c r="T90" s="151">
        <f>R90+S90*Hoja1!$C$19</f>
        <v>0</v>
      </c>
      <c r="AD90" s="94">
        <f t="shared" si="14"/>
        <v>0</v>
      </c>
      <c r="AE90" s="94">
        <f t="shared" si="15"/>
        <v>0</v>
      </c>
      <c r="AF90" s="94">
        <f>IFERROR((I90*H90/J90)*(Hoja1!$C$25/Hoja1!$C$24)*C90,0)</f>
        <v>0</v>
      </c>
      <c r="AG90" s="94" t="str">
        <f t="shared" si="9"/>
        <v>Estimación</v>
      </c>
      <c r="AH90" s="94">
        <f t="shared" si="10"/>
        <v>0</v>
      </c>
      <c r="AI90" s="94">
        <f t="shared" si="11"/>
        <v>0</v>
      </c>
      <c r="AJ90" s="94">
        <f t="shared" si="12"/>
        <v>0</v>
      </c>
      <c r="AK90" s="143">
        <f t="shared" si="13"/>
        <v>0</v>
      </c>
      <c r="AL90" s="143">
        <f>IF(K90="",AK90*'Fraccion masica'!$AB$36,K90*AK90)</f>
        <v>0</v>
      </c>
      <c r="AM90" s="143">
        <f>IF(L90="",AK90*'Fraccion masica'!$AB$35,L90*AK90)</f>
        <v>0</v>
      </c>
      <c r="AN90" s="147">
        <f>IFERROR(AL90*Hoja1!$C$24/Hoja1!$C$25/Hoja1!$C$26*16.04/1000000,0)</f>
        <v>0</v>
      </c>
      <c r="AO90" s="148">
        <f>IFERROR(AM90*Hoja1!$C$24/Hoja1!$C$25/Hoja1!$C$26*44.01/1000000,0)</f>
        <v>0</v>
      </c>
    </row>
    <row r="91" spans="2:41" x14ac:dyDescent="0.75">
      <c r="B91" s="52"/>
      <c r="C91" s="52"/>
      <c r="D91" s="125"/>
      <c r="E91" s="125"/>
      <c r="F91" s="131"/>
      <c r="G91" s="92"/>
      <c r="H91" s="14"/>
      <c r="I91" s="14"/>
      <c r="J91" s="14"/>
      <c r="K91" s="52"/>
      <c r="L91" s="52"/>
      <c r="M91" s="129" t="str">
        <f t="shared" si="2"/>
        <v/>
      </c>
      <c r="N91" s="151">
        <f t="shared" si="3"/>
        <v>0</v>
      </c>
      <c r="O91" s="151">
        <f t="shared" si="4"/>
        <v>0</v>
      </c>
      <c r="P91" s="151">
        <f t="shared" si="5"/>
        <v>0</v>
      </c>
      <c r="Q91" s="151" t="str">
        <f t="shared" si="6"/>
        <v>Estimación</v>
      </c>
      <c r="R91" s="164">
        <f t="shared" si="7"/>
        <v>0</v>
      </c>
      <c r="S91" s="165">
        <f t="shared" si="8"/>
        <v>0</v>
      </c>
      <c r="T91" s="151">
        <f>R91+S91*Hoja1!$C$19</f>
        <v>0</v>
      </c>
      <c r="AD91" s="94">
        <f t="shared" si="14"/>
        <v>0</v>
      </c>
      <c r="AE91" s="94">
        <f t="shared" si="15"/>
        <v>0</v>
      </c>
      <c r="AF91" s="94">
        <f>IFERROR((I91*H91/J91)*(Hoja1!$C$25/Hoja1!$C$24)*C91,0)</f>
        <v>0</v>
      </c>
      <c r="AG91" s="94" t="str">
        <f t="shared" si="9"/>
        <v>Estimación</v>
      </c>
      <c r="AH91" s="94">
        <f t="shared" si="10"/>
        <v>0</v>
      </c>
      <c r="AI91" s="94">
        <f t="shared" si="11"/>
        <v>0</v>
      </c>
      <c r="AJ91" s="94">
        <f t="shared" si="12"/>
        <v>0</v>
      </c>
      <c r="AK91" s="143">
        <f t="shared" si="13"/>
        <v>0</v>
      </c>
      <c r="AL91" s="143">
        <f>IF(K91="",AK91*'Fraccion masica'!$AB$36,K91*AK91)</f>
        <v>0</v>
      </c>
      <c r="AM91" s="143">
        <f>IF(L91="",AK91*'Fraccion masica'!$AB$35,L91*AK91)</f>
        <v>0</v>
      </c>
      <c r="AN91" s="147">
        <f>IFERROR(AL91*Hoja1!$C$24/Hoja1!$C$25/Hoja1!$C$26*16.04/1000000,0)</f>
        <v>0</v>
      </c>
      <c r="AO91" s="148">
        <f>IFERROR(AM91*Hoja1!$C$24/Hoja1!$C$25/Hoja1!$C$26*44.01/1000000,0)</f>
        <v>0</v>
      </c>
    </row>
    <row r="92" spans="2:41" x14ac:dyDescent="0.75">
      <c r="B92" s="52"/>
      <c r="C92" s="52"/>
      <c r="D92" s="125"/>
      <c r="E92" s="125"/>
      <c r="F92" s="131"/>
      <c r="G92" s="92"/>
      <c r="H92" s="14"/>
      <c r="I92" s="14"/>
      <c r="J92" s="14"/>
      <c r="K92" s="52"/>
      <c r="L92" s="52"/>
      <c r="M92" s="129" t="str">
        <f t="shared" si="2"/>
        <v/>
      </c>
      <c r="N92" s="151">
        <f t="shared" si="3"/>
        <v>0</v>
      </c>
      <c r="O92" s="151">
        <f t="shared" si="4"/>
        <v>0</v>
      </c>
      <c r="P92" s="151">
        <f t="shared" si="5"/>
        <v>0</v>
      </c>
      <c r="Q92" s="151" t="str">
        <f t="shared" si="6"/>
        <v>Estimación</v>
      </c>
      <c r="R92" s="164">
        <f t="shared" si="7"/>
        <v>0</v>
      </c>
      <c r="S92" s="165">
        <f t="shared" si="8"/>
        <v>0</v>
      </c>
      <c r="T92" s="151">
        <f>R92+S92*Hoja1!$C$19</f>
        <v>0</v>
      </c>
      <c r="AD92" s="94">
        <f t="shared" si="14"/>
        <v>0</v>
      </c>
      <c r="AE92" s="94">
        <f t="shared" si="15"/>
        <v>0</v>
      </c>
      <c r="AF92" s="94">
        <f>IFERROR((I92*H92/J92)*(Hoja1!$C$25/Hoja1!$C$24)*C92,0)</f>
        <v>0</v>
      </c>
      <c r="AG92" s="94" t="str">
        <f t="shared" si="9"/>
        <v>Estimación</v>
      </c>
      <c r="AH92" s="94">
        <f t="shared" si="10"/>
        <v>0</v>
      </c>
      <c r="AI92" s="94">
        <f t="shared" si="11"/>
        <v>0</v>
      </c>
      <c r="AJ92" s="94">
        <f t="shared" si="12"/>
        <v>0</v>
      </c>
      <c r="AK92" s="143">
        <f t="shared" si="13"/>
        <v>0</v>
      </c>
      <c r="AL92" s="143">
        <f>IF(K92="",AK92*'Fraccion masica'!$AB$36,K92*AK92)</f>
        <v>0</v>
      </c>
      <c r="AM92" s="143">
        <f>IF(L92="",AK92*'Fraccion masica'!$AB$35,L92*AK92)</f>
        <v>0</v>
      </c>
      <c r="AN92" s="147">
        <f>IFERROR(AL92*Hoja1!$C$24/Hoja1!$C$25/Hoja1!$C$26*16.04/1000000,0)</f>
        <v>0</v>
      </c>
      <c r="AO92" s="148">
        <f>IFERROR(AM92*Hoja1!$C$24/Hoja1!$C$25/Hoja1!$C$26*44.01/1000000,0)</f>
        <v>0</v>
      </c>
    </row>
    <row r="93" spans="2:41" x14ac:dyDescent="0.75">
      <c r="B93" s="52"/>
      <c r="C93" s="52"/>
      <c r="D93" s="125"/>
      <c r="E93" s="125"/>
      <c r="F93" s="131"/>
      <c r="G93" s="92"/>
      <c r="H93" s="14"/>
      <c r="I93" s="14"/>
      <c r="J93" s="14"/>
      <c r="K93" s="52"/>
      <c r="L93" s="52"/>
      <c r="M93" s="129" t="str">
        <f t="shared" si="2"/>
        <v/>
      </c>
      <c r="N93" s="151">
        <f t="shared" si="3"/>
        <v>0</v>
      </c>
      <c r="O93" s="151">
        <f t="shared" si="4"/>
        <v>0</v>
      </c>
      <c r="P93" s="151">
        <f t="shared" si="5"/>
        <v>0</v>
      </c>
      <c r="Q93" s="151" t="str">
        <f t="shared" si="6"/>
        <v>Estimación</v>
      </c>
      <c r="R93" s="164">
        <f t="shared" si="7"/>
        <v>0</v>
      </c>
      <c r="S93" s="165">
        <f t="shared" si="8"/>
        <v>0</v>
      </c>
      <c r="T93" s="151">
        <f>R93+S93*Hoja1!$C$19</f>
        <v>0</v>
      </c>
      <c r="AD93" s="94">
        <f t="shared" si="14"/>
        <v>0</v>
      </c>
      <c r="AE93" s="94">
        <f t="shared" si="15"/>
        <v>0</v>
      </c>
      <c r="AF93" s="94">
        <f>IFERROR((I93*H93/J93)*(Hoja1!$C$25/Hoja1!$C$24)*C93,0)</f>
        <v>0</v>
      </c>
      <c r="AG93" s="94" t="str">
        <f t="shared" si="9"/>
        <v>Estimación</v>
      </c>
      <c r="AH93" s="94">
        <f t="shared" si="10"/>
        <v>0</v>
      </c>
      <c r="AI93" s="94">
        <f t="shared" si="11"/>
        <v>0</v>
      </c>
      <c r="AJ93" s="94">
        <f t="shared" si="12"/>
        <v>0</v>
      </c>
      <c r="AK93" s="143">
        <f t="shared" si="13"/>
        <v>0</v>
      </c>
      <c r="AL93" s="143">
        <f>IF(K93="",AK93*'Fraccion masica'!$AB$36,K93*AK93)</f>
        <v>0</v>
      </c>
      <c r="AM93" s="143">
        <f>IF(L93="",AK93*'Fraccion masica'!$AB$35,L93*AK93)</f>
        <v>0</v>
      </c>
      <c r="AN93" s="147">
        <f>IFERROR(AL93*Hoja1!$C$24/Hoja1!$C$25/Hoja1!$C$26*16.04/1000000,0)</f>
        <v>0</v>
      </c>
      <c r="AO93" s="148">
        <f>IFERROR(AM93*Hoja1!$C$24/Hoja1!$C$25/Hoja1!$C$26*44.01/1000000,0)</f>
        <v>0</v>
      </c>
    </row>
    <row r="94" spans="2:41" x14ac:dyDescent="0.75">
      <c r="B94" s="52"/>
      <c r="C94" s="52"/>
      <c r="D94" s="125"/>
      <c r="E94" s="125"/>
      <c r="F94" s="131"/>
      <c r="G94" s="92"/>
      <c r="H94" s="14"/>
      <c r="I94" s="14"/>
      <c r="J94" s="14"/>
      <c r="K94" s="52"/>
      <c r="L94" s="52"/>
      <c r="M94" s="129" t="str">
        <f t="shared" si="2"/>
        <v/>
      </c>
      <c r="N94" s="151">
        <f t="shared" si="3"/>
        <v>0</v>
      </c>
      <c r="O94" s="151">
        <f t="shared" si="4"/>
        <v>0</v>
      </c>
      <c r="P94" s="151">
        <f t="shared" si="5"/>
        <v>0</v>
      </c>
      <c r="Q94" s="151" t="str">
        <f t="shared" si="6"/>
        <v>Estimación</v>
      </c>
      <c r="R94" s="164">
        <f t="shared" si="7"/>
        <v>0</v>
      </c>
      <c r="S94" s="165">
        <f t="shared" si="8"/>
        <v>0</v>
      </c>
      <c r="T94" s="151">
        <f>R94+S94*Hoja1!$C$19</f>
        <v>0</v>
      </c>
      <c r="AD94" s="94">
        <f t="shared" si="14"/>
        <v>0</v>
      </c>
      <c r="AE94" s="94">
        <f t="shared" si="15"/>
        <v>0</v>
      </c>
      <c r="AF94" s="94">
        <f>IFERROR((I94*H94/J94)*(Hoja1!$C$25/Hoja1!$C$24)*C94,0)</f>
        <v>0</v>
      </c>
      <c r="AG94" s="94" t="str">
        <f t="shared" si="9"/>
        <v>Estimación</v>
      </c>
      <c r="AH94" s="94">
        <f t="shared" si="10"/>
        <v>0</v>
      </c>
      <c r="AI94" s="94">
        <f t="shared" si="11"/>
        <v>0</v>
      </c>
      <c r="AJ94" s="94">
        <f t="shared" si="12"/>
        <v>0</v>
      </c>
      <c r="AK94" s="143">
        <f t="shared" si="13"/>
        <v>0</v>
      </c>
      <c r="AL94" s="143">
        <f>IF(K94="",AK94*'Fraccion masica'!$AB$36,K94*AK94)</f>
        <v>0</v>
      </c>
      <c r="AM94" s="143">
        <f>IF(L94="",AK94*'Fraccion masica'!$AB$35,L94*AK94)</f>
        <v>0</v>
      </c>
      <c r="AN94" s="147">
        <f>IFERROR(AL94*Hoja1!$C$24/Hoja1!$C$25/Hoja1!$C$26*16.04/1000000,0)</f>
        <v>0</v>
      </c>
      <c r="AO94" s="148">
        <f>IFERROR(AM94*Hoja1!$C$24/Hoja1!$C$25/Hoja1!$C$26*44.01/1000000,0)</f>
        <v>0</v>
      </c>
    </row>
    <row r="95" spans="2:41" x14ac:dyDescent="0.75">
      <c r="B95" s="52"/>
      <c r="C95" s="52"/>
      <c r="D95" s="125"/>
      <c r="E95" s="125"/>
      <c r="F95" s="131"/>
      <c r="G95" s="92"/>
      <c r="H95" s="14"/>
      <c r="I95" s="14"/>
      <c r="J95" s="14"/>
      <c r="K95" s="52"/>
      <c r="L95" s="52"/>
      <c r="M95" s="129" t="str">
        <f t="shared" si="2"/>
        <v/>
      </c>
      <c r="N95" s="151">
        <f t="shared" si="3"/>
        <v>0</v>
      </c>
      <c r="O95" s="151">
        <f t="shared" si="4"/>
        <v>0</v>
      </c>
      <c r="P95" s="151">
        <f t="shared" si="5"/>
        <v>0</v>
      </c>
      <c r="Q95" s="151" t="str">
        <f t="shared" si="6"/>
        <v>Estimación</v>
      </c>
      <c r="R95" s="164">
        <f t="shared" si="7"/>
        <v>0</v>
      </c>
      <c r="S95" s="165">
        <f t="shared" si="8"/>
        <v>0</v>
      </c>
      <c r="T95" s="151">
        <f>R95+S95*Hoja1!$C$19</f>
        <v>0</v>
      </c>
      <c r="AD95" s="94">
        <f t="shared" si="14"/>
        <v>0</v>
      </c>
      <c r="AE95" s="94">
        <f t="shared" si="15"/>
        <v>0</v>
      </c>
      <c r="AF95" s="94">
        <f>IFERROR((I95*H95/J95)*(Hoja1!$C$25/Hoja1!$C$24)*C95,0)</f>
        <v>0</v>
      </c>
      <c r="AG95" s="94" t="str">
        <f t="shared" si="9"/>
        <v>Estimación</v>
      </c>
      <c r="AH95" s="94">
        <f t="shared" si="10"/>
        <v>0</v>
      </c>
      <c r="AI95" s="94">
        <f t="shared" si="11"/>
        <v>0</v>
      </c>
      <c r="AJ95" s="94">
        <f t="shared" si="12"/>
        <v>0</v>
      </c>
      <c r="AK95" s="143">
        <f t="shared" si="13"/>
        <v>0</v>
      </c>
      <c r="AL95" s="143">
        <f>IF(K95="",AK95*'Fraccion masica'!$AB$36,K95*AK95)</f>
        <v>0</v>
      </c>
      <c r="AM95" s="143">
        <f>IF(L95="",AK95*'Fraccion masica'!$AB$35,L95*AK95)</f>
        <v>0</v>
      </c>
      <c r="AN95" s="147">
        <f>IFERROR(AL95*Hoja1!$C$24/Hoja1!$C$25/Hoja1!$C$26*16.04/1000000,0)</f>
        <v>0</v>
      </c>
      <c r="AO95" s="148">
        <f>IFERROR(AM95*Hoja1!$C$24/Hoja1!$C$25/Hoja1!$C$26*44.01/1000000,0)</f>
        <v>0</v>
      </c>
    </row>
    <row r="96" spans="2:41" x14ac:dyDescent="0.75">
      <c r="B96" s="52"/>
      <c r="C96" s="52"/>
      <c r="D96" s="125"/>
      <c r="E96" s="125"/>
      <c r="F96" s="131"/>
      <c r="G96" s="92"/>
      <c r="H96" s="14"/>
      <c r="I96" s="14"/>
      <c r="J96" s="14"/>
      <c r="K96" s="52"/>
      <c r="L96" s="52"/>
      <c r="M96" s="129" t="str">
        <f t="shared" si="2"/>
        <v/>
      </c>
      <c r="N96" s="151">
        <f t="shared" si="3"/>
        <v>0</v>
      </c>
      <c r="O96" s="151">
        <f t="shared" si="4"/>
        <v>0</v>
      </c>
      <c r="P96" s="151">
        <f t="shared" si="5"/>
        <v>0</v>
      </c>
      <c r="Q96" s="151" t="str">
        <f t="shared" si="6"/>
        <v>Estimación</v>
      </c>
      <c r="R96" s="164">
        <f t="shared" si="7"/>
        <v>0</v>
      </c>
      <c r="S96" s="165">
        <f t="shared" si="8"/>
        <v>0</v>
      </c>
      <c r="T96" s="151">
        <f>R96+S96*Hoja1!$C$19</f>
        <v>0</v>
      </c>
      <c r="AD96" s="94">
        <f t="shared" si="14"/>
        <v>0</v>
      </c>
      <c r="AE96" s="94">
        <f t="shared" si="15"/>
        <v>0</v>
      </c>
      <c r="AF96" s="94">
        <f>IFERROR((I96*H96/J96)*(Hoja1!$C$25/Hoja1!$C$24)*C96,0)</f>
        <v>0</v>
      </c>
      <c r="AG96" s="94" t="str">
        <f t="shared" si="9"/>
        <v>Estimación</v>
      </c>
      <c r="AH96" s="94">
        <f t="shared" si="10"/>
        <v>0</v>
      </c>
      <c r="AI96" s="94">
        <f t="shared" si="11"/>
        <v>0</v>
      </c>
      <c r="AJ96" s="94">
        <f t="shared" si="12"/>
        <v>0</v>
      </c>
      <c r="AK96" s="143">
        <f t="shared" si="13"/>
        <v>0</v>
      </c>
      <c r="AL96" s="143">
        <f>IF(K96="",AK96*'Fraccion masica'!$AB$36,K96*AK96)</f>
        <v>0</v>
      </c>
      <c r="AM96" s="143">
        <f>IF(L96="",AK96*'Fraccion masica'!$AB$35,L96*AK96)</f>
        <v>0</v>
      </c>
      <c r="AN96" s="147">
        <f>IFERROR(AL96*Hoja1!$C$24/Hoja1!$C$25/Hoja1!$C$26*16.04/1000000,0)</f>
        <v>0</v>
      </c>
      <c r="AO96" s="148">
        <f>IFERROR(AM96*Hoja1!$C$24/Hoja1!$C$25/Hoja1!$C$26*44.01/1000000,0)</f>
        <v>0</v>
      </c>
    </row>
    <row r="97" spans="2:41" x14ac:dyDescent="0.75">
      <c r="B97" s="52"/>
      <c r="C97" s="52"/>
      <c r="D97" s="125"/>
      <c r="E97" s="125"/>
      <c r="F97" s="131"/>
      <c r="G97" s="92"/>
      <c r="H97" s="14"/>
      <c r="I97" s="14"/>
      <c r="J97" s="14"/>
      <c r="K97" s="52"/>
      <c r="L97" s="52"/>
      <c r="M97" s="129" t="str">
        <f t="shared" si="2"/>
        <v/>
      </c>
      <c r="N97" s="151">
        <f t="shared" si="3"/>
        <v>0</v>
      </c>
      <c r="O97" s="151">
        <f t="shared" si="4"/>
        <v>0</v>
      </c>
      <c r="P97" s="151">
        <f t="shared" si="5"/>
        <v>0</v>
      </c>
      <c r="Q97" s="151" t="str">
        <f t="shared" si="6"/>
        <v>Estimación</v>
      </c>
      <c r="R97" s="164">
        <f t="shared" si="7"/>
        <v>0</v>
      </c>
      <c r="S97" s="165">
        <f t="shared" si="8"/>
        <v>0</v>
      </c>
      <c r="T97" s="151">
        <f>R97+S97*Hoja1!$C$19</f>
        <v>0</v>
      </c>
      <c r="AD97" s="94">
        <f t="shared" si="14"/>
        <v>0</v>
      </c>
      <c r="AE97" s="94">
        <f t="shared" si="15"/>
        <v>0</v>
      </c>
      <c r="AF97" s="94">
        <f>IFERROR((I97*H97/J97)*(Hoja1!$C$25/Hoja1!$C$24)*C97,0)</f>
        <v>0</v>
      </c>
      <c r="AG97" s="94" t="str">
        <f t="shared" si="9"/>
        <v>Estimación</v>
      </c>
      <c r="AH97" s="94">
        <f t="shared" si="10"/>
        <v>0</v>
      </c>
      <c r="AI97" s="94">
        <f t="shared" si="11"/>
        <v>0</v>
      </c>
      <c r="AJ97" s="94">
        <f t="shared" si="12"/>
        <v>0</v>
      </c>
      <c r="AK97" s="143">
        <f t="shared" si="13"/>
        <v>0</v>
      </c>
      <c r="AL97" s="143">
        <f>IF(K97="",AK97*'Fraccion masica'!$AB$36,K97*AK97)</f>
        <v>0</v>
      </c>
      <c r="AM97" s="143">
        <f>IF(L97="",AK97*'Fraccion masica'!$AB$35,L97*AK97)</f>
        <v>0</v>
      </c>
      <c r="AN97" s="147">
        <f>IFERROR(AL97*Hoja1!$C$24/Hoja1!$C$25/Hoja1!$C$26*16.04/1000000,0)</f>
        <v>0</v>
      </c>
      <c r="AO97" s="148">
        <f>IFERROR(AM97*Hoja1!$C$24/Hoja1!$C$25/Hoja1!$C$26*44.01/1000000,0)</f>
        <v>0</v>
      </c>
    </row>
    <row r="98" spans="2:41" x14ac:dyDescent="0.75">
      <c r="B98" s="52"/>
      <c r="C98" s="52"/>
      <c r="D98" s="125"/>
      <c r="E98" s="125"/>
      <c r="F98" s="131"/>
      <c r="G98" s="92"/>
      <c r="H98" s="14"/>
      <c r="I98" s="14"/>
      <c r="J98" s="14"/>
      <c r="K98" s="52"/>
      <c r="L98" s="52"/>
      <c r="M98" s="129" t="str">
        <f t="shared" si="2"/>
        <v/>
      </c>
      <c r="N98" s="151">
        <f t="shared" si="3"/>
        <v>0</v>
      </c>
      <c r="O98" s="151">
        <f t="shared" si="4"/>
        <v>0</v>
      </c>
      <c r="P98" s="151">
        <f t="shared" si="5"/>
        <v>0</v>
      </c>
      <c r="Q98" s="151" t="str">
        <f t="shared" si="6"/>
        <v>Estimación</v>
      </c>
      <c r="R98" s="164">
        <f t="shared" si="7"/>
        <v>0</v>
      </c>
      <c r="S98" s="165">
        <f t="shared" si="8"/>
        <v>0</v>
      </c>
      <c r="T98" s="151">
        <f>R98+S98*Hoja1!$C$19</f>
        <v>0</v>
      </c>
      <c r="AD98" s="94">
        <f t="shared" si="14"/>
        <v>0</v>
      </c>
      <c r="AE98" s="94">
        <f t="shared" si="15"/>
        <v>0</v>
      </c>
      <c r="AF98" s="94">
        <f>IFERROR((I98*H98/J98)*(Hoja1!$C$25/Hoja1!$C$24)*C98,0)</f>
        <v>0</v>
      </c>
      <c r="AG98" s="94" t="str">
        <f t="shared" si="9"/>
        <v>Estimación</v>
      </c>
      <c r="AH98" s="94">
        <f t="shared" si="10"/>
        <v>0</v>
      </c>
      <c r="AI98" s="94">
        <f t="shared" si="11"/>
        <v>0</v>
      </c>
      <c r="AJ98" s="94">
        <f t="shared" si="12"/>
        <v>0</v>
      </c>
      <c r="AK98" s="143">
        <f t="shared" si="13"/>
        <v>0</v>
      </c>
      <c r="AL98" s="143">
        <f>IF(K98="",AK98*'Fraccion masica'!$AB$36,K98*AK98)</f>
        <v>0</v>
      </c>
      <c r="AM98" s="143">
        <f>IF(L98="",AK98*'Fraccion masica'!$AB$35,L98*AK98)</f>
        <v>0</v>
      </c>
      <c r="AN98" s="147">
        <f>IFERROR(AL98*Hoja1!$C$24/Hoja1!$C$25/Hoja1!$C$26*16.04/1000000,0)</f>
        <v>0</v>
      </c>
      <c r="AO98" s="148">
        <f>IFERROR(AM98*Hoja1!$C$24/Hoja1!$C$25/Hoja1!$C$26*44.01/1000000,0)</f>
        <v>0</v>
      </c>
    </row>
    <row r="99" spans="2:41" x14ac:dyDescent="0.75">
      <c r="B99" s="52"/>
      <c r="C99" s="52"/>
      <c r="D99" s="125"/>
      <c r="E99" s="125"/>
      <c r="F99" s="131"/>
      <c r="G99" s="92"/>
      <c r="H99" s="14"/>
      <c r="I99" s="14"/>
      <c r="J99" s="14"/>
      <c r="K99" s="52"/>
      <c r="L99" s="52"/>
      <c r="M99" s="129" t="str">
        <f t="shared" si="2"/>
        <v/>
      </c>
      <c r="N99" s="151">
        <f t="shared" si="3"/>
        <v>0</v>
      </c>
      <c r="O99" s="151">
        <f t="shared" si="4"/>
        <v>0</v>
      </c>
      <c r="P99" s="151">
        <f t="shared" si="5"/>
        <v>0</v>
      </c>
      <c r="Q99" s="151" t="str">
        <f t="shared" si="6"/>
        <v>Estimación</v>
      </c>
      <c r="R99" s="164">
        <f t="shared" si="7"/>
        <v>0</v>
      </c>
      <c r="S99" s="165">
        <f t="shared" si="8"/>
        <v>0</v>
      </c>
      <c r="T99" s="151">
        <f>R99+S99*Hoja1!$C$19</f>
        <v>0</v>
      </c>
      <c r="AD99" s="94">
        <f t="shared" si="14"/>
        <v>0</v>
      </c>
      <c r="AE99" s="94">
        <f t="shared" si="15"/>
        <v>0</v>
      </c>
      <c r="AF99" s="94">
        <f>IFERROR((I99*H99/J99)*(Hoja1!$C$25/Hoja1!$C$24)*C99,0)</f>
        <v>0</v>
      </c>
      <c r="AG99" s="94" t="str">
        <f t="shared" si="9"/>
        <v>Estimación</v>
      </c>
      <c r="AH99" s="94">
        <f t="shared" si="10"/>
        <v>0</v>
      </c>
      <c r="AI99" s="94">
        <f t="shared" si="11"/>
        <v>0</v>
      </c>
      <c r="AJ99" s="94">
        <f t="shared" si="12"/>
        <v>0</v>
      </c>
      <c r="AK99" s="143">
        <f t="shared" si="13"/>
        <v>0</v>
      </c>
      <c r="AL99" s="143">
        <f>IF(K99="",AK99*'Fraccion masica'!$AB$36,K99*AK99)</f>
        <v>0</v>
      </c>
      <c r="AM99" s="143">
        <f>IF(L99="",AK99*'Fraccion masica'!$AB$35,L99*AK99)</f>
        <v>0</v>
      </c>
      <c r="AN99" s="147">
        <f>IFERROR(AL99*Hoja1!$C$24/Hoja1!$C$25/Hoja1!$C$26*16.04/1000000,0)</f>
        <v>0</v>
      </c>
      <c r="AO99" s="148">
        <f>IFERROR(AM99*Hoja1!$C$24/Hoja1!$C$25/Hoja1!$C$26*44.01/1000000,0)</f>
        <v>0</v>
      </c>
    </row>
    <row r="100" spans="2:41" x14ac:dyDescent="0.75">
      <c r="B100" s="52"/>
      <c r="C100" s="52"/>
      <c r="D100" s="125"/>
      <c r="E100" s="125"/>
      <c r="F100" s="131"/>
      <c r="G100" s="92"/>
      <c r="H100" s="14"/>
      <c r="I100" s="14"/>
      <c r="J100" s="14"/>
      <c r="K100" s="52"/>
      <c r="L100" s="52"/>
      <c r="M100" s="129" t="str">
        <f t="shared" si="2"/>
        <v/>
      </c>
      <c r="N100" s="151">
        <f t="shared" si="3"/>
        <v>0</v>
      </c>
      <c r="O100" s="151">
        <f t="shared" si="4"/>
        <v>0</v>
      </c>
      <c r="P100" s="151">
        <f t="shared" si="5"/>
        <v>0</v>
      </c>
      <c r="Q100" s="151" t="str">
        <f t="shared" si="6"/>
        <v>Estimación</v>
      </c>
      <c r="R100" s="164">
        <f t="shared" si="7"/>
        <v>0</v>
      </c>
      <c r="S100" s="165">
        <f t="shared" si="8"/>
        <v>0</v>
      </c>
      <c r="T100" s="151">
        <f>R100+S100*Hoja1!$C$19</f>
        <v>0</v>
      </c>
      <c r="AD100" s="94">
        <f t="shared" si="14"/>
        <v>0</v>
      </c>
      <c r="AE100" s="94">
        <f t="shared" si="15"/>
        <v>0</v>
      </c>
      <c r="AF100" s="94">
        <f>IFERROR((I100*H100/J100)*(Hoja1!$C$25/Hoja1!$C$24)*C100,0)</f>
        <v>0</v>
      </c>
      <c r="AG100" s="94" t="str">
        <f t="shared" si="9"/>
        <v>Estimación</v>
      </c>
      <c r="AH100" s="94">
        <f t="shared" si="10"/>
        <v>0</v>
      </c>
      <c r="AI100" s="94">
        <f t="shared" si="11"/>
        <v>0</v>
      </c>
      <c r="AJ100" s="94">
        <f t="shared" si="12"/>
        <v>0</v>
      </c>
      <c r="AK100" s="143">
        <f t="shared" si="13"/>
        <v>0</v>
      </c>
      <c r="AL100" s="143">
        <f>IF(K100="",AK100*'Fraccion masica'!$AB$36,K100*AK100)</f>
        <v>0</v>
      </c>
      <c r="AM100" s="143">
        <f>IF(L100="",AK100*'Fraccion masica'!$AB$35,L100*AK100)</f>
        <v>0</v>
      </c>
      <c r="AN100" s="147">
        <f>IFERROR(AL100*Hoja1!$C$24/Hoja1!$C$25/Hoja1!$C$26*16.04/1000000,0)</f>
        <v>0</v>
      </c>
      <c r="AO100" s="148">
        <f>IFERROR(AM100*Hoja1!$C$24/Hoja1!$C$25/Hoja1!$C$26*44.01/1000000,0)</f>
        <v>0</v>
      </c>
    </row>
    <row r="101" spans="2:41" x14ac:dyDescent="0.75">
      <c r="B101" s="52"/>
      <c r="C101" s="52"/>
      <c r="D101" s="125"/>
      <c r="E101" s="125"/>
      <c r="F101" s="131"/>
      <c r="G101" s="92"/>
      <c r="H101" s="14"/>
      <c r="I101" s="14"/>
      <c r="J101" s="14"/>
      <c r="K101" s="52"/>
      <c r="L101" s="52"/>
      <c r="M101" s="129" t="str">
        <f t="shared" si="2"/>
        <v/>
      </c>
      <c r="N101" s="151">
        <f t="shared" si="3"/>
        <v>0</v>
      </c>
      <c r="O101" s="151">
        <f t="shared" si="4"/>
        <v>0</v>
      </c>
      <c r="P101" s="151">
        <f t="shared" si="5"/>
        <v>0</v>
      </c>
      <c r="Q101" s="151" t="str">
        <f t="shared" si="6"/>
        <v>Estimación</v>
      </c>
      <c r="R101" s="164">
        <f t="shared" si="7"/>
        <v>0</v>
      </c>
      <c r="S101" s="165">
        <f t="shared" si="8"/>
        <v>0</v>
      </c>
      <c r="T101" s="151">
        <f>R101+S101*Hoja1!$C$19</f>
        <v>0</v>
      </c>
      <c r="AD101" s="94">
        <f t="shared" si="14"/>
        <v>0</v>
      </c>
      <c r="AE101" s="94">
        <f t="shared" si="15"/>
        <v>0</v>
      </c>
      <c r="AF101" s="94">
        <f>IFERROR((I101*H101/J101)*(Hoja1!$C$25/Hoja1!$C$24)*C101,0)</f>
        <v>0</v>
      </c>
      <c r="AG101" s="94" t="str">
        <f t="shared" si="9"/>
        <v>Estimación</v>
      </c>
      <c r="AH101" s="94">
        <f t="shared" si="10"/>
        <v>0</v>
      </c>
      <c r="AI101" s="94">
        <f t="shared" si="11"/>
        <v>0</v>
      </c>
      <c r="AJ101" s="94">
        <f t="shared" si="12"/>
        <v>0</v>
      </c>
      <c r="AK101" s="143">
        <f t="shared" si="13"/>
        <v>0</v>
      </c>
      <c r="AL101" s="143">
        <f>IF(K101="",AK101*'Fraccion masica'!$AB$36,K101*AK101)</f>
        <v>0</v>
      </c>
      <c r="AM101" s="143">
        <f>IF(L101="",AK101*'Fraccion masica'!$AB$35,L101*AK101)</f>
        <v>0</v>
      </c>
      <c r="AN101" s="147">
        <f>IFERROR(AL101*Hoja1!$C$24/Hoja1!$C$25/Hoja1!$C$26*16.04/1000000,0)</f>
        <v>0</v>
      </c>
      <c r="AO101" s="148">
        <f>IFERROR(AM101*Hoja1!$C$24/Hoja1!$C$25/Hoja1!$C$26*44.01/1000000,0)</f>
        <v>0</v>
      </c>
    </row>
    <row r="102" spans="2:41" x14ac:dyDescent="0.75">
      <c r="B102" s="52"/>
      <c r="C102" s="52"/>
      <c r="D102" s="125"/>
      <c r="E102" s="125"/>
      <c r="F102" s="131"/>
      <c r="G102" s="92"/>
      <c r="H102" s="14"/>
      <c r="I102" s="14"/>
      <c r="J102" s="14"/>
      <c r="K102" s="52"/>
      <c r="L102" s="52"/>
      <c r="M102" s="129" t="str">
        <f t="shared" si="2"/>
        <v/>
      </c>
      <c r="N102" s="151">
        <f t="shared" si="3"/>
        <v>0</v>
      </c>
      <c r="O102" s="151">
        <f t="shared" si="4"/>
        <v>0</v>
      </c>
      <c r="P102" s="151">
        <f t="shared" si="5"/>
        <v>0</v>
      </c>
      <c r="Q102" s="151" t="str">
        <f t="shared" si="6"/>
        <v>Estimación</v>
      </c>
      <c r="R102" s="164">
        <f t="shared" si="7"/>
        <v>0</v>
      </c>
      <c r="S102" s="165">
        <f t="shared" si="8"/>
        <v>0</v>
      </c>
      <c r="T102" s="151">
        <f>R102+S102*Hoja1!$C$19</f>
        <v>0</v>
      </c>
      <c r="AD102" s="94">
        <f t="shared" si="14"/>
        <v>0</v>
      </c>
      <c r="AE102" s="94">
        <f t="shared" si="15"/>
        <v>0</v>
      </c>
      <c r="AF102" s="94">
        <f>IFERROR((I102*H102/J102)*(Hoja1!$C$25/Hoja1!$C$24)*C102,0)</f>
        <v>0</v>
      </c>
      <c r="AG102" s="94" t="str">
        <f t="shared" si="9"/>
        <v>Estimación</v>
      </c>
      <c r="AH102" s="94">
        <f t="shared" si="10"/>
        <v>0</v>
      </c>
      <c r="AI102" s="94">
        <f t="shared" si="11"/>
        <v>0</v>
      </c>
      <c r="AJ102" s="94">
        <f t="shared" si="12"/>
        <v>0</v>
      </c>
      <c r="AK102" s="143">
        <f t="shared" si="13"/>
        <v>0</v>
      </c>
      <c r="AL102" s="143">
        <f>IF(K102="",AK102*'Fraccion masica'!$AB$36,K102*AK102)</f>
        <v>0</v>
      </c>
      <c r="AM102" s="143">
        <f>IF(L102="",AK102*'Fraccion masica'!$AB$35,L102*AK102)</f>
        <v>0</v>
      </c>
      <c r="AN102" s="147">
        <f>IFERROR(AL102*Hoja1!$C$24/Hoja1!$C$25/Hoja1!$C$26*16.04/1000000,0)</f>
        <v>0</v>
      </c>
      <c r="AO102" s="148">
        <f>IFERROR(AM102*Hoja1!$C$24/Hoja1!$C$25/Hoja1!$C$26*44.01/1000000,0)</f>
        <v>0</v>
      </c>
    </row>
    <row r="103" spans="2:41" x14ac:dyDescent="0.75">
      <c r="B103" s="52"/>
      <c r="C103" s="52"/>
      <c r="D103" s="125"/>
      <c r="E103" s="125"/>
      <c r="F103" s="131"/>
      <c r="G103" s="92"/>
      <c r="H103" s="14"/>
      <c r="I103" s="14"/>
      <c r="J103" s="14"/>
      <c r="K103" s="52"/>
      <c r="L103" s="52"/>
      <c r="M103" s="129" t="str">
        <f t="shared" si="2"/>
        <v/>
      </c>
      <c r="N103" s="151">
        <f t="shared" si="3"/>
        <v>0</v>
      </c>
      <c r="O103" s="151">
        <f t="shared" si="4"/>
        <v>0</v>
      </c>
      <c r="P103" s="151">
        <f t="shared" si="5"/>
        <v>0</v>
      </c>
      <c r="Q103" s="151" t="str">
        <f t="shared" si="6"/>
        <v>Estimación</v>
      </c>
      <c r="R103" s="164">
        <f t="shared" si="7"/>
        <v>0</v>
      </c>
      <c r="S103" s="165">
        <f t="shared" si="8"/>
        <v>0</v>
      </c>
      <c r="T103" s="151">
        <f>R103+S103*Hoja1!$C$19</f>
        <v>0</v>
      </c>
      <c r="AD103" s="94">
        <f t="shared" si="14"/>
        <v>0</v>
      </c>
      <c r="AE103" s="94">
        <f t="shared" si="15"/>
        <v>0</v>
      </c>
      <c r="AF103" s="94">
        <f>IFERROR((I103*H103/J103)*(Hoja1!$C$25/Hoja1!$C$24)*C103,0)</f>
        <v>0</v>
      </c>
      <c r="AG103" s="94" t="str">
        <f t="shared" si="9"/>
        <v>Estimación</v>
      </c>
      <c r="AH103" s="94">
        <f t="shared" si="10"/>
        <v>0</v>
      </c>
      <c r="AI103" s="94">
        <f t="shared" si="11"/>
        <v>0</v>
      </c>
      <c r="AJ103" s="94">
        <f t="shared" si="12"/>
        <v>0</v>
      </c>
      <c r="AK103" s="143">
        <f t="shared" si="13"/>
        <v>0</v>
      </c>
      <c r="AL103" s="143">
        <f>IF(K103="",AK103*'Fraccion masica'!$AB$36,K103*AK103)</f>
        <v>0</v>
      </c>
      <c r="AM103" s="143">
        <f>IF(L103="",AK103*'Fraccion masica'!$AB$35,L103*AK103)</f>
        <v>0</v>
      </c>
      <c r="AN103" s="147">
        <f>IFERROR(AL103*Hoja1!$C$24/Hoja1!$C$25/Hoja1!$C$26*16.04/1000000,0)</f>
        <v>0</v>
      </c>
      <c r="AO103" s="148">
        <f>IFERROR(AM103*Hoja1!$C$24/Hoja1!$C$25/Hoja1!$C$26*44.01/1000000,0)</f>
        <v>0</v>
      </c>
    </row>
    <row r="104" spans="2:41" x14ac:dyDescent="0.75">
      <c r="B104" s="52"/>
      <c r="C104" s="52"/>
      <c r="D104" s="125"/>
      <c r="E104" s="125"/>
      <c r="F104" s="131"/>
      <c r="G104" s="92"/>
      <c r="H104" s="14"/>
      <c r="I104" s="14"/>
      <c r="J104" s="14"/>
      <c r="K104" s="52"/>
      <c r="L104" s="52"/>
      <c r="M104" s="129" t="str">
        <f t="shared" si="2"/>
        <v/>
      </c>
      <c r="N104" s="151">
        <f t="shared" si="3"/>
        <v>0</v>
      </c>
      <c r="O104" s="151">
        <f t="shared" si="4"/>
        <v>0</v>
      </c>
      <c r="P104" s="151">
        <f t="shared" si="5"/>
        <v>0</v>
      </c>
      <c r="Q104" s="151" t="str">
        <f t="shared" si="6"/>
        <v>Estimación</v>
      </c>
      <c r="R104" s="164">
        <f t="shared" si="7"/>
        <v>0</v>
      </c>
      <c r="S104" s="165">
        <f t="shared" si="8"/>
        <v>0</v>
      </c>
      <c r="T104" s="151">
        <f>R104+S104*Hoja1!$C$19</f>
        <v>0</v>
      </c>
      <c r="AD104" s="94">
        <f t="shared" si="14"/>
        <v>0</v>
      </c>
      <c r="AE104" s="94">
        <f t="shared" si="15"/>
        <v>0</v>
      </c>
      <c r="AF104" s="94">
        <f>IFERROR((I104*H104/J104)*(Hoja1!$C$25/Hoja1!$C$24)*C104,0)</f>
        <v>0</v>
      </c>
      <c r="AG104" s="94" t="str">
        <f t="shared" si="9"/>
        <v>Estimación</v>
      </c>
      <c r="AH104" s="94">
        <f t="shared" si="10"/>
        <v>0</v>
      </c>
      <c r="AI104" s="94">
        <f t="shared" si="11"/>
        <v>0</v>
      </c>
      <c r="AJ104" s="94">
        <f t="shared" si="12"/>
        <v>0</v>
      </c>
      <c r="AK104" s="143">
        <f t="shared" si="13"/>
        <v>0</v>
      </c>
      <c r="AL104" s="143">
        <f>IF(K104="",AK104*'Fraccion masica'!$AB$36,K104*AK104)</f>
        <v>0</v>
      </c>
      <c r="AM104" s="143">
        <f>IF(L104="",AK104*'Fraccion masica'!$AB$35,L104*AK104)</f>
        <v>0</v>
      </c>
      <c r="AN104" s="147">
        <f>IFERROR(AL104*Hoja1!$C$24/Hoja1!$C$25/Hoja1!$C$26*16.04/1000000,0)</f>
        <v>0</v>
      </c>
      <c r="AO104" s="148">
        <f>IFERROR(AM104*Hoja1!$C$24/Hoja1!$C$25/Hoja1!$C$26*44.01/1000000,0)</f>
        <v>0</v>
      </c>
    </row>
    <row r="105" spans="2:41" x14ac:dyDescent="0.75">
      <c r="B105" s="52"/>
      <c r="C105" s="52"/>
      <c r="D105" s="125"/>
      <c r="E105" s="125"/>
      <c r="F105" s="131"/>
      <c r="G105" s="92"/>
      <c r="H105" s="14"/>
      <c r="I105" s="14"/>
      <c r="J105" s="14"/>
      <c r="K105" s="52"/>
      <c r="L105" s="52"/>
      <c r="M105" s="129" t="str">
        <f t="shared" si="2"/>
        <v/>
      </c>
      <c r="N105" s="151">
        <f t="shared" si="3"/>
        <v>0</v>
      </c>
      <c r="O105" s="151">
        <f t="shared" si="4"/>
        <v>0</v>
      </c>
      <c r="P105" s="151">
        <f t="shared" si="5"/>
        <v>0</v>
      </c>
      <c r="Q105" s="151" t="str">
        <f t="shared" si="6"/>
        <v>Estimación</v>
      </c>
      <c r="R105" s="164">
        <f t="shared" si="7"/>
        <v>0</v>
      </c>
      <c r="S105" s="165">
        <f t="shared" si="8"/>
        <v>0</v>
      </c>
      <c r="T105" s="151">
        <f>R105+S105*Hoja1!$C$19</f>
        <v>0</v>
      </c>
      <c r="AD105" s="94">
        <f t="shared" si="14"/>
        <v>0</v>
      </c>
      <c r="AE105" s="94">
        <f t="shared" si="15"/>
        <v>0</v>
      </c>
      <c r="AF105" s="94">
        <f>IFERROR((I105*H105/J105)*(Hoja1!$C$25/Hoja1!$C$24)*C105,0)</f>
        <v>0</v>
      </c>
      <c r="AG105" s="94" t="str">
        <f t="shared" si="9"/>
        <v>Estimación</v>
      </c>
      <c r="AH105" s="94">
        <f t="shared" si="10"/>
        <v>0</v>
      </c>
      <c r="AI105" s="94">
        <f t="shared" si="11"/>
        <v>0</v>
      </c>
      <c r="AJ105" s="94">
        <f t="shared" si="12"/>
        <v>0</v>
      </c>
      <c r="AK105" s="143">
        <f t="shared" si="13"/>
        <v>0</v>
      </c>
      <c r="AL105" s="143">
        <f>IF(K105="",AK105*'Fraccion masica'!$AB$36,K105*AK105)</f>
        <v>0</v>
      </c>
      <c r="AM105" s="143">
        <f>IF(L105="",AK105*'Fraccion masica'!$AB$35,L105*AK105)</f>
        <v>0</v>
      </c>
      <c r="AN105" s="147">
        <f>IFERROR(AL105*Hoja1!$C$24/Hoja1!$C$25/Hoja1!$C$26*16.04/1000000,0)</f>
        <v>0</v>
      </c>
      <c r="AO105" s="148">
        <f>IFERROR(AM105*Hoja1!$C$24/Hoja1!$C$25/Hoja1!$C$26*44.01/1000000,0)</f>
        <v>0</v>
      </c>
    </row>
    <row r="106" spans="2:41" x14ac:dyDescent="0.75">
      <c r="B106" s="52"/>
      <c r="C106" s="52"/>
      <c r="D106" s="125"/>
      <c r="E106" s="125"/>
      <c r="F106" s="131"/>
      <c r="G106" s="92"/>
      <c r="H106" s="14"/>
      <c r="I106" s="14"/>
      <c r="J106" s="14"/>
      <c r="K106" s="52"/>
      <c r="L106" s="52"/>
      <c r="M106" s="129" t="str">
        <f t="shared" si="2"/>
        <v/>
      </c>
      <c r="N106" s="151">
        <f t="shared" si="3"/>
        <v>0</v>
      </c>
      <c r="O106" s="151">
        <f t="shared" si="4"/>
        <v>0</v>
      </c>
      <c r="P106" s="151">
        <f t="shared" si="5"/>
        <v>0</v>
      </c>
      <c r="Q106" s="151" t="str">
        <f t="shared" si="6"/>
        <v>Estimación</v>
      </c>
      <c r="R106" s="164">
        <f t="shared" si="7"/>
        <v>0</v>
      </c>
      <c r="S106" s="165">
        <f t="shared" si="8"/>
        <v>0</v>
      </c>
      <c r="T106" s="151">
        <f>R106+S106*Hoja1!$C$19</f>
        <v>0</v>
      </c>
      <c r="AD106" s="94">
        <f t="shared" si="14"/>
        <v>0</v>
      </c>
      <c r="AE106" s="94">
        <f t="shared" si="15"/>
        <v>0</v>
      </c>
      <c r="AF106" s="94">
        <f>IFERROR((I106*H106/J106)*(Hoja1!$C$25/Hoja1!$C$24)*C106,0)</f>
        <v>0</v>
      </c>
      <c r="AG106" s="94" t="str">
        <f t="shared" si="9"/>
        <v>Estimación</v>
      </c>
      <c r="AH106" s="94">
        <f t="shared" si="10"/>
        <v>0</v>
      </c>
      <c r="AI106" s="94">
        <f t="shared" si="11"/>
        <v>0</v>
      </c>
      <c r="AJ106" s="94">
        <f t="shared" si="12"/>
        <v>0</v>
      </c>
      <c r="AK106" s="143">
        <f t="shared" si="13"/>
        <v>0</v>
      </c>
      <c r="AL106" s="143">
        <f>IF(K106="",AK106*'Fraccion masica'!$AB$36,K106*AK106)</f>
        <v>0</v>
      </c>
      <c r="AM106" s="143">
        <f>IF(L106="",AK106*'Fraccion masica'!$AB$35,L106*AK106)</f>
        <v>0</v>
      </c>
      <c r="AN106" s="147">
        <f>IFERROR(AL106*Hoja1!$C$24/Hoja1!$C$25/Hoja1!$C$26*16.04/1000000,0)</f>
        <v>0</v>
      </c>
      <c r="AO106" s="148">
        <f>IFERROR(AM106*Hoja1!$C$24/Hoja1!$C$25/Hoja1!$C$26*44.01/1000000,0)</f>
        <v>0</v>
      </c>
    </row>
    <row r="107" spans="2:41" x14ac:dyDescent="0.75">
      <c r="B107" s="52"/>
      <c r="C107" s="52"/>
      <c r="D107" s="125"/>
      <c r="E107" s="125"/>
      <c r="F107" s="131"/>
      <c r="G107" s="92"/>
      <c r="H107" s="14"/>
      <c r="I107" s="14"/>
      <c r="J107" s="14"/>
      <c r="K107" s="52"/>
      <c r="L107" s="52"/>
      <c r="M107" s="129" t="str">
        <f t="shared" si="2"/>
        <v/>
      </c>
      <c r="N107" s="151">
        <f t="shared" si="3"/>
        <v>0</v>
      </c>
      <c r="O107" s="151">
        <f t="shared" si="4"/>
        <v>0</v>
      </c>
      <c r="P107" s="151">
        <f t="shared" si="5"/>
        <v>0</v>
      </c>
      <c r="Q107" s="151" t="str">
        <f t="shared" si="6"/>
        <v>Estimación</v>
      </c>
      <c r="R107" s="164">
        <f t="shared" si="7"/>
        <v>0</v>
      </c>
      <c r="S107" s="165">
        <f t="shared" si="8"/>
        <v>0</v>
      </c>
      <c r="T107" s="151">
        <f>R107+S107*Hoja1!$C$19</f>
        <v>0</v>
      </c>
      <c r="AD107" s="94">
        <f t="shared" si="14"/>
        <v>0</v>
      </c>
      <c r="AE107" s="94">
        <f t="shared" si="15"/>
        <v>0</v>
      </c>
      <c r="AF107" s="94">
        <f>IFERROR((I107*H107/J107)*(Hoja1!$C$25/Hoja1!$C$24)*C107,0)</f>
        <v>0</v>
      </c>
      <c r="AG107" s="94" t="str">
        <f t="shared" si="9"/>
        <v>Estimación</v>
      </c>
      <c r="AH107" s="94">
        <f t="shared" si="10"/>
        <v>0</v>
      </c>
      <c r="AI107" s="94">
        <f t="shared" si="11"/>
        <v>0</v>
      </c>
      <c r="AJ107" s="94">
        <f t="shared" si="12"/>
        <v>0</v>
      </c>
      <c r="AK107" s="143">
        <f t="shared" si="13"/>
        <v>0</v>
      </c>
      <c r="AL107" s="143">
        <f>IF(K107="",AK107*'Fraccion masica'!$AB$36,K107*AK107)</f>
        <v>0</v>
      </c>
      <c r="AM107" s="143">
        <f>IF(L107="",AK107*'Fraccion masica'!$AB$35,L107*AK107)</f>
        <v>0</v>
      </c>
      <c r="AN107" s="147">
        <f>IFERROR(AL107*Hoja1!$C$24/Hoja1!$C$25/Hoja1!$C$26*16.04/1000000,0)</f>
        <v>0</v>
      </c>
      <c r="AO107" s="148">
        <f>IFERROR(AM107*Hoja1!$C$24/Hoja1!$C$25/Hoja1!$C$26*44.01/1000000,0)</f>
        <v>0</v>
      </c>
    </row>
    <row r="108" spans="2:41" x14ac:dyDescent="0.75">
      <c r="B108" s="52"/>
      <c r="C108" s="52"/>
      <c r="D108" s="125"/>
      <c r="E108" s="125"/>
      <c r="F108" s="131"/>
      <c r="G108" s="92"/>
      <c r="H108" s="14"/>
      <c r="I108" s="14"/>
      <c r="J108" s="14"/>
      <c r="K108" s="52"/>
      <c r="L108" s="52"/>
      <c r="M108" s="129" t="str">
        <f t="shared" si="2"/>
        <v/>
      </c>
      <c r="N108" s="151">
        <f t="shared" si="3"/>
        <v>0</v>
      </c>
      <c r="O108" s="151">
        <f t="shared" si="4"/>
        <v>0</v>
      </c>
      <c r="P108" s="151">
        <f t="shared" si="5"/>
        <v>0</v>
      </c>
      <c r="Q108" s="151" t="str">
        <f t="shared" si="6"/>
        <v>Estimación</v>
      </c>
      <c r="R108" s="164">
        <f t="shared" si="7"/>
        <v>0</v>
      </c>
      <c r="S108" s="165">
        <f t="shared" si="8"/>
        <v>0</v>
      </c>
      <c r="T108" s="151">
        <f>R108+S108*Hoja1!$C$19</f>
        <v>0</v>
      </c>
      <c r="AD108" s="94">
        <f t="shared" ref="AD108:AD131" si="16">B108</f>
        <v>0</v>
      </c>
      <c r="AE108" s="94">
        <f t="shared" ref="AE108:AE131" si="17">G108*C108</f>
        <v>0</v>
      </c>
      <c r="AF108" s="94">
        <f>IFERROR((I108*H108/J108)*(Hoja1!$C$25/Hoja1!$C$24)*C108,0)</f>
        <v>0</v>
      </c>
      <c r="AG108" s="94" t="str">
        <f t="shared" si="9"/>
        <v>Estimación</v>
      </c>
      <c r="AH108" s="94">
        <f t="shared" si="10"/>
        <v>0</v>
      </c>
      <c r="AI108" s="94">
        <f t="shared" si="11"/>
        <v>0</v>
      </c>
      <c r="AJ108" s="94">
        <f t="shared" si="12"/>
        <v>0</v>
      </c>
      <c r="AK108" s="143">
        <f t="shared" si="13"/>
        <v>0</v>
      </c>
      <c r="AL108" s="143">
        <f>IF(K108="",AK108*'Fraccion masica'!$AB$36,K108*AK108)</f>
        <v>0</v>
      </c>
      <c r="AM108" s="143">
        <f>IF(L108="",AK108*'Fraccion masica'!$AB$35,L108*AK108)</f>
        <v>0</v>
      </c>
      <c r="AN108" s="147">
        <f>IFERROR(AL108*Hoja1!$C$24/Hoja1!$C$25/Hoja1!$C$26*16.04/1000000,0)</f>
        <v>0</v>
      </c>
      <c r="AO108" s="148">
        <f>IFERROR(AM108*Hoja1!$C$24/Hoja1!$C$25/Hoja1!$C$26*44.01/1000000,0)</f>
        <v>0</v>
      </c>
    </row>
    <row r="109" spans="2:41" x14ac:dyDescent="0.75">
      <c r="B109" s="52"/>
      <c r="C109" s="52"/>
      <c r="D109" s="125"/>
      <c r="E109" s="125"/>
      <c r="F109" s="131"/>
      <c r="G109" s="92"/>
      <c r="H109" s="14"/>
      <c r="I109" s="14"/>
      <c r="J109" s="14"/>
      <c r="K109" s="52"/>
      <c r="L109" s="52"/>
      <c r="M109" s="129" t="str">
        <f t="shared" ref="M109:M131" si="18">IF(F109="","",F109)</f>
        <v/>
      </c>
      <c r="N109" s="151">
        <f t="shared" ref="N109:N131" si="19">AI109</f>
        <v>0</v>
      </c>
      <c r="O109" s="151">
        <f t="shared" ref="O109:O131" si="20">AJ109</f>
        <v>0</v>
      </c>
      <c r="P109" s="151">
        <f t="shared" ref="P109:P131" si="21">AH109</f>
        <v>0</v>
      </c>
      <c r="Q109" s="151" t="str">
        <f t="shared" ref="Q109:Q131" si="22">AG109</f>
        <v>Estimación</v>
      </c>
      <c r="R109" s="164">
        <f t="shared" ref="R109:R131" si="23">AO109</f>
        <v>0</v>
      </c>
      <c r="S109" s="165">
        <f t="shared" ref="S109:S131" si="24">AN109</f>
        <v>0</v>
      </c>
      <c r="T109" s="151">
        <f>R109+S109*Hoja1!$C$19</f>
        <v>0</v>
      </c>
      <c r="AD109" s="94">
        <f t="shared" si="16"/>
        <v>0</v>
      </c>
      <c r="AE109" s="94">
        <f t="shared" si="17"/>
        <v>0</v>
      </c>
      <c r="AF109" s="94">
        <f>IFERROR((I109*H109/J109)*(Hoja1!$C$25/Hoja1!$C$24)*C109,0)</f>
        <v>0</v>
      </c>
      <c r="AG109" s="94" t="str">
        <f t="shared" ref="AG109:AG131" si="25">IFERROR(IF(AE109&lt;&gt;0,"Medición","Estimación"),0)</f>
        <v>Estimación</v>
      </c>
      <c r="AH109" s="94">
        <f t="shared" ref="AH109:AH131" si="26">IFERROR(IF(AE109&lt;&gt;0,AE109,AF109),0)*(1-D109-E109)</f>
        <v>0</v>
      </c>
      <c r="AI109" s="94">
        <f t="shared" ref="AI109:AI131" si="27">IFERROR(IF(AE109&lt;&gt;0,AE109,AF109),0)*D109</f>
        <v>0</v>
      </c>
      <c r="AJ109" s="94">
        <f t="shared" ref="AJ109:AJ131" si="28">IFERROR(IF(AE109&lt;&gt;0,AE109,AF109),0)*E109</f>
        <v>0</v>
      </c>
      <c r="AK109" s="143">
        <f t="shared" ref="AK109:AK131" si="29">AH109*(0.3048^3)</f>
        <v>0</v>
      </c>
      <c r="AL109" s="143">
        <f>IF(K109="",AK109*'Fraccion masica'!$AB$36,K109*AK109)</f>
        <v>0</v>
      </c>
      <c r="AM109" s="143">
        <f>IF(L109="",AK109*'Fraccion masica'!$AB$35,L109*AK109)</f>
        <v>0</v>
      </c>
      <c r="AN109" s="147">
        <f>IFERROR(AL109*Hoja1!$C$24/Hoja1!$C$25/Hoja1!$C$26*16.04/1000000,0)</f>
        <v>0</v>
      </c>
      <c r="AO109" s="148">
        <f>IFERROR(AM109*Hoja1!$C$24/Hoja1!$C$25/Hoja1!$C$26*44.01/1000000,0)</f>
        <v>0</v>
      </c>
    </row>
    <row r="110" spans="2:41" x14ac:dyDescent="0.75">
      <c r="B110" s="52"/>
      <c r="C110" s="52"/>
      <c r="D110" s="125"/>
      <c r="E110" s="125"/>
      <c r="F110" s="131"/>
      <c r="G110" s="92"/>
      <c r="H110" s="14"/>
      <c r="I110" s="14"/>
      <c r="J110" s="14"/>
      <c r="K110" s="52"/>
      <c r="L110" s="52"/>
      <c r="M110" s="129" t="str">
        <f t="shared" si="18"/>
        <v/>
      </c>
      <c r="N110" s="151">
        <f t="shared" si="19"/>
        <v>0</v>
      </c>
      <c r="O110" s="151">
        <f t="shared" si="20"/>
        <v>0</v>
      </c>
      <c r="P110" s="151">
        <f t="shared" si="21"/>
        <v>0</v>
      </c>
      <c r="Q110" s="151" t="str">
        <f t="shared" si="22"/>
        <v>Estimación</v>
      </c>
      <c r="R110" s="164">
        <f t="shared" si="23"/>
        <v>0</v>
      </c>
      <c r="S110" s="165">
        <f t="shared" si="24"/>
        <v>0</v>
      </c>
      <c r="T110" s="151">
        <f>R110+S110*Hoja1!$C$19</f>
        <v>0</v>
      </c>
      <c r="AD110" s="94">
        <f t="shared" si="16"/>
        <v>0</v>
      </c>
      <c r="AE110" s="94">
        <f t="shared" si="17"/>
        <v>0</v>
      </c>
      <c r="AF110" s="94">
        <f>IFERROR((I110*H110/J110)*(Hoja1!$C$25/Hoja1!$C$24)*C110,0)</f>
        <v>0</v>
      </c>
      <c r="AG110" s="94" t="str">
        <f t="shared" si="25"/>
        <v>Estimación</v>
      </c>
      <c r="AH110" s="94">
        <f t="shared" si="26"/>
        <v>0</v>
      </c>
      <c r="AI110" s="94">
        <f t="shared" si="27"/>
        <v>0</v>
      </c>
      <c r="AJ110" s="94">
        <f t="shared" si="28"/>
        <v>0</v>
      </c>
      <c r="AK110" s="143">
        <f t="shared" si="29"/>
        <v>0</v>
      </c>
      <c r="AL110" s="143">
        <f>IF(K110="",AK110*'Fraccion masica'!$AB$36,K110*AK110)</f>
        <v>0</v>
      </c>
      <c r="AM110" s="143">
        <f>IF(L110="",AK110*'Fraccion masica'!$AB$35,L110*AK110)</f>
        <v>0</v>
      </c>
      <c r="AN110" s="147">
        <f>IFERROR(AL110*Hoja1!$C$24/Hoja1!$C$25/Hoja1!$C$26*16.04/1000000,0)</f>
        <v>0</v>
      </c>
      <c r="AO110" s="148">
        <f>IFERROR(AM110*Hoja1!$C$24/Hoja1!$C$25/Hoja1!$C$26*44.01/1000000,0)</f>
        <v>0</v>
      </c>
    </row>
    <row r="111" spans="2:41" x14ac:dyDescent="0.75">
      <c r="B111" s="52"/>
      <c r="C111" s="52"/>
      <c r="D111" s="125"/>
      <c r="E111" s="125"/>
      <c r="F111" s="131"/>
      <c r="G111" s="92"/>
      <c r="H111" s="14"/>
      <c r="I111" s="14"/>
      <c r="J111" s="14"/>
      <c r="K111" s="52"/>
      <c r="L111" s="52"/>
      <c r="M111" s="129" t="str">
        <f t="shared" si="18"/>
        <v/>
      </c>
      <c r="N111" s="151">
        <f t="shared" si="19"/>
        <v>0</v>
      </c>
      <c r="O111" s="151">
        <f t="shared" si="20"/>
        <v>0</v>
      </c>
      <c r="P111" s="151">
        <f t="shared" si="21"/>
        <v>0</v>
      </c>
      <c r="Q111" s="151" t="str">
        <f t="shared" si="22"/>
        <v>Estimación</v>
      </c>
      <c r="R111" s="164">
        <f t="shared" si="23"/>
        <v>0</v>
      </c>
      <c r="S111" s="165">
        <f t="shared" si="24"/>
        <v>0</v>
      </c>
      <c r="T111" s="151">
        <f>R111+S111*Hoja1!$C$19</f>
        <v>0</v>
      </c>
      <c r="AD111" s="94">
        <f t="shared" si="16"/>
        <v>0</v>
      </c>
      <c r="AE111" s="94">
        <f t="shared" si="17"/>
        <v>0</v>
      </c>
      <c r="AF111" s="94">
        <f>IFERROR((I111*H111/J111)*(Hoja1!$C$25/Hoja1!$C$24)*C111,0)</f>
        <v>0</v>
      </c>
      <c r="AG111" s="94" t="str">
        <f t="shared" si="25"/>
        <v>Estimación</v>
      </c>
      <c r="AH111" s="94">
        <f t="shared" si="26"/>
        <v>0</v>
      </c>
      <c r="AI111" s="94">
        <f t="shared" si="27"/>
        <v>0</v>
      </c>
      <c r="AJ111" s="94">
        <f t="shared" si="28"/>
        <v>0</v>
      </c>
      <c r="AK111" s="143">
        <f t="shared" si="29"/>
        <v>0</v>
      </c>
      <c r="AL111" s="143">
        <f>IF(K111="",AK111*'Fraccion masica'!$AB$36,K111*AK111)</f>
        <v>0</v>
      </c>
      <c r="AM111" s="143">
        <f>IF(L111="",AK111*'Fraccion masica'!$AB$35,L111*AK111)</f>
        <v>0</v>
      </c>
      <c r="AN111" s="147">
        <f>IFERROR(AL111*Hoja1!$C$24/Hoja1!$C$25/Hoja1!$C$26*16.04/1000000,0)</f>
        <v>0</v>
      </c>
      <c r="AO111" s="148">
        <f>IFERROR(AM111*Hoja1!$C$24/Hoja1!$C$25/Hoja1!$C$26*44.01/1000000,0)</f>
        <v>0</v>
      </c>
    </row>
    <row r="112" spans="2:41" x14ac:dyDescent="0.75">
      <c r="B112" s="52"/>
      <c r="C112" s="52"/>
      <c r="D112" s="125"/>
      <c r="E112" s="125"/>
      <c r="F112" s="131"/>
      <c r="G112" s="92"/>
      <c r="H112" s="14"/>
      <c r="I112" s="14"/>
      <c r="J112" s="14"/>
      <c r="K112" s="52"/>
      <c r="L112" s="52"/>
      <c r="M112" s="129" t="str">
        <f t="shared" si="18"/>
        <v/>
      </c>
      <c r="N112" s="151">
        <f t="shared" si="19"/>
        <v>0</v>
      </c>
      <c r="O112" s="151">
        <f t="shared" si="20"/>
        <v>0</v>
      </c>
      <c r="P112" s="151">
        <f t="shared" si="21"/>
        <v>0</v>
      </c>
      <c r="Q112" s="151" t="str">
        <f t="shared" si="22"/>
        <v>Estimación</v>
      </c>
      <c r="R112" s="164">
        <f t="shared" si="23"/>
        <v>0</v>
      </c>
      <c r="S112" s="165">
        <f t="shared" si="24"/>
        <v>0</v>
      </c>
      <c r="T112" s="151">
        <f>R112+S112*Hoja1!$C$19</f>
        <v>0</v>
      </c>
      <c r="AD112" s="94">
        <f t="shared" si="16"/>
        <v>0</v>
      </c>
      <c r="AE112" s="94">
        <f t="shared" si="17"/>
        <v>0</v>
      </c>
      <c r="AF112" s="94">
        <f>IFERROR((I112*H112/J112)*(Hoja1!$C$25/Hoja1!$C$24)*C112,0)</f>
        <v>0</v>
      </c>
      <c r="AG112" s="94" t="str">
        <f t="shared" si="25"/>
        <v>Estimación</v>
      </c>
      <c r="AH112" s="94">
        <f t="shared" si="26"/>
        <v>0</v>
      </c>
      <c r="AI112" s="94">
        <f t="shared" si="27"/>
        <v>0</v>
      </c>
      <c r="AJ112" s="94">
        <f t="shared" si="28"/>
        <v>0</v>
      </c>
      <c r="AK112" s="143">
        <f t="shared" si="29"/>
        <v>0</v>
      </c>
      <c r="AL112" s="143">
        <f>IF(K112="",AK112*'Fraccion masica'!$AB$36,K112*AK112)</f>
        <v>0</v>
      </c>
      <c r="AM112" s="143">
        <f>IF(L112="",AK112*'Fraccion masica'!$AB$35,L112*AK112)</f>
        <v>0</v>
      </c>
      <c r="AN112" s="147">
        <f>IFERROR(AL112*Hoja1!$C$24/Hoja1!$C$25/Hoja1!$C$26*16.04/1000000,0)</f>
        <v>0</v>
      </c>
      <c r="AO112" s="148">
        <f>IFERROR(AM112*Hoja1!$C$24/Hoja1!$C$25/Hoja1!$C$26*44.01/1000000,0)</f>
        <v>0</v>
      </c>
    </row>
    <row r="113" spans="2:41" x14ac:dyDescent="0.75">
      <c r="B113" s="52"/>
      <c r="C113" s="52"/>
      <c r="D113" s="125"/>
      <c r="E113" s="125"/>
      <c r="F113" s="131"/>
      <c r="G113" s="92"/>
      <c r="H113" s="14"/>
      <c r="I113" s="14"/>
      <c r="J113" s="14"/>
      <c r="K113" s="52"/>
      <c r="L113" s="52"/>
      <c r="M113" s="129" t="str">
        <f t="shared" si="18"/>
        <v/>
      </c>
      <c r="N113" s="151">
        <f t="shared" si="19"/>
        <v>0</v>
      </c>
      <c r="O113" s="151">
        <f t="shared" si="20"/>
        <v>0</v>
      </c>
      <c r="P113" s="151">
        <f t="shared" si="21"/>
        <v>0</v>
      </c>
      <c r="Q113" s="151" t="str">
        <f t="shared" si="22"/>
        <v>Estimación</v>
      </c>
      <c r="R113" s="164">
        <f t="shared" si="23"/>
        <v>0</v>
      </c>
      <c r="S113" s="165">
        <f t="shared" si="24"/>
        <v>0</v>
      </c>
      <c r="T113" s="151">
        <f>R113+S113*Hoja1!$C$19</f>
        <v>0</v>
      </c>
      <c r="AD113" s="94">
        <f t="shared" si="16"/>
        <v>0</v>
      </c>
      <c r="AE113" s="94">
        <f t="shared" si="17"/>
        <v>0</v>
      </c>
      <c r="AF113" s="94">
        <f>IFERROR((I113*H113/J113)*(Hoja1!$C$25/Hoja1!$C$24)*C113,0)</f>
        <v>0</v>
      </c>
      <c r="AG113" s="94" t="str">
        <f t="shared" si="25"/>
        <v>Estimación</v>
      </c>
      <c r="AH113" s="94">
        <f t="shared" si="26"/>
        <v>0</v>
      </c>
      <c r="AI113" s="94">
        <f t="shared" si="27"/>
        <v>0</v>
      </c>
      <c r="AJ113" s="94">
        <f t="shared" si="28"/>
        <v>0</v>
      </c>
      <c r="AK113" s="143">
        <f t="shared" si="29"/>
        <v>0</v>
      </c>
      <c r="AL113" s="143">
        <f>IF(K113="",AK113*'Fraccion masica'!$AB$36,K113*AK113)</f>
        <v>0</v>
      </c>
      <c r="AM113" s="143">
        <f>IF(L113="",AK113*'Fraccion masica'!$AB$35,L113*AK113)</f>
        <v>0</v>
      </c>
      <c r="AN113" s="147">
        <f>IFERROR(AL113*Hoja1!$C$24/Hoja1!$C$25/Hoja1!$C$26*16.04/1000000,0)</f>
        <v>0</v>
      </c>
      <c r="AO113" s="148">
        <f>IFERROR(AM113*Hoja1!$C$24/Hoja1!$C$25/Hoja1!$C$26*44.01/1000000,0)</f>
        <v>0</v>
      </c>
    </row>
    <row r="114" spans="2:41" x14ac:dyDescent="0.75">
      <c r="B114" s="52"/>
      <c r="C114" s="52"/>
      <c r="D114" s="125"/>
      <c r="E114" s="125"/>
      <c r="F114" s="131"/>
      <c r="G114" s="92"/>
      <c r="H114" s="14"/>
      <c r="I114" s="14"/>
      <c r="J114" s="14"/>
      <c r="K114" s="52"/>
      <c r="L114" s="52"/>
      <c r="M114" s="129" t="str">
        <f t="shared" si="18"/>
        <v/>
      </c>
      <c r="N114" s="151">
        <f t="shared" si="19"/>
        <v>0</v>
      </c>
      <c r="O114" s="151">
        <f t="shared" si="20"/>
        <v>0</v>
      </c>
      <c r="P114" s="151">
        <f t="shared" si="21"/>
        <v>0</v>
      </c>
      <c r="Q114" s="151" t="str">
        <f t="shared" si="22"/>
        <v>Estimación</v>
      </c>
      <c r="R114" s="164">
        <f t="shared" si="23"/>
        <v>0</v>
      </c>
      <c r="S114" s="165">
        <f t="shared" si="24"/>
        <v>0</v>
      </c>
      <c r="T114" s="151">
        <f>R114+S114*Hoja1!$C$19</f>
        <v>0</v>
      </c>
      <c r="AD114" s="94">
        <f t="shared" si="16"/>
        <v>0</v>
      </c>
      <c r="AE114" s="94">
        <f t="shared" si="17"/>
        <v>0</v>
      </c>
      <c r="AF114" s="94">
        <f>IFERROR((I114*H114/J114)*(Hoja1!$C$25/Hoja1!$C$24)*C114,0)</f>
        <v>0</v>
      </c>
      <c r="AG114" s="94" t="str">
        <f t="shared" si="25"/>
        <v>Estimación</v>
      </c>
      <c r="AH114" s="94">
        <f t="shared" si="26"/>
        <v>0</v>
      </c>
      <c r="AI114" s="94">
        <f t="shared" si="27"/>
        <v>0</v>
      </c>
      <c r="AJ114" s="94">
        <f t="shared" si="28"/>
        <v>0</v>
      </c>
      <c r="AK114" s="143">
        <f t="shared" si="29"/>
        <v>0</v>
      </c>
      <c r="AL114" s="143">
        <f>IF(K114="",AK114*'Fraccion masica'!$AB$36,K114*AK114)</f>
        <v>0</v>
      </c>
      <c r="AM114" s="143">
        <f>IF(L114="",AK114*'Fraccion masica'!$AB$35,L114*AK114)</f>
        <v>0</v>
      </c>
      <c r="AN114" s="147">
        <f>IFERROR(AL114*Hoja1!$C$24/Hoja1!$C$25/Hoja1!$C$26*16.04/1000000,0)</f>
        <v>0</v>
      </c>
      <c r="AO114" s="148">
        <f>IFERROR(AM114*Hoja1!$C$24/Hoja1!$C$25/Hoja1!$C$26*44.01/1000000,0)</f>
        <v>0</v>
      </c>
    </row>
    <row r="115" spans="2:41" x14ac:dyDescent="0.75">
      <c r="B115" s="52"/>
      <c r="C115" s="52"/>
      <c r="D115" s="125"/>
      <c r="E115" s="125"/>
      <c r="F115" s="131"/>
      <c r="G115" s="92"/>
      <c r="H115" s="14"/>
      <c r="I115" s="14"/>
      <c r="J115" s="14"/>
      <c r="K115" s="52"/>
      <c r="L115" s="52"/>
      <c r="M115" s="129" t="str">
        <f t="shared" si="18"/>
        <v/>
      </c>
      <c r="N115" s="151">
        <f t="shared" si="19"/>
        <v>0</v>
      </c>
      <c r="O115" s="151">
        <f t="shared" si="20"/>
        <v>0</v>
      </c>
      <c r="P115" s="151">
        <f t="shared" si="21"/>
        <v>0</v>
      </c>
      <c r="Q115" s="151" t="str">
        <f t="shared" si="22"/>
        <v>Estimación</v>
      </c>
      <c r="R115" s="164">
        <f t="shared" si="23"/>
        <v>0</v>
      </c>
      <c r="S115" s="165">
        <f t="shared" si="24"/>
        <v>0</v>
      </c>
      <c r="T115" s="151">
        <f>R115+S115*Hoja1!$C$19</f>
        <v>0</v>
      </c>
      <c r="AD115" s="94">
        <f t="shared" si="16"/>
        <v>0</v>
      </c>
      <c r="AE115" s="94">
        <f t="shared" si="17"/>
        <v>0</v>
      </c>
      <c r="AF115" s="94">
        <f>IFERROR((I115*H115/J115)*(Hoja1!$C$25/Hoja1!$C$24)*C115,0)</f>
        <v>0</v>
      </c>
      <c r="AG115" s="94" t="str">
        <f t="shared" si="25"/>
        <v>Estimación</v>
      </c>
      <c r="AH115" s="94">
        <f t="shared" si="26"/>
        <v>0</v>
      </c>
      <c r="AI115" s="94">
        <f t="shared" si="27"/>
        <v>0</v>
      </c>
      <c r="AJ115" s="94">
        <f t="shared" si="28"/>
        <v>0</v>
      </c>
      <c r="AK115" s="143">
        <f t="shared" si="29"/>
        <v>0</v>
      </c>
      <c r="AL115" s="143">
        <f>IF(K115="",AK115*'Fraccion masica'!$AB$36,K115*AK115)</f>
        <v>0</v>
      </c>
      <c r="AM115" s="143">
        <f>IF(L115="",AK115*'Fraccion masica'!$AB$35,L115*AK115)</f>
        <v>0</v>
      </c>
      <c r="AN115" s="147">
        <f>IFERROR(AL115*Hoja1!$C$24/Hoja1!$C$25/Hoja1!$C$26*16.04/1000000,0)</f>
        <v>0</v>
      </c>
      <c r="AO115" s="148">
        <f>IFERROR(AM115*Hoja1!$C$24/Hoja1!$C$25/Hoja1!$C$26*44.01/1000000,0)</f>
        <v>0</v>
      </c>
    </row>
    <row r="116" spans="2:41" x14ac:dyDescent="0.75">
      <c r="B116" s="52"/>
      <c r="C116" s="52"/>
      <c r="D116" s="125"/>
      <c r="E116" s="125"/>
      <c r="F116" s="131"/>
      <c r="G116" s="92"/>
      <c r="H116" s="14"/>
      <c r="I116" s="14"/>
      <c r="J116" s="14"/>
      <c r="K116" s="52"/>
      <c r="L116" s="52"/>
      <c r="M116" s="129" t="str">
        <f t="shared" si="18"/>
        <v/>
      </c>
      <c r="N116" s="151">
        <f t="shared" si="19"/>
        <v>0</v>
      </c>
      <c r="O116" s="151">
        <f t="shared" si="20"/>
        <v>0</v>
      </c>
      <c r="P116" s="151">
        <f t="shared" si="21"/>
        <v>0</v>
      </c>
      <c r="Q116" s="151" t="str">
        <f t="shared" si="22"/>
        <v>Estimación</v>
      </c>
      <c r="R116" s="164">
        <f t="shared" si="23"/>
        <v>0</v>
      </c>
      <c r="S116" s="165">
        <f t="shared" si="24"/>
        <v>0</v>
      </c>
      <c r="T116" s="151">
        <f>R116+S116*Hoja1!$C$19</f>
        <v>0</v>
      </c>
      <c r="AD116" s="94">
        <f t="shared" si="16"/>
        <v>0</v>
      </c>
      <c r="AE116" s="94">
        <f t="shared" si="17"/>
        <v>0</v>
      </c>
      <c r="AF116" s="94">
        <f>IFERROR((I116*H116/J116)*(Hoja1!$C$25/Hoja1!$C$24)*C116,0)</f>
        <v>0</v>
      </c>
      <c r="AG116" s="94" t="str">
        <f t="shared" si="25"/>
        <v>Estimación</v>
      </c>
      <c r="AH116" s="94">
        <f t="shared" si="26"/>
        <v>0</v>
      </c>
      <c r="AI116" s="94">
        <f t="shared" si="27"/>
        <v>0</v>
      </c>
      <c r="AJ116" s="94">
        <f t="shared" si="28"/>
        <v>0</v>
      </c>
      <c r="AK116" s="143">
        <f t="shared" si="29"/>
        <v>0</v>
      </c>
      <c r="AL116" s="143">
        <f>IF(K116="",AK116*'Fraccion masica'!$AB$36,K116*AK116)</f>
        <v>0</v>
      </c>
      <c r="AM116" s="143">
        <f>IF(L116="",AK116*'Fraccion masica'!$AB$35,L116*AK116)</f>
        <v>0</v>
      </c>
      <c r="AN116" s="147">
        <f>IFERROR(AL116*Hoja1!$C$24/Hoja1!$C$25/Hoja1!$C$26*16.04/1000000,0)</f>
        <v>0</v>
      </c>
      <c r="AO116" s="148">
        <f>IFERROR(AM116*Hoja1!$C$24/Hoja1!$C$25/Hoja1!$C$26*44.01/1000000,0)</f>
        <v>0</v>
      </c>
    </row>
    <row r="117" spans="2:41" x14ac:dyDescent="0.75">
      <c r="B117" s="52"/>
      <c r="C117" s="52"/>
      <c r="D117" s="125"/>
      <c r="E117" s="125"/>
      <c r="F117" s="131"/>
      <c r="G117" s="92"/>
      <c r="H117" s="14"/>
      <c r="I117" s="14"/>
      <c r="J117" s="14"/>
      <c r="K117" s="52"/>
      <c r="L117" s="52"/>
      <c r="M117" s="129" t="str">
        <f t="shared" si="18"/>
        <v/>
      </c>
      <c r="N117" s="151">
        <f t="shared" si="19"/>
        <v>0</v>
      </c>
      <c r="O117" s="151">
        <f t="shared" si="20"/>
        <v>0</v>
      </c>
      <c r="P117" s="151">
        <f t="shared" si="21"/>
        <v>0</v>
      </c>
      <c r="Q117" s="151" t="str">
        <f t="shared" si="22"/>
        <v>Estimación</v>
      </c>
      <c r="R117" s="164">
        <f t="shared" si="23"/>
        <v>0</v>
      </c>
      <c r="S117" s="165">
        <f t="shared" si="24"/>
        <v>0</v>
      </c>
      <c r="T117" s="151">
        <f>R117+S117*Hoja1!$C$19</f>
        <v>0</v>
      </c>
      <c r="AD117" s="94">
        <f t="shared" si="16"/>
        <v>0</v>
      </c>
      <c r="AE117" s="94">
        <f t="shared" si="17"/>
        <v>0</v>
      </c>
      <c r="AF117" s="94">
        <f>IFERROR((I117*H117/J117)*(Hoja1!$C$25/Hoja1!$C$24)*C117,0)</f>
        <v>0</v>
      </c>
      <c r="AG117" s="94" t="str">
        <f t="shared" si="25"/>
        <v>Estimación</v>
      </c>
      <c r="AH117" s="94">
        <f t="shared" si="26"/>
        <v>0</v>
      </c>
      <c r="AI117" s="94">
        <f t="shared" si="27"/>
        <v>0</v>
      </c>
      <c r="AJ117" s="94">
        <f t="shared" si="28"/>
        <v>0</v>
      </c>
      <c r="AK117" s="143">
        <f t="shared" si="29"/>
        <v>0</v>
      </c>
      <c r="AL117" s="143">
        <f>IF(K117="",AK117*'Fraccion masica'!$AB$36,K117*AK117)</f>
        <v>0</v>
      </c>
      <c r="AM117" s="143">
        <f>IF(L117="",AK117*'Fraccion masica'!$AB$35,L117*AK117)</f>
        <v>0</v>
      </c>
      <c r="AN117" s="147">
        <f>IFERROR(AL117*Hoja1!$C$24/Hoja1!$C$25/Hoja1!$C$26*16.04/1000000,0)</f>
        <v>0</v>
      </c>
      <c r="AO117" s="148">
        <f>IFERROR(AM117*Hoja1!$C$24/Hoja1!$C$25/Hoja1!$C$26*44.01/1000000,0)</f>
        <v>0</v>
      </c>
    </row>
    <row r="118" spans="2:41" x14ac:dyDescent="0.75">
      <c r="B118" s="52"/>
      <c r="C118" s="52"/>
      <c r="D118" s="125"/>
      <c r="E118" s="125"/>
      <c r="F118" s="131"/>
      <c r="G118" s="92"/>
      <c r="H118" s="14"/>
      <c r="I118" s="14"/>
      <c r="J118" s="14"/>
      <c r="K118" s="52"/>
      <c r="L118" s="52"/>
      <c r="M118" s="129" t="str">
        <f t="shared" si="18"/>
        <v/>
      </c>
      <c r="N118" s="151">
        <f t="shared" si="19"/>
        <v>0</v>
      </c>
      <c r="O118" s="151">
        <f t="shared" si="20"/>
        <v>0</v>
      </c>
      <c r="P118" s="151">
        <f t="shared" si="21"/>
        <v>0</v>
      </c>
      <c r="Q118" s="151" t="str">
        <f t="shared" si="22"/>
        <v>Estimación</v>
      </c>
      <c r="R118" s="164">
        <f t="shared" si="23"/>
        <v>0</v>
      </c>
      <c r="S118" s="165">
        <f t="shared" si="24"/>
        <v>0</v>
      </c>
      <c r="T118" s="151">
        <f>R118+S118*Hoja1!$C$19</f>
        <v>0</v>
      </c>
      <c r="AD118" s="94">
        <f t="shared" si="16"/>
        <v>0</v>
      </c>
      <c r="AE118" s="94">
        <f t="shared" si="17"/>
        <v>0</v>
      </c>
      <c r="AF118" s="94">
        <f>IFERROR((I118*H118/J118)*(Hoja1!$C$25/Hoja1!$C$24)*C118,0)</f>
        <v>0</v>
      </c>
      <c r="AG118" s="94" t="str">
        <f t="shared" si="25"/>
        <v>Estimación</v>
      </c>
      <c r="AH118" s="94">
        <f t="shared" si="26"/>
        <v>0</v>
      </c>
      <c r="AI118" s="94">
        <f t="shared" si="27"/>
        <v>0</v>
      </c>
      <c r="AJ118" s="94">
        <f t="shared" si="28"/>
        <v>0</v>
      </c>
      <c r="AK118" s="143">
        <f t="shared" si="29"/>
        <v>0</v>
      </c>
      <c r="AL118" s="143">
        <f>IF(K118="",AK118*'Fraccion masica'!$AB$36,K118*AK118)</f>
        <v>0</v>
      </c>
      <c r="AM118" s="143">
        <f>IF(L118="",AK118*'Fraccion masica'!$AB$35,L118*AK118)</f>
        <v>0</v>
      </c>
      <c r="AN118" s="147">
        <f>IFERROR(AL118*Hoja1!$C$24/Hoja1!$C$25/Hoja1!$C$26*16.04/1000000,0)</f>
        <v>0</v>
      </c>
      <c r="AO118" s="148">
        <f>IFERROR(AM118*Hoja1!$C$24/Hoja1!$C$25/Hoja1!$C$26*44.01/1000000,0)</f>
        <v>0</v>
      </c>
    </row>
    <row r="119" spans="2:41" x14ac:dyDescent="0.75">
      <c r="B119" s="52"/>
      <c r="C119" s="52"/>
      <c r="D119" s="125"/>
      <c r="E119" s="125"/>
      <c r="F119" s="131"/>
      <c r="G119" s="92"/>
      <c r="H119" s="14"/>
      <c r="I119" s="14"/>
      <c r="J119" s="14"/>
      <c r="K119" s="52"/>
      <c r="L119" s="52"/>
      <c r="M119" s="129" t="str">
        <f t="shared" si="18"/>
        <v/>
      </c>
      <c r="N119" s="151">
        <f t="shared" si="19"/>
        <v>0</v>
      </c>
      <c r="O119" s="151">
        <f t="shared" si="20"/>
        <v>0</v>
      </c>
      <c r="P119" s="151">
        <f t="shared" si="21"/>
        <v>0</v>
      </c>
      <c r="Q119" s="151" t="str">
        <f t="shared" si="22"/>
        <v>Estimación</v>
      </c>
      <c r="R119" s="164">
        <f t="shared" si="23"/>
        <v>0</v>
      </c>
      <c r="S119" s="165">
        <f t="shared" si="24"/>
        <v>0</v>
      </c>
      <c r="T119" s="151">
        <f>R119+S119*Hoja1!$C$19</f>
        <v>0</v>
      </c>
      <c r="AD119" s="94">
        <f t="shared" si="16"/>
        <v>0</v>
      </c>
      <c r="AE119" s="94">
        <f t="shared" si="17"/>
        <v>0</v>
      </c>
      <c r="AF119" s="94">
        <f>IFERROR((I119*H119/J119)*(Hoja1!$C$25/Hoja1!$C$24)*C119,0)</f>
        <v>0</v>
      </c>
      <c r="AG119" s="94" t="str">
        <f t="shared" si="25"/>
        <v>Estimación</v>
      </c>
      <c r="AH119" s="94">
        <f t="shared" si="26"/>
        <v>0</v>
      </c>
      <c r="AI119" s="94">
        <f t="shared" si="27"/>
        <v>0</v>
      </c>
      <c r="AJ119" s="94">
        <f t="shared" si="28"/>
        <v>0</v>
      </c>
      <c r="AK119" s="143">
        <f t="shared" si="29"/>
        <v>0</v>
      </c>
      <c r="AL119" s="143">
        <f>IF(K119="",AK119*'Fraccion masica'!$AB$36,K119*AK119)</f>
        <v>0</v>
      </c>
      <c r="AM119" s="143">
        <f>IF(L119="",AK119*'Fraccion masica'!$AB$35,L119*AK119)</f>
        <v>0</v>
      </c>
      <c r="AN119" s="147">
        <f>IFERROR(AL119*Hoja1!$C$24/Hoja1!$C$25/Hoja1!$C$26*16.04/1000000,0)</f>
        <v>0</v>
      </c>
      <c r="AO119" s="148">
        <f>IFERROR(AM119*Hoja1!$C$24/Hoja1!$C$25/Hoja1!$C$26*44.01/1000000,0)</f>
        <v>0</v>
      </c>
    </row>
    <row r="120" spans="2:41" x14ac:dyDescent="0.75">
      <c r="B120" s="52"/>
      <c r="C120" s="52"/>
      <c r="D120" s="125"/>
      <c r="E120" s="125"/>
      <c r="F120" s="131"/>
      <c r="G120" s="92"/>
      <c r="H120" s="14"/>
      <c r="I120" s="14"/>
      <c r="J120" s="14"/>
      <c r="K120" s="52"/>
      <c r="L120" s="52"/>
      <c r="M120" s="129" t="str">
        <f t="shared" si="18"/>
        <v/>
      </c>
      <c r="N120" s="151">
        <f t="shared" si="19"/>
        <v>0</v>
      </c>
      <c r="O120" s="151">
        <f t="shared" si="20"/>
        <v>0</v>
      </c>
      <c r="P120" s="151">
        <f t="shared" si="21"/>
        <v>0</v>
      </c>
      <c r="Q120" s="151" t="str">
        <f t="shared" si="22"/>
        <v>Estimación</v>
      </c>
      <c r="R120" s="164">
        <f t="shared" si="23"/>
        <v>0</v>
      </c>
      <c r="S120" s="165">
        <f t="shared" si="24"/>
        <v>0</v>
      </c>
      <c r="T120" s="151">
        <f>R120+S120*Hoja1!$C$19</f>
        <v>0</v>
      </c>
      <c r="AD120" s="94">
        <f t="shared" si="16"/>
        <v>0</v>
      </c>
      <c r="AE120" s="94">
        <f t="shared" si="17"/>
        <v>0</v>
      </c>
      <c r="AF120" s="94">
        <f>IFERROR((I120*H120/J120)*(Hoja1!$C$25/Hoja1!$C$24)*C120,0)</f>
        <v>0</v>
      </c>
      <c r="AG120" s="94" t="str">
        <f t="shared" si="25"/>
        <v>Estimación</v>
      </c>
      <c r="AH120" s="94">
        <f t="shared" si="26"/>
        <v>0</v>
      </c>
      <c r="AI120" s="94">
        <f t="shared" si="27"/>
        <v>0</v>
      </c>
      <c r="AJ120" s="94">
        <f t="shared" si="28"/>
        <v>0</v>
      </c>
      <c r="AK120" s="143">
        <f t="shared" si="29"/>
        <v>0</v>
      </c>
      <c r="AL120" s="143">
        <f>IF(K120="",AK120*'Fraccion masica'!$AB$36,K120*AK120)</f>
        <v>0</v>
      </c>
      <c r="AM120" s="143">
        <f>IF(L120="",AK120*'Fraccion masica'!$AB$35,L120*AK120)</f>
        <v>0</v>
      </c>
      <c r="AN120" s="147">
        <f>IFERROR(AL120*Hoja1!$C$24/Hoja1!$C$25/Hoja1!$C$26*16.04/1000000,0)</f>
        <v>0</v>
      </c>
      <c r="AO120" s="148">
        <f>IFERROR(AM120*Hoja1!$C$24/Hoja1!$C$25/Hoja1!$C$26*44.01/1000000,0)</f>
        <v>0</v>
      </c>
    </row>
    <row r="121" spans="2:41" x14ac:dyDescent="0.75">
      <c r="B121" s="52"/>
      <c r="C121" s="52"/>
      <c r="D121" s="125"/>
      <c r="E121" s="125"/>
      <c r="F121" s="131"/>
      <c r="G121" s="92"/>
      <c r="H121" s="14"/>
      <c r="I121" s="14"/>
      <c r="J121" s="14"/>
      <c r="K121" s="52"/>
      <c r="L121" s="52"/>
      <c r="M121" s="129" t="str">
        <f t="shared" si="18"/>
        <v/>
      </c>
      <c r="N121" s="151">
        <f t="shared" si="19"/>
        <v>0</v>
      </c>
      <c r="O121" s="151">
        <f t="shared" si="20"/>
        <v>0</v>
      </c>
      <c r="P121" s="151">
        <f t="shared" si="21"/>
        <v>0</v>
      </c>
      <c r="Q121" s="151" t="str">
        <f t="shared" si="22"/>
        <v>Estimación</v>
      </c>
      <c r="R121" s="164">
        <f t="shared" si="23"/>
        <v>0</v>
      </c>
      <c r="S121" s="165">
        <f t="shared" si="24"/>
        <v>0</v>
      </c>
      <c r="T121" s="151">
        <f>R121+S121*Hoja1!$C$19</f>
        <v>0</v>
      </c>
      <c r="AD121" s="94">
        <f t="shared" si="16"/>
        <v>0</v>
      </c>
      <c r="AE121" s="94">
        <f t="shared" si="17"/>
        <v>0</v>
      </c>
      <c r="AF121" s="94">
        <f>IFERROR((I121*H121/J121)*(Hoja1!$C$25/Hoja1!$C$24)*C121,0)</f>
        <v>0</v>
      </c>
      <c r="AG121" s="94" t="str">
        <f t="shared" si="25"/>
        <v>Estimación</v>
      </c>
      <c r="AH121" s="94">
        <f t="shared" si="26"/>
        <v>0</v>
      </c>
      <c r="AI121" s="94">
        <f t="shared" si="27"/>
        <v>0</v>
      </c>
      <c r="AJ121" s="94">
        <f t="shared" si="28"/>
        <v>0</v>
      </c>
      <c r="AK121" s="143">
        <f t="shared" si="29"/>
        <v>0</v>
      </c>
      <c r="AL121" s="143">
        <f>IF(K121="",AK121*'Fraccion masica'!$AB$36,K121*AK121)</f>
        <v>0</v>
      </c>
      <c r="AM121" s="143">
        <f>IF(L121="",AK121*'Fraccion masica'!$AB$35,L121*AK121)</f>
        <v>0</v>
      </c>
      <c r="AN121" s="147">
        <f>IFERROR(AL121*Hoja1!$C$24/Hoja1!$C$25/Hoja1!$C$26*16.04/1000000,0)</f>
        <v>0</v>
      </c>
      <c r="AO121" s="148">
        <f>IFERROR(AM121*Hoja1!$C$24/Hoja1!$C$25/Hoja1!$C$26*44.01/1000000,0)</f>
        <v>0</v>
      </c>
    </row>
    <row r="122" spans="2:41" x14ac:dyDescent="0.75">
      <c r="B122" s="52"/>
      <c r="C122" s="52"/>
      <c r="D122" s="125"/>
      <c r="E122" s="125"/>
      <c r="F122" s="131"/>
      <c r="G122" s="92"/>
      <c r="H122" s="14"/>
      <c r="I122" s="14"/>
      <c r="J122" s="14"/>
      <c r="K122" s="52"/>
      <c r="L122" s="52"/>
      <c r="M122" s="129" t="str">
        <f t="shared" si="18"/>
        <v/>
      </c>
      <c r="N122" s="151">
        <f t="shared" si="19"/>
        <v>0</v>
      </c>
      <c r="O122" s="151">
        <f t="shared" si="20"/>
        <v>0</v>
      </c>
      <c r="P122" s="151">
        <f t="shared" si="21"/>
        <v>0</v>
      </c>
      <c r="Q122" s="151" t="str">
        <f t="shared" si="22"/>
        <v>Estimación</v>
      </c>
      <c r="R122" s="164">
        <f t="shared" si="23"/>
        <v>0</v>
      </c>
      <c r="S122" s="165">
        <f t="shared" si="24"/>
        <v>0</v>
      </c>
      <c r="T122" s="151">
        <f>R122+S122*Hoja1!$C$19</f>
        <v>0</v>
      </c>
      <c r="AD122" s="94">
        <f t="shared" si="16"/>
        <v>0</v>
      </c>
      <c r="AE122" s="94">
        <f t="shared" si="17"/>
        <v>0</v>
      </c>
      <c r="AF122" s="94">
        <f>IFERROR((I122*H122/J122)*(Hoja1!$C$25/Hoja1!$C$24)*C122,0)</f>
        <v>0</v>
      </c>
      <c r="AG122" s="94" t="str">
        <f t="shared" si="25"/>
        <v>Estimación</v>
      </c>
      <c r="AH122" s="94">
        <f t="shared" si="26"/>
        <v>0</v>
      </c>
      <c r="AI122" s="94">
        <f t="shared" si="27"/>
        <v>0</v>
      </c>
      <c r="AJ122" s="94">
        <f t="shared" si="28"/>
        <v>0</v>
      </c>
      <c r="AK122" s="143">
        <f t="shared" si="29"/>
        <v>0</v>
      </c>
      <c r="AL122" s="143">
        <f>IF(K122="",AK122*'Fraccion masica'!$AB$36,K122*AK122)</f>
        <v>0</v>
      </c>
      <c r="AM122" s="143">
        <f>IF(L122="",AK122*'Fraccion masica'!$AB$35,L122*AK122)</f>
        <v>0</v>
      </c>
      <c r="AN122" s="147">
        <f>IFERROR(AL122*Hoja1!$C$24/Hoja1!$C$25/Hoja1!$C$26*16.04/1000000,0)</f>
        <v>0</v>
      </c>
      <c r="AO122" s="148">
        <f>IFERROR(AM122*Hoja1!$C$24/Hoja1!$C$25/Hoja1!$C$26*44.01/1000000,0)</f>
        <v>0</v>
      </c>
    </row>
    <row r="123" spans="2:41" x14ac:dyDescent="0.75">
      <c r="B123" s="52"/>
      <c r="C123" s="52"/>
      <c r="D123" s="125"/>
      <c r="E123" s="125"/>
      <c r="F123" s="131"/>
      <c r="G123" s="92"/>
      <c r="H123" s="14"/>
      <c r="I123" s="14"/>
      <c r="J123" s="14"/>
      <c r="K123" s="52"/>
      <c r="L123" s="52"/>
      <c r="M123" s="129" t="str">
        <f t="shared" si="18"/>
        <v/>
      </c>
      <c r="N123" s="151">
        <f t="shared" si="19"/>
        <v>0</v>
      </c>
      <c r="O123" s="151">
        <f t="shared" si="20"/>
        <v>0</v>
      </c>
      <c r="P123" s="151">
        <f t="shared" si="21"/>
        <v>0</v>
      </c>
      <c r="Q123" s="151" t="str">
        <f t="shared" si="22"/>
        <v>Estimación</v>
      </c>
      <c r="R123" s="164">
        <f t="shared" si="23"/>
        <v>0</v>
      </c>
      <c r="S123" s="165">
        <f t="shared" si="24"/>
        <v>0</v>
      </c>
      <c r="T123" s="151">
        <f>R123+S123*Hoja1!$C$19</f>
        <v>0</v>
      </c>
      <c r="AD123" s="94">
        <f t="shared" si="16"/>
        <v>0</v>
      </c>
      <c r="AE123" s="94">
        <f t="shared" si="17"/>
        <v>0</v>
      </c>
      <c r="AF123" s="94">
        <f>IFERROR((I123*H123/J123)*(Hoja1!$C$25/Hoja1!$C$24)*C123,0)</f>
        <v>0</v>
      </c>
      <c r="AG123" s="94" t="str">
        <f t="shared" si="25"/>
        <v>Estimación</v>
      </c>
      <c r="AH123" s="94">
        <f t="shared" si="26"/>
        <v>0</v>
      </c>
      <c r="AI123" s="94">
        <f t="shared" si="27"/>
        <v>0</v>
      </c>
      <c r="AJ123" s="94">
        <f t="shared" si="28"/>
        <v>0</v>
      </c>
      <c r="AK123" s="143">
        <f t="shared" si="29"/>
        <v>0</v>
      </c>
      <c r="AL123" s="143">
        <f>IF(K123="",AK123*'Fraccion masica'!$AB$36,K123*AK123)</f>
        <v>0</v>
      </c>
      <c r="AM123" s="143">
        <f>IF(L123="",AK123*'Fraccion masica'!$AB$35,L123*AK123)</f>
        <v>0</v>
      </c>
      <c r="AN123" s="147">
        <f>IFERROR(AL123*Hoja1!$C$24/Hoja1!$C$25/Hoja1!$C$26*16.04/1000000,0)</f>
        <v>0</v>
      </c>
      <c r="AO123" s="148">
        <f>IFERROR(AM123*Hoja1!$C$24/Hoja1!$C$25/Hoja1!$C$26*44.01/1000000,0)</f>
        <v>0</v>
      </c>
    </row>
    <row r="124" spans="2:41" x14ac:dyDescent="0.75">
      <c r="B124" s="52"/>
      <c r="C124" s="52"/>
      <c r="D124" s="125"/>
      <c r="E124" s="125"/>
      <c r="F124" s="131"/>
      <c r="G124" s="92"/>
      <c r="H124" s="14"/>
      <c r="I124" s="14"/>
      <c r="J124" s="14"/>
      <c r="K124" s="52"/>
      <c r="L124" s="52"/>
      <c r="M124" s="129" t="str">
        <f t="shared" si="18"/>
        <v/>
      </c>
      <c r="N124" s="151">
        <f t="shared" si="19"/>
        <v>0</v>
      </c>
      <c r="O124" s="151">
        <f t="shared" si="20"/>
        <v>0</v>
      </c>
      <c r="P124" s="151">
        <f t="shared" si="21"/>
        <v>0</v>
      </c>
      <c r="Q124" s="151" t="str">
        <f t="shared" si="22"/>
        <v>Estimación</v>
      </c>
      <c r="R124" s="164">
        <f t="shared" si="23"/>
        <v>0</v>
      </c>
      <c r="S124" s="165">
        <f t="shared" si="24"/>
        <v>0</v>
      </c>
      <c r="T124" s="151">
        <f>R124+S124*Hoja1!$C$19</f>
        <v>0</v>
      </c>
      <c r="AD124" s="94">
        <f t="shared" si="16"/>
        <v>0</v>
      </c>
      <c r="AE124" s="94">
        <f t="shared" si="17"/>
        <v>0</v>
      </c>
      <c r="AF124" s="94">
        <f>IFERROR((I124*H124/J124)*(Hoja1!$C$25/Hoja1!$C$24)*C124,0)</f>
        <v>0</v>
      </c>
      <c r="AG124" s="94" t="str">
        <f t="shared" si="25"/>
        <v>Estimación</v>
      </c>
      <c r="AH124" s="94">
        <f t="shared" si="26"/>
        <v>0</v>
      </c>
      <c r="AI124" s="94">
        <f t="shared" si="27"/>
        <v>0</v>
      </c>
      <c r="AJ124" s="94">
        <f t="shared" si="28"/>
        <v>0</v>
      </c>
      <c r="AK124" s="143">
        <f t="shared" si="29"/>
        <v>0</v>
      </c>
      <c r="AL124" s="143">
        <f>IF(K124="",AK124*'Fraccion masica'!$AB$36,K124*AK124)</f>
        <v>0</v>
      </c>
      <c r="AM124" s="143">
        <f>IF(L124="",AK124*'Fraccion masica'!$AB$35,L124*AK124)</f>
        <v>0</v>
      </c>
      <c r="AN124" s="147">
        <f>IFERROR(AL124*Hoja1!$C$24/Hoja1!$C$25/Hoja1!$C$26*16.04/1000000,0)</f>
        <v>0</v>
      </c>
      <c r="AO124" s="148">
        <f>IFERROR(AM124*Hoja1!$C$24/Hoja1!$C$25/Hoja1!$C$26*44.01/1000000,0)</f>
        <v>0</v>
      </c>
    </row>
    <row r="125" spans="2:41" x14ac:dyDescent="0.75">
      <c r="B125" s="52"/>
      <c r="C125" s="52"/>
      <c r="D125" s="125"/>
      <c r="E125" s="125"/>
      <c r="F125" s="131"/>
      <c r="G125" s="92"/>
      <c r="H125" s="14"/>
      <c r="I125" s="14"/>
      <c r="J125" s="14"/>
      <c r="K125" s="52"/>
      <c r="L125" s="52"/>
      <c r="M125" s="129" t="str">
        <f t="shared" si="18"/>
        <v/>
      </c>
      <c r="N125" s="151">
        <f t="shared" si="19"/>
        <v>0</v>
      </c>
      <c r="O125" s="151">
        <f t="shared" si="20"/>
        <v>0</v>
      </c>
      <c r="P125" s="151">
        <f t="shared" si="21"/>
        <v>0</v>
      </c>
      <c r="Q125" s="151" t="str">
        <f t="shared" si="22"/>
        <v>Estimación</v>
      </c>
      <c r="R125" s="164">
        <f t="shared" si="23"/>
        <v>0</v>
      </c>
      <c r="S125" s="165">
        <f t="shared" si="24"/>
        <v>0</v>
      </c>
      <c r="T125" s="151">
        <f>R125+S125*Hoja1!$C$19</f>
        <v>0</v>
      </c>
      <c r="AD125" s="94">
        <f t="shared" si="16"/>
        <v>0</v>
      </c>
      <c r="AE125" s="94">
        <f t="shared" si="17"/>
        <v>0</v>
      </c>
      <c r="AF125" s="94">
        <f>IFERROR((I125*H125/J125)*(Hoja1!$C$25/Hoja1!$C$24)*C125,0)</f>
        <v>0</v>
      </c>
      <c r="AG125" s="94" t="str">
        <f t="shared" si="25"/>
        <v>Estimación</v>
      </c>
      <c r="AH125" s="94">
        <f t="shared" si="26"/>
        <v>0</v>
      </c>
      <c r="AI125" s="94">
        <f t="shared" si="27"/>
        <v>0</v>
      </c>
      <c r="AJ125" s="94">
        <f t="shared" si="28"/>
        <v>0</v>
      </c>
      <c r="AK125" s="143">
        <f t="shared" si="29"/>
        <v>0</v>
      </c>
      <c r="AL125" s="143">
        <f>IF(K125="",AK125*'Fraccion masica'!$AB$36,K125*AK125)</f>
        <v>0</v>
      </c>
      <c r="AM125" s="143">
        <f>IF(L125="",AK125*'Fraccion masica'!$AB$35,L125*AK125)</f>
        <v>0</v>
      </c>
      <c r="AN125" s="147">
        <f>IFERROR(AL125*Hoja1!$C$24/Hoja1!$C$25/Hoja1!$C$26*16.04/1000000,0)</f>
        <v>0</v>
      </c>
      <c r="AO125" s="148">
        <f>IFERROR(AM125*Hoja1!$C$24/Hoja1!$C$25/Hoja1!$C$26*44.01/1000000,0)</f>
        <v>0</v>
      </c>
    </row>
    <row r="126" spans="2:41" x14ac:dyDescent="0.75">
      <c r="B126" s="52"/>
      <c r="C126" s="52"/>
      <c r="D126" s="125"/>
      <c r="E126" s="125"/>
      <c r="F126" s="131"/>
      <c r="G126" s="92"/>
      <c r="H126" s="14"/>
      <c r="I126" s="14"/>
      <c r="J126" s="14"/>
      <c r="K126" s="52"/>
      <c r="L126" s="52"/>
      <c r="M126" s="129" t="str">
        <f t="shared" si="18"/>
        <v/>
      </c>
      <c r="N126" s="151">
        <f t="shared" si="19"/>
        <v>0</v>
      </c>
      <c r="O126" s="151">
        <f t="shared" si="20"/>
        <v>0</v>
      </c>
      <c r="P126" s="151">
        <f t="shared" si="21"/>
        <v>0</v>
      </c>
      <c r="Q126" s="151" t="str">
        <f t="shared" si="22"/>
        <v>Estimación</v>
      </c>
      <c r="R126" s="164">
        <f t="shared" si="23"/>
        <v>0</v>
      </c>
      <c r="S126" s="165">
        <f t="shared" si="24"/>
        <v>0</v>
      </c>
      <c r="T126" s="151">
        <f>R126+S126*Hoja1!$C$19</f>
        <v>0</v>
      </c>
      <c r="AD126" s="94">
        <f t="shared" si="16"/>
        <v>0</v>
      </c>
      <c r="AE126" s="94">
        <f t="shared" si="17"/>
        <v>0</v>
      </c>
      <c r="AF126" s="94">
        <f>IFERROR((I126*H126/J126)*(Hoja1!$C$25/Hoja1!$C$24)*C126,0)</f>
        <v>0</v>
      </c>
      <c r="AG126" s="94" t="str">
        <f t="shared" si="25"/>
        <v>Estimación</v>
      </c>
      <c r="AH126" s="94">
        <f t="shared" si="26"/>
        <v>0</v>
      </c>
      <c r="AI126" s="94">
        <f t="shared" si="27"/>
        <v>0</v>
      </c>
      <c r="AJ126" s="94">
        <f t="shared" si="28"/>
        <v>0</v>
      </c>
      <c r="AK126" s="143">
        <f t="shared" si="29"/>
        <v>0</v>
      </c>
      <c r="AL126" s="143">
        <f>IF(K126="",AK126*'Fraccion masica'!$AB$36,K126*AK126)</f>
        <v>0</v>
      </c>
      <c r="AM126" s="143">
        <f>IF(L126="",AK126*'Fraccion masica'!$AB$35,L126*AK126)</f>
        <v>0</v>
      </c>
      <c r="AN126" s="147">
        <f>IFERROR(AL126*Hoja1!$C$24/Hoja1!$C$25/Hoja1!$C$26*16.04/1000000,0)</f>
        <v>0</v>
      </c>
      <c r="AO126" s="148">
        <f>IFERROR(AM126*Hoja1!$C$24/Hoja1!$C$25/Hoja1!$C$26*44.01/1000000,0)</f>
        <v>0</v>
      </c>
    </row>
    <row r="127" spans="2:41" x14ac:dyDescent="0.75">
      <c r="B127" s="52"/>
      <c r="C127" s="52"/>
      <c r="D127" s="125"/>
      <c r="E127" s="125"/>
      <c r="F127" s="131"/>
      <c r="G127" s="92"/>
      <c r="H127" s="14"/>
      <c r="I127" s="14"/>
      <c r="J127" s="14"/>
      <c r="K127" s="52"/>
      <c r="L127" s="52"/>
      <c r="M127" s="129" t="str">
        <f t="shared" si="18"/>
        <v/>
      </c>
      <c r="N127" s="151">
        <f t="shared" si="19"/>
        <v>0</v>
      </c>
      <c r="O127" s="151">
        <f t="shared" si="20"/>
        <v>0</v>
      </c>
      <c r="P127" s="151">
        <f t="shared" si="21"/>
        <v>0</v>
      </c>
      <c r="Q127" s="151" t="str">
        <f t="shared" si="22"/>
        <v>Estimación</v>
      </c>
      <c r="R127" s="164">
        <f t="shared" si="23"/>
        <v>0</v>
      </c>
      <c r="S127" s="165">
        <f t="shared" si="24"/>
        <v>0</v>
      </c>
      <c r="T127" s="151">
        <f>R127+S127*Hoja1!$C$19</f>
        <v>0</v>
      </c>
      <c r="AD127" s="94">
        <f t="shared" si="16"/>
        <v>0</v>
      </c>
      <c r="AE127" s="94">
        <f t="shared" si="17"/>
        <v>0</v>
      </c>
      <c r="AF127" s="94">
        <f>IFERROR((I127*H127/J127)*(Hoja1!$C$25/Hoja1!$C$24)*C127,0)</f>
        <v>0</v>
      </c>
      <c r="AG127" s="94" t="str">
        <f t="shared" si="25"/>
        <v>Estimación</v>
      </c>
      <c r="AH127" s="94">
        <f t="shared" si="26"/>
        <v>0</v>
      </c>
      <c r="AI127" s="94">
        <f t="shared" si="27"/>
        <v>0</v>
      </c>
      <c r="AJ127" s="94">
        <f t="shared" si="28"/>
        <v>0</v>
      </c>
      <c r="AK127" s="143">
        <f t="shared" si="29"/>
        <v>0</v>
      </c>
      <c r="AL127" s="143">
        <f>IF(K127="",AK127*'Fraccion masica'!$AB$36,K127*AK127)</f>
        <v>0</v>
      </c>
      <c r="AM127" s="143">
        <f>IF(L127="",AK127*'Fraccion masica'!$AB$35,L127*AK127)</f>
        <v>0</v>
      </c>
      <c r="AN127" s="147">
        <f>IFERROR(AL127*Hoja1!$C$24/Hoja1!$C$25/Hoja1!$C$26*16.04/1000000,0)</f>
        <v>0</v>
      </c>
      <c r="AO127" s="148">
        <f>IFERROR(AM127*Hoja1!$C$24/Hoja1!$C$25/Hoja1!$C$26*44.01/1000000,0)</f>
        <v>0</v>
      </c>
    </row>
    <row r="128" spans="2:41" x14ac:dyDescent="0.75">
      <c r="B128" s="52"/>
      <c r="C128" s="52"/>
      <c r="D128" s="125"/>
      <c r="E128" s="125"/>
      <c r="F128" s="131"/>
      <c r="G128" s="92"/>
      <c r="H128" s="14"/>
      <c r="I128" s="14"/>
      <c r="J128" s="14"/>
      <c r="K128" s="52"/>
      <c r="L128" s="52"/>
      <c r="M128" s="129" t="str">
        <f t="shared" si="18"/>
        <v/>
      </c>
      <c r="N128" s="151">
        <f t="shared" si="19"/>
        <v>0</v>
      </c>
      <c r="O128" s="151">
        <f t="shared" si="20"/>
        <v>0</v>
      </c>
      <c r="P128" s="151">
        <f t="shared" si="21"/>
        <v>0</v>
      </c>
      <c r="Q128" s="151" t="str">
        <f t="shared" si="22"/>
        <v>Estimación</v>
      </c>
      <c r="R128" s="164">
        <f t="shared" si="23"/>
        <v>0</v>
      </c>
      <c r="S128" s="165">
        <f t="shared" si="24"/>
        <v>0</v>
      </c>
      <c r="T128" s="151">
        <f>R128+S128*Hoja1!$C$19</f>
        <v>0</v>
      </c>
      <c r="AD128" s="94">
        <f t="shared" si="16"/>
        <v>0</v>
      </c>
      <c r="AE128" s="94">
        <f t="shared" si="17"/>
        <v>0</v>
      </c>
      <c r="AF128" s="94">
        <f>IFERROR((I128*H128/J128)*(Hoja1!$C$25/Hoja1!$C$24)*C128,0)</f>
        <v>0</v>
      </c>
      <c r="AG128" s="94" t="str">
        <f t="shared" si="25"/>
        <v>Estimación</v>
      </c>
      <c r="AH128" s="94">
        <f t="shared" si="26"/>
        <v>0</v>
      </c>
      <c r="AI128" s="94">
        <f t="shared" si="27"/>
        <v>0</v>
      </c>
      <c r="AJ128" s="94">
        <f t="shared" si="28"/>
        <v>0</v>
      </c>
      <c r="AK128" s="143">
        <f t="shared" si="29"/>
        <v>0</v>
      </c>
      <c r="AL128" s="143">
        <f>IF(K128="",AK128*'Fraccion masica'!$AB$36,K128*AK128)</f>
        <v>0</v>
      </c>
      <c r="AM128" s="143">
        <f>IF(L128="",AK128*'Fraccion masica'!$AB$35,L128*AK128)</f>
        <v>0</v>
      </c>
      <c r="AN128" s="147">
        <f>IFERROR(AL128*Hoja1!$C$24/Hoja1!$C$25/Hoja1!$C$26*16.04/1000000,0)</f>
        <v>0</v>
      </c>
      <c r="AO128" s="148">
        <f>IFERROR(AM128*Hoja1!$C$24/Hoja1!$C$25/Hoja1!$C$26*44.01/1000000,0)</f>
        <v>0</v>
      </c>
    </row>
    <row r="129" spans="2:41" x14ac:dyDescent="0.75">
      <c r="B129" s="52"/>
      <c r="C129" s="52"/>
      <c r="D129" s="125"/>
      <c r="E129" s="125"/>
      <c r="F129" s="131"/>
      <c r="G129" s="92"/>
      <c r="H129" s="14"/>
      <c r="I129" s="14"/>
      <c r="J129" s="14"/>
      <c r="K129" s="52"/>
      <c r="L129" s="52"/>
      <c r="M129" s="129" t="str">
        <f t="shared" si="18"/>
        <v/>
      </c>
      <c r="N129" s="151">
        <f t="shared" si="19"/>
        <v>0</v>
      </c>
      <c r="O129" s="151">
        <f t="shared" si="20"/>
        <v>0</v>
      </c>
      <c r="P129" s="151">
        <f t="shared" si="21"/>
        <v>0</v>
      </c>
      <c r="Q129" s="151" t="str">
        <f t="shared" si="22"/>
        <v>Estimación</v>
      </c>
      <c r="R129" s="164">
        <f t="shared" si="23"/>
        <v>0</v>
      </c>
      <c r="S129" s="165">
        <f t="shared" si="24"/>
        <v>0</v>
      </c>
      <c r="T129" s="151">
        <f>R129+S129*Hoja1!$C$19</f>
        <v>0</v>
      </c>
      <c r="AD129" s="94">
        <f t="shared" si="16"/>
        <v>0</v>
      </c>
      <c r="AE129" s="94">
        <f t="shared" si="17"/>
        <v>0</v>
      </c>
      <c r="AF129" s="94">
        <f>IFERROR((I129*H129/J129)*(Hoja1!$C$25/Hoja1!$C$24)*C129,0)</f>
        <v>0</v>
      </c>
      <c r="AG129" s="94" t="str">
        <f t="shared" si="25"/>
        <v>Estimación</v>
      </c>
      <c r="AH129" s="94">
        <f t="shared" si="26"/>
        <v>0</v>
      </c>
      <c r="AI129" s="94">
        <f t="shared" si="27"/>
        <v>0</v>
      </c>
      <c r="AJ129" s="94">
        <f t="shared" si="28"/>
        <v>0</v>
      </c>
      <c r="AK129" s="143">
        <f t="shared" si="29"/>
        <v>0</v>
      </c>
      <c r="AL129" s="143">
        <f>IF(K129="",AK129*'Fraccion masica'!$AB$36,K129*AK129)</f>
        <v>0</v>
      </c>
      <c r="AM129" s="143">
        <f>IF(L129="",AK129*'Fraccion masica'!$AB$35,L129*AK129)</f>
        <v>0</v>
      </c>
      <c r="AN129" s="147">
        <f>IFERROR(AL129*Hoja1!$C$24/Hoja1!$C$25/Hoja1!$C$26*16.04/1000000,0)</f>
        <v>0</v>
      </c>
      <c r="AO129" s="148">
        <f>IFERROR(AM129*Hoja1!$C$24/Hoja1!$C$25/Hoja1!$C$26*44.01/1000000,0)</f>
        <v>0</v>
      </c>
    </row>
    <row r="130" spans="2:41" x14ac:dyDescent="0.75">
      <c r="B130" s="52"/>
      <c r="C130" s="52"/>
      <c r="D130" s="125"/>
      <c r="E130" s="125"/>
      <c r="F130" s="131"/>
      <c r="G130" s="92"/>
      <c r="H130" s="14"/>
      <c r="I130" s="14"/>
      <c r="J130" s="14"/>
      <c r="K130" s="52"/>
      <c r="L130" s="52"/>
      <c r="M130" s="129" t="str">
        <f t="shared" si="18"/>
        <v/>
      </c>
      <c r="N130" s="151">
        <f t="shared" si="19"/>
        <v>0</v>
      </c>
      <c r="O130" s="151">
        <f t="shared" si="20"/>
        <v>0</v>
      </c>
      <c r="P130" s="151">
        <f t="shared" si="21"/>
        <v>0</v>
      </c>
      <c r="Q130" s="151" t="str">
        <f t="shared" si="22"/>
        <v>Estimación</v>
      </c>
      <c r="R130" s="164">
        <f t="shared" si="23"/>
        <v>0</v>
      </c>
      <c r="S130" s="165">
        <f t="shared" si="24"/>
        <v>0</v>
      </c>
      <c r="T130" s="151">
        <f>R130+S130*Hoja1!$C$19</f>
        <v>0</v>
      </c>
      <c r="AD130" s="94">
        <f t="shared" si="16"/>
        <v>0</v>
      </c>
      <c r="AE130" s="94">
        <f t="shared" si="17"/>
        <v>0</v>
      </c>
      <c r="AF130" s="94">
        <f>IFERROR((I130*H130/J130)*(Hoja1!$C$25/Hoja1!$C$24)*C130,0)</f>
        <v>0</v>
      </c>
      <c r="AG130" s="94" t="str">
        <f t="shared" si="25"/>
        <v>Estimación</v>
      </c>
      <c r="AH130" s="94">
        <f t="shared" si="26"/>
        <v>0</v>
      </c>
      <c r="AI130" s="94">
        <f t="shared" si="27"/>
        <v>0</v>
      </c>
      <c r="AJ130" s="94">
        <f t="shared" si="28"/>
        <v>0</v>
      </c>
      <c r="AK130" s="143">
        <f t="shared" si="29"/>
        <v>0</v>
      </c>
      <c r="AL130" s="143">
        <f>IF(K130="",AK130*'Fraccion masica'!$AB$36,K130*AK130)</f>
        <v>0</v>
      </c>
      <c r="AM130" s="143">
        <f>IF(L130="",AK130*'Fraccion masica'!$AB$35,L130*AK130)</f>
        <v>0</v>
      </c>
      <c r="AN130" s="147">
        <f>IFERROR(AL130*Hoja1!$C$24/Hoja1!$C$25/Hoja1!$C$26*16.04/1000000,0)</f>
        <v>0</v>
      </c>
      <c r="AO130" s="148">
        <f>IFERROR(AM130*Hoja1!$C$24/Hoja1!$C$25/Hoja1!$C$26*44.01/1000000,0)</f>
        <v>0</v>
      </c>
    </row>
    <row r="131" spans="2:41" x14ac:dyDescent="0.75">
      <c r="B131" s="52"/>
      <c r="C131" s="52"/>
      <c r="D131" s="125"/>
      <c r="E131" s="125"/>
      <c r="F131" s="131"/>
      <c r="G131" s="92"/>
      <c r="H131" s="14"/>
      <c r="I131" s="14"/>
      <c r="J131" s="14"/>
      <c r="K131" s="52"/>
      <c r="L131" s="52"/>
      <c r="M131" s="129" t="str">
        <f t="shared" si="18"/>
        <v/>
      </c>
      <c r="N131" s="151">
        <f t="shared" si="19"/>
        <v>0</v>
      </c>
      <c r="O131" s="151">
        <f t="shared" si="20"/>
        <v>0</v>
      </c>
      <c r="P131" s="151">
        <f t="shared" si="21"/>
        <v>0</v>
      </c>
      <c r="Q131" s="151" t="str">
        <f t="shared" si="22"/>
        <v>Estimación</v>
      </c>
      <c r="R131" s="164">
        <f t="shared" si="23"/>
        <v>0</v>
      </c>
      <c r="S131" s="165">
        <f t="shared" si="24"/>
        <v>0</v>
      </c>
      <c r="T131" s="151">
        <f>R131+S131*Hoja1!$C$19</f>
        <v>0</v>
      </c>
      <c r="AD131" s="94">
        <f t="shared" si="16"/>
        <v>0</v>
      </c>
      <c r="AE131" s="94">
        <f t="shared" si="17"/>
        <v>0</v>
      </c>
      <c r="AF131" s="94">
        <f>IFERROR((I131*H131/J131)*(Hoja1!$C$25/Hoja1!$C$24)*C131,0)</f>
        <v>0</v>
      </c>
      <c r="AG131" s="94" t="str">
        <f t="shared" si="25"/>
        <v>Estimación</v>
      </c>
      <c r="AH131" s="94">
        <f t="shared" si="26"/>
        <v>0</v>
      </c>
      <c r="AI131" s="94">
        <f t="shared" si="27"/>
        <v>0</v>
      </c>
      <c r="AJ131" s="94">
        <f t="shared" si="28"/>
        <v>0</v>
      </c>
      <c r="AK131" s="143">
        <f t="shared" si="29"/>
        <v>0</v>
      </c>
      <c r="AL131" s="143">
        <f>IF(K131="",AK131*'Fraccion masica'!$AB$36,K131*AK131)</f>
        <v>0</v>
      </c>
      <c r="AM131" s="143">
        <f>IF(L131="",AK131*'Fraccion masica'!$AB$35,L131*AK131)</f>
        <v>0</v>
      </c>
      <c r="AN131" s="147">
        <f>IFERROR(AL131*Hoja1!$C$24/Hoja1!$C$25/Hoja1!$C$26*16.04/1000000,0)</f>
        <v>0</v>
      </c>
      <c r="AO131" s="148">
        <f>IFERROR(AM131*Hoja1!$C$24/Hoja1!$C$25/Hoja1!$C$26*44.01/1000000,0)</f>
        <v>0</v>
      </c>
    </row>
    <row r="134" spans="2:41" x14ac:dyDescent="0.75">
      <c r="AE134" s="404" t="s">
        <v>743</v>
      </c>
      <c r="AF134" s="413" t="s">
        <v>725</v>
      </c>
      <c r="AG134" s="404" t="s">
        <v>293</v>
      </c>
      <c r="AH134" s="404" t="s">
        <v>738</v>
      </c>
      <c r="AI134" s="404" t="s">
        <v>294</v>
      </c>
      <c r="AJ134" s="404" t="s">
        <v>295</v>
      </c>
      <c r="AK134" s="404" t="s">
        <v>296</v>
      </c>
      <c r="AL134" s="404" t="s">
        <v>297</v>
      </c>
    </row>
    <row r="135" spans="2:41" x14ac:dyDescent="0.75">
      <c r="AE135" s="404"/>
      <c r="AF135" s="414"/>
      <c r="AG135" s="404"/>
      <c r="AH135" s="404"/>
      <c r="AI135" s="404"/>
      <c r="AJ135" s="404"/>
      <c r="AK135" s="404"/>
      <c r="AL135" s="404"/>
    </row>
    <row r="136" spans="2:41" x14ac:dyDescent="0.75">
      <c r="AE136" s="38" t="s">
        <v>498</v>
      </c>
      <c r="AF136" s="222" t="s">
        <v>586</v>
      </c>
      <c r="AG136" s="52">
        <f>SUMIFS(N$44:N$131,$M$44:$M$131,"="&amp;$AE136,$Q$44:$Q$131,"="&amp;$AF136)</f>
        <v>2.5</v>
      </c>
      <c r="AH136" s="52">
        <f t="shared" ref="AH136:AI136" si="30">SUMIFS(O$44:O$131,$M$44:$M$131,"="&amp;$AE136,$Q$44:$Q$131,"="&amp;$AF136)</f>
        <v>0</v>
      </c>
      <c r="AI136" s="52">
        <f t="shared" si="30"/>
        <v>2.5</v>
      </c>
      <c r="AJ136" s="52">
        <f>SUMIFS(R$44:R$131,$M$44:$M$131,"="&amp;$AE136,$Q$44:$Q$131,"="&amp;$AF136)</f>
        <v>1.1888122996863539E-5</v>
      </c>
      <c r="AK136" s="52">
        <f t="shared" ref="AK136:AL136" si="31">SUMIFS(S$44:S$131,$M$44:$M$131,"="&amp;$AE136,$Q$44:$Q$131,"="&amp;$AF136)</f>
        <v>1.1888122996863539E-5</v>
      </c>
      <c r="AL136" s="52">
        <f t="shared" si="31"/>
        <v>3.4475556690904263E-4</v>
      </c>
    </row>
    <row r="137" spans="2:41" x14ac:dyDescent="0.75">
      <c r="AE137" s="38" t="str">
        <f t="shared" ref="AE137:AE138" si="32">AE136</f>
        <v>Enero</v>
      </c>
      <c r="AF137" s="222" t="s">
        <v>750</v>
      </c>
      <c r="AG137" s="52">
        <f t="shared" ref="AG137:AG171" si="33">SUMIFS(N$44:N$131,$M$44:$M$131,"="&amp;$AE137,$Q$44:$Q$131,"="&amp;$AF137)</f>
        <v>0</v>
      </c>
      <c r="AH137" s="52">
        <f t="shared" ref="AH137:AH171" si="34">SUMIFS(O$44:O$131,$M$44:$M$131,"="&amp;$AE137,$Q$44:$Q$131,"="&amp;$AF137)</f>
        <v>0</v>
      </c>
      <c r="AI137" s="52">
        <f t="shared" ref="AI137:AI171" si="35">SUMIFS(P$44:P$131,$M$44:$M$131,"="&amp;$AE137,$Q$44:$Q$131,"="&amp;$AF137)</f>
        <v>0</v>
      </c>
      <c r="AJ137" s="52">
        <f t="shared" ref="AJ137:AJ171" si="36">SUMIFS(R$44:R$131,$M$44:$M$131,"="&amp;$AE137,$Q$44:$Q$131,"="&amp;$AF137)</f>
        <v>0</v>
      </c>
      <c r="AK137" s="52">
        <f t="shared" ref="AK137:AK171" si="37">SUMIFS(S$44:S$131,$M$44:$M$131,"="&amp;$AE137,$Q$44:$Q$131,"="&amp;$AF137)</f>
        <v>0</v>
      </c>
      <c r="AL137" s="52">
        <f t="shared" ref="AL137:AL171" si="38">SUMIFS(T$44:T$131,$M$44:$M$131,"="&amp;$AE137,$Q$44:$Q$131,"="&amp;$AF137)</f>
        <v>0</v>
      </c>
    </row>
    <row r="138" spans="2:41" x14ac:dyDescent="0.75">
      <c r="AE138" s="38" t="str">
        <f t="shared" si="32"/>
        <v>Enero</v>
      </c>
      <c r="AF138" s="222" t="s">
        <v>749</v>
      </c>
      <c r="AG138" s="52">
        <f t="shared" si="33"/>
        <v>0</v>
      </c>
      <c r="AH138" s="52">
        <f t="shared" si="34"/>
        <v>0</v>
      </c>
      <c r="AI138" s="52">
        <f t="shared" si="35"/>
        <v>0</v>
      </c>
      <c r="AJ138" s="52">
        <f t="shared" si="36"/>
        <v>0</v>
      </c>
      <c r="AK138" s="52">
        <f t="shared" si="37"/>
        <v>0</v>
      </c>
      <c r="AL138" s="52">
        <f t="shared" si="38"/>
        <v>0</v>
      </c>
    </row>
    <row r="139" spans="2:41" x14ac:dyDescent="0.75">
      <c r="AE139" s="38" t="s">
        <v>499</v>
      </c>
      <c r="AF139" s="222" t="s">
        <v>586</v>
      </c>
      <c r="AG139" s="52">
        <f t="shared" si="33"/>
        <v>0</v>
      </c>
      <c r="AH139" s="52">
        <f t="shared" si="34"/>
        <v>0</v>
      </c>
      <c r="AI139" s="52">
        <f t="shared" si="35"/>
        <v>0</v>
      </c>
      <c r="AJ139" s="52">
        <f t="shared" si="36"/>
        <v>0</v>
      </c>
      <c r="AK139" s="52">
        <f t="shared" si="37"/>
        <v>0</v>
      </c>
      <c r="AL139" s="52">
        <f t="shared" si="38"/>
        <v>0</v>
      </c>
    </row>
    <row r="140" spans="2:41" x14ac:dyDescent="0.75">
      <c r="AE140" s="38" t="str">
        <f t="shared" ref="AE140:AE141" si="39">AE139</f>
        <v>Febrero</v>
      </c>
      <c r="AF140" s="222" t="s">
        <v>750</v>
      </c>
      <c r="AG140" s="52">
        <f t="shared" si="33"/>
        <v>0</v>
      </c>
      <c r="AH140" s="52">
        <f t="shared" si="34"/>
        <v>0</v>
      </c>
      <c r="AI140" s="52">
        <f t="shared" si="35"/>
        <v>0</v>
      </c>
      <c r="AJ140" s="52">
        <f t="shared" si="36"/>
        <v>0</v>
      </c>
      <c r="AK140" s="52">
        <f t="shared" si="37"/>
        <v>0</v>
      </c>
      <c r="AL140" s="52">
        <f t="shared" si="38"/>
        <v>0</v>
      </c>
    </row>
    <row r="141" spans="2:41" x14ac:dyDescent="0.75">
      <c r="AE141" s="38" t="str">
        <f t="shared" si="39"/>
        <v>Febrero</v>
      </c>
      <c r="AF141" s="222" t="s">
        <v>749</v>
      </c>
      <c r="AG141" s="52">
        <f t="shared" si="33"/>
        <v>0</v>
      </c>
      <c r="AH141" s="52">
        <f t="shared" si="34"/>
        <v>0</v>
      </c>
      <c r="AI141" s="52">
        <f t="shared" si="35"/>
        <v>0</v>
      </c>
      <c r="AJ141" s="52">
        <f t="shared" si="36"/>
        <v>0</v>
      </c>
      <c r="AK141" s="52">
        <f t="shared" si="37"/>
        <v>0</v>
      </c>
      <c r="AL141" s="52">
        <f t="shared" si="38"/>
        <v>0</v>
      </c>
    </row>
    <row r="142" spans="2:41" x14ac:dyDescent="0.75">
      <c r="AE142" s="38" t="s">
        <v>500</v>
      </c>
      <c r="AF142" s="222" t="s">
        <v>586</v>
      </c>
      <c r="AG142" s="52">
        <f t="shared" si="33"/>
        <v>0</v>
      </c>
      <c r="AH142" s="52">
        <f t="shared" si="34"/>
        <v>0</v>
      </c>
      <c r="AI142" s="52">
        <f t="shared" si="35"/>
        <v>0</v>
      </c>
      <c r="AJ142" s="52">
        <f t="shared" si="36"/>
        <v>0</v>
      </c>
      <c r="AK142" s="52">
        <f t="shared" si="37"/>
        <v>0</v>
      </c>
      <c r="AL142" s="52">
        <f t="shared" si="38"/>
        <v>0</v>
      </c>
    </row>
    <row r="143" spans="2:41" x14ac:dyDescent="0.75">
      <c r="AE143" s="38" t="str">
        <f t="shared" ref="AE143:AE144" si="40">AE142</f>
        <v>Marzo</v>
      </c>
      <c r="AF143" s="222" t="s">
        <v>750</v>
      </c>
      <c r="AG143" s="52">
        <f t="shared" si="33"/>
        <v>0</v>
      </c>
      <c r="AH143" s="52">
        <f t="shared" si="34"/>
        <v>0</v>
      </c>
      <c r="AI143" s="52">
        <f t="shared" si="35"/>
        <v>0</v>
      </c>
      <c r="AJ143" s="52">
        <f t="shared" si="36"/>
        <v>0</v>
      </c>
      <c r="AK143" s="52">
        <f t="shared" si="37"/>
        <v>0</v>
      </c>
      <c r="AL143" s="52">
        <f t="shared" si="38"/>
        <v>0</v>
      </c>
    </row>
    <row r="144" spans="2:41" x14ac:dyDescent="0.75">
      <c r="AE144" s="38" t="str">
        <f t="shared" si="40"/>
        <v>Marzo</v>
      </c>
      <c r="AF144" s="222" t="s">
        <v>749</v>
      </c>
      <c r="AG144" s="52">
        <f t="shared" si="33"/>
        <v>0</v>
      </c>
      <c r="AH144" s="52">
        <f t="shared" si="34"/>
        <v>0</v>
      </c>
      <c r="AI144" s="52">
        <f t="shared" si="35"/>
        <v>0</v>
      </c>
      <c r="AJ144" s="52">
        <f t="shared" si="36"/>
        <v>0</v>
      </c>
      <c r="AK144" s="52">
        <f t="shared" si="37"/>
        <v>0</v>
      </c>
      <c r="AL144" s="52">
        <f t="shared" si="38"/>
        <v>0</v>
      </c>
    </row>
    <row r="145" spans="31:38" x14ac:dyDescent="0.75">
      <c r="AE145" s="38" t="s">
        <v>501</v>
      </c>
      <c r="AF145" s="222" t="s">
        <v>586</v>
      </c>
      <c r="AG145" s="52">
        <f t="shared" si="33"/>
        <v>0</v>
      </c>
      <c r="AH145" s="52">
        <f t="shared" si="34"/>
        <v>0</v>
      </c>
      <c r="AI145" s="52">
        <f t="shared" si="35"/>
        <v>0</v>
      </c>
      <c r="AJ145" s="52">
        <f t="shared" si="36"/>
        <v>0</v>
      </c>
      <c r="AK145" s="52">
        <f t="shared" si="37"/>
        <v>0</v>
      </c>
      <c r="AL145" s="52">
        <f t="shared" si="38"/>
        <v>0</v>
      </c>
    </row>
    <row r="146" spans="31:38" x14ac:dyDescent="0.75">
      <c r="AE146" s="38" t="str">
        <f t="shared" ref="AE146:AE147" si="41">AE145</f>
        <v>Abril</v>
      </c>
      <c r="AF146" s="222" t="s">
        <v>750</v>
      </c>
      <c r="AG146" s="52">
        <f t="shared" si="33"/>
        <v>1080</v>
      </c>
      <c r="AH146" s="52">
        <f t="shared" si="34"/>
        <v>0</v>
      </c>
      <c r="AI146" s="52">
        <f t="shared" si="35"/>
        <v>2520</v>
      </c>
      <c r="AJ146" s="52">
        <f t="shared" si="36"/>
        <v>1.3288814523380084E-2</v>
      </c>
      <c r="AK146" s="52">
        <f t="shared" si="37"/>
        <v>3.8746209489664452E-2</v>
      </c>
      <c r="AL146" s="52">
        <f t="shared" si="38"/>
        <v>1.0981826802339847</v>
      </c>
    </row>
    <row r="147" spans="31:38" x14ac:dyDescent="0.75">
      <c r="AE147" s="38" t="str">
        <f t="shared" si="41"/>
        <v>Abril</v>
      </c>
      <c r="AF147" s="222" t="s">
        <v>749</v>
      </c>
      <c r="AG147" s="52">
        <f t="shared" si="33"/>
        <v>0</v>
      </c>
      <c r="AH147" s="52">
        <f t="shared" si="34"/>
        <v>0</v>
      </c>
      <c r="AI147" s="52">
        <f t="shared" si="35"/>
        <v>0</v>
      </c>
      <c r="AJ147" s="52">
        <f t="shared" si="36"/>
        <v>0</v>
      </c>
      <c r="AK147" s="52">
        <f t="shared" si="37"/>
        <v>0</v>
      </c>
      <c r="AL147" s="52">
        <f t="shared" si="38"/>
        <v>0</v>
      </c>
    </row>
    <row r="148" spans="31:38" x14ac:dyDescent="0.75">
      <c r="AE148" s="38" t="s">
        <v>502</v>
      </c>
      <c r="AF148" s="222" t="s">
        <v>586</v>
      </c>
      <c r="AG148" s="52">
        <f t="shared" si="33"/>
        <v>0</v>
      </c>
      <c r="AH148" s="52">
        <f t="shared" si="34"/>
        <v>0</v>
      </c>
      <c r="AI148" s="52">
        <f t="shared" si="35"/>
        <v>0</v>
      </c>
      <c r="AJ148" s="52">
        <f t="shared" si="36"/>
        <v>0</v>
      </c>
      <c r="AK148" s="52">
        <f t="shared" si="37"/>
        <v>0</v>
      </c>
      <c r="AL148" s="52">
        <f t="shared" si="38"/>
        <v>0</v>
      </c>
    </row>
    <row r="149" spans="31:38" x14ac:dyDescent="0.75">
      <c r="AE149" s="38" t="str">
        <f t="shared" ref="AE149:AE150" si="42">AE148</f>
        <v>Mayo</v>
      </c>
      <c r="AF149" s="222" t="s">
        <v>750</v>
      </c>
      <c r="AG149" s="52">
        <f t="shared" si="33"/>
        <v>0</v>
      </c>
      <c r="AH149" s="52">
        <f t="shared" si="34"/>
        <v>0</v>
      </c>
      <c r="AI149" s="52">
        <f t="shared" si="35"/>
        <v>0</v>
      </c>
      <c r="AJ149" s="52">
        <f t="shared" si="36"/>
        <v>0</v>
      </c>
      <c r="AK149" s="52">
        <f t="shared" si="37"/>
        <v>0</v>
      </c>
      <c r="AL149" s="52">
        <f t="shared" si="38"/>
        <v>0</v>
      </c>
    </row>
    <row r="150" spans="31:38" x14ac:dyDescent="0.75">
      <c r="AE150" s="38" t="str">
        <f t="shared" si="42"/>
        <v>Mayo</v>
      </c>
      <c r="AF150" s="222" t="s">
        <v>749</v>
      </c>
      <c r="AG150" s="52">
        <f t="shared" si="33"/>
        <v>0</v>
      </c>
      <c r="AH150" s="52">
        <f t="shared" si="34"/>
        <v>0</v>
      </c>
      <c r="AI150" s="52">
        <f t="shared" si="35"/>
        <v>0</v>
      </c>
      <c r="AJ150" s="52">
        <f t="shared" si="36"/>
        <v>0</v>
      </c>
      <c r="AK150" s="52">
        <f t="shared" si="37"/>
        <v>0</v>
      </c>
      <c r="AL150" s="52">
        <f t="shared" si="38"/>
        <v>0</v>
      </c>
    </row>
    <row r="151" spans="31:38" x14ac:dyDescent="0.75">
      <c r="AE151" s="38" t="s">
        <v>503</v>
      </c>
      <c r="AF151" s="222" t="s">
        <v>586</v>
      </c>
      <c r="AG151" s="52">
        <f t="shared" si="33"/>
        <v>0</v>
      </c>
      <c r="AH151" s="52">
        <f t="shared" si="34"/>
        <v>0</v>
      </c>
      <c r="AI151" s="52">
        <f t="shared" si="35"/>
        <v>0</v>
      </c>
      <c r="AJ151" s="52">
        <f t="shared" si="36"/>
        <v>0</v>
      </c>
      <c r="AK151" s="52">
        <f t="shared" si="37"/>
        <v>0</v>
      </c>
      <c r="AL151" s="52">
        <f t="shared" si="38"/>
        <v>0</v>
      </c>
    </row>
    <row r="152" spans="31:38" x14ac:dyDescent="0.75">
      <c r="AE152" s="38" t="str">
        <f t="shared" ref="AE152:AE153" si="43">AE151</f>
        <v>Junio</v>
      </c>
      <c r="AF152" s="222" t="s">
        <v>750</v>
      </c>
      <c r="AG152" s="52">
        <f t="shared" si="33"/>
        <v>0</v>
      </c>
      <c r="AH152" s="52">
        <f t="shared" si="34"/>
        <v>0</v>
      </c>
      <c r="AI152" s="52">
        <f t="shared" si="35"/>
        <v>0</v>
      </c>
      <c r="AJ152" s="52">
        <f t="shared" si="36"/>
        <v>0</v>
      </c>
      <c r="AK152" s="52">
        <f t="shared" si="37"/>
        <v>0</v>
      </c>
      <c r="AL152" s="52">
        <f t="shared" si="38"/>
        <v>0</v>
      </c>
    </row>
    <row r="153" spans="31:38" x14ac:dyDescent="0.75">
      <c r="AE153" s="38" t="str">
        <f t="shared" si="43"/>
        <v>Junio</v>
      </c>
      <c r="AF153" s="222" t="s">
        <v>749</v>
      </c>
      <c r="AG153" s="52">
        <f t="shared" si="33"/>
        <v>0</v>
      </c>
      <c r="AH153" s="52">
        <f t="shared" si="34"/>
        <v>0</v>
      </c>
      <c r="AI153" s="52">
        <f t="shared" si="35"/>
        <v>0</v>
      </c>
      <c r="AJ153" s="52">
        <f t="shared" si="36"/>
        <v>0</v>
      </c>
      <c r="AK153" s="52">
        <f t="shared" si="37"/>
        <v>0</v>
      </c>
      <c r="AL153" s="52">
        <f t="shared" si="38"/>
        <v>0</v>
      </c>
    </row>
    <row r="154" spans="31:38" x14ac:dyDescent="0.75">
      <c r="AE154" s="38" t="s">
        <v>504</v>
      </c>
      <c r="AF154" s="222" t="s">
        <v>586</v>
      </c>
      <c r="AG154" s="52">
        <f t="shared" si="33"/>
        <v>0</v>
      </c>
      <c r="AH154" s="52">
        <f t="shared" si="34"/>
        <v>0</v>
      </c>
      <c r="AI154" s="52">
        <f t="shared" si="35"/>
        <v>0</v>
      </c>
      <c r="AJ154" s="52">
        <f t="shared" si="36"/>
        <v>0</v>
      </c>
      <c r="AK154" s="52">
        <f t="shared" si="37"/>
        <v>0</v>
      </c>
      <c r="AL154" s="52">
        <f t="shared" si="38"/>
        <v>0</v>
      </c>
    </row>
    <row r="155" spans="31:38" x14ac:dyDescent="0.75">
      <c r="AE155" s="38" t="str">
        <f t="shared" ref="AE155:AE156" si="44">AE154</f>
        <v>Julio</v>
      </c>
      <c r="AF155" s="222" t="s">
        <v>750</v>
      </c>
      <c r="AG155" s="52">
        <f t="shared" si="33"/>
        <v>0</v>
      </c>
      <c r="AH155" s="52">
        <f t="shared" si="34"/>
        <v>0</v>
      </c>
      <c r="AI155" s="52">
        <f t="shared" si="35"/>
        <v>0</v>
      </c>
      <c r="AJ155" s="52">
        <f t="shared" si="36"/>
        <v>0</v>
      </c>
      <c r="AK155" s="52">
        <f t="shared" si="37"/>
        <v>0</v>
      </c>
      <c r="AL155" s="52">
        <f t="shared" si="38"/>
        <v>0</v>
      </c>
    </row>
    <row r="156" spans="31:38" x14ac:dyDescent="0.75">
      <c r="AE156" s="38" t="str">
        <f t="shared" si="44"/>
        <v>Julio</v>
      </c>
      <c r="AF156" s="222" t="s">
        <v>749</v>
      </c>
      <c r="AG156" s="52">
        <f t="shared" si="33"/>
        <v>0</v>
      </c>
      <c r="AH156" s="52">
        <f t="shared" si="34"/>
        <v>0</v>
      </c>
      <c r="AI156" s="52">
        <f t="shared" si="35"/>
        <v>0</v>
      </c>
      <c r="AJ156" s="52">
        <f t="shared" si="36"/>
        <v>0</v>
      </c>
      <c r="AK156" s="52">
        <f t="shared" si="37"/>
        <v>0</v>
      </c>
      <c r="AL156" s="52">
        <f t="shared" si="38"/>
        <v>0</v>
      </c>
    </row>
    <row r="157" spans="31:38" x14ac:dyDescent="0.75">
      <c r="AE157" s="38" t="s">
        <v>505</v>
      </c>
      <c r="AF157" s="222" t="s">
        <v>586</v>
      </c>
      <c r="AG157" s="52">
        <f t="shared" si="33"/>
        <v>0</v>
      </c>
      <c r="AH157" s="52">
        <f t="shared" si="34"/>
        <v>0</v>
      </c>
      <c r="AI157" s="52">
        <f t="shared" si="35"/>
        <v>0</v>
      </c>
      <c r="AJ157" s="52">
        <f t="shared" si="36"/>
        <v>0</v>
      </c>
      <c r="AK157" s="52">
        <f t="shared" si="37"/>
        <v>0</v>
      </c>
      <c r="AL157" s="52">
        <f t="shared" si="38"/>
        <v>0</v>
      </c>
    </row>
    <row r="158" spans="31:38" x14ac:dyDescent="0.75">
      <c r="AE158" s="38" t="str">
        <f t="shared" ref="AE158:AE159" si="45">AE157</f>
        <v>Agosto</v>
      </c>
      <c r="AF158" s="222" t="s">
        <v>750</v>
      </c>
      <c r="AG158" s="52">
        <f t="shared" si="33"/>
        <v>0</v>
      </c>
      <c r="AH158" s="52">
        <f t="shared" si="34"/>
        <v>0</v>
      </c>
      <c r="AI158" s="52">
        <f t="shared" si="35"/>
        <v>0</v>
      </c>
      <c r="AJ158" s="52">
        <f t="shared" si="36"/>
        <v>0</v>
      </c>
      <c r="AK158" s="52">
        <f t="shared" si="37"/>
        <v>0</v>
      </c>
      <c r="AL158" s="52">
        <f t="shared" si="38"/>
        <v>0</v>
      </c>
    </row>
    <row r="159" spans="31:38" x14ac:dyDescent="0.75">
      <c r="AE159" s="38" t="str">
        <f t="shared" si="45"/>
        <v>Agosto</v>
      </c>
      <c r="AF159" s="222" t="s">
        <v>749</v>
      </c>
      <c r="AG159" s="52">
        <f t="shared" si="33"/>
        <v>0</v>
      </c>
      <c r="AH159" s="52">
        <f t="shared" si="34"/>
        <v>0</v>
      </c>
      <c r="AI159" s="52">
        <f t="shared" si="35"/>
        <v>0</v>
      </c>
      <c r="AJ159" s="52">
        <f t="shared" si="36"/>
        <v>0</v>
      </c>
      <c r="AK159" s="52">
        <f t="shared" si="37"/>
        <v>0</v>
      </c>
      <c r="AL159" s="52">
        <f t="shared" si="38"/>
        <v>0</v>
      </c>
    </row>
    <row r="160" spans="31:38" x14ac:dyDescent="0.75">
      <c r="AE160" s="38" t="s">
        <v>506</v>
      </c>
      <c r="AF160" s="222" t="s">
        <v>586</v>
      </c>
      <c r="AG160" s="52">
        <f t="shared" si="33"/>
        <v>0</v>
      </c>
      <c r="AH160" s="52">
        <f t="shared" si="34"/>
        <v>0</v>
      </c>
      <c r="AI160" s="52">
        <f t="shared" si="35"/>
        <v>0</v>
      </c>
      <c r="AJ160" s="52">
        <f t="shared" si="36"/>
        <v>0</v>
      </c>
      <c r="AK160" s="52">
        <f t="shared" si="37"/>
        <v>0</v>
      </c>
      <c r="AL160" s="52">
        <f t="shared" si="38"/>
        <v>0</v>
      </c>
    </row>
    <row r="161" spans="31:38" x14ac:dyDescent="0.75">
      <c r="AE161" s="38" t="str">
        <f t="shared" ref="AE161:AE162" si="46">AE160</f>
        <v>Septiembre</v>
      </c>
      <c r="AF161" s="222" t="s">
        <v>750</v>
      </c>
      <c r="AG161" s="52">
        <f t="shared" si="33"/>
        <v>0</v>
      </c>
      <c r="AH161" s="52">
        <f t="shared" si="34"/>
        <v>0</v>
      </c>
      <c r="AI161" s="52">
        <f t="shared" si="35"/>
        <v>0</v>
      </c>
      <c r="AJ161" s="52">
        <f t="shared" si="36"/>
        <v>0</v>
      </c>
      <c r="AK161" s="52">
        <f t="shared" si="37"/>
        <v>0</v>
      </c>
      <c r="AL161" s="52">
        <f t="shared" si="38"/>
        <v>0</v>
      </c>
    </row>
    <row r="162" spans="31:38" x14ac:dyDescent="0.75">
      <c r="AE162" s="38" t="str">
        <f t="shared" si="46"/>
        <v>Septiembre</v>
      </c>
      <c r="AF162" s="222" t="s">
        <v>749</v>
      </c>
      <c r="AG162" s="52">
        <f t="shared" si="33"/>
        <v>0</v>
      </c>
      <c r="AH162" s="52">
        <f t="shared" si="34"/>
        <v>0</v>
      </c>
      <c r="AI162" s="52">
        <f t="shared" si="35"/>
        <v>0</v>
      </c>
      <c r="AJ162" s="52">
        <f t="shared" si="36"/>
        <v>0</v>
      </c>
      <c r="AK162" s="52">
        <f t="shared" si="37"/>
        <v>0</v>
      </c>
      <c r="AL162" s="52">
        <f t="shared" si="38"/>
        <v>0</v>
      </c>
    </row>
    <row r="163" spans="31:38" x14ac:dyDescent="0.75">
      <c r="AE163" s="38" t="s">
        <v>507</v>
      </c>
      <c r="AF163" s="222" t="s">
        <v>586</v>
      </c>
      <c r="AG163" s="52">
        <f t="shared" si="33"/>
        <v>0</v>
      </c>
      <c r="AH163" s="52">
        <f t="shared" si="34"/>
        <v>0</v>
      </c>
      <c r="AI163" s="52">
        <f t="shared" si="35"/>
        <v>0</v>
      </c>
      <c r="AJ163" s="52">
        <f t="shared" si="36"/>
        <v>0</v>
      </c>
      <c r="AK163" s="52">
        <f t="shared" si="37"/>
        <v>0</v>
      </c>
      <c r="AL163" s="52">
        <f t="shared" si="38"/>
        <v>0</v>
      </c>
    </row>
    <row r="164" spans="31:38" x14ac:dyDescent="0.75">
      <c r="AE164" s="38" t="str">
        <f t="shared" ref="AE164:AE165" si="47">AE163</f>
        <v>Octubre</v>
      </c>
      <c r="AF164" s="222" t="s">
        <v>750</v>
      </c>
      <c r="AG164" s="52">
        <f t="shared" si="33"/>
        <v>0</v>
      </c>
      <c r="AH164" s="52">
        <f t="shared" si="34"/>
        <v>0</v>
      </c>
      <c r="AI164" s="52">
        <f t="shared" si="35"/>
        <v>0</v>
      </c>
      <c r="AJ164" s="52">
        <f t="shared" si="36"/>
        <v>0</v>
      </c>
      <c r="AK164" s="52">
        <f t="shared" si="37"/>
        <v>0</v>
      </c>
      <c r="AL164" s="52">
        <f t="shared" si="38"/>
        <v>0</v>
      </c>
    </row>
    <row r="165" spans="31:38" x14ac:dyDescent="0.75">
      <c r="AE165" s="38" t="str">
        <f t="shared" si="47"/>
        <v>Octubre</v>
      </c>
      <c r="AF165" s="222" t="s">
        <v>749</v>
      </c>
      <c r="AG165" s="52">
        <f t="shared" si="33"/>
        <v>0</v>
      </c>
      <c r="AH165" s="52">
        <f t="shared" si="34"/>
        <v>0</v>
      </c>
      <c r="AI165" s="52">
        <f t="shared" si="35"/>
        <v>0</v>
      </c>
      <c r="AJ165" s="52">
        <f t="shared" si="36"/>
        <v>0</v>
      </c>
      <c r="AK165" s="52">
        <f t="shared" si="37"/>
        <v>0</v>
      </c>
      <c r="AL165" s="52">
        <f t="shared" si="38"/>
        <v>0</v>
      </c>
    </row>
    <row r="166" spans="31:38" x14ac:dyDescent="0.75">
      <c r="AE166" s="38" t="s">
        <v>508</v>
      </c>
      <c r="AF166" s="222" t="s">
        <v>586</v>
      </c>
      <c r="AG166" s="52">
        <f t="shared" si="33"/>
        <v>0</v>
      </c>
      <c r="AH166" s="52">
        <f t="shared" si="34"/>
        <v>0</v>
      </c>
      <c r="AI166" s="52">
        <f t="shared" si="35"/>
        <v>0</v>
      </c>
      <c r="AJ166" s="52">
        <f t="shared" si="36"/>
        <v>0</v>
      </c>
      <c r="AK166" s="52">
        <f t="shared" si="37"/>
        <v>0</v>
      </c>
      <c r="AL166" s="52">
        <f t="shared" si="38"/>
        <v>0</v>
      </c>
    </row>
    <row r="167" spans="31:38" x14ac:dyDescent="0.75">
      <c r="AE167" s="38" t="str">
        <f t="shared" ref="AE167:AE168" si="48">AE166</f>
        <v>Noviembre</v>
      </c>
      <c r="AF167" s="222" t="s">
        <v>750</v>
      </c>
      <c r="AG167" s="52">
        <f t="shared" si="33"/>
        <v>0</v>
      </c>
      <c r="AH167" s="52">
        <f t="shared" si="34"/>
        <v>108</v>
      </c>
      <c r="AI167" s="52">
        <f t="shared" si="35"/>
        <v>26.999999999999993</v>
      </c>
      <c r="AJ167" s="52">
        <f t="shared" si="36"/>
        <v>1.2839172836612617E-4</v>
      </c>
      <c r="AK167" s="52">
        <f t="shared" si="37"/>
        <v>1.2839172836612617E-4</v>
      </c>
      <c r="AL167" s="52">
        <f t="shared" si="38"/>
        <v>3.7233601226176593E-3</v>
      </c>
    </row>
    <row r="168" spans="31:38" x14ac:dyDescent="0.75">
      <c r="AE168" s="38" t="str">
        <f t="shared" si="48"/>
        <v>Noviembre</v>
      </c>
      <c r="AF168" s="222" t="s">
        <v>749</v>
      </c>
      <c r="AG168" s="52">
        <f t="shared" si="33"/>
        <v>0</v>
      </c>
      <c r="AH168" s="52">
        <f t="shared" si="34"/>
        <v>0</v>
      </c>
      <c r="AI168" s="52">
        <f t="shared" si="35"/>
        <v>0</v>
      </c>
      <c r="AJ168" s="52">
        <f t="shared" si="36"/>
        <v>0</v>
      </c>
      <c r="AK168" s="52">
        <f t="shared" si="37"/>
        <v>0</v>
      </c>
      <c r="AL168" s="52">
        <f t="shared" si="38"/>
        <v>0</v>
      </c>
    </row>
    <row r="169" spans="31:38" x14ac:dyDescent="0.75">
      <c r="AE169" s="38" t="s">
        <v>509</v>
      </c>
      <c r="AF169" s="222" t="s">
        <v>586</v>
      </c>
      <c r="AG169" s="52">
        <f t="shared" si="33"/>
        <v>0</v>
      </c>
      <c r="AH169" s="52">
        <f t="shared" si="34"/>
        <v>0</v>
      </c>
      <c r="AI169" s="52">
        <f t="shared" si="35"/>
        <v>0</v>
      </c>
      <c r="AJ169" s="52">
        <f t="shared" si="36"/>
        <v>0</v>
      </c>
      <c r="AK169" s="52">
        <f t="shared" si="37"/>
        <v>0</v>
      </c>
      <c r="AL169" s="52">
        <f t="shared" si="38"/>
        <v>0</v>
      </c>
    </row>
    <row r="170" spans="31:38" x14ac:dyDescent="0.75">
      <c r="AE170" s="38" t="s">
        <v>509</v>
      </c>
      <c r="AF170" s="222" t="s">
        <v>750</v>
      </c>
      <c r="AG170" s="52">
        <f t="shared" si="33"/>
        <v>0</v>
      </c>
      <c r="AH170" s="52">
        <f t="shared" si="34"/>
        <v>0</v>
      </c>
      <c r="AI170" s="52">
        <f t="shared" si="35"/>
        <v>0</v>
      </c>
      <c r="AJ170" s="52">
        <f t="shared" si="36"/>
        <v>0</v>
      </c>
      <c r="AK170" s="52">
        <f t="shared" si="37"/>
        <v>0</v>
      </c>
      <c r="AL170" s="52">
        <f t="shared" si="38"/>
        <v>0</v>
      </c>
    </row>
    <row r="171" spans="31:38" x14ac:dyDescent="0.75">
      <c r="AE171" s="38" t="s">
        <v>509</v>
      </c>
      <c r="AF171" s="222" t="s">
        <v>749</v>
      </c>
      <c r="AG171" s="52">
        <f t="shared" si="33"/>
        <v>0</v>
      </c>
      <c r="AH171" s="52">
        <f t="shared" si="34"/>
        <v>0</v>
      </c>
      <c r="AI171" s="52">
        <f t="shared" si="35"/>
        <v>0</v>
      </c>
      <c r="AJ171" s="52">
        <f t="shared" si="36"/>
        <v>0</v>
      </c>
      <c r="AK171" s="52">
        <f t="shared" si="37"/>
        <v>0</v>
      </c>
      <c r="AL171" s="52">
        <f t="shared" si="38"/>
        <v>0</v>
      </c>
    </row>
  </sheetData>
  <mergeCells count="29">
    <mergeCell ref="D42:D43"/>
    <mergeCell ref="F42:F43"/>
    <mergeCell ref="E42:E43"/>
    <mergeCell ref="M42:M43"/>
    <mergeCell ref="O42:O43"/>
    <mergeCell ref="B13:G13"/>
    <mergeCell ref="H13:R13"/>
    <mergeCell ref="H15:R25"/>
    <mergeCell ref="N42:N43"/>
    <mergeCell ref="P42:P43"/>
    <mergeCell ref="R42:R43"/>
    <mergeCell ref="M40:T40"/>
    <mergeCell ref="M41:Q41"/>
    <mergeCell ref="R41:T41"/>
    <mergeCell ref="S42:S43"/>
    <mergeCell ref="T42:T43"/>
    <mergeCell ref="H42:J42"/>
    <mergeCell ref="K42:L42"/>
    <mergeCell ref="B42:B43"/>
    <mergeCell ref="C42:C43"/>
    <mergeCell ref="Q42:Q43"/>
    <mergeCell ref="AJ134:AJ135"/>
    <mergeCell ref="AK134:AK135"/>
    <mergeCell ref="AL134:AL135"/>
    <mergeCell ref="AE134:AE135"/>
    <mergeCell ref="AF134:AF135"/>
    <mergeCell ref="AG134:AG135"/>
    <mergeCell ref="AH134:AH135"/>
    <mergeCell ref="AI134:AI135"/>
  </mergeCells>
  <hyperlinks>
    <hyperlink ref="B9" location="VENTEOS!A1" display="&lt;&lt;&lt;VENTEOS" xr:uid="{4E0E821D-1BA1-41D6-9E37-8E4BCB6589A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ADE941F-E440-466F-9B4A-00A8734721D0}">
          <x14:formula1>
            <xm:f>Hoja1!$B$45:$B$56</xm:f>
          </x14:formula1>
          <xm:sqref>F44:F131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5DDED-1644-4D8A-A349-63A69AD6AD25}">
  <sheetPr>
    <tabColor theme="4"/>
  </sheetPr>
  <dimension ref="A1:DB1048576"/>
  <sheetViews>
    <sheetView zoomScale="80" zoomScaleNormal="80" workbookViewId="0">
      <selection activeCell="B12" sqref="B12"/>
    </sheetView>
  </sheetViews>
  <sheetFormatPr baseColWidth="10" defaultRowHeight="14.75" x14ac:dyDescent="0.75"/>
  <cols>
    <col min="1" max="1" width="10.90625" style="1"/>
    <col min="2" max="2" width="16.26953125" bestFit="1" customWidth="1"/>
    <col min="3" max="3" width="18.7265625" customWidth="1"/>
    <col min="4" max="6" width="16.26953125" customWidth="1"/>
    <col min="7" max="7" width="16.90625" customWidth="1"/>
    <col min="8" max="8" width="14.1796875" customWidth="1"/>
    <col min="11" max="12" width="10.90625" style="1"/>
    <col min="13" max="16" width="10.90625" style="1" customWidth="1"/>
    <col min="17" max="17" width="10.36328125" style="1" customWidth="1"/>
    <col min="18" max="26" width="10.90625" style="1" customWidth="1"/>
    <col min="27" max="29" width="10.90625" style="1" hidden="1" customWidth="1"/>
    <col min="30" max="30" width="10.90625" hidden="1" customWidth="1"/>
    <col min="31" max="31" width="25.1796875" hidden="1" customWidth="1"/>
    <col min="32" max="33" width="23.7265625" hidden="1" customWidth="1"/>
    <col min="34" max="36" width="20.90625" hidden="1" customWidth="1"/>
    <col min="37" max="37" width="20.453125" hidden="1" customWidth="1"/>
    <col min="38" max="41" width="19.7265625" hidden="1" customWidth="1"/>
    <col min="42" max="63" width="10.90625" hidden="1" customWidth="1"/>
    <col min="64" max="71" width="10.90625" style="1" customWidth="1"/>
    <col min="72" max="106" width="10.90625" style="1"/>
  </cols>
  <sheetData>
    <row r="1" spans="2:37" s="1" customFormat="1" x14ac:dyDescent="0.75">
      <c r="B1" s="6"/>
      <c r="C1" s="6"/>
      <c r="D1" s="6"/>
      <c r="E1" s="6"/>
      <c r="F1" s="6"/>
    </row>
    <row r="2" spans="2:37" s="1" customFormat="1" x14ac:dyDescent="0.75"/>
    <row r="3" spans="2:37" s="1" customFormat="1" x14ac:dyDescent="0.75"/>
    <row r="4" spans="2:37" s="1" customFormat="1" x14ac:dyDescent="0.75"/>
    <row r="5" spans="2:37" s="1" customFormat="1" x14ac:dyDescent="0.75"/>
    <row r="6" spans="2:37" s="1" customFormat="1" x14ac:dyDescent="0.75"/>
    <row r="7" spans="2:37" s="1" customFormat="1" x14ac:dyDescent="0.75"/>
    <row r="8" spans="2:37" s="1" customFormat="1" x14ac:dyDescent="0.75"/>
    <row r="9" spans="2:37" s="1" customFormat="1" x14ac:dyDescent="0.75"/>
    <row r="10" spans="2:37" s="1" customFormat="1" x14ac:dyDescent="0.75"/>
    <row r="11" spans="2:37" s="1" customFormat="1" x14ac:dyDescent="0.75"/>
    <row r="12" spans="2:37" s="1" customFormat="1" x14ac:dyDescent="0.75">
      <c r="B12" s="6" t="s">
        <v>419</v>
      </c>
    </row>
    <row r="13" spans="2:37" s="1" customFormat="1" x14ac:dyDescent="0.75"/>
    <row r="14" spans="2:37" s="1" customFormat="1" ht="18.5" x14ac:dyDescent="0.9">
      <c r="B14" s="12" t="s">
        <v>747</v>
      </c>
    </row>
    <row r="15" spans="2:37" s="1" customFormat="1" x14ac:dyDescent="0.75">
      <c r="Y15" s="265"/>
      <c r="Z15" s="265"/>
      <c r="AA15" s="265"/>
      <c r="AB15" s="265"/>
      <c r="AC15" s="265"/>
      <c r="AD15" s="265"/>
      <c r="AE15" s="265"/>
      <c r="AF15" s="265"/>
      <c r="AG15" s="265"/>
      <c r="AH15" s="265"/>
      <c r="AI15" s="265"/>
      <c r="AJ15" s="265"/>
      <c r="AK15" s="265"/>
    </row>
    <row r="16" spans="2:37" s="1" customFormat="1" x14ac:dyDescent="0.75">
      <c r="Y16" s="265"/>
      <c r="Z16" s="265"/>
      <c r="AA16" s="265"/>
      <c r="AB16" s="265"/>
      <c r="AC16" s="265"/>
      <c r="AD16" s="265"/>
      <c r="AE16" s="265"/>
      <c r="AF16" s="265"/>
      <c r="AG16" s="265"/>
      <c r="AH16" s="265"/>
      <c r="AI16" s="265"/>
      <c r="AJ16" s="265"/>
      <c r="AK16" s="265"/>
    </row>
    <row r="17" spans="2:37" s="1" customFormat="1" x14ac:dyDescent="0.75">
      <c r="B17" s="259" t="s">
        <v>1013</v>
      </c>
      <c r="C17" s="284"/>
      <c r="D17" s="284"/>
      <c r="E17" s="284"/>
      <c r="F17" s="284"/>
      <c r="G17" s="284"/>
      <c r="H17" s="293" t="s">
        <v>827</v>
      </c>
      <c r="I17" s="293"/>
      <c r="J17" s="293"/>
      <c r="K17" s="293"/>
      <c r="L17" s="293"/>
      <c r="M17" s="293"/>
      <c r="N17" s="293"/>
      <c r="O17" s="293"/>
      <c r="P17" s="293"/>
      <c r="Y17" s="265"/>
      <c r="Z17" s="265"/>
      <c r="AA17" s="265"/>
      <c r="AB17" s="265"/>
      <c r="AC17" s="265"/>
      <c r="AD17" s="265"/>
      <c r="AE17" s="265"/>
      <c r="AF17" s="265"/>
      <c r="AG17" s="265"/>
      <c r="AH17" s="265"/>
      <c r="AI17" s="265"/>
      <c r="AJ17" s="265"/>
      <c r="AK17" s="265"/>
    </row>
    <row r="18" spans="2:37" s="1" customFormat="1" x14ac:dyDescent="0.75">
      <c r="B18" s="22"/>
      <c r="C18" s="23"/>
      <c r="D18" s="23"/>
      <c r="E18" s="23"/>
      <c r="F18" s="23"/>
      <c r="G18" s="23"/>
      <c r="H18" s="269" t="s">
        <v>1075</v>
      </c>
      <c r="I18" s="270"/>
      <c r="J18" s="270"/>
      <c r="K18" s="270"/>
      <c r="L18" s="270"/>
      <c r="M18" s="270"/>
      <c r="N18" s="270"/>
      <c r="O18" s="270"/>
      <c r="P18" s="271"/>
      <c r="Y18" s="265"/>
      <c r="Z18" s="265"/>
      <c r="AA18" s="265"/>
      <c r="AB18" s="265"/>
      <c r="AC18" s="265"/>
      <c r="AD18" s="265"/>
      <c r="AE18" s="265"/>
      <c r="AF18" s="265"/>
      <c r="AG18" s="265"/>
      <c r="AH18" s="265"/>
      <c r="AI18" s="265"/>
      <c r="AJ18" s="265"/>
      <c r="AK18" s="265"/>
    </row>
    <row r="19" spans="2:37" s="1" customFormat="1" x14ac:dyDescent="0.75">
      <c r="B19" s="25"/>
      <c r="H19" s="272"/>
      <c r="I19" s="265"/>
      <c r="J19" s="265"/>
      <c r="K19" s="265"/>
      <c r="L19" s="265"/>
      <c r="M19" s="265"/>
      <c r="N19" s="265"/>
      <c r="O19" s="265"/>
      <c r="P19" s="273"/>
      <c r="Y19" s="265"/>
      <c r="Z19" s="265"/>
      <c r="AA19" s="265"/>
      <c r="AB19" s="265"/>
      <c r="AC19" s="265"/>
      <c r="AD19" s="265"/>
      <c r="AE19" s="265"/>
      <c r="AF19" s="265"/>
      <c r="AG19" s="265"/>
      <c r="AH19" s="265"/>
      <c r="AI19" s="265"/>
      <c r="AJ19" s="265"/>
      <c r="AK19" s="265"/>
    </row>
    <row r="20" spans="2:37" s="1" customFormat="1" x14ac:dyDescent="0.75">
      <c r="B20" s="25"/>
      <c r="H20" s="272"/>
      <c r="I20" s="265"/>
      <c r="J20" s="265"/>
      <c r="K20" s="265"/>
      <c r="L20" s="265"/>
      <c r="M20" s="265"/>
      <c r="N20" s="265"/>
      <c r="O20" s="265"/>
      <c r="P20" s="273"/>
    </row>
    <row r="21" spans="2:37" s="1" customFormat="1" x14ac:dyDescent="0.75">
      <c r="B21" s="25"/>
      <c r="H21" s="272"/>
      <c r="I21" s="265"/>
      <c r="J21" s="265"/>
      <c r="K21" s="265"/>
      <c r="L21" s="265"/>
      <c r="M21" s="265"/>
      <c r="N21" s="265"/>
      <c r="O21" s="265"/>
      <c r="P21" s="273"/>
    </row>
    <row r="22" spans="2:37" s="1" customFormat="1" x14ac:dyDescent="0.75">
      <c r="B22" s="25"/>
      <c r="H22" s="272"/>
      <c r="I22" s="265"/>
      <c r="J22" s="265"/>
      <c r="K22" s="265"/>
      <c r="L22" s="265"/>
      <c r="M22" s="265"/>
      <c r="N22" s="265"/>
      <c r="O22" s="265"/>
      <c r="P22" s="273"/>
    </row>
    <row r="23" spans="2:37" s="1" customFormat="1" x14ac:dyDescent="0.75">
      <c r="B23" s="25"/>
      <c r="H23" s="272"/>
      <c r="I23" s="265"/>
      <c r="J23" s="265"/>
      <c r="K23" s="265"/>
      <c r="L23" s="265"/>
      <c r="M23" s="265"/>
      <c r="N23" s="265"/>
      <c r="O23" s="265"/>
      <c r="P23" s="273"/>
      <c r="Y23" s="265"/>
      <c r="Z23" s="265"/>
      <c r="AA23" s="265"/>
      <c r="AB23" s="265"/>
      <c r="AC23" s="265"/>
    </row>
    <row r="24" spans="2:37" s="1" customFormat="1" x14ac:dyDescent="0.75">
      <c r="B24" s="25"/>
      <c r="H24" s="272"/>
      <c r="I24" s="265"/>
      <c r="J24" s="265"/>
      <c r="K24" s="265"/>
      <c r="L24" s="265"/>
      <c r="M24" s="265"/>
      <c r="N24" s="265"/>
      <c r="O24" s="265"/>
      <c r="P24" s="273"/>
      <c r="Y24" s="265"/>
      <c r="Z24" s="265"/>
      <c r="AA24" s="265"/>
      <c r="AB24" s="265"/>
      <c r="AC24" s="265"/>
    </row>
    <row r="25" spans="2:37" s="1" customFormat="1" x14ac:dyDescent="0.75">
      <c r="B25" s="25"/>
      <c r="H25" s="272"/>
      <c r="I25" s="265"/>
      <c r="J25" s="265"/>
      <c r="K25" s="265"/>
      <c r="L25" s="265"/>
      <c r="M25" s="265"/>
      <c r="N25" s="265"/>
      <c r="O25" s="265"/>
      <c r="P25" s="273"/>
      <c r="AC25" s="5"/>
    </row>
    <row r="26" spans="2:37" s="1" customFormat="1" x14ac:dyDescent="0.75">
      <c r="B26" s="25"/>
      <c r="H26" s="272"/>
      <c r="I26" s="265"/>
      <c r="J26" s="265"/>
      <c r="K26" s="265"/>
      <c r="L26" s="265"/>
      <c r="M26" s="265"/>
      <c r="N26" s="265"/>
      <c r="O26" s="265"/>
      <c r="P26" s="273"/>
    </row>
    <row r="27" spans="2:37" s="1" customFormat="1" ht="18.5" x14ac:dyDescent="0.9">
      <c r="B27" s="104"/>
      <c r="H27" s="272"/>
      <c r="I27" s="265"/>
      <c r="J27" s="265"/>
      <c r="K27" s="265"/>
      <c r="L27" s="265"/>
      <c r="M27" s="265"/>
      <c r="N27" s="265"/>
      <c r="O27" s="265"/>
      <c r="P27" s="273"/>
      <c r="AB27" s="5"/>
      <c r="AC27" s="5"/>
    </row>
    <row r="28" spans="2:37" s="1" customFormat="1" x14ac:dyDescent="0.75">
      <c r="B28" s="25"/>
      <c r="H28" s="272"/>
      <c r="I28" s="265"/>
      <c r="J28" s="265"/>
      <c r="K28" s="265"/>
      <c r="L28" s="265"/>
      <c r="M28" s="265"/>
      <c r="N28" s="265"/>
      <c r="O28" s="265"/>
      <c r="P28" s="273"/>
      <c r="AB28" s="5"/>
      <c r="AC28" s="5"/>
    </row>
    <row r="29" spans="2:37" s="1" customFormat="1" x14ac:dyDescent="0.75">
      <c r="B29" s="25"/>
      <c r="H29" s="49"/>
      <c r="I29" s="11"/>
      <c r="J29" s="11"/>
      <c r="K29" s="11"/>
      <c r="L29" s="11"/>
      <c r="M29" s="11"/>
      <c r="N29" s="11"/>
      <c r="O29" s="11"/>
      <c r="P29" s="51"/>
    </row>
    <row r="30" spans="2:37" s="1" customFormat="1" x14ac:dyDescent="0.75">
      <c r="B30" s="25"/>
      <c r="H30" s="49"/>
      <c r="I30" s="11"/>
      <c r="J30" s="11"/>
      <c r="K30" s="11"/>
      <c r="L30" s="11"/>
      <c r="M30" s="11"/>
      <c r="N30" s="11"/>
      <c r="O30" s="11"/>
      <c r="P30" s="51"/>
    </row>
    <row r="31" spans="2:37" s="1" customFormat="1" x14ac:dyDescent="0.75">
      <c r="B31" s="25"/>
      <c r="H31" s="49"/>
      <c r="I31" s="11"/>
      <c r="J31" s="11"/>
      <c r="K31" s="11"/>
      <c r="L31" s="11"/>
      <c r="M31" s="11"/>
      <c r="N31" s="11"/>
      <c r="O31" s="11"/>
      <c r="P31" s="51"/>
    </row>
    <row r="32" spans="2:37" s="1" customFormat="1" x14ac:dyDescent="0.75">
      <c r="B32" s="25"/>
      <c r="H32" s="25"/>
      <c r="P32" s="26"/>
    </row>
    <row r="33" spans="2:41" s="1" customFormat="1" x14ac:dyDescent="0.75">
      <c r="B33" s="25"/>
      <c r="H33" s="54" t="s">
        <v>76</v>
      </c>
      <c r="P33" s="26"/>
    </row>
    <row r="34" spans="2:41" s="1" customFormat="1" x14ac:dyDescent="0.75">
      <c r="B34" s="48"/>
      <c r="C34" s="5"/>
      <c r="D34" s="5"/>
      <c r="E34" s="5"/>
      <c r="F34" s="5"/>
      <c r="G34" s="5"/>
      <c r="H34" s="25"/>
      <c r="P34" s="26"/>
    </row>
    <row r="35" spans="2:41" s="1" customFormat="1" x14ac:dyDescent="0.75">
      <c r="B35" s="25"/>
      <c r="C35" s="11"/>
      <c r="D35" s="11"/>
      <c r="E35" s="11"/>
      <c r="F35" s="11"/>
      <c r="G35" s="11"/>
      <c r="H35" s="30" t="s">
        <v>441</v>
      </c>
      <c r="P35" s="26"/>
    </row>
    <row r="36" spans="2:41" s="1" customFormat="1" x14ac:dyDescent="0.75">
      <c r="B36" s="25"/>
      <c r="C36" s="11"/>
      <c r="D36" s="11"/>
      <c r="E36" s="11"/>
      <c r="F36" s="11"/>
      <c r="G36" s="11"/>
      <c r="H36" s="109" t="s">
        <v>915</v>
      </c>
      <c r="P36" s="26"/>
    </row>
    <row r="37" spans="2:41" s="1" customFormat="1" x14ac:dyDescent="0.75">
      <c r="B37" s="25"/>
      <c r="C37" s="11"/>
      <c r="D37" s="11"/>
      <c r="E37" s="11"/>
      <c r="F37" s="11"/>
      <c r="G37" s="11"/>
      <c r="H37" s="25"/>
      <c r="P37" s="26"/>
    </row>
    <row r="38" spans="2:41" s="1" customFormat="1" x14ac:dyDescent="0.75">
      <c r="B38" s="25"/>
      <c r="C38" s="5"/>
      <c r="D38" s="5"/>
      <c r="E38" s="5"/>
      <c r="F38" s="5"/>
      <c r="G38" s="5"/>
      <c r="H38" s="48"/>
      <c r="I38" s="5"/>
      <c r="J38" s="5"/>
      <c r="K38" s="5"/>
      <c r="L38" s="5"/>
      <c r="M38" s="5"/>
      <c r="N38" s="5"/>
      <c r="P38" s="26"/>
    </row>
    <row r="39" spans="2:41" s="1" customFormat="1" x14ac:dyDescent="0.75">
      <c r="B39" s="25"/>
      <c r="C39" s="5"/>
      <c r="D39" s="5"/>
      <c r="E39" s="5"/>
      <c r="F39" s="5"/>
      <c r="G39" s="5"/>
      <c r="H39" s="48"/>
      <c r="I39" s="5"/>
      <c r="J39" s="5"/>
      <c r="K39" s="5"/>
      <c r="L39" s="5"/>
      <c r="M39" s="5"/>
      <c r="N39" s="5"/>
      <c r="P39" s="26"/>
    </row>
    <row r="40" spans="2:41" s="1" customFormat="1" x14ac:dyDescent="0.75">
      <c r="B40" s="25"/>
      <c r="C40" s="5"/>
      <c r="D40" s="5"/>
      <c r="E40" s="5"/>
      <c r="F40" s="5"/>
      <c r="G40" s="5"/>
      <c r="H40" s="48"/>
      <c r="I40" s="5"/>
      <c r="J40" s="5"/>
      <c r="K40" s="5"/>
      <c r="L40" s="5"/>
      <c r="M40" s="5"/>
      <c r="N40" s="5"/>
      <c r="P40" s="26"/>
    </row>
    <row r="41" spans="2:41" s="1" customFormat="1" x14ac:dyDescent="0.75">
      <c r="B41" s="27"/>
      <c r="C41" s="106"/>
      <c r="D41" s="106"/>
      <c r="E41" s="106"/>
      <c r="F41" s="106"/>
      <c r="G41" s="106"/>
      <c r="H41" s="110"/>
      <c r="I41" s="106"/>
      <c r="J41" s="106"/>
      <c r="K41" s="106"/>
      <c r="L41" s="106"/>
      <c r="M41" s="106"/>
      <c r="N41" s="106"/>
      <c r="O41" s="28"/>
      <c r="P41" s="29"/>
    </row>
    <row r="42" spans="2:41" s="1" customFormat="1" x14ac:dyDescent="0.75"/>
    <row r="43" spans="2:41" s="1" customFormat="1" ht="16.75" customHeight="1" x14ac:dyDescent="0.75"/>
    <row r="44" spans="2:41" s="1" customFormat="1" x14ac:dyDescent="0.75"/>
    <row r="45" spans="2:41" s="1" customFormat="1" x14ac:dyDescent="0.75">
      <c r="H45" s="5"/>
      <c r="I45" s="5"/>
      <c r="J45" s="293" t="s">
        <v>194</v>
      </c>
      <c r="K45" s="293"/>
      <c r="L45" s="293"/>
      <c r="M45" s="293"/>
      <c r="N45" s="293"/>
      <c r="O45" s="293"/>
      <c r="P45" s="293"/>
      <c r="Q45" s="293"/>
    </row>
    <row r="46" spans="2:41" ht="14.75" customHeight="1" x14ac:dyDescent="0.75">
      <c r="B46" s="266" t="s">
        <v>742</v>
      </c>
      <c r="C46" s="266"/>
      <c r="D46" s="266"/>
      <c r="E46" s="266"/>
      <c r="F46" s="266"/>
      <c r="G46" s="428" t="s">
        <v>1040</v>
      </c>
      <c r="H46" s="450" t="s">
        <v>1042</v>
      </c>
      <c r="I46" s="450"/>
      <c r="J46" s="259" t="s">
        <v>740</v>
      </c>
      <c r="K46" s="284"/>
      <c r="L46" s="284"/>
      <c r="M46" s="284"/>
      <c r="N46" s="260"/>
      <c r="O46" s="293" t="s">
        <v>741</v>
      </c>
      <c r="P46" s="293"/>
      <c r="Q46" s="293"/>
    </row>
    <row r="47" spans="2:41" x14ac:dyDescent="0.75">
      <c r="B47" s="266"/>
      <c r="C47" s="266"/>
      <c r="D47" s="266"/>
      <c r="E47" s="266"/>
      <c r="F47" s="266"/>
      <c r="G47" s="429"/>
      <c r="H47" s="450"/>
      <c r="I47" s="450"/>
      <c r="J47" s="404" t="s">
        <v>743</v>
      </c>
      <c r="K47" s="404" t="s">
        <v>293</v>
      </c>
      <c r="L47" s="404" t="s">
        <v>738</v>
      </c>
      <c r="M47" s="404" t="s">
        <v>294</v>
      </c>
      <c r="N47" s="413" t="s">
        <v>725</v>
      </c>
      <c r="O47" s="404" t="s">
        <v>295</v>
      </c>
      <c r="P47" s="404" t="s">
        <v>296</v>
      </c>
      <c r="Q47" s="404" t="s">
        <v>297</v>
      </c>
    </row>
    <row r="48" spans="2:41" ht="59" customHeight="1" x14ac:dyDescent="0.75">
      <c r="B48" s="77" t="s">
        <v>211</v>
      </c>
      <c r="C48" s="85" t="s">
        <v>496</v>
      </c>
      <c r="D48" s="85" t="s">
        <v>184</v>
      </c>
      <c r="E48" s="85" t="s">
        <v>719</v>
      </c>
      <c r="F48" s="85" t="s">
        <v>497</v>
      </c>
      <c r="G48" s="87" t="s">
        <v>212</v>
      </c>
      <c r="H48" s="133" t="s">
        <v>31</v>
      </c>
      <c r="I48" s="133" t="s">
        <v>30</v>
      </c>
      <c r="J48" s="404"/>
      <c r="K48" s="404"/>
      <c r="L48" s="404"/>
      <c r="M48" s="404"/>
      <c r="N48" s="414"/>
      <c r="O48" s="404"/>
      <c r="P48" s="404"/>
      <c r="Q48" s="404"/>
      <c r="AD48" s="103" t="s">
        <v>211</v>
      </c>
      <c r="AE48" s="103" t="s">
        <v>160</v>
      </c>
      <c r="AF48" s="103" t="s">
        <v>161</v>
      </c>
      <c r="AG48" s="103" t="s">
        <v>739</v>
      </c>
      <c r="AH48" s="103" t="s">
        <v>140</v>
      </c>
      <c r="AI48" s="103" t="s">
        <v>721</v>
      </c>
      <c r="AJ48" s="103" t="s">
        <v>722</v>
      </c>
      <c r="AK48" s="103" t="s">
        <v>141</v>
      </c>
      <c r="AL48" s="103" t="s">
        <v>142</v>
      </c>
      <c r="AM48" s="103" t="s">
        <v>143</v>
      </c>
      <c r="AN48" s="103" t="s">
        <v>63</v>
      </c>
      <c r="AO48" s="103" t="s">
        <v>62</v>
      </c>
    </row>
    <row r="49" spans="2:41" x14ac:dyDescent="0.75">
      <c r="B49" s="52" t="s">
        <v>1218</v>
      </c>
      <c r="C49" s="52">
        <v>100</v>
      </c>
      <c r="D49" s="111" t="s">
        <v>510</v>
      </c>
      <c r="E49" s="111">
        <v>0.2</v>
      </c>
      <c r="F49" s="131" t="s">
        <v>498</v>
      </c>
      <c r="G49" s="92">
        <v>5</v>
      </c>
      <c r="H49" s="52">
        <v>0.9</v>
      </c>
      <c r="I49" s="52">
        <v>0.1</v>
      </c>
      <c r="J49" s="216" t="str">
        <f t="shared" ref="J49:J80" si="0">IF(F49="","",F49)</f>
        <v>Enero</v>
      </c>
      <c r="K49" s="78" t="str">
        <f>AI49</f>
        <v>NA</v>
      </c>
      <c r="L49" s="78">
        <f>AJ49</f>
        <v>100</v>
      </c>
      <c r="M49" s="78">
        <f>AH49</f>
        <v>400</v>
      </c>
      <c r="N49" s="78" t="str">
        <f>AG49</f>
        <v>Medición</v>
      </c>
      <c r="O49" s="78">
        <f>AO49</f>
        <v>2.109335638631759E-3</v>
      </c>
      <c r="P49" s="78">
        <f>AN49</f>
        <v>6.9189659802972219E-3</v>
      </c>
      <c r="Q49" s="78">
        <f>O49+P49*Hoja1!$C$19</f>
        <v>0.19584038308695395</v>
      </c>
      <c r="AD49" t="str">
        <f t="shared" ref="AD49:AD80" si="1">B49</f>
        <v>TEA-001</v>
      </c>
      <c r="AE49">
        <f t="shared" ref="AE49:AE80" si="2">IFERROR(G49*C49,0)</f>
        <v>500</v>
      </c>
      <c r="AF49">
        <v>0</v>
      </c>
      <c r="AG49" t="str">
        <f>IF(AE49&lt;&gt;0,"Medición","Estimación")</f>
        <v>Medición</v>
      </c>
      <c r="AH49">
        <f t="shared" ref="AH49:AH80" si="3">IF(AE49&lt;&gt;0,AE49,AF49)*(1-E49)</f>
        <v>400</v>
      </c>
      <c r="AI49" t="s">
        <v>510</v>
      </c>
      <c r="AJ49">
        <f t="shared" ref="AJ49:AJ80" si="4">IF(AE49&lt;&gt;0,AE49,AF49)*(E49)</f>
        <v>100</v>
      </c>
      <c r="AK49">
        <f>IFERROR(AH49*(0.3048^3),0)</f>
        <v>11.326738636800002</v>
      </c>
      <c r="AL49">
        <f>IF(H49="",AK49*'Fraccion masica'!$AB$36,H49*AK49)</f>
        <v>10.194064773120003</v>
      </c>
      <c r="AM49">
        <f>IF(I49="",AK49*'Fraccion masica'!$AB$35,I49*AK49)</f>
        <v>1.1326738636800002</v>
      </c>
      <c r="AN49">
        <f>IFERROR(AL49*Hoja1!$C$24/Hoja1!$C$25/Hoja1!$C$26*16.04/1000000,0)</f>
        <v>6.9189659802972219E-3</v>
      </c>
      <c r="AO49">
        <f>IFERROR(AM49*Hoja1!$C$24/Hoja1!$C$25/Hoja1!$C$26*44.01/1000000,0)</f>
        <v>2.109335638631759E-3</v>
      </c>
    </row>
    <row r="50" spans="2:41" x14ac:dyDescent="0.75">
      <c r="B50" s="52" t="s">
        <v>1218</v>
      </c>
      <c r="C50" s="52">
        <v>100</v>
      </c>
      <c r="D50" s="111" t="s">
        <v>510</v>
      </c>
      <c r="E50" s="111">
        <v>0.2</v>
      </c>
      <c r="F50" s="131" t="s">
        <v>499</v>
      </c>
      <c r="G50" s="92">
        <v>5</v>
      </c>
      <c r="H50" s="52"/>
      <c r="I50" s="52"/>
      <c r="J50" s="216" t="str">
        <f t="shared" si="0"/>
        <v>Febrero</v>
      </c>
      <c r="K50" s="78" t="str">
        <f t="shared" ref="K50:L65" si="5">AI50</f>
        <v>NA</v>
      </c>
      <c r="L50" s="78">
        <f t="shared" si="5"/>
        <v>100</v>
      </c>
      <c r="M50" s="78">
        <f t="shared" ref="M50:M113" si="6">AH50</f>
        <v>400</v>
      </c>
      <c r="N50" s="78" t="str">
        <f t="shared" ref="N50:N113" si="7">AG50</f>
        <v>Medición</v>
      </c>
      <c r="O50" s="78">
        <f t="shared" ref="O50:O113" si="8">AO50</f>
        <v>1.9020996794981658E-3</v>
      </c>
      <c r="P50" s="78">
        <f t="shared" ref="P50:P113" si="9">AN50</f>
        <v>1.9020996794981658E-3</v>
      </c>
      <c r="Q50" s="78">
        <f>O50+P50*Hoja1!$C$19</f>
        <v>5.5160890705446809E-2</v>
      </c>
      <c r="AD50" t="str">
        <f t="shared" si="1"/>
        <v>TEA-001</v>
      </c>
      <c r="AE50">
        <f t="shared" si="2"/>
        <v>500</v>
      </c>
      <c r="AF50">
        <v>0</v>
      </c>
      <c r="AG50" t="str">
        <f t="shared" ref="AG50:AG113" si="10">IF(AE50&lt;&gt;0,"Medición","Estimación")</f>
        <v>Medición</v>
      </c>
      <c r="AH50">
        <f t="shared" si="3"/>
        <v>400</v>
      </c>
      <c r="AI50" t="s">
        <v>510</v>
      </c>
      <c r="AJ50">
        <f t="shared" si="4"/>
        <v>100</v>
      </c>
      <c r="AK50">
        <f t="shared" ref="AK50:AK113" si="11">IFERROR(AH50*(0.3048^3),0)</f>
        <v>11.326738636800002</v>
      </c>
      <c r="AL50">
        <f>IF(H50="",AK50*'Fraccion masica'!$AB$36,H50*AK50)</f>
        <v>2.8024602798960641</v>
      </c>
      <c r="AM50">
        <f>IF(I50="",AK50*'Fraccion masica'!$AB$35,I50*AK50)</f>
        <v>1.0213920220298311</v>
      </c>
      <c r="AN50">
        <f>IFERROR(AL50*Hoja1!$C$24/Hoja1!$C$25/Hoja1!$C$26*16.04/1000000,0)</f>
        <v>1.9020996794981658E-3</v>
      </c>
      <c r="AO50">
        <f>IFERROR(AM50*Hoja1!$C$24/Hoja1!$C$25/Hoja1!$C$26*44.01/1000000,0)</f>
        <v>1.9020996794981658E-3</v>
      </c>
    </row>
    <row r="51" spans="2:41" x14ac:dyDescent="0.75">
      <c r="B51" s="52" t="s">
        <v>1218</v>
      </c>
      <c r="C51" s="52">
        <v>24</v>
      </c>
      <c r="D51" s="111" t="s">
        <v>510</v>
      </c>
      <c r="E51" s="111">
        <v>0.2</v>
      </c>
      <c r="F51" s="131" t="s">
        <v>500</v>
      </c>
      <c r="G51" s="92">
        <v>5</v>
      </c>
      <c r="H51" s="52"/>
      <c r="I51" s="52"/>
      <c r="J51" s="216" t="str">
        <f t="shared" si="0"/>
        <v>Marzo</v>
      </c>
      <c r="K51" s="78" t="str">
        <f t="shared" si="5"/>
        <v>NA</v>
      </c>
      <c r="L51" s="78">
        <f t="shared" si="5"/>
        <v>24</v>
      </c>
      <c r="M51" s="78">
        <f t="shared" si="6"/>
        <v>96</v>
      </c>
      <c r="N51" s="78" t="str">
        <f t="shared" si="7"/>
        <v>Medición</v>
      </c>
      <c r="O51" s="78">
        <f t="shared" si="8"/>
        <v>4.5650392307955976E-4</v>
      </c>
      <c r="P51" s="78">
        <f t="shared" si="9"/>
        <v>4.5650392307955971E-4</v>
      </c>
      <c r="Q51" s="78">
        <f>O51+P51*Hoja1!$C$19</f>
        <v>1.3238613769307231E-2</v>
      </c>
      <c r="AD51" t="str">
        <f t="shared" si="1"/>
        <v>TEA-001</v>
      </c>
      <c r="AE51">
        <f t="shared" si="2"/>
        <v>120</v>
      </c>
      <c r="AF51">
        <v>0</v>
      </c>
      <c r="AG51" t="str">
        <f t="shared" si="10"/>
        <v>Medición</v>
      </c>
      <c r="AH51">
        <f t="shared" si="3"/>
        <v>96</v>
      </c>
      <c r="AI51" t="s">
        <v>510</v>
      </c>
      <c r="AJ51">
        <f t="shared" si="4"/>
        <v>24</v>
      </c>
      <c r="AK51">
        <f t="shared" si="11"/>
        <v>2.7184172728320002</v>
      </c>
      <c r="AL51">
        <f>IF(H51="",AK51*'Fraccion masica'!$AB$36,H51*AK51)</f>
        <v>0.67259046717505522</v>
      </c>
      <c r="AM51">
        <f>IF(I51="",AK51*'Fraccion masica'!$AB$35,I51*AK51)</f>
        <v>0.24513408528715944</v>
      </c>
      <c r="AN51">
        <f>IFERROR(AL51*Hoja1!$C$24/Hoja1!$C$25/Hoja1!$C$26*16.04/1000000,0)</f>
        <v>4.5650392307955971E-4</v>
      </c>
      <c r="AO51">
        <f>IFERROR(AM51*Hoja1!$C$24/Hoja1!$C$25/Hoja1!$C$26*44.01/1000000,0)</f>
        <v>4.5650392307955976E-4</v>
      </c>
    </row>
    <row r="52" spans="2:41" x14ac:dyDescent="0.75">
      <c r="B52" s="52" t="s">
        <v>1218</v>
      </c>
      <c r="C52" s="52">
        <v>24</v>
      </c>
      <c r="D52" s="111" t="s">
        <v>510</v>
      </c>
      <c r="E52" s="111">
        <v>0.4</v>
      </c>
      <c r="F52" s="131" t="s">
        <v>501</v>
      </c>
      <c r="G52" s="92">
        <v>5</v>
      </c>
      <c r="H52" s="52"/>
      <c r="I52" s="52"/>
      <c r="J52" s="216" t="str">
        <f t="shared" si="0"/>
        <v>Abril</v>
      </c>
      <c r="K52" s="78" t="str">
        <f t="shared" si="5"/>
        <v>NA</v>
      </c>
      <c r="L52" s="78">
        <f t="shared" si="5"/>
        <v>48</v>
      </c>
      <c r="M52" s="78">
        <f t="shared" si="6"/>
        <v>72</v>
      </c>
      <c r="N52" s="78" t="str">
        <f t="shared" si="7"/>
        <v>Medición</v>
      </c>
      <c r="O52" s="78">
        <f t="shared" si="8"/>
        <v>3.423779423096699E-4</v>
      </c>
      <c r="P52" s="78">
        <f t="shared" si="9"/>
        <v>3.423779423096699E-4</v>
      </c>
      <c r="Q52" s="78">
        <f>O52+P52*Hoja1!$C$19</f>
        <v>9.9289603269804259E-3</v>
      </c>
      <c r="AD52" t="str">
        <f t="shared" si="1"/>
        <v>TEA-001</v>
      </c>
      <c r="AE52">
        <f t="shared" si="2"/>
        <v>120</v>
      </c>
      <c r="AF52">
        <v>0</v>
      </c>
      <c r="AG52" t="str">
        <f t="shared" si="10"/>
        <v>Medición</v>
      </c>
      <c r="AH52">
        <f t="shared" si="3"/>
        <v>72</v>
      </c>
      <c r="AI52" t="s">
        <v>510</v>
      </c>
      <c r="AJ52">
        <f t="shared" si="4"/>
        <v>48</v>
      </c>
      <c r="AK52">
        <f t="shared" si="11"/>
        <v>2.0388129546240004</v>
      </c>
      <c r="AL52">
        <f>IF(H52="",AK52*'Fraccion masica'!$AB$36,H52*AK52)</f>
        <v>0.50444285038129155</v>
      </c>
      <c r="AM52">
        <f>IF(I52="",AK52*'Fraccion masica'!$AB$35,I52*AK52)</f>
        <v>0.18385056396536961</v>
      </c>
      <c r="AN52">
        <f>IFERROR(AL52*Hoja1!$C$24/Hoja1!$C$25/Hoja1!$C$26*16.04/1000000,0)</f>
        <v>3.423779423096699E-4</v>
      </c>
      <c r="AO52">
        <f>IFERROR(AM52*Hoja1!$C$24/Hoja1!$C$25/Hoja1!$C$26*44.01/1000000,0)</f>
        <v>3.423779423096699E-4</v>
      </c>
    </row>
    <row r="53" spans="2:41" x14ac:dyDescent="0.75">
      <c r="B53" s="52" t="s">
        <v>1218</v>
      </c>
      <c r="C53" s="52">
        <v>100</v>
      </c>
      <c r="D53" s="111" t="s">
        <v>510</v>
      </c>
      <c r="E53" s="111">
        <v>0.4</v>
      </c>
      <c r="F53" s="131" t="s">
        <v>502</v>
      </c>
      <c r="G53" s="92">
        <v>6</v>
      </c>
      <c r="H53" s="52"/>
      <c r="I53" s="52"/>
      <c r="J53" s="216" t="str">
        <f t="shared" si="0"/>
        <v>Mayo</v>
      </c>
      <c r="K53" s="78" t="str">
        <f t="shared" si="5"/>
        <v>NA</v>
      </c>
      <c r="L53" s="78">
        <f t="shared" si="5"/>
        <v>240</v>
      </c>
      <c r="M53" s="78">
        <f t="shared" si="6"/>
        <v>360</v>
      </c>
      <c r="N53" s="78" t="str">
        <f t="shared" si="7"/>
        <v>Medición</v>
      </c>
      <c r="O53" s="78">
        <f t="shared" si="8"/>
        <v>1.711889711548349E-3</v>
      </c>
      <c r="P53" s="78">
        <f t="shared" si="9"/>
        <v>1.7118897115483494E-3</v>
      </c>
      <c r="Q53" s="78">
        <f>O53+P53*Hoja1!$C$19</f>
        <v>4.9644801634902133E-2</v>
      </c>
      <c r="AD53" t="str">
        <f t="shared" si="1"/>
        <v>TEA-001</v>
      </c>
      <c r="AE53">
        <f t="shared" si="2"/>
        <v>600</v>
      </c>
      <c r="AF53">
        <v>0</v>
      </c>
      <c r="AG53" t="str">
        <f t="shared" si="10"/>
        <v>Medición</v>
      </c>
      <c r="AH53">
        <f t="shared" si="3"/>
        <v>360</v>
      </c>
      <c r="AI53" t="s">
        <v>510</v>
      </c>
      <c r="AJ53">
        <f t="shared" si="4"/>
        <v>240</v>
      </c>
      <c r="AK53">
        <f t="shared" si="11"/>
        <v>10.194064773120001</v>
      </c>
      <c r="AL53">
        <f>IF(H53="",AK53*'Fraccion masica'!$AB$36,H53*AK53)</f>
        <v>2.5222142519064574</v>
      </c>
      <c r="AM53">
        <f>IF(I53="",AK53*'Fraccion masica'!$AB$35,I53*AK53)</f>
        <v>0.91925281982684792</v>
      </c>
      <c r="AN53">
        <f>IFERROR(AL53*Hoja1!$C$24/Hoja1!$C$25/Hoja1!$C$26*16.04/1000000,0)</f>
        <v>1.7118897115483494E-3</v>
      </c>
      <c r="AO53">
        <f>IFERROR(AM53*Hoja1!$C$24/Hoja1!$C$25/Hoja1!$C$26*44.01/1000000,0)</f>
        <v>1.711889711548349E-3</v>
      </c>
    </row>
    <row r="54" spans="2:41" x14ac:dyDescent="0.75">
      <c r="B54" s="52" t="s">
        <v>1218</v>
      </c>
      <c r="C54" s="52">
        <v>100</v>
      </c>
      <c r="D54" s="111" t="s">
        <v>510</v>
      </c>
      <c r="E54" s="111">
        <v>0.4</v>
      </c>
      <c r="F54" s="131" t="s">
        <v>503</v>
      </c>
      <c r="G54" s="92">
        <v>6</v>
      </c>
      <c r="H54" s="52"/>
      <c r="I54" s="52"/>
      <c r="J54" s="216" t="str">
        <f t="shared" si="0"/>
        <v>Junio</v>
      </c>
      <c r="K54" s="78" t="str">
        <f t="shared" si="5"/>
        <v>NA</v>
      </c>
      <c r="L54" s="78">
        <f t="shared" si="5"/>
        <v>240</v>
      </c>
      <c r="M54" s="78">
        <f t="shared" si="6"/>
        <v>360</v>
      </c>
      <c r="N54" s="78" t="str">
        <f t="shared" si="7"/>
        <v>Medición</v>
      </c>
      <c r="O54" s="78">
        <f t="shared" si="8"/>
        <v>1.711889711548349E-3</v>
      </c>
      <c r="P54" s="78">
        <f t="shared" si="9"/>
        <v>1.7118897115483494E-3</v>
      </c>
      <c r="Q54" s="78">
        <f>O54+P54*Hoja1!$C$19</f>
        <v>4.9644801634902133E-2</v>
      </c>
      <c r="AD54" t="str">
        <f t="shared" si="1"/>
        <v>TEA-001</v>
      </c>
      <c r="AE54">
        <f t="shared" si="2"/>
        <v>600</v>
      </c>
      <c r="AF54">
        <v>0</v>
      </c>
      <c r="AG54" t="str">
        <f t="shared" si="10"/>
        <v>Medición</v>
      </c>
      <c r="AH54">
        <f t="shared" si="3"/>
        <v>360</v>
      </c>
      <c r="AI54" t="s">
        <v>510</v>
      </c>
      <c r="AJ54">
        <f t="shared" si="4"/>
        <v>240</v>
      </c>
      <c r="AK54">
        <f t="shared" si="11"/>
        <v>10.194064773120001</v>
      </c>
      <c r="AL54">
        <f>IF(H54="",AK54*'Fraccion masica'!$AB$36,H54*AK54)</f>
        <v>2.5222142519064574</v>
      </c>
      <c r="AM54">
        <f>IF(I54="",AK54*'Fraccion masica'!$AB$35,I54*AK54)</f>
        <v>0.91925281982684792</v>
      </c>
      <c r="AN54">
        <f>IFERROR(AL54*Hoja1!$C$24/Hoja1!$C$25/Hoja1!$C$26*16.04/1000000,0)</f>
        <v>1.7118897115483494E-3</v>
      </c>
      <c r="AO54">
        <f>IFERROR(AM54*Hoja1!$C$24/Hoja1!$C$25/Hoja1!$C$26*44.01/1000000,0)</f>
        <v>1.711889711548349E-3</v>
      </c>
    </row>
    <row r="55" spans="2:41" x14ac:dyDescent="0.75">
      <c r="B55" s="52" t="s">
        <v>1218</v>
      </c>
      <c r="C55" s="52">
        <v>24</v>
      </c>
      <c r="D55" s="111" t="s">
        <v>510</v>
      </c>
      <c r="E55" s="111">
        <v>0.4</v>
      </c>
      <c r="F55" s="131" t="s">
        <v>504</v>
      </c>
      <c r="G55" s="92">
        <v>6</v>
      </c>
      <c r="H55" s="52"/>
      <c r="I55" s="52"/>
      <c r="J55" s="216" t="str">
        <f t="shared" si="0"/>
        <v>Julio</v>
      </c>
      <c r="K55" s="78" t="str">
        <f t="shared" si="5"/>
        <v>NA</v>
      </c>
      <c r="L55" s="78">
        <f t="shared" si="5"/>
        <v>57.6</v>
      </c>
      <c r="M55" s="78">
        <f t="shared" si="6"/>
        <v>86.399999999999991</v>
      </c>
      <c r="N55" s="78" t="str">
        <f t="shared" si="7"/>
        <v>Medición</v>
      </c>
      <c r="O55" s="78">
        <f t="shared" si="8"/>
        <v>4.1085353077160378E-4</v>
      </c>
      <c r="P55" s="78">
        <f t="shared" si="9"/>
        <v>4.1085353077160373E-4</v>
      </c>
      <c r="Q55" s="78">
        <f>O55+P55*Hoja1!$C$19</f>
        <v>1.1914752392376507E-2</v>
      </c>
      <c r="AD55" t="str">
        <f t="shared" si="1"/>
        <v>TEA-001</v>
      </c>
      <c r="AE55">
        <f t="shared" si="2"/>
        <v>144</v>
      </c>
      <c r="AF55">
        <v>0</v>
      </c>
      <c r="AG55" t="str">
        <f t="shared" si="10"/>
        <v>Medición</v>
      </c>
      <c r="AH55">
        <f t="shared" si="3"/>
        <v>86.399999999999991</v>
      </c>
      <c r="AI55" t="s">
        <v>510</v>
      </c>
      <c r="AJ55">
        <f t="shared" si="4"/>
        <v>57.6</v>
      </c>
      <c r="AK55">
        <f t="shared" si="11"/>
        <v>2.4465755455488001</v>
      </c>
      <c r="AL55">
        <f>IF(H55="",AK55*'Fraccion masica'!$AB$36,H55*AK55)</f>
        <v>0.60533142045754973</v>
      </c>
      <c r="AM55">
        <f>IF(I55="",AK55*'Fraccion masica'!$AB$35,I55*AK55)</f>
        <v>0.22062067675844349</v>
      </c>
      <c r="AN55">
        <f>IFERROR(AL55*Hoja1!$C$24/Hoja1!$C$25/Hoja1!$C$26*16.04/1000000,0)</f>
        <v>4.1085353077160373E-4</v>
      </c>
      <c r="AO55">
        <f>IFERROR(AM55*Hoja1!$C$24/Hoja1!$C$25/Hoja1!$C$26*44.01/1000000,0)</f>
        <v>4.1085353077160378E-4</v>
      </c>
    </row>
    <row r="56" spans="2:41" x14ac:dyDescent="0.75">
      <c r="B56" s="52" t="s">
        <v>1218</v>
      </c>
      <c r="C56" s="52">
        <v>24</v>
      </c>
      <c r="D56" s="111" t="s">
        <v>510</v>
      </c>
      <c r="E56" s="111">
        <v>0.4</v>
      </c>
      <c r="F56" s="131" t="s">
        <v>505</v>
      </c>
      <c r="G56" s="92">
        <v>6</v>
      </c>
      <c r="H56" s="52"/>
      <c r="I56" s="52"/>
      <c r="J56" s="216" t="str">
        <f t="shared" si="0"/>
        <v>Agosto</v>
      </c>
      <c r="K56" s="78" t="str">
        <f t="shared" si="5"/>
        <v>NA</v>
      </c>
      <c r="L56" s="78">
        <f t="shared" si="5"/>
        <v>57.6</v>
      </c>
      <c r="M56" s="78">
        <f t="shared" si="6"/>
        <v>86.399999999999991</v>
      </c>
      <c r="N56" s="78" t="str">
        <f t="shared" si="7"/>
        <v>Medición</v>
      </c>
      <c r="O56" s="78">
        <f t="shared" si="8"/>
        <v>4.1085353077160378E-4</v>
      </c>
      <c r="P56" s="78">
        <f t="shared" si="9"/>
        <v>4.1085353077160373E-4</v>
      </c>
      <c r="Q56" s="78">
        <f>O56+P56*Hoja1!$C$19</f>
        <v>1.1914752392376507E-2</v>
      </c>
      <c r="AD56" t="str">
        <f t="shared" si="1"/>
        <v>TEA-001</v>
      </c>
      <c r="AE56">
        <f t="shared" si="2"/>
        <v>144</v>
      </c>
      <c r="AF56">
        <v>0</v>
      </c>
      <c r="AG56" t="str">
        <f t="shared" si="10"/>
        <v>Medición</v>
      </c>
      <c r="AH56">
        <f t="shared" si="3"/>
        <v>86.399999999999991</v>
      </c>
      <c r="AI56" t="s">
        <v>510</v>
      </c>
      <c r="AJ56">
        <f t="shared" si="4"/>
        <v>57.6</v>
      </c>
      <c r="AK56">
        <f t="shared" si="11"/>
        <v>2.4465755455488001</v>
      </c>
      <c r="AL56">
        <f>IF(H56="",AK56*'Fraccion masica'!$AB$36,H56*AK56)</f>
        <v>0.60533142045754973</v>
      </c>
      <c r="AM56">
        <f>IF(I56="",AK56*'Fraccion masica'!$AB$35,I56*AK56)</f>
        <v>0.22062067675844349</v>
      </c>
      <c r="AN56">
        <f>IFERROR(AL56*Hoja1!$C$24/Hoja1!$C$25/Hoja1!$C$26*16.04/1000000,0)</f>
        <v>4.1085353077160373E-4</v>
      </c>
      <c r="AO56">
        <f>IFERROR(AM56*Hoja1!$C$24/Hoja1!$C$25/Hoja1!$C$26*44.01/1000000,0)</f>
        <v>4.1085353077160378E-4</v>
      </c>
    </row>
    <row r="57" spans="2:41" x14ac:dyDescent="0.75">
      <c r="B57" s="52" t="s">
        <v>1218</v>
      </c>
      <c r="C57" s="52">
        <v>24</v>
      </c>
      <c r="D57" s="111" t="s">
        <v>510</v>
      </c>
      <c r="E57" s="111">
        <v>0.2</v>
      </c>
      <c r="F57" s="131" t="s">
        <v>506</v>
      </c>
      <c r="G57" s="92">
        <v>10</v>
      </c>
      <c r="H57" s="52"/>
      <c r="I57" s="52"/>
      <c r="J57" s="216" t="str">
        <f t="shared" si="0"/>
        <v>Septiembre</v>
      </c>
      <c r="K57" s="78" t="str">
        <f t="shared" si="5"/>
        <v>NA</v>
      </c>
      <c r="L57" s="78">
        <f t="shared" si="5"/>
        <v>48</v>
      </c>
      <c r="M57" s="78">
        <f t="shared" si="6"/>
        <v>192</v>
      </c>
      <c r="N57" s="78" t="str">
        <f t="shared" si="7"/>
        <v>Medición</v>
      </c>
      <c r="O57" s="78">
        <f t="shared" si="8"/>
        <v>9.1300784615911952E-4</v>
      </c>
      <c r="P57" s="78">
        <f t="shared" si="9"/>
        <v>9.1300784615911941E-4</v>
      </c>
      <c r="Q57" s="78">
        <f>O57+P57*Hoja1!$C$19</f>
        <v>2.6477227538614461E-2</v>
      </c>
      <c r="AD57" t="str">
        <f t="shared" si="1"/>
        <v>TEA-001</v>
      </c>
      <c r="AE57">
        <f t="shared" si="2"/>
        <v>240</v>
      </c>
      <c r="AF57">
        <v>0</v>
      </c>
      <c r="AG57" t="str">
        <f t="shared" si="10"/>
        <v>Medición</v>
      </c>
      <c r="AH57">
        <f t="shared" si="3"/>
        <v>192</v>
      </c>
      <c r="AI57" t="s">
        <v>510</v>
      </c>
      <c r="AJ57">
        <f t="shared" si="4"/>
        <v>48</v>
      </c>
      <c r="AK57">
        <f t="shared" si="11"/>
        <v>5.4368345456640004</v>
      </c>
      <c r="AL57">
        <f>IF(H57="",AK57*'Fraccion masica'!$AB$36,H57*AK57)</f>
        <v>1.3451809343501104</v>
      </c>
      <c r="AM57">
        <f>IF(I57="",AK57*'Fraccion masica'!$AB$35,I57*AK57)</f>
        <v>0.49026817057431887</v>
      </c>
      <c r="AN57">
        <f>IFERROR(AL57*Hoja1!$C$24/Hoja1!$C$25/Hoja1!$C$26*16.04/1000000,0)</f>
        <v>9.1300784615911941E-4</v>
      </c>
      <c r="AO57">
        <f>IFERROR(AM57*Hoja1!$C$24/Hoja1!$C$25/Hoja1!$C$26*44.01/1000000,0)</f>
        <v>9.1300784615911952E-4</v>
      </c>
    </row>
    <row r="58" spans="2:41" x14ac:dyDescent="0.75">
      <c r="B58" s="52" t="s">
        <v>1218</v>
      </c>
      <c r="C58" s="52">
        <v>24</v>
      </c>
      <c r="D58" s="111" t="s">
        <v>510</v>
      </c>
      <c r="E58" s="111">
        <v>0.2</v>
      </c>
      <c r="F58" s="131" t="s">
        <v>507</v>
      </c>
      <c r="G58" s="92">
        <v>10</v>
      </c>
      <c r="H58" s="52"/>
      <c r="I58" s="52"/>
      <c r="J58" s="216" t="str">
        <f t="shared" si="0"/>
        <v>Octubre</v>
      </c>
      <c r="K58" s="78" t="str">
        <f t="shared" si="5"/>
        <v>NA</v>
      </c>
      <c r="L58" s="78">
        <f t="shared" si="5"/>
        <v>48</v>
      </c>
      <c r="M58" s="78">
        <f t="shared" si="6"/>
        <v>192</v>
      </c>
      <c r="N58" s="78" t="str">
        <f t="shared" si="7"/>
        <v>Medición</v>
      </c>
      <c r="O58" s="78">
        <f t="shared" si="8"/>
        <v>9.1300784615911952E-4</v>
      </c>
      <c r="P58" s="78">
        <f t="shared" si="9"/>
        <v>9.1300784615911941E-4</v>
      </c>
      <c r="Q58" s="78">
        <f>O58+P58*Hoja1!$C$19</f>
        <v>2.6477227538614461E-2</v>
      </c>
      <c r="AD58" t="str">
        <f t="shared" si="1"/>
        <v>TEA-001</v>
      </c>
      <c r="AE58">
        <f t="shared" si="2"/>
        <v>240</v>
      </c>
      <c r="AF58">
        <v>0</v>
      </c>
      <c r="AG58" t="str">
        <f t="shared" si="10"/>
        <v>Medición</v>
      </c>
      <c r="AH58">
        <f t="shared" si="3"/>
        <v>192</v>
      </c>
      <c r="AI58" t="s">
        <v>510</v>
      </c>
      <c r="AJ58">
        <f t="shared" si="4"/>
        <v>48</v>
      </c>
      <c r="AK58">
        <f t="shared" si="11"/>
        <v>5.4368345456640004</v>
      </c>
      <c r="AL58">
        <f>IF(H58="",AK58*'Fraccion masica'!$AB$36,H58*AK58)</f>
        <v>1.3451809343501104</v>
      </c>
      <c r="AM58">
        <f>IF(I58="",AK58*'Fraccion masica'!$AB$35,I58*AK58)</f>
        <v>0.49026817057431887</v>
      </c>
      <c r="AN58">
        <f>IFERROR(AL58*Hoja1!$C$24/Hoja1!$C$25/Hoja1!$C$26*16.04/1000000,0)</f>
        <v>9.1300784615911941E-4</v>
      </c>
      <c r="AO58">
        <f>IFERROR(AM58*Hoja1!$C$24/Hoja1!$C$25/Hoja1!$C$26*44.01/1000000,0)</f>
        <v>9.1300784615911952E-4</v>
      </c>
    </row>
    <row r="59" spans="2:41" x14ac:dyDescent="0.75">
      <c r="B59" s="52" t="s">
        <v>1218</v>
      </c>
      <c r="C59" s="52">
        <v>100</v>
      </c>
      <c r="D59" s="111" t="s">
        <v>510</v>
      </c>
      <c r="E59" s="111">
        <v>0.2</v>
      </c>
      <c r="F59" s="131" t="s">
        <v>508</v>
      </c>
      <c r="G59" s="92">
        <v>10</v>
      </c>
      <c r="H59" s="52"/>
      <c r="I59" s="52"/>
      <c r="J59" s="216" t="str">
        <f t="shared" si="0"/>
        <v>Noviembre</v>
      </c>
      <c r="K59" s="78" t="str">
        <f t="shared" si="5"/>
        <v>NA</v>
      </c>
      <c r="L59" s="78">
        <f t="shared" si="5"/>
        <v>200</v>
      </c>
      <c r="M59" s="78">
        <f t="shared" si="6"/>
        <v>800</v>
      </c>
      <c r="N59" s="78" t="str">
        <f t="shared" si="7"/>
        <v>Medición</v>
      </c>
      <c r="O59" s="78">
        <f t="shared" si="8"/>
        <v>3.8041993589963317E-3</v>
      </c>
      <c r="P59" s="78">
        <f t="shared" si="9"/>
        <v>3.8041993589963317E-3</v>
      </c>
      <c r="Q59" s="78">
        <f>O59+P59*Hoja1!$C$19</f>
        <v>0.11032178141089362</v>
      </c>
      <c r="AD59" t="str">
        <f t="shared" si="1"/>
        <v>TEA-001</v>
      </c>
      <c r="AE59">
        <f t="shared" si="2"/>
        <v>1000</v>
      </c>
      <c r="AF59">
        <v>0</v>
      </c>
      <c r="AG59" t="str">
        <f t="shared" si="10"/>
        <v>Medición</v>
      </c>
      <c r="AH59">
        <f t="shared" si="3"/>
        <v>800</v>
      </c>
      <c r="AI59" t="s">
        <v>510</v>
      </c>
      <c r="AJ59">
        <f t="shared" si="4"/>
        <v>200</v>
      </c>
      <c r="AK59">
        <f t="shared" si="11"/>
        <v>22.653477273600004</v>
      </c>
      <c r="AL59">
        <f>IF(H59="",AK59*'Fraccion masica'!$AB$36,H59*AK59)</f>
        <v>5.6049205597921281</v>
      </c>
      <c r="AM59">
        <f>IF(I59="",AK59*'Fraccion masica'!$AB$35,I59*AK59)</f>
        <v>2.0427840440596623</v>
      </c>
      <c r="AN59">
        <f>IFERROR(AL59*Hoja1!$C$24/Hoja1!$C$25/Hoja1!$C$26*16.04/1000000,0)</f>
        <v>3.8041993589963317E-3</v>
      </c>
      <c r="AO59">
        <f>IFERROR(AM59*Hoja1!$C$24/Hoja1!$C$25/Hoja1!$C$26*44.01/1000000,0)</f>
        <v>3.8041993589963317E-3</v>
      </c>
    </row>
    <row r="60" spans="2:41" x14ac:dyDescent="0.75">
      <c r="B60" s="52" t="s">
        <v>1218</v>
      </c>
      <c r="C60" s="52">
        <v>100</v>
      </c>
      <c r="D60" s="111" t="s">
        <v>510</v>
      </c>
      <c r="E60" s="111">
        <v>0.2</v>
      </c>
      <c r="F60" s="131" t="s">
        <v>509</v>
      </c>
      <c r="G60" s="92">
        <v>10</v>
      </c>
      <c r="H60" s="52"/>
      <c r="I60" s="52"/>
      <c r="J60" s="216" t="str">
        <f t="shared" si="0"/>
        <v>Diciembre</v>
      </c>
      <c r="K60" s="78" t="str">
        <f t="shared" si="5"/>
        <v>NA</v>
      </c>
      <c r="L60" s="78">
        <f t="shared" si="5"/>
        <v>200</v>
      </c>
      <c r="M60" s="78">
        <f t="shared" si="6"/>
        <v>800</v>
      </c>
      <c r="N60" s="78" t="str">
        <f t="shared" si="7"/>
        <v>Medición</v>
      </c>
      <c r="O60" s="78">
        <f t="shared" si="8"/>
        <v>3.8041993589963317E-3</v>
      </c>
      <c r="P60" s="78">
        <f t="shared" si="9"/>
        <v>3.8041993589963317E-3</v>
      </c>
      <c r="Q60" s="78">
        <f>O60+P60*Hoja1!$C$19</f>
        <v>0.11032178141089362</v>
      </c>
      <c r="AD60" t="str">
        <f t="shared" si="1"/>
        <v>TEA-001</v>
      </c>
      <c r="AE60">
        <f t="shared" si="2"/>
        <v>1000</v>
      </c>
      <c r="AF60">
        <v>0</v>
      </c>
      <c r="AG60" t="str">
        <f t="shared" si="10"/>
        <v>Medición</v>
      </c>
      <c r="AH60">
        <f t="shared" si="3"/>
        <v>800</v>
      </c>
      <c r="AI60" t="s">
        <v>510</v>
      </c>
      <c r="AJ60">
        <f t="shared" si="4"/>
        <v>200</v>
      </c>
      <c r="AK60">
        <f t="shared" si="11"/>
        <v>22.653477273600004</v>
      </c>
      <c r="AL60">
        <f>IF(H60="",AK60*'Fraccion masica'!$AB$36,H60*AK60)</f>
        <v>5.6049205597921281</v>
      </c>
      <c r="AM60">
        <f>IF(I60="",AK60*'Fraccion masica'!$AB$35,I60*AK60)</f>
        <v>2.0427840440596623</v>
      </c>
      <c r="AN60">
        <f>IFERROR(AL60*Hoja1!$C$24/Hoja1!$C$25/Hoja1!$C$26*16.04/1000000,0)</f>
        <v>3.8041993589963317E-3</v>
      </c>
      <c r="AO60">
        <f>IFERROR(AM60*Hoja1!$C$24/Hoja1!$C$25/Hoja1!$C$26*44.01/1000000,0)</f>
        <v>3.8041993589963317E-3</v>
      </c>
    </row>
    <row r="61" spans="2:41" x14ac:dyDescent="0.75">
      <c r="B61" s="52"/>
      <c r="C61" s="52"/>
      <c r="D61" s="111" t="s">
        <v>510</v>
      </c>
      <c r="E61" s="111"/>
      <c r="F61" s="131"/>
      <c r="G61" s="92"/>
      <c r="H61" s="52"/>
      <c r="I61" s="52"/>
      <c r="J61" s="216" t="str">
        <f t="shared" si="0"/>
        <v/>
      </c>
      <c r="K61" s="78" t="str">
        <f t="shared" si="5"/>
        <v>NA</v>
      </c>
      <c r="L61" s="78">
        <f t="shared" si="5"/>
        <v>0</v>
      </c>
      <c r="M61" s="78">
        <f t="shared" si="6"/>
        <v>0</v>
      </c>
      <c r="N61" s="78" t="str">
        <f t="shared" si="7"/>
        <v>Estimación</v>
      </c>
      <c r="O61" s="78">
        <f t="shared" si="8"/>
        <v>0</v>
      </c>
      <c r="P61" s="78">
        <f t="shared" si="9"/>
        <v>0</v>
      </c>
      <c r="Q61" s="78">
        <f>O61+P61*Hoja1!$C$19</f>
        <v>0</v>
      </c>
      <c r="AD61">
        <f t="shared" si="1"/>
        <v>0</v>
      </c>
      <c r="AE61">
        <f t="shared" si="2"/>
        <v>0</v>
      </c>
      <c r="AF61">
        <v>0</v>
      </c>
      <c r="AG61" t="str">
        <f t="shared" si="10"/>
        <v>Estimación</v>
      </c>
      <c r="AH61">
        <f t="shared" si="3"/>
        <v>0</v>
      </c>
      <c r="AI61" t="s">
        <v>510</v>
      </c>
      <c r="AJ61">
        <f t="shared" si="4"/>
        <v>0</v>
      </c>
      <c r="AK61">
        <f t="shared" si="11"/>
        <v>0</v>
      </c>
      <c r="AL61">
        <f>IF(H61="",AK61*'Fraccion masica'!$AB$36,H61*AK61)</f>
        <v>0</v>
      </c>
      <c r="AM61">
        <f>IF(I61="",AK61*'Fraccion masica'!$AB$35,I61*AK61)</f>
        <v>0</v>
      </c>
      <c r="AN61">
        <f>IFERROR(AL61*Hoja1!$C$24/Hoja1!$C$25/Hoja1!$C$26*16.04/1000000,0)</f>
        <v>0</v>
      </c>
      <c r="AO61">
        <f>IFERROR(AM61*Hoja1!$C$24/Hoja1!$C$25/Hoja1!$C$26*44.01/1000000,0)</f>
        <v>0</v>
      </c>
    </row>
    <row r="62" spans="2:41" x14ac:dyDescent="0.75">
      <c r="B62" s="52"/>
      <c r="C62" s="52"/>
      <c r="D62" s="111" t="s">
        <v>510</v>
      </c>
      <c r="E62" s="111"/>
      <c r="F62" s="131"/>
      <c r="G62" s="92"/>
      <c r="H62" s="52"/>
      <c r="I62" s="52"/>
      <c r="J62" s="216" t="str">
        <f t="shared" si="0"/>
        <v/>
      </c>
      <c r="K62" s="78" t="str">
        <f t="shared" si="5"/>
        <v>NA</v>
      </c>
      <c r="L62" s="78">
        <f t="shared" si="5"/>
        <v>0</v>
      </c>
      <c r="M62" s="78">
        <f t="shared" si="6"/>
        <v>0</v>
      </c>
      <c r="N62" s="78" t="str">
        <f t="shared" si="7"/>
        <v>Estimación</v>
      </c>
      <c r="O62" s="78">
        <f t="shared" si="8"/>
        <v>0</v>
      </c>
      <c r="P62" s="78">
        <f t="shared" si="9"/>
        <v>0</v>
      </c>
      <c r="Q62" s="78">
        <f>O62+P62*Hoja1!$C$19</f>
        <v>0</v>
      </c>
      <c r="AD62">
        <f t="shared" si="1"/>
        <v>0</v>
      </c>
      <c r="AE62">
        <f t="shared" si="2"/>
        <v>0</v>
      </c>
      <c r="AF62">
        <v>0</v>
      </c>
      <c r="AG62" t="str">
        <f t="shared" si="10"/>
        <v>Estimación</v>
      </c>
      <c r="AH62">
        <f t="shared" si="3"/>
        <v>0</v>
      </c>
      <c r="AI62" t="s">
        <v>510</v>
      </c>
      <c r="AJ62">
        <f t="shared" si="4"/>
        <v>0</v>
      </c>
      <c r="AK62">
        <f t="shared" si="11"/>
        <v>0</v>
      </c>
      <c r="AL62">
        <f>IF(H62="",AK62*'Fraccion masica'!$AB$36,H62*AK62)</f>
        <v>0</v>
      </c>
      <c r="AM62">
        <f>IF(I62="",AK62*'Fraccion masica'!$AB$35,I62*AK62)</f>
        <v>0</v>
      </c>
      <c r="AN62">
        <f>IFERROR(AL62*Hoja1!$C$24/Hoja1!$C$25/Hoja1!$C$26*16.04/1000000,0)</f>
        <v>0</v>
      </c>
      <c r="AO62">
        <f>IFERROR(AM62*Hoja1!$C$24/Hoja1!$C$25/Hoja1!$C$26*44.01/1000000,0)</f>
        <v>0</v>
      </c>
    </row>
    <row r="63" spans="2:41" x14ac:dyDescent="0.75">
      <c r="B63" s="52"/>
      <c r="C63" s="52"/>
      <c r="D63" s="111" t="s">
        <v>510</v>
      </c>
      <c r="E63" s="111"/>
      <c r="F63" s="131"/>
      <c r="G63" s="92"/>
      <c r="H63" s="52"/>
      <c r="I63" s="52"/>
      <c r="J63" s="216" t="str">
        <f t="shared" si="0"/>
        <v/>
      </c>
      <c r="K63" s="78" t="str">
        <f t="shared" si="5"/>
        <v>NA</v>
      </c>
      <c r="L63" s="78">
        <f t="shared" si="5"/>
        <v>0</v>
      </c>
      <c r="M63" s="78">
        <f t="shared" si="6"/>
        <v>0</v>
      </c>
      <c r="N63" s="78" t="str">
        <f t="shared" si="7"/>
        <v>Estimación</v>
      </c>
      <c r="O63" s="78">
        <f t="shared" si="8"/>
        <v>0</v>
      </c>
      <c r="P63" s="78">
        <f t="shared" si="9"/>
        <v>0</v>
      </c>
      <c r="Q63" s="78">
        <f>O63+P63*Hoja1!$C$19</f>
        <v>0</v>
      </c>
      <c r="AD63">
        <f t="shared" si="1"/>
        <v>0</v>
      </c>
      <c r="AE63">
        <f t="shared" si="2"/>
        <v>0</v>
      </c>
      <c r="AF63">
        <v>0</v>
      </c>
      <c r="AG63" t="str">
        <f t="shared" si="10"/>
        <v>Estimación</v>
      </c>
      <c r="AH63">
        <f t="shared" si="3"/>
        <v>0</v>
      </c>
      <c r="AI63" t="s">
        <v>510</v>
      </c>
      <c r="AJ63">
        <f t="shared" si="4"/>
        <v>0</v>
      </c>
      <c r="AK63">
        <f t="shared" si="11"/>
        <v>0</v>
      </c>
      <c r="AL63">
        <f>IF(H63="",AK63*'Fraccion masica'!$AB$36,H63*AK63)</f>
        <v>0</v>
      </c>
      <c r="AM63">
        <f>IF(I63="",AK63*'Fraccion masica'!$AB$35,I63*AK63)</f>
        <v>0</v>
      </c>
      <c r="AN63">
        <f>IFERROR(AL63*Hoja1!$C$24/Hoja1!$C$25/Hoja1!$C$26*16.04/1000000,0)</f>
        <v>0</v>
      </c>
      <c r="AO63">
        <f>IFERROR(AM63*Hoja1!$C$24/Hoja1!$C$25/Hoja1!$C$26*44.01/1000000,0)</f>
        <v>0</v>
      </c>
    </row>
    <row r="64" spans="2:41" x14ac:dyDescent="0.75">
      <c r="B64" s="52"/>
      <c r="C64" s="52"/>
      <c r="D64" s="111" t="s">
        <v>510</v>
      </c>
      <c r="E64" s="111"/>
      <c r="F64" s="131"/>
      <c r="G64" s="92"/>
      <c r="H64" s="52"/>
      <c r="I64" s="52"/>
      <c r="J64" s="216" t="str">
        <f t="shared" si="0"/>
        <v/>
      </c>
      <c r="K64" s="78" t="str">
        <f t="shared" si="5"/>
        <v>NA</v>
      </c>
      <c r="L64" s="78">
        <f t="shared" si="5"/>
        <v>0</v>
      </c>
      <c r="M64" s="78">
        <f t="shared" si="6"/>
        <v>0</v>
      </c>
      <c r="N64" s="78" t="str">
        <f t="shared" si="7"/>
        <v>Estimación</v>
      </c>
      <c r="O64" s="78">
        <f t="shared" si="8"/>
        <v>0</v>
      </c>
      <c r="P64" s="78">
        <f t="shared" si="9"/>
        <v>0</v>
      </c>
      <c r="Q64" s="78">
        <f>O64+P64*Hoja1!$C$19</f>
        <v>0</v>
      </c>
      <c r="AD64">
        <f t="shared" si="1"/>
        <v>0</v>
      </c>
      <c r="AE64">
        <f t="shared" si="2"/>
        <v>0</v>
      </c>
      <c r="AF64">
        <v>0</v>
      </c>
      <c r="AG64" t="str">
        <f t="shared" si="10"/>
        <v>Estimación</v>
      </c>
      <c r="AH64">
        <f t="shared" si="3"/>
        <v>0</v>
      </c>
      <c r="AI64" t="s">
        <v>510</v>
      </c>
      <c r="AJ64">
        <f t="shared" si="4"/>
        <v>0</v>
      </c>
      <c r="AK64">
        <f t="shared" si="11"/>
        <v>0</v>
      </c>
      <c r="AL64">
        <f>IF(H64="",AK64*'Fraccion masica'!$AB$36,H64*AK64)</f>
        <v>0</v>
      </c>
      <c r="AM64">
        <f>IF(I64="",AK64*'Fraccion masica'!$AB$35,I64*AK64)</f>
        <v>0</v>
      </c>
      <c r="AN64">
        <f>IFERROR(AL64*Hoja1!$C$24/Hoja1!$C$25/Hoja1!$C$26*16.04/1000000,0)</f>
        <v>0</v>
      </c>
      <c r="AO64">
        <f>IFERROR(AM64*Hoja1!$C$24/Hoja1!$C$25/Hoja1!$C$26*44.01/1000000,0)</f>
        <v>0</v>
      </c>
    </row>
    <row r="65" spans="2:41" x14ac:dyDescent="0.75">
      <c r="B65" s="52"/>
      <c r="C65" s="52"/>
      <c r="D65" s="111" t="s">
        <v>510</v>
      </c>
      <c r="E65" s="111"/>
      <c r="F65" s="131"/>
      <c r="G65" s="92"/>
      <c r="H65" s="52"/>
      <c r="I65" s="52"/>
      <c r="J65" s="216" t="str">
        <f t="shared" si="0"/>
        <v/>
      </c>
      <c r="K65" s="78" t="str">
        <f t="shared" si="5"/>
        <v>NA</v>
      </c>
      <c r="L65" s="78">
        <f t="shared" si="5"/>
        <v>0</v>
      </c>
      <c r="M65" s="78">
        <f t="shared" si="6"/>
        <v>0</v>
      </c>
      <c r="N65" s="78" t="str">
        <f t="shared" si="7"/>
        <v>Estimación</v>
      </c>
      <c r="O65" s="78">
        <f t="shared" si="8"/>
        <v>0</v>
      </c>
      <c r="P65" s="78">
        <f t="shared" si="9"/>
        <v>0</v>
      </c>
      <c r="Q65" s="78">
        <f>O65+P65*Hoja1!$C$19</f>
        <v>0</v>
      </c>
      <c r="AD65">
        <f t="shared" si="1"/>
        <v>0</v>
      </c>
      <c r="AE65">
        <f t="shared" si="2"/>
        <v>0</v>
      </c>
      <c r="AF65">
        <v>0</v>
      </c>
      <c r="AG65" t="str">
        <f t="shared" si="10"/>
        <v>Estimación</v>
      </c>
      <c r="AH65">
        <f t="shared" si="3"/>
        <v>0</v>
      </c>
      <c r="AI65" t="s">
        <v>510</v>
      </c>
      <c r="AJ65">
        <f t="shared" si="4"/>
        <v>0</v>
      </c>
      <c r="AK65">
        <f t="shared" si="11"/>
        <v>0</v>
      </c>
      <c r="AL65">
        <f>IF(H65="",AK65*'Fraccion masica'!$AB$36,H65*AK65)</f>
        <v>0</v>
      </c>
      <c r="AM65">
        <f>IF(I65="",AK65*'Fraccion masica'!$AB$35,I65*AK65)</f>
        <v>0</v>
      </c>
      <c r="AN65">
        <f>IFERROR(AL65*Hoja1!$C$24/Hoja1!$C$25/Hoja1!$C$26*16.04/1000000,0)</f>
        <v>0</v>
      </c>
      <c r="AO65">
        <f>IFERROR(AM65*Hoja1!$C$24/Hoja1!$C$25/Hoja1!$C$26*44.01/1000000,0)</f>
        <v>0</v>
      </c>
    </row>
    <row r="66" spans="2:41" x14ac:dyDescent="0.75">
      <c r="B66" s="52"/>
      <c r="C66" s="52"/>
      <c r="D66" s="111" t="s">
        <v>510</v>
      </c>
      <c r="E66" s="111"/>
      <c r="F66" s="131"/>
      <c r="G66" s="92"/>
      <c r="H66" s="52"/>
      <c r="I66" s="52"/>
      <c r="J66" s="216" t="str">
        <f t="shared" si="0"/>
        <v/>
      </c>
      <c r="K66" s="78" t="str">
        <f t="shared" ref="K66:L129" si="12">AI66</f>
        <v>NA</v>
      </c>
      <c r="L66" s="78">
        <f t="shared" si="12"/>
        <v>0</v>
      </c>
      <c r="M66" s="78">
        <f t="shared" si="6"/>
        <v>0</v>
      </c>
      <c r="N66" s="78" t="str">
        <f t="shared" si="7"/>
        <v>Estimación</v>
      </c>
      <c r="O66" s="78">
        <f t="shared" si="8"/>
        <v>0</v>
      </c>
      <c r="P66" s="78">
        <f t="shared" si="9"/>
        <v>0</v>
      </c>
      <c r="Q66" s="78">
        <f>O66+P66*Hoja1!$C$19</f>
        <v>0</v>
      </c>
      <c r="AD66">
        <f t="shared" si="1"/>
        <v>0</v>
      </c>
      <c r="AE66">
        <f t="shared" si="2"/>
        <v>0</v>
      </c>
      <c r="AF66">
        <v>0</v>
      </c>
      <c r="AG66" t="str">
        <f t="shared" si="10"/>
        <v>Estimación</v>
      </c>
      <c r="AH66">
        <f t="shared" si="3"/>
        <v>0</v>
      </c>
      <c r="AI66" t="s">
        <v>510</v>
      </c>
      <c r="AJ66">
        <f t="shared" si="4"/>
        <v>0</v>
      </c>
      <c r="AK66">
        <f t="shared" si="11"/>
        <v>0</v>
      </c>
      <c r="AL66">
        <f>IF(H66="",AK66*'Fraccion masica'!$AB$36,H66*AK66)</f>
        <v>0</v>
      </c>
      <c r="AM66">
        <f>IF(I66="",AK66*'Fraccion masica'!$AB$35,I66*AK66)</f>
        <v>0</v>
      </c>
      <c r="AN66">
        <f>IFERROR(AL66*Hoja1!$C$24/Hoja1!$C$25/Hoja1!$C$26*16.04/1000000,0)</f>
        <v>0</v>
      </c>
      <c r="AO66">
        <f>IFERROR(AM66*Hoja1!$C$24/Hoja1!$C$25/Hoja1!$C$26*44.01/1000000,0)</f>
        <v>0</v>
      </c>
    </row>
    <row r="67" spans="2:41" x14ac:dyDescent="0.75">
      <c r="B67" s="52"/>
      <c r="C67" s="52"/>
      <c r="D67" s="111" t="s">
        <v>510</v>
      </c>
      <c r="E67" s="111"/>
      <c r="F67" s="131"/>
      <c r="G67" s="92"/>
      <c r="H67" s="52"/>
      <c r="I67" s="52"/>
      <c r="J67" s="216" t="str">
        <f t="shared" si="0"/>
        <v/>
      </c>
      <c r="K67" s="78" t="str">
        <f t="shared" si="12"/>
        <v>NA</v>
      </c>
      <c r="L67" s="78">
        <f t="shared" si="12"/>
        <v>0</v>
      </c>
      <c r="M67" s="78">
        <f t="shared" si="6"/>
        <v>0</v>
      </c>
      <c r="N67" s="78" t="str">
        <f t="shared" si="7"/>
        <v>Estimación</v>
      </c>
      <c r="O67" s="78">
        <f t="shared" si="8"/>
        <v>0</v>
      </c>
      <c r="P67" s="78">
        <f t="shared" si="9"/>
        <v>0</v>
      </c>
      <c r="Q67" s="78">
        <f>O67+P67*Hoja1!$C$19</f>
        <v>0</v>
      </c>
      <c r="AD67">
        <f t="shared" si="1"/>
        <v>0</v>
      </c>
      <c r="AE67">
        <f t="shared" si="2"/>
        <v>0</v>
      </c>
      <c r="AF67">
        <v>0</v>
      </c>
      <c r="AG67" t="str">
        <f t="shared" si="10"/>
        <v>Estimación</v>
      </c>
      <c r="AH67">
        <f t="shared" si="3"/>
        <v>0</v>
      </c>
      <c r="AI67" t="s">
        <v>510</v>
      </c>
      <c r="AJ67">
        <f t="shared" si="4"/>
        <v>0</v>
      </c>
      <c r="AK67">
        <f t="shared" si="11"/>
        <v>0</v>
      </c>
      <c r="AL67">
        <f>IF(H67="",AK67*'Fraccion masica'!$AB$36,H67*AK67)</f>
        <v>0</v>
      </c>
      <c r="AM67">
        <f>IF(I67="",AK67*'Fraccion masica'!$AB$35,I67*AK67)</f>
        <v>0</v>
      </c>
      <c r="AN67">
        <f>IFERROR(AL67*Hoja1!$C$24/Hoja1!$C$25/Hoja1!$C$26*16.04/1000000,0)</f>
        <v>0</v>
      </c>
      <c r="AO67">
        <f>IFERROR(AM67*Hoja1!$C$24/Hoja1!$C$25/Hoja1!$C$26*44.01/1000000,0)</f>
        <v>0</v>
      </c>
    </row>
    <row r="68" spans="2:41" x14ac:dyDescent="0.75">
      <c r="B68" s="52"/>
      <c r="C68" s="52"/>
      <c r="D68" s="111" t="s">
        <v>510</v>
      </c>
      <c r="E68" s="111"/>
      <c r="F68" s="131"/>
      <c r="G68" s="92"/>
      <c r="H68" s="52"/>
      <c r="I68" s="52"/>
      <c r="J68" s="216" t="str">
        <f t="shared" si="0"/>
        <v/>
      </c>
      <c r="K68" s="78" t="str">
        <f t="shared" si="12"/>
        <v>NA</v>
      </c>
      <c r="L68" s="78">
        <f t="shared" si="12"/>
        <v>0</v>
      </c>
      <c r="M68" s="78">
        <f t="shared" si="6"/>
        <v>0</v>
      </c>
      <c r="N68" s="78" t="str">
        <f t="shared" si="7"/>
        <v>Estimación</v>
      </c>
      <c r="O68" s="78">
        <f t="shared" si="8"/>
        <v>0</v>
      </c>
      <c r="P68" s="78">
        <f t="shared" si="9"/>
        <v>0</v>
      </c>
      <c r="Q68" s="78">
        <f>O68+P68*Hoja1!$C$19</f>
        <v>0</v>
      </c>
      <c r="AD68">
        <f t="shared" si="1"/>
        <v>0</v>
      </c>
      <c r="AE68">
        <f t="shared" si="2"/>
        <v>0</v>
      </c>
      <c r="AF68">
        <v>0</v>
      </c>
      <c r="AG68" t="str">
        <f t="shared" si="10"/>
        <v>Estimación</v>
      </c>
      <c r="AH68">
        <f t="shared" si="3"/>
        <v>0</v>
      </c>
      <c r="AI68" t="s">
        <v>510</v>
      </c>
      <c r="AJ68">
        <f t="shared" si="4"/>
        <v>0</v>
      </c>
      <c r="AK68">
        <f t="shared" si="11"/>
        <v>0</v>
      </c>
      <c r="AL68">
        <f>IF(H68="",AK68*'Fraccion masica'!$AB$36,H68*AK68)</f>
        <v>0</v>
      </c>
      <c r="AM68">
        <f>IF(I68="",AK68*'Fraccion masica'!$AB$35,I68*AK68)</f>
        <v>0</v>
      </c>
      <c r="AN68">
        <f>IFERROR(AL68*Hoja1!$C$24/Hoja1!$C$25/Hoja1!$C$26*16.04/1000000,0)</f>
        <v>0</v>
      </c>
      <c r="AO68">
        <f>IFERROR(AM68*Hoja1!$C$24/Hoja1!$C$25/Hoja1!$C$26*44.01/1000000,0)</f>
        <v>0</v>
      </c>
    </row>
    <row r="69" spans="2:41" x14ac:dyDescent="0.75">
      <c r="B69" s="52"/>
      <c r="C69" s="52"/>
      <c r="D69" s="111" t="s">
        <v>510</v>
      </c>
      <c r="E69" s="111"/>
      <c r="F69" s="131"/>
      <c r="G69" s="92"/>
      <c r="H69" s="52"/>
      <c r="I69" s="52"/>
      <c r="J69" s="216" t="str">
        <f t="shared" si="0"/>
        <v/>
      </c>
      <c r="K69" s="78" t="str">
        <f t="shared" si="12"/>
        <v>NA</v>
      </c>
      <c r="L69" s="78">
        <f t="shared" si="12"/>
        <v>0</v>
      </c>
      <c r="M69" s="78">
        <f t="shared" si="6"/>
        <v>0</v>
      </c>
      <c r="N69" s="78" t="str">
        <f t="shared" si="7"/>
        <v>Estimación</v>
      </c>
      <c r="O69" s="78">
        <f t="shared" si="8"/>
        <v>0</v>
      </c>
      <c r="P69" s="78">
        <f t="shared" si="9"/>
        <v>0</v>
      </c>
      <c r="Q69" s="78">
        <f>O69+P69*Hoja1!$C$19</f>
        <v>0</v>
      </c>
      <c r="AD69">
        <f t="shared" si="1"/>
        <v>0</v>
      </c>
      <c r="AE69">
        <f t="shared" si="2"/>
        <v>0</v>
      </c>
      <c r="AF69">
        <v>0</v>
      </c>
      <c r="AG69" t="str">
        <f t="shared" si="10"/>
        <v>Estimación</v>
      </c>
      <c r="AH69">
        <f t="shared" si="3"/>
        <v>0</v>
      </c>
      <c r="AI69" t="s">
        <v>510</v>
      </c>
      <c r="AJ69">
        <f t="shared" si="4"/>
        <v>0</v>
      </c>
      <c r="AK69">
        <f t="shared" si="11"/>
        <v>0</v>
      </c>
      <c r="AL69">
        <f>IF(H69="",AK69*'Fraccion masica'!$AB$36,H69*AK69)</f>
        <v>0</v>
      </c>
      <c r="AM69">
        <f>IF(I69="",AK69*'Fraccion masica'!$AB$35,I69*AK69)</f>
        <v>0</v>
      </c>
      <c r="AN69">
        <f>IFERROR(AL69*Hoja1!$C$24/Hoja1!$C$25/Hoja1!$C$26*16.04/1000000,0)</f>
        <v>0</v>
      </c>
      <c r="AO69">
        <f>IFERROR(AM69*Hoja1!$C$24/Hoja1!$C$25/Hoja1!$C$26*44.01/1000000,0)</f>
        <v>0</v>
      </c>
    </row>
    <row r="70" spans="2:41" x14ac:dyDescent="0.75">
      <c r="B70" s="52"/>
      <c r="C70" s="52"/>
      <c r="D70" s="111" t="s">
        <v>510</v>
      </c>
      <c r="E70" s="111"/>
      <c r="F70" s="131"/>
      <c r="G70" s="92"/>
      <c r="H70" s="52"/>
      <c r="I70" s="52"/>
      <c r="J70" s="216" t="str">
        <f t="shared" si="0"/>
        <v/>
      </c>
      <c r="K70" s="78" t="str">
        <f t="shared" si="12"/>
        <v>NA</v>
      </c>
      <c r="L70" s="78">
        <f t="shared" si="12"/>
        <v>0</v>
      </c>
      <c r="M70" s="78">
        <f t="shared" si="6"/>
        <v>0</v>
      </c>
      <c r="N70" s="78" t="str">
        <f t="shared" si="7"/>
        <v>Estimación</v>
      </c>
      <c r="O70" s="78">
        <f t="shared" si="8"/>
        <v>0</v>
      </c>
      <c r="P70" s="78">
        <f t="shared" si="9"/>
        <v>0</v>
      </c>
      <c r="Q70" s="78">
        <f>O70+P70*Hoja1!$C$19</f>
        <v>0</v>
      </c>
      <c r="AD70">
        <f t="shared" si="1"/>
        <v>0</v>
      </c>
      <c r="AE70">
        <f t="shared" si="2"/>
        <v>0</v>
      </c>
      <c r="AF70">
        <v>0</v>
      </c>
      <c r="AG70" t="str">
        <f t="shared" si="10"/>
        <v>Estimación</v>
      </c>
      <c r="AH70">
        <f t="shared" si="3"/>
        <v>0</v>
      </c>
      <c r="AI70" t="s">
        <v>510</v>
      </c>
      <c r="AJ70">
        <f t="shared" si="4"/>
        <v>0</v>
      </c>
      <c r="AK70">
        <f t="shared" si="11"/>
        <v>0</v>
      </c>
      <c r="AL70">
        <f>IF(H70="",AK70*'Fraccion masica'!$AB$36,H70*AK70)</f>
        <v>0</v>
      </c>
      <c r="AM70">
        <f>IF(I70="",AK70*'Fraccion masica'!$AB$35,I70*AK70)</f>
        <v>0</v>
      </c>
      <c r="AN70">
        <f>IFERROR(AL70*Hoja1!$C$24/Hoja1!$C$25/Hoja1!$C$26*16.04/1000000,0)</f>
        <v>0</v>
      </c>
      <c r="AO70">
        <f>IFERROR(AM70*Hoja1!$C$24/Hoja1!$C$25/Hoja1!$C$26*44.01/1000000,0)</f>
        <v>0</v>
      </c>
    </row>
    <row r="71" spans="2:41" x14ac:dyDescent="0.75">
      <c r="B71" s="52"/>
      <c r="C71" s="52"/>
      <c r="D71" s="111" t="s">
        <v>510</v>
      </c>
      <c r="E71" s="111"/>
      <c r="F71" s="131"/>
      <c r="G71" s="92"/>
      <c r="H71" s="52"/>
      <c r="I71" s="52"/>
      <c r="J71" s="216" t="str">
        <f t="shared" si="0"/>
        <v/>
      </c>
      <c r="K71" s="78" t="str">
        <f t="shared" si="12"/>
        <v>NA</v>
      </c>
      <c r="L71" s="78">
        <f t="shared" si="12"/>
        <v>0</v>
      </c>
      <c r="M71" s="78">
        <f t="shared" si="6"/>
        <v>0</v>
      </c>
      <c r="N71" s="78" t="str">
        <f t="shared" si="7"/>
        <v>Estimación</v>
      </c>
      <c r="O71" s="78">
        <f t="shared" si="8"/>
        <v>0</v>
      </c>
      <c r="P71" s="78">
        <f t="shared" si="9"/>
        <v>0</v>
      </c>
      <c r="Q71" s="78">
        <f>O71+P71*Hoja1!$C$19</f>
        <v>0</v>
      </c>
      <c r="AD71">
        <f t="shared" si="1"/>
        <v>0</v>
      </c>
      <c r="AE71">
        <f t="shared" si="2"/>
        <v>0</v>
      </c>
      <c r="AF71">
        <v>0</v>
      </c>
      <c r="AG71" t="str">
        <f t="shared" si="10"/>
        <v>Estimación</v>
      </c>
      <c r="AH71">
        <f t="shared" si="3"/>
        <v>0</v>
      </c>
      <c r="AI71" t="s">
        <v>510</v>
      </c>
      <c r="AJ71">
        <f t="shared" si="4"/>
        <v>0</v>
      </c>
      <c r="AK71">
        <f t="shared" si="11"/>
        <v>0</v>
      </c>
      <c r="AL71">
        <f>IF(H71="",AK71*'Fraccion masica'!$AB$36,H71*AK71)</f>
        <v>0</v>
      </c>
      <c r="AM71">
        <f>IF(I71="",AK71*'Fraccion masica'!$AB$35,I71*AK71)</f>
        <v>0</v>
      </c>
      <c r="AN71">
        <f>IFERROR(AL71*Hoja1!$C$24/Hoja1!$C$25/Hoja1!$C$26*16.04/1000000,0)</f>
        <v>0</v>
      </c>
      <c r="AO71">
        <f>IFERROR(AM71*Hoja1!$C$24/Hoja1!$C$25/Hoja1!$C$26*44.01/1000000,0)</f>
        <v>0</v>
      </c>
    </row>
    <row r="72" spans="2:41" x14ac:dyDescent="0.75">
      <c r="B72" s="52"/>
      <c r="C72" s="52"/>
      <c r="D72" s="111" t="s">
        <v>510</v>
      </c>
      <c r="E72" s="111"/>
      <c r="F72" s="131"/>
      <c r="G72" s="92"/>
      <c r="H72" s="52"/>
      <c r="I72" s="52"/>
      <c r="J72" s="216" t="str">
        <f t="shared" si="0"/>
        <v/>
      </c>
      <c r="K72" s="78" t="str">
        <f t="shared" si="12"/>
        <v>NA</v>
      </c>
      <c r="L72" s="78">
        <f t="shared" si="12"/>
        <v>0</v>
      </c>
      <c r="M72" s="78">
        <f t="shared" si="6"/>
        <v>0</v>
      </c>
      <c r="N72" s="78" t="str">
        <f t="shared" si="7"/>
        <v>Estimación</v>
      </c>
      <c r="O72" s="78">
        <f t="shared" si="8"/>
        <v>0</v>
      </c>
      <c r="P72" s="78">
        <f t="shared" si="9"/>
        <v>0</v>
      </c>
      <c r="Q72" s="78">
        <f>O72+P72*Hoja1!$C$19</f>
        <v>0</v>
      </c>
      <c r="AD72">
        <f t="shared" si="1"/>
        <v>0</v>
      </c>
      <c r="AE72">
        <f t="shared" si="2"/>
        <v>0</v>
      </c>
      <c r="AF72">
        <v>0</v>
      </c>
      <c r="AG72" t="str">
        <f t="shared" si="10"/>
        <v>Estimación</v>
      </c>
      <c r="AH72">
        <f t="shared" si="3"/>
        <v>0</v>
      </c>
      <c r="AI72" t="s">
        <v>510</v>
      </c>
      <c r="AJ72">
        <f t="shared" si="4"/>
        <v>0</v>
      </c>
      <c r="AK72">
        <f t="shared" si="11"/>
        <v>0</v>
      </c>
      <c r="AL72">
        <f>IF(H72="",AK72*'Fraccion masica'!$AB$36,H72*AK72)</f>
        <v>0</v>
      </c>
      <c r="AM72">
        <f>IF(I72="",AK72*'Fraccion masica'!$AB$35,I72*AK72)</f>
        <v>0</v>
      </c>
      <c r="AN72">
        <f>IFERROR(AL72*Hoja1!$C$24/Hoja1!$C$25/Hoja1!$C$26*16.04/1000000,0)</f>
        <v>0</v>
      </c>
      <c r="AO72">
        <f>IFERROR(AM72*Hoja1!$C$24/Hoja1!$C$25/Hoja1!$C$26*44.01/1000000,0)</f>
        <v>0</v>
      </c>
    </row>
    <row r="73" spans="2:41" x14ac:dyDescent="0.75">
      <c r="B73" s="52"/>
      <c r="C73" s="52"/>
      <c r="D73" s="111" t="s">
        <v>510</v>
      </c>
      <c r="E73" s="111"/>
      <c r="F73" s="131"/>
      <c r="G73" s="92"/>
      <c r="H73" s="52"/>
      <c r="I73" s="52"/>
      <c r="J73" s="216" t="str">
        <f t="shared" si="0"/>
        <v/>
      </c>
      <c r="K73" s="78" t="str">
        <f t="shared" si="12"/>
        <v>NA</v>
      </c>
      <c r="L73" s="78">
        <f t="shared" si="12"/>
        <v>0</v>
      </c>
      <c r="M73" s="78">
        <f t="shared" si="6"/>
        <v>0</v>
      </c>
      <c r="N73" s="78" t="str">
        <f t="shared" si="7"/>
        <v>Estimación</v>
      </c>
      <c r="O73" s="78">
        <f t="shared" si="8"/>
        <v>0</v>
      </c>
      <c r="P73" s="78">
        <f t="shared" si="9"/>
        <v>0</v>
      </c>
      <c r="Q73" s="78">
        <f>O73+P73*Hoja1!$C$19</f>
        <v>0</v>
      </c>
      <c r="AD73">
        <f t="shared" si="1"/>
        <v>0</v>
      </c>
      <c r="AE73">
        <f t="shared" si="2"/>
        <v>0</v>
      </c>
      <c r="AF73">
        <v>0</v>
      </c>
      <c r="AG73" t="str">
        <f t="shared" si="10"/>
        <v>Estimación</v>
      </c>
      <c r="AH73">
        <f t="shared" si="3"/>
        <v>0</v>
      </c>
      <c r="AI73" t="s">
        <v>510</v>
      </c>
      <c r="AJ73">
        <f t="shared" si="4"/>
        <v>0</v>
      </c>
      <c r="AK73">
        <f t="shared" si="11"/>
        <v>0</v>
      </c>
      <c r="AL73">
        <f>IF(H73="",AK73*'Fraccion masica'!$AB$36,H73*AK73)</f>
        <v>0</v>
      </c>
      <c r="AM73">
        <f>IF(I73="",AK73*'Fraccion masica'!$AB$35,I73*AK73)</f>
        <v>0</v>
      </c>
      <c r="AN73">
        <f>IFERROR(AL73*Hoja1!$C$24/Hoja1!$C$25/Hoja1!$C$26*16.04/1000000,0)</f>
        <v>0</v>
      </c>
      <c r="AO73">
        <f>IFERROR(AM73*Hoja1!$C$24/Hoja1!$C$25/Hoja1!$C$26*44.01/1000000,0)</f>
        <v>0</v>
      </c>
    </row>
    <row r="74" spans="2:41" x14ac:dyDescent="0.75">
      <c r="B74" s="52"/>
      <c r="C74" s="52"/>
      <c r="D74" s="111" t="s">
        <v>510</v>
      </c>
      <c r="E74" s="111"/>
      <c r="F74" s="131"/>
      <c r="G74" s="92"/>
      <c r="H74" s="52"/>
      <c r="I74" s="52"/>
      <c r="J74" s="216" t="str">
        <f t="shared" si="0"/>
        <v/>
      </c>
      <c r="K74" s="78" t="str">
        <f t="shared" si="12"/>
        <v>NA</v>
      </c>
      <c r="L74" s="78">
        <f t="shared" si="12"/>
        <v>0</v>
      </c>
      <c r="M74" s="78">
        <f t="shared" si="6"/>
        <v>0</v>
      </c>
      <c r="N74" s="78" t="str">
        <f t="shared" si="7"/>
        <v>Estimación</v>
      </c>
      <c r="O74" s="78">
        <f t="shared" si="8"/>
        <v>0</v>
      </c>
      <c r="P74" s="78">
        <f t="shared" si="9"/>
        <v>0</v>
      </c>
      <c r="Q74" s="78">
        <f>O74+P74*Hoja1!$C$19</f>
        <v>0</v>
      </c>
      <c r="AD74">
        <f t="shared" si="1"/>
        <v>0</v>
      </c>
      <c r="AE74">
        <f t="shared" si="2"/>
        <v>0</v>
      </c>
      <c r="AF74">
        <v>0</v>
      </c>
      <c r="AG74" t="str">
        <f t="shared" si="10"/>
        <v>Estimación</v>
      </c>
      <c r="AH74">
        <f t="shared" si="3"/>
        <v>0</v>
      </c>
      <c r="AI74" t="s">
        <v>510</v>
      </c>
      <c r="AJ74">
        <f t="shared" si="4"/>
        <v>0</v>
      </c>
      <c r="AK74">
        <f t="shared" si="11"/>
        <v>0</v>
      </c>
      <c r="AL74">
        <f>IF(H74="",AK74*'Fraccion masica'!$AB$36,H74*AK74)</f>
        <v>0</v>
      </c>
      <c r="AM74">
        <f>IF(I74="",AK74*'Fraccion masica'!$AB$35,I74*AK74)</f>
        <v>0</v>
      </c>
      <c r="AN74">
        <f>IFERROR(AL74*Hoja1!$C$24/Hoja1!$C$25/Hoja1!$C$26*16.04/1000000,0)</f>
        <v>0</v>
      </c>
      <c r="AO74">
        <f>IFERROR(AM74*Hoja1!$C$24/Hoja1!$C$25/Hoja1!$C$26*44.01/1000000,0)</f>
        <v>0</v>
      </c>
    </row>
    <row r="75" spans="2:41" x14ac:dyDescent="0.75">
      <c r="B75" s="52"/>
      <c r="C75" s="52"/>
      <c r="D75" s="111" t="s">
        <v>510</v>
      </c>
      <c r="E75" s="111"/>
      <c r="F75" s="131"/>
      <c r="G75" s="92"/>
      <c r="H75" s="52"/>
      <c r="I75" s="52"/>
      <c r="J75" s="216" t="str">
        <f t="shared" si="0"/>
        <v/>
      </c>
      <c r="K75" s="78" t="str">
        <f t="shared" si="12"/>
        <v>NA</v>
      </c>
      <c r="L75" s="78">
        <f t="shared" si="12"/>
        <v>0</v>
      </c>
      <c r="M75" s="78">
        <f t="shared" si="6"/>
        <v>0</v>
      </c>
      <c r="N75" s="78" t="str">
        <f t="shared" si="7"/>
        <v>Estimación</v>
      </c>
      <c r="O75" s="78">
        <f t="shared" si="8"/>
        <v>0</v>
      </c>
      <c r="P75" s="78">
        <f t="shared" si="9"/>
        <v>0</v>
      </c>
      <c r="Q75" s="78">
        <f>O75+P75*Hoja1!$C$19</f>
        <v>0</v>
      </c>
      <c r="AD75">
        <f t="shared" si="1"/>
        <v>0</v>
      </c>
      <c r="AE75">
        <f t="shared" si="2"/>
        <v>0</v>
      </c>
      <c r="AF75">
        <v>0</v>
      </c>
      <c r="AG75" t="str">
        <f t="shared" si="10"/>
        <v>Estimación</v>
      </c>
      <c r="AH75">
        <f t="shared" si="3"/>
        <v>0</v>
      </c>
      <c r="AI75" t="s">
        <v>510</v>
      </c>
      <c r="AJ75">
        <f t="shared" si="4"/>
        <v>0</v>
      </c>
      <c r="AK75">
        <f t="shared" si="11"/>
        <v>0</v>
      </c>
      <c r="AL75">
        <f>IF(H75="",AK75*'Fraccion masica'!$AB$36,H75*AK75)</f>
        <v>0</v>
      </c>
      <c r="AM75">
        <f>IF(I75="",AK75*'Fraccion masica'!$AB$35,I75*AK75)</f>
        <v>0</v>
      </c>
      <c r="AN75">
        <f>IFERROR(AL75*Hoja1!$C$24/Hoja1!$C$25/Hoja1!$C$26*16.04/1000000,0)</f>
        <v>0</v>
      </c>
      <c r="AO75">
        <f>IFERROR(AM75*Hoja1!$C$24/Hoja1!$C$25/Hoja1!$C$26*44.01/1000000,0)</f>
        <v>0</v>
      </c>
    </row>
    <row r="76" spans="2:41" x14ac:dyDescent="0.75">
      <c r="B76" s="52"/>
      <c r="C76" s="52"/>
      <c r="D76" s="111" t="s">
        <v>510</v>
      </c>
      <c r="E76" s="111"/>
      <c r="F76" s="131"/>
      <c r="G76" s="92"/>
      <c r="H76" s="52"/>
      <c r="I76" s="52"/>
      <c r="J76" s="216" t="str">
        <f t="shared" si="0"/>
        <v/>
      </c>
      <c r="K76" s="78" t="str">
        <f t="shared" si="12"/>
        <v>NA</v>
      </c>
      <c r="L76" s="78">
        <f t="shared" si="12"/>
        <v>0</v>
      </c>
      <c r="M76" s="78">
        <f t="shared" si="6"/>
        <v>0</v>
      </c>
      <c r="N76" s="78" t="str">
        <f t="shared" si="7"/>
        <v>Estimación</v>
      </c>
      <c r="O76" s="78">
        <f t="shared" si="8"/>
        <v>0</v>
      </c>
      <c r="P76" s="78">
        <f t="shared" si="9"/>
        <v>0</v>
      </c>
      <c r="Q76" s="78">
        <f>O76+P76*Hoja1!$C$19</f>
        <v>0</v>
      </c>
      <c r="AD76">
        <f t="shared" si="1"/>
        <v>0</v>
      </c>
      <c r="AE76">
        <f t="shared" si="2"/>
        <v>0</v>
      </c>
      <c r="AF76">
        <v>0</v>
      </c>
      <c r="AG76" t="str">
        <f t="shared" si="10"/>
        <v>Estimación</v>
      </c>
      <c r="AH76">
        <f t="shared" si="3"/>
        <v>0</v>
      </c>
      <c r="AI76" t="s">
        <v>510</v>
      </c>
      <c r="AJ76">
        <f t="shared" si="4"/>
        <v>0</v>
      </c>
      <c r="AK76">
        <f t="shared" si="11"/>
        <v>0</v>
      </c>
      <c r="AL76">
        <f>IF(H76="",AK76*'Fraccion masica'!$AB$36,H76*AK76)</f>
        <v>0</v>
      </c>
      <c r="AM76">
        <f>IF(I76="",AK76*'Fraccion masica'!$AB$35,I76*AK76)</f>
        <v>0</v>
      </c>
      <c r="AN76">
        <f>IFERROR(AL76*Hoja1!$C$24/Hoja1!$C$25/Hoja1!$C$26*16.04/1000000,0)</f>
        <v>0</v>
      </c>
      <c r="AO76">
        <f>IFERROR(AM76*Hoja1!$C$24/Hoja1!$C$25/Hoja1!$C$26*44.01/1000000,0)</f>
        <v>0</v>
      </c>
    </row>
    <row r="77" spans="2:41" x14ac:dyDescent="0.75">
      <c r="B77" s="52"/>
      <c r="C77" s="52"/>
      <c r="D77" s="111" t="s">
        <v>510</v>
      </c>
      <c r="E77" s="111"/>
      <c r="F77" s="131"/>
      <c r="G77" s="92"/>
      <c r="H77" s="52"/>
      <c r="I77" s="52"/>
      <c r="J77" s="216" t="str">
        <f t="shared" si="0"/>
        <v/>
      </c>
      <c r="K77" s="78" t="str">
        <f t="shared" si="12"/>
        <v>NA</v>
      </c>
      <c r="L77" s="78">
        <f t="shared" si="12"/>
        <v>0</v>
      </c>
      <c r="M77" s="78">
        <f t="shared" si="6"/>
        <v>0</v>
      </c>
      <c r="N77" s="78" t="str">
        <f t="shared" si="7"/>
        <v>Estimación</v>
      </c>
      <c r="O77" s="78">
        <f t="shared" si="8"/>
        <v>0</v>
      </c>
      <c r="P77" s="78">
        <f t="shared" si="9"/>
        <v>0</v>
      </c>
      <c r="Q77" s="78">
        <f>O77+P77*Hoja1!$C$19</f>
        <v>0</v>
      </c>
      <c r="AD77">
        <f t="shared" si="1"/>
        <v>0</v>
      </c>
      <c r="AE77">
        <f t="shared" si="2"/>
        <v>0</v>
      </c>
      <c r="AF77">
        <v>0</v>
      </c>
      <c r="AG77" t="str">
        <f t="shared" si="10"/>
        <v>Estimación</v>
      </c>
      <c r="AH77">
        <f t="shared" si="3"/>
        <v>0</v>
      </c>
      <c r="AI77" t="s">
        <v>510</v>
      </c>
      <c r="AJ77">
        <f t="shared" si="4"/>
        <v>0</v>
      </c>
      <c r="AK77">
        <f t="shared" si="11"/>
        <v>0</v>
      </c>
      <c r="AL77">
        <f>IF(H77="",AK77*'Fraccion masica'!$AB$36,H77*AK77)</f>
        <v>0</v>
      </c>
      <c r="AM77">
        <f>IF(I77="",AK77*'Fraccion masica'!$AB$35,I77*AK77)</f>
        <v>0</v>
      </c>
      <c r="AN77">
        <f>IFERROR(AL77*Hoja1!$C$24/Hoja1!$C$25/Hoja1!$C$26*16.04/1000000,0)</f>
        <v>0</v>
      </c>
      <c r="AO77">
        <f>IFERROR(AM77*Hoja1!$C$24/Hoja1!$C$25/Hoja1!$C$26*44.01/1000000,0)</f>
        <v>0</v>
      </c>
    </row>
    <row r="78" spans="2:41" x14ac:dyDescent="0.75">
      <c r="B78" s="52"/>
      <c r="C78" s="52"/>
      <c r="D78" s="111" t="s">
        <v>510</v>
      </c>
      <c r="E78" s="111"/>
      <c r="F78" s="131"/>
      <c r="G78" s="92"/>
      <c r="H78" s="52"/>
      <c r="I78" s="52"/>
      <c r="J78" s="216" t="str">
        <f t="shared" si="0"/>
        <v/>
      </c>
      <c r="K78" s="78" t="str">
        <f t="shared" si="12"/>
        <v>NA</v>
      </c>
      <c r="L78" s="78">
        <f t="shared" si="12"/>
        <v>0</v>
      </c>
      <c r="M78" s="78">
        <f t="shared" si="6"/>
        <v>0</v>
      </c>
      <c r="N78" s="78" t="str">
        <f t="shared" si="7"/>
        <v>Estimación</v>
      </c>
      <c r="O78" s="78">
        <f t="shared" si="8"/>
        <v>0</v>
      </c>
      <c r="P78" s="78">
        <f t="shared" si="9"/>
        <v>0</v>
      </c>
      <c r="Q78" s="78">
        <f>O78+P78*Hoja1!$C$19</f>
        <v>0</v>
      </c>
      <c r="AD78">
        <f t="shared" si="1"/>
        <v>0</v>
      </c>
      <c r="AE78">
        <f t="shared" si="2"/>
        <v>0</v>
      </c>
      <c r="AF78">
        <v>0</v>
      </c>
      <c r="AG78" t="str">
        <f t="shared" si="10"/>
        <v>Estimación</v>
      </c>
      <c r="AH78">
        <f t="shared" si="3"/>
        <v>0</v>
      </c>
      <c r="AI78" t="s">
        <v>510</v>
      </c>
      <c r="AJ78">
        <f t="shared" si="4"/>
        <v>0</v>
      </c>
      <c r="AK78">
        <f t="shared" si="11"/>
        <v>0</v>
      </c>
      <c r="AL78">
        <f>IF(H78="",AK78*'Fraccion masica'!$AB$36,H78*AK78)</f>
        <v>0</v>
      </c>
      <c r="AM78">
        <f>IF(I78="",AK78*'Fraccion masica'!$AB$35,I78*AK78)</f>
        <v>0</v>
      </c>
      <c r="AN78">
        <f>IFERROR(AL78*Hoja1!$C$24/Hoja1!$C$25/Hoja1!$C$26*16.04/1000000,0)</f>
        <v>0</v>
      </c>
      <c r="AO78">
        <f>IFERROR(AM78*Hoja1!$C$24/Hoja1!$C$25/Hoja1!$C$26*44.01/1000000,0)</f>
        <v>0</v>
      </c>
    </row>
    <row r="79" spans="2:41" x14ac:dyDescent="0.75">
      <c r="B79" s="52"/>
      <c r="C79" s="52"/>
      <c r="D79" s="111" t="s">
        <v>510</v>
      </c>
      <c r="E79" s="111"/>
      <c r="F79" s="131"/>
      <c r="G79" s="92"/>
      <c r="H79" s="52"/>
      <c r="I79" s="52"/>
      <c r="J79" s="216" t="str">
        <f t="shared" si="0"/>
        <v/>
      </c>
      <c r="K79" s="78" t="str">
        <f t="shared" si="12"/>
        <v>NA</v>
      </c>
      <c r="L79" s="78">
        <f t="shared" si="12"/>
        <v>0</v>
      </c>
      <c r="M79" s="78">
        <f t="shared" si="6"/>
        <v>0</v>
      </c>
      <c r="N79" s="78" t="str">
        <f t="shared" si="7"/>
        <v>Estimación</v>
      </c>
      <c r="O79" s="78">
        <f t="shared" si="8"/>
        <v>0</v>
      </c>
      <c r="P79" s="78">
        <f t="shared" si="9"/>
        <v>0</v>
      </c>
      <c r="Q79" s="78">
        <f>O79+P79*Hoja1!$C$19</f>
        <v>0</v>
      </c>
      <c r="AD79">
        <f t="shared" si="1"/>
        <v>0</v>
      </c>
      <c r="AE79">
        <f t="shared" si="2"/>
        <v>0</v>
      </c>
      <c r="AF79">
        <v>0</v>
      </c>
      <c r="AG79" t="str">
        <f t="shared" si="10"/>
        <v>Estimación</v>
      </c>
      <c r="AH79">
        <f t="shared" si="3"/>
        <v>0</v>
      </c>
      <c r="AI79" t="s">
        <v>510</v>
      </c>
      <c r="AJ79">
        <f t="shared" si="4"/>
        <v>0</v>
      </c>
      <c r="AK79">
        <f t="shared" si="11"/>
        <v>0</v>
      </c>
      <c r="AL79">
        <f>IF(H79="",AK79*'Fraccion masica'!$AB$36,H79*AK79)</f>
        <v>0</v>
      </c>
      <c r="AM79">
        <f>IF(I79="",AK79*'Fraccion masica'!$AB$35,I79*AK79)</f>
        <v>0</v>
      </c>
      <c r="AN79">
        <f>IFERROR(AL79*Hoja1!$C$24/Hoja1!$C$25/Hoja1!$C$26*16.04/1000000,0)</f>
        <v>0</v>
      </c>
      <c r="AO79">
        <f>IFERROR(AM79*Hoja1!$C$24/Hoja1!$C$25/Hoja1!$C$26*44.01/1000000,0)</f>
        <v>0</v>
      </c>
    </row>
    <row r="80" spans="2:41" x14ac:dyDescent="0.75">
      <c r="B80" s="52"/>
      <c r="C80" s="52"/>
      <c r="D80" s="111" t="s">
        <v>510</v>
      </c>
      <c r="E80" s="111"/>
      <c r="F80" s="131"/>
      <c r="G80" s="92"/>
      <c r="H80" s="52"/>
      <c r="I80" s="52"/>
      <c r="J80" s="216" t="str">
        <f t="shared" si="0"/>
        <v/>
      </c>
      <c r="K80" s="78" t="str">
        <f t="shared" si="12"/>
        <v>NA</v>
      </c>
      <c r="L80" s="78">
        <f t="shared" si="12"/>
        <v>0</v>
      </c>
      <c r="M80" s="78">
        <f t="shared" si="6"/>
        <v>0</v>
      </c>
      <c r="N80" s="78" t="str">
        <f t="shared" si="7"/>
        <v>Estimación</v>
      </c>
      <c r="O80" s="78">
        <f t="shared" si="8"/>
        <v>0</v>
      </c>
      <c r="P80" s="78">
        <f t="shared" si="9"/>
        <v>0</v>
      </c>
      <c r="Q80" s="78">
        <f>O80+P80*Hoja1!$C$19</f>
        <v>0</v>
      </c>
      <c r="AD80">
        <f t="shared" si="1"/>
        <v>0</v>
      </c>
      <c r="AE80">
        <f t="shared" si="2"/>
        <v>0</v>
      </c>
      <c r="AF80">
        <v>0</v>
      </c>
      <c r="AG80" t="str">
        <f t="shared" si="10"/>
        <v>Estimación</v>
      </c>
      <c r="AH80">
        <f t="shared" si="3"/>
        <v>0</v>
      </c>
      <c r="AI80" t="s">
        <v>510</v>
      </c>
      <c r="AJ80">
        <f t="shared" si="4"/>
        <v>0</v>
      </c>
      <c r="AK80">
        <f t="shared" si="11"/>
        <v>0</v>
      </c>
      <c r="AL80">
        <f>IF(H80="",AK80*'Fraccion masica'!$AB$36,H80*AK80)</f>
        <v>0</v>
      </c>
      <c r="AM80">
        <f>IF(I80="",AK80*'Fraccion masica'!$AB$35,I80*AK80)</f>
        <v>0</v>
      </c>
      <c r="AN80">
        <f>IFERROR(AL80*Hoja1!$C$24/Hoja1!$C$25/Hoja1!$C$26*16.04/1000000,0)</f>
        <v>0</v>
      </c>
      <c r="AO80">
        <f>IFERROR(AM80*Hoja1!$C$24/Hoja1!$C$25/Hoja1!$C$26*44.01/1000000,0)</f>
        <v>0</v>
      </c>
    </row>
    <row r="81" spans="2:41" x14ac:dyDescent="0.75">
      <c r="B81" s="52"/>
      <c r="C81" s="52"/>
      <c r="D81" s="111" t="s">
        <v>510</v>
      </c>
      <c r="E81" s="111"/>
      <c r="F81" s="131"/>
      <c r="G81" s="92"/>
      <c r="H81" s="52"/>
      <c r="I81" s="52"/>
      <c r="J81" s="216" t="str">
        <f t="shared" ref="J81:J112" si="13">IF(F81="","",F81)</f>
        <v/>
      </c>
      <c r="K81" s="78" t="str">
        <f t="shared" si="12"/>
        <v>NA</v>
      </c>
      <c r="L81" s="78">
        <f t="shared" si="12"/>
        <v>0</v>
      </c>
      <c r="M81" s="78">
        <f t="shared" si="6"/>
        <v>0</v>
      </c>
      <c r="N81" s="78" t="str">
        <f t="shared" si="7"/>
        <v>Estimación</v>
      </c>
      <c r="O81" s="78">
        <f t="shared" si="8"/>
        <v>0</v>
      </c>
      <c r="P81" s="78">
        <f t="shared" si="9"/>
        <v>0</v>
      </c>
      <c r="Q81" s="78">
        <f>O81+P81*Hoja1!$C$19</f>
        <v>0</v>
      </c>
      <c r="AD81">
        <f t="shared" ref="AD81:AD112" si="14">B81</f>
        <v>0</v>
      </c>
      <c r="AE81">
        <f t="shared" ref="AE81:AE112" si="15">IFERROR(G81*C81,0)</f>
        <v>0</v>
      </c>
      <c r="AF81">
        <v>0</v>
      </c>
      <c r="AG81" t="str">
        <f t="shared" si="10"/>
        <v>Estimación</v>
      </c>
      <c r="AH81">
        <f t="shared" ref="AH81:AH112" si="16">IF(AE81&lt;&gt;0,AE81,AF81)*(1-E81)</f>
        <v>0</v>
      </c>
      <c r="AI81" t="s">
        <v>510</v>
      </c>
      <c r="AJ81">
        <f t="shared" ref="AJ81:AJ112" si="17">IF(AE81&lt;&gt;0,AE81,AF81)*(E81)</f>
        <v>0</v>
      </c>
      <c r="AK81">
        <f t="shared" si="11"/>
        <v>0</v>
      </c>
      <c r="AL81">
        <f>IF(H81="",AK81*'Fraccion masica'!$AB$36,H81*AK81)</f>
        <v>0</v>
      </c>
      <c r="AM81">
        <f>IF(I81="",AK81*'Fraccion masica'!$AB$35,I81*AK81)</f>
        <v>0</v>
      </c>
      <c r="AN81">
        <f>IFERROR(AL81*Hoja1!$C$24/Hoja1!$C$25/Hoja1!$C$26*16.04/1000000,0)</f>
        <v>0</v>
      </c>
      <c r="AO81">
        <f>IFERROR(AM81*Hoja1!$C$24/Hoja1!$C$25/Hoja1!$C$26*44.01/1000000,0)</f>
        <v>0</v>
      </c>
    </row>
    <row r="82" spans="2:41" x14ac:dyDescent="0.75">
      <c r="B82" s="52"/>
      <c r="C82" s="52"/>
      <c r="D82" s="111" t="s">
        <v>510</v>
      </c>
      <c r="E82" s="111"/>
      <c r="F82" s="131"/>
      <c r="G82" s="92"/>
      <c r="H82" s="52"/>
      <c r="I82" s="52"/>
      <c r="J82" s="216" t="str">
        <f t="shared" si="13"/>
        <v/>
      </c>
      <c r="K82" s="78" t="str">
        <f t="shared" si="12"/>
        <v>NA</v>
      </c>
      <c r="L82" s="78">
        <f t="shared" si="12"/>
        <v>0</v>
      </c>
      <c r="M82" s="78">
        <f t="shared" si="6"/>
        <v>0</v>
      </c>
      <c r="N82" s="78" t="str">
        <f t="shared" si="7"/>
        <v>Estimación</v>
      </c>
      <c r="O82" s="78">
        <f t="shared" si="8"/>
        <v>0</v>
      </c>
      <c r="P82" s="78">
        <f t="shared" si="9"/>
        <v>0</v>
      </c>
      <c r="Q82" s="78">
        <f>O82+P82*Hoja1!$C$19</f>
        <v>0</v>
      </c>
      <c r="AD82">
        <f t="shared" si="14"/>
        <v>0</v>
      </c>
      <c r="AE82">
        <f t="shared" si="15"/>
        <v>0</v>
      </c>
      <c r="AF82">
        <v>0</v>
      </c>
      <c r="AG82" t="str">
        <f t="shared" si="10"/>
        <v>Estimación</v>
      </c>
      <c r="AH82">
        <f t="shared" si="16"/>
        <v>0</v>
      </c>
      <c r="AI82" t="s">
        <v>510</v>
      </c>
      <c r="AJ82">
        <f t="shared" si="17"/>
        <v>0</v>
      </c>
      <c r="AK82">
        <f t="shared" si="11"/>
        <v>0</v>
      </c>
      <c r="AL82">
        <f>IF(H82="",AK82*'Fraccion masica'!$AB$36,H82*AK82)</f>
        <v>0</v>
      </c>
      <c r="AM82">
        <f>IF(I82="",AK82*'Fraccion masica'!$AB$35,I82*AK82)</f>
        <v>0</v>
      </c>
      <c r="AN82">
        <f>IFERROR(AL82*Hoja1!$C$24/Hoja1!$C$25/Hoja1!$C$26*16.04/1000000,0)</f>
        <v>0</v>
      </c>
      <c r="AO82">
        <f>IFERROR(AM82*Hoja1!$C$24/Hoja1!$C$25/Hoja1!$C$26*44.01/1000000,0)</f>
        <v>0</v>
      </c>
    </row>
    <row r="83" spans="2:41" x14ac:dyDescent="0.75">
      <c r="B83" s="52"/>
      <c r="C83" s="52"/>
      <c r="D83" s="111" t="s">
        <v>510</v>
      </c>
      <c r="E83" s="111"/>
      <c r="F83" s="131"/>
      <c r="G83" s="92"/>
      <c r="H83" s="52"/>
      <c r="I83" s="52"/>
      <c r="J83" s="216" t="str">
        <f t="shared" si="13"/>
        <v/>
      </c>
      <c r="K83" s="78" t="str">
        <f t="shared" si="12"/>
        <v>NA</v>
      </c>
      <c r="L83" s="78">
        <f t="shared" si="12"/>
        <v>0</v>
      </c>
      <c r="M83" s="78">
        <f t="shared" si="6"/>
        <v>0</v>
      </c>
      <c r="N83" s="78" t="str">
        <f t="shared" si="7"/>
        <v>Estimación</v>
      </c>
      <c r="O83" s="78">
        <f t="shared" si="8"/>
        <v>0</v>
      </c>
      <c r="P83" s="78">
        <f t="shared" si="9"/>
        <v>0</v>
      </c>
      <c r="Q83" s="78">
        <f>O83+P83*Hoja1!$C$19</f>
        <v>0</v>
      </c>
      <c r="AD83">
        <f t="shared" si="14"/>
        <v>0</v>
      </c>
      <c r="AE83">
        <f t="shared" si="15"/>
        <v>0</v>
      </c>
      <c r="AF83">
        <v>0</v>
      </c>
      <c r="AG83" t="str">
        <f t="shared" si="10"/>
        <v>Estimación</v>
      </c>
      <c r="AH83">
        <f t="shared" si="16"/>
        <v>0</v>
      </c>
      <c r="AI83" t="s">
        <v>510</v>
      </c>
      <c r="AJ83">
        <f t="shared" si="17"/>
        <v>0</v>
      </c>
      <c r="AK83">
        <f t="shared" si="11"/>
        <v>0</v>
      </c>
      <c r="AL83">
        <f>IF(H83="",AK83*'Fraccion masica'!$AB$36,H83*AK83)</f>
        <v>0</v>
      </c>
      <c r="AM83">
        <f>IF(I83="",AK83*'Fraccion masica'!$AB$35,I83*AK83)</f>
        <v>0</v>
      </c>
      <c r="AN83">
        <f>IFERROR(AL83*Hoja1!$C$24/Hoja1!$C$25/Hoja1!$C$26*16.04/1000000,0)</f>
        <v>0</v>
      </c>
      <c r="AO83">
        <f>IFERROR(AM83*Hoja1!$C$24/Hoja1!$C$25/Hoja1!$C$26*44.01/1000000,0)</f>
        <v>0</v>
      </c>
    </row>
    <row r="84" spans="2:41" x14ac:dyDescent="0.75">
      <c r="B84" s="52"/>
      <c r="C84" s="52"/>
      <c r="D84" s="111" t="s">
        <v>510</v>
      </c>
      <c r="E84" s="111"/>
      <c r="F84" s="131"/>
      <c r="G84" s="92"/>
      <c r="H84" s="52"/>
      <c r="I84" s="52"/>
      <c r="J84" s="216" t="str">
        <f t="shared" si="13"/>
        <v/>
      </c>
      <c r="K84" s="78" t="str">
        <f t="shared" si="12"/>
        <v>NA</v>
      </c>
      <c r="L84" s="78">
        <f t="shared" si="12"/>
        <v>0</v>
      </c>
      <c r="M84" s="78">
        <f t="shared" si="6"/>
        <v>0</v>
      </c>
      <c r="N84" s="78" t="str">
        <f t="shared" si="7"/>
        <v>Estimación</v>
      </c>
      <c r="O84" s="78">
        <f t="shared" si="8"/>
        <v>0</v>
      </c>
      <c r="P84" s="78">
        <f t="shared" si="9"/>
        <v>0</v>
      </c>
      <c r="Q84" s="78">
        <f>O84+P84*Hoja1!$C$19</f>
        <v>0</v>
      </c>
      <c r="AD84">
        <f t="shared" si="14"/>
        <v>0</v>
      </c>
      <c r="AE84">
        <f t="shared" si="15"/>
        <v>0</v>
      </c>
      <c r="AF84">
        <v>0</v>
      </c>
      <c r="AG84" t="str">
        <f t="shared" si="10"/>
        <v>Estimación</v>
      </c>
      <c r="AH84">
        <f t="shared" si="16"/>
        <v>0</v>
      </c>
      <c r="AI84" t="s">
        <v>510</v>
      </c>
      <c r="AJ84">
        <f t="shared" si="17"/>
        <v>0</v>
      </c>
      <c r="AK84">
        <f t="shared" si="11"/>
        <v>0</v>
      </c>
      <c r="AL84">
        <f>IF(H84="",AK84*'Fraccion masica'!$AB$36,H84*AK84)</f>
        <v>0</v>
      </c>
      <c r="AM84">
        <f>IF(I84="",AK84*'Fraccion masica'!$AB$35,I84*AK84)</f>
        <v>0</v>
      </c>
      <c r="AN84">
        <f>IFERROR(AL84*Hoja1!$C$24/Hoja1!$C$25/Hoja1!$C$26*16.04/1000000,0)</f>
        <v>0</v>
      </c>
      <c r="AO84">
        <f>IFERROR(AM84*Hoja1!$C$24/Hoja1!$C$25/Hoja1!$C$26*44.01/1000000,0)</f>
        <v>0</v>
      </c>
    </row>
    <row r="85" spans="2:41" x14ac:dyDescent="0.75">
      <c r="B85" s="52"/>
      <c r="C85" s="52"/>
      <c r="D85" s="111" t="s">
        <v>510</v>
      </c>
      <c r="E85" s="111"/>
      <c r="F85" s="131"/>
      <c r="G85" s="92"/>
      <c r="H85" s="52"/>
      <c r="I85" s="52"/>
      <c r="J85" s="216" t="str">
        <f t="shared" si="13"/>
        <v/>
      </c>
      <c r="K85" s="78" t="str">
        <f t="shared" si="12"/>
        <v>NA</v>
      </c>
      <c r="L85" s="78">
        <f t="shared" si="12"/>
        <v>0</v>
      </c>
      <c r="M85" s="78">
        <f t="shared" si="6"/>
        <v>0</v>
      </c>
      <c r="N85" s="78" t="str">
        <f t="shared" si="7"/>
        <v>Estimación</v>
      </c>
      <c r="O85" s="78">
        <f t="shared" si="8"/>
        <v>0</v>
      </c>
      <c r="P85" s="78">
        <f t="shared" si="9"/>
        <v>0</v>
      </c>
      <c r="Q85" s="78">
        <f>O85+P85*Hoja1!$C$19</f>
        <v>0</v>
      </c>
      <c r="AD85">
        <f t="shared" si="14"/>
        <v>0</v>
      </c>
      <c r="AE85">
        <f t="shared" si="15"/>
        <v>0</v>
      </c>
      <c r="AF85">
        <v>0</v>
      </c>
      <c r="AG85" t="str">
        <f t="shared" si="10"/>
        <v>Estimación</v>
      </c>
      <c r="AH85">
        <f t="shared" si="16"/>
        <v>0</v>
      </c>
      <c r="AI85" t="s">
        <v>510</v>
      </c>
      <c r="AJ85">
        <f t="shared" si="17"/>
        <v>0</v>
      </c>
      <c r="AK85">
        <f t="shared" si="11"/>
        <v>0</v>
      </c>
      <c r="AL85">
        <f>IF(H85="",AK85*'Fraccion masica'!$AB$36,H85*AK85)</f>
        <v>0</v>
      </c>
      <c r="AM85">
        <f>IF(I85="",AK85*'Fraccion masica'!$AB$35,I85*AK85)</f>
        <v>0</v>
      </c>
      <c r="AN85">
        <f>IFERROR(AL85*Hoja1!$C$24/Hoja1!$C$25/Hoja1!$C$26*16.04/1000000,0)</f>
        <v>0</v>
      </c>
      <c r="AO85">
        <f>IFERROR(AM85*Hoja1!$C$24/Hoja1!$C$25/Hoja1!$C$26*44.01/1000000,0)</f>
        <v>0</v>
      </c>
    </row>
    <row r="86" spans="2:41" x14ac:dyDescent="0.75">
      <c r="B86" s="52"/>
      <c r="C86" s="52"/>
      <c r="D86" s="111" t="s">
        <v>510</v>
      </c>
      <c r="E86" s="111"/>
      <c r="F86" s="131"/>
      <c r="G86" s="92"/>
      <c r="H86" s="52"/>
      <c r="I86" s="52"/>
      <c r="J86" s="216" t="str">
        <f t="shared" si="13"/>
        <v/>
      </c>
      <c r="K86" s="78" t="str">
        <f t="shared" si="12"/>
        <v>NA</v>
      </c>
      <c r="L86" s="78">
        <f t="shared" si="12"/>
        <v>0</v>
      </c>
      <c r="M86" s="78">
        <f t="shared" si="6"/>
        <v>0</v>
      </c>
      <c r="N86" s="78" t="str">
        <f t="shared" si="7"/>
        <v>Estimación</v>
      </c>
      <c r="O86" s="78">
        <f t="shared" si="8"/>
        <v>0</v>
      </c>
      <c r="P86" s="78">
        <f t="shared" si="9"/>
        <v>0</v>
      </c>
      <c r="Q86" s="78">
        <f>O86+P86*Hoja1!$C$19</f>
        <v>0</v>
      </c>
      <c r="AD86">
        <f t="shared" si="14"/>
        <v>0</v>
      </c>
      <c r="AE86">
        <f t="shared" si="15"/>
        <v>0</v>
      </c>
      <c r="AF86">
        <v>0</v>
      </c>
      <c r="AG86" t="str">
        <f t="shared" si="10"/>
        <v>Estimación</v>
      </c>
      <c r="AH86">
        <f t="shared" si="16"/>
        <v>0</v>
      </c>
      <c r="AI86" t="s">
        <v>510</v>
      </c>
      <c r="AJ86">
        <f t="shared" si="17"/>
        <v>0</v>
      </c>
      <c r="AK86">
        <f t="shared" si="11"/>
        <v>0</v>
      </c>
      <c r="AL86">
        <f>IF(H86="",AK86*'Fraccion masica'!$AB$36,H86*AK86)</f>
        <v>0</v>
      </c>
      <c r="AM86">
        <f>IF(I86="",AK86*'Fraccion masica'!$AB$35,I86*AK86)</f>
        <v>0</v>
      </c>
      <c r="AN86">
        <f>IFERROR(AL86*Hoja1!$C$24/Hoja1!$C$25/Hoja1!$C$26*16.04/1000000,0)</f>
        <v>0</v>
      </c>
      <c r="AO86">
        <f>IFERROR(AM86*Hoja1!$C$24/Hoja1!$C$25/Hoja1!$C$26*44.01/1000000,0)</f>
        <v>0</v>
      </c>
    </row>
    <row r="87" spans="2:41" x14ac:dyDescent="0.75">
      <c r="B87" s="52"/>
      <c r="C87" s="52"/>
      <c r="D87" s="111" t="s">
        <v>510</v>
      </c>
      <c r="E87" s="111"/>
      <c r="F87" s="131"/>
      <c r="G87" s="92"/>
      <c r="H87" s="52"/>
      <c r="I87" s="52"/>
      <c r="J87" s="216" t="str">
        <f t="shared" si="13"/>
        <v/>
      </c>
      <c r="K87" s="78" t="str">
        <f t="shared" si="12"/>
        <v>NA</v>
      </c>
      <c r="L87" s="78">
        <f t="shared" si="12"/>
        <v>0</v>
      </c>
      <c r="M87" s="78">
        <f t="shared" si="6"/>
        <v>0</v>
      </c>
      <c r="N87" s="78" t="str">
        <f t="shared" si="7"/>
        <v>Estimación</v>
      </c>
      <c r="O87" s="78">
        <f t="shared" si="8"/>
        <v>0</v>
      </c>
      <c r="P87" s="78">
        <f t="shared" si="9"/>
        <v>0</v>
      </c>
      <c r="Q87" s="78">
        <f>O87+P87*Hoja1!$C$19</f>
        <v>0</v>
      </c>
      <c r="AD87">
        <f t="shared" si="14"/>
        <v>0</v>
      </c>
      <c r="AE87">
        <f t="shared" si="15"/>
        <v>0</v>
      </c>
      <c r="AF87">
        <v>0</v>
      </c>
      <c r="AG87" t="str">
        <f t="shared" si="10"/>
        <v>Estimación</v>
      </c>
      <c r="AH87">
        <f t="shared" si="16"/>
        <v>0</v>
      </c>
      <c r="AI87" t="s">
        <v>510</v>
      </c>
      <c r="AJ87">
        <f t="shared" si="17"/>
        <v>0</v>
      </c>
      <c r="AK87">
        <f t="shared" si="11"/>
        <v>0</v>
      </c>
      <c r="AL87">
        <f>IF(H87="",AK87*'Fraccion masica'!$AB$36,H87*AK87)</f>
        <v>0</v>
      </c>
      <c r="AM87">
        <f>IF(I87="",AK87*'Fraccion masica'!$AB$35,I87*AK87)</f>
        <v>0</v>
      </c>
      <c r="AN87">
        <f>IFERROR(AL87*Hoja1!$C$24/Hoja1!$C$25/Hoja1!$C$26*16.04/1000000,0)</f>
        <v>0</v>
      </c>
      <c r="AO87">
        <f>IFERROR(AM87*Hoja1!$C$24/Hoja1!$C$25/Hoja1!$C$26*44.01/1000000,0)</f>
        <v>0</v>
      </c>
    </row>
    <row r="88" spans="2:41" x14ac:dyDescent="0.75">
      <c r="B88" s="52"/>
      <c r="C88" s="52"/>
      <c r="D88" s="111" t="s">
        <v>510</v>
      </c>
      <c r="E88" s="111"/>
      <c r="F88" s="131"/>
      <c r="G88" s="92"/>
      <c r="H88" s="52"/>
      <c r="I88" s="52"/>
      <c r="J88" s="216" t="str">
        <f t="shared" si="13"/>
        <v/>
      </c>
      <c r="K88" s="78" t="str">
        <f t="shared" si="12"/>
        <v>NA</v>
      </c>
      <c r="L88" s="78">
        <f t="shared" si="12"/>
        <v>0</v>
      </c>
      <c r="M88" s="78">
        <f t="shared" si="6"/>
        <v>0</v>
      </c>
      <c r="N88" s="78" t="str">
        <f t="shared" si="7"/>
        <v>Estimación</v>
      </c>
      <c r="O88" s="78">
        <f t="shared" si="8"/>
        <v>0</v>
      </c>
      <c r="P88" s="78">
        <f t="shared" si="9"/>
        <v>0</v>
      </c>
      <c r="Q88" s="78">
        <f>O88+P88*Hoja1!$C$19</f>
        <v>0</v>
      </c>
      <c r="AD88">
        <f t="shared" si="14"/>
        <v>0</v>
      </c>
      <c r="AE88">
        <f t="shared" si="15"/>
        <v>0</v>
      </c>
      <c r="AF88">
        <v>0</v>
      </c>
      <c r="AG88" t="str">
        <f t="shared" si="10"/>
        <v>Estimación</v>
      </c>
      <c r="AH88">
        <f t="shared" si="16"/>
        <v>0</v>
      </c>
      <c r="AI88" t="s">
        <v>510</v>
      </c>
      <c r="AJ88">
        <f t="shared" si="17"/>
        <v>0</v>
      </c>
      <c r="AK88">
        <f t="shared" si="11"/>
        <v>0</v>
      </c>
      <c r="AL88">
        <f>IF(H88="",AK88*'Fraccion masica'!$AB$36,H88*AK88)</f>
        <v>0</v>
      </c>
      <c r="AM88">
        <f>IF(I88="",AK88*'Fraccion masica'!$AB$35,I88*AK88)</f>
        <v>0</v>
      </c>
      <c r="AN88">
        <f>IFERROR(AL88*Hoja1!$C$24/Hoja1!$C$25/Hoja1!$C$26*16.04/1000000,0)</f>
        <v>0</v>
      </c>
      <c r="AO88">
        <f>IFERROR(AM88*Hoja1!$C$24/Hoja1!$C$25/Hoja1!$C$26*44.01/1000000,0)</f>
        <v>0</v>
      </c>
    </row>
    <row r="89" spans="2:41" x14ac:dyDescent="0.75">
      <c r="B89" s="52"/>
      <c r="C89" s="52"/>
      <c r="D89" s="111" t="s">
        <v>510</v>
      </c>
      <c r="E89" s="111"/>
      <c r="F89" s="131"/>
      <c r="G89" s="92"/>
      <c r="H89" s="52"/>
      <c r="I89" s="52"/>
      <c r="J89" s="216" t="str">
        <f t="shared" si="13"/>
        <v/>
      </c>
      <c r="K89" s="78" t="str">
        <f t="shared" si="12"/>
        <v>NA</v>
      </c>
      <c r="L89" s="78">
        <f t="shared" si="12"/>
        <v>0</v>
      </c>
      <c r="M89" s="78">
        <f t="shared" si="6"/>
        <v>0</v>
      </c>
      <c r="N89" s="78" t="str">
        <f t="shared" si="7"/>
        <v>Estimación</v>
      </c>
      <c r="O89" s="78">
        <f t="shared" si="8"/>
        <v>0</v>
      </c>
      <c r="P89" s="78">
        <f t="shared" si="9"/>
        <v>0</v>
      </c>
      <c r="Q89" s="78">
        <f>O89+P89*Hoja1!$C$19</f>
        <v>0</v>
      </c>
      <c r="AD89">
        <f t="shared" si="14"/>
        <v>0</v>
      </c>
      <c r="AE89">
        <f t="shared" si="15"/>
        <v>0</v>
      </c>
      <c r="AF89">
        <v>0</v>
      </c>
      <c r="AG89" t="str">
        <f t="shared" si="10"/>
        <v>Estimación</v>
      </c>
      <c r="AH89">
        <f t="shared" si="16"/>
        <v>0</v>
      </c>
      <c r="AI89" t="s">
        <v>510</v>
      </c>
      <c r="AJ89">
        <f t="shared" si="17"/>
        <v>0</v>
      </c>
      <c r="AK89">
        <f t="shared" si="11"/>
        <v>0</v>
      </c>
      <c r="AL89">
        <f>IF(H89="",AK89*'Fraccion masica'!$AB$36,H89*AK89)</f>
        <v>0</v>
      </c>
      <c r="AM89">
        <f>IF(I89="",AK89*'Fraccion masica'!$AB$35,I89*AK89)</f>
        <v>0</v>
      </c>
      <c r="AN89">
        <f>IFERROR(AL89*Hoja1!$C$24/Hoja1!$C$25/Hoja1!$C$26*16.04/1000000,0)</f>
        <v>0</v>
      </c>
      <c r="AO89">
        <f>IFERROR(AM89*Hoja1!$C$24/Hoja1!$C$25/Hoja1!$C$26*44.01/1000000,0)</f>
        <v>0</v>
      </c>
    </row>
    <row r="90" spans="2:41" x14ac:dyDescent="0.75">
      <c r="B90" s="52"/>
      <c r="C90" s="52"/>
      <c r="D90" s="111" t="s">
        <v>510</v>
      </c>
      <c r="E90" s="111"/>
      <c r="F90" s="131"/>
      <c r="G90" s="92"/>
      <c r="H90" s="52"/>
      <c r="I90" s="52"/>
      <c r="J90" s="216" t="str">
        <f t="shared" si="13"/>
        <v/>
      </c>
      <c r="K90" s="78" t="str">
        <f t="shared" si="12"/>
        <v>NA</v>
      </c>
      <c r="L90" s="78">
        <f t="shared" si="12"/>
        <v>0</v>
      </c>
      <c r="M90" s="78">
        <f t="shared" si="6"/>
        <v>0</v>
      </c>
      <c r="N90" s="78" t="str">
        <f t="shared" si="7"/>
        <v>Estimación</v>
      </c>
      <c r="O90" s="78">
        <f t="shared" si="8"/>
        <v>0</v>
      </c>
      <c r="P90" s="78">
        <f t="shared" si="9"/>
        <v>0</v>
      </c>
      <c r="Q90" s="78">
        <f>O90+P90*Hoja1!$C$19</f>
        <v>0</v>
      </c>
      <c r="AD90">
        <f t="shared" si="14"/>
        <v>0</v>
      </c>
      <c r="AE90">
        <f t="shared" si="15"/>
        <v>0</v>
      </c>
      <c r="AF90">
        <v>0</v>
      </c>
      <c r="AG90" t="str">
        <f t="shared" si="10"/>
        <v>Estimación</v>
      </c>
      <c r="AH90">
        <f t="shared" si="16"/>
        <v>0</v>
      </c>
      <c r="AI90" t="s">
        <v>510</v>
      </c>
      <c r="AJ90">
        <f t="shared" si="17"/>
        <v>0</v>
      </c>
      <c r="AK90">
        <f t="shared" si="11"/>
        <v>0</v>
      </c>
      <c r="AL90">
        <f>IF(H90="",AK90*'Fraccion masica'!$AB$36,H90*AK90)</f>
        <v>0</v>
      </c>
      <c r="AM90">
        <f>IF(I90="",AK90*'Fraccion masica'!$AB$35,I90*AK90)</f>
        <v>0</v>
      </c>
      <c r="AN90">
        <f>IFERROR(AL90*Hoja1!$C$24/Hoja1!$C$25/Hoja1!$C$26*16.04/1000000,0)</f>
        <v>0</v>
      </c>
      <c r="AO90">
        <f>IFERROR(AM90*Hoja1!$C$24/Hoja1!$C$25/Hoja1!$C$26*44.01/1000000,0)</f>
        <v>0</v>
      </c>
    </row>
    <row r="91" spans="2:41" x14ac:dyDescent="0.75">
      <c r="B91" s="52"/>
      <c r="C91" s="52"/>
      <c r="D91" s="111" t="s">
        <v>510</v>
      </c>
      <c r="E91" s="111"/>
      <c r="F91" s="131"/>
      <c r="G91" s="92"/>
      <c r="H91" s="52"/>
      <c r="I91" s="52"/>
      <c r="J91" s="216" t="str">
        <f t="shared" si="13"/>
        <v/>
      </c>
      <c r="K91" s="78" t="str">
        <f t="shared" si="12"/>
        <v>NA</v>
      </c>
      <c r="L91" s="78">
        <f t="shared" si="12"/>
        <v>0</v>
      </c>
      <c r="M91" s="78">
        <f t="shared" si="6"/>
        <v>0</v>
      </c>
      <c r="N91" s="78" t="str">
        <f t="shared" si="7"/>
        <v>Estimación</v>
      </c>
      <c r="O91" s="78">
        <f t="shared" si="8"/>
        <v>0</v>
      </c>
      <c r="P91" s="78">
        <f t="shared" si="9"/>
        <v>0</v>
      </c>
      <c r="Q91" s="78">
        <f>O91+P91*Hoja1!$C$19</f>
        <v>0</v>
      </c>
      <c r="AD91">
        <f t="shared" si="14"/>
        <v>0</v>
      </c>
      <c r="AE91">
        <f t="shared" si="15"/>
        <v>0</v>
      </c>
      <c r="AF91">
        <v>0</v>
      </c>
      <c r="AG91" t="str">
        <f t="shared" si="10"/>
        <v>Estimación</v>
      </c>
      <c r="AH91">
        <f t="shared" si="16"/>
        <v>0</v>
      </c>
      <c r="AI91" t="s">
        <v>510</v>
      </c>
      <c r="AJ91">
        <f t="shared" si="17"/>
        <v>0</v>
      </c>
      <c r="AK91">
        <f t="shared" si="11"/>
        <v>0</v>
      </c>
      <c r="AL91">
        <f>IF(H91="",AK91*'Fraccion masica'!$AB$36,H91*AK91)</f>
        <v>0</v>
      </c>
      <c r="AM91">
        <f>IF(I91="",AK91*'Fraccion masica'!$AB$35,I91*AK91)</f>
        <v>0</v>
      </c>
      <c r="AN91">
        <f>IFERROR(AL91*Hoja1!$C$24/Hoja1!$C$25/Hoja1!$C$26*16.04/1000000,0)</f>
        <v>0</v>
      </c>
      <c r="AO91">
        <f>IFERROR(AM91*Hoja1!$C$24/Hoja1!$C$25/Hoja1!$C$26*44.01/1000000,0)</f>
        <v>0</v>
      </c>
    </row>
    <row r="92" spans="2:41" x14ac:dyDescent="0.75">
      <c r="B92" s="52"/>
      <c r="C92" s="52"/>
      <c r="D92" s="111" t="s">
        <v>510</v>
      </c>
      <c r="E92" s="111"/>
      <c r="F92" s="131"/>
      <c r="G92" s="92"/>
      <c r="H92" s="52"/>
      <c r="I92" s="52"/>
      <c r="J92" s="216" t="str">
        <f t="shared" si="13"/>
        <v/>
      </c>
      <c r="K92" s="78" t="str">
        <f t="shared" si="12"/>
        <v>NA</v>
      </c>
      <c r="L92" s="78">
        <f t="shared" si="12"/>
        <v>0</v>
      </c>
      <c r="M92" s="78">
        <f t="shared" si="6"/>
        <v>0</v>
      </c>
      <c r="N92" s="78" t="str">
        <f t="shared" si="7"/>
        <v>Estimación</v>
      </c>
      <c r="O92" s="78">
        <f t="shared" si="8"/>
        <v>0</v>
      </c>
      <c r="P92" s="78">
        <f t="shared" si="9"/>
        <v>0</v>
      </c>
      <c r="Q92" s="78">
        <f>O92+P92*Hoja1!$C$19</f>
        <v>0</v>
      </c>
      <c r="AD92">
        <f t="shared" si="14"/>
        <v>0</v>
      </c>
      <c r="AE92">
        <f t="shared" si="15"/>
        <v>0</v>
      </c>
      <c r="AF92">
        <v>0</v>
      </c>
      <c r="AG92" t="str">
        <f t="shared" si="10"/>
        <v>Estimación</v>
      </c>
      <c r="AH92">
        <f t="shared" si="16"/>
        <v>0</v>
      </c>
      <c r="AI92" t="s">
        <v>510</v>
      </c>
      <c r="AJ92">
        <f t="shared" si="17"/>
        <v>0</v>
      </c>
      <c r="AK92">
        <f t="shared" si="11"/>
        <v>0</v>
      </c>
      <c r="AL92">
        <f>IF(H92="",AK92*'Fraccion masica'!$AB$36,H92*AK92)</f>
        <v>0</v>
      </c>
      <c r="AM92">
        <f>IF(I92="",AK92*'Fraccion masica'!$AB$35,I92*AK92)</f>
        <v>0</v>
      </c>
      <c r="AN92">
        <f>IFERROR(AL92*Hoja1!$C$24/Hoja1!$C$25/Hoja1!$C$26*16.04/1000000,0)</f>
        <v>0</v>
      </c>
      <c r="AO92">
        <f>IFERROR(AM92*Hoja1!$C$24/Hoja1!$C$25/Hoja1!$C$26*44.01/1000000,0)</f>
        <v>0</v>
      </c>
    </row>
    <row r="93" spans="2:41" x14ac:dyDescent="0.75">
      <c r="B93" s="52"/>
      <c r="C93" s="52"/>
      <c r="D93" s="111" t="s">
        <v>510</v>
      </c>
      <c r="E93" s="111"/>
      <c r="F93" s="131"/>
      <c r="G93" s="92"/>
      <c r="H93" s="52"/>
      <c r="I93" s="52"/>
      <c r="J93" s="216" t="str">
        <f t="shared" si="13"/>
        <v/>
      </c>
      <c r="K93" s="78" t="str">
        <f t="shared" si="12"/>
        <v>NA</v>
      </c>
      <c r="L93" s="78">
        <f t="shared" si="12"/>
        <v>0</v>
      </c>
      <c r="M93" s="78">
        <f t="shared" si="6"/>
        <v>0</v>
      </c>
      <c r="N93" s="78" t="str">
        <f t="shared" si="7"/>
        <v>Estimación</v>
      </c>
      <c r="O93" s="78">
        <f t="shared" si="8"/>
        <v>0</v>
      </c>
      <c r="P93" s="78">
        <f t="shared" si="9"/>
        <v>0</v>
      </c>
      <c r="Q93" s="78">
        <f>O93+P93*Hoja1!$C$19</f>
        <v>0</v>
      </c>
      <c r="AD93">
        <f t="shared" si="14"/>
        <v>0</v>
      </c>
      <c r="AE93">
        <f t="shared" si="15"/>
        <v>0</v>
      </c>
      <c r="AF93">
        <v>0</v>
      </c>
      <c r="AG93" t="str">
        <f t="shared" si="10"/>
        <v>Estimación</v>
      </c>
      <c r="AH93">
        <f t="shared" si="16"/>
        <v>0</v>
      </c>
      <c r="AI93" t="s">
        <v>510</v>
      </c>
      <c r="AJ93">
        <f t="shared" si="17"/>
        <v>0</v>
      </c>
      <c r="AK93">
        <f t="shared" si="11"/>
        <v>0</v>
      </c>
      <c r="AL93">
        <f>IF(H93="",AK93*'Fraccion masica'!$AB$36,H93*AK93)</f>
        <v>0</v>
      </c>
      <c r="AM93">
        <f>IF(I93="",AK93*'Fraccion masica'!$AB$35,I93*AK93)</f>
        <v>0</v>
      </c>
      <c r="AN93">
        <f>IFERROR(AL93*Hoja1!$C$24/Hoja1!$C$25/Hoja1!$C$26*16.04/1000000,0)</f>
        <v>0</v>
      </c>
      <c r="AO93">
        <f>IFERROR(AM93*Hoja1!$C$24/Hoja1!$C$25/Hoja1!$C$26*44.01/1000000,0)</f>
        <v>0</v>
      </c>
    </row>
    <row r="94" spans="2:41" x14ac:dyDescent="0.75">
      <c r="B94" s="52"/>
      <c r="C94" s="52"/>
      <c r="D94" s="111" t="s">
        <v>510</v>
      </c>
      <c r="E94" s="111"/>
      <c r="F94" s="131"/>
      <c r="G94" s="92"/>
      <c r="H94" s="52"/>
      <c r="I94" s="52"/>
      <c r="J94" s="216" t="str">
        <f t="shared" si="13"/>
        <v/>
      </c>
      <c r="K94" s="78" t="str">
        <f t="shared" si="12"/>
        <v>NA</v>
      </c>
      <c r="L94" s="78">
        <f t="shared" si="12"/>
        <v>0</v>
      </c>
      <c r="M94" s="78">
        <f t="shared" si="6"/>
        <v>0</v>
      </c>
      <c r="N94" s="78" t="str">
        <f t="shared" si="7"/>
        <v>Estimación</v>
      </c>
      <c r="O94" s="78">
        <f t="shared" si="8"/>
        <v>0</v>
      </c>
      <c r="P94" s="78">
        <f t="shared" si="9"/>
        <v>0</v>
      </c>
      <c r="Q94" s="78">
        <f>O94+P94*Hoja1!$C$19</f>
        <v>0</v>
      </c>
      <c r="AD94">
        <f t="shared" si="14"/>
        <v>0</v>
      </c>
      <c r="AE94">
        <f t="shared" si="15"/>
        <v>0</v>
      </c>
      <c r="AF94">
        <v>0</v>
      </c>
      <c r="AG94" t="str">
        <f t="shared" si="10"/>
        <v>Estimación</v>
      </c>
      <c r="AH94">
        <f t="shared" si="16"/>
        <v>0</v>
      </c>
      <c r="AI94" t="s">
        <v>510</v>
      </c>
      <c r="AJ94">
        <f t="shared" si="17"/>
        <v>0</v>
      </c>
      <c r="AK94">
        <f t="shared" si="11"/>
        <v>0</v>
      </c>
      <c r="AL94">
        <f>IF(H94="",AK94*'Fraccion masica'!$AB$36,H94*AK94)</f>
        <v>0</v>
      </c>
      <c r="AM94">
        <f>IF(I94="",AK94*'Fraccion masica'!$AB$35,I94*AK94)</f>
        <v>0</v>
      </c>
      <c r="AN94">
        <f>IFERROR(AL94*Hoja1!$C$24/Hoja1!$C$25/Hoja1!$C$26*16.04/1000000,0)</f>
        <v>0</v>
      </c>
      <c r="AO94">
        <f>IFERROR(AM94*Hoja1!$C$24/Hoja1!$C$25/Hoja1!$C$26*44.01/1000000,0)</f>
        <v>0</v>
      </c>
    </row>
    <row r="95" spans="2:41" x14ac:dyDescent="0.75">
      <c r="B95" s="52"/>
      <c r="C95" s="52"/>
      <c r="D95" s="111" t="s">
        <v>510</v>
      </c>
      <c r="E95" s="111"/>
      <c r="F95" s="131"/>
      <c r="G95" s="92"/>
      <c r="H95" s="52"/>
      <c r="I95" s="52"/>
      <c r="J95" s="216" t="str">
        <f t="shared" si="13"/>
        <v/>
      </c>
      <c r="K95" s="78" t="str">
        <f t="shared" si="12"/>
        <v>NA</v>
      </c>
      <c r="L95" s="78">
        <f t="shared" si="12"/>
        <v>0</v>
      </c>
      <c r="M95" s="78">
        <f t="shared" si="6"/>
        <v>0</v>
      </c>
      <c r="N95" s="78" t="str">
        <f t="shared" si="7"/>
        <v>Estimación</v>
      </c>
      <c r="O95" s="78">
        <f t="shared" si="8"/>
        <v>0</v>
      </c>
      <c r="P95" s="78">
        <f t="shared" si="9"/>
        <v>0</v>
      </c>
      <c r="Q95" s="78">
        <f>O95+P95*Hoja1!$C$19</f>
        <v>0</v>
      </c>
      <c r="AD95">
        <f t="shared" si="14"/>
        <v>0</v>
      </c>
      <c r="AE95">
        <f t="shared" si="15"/>
        <v>0</v>
      </c>
      <c r="AF95">
        <v>0</v>
      </c>
      <c r="AG95" t="str">
        <f t="shared" si="10"/>
        <v>Estimación</v>
      </c>
      <c r="AH95">
        <f t="shared" si="16"/>
        <v>0</v>
      </c>
      <c r="AI95" t="s">
        <v>510</v>
      </c>
      <c r="AJ95">
        <f t="shared" si="17"/>
        <v>0</v>
      </c>
      <c r="AK95">
        <f t="shared" si="11"/>
        <v>0</v>
      </c>
      <c r="AL95">
        <f>IF(H95="",AK95*'Fraccion masica'!$AB$36,H95*AK95)</f>
        <v>0</v>
      </c>
      <c r="AM95">
        <f>IF(I95="",AK95*'Fraccion masica'!$AB$35,I95*AK95)</f>
        <v>0</v>
      </c>
      <c r="AN95">
        <f>IFERROR(AL95*Hoja1!$C$24/Hoja1!$C$25/Hoja1!$C$26*16.04/1000000,0)</f>
        <v>0</v>
      </c>
      <c r="AO95">
        <f>IFERROR(AM95*Hoja1!$C$24/Hoja1!$C$25/Hoja1!$C$26*44.01/1000000,0)</f>
        <v>0</v>
      </c>
    </row>
    <row r="96" spans="2:41" x14ac:dyDescent="0.75">
      <c r="B96" s="52"/>
      <c r="C96" s="52"/>
      <c r="D96" s="111" t="s">
        <v>510</v>
      </c>
      <c r="E96" s="111"/>
      <c r="F96" s="131"/>
      <c r="G96" s="92"/>
      <c r="H96" s="52"/>
      <c r="I96" s="52"/>
      <c r="J96" s="216" t="str">
        <f t="shared" si="13"/>
        <v/>
      </c>
      <c r="K96" s="78" t="str">
        <f t="shared" si="12"/>
        <v>NA</v>
      </c>
      <c r="L96" s="78">
        <f t="shared" si="12"/>
        <v>0</v>
      </c>
      <c r="M96" s="78">
        <f t="shared" si="6"/>
        <v>0</v>
      </c>
      <c r="N96" s="78" t="str">
        <f t="shared" si="7"/>
        <v>Estimación</v>
      </c>
      <c r="O96" s="78">
        <f t="shared" si="8"/>
        <v>0</v>
      </c>
      <c r="P96" s="78">
        <f t="shared" si="9"/>
        <v>0</v>
      </c>
      <c r="Q96" s="78">
        <f>O96+P96*Hoja1!$C$19</f>
        <v>0</v>
      </c>
      <c r="AD96">
        <f t="shared" si="14"/>
        <v>0</v>
      </c>
      <c r="AE96">
        <f t="shared" si="15"/>
        <v>0</v>
      </c>
      <c r="AF96">
        <v>0</v>
      </c>
      <c r="AG96" t="str">
        <f t="shared" si="10"/>
        <v>Estimación</v>
      </c>
      <c r="AH96">
        <f t="shared" si="16"/>
        <v>0</v>
      </c>
      <c r="AI96" t="s">
        <v>510</v>
      </c>
      <c r="AJ96">
        <f t="shared" si="17"/>
        <v>0</v>
      </c>
      <c r="AK96">
        <f t="shared" si="11"/>
        <v>0</v>
      </c>
      <c r="AL96">
        <f>IF(H96="",AK96*'Fraccion masica'!$AB$36,H96*AK96)</f>
        <v>0</v>
      </c>
      <c r="AM96">
        <f>IF(I96="",AK96*'Fraccion masica'!$AB$35,I96*AK96)</f>
        <v>0</v>
      </c>
      <c r="AN96">
        <f>IFERROR(AL96*Hoja1!$C$24/Hoja1!$C$25/Hoja1!$C$26*16.04/1000000,0)</f>
        <v>0</v>
      </c>
      <c r="AO96">
        <f>IFERROR(AM96*Hoja1!$C$24/Hoja1!$C$25/Hoja1!$C$26*44.01/1000000,0)</f>
        <v>0</v>
      </c>
    </row>
    <row r="97" spans="2:41" x14ac:dyDescent="0.75">
      <c r="B97" s="52"/>
      <c r="C97" s="52"/>
      <c r="D97" s="111" t="s">
        <v>510</v>
      </c>
      <c r="E97" s="111"/>
      <c r="F97" s="131"/>
      <c r="G97" s="92"/>
      <c r="H97" s="52"/>
      <c r="I97" s="52"/>
      <c r="J97" s="216" t="str">
        <f t="shared" si="13"/>
        <v/>
      </c>
      <c r="K97" s="78" t="str">
        <f t="shared" si="12"/>
        <v>NA</v>
      </c>
      <c r="L97" s="78">
        <f t="shared" si="12"/>
        <v>0</v>
      </c>
      <c r="M97" s="78">
        <f t="shared" si="6"/>
        <v>0</v>
      </c>
      <c r="N97" s="78" t="str">
        <f t="shared" si="7"/>
        <v>Estimación</v>
      </c>
      <c r="O97" s="78">
        <f t="shared" si="8"/>
        <v>0</v>
      </c>
      <c r="P97" s="78">
        <f t="shared" si="9"/>
        <v>0</v>
      </c>
      <c r="Q97" s="78">
        <f>O97+P97*Hoja1!$C$19</f>
        <v>0</v>
      </c>
      <c r="AD97">
        <f t="shared" si="14"/>
        <v>0</v>
      </c>
      <c r="AE97">
        <f t="shared" si="15"/>
        <v>0</v>
      </c>
      <c r="AF97">
        <v>0</v>
      </c>
      <c r="AG97" t="str">
        <f t="shared" si="10"/>
        <v>Estimación</v>
      </c>
      <c r="AH97">
        <f t="shared" si="16"/>
        <v>0</v>
      </c>
      <c r="AI97" t="s">
        <v>510</v>
      </c>
      <c r="AJ97">
        <f t="shared" si="17"/>
        <v>0</v>
      </c>
      <c r="AK97">
        <f t="shared" si="11"/>
        <v>0</v>
      </c>
      <c r="AL97">
        <f>IF(H97="",AK97*'Fraccion masica'!$AB$36,H97*AK97)</f>
        <v>0</v>
      </c>
      <c r="AM97">
        <f>IF(I97="",AK97*'Fraccion masica'!$AB$35,I97*AK97)</f>
        <v>0</v>
      </c>
      <c r="AN97">
        <f>IFERROR(AL97*Hoja1!$C$24/Hoja1!$C$25/Hoja1!$C$26*16.04/1000000,0)</f>
        <v>0</v>
      </c>
      <c r="AO97">
        <f>IFERROR(AM97*Hoja1!$C$24/Hoja1!$C$25/Hoja1!$C$26*44.01/1000000,0)</f>
        <v>0</v>
      </c>
    </row>
    <row r="98" spans="2:41" x14ac:dyDescent="0.75">
      <c r="B98" s="52"/>
      <c r="C98" s="52"/>
      <c r="D98" s="111" t="s">
        <v>510</v>
      </c>
      <c r="E98" s="111"/>
      <c r="F98" s="131"/>
      <c r="G98" s="92"/>
      <c r="H98" s="52"/>
      <c r="I98" s="52"/>
      <c r="J98" s="216" t="str">
        <f t="shared" si="13"/>
        <v/>
      </c>
      <c r="K98" s="78" t="str">
        <f t="shared" si="12"/>
        <v>NA</v>
      </c>
      <c r="L98" s="78">
        <f t="shared" si="12"/>
        <v>0</v>
      </c>
      <c r="M98" s="78">
        <f t="shared" si="6"/>
        <v>0</v>
      </c>
      <c r="N98" s="78" t="str">
        <f t="shared" si="7"/>
        <v>Estimación</v>
      </c>
      <c r="O98" s="78">
        <f t="shared" si="8"/>
        <v>0</v>
      </c>
      <c r="P98" s="78">
        <f t="shared" si="9"/>
        <v>0</v>
      </c>
      <c r="Q98" s="78">
        <f>O98+P98*Hoja1!$C$19</f>
        <v>0</v>
      </c>
      <c r="AD98">
        <f t="shared" si="14"/>
        <v>0</v>
      </c>
      <c r="AE98">
        <f t="shared" si="15"/>
        <v>0</v>
      </c>
      <c r="AF98">
        <v>0</v>
      </c>
      <c r="AG98" t="str">
        <f t="shared" si="10"/>
        <v>Estimación</v>
      </c>
      <c r="AH98">
        <f t="shared" si="16"/>
        <v>0</v>
      </c>
      <c r="AI98" t="s">
        <v>510</v>
      </c>
      <c r="AJ98">
        <f t="shared" si="17"/>
        <v>0</v>
      </c>
      <c r="AK98">
        <f t="shared" si="11"/>
        <v>0</v>
      </c>
      <c r="AL98">
        <f>IF(H98="",AK98*'Fraccion masica'!$AB$36,H98*AK98)</f>
        <v>0</v>
      </c>
      <c r="AM98">
        <f>IF(I98="",AK98*'Fraccion masica'!$AB$35,I98*AK98)</f>
        <v>0</v>
      </c>
      <c r="AN98">
        <f>IFERROR(AL98*Hoja1!$C$24/Hoja1!$C$25/Hoja1!$C$26*16.04/1000000,0)</f>
        <v>0</v>
      </c>
      <c r="AO98">
        <f>IFERROR(AM98*Hoja1!$C$24/Hoja1!$C$25/Hoja1!$C$26*44.01/1000000,0)</f>
        <v>0</v>
      </c>
    </row>
    <row r="99" spans="2:41" x14ac:dyDescent="0.75">
      <c r="B99" s="52"/>
      <c r="C99" s="52"/>
      <c r="D99" s="111" t="s">
        <v>510</v>
      </c>
      <c r="E99" s="111"/>
      <c r="F99" s="131"/>
      <c r="G99" s="92"/>
      <c r="H99" s="52"/>
      <c r="I99" s="52"/>
      <c r="J99" s="216" t="str">
        <f t="shared" si="13"/>
        <v/>
      </c>
      <c r="K99" s="78" t="str">
        <f t="shared" si="12"/>
        <v>NA</v>
      </c>
      <c r="L99" s="78">
        <f t="shared" si="12"/>
        <v>0</v>
      </c>
      <c r="M99" s="78">
        <f t="shared" si="6"/>
        <v>0</v>
      </c>
      <c r="N99" s="78" t="str">
        <f t="shared" si="7"/>
        <v>Estimación</v>
      </c>
      <c r="O99" s="78">
        <f t="shared" si="8"/>
        <v>0</v>
      </c>
      <c r="P99" s="78">
        <f t="shared" si="9"/>
        <v>0</v>
      </c>
      <c r="Q99" s="78">
        <f>O99+P99*Hoja1!$C$19</f>
        <v>0</v>
      </c>
      <c r="AD99">
        <f t="shared" si="14"/>
        <v>0</v>
      </c>
      <c r="AE99">
        <f t="shared" si="15"/>
        <v>0</v>
      </c>
      <c r="AF99">
        <v>0</v>
      </c>
      <c r="AG99" t="str">
        <f t="shared" si="10"/>
        <v>Estimación</v>
      </c>
      <c r="AH99">
        <f t="shared" si="16"/>
        <v>0</v>
      </c>
      <c r="AI99" t="s">
        <v>510</v>
      </c>
      <c r="AJ99">
        <f t="shared" si="17"/>
        <v>0</v>
      </c>
      <c r="AK99">
        <f t="shared" si="11"/>
        <v>0</v>
      </c>
      <c r="AL99">
        <f>IF(H99="",AK99*'Fraccion masica'!$AB$36,H99*AK99)</f>
        <v>0</v>
      </c>
      <c r="AM99">
        <f>IF(I99="",AK99*'Fraccion masica'!$AB$35,I99*AK99)</f>
        <v>0</v>
      </c>
      <c r="AN99">
        <f>IFERROR(AL99*Hoja1!$C$24/Hoja1!$C$25/Hoja1!$C$26*16.04/1000000,0)</f>
        <v>0</v>
      </c>
      <c r="AO99">
        <f>IFERROR(AM99*Hoja1!$C$24/Hoja1!$C$25/Hoja1!$C$26*44.01/1000000,0)</f>
        <v>0</v>
      </c>
    </row>
    <row r="100" spans="2:41" x14ac:dyDescent="0.75">
      <c r="B100" s="52"/>
      <c r="C100" s="52"/>
      <c r="D100" s="111" t="s">
        <v>510</v>
      </c>
      <c r="E100" s="111"/>
      <c r="F100" s="131"/>
      <c r="G100" s="92"/>
      <c r="H100" s="52"/>
      <c r="I100" s="52"/>
      <c r="J100" s="216" t="str">
        <f t="shared" si="13"/>
        <v/>
      </c>
      <c r="K100" s="78" t="str">
        <f t="shared" si="12"/>
        <v>NA</v>
      </c>
      <c r="L100" s="78">
        <f t="shared" si="12"/>
        <v>0</v>
      </c>
      <c r="M100" s="78">
        <f t="shared" si="6"/>
        <v>0</v>
      </c>
      <c r="N100" s="78" t="str">
        <f t="shared" si="7"/>
        <v>Estimación</v>
      </c>
      <c r="O100" s="78">
        <f t="shared" si="8"/>
        <v>0</v>
      </c>
      <c r="P100" s="78">
        <f t="shared" si="9"/>
        <v>0</v>
      </c>
      <c r="Q100" s="78">
        <f>O100+P100*Hoja1!$C$19</f>
        <v>0</v>
      </c>
      <c r="AD100">
        <f t="shared" si="14"/>
        <v>0</v>
      </c>
      <c r="AE100">
        <f t="shared" si="15"/>
        <v>0</v>
      </c>
      <c r="AF100">
        <v>0</v>
      </c>
      <c r="AG100" t="str">
        <f t="shared" si="10"/>
        <v>Estimación</v>
      </c>
      <c r="AH100">
        <f t="shared" si="16"/>
        <v>0</v>
      </c>
      <c r="AI100" t="s">
        <v>510</v>
      </c>
      <c r="AJ100">
        <f t="shared" si="17"/>
        <v>0</v>
      </c>
      <c r="AK100">
        <f t="shared" si="11"/>
        <v>0</v>
      </c>
      <c r="AL100">
        <f>IF(H100="",AK100*'Fraccion masica'!$AB$36,H100*AK100)</f>
        <v>0</v>
      </c>
      <c r="AM100">
        <f>IF(I100="",AK100*'Fraccion masica'!$AB$35,I100*AK100)</f>
        <v>0</v>
      </c>
      <c r="AN100">
        <f>IFERROR(AL100*Hoja1!$C$24/Hoja1!$C$25/Hoja1!$C$26*16.04/1000000,0)</f>
        <v>0</v>
      </c>
      <c r="AO100">
        <f>IFERROR(AM100*Hoja1!$C$24/Hoja1!$C$25/Hoja1!$C$26*44.01/1000000,0)</f>
        <v>0</v>
      </c>
    </row>
    <row r="101" spans="2:41" x14ac:dyDescent="0.75">
      <c r="B101" s="52"/>
      <c r="C101" s="52"/>
      <c r="D101" s="111" t="s">
        <v>510</v>
      </c>
      <c r="E101" s="111"/>
      <c r="F101" s="131"/>
      <c r="G101" s="92"/>
      <c r="H101" s="52"/>
      <c r="I101" s="52"/>
      <c r="J101" s="216" t="str">
        <f t="shared" si="13"/>
        <v/>
      </c>
      <c r="K101" s="78" t="str">
        <f t="shared" si="12"/>
        <v>NA</v>
      </c>
      <c r="L101" s="78">
        <f t="shared" si="12"/>
        <v>0</v>
      </c>
      <c r="M101" s="78">
        <f t="shared" si="6"/>
        <v>0</v>
      </c>
      <c r="N101" s="78" t="str">
        <f t="shared" si="7"/>
        <v>Estimación</v>
      </c>
      <c r="O101" s="78">
        <f t="shared" si="8"/>
        <v>0</v>
      </c>
      <c r="P101" s="78">
        <f t="shared" si="9"/>
        <v>0</v>
      </c>
      <c r="Q101" s="78">
        <f>O101+P101*Hoja1!$C$19</f>
        <v>0</v>
      </c>
      <c r="AD101">
        <f t="shared" si="14"/>
        <v>0</v>
      </c>
      <c r="AE101">
        <f t="shared" si="15"/>
        <v>0</v>
      </c>
      <c r="AF101">
        <v>0</v>
      </c>
      <c r="AG101" t="str">
        <f t="shared" si="10"/>
        <v>Estimación</v>
      </c>
      <c r="AH101">
        <f t="shared" si="16"/>
        <v>0</v>
      </c>
      <c r="AI101" t="s">
        <v>510</v>
      </c>
      <c r="AJ101">
        <f t="shared" si="17"/>
        <v>0</v>
      </c>
      <c r="AK101">
        <f t="shared" si="11"/>
        <v>0</v>
      </c>
      <c r="AL101">
        <f>IF(H101="",AK101*'Fraccion masica'!$AB$36,H101*AK101)</f>
        <v>0</v>
      </c>
      <c r="AM101">
        <f>IF(I101="",AK101*'Fraccion masica'!$AB$35,I101*AK101)</f>
        <v>0</v>
      </c>
      <c r="AN101">
        <f>IFERROR(AL101*Hoja1!$C$24/Hoja1!$C$25/Hoja1!$C$26*16.04/1000000,0)</f>
        <v>0</v>
      </c>
      <c r="AO101">
        <f>IFERROR(AM101*Hoja1!$C$24/Hoja1!$C$25/Hoja1!$C$26*44.01/1000000,0)</f>
        <v>0</v>
      </c>
    </row>
    <row r="102" spans="2:41" x14ac:dyDescent="0.75">
      <c r="B102" s="52"/>
      <c r="C102" s="52"/>
      <c r="D102" s="111" t="s">
        <v>510</v>
      </c>
      <c r="E102" s="111"/>
      <c r="F102" s="131"/>
      <c r="G102" s="92"/>
      <c r="H102" s="52"/>
      <c r="I102" s="52"/>
      <c r="J102" s="216" t="str">
        <f t="shared" si="13"/>
        <v/>
      </c>
      <c r="K102" s="78" t="str">
        <f t="shared" si="12"/>
        <v>NA</v>
      </c>
      <c r="L102" s="78">
        <f t="shared" si="12"/>
        <v>0</v>
      </c>
      <c r="M102" s="78">
        <f t="shared" si="6"/>
        <v>0</v>
      </c>
      <c r="N102" s="78" t="str">
        <f t="shared" si="7"/>
        <v>Estimación</v>
      </c>
      <c r="O102" s="78">
        <f t="shared" si="8"/>
        <v>0</v>
      </c>
      <c r="P102" s="78">
        <f t="shared" si="9"/>
        <v>0</v>
      </c>
      <c r="Q102" s="78">
        <f>O102+P102*Hoja1!$C$19</f>
        <v>0</v>
      </c>
      <c r="AD102">
        <f t="shared" si="14"/>
        <v>0</v>
      </c>
      <c r="AE102">
        <f t="shared" si="15"/>
        <v>0</v>
      </c>
      <c r="AF102">
        <v>0</v>
      </c>
      <c r="AG102" t="str">
        <f t="shared" si="10"/>
        <v>Estimación</v>
      </c>
      <c r="AH102">
        <f t="shared" si="16"/>
        <v>0</v>
      </c>
      <c r="AI102" t="s">
        <v>510</v>
      </c>
      <c r="AJ102">
        <f t="shared" si="17"/>
        <v>0</v>
      </c>
      <c r="AK102">
        <f t="shared" si="11"/>
        <v>0</v>
      </c>
      <c r="AL102">
        <f>IF(H102="",AK102*'Fraccion masica'!$AB$36,H102*AK102)</f>
        <v>0</v>
      </c>
      <c r="AM102">
        <f>IF(I102="",AK102*'Fraccion masica'!$AB$35,I102*AK102)</f>
        <v>0</v>
      </c>
      <c r="AN102">
        <f>IFERROR(AL102*Hoja1!$C$24/Hoja1!$C$25/Hoja1!$C$26*16.04/1000000,0)</f>
        <v>0</v>
      </c>
      <c r="AO102">
        <f>IFERROR(AM102*Hoja1!$C$24/Hoja1!$C$25/Hoja1!$C$26*44.01/1000000,0)</f>
        <v>0</v>
      </c>
    </row>
    <row r="103" spans="2:41" x14ac:dyDescent="0.75">
      <c r="B103" s="52"/>
      <c r="C103" s="52"/>
      <c r="D103" s="111" t="s">
        <v>510</v>
      </c>
      <c r="E103" s="111"/>
      <c r="F103" s="131"/>
      <c r="G103" s="92"/>
      <c r="H103" s="52"/>
      <c r="I103" s="52"/>
      <c r="J103" s="216" t="str">
        <f t="shared" si="13"/>
        <v/>
      </c>
      <c r="K103" s="78" t="str">
        <f t="shared" si="12"/>
        <v>NA</v>
      </c>
      <c r="L103" s="78">
        <f t="shared" si="12"/>
        <v>0</v>
      </c>
      <c r="M103" s="78">
        <f t="shared" si="6"/>
        <v>0</v>
      </c>
      <c r="N103" s="78" t="str">
        <f t="shared" si="7"/>
        <v>Estimación</v>
      </c>
      <c r="O103" s="78">
        <f t="shared" si="8"/>
        <v>0</v>
      </c>
      <c r="P103" s="78">
        <f t="shared" si="9"/>
        <v>0</v>
      </c>
      <c r="Q103" s="78">
        <f>O103+P103*Hoja1!$C$19</f>
        <v>0</v>
      </c>
      <c r="AD103">
        <f t="shared" si="14"/>
        <v>0</v>
      </c>
      <c r="AE103">
        <f t="shared" si="15"/>
        <v>0</v>
      </c>
      <c r="AF103">
        <v>0</v>
      </c>
      <c r="AG103" t="str">
        <f t="shared" si="10"/>
        <v>Estimación</v>
      </c>
      <c r="AH103">
        <f t="shared" si="16"/>
        <v>0</v>
      </c>
      <c r="AI103" t="s">
        <v>510</v>
      </c>
      <c r="AJ103">
        <f t="shared" si="17"/>
        <v>0</v>
      </c>
      <c r="AK103">
        <f t="shared" si="11"/>
        <v>0</v>
      </c>
      <c r="AL103">
        <f>IF(H103="",AK103*'Fraccion masica'!$AB$36,H103*AK103)</f>
        <v>0</v>
      </c>
      <c r="AM103">
        <f>IF(I103="",AK103*'Fraccion masica'!$AB$35,I103*AK103)</f>
        <v>0</v>
      </c>
      <c r="AN103">
        <f>IFERROR(AL103*Hoja1!$C$24/Hoja1!$C$25/Hoja1!$C$26*16.04/1000000,0)</f>
        <v>0</v>
      </c>
      <c r="AO103">
        <f>IFERROR(AM103*Hoja1!$C$24/Hoja1!$C$25/Hoja1!$C$26*44.01/1000000,0)</f>
        <v>0</v>
      </c>
    </row>
    <row r="104" spans="2:41" x14ac:dyDescent="0.75">
      <c r="B104" s="52"/>
      <c r="C104" s="52"/>
      <c r="D104" s="111" t="s">
        <v>510</v>
      </c>
      <c r="E104" s="111"/>
      <c r="F104" s="131"/>
      <c r="G104" s="92"/>
      <c r="H104" s="52"/>
      <c r="I104" s="52"/>
      <c r="J104" s="216" t="str">
        <f t="shared" si="13"/>
        <v/>
      </c>
      <c r="K104" s="78" t="str">
        <f t="shared" si="12"/>
        <v>NA</v>
      </c>
      <c r="L104" s="78">
        <f t="shared" si="12"/>
        <v>0</v>
      </c>
      <c r="M104" s="78">
        <f t="shared" si="6"/>
        <v>0</v>
      </c>
      <c r="N104" s="78" t="str">
        <f t="shared" si="7"/>
        <v>Estimación</v>
      </c>
      <c r="O104" s="78">
        <f t="shared" si="8"/>
        <v>0</v>
      </c>
      <c r="P104" s="78">
        <f t="shared" si="9"/>
        <v>0</v>
      </c>
      <c r="Q104" s="78">
        <f>O104+P104*Hoja1!$C$19</f>
        <v>0</v>
      </c>
      <c r="AD104">
        <f t="shared" si="14"/>
        <v>0</v>
      </c>
      <c r="AE104">
        <f t="shared" si="15"/>
        <v>0</v>
      </c>
      <c r="AF104">
        <v>0</v>
      </c>
      <c r="AG104" t="str">
        <f t="shared" si="10"/>
        <v>Estimación</v>
      </c>
      <c r="AH104">
        <f t="shared" si="16"/>
        <v>0</v>
      </c>
      <c r="AI104" t="s">
        <v>510</v>
      </c>
      <c r="AJ104">
        <f t="shared" si="17"/>
        <v>0</v>
      </c>
      <c r="AK104">
        <f t="shared" si="11"/>
        <v>0</v>
      </c>
      <c r="AL104">
        <f>IF(H104="",AK104*'Fraccion masica'!$AB$36,H104*AK104)</f>
        <v>0</v>
      </c>
      <c r="AM104">
        <f>IF(I104="",AK104*'Fraccion masica'!$AB$35,I104*AK104)</f>
        <v>0</v>
      </c>
      <c r="AN104">
        <f>IFERROR(AL104*Hoja1!$C$24/Hoja1!$C$25/Hoja1!$C$26*16.04/1000000,0)</f>
        <v>0</v>
      </c>
      <c r="AO104">
        <f>IFERROR(AM104*Hoja1!$C$24/Hoja1!$C$25/Hoja1!$C$26*44.01/1000000,0)</f>
        <v>0</v>
      </c>
    </row>
    <row r="105" spans="2:41" x14ac:dyDescent="0.75">
      <c r="B105" s="52"/>
      <c r="C105" s="52"/>
      <c r="D105" s="111" t="s">
        <v>510</v>
      </c>
      <c r="E105" s="111"/>
      <c r="F105" s="131"/>
      <c r="G105" s="92"/>
      <c r="H105" s="52"/>
      <c r="I105" s="52"/>
      <c r="J105" s="216" t="str">
        <f t="shared" si="13"/>
        <v/>
      </c>
      <c r="K105" s="78" t="str">
        <f t="shared" si="12"/>
        <v>NA</v>
      </c>
      <c r="L105" s="78">
        <f t="shared" si="12"/>
        <v>0</v>
      </c>
      <c r="M105" s="78">
        <f t="shared" si="6"/>
        <v>0</v>
      </c>
      <c r="N105" s="78" t="str">
        <f t="shared" si="7"/>
        <v>Estimación</v>
      </c>
      <c r="O105" s="78">
        <f t="shared" si="8"/>
        <v>0</v>
      </c>
      <c r="P105" s="78">
        <f t="shared" si="9"/>
        <v>0</v>
      </c>
      <c r="Q105" s="78">
        <f>O105+P105*Hoja1!$C$19</f>
        <v>0</v>
      </c>
      <c r="AD105">
        <f t="shared" si="14"/>
        <v>0</v>
      </c>
      <c r="AE105">
        <f t="shared" si="15"/>
        <v>0</v>
      </c>
      <c r="AF105">
        <v>0</v>
      </c>
      <c r="AG105" t="str">
        <f t="shared" si="10"/>
        <v>Estimación</v>
      </c>
      <c r="AH105">
        <f t="shared" si="16"/>
        <v>0</v>
      </c>
      <c r="AI105" t="s">
        <v>510</v>
      </c>
      <c r="AJ105">
        <f t="shared" si="17"/>
        <v>0</v>
      </c>
      <c r="AK105">
        <f t="shared" si="11"/>
        <v>0</v>
      </c>
      <c r="AL105">
        <f>IF(H105="",AK105*'Fraccion masica'!$AB$36,H105*AK105)</f>
        <v>0</v>
      </c>
      <c r="AM105">
        <f>IF(I105="",AK105*'Fraccion masica'!$AB$35,I105*AK105)</f>
        <v>0</v>
      </c>
      <c r="AN105">
        <f>IFERROR(AL105*Hoja1!$C$24/Hoja1!$C$25/Hoja1!$C$26*16.04/1000000,0)</f>
        <v>0</v>
      </c>
      <c r="AO105">
        <f>IFERROR(AM105*Hoja1!$C$24/Hoja1!$C$25/Hoja1!$C$26*44.01/1000000,0)</f>
        <v>0</v>
      </c>
    </row>
    <row r="106" spans="2:41" x14ac:dyDescent="0.75">
      <c r="B106" s="52"/>
      <c r="C106" s="52"/>
      <c r="D106" s="111" t="s">
        <v>510</v>
      </c>
      <c r="E106" s="111"/>
      <c r="F106" s="131"/>
      <c r="G106" s="92"/>
      <c r="H106" s="52"/>
      <c r="I106" s="52"/>
      <c r="J106" s="216" t="str">
        <f t="shared" si="13"/>
        <v/>
      </c>
      <c r="K106" s="78" t="str">
        <f t="shared" si="12"/>
        <v>NA</v>
      </c>
      <c r="L106" s="78">
        <f t="shared" si="12"/>
        <v>0</v>
      </c>
      <c r="M106" s="78">
        <f t="shared" si="6"/>
        <v>0</v>
      </c>
      <c r="N106" s="78" t="str">
        <f t="shared" si="7"/>
        <v>Estimación</v>
      </c>
      <c r="O106" s="78">
        <f t="shared" si="8"/>
        <v>0</v>
      </c>
      <c r="P106" s="78">
        <f t="shared" si="9"/>
        <v>0</v>
      </c>
      <c r="Q106" s="78">
        <f>O106+P106*Hoja1!$C$19</f>
        <v>0</v>
      </c>
      <c r="AD106">
        <f t="shared" si="14"/>
        <v>0</v>
      </c>
      <c r="AE106">
        <f t="shared" si="15"/>
        <v>0</v>
      </c>
      <c r="AF106">
        <v>0</v>
      </c>
      <c r="AG106" t="str">
        <f t="shared" si="10"/>
        <v>Estimación</v>
      </c>
      <c r="AH106">
        <f t="shared" si="16"/>
        <v>0</v>
      </c>
      <c r="AI106" t="s">
        <v>510</v>
      </c>
      <c r="AJ106">
        <f t="shared" si="17"/>
        <v>0</v>
      </c>
      <c r="AK106">
        <f t="shared" si="11"/>
        <v>0</v>
      </c>
      <c r="AL106">
        <f>IF(H106="",AK106*'Fraccion masica'!$AB$36,H106*AK106)</f>
        <v>0</v>
      </c>
      <c r="AM106">
        <f>IF(I106="",AK106*'Fraccion masica'!$AB$35,I106*AK106)</f>
        <v>0</v>
      </c>
      <c r="AN106">
        <f>IFERROR(AL106*Hoja1!$C$24/Hoja1!$C$25/Hoja1!$C$26*16.04/1000000,0)</f>
        <v>0</v>
      </c>
      <c r="AO106">
        <f>IFERROR(AM106*Hoja1!$C$24/Hoja1!$C$25/Hoja1!$C$26*44.01/1000000,0)</f>
        <v>0</v>
      </c>
    </row>
    <row r="107" spans="2:41" x14ac:dyDescent="0.75">
      <c r="B107" s="52"/>
      <c r="C107" s="52"/>
      <c r="D107" s="111" t="s">
        <v>510</v>
      </c>
      <c r="E107" s="111"/>
      <c r="F107" s="131"/>
      <c r="G107" s="92"/>
      <c r="H107" s="52"/>
      <c r="I107" s="52"/>
      <c r="J107" s="216" t="str">
        <f t="shared" si="13"/>
        <v/>
      </c>
      <c r="K107" s="78" t="str">
        <f t="shared" si="12"/>
        <v>NA</v>
      </c>
      <c r="L107" s="78">
        <f t="shared" si="12"/>
        <v>0</v>
      </c>
      <c r="M107" s="78">
        <f t="shared" si="6"/>
        <v>0</v>
      </c>
      <c r="N107" s="78" t="str">
        <f t="shared" si="7"/>
        <v>Estimación</v>
      </c>
      <c r="O107" s="78">
        <f t="shared" si="8"/>
        <v>0</v>
      </c>
      <c r="P107" s="78">
        <f t="shared" si="9"/>
        <v>0</v>
      </c>
      <c r="Q107" s="78">
        <f>O107+P107*Hoja1!$C$19</f>
        <v>0</v>
      </c>
      <c r="AD107">
        <f t="shared" si="14"/>
        <v>0</v>
      </c>
      <c r="AE107">
        <f t="shared" si="15"/>
        <v>0</v>
      </c>
      <c r="AF107">
        <v>0</v>
      </c>
      <c r="AG107" t="str">
        <f t="shared" si="10"/>
        <v>Estimación</v>
      </c>
      <c r="AH107">
        <f t="shared" si="16"/>
        <v>0</v>
      </c>
      <c r="AI107" t="s">
        <v>510</v>
      </c>
      <c r="AJ107">
        <f t="shared" si="17"/>
        <v>0</v>
      </c>
      <c r="AK107">
        <f t="shared" si="11"/>
        <v>0</v>
      </c>
      <c r="AL107">
        <f>IF(H107="",AK107*'Fraccion masica'!$AB$36,H107*AK107)</f>
        <v>0</v>
      </c>
      <c r="AM107">
        <f>IF(I107="",AK107*'Fraccion masica'!$AB$35,I107*AK107)</f>
        <v>0</v>
      </c>
      <c r="AN107">
        <f>IFERROR(AL107*Hoja1!$C$24/Hoja1!$C$25/Hoja1!$C$26*16.04/1000000,0)</f>
        <v>0</v>
      </c>
      <c r="AO107">
        <f>IFERROR(AM107*Hoja1!$C$24/Hoja1!$C$25/Hoja1!$C$26*44.01/1000000,0)</f>
        <v>0</v>
      </c>
    </row>
    <row r="108" spans="2:41" x14ac:dyDescent="0.75">
      <c r="B108" s="52"/>
      <c r="C108" s="52"/>
      <c r="D108" s="111" t="s">
        <v>510</v>
      </c>
      <c r="E108" s="111"/>
      <c r="F108" s="131"/>
      <c r="G108" s="92"/>
      <c r="H108" s="52"/>
      <c r="I108" s="52"/>
      <c r="J108" s="216" t="str">
        <f t="shared" si="13"/>
        <v/>
      </c>
      <c r="K108" s="78" t="str">
        <f t="shared" si="12"/>
        <v>NA</v>
      </c>
      <c r="L108" s="78">
        <f t="shared" si="12"/>
        <v>0</v>
      </c>
      <c r="M108" s="78">
        <f t="shared" si="6"/>
        <v>0</v>
      </c>
      <c r="N108" s="78" t="str">
        <f t="shared" si="7"/>
        <v>Estimación</v>
      </c>
      <c r="O108" s="78">
        <f t="shared" si="8"/>
        <v>0</v>
      </c>
      <c r="P108" s="78">
        <f t="shared" si="9"/>
        <v>0</v>
      </c>
      <c r="Q108" s="78">
        <f>O108+P108*Hoja1!$C$19</f>
        <v>0</v>
      </c>
      <c r="AD108">
        <f t="shared" si="14"/>
        <v>0</v>
      </c>
      <c r="AE108">
        <f t="shared" si="15"/>
        <v>0</v>
      </c>
      <c r="AF108">
        <v>0</v>
      </c>
      <c r="AG108" t="str">
        <f t="shared" si="10"/>
        <v>Estimación</v>
      </c>
      <c r="AH108">
        <f t="shared" si="16"/>
        <v>0</v>
      </c>
      <c r="AI108" t="s">
        <v>510</v>
      </c>
      <c r="AJ108">
        <f t="shared" si="17"/>
        <v>0</v>
      </c>
      <c r="AK108">
        <f t="shared" si="11"/>
        <v>0</v>
      </c>
      <c r="AL108">
        <f>IF(H108="",AK108*'Fraccion masica'!$AB$36,H108*AK108)</f>
        <v>0</v>
      </c>
      <c r="AM108">
        <f>IF(I108="",AK108*'Fraccion masica'!$AB$35,I108*AK108)</f>
        <v>0</v>
      </c>
      <c r="AN108">
        <f>IFERROR(AL108*Hoja1!$C$24/Hoja1!$C$25/Hoja1!$C$26*16.04/1000000,0)</f>
        <v>0</v>
      </c>
      <c r="AO108">
        <f>IFERROR(AM108*Hoja1!$C$24/Hoja1!$C$25/Hoja1!$C$26*44.01/1000000,0)</f>
        <v>0</v>
      </c>
    </row>
    <row r="109" spans="2:41" x14ac:dyDescent="0.75">
      <c r="B109" s="52"/>
      <c r="C109" s="52"/>
      <c r="D109" s="111" t="s">
        <v>510</v>
      </c>
      <c r="E109" s="111"/>
      <c r="F109" s="131"/>
      <c r="G109" s="92"/>
      <c r="H109" s="52"/>
      <c r="I109" s="52"/>
      <c r="J109" s="216" t="str">
        <f t="shared" si="13"/>
        <v/>
      </c>
      <c r="K109" s="78" t="str">
        <f t="shared" si="12"/>
        <v>NA</v>
      </c>
      <c r="L109" s="78">
        <f t="shared" si="12"/>
        <v>0</v>
      </c>
      <c r="M109" s="78">
        <f t="shared" si="6"/>
        <v>0</v>
      </c>
      <c r="N109" s="78" t="str">
        <f t="shared" si="7"/>
        <v>Estimación</v>
      </c>
      <c r="O109" s="78">
        <f t="shared" si="8"/>
        <v>0</v>
      </c>
      <c r="P109" s="78">
        <f t="shared" si="9"/>
        <v>0</v>
      </c>
      <c r="Q109" s="78">
        <f>O109+P109*Hoja1!$C$19</f>
        <v>0</v>
      </c>
      <c r="AD109">
        <f t="shared" si="14"/>
        <v>0</v>
      </c>
      <c r="AE109">
        <f t="shared" si="15"/>
        <v>0</v>
      </c>
      <c r="AF109">
        <v>0</v>
      </c>
      <c r="AG109" t="str">
        <f t="shared" si="10"/>
        <v>Estimación</v>
      </c>
      <c r="AH109">
        <f t="shared" si="16"/>
        <v>0</v>
      </c>
      <c r="AI109" t="s">
        <v>510</v>
      </c>
      <c r="AJ109">
        <f t="shared" si="17"/>
        <v>0</v>
      </c>
      <c r="AK109">
        <f t="shared" si="11"/>
        <v>0</v>
      </c>
      <c r="AL109">
        <f>IF(H109="",AK109*'Fraccion masica'!$AB$36,H109*AK109)</f>
        <v>0</v>
      </c>
      <c r="AM109">
        <f>IF(I109="",AK109*'Fraccion masica'!$AB$35,I109*AK109)</f>
        <v>0</v>
      </c>
      <c r="AN109">
        <f>IFERROR(AL109*Hoja1!$C$24/Hoja1!$C$25/Hoja1!$C$26*16.04/1000000,0)</f>
        <v>0</v>
      </c>
      <c r="AO109">
        <f>IFERROR(AM109*Hoja1!$C$24/Hoja1!$C$25/Hoja1!$C$26*44.01/1000000,0)</f>
        <v>0</v>
      </c>
    </row>
    <row r="110" spans="2:41" x14ac:dyDescent="0.75">
      <c r="B110" s="52"/>
      <c r="C110" s="52"/>
      <c r="D110" s="111" t="s">
        <v>510</v>
      </c>
      <c r="E110" s="111"/>
      <c r="F110" s="131"/>
      <c r="G110" s="92"/>
      <c r="H110" s="52"/>
      <c r="I110" s="52"/>
      <c r="J110" s="216" t="str">
        <f t="shared" si="13"/>
        <v/>
      </c>
      <c r="K110" s="78" t="str">
        <f t="shared" si="12"/>
        <v>NA</v>
      </c>
      <c r="L110" s="78">
        <f t="shared" si="12"/>
        <v>0</v>
      </c>
      <c r="M110" s="78">
        <f t="shared" si="6"/>
        <v>0</v>
      </c>
      <c r="N110" s="78" t="str">
        <f t="shared" si="7"/>
        <v>Estimación</v>
      </c>
      <c r="O110" s="78">
        <f t="shared" si="8"/>
        <v>0</v>
      </c>
      <c r="P110" s="78">
        <f t="shared" si="9"/>
        <v>0</v>
      </c>
      <c r="Q110" s="78">
        <f>O110+P110*Hoja1!$C$19</f>
        <v>0</v>
      </c>
      <c r="AD110">
        <f t="shared" si="14"/>
        <v>0</v>
      </c>
      <c r="AE110">
        <f t="shared" si="15"/>
        <v>0</v>
      </c>
      <c r="AF110">
        <v>0</v>
      </c>
      <c r="AG110" t="str">
        <f t="shared" si="10"/>
        <v>Estimación</v>
      </c>
      <c r="AH110">
        <f t="shared" si="16"/>
        <v>0</v>
      </c>
      <c r="AI110" t="s">
        <v>510</v>
      </c>
      <c r="AJ110">
        <f t="shared" si="17"/>
        <v>0</v>
      </c>
      <c r="AK110">
        <f t="shared" si="11"/>
        <v>0</v>
      </c>
      <c r="AL110">
        <f>IF(H110="",AK110*'Fraccion masica'!$AB$36,H110*AK110)</f>
        <v>0</v>
      </c>
      <c r="AM110">
        <f>IF(I110="",AK110*'Fraccion masica'!$AB$35,I110*AK110)</f>
        <v>0</v>
      </c>
      <c r="AN110">
        <f>IFERROR(AL110*Hoja1!$C$24/Hoja1!$C$25/Hoja1!$C$26*16.04/1000000,0)</f>
        <v>0</v>
      </c>
      <c r="AO110">
        <f>IFERROR(AM110*Hoja1!$C$24/Hoja1!$C$25/Hoja1!$C$26*44.01/1000000,0)</f>
        <v>0</v>
      </c>
    </row>
    <row r="111" spans="2:41" x14ac:dyDescent="0.75">
      <c r="B111" s="52"/>
      <c r="C111" s="52"/>
      <c r="D111" s="111" t="s">
        <v>510</v>
      </c>
      <c r="E111" s="111"/>
      <c r="F111" s="131"/>
      <c r="G111" s="92"/>
      <c r="H111" s="52"/>
      <c r="I111" s="52"/>
      <c r="J111" s="216" t="str">
        <f t="shared" si="13"/>
        <v/>
      </c>
      <c r="K111" s="78" t="str">
        <f t="shared" si="12"/>
        <v>NA</v>
      </c>
      <c r="L111" s="78">
        <f t="shared" si="12"/>
        <v>0</v>
      </c>
      <c r="M111" s="78">
        <f t="shared" si="6"/>
        <v>0</v>
      </c>
      <c r="N111" s="78" t="str">
        <f t="shared" si="7"/>
        <v>Estimación</v>
      </c>
      <c r="O111" s="78">
        <f t="shared" si="8"/>
        <v>0</v>
      </c>
      <c r="P111" s="78">
        <f t="shared" si="9"/>
        <v>0</v>
      </c>
      <c r="Q111" s="78">
        <f>O111+P111*Hoja1!$C$19</f>
        <v>0</v>
      </c>
      <c r="AD111">
        <f t="shared" si="14"/>
        <v>0</v>
      </c>
      <c r="AE111">
        <f t="shared" si="15"/>
        <v>0</v>
      </c>
      <c r="AF111">
        <v>0</v>
      </c>
      <c r="AG111" t="str">
        <f t="shared" si="10"/>
        <v>Estimación</v>
      </c>
      <c r="AH111">
        <f t="shared" si="16"/>
        <v>0</v>
      </c>
      <c r="AI111" t="s">
        <v>510</v>
      </c>
      <c r="AJ111">
        <f t="shared" si="17"/>
        <v>0</v>
      </c>
      <c r="AK111">
        <f t="shared" si="11"/>
        <v>0</v>
      </c>
      <c r="AL111">
        <f>IF(H111="",AK111*'Fraccion masica'!$AB$36,H111*AK111)</f>
        <v>0</v>
      </c>
      <c r="AM111">
        <f>IF(I111="",AK111*'Fraccion masica'!$AB$35,I111*AK111)</f>
        <v>0</v>
      </c>
      <c r="AN111">
        <f>IFERROR(AL111*Hoja1!$C$24/Hoja1!$C$25/Hoja1!$C$26*16.04/1000000,0)</f>
        <v>0</v>
      </c>
      <c r="AO111">
        <f>IFERROR(AM111*Hoja1!$C$24/Hoja1!$C$25/Hoja1!$C$26*44.01/1000000,0)</f>
        <v>0</v>
      </c>
    </row>
    <row r="112" spans="2:41" x14ac:dyDescent="0.75">
      <c r="B112" s="52"/>
      <c r="C112" s="52"/>
      <c r="D112" s="111" t="s">
        <v>510</v>
      </c>
      <c r="E112" s="111"/>
      <c r="F112" s="131"/>
      <c r="G112" s="92"/>
      <c r="H112" s="52"/>
      <c r="I112" s="52"/>
      <c r="J112" s="216" t="str">
        <f t="shared" si="13"/>
        <v/>
      </c>
      <c r="K112" s="78" t="str">
        <f t="shared" si="12"/>
        <v>NA</v>
      </c>
      <c r="L112" s="78">
        <f t="shared" si="12"/>
        <v>0</v>
      </c>
      <c r="M112" s="78">
        <f t="shared" si="6"/>
        <v>0</v>
      </c>
      <c r="N112" s="78" t="str">
        <f t="shared" si="7"/>
        <v>Estimación</v>
      </c>
      <c r="O112" s="78">
        <f t="shared" si="8"/>
        <v>0</v>
      </c>
      <c r="P112" s="78">
        <f t="shared" si="9"/>
        <v>0</v>
      </c>
      <c r="Q112" s="78">
        <f>O112+P112*Hoja1!$C$19</f>
        <v>0</v>
      </c>
      <c r="AD112">
        <f t="shared" si="14"/>
        <v>0</v>
      </c>
      <c r="AE112">
        <f t="shared" si="15"/>
        <v>0</v>
      </c>
      <c r="AF112">
        <v>0</v>
      </c>
      <c r="AG112" t="str">
        <f t="shared" si="10"/>
        <v>Estimación</v>
      </c>
      <c r="AH112">
        <f t="shared" si="16"/>
        <v>0</v>
      </c>
      <c r="AI112" t="s">
        <v>510</v>
      </c>
      <c r="AJ112">
        <f t="shared" si="17"/>
        <v>0</v>
      </c>
      <c r="AK112">
        <f t="shared" si="11"/>
        <v>0</v>
      </c>
      <c r="AL112">
        <f>IF(H112="",AK112*'Fraccion masica'!$AB$36,H112*AK112)</f>
        <v>0</v>
      </c>
      <c r="AM112">
        <f>IF(I112="",AK112*'Fraccion masica'!$AB$35,I112*AK112)</f>
        <v>0</v>
      </c>
      <c r="AN112">
        <f>IFERROR(AL112*Hoja1!$C$24/Hoja1!$C$25/Hoja1!$C$26*16.04/1000000,0)</f>
        <v>0</v>
      </c>
      <c r="AO112">
        <f>IFERROR(AM112*Hoja1!$C$24/Hoja1!$C$25/Hoja1!$C$26*44.01/1000000,0)</f>
        <v>0</v>
      </c>
    </row>
    <row r="113" spans="2:41" x14ac:dyDescent="0.75">
      <c r="B113" s="52"/>
      <c r="C113" s="52"/>
      <c r="D113" s="111" t="s">
        <v>510</v>
      </c>
      <c r="E113" s="111"/>
      <c r="F113" s="131"/>
      <c r="G113" s="92"/>
      <c r="H113" s="52"/>
      <c r="I113" s="52"/>
      <c r="J113" s="216" t="str">
        <f t="shared" ref="J113:J130" si="18">IF(F113="","",F113)</f>
        <v/>
      </c>
      <c r="K113" s="78" t="str">
        <f t="shared" si="12"/>
        <v>NA</v>
      </c>
      <c r="L113" s="78">
        <f t="shared" si="12"/>
        <v>0</v>
      </c>
      <c r="M113" s="78">
        <f t="shared" si="6"/>
        <v>0</v>
      </c>
      <c r="N113" s="78" t="str">
        <f t="shared" si="7"/>
        <v>Estimación</v>
      </c>
      <c r="O113" s="78">
        <f t="shared" si="8"/>
        <v>0</v>
      </c>
      <c r="P113" s="78">
        <f t="shared" si="9"/>
        <v>0</v>
      </c>
      <c r="Q113" s="78">
        <f>O113+P113*Hoja1!$C$19</f>
        <v>0</v>
      </c>
      <c r="AD113">
        <f t="shared" ref="AD113:AD130" si="19">B113</f>
        <v>0</v>
      </c>
      <c r="AE113">
        <f t="shared" ref="AE113:AE130" si="20">IFERROR(G113*C113,0)</f>
        <v>0</v>
      </c>
      <c r="AF113">
        <v>0</v>
      </c>
      <c r="AG113" t="str">
        <f t="shared" si="10"/>
        <v>Estimación</v>
      </c>
      <c r="AH113">
        <f t="shared" ref="AH113:AH130" si="21">IF(AE113&lt;&gt;0,AE113,AF113)*(1-E113)</f>
        <v>0</v>
      </c>
      <c r="AI113" t="s">
        <v>510</v>
      </c>
      <c r="AJ113">
        <f t="shared" ref="AJ113:AJ130" si="22">IF(AE113&lt;&gt;0,AE113,AF113)*(E113)</f>
        <v>0</v>
      </c>
      <c r="AK113">
        <f t="shared" si="11"/>
        <v>0</v>
      </c>
      <c r="AL113">
        <f>IF(H113="",AK113*'Fraccion masica'!$AB$36,H113*AK113)</f>
        <v>0</v>
      </c>
      <c r="AM113">
        <f>IF(I113="",AK113*'Fraccion masica'!$AB$35,I113*AK113)</f>
        <v>0</v>
      </c>
      <c r="AN113">
        <f>IFERROR(AL113*Hoja1!$C$24/Hoja1!$C$25/Hoja1!$C$26*16.04/1000000,0)</f>
        <v>0</v>
      </c>
      <c r="AO113">
        <f>IFERROR(AM113*Hoja1!$C$24/Hoja1!$C$25/Hoja1!$C$26*44.01/1000000,0)</f>
        <v>0</v>
      </c>
    </row>
    <row r="114" spans="2:41" x14ac:dyDescent="0.75">
      <c r="B114" s="52"/>
      <c r="C114" s="52"/>
      <c r="D114" s="111" t="s">
        <v>510</v>
      </c>
      <c r="E114" s="111"/>
      <c r="F114" s="131"/>
      <c r="G114" s="92"/>
      <c r="H114" s="52"/>
      <c r="I114" s="52"/>
      <c r="J114" s="216" t="str">
        <f t="shared" si="18"/>
        <v/>
      </c>
      <c r="K114" s="78" t="str">
        <f t="shared" si="12"/>
        <v>NA</v>
      </c>
      <c r="L114" s="78">
        <f t="shared" si="12"/>
        <v>0</v>
      </c>
      <c r="M114" s="78">
        <f t="shared" ref="M114:M130" si="23">AH114</f>
        <v>0</v>
      </c>
      <c r="N114" s="78" t="str">
        <f t="shared" ref="N114:N130" si="24">AG114</f>
        <v>Estimación</v>
      </c>
      <c r="O114" s="78">
        <f t="shared" ref="O114:O130" si="25">AO114</f>
        <v>0</v>
      </c>
      <c r="P114" s="78">
        <f t="shared" ref="P114:P130" si="26">AN114</f>
        <v>0</v>
      </c>
      <c r="Q114" s="78">
        <f>O114+P114*Hoja1!$C$19</f>
        <v>0</v>
      </c>
      <c r="AD114">
        <f t="shared" si="19"/>
        <v>0</v>
      </c>
      <c r="AE114">
        <f t="shared" si="20"/>
        <v>0</v>
      </c>
      <c r="AF114">
        <v>0</v>
      </c>
      <c r="AG114" t="str">
        <f t="shared" ref="AG114:AG130" si="27">IF(AE114&lt;&gt;0,"Medición","Estimación")</f>
        <v>Estimación</v>
      </c>
      <c r="AH114">
        <f t="shared" si="21"/>
        <v>0</v>
      </c>
      <c r="AI114" t="s">
        <v>510</v>
      </c>
      <c r="AJ114">
        <f t="shared" si="22"/>
        <v>0</v>
      </c>
      <c r="AK114">
        <f t="shared" ref="AK114:AK130" si="28">IFERROR(AH114*(0.3048^3),0)</f>
        <v>0</v>
      </c>
      <c r="AL114">
        <f>IF(H114="",AK114*'Fraccion masica'!$AB$36,H114*AK114)</f>
        <v>0</v>
      </c>
      <c r="AM114">
        <f>IF(I114="",AK114*'Fraccion masica'!$AB$35,I114*AK114)</f>
        <v>0</v>
      </c>
      <c r="AN114">
        <f>IFERROR(AL114*Hoja1!$C$24/Hoja1!$C$25/Hoja1!$C$26*16.04/1000000,0)</f>
        <v>0</v>
      </c>
      <c r="AO114">
        <f>IFERROR(AM114*Hoja1!$C$24/Hoja1!$C$25/Hoja1!$C$26*44.01/1000000,0)</f>
        <v>0</v>
      </c>
    </row>
    <row r="115" spans="2:41" x14ac:dyDescent="0.75">
      <c r="B115" s="52"/>
      <c r="C115" s="52"/>
      <c r="D115" s="111" t="s">
        <v>510</v>
      </c>
      <c r="E115" s="111"/>
      <c r="F115" s="131"/>
      <c r="G115" s="92"/>
      <c r="H115" s="52"/>
      <c r="I115" s="52"/>
      <c r="J115" s="216" t="str">
        <f t="shared" si="18"/>
        <v/>
      </c>
      <c r="K115" s="78" t="str">
        <f t="shared" si="12"/>
        <v>NA</v>
      </c>
      <c r="L115" s="78">
        <f t="shared" si="12"/>
        <v>0</v>
      </c>
      <c r="M115" s="78">
        <f t="shared" si="23"/>
        <v>0</v>
      </c>
      <c r="N115" s="78" t="str">
        <f t="shared" si="24"/>
        <v>Estimación</v>
      </c>
      <c r="O115" s="78">
        <f t="shared" si="25"/>
        <v>0</v>
      </c>
      <c r="P115" s="78">
        <f t="shared" si="26"/>
        <v>0</v>
      </c>
      <c r="Q115" s="78">
        <f>O115+P115*Hoja1!$C$19</f>
        <v>0</v>
      </c>
      <c r="AD115">
        <f t="shared" si="19"/>
        <v>0</v>
      </c>
      <c r="AE115">
        <f t="shared" si="20"/>
        <v>0</v>
      </c>
      <c r="AF115">
        <v>0</v>
      </c>
      <c r="AG115" t="str">
        <f t="shared" si="27"/>
        <v>Estimación</v>
      </c>
      <c r="AH115">
        <f t="shared" si="21"/>
        <v>0</v>
      </c>
      <c r="AI115" t="s">
        <v>510</v>
      </c>
      <c r="AJ115">
        <f t="shared" si="22"/>
        <v>0</v>
      </c>
      <c r="AK115">
        <f t="shared" si="28"/>
        <v>0</v>
      </c>
      <c r="AL115">
        <f>IF(H115="",AK115*'Fraccion masica'!$AB$36,H115*AK115)</f>
        <v>0</v>
      </c>
      <c r="AM115">
        <f>IF(I115="",AK115*'Fraccion masica'!$AB$35,I115*AK115)</f>
        <v>0</v>
      </c>
      <c r="AN115">
        <f>IFERROR(AL115*Hoja1!$C$24/Hoja1!$C$25/Hoja1!$C$26*16.04/1000000,0)</f>
        <v>0</v>
      </c>
      <c r="AO115">
        <f>IFERROR(AM115*Hoja1!$C$24/Hoja1!$C$25/Hoja1!$C$26*44.01/1000000,0)</f>
        <v>0</v>
      </c>
    </row>
    <row r="116" spans="2:41" x14ac:dyDescent="0.75">
      <c r="B116" s="52"/>
      <c r="C116" s="52"/>
      <c r="D116" s="111" t="s">
        <v>510</v>
      </c>
      <c r="E116" s="111"/>
      <c r="F116" s="131"/>
      <c r="G116" s="92"/>
      <c r="H116" s="52"/>
      <c r="I116" s="52"/>
      <c r="J116" s="216" t="str">
        <f t="shared" si="18"/>
        <v/>
      </c>
      <c r="K116" s="78" t="str">
        <f t="shared" si="12"/>
        <v>NA</v>
      </c>
      <c r="L116" s="78">
        <f t="shared" si="12"/>
        <v>0</v>
      </c>
      <c r="M116" s="78">
        <f t="shared" si="23"/>
        <v>0</v>
      </c>
      <c r="N116" s="78" t="str">
        <f t="shared" si="24"/>
        <v>Estimación</v>
      </c>
      <c r="O116" s="78">
        <f t="shared" si="25"/>
        <v>0</v>
      </c>
      <c r="P116" s="78">
        <f t="shared" si="26"/>
        <v>0</v>
      </c>
      <c r="Q116" s="78">
        <f>O116+P116*Hoja1!$C$19</f>
        <v>0</v>
      </c>
      <c r="AD116">
        <f t="shared" si="19"/>
        <v>0</v>
      </c>
      <c r="AE116">
        <f t="shared" si="20"/>
        <v>0</v>
      </c>
      <c r="AF116">
        <v>0</v>
      </c>
      <c r="AG116" t="str">
        <f t="shared" si="27"/>
        <v>Estimación</v>
      </c>
      <c r="AH116">
        <f t="shared" si="21"/>
        <v>0</v>
      </c>
      <c r="AI116" t="s">
        <v>510</v>
      </c>
      <c r="AJ116">
        <f t="shared" si="22"/>
        <v>0</v>
      </c>
      <c r="AK116">
        <f t="shared" si="28"/>
        <v>0</v>
      </c>
      <c r="AL116">
        <f>IF(H116="",AK116*'Fraccion masica'!$AB$36,H116*AK116)</f>
        <v>0</v>
      </c>
      <c r="AM116">
        <f>IF(I116="",AK116*'Fraccion masica'!$AB$35,I116*AK116)</f>
        <v>0</v>
      </c>
      <c r="AN116">
        <f>IFERROR(AL116*Hoja1!$C$24/Hoja1!$C$25/Hoja1!$C$26*16.04/1000000,0)</f>
        <v>0</v>
      </c>
      <c r="AO116">
        <f>IFERROR(AM116*Hoja1!$C$24/Hoja1!$C$25/Hoja1!$C$26*44.01/1000000,0)</f>
        <v>0</v>
      </c>
    </row>
    <row r="117" spans="2:41" x14ac:dyDescent="0.75">
      <c r="B117" s="52"/>
      <c r="C117" s="52"/>
      <c r="D117" s="111" t="s">
        <v>510</v>
      </c>
      <c r="E117" s="111"/>
      <c r="F117" s="131"/>
      <c r="G117" s="92"/>
      <c r="H117" s="52"/>
      <c r="I117" s="52"/>
      <c r="J117" s="216" t="str">
        <f t="shared" si="18"/>
        <v/>
      </c>
      <c r="K117" s="78" t="str">
        <f t="shared" si="12"/>
        <v>NA</v>
      </c>
      <c r="L117" s="78">
        <f t="shared" si="12"/>
        <v>0</v>
      </c>
      <c r="M117" s="78">
        <f t="shared" si="23"/>
        <v>0</v>
      </c>
      <c r="N117" s="78" t="str">
        <f t="shared" si="24"/>
        <v>Estimación</v>
      </c>
      <c r="O117" s="78">
        <f t="shared" si="25"/>
        <v>0</v>
      </c>
      <c r="P117" s="78">
        <f t="shared" si="26"/>
        <v>0</v>
      </c>
      <c r="Q117" s="78">
        <f>O117+P117*Hoja1!$C$19</f>
        <v>0</v>
      </c>
      <c r="AD117">
        <f t="shared" si="19"/>
        <v>0</v>
      </c>
      <c r="AE117">
        <f t="shared" si="20"/>
        <v>0</v>
      </c>
      <c r="AF117">
        <v>0</v>
      </c>
      <c r="AG117" t="str">
        <f t="shared" si="27"/>
        <v>Estimación</v>
      </c>
      <c r="AH117">
        <f t="shared" si="21"/>
        <v>0</v>
      </c>
      <c r="AI117" t="s">
        <v>510</v>
      </c>
      <c r="AJ117">
        <f t="shared" si="22"/>
        <v>0</v>
      </c>
      <c r="AK117">
        <f t="shared" si="28"/>
        <v>0</v>
      </c>
      <c r="AL117">
        <f>IF(H117="",AK117*'Fraccion masica'!$AB$36,H117*AK117)</f>
        <v>0</v>
      </c>
      <c r="AM117">
        <f>IF(I117="",AK117*'Fraccion masica'!$AB$35,I117*AK117)</f>
        <v>0</v>
      </c>
      <c r="AN117">
        <f>IFERROR(AL117*Hoja1!$C$24/Hoja1!$C$25/Hoja1!$C$26*16.04/1000000,0)</f>
        <v>0</v>
      </c>
      <c r="AO117">
        <f>IFERROR(AM117*Hoja1!$C$24/Hoja1!$C$25/Hoja1!$C$26*44.01/1000000,0)</f>
        <v>0</v>
      </c>
    </row>
    <row r="118" spans="2:41" x14ac:dyDescent="0.75">
      <c r="B118" s="52"/>
      <c r="C118" s="52"/>
      <c r="D118" s="111" t="s">
        <v>510</v>
      </c>
      <c r="E118" s="111"/>
      <c r="F118" s="131"/>
      <c r="G118" s="92"/>
      <c r="H118" s="52"/>
      <c r="I118" s="52"/>
      <c r="J118" s="216" t="str">
        <f t="shared" si="18"/>
        <v/>
      </c>
      <c r="K118" s="78" t="str">
        <f t="shared" si="12"/>
        <v>NA</v>
      </c>
      <c r="L118" s="78">
        <f t="shared" si="12"/>
        <v>0</v>
      </c>
      <c r="M118" s="78">
        <f t="shared" si="23"/>
        <v>0</v>
      </c>
      <c r="N118" s="78" t="str">
        <f t="shared" si="24"/>
        <v>Estimación</v>
      </c>
      <c r="O118" s="78">
        <f t="shared" si="25"/>
        <v>0</v>
      </c>
      <c r="P118" s="78">
        <f t="shared" si="26"/>
        <v>0</v>
      </c>
      <c r="Q118" s="78">
        <f>O118+P118*Hoja1!$C$19</f>
        <v>0</v>
      </c>
      <c r="AD118">
        <f t="shared" si="19"/>
        <v>0</v>
      </c>
      <c r="AE118">
        <f t="shared" si="20"/>
        <v>0</v>
      </c>
      <c r="AF118">
        <v>0</v>
      </c>
      <c r="AG118" t="str">
        <f t="shared" si="27"/>
        <v>Estimación</v>
      </c>
      <c r="AH118">
        <f t="shared" si="21"/>
        <v>0</v>
      </c>
      <c r="AI118" t="s">
        <v>510</v>
      </c>
      <c r="AJ118">
        <f t="shared" si="22"/>
        <v>0</v>
      </c>
      <c r="AK118">
        <f t="shared" si="28"/>
        <v>0</v>
      </c>
      <c r="AL118">
        <f>IF(H118="",AK118*'Fraccion masica'!$AB$36,H118*AK118)</f>
        <v>0</v>
      </c>
      <c r="AM118">
        <f>IF(I118="",AK118*'Fraccion masica'!$AB$35,I118*AK118)</f>
        <v>0</v>
      </c>
      <c r="AN118">
        <f>IFERROR(AL118*Hoja1!$C$24/Hoja1!$C$25/Hoja1!$C$26*16.04/1000000,0)</f>
        <v>0</v>
      </c>
      <c r="AO118">
        <f>IFERROR(AM118*Hoja1!$C$24/Hoja1!$C$25/Hoja1!$C$26*44.01/1000000,0)</f>
        <v>0</v>
      </c>
    </row>
    <row r="119" spans="2:41" x14ac:dyDescent="0.75">
      <c r="B119" s="52"/>
      <c r="C119" s="52"/>
      <c r="D119" s="111" t="s">
        <v>510</v>
      </c>
      <c r="E119" s="111"/>
      <c r="F119" s="131"/>
      <c r="G119" s="92"/>
      <c r="H119" s="52"/>
      <c r="I119" s="52"/>
      <c r="J119" s="216" t="str">
        <f t="shared" si="18"/>
        <v/>
      </c>
      <c r="K119" s="78" t="str">
        <f t="shared" si="12"/>
        <v>NA</v>
      </c>
      <c r="L119" s="78">
        <f t="shared" si="12"/>
        <v>0</v>
      </c>
      <c r="M119" s="78">
        <f t="shared" si="23"/>
        <v>0</v>
      </c>
      <c r="N119" s="78" t="str">
        <f t="shared" si="24"/>
        <v>Estimación</v>
      </c>
      <c r="O119" s="78">
        <f t="shared" si="25"/>
        <v>0</v>
      </c>
      <c r="P119" s="78">
        <f t="shared" si="26"/>
        <v>0</v>
      </c>
      <c r="Q119" s="78">
        <f>O119+P119*Hoja1!$C$19</f>
        <v>0</v>
      </c>
      <c r="AD119">
        <f t="shared" si="19"/>
        <v>0</v>
      </c>
      <c r="AE119">
        <f t="shared" si="20"/>
        <v>0</v>
      </c>
      <c r="AF119">
        <v>0</v>
      </c>
      <c r="AG119" t="str">
        <f t="shared" si="27"/>
        <v>Estimación</v>
      </c>
      <c r="AH119">
        <f t="shared" si="21"/>
        <v>0</v>
      </c>
      <c r="AI119" t="s">
        <v>510</v>
      </c>
      <c r="AJ119">
        <f t="shared" si="22"/>
        <v>0</v>
      </c>
      <c r="AK119">
        <f t="shared" si="28"/>
        <v>0</v>
      </c>
      <c r="AL119">
        <f>IF(H119="",AK119*'Fraccion masica'!$AB$36,H119*AK119)</f>
        <v>0</v>
      </c>
      <c r="AM119">
        <f>IF(I119="",AK119*'Fraccion masica'!$AB$35,I119*AK119)</f>
        <v>0</v>
      </c>
      <c r="AN119">
        <f>IFERROR(AL119*Hoja1!$C$24/Hoja1!$C$25/Hoja1!$C$26*16.04/1000000,0)</f>
        <v>0</v>
      </c>
      <c r="AO119">
        <f>IFERROR(AM119*Hoja1!$C$24/Hoja1!$C$25/Hoja1!$C$26*44.01/1000000,0)</f>
        <v>0</v>
      </c>
    </row>
    <row r="120" spans="2:41" x14ac:dyDescent="0.75">
      <c r="B120" s="52"/>
      <c r="C120" s="52"/>
      <c r="D120" s="111" t="s">
        <v>510</v>
      </c>
      <c r="E120" s="111"/>
      <c r="F120" s="131"/>
      <c r="G120" s="92"/>
      <c r="H120" s="52"/>
      <c r="I120" s="52"/>
      <c r="J120" s="216" t="str">
        <f t="shared" si="18"/>
        <v/>
      </c>
      <c r="K120" s="78" t="str">
        <f t="shared" si="12"/>
        <v>NA</v>
      </c>
      <c r="L120" s="78">
        <f t="shared" si="12"/>
        <v>0</v>
      </c>
      <c r="M120" s="78">
        <f t="shared" si="23"/>
        <v>0</v>
      </c>
      <c r="N120" s="78" t="str">
        <f t="shared" si="24"/>
        <v>Estimación</v>
      </c>
      <c r="O120" s="78">
        <f t="shared" si="25"/>
        <v>0</v>
      </c>
      <c r="P120" s="78">
        <f t="shared" si="26"/>
        <v>0</v>
      </c>
      <c r="Q120" s="78">
        <f>O120+P120*Hoja1!$C$19</f>
        <v>0</v>
      </c>
      <c r="AD120">
        <f t="shared" si="19"/>
        <v>0</v>
      </c>
      <c r="AE120">
        <f t="shared" si="20"/>
        <v>0</v>
      </c>
      <c r="AF120">
        <v>0</v>
      </c>
      <c r="AG120" t="str">
        <f t="shared" si="27"/>
        <v>Estimación</v>
      </c>
      <c r="AH120">
        <f t="shared" si="21"/>
        <v>0</v>
      </c>
      <c r="AI120" t="s">
        <v>510</v>
      </c>
      <c r="AJ120">
        <f t="shared" si="22"/>
        <v>0</v>
      </c>
      <c r="AK120">
        <f t="shared" si="28"/>
        <v>0</v>
      </c>
      <c r="AL120">
        <f>IF(H120="",AK120*'Fraccion masica'!$AB$36,H120*AK120)</f>
        <v>0</v>
      </c>
      <c r="AM120">
        <f>IF(I120="",AK120*'Fraccion masica'!$AB$35,I120*AK120)</f>
        <v>0</v>
      </c>
      <c r="AN120">
        <f>IFERROR(AL120*Hoja1!$C$24/Hoja1!$C$25/Hoja1!$C$26*16.04/1000000,0)</f>
        <v>0</v>
      </c>
      <c r="AO120">
        <f>IFERROR(AM120*Hoja1!$C$24/Hoja1!$C$25/Hoja1!$C$26*44.01/1000000,0)</f>
        <v>0</v>
      </c>
    </row>
    <row r="121" spans="2:41" x14ac:dyDescent="0.75">
      <c r="B121" s="52"/>
      <c r="C121" s="52"/>
      <c r="D121" s="111" t="s">
        <v>510</v>
      </c>
      <c r="E121" s="111"/>
      <c r="F121" s="131"/>
      <c r="G121" s="92"/>
      <c r="H121" s="52"/>
      <c r="I121" s="52"/>
      <c r="J121" s="216" t="str">
        <f t="shared" si="18"/>
        <v/>
      </c>
      <c r="K121" s="78" t="str">
        <f t="shared" si="12"/>
        <v>NA</v>
      </c>
      <c r="L121" s="78">
        <f t="shared" si="12"/>
        <v>0</v>
      </c>
      <c r="M121" s="78">
        <f t="shared" si="23"/>
        <v>0</v>
      </c>
      <c r="N121" s="78" t="str">
        <f t="shared" si="24"/>
        <v>Estimación</v>
      </c>
      <c r="O121" s="78">
        <f t="shared" si="25"/>
        <v>0</v>
      </c>
      <c r="P121" s="78">
        <f t="shared" si="26"/>
        <v>0</v>
      </c>
      <c r="Q121" s="78">
        <f>O121+P121*Hoja1!$C$19</f>
        <v>0</v>
      </c>
      <c r="AD121">
        <f t="shared" si="19"/>
        <v>0</v>
      </c>
      <c r="AE121">
        <f t="shared" si="20"/>
        <v>0</v>
      </c>
      <c r="AF121">
        <v>0</v>
      </c>
      <c r="AG121" t="str">
        <f t="shared" si="27"/>
        <v>Estimación</v>
      </c>
      <c r="AH121">
        <f t="shared" si="21"/>
        <v>0</v>
      </c>
      <c r="AI121" t="s">
        <v>510</v>
      </c>
      <c r="AJ121">
        <f t="shared" si="22"/>
        <v>0</v>
      </c>
      <c r="AK121">
        <f t="shared" si="28"/>
        <v>0</v>
      </c>
      <c r="AL121">
        <f>IF(H121="",AK121*'Fraccion masica'!$AB$36,H121*AK121)</f>
        <v>0</v>
      </c>
      <c r="AM121">
        <f>IF(I121="",AK121*'Fraccion masica'!$AB$35,I121*AK121)</f>
        <v>0</v>
      </c>
      <c r="AN121">
        <f>IFERROR(AL121*Hoja1!$C$24/Hoja1!$C$25/Hoja1!$C$26*16.04/1000000,0)</f>
        <v>0</v>
      </c>
      <c r="AO121">
        <f>IFERROR(AM121*Hoja1!$C$24/Hoja1!$C$25/Hoja1!$C$26*44.01/1000000,0)</f>
        <v>0</v>
      </c>
    </row>
    <row r="122" spans="2:41" x14ac:dyDescent="0.75">
      <c r="B122" s="52"/>
      <c r="C122" s="52"/>
      <c r="D122" s="111" t="s">
        <v>510</v>
      </c>
      <c r="E122" s="111"/>
      <c r="F122" s="131"/>
      <c r="G122" s="92"/>
      <c r="H122" s="52"/>
      <c r="I122" s="52"/>
      <c r="J122" s="216" t="str">
        <f t="shared" si="18"/>
        <v/>
      </c>
      <c r="K122" s="78" t="str">
        <f t="shared" si="12"/>
        <v>NA</v>
      </c>
      <c r="L122" s="78">
        <f t="shared" si="12"/>
        <v>0</v>
      </c>
      <c r="M122" s="78">
        <f t="shared" si="23"/>
        <v>0</v>
      </c>
      <c r="N122" s="78" t="str">
        <f t="shared" si="24"/>
        <v>Estimación</v>
      </c>
      <c r="O122" s="78">
        <f t="shared" si="25"/>
        <v>0</v>
      </c>
      <c r="P122" s="78">
        <f t="shared" si="26"/>
        <v>0</v>
      </c>
      <c r="Q122" s="78">
        <f>O122+P122*Hoja1!$C$19</f>
        <v>0</v>
      </c>
      <c r="AD122">
        <f t="shared" si="19"/>
        <v>0</v>
      </c>
      <c r="AE122">
        <f t="shared" si="20"/>
        <v>0</v>
      </c>
      <c r="AF122">
        <v>0</v>
      </c>
      <c r="AG122" t="str">
        <f t="shared" si="27"/>
        <v>Estimación</v>
      </c>
      <c r="AH122">
        <f t="shared" si="21"/>
        <v>0</v>
      </c>
      <c r="AI122" t="s">
        <v>510</v>
      </c>
      <c r="AJ122">
        <f t="shared" si="22"/>
        <v>0</v>
      </c>
      <c r="AK122">
        <f t="shared" si="28"/>
        <v>0</v>
      </c>
      <c r="AL122">
        <f>IF(H122="",AK122*'Fraccion masica'!$AB$36,H122*AK122)</f>
        <v>0</v>
      </c>
      <c r="AM122">
        <f>IF(I122="",AK122*'Fraccion masica'!$AB$35,I122*AK122)</f>
        <v>0</v>
      </c>
      <c r="AN122">
        <f>IFERROR(AL122*Hoja1!$C$24/Hoja1!$C$25/Hoja1!$C$26*16.04/1000000,0)</f>
        <v>0</v>
      </c>
      <c r="AO122">
        <f>IFERROR(AM122*Hoja1!$C$24/Hoja1!$C$25/Hoja1!$C$26*44.01/1000000,0)</f>
        <v>0</v>
      </c>
    </row>
    <row r="123" spans="2:41" x14ac:dyDescent="0.75">
      <c r="B123" s="52"/>
      <c r="C123" s="52"/>
      <c r="D123" s="111" t="s">
        <v>510</v>
      </c>
      <c r="E123" s="111"/>
      <c r="F123" s="131"/>
      <c r="G123" s="92"/>
      <c r="H123" s="52"/>
      <c r="I123" s="52"/>
      <c r="J123" s="216" t="str">
        <f t="shared" si="18"/>
        <v/>
      </c>
      <c r="K123" s="78" t="str">
        <f t="shared" si="12"/>
        <v>NA</v>
      </c>
      <c r="L123" s="78">
        <f t="shared" si="12"/>
        <v>0</v>
      </c>
      <c r="M123" s="78">
        <f t="shared" si="23"/>
        <v>0</v>
      </c>
      <c r="N123" s="78" t="str">
        <f t="shared" si="24"/>
        <v>Estimación</v>
      </c>
      <c r="O123" s="78">
        <f t="shared" si="25"/>
        <v>0</v>
      </c>
      <c r="P123" s="78">
        <f t="shared" si="26"/>
        <v>0</v>
      </c>
      <c r="Q123" s="78">
        <f>O123+P123*Hoja1!$C$19</f>
        <v>0</v>
      </c>
      <c r="AD123">
        <f t="shared" si="19"/>
        <v>0</v>
      </c>
      <c r="AE123">
        <f t="shared" si="20"/>
        <v>0</v>
      </c>
      <c r="AF123">
        <v>0</v>
      </c>
      <c r="AG123" t="str">
        <f t="shared" si="27"/>
        <v>Estimación</v>
      </c>
      <c r="AH123">
        <f t="shared" si="21"/>
        <v>0</v>
      </c>
      <c r="AI123" t="s">
        <v>510</v>
      </c>
      <c r="AJ123">
        <f t="shared" si="22"/>
        <v>0</v>
      </c>
      <c r="AK123">
        <f t="shared" si="28"/>
        <v>0</v>
      </c>
      <c r="AL123">
        <f>IF(H123="",AK123*'Fraccion masica'!$AB$36,H123*AK123)</f>
        <v>0</v>
      </c>
      <c r="AM123">
        <f>IF(I123="",AK123*'Fraccion masica'!$AB$35,I123*AK123)</f>
        <v>0</v>
      </c>
      <c r="AN123">
        <f>IFERROR(AL123*Hoja1!$C$24/Hoja1!$C$25/Hoja1!$C$26*16.04/1000000,0)</f>
        <v>0</v>
      </c>
      <c r="AO123">
        <f>IFERROR(AM123*Hoja1!$C$24/Hoja1!$C$25/Hoja1!$C$26*44.01/1000000,0)</f>
        <v>0</v>
      </c>
    </row>
    <row r="124" spans="2:41" x14ac:dyDescent="0.75">
      <c r="B124" s="52"/>
      <c r="C124" s="52"/>
      <c r="D124" s="111" t="s">
        <v>510</v>
      </c>
      <c r="E124" s="111"/>
      <c r="F124" s="131"/>
      <c r="G124" s="92"/>
      <c r="H124" s="52"/>
      <c r="I124" s="52"/>
      <c r="J124" s="216" t="str">
        <f t="shared" si="18"/>
        <v/>
      </c>
      <c r="K124" s="78" t="str">
        <f t="shared" si="12"/>
        <v>NA</v>
      </c>
      <c r="L124" s="78">
        <f t="shared" si="12"/>
        <v>0</v>
      </c>
      <c r="M124" s="78">
        <f t="shared" si="23"/>
        <v>0</v>
      </c>
      <c r="N124" s="78" t="str">
        <f t="shared" si="24"/>
        <v>Estimación</v>
      </c>
      <c r="O124" s="78">
        <f t="shared" si="25"/>
        <v>0</v>
      </c>
      <c r="P124" s="78">
        <f t="shared" si="26"/>
        <v>0</v>
      </c>
      <c r="Q124" s="78">
        <f>O124+P124*Hoja1!$C$19</f>
        <v>0</v>
      </c>
      <c r="AD124">
        <f t="shared" si="19"/>
        <v>0</v>
      </c>
      <c r="AE124">
        <f t="shared" si="20"/>
        <v>0</v>
      </c>
      <c r="AF124">
        <v>0</v>
      </c>
      <c r="AG124" t="str">
        <f t="shared" si="27"/>
        <v>Estimación</v>
      </c>
      <c r="AH124">
        <f t="shared" si="21"/>
        <v>0</v>
      </c>
      <c r="AI124" t="s">
        <v>510</v>
      </c>
      <c r="AJ124">
        <f t="shared" si="22"/>
        <v>0</v>
      </c>
      <c r="AK124">
        <f t="shared" si="28"/>
        <v>0</v>
      </c>
      <c r="AL124">
        <f>IF(H124="",AK124*'Fraccion masica'!$AB$36,H124*AK124)</f>
        <v>0</v>
      </c>
      <c r="AM124">
        <f>IF(I124="",AK124*'Fraccion masica'!$AB$35,I124*AK124)</f>
        <v>0</v>
      </c>
      <c r="AN124">
        <f>IFERROR(AL124*Hoja1!$C$24/Hoja1!$C$25/Hoja1!$C$26*16.04/1000000,0)</f>
        <v>0</v>
      </c>
      <c r="AO124">
        <f>IFERROR(AM124*Hoja1!$C$24/Hoja1!$C$25/Hoja1!$C$26*44.01/1000000,0)</f>
        <v>0</v>
      </c>
    </row>
    <row r="125" spans="2:41" x14ac:dyDescent="0.75">
      <c r="B125" s="52"/>
      <c r="C125" s="52"/>
      <c r="D125" s="111" t="s">
        <v>510</v>
      </c>
      <c r="E125" s="111"/>
      <c r="F125" s="131"/>
      <c r="G125" s="92"/>
      <c r="H125" s="52"/>
      <c r="I125" s="52"/>
      <c r="J125" s="216" t="str">
        <f t="shared" si="18"/>
        <v/>
      </c>
      <c r="K125" s="78" t="str">
        <f t="shared" si="12"/>
        <v>NA</v>
      </c>
      <c r="L125" s="78">
        <f t="shared" si="12"/>
        <v>0</v>
      </c>
      <c r="M125" s="78">
        <f t="shared" si="23"/>
        <v>0</v>
      </c>
      <c r="N125" s="78" t="str">
        <f t="shared" si="24"/>
        <v>Estimación</v>
      </c>
      <c r="O125" s="78">
        <f t="shared" si="25"/>
        <v>0</v>
      </c>
      <c r="P125" s="78">
        <f t="shared" si="26"/>
        <v>0</v>
      </c>
      <c r="Q125" s="78">
        <f>O125+P125*Hoja1!$C$19</f>
        <v>0</v>
      </c>
      <c r="AD125">
        <f t="shared" si="19"/>
        <v>0</v>
      </c>
      <c r="AE125">
        <f t="shared" si="20"/>
        <v>0</v>
      </c>
      <c r="AF125">
        <v>0</v>
      </c>
      <c r="AG125" t="str">
        <f t="shared" si="27"/>
        <v>Estimación</v>
      </c>
      <c r="AH125">
        <f t="shared" si="21"/>
        <v>0</v>
      </c>
      <c r="AI125" t="s">
        <v>510</v>
      </c>
      <c r="AJ125">
        <f t="shared" si="22"/>
        <v>0</v>
      </c>
      <c r="AK125">
        <f t="shared" si="28"/>
        <v>0</v>
      </c>
      <c r="AL125">
        <f>IF(H125="",AK125*'Fraccion masica'!$AB$36,H125*AK125)</f>
        <v>0</v>
      </c>
      <c r="AM125">
        <f>IF(I125="",AK125*'Fraccion masica'!$AB$35,I125*AK125)</f>
        <v>0</v>
      </c>
      <c r="AN125">
        <f>IFERROR(AL125*Hoja1!$C$24/Hoja1!$C$25/Hoja1!$C$26*16.04/1000000,0)</f>
        <v>0</v>
      </c>
      <c r="AO125">
        <f>IFERROR(AM125*Hoja1!$C$24/Hoja1!$C$25/Hoja1!$C$26*44.01/1000000,0)</f>
        <v>0</v>
      </c>
    </row>
    <row r="126" spans="2:41" x14ac:dyDescent="0.75">
      <c r="B126" s="52"/>
      <c r="C126" s="52"/>
      <c r="D126" s="111" t="s">
        <v>510</v>
      </c>
      <c r="E126" s="111"/>
      <c r="F126" s="131"/>
      <c r="G126" s="92"/>
      <c r="H126" s="52"/>
      <c r="I126" s="52"/>
      <c r="J126" s="216" t="str">
        <f t="shared" si="18"/>
        <v/>
      </c>
      <c r="K126" s="78" t="str">
        <f t="shared" si="12"/>
        <v>NA</v>
      </c>
      <c r="L126" s="78">
        <f t="shared" si="12"/>
        <v>0</v>
      </c>
      <c r="M126" s="78">
        <f t="shared" si="23"/>
        <v>0</v>
      </c>
      <c r="N126" s="78" t="str">
        <f t="shared" si="24"/>
        <v>Estimación</v>
      </c>
      <c r="O126" s="78">
        <f t="shared" si="25"/>
        <v>0</v>
      </c>
      <c r="P126" s="78">
        <f t="shared" si="26"/>
        <v>0</v>
      </c>
      <c r="Q126" s="78">
        <f>O126+P126*Hoja1!$C$19</f>
        <v>0</v>
      </c>
      <c r="AD126">
        <f t="shared" si="19"/>
        <v>0</v>
      </c>
      <c r="AE126">
        <f t="shared" si="20"/>
        <v>0</v>
      </c>
      <c r="AF126">
        <v>0</v>
      </c>
      <c r="AG126" t="str">
        <f t="shared" si="27"/>
        <v>Estimación</v>
      </c>
      <c r="AH126">
        <f t="shared" si="21"/>
        <v>0</v>
      </c>
      <c r="AI126" t="s">
        <v>510</v>
      </c>
      <c r="AJ126">
        <f t="shared" si="22"/>
        <v>0</v>
      </c>
      <c r="AK126">
        <f t="shared" si="28"/>
        <v>0</v>
      </c>
      <c r="AL126">
        <f>IF(H126="",AK126*'Fraccion masica'!$AB$36,H126*AK126)</f>
        <v>0</v>
      </c>
      <c r="AM126">
        <f>IF(I126="",AK126*'Fraccion masica'!$AB$35,I126*AK126)</f>
        <v>0</v>
      </c>
      <c r="AN126">
        <f>IFERROR(AL126*Hoja1!$C$24/Hoja1!$C$25/Hoja1!$C$26*16.04/1000000,0)</f>
        <v>0</v>
      </c>
      <c r="AO126">
        <f>IFERROR(AM126*Hoja1!$C$24/Hoja1!$C$25/Hoja1!$C$26*44.01/1000000,0)</f>
        <v>0</v>
      </c>
    </row>
    <row r="127" spans="2:41" x14ac:dyDescent="0.75">
      <c r="B127" s="52"/>
      <c r="C127" s="52"/>
      <c r="D127" s="111" t="s">
        <v>510</v>
      </c>
      <c r="E127" s="111"/>
      <c r="F127" s="131"/>
      <c r="G127" s="92"/>
      <c r="H127" s="52"/>
      <c r="I127" s="52"/>
      <c r="J127" s="216" t="str">
        <f t="shared" si="18"/>
        <v/>
      </c>
      <c r="K127" s="78" t="str">
        <f t="shared" si="12"/>
        <v>NA</v>
      </c>
      <c r="L127" s="78">
        <f t="shared" si="12"/>
        <v>0</v>
      </c>
      <c r="M127" s="78">
        <f t="shared" si="23"/>
        <v>0</v>
      </c>
      <c r="N127" s="78" t="str">
        <f t="shared" si="24"/>
        <v>Estimación</v>
      </c>
      <c r="O127" s="78">
        <f t="shared" si="25"/>
        <v>0</v>
      </c>
      <c r="P127" s="78">
        <f t="shared" si="26"/>
        <v>0</v>
      </c>
      <c r="Q127" s="78">
        <f>O127+P127*Hoja1!$C$19</f>
        <v>0</v>
      </c>
      <c r="AD127">
        <f t="shared" si="19"/>
        <v>0</v>
      </c>
      <c r="AE127">
        <f t="shared" si="20"/>
        <v>0</v>
      </c>
      <c r="AF127">
        <v>0</v>
      </c>
      <c r="AG127" t="str">
        <f t="shared" si="27"/>
        <v>Estimación</v>
      </c>
      <c r="AH127">
        <f t="shared" si="21"/>
        <v>0</v>
      </c>
      <c r="AI127" t="s">
        <v>510</v>
      </c>
      <c r="AJ127">
        <f t="shared" si="22"/>
        <v>0</v>
      </c>
      <c r="AK127">
        <f t="shared" si="28"/>
        <v>0</v>
      </c>
      <c r="AL127">
        <f>IF(H127="",AK127*'Fraccion masica'!$AB$36,H127*AK127)</f>
        <v>0</v>
      </c>
      <c r="AM127">
        <f>IF(I127="",AK127*'Fraccion masica'!$AB$35,I127*AK127)</f>
        <v>0</v>
      </c>
      <c r="AN127">
        <f>IFERROR(AL127*Hoja1!$C$24/Hoja1!$C$25/Hoja1!$C$26*16.04/1000000,0)</f>
        <v>0</v>
      </c>
      <c r="AO127">
        <f>IFERROR(AM127*Hoja1!$C$24/Hoja1!$C$25/Hoja1!$C$26*44.01/1000000,0)</f>
        <v>0</v>
      </c>
    </row>
    <row r="128" spans="2:41" x14ac:dyDescent="0.75">
      <c r="B128" s="52"/>
      <c r="C128" s="52"/>
      <c r="D128" s="111" t="s">
        <v>510</v>
      </c>
      <c r="E128" s="111"/>
      <c r="F128" s="131"/>
      <c r="G128" s="92"/>
      <c r="H128" s="52"/>
      <c r="I128" s="52"/>
      <c r="J128" s="216" t="str">
        <f t="shared" si="18"/>
        <v/>
      </c>
      <c r="K128" s="78" t="str">
        <f t="shared" si="12"/>
        <v>NA</v>
      </c>
      <c r="L128" s="78">
        <f t="shared" si="12"/>
        <v>0</v>
      </c>
      <c r="M128" s="78">
        <f t="shared" si="23"/>
        <v>0</v>
      </c>
      <c r="N128" s="78" t="str">
        <f t="shared" si="24"/>
        <v>Estimación</v>
      </c>
      <c r="O128" s="78">
        <f t="shared" si="25"/>
        <v>0</v>
      </c>
      <c r="P128" s="78">
        <f t="shared" si="26"/>
        <v>0</v>
      </c>
      <c r="Q128" s="78">
        <f>O128+P128*Hoja1!$C$19</f>
        <v>0</v>
      </c>
      <c r="AD128">
        <f t="shared" si="19"/>
        <v>0</v>
      </c>
      <c r="AE128">
        <f t="shared" si="20"/>
        <v>0</v>
      </c>
      <c r="AF128">
        <v>0</v>
      </c>
      <c r="AG128" t="str">
        <f t="shared" si="27"/>
        <v>Estimación</v>
      </c>
      <c r="AH128">
        <f t="shared" si="21"/>
        <v>0</v>
      </c>
      <c r="AI128" t="s">
        <v>510</v>
      </c>
      <c r="AJ128">
        <f t="shared" si="22"/>
        <v>0</v>
      </c>
      <c r="AK128">
        <f t="shared" si="28"/>
        <v>0</v>
      </c>
      <c r="AL128">
        <f>IF(H128="",AK128*'Fraccion masica'!$AB$36,H128*AK128)</f>
        <v>0</v>
      </c>
      <c r="AM128">
        <f>IF(I128="",AK128*'Fraccion masica'!$AB$35,I128*AK128)</f>
        <v>0</v>
      </c>
      <c r="AN128">
        <f>IFERROR(AL128*Hoja1!$C$24/Hoja1!$C$25/Hoja1!$C$26*16.04/1000000,0)</f>
        <v>0</v>
      </c>
      <c r="AO128">
        <f>IFERROR(AM128*Hoja1!$C$24/Hoja1!$C$25/Hoja1!$C$26*44.01/1000000,0)</f>
        <v>0</v>
      </c>
    </row>
    <row r="129" spans="2:41" x14ac:dyDescent="0.75">
      <c r="B129" s="52"/>
      <c r="C129" s="52"/>
      <c r="D129" s="111" t="s">
        <v>510</v>
      </c>
      <c r="E129" s="111"/>
      <c r="F129" s="131"/>
      <c r="G129" s="92"/>
      <c r="H129" s="52"/>
      <c r="I129" s="52"/>
      <c r="J129" s="216" t="str">
        <f t="shared" si="18"/>
        <v/>
      </c>
      <c r="K129" s="78" t="str">
        <f t="shared" si="12"/>
        <v>NA</v>
      </c>
      <c r="L129" s="78">
        <f t="shared" si="12"/>
        <v>0</v>
      </c>
      <c r="M129" s="78">
        <f t="shared" si="23"/>
        <v>0</v>
      </c>
      <c r="N129" s="78" t="str">
        <f t="shared" si="24"/>
        <v>Estimación</v>
      </c>
      <c r="O129" s="78">
        <f t="shared" si="25"/>
        <v>0</v>
      </c>
      <c r="P129" s="78">
        <f t="shared" si="26"/>
        <v>0</v>
      </c>
      <c r="Q129" s="78">
        <f>O129+P129*Hoja1!$C$19</f>
        <v>0</v>
      </c>
      <c r="AD129">
        <f t="shared" si="19"/>
        <v>0</v>
      </c>
      <c r="AE129">
        <f t="shared" si="20"/>
        <v>0</v>
      </c>
      <c r="AF129">
        <v>0</v>
      </c>
      <c r="AG129" t="str">
        <f t="shared" si="27"/>
        <v>Estimación</v>
      </c>
      <c r="AH129">
        <f t="shared" si="21"/>
        <v>0</v>
      </c>
      <c r="AI129" t="s">
        <v>510</v>
      </c>
      <c r="AJ129">
        <f t="shared" si="22"/>
        <v>0</v>
      </c>
      <c r="AK129">
        <f t="shared" si="28"/>
        <v>0</v>
      </c>
      <c r="AL129">
        <f>IF(H129="",AK129*'Fraccion masica'!$AB$36,H129*AK129)</f>
        <v>0</v>
      </c>
      <c r="AM129">
        <f>IF(I129="",AK129*'Fraccion masica'!$AB$35,I129*AK129)</f>
        <v>0</v>
      </c>
      <c r="AN129">
        <f>IFERROR(AL129*Hoja1!$C$24/Hoja1!$C$25/Hoja1!$C$26*16.04/1000000,0)</f>
        <v>0</v>
      </c>
      <c r="AO129">
        <f>IFERROR(AM129*Hoja1!$C$24/Hoja1!$C$25/Hoja1!$C$26*44.01/1000000,0)</f>
        <v>0</v>
      </c>
    </row>
    <row r="130" spans="2:41" x14ac:dyDescent="0.75">
      <c r="B130" s="52"/>
      <c r="C130" s="52"/>
      <c r="D130" s="111" t="s">
        <v>510</v>
      </c>
      <c r="E130" s="111"/>
      <c r="F130" s="131"/>
      <c r="G130" s="92"/>
      <c r="H130" s="52"/>
      <c r="I130" s="52"/>
      <c r="J130" s="216" t="str">
        <f t="shared" si="18"/>
        <v/>
      </c>
      <c r="K130" s="78" t="str">
        <f t="shared" ref="K130:L130" si="29">AI130</f>
        <v>NA</v>
      </c>
      <c r="L130" s="78">
        <f t="shared" si="29"/>
        <v>0</v>
      </c>
      <c r="M130" s="78">
        <f t="shared" si="23"/>
        <v>0</v>
      </c>
      <c r="N130" s="78" t="str">
        <f t="shared" si="24"/>
        <v>Estimación</v>
      </c>
      <c r="O130" s="78">
        <f t="shared" si="25"/>
        <v>0</v>
      </c>
      <c r="P130" s="78">
        <f t="shared" si="26"/>
        <v>0</v>
      </c>
      <c r="Q130" s="78">
        <f>O130+P130*Hoja1!$C$19</f>
        <v>0</v>
      </c>
      <c r="AD130">
        <f t="shared" si="19"/>
        <v>0</v>
      </c>
      <c r="AE130">
        <f t="shared" si="20"/>
        <v>0</v>
      </c>
      <c r="AF130">
        <v>0</v>
      </c>
      <c r="AG130" t="str">
        <f t="shared" si="27"/>
        <v>Estimación</v>
      </c>
      <c r="AH130">
        <f t="shared" si="21"/>
        <v>0</v>
      </c>
      <c r="AI130" t="s">
        <v>510</v>
      </c>
      <c r="AJ130">
        <f t="shared" si="22"/>
        <v>0</v>
      </c>
      <c r="AK130">
        <f t="shared" si="28"/>
        <v>0</v>
      </c>
      <c r="AL130">
        <f>IF(H130="",AK130*'Fraccion masica'!$AB$36,H130*AK130)</f>
        <v>0</v>
      </c>
      <c r="AM130">
        <f>IF(I130="",AK130*'Fraccion masica'!$AB$35,I130*AK130)</f>
        <v>0</v>
      </c>
      <c r="AN130">
        <f>IFERROR(AL130*Hoja1!$C$24/Hoja1!$C$25/Hoja1!$C$26*16.04/1000000,0)</f>
        <v>0</v>
      </c>
      <c r="AO130">
        <f>IFERROR(AM130*Hoja1!$C$24/Hoja1!$C$25/Hoja1!$C$26*44.01/1000000,0)</f>
        <v>0</v>
      </c>
    </row>
    <row r="135" spans="2:41" x14ac:dyDescent="0.75">
      <c r="AF135" s="404" t="s">
        <v>743</v>
      </c>
      <c r="AG135" s="413" t="s">
        <v>725</v>
      </c>
      <c r="AH135" s="404" t="s">
        <v>293</v>
      </c>
      <c r="AI135" s="404" t="s">
        <v>738</v>
      </c>
      <c r="AJ135" s="404" t="s">
        <v>294</v>
      </c>
      <c r="AK135" s="404" t="s">
        <v>295</v>
      </c>
      <c r="AL135" s="404" t="s">
        <v>296</v>
      </c>
      <c r="AM135" s="404" t="s">
        <v>297</v>
      </c>
    </row>
    <row r="136" spans="2:41" x14ac:dyDescent="0.75">
      <c r="AF136" s="404"/>
      <c r="AG136" s="414"/>
      <c r="AH136" s="404"/>
      <c r="AI136" s="404"/>
      <c r="AJ136" s="404"/>
      <c r="AK136" s="404"/>
      <c r="AL136" s="404"/>
      <c r="AM136" s="404"/>
    </row>
    <row r="137" spans="2:41" x14ac:dyDescent="0.75">
      <c r="AF137" s="38" t="s">
        <v>498</v>
      </c>
      <c r="AG137" s="222" t="s">
        <v>586</v>
      </c>
      <c r="AH137" s="52">
        <f>SUMIFS(K$49:K$136,$J$49:$J$136,"="&amp;$AF137,$N$49:$N$136,"="&amp;$AG137)</f>
        <v>0</v>
      </c>
      <c r="AI137" s="52">
        <f t="shared" ref="AI137:AJ137" si="30">SUMIFS(L$49:L$136,$J$49:$J$136,"="&amp;$AF137,$N$49:$N$136,"="&amp;$AG137)</f>
        <v>100</v>
      </c>
      <c r="AJ137" s="52">
        <f t="shared" si="30"/>
        <v>400</v>
      </c>
      <c r="AK137" s="52">
        <f>SUMIFS(O$49:O$136,$J$49:$J$136,"="&amp;$AF137,$N$49:$N$136,"="&amp;$AG137)</f>
        <v>2.109335638631759E-3</v>
      </c>
      <c r="AL137" s="52">
        <f t="shared" ref="AL137:AM137" si="31">SUMIFS(P$49:P$136,$J$49:$J$136,"="&amp;$AF137,$N$49:$N$136,"="&amp;$AG137)</f>
        <v>6.9189659802972219E-3</v>
      </c>
      <c r="AM137" s="52">
        <f t="shared" si="31"/>
        <v>0.19584038308695395</v>
      </c>
    </row>
    <row r="138" spans="2:41" x14ac:dyDescent="0.75">
      <c r="AF138" s="38" t="str">
        <f t="shared" ref="AF138:AF139" si="32">AF137</f>
        <v>Enero</v>
      </c>
      <c r="AG138" s="222" t="s">
        <v>750</v>
      </c>
      <c r="AH138" s="52">
        <f t="shared" ref="AH138:AH172" si="33">SUMIFS(K$49:K$136,$J$49:$J$136,"="&amp;$AF138,$N$49:$N$136,"="&amp;$AG138)</f>
        <v>0</v>
      </c>
      <c r="AI138" s="52">
        <f t="shared" ref="AI138:AI172" si="34">SUMIFS(L$49:L$136,$J$49:$J$136,"="&amp;$AF138,$N$49:$N$136,"="&amp;$AG138)</f>
        <v>0</v>
      </c>
      <c r="AJ138" s="52">
        <f t="shared" ref="AJ138:AJ172" si="35">SUMIFS(M$49:M$136,$J$49:$J$136,"="&amp;$AF138,$N$49:$N$136,"="&amp;$AG138)</f>
        <v>0</v>
      </c>
      <c r="AK138" s="52">
        <f t="shared" ref="AK138:AK172" si="36">SUMIFS(O$49:O$136,$J$49:$J$136,"="&amp;$AF138,$N$49:$N$136,"="&amp;$AG138)</f>
        <v>0</v>
      </c>
      <c r="AL138" s="52">
        <f t="shared" ref="AL138:AL172" si="37">SUMIFS(P$49:P$136,$J$49:$J$136,"="&amp;$AF138,$N$49:$N$136,"="&amp;$AG138)</f>
        <v>0</v>
      </c>
      <c r="AM138" s="52">
        <f t="shared" ref="AM138:AM172" si="38">SUMIFS(Q$49:Q$136,$J$49:$J$136,"="&amp;$AF138,$N$49:$N$136,"="&amp;$AG138)</f>
        <v>0</v>
      </c>
    </row>
    <row r="139" spans="2:41" x14ac:dyDescent="0.75">
      <c r="AF139" s="38" t="str">
        <f t="shared" si="32"/>
        <v>Enero</v>
      </c>
      <c r="AG139" s="222" t="s">
        <v>749</v>
      </c>
      <c r="AH139" s="52">
        <f t="shared" si="33"/>
        <v>0</v>
      </c>
      <c r="AI139" s="52">
        <f t="shared" si="34"/>
        <v>0</v>
      </c>
      <c r="AJ139" s="52">
        <f t="shared" si="35"/>
        <v>0</v>
      </c>
      <c r="AK139" s="52">
        <f t="shared" si="36"/>
        <v>0</v>
      </c>
      <c r="AL139" s="52">
        <f t="shared" si="37"/>
        <v>0</v>
      </c>
      <c r="AM139" s="52">
        <f t="shared" si="38"/>
        <v>0</v>
      </c>
    </row>
    <row r="140" spans="2:41" x14ac:dyDescent="0.75">
      <c r="AF140" s="38" t="s">
        <v>499</v>
      </c>
      <c r="AG140" s="222" t="s">
        <v>586</v>
      </c>
      <c r="AH140" s="52">
        <f t="shared" si="33"/>
        <v>0</v>
      </c>
      <c r="AI140" s="52">
        <f t="shared" si="34"/>
        <v>100</v>
      </c>
      <c r="AJ140" s="52">
        <f t="shared" si="35"/>
        <v>400</v>
      </c>
      <c r="AK140" s="52">
        <f t="shared" si="36"/>
        <v>1.9020996794981658E-3</v>
      </c>
      <c r="AL140" s="52">
        <f t="shared" si="37"/>
        <v>1.9020996794981658E-3</v>
      </c>
      <c r="AM140" s="52">
        <f t="shared" si="38"/>
        <v>5.5160890705446809E-2</v>
      </c>
    </row>
    <row r="141" spans="2:41" x14ac:dyDescent="0.75">
      <c r="AF141" s="38" t="str">
        <f t="shared" ref="AF141:AF142" si="39">AF140</f>
        <v>Febrero</v>
      </c>
      <c r="AG141" s="222" t="s">
        <v>750</v>
      </c>
      <c r="AH141" s="52">
        <f t="shared" si="33"/>
        <v>0</v>
      </c>
      <c r="AI141" s="52">
        <f t="shared" si="34"/>
        <v>0</v>
      </c>
      <c r="AJ141" s="52">
        <f t="shared" si="35"/>
        <v>0</v>
      </c>
      <c r="AK141" s="52">
        <f t="shared" si="36"/>
        <v>0</v>
      </c>
      <c r="AL141" s="52">
        <f t="shared" si="37"/>
        <v>0</v>
      </c>
      <c r="AM141" s="52">
        <f t="shared" si="38"/>
        <v>0</v>
      </c>
    </row>
    <row r="142" spans="2:41" x14ac:dyDescent="0.75">
      <c r="AF142" s="38" t="str">
        <f t="shared" si="39"/>
        <v>Febrero</v>
      </c>
      <c r="AG142" s="222" t="s">
        <v>749</v>
      </c>
      <c r="AH142" s="52">
        <f t="shared" si="33"/>
        <v>0</v>
      </c>
      <c r="AI142" s="52">
        <f t="shared" si="34"/>
        <v>0</v>
      </c>
      <c r="AJ142" s="52">
        <f t="shared" si="35"/>
        <v>0</v>
      </c>
      <c r="AK142" s="52">
        <f t="shared" si="36"/>
        <v>0</v>
      </c>
      <c r="AL142" s="52">
        <f t="shared" si="37"/>
        <v>0</v>
      </c>
      <c r="AM142" s="52">
        <f t="shared" si="38"/>
        <v>0</v>
      </c>
    </row>
    <row r="143" spans="2:41" x14ac:dyDescent="0.75">
      <c r="AF143" s="38" t="s">
        <v>500</v>
      </c>
      <c r="AG143" s="222" t="s">
        <v>586</v>
      </c>
      <c r="AH143" s="52">
        <f t="shared" si="33"/>
        <v>0</v>
      </c>
      <c r="AI143" s="52">
        <f t="shared" si="34"/>
        <v>24</v>
      </c>
      <c r="AJ143" s="52">
        <f t="shared" si="35"/>
        <v>96</v>
      </c>
      <c r="AK143" s="52">
        <f t="shared" si="36"/>
        <v>4.5650392307955976E-4</v>
      </c>
      <c r="AL143" s="52">
        <f t="shared" si="37"/>
        <v>4.5650392307955971E-4</v>
      </c>
      <c r="AM143" s="52">
        <f t="shared" si="38"/>
        <v>1.3238613769307231E-2</v>
      </c>
    </row>
    <row r="144" spans="2:41" x14ac:dyDescent="0.75">
      <c r="AF144" s="38" t="str">
        <f t="shared" ref="AF144:AF145" si="40">AF143</f>
        <v>Marzo</v>
      </c>
      <c r="AG144" s="222" t="s">
        <v>750</v>
      </c>
      <c r="AH144" s="52">
        <f t="shared" si="33"/>
        <v>0</v>
      </c>
      <c r="AI144" s="52">
        <f t="shared" si="34"/>
        <v>0</v>
      </c>
      <c r="AJ144" s="52">
        <f t="shared" si="35"/>
        <v>0</v>
      </c>
      <c r="AK144" s="52">
        <f t="shared" si="36"/>
        <v>0</v>
      </c>
      <c r="AL144" s="52">
        <f t="shared" si="37"/>
        <v>0</v>
      </c>
      <c r="AM144" s="52">
        <f t="shared" si="38"/>
        <v>0</v>
      </c>
    </row>
    <row r="145" spans="32:39" x14ac:dyDescent="0.75">
      <c r="AF145" s="38" t="str">
        <f t="shared" si="40"/>
        <v>Marzo</v>
      </c>
      <c r="AG145" s="222" t="s">
        <v>749</v>
      </c>
      <c r="AH145" s="52">
        <f t="shared" si="33"/>
        <v>0</v>
      </c>
      <c r="AI145" s="52">
        <f t="shared" si="34"/>
        <v>0</v>
      </c>
      <c r="AJ145" s="52">
        <f t="shared" si="35"/>
        <v>0</v>
      </c>
      <c r="AK145" s="52">
        <f t="shared" si="36"/>
        <v>0</v>
      </c>
      <c r="AL145" s="52">
        <f t="shared" si="37"/>
        <v>0</v>
      </c>
      <c r="AM145" s="52">
        <f t="shared" si="38"/>
        <v>0</v>
      </c>
    </row>
    <row r="146" spans="32:39" x14ac:dyDescent="0.75">
      <c r="AF146" s="38" t="s">
        <v>501</v>
      </c>
      <c r="AG146" s="222" t="s">
        <v>586</v>
      </c>
      <c r="AH146" s="52">
        <f t="shared" si="33"/>
        <v>0</v>
      </c>
      <c r="AI146" s="52">
        <f t="shared" si="34"/>
        <v>48</v>
      </c>
      <c r="AJ146" s="52">
        <f t="shared" si="35"/>
        <v>72</v>
      </c>
      <c r="AK146" s="52">
        <f t="shared" si="36"/>
        <v>3.423779423096699E-4</v>
      </c>
      <c r="AL146" s="52">
        <f t="shared" si="37"/>
        <v>3.423779423096699E-4</v>
      </c>
      <c r="AM146" s="52">
        <f t="shared" si="38"/>
        <v>9.9289603269804259E-3</v>
      </c>
    </row>
    <row r="147" spans="32:39" x14ac:dyDescent="0.75">
      <c r="AF147" s="38" t="str">
        <f t="shared" ref="AF147:AF148" si="41">AF146</f>
        <v>Abril</v>
      </c>
      <c r="AG147" s="222" t="s">
        <v>750</v>
      </c>
      <c r="AH147" s="52">
        <f t="shared" si="33"/>
        <v>0</v>
      </c>
      <c r="AI147" s="52">
        <f t="shared" si="34"/>
        <v>0</v>
      </c>
      <c r="AJ147" s="52">
        <f t="shared" si="35"/>
        <v>0</v>
      </c>
      <c r="AK147" s="52">
        <f t="shared" si="36"/>
        <v>0</v>
      </c>
      <c r="AL147" s="52">
        <f t="shared" si="37"/>
        <v>0</v>
      </c>
      <c r="AM147" s="52">
        <f t="shared" si="38"/>
        <v>0</v>
      </c>
    </row>
    <row r="148" spans="32:39" x14ac:dyDescent="0.75">
      <c r="AF148" s="38" t="str">
        <f t="shared" si="41"/>
        <v>Abril</v>
      </c>
      <c r="AG148" s="222" t="s">
        <v>749</v>
      </c>
      <c r="AH148" s="52">
        <f t="shared" si="33"/>
        <v>0</v>
      </c>
      <c r="AI148" s="52">
        <f t="shared" si="34"/>
        <v>0</v>
      </c>
      <c r="AJ148" s="52">
        <f t="shared" si="35"/>
        <v>0</v>
      </c>
      <c r="AK148" s="52">
        <f t="shared" si="36"/>
        <v>0</v>
      </c>
      <c r="AL148" s="52">
        <f t="shared" si="37"/>
        <v>0</v>
      </c>
      <c r="AM148" s="52">
        <f t="shared" si="38"/>
        <v>0</v>
      </c>
    </row>
    <row r="149" spans="32:39" x14ac:dyDescent="0.75">
      <c r="AF149" s="38" t="s">
        <v>502</v>
      </c>
      <c r="AG149" s="222" t="s">
        <v>586</v>
      </c>
      <c r="AH149" s="52">
        <f t="shared" si="33"/>
        <v>0</v>
      </c>
      <c r="AI149" s="52">
        <f t="shared" si="34"/>
        <v>240</v>
      </c>
      <c r="AJ149" s="52">
        <f t="shared" si="35"/>
        <v>360</v>
      </c>
      <c r="AK149" s="52">
        <f t="shared" si="36"/>
        <v>1.711889711548349E-3</v>
      </c>
      <c r="AL149" s="52">
        <f t="shared" si="37"/>
        <v>1.7118897115483494E-3</v>
      </c>
      <c r="AM149" s="52">
        <f t="shared" si="38"/>
        <v>4.9644801634902133E-2</v>
      </c>
    </row>
    <row r="150" spans="32:39" x14ac:dyDescent="0.75">
      <c r="AF150" s="38" t="str">
        <f t="shared" ref="AF150:AF151" si="42">AF149</f>
        <v>Mayo</v>
      </c>
      <c r="AG150" s="222" t="s">
        <v>750</v>
      </c>
      <c r="AH150" s="52">
        <f t="shared" si="33"/>
        <v>0</v>
      </c>
      <c r="AI150" s="52">
        <f t="shared" si="34"/>
        <v>0</v>
      </c>
      <c r="AJ150" s="52">
        <f t="shared" si="35"/>
        <v>0</v>
      </c>
      <c r="AK150" s="52">
        <f t="shared" si="36"/>
        <v>0</v>
      </c>
      <c r="AL150" s="52">
        <f t="shared" si="37"/>
        <v>0</v>
      </c>
      <c r="AM150" s="52">
        <f t="shared" si="38"/>
        <v>0</v>
      </c>
    </row>
    <row r="151" spans="32:39" x14ac:dyDescent="0.75">
      <c r="AF151" s="38" t="str">
        <f t="shared" si="42"/>
        <v>Mayo</v>
      </c>
      <c r="AG151" s="222" t="s">
        <v>749</v>
      </c>
      <c r="AH151" s="52">
        <f t="shared" si="33"/>
        <v>0</v>
      </c>
      <c r="AI151" s="52">
        <f t="shared" si="34"/>
        <v>0</v>
      </c>
      <c r="AJ151" s="52">
        <f t="shared" si="35"/>
        <v>0</v>
      </c>
      <c r="AK151" s="52">
        <f t="shared" si="36"/>
        <v>0</v>
      </c>
      <c r="AL151" s="52">
        <f t="shared" si="37"/>
        <v>0</v>
      </c>
      <c r="AM151" s="52">
        <f t="shared" si="38"/>
        <v>0</v>
      </c>
    </row>
    <row r="152" spans="32:39" x14ac:dyDescent="0.75">
      <c r="AF152" s="38" t="s">
        <v>503</v>
      </c>
      <c r="AG152" s="222" t="s">
        <v>586</v>
      </c>
      <c r="AH152" s="52">
        <f t="shared" si="33"/>
        <v>0</v>
      </c>
      <c r="AI152" s="52">
        <f t="shared" si="34"/>
        <v>240</v>
      </c>
      <c r="AJ152" s="52">
        <f t="shared" si="35"/>
        <v>360</v>
      </c>
      <c r="AK152" s="52">
        <f t="shared" si="36"/>
        <v>1.711889711548349E-3</v>
      </c>
      <c r="AL152" s="52">
        <f t="shared" si="37"/>
        <v>1.7118897115483494E-3</v>
      </c>
      <c r="AM152" s="52">
        <f t="shared" si="38"/>
        <v>4.9644801634902133E-2</v>
      </c>
    </row>
    <row r="153" spans="32:39" x14ac:dyDescent="0.75">
      <c r="AF153" s="38" t="str">
        <f t="shared" ref="AF153:AF154" si="43">AF152</f>
        <v>Junio</v>
      </c>
      <c r="AG153" s="222" t="s">
        <v>750</v>
      </c>
      <c r="AH153" s="52">
        <f t="shared" si="33"/>
        <v>0</v>
      </c>
      <c r="AI153" s="52">
        <f t="shared" si="34"/>
        <v>0</v>
      </c>
      <c r="AJ153" s="52">
        <f t="shared" si="35"/>
        <v>0</v>
      </c>
      <c r="AK153" s="52">
        <f t="shared" si="36"/>
        <v>0</v>
      </c>
      <c r="AL153" s="52">
        <f t="shared" si="37"/>
        <v>0</v>
      </c>
      <c r="AM153" s="52">
        <f t="shared" si="38"/>
        <v>0</v>
      </c>
    </row>
    <row r="154" spans="32:39" x14ac:dyDescent="0.75">
      <c r="AF154" s="38" t="str">
        <f t="shared" si="43"/>
        <v>Junio</v>
      </c>
      <c r="AG154" s="222" t="s">
        <v>749</v>
      </c>
      <c r="AH154" s="52">
        <f t="shared" si="33"/>
        <v>0</v>
      </c>
      <c r="AI154" s="52">
        <f t="shared" si="34"/>
        <v>0</v>
      </c>
      <c r="AJ154" s="52">
        <f t="shared" si="35"/>
        <v>0</v>
      </c>
      <c r="AK154" s="52">
        <f t="shared" si="36"/>
        <v>0</v>
      </c>
      <c r="AL154" s="52">
        <f t="shared" si="37"/>
        <v>0</v>
      </c>
      <c r="AM154" s="52">
        <f t="shared" si="38"/>
        <v>0</v>
      </c>
    </row>
    <row r="155" spans="32:39" x14ac:dyDescent="0.75">
      <c r="AF155" s="38" t="s">
        <v>504</v>
      </c>
      <c r="AG155" s="222" t="s">
        <v>586</v>
      </c>
      <c r="AH155" s="52">
        <f t="shared" si="33"/>
        <v>0</v>
      </c>
      <c r="AI155" s="52">
        <f t="shared" si="34"/>
        <v>57.6</v>
      </c>
      <c r="AJ155" s="52">
        <f t="shared" si="35"/>
        <v>86.399999999999991</v>
      </c>
      <c r="AK155" s="52">
        <f t="shared" si="36"/>
        <v>4.1085353077160378E-4</v>
      </c>
      <c r="AL155" s="52">
        <f t="shared" si="37"/>
        <v>4.1085353077160373E-4</v>
      </c>
      <c r="AM155" s="52">
        <f t="shared" si="38"/>
        <v>1.1914752392376507E-2</v>
      </c>
    </row>
    <row r="156" spans="32:39" x14ac:dyDescent="0.75">
      <c r="AF156" s="38" t="str">
        <f t="shared" ref="AF156:AF157" si="44">AF155</f>
        <v>Julio</v>
      </c>
      <c r="AG156" s="222" t="s">
        <v>750</v>
      </c>
      <c r="AH156" s="52">
        <f t="shared" si="33"/>
        <v>0</v>
      </c>
      <c r="AI156" s="52">
        <f t="shared" si="34"/>
        <v>0</v>
      </c>
      <c r="AJ156" s="52">
        <f t="shared" si="35"/>
        <v>0</v>
      </c>
      <c r="AK156" s="52">
        <f t="shared" si="36"/>
        <v>0</v>
      </c>
      <c r="AL156" s="52">
        <f t="shared" si="37"/>
        <v>0</v>
      </c>
      <c r="AM156" s="52">
        <f t="shared" si="38"/>
        <v>0</v>
      </c>
    </row>
    <row r="157" spans="32:39" x14ac:dyDescent="0.75">
      <c r="AF157" s="38" t="str">
        <f t="shared" si="44"/>
        <v>Julio</v>
      </c>
      <c r="AG157" s="222" t="s">
        <v>749</v>
      </c>
      <c r="AH157" s="52">
        <f t="shared" si="33"/>
        <v>0</v>
      </c>
      <c r="AI157" s="52">
        <f t="shared" si="34"/>
        <v>0</v>
      </c>
      <c r="AJ157" s="52">
        <f t="shared" si="35"/>
        <v>0</v>
      </c>
      <c r="AK157" s="52">
        <f t="shared" si="36"/>
        <v>0</v>
      </c>
      <c r="AL157" s="52">
        <f t="shared" si="37"/>
        <v>0</v>
      </c>
      <c r="AM157" s="52">
        <f t="shared" si="38"/>
        <v>0</v>
      </c>
    </row>
    <row r="158" spans="32:39" x14ac:dyDescent="0.75">
      <c r="AF158" s="38" t="s">
        <v>505</v>
      </c>
      <c r="AG158" s="222" t="s">
        <v>586</v>
      </c>
      <c r="AH158" s="52">
        <f t="shared" si="33"/>
        <v>0</v>
      </c>
      <c r="AI158" s="52">
        <f t="shared" si="34"/>
        <v>57.6</v>
      </c>
      <c r="AJ158" s="52">
        <f t="shared" si="35"/>
        <v>86.399999999999991</v>
      </c>
      <c r="AK158" s="52">
        <f t="shared" si="36"/>
        <v>4.1085353077160378E-4</v>
      </c>
      <c r="AL158" s="52">
        <f t="shared" si="37"/>
        <v>4.1085353077160373E-4</v>
      </c>
      <c r="AM158" s="52">
        <f t="shared" si="38"/>
        <v>1.1914752392376507E-2</v>
      </c>
    </row>
    <row r="159" spans="32:39" x14ac:dyDescent="0.75">
      <c r="AF159" s="38" t="str">
        <f t="shared" ref="AF159:AF160" si="45">AF158</f>
        <v>Agosto</v>
      </c>
      <c r="AG159" s="222" t="s">
        <v>750</v>
      </c>
      <c r="AH159" s="52">
        <f t="shared" si="33"/>
        <v>0</v>
      </c>
      <c r="AI159" s="52">
        <f t="shared" si="34"/>
        <v>0</v>
      </c>
      <c r="AJ159" s="52">
        <f t="shared" si="35"/>
        <v>0</v>
      </c>
      <c r="AK159" s="52">
        <f t="shared" si="36"/>
        <v>0</v>
      </c>
      <c r="AL159" s="52">
        <f t="shared" si="37"/>
        <v>0</v>
      </c>
      <c r="AM159" s="52">
        <f t="shared" si="38"/>
        <v>0</v>
      </c>
    </row>
    <row r="160" spans="32:39" x14ac:dyDescent="0.75">
      <c r="AF160" s="38" t="str">
        <f t="shared" si="45"/>
        <v>Agosto</v>
      </c>
      <c r="AG160" s="222" t="s">
        <v>749</v>
      </c>
      <c r="AH160" s="52">
        <f t="shared" si="33"/>
        <v>0</v>
      </c>
      <c r="AI160" s="52">
        <f t="shared" si="34"/>
        <v>0</v>
      </c>
      <c r="AJ160" s="52">
        <f t="shared" si="35"/>
        <v>0</v>
      </c>
      <c r="AK160" s="52">
        <f t="shared" si="36"/>
        <v>0</v>
      </c>
      <c r="AL160" s="52">
        <f t="shared" si="37"/>
        <v>0</v>
      </c>
      <c r="AM160" s="52">
        <f t="shared" si="38"/>
        <v>0</v>
      </c>
    </row>
    <row r="161" spans="32:39" x14ac:dyDescent="0.75">
      <c r="AF161" s="38" t="s">
        <v>506</v>
      </c>
      <c r="AG161" s="222" t="s">
        <v>586</v>
      </c>
      <c r="AH161" s="52">
        <f t="shared" si="33"/>
        <v>0</v>
      </c>
      <c r="AI161" s="52">
        <f t="shared" si="34"/>
        <v>48</v>
      </c>
      <c r="AJ161" s="52">
        <f t="shared" si="35"/>
        <v>192</v>
      </c>
      <c r="AK161" s="52">
        <f t="shared" si="36"/>
        <v>9.1300784615911952E-4</v>
      </c>
      <c r="AL161" s="52">
        <f t="shared" si="37"/>
        <v>9.1300784615911941E-4</v>
      </c>
      <c r="AM161" s="52">
        <f t="shared" si="38"/>
        <v>2.6477227538614461E-2</v>
      </c>
    </row>
    <row r="162" spans="32:39" x14ac:dyDescent="0.75">
      <c r="AF162" s="38" t="str">
        <f t="shared" ref="AF162:AF163" si="46">AF161</f>
        <v>Septiembre</v>
      </c>
      <c r="AG162" s="222" t="s">
        <v>750</v>
      </c>
      <c r="AH162" s="52">
        <f t="shared" si="33"/>
        <v>0</v>
      </c>
      <c r="AI162" s="52">
        <f t="shared" si="34"/>
        <v>0</v>
      </c>
      <c r="AJ162" s="52">
        <f t="shared" si="35"/>
        <v>0</v>
      </c>
      <c r="AK162" s="52">
        <f t="shared" si="36"/>
        <v>0</v>
      </c>
      <c r="AL162" s="52">
        <f t="shared" si="37"/>
        <v>0</v>
      </c>
      <c r="AM162" s="52">
        <f t="shared" si="38"/>
        <v>0</v>
      </c>
    </row>
    <row r="163" spans="32:39" x14ac:dyDescent="0.75">
      <c r="AF163" s="38" t="str">
        <f t="shared" si="46"/>
        <v>Septiembre</v>
      </c>
      <c r="AG163" s="222" t="s">
        <v>749</v>
      </c>
      <c r="AH163" s="52">
        <f t="shared" si="33"/>
        <v>0</v>
      </c>
      <c r="AI163" s="52">
        <f t="shared" si="34"/>
        <v>0</v>
      </c>
      <c r="AJ163" s="52">
        <f t="shared" si="35"/>
        <v>0</v>
      </c>
      <c r="AK163" s="52">
        <f t="shared" si="36"/>
        <v>0</v>
      </c>
      <c r="AL163" s="52">
        <f t="shared" si="37"/>
        <v>0</v>
      </c>
      <c r="AM163" s="52">
        <f t="shared" si="38"/>
        <v>0</v>
      </c>
    </row>
    <row r="164" spans="32:39" x14ac:dyDescent="0.75">
      <c r="AF164" s="38" t="s">
        <v>507</v>
      </c>
      <c r="AG164" s="222" t="s">
        <v>586</v>
      </c>
      <c r="AH164" s="52">
        <f t="shared" si="33"/>
        <v>0</v>
      </c>
      <c r="AI164" s="52">
        <f t="shared" si="34"/>
        <v>48</v>
      </c>
      <c r="AJ164" s="52">
        <f t="shared" si="35"/>
        <v>192</v>
      </c>
      <c r="AK164" s="52">
        <f t="shared" si="36"/>
        <v>9.1300784615911952E-4</v>
      </c>
      <c r="AL164" s="52">
        <f t="shared" si="37"/>
        <v>9.1300784615911941E-4</v>
      </c>
      <c r="AM164" s="52">
        <f t="shared" si="38"/>
        <v>2.6477227538614461E-2</v>
      </c>
    </row>
    <row r="165" spans="32:39" x14ac:dyDescent="0.75">
      <c r="AF165" s="38" t="str">
        <f t="shared" ref="AF165:AF166" si="47">AF164</f>
        <v>Octubre</v>
      </c>
      <c r="AG165" s="222" t="s">
        <v>750</v>
      </c>
      <c r="AH165" s="52">
        <f t="shared" si="33"/>
        <v>0</v>
      </c>
      <c r="AI165" s="52">
        <f t="shared" si="34"/>
        <v>0</v>
      </c>
      <c r="AJ165" s="52">
        <f t="shared" si="35"/>
        <v>0</v>
      </c>
      <c r="AK165" s="52">
        <f t="shared" si="36"/>
        <v>0</v>
      </c>
      <c r="AL165" s="52">
        <f t="shared" si="37"/>
        <v>0</v>
      </c>
      <c r="AM165" s="52">
        <f t="shared" si="38"/>
        <v>0</v>
      </c>
    </row>
    <row r="166" spans="32:39" x14ac:dyDescent="0.75">
      <c r="AF166" s="38" t="str">
        <f t="shared" si="47"/>
        <v>Octubre</v>
      </c>
      <c r="AG166" s="222" t="s">
        <v>749</v>
      </c>
      <c r="AH166" s="52">
        <f t="shared" si="33"/>
        <v>0</v>
      </c>
      <c r="AI166" s="52">
        <f t="shared" si="34"/>
        <v>0</v>
      </c>
      <c r="AJ166" s="52">
        <f t="shared" si="35"/>
        <v>0</v>
      </c>
      <c r="AK166" s="52">
        <f t="shared" si="36"/>
        <v>0</v>
      </c>
      <c r="AL166" s="52">
        <f t="shared" si="37"/>
        <v>0</v>
      </c>
      <c r="AM166" s="52">
        <f t="shared" si="38"/>
        <v>0</v>
      </c>
    </row>
    <row r="167" spans="32:39" x14ac:dyDescent="0.75">
      <c r="AF167" s="38" t="s">
        <v>508</v>
      </c>
      <c r="AG167" s="222" t="s">
        <v>586</v>
      </c>
      <c r="AH167" s="52">
        <f t="shared" si="33"/>
        <v>0</v>
      </c>
      <c r="AI167" s="52">
        <f t="shared" si="34"/>
        <v>200</v>
      </c>
      <c r="AJ167" s="52">
        <f t="shared" si="35"/>
        <v>800</v>
      </c>
      <c r="AK167" s="52">
        <f t="shared" si="36"/>
        <v>3.8041993589963317E-3</v>
      </c>
      <c r="AL167" s="52">
        <f t="shared" si="37"/>
        <v>3.8041993589963317E-3</v>
      </c>
      <c r="AM167" s="52">
        <f t="shared" si="38"/>
        <v>0.11032178141089362</v>
      </c>
    </row>
    <row r="168" spans="32:39" x14ac:dyDescent="0.75">
      <c r="AF168" s="38" t="str">
        <f t="shared" ref="AF168:AF169" si="48">AF167</f>
        <v>Noviembre</v>
      </c>
      <c r="AG168" s="222" t="s">
        <v>750</v>
      </c>
      <c r="AH168" s="52">
        <f t="shared" si="33"/>
        <v>0</v>
      </c>
      <c r="AI168" s="52">
        <f t="shared" si="34"/>
        <v>0</v>
      </c>
      <c r="AJ168" s="52">
        <f t="shared" si="35"/>
        <v>0</v>
      </c>
      <c r="AK168" s="52">
        <f t="shared" si="36"/>
        <v>0</v>
      </c>
      <c r="AL168" s="52">
        <f t="shared" si="37"/>
        <v>0</v>
      </c>
      <c r="AM168" s="52">
        <f t="shared" si="38"/>
        <v>0</v>
      </c>
    </row>
    <row r="169" spans="32:39" x14ac:dyDescent="0.75">
      <c r="AF169" s="38" t="str">
        <f t="shared" si="48"/>
        <v>Noviembre</v>
      </c>
      <c r="AG169" s="222" t="s">
        <v>749</v>
      </c>
      <c r="AH169" s="52">
        <f t="shared" si="33"/>
        <v>0</v>
      </c>
      <c r="AI169" s="52">
        <f t="shared" si="34"/>
        <v>0</v>
      </c>
      <c r="AJ169" s="52">
        <f t="shared" si="35"/>
        <v>0</v>
      </c>
      <c r="AK169" s="52">
        <f t="shared" si="36"/>
        <v>0</v>
      </c>
      <c r="AL169" s="52">
        <f t="shared" si="37"/>
        <v>0</v>
      </c>
      <c r="AM169" s="52">
        <f t="shared" si="38"/>
        <v>0</v>
      </c>
    </row>
    <row r="170" spans="32:39" x14ac:dyDescent="0.75">
      <c r="AF170" s="38" t="s">
        <v>509</v>
      </c>
      <c r="AG170" s="222" t="s">
        <v>586</v>
      </c>
      <c r="AH170" s="52">
        <f t="shared" si="33"/>
        <v>0</v>
      </c>
      <c r="AI170" s="52">
        <f t="shared" si="34"/>
        <v>200</v>
      </c>
      <c r="AJ170" s="52">
        <f t="shared" si="35"/>
        <v>800</v>
      </c>
      <c r="AK170" s="52">
        <f t="shared" si="36"/>
        <v>3.8041993589963317E-3</v>
      </c>
      <c r="AL170" s="52">
        <f t="shared" si="37"/>
        <v>3.8041993589963317E-3</v>
      </c>
      <c r="AM170" s="52">
        <f t="shared" si="38"/>
        <v>0.11032178141089362</v>
      </c>
    </row>
    <row r="171" spans="32:39" x14ac:dyDescent="0.75">
      <c r="AF171" s="38" t="s">
        <v>509</v>
      </c>
      <c r="AG171" s="222" t="s">
        <v>750</v>
      </c>
      <c r="AH171" s="52">
        <f t="shared" si="33"/>
        <v>0</v>
      </c>
      <c r="AI171" s="52">
        <f t="shared" si="34"/>
        <v>0</v>
      </c>
      <c r="AJ171" s="52">
        <f t="shared" si="35"/>
        <v>0</v>
      </c>
      <c r="AK171" s="52">
        <f t="shared" si="36"/>
        <v>0</v>
      </c>
      <c r="AL171" s="52">
        <f t="shared" si="37"/>
        <v>0</v>
      </c>
      <c r="AM171" s="52">
        <f t="shared" si="38"/>
        <v>0</v>
      </c>
    </row>
    <row r="172" spans="32:39" x14ac:dyDescent="0.75">
      <c r="AF172" s="38" t="s">
        <v>509</v>
      </c>
      <c r="AG172" s="222" t="s">
        <v>749</v>
      </c>
      <c r="AH172" s="52">
        <f t="shared" si="33"/>
        <v>0</v>
      </c>
      <c r="AI172" s="52">
        <f t="shared" si="34"/>
        <v>0</v>
      </c>
      <c r="AJ172" s="52">
        <f t="shared" si="35"/>
        <v>0</v>
      </c>
      <c r="AK172" s="52">
        <f t="shared" si="36"/>
        <v>0</v>
      </c>
      <c r="AL172" s="52">
        <f t="shared" si="37"/>
        <v>0</v>
      </c>
      <c r="AM172" s="52">
        <f t="shared" si="38"/>
        <v>0</v>
      </c>
    </row>
    <row r="1048576" spans="2:2" x14ac:dyDescent="0.75">
      <c r="B1048576" s="52"/>
    </row>
  </sheetData>
  <mergeCells count="27">
    <mergeCell ref="B46:F47"/>
    <mergeCell ref="G46:G47"/>
    <mergeCell ref="H46:I47"/>
    <mergeCell ref="J46:N46"/>
    <mergeCell ref="O46:Q46"/>
    <mergeCell ref="J47:J48"/>
    <mergeCell ref="K47:K48"/>
    <mergeCell ref="L47:L48"/>
    <mergeCell ref="M47:M48"/>
    <mergeCell ref="N47:N48"/>
    <mergeCell ref="O47:O48"/>
    <mergeCell ref="P47:P48"/>
    <mergeCell ref="Q47:Q48"/>
    <mergeCell ref="Y15:AK19"/>
    <mergeCell ref="B17:G17"/>
    <mergeCell ref="H17:P17"/>
    <mergeCell ref="Y23:AC24"/>
    <mergeCell ref="H18:P28"/>
    <mergeCell ref="J45:Q45"/>
    <mergeCell ref="AJ135:AJ136"/>
    <mergeCell ref="AK135:AK136"/>
    <mergeCell ref="AL135:AL136"/>
    <mergeCell ref="AM135:AM136"/>
    <mergeCell ref="AF135:AF136"/>
    <mergeCell ref="AG135:AG136"/>
    <mergeCell ref="AH135:AH136"/>
    <mergeCell ref="AI135:AI136"/>
  </mergeCells>
  <hyperlinks>
    <hyperlink ref="B12" location="VENTEOS!A1" display="&lt;&lt;&lt;VENTEOS" xr:uid="{A0EA8AC7-EEE5-468A-BACD-280643F6FF6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CDB31D9-438B-47D6-BF1B-C5CF713E1BE4}">
          <x14:formula1>
            <xm:f>Hoja1!$B$45:$B$56</xm:f>
          </x14:formula1>
          <xm:sqref>F49:F130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324CF-D1FD-4687-AC34-85EDFF0A162D}">
  <sheetPr>
    <tabColor theme="4"/>
  </sheetPr>
  <dimension ref="A1:BM195"/>
  <sheetViews>
    <sheetView zoomScale="80" zoomScaleNormal="80" workbookViewId="0">
      <selection activeCell="B12" sqref="B12"/>
    </sheetView>
  </sheetViews>
  <sheetFormatPr baseColWidth="10" defaultRowHeight="14.75" x14ac:dyDescent="0.75"/>
  <cols>
    <col min="1" max="1" width="10.90625" style="1"/>
    <col min="2" max="2" width="17.6328125" customWidth="1"/>
    <col min="3" max="7" width="23.81640625" customWidth="1"/>
    <col min="8" max="9" width="35.1796875" customWidth="1"/>
    <col min="10" max="10" width="48.1796875" bestFit="1" customWidth="1"/>
    <col min="14" max="16" width="10.90625" style="1"/>
    <col min="17" max="17" width="19.1796875" style="1" customWidth="1"/>
    <col min="18" max="18" width="10.90625" style="1"/>
    <col min="19" max="19" width="13.6328125" style="1" customWidth="1"/>
    <col min="20" max="27" width="10.90625" style="1"/>
    <col min="28" max="28" width="10.90625" style="1" customWidth="1"/>
    <col min="29" max="30" width="10.90625" style="1" hidden="1" customWidth="1"/>
    <col min="31" max="31" width="26.81640625" style="83" hidden="1" customWidth="1"/>
    <col min="32" max="32" width="45.26953125" style="83" hidden="1" customWidth="1"/>
    <col min="33" max="34" width="45.7265625" style="83" hidden="1" customWidth="1"/>
    <col min="35" max="36" width="34.08984375" style="83" hidden="1" customWidth="1"/>
    <col min="37" max="39" width="24.90625" style="83" hidden="1" customWidth="1"/>
    <col min="40" max="40" width="24.1796875" style="83" hidden="1" customWidth="1"/>
    <col min="41" max="42" width="23.6328125" style="83" hidden="1" customWidth="1"/>
    <col min="43" max="43" width="31.6328125" style="83" hidden="1" customWidth="1"/>
    <col min="44" max="44" width="21.1796875" style="83" hidden="1" customWidth="1"/>
    <col min="45" max="65" width="10.90625" style="1" hidden="1" customWidth="1"/>
    <col min="66" max="66" width="0" style="1" hidden="1" customWidth="1"/>
    <col min="67" max="16384" width="10.90625" style="1"/>
  </cols>
  <sheetData>
    <row r="1" spans="1:44" x14ac:dyDescent="0.75">
      <c r="A1" s="6"/>
      <c r="B1" s="1"/>
      <c r="C1" s="1"/>
      <c r="D1" s="1"/>
      <c r="E1" s="1"/>
      <c r="F1" s="1"/>
      <c r="G1" s="1"/>
      <c r="H1" s="1"/>
      <c r="I1" s="1"/>
      <c r="J1" s="1"/>
      <c r="K1" s="1"/>
      <c r="L1" s="1"/>
      <c r="M1" s="1"/>
      <c r="AE1" s="1"/>
      <c r="AF1" s="1"/>
      <c r="AG1" s="1"/>
      <c r="AH1" s="1"/>
      <c r="AI1" s="1"/>
      <c r="AJ1" s="1"/>
      <c r="AK1" s="1"/>
      <c r="AL1" s="1"/>
      <c r="AM1" s="1"/>
      <c r="AN1" s="1"/>
      <c r="AO1" s="1"/>
      <c r="AP1" s="1"/>
      <c r="AQ1" s="1"/>
      <c r="AR1" s="1"/>
    </row>
    <row r="2" spans="1:44" x14ac:dyDescent="0.75">
      <c r="A2" s="6"/>
      <c r="B2" s="1"/>
      <c r="C2" s="1"/>
      <c r="D2" s="1"/>
      <c r="E2" s="1"/>
      <c r="F2" s="1"/>
      <c r="G2" s="1"/>
      <c r="H2" s="1"/>
      <c r="I2" s="1"/>
      <c r="J2" s="1"/>
      <c r="K2" s="1"/>
      <c r="L2" s="1"/>
      <c r="M2" s="1"/>
      <c r="AE2" s="1"/>
      <c r="AF2" s="1"/>
      <c r="AG2" s="1"/>
      <c r="AH2" s="1"/>
      <c r="AI2" s="1"/>
      <c r="AJ2" s="1"/>
      <c r="AK2" s="1"/>
      <c r="AL2" s="1"/>
      <c r="AM2" s="1"/>
      <c r="AN2" s="1"/>
      <c r="AO2" s="1"/>
      <c r="AP2" s="1"/>
      <c r="AQ2" s="1"/>
      <c r="AR2" s="1"/>
    </row>
    <row r="3" spans="1:44" x14ac:dyDescent="0.75">
      <c r="A3" s="6"/>
      <c r="B3" s="1"/>
      <c r="C3" s="1"/>
      <c r="D3" s="1"/>
      <c r="E3" s="1"/>
      <c r="F3" s="1"/>
      <c r="G3" s="1"/>
      <c r="H3" s="1"/>
      <c r="I3" s="1"/>
      <c r="J3" s="1"/>
      <c r="K3" s="1"/>
      <c r="L3" s="1"/>
      <c r="M3" s="1"/>
      <c r="AE3" s="1"/>
      <c r="AF3" s="1"/>
      <c r="AG3" s="1"/>
      <c r="AH3" s="1"/>
      <c r="AI3" s="1"/>
      <c r="AJ3" s="1"/>
      <c r="AK3" s="1"/>
      <c r="AL3" s="1"/>
      <c r="AM3" s="1"/>
      <c r="AN3" s="1"/>
      <c r="AO3" s="1"/>
      <c r="AP3" s="1"/>
      <c r="AQ3" s="1"/>
      <c r="AR3" s="1"/>
    </row>
    <row r="4" spans="1:44" x14ac:dyDescent="0.75">
      <c r="A4" s="6"/>
      <c r="B4" s="1"/>
      <c r="C4" s="1"/>
      <c r="D4" s="1"/>
      <c r="E4" s="1"/>
      <c r="F4" s="1"/>
      <c r="G4" s="1"/>
      <c r="H4" s="1"/>
      <c r="I4" s="1"/>
      <c r="J4" s="1"/>
      <c r="K4" s="1"/>
      <c r="L4" s="1"/>
      <c r="M4" s="1"/>
      <c r="AE4" s="1"/>
      <c r="AF4" s="1"/>
      <c r="AG4" s="1"/>
      <c r="AH4" s="1"/>
      <c r="AI4" s="1"/>
      <c r="AJ4" s="1"/>
      <c r="AK4" s="1"/>
      <c r="AL4" s="1"/>
      <c r="AM4" s="1"/>
      <c r="AN4" s="1"/>
      <c r="AO4" s="1"/>
      <c r="AP4" s="1"/>
      <c r="AQ4" s="1"/>
      <c r="AR4" s="1"/>
    </row>
    <row r="5" spans="1:44" x14ac:dyDescent="0.75">
      <c r="A5" s="6"/>
      <c r="B5" s="1"/>
      <c r="C5" s="1"/>
      <c r="D5" s="1"/>
      <c r="E5" s="1"/>
      <c r="F5" s="1"/>
      <c r="G5" s="1"/>
      <c r="H5" s="1"/>
      <c r="I5" s="1"/>
      <c r="J5" s="1"/>
      <c r="K5" s="1"/>
      <c r="L5" s="1"/>
      <c r="M5" s="1"/>
      <c r="AE5" s="1"/>
      <c r="AF5" s="1"/>
      <c r="AG5" s="1"/>
      <c r="AH5" s="1"/>
      <c r="AI5" s="1"/>
      <c r="AJ5" s="1"/>
      <c r="AK5" s="1"/>
      <c r="AL5" s="1"/>
      <c r="AM5" s="1"/>
      <c r="AN5" s="1"/>
      <c r="AO5" s="1"/>
      <c r="AP5" s="1"/>
      <c r="AQ5" s="1"/>
      <c r="AR5" s="1"/>
    </row>
    <row r="6" spans="1:44" x14ac:dyDescent="0.75">
      <c r="A6" s="6"/>
      <c r="B6" s="1"/>
      <c r="C6" s="1"/>
      <c r="D6" s="1"/>
      <c r="E6" s="1"/>
      <c r="F6" s="1"/>
      <c r="G6" s="1"/>
      <c r="H6" s="1"/>
      <c r="I6" s="1"/>
      <c r="J6" s="1"/>
      <c r="K6" s="1"/>
      <c r="L6" s="1"/>
      <c r="M6" s="1"/>
      <c r="AE6" s="1"/>
      <c r="AF6" s="1"/>
      <c r="AG6" s="1"/>
      <c r="AH6" s="1"/>
      <c r="AI6" s="1"/>
      <c r="AJ6" s="1"/>
      <c r="AK6" s="1"/>
      <c r="AL6" s="1"/>
      <c r="AM6" s="1"/>
      <c r="AN6" s="1"/>
      <c r="AO6" s="1"/>
      <c r="AP6" s="1"/>
      <c r="AQ6" s="1"/>
      <c r="AR6" s="1"/>
    </row>
    <row r="7" spans="1:44" x14ac:dyDescent="0.75">
      <c r="A7" s="6"/>
      <c r="B7" s="1"/>
      <c r="C7" s="1"/>
      <c r="D7" s="1"/>
      <c r="E7" s="1"/>
      <c r="F7" s="1"/>
      <c r="G7" s="1"/>
      <c r="H7" s="1"/>
      <c r="I7" s="1"/>
      <c r="J7" s="1"/>
      <c r="K7" s="1"/>
      <c r="L7" s="1"/>
      <c r="M7" s="1"/>
      <c r="AE7" s="1"/>
      <c r="AF7" s="1"/>
      <c r="AG7" s="1"/>
      <c r="AH7" s="1"/>
      <c r="AI7" s="1"/>
      <c r="AJ7" s="1"/>
      <c r="AK7" s="1"/>
      <c r="AL7" s="1"/>
      <c r="AM7" s="1"/>
      <c r="AN7" s="1"/>
      <c r="AO7" s="1"/>
      <c r="AP7" s="1"/>
      <c r="AQ7" s="1"/>
      <c r="AR7" s="1"/>
    </row>
    <row r="8" spans="1:44" x14ac:dyDescent="0.75">
      <c r="A8" s="6"/>
      <c r="B8" s="1"/>
      <c r="C8" s="1"/>
      <c r="D8" s="1"/>
      <c r="E8" s="1"/>
      <c r="F8" s="1"/>
      <c r="G8" s="1"/>
      <c r="H8" s="1"/>
      <c r="I8" s="1"/>
      <c r="J8" s="1"/>
      <c r="K8" s="1"/>
      <c r="L8" s="1"/>
      <c r="M8" s="1"/>
      <c r="AE8" s="1"/>
      <c r="AF8" s="1"/>
      <c r="AG8" s="1"/>
      <c r="AH8" s="1"/>
      <c r="AI8" s="1"/>
      <c r="AJ8" s="1"/>
      <c r="AK8" s="1"/>
      <c r="AL8" s="1"/>
      <c r="AM8" s="1"/>
      <c r="AN8" s="1"/>
      <c r="AO8" s="1"/>
      <c r="AP8" s="1"/>
      <c r="AQ8" s="1"/>
      <c r="AR8" s="1"/>
    </row>
    <row r="9" spans="1:44" x14ac:dyDescent="0.75">
      <c r="A9" s="6"/>
      <c r="B9" s="1"/>
      <c r="C9" s="1"/>
      <c r="D9" s="1"/>
      <c r="E9" s="1"/>
      <c r="F9" s="1"/>
      <c r="G9" s="1"/>
      <c r="H9" s="1"/>
      <c r="I9" s="1"/>
      <c r="J9" s="1"/>
      <c r="K9" s="1"/>
      <c r="L9" s="1"/>
      <c r="M9" s="1"/>
      <c r="AE9" s="1"/>
      <c r="AF9" s="1"/>
      <c r="AG9" s="1"/>
      <c r="AH9" s="1"/>
      <c r="AI9" s="1"/>
      <c r="AJ9" s="1"/>
      <c r="AK9" s="1"/>
      <c r="AL9" s="1"/>
      <c r="AM9" s="1"/>
      <c r="AN9" s="1"/>
      <c r="AO9" s="1"/>
      <c r="AP9" s="1"/>
      <c r="AQ9" s="1"/>
      <c r="AR9" s="1"/>
    </row>
    <row r="10" spans="1:44" x14ac:dyDescent="0.75">
      <c r="A10" s="6"/>
      <c r="B10" s="1"/>
      <c r="C10" s="1"/>
      <c r="D10" s="1"/>
      <c r="E10" s="1"/>
      <c r="F10" s="1"/>
      <c r="G10" s="1"/>
      <c r="H10" s="1"/>
      <c r="I10" s="1"/>
      <c r="J10" s="1"/>
      <c r="K10" s="1"/>
      <c r="L10" s="1"/>
      <c r="M10" s="1"/>
      <c r="AE10" s="1"/>
      <c r="AF10" s="1"/>
      <c r="AG10" s="1"/>
      <c r="AH10" s="1"/>
      <c r="AI10" s="1"/>
      <c r="AJ10" s="1"/>
      <c r="AK10" s="1"/>
      <c r="AL10" s="1"/>
      <c r="AM10" s="1"/>
      <c r="AN10" s="1"/>
      <c r="AO10" s="1"/>
      <c r="AP10" s="1"/>
      <c r="AQ10" s="1"/>
      <c r="AR10" s="1"/>
    </row>
    <row r="11" spans="1:44" x14ac:dyDescent="0.75">
      <c r="A11" s="6"/>
      <c r="B11" s="1"/>
      <c r="C11" s="1"/>
      <c r="D11" s="1"/>
      <c r="E11" s="1"/>
      <c r="F11" s="1"/>
      <c r="G11" s="1"/>
      <c r="H11" s="1"/>
      <c r="I11" s="1"/>
      <c r="J11" s="1"/>
      <c r="K11" s="1"/>
      <c r="L11" s="1"/>
      <c r="M11" s="1"/>
      <c r="AO11" s="1"/>
      <c r="AP11" s="1"/>
      <c r="AQ11" s="1"/>
      <c r="AR11" s="1"/>
    </row>
    <row r="12" spans="1:44" x14ac:dyDescent="0.75">
      <c r="A12" s="6"/>
      <c r="B12" s="6" t="s">
        <v>419</v>
      </c>
      <c r="C12" s="1"/>
      <c r="D12" s="1"/>
      <c r="E12" s="1"/>
      <c r="F12" s="1"/>
      <c r="G12" s="1"/>
      <c r="H12" s="1"/>
      <c r="I12" s="1"/>
      <c r="J12" s="1"/>
      <c r="K12" s="1"/>
      <c r="L12" s="1"/>
      <c r="M12" s="1"/>
      <c r="AO12" s="1"/>
      <c r="AP12" s="1"/>
      <c r="AQ12" s="1"/>
      <c r="AR12" s="1"/>
    </row>
    <row r="13" spans="1:44" x14ac:dyDescent="0.75">
      <c r="A13" s="6"/>
      <c r="B13" s="1"/>
      <c r="C13" s="1"/>
      <c r="D13" s="1"/>
      <c r="E13" s="1"/>
      <c r="F13" s="1"/>
      <c r="G13" s="1"/>
      <c r="H13" s="1"/>
      <c r="I13" s="1"/>
      <c r="J13" s="1"/>
      <c r="K13" s="1"/>
      <c r="L13" s="1"/>
      <c r="M13" s="1"/>
      <c r="AO13" s="1"/>
      <c r="AP13" s="1"/>
      <c r="AQ13" s="1"/>
      <c r="AR13" s="1"/>
    </row>
    <row r="14" spans="1:44" ht="18.5" x14ac:dyDescent="0.9">
      <c r="B14" s="12" t="s">
        <v>444</v>
      </c>
      <c r="C14" s="1"/>
      <c r="D14" s="1"/>
      <c r="E14" s="1"/>
      <c r="F14" s="1"/>
      <c r="G14" s="1"/>
      <c r="H14" s="1"/>
      <c r="I14" s="1"/>
      <c r="J14" s="1"/>
      <c r="K14" s="1"/>
      <c r="L14" s="1"/>
      <c r="M14" s="1"/>
      <c r="AO14" s="1"/>
      <c r="AP14" s="1"/>
      <c r="AQ14" s="1"/>
      <c r="AR14" s="1"/>
    </row>
    <row r="15" spans="1:44" x14ac:dyDescent="0.75">
      <c r="B15" s="1"/>
      <c r="C15" s="1"/>
      <c r="D15" s="1"/>
      <c r="E15" s="1"/>
      <c r="F15" s="1"/>
      <c r="G15" s="1"/>
      <c r="H15" s="1"/>
      <c r="I15" s="1"/>
      <c r="J15" s="1"/>
      <c r="K15" s="1"/>
      <c r="L15" s="1"/>
      <c r="M15" s="1"/>
      <c r="AO15" s="1"/>
      <c r="AP15" s="1"/>
      <c r="AQ15" s="1"/>
      <c r="AR15" s="1"/>
    </row>
    <row r="16" spans="1:44" x14ac:dyDescent="0.75">
      <c r="B16" s="1"/>
      <c r="C16" s="1"/>
      <c r="D16" s="1"/>
      <c r="E16" s="1"/>
      <c r="F16" s="1"/>
      <c r="G16" s="1"/>
      <c r="H16" s="1"/>
      <c r="I16" s="1"/>
      <c r="J16" s="1"/>
      <c r="K16" s="1"/>
      <c r="L16" s="1"/>
      <c r="M16" s="1"/>
      <c r="AO16" s="1"/>
      <c r="AP16" s="1"/>
      <c r="AQ16" s="1"/>
      <c r="AR16" s="1"/>
    </row>
    <row r="17" spans="2:44" x14ac:dyDescent="0.75">
      <c r="B17" s="259" t="s">
        <v>1013</v>
      </c>
      <c r="C17" s="284"/>
      <c r="D17" s="284"/>
      <c r="E17" s="284"/>
      <c r="F17" s="284"/>
      <c r="G17" s="284"/>
      <c r="H17" s="259" t="s">
        <v>920</v>
      </c>
      <c r="I17" s="284"/>
      <c r="J17" s="260"/>
      <c r="K17" s="1"/>
      <c r="L17" s="1"/>
      <c r="M17" s="1"/>
      <c r="AE17" s="1"/>
      <c r="AF17" s="1"/>
      <c r="AG17" s="1"/>
      <c r="AH17" s="1"/>
      <c r="AI17" s="1"/>
      <c r="AJ17" s="1"/>
      <c r="AK17" s="1"/>
      <c r="AL17" s="1"/>
      <c r="AM17" s="1"/>
      <c r="AN17" s="1"/>
      <c r="AO17" s="1"/>
      <c r="AP17" s="1"/>
      <c r="AQ17" s="1"/>
      <c r="AR17" s="1"/>
    </row>
    <row r="18" spans="2:44" x14ac:dyDescent="0.75">
      <c r="B18" s="54"/>
      <c r="C18" s="2"/>
      <c r="D18" s="2"/>
      <c r="E18" s="2"/>
      <c r="F18" s="2"/>
      <c r="G18" s="2"/>
      <c r="H18" s="269" t="s">
        <v>1058</v>
      </c>
      <c r="I18" s="270"/>
      <c r="J18" s="271"/>
      <c r="K18" s="1"/>
      <c r="L18" s="1"/>
      <c r="M18" s="1"/>
      <c r="AE18" s="1"/>
      <c r="AF18" s="1"/>
      <c r="AG18" s="1"/>
      <c r="AH18" s="1"/>
      <c r="AI18" s="1"/>
      <c r="AJ18" s="1"/>
      <c r="AK18" s="1"/>
      <c r="AL18" s="1"/>
      <c r="AM18" s="1"/>
      <c r="AN18" s="1"/>
      <c r="AO18" s="1"/>
      <c r="AP18" s="1"/>
      <c r="AQ18" s="1"/>
      <c r="AR18" s="1"/>
    </row>
    <row r="19" spans="2:44" x14ac:dyDescent="0.75">
      <c r="B19" s="25"/>
      <c r="C19" s="1"/>
      <c r="D19" s="1"/>
      <c r="E19" s="1"/>
      <c r="F19" s="1"/>
      <c r="G19" s="1"/>
      <c r="H19" s="272"/>
      <c r="I19" s="265"/>
      <c r="J19" s="273"/>
      <c r="K19" s="1"/>
      <c r="L19" s="1"/>
      <c r="M19" s="1"/>
      <c r="AE19" s="1"/>
      <c r="AF19" s="1"/>
      <c r="AG19" s="1"/>
      <c r="AH19" s="1"/>
      <c r="AI19" s="1"/>
      <c r="AJ19" s="1"/>
      <c r="AK19" s="1"/>
      <c r="AL19" s="1"/>
      <c r="AM19" s="1"/>
      <c r="AN19" s="1"/>
      <c r="AO19" s="1"/>
      <c r="AP19" s="1"/>
      <c r="AQ19" s="1"/>
      <c r="AR19" s="1"/>
    </row>
    <row r="20" spans="2:44" x14ac:dyDescent="0.75">
      <c r="B20" s="25"/>
      <c r="C20" s="1"/>
      <c r="D20" s="1"/>
      <c r="E20" s="1"/>
      <c r="F20" s="1"/>
      <c r="G20" s="1"/>
      <c r="H20" s="272"/>
      <c r="I20" s="265"/>
      <c r="J20" s="273"/>
      <c r="K20" s="1"/>
      <c r="L20" s="1"/>
      <c r="M20" s="1"/>
      <c r="AE20" s="1"/>
      <c r="AF20" s="1"/>
      <c r="AG20" s="1"/>
      <c r="AH20" s="1"/>
      <c r="AI20" s="1"/>
      <c r="AJ20" s="1"/>
      <c r="AK20" s="1"/>
      <c r="AL20" s="1"/>
      <c r="AM20" s="1"/>
      <c r="AN20" s="1"/>
      <c r="AO20" s="1"/>
      <c r="AP20" s="1"/>
      <c r="AQ20" s="1"/>
      <c r="AR20" s="1"/>
    </row>
    <row r="21" spans="2:44" x14ac:dyDescent="0.75">
      <c r="B21" s="25"/>
      <c r="C21" s="1"/>
      <c r="D21" s="1"/>
      <c r="E21" s="1"/>
      <c r="F21" s="1"/>
      <c r="G21" s="1"/>
      <c r="H21" s="272"/>
      <c r="I21" s="265"/>
      <c r="J21" s="273"/>
      <c r="K21" s="1"/>
      <c r="L21" s="1"/>
      <c r="M21" s="1"/>
      <c r="AE21" s="1"/>
      <c r="AF21" s="1"/>
      <c r="AG21" s="1"/>
      <c r="AH21" s="1"/>
      <c r="AI21" s="1"/>
      <c r="AJ21" s="1"/>
      <c r="AK21" s="1"/>
      <c r="AL21" s="1"/>
      <c r="AM21" s="1"/>
      <c r="AN21" s="1"/>
      <c r="AO21" s="1"/>
      <c r="AP21" s="1"/>
      <c r="AQ21" s="1"/>
      <c r="AR21" s="1"/>
    </row>
    <row r="22" spans="2:44" x14ac:dyDescent="0.75">
      <c r="B22" s="25"/>
      <c r="C22" s="1"/>
      <c r="D22" s="1"/>
      <c r="E22" s="1"/>
      <c r="F22" s="1"/>
      <c r="G22" s="1"/>
      <c r="H22" s="272"/>
      <c r="I22" s="265"/>
      <c r="J22" s="273"/>
      <c r="K22" s="1"/>
      <c r="L22" s="1"/>
      <c r="M22" s="1"/>
      <c r="AE22" s="1"/>
      <c r="AF22" s="1"/>
      <c r="AG22" s="1"/>
      <c r="AH22" s="1"/>
      <c r="AI22" s="1"/>
      <c r="AJ22" s="1"/>
      <c r="AK22" s="1"/>
      <c r="AL22" s="1"/>
      <c r="AM22" s="1"/>
      <c r="AN22" s="1"/>
      <c r="AO22" s="1"/>
      <c r="AP22" s="1"/>
      <c r="AQ22" s="1"/>
      <c r="AR22" s="1"/>
    </row>
    <row r="23" spans="2:44" x14ac:dyDescent="0.75">
      <c r="B23" s="25"/>
      <c r="C23" s="1"/>
      <c r="D23" s="1"/>
      <c r="E23" s="1"/>
      <c r="F23" s="1"/>
      <c r="G23" s="1"/>
      <c r="H23" s="272"/>
      <c r="I23" s="265"/>
      <c r="J23" s="273"/>
      <c r="K23" s="1"/>
      <c r="L23" s="1"/>
      <c r="M23" s="1"/>
      <c r="AE23" s="1"/>
      <c r="AF23" s="1"/>
      <c r="AG23" s="1"/>
      <c r="AH23" s="1"/>
      <c r="AI23" s="1"/>
      <c r="AJ23" s="1"/>
      <c r="AK23" s="1"/>
      <c r="AL23" s="1"/>
      <c r="AM23" s="1"/>
      <c r="AN23" s="1"/>
      <c r="AO23" s="1"/>
      <c r="AP23" s="1"/>
      <c r="AQ23" s="1"/>
      <c r="AR23" s="1"/>
    </row>
    <row r="24" spans="2:44" x14ac:dyDescent="0.75">
      <c r="B24" s="25"/>
      <c r="C24" s="1"/>
      <c r="D24" s="1"/>
      <c r="E24" s="1"/>
      <c r="F24" s="1"/>
      <c r="G24" s="1"/>
      <c r="H24" s="272"/>
      <c r="I24" s="265"/>
      <c r="J24" s="273"/>
      <c r="K24" s="1"/>
      <c r="L24" s="1"/>
      <c r="M24" s="1"/>
      <c r="AE24" s="1"/>
      <c r="AF24" s="1"/>
      <c r="AG24" s="1"/>
      <c r="AH24" s="1"/>
      <c r="AI24" s="1"/>
      <c r="AJ24" s="1"/>
      <c r="AK24" s="1"/>
      <c r="AL24" s="1"/>
      <c r="AM24" s="1"/>
      <c r="AN24" s="1"/>
      <c r="AO24" s="1"/>
      <c r="AP24" s="1"/>
      <c r="AQ24" s="1"/>
      <c r="AR24" s="1"/>
    </row>
    <row r="25" spans="2:44" x14ac:dyDescent="0.75">
      <c r="B25" s="25"/>
      <c r="C25" s="1"/>
      <c r="D25" s="1"/>
      <c r="E25" s="1"/>
      <c r="F25" s="1"/>
      <c r="G25" s="1"/>
      <c r="H25" s="272"/>
      <c r="I25" s="265"/>
      <c r="J25" s="273"/>
      <c r="K25" s="1"/>
      <c r="L25" s="1"/>
      <c r="M25" s="1"/>
      <c r="AE25" s="1"/>
      <c r="AF25" s="1"/>
      <c r="AG25" s="1"/>
      <c r="AH25" s="1"/>
      <c r="AI25" s="1"/>
      <c r="AJ25" s="1"/>
      <c r="AK25" s="1"/>
      <c r="AL25" s="1"/>
      <c r="AM25" s="1"/>
      <c r="AN25" s="1"/>
      <c r="AO25" s="1"/>
      <c r="AP25" s="1"/>
      <c r="AQ25" s="1"/>
      <c r="AR25" s="1"/>
    </row>
    <row r="26" spans="2:44" x14ac:dyDescent="0.75">
      <c r="B26" s="25"/>
      <c r="C26" s="1"/>
      <c r="D26" s="1"/>
      <c r="E26" s="1"/>
      <c r="F26" s="1"/>
      <c r="G26" s="1"/>
      <c r="H26" s="272"/>
      <c r="I26" s="265"/>
      <c r="J26" s="273"/>
      <c r="K26" s="1"/>
      <c r="L26" s="1"/>
      <c r="M26" s="1"/>
      <c r="AE26" s="1"/>
      <c r="AF26" s="1"/>
      <c r="AG26" s="1"/>
      <c r="AH26" s="1"/>
      <c r="AI26" s="1"/>
      <c r="AJ26" s="1"/>
      <c r="AK26" s="1"/>
      <c r="AL26" s="1"/>
      <c r="AM26" s="1"/>
      <c r="AN26" s="1"/>
      <c r="AO26" s="1"/>
      <c r="AP26" s="1"/>
      <c r="AQ26" s="1"/>
      <c r="AR26" s="1"/>
    </row>
    <row r="27" spans="2:44" ht="18.5" x14ac:dyDescent="0.9">
      <c r="B27" s="104"/>
      <c r="C27" s="1"/>
      <c r="D27" s="1"/>
      <c r="E27" s="1"/>
      <c r="F27" s="1"/>
      <c r="G27" s="1"/>
      <c r="H27" s="272"/>
      <c r="I27" s="265"/>
      <c r="J27" s="273"/>
      <c r="K27" s="1"/>
      <c r="L27" s="1"/>
      <c r="M27" s="1"/>
      <c r="AE27" s="1"/>
      <c r="AF27" s="1"/>
      <c r="AG27" s="1"/>
      <c r="AH27" s="1"/>
      <c r="AI27" s="1"/>
      <c r="AJ27" s="1"/>
      <c r="AK27" s="1"/>
      <c r="AL27" s="1"/>
      <c r="AM27" s="1"/>
      <c r="AN27" s="1"/>
      <c r="AO27" s="1"/>
      <c r="AP27" s="1"/>
      <c r="AQ27" s="1"/>
      <c r="AR27" s="1"/>
    </row>
    <row r="28" spans="2:44" x14ac:dyDescent="0.75">
      <c r="B28" s="25"/>
      <c r="C28" s="1"/>
      <c r="D28" s="1"/>
      <c r="E28" s="1"/>
      <c r="F28" s="1"/>
      <c r="G28" s="1"/>
      <c r="H28" s="272"/>
      <c r="I28" s="265"/>
      <c r="J28" s="273"/>
      <c r="K28" s="1"/>
      <c r="L28" s="1"/>
      <c r="M28" s="1"/>
      <c r="AE28" s="1"/>
      <c r="AF28" s="1"/>
      <c r="AG28" s="1"/>
      <c r="AH28" s="1"/>
      <c r="AI28" s="1"/>
      <c r="AJ28" s="1"/>
      <c r="AK28" s="1"/>
      <c r="AL28" s="1"/>
      <c r="AM28" s="1"/>
      <c r="AN28" s="1"/>
      <c r="AO28" s="1"/>
      <c r="AP28" s="1"/>
      <c r="AQ28" s="1"/>
      <c r="AR28" s="1"/>
    </row>
    <row r="29" spans="2:44" x14ac:dyDescent="0.75">
      <c r="B29" s="25"/>
      <c r="C29" s="1"/>
      <c r="D29" s="1"/>
      <c r="E29" s="1"/>
      <c r="F29" s="1"/>
      <c r="G29" s="1"/>
      <c r="H29" s="272"/>
      <c r="I29" s="265"/>
      <c r="J29" s="273"/>
      <c r="K29" s="1"/>
      <c r="L29" s="1"/>
      <c r="M29" s="1"/>
      <c r="AE29" s="1"/>
      <c r="AF29" s="1"/>
      <c r="AG29" s="1"/>
      <c r="AH29" s="1"/>
      <c r="AI29" s="1"/>
      <c r="AJ29" s="1"/>
      <c r="AK29" s="1"/>
      <c r="AL29" s="1"/>
      <c r="AM29" s="1"/>
      <c r="AN29" s="1"/>
      <c r="AO29" s="1"/>
      <c r="AP29" s="1"/>
      <c r="AQ29" s="1"/>
      <c r="AR29" s="1"/>
    </row>
    <row r="30" spans="2:44" x14ac:dyDescent="0.75">
      <c r="B30" s="25"/>
      <c r="C30" s="1"/>
      <c r="D30" s="1"/>
      <c r="E30" s="1"/>
      <c r="F30" s="1"/>
      <c r="G30" s="1"/>
      <c r="H30" s="272"/>
      <c r="I30" s="265"/>
      <c r="J30" s="273"/>
      <c r="K30" s="1"/>
      <c r="L30" s="1"/>
      <c r="M30" s="1"/>
      <c r="AE30" s="1"/>
      <c r="AF30" s="1"/>
      <c r="AG30" s="1"/>
      <c r="AH30" s="1"/>
      <c r="AI30" s="1"/>
      <c r="AJ30" s="1"/>
      <c r="AK30" s="1"/>
      <c r="AL30" s="1"/>
      <c r="AM30" s="1"/>
      <c r="AN30" s="1"/>
      <c r="AO30" s="1"/>
      <c r="AP30" s="1"/>
      <c r="AQ30" s="1"/>
      <c r="AR30" s="1"/>
    </row>
    <row r="31" spans="2:44" x14ac:dyDescent="0.75">
      <c r="B31" s="25"/>
      <c r="C31" s="1"/>
      <c r="D31" s="1"/>
      <c r="E31" s="1"/>
      <c r="F31" s="1"/>
      <c r="G31" s="1"/>
      <c r="H31" s="272"/>
      <c r="I31" s="265"/>
      <c r="J31" s="273"/>
      <c r="K31" s="1"/>
      <c r="L31" s="1"/>
      <c r="M31" s="1"/>
      <c r="AE31" s="1"/>
      <c r="AF31" s="1"/>
      <c r="AG31" s="1"/>
      <c r="AH31" s="1"/>
      <c r="AI31" s="1"/>
      <c r="AJ31" s="1"/>
      <c r="AK31" s="1"/>
      <c r="AL31" s="1"/>
      <c r="AM31" s="1"/>
      <c r="AN31" s="1"/>
      <c r="AO31" s="1"/>
      <c r="AP31" s="1"/>
      <c r="AQ31" s="1"/>
      <c r="AR31" s="1"/>
    </row>
    <row r="32" spans="2:44" x14ac:dyDescent="0.75">
      <c r="B32" s="25"/>
      <c r="C32" s="1"/>
      <c r="D32" s="1"/>
      <c r="E32" s="1"/>
      <c r="F32" s="1"/>
      <c r="G32" s="1"/>
      <c r="H32" s="272"/>
      <c r="I32" s="265"/>
      <c r="J32" s="273"/>
      <c r="K32" s="1"/>
      <c r="L32" s="1"/>
      <c r="M32" s="1"/>
      <c r="AE32" s="1"/>
      <c r="AF32" s="1"/>
      <c r="AG32" s="1"/>
      <c r="AH32" s="1"/>
      <c r="AI32" s="1"/>
      <c r="AJ32" s="1"/>
      <c r="AK32" s="1"/>
      <c r="AL32" s="1"/>
      <c r="AM32" s="1"/>
      <c r="AN32" s="1"/>
      <c r="AO32" s="1"/>
      <c r="AP32" s="1"/>
      <c r="AQ32" s="1"/>
      <c r="AR32" s="1"/>
    </row>
    <row r="33" spans="2:44" x14ac:dyDescent="0.75">
      <c r="B33" s="25"/>
      <c r="C33" s="1"/>
      <c r="D33" s="1"/>
      <c r="E33" s="1"/>
      <c r="F33" s="1"/>
      <c r="G33" s="1"/>
      <c r="H33" s="272"/>
      <c r="I33" s="265"/>
      <c r="J33" s="273"/>
      <c r="K33" s="1"/>
      <c r="L33" s="1"/>
      <c r="M33" s="1"/>
      <c r="AE33" s="1"/>
      <c r="AF33" s="1"/>
      <c r="AG33" s="1"/>
      <c r="AH33" s="1"/>
      <c r="AI33" s="1"/>
      <c r="AJ33" s="1"/>
      <c r="AK33" s="1"/>
      <c r="AL33" s="1"/>
      <c r="AM33" s="1"/>
      <c r="AN33" s="1"/>
      <c r="AO33" s="1"/>
      <c r="AP33" s="1"/>
      <c r="AQ33" s="1"/>
      <c r="AR33" s="1"/>
    </row>
    <row r="34" spans="2:44" x14ac:dyDescent="0.75">
      <c r="B34" s="48"/>
      <c r="C34" s="5"/>
      <c r="D34" s="5"/>
      <c r="E34" s="5"/>
      <c r="F34" s="5"/>
      <c r="G34" s="5"/>
      <c r="H34" s="272"/>
      <c r="I34" s="265"/>
      <c r="J34" s="273"/>
      <c r="K34" s="1"/>
      <c r="L34" s="1"/>
      <c r="M34" s="1"/>
      <c r="AE34" s="1"/>
      <c r="AF34" s="1"/>
      <c r="AG34" s="1"/>
      <c r="AH34" s="1"/>
      <c r="AI34" s="1"/>
      <c r="AJ34" s="1"/>
      <c r="AK34" s="1"/>
      <c r="AL34" s="1"/>
      <c r="AM34" s="1"/>
      <c r="AN34" s="1"/>
      <c r="AO34" s="1"/>
      <c r="AP34" s="1"/>
      <c r="AQ34" s="1"/>
      <c r="AR34" s="1"/>
    </row>
    <row r="35" spans="2:44" x14ac:dyDescent="0.75">
      <c r="B35" s="25"/>
      <c r="C35" s="11"/>
      <c r="D35" s="11"/>
      <c r="E35" s="11"/>
      <c r="F35" s="11"/>
      <c r="G35" s="11"/>
      <c r="H35" s="272"/>
      <c r="I35" s="265"/>
      <c r="J35" s="273"/>
      <c r="K35" s="1"/>
      <c r="L35" s="1"/>
      <c r="M35" s="1"/>
      <c r="AE35" s="1"/>
      <c r="AF35" s="1"/>
      <c r="AG35" s="1"/>
      <c r="AH35" s="1"/>
      <c r="AI35" s="1"/>
      <c r="AJ35" s="1"/>
      <c r="AK35" s="1"/>
      <c r="AL35" s="1"/>
      <c r="AM35" s="1"/>
      <c r="AN35" s="1"/>
      <c r="AO35" s="1"/>
      <c r="AP35" s="1"/>
      <c r="AQ35" s="1"/>
      <c r="AR35" s="1"/>
    </row>
    <row r="36" spans="2:44" x14ac:dyDescent="0.75">
      <c r="B36" s="25"/>
      <c r="C36" s="11"/>
      <c r="D36" s="11"/>
      <c r="E36" s="11"/>
      <c r="F36" s="11"/>
      <c r="G36" s="11"/>
      <c r="H36" s="272"/>
      <c r="I36" s="265"/>
      <c r="J36" s="273"/>
      <c r="K36" s="1"/>
      <c r="L36" s="1"/>
      <c r="M36" s="1"/>
      <c r="AE36" s="1"/>
      <c r="AF36" s="1"/>
      <c r="AG36" s="1"/>
      <c r="AH36" s="1"/>
      <c r="AI36" s="1"/>
      <c r="AJ36" s="1"/>
      <c r="AK36" s="1"/>
      <c r="AL36" s="1"/>
      <c r="AM36" s="1"/>
      <c r="AN36" s="1"/>
      <c r="AO36" s="1"/>
      <c r="AP36" s="1"/>
      <c r="AQ36" s="1"/>
      <c r="AR36" s="1"/>
    </row>
    <row r="37" spans="2:44" x14ac:dyDescent="0.75">
      <c r="B37" s="25"/>
      <c r="C37" s="11"/>
      <c r="D37" s="11"/>
      <c r="E37" s="11"/>
      <c r="F37" s="11"/>
      <c r="G37" s="11"/>
      <c r="H37" s="272"/>
      <c r="I37" s="265"/>
      <c r="J37" s="273"/>
      <c r="K37" s="1"/>
      <c r="L37" s="1"/>
      <c r="M37" s="1"/>
      <c r="AE37" s="1"/>
      <c r="AF37" s="1"/>
      <c r="AG37" s="1"/>
      <c r="AH37" s="1"/>
      <c r="AI37" s="1"/>
      <c r="AJ37" s="1"/>
      <c r="AK37" s="1"/>
      <c r="AL37" s="1"/>
      <c r="AM37" s="1"/>
      <c r="AN37" s="1"/>
      <c r="AO37" s="1"/>
      <c r="AP37" s="1"/>
      <c r="AQ37" s="1"/>
      <c r="AR37" s="1"/>
    </row>
    <row r="38" spans="2:44" x14ac:dyDescent="0.75">
      <c r="B38" s="25"/>
      <c r="C38" s="5"/>
      <c r="D38" s="5"/>
      <c r="E38" s="5"/>
      <c r="F38" s="5"/>
      <c r="G38" s="5"/>
      <c r="H38" s="272"/>
      <c r="I38" s="265"/>
      <c r="J38" s="273"/>
      <c r="K38" s="1"/>
      <c r="L38" s="1"/>
      <c r="M38" s="1"/>
      <c r="AE38" s="1"/>
      <c r="AF38" s="1"/>
      <c r="AG38" s="1"/>
      <c r="AH38" s="1"/>
      <c r="AI38" s="1"/>
      <c r="AJ38" s="1"/>
      <c r="AK38" s="1"/>
      <c r="AL38" s="1"/>
      <c r="AM38" s="1"/>
      <c r="AN38" s="1"/>
      <c r="AO38" s="1"/>
      <c r="AP38" s="1"/>
      <c r="AQ38" s="1"/>
      <c r="AR38" s="1"/>
    </row>
    <row r="39" spans="2:44" x14ac:dyDescent="0.75">
      <c r="B39" s="25"/>
      <c r="C39" s="5"/>
      <c r="D39" s="5"/>
      <c r="E39" s="5"/>
      <c r="F39" s="5"/>
      <c r="G39" s="5"/>
      <c r="H39" s="272"/>
      <c r="I39" s="265"/>
      <c r="J39" s="273"/>
      <c r="K39" s="1"/>
      <c r="L39" s="1"/>
      <c r="M39" s="1"/>
      <c r="AE39" s="1"/>
      <c r="AF39" s="1"/>
      <c r="AG39" s="1"/>
      <c r="AH39" s="1"/>
      <c r="AI39" s="1"/>
      <c r="AJ39" s="1"/>
      <c r="AK39" s="1"/>
      <c r="AL39" s="1"/>
      <c r="AM39" s="1"/>
      <c r="AN39" s="1"/>
      <c r="AO39" s="1"/>
      <c r="AP39" s="1"/>
      <c r="AQ39" s="1"/>
      <c r="AR39" s="1"/>
    </row>
    <row r="40" spans="2:44" x14ac:dyDescent="0.75">
      <c r="B40" s="25"/>
      <c r="C40" s="5"/>
      <c r="D40" s="5"/>
      <c r="E40" s="5"/>
      <c r="F40" s="5"/>
      <c r="G40" s="5"/>
      <c r="H40" s="25"/>
      <c r="I40" s="1"/>
      <c r="J40" s="51"/>
      <c r="K40" s="1"/>
      <c r="L40" s="1"/>
      <c r="M40" s="1"/>
      <c r="AE40" s="1"/>
      <c r="AF40" s="1"/>
      <c r="AG40" s="1"/>
      <c r="AH40" s="1"/>
      <c r="AI40" s="1"/>
      <c r="AJ40" s="1"/>
      <c r="AK40" s="1"/>
      <c r="AL40" s="1"/>
      <c r="AM40" s="1"/>
      <c r="AN40" s="1"/>
      <c r="AO40" s="1"/>
      <c r="AP40" s="1"/>
      <c r="AQ40" s="1"/>
      <c r="AR40" s="1"/>
    </row>
    <row r="41" spans="2:44" x14ac:dyDescent="0.75">
      <c r="B41" s="25"/>
      <c r="C41" s="5"/>
      <c r="D41" s="5"/>
      <c r="E41" s="5"/>
      <c r="F41" s="5"/>
      <c r="G41" s="5"/>
      <c r="H41" s="25"/>
      <c r="I41" s="1"/>
      <c r="J41" s="51"/>
      <c r="K41" s="1"/>
      <c r="L41" s="1"/>
      <c r="M41" s="1"/>
      <c r="AE41" s="1"/>
      <c r="AF41" s="1"/>
      <c r="AG41" s="1"/>
      <c r="AH41" s="1"/>
      <c r="AI41" s="1"/>
      <c r="AJ41" s="1"/>
      <c r="AK41" s="1"/>
      <c r="AL41" s="1"/>
      <c r="AM41" s="1"/>
      <c r="AN41" s="1"/>
      <c r="AO41" s="1"/>
      <c r="AP41" s="1"/>
      <c r="AQ41" s="1"/>
      <c r="AR41" s="1"/>
    </row>
    <row r="42" spans="2:44" x14ac:dyDescent="0.75">
      <c r="B42" s="25"/>
      <c r="C42" s="1"/>
      <c r="D42" s="1"/>
      <c r="E42" s="1"/>
      <c r="F42" s="1"/>
      <c r="G42" s="1"/>
      <c r="H42" s="25"/>
      <c r="I42" s="1"/>
      <c r="J42" s="273"/>
      <c r="K42" s="1"/>
      <c r="L42" s="1"/>
      <c r="M42" s="1"/>
      <c r="AE42" s="1"/>
      <c r="AF42" s="1"/>
      <c r="AG42" s="1"/>
      <c r="AH42" s="1"/>
      <c r="AI42" s="1"/>
      <c r="AJ42" s="1"/>
      <c r="AK42" s="1"/>
      <c r="AL42" s="1"/>
      <c r="AM42" s="1"/>
      <c r="AN42" s="1"/>
      <c r="AO42" s="1"/>
      <c r="AP42" s="1"/>
      <c r="AQ42" s="1"/>
      <c r="AR42" s="1"/>
    </row>
    <row r="43" spans="2:44" x14ac:dyDescent="0.75">
      <c r="B43" s="25"/>
      <c r="C43" s="1"/>
      <c r="D43" s="1"/>
      <c r="E43" s="1"/>
      <c r="F43" s="1"/>
      <c r="G43" s="1"/>
      <c r="H43" s="25"/>
      <c r="I43" s="1"/>
      <c r="J43" s="273"/>
      <c r="K43" s="1"/>
      <c r="L43" s="1"/>
      <c r="M43" s="1"/>
      <c r="AE43" s="1"/>
      <c r="AF43" s="1"/>
      <c r="AG43" s="1"/>
      <c r="AH43" s="1"/>
      <c r="AI43" s="1"/>
      <c r="AJ43" s="1"/>
      <c r="AK43" s="1"/>
      <c r="AL43" s="1"/>
      <c r="AM43" s="1"/>
      <c r="AN43" s="1"/>
      <c r="AO43" s="1"/>
      <c r="AP43" s="1"/>
      <c r="AQ43" s="1"/>
      <c r="AR43" s="1"/>
    </row>
    <row r="44" spans="2:44" x14ac:dyDescent="0.75">
      <c r="B44" s="25"/>
      <c r="C44" s="1"/>
      <c r="D44" s="1"/>
      <c r="E44" s="1"/>
      <c r="F44" s="1"/>
      <c r="G44" s="1"/>
      <c r="H44" s="25"/>
      <c r="I44" s="1"/>
      <c r="J44" s="51"/>
      <c r="K44" s="1"/>
      <c r="L44" s="1"/>
      <c r="M44" s="1"/>
      <c r="AE44" s="1"/>
      <c r="AF44" s="1"/>
      <c r="AG44" s="1"/>
      <c r="AH44" s="1"/>
      <c r="AI44" s="1"/>
      <c r="AJ44" s="1"/>
      <c r="AK44" s="1"/>
      <c r="AL44" s="1"/>
      <c r="AM44" s="1"/>
      <c r="AN44" s="1"/>
      <c r="AO44" s="1"/>
      <c r="AP44" s="1"/>
      <c r="AQ44" s="1"/>
      <c r="AR44" s="1"/>
    </row>
    <row r="45" spans="2:44" x14ac:dyDescent="0.75">
      <c r="B45" s="49"/>
      <c r="C45" s="11"/>
      <c r="D45" s="11"/>
      <c r="E45" s="11"/>
      <c r="F45" s="11"/>
      <c r="G45" s="11"/>
      <c r="H45" s="54" t="s">
        <v>76</v>
      </c>
      <c r="I45" s="1"/>
      <c r="J45" s="51"/>
      <c r="K45" s="1"/>
      <c r="L45" s="1"/>
      <c r="M45" s="1"/>
      <c r="AE45" s="1"/>
      <c r="AF45" s="1"/>
      <c r="AG45" s="1"/>
      <c r="AH45" s="1"/>
      <c r="AI45" s="1"/>
      <c r="AJ45" s="1"/>
      <c r="AK45" s="1"/>
      <c r="AL45" s="1"/>
      <c r="AM45" s="1"/>
      <c r="AN45" s="1"/>
      <c r="AO45" s="1"/>
      <c r="AP45" s="1"/>
      <c r="AQ45" s="1"/>
      <c r="AR45" s="1"/>
    </row>
    <row r="46" spans="2:44" x14ac:dyDescent="0.75">
      <c r="B46" s="49"/>
      <c r="C46" s="11"/>
      <c r="D46" s="11"/>
      <c r="E46" s="11"/>
      <c r="F46" s="11"/>
      <c r="G46" s="11"/>
      <c r="H46" s="25"/>
      <c r="I46" s="1"/>
      <c r="J46" s="51"/>
      <c r="K46" s="1"/>
      <c r="L46" s="1"/>
      <c r="M46" s="1"/>
      <c r="AE46" s="1"/>
      <c r="AF46" s="1"/>
      <c r="AG46" s="1"/>
      <c r="AH46" s="1"/>
      <c r="AI46" s="1"/>
      <c r="AJ46" s="1"/>
      <c r="AK46" s="1"/>
      <c r="AL46" s="1"/>
      <c r="AM46" s="1"/>
      <c r="AN46" s="1"/>
      <c r="AO46" s="1"/>
      <c r="AP46" s="1"/>
      <c r="AQ46" s="1"/>
      <c r="AR46" s="1"/>
    </row>
    <row r="47" spans="2:44" x14ac:dyDescent="0.75">
      <c r="B47" s="49"/>
      <c r="C47" s="11"/>
      <c r="D47" s="11"/>
      <c r="E47" s="11"/>
      <c r="F47" s="11"/>
      <c r="G47" s="11"/>
      <c r="H47" s="30" t="s">
        <v>441</v>
      </c>
      <c r="I47" s="11"/>
      <c r="J47" s="51"/>
      <c r="K47" s="1"/>
      <c r="L47" s="1"/>
      <c r="M47" s="1"/>
      <c r="AE47" s="1"/>
      <c r="AF47" s="1"/>
      <c r="AG47" s="1"/>
      <c r="AH47" s="1"/>
      <c r="AI47" s="1"/>
      <c r="AJ47" s="1"/>
      <c r="AK47" s="1"/>
      <c r="AL47" s="1"/>
      <c r="AM47" s="1"/>
      <c r="AN47" s="1"/>
      <c r="AO47" s="1"/>
      <c r="AP47" s="1"/>
      <c r="AQ47" s="1"/>
      <c r="AR47" s="1"/>
    </row>
    <row r="48" spans="2:44" x14ac:dyDescent="0.75">
      <c r="B48" s="49"/>
      <c r="C48" s="11"/>
      <c r="D48" s="11"/>
      <c r="E48" s="11"/>
      <c r="F48" s="11"/>
      <c r="G48" s="11"/>
      <c r="H48" s="109" t="s">
        <v>915</v>
      </c>
      <c r="I48" s="11"/>
      <c r="J48" s="51"/>
      <c r="K48" s="1"/>
      <c r="L48" s="1"/>
      <c r="M48" s="1"/>
      <c r="AE48" s="1"/>
      <c r="AF48" s="1"/>
      <c r="AG48" s="1"/>
      <c r="AH48" s="1"/>
      <c r="AI48" s="1"/>
      <c r="AJ48" s="1"/>
      <c r="AK48" s="1"/>
      <c r="AL48" s="1"/>
      <c r="AM48" s="1"/>
      <c r="AN48" s="1"/>
      <c r="AO48" s="1"/>
      <c r="AP48" s="1"/>
      <c r="AQ48" s="1"/>
      <c r="AR48" s="1"/>
    </row>
    <row r="49" spans="2:44" x14ac:dyDescent="0.75">
      <c r="B49" s="49"/>
      <c r="C49" s="11"/>
      <c r="D49" s="11"/>
      <c r="E49" s="11"/>
      <c r="F49" s="11"/>
      <c r="G49" s="11"/>
      <c r="H49" s="49"/>
      <c r="I49" s="11"/>
      <c r="J49" s="51"/>
      <c r="K49" s="1"/>
      <c r="L49" s="1"/>
      <c r="M49" s="1"/>
      <c r="AE49" s="1"/>
      <c r="AF49" s="1"/>
      <c r="AG49" s="1"/>
      <c r="AH49" s="1"/>
      <c r="AI49" s="1"/>
      <c r="AJ49" s="1"/>
      <c r="AK49" s="1"/>
      <c r="AL49" s="1"/>
      <c r="AM49" s="1"/>
      <c r="AN49" s="1"/>
      <c r="AO49" s="1"/>
      <c r="AP49" s="1"/>
      <c r="AQ49" s="1"/>
      <c r="AR49" s="1"/>
    </row>
    <row r="50" spans="2:44" x14ac:dyDescent="0.75">
      <c r="B50" s="49"/>
      <c r="C50" s="11"/>
      <c r="D50" s="11"/>
      <c r="E50" s="11"/>
      <c r="F50" s="11"/>
      <c r="G50" s="11"/>
      <c r="H50" s="49"/>
      <c r="I50" s="11"/>
      <c r="J50" s="51"/>
      <c r="K50" s="1"/>
      <c r="L50" s="1"/>
      <c r="M50" s="1"/>
      <c r="AE50" s="1"/>
      <c r="AF50" s="1"/>
      <c r="AG50" s="1"/>
      <c r="AH50" s="1"/>
      <c r="AI50" s="1"/>
      <c r="AJ50" s="1"/>
      <c r="AK50" s="1"/>
      <c r="AL50" s="1"/>
      <c r="AM50" s="1"/>
      <c r="AN50" s="1"/>
      <c r="AO50" s="1"/>
      <c r="AP50" s="1"/>
      <c r="AQ50" s="1"/>
      <c r="AR50" s="1"/>
    </row>
    <row r="51" spans="2:44" x14ac:dyDescent="0.75">
      <c r="B51" s="123"/>
      <c r="C51" s="5"/>
      <c r="D51" s="5"/>
      <c r="E51" s="5"/>
      <c r="F51" s="5"/>
      <c r="G51" s="5"/>
      <c r="H51" s="48"/>
      <c r="I51" s="5"/>
      <c r="J51" s="51"/>
      <c r="K51" s="1"/>
      <c r="L51" s="1"/>
      <c r="M51" s="1"/>
      <c r="AE51" s="1"/>
      <c r="AF51" s="1"/>
      <c r="AG51" s="1"/>
      <c r="AH51" s="1"/>
      <c r="AI51" s="1"/>
      <c r="AJ51" s="1"/>
      <c r="AK51" s="1"/>
      <c r="AL51" s="1"/>
      <c r="AM51" s="1"/>
      <c r="AN51" s="1"/>
      <c r="AO51" s="1"/>
      <c r="AP51" s="1"/>
      <c r="AQ51" s="1"/>
      <c r="AR51" s="1"/>
    </row>
    <row r="52" spans="2:44" x14ac:dyDescent="0.75">
      <c r="B52" s="109"/>
      <c r="C52" s="5"/>
      <c r="D52" s="5"/>
      <c r="E52" s="5"/>
      <c r="F52" s="5"/>
      <c r="G52" s="5"/>
      <c r="H52" s="48"/>
      <c r="I52" s="5"/>
      <c r="J52" s="51"/>
      <c r="K52" s="1"/>
      <c r="L52" s="1"/>
      <c r="M52" s="1"/>
      <c r="AE52" s="1"/>
      <c r="AF52" s="1"/>
      <c r="AG52" s="1"/>
      <c r="AH52" s="1"/>
      <c r="AI52" s="1"/>
      <c r="AJ52" s="1"/>
      <c r="AK52" s="1"/>
      <c r="AL52" s="1"/>
      <c r="AM52" s="1"/>
      <c r="AN52" s="1"/>
      <c r="AO52" s="1"/>
      <c r="AP52" s="1"/>
      <c r="AQ52" s="1"/>
      <c r="AR52" s="1"/>
    </row>
    <row r="53" spans="2:44" x14ac:dyDescent="0.75">
      <c r="B53" s="108"/>
      <c r="C53" s="5"/>
      <c r="D53" s="5"/>
      <c r="E53" s="5"/>
      <c r="F53" s="5"/>
      <c r="G53" s="5"/>
      <c r="H53" s="48"/>
      <c r="I53" s="5"/>
      <c r="J53" s="51"/>
      <c r="K53" s="1"/>
      <c r="L53" s="1"/>
      <c r="M53" s="1"/>
      <c r="AE53" s="1"/>
      <c r="AF53" s="1"/>
      <c r="AG53" s="1"/>
      <c r="AH53" s="1"/>
      <c r="AI53" s="1"/>
      <c r="AJ53" s="1"/>
      <c r="AK53" s="1"/>
      <c r="AL53" s="1"/>
      <c r="AM53" s="1"/>
      <c r="AN53" s="1"/>
      <c r="AO53" s="1"/>
      <c r="AP53" s="1"/>
      <c r="AQ53" s="1"/>
      <c r="AR53" s="1"/>
    </row>
    <row r="54" spans="2:44" x14ac:dyDescent="0.75">
      <c r="B54" s="124"/>
      <c r="C54" s="106"/>
      <c r="D54" s="106"/>
      <c r="E54" s="106"/>
      <c r="F54" s="106"/>
      <c r="G54" s="106"/>
      <c r="H54" s="110"/>
      <c r="I54" s="106"/>
      <c r="J54" s="107"/>
      <c r="K54" s="1"/>
      <c r="L54" s="1"/>
      <c r="M54" s="1"/>
      <c r="AE54" s="1"/>
      <c r="AF54" s="1"/>
      <c r="AG54" s="1"/>
      <c r="AH54" s="1"/>
      <c r="AI54" s="1"/>
      <c r="AJ54" s="1"/>
      <c r="AK54" s="1"/>
      <c r="AL54" s="1"/>
      <c r="AM54" s="1"/>
      <c r="AN54" s="1"/>
      <c r="AO54" s="1"/>
      <c r="AP54" s="1"/>
      <c r="AQ54" s="1"/>
      <c r="AR54" s="1"/>
    </row>
    <row r="55" spans="2:44" x14ac:dyDescent="0.75">
      <c r="B55" s="1"/>
      <c r="C55" s="1"/>
      <c r="D55" s="1"/>
      <c r="E55" s="1"/>
      <c r="F55" s="1"/>
      <c r="G55" s="1"/>
      <c r="H55" s="1"/>
      <c r="I55" s="1"/>
      <c r="J55" s="1"/>
      <c r="K55" s="1"/>
      <c r="L55" s="1"/>
      <c r="M55" s="1"/>
      <c r="AE55" s="1"/>
      <c r="AF55" s="1"/>
      <c r="AG55" s="1"/>
      <c r="AH55" s="1"/>
      <c r="AI55" s="1"/>
      <c r="AJ55" s="1"/>
      <c r="AK55" s="1"/>
      <c r="AL55" s="1"/>
      <c r="AM55" s="1"/>
      <c r="AN55" s="1"/>
      <c r="AO55" s="1"/>
      <c r="AP55" s="1"/>
      <c r="AQ55" s="1"/>
      <c r="AR55" s="1"/>
    </row>
    <row r="56" spans="2:44" x14ac:dyDescent="0.75">
      <c r="B56" s="1"/>
      <c r="C56" s="1"/>
      <c r="D56" s="1"/>
      <c r="E56" s="1"/>
      <c r="F56" s="1"/>
      <c r="G56" s="1"/>
      <c r="H56" s="1"/>
      <c r="I56" s="1"/>
      <c r="J56" s="1"/>
      <c r="K56" s="1"/>
      <c r="L56" s="1"/>
      <c r="M56" s="1"/>
      <c r="AE56" s="1"/>
      <c r="AF56" s="1"/>
      <c r="AG56" s="1"/>
      <c r="AH56" s="1"/>
      <c r="AI56" s="1"/>
      <c r="AJ56" s="1"/>
      <c r="AK56" s="1"/>
      <c r="AL56" s="1"/>
      <c r="AM56" s="1"/>
      <c r="AN56" s="1"/>
      <c r="AO56" s="1"/>
      <c r="AP56" s="1"/>
      <c r="AQ56" s="1"/>
      <c r="AR56" s="1"/>
    </row>
    <row r="57" spans="2:44" hidden="1" x14ac:dyDescent="0.75">
      <c r="B57" s="265"/>
      <c r="C57" s="265"/>
      <c r="D57" s="265"/>
      <c r="E57" s="265"/>
      <c r="F57" s="265"/>
      <c r="G57" s="265"/>
      <c r="H57" s="265"/>
      <c r="I57" s="265"/>
      <c r="J57" s="265"/>
      <c r="K57" s="1"/>
      <c r="L57" s="1"/>
      <c r="M57" s="1"/>
      <c r="AE57" s="1"/>
      <c r="AF57" s="1"/>
      <c r="AG57" s="1"/>
      <c r="AH57" s="1"/>
      <c r="AI57" s="1"/>
      <c r="AJ57" s="1"/>
      <c r="AK57" s="1"/>
      <c r="AL57" s="1"/>
      <c r="AM57" s="1"/>
      <c r="AN57" s="1"/>
      <c r="AO57" s="1"/>
      <c r="AP57" s="1"/>
      <c r="AQ57" s="1"/>
      <c r="AR57" s="1"/>
    </row>
    <row r="58" spans="2:44" hidden="1" x14ac:dyDescent="0.75">
      <c r="B58" s="265"/>
      <c r="C58" s="265"/>
      <c r="D58" s="265"/>
      <c r="E58" s="265"/>
      <c r="F58" s="265"/>
      <c r="G58" s="265"/>
      <c r="H58" s="265"/>
      <c r="I58" s="265"/>
      <c r="J58" s="265"/>
      <c r="K58" s="1"/>
      <c r="L58" s="1"/>
      <c r="M58" s="1"/>
      <c r="AE58" s="1"/>
      <c r="AF58" s="1"/>
      <c r="AG58" s="1"/>
      <c r="AH58" s="1"/>
      <c r="AI58" s="1"/>
      <c r="AJ58" s="1"/>
      <c r="AK58" s="1"/>
      <c r="AL58" s="1"/>
      <c r="AM58" s="1"/>
      <c r="AN58" s="1"/>
      <c r="AO58" s="1"/>
      <c r="AP58" s="1"/>
      <c r="AQ58" s="1"/>
      <c r="AR58" s="1"/>
    </row>
    <row r="59" spans="2:44" hidden="1" x14ac:dyDescent="0.75">
      <c r="B59" s="265"/>
      <c r="C59" s="265"/>
      <c r="D59" s="265"/>
      <c r="E59" s="265"/>
      <c r="F59" s="265"/>
      <c r="G59" s="265"/>
      <c r="H59" s="265"/>
      <c r="I59" s="265"/>
      <c r="J59" s="265"/>
      <c r="K59" s="1"/>
      <c r="L59" s="1"/>
      <c r="M59" s="1"/>
      <c r="AE59" s="1"/>
      <c r="AF59" s="1"/>
      <c r="AG59" s="1"/>
      <c r="AH59" s="1"/>
      <c r="AI59" s="1"/>
      <c r="AJ59" s="1"/>
      <c r="AK59" s="1"/>
      <c r="AL59" s="1"/>
      <c r="AM59" s="1"/>
      <c r="AN59" s="1"/>
      <c r="AO59" s="1"/>
      <c r="AP59" s="1"/>
      <c r="AQ59" s="1"/>
      <c r="AR59" s="1"/>
    </row>
    <row r="60" spans="2:44" hidden="1" x14ac:dyDescent="0.75">
      <c r="B60" s="11"/>
      <c r="C60" s="11"/>
      <c r="D60" s="11"/>
      <c r="E60" s="11"/>
      <c r="F60" s="11"/>
      <c r="G60" s="11"/>
      <c r="H60" s="11"/>
      <c r="I60" s="11"/>
      <c r="J60" s="11"/>
      <c r="K60" s="1"/>
      <c r="L60" s="1"/>
      <c r="M60" s="1"/>
      <c r="AE60" s="1"/>
      <c r="AF60" s="1"/>
      <c r="AG60" s="1"/>
      <c r="AH60" s="1"/>
      <c r="AI60" s="1"/>
      <c r="AJ60" s="1"/>
      <c r="AK60" s="1"/>
      <c r="AL60" s="1"/>
      <c r="AM60" s="1"/>
      <c r="AN60" s="1"/>
      <c r="AO60" s="1"/>
      <c r="AP60" s="1"/>
      <c r="AQ60" s="1"/>
      <c r="AR60" s="1"/>
    </row>
    <row r="61" spans="2:44" hidden="1" x14ac:dyDescent="0.75">
      <c r="B61" s="5"/>
      <c r="C61" s="5"/>
      <c r="D61" s="5"/>
      <c r="E61" s="5"/>
      <c r="F61" s="5"/>
      <c r="G61" s="5"/>
      <c r="H61" s="5"/>
      <c r="I61" s="5"/>
      <c r="J61" s="5"/>
      <c r="K61" s="1"/>
      <c r="L61" s="1"/>
      <c r="M61" s="1"/>
      <c r="AE61" s="1"/>
      <c r="AF61" s="1"/>
      <c r="AG61" s="1"/>
      <c r="AH61" s="1"/>
      <c r="AI61" s="1"/>
      <c r="AJ61" s="1"/>
      <c r="AK61" s="1"/>
      <c r="AL61" s="1"/>
      <c r="AM61" s="1"/>
      <c r="AN61" s="1"/>
      <c r="AO61" s="1"/>
      <c r="AP61" s="1"/>
      <c r="AQ61" s="1"/>
      <c r="AR61" s="1"/>
    </row>
    <row r="62" spans="2:44" x14ac:dyDescent="0.75">
      <c r="B62" s="5"/>
      <c r="C62" s="5"/>
      <c r="D62" s="5"/>
      <c r="E62" s="5"/>
      <c r="F62" s="5"/>
      <c r="G62" s="5"/>
      <c r="H62" s="5"/>
      <c r="I62" s="5"/>
      <c r="J62" s="5"/>
      <c r="K62" s="1"/>
      <c r="L62" s="1"/>
      <c r="M62" s="1"/>
      <c r="AE62" s="1"/>
      <c r="AF62" s="1"/>
      <c r="AG62" s="1"/>
      <c r="AH62" s="1"/>
      <c r="AI62" s="1"/>
      <c r="AJ62" s="1"/>
      <c r="AK62" s="1"/>
      <c r="AL62" s="1"/>
      <c r="AM62" s="1"/>
      <c r="AN62" s="1"/>
      <c r="AO62" s="1"/>
      <c r="AP62" s="1"/>
      <c r="AQ62" s="1"/>
      <c r="AR62" s="1"/>
    </row>
    <row r="63" spans="2:44" x14ac:dyDescent="0.75">
      <c r="B63" s="1"/>
      <c r="C63" s="1"/>
      <c r="D63" s="1"/>
      <c r="E63" s="1"/>
      <c r="F63" s="1"/>
      <c r="G63" s="1"/>
      <c r="H63" s="1"/>
      <c r="I63" s="1"/>
      <c r="J63" s="1"/>
      <c r="K63" s="1"/>
      <c r="L63" s="1"/>
      <c r="M63" s="293" t="s">
        <v>194</v>
      </c>
      <c r="N63" s="293"/>
      <c r="O63" s="293"/>
      <c r="P63" s="293"/>
      <c r="Q63" s="293"/>
      <c r="R63" s="293"/>
      <c r="S63" s="293"/>
      <c r="T63" s="293"/>
      <c r="AE63" s="1"/>
      <c r="AF63" s="1"/>
      <c r="AG63" s="1"/>
      <c r="AH63" s="1"/>
      <c r="AI63" s="1"/>
      <c r="AJ63" s="1"/>
      <c r="AK63" s="1"/>
      <c r="AL63" s="1"/>
      <c r="AM63" s="1"/>
      <c r="AN63" s="1"/>
      <c r="AO63" s="1"/>
      <c r="AP63" s="1"/>
      <c r="AQ63" s="1"/>
      <c r="AR63" s="1"/>
    </row>
    <row r="64" spans="2:44" x14ac:dyDescent="0.75">
      <c r="B64" s="1"/>
      <c r="C64" s="1"/>
      <c r="D64" s="1"/>
      <c r="E64" s="1"/>
      <c r="F64" s="1"/>
      <c r="G64" s="1"/>
      <c r="H64" s="441"/>
      <c r="I64" s="441"/>
      <c r="J64" s="441"/>
      <c r="M64" s="259" t="s">
        <v>740</v>
      </c>
      <c r="N64" s="284"/>
      <c r="O64" s="284"/>
      <c r="P64" s="284"/>
      <c r="Q64" s="260"/>
      <c r="R64" s="293" t="s">
        <v>741</v>
      </c>
      <c r="S64" s="293"/>
      <c r="T64" s="293"/>
    </row>
    <row r="65" spans="2:64" ht="14.75" customHeight="1" x14ac:dyDescent="0.75">
      <c r="B65" s="259" t="s">
        <v>742</v>
      </c>
      <c r="C65" s="284"/>
      <c r="D65" s="284"/>
      <c r="E65" s="284"/>
      <c r="F65" s="284"/>
      <c r="G65" s="260"/>
      <c r="H65" s="138" t="s">
        <v>152</v>
      </c>
      <c r="I65" s="445" t="s">
        <v>522</v>
      </c>
      <c r="J65" s="437"/>
      <c r="K65" s="449" t="s">
        <v>129</v>
      </c>
      <c r="L65" s="449"/>
      <c r="M65" s="404" t="s">
        <v>743</v>
      </c>
      <c r="N65" s="404" t="s">
        <v>293</v>
      </c>
      <c r="O65" s="404" t="s">
        <v>738</v>
      </c>
      <c r="P65" s="404" t="s">
        <v>294</v>
      </c>
      <c r="Q65" s="413" t="s">
        <v>725</v>
      </c>
      <c r="R65" s="404" t="s">
        <v>295</v>
      </c>
      <c r="S65" s="404" t="s">
        <v>296</v>
      </c>
      <c r="T65" s="404" t="s">
        <v>297</v>
      </c>
    </row>
    <row r="66" spans="2:64" ht="54.5" customHeight="1" x14ac:dyDescent="0.75">
      <c r="B66" s="56" t="s">
        <v>229</v>
      </c>
      <c r="C66" s="85" t="s">
        <v>744</v>
      </c>
      <c r="D66" s="150" t="s">
        <v>517</v>
      </c>
      <c r="E66" s="85" t="s">
        <v>184</v>
      </c>
      <c r="F66" s="85" t="s">
        <v>719</v>
      </c>
      <c r="G66" s="85" t="s">
        <v>497</v>
      </c>
      <c r="H66" s="87" t="s">
        <v>230</v>
      </c>
      <c r="I66" s="88" t="s">
        <v>523</v>
      </c>
      <c r="J66" s="88" t="s">
        <v>232</v>
      </c>
      <c r="K66" s="89" t="s">
        <v>31</v>
      </c>
      <c r="L66" s="89" t="s">
        <v>30</v>
      </c>
      <c r="M66" s="404"/>
      <c r="N66" s="404"/>
      <c r="O66" s="404"/>
      <c r="P66" s="404"/>
      <c r="Q66" s="414"/>
      <c r="R66" s="404"/>
      <c r="S66" s="404"/>
      <c r="T66" s="404"/>
      <c r="AE66" s="103" t="s">
        <v>238</v>
      </c>
      <c r="AF66" s="137" t="s">
        <v>239</v>
      </c>
      <c r="AG66" s="137" t="s">
        <v>240</v>
      </c>
      <c r="AH66" s="137" t="s">
        <v>241</v>
      </c>
      <c r="AI66" s="137" t="s">
        <v>162</v>
      </c>
      <c r="AJ66" s="103" t="s">
        <v>739</v>
      </c>
      <c r="AK66" s="103" t="s">
        <v>140</v>
      </c>
      <c r="AL66" s="103" t="s">
        <v>721</v>
      </c>
      <c r="AM66" s="103" t="s">
        <v>722</v>
      </c>
      <c r="AN66" s="137" t="s">
        <v>141</v>
      </c>
      <c r="AO66" s="137" t="s">
        <v>142</v>
      </c>
      <c r="AP66" s="137" t="s">
        <v>143</v>
      </c>
      <c r="AQ66" s="137" t="s">
        <v>63</v>
      </c>
      <c r="AR66" s="137" t="s">
        <v>62</v>
      </c>
    </row>
    <row r="67" spans="2:64" x14ac:dyDescent="0.75">
      <c r="B67" s="52" t="s">
        <v>1219</v>
      </c>
      <c r="C67" s="52">
        <v>400</v>
      </c>
      <c r="D67" s="52">
        <v>10</v>
      </c>
      <c r="E67" s="125">
        <v>0</v>
      </c>
      <c r="F67" s="125">
        <v>0</v>
      </c>
      <c r="G67" s="131" t="s">
        <v>498</v>
      </c>
      <c r="H67" s="92">
        <v>10</v>
      </c>
      <c r="I67" s="14"/>
      <c r="J67" s="19"/>
      <c r="K67" s="93"/>
      <c r="L67" s="93"/>
      <c r="M67" s="122" t="str">
        <f>IF(G67="","",G67)</f>
        <v>Enero</v>
      </c>
      <c r="N67" s="78">
        <f>AL67</f>
        <v>0</v>
      </c>
      <c r="O67" s="78">
        <f>AM67</f>
        <v>0</v>
      </c>
      <c r="P67" s="78">
        <f>AK67</f>
        <v>40000</v>
      </c>
      <c r="Q67" s="78" t="str">
        <f>AJ67</f>
        <v>Medición</v>
      </c>
      <c r="R67" s="78">
        <f>AR67</f>
        <v>0.19020996794981654</v>
      </c>
      <c r="S67" s="155">
        <f>AQ67</f>
        <v>0.19020996794981657</v>
      </c>
      <c r="T67" s="78">
        <f>R67+S67*Hoja1!$C$19</f>
        <v>5.5160890705446803</v>
      </c>
      <c r="AE67" s="140" t="str">
        <f t="shared" ref="AE67:AE98" si="0">B67</f>
        <v>CC-001</v>
      </c>
      <c r="AF67" s="140">
        <f t="shared" ref="AF67:AF98" si="1">C67*H67</f>
        <v>4000</v>
      </c>
      <c r="AG67" s="140">
        <f t="shared" ref="AG67:AG98" si="2">IFERROR(56.8*C67,0)</f>
        <v>22720</v>
      </c>
      <c r="AH67" s="140">
        <f>IF(AF67&lt;&gt;0,AF67,AG67)</f>
        <v>4000</v>
      </c>
      <c r="AI67" s="140">
        <v>0</v>
      </c>
      <c r="AJ67" s="140" t="str">
        <f>IF(AF67&lt;&gt;0,"Medición","Factor de Emisión")</f>
        <v>Medición</v>
      </c>
      <c r="AK67" s="83">
        <f>AH67*D67*(1-E67-F67)</f>
        <v>40000</v>
      </c>
      <c r="AL67" s="83">
        <f>AH67*D67*E67</f>
        <v>0</v>
      </c>
      <c r="AM67" s="83">
        <f>AH67*D67*(F67)</f>
        <v>0</v>
      </c>
      <c r="AN67" s="94">
        <f>IFERROR(AK67*(0.3048^3),0)</f>
        <v>1132.6738636800001</v>
      </c>
      <c r="AO67" s="94">
        <f>IF(K67="",AN67*'Fraccion masica'!$AB$36,K67*AN67)</f>
        <v>280.24602798960638</v>
      </c>
      <c r="AP67" s="94">
        <f>IF(L67="",AN67*'Fraccion masica'!$AB$35,L67*AN67)</f>
        <v>102.1392022029831</v>
      </c>
      <c r="AQ67" s="141">
        <f>IFERROR(AO67*Hoja1!$C$24/Hoja1!$C$25/Hoja1!$C$26*16.04/1000000,0)</f>
        <v>0.19020996794981657</v>
      </c>
      <c r="AR67" s="94">
        <f>IFERROR(AP67*Hoja1!$C$24/Hoja1!$C$25/Hoja1!$C$26*44.01/1000000,0)</f>
        <v>0.19020996794981654</v>
      </c>
      <c r="BK67" s="1" t="s">
        <v>245</v>
      </c>
      <c r="BL67" s="1">
        <v>16.399999999999999</v>
      </c>
    </row>
    <row r="68" spans="2:64" x14ac:dyDescent="0.75">
      <c r="B68" s="52" t="s">
        <v>1219</v>
      </c>
      <c r="C68" s="52">
        <v>400</v>
      </c>
      <c r="D68" s="52">
        <v>10</v>
      </c>
      <c r="E68" s="125">
        <v>0</v>
      </c>
      <c r="F68" s="125">
        <v>0</v>
      </c>
      <c r="G68" s="131" t="s">
        <v>499</v>
      </c>
      <c r="H68" s="92">
        <v>10</v>
      </c>
      <c r="I68" s="14"/>
      <c r="J68" s="19"/>
      <c r="K68" s="93"/>
      <c r="L68" s="93"/>
      <c r="M68" s="122" t="str">
        <f t="shared" ref="M68:M131" si="3">IF(G68="","",G68)</f>
        <v>Febrero</v>
      </c>
      <c r="N68" s="78">
        <f t="shared" ref="N68:N131" si="4">AL68</f>
        <v>0</v>
      </c>
      <c r="O68" s="78">
        <f t="shared" ref="O68:O131" si="5">AM68</f>
        <v>0</v>
      </c>
      <c r="P68" s="78">
        <f t="shared" ref="P68:P131" si="6">AK68</f>
        <v>40000</v>
      </c>
      <c r="Q68" s="78" t="str">
        <f t="shared" ref="Q68:Q131" si="7">AJ68</f>
        <v>Medición</v>
      </c>
      <c r="R68" s="78">
        <f t="shared" ref="R68:R131" si="8">AR68</f>
        <v>0.19020996794981654</v>
      </c>
      <c r="S68" s="155">
        <f t="shared" ref="S68:S131" si="9">AQ68</f>
        <v>0.19020996794981657</v>
      </c>
      <c r="T68" s="78">
        <f>R68+S68*Hoja1!$C$19</f>
        <v>5.5160890705446803</v>
      </c>
      <c r="AE68" s="140" t="str">
        <f t="shared" si="0"/>
        <v>CC-001</v>
      </c>
      <c r="AF68" s="140">
        <f t="shared" si="1"/>
        <v>4000</v>
      </c>
      <c r="AG68" s="140">
        <f t="shared" si="2"/>
        <v>22720</v>
      </c>
      <c r="AH68" s="140">
        <f t="shared" ref="AH68:AH99" si="10">IF(AF68&lt;&gt;0,AF68,AG68)*(1-E68)</f>
        <v>4000</v>
      </c>
      <c r="AI68" s="140">
        <v>0</v>
      </c>
      <c r="AJ68" s="140" t="str">
        <f t="shared" ref="AJ68:AJ131" si="11">IF(AF68&lt;&gt;0,"Medición","Factor de Emisión")</f>
        <v>Medición</v>
      </c>
      <c r="AK68" s="83">
        <f t="shared" ref="AK68:AK131" si="12">AH68*D68*(1-E68-F68)</f>
        <v>40000</v>
      </c>
      <c r="AL68" s="83">
        <f t="shared" ref="AL68:AL131" si="13">AH68*D68*E68</f>
        <v>0</v>
      </c>
      <c r="AM68" s="83">
        <f t="shared" ref="AM68:AM131" si="14">AH68*D68*(F68)</f>
        <v>0</v>
      </c>
      <c r="AN68" s="94">
        <f t="shared" ref="AN68:AN131" si="15">IFERROR(AK68*(0.3048^3),0)</f>
        <v>1132.6738636800001</v>
      </c>
      <c r="AO68" s="94">
        <f>IF(K68="",AN68*'Fraccion masica'!$AB$36,K68*AN68)</f>
        <v>280.24602798960638</v>
      </c>
      <c r="AP68" s="94">
        <f>IF(L68="",AN68*'Fraccion masica'!$AB$35,L68*AN68)</f>
        <v>102.1392022029831</v>
      </c>
      <c r="AQ68" s="141">
        <f>IFERROR(AO68*Hoja1!$C$24/Hoja1!$C$25/Hoja1!$C$26*16.04/1000000,0)</f>
        <v>0.19020996794981657</v>
      </c>
      <c r="AR68" s="94">
        <f>IFERROR(AP68*Hoja1!$C$24/Hoja1!$C$25/Hoja1!$C$26*44.01/1000000,0)</f>
        <v>0.19020996794981654</v>
      </c>
      <c r="BK68" s="1" t="s">
        <v>246</v>
      </c>
      <c r="BL68" s="1">
        <v>2.6</v>
      </c>
    </row>
    <row r="69" spans="2:64" x14ac:dyDescent="0.75">
      <c r="B69" s="52" t="s">
        <v>1219</v>
      </c>
      <c r="C69" s="52">
        <v>400</v>
      </c>
      <c r="D69" s="52">
        <v>10</v>
      </c>
      <c r="E69" s="125">
        <v>0</v>
      </c>
      <c r="F69" s="125">
        <v>0</v>
      </c>
      <c r="G69" s="131" t="s">
        <v>500</v>
      </c>
      <c r="H69" s="92">
        <v>10</v>
      </c>
      <c r="I69" s="14"/>
      <c r="J69" s="19"/>
      <c r="K69" s="93"/>
      <c r="L69" s="93"/>
      <c r="M69" s="122" t="str">
        <f t="shared" si="3"/>
        <v>Marzo</v>
      </c>
      <c r="N69" s="78">
        <f t="shared" si="4"/>
        <v>0</v>
      </c>
      <c r="O69" s="78">
        <f t="shared" si="5"/>
        <v>0</v>
      </c>
      <c r="P69" s="78">
        <f t="shared" si="6"/>
        <v>40000</v>
      </c>
      <c r="Q69" s="78" t="str">
        <f t="shared" si="7"/>
        <v>Medición</v>
      </c>
      <c r="R69" s="78">
        <f t="shared" si="8"/>
        <v>0.19020996794981654</v>
      </c>
      <c r="S69" s="155">
        <f t="shared" si="9"/>
        <v>0.19020996794981657</v>
      </c>
      <c r="T69" s="78">
        <f>R69+S69*Hoja1!$C$19</f>
        <v>5.5160890705446803</v>
      </c>
      <c r="AE69" s="140" t="str">
        <f t="shared" si="0"/>
        <v>CC-001</v>
      </c>
      <c r="AF69" s="140">
        <f t="shared" si="1"/>
        <v>4000</v>
      </c>
      <c r="AG69" s="140">
        <f t="shared" si="2"/>
        <v>22720</v>
      </c>
      <c r="AH69" s="140">
        <f t="shared" si="10"/>
        <v>4000</v>
      </c>
      <c r="AI69" s="140">
        <v>0</v>
      </c>
      <c r="AJ69" s="140" t="str">
        <f t="shared" si="11"/>
        <v>Medición</v>
      </c>
      <c r="AK69" s="83">
        <f t="shared" si="12"/>
        <v>40000</v>
      </c>
      <c r="AL69" s="83">
        <f t="shared" si="13"/>
        <v>0</v>
      </c>
      <c r="AM69" s="83">
        <f t="shared" si="14"/>
        <v>0</v>
      </c>
      <c r="AN69" s="94">
        <f t="shared" si="15"/>
        <v>1132.6738636800001</v>
      </c>
      <c r="AO69" s="94">
        <f>IF(K69="",AN69*'Fraccion masica'!$AB$36,K69*AN69)</f>
        <v>280.24602798960638</v>
      </c>
      <c r="AP69" s="94">
        <f>IF(L69="",AN69*'Fraccion masica'!$AB$35,L69*AN69)</f>
        <v>102.1392022029831</v>
      </c>
      <c r="AQ69" s="141">
        <f>IFERROR(AO69*Hoja1!$C$24/Hoja1!$C$25/Hoja1!$C$26*16.04/1000000,0)</f>
        <v>0.19020996794981657</v>
      </c>
      <c r="AR69" s="94">
        <f>IFERROR(AP69*Hoja1!$C$24/Hoja1!$C$25/Hoja1!$C$26*44.01/1000000,0)</f>
        <v>0.19020996794981654</v>
      </c>
    </row>
    <row r="70" spans="2:64" x14ac:dyDescent="0.75">
      <c r="B70" s="52" t="s">
        <v>1219</v>
      </c>
      <c r="C70" s="52">
        <v>400</v>
      </c>
      <c r="D70" s="52">
        <v>10</v>
      </c>
      <c r="E70" s="125">
        <v>0</v>
      </c>
      <c r="F70" s="125">
        <v>0</v>
      </c>
      <c r="G70" s="131" t="s">
        <v>501</v>
      </c>
      <c r="H70" s="92"/>
      <c r="I70" s="14" t="s">
        <v>525</v>
      </c>
      <c r="J70" s="19" t="s">
        <v>46</v>
      </c>
      <c r="K70" s="93"/>
      <c r="L70" s="93"/>
      <c r="M70" s="122" t="str">
        <f t="shared" si="3"/>
        <v>Abril</v>
      </c>
      <c r="N70" s="78">
        <f t="shared" si="4"/>
        <v>0</v>
      </c>
      <c r="O70" s="78">
        <f t="shared" si="5"/>
        <v>0</v>
      </c>
      <c r="P70" s="78">
        <f t="shared" si="6"/>
        <v>227200</v>
      </c>
      <c r="Q70" s="78" t="str">
        <f t="shared" si="7"/>
        <v>Factor de Emisión</v>
      </c>
      <c r="R70" s="78">
        <f t="shared" si="8"/>
        <v>1.0803926179549583</v>
      </c>
      <c r="S70" s="155">
        <f t="shared" si="9"/>
        <v>1.0803926179549583</v>
      </c>
      <c r="T70" s="78">
        <f>R70+S70*Hoja1!$C$19</f>
        <v>31.331385920693794</v>
      </c>
      <c r="AE70" s="140" t="str">
        <f t="shared" si="0"/>
        <v>CC-001</v>
      </c>
      <c r="AF70" s="140">
        <f t="shared" si="1"/>
        <v>0</v>
      </c>
      <c r="AG70" s="140">
        <f t="shared" si="2"/>
        <v>22720</v>
      </c>
      <c r="AH70" s="140">
        <f t="shared" si="10"/>
        <v>22720</v>
      </c>
      <c r="AI70" s="140">
        <v>0</v>
      </c>
      <c r="AJ70" s="140" t="str">
        <f t="shared" si="11"/>
        <v>Factor de Emisión</v>
      </c>
      <c r="AK70" s="83">
        <f t="shared" si="12"/>
        <v>227200</v>
      </c>
      <c r="AL70" s="83">
        <f t="shared" si="13"/>
        <v>0</v>
      </c>
      <c r="AM70" s="83">
        <f t="shared" si="14"/>
        <v>0</v>
      </c>
      <c r="AN70" s="94">
        <f t="shared" si="15"/>
        <v>6433.5875457024013</v>
      </c>
      <c r="AO70" s="94">
        <f>IF(K70="",AN70*'Fraccion masica'!$AB$36,K70*AN70)</f>
        <v>1591.7974389809644</v>
      </c>
      <c r="AP70" s="94">
        <f>IF(L70="",AN70*'Fraccion masica'!$AB$35,L70*AN70)</f>
        <v>580.15066851294409</v>
      </c>
      <c r="AQ70" s="141">
        <f>IFERROR(AO70*Hoja1!$C$24/Hoja1!$C$25/Hoja1!$C$26*16.04/1000000,0)</f>
        <v>1.0803926179549583</v>
      </c>
      <c r="AR70" s="94">
        <f>IFERROR(AP70*Hoja1!$C$24/Hoja1!$C$25/Hoja1!$C$26*44.01/1000000,0)</f>
        <v>1.0803926179549583</v>
      </c>
    </row>
    <row r="71" spans="2:64" x14ac:dyDescent="0.75">
      <c r="B71" s="52" t="s">
        <v>1219</v>
      </c>
      <c r="C71" s="52">
        <v>400</v>
      </c>
      <c r="D71" s="52">
        <v>8</v>
      </c>
      <c r="E71" s="125">
        <v>0</v>
      </c>
      <c r="F71" s="125">
        <v>0</v>
      </c>
      <c r="G71" s="131" t="s">
        <v>502</v>
      </c>
      <c r="H71" s="92"/>
      <c r="I71" s="14" t="s">
        <v>526</v>
      </c>
      <c r="J71" s="19" t="s">
        <v>46</v>
      </c>
      <c r="K71" s="93"/>
      <c r="L71" s="93"/>
      <c r="M71" s="122" t="str">
        <f t="shared" si="3"/>
        <v>Mayo</v>
      </c>
      <c r="N71" s="78">
        <f t="shared" si="4"/>
        <v>0</v>
      </c>
      <c r="O71" s="78">
        <f t="shared" si="5"/>
        <v>0</v>
      </c>
      <c r="P71" s="78">
        <f t="shared" si="6"/>
        <v>181760</v>
      </c>
      <c r="Q71" s="78" t="str">
        <f t="shared" si="7"/>
        <v>Factor de Emisión</v>
      </c>
      <c r="R71" s="78">
        <f t="shared" si="8"/>
        <v>0.86431409436396656</v>
      </c>
      <c r="S71" s="155">
        <f t="shared" si="9"/>
        <v>0.86431409436396645</v>
      </c>
      <c r="T71" s="78">
        <f>R71+S71*Hoja1!$C$19</f>
        <v>25.065108736555025</v>
      </c>
      <c r="AE71" s="140" t="str">
        <f t="shared" si="0"/>
        <v>CC-001</v>
      </c>
      <c r="AF71" s="140">
        <f t="shared" si="1"/>
        <v>0</v>
      </c>
      <c r="AG71" s="140">
        <f t="shared" si="2"/>
        <v>22720</v>
      </c>
      <c r="AH71" s="140">
        <f t="shared" si="10"/>
        <v>22720</v>
      </c>
      <c r="AI71" s="140">
        <v>0</v>
      </c>
      <c r="AJ71" s="140" t="str">
        <f t="shared" si="11"/>
        <v>Factor de Emisión</v>
      </c>
      <c r="AK71" s="83">
        <f t="shared" si="12"/>
        <v>181760</v>
      </c>
      <c r="AL71" s="83">
        <f t="shared" si="13"/>
        <v>0</v>
      </c>
      <c r="AM71" s="83">
        <f t="shared" si="14"/>
        <v>0</v>
      </c>
      <c r="AN71" s="94">
        <f t="shared" si="15"/>
        <v>5146.8700365619206</v>
      </c>
      <c r="AO71" s="94">
        <f>IF(K71="",AN71*'Fraccion masica'!$AB$36,K71*AN71)</f>
        <v>1273.4379511847715</v>
      </c>
      <c r="AP71" s="94">
        <f>IF(L71="",AN71*'Fraccion masica'!$AB$35,L71*AN71)</f>
        <v>464.12053481035525</v>
      </c>
      <c r="AQ71" s="141">
        <f>IFERROR(AO71*Hoja1!$C$24/Hoja1!$C$25/Hoja1!$C$26*16.04/1000000,0)</f>
        <v>0.86431409436396645</v>
      </c>
      <c r="AR71" s="94">
        <f>IFERROR(AP71*Hoja1!$C$24/Hoja1!$C$25/Hoja1!$C$26*44.01/1000000,0)</f>
        <v>0.86431409436396656</v>
      </c>
    </row>
    <row r="72" spans="2:64" x14ac:dyDescent="0.75">
      <c r="B72" s="52" t="s">
        <v>1219</v>
      </c>
      <c r="C72" s="52">
        <v>400</v>
      </c>
      <c r="D72" s="52">
        <v>8</v>
      </c>
      <c r="E72" s="125">
        <v>0</v>
      </c>
      <c r="F72" s="125">
        <v>0</v>
      </c>
      <c r="G72" s="131" t="s">
        <v>503</v>
      </c>
      <c r="H72" s="92"/>
      <c r="I72" s="14" t="s">
        <v>525</v>
      </c>
      <c r="J72" s="19" t="s">
        <v>46</v>
      </c>
      <c r="K72" s="93"/>
      <c r="L72" s="93"/>
      <c r="M72" s="122" t="str">
        <f t="shared" si="3"/>
        <v>Junio</v>
      </c>
      <c r="N72" s="78">
        <f t="shared" si="4"/>
        <v>0</v>
      </c>
      <c r="O72" s="78">
        <f t="shared" si="5"/>
        <v>0</v>
      </c>
      <c r="P72" s="78">
        <f t="shared" si="6"/>
        <v>181760</v>
      </c>
      <c r="Q72" s="78" t="str">
        <f t="shared" si="7"/>
        <v>Factor de Emisión</v>
      </c>
      <c r="R72" s="78">
        <f t="shared" si="8"/>
        <v>0.86431409436396656</v>
      </c>
      <c r="S72" s="155">
        <f t="shared" si="9"/>
        <v>0.86431409436396645</v>
      </c>
      <c r="T72" s="78">
        <f>R72+S72*Hoja1!$C$19</f>
        <v>25.065108736555025</v>
      </c>
      <c r="AE72" s="140" t="str">
        <f t="shared" si="0"/>
        <v>CC-001</v>
      </c>
      <c r="AF72" s="140">
        <f t="shared" si="1"/>
        <v>0</v>
      </c>
      <c r="AG72" s="140">
        <f t="shared" si="2"/>
        <v>22720</v>
      </c>
      <c r="AH72" s="140">
        <f t="shared" si="10"/>
        <v>22720</v>
      </c>
      <c r="AI72" s="140">
        <v>0</v>
      </c>
      <c r="AJ72" s="140" t="str">
        <f t="shared" si="11"/>
        <v>Factor de Emisión</v>
      </c>
      <c r="AK72" s="83">
        <f t="shared" si="12"/>
        <v>181760</v>
      </c>
      <c r="AL72" s="83">
        <f t="shared" si="13"/>
        <v>0</v>
      </c>
      <c r="AM72" s="83">
        <f t="shared" si="14"/>
        <v>0</v>
      </c>
      <c r="AN72" s="94">
        <f t="shared" si="15"/>
        <v>5146.8700365619206</v>
      </c>
      <c r="AO72" s="94">
        <f>IF(K72="",AN72*'Fraccion masica'!$AB$36,K72*AN72)</f>
        <v>1273.4379511847715</v>
      </c>
      <c r="AP72" s="94">
        <f>IF(L72="",AN72*'Fraccion masica'!$AB$35,L72*AN72)</f>
        <v>464.12053481035525</v>
      </c>
      <c r="AQ72" s="141">
        <f>IFERROR(AO72*Hoja1!$C$24/Hoja1!$C$25/Hoja1!$C$26*16.04/1000000,0)</f>
        <v>0.86431409436396645</v>
      </c>
      <c r="AR72" s="94">
        <f>IFERROR(AP72*Hoja1!$C$24/Hoja1!$C$25/Hoja1!$C$26*44.01/1000000,0)</f>
        <v>0.86431409436396656</v>
      </c>
    </row>
    <row r="73" spans="2:64" x14ac:dyDescent="0.75">
      <c r="B73" s="52" t="s">
        <v>1219</v>
      </c>
      <c r="C73" s="52">
        <v>400</v>
      </c>
      <c r="D73" s="52">
        <v>8</v>
      </c>
      <c r="E73" s="125">
        <v>0</v>
      </c>
      <c r="F73" s="125">
        <v>0.05</v>
      </c>
      <c r="G73" s="131" t="s">
        <v>504</v>
      </c>
      <c r="H73" s="92"/>
      <c r="I73" s="14" t="s">
        <v>527</v>
      </c>
      <c r="J73" s="19" t="s">
        <v>46</v>
      </c>
      <c r="K73" s="93"/>
      <c r="L73" s="93"/>
      <c r="M73" s="122" t="str">
        <f t="shared" si="3"/>
        <v>Julio</v>
      </c>
      <c r="N73" s="78">
        <f t="shared" si="4"/>
        <v>0</v>
      </c>
      <c r="O73" s="78">
        <f t="shared" si="5"/>
        <v>9088</v>
      </c>
      <c r="P73" s="78">
        <f t="shared" si="6"/>
        <v>172672</v>
      </c>
      <c r="Q73" s="78" t="str">
        <f t="shared" si="7"/>
        <v>Factor de Emisión</v>
      </c>
      <c r="R73" s="78">
        <f t="shared" si="8"/>
        <v>0.8210983896457682</v>
      </c>
      <c r="S73" s="155">
        <f t="shared" si="9"/>
        <v>0.8210983896457682</v>
      </c>
      <c r="T73" s="78">
        <f>R73+S73*Hoja1!$C$19</f>
        <v>23.811853299727279</v>
      </c>
      <c r="AE73" s="140" t="str">
        <f t="shared" si="0"/>
        <v>CC-001</v>
      </c>
      <c r="AF73" s="140">
        <f t="shared" si="1"/>
        <v>0</v>
      </c>
      <c r="AG73" s="140">
        <f t="shared" si="2"/>
        <v>22720</v>
      </c>
      <c r="AH73" s="140">
        <f t="shared" si="10"/>
        <v>22720</v>
      </c>
      <c r="AI73" s="140">
        <v>0</v>
      </c>
      <c r="AJ73" s="140" t="str">
        <f t="shared" si="11"/>
        <v>Factor de Emisión</v>
      </c>
      <c r="AK73" s="83">
        <f t="shared" si="12"/>
        <v>172672</v>
      </c>
      <c r="AL73" s="83">
        <f t="shared" si="13"/>
        <v>0</v>
      </c>
      <c r="AM73" s="83">
        <f t="shared" si="14"/>
        <v>9088</v>
      </c>
      <c r="AN73" s="94">
        <f t="shared" si="15"/>
        <v>4889.5265347338245</v>
      </c>
      <c r="AO73" s="94">
        <f>IF(K73="",AN73*'Fraccion masica'!$AB$36,K73*AN73)</f>
        <v>1209.7660536255328</v>
      </c>
      <c r="AP73" s="94">
        <f>IF(L73="",AN73*'Fraccion masica'!$AB$35,L73*AN73)</f>
        <v>440.91450806983744</v>
      </c>
      <c r="AQ73" s="141">
        <f>IFERROR(AO73*Hoja1!$C$24/Hoja1!$C$25/Hoja1!$C$26*16.04/1000000,0)</f>
        <v>0.8210983896457682</v>
      </c>
      <c r="AR73" s="94">
        <f>IFERROR(AP73*Hoja1!$C$24/Hoja1!$C$25/Hoja1!$C$26*44.01/1000000,0)</f>
        <v>0.8210983896457682</v>
      </c>
    </row>
    <row r="74" spans="2:64" x14ac:dyDescent="0.75">
      <c r="B74" s="52" t="s">
        <v>1219</v>
      </c>
      <c r="C74" s="52">
        <v>400</v>
      </c>
      <c r="D74" s="52">
        <v>8</v>
      </c>
      <c r="E74" s="125">
        <v>0</v>
      </c>
      <c r="F74" s="125">
        <v>0.05</v>
      </c>
      <c r="G74" s="131" t="s">
        <v>505</v>
      </c>
      <c r="H74" s="92"/>
      <c r="I74" s="14" t="s">
        <v>526</v>
      </c>
      <c r="J74" s="19" t="s">
        <v>46</v>
      </c>
      <c r="K74" s="93"/>
      <c r="L74" s="93"/>
      <c r="M74" s="122" t="str">
        <f t="shared" si="3"/>
        <v>Agosto</v>
      </c>
      <c r="N74" s="78">
        <f t="shared" si="4"/>
        <v>0</v>
      </c>
      <c r="O74" s="78">
        <f t="shared" si="5"/>
        <v>9088</v>
      </c>
      <c r="P74" s="78">
        <f t="shared" si="6"/>
        <v>172672</v>
      </c>
      <c r="Q74" s="78" t="str">
        <f t="shared" si="7"/>
        <v>Factor de Emisión</v>
      </c>
      <c r="R74" s="78">
        <f t="shared" si="8"/>
        <v>0.8210983896457682</v>
      </c>
      <c r="S74" s="155">
        <f t="shared" si="9"/>
        <v>0.8210983896457682</v>
      </c>
      <c r="T74" s="78">
        <f>R74+S74*Hoja1!$C$19</f>
        <v>23.811853299727279</v>
      </c>
      <c r="AE74" s="140" t="str">
        <f t="shared" si="0"/>
        <v>CC-001</v>
      </c>
      <c r="AF74" s="140">
        <f t="shared" si="1"/>
        <v>0</v>
      </c>
      <c r="AG74" s="140">
        <f t="shared" si="2"/>
        <v>22720</v>
      </c>
      <c r="AH74" s="140">
        <f t="shared" si="10"/>
        <v>22720</v>
      </c>
      <c r="AI74" s="140">
        <v>0</v>
      </c>
      <c r="AJ74" s="140" t="str">
        <f t="shared" si="11"/>
        <v>Factor de Emisión</v>
      </c>
      <c r="AK74" s="83">
        <f t="shared" si="12"/>
        <v>172672</v>
      </c>
      <c r="AL74" s="83">
        <f t="shared" si="13"/>
        <v>0</v>
      </c>
      <c r="AM74" s="83">
        <f t="shared" si="14"/>
        <v>9088</v>
      </c>
      <c r="AN74" s="94">
        <f t="shared" si="15"/>
        <v>4889.5265347338245</v>
      </c>
      <c r="AO74" s="94">
        <f>IF(K74="",AN74*'Fraccion masica'!$AB$36,K74*AN74)</f>
        <v>1209.7660536255328</v>
      </c>
      <c r="AP74" s="94">
        <f>IF(L74="",AN74*'Fraccion masica'!$AB$35,L74*AN74)</f>
        <v>440.91450806983744</v>
      </c>
      <c r="AQ74" s="141">
        <f>IFERROR(AO74*Hoja1!$C$24/Hoja1!$C$25/Hoja1!$C$26*16.04/1000000,0)</f>
        <v>0.8210983896457682</v>
      </c>
      <c r="AR74" s="94">
        <f>IFERROR(AP74*Hoja1!$C$24/Hoja1!$C$25/Hoja1!$C$26*44.01/1000000,0)</f>
        <v>0.8210983896457682</v>
      </c>
    </row>
    <row r="75" spans="2:64" x14ac:dyDescent="0.75">
      <c r="B75" s="52" t="s">
        <v>1219</v>
      </c>
      <c r="C75" s="52">
        <v>400</v>
      </c>
      <c r="D75" s="52">
        <v>8</v>
      </c>
      <c r="E75" s="125">
        <v>0</v>
      </c>
      <c r="F75" s="125">
        <v>0.05</v>
      </c>
      <c r="G75" s="131" t="s">
        <v>506</v>
      </c>
      <c r="H75" s="92">
        <v>10</v>
      </c>
      <c r="I75" s="14"/>
      <c r="J75" s="19"/>
      <c r="K75" s="93"/>
      <c r="L75" s="93"/>
      <c r="M75" s="122" t="str">
        <f t="shared" si="3"/>
        <v>Septiembre</v>
      </c>
      <c r="N75" s="78">
        <f t="shared" si="4"/>
        <v>0</v>
      </c>
      <c r="O75" s="78">
        <f t="shared" si="5"/>
        <v>1600</v>
      </c>
      <c r="P75" s="78">
        <f t="shared" si="6"/>
        <v>30400</v>
      </c>
      <c r="Q75" s="78" t="str">
        <f t="shared" si="7"/>
        <v>Medición</v>
      </c>
      <c r="R75" s="78">
        <f t="shared" si="8"/>
        <v>0.14455957564186062</v>
      </c>
      <c r="S75" s="155">
        <f t="shared" si="9"/>
        <v>0.14455957564186062</v>
      </c>
      <c r="T75" s="78">
        <f>R75+S75*Hoja1!$C$19</f>
        <v>4.1922276936139582</v>
      </c>
      <c r="AE75" s="140" t="str">
        <f t="shared" si="0"/>
        <v>CC-001</v>
      </c>
      <c r="AF75" s="140">
        <f t="shared" si="1"/>
        <v>4000</v>
      </c>
      <c r="AG75" s="140">
        <f t="shared" si="2"/>
        <v>22720</v>
      </c>
      <c r="AH75" s="140">
        <f t="shared" si="10"/>
        <v>4000</v>
      </c>
      <c r="AI75" s="140">
        <v>0</v>
      </c>
      <c r="AJ75" s="140" t="str">
        <f t="shared" si="11"/>
        <v>Medición</v>
      </c>
      <c r="AK75" s="83">
        <f t="shared" si="12"/>
        <v>30400</v>
      </c>
      <c r="AL75" s="83">
        <f t="shared" si="13"/>
        <v>0</v>
      </c>
      <c r="AM75" s="83">
        <f t="shared" si="14"/>
        <v>1600</v>
      </c>
      <c r="AN75" s="94">
        <f t="shared" si="15"/>
        <v>860.83213639680014</v>
      </c>
      <c r="AO75" s="94">
        <f>IF(K75="",AN75*'Fraccion masica'!$AB$36,K75*AN75)</f>
        <v>212.98698127210085</v>
      </c>
      <c r="AP75" s="94">
        <f>IF(L75="",AN75*'Fraccion masica'!$AB$35,L75*AN75)</f>
        <v>77.625793674267157</v>
      </c>
      <c r="AQ75" s="141">
        <f>IFERROR(AO75*Hoja1!$C$24/Hoja1!$C$25/Hoja1!$C$26*16.04/1000000,0)</f>
        <v>0.14455957564186062</v>
      </c>
      <c r="AR75" s="94">
        <f>IFERROR(AP75*Hoja1!$C$24/Hoja1!$C$25/Hoja1!$C$26*44.01/1000000,0)</f>
        <v>0.14455957564186062</v>
      </c>
    </row>
    <row r="76" spans="2:64" x14ac:dyDescent="0.75">
      <c r="B76" s="52" t="s">
        <v>1219</v>
      </c>
      <c r="C76" s="52">
        <v>400</v>
      </c>
      <c r="D76" s="52">
        <v>8</v>
      </c>
      <c r="E76" s="125">
        <v>0.1</v>
      </c>
      <c r="F76" s="125">
        <v>0.05</v>
      </c>
      <c r="G76" s="131" t="s">
        <v>507</v>
      </c>
      <c r="H76" s="92">
        <v>10</v>
      </c>
      <c r="I76" s="14"/>
      <c r="J76" s="19"/>
      <c r="K76" s="93"/>
      <c r="L76" s="93"/>
      <c r="M76" s="122" t="str">
        <f t="shared" si="3"/>
        <v>Octubre</v>
      </c>
      <c r="N76" s="78">
        <f t="shared" si="4"/>
        <v>2880</v>
      </c>
      <c r="O76" s="78">
        <f t="shared" si="5"/>
        <v>1440</v>
      </c>
      <c r="P76" s="78">
        <f t="shared" si="6"/>
        <v>24480</v>
      </c>
      <c r="Q76" s="78" t="str">
        <f t="shared" si="7"/>
        <v>Medición</v>
      </c>
      <c r="R76" s="78">
        <f t="shared" si="8"/>
        <v>0.11640850038528776</v>
      </c>
      <c r="S76" s="155">
        <f t="shared" si="9"/>
        <v>0.11640850038528773</v>
      </c>
      <c r="T76" s="78">
        <f>R76+S76*Hoja1!$C$19</f>
        <v>3.3758465111733442</v>
      </c>
      <c r="AE76" s="140" t="str">
        <f t="shared" si="0"/>
        <v>CC-001</v>
      </c>
      <c r="AF76" s="140">
        <f t="shared" si="1"/>
        <v>4000</v>
      </c>
      <c r="AG76" s="140">
        <f t="shared" si="2"/>
        <v>22720</v>
      </c>
      <c r="AH76" s="140">
        <f t="shared" si="10"/>
        <v>3600</v>
      </c>
      <c r="AI76" s="140">
        <v>0</v>
      </c>
      <c r="AJ76" s="140" t="str">
        <f t="shared" si="11"/>
        <v>Medición</v>
      </c>
      <c r="AK76" s="83">
        <f t="shared" si="12"/>
        <v>24480</v>
      </c>
      <c r="AL76" s="83">
        <f t="shared" si="13"/>
        <v>2880</v>
      </c>
      <c r="AM76" s="83">
        <f t="shared" si="14"/>
        <v>1440</v>
      </c>
      <c r="AN76" s="94">
        <f t="shared" si="15"/>
        <v>693.19640457216008</v>
      </c>
      <c r="AO76" s="94">
        <f>IF(K76="",AN76*'Fraccion masica'!$AB$36,K76*AN76)</f>
        <v>171.51056912963909</v>
      </c>
      <c r="AP76" s="94">
        <f>IF(L76="",AN76*'Fraccion masica'!$AB$35,L76*AN76)</f>
        <v>62.50919174822566</v>
      </c>
      <c r="AQ76" s="141">
        <f>IFERROR(AO76*Hoja1!$C$24/Hoja1!$C$25/Hoja1!$C$26*16.04/1000000,0)</f>
        <v>0.11640850038528773</v>
      </c>
      <c r="AR76" s="94">
        <f>IFERROR(AP76*Hoja1!$C$24/Hoja1!$C$25/Hoja1!$C$26*44.01/1000000,0)</f>
        <v>0.11640850038528776</v>
      </c>
    </row>
    <row r="77" spans="2:64" x14ac:dyDescent="0.75">
      <c r="B77" s="52" t="s">
        <v>1219</v>
      </c>
      <c r="C77" s="52">
        <v>400</v>
      </c>
      <c r="D77" s="52">
        <v>10</v>
      </c>
      <c r="E77" s="125">
        <v>0.1</v>
      </c>
      <c r="F77" s="125">
        <v>0.05</v>
      </c>
      <c r="G77" s="131" t="s">
        <v>508</v>
      </c>
      <c r="H77" s="92">
        <v>10</v>
      </c>
      <c r="I77" s="14"/>
      <c r="J77" s="19"/>
      <c r="K77" s="93"/>
      <c r="L77" s="93"/>
      <c r="M77" s="122" t="str">
        <f t="shared" si="3"/>
        <v>Noviembre</v>
      </c>
      <c r="N77" s="78">
        <f t="shared" si="4"/>
        <v>3600</v>
      </c>
      <c r="O77" s="78">
        <f t="shared" si="5"/>
        <v>1800</v>
      </c>
      <c r="P77" s="78">
        <f t="shared" si="6"/>
        <v>30600</v>
      </c>
      <c r="Q77" s="78" t="str">
        <f t="shared" si="7"/>
        <v>Medición</v>
      </c>
      <c r="R77" s="78">
        <f t="shared" si="8"/>
        <v>0.1455106254816097</v>
      </c>
      <c r="S77" s="155">
        <f t="shared" si="9"/>
        <v>0.14551062548160967</v>
      </c>
      <c r="T77" s="78">
        <f>R77+S77*Hoja1!$C$19</f>
        <v>4.2198081389666804</v>
      </c>
      <c r="AE77" s="140" t="str">
        <f t="shared" si="0"/>
        <v>CC-001</v>
      </c>
      <c r="AF77" s="140">
        <f t="shared" si="1"/>
        <v>4000</v>
      </c>
      <c r="AG77" s="140">
        <f t="shared" si="2"/>
        <v>22720</v>
      </c>
      <c r="AH77" s="140">
        <f t="shared" si="10"/>
        <v>3600</v>
      </c>
      <c r="AI77" s="140">
        <v>0</v>
      </c>
      <c r="AJ77" s="140" t="str">
        <f t="shared" si="11"/>
        <v>Medición</v>
      </c>
      <c r="AK77" s="83">
        <f t="shared" si="12"/>
        <v>30600</v>
      </c>
      <c r="AL77" s="83">
        <f t="shared" si="13"/>
        <v>3600</v>
      </c>
      <c r="AM77" s="83">
        <f t="shared" si="14"/>
        <v>1800</v>
      </c>
      <c r="AN77" s="94">
        <f t="shared" si="15"/>
        <v>866.49550571520012</v>
      </c>
      <c r="AO77" s="94">
        <f>IF(K77="",AN77*'Fraccion masica'!$AB$36,K77*AN77)</f>
        <v>214.38821141204889</v>
      </c>
      <c r="AP77" s="94">
        <f>IF(L77="",AN77*'Fraccion masica'!$AB$35,L77*AN77)</f>
        <v>78.136489685282072</v>
      </c>
      <c r="AQ77" s="141">
        <f>IFERROR(AO77*Hoja1!$C$24/Hoja1!$C$25/Hoja1!$C$26*16.04/1000000,0)</f>
        <v>0.14551062548160967</v>
      </c>
      <c r="AR77" s="94">
        <f>IFERROR(AP77*Hoja1!$C$24/Hoja1!$C$25/Hoja1!$C$26*44.01/1000000,0)</f>
        <v>0.1455106254816097</v>
      </c>
    </row>
    <row r="78" spans="2:64" x14ac:dyDescent="0.75">
      <c r="B78" s="52" t="s">
        <v>1219</v>
      </c>
      <c r="C78" s="52">
        <v>400</v>
      </c>
      <c r="D78" s="52">
        <v>10</v>
      </c>
      <c r="E78" s="125">
        <v>0.1</v>
      </c>
      <c r="F78" s="125">
        <v>0.05</v>
      </c>
      <c r="G78" s="131" t="s">
        <v>509</v>
      </c>
      <c r="H78" s="92">
        <v>10</v>
      </c>
      <c r="I78" s="14"/>
      <c r="J78" s="19"/>
      <c r="K78" s="93"/>
      <c r="L78" s="93"/>
      <c r="M78" s="122" t="str">
        <f t="shared" si="3"/>
        <v>Diciembre</v>
      </c>
      <c r="N78" s="78">
        <f t="shared" si="4"/>
        <v>3600</v>
      </c>
      <c r="O78" s="78">
        <f t="shared" si="5"/>
        <v>1800</v>
      </c>
      <c r="P78" s="78">
        <f t="shared" si="6"/>
        <v>30600</v>
      </c>
      <c r="Q78" s="78" t="str">
        <f t="shared" si="7"/>
        <v>Medición</v>
      </c>
      <c r="R78" s="78">
        <f t="shared" si="8"/>
        <v>0.1455106254816097</v>
      </c>
      <c r="S78" s="155">
        <f t="shared" si="9"/>
        <v>0.14551062548160967</v>
      </c>
      <c r="T78" s="78">
        <f>R78+S78*Hoja1!$C$19</f>
        <v>4.2198081389666804</v>
      </c>
      <c r="AE78" s="140" t="str">
        <f t="shared" si="0"/>
        <v>CC-001</v>
      </c>
      <c r="AF78" s="140">
        <f t="shared" si="1"/>
        <v>4000</v>
      </c>
      <c r="AG78" s="140">
        <f t="shared" si="2"/>
        <v>22720</v>
      </c>
      <c r="AH78" s="140">
        <f t="shared" si="10"/>
        <v>3600</v>
      </c>
      <c r="AI78" s="140">
        <v>0</v>
      </c>
      <c r="AJ78" s="140" t="str">
        <f t="shared" si="11"/>
        <v>Medición</v>
      </c>
      <c r="AK78" s="83">
        <f t="shared" si="12"/>
        <v>30600</v>
      </c>
      <c r="AL78" s="83">
        <f t="shared" si="13"/>
        <v>3600</v>
      </c>
      <c r="AM78" s="83">
        <f t="shared" si="14"/>
        <v>1800</v>
      </c>
      <c r="AN78" s="94">
        <f t="shared" si="15"/>
        <v>866.49550571520012</v>
      </c>
      <c r="AO78" s="94">
        <f>IF(K78="",AN78*'Fraccion masica'!$AB$36,K78*AN78)</f>
        <v>214.38821141204889</v>
      </c>
      <c r="AP78" s="94">
        <f>IF(L78="",AN78*'Fraccion masica'!$AB$35,L78*AN78)</f>
        <v>78.136489685282072</v>
      </c>
      <c r="AQ78" s="141">
        <f>IFERROR(AO78*Hoja1!$C$24/Hoja1!$C$25/Hoja1!$C$26*16.04/1000000,0)</f>
        <v>0.14551062548160967</v>
      </c>
      <c r="AR78" s="94">
        <f>IFERROR(AP78*Hoja1!$C$24/Hoja1!$C$25/Hoja1!$C$26*44.01/1000000,0)</f>
        <v>0.1455106254816097</v>
      </c>
    </row>
    <row r="79" spans="2:64" x14ac:dyDescent="0.75">
      <c r="B79" s="52"/>
      <c r="C79" s="52"/>
      <c r="D79" s="52"/>
      <c r="E79" s="125"/>
      <c r="F79" s="125"/>
      <c r="G79" s="131"/>
      <c r="H79" s="92"/>
      <c r="I79" s="14"/>
      <c r="J79" s="19"/>
      <c r="K79" s="93"/>
      <c r="L79" s="93"/>
      <c r="M79" s="122" t="str">
        <f t="shared" si="3"/>
        <v/>
      </c>
      <c r="N79" s="78">
        <f t="shared" si="4"/>
        <v>0</v>
      </c>
      <c r="O79" s="78">
        <f t="shared" si="5"/>
        <v>0</v>
      </c>
      <c r="P79" s="78">
        <f t="shared" si="6"/>
        <v>0</v>
      </c>
      <c r="Q79" s="78" t="str">
        <f t="shared" si="7"/>
        <v>Factor de Emisión</v>
      </c>
      <c r="R79" s="78">
        <f t="shared" si="8"/>
        <v>0</v>
      </c>
      <c r="S79" s="155">
        <f t="shared" si="9"/>
        <v>0</v>
      </c>
      <c r="T79" s="78">
        <f>R79+S79*Hoja1!$C$19</f>
        <v>0</v>
      </c>
      <c r="AE79" s="140">
        <f t="shared" si="0"/>
        <v>0</v>
      </c>
      <c r="AF79" s="140">
        <f t="shared" si="1"/>
        <v>0</v>
      </c>
      <c r="AG79" s="140">
        <f t="shared" si="2"/>
        <v>0</v>
      </c>
      <c r="AH79" s="140">
        <f t="shared" si="10"/>
        <v>0</v>
      </c>
      <c r="AI79" s="140">
        <v>0</v>
      </c>
      <c r="AJ79" s="140" t="str">
        <f t="shared" si="11"/>
        <v>Factor de Emisión</v>
      </c>
      <c r="AK79" s="83">
        <f t="shared" si="12"/>
        <v>0</v>
      </c>
      <c r="AL79" s="83">
        <f t="shared" si="13"/>
        <v>0</v>
      </c>
      <c r="AM79" s="83">
        <f t="shared" si="14"/>
        <v>0</v>
      </c>
      <c r="AN79" s="94">
        <f t="shared" si="15"/>
        <v>0</v>
      </c>
      <c r="AO79" s="94">
        <f>IF(K79="",AN79*'Fraccion masica'!$AB$36,K79*AN79)</f>
        <v>0</v>
      </c>
      <c r="AP79" s="94">
        <f>IF(L79="",AN79*'Fraccion masica'!$AB$35,L79*AN79)</f>
        <v>0</v>
      </c>
      <c r="AQ79" s="141">
        <f>IFERROR(AO79*Hoja1!$C$24/Hoja1!$C$25/Hoja1!$C$26*16.04/1000000,0)</f>
        <v>0</v>
      </c>
      <c r="AR79" s="94">
        <f>IFERROR(AP79*Hoja1!$C$24/Hoja1!$C$25/Hoja1!$C$26*44.01/1000000,0)</f>
        <v>0</v>
      </c>
    </row>
    <row r="80" spans="2:64" x14ac:dyDescent="0.75">
      <c r="B80" s="52"/>
      <c r="C80" s="52"/>
      <c r="D80" s="52"/>
      <c r="E80" s="125"/>
      <c r="F80" s="125"/>
      <c r="G80" s="131"/>
      <c r="H80" s="92"/>
      <c r="I80" s="14"/>
      <c r="J80" s="19"/>
      <c r="K80" s="93"/>
      <c r="L80" s="93"/>
      <c r="M80" s="122" t="str">
        <f t="shared" si="3"/>
        <v/>
      </c>
      <c r="N80" s="78">
        <f t="shared" si="4"/>
        <v>0</v>
      </c>
      <c r="O80" s="78">
        <f t="shared" si="5"/>
        <v>0</v>
      </c>
      <c r="P80" s="78">
        <f t="shared" si="6"/>
        <v>0</v>
      </c>
      <c r="Q80" s="78" t="str">
        <f t="shared" si="7"/>
        <v>Factor de Emisión</v>
      </c>
      <c r="R80" s="78">
        <f t="shared" si="8"/>
        <v>0</v>
      </c>
      <c r="S80" s="155">
        <f t="shared" si="9"/>
        <v>0</v>
      </c>
      <c r="T80" s="78">
        <f>R80+S80*Hoja1!$C$19</f>
        <v>0</v>
      </c>
      <c r="AE80" s="140">
        <f t="shared" si="0"/>
        <v>0</v>
      </c>
      <c r="AF80" s="140">
        <f t="shared" si="1"/>
        <v>0</v>
      </c>
      <c r="AG80" s="140">
        <f t="shared" si="2"/>
        <v>0</v>
      </c>
      <c r="AH80" s="140">
        <f t="shared" si="10"/>
        <v>0</v>
      </c>
      <c r="AI80" s="140">
        <v>0</v>
      </c>
      <c r="AJ80" s="140" t="str">
        <f t="shared" si="11"/>
        <v>Factor de Emisión</v>
      </c>
      <c r="AK80" s="83">
        <f t="shared" si="12"/>
        <v>0</v>
      </c>
      <c r="AL80" s="83">
        <f t="shared" si="13"/>
        <v>0</v>
      </c>
      <c r="AM80" s="83">
        <f t="shared" si="14"/>
        <v>0</v>
      </c>
      <c r="AN80" s="94">
        <f t="shared" si="15"/>
        <v>0</v>
      </c>
      <c r="AO80" s="94">
        <f>IF(K80="",AN80*'Fraccion masica'!$AB$36,K80*AN80)</f>
        <v>0</v>
      </c>
      <c r="AP80" s="94">
        <f>IF(L80="",AN80*'Fraccion masica'!$AB$35,L80*AN80)</f>
        <v>0</v>
      </c>
      <c r="AQ80" s="141">
        <f>IFERROR(AO80*Hoja1!$C$24/Hoja1!$C$25/Hoja1!$C$26*16.04/1000000,0)</f>
        <v>0</v>
      </c>
      <c r="AR80" s="94">
        <f>IFERROR(AP80*Hoja1!$C$24/Hoja1!$C$25/Hoja1!$C$26*44.01/1000000,0)</f>
        <v>0</v>
      </c>
    </row>
    <row r="81" spans="2:51" x14ac:dyDescent="0.75">
      <c r="B81" s="52"/>
      <c r="C81" s="52"/>
      <c r="D81" s="52"/>
      <c r="E81" s="125"/>
      <c r="F81" s="125"/>
      <c r="G81" s="131"/>
      <c r="H81" s="92"/>
      <c r="I81" s="14"/>
      <c r="J81" s="19"/>
      <c r="K81" s="93"/>
      <c r="L81" s="93"/>
      <c r="M81" s="122" t="str">
        <f t="shared" si="3"/>
        <v/>
      </c>
      <c r="N81" s="78">
        <f t="shared" si="4"/>
        <v>0</v>
      </c>
      <c r="O81" s="78">
        <f t="shared" si="5"/>
        <v>0</v>
      </c>
      <c r="P81" s="78">
        <f t="shared" si="6"/>
        <v>0</v>
      </c>
      <c r="Q81" s="78" t="str">
        <f t="shared" si="7"/>
        <v>Factor de Emisión</v>
      </c>
      <c r="R81" s="78">
        <f t="shared" si="8"/>
        <v>0</v>
      </c>
      <c r="S81" s="155">
        <f t="shared" si="9"/>
        <v>0</v>
      </c>
      <c r="T81" s="78">
        <f>R81+S81*Hoja1!$C$19</f>
        <v>0</v>
      </c>
      <c r="AE81" s="140">
        <f t="shared" si="0"/>
        <v>0</v>
      </c>
      <c r="AF81" s="140">
        <f t="shared" si="1"/>
        <v>0</v>
      </c>
      <c r="AG81" s="140">
        <f t="shared" si="2"/>
        <v>0</v>
      </c>
      <c r="AH81" s="140">
        <f t="shared" si="10"/>
        <v>0</v>
      </c>
      <c r="AI81" s="140">
        <v>0</v>
      </c>
      <c r="AJ81" s="140" t="str">
        <f t="shared" si="11"/>
        <v>Factor de Emisión</v>
      </c>
      <c r="AK81" s="83">
        <f t="shared" si="12"/>
        <v>0</v>
      </c>
      <c r="AL81" s="83">
        <f t="shared" si="13"/>
        <v>0</v>
      </c>
      <c r="AM81" s="83">
        <f t="shared" si="14"/>
        <v>0</v>
      </c>
      <c r="AN81" s="94">
        <f t="shared" si="15"/>
        <v>0</v>
      </c>
      <c r="AO81" s="94">
        <f>IF(K81="",AN81*'Fraccion masica'!$AB$36,K81*AN81)</f>
        <v>0</v>
      </c>
      <c r="AP81" s="94">
        <f>IF(L81="",AN81*'Fraccion masica'!$AB$35,L81*AN81)</f>
        <v>0</v>
      </c>
      <c r="AQ81" s="141">
        <f>IFERROR(AO81*Hoja1!$C$24/Hoja1!$C$25/Hoja1!$C$26*16.04/1000000,0)</f>
        <v>0</v>
      </c>
      <c r="AR81" s="94">
        <f>IFERROR(AP81*Hoja1!$C$24/Hoja1!$C$25/Hoja1!$C$26*44.01/1000000,0)</f>
        <v>0</v>
      </c>
    </row>
    <row r="82" spans="2:51" x14ac:dyDescent="0.75">
      <c r="B82" s="52"/>
      <c r="C82" s="52"/>
      <c r="D82" s="52"/>
      <c r="E82" s="125"/>
      <c r="F82" s="125"/>
      <c r="G82" s="131"/>
      <c r="H82" s="92"/>
      <c r="I82" s="14"/>
      <c r="J82" s="19"/>
      <c r="K82" s="93"/>
      <c r="L82" s="93"/>
      <c r="M82" s="122" t="str">
        <f t="shared" si="3"/>
        <v/>
      </c>
      <c r="N82" s="78">
        <f t="shared" si="4"/>
        <v>0</v>
      </c>
      <c r="O82" s="78">
        <f t="shared" si="5"/>
        <v>0</v>
      </c>
      <c r="P82" s="78">
        <f t="shared" si="6"/>
        <v>0</v>
      </c>
      <c r="Q82" s="78" t="str">
        <f t="shared" si="7"/>
        <v>Factor de Emisión</v>
      </c>
      <c r="R82" s="78">
        <f t="shared" si="8"/>
        <v>0</v>
      </c>
      <c r="S82" s="155">
        <f t="shared" si="9"/>
        <v>0</v>
      </c>
      <c r="T82" s="78">
        <f>R82+S82*Hoja1!$C$19</f>
        <v>0</v>
      </c>
      <c r="AE82" s="140">
        <f t="shared" si="0"/>
        <v>0</v>
      </c>
      <c r="AF82" s="140">
        <f t="shared" si="1"/>
        <v>0</v>
      </c>
      <c r="AG82" s="140">
        <f t="shared" si="2"/>
        <v>0</v>
      </c>
      <c r="AH82" s="140">
        <f t="shared" si="10"/>
        <v>0</v>
      </c>
      <c r="AI82" s="140">
        <v>0</v>
      </c>
      <c r="AJ82" s="140" t="str">
        <f t="shared" si="11"/>
        <v>Factor de Emisión</v>
      </c>
      <c r="AK82" s="83">
        <f t="shared" si="12"/>
        <v>0</v>
      </c>
      <c r="AL82" s="83">
        <f t="shared" si="13"/>
        <v>0</v>
      </c>
      <c r="AM82" s="83">
        <f t="shared" si="14"/>
        <v>0</v>
      </c>
      <c r="AN82" s="94">
        <f t="shared" si="15"/>
        <v>0</v>
      </c>
      <c r="AO82" s="94">
        <f>IF(K82="",AN82*'Fraccion masica'!$AB$36,K82*AN82)</f>
        <v>0</v>
      </c>
      <c r="AP82" s="94">
        <f>IF(L82="",AN82*'Fraccion masica'!$AB$35,L82*AN82)</f>
        <v>0</v>
      </c>
      <c r="AQ82" s="141">
        <f>IFERROR(AO82*Hoja1!$C$24/Hoja1!$C$25/Hoja1!$C$26*16.04/1000000,0)</f>
        <v>0</v>
      </c>
      <c r="AR82" s="94">
        <f>IFERROR(AP82*Hoja1!$C$24/Hoja1!$C$25/Hoja1!$C$26*44.01/1000000,0)</f>
        <v>0</v>
      </c>
    </row>
    <row r="83" spans="2:51" x14ac:dyDescent="0.75">
      <c r="B83" s="52"/>
      <c r="C83" s="52"/>
      <c r="D83" s="52"/>
      <c r="E83" s="125"/>
      <c r="F83" s="125"/>
      <c r="G83" s="131"/>
      <c r="H83" s="92"/>
      <c r="I83" s="14"/>
      <c r="J83" s="19"/>
      <c r="K83" s="93"/>
      <c r="L83" s="93"/>
      <c r="M83" s="122" t="str">
        <f t="shared" si="3"/>
        <v/>
      </c>
      <c r="N83" s="78">
        <f t="shared" si="4"/>
        <v>0</v>
      </c>
      <c r="O83" s="78">
        <f t="shared" si="5"/>
        <v>0</v>
      </c>
      <c r="P83" s="78">
        <f t="shared" si="6"/>
        <v>0</v>
      </c>
      <c r="Q83" s="78" t="str">
        <f t="shared" si="7"/>
        <v>Factor de Emisión</v>
      </c>
      <c r="R83" s="78">
        <f t="shared" si="8"/>
        <v>0</v>
      </c>
      <c r="S83" s="155">
        <f t="shared" si="9"/>
        <v>0</v>
      </c>
      <c r="T83" s="78">
        <f>R83+S83*Hoja1!$C$19</f>
        <v>0</v>
      </c>
      <c r="AE83" s="140">
        <f t="shared" si="0"/>
        <v>0</v>
      </c>
      <c r="AF83" s="140">
        <f t="shared" si="1"/>
        <v>0</v>
      </c>
      <c r="AG83" s="140">
        <f t="shared" si="2"/>
        <v>0</v>
      </c>
      <c r="AH83" s="140">
        <f t="shared" si="10"/>
        <v>0</v>
      </c>
      <c r="AI83" s="140">
        <v>0</v>
      </c>
      <c r="AJ83" s="140" t="str">
        <f t="shared" si="11"/>
        <v>Factor de Emisión</v>
      </c>
      <c r="AK83" s="83">
        <f t="shared" si="12"/>
        <v>0</v>
      </c>
      <c r="AL83" s="83">
        <f t="shared" si="13"/>
        <v>0</v>
      </c>
      <c r="AM83" s="83">
        <f t="shared" si="14"/>
        <v>0</v>
      </c>
      <c r="AN83" s="94">
        <f t="shared" si="15"/>
        <v>0</v>
      </c>
      <c r="AO83" s="94">
        <f>IF(K83="",AN83*'Fraccion masica'!$AB$36,K83*AN83)</f>
        <v>0</v>
      </c>
      <c r="AP83" s="94">
        <f>IF(L83="",AN83*'Fraccion masica'!$AB$35,L83*AN83)</f>
        <v>0</v>
      </c>
      <c r="AQ83" s="141">
        <f>IFERROR(AO83*Hoja1!$C$24/Hoja1!$C$25/Hoja1!$C$26*16.04/1000000,0)</f>
        <v>0</v>
      </c>
      <c r="AR83" s="94">
        <f>IFERROR(AP83*Hoja1!$C$24/Hoja1!$C$25/Hoja1!$C$26*44.01/1000000,0)</f>
        <v>0</v>
      </c>
      <c r="AX83" s="52" t="s">
        <v>524</v>
      </c>
      <c r="AY83" s="1">
        <v>56.8</v>
      </c>
    </row>
    <row r="84" spans="2:51" x14ac:dyDescent="0.75">
      <c r="B84" s="52"/>
      <c r="C84" s="52"/>
      <c r="D84" s="52"/>
      <c r="E84" s="125"/>
      <c r="F84" s="125"/>
      <c r="G84" s="131"/>
      <c r="H84" s="92"/>
      <c r="I84" s="14"/>
      <c r="J84" s="19"/>
      <c r="K84" s="93"/>
      <c r="L84" s="93"/>
      <c r="M84" s="122" t="str">
        <f t="shared" si="3"/>
        <v/>
      </c>
      <c r="N84" s="78">
        <f t="shared" si="4"/>
        <v>0</v>
      </c>
      <c r="O84" s="78">
        <f t="shared" si="5"/>
        <v>0</v>
      </c>
      <c r="P84" s="78">
        <f t="shared" si="6"/>
        <v>0</v>
      </c>
      <c r="Q84" s="78" t="str">
        <f t="shared" si="7"/>
        <v>Factor de Emisión</v>
      </c>
      <c r="R84" s="78">
        <f t="shared" si="8"/>
        <v>0</v>
      </c>
      <c r="S84" s="155">
        <f t="shared" si="9"/>
        <v>0</v>
      </c>
      <c r="T84" s="78">
        <f>R84+S84*Hoja1!$C$19</f>
        <v>0</v>
      </c>
      <c r="AE84" s="140">
        <f t="shared" si="0"/>
        <v>0</v>
      </c>
      <c r="AF84" s="140">
        <f t="shared" si="1"/>
        <v>0</v>
      </c>
      <c r="AG84" s="140">
        <f t="shared" si="2"/>
        <v>0</v>
      </c>
      <c r="AH84" s="140">
        <f t="shared" si="10"/>
        <v>0</v>
      </c>
      <c r="AI84" s="140">
        <v>0</v>
      </c>
      <c r="AJ84" s="140" t="str">
        <f t="shared" si="11"/>
        <v>Factor de Emisión</v>
      </c>
      <c r="AK84" s="83">
        <f t="shared" si="12"/>
        <v>0</v>
      </c>
      <c r="AL84" s="83">
        <f t="shared" si="13"/>
        <v>0</v>
      </c>
      <c r="AM84" s="83">
        <f t="shared" si="14"/>
        <v>0</v>
      </c>
      <c r="AN84" s="94">
        <f t="shared" si="15"/>
        <v>0</v>
      </c>
      <c r="AO84" s="94">
        <f>IF(K84="",AN84*'Fraccion masica'!$AB$36,K84*AN84)</f>
        <v>0</v>
      </c>
      <c r="AP84" s="94">
        <f>IF(L84="",AN84*'Fraccion masica'!$AB$35,L84*AN84)</f>
        <v>0</v>
      </c>
      <c r="AQ84" s="141">
        <f>IFERROR(AO84*Hoja1!$C$24/Hoja1!$C$25/Hoja1!$C$26*16.04/1000000,0)</f>
        <v>0</v>
      </c>
      <c r="AR84" s="94">
        <f>IFERROR(AP84*Hoja1!$C$24/Hoja1!$C$25/Hoja1!$C$26*44.01/1000000,0)</f>
        <v>0</v>
      </c>
      <c r="AX84" s="52" t="s">
        <v>525</v>
      </c>
      <c r="AY84" s="201">
        <v>5.4799999999999996E-3</v>
      </c>
    </row>
    <row r="85" spans="2:51" x14ac:dyDescent="0.75">
      <c r="B85" s="52"/>
      <c r="C85" s="52"/>
      <c r="D85" s="52"/>
      <c r="E85" s="125"/>
      <c r="F85" s="125"/>
      <c r="G85" s="131"/>
      <c r="H85" s="92"/>
      <c r="I85" s="14"/>
      <c r="J85" s="19"/>
      <c r="K85" s="93"/>
      <c r="L85" s="93"/>
      <c r="M85" s="122" t="str">
        <f t="shared" si="3"/>
        <v/>
      </c>
      <c r="N85" s="78">
        <f t="shared" si="4"/>
        <v>0</v>
      </c>
      <c r="O85" s="78">
        <f t="shared" si="5"/>
        <v>0</v>
      </c>
      <c r="P85" s="78">
        <f t="shared" si="6"/>
        <v>0</v>
      </c>
      <c r="Q85" s="78" t="str">
        <f t="shared" si="7"/>
        <v>Factor de Emisión</v>
      </c>
      <c r="R85" s="78">
        <f t="shared" si="8"/>
        <v>0</v>
      </c>
      <c r="S85" s="155">
        <f t="shared" si="9"/>
        <v>0</v>
      </c>
      <c r="T85" s="78">
        <f>R85+S85*Hoja1!$C$19</f>
        <v>0</v>
      </c>
      <c r="AE85" s="140">
        <f t="shared" si="0"/>
        <v>0</v>
      </c>
      <c r="AF85" s="140">
        <f t="shared" si="1"/>
        <v>0</v>
      </c>
      <c r="AG85" s="140">
        <f t="shared" si="2"/>
        <v>0</v>
      </c>
      <c r="AH85" s="140">
        <f t="shared" si="10"/>
        <v>0</v>
      </c>
      <c r="AI85" s="140">
        <v>0</v>
      </c>
      <c r="AJ85" s="140" t="str">
        <f t="shared" si="11"/>
        <v>Factor de Emisión</v>
      </c>
      <c r="AK85" s="83">
        <f t="shared" si="12"/>
        <v>0</v>
      </c>
      <c r="AL85" s="83">
        <f t="shared" si="13"/>
        <v>0</v>
      </c>
      <c r="AM85" s="83">
        <f t="shared" si="14"/>
        <v>0</v>
      </c>
      <c r="AN85" s="94">
        <f t="shared" si="15"/>
        <v>0</v>
      </c>
      <c r="AO85" s="94">
        <f>IF(K85="",AN85*'Fraccion masica'!$AB$36,K85*AN85)</f>
        <v>0</v>
      </c>
      <c r="AP85" s="94">
        <f>IF(L85="",AN85*'Fraccion masica'!$AB$35,L85*AN85)</f>
        <v>0</v>
      </c>
      <c r="AQ85" s="141">
        <f>IFERROR(AO85*Hoja1!$C$24/Hoja1!$C$25/Hoja1!$C$26*16.04/1000000,0)</f>
        <v>0</v>
      </c>
      <c r="AR85" s="94">
        <f>IFERROR(AP85*Hoja1!$C$24/Hoja1!$C$25/Hoja1!$C$26*44.01/1000000,0)</f>
        <v>0</v>
      </c>
      <c r="AX85" s="52" t="s">
        <v>526</v>
      </c>
      <c r="AY85" s="201">
        <v>0.64200000000000002</v>
      </c>
    </row>
    <row r="86" spans="2:51" x14ac:dyDescent="0.75">
      <c r="B86" s="52"/>
      <c r="C86" s="52"/>
      <c r="D86" s="52"/>
      <c r="E86" s="125"/>
      <c r="F86" s="125"/>
      <c r="G86" s="131"/>
      <c r="H86" s="92"/>
      <c r="I86" s="14"/>
      <c r="J86" s="19"/>
      <c r="K86" s="93"/>
      <c r="L86" s="93"/>
      <c r="M86" s="122" t="str">
        <f t="shared" si="3"/>
        <v/>
      </c>
      <c r="N86" s="78">
        <f t="shared" si="4"/>
        <v>0</v>
      </c>
      <c r="O86" s="78">
        <f t="shared" si="5"/>
        <v>0</v>
      </c>
      <c r="P86" s="78">
        <f t="shared" si="6"/>
        <v>0</v>
      </c>
      <c r="Q86" s="78" t="str">
        <f t="shared" si="7"/>
        <v>Factor de Emisión</v>
      </c>
      <c r="R86" s="78">
        <f t="shared" si="8"/>
        <v>0</v>
      </c>
      <c r="S86" s="155">
        <f t="shared" si="9"/>
        <v>0</v>
      </c>
      <c r="T86" s="78">
        <f>R86+S86*Hoja1!$C$19</f>
        <v>0</v>
      </c>
      <c r="AE86" s="140">
        <f t="shared" si="0"/>
        <v>0</v>
      </c>
      <c r="AF86" s="140">
        <f t="shared" si="1"/>
        <v>0</v>
      </c>
      <c r="AG86" s="140">
        <f t="shared" si="2"/>
        <v>0</v>
      </c>
      <c r="AH86" s="140">
        <f t="shared" si="10"/>
        <v>0</v>
      </c>
      <c r="AI86" s="140">
        <v>0</v>
      </c>
      <c r="AJ86" s="140" t="str">
        <f t="shared" si="11"/>
        <v>Factor de Emisión</v>
      </c>
      <c r="AK86" s="83">
        <f t="shared" si="12"/>
        <v>0</v>
      </c>
      <c r="AL86" s="83">
        <f t="shared" si="13"/>
        <v>0</v>
      </c>
      <c r="AM86" s="83">
        <f t="shared" si="14"/>
        <v>0</v>
      </c>
      <c r="AN86" s="94">
        <f t="shared" si="15"/>
        <v>0</v>
      </c>
      <c r="AO86" s="94">
        <f>IF(K86="",AN86*'Fraccion masica'!$AB$36,K86*AN86)</f>
        <v>0</v>
      </c>
      <c r="AP86" s="94">
        <f>IF(L86="",AN86*'Fraccion masica'!$AB$35,L86*AN86)</f>
        <v>0</v>
      </c>
      <c r="AQ86" s="141">
        <f>IFERROR(AO86*Hoja1!$C$24/Hoja1!$C$25/Hoja1!$C$26*16.04/1000000,0)</f>
        <v>0</v>
      </c>
      <c r="AR86" s="94">
        <f>IFERROR(AP86*Hoja1!$C$24/Hoja1!$C$25/Hoja1!$C$26*44.01/1000000,0)</f>
        <v>0</v>
      </c>
      <c r="AX86" s="52" t="s">
        <v>527</v>
      </c>
      <c r="AY86" s="1">
        <v>7.72</v>
      </c>
    </row>
    <row r="87" spans="2:51" x14ac:dyDescent="0.75">
      <c r="B87" s="52"/>
      <c r="C87" s="52"/>
      <c r="D87" s="52"/>
      <c r="E87" s="125"/>
      <c r="F87" s="125"/>
      <c r="G87" s="131"/>
      <c r="H87" s="92"/>
      <c r="I87" s="14"/>
      <c r="J87" s="19"/>
      <c r="K87" s="93"/>
      <c r="L87" s="93"/>
      <c r="M87" s="122" t="str">
        <f t="shared" si="3"/>
        <v/>
      </c>
      <c r="N87" s="78">
        <f t="shared" si="4"/>
        <v>0</v>
      </c>
      <c r="O87" s="78">
        <f t="shared" si="5"/>
        <v>0</v>
      </c>
      <c r="P87" s="78">
        <f t="shared" si="6"/>
        <v>0</v>
      </c>
      <c r="Q87" s="78" t="str">
        <f t="shared" si="7"/>
        <v>Factor de Emisión</v>
      </c>
      <c r="R87" s="78">
        <f t="shared" si="8"/>
        <v>0</v>
      </c>
      <c r="S87" s="155">
        <f t="shared" si="9"/>
        <v>0</v>
      </c>
      <c r="T87" s="78">
        <f>R87+S87*Hoja1!$C$19</f>
        <v>0</v>
      </c>
      <c r="AE87" s="140">
        <f t="shared" si="0"/>
        <v>0</v>
      </c>
      <c r="AF87" s="140">
        <f t="shared" si="1"/>
        <v>0</v>
      </c>
      <c r="AG87" s="140">
        <f t="shared" si="2"/>
        <v>0</v>
      </c>
      <c r="AH87" s="140">
        <f t="shared" si="10"/>
        <v>0</v>
      </c>
      <c r="AI87" s="140">
        <v>0</v>
      </c>
      <c r="AJ87" s="140" t="str">
        <f t="shared" si="11"/>
        <v>Factor de Emisión</v>
      </c>
      <c r="AK87" s="83">
        <f t="shared" si="12"/>
        <v>0</v>
      </c>
      <c r="AL87" s="83">
        <f t="shared" si="13"/>
        <v>0</v>
      </c>
      <c r="AM87" s="83">
        <f t="shared" si="14"/>
        <v>0</v>
      </c>
      <c r="AN87" s="94">
        <f t="shared" si="15"/>
        <v>0</v>
      </c>
      <c r="AO87" s="94">
        <f>IF(K87="",AN87*'Fraccion masica'!$AB$36,K87*AN87)</f>
        <v>0</v>
      </c>
      <c r="AP87" s="94">
        <f>IF(L87="",AN87*'Fraccion masica'!$AB$35,L87*AN87)</f>
        <v>0</v>
      </c>
      <c r="AQ87" s="141">
        <f>IFERROR(AO87*Hoja1!$C$24/Hoja1!$C$25/Hoja1!$C$26*16.04/1000000,0)</f>
        <v>0</v>
      </c>
      <c r="AR87" s="94">
        <f>IFERROR(AP87*Hoja1!$C$24/Hoja1!$C$25/Hoja1!$C$26*44.01/1000000,0)</f>
        <v>0</v>
      </c>
    </row>
    <row r="88" spans="2:51" x14ac:dyDescent="0.75">
      <c r="B88" s="52"/>
      <c r="C88" s="52"/>
      <c r="D88" s="52"/>
      <c r="E88" s="125"/>
      <c r="F88" s="125"/>
      <c r="G88" s="131"/>
      <c r="H88" s="92"/>
      <c r="I88" s="14"/>
      <c r="J88" s="19"/>
      <c r="K88" s="93"/>
      <c r="L88" s="93"/>
      <c r="M88" s="122" t="str">
        <f t="shared" si="3"/>
        <v/>
      </c>
      <c r="N88" s="78">
        <f t="shared" si="4"/>
        <v>0</v>
      </c>
      <c r="O88" s="78">
        <f t="shared" si="5"/>
        <v>0</v>
      </c>
      <c r="P88" s="78">
        <f t="shared" si="6"/>
        <v>0</v>
      </c>
      <c r="Q88" s="78" t="str">
        <f t="shared" si="7"/>
        <v>Factor de Emisión</v>
      </c>
      <c r="R88" s="78">
        <f t="shared" si="8"/>
        <v>0</v>
      </c>
      <c r="S88" s="155">
        <f t="shared" si="9"/>
        <v>0</v>
      </c>
      <c r="T88" s="78">
        <f>R88+S88*Hoja1!$C$19</f>
        <v>0</v>
      </c>
      <c r="AE88" s="140">
        <f t="shared" si="0"/>
        <v>0</v>
      </c>
      <c r="AF88" s="140">
        <f t="shared" si="1"/>
        <v>0</v>
      </c>
      <c r="AG88" s="140">
        <f t="shared" si="2"/>
        <v>0</v>
      </c>
      <c r="AH88" s="140">
        <f t="shared" si="10"/>
        <v>0</v>
      </c>
      <c r="AI88" s="140">
        <v>0</v>
      </c>
      <c r="AJ88" s="140" t="str">
        <f t="shared" si="11"/>
        <v>Factor de Emisión</v>
      </c>
      <c r="AK88" s="83">
        <f t="shared" si="12"/>
        <v>0</v>
      </c>
      <c r="AL88" s="83">
        <f t="shared" si="13"/>
        <v>0</v>
      </c>
      <c r="AM88" s="83">
        <f t="shared" si="14"/>
        <v>0</v>
      </c>
      <c r="AN88" s="94">
        <f t="shared" si="15"/>
        <v>0</v>
      </c>
      <c r="AO88" s="94">
        <f>IF(K88="",AN88*'Fraccion masica'!$AB$36,K88*AN88)</f>
        <v>0</v>
      </c>
      <c r="AP88" s="94">
        <f>IF(L88="",AN88*'Fraccion masica'!$AB$35,L88*AN88)</f>
        <v>0</v>
      </c>
      <c r="AQ88" s="141">
        <f>IFERROR(AO88*Hoja1!$C$24/Hoja1!$C$25/Hoja1!$C$26*16.04/1000000,0)</f>
        <v>0</v>
      </c>
      <c r="AR88" s="94">
        <f>IFERROR(AP88*Hoja1!$C$24/Hoja1!$C$25/Hoja1!$C$26*44.01/1000000,0)</f>
        <v>0</v>
      </c>
    </row>
    <row r="89" spans="2:51" x14ac:dyDescent="0.75">
      <c r="B89" s="52"/>
      <c r="C89" s="52"/>
      <c r="D89" s="52"/>
      <c r="E89" s="125"/>
      <c r="F89" s="125"/>
      <c r="G89" s="131"/>
      <c r="H89" s="92"/>
      <c r="I89" s="14"/>
      <c r="J89" s="19"/>
      <c r="K89" s="93"/>
      <c r="L89" s="93"/>
      <c r="M89" s="122" t="str">
        <f t="shared" si="3"/>
        <v/>
      </c>
      <c r="N89" s="78">
        <f t="shared" si="4"/>
        <v>0</v>
      </c>
      <c r="O89" s="78">
        <f t="shared" si="5"/>
        <v>0</v>
      </c>
      <c r="P89" s="78">
        <f t="shared" si="6"/>
        <v>0</v>
      </c>
      <c r="Q89" s="78" t="str">
        <f t="shared" si="7"/>
        <v>Factor de Emisión</v>
      </c>
      <c r="R89" s="78">
        <f t="shared" si="8"/>
        <v>0</v>
      </c>
      <c r="S89" s="155">
        <f t="shared" si="9"/>
        <v>0</v>
      </c>
      <c r="T89" s="78">
        <f>R89+S89*Hoja1!$C$19</f>
        <v>0</v>
      </c>
      <c r="AE89" s="140">
        <f t="shared" si="0"/>
        <v>0</v>
      </c>
      <c r="AF89" s="140">
        <f t="shared" si="1"/>
        <v>0</v>
      </c>
      <c r="AG89" s="140">
        <f t="shared" si="2"/>
        <v>0</v>
      </c>
      <c r="AH89" s="140">
        <f t="shared" si="10"/>
        <v>0</v>
      </c>
      <c r="AI89" s="140">
        <v>0</v>
      </c>
      <c r="AJ89" s="140" t="str">
        <f t="shared" si="11"/>
        <v>Factor de Emisión</v>
      </c>
      <c r="AK89" s="83">
        <f t="shared" si="12"/>
        <v>0</v>
      </c>
      <c r="AL89" s="83">
        <f t="shared" si="13"/>
        <v>0</v>
      </c>
      <c r="AM89" s="83">
        <f t="shared" si="14"/>
        <v>0</v>
      </c>
      <c r="AN89" s="94">
        <f t="shared" si="15"/>
        <v>0</v>
      </c>
      <c r="AO89" s="94">
        <f>IF(K89="",AN89*'Fraccion masica'!$AB$36,K89*AN89)</f>
        <v>0</v>
      </c>
      <c r="AP89" s="94">
        <f>IF(L89="",AN89*'Fraccion masica'!$AB$35,L89*AN89)</f>
        <v>0</v>
      </c>
      <c r="AQ89" s="141">
        <f>IFERROR(AO89*Hoja1!$C$24/Hoja1!$C$25/Hoja1!$C$26*16.04/1000000,0)</f>
        <v>0</v>
      </c>
      <c r="AR89" s="94">
        <f>IFERROR(AP89*Hoja1!$C$24/Hoja1!$C$25/Hoja1!$C$26*44.01/1000000,0)</f>
        <v>0</v>
      </c>
    </row>
    <row r="90" spans="2:51" x14ac:dyDescent="0.75">
      <c r="B90" s="52"/>
      <c r="C90" s="52"/>
      <c r="D90" s="52"/>
      <c r="E90" s="125"/>
      <c r="F90" s="125"/>
      <c r="G90" s="131"/>
      <c r="H90" s="92"/>
      <c r="I90" s="14"/>
      <c r="J90" s="19"/>
      <c r="K90" s="93"/>
      <c r="L90" s="93"/>
      <c r="M90" s="122" t="str">
        <f t="shared" si="3"/>
        <v/>
      </c>
      <c r="N90" s="78">
        <f t="shared" si="4"/>
        <v>0</v>
      </c>
      <c r="O90" s="78">
        <f t="shared" si="5"/>
        <v>0</v>
      </c>
      <c r="P90" s="78">
        <f t="shared" si="6"/>
        <v>0</v>
      </c>
      <c r="Q90" s="78" t="str">
        <f t="shared" si="7"/>
        <v>Factor de Emisión</v>
      </c>
      <c r="R90" s="78">
        <f t="shared" si="8"/>
        <v>0</v>
      </c>
      <c r="S90" s="155">
        <f t="shared" si="9"/>
        <v>0</v>
      </c>
      <c r="T90" s="78">
        <f>R90+S90*Hoja1!$C$19</f>
        <v>0</v>
      </c>
      <c r="AE90" s="140">
        <f t="shared" si="0"/>
        <v>0</v>
      </c>
      <c r="AF90" s="140">
        <f t="shared" si="1"/>
        <v>0</v>
      </c>
      <c r="AG90" s="140">
        <f t="shared" si="2"/>
        <v>0</v>
      </c>
      <c r="AH90" s="140">
        <f t="shared" si="10"/>
        <v>0</v>
      </c>
      <c r="AI90" s="140">
        <v>0</v>
      </c>
      <c r="AJ90" s="140" t="str">
        <f t="shared" si="11"/>
        <v>Factor de Emisión</v>
      </c>
      <c r="AK90" s="83">
        <f t="shared" si="12"/>
        <v>0</v>
      </c>
      <c r="AL90" s="83">
        <f t="shared" si="13"/>
        <v>0</v>
      </c>
      <c r="AM90" s="83">
        <f t="shared" si="14"/>
        <v>0</v>
      </c>
      <c r="AN90" s="94">
        <f t="shared" si="15"/>
        <v>0</v>
      </c>
      <c r="AO90" s="94">
        <f>IF(K90="",AN90*'Fraccion masica'!$AB$36,K90*AN90)</f>
        <v>0</v>
      </c>
      <c r="AP90" s="94">
        <f>IF(L90="",AN90*'Fraccion masica'!$AB$35,L90*AN90)</f>
        <v>0</v>
      </c>
      <c r="AQ90" s="141">
        <f>IFERROR(AO90*Hoja1!$C$24/Hoja1!$C$25/Hoja1!$C$26*16.04/1000000,0)</f>
        <v>0</v>
      </c>
      <c r="AR90" s="94">
        <f>IFERROR(AP90*Hoja1!$C$24/Hoja1!$C$25/Hoja1!$C$26*44.01/1000000,0)</f>
        <v>0</v>
      </c>
    </row>
    <row r="91" spans="2:51" x14ac:dyDescent="0.75">
      <c r="B91" s="52"/>
      <c r="C91" s="52"/>
      <c r="D91" s="52"/>
      <c r="E91" s="125"/>
      <c r="F91" s="125"/>
      <c r="G91" s="131"/>
      <c r="H91" s="92"/>
      <c r="I91" s="14"/>
      <c r="J91" s="19"/>
      <c r="K91" s="93"/>
      <c r="L91" s="93"/>
      <c r="M91" s="122" t="str">
        <f t="shared" si="3"/>
        <v/>
      </c>
      <c r="N91" s="78">
        <f t="shared" si="4"/>
        <v>0</v>
      </c>
      <c r="O91" s="78">
        <f t="shared" si="5"/>
        <v>0</v>
      </c>
      <c r="P91" s="78">
        <f t="shared" si="6"/>
        <v>0</v>
      </c>
      <c r="Q91" s="78" t="str">
        <f t="shared" si="7"/>
        <v>Factor de Emisión</v>
      </c>
      <c r="R91" s="78">
        <f t="shared" si="8"/>
        <v>0</v>
      </c>
      <c r="S91" s="155">
        <f t="shared" si="9"/>
        <v>0</v>
      </c>
      <c r="T91" s="78">
        <f>R91+S91*Hoja1!$C$19</f>
        <v>0</v>
      </c>
      <c r="AE91" s="140">
        <f t="shared" si="0"/>
        <v>0</v>
      </c>
      <c r="AF91" s="140">
        <f t="shared" si="1"/>
        <v>0</v>
      </c>
      <c r="AG91" s="140">
        <f t="shared" si="2"/>
        <v>0</v>
      </c>
      <c r="AH91" s="140">
        <f t="shared" si="10"/>
        <v>0</v>
      </c>
      <c r="AI91" s="140">
        <v>0</v>
      </c>
      <c r="AJ91" s="140" t="str">
        <f t="shared" si="11"/>
        <v>Factor de Emisión</v>
      </c>
      <c r="AK91" s="83">
        <f t="shared" si="12"/>
        <v>0</v>
      </c>
      <c r="AL91" s="83">
        <f t="shared" si="13"/>
        <v>0</v>
      </c>
      <c r="AM91" s="83">
        <f t="shared" si="14"/>
        <v>0</v>
      </c>
      <c r="AN91" s="94">
        <f t="shared" si="15"/>
        <v>0</v>
      </c>
      <c r="AO91" s="94">
        <f>IF(K91="",AN91*'Fraccion masica'!$AB$36,K91*AN91)</f>
        <v>0</v>
      </c>
      <c r="AP91" s="94">
        <f>IF(L91="",AN91*'Fraccion masica'!$AB$35,L91*AN91)</f>
        <v>0</v>
      </c>
      <c r="AQ91" s="141">
        <f>IFERROR(AO91*Hoja1!$C$24/Hoja1!$C$25/Hoja1!$C$26*16.04/1000000,0)</f>
        <v>0</v>
      </c>
      <c r="AR91" s="94">
        <f>IFERROR(AP91*Hoja1!$C$24/Hoja1!$C$25/Hoja1!$C$26*44.01/1000000,0)</f>
        <v>0</v>
      </c>
    </row>
    <row r="92" spans="2:51" x14ac:dyDescent="0.75">
      <c r="B92" s="52"/>
      <c r="C92" s="52"/>
      <c r="D92" s="52"/>
      <c r="E92" s="125"/>
      <c r="F92" s="125"/>
      <c r="G92" s="131"/>
      <c r="H92" s="92"/>
      <c r="I92" s="14"/>
      <c r="J92" s="19"/>
      <c r="K92" s="93"/>
      <c r="L92" s="93"/>
      <c r="M92" s="122" t="str">
        <f t="shared" si="3"/>
        <v/>
      </c>
      <c r="N92" s="78">
        <f t="shared" si="4"/>
        <v>0</v>
      </c>
      <c r="O92" s="78">
        <f t="shared" si="5"/>
        <v>0</v>
      </c>
      <c r="P92" s="78">
        <f t="shared" si="6"/>
        <v>0</v>
      </c>
      <c r="Q92" s="78" t="str">
        <f t="shared" si="7"/>
        <v>Factor de Emisión</v>
      </c>
      <c r="R92" s="78">
        <f t="shared" si="8"/>
        <v>0</v>
      </c>
      <c r="S92" s="155">
        <f t="shared" si="9"/>
        <v>0</v>
      </c>
      <c r="T92" s="78">
        <f>R92+S92*Hoja1!$C$19</f>
        <v>0</v>
      </c>
      <c r="AE92" s="140">
        <f t="shared" si="0"/>
        <v>0</v>
      </c>
      <c r="AF92" s="140">
        <f t="shared" si="1"/>
        <v>0</v>
      </c>
      <c r="AG92" s="140">
        <f t="shared" si="2"/>
        <v>0</v>
      </c>
      <c r="AH92" s="140">
        <f t="shared" si="10"/>
        <v>0</v>
      </c>
      <c r="AI92" s="140">
        <v>0</v>
      </c>
      <c r="AJ92" s="140" t="str">
        <f t="shared" si="11"/>
        <v>Factor de Emisión</v>
      </c>
      <c r="AK92" s="83">
        <f t="shared" si="12"/>
        <v>0</v>
      </c>
      <c r="AL92" s="83">
        <f t="shared" si="13"/>
        <v>0</v>
      </c>
      <c r="AM92" s="83">
        <f t="shared" si="14"/>
        <v>0</v>
      </c>
      <c r="AN92" s="94">
        <f t="shared" si="15"/>
        <v>0</v>
      </c>
      <c r="AO92" s="94">
        <f>IF(K92="",AN92*'Fraccion masica'!$AB$36,K92*AN92)</f>
        <v>0</v>
      </c>
      <c r="AP92" s="94">
        <f>IF(L92="",AN92*'Fraccion masica'!$AB$35,L92*AN92)</f>
        <v>0</v>
      </c>
      <c r="AQ92" s="141">
        <f>IFERROR(AO92*Hoja1!$C$24/Hoja1!$C$25/Hoja1!$C$26*16.04/1000000,0)</f>
        <v>0</v>
      </c>
      <c r="AR92" s="94">
        <f>IFERROR(AP92*Hoja1!$C$24/Hoja1!$C$25/Hoja1!$C$26*44.01/1000000,0)</f>
        <v>0</v>
      </c>
    </row>
    <row r="93" spans="2:51" x14ac:dyDescent="0.75">
      <c r="B93" s="52"/>
      <c r="C93" s="52"/>
      <c r="D93" s="52"/>
      <c r="E93" s="125"/>
      <c r="F93" s="125"/>
      <c r="G93" s="131"/>
      <c r="H93" s="92"/>
      <c r="I93" s="14"/>
      <c r="J93" s="19"/>
      <c r="K93" s="93"/>
      <c r="L93" s="93"/>
      <c r="M93" s="122" t="str">
        <f t="shared" si="3"/>
        <v/>
      </c>
      <c r="N93" s="78">
        <f t="shared" si="4"/>
        <v>0</v>
      </c>
      <c r="O93" s="78">
        <f t="shared" si="5"/>
        <v>0</v>
      </c>
      <c r="P93" s="78">
        <f t="shared" si="6"/>
        <v>0</v>
      </c>
      <c r="Q93" s="78" t="str">
        <f t="shared" si="7"/>
        <v>Factor de Emisión</v>
      </c>
      <c r="R93" s="78">
        <f t="shared" si="8"/>
        <v>0</v>
      </c>
      <c r="S93" s="155">
        <f t="shared" si="9"/>
        <v>0</v>
      </c>
      <c r="T93" s="78">
        <f>R93+S93*Hoja1!$C$19</f>
        <v>0</v>
      </c>
      <c r="AE93" s="140">
        <f t="shared" si="0"/>
        <v>0</v>
      </c>
      <c r="AF93" s="140">
        <f t="shared" si="1"/>
        <v>0</v>
      </c>
      <c r="AG93" s="140">
        <f t="shared" si="2"/>
        <v>0</v>
      </c>
      <c r="AH93" s="140">
        <f t="shared" si="10"/>
        <v>0</v>
      </c>
      <c r="AI93" s="140">
        <v>0</v>
      </c>
      <c r="AJ93" s="140" t="str">
        <f t="shared" si="11"/>
        <v>Factor de Emisión</v>
      </c>
      <c r="AK93" s="83">
        <f t="shared" si="12"/>
        <v>0</v>
      </c>
      <c r="AL93" s="83">
        <f t="shared" si="13"/>
        <v>0</v>
      </c>
      <c r="AM93" s="83">
        <f t="shared" si="14"/>
        <v>0</v>
      </c>
      <c r="AN93" s="94">
        <f t="shared" si="15"/>
        <v>0</v>
      </c>
      <c r="AO93" s="94">
        <f>IF(K93="",AN93*'Fraccion masica'!$AB$36,K93*AN93)</f>
        <v>0</v>
      </c>
      <c r="AP93" s="94">
        <f>IF(L93="",AN93*'Fraccion masica'!$AB$35,L93*AN93)</f>
        <v>0</v>
      </c>
      <c r="AQ93" s="141">
        <f>IFERROR(AO93*Hoja1!$C$24/Hoja1!$C$25/Hoja1!$C$26*16.04/1000000,0)</f>
        <v>0</v>
      </c>
      <c r="AR93" s="94">
        <f>IFERROR(AP93*Hoja1!$C$24/Hoja1!$C$25/Hoja1!$C$26*44.01/1000000,0)</f>
        <v>0</v>
      </c>
    </row>
    <row r="94" spans="2:51" x14ac:dyDescent="0.75">
      <c r="B94" s="52"/>
      <c r="C94" s="52"/>
      <c r="D94" s="52"/>
      <c r="E94" s="125"/>
      <c r="F94" s="125"/>
      <c r="G94" s="131"/>
      <c r="H94" s="92"/>
      <c r="I94" s="14"/>
      <c r="J94" s="19"/>
      <c r="K94" s="93"/>
      <c r="L94" s="93"/>
      <c r="M94" s="122" t="str">
        <f t="shared" si="3"/>
        <v/>
      </c>
      <c r="N94" s="78">
        <f t="shared" si="4"/>
        <v>0</v>
      </c>
      <c r="O94" s="78">
        <f t="shared" si="5"/>
        <v>0</v>
      </c>
      <c r="P94" s="78">
        <f t="shared" si="6"/>
        <v>0</v>
      </c>
      <c r="Q94" s="78" t="str">
        <f t="shared" si="7"/>
        <v>Factor de Emisión</v>
      </c>
      <c r="R94" s="78">
        <f t="shared" si="8"/>
        <v>0</v>
      </c>
      <c r="S94" s="155">
        <f t="shared" si="9"/>
        <v>0</v>
      </c>
      <c r="T94" s="78">
        <f>R94+S94*Hoja1!$C$19</f>
        <v>0</v>
      </c>
      <c r="AE94" s="140">
        <f t="shared" si="0"/>
        <v>0</v>
      </c>
      <c r="AF94" s="140">
        <f t="shared" si="1"/>
        <v>0</v>
      </c>
      <c r="AG94" s="140">
        <f t="shared" si="2"/>
        <v>0</v>
      </c>
      <c r="AH94" s="140">
        <f t="shared" si="10"/>
        <v>0</v>
      </c>
      <c r="AI94" s="140">
        <v>0</v>
      </c>
      <c r="AJ94" s="140" t="str">
        <f t="shared" si="11"/>
        <v>Factor de Emisión</v>
      </c>
      <c r="AK94" s="83">
        <f t="shared" si="12"/>
        <v>0</v>
      </c>
      <c r="AL94" s="83">
        <f t="shared" si="13"/>
        <v>0</v>
      </c>
      <c r="AM94" s="83">
        <f t="shared" si="14"/>
        <v>0</v>
      </c>
      <c r="AN94" s="94">
        <f t="shared" si="15"/>
        <v>0</v>
      </c>
      <c r="AO94" s="94">
        <f>IF(K94="",AN94*'Fraccion masica'!$AB$36,K94*AN94)</f>
        <v>0</v>
      </c>
      <c r="AP94" s="94">
        <f>IF(L94="",AN94*'Fraccion masica'!$AB$35,L94*AN94)</f>
        <v>0</v>
      </c>
      <c r="AQ94" s="141">
        <f>IFERROR(AO94*Hoja1!$C$24/Hoja1!$C$25/Hoja1!$C$26*16.04/1000000,0)</f>
        <v>0</v>
      </c>
      <c r="AR94" s="94">
        <f>IFERROR(AP94*Hoja1!$C$24/Hoja1!$C$25/Hoja1!$C$26*44.01/1000000,0)</f>
        <v>0</v>
      </c>
    </row>
    <row r="95" spans="2:51" x14ac:dyDescent="0.75">
      <c r="B95" s="52"/>
      <c r="C95" s="52"/>
      <c r="D95" s="52"/>
      <c r="E95" s="125"/>
      <c r="F95" s="125"/>
      <c r="G95" s="131"/>
      <c r="H95" s="92"/>
      <c r="I95" s="14"/>
      <c r="J95" s="19"/>
      <c r="K95" s="93"/>
      <c r="L95" s="93"/>
      <c r="M95" s="122" t="str">
        <f t="shared" si="3"/>
        <v/>
      </c>
      <c r="N95" s="78">
        <f t="shared" si="4"/>
        <v>0</v>
      </c>
      <c r="O95" s="78">
        <f t="shared" si="5"/>
        <v>0</v>
      </c>
      <c r="P95" s="78">
        <f t="shared" si="6"/>
        <v>0</v>
      </c>
      <c r="Q95" s="78" t="str">
        <f t="shared" si="7"/>
        <v>Factor de Emisión</v>
      </c>
      <c r="R95" s="78">
        <f t="shared" si="8"/>
        <v>0</v>
      </c>
      <c r="S95" s="155">
        <f t="shared" si="9"/>
        <v>0</v>
      </c>
      <c r="T95" s="78">
        <f>R95+S95*Hoja1!$C$19</f>
        <v>0</v>
      </c>
      <c r="AE95" s="140">
        <f t="shared" si="0"/>
        <v>0</v>
      </c>
      <c r="AF95" s="140">
        <f t="shared" si="1"/>
        <v>0</v>
      </c>
      <c r="AG95" s="140">
        <f t="shared" si="2"/>
        <v>0</v>
      </c>
      <c r="AH95" s="140">
        <f t="shared" si="10"/>
        <v>0</v>
      </c>
      <c r="AI95" s="140">
        <v>0</v>
      </c>
      <c r="AJ95" s="140" t="str">
        <f t="shared" si="11"/>
        <v>Factor de Emisión</v>
      </c>
      <c r="AK95" s="83">
        <f t="shared" si="12"/>
        <v>0</v>
      </c>
      <c r="AL95" s="83">
        <f t="shared" si="13"/>
        <v>0</v>
      </c>
      <c r="AM95" s="83">
        <f t="shared" si="14"/>
        <v>0</v>
      </c>
      <c r="AN95" s="94">
        <f t="shared" si="15"/>
        <v>0</v>
      </c>
      <c r="AO95" s="94">
        <f>IF(K95="",AN95*'Fraccion masica'!$AB$36,K95*AN95)</f>
        <v>0</v>
      </c>
      <c r="AP95" s="94">
        <f>IF(L95="",AN95*'Fraccion masica'!$AB$35,L95*AN95)</f>
        <v>0</v>
      </c>
      <c r="AQ95" s="141">
        <f>IFERROR(AO95*Hoja1!$C$24/Hoja1!$C$25/Hoja1!$C$26*16.04/1000000,0)</f>
        <v>0</v>
      </c>
      <c r="AR95" s="94">
        <f>IFERROR(AP95*Hoja1!$C$24/Hoja1!$C$25/Hoja1!$C$26*44.01/1000000,0)</f>
        <v>0</v>
      </c>
    </row>
    <row r="96" spans="2:51" x14ac:dyDescent="0.75">
      <c r="B96" s="52"/>
      <c r="C96" s="52"/>
      <c r="D96" s="52"/>
      <c r="E96" s="125"/>
      <c r="F96" s="125"/>
      <c r="G96" s="131"/>
      <c r="H96" s="92"/>
      <c r="I96" s="14"/>
      <c r="J96" s="19"/>
      <c r="K96" s="93"/>
      <c r="L96" s="93"/>
      <c r="M96" s="122" t="str">
        <f t="shared" si="3"/>
        <v/>
      </c>
      <c r="N96" s="78">
        <f t="shared" si="4"/>
        <v>0</v>
      </c>
      <c r="O96" s="78">
        <f t="shared" si="5"/>
        <v>0</v>
      </c>
      <c r="P96" s="78">
        <f t="shared" si="6"/>
        <v>0</v>
      </c>
      <c r="Q96" s="78" t="str">
        <f t="shared" si="7"/>
        <v>Factor de Emisión</v>
      </c>
      <c r="R96" s="78">
        <f t="shared" si="8"/>
        <v>0</v>
      </c>
      <c r="S96" s="155">
        <f t="shared" si="9"/>
        <v>0</v>
      </c>
      <c r="T96" s="78">
        <f>R96+S96*Hoja1!$C$19</f>
        <v>0</v>
      </c>
      <c r="AE96" s="140">
        <f t="shared" si="0"/>
        <v>0</v>
      </c>
      <c r="AF96" s="140">
        <f t="shared" si="1"/>
        <v>0</v>
      </c>
      <c r="AG96" s="140">
        <f t="shared" si="2"/>
        <v>0</v>
      </c>
      <c r="AH96" s="140">
        <f t="shared" si="10"/>
        <v>0</v>
      </c>
      <c r="AI96" s="140">
        <v>0</v>
      </c>
      <c r="AJ96" s="140" t="str">
        <f t="shared" si="11"/>
        <v>Factor de Emisión</v>
      </c>
      <c r="AK96" s="83">
        <f t="shared" si="12"/>
        <v>0</v>
      </c>
      <c r="AL96" s="83">
        <f t="shared" si="13"/>
        <v>0</v>
      </c>
      <c r="AM96" s="83">
        <f t="shared" si="14"/>
        <v>0</v>
      </c>
      <c r="AN96" s="94">
        <f t="shared" si="15"/>
        <v>0</v>
      </c>
      <c r="AO96" s="94">
        <f>IF(K96="",AN96*'Fraccion masica'!$AB$36,K96*AN96)</f>
        <v>0</v>
      </c>
      <c r="AP96" s="94">
        <f>IF(L96="",AN96*'Fraccion masica'!$AB$35,L96*AN96)</f>
        <v>0</v>
      </c>
      <c r="AQ96" s="141">
        <f>IFERROR(AO96*Hoja1!$C$24/Hoja1!$C$25/Hoja1!$C$26*16.04/1000000,0)</f>
        <v>0</v>
      </c>
      <c r="AR96" s="94">
        <f>IFERROR(AP96*Hoja1!$C$24/Hoja1!$C$25/Hoja1!$C$26*44.01/1000000,0)</f>
        <v>0</v>
      </c>
    </row>
    <row r="97" spans="2:44" x14ac:dyDescent="0.75">
      <c r="B97" s="52"/>
      <c r="C97" s="52"/>
      <c r="D97" s="52"/>
      <c r="E97" s="125"/>
      <c r="F97" s="125"/>
      <c r="G97" s="131"/>
      <c r="H97" s="92"/>
      <c r="I97" s="14"/>
      <c r="J97" s="19"/>
      <c r="K97" s="93"/>
      <c r="L97" s="93"/>
      <c r="M97" s="122" t="str">
        <f t="shared" si="3"/>
        <v/>
      </c>
      <c r="N97" s="78">
        <f t="shared" si="4"/>
        <v>0</v>
      </c>
      <c r="O97" s="78">
        <f t="shared" si="5"/>
        <v>0</v>
      </c>
      <c r="P97" s="78">
        <f t="shared" si="6"/>
        <v>0</v>
      </c>
      <c r="Q97" s="78" t="str">
        <f t="shared" si="7"/>
        <v>Factor de Emisión</v>
      </c>
      <c r="R97" s="78">
        <f t="shared" si="8"/>
        <v>0</v>
      </c>
      <c r="S97" s="155">
        <f t="shared" si="9"/>
        <v>0</v>
      </c>
      <c r="T97" s="78">
        <f>R97+S97*Hoja1!$C$19</f>
        <v>0</v>
      </c>
      <c r="AE97" s="140">
        <f t="shared" si="0"/>
        <v>0</v>
      </c>
      <c r="AF97" s="140">
        <f t="shared" si="1"/>
        <v>0</v>
      </c>
      <c r="AG97" s="140">
        <f t="shared" si="2"/>
        <v>0</v>
      </c>
      <c r="AH97" s="140">
        <f t="shared" si="10"/>
        <v>0</v>
      </c>
      <c r="AI97" s="140">
        <v>0</v>
      </c>
      <c r="AJ97" s="140" t="str">
        <f t="shared" si="11"/>
        <v>Factor de Emisión</v>
      </c>
      <c r="AK97" s="83">
        <f t="shared" si="12"/>
        <v>0</v>
      </c>
      <c r="AL97" s="83">
        <f t="shared" si="13"/>
        <v>0</v>
      </c>
      <c r="AM97" s="83">
        <f t="shared" si="14"/>
        <v>0</v>
      </c>
      <c r="AN97" s="94">
        <f t="shared" si="15"/>
        <v>0</v>
      </c>
      <c r="AO97" s="94">
        <f>IF(K97="",AN97*'Fraccion masica'!$AB$36,K97*AN97)</f>
        <v>0</v>
      </c>
      <c r="AP97" s="94">
        <f>IF(L97="",AN97*'Fraccion masica'!$AB$35,L97*AN97)</f>
        <v>0</v>
      </c>
      <c r="AQ97" s="141">
        <f>IFERROR(AO97*Hoja1!$C$24/Hoja1!$C$25/Hoja1!$C$26*16.04/1000000,0)</f>
        <v>0</v>
      </c>
      <c r="AR97" s="94">
        <f>IFERROR(AP97*Hoja1!$C$24/Hoja1!$C$25/Hoja1!$C$26*44.01/1000000,0)</f>
        <v>0</v>
      </c>
    </row>
    <row r="98" spans="2:44" x14ac:dyDescent="0.75">
      <c r="B98" s="52"/>
      <c r="C98" s="52"/>
      <c r="D98" s="52"/>
      <c r="E98" s="125"/>
      <c r="F98" s="125"/>
      <c r="G98" s="131"/>
      <c r="H98" s="92"/>
      <c r="I98" s="14"/>
      <c r="J98" s="19"/>
      <c r="K98" s="93"/>
      <c r="L98" s="93"/>
      <c r="M98" s="122" t="str">
        <f t="shared" si="3"/>
        <v/>
      </c>
      <c r="N98" s="78">
        <f t="shared" si="4"/>
        <v>0</v>
      </c>
      <c r="O98" s="78">
        <f t="shared" si="5"/>
        <v>0</v>
      </c>
      <c r="P98" s="78">
        <f t="shared" si="6"/>
        <v>0</v>
      </c>
      <c r="Q98" s="78" t="str">
        <f t="shared" si="7"/>
        <v>Factor de Emisión</v>
      </c>
      <c r="R98" s="78">
        <f t="shared" si="8"/>
        <v>0</v>
      </c>
      <c r="S98" s="155">
        <f t="shared" si="9"/>
        <v>0</v>
      </c>
      <c r="T98" s="78">
        <f>R98+S98*Hoja1!$C$19</f>
        <v>0</v>
      </c>
      <c r="AE98" s="140">
        <f t="shared" si="0"/>
        <v>0</v>
      </c>
      <c r="AF98" s="140">
        <f t="shared" si="1"/>
        <v>0</v>
      </c>
      <c r="AG98" s="140">
        <f t="shared" si="2"/>
        <v>0</v>
      </c>
      <c r="AH98" s="140">
        <f t="shared" si="10"/>
        <v>0</v>
      </c>
      <c r="AI98" s="140">
        <v>0</v>
      </c>
      <c r="AJ98" s="140" t="str">
        <f t="shared" si="11"/>
        <v>Factor de Emisión</v>
      </c>
      <c r="AK98" s="83">
        <f t="shared" si="12"/>
        <v>0</v>
      </c>
      <c r="AL98" s="83">
        <f t="shared" si="13"/>
        <v>0</v>
      </c>
      <c r="AM98" s="83">
        <f t="shared" si="14"/>
        <v>0</v>
      </c>
      <c r="AN98" s="94">
        <f t="shared" si="15"/>
        <v>0</v>
      </c>
      <c r="AO98" s="94">
        <f>IF(K98="",AN98*'Fraccion masica'!$AB$36,K98*AN98)</f>
        <v>0</v>
      </c>
      <c r="AP98" s="94">
        <f>IF(L98="",AN98*'Fraccion masica'!$AB$35,L98*AN98)</f>
        <v>0</v>
      </c>
      <c r="AQ98" s="141">
        <f>IFERROR(AO98*Hoja1!$C$24/Hoja1!$C$25/Hoja1!$C$26*16.04/1000000,0)</f>
        <v>0</v>
      </c>
      <c r="AR98" s="94">
        <f>IFERROR(AP98*Hoja1!$C$24/Hoja1!$C$25/Hoja1!$C$26*44.01/1000000,0)</f>
        <v>0</v>
      </c>
    </row>
    <row r="99" spans="2:44" x14ac:dyDescent="0.75">
      <c r="B99" s="52"/>
      <c r="C99" s="52"/>
      <c r="D99" s="52"/>
      <c r="E99" s="125"/>
      <c r="F99" s="125"/>
      <c r="G99" s="131"/>
      <c r="H99" s="92"/>
      <c r="I99" s="14"/>
      <c r="J99" s="19"/>
      <c r="K99" s="93"/>
      <c r="L99" s="93"/>
      <c r="M99" s="122" t="str">
        <f t="shared" si="3"/>
        <v/>
      </c>
      <c r="N99" s="78">
        <f t="shared" si="4"/>
        <v>0</v>
      </c>
      <c r="O99" s="78">
        <f t="shared" si="5"/>
        <v>0</v>
      </c>
      <c r="P99" s="78">
        <f t="shared" si="6"/>
        <v>0</v>
      </c>
      <c r="Q99" s="78" t="str">
        <f t="shared" si="7"/>
        <v>Factor de Emisión</v>
      </c>
      <c r="R99" s="78">
        <f t="shared" si="8"/>
        <v>0</v>
      </c>
      <c r="S99" s="155">
        <f t="shared" si="9"/>
        <v>0</v>
      </c>
      <c r="T99" s="78">
        <f>R99+S99*Hoja1!$C$19</f>
        <v>0</v>
      </c>
      <c r="AE99" s="140">
        <f t="shared" ref="AE99:AE130" si="16">B99</f>
        <v>0</v>
      </c>
      <c r="AF99" s="140">
        <f t="shared" ref="AF99:AF130" si="17">C99*H99</f>
        <v>0</v>
      </c>
      <c r="AG99" s="140">
        <f t="shared" ref="AG99:AG130" si="18">IFERROR(56.8*C99,0)</f>
        <v>0</v>
      </c>
      <c r="AH99" s="140">
        <f t="shared" si="10"/>
        <v>0</v>
      </c>
      <c r="AI99" s="140">
        <v>0</v>
      </c>
      <c r="AJ99" s="140" t="str">
        <f t="shared" si="11"/>
        <v>Factor de Emisión</v>
      </c>
      <c r="AK99" s="83">
        <f t="shared" si="12"/>
        <v>0</v>
      </c>
      <c r="AL99" s="83">
        <f t="shared" si="13"/>
        <v>0</v>
      </c>
      <c r="AM99" s="83">
        <f t="shared" si="14"/>
        <v>0</v>
      </c>
      <c r="AN99" s="94">
        <f t="shared" si="15"/>
        <v>0</v>
      </c>
      <c r="AO99" s="94">
        <f>IF(K99="",AN99*'Fraccion masica'!$AB$36,K99*AN99)</f>
        <v>0</v>
      </c>
      <c r="AP99" s="94">
        <f>IF(L99="",AN99*'Fraccion masica'!$AB$35,L99*AN99)</f>
        <v>0</v>
      </c>
      <c r="AQ99" s="141">
        <f>IFERROR(AO99*Hoja1!$C$24/Hoja1!$C$25/Hoja1!$C$26*16.04/1000000,0)</f>
        <v>0</v>
      </c>
      <c r="AR99" s="94">
        <f>IFERROR(AP99*Hoja1!$C$24/Hoja1!$C$25/Hoja1!$C$26*44.01/1000000,0)</f>
        <v>0</v>
      </c>
    </row>
    <row r="100" spans="2:44" x14ac:dyDescent="0.75">
      <c r="B100" s="52"/>
      <c r="C100" s="52"/>
      <c r="D100" s="52"/>
      <c r="E100" s="125"/>
      <c r="F100" s="125"/>
      <c r="G100" s="131"/>
      <c r="H100" s="92"/>
      <c r="I100" s="14"/>
      <c r="J100" s="19"/>
      <c r="K100" s="93"/>
      <c r="L100" s="93"/>
      <c r="M100" s="122" t="str">
        <f t="shared" si="3"/>
        <v/>
      </c>
      <c r="N100" s="78">
        <f t="shared" si="4"/>
        <v>0</v>
      </c>
      <c r="O100" s="78">
        <f t="shared" si="5"/>
        <v>0</v>
      </c>
      <c r="P100" s="78">
        <f t="shared" si="6"/>
        <v>0</v>
      </c>
      <c r="Q100" s="78" t="str">
        <f t="shared" si="7"/>
        <v>Factor de Emisión</v>
      </c>
      <c r="R100" s="78">
        <f t="shared" si="8"/>
        <v>0</v>
      </c>
      <c r="S100" s="155">
        <f t="shared" si="9"/>
        <v>0</v>
      </c>
      <c r="T100" s="78">
        <f>R100+S100*Hoja1!$C$19</f>
        <v>0</v>
      </c>
      <c r="AE100" s="140">
        <f t="shared" si="16"/>
        <v>0</v>
      </c>
      <c r="AF100" s="140">
        <f t="shared" si="17"/>
        <v>0</v>
      </c>
      <c r="AG100" s="140">
        <f t="shared" si="18"/>
        <v>0</v>
      </c>
      <c r="AH100" s="140">
        <f t="shared" ref="AH100:AH131" si="19">IF(AF100&lt;&gt;0,AF100,AG100)*(1-E100)</f>
        <v>0</v>
      </c>
      <c r="AI100" s="140">
        <v>0</v>
      </c>
      <c r="AJ100" s="140" t="str">
        <f t="shared" si="11"/>
        <v>Factor de Emisión</v>
      </c>
      <c r="AK100" s="83">
        <f t="shared" si="12"/>
        <v>0</v>
      </c>
      <c r="AL100" s="83">
        <f t="shared" si="13"/>
        <v>0</v>
      </c>
      <c r="AM100" s="83">
        <f t="shared" si="14"/>
        <v>0</v>
      </c>
      <c r="AN100" s="94">
        <f t="shared" si="15"/>
        <v>0</v>
      </c>
      <c r="AO100" s="94">
        <f>IF(K100="",AN100*'Fraccion masica'!$AB$36,K100*AN100)</f>
        <v>0</v>
      </c>
      <c r="AP100" s="94">
        <f>IF(L100="",AN100*'Fraccion masica'!$AB$35,L100*AN100)</f>
        <v>0</v>
      </c>
      <c r="AQ100" s="141">
        <f>IFERROR(AO100*Hoja1!$C$24/Hoja1!$C$25/Hoja1!$C$26*16.04/1000000,0)</f>
        <v>0</v>
      </c>
      <c r="AR100" s="94">
        <f>IFERROR(AP100*Hoja1!$C$24/Hoja1!$C$25/Hoja1!$C$26*44.01/1000000,0)</f>
        <v>0</v>
      </c>
    </row>
    <row r="101" spans="2:44" x14ac:dyDescent="0.75">
      <c r="B101" s="52"/>
      <c r="C101" s="52"/>
      <c r="D101" s="52"/>
      <c r="E101" s="125"/>
      <c r="F101" s="125"/>
      <c r="G101" s="131"/>
      <c r="H101" s="92"/>
      <c r="I101" s="14"/>
      <c r="J101" s="19"/>
      <c r="K101" s="93"/>
      <c r="L101" s="93"/>
      <c r="M101" s="122" t="str">
        <f t="shared" si="3"/>
        <v/>
      </c>
      <c r="N101" s="78">
        <f t="shared" si="4"/>
        <v>0</v>
      </c>
      <c r="O101" s="78">
        <f t="shared" si="5"/>
        <v>0</v>
      </c>
      <c r="P101" s="78">
        <f t="shared" si="6"/>
        <v>0</v>
      </c>
      <c r="Q101" s="78" t="str">
        <f t="shared" si="7"/>
        <v>Factor de Emisión</v>
      </c>
      <c r="R101" s="78">
        <f t="shared" si="8"/>
        <v>0</v>
      </c>
      <c r="S101" s="155">
        <f t="shared" si="9"/>
        <v>0</v>
      </c>
      <c r="T101" s="78">
        <f>R101+S101*Hoja1!$C$19</f>
        <v>0</v>
      </c>
      <c r="AE101" s="140">
        <f t="shared" si="16"/>
        <v>0</v>
      </c>
      <c r="AF101" s="140">
        <f t="shared" si="17"/>
        <v>0</v>
      </c>
      <c r="AG101" s="140">
        <f t="shared" si="18"/>
        <v>0</v>
      </c>
      <c r="AH101" s="140">
        <f t="shared" si="19"/>
        <v>0</v>
      </c>
      <c r="AI101" s="140">
        <v>0</v>
      </c>
      <c r="AJ101" s="140" t="str">
        <f t="shared" si="11"/>
        <v>Factor de Emisión</v>
      </c>
      <c r="AK101" s="83">
        <f t="shared" si="12"/>
        <v>0</v>
      </c>
      <c r="AL101" s="83">
        <f t="shared" si="13"/>
        <v>0</v>
      </c>
      <c r="AM101" s="83">
        <f t="shared" si="14"/>
        <v>0</v>
      </c>
      <c r="AN101" s="94">
        <f t="shared" si="15"/>
        <v>0</v>
      </c>
      <c r="AO101" s="94">
        <f>IF(K101="",AN101*'Fraccion masica'!$AB$36,K101*AN101)</f>
        <v>0</v>
      </c>
      <c r="AP101" s="94">
        <f>IF(L101="",AN101*'Fraccion masica'!$AB$35,L101*AN101)</f>
        <v>0</v>
      </c>
      <c r="AQ101" s="141">
        <f>IFERROR(AO101*Hoja1!$C$24/Hoja1!$C$25/Hoja1!$C$26*16.04/1000000,0)</f>
        <v>0</v>
      </c>
      <c r="AR101" s="94">
        <f>IFERROR(AP101*Hoja1!$C$24/Hoja1!$C$25/Hoja1!$C$26*44.01/1000000,0)</f>
        <v>0</v>
      </c>
    </row>
    <row r="102" spans="2:44" x14ac:dyDescent="0.75">
      <c r="B102" s="52"/>
      <c r="C102" s="52"/>
      <c r="D102" s="52"/>
      <c r="E102" s="125"/>
      <c r="F102" s="125"/>
      <c r="G102" s="131"/>
      <c r="H102" s="92"/>
      <c r="I102" s="14"/>
      <c r="J102" s="19"/>
      <c r="K102" s="93"/>
      <c r="L102" s="93"/>
      <c r="M102" s="122" t="str">
        <f t="shared" si="3"/>
        <v/>
      </c>
      <c r="N102" s="78">
        <f t="shared" si="4"/>
        <v>0</v>
      </c>
      <c r="O102" s="78">
        <f t="shared" si="5"/>
        <v>0</v>
      </c>
      <c r="P102" s="78">
        <f t="shared" si="6"/>
        <v>0</v>
      </c>
      <c r="Q102" s="78" t="str">
        <f t="shared" si="7"/>
        <v>Factor de Emisión</v>
      </c>
      <c r="R102" s="78">
        <f t="shared" si="8"/>
        <v>0</v>
      </c>
      <c r="S102" s="155">
        <f t="shared" si="9"/>
        <v>0</v>
      </c>
      <c r="T102" s="78">
        <f>R102+S102*Hoja1!$C$19</f>
        <v>0</v>
      </c>
      <c r="AE102" s="140">
        <f t="shared" si="16"/>
        <v>0</v>
      </c>
      <c r="AF102" s="140">
        <f t="shared" si="17"/>
        <v>0</v>
      </c>
      <c r="AG102" s="140">
        <f t="shared" si="18"/>
        <v>0</v>
      </c>
      <c r="AH102" s="140">
        <f t="shared" si="19"/>
        <v>0</v>
      </c>
      <c r="AI102" s="140">
        <v>0</v>
      </c>
      <c r="AJ102" s="140" t="str">
        <f t="shared" si="11"/>
        <v>Factor de Emisión</v>
      </c>
      <c r="AK102" s="83">
        <f t="shared" si="12"/>
        <v>0</v>
      </c>
      <c r="AL102" s="83">
        <f t="shared" si="13"/>
        <v>0</v>
      </c>
      <c r="AM102" s="83">
        <f t="shared" si="14"/>
        <v>0</v>
      </c>
      <c r="AN102" s="94">
        <f t="shared" si="15"/>
        <v>0</v>
      </c>
      <c r="AO102" s="94">
        <f>IF(K102="",AN102*'Fraccion masica'!$AB$36,K102*AN102)</f>
        <v>0</v>
      </c>
      <c r="AP102" s="94">
        <f>IF(L102="",AN102*'Fraccion masica'!$AB$35,L102*AN102)</f>
        <v>0</v>
      </c>
      <c r="AQ102" s="141">
        <f>IFERROR(AO102*Hoja1!$C$24/Hoja1!$C$25/Hoja1!$C$26*16.04/1000000,0)</f>
        <v>0</v>
      </c>
      <c r="AR102" s="94">
        <f>IFERROR(AP102*Hoja1!$C$24/Hoja1!$C$25/Hoja1!$C$26*44.01/1000000,0)</f>
        <v>0</v>
      </c>
    </row>
    <row r="103" spans="2:44" x14ac:dyDescent="0.75">
      <c r="B103" s="52"/>
      <c r="C103" s="52"/>
      <c r="D103" s="52"/>
      <c r="E103" s="125"/>
      <c r="F103" s="125"/>
      <c r="G103" s="131"/>
      <c r="H103" s="92"/>
      <c r="I103" s="14"/>
      <c r="J103" s="19"/>
      <c r="K103" s="93"/>
      <c r="L103" s="93"/>
      <c r="M103" s="122" t="str">
        <f t="shared" si="3"/>
        <v/>
      </c>
      <c r="N103" s="78">
        <f t="shared" si="4"/>
        <v>0</v>
      </c>
      <c r="O103" s="78">
        <f t="shared" si="5"/>
        <v>0</v>
      </c>
      <c r="P103" s="78">
        <f t="shared" si="6"/>
        <v>0</v>
      </c>
      <c r="Q103" s="78" t="str">
        <f t="shared" si="7"/>
        <v>Factor de Emisión</v>
      </c>
      <c r="R103" s="78">
        <f t="shared" si="8"/>
        <v>0</v>
      </c>
      <c r="S103" s="155">
        <f t="shared" si="9"/>
        <v>0</v>
      </c>
      <c r="T103" s="78">
        <f>R103+S103*Hoja1!$C$19</f>
        <v>0</v>
      </c>
      <c r="AE103" s="140">
        <f t="shared" si="16"/>
        <v>0</v>
      </c>
      <c r="AF103" s="140">
        <f t="shared" si="17"/>
        <v>0</v>
      </c>
      <c r="AG103" s="140">
        <f t="shared" si="18"/>
        <v>0</v>
      </c>
      <c r="AH103" s="140">
        <f t="shared" si="19"/>
        <v>0</v>
      </c>
      <c r="AI103" s="140">
        <v>0</v>
      </c>
      <c r="AJ103" s="140" t="str">
        <f t="shared" si="11"/>
        <v>Factor de Emisión</v>
      </c>
      <c r="AK103" s="83">
        <f t="shared" si="12"/>
        <v>0</v>
      </c>
      <c r="AL103" s="83">
        <f t="shared" si="13"/>
        <v>0</v>
      </c>
      <c r="AM103" s="83">
        <f t="shared" si="14"/>
        <v>0</v>
      </c>
      <c r="AN103" s="94">
        <f t="shared" si="15"/>
        <v>0</v>
      </c>
      <c r="AO103" s="94">
        <f>IF(K103="",AN103*'Fraccion masica'!$AB$36,K103*AN103)</f>
        <v>0</v>
      </c>
      <c r="AP103" s="94">
        <f>IF(L103="",AN103*'Fraccion masica'!$AB$35,L103*AN103)</f>
        <v>0</v>
      </c>
      <c r="AQ103" s="141">
        <f>IFERROR(AO103*Hoja1!$C$24/Hoja1!$C$25/Hoja1!$C$26*16.04/1000000,0)</f>
        <v>0</v>
      </c>
      <c r="AR103" s="94">
        <f>IFERROR(AP103*Hoja1!$C$24/Hoja1!$C$25/Hoja1!$C$26*44.01/1000000,0)</f>
        <v>0</v>
      </c>
    </row>
    <row r="104" spans="2:44" x14ac:dyDescent="0.75">
      <c r="B104" s="52"/>
      <c r="C104" s="52"/>
      <c r="D104" s="52"/>
      <c r="E104" s="125"/>
      <c r="F104" s="125"/>
      <c r="G104" s="131"/>
      <c r="H104" s="92"/>
      <c r="I104" s="14"/>
      <c r="J104" s="19"/>
      <c r="K104" s="93"/>
      <c r="L104" s="93"/>
      <c r="M104" s="122" t="str">
        <f t="shared" si="3"/>
        <v/>
      </c>
      <c r="N104" s="78">
        <f t="shared" si="4"/>
        <v>0</v>
      </c>
      <c r="O104" s="78">
        <f t="shared" si="5"/>
        <v>0</v>
      </c>
      <c r="P104" s="78">
        <f t="shared" si="6"/>
        <v>0</v>
      </c>
      <c r="Q104" s="78" t="str">
        <f t="shared" si="7"/>
        <v>Factor de Emisión</v>
      </c>
      <c r="R104" s="78">
        <f t="shared" si="8"/>
        <v>0</v>
      </c>
      <c r="S104" s="155">
        <f t="shared" si="9"/>
        <v>0</v>
      </c>
      <c r="T104" s="78">
        <f>R104+S104*Hoja1!$C$19</f>
        <v>0</v>
      </c>
      <c r="AE104" s="140">
        <f t="shared" si="16"/>
        <v>0</v>
      </c>
      <c r="AF104" s="140">
        <f t="shared" si="17"/>
        <v>0</v>
      </c>
      <c r="AG104" s="140">
        <f t="shared" si="18"/>
        <v>0</v>
      </c>
      <c r="AH104" s="140">
        <f t="shared" si="19"/>
        <v>0</v>
      </c>
      <c r="AI104" s="140">
        <v>0</v>
      </c>
      <c r="AJ104" s="140" t="str">
        <f t="shared" si="11"/>
        <v>Factor de Emisión</v>
      </c>
      <c r="AK104" s="83">
        <f t="shared" si="12"/>
        <v>0</v>
      </c>
      <c r="AL104" s="83">
        <f t="shared" si="13"/>
        <v>0</v>
      </c>
      <c r="AM104" s="83">
        <f t="shared" si="14"/>
        <v>0</v>
      </c>
      <c r="AN104" s="94">
        <f t="shared" si="15"/>
        <v>0</v>
      </c>
      <c r="AO104" s="94">
        <f>IF(K104="",AN104*'Fraccion masica'!$AB$36,K104*AN104)</f>
        <v>0</v>
      </c>
      <c r="AP104" s="94">
        <f>IF(L104="",AN104*'Fraccion masica'!$AB$35,L104*AN104)</f>
        <v>0</v>
      </c>
      <c r="AQ104" s="141">
        <f>IFERROR(AO104*Hoja1!$C$24/Hoja1!$C$25/Hoja1!$C$26*16.04/1000000,0)</f>
        <v>0</v>
      </c>
      <c r="AR104" s="94">
        <f>IFERROR(AP104*Hoja1!$C$24/Hoja1!$C$25/Hoja1!$C$26*44.01/1000000,0)</f>
        <v>0</v>
      </c>
    </row>
    <row r="105" spans="2:44" x14ac:dyDescent="0.75">
      <c r="B105" s="52"/>
      <c r="C105" s="52"/>
      <c r="D105" s="52"/>
      <c r="E105" s="125"/>
      <c r="F105" s="125"/>
      <c r="G105" s="131"/>
      <c r="H105" s="92"/>
      <c r="I105" s="14"/>
      <c r="J105" s="19"/>
      <c r="K105" s="93"/>
      <c r="L105" s="93"/>
      <c r="M105" s="122" t="str">
        <f t="shared" si="3"/>
        <v/>
      </c>
      <c r="N105" s="78">
        <f t="shared" si="4"/>
        <v>0</v>
      </c>
      <c r="O105" s="78">
        <f t="shared" si="5"/>
        <v>0</v>
      </c>
      <c r="P105" s="78">
        <f t="shared" si="6"/>
        <v>0</v>
      </c>
      <c r="Q105" s="78" t="str">
        <f t="shared" si="7"/>
        <v>Factor de Emisión</v>
      </c>
      <c r="R105" s="78">
        <f t="shared" si="8"/>
        <v>0</v>
      </c>
      <c r="S105" s="155">
        <f t="shared" si="9"/>
        <v>0</v>
      </c>
      <c r="T105" s="78">
        <f>R105+S105*Hoja1!$C$19</f>
        <v>0</v>
      </c>
      <c r="AE105" s="140">
        <f t="shared" si="16"/>
        <v>0</v>
      </c>
      <c r="AF105" s="140">
        <f t="shared" si="17"/>
        <v>0</v>
      </c>
      <c r="AG105" s="140">
        <f t="shared" si="18"/>
        <v>0</v>
      </c>
      <c r="AH105" s="140">
        <f t="shared" si="19"/>
        <v>0</v>
      </c>
      <c r="AI105" s="140">
        <v>0</v>
      </c>
      <c r="AJ105" s="140" t="str">
        <f t="shared" si="11"/>
        <v>Factor de Emisión</v>
      </c>
      <c r="AK105" s="83">
        <f t="shared" si="12"/>
        <v>0</v>
      </c>
      <c r="AL105" s="83">
        <f t="shared" si="13"/>
        <v>0</v>
      </c>
      <c r="AM105" s="83">
        <f t="shared" si="14"/>
        <v>0</v>
      </c>
      <c r="AN105" s="94">
        <f t="shared" si="15"/>
        <v>0</v>
      </c>
      <c r="AO105" s="94">
        <f>IF(K105="",AN105*'Fraccion masica'!$AB$36,K105*AN105)</f>
        <v>0</v>
      </c>
      <c r="AP105" s="94">
        <f>IF(L105="",AN105*'Fraccion masica'!$AB$35,L105*AN105)</f>
        <v>0</v>
      </c>
      <c r="AQ105" s="141">
        <f>IFERROR(AO105*Hoja1!$C$24/Hoja1!$C$25/Hoja1!$C$26*16.04/1000000,0)</f>
        <v>0</v>
      </c>
      <c r="AR105" s="94">
        <f>IFERROR(AP105*Hoja1!$C$24/Hoja1!$C$25/Hoja1!$C$26*44.01/1000000,0)</f>
        <v>0</v>
      </c>
    </row>
    <row r="106" spans="2:44" x14ac:dyDescent="0.75">
      <c r="B106" s="52"/>
      <c r="C106" s="52"/>
      <c r="D106" s="52"/>
      <c r="E106" s="125"/>
      <c r="F106" s="125"/>
      <c r="G106" s="131"/>
      <c r="H106" s="92"/>
      <c r="I106" s="14"/>
      <c r="J106" s="19"/>
      <c r="K106" s="93"/>
      <c r="L106" s="93"/>
      <c r="M106" s="122" t="str">
        <f t="shared" si="3"/>
        <v/>
      </c>
      <c r="N106" s="78">
        <f t="shared" si="4"/>
        <v>0</v>
      </c>
      <c r="O106" s="78">
        <f t="shared" si="5"/>
        <v>0</v>
      </c>
      <c r="P106" s="78">
        <f t="shared" si="6"/>
        <v>0</v>
      </c>
      <c r="Q106" s="78" t="str">
        <f t="shared" si="7"/>
        <v>Factor de Emisión</v>
      </c>
      <c r="R106" s="78">
        <f t="shared" si="8"/>
        <v>0</v>
      </c>
      <c r="S106" s="155">
        <f t="shared" si="9"/>
        <v>0</v>
      </c>
      <c r="T106" s="78">
        <f>R106+S106*Hoja1!$C$19</f>
        <v>0</v>
      </c>
      <c r="AE106" s="140">
        <f t="shared" si="16"/>
        <v>0</v>
      </c>
      <c r="AF106" s="140">
        <f t="shared" si="17"/>
        <v>0</v>
      </c>
      <c r="AG106" s="140">
        <f t="shared" si="18"/>
        <v>0</v>
      </c>
      <c r="AH106" s="140">
        <f t="shared" si="19"/>
        <v>0</v>
      </c>
      <c r="AI106" s="140">
        <v>0</v>
      </c>
      <c r="AJ106" s="140" t="str">
        <f t="shared" si="11"/>
        <v>Factor de Emisión</v>
      </c>
      <c r="AK106" s="83">
        <f t="shared" si="12"/>
        <v>0</v>
      </c>
      <c r="AL106" s="83">
        <f t="shared" si="13"/>
        <v>0</v>
      </c>
      <c r="AM106" s="83">
        <f t="shared" si="14"/>
        <v>0</v>
      </c>
      <c r="AN106" s="94">
        <f t="shared" si="15"/>
        <v>0</v>
      </c>
      <c r="AO106" s="94">
        <f>IF(K106="",AN106*'Fraccion masica'!$AB$36,K106*AN106)</f>
        <v>0</v>
      </c>
      <c r="AP106" s="94">
        <f>IF(L106="",AN106*'Fraccion masica'!$AB$35,L106*AN106)</f>
        <v>0</v>
      </c>
      <c r="AQ106" s="141">
        <f>IFERROR(AO106*Hoja1!$C$24/Hoja1!$C$25/Hoja1!$C$26*16.04/1000000,0)</f>
        <v>0</v>
      </c>
      <c r="AR106" s="94">
        <f>IFERROR(AP106*Hoja1!$C$24/Hoja1!$C$25/Hoja1!$C$26*44.01/1000000,0)</f>
        <v>0</v>
      </c>
    </row>
    <row r="107" spans="2:44" x14ac:dyDescent="0.75">
      <c r="B107" s="52"/>
      <c r="C107" s="52"/>
      <c r="D107" s="52"/>
      <c r="E107" s="125"/>
      <c r="F107" s="125"/>
      <c r="G107" s="131"/>
      <c r="H107" s="92"/>
      <c r="I107" s="14"/>
      <c r="J107" s="19"/>
      <c r="K107" s="93"/>
      <c r="L107" s="93"/>
      <c r="M107" s="122" t="str">
        <f t="shared" si="3"/>
        <v/>
      </c>
      <c r="N107" s="78">
        <f t="shared" si="4"/>
        <v>0</v>
      </c>
      <c r="O107" s="78">
        <f t="shared" si="5"/>
        <v>0</v>
      </c>
      <c r="P107" s="78">
        <f t="shared" si="6"/>
        <v>0</v>
      </c>
      <c r="Q107" s="78" t="str">
        <f t="shared" si="7"/>
        <v>Factor de Emisión</v>
      </c>
      <c r="R107" s="78">
        <f t="shared" si="8"/>
        <v>0</v>
      </c>
      <c r="S107" s="155">
        <f t="shared" si="9"/>
        <v>0</v>
      </c>
      <c r="T107" s="78">
        <f>R107+S107*Hoja1!$C$19</f>
        <v>0</v>
      </c>
      <c r="AE107" s="140">
        <f t="shared" si="16"/>
        <v>0</v>
      </c>
      <c r="AF107" s="140">
        <f t="shared" si="17"/>
        <v>0</v>
      </c>
      <c r="AG107" s="140">
        <f t="shared" si="18"/>
        <v>0</v>
      </c>
      <c r="AH107" s="140">
        <f t="shared" si="19"/>
        <v>0</v>
      </c>
      <c r="AI107" s="140">
        <v>0</v>
      </c>
      <c r="AJ107" s="140" t="str">
        <f t="shared" si="11"/>
        <v>Factor de Emisión</v>
      </c>
      <c r="AK107" s="83">
        <f t="shared" si="12"/>
        <v>0</v>
      </c>
      <c r="AL107" s="83">
        <f t="shared" si="13"/>
        <v>0</v>
      </c>
      <c r="AM107" s="83">
        <f t="shared" si="14"/>
        <v>0</v>
      </c>
      <c r="AN107" s="94">
        <f t="shared" si="15"/>
        <v>0</v>
      </c>
      <c r="AO107" s="94">
        <f>IF(K107="",AN107*'Fraccion masica'!$AB$36,K107*AN107)</f>
        <v>0</v>
      </c>
      <c r="AP107" s="94">
        <f>IF(L107="",AN107*'Fraccion masica'!$AB$35,L107*AN107)</f>
        <v>0</v>
      </c>
      <c r="AQ107" s="141">
        <f>IFERROR(AO107*Hoja1!$C$24/Hoja1!$C$25/Hoja1!$C$26*16.04/1000000,0)</f>
        <v>0</v>
      </c>
      <c r="AR107" s="94">
        <f>IFERROR(AP107*Hoja1!$C$24/Hoja1!$C$25/Hoja1!$C$26*44.01/1000000,0)</f>
        <v>0</v>
      </c>
    </row>
    <row r="108" spans="2:44" x14ac:dyDescent="0.75">
      <c r="B108" s="52"/>
      <c r="C108" s="52"/>
      <c r="D108" s="52"/>
      <c r="E108" s="125"/>
      <c r="F108" s="125"/>
      <c r="G108" s="131"/>
      <c r="H108" s="92"/>
      <c r="I108" s="14"/>
      <c r="J108" s="19"/>
      <c r="K108" s="93"/>
      <c r="L108" s="93"/>
      <c r="M108" s="122" t="str">
        <f t="shared" si="3"/>
        <v/>
      </c>
      <c r="N108" s="78">
        <f t="shared" si="4"/>
        <v>0</v>
      </c>
      <c r="O108" s="78">
        <f t="shared" si="5"/>
        <v>0</v>
      </c>
      <c r="P108" s="78">
        <f t="shared" si="6"/>
        <v>0</v>
      </c>
      <c r="Q108" s="78" t="str">
        <f t="shared" si="7"/>
        <v>Factor de Emisión</v>
      </c>
      <c r="R108" s="78">
        <f t="shared" si="8"/>
        <v>0</v>
      </c>
      <c r="S108" s="155">
        <f t="shared" si="9"/>
        <v>0</v>
      </c>
      <c r="T108" s="78">
        <f>R108+S108*Hoja1!$C$19</f>
        <v>0</v>
      </c>
      <c r="AE108" s="140">
        <f t="shared" si="16"/>
        <v>0</v>
      </c>
      <c r="AF108" s="140">
        <f t="shared" si="17"/>
        <v>0</v>
      </c>
      <c r="AG108" s="140">
        <f t="shared" si="18"/>
        <v>0</v>
      </c>
      <c r="AH108" s="140">
        <f t="shared" si="19"/>
        <v>0</v>
      </c>
      <c r="AI108" s="140">
        <v>0</v>
      </c>
      <c r="AJ108" s="140" t="str">
        <f t="shared" si="11"/>
        <v>Factor de Emisión</v>
      </c>
      <c r="AK108" s="83">
        <f t="shared" si="12"/>
        <v>0</v>
      </c>
      <c r="AL108" s="83">
        <f t="shared" si="13"/>
        <v>0</v>
      </c>
      <c r="AM108" s="83">
        <f t="shared" si="14"/>
        <v>0</v>
      </c>
      <c r="AN108" s="94">
        <f t="shared" si="15"/>
        <v>0</v>
      </c>
      <c r="AO108" s="94">
        <f>IF(K108="",AN108*'Fraccion masica'!$AB$36,K108*AN108)</f>
        <v>0</v>
      </c>
      <c r="AP108" s="94">
        <f>IF(L108="",AN108*'Fraccion masica'!$AB$35,L108*AN108)</f>
        <v>0</v>
      </c>
      <c r="AQ108" s="141">
        <f>IFERROR(AO108*Hoja1!$C$24/Hoja1!$C$25/Hoja1!$C$26*16.04/1000000,0)</f>
        <v>0</v>
      </c>
      <c r="AR108" s="94">
        <f>IFERROR(AP108*Hoja1!$C$24/Hoja1!$C$25/Hoja1!$C$26*44.01/1000000,0)</f>
        <v>0</v>
      </c>
    </row>
    <row r="109" spans="2:44" x14ac:dyDescent="0.75">
      <c r="B109" s="52"/>
      <c r="C109" s="52"/>
      <c r="D109" s="52"/>
      <c r="E109" s="125"/>
      <c r="F109" s="125"/>
      <c r="G109" s="131"/>
      <c r="H109" s="92"/>
      <c r="I109" s="14"/>
      <c r="J109" s="19"/>
      <c r="K109" s="93"/>
      <c r="L109" s="93"/>
      <c r="M109" s="122" t="str">
        <f t="shared" si="3"/>
        <v/>
      </c>
      <c r="N109" s="78">
        <f t="shared" si="4"/>
        <v>0</v>
      </c>
      <c r="O109" s="78">
        <f t="shared" si="5"/>
        <v>0</v>
      </c>
      <c r="P109" s="78">
        <f t="shared" si="6"/>
        <v>0</v>
      </c>
      <c r="Q109" s="78" t="str">
        <f t="shared" si="7"/>
        <v>Factor de Emisión</v>
      </c>
      <c r="R109" s="78">
        <f t="shared" si="8"/>
        <v>0</v>
      </c>
      <c r="S109" s="155">
        <f t="shared" si="9"/>
        <v>0</v>
      </c>
      <c r="T109" s="78">
        <f>R109+S109*Hoja1!$C$19</f>
        <v>0</v>
      </c>
      <c r="AE109" s="140">
        <f t="shared" si="16"/>
        <v>0</v>
      </c>
      <c r="AF109" s="140">
        <f t="shared" si="17"/>
        <v>0</v>
      </c>
      <c r="AG109" s="140">
        <f t="shared" si="18"/>
        <v>0</v>
      </c>
      <c r="AH109" s="140">
        <f t="shared" si="19"/>
        <v>0</v>
      </c>
      <c r="AI109" s="140">
        <v>0</v>
      </c>
      <c r="AJ109" s="140" t="str">
        <f t="shared" si="11"/>
        <v>Factor de Emisión</v>
      </c>
      <c r="AK109" s="83">
        <f t="shared" si="12"/>
        <v>0</v>
      </c>
      <c r="AL109" s="83">
        <f t="shared" si="13"/>
        <v>0</v>
      </c>
      <c r="AM109" s="83">
        <f t="shared" si="14"/>
        <v>0</v>
      </c>
      <c r="AN109" s="94">
        <f t="shared" si="15"/>
        <v>0</v>
      </c>
      <c r="AO109" s="94">
        <f>IF(K109="",AN109*'Fraccion masica'!$AB$36,K109*AN109)</f>
        <v>0</v>
      </c>
      <c r="AP109" s="94">
        <f>IF(L109="",AN109*'Fraccion masica'!$AB$35,L109*AN109)</f>
        <v>0</v>
      </c>
      <c r="AQ109" s="141">
        <f>IFERROR(AO109*Hoja1!$C$24/Hoja1!$C$25/Hoja1!$C$26*16.04/1000000,0)</f>
        <v>0</v>
      </c>
      <c r="AR109" s="94">
        <f>IFERROR(AP109*Hoja1!$C$24/Hoja1!$C$25/Hoja1!$C$26*44.01/1000000,0)</f>
        <v>0</v>
      </c>
    </row>
    <row r="110" spans="2:44" x14ac:dyDescent="0.75">
      <c r="B110" s="52"/>
      <c r="C110" s="52"/>
      <c r="D110" s="52"/>
      <c r="E110" s="125"/>
      <c r="F110" s="125"/>
      <c r="G110" s="131"/>
      <c r="H110" s="92"/>
      <c r="I110" s="14"/>
      <c r="J110" s="19"/>
      <c r="K110" s="93"/>
      <c r="L110" s="93"/>
      <c r="M110" s="122" t="str">
        <f t="shared" si="3"/>
        <v/>
      </c>
      <c r="N110" s="78">
        <f t="shared" si="4"/>
        <v>0</v>
      </c>
      <c r="O110" s="78">
        <f t="shared" si="5"/>
        <v>0</v>
      </c>
      <c r="P110" s="78">
        <f t="shared" si="6"/>
        <v>0</v>
      </c>
      <c r="Q110" s="78" t="str">
        <f t="shared" si="7"/>
        <v>Factor de Emisión</v>
      </c>
      <c r="R110" s="78">
        <f t="shared" si="8"/>
        <v>0</v>
      </c>
      <c r="S110" s="155">
        <f t="shared" si="9"/>
        <v>0</v>
      </c>
      <c r="T110" s="78">
        <f>R110+S110*Hoja1!$C$19</f>
        <v>0</v>
      </c>
      <c r="AE110" s="140">
        <f t="shared" si="16"/>
        <v>0</v>
      </c>
      <c r="AF110" s="140">
        <f t="shared" si="17"/>
        <v>0</v>
      </c>
      <c r="AG110" s="140">
        <f t="shared" si="18"/>
        <v>0</v>
      </c>
      <c r="AH110" s="140">
        <f t="shared" si="19"/>
        <v>0</v>
      </c>
      <c r="AI110" s="140">
        <v>0</v>
      </c>
      <c r="AJ110" s="140" t="str">
        <f t="shared" si="11"/>
        <v>Factor de Emisión</v>
      </c>
      <c r="AK110" s="83">
        <f t="shared" si="12"/>
        <v>0</v>
      </c>
      <c r="AL110" s="83">
        <f t="shared" si="13"/>
        <v>0</v>
      </c>
      <c r="AM110" s="83">
        <f t="shared" si="14"/>
        <v>0</v>
      </c>
      <c r="AN110" s="94">
        <f t="shared" si="15"/>
        <v>0</v>
      </c>
      <c r="AO110" s="94">
        <f>IF(K110="",AN110*'Fraccion masica'!$AB$36,K110*AN110)</f>
        <v>0</v>
      </c>
      <c r="AP110" s="94">
        <f>IF(L110="",AN110*'Fraccion masica'!$AB$35,L110*AN110)</f>
        <v>0</v>
      </c>
      <c r="AQ110" s="141">
        <f>IFERROR(AO110*Hoja1!$C$24/Hoja1!$C$25/Hoja1!$C$26*16.04/1000000,0)</f>
        <v>0</v>
      </c>
      <c r="AR110" s="94">
        <f>IFERROR(AP110*Hoja1!$C$24/Hoja1!$C$25/Hoja1!$C$26*44.01/1000000,0)</f>
        <v>0</v>
      </c>
    </row>
    <row r="111" spans="2:44" x14ac:dyDescent="0.75">
      <c r="B111" s="52"/>
      <c r="C111" s="52"/>
      <c r="D111" s="52"/>
      <c r="E111" s="125"/>
      <c r="F111" s="125"/>
      <c r="G111" s="131"/>
      <c r="H111" s="92"/>
      <c r="I111" s="14"/>
      <c r="J111" s="19"/>
      <c r="K111" s="93"/>
      <c r="L111" s="93"/>
      <c r="M111" s="122" t="str">
        <f t="shared" si="3"/>
        <v/>
      </c>
      <c r="N111" s="78">
        <f t="shared" si="4"/>
        <v>0</v>
      </c>
      <c r="O111" s="78">
        <f t="shared" si="5"/>
        <v>0</v>
      </c>
      <c r="P111" s="78">
        <f t="shared" si="6"/>
        <v>0</v>
      </c>
      <c r="Q111" s="78" t="str">
        <f t="shared" si="7"/>
        <v>Factor de Emisión</v>
      </c>
      <c r="R111" s="78">
        <f t="shared" si="8"/>
        <v>0</v>
      </c>
      <c r="S111" s="155">
        <f t="shared" si="9"/>
        <v>0</v>
      </c>
      <c r="T111" s="78">
        <f>R111+S111*Hoja1!$C$19</f>
        <v>0</v>
      </c>
      <c r="AE111" s="140">
        <f t="shared" si="16"/>
        <v>0</v>
      </c>
      <c r="AF111" s="140">
        <f t="shared" si="17"/>
        <v>0</v>
      </c>
      <c r="AG111" s="140">
        <f t="shared" si="18"/>
        <v>0</v>
      </c>
      <c r="AH111" s="140">
        <f t="shared" si="19"/>
        <v>0</v>
      </c>
      <c r="AI111" s="140">
        <v>0</v>
      </c>
      <c r="AJ111" s="140" t="str">
        <f t="shared" si="11"/>
        <v>Factor de Emisión</v>
      </c>
      <c r="AK111" s="83">
        <f t="shared" si="12"/>
        <v>0</v>
      </c>
      <c r="AL111" s="83">
        <f t="shared" si="13"/>
        <v>0</v>
      </c>
      <c r="AM111" s="83">
        <f t="shared" si="14"/>
        <v>0</v>
      </c>
      <c r="AN111" s="94">
        <f t="shared" si="15"/>
        <v>0</v>
      </c>
      <c r="AO111" s="94">
        <f>IF(K111="",AN111*'Fraccion masica'!$AB$36,K111*AN111)</f>
        <v>0</v>
      </c>
      <c r="AP111" s="94">
        <f>IF(L111="",AN111*'Fraccion masica'!$AB$35,L111*AN111)</f>
        <v>0</v>
      </c>
      <c r="AQ111" s="141">
        <f>IFERROR(AO111*Hoja1!$C$24/Hoja1!$C$25/Hoja1!$C$26*16.04/1000000,0)</f>
        <v>0</v>
      </c>
      <c r="AR111" s="94">
        <f>IFERROR(AP111*Hoja1!$C$24/Hoja1!$C$25/Hoja1!$C$26*44.01/1000000,0)</f>
        <v>0</v>
      </c>
    </row>
    <row r="112" spans="2:44" x14ac:dyDescent="0.75">
      <c r="B112" s="52"/>
      <c r="C112" s="52"/>
      <c r="D112" s="52"/>
      <c r="E112" s="125"/>
      <c r="F112" s="125"/>
      <c r="G112" s="131"/>
      <c r="H112" s="92"/>
      <c r="I112" s="14"/>
      <c r="J112" s="19"/>
      <c r="K112" s="93"/>
      <c r="L112" s="93"/>
      <c r="M112" s="122" t="str">
        <f t="shared" si="3"/>
        <v/>
      </c>
      <c r="N112" s="78">
        <f t="shared" si="4"/>
        <v>0</v>
      </c>
      <c r="O112" s="78">
        <f t="shared" si="5"/>
        <v>0</v>
      </c>
      <c r="P112" s="78">
        <f t="shared" si="6"/>
        <v>0</v>
      </c>
      <c r="Q112" s="78" t="str">
        <f t="shared" si="7"/>
        <v>Factor de Emisión</v>
      </c>
      <c r="R112" s="78">
        <f t="shared" si="8"/>
        <v>0</v>
      </c>
      <c r="S112" s="155">
        <f t="shared" si="9"/>
        <v>0</v>
      </c>
      <c r="T112" s="78">
        <f>R112+S112*Hoja1!$C$19</f>
        <v>0</v>
      </c>
      <c r="AE112" s="140">
        <f t="shared" si="16"/>
        <v>0</v>
      </c>
      <c r="AF112" s="140">
        <f t="shared" si="17"/>
        <v>0</v>
      </c>
      <c r="AG112" s="140">
        <f t="shared" si="18"/>
        <v>0</v>
      </c>
      <c r="AH112" s="140">
        <f t="shared" si="19"/>
        <v>0</v>
      </c>
      <c r="AI112" s="140">
        <v>0</v>
      </c>
      <c r="AJ112" s="140" t="str">
        <f t="shared" si="11"/>
        <v>Factor de Emisión</v>
      </c>
      <c r="AK112" s="83">
        <f t="shared" si="12"/>
        <v>0</v>
      </c>
      <c r="AL112" s="83">
        <f t="shared" si="13"/>
        <v>0</v>
      </c>
      <c r="AM112" s="83">
        <f t="shared" si="14"/>
        <v>0</v>
      </c>
      <c r="AN112" s="94">
        <f t="shared" si="15"/>
        <v>0</v>
      </c>
      <c r="AO112" s="94">
        <f>IF(K112="",AN112*'Fraccion masica'!$AB$36,K112*AN112)</f>
        <v>0</v>
      </c>
      <c r="AP112" s="94">
        <f>IF(L112="",AN112*'Fraccion masica'!$AB$35,L112*AN112)</f>
        <v>0</v>
      </c>
      <c r="AQ112" s="141">
        <f>IFERROR(AO112*Hoja1!$C$24/Hoja1!$C$25/Hoja1!$C$26*16.04/1000000,0)</f>
        <v>0</v>
      </c>
      <c r="AR112" s="94">
        <f>IFERROR(AP112*Hoja1!$C$24/Hoja1!$C$25/Hoja1!$C$26*44.01/1000000,0)</f>
        <v>0</v>
      </c>
    </row>
    <row r="113" spans="2:44" x14ac:dyDescent="0.75">
      <c r="B113" s="52"/>
      <c r="C113" s="52"/>
      <c r="D113" s="52"/>
      <c r="E113" s="125"/>
      <c r="F113" s="125"/>
      <c r="G113" s="131"/>
      <c r="H113" s="92"/>
      <c r="I113" s="14"/>
      <c r="J113" s="19"/>
      <c r="K113" s="93"/>
      <c r="L113" s="93"/>
      <c r="M113" s="122" t="str">
        <f t="shared" si="3"/>
        <v/>
      </c>
      <c r="N113" s="78">
        <f t="shared" si="4"/>
        <v>0</v>
      </c>
      <c r="O113" s="78">
        <f t="shared" si="5"/>
        <v>0</v>
      </c>
      <c r="P113" s="78">
        <f t="shared" si="6"/>
        <v>0</v>
      </c>
      <c r="Q113" s="78" t="str">
        <f t="shared" si="7"/>
        <v>Factor de Emisión</v>
      </c>
      <c r="R113" s="78">
        <f t="shared" si="8"/>
        <v>0</v>
      </c>
      <c r="S113" s="155">
        <f t="shared" si="9"/>
        <v>0</v>
      </c>
      <c r="T113" s="78">
        <f>R113+S113*Hoja1!$C$19</f>
        <v>0</v>
      </c>
      <c r="AE113" s="140">
        <f t="shared" si="16"/>
        <v>0</v>
      </c>
      <c r="AF113" s="140">
        <f t="shared" si="17"/>
        <v>0</v>
      </c>
      <c r="AG113" s="140">
        <f t="shared" si="18"/>
        <v>0</v>
      </c>
      <c r="AH113" s="140">
        <f t="shared" si="19"/>
        <v>0</v>
      </c>
      <c r="AI113" s="140">
        <v>0</v>
      </c>
      <c r="AJ113" s="140" t="str">
        <f t="shared" si="11"/>
        <v>Factor de Emisión</v>
      </c>
      <c r="AK113" s="83">
        <f t="shared" si="12"/>
        <v>0</v>
      </c>
      <c r="AL113" s="83">
        <f t="shared" si="13"/>
        <v>0</v>
      </c>
      <c r="AM113" s="83">
        <f t="shared" si="14"/>
        <v>0</v>
      </c>
      <c r="AN113" s="94">
        <f t="shared" si="15"/>
        <v>0</v>
      </c>
      <c r="AO113" s="94">
        <f>IF(K113="",AN113*'Fraccion masica'!$AB$36,K113*AN113)</f>
        <v>0</v>
      </c>
      <c r="AP113" s="94">
        <f>IF(L113="",AN113*'Fraccion masica'!$AB$35,L113*AN113)</f>
        <v>0</v>
      </c>
      <c r="AQ113" s="141">
        <f>IFERROR(AO113*Hoja1!$C$24/Hoja1!$C$25/Hoja1!$C$26*16.04/1000000,0)</f>
        <v>0</v>
      </c>
      <c r="AR113" s="94">
        <f>IFERROR(AP113*Hoja1!$C$24/Hoja1!$C$25/Hoja1!$C$26*44.01/1000000,0)</f>
        <v>0</v>
      </c>
    </row>
    <row r="114" spans="2:44" x14ac:dyDescent="0.75">
      <c r="B114" s="52"/>
      <c r="C114" s="52"/>
      <c r="D114" s="52"/>
      <c r="E114" s="125"/>
      <c r="F114" s="125"/>
      <c r="G114" s="131"/>
      <c r="H114" s="92"/>
      <c r="I114" s="14"/>
      <c r="J114" s="19"/>
      <c r="K114" s="93"/>
      <c r="L114" s="93"/>
      <c r="M114" s="122" t="str">
        <f t="shared" si="3"/>
        <v/>
      </c>
      <c r="N114" s="78">
        <f t="shared" si="4"/>
        <v>0</v>
      </c>
      <c r="O114" s="78">
        <f t="shared" si="5"/>
        <v>0</v>
      </c>
      <c r="P114" s="78">
        <f t="shared" si="6"/>
        <v>0</v>
      </c>
      <c r="Q114" s="78" t="str">
        <f t="shared" si="7"/>
        <v>Factor de Emisión</v>
      </c>
      <c r="R114" s="78">
        <f t="shared" si="8"/>
        <v>0</v>
      </c>
      <c r="S114" s="155">
        <f t="shared" si="9"/>
        <v>0</v>
      </c>
      <c r="T114" s="78">
        <f>R114+S114*Hoja1!$C$19</f>
        <v>0</v>
      </c>
      <c r="AE114" s="140">
        <f t="shared" si="16"/>
        <v>0</v>
      </c>
      <c r="AF114" s="140">
        <f t="shared" si="17"/>
        <v>0</v>
      </c>
      <c r="AG114" s="140">
        <f t="shared" si="18"/>
        <v>0</v>
      </c>
      <c r="AH114" s="140">
        <f t="shared" si="19"/>
        <v>0</v>
      </c>
      <c r="AI114" s="140">
        <v>0</v>
      </c>
      <c r="AJ114" s="140" t="str">
        <f t="shared" si="11"/>
        <v>Factor de Emisión</v>
      </c>
      <c r="AK114" s="83">
        <f t="shared" si="12"/>
        <v>0</v>
      </c>
      <c r="AL114" s="83">
        <f t="shared" si="13"/>
        <v>0</v>
      </c>
      <c r="AM114" s="83">
        <f t="shared" si="14"/>
        <v>0</v>
      </c>
      <c r="AN114" s="94">
        <f t="shared" si="15"/>
        <v>0</v>
      </c>
      <c r="AO114" s="94">
        <f>IF(K114="",AN114*'Fraccion masica'!$AB$36,K114*AN114)</f>
        <v>0</v>
      </c>
      <c r="AP114" s="94">
        <f>IF(L114="",AN114*'Fraccion masica'!$AB$35,L114*AN114)</f>
        <v>0</v>
      </c>
      <c r="AQ114" s="141">
        <f>IFERROR(AO114*Hoja1!$C$24/Hoja1!$C$25/Hoja1!$C$26*16.04/1000000,0)</f>
        <v>0</v>
      </c>
      <c r="AR114" s="94">
        <f>IFERROR(AP114*Hoja1!$C$24/Hoja1!$C$25/Hoja1!$C$26*44.01/1000000,0)</f>
        <v>0</v>
      </c>
    </row>
    <row r="115" spans="2:44" x14ac:dyDescent="0.75">
      <c r="B115" s="52"/>
      <c r="C115" s="52"/>
      <c r="D115" s="52"/>
      <c r="E115" s="125"/>
      <c r="F115" s="125"/>
      <c r="G115" s="131"/>
      <c r="H115" s="92"/>
      <c r="I115" s="14"/>
      <c r="J115" s="19"/>
      <c r="K115" s="93"/>
      <c r="L115" s="93"/>
      <c r="M115" s="122" t="str">
        <f t="shared" si="3"/>
        <v/>
      </c>
      <c r="N115" s="78">
        <f t="shared" si="4"/>
        <v>0</v>
      </c>
      <c r="O115" s="78">
        <f t="shared" si="5"/>
        <v>0</v>
      </c>
      <c r="P115" s="78">
        <f t="shared" si="6"/>
        <v>0</v>
      </c>
      <c r="Q115" s="78" t="str">
        <f t="shared" si="7"/>
        <v>Factor de Emisión</v>
      </c>
      <c r="R115" s="78">
        <f t="shared" si="8"/>
        <v>0</v>
      </c>
      <c r="S115" s="155">
        <f t="shared" si="9"/>
        <v>0</v>
      </c>
      <c r="T115" s="78">
        <f>R115+S115*Hoja1!$C$19</f>
        <v>0</v>
      </c>
      <c r="AE115" s="140">
        <f t="shared" si="16"/>
        <v>0</v>
      </c>
      <c r="AF115" s="140">
        <f t="shared" si="17"/>
        <v>0</v>
      </c>
      <c r="AG115" s="140">
        <f t="shared" si="18"/>
        <v>0</v>
      </c>
      <c r="AH115" s="140">
        <f t="shared" si="19"/>
        <v>0</v>
      </c>
      <c r="AI115" s="140">
        <v>0</v>
      </c>
      <c r="AJ115" s="140" t="str">
        <f t="shared" si="11"/>
        <v>Factor de Emisión</v>
      </c>
      <c r="AK115" s="83">
        <f t="shared" si="12"/>
        <v>0</v>
      </c>
      <c r="AL115" s="83">
        <f t="shared" si="13"/>
        <v>0</v>
      </c>
      <c r="AM115" s="83">
        <f t="shared" si="14"/>
        <v>0</v>
      </c>
      <c r="AN115" s="94">
        <f t="shared" si="15"/>
        <v>0</v>
      </c>
      <c r="AO115" s="94">
        <f>IF(K115="",AN115*'Fraccion masica'!$AB$36,K115*AN115)</f>
        <v>0</v>
      </c>
      <c r="AP115" s="94">
        <f>IF(L115="",AN115*'Fraccion masica'!$AB$35,L115*AN115)</f>
        <v>0</v>
      </c>
      <c r="AQ115" s="141">
        <f>IFERROR(AO115*Hoja1!$C$24/Hoja1!$C$25/Hoja1!$C$26*16.04/1000000,0)</f>
        <v>0</v>
      </c>
      <c r="AR115" s="94">
        <f>IFERROR(AP115*Hoja1!$C$24/Hoja1!$C$25/Hoja1!$C$26*44.01/1000000,0)</f>
        <v>0</v>
      </c>
    </row>
    <row r="116" spans="2:44" x14ac:dyDescent="0.75">
      <c r="B116" s="52"/>
      <c r="C116" s="52"/>
      <c r="D116" s="52"/>
      <c r="E116" s="125"/>
      <c r="F116" s="125"/>
      <c r="G116" s="131"/>
      <c r="H116" s="92"/>
      <c r="I116" s="14"/>
      <c r="J116" s="19"/>
      <c r="K116" s="93"/>
      <c r="L116" s="93"/>
      <c r="M116" s="122" t="str">
        <f t="shared" si="3"/>
        <v/>
      </c>
      <c r="N116" s="78">
        <f t="shared" si="4"/>
        <v>0</v>
      </c>
      <c r="O116" s="78">
        <f t="shared" si="5"/>
        <v>0</v>
      </c>
      <c r="P116" s="78">
        <f t="shared" si="6"/>
        <v>0</v>
      </c>
      <c r="Q116" s="78" t="str">
        <f t="shared" si="7"/>
        <v>Factor de Emisión</v>
      </c>
      <c r="R116" s="78">
        <f t="shared" si="8"/>
        <v>0</v>
      </c>
      <c r="S116" s="155">
        <f t="shared" si="9"/>
        <v>0</v>
      </c>
      <c r="T116" s="78">
        <f>R116+S116*Hoja1!$C$19</f>
        <v>0</v>
      </c>
      <c r="AE116" s="140">
        <f t="shared" si="16"/>
        <v>0</v>
      </c>
      <c r="AF116" s="140">
        <f t="shared" si="17"/>
        <v>0</v>
      </c>
      <c r="AG116" s="140">
        <f t="shared" si="18"/>
        <v>0</v>
      </c>
      <c r="AH116" s="140">
        <f t="shared" si="19"/>
        <v>0</v>
      </c>
      <c r="AI116" s="140">
        <v>0</v>
      </c>
      <c r="AJ116" s="140" t="str">
        <f t="shared" si="11"/>
        <v>Factor de Emisión</v>
      </c>
      <c r="AK116" s="83">
        <f t="shared" si="12"/>
        <v>0</v>
      </c>
      <c r="AL116" s="83">
        <f t="shared" si="13"/>
        <v>0</v>
      </c>
      <c r="AM116" s="83">
        <f t="shared" si="14"/>
        <v>0</v>
      </c>
      <c r="AN116" s="94">
        <f t="shared" si="15"/>
        <v>0</v>
      </c>
      <c r="AO116" s="94">
        <f>IF(K116="",AN116*'Fraccion masica'!$AB$36,K116*AN116)</f>
        <v>0</v>
      </c>
      <c r="AP116" s="94">
        <f>IF(L116="",AN116*'Fraccion masica'!$AB$35,L116*AN116)</f>
        <v>0</v>
      </c>
      <c r="AQ116" s="141">
        <f>IFERROR(AO116*Hoja1!$C$24/Hoja1!$C$25/Hoja1!$C$26*16.04/1000000,0)</f>
        <v>0</v>
      </c>
      <c r="AR116" s="94">
        <f>IFERROR(AP116*Hoja1!$C$24/Hoja1!$C$25/Hoja1!$C$26*44.01/1000000,0)</f>
        <v>0</v>
      </c>
    </row>
    <row r="117" spans="2:44" x14ac:dyDescent="0.75">
      <c r="B117" s="52"/>
      <c r="C117" s="52"/>
      <c r="D117" s="52"/>
      <c r="E117" s="125"/>
      <c r="F117" s="125"/>
      <c r="G117" s="131"/>
      <c r="H117" s="92"/>
      <c r="I117" s="14"/>
      <c r="J117" s="19"/>
      <c r="K117" s="93"/>
      <c r="L117" s="93"/>
      <c r="M117" s="122" t="str">
        <f t="shared" si="3"/>
        <v/>
      </c>
      <c r="N117" s="78">
        <f t="shared" si="4"/>
        <v>0</v>
      </c>
      <c r="O117" s="78">
        <f t="shared" si="5"/>
        <v>0</v>
      </c>
      <c r="P117" s="78">
        <f t="shared" si="6"/>
        <v>0</v>
      </c>
      <c r="Q117" s="78" t="str">
        <f t="shared" si="7"/>
        <v>Factor de Emisión</v>
      </c>
      <c r="R117" s="78">
        <f t="shared" si="8"/>
        <v>0</v>
      </c>
      <c r="S117" s="155">
        <f t="shared" si="9"/>
        <v>0</v>
      </c>
      <c r="T117" s="78">
        <f>R117+S117*Hoja1!$C$19</f>
        <v>0</v>
      </c>
      <c r="AE117" s="140">
        <f t="shared" si="16"/>
        <v>0</v>
      </c>
      <c r="AF117" s="140">
        <f t="shared" si="17"/>
        <v>0</v>
      </c>
      <c r="AG117" s="140">
        <f t="shared" si="18"/>
        <v>0</v>
      </c>
      <c r="AH117" s="140">
        <f t="shared" si="19"/>
        <v>0</v>
      </c>
      <c r="AI117" s="140">
        <v>0</v>
      </c>
      <c r="AJ117" s="140" t="str">
        <f t="shared" si="11"/>
        <v>Factor de Emisión</v>
      </c>
      <c r="AK117" s="83">
        <f t="shared" si="12"/>
        <v>0</v>
      </c>
      <c r="AL117" s="83">
        <f t="shared" si="13"/>
        <v>0</v>
      </c>
      <c r="AM117" s="83">
        <f t="shared" si="14"/>
        <v>0</v>
      </c>
      <c r="AN117" s="94">
        <f t="shared" si="15"/>
        <v>0</v>
      </c>
      <c r="AO117" s="94">
        <f>IF(K117="",AN117*'Fraccion masica'!$AB$36,K117*AN117)</f>
        <v>0</v>
      </c>
      <c r="AP117" s="94">
        <f>IF(L117="",AN117*'Fraccion masica'!$AB$35,L117*AN117)</f>
        <v>0</v>
      </c>
      <c r="AQ117" s="141">
        <f>IFERROR(AO117*Hoja1!$C$24/Hoja1!$C$25/Hoja1!$C$26*16.04/1000000,0)</f>
        <v>0</v>
      </c>
      <c r="AR117" s="94">
        <f>IFERROR(AP117*Hoja1!$C$24/Hoja1!$C$25/Hoja1!$C$26*44.01/1000000,0)</f>
        <v>0</v>
      </c>
    </row>
    <row r="118" spans="2:44" x14ac:dyDescent="0.75">
      <c r="B118" s="52"/>
      <c r="C118" s="52"/>
      <c r="D118" s="52"/>
      <c r="E118" s="125"/>
      <c r="F118" s="125"/>
      <c r="G118" s="131"/>
      <c r="H118" s="92"/>
      <c r="I118" s="14"/>
      <c r="J118" s="19"/>
      <c r="K118" s="93"/>
      <c r="L118" s="93"/>
      <c r="M118" s="122" t="str">
        <f t="shared" si="3"/>
        <v/>
      </c>
      <c r="N118" s="78">
        <f t="shared" si="4"/>
        <v>0</v>
      </c>
      <c r="O118" s="78">
        <f t="shared" si="5"/>
        <v>0</v>
      </c>
      <c r="P118" s="78">
        <f t="shared" si="6"/>
        <v>0</v>
      </c>
      <c r="Q118" s="78" t="str">
        <f t="shared" si="7"/>
        <v>Factor de Emisión</v>
      </c>
      <c r="R118" s="78">
        <f t="shared" si="8"/>
        <v>0</v>
      </c>
      <c r="S118" s="155">
        <f t="shared" si="9"/>
        <v>0</v>
      </c>
      <c r="T118" s="78">
        <f>R118+S118*Hoja1!$C$19</f>
        <v>0</v>
      </c>
      <c r="AE118" s="140">
        <f t="shared" si="16"/>
        <v>0</v>
      </c>
      <c r="AF118" s="140">
        <f t="shared" si="17"/>
        <v>0</v>
      </c>
      <c r="AG118" s="140">
        <f t="shared" si="18"/>
        <v>0</v>
      </c>
      <c r="AH118" s="140">
        <f t="shared" si="19"/>
        <v>0</v>
      </c>
      <c r="AI118" s="140">
        <v>0</v>
      </c>
      <c r="AJ118" s="140" t="str">
        <f t="shared" si="11"/>
        <v>Factor de Emisión</v>
      </c>
      <c r="AK118" s="83">
        <f t="shared" si="12"/>
        <v>0</v>
      </c>
      <c r="AL118" s="83">
        <f t="shared" si="13"/>
        <v>0</v>
      </c>
      <c r="AM118" s="83">
        <f t="shared" si="14"/>
        <v>0</v>
      </c>
      <c r="AN118" s="94">
        <f t="shared" si="15"/>
        <v>0</v>
      </c>
      <c r="AO118" s="94">
        <f>IF(K118="",AN118*'Fraccion masica'!$AB$36,K118*AN118)</f>
        <v>0</v>
      </c>
      <c r="AP118" s="94">
        <f>IF(L118="",AN118*'Fraccion masica'!$AB$35,L118*AN118)</f>
        <v>0</v>
      </c>
      <c r="AQ118" s="141">
        <f>IFERROR(AO118*Hoja1!$C$24/Hoja1!$C$25/Hoja1!$C$26*16.04/1000000,0)</f>
        <v>0</v>
      </c>
      <c r="AR118" s="94">
        <f>IFERROR(AP118*Hoja1!$C$24/Hoja1!$C$25/Hoja1!$C$26*44.01/1000000,0)</f>
        <v>0</v>
      </c>
    </row>
    <row r="119" spans="2:44" x14ac:dyDescent="0.75">
      <c r="B119" s="52"/>
      <c r="C119" s="52"/>
      <c r="D119" s="52"/>
      <c r="E119" s="125"/>
      <c r="F119" s="125"/>
      <c r="G119" s="131"/>
      <c r="H119" s="92"/>
      <c r="I119" s="14"/>
      <c r="J119" s="19"/>
      <c r="K119" s="93"/>
      <c r="L119" s="93"/>
      <c r="M119" s="122" t="str">
        <f t="shared" si="3"/>
        <v/>
      </c>
      <c r="N119" s="78">
        <f t="shared" si="4"/>
        <v>0</v>
      </c>
      <c r="O119" s="78">
        <f t="shared" si="5"/>
        <v>0</v>
      </c>
      <c r="P119" s="78">
        <f t="shared" si="6"/>
        <v>0</v>
      </c>
      <c r="Q119" s="78" t="str">
        <f t="shared" si="7"/>
        <v>Factor de Emisión</v>
      </c>
      <c r="R119" s="78">
        <f t="shared" si="8"/>
        <v>0</v>
      </c>
      <c r="S119" s="155">
        <f t="shared" si="9"/>
        <v>0</v>
      </c>
      <c r="T119" s="78">
        <f>R119+S119*Hoja1!$C$19</f>
        <v>0</v>
      </c>
      <c r="AE119" s="140">
        <f t="shared" si="16"/>
        <v>0</v>
      </c>
      <c r="AF119" s="140">
        <f t="shared" si="17"/>
        <v>0</v>
      </c>
      <c r="AG119" s="140">
        <f t="shared" si="18"/>
        <v>0</v>
      </c>
      <c r="AH119" s="140">
        <f t="shared" si="19"/>
        <v>0</v>
      </c>
      <c r="AI119" s="140">
        <v>0</v>
      </c>
      <c r="AJ119" s="140" t="str">
        <f t="shared" si="11"/>
        <v>Factor de Emisión</v>
      </c>
      <c r="AK119" s="83">
        <f t="shared" si="12"/>
        <v>0</v>
      </c>
      <c r="AL119" s="83">
        <f t="shared" si="13"/>
        <v>0</v>
      </c>
      <c r="AM119" s="83">
        <f t="shared" si="14"/>
        <v>0</v>
      </c>
      <c r="AN119" s="94">
        <f t="shared" si="15"/>
        <v>0</v>
      </c>
      <c r="AO119" s="94">
        <f>IF(K119="",AN119*'Fraccion masica'!$AB$36,K119*AN119)</f>
        <v>0</v>
      </c>
      <c r="AP119" s="94">
        <f>IF(L119="",AN119*'Fraccion masica'!$AB$35,L119*AN119)</f>
        <v>0</v>
      </c>
      <c r="AQ119" s="141">
        <f>IFERROR(AO119*Hoja1!$C$24/Hoja1!$C$25/Hoja1!$C$26*16.04/1000000,0)</f>
        <v>0</v>
      </c>
      <c r="AR119" s="94">
        <f>IFERROR(AP119*Hoja1!$C$24/Hoja1!$C$25/Hoja1!$C$26*44.01/1000000,0)</f>
        <v>0</v>
      </c>
    </row>
    <row r="120" spans="2:44" x14ac:dyDescent="0.75">
      <c r="B120" s="52"/>
      <c r="C120" s="52"/>
      <c r="D120" s="52"/>
      <c r="E120" s="125"/>
      <c r="F120" s="125"/>
      <c r="G120" s="131"/>
      <c r="H120" s="92"/>
      <c r="I120" s="14"/>
      <c r="J120" s="19"/>
      <c r="K120" s="93"/>
      <c r="L120" s="93"/>
      <c r="M120" s="122" t="str">
        <f t="shared" si="3"/>
        <v/>
      </c>
      <c r="N120" s="78">
        <f t="shared" si="4"/>
        <v>0</v>
      </c>
      <c r="O120" s="78">
        <f t="shared" si="5"/>
        <v>0</v>
      </c>
      <c r="P120" s="78">
        <f t="shared" si="6"/>
        <v>0</v>
      </c>
      <c r="Q120" s="78" t="str">
        <f t="shared" si="7"/>
        <v>Factor de Emisión</v>
      </c>
      <c r="R120" s="78">
        <f t="shared" si="8"/>
        <v>0</v>
      </c>
      <c r="S120" s="155">
        <f t="shared" si="9"/>
        <v>0</v>
      </c>
      <c r="T120" s="78">
        <f>R120+S120*Hoja1!$C$19</f>
        <v>0</v>
      </c>
      <c r="AE120" s="140">
        <f t="shared" si="16"/>
        <v>0</v>
      </c>
      <c r="AF120" s="140">
        <f t="shared" si="17"/>
        <v>0</v>
      </c>
      <c r="AG120" s="140">
        <f t="shared" si="18"/>
        <v>0</v>
      </c>
      <c r="AH120" s="140">
        <f t="shared" si="19"/>
        <v>0</v>
      </c>
      <c r="AI120" s="140">
        <v>0</v>
      </c>
      <c r="AJ120" s="140" t="str">
        <f t="shared" si="11"/>
        <v>Factor de Emisión</v>
      </c>
      <c r="AK120" s="83">
        <f t="shared" si="12"/>
        <v>0</v>
      </c>
      <c r="AL120" s="83">
        <f t="shared" si="13"/>
        <v>0</v>
      </c>
      <c r="AM120" s="83">
        <f t="shared" si="14"/>
        <v>0</v>
      </c>
      <c r="AN120" s="94">
        <f t="shared" si="15"/>
        <v>0</v>
      </c>
      <c r="AO120" s="94">
        <f>IF(K120="",AN120*'Fraccion masica'!$AB$36,K120*AN120)</f>
        <v>0</v>
      </c>
      <c r="AP120" s="94">
        <f>IF(L120="",AN120*'Fraccion masica'!$AB$35,L120*AN120)</f>
        <v>0</v>
      </c>
      <c r="AQ120" s="141">
        <f>IFERROR(AO120*Hoja1!$C$24/Hoja1!$C$25/Hoja1!$C$26*16.04/1000000,0)</f>
        <v>0</v>
      </c>
      <c r="AR120" s="94">
        <f>IFERROR(AP120*Hoja1!$C$24/Hoja1!$C$25/Hoja1!$C$26*44.01/1000000,0)</f>
        <v>0</v>
      </c>
    </row>
    <row r="121" spans="2:44" x14ac:dyDescent="0.75">
      <c r="B121" s="52"/>
      <c r="C121" s="52"/>
      <c r="D121" s="52"/>
      <c r="E121" s="125"/>
      <c r="F121" s="125"/>
      <c r="G121" s="131"/>
      <c r="H121" s="92"/>
      <c r="I121" s="14"/>
      <c r="J121" s="19"/>
      <c r="K121" s="93"/>
      <c r="L121" s="93"/>
      <c r="M121" s="122" t="str">
        <f t="shared" si="3"/>
        <v/>
      </c>
      <c r="N121" s="78">
        <f t="shared" si="4"/>
        <v>0</v>
      </c>
      <c r="O121" s="78">
        <f t="shared" si="5"/>
        <v>0</v>
      </c>
      <c r="P121" s="78">
        <f t="shared" si="6"/>
        <v>0</v>
      </c>
      <c r="Q121" s="78" t="str">
        <f t="shared" si="7"/>
        <v>Factor de Emisión</v>
      </c>
      <c r="R121" s="78">
        <f t="shared" si="8"/>
        <v>0</v>
      </c>
      <c r="S121" s="155">
        <f t="shared" si="9"/>
        <v>0</v>
      </c>
      <c r="T121" s="78">
        <f>R121+S121*Hoja1!$C$19</f>
        <v>0</v>
      </c>
      <c r="AE121" s="140">
        <f t="shared" si="16"/>
        <v>0</v>
      </c>
      <c r="AF121" s="140">
        <f t="shared" si="17"/>
        <v>0</v>
      </c>
      <c r="AG121" s="140">
        <f t="shared" si="18"/>
        <v>0</v>
      </c>
      <c r="AH121" s="140">
        <f t="shared" si="19"/>
        <v>0</v>
      </c>
      <c r="AI121" s="140">
        <v>0</v>
      </c>
      <c r="AJ121" s="140" t="str">
        <f t="shared" si="11"/>
        <v>Factor de Emisión</v>
      </c>
      <c r="AK121" s="83">
        <f t="shared" si="12"/>
        <v>0</v>
      </c>
      <c r="AL121" s="83">
        <f t="shared" si="13"/>
        <v>0</v>
      </c>
      <c r="AM121" s="83">
        <f t="shared" si="14"/>
        <v>0</v>
      </c>
      <c r="AN121" s="94">
        <f t="shared" si="15"/>
        <v>0</v>
      </c>
      <c r="AO121" s="94">
        <f>IF(K121="",AN121*'Fraccion masica'!$AB$36,K121*AN121)</f>
        <v>0</v>
      </c>
      <c r="AP121" s="94">
        <f>IF(L121="",AN121*'Fraccion masica'!$AB$35,L121*AN121)</f>
        <v>0</v>
      </c>
      <c r="AQ121" s="141">
        <f>IFERROR(AO121*Hoja1!$C$24/Hoja1!$C$25/Hoja1!$C$26*16.04/1000000,0)</f>
        <v>0</v>
      </c>
      <c r="AR121" s="94">
        <f>IFERROR(AP121*Hoja1!$C$24/Hoja1!$C$25/Hoja1!$C$26*44.01/1000000,0)</f>
        <v>0</v>
      </c>
    </row>
    <row r="122" spans="2:44" x14ac:dyDescent="0.75">
      <c r="B122" s="52"/>
      <c r="C122" s="52"/>
      <c r="D122" s="52"/>
      <c r="E122" s="125"/>
      <c r="F122" s="125"/>
      <c r="G122" s="131"/>
      <c r="H122" s="92"/>
      <c r="I122" s="14"/>
      <c r="J122" s="19"/>
      <c r="K122" s="93"/>
      <c r="L122" s="93"/>
      <c r="M122" s="122" t="str">
        <f t="shared" si="3"/>
        <v/>
      </c>
      <c r="N122" s="78">
        <f t="shared" si="4"/>
        <v>0</v>
      </c>
      <c r="O122" s="78">
        <f t="shared" si="5"/>
        <v>0</v>
      </c>
      <c r="P122" s="78">
        <f t="shared" si="6"/>
        <v>0</v>
      </c>
      <c r="Q122" s="78" t="str">
        <f t="shared" si="7"/>
        <v>Factor de Emisión</v>
      </c>
      <c r="R122" s="78">
        <f t="shared" si="8"/>
        <v>0</v>
      </c>
      <c r="S122" s="155">
        <f t="shared" si="9"/>
        <v>0</v>
      </c>
      <c r="T122" s="78">
        <f>R122+S122*Hoja1!$C$19</f>
        <v>0</v>
      </c>
      <c r="AE122" s="140">
        <f t="shared" si="16"/>
        <v>0</v>
      </c>
      <c r="AF122" s="140">
        <f t="shared" si="17"/>
        <v>0</v>
      </c>
      <c r="AG122" s="140">
        <f t="shared" si="18"/>
        <v>0</v>
      </c>
      <c r="AH122" s="140">
        <f t="shared" si="19"/>
        <v>0</v>
      </c>
      <c r="AI122" s="140">
        <v>0</v>
      </c>
      <c r="AJ122" s="140" t="str">
        <f t="shared" si="11"/>
        <v>Factor de Emisión</v>
      </c>
      <c r="AK122" s="83">
        <f t="shared" si="12"/>
        <v>0</v>
      </c>
      <c r="AL122" s="83">
        <f t="shared" si="13"/>
        <v>0</v>
      </c>
      <c r="AM122" s="83">
        <f t="shared" si="14"/>
        <v>0</v>
      </c>
      <c r="AN122" s="94">
        <f t="shared" si="15"/>
        <v>0</v>
      </c>
      <c r="AO122" s="94">
        <f>IF(K122="",AN122*'Fraccion masica'!$AB$36,K122*AN122)</f>
        <v>0</v>
      </c>
      <c r="AP122" s="94">
        <f>IF(L122="",AN122*'Fraccion masica'!$AB$35,L122*AN122)</f>
        <v>0</v>
      </c>
      <c r="AQ122" s="141">
        <f>IFERROR(AO122*Hoja1!$C$24/Hoja1!$C$25/Hoja1!$C$26*16.04/1000000,0)</f>
        <v>0</v>
      </c>
      <c r="AR122" s="94">
        <f>IFERROR(AP122*Hoja1!$C$24/Hoja1!$C$25/Hoja1!$C$26*44.01/1000000,0)</f>
        <v>0</v>
      </c>
    </row>
    <row r="123" spans="2:44" x14ac:dyDescent="0.75">
      <c r="B123" s="52"/>
      <c r="C123" s="52"/>
      <c r="D123" s="52"/>
      <c r="E123" s="125"/>
      <c r="F123" s="125"/>
      <c r="G123" s="131"/>
      <c r="H123" s="92"/>
      <c r="I123" s="14"/>
      <c r="J123" s="19"/>
      <c r="K123" s="93"/>
      <c r="L123" s="93"/>
      <c r="M123" s="122" t="str">
        <f t="shared" si="3"/>
        <v/>
      </c>
      <c r="N123" s="78">
        <f t="shared" si="4"/>
        <v>0</v>
      </c>
      <c r="O123" s="78">
        <f t="shared" si="5"/>
        <v>0</v>
      </c>
      <c r="P123" s="78">
        <f t="shared" si="6"/>
        <v>0</v>
      </c>
      <c r="Q123" s="78" t="str">
        <f t="shared" si="7"/>
        <v>Factor de Emisión</v>
      </c>
      <c r="R123" s="78">
        <f t="shared" si="8"/>
        <v>0</v>
      </c>
      <c r="S123" s="155">
        <f t="shared" si="9"/>
        <v>0</v>
      </c>
      <c r="T123" s="78">
        <f>R123+S123*Hoja1!$C$19</f>
        <v>0</v>
      </c>
      <c r="AE123" s="140">
        <f t="shared" si="16"/>
        <v>0</v>
      </c>
      <c r="AF123" s="140">
        <f t="shared" si="17"/>
        <v>0</v>
      </c>
      <c r="AG123" s="140">
        <f t="shared" si="18"/>
        <v>0</v>
      </c>
      <c r="AH123" s="140">
        <f t="shared" si="19"/>
        <v>0</v>
      </c>
      <c r="AI123" s="140">
        <v>0</v>
      </c>
      <c r="AJ123" s="140" t="str">
        <f t="shared" si="11"/>
        <v>Factor de Emisión</v>
      </c>
      <c r="AK123" s="83">
        <f t="shared" si="12"/>
        <v>0</v>
      </c>
      <c r="AL123" s="83">
        <f t="shared" si="13"/>
        <v>0</v>
      </c>
      <c r="AM123" s="83">
        <f t="shared" si="14"/>
        <v>0</v>
      </c>
      <c r="AN123" s="94">
        <f t="shared" si="15"/>
        <v>0</v>
      </c>
      <c r="AO123" s="94">
        <f>IF(K123="",AN123*'Fraccion masica'!$AB$36,K123*AN123)</f>
        <v>0</v>
      </c>
      <c r="AP123" s="94">
        <f>IF(L123="",AN123*'Fraccion masica'!$AB$35,L123*AN123)</f>
        <v>0</v>
      </c>
      <c r="AQ123" s="141">
        <f>IFERROR(AO123*Hoja1!$C$24/Hoja1!$C$25/Hoja1!$C$26*16.04/1000000,0)</f>
        <v>0</v>
      </c>
      <c r="AR123" s="94">
        <f>IFERROR(AP123*Hoja1!$C$24/Hoja1!$C$25/Hoja1!$C$26*44.01/1000000,0)</f>
        <v>0</v>
      </c>
    </row>
    <row r="124" spans="2:44" x14ac:dyDescent="0.75">
      <c r="B124" s="52"/>
      <c r="C124" s="52"/>
      <c r="D124" s="52"/>
      <c r="E124" s="125"/>
      <c r="F124" s="125"/>
      <c r="G124" s="131"/>
      <c r="H124" s="92"/>
      <c r="I124" s="14"/>
      <c r="J124" s="19"/>
      <c r="K124" s="93"/>
      <c r="L124" s="93"/>
      <c r="M124" s="122" t="str">
        <f t="shared" si="3"/>
        <v/>
      </c>
      <c r="N124" s="78">
        <f t="shared" si="4"/>
        <v>0</v>
      </c>
      <c r="O124" s="78">
        <f t="shared" si="5"/>
        <v>0</v>
      </c>
      <c r="P124" s="78">
        <f t="shared" si="6"/>
        <v>0</v>
      </c>
      <c r="Q124" s="78" t="str">
        <f t="shared" si="7"/>
        <v>Factor de Emisión</v>
      </c>
      <c r="R124" s="78">
        <f t="shared" si="8"/>
        <v>0</v>
      </c>
      <c r="S124" s="155">
        <f t="shared" si="9"/>
        <v>0</v>
      </c>
      <c r="T124" s="78">
        <f>R124+S124*Hoja1!$C$19</f>
        <v>0</v>
      </c>
      <c r="AE124" s="140">
        <f t="shared" si="16"/>
        <v>0</v>
      </c>
      <c r="AF124" s="140">
        <f t="shared" si="17"/>
        <v>0</v>
      </c>
      <c r="AG124" s="140">
        <f t="shared" si="18"/>
        <v>0</v>
      </c>
      <c r="AH124" s="140">
        <f t="shared" si="19"/>
        <v>0</v>
      </c>
      <c r="AI124" s="140">
        <v>0</v>
      </c>
      <c r="AJ124" s="140" t="str">
        <f t="shared" si="11"/>
        <v>Factor de Emisión</v>
      </c>
      <c r="AK124" s="83">
        <f t="shared" si="12"/>
        <v>0</v>
      </c>
      <c r="AL124" s="83">
        <f t="shared" si="13"/>
        <v>0</v>
      </c>
      <c r="AM124" s="83">
        <f t="shared" si="14"/>
        <v>0</v>
      </c>
      <c r="AN124" s="94">
        <f t="shared" si="15"/>
        <v>0</v>
      </c>
      <c r="AO124" s="94">
        <f>IF(K124="",AN124*'Fraccion masica'!$AB$36,K124*AN124)</f>
        <v>0</v>
      </c>
      <c r="AP124" s="94">
        <f>IF(L124="",AN124*'Fraccion masica'!$AB$35,L124*AN124)</f>
        <v>0</v>
      </c>
      <c r="AQ124" s="141">
        <f>IFERROR(AO124*Hoja1!$C$24/Hoja1!$C$25/Hoja1!$C$26*16.04/1000000,0)</f>
        <v>0</v>
      </c>
      <c r="AR124" s="94">
        <f>IFERROR(AP124*Hoja1!$C$24/Hoja1!$C$25/Hoja1!$C$26*44.01/1000000,0)</f>
        <v>0</v>
      </c>
    </row>
    <row r="125" spans="2:44" x14ac:dyDescent="0.75">
      <c r="B125" s="52"/>
      <c r="C125" s="52"/>
      <c r="D125" s="52"/>
      <c r="E125" s="125"/>
      <c r="F125" s="125"/>
      <c r="G125" s="131"/>
      <c r="H125" s="92"/>
      <c r="I125" s="14"/>
      <c r="J125" s="19"/>
      <c r="K125" s="93"/>
      <c r="L125" s="93"/>
      <c r="M125" s="122" t="str">
        <f t="shared" si="3"/>
        <v/>
      </c>
      <c r="N125" s="78">
        <f t="shared" si="4"/>
        <v>0</v>
      </c>
      <c r="O125" s="78">
        <f t="shared" si="5"/>
        <v>0</v>
      </c>
      <c r="P125" s="78">
        <f t="shared" si="6"/>
        <v>0</v>
      </c>
      <c r="Q125" s="78" t="str">
        <f t="shared" si="7"/>
        <v>Factor de Emisión</v>
      </c>
      <c r="R125" s="78">
        <f t="shared" si="8"/>
        <v>0</v>
      </c>
      <c r="S125" s="155">
        <f t="shared" si="9"/>
        <v>0</v>
      </c>
      <c r="T125" s="78">
        <f>R125+S125*Hoja1!$C$19</f>
        <v>0</v>
      </c>
      <c r="AE125" s="140">
        <f t="shared" si="16"/>
        <v>0</v>
      </c>
      <c r="AF125" s="140">
        <f t="shared" si="17"/>
        <v>0</v>
      </c>
      <c r="AG125" s="140">
        <f t="shared" si="18"/>
        <v>0</v>
      </c>
      <c r="AH125" s="140">
        <f t="shared" si="19"/>
        <v>0</v>
      </c>
      <c r="AI125" s="140">
        <v>0</v>
      </c>
      <c r="AJ125" s="140" t="str">
        <f t="shared" si="11"/>
        <v>Factor de Emisión</v>
      </c>
      <c r="AK125" s="83">
        <f t="shared" si="12"/>
        <v>0</v>
      </c>
      <c r="AL125" s="83">
        <f t="shared" si="13"/>
        <v>0</v>
      </c>
      <c r="AM125" s="83">
        <f t="shared" si="14"/>
        <v>0</v>
      </c>
      <c r="AN125" s="94">
        <f t="shared" si="15"/>
        <v>0</v>
      </c>
      <c r="AO125" s="94">
        <f>IF(K125="",AN125*'Fraccion masica'!$AB$36,K125*AN125)</f>
        <v>0</v>
      </c>
      <c r="AP125" s="94">
        <f>IF(L125="",AN125*'Fraccion masica'!$AB$35,L125*AN125)</f>
        <v>0</v>
      </c>
      <c r="AQ125" s="141">
        <f>IFERROR(AO125*Hoja1!$C$24/Hoja1!$C$25/Hoja1!$C$26*16.04/1000000,0)</f>
        <v>0</v>
      </c>
      <c r="AR125" s="94">
        <f>IFERROR(AP125*Hoja1!$C$24/Hoja1!$C$25/Hoja1!$C$26*44.01/1000000,0)</f>
        <v>0</v>
      </c>
    </row>
    <row r="126" spans="2:44" x14ac:dyDescent="0.75">
      <c r="B126" s="52"/>
      <c r="C126" s="52"/>
      <c r="D126" s="52"/>
      <c r="E126" s="125"/>
      <c r="F126" s="125"/>
      <c r="G126" s="131"/>
      <c r="H126" s="92"/>
      <c r="I126" s="14"/>
      <c r="J126" s="19"/>
      <c r="K126" s="93"/>
      <c r="L126" s="93"/>
      <c r="M126" s="122" t="str">
        <f t="shared" si="3"/>
        <v/>
      </c>
      <c r="N126" s="78">
        <f t="shared" si="4"/>
        <v>0</v>
      </c>
      <c r="O126" s="78">
        <f t="shared" si="5"/>
        <v>0</v>
      </c>
      <c r="P126" s="78">
        <f t="shared" si="6"/>
        <v>0</v>
      </c>
      <c r="Q126" s="78" t="str">
        <f t="shared" si="7"/>
        <v>Factor de Emisión</v>
      </c>
      <c r="R126" s="78">
        <f t="shared" si="8"/>
        <v>0</v>
      </c>
      <c r="S126" s="155">
        <f t="shared" si="9"/>
        <v>0</v>
      </c>
      <c r="T126" s="78">
        <f>R126+S126*Hoja1!$C$19</f>
        <v>0</v>
      </c>
      <c r="AE126" s="140">
        <f t="shared" si="16"/>
        <v>0</v>
      </c>
      <c r="AF126" s="140">
        <f t="shared" si="17"/>
        <v>0</v>
      </c>
      <c r="AG126" s="140">
        <f t="shared" si="18"/>
        <v>0</v>
      </c>
      <c r="AH126" s="140">
        <f t="shared" si="19"/>
        <v>0</v>
      </c>
      <c r="AI126" s="140">
        <v>0</v>
      </c>
      <c r="AJ126" s="140" t="str">
        <f t="shared" si="11"/>
        <v>Factor de Emisión</v>
      </c>
      <c r="AK126" s="83">
        <f t="shared" si="12"/>
        <v>0</v>
      </c>
      <c r="AL126" s="83">
        <f t="shared" si="13"/>
        <v>0</v>
      </c>
      <c r="AM126" s="83">
        <f t="shared" si="14"/>
        <v>0</v>
      </c>
      <c r="AN126" s="94">
        <f t="shared" si="15"/>
        <v>0</v>
      </c>
      <c r="AO126" s="94">
        <f>IF(K126="",AN126*'Fraccion masica'!$AB$36,K126*AN126)</f>
        <v>0</v>
      </c>
      <c r="AP126" s="94">
        <f>IF(L126="",AN126*'Fraccion masica'!$AB$35,L126*AN126)</f>
        <v>0</v>
      </c>
      <c r="AQ126" s="141">
        <f>IFERROR(AO126*Hoja1!$C$24/Hoja1!$C$25/Hoja1!$C$26*16.04/1000000,0)</f>
        <v>0</v>
      </c>
      <c r="AR126" s="94">
        <f>IFERROR(AP126*Hoja1!$C$24/Hoja1!$C$25/Hoja1!$C$26*44.01/1000000,0)</f>
        <v>0</v>
      </c>
    </row>
    <row r="127" spans="2:44" x14ac:dyDescent="0.75">
      <c r="B127" s="52"/>
      <c r="C127" s="52"/>
      <c r="D127" s="52"/>
      <c r="E127" s="125"/>
      <c r="F127" s="125"/>
      <c r="G127" s="131"/>
      <c r="H127" s="92"/>
      <c r="I127" s="14"/>
      <c r="J127" s="19"/>
      <c r="K127" s="93"/>
      <c r="L127" s="93"/>
      <c r="M127" s="122" t="str">
        <f t="shared" si="3"/>
        <v/>
      </c>
      <c r="N127" s="78">
        <f t="shared" si="4"/>
        <v>0</v>
      </c>
      <c r="O127" s="78">
        <f t="shared" si="5"/>
        <v>0</v>
      </c>
      <c r="P127" s="78">
        <f t="shared" si="6"/>
        <v>0</v>
      </c>
      <c r="Q127" s="78" t="str">
        <f t="shared" si="7"/>
        <v>Factor de Emisión</v>
      </c>
      <c r="R127" s="78">
        <f t="shared" si="8"/>
        <v>0</v>
      </c>
      <c r="S127" s="155">
        <f t="shared" si="9"/>
        <v>0</v>
      </c>
      <c r="T127" s="78">
        <f>R127+S127*Hoja1!$C$19</f>
        <v>0</v>
      </c>
      <c r="AE127" s="140">
        <f t="shared" si="16"/>
        <v>0</v>
      </c>
      <c r="AF127" s="140">
        <f t="shared" si="17"/>
        <v>0</v>
      </c>
      <c r="AG127" s="140">
        <f t="shared" si="18"/>
        <v>0</v>
      </c>
      <c r="AH127" s="140">
        <f t="shared" si="19"/>
        <v>0</v>
      </c>
      <c r="AI127" s="140">
        <v>0</v>
      </c>
      <c r="AJ127" s="140" t="str">
        <f t="shared" si="11"/>
        <v>Factor de Emisión</v>
      </c>
      <c r="AK127" s="83">
        <f t="shared" si="12"/>
        <v>0</v>
      </c>
      <c r="AL127" s="83">
        <f t="shared" si="13"/>
        <v>0</v>
      </c>
      <c r="AM127" s="83">
        <f t="shared" si="14"/>
        <v>0</v>
      </c>
      <c r="AN127" s="94">
        <f t="shared" si="15"/>
        <v>0</v>
      </c>
      <c r="AO127" s="94">
        <f>IF(K127="",AN127*'Fraccion masica'!$AB$36,K127*AN127)</f>
        <v>0</v>
      </c>
      <c r="AP127" s="94">
        <f>IF(L127="",AN127*'Fraccion masica'!$AB$35,L127*AN127)</f>
        <v>0</v>
      </c>
      <c r="AQ127" s="141">
        <f>IFERROR(AO127*Hoja1!$C$24/Hoja1!$C$25/Hoja1!$C$26*16.04/1000000,0)</f>
        <v>0</v>
      </c>
      <c r="AR127" s="94">
        <f>IFERROR(AP127*Hoja1!$C$24/Hoja1!$C$25/Hoja1!$C$26*44.01/1000000,0)</f>
        <v>0</v>
      </c>
    </row>
    <row r="128" spans="2:44" x14ac:dyDescent="0.75">
      <c r="B128" s="52"/>
      <c r="C128" s="52"/>
      <c r="D128" s="52"/>
      <c r="E128" s="125"/>
      <c r="F128" s="125"/>
      <c r="G128" s="131"/>
      <c r="H128" s="92"/>
      <c r="I128" s="14"/>
      <c r="J128" s="19"/>
      <c r="K128" s="93"/>
      <c r="L128" s="93"/>
      <c r="M128" s="122" t="str">
        <f t="shared" si="3"/>
        <v/>
      </c>
      <c r="N128" s="78">
        <f t="shared" si="4"/>
        <v>0</v>
      </c>
      <c r="O128" s="78">
        <f t="shared" si="5"/>
        <v>0</v>
      </c>
      <c r="P128" s="78">
        <f t="shared" si="6"/>
        <v>0</v>
      </c>
      <c r="Q128" s="78" t="str">
        <f t="shared" si="7"/>
        <v>Factor de Emisión</v>
      </c>
      <c r="R128" s="78">
        <f t="shared" si="8"/>
        <v>0</v>
      </c>
      <c r="S128" s="155">
        <f t="shared" si="9"/>
        <v>0</v>
      </c>
      <c r="T128" s="78">
        <f>R128+S128*Hoja1!$C$19</f>
        <v>0</v>
      </c>
      <c r="AE128" s="140">
        <f t="shared" si="16"/>
        <v>0</v>
      </c>
      <c r="AF128" s="140">
        <f t="shared" si="17"/>
        <v>0</v>
      </c>
      <c r="AG128" s="140">
        <f t="shared" si="18"/>
        <v>0</v>
      </c>
      <c r="AH128" s="140">
        <f t="shared" si="19"/>
        <v>0</v>
      </c>
      <c r="AI128" s="140">
        <v>0</v>
      </c>
      <c r="AJ128" s="140" t="str">
        <f t="shared" si="11"/>
        <v>Factor de Emisión</v>
      </c>
      <c r="AK128" s="83">
        <f t="shared" si="12"/>
        <v>0</v>
      </c>
      <c r="AL128" s="83">
        <f t="shared" si="13"/>
        <v>0</v>
      </c>
      <c r="AM128" s="83">
        <f t="shared" si="14"/>
        <v>0</v>
      </c>
      <c r="AN128" s="94">
        <f t="shared" si="15"/>
        <v>0</v>
      </c>
      <c r="AO128" s="94">
        <f>IF(K128="",AN128*'Fraccion masica'!$AB$36,K128*AN128)</f>
        <v>0</v>
      </c>
      <c r="AP128" s="94">
        <f>IF(L128="",AN128*'Fraccion masica'!$AB$35,L128*AN128)</f>
        <v>0</v>
      </c>
      <c r="AQ128" s="141">
        <f>IFERROR(AO128*Hoja1!$C$24/Hoja1!$C$25/Hoja1!$C$26*16.04/1000000,0)</f>
        <v>0</v>
      </c>
      <c r="AR128" s="94">
        <f>IFERROR(AP128*Hoja1!$C$24/Hoja1!$C$25/Hoja1!$C$26*44.01/1000000,0)</f>
        <v>0</v>
      </c>
    </row>
    <row r="129" spans="2:44" x14ac:dyDescent="0.75">
      <c r="B129" s="52"/>
      <c r="C129" s="52"/>
      <c r="D129" s="52"/>
      <c r="E129" s="125"/>
      <c r="F129" s="125"/>
      <c r="G129" s="131"/>
      <c r="H129" s="92"/>
      <c r="I129" s="14"/>
      <c r="J129" s="19"/>
      <c r="K129" s="93"/>
      <c r="L129" s="93"/>
      <c r="M129" s="122" t="str">
        <f t="shared" si="3"/>
        <v/>
      </c>
      <c r="N129" s="78">
        <f t="shared" si="4"/>
        <v>0</v>
      </c>
      <c r="O129" s="78">
        <f t="shared" si="5"/>
        <v>0</v>
      </c>
      <c r="P129" s="78">
        <f t="shared" si="6"/>
        <v>0</v>
      </c>
      <c r="Q129" s="78" t="str">
        <f t="shared" si="7"/>
        <v>Factor de Emisión</v>
      </c>
      <c r="R129" s="78">
        <f t="shared" si="8"/>
        <v>0</v>
      </c>
      <c r="S129" s="155">
        <f t="shared" si="9"/>
        <v>0</v>
      </c>
      <c r="T129" s="78">
        <f>R129+S129*Hoja1!$C$19</f>
        <v>0</v>
      </c>
      <c r="AE129" s="140">
        <f t="shared" si="16"/>
        <v>0</v>
      </c>
      <c r="AF129" s="140">
        <f t="shared" si="17"/>
        <v>0</v>
      </c>
      <c r="AG129" s="140">
        <f t="shared" si="18"/>
        <v>0</v>
      </c>
      <c r="AH129" s="140">
        <f t="shared" si="19"/>
        <v>0</v>
      </c>
      <c r="AI129" s="140">
        <v>0</v>
      </c>
      <c r="AJ129" s="140" t="str">
        <f t="shared" si="11"/>
        <v>Factor de Emisión</v>
      </c>
      <c r="AK129" s="83">
        <f t="shared" si="12"/>
        <v>0</v>
      </c>
      <c r="AL129" s="83">
        <f t="shared" si="13"/>
        <v>0</v>
      </c>
      <c r="AM129" s="83">
        <f t="shared" si="14"/>
        <v>0</v>
      </c>
      <c r="AN129" s="94">
        <f t="shared" si="15"/>
        <v>0</v>
      </c>
      <c r="AO129" s="94">
        <f>IF(K129="",AN129*'Fraccion masica'!$AB$36,K129*AN129)</f>
        <v>0</v>
      </c>
      <c r="AP129" s="94">
        <f>IF(L129="",AN129*'Fraccion masica'!$AB$35,L129*AN129)</f>
        <v>0</v>
      </c>
      <c r="AQ129" s="141">
        <f>IFERROR(AO129*Hoja1!$C$24/Hoja1!$C$25/Hoja1!$C$26*16.04/1000000,0)</f>
        <v>0</v>
      </c>
      <c r="AR129" s="94">
        <f>IFERROR(AP129*Hoja1!$C$24/Hoja1!$C$25/Hoja1!$C$26*44.01/1000000,0)</f>
        <v>0</v>
      </c>
    </row>
    <row r="130" spans="2:44" x14ac:dyDescent="0.75">
      <c r="B130" s="52"/>
      <c r="C130" s="52"/>
      <c r="D130" s="52"/>
      <c r="E130" s="125"/>
      <c r="F130" s="125"/>
      <c r="G130" s="131"/>
      <c r="H130" s="92"/>
      <c r="I130" s="14"/>
      <c r="J130" s="19"/>
      <c r="K130" s="93"/>
      <c r="L130" s="93"/>
      <c r="M130" s="122" t="str">
        <f t="shared" si="3"/>
        <v/>
      </c>
      <c r="N130" s="78">
        <f t="shared" si="4"/>
        <v>0</v>
      </c>
      <c r="O130" s="78">
        <f t="shared" si="5"/>
        <v>0</v>
      </c>
      <c r="P130" s="78">
        <f t="shared" si="6"/>
        <v>0</v>
      </c>
      <c r="Q130" s="78" t="str">
        <f t="shared" si="7"/>
        <v>Factor de Emisión</v>
      </c>
      <c r="R130" s="78">
        <f t="shared" si="8"/>
        <v>0</v>
      </c>
      <c r="S130" s="155">
        <f t="shared" si="9"/>
        <v>0</v>
      </c>
      <c r="T130" s="78">
        <f>R130+S130*Hoja1!$C$19</f>
        <v>0</v>
      </c>
      <c r="AE130" s="140">
        <f t="shared" si="16"/>
        <v>0</v>
      </c>
      <c r="AF130" s="140">
        <f t="shared" si="17"/>
        <v>0</v>
      </c>
      <c r="AG130" s="140">
        <f t="shared" si="18"/>
        <v>0</v>
      </c>
      <c r="AH130" s="140">
        <f t="shared" si="19"/>
        <v>0</v>
      </c>
      <c r="AI130" s="140">
        <v>0</v>
      </c>
      <c r="AJ130" s="140" t="str">
        <f t="shared" si="11"/>
        <v>Factor de Emisión</v>
      </c>
      <c r="AK130" s="83">
        <f t="shared" si="12"/>
        <v>0</v>
      </c>
      <c r="AL130" s="83">
        <f t="shared" si="13"/>
        <v>0</v>
      </c>
      <c r="AM130" s="83">
        <f t="shared" si="14"/>
        <v>0</v>
      </c>
      <c r="AN130" s="94">
        <f t="shared" si="15"/>
        <v>0</v>
      </c>
      <c r="AO130" s="94">
        <f>IF(K130="",AN130*'Fraccion masica'!$AB$36,K130*AN130)</f>
        <v>0</v>
      </c>
      <c r="AP130" s="94">
        <f>IF(L130="",AN130*'Fraccion masica'!$AB$35,L130*AN130)</f>
        <v>0</v>
      </c>
      <c r="AQ130" s="141">
        <f>IFERROR(AO130*Hoja1!$C$24/Hoja1!$C$25/Hoja1!$C$26*16.04/1000000,0)</f>
        <v>0</v>
      </c>
      <c r="AR130" s="94">
        <f>IFERROR(AP130*Hoja1!$C$24/Hoja1!$C$25/Hoja1!$C$26*44.01/1000000,0)</f>
        <v>0</v>
      </c>
    </row>
    <row r="131" spans="2:44" x14ac:dyDescent="0.75">
      <c r="B131" s="52"/>
      <c r="C131" s="52"/>
      <c r="D131" s="52"/>
      <c r="E131" s="125"/>
      <c r="F131" s="125"/>
      <c r="G131" s="131"/>
      <c r="H131" s="92"/>
      <c r="I131" s="14"/>
      <c r="J131" s="19"/>
      <c r="K131" s="93"/>
      <c r="L131" s="93"/>
      <c r="M131" s="122" t="str">
        <f t="shared" si="3"/>
        <v/>
      </c>
      <c r="N131" s="78">
        <f t="shared" si="4"/>
        <v>0</v>
      </c>
      <c r="O131" s="78">
        <f t="shared" si="5"/>
        <v>0</v>
      </c>
      <c r="P131" s="78">
        <f t="shared" si="6"/>
        <v>0</v>
      </c>
      <c r="Q131" s="78" t="str">
        <f t="shared" si="7"/>
        <v>Factor de Emisión</v>
      </c>
      <c r="R131" s="78">
        <f t="shared" si="8"/>
        <v>0</v>
      </c>
      <c r="S131" s="155">
        <f t="shared" si="9"/>
        <v>0</v>
      </c>
      <c r="T131" s="78">
        <f>R131+S131*Hoja1!$C$19</f>
        <v>0</v>
      </c>
      <c r="AE131" s="140">
        <f t="shared" ref="AE131:AE150" si="20">B131</f>
        <v>0</v>
      </c>
      <c r="AF131" s="140">
        <f t="shared" ref="AF131:AF150" si="21">C131*H131</f>
        <v>0</v>
      </c>
      <c r="AG131" s="140">
        <f t="shared" ref="AG131:AG150" si="22">IFERROR(56.8*C131,0)</f>
        <v>0</v>
      </c>
      <c r="AH131" s="140">
        <f t="shared" si="19"/>
        <v>0</v>
      </c>
      <c r="AI131" s="140">
        <v>0</v>
      </c>
      <c r="AJ131" s="140" t="str">
        <f t="shared" si="11"/>
        <v>Factor de Emisión</v>
      </c>
      <c r="AK131" s="83">
        <f t="shared" si="12"/>
        <v>0</v>
      </c>
      <c r="AL131" s="83">
        <f t="shared" si="13"/>
        <v>0</v>
      </c>
      <c r="AM131" s="83">
        <f t="shared" si="14"/>
        <v>0</v>
      </c>
      <c r="AN131" s="94">
        <f t="shared" si="15"/>
        <v>0</v>
      </c>
      <c r="AO131" s="94">
        <f>IF(K131="",AN131*'Fraccion masica'!$AB$36,K131*AN131)</f>
        <v>0</v>
      </c>
      <c r="AP131" s="94">
        <f>IF(L131="",AN131*'Fraccion masica'!$AB$35,L131*AN131)</f>
        <v>0</v>
      </c>
      <c r="AQ131" s="141">
        <f>IFERROR(AO131*Hoja1!$C$24/Hoja1!$C$25/Hoja1!$C$26*16.04/1000000,0)</f>
        <v>0</v>
      </c>
      <c r="AR131" s="94">
        <f>IFERROR(AP131*Hoja1!$C$24/Hoja1!$C$25/Hoja1!$C$26*44.01/1000000,0)</f>
        <v>0</v>
      </c>
    </row>
    <row r="132" spans="2:44" x14ac:dyDescent="0.75">
      <c r="B132" s="52"/>
      <c r="C132" s="52"/>
      <c r="D132" s="52"/>
      <c r="E132" s="125"/>
      <c r="F132" s="125"/>
      <c r="G132" s="131"/>
      <c r="H132" s="92"/>
      <c r="I132" s="14"/>
      <c r="J132" s="19"/>
      <c r="K132" s="93"/>
      <c r="L132" s="93"/>
      <c r="M132" s="122" t="str">
        <f t="shared" ref="M132:M150" si="23">IF(G132="","",G132)</f>
        <v/>
      </c>
      <c r="N132" s="78">
        <f t="shared" ref="N132:N150" si="24">AL132</f>
        <v>0</v>
      </c>
      <c r="O132" s="78">
        <f t="shared" ref="O132:O150" si="25">AM132</f>
        <v>0</v>
      </c>
      <c r="P132" s="78">
        <f t="shared" ref="P132:P150" si="26">AK132</f>
        <v>0</v>
      </c>
      <c r="Q132" s="78" t="str">
        <f t="shared" ref="Q132:Q150" si="27">AJ132</f>
        <v>Factor de Emisión</v>
      </c>
      <c r="R132" s="78">
        <f t="shared" ref="R132:R150" si="28">AR132</f>
        <v>0</v>
      </c>
      <c r="S132" s="155">
        <f t="shared" ref="S132:S150" si="29">AQ132</f>
        <v>0</v>
      </c>
      <c r="T132" s="78">
        <f>R132+S132*Hoja1!$C$19</f>
        <v>0</v>
      </c>
      <c r="AE132" s="140">
        <f t="shared" si="20"/>
        <v>0</v>
      </c>
      <c r="AF132" s="140">
        <f t="shared" si="21"/>
        <v>0</v>
      </c>
      <c r="AG132" s="140">
        <f t="shared" si="22"/>
        <v>0</v>
      </c>
      <c r="AH132" s="140">
        <f t="shared" ref="AH132:AH150" si="30">IF(AF132&lt;&gt;0,AF132,AG132)*(1-E132)</f>
        <v>0</v>
      </c>
      <c r="AI132" s="140">
        <v>0</v>
      </c>
      <c r="AJ132" s="140" t="str">
        <f t="shared" ref="AJ132:AJ150" si="31">IF(AF132&lt;&gt;0,"Medición","Factor de Emisión")</f>
        <v>Factor de Emisión</v>
      </c>
      <c r="AK132" s="83">
        <f t="shared" ref="AK132:AK150" si="32">AH132*D132*(1-E132-F132)</f>
        <v>0</v>
      </c>
      <c r="AL132" s="83">
        <f t="shared" ref="AL132:AL150" si="33">AH132*D132*E132</f>
        <v>0</v>
      </c>
      <c r="AM132" s="83">
        <f t="shared" ref="AM132:AM150" si="34">AH132*D132*(F132)</f>
        <v>0</v>
      </c>
      <c r="AN132" s="94">
        <f t="shared" ref="AN132:AN150" si="35">IFERROR(AK132*(0.3048^3),0)</f>
        <v>0</v>
      </c>
      <c r="AO132" s="94">
        <f>IF(K132="",AN132*'Fraccion masica'!$AB$36,K132*AN132)</f>
        <v>0</v>
      </c>
      <c r="AP132" s="94">
        <f>IF(L132="",AN132*'Fraccion masica'!$AB$35,L132*AN132)</f>
        <v>0</v>
      </c>
      <c r="AQ132" s="141">
        <f>IFERROR(AO132*Hoja1!$C$24/Hoja1!$C$25/Hoja1!$C$26*16.04/1000000,0)</f>
        <v>0</v>
      </c>
      <c r="AR132" s="94">
        <f>IFERROR(AP132*Hoja1!$C$24/Hoja1!$C$25/Hoja1!$C$26*44.01/1000000,0)</f>
        <v>0</v>
      </c>
    </row>
    <row r="133" spans="2:44" x14ac:dyDescent="0.75">
      <c r="B133" s="52"/>
      <c r="C133" s="52"/>
      <c r="D133" s="52"/>
      <c r="E133" s="125"/>
      <c r="F133" s="125"/>
      <c r="G133" s="131"/>
      <c r="H133" s="92"/>
      <c r="I133" s="14"/>
      <c r="J133" s="19"/>
      <c r="K133" s="93"/>
      <c r="L133" s="93"/>
      <c r="M133" s="122" t="str">
        <f t="shared" si="23"/>
        <v/>
      </c>
      <c r="N133" s="78">
        <f t="shared" si="24"/>
        <v>0</v>
      </c>
      <c r="O133" s="78">
        <f t="shared" si="25"/>
        <v>0</v>
      </c>
      <c r="P133" s="78">
        <f t="shared" si="26"/>
        <v>0</v>
      </c>
      <c r="Q133" s="78" t="str">
        <f t="shared" si="27"/>
        <v>Factor de Emisión</v>
      </c>
      <c r="R133" s="78">
        <f t="shared" si="28"/>
        <v>0</v>
      </c>
      <c r="S133" s="155">
        <f t="shared" si="29"/>
        <v>0</v>
      </c>
      <c r="T133" s="78">
        <f>R133+S133*Hoja1!$C$19</f>
        <v>0</v>
      </c>
      <c r="AE133" s="140">
        <f t="shared" si="20"/>
        <v>0</v>
      </c>
      <c r="AF133" s="140">
        <f t="shared" si="21"/>
        <v>0</v>
      </c>
      <c r="AG133" s="140">
        <f t="shared" si="22"/>
        <v>0</v>
      </c>
      <c r="AH133" s="140">
        <f t="shared" si="30"/>
        <v>0</v>
      </c>
      <c r="AI133" s="140">
        <v>0</v>
      </c>
      <c r="AJ133" s="140" t="str">
        <f t="shared" si="31"/>
        <v>Factor de Emisión</v>
      </c>
      <c r="AK133" s="83">
        <f t="shared" si="32"/>
        <v>0</v>
      </c>
      <c r="AL133" s="83">
        <f t="shared" si="33"/>
        <v>0</v>
      </c>
      <c r="AM133" s="83">
        <f t="shared" si="34"/>
        <v>0</v>
      </c>
      <c r="AN133" s="94">
        <f t="shared" si="35"/>
        <v>0</v>
      </c>
      <c r="AO133" s="94">
        <f>IF(K133="",AN133*'Fraccion masica'!$AB$36,K133*AN133)</f>
        <v>0</v>
      </c>
      <c r="AP133" s="94">
        <f>IF(L133="",AN133*'Fraccion masica'!$AB$35,L133*AN133)</f>
        <v>0</v>
      </c>
      <c r="AQ133" s="141">
        <f>IFERROR(AO133*Hoja1!$C$24/Hoja1!$C$25/Hoja1!$C$26*16.04/1000000,0)</f>
        <v>0</v>
      </c>
      <c r="AR133" s="94">
        <f>IFERROR(AP133*Hoja1!$C$24/Hoja1!$C$25/Hoja1!$C$26*44.01/1000000,0)</f>
        <v>0</v>
      </c>
    </row>
    <row r="134" spans="2:44" x14ac:dyDescent="0.75">
      <c r="B134" s="52"/>
      <c r="C134" s="52"/>
      <c r="D134" s="52"/>
      <c r="E134" s="125"/>
      <c r="F134" s="125"/>
      <c r="G134" s="131"/>
      <c r="H134" s="92"/>
      <c r="I134" s="14"/>
      <c r="J134" s="19"/>
      <c r="K134" s="93"/>
      <c r="L134" s="93"/>
      <c r="M134" s="122" t="str">
        <f t="shared" si="23"/>
        <v/>
      </c>
      <c r="N134" s="78">
        <f t="shared" si="24"/>
        <v>0</v>
      </c>
      <c r="O134" s="78">
        <f t="shared" si="25"/>
        <v>0</v>
      </c>
      <c r="P134" s="78">
        <f t="shared" si="26"/>
        <v>0</v>
      </c>
      <c r="Q134" s="78" t="str">
        <f t="shared" si="27"/>
        <v>Factor de Emisión</v>
      </c>
      <c r="R134" s="78">
        <f t="shared" si="28"/>
        <v>0</v>
      </c>
      <c r="S134" s="155">
        <f t="shared" si="29"/>
        <v>0</v>
      </c>
      <c r="T134" s="78">
        <f>R134+S134*Hoja1!$C$19</f>
        <v>0</v>
      </c>
      <c r="AE134" s="140">
        <f t="shared" si="20"/>
        <v>0</v>
      </c>
      <c r="AF134" s="140">
        <f t="shared" si="21"/>
        <v>0</v>
      </c>
      <c r="AG134" s="140">
        <f t="shared" si="22"/>
        <v>0</v>
      </c>
      <c r="AH134" s="140">
        <f t="shared" si="30"/>
        <v>0</v>
      </c>
      <c r="AI134" s="140">
        <v>0</v>
      </c>
      <c r="AJ134" s="140" t="str">
        <f t="shared" si="31"/>
        <v>Factor de Emisión</v>
      </c>
      <c r="AK134" s="83">
        <f t="shared" si="32"/>
        <v>0</v>
      </c>
      <c r="AL134" s="83">
        <f t="shared" si="33"/>
        <v>0</v>
      </c>
      <c r="AM134" s="83">
        <f t="shared" si="34"/>
        <v>0</v>
      </c>
      <c r="AN134" s="94">
        <f t="shared" si="35"/>
        <v>0</v>
      </c>
      <c r="AO134" s="94">
        <f>IF(K134="",AN134*'Fraccion masica'!$AB$36,K134*AN134)</f>
        <v>0</v>
      </c>
      <c r="AP134" s="94">
        <f>IF(L134="",AN134*'Fraccion masica'!$AB$35,L134*AN134)</f>
        <v>0</v>
      </c>
      <c r="AQ134" s="141">
        <f>IFERROR(AO134*Hoja1!$C$24/Hoja1!$C$25/Hoja1!$C$26*16.04/1000000,0)</f>
        <v>0</v>
      </c>
      <c r="AR134" s="94">
        <f>IFERROR(AP134*Hoja1!$C$24/Hoja1!$C$25/Hoja1!$C$26*44.01/1000000,0)</f>
        <v>0</v>
      </c>
    </row>
    <row r="135" spans="2:44" x14ac:dyDescent="0.75">
      <c r="B135" s="52"/>
      <c r="C135" s="52"/>
      <c r="D135" s="52"/>
      <c r="E135" s="125"/>
      <c r="F135" s="125"/>
      <c r="G135" s="131"/>
      <c r="H135" s="92"/>
      <c r="I135" s="14"/>
      <c r="J135" s="19"/>
      <c r="K135" s="93"/>
      <c r="L135" s="93"/>
      <c r="M135" s="122" t="str">
        <f t="shared" si="23"/>
        <v/>
      </c>
      <c r="N135" s="78">
        <f t="shared" si="24"/>
        <v>0</v>
      </c>
      <c r="O135" s="78">
        <f t="shared" si="25"/>
        <v>0</v>
      </c>
      <c r="P135" s="78">
        <f t="shared" si="26"/>
        <v>0</v>
      </c>
      <c r="Q135" s="78" t="str">
        <f t="shared" si="27"/>
        <v>Factor de Emisión</v>
      </c>
      <c r="R135" s="78">
        <f t="shared" si="28"/>
        <v>0</v>
      </c>
      <c r="S135" s="155">
        <f t="shared" si="29"/>
        <v>0</v>
      </c>
      <c r="T135" s="78">
        <f>R135+S135*Hoja1!$C$19</f>
        <v>0</v>
      </c>
      <c r="AE135" s="140">
        <f t="shared" si="20"/>
        <v>0</v>
      </c>
      <c r="AF135" s="140">
        <f t="shared" si="21"/>
        <v>0</v>
      </c>
      <c r="AG135" s="140">
        <f t="shared" si="22"/>
        <v>0</v>
      </c>
      <c r="AH135" s="140">
        <f t="shared" si="30"/>
        <v>0</v>
      </c>
      <c r="AI135" s="140">
        <v>0</v>
      </c>
      <c r="AJ135" s="140" t="str">
        <f t="shared" si="31"/>
        <v>Factor de Emisión</v>
      </c>
      <c r="AK135" s="83">
        <f t="shared" si="32"/>
        <v>0</v>
      </c>
      <c r="AL135" s="83">
        <f t="shared" si="33"/>
        <v>0</v>
      </c>
      <c r="AM135" s="83">
        <f t="shared" si="34"/>
        <v>0</v>
      </c>
      <c r="AN135" s="94">
        <f t="shared" si="35"/>
        <v>0</v>
      </c>
      <c r="AO135" s="94">
        <f>IF(K135="",AN135*'Fraccion masica'!$AB$36,K135*AN135)</f>
        <v>0</v>
      </c>
      <c r="AP135" s="94">
        <f>IF(L135="",AN135*'Fraccion masica'!$AB$35,L135*AN135)</f>
        <v>0</v>
      </c>
      <c r="AQ135" s="141">
        <f>IFERROR(AO135*Hoja1!$C$24/Hoja1!$C$25/Hoja1!$C$26*16.04/1000000,0)</f>
        <v>0</v>
      </c>
      <c r="AR135" s="94">
        <f>IFERROR(AP135*Hoja1!$C$24/Hoja1!$C$25/Hoja1!$C$26*44.01/1000000,0)</f>
        <v>0</v>
      </c>
    </row>
    <row r="136" spans="2:44" x14ac:dyDescent="0.75">
      <c r="B136" s="52"/>
      <c r="C136" s="52"/>
      <c r="D136" s="52"/>
      <c r="E136" s="125"/>
      <c r="F136" s="125"/>
      <c r="G136" s="131"/>
      <c r="H136" s="92"/>
      <c r="I136" s="14"/>
      <c r="J136" s="19"/>
      <c r="K136" s="93"/>
      <c r="L136" s="93"/>
      <c r="M136" s="122" t="str">
        <f t="shared" si="23"/>
        <v/>
      </c>
      <c r="N136" s="78">
        <f t="shared" si="24"/>
        <v>0</v>
      </c>
      <c r="O136" s="78">
        <f t="shared" si="25"/>
        <v>0</v>
      </c>
      <c r="P136" s="78">
        <f t="shared" si="26"/>
        <v>0</v>
      </c>
      <c r="Q136" s="78" t="str">
        <f t="shared" si="27"/>
        <v>Factor de Emisión</v>
      </c>
      <c r="R136" s="78">
        <f t="shared" si="28"/>
        <v>0</v>
      </c>
      <c r="S136" s="155">
        <f t="shared" si="29"/>
        <v>0</v>
      </c>
      <c r="T136" s="78">
        <f>R136+S136*Hoja1!$C$19</f>
        <v>0</v>
      </c>
      <c r="AE136" s="140">
        <f t="shared" si="20"/>
        <v>0</v>
      </c>
      <c r="AF136" s="140">
        <f t="shared" si="21"/>
        <v>0</v>
      </c>
      <c r="AG136" s="140">
        <f t="shared" si="22"/>
        <v>0</v>
      </c>
      <c r="AH136" s="140">
        <f t="shared" si="30"/>
        <v>0</v>
      </c>
      <c r="AI136" s="140">
        <v>0</v>
      </c>
      <c r="AJ136" s="140" t="str">
        <f t="shared" si="31"/>
        <v>Factor de Emisión</v>
      </c>
      <c r="AK136" s="83">
        <f t="shared" si="32"/>
        <v>0</v>
      </c>
      <c r="AL136" s="83">
        <f t="shared" si="33"/>
        <v>0</v>
      </c>
      <c r="AM136" s="83">
        <f t="shared" si="34"/>
        <v>0</v>
      </c>
      <c r="AN136" s="94">
        <f t="shared" si="35"/>
        <v>0</v>
      </c>
      <c r="AO136" s="94">
        <f>IF(K136="",AN136*'Fraccion masica'!$AB$36,K136*AN136)</f>
        <v>0</v>
      </c>
      <c r="AP136" s="94">
        <f>IF(L136="",AN136*'Fraccion masica'!$AB$35,L136*AN136)</f>
        <v>0</v>
      </c>
      <c r="AQ136" s="141">
        <f>IFERROR(AO136*Hoja1!$C$24/Hoja1!$C$25/Hoja1!$C$26*16.04/1000000,0)</f>
        <v>0</v>
      </c>
      <c r="AR136" s="94">
        <f>IFERROR(AP136*Hoja1!$C$24/Hoja1!$C$25/Hoja1!$C$26*44.01/1000000,0)</f>
        <v>0</v>
      </c>
    </row>
    <row r="137" spans="2:44" x14ac:dyDescent="0.75">
      <c r="B137" s="52"/>
      <c r="C137" s="52"/>
      <c r="D137" s="52"/>
      <c r="E137" s="125"/>
      <c r="F137" s="125"/>
      <c r="G137" s="131"/>
      <c r="H137" s="92"/>
      <c r="I137" s="14"/>
      <c r="J137" s="19"/>
      <c r="K137" s="93"/>
      <c r="L137" s="93"/>
      <c r="M137" s="122" t="str">
        <f t="shared" si="23"/>
        <v/>
      </c>
      <c r="N137" s="78">
        <f t="shared" si="24"/>
        <v>0</v>
      </c>
      <c r="O137" s="78">
        <f t="shared" si="25"/>
        <v>0</v>
      </c>
      <c r="P137" s="78">
        <f t="shared" si="26"/>
        <v>0</v>
      </c>
      <c r="Q137" s="78" t="str">
        <f t="shared" si="27"/>
        <v>Factor de Emisión</v>
      </c>
      <c r="R137" s="78">
        <f t="shared" si="28"/>
        <v>0</v>
      </c>
      <c r="S137" s="155">
        <f t="shared" si="29"/>
        <v>0</v>
      </c>
      <c r="T137" s="78">
        <f>R137+S137*Hoja1!$C$19</f>
        <v>0</v>
      </c>
      <c r="AE137" s="140">
        <f t="shared" si="20"/>
        <v>0</v>
      </c>
      <c r="AF137" s="140">
        <f t="shared" si="21"/>
        <v>0</v>
      </c>
      <c r="AG137" s="140">
        <f t="shared" si="22"/>
        <v>0</v>
      </c>
      <c r="AH137" s="140">
        <f t="shared" si="30"/>
        <v>0</v>
      </c>
      <c r="AI137" s="140">
        <v>0</v>
      </c>
      <c r="AJ137" s="140" t="str">
        <f t="shared" si="31"/>
        <v>Factor de Emisión</v>
      </c>
      <c r="AK137" s="83">
        <f t="shared" si="32"/>
        <v>0</v>
      </c>
      <c r="AL137" s="83">
        <f t="shared" si="33"/>
        <v>0</v>
      </c>
      <c r="AM137" s="83">
        <f t="shared" si="34"/>
        <v>0</v>
      </c>
      <c r="AN137" s="94">
        <f t="shared" si="35"/>
        <v>0</v>
      </c>
      <c r="AO137" s="94">
        <f>IF(K137="",AN137*'Fraccion masica'!$AB$36,K137*AN137)</f>
        <v>0</v>
      </c>
      <c r="AP137" s="94">
        <f>IF(L137="",AN137*'Fraccion masica'!$AB$35,L137*AN137)</f>
        <v>0</v>
      </c>
      <c r="AQ137" s="141">
        <f>IFERROR(AO137*Hoja1!$C$24/Hoja1!$C$25/Hoja1!$C$26*16.04/1000000,0)</f>
        <v>0</v>
      </c>
      <c r="AR137" s="94">
        <f>IFERROR(AP137*Hoja1!$C$24/Hoja1!$C$25/Hoja1!$C$26*44.01/1000000,0)</f>
        <v>0</v>
      </c>
    </row>
    <row r="138" spans="2:44" x14ac:dyDescent="0.75">
      <c r="B138" s="52"/>
      <c r="C138" s="52"/>
      <c r="D138" s="52"/>
      <c r="E138" s="125"/>
      <c r="F138" s="125"/>
      <c r="G138" s="131"/>
      <c r="H138" s="92"/>
      <c r="I138" s="14"/>
      <c r="J138" s="19"/>
      <c r="K138" s="93"/>
      <c r="L138" s="93"/>
      <c r="M138" s="122" t="str">
        <f t="shared" si="23"/>
        <v/>
      </c>
      <c r="N138" s="78">
        <f t="shared" si="24"/>
        <v>0</v>
      </c>
      <c r="O138" s="78">
        <f t="shared" si="25"/>
        <v>0</v>
      </c>
      <c r="P138" s="78">
        <f t="shared" si="26"/>
        <v>0</v>
      </c>
      <c r="Q138" s="78" t="str">
        <f t="shared" si="27"/>
        <v>Factor de Emisión</v>
      </c>
      <c r="R138" s="78">
        <f t="shared" si="28"/>
        <v>0</v>
      </c>
      <c r="S138" s="155">
        <f t="shared" si="29"/>
        <v>0</v>
      </c>
      <c r="T138" s="78">
        <f>R138+S138*Hoja1!$C$19</f>
        <v>0</v>
      </c>
      <c r="AE138" s="140">
        <f t="shared" si="20"/>
        <v>0</v>
      </c>
      <c r="AF138" s="140">
        <f t="shared" si="21"/>
        <v>0</v>
      </c>
      <c r="AG138" s="140">
        <f t="shared" si="22"/>
        <v>0</v>
      </c>
      <c r="AH138" s="140">
        <f t="shared" si="30"/>
        <v>0</v>
      </c>
      <c r="AI138" s="140">
        <v>0</v>
      </c>
      <c r="AJ138" s="140" t="str">
        <f t="shared" si="31"/>
        <v>Factor de Emisión</v>
      </c>
      <c r="AK138" s="83">
        <f t="shared" si="32"/>
        <v>0</v>
      </c>
      <c r="AL138" s="83">
        <f t="shared" si="33"/>
        <v>0</v>
      </c>
      <c r="AM138" s="83">
        <f t="shared" si="34"/>
        <v>0</v>
      </c>
      <c r="AN138" s="94">
        <f t="shared" si="35"/>
        <v>0</v>
      </c>
      <c r="AO138" s="94">
        <f>IF(K138="",AN138*'Fraccion masica'!$AB$36,K138*AN138)</f>
        <v>0</v>
      </c>
      <c r="AP138" s="94">
        <f>IF(L138="",AN138*'Fraccion masica'!$AB$35,L138*AN138)</f>
        <v>0</v>
      </c>
      <c r="AQ138" s="141">
        <f>IFERROR(AO138*Hoja1!$C$24/Hoja1!$C$25/Hoja1!$C$26*16.04/1000000,0)</f>
        <v>0</v>
      </c>
      <c r="AR138" s="94">
        <f>IFERROR(AP138*Hoja1!$C$24/Hoja1!$C$25/Hoja1!$C$26*44.01/1000000,0)</f>
        <v>0</v>
      </c>
    </row>
    <row r="139" spans="2:44" x14ac:dyDescent="0.75">
      <c r="B139" s="52"/>
      <c r="C139" s="52"/>
      <c r="D139" s="52"/>
      <c r="E139" s="125"/>
      <c r="F139" s="125"/>
      <c r="G139" s="131"/>
      <c r="H139" s="92"/>
      <c r="I139" s="14"/>
      <c r="J139" s="19"/>
      <c r="K139" s="93"/>
      <c r="L139" s="93"/>
      <c r="M139" s="122" t="str">
        <f t="shared" si="23"/>
        <v/>
      </c>
      <c r="N139" s="78">
        <f t="shared" si="24"/>
        <v>0</v>
      </c>
      <c r="O139" s="78">
        <f t="shared" si="25"/>
        <v>0</v>
      </c>
      <c r="P139" s="78">
        <f t="shared" si="26"/>
        <v>0</v>
      </c>
      <c r="Q139" s="78" t="str">
        <f t="shared" si="27"/>
        <v>Factor de Emisión</v>
      </c>
      <c r="R139" s="78">
        <f t="shared" si="28"/>
        <v>0</v>
      </c>
      <c r="S139" s="155">
        <f t="shared" si="29"/>
        <v>0</v>
      </c>
      <c r="T139" s="78">
        <f>R139+S139*Hoja1!$C$19</f>
        <v>0</v>
      </c>
      <c r="AE139" s="140">
        <f t="shared" si="20"/>
        <v>0</v>
      </c>
      <c r="AF139" s="140">
        <f t="shared" si="21"/>
        <v>0</v>
      </c>
      <c r="AG139" s="140">
        <f t="shared" si="22"/>
        <v>0</v>
      </c>
      <c r="AH139" s="140">
        <f t="shared" si="30"/>
        <v>0</v>
      </c>
      <c r="AI139" s="140">
        <v>0</v>
      </c>
      <c r="AJ139" s="140" t="str">
        <f t="shared" si="31"/>
        <v>Factor de Emisión</v>
      </c>
      <c r="AK139" s="83">
        <f t="shared" si="32"/>
        <v>0</v>
      </c>
      <c r="AL139" s="83">
        <f t="shared" si="33"/>
        <v>0</v>
      </c>
      <c r="AM139" s="83">
        <f t="shared" si="34"/>
        <v>0</v>
      </c>
      <c r="AN139" s="94">
        <f t="shared" si="35"/>
        <v>0</v>
      </c>
      <c r="AO139" s="94">
        <f>IF(K139="",AN139*'Fraccion masica'!$AB$36,K139*AN139)</f>
        <v>0</v>
      </c>
      <c r="AP139" s="94">
        <f>IF(L139="",AN139*'Fraccion masica'!$AB$35,L139*AN139)</f>
        <v>0</v>
      </c>
      <c r="AQ139" s="141">
        <f>IFERROR(AO139*Hoja1!$C$24/Hoja1!$C$25/Hoja1!$C$26*16.04/1000000,0)</f>
        <v>0</v>
      </c>
      <c r="AR139" s="94">
        <f>IFERROR(AP139*Hoja1!$C$24/Hoja1!$C$25/Hoja1!$C$26*44.01/1000000,0)</f>
        <v>0</v>
      </c>
    </row>
    <row r="140" spans="2:44" x14ac:dyDescent="0.75">
      <c r="B140" s="52"/>
      <c r="C140" s="52"/>
      <c r="D140" s="52"/>
      <c r="E140" s="125"/>
      <c r="F140" s="125"/>
      <c r="G140" s="131"/>
      <c r="H140" s="92"/>
      <c r="I140" s="14"/>
      <c r="J140" s="19"/>
      <c r="K140" s="93"/>
      <c r="L140" s="93"/>
      <c r="M140" s="122" t="str">
        <f t="shared" si="23"/>
        <v/>
      </c>
      <c r="N140" s="78">
        <f t="shared" si="24"/>
        <v>0</v>
      </c>
      <c r="O140" s="78">
        <f t="shared" si="25"/>
        <v>0</v>
      </c>
      <c r="P140" s="78">
        <f t="shared" si="26"/>
        <v>0</v>
      </c>
      <c r="Q140" s="78" t="str">
        <f t="shared" si="27"/>
        <v>Factor de Emisión</v>
      </c>
      <c r="R140" s="78">
        <f t="shared" si="28"/>
        <v>0</v>
      </c>
      <c r="S140" s="155">
        <f t="shared" si="29"/>
        <v>0</v>
      </c>
      <c r="T140" s="78">
        <f>R140+S140*Hoja1!$C$19</f>
        <v>0</v>
      </c>
      <c r="AE140" s="140">
        <f t="shared" si="20"/>
        <v>0</v>
      </c>
      <c r="AF140" s="140">
        <f t="shared" si="21"/>
        <v>0</v>
      </c>
      <c r="AG140" s="140">
        <f t="shared" si="22"/>
        <v>0</v>
      </c>
      <c r="AH140" s="140">
        <f t="shared" si="30"/>
        <v>0</v>
      </c>
      <c r="AI140" s="140">
        <v>0</v>
      </c>
      <c r="AJ140" s="140" t="str">
        <f t="shared" si="31"/>
        <v>Factor de Emisión</v>
      </c>
      <c r="AK140" s="83">
        <f t="shared" si="32"/>
        <v>0</v>
      </c>
      <c r="AL140" s="83">
        <f t="shared" si="33"/>
        <v>0</v>
      </c>
      <c r="AM140" s="83">
        <f t="shared" si="34"/>
        <v>0</v>
      </c>
      <c r="AN140" s="94">
        <f t="shared" si="35"/>
        <v>0</v>
      </c>
      <c r="AO140" s="94">
        <f>IF(K140="",AN140*'Fraccion masica'!$AB$36,K140*AN140)</f>
        <v>0</v>
      </c>
      <c r="AP140" s="94">
        <f>IF(L140="",AN140*'Fraccion masica'!$AB$35,L140*AN140)</f>
        <v>0</v>
      </c>
      <c r="AQ140" s="141">
        <f>IFERROR(AO140*Hoja1!$C$24/Hoja1!$C$25/Hoja1!$C$26*16.04/1000000,0)</f>
        <v>0</v>
      </c>
      <c r="AR140" s="94">
        <f>IFERROR(AP140*Hoja1!$C$24/Hoja1!$C$25/Hoja1!$C$26*44.01/1000000,0)</f>
        <v>0</v>
      </c>
    </row>
    <row r="141" spans="2:44" x14ac:dyDescent="0.75">
      <c r="B141" s="52"/>
      <c r="C141" s="52"/>
      <c r="D141" s="52"/>
      <c r="E141" s="125"/>
      <c r="F141" s="125"/>
      <c r="G141" s="131"/>
      <c r="H141" s="92"/>
      <c r="I141" s="14"/>
      <c r="J141" s="19"/>
      <c r="K141" s="93"/>
      <c r="L141" s="93"/>
      <c r="M141" s="122" t="str">
        <f t="shared" si="23"/>
        <v/>
      </c>
      <c r="N141" s="78">
        <f t="shared" si="24"/>
        <v>0</v>
      </c>
      <c r="O141" s="78">
        <f t="shared" si="25"/>
        <v>0</v>
      </c>
      <c r="P141" s="78">
        <f t="shared" si="26"/>
        <v>0</v>
      </c>
      <c r="Q141" s="78" t="str">
        <f t="shared" si="27"/>
        <v>Factor de Emisión</v>
      </c>
      <c r="R141" s="78">
        <f t="shared" si="28"/>
        <v>0</v>
      </c>
      <c r="S141" s="155">
        <f t="shared" si="29"/>
        <v>0</v>
      </c>
      <c r="T141" s="78">
        <f>R141+S141*Hoja1!$C$19</f>
        <v>0</v>
      </c>
      <c r="AE141" s="140">
        <f t="shared" si="20"/>
        <v>0</v>
      </c>
      <c r="AF141" s="140">
        <f t="shared" si="21"/>
        <v>0</v>
      </c>
      <c r="AG141" s="140">
        <f t="shared" si="22"/>
        <v>0</v>
      </c>
      <c r="AH141" s="140">
        <f t="shared" si="30"/>
        <v>0</v>
      </c>
      <c r="AI141" s="140">
        <v>0</v>
      </c>
      <c r="AJ141" s="140" t="str">
        <f t="shared" si="31"/>
        <v>Factor de Emisión</v>
      </c>
      <c r="AK141" s="83">
        <f t="shared" si="32"/>
        <v>0</v>
      </c>
      <c r="AL141" s="83">
        <f t="shared" si="33"/>
        <v>0</v>
      </c>
      <c r="AM141" s="83">
        <f t="shared" si="34"/>
        <v>0</v>
      </c>
      <c r="AN141" s="94">
        <f t="shared" si="35"/>
        <v>0</v>
      </c>
      <c r="AO141" s="94">
        <f>IF(K141="",AN141*'Fraccion masica'!$AB$36,K141*AN141)</f>
        <v>0</v>
      </c>
      <c r="AP141" s="94">
        <f>IF(L141="",AN141*'Fraccion masica'!$AB$35,L141*AN141)</f>
        <v>0</v>
      </c>
      <c r="AQ141" s="141">
        <f>IFERROR(AO141*Hoja1!$C$24/Hoja1!$C$25/Hoja1!$C$26*16.04/1000000,0)</f>
        <v>0</v>
      </c>
      <c r="AR141" s="94">
        <f>IFERROR(AP141*Hoja1!$C$24/Hoja1!$C$25/Hoja1!$C$26*44.01/1000000,0)</f>
        <v>0</v>
      </c>
    </row>
    <row r="142" spans="2:44" x14ac:dyDescent="0.75">
      <c r="B142" s="52"/>
      <c r="C142" s="52"/>
      <c r="D142" s="52"/>
      <c r="E142" s="125"/>
      <c r="F142" s="125"/>
      <c r="G142" s="131"/>
      <c r="H142" s="92"/>
      <c r="I142" s="14"/>
      <c r="J142" s="19"/>
      <c r="K142" s="93"/>
      <c r="L142" s="93"/>
      <c r="M142" s="122" t="str">
        <f t="shared" si="23"/>
        <v/>
      </c>
      <c r="N142" s="78">
        <f t="shared" si="24"/>
        <v>0</v>
      </c>
      <c r="O142" s="78">
        <f t="shared" si="25"/>
        <v>0</v>
      </c>
      <c r="P142" s="78">
        <f t="shared" si="26"/>
        <v>0</v>
      </c>
      <c r="Q142" s="78" t="str">
        <f t="shared" si="27"/>
        <v>Factor de Emisión</v>
      </c>
      <c r="R142" s="78">
        <f t="shared" si="28"/>
        <v>0</v>
      </c>
      <c r="S142" s="155">
        <f t="shared" si="29"/>
        <v>0</v>
      </c>
      <c r="T142" s="78">
        <f>R142+S142*Hoja1!$C$19</f>
        <v>0</v>
      </c>
      <c r="AE142" s="140">
        <f t="shared" si="20"/>
        <v>0</v>
      </c>
      <c r="AF142" s="140">
        <f t="shared" si="21"/>
        <v>0</v>
      </c>
      <c r="AG142" s="140">
        <f t="shared" si="22"/>
        <v>0</v>
      </c>
      <c r="AH142" s="140">
        <f t="shared" si="30"/>
        <v>0</v>
      </c>
      <c r="AI142" s="140">
        <v>0</v>
      </c>
      <c r="AJ142" s="140" t="str">
        <f t="shared" si="31"/>
        <v>Factor de Emisión</v>
      </c>
      <c r="AK142" s="83">
        <f t="shared" si="32"/>
        <v>0</v>
      </c>
      <c r="AL142" s="83">
        <f t="shared" si="33"/>
        <v>0</v>
      </c>
      <c r="AM142" s="83">
        <f t="shared" si="34"/>
        <v>0</v>
      </c>
      <c r="AN142" s="94">
        <f t="shared" si="35"/>
        <v>0</v>
      </c>
      <c r="AO142" s="94">
        <f>IF(K142="",AN142*'Fraccion masica'!$AB$36,K142*AN142)</f>
        <v>0</v>
      </c>
      <c r="AP142" s="94">
        <f>IF(L142="",AN142*'Fraccion masica'!$AB$35,L142*AN142)</f>
        <v>0</v>
      </c>
      <c r="AQ142" s="141">
        <f>IFERROR(AO142*Hoja1!$C$24/Hoja1!$C$25/Hoja1!$C$26*16.04/1000000,0)</f>
        <v>0</v>
      </c>
      <c r="AR142" s="94">
        <f>IFERROR(AP142*Hoja1!$C$24/Hoja1!$C$25/Hoja1!$C$26*44.01/1000000,0)</f>
        <v>0</v>
      </c>
    </row>
    <row r="143" spans="2:44" x14ac:dyDescent="0.75">
      <c r="B143" s="52"/>
      <c r="C143" s="52"/>
      <c r="D143" s="52"/>
      <c r="E143" s="125"/>
      <c r="F143" s="125"/>
      <c r="G143" s="131"/>
      <c r="H143" s="92"/>
      <c r="I143" s="14"/>
      <c r="J143" s="19"/>
      <c r="K143" s="93"/>
      <c r="L143" s="93"/>
      <c r="M143" s="122" t="str">
        <f t="shared" si="23"/>
        <v/>
      </c>
      <c r="N143" s="78">
        <f t="shared" si="24"/>
        <v>0</v>
      </c>
      <c r="O143" s="78">
        <f t="shared" si="25"/>
        <v>0</v>
      </c>
      <c r="P143" s="78">
        <f t="shared" si="26"/>
        <v>0</v>
      </c>
      <c r="Q143" s="78" t="str">
        <f t="shared" si="27"/>
        <v>Factor de Emisión</v>
      </c>
      <c r="R143" s="78">
        <f t="shared" si="28"/>
        <v>0</v>
      </c>
      <c r="S143" s="155">
        <f t="shared" si="29"/>
        <v>0</v>
      </c>
      <c r="T143" s="78">
        <f>R143+S143*Hoja1!$C$19</f>
        <v>0</v>
      </c>
      <c r="AE143" s="140">
        <f t="shared" si="20"/>
        <v>0</v>
      </c>
      <c r="AF143" s="140">
        <f t="shared" si="21"/>
        <v>0</v>
      </c>
      <c r="AG143" s="140">
        <f t="shared" si="22"/>
        <v>0</v>
      </c>
      <c r="AH143" s="140">
        <f t="shared" si="30"/>
        <v>0</v>
      </c>
      <c r="AI143" s="140">
        <v>0</v>
      </c>
      <c r="AJ143" s="140" t="str">
        <f t="shared" si="31"/>
        <v>Factor de Emisión</v>
      </c>
      <c r="AK143" s="83">
        <f t="shared" si="32"/>
        <v>0</v>
      </c>
      <c r="AL143" s="83">
        <f t="shared" si="33"/>
        <v>0</v>
      </c>
      <c r="AM143" s="83">
        <f t="shared" si="34"/>
        <v>0</v>
      </c>
      <c r="AN143" s="94">
        <f t="shared" si="35"/>
        <v>0</v>
      </c>
      <c r="AO143" s="94">
        <f>IF(K143="",AN143*'Fraccion masica'!$AB$36,K143*AN143)</f>
        <v>0</v>
      </c>
      <c r="AP143" s="94">
        <f>IF(L143="",AN143*'Fraccion masica'!$AB$35,L143*AN143)</f>
        <v>0</v>
      </c>
      <c r="AQ143" s="141">
        <f>IFERROR(AO143*Hoja1!$C$24/Hoja1!$C$25/Hoja1!$C$26*16.04/1000000,0)</f>
        <v>0</v>
      </c>
      <c r="AR143" s="94">
        <f>IFERROR(AP143*Hoja1!$C$24/Hoja1!$C$25/Hoja1!$C$26*44.01/1000000,0)</f>
        <v>0</v>
      </c>
    </row>
    <row r="144" spans="2:44" x14ac:dyDescent="0.75">
      <c r="B144" s="52"/>
      <c r="C144" s="52"/>
      <c r="D144" s="52"/>
      <c r="E144" s="125"/>
      <c r="F144" s="125"/>
      <c r="G144" s="131"/>
      <c r="H144" s="92"/>
      <c r="I144" s="14"/>
      <c r="J144" s="19"/>
      <c r="K144" s="93"/>
      <c r="L144" s="93"/>
      <c r="M144" s="122" t="str">
        <f t="shared" si="23"/>
        <v/>
      </c>
      <c r="N144" s="78">
        <f t="shared" si="24"/>
        <v>0</v>
      </c>
      <c r="O144" s="78">
        <f t="shared" si="25"/>
        <v>0</v>
      </c>
      <c r="P144" s="78">
        <f t="shared" si="26"/>
        <v>0</v>
      </c>
      <c r="Q144" s="78" t="str">
        <f t="shared" si="27"/>
        <v>Factor de Emisión</v>
      </c>
      <c r="R144" s="78">
        <f t="shared" si="28"/>
        <v>0</v>
      </c>
      <c r="S144" s="155">
        <f t="shared" si="29"/>
        <v>0</v>
      </c>
      <c r="T144" s="78">
        <f>R144+S144*Hoja1!$C$19</f>
        <v>0</v>
      </c>
      <c r="AE144" s="140">
        <f t="shared" si="20"/>
        <v>0</v>
      </c>
      <c r="AF144" s="140">
        <f t="shared" si="21"/>
        <v>0</v>
      </c>
      <c r="AG144" s="140">
        <f t="shared" si="22"/>
        <v>0</v>
      </c>
      <c r="AH144" s="140">
        <f t="shared" si="30"/>
        <v>0</v>
      </c>
      <c r="AI144" s="140">
        <v>0</v>
      </c>
      <c r="AJ144" s="140" t="str">
        <f t="shared" si="31"/>
        <v>Factor de Emisión</v>
      </c>
      <c r="AK144" s="83">
        <f t="shared" si="32"/>
        <v>0</v>
      </c>
      <c r="AL144" s="83">
        <f t="shared" si="33"/>
        <v>0</v>
      </c>
      <c r="AM144" s="83">
        <f t="shared" si="34"/>
        <v>0</v>
      </c>
      <c r="AN144" s="94">
        <f t="shared" si="35"/>
        <v>0</v>
      </c>
      <c r="AO144" s="94">
        <f>IF(K144="",AN144*'Fraccion masica'!$AB$36,K144*AN144)</f>
        <v>0</v>
      </c>
      <c r="AP144" s="94">
        <f>IF(L144="",AN144*'Fraccion masica'!$AB$35,L144*AN144)</f>
        <v>0</v>
      </c>
      <c r="AQ144" s="141">
        <f>IFERROR(AO144*Hoja1!$C$24/Hoja1!$C$25/Hoja1!$C$26*16.04/1000000,0)</f>
        <v>0</v>
      </c>
      <c r="AR144" s="94">
        <f>IFERROR(AP144*Hoja1!$C$24/Hoja1!$C$25/Hoja1!$C$26*44.01/1000000,0)</f>
        <v>0</v>
      </c>
    </row>
    <row r="145" spans="2:44" x14ac:dyDescent="0.75">
      <c r="B145" s="52"/>
      <c r="C145" s="52"/>
      <c r="D145" s="52"/>
      <c r="E145" s="125"/>
      <c r="F145" s="125"/>
      <c r="G145" s="131"/>
      <c r="H145" s="92"/>
      <c r="I145" s="14"/>
      <c r="J145" s="19"/>
      <c r="K145" s="93"/>
      <c r="L145" s="93"/>
      <c r="M145" s="122" t="str">
        <f t="shared" si="23"/>
        <v/>
      </c>
      <c r="N145" s="78">
        <f t="shared" si="24"/>
        <v>0</v>
      </c>
      <c r="O145" s="78">
        <f t="shared" si="25"/>
        <v>0</v>
      </c>
      <c r="P145" s="78">
        <f t="shared" si="26"/>
        <v>0</v>
      </c>
      <c r="Q145" s="78" t="str">
        <f t="shared" si="27"/>
        <v>Factor de Emisión</v>
      </c>
      <c r="R145" s="78">
        <f t="shared" si="28"/>
        <v>0</v>
      </c>
      <c r="S145" s="155">
        <f t="shared" si="29"/>
        <v>0</v>
      </c>
      <c r="T145" s="78">
        <f>R145+S145*Hoja1!$C$19</f>
        <v>0</v>
      </c>
      <c r="AE145" s="140">
        <f t="shared" si="20"/>
        <v>0</v>
      </c>
      <c r="AF145" s="140">
        <f t="shared" si="21"/>
        <v>0</v>
      </c>
      <c r="AG145" s="140">
        <f t="shared" si="22"/>
        <v>0</v>
      </c>
      <c r="AH145" s="140">
        <f t="shared" si="30"/>
        <v>0</v>
      </c>
      <c r="AI145" s="140">
        <v>0</v>
      </c>
      <c r="AJ145" s="140" t="str">
        <f t="shared" si="31"/>
        <v>Factor de Emisión</v>
      </c>
      <c r="AK145" s="83">
        <f t="shared" si="32"/>
        <v>0</v>
      </c>
      <c r="AL145" s="83">
        <f t="shared" si="33"/>
        <v>0</v>
      </c>
      <c r="AM145" s="83">
        <f t="shared" si="34"/>
        <v>0</v>
      </c>
      <c r="AN145" s="94">
        <f t="shared" si="35"/>
        <v>0</v>
      </c>
      <c r="AO145" s="94">
        <f>IF(K145="",AN145*'Fraccion masica'!$AB$36,K145*AN145)</f>
        <v>0</v>
      </c>
      <c r="AP145" s="94">
        <f>IF(L145="",AN145*'Fraccion masica'!$AB$35,L145*AN145)</f>
        <v>0</v>
      </c>
      <c r="AQ145" s="141">
        <f>IFERROR(AO145*Hoja1!$C$24/Hoja1!$C$25/Hoja1!$C$26*16.04/1000000,0)</f>
        <v>0</v>
      </c>
      <c r="AR145" s="94">
        <f>IFERROR(AP145*Hoja1!$C$24/Hoja1!$C$25/Hoja1!$C$26*44.01/1000000,0)</f>
        <v>0</v>
      </c>
    </row>
    <row r="146" spans="2:44" x14ac:dyDescent="0.75">
      <c r="B146" s="52"/>
      <c r="C146" s="52"/>
      <c r="D146" s="52"/>
      <c r="E146" s="125"/>
      <c r="F146" s="125"/>
      <c r="G146" s="131"/>
      <c r="H146" s="92"/>
      <c r="I146" s="14"/>
      <c r="J146" s="19"/>
      <c r="K146" s="93"/>
      <c r="L146" s="93"/>
      <c r="M146" s="122" t="str">
        <f t="shared" si="23"/>
        <v/>
      </c>
      <c r="N146" s="78">
        <f t="shared" si="24"/>
        <v>0</v>
      </c>
      <c r="O146" s="78">
        <f t="shared" si="25"/>
        <v>0</v>
      </c>
      <c r="P146" s="78">
        <f t="shared" si="26"/>
        <v>0</v>
      </c>
      <c r="Q146" s="78" t="str">
        <f t="shared" si="27"/>
        <v>Factor de Emisión</v>
      </c>
      <c r="R146" s="78">
        <f t="shared" si="28"/>
        <v>0</v>
      </c>
      <c r="S146" s="155">
        <f t="shared" si="29"/>
        <v>0</v>
      </c>
      <c r="T146" s="78">
        <f>R146+S146*Hoja1!$C$19</f>
        <v>0</v>
      </c>
      <c r="AE146" s="140">
        <f t="shared" si="20"/>
        <v>0</v>
      </c>
      <c r="AF146" s="140">
        <f t="shared" si="21"/>
        <v>0</v>
      </c>
      <c r="AG146" s="140">
        <f t="shared" si="22"/>
        <v>0</v>
      </c>
      <c r="AH146" s="140">
        <f t="shared" si="30"/>
        <v>0</v>
      </c>
      <c r="AI146" s="140">
        <v>0</v>
      </c>
      <c r="AJ146" s="140" t="str">
        <f t="shared" si="31"/>
        <v>Factor de Emisión</v>
      </c>
      <c r="AK146" s="83">
        <f t="shared" si="32"/>
        <v>0</v>
      </c>
      <c r="AL146" s="83">
        <f t="shared" si="33"/>
        <v>0</v>
      </c>
      <c r="AM146" s="83">
        <f t="shared" si="34"/>
        <v>0</v>
      </c>
      <c r="AN146" s="94">
        <f t="shared" si="35"/>
        <v>0</v>
      </c>
      <c r="AO146" s="94">
        <f>IF(K146="",AN146*'Fraccion masica'!$AB$36,K146*AN146)</f>
        <v>0</v>
      </c>
      <c r="AP146" s="94">
        <f>IF(L146="",AN146*'Fraccion masica'!$AB$35,L146*AN146)</f>
        <v>0</v>
      </c>
      <c r="AQ146" s="141">
        <f>IFERROR(AO146*Hoja1!$C$24/Hoja1!$C$25/Hoja1!$C$26*16.04/1000000,0)</f>
        <v>0</v>
      </c>
      <c r="AR146" s="94">
        <f>IFERROR(AP146*Hoja1!$C$24/Hoja1!$C$25/Hoja1!$C$26*44.01/1000000,0)</f>
        <v>0</v>
      </c>
    </row>
    <row r="147" spans="2:44" x14ac:dyDescent="0.75">
      <c r="B147" s="52"/>
      <c r="C147" s="52"/>
      <c r="D147" s="52"/>
      <c r="E147" s="125"/>
      <c r="F147" s="125"/>
      <c r="G147" s="131"/>
      <c r="H147" s="92"/>
      <c r="I147" s="14"/>
      <c r="J147" s="19"/>
      <c r="K147" s="93"/>
      <c r="L147" s="93"/>
      <c r="M147" s="122" t="str">
        <f t="shared" si="23"/>
        <v/>
      </c>
      <c r="N147" s="78">
        <f t="shared" si="24"/>
        <v>0</v>
      </c>
      <c r="O147" s="78">
        <f t="shared" si="25"/>
        <v>0</v>
      </c>
      <c r="P147" s="78">
        <f t="shared" si="26"/>
        <v>0</v>
      </c>
      <c r="Q147" s="78" t="str">
        <f t="shared" si="27"/>
        <v>Factor de Emisión</v>
      </c>
      <c r="R147" s="78">
        <f t="shared" si="28"/>
        <v>0</v>
      </c>
      <c r="S147" s="155">
        <f t="shared" si="29"/>
        <v>0</v>
      </c>
      <c r="T147" s="78">
        <f>R147+S147*Hoja1!$C$19</f>
        <v>0</v>
      </c>
      <c r="AE147" s="140">
        <f t="shared" si="20"/>
        <v>0</v>
      </c>
      <c r="AF147" s="140">
        <f t="shared" si="21"/>
        <v>0</v>
      </c>
      <c r="AG147" s="140">
        <f t="shared" si="22"/>
        <v>0</v>
      </c>
      <c r="AH147" s="140">
        <f t="shared" si="30"/>
        <v>0</v>
      </c>
      <c r="AI147" s="140">
        <v>0</v>
      </c>
      <c r="AJ147" s="140" t="str">
        <f t="shared" si="31"/>
        <v>Factor de Emisión</v>
      </c>
      <c r="AK147" s="83">
        <f t="shared" si="32"/>
        <v>0</v>
      </c>
      <c r="AL147" s="83">
        <f t="shared" si="33"/>
        <v>0</v>
      </c>
      <c r="AM147" s="83">
        <f t="shared" si="34"/>
        <v>0</v>
      </c>
      <c r="AN147" s="94">
        <f t="shared" si="35"/>
        <v>0</v>
      </c>
      <c r="AO147" s="94">
        <f>IF(K147="",AN147*'Fraccion masica'!$AB$36,K147*AN147)</f>
        <v>0</v>
      </c>
      <c r="AP147" s="94">
        <f>IF(L147="",AN147*'Fraccion masica'!$AB$35,L147*AN147)</f>
        <v>0</v>
      </c>
      <c r="AQ147" s="141">
        <f>IFERROR(AO147*Hoja1!$C$24/Hoja1!$C$25/Hoja1!$C$26*16.04/1000000,0)</f>
        <v>0</v>
      </c>
      <c r="AR147" s="94">
        <f>IFERROR(AP147*Hoja1!$C$24/Hoja1!$C$25/Hoja1!$C$26*44.01/1000000,0)</f>
        <v>0</v>
      </c>
    </row>
    <row r="148" spans="2:44" x14ac:dyDescent="0.75">
      <c r="B148" s="52"/>
      <c r="C148" s="52"/>
      <c r="D148" s="52"/>
      <c r="E148" s="125"/>
      <c r="F148" s="125"/>
      <c r="G148" s="131"/>
      <c r="H148" s="92"/>
      <c r="I148" s="14"/>
      <c r="J148" s="19"/>
      <c r="K148" s="93"/>
      <c r="L148" s="93"/>
      <c r="M148" s="122" t="str">
        <f t="shared" si="23"/>
        <v/>
      </c>
      <c r="N148" s="78">
        <f t="shared" si="24"/>
        <v>0</v>
      </c>
      <c r="O148" s="78">
        <f t="shared" si="25"/>
        <v>0</v>
      </c>
      <c r="P148" s="78">
        <f t="shared" si="26"/>
        <v>0</v>
      </c>
      <c r="Q148" s="78" t="str">
        <f t="shared" si="27"/>
        <v>Factor de Emisión</v>
      </c>
      <c r="R148" s="78">
        <f t="shared" si="28"/>
        <v>0</v>
      </c>
      <c r="S148" s="155">
        <f t="shared" si="29"/>
        <v>0</v>
      </c>
      <c r="T148" s="78">
        <f>R148+S148*Hoja1!$C$19</f>
        <v>0</v>
      </c>
      <c r="AE148" s="140">
        <f t="shared" si="20"/>
        <v>0</v>
      </c>
      <c r="AF148" s="140">
        <f t="shared" si="21"/>
        <v>0</v>
      </c>
      <c r="AG148" s="140">
        <f t="shared" si="22"/>
        <v>0</v>
      </c>
      <c r="AH148" s="140">
        <f t="shared" si="30"/>
        <v>0</v>
      </c>
      <c r="AI148" s="140">
        <v>0</v>
      </c>
      <c r="AJ148" s="140" t="str">
        <f t="shared" si="31"/>
        <v>Factor de Emisión</v>
      </c>
      <c r="AK148" s="83">
        <f t="shared" si="32"/>
        <v>0</v>
      </c>
      <c r="AL148" s="83">
        <f t="shared" si="33"/>
        <v>0</v>
      </c>
      <c r="AM148" s="83">
        <f t="shared" si="34"/>
        <v>0</v>
      </c>
      <c r="AN148" s="94">
        <f t="shared" si="35"/>
        <v>0</v>
      </c>
      <c r="AO148" s="94">
        <f>IF(K148="",AN148*'Fraccion masica'!$AB$36,K148*AN148)</f>
        <v>0</v>
      </c>
      <c r="AP148" s="94">
        <f>IF(L148="",AN148*'Fraccion masica'!$AB$35,L148*AN148)</f>
        <v>0</v>
      </c>
      <c r="AQ148" s="141">
        <f>IFERROR(AO148*Hoja1!$C$24/Hoja1!$C$25/Hoja1!$C$26*16.04/1000000,0)</f>
        <v>0</v>
      </c>
      <c r="AR148" s="94">
        <f>IFERROR(AP148*Hoja1!$C$24/Hoja1!$C$25/Hoja1!$C$26*44.01/1000000,0)</f>
        <v>0</v>
      </c>
    </row>
    <row r="149" spans="2:44" x14ac:dyDescent="0.75">
      <c r="B149" s="52"/>
      <c r="C149" s="52"/>
      <c r="D149" s="52"/>
      <c r="E149" s="125"/>
      <c r="F149" s="125"/>
      <c r="G149" s="131"/>
      <c r="H149" s="92"/>
      <c r="I149" s="14"/>
      <c r="J149" s="19"/>
      <c r="K149" s="93"/>
      <c r="L149" s="93"/>
      <c r="M149" s="122" t="str">
        <f t="shared" si="23"/>
        <v/>
      </c>
      <c r="N149" s="78">
        <f t="shared" si="24"/>
        <v>0</v>
      </c>
      <c r="O149" s="78">
        <f t="shared" si="25"/>
        <v>0</v>
      </c>
      <c r="P149" s="78">
        <f t="shared" si="26"/>
        <v>0</v>
      </c>
      <c r="Q149" s="78" t="str">
        <f t="shared" si="27"/>
        <v>Factor de Emisión</v>
      </c>
      <c r="R149" s="78">
        <f t="shared" si="28"/>
        <v>0</v>
      </c>
      <c r="S149" s="155">
        <f t="shared" si="29"/>
        <v>0</v>
      </c>
      <c r="T149" s="78">
        <f>R149+S149*Hoja1!$C$19</f>
        <v>0</v>
      </c>
      <c r="AE149" s="140">
        <f t="shared" si="20"/>
        <v>0</v>
      </c>
      <c r="AF149" s="140">
        <f t="shared" si="21"/>
        <v>0</v>
      </c>
      <c r="AG149" s="140">
        <f t="shared" si="22"/>
        <v>0</v>
      </c>
      <c r="AH149" s="140">
        <f t="shared" si="30"/>
        <v>0</v>
      </c>
      <c r="AI149" s="140">
        <v>0</v>
      </c>
      <c r="AJ149" s="140" t="str">
        <f t="shared" si="31"/>
        <v>Factor de Emisión</v>
      </c>
      <c r="AK149" s="83">
        <f t="shared" si="32"/>
        <v>0</v>
      </c>
      <c r="AL149" s="83">
        <f t="shared" si="33"/>
        <v>0</v>
      </c>
      <c r="AM149" s="83">
        <f t="shared" si="34"/>
        <v>0</v>
      </c>
      <c r="AN149" s="94">
        <f t="shared" si="35"/>
        <v>0</v>
      </c>
      <c r="AO149" s="94">
        <f>IF(K149="",AN149*'Fraccion masica'!$AB$36,K149*AN149)</f>
        <v>0</v>
      </c>
      <c r="AP149" s="94">
        <f>IF(L149="",AN149*'Fraccion masica'!$AB$35,L149*AN149)</f>
        <v>0</v>
      </c>
      <c r="AQ149" s="141">
        <f>IFERROR(AO149*Hoja1!$C$24/Hoja1!$C$25/Hoja1!$C$26*16.04/1000000,0)</f>
        <v>0</v>
      </c>
      <c r="AR149" s="94">
        <f>IFERROR(AP149*Hoja1!$C$24/Hoja1!$C$25/Hoja1!$C$26*44.01/1000000,0)</f>
        <v>0</v>
      </c>
    </row>
    <row r="150" spans="2:44" x14ac:dyDescent="0.75">
      <c r="B150" s="52"/>
      <c r="C150" s="52"/>
      <c r="D150" s="52"/>
      <c r="E150" s="125"/>
      <c r="F150" s="125"/>
      <c r="G150" s="131"/>
      <c r="H150" s="92"/>
      <c r="I150" s="14"/>
      <c r="J150" s="19"/>
      <c r="K150" s="93"/>
      <c r="L150" s="93"/>
      <c r="M150" s="122" t="str">
        <f t="shared" si="23"/>
        <v/>
      </c>
      <c r="N150" s="78">
        <f t="shared" si="24"/>
        <v>0</v>
      </c>
      <c r="O150" s="78">
        <f t="shared" si="25"/>
        <v>0</v>
      </c>
      <c r="P150" s="78">
        <f t="shared" si="26"/>
        <v>0</v>
      </c>
      <c r="Q150" s="78" t="str">
        <f t="shared" si="27"/>
        <v>Factor de Emisión</v>
      </c>
      <c r="R150" s="78">
        <f t="shared" si="28"/>
        <v>0</v>
      </c>
      <c r="S150" s="155">
        <f t="shared" si="29"/>
        <v>0</v>
      </c>
      <c r="T150" s="78">
        <f>R150+S150*Hoja1!$C$19</f>
        <v>0</v>
      </c>
      <c r="AE150" s="140">
        <f t="shared" si="20"/>
        <v>0</v>
      </c>
      <c r="AF150" s="140">
        <f t="shared" si="21"/>
        <v>0</v>
      </c>
      <c r="AG150" s="140">
        <f t="shared" si="22"/>
        <v>0</v>
      </c>
      <c r="AH150" s="140">
        <f t="shared" si="30"/>
        <v>0</v>
      </c>
      <c r="AI150" s="140">
        <v>0</v>
      </c>
      <c r="AJ150" s="140" t="str">
        <f t="shared" si="31"/>
        <v>Factor de Emisión</v>
      </c>
      <c r="AK150" s="83">
        <f t="shared" si="32"/>
        <v>0</v>
      </c>
      <c r="AL150" s="83">
        <f t="shared" si="33"/>
        <v>0</v>
      </c>
      <c r="AM150" s="83">
        <f t="shared" si="34"/>
        <v>0</v>
      </c>
      <c r="AN150" s="94">
        <f t="shared" si="35"/>
        <v>0</v>
      </c>
      <c r="AO150" s="94">
        <f>IF(K150="",AN150*'Fraccion masica'!$AB$36,K150*AN150)</f>
        <v>0</v>
      </c>
      <c r="AP150" s="94">
        <f>IF(L150="",AN150*'Fraccion masica'!$AB$35,L150*AN150)</f>
        <v>0</v>
      </c>
      <c r="AQ150" s="141">
        <f>IFERROR(AO150*Hoja1!$C$24/Hoja1!$C$25/Hoja1!$C$26*16.04/1000000,0)</f>
        <v>0</v>
      </c>
      <c r="AR150" s="94">
        <f>IFERROR(AP150*Hoja1!$C$24/Hoja1!$C$25/Hoja1!$C$26*44.01/1000000,0)</f>
        <v>0</v>
      </c>
    </row>
    <row r="158" spans="2:44" x14ac:dyDescent="0.75">
      <c r="AF158" s="404" t="s">
        <v>743</v>
      </c>
      <c r="AG158" s="413" t="s">
        <v>725</v>
      </c>
      <c r="AH158" s="404" t="s">
        <v>293</v>
      </c>
      <c r="AI158" s="404" t="s">
        <v>738</v>
      </c>
      <c r="AJ158" s="404" t="s">
        <v>294</v>
      </c>
      <c r="AK158" s="404" t="s">
        <v>295</v>
      </c>
      <c r="AL158" s="404" t="s">
        <v>296</v>
      </c>
      <c r="AM158" s="404" t="s">
        <v>297</v>
      </c>
    </row>
    <row r="159" spans="2:44" x14ac:dyDescent="0.75">
      <c r="AF159" s="404"/>
      <c r="AG159" s="414"/>
      <c r="AH159" s="404"/>
      <c r="AI159" s="404"/>
      <c r="AJ159" s="404"/>
      <c r="AK159" s="404"/>
      <c r="AL159" s="404"/>
      <c r="AM159" s="404"/>
    </row>
    <row r="160" spans="2:44" x14ac:dyDescent="0.75">
      <c r="AF160" s="38" t="s">
        <v>498</v>
      </c>
      <c r="AG160" s="222" t="s">
        <v>586</v>
      </c>
      <c r="AH160" s="52">
        <f>SUMIFS(N$67:N$150,$M$67:$M$150,"="&amp;$AF160,$Q$67:$Q$150,"="&amp;$AG160)</f>
        <v>0</v>
      </c>
      <c r="AI160" s="52">
        <f t="shared" ref="AI160:AJ160" si="36">SUMIFS(O$67:O$150,$M$67:$M$150,"="&amp;$AF160,$Q$67:$Q$150,"="&amp;$AG160)</f>
        <v>0</v>
      </c>
      <c r="AJ160" s="52">
        <f t="shared" si="36"/>
        <v>40000</v>
      </c>
      <c r="AK160" s="52">
        <f>SUMIFS(R$67:R$150,$M$67:$M$150,"="&amp;$AF160,$Q$67:$Q$150,"="&amp;$AG160)</f>
        <v>0.19020996794981654</v>
      </c>
      <c r="AL160" s="52">
        <f t="shared" ref="AL160:AM160" si="37">SUMIFS(S$67:S$150,$M$67:$M$150,"="&amp;$AF160,$Q$67:$Q$150,"="&amp;$AG160)</f>
        <v>0.19020996794981657</v>
      </c>
      <c r="AM160" s="52">
        <f t="shared" si="37"/>
        <v>5.5160890705446803</v>
      </c>
    </row>
    <row r="161" spans="32:39" x14ac:dyDescent="0.75">
      <c r="AF161" s="38" t="str">
        <f t="shared" ref="AF161:AF162" si="38">AF160</f>
        <v>Enero</v>
      </c>
      <c r="AG161" s="222" t="s">
        <v>750</v>
      </c>
      <c r="AH161" s="52">
        <f t="shared" ref="AH161:AH195" si="39">SUMIFS(N$67:N$150,$M$67:$M$150,"="&amp;$AF161,$Q$67:$Q$150,"="&amp;$AG161)</f>
        <v>0</v>
      </c>
      <c r="AI161" s="52">
        <f t="shared" ref="AI161:AI195" si="40">SUMIFS(O$67:O$150,$M$67:$M$150,"="&amp;$AF161,$Q$67:$Q$150,"="&amp;$AG161)</f>
        <v>0</v>
      </c>
      <c r="AJ161" s="52">
        <f t="shared" ref="AJ161:AJ195" si="41">SUMIFS(P$67:P$150,$M$67:$M$150,"="&amp;$AF161,$Q$67:$Q$150,"="&amp;$AG161)</f>
        <v>0</v>
      </c>
      <c r="AK161" s="52">
        <f t="shared" ref="AK161:AK195" si="42">SUMIFS(R$67:R$150,$M$67:$M$150,"="&amp;$AF161,$Q$67:$Q$150,"="&amp;$AG161)</f>
        <v>0</v>
      </c>
      <c r="AL161" s="52">
        <f t="shared" ref="AL161:AL195" si="43">SUMIFS(S$67:S$150,$M$67:$M$150,"="&amp;$AF161,$Q$67:$Q$150,"="&amp;$AG161)</f>
        <v>0</v>
      </c>
      <c r="AM161" s="52">
        <f t="shared" ref="AM161:AM195" si="44">SUMIFS(T$67:T$150,$M$67:$M$150,"="&amp;$AF161,$Q$67:$Q$150,"="&amp;$AG161)</f>
        <v>0</v>
      </c>
    </row>
    <row r="162" spans="32:39" x14ac:dyDescent="0.75">
      <c r="AF162" s="38" t="str">
        <f t="shared" si="38"/>
        <v>Enero</v>
      </c>
      <c r="AG162" s="222" t="s">
        <v>749</v>
      </c>
      <c r="AH162" s="52">
        <f t="shared" si="39"/>
        <v>0</v>
      </c>
      <c r="AI162" s="52">
        <f t="shared" si="40"/>
        <v>0</v>
      </c>
      <c r="AJ162" s="52">
        <f t="shared" si="41"/>
        <v>0</v>
      </c>
      <c r="AK162" s="52">
        <f t="shared" si="42"/>
        <v>0</v>
      </c>
      <c r="AL162" s="52">
        <f t="shared" si="43"/>
        <v>0</v>
      </c>
      <c r="AM162" s="52">
        <f t="shared" si="44"/>
        <v>0</v>
      </c>
    </row>
    <row r="163" spans="32:39" x14ac:dyDescent="0.75">
      <c r="AF163" s="38" t="s">
        <v>499</v>
      </c>
      <c r="AG163" s="222" t="s">
        <v>586</v>
      </c>
      <c r="AH163" s="52">
        <f t="shared" si="39"/>
        <v>0</v>
      </c>
      <c r="AI163" s="52">
        <f t="shared" si="40"/>
        <v>0</v>
      </c>
      <c r="AJ163" s="52">
        <f t="shared" si="41"/>
        <v>40000</v>
      </c>
      <c r="AK163" s="52">
        <f t="shared" si="42"/>
        <v>0.19020996794981654</v>
      </c>
      <c r="AL163" s="52">
        <f t="shared" si="43"/>
        <v>0.19020996794981657</v>
      </c>
      <c r="AM163" s="52">
        <f t="shared" si="44"/>
        <v>5.5160890705446803</v>
      </c>
    </row>
    <row r="164" spans="32:39" x14ac:dyDescent="0.75">
      <c r="AF164" s="38" t="str">
        <f t="shared" ref="AF164:AF165" si="45">AF163</f>
        <v>Febrero</v>
      </c>
      <c r="AG164" s="222" t="s">
        <v>750</v>
      </c>
      <c r="AH164" s="52">
        <f t="shared" si="39"/>
        <v>0</v>
      </c>
      <c r="AI164" s="52">
        <f t="shared" si="40"/>
        <v>0</v>
      </c>
      <c r="AJ164" s="52">
        <f t="shared" si="41"/>
        <v>0</v>
      </c>
      <c r="AK164" s="52">
        <f t="shared" si="42"/>
        <v>0</v>
      </c>
      <c r="AL164" s="52">
        <f t="shared" si="43"/>
        <v>0</v>
      </c>
      <c r="AM164" s="52">
        <f t="shared" si="44"/>
        <v>0</v>
      </c>
    </row>
    <row r="165" spans="32:39" x14ac:dyDescent="0.75">
      <c r="AF165" s="38" t="str">
        <f t="shared" si="45"/>
        <v>Febrero</v>
      </c>
      <c r="AG165" s="222" t="s">
        <v>749</v>
      </c>
      <c r="AH165" s="52">
        <f t="shared" si="39"/>
        <v>0</v>
      </c>
      <c r="AI165" s="52">
        <f t="shared" si="40"/>
        <v>0</v>
      </c>
      <c r="AJ165" s="52">
        <f t="shared" si="41"/>
        <v>0</v>
      </c>
      <c r="AK165" s="52">
        <f t="shared" si="42"/>
        <v>0</v>
      </c>
      <c r="AL165" s="52">
        <f t="shared" si="43"/>
        <v>0</v>
      </c>
      <c r="AM165" s="52">
        <f t="shared" si="44"/>
        <v>0</v>
      </c>
    </row>
    <row r="166" spans="32:39" x14ac:dyDescent="0.75">
      <c r="AF166" s="38" t="s">
        <v>500</v>
      </c>
      <c r="AG166" s="222" t="s">
        <v>586</v>
      </c>
      <c r="AH166" s="52">
        <f t="shared" si="39"/>
        <v>0</v>
      </c>
      <c r="AI166" s="52">
        <f t="shared" si="40"/>
        <v>0</v>
      </c>
      <c r="AJ166" s="52">
        <f t="shared" si="41"/>
        <v>40000</v>
      </c>
      <c r="AK166" s="52">
        <f t="shared" si="42"/>
        <v>0.19020996794981654</v>
      </c>
      <c r="AL166" s="52">
        <f t="shared" si="43"/>
        <v>0.19020996794981657</v>
      </c>
      <c r="AM166" s="52">
        <f t="shared" si="44"/>
        <v>5.5160890705446803</v>
      </c>
    </row>
    <row r="167" spans="32:39" x14ac:dyDescent="0.75">
      <c r="AF167" s="38" t="str">
        <f t="shared" ref="AF167:AF168" si="46">AF166</f>
        <v>Marzo</v>
      </c>
      <c r="AG167" s="222" t="s">
        <v>750</v>
      </c>
      <c r="AH167" s="52">
        <f t="shared" si="39"/>
        <v>0</v>
      </c>
      <c r="AI167" s="52">
        <f t="shared" si="40"/>
        <v>0</v>
      </c>
      <c r="AJ167" s="52">
        <f t="shared" si="41"/>
        <v>0</v>
      </c>
      <c r="AK167" s="52">
        <f t="shared" si="42"/>
        <v>0</v>
      </c>
      <c r="AL167" s="52">
        <f t="shared" si="43"/>
        <v>0</v>
      </c>
      <c r="AM167" s="52">
        <f t="shared" si="44"/>
        <v>0</v>
      </c>
    </row>
    <row r="168" spans="32:39" x14ac:dyDescent="0.75">
      <c r="AF168" s="38" t="str">
        <f t="shared" si="46"/>
        <v>Marzo</v>
      </c>
      <c r="AG168" s="222" t="s">
        <v>749</v>
      </c>
      <c r="AH168" s="52">
        <f t="shared" si="39"/>
        <v>0</v>
      </c>
      <c r="AI168" s="52">
        <f t="shared" si="40"/>
        <v>0</v>
      </c>
      <c r="AJ168" s="52">
        <f t="shared" si="41"/>
        <v>0</v>
      </c>
      <c r="AK168" s="52">
        <f t="shared" si="42"/>
        <v>0</v>
      </c>
      <c r="AL168" s="52">
        <f t="shared" si="43"/>
        <v>0</v>
      </c>
      <c r="AM168" s="52">
        <f t="shared" si="44"/>
        <v>0</v>
      </c>
    </row>
    <row r="169" spans="32:39" x14ac:dyDescent="0.75">
      <c r="AF169" s="38" t="s">
        <v>501</v>
      </c>
      <c r="AG169" s="222" t="s">
        <v>586</v>
      </c>
      <c r="AH169" s="52">
        <f t="shared" si="39"/>
        <v>0</v>
      </c>
      <c r="AI169" s="52">
        <f t="shared" si="40"/>
        <v>0</v>
      </c>
      <c r="AJ169" s="52">
        <f t="shared" si="41"/>
        <v>0</v>
      </c>
      <c r="AK169" s="52">
        <f t="shared" si="42"/>
        <v>0</v>
      </c>
      <c r="AL169" s="52">
        <f t="shared" si="43"/>
        <v>0</v>
      </c>
      <c r="AM169" s="52">
        <f t="shared" si="44"/>
        <v>0</v>
      </c>
    </row>
    <row r="170" spans="32:39" x14ac:dyDescent="0.75">
      <c r="AF170" s="38" t="str">
        <f t="shared" ref="AF170:AF171" si="47">AF169</f>
        <v>Abril</v>
      </c>
      <c r="AG170" s="222" t="s">
        <v>750</v>
      </c>
      <c r="AH170" s="52">
        <f t="shared" si="39"/>
        <v>0</v>
      </c>
      <c r="AI170" s="52">
        <f t="shared" si="40"/>
        <v>0</v>
      </c>
      <c r="AJ170" s="52">
        <f t="shared" si="41"/>
        <v>0</v>
      </c>
      <c r="AK170" s="52">
        <f t="shared" si="42"/>
        <v>0</v>
      </c>
      <c r="AL170" s="52">
        <f t="shared" si="43"/>
        <v>0</v>
      </c>
      <c r="AM170" s="52">
        <f t="shared" si="44"/>
        <v>0</v>
      </c>
    </row>
    <row r="171" spans="32:39" x14ac:dyDescent="0.75">
      <c r="AF171" s="38" t="str">
        <f t="shared" si="47"/>
        <v>Abril</v>
      </c>
      <c r="AG171" s="222" t="s">
        <v>749</v>
      </c>
      <c r="AH171" s="52">
        <f t="shared" si="39"/>
        <v>0</v>
      </c>
      <c r="AI171" s="52">
        <f t="shared" si="40"/>
        <v>0</v>
      </c>
      <c r="AJ171" s="52">
        <f t="shared" si="41"/>
        <v>227200</v>
      </c>
      <c r="AK171" s="52">
        <f t="shared" si="42"/>
        <v>1.0803926179549583</v>
      </c>
      <c r="AL171" s="52">
        <f t="shared" si="43"/>
        <v>1.0803926179549583</v>
      </c>
      <c r="AM171" s="52">
        <f t="shared" si="44"/>
        <v>31.331385920693794</v>
      </c>
    </row>
    <row r="172" spans="32:39" x14ac:dyDescent="0.75">
      <c r="AF172" s="38" t="s">
        <v>502</v>
      </c>
      <c r="AG172" s="222" t="s">
        <v>586</v>
      </c>
      <c r="AH172" s="52">
        <f t="shared" si="39"/>
        <v>0</v>
      </c>
      <c r="AI172" s="52">
        <f t="shared" si="40"/>
        <v>0</v>
      </c>
      <c r="AJ172" s="52">
        <f t="shared" si="41"/>
        <v>0</v>
      </c>
      <c r="AK172" s="52">
        <f t="shared" si="42"/>
        <v>0</v>
      </c>
      <c r="AL172" s="52">
        <f t="shared" si="43"/>
        <v>0</v>
      </c>
      <c r="AM172" s="52">
        <f t="shared" si="44"/>
        <v>0</v>
      </c>
    </row>
    <row r="173" spans="32:39" x14ac:dyDescent="0.75">
      <c r="AF173" s="38" t="str">
        <f t="shared" ref="AF173:AF174" si="48">AF172</f>
        <v>Mayo</v>
      </c>
      <c r="AG173" s="222" t="s">
        <v>750</v>
      </c>
      <c r="AH173" s="52">
        <f t="shared" si="39"/>
        <v>0</v>
      </c>
      <c r="AI173" s="52">
        <f t="shared" si="40"/>
        <v>0</v>
      </c>
      <c r="AJ173" s="52">
        <f t="shared" si="41"/>
        <v>0</v>
      </c>
      <c r="AK173" s="52">
        <f t="shared" si="42"/>
        <v>0</v>
      </c>
      <c r="AL173" s="52">
        <f t="shared" si="43"/>
        <v>0</v>
      </c>
      <c r="AM173" s="52">
        <f t="shared" si="44"/>
        <v>0</v>
      </c>
    </row>
    <row r="174" spans="32:39" x14ac:dyDescent="0.75">
      <c r="AF174" s="38" t="str">
        <f t="shared" si="48"/>
        <v>Mayo</v>
      </c>
      <c r="AG174" s="222" t="s">
        <v>749</v>
      </c>
      <c r="AH174" s="52">
        <f t="shared" si="39"/>
        <v>0</v>
      </c>
      <c r="AI174" s="52">
        <f t="shared" si="40"/>
        <v>0</v>
      </c>
      <c r="AJ174" s="52">
        <f t="shared" si="41"/>
        <v>181760</v>
      </c>
      <c r="AK174" s="52">
        <f t="shared" si="42"/>
        <v>0.86431409436396656</v>
      </c>
      <c r="AL174" s="52">
        <f t="shared" si="43"/>
        <v>0.86431409436396645</v>
      </c>
      <c r="AM174" s="52">
        <f t="shared" si="44"/>
        <v>25.065108736555025</v>
      </c>
    </row>
    <row r="175" spans="32:39" x14ac:dyDescent="0.75">
      <c r="AF175" s="38" t="s">
        <v>503</v>
      </c>
      <c r="AG175" s="222" t="s">
        <v>586</v>
      </c>
      <c r="AH175" s="52">
        <f t="shared" si="39"/>
        <v>0</v>
      </c>
      <c r="AI175" s="52">
        <f t="shared" si="40"/>
        <v>0</v>
      </c>
      <c r="AJ175" s="52">
        <f t="shared" si="41"/>
        <v>0</v>
      </c>
      <c r="AK175" s="52">
        <f t="shared" si="42"/>
        <v>0</v>
      </c>
      <c r="AL175" s="52">
        <f t="shared" si="43"/>
        <v>0</v>
      </c>
      <c r="AM175" s="52">
        <f t="shared" si="44"/>
        <v>0</v>
      </c>
    </row>
    <row r="176" spans="32:39" x14ac:dyDescent="0.75">
      <c r="AF176" s="38" t="str">
        <f t="shared" ref="AF176:AF177" si="49">AF175</f>
        <v>Junio</v>
      </c>
      <c r="AG176" s="222" t="s">
        <v>750</v>
      </c>
      <c r="AH176" s="52">
        <f t="shared" si="39"/>
        <v>0</v>
      </c>
      <c r="AI176" s="52">
        <f t="shared" si="40"/>
        <v>0</v>
      </c>
      <c r="AJ176" s="52">
        <f t="shared" si="41"/>
        <v>0</v>
      </c>
      <c r="AK176" s="52">
        <f t="shared" si="42"/>
        <v>0</v>
      </c>
      <c r="AL176" s="52">
        <f t="shared" si="43"/>
        <v>0</v>
      </c>
      <c r="AM176" s="52">
        <f t="shared" si="44"/>
        <v>0</v>
      </c>
    </row>
    <row r="177" spans="32:39" x14ac:dyDescent="0.75">
      <c r="AF177" s="38" t="str">
        <f t="shared" si="49"/>
        <v>Junio</v>
      </c>
      <c r="AG177" s="222" t="s">
        <v>749</v>
      </c>
      <c r="AH177" s="52">
        <f t="shared" si="39"/>
        <v>0</v>
      </c>
      <c r="AI177" s="52">
        <f t="shared" si="40"/>
        <v>0</v>
      </c>
      <c r="AJ177" s="52">
        <f t="shared" si="41"/>
        <v>181760</v>
      </c>
      <c r="AK177" s="52">
        <f t="shared" si="42"/>
        <v>0.86431409436396656</v>
      </c>
      <c r="AL177" s="52">
        <f t="shared" si="43"/>
        <v>0.86431409436396645</v>
      </c>
      <c r="AM177" s="52">
        <f t="shared" si="44"/>
        <v>25.065108736555025</v>
      </c>
    </row>
    <row r="178" spans="32:39" x14ac:dyDescent="0.75">
      <c r="AF178" s="38" t="s">
        <v>504</v>
      </c>
      <c r="AG178" s="222" t="s">
        <v>586</v>
      </c>
      <c r="AH178" s="52">
        <f t="shared" si="39"/>
        <v>0</v>
      </c>
      <c r="AI178" s="52">
        <f t="shared" si="40"/>
        <v>0</v>
      </c>
      <c r="AJ178" s="52">
        <f t="shared" si="41"/>
        <v>0</v>
      </c>
      <c r="AK178" s="52">
        <f t="shared" si="42"/>
        <v>0</v>
      </c>
      <c r="AL178" s="52">
        <f t="shared" si="43"/>
        <v>0</v>
      </c>
      <c r="AM178" s="52">
        <f t="shared" si="44"/>
        <v>0</v>
      </c>
    </row>
    <row r="179" spans="32:39" x14ac:dyDescent="0.75">
      <c r="AF179" s="38" t="str">
        <f t="shared" ref="AF179:AF180" si="50">AF178</f>
        <v>Julio</v>
      </c>
      <c r="AG179" s="222" t="s">
        <v>750</v>
      </c>
      <c r="AH179" s="52">
        <f t="shared" si="39"/>
        <v>0</v>
      </c>
      <c r="AI179" s="52">
        <f t="shared" si="40"/>
        <v>0</v>
      </c>
      <c r="AJ179" s="52">
        <f t="shared" si="41"/>
        <v>0</v>
      </c>
      <c r="AK179" s="52">
        <f t="shared" si="42"/>
        <v>0</v>
      </c>
      <c r="AL179" s="52">
        <f t="shared" si="43"/>
        <v>0</v>
      </c>
      <c r="AM179" s="52">
        <f t="shared" si="44"/>
        <v>0</v>
      </c>
    </row>
    <row r="180" spans="32:39" x14ac:dyDescent="0.75">
      <c r="AF180" s="38" t="str">
        <f t="shared" si="50"/>
        <v>Julio</v>
      </c>
      <c r="AG180" s="222" t="s">
        <v>749</v>
      </c>
      <c r="AH180" s="52">
        <f t="shared" si="39"/>
        <v>0</v>
      </c>
      <c r="AI180" s="52">
        <f t="shared" si="40"/>
        <v>9088</v>
      </c>
      <c r="AJ180" s="52">
        <f t="shared" si="41"/>
        <v>172672</v>
      </c>
      <c r="AK180" s="52">
        <f t="shared" si="42"/>
        <v>0.8210983896457682</v>
      </c>
      <c r="AL180" s="52">
        <f t="shared" si="43"/>
        <v>0.8210983896457682</v>
      </c>
      <c r="AM180" s="52">
        <f t="shared" si="44"/>
        <v>23.811853299727279</v>
      </c>
    </row>
    <row r="181" spans="32:39" x14ac:dyDescent="0.75">
      <c r="AF181" s="38" t="s">
        <v>505</v>
      </c>
      <c r="AG181" s="222" t="s">
        <v>586</v>
      </c>
      <c r="AH181" s="52">
        <f t="shared" si="39"/>
        <v>0</v>
      </c>
      <c r="AI181" s="52">
        <f t="shared" si="40"/>
        <v>0</v>
      </c>
      <c r="AJ181" s="52">
        <f t="shared" si="41"/>
        <v>0</v>
      </c>
      <c r="AK181" s="52">
        <f t="shared" si="42"/>
        <v>0</v>
      </c>
      <c r="AL181" s="52">
        <f t="shared" si="43"/>
        <v>0</v>
      </c>
      <c r="AM181" s="52">
        <f t="shared" si="44"/>
        <v>0</v>
      </c>
    </row>
    <row r="182" spans="32:39" x14ac:dyDescent="0.75">
      <c r="AF182" s="38" t="str">
        <f t="shared" ref="AF182:AF183" si="51">AF181</f>
        <v>Agosto</v>
      </c>
      <c r="AG182" s="222" t="s">
        <v>750</v>
      </c>
      <c r="AH182" s="52">
        <f t="shared" si="39"/>
        <v>0</v>
      </c>
      <c r="AI182" s="52">
        <f t="shared" si="40"/>
        <v>0</v>
      </c>
      <c r="AJ182" s="52">
        <f t="shared" si="41"/>
        <v>0</v>
      </c>
      <c r="AK182" s="52">
        <f t="shared" si="42"/>
        <v>0</v>
      </c>
      <c r="AL182" s="52">
        <f t="shared" si="43"/>
        <v>0</v>
      </c>
      <c r="AM182" s="52">
        <f t="shared" si="44"/>
        <v>0</v>
      </c>
    </row>
    <row r="183" spans="32:39" x14ac:dyDescent="0.75">
      <c r="AF183" s="38" t="str">
        <f t="shared" si="51"/>
        <v>Agosto</v>
      </c>
      <c r="AG183" s="222" t="s">
        <v>749</v>
      </c>
      <c r="AH183" s="52">
        <f t="shared" si="39"/>
        <v>0</v>
      </c>
      <c r="AI183" s="52">
        <f t="shared" si="40"/>
        <v>9088</v>
      </c>
      <c r="AJ183" s="52">
        <f t="shared" si="41"/>
        <v>172672</v>
      </c>
      <c r="AK183" s="52">
        <f t="shared" si="42"/>
        <v>0.8210983896457682</v>
      </c>
      <c r="AL183" s="52">
        <f t="shared" si="43"/>
        <v>0.8210983896457682</v>
      </c>
      <c r="AM183" s="52">
        <f t="shared" si="44"/>
        <v>23.811853299727279</v>
      </c>
    </row>
    <row r="184" spans="32:39" x14ac:dyDescent="0.75">
      <c r="AF184" s="38" t="s">
        <v>506</v>
      </c>
      <c r="AG184" s="222" t="s">
        <v>586</v>
      </c>
      <c r="AH184" s="52">
        <f t="shared" si="39"/>
        <v>0</v>
      </c>
      <c r="AI184" s="52">
        <f t="shared" si="40"/>
        <v>1600</v>
      </c>
      <c r="AJ184" s="52">
        <f t="shared" si="41"/>
        <v>30400</v>
      </c>
      <c r="AK184" s="52">
        <f t="shared" si="42"/>
        <v>0.14455957564186062</v>
      </c>
      <c r="AL184" s="52">
        <f t="shared" si="43"/>
        <v>0.14455957564186062</v>
      </c>
      <c r="AM184" s="52">
        <f t="shared" si="44"/>
        <v>4.1922276936139582</v>
      </c>
    </row>
    <row r="185" spans="32:39" x14ac:dyDescent="0.75">
      <c r="AF185" s="38" t="str">
        <f t="shared" ref="AF185:AF186" si="52">AF184</f>
        <v>Septiembre</v>
      </c>
      <c r="AG185" s="222" t="s">
        <v>750</v>
      </c>
      <c r="AH185" s="52">
        <f t="shared" si="39"/>
        <v>0</v>
      </c>
      <c r="AI185" s="52">
        <f t="shared" si="40"/>
        <v>0</v>
      </c>
      <c r="AJ185" s="52">
        <f t="shared" si="41"/>
        <v>0</v>
      </c>
      <c r="AK185" s="52">
        <f t="shared" si="42"/>
        <v>0</v>
      </c>
      <c r="AL185" s="52">
        <f t="shared" si="43"/>
        <v>0</v>
      </c>
      <c r="AM185" s="52">
        <f t="shared" si="44"/>
        <v>0</v>
      </c>
    </row>
    <row r="186" spans="32:39" x14ac:dyDescent="0.75">
      <c r="AF186" s="38" t="str">
        <f t="shared" si="52"/>
        <v>Septiembre</v>
      </c>
      <c r="AG186" s="222" t="s">
        <v>749</v>
      </c>
      <c r="AH186" s="52">
        <f t="shared" si="39"/>
        <v>0</v>
      </c>
      <c r="AI186" s="52">
        <f t="shared" si="40"/>
        <v>0</v>
      </c>
      <c r="AJ186" s="52">
        <f t="shared" si="41"/>
        <v>0</v>
      </c>
      <c r="AK186" s="52">
        <f t="shared" si="42"/>
        <v>0</v>
      </c>
      <c r="AL186" s="52">
        <f t="shared" si="43"/>
        <v>0</v>
      </c>
      <c r="AM186" s="52">
        <f t="shared" si="44"/>
        <v>0</v>
      </c>
    </row>
    <row r="187" spans="32:39" x14ac:dyDescent="0.75">
      <c r="AF187" s="38" t="s">
        <v>507</v>
      </c>
      <c r="AG187" s="222" t="s">
        <v>586</v>
      </c>
      <c r="AH187" s="52">
        <f t="shared" si="39"/>
        <v>2880</v>
      </c>
      <c r="AI187" s="52">
        <f t="shared" si="40"/>
        <v>1440</v>
      </c>
      <c r="AJ187" s="52">
        <f t="shared" si="41"/>
        <v>24480</v>
      </c>
      <c r="AK187" s="52">
        <f t="shared" si="42"/>
        <v>0.11640850038528776</v>
      </c>
      <c r="AL187" s="52">
        <f t="shared" si="43"/>
        <v>0.11640850038528773</v>
      </c>
      <c r="AM187" s="52">
        <f t="shared" si="44"/>
        <v>3.3758465111733442</v>
      </c>
    </row>
    <row r="188" spans="32:39" x14ac:dyDescent="0.75">
      <c r="AF188" s="38" t="str">
        <f t="shared" ref="AF188:AF189" si="53">AF187</f>
        <v>Octubre</v>
      </c>
      <c r="AG188" s="222" t="s">
        <v>750</v>
      </c>
      <c r="AH188" s="52">
        <f t="shared" si="39"/>
        <v>0</v>
      </c>
      <c r="AI188" s="52">
        <f t="shared" si="40"/>
        <v>0</v>
      </c>
      <c r="AJ188" s="52">
        <f t="shared" si="41"/>
        <v>0</v>
      </c>
      <c r="AK188" s="52">
        <f t="shared" si="42"/>
        <v>0</v>
      </c>
      <c r="AL188" s="52">
        <f t="shared" si="43"/>
        <v>0</v>
      </c>
      <c r="AM188" s="52">
        <f t="shared" si="44"/>
        <v>0</v>
      </c>
    </row>
    <row r="189" spans="32:39" x14ac:dyDescent="0.75">
      <c r="AF189" s="38" t="str">
        <f t="shared" si="53"/>
        <v>Octubre</v>
      </c>
      <c r="AG189" s="222" t="s">
        <v>749</v>
      </c>
      <c r="AH189" s="52">
        <f t="shared" si="39"/>
        <v>0</v>
      </c>
      <c r="AI189" s="52">
        <f t="shared" si="40"/>
        <v>0</v>
      </c>
      <c r="AJ189" s="52">
        <f t="shared" si="41"/>
        <v>0</v>
      </c>
      <c r="AK189" s="52">
        <f t="shared" si="42"/>
        <v>0</v>
      </c>
      <c r="AL189" s="52">
        <f t="shared" si="43"/>
        <v>0</v>
      </c>
      <c r="AM189" s="52">
        <f t="shared" si="44"/>
        <v>0</v>
      </c>
    </row>
    <row r="190" spans="32:39" x14ac:dyDescent="0.75">
      <c r="AF190" s="38" t="s">
        <v>508</v>
      </c>
      <c r="AG190" s="222" t="s">
        <v>586</v>
      </c>
      <c r="AH190" s="52">
        <f t="shared" si="39"/>
        <v>3600</v>
      </c>
      <c r="AI190" s="52">
        <f t="shared" si="40"/>
        <v>1800</v>
      </c>
      <c r="AJ190" s="52">
        <f t="shared" si="41"/>
        <v>30600</v>
      </c>
      <c r="AK190" s="52">
        <f t="shared" si="42"/>
        <v>0.1455106254816097</v>
      </c>
      <c r="AL190" s="52">
        <f t="shared" si="43"/>
        <v>0.14551062548160967</v>
      </c>
      <c r="AM190" s="52">
        <f t="shared" si="44"/>
        <v>4.2198081389666804</v>
      </c>
    </row>
    <row r="191" spans="32:39" x14ac:dyDescent="0.75">
      <c r="AF191" s="38" t="str">
        <f t="shared" ref="AF191:AF192" si="54">AF190</f>
        <v>Noviembre</v>
      </c>
      <c r="AG191" s="222" t="s">
        <v>750</v>
      </c>
      <c r="AH191" s="52">
        <f t="shared" si="39"/>
        <v>0</v>
      </c>
      <c r="AI191" s="52">
        <f t="shared" si="40"/>
        <v>0</v>
      </c>
      <c r="AJ191" s="52">
        <f t="shared" si="41"/>
        <v>0</v>
      </c>
      <c r="AK191" s="52">
        <f t="shared" si="42"/>
        <v>0</v>
      </c>
      <c r="AL191" s="52">
        <f t="shared" si="43"/>
        <v>0</v>
      </c>
      <c r="AM191" s="52">
        <f t="shared" si="44"/>
        <v>0</v>
      </c>
    </row>
    <row r="192" spans="32:39" x14ac:dyDescent="0.75">
      <c r="AF192" s="38" t="str">
        <f t="shared" si="54"/>
        <v>Noviembre</v>
      </c>
      <c r="AG192" s="222" t="s">
        <v>749</v>
      </c>
      <c r="AH192" s="52">
        <f t="shared" si="39"/>
        <v>0</v>
      </c>
      <c r="AI192" s="52">
        <f t="shared" si="40"/>
        <v>0</v>
      </c>
      <c r="AJ192" s="52">
        <f t="shared" si="41"/>
        <v>0</v>
      </c>
      <c r="AK192" s="52">
        <f t="shared" si="42"/>
        <v>0</v>
      </c>
      <c r="AL192" s="52">
        <f t="shared" si="43"/>
        <v>0</v>
      </c>
      <c r="AM192" s="52">
        <f t="shared" si="44"/>
        <v>0</v>
      </c>
    </row>
    <row r="193" spans="32:39" x14ac:dyDescent="0.75">
      <c r="AF193" s="38" t="s">
        <v>509</v>
      </c>
      <c r="AG193" s="222" t="s">
        <v>586</v>
      </c>
      <c r="AH193" s="52">
        <f t="shared" si="39"/>
        <v>3600</v>
      </c>
      <c r="AI193" s="52">
        <f t="shared" si="40"/>
        <v>1800</v>
      </c>
      <c r="AJ193" s="52">
        <f t="shared" si="41"/>
        <v>30600</v>
      </c>
      <c r="AK193" s="52">
        <f t="shared" si="42"/>
        <v>0.1455106254816097</v>
      </c>
      <c r="AL193" s="52">
        <f t="shared" si="43"/>
        <v>0.14551062548160967</v>
      </c>
      <c r="AM193" s="52">
        <f t="shared" si="44"/>
        <v>4.2198081389666804</v>
      </c>
    </row>
    <row r="194" spans="32:39" x14ac:dyDescent="0.75">
      <c r="AF194" s="38" t="s">
        <v>509</v>
      </c>
      <c r="AG194" s="222" t="s">
        <v>750</v>
      </c>
      <c r="AH194" s="52">
        <f t="shared" si="39"/>
        <v>0</v>
      </c>
      <c r="AI194" s="52">
        <f t="shared" si="40"/>
        <v>0</v>
      </c>
      <c r="AJ194" s="52">
        <f t="shared" si="41"/>
        <v>0</v>
      </c>
      <c r="AK194" s="52">
        <f t="shared" si="42"/>
        <v>0</v>
      </c>
      <c r="AL194" s="52">
        <f t="shared" si="43"/>
        <v>0</v>
      </c>
      <c r="AM194" s="52">
        <f t="shared" si="44"/>
        <v>0</v>
      </c>
    </row>
    <row r="195" spans="32:39" x14ac:dyDescent="0.75">
      <c r="AF195" s="38" t="s">
        <v>509</v>
      </c>
      <c r="AG195" s="222" t="s">
        <v>749</v>
      </c>
      <c r="AH195" s="52">
        <f t="shared" si="39"/>
        <v>0</v>
      </c>
      <c r="AI195" s="52">
        <f t="shared" si="40"/>
        <v>0</v>
      </c>
      <c r="AJ195" s="52">
        <f t="shared" si="41"/>
        <v>0</v>
      </c>
      <c r="AK195" s="52">
        <f t="shared" si="42"/>
        <v>0</v>
      </c>
      <c r="AL195" s="52">
        <f t="shared" si="43"/>
        <v>0</v>
      </c>
      <c r="AM195" s="52">
        <f t="shared" si="44"/>
        <v>0</v>
      </c>
    </row>
  </sheetData>
  <mergeCells count="28">
    <mergeCell ref="J42:J43"/>
    <mergeCell ref="B57:J59"/>
    <mergeCell ref="B17:G17"/>
    <mergeCell ref="B65:G65"/>
    <mergeCell ref="I65:J65"/>
    <mergeCell ref="H17:J17"/>
    <mergeCell ref="H18:J39"/>
    <mergeCell ref="M63:T63"/>
    <mergeCell ref="M64:Q64"/>
    <mergeCell ref="R64:T64"/>
    <mergeCell ref="M65:M66"/>
    <mergeCell ref="O65:O66"/>
    <mergeCell ref="Q65:Q66"/>
    <mergeCell ref="S65:S66"/>
    <mergeCell ref="T65:T66"/>
    <mergeCell ref="K65:L65"/>
    <mergeCell ref="N65:N66"/>
    <mergeCell ref="P65:P66"/>
    <mergeCell ref="R65:R66"/>
    <mergeCell ref="H64:J64"/>
    <mergeCell ref="AL158:AL159"/>
    <mergeCell ref="AM158:AM159"/>
    <mergeCell ref="AF158:AF159"/>
    <mergeCell ref="AG158:AG159"/>
    <mergeCell ref="AH158:AH159"/>
    <mergeCell ref="AI158:AI159"/>
    <mergeCell ref="AJ158:AJ159"/>
    <mergeCell ref="AK158:AK159"/>
  </mergeCells>
  <hyperlinks>
    <hyperlink ref="B12" location="VENTEOS!A1" display="&lt;&lt;&lt;VENTEOS" xr:uid="{7ADA175C-1A02-481F-B27A-B3E08D218CB7}"/>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89938E6B-AD32-48FB-A4FD-3AD661BBE05C}">
          <x14:formula1>
            <xm:f>Hoja1!$B$62:$B$63</xm:f>
          </x14:formula1>
          <xm:sqref>J67:J150</xm:sqref>
        </x14:dataValidation>
        <x14:dataValidation type="list" allowBlank="1" showInputMessage="1" showErrorMessage="1" xr:uid="{4E9618A2-6EAE-4CCA-B1A7-A8C91EEF0DDA}">
          <x14:formula1>
            <xm:f>Hoja1!$B$45:$B$56</xm:f>
          </x14:formula1>
          <xm:sqref>G67:G150</xm:sqref>
        </x14:dataValidation>
        <x14:dataValidation type="list" allowBlank="1" showInputMessage="1" showErrorMessage="1" xr:uid="{31B02840-0507-45A3-9B6C-E5A823773803}">
          <x14:formula1>
            <xm:f>Hoja1!$B$85:$B$88</xm:f>
          </x14:formula1>
          <xm:sqref>I67:I150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BEB1B-FCF9-4952-849B-16F5E1B6AF51}">
  <sheetPr>
    <tabColor theme="4"/>
  </sheetPr>
  <dimension ref="A1:BR1048576"/>
  <sheetViews>
    <sheetView zoomScale="60" zoomScaleNormal="60" workbookViewId="0">
      <selection activeCell="B12" sqref="B12"/>
    </sheetView>
  </sheetViews>
  <sheetFormatPr baseColWidth="10" defaultRowHeight="14.75" x14ac:dyDescent="0.75"/>
  <cols>
    <col min="1" max="1" width="10.90625" style="1"/>
    <col min="2" max="2" width="17.6328125" customWidth="1"/>
    <col min="3" max="4" width="20.36328125" customWidth="1"/>
    <col min="5" max="6" width="20.7265625" customWidth="1"/>
    <col min="7" max="7" width="17.6328125" customWidth="1"/>
    <col min="8" max="8" width="31.36328125" customWidth="1"/>
    <col min="9" max="9" width="32.7265625" bestFit="1" customWidth="1"/>
    <col min="10" max="10" width="41.1796875" bestFit="1" customWidth="1"/>
    <col min="11" max="11" width="25.90625" bestFit="1" customWidth="1"/>
    <col min="12" max="12" width="34.36328125" bestFit="1" customWidth="1"/>
    <col min="13" max="13" width="32.1796875" customWidth="1"/>
    <col min="14" max="14" width="40.90625" customWidth="1"/>
    <col min="18" max="22" width="10.90625" style="1"/>
    <col min="23" max="23" width="14.453125" style="1" customWidth="1"/>
    <col min="24" max="31" width="10.90625" style="1"/>
    <col min="32" max="32" width="0" style="1" hidden="1" customWidth="1"/>
    <col min="33" max="34" width="10.90625" style="1" hidden="1" customWidth="1"/>
    <col min="35" max="35" width="26.81640625" style="83" hidden="1" customWidth="1"/>
    <col min="36" max="36" width="51.1796875" style="83" hidden="1" customWidth="1"/>
    <col min="37" max="38" width="51.54296875" style="83" hidden="1" customWidth="1"/>
    <col min="39" max="40" width="34.08984375" style="83" hidden="1" customWidth="1"/>
    <col min="41" max="43" width="24.90625" style="83" hidden="1" customWidth="1"/>
    <col min="44" max="44" width="24.1796875" style="83" hidden="1" customWidth="1"/>
    <col min="45" max="46" width="23.6328125" style="83" hidden="1" customWidth="1"/>
    <col min="47" max="47" width="31.6328125" style="83" hidden="1" customWidth="1"/>
    <col min="48" max="48" width="21.1796875" style="83" hidden="1" customWidth="1"/>
    <col min="49" max="70" width="10.90625" style="1" hidden="1" customWidth="1"/>
    <col min="71" max="71" width="0" style="1" hidden="1" customWidth="1"/>
    <col min="72" max="16384" width="10.90625" style="1"/>
  </cols>
  <sheetData>
    <row r="1" spans="1:48" x14ac:dyDescent="0.75">
      <c r="A1" s="6"/>
      <c r="B1" s="1"/>
      <c r="C1" s="1"/>
      <c r="D1" s="1"/>
      <c r="E1" s="1"/>
      <c r="F1" s="1"/>
      <c r="G1" s="1"/>
      <c r="H1" s="1"/>
      <c r="I1" s="1"/>
      <c r="J1" s="1"/>
      <c r="K1" s="1"/>
      <c r="L1" s="1"/>
      <c r="M1" s="1"/>
      <c r="N1" s="1"/>
      <c r="O1" s="1"/>
      <c r="P1" s="1"/>
      <c r="Q1" s="1"/>
      <c r="AI1" s="1"/>
      <c r="AJ1" s="1"/>
      <c r="AK1" s="1"/>
      <c r="AL1" s="1"/>
      <c r="AM1" s="1"/>
      <c r="AN1" s="1"/>
      <c r="AO1" s="1"/>
      <c r="AP1" s="1"/>
      <c r="AQ1" s="1"/>
      <c r="AR1" s="1"/>
      <c r="AS1" s="1"/>
      <c r="AT1" s="1"/>
      <c r="AU1" s="1"/>
      <c r="AV1" s="1"/>
    </row>
    <row r="2" spans="1:48" x14ac:dyDescent="0.75">
      <c r="A2" s="6"/>
      <c r="B2" s="1"/>
      <c r="C2" s="1"/>
      <c r="D2" s="1"/>
      <c r="E2" s="1"/>
      <c r="F2" s="1"/>
      <c r="G2" s="1"/>
      <c r="H2" s="1"/>
      <c r="I2" s="1"/>
      <c r="J2" s="1"/>
      <c r="K2" s="1"/>
      <c r="L2" s="1"/>
      <c r="M2" s="1"/>
      <c r="N2" s="1"/>
      <c r="O2" s="1"/>
      <c r="P2" s="1"/>
      <c r="Q2" s="1"/>
      <c r="AI2" s="1"/>
      <c r="AJ2" s="1"/>
      <c r="AK2" s="1"/>
      <c r="AL2" s="1"/>
      <c r="AM2" s="1"/>
      <c r="AN2" s="1"/>
      <c r="AO2" s="1"/>
      <c r="AP2" s="1"/>
      <c r="AQ2" s="1"/>
      <c r="AR2" s="1"/>
      <c r="AS2" s="1"/>
      <c r="AT2" s="1"/>
      <c r="AU2" s="1"/>
      <c r="AV2" s="1"/>
    </row>
    <row r="3" spans="1:48" x14ac:dyDescent="0.75">
      <c r="A3" s="6"/>
      <c r="B3" s="1"/>
      <c r="C3" s="1"/>
      <c r="D3" s="1"/>
      <c r="E3" s="1"/>
      <c r="F3" s="1"/>
      <c r="G3" s="1"/>
      <c r="H3" s="1"/>
      <c r="I3" s="1"/>
      <c r="J3" s="1"/>
      <c r="K3" s="1"/>
      <c r="L3" s="1"/>
      <c r="M3" s="1"/>
      <c r="N3" s="1"/>
      <c r="O3" s="1"/>
      <c r="P3" s="1"/>
      <c r="Q3" s="1"/>
      <c r="AI3" s="1"/>
      <c r="AJ3" s="1"/>
      <c r="AK3" s="1"/>
      <c r="AL3" s="1"/>
      <c r="AM3" s="1"/>
      <c r="AN3" s="1"/>
      <c r="AO3" s="1"/>
      <c r="AP3" s="1"/>
      <c r="AQ3" s="1"/>
      <c r="AR3" s="1"/>
      <c r="AS3" s="1"/>
      <c r="AT3" s="1"/>
      <c r="AU3" s="1"/>
      <c r="AV3" s="1"/>
    </row>
    <row r="4" spans="1:48" x14ac:dyDescent="0.75">
      <c r="A4" s="6"/>
      <c r="B4" s="1"/>
      <c r="C4" s="1"/>
      <c r="D4" s="1"/>
      <c r="E4" s="1"/>
      <c r="F4" s="1"/>
      <c r="G4" s="1"/>
      <c r="H4" s="1"/>
      <c r="I4" s="1"/>
      <c r="J4" s="1"/>
      <c r="K4" s="1"/>
      <c r="L4" s="1"/>
      <c r="M4" s="1"/>
      <c r="N4" s="1"/>
      <c r="O4" s="1"/>
      <c r="P4" s="1"/>
      <c r="Q4" s="1"/>
      <c r="AI4" s="1"/>
      <c r="AJ4" s="1"/>
      <c r="AK4" s="1"/>
      <c r="AL4" s="1"/>
      <c r="AM4" s="1"/>
      <c r="AN4" s="1"/>
      <c r="AO4" s="1"/>
      <c r="AP4" s="1"/>
      <c r="AQ4" s="1"/>
      <c r="AR4" s="1"/>
      <c r="AS4" s="1"/>
      <c r="AT4" s="1"/>
      <c r="AU4" s="1"/>
      <c r="AV4" s="1"/>
    </row>
    <row r="5" spans="1:48" x14ac:dyDescent="0.75">
      <c r="A5" s="6"/>
      <c r="B5" s="1"/>
      <c r="C5" s="1"/>
      <c r="D5" s="1"/>
      <c r="E5" s="1"/>
      <c r="F5" s="1"/>
      <c r="G5" s="1"/>
      <c r="H5" s="1"/>
      <c r="I5" s="1"/>
      <c r="J5" s="1"/>
      <c r="K5" s="1"/>
      <c r="L5" s="1"/>
      <c r="M5" s="1"/>
      <c r="N5" s="1"/>
      <c r="O5" s="1"/>
      <c r="P5" s="1"/>
      <c r="Q5" s="1"/>
      <c r="AI5" s="1"/>
      <c r="AJ5" s="1"/>
      <c r="AK5" s="1"/>
      <c r="AL5" s="1"/>
      <c r="AM5" s="1"/>
      <c r="AN5" s="1"/>
      <c r="AO5" s="1"/>
      <c r="AP5" s="1"/>
      <c r="AQ5" s="1"/>
      <c r="AR5" s="1"/>
      <c r="AS5" s="1"/>
      <c r="AT5" s="1"/>
      <c r="AU5" s="1"/>
      <c r="AV5" s="1"/>
    </row>
    <row r="6" spans="1:48" x14ac:dyDescent="0.75">
      <c r="A6" s="6"/>
      <c r="B6" s="1"/>
      <c r="C6" s="1"/>
      <c r="D6" s="1"/>
      <c r="E6" s="1"/>
      <c r="F6" s="1"/>
      <c r="G6" s="1"/>
      <c r="H6" s="1"/>
      <c r="I6" s="1"/>
      <c r="J6" s="1"/>
      <c r="K6" s="1"/>
      <c r="L6" s="1"/>
      <c r="M6" s="1"/>
      <c r="N6" s="1"/>
      <c r="O6" s="1"/>
      <c r="P6" s="1"/>
      <c r="Q6" s="1"/>
      <c r="AI6" s="1"/>
      <c r="AJ6" s="1"/>
      <c r="AK6" s="1"/>
      <c r="AL6" s="1"/>
      <c r="AM6" s="1"/>
      <c r="AN6" s="1"/>
      <c r="AO6" s="1"/>
      <c r="AP6" s="1"/>
      <c r="AQ6" s="1"/>
      <c r="AR6" s="1"/>
      <c r="AS6" s="1"/>
      <c r="AT6" s="1"/>
      <c r="AU6" s="1"/>
      <c r="AV6" s="1"/>
    </row>
    <row r="7" spans="1:48" x14ac:dyDescent="0.75">
      <c r="A7" s="6"/>
      <c r="B7" s="1"/>
      <c r="C7" s="1"/>
      <c r="D7" s="1"/>
      <c r="E7" s="1"/>
      <c r="F7" s="1"/>
      <c r="G7" s="1"/>
      <c r="H7" s="1"/>
      <c r="I7" s="1"/>
      <c r="J7" s="1"/>
      <c r="K7" s="1"/>
      <c r="L7" s="1"/>
      <c r="M7" s="1"/>
      <c r="N7" s="1"/>
      <c r="O7" s="1"/>
      <c r="P7" s="1"/>
      <c r="Q7" s="1"/>
      <c r="AI7" s="1"/>
      <c r="AJ7" s="1"/>
      <c r="AK7" s="1"/>
      <c r="AL7" s="1"/>
      <c r="AM7" s="1"/>
      <c r="AN7" s="1"/>
      <c r="AO7" s="1"/>
      <c r="AP7" s="1"/>
      <c r="AQ7" s="1"/>
      <c r="AR7" s="1"/>
      <c r="AS7" s="1"/>
      <c r="AT7" s="1"/>
      <c r="AU7" s="1"/>
      <c r="AV7" s="1"/>
    </row>
    <row r="8" spans="1:48" x14ac:dyDescent="0.75">
      <c r="A8" s="6"/>
      <c r="B8" s="1"/>
      <c r="C8" s="1"/>
      <c r="D8" s="1"/>
      <c r="E8" s="1"/>
      <c r="F8" s="1"/>
      <c r="G8" s="1"/>
      <c r="H8" s="1"/>
      <c r="I8" s="1"/>
      <c r="J8" s="1"/>
      <c r="K8" s="1"/>
      <c r="L8" s="1"/>
      <c r="M8" s="1"/>
      <c r="N8" s="1"/>
      <c r="O8" s="1"/>
      <c r="P8" s="1"/>
      <c r="Q8" s="1"/>
      <c r="AI8" s="1"/>
      <c r="AJ8" s="1"/>
      <c r="AK8" s="1"/>
      <c r="AL8" s="1"/>
      <c r="AM8" s="1"/>
      <c r="AN8" s="1"/>
      <c r="AO8" s="1"/>
      <c r="AP8" s="1"/>
      <c r="AQ8" s="1"/>
      <c r="AR8" s="1"/>
      <c r="AS8" s="1"/>
      <c r="AT8" s="1"/>
      <c r="AU8" s="1"/>
      <c r="AV8" s="1"/>
    </row>
    <row r="9" spans="1:48" x14ac:dyDescent="0.75">
      <c r="A9" s="6"/>
      <c r="B9" s="1"/>
      <c r="C9" s="1"/>
      <c r="D9" s="1"/>
      <c r="E9" s="1"/>
      <c r="F9" s="1"/>
      <c r="G9" s="1"/>
      <c r="H9" s="1"/>
      <c r="I9" s="1"/>
      <c r="J9" s="1"/>
      <c r="K9" s="1"/>
      <c r="L9" s="1"/>
      <c r="M9" s="1"/>
      <c r="N9" s="1"/>
      <c r="O9" s="1"/>
      <c r="P9" s="1"/>
      <c r="Q9" s="1"/>
      <c r="AI9" s="1"/>
      <c r="AJ9" s="1"/>
      <c r="AK9" s="1"/>
      <c r="AL9" s="1"/>
      <c r="AM9" s="1"/>
      <c r="AN9" s="1"/>
      <c r="AO9" s="1"/>
      <c r="AP9" s="1"/>
      <c r="AQ9" s="1"/>
      <c r="AR9" s="1"/>
      <c r="AS9" s="1"/>
      <c r="AT9" s="1"/>
      <c r="AU9" s="1"/>
      <c r="AV9" s="1"/>
    </row>
    <row r="10" spans="1:48" x14ac:dyDescent="0.75">
      <c r="A10" s="6"/>
      <c r="B10" s="1"/>
      <c r="C10" s="1"/>
      <c r="D10" s="1"/>
      <c r="E10" s="1"/>
      <c r="F10" s="1"/>
      <c r="G10" s="1"/>
      <c r="H10" s="1"/>
      <c r="I10" s="1"/>
      <c r="J10" s="1"/>
      <c r="K10" s="1"/>
      <c r="L10" s="1"/>
      <c r="M10" s="1"/>
      <c r="N10" s="1"/>
      <c r="O10" s="1"/>
      <c r="P10" s="1"/>
      <c r="Q10" s="1"/>
      <c r="AI10" s="1"/>
      <c r="AJ10" s="1"/>
      <c r="AK10" s="1"/>
      <c r="AL10" s="1"/>
      <c r="AM10" s="1"/>
      <c r="AN10" s="1"/>
      <c r="AO10" s="1"/>
      <c r="AP10" s="1"/>
      <c r="AQ10" s="1"/>
      <c r="AR10" s="1"/>
      <c r="AS10" s="1"/>
      <c r="AT10" s="1"/>
      <c r="AU10" s="1"/>
      <c r="AV10" s="1"/>
    </row>
    <row r="11" spans="1:48" x14ac:dyDescent="0.75">
      <c r="A11" s="6"/>
      <c r="B11" s="1"/>
      <c r="C11" s="1"/>
      <c r="D11" s="1"/>
      <c r="E11" s="1"/>
      <c r="F11" s="1"/>
      <c r="G11" s="1"/>
      <c r="H11" s="1"/>
      <c r="I11" s="1"/>
      <c r="J11" s="1"/>
      <c r="K11" s="1"/>
      <c r="L11" s="1"/>
      <c r="M11" s="1"/>
      <c r="N11" s="1"/>
      <c r="O11" s="1"/>
      <c r="P11" s="1"/>
      <c r="Q11" s="1"/>
      <c r="AS11" s="1"/>
      <c r="AT11" s="1"/>
      <c r="AU11" s="1"/>
      <c r="AV11" s="1"/>
    </row>
    <row r="12" spans="1:48" x14ac:dyDescent="0.75">
      <c r="A12" s="6"/>
      <c r="B12" s="6" t="s">
        <v>419</v>
      </c>
      <c r="C12" s="1"/>
      <c r="D12" s="1"/>
      <c r="E12" s="1"/>
      <c r="F12" s="1"/>
      <c r="G12" s="1"/>
      <c r="H12" s="1"/>
      <c r="I12" s="1"/>
      <c r="J12" s="1"/>
      <c r="K12" s="1"/>
      <c r="L12" s="1"/>
      <c r="M12" s="1"/>
      <c r="N12" s="1"/>
      <c r="O12" s="1"/>
      <c r="P12" s="1"/>
      <c r="Q12" s="1"/>
      <c r="AS12" s="1"/>
      <c r="AT12" s="1"/>
      <c r="AU12" s="1"/>
      <c r="AV12" s="1"/>
    </row>
    <row r="13" spans="1:48" x14ac:dyDescent="0.75">
      <c r="A13" s="6"/>
      <c r="B13" s="1"/>
      <c r="C13" s="1"/>
      <c r="D13" s="1"/>
      <c r="E13" s="1"/>
      <c r="F13" s="1"/>
      <c r="G13" s="1"/>
      <c r="H13" s="1"/>
      <c r="I13" s="1"/>
      <c r="J13" s="1"/>
      <c r="K13" s="1"/>
      <c r="L13" s="1"/>
      <c r="M13" s="1"/>
      <c r="N13" s="1"/>
      <c r="O13" s="1"/>
      <c r="P13" s="1"/>
      <c r="Q13" s="1"/>
      <c r="AS13" s="1"/>
      <c r="AT13" s="1"/>
      <c r="AU13" s="1"/>
      <c r="AV13" s="1"/>
    </row>
    <row r="14" spans="1:48" ht="18.5" customHeight="1" x14ac:dyDescent="0.9">
      <c r="B14" s="12" t="s">
        <v>446</v>
      </c>
      <c r="C14" s="12"/>
      <c r="D14" s="12"/>
      <c r="E14" s="12"/>
      <c r="F14" s="12"/>
      <c r="G14" s="12"/>
      <c r="H14" s="1"/>
      <c r="I14" s="1"/>
      <c r="J14" s="1"/>
      <c r="K14" s="1"/>
      <c r="L14" s="1"/>
      <c r="M14" s="1"/>
      <c r="N14" s="1"/>
      <c r="O14" s="1"/>
      <c r="P14" s="1"/>
      <c r="Q14" s="1"/>
      <c r="AS14" s="1"/>
      <c r="AT14" s="1"/>
      <c r="AU14" s="1"/>
      <c r="AV14" s="1"/>
    </row>
    <row r="15" spans="1:48" x14ac:dyDescent="0.75">
      <c r="B15" s="1"/>
      <c r="C15" s="1"/>
      <c r="D15" s="1"/>
      <c r="E15" s="1"/>
      <c r="F15" s="1"/>
      <c r="G15" s="1"/>
      <c r="H15" s="1"/>
      <c r="I15" s="1"/>
      <c r="J15" s="1"/>
      <c r="K15" s="1"/>
      <c r="L15" s="1"/>
      <c r="M15" s="1"/>
      <c r="N15" s="1"/>
      <c r="O15" s="1"/>
      <c r="P15" s="1"/>
      <c r="Q15" s="1"/>
      <c r="AS15" s="1"/>
      <c r="AT15" s="1"/>
      <c r="AU15" s="1"/>
      <c r="AV15" s="1"/>
    </row>
    <row r="16" spans="1:48" x14ac:dyDescent="0.75">
      <c r="B16" s="1"/>
      <c r="C16" s="1"/>
      <c r="D16" s="1"/>
      <c r="E16" s="1"/>
      <c r="F16" s="1"/>
      <c r="G16" s="1"/>
      <c r="H16" s="1"/>
      <c r="I16" s="1"/>
      <c r="J16" s="1"/>
      <c r="K16" s="1"/>
      <c r="L16" s="1"/>
      <c r="M16" s="1"/>
      <c r="N16" s="1"/>
      <c r="O16" s="1"/>
      <c r="P16" s="1"/>
      <c r="Q16" s="1"/>
      <c r="AS16" s="1"/>
      <c r="AT16" s="1"/>
      <c r="AU16" s="1"/>
      <c r="AV16" s="1"/>
    </row>
    <row r="17" spans="3:14" s="1" customFormat="1" ht="14.75" customHeight="1" x14ac:dyDescent="0.75">
      <c r="C17" s="39"/>
      <c r="D17" s="156"/>
      <c r="E17" s="156"/>
      <c r="F17" s="156"/>
      <c r="G17" s="156"/>
      <c r="H17" s="222"/>
      <c r="I17" s="401" t="s">
        <v>921</v>
      </c>
      <c r="J17" s="401"/>
      <c r="K17" s="401"/>
      <c r="L17" s="401"/>
      <c r="M17" s="401"/>
      <c r="N17" s="402"/>
    </row>
    <row r="18" spans="3:14" s="1" customFormat="1" x14ac:dyDescent="0.75">
      <c r="C18" s="22"/>
      <c r="D18" s="23"/>
      <c r="E18" s="23"/>
      <c r="F18" s="23"/>
      <c r="G18" s="23"/>
      <c r="H18" s="24"/>
      <c r="I18" s="270" t="s">
        <v>1058</v>
      </c>
      <c r="J18" s="270"/>
      <c r="K18" s="270"/>
      <c r="L18" s="270"/>
      <c r="M18" s="270"/>
      <c r="N18" s="271"/>
    </row>
    <row r="19" spans="3:14" s="1" customFormat="1" x14ac:dyDescent="0.75">
      <c r="C19" s="25"/>
      <c r="H19" s="26"/>
      <c r="I19" s="265"/>
      <c r="J19" s="265"/>
      <c r="K19" s="265"/>
      <c r="L19" s="265"/>
      <c r="M19" s="265"/>
      <c r="N19" s="273"/>
    </row>
    <row r="20" spans="3:14" s="1" customFormat="1" x14ac:dyDescent="0.75">
      <c r="C20" s="25"/>
      <c r="H20" s="26"/>
      <c r="I20" s="265"/>
      <c r="J20" s="265"/>
      <c r="K20" s="265"/>
      <c r="L20" s="265"/>
      <c r="M20" s="265"/>
      <c r="N20" s="273"/>
    </row>
    <row r="21" spans="3:14" s="1" customFormat="1" x14ac:dyDescent="0.75">
      <c r="C21" s="25"/>
      <c r="H21" s="26"/>
      <c r="I21" s="265"/>
      <c r="J21" s="265"/>
      <c r="K21" s="265"/>
      <c r="L21" s="265"/>
      <c r="M21" s="265"/>
      <c r="N21" s="273"/>
    </row>
    <row r="22" spans="3:14" s="1" customFormat="1" x14ac:dyDescent="0.75">
      <c r="C22" s="25"/>
      <c r="H22" s="26"/>
      <c r="I22" s="265"/>
      <c r="J22" s="265"/>
      <c r="K22" s="265"/>
      <c r="L22" s="265"/>
      <c r="M22" s="265"/>
      <c r="N22" s="273"/>
    </row>
    <row r="23" spans="3:14" s="1" customFormat="1" x14ac:dyDescent="0.75">
      <c r="C23" s="25"/>
      <c r="H23" s="26"/>
      <c r="I23" s="265"/>
      <c r="J23" s="265"/>
      <c r="K23" s="265"/>
      <c r="L23" s="265"/>
      <c r="M23" s="265"/>
      <c r="N23" s="273"/>
    </row>
    <row r="24" spans="3:14" s="1" customFormat="1" x14ac:dyDescent="0.75">
      <c r="C24" s="25"/>
      <c r="H24" s="26"/>
      <c r="I24" s="265"/>
      <c r="J24" s="265"/>
      <c r="K24" s="265"/>
      <c r="L24" s="265"/>
      <c r="M24" s="265"/>
      <c r="N24" s="273"/>
    </row>
    <row r="25" spans="3:14" s="1" customFormat="1" x14ac:dyDescent="0.75">
      <c r="C25" s="25"/>
      <c r="H25" s="26"/>
      <c r="I25" s="265"/>
      <c r="J25" s="265"/>
      <c r="K25" s="265"/>
      <c r="L25" s="265"/>
      <c r="M25" s="265"/>
      <c r="N25" s="273"/>
    </row>
    <row r="26" spans="3:14" s="1" customFormat="1" x14ac:dyDescent="0.75">
      <c r="C26" s="25"/>
      <c r="H26" s="26"/>
      <c r="I26" s="265"/>
      <c r="J26" s="265"/>
      <c r="K26" s="265"/>
      <c r="L26" s="265"/>
      <c r="M26" s="265"/>
      <c r="N26" s="273"/>
    </row>
    <row r="27" spans="3:14" s="1" customFormat="1" ht="18.5" x14ac:dyDescent="0.9">
      <c r="C27" s="104"/>
      <c r="D27" s="12"/>
      <c r="H27" s="26"/>
      <c r="I27" s="265"/>
      <c r="J27" s="265"/>
      <c r="K27" s="265"/>
      <c r="L27" s="265"/>
      <c r="M27" s="265"/>
      <c r="N27" s="273"/>
    </row>
    <row r="28" spans="3:14" s="1" customFormat="1" x14ac:dyDescent="0.75">
      <c r="C28" s="25"/>
      <c r="H28" s="26"/>
      <c r="I28" s="265"/>
      <c r="J28" s="265"/>
      <c r="K28" s="265"/>
      <c r="L28" s="265"/>
      <c r="M28" s="265"/>
      <c r="N28" s="273"/>
    </row>
    <row r="29" spans="3:14" s="1" customFormat="1" x14ac:dyDescent="0.75">
      <c r="C29" s="25"/>
      <c r="H29" s="26"/>
      <c r="I29" s="265"/>
      <c r="J29" s="265"/>
      <c r="K29" s="265"/>
      <c r="L29" s="265"/>
      <c r="M29" s="265"/>
      <c r="N29" s="273"/>
    </row>
    <row r="30" spans="3:14" s="1" customFormat="1" x14ac:dyDescent="0.75">
      <c r="C30" s="25"/>
      <c r="H30" s="26"/>
      <c r="I30" s="265"/>
      <c r="J30" s="265"/>
      <c r="K30" s="265"/>
      <c r="L30" s="265"/>
      <c r="M30" s="265"/>
      <c r="N30" s="273"/>
    </row>
    <row r="31" spans="3:14" s="1" customFormat="1" x14ac:dyDescent="0.75">
      <c r="C31" s="25"/>
      <c r="H31" s="26"/>
      <c r="I31" s="265"/>
      <c r="J31" s="265"/>
      <c r="K31" s="265"/>
      <c r="L31" s="265"/>
      <c r="M31" s="265"/>
      <c r="N31" s="273"/>
    </row>
    <row r="32" spans="3:14" s="1" customFormat="1" x14ac:dyDescent="0.75">
      <c r="C32" s="25"/>
      <c r="H32" s="26"/>
      <c r="I32" s="265"/>
      <c r="J32" s="265"/>
      <c r="K32" s="265"/>
      <c r="L32" s="265"/>
      <c r="M32" s="265"/>
      <c r="N32" s="273"/>
    </row>
    <row r="33" spans="3:14" s="1" customFormat="1" x14ac:dyDescent="0.75">
      <c r="C33" s="25"/>
      <c r="H33" s="26"/>
      <c r="I33" s="265"/>
      <c r="J33" s="265"/>
      <c r="K33" s="265"/>
      <c r="L33" s="265"/>
      <c r="M33" s="265"/>
      <c r="N33" s="273"/>
    </row>
    <row r="34" spans="3:14" s="1" customFormat="1" x14ac:dyDescent="0.75">
      <c r="C34" s="48"/>
      <c r="D34" s="5"/>
      <c r="E34" s="5"/>
      <c r="F34" s="5"/>
      <c r="G34" s="5"/>
      <c r="H34" s="50"/>
      <c r="I34" s="265"/>
      <c r="J34" s="265"/>
      <c r="K34" s="265"/>
      <c r="L34" s="265"/>
      <c r="M34" s="265"/>
      <c r="N34" s="273"/>
    </row>
    <row r="35" spans="3:14" s="1" customFormat="1" x14ac:dyDescent="0.75">
      <c r="C35" s="25"/>
      <c r="E35" s="11"/>
      <c r="F35" s="11"/>
      <c r="G35" s="11"/>
      <c r="H35" s="51"/>
      <c r="I35" s="265"/>
      <c r="J35" s="265"/>
      <c r="K35" s="265"/>
      <c r="L35" s="265"/>
      <c r="M35" s="265"/>
      <c r="N35" s="273"/>
    </row>
    <row r="36" spans="3:14" s="1" customFormat="1" ht="24.75" customHeight="1" x14ac:dyDescent="0.75">
      <c r="C36" s="25"/>
      <c r="E36" s="11"/>
      <c r="F36" s="11"/>
      <c r="G36" s="11"/>
      <c r="H36" s="51"/>
      <c r="I36" s="265"/>
      <c r="J36" s="265"/>
      <c r="K36" s="265"/>
      <c r="L36" s="265"/>
      <c r="M36" s="265"/>
      <c r="N36" s="273"/>
    </row>
    <row r="37" spans="3:14" s="1" customFormat="1" x14ac:dyDescent="0.75">
      <c r="C37" s="108"/>
      <c r="D37" s="82"/>
      <c r="E37" s="11"/>
      <c r="F37" s="11"/>
      <c r="G37" s="11"/>
      <c r="H37" s="51"/>
      <c r="I37" s="265"/>
      <c r="J37" s="265"/>
      <c r="K37" s="265"/>
      <c r="L37" s="265"/>
      <c r="M37" s="265"/>
      <c r="N37" s="273"/>
    </row>
    <row r="38" spans="3:14" s="1" customFormat="1" x14ac:dyDescent="0.75">
      <c r="C38" s="25"/>
      <c r="E38" s="5"/>
      <c r="F38" s="5"/>
      <c r="G38" s="5"/>
      <c r="H38" s="50"/>
      <c r="I38" s="265"/>
      <c r="J38" s="265"/>
      <c r="K38" s="265"/>
      <c r="L38" s="265"/>
      <c r="M38" s="265"/>
      <c r="N38" s="273"/>
    </row>
    <row r="39" spans="3:14" s="1" customFormat="1" x14ac:dyDescent="0.75">
      <c r="C39" s="199"/>
      <c r="D39" s="13"/>
      <c r="E39" s="5"/>
      <c r="F39" s="5"/>
      <c r="G39" s="5"/>
      <c r="H39" s="50"/>
      <c r="I39" s="265"/>
      <c r="J39" s="265"/>
      <c r="K39" s="265"/>
      <c r="L39" s="265"/>
      <c r="M39" s="265"/>
      <c r="N39" s="273"/>
    </row>
    <row r="40" spans="3:14" s="1" customFormat="1" x14ac:dyDescent="0.75">
      <c r="C40" s="199"/>
      <c r="D40" s="13"/>
      <c r="E40" s="5"/>
      <c r="F40" s="5"/>
      <c r="G40" s="5"/>
      <c r="H40" s="50"/>
      <c r="I40" s="229" t="s">
        <v>76</v>
      </c>
      <c r="L40" s="11"/>
      <c r="M40" s="11"/>
      <c r="N40" s="51"/>
    </row>
    <row r="41" spans="3:14" s="1" customFormat="1" ht="14.75" customHeight="1" x14ac:dyDescent="0.75">
      <c r="C41" s="199"/>
      <c r="D41" s="13"/>
      <c r="E41" s="5"/>
      <c r="F41" s="5"/>
      <c r="G41" s="5"/>
      <c r="H41" s="50"/>
      <c r="I41" s="5"/>
      <c r="N41" s="26"/>
    </row>
    <row r="42" spans="3:14" s="1" customFormat="1" x14ac:dyDescent="0.75">
      <c r="C42" s="25"/>
      <c r="H42" s="26"/>
      <c r="I42" s="30" t="s">
        <v>441</v>
      </c>
      <c r="J42" s="11"/>
      <c r="K42" s="11"/>
      <c r="L42" s="11"/>
      <c r="N42" s="26"/>
    </row>
    <row r="43" spans="3:14" s="1" customFormat="1" x14ac:dyDescent="0.75">
      <c r="C43" s="25"/>
      <c r="H43" s="26"/>
      <c r="I43" s="109" t="s">
        <v>915</v>
      </c>
      <c r="J43" s="11"/>
      <c r="K43" s="11"/>
      <c r="L43" s="11"/>
      <c r="N43" s="26"/>
    </row>
    <row r="44" spans="3:14" s="1" customFormat="1" x14ac:dyDescent="0.75">
      <c r="C44" s="25"/>
      <c r="H44" s="26"/>
      <c r="I44" s="11"/>
      <c r="J44" s="11"/>
      <c r="K44" s="11"/>
      <c r="L44" s="11"/>
      <c r="N44" s="26"/>
    </row>
    <row r="45" spans="3:14" s="1" customFormat="1" x14ac:dyDescent="0.75">
      <c r="C45" s="49"/>
      <c r="D45" s="11"/>
      <c r="E45" s="11"/>
      <c r="F45" s="11"/>
      <c r="G45" s="11"/>
      <c r="H45" s="51"/>
      <c r="I45" s="31"/>
      <c r="J45" s="11"/>
      <c r="K45" s="11"/>
      <c r="L45" s="11"/>
      <c r="N45" s="26"/>
    </row>
    <row r="46" spans="3:14" s="1" customFormat="1" x14ac:dyDescent="0.75">
      <c r="C46" s="49"/>
      <c r="D46" s="11"/>
      <c r="E46" s="11"/>
      <c r="F46" s="11"/>
      <c r="G46" s="11"/>
      <c r="H46" s="51"/>
      <c r="J46" s="11"/>
      <c r="K46" s="11"/>
      <c r="L46" s="11"/>
      <c r="M46" s="11"/>
      <c r="N46" s="51"/>
    </row>
    <row r="47" spans="3:14" s="1" customFormat="1" x14ac:dyDescent="0.75">
      <c r="C47" s="49"/>
      <c r="D47" s="11"/>
      <c r="E47" s="11"/>
      <c r="F47" s="11"/>
      <c r="G47" s="11"/>
      <c r="H47" s="51"/>
      <c r="I47" s="31"/>
      <c r="J47" s="11"/>
      <c r="K47" s="11"/>
      <c r="L47" s="11"/>
      <c r="M47" s="11"/>
      <c r="N47" s="51"/>
    </row>
    <row r="48" spans="3:14" s="1" customFormat="1" x14ac:dyDescent="0.75">
      <c r="C48" s="49"/>
      <c r="D48" s="11"/>
      <c r="E48" s="11"/>
      <c r="F48" s="11"/>
      <c r="G48" s="11"/>
      <c r="H48" s="51"/>
      <c r="I48" s="11"/>
      <c r="J48" s="11"/>
      <c r="K48" s="11"/>
      <c r="L48" s="11"/>
      <c r="M48" s="11"/>
      <c r="N48" s="51"/>
    </row>
    <row r="49" spans="2:48" x14ac:dyDescent="0.75">
      <c r="B49" s="1"/>
      <c r="C49" s="49"/>
      <c r="D49" s="11"/>
      <c r="E49" s="11"/>
      <c r="F49" s="11"/>
      <c r="G49" s="11"/>
      <c r="H49" s="51"/>
      <c r="I49" s="11"/>
      <c r="J49" s="11"/>
      <c r="K49" s="11"/>
      <c r="L49" s="11"/>
      <c r="M49" s="11"/>
      <c r="N49" s="51"/>
      <c r="O49" s="1"/>
      <c r="P49" s="1"/>
      <c r="Q49" s="1"/>
      <c r="AJ49" s="1"/>
      <c r="AK49" s="1"/>
      <c r="AL49" s="1"/>
      <c r="AM49" s="1"/>
      <c r="AN49" s="1"/>
      <c r="AO49" s="1"/>
      <c r="AP49" s="1"/>
      <c r="AQ49" s="1"/>
      <c r="AR49" s="1"/>
      <c r="AS49" s="1"/>
      <c r="AT49" s="1"/>
      <c r="AU49" s="1"/>
      <c r="AV49" s="1"/>
    </row>
    <row r="50" spans="2:48" x14ac:dyDescent="0.75">
      <c r="B50" s="1"/>
      <c r="C50" s="49"/>
      <c r="D50" s="11"/>
      <c r="E50" s="11"/>
      <c r="F50" s="11"/>
      <c r="G50" s="11"/>
      <c r="H50" s="51"/>
      <c r="I50" s="1"/>
      <c r="J50" s="1"/>
      <c r="K50" s="1"/>
      <c r="L50" s="1"/>
      <c r="M50" s="11"/>
      <c r="N50" s="51"/>
      <c r="O50" s="1"/>
      <c r="P50" s="1"/>
      <c r="Q50" s="1"/>
      <c r="AJ50" s="1"/>
      <c r="AK50" s="1"/>
      <c r="AL50" s="1"/>
      <c r="AM50" s="1"/>
      <c r="AN50" s="1"/>
      <c r="AO50" s="1"/>
      <c r="AP50" s="1"/>
      <c r="AQ50" s="1"/>
      <c r="AR50" s="1"/>
      <c r="AS50" s="1"/>
      <c r="AT50" s="1"/>
      <c r="AU50" s="1"/>
      <c r="AV50" s="1"/>
    </row>
    <row r="51" spans="2:48" x14ac:dyDescent="0.75">
      <c r="B51" s="1"/>
      <c r="C51" s="48"/>
      <c r="D51" s="5"/>
      <c r="E51" s="5"/>
      <c r="F51" s="5"/>
      <c r="G51" s="5"/>
      <c r="H51" s="50"/>
      <c r="I51" s="1"/>
      <c r="J51" s="1"/>
      <c r="K51" s="1"/>
      <c r="L51" s="1"/>
      <c r="M51" s="11"/>
      <c r="N51" s="51"/>
      <c r="O51" s="1"/>
      <c r="P51" s="1"/>
      <c r="Q51" s="1"/>
      <c r="AI51" s="1"/>
      <c r="AJ51" s="1"/>
      <c r="AK51" s="1"/>
      <c r="AL51" s="1"/>
      <c r="AM51" s="1"/>
      <c r="AN51" s="1"/>
      <c r="AO51" s="1"/>
      <c r="AP51" s="1"/>
      <c r="AQ51" s="1"/>
      <c r="AR51" s="1"/>
      <c r="AS51" s="1"/>
      <c r="AT51" s="1"/>
      <c r="AU51" s="1"/>
      <c r="AV51" s="1"/>
    </row>
    <row r="52" spans="2:48" x14ac:dyDescent="0.75">
      <c r="B52" s="1"/>
      <c r="C52" s="48"/>
      <c r="D52" s="5"/>
      <c r="E52" s="5"/>
      <c r="F52" s="5"/>
      <c r="G52" s="5"/>
      <c r="H52" s="50"/>
      <c r="I52" s="1"/>
      <c r="J52" s="1"/>
      <c r="K52" s="1"/>
      <c r="L52" s="1"/>
      <c r="M52" s="11"/>
      <c r="N52" s="51"/>
      <c r="O52" s="1"/>
      <c r="P52" s="1"/>
      <c r="Q52" s="1"/>
      <c r="AI52" s="1"/>
      <c r="AJ52" s="1"/>
      <c r="AK52" s="1"/>
      <c r="AL52" s="1"/>
      <c r="AM52" s="1"/>
      <c r="AN52" s="1"/>
      <c r="AO52" s="1"/>
      <c r="AP52" s="1"/>
      <c r="AQ52" s="1"/>
      <c r="AR52" s="1"/>
      <c r="AS52" s="1"/>
      <c r="AT52" s="1"/>
      <c r="AU52" s="1"/>
      <c r="AV52" s="1"/>
    </row>
    <row r="53" spans="2:48" x14ac:dyDescent="0.75">
      <c r="B53" s="1"/>
      <c r="C53" s="48"/>
      <c r="D53" s="5"/>
      <c r="E53" s="5"/>
      <c r="F53" s="5"/>
      <c r="G53" s="5"/>
      <c r="H53" s="50"/>
      <c r="I53" s="1"/>
      <c r="J53" s="1"/>
      <c r="K53" s="1"/>
      <c r="L53" s="1"/>
      <c r="M53" s="11"/>
      <c r="N53" s="51"/>
      <c r="O53" s="1"/>
      <c r="P53" s="1"/>
      <c r="Q53" s="1"/>
      <c r="AI53" s="1"/>
      <c r="AJ53" s="1"/>
      <c r="AK53" s="1"/>
      <c r="AL53" s="1"/>
      <c r="AM53" s="1"/>
      <c r="AN53" s="1"/>
      <c r="AO53" s="1"/>
      <c r="AP53" s="1"/>
      <c r="AQ53" s="1"/>
      <c r="AR53" s="1"/>
      <c r="AS53" s="1"/>
      <c r="AT53" s="1"/>
      <c r="AU53" s="1"/>
      <c r="AV53" s="1"/>
    </row>
    <row r="54" spans="2:48" x14ac:dyDescent="0.75">
      <c r="B54" s="1"/>
      <c r="C54" s="110"/>
      <c r="D54" s="106"/>
      <c r="E54" s="106"/>
      <c r="F54" s="106"/>
      <c r="G54" s="106"/>
      <c r="H54" s="107"/>
      <c r="I54" s="28"/>
      <c r="J54" s="28"/>
      <c r="K54" s="28"/>
      <c r="L54" s="28"/>
      <c r="M54" s="106"/>
      <c r="N54" s="107"/>
      <c r="O54" s="1"/>
      <c r="P54" s="1"/>
      <c r="Q54" s="1"/>
      <c r="AI54" s="1"/>
      <c r="AJ54" s="1"/>
      <c r="AK54" s="1"/>
      <c r="AL54" s="1"/>
      <c r="AM54" s="1"/>
      <c r="AN54" s="1"/>
      <c r="AO54" s="1"/>
      <c r="AP54" s="1"/>
      <c r="AQ54" s="1"/>
      <c r="AR54" s="1"/>
      <c r="AS54" s="1"/>
      <c r="AT54" s="1"/>
      <c r="AU54" s="1"/>
      <c r="AV54" s="1"/>
    </row>
    <row r="55" spans="2:48" x14ac:dyDescent="0.75">
      <c r="B55" s="1"/>
      <c r="C55" s="1"/>
      <c r="D55" s="1"/>
      <c r="E55" s="1"/>
      <c r="F55" s="1"/>
      <c r="G55" s="1"/>
      <c r="H55" s="1"/>
      <c r="I55" s="1"/>
      <c r="J55" s="1"/>
      <c r="K55" s="1"/>
      <c r="L55" s="1"/>
      <c r="M55" s="1"/>
      <c r="N55" s="1"/>
      <c r="O55" s="1"/>
      <c r="P55" s="1"/>
      <c r="Q55" s="1"/>
      <c r="AI55" s="1"/>
      <c r="AJ55" s="1"/>
      <c r="AK55" s="1"/>
      <c r="AL55" s="1"/>
      <c r="AM55" s="1"/>
      <c r="AN55" s="1"/>
      <c r="AO55" s="1"/>
      <c r="AP55" s="1"/>
      <c r="AQ55" s="1"/>
      <c r="AR55" s="1"/>
      <c r="AS55" s="1"/>
      <c r="AT55" s="1"/>
      <c r="AU55" s="1"/>
      <c r="AV55" s="1"/>
    </row>
    <row r="56" spans="2:48" x14ac:dyDescent="0.75">
      <c r="B56" s="1"/>
      <c r="C56" s="1"/>
      <c r="D56" s="1"/>
      <c r="E56" s="1"/>
      <c r="F56" s="1"/>
      <c r="G56" s="1"/>
      <c r="H56" s="1"/>
      <c r="I56" s="1"/>
      <c r="J56" s="1"/>
      <c r="K56" s="1"/>
      <c r="L56" s="1"/>
      <c r="M56" s="1"/>
      <c r="N56" s="1"/>
      <c r="O56" s="1"/>
      <c r="P56" s="1"/>
      <c r="Q56" s="1"/>
      <c r="AI56" s="1"/>
      <c r="AJ56" s="1"/>
      <c r="AK56" s="1"/>
      <c r="AL56" s="1"/>
      <c r="AM56" s="1"/>
      <c r="AN56" s="1"/>
      <c r="AO56" s="1"/>
      <c r="AP56" s="1"/>
      <c r="AQ56" s="1"/>
      <c r="AR56" s="1"/>
      <c r="AS56" s="1"/>
      <c r="AT56" s="1"/>
      <c r="AU56" s="1"/>
      <c r="AV56" s="1"/>
    </row>
    <row r="57" spans="2:48" hidden="1" x14ac:dyDescent="0.75">
      <c r="B57" s="265"/>
      <c r="C57" s="265"/>
      <c r="D57" s="265"/>
      <c r="E57" s="265"/>
      <c r="F57" s="265"/>
      <c r="G57" s="265"/>
      <c r="H57" s="265"/>
      <c r="I57" s="265"/>
      <c r="J57" s="11"/>
      <c r="K57" s="11"/>
      <c r="L57" s="1"/>
      <c r="M57" s="1"/>
      <c r="N57" s="1"/>
      <c r="O57" s="1"/>
      <c r="P57" s="1"/>
      <c r="Q57" s="1"/>
      <c r="AI57" s="1"/>
      <c r="AJ57" s="1"/>
      <c r="AK57" s="1"/>
      <c r="AL57" s="1"/>
      <c r="AM57" s="1"/>
      <c r="AN57" s="1"/>
      <c r="AO57" s="1"/>
      <c r="AP57" s="1"/>
      <c r="AQ57" s="1"/>
      <c r="AR57" s="1"/>
      <c r="AS57" s="1"/>
      <c r="AT57" s="1"/>
      <c r="AU57" s="1"/>
      <c r="AV57" s="1"/>
    </row>
    <row r="58" spans="2:48" hidden="1" x14ac:dyDescent="0.75">
      <c r="B58" s="265"/>
      <c r="C58" s="265"/>
      <c r="D58" s="265"/>
      <c r="E58" s="265"/>
      <c r="F58" s="265"/>
      <c r="G58" s="265"/>
      <c r="H58" s="265"/>
      <c r="I58" s="265"/>
      <c r="J58" s="11"/>
      <c r="K58" s="11"/>
      <c r="L58" s="1"/>
      <c r="M58" s="1"/>
      <c r="N58" s="1"/>
      <c r="O58" s="1"/>
      <c r="P58" s="1"/>
      <c r="Q58" s="1"/>
      <c r="AI58" s="1"/>
      <c r="AJ58" s="1"/>
      <c r="AK58" s="1"/>
      <c r="AL58" s="1"/>
      <c r="AM58" s="1"/>
      <c r="AN58" s="1"/>
      <c r="AO58" s="1"/>
      <c r="AP58" s="1"/>
      <c r="AQ58" s="1"/>
      <c r="AR58" s="1"/>
      <c r="AS58" s="1"/>
      <c r="AT58" s="1"/>
      <c r="AU58" s="1"/>
      <c r="AV58" s="1"/>
    </row>
    <row r="59" spans="2:48" hidden="1" x14ac:dyDescent="0.75">
      <c r="B59" s="265"/>
      <c r="C59" s="265"/>
      <c r="D59" s="265"/>
      <c r="E59" s="265"/>
      <c r="F59" s="265"/>
      <c r="G59" s="265"/>
      <c r="H59" s="265"/>
      <c r="I59" s="265"/>
      <c r="J59" s="11"/>
      <c r="K59" s="11"/>
      <c r="L59" s="1"/>
      <c r="M59" s="1"/>
      <c r="N59" s="1"/>
      <c r="O59" s="1"/>
      <c r="P59" s="1"/>
      <c r="Q59" s="1"/>
      <c r="AI59" s="1"/>
      <c r="AJ59" s="1"/>
      <c r="AK59" s="1"/>
      <c r="AL59" s="1"/>
      <c r="AM59" s="1"/>
      <c r="AN59" s="1"/>
      <c r="AO59" s="1"/>
      <c r="AP59" s="1"/>
      <c r="AQ59" s="1"/>
      <c r="AR59" s="1"/>
      <c r="AS59" s="1"/>
      <c r="AT59" s="1"/>
      <c r="AU59" s="1"/>
      <c r="AV59" s="1"/>
    </row>
    <row r="60" spans="2:48" hidden="1" x14ac:dyDescent="0.75">
      <c r="B60" s="11"/>
      <c r="C60" s="11"/>
      <c r="D60" s="11"/>
      <c r="E60" s="11"/>
      <c r="F60" s="11"/>
      <c r="G60" s="11"/>
      <c r="H60" s="11"/>
      <c r="I60" s="11"/>
      <c r="J60" s="11"/>
      <c r="K60" s="11"/>
      <c r="L60" s="1"/>
      <c r="M60" s="1"/>
      <c r="N60" s="1"/>
      <c r="O60" s="1"/>
      <c r="P60" s="1"/>
      <c r="Q60" s="1"/>
      <c r="AI60" s="1"/>
      <c r="AJ60" s="1"/>
      <c r="AK60" s="1"/>
      <c r="AL60" s="1"/>
      <c r="AM60" s="1"/>
      <c r="AN60" s="1"/>
      <c r="AO60" s="1"/>
      <c r="AP60" s="1"/>
      <c r="AQ60" s="1"/>
      <c r="AR60" s="1"/>
      <c r="AS60" s="1"/>
      <c r="AT60" s="1"/>
      <c r="AU60" s="1"/>
      <c r="AV60" s="1"/>
    </row>
    <row r="61" spans="2:48" hidden="1" x14ac:dyDescent="0.75">
      <c r="B61" s="5"/>
      <c r="C61" s="5"/>
      <c r="D61" s="5"/>
      <c r="E61" s="5"/>
      <c r="F61" s="5"/>
      <c r="G61" s="5"/>
      <c r="H61" s="5"/>
      <c r="I61" s="5"/>
      <c r="J61" s="5"/>
      <c r="K61" s="5"/>
      <c r="L61" s="1"/>
      <c r="M61" s="1"/>
      <c r="N61" s="1"/>
      <c r="O61" s="1"/>
      <c r="P61" s="1"/>
      <c r="Q61" s="1"/>
      <c r="AI61" s="1"/>
      <c r="AJ61" s="1"/>
      <c r="AK61" s="1"/>
      <c r="AL61" s="1"/>
      <c r="AM61" s="1"/>
      <c r="AN61" s="1"/>
      <c r="AO61" s="1"/>
      <c r="AP61" s="1"/>
      <c r="AQ61" s="1"/>
      <c r="AR61" s="1"/>
      <c r="AS61" s="1"/>
      <c r="AT61" s="1"/>
      <c r="AU61" s="1"/>
      <c r="AV61" s="1"/>
    </row>
    <row r="62" spans="2:48" x14ac:dyDescent="0.75">
      <c r="B62" s="5"/>
      <c r="C62" s="5"/>
      <c r="D62" s="5"/>
      <c r="E62" s="5"/>
      <c r="F62" s="5"/>
      <c r="G62" s="5"/>
      <c r="H62" s="5"/>
      <c r="I62" s="5"/>
      <c r="J62" s="5"/>
      <c r="K62" s="5"/>
      <c r="L62" s="1"/>
      <c r="M62" s="1"/>
      <c r="N62" s="1"/>
      <c r="O62" s="1"/>
      <c r="P62" s="1"/>
      <c r="Q62" s="293" t="s">
        <v>194</v>
      </c>
      <c r="R62" s="293"/>
      <c r="S62" s="293"/>
      <c r="T62" s="293"/>
      <c r="U62" s="293"/>
      <c r="V62" s="293"/>
      <c r="W62" s="293"/>
      <c r="X62" s="293"/>
      <c r="AI62" s="1"/>
      <c r="AJ62" s="1"/>
      <c r="AK62" s="1"/>
      <c r="AL62" s="1"/>
      <c r="AM62" s="1"/>
      <c r="AN62" s="1"/>
      <c r="AO62" s="1"/>
      <c r="AP62" s="1"/>
      <c r="AQ62" s="1"/>
      <c r="AR62" s="1"/>
      <c r="AS62" s="1"/>
      <c r="AT62" s="1"/>
      <c r="AU62" s="1"/>
      <c r="AV62" s="1"/>
    </row>
    <row r="63" spans="2:48" x14ac:dyDescent="0.75">
      <c r="B63" s="1"/>
      <c r="C63" s="1"/>
      <c r="D63" s="1"/>
      <c r="E63" s="1"/>
      <c r="F63" s="1"/>
      <c r="G63" s="1"/>
      <c r="H63" s="1"/>
      <c r="I63" s="1"/>
      <c r="J63" s="1"/>
      <c r="K63" s="1"/>
      <c r="L63" s="1"/>
      <c r="M63" s="1"/>
      <c r="N63" s="1"/>
      <c r="O63" s="1"/>
      <c r="P63" s="1"/>
      <c r="Q63" s="293" t="s">
        <v>740</v>
      </c>
      <c r="R63" s="293"/>
      <c r="S63" s="293"/>
      <c r="T63" s="293"/>
      <c r="U63" s="293"/>
      <c r="V63" s="293" t="s">
        <v>741</v>
      </c>
      <c r="W63" s="293"/>
      <c r="X63" s="293"/>
      <c r="AI63" s="1"/>
      <c r="AJ63" s="1"/>
      <c r="AK63" s="1"/>
      <c r="AL63" s="1"/>
      <c r="AM63" s="1"/>
      <c r="AN63" s="1"/>
      <c r="AO63" s="1"/>
      <c r="AP63" s="1"/>
      <c r="AQ63" s="1"/>
      <c r="AR63" s="1"/>
      <c r="AS63" s="1"/>
      <c r="AT63" s="1"/>
      <c r="AU63" s="1"/>
      <c r="AV63" s="1"/>
    </row>
    <row r="64" spans="2:48" x14ac:dyDescent="0.75">
      <c r="B64" s="259" t="s">
        <v>742</v>
      </c>
      <c r="C64" s="284"/>
      <c r="D64" s="284"/>
      <c r="E64" s="284"/>
      <c r="F64" s="284"/>
      <c r="G64" s="260"/>
      <c r="H64" s="136" t="s">
        <v>1060</v>
      </c>
      <c r="I64" s="445" t="s">
        <v>1076</v>
      </c>
      <c r="J64" s="436"/>
      <c r="K64" s="436"/>
      <c r="L64" s="437"/>
      <c r="M64" s="443" t="s">
        <v>1061</v>
      </c>
      <c r="N64" s="444"/>
      <c r="O64" s="418" t="s">
        <v>129</v>
      </c>
      <c r="P64" s="418"/>
      <c r="Q64" s="404" t="s">
        <v>497</v>
      </c>
      <c r="R64" s="404" t="s">
        <v>298</v>
      </c>
      <c r="S64" s="404" t="s">
        <v>745</v>
      </c>
      <c r="T64" s="404" t="s">
        <v>746</v>
      </c>
      <c r="U64" s="404" t="s">
        <v>725</v>
      </c>
      <c r="V64" s="404" t="s">
        <v>300</v>
      </c>
      <c r="W64" s="404" t="s">
        <v>301</v>
      </c>
      <c r="X64" s="404" t="s">
        <v>124</v>
      </c>
    </row>
    <row r="65" spans="2:68" ht="54.5" customHeight="1" x14ac:dyDescent="0.75">
      <c r="B65" s="77" t="s">
        <v>229</v>
      </c>
      <c r="C65" s="85" t="s">
        <v>1221</v>
      </c>
      <c r="D65" s="150" t="s">
        <v>517</v>
      </c>
      <c r="E65" s="85" t="s">
        <v>184</v>
      </c>
      <c r="F65" s="85" t="s">
        <v>719</v>
      </c>
      <c r="G65" s="85" t="s">
        <v>497</v>
      </c>
      <c r="H65" s="87" t="s">
        <v>233</v>
      </c>
      <c r="I65" s="244" t="s">
        <v>234</v>
      </c>
      <c r="J65" s="244" t="s">
        <v>235</v>
      </c>
      <c r="K65" s="244" t="s">
        <v>236</v>
      </c>
      <c r="L65" s="244" t="s">
        <v>237</v>
      </c>
      <c r="M65" s="248" t="s">
        <v>1205</v>
      </c>
      <c r="N65" s="248" t="s">
        <v>232</v>
      </c>
      <c r="O65" s="133" t="s">
        <v>31</v>
      </c>
      <c r="P65" s="133" t="s">
        <v>30</v>
      </c>
      <c r="Q65" s="404"/>
      <c r="R65" s="404"/>
      <c r="S65" s="404"/>
      <c r="T65" s="404"/>
      <c r="U65" s="404"/>
      <c r="V65" s="404"/>
      <c r="W65" s="404"/>
      <c r="X65" s="404"/>
      <c r="AI65" s="103" t="s">
        <v>238</v>
      </c>
      <c r="AJ65" s="137" t="s">
        <v>242</v>
      </c>
      <c r="AK65" s="137" t="s">
        <v>243</v>
      </c>
      <c r="AL65" s="137" t="s">
        <v>244</v>
      </c>
      <c r="AM65" s="137" t="s">
        <v>162</v>
      </c>
      <c r="AN65" s="103" t="s">
        <v>739</v>
      </c>
      <c r="AO65" s="103" t="s">
        <v>140</v>
      </c>
      <c r="AP65" s="103" t="s">
        <v>721</v>
      </c>
      <c r="AQ65" s="103" t="s">
        <v>722</v>
      </c>
      <c r="AR65" s="137" t="s">
        <v>141</v>
      </c>
      <c r="AS65" s="137" t="s">
        <v>142</v>
      </c>
      <c r="AT65" s="137" t="s">
        <v>143</v>
      </c>
      <c r="AU65" s="137" t="s">
        <v>63</v>
      </c>
      <c r="AV65" s="137" t="s">
        <v>62</v>
      </c>
    </row>
    <row r="66" spans="2:68" x14ac:dyDescent="0.75">
      <c r="B66" s="52" t="s">
        <v>1220</v>
      </c>
      <c r="C66" s="52">
        <v>10</v>
      </c>
      <c r="D66" s="52">
        <v>5</v>
      </c>
      <c r="E66" s="125">
        <v>0.05</v>
      </c>
      <c r="F66" s="125">
        <v>0.1</v>
      </c>
      <c r="G66" s="131" t="s">
        <v>498</v>
      </c>
      <c r="H66" s="92">
        <v>5</v>
      </c>
      <c r="I66" s="14"/>
      <c r="J66" s="14"/>
      <c r="K66" s="14"/>
      <c r="L66" s="14"/>
      <c r="M66" s="139"/>
      <c r="N66" s="139"/>
      <c r="O66" s="52"/>
      <c r="P66" s="52"/>
      <c r="Q66" s="122" t="str">
        <f>IF(G66="","",G66)</f>
        <v>Enero</v>
      </c>
      <c r="R66" s="129">
        <f>AP66</f>
        <v>12.5</v>
      </c>
      <c r="S66" s="129">
        <f>AQ66</f>
        <v>25</v>
      </c>
      <c r="T66" s="129">
        <f>AO66</f>
        <v>212.5</v>
      </c>
      <c r="U66" s="129" t="str">
        <f>AN66</f>
        <v>Medición</v>
      </c>
      <c r="V66" s="129">
        <f>AV66</f>
        <v>1.0104904547334006E-3</v>
      </c>
      <c r="W66" s="153">
        <f>AU66</f>
        <v>1.0104904547334006E-3</v>
      </c>
      <c r="X66" s="129">
        <f>V66+W66*Hoja1!$C$19</f>
        <v>2.9304223187268618E-2</v>
      </c>
      <c r="AI66" s="140" t="str">
        <f t="shared" ref="AI66:AI129" si="0">B66</f>
        <v>CI-001</v>
      </c>
      <c r="AJ66" s="140">
        <f t="shared" ref="AJ66:AJ129" si="1">C66*H66</f>
        <v>50</v>
      </c>
      <c r="AK66" s="140">
        <f>(PI()/4*I66^2*J66*K66)*((L66+Hoja1!$C$24*14.7)/14.7*C66)</f>
        <v>0</v>
      </c>
      <c r="AL66" s="140">
        <f>IF(AJ66&lt;&gt;0,AJ66,AK66)</f>
        <v>50</v>
      </c>
      <c r="AM66" s="140">
        <f>IFERROR(IF(N66="X",13.5*M66,0),0)</f>
        <v>0</v>
      </c>
      <c r="AN66" s="140" t="str">
        <f>IF(AJ66&lt;&gt;0,"Medición",IF(AK66&lt;&gt;0,"Estimación","Factor de Emisión"))</f>
        <v>Medición</v>
      </c>
      <c r="AO66" s="83">
        <f>IF(N66="X",AM66,AL66)*D66*(1-E66-F66)</f>
        <v>212.5</v>
      </c>
      <c r="AP66" s="83">
        <f>IF(N66="X",AM66,AL66)*D66*E66</f>
        <v>12.5</v>
      </c>
      <c r="AQ66" s="83">
        <f>IF(N66="X",AM66,AL66)*D66*F66</f>
        <v>25</v>
      </c>
      <c r="AR66" s="94">
        <f>IFERROR(AO66*(0.3048^3),0)</f>
        <v>6.017329900800001</v>
      </c>
      <c r="AS66" s="94">
        <f>IF(O66="",AR66*'Fraccion masica'!$AB$36,O66*AR66)</f>
        <v>1.4888070236947839</v>
      </c>
      <c r="AT66" s="94">
        <f>IF(P66="",AR66*'Fraccion masica'!$AB$35,P66*AR66)</f>
        <v>0.54261451170334773</v>
      </c>
      <c r="AU66" s="141">
        <f>IFERROR(AS66*Hoja1!$C$24/Hoja1!$C$25/Hoja1!$C$26*16.04/1000000,0)</f>
        <v>1.0104904547334006E-3</v>
      </c>
      <c r="AV66" s="94">
        <f>IFERROR(AT66*Hoja1!$C$24/Hoja1!$C$25/Hoja1!$C$26*44.01/1000000,0)</f>
        <v>1.0104904547334006E-3</v>
      </c>
      <c r="BO66" s="1" t="s">
        <v>245</v>
      </c>
      <c r="BP66" s="1">
        <v>16.399999999999999</v>
      </c>
    </row>
    <row r="67" spans="2:68" x14ac:dyDescent="0.75">
      <c r="B67" s="52" t="s">
        <v>1220</v>
      </c>
      <c r="C67" s="52">
        <v>10</v>
      </c>
      <c r="D67" s="52">
        <v>5</v>
      </c>
      <c r="E67" s="125">
        <v>0.05</v>
      </c>
      <c r="F67" s="125">
        <v>0.1</v>
      </c>
      <c r="G67" s="131" t="s">
        <v>499</v>
      </c>
      <c r="H67" s="92">
        <v>5</v>
      </c>
      <c r="I67" s="14"/>
      <c r="J67" s="14"/>
      <c r="K67" s="14"/>
      <c r="L67" s="14"/>
      <c r="M67" s="100"/>
      <c r="N67" s="139"/>
      <c r="O67" s="52"/>
      <c r="P67" s="52"/>
      <c r="Q67" s="122" t="str">
        <f t="shared" ref="Q67:Q130" si="2">IF(G67="","",G67)</f>
        <v>Febrero</v>
      </c>
      <c r="R67" s="129">
        <f t="shared" ref="R67:S130" si="3">AP67</f>
        <v>12.5</v>
      </c>
      <c r="S67" s="129">
        <f t="shared" si="3"/>
        <v>25</v>
      </c>
      <c r="T67" s="129">
        <f t="shared" ref="T67:T130" si="4">AO67</f>
        <v>237.5</v>
      </c>
      <c r="U67" s="129" t="str">
        <f t="shared" ref="U67:U130" si="5">AN67</f>
        <v>Medición</v>
      </c>
      <c r="V67" s="129">
        <f t="shared" ref="V67:V130" si="6">AV67</f>
        <v>1.1293716847020361E-3</v>
      </c>
      <c r="W67" s="153">
        <f t="shared" ref="W67:W130" si="7">AU67</f>
        <v>1.1293716847020361E-3</v>
      </c>
      <c r="X67" s="129">
        <f>V67+W67*Hoja1!$C$19</f>
        <v>3.2751778856359048E-2</v>
      </c>
      <c r="AI67" s="140" t="str">
        <f t="shared" si="0"/>
        <v>CI-001</v>
      </c>
      <c r="AJ67" s="140">
        <f t="shared" si="1"/>
        <v>50</v>
      </c>
      <c r="AK67" s="140">
        <f>(PI()/4*I67^2*J67*K67)*((L67+Hoja1!$C$24*14.7)/14.7*C67)</f>
        <v>0</v>
      </c>
      <c r="AL67" s="140">
        <f t="shared" ref="AL67:AL130" si="8">IF(AJ67&lt;&gt;0,AJ67,AK67)</f>
        <v>50</v>
      </c>
      <c r="AM67" s="140">
        <f t="shared" ref="AM67:AM130" si="9">IFERROR(IF(N67="X",9.2*M67,0),0)</f>
        <v>0</v>
      </c>
      <c r="AN67" s="140" t="str">
        <f t="shared" ref="AN67:AN130" si="10">IF(AJ67&lt;&gt;0,"Medición",IF(AK67&lt;&gt;0,"Estimación","Factor de Emisión"))</f>
        <v>Medición</v>
      </c>
      <c r="AO67" s="83">
        <f t="shared" ref="AO67:AO130" si="11">IF(N67="X",AM67,AL67)*D67*(1-E67)</f>
        <v>237.5</v>
      </c>
      <c r="AP67" s="83">
        <f t="shared" ref="AP67:AP130" si="12">IF(N67="X",AM67,AL67)*D67*E67</f>
        <v>12.5</v>
      </c>
      <c r="AQ67" s="83">
        <f t="shared" ref="AQ67:AQ130" si="13">IF(N67="X",AM67,AL67)*D67*F67</f>
        <v>25</v>
      </c>
      <c r="AR67" s="94">
        <f t="shared" ref="AR67:AR130" si="14">IFERROR(AO67*(0.3048^3),0)</f>
        <v>6.7252510656000011</v>
      </c>
      <c r="AS67" s="94">
        <f>IF(O67="",AR67*'Fraccion masica'!$AB$36,O67*AR67)</f>
        <v>1.6639607911882879</v>
      </c>
      <c r="AT67" s="94">
        <f>IF(P67="",AR67*'Fraccion masica'!$AB$35,P67*AR67)</f>
        <v>0.60645151308021217</v>
      </c>
      <c r="AU67" s="141">
        <f>IFERROR(AS67*Hoja1!$C$24/Hoja1!$C$25/Hoja1!$C$26*16.04/1000000,0)</f>
        <v>1.1293716847020361E-3</v>
      </c>
      <c r="AV67" s="94">
        <f>IFERROR(AT67*Hoja1!$C$24/Hoja1!$C$25/Hoja1!$C$26*44.01/1000000,0)</f>
        <v>1.1293716847020361E-3</v>
      </c>
      <c r="BO67" s="1" t="s">
        <v>246</v>
      </c>
      <c r="BP67" s="1">
        <v>2.6</v>
      </c>
    </row>
    <row r="68" spans="2:68" x14ac:dyDescent="0.75">
      <c r="B68" s="52" t="s">
        <v>1220</v>
      </c>
      <c r="C68" s="52">
        <v>10</v>
      </c>
      <c r="D68" s="52">
        <v>5</v>
      </c>
      <c r="E68" s="125">
        <v>0.05</v>
      </c>
      <c r="F68" s="125">
        <v>0.1</v>
      </c>
      <c r="G68" s="131" t="s">
        <v>500</v>
      </c>
      <c r="H68" s="92"/>
      <c r="I68" s="14">
        <v>0.4</v>
      </c>
      <c r="J68" s="14">
        <v>5</v>
      </c>
      <c r="K68" s="14">
        <v>0.4</v>
      </c>
      <c r="L68" s="14">
        <v>10</v>
      </c>
      <c r="M68" s="100"/>
      <c r="N68" s="139"/>
      <c r="O68" s="52"/>
      <c r="P68" s="52"/>
      <c r="Q68" s="122" t="str">
        <f t="shared" si="2"/>
        <v>Marzo</v>
      </c>
      <c r="R68" s="129">
        <f t="shared" si="3"/>
        <v>1.0557461026349377</v>
      </c>
      <c r="S68" s="129">
        <f t="shared" si="3"/>
        <v>2.1114922052698755</v>
      </c>
      <c r="T68" s="129">
        <f t="shared" si="4"/>
        <v>20.059175950063814</v>
      </c>
      <c r="U68" s="129" t="str">
        <f t="shared" si="5"/>
        <v>Estimación</v>
      </c>
      <c r="V68" s="129">
        <f t="shared" si="6"/>
        <v>9.5386380364034239E-5</v>
      </c>
      <c r="W68" s="153">
        <f t="shared" si="7"/>
        <v>9.5386380364034239E-5</v>
      </c>
      <c r="X68" s="129">
        <f>V68+W68*Hoja1!$C$19</f>
        <v>2.766205030556993E-3</v>
      </c>
      <c r="AI68" s="140" t="str">
        <f t="shared" si="0"/>
        <v>CI-001</v>
      </c>
      <c r="AJ68" s="140">
        <f t="shared" si="1"/>
        <v>0</v>
      </c>
      <c r="AK68" s="140">
        <f>(PI()/4*I68^2*J68*K68)*((L68+Hoja1!$C$24*14.7)/14.7*C68)</f>
        <v>4.22298441053975</v>
      </c>
      <c r="AL68" s="140">
        <f t="shared" si="8"/>
        <v>4.22298441053975</v>
      </c>
      <c r="AM68" s="140">
        <f t="shared" si="9"/>
        <v>0</v>
      </c>
      <c r="AN68" s="140" t="str">
        <f t="shared" si="10"/>
        <v>Estimación</v>
      </c>
      <c r="AO68" s="83">
        <f t="shared" si="11"/>
        <v>20.059175950063814</v>
      </c>
      <c r="AP68" s="83">
        <f t="shared" si="12"/>
        <v>1.0557461026349377</v>
      </c>
      <c r="AQ68" s="83">
        <f t="shared" si="13"/>
        <v>2.1114922052698755</v>
      </c>
      <c r="AR68" s="94">
        <f t="shared" si="14"/>
        <v>0.56801260813989296</v>
      </c>
      <c r="AS68" s="94">
        <f>IF(O68="",AR68*'Fraccion masica'!$AB$36,O68*AR68)</f>
        <v>0.14053760961875059</v>
      </c>
      <c r="AT68" s="94">
        <f>IF(P68="",AR68*'Fraccion masica'!$AB$35,P68*AR68)</f>
        <v>5.1220705709719594E-2</v>
      </c>
      <c r="AU68" s="141">
        <f>IFERROR(AS68*Hoja1!$C$24/Hoja1!$C$25/Hoja1!$C$26*16.04/1000000,0)</f>
        <v>9.5386380364034239E-5</v>
      </c>
      <c r="AV68" s="94">
        <f>IFERROR(AT68*Hoja1!$C$24/Hoja1!$C$25/Hoja1!$C$26*44.01/1000000,0)</f>
        <v>9.5386380364034239E-5</v>
      </c>
    </row>
    <row r="69" spans="2:68" x14ac:dyDescent="0.75">
      <c r="B69" s="52" t="s">
        <v>1220</v>
      </c>
      <c r="C69" s="52">
        <v>10</v>
      </c>
      <c r="D69" s="52">
        <v>5</v>
      </c>
      <c r="E69" s="125">
        <v>0.05</v>
      </c>
      <c r="F69" s="125">
        <v>0.1</v>
      </c>
      <c r="G69" s="131" t="s">
        <v>501</v>
      </c>
      <c r="H69" s="92"/>
      <c r="I69" s="14">
        <v>0.4</v>
      </c>
      <c r="J69" s="14">
        <v>5</v>
      </c>
      <c r="K69" s="14">
        <v>0.4</v>
      </c>
      <c r="L69" s="14">
        <v>10</v>
      </c>
      <c r="M69" s="100"/>
      <c r="N69" s="139"/>
      <c r="O69" s="52"/>
      <c r="P69" s="52"/>
      <c r="Q69" s="122" t="str">
        <f t="shared" si="2"/>
        <v>Abril</v>
      </c>
      <c r="R69" s="129">
        <f t="shared" si="3"/>
        <v>1.0557461026349377</v>
      </c>
      <c r="S69" s="129">
        <f t="shared" si="3"/>
        <v>2.1114922052698755</v>
      </c>
      <c r="T69" s="129">
        <f t="shared" si="4"/>
        <v>20.059175950063814</v>
      </c>
      <c r="U69" s="129" t="str">
        <f t="shared" si="5"/>
        <v>Estimación</v>
      </c>
      <c r="V69" s="129">
        <f t="shared" si="6"/>
        <v>9.5386380364034239E-5</v>
      </c>
      <c r="W69" s="153">
        <f t="shared" si="7"/>
        <v>9.5386380364034239E-5</v>
      </c>
      <c r="X69" s="129">
        <f>V69+W69*Hoja1!$C$19</f>
        <v>2.766205030556993E-3</v>
      </c>
      <c r="AI69" s="140" t="str">
        <f t="shared" si="0"/>
        <v>CI-001</v>
      </c>
      <c r="AJ69" s="140">
        <f t="shared" si="1"/>
        <v>0</v>
      </c>
      <c r="AK69" s="140">
        <f>(PI()/4*I69^2*J69*K69)*((L69+Hoja1!$C$24*14.7)/14.7*C69)</f>
        <v>4.22298441053975</v>
      </c>
      <c r="AL69" s="140">
        <f t="shared" si="8"/>
        <v>4.22298441053975</v>
      </c>
      <c r="AM69" s="140">
        <f t="shared" si="9"/>
        <v>0</v>
      </c>
      <c r="AN69" s="140" t="str">
        <f t="shared" si="10"/>
        <v>Estimación</v>
      </c>
      <c r="AO69" s="83">
        <f t="shared" si="11"/>
        <v>20.059175950063814</v>
      </c>
      <c r="AP69" s="83">
        <f t="shared" si="12"/>
        <v>1.0557461026349377</v>
      </c>
      <c r="AQ69" s="83">
        <f t="shared" si="13"/>
        <v>2.1114922052698755</v>
      </c>
      <c r="AR69" s="94">
        <f t="shared" si="14"/>
        <v>0.56801260813989296</v>
      </c>
      <c r="AS69" s="94">
        <f>IF(O69="",AR69*'Fraccion masica'!$AB$36,O69*AR69)</f>
        <v>0.14053760961875059</v>
      </c>
      <c r="AT69" s="94">
        <f>IF(P69="",AR69*'Fraccion masica'!$AB$35,P69*AR69)</f>
        <v>5.1220705709719594E-2</v>
      </c>
      <c r="AU69" s="141">
        <f>IFERROR(AS69*Hoja1!$C$24/Hoja1!$C$25/Hoja1!$C$26*16.04/1000000,0)</f>
        <v>9.5386380364034239E-5</v>
      </c>
      <c r="AV69" s="94">
        <f>IFERROR(AT69*Hoja1!$C$24/Hoja1!$C$25/Hoja1!$C$26*44.01/1000000,0)</f>
        <v>9.5386380364034239E-5</v>
      </c>
    </row>
    <row r="70" spans="2:68" x14ac:dyDescent="0.75">
      <c r="B70" s="52" t="s">
        <v>1220</v>
      </c>
      <c r="C70" s="52">
        <v>10</v>
      </c>
      <c r="D70" s="52">
        <v>5</v>
      </c>
      <c r="E70" s="125">
        <v>0.05</v>
      </c>
      <c r="F70" s="125">
        <v>0.1</v>
      </c>
      <c r="G70" s="131" t="s">
        <v>502</v>
      </c>
      <c r="H70" s="92"/>
      <c r="I70" s="14">
        <v>0.4</v>
      </c>
      <c r="J70" s="14">
        <v>5</v>
      </c>
      <c r="K70" s="14">
        <v>0.4</v>
      </c>
      <c r="L70" s="14">
        <v>10</v>
      </c>
      <c r="M70" s="100"/>
      <c r="N70" s="139"/>
      <c r="O70" s="52"/>
      <c r="P70" s="52"/>
      <c r="Q70" s="122" t="str">
        <f t="shared" si="2"/>
        <v>Mayo</v>
      </c>
      <c r="R70" s="129">
        <f t="shared" si="3"/>
        <v>1.0557461026349377</v>
      </c>
      <c r="S70" s="129">
        <f t="shared" si="3"/>
        <v>2.1114922052698755</v>
      </c>
      <c r="T70" s="129">
        <f t="shared" si="4"/>
        <v>20.059175950063814</v>
      </c>
      <c r="U70" s="129" t="str">
        <f t="shared" si="5"/>
        <v>Estimación</v>
      </c>
      <c r="V70" s="129">
        <f t="shared" si="6"/>
        <v>9.5386380364034239E-5</v>
      </c>
      <c r="W70" s="153">
        <f t="shared" si="7"/>
        <v>9.5386380364034239E-5</v>
      </c>
      <c r="X70" s="129">
        <f>V70+W70*Hoja1!$C$19</f>
        <v>2.766205030556993E-3</v>
      </c>
      <c r="AI70" s="140" t="str">
        <f t="shared" si="0"/>
        <v>CI-001</v>
      </c>
      <c r="AJ70" s="140">
        <f t="shared" si="1"/>
        <v>0</v>
      </c>
      <c r="AK70" s="140">
        <f>(PI()/4*I70^2*J70*K70)*((L70+Hoja1!$C$24*14.7)/14.7*C70)</f>
        <v>4.22298441053975</v>
      </c>
      <c r="AL70" s="140">
        <f t="shared" si="8"/>
        <v>4.22298441053975</v>
      </c>
      <c r="AM70" s="140">
        <f t="shared" si="9"/>
        <v>0</v>
      </c>
      <c r="AN70" s="140" t="str">
        <f t="shared" si="10"/>
        <v>Estimación</v>
      </c>
      <c r="AO70" s="83">
        <f t="shared" si="11"/>
        <v>20.059175950063814</v>
      </c>
      <c r="AP70" s="83">
        <f t="shared" si="12"/>
        <v>1.0557461026349377</v>
      </c>
      <c r="AQ70" s="83">
        <f t="shared" si="13"/>
        <v>2.1114922052698755</v>
      </c>
      <c r="AR70" s="94">
        <f t="shared" si="14"/>
        <v>0.56801260813989296</v>
      </c>
      <c r="AS70" s="94">
        <f>IF(O70="",AR70*'Fraccion masica'!$AB$36,O70*AR70)</f>
        <v>0.14053760961875059</v>
      </c>
      <c r="AT70" s="94">
        <f>IF(P70="",AR70*'Fraccion masica'!$AB$35,P70*AR70)</f>
        <v>5.1220705709719594E-2</v>
      </c>
      <c r="AU70" s="141">
        <f>IFERROR(AS70*Hoja1!$C$24/Hoja1!$C$25/Hoja1!$C$26*16.04/1000000,0)</f>
        <v>9.5386380364034239E-5</v>
      </c>
      <c r="AV70" s="94">
        <f>IFERROR(AT70*Hoja1!$C$24/Hoja1!$C$25/Hoja1!$C$26*44.01/1000000,0)</f>
        <v>9.5386380364034239E-5</v>
      </c>
    </row>
    <row r="71" spans="2:68" x14ac:dyDescent="0.75">
      <c r="B71" s="52" t="s">
        <v>1220</v>
      </c>
      <c r="C71" s="52">
        <v>10</v>
      </c>
      <c r="D71" s="52">
        <v>5</v>
      </c>
      <c r="E71" s="125">
        <v>0.05</v>
      </c>
      <c r="F71" s="125">
        <v>0.1</v>
      </c>
      <c r="G71" s="131" t="s">
        <v>503</v>
      </c>
      <c r="H71" s="92"/>
      <c r="I71" s="14">
        <v>0.4</v>
      </c>
      <c r="J71" s="14">
        <v>5</v>
      </c>
      <c r="K71" s="14">
        <v>0.4</v>
      </c>
      <c r="L71" s="14">
        <v>10</v>
      </c>
      <c r="M71" s="100"/>
      <c r="N71" s="139"/>
      <c r="O71" s="52"/>
      <c r="P71" s="52"/>
      <c r="Q71" s="122" t="str">
        <f t="shared" si="2"/>
        <v>Junio</v>
      </c>
      <c r="R71" s="129">
        <f t="shared" si="3"/>
        <v>1.0557461026349377</v>
      </c>
      <c r="S71" s="129">
        <f t="shared" si="3"/>
        <v>2.1114922052698755</v>
      </c>
      <c r="T71" s="129">
        <f t="shared" si="4"/>
        <v>20.059175950063814</v>
      </c>
      <c r="U71" s="129" t="str">
        <f t="shared" si="5"/>
        <v>Estimación</v>
      </c>
      <c r="V71" s="129">
        <f t="shared" si="6"/>
        <v>9.5386380364034239E-5</v>
      </c>
      <c r="W71" s="153">
        <f t="shared" si="7"/>
        <v>9.5386380364034239E-5</v>
      </c>
      <c r="X71" s="129">
        <f>V71+W71*Hoja1!$C$19</f>
        <v>2.766205030556993E-3</v>
      </c>
      <c r="AI71" s="140" t="str">
        <f t="shared" si="0"/>
        <v>CI-001</v>
      </c>
      <c r="AJ71" s="140">
        <f t="shared" si="1"/>
        <v>0</v>
      </c>
      <c r="AK71" s="140">
        <f>(PI()/4*I71^2*J71*K71)*((L71+Hoja1!$C$24*14.7)/14.7*C71)</f>
        <v>4.22298441053975</v>
      </c>
      <c r="AL71" s="140">
        <f t="shared" si="8"/>
        <v>4.22298441053975</v>
      </c>
      <c r="AM71" s="140">
        <f t="shared" si="9"/>
        <v>0</v>
      </c>
      <c r="AN71" s="140" t="str">
        <f t="shared" si="10"/>
        <v>Estimación</v>
      </c>
      <c r="AO71" s="83">
        <f t="shared" si="11"/>
        <v>20.059175950063814</v>
      </c>
      <c r="AP71" s="83">
        <f t="shared" si="12"/>
        <v>1.0557461026349377</v>
      </c>
      <c r="AQ71" s="83">
        <f t="shared" si="13"/>
        <v>2.1114922052698755</v>
      </c>
      <c r="AR71" s="94">
        <f t="shared" si="14"/>
        <v>0.56801260813989296</v>
      </c>
      <c r="AS71" s="94">
        <f>IF(O71="",AR71*'Fraccion masica'!$AB$36,O71*AR71)</f>
        <v>0.14053760961875059</v>
      </c>
      <c r="AT71" s="94">
        <f>IF(P71="",AR71*'Fraccion masica'!$AB$35,P71*AR71)</f>
        <v>5.1220705709719594E-2</v>
      </c>
      <c r="AU71" s="141">
        <f>IFERROR(AS71*Hoja1!$C$24/Hoja1!$C$25/Hoja1!$C$26*16.04/1000000,0)</f>
        <v>9.5386380364034239E-5</v>
      </c>
      <c r="AV71" s="94">
        <f>IFERROR(AT71*Hoja1!$C$24/Hoja1!$C$25/Hoja1!$C$26*44.01/1000000,0)</f>
        <v>9.5386380364034239E-5</v>
      </c>
    </row>
    <row r="72" spans="2:68" x14ac:dyDescent="0.75">
      <c r="B72" s="52" t="s">
        <v>1220</v>
      </c>
      <c r="C72" s="52">
        <v>10</v>
      </c>
      <c r="D72" s="52">
        <v>5</v>
      </c>
      <c r="E72" s="125">
        <v>0.05</v>
      </c>
      <c r="F72" s="125">
        <v>0.1</v>
      </c>
      <c r="G72" s="131" t="s">
        <v>504</v>
      </c>
      <c r="H72" s="92"/>
      <c r="I72" s="14"/>
      <c r="J72" s="14"/>
      <c r="K72" s="14"/>
      <c r="L72" s="14"/>
      <c r="M72" s="100">
        <v>200</v>
      </c>
      <c r="N72" s="139" t="s">
        <v>46</v>
      </c>
      <c r="O72" s="52"/>
      <c r="P72" s="52"/>
      <c r="Q72" s="122" t="str">
        <f t="shared" si="2"/>
        <v>Julio</v>
      </c>
      <c r="R72" s="129">
        <f t="shared" si="3"/>
        <v>459.99999999999994</v>
      </c>
      <c r="S72" s="129">
        <f t="shared" si="3"/>
        <v>919.99999999999989</v>
      </c>
      <c r="T72" s="129">
        <f t="shared" si="4"/>
        <v>8739.9999999999982</v>
      </c>
      <c r="U72" s="129" t="str">
        <f t="shared" si="5"/>
        <v>Factor de Emisión</v>
      </c>
      <c r="V72" s="129">
        <f t="shared" si="6"/>
        <v>4.1560877997034916E-2</v>
      </c>
      <c r="W72" s="153">
        <f t="shared" si="7"/>
        <v>4.1560877997034916E-2</v>
      </c>
      <c r="X72" s="129">
        <f>V72+W72*Hoja1!$C$19</f>
        <v>1.2052654619140126</v>
      </c>
      <c r="AI72" s="140" t="str">
        <f t="shared" si="0"/>
        <v>CI-001</v>
      </c>
      <c r="AJ72" s="140">
        <f t="shared" si="1"/>
        <v>0</v>
      </c>
      <c r="AK72" s="140">
        <f>(PI()/4*I72^2*J72*K72)*((L72+Hoja1!$C$24*14.7)/14.7*C72)</f>
        <v>0</v>
      </c>
      <c r="AL72" s="140">
        <f t="shared" si="8"/>
        <v>0</v>
      </c>
      <c r="AM72" s="140">
        <f t="shared" si="9"/>
        <v>1839.9999999999998</v>
      </c>
      <c r="AN72" s="140" t="str">
        <f t="shared" si="10"/>
        <v>Factor de Emisión</v>
      </c>
      <c r="AO72" s="83">
        <f t="shared" si="11"/>
        <v>8739.9999999999982</v>
      </c>
      <c r="AP72" s="83">
        <f t="shared" si="12"/>
        <v>459.99999999999994</v>
      </c>
      <c r="AQ72" s="83">
        <f t="shared" si="13"/>
        <v>919.99999999999989</v>
      </c>
      <c r="AR72" s="94">
        <f t="shared" si="14"/>
        <v>247.48923921407999</v>
      </c>
      <c r="AS72" s="94">
        <f>IF(O72="",AR72*'Fraccion masica'!$AB$36,O72*AR72)</f>
        <v>61.233757115728984</v>
      </c>
      <c r="AT72" s="94">
        <f>IF(P72="",AR72*'Fraccion masica'!$AB$35,P72*AR72)</f>
        <v>22.317415681351804</v>
      </c>
      <c r="AU72" s="141">
        <f>IFERROR(AS72*Hoja1!$C$24/Hoja1!$C$25/Hoja1!$C$26*16.04/1000000,0)</f>
        <v>4.1560877997034916E-2</v>
      </c>
      <c r="AV72" s="94">
        <f>IFERROR(AT72*Hoja1!$C$24/Hoja1!$C$25/Hoja1!$C$26*44.01/1000000,0)</f>
        <v>4.1560877997034916E-2</v>
      </c>
    </row>
    <row r="73" spans="2:68" x14ac:dyDescent="0.75">
      <c r="B73" s="52" t="s">
        <v>1220</v>
      </c>
      <c r="C73" s="52">
        <v>10</v>
      </c>
      <c r="D73" s="52">
        <v>5</v>
      </c>
      <c r="E73" s="125">
        <v>0.05</v>
      </c>
      <c r="F73" s="125">
        <v>0.1</v>
      </c>
      <c r="G73" s="131" t="s">
        <v>505</v>
      </c>
      <c r="H73" s="92"/>
      <c r="I73" s="14"/>
      <c r="J73" s="14"/>
      <c r="K73" s="14"/>
      <c r="L73" s="14"/>
      <c r="M73" s="100">
        <v>200</v>
      </c>
      <c r="N73" s="139" t="s">
        <v>46</v>
      </c>
      <c r="O73" s="52"/>
      <c r="P73" s="52"/>
      <c r="Q73" s="122" t="str">
        <f t="shared" si="2"/>
        <v>Agosto</v>
      </c>
      <c r="R73" s="129">
        <f t="shared" si="3"/>
        <v>459.99999999999994</v>
      </c>
      <c r="S73" s="129">
        <f t="shared" si="3"/>
        <v>919.99999999999989</v>
      </c>
      <c r="T73" s="129">
        <f t="shared" si="4"/>
        <v>8739.9999999999982</v>
      </c>
      <c r="U73" s="129" t="str">
        <f t="shared" si="5"/>
        <v>Factor de Emisión</v>
      </c>
      <c r="V73" s="129">
        <f t="shared" si="6"/>
        <v>4.1560877997034916E-2</v>
      </c>
      <c r="W73" s="153">
        <f t="shared" si="7"/>
        <v>4.1560877997034916E-2</v>
      </c>
      <c r="X73" s="129">
        <f>V73+W73*Hoja1!$C$19</f>
        <v>1.2052654619140126</v>
      </c>
      <c r="AI73" s="140" t="str">
        <f t="shared" si="0"/>
        <v>CI-001</v>
      </c>
      <c r="AJ73" s="140">
        <f t="shared" si="1"/>
        <v>0</v>
      </c>
      <c r="AK73" s="140">
        <f>(PI()/4*I73^2*J73*K73)*((L73+Hoja1!$C$24*14.7)/14.7*C73)</f>
        <v>0</v>
      </c>
      <c r="AL73" s="140">
        <f t="shared" si="8"/>
        <v>0</v>
      </c>
      <c r="AM73" s="140">
        <f t="shared" si="9"/>
        <v>1839.9999999999998</v>
      </c>
      <c r="AN73" s="140" t="str">
        <f t="shared" si="10"/>
        <v>Factor de Emisión</v>
      </c>
      <c r="AO73" s="83">
        <f t="shared" si="11"/>
        <v>8739.9999999999982</v>
      </c>
      <c r="AP73" s="83">
        <f t="shared" si="12"/>
        <v>459.99999999999994</v>
      </c>
      <c r="AQ73" s="83">
        <f t="shared" si="13"/>
        <v>919.99999999999989</v>
      </c>
      <c r="AR73" s="94">
        <f t="shared" si="14"/>
        <v>247.48923921407999</v>
      </c>
      <c r="AS73" s="94">
        <f>IF(O73="",AR73*'Fraccion masica'!$AB$36,O73*AR73)</f>
        <v>61.233757115728984</v>
      </c>
      <c r="AT73" s="94">
        <f>IF(P73="",AR73*'Fraccion masica'!$AB$35,P73*AR73)</f>
        <v>22.317415681351804</v>
      </c>
      <c r="AU73" s="141">
        <f>IFERROR(AS73*Hoja1!$C$24/Hoja1!$C$25/Hoja1!$C$26*16.04/1000000,0)</f>
        <v>4.1560877997034916E-2</v>
      </c>
      <c r="AV73" s="94">
        <f>IFERROR(AT73*Hoja1!$C$24/Hoja1!$C$25/Hoja1!$C$26*44.01/1000000,0)</f>
        <v>4.1560877997034916E-2</v>
      </c>
    </row>
    <row r="74" spans="2:68" x14ac:dyDescent="0.75">
      <c r="B74" s="52" t="s">
        <v>1220</v>
      </c>
      <c r="C74" s="52">
        <v>10</v>
      </c>
      <c r="D74" s="52">
        <v>5</v>
      </c>
      <c r="E74" s="125">
        <v>0.05</v>
      </c>
      <c r="F74" s="125">
        <v>0.1</v>
      </c>
      <c r="G74" s="131" t="s">
        <v>506</v>
      </c>
      <c r="H74" s="92"/>
      <c r="I74" s="14"/>
      <c r="J74" s="14"/>
      <c r="K74" s="14"/>
      <c r="L74" s="14"/>
      <c r="M74" s="100">
        <v>200</v>
      </c>
      <c r="N74" s="139" t="s">
        <v>46</v>
      </c>
      <c r="O74" s="52"/>
      <c r="P74" s="52"/>
      <c r="Q74" s="122" t="str">
        <f t="shared" si="2"/>
        <v>Septiembre</v>
      </c>
      <c r="R74" s="129">
        <f t="shared" si="3"/>
        <v>459.99999999999994</v>
      </c>
      <c r="S74" s="129">
        <f t="shared" si="3"/>
        <v>919.99999999999989</v>
      </c>
      <c r="T74" s="129">
        <f t="shared" si="4"/>
        <v>8739.9999999999982</v>
      </c>
      <c r="U74" s="129" t="str">
        <f t="shared" si="5"/>
        <v>Factor de Emisión</v>
      </c>
      <c r="V74" s="129">
        <f t="shared" si="6"/>
        <v>4.1560877997034916E-2</v>
      </c>
      <c r="W74" s="153">
        <f t="shared" si="7"/>
        <v>4.1560877997034916E-2</v>
      </c>
      <c r="X74" s="129">
        <f>V74+W74*Hoja1!$C$19</f>
        <v>1.2052654619140126</v>
      </c>
      <c r="AI74" s="140" t="str">
        <f t="shared" si="0"/>
        <v>CI-001</v>
      </c>
      <c r="AJ74" s="140">
        <f t="shared" si="1"/>
        <v>0</v>
      </c>
      <c r="AK74" s="140">
        <f>(PI()/4*I74^2*J74*K74)*((L74+Hoja1!$C$24*14.7)/14.7*C74)</f>
        <v>0</v>
      </c>
      <c r="AL74" s="140">
        <f t="shared" si="8"/>
        <v>0</v>
      </c>
      <c r="AM74" s="140">
        <f t="shared" si="9"/>
        <v>1839.9999999999998</v>
      </c>
      <c r="AN74" s="140" t="str">
        <f t="shared" si="10"/>
        <v>Factor de Emisión</v>
      </c>
      <c r="AO74" s="83">
        <f t="shared" si="11"/>
        <v>8739.9999999999982</v>
      </c>
      <c r="AP74" s="83">
        <f t="shared" si="12"/>
        <v>459.99999999999994</v>
      </c>
      <c r="AQ74" s="83">
        <f t="shared" si="13"/>
        <v>919.99999999999989</v>
      </c>
      <c r="AR74" s="94">
        <f t="shared" si="14"/>
        <v>247.48923921407999</v>
      </c>
      <c r="AS74" s="94">
        <f>IF(O74="",AR74*'Fraccion masica'!$AB$36,O74*AR74)</f>
        <v>61.233757115728984</v>
      </c>
      <c r="AT74" s="94">
        <f>IF(P74="",AR74*'Fraccion masica'!$AB$35,P74*AR74)</f>
        <v>22.317415681351804</v>
      </c>
      <c r="AU74" s="141">
        <f>IFERROR(AS74*Hoja1!$C$24/Hoja1!$C$25/Hoja1!$C$26*16.04/1000000,0)</f>
        <v>4.1560877997034916E-2</v>
      </c>
      <c r="AV74" s="94">
        <f>IFERROR(AT74*Hoja1!$C$24/Hoja1!$C$25/Hoja1!$C$26*44.01/1000000,0)</f>
        <v>4.1560877997034916E-2</v>
      </c>
    </row>
    <row r="75" spans="2:68" x14ac:dyDescent="0.75">
      <c r="B75" s="52" t="s">
        <v>1220</v>
      </c>
      <c r="C75" s="52">
        <v>10</v>
      </c>
      <c r="D75" s="52">
        <v>5</v>
      </c>
      <c r="E75" s="125">
        <v>0.05</v>
      </c>
      <c r="F75" s="125">
        <v>0.1</v>
      </c>
      <c r="G75" s="131" t="s">
        <v>507</v>
      </c>
      <c r="H75" s="92"/>
      <c r="I75" s="14"/>
      <c r="J75" s="14"/>
      <c r="K75" s="14"/>
      <c r="L75" s="14"/>
      <c r="M75" s="100">
        <v>200</v>
      </c>
      <c r="N75" s="139" t="s">
        <v>46</v>
      </c>
      <c r="O75" s="52"/>
      <c r="P75" s="52"/>
      <c r="Q75" s="122" t="str">
        <f t="shared" si="2"/>
        <v>Octubre</v>
      </c>
      <c r="R75" s="129">
        <f t="shared" si="3"/>
        <v>459.99999999999994</v>
      </c>
      <c r="S75" s="129">
        <f t="shared" si="3"/>
        <v>919.99999999999989</v>
      </c>
      <c r="T75" s="129">
        <f t="shared" si="4"/>
        <v>8739.9999999999982</v>
      </c>
      <c r="U75" s="129" t="str">
        <f t="shared" si="5"/>
        <v>Factor de Emisión</v>
      </c>
      <c r="V75" s="129">
        <f t="shared" si="6"/>
        <v>4.1560877997034916E-2</v>
      </c>
      <c r="W75" s="153">
        <f t="shared" si="7"/>
        <v>4.1560877997034916E-2</v>
      </c>
      <c r="X75" s="129">
        <f>V75+W75*Hoja1!$C$19</f>
        <v>1.2052654619140126</v>
      </c>
      <c r="AI75" s="140" t="str">
        <f t="shared" si="0"/>
        <v>CI-001</v>
      </c>
      <c r="AJ75" s="140">
        <f t="shared" si="1"/>
        <v>0</v>
      </c>
      <c r="AK75" s="140">
        <f>(PI()/4*I75^2*J75*K75)*((L75+Hoja1!$C$24*14.7)/14.7*C75)</f>
        <v>0</v>
      </c>
      <c r="AL75" s="140">
        <f t="shared" si="8"/>
        <v>0</v>
      </c>
      <c r="AM75" s="140">
        <f t="shared" si="9"/>
        <v>1839.9999999999998</v>
      </c>
      <c r="AN75" s="140" t="str">
        <f t="shared" si="10"/>
        <v>Factor de Emisión</v>
      </c>
      <c r="AO75" s="83">
        <f t="shared" si="11"/>
        <v>8739.9999999999982</v>
      </c>
      <c r="AP75" s="83">
        <f t="shared" si="12"/>
        <v>459.99999999999994</v>
      </c>
      <c r="AQ75" s="83">
        <f t="shared" si="13"/>
        <v>919.99999999999989</v>
      </c>
      <c r="AR75" s="94">
        <f t="shared" si="14"/>
        <v>247.48923921407999</v>
      </c>
      <c r="AS75" s="94">
        <f>IF(O75="",AR75*'Fraccion masica'!$AB$36,O75*AR75)</f>
        <v>61.233757115728984</v>
      </c>
      <c r="AT75" s="94">
        <f>IF(P75="",AR75*'Fraccion masica'!$AB$35,P75*AR75)</f>
        <v>22.317415681351804</v>
      </c>
      <c r="AU75" s="141">
        <f>IFERROR(AS75*Hoja1!$C$24/Hoja1!$C$25/Hoja1!$C$26*16.04/1000000,0)</f>
        <v>4.1560877997034916E-2</v>
      </c>
      <c r="AV75" s="94">
        <f>IFERROR(AT75*Hoja1!$C$24/Hoja1!$C$25/Hoja1!$C$26*44.01/1000000,0)</f>
        <v>4.1560877997034916E-2</v>
      </c>
    </row>
    <row r="76" spans="2:68" x14ac:dyDescent="0.75">
      <c r="B76" s="52" t="s">
        <v>1220</v>
      </c>
      <c r="C76" s="52">
        <v>10</v>
      </c>
      <c r="D76" s="52">
        <v>5</v>
      </c>
      <c r="E76" s="125">
        <v>0.05</v>
      </c>
      <c r="F76" s="125">
        <v>0.1</v>
      </c>
      <c r="G76" s="131" t="s">
        <v>508</v>
      </c>
      <c r="H76" s="92"/>
      <c r="I76" s="14"/>
      <c r="J76" s="14"/>
      <c r="K76" s="14"/>
      <c r="L76" s="14"/>
      <c r="M76" s="100">
        <v>200</v>
      </c>
      <c r="N76" s="139" t="s">
        <v>46</v>
      </c>
      <c r="O76" s="52"/>
      <c r="P76" s="52"/>
      <c r="Q76" s="122" t="str">
        <f t="shared" si="2"/>
        <v>Noviembre</v>
      </c>
      <c r="R76" s="129">
        <f t="shared" si="3"/>
        <v>459.99999999999994</v>
      </c>
      <c r="S76" s="129">
        <f t="shared" si="3"/>
        <v>919.99999999999989</v>
      </c>
      <c r="T76" s="129">
        <f t="shared" si="4"/>
        <v>8739.9999999999982</v>
      </c>
      <c r="U76" s="129" t="str">
        <f t="shared" si="5"/>
        <v>Factor de Emisión</v>
      </c>
      <c r="V76" s="129">
        <f t="shared" si="6"/>
        <v>4.1560877997034916E-2</v>
      </c>
      <c r="W76" s="153">
        <f t="shared" si="7"/>
        <v>4.1560877997034916E-2</v>
      </c>
      <c r="X76" s="129">
        <f>V76+W76*Hoja1!$C$19</f>
        <v>1.2052654619140126</v>
      </c>
      <c r="AI76" s="140" t="str">
        <f t="shared" si="0"/>
        <v>CI-001</v>
      </c>
      <c r="AJ76" s="140">
        <f t="shared" si="1"/>
        <v>0</v>
      </c>
      <c r="AK76" s="140">
        <f>(PI()/4*I76^2*J76*K76)*((L76+Hoja1!$C$24*14.7)/14.7*C76)</f>
        <v>0</v>
      </c>
      <c r="AL76" s="140">
        <f t="shared" si="8"/>
        <v>0</v>
      </c>
      <c r="AM76" s="140">
        <f t="shared" si="9"/>
        <v>1839.9999999999998</v>
      </c>
      <c r="AN76" s="140" t="str">
        <f t="shared" si="10"/>
        <v>Factor de Emisión</v>
      </c>
      <c r="AO76" s="83">
        <f t="shared" si="11"/>
        <v>8739.9999999999982</v>
      </c>
      <c r="AP76" s="83">
        <f t="shared" si="12"/>
        <v>459.99999999999994</v>
      </c>
      <c r="AQ76" s="83">
        <f t="shared" si="13"/>
        <v>919.99999999999989</v>
      </c>
      <c r="AR76" s="94">
        <f t="shared" si="14"/>
        <v>247.48923921407999</v>
      </c>
      <c r="AS76" s="94">
        <f>IF(O76="",AR76*'Fraccion masica'!$AB$36,O76*AR76)</f>
        <v>61.233757115728984</v>
      </c>
      <c r="AT76" s="94">
        <f>IF(P76="",AR76*'Fraccion masica'!$AB$35,P76*AR76)</f>
        <v>22.317415681351804</v>
      </c>
      <c r="AU76" s="141">
        <f>IFERROR(AS76*Hoja1!$C$24/Hoja1!$C$25/Hoja1!$C$26*16.04/1000000,0)</f>
        <v>4.1560877997034916E-2</v>
      </c>
      <c r="AV76" s="94">
        <f>IFERROR(AT76*Hoja1!$C$24/Hoja1!$C$25/Hoja1!$C$26*44.01/1000000,0)</f>
        <v>4.1560877997034916E-2</v>
      </c>
    </row>
    <row r="77" spans="2:68" x14ac:dyDescent="0.75">
      <c r="B77" s="52" t="s">
        <v>1220</v>
      </c>
      <c r="C77" s="52">
        <v>10</v>
      </c>
      <c r="D77" s="52">
        <v>5</v>
      </c>
      <c r="E77" s="125">
        <v>0.05</v>
      </c>
      <c r="F77" s="125">
        <v>0.1</v>
      </c>
      <c r="G77" s="131" t="s">
        <v>509</v>
      </c>
      <c r="H77" s="92"/>
      <c r="I77" s="14"/>
      <c r="J77" s="14"/>
      <c r="K77" s="14"/>
      <c r="L77" s="14"/>
      <c r="M77" s="100">
        <v>200</v>
      </c>
      <c r="N77" s="139" t="s">
        <v>46</v>
      </c>
      <c r="O77" s="52"/>
      <c r="P77" s="52"/>
      <c r="Q77" s="122" t="str">
        <f t="shared" si="2"/>
        <v>Diciembre</v>
      </c>
      <c r="R77" s="129">
        <f t="shared" si="3"/>
        <v>459.99999999999994</v>
      </c>
      <c r="S77" s="129">
        <f t="shared" si="3"/>
        <v>919.99999999999989</v>
      </c>
      <c r="T77" s="129">
        <f t="shared" si="4"/>
        <v>8739.9999999999982</v>
      </c>
      <c r="U77" s="129" t="str">
        <f t="shared" si="5"/>
        <v>Factor de Emisión</v>
      </c>
      <c r="V77" s="129">
        <f t="shared" si="6"/>
        <v>4.1560877997034916E-2</v>
      </c>
      <c r="W77" s="153">
        <f t="shared" si="7"/>
        <v>4.1560877997034916E-2</v>
      </c>
      <c r="X77" s="129">
        <f>V77+W77*Hoja1!$C$19</f>
        <v>1.2052654619140126</v>
      </c>
      <c r="AI77" s="140" t="str">
        <f t="shared" si="0"/>
        <v>CI-001</v>
      </c>
      <c r="AJ77" s="140">
        <f t="shared" si="1"/>
        <v>0</v>
      </c>
      <c r="AK77" s="140">
        <f>(PI()/4*I77^2*J77*K77)*((L77+Hoja1!$C$24*14.7)/14.7*C77)</f>
        <v>0</v>
      </c>
      <c r="AL77" s="140">
        <f t="shared" si="8"/>
        <v>0</v>
      </c>
      <c r="AM77" s="140">
        <f t="shared" si="9"/>
        <v>1839.9999999999998</v>
      </c>
      <c r="AN77" s="140" t="str">
        <f t="shared" si="10"/>
        <v>Factor de Emisión</v>
      </c>
      <c r="AO77" s="83">
        <f t="shared" si="11"/>
        <v>8739.9999999999982</v>
      </c>
      <c r="AP77" s="83">
        <f t="shared" si="12"/>
        <v>459.99999999999994</v>
      </c>
      <c r="AQ77" s="83">
        <f t="shared" si="13"/>
        <v>919.99999999999989</v>
      </c>
      <c r="AR77" s="94">
        <f t="shared" si="14"/>
        <v>247.48923921407999</v>
      </c>
      <c r="AS77" s="94">
        <f>IF(O77="",AR77*'Fraccion masica'!$AB$36,O77*AR77)</f>
        <v>61.233757115728984</v>
      </c>
      <c r="AT77" s="94">
        <f>IF(P77="",AR77*'Fraccion masica'!$AB$35,P77*AR77)</f>
        <v>22.317415681351804</v>
      </c>
      <c r="AU77" s="141">
        <f>IFERROR(AS77*Hoja1!$C$24/Hoja1!$C$25/Hoja1!$C$26*16.04/1000000,0)</f>
        <v>4.1560877997034916E-2</v>
      </c>
      <c r="AV77" s="94">
        <f>IFERROR(AT77*Hoja1!$C$24/Hoja1!$C$25/Hoja1!$C$26*44.01/1000000,0)</f>
        <v>4.1560877997034916E-2</v>
      </c>
    </row>
    <row r="78" spans="2:68" x14ac:dyDescent="0.75">
      <c r="B78" s="52"/>
      <c r="C78" s="52"/>
      <c r="D78" s="52"/>
      <c r="E78" s="125"/>
      <c r="F78" s="125"/>
      <c r="G78" s="131"/>
      <c r="H78" s="92"/>
      <c r="I78" s="14"/>
      <c r="J78" s="14"/>
      <c r="K78" s="14"/>
      <c r="L78" s="14"/>
      <c r="M78" s="100"/>
      <c r="N78" s="139"/>
      <c r="O78" s="52"/>
      <c r="P78" s="52"/>
      <c r="Q78" s="122" t="str">
        <f t="shared" si="2"/>
        <v/>
      </c>
      <c r="R78" s="129">
        <f t="shared" si="3"/>
        <v>0</v>
      </c>
      <c r="S78" s="129">
        <f t="shared" si="3"/>
        <v>0</v>
      </c>
      <c r="T78" s="129">
        <f t="shared" si="4"/>
        <v>0</v>
      </c>
      <c r="U78" s="129" t="str">
        <f t="shared" si="5"/>
        <v>Factor de Emisión</v>
      </c>
      <c r="V78" s="129">
        <f t="shared" si="6"/>
        <v>0</v>
      </c>
      <c r="W78" s="153">
        <f t="shared" si="7"/>
        <v>0</v>
      </c>
      <c r="X78" s="129">
        <f>V78+W78*Hoja1!$C$19</f>
        <v>0</v>
      </c>
      <c r="AI78" s="140">
        <f t="shared" si="0"/>
        <v>0</v>
      </c>
      <c r="AJ78" s="140">
        <f t="shared" si="1"/>
        <v>0</v>
      </c>
      <c r="AK78" s="140">
        <f>(PI()/4*I78^2*J78*K78)*((L78+Hoja1!$C$24*14.7)/14.7*C78)</f>
        <v>0</v>
      </c>
      <c r="AL78" s="140">
        <f t="shared" si="8"/>
        <v>0</v>
      </c>
      <c r="AM78" s="140">
        <f t="shared" si="9"/>
        <v>0</v>
      </c>
      <c r="AN78" s="140" t="str">
        <f t="shared" si="10"/>
        <v>Factor de Emisión</v>
      </c>
      <c r="AO78" s="83">
        <f t="shared" si="11"/>
        <v>0</v>
      </c>
      <c r="AP78" s="83">
        <f t="shared" si="12"/>
        <v>0</v>
      </c>
      <c r="AQ78" s="83">
        <f t="shared" si="13"/>
        <v>0</v>
      </c>
      <c r="AR78" s="94">
        <f t="shared" si="14"/>
        <v>0</v>
      </c>
      <c r="AS78" s="94">
        <f>IF(O78="",AR78*'Fraccion masica'!$AB$36,O78*AR78)</f>
        <v>0</v>
      </c>
      <c r="AT78" s="94">
        <f>IF(P78="",AR78*'Fraccion masica'!$AB$35,P78*AR78)</f>
        <v>0</v>
      </c>
      <c r="AU78" s="141">
        <f>IFERROR(AS78*Hoja1!$C$24/Hoja1!$C$25/Hoja1!$C$26*16.04/1000000,0)</f>
        <v>0</v>
      </c>
      <c r="AV78" s="94">
        <f>IFERROR(AT78*Hoja1!$C$24/Hoja1!$C$25/Hoja1!$C$26*44.01/1000000,0)</f>
        <v>0</v>
      </c>
    </row>
    <row r="79" spans="2:68" x14ac:dyDescent="0.75">
      <c r="B79" s="52"/>
      <c r="C79" s="52"/>
      <c r="D79" s="52"/>
      <c r="E79" s="125"/>
      <c r="F79" s="125"/>
      <c r="G79" s="131"/>
      <c r="H79" s="92"/>
      <c r="I79" s="14"/>
      <c r="J79" s="14"/>
      <c r="K79" s="14"/>
      <c r="L79" s="14"/>
      <c r="M79" s="100"/>
      <c r="N79" s="139"/>
      <c r="O79" s="52"/>
      <c r="P79" s="52"/>
      <c r="Q79" s="122" t="str">
        <f t="shared" si="2"/>
        <v/>
      </c>
      <c r="R79" s="129">
        <f t="shared" si="3"/>
        <v>0</v>
      </c>
      <c r="S79" s="129">
        <f t="shared" si="3"/>
        <v>0</v>
      </c>
      <c r="T79" s="129">
        <f t="shared" si="4"/>
        <v>0</v>
      </c>
      <c r="U79" s="129" t="str">
        <f t="shared" si="5"/>
        <v>Factor de Emisión</v>
      </c>
      <c r="V79" s="129">
        <f t="shared" si="6"/>
        <v>0</v>
      </c>
      <c r="W79" s="153">
        <f t="shared" si="7"/>
        <v>0</v>
      </c>
      <c r="X79" s="129">
        <f>V79+W79*Hoja1!$C$19</f>
        <v>0</v>
      </c>
      <c r="AI79" s="140">
        <f t="shared" si="0"/>
        <v>0</v>
      </c>
      <c r="AJ79" s="140">
        <f t="shared" si="1"/>
        <v>0</v>
      </c>
      <c r="AK79" s="140">
        <f>(PI()/4*I79^2*J79*K79)*((L79+Hoja1!$C$24*14.7)/14.7*C79)</f>
        <v>0</v>
      </c>
      <c r="AL79" s="140">
        <f t="shared" si="8"/>
        <v>0</v>
      </c>
      <c r="AM79" s="140">
        <f t="shared" si="9"/>
        <v>0</v>
      </c>
      <c r="AN79" s="140" t="str">
        <f t="shared" si="10"/>
        <v>Factor de Emisión</v>
      </c>
      <c r="AO79" s="83">
        <f t="shared" si="11"/>
        <v>0</v>
      </c>
      <c r="AP79" s="83">
        <f t="shared" si="12"/>
        <v>0</v>
      </c>
      <c r="AQ79" s="83">
        <f t="shared" si="13"/>
        <v>0</v>
      </c>
      <c r="AR79" s="94">
        <f t="shared" si="14"/>
        <v>0</v>
      </c>
      <c r="AS79" s="94">
        <f>IF(O79="",AR79*'Fraccion masica'!$AB$36,O79*AR79)</f>
        <v>0</v>
      </c>
      <c r="AT79" s="94">
        <f>IF(P79="",AR79*'Fraccion masica'!$AB$35,P79*AR79)</f>
        <v>0</v>
      </c>
      <c r="AU79" s="141">
        <f>IFERROR(AS79*Hoja1!$C$24/Hoja1!$C$25/Hoja1!$C$26*16.04/1000000,0)</f>
        <v>0</v>
      </c>
      <c r="AV79" s="94">
        <f>IFERROR(AT79*Hoja1!$C$24/Hoja1!$C$25/Hoja1!$C$26*44.01/1000000,0)</f>
        <v>0</v>
      </c>
    </row>
    <row r="80" spans="2:68" x14ac:dyDescent="0.75">
      <c r="B80" s="52"/>
      <c r="C80" s="52"/>
      <c r="D80" s="52"/>
      <c r="E80" s="125"/>
      <c r="F80" s="125"/>
      <c r="G80" s="131"/>
      <c r="H80" s="92"/>
      <c r="I80" s="14"/>
      <c r="J80" s="14"/>
      <c r="K80" s="14"/>
      <c r="L80" s="14"/>
      <c r="M80" s="100"/>
      <c r="N80" s="139"/>
      <c r="O80" s="52"/>
      <c r="P80" s="52"/>
      <c r="Q80" s="122" t="str">
        <f t="shared" si="2"/>
        <v/>
      </c>
      <c r="R80" s="129">
        <f t="shared" si="3"/>
        <v>0</v>
      </c>
      <c r="S80" s="129">
        <f t="shared" si="3"/>
        <v>0</v>
      </c>
      <c r="T80" s="129">
        <f t="shared" si="4"/>
        <v>0</v>
      </c>
      <c r="U80" s="129" t="str">
        <f t="shared" si="5"/>
        <v>Factor de Emisión</v>
      </c>
      <c r="V80" s="129">
        <f t="shared" si="6"/>
        <v>0</v>
      </c>
      <c r="W80" s="153">
        <f t="shared" si="7"/>
        <v>0</v>
      </c>
      <c r="X80" s="129">
        <f>V80+W80*Hoja1!$C$19</f>
        <v>0</v>
      </c>
      <c r="AI80" s="140">
        <f t="shared" si="0"/>
        <v>0</v>
      </c>
      <c r="AJ80" s="140">
        <f t="shared" si="1"/>
        <v>0</v>
      </c>
      <c r="AK80" s="140">
        <f>(PI()/4*I80^2*J80*K80)*((L80+Hoja1!$C$24*14.7)/14.7*C80)</f>
        <v>0</v>
      </c>
      <c r="AL80" s="140">
        <f t="shared" si="8"/>
        <v>0</v>
      </c>
      <c r="AM80" s="140">
        <f t="shared" si="9"/>
        <v>0</v>
      </c>
      <c r="AN80" s="140" t="str">
        <f t="shared" si="10"/>
        <v>Factor de Emisión</v>
      </c>
      <c r="AO80" s="83">
        <f t="shared" si="11"/>
        <v>0</v>
      </c>
      <c r="AP80" s="83">
        <f t="shared" si="12"/>
        <v>0</v>
      </c>
      <c r="AQ80" s="83">
        <f t="shared" si="13"/>
        <v>0</v>
      </c>
      <c r="AR80" s="94">
        <f t="shared" si="14"/>
        <v>0</v>
      </c>
      <c r="AS80" s="94">
        <f>IF(O80="",AR80*'Fraccion masica'!$AB$36,O80*AR80)</f>
        <v>0</v>
      </c>
      <c r="AT80" s="94">
        <f>IF(P80="",AR80*'Fraccion masica'!$AB$35,P80*AR80)</f>
        <v>0</v>
      </c>
      <c r="AU80" s="141">
        <f>IFERROR(AS80*Hoja1!$C$24/Hoja1!$C$25/Hoja1!$C$26*16.04/1000000,0)</f>
        <v>0</v>
      </c>
      <c r="AV80" s="94">
        <f>IFERROR(AT80*Hoja1!$C$24/Hoja1!$C$25/Hoja1!$C$26*44.01/1000000,0)</f>
        <v>0</v>
      </c>
    </row>
    <row r="81" spans="2:48" x14ac:dyDescent="0.75">
      <c r="B81" s="52"/>
      <c r="C81" s="52"/>
      <c r="D81" s="52"/>
      <c r="E81" s="125"/>
      <c r="F81" s="125"/>
      <c r="G81" s="131"/>
      <c r="H81" s="92"/>
      <c r="I81" s="14"/>
      <c r="J81" s="14"/>
      <c r="K81" s="14"/>
      <c r="L81" s="14"/>
      <c r="M81" s="100"/>
      <c r="N81" s="139"/>
      <c r="O81" s="52"/>
      <c r="P81" s="52"/>
      <c r="Q81" s="122" t="str">
        <f t="shared" si="2"/>
        <v/>
      </c>
      <c r="R81" s="129">
        <f t="shared" si="3"/>
        <v>0</v>
      </c>
      <c r="S81" s="129">
        <f t="shared" si="3"/>
        <v>0</v>
      </c>
      <c r="T81" s="129">
        <f t="shared" si="4"/>
        <v>0</v>
      </c>
      <c r="U81" s="129" t="str">
        <f t="shared" si="5"/>
        <v>Factor de Emisión</v>
      </c>
      <c r="V81" s="129">
        <f t="shared" si="6"/>
        <v>0</v>
      </c>
      <c r="W81" s="153">
        <f t="shared" si="7"/>
        <v>0</v>
      </c>
      <c r="X81" s="129">
        <f>V81+W81*Hoja1!$C$19</f>
        <v>0</v>
      </c>
      <c r="AI81" s="140">
        <f t="shared" si="0"/>
        <v>0</v>
      </c>
      <c r="AJ81" s="140">
        <f t="shared" si="1"/>
        <v>0</v>
      </c>
      <c r="AK81" s="140">
        <f>(PI()/4*I81^2*J81*K81)*((L81+Hoja1!$C$24*14.7)/14.7*C81)</f>
        <v>0</v>
      </c>
      <c r="AL81" s="140">
        <f t="shared" si="8"/>
        <v>0</v>
      </c>
      <c r="AM81" s="140">
        <f t="shared" si="9"/>
        <v>0</v>
      </c>
      <c r="AN81" s="140" t="str">
        <f t="shared" si="10"/>
        <v>Factor de Emisión</v>
      </c>
      <c r="AO81" s="83">
        <f t="shared" si="11"/>
        <v>0</v>
      </c>
      <c r="AP81" s="83">
        <f t="shared" si="12"/>
        <v>0</v>
      </c>
      <c r="AQ81" s="83">
        <f t="shared" si="13"/>
        <v>0</v>
      </c>
      <c r="AR81" s="94">
        <f t="shared" si="14"/>
        <v>0</v>
      </c>
      <c r="AS81" s="94">
        <f>IF(O81="",AR81*'Fraccion masica'!$AB$36,O81*AR81)</f>
        <v>0</v>
      </c>
      <c r="AT81" s="94">
        <f>IF(P81="",AR81*'Fraccion masica'!$AB$35,P81*AR81)</f>
        <v>0</v>
      </c>
      <c r="AU81" s="141">
        <f>IFERROR(AS81*Hoja1!$C$24/Hoja1!$C$25/Hoja1!$C$26*16.04/1000000,0)</f>
        <v>0</v>
      </c>
      <c r="AV81" s="94">
        <f>IFERROR(AT81*Hoja1!$C$24/Hoja1!$C$25/Hoja1!$C$26*44.01/1000000,0)</f>
        <v>0</v>
      </c>
    </row>
    <row r="82" spans="2:48" x14ac:dyDescent="0.75">
      <c r="B82" s="52"/>
      <c r="C82" s="52"/>
      <c r="D82" s="52"/>
      <c r="E82" s="125"/>
      <c r="F82" s="125"/>
      <c r="G82" s="131"/>
      <c r="H82" s="92"/>
      <c r="I82" s="14"/>
      <c r="J82" s="14"/>
      <c r="K82" s="14"/>
      <c r="L82" s="14"/>
      <c r="M82" s="100"/>
      <c r="N82" s="139"/>
      <c r="O82" s="52"/>
      <c r="P82" s="52"/>
      <c r="Q82" s="122" t="str">
        <f t="shared" si="2"/>
        <v/>
      </c>
      <c r="R82" s="129">
        <f t="shared" si="3"/>
        <v>0</v>
      </c>
      <c r="S82" s="129">
        <f t="shared" si="3"/>
        <v>0</v>
      </c>
      <c r="T82" s="129">
        <f t="shared" si="4"/>
        <v>0</v>
      </c>
      <c r="U82" s="129" t="str">
        <f t="shared" si="5"/>
        <v>Factor de Emisión</v>
      </c>
      <c r="V82" s="129">
        <f t="shared" si="6"/>
        <v>0</v>
      </c>
      <c r="W82" s="153">
        <f t="shared" si="7"/>
        <v>0</v>
      </c>
      <c r="X82" s="129">
        <f>V82+W82*Hoja1!$C$19</f>
        <v>0</v>
      </c>
      <c r="AI82" s="140">
        <f t="shared" si="0"/>
        <v>0</v>
      </c>
      <c r="AJ82" s="140">
        <f t="shared" si="1"/>
        <v>0</v>
      </c>
      <c r="AK82" s="140">
        <f>(PI()/4*I82^2*J82*K82)*((L82+Hoja1!$C$24*14.7)/14.7*C82)</f>
        <v>0</v>
      </c>
      <c r="AL82" s="140">
        <f t="shared" si="8"/>
        <v>0</v>
      </c>
      <c r="AM82" s="140">
        <f t="shared" si="9"/>
        <v>0</v>
      </c>
      <c r="AN82" s="140" t="str">
        <f t="shared" si="10"/>
        <v>Factor de Emisión</v>
      </c>
      <c r="AO82" s="83">
        <f t="shared" si="11"/>
        <v>0</v>
      </c>
      <c r="AP82" s="83">
        <f t="shared" si="12"/>
        <v>0</v>
      </c>
      <c r="AQ82" s="83">
        <f t="shared" si="13"/>
        <v>0</v>
      </c>
      <c r="AR82" s="94">
        <f t="shared" si="14"/>
        <v>0</v>
      </c>
      <c r="AS82" s="94">
        <f>IF(O82="",AR82*'Fraccion masica'!$AB$36,O82*AR82)</f>
        <v>0</v>
      </c>
      <c r="AT82" s="94">
        <f>IF(P82="",AR82*'Fraccion masica'!$AB$35,P82*AR82)</f>
        <v>0</v>
      </c>
      <c r="AU82" s="141">
        <f>IFERROR(AS82*Hoja1!$C$24/Hoja1!$C$25/Hoja1!$C$26*16.04/1000000,0)</f>
        <v>0</v>
      </c>
      <c r="AV82" s="94">
        <f>IFERROR(AT82*Hoja1!$C$24/Hoja1!$C$25/Hoja1!$C$26*44.01/1000000,0)</f>
        <v>0</v>
      </c>
    </row>
    <row r="83" spans="2:48" x14ac:dyDescent="0.75">
      <c r="B83" s="52"/>
      <c r="C83" s="52"/>
      <c r="D83" s="52"/>
      <c r="E83" s="125"/>
      <c r="F83" s="125"/>
      <c r="G83" s="131"/>
      <c r="H83" s="92"/>
      <c r="I83" s="14"/>
      <c r="J83" s="14"/>
      <c r="K83" s="14"/>
      <c r="L83" s="14"/>
      <c r="M83" s="100"/>
      <c r="N83" s="139"/>
      <c r="O83" s="52"/>
      <c r="P83" s="52"/>
      <c r="Q83" s="122" t="str">
        <f t="shared" si="2"/>
        <v/>
      </c>
      <c r="R83" s="129">
        <f t="shared" si="3"/>
        <v>0</v>
      </c>
      <c r="S83" s="129">
        <f t="shared" si="3"/>
        <v>0</v>
      </c>
      <c r="T83" s="129">
        <f t="shared" si="4"/>
        <v>0</v>
      </c>
      <c r="U83" s="129" t="str">
        <f t="shared" si="5"/>
        <v>Factor de Emisión</v>
      </c>
      <c r="V83" s="129">
        <f t="shared" si="6"/>
        <v>0</v>
      </c>
      <c r="W83" s="153">
        <f t="shared" si="7"/>
        <v>0</v>
      </c>
      <c r="X83" s="129">
        <f>V83+W83*Hoja1!$C$19</f>
        <v>0</v>
      </c>
      <c r="AI83" s="140">
        <f t="shared" si="0"/>
        <v>0</v>
      </c>
      <c r="AJ83" s="140">
        <f t="shared" si="1"/>
        <v>0</v>
      </c>
      <c r="AK83" s="140">
        <f>(PI()/4*I83^2*J83*K83)*((L83+Hoja1!$C$24*14.7)/14.7*C83)</f>
        <v>0</v>
      </c>
      <c r="AL83" s="140">
        <f t="shared" si="8"/>
        <v>0</v>
      </c>
      <c r="AM83" s="140">
        <f t="shared" si="9"/>
        <v>0</v>
      </c>
      <c r="AN83" s="140" t="str">
        <f t="shared" si="10"/>
        <v>Factor de Emisión</v>
      </c>
      <c r="AO83" s="83">
        <f t="shared" si="11"/>
        <v>0</v>
      </c>
      <c r="AP83" s="83">
        <f t="shared" si="12"/>
        <v>0</v>
      </c>
      <c r="AQ83" s="83">
        <f t="shared" si="13"/>
        <v>0</v>
      </c>
      <c r="AR83" s="94">
        <f t="shared" si="14"/>
        <v>0</v>
      </c>
      <c r="AS83" s="94">
        <f>IF(O83="",AR83*'Fraccion masica'!$AB$36,O83*AR83)</f>
        <v>0</v>
      </c>
      <c r="AT83" s="94">
        <f>IF(P83="",AR83*'Fraccion masica'!$AB$35,P83*AR83)</f>
        <v>0</v>
      </c>
      <c r="AU83" s="141">
        <f>IFERROR(AS83*Hoja1!$C$24/Hoja1!$C$25/Hoja1!$C$26*16.04/1000000,0)</f>
        <v>0</v>
      </c>
      <c r="AV83" s="94">
        <f>IFERROR(AT83*Hoja1!$C$24/Hoja1!$C$25/Hoja1!$C$26*44.01/1000000,0)</f>
        <v>0</v>
      </c>
    </row>
    <row r="84" spans="2:48" x14ac:dyDescent="0.75">
      <c r="B84" s="52"/>
      <c r="C84" s="52"/>
      <c r="D84" s="52"/>
      <c r="E84" s="125"/>
      <c r="F84" s="125"/>
      <c r="G84" s="131"/>
      <c r="H84" s="92"/>
      <c r="I84" s="14"/>
      <c r="J84" s="14"/>
      <c r="K84" s="14"/>
      <c r="L84" s="14"/>
      <c r="M84" s="100"/>
      <c r="N84" s="139"/>
      <c r="O84" s="52"/>
      <c r="P84" s="52"/>
      <c r="Q84" s="122" t="str">
        <f t="shared" si="2"/>
        <v/>
      </c>
      <c r="R84" s="129">
        <f t="shared" si="3"/>
        <v>0</v>
      </c>
      <c r="S84" s="129">
        <f t="shared" si="3"/>
        <v>0</v>
      </c>
      <c r="T84" s="129">
        <f t="shared" si="4"/>
        <v>0</v>
      </c>
      <c r="U84" s="129" t="str">
        <f t="shared" si="5"/>
        <v>Factor de Emisión</v>
      </c>
      <c r="V84" s="129">
        <f t="shared" si="6"/>
        <v>0</v>
      </c>
      <c r="W84" s="153">
        <f t="shared" si="7"/>
        <v>0</v>
      </c>
      <c r="X84" s="129">
        <f>V84+W84*Hoja1!$C$19</f>
        <v>0</v>
      </c>
      <c r="AI84" s="140">
        <f t="shared" si="0"/>
        <v>0</v>
      </c>
      <c r="AJ84" s="140">
        <f t="shared" si="1"/>
        <v>0</v>
      </c>
      <c r="AK84" s="140">
        <f>(PI()/4*I84^2*J84*K84)*((L84+Hoja1!$C$24*14.7)/14.7*C84)</f>
        <v>0</v>
      </c>
      <c r="AL84" s="140">
        <f t="shared" si="8"/>
        <v>0</v>
      </c>
      <c r="AM84" s="140">
        <f t="shared" si="9"/>
        <v>0</v>
      </c>
      <c r="AN84" s="140" t="str">
        <f t="shared" si="10"/>
        <v>Factor de Emisión</v>
      </c>
      <c r="AO84" s="83">
        <f t="shared" si="11"/>
        <v>0</v>
      </c>
      <c r="AP84" s="83">
        <f t="shared" si="12"/>
        <v>0</v>
      </c>
      <c r="AQ84" s="83">
        <f t="shared" si="13"/>
        <v>0</v>
      </c>
      <c r="AR84" s="94">
        <f t="shared" si="14"/>
        <v>0</v>
      </c>
      <c r="AS84" s="94">
        <f>IF(O84="",AR84*'Fraccion masica'!$AB$36,O84*AR84)</f>
        <v>0</v>
      </c>
      <c r="AT84" s="94">
        <f>IF(P84="",AR84*'Fraccion masica'!$AB$35,P84*AR84)</f>
        <v>0</v>
      </c>
      <c r="AU84" s="141">
        <f>IFERROR(AS84*Hoja1!$C$24/Hoja1!$C$25/Hoja1!$C$26*16.04/1000000,0)</f>
        <v>0</v>
      </c>
      <c r="AV84" s="94">
        <f>IFERROR(AT84*Hoja1!$C$24/Hoja1!$C$25/Hoja1!$C$26*44.01/1000000,0)</f>
        <v>0</v>
      </c>
    </row>
    <row r="85" spans="2:48" x14ac:dyDescent="0.75">
      <c r="B85" s="52"/>
      <c r="C85" s="52"/>
      <c r="D85" s="52"/>
      <c r="E85" s="125"/>
      <c r="F85" s="125"/>
      <c r="G85" s="131"/>
      <c r="H85" s="92"/>
      <c r="I85" s="14"/>
      <c r="J85" s="14"/>
      <c r="K85" s="14"/>
      <c r="L85" s="14"/>
      <c r="M85" s="100"/>
      <c r="N85" s="139"/>
      <c r="O85" s="52"/>
      <c r="P85" s="52"/>
      <c r="Q85" s="122" t="str">
        <f t="shared" si="2"/>
        <v/>
      </c>
      <c r="R85" s="129">
        <f t="shared" si="3"/>
        <v>0</v>
      </c>
      <c r="S85" s="129">
        <f t="shared" si="3"/>
        <v>0</v>
      </c>
      <c r="T85" s="129">
        <f t="shared" si="4"/>
        <v>0</v>
      </c>
      <c r="U85" s="129" t="str">
        <f t="shared" si="5"/>
        <v>Factor de Emisión</v>
      </c>
      <c r="V85" s="129">
        <f t="shared" si="6"/>
        <v>0</v>
      </c>
      <c r="W85" s="153">
        <f t="shared" si="7"/>
        <v>0</v>
      </c>
      <c r="X85" s="129">
        <f>V85+W85*Hoja1!$C$19</f>
        <v>0</v>
      </c>
      <c r="AI85" s="140">
        <f t="shared" si="0"/>
        <v>0</v>
      </c>
      <c r="AJ85" s="140">
        <f t="shared" si="1"/>
        <v>0</v>
      </c>
      <c r="AK85" s="140">
        <f>(PI()/4*I85^2*J85*K85)*((L85+Hoja1!$C$24*14.7)/14.7*C85)</f>
        <v>0</v>
      </c>
      <c r="AL85" s="140">
        <f t="shared" si="8"/>
        <v>0</v>
      </c>
      <c r="AM85" s="140">
        <f t="shared" si="9"/>
        <v>0</v>
      </c>
      <c r="AN85" s="140" t="str">
        <f t="shared" si="10"/>
        <v>Factor de Emisión</v>
      </c>
      <c r="AO85" s="83">
        <f t="shared" si="11"/>
        <v>0</v>
      </c>
      <c r="AP85" s="83">
        <f t="shared" si="12"/>
        <v>0</v>
      </c>
      <c r="AQ85" s="83">
        <f t="shared" si="13"/>
        <v>0</v>
      </c>
      <c r="AR85" s="94">
        <f t="shared" si="14"/>
        <v>0</v>
      </c>
      <c r="AS85" s="94">
        <f>IF(O85="",AR85*'Fraccion masica'!$AB$36,O85*AR85)</f>
        <v>0</v>
      </c>
      <c r="AT85" s="94">
        <f>IF(P85="",AR85*'Fraccion masica'!$AB$35,P85*AR85)</f>
        <v>0</v>
      </c>
      <c r="AU85" s="141">
        <f>IFERROR(AS85*Hoja1!$C$24/Hoja1!$C$25/Hoja1!$C$26*16.04/1000000,0)</f>
        <v>0</v>
      </c>
      <c r="AV85" s="94">
        <f>IFERROR(AT85*Hoja1!$C$24/Hoja1!$C$25/Hoja1!$C$26*44.01/1000000,0)</f>
        <v>0</v>
      </c>
    </row>
    <row r="86" spans="2:48" x14ac:dyDescent="0.75">
      <c r="B86" s="52"/>
      <c r="C86" s="52"/>
      <c r="D86" s="52"/>
      <c r="E86" s="125"/>
      <c r="F86" s="125"/>
      <c r="G86" s="131"/>
      <c r="H86" s="92"/>
      <c r="I86" s="14"/>
      <c r="J86" s="14"/>
      <c r="K86" s="14"/>
      <c r="L86" s="14"/>
      <c r="M86" s="100"/>
      <c r="N86" s="139"/>
      <c r="O86" s="52"/>
      <c r="P86" s="52"/>
      <c r="Q86" s="122" t="str">
        <f t="shared" si="2"/>
        <v/>
      </c>
      <c r="R86" s="129">
        <f t="shared" si="3"/>
        <v>0</v>
      </c>
      <c r="S86" s="129">
        <f t="shared" si="3"/>
        <v>0</v>
      </c>
      <c r="T86" s="129">
        <f t="shared" si="4"/>
        <v>0</v>
      </c>
      <c r="U86" s="129" t="str">
        <f t="shared" si="5"/>
        <v>Factor de Emisión</v>
      </c>
      <c r="V86" s="129">
        <f t="shared" si="6"/>
        <v>0</v>
      </c>
      <c r="W86" s="153">
        <f t="shared" si="7"/>
        <v>0</v>
      </c>
      <c r="X86" s="129">
        <f>V86+W86*Hoja1!$C$19</f>
        <v>0</v>
      </c>
      <c r="AI86" s="140">
        <f t="shared" si="0"/>
        <v>0</v>
      </c>
      <c r="AJ86" s="140">
        <f t="shared" si="1"/>
        <v>0</v>
      </c>
      <c r="AK86" s="140">
        <f>(PI()/4*I86^2*J86*K86)*((L86+Hoja1!$C$24*14.7)/14.7*C86)</f>
        <v>0</v>
      </c>
      <c r="AL86" s="140">
        <f t="shared" si="8"/>
        <v>0</v>
      </c>
      <c r="AM86" s="140">
        <f t="shared" si="9"/>
        <v>0</v>
      </c>
      <c r="AN86" s="140" t="str">
        <f t="shared" si="10"/>
        <v>Factor de Emisión</v>
      </c>
      <c r="AO86" s="83">
        <f t="shared" si="11"/>
        <v>0</v>
      </c>
      <c r="AP86" s="83">
        <f t="shared" si="12"/>
        <v>0</v>
      </c>
      <c r="AQ86" s="83">
        <f t="shared" si="13"/>
        <v>0</v>
      </c>
      <c r="AR86" s="94">
        <f t="shared" si="14"/>
        <v>0</v>
      </c>
      <c r="AS86" s="94">
        <f>IF(O86="",AR86*'Fraccion masica'!$AB$36,O86*AR86)</f>
        <v>0</v>
      </c>
      <c r="AT86" s="94">
        <f>IF(P86="",AR86*'Fraccion masica'!$AB$35,P86*AR86)</f>
        <v>0</v>
      </c>
      <c r="AU86" s="141">
        <f>IFERROR(AS86*Hoja1!$C$24/Hoja1!$C$25/Hoja1!$C$26*16.04/1000000,0)</f>
        <v>0</v>
      </c>
      <c r="AV86" s="94">
        <f>IFERROR(AT86*Hoja1!$C$24/Hoja1!$C$25/Hoja1!$C$26*44.01/1000000,0)</f>
        <v>0</v>
      </c>
    </row>
    <row r="87" spans="2:48" x14ac:dyDescent="0.75">
      <c r="B87" s="52"/>
      <c r="C87" s="52"/>
      <c r="D87" s="52"/>
      <c r="E87" s="125"/>
      <c r="F87" s="125"/>
      <c r="G87" s="131"/>
      <c r="H87" s="92"/>
      <c r="I87" s="14"/>
      <c r="J87" s="14"/>
      <c r="K87" s="14"/>
      <c r="L87" s="14"/>
      <c r="M87" s="100"/>
      <c r="N87" s="139"/>
      <c r="O87" s="52"/>
      <c r="P87" s="52"/>
      <c r="Q87" s="122" t="str">
        <f t="shared" si="2"/>
        <v/>
      </c>
      <c r="R87" s="129">
        <f t="shared" si="3"/>
        <v>0</v>
      </c>
      <c r="S87" s="129">
        <f t="shared" si="3"/>
        <v>0</v>
      </c>
      <c r="T87" s="129">
        <f t="shared" si="4"/>
        <v>0</v>
      </c>
      <c r="U87" s="129" t="str">
        <f t="shared" si="5"/>
        <v>Factor de Emisión</v>
      </c>
      <c r="V87" s="129">
        <f t="shared" si="6"/>
        <v>0</v>
      </c>
      <c r="W87" s="153">
        <f t="shared" si="7"/>
        <v>0</v>
      </c>
      <c r="X87" s="129">
        <f>V87+W87*Hoja1!$C$19</f>
        <v>0</v>
      </c>
      <c r="AI87" s="140">
        <f t="shared" si="0"/>
        <v>0</v>
      </c>
      <c r="AJ87" s="140">
        <f t="shared" si="1"/>
        <v>0</v>
      </c>
      <c r="AK87" s="140">
        <f>(PI()/4*I87^2*J87*K87)*((L87+Hoja1!$C$24*14.7)/14.7*C87)</f>
        <v>0</v>
      </c>
      <c r="AL87" s="140">
        <f t="shared" si="8"/>
        <v>0</v>
      </c>
      <c r="AM87" s="140">
        <f t="shared" si="9"/>
        <v>0</v>
      </c>
      <c r="AN87" s="140" t="str">
        <f t="shared" si="10"/>
        <v>Factor de Emisión</v>
      </c>
      <c r="AO87" s="83">
        <f t="shared" si="11"/>
        <v>0</v>
      </c>
      <c r="AP87" s="83">
        <f t="shared" si="12"/>
        <v>0</v>
      </c>
      <c r="AQ87" s="83">
        <f t="shared" si="13"/>
        <v>0</v>
      </c>
      <c r="AR87" s="94">
        <f t="shared" si="14"/>
        <v>0</v>
      </c>
      <c r="AS87" s="94">
        <f>IF(O87="",AR87*'Fraccion masica'!$AB$36,O87*AR87)</f>
        <v>0</v>
      </c>
      <c r="AT87" s="94">
        <f>IF(P87="",AR87*'Fraccion masica'!$AB$35,P87*AR87)</f>
        <v>0</v>
      </c>
      <c r="AU87" s="141">
        <f>IFERROR(AS87*Hoja1!$C$24/Hoja1!$C$25/Hoja1!$C$26*16.04/1000000,0)</f>
        <v>0</v>
      </c>
      <c r="AV87" s="94">
        <f>IFERROR(AT87*Hoja1!$C$24/Hoja1!$C$25/Hoja1!$C$26*44.01/1000000,0)</f>
        <v>0</v>
      </c>
    </row>
    <row r="88" spans="2:48" x14ac:dyDescent="0.75">
      <c r="B88" s="52"/>
      <c r="C88" s="52"/>
      <c r="D88" s="52"/>
      <c r="E88" s="125"/>
      <c r="F88" s="125"/>
      <c r="G88" s="131"/>
      <c r="H88" s="92"/>
      <c r="I88" s="14"/>
      <c r="J88" s="14"/>
      <c r="K88" s="14"/>
      <c r="L88" s="14"/>
      <c r="M88" s="100"/>
      <c r="N88" s="139"/>
      <c r="O88" s="52"/>
      <c r="P88" s="52"/>
      <c r="Q88" s="122" t="str">
        <f t="shared" si="2"/>
        <v/>
      </c>
      <c r="R88" s="129">
        <f t="shared" si="3"/>
        <v>0</v>
      </c>
      <c r="S88" s="129">
        <f t="shared" si="3"/>
        <v>0</v>
      </c>
      <c r="T88" s="129">
        <f t="shared" si="4"/>
        <v>0</v>
      </c>
      <c r="U88" s="129" t="str">
        <f t="shared" si="5"/>
        <v>Factor de Emisión</v>
      </c>
      <c r="V88" s="129">
        <f t="shared" si="6"/>
        <v>0</v>
      </c>
      <c r="W88" s="153">
        <f t="shared" si="7"/>
        <v>0</v>
      </c>
      <c r="X88" s="129">
        <f>V88+W88*Hoja1!$C$19</f>
        <v>0</v>
      </c>
      <c r="AI88" s="140">
        <f t="shared" si="0"/>
        <v>0</v>
      </c>
      <c r="AJ88" s="140">
        <f t="shared" si="1"/>
        <v>0</v>
      </c>
      <c r="AK88" s="140">
        <f>(PI()/4*I88^2*J88*K88)*((L88+Hoja1!$C$24*14.7)/14.7*C88)</f>
        <v>0</v>
      </c>
      <c r="AL88" s="140">
        <f t="shared" si="8"/>
        <v>0</v>
      </c>
      <c r="AM88" s="140">
        <f t="shared" si="9"/>
        <v>0</v>
      </c>
      <c r="AN88" s="140" t="str">
        <f t="shared" si="10"/>
        <v>Factor de Emisión</v>
      </c>
      <c r="AO88" s="83">
        <f t="shared" si="11"/>
        <v>0</v>
      </c>
      <c r="AP88" s="83">
        <f t="shared" si="12"/>
        <v>0</v>
      </c>
      <c r="AQ88" s="83">
        <f t="shared" si="13"/>
        <v>0</v>
      </c>
      <c r="AR88" s="94">
        <f t="shared" si="14"/>
        <v>0</v>
      </c>
      <c r="AS88" s="94">
        <f>IF(O88="",AR88*'Fraccion masica'!$AB$36,O88*AR88)</f>
        <v>0</v>
      </c>
      <c r="AT88" s="94">
        <f>IF(P88="",AR88*'Fraccion masica'!$AB$35,P88*AR88)</f>
        <v>0</v>
      </c>
      <c r="AU88" s="141">
        <f>IFERROR(AS88*Hoja1!$C$24/Hoja1!$C$25/Hoja1!$C$26*16.04/1000000,0)</f>
        <v>0</v>
      </c>
      <c r="AV88" s="94">
        <f>IFERROR(AT88*Hoja1!$C$24/Hoja1!$C$25/Hoja1!$C$26*44.01/1000000,0)</f>
        <v>0</v>
      </c>
    </row>
    <row r="89" spans="2:48" x14ac:dyDescent="0.75">
      <c r="B89" s="52"/>
      <c r="C89" s="52"/>
      <c r="D89" s="52"/>
      <c r="E89" s="125"/>
      <c r="F89" s="125"/>
      <c r="G89" s="131"/>
      <c r="H89" s="92"/>
      <c r="I89" s="14"/>
      <c r="J89" s="14"/>
      <c r="K89" s="14"/>
      <c r="L89" s="14"/>
      <c r="M89" s="100"/>
      <c r="N89" s="139"/>
      <c r="O89" s="52"/>
      <c r="P89" s="52"/>
      <c r="Q89" s="122" t="str">
        <f t="shared" si="2"/>
        <v/>
      </c>
      <c r="R89" s="129">
        <f t="shared" si="3"/>
        <v>0</v>
      </c>
      <c r="S89" s="129">
        <f t="shared" si="3"/>
        <v>0</v>
      </c>
      <c r="T89" s="129">
        <f t="shared" si="4"/>
        <v>0</v>
      </c>
      <c r="U89" s="129" t="str">
        <f t="shared" si="5"/>
        <v>Factor de Emisión</v>
      </c>
      <c r="V89" s="129">
        <f t="shared" si="6"/>
        <v>0</v>
      </c>
      <c r="W89" s="153">
        <f t="shared" si="7"/>
        <v>0</v>
      </c>
      <c r="X89" s="129">
        <f>V89+W89*Hoja1!$C$19</f>
        <v>0</v>
      </c>
      <c r="AI89" s="140">
        <f t="shared" si="0"/>
        <v>0</v>
      </c>
      <c r="AJ89" s="140">
        <f t="shared" si="1"/>
        <v>0</v>
      </c>
      <c r="AK89" s="140">
        <f>(PI()/4*I89^2*J89*K89)*((L89+Hoja1!$C$24*14.7)/14.7*C89)</f>
        <v>0</v>
      </c>
      <c r="AL89" s="140">
        <f t="shared" si="8"/>
        <v>0</v>
      </c>
      <c r="AM89" s="140">
        <f t="shared" si="9"/>
        <v>0</v>
      </c>
      <c r="AN89" s="140" t="str">
        <f t="shared" si="10"/>
        <v>Factor de Emisión</v>
      </c>
      <c r="AO89" s="83">
        <f t="shared" si="11"/>
        <v>0</v>
      </c>
      <c r="AP89" s="83">
        <f t="shared" si="12"/>
        <v>0</v>
      </c>
      <c r="AQ89" s="83">
        <f t="shared" si="13"/>
        <v>0</v>
      </c>
      <c r="AR89" s="94">
        <f t="shared" si="14"/>
        <v>0</v>
      </c>
      <c r="AS89" s="94">
        <f>IF(O89="",AR89*'Fraccion masica'!$AB$36,O89*AR89)</f>
        <v>0</v>
      </c>
      <c r="AT89" s="94">
        <f>IF(P89="",AR89*'Fraccion masica'!$AB$35,P89*AR89)</f>
        <v>0</v>
      </c>
      <c r="AU89" s="141">
        <f>IFERROR(AS89*Hoja1!$C$24/Hoja1!$C$25/Hoja1!$C$26*16.04/1000000,0)</f>
        <v>0</v>
      </c>
      <c r="AV89" s="94">
        <f>IFERROR(AT89*Hoja1!$C$24/Hoja1!$C$25/Hoja1!$C$26*44.01/1000000,0)</f>
        <v>0</v>
      </c>
    </row>
    <row r="90" spans="2:48" x14ac:dyDescent="0.75">
      <c r="B90" s="52"/>
      <c r="C90" s="52"/>
      <c r="D90" s="52"/>
      <c r="E90" s="125"/>
      <c r="F90" s="125"/>
      <c r="G90" s="131"/>
      <c r="H90" s="92"/>
      <c r="I90" s="14"/>
      <c r="J90" s="14"/>
      <c r="K90" s="14"/>
      <c r="L90" s="14"/>
      <c r="M90" s="100"/>
      <c r="N90" s="139"/>
      <c r="O90" s="52"/>
      <c r="P90" s="52"/>
      <c r="Q90" s="122" t="str">
        <f t="shared" si="2"/>
        <v/>
      </c>
      <c r="R90" s="129">
        <f t="shared" si="3"/>
        <v>0</v>
      </c>
      <c r="S90" s="129">
        <f t="shared" si="3"/>
        <v>0</v>
      </c>
      <c r="T90" s="129">
        <f t="shared" si="4"/>
        <v>0</v>
      </c>
      <c r="U90" s="129" t="str">
        <f t="shared" si="5"/>
        <v>Factor de Emisión</v>
      </c>
      <c r="V90" s="129">
        <f t="shared" si="6"/>
        <v>0</v>
      </c>
      <c r="W90" s="153">
        <f t="shared" si="7"/>
        <v>0</v>
      </c>
      <c r="X90" s="129">
        <f>V90+W90*Hoja1!$C$19</f>
        <v>0</v>
      </c>
      <c r="AI90" s="140">
        <f t="shared" si="0"/>
        <v>0</v>
      </c>
      <c r="AJ90" s="140">
        <f t="shared" si="1"/>
        <v>0</v>
      </c>
      <c r="AK90" s="140">
        <f>(PI()/4*I90^2*J90*K90)*((L90+Hoja1!$C$24*14.7)/14.7*C90)</f>
        <v>0</v>
      </c>
      <c r="AL90" s="140">
        <f t="shared" si="8"/>
        <v>0</v>
      </c>
      <c r="AM90" s="140">
        <f t="shared" si="9"/>
        <v>0</v>
      </c>
      <c r="AN90" s="140" t="str">
        <f t="shared" si="10"/>
        <v>Factor de Emisión</v>
      </c>
      <c r="AO90" s="83">
        <f t="shared" si="11"/>
        <v>0</v>
      </c>
      <c r="AP90" s="83">
        <f t="shared" si="12"/>
        <v>0</v>
      </c>
      <c r="AQ90" s="83">
        <f t="shared" si="13"/>
        <v>0</v>
      </c>
      <c r="AR90" s="94">
        <f t="shared" si="14"/>
        <v>0</v>
      </c>
      <c r="AS90" s="94">
        <f>IF(O90="",AR90*'Fraccion masica'!$AB$36,O90*AR90)</f>
        <v>0</v>
      </c>
      <c r="AT90" s="94">
        <f>IF(P90="",AR90*'Fraccion masica'!$AB$35,P90*AR90)</f>
        <v>0</v>
      </c>
      <c r="AU90" s="141">
        <f>IFERROR(AS90*Hoja1!$C$24/Hoja1!$C$25/Hoja1!$C$26*16.04/1000000,0)</f>
        <v>0</v>
      </c>
      <c r="AV90" s="94">
        <f>IFERROR(AT90*Hoja1!$C$24/Hoja1!$C$25/Hoja1!$C$26*44.01/1000000,0)</f>
        <v>0</v>
      </c>
    </row>
    <row r="91" spans="2:48" x14ac:dyDescent="0.75">
      <c r="B91" s="52"/>
      <c r="C91" s="52"/>
      <c r="D91" s="52"/>
      <c r="E91" s="125"/>
      <c r="F91" s="125"/>
      <c r="G91" s="131"/>
      <c r="H91" s="92"/>
      <c r="I91" s="14"/>
      <c r="J91" s="14"/>
      <c r="K91" s="14"/>
      <c r="L91" s="14"/>
      <c r="M91" s="100"/>
      <c r="N91" s="139"/>
      <c r="O91" s="52"/>
      <c r="P91" s="52"/>
      <c r="Q91" s="122" t="str">
        <f t="shared" si="2"/>
        <v/>
      </c>
      <c r="R91" s="129">
        <f t="shared" si="3"/>
        <v>0</v>
      </c>
      <c r="S91" s="129">
        <f t="shared" si="3"/>
        <v>0</v>
      </c>
      <c r="T91" s="129">
        <f t="shared" si="4"/>
        <v>0</v>
      </c>
      <c r="U91" s="129" t="str">
        <f t="shared" si="5"/>
        <v>Factor de Emisión</v>
      </c>
      <c r="V91" s="129">
        <f t="shared" si="6"/>
        <v>0</v>
      </c>
      <c r="W91" s="153">
        <f t="shared" si="7"/>
        <v>0</v>
      </c>
      <c r="X91" s="129">
        <f>V91+W91*Hoja1!$C$19</f>
        <v>0</v>
      </c>
      <c r="AI91" s="140">
        <f t="shared" si="0"/>
        <v>0</v>
      </c>
      <c r="AJ91" s="140">
        <f t="shared" si="1"/>
        <v>0</v>
      </c>
      <c r="AK91" s="140">
        <f>(PI()/4*I91^2*J91*K91)*((L91+Hoja1!$C$24*14.7)/14.7*C91)</f>
        <v>0</v>
      </c>
      <c r="AL91" s="140">
        <f t="shared" si="8"/>
        <v>0</v>
      </c>
      <c r="AM91" s="140">
        <f t="shared" si="9"/>
        <v>0</v>
      </c>
      <c r="AN91" s="140" t="str">
        <f t="shared" si="10"/>
        <v>Factor de Emisión</v>
      </c>
      <c r="AO91" s="83">
        <f t="shared" si="11"/>
        <v>0</v>
      </c>
      <c r="AP91" s="83">
        <f t="shared" si="12"/>
        <v>0</v>
      </c>
      <c r="AQ91" s="83">
        <f t="shared" si="13"/>
        <v>0</v>
      </c>
      <c r="AR91" s="94">
        <f t="shared" si="14"/>
        <v>0</v>
      </c>
      <c r="AS91" s="94">
        <f>IF(O91="",AR91*'Fraccion masica'!$AB$36,O91*AR91)</f>
        <v>0</v>
      </c>
      <c r="AT91" s="94">
        <f>IF(P91="",AR91*'Fraccion masica'!$AB$35,P91*AR91)</f>
        <v>0</v>
      </c>
      <c r="AU91" s="141">
        <f>IFERROR(AS91*Hoja1!$C$24/Hoja1!$C$25/Hoja1!$C$26*16.04/1000000,0)</f>
        <v>0</v>
      </c>
      <c r="AV91" s="94">
        <f>IFERROR(AT91*Hoja1!$C$24/Hoja1!$C$25/Hoja1!$C$26*44.01/1000000,0)</f>
        <v>0</v>
      </c>
    </row>
    <row r="92" spans="2:48" x14ac:dyDescent="0.75">
      <c r="B92" s="52"/>
      <c r="C92" s="52"/>
      <c r="D92" s="52"/>
      <c r="E92" s="125"/>
      <c r="F92" s="125"/>
      <c r="G92" s="131"/>
      <c r="H92" s="92"/>
      <c r="I92" s="14"/>
      <c r="J92" s="14"/>
      <c r="K92" s="14"/>
      <c r="L92" s="14"/>
      <c r="M92" s="100"/>
      <c r="N92" s="139"/>
      <c r="O92" s="52"/>
      <c r="P92" s="52"/>
      <c r="Q92" s="122" t="str">
        <f t="shared" si="2"/>
        <v/>
      </c>
      <c r="R92" s="129">
        <f t="shared" si="3"/>
        <v>0</v>
      </c>
      <c r="S92" s="129">
        <f t="shared" si="3"/>
        <v>0</v>
      </c>
      <c r="T92" s="129">
        <f t="shared" si="4"/>
        <v>0</v>
      </c>
      <c r="U92" s="129" t="str">
        <f t="shared" si="5"/>
        <v>Factor de Emisión</v>
      </c>
      <c r="V92" s="129">
        <f t="shared" si="6"/>
        <v>0</v>
      </c>
      <c r="W92" s="153">
        <f t="shared" si="7"/>
        <v>0</v>
      </c>
      <c r="X92" s="129">
        <f>V92+W92*Hoja1!$C$19</f>
        <v>0</v>
      </c>
      <c r="AI92" s="140">
        <f t="shared" si="0"/>
        <v>0</v>
      </c>
      <c r="AJ92" s="140">
        <f t="shared" si="1"/>
        <v>0</v>
      </c>
      <c r="AK92" s="140">
        <f>(PI()/4*I92^2*J92*K92)*((L92+Hoja1!$C$24*14.7)/14.7*C92)</f>
        <v>0</v>
      </c>
      <c r="AL92" s="140">
        <f t="shared" si="8"/>
        <v>0</v>
      </c>
      <c r="AM92" s="140">
        <f t="shared" si="9"/>
        <v>0</v>
      </c>
      <c r="AN92" s="140" t="str">
        <f t="shared" si="10"/>
        <v>Factor de Emisión</v>
      </c>
      <c r="AO92" s="83">
        <f t="shared" si="11"/>
        <v>0</v>
      </c>
      <c r="AP92" s="83">
        <f t="shared" si="12"/>
        <v>0</v>
      </c>
      <c r="AQ92" s="83">
        <f t="shared" si="13"/>
        <v>0</v>
      </c>
      <c r="AR92" s="94">
        <f t="shared" si="14"/>
        <v>0</v>
      </c>
      <c r="AS92" s="94">
        <f>IF(O92="",AR92*'Fraccion masica'!$AB$36,O92*AR92)</f>
        <v>0</v>
      </c>
      <c r="AT92" s="94">
        <f>IF(P92="",AR92*'Fraccion masica'!$AB$35,P92*AR92)</f>
        <v>0</v>
      </c>
      <c r="AU92" s="141">
        <f>IFERROR(AS92*Hoja1!$C$24/Hoja1!$C$25/Hoja1!$C$26*16.04/1000000,0)</f>
        <v>0</v>
      </c>
      <c r="AV92" s="94">
        <f>IFERROR(AT92*Hoja1!$C$24/Hoja1!$C$25/Hoja1!$C$26*44.01/1000000,0)</f>
        <v>0</v>
      </c>
    </row>
    <row r="93" spans="2:48" x14ac:dyDescent="0.75">
      <c r="B93" s="52"/>
      <c r="C93" s="52"/>
      <c r="D93" s="52"/>
      <c r="E93" s="125"/>
      <c r="F93" s="125"/>
      <c r="G93" s="131"/>
      <c r="H93" s="92"/>
      <c r="I93" s="14"/>
      <c r="J93" s="14"/>
      <c r="K93" s="14"/>
      <c r="L93" s="14"/>
      <c r="M93" s="100"/>
      <c r="N93" s="139"/>
      <c r="O93" s="52"/>
      <c r="P93" s="52"/>
      <c r="Q93" s="122" t="str">
        <f t="shared" si="2"/>
        <v/>
      </c>
      <c r="R93" s="129">
        <f t="shared" si="3"/>
        <v>0</v>
      </c>
      <c r="S93" s="129">
        <f t="shared" si="3"/>
        <v>0</v>
      </c>
      <c r="T93" s="129">
        <f t="shared" si="4"/>
        <v>0</v>
      </c>
      <c r="U93" s="129" t="str">
        <f t="shared" si="5"/>
        <v>Factor de Emisión</v>
      </c>
      <c r="V93" s="129">
        <f t="shared" si="6"/>
        <v>0</v>
      </c>
      <c r="W93" s="153">
        <f t="shared" si="7"/>
        <v>0</v>
      </c>
      <c r="X93" s="129">
        <f>V93+W93*Hoja1!$C$19</f>
        <v>0</v>
      </c>
      <c r="AI93" s="140">
        <f t="shared" si="0"/>
        <v>0</v>
      </c>
      <c r="AJ93" s="140">
        <f t="shared" si="1"/>
        <v>0</v>
      </c>
      <c r="AK93" s="140">
        <f>(PI()/4*I93^2*J93*K93)*((L93+Hoja1!$C$24*14.7)/14.7*C93)</f>
        <v>0</v>
      </c>
      <c r="AL93" s="140">
        <f t="shared" si="8"/>
        <v>0</v>
      </c>
      <c r="AM93" s="140">
        <f t="shared" si="9"/>
        <v>0</v>
      </c>
      <c r="AN93" s="140" t="str">
        <f t="shared" si="10"/>
        <v>Factor de Emisión</v>
      </c>
      <c r="AO93" s="83">
        <f t="shared" si="11"/>
        <v>0</v>
      </c>
      <c r="AP93" s="83">
        <f t="shared" si="12"/>
        <v>0</v>
      </c>
      <c r="AQ93" s="83">
        <f t="shared" si="13"/>
        <v>0</v>
      </c>
      <c r="AR93" s="94">
        <f t="shared" si="14"/>
        <v>0</v>
      </c>
      <c r="AS93" s="94">
        <f>IF(O93="",AR93*'Fraccion masica'!$AB$36,O93*AR93)</f>
        <v>0</v>
      </c>
      <c r="AT93" s="94">
        <f>IF(P93="",AR93*'Fraccion masica'!$AB$35,P93*AR93)</f>
        <v>0</v>
      </c>
      <c r="AU93" s="141">
        <f>IFERROR(AS93*Hoja1!$C$24/Hoja1!$C$25/Hoja1!$C$26*16.04/1000000,0)</f>
        <v>0</v>
      </c>
      <c r="AV93" s="94">
        <f>IFERROR(AT93*Hoja1!$C$24/Hoja1!$C$25/Hoja1!$C$26*44.01/1000000,0)</f>
        <v>0</v>
      </c>
    </row>
    <row r="94" spans="2:48" x14ac:dyDescent="0.75">
      <c r="B94" s="52"/>
      <c r="C94" s="52"/>
      <c r="D94" s="52"/>
      <c r="E94" s="125"/>
      <c r="F94" s="125"/>
      <c r="G94" s="131"/>
      <c r="H94" s="92"/>
      <c r="I94" s="14"/>
      <c r="J94" s="14"/>
      <c r="K94" s="14"/>
      <c r="L94" s="14"/>
      <c r="M94" s="100"/>
      <c r="N94" s="139"/>
      <c r="O94" s="52"/>
      <c r="P94" s="52"/>
      <c r="Q94" s="122" t="str">
        <f t="shared" si="2"/>
        <v/>
      </c>
      <c r="R94" s="129">
        <f t="shared" si="3"/>
        <v>0</v>
      </c>
      <c r="S94" s="129">
        <f t="shared" si="3"/>
        <v>0</v>
      </c>
      <c r="T94" s="129">
        <f t="shared" si="4"/>
        <v>0</v>
      </c>
      <c r="U94" s="129" t="str">
        <f t="shared" si="5"/>
        <v>Factor de Emisión</v>
      </c>
      <c r="V94" s="129">
        <f t="shared" si="6"/>
        <v>0</v>
      </c>
      <c r="W94" s="153">
        <f t="shared" si="7"/>
        <v>0</v>
      </c>
      <c r="X94" s="129">
        <f>V94+W94*Hoja1!$C$19</f>
        <v>0</v>
      </c>
      <c r="AI94" s="140">
        <f t="shared" si="0"/>
        <v>0</v>
      </c>
      <c r="AJ94" s="140">
        <f t="shared" si="1"/>
        <v>0</v>
      </c>
      <c r="AK94" s="140">
        <f>(PI()/4*I94^2*J94*K94)*((L94+Hoja1!$C$24*14.7)/14.7*C94)</f>
        <v>0</v>
      </c>
      <c r="AL94" s="140">
        <f t="shared" si="8"/>
        <v>0</v>
      </c>
      <c r="AM94" s="140">
        <f t="shared" si="9"/>
        <v>0</v>
      </c>
      <c r="AN94" s="140" t="str">
        <f t="shared" si="10"/>
        <v>Factor de Emisión</v>
      </c>
      <c r="AO94" s="83">
        <f t="shared" si="11"/>
        <v>0</v>
      </c>
      <c r="AP94" s="83">
        <f t="shared" si="12"/>
        <v>0</v>
      </c>
      <c r="AQ94" s="83">
        <f t="shared" si="13"/>
        <v>0</v>
      </c>
      <c r="AR94" s="94">
        <f t="shared" si="14"/>
        <v>0</v>
      </c>
      <c r="AS94" s="94">
        <f>IF(O94="",AR94*'Fraccion masica'!$AB$36,O94*AR94)</f>
        <v>0</v>
      </c>
      <c r="AT94" s="94">
        <f>IF(P94="",AR94*'Fraccion masica'!$AB$35,P94*AR94)</f>
        <v>0</v>
      </c>
      <c r="AU94" s="141">
        <f>IFERROR(AS94*Hoja1!$C$24/Hoja1!$C$25/Hoja1!$C$26*16.04/1000000,0)</f>
        <v>0</v>
      </c>
      <c r="AV94" s="94">
        <f>IFERROR(AT94*Hoja1!$C$24/Hoja1!$C$25/Hoja1!$C$26*44.01/1000000,0)</f>
        <v>0</v>
      </c>
    </row>
    <row r="95" spans="2:48" x14ac:dyDescent="0.75">
      <c r="B95" s="52"/>
      <c r="C95" s="52"/>
      <c r="D95" s="52"/>
      <c r="E95" s="125"/>
      <c r="F95" s="125"/>
      <c r="G95" s="131"/>
      <c r="H95" s="92"/>
      <c r="I95" s="14"/>
      <c r="J95" s="14"/>
      <c r="K95" s="14"/>
      <c r="L95" s="14"/>
      <c r="M95" s="100"/>
      <c r="N95" s="139"/>
      <c r="O95" s="52"/>
      <c r="P95" s="52"/>
      <c r="Q95" s="122" t="str">
        <f t="shared" si="2"/>
        <v/>
      </c>
      <c r="R95" s="129">
        <f t="shared" si="3"/>
        <v>0</v>
      </c>
      <c r="S95" s="129">
        <f t="shared" si="3"/>
        <v>0</v>
      </c>
      <c r="T95" s="129">
        <f t="shared" si="4"/>
        <v>0</v>
      </c>
      <c r="U95" s="129" t="str">
        <f t="shared" si="5"/>
        <v>Factor de Emisión</v>
      </c>
      <c r="V95" s="129">
        <f t="shared" si="6"/>
        <v>0</v>
      </c>
      <c r="W95" s="153">
        <f t="shared" si="7"/>
        <v>0</v>
      </c>
      <c r="X95" s="129">
        <f>V95+W95*Hoja1!$C$19</f>
        <v>0</v>
      </c>
      <c r="AI95" s="140">
        <f t="shared" si="0"/>
        <v>0</v>
      </c>
      <c r="AJ95" s="140">
        <f t="shared" si="1"/>
        <v>0</v>
      </c>
      <c r="AK95" s="140">
        <f>(PI()/4*I95^2*J95*K95)*((L95+Hoja1!$C$24*14.7)/14.7*C95)</f>
        <v>0</v>
      </c>
      <c r="AL95" s="140">
        <f t="shared" si="8"/>
        <v>0</v>
      </c>
      <c r="AM95" s="140">
        <f t="shared" si="9"/>
        <v>0</v>
      </c>
      <c r="AN95" s="140" t="str">
        <f t="shared" si="10"/>
        <v>Factor de Emisión</v>
      </c>
      <c r="AO95" s="83">
        <f t="shared" si="11"/>
        <v>0</v>
      </c>
      <c r="AP95" s="83">
        <f t="shared" si="12"/>
        <v>0</v>
      </c>
      <c r="AQ95" s="83">
        <f t="shared" si="13"/>
        <v>0</v>
      </c>
      <c r="AR95" s="94">
        <f t="shared" si="14"/>
        <v>0</v>
      </c>
      <c r="AS95" s="94">
        <f>IF(O95="",AR95*'Fraccion masica'!$AB$36,O95*AR95)</f>
        <v>0</v>
      </c>
      <c r="AT95" s="94">
        <f>IF(P95="",AR95*'Fraccion masica'!$AB$35,P95*AR95)</f>
        <v>0</v>
      </c>
      <c r="AU95" s="141">
        <f>IFERROR(AS95*Hoja1!$C$24/Hoja1!$C$25/Hoja1!$C$26*16.04/1000000,0)</f>
        <v>0</v>
      </c>
      <c r="AV95" s="94">
        <f>IFERROR(AT95*Hoja1!$C$24/Hoja1!$C$25/Hoja1!$C$26*44.01/1000000,0)</f>
        <v>0</v>
      </c>
    </row>
    <row r="96" spans="2:48" x14ac:dyDescent="0.75">
      <c r="B96" s="52"/>
      <c r="C96" s="52"/>
      <c r="D96" s="52"/>
      <c r="E96" s="125"/>
      <c r="F96" s="125"/>
      <c r="G96" s="131"/>
      <c r="H96" s="92"/>
      <c r="I96" s="14"/>
      <c r="J96" s="14"/>
      <c r="K96" s="14"/>
      <c r="L96" s="14"/>
      <c r="M96" s="100"/>
      <c r="N96" s="139"/>
      <c r="O96" s="52"/>
      <c r="P96" s="52"/>
      <c r="Q96" s="122" t="str">
        <f t="shared" si="2"/>
        <v/>
      </c>
      <c r="R96" s="129">
        <f t="shared" si="3"/>
        <v>0</v>
      </c>
      <c r="S96" s="129">
        <f t="shared" si="3"/>
        <v>0</v>
      </c>
      <c r="T96" s="129">
        <f t="shared" si="4"/>
        <v>0</v>
      </c>
      <c r="U96" s="129" t="str">
        <f t="shared" si="5"/>
        <v>Factor de Emisión</v>
      </c>
      <c r="V96" s="129">
        <f t="shared" si="6"/>
        <v>0</v>
      </c>
      <c r="W96" s="153">
        <f t="shared" si="7"/>
        <v>0</v>
      </c>
      <c r="X96" s="129">
        <f>V96+W96*Hoja1!$C$19</f>
        <v>0</v>
      </c>
      <c r="AI96" s="140">
        <f t="shared" si="0"/>
        <v>0</v>
      </c>
      <c r="AJ96" s="140">
        <f t="shared" si="1"/>
        <v>0</v>
      </c>
      <c r="AK96" s="140">
        <f>(PI()/4*I96^2*J96*K96)*((L96+Hoja1!$C$24*14.7)/14.7*C96)</f>
        <v>0</v>
      </c>
      <c r="AL96" s="140">
        <f t="shared" si="8"/>
        <v>0</v>
      </c>
      <c r="AM96" s="140">
        <f t="shared" si="9"/>
        <v>0</v>
      </c>
      <c r="AN96" s="140" t="str">
        <f t="shared" si="10"/>
        <v>Factor de Emisión</v>
      </c>
      <c r="AO96" s="83">
        <f t="shared" si="11"/>
        <v>0</v>
      </c>
      <c r="AP96" s="83">
        <f t="shared" si="12"/>
        <v>0</v>
      </c>
      <c r="AQ96" s="83">
        <f t="shared" si="13"/>
        <v>0</v>
      </c>
      <c r="AR96" s="94">
        <f t="shared" si="14"/>
        <v>0</v>
      </c>
      <c r="AS96" s="94">
        <f>IF(O96="",AR96*'Fraccion masica'!$AB$36,O96*AR96)</f>
        <v>0</v>
      </c>
      <c r="AT96" s="94">
        <f>IF(P96="",AR96*'Fraccion masica'!$AB$35,P96*AR96)</f>
        <v>0</v>
      </c>
      <c r="AU96" s="141">
        <f>IFERROR(AS96*Hoja1!$C$24/Hoja1!$C$25/Hoja1!$C$26*16.04/1000000,0)</f>
        <v>0</v>
      </c>
      <c r="AV96" s="94">
        <f>IFERROR(AT96*Hoja1!$C$24/Hoja1!$C$25/Hoja1!$C$26*44.01/1000000,0)</f>
        <v>0</v>
      </c>
    </row>
    <row r="97" spans="2:48" x14ac:dyDescent="0.75">
      <c r="B97" s="52"/>
      <c r="C97" s="52"/>
      <c r="D97" s="52"/>
      <c r="E97" s="125"/>
      <c r="F97" s="125"/>
      <c r="G97" s="131"/>
      <c r="H97" s="92"/>
      <c r="I97" s="14"/>
      <c r="J97" s="14"/>
      <c r="K97" s="14"/>
      <c r="L97" s="14"/>
      <c r="M97" s="100"/>
      <c r="N97" s="139"/>
      <c r="O97" s="52"/>
      <c r="P97" s="52"/>
      <c r="Q97" s="122" t="str">
        <f t="shared" si="2"/>
        <v/>
      </c>
      <c r="R97" s="129">
        <f t="shared" si="3"/>
        <v>0</v>
      </c>
      <c r="S97" s="129">
        <f t="shared" si="3"/>
        <v>0</v>
      </c>
      <c r="T97" s="129">
        <f t="shared" si="4"/>
        <v>0</v>
      </c>
      <c r="U97" s="129" t="str">
        <f t="shared" si="5"/>
        <v>Factor de Emisión</v>
      </c>
      <c r="V97" s="129">
        <f t="shared" si="6"/>
        <v>0</v>
      </c>
      <c r="W97" s="153">
        <f t="shared" si="7"/>
        <v>0</v>
      </c>
      <c r="X97" s="129">
        <f>V97+W97*Hoja1!$C$19</f>
        <v>0</v>
      </c>
      <c r="AI97" s="140">
        <f t="shared" si="0"/>
        <v>0</v>
      </c>
      <c r="AJ97" s="140">
        <f t="shared" si="1"/>
        <v>0</v>
      </c>
      <c r="AK97" s="140">
        <f>(PI()/4*I97^2*J97*K97)*((L97+Hoja1!$C$24*14.7)/14.7*C97)</f>
        <v>0</v>
      </c>
      <c r="AL97" s="140">
        <f t="shared" si="8"/>
        <v>0</v>
      </c>
      <c r="AM97" s="140">
        <f t="shared" si="9"/>
        <v>0</v>
      </c>
      <c r="AN97" s="140" t="str">
        <f t="shared" si="10"/>
        <v>Factor de Emisión</v>
      </c>
      <c r="AO97" s="83">
        <f t="shared" si="11"/>
        <v>0</v>
      </c>
      <c r="AP97" s="83">
        <f t="shared" si="12"/>
        <v>0</v>
      </c>
      <c r="AQ97" s="83">
        <f t="shared" si="13"/>
        <v>0</v>
      </c>
      <c r="AR97" s="94">
        <f t="shared" si="14"/>
        <v>0</v>
      </c>
      <c r="AS97" s="94">
        <f>IF(O97="",AR97*'Fraccion masica'!$AB$36,O97*AR97)</f>
        <v>0</v>
      </c>
      <c r="AT97" s="94">
        <f>IF(P97="",AR97*'Fraccion masica'!$AB$35,P97*AR97)</f>
        <v>0</v>
      </c>
      <c r="AU97" s="141">
        <f>IFERROR(AS97*Hoja1!$C$24/Hoja1!$C$25/Hoja1!$C$26*16.04/1000000,0)</f>
        <v>0</v>
      </c>
      <c r="AV97" s="94">
        <f>IFERROR(AT97*Hoja1!$C$24/Hoja1!$C$25/Hoja1!$C$26*44.01/1000000,0)</f>
        <v>0</v>
      </c>
    </row>
    <row r="98" spans="2:48" x14ac:dyDescent="0.75">
      <c r="B98" s="52"/>
      <c r="C98" s="52"/>
      <c r="D98" s="52"/>
      <c r="E98" s="125"/>
      <c r="F98" s="125"/>
      <c r="G98" s="131"/>
      <c r="H98" s="92"/>
      <c r="I98" s="14"/>
      <c r="J98" s="14"/>
      <c r="K98" s="14"/>
      <c r="L98" s="14"/>
      <c r="M98" s="100"/>
      <c r="N98" s="139"/>
      <c r="O98" s="52"/>
      <c r="P98" s="52"/>
      <c r="Q98" s="122" t="str">
        <f t="shared" si="2"/>
        <v/>
      </c>
      <c r="R98" s="129">
        <f t="shared" si="3"/>
        <v>0</v>
      </c>
      <c r="S98" s="129">
        <f t="shared" si="3"/>
        <v>0</v>
      </c>
      <c r="T98" s="129">
        <f t="shared" si="4"/>
        <v>0</v>
      </c>
      <c r="U98" s="129" t="str">
        <f t="shared" si="5"/>
        <v>Factor de Emisión</v>
      </c>
      <c r="V98" s="129">
        <f t="shared" si="6"/>
        <v>0</v>
      </c>
      <c r="W98" s="153">
        <f t="shared" si="7"/>
        <v>0</v>
      </c>
      <c r="X98" s="129">
        <f>V98+W98*Hoja1!$C$19</f>
        <v>0</v>
      </c>
      <c r="AI98" s="140">
        <f t="shared" si="0"/>
        <v>0</v>
      </c>
      <c r="AJ98" s="140">
        <f t="shared" si="1"/>
        <v>0</v>
      </c>
      <c r="AK98" s="140">
        <f>(PI()/4*I98^2*J98*K98)*((L98+Hoja1!$C$24*14.7)/14.7*C98)</f>
        <v>0</v>
      </c>
      <c r="AL98" s="140">
        <f t="shared" si="8"/>
        <v>0</v>
      </c>
      <c r="AM98" s="140">
        <f t="shared" si="9"/>
        <v>0</v>
      </c>
      <c r="AN98" s="140" t="str">
        <f t="shared" si="10"/>
        <v>Factor de Emisión</v>
      </c>
      <c r="AO98" s="83">
        <f t="shared" si="11"/>
        <v>0</v>
      </c>
      <c r="AP98" s="83">
        <f t="shared" si="12"/>
        <v>0</v>
      </c>
      <c r="AQ98" s="83">
        <f t="shared" si="13"/>
        <v>0</v>
      </c>
      <c r="AR98" s="94">
        <f t="shared" si="14"/>
        <v>0</v>
      </c>
      <c r="AS98" s="94">
        <f>IF(O98="",AR98*'Fraccion masica'!$AB$36,O98*AR98)</f>
        <v>0</v>
      </c>
      <c r="AT98" s="94">
        <f>IF(P98="",AR98*'Fraccion masica'!$AB$35,P98*AR98)</f>
        <v>0</v>
      </c>
      <c r="AU98" s="141">
        <f>IFERROR(AS98*Hoja1!$C$24/Hoja1!$C$25/Hoja1!$C$26*16.04/1000000,0)</f>
        <v>0</v>
      </c>
      <c r="AV98" s="94">
        <f>IFERROR(AT98*Hoja1!$C$24/Hoja1!$C$25/Hoja1!$C$26*44.01/1000000,0)</f>
        <v>0</v>
      </c>
    </row>
    <row r="99" spans="2:48" x14ac:dyDescent="0.75">
      <c r="B99" s="52"/>
      <c r="C99" s="52"/>
      <c r="D99" s="52"/>
      <c r="E99" s="125"/>
      <c r="F99" s="125"/>
      <c r="G99" s="131"/>
      <c r="H99" s="92"/>
      <c r="I99" s="14"/>
      <c r="J99" s="14"/>
      <c r="K99" s="14"/>
      <c r="L99" s="14"/>
      <c r="M99" s="100"/>
      <c r="N99" s="139"/>
      <c r="O99" s="52"/>
      <c r="P99" s="52"/>
      <c r="Q99" s="122" t="str">
        <f t="shared" si="2"/>
        <v/>
      </c>
      <c r="R99" s="129">
        <f t="shared" si="3"/>
        <v>0</v>
      </c>
      <c r="S99" s="129">
        <f t="shared" si="3"/>
        <v>0</v>
      </c>
      <c r="T99" s="129">
        <f t="shared" si="4"/>
        <v>0</v>
      </c>
      <c r="U99" s="129" t="str">
        <f t="shared" si="5"/>
        <v>Factor de Emisión</v>
      </c>
      <c r="V99" s="129">
        <f t="shared" si="6"/>
        <v>0</v>
      </c>
      <c r="W99" s="153">
        <f t="shared" si="7"/>
        <v>0</v>
      </c>
      <c r="X99" s="129">
        <f>V99+W99*Hoja1!$C$19</f>
        <v>0</v>
      </c>
      <c r="AI99" s="140">
        <f t="shared" si="0"/>
        <v>0</v>
      </c>
      <c r="AJ99" s="140">
        <f t="shared" si="1"/>
        <v>0</v>
      </c>
      <c r="AK99" s="140">
        <f>(PI()/4*I99^2*J99*K99)*((L99+Hoja1!$C$24*14.7)/14.7*C99)</f>
        <v>0</v>
      </c>
      <c r="AL99" s="140">
        <f t="shared" si="8"/>
        <v>0</v>
      </c>
      <c r="AM99" s="140">
        <f t="shared" si="9"/>
        <v>0</v>
      </c>
      <c r="AN99" s="140" t="str">
        <f t="shared" si="10"/>
        <v>Factor de Emisión</v>
      </c>
      <c r="AO99" s="83">
        <f t="shared" si="11"/>
        <v>0</v>
      </c>
      <c r="AP99" s="83">
        <f t="shared" si="12"/>
        <v>0</v>
      </c>
      <c r="AQ99" s="83">
        <f t="shared" si="13"/>
        <v>0</v>
      </c>
      <c r="AR99" s="94">
        <f t="shared" si="14"/>
        <v>0</v>
      </c>
      <c r="AS99" s="94">
        <f>IF(O99="",AR99*'Fraccion masica'!$AB$36,O99*AR99)</f>
        <v>0</v>
      </c>
      <c r="AT99" s="94">
        <f>IF(P99="",AR99*'Fraccion masica'!$AB$35,P99*AR99)</f>
        <v>0</v>
      </c>
      <c r="AU99" s="141">
        <f>IFERROR(AS99*Hoja1!$C$24/Hoja1!$C$25/Hoja1!$C$26*16.04/1000000,0)</f>
        <v>0</v>
      </c>
      <c r="AV99" s="94">
        <f>IFERROR(AT99*Hoja1!$C$24/Hoja1!$C$25/Hoja1!$C$26*44.01/1000000,0)</f>
        <v>0</v>
      </c>
    </row>
    <row r="100" spans="2:48" x14ac:dyDescent="0.75">
      <c r="B100" s="52"/>
      <c r="C100" s="52"/>
      <c r="D100" s="52"/>
      <c r="E100" s="125"/>
      <c r="F100" s="125"/>
      <c r="G100" s="131"/>
      <c r="H100" s="92"/>
      <c r="I100" s="14"/>
      <c r="J100" s="14"/>
      <c r="K100" s="14"/>
      <c r="L100" s="14"/>
      <c r="M100" s="100"/>
      <c r="N100" s="139"/>
      <c r="O100" s="52"/>
      <c r="P100" s="52"/>
      <c r="Q100" s="122" t="str">
        <f t="shared" si="2"/>
        <v/>
      </c>
      <c r="R100" s="129">
        <f t="shared" si="3"/>
        <v>0</v>
      </c>
      <c r="S100" s="129">
        <f t="shared" si="3"/>
        <v>0</v>
      </c>
      <c r="T100" s="129">
        <f t="shared" si="4"/>
        <v>0</v>
      </c>
      <c r="U100" s="129" t="str">
        <f t="shared" si="5"/>
        <v>Factor de Emisión</v>
      </c>
      <c r="V100" s="129">
        <f t="shared" si="6"/>
        <v>0</v>
      </c>
      <c r="W100" s="153">
        <f t="shared" si="7"/>
        <v>0</v>
      </c>
      <c r="X100" s="129">
        <f>V100+W100*Hoja1!$C$19</f>
        <v>0</v>
      </c>
      <c r="AI100" s="140">
        <f t="shared" si="0"/>
        <v>0</v>
      </c>
      <c r="AJ100" s="140">
        <f t="shared" si="1"/>
        <v>0</v>
      </c>
      <c r="AK100" s="140">
        <f>(PI()/4*I100^2*J100*K100)*((L100+Hoja1!$C$24*14.7)/14.7*C100)</f>
        <v>0</v>
      </c>
      <c r="AL100" s="140">
        <f t="shared" si="8"/>
        <v>0</v>
      </c>
      <c r="AM100" s="140">
        <f t="shared" si="9"/>
        <v>0</v>
      </c>
      <c r="AN100" s="140" t="str">
        <f t="shared" si="10"/>
        <v>Factor de Emisión</v>
      </c>
      <c r="AO100" s="83">
        <f t="shared" si="11"/>
        <v>0</v>
      </c>
      <c r="AP100" s="83">
        <f t="shared" si="12"/>
        <v>0</v>
      </c>
      <c r="AQ100" s="83">
        <f t="shared" si="13"/>
        <v>0</v>
      </c>
      <c r="AR100" s="94">
        <f t="shared" si="14"/>
        <v>0</v>
      </c>
      <c r="AS100" s="94">
        <f>IF(O100="",AR100*'Fraccion masica'!$AB$36,O100*AR100)</f>
        <v>0</v>
      </c>
      <c r="AT100" s="94">
        <f>IF(P100="",AR100*'Fraccion masica'!$AB$35,P100*AR100)</f>
        <v>0</v>
      </c>
      <c r="AU100" s="141">
        <f>IFERROR(AS100*Hoja1!$C$24/Hoja1!$C$25/Hoja1!$C$26*16.04/1000000,0)</f>
        <v>0</v>
      </c>
      <c r="AV100" s="94">
        <f>IFERROR(AT100*Hoja1!$C$24/Hoja1!$C$25/Hoja1!$C$26*44.01/1000000,0)</f>
        <v>0</v>
      </c>
    </row>
    <row r="101" spans="2:48" x14ac:dyDescent="0.75">
      <c r="B101" s="52"/>
      <c r="C101" s="52"/>
      <c r="D101" s="52"/>
      <c r="E101" s="125"/>
      <c r="F101" s="125"/>
      <c r="G101" s="131"/>
      <c r="H101" s="92"/>
      <c r="I101" s="14"/>
      <c r="J101" s="14"/>
      <c r="K101" s="14"/>
      <c r="L101" s="14"/>
      <c r="M101" s="100"/>
      <c r="N101" s="139"/>
      <c r="O101" s="52"/>
      <c r="P101" s="52"/>
      <c r="Q101" s="122" t="str">
        <f t="shared" si="2"/>
        <v/>
      </c>
      <c r="R101" s="129">
        <f t="shared" si="3"/>
        <v>0</v>
      </c>
      <c r="S101" s="129">
        <f t="shared" si="3"/>
        <v>0</v>
      </c>
      <c r="T101" s="129">
        <f t="shared" si="4"/>
        <v>0</v>
      </c>
      <c r="U101" s="129" t="str">
        <f t="shared" si="5"/>
        <v>Factor de Emisión</v>
      </c>
      <c r="V101" s="129">
        <f t="shared" si="6"/>
        <v>0</v>
      </c>
      <c r="W101" s="153">
        <f t="shared" si="7"/>
        <v>0</v>
      </c>
      <c r="X101" s="129">
        <f>V101+W101*Hoja1!$C$19</f>
        <v>0</v>
      </c>
      <c r="AI101" s="140">
        <f t="shared" si="0"/>
        <v>0</v>
      </c>
      <c r="AJ101" s="140">
        <f t="shared" si="1"/>
        <v>0</v>
      </c>
      <c r="AK101" s="140">
        <f>(PI()/4*I101^2*J101*K101)*((L101+Hoja1!$C$24*14.7)/14.7*C101)</f>
        <v>0</v>
      </c>
      <c r="AL101" s="140">
        <f t="shared" si="8"/>
        <v>0</v>
      </c>
      <c r="AM101" s="140">
        <f t="shared" si="9"/>
        <v>0</v>
      </c>
      <c r="AN101" s="140" t="str">
        <f t="shared" si="10"/>
        <v>Factor de Emisión</v>
      </c>
      <c r="AO101" s="83">
        <f t="shared" si="11"/>
        <v>0</v>
      </c>
      <c r="AP101" s="83">
        <f t="shared" si="12"/>
        <v>0</v>
      </c>
      <c r="AQ101" s="83">
        <f t="shared" si="13"/>
        <v>0</v>
      </c>
      <c r="AR101" s="94">
        <f t="shared" si="14"/>
        <v>0</v>
      </c>
      <c r="AS101" s="94">
        <f>IF(O101="",AR101*'Fraccion masica'!$AB$36,O101*AR101)</f>
        <v>0</v>
      </c>
      <c r="AT101" s="94">
        <f>IF(P101="",AR101*'Fraccion masica'!$AB$35,P101*AR101)</f>
        <v>0</v>
      </c>
      <c r="AU101" s="141">
        <f>IFERROR(AS101*Hoja1!$C$24/Hoja1!$C$25/Hoja1!$C$26*16.04/1000000,0)</f>
        <v>0</v>
      </c>
      <c r="AV101" s="94">
        <f>IFERROR(AT101*Hoja1!$C$24/Hoja1!$C$25/Hoja1!$C$26*44.01/1000000,0)</f>
        <v>0</v>
      </c>
    </row>
    <row r="102" spans="2:48" x14ac:dyDescent="0.75">
      <c r="B102" s="52"/>
      <c r="C102" s="52"/>
      <c r="D102" s="52"/>
      <c r="E102" s="125"/>
      <c r="F102" s="125"/>
      <c r="G102" s="131"/>
      <c r="H102" s="92"/>
      <c r="I102" s="14"/>
      <c r="J102" s="14"/>
      <c r="K102" s="14"/>
      <c r="L102" s="14"/>
      <c r="M102" s="100"/>
      <c r="N102" s="139"/>
      <c r="O102" s="52"/>
      <c r="P102" s="52"/>
      <c r="Q102" s="122" t="str">
        <f t="shared" si="2"/>
        <v/>
      </c>
      <c r="R102" s="129">
        <f t="shared" si="3"/>
        <v>0</v>
      </c>
      <c r="S102" s="129">
        <f t="shared" si="3"/>
        <v>0</v>
      </c>
      <c r="T102" s="129">
        <f t="shared" si="4"/>
        <v>0</v>
      </c>
      <c r="U102" s="129" t="str">
        <f t="shared" si="5"/>
        <v>Factor de Emisión</v>
      </c>
      <c r="V102" s="129">
        <f t="shared" si="6"/>
        <v>0</v>
      </c>
      <c r="W102" s="153">
        <f t="shared" si="7"/>
        <v>0</v>
      </c>
      <c r="X102" s="129">
        <f>V102+W102*Hoja1!$C$19</f>
        <v>0</v>
      </c>
      <c r="AI102" s="140">
        <f t="shared" si="0"/>
        <v>0</v>
      </c>
      <c r="AJ102" s="140">
        <f t="shared" si="1"/>
        <v>0</v>
      </c>
      <c r="AK102" s="140">
        <f>(PI()/4*I102^2*J102*K102)*((L102+Hoja1!$C$24*14.7)/14.7*C102)</f>
        <v>0</v>
      </c>
      <c r="AL102" s="140">
        <f t="shared" si="8"/>
        <v>0</v>
      </c>
      <c r="AM102" s="140">
        <f t="shared" si="9"/>
        <v>0</v>
      </c>
      <c r="AN102" s="140" t="str">
        <f t="shared" si="10"/>
        <v>Factor de Emisión</v>
      </c>
      <c r="AO102" s="83">
        <f t="shared" si="11"/>
        <v>0</v>
      </c>
      <c r="AP102" s="83">
        <f t="shared" si="12"/>
        <v>0</v>
      </c>
      <c r="AQ102" s="83">
        <f t="shared" si="13"/>
        <v>0</v>
      </c>
      <c r="AR102" s="94">
        <f t="shared" si="14"/>
        <v>0</v>
      </c>
      <c r="AS102" s="94">
        <f>IF(O102="",AR102*'Fraccion masica'!$AB$36,O102*AR102)</f>
        <v>0</v>
      </c>
      <c r="AT102" s="94">
        <f>IF(P102="",AR102*'Fraccion masica'!$AB$35,P102*AR102)</f>
        <v>0</v>
      </c>
      <c r="AU102" s="141">
        <f>IFERROR(AS102*Hoja1!$C$24/Hoja1!$C$25/Hoja1!$C$26*16.04/1000000,0)</f>
        <v>0</v>
      </c>
      <c r="AV102" s="94">
        <f>IFERROR(AT102*Hoja1!$C$24/Hoja1!$C$25/Hoja1!$C$26*44.01/1000000,0)</f>
        <v>0</v>
      </c>
    </row>
    <row r="103" spans="2:48" x14ac:dyDescent="0.75">
      <c r="B103" s="52"/>
      <c r="C103" s="52"/>
      <c r="D103" s="52"/>
      <c r="E103" s="125"/>
      <c r="F103" s="125"/>
      <c r="G103" s="131"/>
      <c r="H103" s="92"/>
      <c r="I103" s="14"/>
      <c r="J103" s="14"/>
      <c r="K103" s="14"/>
      <c r="L103" s="14"/>
      <c r="M103" s="100"/>
      <c r="N103" s="139"/>
      <c r="O103" s="52"/>
      <c r="P103" s="52"/>
      <c r="Q103" s="122" t="str">
        <f t="shared" si="2"/>
        <v/>
      </c>
      <c r="R103" s="129">
        <f t="shared" si="3"/>
        <v>0</v>
      </c>
      <c r="S103" s="129">
        <f t="shared" si="3"/>
        <v>0</v>
      </c>
      <c r="T103" s="129">
        <f t="shared" si="4"/>
        <v>0</v>
      </c>
      <c r="U103" s="129" t="str">
        <f t="shared" si="5"/>
        <v>Factor de Emisión</v>
      </c>
      <c r="V103" s="129">
        <f t="shared" si="6"/>
        <v>0</v>
      </c>
      <c r="W103" s="153">
        <f t="shared" si="7"/>
        <v>0</v>
      </c>
      <c r="X103" s="129">
        <f>V103+W103*Hoja1!$C$19</f>
        <v>0</v>
      </c>
      <c r="AI103" s="140">
        <f t="shared" si="0"/>
        <v>0</v>
      </c>
      <c r="AJ103" s="140">
        <f t="shared" si="1"/>
        <v>0</v>
      </c>
      <c r="AK103" s="140">
        <f>(PI()/4*I103^2*J103*K103)*((L103+Hoja1!$C$24*14.7)/14.7*C103)</f>
        <v>0</v>
      </c>
      <c r="AL103" s="140">
        <f t="shared" si="8"/>
        <v>0</v>
      </c>
      <c r="AM103" s="140">
        <f t="shared" si="9"/>
        <v>0</v>
      </c>
      <c r="AN103" s="140" t="str">
        <f t="shared" si="10"/>
        <v>Factor de Emisión</v>
      </c>
      <c r="AO103" s="83">
        <f t="shared" si="11"/>
        <v>0</v>
      </c>
      <c r="AP103" s="83">
        <f t="shared" si="12"/>
        <v>0</v>
      </c>
      <c r="AQ103" s="83">
        <f t="shared" si="13"/>
        <v>0</v>
      </c>
      <c r="AR103" s="94">
        <f t="shared" si="14"/>
        <v>0</v>
      </c>
      <c r="AS103" s="94">
        <f>IF(O103="",AR103*'Fraccion masica'!$AB$36,O103*AR103)</f>
        <v>0</v>
      </c>
      <c r="AT103" s="94">
        <f>IF(P103="",AR103*'Fraccion masica'!$AB$35,P103*AR103)</f>
        <v>0</v>
      </c>
      <c r="AU103" s="141">
        <f>IFERROR(AS103*Hoja1!$C$24/Hoja1!$C$25/Hoja1!$C$26*16.04/1000000,0)</f>
        <v>0</v>
      </c>
      <c r="AV103" s="94">
        <f>IFERROR(AT103*Hoja1!$C$24/Hoja1!$C$25/Hoja1!$C$26*44.01/1000000,0)</f>
        <v>0</v>
      </c>
    </row>
    <row r="104" spans="2:48" x14ac:dyDescent="0.75">
      <c r="B104" s="52"/>
      <c r="C104" s="52"/>
      <c r="D104" s="52"/>
      <c r="E104" s="125"/>
      <c r="F104" s="125"/>
      <c r="G104" s="131"/>
      <c r="H104" s="92"/>
      <c r="I104" s="14"/>
      <c r="J104" s="14"/>
      <c r="K104" s="14"/>
      <c r="L104" s="14"/>
      <c r="M104" s="100"/>
      <c r="N104" s="139"/>
      <c r="O104" s="52"/>
      <c r="P104" s="52"/>
      <c r="Q104" s="122" t="str">
        <f t="shared" si="2"/>
        <v/>
      </c>
      <c r="R104" s="129">
        <f t="shared" si="3"/>
        <v>0</v>
      </c>
      <c r="S104" s="129">
        <f t="shared" si="3"/>
        <v>0</v>
      </c>
      <c r="T104" s="129">
        <f t="shared" si="4"/>
        <v>0</v>
      </c>
      <c r="U104" s="129" t="str">
        <f t="shared" si="5"/>
        <v>Factor de Emisión</v>
      </c>
      <c r="V104" s="129">
        <f t="shared" si="6"/>
        <v>0</v>
      </c>
      <c r="W104" s="153">
        <f t="shared" si="7"/>
        <v>0</v>
      </c>
      <c r="X104" s="129">
        <f>V104+W104*Hoja1!$C$19</f>
        <v>0</v>
      </c>
      <c r="AI104" s="140">
        <f t="shared" si="0"/>
        <v>0</v>
      </c>
      <c r="AJ104" s="140">
        <f t="shared" si="1"/>
        <v>0</v>
      </c>
      <c r="AK104" s="140">
        <f>(PI()/4*I104^2*J104*K104)*((L104+Hoja1!$C$24*14.7)/14.7*C104)</f>
        <v>0</v>
      </c>
      <c r="AL104" s="140">
        <f t="shared" si="8"/>
        <v>0</v>
      </c>
      <c r="AM104" s="140">
        <f t="shared" si="9"/>
        <v>0</v>
      </c>
      <c r="AN104" s="140" t="str">
        <f t="shared" si="10"/>
        <v>Factor de Emisión</v>
      </c>
      <c r="AO104" s="83">
        <f t="shared" si="11"/>
        <v>0</v>
      </c>
      <c r="AP104" s="83">
        <f t="shared" si="12"/>
        <v>0</v>
      </c>
      <c r="AQ104" s="83">
        <f t="shared" si="13"/>
        <v>0</v>
      </c>
      <c r="AR104" s="94">
        <f t="shared" si="14"/>
        <v>0</v>
      </c>
      <c r="AS104" s="94">
        <f>IF(O104="",AR104*'Fraccion masica'!$AB$36,O104*AR104)</f>
        <v>0</v>
      </c>
      <c r="AT104" s="94">
        <f>IF(P104="",AR104*'Fraccion masica'!$AB$35,P104*AR104)</f>
        <v>0</v>
      </c>
      <c r="AU104" s="141">
        <f>IFERROR(AS104*Hoja1!$C$24/Hoja1!$C$25/Hoja1!$C$26*16.04/1000000,0)</f>
        <v>0</v>
      </c>
      <c r="AV104" s="94">
        <f>IFERROR(AT104*Hoja1!$C$24/Hoja1!$C$25/Hoja1!$C$26*44.01/1000000,0)</f>
        <v>0</v>
      </c>
    </row>
    <row r="105" spans="2:48" x14ac:dyDescent="0.75">
      <c r="B105" s="52"/>
      <c r="C105" s="52"/>
      <c r="D105" s="52"/>
      <c r="E105" s="125"/>
      <c r="F105" s="125"/>
      <c r="G105" s="131"/>
      <c r="H105" s="92"/>
      <c r="I105" s="14"/>
      <c r="J105" s="14"/>
      <c r="K105" s="14"/>
      <c r="L105" s="14"/>
      <c r="M105" s="100"/>
      <c r="N105" s="139"/>
      <c r="O105" s="52"/>
      <c r="P105" s="52"/>
      <c r="Q105" s="122" t="str">
        <f t="shared" si="2"/>
        <v/>
      </c>
      <c r="R105" s="129">
        <f t="shared" si="3"/>
        <v>0</v>
      </c>
      <c r="S105" s="129">
        <f t="shared" si="3"/>
        <v>0</v>
      </c>
      <c r="T105" s="129">
        <f t="shared" si="4"/>
        <v>0</v>
      </c>
      <c r="U105" s="129" t="str">
        <f t="shared" si="5"/>
        <v>Factor de Emisión</v>
      </c>
      <c r="V105" s="129">
        <f t="shared" si="6"/>
        <v>0</v>
      </c>
      <c r="W105" s="153">
        <f t="shared" si="7"/>
        <v>0</v>
      </c>
      <c r="X105" s="129">
        <f>V105+W105*Hoja1!$C$19</f>
        <v>0</v>
      </c>
      <c r="AI105" s="140">
        <f t="shared" si="0"/>
        <v>0</v>
      </c>
      <c r="AJ105" s="140">
        <f t="shared" si="1"/>
        <v>0</v>
      </c>
      <c r="AK105" s="140">
        <f>(PI()/4*I105^2*J105*K105)*((L105+Hoja1!$C$24*14.7)/14.7*C105)</f>
        <v>0</v>
      </c>
      <c r="AL105" s="140">
        <f t="shared" si="8"/>
        <v>0</v>
      </c>
      <c r="AM105" s="140">
        <f t="shared" si="9"/>
        <v>0</v>
      </c>
      <c r="AN105" s="140" t="str">
        <f t="shared" si="10"/>
        <v>Factor de Emisión</v>
      </c>
      <c r="AO105" s="83">
        <f t="shared" si="11"/>
        <v>0</v>
      </c>
      <c r="AP105" s="83">
        <f t="shared" si="12"/>
        <v>0</v>
      </c>
      <c r="AQ105" s="83">
        <f t="shared" si="13"/>
        <v>0</v>
      </c>
      <c r="AR105" s="94">
        <f t="shared" si="14"/>
        <v>0</v>
      </c>
      <c r="AS105" s="94">
        <f>IF(O105="",AR105*'Fraccion masica'!$AB$36,O105*AR105)</f>
        <v>0</v>
      </c>
      <c r="AT105" s="94">
        <f>IF(P105="",AR105*'Fraccion masica'!$AB$35,P105*AR105)</f>
        <v>0</v>
      </c>
      <c r="AU105" s="141">
        <f>IFERROR(AS105*Hoja1!$C$24/Hoja1!$C$25/Hoja1!$C$26*16.04/1000000,0)</f>
        <v>0</v>
      </c>
      <c r="AV105" s="94">
        <f>IFERROR(AT105*Hoja1!$C$24/Hoja1!$C$25/Hoja1!$C$26*44.01/1000000,0)</f>
        <v>0</v>
      </c>
    </row>
    <row r="106" spans="2:48" x14ac:dyDescent="0.75">
      <c r="B106" s="52"/>
      <c r="C106" s="52"/>
      <c r="D106" s="52"/>
      <c r="E106" s="125"/>
      <c r="F106" s="125"/>
      <c r="G106" s="131"/>
      <c r="H106" s="92"/>
      <c r="I106" s="14"/>
      <c r="J106" s="14"/>
      <c r="K106" s="14"/>
      <c r="L106" s="14"/>
      <c r="M106" s="100"/>
      <c r="N106" s="139"/>
      <c r="O106" s="52"/>
      <c r="P106" s="52"/>
      <c r="Q106" s="122" t="str">
        <f t="shared" si="2"/>
        <v/>
      </c>
      <c r="R106" s="129">
        <f t="shared" si="3"/>
        <v>0</v>
      </c>
      <c r="S106" s="129">
        <f t="shared" si="3"/>
        <v>0</v>
      </c>
      <c r="T106" s="129">
        <f t="shared" si="4"/>
        <v>0</v>
      </c>
      <c r="U106" s="129" t="str">
        <f t="shared" si="5"/>
        <v>Factor de Emisión</v>
      </c>
      <c r="V106" s="129">
        <f t="shared" si="6"/>
        <v>0</v>
      </c>
      <c r="W106" s="153">
        <f t="shared" si="7"/>
        <v>0</v>
      </c>
      <c r="X106" s="129">
        <f>V106+W106*Hoja1!$C$19</f>
        <v>0</v>
      </c>
      <c r="AI106" s="140">
        <f t="shared" si="0"/>
        <v>0</v>
      </c>
      <c r="AJ106" s="140">
        <f t="shared" si="1"/>
        <v>0</v>
      </c>
      <c r="AK106" s="140">
        <f>(PI()/4*I106^2*J106*K106)*((L106+Hoja1!$C$24*14.7)/14.7*C106)</f>
        <v>0</v>
      </c>
      <c r="AL106" s="140">
        <f t="shared" si="8"/>
        <v>0</v>
      </c>
      <c r="AM106" s="140">
        <f t="shared" si="9"/>
        <v>0</v>
      </c>
      <c r="AN106" s="140" t="str">
        <f t="shared" si="10"/>
        <v>Factor de Emisión</v>
      </c>
      <c r="AO106" s="83">
        <f t="shared" si="11"/>
        <v>0</v>
      </c>
      <c r="AP106" s="83">
        <f t="shared" si="12"/>
        <v>0</v>
      </c>
      <c r="AQ106" s="83">
        <f t="shared" si="13"/>
        <v>0</v>
      </c>
      <c r="AR106" s="94">
        <f t="shared" si="14"/>
        <v>0</v>
      </c>
      <c r="AS106" s="94">
        <f>IF(O106="",AR106*'Fraccion masica'!$AB$36,O106*AR106)</f>
        <v>0</v>
      </c>
      <c r="AT106" s="94">
        <f>IF(P106="",AR106*'Fraccion masica'!$AB$35,P106*AR106)</f>
        <v>0</v>
      </c>
      <c r="AU106" s="141">
        <f>IFERROR(AS106*Hoja1!$C$24/Hoja1!$C$25/Hoja1!$C$26*16.04/1000000,0)</f>
        <v>0</v>
      </c>
      <c r="AV106" s="94">
        <f>IFERROR(AT106*Hoja1!$C$24/Hoja1!$C$25/Hoja1!$C$26*44.01/1000000,0)</f>
        <v>0</v>
      </c>
    </row>
    <row r="107" spans="2:48" x14ac:dyDescent="0.75">
      <c r="B107" s="52"/>
      <c r="C107" s="52"/>
      <c r="D107" s="52"/>
      <c r="E107" s="125"/>
      <c r="F107" s="125"/>
      <c r="G107" s="131"/>
      <c r="H107" s="92"/>
      <c r="I107" s="14"/>
      <c r="J107" s="14"/>
      <c r="K107" s="14"/>
      <c r="L107" s="14"/>
      <c r="M107" s="100"/>
      <c r="N107" s="139"/>
      <c r="O107" s="52"/>
      <c r="P107" s="52"/>
      <c r="Q107" s="122" t="str">
        <f t="shared" si="2"/>
        <v/>
      </c>
      <c r="R107" s="129">
        <f t="shared" si="3"/>
        <v>0</v>
      </c>
      <c r="S107" s="129">
        <f t="shared" si="3"/>
        <v>0</v>
      </c>
      <c r="T107" s="129">
        <f t="shared" si="4"/>
        <v>0</v>
      </c>
      <c r="U107" s="129" t="str">
        <f t="shared" si="5"/>
        <v>Factor de Emisión</v>
      </c>
      <c r="V107" s="129">
        <f t="shared" si="6"/>
        <v>0</v>
      </c>
      <c r="W107" s="153">
        <f t="shared" si="7"/>
        <v>0</v>
      </c>
      <c r="X107" s="129">
        <f>V107+W107*Hoja1!$C$19</f>
        <v>0</v>
      </c>
      <c r="AI107" s="140">
        <f t="shared" si="0"/>
        <v>0</v>
      </c>
      <c r="AJ107" s="140">
        <f t="shared" si="1"/>
        <v>0</v>
      </c>
      <c r="AK107" s="140">
        <f>(PI()/4*I107^2*J107*K107)*((L107+Hoja1!$C$24*14.7)/14.7*C107)</f>
        <v>0</v>
      </c>
      <c r="AL107" s="140">
        <f t="shared" si="8"/>
        <v>0</v>
      </c>
      <c r="AM107" s="140">
        <f t="shared" si="9"/>
        <v>0</v>
      </c>
      <c r="AN107" s="140" t="str">
        <f t="shared" si="10"/>
        <v>Factor de Emisión</v>
      </c>
      <c r="AO107" s="83">
        <f t="shared" si="11"/>
        <v>0</v>
      </c>
      <c r="AP107" s="83">
        <f t="shared" si="12"/>
        <v>0</v>
      </c>
      <c r="AQ107" s="83">
        <f t="shared" si="13"/>
        <v>0</v>
      </c>
      <c r="AR107" s="94">
        <f t="shared" si="14"/>
        <v>0</v>
      </c>
      <c r="AS107" s="94">
        <f>IF(O107="",AR107*'Fraccion masica'!$AB$36,O107*AR107)</f>
        <v>0</v>
      </c>
      <c r="AT107" s="94">
        <f>IF(P107="",AR107*'Fraccion masica'!$AB$35,P107*AR107)</f>
        <v>0</v>
      </c>
      <c r="AU107" s="141">
        <f>IFERROR(AS107*Hoja1!$C$24/Hoja1!$C$25/Hoja1!$C$26*16.04/1000000,0)</f>
        <v>0</v>
      </c>
      <c r="AV107" s="94">
        <f>IFERROR(AT107*Hoja1!$C$24/Hoja1!$C$25/Hoja1!$C$26*44.01/1000000,0)</f>
        <v>0</v>
      </c>
    </row>
    <row r="108" spans="2:48" x14ac:dyDescent="0.75">
      <c r="B108" s="52"/>
      <c r="C108" s="52"/>
      <c r="D108" s="52"/>
      <c r="E108" s="125"/>
      <c r="F108" s="125"/>
      <c r="G108" s="131"/>
      <c r="H108" s="92"/>
      <c r="I108" s="14"/>
      <c r="J108" s="14"/>
      <c r="K108" s="14"/>
      <c r="L108" s="14"/>
      <c r="M108" s="100"/>
      <c r="N108" s="139"/>
      <c r="O108" s="52"/>
      <c r="P108" s="52"/>
      <c r="Q108" s="122" t="str">
        <f t="shared" si="2"/>
        <v/>
      </c>
      <c r="R108" s="129">
        <f t="shared" si="3"/>
        <v>0</v>
      </c>
      <c r="S108" s="129">
        <f t="shared" si="3"/>
        <v>0</v>
      </c>
      <c r="T108" s="129">
        <f t="shared" si="4"/>
        <v>0</v>
      </c>
      <c r="U108" s="129" t="str">
        <f t="shared" si="5"/>
        <v>Factor de Emisión</v>
      </c>
      <c r="V108" s="129">
        <f t="shared" si="6"/>
        <v>0</v>
      </c>
      <c r="W108" s="153">
        <f t="shared" si="7"/>
        <v>0</v>
      </c>
      <c r="X108" s="129">
        <f>V108+W108*Hoja1!$C$19</f>
        <v>0</v>
      </c>
      <c r="AI108" s="140">
        <f t="shared" si="0"/>
        <v>0</v>
      </c>
      <c r="AJ108" s="140">
        <f t="shared" si="1"/>
        <v>0</v>
      </c>
      <c r="AK108" s="140">
        <f>(PI()/4*I108^2*J108*K108)*((L108+Hoja1!$C$24*14.7)/14.7*C108)</f>
        <v>0</v>
      </c>
      <c r="AL108" s="140">
        <f t="shared" si="8"/>
        <v>0</v>
      </c>
      <c r="AM108" s="140">
        <f t="shared" si="9"/>
        <v>0</v>
      </c>
      <c r="AN108" s="140" t="str">
        <f t="shared" si="10"/>
        <v>Factor de Emisión</v>
      </c>
      <c r="AO108" s="83">
        <f t="shared" si="11"/>
        <v>0</v>
      </c>
      <c r="AP108" s="83">
        <f t="shared" si="12"/>
        <v>0</v>
      </c>
      <c r="AQ108" s="83">
        <f t="shared" si="13"/>
        <v>0</v>
      </c>
      <c r="AR108" s="94">
        <f t="shared" si="14"/>
        <v>0</v>
      </c>
      <c r="AS108" s="94">
        <f>IF(O108="",AR108*'Fraccion masica'!$AB$36,O108*AR108)</f>
        <v>0</v>
      </c>
      <c r="AT108" s="94">
        <f>IF(P108="",AR108*'Fraccion masica'!$AB$35,P108*AR108)</f>
        <v>0</v>
      </c>
      <c r="AU108" s="141">
        <f>IFERROR(AS108*Hoja1!$C$24/Hoja1!$C$25/Hoja1!$C$26*16.04/1000000,0)</f>
        <v>0</v>
      </c>
      <c r="AV108" s="94">
        <f>IFERROR(AT108*Hoja1!$C$24/Hoja1!$C$25/Hoja1!$C$26*44.01/1000000,0)</f>
        <v>0</v>
      </c>
    </row>
    <row r="109" spans="2:48" x14ac:dyDescent="0.75">
      <c r="B109" s="52"/>
      <c r="C109" s="52"/>
      <c r="D109" s="52"/>
      <c r="E109" s="125"/>
      <c r="F109" s="125"/>
      <c r="G109" s="131"/>
      <c r="H109" s="92"/>
      <c r="I109" s="14"/>
      <c r="J109" s="14"/>
      <c r="K109" s="14"/>
      <c r="L109" s="14"/>
      <c r="M109" s="100"/>
      <c r="N109" s="139"/>
      <c r="O109" s="52"/>
      <c r="P109" s="52"/>
      <c r="Q109" s="122" t="str">
        <f t="shared" si="2"/>
        <v/>
      </c>
      <c r="R109" s="129">
        <f t="shared" si="3"/>
        <v>0</v>
      </c>
      <c r="S109" s="129">
        <f t="shared" si="3"/>
        <v>0</v>
      </c>
      <c r="T109" s="129">
        <f t="shared" si="4"/>
        <v>0</v>
      </c>
      <c r="U109" s="129" t="str">
        <f t="shared" si="5"/>
        <v>Factor de Emisión</v>
      </c>
      <c r="V109" s="129">
        <f t="shared" si="6"/>
        <v>0</v>
      </c>
      <c r="W109" s="153">
        <f t="shared" si="7"/>
        <v>0</v>
      </c>
      <c r="X109" s="129">
        <f>V109+W109*Hoja1!$C$19</f>
        <v>0</v>
      </c>
      <c r="AI109" s="140">
        <f t="shared" si="0"/>
        <v>0</v>
      </c>
      <c r="AJ109" s="140">
        <f t="shared" si="1"/>
        <v>0</v>
      </c>
      <c r="AK109" s="140">
        <f>(PI()/4*I109^2*J109*K109)*((L109+Hoja1!$C$24*14.7)/14.7*C109)</f>
        <v>0</v>
      </c>
      <c r="AL109" s="140">
        <f t="shared" si="8"/>
        <v>0</v>
      </c>
      <c r="AM109" s="140">
        <f t="shared" si="9"/>
        <v>0</v>
      </c>
      <c r="AN109" s="140" t="str">
        <f t="shared" si="10"/>
        <v>Factor de Emisión</v>
      </c>
      <c r="AO109" s="83">
        <f t="shared" si="11"/>
        <v>0</v>
      </c>
      <c r="AP109" s="83">
        <f t="shared" si="12"/>
        <v>0</v>
      </c>
      <c r="AQ109" s="83">
        <f t="shared" si="13"/>
        <v>0</v>
      </c>
      <c r="AR109" s="94">
        <f t="shared" si="14"/>
        <v>0</v>
      </c>
      <c r="AS109" s="94">
        <f>IF(O109="",AR109*'Fraccion masica'!$AB$36,O109*AR109)</f>
        <v>0</v>
      </c>
      <c r="AT109" s="94">
        <f>IF(P109="",AR109*'Fraccion masica'!$AB$35,P109*AR109)</f>
        <v>0</v>
      </c>
      <c r="AU109" s="141">
        <f>IFERROR(AS109*Hoja1!$C$24/Hoja1!$C$25/Hoja1!$C$26*16.04/1000000,0)</f>
        <v>0</v>
      </c>
      <c r="AV109" s="94">
        <f>IFERROR(AT109*Hoja1!$C$24/Hoja1!$C$25/Hoja1!$C$26*44.01/1000000,0)</f>
        <v>0</v>
      </c>
    </row>
    <row r="110" spans="2:48" x14ac:dyDescent="0.75">
      <c r="B110" s="52"/>
      <c r="C110" s="52"/>
      <c r="D110" s="52"/>
      <c r="E110" s="125"/>
      <c r="F110" s="125"/>
      <c r="G110" s="131"/>
      <c r="H110" s="92"/>
      <c r="I110" s="14"/>
      <c r="J110" s="14"/>
      <c r="K110" s="14"/>
      <c r="L110" s="14"/>
      <c r="M110" s="100"/>
      <c r="N110" s="139"/>
      <c r="O110" s="52"/>
      <c r="P110" s="52"/>
      <c r="Q110" s="122" t="str">
        <f t="shared" si="2"/>
        <v/>
      </c>
      <c r="R110" s="129">
        <f t="shared" si="3"/>
        <v>0</v>
      </c>
      <c r="S110" s="129">
        <f t="shared" si="3"/>
        <v>0</v>
      </c>
      <c r="T110" s="129">
        <f t="shared" si="4"/>
        <v>0</v>
      </c>
      <c r="U110" s="129" t="str">
        <f t="shared" si="5"/>
        <v>Factor de Emisión</v>
      </c>
      <c r="V110" s="129">
        <f t="shared" si="6"/>
        <v>0</v>
      </c>
      <c r="W110" s="153">
        <f t="shared" si="7"/>
        <v>0</v>
      </c>
      <c r="X110" s="129">
        <f>V110+W110*Hoja1!$C$19</f>
        <v>0</v>
      </c>
      <c r="AI110" s="140">
        <f t="shared" si="0"/>
        <v>0</v>
      </c>
      <c r="AJ110" s="140">
        <f t="shared" si="1"/>
        <v>0</v>
      </c>
      <c r="AK110" s="140">
        <f>(PI()/4*I110^2*J110*K110)*((L110+Hoja1!$C$24*14.7)/14.7*C110)</f>
        <v>0</v>
      </c>
      <c r="AL110" s="140">
        <f t="shared" si="8"/>
        <v>0</v>
      </c>
      <c r="AM110" s="140">
        <f t="shared" si="9"/>
        <v>0</v>
      </c>
      <c r="AN110" s="140" t="str">
        <f t="shared" si="10"/>
        <v>Factor de Emisión</v>
      </c>
      <c r="AO110" s="83">
        <f t="shared" si="11"/>
        <v>0</v>
      </c>
      <c r="AP110" s="83">
        <f t="shared" si="12"/>
        <v>0</v>
      </c>
      <c r="AQ110" s="83">
        <f t="shared" si="13"/>
        <v>0</v>
      </c>
      <c r="AR110" s="94">
        <f t="shared" si="14"/>
        <v>0</v>
      </c>
      <c r="AS110" s="94">
        <f>IF(O110="",AR110*'Fraccion masica'!$AB$36,O110*AR110)</f>
        <v>0</v>
      </c>
      <c r="AT110" s="94">
        <f>IF(P110="",AR110*'Fraccion masica'!$AB$35,P110*AR110)</f>
        <v>0</v>
      </c>
      <c r="AU110" s="141">
        <f>IFERROR(AS110*Hoja1!$C$24/Hoja1!$C$25/Hoja1!$C$26*16.04/1000000,0)</f>
        <v>0</v>
      </c>
      <c r="AV110" s="94">
        <f>IFERROR(AT110*Hoja1!$C$24/Hoja1!$C$25/Hoja1!$C$26*44.01/1000000,0)</f>
        <v>0</v>
      </c>
    </row>
    <row r="111" spans="2:48" x14ac:dyDescent="0.75">
      <c r="B111" s="52"/>
      <c r="C111" s="52"/>
      <c r="D111" s="52"/>
      <c r="E111" s="125"/>
      <c r="F111" s="125"/>
      <c r="G111" s="131"/>
      <c r="H111" s="92"/>
      <c r="I111" s="14"/>
      <c r="J111" s="14"/>
      <c r="K111" s="14"/>
      <c r="L111" s="14"/>
      <c r="M111" s="100"/>
      <c r="N111" s="139"/>
      <c r="O111" s="52"/>
      <c r="P111" s="52"/>
      <c r="Q111" s="122" t="str">
        <f t="shared" si="2"/>
        <v/>
      </c>
      <c r="R111" s="129">
        <f t="shared" si="3"/>
        <v>0</v>
      </c>
      <c r="S111" s="129">
        <f t="shared" si="3"/>
        <v>0</v>
      </c>
      <c r="T111" s="129">
        <f t="shared" si="4"/>
        <v>0</v>
      </c>
      <c r="U111" s="129" t="str">
        <f t="shared" si="5"/>
        <v>Factor de Emisión</v>
      </c>
      <c r="V111" s="129">
        <f t="shared" si="6"/>
        <v>0</v>
      </c>
      <c r="W111" s="153">
        <f t="shared" si="7"/>
        <v>0</v>
      </c>
      <c r="X111" s="129">
        <f>V111+W111*Hoja1!$C$19</f>
        <v>0</v>
      </c>
      <c r="AI111" s="140">
        <f t="shared" si="0"/>
        <v>0</v>
      </c>
      <c r="AJ111" s="140">
        <f t="shared" si="1"/>
        <v>0</v>
      </c>
      <c r="AK111" s="140">
        <f>(PI()/4*I111^2*J111*K111)*((L111+Hoja1!$C$24*14.7)/14.7*C111)</f>
        <v>0</v>
      </c>
      <c r="AL111" s="140">
        <f t="shared" si="8"/>
        <v>0</v>
      </c>
      <c r="AM111" s="140">
        <f t="shared" si="9"/>
        <v>0</v>
      </c>
      <c r="AN111" s="140" t="str">
        <f t="shared" si="10"/>
        <v>Factor de Emisión</v>
      </c>
      <c r="AO111" s="83">
        <f t="shared" si="11"/>
        <v>0</v>
      </c>
      <c r="AP111" s="83">
        <f t="shared" si="12"/>
        <v>0</v>
      </c>
      <c r="AQ111" s="83">
        <f t="shared" si="13"/>
        <v>0</v>
      </c>
      <c r="AR111" s="94">
        <f t="shared" si="14"/>
        <v>0</v>
      </c>
      <c r="AS111" s="94">
        <f>IF(O111="",AR111*'Fraccion masica'!$AB$36,O111*AR111)</f>
        <v>0</v>
      </c>
      <c r="AT111" s="94">
        <f>IF(P111="",AR111*'Fraccion masica'!$AB$35,P111*AR111)</f>
        <v>0</v>
      </c>
      <c r="AU111" s="141">
        <f>IFERROR(AS111*Hoja1!$C$24/Hoja1!$C$25/Hoja1!$C$26*16.04/1000000,0)</f>
        <v>0</v>
      </c>
      <c r="AV111" s="94">
        <f>IFERROR(AT111*Hoja1!$C$24/Hoja1!$C$25/Hoja1!$C$26*44.01/1000000,0)</f>
        <v>0</v>
      </c>
    </row>
    <row r="112" spans="2:48" x14ac:dyDescent="0.75">
      <c r="B112" s="52"/>
      <c r="C112" s="52"/>
      <c r="D112" s="52"/>
      <c r="E112" s="125"/>
      <c r="F112" s="125"/>
      <c r="G112" s="131"/>
      <c r="H112" s="92"/>
      <c r="I112" s="14"/>
      <c r="J112" s="14"/>
      <c r="K112" s="14"/>
      <c r="L112" s="14"/>
      <c r="M112" s="100"/>
      <c r="N112" s="139"/>
      <c r="O112" s="52"/>
      <c r="P112" s="52"/>
      <c r="Q112" s="122" t="str">
        <f t="shared" si="2"/>
        <v/>
      </c>
      <c r="R112" s="129">
        <f t="shared" si="3"/>
        <v>0</v>
      </c>
      <c r="S112" s="129">
        <f t="shared" si="3"/>
        <v>0</v>
      </c>
      <c r="T112" s="129">
        <f t="shared" si="4"/>
        <v>0</v>
      </c>
      <c r="U112" s="129" t="str">
        <f t="shared" si="5"/>
        <v>Factor de Emisión</v>
      </c>
      <c r="V112" s="129">
        <f t="shared" si="6"/>
        <v>0</v>
      </c>
      <c r="W112" s="153">
        <f t="shared" si="7"/>
        <v>0</v>
      </c>
      <c r="X112" s="129">
        <f>V112+W112*Hoja1!$C$19</f>
        <v>0</v>
      </c>
      <c r="AI112" s="140">
        <f t="shared" si="0"/>
        <v>0</v>
      </c>
      <c r="AJ112" s="140">
        <f t="shared" si="1"/>
        <v>0</v>
      </c>
      <c r="AK112" s="140">
        <f>(PI()/4*I112^2*J112*K112)*((L112+Hoja1!$C$24*14.7)/14.7*C112)</f>
        <v>0</v>
      </c>
      <c r="AL112" s="140">
        <f t="shared" si="8"/>
        <v>0</v>
      </c>
      <c r="AM112" s="140">
        <f t="shared" si="9"/>
        <v>0</v>
      </c>
      <c r="AN112" s="140" t="str">
        <f t="shared" si="10"/>
        <v>Factor de Emisión</v>
      </c>
      <c r="AO112" s="83">
        <f t="shared" si="11"/>
        <v>0</v>
      </c>
      <c r="AP112" s="83">
        <f t="shared" si="12"/>
        <v>0</v>
      </c>
      <c r="AQ112" s="83">
        <f t="shared" si="13"/>
        <v>0</v>
      </c>
      <c r="AR112" s="94">
        <f t="shared" si="14"/>
        <v>0</v>
      </c>
      <c r="AS112" s="94">
        <f>IF(O112="",AR112*'Fraccion masica'!$AB$36,O112*AR112)</f>
        <v>0</v>
      </c>
      <c r="AT112" s="94">
        <f>IF(P112="",AR112*'Fraccion masica'!$AB$35,P112*AR112)</f>
        <v>0</v>
      </c>
      <c r="AU112" s="141">
        <f>IFERROR(AS112*Hoja1!$C$24/Hoja1!$C$25/Hoja1!$C$26*16.04/1000000,0)</f>
        <v>0</v>
      </c>
      <c r="AV112" s="94">
        <f>IFERROR(AT112*Hoja1!$C$24/Hoja1!$C$25/Hoja1!$C$26*44.01/1000000,0)</f>
        <v>0</v>
      </c>
    </row>
    <row r="113" spans="2:48" x14ac:dyDescent="0.75">
      <c r="B113" s="52"/>
      <c r="C113" s="52"/>
      <c r="D113" s="52"/>
      <c r="E113" s="125"/>
      <c r="F113" s="125"/>
      <c r="G113" s="131"/>
      <c r="H113" s="92"/>
      <c r="I113" s="14"/>
      <c r="J113" s="14"/>
      <c r="K113" s="14"/>
      <c r="L113" s="14"/>
      <c r="M113" s="100"/>
      <c r="N113" s="139"/>
      <c r="O113" s="52"/>
      <c r="P113" s="52"/>
      <c r="Q113" s="122" t="str">
        <f t="shared" si="2"/>
        <v/>
      </c>
      <c r="R113" s="129">
        <f t="shared" si="3"/>
        <v>0</v>
      </c>
      <c r="S113" s="129">
        <f t="shared" si="3"/>
        <v>0</v>
      </c>
      <c r="T113" s="129">
        <f t="shared" si="4"/>
        <v>0</v>
      </c>
      <c r="U113" s="129" t="str">
        <f t="shared" si="5"/>
        <v>Factor de Emisión</v>
      </c>
      <c r="V113" s="129">
        <f t="shared" si="6"/>
        <v>0</v>
      </c>
      <c r="W113" s="153">
        <f t="shared" si="7"/>
        <v>0</v>
      </c>
      <c r="X113" s="129">
        <f>V113+W113*Hoja1!$C$19</f>
        <v>0</v>
      </c>
      <c r="AI113" s="140">
        <f t="shared" si="0"/>
        <v>0</v>
      </c>
      <c r="AJ113" s="140">
        <f t="shared" si="1"/>
        <v>0</v>
      </c>
      <c r="AK113" s="140">
        <f>(PI()/4*I113^2*J113*K113)*((L113+Hoja1!$C$24*14.7)/14.7*C113)</f>
        <v>0</v>
      </c>
      <c r="AL113" s="140">
        <f t="shared" si="8"/>
        <v>0</v>
      </c>
      <c r="AM113" s="140">
        <f t="shared" si="9"/>
        <v>0</v>
      </c>
      <c r="AN113" s="140" t="str">
        <f t="shared" si="10"/>
        <v>Factor de Emisión</v>
      </c>
      <c r="AO113" s="83">
        <f t="shared" si="11"/>
        <v>0</v>
      </c>
      <c r="AP113" s="83">
        <f t="shared" si="12"/>
        <v>0</v>
      </c>
      <c r="AQ113" s="83">
        <f t="shared" si="13"/>
        <v>0</v>
      </c>
      <c r="AR113" s="94">
        <f t="shared" si="14"/>
        <v>0</v>
      </c>
      <c r="AS113" s="94">
        <f>IF(O113="",AR113*'Fraccion masica'!$AB$36,O113*AR113)</f>
        <v>0</v>
      </c>
      <c r="AT113" s="94">
        <f>IF(P113="",AR113*'Fraccion masica'!$AB$35,P113*AR113)</f>
        <v>0</v>
      </c>
      <c r="AU113" s="141">
        <f>IFERROR(AS113*Hoja1!$C$24/Hoja1!$C$25/Hoja1!$C$26*16.04/1000000,0)</f>
        <v>0</v>
      </c>
      <c r="AV113" s="94">
        <f>IFERROR(AT113*Hoja1!$C$24/Hoja1!$C$25/Hoja1!$C$26*44.01/1000000,0)</f>
        <v>0</v>
      </c>
    </row>
    <row r="114" spans="2:48" x14ac:dyDescent="0.75">
      <c r="B114" s="52"/>
      <c r="C114" s="52"/>
      <c r="D114" s="52"/>
      <c r="E114" s="125"/>
      <c r="F114" s="125"/>
      <c r="G114" s="131"/>
      <c r="H114" s="92"/>
      <c r="I114" s="14"/>
      <c r="J114" s="14"/>
      <c r="K114" s="14"/>
      <c r="L114" s="14"/>
      <c r="M114" s="100"/>
      <c r="N114" s="139"/>
      <c r="O114" s="52"/>
      <c r="P114" s="52"/>
      <c r="Q114" s="122" t="str">
        <f t="shared" si="2"/>
        <v/>
      </c>
      <c r="R114" s="129">
        <f t="shared" si="3"/>
        <v>0</v>
      </c>
      <c r="S114" s="129">
        <f t="shared" si="3"/>
        <v>0</v>
      </c>
      <c r="T114" s="129">
        <f t="shared" si="4"/>
        <v>0</v>
      </c>
      <c r="U114" s="129" t="str">
        <f t="shared" si="5"/>
        <v>Factor de Emisión</v>
      </c>
      <c r="V114" s="129">
        <f t="shared" si="6"/>
        <v>0</v>
      </c>
      <c r="W114" s="153">
        <f t="shared" si="7"/>
        <v>0</v>
      </c>
      <c r="X114" s="129">
        <f>V114+W114*Hoja1!$C$19</f>
        <v>0</v>
      </c>
      <c r="AI114" s="140">
        <f t="shared" si="0"/>
        <v>0</v>
      </c>
      <c r="AJ114" s="140">
        <f t="shared" si="1"/>
        <v>0</v>
      </c>
      <c r="AK114" s="140">
        <f>(PI()/4*I114^2*J114*K114)*((L114+Hoja1!$C$24*14.7)/14.7*C114)</f>
        <v>0</v>
      </c>
      <c r="AL114" s="140">
        <f t="shared" si="8"/>
        <v>0</v>
      </c>
      <c r="AM114" s="140">
        <f t="shared" si="9"/>
        <v>0</v>
      </c>
      <c r="AN114" s="140" t="str">
        <f t="shared" si="10"/>
        <v>Factor de Emisión</v>
      </c>
      <c r="AO114" s="83">
        <f t="shared" si="11"/>
        <v>0</v>
      </c>
      <c r="AP114" s="83">
        <f t="shared" si="12"/>
        <v>0</v>
      </c>
      <c r="AQ114" s="83">
        <f t="shared" si="13"/>
        <v>0</v>
      </c>
      <c r="AR114" s="94">
        <f t="shared" si="14"/>
        <v>0</v>
      </c>
      <c r="AS114" s="94">
        <f>IF(O114="",AR114*'Fraccion masica'!$AB$36,O114*AR114)</f>
        <v>0</v>
      </c>
      <c r="AT114" s="94">
        <f>IF(P114="",AR114*'Fraccion masica'!$AB$35,P114*AR114)</f>
        <v>0</v>
      </c>
      <c r="AU114" s="141">
        <f>IFERROR(AS114*Hoja1!$C$24/Hoja1!$C$25/Hoja1!$C$26*16.04/1000000,0)</f>
        <v>0</v>
      </c>
      <c r="AV114" s="94">
        <f>IFERROR(AT114*Hoja1!$C$24/Hoja1!$C$25/Hoja1!$C$26*44.01/1000000,0)</f>
        <v>0</v>
      </c>
    </row>
    <row r="115" spans="2:48" x14ac:dyDescent="0.75">
      <c r="B115" s="52"/>
      <c r="C115" s="52"/>
      <c r="D115" s="52"/>
      <c r="E115" s="125"/>
      <c r="F115" s="125"/>
      <c r="G115" s="131"/>
      <c r="H115" s="92"/>
      <c r="I115" s="14"/>
      <c r="J115" s="14"/>
      <c r="K115" s="14"/>
      <c r="L115" s="14"/>
      <c r="M115" s="100"/>
      <c r="N115" s="139"/>
      <c r="O115" s="52"/>
      <c r="P115" s="52"/>
      <c r="Q115" s="122" t="str">
        <f t="shared" si="2"/>
        <v/>
      </c>
      <c r="R115" s="129">
        <f t="shared" si="3"/>
        <v>0</v>
      </c>
      <c r="S115" s="129">
        <f t="shared" si="3"/>
        <v>0</v>
      </c>
      <c r="T115" s="129">
        <f t="shared" si="4"/>
        <v>0</v>
      </c>
      <c r="U115" s="129" t="str">
        <f t="shared" si="5"/>
        <v>Factor de Emisión</v>
      </c>
      <c r="V115" s="129">
        <f t="shared" si="6"/>
        <v>0</v>
      </c>
      <c r="W115" s="153">
        <f t="shared" si="7"/>
        <v>0</v>
      </c>
      <c r="X115" s="129">
        <f>V115+W115*Hoja1!$C$19</f>
        <v>0</v>
      </c>
      <c r="AI115" s="140">
        <f t="shared" si="0"/>
        <v>0</v>
      </c>
      <c r="AJ115" s="140">
        <f t="shared" si="1"/>
        <v>0</v>
      </c>
      <c r="AK115" s="140">
        <f>(PI()/4*I115^2*J115*K115)*((L115+Hoja1!$C$24*14.7)/14.7*C115)</f>
        <v>0</v>
      </c>
      <c r="AL115" s="140">
        <f t="shared" si="8"/>
        <v>0</v>
      </c>
      <c r="AM115" s="140">
        <f t="shared" si="9"/>
        <v>0</v>
      </c>
      <c r="AN115" s="140" t="str">
        <f t="shared" si="10"/>
        <v>Factor de Emisión</v>
      </c>
      <c r="AO115" s="83">
        <f t="shared" si="11"/>
        <v>0</v>
      </c>
      <c r="AP115" s="83">
        <f t="shared" si="12"/>
        <v>0</v>
      </c>
      <c r="AQ115" s="83">
        <f t="shared" si="13"/>
        <v>0</v>
      </c>
      <c r="AR115" s="94">
        <f t="shared" si="14"/>
        <v>0</v>
      </c>
      <c r="AS115" s="94">
        <f>IF(O115="",AR115*'Fraccion masica'!$AB$36,O115*AR115)</f>
        <v>0</v>
      </c>
      <c r="AT115" s="94">
        <f>IF(P115="",AR115*'Fraccion masica'!$AB$35,P115*AR115)</f>
        <v>0</v>
      </c>
      <c r="AU115" s="141">
        <f>IFERROR(AS115*Hoja1!$C$24/Hoja1!$C$25/Hoja1!$C$26*16.04/1000000,0)</f>
        <v>0</v>
      </c>
      <c r="AV115" s="94">
        <f>IFERROR(AT115*Hoja1!$C$24/Hoja1!$C$25/Hoja1!$C$26*44.01/1000000,0)</f>
        <v>0</v>
      </c>
    </row>
    <row r="116" spans="2:48" x14ac:dyDescent="0.75">
      <c r="B116" s="52"/>
      <c r="C116" s="52"/>
      <c r="D116" s="52"/>
      <c r="E116" s="125"/>
      <c r="F116" s="125"/>
      <c r="G116" s="131"/>
      <c r="H116" s="92"/>
      <c r="I116" s="14"/>
      <c r="J116" s="14"/>
      <c r="K116" s="14"/>
      <c r="L116" s="14"/>
      <c r="M116" s="100"/>
      <c r="N116" s="139"/>
      <c r="O116" s="52"/>
      <c r="P116" s="52"/>
      <c r="Q116" s="122" t="str">
        <f t="shared" si="2"/>
        <v/>
      </c>
      <c r="R116" s="129">
        <f t="shared" si="3"/>
        <v>0</v>
      </c>
      <c r="S116" s="129">
        <f t="shared" si="3"/>
        <v>0</v>
      </c>
      <c r="T116" s="129">
        <f t="shared" si="4"/>
        <v>0</v>
      </c>
      <c r="U116" s="129" t="str">
        <f t="shared" si="5"/>
        <v>Factor de Emisión</v>
      </c>
      <c r="V116" s="129">
        <f t="shared" si="6"/>
        <v>0</v>
      </c>
      <c r="W116" s="153">
        <f t="shared" si="7"/>
        <v>0</v>
      </c>
      <c r="X116" s="129">
        <f>V116+W116*Hoja1!$C$19</f>
        <v>0</v>
      </c>
      <c r="AI116" s="140">
        <f t="shared" si="0"/>
        <v>0</v>
      </c>
      <c r="AJ116" s="140">
        <f t="shared" si="1"/>
        <v>0</v>
      </c>
      <c r="AK116" s="140">
        <f>(PI()/4*I116^2*J116*K116)*((L116+Hoja1!$C$24*14.7)/14.7*C116)</f>
        <v>0</v>
      </c>
      <c r="AL116" s="140">
        <f t="shared" si="8"/>
        <v>0</v>
      </c>
      <c r="AM116" s="140">
        <f t="shared" si="9"/>
        <v>0</v>
      </c>
      <c r="AN116" s="140" t="str">
        <f t="shared" si="10"/>
        <v>Factor de Emisión</v>
      </c>
      <c r="AO116" s="83">
        <f t="shared" si="11"/>
        <v>0</v>
      </c>
      <c r="AP116" s="83">
        <f t="shared" si="12"/>
        <v>0</v>
      </c>
      <c r="AQ116" s="83">
        <f t="shared" si="13"/>
        <v>0</v>
      </c>
      <c r="AR116" s="94">
        <f t="shared" si="14"/>
        <v>0</v>
      </c>
      <c r="AS116" s="94">
        <f>IF(O116="",AR116*'Fraccion masica'!$AB$36,O116*AR116)</f>
        <v>0</v>
      </c>
      <c r="AT116" s="94">
        <f>IF(P116="",AR116*'Fraccion masica'!$AB$35,P116*AR116)</f>
        <v>0</v>
      </c>
      <c r="AU116" s="141">
        <f>IFERROR(AS116*Hoja1!$C$24/Hoja1!$C$25/Hoja1!$C$26*16.04/1000000,0)</f>
        <v>0</v>
      </c>
      <c r="AV116" s="94">
        <f>IFERROR(AT116*Hoja1!$C$24/Hoja1!$C$25/Hoja1!$C$26*44.01/1000000,0)</f>
        <v>0</v>
      </c>
    </row>
    <row r="117" spans="2:48" x14ac:dyDescent="0.75">
      <c r="B117" s="52"/>
      <c r="C117" s="52"/>
      <c r="D117" s="52"/>
      <c r="E117" s="125"/>
      <c r="F117" s="125"/>
      <c r="G117" s="131"/>
      <c r="H117" s="92"/>
      <c r="I117" s="14"/>
      <c r="J117" s="14"/>
      <c r="K117" s="14"/>
      <c r="L117" s="14"/>
      <c r="M117" s="100"/>
      <c r="N117" s="139"/>
      <c r="O117" s="52"/>
      <c r="P117" s="52"/>
      <c r="Q117" s="122" t="str">
        <f t="shared" si="2"/>
        <v/>
      </c>
      <c r="R117" s="129">
        <f t="shared" si="3"/>
        <v>0</v>
      </c>
      <c r="S117" s="129">
        <f t="shared" si="3"/>
        <v>0</v>
      </c>
      <c r="T117" s="129">
        <f t="shared" si="4"/>
        <v>0</v>
      </c>
      <c r="U117" s="129" t="str">
        <f t="shared" si="5"/>
        <v>Factor de Emisión</v>
      </c>
      <c r="V117" s="129">
        <f t="shared" si="6"/>
        <v>0</v>
      </c>
      <c r="W117" s="153">
        <f t="shared" si="7"/>
        <v>0</v>
      </c>
      <c r="X117" s="129">
        <f>V117+W117*Hoja1!$C$19</f>
        <v>0</v>
      </c>
      <c r="AI117" s="140">
        <f t="shared" si="0"/>
        <v>0</v>
      </c>
      <c r="AJ117" s="140">
        <f t="shared" si="1"/>
        <v>0</v>
      </c>
      <c r="AK117" s="140">
        <f>(PI()/4*I117^2*J117*K117)*((L117+Hoja1!$C$24*14.7)/14.7*C117)</f>
        <v>0</v>
      </c>
      <c r="AL117" s="140">
        <f t="shared" si="8"/>
        <v>0</v>
      </c>
      <c r="AM117" s="140">
        <f t="shared" si="9"/>
        <v>0</v>
      </c>
      <c r="AN117" s="140" t="str">
        <f t="shared" si="10"/>
        <v>Factor de Emisión</v>
      </c>
      <c r="AO117" s="83">
        <f t="shared" si="11"/>
        <v>0</v>
      </c>
      <c r="AP117" s="83">
        <f t="shared" si="12"/>
        <v>0</v>
      </c>
      <c r="AQ117" s="83">
        <f t="shared" si="13"/>
        <v>0</v>
      </c>
      <c r="AR117" s="94">
        <f t="shared" si="14"/>
        <v>0</v>
      </c>
      <c r="AS117" s="94">
        <f>IF(O117="",AR117*'Fraccion masica'!$AB$36,O117*AR117)</f>
        <v>0</v>
      </c>
      <c r="AT117" s="94">
        <f>IF(P117="",AR117*'Fraccion masica'!$AB$35,P117*AR117)</f>
        <v>0</v>
      </c>
      <c r="AU117" s="141">
        <f>IFERROR(AS117*Hoja1!$C$24/Hoja1!$C$25/Hoja1!$C$26*16.04/1000000,0)</f>
        <v>0</v>
      </c>
      <c r="AV117" s="94">
        <f>IFERROR(AT117*Hoja1!$C$24/Hoja1!$C$25/Hoja1!$C$26*44.01/1000000,0)</f>
        <v>0</v>
      </c>
    </row>
    <row r="118" spans="2:48" x14ac:dyDescent="0.75">
      <c r="B118" s="52"/>
      <c r="C118" s="52"/>
      <c r="D118" s="52"/>
      <c r="E118" s="125"/>
      <c r="F118" s="125"/>
      <c r="G118" s="131"/>
      <c r="H118" s="92"/>
      <c r="I118" s="14"/>
      <c r="J118" s="14"/>
      <c r="K118" s="14"/>
      <c r="L118" s="14"/>
      <c r="M118" s="100"/>
      <c r="N118" s="139"/>
      <c r="O118" s="52"/>
      <c r="P118" s="52"/>
      <c r="Q118" s="122" t="str">
        <f t="shared" si="2"/>
        <v/>
      </c>
      <c r="R118" s="129">
        <f t="shared" si="3"/>
        <v>0</v>
      </c>
      <c r="S118" s="129">
        <f t="shared" si="3"/>
        <v>0</v>
      </c>
      <c r="T118" s="129">
        <f t="shared" si="4"/>
        <v>0</v>
      </c>
      <c r="U118" s="129" t="str">
        <f t="shared" si="5"/>
        <v>Factor de Emisión</v>
      </c>
      <c r="V118" s="129">
        <f t="shared" si="6"/>
        <v>0</v>
      </c>
      <c r="W118" s="153">
        <f t="shared" si="7"/>
        <v>0</v>
      </c>
      <c r="X118" s="129">
        <f>V118+W118*Hoja1!$C$19</f>
        <v>0</v>
      </c>
      <c r="AI118" s="140">
        <f t="shared" si="0"/>
        <v>0</v>
      </c>
      <c r="AJ118" s="140">
        <f t="shared" si="1"/>
        <v>0</v>
      </c>
      <c r="AK118" s="140">
        <f>(PI()/4*I118^2*J118*K118)*((L118+Hoja1!$C$24*14.7)/14.7*C118)</f>
        <v>0</v>
      </c>
      <c r="AL118" s="140">
        <f t="shared" si="8"/>
        <v>0</v>
      </c>
      <c r="AM118" s="140">
        <f t="shared" si="9"/>
        <v>0</v>
      </c>
      <c r="AN118" s="140" t="str">
        <f t="shared" si="10"/>
        <v>Factor de Emisión</v>
      </c>
      <c r="AO118" s="83">
        <f t="shared" si="11"/>
        <v>0</v>
      </c>
      <c r="AP118" s="83">
        <f t="shared" si="12"/>
        <v>0</v>
      </c>
      <c r="AQ118" s="83">
        <f t="shared" si="13"/>
        <v>0</v>
      </c>
      <c r="AR118" s="94">
        <f t="shared" si="14"/>
        <v>0</v>
      </c>
      <c r="AS118" s="94">
        <f>IF(O118="",AR118*'Fraccion masica'!$AB$36,O118*AR118)</f>
        <v>0</v>
      </c>
      <c r="AT118" s="94">
        <f>IF(P118="",AR118*'Fraccion masica'!$AB$35,P118*AR118)</f>
        <v>0</v>
      </c>
      <c r="AU118" s="141">
        <f>IFERROR(AS118*Hoja1!$C$24/Hoja1!$C$25/Hoja1!$C$26*16.04/1000000,0)</f>
        <v>0</v>
      </c>
      <c r="AV118" s="94">
        <f>IFERROR(AT118*Hoja1!$C$24/Hoja1!$C$25/Hoja1!$C$26*44.01/1000000,0)</f>
        <v>0</v>
      </c>
    </row>
    <row r="119" spans="2:48" x14ac:dyDescent="0.75">
      <c r="B119" s="52"/>
      <c r="C119" s="52"/>
      <c r="D119" s="52"/>
      <c r="E119" s="125"/>
      <c r="F119" s="125"/>
      <c r="G119" s="131"/>
      <c r="H119" s="92"/>
      <c r="I119" s="14"/>
      <c r="J119" s="14"/>
      <c r="K119" s="14"/>
      <c r="L119" s="14"/>
      <c r="M119" s="100"/>
      <c r="N119" s="139"/>
      <c r="O119" s="52"/>
      <c r="P119" s="52"/>
      <c r="Q119" s="122" t="str">
        <f t="shared" si="2"/>
        <v/>
      </c>
      <c r="R119" s="129">
        <f t="shared" si="3"/>
        <v>0</v>
      </c>
      <c r="S119" s="129">
        <f t="shared" si="3"/>
        <v>0</v>
      </c>
      <c r="T119" s="129">
        <f t="shared" si="4"/>
        <v>0</v>
      </c>
      <c r="U119" s="129" t="str">
        <f t="shared" si="5"/>
        <v>Factor de Emisión</v>
      </c>
      <c r="V119" s="129">
        <f t="shared" si="6"/>
        <v>0</v>
      </c>
      <c r="W119" s="153">
        <f t="shared" si="7"/>
        <v>0</v>
      </c>
      <c r="X119" s="129">
        <f>V119+W119*Hoja1!$C$19</f>
        <v>0</v>
      </c>
      <c r="AI119" s="140">
        <f t="shared" si="0"/>
        <v>0</v>
      </c>
      <c r="AJ119" s="140">
        <f t="shared" si="1"/>
        <v>0</v>
      </c>
      <c r="AK119" s="140">
        <f>(PI()/4*I119^2*J119*K119)*((L119+Hoja1!$C$24*14.7)/14.7*C119)</f>
        <v>0</v>
      </c>
      <c r="AL119" s="140">
        <f t="shared" si="8"/>
        <v>0</v>
      </c>
      <c r="AM119" s="140">
        <f t="shared" si="9"/>
        <v>0</v>
      </c>
      <c r="AN119" s="140" t="str">
        <f t="shared" si="10"/>
        <v>Factor de Emisión</v>
      </c>
      <c r="AO119" s="83">
        <f t="shared" si="11"/>
        <v>0</v>
      </c>
      <c r="AP119" s="83">
        <f t="shared" si="12"/>
        <v>0</v>
      </c>
      <c r="AQ119" s="83">
        <f t="shared" si="13"/>
        <v>0</v>
      </c>
      <c r="AR119" s="94">
        <f t="shared" si="14"/>
        <v>0</v>
      </c>
      <c r="AS119" s="94">
        <f>IF(O119="",AR119*'Fraccion masica'!$AB$36,O119*AR119)</f>
        <v>0</v>
      </c>
      <c r="AT119" s="94">
        <f>IF(P119="",AR119*'Fraccion masica'!$AB$35,P119*AR119)</f>
        <v>0</v>
      </c>
      <c r="AU119" s="141">
        <f>IFERROR(AS119*Hoja1!$C$24/Hoja1!$C$25/Hoja1!$C$26*16.04/1000000,0)</f>
        <v>0</v>
      </c>
      <c r="AV119" s="94">
        <f>IFERROR(AT119*Hoja1!$C$24/Hoja1!$C$25/Hoja1!$C$26*44.01/1000000,0)</f>
        <v>0</v>
      </c>
    </row>
    <row r="120" spans="2:48" x14ac:dyDescent="0.75">
      <c r="B120" s="52"/>
      <c r="C120" s="52"/>
      <c r="D120" s="52"/>
      <c r="E120" s="125"/>
      <c r="F120" s="125"/>
      <c r="G120" s="131"/>
      <c r="H120" s="92"/>
      <c r="I120" s="14"/>
      <c r="J120" s="14"/>
      <c r="K120" s="14"/>
      <c r="L120" s="14"/>
      <c r="M120" s="100"/>
      <c r="N120" s="139"/>
      <c r="O120" s="52"/>
      <c r="P120" s="52"/>
      <c r="Q120" s="122" t="str">
        <f t="shared" si="2"/>
        <v/>
      </c>
      <c r="R120" s="129">
        <f t="shared" si="3"/>
        <v>0</v>
      </c>
      <c r="S120" s="129">
        <f t="shared" si="3"/>
        <v>0</v>
      </c>
      <c r="T120" s="129">
        <f t="shared" si="4"/>
        <v>0</v>
      </c>
      <c r="U120" s="129" t="str">
        <f t="shared" si="5"/>
        <v>Factor de Emisión</v>
      </c>
      <c r="V120" s="129">
        <f t="shared" si="6"/>
        <v>0</v>
      </c>
      <c r="W120" s="153">
        <f t="shared" si="7"/>
        <v>0</v>
      </c>
      <c r="X120" s="129">
        <f>V120+W120*Hoja1!$C$19</f>
        <v>0</v>
      </c>
      <c r="AI120" s="140">
        <f t="shared" si="0"/>
        <v>0</v>
      </c>
      <c r="AJ120" s="140">
        <f t="shared" si="1"/>
        <v>0</v>
      </c>
      <c r="AK120" s="140">
        <f>(PI()/4*I120^2*J120*K120)*((L120+Hoja1!$C$24*14.7)/14.7*C120)</f>
        <v>0</v>
      </c>
      <c r="AL120" s="140">
        <f t="shared" si="8"/>
        <v>0</v>
      </c>
      <c r="AM120" s="140">
        <f t="shared" si="9"/>
        <v>0</v>
      </c>
      <c r="AN120" s="140" t="str">
        <f t="shared" si="10"/>
        <v>Factor de Emisión</v>
      </c>
      <c r="AO120" s="83">
        <f t="shared" si="11"/>
        <v>0</v>
      </c>
      <c r="AP120" s="83">
        <f t="shared" si="12"/>
        <v>0</v>
      </c>
      <c r="AQ120" s="83">
        <f t="shared" si="13"/>
        <v>0</v>
      </c>
      <c r="AR120" s="94">
        <f t="shared" si="14"/>
        <v>0</v>
      </c>
      <c r="AS120" s="94">
        <f>IF(O120="",AR120*'Fraccion masica'!$AB$36,O120*AR120)</f>
        <v>0</v>
      </c>
      <c r="AT120" s="94">
        <f>IF(P120="",AR120*'Fraccion masica'!$AB$35,P120*AR120)</f>
        <v>0</v>
      </c>
      <c r="AU120" s="141">
        <f>IFERROR(AS120*Hoja1!$C$24/Hoja1!$C$25/Hoja1!$C$26*16.04/1000000,0)</f>
        <v>0</v>
      </c>
      <c r="AV120" s="94">
        <f>IFERROR(AT120*Hoja1!$C$24/Hoja1!$C$25/Hoja1!$C$26*44.01/1000000,0)</f>
        <v>0</v>
      </c>
    </row>
    <row r="121" spans="2:48" x14ac:dyDescent="0.75">
      <c r="B121" s="52"/>
      <c r="C121" s="52"/>
      <c r="D121" s="52"/>
      <c r="E121" s="125"/>
      <c r="F121" s="125"/>
      <c r="G121" s="131"/>
      <c r="H121" s="92"/>
      <c r="I121" s="14"/>
      <c r="J121" s="14"/>
      <c r="K121" s="14"/>
      <c r="L121" s="14"/>
      <c r="M121" s="100"/>
      <c r="N121" s="139"/>
      <c r="O121" s="52"/>
      <c r="P121" s="52"/>
      <c r="Q121" s="122" t="str">
        <f t="shared" si="2"/>
        <v/>
      </c>
      <c r="R121" s="129">
        <f t="shared" si="3"/>
        <v>0</v>
      </c>
      <c r="S121" s="129">
        <f t="shared" si="3"/>
        <v>0</v>
      </c>
      <c r="T121" s="129">
        <f t="shared" si="4"/>
        <v>0</v>
      </c>
      <c r="U121" s="129" t="str">
        <f t="shared" si="5"/>
        <v>Factor de Emisión</v>
      </c>
      <c r="V121" s="129">
        <f t="shared" si="6"/>
        <v>0</v>
      </c>
      <c r="W121" s="153">
        <f t="shared" si="7"/>
        <v>0</v>
      </c>
      <c r="X121" s="129">
        <f>V121+W121*Hoja1!$C$19</f>
        <v>0</v>
      </c>
      <c r="AI121" s="140">
        <f t="shared" si="0"/>
        <v>0</v>
      </c>
      <c r="AJ121" s="140">
        <f t="shared" si="1"/>
        <v>0</v>
      </c>
      <c r="AK121" s="140">
        <f>(PI()/4*I121^2*J121*K121)*((L121+Hoja1!$C$24*14.7)/14.7*C121)</f>
        <v>0</v>
      </c>
      <c r="AL121" s="140">
        <f t="shared" si="8"/>
        <v>0</v>
      </c>
      <c r="AM121" s="140">
        <f t="shared" si="9"/>
        <v>0</v>
      </c>
      <c r="AN121" s="140" t="str">
        <f t="shared" si="10"/>
        <v>Factor de Emisión</v>
      </c>
      <c r="AO121" s="83">
        <f t="shared" si="11"/>
        <v>0</v>
      </c>
      <c r="AP121" s="83">
        <f t="shared" si="12"/>
        <v>0</v>
      </c>
      <c r="AQ121" s="83">
        <f t="shared" si="13"/>
        <v>0</v>
      </c>
      <c r="AR121" s="94">
        <f t="shared" si="14"/>
        <v>0</v>
      </c>
      <c r="AS121" s="94">
        <f>IF(O121="",AR121*'Fraccion masica'!$AB$36,O121*AR121)</f>
        <v>0</v>
      </c>
      <c r="AT121" s="94">
        <f>IF(P121="",AR121*'Fraccion masica'!$AB$35,P121*AR121)</f>
        <v>0</v>
      </c>
      <c r="AU121" s="141">
        <f>IFERROR(AS121*Hoja1!$C$24/Hoja1!$C$25/Hoja1!$C$26*16.04/1000000,0)</f>
        <v>0</v>
      </c>
      <c r="AV121" s="94">
        <f>IFERROR(AT121*Hoja1!$C$24/Hoja1!$C$25/Hoja1!$C$26*44.01/1000000,0)</f>
        <v>0</v>
      </c>
    </row>
    <row r="122" spans="2:48" x14ac:dyDescent="0.75">
      <c r="B122" s="52"/>
      <c r="C122" s="52"/>
      <c r="D122" s="52"/>
      <c r="E122" s="125"/>
      <c r="F122" s="125"/>
      <c r="G122" s="131"/>
      <c r="H122" s="92"/>
      <c r="I122" s="14"/>
      <c r="J122" s="14"/>
      <c r="K122" s="14"/>
      <c r="L122" s="14"/>
      <c r="M122" s="100"/>
      <c r="N122" s="139"/>
      <c r="O122" s="52"/>
      <c r="P122" s="52"/>
      <c r="Q122" s="122" t="str">
        <f t="shared" si="2"/>
        <v/>
      </c>
      <c r="R122" s="129">
        <f t="shared" si="3"/>
        <v>0</v>
      </c>
      <c r="S122" s="129">
        <f t="shared" si="3"/>
        <v>0</v>
      </c>
      <c r="T122" s="129">
        <f t="shared" si="4"/>
        <v>0</v>
      </c>
      <c r="U122" s="129" t="str">
        <f t="shared" si="5"/>
        <v>Factor de Emisión</v>
      </c>
      <c r="V122" s="129">
        <f t="shared" si="6"/>
        <v>0</v>
      </c>
      <c r="W122" s="153">
        <f t="shared" si="7"/>
        <v>0</v>
      </c>
      <c r="X122" s="129">
        <f>V122+W122*Hoja1!$C$19</f>
        <v>0</v>
      </c>
      <c r="AI122" s="140">
        <f t="shared" si="0"/>
        <v>0</v>
      </c>
      <c r="AJ122" s="140">
        <f t="shared" si="1"/>
        <v>0</v>
      </c>
      <c r="AK122" s="140">
        <f>(PI()/4*I122^2*J122*K122)*((L122+Hoja1!$C$24*14.7)/14.7*C122)</f>
        <v>0</v>
      </c>
      <c r="AL122" s="140">
        <f t="shared" si="8"/>
        <v>0</v>
      </c>
      <c r="AM122" s="140">
        <f t="shared" si="9"/>
        <v>0</v>
      </c>
      <c r="AN122" s="140" t="str">
        <f t="shared" si="10"/>
        <v>Factor de Emisión</v>
      </c>
      <c r="AO122" s="83">
        <f t="shared" si="11"/>
        <v>0</v>
      </c>
      <c r="AP122" s="83">
        <f t="shared" si="12"/>
        <v>0</v>
      </c>
      <c r="AQ122" s="83">
        <f t="shared" si="13"/>
        <v>0</v>
      </c>
      <c r="AR122" s="94">
        <f t="shared" si="14"/>
        <v>0</v>
      </c>
      <c r="AS122" s="94">
        <f>IF(O122="",AR122*'Fraccion masica'!$AB$36,O122*AR122)</f>
        <v>0</v>
      </c>
      <c r="AT122" s="94">
        <f>IF(P122="",AR122*'Fraccion masica'!$AB$35,P122*AR122)</f>
        <v>0</v>
      </c>
      <c r="AU122" s="141">
        <f>IFERROR(AS122*Hoja1!$C$24/Hoja1!$C$25/Hoja1!$C$26*16.04/1000000,0)</f>
        <v>0</v>
      </c>
      <c r="AV122" s="94">
        <f>IFERROR(AT122*Hoja1!$C$24/Hoja1!$C$25/Hoja1!$C$26*44.01/1000000,0)</f>
        <v>0</v>
      </c>
    </row>
    <row r="123" spans="2:48" x14ac:dyDescent="0.75">
      <c r="B123" s="52"/>
      <c r="C123" s="52"/>
      <c r="D123" s="52"/>
      <c r="E123" s="125"/>
      <c r="F123" s="125"/>
      <c r="G123" s="131"/>
      <c r="H123" s="92"/>
      <c r="I123" s="14"/>
      <c r="J123" s="14"/>
      <c r="K123" s="14"/>
      <c r="L123" s="14"/>
      <c r="M123" s="100"/>
      <c r="N123" s="139"/>
      <c r="O123" s="52"/>
      <c r="P123" s="52"/>
      <c r="Q123" s="122" t="str">
        <f t="shared" si="2"/>
        <v/>
      </c>
      <c r="R123" s="129">
        <f t="shared" si="3"/>
        <v>0</v>
      </c>
      <c r="S123" s="129">
        <f t="shared" si="3"/>
        <v>0</v>
      </c>
      <c r="T123" s="129">
        <f t="shared" si="4"/>
        <v>0</v>
      </c>
      <c r="U123" s="129" t="str">
        <f t="shared" si="5"/>
        <v>Factor de Emisión</v>
      </c>
      <c r="V123" s="129">
        <f t="shared" si="6"/>
        <v>0</v>
      </c>
      <c r="W123" s="153">
        <f t="shared" si="7"/>
        <v>0</v>
      </c>
      <c r="X123" s="129">
        <f>V123+W123*Hoja1!$C$19</f>
        <v>0</v>
      </c>
      <c r="AI123" s="140">
        <f t="shared" si="0"/>
        <v>0</v>
      </c>
      <c r="AJ123" s="140">
        <f t="shared" si="1"/>
        <v>0</v>
      </c>
      <c r="AK123" s="140">
        <f>(PI()/4*I123^2*J123*K123)*((L123+Hoja1!$C$24*14.7)/14.7*C123)</f>
        <v>0</v>
      </c>
      <c r="AL123" s="140">
        <f t="shared" si="8"/>
        <v>0</v>
      </c>
      <c r="AM123" s="140">
        <f t="shared" si="9"/>
        <v>0</v>
      </c>
      <c r="AN123" s="140" t="str">
        <f t="shared" si="10"/>
        <v>Factor de Emisión</v>
      </c>
      <c r="AO123" s="83">
        <f t="shared" si="11"/>
        <v>0</v>
      </c>
      <c r="AP123" s="83">
        <f t="shared" si="12"/>
        <v>0</v>
      </c>
      <c r="AQ123" s="83">
        <f t="shared" si="13"/>
        <v>0</v>
      </c>
      <c r="AR123" s="94">
        <f t="shared" si="14"/>
        <v>0</v>
      </c>
      <c r="AS123" s="94">
        <f>IF(O123="",AR123*'Fraccion masica'!$AB$36,O123*AR123)</f>
        <v>0</v>
      </c>
      <c r="AT123" s="94">
        <f>IF(P123="",AR123*'Fraccion masica'!$AB$35,P123*AR123)</f>
        <v>0</v>
      </c>
      <c r="AU123" s="141">
        <f>IFERROR(AS123*Hoja1!$C$24/Hoja1!$C$25/Hoja1!$C$26*16.04/1000000,0)</f>
        <v>0</v>
      </c>
      <c r="AV123" s="94">
        <f>IFERROR(AT123*Hoja1!$C$24/Hoja1!$C$25/Hoja1!$C$26*44.01/1000000,0)</f>
        <v>0</v>
      </c>
    </row>
    <row r="124" spans="2:48" x14ac:dyDescent="0.75">
      <c r="B124" s="52"/>
      <c r="C124" s="52"/>
      <c r="D124" s="52"/>
      <c r="E124" s="125"/>
      <c r="F124" s="125"/>
      <c r="G124" s="131"/>
      <c r="H124" s="92"/>
      <c r="I124" s="14"/>
      <c r="J124" s="14"/>
      <c r="K124" s="14"/>
      <c r="L124" s="14"/>
      <c r="M124" s="100"/>
      <c r="N124" s="139"/>
      <c r="O124" s="52"/>
      <c r="P124" s="52"/>
      <c r="Q124" s="122" t="str">
        <f t="shared" si="2"/>
        <v/>
      </c>
      <c r="R124" s="129">
        <f t="shared" si="3"/>
        <v>0</v>
      </c>
      <c r="S124" s="129">
        <f t="shared" si="3"/>
        <v>0</v>
      </c>
      <c r="T124" s="129">
        <f t="shared" si="4"/>
        <v>0</v>
      </c>
      <c r="U124" s="129" t="str">
        <f t="shared" si="5"/>
        <v>Factor de Emisión</v>
      </c>
      <c r="V124" s="129">
        <f t="shared" si="6"/>
        <v>0</v>
      </c>
      <c r="W124" s="153">
        <f t="shared" si="7"/>
        <v>0</v>
      </c>
      <c r="X124" s="129">
        <f>V124+W124*Hoja1!$C$19</f>
        <v>0</v>
      </c>
      <c r="AI124" s="140">
        <f t="shared" si="0"/>
        <v>0</v>
      </c>
      <c r="AJ124" s="140">
        <f t="shared" si="1"/>
        <v>0</v>
      </c>
      <c r="AK124" s="140">
        <f>(PI()/4*I124^2*J124*K124)*((L124+Hoja1!$C$24*14.7)/14.7*C124)</f>
        <v>0</v>
      </c>
      <c r="AL124" s="140">
        <f t="shared" si="8"/>
        <v>0</v>
      </c>
      <c r="AM124" s="140">
        <f t="shared" si="9"/>
        <v>0</v>
      </c>
      <c r="AN124" s="140" t="str">
        <f t="shared" si="10"/>
        <v>Factor de Emisión</v>
      </c>
      <c r="AO124" s="83">
        <f t="shared" si="11"/>
        <v>0</v>
      </c>
      <c r="AP124" s="83">
        <f t="shared" si="12"/>
        <v>0</v>
      </c>
      <c r="AQ124" s="83">
        <f t="shared" si="13"/>
        <v>0</v>
      </c>
      <c r="AR124" s="94">
        <f t="shared" si="14"/>
        <v>0</v>
      </c>
      <c r="AS124" s="94">
        <f>IF(O124="",AR124*'Fraccion masica'!$AB$36,O124*AR124)</f>
        <v>0</v>
      </c>
      <c r="AT124" s="94">
        <f>IF(P124="",AR124*'Fraccion masica'!$AB$35,P124*AR124)</f>
        <v>0</v>
      </c>
      <c r="AU124" s="141">
        <f>IFERROR(AS124*Hoja1!$C$24/Hoja1!$C$25/Hoja1!$C$26*16.04/1000000,0)</f>
        <v>0</v>
      </c>
      <c r="AV124" s="94">
        <f>IFERROR(AT124*Hoja1!$C$24/Hoja1!$C$25/Hoja1!$C$26*44.01/1000000,0)</f>
        <v>0</v>
      </c>
    </row>
    <row r="125" spans="2:48" x14ac:dyDescent="0.75">
      <c r="B125" s="52"/>
      <c r="C125" s="52"/>
      <c r="D125" s="52"/>
      <c r="E125" s="125"/>
      <c r="F125" s="125"/>
      <c r="G125" s="131"/>
      <c r="H125" s="92"/>
      <c r="I125" s="14"/>
      <c r="J125" s="14"/>
      <c r="K125" s="14"/>
      <c r="L125" s="14"/>
      <c r="M125" s="100"/>
      <c r="N125" s="139"/>
      <c r="O125" s="52"/>
      <c r="P125" s="52"/>
      <c r="Q125" s="122" t="str">
        <f t="shared" si="2"/>
        <v/>
      </c>
      <c r="R125" s="129">
        <f t="shared" si="3"/>
        <v>0</v>
      </c>
      <c r="S125" s="129">
        <f t="shared" si="3"/>
        <v>0</v>
      </c>
      <c r="T125" s="129">
        <f t="shared" si="4"/>
        <v>0</v>
      </c>
      <c r="U125" s="129" t="str">
        <f t="shared" si="5"/>
        <v>Factor de Emisión</v>
      </c>
      <c r="V125" s="129">
        <f t="shared" si="6"/>
        <v>0</v>
      </c>
      <c r="W125" s="153">
        <f t="shared" si="7"/>
        <v>0</v>
      </c>
      <c r="X125" s="129">
        <f>V125+W125*Hoja1!$C$19</f>
        <v>0</v>
      </c>
      <c r="AI125" s="140">
        <f t="shared" si="0"/>
        <v>0</v>
      </c>
      <c r="AJ125" s="140">
        <f t="shared" si="1"/>
        <v>0</v>
      </c>
      <c r="AK125" s="140">
        <f>(PI()/4*I125^2*J125*K125)*((L125+Hoja1!$C$24*14.7)/14.7*C125)</f>
        <v>0</v>
      </c>
      <c r="AL125" s="140">
        <f t="shared" si="8"/>
        <v>0</v>
      </c>
      <c r="AM125" s="140">
        <f t="shared" si="9"/>
        <v>0</v>
      </c>
      <c r="AN125" s="140" t="str">
        <f t="shared" si="10"/>
        <v>Factor de Emisión</v>
      </c>
      <c r="AO125" s="83">
        <f t="shared" si="11"/>
        <v>0</v>
      </c>
      <c r="AP125" s="83">
        <f t="shared" si="12"/>
        <v>0</v>
      </c>
      <c r="AQ125" s="83">
        <f t="shared" si="13"/>
        <v>0</v>
      </c>
      <c r="AR125" s="94">
        <f t="shared" si="14"/>
        <v>0</v>
      </c>
      <c r="AS125" s="94">
        <f>IF(O125="",AR125*'Fraccion masica'!$AB$36,O125*AR125)</f>
        <v>0</v>
      </c>
      <c r="AT125" s="94">
        <f>IF(P125="",AR125*'Fraccion masica'!$AB$35,P125*AR125)</f>
        <v>0</v>
      </c>
      <c r="AU125" s="141">
        <f>IFERROR(AS125*Hoja1!$C$24/Hoja1!$C$25/Hoja1!$C$26*16.04/1000000,0)</f>
        <v>0</v>
      </c>
      <c r="AV125" s="94">
        <f>IFERROR(AT125*Hoja1!$C$24/Hoja1!$C$25/Hoja1!$C$26*44.01/1000000,0)</f>
        <v>0</v>
      </c>
    </row>
    <row r="126" spans="2:48" x14ac:dyDescent="0.75">
      <c r="B126" s="52"/>
      <c r="C126" s="52"/>
      <c r="D126" s="52"/>
      <c r="E126" s="125"/>
      <c r="F126" s="125"/>
      <c r="G126" s="131"/>
      <c r="H126" s="92"/>
      <c r="I126" s="14"/>
      <c r="J126" s="14"/>
      <c r="K126" s="14"/>
      <c r="L126" s="14"/>
      <c r="M126" s="100"/>
      <c r="N126" s="139"/>
      <c r="O126" s="52"/>
      <c r="P126" s="52"/>
      <c r="Q126" s="122" t="str">
        <f t="shared" si="2"/>
        <v/>
      </c>
      <c r="R126" s="129">
        <f t="shared" si="3"/>
        <v>0</v>
      </c>
      <c r="S126" s="129">
        <f t="shared" si="3"/>
        <v>0</v>
      </c>
      <c r="T126" s="129">
        <f t="shared" si="4"/>
        <v>0</v>
      </c>
      <c r="U126" s="129" t="str">
        <f t="shared" si="5"/>
        <v>Factor de Emisión</v>
      </c>
      <c r="V126" s="129">
        <f t="shared" si="6"/>
        <v>0</v>
      </c>
      <c r="W126" s="153">
        <f t="shared" si="7"/>
        <v>0</v>
      </c>
      <c r="X126" s="129">
        <f>V126+W126*Hoja1!$C$19</f>
        <v>0</v>
      </c>
      <c r="AI126" s="140">
        <f t="shared" si="0"/>
        <v>0</v>
      </c>
      <c r="AJ126" s="140">
        <f t="shared" si="1"/>
        <v>0</v>
      </c>
      <c r="AK126" s="140">
        <f>(PI()/4*I126^2*J126*K126)*((L126+Hoja1!$C$24*14.7)/14.7*C126)</f>
        <v>0</v>
      </c>
      <c r="AL126" s="140">
        <f t="shared" si="8"/>
        <v>0</v>
      </c>
      <c r="AM126" s="140">
        <f t="shared" si="9"/>
        <v>0</v>
      </c>
      <c r="AN126" s="140" t="str">
        <f t="shared" si="10"/>
        <v>Factor de Emisión</v>
      </c>
      <c r="AO126" s="83">
        <f t="shared" si="11"/>
        <v>0</v>
      </c>
      <c r="AP126" s="83">
        <f t="shared" si="12"/>
        <v>0</v>
      </c>
      <c r="AQ126" s="83">
        <f t="shared" si="13"/>
        <v>0</v>
      </c>
      <c r="AR126" s="94">
        <f t="shared" si="14"/>
        <v>0</v>
      </c>
      <c r="AS126" s="94">
        <f>IF(O126="",AR126*'Fraccion masica'!$AB$36,O126*AR126)</f>
        <v>0</v>
      </c>
      <c r="AT126" s="94">
        <f>IF(P126="",AR126*'Fraccion masica'!$AB$35,P126*AR126)</f>
        <v>0</v>
      </c>
      <c r="AU126" s="141">
        <f>IFERROR(AS126*Hoja1!$C$24/Hoja1!$C$25/Hoja1!$C$26*16.04/1000000,0)</f>
        <v>0</v>
      </c>
      <c r="AV126" s="94">
        <f>IFERROR(AT126*Hoja1!$C$24/Hoja1!$C$25/Hoja1!$C$26*44.01/1000000,0)</f>
        <v>0</v>
      </c>
    </row>
    <row r="127" spans="2:48" x14ac:dyDescent="0.75">
      <c r="B127" s="52"/>
      <c r="C127" s="52"/>
      <c r="D127" s="52"/>
      <c r="E127" s="125"/>
      <c r="F127" s="125"/>
      <c r="G127" s="131"/>
      <c r="H127" s="92"/>
      <c r="I127" s="14"/>
      <c r="J127" s="14"/>
      <c r="K127" s="14"/>
      <c r="L127" s="14"/>
      <c r="M127" s="100"/>
      <c r="N127" s="139"/>
      <c r="O127" s="52"/>
      <c r="P127" s="52"/>
      <c r="Q127" s="122" t="str">
        <f t="shared" si="2"/>
        <v/>
      </c>
      <c r="R127" s="129">
        <f t="shared" si="3"/>
        <v>0</v>
      </c>
      <c r="S127" s="129">
        <f t="shared" si="3"/>
        <v>0</v>
      </c>
      <c r="T127" s="129">
        <f t="shared" si="4"/>
        <v>0</v>
      </c>
      <c r="U127" s="129" t="str">
        <f t="shared" si="5"/>
        <v>Factor de Emisión</v>
      </c>
      <c r="V127" s="129">
        <f t="shared" si="6"/>
        <v>0</v>
      </c>
      <c r="W127" s="153">
        <f t="shared" si="7"/>
        <v>0</v>
      </c>
      <c r="X127" s="129">
        <f>V127+W127*Hoja1!$C$19</f>
        <v>0</v>
      </c>
      <c r="AI127" s="140">
        <f t="shared" si="0"/>
        <v>0</v>
      </c>
      <c r="AJ127" s="140">
        <f t="shared" si="1"/>
        <v>0</v>
      </c>
      <c r="AK127" s="140">
        <f>(PI()/4*I127^2*J127*K127)*((L127+Hoja1!$C$24*14.7)/14.7*C127)</f>
        <v>0</v>
      </c>
      <c r="AL127" s="140">
        <f t="shared" si="8"/>
        <v>0</v>
      </c>
      <c r="AM127" s="140">
        <f t="shared" si="9"/>
        <v>0</v>
      </c>
      <c r="AN127" s="140" t="str">
        <f t="shared" si="10"/>
        <v>Factor de Emisión</v>
      </c>
      <c r="AO127" s="83">
        <f t="shared" si="11"/>
        <v>0</v>
      </c>
      <c r="AP127" s="83">
        <f t="shared" si="12"/>
        <v>0</v>
      </c>
      <c r="AQ127" s="83">
        <f t="shared" si="13"/>
        <v>0</v>
      </c>
      <c r="AR127" s="94">
        <f t="shared" si="14"/>
        <v>0</v>
      </c>
      <c r="AS127" s="94">
        <f>IF(O127="",AR127*'Fraccion masica'!$AB$36,O127*AR127)</f>
        <v>0</v>
      </c>
      <c r="AT127" s="94">
        <f>IF(P127="",AR127*'Fraccion masica'!$AB$35,P127*AR127)</f>
        <v>0</v>
      </c>
      <c r="AU127" s="141">
        <f>IFERROR(AS127*Hoja1!$C$24/Hoja1!$C$25/Hoja1!$C$26*16.04/1000000,0)</f>
        <v>0</v>
      </c>
      <c r="AV127" s="94">
        <f>IFERROR(AT127*Hoja1!$C$24/Hoja1!$C$25/Hoja1!$C$26*44.01/1000000,0)</f>
        <v>0</v>
      </c>
    </row>
    <row r="128" spans="2:48" x14ac:dyDescent="0.75">
      <c r="B128" s="52"/>
      <c r="C128" s="52"/>
      <c r="D128" s="52"/>
      <c r="E128" s="125"/>
      <c r="F128" s="125"/>
      <c r="G128" s="131"/>
      <c r="H128" s="92"/>
      <c r="I128" s="14"/>
      <c r="J128" s="14"/>
      <c r="K128" s="14"/>
      <c r="L128" s="14"/>
      <c r="M128" s="100"/>
      <c r="N128" s="139"/>
      <c r="O128" s="52"/>
      <c r="P128" s="52"/>
      <c r="Q128" s="122" t="str">
        <f t="shared" si="2"/>
        <v/>
      </c>
      <c r="R128" s="129">
        <f t="shared" si="3"/>
        <v>0</v>
      </c>
      <c r="S128" s="129">
        <f t="shared" si="3"/>
        <v>0</v>
      </c>
      <c r="T128" s="129">
        <f t="shared" si="4"/>
        <v>0</v>
      </c>
      <c r="U128" s="129" t="str">
        <f t="shared" si="5"/>
        <v>Factor de Emisión</v>
      </c>
      <c r="V128" s="129">
        <f t="shared" si="6"/>
        <v>0</v>
      </c>
      <c r="W128" s="153">
        <f t="shared" si="7"/>
        <v>0</v>
      </c>
      <c r="X128" s="129">
        <f>V128+W128*Hoja1!$C$19</f>
        <v>0</v>
      </c>
      <c r="AI128" s="140">
        <f t="shared" si="0"/>
        <v>0</v>
      </c>
      <c r="AJ128" s="140">
        <f t="shared" si="1"/>
        <v>0</v>
      </c>
      <c r="AK128" s="140">
        <f>(PI()/4*I128^2*J128*K128)*((L128+Hoja1!$C$24*14.7)/14.7*C128)</f>
        <v>0</v>
      </c>
      <c r="AL128" s="140">
        <f t="shared" si="8"/>
        <v>0</v>
      </c>
      <c r="AM128" s="140">
        <f t="shared" si="9"/>
        <v>0</v>
      </c>
      <c r="AN128" s="140" t="str">
        <f t="shared" si="10"/>
        <v>Factor de Emisión</v>
      </c>
      <c r="AO128" s="83">
        <f t="shared" si="11"/>
        <v>0</v>
      </c>
      <c r="AP128" s="83">
        <f t="shared" si="12"/>
        <v>0</v>
      </c>
      <c r="AQ128" s="83">
        <f t="shared" si="13"/>
        <v>0</v>
      </c>
      <c r="AR128" s="94">
        <f t="shared" si="14"/>
        <v>0</v>
      </c>
      <c r="AS128" s="94">
        <f>IF(O128="",AR128*'Fraccion masica'!$AB$36,O128*AR128)</f>
        <v>0</v>
      </c>
      <c r="AT128" s="94">
        <f>IF(P128="",AR128*'Fraccion masica'!$AB$35,P128*AR128)</f>
        <v>0</v>
      </c>
      <c r="AU128" s="141">
        <f>IFERROR(AS128*Hoja1!$C$24/Hoja1!$C$25/Hoja1!$C$26*16.04/1000000,0)</f>
        <v>0</v>
      </c>
      <c r="AV128" s="94">
        <f>IFERROR(AT128*Hoja1!$C$24/Hoja1!$C$25/Hoja1!$C$26*44.01/1000000,0)</f>
        <v>0</v>
      </c>
    </row>
    <row r="129" spans="2:48" x14ac:dyDescent="0.75">
      <c r="B129" s="52"/>
      <c r="C129" s="52"/>
      <c r="D129" s="52"/>
      <c r="E129" s="125"/>
      <c r="F129" s="125"/>
      <c r="G129" s="131"/>
      <c r="H129" s="92"/>
      <c r="I129" s="14"/>
      <c r="J129" s="14"/>
      <c r="K129" s="14"/>
      <c r="L129" s="14"/>
      <c r="M129" s="100"/>
      <c r="N129" s="139"/>
      <c r="O129" s="52"/>
      <c r="P129" s="52"/>
      <c r="Q129" s="122" t="str">
        <f t="shared" si="2"/>
        <v/>
      </c>
      <c r="R129" s="129">
        <f t="shared" si="3"/>
        <v>0</v>
      </c>
      <c r="S129" s="129">
        <f t="shared" si="3"/>
        <v>0</v>
      </c>
      <c r="T129" s="129">
        <f t="shared" si="4"/>
        <v>0</v>
      </c>
      <c r="U129" s="129" t="str">
        <f t="shared" si="5"/>
        <v>Factor de Emisión</v>
      </c>
      <c r="V129" s="129">
        <f t="shared" si="6"/>
        <v>0</v>
      </c>
      <c r="W129" s="153">
        <f t="shared" si="7"/>
        <v>0</v>
      </c>
      <c r="X129" s="129">
        <f>V129+W129*Hoja1!$C$19</f>
        <v>0</v>
      </c>
      <c r="AI129" s="140">
        <f t="shared" si="0"/>
        <v>0</v>
      </c>
      <c r="AJ129" s="140">
        <f t="shared" si="1"/>
        <v>0</v>
      </c>
      <c r="AK129" s="140">
        <f>(PI()/4*I129^2*J129*K129)*((L129+Hoja1!$C$24*14.7)/14.7*C129)</f>
        <v>0</v>
      </c>
      <c r="AL129" s="140">
        <f t="shared" si="8"/>
        <v>0</v>
      </c>
      <c r="AM129" s="140">
        <f t="shared" si="9"/>
        <v>0</v>
      </c>
      <c r="AN129" s="140" t="str">
        <f t="shared" si="10"/>
        <v>Factor de Emisión</v>
      </c>
      <c r="AO129" s="83">
        <f t="shared" si="11"/>
        <v>0</v>
      </c>
      <c r="AP129" s="83">
        <f t="shared" si="12"/>
        <v>0</v>
      </c>
      <c r="AQ129" s="83">
        <f t="shared" si="13"/>
        <v>0</v>
      </c>
      <c r="AR129" s="94">
        <f t="shared" si="14"/>
        <v>0</v>
      </c>
      <c r="AS129" s="94">
        <f>IF(O129="",AR129*'Fraccion masica'!$AB$36,O129*AR129)</f>
        <v>0</v>
      </c>
      <c r="AT129" s="94">
        <f>IF(P129="",AR129*'Fraccion masica'!$AB$35,P129*AR129)</f>
        <v>0</v>
      </c>
      <c r="AU129" s="141">
        <f>IFERROR(AS129*Hoja1!$C$24/Hoja1!$C$25/Hoja1!$C$26*16.04/1000000,0)</f>
        <v>0</v>
      </c>
      <c r="AV129" s="94">
        <f>IFERROR(AT129*Hoja1!$C$24/Hoja1!$C$25/Hoja1!$C$26*44.01/1000000,0)</f>
        <v>0</v>
      </c>
    </row>
    <row r="130" spans="2:48" x14ac:dyDescent="0.75">
      <c r="B130" s="52"/>
      <c r="C130" s="52"/>
      <c r="D130" s="52"/>
      <c r="E130" s="125"/>
      <c r="F130" s="125"/>
      <c r="G130" s="131"/>
      <c r="H130" s="92"/>
      <c r="I130" s="14"/>
      <c r="J130" s="14"/>
      <c r="K130" s="14"/>
      <c r="L130" s="14"/>
      <c r="M130" s="100"/>
      <c r="N130" s="139"/>
      <c r="O130" s="52"/>
      <c r="P130" s="52"/>
      <c r="Q130" s="122" t="str">
        <f t="shared" si="2"/>
        <v/>
      </c>
      <c r="R130" s="129">
        <f t="shared" si="3"/>
        <v>0</v>
      </c>
      <c r="S130" s="129">
        <f t="shared" si="3"/>
        <v>0</v>
      </c>
      <c r="T130" s="129">
        <f t="shared" si="4"/>
        <v>0</v>
      </c>
      <c r="U130" s="129" t="str">
        <f t="shared" si="5"/>
        <v>Factor de Emisión</v>
      </c>
      <c r="V130" s="129">
        <f t="shared" si="6"/>
        <v>0</v>
      </c>
      <c r="W130" s="153">
        <f t="shared" si="7"/>
        <v>0</v>
      </c>
      <c r="X130" s="129">
        <f>V130+W130*Hoja1!$C$19</f>
        <v>0</v>
      </c>
      <c r="AI130" s="140">
        <f t="shared" ref="AI130:AI149" si="15">B130</f>
        <v>0</v>
      </c>
      <c r="AJ130" s="140">
        <f t="shared" ref="AJ130:AJ149" si="16">C130*H130</f>
        <v>0</v>
      </c>
      <c r="AK130" s="140">
        <f>(PI()/4*I130^2*J130*K130)*((L130+Hoja1!$C$24*14.7)/14.7*C130)</f>
        <v>0</v>
      </c>
      <c r="AL130" s="140">
        <f t="shared" si="8"/>
        <v>0</v>
      </c>
      <c r="AM130" s="140">
        <f t="shared" si="9"/>
        <v>0</v>
      </c>
      <c r="AN130" s="140" t="str">
        <f t="shared" si="10"/>
        <v>Factor de Emisión</v>
      </c>
      <c r="AO130" s="83">
        <f t="shared" si="11"/>
        <v>0</v>
      </c>
      <c r="AP130" s="83">
        <f t="shared" si="12"/>
        <v>0</v>
      </c>
      <c r="AQ130" s="83">
        <f t="shared" si="13"/>
        <v>0</v>
      </c>
      <c r="AR130" s="94">
        <f t="shared" si="14"/>
        <v>0</v>
      </c>
      <c r="AS130" s="94">
        <f>IF(O130="",AR130*'Fraccion masica'!$AB$36,O130*AR130)</f>
        <v>0</v>
      </c>
      <c r="AT130" s="94">
        <f>IF(P130="",AR130*'Fraccion masica'!$AB$35,P130*AR130)</f>
        <v>0</v>
      </c>
      <c r="AU130" s="141">
        <f>IFERROR(AS130*Hoja1!$C$24/Hoja1!$C$25/Hoja1!$C$26*16.04/1000000,0)</f>
        <v>0</v>
      </c>
      <c r="AV130" s="94">
        <f>IFERROR(AT130*Hoja1!$C$24/Hoja1!$C$25/Hoja1!$C$26*44.01/1000000,0)</f>
        <v>0</v>
      </c>
    </row>
    <row r="131" spans="2:48" x14ac:dyDescent="0.75">
      <c r="B131" s="52"/>
      <c r="C131" s="52"/>
      <c r="D131" s="52"/>
      <c r="E131" s="125"/>
      <c r="F131" s="125"/>
      <c r="G131" s="131"/>
      <c r="H131" s="92"/>
      <c r="I131" s="14"/>
      <c r="J131" s="14"/>
      <c r="K131" s="14"/>
      <c r="L131" s="14"/>
      <c r="M131" s="100"/>
      <c r="N131" s="139"/>
      <c r="O131" s="52"/>
      <c r="P131" s="52"/>
      <c r="Q131" s="122" t="str">
        <f t="shared" ref="Q131:Q149" si="17">IF(G131="","",G131)</f>
        <v/>
      </c>
      <c r="R131" s="129">
        <f t="shared" ref="R131:S149" si="18">AP131</f>
        <v>0</v>
      </c>
      <c r="S131" s="129">
        <f t="shared" si="18"/>
        <v>0</v>
      </c>
      <c r="T131" s="129">
        <f t="shared" ref="T131:T149" si="19">AO131</f>
        <v>0</v>
      </c>
      <c r="U131" s="129" t="str">
        <f t="shared" ref="U131:U149" si="20">AN131</f>
        <v>Factor de Emisión</v>
      </c>
      <c r="V131" s="129">
        <f t="shared" ref="V131:V149" si="21">AV131</f>
        <v>0</v>
      </c>
      <c r="W131" s="153">
        <f t="shared" ref="W131:W149" si="22">AU131</f>
        <v>0</v>
      </c>
      <c r="X131" s="129">
        <f>V131+W131*Hoja1!$C$19</f>
        <v>0</v>
      </c>
      <c r="AI131" s="140">
        <f t="shared" si="15"/>
        <v>0</v>
      </c>
      <c r="AJ131" s="140">
        <f t="shared" si="16"/>
        <v>0</v>
      </c>
      <c r="AK131" s="140">
        <f>(PI()/4*I131^2*J131*K131)*((L131+Hoja1!$C$24*14.7)/14.7*C131)</f>
        <v>0</v>
      </c>
      <c r="AL131" s="140">
        <f t="shared" ref="AL131:AL149" si="23">IF(AJ131&lt;&gt;0,AJ131,AK131)</f>
        <v>0</v>
      </c>
      <c r="AM131" s="140">
        <f t="shared" ref="AM131:AM149" si="24">IFERROR(IF(N131="X",9.2*M131,0),0)</f>
        <v>0</v>
      </c>
      <c r="AN131" s="140" t="str">
        <f t="shared" ref="AN131:AN149" si="25">IF(AJ131&lt;&gt;0,"Medición",IF(AK131&lt;&gt;0,"Estimación","Factor de Emisión"))</f>
        <v>Factor de Emisión</v>
      </c>
      <c r="AO131" s="83">
        <f t="shared" ref="AO131:AO149" si="26">IF(N131="X",AM131,AL131)*D131*(1-E131)</f>
        <v>0</v>
      </c>
      <c r="AP131" s="83">
        <f t="shared" ref="AP131:AP149" si="27">IF(N131="X",AM131,AL131)*D131*E131</f>
        <v>0</v>
      </c>
      <c r="AQ131" s="83">
        <f t="shared" ref="AQ131:AQ149" si="28">IF(N131="X",AM131,AL131)*D131*F131</f>
        <v>0</v>
      </c>
      <c r="AR131" s="94">
        <f t="shared" ref="AR131:AR149" si="29">IFERROR(AO131*(0.3048^3),0)</f>
        <v>0</v>
      </c>
      <c r="AS131" s="94">
        <f>IF(O131="",AR131*'Fraccion masica'!$AB$36,O131*AR131)</f>
        <v>0</v>
      </c>
      <c r="AT131" s="94">
        <f>IF(P131="",AR131*'Fraccion masica'!$AB$35,P131*AR131)</f>
        <v>0</v>
      </c>
      <c r="AU131" s="141">
        <f>IFERROR(AS131*Hoja1!$C$24/Hoja1!$C$25/Hoja1!$C$26*16.04/1000000,0)</f>
        <v>0</v>
      </c>
      <c r="AV131" s="94">
        <f>IFERROR(AT131*Hoja1!$C$24/Hoja1!$C$25/Hoja1!$C$26*44.01/1000000,0)</f>
        <v>0</v>
      </c>
    </row>
    <row r="132" spans="2:48" x14ac:dyDescent="0.75">
      <c r="B132" s="52"/>
      <c r="C132" s="52"/>
      <c r="D132" s="52"/>
      <c r="E132" s="125"/>
      <c r="F132" s="125"/>
      <c r="G132" s="131"/>
      <c r="H132" s="92"/>
      <c r="I132" s="14"/>
      <c r="J132" s="14"/>
      <c r="K132" s="14"/>
      <c r="L132" s="14"/>
      <c r="M132" s="100"/>
      <c r="N132" s="139"/>
      <c r="O132" s="52"/>
      <c r="P132" s="52"/>
      <c r="Q132" s="122" t="str">
        <f t="shared" si="17"/>
        <v/>
      </c>
      <c r="R132" s="129">
        <f t="shared" si="18"/>
        <v>0</v>
      </c>
      <c r="S132" s="129">
        <f t="shared" si="18"/>
        <v>0</v>
      </c>
      <c r="T132" s="129">
        <f t="shared" si="19"/>
        <v>0</v>
      </c>
      <c r="U132" s="129" t="str">
        <f t="shared" si="20"/>
        <v>Factor de Emisión</v>
      </c>
      <c r="V132" s="129">
        <f t="shared" si="21"/>
        <v>0</v>
      </c>
      <c r="W132" s="153">
        <f t="shared" si="22"/>
        <v>0</v>
      </c>
      <c r="X132" s="129">
        <f>V132+W132*Hoja1!$C$19</f>
        <v>0</v>
      </c>
      <c r="AI132" s="140">
        <f t="shared" si="15"/>
        <v>0</v>
      </c>
      <c r="AJ132" s="140">
        <f t="shared" si="16"/>
        <v>0</v>
      </c>
      <c r="AK132" s="140">
        <f>(PI()/4*I132^2*J132*K132)*((L132+Hoja1!$C$24*14.7)/14.7*C132)</f>
        <v>0</v>
      </c>
      <c r="AL132" s="140">
        <f t="shared" si="23"/>
        <v>0</v>
      </c>
      <c r="AM132" s="140">
        <f t="shared" si="24"/>
        <v>0</v>
      </c>
      <c r="AN132" s="140" t="str">
        <f t="shared" si="25"/>
        <v>Factor de Emisión</v>
      </c>
      <c r="AO132" s="83">
        <f t="shared" si="26"/>
        <v>0</v>
      </c>
      <c r="AP132" s="83">
        <f t="shared" si="27"/>
        <v>0</v>
      </c>
      <c r="AQ132" s="83">
        <f t="shared" si="28"/>
        <v>0</v>
      </c>
      <c r="AR132" s="94">
        <f t="shared" si="29"/>
        <v>0</v>
      </c>
      <c r="AS132" s="94">
        <f>IF(O132="",AR132*'Fraccion masica'!$AB$36,O132*AR132)</f>
        <v>0</v>
      </c>
      <c r="AT132" s="94">
        <f>IF(P132="",AR132*'Fraccion masica'!$AB$35,P132*AR132)</f>
        <v>0</v>
      </c>
      <c r="AU132" s="141">
        <f>IFERROR(AS132*Hoja1!$C$24/Hoja1!$C$25/Hoja1!$C$26*16.04/1000000,0)</f>
        <v>0</v>
      </c>
      <c r="AV132" s="94">
        <f>IFERROR(AT132*Hoja1!$C$24/Hoja1!$C$25/Hoja1!$C$26*44.01/1000000,0)</f>
        <v>0</v>
      </c>
    </row>
    <row r="133" spans="2:48" x14ac:dyDescent="0.75">
      <c r="B133" s="52"/>
      <c r="C133" s="52"/>
      <c r="D133" s="52"/>
      <c r="E133" s="125"/>
      <c r="F133" s="125"/>
      <c r="G133" s="131"/>
      <c r="H133" s="92"/>
      <c r="I133" s="14"/>
      <c r="J133" s="14"/>
      <c r="K133" s="14"/>
      <c r="L133" s="14"/>
      <c r="M133" s="100"/>
      <c r="N133" s="139"/>
      <c r="O133" s="52"/>
      <c r="P133" s="52"/>
      <c r="Q133" s="122" t="str">
        <f t="shared" si="17"/>
        <v/>
      </c>
      <c r="R133" s="129">
        <f t="shared" si="18"/>
        <v>0</v>
      </c>
      <c r="S133" s="129">
        <f t="shared" si="18"/>
        <v>0</v>
      </c>
      <c r="T133" s="129">
        <f t="shared" si="19"/>
        <v>0</v>
      </c>
      <c r="U133" s="129" t="str">
        <f t="shared" si="20"/>
        <v>Factor de Emisión</v>
      </c>
      <c r="V133" s="129">
        <f t="shared" si="21"/>
        <v>0</v>
      </c>
      <c r="W133" s="153">
        <f t="shared" si="22"/>
        <v>0</v>
      </c>
      <c r="X133" s="129">
        <f>V133+W133*Hoja1!$C$19</f>
        <v>0</v>
      </c>
      <c r="AI133" s="140">
        <f t="shared" si="15"/>
        <v>0</v>
      </c>
      <c r="AJ133" s="140">
        <f t="shared" si="16"/>
        <v>0</v>
      </c>
      <c r="AK133" s="140">
        <f>(PI()/4*I133^2*J133*K133)*((L133+Hoja1!$C$24*14.7)/14.7*C133)</f>
        <v>0</v>
      </c>
      <c r="AL133" s="140">
        <f t="shared" si="23"/>
        <v>0</v>
      </c>
      <c r="AM133" s="140">
        <f t="shared" si="24"/>
        <v>0</v>
      </c>
      <c r="AN133" s="140" t="str">
        <f t="shared" si="25"/>
        <v>Factor de Emisión</v>
      </c>
      <c r="AO133" s="83">
        <f t="shared" si="26"/>
        <v>0</v>
      </c>
      <c r="AP133" s="83">
        <f t="shared" si="27"/>
        <v>0</v>
      </c>
      <c r="AQ133" s="83">
        <f t="shared" si="28"/>
        <v>0</v>
      </c>
      <c r="AR133" s="94">
        <f t="shared" si="29"/>
        <v>0</v>
      </c>
      <c r="AS133" s="94">
        <f>IF(O133="",AR133*'Fraccion masica'!$AB$36,O133*AR133)</f>
        <v>0</v>
      </c>
      <c r="AT133" s="94">
        <f>IF(P133="",AR133*'Fraccion masica'!$AB$35,P133*AR133)</f>
        <v>0</v>
      </c>
      <c r="AU133" s="141">
        <f>IFERROR(AS133*Hoja1!$C$24/Hoja1!$C$25/Hoja1!$C$26*16.04/1000000,0)</f>
        <v>0</v>
      </c>
      <c r="AV133" s="94">
        <f>IFERROR(AT133*Hoja1!$C$24/Hoja1!$C$25/Hoja1!$C$26*44.01/1000000,0)</f>
        <v>0</v>
      </c>
    </row>
    <row r="134" spans="2:48" x14ac:dyDescent="0.75">
      <c r="B134" s="52"/>
      <c r="C134" s="52"/>
      <c r="D134" s="52"/>
      <c r="E134" s="125"/>
      <c r="F134" s="125"/>
      <c r="G134" s="131"/>
      <c r="H134" s="92"/>
      <c r="I134" s="14"/>
      <c r="J134" s="14"/>
      <c r="K134" s="14"/>
      <c r="L134" s="14"/>
      <c r="M134" s="100"/>
      <c r="N134" s="139"/>
      <c r="O134" s="52"/>
      <c r="P134" s="52"/>
      <c r="Q134" s="122" t="str">
        <f t="shared" si="17"/>
        <v/>
      </c>
      <c r="R134" s="129">
        <f t="shared" si="18"/>
        <v>0</v>
      </c>
      <c r="S134" s="129">
        <f t="shared" si="18"/>
        <v>0</v>
      </c>
      <c r="T134" s="129">
        <f t="shared" si="19"/>
        <v>0</v>
      </c>
      <c r="U134" s="129" t="str">
        <f t="shared" si="20"/>
        <v>Factor de Emisión</v>
      </c>
      <c r="V134" s="129">
        <f t="shared" si="21"/>
        <v>0</v>
      </c>
      <c r="W134" s="153">
        <f t="shared" si="22"/>
        <v>0</v>
      </c>
      <c r="X134" s="129">
        <f>V134+W134*Hoja1!$C$19</f>
        <v>0</v>
      </c>
      <c r="AI134" s="140">
        <f t="shared" si="15"/>
        <v>0</v>
      </c>
      <c r="AJ134" s="140">
        <f t="shared" si="16"/>
        <v>0</v>
      </c>
      <c r="AK134" s="140">
        <f>(PI()/4*I134^2*J134*K134)*((L134+Hoja1!$C$24*14.7)/14.7*C134)</f>
        <v>0</v>
      </c>
      <c r="AL134" s="140">
        <f t="shared" si="23"/>
        <v>0</v>
      </c>
      <c r="AM134" s="140">
        <f t="shared" si="24"/>
        <v>0</v>
      </c>
      <c r="AN134" s="140" t="str">
        <f t="shared" si="25"/>
        <v>Factor de Emisión</v>
      </c>
      <c r="AO134" s="83">
        <f t="shared" si="26"/>
        <v>0</v>
      </c>
      <c r="AP134" s="83">
        <f t="shared" si="27"/>
        <v>0</v>
      </c>
      <c r="AQ134" s="83">
        <f t="shared" si="28"/>
        <v>0</v>
      </c>
      <c r="AR134" s="94">
        <f t="shared" si="29"/>
        <v>0</v>
      </c>
      <c r="AS134" s="94">
        <f>IF(O134="",AR134*'Fraccion masica'!$AB$36,O134*AR134)</f>
        <v>0</v>
      </c>
      <c r="AT134" s="94">
        <f>IF(P134="",AR134*'Fraccion masica'!$AB$35,P134*AR134)</f>
        <v>0</v>
      </c>
      <c r="AU134" s="141">
        <f>IFERROR(AS134*Hoja1!$C$24/Hoja1!$C$25/Hoja1!$C$26*16.04/1000000,0)</f>
        <v>0</v>
      </c>
      <c r="AV134" s="94">
        <f>IFERROR(AT134*Hoja1!$C$24/Hoja1!$C$25/Hoja1!$C$26*44.01/1000000,0)</f>
        <v>0</v>
      </c>
    </row>
    <row r="135" spans="2:48" x14ac:dyDescent="0.75">
      <c r="B135" s="52"/>
      <c r="C135" s="52"/>
      <c r="D135" s="52"/>
      <c r="E135" s="125"/>
      <c r="F135" s="125"/>
      <c r="G135" s="131"/>
      <c r="H135" s="92"/>
      <c r="I135" s="14"/>
      <c r="J135" s="14"/>
      <c r="K135" s="14"/>
      <c r="L135" s="14"/>
      <c r="M135" s="100"/>
      <c r="N135" s="139"/>
      <c r="O135" s="52"/>
      <c r="P135" s="52"/>
      <c r="Q135" s="122" t="str">
        <f t="shared" si="17"/>
        <v/>
      </c>
      <c r="R135" s="129">
        <f t="shared" si="18"/>
        <v>0</v>
      </c>
      <c r="S135" s="129">
        <f t="shared" si="18"/>
        <v>0</v>
      </c>
      <c r="T135" s="129">
        <f t="shared" si="19"/>
        <v>0</v>
      </c>
      <c r="U135" s="129" t="str">
        <f t="shared" si="20"/>
        <v>Factor de Emisión</v>
      </c>
      <c r="V135" s="129">
        <f t="shared" si="21"/>
        <v>0</v>
      </c>
      <c r="W135" s="153">
        <f t="shared" si="22"/>
        <v>0</v>
      </c>
      <c r="X135" s="129">
        <f>V135+W135*Hoja1!$C$19</f>
        <v>0</v>
      </c>
      <c r="AI135" s="140">
        <f t="shared" si="15"/>
        <v>0</v>
      </c>
      <c r="AJ135" s="140">
        <f t="shared" si="16"/>
        <v>0</v>
      </c>
      <c r="AK135" s="140">
        <f>(PI()/4*I135^2*J135*K135)*((L135+Hoja1!$C$24*14.7)/14.7*C135)</f>
        <v>0</v>
      </c>
      <c r="AL135" s="140">
        <f t="shared" si="23"/>
        <v>0</v>
      </c>
      <c r="AM135" s="140">
        <f t="shared" si="24"/>
        <v>0</v>
      </c>
      <c r="AN135" s="140" t="str">
        <f t="shared" si="25"/>
        <v>Factor de Emisión</v>
      </c>
      <c r="AO135" s="83">
        <f t="shared" si="26"/>
        <v>0</v>
      </c>
      <c r="AP135" s="83">
        <f t="shared" si="27"/>
        <v>0</v>
      </c>
      <c r="AQ135" s="83">
        <f t="shared" si="28"/>
        <v>0</v>
      </c>
      <c r="AR135" s="94">
        <f t="shared" si="29"/>
        <v>0</v>
      </c>
      <c r="AS135" s="94">
        <f>IF(O135="",AR135*'Fraccion masica'!$AB$36,O135*AR135)</f>
        <v>0</v>
      </c>
      <c r="AT135" s="94">
        <f>IF(P135="",AR135*'Fraccion masica'!$AB$35,P135*AR135)</f>
        <v>0</v>
      </c>
      <c r="AU135" s="141">
        <f>IFERROR(AS135*Hoja1!$C$24/Hoja1!$C$25/Hoja1!$C$26*16.04/1000000,0)</f>
        <v>0</v>
      </c>
      <c r="AV135" s="94">
        <f>IFERROR(AT135*Hoja1!$C$24/Hoja1!$C$25/Hoja1!$C$26*44.01/1000000,0)</f>
        <v>0</v>
      </c>
    </row>
    <row r="136" spans="2:48" x14ac:dyDescent="0.75">
      <c r="B136" s="52"/>
      <c r="C136" s="52"/>
      <c r="D136" s="52"/>
      <c r="E136" s="125"/>
      <c r="F136" s="125"/>
      <c r="G136" s="131"/>
      <c r="H136" s="92"/>
      <c r="I136" s="14"/>
      <c r="J136" s="14"/>
      <c r="K136" s="14"/>
      <c r="L136" s="14"/>
      <c r="M136" s="100"/>
      <c r="N136" s="139"/>
      <c r="O136" s="52"/>
      <c r="P136" s="52"/>
      <c r="Q136" s="122" t="str">
        <f t="shared" si="17"/>
        <v/>
      </c>
      <c r="R136" s="129">
        <f t="shared" si="18"/>
        <v>0</v>
      </c>
      <c r="S136" s="129">
        <f t="shared" si="18"/>
        <v>0</v>
      </c>
      <c r="T136" s="129">
        <f t="shared" si="19"/>
        <v>0</v>
      </c>
      <c r="U136" s="129" t="str">
        <f t="shared" si="20"/>
        <v>Factor de Emisión</v>
      </c>
      <c r="V136" s="129">
        <f t="shared" si="21"/>
        <v>0</v>
      </c>
      <c r="W136" s="153">
        <f t="shared" si="22"/>
        <v>0</v>
      </c>
      <c r="X136" s="129">
        <f>V136+W136*Hoja1!$C$19</f>
        <v>0</v>
      </c>
      <c r="AI136" s="140">
        <f t="shared" si="15"/>
        <v>0</v>
      </c>
      <c r="AJ136" s="140">
        <f t="shared" si="16"/>
        <v>0</v>
      </c>
      <c r="AK136" s="140">
        <f>(PI()/4*I136^2*J136*K136)*((L136+Hoja1!$C$24*14.7)/14.7*C136)</f>
        <v>0</v>
      </c>
      <c r="AL136" s="140">
        <f t="shared" si="23"/>
        <v>0</v>
      </c>
      <c r="AM136" s="140">
        <f t="shared" si="24"/>
        <v>0</v>
      </c>
      <c r="AN136" s="140" t="str">
        <f t="shared" si="25"/>
        <v>Factor de Emisión</v>
      </c>
      <c r="AO136" s="83">
        <f t="shared" si="26"/>
        <v>0</v>
      </c>
      <c r="AP136" s="83">
        <f t="shared" si="27"/>
        <v>0</v>
      </c>
      <c r="AQ136" s="83">
        <f t="shared" si="28"/>
        <v>0</v>
      </c>
      <c r="AR136" s="94">
        <f t="shared" si="29"/>
        <v>0</v>
      </c>
      <c r="AS136" s="94">
        <f>IF(O136="",AR136*'Fraccion masica'!$AB$36,O136*AR136)</f>
        <v>0</v>
      </c>
      <c r="AT136" s="94">
        <f>IF(P136="",AR136*'Fraccion masica'!$AB$35,P136*AR136)</f>
        <v>0</v>
      </c>
      <c r="AU136" s="141">
        <f>IFERROR(AS136*Hoja1!$C$24/Hoja1!$C$25/Hoja1!$C$26*16.04/1000000,0)</f>
        <v>0</v>
      </c>
      <c r="AV136" s="94">
        <f>IFERROR(AT136*Hoja1!$C$24/Hoja1!$C$25/Hoja1!$C$26*44.01/1000000,0)</f>
        <v>0</v>
      </c>
    </row>
    <row r="137" spans="2:48" x14ac:dyDescent="0.75">
      <c r="B137" s="52"/>
      <c r="C137" s="52"/>
      <c r="D137" s="52"/>
      <c r="E137" s="125"/>
      <c r="F137" s="125"/>
      <c r="G137" s="131"/>
      <c r="H137" s="92"/>
      <c r="I137" s="14"/>
      <c r="J137" s="14"/>
      <c r="K137" s="14"/>
      <c r="L137" s="14"/>
      <c r="M137" s="100"/>
      <c r="N137" s="139"/>
      <c r="O137" s="52"/>
      <c r="P137" s="52"/>
      <c r="Q137" s="122" t="str">
        <f t="shared" si="17"/>
        <v/>
      </c>
      <c r="R137" s="129">
        <f t="shared" si="18"/>
        <v>0</v>
      </c>
      <c r="S137" s="129">
        <f t="shared" si="18"/>
        <v>0</v>
      </c>
      <c r="T137" s="129">
        <f t="shared" si="19"/>
        <v>0</v>
      </c>
      <c r="U137" s="129" t="str">
        <f t="shared" si="20"/>
        <v>Factor de Emisión</v>
      </c>
      <c r="V137" s="129">
        <f t="shared" si="21"/>
        <v>0</v>
      </c>
      <c r="W137" s="153">
        <f t="shared" si="22"/>
        <v>0</v>
      </c>
      <c r="X137" s="129">
        <f>V137+W137*Hoja1!$C$19</f>
        <v>0</v>
      </c>
      <c r="AI137" s="140">
        <f t="shared" si="15"/>
        <v>0</v>
      </c>
      <c r="AJ137" s="140">
        <f t="shared" si="16"/>
        <v>0</v>
      </c>
      <c r="AK137" s="140">
        <f>(PI()/4*I137^2*J137*K137)*((L137+Hoja1!$C$24*14.7)/14.7*C137)</f>
        <v>0</v>
      </c>
      <c r="AL137" s="140">
        <f t="shared" si="23"/>
        <v>0</v>
      </c>
      <c r="AM137" s="140">
        <f t="shared" si="24"/>
        <v>0</v>
      </c>
      <c r="AN137" s="140" t="str">
        <f t="shared" si="25"/>
        <v>Factor de Emisión</v>
      </c>
      <c r="AO137" s="83">
        <f t="shared" si="26"/>
        <v>0</v>
      </c>
      <c r="AP137" s="83">
        <f t="shared" si="27"/>
        <v>0</v>
      </c>
      <c r="AQ137" s="83">
        <f t="shared" si="28"/>
        <v>0</v>
      </c>
      <c r="AR137" s="94">
        <f t="shared" si="29"/>
        <v>0</v>
      </c>
      <c r="AS137" s="94">
        <f>IF(O137="",AR137*'Fraccion masica'!$AB$36,O137*AR137)</f>
        <v>0</v>
      </c>
      <c r="AT137" s="94">
        <f>IF(P137="",AR137*'Fraccion masica'!$AB$35,P137*AR137)</f>
        <v>0</v>
      </c>
      <c r="AU137" s="141">
        <f>IFERROR(AS137*Hoja1!$C$24/Hoja1!$C$25/Hoja1!$C$26*16.04/1000000,0)</f>
        <v>0</v>
      </c>
      <c r="AV137" s="94">
        <f>IFERROR(AT137*Hoja1!$C$24/Hoja1!$C$25/Hoja1!$C$26*44.01/1000000,0)</f>
        <v>0</v>
      </c>
    </row>
    <row r="138" spans="2:48" x14ac:dyDescent="0.75">
      <c r="B138" s="52"/>
      <c r="C138" s="52"/>
      <c r="D138" s="52"/>
      <c r="E138" s="125"/>
      <c r="F138" s="125"/>
      <c r="G138" s="131"/>
      <c r="H138" s="92"/>
      <c r="I138" s="14"/>
      <c r="J138" s="14"/>
      <c r="K138" s="14"/>
      <c r="L138" s="14"/>
      <c r="M138" s="100"/>
      <c r="N138" s="139"/>
      <c r="O138" s="52"/>
      <c r="P138" s="52"/>
      <c r="Q138" s="122" t="str">
        <f t="shared" si="17"/>
        <v/>
      </c>
      <c r="R138" s="129">
        <f t="shared" si="18"/>
        <v>0</v>
      </c>
      <c r="S138" s="129">
        <f t="shared" si="18"/>
        <v>0</v>
      </c>
      <c r="T138" s="129">
        <f t="shared" si="19"/>
        <v>0</v>
      </c>
      <c r="U138" s="129" t="str">
        <f t="shared" si="20"/>
        <v>Factor de Emisión</v>
      </c>
      <c r="V138" s="129">
        <f t="shared" si="21"/>
        <v>0</v>
      </c>
      <c r="W138" s="153">
        <f t="shared" si="22"/>
        <v>0</v>
      </c>
      <c r="X138" s="129">
        <f>V138+W138*Hoja1!$C$19</f>
        <v>0</v>
      </c>
      <c r="AI138" s="140">
        <f t="shared" si="15"/>
        <v>0</v>
      </c>
      <c r="AJ138" s="140">
        <f t="shared" si="16"/>
        <v>0</v>
      </c>
      <c r="AK138" s="140">
        <f>(PI()/4*I138^2*J138*K138)*((L138+Hoja1!$C$24*14.7)/14.7*C138)</f>
        <v>0</v>
      </c>
      <c r="AL138" s="140">
        <f t="shared" si="23"/>
        <v>0</v>
      </c>
      <c r="AM138" s="140">
        <f t="shared" si="24"/>
        <v>0</v>
      </c>
      <c r="AN138" s="140" t="str">
        <f t="shared" si="25"/>
        <v>Factor de Emisión</v>
      </c>
      <c r="AO138" s="83">
        <f t="shared" si="26"/>
        <v>0</v>
      </c>
      <c r="AP138" s="83">
        <f t="shared" si="27"/>
        <v>0</v>
      </c>
      <c r="AQ138" s="83">
        <f t="shared" si="28"/>
        <v>0</v>
      </c>
      <c r="AR138" s="94">
        <f t="shared" si="29"/>
        <v>0</v>
      </c>
      <c r="AS138" s="94">
        <f>IF(O138="",AR138*'Fraccion masica'!$AB$36,O138*AR138)</f>
        <v>0</v>
      </c>
      <c r="AT138" s="94">
        <f>IF(P138="",AR138*'Fraccion masica'!$AB$35,P138*AR138)</f>
        <v>0</v>
      </c>
      <c r="AU138" s="141">
        <f>IFERROR(AS138*Hoja1!$C$24/Hoja1!$C$25/Hoja1!$C$26*16.04/1000000,0)</f>
        <v>0</v>
      </c>
      <c r="AV138" s="94">
        <f>IFERROR(AT138*Hoja1!$C$24/Hoja1!$C$25/Hoja1!$C$26*44.01/1000000,0)</f>
        <v>0</v>
      </c>
    </row>
    <row r="139" spans="2:48" x14ac:dyDescent="0.75">
      <c r="B139" s="52"/>
      <c r="C139" s="52"/>
      <c r="D139" s="52"/>
      <c r="E139" s="125"/>
      <c r="F139" s="125"/>
      <c r="G139" s="131"/>
      <c r="H139" s="92"/>
      <c r="I139" s="14"/>
      <c r="J139" s="14"/>
      <c r="K139" s="14"/>
      <c r="L139" s="14"/>
      <c r="M139" s="100"/>
      <c r="N139" s="139"/>
      <c r="O139" s="52"/>
      <c r="P139" s="52"/>
      <c r="Q139" s="122" t="str">
        <f t="shared" si="17"/>
        <v/>
      </c>
      <c r="R139" s="129">
        <f t="shared" si="18"/>
        <v>0</v>
      </c>
      <c r="S139" s="129">
        <f t="shared" si="18"/>
        <v>0</v>
      </c>
      <c r="T139" s="129">
        <f t="shared" si="19"/>
        <v>0</v>
      </c>
      <c r="U139" s="129" t="str">
        <f t="shared" si="20"/>
        <v>Factor de Emisión</v>
      </c>
      <c r="V139" s="129">
        <f t="shared" si="21"/>
        <v>0</v>
      </c>
      <c r="W139" s="153">
        <f t="shared" si="22"/>
        <v>0</v>
      </c>
      <c r="X139" s="129">
        <f>V139+W139*Hoja1!$C$19</f>
        <v>0</v>
      </c>
      <c r="AI139" s="140">
        <f t="shared" si="15"/>
        <v>0</v>
      </c>
      <c r="AJ139" s="140">
        <f t="shared" si="16"/>
        <v>0</v>
      </c>
      <c r="AK139" s="140">
        <f>(PI()/4*I139^2*J139*K139)*((L139+Hoja1!$C$24*14.7)/14.7*C139)</f>
        <v>0</v>
      </c>
      <c r="AL139" s="140">
        <f t="shared" si="23"/>
        <v>0</v>
      </c>
      <c r="AM139" s="140">
        <f t="shared" si="24"/>
        <v>0</v>
      </c>
      <c r="AN139" s="140" t="str">
        <f t="shared" si="25"/>
        <v>Factor de Emisión</v>
      </c>
      <c r="AO139" s="83">
        <f t="shared" si="26"/>
        <v>0</v>
      </c>
      <c r="AP139" s="83">
        <f t="shared" si="27"/>
        <v>0</v>
      </c>
      <c r="AQ139" s="83">
        <f t="shared" si="28"/>
        <v>0</v>
      </c>
      <c r="AR139" s="94">
        <f t="shared" si="29"/>
        <v>0</v>
      </c>
      <c r="AS139" s="94">
        <f>IF(O139="",AR139*'Fraccion masica'!$AB$36,O139*AR139)</f>
        <v>0</v>
      </c>
      <c r="AT139" s="94">
        <f>IF(P139="",AR139*'Fraccion masica'!$AB$35,P139*AR139)</f>
        <v>0</v>
      </c>
      <c r="AU139" s="141">
        <f>IFERROR(AS139*Hoja1!$C$24/Hoja1!$C$25/Hoja1!$C$26*16.04/1000000,0)</f>
        <v>0</v>
      </c>
      <c r="AV139" s="94">
        <f>IFERROR(AT139*Hoja1!$C$24/Hoja1!$C$25/Hoja1!$C$26*44.01/1000000,0)</f>
        <v>0</v>
      </c>
    </row>
    <row r="140" spans="2:48" x14ac:dyDescent="0.75">
      <c r="B140" s="52"/>
      <c r="C140" s="52"/>
      <c r="D140" s="52"/>
      <c r="E140" s="125"/>
      <c r="F140" s="125"/>
      <c r="G140" s="131"/>
      <c r="H140" s="92"/>
      <c r="I140" s="14"/>
      <c r="J140" s="14"/>
      <c r="K140" s="14"/>
      <c r="L140" s="14"/>
      <c r="M140" s="100"/>
      <c r="N140" s="139"/>
      <c r="O140" s="52"/>
      <c r="P140" s="52"/>
      <c r="Q140" s="122" t="str">
        <f t="shared" si="17"/>
        <v/>
      </c>
      <c r="R140" s="129">
        <f t="shared" si="18"/>
        <v>0</v>
      </c>
      <c r="S140" s="129">
        <f t="shared" si="18"/>
        <v>0</v>
      </c>
      <c r="T140" s="129">
        <f t="shared" si="19"/>
        <v>0</v>
      </c>
      <c r="U140" s="129" t="str">
        <f t="shared" si="20"/>
        <v>Factor de Emisión</v>
      </c>
      <c r="V140" s="129">
        <f t="shared" si="21"/>
        <v>0</v>
      </c>
      <c r="W140" s="153">
        <f t="shared" si="22"/>
        <v>0</v>
      </c>
      <c r="X140" s="129">
        <f>V140+W140*Hoja1!$C$19</f>
        <v>0</v>
      </c>
      <c r="AI140" s="140">
        <f t="shared" si="15"/>
        <v>0</v>
      </c>
      <c r="AJ140" s="140">
        <f t="shared" si="16"/>
        <v>0</v>
      </c>
      <c r="AK140" s="140">
        <f>(PI()/4*I140^2*J140*K140)*((L140+Hoja1!$C$24*14.7)/14.7*C140)</f>
        <v>0</v>
      </c>
      <c r="AL140" s="140">
        <f t="shared" si="23"/>
        <v>0</v>
      </c>
      <c r="AM140" s="140">
        <f t="shared" si="24"/>
        <v>0</v>
      </c>
      <c r="AN140" s="140" t="str">
        <f t="shared" si="25"/>
        <v>Factor de Emisión</v>
      </c>
      <c r="AO140" s="83">
        <f t="shared" si="26"/>
        <v>0</v>
      </c>
      <c r="AP140" s="83">
        <f t="shared" si="27"/>
        <v>0</v>
      </c>
      <c r="AQ140" s="83">
        <f t="shared" si="28"/>
        <v>0</v>
      </c>
      <c r="AR140" s="94">
        <f t="shared" si="29"/>
        <v>0</v>
      </c>
      <c r="AS140" s="94">
        <f>IF(O140="",AR140*'Fraccion masica'!$AB$36,O140*AR140)</f>
        <v>0</v>
      </c>
      <c r="AT140" s="94">
        <f>IF(P140="",AR140*'Fraccion masica'!$AB$35,P140*AR140)</f>
        <v>0</v>
      </c>
      <c r="AU140" s="141">
        <f>IFERROR(AS140*Hoja1!$C$24/Hoja1!$C$25/Hoja1!$C$26*16.04/1000000,0)</f>
        <v>0</v>
      </c>
      <c r="AV140" s="94">
        <f>IFERROR(AT140*Hoja1!$C$24/Hoja1!$C$25/Hoja1!$C$26*44.01/1000000,0)</f>
        <v>0</v>
      </c>
    </row>
    <row r="141" spans="2:48" x14ac:dyDescent="0.75">
      <c r="B141" s="52"/>
      <c r="C141" s="52"/>
      <c r="D141" s="52"/>
      <c r="E141" s="125"/>
      <c r="F141" s="125"/>
      <c r="G141" s="131"/>
      <c r="H141" s="92"/>
      <c r="I141" s="14"/>
      <c r="J141" s="14"/>
      <c r="K141" s="14"/>
      <c r="L141" s="14"/>
      <c r="M141" s="100"/>
      <c r="N141" s="139"/>
      <c r="O141" s="52"/>
      <c r="P141" s="52"/>
      <c r="Q141" s="122" t="str">
        <f t="shared" si="17"/>
        <v/>
      </c>
      <c r="R141" s="129">
        <f t="shared" si="18"/>
        <v>0</v>
      </c>
      <c r="S141" s="129">
        <f t="shared" si="18"/>
        <v>0</v>
      </c>
      <c r="T141" s="129">
        <f t="shared" si="19"/>
        <v>0</v>
      </c>
      <c r="U141" s="129" t="str">
        <f t="shared" si="20"/>
        <v>Factor de Emisión</v>
      </c>
      <c r="V141" s="129">
        <f t="shared" si="21"/>
        <v>0</v>
      </c>
      <c r="W141" s="153">
        <f t="shared" si="22"/>
        <v>0</v>
      </c>
      <c r="X141" s="129">
        <f>V141+W141*Hoja1!$C$19</f>
        <v>0</v>
      </c>
      <c r="AI141" s="140">
        <f t="shared" si="15"/>
        <v>0</v>
      </c>
      <c r="AJ141" s="140">
        <f t="shared" si="16"/>
        <v>0</v>
      </c>
      <c r="AK141" s="140">
        <f>(PI()/4*I141^2*J141*K141)*((L141+Hoja1!$C$24*14.7)/14.7*C141)</f>
        <v>0</v>
      </c>
      <c r="AL141" s="140">
        <f t="shared" si="23"/>
        <v>0</v>
      </c>
      <c r="AM141" s="140">
        <f t="shared" si="24"/>
        <v>0</v>
      </c>
      <c r="AN141" s="140" t="str">
        <f t="shared" si="25"/>
        <v>Factor de Emisión</v>
      </c>
      <c r="AO141" s="83">
        <f t="shared" si="26"/>
        <v>0</v>
      </c>
      <c r="AP141" s="83">
        <f t="shared" si="27"/>
        <v>0</v>
      </c>
      <c r="AQ141" s="83">
        <f t="shared" si="28"/>
        <v>0</v>
      </c>
      <c r="AR141" s="94">
        <f t="shared" si="29"/>
        <v>0</v>
      </c>
      <c r="AS141" s="94">
        <f>IF(O141="",AR141*'Fraccion masica'!$AB$36,O141*AR141)</f>
        <v>0</v>
      </c>
      <c r="AT141" s="94">
        <f>IF(P141="",AR141*'Fraccion masica'!$AB$35,P141*AR141)</f>
        <v>0</v>
      </c>
      <c r="AU141" s="141">
        <f>IFERROR(AS141*Hoja1!$C$24/Hoja1!$C$25/Hoja1!$C$26*16.04/1000000,0)</f>
        <v>0</v>
      </c>
      <c r="AV141" s="94">
        <f>IFERROR(AT141*Hoja1!$C$24/Hoja1!$C$25/Hoja1!$C$26*44.01/1000000,0)</f>
        <v>0</v>
      </c>
    </row>
    <row r="142" spans="2:48" x14ac:dyDescent="0.75">
      <c r="B142" s="52"/>
      <c r="C142" s="52"/>
      <c r="D142" s="52"/>
      <c r="E142" s="125"/>
      <c r="F142" s="125"/>
      <c r="G142" s="131"/>
      <c r="H142" s="92"/>
      <c r="I142" s="14"/>
      <c r="J142" s="14"/>
      <c r="K142" s="14"/>
      <c r="L142" s="14"/>
      <c r="M142" s="100"/>
      <c r="N142" s="139"/>
      <c r="O142" s="52"/>
      <c r="P142" s="52"/>
      <c r="Q142" s="122" t="str">
        <f t="shared" si="17"/>
        <v/>
      </c>
      <c r="R142" s="129">
        <f t="shared" si="18"/>
        <v>0</v>
      </c>
      <c r="S142" s="129">
        <f t="shared" si="18"/>
        <v>0</v>
      </c>
      <c r="T142" s="129">
        <f t="shared" si="19"/>
        <v>0</v>
      </c>
      <c r="U142" s="129" t="str">
        <f t="shared" si="20"/>
        <v>Factor de Emisión</v>
      </c>
      <c r="V142" s="129">
        <f t="shared" si="21"/>
        <v>0</v>
      </c>
      <c r="W142" s="153">
        <f t="shared" si="22"/>
        <v>0</v>
      </c>
      <c r="X142" s="129">
        <f>V142+W142*Hoja1!$C$19</f>
        <v>0</v>
      </c>
      <c r="AI142" s="140">
        <f t="shared" si="15"/>
        <v>0</v>
      </c>
      <c r="AJ142" s="140">
        <f t="shared" si="16"/>
        <v>0</v>
      </c>
      <c r="AK142" s="140">
        <f>(PI()/4*I142^2*J142*K142)*((L142+Hoja1!$C$24*14.7)/14.7*C142)</f>
        <v>0</v>
      </c>
      <c r="AL142" s="140">
        <f t="shared" si="23"/>
        <v>0</v>
      </c>
      <c r="AM142" s="140">
        <f t="shared" si="24"/>
        <v>0</v>
      </c>
      <c r="AN142" s="140" t="str">
        <f t="shared" si="25"/>
        <v>Factor de Emisión</v>
      </c>
      <c r="AO142" s="83">
        <f t="shared" si="26"/>
        <v>0</v>
      </c>
      <c r="AP142" s="83">
        <f t="shared" si="27"/>
        <v>0</v>
      </c>
      <c r="AQ142" s="83">
        <f t="shared" si="28"/>
        <v>0</v>
      </c>
      <c r="AR142" s="94">
        <f t="shared" si="29"/>
        <v>0</v>
      </c>
      <c r="AS142" s="94">
        <f>IF(O142="",AR142*'Fraccion masica'!$AB$36,O142*AR142)</f>
        <v>0</v>
      </c>
      <c r="AT142" s="94">
        <f>IF(P142="",AR142*'Fraccion masica'!$AB$35,P142*AR142)</f>
        <v>0</v>
      </c>
      <c r="AU142" s="141">
        <f>IFERROR(AS142*Hoja1!$C$24/Hoja1!$C$25/Hoja1!$C$26*16.04/1000000,0)</f>
        <v>0</v>
      </c>
      <c r="AV142" s="94">
        <f>IFERROR(AT142*Hoja1!$C$24/Hoja1!$C$25/Hoja1!$C$26*44.01/1000000,0)</f>
        <v>0</v>
      </c>
    </row>
    <row r="143" spans="2:48" x14ac:dyDescent="0.75">
      <c r="B143" s="52"/>
      <c r="C143" s="52"/>
      <c r="D143" s="52"/>
      <c r="E143" s="125"/>
      <c r="F143" s="125"/>
      <c r="G143" s="131"/>
      <c r="H143" s="92"/>
      <c r="I143" s="14"/>
      <c r="J143" s="14"/>
      <c r="K143" s="14"/>
      <c r="L143" s="14"/>
      <c r="M143" s="100"/>
      <c r="N143" s="139"/>
      <c r="O143" s="52"/>
      <c r="P143" s="52"/>
      <c r="Q143" s="122" t="str">
        <f t="shared" si="17"/>
        <v/>
      </c>
      <c r="R143" s="129">
        <f t="shared" si="18"/>
        <v>0</v>
      </c>
      <c r="S143" s="129">
        <f t="shared" si="18"/>
        <v>0</v>
      </c>
      <c r="T143" s="129">
        <f t="shared" si="19"/>
        <v>0</v>
      </c>
      <c r="U143" s="129" t="str">
        <f t="shared" si="20"/>
        <v>Factor de Emisión</v>
      </c>
      <c r="V143" s="129">
        <f t="shared" si="21"/>
        <v>0</v>
      </c>
      <c r="W143" s="153">
        <f t="shared" si="22"/>
        <v>0</v>
      </c>
      <c r="X143" s="129">
        <f>V143+W143*Hoja1!$C$19</f>
        <v>0</v>
      </c>
      <c r="AI143" s="140">
        <f t="shared" si="15"/>
        <v>0</v>
      </c>
      <c r="AJ143" s="140">
        <f t="shared" si="16"/>
        <v>0</v>
      </c>
      <c r="AK143" s="140">
        <f>(PI()/4*I143^2*J143*K143)*((L143+Hoja1!$C$24*14.7)/14.7*C143)</f>
        <v>0</v>
      </c>
      <c r="AL143" s="140">
        <f t="shared" si="23"/>
        <v>0</v>
      </c>
      <c r="AM143" s="140">
        <f t="shared" si="24"/>
        <v>0</v>
      </c>
      <c r="AN143" s="140" t="str">
        <f t="shared" si="25"/>
        <v>Factor de Emisión</v>
      </c>
      <c r="AO143" s="83">
        <f t="shared" si="26"/>
        <v>0</v>
      </c>
      <c r="AP143" s="83">
        <f t="shared" si="27"/>
        <v>0</v>
      </c>
      <c r="AQ143" s="83">
        <f t="shared" si="28"/>
        <v>0</v>
      </c>
      <c r="AR143" s="94">
        <f t="shared" si="29"/>
        <v>0</v>
      </c>
      <c r="AS143" s="94">
        <f>IF(O143="",AR143*'Fraccion masica'!$AB$36,O143*AR143)</f>
        <v>0</v>
      </c>
      <c r="AT143" s="94">
        <f>IF(P143="",AR143*'Fraccion masica'!$AB$35,P143*AR143)</f>
        <v>0</v>
      </c>
      <c r="AU143" s="141">
        <f>IFERROR(AS143*Hoja1!$C$24/Hoja1!$C$25/Hoja1!$C$26*16.04/1000000,0)</f>
        <v>0</v>
      </c>
      <c r="AV143" s="94">
        <f>IFERROR(AT143*Hoja1!$C$24/Hoja1!$C$25/Hoja1!$C$26*44.01/1000000,0)</f>
        <v>0</v>
      </c>
    </row>
    <row r="144" spans="2:48" x14ac:dyDescent="0.75">
      <c r="B144" s="52"/>
      <c r="C144" s="52"/>
      <c r="D144" s="52"/>
      <c r="E144" s="125"/>
      <c r="F144" s="125"/>
      <c r="G144" s="131"/>
      <c r="H144" s="92"/>
      <c r="I144" s="14"/>
      <c r="J144" s="14"/>
      <c r="K144" s="14"/>
      <c r="L144" s="14"/>
      <c r="M144" s="100"/>
      <c r="N144" s="139"/>
      <c r="O144" s="52"/>
      <c r="P144" s="52"/>
      <c r="Q144" s="122" t="str">
        <f t="shared" si="17"/>
        <v/>
      </c>
      <c r="R144" s="129">
        <f t="shared" si="18"/>
        <v>0</v>
      </c>
      <c r="S144" s="129">
        <f t="shared" si="18"/>
        <v>0</v>
      </c>
      <c r="T144" s="129">
        <f t="shared" si="19"/>
        <v>0</v>
      </c>
      <c r="U144" s="129" t="str">
        <f t="shared" si="20"/>
        <v>Factor de Emisión</v>
      </c>
      <c r="V144" s="129">
        <f t="shared" si="21"/>
        <v>0</v>
      </c>
      <c r="W144" s="153">
        <f t="shared" si="22"/>
        <v>0</v>
      </c>
      <c r="X144" s="129">
        <f>V144+W144*Hoja1!$C$19</f>
        <v>0</v>
      </c>
      <c r="AI144" s="140">
        <f t="shared" si="15"/>
        <v>0</v>
      </c>
      <c r="AJ144" s="140">
        <f t="shared" si="16"/>
        <v>0</v>
      </c>
      <c r="AK144" s="140">
        <f>(PI()/4*I144^2*J144*K144)*((L144+Hoja1!$C$24*14.7)/14.7*C144)</f>
        <v>0</v>
      </c>
      <c r="AL144" s="140">
        <f t="shared" si="23"/>
        <v>0</v>
      </c>
      <c r="AM144" s="140">
        <f t="shared" si="24"/>
        <v>0</v>
      </c>
      <c r="AN144" s="140" t="str">
        <f t="shared" si="25"/>
        <v>Factor de Emisión</v>
      </c>
      <c r="AO144" s="83">
        <f t="shared" si="26"/>
        <v>0</v>
      </c>
      <c r="AP144" s="83">
        <f t="shared" si="27"/>
        <v>0</v>
      </c>
      <c r="AQ144" s="83">
        <f t="shared" si="28"/>
        <v>0</v>
      </c>
      <c r="AR144" s="94">
        <f t="shared" si="29"/>
        <v>0</v>
      </c>
      <c r="AS144" s="94">
        <f>IF(O144="",AR144*'Fraccion masica'!$AB$36,O144*AR144)</f>
        <v>0</v>
      </c>
      <c r="AT144" s="94">
        <f>IF(P144="",AR144*'Fraccion masica'!$AB$35,P144*AR144)</f>
        <v>0</v>
      </c>
      <c r="AU144" s="141">
        <f>IFERROR(AS144*Hoja1!$C$24/Hoja1!$C$25/Hoja1!$C$26*16.04/1000000,0)</f>
        <v>0</v>
      </c>
      <c r="AV144" s="94">
        <f>IFERROR(AT144*Hoja1!$C$24/Hoja1!$C$25/Hoja1!$C$26*44.01/1000000,0)</f>
        <v>0</v>
      </c>
    </row>
    <row r="145" spans="2:48" x14ac:dyDescent="0.75">
      <c r="B145" s="52"/>
      <c r="C145" s="52"/>
      <c r="D145" s="52"/>
      <c r="E145" s="125"/>
      <c r="F145" s="125"/>
      <c r="G145" s="131"/>
      <c r="H145" s="92"/>
      <c r="I145" s="14"/>
      <c r="J145" s="14"/>
      <c r="K145" s="14"/>
      <c r="L145" s="14"/>
      <c r="M145" s="100"/>
      <c r="N145" s="139"/>
      <c r="O145" s="52"/>
      <c r="P145" s="52"/>
      <c r="Q145" s="122" t="str">
        <f t="shared" si="17"/>
        <v/>
      </c>
      <c r="R145" s="129">
        <f t="shared" si="18"/>
        <v>0</v>
      </c>
      <c r="S145" s="129">
        <f t="shared" si="18"/>
        <v>0</v>
      </c>
      <c r="T145" s="129">
        <f t="shared" si="19"/>
        <v>0</v>
      </c>
      <c r="U145" s="129" t="str">
        <f t="shared" si="20"/>
        <v>Factor de Emisión</v>
      </c>
      <c r="V145" s="129">
        <f t="shared" si="21"/>
        <v>0</v>
      </c>
      <c r="W145" s="153">
        <f t="shared" si="22"/>
        <v>0</v>
      </c>
      <c r="X145" s="129">
        <f>V145+W145*Hoja1!$C$19</f>
        <v>0</v>
      </c>
      <c r="AI145" s="140">
        <f t="shared" si="15"/>
        <v>0</v>
      </c>
      <c r="AJ145" s="140">
        <f t="shared" si="16"/>
        <v>0</v>
      </c>
      <c r="AK145" s="140">
        <f>(PI()/4*I145^2*J145*K145)*((L145+Hoja1!$C$24*14.7)/14.7*C145)</f>
        <v>0</v>
      </c>
      <c r="AL145" s="140">
        <f t="shared" si="23"/>
        <v>0</v>
      </c>
      <c r="AM145" s="140">
        <f t="shared" si="24"/>
        <v>0</v>
      </c>
      <c r="AN145" s="140" t="str">
        <f t="shared" si="25"/>
        <v>Factor de Emisión</v>
      </c>
      <c r="AO145" s="83">
        <f t="shared" si="26"/>
        <v>0</v>
      </c>
      <c r="AP145" s="83">
        <f t="shared" si="27"/>
        <v>0</v>
      </c>
      <c r="AQ145" s="83">
        <f t="shared" si="28"/>
        <v>0</v>
      </c>
      <c r="AR145" s="94">
        <f t="shared" si="29"/>
        <v>0</v>
      </c>
      <c r="AS145" s="94">
        <f>IF(O145="",AR145*'Fraccion masica'!$AB$36,O145*AR145)</f>
        <v>0</v>
      </c>
      <c r="AT145" s="94">
        <f>IF(P145="",AR145*'Fraccion masica'!$AB$35,P145*AR145)</f>
        <v>0</v>
      </c>
      <c r="AU145" s="141">
        <f>IFERROR(AS145*Hoja1!$C$24/Hoja1!$C$25/Hoja1!$C$26*16.04/1000000,0)</f>
        <v>0</v>
      </c>
      <c r="AV145" s="94">
        <f>IFERROR(AT145*Hoja1!$C$24/Hoja1!$C$25/Hoja1!$C$26*44.01/1000000,0)</f>
        <v>0</v>
      </c>
    </row>
    <row r="146" spans="2:48" x14ac:dyDescent="0.75">
      <c r="B146" s="52"/>
      <c r="C146" s="52"/>
      <c r="D146" s="52"/>
      <c r="E146" s="125"/>
      <c r="F146" s="125"/>
      <c r="G146" s="131"/>
      <c r="H146" s="92"/>
      <c r="I146" s="14"/>
      <c r="J146" s="14"/>
      <c r="K146" s="14"/>
      <c r="L146" s="14"/>
      <c r="M146" s="100"/>
      <c r="N146" s="139"/>
      <c r="O146" s="52"/>
      <c r="P146" s="52"/>
      <c r="Q146" s="122" t="str">
        <f t="shared" si="17"/>
        <v/>
      </c>
      <c r="R146" s="129">
        <f t="shared" si="18"/>
        <v>0</v>
      </c>
      <c r="S146" s="129">
        <f t="shared" si="18"/>
        <v>0</v>
      </c>
      <c r="T146" s="129">
        <f t="shared" si="19"/>
        <v>0</v>
      </c>
      <c r="U146" s="129" t="str">
        <f t="shared" si="20"/>
        <v>Factor de Emisión</v>
      </c>
      <c r="V146" s="129">
        <f t="shared" si="21"/>
        <v>0</v>
      </c>
      <c r="W146" s="153">
        <f t="shared" si="22"/>
        <v>0</v>
      </c>
      <c r="X146" s="129">
        <f>V146+W146*Hoja1!$C$19</f>
        <v>0</v>
      </c>
      <c r="AI146" s="140">
        <f t="shared" si="15"/>
        <v>0</v>
      </c>
      <c r="AJ146" s="140">
        <f t="shared" si="16"/>
        <v>0</v>
      </c>
      <c r="AK146" s="140">
        <f>(PI()/4*I146^2*J146*K146)*((L146+Hoja1!$C$24*14.7)/14.7*C146)</f>
        <v>0</v>
      </c>
      <c r="AL146" s="140">
        <f t="shared" si="23"/>
        <v>0</v>
      </c>
      <c r="AM146" s="140">
        <f t="shared" si="24"/>
        <v>0</v>
      </c>
      <c r="AN146" s="140" t="str">
        <f t="shared" si="25"/>
        <v>Factor de Emisión</v>
      </c>
      <c r="AO146" s="83">
        <f t="shared" si="26"/>
        <v>0</v>
      </c>
      <c r="AP146" s="83">
        <f t="shared" si="27"/>
        <v>0</v>
      </c>
      <c r="AQ146" s="83">
        <f t="shared" si="28"/>
        <v>0</v>
      </c>
      <c r="AR146" s="94">
        <f t="shared" si="29"/>
        <v>0</v>
      </c>
      <c r="AS146" s="94">
        <f>IF(O146="",AR146*'Fraccion masica'!$AB$36,O146*AR146)</f>
        <v>0</v>
      </c>
      <c r="AT146" s="94">
        <f>IF(P146="",AR146*'Fraccion masica'!$AB$35,P146*AR146)</f>
        <v>0</v>
      </c>
      <c r="AU146" s="141">
        <f>IFERROR(AS146*Hoja1!$C$24/Hoja1!$C$25/Hoja1!$C$26*16.04/1000000,0)</f>
        <v>0</v>
      </c>
      <c r="AV146" s="94">
        <f>IFERROR(AT146*Hoja1!$C$24/Hoja1!$C$25/Hoja1!$C$26*44.01/1000000,0)</f>
        <v>0</v>
      </c>
    </row>
    <row r="147" spans="2:48" x14ac:dyDescent="0.75">
      <c r="B147" s="52"/>
      <c r="C147" s="52"/>
      <c r="D147" s="52"/>
      <c r="E147" s="125"/>
      <c r="F147" s="125"/>
      <c r="G147" s="131"/>
      <c r="H147" s="92"/>
      <c r="I147" s="14"/>
      <c r="J147" s="14"/>
      <c r="K147" s="14"/>
      <c r="L147" s="14"/>
      <c r="M147" s="100"/>
      <c r="N147" s="139"/>
      <c r="O147" s="52"/>
      <c r="P147" s="52"/>
      <c r="Q147" s="122" t="str">
        <f t="shared" si="17"/>
        <v/>
      </c>
      <c r="R147" s="129">
        <f t="shared" si="18"/>
        <v>0</v>
      </c>
      <c r="S147" s="129">
        <f t="shared" si="18"/>
        <v>0</v>
      </c>
      <c r="T147" s="129">
        <f t="shared" si="19"/>
        <v>0</v>
      </c>
      <c r="U147" s="129" t="str">
        <f t="shared" si="20"/>
        <v>Factor de Emisión</v>
      </c>
      <c r="V147" s="129">
        <f t="shared" si="21"/>
        <v>0</v>
      </c>
      <c r="W147" s="153">
        <f t="shared" si="22"/>
        <v>0</v>
      </c>
      <c r="X147" s="129">
        <f>V147+W147*Hoja1!$C$19</f>
        <v>0</v>
      </c>
      <c r="AI147" s="140">
        <f t="shared" si="15"/>
        <v>0</v>
      </c>
      <c r="AJ147" s="140">
        <f t="shared" si="16"/>
        <v>0</v>
      </c>
      <c r="AK147" s="140">
        <f>(PI()/4*I147^2*J147*K147)*((L147+Hoja1!$C$24*14.7)/14.7*C147)</f>
        <v>0</v>
      </c>
      <c r="AL147" s="140">
        <f t="shared" si="23"/>
        <v>0</v>
      </c>
      <c r="AM147" s="140">
        <f t="shared" si="24"/>
        <v>0</v>
      </c>
      <c r="AN147" s="140" t="str">
        <f t="shared" si="25"/>
        <v>Factor de Emisión</v>
      </c>
      <c r="AO147" s="83">
        <f t="shared" si="26"/>
        <v>0</v>
      </c>
      <c r="AP147" s="83">
        <f t="shared" si="27"/>
        <v>0</v>
      </c>
      <c r="AQ147" s="83">
        <f t="shared" si="28"/>
        <v>0</v>
      </c>
      <c r="AR147" s="94">
        <f t="shared" si="29"/>
        <v>0</v>
      </c>
      <c r="AS147" s="94">
        <f>IF(O147="",AR147*'Fraccion masica'!$AB$36,O147*AR147)</f>
        <v>0</v>
      </c>
      <c r="AT147" s="94">
        <f>IF(P147="",AR147*'Fraccion masica'!$AB$35,P147*AR147)</f>
        <v>0</v>
      </c>
      <c r="AU147" s="141">
        <f>IFERROR(AS147*Hoja1!$C$24/Hoja1!$C$25/Hoja1!$C$26*16.04/1000000,0)</f>
        <v>0</v>
      </c>
      <c r="AV147" s="94">
        <f>IFERROR(AT147*Hoja1!$C$24/Hoja1!$C$25/Hoja1!$C$26*44.01/1000000,0)</f>
        <v>0</v>
      </c>
    </row>
    <row r="148" spans="2:48" x14ac:dyDescent="0.75">
      <c r="B148" s="52"/>
      <c r="C148" s="52"/>
      <c r="D148" s="52"/>
      <c r="E148" s="125"/>
      <c r="F148" s="125"/>
      <c r="G148" s="131"/>
      <c r="H148" s="92"/>
      <c r="I148" s="14"/>
      <c r="J148" s="14"/>
      <c r="K148" s="14"/>
      <c r="L148" s="14"/>
      <c r="M148" s="100"/>
      <c r="N148" s="139"/>
      <c r="O148" s="52"/>
      <c r="P148" s="52"/>
      <c r="Q148" s="122" t="str">
        <f t="shared" si="17"/>
        <v/>
      </c>
      <c r="R148" s="129">
        <f t="shared" si="18"/>
        <v>0</v>
      </c>
      <c r="S148" s="129">
        <f t="shared" si="18"/>
        <v>0</v>
      </c>
      <c r="T148" s="129">
        <f t="shared" si="19"/>
        <v>0</v>
      </c>
      <c r="U148" s="129" t="str">
        <f t="shared" si="20"/>
        <v>Factor de Emisión</v>
      </c>
      <c r="V148" s="129">
        <f t="shared" si="21"/>
        <v>0</v>
      </c>
      <c r="W148" s="153">
        <f t="shared" si="22"/>
        <v>0</v>
      </c>
      <c r="X148" s="129">
        <f>V148+W148*Hoja1!$C$19</f>
        <v>0</v>
      </c>
      <c r="AI148" s="140">
        <f t="shared" si="15"/>
        <v>0</v>
      </c>
      <c r="AJ148" s="140">
        <f t="shared" si="16"/>
        <v>0</v>
      </c>
      <c r="AK148" s="140">
        <f>(PI()/4*I148^2*J148*K148)*((L148+Hoja1!$C$24*14.7)/14.7*C148)</f>
        <v>0</v>
      </c>
      <c r="AL148" s="140">
        <f t="shared" si="23"/>
        <v>0</v>
      </c>
      <c r="AM148" s="140">
        <f t="shared" si="24"/>
        <v>0</v>
      </c>
      <c r="AN148" s="140" t="str">
        <f t="shared" si="25"/>
        <v>Factor de Emisión</v>
      </c>
      <c r="AO148" s="83">
        <f t="shared" si="26"/>
        <v>0</v>
      </c>
      <c r="AP148" s="83">
        <f t="shared" si="27"/>
        <v>0</v>
      </c>
      <c r="AQ148" s="83">
        <f t="shared" si="28"/>
        <v>0</v>
      </c>
      <c r="AR148" s="94">
        <f t="shared" si="29"/>
        <v>0</v>
      </c>
      <c r="AS148" s="94">
        <f>IF(O148="",AR148*'Fraccion masica'!$AB$36,O148*AR148)</f>
        <v>0</v>
      </c>
      <c r="AT148" s="94">
        <f>IF(P148="",AR148*'Fraccion masica'!$AB$35,P148*AR148)</f>
        <v>0</v>
      </c>
      <c r="AU148" s="141">
        <f>IFERROR(AS148*Hoja1!$C$24/Hoja1!$C$25/Hoja1!$C$26*16.04/1000000,0)</f>
        <v>0</v>
      </c>
      <c r="AV148" s="94">
        <f>IFERROR(AT148*Hoja1!$C$24/Hoja1!$C$25/Hoja1!$C$26*44.01/1000000,0)</f>
        <v>0</v>
      </c>
    </row>
    <row r="149" spans="2:48" x14ac:dyDescent="0.75">
      <c r="B149" s="52"/>
      <c r="C149" s="52"/>
      <c r="D149" s="52"/>
      <c r="E149" s="125"/>
      <c r="F149" s="125"/>
      <c r="G149" s="131"/>
      <c r="H149" s="92"/>
      <c r="I149" s="14"/>
      <c r="J149" s="14"/>
      <c r="K149" s="14"/>
      <c r="L149" s="14"/>
      <c r="M149" s="100"/>
      <c r="N149" s="139"/>
      <c r="O149" s="52"/>
      <c r="P149" s="52"/>
      <c r="Q149" s="122" t="str">
        <f t="shared" si="17"/>
        <v/>
      </c>
      <c r="R149" s="129">
        <f t="shared" si="18"/>
        <v>0</v>
      </c>
      <c r="S149" s="129">
        <f t="shared" si="18"/>
        <v>0</v>
      </c>
      <c r="T149" s="129">
        <f t="shared" si="19"/>
        <v>0</v>
      </c>
      <c r="U149" s="129" t="str">
        <f t="shared" si="20"/>
        <v>Factor de Emisión</v>
      </c>
      <c r="V149" s="129">
        <f t="shared" si="21"/>
        <v>0</v>
      </c>
      <c r="W149" s="153">
        <f t="shared" si="22"/>
        <v>0</v>
      </c>
      <c r="X149" s="129">
        <f>V149+W149*Hoja1!$C$19</f>
        <v>0</v>
      </c>
      <c r="AI149" s="140">
        <f t="shared" si="15"/>
        <v>0</v>
      </c>
      <c r="AJ149" s="140">
        <f t="shared" si="16"/>
        <v>0</v>
      </c>
      <c r="AK149" s="140">
        <f>(PI()/4*I149^2*J149*K149)*((L149+Hoja1!$C$24*14.7)/14.7*C149)</f>
        <v>0</v>
      </c>
      <c r="AL149" s="140">
        <f t="shared" si="23"/>
        <v>0</v>
      </c>
      <c r="AM149" s="140">
        <f t="shared" si="24"/>
        <v>0</v>
      </c>
      <c r="AN149" s="140" t="str">
        <f t="shared" si="25"/>
        <v>Factor de Emisión</v>
      </c>
      <c r="AO149" s="83">
        <f t="shared" si="26"/>
        <v>0</v>
      </c>
      <c r="AP149" s="83">
        <f t="shared" si="27"/>
        <v>0</v>
      </c>
      <c r="AQ149" s="83">
        <f t="shared" si="28"/>
        <v>0</v>
      </c>
      <c r="AR149" s="94">
        <f t="shared" si="29"/>
        <v>0</v>
      </c>
      <c r="AS149" s="94">
        <f>IF(O149="",AR149*'Fraccion masica'!$AB$36,O149*AR149)</f>
        <v>0</v>
      </c>
      <c r="AT149" s="94">
        <f>IF(P149="",AR149*'Fraccion masica'!$AB$35,P149*AR149)</f>
        <v>0</v>
      </c>
      <c r="AU149" s="141">
        <f>IFERROR(AS149*Hoja1!$C$24/Hoja1!$C$25/Hoja1!$C$26*16.04/1000000,0)</f>
        <v>0</v>
      </c>
      <c r="AV149" s="94">
        <f>IFERROR(AT149*Hoja1!$C$24/Hoja1!$C$25/Hoja1!$C$26*44.01/1000000,0)</f>
        <v>0</v>
      </c>
    </row>
    <row r="154" spans="2:48" x14ac:dyDescent="0.75">
      <c r="AJ154" s="404" t="s">
        <v>743</v>
      </c>
      <c r="AK154" s="413" t="s">
        <v>725</v>
      </c>
      <c r="AL154" s="404" t="s">
        <v>293</v>
      </c>
      <c r="AM154" s="404" t="s">
        <v>738</v>
      </c>
      <c r="AN154" s="404" t="s">
        <v>294</v>
      </c>
      <c r="AO154" s="404" t="s">
        <v>295</v>
      </c>
      <c r="AP154" s="404" t="s">
        <v>296</v>
      </c>
      <c r="AQ154" s="404" t="s">
        <v>297</v>
      </c>
    </row>
    <row r="155" spans="2:48" x14ac:dyDescent="0.75">
      <c r="AJ155" s="404"/>
      <c r="AK155" s="414"/>
      <c r="AL155" s="404"/>
      <c r="AM155" s="404"/>
      <c r="AN155" s="404"/>
      <c r="AO155" s="404"/>
      <c r="AP155" s="404"/>
      <c r="AQ155" s="404"/>
    </row>
    <row r="156" spans="2:48" x14ac:dyDescent="0.75">
      <c r="AJ156" s="38" t="s">
        <v>498</v>
      </c>
      <c r="AK156" s="222" t="s">
        <v>586</v>
      </c>
      <c r="AL156" s="52">
        <f>SUMIFS(R$66:R$149,$Q$66:$Q$149,"="&amp;$AJ156,$U$66:$U$149,"="&amp;$AK156)</f>
        <v>12.5</v>
      </c>
      <c r="AM156" s="52">
        <f t="shared" ref="AM156:AN156" si="30">SUMIFS(S$66:S$149,$Q$66:$Q$149,"="&amp;$AJ156,$U$66:$U$149,"="&amp;$AK156)</f>
        <v>25</v>
      </c>
      <c r="AN156" s="52">
        <f t="shared" si="30"/>
        <v>212.5</v>
      </c>
      <c r="AO156" s="52">
        <f>SUMIFS(V$66:V$149,$Q$66:$Q$149,"="&amp;$AJ156,$U$66:$U$149,"="&amp;$AK156)</f>
        <v>1.0104904547334006E-3</v>
      </c>
      <c r="AP156" s="52">
        <f t="shared" ref="AP156:AQ156" si="31">SUMIFS(W$66:W$149,$Q$66:$Q$149,"="&amp;$AJ156,$U$66:$U$149,"="&amp;$AK156)</f>
        <v>1.0104904547334006E-3</v>
      </c>
      <c r="AQ156" s="52">
        <f t="shared" si="31"/>
        <v>2.9304223187268618E-2</v>
      </c>
    </row>
    <row r="157" spans="2:48" x14ac:dyDescent="0.75">
      <c r="AJ157" s="38" t="str">
        <f t="shared" ref="AJ157:AJ158" si="32">AJ156</f>
        <v>Enero</v>
      </c>
      <c r="AK157" s="222" t="s">
        <v>750</v>
      </c>
      <c r="AL157" s="52">
        <f t="shared" ref="AL157:AL191" si="33">SUMIFS(R$66:R$149,$Q$66:$Q$149,"="&amp;$AJ157,$U$66:$U$149,"="&amp;$AK157)</f>
        <v>0</v>
      </c>
      <c r="AM157" s="52">
        <f t="shared" ref="AM157:AM191" si="34">SUMIFS(S$66:S$149,$Q$66:$Q$149,"="&amp;$AJ157,$U$66:$U$149,"="&amp;$AK157)</f>
        <v>0</v>
      </c>
      <c r="AN157" s="52">
        <f t="shared" ref="AN157:AN191" si="35">SUMIFS(T$66:T$149,$Q$66:$Q$149,"="&amp;$AJ157,$U$66:$U$149,"="&amp;$AK157)</f>
        <v>0</v>
      </c>
      <c r="AO157" s="52">
        <f t="shared" ref="AO157:AO191" si="36">SUMIFS(V$66:V$149,$Q$66:$Q$149,"="&amp;$AJ157,$U$66:$U$149,"="&amp;$AK157)</f>
        <v>0</v>
      </c>
      <c r="AP157" s="52">
        <f t="shared" ref="AP157:AP191" si="37">SUMIFS(W$66:W$149,$Q$66:$Q$149,"="&amp;$AJ157,$U$66:$U$149,"="&amp;$AK157)</f>
        <v>0</v>
      </c>
      <c r="AQ157" s="52">
        <f t="shared" ref="AQ157:AQ191" si="38">SUMIFS(X$66:X$149,$Q$66:$Q$149,"="&amp;$AJ157,$U$66:$U$149,"="&amp;$AK157)</f>
        <v>0</v>
      </c>
    </row>
    <row r="158" spans="2:48" x14ac:dyDescent="0.75">
      <c r="AJ158" s="38" t="str">
        <f t="shared" si="32"/>
        <v>Enero</v>
      </c>
      <c r="AK158" s="222" t="s">
        <v>749</v>
      </c>
      <c r="AL158" s="52">
        <f t="shared" si="33"/>
        <v>0</v>
      </c>
      <c r="AM158" s="52">
        <f t="shared" si="34"/>
        <v>0</v>
      </c>
      <c r="AN158" s="52">
        <f t="shared" si="35"/>
        <v>0</v>
      </c>
      <c r="AO158" s="52">
        <f t="shared" si="36"/>
        <v>0</v>
      </c>
      <c r="AP158" s="52">
        <f t="shared" si="37"/>
        <v>0</v>
      </c>
      <c r="AQ158" s="52">
        <f t="shared" si="38"/>
        <v>0</v>
      </c>
    </row>
    <row r="159" spans="2:48" x14ac:dyDescent="0.75">
      <c r="AJ159" s="38" t="s">
        <v>499</v>
      </c>
      <c r="AK159" s="222" t="s">
        <v>586</v>
      </c>
      <c r="AL159" s="52">
        <f t="shared" si="33"/>
        <v>12.5</v>
      </c>
      <c r="AM159" s="52">
        <f t="shared" si="34"/>
        <v>25</v>
      </c>
      <c r="AN159" s="52">
        <f t="shared" si="35"/>
        <v>237.5</v>
      </c>
      <c r="AO159" s="52">
        <f t="shared" si="36"/>
        <v>1.1293716847020361E-3</v>
      </c>
      <c r="AP159" s="52">
        <f t="shared" si="37"/>
        <v>1.1293716847020361E-3</v>
      </c>
      <c r="AQ159" s="52">
        <f t="shared" si="38"/>
        <v>3.2751778856359048E-2</v>
      </c>
    </row>
    <row r="160" spans="2:48" x14ac:dyDescent="0.75">
      <c r="AJ160" s="38" t="str">
        <f t="shared" ref="AJ160:AJ161" si="39">AJ159</f>
        <v>Febrero</v>
      </c>
      <c r="AK160" s="222" t="s">
        <v>750</v>
      </c>
      <c r="AL160" s="52">
        <f t="shared" si="33"/>
        <v>0</v>
      </c>
      <c r="AM160" s="52">
        <f t="shared" si="34"/>
        <v>0</v>
      </c>
      <c r="AN160" s="52">
        <f t="shared" si="35"/>
        <v>0</v>
      </c>
      <c r="AO160" s="52">
        <f t="shared" si="36"/>
        <v>0</v>
      </c>
      <c r="AP160" s="52">
        <f t="shared" si="37"/>
        <v>0</v>
      </c>
      <c r="AQ160" s="52">
        <f t="shared" si="38"/>
        <v>0</v>
      </c>
    </row>
    <row r="161" spans="36:43" x14ac:dyDescent="0.75">
      <c r="AJ161" s="38" t="str">
        <f t="shared" si="39"/>
        <v>Febrero</v>
      </c>
      <c r="AK161" s="222" t="s">
        <v>749</v>
      </c>
      <c r="AL161" s="52">
        <f t="shared" si="33"/>
        <v>0</v>
      </c>
      <c r="AM161" s="52">
        <f t="shared" si="34"/>
        <v>0</v>
      </c>
      <c r="AN161" s="52">
        <f t="shared" si="35"/>
        <v>0</v>
      </c>
      <c r="AO161" s="52">
        <f t="shared" si="36"/>
        <v>0</v>
      </c>
      <c r="AP161" s="52">
        <f t="shared" si="37"/>
        <v>0</v>
      </c>
      <c r="AQ161" s="52">
        <f t="shared" si="38"/>
        <v>0</v>
      </c>
    </row>
    <row r="162" spans="36:43" x14ac:dyDescent="0.75">
      <c r="AJ162" s="38" t="s">
        <v>500</v>
      </c>
      <c r="AK162" s="222" t="s">
        <v>586</v>
      </c>
      <c r="AL162" s="52">
        <f t="shared" si="33"/>
        <v>0</v>
      </c>
      <c r="AM162" s="52">
        <f t="shared" si="34"/>
        <v>0</v>
      </c>
      <c r="AN162" s="52">
        <f t="shared" si="35"/>
        <v>0</v>
      </c>
      <c r="AO162" s="52">
        <f t="shared" si="36"/>
        <v>0</v>
      </c>
      <c r="AP162" s="52">
        <f t="shared" si="37"/>
        <v>0</v>
      </c>
      <c r="AQ162" s="52">
        <f t="shared" si="38"/>
        <v>0</v>
      </c>
    </row>
    <row r="163" spans="36:43" x14ac:dyDescent="0.75">
      <c r="AJ163" s="38" t="str">
        <f t="shared" ref="AJ163:AJ164" si="40">AJ162</f>
        <v>Marzo</v>
      </c>
      <c r="AK163" s="222" t="s">
        <v>750</v>
      </c>
      <c r="AL163" s="52">
        <f t="shared" si="33"/>
        <v>1.0557461026349377</v>
      </c>
      <c r="AM163" s="52">
        <f t="shared" si="34"/>
        <v>2.1114922052698755</v>
      </c>
      <c r="AN163" s="52">
        <f t="shared" si="35"/>
        <v>20.059175950063814</v>
      </c>
      <c r="AO163" s="52">
        <f t="shared" si="36"/>
        <v>9.5386380364034239E-5</v>
      </c>
      <c r="AP163" s="52">
        <f t="shared" si="37"/>
        <v>9.5386380364034239E-5</v>
      </c>
      <c r="AQ163" s="52">
        <f t="shared" si="38"/>
        <v>2.766205030556993E-3</v>
      </c>
    </row>
    <row r="164" spans="36:43" x14ac:dyDescent="0.75">
      <c r="AJ164" s="38" t="str">
        <f t="shared" si="40"/>
        <v>Marzo</v>
      </c>
      <c r="AK164" s="222" t="s">
        <v>749</v>
      </c>
      <c r="AL164" s="52">
        <f t="shared" si="33"/>
        <v>0</v>
      </c>
      <c r="AM164" s="52">
        <f t="shared" si="34"/>
        <v>0</v>
      </c>
      <c r="AN164" s="52">
        <f t="shared" si="35"/>
        <v>0</v>
      </c>
      <c r="AO164" s="52">
        <f t="shared" si="36"/>
        <v>0</v>
      </c>
      <c r="AP164" s="52">
        <f t="shared" si="37"/>
        <v>0</v>
      </c>
      <c r="AQ164" s="52">
        <f t="shared" si="38"/>
        <v>0</v>
      </c>
    </row>
    <row r="165" spans="36:43" x14ac:dyDescent="0.75">
      <c r="AJ165" s="38" t="s">
        <v>501</v>
      </c>
      <c r="AK165" s="222" t="s">
        <v>586</v>
      </c>
      <c r="AL165" s="52">
        <f t="shared" si="33"/>
        <v>0</v>
      </c>
      <c r="AM165" s="52">
        <f t="shared" si="34"/>
        <v>0</v>
      </c>
      <c r="AN165" s="52">
        <f t="shared" si="35"/>
        <v>0</v>
      </c>
      <c r="AO165" s="52">
        <f t="shared" si="36"/>
        <v>0</v>
      </c>
      <c r="AP165" s="52">
        <f t="shared" si="37"/>
        <v>0</v>
      </c>
      <c r="AQ165" s="52">
        <f t="shared" si="38"/>
        <v>0</v>
      </c>
    </row>
    <row r="166" spans="36:43" x14ac:dyDescent="0.75">
      <c r="AJ166" s="38" t="str">
        <f t="shared" ref="AJ166:AJ167" si="41">AJ165</f>
        <v>Abril</v>
      </c>
      <c r="AK166" s="222" t="s">
        <v>750</v>
      </c>
      <c r="AL166" s="52">
        <f t="shared" si="33"/>
        <v>1.0557461026349377</v>
      </c>
      <c r="AM166" s="52">
        <f t="shared" si="34"/>
        <v>2.1114922052698755</v>
      </c>
      <c r="AN166" s="52">
        <f t="shared" si="35"/>
        <v>20.059175950063814</v>
      </c>
      <c r="AO166" s="52">
        <f t="shared" si="36"/>
        <v>9.5386380364034239E-5</v>
      </c>
      <c r="AP166" s="52">
        <f t="shared" si="37"/>
        <v>9.5386380364034239E-5</v>
      </c>
      <c r="AQ166" s="52">
        <f t="shared" si="38"/>
        <v>2.766205030556993E-3</v>
      </c>
    </row>
    <row r="167" spans="36:43" x14ac:dyDescent="0.75">
      <c r="AJ167" s="38" t="str">
        <f t="shared" si="41"/>
        <v>Abril</v>
      </c>
      <c r="AK167" s="222" t="s">
        <v>749</v>
      </c>
      <c r="AL167" s="52">
        <f t="shared" si="33"/>
        <v>0</v>
      </c>
      <c r="AM167" s="52">
        <f t="shared" si="34"/>
        <v>0</v>
      </c>
      <c r="AN167" s="52">
        <f t="shared" si="35"/>
        <v>0</v>
      </c>
      <c r="AO167" s="52">
        <f t="shared" si="36"/>
        <v>0</v>
      </c>
      <c r="AP167" s="52">
        <f t="shared" si="37"/>
        <v>0</v>
      </c>
      <c r="AQ167" s="52">
        <f t="shared" si="38"/>
        <v>0</v>
      </c>
    </row>
    <row r="168" spans="36:43" x14ac:dyDescent="0.75">
      <c r="AJ168" s="38" t="s">
        <v>502</v>
      </c>
      <c r="AK168" s="222" t="s">
        <v>586</v>
      </c>
      <c r="AL168" s="52">
        <f t="shared" si="33"/>
        <v>0</v>
      </c>
      <c r="AM168" s="52">
        <f t="shared" si="34"/>
        <v>0</v>
      </c>
      <c r="AN168" s="52">
        <f t="shared" si="35"/>
        <v>0</v>
      </c>
      <c r="AO168" s="52">
        <f t="shared" si="36"/>
        <v>0</v>
      </c>
      <c r="AP168" s="52">
        <f t="shared" si="37"/>
        <v>0</v>
      </c>
      <c r="AQ168" s="52">
        <f t="shared" si="38"/>
        <v>0</v>
      </c>
    </row>
    <row r="169" spans="36:43" x14ac:dyDescent="0.75">
      <c r="AJ169" s="38" t="str">
        <f t="shared" ref="AJ169:AJ170" si="42">AJ168</f>
        <v>Mayo</v>
      </c>
      <c r="AK169" s="222" t="s">
        <v>750</v>
      </c>
      <c r="AL169" s="52">
        <f t="shared" si="33"/>
        <v>1.0557461026349377</v>
      </c>
      <c r="AM169" s="52">
        <f t="shared" si="34"/>
        <v>2.1114922052698755</v>
      </c>
      <c r="AN169" s="52">
        <f t="shared" si="35"/>
        <v>20.059175950063814</v>
      </c>
      <c r="AO169" s="52">
        <f t="shared" si="36"/>
        <v>9.5386380364034239E-5</v>
      </c>
      <c r="AP169" s="52">
        <f t="shared" si="37"/>
        <v>9.5386380364034239E-5</v>
      </c>
      <c r="AQ169" s="52">
        <f t="shared" si="38"/>
        <v>2.766205030556993E-3</v>
      </c>
    </row>
    <row r="170" spans="36:43" x14ac:dyDescent="0.75">
      <c r="AJ170" s="38" t="str">
        <f t="shared" si="42"/>
        <v>Mayo</v>
      </c>
      <c r="AK170" s="222" t="s">
        <v>749</v>
      </c>
      <c r="AL170" s="52">
        <f t="shared" si="33"/>
        <v>0</v>
      </c>
      <c r="AM170" s="52">
        <f t="shared" si="34"/>
        <v>0</v>
      </c>
      <c r="AN170" s="52">
        <f t="shared" si="35"/>
        <v>0</v>
      </c>
      <c r="AO170" s="52">
        <f t="shared" si="36"/>
        <v>0</v>
      </c>
      <c r="AP170" s="52">
        <f t="shared" si="37"/>
        <v>0</v>
      </c>
      <c r="AQ170" s="52">
        <f t="shared" si="38"/>
        <v>0</v>
      </c>
    </row>
    <row r="171" spans="36:43" x14ac:dyDescent="0.75">
      <c r="AJ171" s="38" t="s">
        <v>503</v>
      </c>
      <c r="AK171" s="222" t="s">
        <v>586</v>
      </c>
      <c r="AL171" s="52">
        <f t="shared" si="33"/>
        <v>0</v>
      </c>
      <c r="AM171" s="52">
        <f t="shared" si="34"/>
        <v>0</v>
      </c>
      <c r="AN171" s="52">
        <f t="shared" si="35"/>
        <v>0</v>
      </c>
      <c r="AO171" s="52">
        <f t="shared" si="36"/>
        <v>0</v>
      </c>
      <c r="AP171" s="52">
        <f t="shared" si="37"/>
        <v>0</v>
      </c>
      <c r="AQ171" s="52">
        <f t="shared" si="38"/>
        <v>0</v>
      </c>
    </row>
    <row r="172" spans="36:43" x14ac:dyDescent="0.75">
      <c r="AJ172" s="38" t="str">
        <f t="shared" ref="AJ172:AJ173" si="43">AJ171</f>
        <v>Junio</v>
      </c>
      <c r="AK172" s="222" t="s">
        <v>750</v>
      </c>
      <c r="AL172" s="52">
        <f t="shared" si="33"/>
        <v>1.0557461026349377</v>
      </c>
      <c r="AM172" s="52">
        <f t="shared" si="34"/>
        <v>2.1114922052698755</v>
      </c>
      <c r="AN172" s="52">
        <f t="shared" si="35"/>
        <v>20.059175950063814</v>
      </c>
      <c r="AO172" s="52">
        <f t="shared" si="36"/>
        <v>9.5386380364034239E-5</v>
      </c>
      <c r="AP172" s="52">
        <f t="shared" si="37"/>
        <v>9.5386380364034239E-5</v>
      </c>
      <c r="AQ172" s="52">
        <f t="shared" si="38"/>
        <v>2.766205030556993E-3</v>
      </c>
    </row>
    <row r="173" spans="36:43" x14ac:dyDescent="0.75">
      <c r="AJ173" s="38" t="str">
        <f t="shared" si="43"/>
        <v>Junio</v>
      </c>
      <c r="AK173" s="222" t="s">
        <v>749</v>
      </c>
      <c r="AL173" s="52">
        <f t="shared" si="33"/>
        <v>0</v>
      </c>
      <c r="AM173" s="52">
        <f t="shared" si="34"/>
        <v>0</v>
      </c>
      <c r="AN173" s="52">
        <f t="shared" si="35"/>
        <v>0</v>
      </c>
      <c r="AO173" s="52">
        <f t="shared" si="36"/>
        <v>0</v>
      </c>
      <c r="AP173" s="52">
        <f t="shared" si="37"/>
        <v>0</v>
      </c>
      <c r="AQ173" s="52">
        <f t="shared" si="38"/>
        <v>0</v>
      </c>
    </row>
    <row r="174" spans="36:43" x14ac:dyDescent="0.75">
      <c r="AJ174" s="38" t="s">
        <v>504</v>
      </c>
      <c r="AK174" s="222" t="s">
        <v>586</v>
      </c>
      <c r="AL174" s="52">
        <f t="shared" si="33"/>
        <v>0</v>
      </c>
      <c r="AM174" s="52">
        <f t="shared" si="34"/>
        <v>0</v>
      </c>
      <c r="AN174" s="52">
        <f t="shared" si="35"/>
        <v>0</v>
      </c>
      <c r="AO174" s="52">
        <f t="shared" si="36"/>
        <v>0</v>
      </c>
      <c r="AP174" s="52">
        <f t="shared" si="37"/>
        <v>0</v>
      </c>
      <c r="AQ174" s="52">
        <f t="shared" si="38"/>
        <v>0</v>
      </c>
    </row>
    <row r="175" spans="36:43" x14ac:dyDescent="0.75">
      <c r="AJ175" s="38" t="str">
        <f t="shared" ref="AJ175:AJ176" si="44">AJ174</f>
        <v>Julio</v>
      </c>
      <c r="AK175" s="222" t="s">
        <v>750</v>
      </c>
      <c r="AL175" s="52">
        <f t="shared" si="33"/>
        <v>0</v>
      </c>
      <c r="AM175" s="52">
        <f t="shared" si="34"/>
        <v>0</v>
      </c>
      <c r="AN175" s="52">
        <f t="shared" si="35"/>
        <v>0</v>
      </c>
      <c r="AO175" s="52">
        <f t="shared" si="36"/>
        <v>0</v>
      </c>
      <c r="AP175" s="52">
        <f t="shared" si="37"/>
        <v>0</v>
      </c>
      <c r="AQ175" s="52">
        <f t="shared" si="38"/>
        <v>0</v>
      </c>
    </row>
    <row r="176" spans="36:43" x14ac:dyDescent="0.75">
      <c r="AJ176" s="38" t="str">
        <f t="shared" si="44"/>
        <v>Julio</v>
      </c>
      <c r="AK176" s="222" t="s">
        <v>749</v>
      </c>
      <c r="AL176" s="52">
        <f t="shared" si="33"/>
        <v>459.99999999999994</v>
      </c>
      <c r="AM176" s="52">
        <f t="shared" si="34"/>
        <v>919.99999999999989</v>
      </c>
      <c r="AN176" s="52">
        <f t="shared" si="35"/>
        <v>8739.9999999999982</v>
      </c>
      <c r="AO176" s="52">
        <f t="shared" si="36"/>
        <v>4.1560877997034916E-2</v>
      </c>
      <c r="AP176" s="52">
        <f t="shared" si="37"/>
        <v>4.1560877997034916E-2</v>
      </c>
      <c r="AQ176" s="52">
        <f t="shared" si="38"/>
        <v>1.2052654619140126</v>
      </c>
    </row>
    <row r="177" spans="36:43" x14ac:dyDescent="0.75">
      <c r="AJ177" s="38" t="s">
        <v>505</v>
      </c>
      <c r="AK177" s="222" t="s">
        <v>586</v>
      </c>
      <c r="AL177" s="52">
        <f t="shared" si="33"/>
        <v>0</v>
      </c>
      <c r="AM177" s="52">
        <f t="shared" si="34"/>
        <v>0</v>
      </c>
      <c r="AN177" s="52">
        <f t="shared" si="35"/>
        <v>0</v>
      </c>
      <c r="AO177" s="52">
        <f t="shared" si="36"/>
        <v>0</v>
      </c>
      <c r="AP177" s="52">
        <f t="shared" si="37"/>
        <v>0</v>
      </c>
      <c r="AQ177" s="52">
        <f t="shared" si="38"/>
        <v>0</v>
      </c>
    </row>
    <row r="178" spans="36:43" x14ac:dyDescent="0.75">
      <c r="AJ178" s="38" t="str">
        <f t="shared" ref="AJ178:AJ179" si="45">AJ177</f>
        <v>Agosto</v>
      </c>
      <c r="AK178" s="222" t="s">
        <v>750</v>
      </c>
      <c r="AL178" s="52">
        <f t="shared" si="33"/>
        <v>0</v>
      </c>
      <c r="AM178" s="52">
        <f t="shared" si="34"/>
        <v>0</v>
      </c>
      <c r="AN178" s="52">
        <f t="shared" si="35"/>
        <v>0</v>
      </c>
      <c r="AO178" s="52">
        <f t="shared" si="36"/>
        <v>0</v>
      </c>
      <c r="AP178" s="52">
        <f t="shared" si="37"/>
        <v>0</v>
      </c>
      <c r="AQ178" s="52">
        <f t="shared" si="38"/>
        <v>0</v>
      </c>
    </row>
    <row r="179" spans="36:43" x14ac:dyDescent="0.75">
      <c r="AJ179" s="38" t="str">
        <f t="shared" si="45"/>
        <v>Agosto</v>
      </c>
      <c r="AK179" s="222" t="s">
        <v>749</v>
      </c>
      <c r="AL179" s="52">
        <f t="shared" si="33"/>
        <v>459.99999999999994</v>
      </c>
      <c r="AM179" s="52">
        <f t="shared" si="34"/>
        <v>919.99999999999989</v>
      </c>
      <c r="AN179" s="52">
        <f t="shared" si="35"/>
        <v>8739.9999999999982</v>
      </c>
      <c r="AO179" s="52">
        <f t="shared" si="36"/>
        <v>4.1560877997034916E-2</v>
      </c>
      <c r="AP179" s="52">
        <f t="shared" si="37"/>
        <v>4.1560877997034916E-2</v>
      </c>
      <c r="AQ179" s="52">
        <f t="shared" si="38"/>
        <v>1.2052654619140126</v>
      </c>
    </row>
    <row r="180" spans="36:43" x14ac:dyDescent="0.75">
      <c r="AJ180" s="38" t="s">
        <v>506</v>
      </c>
      <c r="AK180" s="222" t="s">
        <v>586</v>
      </c>
      <c r="AL180" s="52">
        <f t="shared" si="33"/>
        <v>0</v>
      </c>
      <c r="AM180" s="52">
        <f t="shared" si="34"/>
        <v>0</v>
      </c>
      <c r="AN180" s="52">
        <f t="shared" si="35"/>
        <v>0</v>
      </c>
      <c r="AO180" s="52">
        <f t="shared" si="36"/>
        <v>0</v>
      </c>
      <c r="AP180" s="52">
        <f t="shared" si="37"/>
        <v>0</v>
      </c>
      <c r="AQ180" s="52">
        <f t="shared" si="38"/>
        <v>0</v>
      </c>
    </row>
    <row r="181" spans="36:43" x14ac:dyDescent="0.75">
      <c r="AJ181" s="38" t="str">
        <f t="shared" ref="AJ181:AJ182" si="46">AJ180</f>
        <v>Septiembre</v>
      </c>
      <c r="AK181" s="222" t="s">
        <v>750</v>
      </c>
      <c r="AL181" s="52">
        <f t="shared" si="33"/>
        <v>0</v>
      </c>
      <c r="AM181" s="52">
        <f t="shared" si="34"/>
        <v>0</v>
      </c>
      <c r="AN181" s="52">
        <f t="shared" si="35"/>
        <v>0</v>
      </c>
      <c r="AO181" s="52">
        <f t="shared" si="36"/>
        <v>0</v>
      </c>
      <c r="AP181" s="52">
        <f t="shared" si="37"/>
        <v>0</v>
      </c>
      <c r="AQ181" s="52">
        <f t="shared" si="38"/>
        <v>0</v>
      </c>
    </row>
    <row r="182" spans="36:43" x14ac:dyDescent="0.75">
      <c r="AJ182" s="38" t="str">
        <f t="shared" si="46"/>
        <v>Septiembre</v>
      </c>
      <c r="AK182" s="222" t="s">
        <v>749</v>
      </c>
      <c r="AL182" s="52">
        <f t="shared" si="33"/>
        <v>459.99999999999994</v>
      </c>
      <c r="AM182" s="52">
        <f t="shared" si="34"/>
        <v>919.99999999999989</v>
      </c>
      <c r="AN182" s="52">
        <f t="shared" si="35"/>
        <v>8739.9999999999982</v>
      </c>
      <c r="AO182" s="52">
        <f t="shared" si="36"/>
        <v>4.1560877997034916E-2</v>
      </c>
      <c r="AP182" s="52">
        <f t="shared" si="37"/>
        <v>4.1560877997034916E-2</v>
      </c>
      <c r="AQ182" s="52">
        <f t="shared" si="38"/>
        <v>1.2052654619140126</v>
      </c>
    </row>
    <row r="183" spans="36:43" x14ac:dyDescent="0.75">
      <c r="AJ183" s="38" t="s">
        <v>507</v>
      </c>
      <c r="AK183" s="222" t="s">
        <v>586</v>
      </c>
      <c r="AL183" s="52">
        <f t="shared" si="33"/>
        <v>0</v>
      </c>
      <c r="AM183" s="52">
        <f t="shared" si="34"/>
        <v>0</v>
      </c>
      <c r="AN183" s="52">
        <f t="shared" si="35"/>
        <v>0</v>
      </c>
      <c r="AO183" s="52">
        <f t="shared" si="36"/>
        <v>0</v>
      </c>
      <c r="AP183" s="52">
        <f t="shared" si="37"/>
        <v>0</v>
      </c>
      <c r="AQ183" s="52">
        <f t="shared" si="38"/>
        <v>0</v>
      </c>
    </row>
    <row r="184" spans="36:43" x14ac:dyDescent="0.75">
      <c r="AJ184" s="38" t="str">
        <f t="shared" ref="AJ184:AJ185" si="47">AJ183</f>
        <v>Octubre</v>
      </c>
      <c r="AK184" s="222" t="s">
        <v>750</v>
      </c>
      <c r="AL184" s="52">
        <f t="shared" si="33"/>
        <v>0</v>
      </c>
      <c r="AM184" s="52">
        <f t="shared" si="34"/>
        <v>0</v>
      </c>
      <c r="AN184" s="52">
        <f t="shared" si="35"/>
        <v>0</v>
      </c>
      <c r="AO184" s="52">
        <f t="shared" si="36"/>
        <v>0</v>
      </c>
      <c r="AP184" s="52">
        <f t="shared" si="37"/>
        <v>0</v>
      </c>
      <c r="AQ184" s="52">
        <f t="shared" si="38"/>
        <v>0</v>
      </c>
    </row>
    <row r="185" spans="36:43" x14ac:dyDescent="0.75">
      <c r="AJ185" s="38" t="str">
        <f t="shared" si="47"/>
        <v>Octubre</v>
      </c>
      <c r="AK185" s="222" t="s">
        <v>749</v>
      </c>
      <c r="AL185" s="52">
        <f t="shared" si="33"/>
        <v>459.99999999999994</v>
      </c>
      <c r="AM185" s="52">
        <f t="shared" si="34"/>
        <v>919.99999999999989</v>
      </c>
      <c r="AN185" s="52">
        <f t="shared" si="35"/>
        <v>8739.9999999999982</v>
      </c>
      <c r="AO185" s="52">
        <f t="shared" si="36"/>
        <v>4.1560877997034916E-2</v>
      </c>
      <c r="AP185" s="52">
        <f t="shared" si="37"/>
        <v>4.1560877997034916E-2</v>
      </c>
      <c r="AQ185" s="52">
        <f t="shared" si="38"/>
        <v>1.2052654619140126</v>
      </c>
    </row>
    <row r="186" spans="36:43" x14ac:dyDescent="0.75">
      <c r="AJ186" s="38" t="s">
        <v>508</v>
      </c>
      <c r="AK186" s="222" t="s">
        <v>586</v>
      </c>
      <c r="AL186" s="52">
        <f t="shared" si="33"/>
        <v>0</v>
      </c>
      <c r="AM186" s="52">
        <f t="shared" si="34"/>
        <v>0</v>
      </c>
      <c r="AN186" s="52">
        <f t="shared" si="35"/>
        <v>0</v>
      </c>
      <c r="AO186" s="52">
        <f t="shared" si="36"/>
        <v>0</v>
      </c>
      <c r="AP186" s="52">
        <f t="shared" si="37"/>
        <v>0</v>
      </c>
      <c r="AQ186" s="52">
        <f t="shared" si="38"/>
        <v>0</v>
      </c>
    </row>
    <row r="187" spans="36:43" x14ac:dyDescent="0.75">
      <c r="AJ187" s="38" t="str">
        <f t="shared" ref="AJ187:AJ188" si="48">AJ186</f>
        <v>Noviembre</v>
      </c>
      <c r="AK187" s="222" t="s">
        <v>750</v>
      </c>
      <c r="AL187" s="52">
        <f t="shared" si="33"/>
        <v>0</v>
      </c>
      <c r="AM187" s="52">
        <f t="shared" si="34"/>
        <v>0</v>
      </c>
      <c r="AN187" s="52">
        <f t="shared" si="35"/>
        <v>0</v>
      </c>
      <c r="AO187" s="52">
        <f t="shared" si="36"/>
        <v>0</v>
      </c>
      <c r="AP187" s="52">
        <f t="shared" si="37"/>
        <v>0</v>
      </c>
      <c r="AQ187" s="52">
        <f t="shared" si="38"/>
        <v>0</v>
      </c>
    </row>
    <row r="188" spans="36:43" x14ac:dyDescent="0.75">
      <c r="AJ188" s="38" t="str">
        <f t="shared" si="48"/>
        <v>Noviembre</v>
      </c>
      <c r="AK188" s="222" t="s">
        <v>749</v>
      </c>
      <c r="AL188" s="52">
        <f t="shared" si="33"/>
        <v>459.99999999999994</v>
      </c>
      <c r="AM188" s="52">
        <f t="shared" si="34"/>
        <v>919.99999999999989</v>
      </c>
      <c r="AN188" s="52">
        <f t="shared" si="35"/>
        <v>8739.9999999999982</v>
      </c>
      <c r="AO188" s="52">
        <f t="shared" si="36"/>
        <v>4.1560877997034916E-2</v>
      </c>
      <c r="AP188" s="52">
        <f t="shared" si="37"/>
        <v>4.1560877997034916E-2</v>
      </c>
      <c r="AQ188" s="52">
        <f t="shared" si="38"/>
        <v>1.2052654619140126</v>
      </c>
    </row>
    <row r="189" spans="36:43" x14ac:dyDescent="0.75">
      <c r="AJ189" s="38" t="s">
        <v>509</v>
      </c>
      <c r="AK189" s="222" t="s">
        <v>586</v>
      </c>
      <c r="AL189" s="52">
        <f t="shared" si="33"/>
        <v>0</v>
      </c>
      <c r="AM189" s="52">
        <f t="shared" si="34"/>
        <v>0</v>
      </c>
      <c r="AN189" s="52">
        <f t="shared" si="35"/>
        <v>0</v>
      </c>
      <c r="AO189" s="52">
        <f t="shared" si="36"/>
        <v>0</v>
      </c>
      <c r="AP189" s="52">
        <f t="shared" si="37"/>
        <v>0</v>
      </c>
      <c r="AQ189" s="52">
        <f t="shared" si="38"/>
        <v>0</v>
      </c>
    </row>
    <row r="190" spans="36:43" x14ac:dyDescent="0.75">
      <c r="AJ190" s="38" t="s">
        <v>509</v>
      </c>
      <c r="AK190" s="222" t="s">
        <v>750</v>
      </c>
      <c r="AL190" s="52">
        <f t="shared" si="33"/>
        <v>0</v>
      </c>
      <c r="AM190" s="52">
        <f t="shared" si="34"/>
        <v>0</v>
      </c>
      <c r="AN190" s="52">
        <f t="shared" si="35"/>
        <v>0</v>
      </c>
      <c r="AO190" s="52">
        <f t="shared" si="36"/>
        <v>0</v>
      </c>
      <c r="AP190" s="52">
        <f t="shared" si="37"/>
        <v>0</v>
      </c>
      <c r="AQ190" s="52">
        <f t="shared" si="38"/>
        <v>0</v>
      </c>
    </row>
    <row r="191" spans="36:43" x14ac:dyDescent="0.75">
      <c r="AJ191" s="38" t="s">
        <v>509</v>
      </c>
      <c r="AK191" s="222" t="s">
        <v>749</v>
      </c>
      <c r="AL191" s="52">
        <f t="shared" si="33"/>
        <v>459.99999999999994</v>
      </c>
      <c r="AM191" s="52">
        <f t="shared" si="34"/>
        <v>919.99999999999989</v>
      </c>
      <c r="AN191" s="52">
        <f t="shared" si="35"/>
        <v>8739.9999999999982</v>
      </c>
      <c r="AO191" s="52">
        <f t="shared" si="36"/>
        <v>4.1560877997034916E-2</v>
      </c>
      <c r="AP191" s="52">
        <f t="shared" si="37"/>
        <v>4.1560877997034916E-2</v>
      </c>
      <c r="AQ191" s="52">
        <f t="shared" si="38"/>
        <v>1.2052654619140126</v>
      </c>
    </row>
    <row r="1048576" spans="3:3" x14ac:dyDescent="0.75">
      <c r="C1048576" s="52"/>
    </row>
  </sheetData>
  <mergeCells count="26">
    <mergeCell ref="S64:S65"/>
    <mergeCell ref="I17:N17"/>
    <mergeCell ref="I18:N39"/>
    <mergeCell ref="B57:I59"/>
    <mergeCell ref="Q62:X62"/>
    <mergeCell ref="Q63:U63"/>
    <mergeCell ref="V63:X63"/>
    <mergeCell ref="I64:L64"/>
    <mergeCell ref="M64:N64"/>
    <mergeCell ref="O64:P64"/>
    <mergeCell ref="Q64:Q65"/>
    <mergeCell ref="R64:R65"/>
    <mergeCell ref="T64:T65"/>
    <mergeCell ref="B64:G64"/>
    <mergeCell ref="U64:U65"/>
    <mergeCell ref="V64:V65"/>
    <mergeCell ref="W64:W65"/>
    <mergeCell ref="X64:X65"/>
    <mergeCell ref="AO154:AO155"/>
    <mergeCell ref="AP154:AP155"/>
    <mergeCell ref="AQ154:AQ155"/>
    <mergeCell ref="AJ154:AJ155"/>
    <mergeCell ref="AK154:AK155"/>
    <mergeCell ref="AL154:AL155"/>
    <mergeCell ref="AM154:AM155"/>
    <mergeCell ref="AN154:AN155"/>
  </mergeCells>
  <hyperlinks>
    <hyperlink ref="B12" location="VENTEOS!A1" display="&lt;&lt;&lt;VENTEOS" xr:uid="{6E5EC591-75F0-42A5-81BB-66EEF4538548}"/>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C3019EF-4615-483F-9C69-B2564C6B0293}">
          <x14:formula1>
            <xm:f>Hoja1!$B$62:$B$63</xm:f>
          </x14:formula1>
          <xm:sqref>N66:N149</xm:sqref>
        </x14:dataValidation>
        <x14:dataValidation type="list" allowBlank="1" showInputMessage="1" showErrorMessage="1" xr:uid="{C2C02885-BC06-4851-92B5-189ED537AAE7}">
          <x14:formula1>
            <xm:f>Hoja1!$B$45:$B$56</xm:f>
          </x14:formula1>
          <xm:sqref>G66:G149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4903-F17F-45A4-B476-D7FED7A2FB2B}">
  <sheetPr>
    <tabColor theme="4"/>
  </sheetPr>
  <dimension ref="A1:AS178"/>
  <sheetViews>
    <sheetView zoomScale="50" zoomScaleNormal="50" workbookViewId="0">
      <selection activeCell="B11" sqref="B11"/>
    </sheetView>
  </sheetViews>
  <sheetFormatPr baseColWidth="10" defaultRowHeight="14.75" x14ac:dyDescent="0.75"/>
  <cols>
    <col min="1" max="1" width="10.90625" style="1"/>
    <col min="2" max="2" width="12.6328125" customWidth="1"/>
    <col min="3" max="3" width="20.81640625" customWidth="1"/>
    <col min="4" max="5" width="15.453125" customWidth="1"/>
    <col min="6" max="6" width="17" customWidth="1"/>
    <col min="7" max="7" width="43.08984375" bestFit="1" customWidth="1"/>
    <col min="8" max="8" width="28.08984375" bestFit="1" customWidth="1"/>
    <col min="9" max="9" width="22.36328125" bestFit="1" customWidth="1"/>
    <col min="10" max="10" width="37.36328125" bestFit="1" customWidth="1"/>
    <col min="11" max="11" width="29.453125" bestFit="1" customWidth="1"/>
    <col min="12" max="12" width="46.54296875" customWidth="1"/>
    <col min="16" max="20" width="10.90625" style="1"/>
    <col min="21" max="21" width="14.1796875" style="1" customWidth="1"/>
    <col min="22" max="23" width="10.90625" style="1"/>
    <col min="24" max="24" width="10.90625" style="1" customWidth="1"/>
    <col min="25" max="25" width="10.90625" style="1" hidden="1" customWidth="1"/>
    <col min="26" max="26" width="13.26953125" style="140" hidden="1" customWidth="1"/>
    <col min="27" max="27" width="27.1796875" style="140" hidden="1" customWidth="1"/>
    <col min="28" max="30" width="27.453125" style="140" hidden="1" customWidth="1"/>
    <col min="31" max="34" width="22.81640625" style="140" hidden="1" customWidth="1"/>
    <col min="35" max="36" width="22.90625" style="140" hidden="1" customWidth="1"/>
    <col min="37" max="37" width="20.7265625" style="140" hidden="1" customWidth="1"/>
    <col min="38" max="38" width="19.08984375" style="140" hidden="1" customWidth="1"/>
    <col min="39" max="45" width="10.90625" style="1" hidden="1" customWidth="1"/>
    <col min="46" max="54" width="10.90625" style="1" customWidth="1"/>
    <col min="55" max="16384" width="10.90625" style="1"/>
  </cols>
  <sheetData>
    <row r="1" spans="1:38" x14ac:dyDescent="0.75">
      <c r="A1" s="6"/>
      <c r="B1" s="1"/>
      <c r="C1" s="1"/>
      <c r="D1" s="1"/>
      <c r="E1" s="1"/>
      <c r="F1" s="1"/>
      <c r="G1" s="1"/>
      <c r="H1" s="1"/>
      <c r="I1" s="1"/>
      <c r="J1" s="1"/>
      <c r="K1" s="1"/>
      <c r="L1" s="1"/>
      <c r="M1" s="1"/>
      <c r="N1" s="1"/>
      <c r="O1" s="1"/>
      <c r="Z1" s="34"/>
      <c r="AA1" s="34"/>
      <c r="AB1" s="34"/>
      <c r="AC1" s="34"/>
      <c r="AD1" s="34"/>
      <c r="AE1" s="34"/>
      <c r="AF1" s="34"/>
      <c r="AG1" s="34"/>
      <c r="AH1" s="34"/>
      <c r="AI1" s="34"/>
      <c r="AJ1" s="34"/>
      <c r="AK1" s="34"/>
      <c r="AL1" s="34"/>
    </row>
    <row r="2" spans="1:38" x14ac:dyDescent="0.75">
      <c r="A2" s="6"/>
      <c r="B2" s="1"/>
      <c r="C2" s="1"/>
      <c r="D2" s="1"/>
      <c r="E2" s="1"/>
      <c r="F2" s="1"/>
      <c r="G2" s="1"/>
      <c r="H2" s="1"/>
      <c r="I2" s="1"/>
      <c r="J2" s="1"/>
      <c r="K2" s="1"/>
      <c r="L2" s="1"/>
      <c r="M2" s="1"/>
      <c r="N2" s="1"/>
      <c r="O2" s="1"/>
      <c r="Z2" s="34"/>
      <c r="AA2" s="34"/>
      <c r="AB2" s="34"/>
      <c r="AC2" s="34"/>
      <c r="AD2" s="34"/>
      <c r="AE2" s="34"/>
      <c r="AF2" s="34"/>
      <c r="AG2" s="34"/>
      <c r="AH2" s="34"/>
      <c r="AI2" s="34"/>
      <c r="AJ2" s="34"/>
      <c r="AK2" s="34"/>
      <c r="AL2" s="34"/>
    </row>
    <row r="3" spans="1:38" x14ac:dyDescent="0.75">
      <c r="A3" s="6"/>
      <c r="B3" s="1"/>
      <c r="C3" s="1"/>
      <c r="D3" s="1"/>
      <c r="E3" s="1"/>
      <c r="F3" s="1"/>
      <c r="G3" s="1"/>
      <c r="H3" s="1"/>
      <c r="I3" s="1"/>
      <c r="J3" s="1"/>
      <c r="K3" s="1"/>
      <c r="L3" s="1"/>
      <c r="M3" s="1"/>
      <c r="N3" s="1"/>
      <c r="O3" s="1"/>
      <c r="Z3" s="34"/>
      <c r="AA3" s="34"/>
      <c r="AB3" s="34"/>
      <c r="AC3" s="34"/>
      <c r="AD3" s="34"/>
      <c r="AE3" s="34"/>
      <c r="AF3" s="34"/>
      <c r="AG3" s="34"/>
      <c r="AH3" s="34"/>
      <c r="AI3" s="34"/>
      <c r="AJ3" s="34"/>
      <c r="AK3" s="34"/>
      <c r="AL3" s="34"/>
    </row>
    <row r="4" spans="1:38" x14ac:dyDescent="0.75">
      <c r="A4" s="6"/>
      <c r="B4" s="1"/>
      <c r="C4" s="1"/>
      <c r="D4" s="1"/>
      <c r="E4" s="1"/>
      <c r="F4" s="1"/>
      <c r="G4" s="1"/>
      <c r="H4" s="1"/>
      <c r="I4" s="1"/>
      <c r="J4" s="1"/>
      <c r="K4" s="1"/>
      <c r="L4" s="1"/>
      <c r="M4" s="1"/>
      <c r="N4" s="1"/>
      <c r="O4" s="1"/>
      <c r="Z4" s="34"/>
      <c r="AA4" s="34"/>
      <c r="AB4" s="34"/>
      <c r="AC4" s="34"/>
      <c r="AD4" s="34"/>
      <c r="AE4" s="34"/>
      <c r="AF4" s="34"/>
      <c r="AG4" s="34"/>
      <c r="AH4" s="34"/>
      <c r="AI4" s="34"/>
      <c r="AJ4" s="34"/>
      <c r="AK4" s="34"/>
      <c r="AL4" s="34"/>
    </row>
    <row r="5" spans="1:38" x14ac:dyDescent="0.75">
      <c r="A5" s="6"/>
      <c r="B5" s="1"/>
      <c r="C5" s="1"/>
      <c r="D5" s="1"/>
      <c r="E5" s="1"/>
      <c r="F5" s="1"/>
      <c r="G5" s="1"/>
      <c r="H5" s="1"/>
      <c r="I5" s="1"/>
      <c r="J5" s="1"/>
      <c r="K5" s="1"/>
      <c r="L5" s="1"/>
      <c r="M5" s="1"/>
      <c r="N5" s="1"/>
      <c r="O5" s="1"/>
      <c r="Z5" s="34"/>
      <c r="AA5" s="34"/>
      <c r="AB5" s="34"/>
      <c r="AC5" s="34"/>
      <c r="AD5" s="34"/>
      <c r="AE5" s="34"/>
      <c r="AF5" s="34"/>
      <c r="AG5" s="34"/>
      <c r="AH5" s="34"/>
      <c r="AI5" s="34"/>
      <c r="AJ5" s="34"/>
      <c r="AK5" s="34"/>
      <c r="AL5" s="34"/>
    </row>
    <row r="6" spans="1:38" x14ac:dyDescent="0.75">
      <c r="A6" s="6"/>
      <c r="B6" s="1"/>
      <c r="C6" s="1"/>
      <c r="D6" s="1"/>
      <c r="E6" s="1"/>
      <c r="F6" s="1"/>
      <c r="G6" s="1"/>
      <c r="H6" s="1"/>
      <c r="I6" s="1"/>
      <c r="J6" s="1"/>
      <c r="K6" s="1"/>
      <c r="L6" s="1"/>
      <c r="M6" s="1"/>
      <c r="N6" s="1"/>
      <c r="O6" s="1"/>
      <c r="Z6" s="34"/>
      <c r="AA6" s="34"/>
      <c r="AB6" s="34"/>
      <c r="AC6" s="34"/>
      <c r="AD6" s="34"/>
      <c r="AE6" s="34"/>
      <c r="AF6" s="34"/>
      <c r="AG6" s="34"/>
      <c r="AH6" s="34"/>
      <c r="AI6" s="34"/>
      <c r="AJ6" s="34"/>
      <c r="AK6" s="34"/>
      <c r="AL6" s="34"/>
    </row>
    <row r="7" spans="1:38" x14ac:dyDescent="0.75">
      <c r="A7" s="6"/>
      <c r="B7" s="1"/>
      <c r="C7" s="1"/>
      <c r="D7" s="1"/>
      <c r="E7" s="1"/>
      <c r="F7" s="1"/>
      <c r="G7" s="1"/>
      <c r="H7" s="1"/>
      <c r="I7" s="1"/>
      <c r="J7" s="1"/>
      <c r="K7" s="1"/>
      <c r="L7" s="1"/>
      <c r="M7" s="1"/>
      <c r="N7" s="1"/>
      <c r="O7" s="1"/>
      <c r="Z7" s="34"/>
      <c r="AA7" s="34"/>
      <c r="AB7" s="34"/>
      <c r="AC7" s="34"/>
      <c r="AD7" s="34"/>
      <c r="AE7" s="34"/>
      <c r="AF7" s="34"/>
      <c r="AG7" s="34"/>
      <c r="AH7" s="34"/>
      <c r="AI7" s="34"/>
      <c r="AJ7" s="34"/>
      <c r="AK7" s="34"/>
      <c r="AL7" s="34"/>
    </row>
    <row r="8" spans="1:38" x14ac:dyDescent="0.75">
      <c r="A8" s="6"/>
      <c r="B8" s="1"/>
      <c r="C8" s="1"/>
      <c r="D8" s="1"/>
      <c r="E8" s="1"/>
      <c r="F8" s="1"/>
      <c r="G8" s="1"/>
      <c r="H8" s="1"/>
      <c r="I8" s="1"/>
      <c r="J8" s="1"/>
      <c r="K8" s="1"/>
      <c r="L8" s="1"/>
      <c r="M8" s="1"/>
      <c r="N8" s="1"/>
      <c r="O8" s="1"/>
      <c r="Z8" s="34"/>
      <c r="AA8" s="34"/>
      <c r="AB8" s="34"/>
      <c r="AC8" s="34"/>
      <c r="AD8" s="34"/>
      <c r="AE8" s="34"/>
      <c r="AF8" s="34"/>
      <c r="AG8" s="34"/>
      <c r="AH8" s="34"/>
      <c r="AI8" s="34"/>
      <c r="AJ8" s="34"/>
      <c r="AK8" s="34"/>
      <c r="AL8" s="34"/>
    </row>
    <row r="9" spans="1:38" x14ac:dyDescent="0.75">
      <c r="A9" s="6"/>
      <c r="B9" s="1"/>
      <c r="C9" s="1"/>
      <c r="D9" s="1"/>
      <c r="E9" s="1"/>
      <c r="F9" s="1"/>
      <c r="G9" s="1"/>
      <c r="H9" s="1"/>
      <c r="I9" s="1"/>
      <c r="J9" s="1"/>
      <c r="K9" s="1"/>
      <c r="L9" s="1"/>
      <c r="M9" s="1"/>
      <c r="N9" s="1"/>
      <c r="O9" s="1"/>
      <c r="Z9" s="34"/>
      <c r="AA9" s="34"/>
      <c r="AB9" s="34"/>
      <c r="AC9" s="34"/>
      <c r="AD9" s="34"/>
      <c r="AE9" s="34"/>
      <c r="AF9" s="34"/>
      <c r="AG9" s="34"/>
      <c r="AH9" s="34"/>
      <c r="AI9" s="34"/>
      <c r="AJ9" s="34"/>
      <c r="AK9" s="34"/>
      <c r="AL9" s="34"/>
    </row>
    <row r="10" spans="1:38" x14ac:dyDescent="0.75">
      <c r="A10" s="6"/>
      <c r="B10" s="1"/>
      <c r="C10" s="1"/>
      <c r="D10" s="1"/>
      <c r="E10" s="1"/>
      <c r="F10" s="1"/>
      <c r="G10" s="1"/>
      <c r="H10" s="1"/>
      <c r="I10" s="1"/>
      <c r="J10" s="1"/>
      <c r="K10" s="1"/>
      <c r="L10" s="1"/>
      <c r="M10" s="1"/>
      <c r="N10" s="1"/>
      <c r="O10" s="1"/>
      <c r="Z10" s="34"/>
      <c r="AA10" s="34"/>
      <c r="AB10" s="34"/>
      <c r="AC10" s="34"/>
      <c r="AD10" s="34"/>
      <c r="AE10" s="34"/>
      <c r="AF10" s="34"/>
      <c r="AG10" s="34"/>
      <c r="AH10" s="34"/>
      <c r="AI10" s="34"/>
      <c r="AJ10" s="34"/>
      <c r="AK10" s="34"/>
      <c r="AL10" s="34"/>
    </row>
    <row r="11" spans="1:38" x14ac:dyDescent="0.75">
      <c r="A11" s="6"/>
      <c r="B11" s="6" t="s">
        <v>419</v>
      </c>
      <c r="C11" s="1"/>
      <c r="D11" s="1"/>
      <c r="E11" s="1"/>
      <c r="F11" s="1"/>
      <c r="G11" s="1"/>
      <c r="H11" s="1"/>
      <c r="I11" s="1"/>
      <c r="J11" s="1"/>
      <c r="K11" s="1"/>
      <c r="L11" s="1"/>
      <c r="M11" s="1"/>
      <c r="N11" s="1"/>
      <c r="O11" s="1"/>
      <c r="Z11" s="34"/>
      <c r="AA11" s="34"/>
      <c r="AB11" s="34"/>
      <c r="AC11" s="34"/>
      <c r="AD11" s="34"/>
      <c r="AE11" s="34"/>
      <c r="AF11" s="34"/>
      <c r="AG11" s="34"/>
      <c r="AH11" s="34"/>
      <c r="AI11" s="34"/>
      <c r="AJ11" s="34"/>
      <c r="AK11" s="34"/>
      <c r="AL11" s="34"/>
    </row>
    <row r="12" spans="1:38" x14ac:dyDescent="0.75">
      <c r="A12" s="6"/>
      <c r="B12" s="1"/>
      <c r="C12" s="1"/>
      <c r="D12" s="1"/>
      <c r="E12" s="1"/>
      <c r="F12" s="1"/>
      <c r="G12" s="1"/>
      <c r="H12" s="1"/>
      <c r="I12" s="1"/>
      <c r="J12" s="1"/>
      <c r="K12" s="1"/>
      <c r="L12" s="1"/>
      <c r="M12" s="1"/>
      <c r="N12" s="1"/>
      <c r="O12" s="1"/>
      <c r="Z12" s="34"/>
      <c r="AA12" s="34"/>
      <c r="AB12" s="34"/>
      <c r="AC12" s="34"/>
      <c r="AD12" s="34"/>
      <c r="AE12" s="34"/>
      <c r="AF12" s="34"/>
      <c r="AG12" s="34"/>
      <c r="AH12" s="34"/>
      <c r="AI12" s="34"/>
      <c r="AJ12" s="34"/>
      <c r="AK12" s="34"/>
      <c r="AL12" s="34"/>
    </row>
    <row r="13" spans="1:38" ht="18.5" x14ac:dyDescent="0.9">
      <c r="A13" s="6"/>
      <c r="B13" s="12" t="s">
        <v>247</v>
      </c>
      <c r="C13" s="12"/>
      <c r="D13" s="12"/>
      <c r="E13" s="12"/>
      <c r="F13" s="12"/>
      <c r="G13" s="1"/>
      <c r="H13" s="1"/>
      <c r="I13" s="1"/>
      <c r="J13" s="1"/>
      <c r="K13" s="1"/>
      <c r="L13" s="1"/>
      <c r="M13" s="1"/>
      <c r="N13" s="1"/>
      <c r="O13" s="1"/>
      <c r="Z13" s="34"/>
      <c r="AA13" s="34"/>
      <c r="AB13" s="34"/>
      <c r="AC13" s="34"/>
      <c r="AD13" s="34"/>
      <c r="AE13" s="34"/>
      <c r="AF13" s="34"/>
      <c r="AG13" s="34"/>
      <c r="AH13" s="34"/>
      <c r="AI13" s="34"/>
      <c r="AJ13" s="34"/>
      <c r="AK13" s="34"/>
      <c r="AL13" s="34"/>
    </row>
    <row r="14" spans="1:38" ht="18.5" x14ac:dyDescent="0.9">
      <c r="B14" s="12"/>
      <c r="C14" s="12"/>
      <c r="D14" s="12"/>
      <c r="E14" s="12"/>
      <c r="F14" s="12"/>
      <c r="G14" s="1"/>
      <c r="H14" s="1"/>
      <c r="I14" s="1"/>
      <c r="J14" s="1"/>
      <c r="K14" s="1"/>
      <c r="L14" s="1"/>
      <c r="M14" s="1"/>
      <c r="N14" s="1"/>
      <c r="O14" s="1"/>
      <c r="Z14" s="34"/>
      <c r="AA14" s="34"/>
      <c r="AB14" s="34"/>
      <c r="AC14" s="34"/>
      <c r="AD14" s="34"/>
      <c r="AE14" s="34"/>
      <c r="AF14" s="34"/>
      <c r="AG14" s="34"/>
      <c r="AH14" s="34"/>
      <c r="AI14" s="34"/>
      <c r="AJ14" s="34"/>
      <c r="AK14" s="34"/>
      <c r="AL14" s="34"/>
    </row>
    <row r="15" spans="1:38" x14ac:dyDescent="0.75">
      <c r="B15" s="259" t="s">
        <v>1013</v>
      </c>
      <c r="C15" s="284"/>
      <c r="D15" s="284"/>
      <c r="E15" s="284"/>
      <c r="F15" s="284"/>
      <c r="G15" s="284"/>
      <c r="H15" s="260"/>
      <c r="I15" s="230" t="s">
        <v>865</v>
      </c>
      <c r="J15" s="230"/>
      <c r="K15" s="230"/>
      <c r="L15" s="231"/>
      <c r="M15" s="1"/>
      <c r="N15" s="1"/>
      <c r="O15" s="1"/>
      <c r="Z15" s="34"/>
      <c r="AA15" s="34"/>
      <c r="AB15" s="34"/>
      <c r="AC15" s="34"/>
      <c r="AD15" s="34"/>
      <c r="AE15" s="34"/>
      <c r="AF15" s="34"/>
      <c r="AG15" s="34"/>
      <c r="AH15" s="34"/>
      <c r="AI15" s="34"/>
      <c r="AJ15" s="34"/>
      <c r="AK15" s="34"/>
      <c r="AL15" s="34"/>
    </row>
    <row r="16" spans="1:38" ht="14.75" customHeight="1" x14ac:dyDescent="0.75">
      <c r="B16" s="25"/>
      <c r="C16" s="1"/>
      <c r="D16" s="1"/>
      <c r="E16" s="1"/>
      <c r="F16" s="1"/>
      <c r="H16" s="51"/>
      <c r="I16" s="269" t="s">
        <v>1062</v>
      </c>
      <c r="J16" s="270"/>
      <c r="K16" s="270"/>
      <c r="L16" s="271"/>
      <c r="M16" s="1"/>
      <c r="N16" s="1"/>
      <c r="O16" s="1"/>
      <c r="Z16" s="34"/>
      <c r="AA16" s="34"/>
      <c r="AB16" s="34"/>
      <c r="AC16" s="34"/>
      <c r="AD16" s="34"/>
      <c r="AE16" s="34"/>
      <c r="AF16" s="34"/>
      <c r="AG16" s="34"/>
      <c r="AH16" s="34"/>
      <c r="AI16" s="34"/>
      <c r="AJ16" s="34"/>
      <c r="AK16" s="34"/>
      <c r="AL16" s="34"/>
    </row>
    <row r="17" spans="2:38" x14ac:dyDescent="0.75">
      <c r="B17" s="25"/>
      <c r="C17" s="1"/>
      <c r="D17" s="1"/>
      <c r="E17" s="1"/>
      <c r="F17" s="1"/>
      <c r="G17" s="11"/>
      <c r="H17" s="51"/>
      <c r="I17" s="272"/>
      <c r="J17" s="265"/>
      <c r="K17" s="265"/>
      <c r="L17" s="273"/>
      <c r="M17" s="1"/>
      <c r="N17" s="1"/>
      <c r="O17" s="1"/>
      <c r="Z17" s="34"/>
      <c r="AA17" s="34"/>
      <c r="AB17" s="34"/>
      <c r="AC17" s="34"/>
      <c r="AD17" s="34"/>
      <c r="AE17" s="34"/>
      <c r="AF17" s="34"/>
      <c r="AG17" s="34"/>
      <c r="AH17" s="34"/>
      <c r="AI17" s="34"/>
      <c r="AJ17" s="34"/>
      <c r="AK17" s="34"/>
      <c r="AL17" s="34"/>
    </row>
    <row r="18" spans="2:38" x14ac:dyDescent="0.75">
      <c r="B18" s="25"/>
      <c r="C18" s="1"/>
      <c r="D18" s="1"/>
      <c r="E18" s="1"/>
      <c r="F18" s="1"/>
      <c r="G18" s="11"/>
      <c r="H18" s="51"/>
      <c r="I18" s="272"/>
      <c r="J18" s="265"/>
      <c r="K18" s="265"/>
      <c r="L18" s="273"/>
      <c r="M18" s="1"/>
      <c r="N18" s="1"/>
      <c r="O18" s="1"/>
      <c r="Z18" s="34"/>
      <c r="AA18" s="34"/>
      <c r="AB18" s="34"/>
      <c r="AC18" s="34"/>
      <c r="AD18" s="34"/>
      <c r="AE18" s="34"/>
      <c r="AF18" s="34"/>
      <c r="AG18" s="34"/>
      <c r="AH18" s="34"/>
      <c r="AI18" s="34"/>
      <c r="AJ18" s="34"/>
      <c r="AK18" s="34"/>
      <c r="AL18" s="34"/>
    </row>
    <row r="19" spans="2:38" x14ac:dyDescent="0.75">
      <c r="B19" s="25"/>
      <c r="C19" s="1"/>
      <c r="D19" s="1"/>
      <c r="E19" s="1"/>
      <c r="F19" s="1"/>
      <c r="G19" s="11"/>
      <c r="H19" s="51"/>
      <c r="I19" s="272"/>
      <c r="J19" s="265"/>
      <c r="K19" s="265"/>
      <c r="L19" s="273"/>
      <c r="M19" s="1"/>
      <c r="N19" s="1"/>
      <c r="O19" s="1"/>
      <c r="Z19" s="34"/>
      <c r="AA19" s="34"/>
      <c r="AB19" s="34"/>
      <c r="AC19" s="34"/>
      <c r="AD19" s="34"/>
      <c r="AE19" s="34"/>
      <c r="AF19" s="34"/>
      <c r="AG19" s="34"/>
      <c r="AH19" s="34"/>
      <c r="AI19" s="34"/>
      <c r="AJ19" s="34"/>
      <c r="AK19" s="34"/>
      <c r="AL19" s="34"/>
    </row>
    <row r="20" spans="2:38" x14ac:dyDescent="0.75">
      <c r="B20" s="25"/>
      <c r="C20" s="1"/>
      <c r="D20" s="1"/>
      <c r="E20" s="1"/>
      <c r="F20" s="1"/>
      <c r="G20" s="11"/>
      <c r="H20" s="51"/>
      <c r="I20" s="272"/>
      <c r="J20" s="265"/>
      <c r="K20" s="265"/>
      <c r="L20" s="273"/>
      <c r="M20" s="1"/>
      <c r="N20" s="1"/>
      <c r="O20" s="1"/>
      <c r="Z20" s="34"/>
      <c r="AA20" s="34"/>
      <c r="AB20" s="34"/>
      <c r="AC20" s="34"/>
      <c r="AD20" s="34"/>
      <c r="AE20" s="34"/>
      <c r="AF20" s="34"/>
      <c r="AG20" s="34"/>
      <c r="AH20" s="34"/>
      <c r="AI20" s="34"/>
      <c r="AJ20" s="34"/>
      <c r="AK20" s="34"/>
      <c r="AL20" s="34"/>
    </row>
    <row r="21" spans="2:38" x14ac:dyDescent="0.75">
      <c r="B21" s="25"/>
      <c r="C21" s="1"/>
      <c r="D21" s="1"/>
      <c r="E21" s="1"/>
      <c r="F21" s="1"/>
      <c r="G21" s="11"/>
      <c r="H21" s="51"/>
      <c r="I21" s="272"/>
      <c r="J21" s="265"/>
      <c r="K21" s="265"/>
      <c r="L21" s="273"/>
      <c r="M21" s="1"/>
      <c r="N21" s="1"/>
      <c r="O21" s="1"/>
      <c r="Z21" s="34"/>
      <c r="AA21" s="34"/>
      <c r="AB21" s="34"/>
      <c r="AC21" s="34"/>
      <c r="AD21" s="34"/>
      <c r="AE21" s="34"/>
      <c r="AF21" s="34"/>
      <c r="AG21" s="34"/>
      <c r="AH21" s="34"/>
      <c r="AI21" s="34"/>
      <c r="AJ21" s="34"/>
      <c r="AK21" s="34"/>
      <c r="AL21" s="34"/>
    </row>
    <row r="22" spans="2:38" x14ac:dyDescent="0.75">
      <c r="B22" s="25"/>
      <c r="C22" s="1"/>
      <c r="D22" s="1"/>
      <c r="E22" s="1"/>
      <c r="F22" s="1"/>
      <c r="G22" s="11"/>
      <c r="H22" s="51"/>
      <c r="I22" s="272"/>
      <c r="J22" s="265"/>
      <c r="K22" s="265"/>
      <c r="L22" s="273"/>
      <c r="M22" s="1"/>
      <c r="N22" s="1"/>
      <c r="O22" s="1"/>
      <c r="Z22" s="34"/>
      <c r="AA22" s="34"/>
      <c r="AB22" s="34"/>
      <c r="AC22" s="34"/>
      <c r="AD22" s="34"/>
      <c r="AE22" s="34"/>
      <c r="AF22" s="34"/>
      <c r="AG22" s="34"/>
      <c r="AH22" s="34"/>
      <c r="AI22" s="34"/>
      <c r="AJ22" s="34"/>
      <c r="AK22" s="34"/>
      <c r="AL22" s="34"/>
    </row>
    <row r="23" spans="2:38" x14ac:dyDescent="0.75">
      <c r="B23" s="25"/>
      <c r="C23" s="1"/>
      <c r="D23" s="1"/>
      <c r="E23" s="1"/>
      <c r="F23" s="1"/>
      <c r="G23" s="11"/>
      <c r="H23" s="51"/>
      <c r="I23" s="272"/>
      <c r="J23" s="265"/>
      <c r="K23" s="265"/>
      <c r="L23" s="273"/>
      <c r="M23" s="1"/>
      <c r="N23" s="1"/>
      <c r="O23" s="1"/>
      <c r="Z23" s="34"/>
      <c r="AA23" s="34"/>
      <c r="AB23" s="34"/>
      <c r="AC23" s="34"/>
      <c r="AD23" s="34"/>
      <c r="AE23" s="34"/>
      <c r="AF23" s="34"/>
      <c r="AG23" s="34"/>
      <c r="AH23" s="34"/>
      <c r="AI23" s="34"/>
      <c r="AJ23" s="34"/>
      <c r="AK23" s="34"/>
      <c r="AL23" s="34"/>
    </row>
    <row r="24" spans="2:38" x14ac:dyDescent="0.75">
      <c r="B24" s="25"/>
      <c r="C24" s="1"/>
      <c r="D24" s="1"/>
      <c r="E24" s="1"/>
      <c r="F24" s="1"/>
      <c r="G24" s="11"/>
      <c r="H24" s="51"/>
      <c r="I24" s="11"/>
      <c r="J24" s="11"/>
      <c r="K24" s="11"/>
      <c r="L24" s="51"/>
      <c r="M24" s="1"/>
      <c r="N24" s="1"/>
      <c r="O24" s="1"/>
      <c r="Z24" s="34"/>
      <c r="AA24" s="34"/>
      <c r="AB24" s="34"/>
      <c r="AC24" s="34"/>
      <c r="AD24" s="34"/>
      <c r="AE24" s="34"/>
      <c r="AF24" s="34"/>
      <c r="AG24" s="34"/>
      <c r="AH24" s="34"/>
      <c r="AI24" s="34"/>
      <c r="AJ24" s="34"/>
      <c r="AK24" s="34"/>
      <c r="AL24" s="34"/>
    </row>
    <row r="25" spans="2:38" ht="18.5" x14ac:dyDescent="0.9">
      <c r="B25" s="104"/>
      <c r="C25" s="1"/>
      <c r="D25" s="1"/>
      <c r="E25" s="1"/>
      <c r="F25" s="1"/>
      <c r="G25" s="11"/>
      <c r="H25" s="51"/>
      <c r="I25" s="11"/>
      <c r="J25" s="11"/>
      <c r="K25" s="11"/>
      <c r="L25" s="51"/>
      <c r="M25" s="1"/>
      <c r="N25" s="1"/>
      <c r="O25" s="1"/>
      <c r="Z25" s="34"/>
      <c r="AA25" s="34"/>
      <c r="AB25" s="34"/>
      <c r="AC25" s="34"/>
      <c r="AD25" s="34"/>
      <c r="AE25" s="34"/>
      <c r="AF25" s="34"/>
      <c r="AG25" s="34"/>
      <c r="AH25" s="34"/>
      <c r="AI25" s="34"/>
      <c r="AJ25" s="34"/>
      <c r="AK25" s="34"/>
      <c r="AL25" s="34"/>
    </row>
    <row r="26" spans="2:38" x14ac:dyDescent="0.75">
      <c r="B26" s="25"/>
      <c r="C26" s="1"/>
      <c r="D26" s="1"/>
      <c r="E26" s="1"/>
      <c r="F26" s="1"/>
      <c r="G26" s="11"/>
      <c r="H26" s="51"/>
      <c r="I26" s="11"/>
      <c r="J26" s="11"/>
      <c r="K26" s="11"/>
      <c r="L26" s="51"/>
      <c r="M26" s="1"/>
      <c r="N26" s="1"/>
      <c r="O26" s="1"/>
      <c r="Z26" s="34"/>
      <c r="AA26" s="34"/>
      <c r="AB26" s="34"/>
      <c r="AC26" s="34"/>
      <c r="AD26" s="34"/>
      <c r="AE26" s="34"/>
      <c r="AF26" s="34"/>
      <c r="AG26" s="34"/>
      <c r="AH26" s="34"/>
      <c r="AI26" s="34"/>
      <c r="AJ26" s="34"/>
      <c r="AK26" s="34"/>
      <c r="AL26" s="34"/>
    </row>
    <row r="27" spans="2:38" x14ac:dyDescent="0.75">
      <c r="B27" s="25"/>
      <c r="C27" s="1"/>
      <c r="D27" s="1"/>
      <c r="E27" s="1"/>
      <c r="F27" s="1"/>
      <c r="G27" s="11"/>
      <c r="H27" s="51"/>
      <c r="I27" s="11"/>
      <c r="J27" s="11"/>
      <c r="K27" s="11"/>
      <c r="L27" s="51"/>
      <c r="M27" s="1"/>
      <c r="N27" s="1"/>
      <c r="O27" s="1"/>
      <c r="Z27" s="34"/>
      <c r="AA27" s="34"/>
      <c r="AB27" s="34"/>
      <c r="AC27" s="34"/>
      <c r="AD27" s="34"/>
      <c r="AE27" s="34"/>
      <c r="AF27" s="34"/>
      <c r="AG27" s="34"/>
      <c r="AH27" s="34"/>
      <c r="AI27" s="34"/>
      <c r="AJ27" s="34"/>
      <c r="AK27" s="34"/>
      <c r="AL27" s="34"/>
    </row>
    <row r="28" spans="2:38" x14ac:dyDescent="0.75">
      <c r="B28" s="25"/>
      <c r="C28" s="1"/>
      <c r="D28" s="1"/>
      <c r="E28" s="1"/>
      <c r="F28" s="1"/>
      <c r="G28" s="11"/>
      <c r="H28" s="51"/>
      <c r="I28" s="11"/>
      <c r="J28" s="11"/>
      <c r="K28" s="11"/>
      <c r="L28" s="51"/>
      <c r="M28" s="1"/>
      <c r="N28" s="1"/>
      <c r="O28" s="1"/>
      <c r="Z28" s="34"/>
      <c r="AA28" s="34"/>
      <c r="AB28" s="34"/>
      <c r="AC28" s="34"/>
      <c r="AD28" s="34"/>
      <c r="AE28" s="34"/>
      <c r="AF28" s="34"/>
      <c r="AG28" s="34"/>
      <c r="AH28" s="34"/>
      <c r="AI28" s="34"/>
      <c r="AJ28" s="34"/>
      <c r="AK28" s="34"/>
      <c r="AL28" s="34"/>
    </row>
    <row r="29" spans="2:38" x14ac:dyDescent="0.75">
      <c r="B29" s="25"/>
      <c r="C29" s="1"/>
      <c r="D29" s="1"/>
      <c r="E29" s="1"/>
      <c r="F29" s="1"/>
      <c r="G29" s="11"/>
      <c r="H29" s="51"/>
      <c r="I29" s="11"/>
      <c r="J29" s="11"/>
      <c r="K29" s="11"/>
      <c r="L29" s="51"/>
      <c r="M29" s="1"/>
      <c r="N29" s="1"/>
      <c r="O29" s="1"/>
      <c r="Z29" s="34"/>
      <c r="AA29" s="34"/>
      <c r="AB29" s="34"/>
      <c r="AC29" s="34"/>
      <c r="AD29" s="34"/>
      <c r="AE29" s="34"/>
      <c r="AF29" s="34"/>
      <c r="AG29" s="34"/>
      <c r="AH29" s="34"/>
      <c r="AI29" s="34"/>
      <c r="AJ29" s="34"/>
      <c r="AK29" s="34"/>
      <c r="AL29" s="34"/>
    </row>
    <row r="30" spans="2:38" x14ac:dyDescent="0.75">
      <c r="B30" s="25"/>
      <c r="C30" s="1"/>
      <c r="D30" s="1"/>
      <c r="E30" s="1"/>
      <c r="F30" s="1"/>
      <c r="G30" s="11"/>
      <c r="H30" s="51"/>
      <c r="I30" s="11"/>
      <c r="J30" s="11"/>
      <c r="K30" s="11"/>
      <c r="L30" s="51"/>
      <c r="M30" s="1"/>
      <c r="N30" s="1"/>
      <c r="O30" s="1"/>
      <c r="Z30" s="34"/>
      <c r="AA30" s="34"/>
      <c r="AB30" s="34"/>
      <c r="AC30" s="34"/>
      <c r="AD30" s="34"/>
      <c r="AE30" s="34"/>
      <c r="AF30" s="34"/>
      <c r="AG30" s="34"/>
      <c r="AH30" s="34"/>
      <c r="AI30" s="34"/>
      <c r="AJ30" s="34"/>
      <c r="AK30" s="34"/>
      <c r="AL30" s="34"/>
    </row>
    <row r="31" spans="2:38" x14ac:dyDescent="0.75">
      <c r="B31" s="25"/>
      <c r="C31" s="1"/>
      <c r="D31" s="1"/>
      <c r="E31" s="1"/>
      <c r="F31" s="1"/>
      <c r="G31" s="11"/>
      <c r="H31" s="51"/>
      <c r="I31" s="11"/>
      <c r="J31" s="11"/>
      <c r="K31" s="11"/>
      <c r="L31" s="51"/>
      <c r="M31" s="1"/>
      <c r="N31" s="1"/>
      <c r="O31" s="1"/>
      <c r="Z31" s="34"/>
      <c r="AA31" s="34"/>
      <c r="AB31" s="34"/>
      <c r="AC31" s="34"/>
      <c r="AD31" s="34"/>
      <c r="AE31" s="34"/>
      <c r="AF31" s="34"/>
      <c r="AG31" s="34"/>
      <c r="AH31" s="34"/>
      <c r="AI31" s="34"/>
      <c r="AJ31" s="34"/>
      <c r="AK31" s="34"/>
      <c r="AL31" s="34"/>
    </row>
    <row r="32" spans="2:38" x14ac:dyDescent="0.75">
      <c r="B32" s="48"/>
      <c r="C32" s="5"/>
      <c r="D32" s="5"/>
      <c r="E32" s="5"/>
      <c r="F32" s="5"/>
      <c r="G32" s="11"/>
      <c r="H32" s="51"/>
      <c r="I32" s="11"/>
      <c r="J32" s="11"/>
      <c r="K32" s="11"/>
      <c r="L32" s="51"/>
      <c r="M32" s="1"/>
      <c r="N32" s="1"/>
      <c r="O32" s="1"/>
      <c r="Z32" s="34"/>
      <c r="AA32" s="34"/>
      <c r="AB32" s="34"/>
      <c r="AC32" s="34"/>
      <c r="AD32" s="34"/>
      <c r="AE32" s="34"/>
      <c r="AF32" s="34"/>
      <c r="AG32" s="34"/>
      <c r="AH32" s="34"/>
      <c r="AI32" s="34"/>
      <c r="AJ32" s="34"/>
      <c r="AK32" s="34"/>
      <c r="AL32" s="34"/>
    </row>
    <row r="33" spans="2:38" x14ac:dyDescent="0.75">
      <c r="B33" s="25"/>
      <c r="C33" s="11"/>
      <c r="D33" s="11"/>
      <c r="E33" s="11"/>
      <c r="F33" s="11"/>
      <c r="G33" s="11"/>
      <c r="H33" s="51"/>
      <c r="I33" s="11"/>
      <c r="J33" s="11"/>
      <c r="K33" s="11"/>
      <c r="L33" s="51"/>
      <c r="M33" s="1"/>
      <c r="N33" s="1"/>
      <c r="O33" s="1"/>
      <c r="Z33" s="34"/>
      <c r="AA33" s="34"/>
      <c r="AB33" s="34"/>
      <c r="AC33" s="34"/>
      <c r="AD33" s="34"/>
      <c r="AE33" s="34"/>
      <c r="AF33" s="34"/>
      <c r="AG33" s="34"/>
      <c r="AH33" s="34"/>
      <c r="AI33" s="34"/>
      <c r="AJ33" s="34"/>
      <c r="AK33" s="34"/>
      <c r="AL33" s="34"/>
    </row>
    <row r="34" spans="2:38" x14ac:dyDescent="0.75">
      <c r="B34" s="25"/>
      <c r="C34" s="11"/>
      <c r="D34" s="11"/>
      <c r="E34" s="11"/>
      <c r="F34" s="11"/>
      <c r="G34" s="11"/>
      <c r="H34" s="51"/>
      <c r="I34" s="11"/>
      <c r="J34" s="11"/>
      <c r="K34" s="11"/>
      <c r="L34" s="51"/>
      <c r="M34" s="1"/>
      <c r="N34" s="1"/>
      <c r="O34" s="1"/>
      <c r="Z34" s="34"/>
      <c r="AA34" s="34"/>
      <c r="AB34" s="34"/>
      <c r="AC34" s="34"/>
      <c r="AD34" s="34"/>
      <c r="AE34" s="34"/>
      <c r="AF34" s="34"/>
      <c r="AG34" s="34"/>
      <c r="AH34" s="34"/>
      <c r="AI34" s="34"/>
      <c r="AJ34" s="34"/>
      <c r="AK34" s="34"/>
      <c r="AL34" s="34"/>
    </row>
    <row r="35" spans="2:38" x14ac:dyDescent="0.75">
      <c r="B35" s="25"/>
      <c r="C35" s="11"/>
      <c r="D35" s="11"/>
      <c r="E35" s="11"/>
      <c r="F35" s="11"/>
      <c r="G35" s="11"/>
      <c r="H35" s="51"/>
      <c r="I35" s="11"/>
      <c r="J35" s="11"/>
      <c r="K35" s="11"/>
      <c r="L35" s="51"/>
      <c r="M35" s="1"/>
      <c r="N35" s="1"/>
      <c r="O35" s="1"/>
      <c r="Z35" s="34"/>
      <c r="AA35" s="34"/>
      <c r="AB35" s="34"/>
      <c r="AC35" s="34"/>
      <c r="AD35" s="34"/>
      <c r="AE35" s="34"/>
      <c r="AF35" s="34"/>
      <c r="AG35" s="34"/>
      <c r="AH35" s="34"/>
      <c r="AI35" s="34"/>
      <c r="AJ35" s="34"/>
      <c r="AK35" s="34"/>
      <c r="AL35" s="34"/>
    </row>
    <row r="36" spans="2:38" x14ac:dyDescent="0.75">
      <c r="B36" s="25"/>
      <c r="C36" s="5"/>
      <c r="D36" s="5"/>
      <c r="E36" s="5"/>
      <c r="F36" s="5"/>
      <c r="G36" s="11"/>
      <c r="H36" s="51"/>
      <c r="I36" s="11"/>
      <c r="J36" s="11"/>
      <c r="K36" s="11"/>
      <c r="L36" s="51"/>
      <c r="M36" s="1"/>
      <c r="N36" s="1"/>
      <c r="O36" s="1"/>
      <c r="Z36" s="34"/>
      <c r="AA36" s="34"/>
      <c r="AB36" s="34"/>
      <c r="AC36" s="34"/>
      <c r="AD36" s="34"/>
      <c r="AE36" s="34"/>
      <c r="AF36" s="34"/>
      <c r="AG36" s="34"/>
      <c r="AH36" s="34"/>
      <c r="AI36" s="34"/>
      <c r="AJ36" s="34"/>
      <c r="AK36" s="34"/>
      <c r="AL36" s="34"/>
    </row>
    <row r="37" spans="2:38" x14ac:dyDescent="0.75">
      <c r="B37" s="25"/>
      <c r="C37" s="5"/>
      <c r="D37" s="5"/>
      <c r="E37" s="5"/>
      <c r="F37" s="5"/>
      <c r="G37" s="11"/>
      <c r="H37" s="51"/>
      <c r="I37" s="229" t="s">
        <v>76</v>
      </c>
      <c r="J37" s="11"/>
      <c r="K37" s="11"/>
      <c r="L37" s="51"/>
      <c r="M37" s="1"/>
      <c r="N37" s="1"/>
      <c r="O37" s="1"/>
      <c r="Z37" s="34"/>
      <c r="AA37" s="34"/>
      <c r="AB37" s="34"/>
      <c r="AC37" s="34"/>
      <c r="AD37" s="34"/>
      <c r="AE37" s="34"/>
      <c r="AF37" s="34"/>
      <c r="AG37" s="34"/>
      <c r="AH37" s="34"/>
      <c r="AI37" s="34"/>
      <c r="AJ37" s="34"/>
      <c r="AK37" s="34"/>
      <c r="AL37" s="34"/>
    </row>
    <row r="38" spans="2:38" x14ac:dyDescent="0.75">
      <c r="B38" s="25"/>
      <c r="C38" s="5"/>
      <c r="D38" s="5"/>
      <c r="E38" s="5"/>
      <c r="F38" s="5"/>
      <c r="H38" s="26"/>
      <c r="I38" s="30" t="s">
        <v>441</v>
      </c>
      <c r="J38" s="11"/>
      <c r="K38" s="11"/>
      <c r="L38" s="51"/>
      <c r="M38" s="1"/>
      <c r="N38" s="1"/>
      <c r="O38" s="1"/>
      <c r="Z38" s="34"/>
      <c r="AA38" s="34"/>
      <c r="AB38" s="34"/>
      <c r="AC38" s="34"/>
      <c r="AD38" s="34"/>
      <c r="AE38" s="34"/>
      <c r="AF38" s="34"/>
      <c r="AG38" s="34"/>
      <c r="AH38" s="34"/>
      <c r="AI38" s="34"/>
      <c r="AJ38" s="34"/>
      <c r="AK38" s="34"/>
      <c r="AL38" s="34"/>
    </row>
    <row r="39" spans="2:38" x14ac:dyDescent="0.75">
      <c r="B39" s="25"/>
      <c r="C39" s="5"/>
      <c r="D39" s="5"/>
      <c r="E39" s="5"/>
      <c r="F39" s="5"/>
      <c r="G39" s="5"/>
      <c r="H39" s="26"/>
      <c r="I39" s="109" t="s">
        <v>915</v>
      </c>
      <c r="J39" s="1"/>
      <c r="K39" s="1"/>
      <c r="L39" s="26"/>
      <c r="M39" s="1"/>
      <c r="N39" s="1"/>
      <c r="O39" s="1"/>
      <c r="Z39" s="34"/>
      <c r="AA39" s="34"/>
      <c r="AB39" s="34"/>
      <c r="AC39" s="34"/>
      <c r="AD39" s="34"/>
      <c r="AE39" s="34"/>
      <c r="AF39" s="34"/>
      <c r="AG39" s="34"/>
      <c r="AH39" s="34"/>
      <c r="AI39" s="34"/>
      <c r="AJ39" s="34"/>
      <c r="AK39" s="34"/>
      <c r="AL39" s="34"/>
    </row>
    <row r="40" spans="2:38" x14ac:dyDescent="0.75">
      <c r="B40" s="25"/>
      <c r="C40" s="1"/>
      <c r="D40" s="1"/>
      <c r="E40" s="1"/>
      <c r="F40" s="1"/>
      <c r="G40" s="31"/>
      <c r="H40" s="232"/>
      <c r="I40" s="31"/>
      <c r="J40" s="31"/>
      <c r="K40" s="1"/>
      <c r="L40" s="26"/>
      <c r="M40" s="1"/>
      <c r="N40" s="1"/>
      <c r="O40" s="1"/>
      <c r="Z40" s="34"/>
      <c r="AA40" s="34"/>
      <c r="AB40" s="34"/>
      <c r="AC40" s="34"/>
      <c r="AD40" s="34"/>
      <c r="AE40" s="34"/>
      <c r="AF40" s="34"/>
      <c r="AG40" s="34"/>
      <c r="AH40" s="34"/>
      <c r="AI40" s="34"/>
      <c r="AJ40" s="34"/>
      <c r="AK40" s="34"/>
      <c r="AL40" s="34"/>
    </row>
    <row r="41" spans="2:38" x14ac:dyDescent="0.75">
      <c r="B41" s="25"/>
      <c r="C41" s="1"/>
      <c r="D41" s="1"/>
      <c r="E41" s="1"/>
      <c r="F41" s="1"/>
      <c r="G41" s="31"/>
      <c r="H41" s="232"/>
      <c r="I41" s="31"/>
      <c r="J41" s="31"/>
      <c r="K41" s="1"/>
      <c r="L41" s="26"/>
      <c r="M41" s="1"/>
      <c r="N41" s="1"/>
      <c r="O41" s="1"/>
      <c r="Z41" s="34"/>
      <c r="AA41" s="34"/>
      <c r="AB41" s="34"/>
      <c r="AC41" s="34"/>
      <c r="AD41" s="34"/>
      <c r="AE41" s="34"/>
      <c r="AF41" s="34"/>
      <c r="AG41" s="34"/>
      <c r="AH41" s="34"/>
      <c r="AI41" s="34"/>
      <c r="AJ41" s="34"/>
      <c r="AK41" s="34"/>
      <c r="AL41" s="34"/>
    </row>
    <row r="42" spans="2:38" x14ac:dyDescent="0.75">
      <c r="B42" s="25"/>
      <c r="C42" s="1"/>
      <c r="D42" s="1"/>
      <c r="E42" s="1"/>
      <c r="F42" s="1"/>
      <c r="G42" s="31"/>
      <c r="H42" s="232"/>
      <c r="I42" s="31"/>
      <c r="J42" s="31"/>
      <c r="K42" s="1"/>
      <c r="L42" s="26"/>
      <c r="M42" s="1"/>
      <c r="N42" s="1"/>
      <c r="O42" s="1"/>
      <c r="Z42" s="34"/>
      <c r="AA42" s="34"/>
      <c r="AB42" s="34"/>
      <c r="AC42" s="34"/>
      <c r="AD42" s="34"/>
      <c r="AE42" s="34"/>
      <c r="AF42" s="34"/>
      <c r="AG42" s="34"/>
      <c r="AH42" s="34"/>
      <c r="AI42" s="34"/>
      <c r="AJ42" s="34"/>
      <c r="AK42" s="34"/>
      <c r="AL42" s="34"/>
    </row>
    <row r="43" spans="2:38" x14ac:dyDescent="0.75">
      <c r="B43" s="49"/>
      <c r="C43" s="11"/>
      <c r="D43" s="11"/>
      <c r="E43" s="11"/>
      <c r="F43" s="11"/>
      <c r="G43" s="31"/>
      <c r="H43" s="232"/>
      <c r="I43" s="31"/>
      <c r="J43" s="31"/>
      <c r="K43" s="1"/>
      <c r="L43" s="26"/>
      <c r="M43" s="1"/>
      <c r="N43" s="1"/>
      <c r="O43" s="1"/>
      <c r="Z43" s="34"/>
      <c r="AA43" s="34"/>
      <c r="AB43" s="34"/>
      <c r="AC43" s="34"/>
      <c r="AD43" s="34"/>
      <c r="AE43" s="34"/>
      <c r="AF43" s="34"/>
      <c r="AG43" s="34"/>
      <c r="AH43" s="34"/>
      <c r="AI43" s="34"/>
      <c r="AJ43" s="34"/>
      <c r="AK43" s="34"/>
      <c r="AL43" s="34"/>
    </row>
    <row r="44" spans="2:38" x14ac:dyDescent="0.75">
      <c r="B44" s="49"/>
      <c r="C44" s="11"/>
      <c r="D44" s="11"/>
      <c r="E44" s="11"/>
      <c r="F44" s="11"/>
      <c r="G44" s="31"/>
      <c r="H44" s="232"/>
      <c r="I44" s="31"/>
      <c r="J44" s="31"/>
      <c r="K44" s="11"/>
      <c r="L44" s="51"/>
      <c r="M44" s="1"/>
      <c r="N44" s="1"/>
      <c r="O44" s="1"/>
      <c r="Z44" s="34"/>
      <c r="AA44" s="34"/>
      <c r="AB44" s="34"/>
      <c r="AC44" s="34"/>
      <c r="AD44" s="34"/>
      <c r="AE44" s="34"/>
      <c r="AF44" s="34"/>
      <c r="AG44" s="34"/>
      <c r="AH44" s="34"/>
      <c r="AI44" s="34"/>
      <c r="AJ44" s="34"/>
      <c r="AK44" s="34"/>
      <c r="AL44" s="34"/>
    </row>
    <row r="45" spans="2:38" x14ac:dyDescent="0.75">
      <c r="B45" s="124"/>
      <c r="C45" s="106"/>
      <c r="D45" s="106"/>
      <c r="E45" s="106"/>
      <c r="F45" s="106"/>
      <c r="G45" s="28"/>
      <c r="H45" s="29"/>
      <c r="I45" s="28"/>
      <c r="J45" s="28"/>
      <c r="K45" s="106"/>
      <c r="L45" s="107"/>
      <c r="M45" s="1"/>
      <c r="N45" s="1"/>
      <c r="O45" s="1"/>
      <c r="Z45" s="34"/>
      <c r="AA45" s="34"/>
      <c r="AB45" s="34"/>
      <c r="AC45" s="34"/>
      <c r="AD45" s="34"/>
      <c r="AE45" s="34"/>
      <c r="AF45" s="34"/>
      <c r="AG45" s="34"/>
      <c r="AH45" s="34"/>
      <c r="AI45" s="34"/>
      <c r="AJ45" s="34"/>
      <c r="AK45" s="34"/>
      <c r="AL45" s="34"/>
    </row>
    <row r="46" spans="2:38" x14ac:dyDescent="0.75">
      <c r="B46" s="1"/>
      <c r="C46" s="1"/>
      <c r="D46" s="1"/>
      <c r="E46" s="1"/>
      <c r="F46" s="1"/>
      <c r="G46" s="1"/>
      <c r="H46" s="1"/>
      <c r="I46" s="1"/>
      <c r="J46" s="1"/>
      <c r="K46" s="1"/>
      <c r="L46" s="1"/>
      <c r="M46" s="1"/>
      <c r="N46" s="1"/>
      <c r="O46" s="1"/>
      <c r="Z46" s="34"/>
      <c r="AA46" s="34"/>
      <c r="AB46" s="34"/>
      <c r="AC46" s="34"/>
      <c r="AD46" s="34"/>
      <c r="AE46" s="34"/>
      <c r="AF46" s="34"/>
      <c r="AG46" s="34"/>
      <c r="AH46" s="34"/>
      <c r="AI46" s="34"/>
      <c r="AJ46" s="34"/>
      <c r="AK46" s="34"/>
      <c r="AL46" s="34"/>
    </row>
    <row r="47" spans="2:38" hidden="1" x14ac:dyDescent="0.75">
      <c r="B47" s="265"/>
      <c r="C47" s="265"/>
      <c r="D47" s="265"/>
      <c r="E47" s="265"/>
      <c r="F47" s="265"/>
      <c r="G47" s="265"/>
      <c r="H47" s="265"/>
      <c r="I47" s="265"/>
      <c r="J47" s="265"/>
      <c r="K47" s="265"/>
      <c r="L47" s="11"/>
      <c r="M47" s="11"/>
      <c r="N47" s="11"/>
      <c r="O47" s="11"/>
      <c r="P47" s="11"/>
      <c r="Q47" s="11"/>
      <c r="R47" s="11"/>
      <c r="S47" s="11"/>
      <c r="T47" s="11"/>
      <c r="U47" s="11"/>
      <c r="V47" s="11"/>
      <c r="W47" s="11"/>
      <c r="Z47" s="34"/>
      <c r="AA47" s="34"/>
      <c r="AB47" s="34"/>
      <c r="AC47" s="34"/>
      <c r="AD47" s="34"/>
      <c r="AE47" s="34"/>
      <c r="AF47" s="34"/>
      <c r="AG47" s="34"/>
      <c r="AH47" s="34"/>
      <c r="AI47" s="34"/>
      <c r="AJ47" s="34"/>
      <c r="AK47" s="34"/>
      <c r="AL47" s="34"/>
    </row>
    <row r="48" spans="2:38" hidden="1" x14ac:dyDescent="0.75">
      <c r="B48" s="11"/>
      <c r="C48" s="11"/>
      <c r="D48" s="11"/>
      <c r="E48" s="11"/>
      <c r="F48" s="11"/>
      <c r="G48" s="11"/>
      <c r="H48" s="11"/>
      <c r="I48" s="11"/>
      <c r="J48" s="11"/>
      <c r="K48" s="11"/>
      <c r="L48" s="11"/>
      <c r="M48" s="11"/>
      <c r="N48" s="11"/>
      <c r="O48" s="11"/>
      <c r="P48" s="11"/>
      <c r="Q48" s="11"/>
      <c r="R48" s="11"/>
      <c r="S48" s="11"/>
      <c r="T48" s="11"/>
      <c r="U48" s="11"/>
      <c r="V48" s="11"/>
      <c r="W48" s="11"/>
      <c r="Z48" s="34"/>
      <c r="AA48" s="34"/>
      <c r="AB48" s="34"/>
      <c r="AC48" s="34"/>
      <c r="AD48" s="34"/>
      <c r="AE48" s="34"/>
      <c r="AF48" s="34"/>
      <c r="AG48" s="34"/>
      <c r="AH48" s="34"/>
      <c r="AI48" s="34"/>
      <c r="AJ48" s="34"/>
      <c r="AK48" s="34"/>
      <c r="AL48" s="34"/>
    </row>
    <row r="49" spans="2:38" hidden="1" x14ac:dyDescent="0.75">
      <c r="B49" s="5"/>
      <c r="C49" s="5"/>
      <c r="D49" s="5"/>
      <c r="E49" s="5"/>
      <c r="F49" s="5"/>
      <c r="G49" s="5"/>
      <c r="H49" s="5"/>
      <c r="I49" s="5"/>
      <c r="J49" s="5"/>
      <c r="K49" s="5"/>
      <c r="L49" s="5"/>
      <c r="M49" s="5"/>
      <c r="N49" s="5"/>
      <c r="O49" s="5"/>
      <c r="P49" s="5"/>
      <c r="Q49" s="5"/>
      <c r="R49" s="5"/>
      <c r="S49" s="5"/>
      <c r="T49" s="5"/>
      <c r="U49" s="5"/>
      <c r="V49" s="5"/>
      <c r="W49" s="5"/>
      <c r="Z49" s="34"/>
      <c r="AA49" s="34"/>
      <c r="AB49" s="34"/>
      <c r="AC49" s="34"/>
      <c r="AD49" s="34"/>
      <c r="AE49" s="34"/>
      <c r="AF49" s="34"/>
      <c r="AG49" s="34"/>
      <c r="AH49" s="34"/>
      <c r="AI49" s="34"/>
      <c r="AJ49" s="34"/>
      <c r="AK49" s="34"/>
      <c r="AL49" s="34"/>
    </row>
    <row r="50" spans="2:38" hidden="1" x14ac:dyDescent="0.75">
      <c r="B50" s="5"/>
      <c r="C50" s="5"/>
      <c r="D50" s="5"/>
      <c r="E50" s="5"/>
      <c r="F50" s="5"/>
      <c r="G50" s="5"/>
      <c r="H50" s="5"/>
      <c r="I50" s="5"/>
      <c r="J50" s="5"/>
      <c r="K50" s="5"/>
      <c r="L50" s="5"/>
      <c r="M50" s="5"/>
      <c r="N50" s="5"/>
      <c r="O50" s="5"/>
      <c r="P50" s="5"/>
      <c r="Q50" s="5"/>
      <c r="R50" s="5"/>
      <c r="S50" s="5"/>
      <c r="T50" s="5"/>
      <c r="U50" s="5"/>
      <c r="V50" s="5"/>
      <c r="W50" s="5"/>
      <c r="Z50" s="34"/>
      <c r="AA50" s="34"/>
      <c r="AB50" s="34"/>
      <c r="AC50" s="34"/>
      <c r="AD50" s="34"/>
      <c r="AE50" s="34"/>
      <c r="AF50" s="34"/>
      <c r="AG50" s="34"/>
      <c r="AH50" s="34"/>
      <c r="AI50" s="34"/>
      <c r="AJ50" s="34"/>
      <c r="AK50" s="34"/>
      <c r="AL50" s="34"/>
    </row>
    <row r="51" spans="2:38" hidden="1" x14ac:dyDescent="0.75">
      <c r="B51" s="5"/>
      <c r="C51" s="5"/>
      <c r="D51" s="5"/>
      <c r="E51" s="5"/>
      <c r="F51" s="5"/>
      <c r="G51" s="5"/>
      <c r="H51" s="5"/>
      <c r="I51" s="5"/>
      <c r="J51" s="5"/>
      <c r="K51" s="5"/>
      <c r="L51" s="5"/>
      <c r="M51" s="5"/>
      <c r="N51" s="5"/>
      <c r="O51" s="5"/>
      <c r="P51" s="5"/>
      <c r="Q51" s="5"/>
      <c r="R51" s="5"/>
      <c r="S51" s="5"/>
      <c r="T51" s="5"/>
      <c r="U51" s="5"/>
      <c r="V51" s="5"/>
      <c r="W51" s="5"/>
      <c r="Z51" s="34"/>
      <c r="AA51" s="34"/>
      <c r="AB51" s="34"/>
      <c r="AC51" s="34"/>
      <c r="AD51" s="34"/>
      <c r="AE51" s="34"/>
      <c r="AF51" s="34"/>
      <c r="AG51" s="34"/>
      <c r="AH51" s="34"/>
      <c r="AI51" s="34"/>
      <c r="AJ51" s="34"/>
      <c r="AK51" s="34"/>
      <c r="AL51" s="34"/>
    </row>
    <row r="52" spans="2:38" hidden="1" x14ac:dyDescent="0.75">
      <c r="B52" s="5"/>
      <c r="C52" s="5"/>
      <c r="D52" s="5"/>
      <c r="E52" s="5"/>
      <c r="F52" s="5"/>
      <c r="G52" s="5"/>
      <c r="H52" s="5"/>
      <c r="I52" s="5"/>
      <c r="J52" s="5"/>
      <c r="K52" s="5"/>
      <c r="L52" s="5"/>
      <c r="M52" s="5"/>
      <c r="N52" s="5"/>
      <c r="O52" s="5"/>
      <c r="P52" s="5"/>
      <c r="Q52" s="5"/>
      <c r="R52" s="5"/>
      <c r="S52" s="5"/>
      <c r="T52" s="5"/>
      <c r="U52" s="5"/>
      <c r="V52" s="5"/>
      <c r="W52" s="5"/>
      <c r="Z52" s="34"/>
      <c r="AA52" s="34"/>
      <c r="AB52" s="34"/>
      <c r="AC52" s="34"/>
      <c r="AD52" s="34"/>
      <c r="AE52" s="34"/>
      <c r="AF52" s="34"/>
      <c r="AG52" s="34"/>
      <c r="AH52" s="34"/>
      <c r="AI52" s="34"/>
      <c r="AJ52" s="34"/>
      <c r="AK52" s="34"/>
      <c r="AL52" s="34"/>
    </row>
    <row r="53" spans="2:38" hidden="1" x14ac:dyDescent="0.75">
      <c r="B53" s="5"/>
      <c r="C53" s="5"/>
      <c r="D53" s="5"/>
      <c r="E53" s="5"/>
      <c r="F53" s="5"/>
      <c r="G53" s="5"/>
      <c r="H53" s="5"/>
      <c r="I53" s="5"/>
      <c r="J53" s="5"/>
      <c r="K53" s="5"/>
      <c r="L53" s="5"/>
      <c r="M53" s="5"/>
      <c r="N53" s="5"/>
      <c r="O53" s="5"/>
      <c r="P53" s="5"/>
      <c r="Q53" s="5"/>
      <c r="R53" s="5"/>
      <c r="S53" s="5"/>
      <c r="T53" s="5"/>
      <c r="U53" s="5"/>
      <c r="V53" s="5"/>
      <c r="W53" s="5"/>
      <c r="Z53" s="34"/>
      <c r="AA53" s="34"/>
      <c r="AB53" s="34"/>
      <c r="AC53" s="34"/>
      <c r="AD53" s="34"/>
      <c r="AE53" s="34"/>
      <c r="AF53" s="34"/>
      <c r="AG53" s="34"/>
      <c r="AH53" s="34"/>
      <c r="AI53" s="34"/>
      <c r="AJ53" s="34"/>
      <c r="AK53" s="34"/>
      <c r="AL53" s="34"/>
    </row>
    <row r="54" spans="2:38" hidden="1" x14ac:dyDescent="0.75">
      <c r="B54" s="5"/>
      <c r="C54" s="5"/>
      <c r="D54" s="5"/>
      <c r="E54" s="5"/>
      <c r="F54" s="5"/>
      <c r="G54" s="5"/>
      <c r="H54" s="5"/>
      <c r="I54" s="5"/>
      <c r="J54" s="5"/>
      <c r="K54" s="5"/>
      <c r="L54" s="5"/>
      <c r="M54" s="5"/>
      <c r="N54" s="5"/>
      <c r="O54" s="5"/>
      <c r="P54" s="5"/>
      <c r="Q54" s="5"/>
      <c r="R54" s="5"/>
      <c r="S54" s="5"/>
      <c r="T54" s="5"/>
      <c r="U54" s="5"/>
      <c r="V54" s="5"/>
      <c r="W54" s="5"/>
      <c r="Z54" s="34"/>
      <c r="AA54" s="34"/>
      <c r="AB54" s="34"/>
      <c r="AC54" s="34"/>
      <c r="AD54" s="34"/>
      <c r="AE54" s="34"/>
      <c r="AF54" s="34"/>
      <c r="AG54" s="34"/>
      <c r="AH54" s="34"/>
      <c r="AI54" s="34"/>
      <c r="AJ54" s="34"/>
      <c r="AK54" s="34"/>
      <c r="AL54" s="34"/>
    </row>
    <row r="55" spans="2:38" hidden="1" x14ac:dyDescent="0.75">
      <c r="B55" s="5"/>
      <c r="C55" s="5"/>
      <c r="D55" s="5"/>
      <c r="E55" s="5"/>
      <c r="F55" s="5"/>
      <c r="G55" s="5"/>
      <c r="H55" s="5"/>
      <c r="I55" s="5"/>
      <c r="J55" s="5"/>
      <c r="K55" s="5"/>
      <c r="L55" s="5"/>
      <c r="M55" s="5"/>
      <c r="N55" s="5"/>
      <c r="O55" s="5"/>
      <c r="P55" s="5"/>
      <c r="Q55" s="5"/>
      <c r="R55" s="5"/>
      <c r="S55" s="5"/>
      <c r="T55" s="5"/>
      <c r="U55" s="5"/>
      <c r="V55" s="5"/>
      <c r="W55" s="5"/>
      <c r="Z55" s="34"/>
      <c r="AA55" s="34"/>
      <c r="AB55" s="34"/>
      <c r="AC55" s="34"/>
      <c r="AD55" s="34"/>
      <c r="AE55" s="34"/>
      <c r="AF55" s="34"/>
      <c r="AG55" s="34"/>
      <c r="AH55" s="34"/>
      <c r="AI55" s="34"/>
      <c r="AJ55" s="34"/>
      <c r="AK55" s="34"/>
      <c r="AL55" s="34"/>
    </row>
    <row r="56" spans="2:38" hidden="1" x14ac:dyDescent="0.75">
      <c r="B56" s="5"/>
      <c r="C56" s="5"/>
      <c r="D56" s="5"/>
      <c r="E56" s="5"/>
      <c r="F56" s="5"/>
      <c r="G56" s="5"/>
      <c r="H56" s="5"/>
      <c r="I56" s="5"/>
      <c r="J56" s="5"/>
      <c r="K56" s="5"/>
      <c r="L56" s="5"/>
      <c r="M56" s="5"/>
      <c r="N56" s="5"/>
      <c r="O56" s="5"/>
      <c r="P56" s="5"/>
      <c r="Q56" s="5"/>
      <c r="R56" s="5"/>
      <c r="S56" s="5"/>
      <c r="T56" s="5"/>
      <c r="U56" s="5"/>
      <c r="V56" s="5"/>
      <c r="W56" s="5"/>
      <c r="Z56" s="34"/>
      <c r="AA56" s="34"/>
      <c r="AB56" s="34"/>
      <c r="AC56" s="34"/>
      <c r="AD56" s="34"/>
      <c r="AE56" s="34"/>
      <c r="AF56" s="34"/>
      <c r="AG56" s="34"/>
      <c r="AH56" s="34"/>
      <c r="AI56" s="34"/>
      <c r="AJ56" s="34"/>
      <c r="AK56" s="34"/>
      <c r="AL56" s="34"/>
    </row>
    <row r="57" spans="2:38" hidden="1" x14ac:dyDescent="0.75">
      <c r="B57" s="5"/>
      <c r="C57" s="5"/>
      <c r="D57" s="5"/>
      <c r="E57" s="5"/>
      <c r="F57" s="5"/>
      <c r="G57" s="5"/>
      <c r="H57" s="5"/>
      <c r="I57" s="5"/>
      <c r="J57" s="5"/>
      <c r="K57" s="5"/>
      <c r="L57" s="5"/>
      <c r="M57" s="5"/>
      <c r="N57" s="5"/>
      <c r="O57" s="5"/>
      <c r="P57" s="5"/>
      <c r="Q57" s="5"/>
      <c r="R57" s="5"/>
      <c r="S57" s="5"/>
      <c r="T57" s="5"/>
      <c r="U57" s="5"/>
      <c r="V57" s="5"/>
      <c r="W57" s="5"/>
      <c r="Z57" s="34"/>
      <c r="AA57" s="34"/>
      <c r="AB57" s="34"/>
      <c r="AC57" s="34"/>
      <c r="AD57" s="34"/>
      <c r="AE57" s="34"/>
      <c r="AF57" s="34"/>
      <c r="AG57" s="34"/>
      <c r="AH57" s="34"/>
      <c r="AI57" s="34"/>
      <c r="AJ57" s="34"/>
      <c r="AK57" s="34"/>
      <c r="AL57" s="34"/>
    </row>
    <row r="58" spans="2:38" hidden="1" x14ac:dyDescent="0.75">
      <c r="B58" s="1"/>
      <c r="C58" s="1"/>
      <c r="D58" s="1"/>
      <c r="E58" s="1"/>
      <c r="F58" s="1"/>
      <c r="G58" s="5"/>
      <c r="H58" s="5"/>
      <c r="I58" s="5"/>
      <c r="J58" s="5"/>
      <c r="K58" s="5"/>
      <c r="L58" s="5"/>
      <c r="M58" s="5"/>
      <c r="N58" s="5"/>
      <c r="O58" s="5"/>
      <c r="P58" s="5"/>
      <c r="Q58" s="5"/>
      <c r="R58" s="5"/>
      <c r="S58" s="5"/>
      <c r="T58" s="5"/>
      <c r="U58" s="5"/>
      <c r="V58" s="5"/>
      <c r="W58" s="5"/>
      <c r="Z58" s="34"/>
      <c r="AA58" s="34"/>
      <c r="AB58" s="34"/>
      <c r="AC58" s="34"/>
      <c r="AD58" s="34"/>
      <c r="AE58" s="34"/>
      <c r="AF58" s="34"/>
      <c r="AG58" s="34"/>
      <c r="AH58" s="34"/>
      <c r="AI58" s="34"/>
      <c r="AJ58" s="34"/>
      <c r="AK58" s="34"/>
      <c r="AL58" s="34"/>
    </row>
    <row r="59" spans="2:38" hidden="1" x14ac:dyDescent="0.75">
      <c r="B59" s="5"/>
      <c r="C59" s="5"/>
      <c r="D59" s="5"/>
      <c r="E59" s="5"/>
      <c r="F59" s="5"/>
      <c r="G59" s="5"/>
      <c r="H59" s="5"/>
      <c r="I59" s="5"/>
      <c r="J59" s="5"/>
      <c r="K59" s="5"/>
      <c r="L59" s="5"/>
      <c r="M59" s="5"/>
      <c r="N59" s="5"/>
      <c r="O59" s="5"/>
      <c r="P59" s="5"/>
      <c r="Q59" s="5"/>
      <c r="R59" s="5"/>
      <c r="S59" s="5"/>
      <c r="T59" s="5"/>
      <c r="U59" s="5"/>
      <c r="V59" s="5"/>
      <c r="W59" s="5"/>
      <c r="Z59" s="34"/>
      <c r="AA59" s="34"/>
      <c r="AB59" s="34"/>
      <c r="AC59" s="34"/>
      <c r="AD59" s="34"/>
      <c r="AE59" s="34"/>
      <c r="AF59" s="34"/>
      <c r="AG59" s="34"/>
      <c r="AH59" s="34"/>
      <c r="AI59" s="34"/>
      <c r="AJ59" s="34"/>
      <c r="AK59" s="34"/>
      <c r="AL59" s="34"/>
    </row>
    <row r="60" spans="2:38" x14ac:dyDescent="0.75">
      <c r="B60" s="1"/>
      <c r="C60" s="1"/>
      <c r="D60" s="1"/>
      <c r="E60" s="1"/>
      <c r="F60" s="1"/>
      <c r="G60" s="1"/>
      <c r="H60" s="1"/>
      <c r="I60" s="1"/>
      <c r="J60" s="1"/>
      <c r="K60" s="1"/>
      <c r="L60" s="1"/>
      <c r="M60" s="1"/>
      <c r="N60" s="1"/>
      <c r="O60" s="293" t="s">
        <v>194</v>
      </c>
      <c r="P60" s="293"/>
      <c r="Q60" s="293"/>
      <c r="R60" s="293"/>
      <c r="S60" s="293"/>
      <c r="T60" s="293"/>
      <c r="U60" s="293"/>
      <c r="V60" s="293"/>
      <c r="Z60" s="34"/>
      <c r="AA60" s="34"/>
      <c r="AB60" s="34"/>
      <c r="AC60" s="34"/>
      <c r="AD60" s="34"/>
      <c r="AE60" s="34"/>
      <c r="AF60" s="34"/>
      <c r="AG60" s="34"/>
      <c r="AH60" s="34"/>
      <c r="AI60" s="34"/>
      <c r="AJ60" s="34"/>
      <c r="AK60" s="34"/>
      <c r="AL60" s="34"/>
    </row>
    <row r="61" spans="2:38" x14ac:dyDescent="0.75">
      <c r="B61" s="1"/>
      <c r="C61" s="1"/>
      <c r="D61" s="1"/>
      <c r="E61" s="1"/>
      <c r="F61" s="1"/>
      <c r="G61" s="1"/>
      <c r="H61" s="1"/>
      <c r="I61" s="1"/>
      <c r="J61" s="1"/>
      <c r="K61" s="1"/>
      <c r="L61" s="1"/>
      <c r="M61" s="1"/>
      <c r="N61" s="1"/>
      <c r="O61" s="293" t="s">
        <v>740</v>
      </c>
      <c r="P61" s="293"/>
      <c r="Q61" s="293"/>
      <c r="R61" s="293"/>
      <c r="S61" s="293"/>
      <c r="T61" s="293" t="s">
        <v>741</v>
      </c>
      <c r="U61" s="293"/>
      <c r="V61" s="293"/>
      <c r="Z61" s="34"/>
      <c r="AA61" s="34"/>
      <c r="AB61" s="34"/>
      <c r="AC61" s="34"/>
      <c r="AD61" s="34"/>
      <c r="AE61" s="34"/>
      <c r="AF61" s="34"/>
      <c r="AG61" s="34"/>
      <c r="AH61" s="34"/>
      <c r="AI61" s="34"/>
      <c r="AJ61" s="34"/>
      <c r="AK61" s="34"/>
      <c r="AL61" s="34"/>
    </row>
    <row r="62" spans="2:38" ht="14.75" customHeight="1" x14ac:dyDescent="0.75">
      <c r="B62" s="446" t="s">
        <v>742</v>
      </c>
      <c r="C62" s="447"/>
      <c r="D62" s="447"/>
      <c r="E62" s="447"/>
      <c r="F62" s="448"/>
      <c r="G62" s="138" t="s">
        <v>917</v>
      </c>
      <c r="H62" s="445" t="s">
        <v>1052</v>
      </c>
      <c r="I62" s="436"/>
      <c r="J62" s="436"/>
      <c r="K62" s="437"/>
      <c r="L62" s="158" t="s">
        <v>248</v>
      </c>
      <c r="M62" s="449" t="s">
        <v>129</v>
      </c>
      <c r="N62" s="449"/>
      <c r="O62" s="404" t="s">
        <v>497</v>
      </c>
      <c r="P62" s="404" t="s">
        <v>298</v>
      </c>
      <c r="Q62" s="404" t="s">
        <v>745</v>
      </c>
      <c r="R62" s="404" t="s">
        <v>746</v>
      </c>
      <c r="S62" s="404" t="s">
        <v>725</v>
      </c>
      <c r="T62" s="404" t="s">
        <v>300</v>
      </c>
      <c r="U62" s="404" t="s">
        <v>301</v>
      </c>
      <c r="V62" s="404" t="s">
        <v>124</v>
      </c>
    </row>
    <row r="63" spans="2:38" ht="47.25" customHeight="1" x14ac:dyDescent="0.75">
      <c r="B63" s="77" t="s">
        <v>249</v>
      </c>
      <c r="C63" s="85" t="s">
        <v>744</v>
      </c>
      <c r="D63" s="85" t="s">
        <v>184</v>
      </c>
      <c r="E63" s="85" t="s">
        <v>719</v>
      </c>
      <c r="F63" s="85" t="s">
        <v>497</v>
      </c>
      <c r="G63" s="247" t="s">
        <v>304</v>
      </c>
      <c r="H63" s="244" t="s">
        <v>1207</v>
      </c>
      <c r="I63" s="244" t="s">
        <v>251</v>
      </c>
      <c r="J63" s="244" t="s">
        <v>252</v>
      </c>
      <c r="K63" s="244" t="s">
        <v>253</v>
      </c>
      <c r="L63" s="248" t="s">
        <v>232</v>
      </c>
      <c r="M63" s="89" t="s">
        <v>31</v>
      </c>
      <c r="N63" s="89" t="s">
        <v>30</v>
      </c>
      <c r="O63" s="404"/>
      <c r="P63" s="404"/>
      <c r="Q63" s="404"/>
      <c r="R63" s="404"/>
      <c r="S63" s="404"/>
      <c r="T63" s="404"/>
      <c r="U63" s="404"/>
      <c r="V63" s="404"/>
      <c r="Z63" s="137" t="s">
        <v>254</v>
      </c>
      <c r="AA63" s="137" t="s">
        <v>160</v>
      </c>
      <c r="AB63" s="137" t="s">
        <v>161</v>
      </c>
      <c r="AC63" s="137" t="s">
        <v>162</v>
      </c>
      <c r="AD63" s="103" t="s">
        <v>739</v>
      </c>
      <c r="AE63" s="103" t="s">
        <v>140</v>
      </c>
      <c r="AF63" s="103" t="s">
        <v>721</v>
      </c>
      <c r="AG63" s="103" t="s">
        <v>722</v>
      </c>
      <c r="AH63" s="137" t="s">
        <v>141</v>
      </c>
      <c r="AI63" s="137" t="s">
        <v>142</v>
      </c>
      <c r="AJ63" s="137" t="s">
        <v>143</v>
      </c>
      <c r="AK63" s="137" t="s">
        <v>63</v>
      </c>
      <c r="AL63" s="137" t="s">
        <v>62</v>
      </c>
    </row>
    <row r="64" spans="2:38" x14ac:dyDescent="0.75">
      <c r="B64" s="52" t="s">
        <v>1222</v>
      </c>
      <c r="C64" s="52">
        <v>200</v>
      </c>
      <c r="D64" s="125">
        <v>0.2</v>
      </c>
      <c r="E64" s="125">
        <v>0.1</v>
      </c>
      <c r="F64" s="131" t="s">
        <v>498</v>
      </c>
      <c r="G64" s="117">
        <v>10</v>
      </c>
      <c r="H64" s="19"/>
      <c r="I64" s="19"/>
      <c r="J64" s="19"/>
      <c r="K64" s="19"/>
      <c r="L64" s="139"/>
      <c r="M64" s="93"/>
      <c r="N64" s="93"/>
      <c r="O64" s="129" t="str">
        <f>IF(F64="","",F64)</f>
        <v>Enero</v>
      </c>
      <c r="P64" s="151">
        <f>AF64</f>
        <v>400</v>
      </c>
      <c r="Q64" s="151">
        <f>AG64</f>
        <v>200</v>
      </c>
      <c r="R64" s="151">
        <f>AE64</f>
        <v>1400.0000000000002</v>
      </c>
      <c r="S64" s="151" t="str">
        <f>AD64</f>
        <v>Medición</v>
      </c>
      <c r="T64" s="151">
        <f>AL64</f>
        <v>6.6573488782435816E-3</v>
      </c>
      <c r="U64" s="159">
        <f>AK64</f>
        <v>6.6573488782435816E-3</v>
      </c>
      <c r="V64" s="151">
        <f>T64+U64*Hoja1!$C$19</f>
        <v>0.19306311746906385</v>
      </c>
      <c r="Z64" s="140" t="str">
        <f t="shared" ref="Z64:Z127" si="0">B64</f>
        <v>BO_001</v>
      </c>
      <c r="AA64" s="140">
        <f t="shared" ref="AA64:AA127" si="1">C64*G64</f>
        <v>2000</v>
      </c>
      <c r="AB64" s="140">
        <f>(H64+Hoja1!$C$24*14.7/14.7)*((Hoja1!$C$25-273.15)*1.8+459.7)/(459.7+venteos_bombas_neu_plantas!I64)*venteos_bombas_neu_plantas!J64*1.3/7.48*venteos_bombas_neu_plantas!K64*C64*60</f>
        <v>0</v>
      </c>
      <c r="AC64" s="140">
        <f t="shared" ref="AC64:AC127" si="2">IFERROR(IF(L64="X",13.1*C64,0),0)</f>
        <v>0</v>
      </c>
      <c r="AD64" s="140" t="str">
        <f>IF(AA64&lt;&gt;0,"Medición","Factor de Emisión")</f>
        <v>Medición</v>
      </c>
      <c r="AE64" s="140">
        <f>IF(AA64&lt;&gt;0,AA64,IF(AB64&lt;&gt;0,AB64,AC64))*(1-D64-E64)</f>
        <v>1400.0000000000002</v>
      </c>
      <c r="AF64" s="140">
        <f>IF(AA64&lt;&gt;0,AA64,IF(AB64&lt;&gt;0,AB64,AC64))*(D64)</f>
        <v>400</v>
      </c>
      <c r="AG64" s="140">
        <f>IF(AA64&lt;&gt;0,AA64,IF(AB64&lt;&gt;0,AB64,AC64))*(E64)</f>
        <v>200</v>
      </c>
      <c r="AH64" s="140">
        <f>AE64*(0.3048^3)</f>
        <v>39.643585228800013</v>
      </c>
      <c r="AI64" s="143">
        <f>IF(M64="",AH64*'Fraccion masica'!$AB$36,M64*AH64)</f>
        <v>9.8086109796362262</v>
      </c>
      <c r="AJ64" s="143">
        <f>IF(N64="",AH64*'Fraccion masica'!$AB$35,N64*AH64)</f>
        <v>3.5748720771044096</v>
      </c>
      <c r="AK64" s="144">
        <f>IFERROR(AI64*Hoja1!$C$24/Hoja1!$C$25/Hoja1!$C$26*16.04/1000000,0)</f>
        <v>6.6573488782435816E-3</v>
      </c>
      <c r="AL64" s="143">
        <f>IFERROR(AJ64*Hoja1!$C$24/Hoja1!$C$25/Hoja1!$C$26*44.01/1000000,0)</f>
        <v>6.6573488782435816E-3</v>
      </c>
    </row>
    <row r="65" spans="2:38" x14ac:dyDescent="0.75">
      <c r="B65" s="52" t="s">
        <v>1222</v>
      </c>
      <c r="C65" s="52">
        <v>200</v>
      </c>
      <c r="D65" s="125">
        <v>0.2</v>
      </c>
      <c r="E65" s="125">
        <v>0.1</v>
      </c>
      <c r="F65" s="131" t="s">
        <v>499</v>
      </c>
      <c r="G65" s="92">
        <v>10</v>
      </c>
      <c r="H65" s="14"/>
      <c r="I65" s="14"/>
      <c r="J65" s="14"/>
      <c r="K65" s="14"/>
      <c r="L65" s="139"/>
      <c r="M65" s="93"/>
      <c r="N65" s="93"/>
      <c r="O65" s="129" t="str">
        <f t="shared" ref="O65:O128" si="3">IF(F65="","",F65)</f>
        <v>Febrero</v>
      </c>
      <c r="P65" s="151">
        <f t="shared" ref="P65:P128" si="4">AF65</f>
        <v>400</v>
      </c>
      <c r="Q65" s="151">
        <f t="shared" ref="Q65:Q128" si="5">AG65</f>
        <v>200</v>
      </c>
      <c r="R65" s="151">
        <f t="shared" ref="R65:R128" si="6">AE65</f>
        <v>1400.0000000000002</v>
      </c>
      <c r="S65" s="151" t="str">
        <f t="shared" ref="S65:S128" si="7">AD65</f>
        <v>Medición</v>
      </c>
      <c r="T65" s="151">
        <f t="shared" ref="T65:T128" si="8">AL65</f>
        <v>6.6573488782435816E-3</v>
      </c>
      <c r="U65" s="159">
        <f t="shared" ref="U65:U128" si="9">AK65</f>
        <v>6.6573488782435816E-3</v>
      </c>
      <c r="V65" s="151">
        <f>T65+U65*Hoja1!$C$19</f>
        <v>0.19306311746906385</v>
      </c>
      <c r="Z65" s="140" t="str">
        <f t="shared" si="0"/>
        <v>BO_001</v>
      </c>
      <c r="AA65" s="140">
        <f t="shared" si="1"/>
        <v>2000</v>
      </c>
      <c r="AB65" s="140">
        <f>(H65+Hoja1!$C$24*14.7/14.7)*((Hoja1!$C$25-273.15)*1.8+459.7)/(459.7+venteos_bombas_neu_plantas!I65)*venteos_bombas_neu_plantas!J65*1.3/7.48*venteos_bombas_neu_plantas!K65*C65*60</f>
        <v>0</v>
      </c>
      <c r="AC65" s="140">
        <f t="shared" si="2"/>
        <v>0</v>
      </c>
      <c r="AD65" s="140" t="str">
        <f t="shared" ref="AD65:AD128" si="10">IF(AA65&lt;&gt;0,"Medición","Factor de Emisión")</f>
        <v>Medición</v>
      </c>
      <c r="AE65" s="140">
        <f t="shared" ref="AE65:AE128" si="11">IF(AA65&lt;&gt;0,AA65,IF(AB65&lt;&gt;0,AB65,AC65))*(1-D65-E65)</f>
        <v>1400.0000000000002</v>
      </c>
      <c r="AF65" s="140">
        <f t="shared" ref="AF65:AF128" si="12">IF(AA65&lt;&gt;0,AA65,IF(AB65&lt;&gt;0,AB65,AC65))*(D65)</f>
        <v>400</v>
      </c>
      <c r="AG65" s="140">
        <f t="shared" ref="AG65:AG128" si="13">IF(AA65&lt;&gt;0,AA65,IF(AB65&lt;&gt;0,AB65,AC65))*(E65)</f>
        <v>200</v>
      </c>
      <c r="AH65" s="140">
        <f t="shared" ref="AH65:AH128" si="14">AE65*(0.3048^3)</f>
        <v>39.643585228800013</v>
      </c>
      <c r="AI65" s="143">
        <f>IF(M65="",AH65*'Fraccion masica'!$AB$36,M65*AH65)</f>
        <v>9.8086109796362262</v>
      </c>
      <c r="AJ65" s="143">
        <f>IF(N65="",AH65*'Fraccion masica'!$AB$35,N65*AH65)</f>
        <v>3.5748720771044096</v>
      </c>
      <c r="AK65" s="144">
        <f>IFERROR(AI65*Hoja1!$C$24/Hoja1!$C$25/Hoja1!$C$26*16.04/1000000,0)</f>
        <v>6.6573488782435816E-3</v>
      </c>
      <c r="AL65" s="143">
        <f>IFERROR(AJ65*Hoja1!$C$24/Hoja1!$C$25/Hoja1!$C$26*44.01/1000000,0)</f>
        <v>6.6573488782435816E-3</v>
      </c>
    </row>
    <row r="66" spans="2:38" x14ac:dyDescent="0.75">
      <c r="B66" s="52" t="s">
        <v>1222</v>
      </c>
      <c r="C66" s="52">
        <v>200</v>
      </c>
      <c r="D66" s="125">
        <v>0.2</v>
      </c>
      <c r="E66" s="125">
        <v>0.1</v>
      </c>
      <c r="F66" s="131" t="s">
        <v>500</v>
      </c>
      <c r="G66" s="92"/>
      <c r="H66" s="14">
        <v>50</v>
      </c>
      <c r="I66" s="14">
        <v>80</v>
      </c>
      <c r="J66" s="14">
        <v>0.4</v>
      </c>
      <c r="K66" s="14">
        <v>10</v>
      </c>
      <c r="L66" s="139"/>
      <c r="M66" s="93"/>
      <c r="N66" s="93"/>
      <c r="O66" s="129" t="str">
        <f t="shared" si="3"/>
        <v>Marzo</v>
      </c>
      <c r="P66" s="151">
        <f t="shared" si="4"/>
        <v>76692.182525645563</v>
      </c>
      <c r="Q66" s="151">
        <f t="shared" si="5"/>
        <v>38346.091262822782</v>
      </c>
      <c r="R66" s="151">
        <f t="shared" si="6"/>
        <v>268422.63883975946</v>
      </c>
      <c r="S66" s="151" t="str">
        <f t="shared" si="7"/>
        <v>Factor de Emisión</v>
      </c>
      <c r="T66" s="151">
        <f t="shared" si="8"/>
        <v>1.276416538267896</v>
      </c>
      <c r="U66" s="159">
        <f t="shared" si="9"/>
        <v>1.2764165382678958</v>
      </c>
      <c r="V66" s="151">
        <f>T66+U66*Hoja1!$C$19</f>
        <v>37.01607960976898</v>
      </c>
      <c r="Z66" s="140" t="str">
        <f t="shared" si="0"/>
        <v>BO_001</v>
      </c>
      <c r="AA66" s="140">
        <f t="shared" si="1"/>
        <v>0</v>
      </c>
      <c r="AB66" s="140">
        <f>(H66+Hoja1!$C$24*14.7/14.7)*((Hoja1!$C$25-273.15)*1.8+459.7)/(459.7+venteos_bombas_neu_plantas!I66)*venteos_bombas_neu_plantas!J66*1.3/7.48*venteos_bombas_neu_plantas!K66*C66*60</f>
        <v>383460.91262822779</v>
      </c>
      <c r="AC66" s="140">
        <f t="shared" si="2"/>
        <v>0</v>
      </c>
      <c r="AD66" s="140" t="str">
        <f t="shared" si="10"/>
        <v>Factor de Emisión</v>
      </c>
      <c r="AE66" s="140">
        <f t="shared" si="11"/>
        <v>268422.63883975946</v>
      </c>
      <c r="AF66" s="140">
        <f t="shared" si="12"/>
        <v>76692.182525645563</v>
      </c>
      <c r="AG66" s="140">
        <f t="shared" si="13"/>
        <v>38346.091262822782</v>
      </c>
      <c r="AH66" s="140">
        <f t="shared" si="14"/>
        <v>7600.8826858452903</v>
      </c>
      <c r="AI66" s="143">
        <f>IF(M66="",AH66*'Fraccion masica'!$AB$36,M66*AH66)</f>
        <v>1880.6094589332808</v>
      </c>
      <c r="AJ66" s="143">
        <f>IF(N66="",AH66*'Fraccion masica'!$AB$35,N66*AH66)</f>
        <v>685.41185460781242</v>
      </c>
      <c r="AK66" s="144">
        <f>IFERROR(AI66*Hoja1!$C$24/Hoja1!$C$25/Hoja1!$C$26*16.04/1000000,0)</f>
        <v>1.2764165382678958</v>
      </c>
      <c r="AL66" s="143">
        <f>IFERROR(AJ66*Hoja1!$C$24/Hoja1!$C$25/Hoja1!$C$26*44.01/1000000,0)</f>
        <v>1.276416538267896</v>
      </c>
    </row>
    <row r="67" spans="2:38" x14ac:dyDescent="0.75">
      <c r="B67" s="52" t="s">
        <v>1222</v>
      </c>
      <c r="C67" s="52">
        <v>200</v>
      </c>
      <c r="D67" s="125">
        <v>0.2</v>
      </c>
      <c r="E67" s="125">
        <v>0.1</v>
      </c>
      <c r="F67" s="131" t="s">
        <v>501</v>
      </c>
      <c r="G67" s="92"/>
      <c r="H67" s="14">
        <v>50</v>
      </c>
      <c r="I67" s="14">
        <v>80</v>
      </c>
      <c r="J67" s="14">
        <v>0.4</v>
      </c>
      <c r="K67" s="14">
        <v>10</v>
      </c>
      <c r="L67" s="139"/>
      <c r="M67" s="93"/>
      <c r="N67" s="93"/>
      <c r="O67" s="129" t="str">
        <f t="shared" si="3"/>
        <v>Abril</v>
      </c>
      <c r="P67" s="151">
        <f t="shared" si="4"/>
        <v>76692.182525645563</v>
      </c>
      <c r="Q67" s="151">
        <f t="shared" si="5"/>
        <v>38346.091262822782</v>
      </c>
      <c r="R67" s="151">
        <f t="shared" si="6"/>
        <v>268422.63883975946</v>
      </c>
      <c r="S67" s="151" t="str">
        <f t="shared" si="7"/>
        <v>Factor de Emisión</v>
      </c>
      <c r="T67" s="151">
        <f t="shared" si="8"/>
        <v>1.276416538267896</v>
      </c>
      <c r="U67" s="159">
        <f t="shared" si="9"/>
        <v>1.2764165382678958</v>
      </c>
      <c r="V67" s="151">
        <f>T67+U67*Hoja1!$C$19</f>
        <v>37.01607960976898</v>
      </c>
      <c r="Z67" s="140" t="str">
        <f t="shared" si="0"/>
        <v>BO_001</v>
      </c>
      <c r="AA67" s="140">
        <f t="shared" si="1"/>
        <v>0</v>
      </c>
      <c r="AB67" s="140">
        <f>(H67+Hoja1!$C$24*14.7/14.7)*((Hoja1!$C$25-273.15)*1.8+459.7)/(459.7+venteos_bombas_neu_plantas!I67)*venteos_bombas_neu_plantas!J67*1.3/7.48*venteos_bombas_neu_plantas!K67*C67*60</f>
        <v>383460.91262822779</v>
      </c>
      <c r="AC67" s="140">
        <f t="shared" si="2"/>
        <v>0</v>
      </c>
      <c r="AD67" s="140" t="str">
        <f t="shared" si="10"/>
        <v>Factor de Emisión</v>
      </c>
      <c r="AE67" s="140">
        <f t="shared" si="11"/>
        <v>268422.63883975946</v>
      </c>
      <c r="AF67" s="140">
        <f t="shared" si="12"/>
        <v>76692.182525645563</v>
      </c>
      <c r="AG67" s="140">
        <f t="shared" si="13"/>
        <v>38346.091262822782</v>
      </c>
      <c r="AH67" s="140">
        <f t="shared" si="14"/>
        <v>7600.8826858452903</v>
      </c>
      <c r="AI67" s="143">
        <f>IF(M67="",AH67*'Fraccion masica'!$AB$36,M67*AH67)</f>
        <v>1880.6094589332808</v>
      </c>
      <c r="AJ67" s="143">
        <f>IF(N67="",AH67*'Fraccion masica'!$AB$35,N67*AH67)</f>
        <v>685.41185460781242</v>
      </c>
      <c r="AK67" s="144">
        <f>IFERROR(AI67*Hoja1!$C$24/Hoja1!$C$25/Hoja1!$C$26*16.04/1000000,0)</f>
        <v>1.2764165382678958</v>
      </c>
      <c r="AL67" s="143">
        <f>IFERROR(AJ67*Hoja1!$C$24/Hoja1!$C$25/Hoja1!$C$26*44.01/1000000,0)</f>
        <v>1.276416538267896</v>
      </c>
    </row>
    <row r="68" spans="2:38" x14ac:dyDescent="0.75">
      <c r="B68" s="52" t="s">
        <v>1222</v>
      </c>
      <c r="C68" s="52">
        <v>200</v>
      </c>
      <c r="D68" s="125">
        <v>0.2</v>
      </c>
      <c r="E68" s="125">
        <v>0.1</v>
      </c>
      <c r="F68" s="131" t="s">
        <v>502</v>
      </c>
      <c r="G68" s="92"/>
      <c r="H68" s="14">
        <v>50</v>
      </c>
      <c r="I68" s="14">
        <v>80</v>
      </c>
      <c r="J68" s="14">
        <v>0.4</v>
      </c>
      <c r="K68" s="14">
        <v>10</v>
      </c>
      <c r="L68" s="139"/>
      <c r="M68" s="93"/>
      <c r="N68" s="93"/>
      <c r="O68" s="129" t="str">
        <f t="shared" si="3"/>
        <v>Mayo</v>
      </c>
      <c r="P68" s="151">
        <f t="shared" si="4"/>
        <v>76692.182525645563</v>
      </c>
      <c r="Q68" s="151">
        <f t="shared" si="5"/>
        <v>38346.091262822782</v>
      </c>
      <c r="R68" s="151">
        <f t="shared" si="6"/>
        <v>268422.63883975946</v>
      </c>
      <c r="S68" s="151" t="str">
        <f t="shared" si="7"/>
        <v>Factor de Emisión</v>
      </c>
      <c r="T68" s="151">
        <f t="shared" si="8"/>
        <v>1.276416538267896</v>
      </c>
      <c r="U68" s="159">
        <f t="shared" si="9"/>
        <v>1.2764165382678958</v>
      </c>
      <c r="V68" s="151">
        <f>T68+U68*Hoja1!$C$19</f>
        <v>37.01607960976898</v>
      </c>
      <c r="Z68" s="140" t="str">
        <f t="shared" si="0"/>
        <v>BO_001</v>
      </c>
      <c r="AA68" s="140">
        <f t="shared" si="1"/>
        <v>0</v>
      </c>
      <c r="AB68" s="140">
        <f>(H68+Hoja1!$C$24*14.7/14.7)*((Hoja1!$C$25-273.15)*1.8+459.7)/(459.7+venteos_bombas_neu_plantas!I68)*venteos_bombas_neu_plantas!J68*1.3/7.48*venteos_bombas_neu_plantas!K68*C68*60</f>
        <v>383460.91262822779</v>
      </c>
      <c r="AC68" s="140">
        <f t="shared" si="2"/>
        <v>0</v>
      </c>
      <c r="AD68" s="140" t="str">
        <f t="shared" si="10"/>
        <v>Factor de Emisión</v>
      </c>
      <c r="AE68" s="140">
        <f t="shared" si="11"/>
        <v>268422.63883975946</v>
      </c>
      <c r="AF68" s="140">
        <f t="shared" si="12"/>
        <v>76692.182525645563</v>
      </c>
      <c r="AG68" s="140">
        <f t="shared" si="13"/>
        <v>38346.091262822782</v>
      </c>
      <c r="AH68" s="140">
        <f t="shared" si="14"/>
        <v>7600.8826858452903</v>
      </c>
      <c r="AI68" s="143">
        <f>IF(M68="",AH68*'Fraccion masica'!$AB$36,M68*AH68)</f>
        <v>1880.6094589332808</v>
      </c>
      <c r="AJ68" s="143">
        <f>IF(N68="",AH68*'Fraccion masica'!$AB$35,N68*AH68)</f>
        <v>685.41185460781242</v>
      </c>
      <c r="AK68" s="144">
        <f>IFERROR(AI68*Hoja1!$C$24/Hoja1!$C$25/Hoja1!$C$26*16.04/1000000,0)</f>
        <v>1.2764165382678958</v>
      </c>
      <c r="AL68" s="143">
        <f>IFERROR(AJ68*Hoja1!$C$24/Hoja1!$C$25/Hoja1!$C$26*44.01/1000000,0)</f>
        <v>1.276416538267896</v>
      </c>
    </row>
    <row r="69" spans="2:38" x14ac:dyDescent="0.75">
      <c r="B69" s="52" t="s">
        <v>1222</v>
      </c>
      <c r="C69" s="52">
        <v>200</v>
      </c>
      <c r="D69" s="125">
        <v>0.2</v>
      </c>
      <c r="E69" s="125">
        <v>0.1</v>
      </c>
      <c r="F69" s="131" t="s">
        <v>503</v>
      </c>
      <c r="G69" s="92"/>
      <c r="H69" s="14">
        <v>50</v>
      </c>
      <c r="I69" s="14">
        <v>80</v>
      </c>
      <c r="J69" s="14">
        <v>0.4</v>
      </c>
      <c r="K69" s="14">
        <v>10</v>
      </c>
      <c r="L69" s="139"/>
      <c r="M69" s="93"/>
      <c r="N69" s="93"/>
      <c r="O69" s="129" t="str">
        <f t="shared" si="3"/>
        <v>Junio</v>
      </c>
      <c r="P69" s="151">
        <f t="shared" si="4"/>
        <v>76692.182525645563</v>
      </c>
      <c r="Q69" s="151">
        <f t="shared" si="5"/>
        <v>38346.091262822782</v>
      </c>
      <c r="R69" s="151">
        <f t="shared" si="6"/>
        <v>268422.63883975946</v>
      </c>
      <c r="S69" s="151" t="str">
        <f t="shared" si="7"/>
        <v>Factor de Emisión</v>
      </c>
      <c r="T69" s="151">
        <f t="shared" si="8"/>
        <v>1.276416538267896</v>
      </c>
      <c r="U69" s="159">
        <f t="shared" si="9"/>
        <v>1.2764165382678958</v>
      </c>
      <c r="V69" s="151">
        <f>T69+U69*Hoja1!$C$19</f>
        <v>37.01607960976898</v>
      </c>
      <c r="Z69" s="140" t="str">
        <f t="shared" si="0"/>
        <v>BO_001</v>
      </c>
      <c r="AA69" s="140">
        <f t="shared" si="1"/>
        <v>0</v>
      </c>
      <c r="AB69" s="140">
        <f>(H69+Hoja1!$C$24*14.7/14.7)*((Hoja1!$C$25-273.15)*1.8+459.7)/(459.7+venteos_bombas_neu_plantas!I69)*venteos_bombas_neu_plantas!J69*1.3/7.48*venteos_bombas_neu_plantas!K69*C69*60</f>
        <v>383460.91262822779</v>
      </c>
      <c r="AC69" s="140">
        <f t="shared" si="2"/>
        <v>0</v>
      </c>
      <c r="AD69" s="140" t="str">
        <f t="shared" si="10"/>
        <v>Factor de Emisión</v>
      </c>
      <c r="AE69" s="140">
        <f t="shared" si="11"/>
        <v>268422.63883975946</v>
      </c>
      <c r="AF69" s="140">
        <f t="shared" si="12"/>
        <v>76692.182525645563</v>
      </c>
      <c r="AG69" s="140">
        <f t="shared" si="13"/>
        <v>38346.091262822782</v>
      </c>
      <c r="AH69" s="140">
        <f t="shared" si="14"/>
        <v>7600.8826858452903</v>
      </c>
      <c r="AI69" s="143">
        <f>IF(M69="",AH69*'Fraccion masica'!$AB$36,M69*AH69)</f>
        <v>1880.6094589332808</v>
      </c>
      <c r="AJ69" s="143">
        <f>IF(N69="",AH69*'Fraccion masica'!$AB$35,N69*AH69)</f>
        <v>685.41185460781242</v>
      </c>
      <c r="AK69" s="144">
        <f>IFERROR(AI69*Hoja1!$C$24/Hoja1!$C$25/Hoja1!$C$26*16.04/1000000,0)</f>
        <v>1.2764165382678958</v>
      </c>
      <c r="AL69" s="143">
        <f>IFERROR(AJ69*Hoja1!$C$24/Hoja1!$C$25/Hoja1!$C$26*44.01/1000000,0)</f>
        <v>1.276416538267896</v>
      </c>
    </row>
    <row r="70" spans="2:38" x14ac:dyDescent="0.75">
      <c r="B70" s="52" t="s">
        <v>1222</v>
      </c>
      <c r="C70" s="52">
        <v>200</v>
      </c>
      <c r="D70" s="125">
        <v>0.2</v>
      </c>
      <c r="E70" s="125">
        <v>0.1</v>
      </c>
      <c r="F70" s="131" t="s">
        <v>504</v>
      </c>
      <c r="G70" s="92"/>
      <c r="H70" s="14"/>
      <c r="I70" s="14"/>
      <c r="J70" s="14"/>
      <c r="K70" s="14"/>
      <c r="L70" s="139" t="s">
        <v>46</v>
      </c>
      <c r="M70" s="93"/>
      <c r="N70" s="93"/>
      <c r="O70" s="129" t="str">
        <f t="shared" si="3"/>
        <v>Julio</v>
      </c>
      <c r="P70" s="151">
        <f t="shared" si="4"/>
        <v>524</v>
      </c>
      <c r="Q70" s="151">
        <f t="shared" si="5"/>
        <v>262</v>
      </c>
      <c r="R70" s="151">
        <f t="shared" si="6"/>
        <v>1834.0000000000002</v>
      </c>
      <c r="S70" s="151" t="str">
        <f t="shared" si="7"/>
        <v>Factor de Emisión</v>
      </c>
      <c r="T70" s="151">
        <f t="shared" si="8"/>
        <v>8.7211270304990898E-3</v>
      </c>
      <c r="U70" s="159">
        <f t="shared" si="9"/>
        <v>8.7211270304990898E-3</v>
      </c>
      <c r="V70" s="151">
        <f>T70+U70*Hoja1!$C$19</f>
        <v>0.25291268388447358</v>
      </c>
      <c r="Z70" s="140" t="str">
        <f t="shared" si="0"/>
        <v>BO_001</v>
      </c>
      <c r="AA70" s="140">
        <f t="shared" si="1"/>
        <v>0</v>
      </c>
      <c r="AB70" s="140">
        <f>(H70+Hoja1!$C$24*14.7/14.7)*((Hoja1!$C$25-273.15)*1.8+459.7)/(459.7+venteos_bombas_neu_plantas!I70)*venteos_bombas_neu_plantas!J70*1.3/7.48*venteos_bombas_neu_plantas!K70*C70*60</f>
        <v>0</v>
      </c>
      <c r="AC70" s="140">
        <f t="shared" si="2"/>
        <v>2620</v>
      </c>
      <c r="AD70" s="140" t="str">
        <f t="shared" si="10"/>
        <v>Factor de Emisión</v>
      </c>
      <c r="AE70" s="140">
        <f t="shared" si="11"/>
        <v>1834.0000000000002</v>
      </c>
      <c r="AF70" s="140">
        <f t="shared" si="12"/>
        <v>524</v>
      </c>
      <c r="AG70" s="140">
        <f t="shared" si="13"/>
        <v>262</v>
      </c>
      <c r="AH70" s="140">
        <f t="shared" si="14"/>
        <v>51.933096649728014</v>
      </c>
      <c r="AI70" s="143">
        <f>IF(M70="",AH70*'Fraccion masica'!$AB$36,M70*AH70)</f>
        <v>12.849280383323455</v>
      </c>
      <c r="AJ70" s="143">
        <f>IF(N70="",AH70*'Fraccion masica'!$AB$35,N70*AH70)</f>
        <v>4.6830824210067759</v>
      </c>
      <c r="AK70" s="144">
        <f>IFERROR(AI70*Hoja1!$C$24/Hoja1!$C$25/Hoja1!$C$26*16.04/1000000,0)</f>
        <v>8.7211270304990898E-3</v>
      </c>
      <c r="AL70" s="143">
        <f>IFERROR(AJ70*Hoja1!$C$24/Hoja1!$C$25/Hoja1!$C$26*44.01/1000000,0)</f>
        <v>8.7211270304990898E-3</v>
      </c>
    </row>
    <row r="71" spans="2:38" x14ac:dyDescent="0.75">
      <c r="B71" s="52" t="s">
        <v>1222</v>
      </c>
      <c r="C71" s="52">
        <v>200</v>
      </c>
      <c r="D71" s="125">
        <v>0.2</v>
      </c>
      <c r="E71" s="125">
        <v>0.1</v>
      </c>
      <c r="F71" s="131" t="s">
        <v>505</v>
      </c>
      <c r="G71" s="92"/>
      <c r="H71" s="14"/>
      <c r="I71" s="14"/>
      <c r="J71" s="14"/>
      <c r="K71" s="14"/>
      <c r="L71" s="139" t="s">
        <v>46</v>
      </c>
      <c r="M71" s="93"/>
      <c r="N71" s="93"/>
      <c r="O71" s="129" t="str">
        <f t="shared" si="3"/>
        <v>Agosto</v>
      </c>
      <c r="P71" s="151">
        <f t="shared" si="4"/>
        <v>524</v>
      </c>
      <c r="Q71" s="151">
        <f t="shared" si="5"/>
        <v>262</v>
      </c>
      <c r="R71" s="151">
        <f t="shared" si="6"/>
        <v>1834.0000000000002</v>
      </c>
      <c r="S71" s="151" t="str">
        <f t="shared" si="7"/>
        <v>Factor de Emisión</v>
      </c>
      <c r="T71" s="151">
        <f t="shared" si="8"/>
        <v>8.7211270304990898E-3</v>
      </c>
      <c r="U71" s="159">
        <f t="shared" si="9"/>
        <v>8.7211270304990898E-3</v>
      </c>
      <c r="V71" s="151">
        <f>T71+U71*Hoja1!$C$19</f>
        <v>0.25291268388447358</v>
      </c>
      <c r="Z71" s="140" t="str">
        <f t="shared" si="0"/>
        <v>BO_001</v>
      </c>
      <c r="AA71" s="140">
        <f t="shared" si="1"/>
        <v>0</v>
      </c>
      <c r="AB71" s="140">
        <f>(H71+Hoja1!$C$24*14.7/14.7)*((Hoja1!$C$25-273.15)*1.8+459.7)/(459.7+venteos_bombas_neu_plantas!I71)*venteos_bombas_neu_plantas!J71*1.3/7.48*venteos_bombas_neu_plantas!K71*C71*60</f>
        <v>0</v>
      </c>
      <c r="AC71" s="140">
        <f t="shared" si="2"/>
        <v>2620</v>
      </c>
      <c r="AD71" s="140" t="str">
        <f t="shared" si="10"/>
        <v>Factor de Emisión</v>
      </c>
      <c r="AE71" s="140">
        <f t="shared" si="11"/>
        <v>1834.0000000000002</v>
      </c>
      <c r="AF71" s="140">
        <f t="shared" si="12"/>
        <v>524</v>
      </c>
      <c r="AG71" s="140">
        <f t="shared" si="13"/>
        <v>262</v>
      </c>
      <c r="AH71" s="140">
        <f t="shared" si="14"/>
        <v>51.933096649728014</v>
      </c>
      <c r="AI71" s="143">
        <f>IF(M71="",AH71*'Fraccion masica'!$AB$36,M71*AH71)</f>
        <v>12.849280383323455</v>
      </c>
      <c r="AJ71" s="143">
        <f>IF(N71="",AH71*'Fraccion masica'!$AB$35,N71*AH71)</f>
        <v>4.6830824210067759</v>
      </c>
      <c r="AK71" s="144">
        <f>IFERROR(AI71*Hoja1!$C$24/Hoja1!$C$25/Hoja1!$C$26*16.04/1000000,0)</f>
        <v>8.7211270304990898E-3</v>
      </c>
      <c r="AL71" s="143">
        <f>IFERROR(AJ71*Hoja1!$C$24/Hoja1!$C$25/Hoja1!$C$26*44.01/1000000,0)</f>
        <v>8.7211270304990898E-3</v>
      </c>
    </row>
    <row r="72" spans="2:38" x14ac:dyDescent="0.75">
      <c r="B72" s="52" t="s">
        <v>1222</v>
      </c>
      <c r="C72" s="52">
        <v>200</v>
      </c>
      <c r="D72" s="125">
        <v>0.2</v>
      </c>
      <c r="E72" s="125">
        <v>0.1</v>
      </c>
      <c r="F72" s="131" t="s">
        <v>506</v>
      </c>
      <c r="G72" s="92"/>
      <c r="H72" s="14"/>
      <c r="I72" s="14"/>
      <c r="J72" s="14"/>
      <c r="K72" s="14"/>
      <c r="L72" s="139" t="s">
        <v>46</v>
      </c>
      <c r="M72" s="93"/>
      <c r="N72" s="93"/>
      <c r="O72" s="129" t="str">
        <f t="shared" si="3"/>
        <v>Septiembre</v>
      </c>
      <c r="P72" s="151">
        <f t="shared" si="4"/>
        <v>524</v>
      </c>
      <c r="Q72" s="151">
        <f t="shared" si="5"/>
        <v>262</v>
      </c>
      <c r="R72" s="151">
        <f t="shared" si="6"/>
        <v>1834.0000000000002</v>
      </c>
      <c r="S72" s="151" t="str">
        <f t="shared" si="7"/>
        <v>Factor de Emisión</v>
      </c>
      <c r="T72" s="151">
        <f t="shared" si="8"/>
        <v>8.7211270304990898E-3</v>
      </c>
      <c r="U72" s="159">
        <f t="shared" si="9"/>
        <v>8.7211270304990898E-3</v>
      </c>
      <c r="V72" s="151">
        <f>T72+U72*Hoja1!$C$19</f>
        <v>0.25291268388447358</v>
      </c>
      <c r="Z72" s="140" t="str">
        <f t="shared" si="0"/>
        <v>BO_001</v>
      </c>
      <c r="AA72" s="140">
        <f t="shared" si="1"/>
        <v>0</v>
      </c>
      <c r="AB72" s="140">
        <f>(H72+Hoja1!$C$24*14.7/14.7)*((Hoja1!$C$25-273.15)*1.8+459.7)/(459.7+venteos_bombas_neu_plantas!I72)*venteos_bombas_neu_plantas!J72*1.3/7.48*venteos_bombas_neu_plantas!K72*C72*60</f>
        <v>0</v>
      </c>
      <c r="AC72" s="140">
        <f t="shared" si="2"/>
        <v>2620</v>
      </c>
      <c r="AD72" s="140" t="str">
        <f t="shared" si="10"/>
        <v>Factor de Emisión</v>
      </c>
      <c r="AE72" s="140">
        <f t="shared" si="11"/>
        <v>1834.0000000000002</v>
      </c>
      <c r="AF72" s="140">
        <f t="shared" si="12"/>
        <v>524</v>
      </c>
      <c r="AG72" s="140">
        <f t="shared" si="13"/>
        <v>262</v>
      </c>
      <c r="AH72" s="140">
        <f t="shared" si="14"/>
        <v>51.933096649728014</v>
      </c>
      <c r="AI72" s="143">
        <f>IF(M72="",AH72*'Fraccion masica'!$AB$36,M72*AH72)</f>
        <v>12.849280383323455</v>
      </c>
      <c r="AJ72" s="143">
        <f>IF(N72="",AH72*'Fraccion masica'!$AB$35,N72*AH72)</f>
        <v>4.6830824210067759</v>
      </c>
      <c r="AK72" s="144">
        <f>IFERROR(AI72*Hoja1!$C$24/Hoja1!$C$25/Hoja1!$C$26*16.04/1000000,0)</f>
        <v>8.7211270304990898E-3</v>
      </c>
      <c r="AL72" s="143">
        <f>IFERROR(AJ72*Hoja1!$C$24/Hoja1!$C$25/Hoja1!$C$26*44.01/1000000,0)</f>
        <v>8.7211270304990898E-3</v>
      </c>
    </row>
    <row r="73" spans="2:38" x14ac:dyDescent="0.75">
      <c r="B73" s="52" t="s">
        <v>1222</v>
      </c>
      <c r="C73" s="52">
        <v>200</v>
      </c>
      <c r="D73" s="125">
        <v>0.2</v>
      </c>
      <c r="E73" s="125">
        <v>0.1</v>
      </c>
      <c r="F73" s="131" t="s">
        <v>507</v>
      </c>
      <c r="G73" s="92"/>
      <c r="H73" s="14"/>
      <c r="I73" s="14"/>
      <c r="J73" s="14"/>
      <c r="K73" s="14"/>
      <c r="L73" s="139" t="s">
        <v>46</v>
      </c>
      <c r="M73" s="93"/>
      <c r="N73" s="93"/>
      <c r="O73" s="129" t="str">
        <f t="shared" si="3"/>
        <v>Octubre</v>
      </c>
      <c r="P73" s="151">
        <f t="shared" si="4"/>
        <v>524</v>
      </c>
      <c r="Q73" s="151">
        <f t="shared" si="5"/>
        <v>262</v>
      </c>
      <c r="R73" s="151">
        <f t="shared" si="6"/>
        <v>1834.0000000000002</v>
      </c>
      <c r="S73" s="151" t="str">
        <f t="shared" si="7"/>
        <v>Factor de Emisión</v>
      </c>
      <c r="T73" s="151">
        <f t="shared" si="8"/>
        <v>8.7211270304990898E-3</v>
      </c>
      <c r="U73" s="159">
        <f t="shared" si="9"/>
        <v>8.7211270304990898E-3</v>
      </c>
      <c r="V73" s="151">
        <f>T73+U73*Hoja1!$C$19</f>
        <v>0.25291268388447358</v>
      </c>
      <c r="Z73" s="140" t="str">
        <f t="shared" si="0"/>
        <v>BO_001</v>
      </c>
      <c r="AA73" s="140">
        <f t="shared" si="1"/>
        <v>0</v>
      </c>
      <c r="AB73" s="140">
        <f>(H73+Hoja1!$C$24*14.7/14.7)*((Hoja1!$C$25-273.15)*1.8+459.7)/(459.7+venteos_bombas_neu_plantas!I73)*venteos_bombas_neu_plantas!J73*1.3/7.48*venteos_bombas_neu_plantas!K73*C73*60</f>
        <v>0</v>
      </c>
      <c r="AC73" s="140">
        <f t="shared" si="2"/>
        <v>2620</v>
      </c>
      <c r="AD73" s="140" t="str">
        <f t="shared" si="10"/>
        <v>Factor de Emisión</v>
      </c>
      <c r="AE73" s="140">
        <f t="shared" si="11"/>
        <v>1834.0000000000002</v>
      </c>
      <c r="AF73" s="140">
        <f t="shared" si="12"/>
        <v>524</v>
      </c>
      <c r="AG73" s="140">
        <f t="shared" si="13"/>
        <v>262</v>
      </c>
      <c r="AH73" s="140">
        <f t="shared" si="14"/>
        <v>51.933096649728014</v>
      </c>
      <c r="AI73" s="143">
        <f>IF(M73="",AH73*'Fraccion masica'!$AB$36,M73*AH73)</f>
        <v>12.849280383323455</v>
      </c>
      <c r="AJ73" s="143">
        <f>IF(N73="",AH73*'Fraccion masica'!$AB$35,N73*AH73)</f>
        <v>4.6830824210067759</v>
      </c>
      <c r="AK73" s="144">
        <f>IFERROR(AI73*Hoja1!$C$24/Hoja1!$C$25/Hoja1!$C$26*16.04/1000000,0)</f>
        <v>8.7211270304990898E-3</v>
      </c>
      <c r="AL73" s="143">
        <f>IFERROR(AJ73*Hoja1!$C$24/Hoja1!$C$25/Hoja1!$C$26*44.01/1000000,0)</f>
        <v>8.7211270304990898E-3</v>
      </c>
    </row>
    <row r="74" spans="2:38" x14ac:dyDescent="0.75">
      <c r="B74" s="52" t="s">
        <v>1222</v>
      </c>
      <c r="C74" s="52">
        <v>200</v>
      </c>
      <c r="D74" s="125">
        <v>0.2</v>
      </c>
      <c r="E74" s="125">
        <v>0.1</v>
      </c>
      <c r="F74" s="131" t="s">
        <v>509</v>
      </c>
      <c r="G74" s="92"/>
      <c r="H74" s="14"/>
      <c r="I74" s="14"/>
      <c r="J74" s="14"/>
      <c r="K74" s="14"/>
      <c r="L74" s="139"/>
      <c r="M74" s="93"/>
      <c r="N74" s="93"/>
      <c r="O74" s="129" t="str">
        <f t="shared" si="3"/>
        <v>Diciembre</v>
      </c>
      <c r="P74" s="151">
        <f t="shared" si="4"/>
        <v>0</v>
      </c>
      <c r="Q74" s="151">
        <f t="shared" si="5"/>
        <v>0</v>
      </c>
      <c r="R74" s="151">
        <f t="shared" si="6"/>
        <v>0</v>
      </c>
      <c r="S74" s="151" t="str">
        <f t="shared" si="7"/>
        <v>Factor de Emisión</v>
      </c>
      <c r="T74" s="151">
        <f t="shared" si="8"/>
        <v>0</v>
      </c>
      <c r="U74" s="159">
        <f t="shared" si="9"/>
        <v>0</v>
      </c>
      <c r="V74" s="151">
        <f>T74+U74*Hoja1!$C$19</f>
        <v>0</v>
      </c>
      <c r="Z74" s="140" t="str">
        <f t="shared" si="0"/>
        <v>BO_001</v>
      </c>
      <c r="AA74" s="140">
        <f t="shared" si="1"/>
        <v>0</v>
      </c>
      <c r="AB74" s="140">
        <f>(H74+Hoja1!$C$24*14.7/14.7)*((Hoja1!$C$25-273.15)*1.8+459.7)/(459.7+venteos_bombas_neu_plantas!I74)*venteos_bombas_neu_plantas!J74*1.3/7.48*venteos_bombas_neu_plantas!K74*C74*60</f>
        <v>0</v>
      </c>
      <c r="AC74" s="140">
        <f t="shared" si="2"/>
        <v>0</v>
      </c>
      <c r="AD74" s="140" t="str">
        <f t="shared" si="10"/>
        <v>Factor de Emisión</v>
      </c>
      <c r="AE74" s="140">
        <f t="shared" si="11"/>
        <v>0</v>
      </c>
      <c r="AF74" s="140">
        <f t="shared" si="12"/>
        <v>0</v>
      </c>
      <c r="AG74" s="140">
        <f t="shared" si="13"/>
        <v>0</v>
      </c>
      <c r="AH74" s="140">
        <f t="shared" si="14"/>
        <v>0</v>
      </c>
      <c r="AI74" s="143">
        <f>IF(M74="",AH74*'Fraccion masica'!$AB$36,M74*AH74)</f>
        <v>0</v>
      </c>
      <c r="AJ74" s="143">
        <f>IF(N74="",AH74*'Fraccion masica'!$AB$35,N74*AH74)</f>
        <v>0</v>
      </c>
      <c r="AK74" s="144">
        <f>IFERROR(AI74*Hoja1!$C$24/Hoja1!$C$25/Hoja1!$C$26*16.04/1000000,0)</f>
        <v>0</v>
      </c>
      <c r="AL74" s="143">
        <f>IFERROR(AJ74*Hoja1!$C$24/Hoja1!$C$25/Hoja1!$C$26*44.01/1000000,0)</f>
        <v>0</v>
      </c>
    </row>
    <row r="75" spans="2:38" x14ac:dyDescent="0.75">
      <c r="B75" s="52" t="s">
        <v>1222</v>
      </c>
      <c r="C75" s="52">
        <v>200</v>
      </c>
      <c r="D75" s="125">
        <v>0.2</v>
      </c>
      <c r="E75" s="125">
        <v>0.1</v>
      </c>
      <c r="F75" s="131" t="s">
        <v>509</v>
      </c>
      <c r="G75" s="92"/>
      <c r="H75" s="14">
        <v>50</v>
      </c>
      <c r="I75" s="14">
        <v>80</v>
      </c>
      <c r="J75" s="14">
        <v>0.4</v>
      </c>
      <c r="K75" s="14">
        <v>10</v>
      </c>
      <c r="L75" s="139" t="s">
        <v>46</v>
      </c>
      <c r="M75" s="93"/>
      <c r="N75" s="93"/>
      <c r="O75" s="129" t="str">
        <f t="shared" si="3"/>
        <v>Diciembre</v>
      </c>
      <c r="P75" s="151">
        <f t="shared" si="4"/>
        <v>76692.182525645563</v>
      </c>
      <c r="Q75" s="151">
        <f t="shared" si="5"/>
        <v>38346.091262822782</v>
      </c>
      <c r="R75" s="151">
        <f t="shared" si="6"/>
        <v>268422.63883975946</v>
      </c>
      <c r="S75" s="151" t="str">
        <f t="shared" si="7"/>
        <v>Factor de Emisión</v>
      </c>
      <c r="T75" s="151">
        <f t="shared" si="8"/>
        <v>1.276416538267896</v>
      </c>
      <c r="U75" s="159">
        <f t="shared" si="9"/>
        <v>1.2764165382678958</v>
      </c>
      <c r="V75" s="151">
        <f>T75+U75*Hoja1!$C$19</f>
        <v>37.01607960976898</v>
      </c>
      <c r="Z75" s="140" t="str">
        <f t="shared" si="0"/>
        <v>BO_001</v>
      </c>
      <c r="AA75" s="140">
        <f t="shared" si="1"/>
        <v>0</v>
      </c>
      <c r="AB75" s="140">
        <f>(H75+Hoja1!$C$24*14.7/14.7)*((Hoja1!$C$25-273.15)*1.8+459.7)/(459.7+venteos_bombas_neu_plantas!I75)*venteos_bombas_neu_plantas!J75*1.3/7.48*venteos_bombas_neu_plantas!K75*C75*60</f>
        <v>383460.91262822779</v>
      </c>
      <c r="AC75" s="140">
        <f t="shared" si="2"/>
        <v>2620</v>
      </c>
      <c r="AD75" s="140" t="str">
        <f t="shared" si="10"/>
        <v>Factor de Emisión</v>
      </c>
      <c r="AE75" s="140">
        <f t="shared" si="11"/>
        <v>268422.63883975946</v>
      </c>
      <c r="AF75" s="140">
        <f t="shared" si="12"/>
        <v>76692.182525645563</v>
      </c>
      <c r="AG75" s="140">
        <f t="shared" si="13"/>
        <v>38346.091262822782</v>
      </c>
      <c r="AH75" s="140">
        <f t="shared" si="14"/>
        <v>7600.8826858452903</v>
      </c>
      <c r="AI75" s="143">
        <f>IF(M75="",AH75*'Fraccion masica'!$AB$36,M75*AH75)</f>
        <v>1880.6094589332808</v>
      </c>
      <c r="AJ75" s="143">
        <f>IF(N75="",AH75*'Fraccion masica'!$AB$35,N75*AH75)</f>
        <v>685.41185460781242</v>
      </c>
      <c r="AK75" s="144">
        <f>IFERROR(AI75*Hoja1!$C$24/Hoja1!$C$25/Hoja1!$C$26*16.04/1000000,0)</f>
        <v>1.2764165382678958</v>
      </c>
      <c r="AL75" s="143">
        <f>IFERROR(AJ75*Hoja1!$C$24/Hoja1!$C$25/Hoja1!$C$26*44.01/1000000,0)</f>
        <v>1.276416538267896</v>
      </c>
    </row>
    <row r="76" spans="2:38" x14ac:dyDescent="0.75">
      <c r="B76" s="52"/>
      <c r="C76" s="52"/>
      <c r="D76" s="125"/>
      <c r="E76" s="125"/>
      <c r="F76" s="131"/>
      <c r="G76" s="92"/>
      <c r="H76" s="14"/>
      <c r="I76" s="14"/>
      <c r="J76" s="14"/>
      <c r="K76" s="14"/>
      <c r="L76" s="139"/>
      <c r="M76" s="93"/>
      <c r="N76" s="93"/>
      <c r="O76" s="129" t="str">
        <f t="shared" si="3"/>
        <v/>
      </c>
      <c r="P76" s="151">
        <f t="shared" si="4"/>
        <v>0</v>
      </c>
      <c r="Q76" s="151">
        <f t="shared" si="5"/>
        <v>0</v>
      </c>
      <c r="R76" s="151">
        <f t="shared" si="6"/>
        <v>0</v>
      </c>
      <c r="S76" s="151" t="str">
        <f t="shared" si="7"/>
        <v>Factor de Emisión</v>
      </c>
      <c r="T76" s="151">
        <f t="shared" si="8"/>
        <v>0</v>
      </c>
      <c r="U76" s="159">
        <f t="shared" si="9"/>
        <v>0</v>
      </c>
      <c r="V76" s="151">
        <f>T76+U76*Hoja1!$C$19</f>
        <v>0</v>
      </c>
      <c r="Z76" s="140">
        <f t="shared" si="0"/>
        <v>0</v>
      </c>
      <c r="AA76" s="140">
        <f t="shared" si="1"/>
        <v>0</v>
      </c>
      <c r="AB76" s="140">
        <f>(H76+Hoja1!$C$24*14.7/14.7)*((Hoja1!$C$25-273.15)*1.8+459.7)/(459.7+venteos_bombas_neu_plantas!I76)*venteos_bombas_neu_plantas!J76*1.3/7.48*venteos_bombas_neu_plantas!K76*C76*60</f>
        <v>0</v>
      </c>
      <c r="AC76" s="140">
        <f t="shared" si="2"/>
        <v>0</v>
      </c>
      <c r="AD76" s="140" t="str">
        <f t="shared" si="10"/>
        <v>Factor de Emisión</v>
      </c>
      <c r="AE76" s="140">
        <f t="shared" si="11"/>
        <v>0</v>
      </c>
      <c r="AF76" s="140">
        <f t="shared" si="12"/>
        <v>0</v>
      </c>
      <c r="AG76" s="140">
        <f t="shared" si="13"/>
        <v>0</v>
      </c>
      <c r="AH76" s="140">
        <f t="shared" si="14"/>
        <v>0</v>
      </c>
      <c r="AI76" s="143">
        <f>IF(M76="",AH76*'Fraccion masica'!$AB$36,M76*AH76)</f>
        <v>0</v>
      </c>
      <c r="AJ76" s="143">
        <f>IF(N76="",AH76*'Fraccion masica'!$AB$35,N76*AH76)</f>
        <v>0</v>
      </c>
      <c r="AK76" s="144">
        <f>IFERROR(AI76*Hoja1!$C$24/Hoja1!$C$25/Hoja1!$C$26*16.04/1000000,0)</f>
        <v>0</v>
      </c>
      <c r="AL76" s="143">
        <f>IFERROR(AJ76*Hoja1!$C$24/Hoja1!$C$25/Hoja1!$C$26*44.01/1000000,0)</f>
        <v>0</v>
      </c>
    </row>
    <row r="77" spans="2:38" x14ac:dyDescent="0.75">
      <c r="B77" s="52"/>
      <c r="C77" s="52"/>
      <c r="D77" s="125"/>
      <c r="E77" s="125"/>
      <c r="F77" s="131"/>
      <c r="G77" s="92"/>
      <c r="H77" s="14"/>
      <c r="I77" s="14"/>
      <c r="J77" s="14"/>
      <c r="K77" s="14"/>
      <c r="L77" s="139"/>
      <c r="M77" s="93"/>
      <c r="N77" s="93"/>
      <c r="O77" s="129" t="str">
        <f t="shared" si="3"/>
        <v/>
      </c>
      <c r="P77" s="151">
        <f t="shared" si="4"/>
        <v>0</v>
      </c>
      <c r="Q77" s="151">
        <f t="shared" si="5"/>
        <v>0</v>
      </c>
      <c r="R77" s="151">
        <f t="shared" si="6"/>
        <v>0</v>
      </c>
      <c r="S77" s="151" t="str">
        <f t="shared" si="7"/>
        <v>Factor de Emisión</v>
      </c>
      <c r="T77" s="151">
        <f t="shared" si="8"/>
        <v>0</v>
      </c>
      <c r="U77" s="159">
        <f t="shared" si="9"/>
        <v>0</v>
      </c>
      <c r="V77" s="151">
        <f>T77+U77*Hoja1!$C$19</f>
        <v>0</v>
      </c>
      <c r="Z77" s="140">
        <f t="shared" si="0"/>
        <v>0</v>
      </c>
      <c r="AA77" s="140">
        <f t="shared" si="1"/>
        <v>0</v>
      </c>
      <c r="AB77" s="140">
        <f>(H77+Hoja1!$C$24*14.7/14.7)*((Hoja1!$C$25-273.15)*1.8+459.7)/(459.7+venteos_bombas_neu_plantas!I77)*venteos_bombas_neu_plantas!J77*1.3/7.48*venteos_bombas_neu_plantas!K77*C77*60</f>
        <v>0</v>
      </c>
      <c r="AC77" s="140">
        <f t="shared" si="2"/>
        <v>0</v>
      </c>
      <c r="AD77" s="140" t="str">
        <f t="shared" si="10"/>
        <v>Factor de Emisión</v>
      </c>
      <c r="AE77" s="140">
        <f t="shared" si="11"/>
        <v>0</v>
      </c>
      <c r="AF77" s="140">
        <f t="shared" si="12"/>
        <v>0</v>
      </c>
      <c r="AG77" s="140">
        <f t="shared" si="13"/>
        <v>0</v>
      </c>
      <c r="AH77" s="140">
        <f t="shared" si="14"/>
        <v>0</v>
      </c>
      <c r="AI77" s="143">
        <f>IF(M77="",AH77*'Fraccion masica'!$AB$36,M77*AH77)</f>
        <v>0</v>
      </c>
      <c r="AJ77" s="143">
        <f>IF(N77="",AH77*'Fraccion masica'!$AB$35,N77*AH77)</f>
        <v>0</v>
      </c>
      <c r="AK77" s="144">
        <f>IFERROR(AI77*Hoja1!$C$24/Hoja1!$C$25/Hoja1!$C$26*16.04/1000000,0)</f>
        <v>0</v>
      </c>
      <c r="AL77" s="143">
        <f>IFERROR(AJ77*Hoja1!$C$24/Hoja1!$C$25/Hoja1!$C$26*44.01/1000000,0)</f>
        <v>0</v>
      </c>
    </row>
    <row r="78" spans="2:38" x14ac:dyDescent="0.75">
      <c r="B78" s="52"/>
      <c r="C78" s="52"/>
      <c r="D78" s="125"/>
      <c r="E78" s="125"/>
      <c r="F78" s="131"/>
      <c r="G78" s="92"/>
      <c r="H78" s="14"/>
      <c r="I78" s="14"/>
      <c r="J78" s="14"/>
      <c r="K78" s="14"/>
      <c r="L78" s="139"/>
      <c r="M78" s="93"/>
      <c r="N78" s="93"/>
      <c r="O78" s="129" t="str">
        <f t="shared" si="3"/>
        <v/>
      </c>
      <c r="P78" s="151">
        <f t="shared" si="4"/>
        <v>0</v>
      </c>
      <c r="Q78" s="151">
        <f t="shared" si="5"/>
        <v>0</v>
      </c>
      <c r="R78" s="151">
        <f t="shared" si="6"/>
        <v>0</v>
      </c>
      <c r="S78" s="151" t="str">
        <f t="shared" si="7"/>
        <v>Factor de Emisión</v>
      </c>
      <c r="T78" s="151">
        <f t="shared" si="8"/>
        <v>0</v>
      </c>
      <c r="U78" s="159">
        <f t="shared" si="9"/>
        <v>0</v>
      </c>
      <c r="V78" s="151">
        <f>T78+U78*Hoja1!$C$19</f>
        <v>0</v>
      </c>
      <c r="Z78" s="140">
        <f t="shared" si="0"/>
        <v>0</v>
      </c>
      <c r="AA78" s="140">
        <f t="shared" si="1"/>
        <v>0</v>
      </c>
      <c r="AB78" s="140">
        <f>(H78+Hoja1!$C$24*14.7/14.7)*((Hoja1!$C$25-273.15)*1.8+459.7)/(459.7+venteos_bombas_neu_plantas!I78)*venteos_bombas_neu_plantas!J78*1.3/7.48*venteos_bombas_neu_plantas!K78*C78*60</f>
        <v>0</v>
      </c>
      <c r="AC78" s="140">
        <f t="shared" si="2"/>
        <v>0</v>
      </c>
      <c r="AD78" s="140" t="str">
        <f t="shared" si="10"/>
        <v>Factor de Emisión</v>
      </c>
      <c r="AE78" s="140">
        <f t="shared" si="11"/>
        <v>0</v>
      </c>
      <c r="AF78" s="140">
        <f t="shared" si="12"/>
        <v>0</v>
      </c>
      <c r="AG78" s="140">
        <f t="shared" si="13"/>
        <v>0</v>
      </c>
      <c r="AH78" s="140">
        <f t="shared" si="14"/>
        <v>0</v>
      </c>
      <c r="AI78" s="143">
        <f>IF(M78="",AH78*'Fraccion masica'!$AB$36,M78*AH78)</f>
        <v>0</v>
      </c>
      <c r="AJ78" s="143">
        <f>IF(N78="",AH78*'Fraccion masica'!$AB$35,N78*AH78)</f>
        <v>0</v>
      </c>
      <c r="AK78" s="144">
        <f>IFERROR(AI78*Hoja1!$C$24/Hoja1!$C$25/Hoja1!$C$26*16.04/1000000,0)</f>
        <v>0</v>
      </c>
      <c r="AL78" s="143">
        <f>IFERROR(AJ78*Hoja1!$C$24/Hoja1!$C$25/Hoja1!$C$26*44.01/1000000,0)</f>
        <v>0</v>
      </c>
    </row>
    <row r="79" spans="2:38" x14ac:dyDescent="0.75">
      <c r="B79" s="52"/>
      <c r="C79" s="52"/>
      <c r="D79" s="125"/>
      <c r="E79" s="125"/>
      <c r="F79" s="131"/>
      <c r="G79" s="92"/>
      <c r="H79" s="14"/>
      <c r="I79" s="14"/>
      <c r="J79" s="14"/>
      <c r="K79" s="14"/>
      <c r="L79" s="139"/>
      <c r="M79" s="93"/>
      <c r="N79" s="93"/>
      <c r="O79" s="129" t="str">
        <f t="shared" si="3"/>
        <v/>
      </c>
      <c r="P79" s="151">
        <f t="shared" si="4"/>
        <v>0</v>
      </c>
      <c r="Q79" s="151">
        <f t="shared" si="5"/>
        <v>0</v>
      </c>
      <c r="R79" s="151">
        <f t="shared" si="6"/>
        <v>0</v>
      </c>
      <c r="S79" s="151" t="str">
        <f t="shared" si="7"/>
        <v>Factor de Emisión</v>
      </c>
      <c r="T79" s="151">
        <f t="shared" si="8"/>
        <v>0</v>
      </c>
      <c r="U79" s="159">
        <f t="shared" si="9"/>
        <v>0</v>
      </c>
      <c r="V79" s="151">
        <f>T79+U79*Hoja1!$C$19</f>
        <v>0</v>
      </c>
      <c r="Z79" s="140">
        <f t="shared" si="0"/>
        <v>0</v>
      </c>
      <c r="AA79" s="140">
        <f t="shared" si="1"/>
        <v>0</v>
      </c>
      <c r="AB79" s="140">
        <f>(H79+Hoja1!$C$24*14.7/14.7)*((Hoja1!$C$25-273.15)*1.8+459.7)/(459.7+venteos_bombas_neu_plantas!I79)*venteos_bombas_neu_plantas!J79*1.3/7.48*venteos_bombas_neu_plantas!K79*C79*60</f>
        <v>0</v>
      </c>
      <c r="AC79" s="140">
        <f t="shared" si="2"/>
        <v>0</v>
      </c>
      <c r="AD79" s="140" t="str">
        <f t="shared" si="10"/>
        <v>Factor de Emisión</v>
      </c>
      <c r="AE79" s="140">
        <f t="shared" si="11"/>
        <v>0</v>
      </c>
      <c r="AF79" s="140">
        <f t="shared" si="12"/>
        <v>0</v>
      </c>
      <c r="AG79" s="140">
        <f t="shared" si="13"/>
        <v>0</v>
      </c>
      <c r="AH79" s="140">
        <f t="shared" si="14"/>
        <v>0</v>
      </c>
      <c r="AI79" s="143">
        <f>IF(M79="",AH79*'Fraccion masica'!$AB$36,M79*AH79)</f>
        <v>0</v>
      </c>
      <c r="AJ79" s="143">
        <f>IF(N79="",AH79*'Fraccion masica'!$AB$35,N79*AH79)</f>
        <v>0</v>
      </c>
      <c r="AK79" s="144">
        <f>IFERROR(AI79*Hoja1!$C$24/Hoja1!$C$25/Hoja1!$C$26*16.04/1000000,0)</f>
        <v>0</v>
      </c>
      <c r="AL79" s="143">
        <f>IFERROR(AJ79*Hoja1!$C$24/Hoja1!$C$25/Hoja1!$C$26*44.01/1000000,0)</f>
        <v>0</v>
      </c>
    </row>
    <row r="80" spans="2:38" x14ac:dyDescent="0.75">
      <c r="B80" s="52"/>
      <c r="C80" s="52"/>
      <c r="D80" s="125"/>
      <c r="E80" s="125"/>
      <c r="F80" s="131"/>
      <c r="G80" s="92"/>
      <c r="H80" s="14"/>
      <c r="I80" s="14"/>
      <c r="J80" s="14"/>
      <c r="K80" s="14"/>
      <c r="L80" s="139"/>
      <c r="M80" s="93"/>
      <c r="N80" s="93"/>
      <c r="O80" s="129" t="str">
        <f t="shared" si="3"/>
        <v/>
      </c>
      <c r="P80" s="151">
        <f t="shared" si="4"/>
        <v>0</v>
      </c>
      <c r="Q80" s="151">
        <f t="shared" si="5"/>
        <v>0</v>
      </c>
      <c r="R80" s="151">
        <f t="shared" si="6"/>
        <v>0</v>
      </c>
      <c r="S80" s="151" t="str">
        <f t="shared" si="7"/>
        <v>Factor de Emisión</v>
      </c>
      <c r="T80" s="151">
        <f t="shared" si="8"/>
        <v>0</v>
      </c>
      <c r="U80" s="159">
        <f t="shared" si="9"/>
        <v>0</v>
      </c>
      <c r="V80" s="151">
        <f>T80+U80*Hoja1!$C$19</f>
        <v>0</v>
      </c>
      <c r="Z80" s="140">
        <f t="shared" si="0"/>
        <v>0</v>
      </c>
      <c r="AA80" s="140">
        <f t="shared" si="1"/>
        <v>0</v>
      </c>
      <c r="AB80" s="140">
        <f>(H80+Hoja1!$C$24*14.7/14.7)*((Hoja1!$C$25-273.15)*1.8+459.7)/(459.7+venteos_bombas_neu_plantas!I80)*venteos_bombas_neu_plantas!J80*1.3/7.48*venteos_bombas_neu_plantas!K80*C80*60</f>
        <v>0</v>
      </c>
      <c r="AC80" s="140">
        <f t="shared" si="2"/>
        <v>0</v>
      </c>
      <c r="AD80" s="140" t="str">
        <f t="shared" si="10"/>
        <v>Factor de Emisión</v>
      </c>
      <c r="AE80" s="140">
        <f t="shared" si="11"/>
        <v>0</v>
      </c>
      <c r="AF80" s="140">
        <f t="shared" si="12"/>
        <v>0</v>
      </c>
      <c r="AG80" s="140">
        <f t="shared" si="13"/>
        <v>0</v>
      </c>
      <c r="AH80" s="140">
        <f t="shared" si="14"/>
        <v>0</v>
      </c>
      <c r="AI80" s="143">
        <f>IF(M80="",AH80*'Fraccion masica'!$AB$36,M80*AH80)</f>
        <v>0</v>
      </c>
      <c r="AJ80" s="143">
        <f>IF(N80="",AH80*'Fraccion masica'!$AB$35,N80*AH80)</f>
        <v>0</v>
      </c>
      <c r="AK80" s="144">
        <f>IFERROR(AI80*Hoja1!$C$24/Hoja1!$C$25/Hoja1!$C$26*16.04/1000000,0)</f>
        <v>0</v>
      </c>
      <c r="AL80" s="143">
        <f>IFERROR(AJ80*Hoja1!$C$24/Hoja1!$C$25/Hoja1!$C$26*44.01/1000000,0)</f>
        <v>0</v>
      </c>
    </row>
    <row r="81" spans="2:38" x14ac:dyDescent="0.75">
      <c r="B81" s="52"/>
      <c r="C81" s="52"/>
      <c r="D81" s="125"/>
      <c r="E81" s="125"/>
      <c r="F81" s="131"/>
      <c r="G81" s="92"/>
      <c r="H81" s="14"/>
      <c r="I81" s="14"/>
      <c r="J81" s="14"/>
      <c r="K81" s="14"/>
      <c r="L81" s="139"/>
      <c r="M81" s="93"/>
      <c r="N81" s="93"/>
      <c r="O81" s="129" t="str">
        <f t="shared" si="3"/>
        <v/>
      </c>
      <c r="P81" s="151">
        <f t="shared" si="4"/>
        <v>0</v>
      </c>
      <c r="Q81" s="151">
        <f t="shared" si="5"/>
        <v>0</v>
      </c>
      <c r="R81" s="151">
        <f t="shared" si="6"/>
        <v>0</v>
      </c>
      <c r="S81" s="151" t="str">
        <f t="shared" si="7"/>
        <v>Factor de Emisión</v>
      </c>
      <c r="T81" s="151">
        <f t="shared" si="8"/>
        <v>0</v>
      </c>
      <c r="U81" s="159">
        <f t="shared" si="9"/>
        <v>0</v>
      </c>
      <c r="V81" s="151">
        <f>T81+U81*Hoja1!$C$19</f>
        <v>0</v>
      </c>
      <c r="Z81" s="140">
        <f t="shared" si="0"/>
        <v>0</v>
      </c>
      <c r="AA81" s="140">
        <f t="shared" si="1"/>
        <v>0</v>
      </c>
      <c r="AB81" s="140">
        <f>(H81+Hoja1!$C$24*14.7/14.7)*((Hoja1!$C$25-273.15)*1.8+459.7)/(459.7+venteos_bombas_neu_plantas!I81)*venteos_bombas_neu_plantas!J81*1.3/7.48*venteos_bombas_neu_plantas!K81*C81*60</f>
        <v>0</v>
      </c>
      <c r="AC81" s="140">
        <f t="shared" si="2"/>
        <v>0</v>
      </c>
      <c r="AD81" s="140" t="str">
        <f t="shared" si="10"/>
        <v>Factor de Emisión</v>
      </c>
      <c r="AE81" s="140">
        <f t="shared" si="11"/>
        <v>0</v>
      </c>
      <c r="AF81" s="140">
        <f t="shared" si="12"/>
        <v>0</v>
      </c>
      <c r="AG81" s="140">
        <f t="shared" si="13"/>
        <v>0</v>
      </c>
      <c r="AH81" s="140">
        <f t="shared" si="14"/>
        <v>0</v>
      </c>
      <c r="AI81" s="143">
        <f>IF(M81="",AH81*'Fraccion masica'!$AB$36,M81*AH81)</f>
        <v>0</v>
      </c>
      <c r="AJ81" s="143">
        <f>IF(N81="",AH81*'Fraccion masica'!$AB$35,N81*AH81)</f>
        <v>0</v>
      </c>
      <c r="AK81" s="144">
        <f>IFERROR(AI81*Hoja1!$C$24/Hoja1!$C$25/Hoja1!$C$26*16.04/1000000,0)</f>
        <v>0</v>
      </c>
      <c r="AL81" s="143">
        <f>IFERROR(AJ81*Hoja1!$C$24/Hoja1!$C$25/Hoja1!$C$26*44.01/1000000,0)</f>
        <v>0</v>
      </c>
    </row>
    <row r="82" spans="2:38" x14ac:dyDescent="0.75">
      <c r="B82" s="52"/>
      <c r="C82" s="52"/>
      <c r="D82" s="125"/>
      <c r="E82" s="125"/>
      <c r="F82" s="131"/>
      <c r="G82" s="92"/>
      <c r="H82" s="14"/>
      <c r="I82" s="14"/>
      <c r="J82" s="14"/>
      <c r="K82" s="14"/>
      <c r="L82" s="139"/>
      <c r="M82" s="93"/>
      <c r="N82" s="93"/>
      <c r="O82" s="129" t="str">
        <f t="shared" si="3"/>
        <v/>
      </c>
      <c r="P82" s="151">
        <f t="shared" si="4"/>
        <v>0</v>
      </c>
      <c r="Q82" s="151">
        <f t="shared" si="5"/>
        <v>0</v>
      </c>
      <c r="R82" s="151">
        <f t="shared" si="6"/>
        <v>0</v>
      </c>
      <c r="S82" s="151" t="str">
        <f t="shared" si="7"/>
        <v>Factor de Emisión</v>
      </c>
      <c r="T82" s="151">
        <f t="shared" si="8"/>
        <v>0</v>
      </c>
      <c r="U82" s="159">
        <f t="shared" si="9"/>
        <v>0</v>
      </c>
      <c r="V82" s="151">
        <f>T82+U82*Hoja1!$C$19</f>
        <v>0</v>
      </c>
      <c r="Z82" s="140">
        <f t="shared" si="0"/>
        <v>0</v>
      </c>
      <c r="AA82" s="140">
        <f t="shared" si="1"/>
        <v>0</v>
      </c>
      <c r="AB82" s="140">
        <f>(H82+Hoja1!$C$24*14.7/14.7)*((Hoja1!$C$25-273.15)*1.8+459.7)/(459.7+venteos_bombas_neu_plantas!I82)*venteos_bombas_neu_plantas!J82*1.3/7.48*venteos_bombas_neu_plantas!K82*C82*60</f>
        <v>0</v>
      </c>
      <c r="AC82" s="140">
        <f t="shared" si="2"/>
        <v>0</v>
      </c>
      <c r="AD82" s="140" t="str">
        <f t="shared" si="10"/>
        <v>Factor de Emisión</v>
      </c>
      <c r="AE82" s="140">
        <f t="shared" si="11"/>
        <v>0</v>
      </c>
      <c r="AF82" s="140">
        <f t="shared" si="12"/>
        <v>0</v>
      </c>
      <c r="AG82" s="140">
        <f t="shared" si="13"/>
        <v>0</v>
      </c>
      <c r="AH82" s="140">
        <f t="shared" si="14"/>
        <v>0</v>
      </c>
      <c r="AI82" s="143">
        <f>IF(M82="",AH82*'Fraccion masica'!$AB$36,M82*AH82)</f>
        <v>0</v>
      </c>
      <c r="AJ82" s="143">
        <f>IF(N82="",AH82*'Fraccion masica'!$AB$35,N82*AH82)</f>
        <v>0</v>
      </c>
      <c r="AK82" s="144">
        <f>IFERROR(AI82*Hoja1!$C$24/Hoja1!$C$25/Hoja1!$C$26*16.04/1000000,0)</f>
        <v>0</v>
      </c>
      <c r="AL82" s="143">
        <f>IFERROR(AJ82*Hoja1!$C$24/Hoja1!$C$25/Hoja1!$C$26*44.01/1000000,0)</f>
        <v>0</v>
      </c>
    </row>
    <row r="83" spans="2:38" x14ac:dyDescent="0.75">
      <c r="B83" s="52"/>
      <c r="C83" s="52"/>
      <c r="D83" s="125"/>
      <c r="E83" s="125"/>
      <c r="F83" s="131"/>
      <c r="G83" s="92"/>
      <c r="H83" s="14"/>
      <c r="I83" s="14"/>
      <c r="J83" s="14"/>
      <c r="K83" s="14"/>
      <c r="L83" s="139"/>
      <c r="M83" s="93"/>
      <c r="N83" s="93"/>
      <c r="O83" s="129" t="str">
        <f t="shared" si="3"/>
        <v/>
      </c>
      <c r="P83" s="151">
        <f t="shared" si="4"/>
        <v>0</v>
      </c>
      <c r="Q83" s="151">
        <f t="shared" si="5"/>
        <v>0</v>
      </c>
      <c r="R83" s="151">
        <f t="shared" si="6"/>
        <v>0</v>
      </c>
      <c r="S83" s="151" t="str">
        <f t="shared" si="7"/>
        <v>Factor de Emisión</v>
      </c>
      <c r="T83" s="151">
        <f t="shared" si="8"/>
        <v>0</v>
      </c>
      <c r="U83" s="159">
        <f t="shared" si="9"/>
        <v>0</v>
      </c>
      <c r="V83" s="151">
        <f>T83+U83*Hoja1!$C$19</f>
        <v>0</v>
      </c>
      <c r="Z83" s="140">
        <f t="shared" si="0"/>
        <v>0</v>
      </c>
      <c r="AA83" s="140">
        <f t="shared" si="1"/>
        <v>0</v>
      </c>
      <c r="AB83" s="140">
        <f>(H83+Hoja1!$C$24*14.7/14.7)*((Hoja1!$C$25-273.15)*1.8+459.7)/(459.7+venteos_bombas_neu_plantas!I83)*venteos_bombas_neu_plantas!J83*1.3/7.48*venteos_bombas_neu_plantas!K83*C83*60</f>
        <v>0</v>
      </c>
      <c r="AC83" s="140">
        <f t="shared" si="2"/>
        <v>0</v>
      </c>
      <c r="AD83" s="140" t="str">
        <f t="shared" si="10"/>
        <v>Factor de Emisión</v>
      </c>
      <c r="AE83" s="140">
        <f t="shared" si="11"/>
        <v>0</v>
      </c>
      <c r="AF83" s="140">
        <f t="shared" si="12"/>
        <v>0</v>
      </c>
      <c r="AG83" s="140">
        <f t="shared" si="13"/>
        <v>0</v>
      </c>
      <c r="AH83" s="140">
        <f t="shared" si="14"/>
        <v>0</v>
      </c>
      <c r="AI83" s="143">
        <f>IF(M83="",AH83*'Fraccion masica'!$AB$36,M83*AH83)</f>
        <v>0</v>
      </c>
      <c r="AJ83" s="143">
        <f>IF(N83="",AH83*'Fraccion masica'!$AB$35,N83*AH83)</f>
        <v>0</v>
      </c>
      <c r="AK83" s="144">
        <f>IFERROR(AI83*Hoja1!$C$24/Hoja1!$C$25/Hoja1!$C$26*16.04/1000000,0)</f>
        <v>0</v>
      </c>
      <c r="AL83" s="143">
        <f>IFERROR(AJ83*Hoja1!$C$24/Hoja1!$C$25/Hoja1!$C$26*44.01/1000000,0)</f>
        <v>0</v>
      </c>
    </row>
    <row r="84" spans="2:38" x14ac:dyDescent="0.75">
      <c r="B84" s="52"/>
      <c r="C84" s="52"/>
      <c r="D84" s="125"/>
      <c r="E84" s="125"/>
      <c r="F84" s="131"/>
      <c r="G84" s="92"/>
      <c r="H84" s="14"/>
      <c r="I84" s="14"/>
      <c r="J84" s="14"/>
      <c r="K84" s="14"/>
      <c r="L84" s="139"/>
      <c r="M84" s="93"/>
      <c r="N84" s="93"/>
      <c r="O84" s="129" t="str">
        <f t="shared" si="3"/>
        <v/>
      </c>
      <c r="P84" s="151">
        <f t="shared" si="4"/>
        <v>0</v>
      </c>
      <c r="Q84" s="151">
        <f t="shared" si="5"/>
        <v>0</v>
      </c>
      <c r="R84" s="151">
        <f t="shared" si="6"/>
        <v>0</v>
      </c>
      <c r="S84" s="151" t="str">
        <f t="shared" si="7"/>
        <v>Factor de Emisión</v>
      </c>
      <c r="T84" s="151">
        <f t="shared" si="8"/>
        <v>0</v>
      </c>
      <c r="U84" s="159">
        <f t="shared" si="9"/>
        <v>0</v>
      </c>
      <c r="V84" s="151">
        <f>T84+U84*Hoja1!$C$19</f>
        <v>0</v>
      </c>
      <c r="Z84" s="140">
        <f t="shared" si="0"/>
        <v>0</v>
      </c>
      <c r="AA84" s="140">
        <f t="shared" si="1"/>
        <v>0</v>
      </c>
      <c r="AB84" s="140">
        <f>(H84+Hoja1!$C$24*14.7/14.7)*((Hoja1!$C$25-273.15)*1.8+459.7)/(459.7+venteos_bombas_neu_plantas!I84)*venteos_bombas_neu_plantas!J84*1.3/7.48*venteos_bombas_neu_plantas!K84*C84*60</f>
        <v>0</v>
      </c>
      <c r="AC84" s="140">
        <f t="shared" si="2"/>
        <v>0</v>
      </c>
      <c r="AD84" s="140" t="str">
        <f t="shared" si="10"/>
        <v>Factor de Emisión</v>
      </c>
      <c r="AE84" s="140">
        <f t="shared" si="11"/>
        <v>0</v>
      </c>
      <c r="AF84" s="140">
        <f t="shared" si="12"/>
        <v>0</v>
      </c>
      <c r="AG84" s="140">
        <f t="shared" si="13"/>
        <v>0</v>
      </c>
      <c r="AH84" s="140">
        <f t="shared" si="14"/>
        <v>0</v>
      </c>
      <c r="AI84" s="143">
        <f>IF(M84="",AH84*'Fraccion masica'!$AB$36,M84*AH84)</f>
        <v>0</v>
      </c>
      <c r="AJ84" s="143">
        <f>IF(N84="",AH84*'Fraccion masica'!$AB$35,N84*AH84)</f>
        <v>0</v>
      </c>
      <c r="AK84" s="144">
        <f>IFERROR(AI84*Hoja1!$C$24/Hoja1!$C$25/Hoja1!$C$26*16.04/1000000,0)</f>
        <v>0</v>
      </c>
      <c r="AL84" s="143">
        <f>IFERROR(AJ84*Hoja1!$C$24/Hoja1!$C$25/Hoja1!$C$26*44.01/1000000,0)</f>
        <v>0</v>
      </c>
    </row>
    <row r="85" spans="2:38" x14ac:dyDescent="0.75">
      <c r="B85" s="52"/>
      <c r="C85" s="52"/>
      <c r="D85" s="125"/>
      <c r="E85" s="125"/>
      <c r="F85" s="131"/>
      <c r="G85" s="92"/>
      <c r="H85" s="14"/>
      <c r="I85" s="14"/>
      <c r="J85" s="14"/>
      <c r="K85" s="14"/>
      <c r="L85" s="139"/>
      <c r="M85" s="93"/>
      <c r="N85" s="93"/>
      <c r="O85" s="129" t="str">
        <f t="shared" si="3"/>
        <v/>
      </c>
      <c r="P85" s="151">
        <f t="shared" si="4"/>
        <v>0</v>
      </c>
      <c r="Q85" s="151">
        <f t="shared" si="5"/>
        <v>0</v>
      </c>
      <c r="R85" s="151">
        <f t="shared" si="6"/>
        <v>0</v>
      </c>
      <c r="S85" s="151" t="str">
        <f t="shared" si="7"/>
        <v>Factor de Emisión</v>
      </c>
      <c r="T85" s="151">
        <f t="shared" si="8"/>
        <v>0</v>
      </c>
      <c r="U85" s="159">
        <f t="shared" si="9"/>
        <v>0</v>
      </c>
      <c r="V85" s="151">
        <f>T85+U85*Hoja1!$C$19</f>
        <v>0</v>
      </c>
      <c r="Z85" s="140">
        <f t="shared" si="0"/>
        <v>0</v>
      </c>
      <c r="AA85" s="140">
        <f t="shared" si="1"/>
        <v>0</v>
      </c>
      <c r="AB85" s="140">
        <f>(H85+Hoja1!$C$24*14.7/14.7)*((Hoja1!$C$25-273.15)*1.8+459.7)/(459.7+venteos_bombas_neu_plantas!I85)*venteos_bombas_neu_plantas!J85*1.3/7.48*venteos_bombas_neu_plantas!K85*C85*60</f>
        <v>0</v>
      </c>
      <c r="AC85" s="140">
        <f t="shared" si="2"/>
        <v>0</v>
      </c>
      <c r="AD85" s="140" t="str">
        <f t="shared" si="10"/>
        <v>Factor de Emisión</v>
      </c>
      <c r="AE85" s="140">
        <f t="shared" si="11"/>
        <v>0</v>
      </c>
      <c r="AF85" s="140">
        <f t="shared" si="12"/>
        <v>0</v>
      </c>
      <c r="AG85" s="140">
        <f t="shared" si="13"/>
        <v>0</v>
      </c>
      <c r="AH85" s="140">
        <f t="shared" si="14"/>
        <v>0</v>
      </c>
      <c r="AI85" s="143">
        <f>IF(M85="",AH85*'Fraccion masica'!$AB$36,M85*AH85)</f>
        <v>0</v>
      </c>
      <c r="AJ85" s="143">
        <f>IF(N85="",AH85*'Fraccion masica'!$AB$35,N85*AH85)</f>
        <v>0</v>
      </c>
      <c r="AK85" s="144">
        <f>IFERROR(AI85*Hoja1!$C$24/Hoja1!$C$25/Hoja1!$C$26*16.04/1000000,0)</f>
        <v>0</v>
      </c>
      <c r="AL85" s="143">
        <f>IFERROR(AJ85*Hoja1!$C$24/Hoja1!$C$25/Hoja1!$C$26*44.01/1000000,0)</f>
        <v>0</v>
      </c>
    </row>
    <row r="86" spans="2:38" x14ac:dyDescent="0.75">
      <c r="B86" s="52"/>
      <c r="C86" s="52"/>
      <c r="D86" s="125"/>
      <c r="E86" s="125"/>
      <c r="F86" s="131"/>
      <c r="G86" s="92"/>
      <c r="H86" s="14"/>
      <c r="I86" s="14"/>
      <c r="J86" s="14"/>
      <c r="K86" s="14"/>
      <c r="L86" s="139"/>
      <c r="M86" s="93"/>
      <c r="N86" s="93"/>
      <c r="O86" s="129" t="str">
        <f t="shared" si="3"/>
        <v/>
      </c>
      <c r="P86" s="151">
        <f t="shared" si="4"/>
        <v>0</v>
      </c>
      <c r="Q86" s="151">
        <f t="shared" si="5"/>
        <v>0</v>
      </c>
      <c r="R86" s="151">
        <f t="shared" si="6"/>
        <v>0</v>
      </c>
      <c r="S86" s="151" t="str">
        <f t="shared" si="7"/>
        <v>Factor de Emisión</v>
      </c>
      <c r="T86" s="151">
        <f t="shared" si="8"/>
        <v>0</v>
      </c>
      <c r="U86" s="159">
        <f t="shared" si="9"/>
        <v>0</v>
      </c>
      <c r="V86" s="151">
        <f>T86+U86*Hoja1!$C$19</f>
        <v>0</v>
      </c>
      <c r="Z86" s="140">
        <f t="shared" si="0"/>
        <v>0</v>
      </c>
      <c r="AA86" s="140">
        <f t="shared" si="1"/>
        <v>0</v>
      </c>
      <c r="AB86" s="140">
        <f>(H86+Hoja1!$C$24*14.7/14.7)*((Hoja1!$C$25-273.15)*1.8+459.7)/(459.7+venteos_bombas_neu_plantas!I86)*venteos_bombas_neu_plantas!J86*1.3/7.48*venteos_bombas_neu_plantas!K86*C86*60</f>
        <v>0</v>
      </c>
      <c r="AC86" s="140">
        <f t="shared" si="2"/>
        <v>0</v>
      </c>
      <c r="AD86" s="140" t="str">
        <f t="shared" si="10"/>
        <v>Factor de Emisión</v>
      </c>
      <c r="AE86" s="140">
        <f t="shared" si="11"/>
        <v>0</v>
      </c>
      <c r="AF86" s="140">
        <f t="shared" si="12"/>
        <v>0</v>
      </c>
      <c r="AG86" s="140">
        <f t="shared" si="13"/>
        <v>0</v>
      </c>
      <c r="AH86" s="140">
        <f t="shared" si="14"/>
        <v>0</v>
      </c>
      <c r="AI86" s="143">
        <f>IF(M86="",AH86*'Fraccion masica'!$AB$36,M86*AH86)</f>
        <v>0</v>
      </c>
      <c r="AJ86" s="143">
        <f>IF(N86="",AH86*'Fraccion masica'!$AB$35,N86*AH86)</f>
        <v>0</v>
      </c>
      <c r="AK86" s="144">
        <f>IFERROR(AI86*Hoja1!$C$24/Hoja1!$C$25/Hoja1!$C$26*16.04/1000000,0)</f>
        <v>0</v>
      </c>
      <c r="AL86" s="143">
        <f>IFERROR(AJ86*Hoja1!$C$24/Hoja1!$C$25/Hoja1!$C$26*44.01/1000000,0)</f>
        <v>0</v>
      </c>
    </row>
    <row r="87" spans="2:38" x14ac:dyDescent="0.75">
      <c r="B87" s="52"/>
      <c r="C87" s="52"/>
      <c r="D87" s="125"/>
      <c r="E87" s="125"/>
      <c r="F87" s="131"/>
      <c r="G87" s="92"/>
      <c r="H87" s="14"/>
      <c r="I87" s="14"/>
      <c r="J87" s="14"/>
      <c r="K87" s="14"/>
      <c r="L87" s="139"/>
      <c r="M87" s="93"/>
      <c r="N87" s="93"/>
      <c r="O87" s="129" t="str">
        <f t="shared" si="3"/>
        <v/>
      </c>
      <c r="P87" s="151">
        <f t="shared" si="4"/>
        <v>0</v>
      </c>
      <c r="Q87" s="151">
        <f t="shared" si="5"/>
        <v>0</v>
      </c>
      <c r="R87" s="151">
        <f t="shared" si="6"/>
        <v>0</v>
      </c>
      <c r="S87" s="151" t="str">
        <f t="shared" si="7"/>
        <v>Factor de Emisión</v>
      </c>
      <c r="T87" s="151">
        <f t="shared" si="8"/>
        <v>0</v>
      </c>
      <c r="U87" s="159">
        <f t="shared" si="9"/>
        <v>0</v>
      </c>
      <c r="V87" s="151">
        <f>T87+U87*Hoja1!$C$19</f>
        <v>0</v>
      </c>
      <c r="Z87" s="140">
        <f t="shared" si="0"/>
        <v>0</v>
      </c>
      <c r="AA87" s="140">
        <f t="shared" si="1"/>
        <v>0</v>
      </c>
      <c r="AB87" s="140">
        <f>(H87+Hoja1!$C$24*14.7/14.7)*((Hoja1!$C$25-273.15)*1.8+459.7)/(459.7+venteos_bombas_neu_plantas!I87)*venteos_bombas_neu_plantas!J87*1.3/7.48*venteos_bombas_neu_plantas!K87*C87*60</f>
        <v>0</v>
      </c>
      <c r="AC87" s="140">
        <f t="shared" si="2"/>
        <v>0</v>
      </c>
      <c r="AD87" s="140" t="str">
        <f t="shared" si="10"/>
        <v>Factor de Emisión</v>
      </c>
      <c r="AE87" s="140">
        <f t="shared" si="11"/>
        <v>0</v>
      </c>
      <c r="AF87" s="140">
        <f t="shared" si="12"/>
        <v>0</v>
      </c>
      <c r="AG87" s="140">
        <f t="shared" si="13"/>
        <v>0</v>
      </c>
      <c r="AH87" s="140">
        <f t="shared" si="14"/>
        <v>0</v>
      </c>
      <c r="AI87" s="143">
        <f>IF(M87="",AH87*'Fraccion masica'!$AB$36,M87*AH87)</f>
        <v>0</v>
      </c>
      <c r="AJ87" s="143">
        <f>IF(N87="",AH87*'Fraccion masica'!$AB$35,N87*AH87)</f>
        <v>0</v>
      </c>
      <c r="AK87" s="144">
        <f>IFERROR(AI87*Hoja1!$C$24/Hoja1!$C$25/Hoja1!$C$26*16.04/1000000,0)</f>
        <v>0</v>
      </c>
      <c r="AL87" s="143">
        <f>IFERROR(AJ87*Hoja1!$C$24/Hoja1!$C$25/Hoja1!$C$26*44.01/1000000,0)</f>
        <v>0</v>
      </c>
    </row>
    <row r="88" spans="2:38" x14ac:dyDescent="0.75">
      <c r="B88" s="52"/>
      <c r="C88" s="52"/>
      <c r="D88" s="125"/>
      <c r="E88" s="125"/>
      <c r="F88" s="131"/>
      <c r="G88" s="92"/>
      <c r="H88" s="14"/>
      <c r="I88" s="14"/>
      <c r="J88" s="14"/>
      <c r="K88" s="14"/>
      <c r="L88" s="139"/>
      <c r="M88" s="93"/>
      <c r="N88" s="93"/>
      <c r="O88" s="129" t="str">
        <f t="shared" si="3"/>
        <v/>
      </c>
      <c r="P88" s="151">
        <f t="shared" si="4"/>
        <v>0</v>
      </c>
      <c r="Q88" s="151">
        <f t="shared" si="5"/>
        <v>0</v>
      </c>
      <c r="R88" s="151">
        <f t="shared" si="6"/>
        <v>0</v>
      </c>
      <c r="S88" s="151" t="str">
        <f t="shared" si="7"/>
        <v>Factor de Emisión</v>
      </c>
      <c r="T88" s="151">
        <f t="shared" si="8"/>
        <v>0</v>
      </c>
      <c r="U88" s="159">
        <f t="shared" si="9"/>
        <v>0</v>
      </c>
      <c r="V88" s="151">
        <f>T88+U88*Hoja1!$C$19</f>
        <v>0</v>
      </c>
      <c r="Z88" s="140">
        <f t="shared" si="0"/>
        <v>0</v>
      </c>
      <c r="AA88" s="140">
        <f t="shared" si="1"/>
        <v>0</v>
      </c>
      <c r="AB88" s="140">
        <f>(H88+Hoja1!$C$24*14.7/14.7)*((Hoja1!$C$25-273.15)*1.8+459.7)/(459.7+venteos_bombas_neu_plantas!I88)*venteos_bombas_neu_plantas!J88*1.3/7.48*venteos_bombas_neu_plantas!K88*C88*60</f>
        <v>0</v>
      </c>
      <c r="AC88" s="140">
        <f t="shared" si="2"/>
        <v>0</v>
      </c>
      <c r="AD88" s="140" t="str">
        <f t="shared" si="10"/>
        <v>Factor de Emisión</v>
      </c>
      <c r="AE88" s="140">
        <f t="shared" si="11"/>
        <v>0</v>
      </c>
      <c r="AF88" s="140">
        <f t="shared" si="12"/>
        <v>0</v>
      </c>
      <c r="AG88" s="140">
        <f t="shared" si="13"/>
        <v>0</v>
      </c>
      <c r="AH88" s="140">
        <f t="shared" si="14"/>
        <v>0</v>
      </c>
      <c r="AI88" s="143">
        <f>IF(M88="",AH88*'Fraccion masica'!$AB$36,M88*AH88)</f>
        <v>0</v>
      </c>
      <c r="AJ88" s="143">
        <f>IF(N88="",AH88*'Fraccion masica'!$AB$35,N88*AH88)</f>
        <v>0</v>
      </c>
      <c r="AK88" s="144">
        <f>IFERROR(AI88*Hoja1!$C$24/Hoja1!$C$25/Hoja1!$C$26*16.04/1000000,0)</f>
        <v>0</v>
      </c>
      <c r="AL88" s="143">
        <f>IFERROR(AJ88*Hoja1!$C$24/Hoja1!$C$25/Hoja1!$C$26*44.01/1000000,0)</f>
        <v>0</v>
      </c>
    </row>
    <row r="89" spans="2:38" x14ac:dyDescent="0.75">
      <c r="B89" s="52"/>
      <c r="C89" s="52"/>
      <c r="D89" s="125"/>
      <c r="E89" s="125"/>
      <c r="F89" s="131"/>
      <c r="G89" s="92"/>
      <c r="H89" s="14"/>
      <c r="I89" s="14"/>
      <c r="J89" s="14"/>
      <c r="K89" s="14"/>
      <c r="L89" s="139"/>
      <c r="M89" s="93"/>
      <c r="N89" s="93"/>
      <c r="O89" s="129" t="str">
        <f t="shared" si="3"/>
        <v/>
      </c>
      <c r="P89" s="151">
        <f t="shared" si="4"/>
        <v>0</v>
      </c>
      <c r="Q89" s="151">
        <f t="shared" si="5"/>
        <v>0</v>
      </c>
      <c r="R89" s="151">
        <f t="shared" si="6"/>
        <v>0</v>
      </c>
      <c r="S89" s="151" t="str">
        <f t="shared" si="7"/>
        <v>Factor de Emisión</v>
      </c>
      <c r="T89" s="151">
        <f t="shared" si="8"/>
        <v>0</v>
      </c>
      <c r="U89" s="159">
        <f t="shared" si="9"/>
        <v>0</v>
      </c>
      <c r="V89" s="151">
        <f>T89+U89*Hoja1!$C$19</f>
        <v>0</v>
      </c>
      <c r="Z89" s="140">
        <f t="shared" si="0"/>
        <v>0</v>
      </c>
      <c r="AA89" s="140">
        <f t="shared" si="1"/>
        <v>0</v>
      </c>
      <c r="AB89" s="140">
        <f>(H89+Hoja1!$C$24*14.7/14.7)*((Hoja1!$C$25-273.15)*1.8+459.7)/(459.7+venteos_bombas_neu_plantas!I89)*venteos_bombas_neu_plantas!J89*1.3/7.48*venteos_bombas_neu_plantas!K89*C89*60</f>
        <v>0</v>
      </c>
      <c r="AC89" s="140">
        <f t="shared" si="2"/>
        <v>0</v>
      </c>
      <c r="AD89" s="140" t="str">
        <f t="shared" si="10"/>
        <v>Factor de Emisión</v>
      </c>
      <c r="AE89" s="140">
        <f t="shared" si="11"/>
        <v>0</v>
      </c>
      <c r="AF89" s="140">
        <f t="shared" si="12"/>
        <v>0</v>
      </c>
      <c r="AG89" s="140">
        <f t="shared" si="13"/>
        <v>0</v>
      </c>
      <c r="AH89" s="140">
        <f t="shared" si="14"/>
        <v>0</v>
      </c>
      <c r="AI89" s="143">
        <f>IF(M89="",AH89*'Fraccion masica'!$AB$36,M89*AH89)</f>
        <v>0</v>
      </c>
      <c r="AJ89" s="143">
        <f>IF(N89="",AH89*'Fraccion masica'!$AB$35,N89*AH89)</f>
        <v>0</v>
      </c>
      <c r="AK89" s="144">
        <f>IFERROR(AI89*Hoja1!$C$24/Hoja1!$C$25/Hoja1!$C$26*16.04/1000000,0)</f>
        <v>0</v>
      </c>
      <c r="AL89" s="143">
        <f>IFERROR(AJ89*Hoja1!$C$24/Hoja1!$C$25/Hoja1!$C$26*44.01/1000000,0)</f>
        <v>0</v>
      </c>
    </row>
    <row r="90" spans="2:38" x14ac:dyDescent="0.75">
      <c r="B90" s="52"/>
      <c r="C90" s="52"/>
      <c r="D90" s="125"/>
      <c r="E90" s="125"/>
      <c r="F90" s="131"/>
      <c r="G90" s="92"/>
      <c r="H90" s="14"/>
      <c r="I90" s="14"/>
      <c r="J90" s="14"/>
      <c r="K90" s="14"/>
      <c r="L90" s="139"/>
      <c r="M90" s="93"/>
      <c r="N90" s="93"/>
      <c r="O90" s="129" t="str">
        <f t="shared" si="3"/>
        <v/>
      </c>
      <c r="P90" s="151">
        <f t="shared" si="4"/>
        <v>0</v>
      </c>
      <c r="Q90" s="151">
        <f t="shared" si="5"/>
        <v>0</v>
      </c>
      <c r="R90" s="151">
        <f t="shared" si="6"/>
        <v>0</v>
      </c>
      <c r="S90" s="151" t="str">
        <f t="shared" si="7"/>
        <v>Factor de Emisión</v>
      </c>
      <c r="T90" s="151">
        <f t="shared" si="8"/>
        <v>0</v>
      </c>
      <c r="U90" s="159">
        <f t="shared" si="9"/>
        <v>0</v>
      </c>
      <c r="V90" s="151">
        <f>T90+U90*Hoja1!$C$19</f>
        <v>0</v>
      </c>
      <c r="Z90" s="140">
        <f t="shared" si="0"/>
        <v>0</v>
      </c>
      <c r="AA90" s="140">
        <f t="shared" si="1"/>
        <v>0</v>
      </c>
      <c r="AB90" s="140">
        <f>(H90+Hoja1!$C$24*14.7/14.7)*((Hoja1!$C$25-273.15)*1.8+459.7)/(459.7+venteos_bombas_neu_plantas!I90)*venteos_bombas_neu_plantas!J90*1.3/7.48*venteos_bombas_neu_plantas!K90*C90*60</f>
        <v>0</v>
      </c>
      <c r="AC90" s="140">
        <f t="shared" si="2"/>
        <v>0</v>
      </c>
      <c r="AD90" s="140" t="str">
        <f t="shared" si="10"/>
        <v>Factor de Emisión</v>
      </c>
      <c r="AE90" s="140">
        <f t="shared" si="11"/>
        <v>0</v>
      </c>
      <c r="AF90" s="140">
        <f t="shared" si="12"/>
        <v>0</v>
      </c>
      <c r="AG90" s="140">
        <f t="shared" si="13"/>
        <v>0</v>
      </c>
      <c r="AH90" s="140">
        <f t="shared" si="14"/>
        <v>0</v>
      </c>
      <c r="AI90" s="143">
        <f>IF(M90="",AH90*'Fraccion masica'!$AB$36,M90*AH90)</f>
        <v>0</v>
      </c>
      <c r="AJ90" s="143">
        <f>IF(N90="",AH90*'Fraccion masica'!$AB$35,N90*AH90)</f>
        <v>0</v>
      </c>
      <c r="AK90" s="144">
        <f>IFERROR(AI90*Hoja1!$C$24/Hoja1!$C$25/Hoja1!$C$26*16.04/1000000,0)</f>
        <v>0</v>
      </c>
      <c r="AL90" s="143">
        <f>IFERROR(AJ90*Hoja1!$C$24/Hoja1!$C$25/Hoja1!$C$26*44.01/1000000,0)</f>
        <v>0</v>
      </c>
    </row>
    <row r="91" spans="2:38" x14ac:dyDescent="0.75">
      <c r="B91" s="52"/>
      <c r="C91" s="52"/>
      <c r="D91" s="125"/>
      <c r="E91" s="125"/>
      <c r="F91" s="131"/>
      <c r="G91" s="92"/>
      <c r="H91" s="14"/>
      <c r="I91" s="14"/>
      <c r="J91" s="14"/>
      <c r="K91" s="14"/>
      <c r="L91" s="139"/>
      <c r="M91" s="93"/>
      <c r="N91" s="93"/>
      <c r="O91" s="129" t="str">
        <f t="shared" si="3"/>
        <v/>
      </c>
      <c r="P91" s="151">
        <f t="shared" si="4"/>
        <v>0</v>
      </c>
      <c r="Q91" s="151">
        <f t="shared" si="5"/>
        <v>0</v>
      </c>
      <c r="R91" s="151">
        <f t="shared" si="6"/>
        <v>0</v>
      </c>
      <c r="S91" s="151" t="str">
        <f t="shared" si="7"/>
        <v>Factor de Emisión</v>
      </c>
      <c r="T91" s="151">
        <f t="shared" si="8"/>
        <v>0</v>
      </c>
      <c r="U91" s="159">
        <f t="shared" si="9"/>
        <v>0</v>
      </c>
      <c r="V91" s="151">
        <f>T91+U91*Hoja1!$C$19</f>
        <v>0</v>
      </c>
      <c r="Z91" s="140">
        <f t="shared" si="0"/>
        <v>0</v>
      </c>
      <c r="AA91" s="140">
        <f t="shared" si="1"/>
        <v>0</v>
      </c>
      <c r="AB91" s="140">
        <f>(H91+Hoja1!$C$24*14.7/14.7)*((Hoja1!$C$25-273.15)*1.8+459.7)/(459.7+venteos_bombas_neu_plantas!I91)*venteos_bombas_neu_plantas!J91*1.3/7.48*venteos_bombas_neu_plantas!K91*C91*60</f>
        <v>0</v>
      </c>
      <c r="AC91" s="140">
        <f t="shared" si="2"/>
        <v>0</v>
      </c>
      <c r="AD91" s="140" t="str">
        <f t="shared" si="10"/>
        <v>Factor de Emisión</v>
      </c>
      <c r="AE91" s="140">
        <f t="shared" si="11"/>
        <v>0</v>
      </c>
      <c r="AF91" s="140">
        <f t="shared" si="12"/>
        <v>0</v>
      </c>
      <c r="AG91" s="140">
        <f t="shared" si="13"/>
        <v>0</v>
      </c>
      <c r="AH91" s="140">
        <f t="shared" si="14"/>
        <v>0</v>
      </c>
      <c r="AI91" s="143">
        <f>IF(M91="",AH91*'Fraccion masica'!$AB$36,M91*AH91)</f>
        <v>0</v>
      </c>
      <c r="AJ91" s="143">
        <f>IF(N91="",AH91*'Fraccion masica'!$AB$35,N91*AH91)</f>
        <v>0</v>
      </c>
      <c r="AK91" s="144">
        <f>IFERROR(AI91*Hoja1!$C$24/Hoja1!$C$25/Hoja1!$C$26*16.04/1000000,0)</f>
        <v>0</v>
      </c>
      <c r="AL91" s="143">
        <f>IFERROR(AJ91*Hoja1!$C$24/Hoja1!$C$25/Hoja1!$C$26*44.01/1000000,0)</f>
        <v>0</v>
      </c>
    </row>
    <row r="92" spans="2:38" x14ac:dyDescent="0.75">
      <c r="B92" s="52"/>
      <c r="C92" s="52"/>
      <c r="D92" s="125"/>
      <c r="E92" s="125"/>
      <c r="F92" s="131"/>
      <c r="G92" s="92"/>
      <c r="H92" s="14"/>
      <c r="I92" s="14"/>
      <c r="J92" s="14"/>
      <c r="K92" s="14"/>
      <c r="L92" s="139"/>
      <c r="M92" s="93"/>
      <c r="N92" s="93"/>
      <c r="O92" s="129" t="str">
        <f t="shared" si="3"/>
        <v/>
      </c>
      <c r="P92" s="151">
        <f t="shared" si="4"/>
        <v>0</v>
      </c>
      <c r="Q92" s="151">
        <f t="shared" si="5"/>
        <v>0</v>
      </c>
      <c r="R92" s="151">
        <f t="shared" si="6"/>
        <v>0</v>
      </c>
      <c r="S92" s="151" t="str">
        <f t="shared" si="7"/>
        <v>Factor de Emisión</v>
      </c>
      <c r="T92" s="151">
        <f t="shared" si="8"/>
        <v>0</v>
      </c>
      <c r="U92" s="159">
        <f t="shared" si="9"/>
        <v>0</v>
      </c>
      <c r="V92" s="151">
        <f>T92+U92*Hoja1!$C$19</f>
        <v>0</v>
      </c>
      <c r="Z92" s="140">
        <f t="shared" si="0"/>
        <v>0</v>
      </c>
      <c r="AA92" s="140">
        <f t="shared" si="1"/>
        <v>0</v>
      </c>
      <c r="AB92" s="140">
        <f>(H92+Hoja1!$C$24*14.7/14.7)*((Hoja1!$C$25-273.15)*1.8+459.7)/(459.7+venteos_bombas_neu_plantas!I92)*venteos_bombas_neu_plantas!J92*1.3/7.48*venteos_bombas_neu_plantas!K92*C92*60</f>
        <v>0</v>
      </c>
      <c r="AC92" s="140">
        <f t="shared" si="2"/>
        <v>0</v>
      </c>
      <c r="AD92" s="140" t="str">
        <f t="shared" si="10"/>
        <v>Factor de Emisión</v>
      </c>
      <c r="AE92" s="140">
        <f t="shared" si="11"/>
        <v>0</v>
      </c>
      <c r="AF92" s="140">
        <f t="shared" si="12"/>
        <v>0</v>
      </c>
      <c r="AG92" s="140">
        <f t="shared" si="13"/>
        <v>0</v>
      </c>
      <c r="AH92" s="140">
        <f t="shared" si="14"/>
        <v>0</v>
      </c>
      <c r="AI92" s="143">
        <f>IF(M92="",AH92*'Fraccion masica'!$AB$36,M92*AH92)</f>
        <v>0</v>
      </c>
      <c r="AJ92" s="143">
        <f>IF(N92="",AH92*'Fraccion masica'!$AB$35,N92*AH92)</f>
        <v>0</v>
      </c>
      <c r="AK92" s="144">
        <f>IFERROR(AI92*Hoja1!$C$24/Hoja1!$C$25/Hoja1!$C$26*16.04/1000000,0)</f>
        <v>0</v>
      </c>
      <c r="AL92" s="143">
        <f>IFERROR(AJ92*Hoja1!$C$24/Hoja1!$C$25/Hoja1!$C$26*44.01/1000000,0)</f>
        <v>0</v>
      </c>
    </row>
    <row r="93" spans="2:38" x14ac:dyDescent="0.75">
      <c r="B93" s="52"/>
      <c r="C93" s="52"/>
      <c r="D93" s="125"/>
      <c r="E93" s="125"/>
      <c r="F93" s="131"/>
      <c r="G93" s="92"/>
      <c r="H93" s="14"/>
      <c r="I93" s="14"/>
      <c r="J93" s="14"/>
      <c r="K93" s="14"/>
      <c r="L93" s="139"/>
      <c r="M93" s="93"/>
      <c r="N93" s="93"/>
      <c r="O93" s="129" t="str">
        <f t="shared" si="3"/>
        <v/>
      </c>
      <c r="P93" s="151">
        <f t="shared" si="4"/>
        <v>0</v>
      </c>
      <c r="Q93" s="151">
        <f t="shared" si="5"/>
        <v>0</v>
      </c>
      <c r="R93" s="151">
        <f t="shared" si="6"/>
        <v>0</v>
      </c>
      <c r="S93" s="151" t="str">
        <f t="shared" si="7"/>
        <v>Factor de Emisión</v>
      </c>
      <c r="T93" s="151">
        <f t="shared" si="8"/>
        <v>0</v>
      </c>
      <c r="U93" s="159">
        <f t="shared" si="9"/>
        <v>0</v>
      </c>
      <c r="V93" s="151">
        <f>T93+U93*Hoja1!$C$19</f>
        <v>0</v>
      </c>
      <c r="Z93" s="140">
        <f t="shared" si="0"/>
        <v>0</v>
      </c>
      <c r="AA93" s="140">
        <f t="shared" si="1"/>
        <v>0</v>
      </c>
      <c r="AB93" s="140">
        <f>(H93+Hoja1!$C$24*14.7/14.7)*((Hoja1!$C$25-273.15)*1.8+459.7)/(459.7+venteos_bombas_neu_plantas!I93)*venteos_bombas_neu_plantas!J93*1.3/7.48*venteos_bombas_neu_plantas!K93*C93*60</f>
        <v>0</v>
      </c>
      <c r="AC93" s="140">
        <f t="shared" si="2"/>
        <v>0</v>
      </c>
      <c r="AD93" s="140" t="str">
        <f t="shared" si="10"/>
        <v>Factor de Emisión</v>
      </c>
      <c r="AE93" s="140">
        <f t="shared" si="11"/>
        <v>0</v>
      </c>
      <c r="AF93" s="140">
        <f t="shared" si="12"/>
        <v>0</v>
      </c>
      <c r="AG93" s="140">
        <f t="shared" si="13"/>
        <v>0</v>
      </c>
      <c r="AH93" s="140">
        <f t="shared" si="14"/>
        <v>0</v>
      </c>
      <c r="AI93" s="143">
        <f>IF(M93="",AH93*'Fraccion masica'!$AB$36,M93*AH93)</f>
        <v>0</v>
      </c>
      <c r="AJ93" s="143">
        <f>IF(N93="",AH93*'Fraccion masica'!$AB$35,N93*AH93)</f>
        <v>0</v>
      </c>
      <c r="AK93" s="144">
        <f>IFERROR(AI93*Hoja1!$C$24/Hoja1!$C$25/Hoja1!$C$26*16.04/1000000,0)</f>
        <v>0</v>
      </c>
      <c r="AL93" s="143">
        <f>IFERROR(AJ93*Hoja1!$C$24/Hoja1!$C$25/Hoja1!$C$26*44.01/1000000,0)</f>
        <v>0</v>
      </c>
    </row>
    <row r="94" spans="2:38" x14ac:dyDescent="0.75">
      <c r="B94" s="52"/>
      <c r="C94" s="52"/>
      <c r="D94" s="125"/>
      <c r="E94" s="125"/>
      <c r="F94" s="131"/>
      <c r="G94" s="92"/>
      <c r="H94" s="14"/>
      <c r="I94" s="14"/>
      <c r="J94" s="14"/>
      <c r="K94" s="14"/>
      <c r="L94" s="139"/>
      <c r="M94" s="93"/>
      <c r="N94" s="93"/>
      <c r="O94" s="129" t="str">
        <f t="shared" si="3"/>
        <v/>
      </c>
      <c r="P94" s="151">
        <f t="shared" si="4"/>
        <v>0</v>
      </c>
      <c r="Q94" s="151">
        <f t="shared" si="5"/>
        <v>0</v>
      </c>
      <c r="R94" s="151">
        <f t="shared" si="6"/>
        <v>0</v>
      </c>
      <c r="S94" s="151" t="str">
        <f t="shared" si="7"/>
        <v>Factor de Emisión</v>
      </c>
      <c r="T94" s="151">
        <f t="shared" si="8"/>
        <v>0</v>
      </c>
      <c r="U94" s="159">
        <f t="shared" si="9"/>
        <v>0</v>
      </c>
      <c r="V94" s="151">
        <f>T94+U94*Hoja1!$C$19</f>
        <v>0</v>
      </c>
      <c r="Z94" s="140">
        <f t="shared" si="0"/>
        <v>0</v>
      </c>
      <c r="AA94" s="140">
        <f t="shared" si="1"/>
        <v>0</v>
      </c>
      <c r="AB94" s="140">
        <f>(H94+Hoja1!$C$24*14.7/14.7)*((Hoja1!$C$25-273.15)*1.8+459.7)/(459.7+venteos_bombas_neu_plantas!I94)*venteos_bombas_neu_plantas!J94*1.3/7.48*venteos_bombas_neu_plantas!K94*C94*60</f>
        <v>0</v>
      </c>
      <c r="AC94" s="140">
        <f t="shared" si="2"/>
        <v>0</v>
      </c>
      <c r="AD94" s="140" t="str">
        <f t="shared" si="10"/>
        <v>Factor de Emisión</v>
      </c>
      <c r="AE94" s="140">
        <f t="shared" si="11"/>
        <v>0</v>
      </c>
      <c r="AF94" s="140">
        <f t="shared" si="12"/>
        <v>0</v>
      </c>
      <c r="AG94" s="140">
        <f t="shared" si="13"/>
        <v>0</v>
      </c>
      <c r="AH94" s="140">
        <f t="shared" si="14"/>
        <v>0</v>
      </c>
      <c r="AI94" s="143">
        <f>IF(M94="",AH94*'Fraccion masica'!$AB$36,M94*AH94)</f>
        <v>0</v>
      </c>
      <c r="AJ94" s="143">
        <f>IF(N94="",AH94*'Fraccion masica'!$AB$35,N94*AH94)</f>
        <v>0</v>
      </c>
      <c r="AK94" s="144">
        <f>IFERROR(AI94*Hoja1!$C$24/Hoja1!$C$25/Hoja1!$C$26*16.04/1000000,0)</f>
        <v>0</v>
      </c>
      <c r="AL94" s="143">
        <f>IFERROR(AJ94*Hoja1!$C$24/Hoja1!$C$25/Hoja1!$C$26*44.01/1000000,0)</f>
        <v>0</v>
      </c>
    </row>
    <row r="95" spans="2:38" x14ac:dyDescent="0.75">
      <c r="B95" s="52"/>
      <c r="C95" s="52"/>
      <c r="D95" s="125"/>
      <c r="E95" s="125"/>
      <c r="F95" s="131"/>
      <c r="G95" s="92"/>
      <c r="H95" s="14"/>
      <c r="I95" s="14"/>
      <c r="J95" s="14"/>
      <c r="K95" s="14"/>
      <c r="L95" s="139"/>
      <c r="M95" s="93"/>
      <c r="N95" s="93"/>
      <c r="O95" s="129" t="str">
        <f t="shared" si="3"/>
        <v/>
      </c>
      <c r="P95" s="151">
        <f t="shared" si="4"/>
        <v>0</v>
      </c>
      <c r="Q95" s="151">
        <f t="shared" si="5"/>
        <v>0</v>
      </c>
      <c r="R95" s="151">
        <f t="shared" si="6"/>
        <v>0</v>
      </c>
      <c r="S95" s="151" t="str">
        <f t="shared" si="7"/>
        <v>Factor de Emisión</v>
      </c>
      <c r="T95" s="151">
        <f t="shared" si="8"/>
        <v>0</v>
      </c>
      <c r="U95" s="159">
        <f t="shared" si="9"/>
        <v>0</v>
      </c>
      <c r="V95" s="151">
        <f>T95+U95*Hoja1!$C$19</f>
        <v>0</v>
      </c>
      <c r="Z95" s="140">
        <f t="shared" si="0"/>
        <v>0</v>
      </c>
      <c r="AA95" s="140">
        <f t="shared" si="1"/>
        <v>0</v>
      </c>
      <c r="AB95" s="140">
        <f>(H95+Hoja1!$C$24*14.7/14.7)*((Hoja1!$C$25-273.15)*1.8+459.7)/(459.7+venteos_bombas_neu_plantas!I95)*venteos_bombas_neu_plantas!J95*1.3/7.48*venteos_bombas_neu_plantas!K95*C95*60</f>
        <v>0</v>
      </c>
      <c r="AC95" s="140">
        <f t="shared" si="2"/>
        <v>0</v>
      </c>
      <c r="AD95" s="140" t="str">
        <f t="shared" si="10"/>
        <v>Factor de Emisión</v>
      </c>
      <c r="AE95" s="140">
        <f t="shared" si="11"/>
        <v>0</v>
      </c>
      <c r="AF95" s="140">
        <f t="shared" si="12"/>
        <v>0</v>
      </c>
      <c r="AG95" s="140">
        <f t="shared" si="13"/>
        <v>0</v>
      </c>
      <c r="AH95" s="140">
        <f t="shared" si="14"/>
        <v>0</v>
      </c>
      <c r="AI95" s="143">
        <f>IF(M95="",AH95*'Fraccion masica'!$AB$36,M95*AH95)</f>
        <v>0</v>
      </c>
      <c r="AJ95" s="143">
        <f>IF(N95="",AH95*'Fraccion masica'!$AB$35,N95*AH95)</f>
        <v>0</v>
      </c>
      <c r="AK95" s="144">
        <f>IFERROR(AI95*Hoja1!$C$24/Hoja1!$C$25/Hoja1!$C$26*16.04/1000000,0)</f>
        <v>0</v>
      </c>
      <c r="AL95" s="143">
        <f>IFERROR(AJ95*Hoja1!$C$24/Hoja1!$C$25/Hoja1!$C$26*44.01/1000000,0)</f>
        <v>0</v>
      </c>
    </row>
    <row r="96" spans="2:38" x14ac:dyDescent="0.75">
      <c r="B96" s="52"/>
      <c r="C96" s="52"/>
      <c r="D96" s="125"/>
      <c r="E96" s="125"/>
      <c r="F96" s="131"/>
      <c r="G96" s="92"/>
      <c r="H96" s="14"/>
      <c r="I96" s="14"/>
      <c r="J96" s="14"/>
      <c r="K96" s="14"/>
      <c r="L96" s="139"/>
      <c r="M96" s="93"/>
      <c r="N96" s="93"/>
      <c r="O96" s="129" t="str">
        <f t="shared" si="3"/>
        <v/>
      </c>
      <c r="P96" s="151">
        <f t="shared" si="4"/>
        <v>0</v>
      </c>
      <c r="Q96" s="151">
        <f t="shared" si="5"/>
        <v>0</v>
      </c>
      <c r="R96" s="151">
        <f t="shared" si="6"/>
        <v>0</v>
      </c>
      <c r="S96" s="151" t="str">
        <f t="shared" si="7"/>
        <v>Factor de Emisión</v>
      </c>
      <c r="T96" s="151">
        <f t="shared" si="8"/>
        <v>0</v>
      </c>
      <c r="U96" s="159">
        <f t="shared" si="9"/>
        <v>0</v>
      </c>
      <c r="V96" s="151">
        <f>T96+U96*Hoja1!$C$19</f>
        <v>0</v>
      </c>
      <c r="Z96" s="140">
        <f t="shared" si="0"/>
        <v>0</v>
      </c>
      <c r="AA96" s="140">
        <f t="shared" si="1"/>
        <v>0</v>
      </c>
      <c r="AB96" s="140">
        <f>(H96+Hoja1!$C$24*14.7/14.7)*((Hoja1!$C$25-273.15)*1.8+459.7)/(459.7+venteos_bombas_neu_plantas!I96)*venteos_bombas_neu_plantas!J96*1.3/7.48*venteos_bombas_neu_plantas!K96*C96*60</f>
        <v>0</v>
      </c>
      <c r="AC96" s="140">
        <f t="shared" si="2"/>
        <v>0</v>
      </c>
      <c r="AD96" s="140" t="str">
        <f t="shared" si="10"/>
        <v>Factor de Emisión</v>
      </c>
      <c r="AE96" s="140">
        <f t="shared" si="11"/>
        <v>0</v>
      </c>
      <c r="AF96" s="140">
        <f t="shared" si="12"/>
        <v>0</v>
      </c>
      <c r="AG96" s="140">
        <f t="shared" si="13"/>
        <v>0</v>
      </c>
      <c r="AH96" s="140">
        <f t="shared" si="14"/>
        <v>0</v>
      </c>
      <c r="AI96" s="143">
        <f>IF(M96="",AH96*'Fraccion masica'!$AB$36,M96*AH96)</f>
        <v>0</v>
      </c>
      <c r="AJ96" s="143">
        <f>IF(N96="",AH96*'Fraccion masica'!$AB$35,N96*AH96)</f>
        <v>0</v>
      </c>
      <c r="AK96" s="144">
        <f>IFERROR(AI96*Hoja1!$C$24/Hoja1!$C$25/Hoja1!$C$26*16.04/1000000,0)</f>
        <v>0</v>
      </c>
      <c r="AL96" s="143">
        <f>IFERROR(AJ96*Hoja1!$C$24/Hoja1!$C$25/Hoja1!$C$26*44.01/1000000,0)</f>
        <v>0</v>
      </c>
    </row>
    <row r="97" spans="2:38" x14ac:dyDescent="0.75">
      <c r="B97" s="52"/>
      <c r="C97" s="52"/>
      <c r="D97" s="125"/>
      <c r="E97" s="125"/>
      <c r="F97" s="131"/>
      <c r="G97" s="92"/>
      <c r="H97" s="14"/>
      <c r="I97" s="14"/>
      <c r="J97" s="14"/>
      <c r="K97" s="14"/>
      <c r="L97" s="139"/>
      <c r="M97" s="93"/>
      <c r="N97" s="93"/>
      <c r="O97" s="129" t="str">
        <f t="shared" si="3"/>
        <v/>
      </c>
      <c r="P97" s="151">
        <f t="shared" si="4"/>
        <v>0</v>
      </c>
      <c r="Q97" s="151">
        <f t="shared" si="5"/>
        <v>0</v>
      </c>
      <c r="R97" s="151">
        <f t="shared" si="6"/>
        <v>0</v>
      </c>
      <c r="S97" s="151" t="str">
        <f t="shared" si="7"/>
        <v>Factor de Emisión</v>
      </c>
      <c r="T97" s="151">
        <f t="shared" si="8"/>
        <v>0</v>
      </c>
      <c r="U97" s="159">
        <f t="shared" si="9"/>
        <v>0</v>
      </c>
      <c r="V97" s="151">
        <f>T97+U97*Hoja1!$C$19</f>
        <v>0</v>
      </c>
      <c r="Z97" s="140">
        <f t="shared" si="0"/>
        <v>0</v>
      </c>
      <c r="AA97" s="140">
        <f t="shared" si="1"/>
        <v>0</v>
      </c>
      <c r="AB97" s="140">
        <f>(H97+Hoja1!$C$24*14.7/14.7)*((Hoja1!$C$25-273.15)*1.8+459.7)/(459.7+venteos_bombas_neu_plantas!I97)*venteos_bombas_neu_plantas!J97*1.3/7.48*venteos_bombas_neu_plantas!K97*C97*60</f>
        <v>0</v>
      </c>
      <c r="AC97" s="140">
        <f t="shared" si="2"/>
        <v>0</v>
      </c>
      <c r="AD97" s="140" t="str">
        <f t="shared" si="10"/>
        <v>Factor de Emisión</v>
      </c>
      <c r="AE97" s="140">
        <f t="shared" si="11"/>
        <v>0</v>
      </c>
      <c r="AF97" s="140">
        <f t="shared" si="12"/>
        <v>0</v>
      </c>
      <c r="AG97" s="140">
        <f t="shared" si="13"/>
        <v>0</v>
      </c>
      <c r="AH97" s="140">
        <f t="shared" si="14"/>
        <v>0</v>
      </c>
      <c r="AI97" s="143">
        <f>IF(M97="",AH97*'Fraccion masica'!$AB$36,M97*AH97)</f>
        <v>0</v>
      </c>
      <c r="AJ97" s="143">
        <f>IF(N97="",AH97*'Fraccion masica'!$AB$35,N97*AH97)</f>
        <v>0</v>
      </c>
      <c r="AK97" s="144">
        <f>IFERROR(AI97*Hoja1!$C$24/Hoja1!$C$25/Hoja1!$C$26*16.04/1000000,0)</f>
        <v>0</v>
      </c>
      <c r="AL97" s="143">
        <f>IFERROR(AJ97*Hoja1!$C$24/Hoja1!$C$25/Hoja1!$C$26*44.01/1000000,0)</f>
        <v>0</v>
      </c>
    </row>
    <row r="98" spans="2:38" x14ac:dyDescent="0.75">
      <c r="B98" s="52"/>
      <c r="C98" s="52"/>
      <c r="D98" s="125"/>
      <c r="E98" s="125"/>
      <c r="F98" s="131"/>
      <c r="G98" s="92"/>
      <c r="H98" s="14"/>
      <c r="I98" s="14"/>
      <c r="J98" s="14"/>
      <c r="K98" s="14"/>
      <c r="L98" s="139"/>
      <c r="M98" s="93"/>
      <c r="N98" s="93"/>
      <c r="O98" s="129" t="str">
        <f t="shared" si="3"/>
        <v/>
      </c>
      <c r="P98" s="151">
        <f t="shared" si="4"/>
        <v>0</v>
      </c>
      <c r="Q98" s="151">
        <f t="shared" si="5"/>
        <v>0</v>
      </c>
      <c r="R98" s="151">
        <f t="shared" si="6"/>
        <v>0</v>
      </c>
      <c r="S98" s="151" t="str">
        <f t="shared" si="7"/>
        <v>Factor de Emisión</v>
      </c>
      <c r="T98" s="151">
        <f t="shared" si="8"/>
        <v>0</v>
      </c>
      <c r="U98" s="159">
        <f t="shared" si="9"/>
        <v>0</v>
      </c>
      <c r="V98" s="151">
        <f>T98+U98*Hoja1!$C$19</f>
        <v>0</v>
      </c>
      <c r="Z98" s="140">
        <f t="shared" si="0"/>
        <v>0</v>
      </c>
      <c r="AA98" s="140">
        <f t="shared" si="1"/>
        <v>0</v>
      </c>
      <c r="AB98" s="140">
        <f>(H98+Hoja1!$C$24*14.7/14.7)*((Hoja1!$C$25-273.15)*1.8+459.7)/(459.7+venteos_bombas_neu_plantas!I98)*venteos_bombas_neu_plantas!J98*1.3/7.48*venteos_bombas_neu_plantas!K98*C98*60</f>
        <v>0</v>
      </c>
      <c r="AC98" s="140">
        <f t="shared" si="2"/>
        <v>0</v>
      </c>
      <c r="AD98" s="140" t="str">
        <f t="shared" si="10"/>
        <v>Factor de Emisión</v>
      </c>
      <c r="AE98" s="140">
        <f t="shared" si="11"/>
        <v>0</v>
      </c>
      <c r="AF98" s="140">
        <f t="shared" si="12"/>
        <v>0</v>
      </c>
      <c r="AG98" s="140">
        <f t="shared" si="13"/>
        <v>0</v>
      </c>
      <c r="AH98" s="140">
        <f t="shared" si="14"/>
        <v>0</v>
      </c>
      <c r="AI98" s="143">
        <f>IF(M98="",AH98*'Fraccion masica'!$AB$36,M98*AH98)</f>
        <v>0</v>
      </c>
      <c r="AJ98" s="143">
        <f>IF(N98="",AH98*'Fraccion masica'!$AB$35,N98*AH98)</f>
        <v>0</v>
      </c>
      <c r="AK98" s="144">
        <f>IFERROR(AI98*Hoja1!$C$24/Hoja1!$C$25/Hoja1!$C$26*16.04/1000000,0)</f>
        <v>0</v>
      </c>
      <c r="AL98" s="143">
        <f>IFERROR(AJ98*Hoja1!$C$24/Hoja1!$C$25/Hoja1!$C$26*44.01/1000000,0)</f>
        <v>0</v>
      </c>
    </row>
    <row r="99" spans="2:38" x14ac:dyDescent="0.75">
      <c r="B99" s="52"/>
      <c r="C99" s="52"/>
      <c r="D99" s="125"/>
      <c r="E99" s="125"/>
      <c r="F99" s="131"/>
      <c r="G99" s="92"/>
      <c r="H99" s="14"/>
      <c r="I99" s="14"/>
      <c r="J99" s="14"/>
      <c r="K99" s="14"/>
      <c r="L99" s="139"/>
      <c r="M99" s="93"/>
      <c r="N99" s="93"/>
      <c r="O99" s="129" t="str">
        <f t="shared" si="3"/>
        <v/>
      </c>
      <c r="P99" s="151">
        <f t="shared" si="4"/>
        <v>0</v>
      </c>
      <c r="Q99" s="151">
        <f t="shared" si="5"/>
        <v>0</v>
      </c>
      <c r="R99" s="151">
        <f t="shared" si="6"/>
        <v>0</v>
      </c>
      <c r="S99" s="151" t="str">
        <f t="shared" si="7"/>
        <v>Factor de Emisión</v>
      </c>
      <c r="T99" s="151">
        <f t="shared" si="8"/>
        <v>0</v>
      </c>
      <c r="U99" s="159">
        <f t="shared" si="9"/>
        <v>0</v>
      </c>
      <c r="V99" s="151">
        <f>T99+U99*Hoja1!$C$19</f>
        <v>0</v>
      </c>
      <c r="Z99" s="140">
        <f t="shared" si="0"/>
        <v>0</v>
      </c>
      <c r="AA99" s="140">
        <f t="shared" si="1"/>
        <v>0</v>
      </c>
      <c r="AB99" s="140">
        <f>(H99+Hoja1!$C$24*14.7/14.7)*((Hoja1!$C$25-273.15)*1.8+459.7)/(459.7+venteos_bombas_neu_plantas!I99)*venteos_bombas_neu_plantas!J99*1.3/7.48*venteos_bombas_neu_plantas!K99*C99*60</f>
        <v>0</v>
      </c>
      <c r="AC99" s="140">
        <f t="shared" si="2"/>
        <v>0</v>
      </c>
      <c r="AD99" s="140" t="str">
        <f t="shared" si="10"/>
        <v>Factor de Emisión</v>
      </c>
      <c r="AE99" s="140">
        <f t="shared" si="11"/>
        <v>0</v>
      </c>
      <c r="AF99" s="140">
        <f t="shared" si="12"/>
        <v>0</v>
      </c>
      <c r="AG99" s="140">
        <f t="shared" si="13"/>
        <v>0</v>
      </c>
      <c r="AH99" s="140">
        <f t="shared" si="14"/>
        <v>0</v>
      </c>
      <c r="AI99" s="143">
        <f>IF(M99="",AH99*'Fraccion masica'!$AB$36,M99*AH99)</f>
        <v>0</v>
      </c>
      <c r="AJ99" s="143">
        <f>IF(N99="",AH99*'Fraccion masica'!$AB$35,N99*AH99)</f>
        <v>0</v>
      </c>
      <c r="AK99" s="144">
        <f>IFERROR(AI99*Hoja1!$C$24/Hoja1!$C$25/Hoja1!$C$26*16.04/1000000,0)</f>
        <v>0</v>
      </c>
      <c r="AL99" s="143">
        <f>IFERROR(AJ99*Hoja1!$C$24/Hoja1!$C$25/Hoja1!$C$26*44.01/1000000,0)</f>
        <v>0</v>
      </c>
    </row>
    <row r="100" spans="2:38" x14ac:dyDescent="0.75">
      <c r="B100" s="52"/>
      <c r="C100" s="52"/>
      <c r="D100" s="125"/>
      <c r="E100" s="125"/>
      <c r="F100" s="131"/>
      <c r="G100" s="92"/>
      <c r="H100" s="14"/>
      <c r="I100" s="14"/>
      <c r="J100" s="14"/>
      <c r="K100" s="14"/>
      <c r="L100" s="139"/>
      <c r="M100" s="93"/>
      <c r="N100" s="93"/>
      <c r="O100" s="129" t="str">
        <f t="shared" si="3"/>
        <v/>
      </c>
      <c r="P100" s="151">
        <f t="shared" si="4"/>
        <v>0</v>
      </c>
      <c r="Q100" s="151">
        <f t="shared" si="5"/>
        <v>0</v>
      </c>
      <c r="R100" s="151">
        <f t="shared" si="6"/>
        <v>0</v>
      </c>
      <c r="S100" s="151" t="str">
        <f t="shared" si="7"/>
        <v>Factor de Emisión</v>
      </c>
      <c r="T100" s="151">
        <f t="shared" si="8"/>
        <v>0</v>
      </c>
      <c r="U100" s="159">
        <f t="shared" si="9"/>
        <v>0</v>
      </c>
      <c r="V100" s="151">
        <f>T100+U100*Hoja1!$C$19</f>
        <v>0</v>
      </c>
      <c r="Z100" s="140">
        <f t="shared" si="0"/>
        <v>0</v>
      </c>
      <c r="AA100" s="140">
        <f t="shared" si="1"/>
        <v>0</v>
      </c>
      <c r="AB100" s="140">
        <f>(H100+Hoja1!$C$24*14.7/14.7)*((Hoja1!$C$25-273.15)*1.8+459.7)/(459.7+venteos_bombas_neu_plantas!I100)*venteos_bombas_neu_plantas!J100*1.3/7.48*venteos_bombas_neu_plantas!K100*C100*60</f>
        <v>0</v>
      </c>
      <c r="AC100" s="140">
        <f t="shared" si="2"/>
        <v>0</v>
      </c>
      <c r="AD100" s="140" t="str">
        <f t="shared" si="10"/>
        <v>Factor de Emisión</v>
      </c>
      <c r="AE100" s="140">
        <f t="shared" si="11"/>
        <v>0</v>
      </c>
      <c r="AF100" s="140">
        <f t="shared" si="12"/>
        <v>0</v>
      </c>
      <c r="AG100" s="140">
        <f t="shared" si="13"/>
        <v>0</v>
      </c>
      <c r="AH100" s="140">
        <f t="shared" si="14"/>
        <v>0</v>
      </c>
      <c r="AI100" s="143">
        <f>IF(M100="",AH100*'Fraccion masica'!$AB$36,M100*AH100)</f>
        <v>0</v>
      </c>
      <c r="AJ100" s="143">
        <f>IF(N100="",AH100*'Fraccion masica'!$AB$35,N100*AH100)</f>
        <v>0</v>
      </c>
      <c r="AK100" s="144">
        <f>IFERROR(AI100*Hoja1!$C$24/Hoja1!$C$25/Hoja1!$C$26*16.04/1000000,0)</f>
        <v>0</v>
      </c>
      <c r="AL100" s="143">
        <f>IFERROR(AJ100*Hoja1!$C$24/Hoja1!$C$25/Hoja1!$C$26*44.01/1000000,0)</f>
        <v>0</v>
      </c>
    </row>
    <row r="101" spans="2:38" x14ac:dyDescent="0.75">
      <c r="B101" s="52"/>
      <c r="C101" s="52"/>
      <c r="D101" s="125"/>
      <c r="E101" s="125"/>
      <c r="F101" s="131"/>
      <c r="G101" s="92"/>
      <c r="H101" s="14"/>
      <c r="I101" s="14"/>
      <c r="J101" s="14"/>
      <c r="K101" s="14"/>
      <c r="L101" s="139"/>
      <c r="M101" s="93"/>
      <c r="N101" s="93"/>
      <c r="O101" s="129" t="str">
        <f t="shared" si="3"/>
        <v/>
      </c>
      <c r="P101" s="151">
        <f t="shared" si="4"/>
        <v>0</v>
      </c>
      <c r="Q101" s="151">
        <f t="shared" si="5"/>
        <v>0</v>
      </c>
      <c r="R101" s="151">
        <f t="shared" si="6"/>
        <v>0</v>
      </c>
      <c r="S101" s="151" t="str">
        <f t="shared" si="7"/>
        <v>Factor de Emisión</v>
      </c>
      <c r="T101" s="151">
        <f t="shared" si="8"/>
        <v>0</v>
      </c>
      <c r="U101" s="159">
        <f t="shared" si="9"/>
        <v>0</v>
      </c>
      <c r="V101" s="151">
        <f>T101+U101*Hoja1!$C$19</f>
        <v>0</v>
      </c>
      <c r="Z101" s="140">
        <f t="shared" si="0"/>
        <v>0</v>
      </c>
      <c r="AA101" s="140">
        <f t="shared" si="1"/>
        <v>0</v>
      </c>
      <c r="AB101" s="140">
        <f>(H101+Hoja1!$C$24*14.7/14.7)*((Hoja1!$C$25-273.15)*1.8+459.7)/(459.7+venteos_bombas_neu_plantas!I101)*venteos_bombas_neu_plantas!J101*1.3/7.48*venteos_bombas_neu_plantas!K101*C101*60</f>
        <v>0</v>
      </c>
      <c r="AC101" s="140">
        <f t="shared" si="2"/>
        <v>0</v>
      </c>
      <c r="AD101" s="140" t="str">
        <f t="shared" si="10"/>
        <v>Factor de Emisión</v>
      </c>
      <c r="AE101" s="140">
        <f t="shared" si="11"/>
        <v>0</v>
      </c>
      <c r="AF101" s="140">
        <f t="shared" si="12"/>
        <v>0</v>
      </c>
      <c r="AG101" s="140">
        <f t="shared" si="13"/>
        <v>0</v>
      </c>
      <c r="AH101" s="140">
        <f t="shared" si="14"/>
        <v>0</v>
      </c>
      <c r="AI101" s="143">
        <f>IF(M101="",AH101*'Fraccion masica'!$AB$36,M101*AH101)</f>
        <v>0</v>
      </c>
      <c r="AJ101" s="143">
        <f>IF(N101="",AH101*'Fraccion masica'!$AB$35,N101*AH101)</f>
        <v>0</v>
      </c>
      <c r="AK101" s="144">
        <f>IFERROR(AI101*Hoja1!$C$24/Hoja1!$C$25/Hoja1!$C$26*16.04/1000000,0)</f>
        <v>0</v>
      </c>
      <c r="AL101" s="143">
        <f>IFERROR(AJ101*Hoja1!$C$24/Hoja1!$C$25/Hoja1!$C$26*44.01/1000000,0)</f>
        <v>0</v>
      </c>
    </row>
    <row r="102" spans="2:38" x14ac:dyDescent="0.75">
      <c r="B102" s="52"/>
      <c r="C102" s="52"/>
      <c r="D102" s="125"/>
      <c r="E102" s="125"/>
      <c r="F102" s="131"/>
      <c r="G102" s="92"/>
      <c r="H102" s="14"/>
      <c r="I102" s="14"/>
      <c r="J102" s="14"/>
      <c r="K102" s="14"/>
      <c r="L102" s="139"/>
      <c r="M102" s="93"/>
      <c r="N102" s="93"/>
      <c r="O102" s="129" t="str">
        <f t="shared" si="3"/>
        <v/>
      </c>
      <c r="P102" s="151">
        <f t="shared" si="4"/>
        <v>0</v>
      </c>
      <c r="Q102" s="151">
        <f t="shared" si="5"/>
        <v>0</v>
      </c>
      <c r="R102" s="151">
        <f t="shared" si="6"/>
        <v>0</v>
      </c>
      <c r="S102" s="151" t="str">
        <f t="shared" si="7"/>
        <v>Factor de Emisión</v>
      </c>
      <c r="T102" s="151">
        <f t="shared" si="8"/>
        <v>0</v>
      </c>
      <c r="U102" s="159">
        <f t="shared" si="9"/>
        <v>0</v>
      </c>
      <c r="V102" s="151">
        <f>T102+U102*Hoja1!$C$19</f>
        <v>0</v>
      </c>
      <c r="Z102" s="140">
        <f t="shared" si="0"/>
        <v>0</v>
      </c>
      <c r="AA102" s="140">
        <f t="shared" si="1"/>
        <v>0</v>
      </c>
      <c r="AB102" s="140">
        <f>(H102+Hoja1!$C$24*14.7/14.7)*((Hoja1!$C$25-273.15)*1.8+459.7)/(459.7+venteos_bombas_neu_plantas!I102)*venteos_bombas_neu_plantas!J102*1.3/7.48*venteos_bombas_neu_plantas!K102*C102*60</f>
        <v>0</v>
      </c>
      <c r="AC102" s="140">
        <f t="shared" si="2"/>
        <v>0</v>
      </c>
      <c r="AD102" s="140" t="str">
        <f t="shared" si="10"/>
        <v>Factor de Emisión</v>
      </c>
      <c r="AE102" s="140">
        <f t="shared" si="11"/>
        <v>0</v>
      </c>
      <c r="AF102" s="140">
        <f t="shared" si="12"/>
        <v>0</v>
      </c>
      <c r="AG102" s="140">
        <f t="shared" si="13"/>
        <v>0</v>
      </c>
      <c r="AH102" s="140">
        <f t="shared" si="14"/>
        <v>0</v>
      </c>
      <c r="AI102" s="143">
        <f>IF(M102="",AH102*'Fraccion masica'!$AB$36,M102*AH102)</f>
        <v>0</v>
      </c>
      <c r="AJ102" s="143">
        <f>IF(N102="",AH102*'Fraccion masica'!$AB$35,N102*AH102)</f>
        <v>0</v>
      </c>
      <c r="AK102" s="144">
        <f>IFERROR(AI102*Hoja1!$C$24/Hoja1!$C$25/Hoja1!$C$26*16.04/1000000,0)</f>
        <v>0</v>
      </c>
      <c r="AL102" s="143">
        <f>IFERROR(AJ102*Hoja1!$C$24/Hoja1!$C$25/Hoja1!$C$26*44.01/1000000,0)</f>
        <v>0</v>
      </c>
    </row>
    <row r="103" spans="2:38" x14ac:dyDescent="0.75">
      <c r="B103" s="52"/>
      <c r="C103" s="52"/>
      <c r="D103" s="125"/>
      <c r="E103" s="125"/>
      <c r="F103" s="131"/>
      <c r="G103" s="92"/>
      <c r="H103" s="14"/>
      <c r="I103" s="14"/>
      <c r="J103" s="14"/>
      <c r="K103" s="14"/>
      <c r="L103" s="139"/>
      <c r="M103" s="93"/>
      <c r="N103" s="93"/>
      <c r="O103" s="129" t="str">
        <f t="shared" si="3"/>
        <v/>
      </c>
      <c r="P103" s="151">
        <f t="shared" si="4"/>
        <v>0</v>
      </c>
      <c r="Q103" s="151">
        <f t="shared" si="5"/>
        <v>0</v>
      </c>
      <c r="R103" s="151">
        <f t="shared" si="6"/>
        <v>0</v>
      </c>
      <c r="S103" s="151" t="str">
        <f t="shared" si="7"/>
        <v>Factor de Emisión</v>
      </c>
      <c r="T103" s="151">
        <f t="shared" si="8"/>
        <v>0</v>
      </c>
      <c r="U103" s="159">
        <f t="shared" si="9"/>
        <v>0</v>
      </c>
      <c r="V103" s="151">
        <f>T103+U103*Hoja1!$C$19</f>
        <v>0</v>
      </c>
      <c r="Z103" s="140">
        <f t="shared" si="0"/>
        <v>0</v>
      </c>
      <c r="AA103" s="140">
        <f t="shared" si="1"/>
        <v>0</v>
      </c>
      <c r="AB103" s="140">
        <f>(H103+Hoja1!$C$24*14.7/14.7)*((Hoja1!$C$25-273.15)*1.8+459.7)/(459.7+venteos_bombas_neu_plantas!I103)*venteos_bombas_neu_plantas!J103*1.3/7.48*venteos_bombas_neu_plantas!K103*C103*60</f>
        <v>0</v>
      </c>
      <c r="AC103" s="140">
        <f t="shared" si="2"/>
        <v>0</v>
      </c>
      <c r="AD103" s="140" t="str">
        <f t="shared" si="10"/>
        <v>Factor de Emisión</v>
      </c>
      <c r="AE103" s="140">
        <f t="shared" si="11"/>
        <v>0</v>
      </c>
      <c r="AF103" s="140">
        <f t="shared" si="12"/>
        <v>0</v>
      </c>
      <c r="AG103" s="140">
        <f t="shared" si="13"/>
        <v>0</v>
      </c>
      <c r="AH103" s="140">
        <f t="shared" si="14"/>
        <v>0</v>
      </c>
      <c r="AI103" s="143">
        <f>IF(M103="",AH103*'Fraccion masica'!$AB$36,M103*AH103)</f>
        <v>0</v>
      </c>
      <c r="AJ103" s="143">
        <f>IF(N103="",AH103*'Fraccion masica'!$AB$35,N103*AH103)</f>
        <v>0</v>
      </c>
      <c r="AK103" s="144">
        <f>IFERROR(AI103*Hoja1!$C$24/Hoja1!$C$25/Hoja1!$C$26*16.04/1000000,0)</f>
        <v>0</v>
      </c>
      <c r="AL103" s="143">
        <f>IFERROR(AJ103*Hoja1!$C$24/Hoja1!$C$25/Hoja1!$C$26*44.01/1000000,0)</f>
        <v>0</v>
      </c>
    </row>
    <row r="104" spans="2:38" x14ac:dyDescent="0.75">
      <c r="B104" s="52"/>
      <c r="C104" s="52"/>
      <c r="D104" s="125"/>
      <c r="E104" s="125"/>
      <c r="F104" s="131"/>
      <c r="G104" s="92"/>
      <c r="H104" s="14"/>
      <c r="I104" s="14"/>
      <c r="J104" s="14"/>
      <c r="K104" s="14"/>
      <c r="L104" s="139"/>
      <c r="M104" s="93"/>
      <c r="N104" s="93"/>
      <c r="O104" s="129" t="str">
        <f t="shared" si="3"/>
        <v/>
      </c>
      <c r="P104" s="151">
        <f t="shared" si="4"/>
        <v>0</v>
      </c>
      <c r="Q104" s="151">
        <f t="shared" si="5"/>
        <v>0</v>
      </c>
      <c r="R104" s="151">
        <f t="shared" si="6"/>
        <v>0</v>
      </c>
      <c r="S104" s="151" t="str">
        <f t="shared" si="7"/>
        <v>Factor de Emisión</v>
      </c>
      <c r="T104" s="151">
        <f t="shared" si="8"/>
        <v>0</v>
      </c>
      <c r="U104" s="159">
        <f t="shared" si="9"/>
        <v>0</v>
      </c>
      <c r="V104" s="151">
        <f>T104+U104*Hoja1!$C$19</f>
        <v>0</v>
      </c>
      <c r="Z104" s="140">
        <f t="shared" si="0"/>
        <v>0</v>
      </c>
      <c r="AA104" s="140">
        <f t="shared" si="1"/>
        <v>0</v>
      </c>
      <c r="AB104" s="140">
        <f>(H104+Hoja1!$C$24*14.7/14.7)*((Hoja1!$C$25-273.15)*1.8+459.7)/(459.7+venteos_bombas_neu_plantas!I104)*venteos_bombas_neu_plantas!J104*1.3/7.48*venteos_bombas_neu_plantas!K104*C104*60</f>
        <v>0</v>
      </c>
      <c r="AC104" s="140">
        <f t="shared" si="2"/>
        <v>0</v>
      </c>
      <c r="AD104" s="140" t="str">
        <f t="shared" si="10"/>
        <v>Factor de Emisión</v>
      </c>
      <c r="AE104" s="140">
        <f t="shared" si="11"/>
        <v>0</v>
      </c>
      <c r="AF104" s="140">
        <f t="shared" si="12"/>
        <v>0</v>
      </c>
      <c r="AG104" s="140">
        <f t="shared" si="13"/>
        <v>0</v>
      </c>
      <c r="AH104" s="140">
        <f t="shared" si="14"/>
        <v>0</v>
      </c>
      <c r="AI104" s="143">
        <f>IF(M104="",AH104*'Fraccion masica'!$AB$36,M104*AH104)</f>
        <v>0</v>
      </c>
      <c r="AJ104" s="143">
        <f>IF(N104="",AH104*'Fraccion masica'!$AB$35,N104*AH104)</f>
        <v>0</v>
      </c>
      <c r="AK104" s="144">
        <f>IFERROR(AI104*Hoja1!$C$24/Hoja1!$C$25/Hoja1!$C$26*16.04/1000000,0)</f>
        <v>0</v>
      </c>
      <c r="AL104" s="143">
        <f>IFERROR(AJ104*Hoja1!$C$24/Hoja1!$C$25/Hoja1!$C$26*44.01/1000000,0)</f>
        <v>0</v>
      </c>
    </row>
    <row r="105" spans="2:38" x14ac:dyDescent="0.75">
      <c r="B105" s="52"/>
      <c r="C105" s="52"/>
      <c r="D105" s="125"/>
      <c r="E105" s="125"/>
      <c r="F105" s="131"/>
      <c r="G105" s="92"/>
      <c r="H105" s="14"/>
      <c r="I105" s="14"/>
      <c r="J105" s="14"/>
      <c r="K105" s="14"/>
      <c r="L105" s="139"/>
      <c r="M105" s="93"/>
      <c r="N105" s="93"/>
      <c r="O105" s="129" t="str">
        <f t="shared" si="3"/>
        <v/>
      </c>
      <c r="P105" s="151">
        <f t="shared" si="4"/>
        <v>0</v>
      </c>
      <c r="Q105" s="151">
        <f t="shared" si="5"/>
        <v>0</v>
      </c>
      <c r="R105" s="151">
        <f t="shared" si="6"/>
        <v>0</v>
      </c>
      <c r="S105" s="151" t="str">
        <f t="shared" si="7"/>
        <v>Factor de Emisión</v>
      </c>
      <c r="T105" s="151">
        <f t="shared" si="8"/>
        <v>0</v>
      </c>
      <c r="U105" s="159">
        <f t="shared" si="9"/>
        <v>0</v>
      </c>
      <c r="V105" s="151">
        <f>T105+U105*Hoja1!$C$19</f>
        <v>0</v>
      </c>
      <c r="Z105" s="140">
        <f t="shared" si="0"/>
        <v>0</v>
      </c>
      <c r="AA105" s="140">
        <f t="shared" si="1"/>
        <v>0</v>
      </c>
      <c r="AB105" s="140">
        <f>(H105+Hoja1!$C$24*14.7/14.7)*((Hoja1!$C$25-273.15)*1.8+459.7)/(459.7+venteos_bombas_neu_plantas!I105)*venteos_bombas_neu_plantas!J105*1.3/7.48*venteos_bombas_neu_plantas!K105*C105*60</f>
        <v>0</v>
      </c>
      <c r="AC105" s="140">
        <f t="shared" si="2"/>
        <v>0</v>
      </c>
      <c r="AD105" s="140" t="str">
        <f t="shared" si="10"/>
        <v>Factor de Emisión</v>
      </c>
      <c r="AE105" s="140">
        <f t="shared" si="11"/>
        <v>0</v>
      </c>
      <c r="AF105" s="140">
        <f t="shared" si="12"/>
        <v>0</v>
      </c>
      <c r="AG105" s="140">
        <f t="shared" si="13"/>
        <v>0</v>
      </c>
      <c r="AH105" s="140">
        <f t="shared" si="14"/>
        <v>0</v>
      </c>
      <c r="AI105" s="143">
        <f>IF(M105="",AH105*'Fraccion masica'!$AB$36,M105*AH105)</f>
        <v>0</v>
      </c>
      <c r="AJ105" s="143">
        <f>IF(N105="",AH105*'Fraccion masica'!$AB$35,N105*AH105)</f>
        <v>0</v>
      </c>
      <c r="AK105" s="144">
        <f>IFERROR(AI105*Hoja1!$C$24/Hoja1!$C$25/Hoja1!$C$26*16.04/1000000,0)</f>
        <v>0</v>
      </c>
      <c r="AL105" s="143">
        <f>IFERROR(AJ105*Hoja1!$C$24/Hoja1!$C$25/Hoja1!$C$26*44.01/1000000,0)</f>
        <v>0</v>
      </c>
    </row>
    <row r="106" spans="2:38" x14ac:dyDescent="0.75">
      <c r="B106" s="52"/>
      <c r="C106" s="52"/>
      <c r="D106" s="125"/>
      <c r="E106" s="125"/>
      <c r="F106" s="131"/>
      <c r="G106" s="92"/>
      <c r="H106" s="14"/>
      <c r="I106" s="14"/>
      <c r="J106" s="14"/>
      <c r="K106" s="14"/>
      <c r="L106" s="139"/>
      <c r="M106" s="93"/>
      <c r="N106" s="93"/>
      <c r="O106" s="129" t="str">
        <f t="shared" si="3"/>
        <v/>
      </c>
      <c r="P106" s="151">
        <f t="shared" si="4"/>
        <v>0</v>
      </c>
      <c r="Q106" s="151">
        <f t="shared" si="5"/>
        <v>0</v>
      </c>
      <c r="R106" s="151">
        <f t="shared" si="6"/>
        <v>0</v>
      </c>
      <c r="S106" s="151" t="str">
        <f t="shared" si="7"/>
        <v>Factor de Emisión</v>
      </c>
      <c r="T106" s="151">
        <f t="shared" si="8"/>
        <v>0</v>
      </c>
      <c r="U106" s="159">
        <f t="shared" si="9"/>
        <v>0</v>
      </c>
      <c r="V106" s="151">
        <f>T106+U106*Hoja1!$C$19</f>
        <v>0</v>
      </c>
      <c r="Z106" s="140">
        <f t="shared" si="0"/>
        <v>0</v>
      </c>
      <c r="AA106" s="140">
        <f t="shared" si="1"/>
        <v>0</v>
      </c>
      <c r="AB106" s="140">
        <f>(H106+Hoja1!$C$24*14.7/14.7)*((Hoja1!$C$25-273.15)*1.8+459.7)/(459.7+venteos_bombas_neu_plantas!I106)*venteos_bombas_neu_plantas!J106*1.3/7.48*venteos_bombas_neu_plantas!K106*C106*60</f>
        <v>0</v>
      </c>
      <c r="AC106" s="140">
        <f t="shared" si="2"/>
        <v>0</v>
      </c>
      <c r="AD106" s="140" t="str">
        <f t="shared" si="10"/>
        <v>Factor de Emisión</v>
      </c>
      <c r="AE106" s="140">
        <f t="shared" si="11"/>
        <v>0</v>
      </c>
      <c r="AF106" s="140">
        <f t="shared" si="12"/>
        <v>0</v>
      </c>
      <c r="AG106" s="140">
        <f t="shared" si="13"/>
        <v>0</v>
      </c>
      <c r="AH106" s="140">
        <f t="shared" si="14"/>
        <v>0</v>
      </c>
      <c r="AI106" s="143">
        <f>IF(M106="",AH106*'Fraccion masica'!$AB$36,M106*AH106)</f>
        <v>0</v>
      </c>
      <c r="AJ106" s="143">
        <f>IF(N106="",AH106*'Fraccion masica'!$AB$35,N106*AH106)</f>
        <v>0</v>
      </c>
      <c r="AK106" s="144">
        <f>IFERROR(AI106*Hoja1!$C$24/Hoja1!$C$25/Hoja1!$C$26*16.04/1000000,0)</f>
        <v>0</v>
      </c>
      <c r="AL106" s="143">
        <f>IFERROR(AJ106*Hoja1!$C$24/Hoja1!$C$25/Hoja1!$C$26*44.01/1000000,0)</f>
        <v>0</v>
      </c>
    </row>
    <row r="107" spans="2:38" x14ac:dyDescent="0.75">
      <c r="B107" s="52"/>
      <c r="C107" s="52"/>
      <c r="D107" s="125"/>
      <c r="E107" s="125"/>
      <c r="F107" s="131"/>
      <c r="G107" s="92"/>
      <c r="H107" s="14"/>
      <c r="I107" s="14"/>
      <c r="J107" s="14"/>
      <c r="K107" s="14"/>
      <c r="L107" s="139"/>
      <c r="M107" s="93"/>
      <c r="N107" s="93"/>
      <c r="O107" s="129" t="str">
        <f t="shared" si="3"/>
        <v/>
      </c>
      <c r="P107" s="151">
        <f t="shared" si="4"/>
        <v>0</v>
      </c>
      <c r="Q107" s="151">
        <f t="shared" si="5"/>
        <v>0</v>
      </c>
      <c r="R107" s="151">
        <f t="shared" si="6"/>
        <v>0</v>
      </c>
      <c r="S107" s="151" t="str">
        <f t="shared" si="7"/>
        <v>Factor de Emisión</v>
      </c>
      <c r="T107" s="151">
        <f t="shared" si="8"/>
        <v>0</v>
      </c>
      <c r="U107" s="159">
        <f t="shared" si="9"/>
        <v>0</v>
      </c>
      <c r="V107" s="151">
        <f>T107+U107*Hoja1!$C$19</f>
        <v>0</v>
      </c>
      <c r="Z107" s="140">
        <f t="shared" si="0"/>
        <v>0</v>
      </c>
      <c r="AA107" s="140">
        <f t="shared" si="1"/>
        <v>0</v>
      </c>
      <c r="AB107" s="140">
        <f>(H107+Hoja1!$C$24*14.7/14.7)*((Hoja1!$C$25-273.15)*1.8+459.7)/(459.7+venteos_bombas_neu_plantas!I107)*venteos_bombas_neu_plantas!J107*1.3/7.48*venteos_bombas_neu_plantas!K107*C107*60</f>
        <v>0</v>
      </c>
      <c r="AC107" s="140">
        <f t="shared" si="2"/>
        <v>0</v>
      </c>
      <c r="AD107" s="140" t="str">
        <f t="shared" si="10"/>
        <v>Factor de Emisión</v>
      </c>
      <c r="AE107" s="140">
        <f t="shared" si="11"/>
        <v>0</v>
      </c>
      <c r="AF107" s="140">
        <f t="shared" si="12"/>
        <v>0</v>
      </c>
      <c r="AG107" s="140">
        <f t="shared" si="13"/>
        <v>0</v>
      </c>
      <c r="AH107" s="140">
        <f t="shared" si="14"/>
        <v>0</v>
      </c>
      <c r="AI107" s="143">
        <f>IF(M107="",AH107*'Fraccion masica'!$AB$36,M107*AH107)</f>
        <v>0</v>
      </c>
      <c r="AJ107" s="143">
        <f>IF(N107="",AH107*'Fraccion masica'!$AB$35,N107*AH107)</f>
        <v>0</v>
      </c>
      <c r="AK107" s="144">
        <f>IFERROR(AI107*Hoja1!$C$24/Hoja1!$C$25/Hoja1!$C$26*16.04/1000000,0)</f>
        <v>0</v>
      </c>
      <c r="AL107" s="143">
        <f>IFERROR(AJ107*Hoja1!$C$24/Hoja1!$C$25/Hoja1!$C$26*44.01/1000000,0)</f>
        <v>0</v>
      </c>
    </row>
    <row r="108" spans="2:38" x14ac:dyDescent="0.75">
      <c r="B108" s="52"/>
      <c r="C108" s="52"/>
      <c r="D108" s="125"/>
      <c r="E108" s="125"/>
      <c r="F108" s="131"/>
      <c r="G108" s="92"/>
      <c r="H108" s="14"/>
      <c r="I108" s="14"/>
      <c r="J108" s="14"/>
      <c r="K108" s="14"/>
      <c r="L108" s="139"/>
      <c r="M108" s="93"/>
      <c r="N108" s="93"/>
      <c r="O108" s="129" t="str">
        <f t="shared" si="3"/>
        <v/>
      </c>
      <c r="P108" s="151">
        <f t="shared" si="4"/>
        <v>0</v>
      </c>
      <c r="Q108" s="151">
        <f t="shared" si="5"/>
        <v>0</v>
      </c>
      <c r="R108" s="151">
        <f t="shared" si="6"/>
        <v>0</v>
      </c>
      <c r="S108" s="151" t="str">
        <f t="shared" si="7"/>
        <v>Factor de Emisión</v>
      </c>
      <c r="T108" s="151">
        <f t="shared" si="8"/>
        <v>0</v>
      </c>
      <c r="U108" s="159">
        <f t="shared" si="9"/>
        <v>0</v>
      </c>
      <c r="V108" s="151">
        <f>T108+U108*Hoja1!$C$19</f>
        <v>0</v>
      </c>
      <c r="Z108" s="140">
        <f t="shared" si="0"/>
        <v>0</v>
      </c>
      <c r="AA108" s="140">
        <f t="shared" si="1"/>
        <v>0</v>
      </c>
      <c r="AB108" s="140">
        <f>(H108+Hoja1!$C$24*14.7/14.7)*((Hoja1!$C$25-273.15)*1.8+459.7)/(459.7+venteos_bombas_neu_plantas!I108)*venteos_bombas_neu_plantas!J108*1.3/7.48*venteos_bombas_neu_plantas!K108*C108*60</f>
        <v>0</v>
      </c>
      <c r="AC108" s="140">
        <f t="shared" si="2"/>
        <v>0</v>
      </c>
      <c r="AD108" s="140" t="str">
        <f t="shared" si="10"/>
        <v>Factor de Emisión</v>
      </c>
      <c r="AE108" s="140">
        <f t="shared" si="11"/>
        <v>0</v>
      </c>
      <c r="AF108" s="140">
        <f t="shared" si="12"/>
        <v>0</v>
      </c>
      <c r="AG108" s="140">
        <f t="shared" si="13"/>
        <v>0</v>
      </c>
      <c r="AH108" s="140">
        <f t="shared" si="14"/>
        <v>0</v>
      </c>
      <c r="AI108" s="143">
        <f>IF(M108="",AH108*'Fraccion masica'!$AB$36,M108*AH108)</f>
        <v>0</v>
      </c>
      <c r="AJ108" s="143">
        <f>IF(N108="",AH108*'Fraccion masica'!$AB$35,N108*AH108)</f>
        <v>0</v>
      </c>
      <c r="AK108" s="144">
        <f>IFERROR(AI108*Hoja1!$C$24/Hoja1!$C$25/Hoja1!$C$26*16.04/1000000,0)</f>
        <v>0</v>
      </c>
      <c r="AL108" s="143">
        <f>IFERROR(AJ108*Hoja1!$C$24/Hoja1!$C$25/Hoja1!$C$26*44.01/1000000,0)</f>
        <v>0</v>
      </c>
    </row>
    <row r="109" spans="2:38" x14ac:dyDescent="0.75">
      <c r="B109" s="52"/>
      <c r="C109" s="52"/>
      <c r="D109" s="125"/>
      <c r="E109" s="125"/>
      <c r="F109" s="131"/>
      <c r="G109" s="92"/>
      <c r="H109" s="14"/>
      <c r="I109" s="14"/>
      <c r="J109" s="14"/>
      <c r="K109" s="14"/>
      <c r="L109" s="139"/>
      <c r="M109" s="93"/>
      <c r="N109" s="93"/>
      <c r="O109" s="129" t="str">
        <f t="shared" si="3"/>
        <v/>
      </c>
      <c r="P109" s="151">
        <f t="shared" si="4"/>
        <v>0</v>
      </c>
      <c r="Q109" s="151">
        <f t="shared" si="5"/>
        <v>0</v>
      </c>
      <c r="R109" s="151">
        <f t="shared" si="6"/>
        <v>0</v>
      </c>
      <c r="S109" s="151" t="str">
        <f t="shared" si="7"/>
        <v>Factor de Emisión</v>
      </c>
      <c r="T109" s="151">
        <f t="shared" si="8"/>
        <v>0</v>
      </c>
      <c r="U109" s="159">
        <f t="shared" si="9"/>
        <v>0</v>
      </c>
      <c r="V109" s="151">
        <f>T109+U109*Hoja1!$C$19</f>
        <v>0</v>
      </c>
      <c r="Z109" s="140">
        <f t="shared" si="0"/>
        <v>0</v>
      </c>
      <c r="AA109" s="140">
        <f t="shared" si="1"/>
        <v>0</v>
      </c>
      <c r="AB109" s="140">
        <f>(H109+Hoja1!$C$24*14.7/14.7)*((Hoja1!$C$25-273.15)*1.8+459.7)/(459.7+venteos_bombas_neu_plantas!I109)*venteos_bombas_neu_plantas!J109*1.3/7.48*venteos_bombas_neu_plantas!K109*C109*60</f>
        <v>0</v>
      </c>
      <c r="AC109" s="140">
        <f t="shared" si="2"/>
        <v>0</v>
      </c>
      <c r="AD109" s="140" t="str">
        <f t="shared" si="10"/>
        <v>Factor de Emisión</v>
      </c>
      <c r="AE109" s="140">
        <f t="shared" si="11"/>
        <v>0</v>
      </c>
      <c r="AF109" s="140">
        <f t="shared" si="12"/>
        <v>0</v>
      </c>
      <c r="AG109" s="140">
        <f t="shared" si="13"/>
        <v>0</v>
      </c>
      <c r="AH109" s="140">
        <f t="shared" si="14"/>
        <v>0</v>
      </c>
      <c r="AI109" s="143">
        <f>IF(M109="",AH109*'Fraccion masica'!$AB$36,M109*AH109)</f>
        <v>0</v>
      </c>
      <c r="AJ109" s="143">
        <f>IF(N109="",AH109*'Fraccion masica'!$AB$35,N109*AH109)</f>
        <v>0</v>
      </c>
      <c r="AK109" s="144">
        <f>IFERROR(AI109*Hoja1!$C$24/Hoja1!$C$25/Hoja1!$C$26*16.04/1000000,0)</f>
        <v>0</v>
      </c>
      <c r="AL109" s="143">
        <f>IFERROR(AJ109*Hoja1!$C$24/Hoja1!$C$25/Hoja1!$C$26*44.01/1000000,0)</f>
        <v>0</v>
      </c>
    </row>
    <row r="110" spans="2:38" x14ac:dyDescent="0.75">
      <c r="B110" s="52"/>
      <c r="C110" s="52"/>
      <c r="D110" s="125"/>
      <c r="E110" s="125"/>
      <c r="F110" s="131"/>
      <c r="G110" s="92"/>
      <c r="H110" s="14"/>
      <c r="I110" s="14"/>
      <c r="J110" s="14"/>
      <c r="K110" s="14"/>
      <c r="L110" s="139"/>
      <c r="M110" s="93"/>
      <c r="N110" s="93"/>
      <c r="O110" s="129" t="str">
        <f t="shared" si="3"/>
        <v/>
      </c>
      <c r="P110" s="151">
        <f t="shared" si="4"/>
        <v>0</v>
      </c>
      <c r="Q110" s="151">
        <f t="shared" si="5"/>
        <v>0</v>
      </c>
      <c r="R110" s="151">
        <f t="shared" si="6"/>
        <v>0</v>
      </c>
      <c r="S110" s="151" t="str">
        <f t="shared" si="7"/>
        <v>Factor de Emisión</v>
      </c>
      <c r="T110" s="151">
        <f t="shared" si="8"/>
        <v>0</v>
      </c>
      <c r="U110" s="159">
        <f t="shared" si="9"/>
        <v>0</v>
      </c>
      <c r="V110" s="151">
        <f>T110+U110*Hoja1!$C$19</f>
        <v>0</v>
      </c>
      <c r="Z110" s="140">
        <f t="shared" si="0"/>
        <v>0</v>
      </c>
      <c r="AA110" s="140">
        <f t="shared" si="1"/>
        <v>0</v>
      </c>
      <c r="AB110" s="140">
        <f>(H110+Hoja1!$C$24*14.7/14.7)*((Hoja1!$C$25-273.15)*1.8+459.7)/(459.7+venteos_bombas_neu_plantas!I110)*venteos_bombas_neu_plantas!J110*1.3/7.48*venteos_bombas_neu_plantas!K110*C110*60</f>
        <v>0</v>
      </c>
      <c r="AC110" s="140">
        <f t="shared" si="2"/>
        <v>0</v>
      </c>
      <c r="AD110" s="140" t="str">
        <f t="shared" si="10"/>
        <v>Factor de Emisión</v>
      </c>
      <c r="AE110" s="140">
        <f t="shared" si="11"/>
        <v>0</v>
      </c>
      <c r="AF110" s="140">
        <f t="shared" si="12"/>
        <v>0</v>
      </c>
      <c r="AG110" s="140">
        <f t="shared" si="13"/>
        <v>0</v>
      </c>
      <c r="AH110" s="140">
        <f t="shared" si="14"/>
        <v>0</v>
      </c>
      <c r="AI110" s="143">
        <f>IF(M110="",AH110*'Fraccion masica'!$AB$36,M110*AH110)</f>
        <v>0</v>
      </c>
      <c r="AJ110" s="143">
        <f>IF(N110="",AH110*'Fraccion masica'!$AB$35,N110*AH110)</f>
        <v>0</v>
      </c>
      <c r="AK110" s="144">
        <f>IFERROR(AI110*Hoja1!$C$24/Hoja1!$C$25/Hoja1!$C$26*16.04/1000000,0)</f>
        <v>0</v>
      </c>
      <c r="AL110" s="143">
        <f>IFERROR(AJ110*Hoja1!$C$24/Hoja1!$C$25/Hoja1!$C$26*44.01/1000000,0)</f>
        <v>0</v>
      </c>
    </row>
    <row r="111" spans="2:38" x14ac:dyDescent="0.75">
      <c r="B111" s="52"/>
      <c r="C111" s="52"/>
      <c r="D111" s="125"/>
      <c r="E111" s="125"/>
      <c r="F111" s="131"/>
      <c r="G111" s="92"/>
      <c r="H111" s="14"/>
      <c r="I111" s="14"/>
      <c r="J111" s="14"/>
      <c r="K111" s="14"/>
      <c r="L111" s="139"/>
      <c r="M111" s="93"/>
      <c r="N111" s="93"/>
      <c r="O111" s="129" t="str">
        <f t="shared" si="3"/>
        <v/>
      </c>
      <c r="P111" s="151">
        <f t="shared" si="4"/>
        <v>0</v>
      </c>
      <c r="Q111" s="151">
        <f t="shared" si="5"/>
        <v>0</v>
      </c>
      <c r="R111" s="151">
        <f t="shared" si="6"/>
        <v>0</v>
      </c>
      <c r="S111" s="151" t="str">
        <f t="shared" si="7"/>
        <v>Factor de Emisión</v>
      </c>
      <c r="T111" s="151">
        <f t="shared" si="8"/>
        <v>0</v>
      </c>
      <c r="U111" s="159">
        <f t="shared" si="9"/>
        <v>0</v>
      </c>
      <c r="V111" s="151">
        <f>T111+U111*Hoja1!$C$19</f>
        <v>0</v>
      </c>
      <c r="Z111" s="140">
        <f t="shared" si="0"/>
        <v>0</v>
      </c>
      <c r="AA111" s="140">
        <f t="shared" si="1"/>
        <v>0</v>
      </c>
      <c r="AB111" s="140">
        <f>(H111+Hoja1!$C$24*14.7/14.7)*((Hoja1!$C$25-273.15)*1.8+459.7)/(459.7+venteos_bombas_neu_plantas!I111)*venteos_bombas_neu_plantas!J111*1.3/7.48*venteos_bombas_neu_plantas!K111*C111*60</f>
        <v>0</v>
      </c>
      <c r="AC111" s="140">
        <f t="shared" si="2"/>
        <v>0</v>
      </c>
      <c r="AD111" s="140" t="str">
        <f t="shared" si="10"/>
        <v>Factor de Emisión</v>
      </c>
      <c r="AE111" s="140">
        <f t="shared" si="11"/>
        <v>0</v>
      </c>
      <c r="AF111" s="140">
        <f t="shared" si="12"/>
        <v>0</v>
      </c>
      <c r="AG111" s="140">
        <f t="shared" si="13"/>
        <v>0</v>
      </c>
      <c r="AH111" s="140">
        <f t="shared" si="14"/>
        <v>0</v>
      </c>
      <c r="AI111" s="143">
        <f>IF(M111="",AH111*'Fraccion masica'!$AB$36,M111*AH111)</f>
        <v>0</v>
      </c>
      <c r="AJ111" s="143">
        <f>IF(N111="",AH111*'Fraccion masica'!$AB$35,N111*AH111)</f>
        <v>0</v>
      </c>
      <c r="AK111" s="144">
        <f>IFERROR(AI111*Hoja1!$C$24/Hoja1!$C$25/Hoja1!$C$26*16.04/1000000,0)</f>
        <v>0</v>
      </c>
      <c r="AL111" s="143">
        <f>IFERROR(AJ111*Hoja1!$C$24/Hoja1!$C$25/Hoja1!$C$26*44.01/1000000,0)</f>
        <v>0</v>
      </c>
    </row>
    <row r="112" spans="2:38" x14ac:dyDescent="0.75">
      <c r="B112" s="52"/>
      <c r="C112" s="52"/>
      <c r="D112" s="125"/>
      <c r="E112" s="125"/>
      <c r="F112" s="131"/>
      <c r="G112" s="92"/>
      <c r="H112" s="14"/>
      <c r="I112" s="14"/>
      <c r="J112" s="14"/>
      <c r="K112" s="14"/>
      <c r="L112" s="139"/>
      <c r="M112" s="93"/>
      <c r="N112" s="93"/>
      <c r="O112" s="129" t="str">
        <f t="shared" si="3"/>
        <v/>
      </c>
      <c r="P112" s="151">
        <f t="shared" si="4"/>
        <v>0</v>
      </c>
      <c r="Q112" s="151">
        <f t="shared" si="5"/>
        <v>0</v>
      </c>
      <c r="R112" s="151">
        <f t="shared" si="6"/>
        <v>0</v>
      </c>
      <c r="S112" s="151" t="str">
        <f t="shared" si="7"/>
        <v>Factor de Emisión</v>
      </c>
      <c r="T112" s="151">
        <f t="shared" si="8"/>
        <v>0</v>
      </c>
      <c r="U112" s="159">
        <f t="shared" si="9"/>
        <v>0</v>
      </c>
      <c r="V112" s="151">
        <f>T112+U112*Hoja1!$C$19</f>
        <v>0</v>
      </c>
      <c r="Z112" s="140">
        <f t="shared" si="0"/>
        <v>0</v>
      </c>
      <c r="AA112" s="140">
        <f t="shared" si="1"/>
        <v>0</v>
      </c>
      <c r="AB112" s="140">
        <f>(H112+Hoja1!$C$24*14.7/14.7)*((Hoja1!$C$25-273.15)*1.8+459.7)/(459.7+venteos_bombas_neu_plantas!I112)*venteos_bombas_neu_plantas!J112*1.3/7.48*venteos_bombas_neu_plantas!K112*C112*60</f>
        <v>0</v>
      </c>
      <c r="AC112" s="140">
        <f t="shared" si="2"/>
        <v>0</v>
      </c>
      <c r="AD112" s="140" t="str">
        <f t="shared" si="10"/>
        <v>Factor de Emisión</v>
      </c>
      <c r="AE112" s="140">
        <f t="shared" si="11"/>
        <v>0</v>
      </c>
      <c r="AF112" s="140">
        <f t="shared" si="12"/>
        <v>0</v>
      </c>
      <c r="AG112" s="140">
        <f t="shared" si="13"/>
        <v>0</v>
      </c>
      <c r="AH112" s="140">
        <f t="shared" si="14"/>
        <v>0</v>
      </c>
      <c r="AI112" s="143">
        <f>IF(M112="",AH112*'Fraccion masica'!$AB$36,M112*AH112)</f>
        <v>0</v>
      </c>
      <c r="AJ112" s="143">
        <f>IF(N112="",AH112*'Fraccion masica'!$AB$35,N112*AH112)</f>
        <v>0</v>
      </c>
      <c r="AK112" s="144">
        <f>IFERROR(AI112*Hoja1!$C$24/Hoja1!$C$25/Hoja1!$C$26*16.04/1000000,0)</f>
        <v>0</v>
      </c>
      <c r="AL112" s="143">
        <f>IFERROR(AJ112*Hoja1!$C$24/Hoja1!$C$25/Hoja1!$C$26*44.01/1000000,0)</f>
        <v>0</v>
      </c>
    </row>
    <row r="113" spans="2:38" x14ac:dyDescent="0.75">
      <c r="B113" s="52"/>
      <c r="C113" s="52"/>
      <c r="D113" s="125"/>
      <c r="E113" s="125"/>
      <c r="F113" s="131"/>
      <c r="G113" s="92"/>
      <c r="H113" s="14"/>
      <c r="I113" s="14"/>
      <c r="J113" s="14"/>
      <c r="K113" s="14"/>
      <c r="L113" s="139"/>
      <c r="M113" s="93"/>
      <c r="N113" s="93"/>
      <c r="O113" s="129" t="str">
        <f t="shared" si="3"/>
        <v/>
      </c>
      <c r="P113" s="151">
        <f t="shared" si="4"/>
        <v>0</v>
      </c>
      <c r="Q113" s="151">
        <f t="shared" si="5"/>
        <v>0</v>
      </c>
      <c r="R113" s="151">
        <f t="shared" si="6"/>
        <v>0</v>
      </c>
      <c r="S113" s="151" t="str">
        <f t="shared" si="7"/>
        <v>Factor de Emisión</v>
      </c>
      <c r="T113" s="151">
        <f t="shared" si="8"/>
        <v>0</v>
      </c>
      <c r="U113" s="159">
        <f t="shared" si="9"/>
        <v>0</v>
      </c>
      <c r="V113" s="151">
        <f>T113+U113*Hoja1!$C$19</f>
        <v>0</v>
      </c>
      <c r="Z113" s="140">
        <f t="shared" si="0"/>
        <v>0</v>
      </c>
      <c r="AA113" s="140">
        <f t="shared" si="1"/>
        <v>0</v>
      </c>
      <c r="AB113" s="140">
        <f>(H113+Hoja1!$C$24*14.7/14.7)*((Hoja1!$C$25-273.15)*1.8+459.7)/(459.7+venteos_bombas_neu_plantas!I113)*venteos_bombas_neu_plantas!J113*1.3/7.48*venteos_bombas_neu_plantas!K113*C113*60</f>
        <v>0</v>
      </c>
      <c r="AC113" s="140">
        <f t="shared" si="2"/>
        <v>0</v>
      </c>
      <c r="AD113" s="140" t="str">
        <f t="shared" si="10"/>
        <v>Factor de Emisión</v>
      </c>
      <c r="AE113" s="140">
        <f t="shared" si="11"/>
        <v>0</v>
      </c>
      <c r="AF113" s="140">
        <f t="shared" si="12"/>
        <v>0</v>
      </c>
      <c r="AG113" s="140">
        <f t="shared" si="13"/>
        <v>0</v>
      </c>
      <c r="AH113" s="140">
        <f t="shared" si="14"/>
        <v>0</v>
      </c>
      <c r="AI113" s="143">
        <f>IF(M113="",AH113*'Fraccion masica'!$AB$36,M113*AH113)</f>
        <v>0</v>
      </c>
      <c r="AJ113" s="143">
        <f>IF(N113="",AH113*'Fraccion masica'!$AB$35,N113*AH113)</f>
        <v>0</v>
      </c>
      <c r="AK113" s="144">
        <f>IFERROR(AI113*Hoja1!$C$24/Hoja1!$C$25/Hoja1!$C$26*16.04/1000000,0)</f>
        <v>0</v>
      </c>
      <c r="AL113" s="143">
        <f>IFERROR(AJ113*Hoja1!$C$24/Hoja1!$C$25/Hoja1!$C$26*44.01/1000000,0)</f>
        <v>0</v>
      </c>
    </row>
    <row r="114" spans="2:38" x14ac:dyDescent="0.75">
      <c r="B114" s="52"/>
      <c r="C114" s="52"/>
      <c r="D114" s="125"/>
      <c r="E114" s="125"/>
      <c r="F114" s="131"/>
      <c r="G114" s="92"/>
      <c r="H114" s="14"/>
      <c r="I114" s="14"/>
      <c r="J114" s="14"/>
      <c r="K114" s="14"/>
      <c r="L114" s="139"/>
      <c r="M114" s="93"/>
      <c r="N114" s="93"/>
      <c r="O114" s="129" t="str">
        <f t="shared" si="3"/>
        <v/>
      </c>
      <c r="P114" s="151">
        <f t="shared" si="4"/>
        <v>0</v>
      </c>
      <c r="Q114" s="151">
        <f t="shared" si="5"/>
        <v>0</v>
      </c>
      <c r="R114" s="151">
        <f t="shared" si="6"/>
        <v>0</v>
      </c>
      <c r="S114" s="151" t="str">
        <f t="shared" si="7"/>
        <v>Factor de Emisión</v>
      </c>
      <c r="T114" s="151">
        <f t="shared" si="8"/>
        <v>0</v>
      </c>
      <c r="U114" s="159">
        <f t="shared" si="9"/>
        <v>0</v>
      </c>
      <c r="V114" s="151">
        <f>T114+U114*Hoja1!$C$19</f>
        <v>0</v>
      </c>
      <c r="Z114" s="140">
        <f t="shared" si="0"/>
        <v>0</v>
      </c>
      <c r="AA114" s="140">
        <f t="shared" si="1"/>
        <v>0</v>
      </c>
      <c r="AB114" s="140">
        <f>(H114+Hoja1!$C$24*14.7/14.7)*((Hoja1!$C$25-273.15)*1.8+459.7)/(459.7+venteos_bombas_neu_plantas!I114)*venteos_bombas_neu_plantas!J114*1.3/7.48*venteos_bombas_neu_plantas!K114*C114*60</f>
        <v>0</v>
      </c>
      <c r="AC114" s="140">
        <f t="shared" si="2"/>
        <v>0</v>
      </c>
      <c r="AD114" s="140" t="str">
        <f t="shared" si="10"/>
        <v>Factor de Emisión</v>
      </c>
      <c r="AE114" s="140">
        <f t="shared" si="11"/>
        <v>0</v>
      </c>
      <c r="AF114" s="140">
        <f t="shared" si="12"/>
        <v>0</v>
      </c>
      <c r="AG114" s="140">
        <f t="shared" si="13"/>
        <v>0</v>
      </c>
      <c r="AH114" s="140">
        <f t="shared" si="14"/>
        <v>0</v>
      </c>
      <c r="AI114" s="143">
        <f>IF(M114="",AH114*'Fraccion masica'!$AB$36,M114*AH114)</f>
        <v>0</v>
      </c>
      <c r="AJ114" s="143">
        <f>IF(N114="",AH114*'Fraccion masica'!$AB$35,N114*AH114)</f>
        <v>0</v>
      </c>
      <c r="AK114" s="144">
        <f>IFERROR(AI114*Hoja1!$C$24/Hoja1!$C$25/Hoja1!$C$26*16.04/1000000,0)</f>
        <v>0</v>
      </c>
      <c r="AL114" s="143">
        <f>IFERROR(AJ114*Hoja1!$C$24/Hoja1!$C$25/Hoja1!$C$26*44.01/1000000,0)</f>
        <v>0</v>
      </c>
    </row>
    <row r="115" spans="2:38" x14ac:dyDescent="0.75">
      <c r="B115" s="52"/>
      <c r="C115" s="52"/>
      <c r="D115" s="125"/>
      <c r="E115" s="125"/>
      <c r="F115" s="131"/>
      <c r="G115" s="92"/>
      <c r="H115" s="14"/>
      <c r="I115" s="14"/>
      <c r="J115" s="14"/>
      <c r="K115" s="14"/>
      <c r="L115" s="139"/>
      <c r="M115" s="93"/>
      <c r="N115" s="93"/>
      <c r="O115" s="129" t="str">
        <f t="shared" si="3"/>
        <v/>
      </c>
      <c r="P115" s="151">
        <f t="shared" si="4"/>
        <v>0</v>
      </c>
      <c r="Q115" s="151">
        <f t="shared" si="5"/>
        <v>0</v>
      </c>
      <c r="R115" s="151">
        <f t="shared" si="6"/>
        <v>0</v>
      </c>
      <c r="S115" s="151" t="str">
        <f t="shared" si="7"/>
        <v>Factor de Emisión</v>
      </c>
      <c r="T115" s="151">
        <f t="shared" si="8"/>
        <v>0</v>
      </c>
      <c r="U115" s="159">
        <f t="shared" si="9"/>
        <v>0</v>
      </c>
      <c r="V115" s="151">
        <f>T115+U115*Hoja1!$C$19</f>
        <v>0</v>
      </c>
      <c r="Z115" s="140">
        <f t="shared" si="0"/>
        <v>0</v>
      </c>
      <c r="AA115" s="140">
        <f t="shared" si="1"/>
        <v>0</v>
      </c>
      <c r="AB115" s="140">
        <f>(H115+Hoja1!$C$24*14.7/14.7)*((Hoja1!$C$25-273.15)*1.8+459.7)/(459.7+venteos_bombas_neu_plantas!I115)*venteos_bombas_neu_plantas!J115*1.3/7.48*venteos_bombas_neu_plantas!K115*C115*60</f>
        <v>0</v>
      </c>
      <c r="AC115" s="140">
        <f t="shared" si="2"/>
        <v>0</v>
      </c>
      <c r="AD115" s="140" t="str">
        <f t="shared" si="10"/>
        <v>Factor de Emisión</v>
      </c>
      <c r="AE115" s="140">
        <f t="shared" si="11"/>
        <v>0</v>
      </c>
      <c r="AF115" s="140">
        <f t="shared" si="12"/>
        <v>0</v>
      </c>
      <c r="AG115" s="140">
        <f t="shared" si="13"/>
        <v>0</v>
      </c>
      <c r="AH115" s="140">
        <f t="shared" si="14"/>
        <v>0</v>
      </c>
      <c r="AI115" s="143">
        <f>IF(M115="",AH115*'Fraccion masica'!$AB$36,M115*AH115)</f>
        <v>0</v>
      </c>
      <c r="AJ115" s="143">
        <f>IF(N115="",AH115*'Fraccion masica'!$AB$35,N115*AH115)</f>
        <v>0</v>
      </c>
      <c r="AK115" s="144">
        <f>IFERROR(AI115*Hoja1!$C$24/Hoja1!$C$25/Hoja1!$C$26*16.04/1000000,0)</f>
        <v>0</v>
      </c>
      <c r="AL115" s="143">
        <f>IFERROR(AJ115*Hoja1!$C$24/Hoja1!$C$25/Hoja1!$C$26*44.01/1000000,0)</f>
        <v>0</v>
      </c>
    </row>
    <row r="116" spans="2:38" x14ac:dyDescent="0.75">
      <c r="B116" s="52"/>
      <c r="C116" s="52"/>
      <c r="D116" s="125"/>
      <c r="E116" s="125"/>
      <c r="F116" s="131"/>
      <c r="G116" s="92"/>
      <c r="H116" s="14"/>
      <c r="I116" s="14"/>
      <c r="J116" s="14"/>
      <c r="K116" s="14"/>
      <c r="L116" s="139"/>
      <c r="M116" s="93"/>
      <c r="N116" s="93"/>
      <c r="O116" s="129" t="str">
        <f t="shared" si="3"/>
        <v/>
      </c>
      <c r="P116" s="151">
        <f t="shared" si="4"/>
        <v>0</v>
      </c>
      <c r="Q116" s="151">
        <f t="shared" si="5"/>
        <v>0</v>
      </c>
      <c r="R116" s="151">
        <f t="shared" si="6"/>
        <v>0</v>
      </c>
      <c r="S116" s="151" t="str">
        <f t="shared" si="7"/>
        <v>Factor de Emisión</v>
      </c>
      <c r="T116" s="151">
        <f t="shared" si="8"/>
        <v>0</v>
      </c>
      <c r="U116" s="159">
        <f t="shared" si="9"/>
        <v>0</v>
      </c>
      <c r="V116" s="151">
        <f>T116+U116*Hoja1!$C$19</f>
        <v>0</v>
      </c>
      <c r="Z116" s="140">
        <f t="shared" si="0"/>
        <v>0</v>
      </c>
      <c r="AA116" s="140">
        <f t="shared" si="1"/>
        <v>0</v>
      </c>
      <c r="AB116" s="140">
        <f>(H116+Hoja1!$C$24*14.7/14.7)*((Hoja1!$C$25-273.15)*1.8+459.7)/(459.7+venteos_bombas_neu_plantas!I116)*venteos_bombas_neu_plantas!J116*1.3/7.48*venteos_bombas_neu_plantas!K116*C116*60</f>
        <v>0</v>
      </c>
      <c r="AC116" s="140">
        <f t="shared" si="2"/>
        <v>0</v>
      </c>
      <c r="AD116" s="140" t="str">
        <f t="shared" si="10"/>
        <v>Factor de Emisión</v>
      </c>
      <c r="AE116" s="140">
        <f t="shared" si="11"/>
        <v>0</v>
      </c>
      <c r="AF116" s="140">
        <f t="shared" si="12"/>
        <v>0</v>
      </c>
      <c r="AG116" s="140">
        <f t="shared" si="13"/>
        <v>0</v>
      </c>
      <c r="AH116" s="140">
        <f t="shared" si="14"/>
        <v>0</v>
      </c>
      <c r="AI116" s="143">
        <f>IF(M116="",AH116*'Fraccion masica'!$AB$36,M116*AH116)</f>
        <v>0</v>
      </c>
      <c r="AJ116" s="143">
        <f>IF(N116="",AH116*'Fraccion masica'!$AB$35,N116*AH116)</f>
        <v>0</v>
      </c>
      <c r="AK116" s="144">
        <f>IFERROR(AI116*Hoja1!$C$24/Hoja1!$C$25/Hoja1!$C$26*16.04/1000000,0)</f>
        <v>0</v>
      </c>
      <c r="AL116" s="143">
        <f>IFERROR(AJ116*Hoja1!$C$24/Hoja1!$C$25/Hoja1!$C$26*44.01/1000000,0)</f>
        <v>0</v>
      </c>
    </row>
    <row r="117" spans="2:38" x14ac:dyDescent="0.75">
      <c r="B117" s="52"/>
      <c r="C117" s="52"/>
      <c r="D117" s="125"/>
      <c r="E117" s="125"/>
      <c r="F117" s="131"/>
      <c r="G117" s="92"/>
      <c r="H117" s="14"/>
      <c r="I117" s="14"/>
      <c r="J117" s="14"/>
      <c r="K117" s="14"/>
      <c r="L117" s="139"/>
      <c r="M117" s="93"/>
      <c r="N117" s="93"/>
      <c r="O117" s="129" t="str">
        <f t="shared" si="3"/>
        <v/>
      </c>
      <c r="P117" s="151">
        <f t="shared" si="4"/>
        <v>0</v>
      </c>
      <c r="Q117" s="151">
        <f t="shared" si="5"/>
        <v>0</v>
      </c>
      <c r="R117" s="151">
        <f t="shared" si="6"/>
        <v>0</v>
      </c>
      <c r="S117" s="151" t="str">
        <f t="shared" si="7"/>
        <v>Factor de Emisión</v>
      </c>
      <c r="T117" s="151">
        <f t="shared" si="8"/>
        <v>0</v>
      </c>
      <c r="U117" s="159">
        <f t="shared" si="9"/>
        <v>0</v>
      </c>
      <c r="V117" s="151">
        <f>T117+U117*Hoja1!$C$19</f>
        <v>0</v>
      </c>
      <c r="Z117" s="140">
        <f t="shared" si="0"/>
        <v>0</v>
      </c>
      <c r="AA117" s="140">
        <f t="shared" si="1"/>
        <v>0</v>
      </c>
      <c r="AB117" s="140">
        <f>(H117+Hoja1!$C$24*14.7/14.7)*((Hoja1!$C$25-273.15)*1.8+459.7)/(459.7+venteos_bombas_neu_plantas!I117)*venteos_bombas_neu_plantas!J117*1.3/7.48*venteos_bombas_neu_plantas!K117*C117*60</f>
        <v>0</v>
      </c>
      <c r="AC117" s="140">
        <f t="shared" si="2"/>
        <v>0</v>
      </c>
      <c r="AD117" s="140" t="str">
        <f t="shared" si="10"/>
        <v>Factor de Emisión</v>
      </c>
      <c r="AE117" s="140">
        <f t="shared" si="11"/>
        <v>0</v>
      </c>
      <c r="AF117" s="140">
        <f t="shared" si="12"/>
        <v>0</v>
      </c>
      <c r="AG117" s="140">
        <f t="shared" si="13"/>
        <v>0</v>
      </c>
      <c r="AH117" s="140">
        <f t="shared" si="14"/>
        <v>0</v>
      </c>
      <c r="AI117" s="143">
        <f>IF(M117="",AH117*'Fraccion masica'!$AB$36,M117*AH117)</f>
        <v>0</v>
      </c>
      <c r="AJ117" s="143">
        <f>IF(N117="",AH117*'Fraccion masica'!$AB$35,N117*AH117)</f>
        <v>0</v>
      </c>
      <c r="AK117" s="144">
        <f>IFERROR(AI117*Hoja1!$C$24/Hoja1!$C$25/Hoja1!$C$26*16.04/1000000,0)</f>
        <v>0</v>
      </c>
      <c r="AL117" s="143">
        <f>IFERROR(AJ117*Hoja1!$C$24/Hoja1!$C$25/Hoja1!$C$26*44.01/1000000,0)</f>
        <v>0</v>
      </c>
    </row>
    <row r="118" spans="2:38" x14ac:dyDescent="0.75">
      <c r="B118" s="52"/>
      <c r="C118" s="52"/>
      <c r="D118" s="125"/>
      <c r="E118" s="125"/>
      <c r="F118" s="131"/>
      <c r="G118" s="92"/>
      <c r="H118" s="14"/>
      <c r="I118" s="14"/>
      <c r="J118" s="14"/>
      <c r="K118" s="14"/>
      <c r="L118" s="139"/>
      <c r="M118" s="93"/>
      <c r="N118" s="93"/>
      <c r="O118" s="129" t="str">
        <f t="shared" si="3"/>
        <v/>
      </c>
      <c r="P118" s="151">
        <f t="shared" si="4"/>
        <v>0</v>
      </c>
      <c r="Q118" s="151">
        <f t="shared" si="5"/>
        <v>0</v>
      </c>
      <c r="R118" s="151">
        <f t="shared" si="6"/>
        <v>0</v>
      </c>
      <c r="S118" s="151" t="str">
        <f t="shared" si="7"/>
        <v>Factor de Emisión</v>
      </c>
      <c r="T118" s="151">
        <f t="shared" si="8"/>
        <v>0</v>
      </c>
      <c r="U118" s="159">
        <f t="shared" si="9"/>
        <v>0</v>
      </c>
      <c r="V118" s="151">
        <f>T118+U118*Hoja1!$C$19</f>
        <v>0</v>
      </c>
      <c r="Z118" s="140">
        <f t="shared" si="0"/>
        <v>0</v>
      </c>
      <c r="AA118" s="140">
        <f t="shared" si="1"/>
        <v>0</v>
      </c>
      <c r="AB118" s="140">
        <f>(H118+Hoja1!$C$24*14.7/14.7)*((Hoja1!$C$25-273.15)*1.8+459.7)/(459.7+venteos_bombas_neu_plantas!I118)*venteos_bombas_neu_plantas!J118*1.3/7.48*venteos_bombas_neu_plantas!K118*C118*60</f>
        <v>0</v>
      </c>
      <c r="AC118" s="140">
        <f t="shared" si="2"/>
        <v>0</v>
      </c>
      <c r="AD118" s="140" t="str">
        <f t="shared" si="10"/>
        <v>Factor de Emisión</v>
      </c>
      <c r="AE118" s="140">
        <f t="shared" si="11"/>
        <v>0</v>
      </c>
      <c r="AF118" s="140">
        <f t="shared" si="12"/>
        <v>0</v>
      </c>
      <c r="AG118" s="140">
        <f t="shared" si="13"/>
        <v>0</v>
      </c>
      <c r="AH118" s="140">
        <f t="shared" si="14"/>
        <v>0</v>
      </c>
      <c r="AI118" s="143">
        <f>IF(M118="",AH118*'Fraccion masica'!$AB$36,M118*AH118)</f>
        <v>0</v>
      </c>
      <c r="AJ118" s="143">
        <f>IF(N118="",AH118*'Fraccion masica'!$AB$35,N118*AH118)</f>
        <v>0</v>
      </c>
      <c r="AK118" s="144">
        <f>IFERROR(AI118*Hoja1!$C$24/Hoja1!$C$25/Hoja1!$C$26*16.04/1000000,0)</f>
        <v>0</v>
      </c>
      <c r="AL118" s="143">
        <f>IFERROR(AJ118*Hoja1!$C$24/Hoja1!$C$25/Hoja1!$C$26*44.01/1000000,0)</f>
        <v>0</v>
      </c>
    </row>
    <row r="119" spans="2:38" x14ac:dyDescent="0.75">
      <c r="B119" s="52"/>
      <c r="C119" s="52"/>
      <c r="D119" s="125"/>
      <c r="E119" s="125"/>
      <c r="F119" s="131"/>
      <c r="G119" s="92"/>
      <c r="H119" s="14"/>
      <c r="I119" s="14"/>
      <c r="J119" s="14"/>
      <c r="K119" s="14"/>
      <c r="L119" s="139"/>
      <c r="M119" s="93"/>
      <c r="N119" s="93"/>
      <c r="O119" s="129" t="str">
        <f t="shared" si="3"/>
        <v/>
      </c>
      <c r="P119" s="151">
        <f t="shared" si="4"/>
        <v>0</v>
      </c>
      <c r="Q119" s="151">
        <f t="shared" si="5"/>
        <v>0</v>
      </c>
      <c r="R119" s="151">
        <f t="shared" si="6"/>
        <v>0</v>
      </c>
      <c r="S119" s="151" t="str">
        <f t="shared" si="7"/>
        <v>Factor de Emisión</v>
      </c>
      <c r="T119" s="151">
        <f t="shared" si="8"/>
        <v>0</v>
      </c>
      <c r="U119" s="159">
        <f t="shared" si="9"/>
        <v>0</v>
      </c>
      <c r="V119" s="151">
        <f>T119+U119*Hoja1!$C$19</f>
        <v>0</v>
      </c>
      <c r="Z119" s="140">
        <f t="shared" si="0"/>
        <v>0</v>
      </c>
      <c r="AA119" s="140">
        <f t="shared" si="1"/>
        <v>0</v>
      </c>
      <c r="AB119" s="140">
        <f>(H119+Hoja1!$C$24*14.7/14.7)*((Hoja1!$C$25-273.15)*1.8+459.7)/(459.7+venteos_bombas_neu_plantas!I119)*venteos_bombas_neu_plantas!J119*1.3/7.48*venteos_bombas_neu_plantas!K119*C119*60</f>
        <v>0</v>
      </c>
      <c r="AC119" s="140">
        <f t="shared" si="2"/>
        <v>0</v>
      </c>
      <c r="AD119" s="140" t="str">
        <f t="shared" si="10"/>
        <v>Factor de Emisión</v>
      </c>
      <c r="AE119" s="140">
        <f t="shared" si="11"/>
        <v>0</v>
      </c>
      <c r="AF119" s="140">
        <f t="shared" si="12"/>
        <v>0</v>
      </c>
      <c r="AG119" s="140">
        <f t="shared" si="13"/>
        <v>0</v>
      </c>
      <c r="AH119" s="140">
        <f t="shared" si="14"/>
        <v>0</v>
      </c>
      <c r="AI119" s="143">
        <f>IF(M119="",AH119*'Fraccion masica'!$AB$36,M119*AH119)</f>
        <v>0</v>
      </c>
      <c r="AJ119" s="143">
        <f>IF(N119="",AH119*'Fraccion masica'!$AB$35,N119*AH119)</f>
        <v>0</v>
      </c>
      <c r="AK119" s="144">
        <f>IFERROR(AI119*Hoja1!$C$24/Hoja1!$C$25/Hoja1!$C$26*16.04/1000000,0)</f>
        <v>0</v>
      </c>
      <c r="AL119" s="143">
        <f>IFERROR(AJ119*Hoja1!$C$24/Hoja1!$C$25/Hoja1!$C$26*44.01/1000000,0)</f>
        <v>0</v>
      </c>
    </row>
    <row r="120" spans="2:38" x14ac:dyDescent="0.75">
      <c r="B120" s="52"/>
      <c r="C120" s="52"/>
      <c r="D120" s="125"/>
      <c r="E120" s="125"/>
      <c r="F120" s="131"/>
      <c r="G120" s="92"/>
      <c r="H120" s="14"/>
      <c r="I120" s="14"/>
      <c r="J120" s="14"/>
      <c r="K120" s="14"/>
      <c r="L120" s="139"/>
      <c r="M120" s="93"/>
      <c r="N120" s="93"/>
      <c r="O120" s="129" t="str">
        <f t="shared" si="3"/>
        <v/>
      </c>
      <c r="P120" s="151">
        <f t="shared" si="4"/>
        <v>0</v>
      </c>
      <c r="Q120" s="151">
        <f t="shared" si="5"/>
        <v>0</v>
      </c>
      <c r="R120" s="151">
        <f t="shared" si="6"/>
        <v>0</v>
      </c>
      <c r="S120" s="151" t="str">
        <f t="shared" si="7"/>
        <v>Factor de Emisión</v>
      </c>
      <c r="T120" s="151">
        <f t="shared" si="8"/>
        <v>0</v>
      </c>
      <c r="U120" s="159">
        <f t="shared" si="9"/>
        <v>0</v>
      </c>
      <c r="V120" s="151">
        <f>T120+U120*Hoja1!$C$19</f>
        <v>0</v>
      </c>
      <c r="Z120" s="140">
        <f t="shared" si="0"/>
        <v>0</v>
      </c>
      <c r="AA120" s="140">
        <f t="shared" si="1"/>
        <v>0</v>
      </c>
      <c r="AB120" s="140">
        <f>(H120+Hoja1!$C$24*14.7/14.7)*((Hoja1!$C$25-273.15)*1.8+459.7)/(459.7+venteos_bombas_neu_plantas!I120)*venteos_bombas_neu_plantas!J120*1.3/7.48*venteos_bombas_neu_plantas!K120*C120*60</f>
        <v>0</v>
      </c>
      <c r="AC120" s="140">
        <f t="shared" si="2"/>
        <v>0</v>
      </c>
      <c r="AD120" s="140" t="str">
        <f t="shared" si="10"/>
        <v>Factor de Emisión</v>
      </c>
      <c r="AE120" s="140">
        <f t="shared" si="11"/>
        <v>0</v>
      </c>
      <c r="AF120" s="140">
        <f t="shared" si="12"/>
        <v>0</v>
      </c>
      <c r="AG120" s="140">
        <f t="shared" si="13"/>
        <v>0</v>
      </c>
      <c r="AH120" s="140">
        <f t="shared" si="14"/>
        <v>0</v>
      </c>
      <c r="AI120" s="143">
        <f>IF(M120="",AH120*'Fraccion masica'!$AB$36,M120*AH120)</f>
        <v>0</v>
      </c>
      <c r="AJ120" s="143">
        <f>IF(N120="",AH120*'Fraccion masica'!$AB$35,N120*AH120)</f>
        <v>0</v>
      </c>
      <c r="AK120" s="144">
        <f>IFERROR(AI120*Hoja1!$C$24/Hoja1!$C$25/Hoja1!$C$26*16.04/1000000,0)</f>
        <v>0</v>
      </c>
      <c r="AL120" s="143">
        <f>IFERROR(AJ120*Hoja1!$C$24/Hoja1!$C$25/Hoja1!$C$26*44.01/1000000,0)</f>
        <v>0</v>
      </c>
    </row>
    <row r="121" spans="2:38" x14ac:dyDescent="0.75">
      <c r="B121" s="52"/>
      <c r="C121" s="52"/>
      <c r="D121" s="125"/>
      <c r="E121" s="125"/>
      <c r="F121" s="131"/>
      <c r="G121" s="92"/>
      <c r="H121" s="14"/>
      <c r="I121" s="14"/>
      <c r="J121" s="14"/>
      <c r="K121" s="14"/>
      <c r="L121" s="139"/>
      <c r="M121" s="93"/>
      <c r="N121" s="93"/>
      <c r="O121" s="129" t="str">
        <f t="shared" si="3"/>
        <v/>
      </c>
      <c r="P121" s="151">
        <f t="shared" si="4"/>
        <v>0</v>
      </c>
      <c r="Q121" s="151">
        <f t="shared" si="5"/>
        <v>0</v>
      </c>
      <c r="R121" s="151">
        <f t="shared" si="6"/>
        <v>0</v>
      </c>
      <c r="S121" s="151" t="str">
        <f t="shared" si="7"/>
        <v>Factor de Emisión</v>
      </c>
      <c r="T121" s="151">
        <f t="shared" si="8"/>
        <v>0</v>
      </c>
      <c r="U121" s="159">
        <f t="shared" si="9"/>
        <v>0</v>
      </c>
      <c r="V121" s="151">
        <f>T121+U121*Hoja1!$C$19</f>
        <v>0</v>
      </c>
      <c r="Z121" s="140">
        <f t="shared" si="0"/>
        <v>0</v>
      </c>
      <c r="AA121" s="140">
        <f t="shared" si="1"/>
        <v>0</v>
      </c>
      <c r="AB121" s="140">
        <f>(H121+Hoja1!$C$24*14.7/14.7)*((Hoja1!$C$25-273.15)*1.8+459.7)/(459.7+venteos_bombas_neu_plantas!I121)*venteos_bombas_neu_plantas!J121*1.3/7.48*venteos_bombas_neu_plantas!K121*C121*60</f>
        <v>0</v>
      </c>
      <c r="AC121" s="140">
        <f t="shared" si="2"/>
        <v>0</v>
      </c>
      <c r="AD121" s="140" t="str">
        <f t="shared" si="10"/>
        <v>Factor de Emisión</v>
      </c>
      <c r="AE121" s="140">
        <f t="shared" si="11"/>
        <v>0</v>
      </c>
      <c r="AF121" s="140">
        <f t="shared" si="12"/>
        <v>0</v>
      </c>
      <c r="AG121" s="140">
        <f t="shared" si="13"/>
        <v>0</v>
      </c>
      <c r="AH121" s="140">
        <f t="shared" si="14"/>
        <v>0</v>
      </c>
      <c r="AI121" s="143">
        <f>IF(M121="",AH121*'Fraccion masica'!$AB$36,M121*AH121)</f>
        <v>0</v>
      </c>
      <c r="AJ121" s="143">
        <f>IF(N121="",AH121*'Fraccion masica'!$AB$35,N121*AH121)</f>
        <v>0</v>
      </c>
      <c r="AK121" s="144">
        <f>IFERROR(AI121*Hoja1!$C$24/Hoja1!$C$25/Hoja1!$C$26*16.04/1000000,0)</f>
        <v>0</v>
      </c>
      <c r="AL121" s="143">
        <f>IFERROR(AJ121*Hoja1!$C$24/Hoja1!$C$25/Hoja1!$C$26*44.01/1000000,0)</f>
        <v>0</v>
      </c>
    </row>
    <row r="122" spans="2:38" x14ac:dyDescent="0.75">
      <c r="B122" s="52"/>
      <c r="C122" s="52"/>
      <c r="D122" s="125"/>
      <c r="E122" s="125"/>
      <c r="F122" s="131"/>
      <c r="G122" s="92"/>
      <c r="H122" s="14"/>
      <c r="I122" s="14"/>
      <c r="J122" s="14"/>
      <c r="K122" s="14"/>
      <c r="L122" s="139"/>
      <c r="M122" s="93"/>
      <c r="N122" s="93"/>
      <c r="O122" s="129" t="str">
        <f t="shared" si="3"/>
        <v/>
      </c>
      <c r="P122" s="151">
        <f t="shared" si="4"/>
        <v>0</v>
      </c>
      <c r="Q122" s="151">
        <f t="shared" si="5"/>
        <v>0</v>
      </c>
      <c r="R122" s="151">
        <f t="shared" si="6"/>
        <v>0</v>
      </c>
      <c r="S122" s="151" t="str">
        <f t="shared" si="7"/>
        <v>Factor de Emisión</v>
      </c>
      <c r="T122" s="151">
        <f t="shared" si="8"/>
        <v>0</v>
      </c>
      <c r="U122" s="159">
        <f t="shared" si="9"/>
        <v>0</v>
      </c>
      <c r="V122" s="151">
        <f>T122+U122*Hoja1!$C$19</f>
        <v>0</v>
      </c>
      <c r="Z122" s="140">
        <f t="shared" si="0"/>
        <v>0</v>
      </c>
      <c r="AA122" s="140">
        <f t="shared" si="1"/>
        <v>0</v>
      </c>
      <c r="AB122" s="140">
        <f>(H122+Hoja1!$C$24*14.7/14.7)*((Hoja1!$C$25-273.15)*1.8+459.7)/(459.7+venteos_bombas_neu_plantas!I122)*venteos_bombas_neu_plantas!J122*1.3/7.48*venteos_bombas_neu_plantas!K122*C122*60</f>
        <v>0</v>
      </c>
      <c r="AC122" s="140">
        <f t="shared" si="2"/>
        <v>0</v>
      </c>
      <c r="AD122" s="140" t="str">
        <f t="shared" si="10"/>
        <v>Factor de Emisión</v>
      </c>
      <c r="AE122" s="140">
        <f t="shared" si="11"/>
        <v>0</v>
      </c>
      <c r="AF122" s="140">
        <f t="shared" si="12"/>
        <v>0</v>
      </c>
      <c r="AG122" s="140">
        <f t="shared" si="13"/>
        <v>0</v>
      </c>
      <c r="AH122" s="140">
        <f t="shared" si="14"/>
        <v>0</v>
      </c>
      <c r="AI122" s="143">
        <f>IF(M122="",AH122*'Fraccion masica'!$AB$36,M122*AH122)</f>
        <v>0</v>
      </c>
      <c r="AJ122" s="143">
        <f>IF(N122="",AH122*'Fraccion masica'!$AB$35,N122*AH122)</f>
        <v>0</v>
      </c>
      <c r="AK122" s="144">
        <f>IFERROR(AI122*Hoja1!$C$24/Hoja1!$C$25/Hoja1!$C$26*16.04/1000000,0)</f>
        <v>0</v>
      </c>
      <c r="AL122" s="143">
        <f>IFERROR(AJ122*Hoja1!$C$24/Hoja1!$C$25/Hoja1!$C$26*44.01/1000000,0)</f>
        <v>0</v>
      </c>
    </row>
    <row r="123" spans="2:38" x14ac:dyDescent="0.75">
      <c r="B123" s="52"/>
      <c r="C123" s="52"/>
      <c r="D123" s="125"/>
      <c r="E123" s="125"/>
      <c r="F123" s="131"/>
      <c r="G123" s="92"/>
      <c r="H123" s="14"/>
      <c r="I123" s="14"/>
      <c r="J123" s="14"/>
      <c r="K123" s="14"/>
      <c r="L123" s="139"/>
      <c r="M123" s="93"/>
      <c r="N123" s="93"/>
      <c r="O123" s="129" t="str">
        <f t="shared" si="3"/>
        <v/>
      </c>
      <c r="P123" s="151">
        <f t="shared" si="4"/>
        <v>0</v>
      </c>
      <c r="Q123" s="151">
        <f t="shared" si="5"/>
        <v>0</v>
      </c>
      <c r="R123" s="151">
        <f t="shared" si="6"/>
        <v>0</v>
      </c>
      <c r="S123" s="151" t="str">
        <f t="shared" si="7"/>
        <v>Factor de Emisión</v>
      </c>
      <c r="T123" s="151">
        <f t="shared" si="8"/>
        <v>0</v>
      </c>
      <c r="U123" s="159">
        <f t="shared" si="9"/>
        <v>0</v>
      </c>
      <c r="V123" s="151">
        <f>T123+U123*Hoja1!$C$19</f>
        <v>0</v>
      </c>
      <c r="Z123" s="140">
        <f t="shared" si="0"/>
        <v>0</v>
      </c>
      <c r="AA123" s="140">
        <f t="shared" si="1"/>
        <v>0</v>
      </c>
      <c r="AB123" s="140">
        <f>(H123+Hoja1!$C$24*14.7/14.7)*((Hoja1!$C$25-273.15)*1.8+459.7)/(459.7+venteos_bombas_neu_plantas!I123)*venteos_bombas_neu_plantas!J123*1.3/7.48*venteos_bombas_neu_plantas!K123*C123*60</f>
        <v>0</v>
      </c>
      <c r="AC123" s="140">
        <f t="shared" si="2"/>
        <v>0</v>
      </c>
      <c r="AD123" s="140" t="str">
        <f t="shared" si="10"/>
        <v>Factor de Emisión</v>
      </c>
      <c r="AE123" s="140">
        <f t="shared" si="11"/>
        <v>0</v>
      </c>
      <c r="AF123" s="140">
        <f t="shared" si="12"/>
        <v>0</v>
      </c>
      <c r="AG123" s="140">
        <f t="shared" si="13"/>
        <v>0</v>
      </c>
      <c r="AH123" s="140">
        <f t="shared" si="14"/>
        <v>0</v>
      </c>
      <c r="AI123" s="143">
        <f>IF(M123="",AH123*'Fraccion masica'!$AB$36,M123*AH123)</f>
        <v>0</v>
      </c>
      <c r="AJ123" s="143">
        <f>IF(N123="",AH123*'Fraccion masica'!$AB$35,N123*AH123)</f>
        <v>0</v>
      </c>
      <c r="AK123" s="144">
        <f>IFERROR(AI123*Hoja1!$C$24/Hoja1!$C$25/Hoja1!$C$26*16.04/1000000,0)</f>
        <v>0</v>
      </c>
      <c r="AL123" s="143">
        <f>IFERROR(AJ123*Hoja1!$C$24/Hoja1!$C$25/Hoja1!$C$26*44.01/1000000,0)</f>
        <v>0</v>
      </c>
    </row>
    <row r="124" spans="2:38" x14ac:dyDescent="0.75">
      <c r="B124" s="52"/>
      <c r="C124" s="52"/>
      <c r="D124" s="125"/>
      <c r="E124" s="125"/>
      <c r="F124" s="131"/>
      <c r="G124" s="92"/>
      <c r="H124" s="14"/>
      <c r="I124" s="14"/>
      <c r="J124" s="14"/>
      <c r="K124" s="14"/>
      <c r="L124" s="139"/>
      <c r="M124" s="93"/>
      <c r="N124" s="93"/>
      <c r="O124" s="129" t="str">
        <f t="shared" si="3"/>
        <v/>
      </c>
      <c r="P124" s="151">
        <f t="shared" si="4"/>
        <v>0</v>
      </c>
      <c r="Q124" s="151">
        <f t="shared" si="5"/>
        <v>0</v>
      </c>
      <c r="R124" s="151">
        <f t="shared" si="6"/>
        <v>0</v>
      </c>
      <c r="S124" s="151" t="str">
        <f t="shared" si="7"/>
        <v>Factor de Emisión</v>
      </c>
      <c r="T124" s="151">
        <f t="shared" si="8"/>
        <v>0</v>
      </c>
      <c r="U124" s="159">
        <f t="shared" si="9"/>
        <v>0</v>
      </c>
      <c r="V124" s="151">
        <f>T124+U124*Hoja1!$C$19</f>
        <v>0</v>
      </c>
      <c r="Z124" s="140">
        <f t="shared" si="0"/>
        <v>0</v>
      </c>
      <c r="AA124" s="140">
        <f t="shared" si="1"/>
        <v>0</v>
      </c>
      <c r="AB124" s="140">
        <f>(H124+Hoja1!$C$24*14.7/14.7)*((Hoja1!$C$25-273.15)*1.8+459.7)/(459.7+venteos_bombas_neu_plantas!I124)*venteos_bombas_neu_plantas!J124*1.3/7.48*venteos_bombas_neu_plantas!K124*C124*60</f>
        <v>0</v>
      </c>
      <c r="AC124" s="140">
        <f t="shared" si="2"/>
        <v>0</v>
      </c>
      <c r="AD124" s="140" t="str">
        <f t="shared" si="10"/>
        <v>Factor de Emisión</v>
      </c>
      <c r="AE124" s="140">
        <f t="shared" si="11"/>
        <v>0</v>
      </c>
      <c r="AF124" s="140">
        <f t="shared" si="12"/>
        <v>0</v>
      </c>
      <c r="AG124" s="140">
        <f t="shared" si="13"/>
        <v>0</v>
      </c>
      <c r="AH124" s="140">
        <f t="shared" si="14"/>
        <v>0</v>
      </c>
      <c r="AI124" s="143">
        <f>IF(M124="",AH124*'Fraccion masica'!$AB$36,M124*AH124)</f>
        <v>0</v>
      </c>
      <c r="AJ124" s="143">
        <f>IF(N124="",AH124*'Fraccion masica'!$AB$35,N124*AH124)</f>
        <v>0</v>
      </c>
      <c r="AK124" s="144">
        <f>IFERROR(AI124*Hoja1!$C$24/Hoja1!$C$25/Hoja1!$C$26*16.04/1000000,0)</f>
        <v>0</v>
      </c>
      <c r="AL124" s="143">
        <f>IFERROR(AJ124*Hoja1!$C$24/Hoja1!$C$25/Hoja1!$C$26*44.01/1000000,0)</f>
        <v>0</v>
      </c>
    </row>
    <row r="125" spans="2:38" x14ac:dyDescent="0.75">
      <c r="B125" s="52"/>
      <c r="C125" s="52"/>
      <c r="D125" s="125"/>
      <c r="E125" s="125"/>
      <c r="F125" s="131"/>
      <c r="G125" s="92"/>
      <c r="H125" s="14"/>
      <c r="I125" s="14"/>
      <c r="J125" s="14"/>
      <c r="K125" s="14"/>
      <c r="L125" s="139"/>
      <c r="M125" s="93"/>
      <c r="N125" s="93"/>
      <c r="O125" s="129" t="str">
        <f t="shared" si="3"/>
        <v/>
      </c>
      <c r="P125" s="151">
        <f t="shared" si="4"/>
        <v>0</v>
      </c>
      <c r="Q125" s="151">
        <f t="shared" si="5"/>
        <v>0</v>
      </c>
      <c r="R125" s="151">
        <f t="shared" si="6"/>
        <v>0</v>
      </c>
      <c r="S125" s="151" t="str">
        <f t="shared" si="7"/>
        <v>Factor de Emisión</v>
      </c>
      <c r="T125" s="151">
        <f t="shared" si="8"/>
        <v>0</v>
      </c>
      <c r="U125" s="159">
        <f t="shared" si="9"/>
        <v>0</v>
      </c>
      <c r="V125" s="151">
        <f>T125+U125*Hoja1!$C$19</f>
        <v>0</v>
      </c>
      <c r="Z125" s="140">
        <f t="shared" si="0"/>
        <v>0</v>
      </c>
      <c r="AA125" s="140">
        <f t="shared" si="1"/>
        <v>0</v>
      </c>
      <c r="AB125" s="140">
        <f>(H125+Hoja1!$C$24*14.7/14.7)*((Hoja1!$C$25-273.15)*1.8+459.7)/(459.7+venteos_bombas_neu_plantas!I125)*venteos_bombas_neu_plantas!J125*1.3/7.48*venteos_bombas_neu_plantas!K125*C125*60</f>
        <v>0</v>
      </c>
      <c r="AC125" s="140">
        <f t="shared" si="2"/>
        <v>0</v>
      </c>
      <c r="AD125" s="140" t="str">
        <f t="shared" si="10"/>
        <v>Factor de Emisión</v>
      </c>
      <c r="AE125" s="140">
        <f t="shared" si="11"/>
        <v>0</v>
      </c>
      <c r="AF125" s="140">
        <f t="shared" si="12"/>
        <v>0</v>
      </c>
      <c r="AG125" s="140">
        <f t="shared" si="13"/>
        <v>0</v>
      </c>
      <c r="AH125" s="140">
        <f t="shared" si="14"/>
        <v>0</v>
      </c>
      <c r="AI125" s="143">
        <f>IF(M125="",AH125*'Fraccion masica'!$AB$36,M125*AH125)</f>
        <v>0</v>
      </c>
      <c r="AJ125" s="143">
        <f>IF(N125="",AH125*'Fraccion masica'!$AB$35,N125*AH125)</f>
        <v>0</v>
      </c>
      <c r="AK125" s="144">
        <f>IFERROR(AI125*Hoja1!$C$24/Hoja1!$C$25/Hoja1!$C$26*16.04/1000000,0)</f>
        <v>0</v>
      </c>
      <c r="AL125" s="143">
        <f>IFERROR(AJ125*Hoja1!$C$24/Hoja1!$C$25/Hoja1!$C$26*44.01/1000000,0)</f>
        <v>0</v>
      </c>
    </row>
    <row r="126" spans="2:38" x14ac:dyDescent="0.75">
      <c r="B126" s="52"/>
      <c r="C126" s="52"/>
      <c r="D126" s="125"/>
      <c r="E126" s="125"/>
      <c r="F126" s="131"/>
      <c r="G126" s="92"/>
      <c r="H126" s="14"/>
      <c r="I126" s="14"/>
      <c r="J126" s="14"/>
      <c r="K126" s="14"/>
      <c r="L126" s="139"/>
      <c r="M126" s="93"/>
      <c r="N126" s="93"/>
      <c r="O126" s="129" t="str">
        <f t="shared" si="3"/>
        <v/>
      </c>
      <c r="P126" s="151">
        <f t="shared" si="4"/>
        <v>0</v>
      </c>
      <c r="Q126" s="151">
        <f t="shared" si="5"/>
        <v>0</v>
      </c>
      <c r="R126" s="151">
        <f t="shared" si="6"/>
        <v>0</v>
      </c>
      <c r="S126" s="151" t="str">
        <f t="shared" si="7"/>
        <v>Factor de Emisión</v>
      </c>
      <c r="T126" s="151">
        <f t="shared" si="8"/>
        <v>0</v>
      </c>
      <c r="U126" s="159">
        <f t="shared" si="9"/>
        <v>0</v>
      </c>
      <c r="V126" s="151">
        <f>T126+U126*Hoja1!$C$19</f>
        <v>0</v>
      </c>
      <c r="Z126" s="140">
        <f t="shared" si="0"/>
        <v>0</v>
      </c>
      <c r="AA126" s="140">
        <f t="shared" si="1"/>
        <v>0</v>
      </c>
      <c r="AB126" s="140">
        <f>(H126+Hoja1!$C$24*14.7/14.7)*((Hoja1!$C$25-273.15)*1.8+459.7)/(459.7+venteos_bombas_neu_plantas!I126)*venteos_bombas_neu_plantas!J126*1.3/7.48*venteos_bombas_neu_plantas!K126*C126*60</f>
        <v>0</v>
      </c>
      <c r="AC126" s="140">
        <f t="shared" si="2"/>
        <v>0</v>
      </c>
      <c r="AD126" s="140" t="str">
        <f t="shared" si="10"/>
        <v>Factor de Emisión</v>
      </c>
      <c r="AE126" s="140">
        <f t="shared" si="11"/>
        <v>0</v>
      </c>
      <c r="AF126" s="140">
        <f t="shared" si="12"/>
        <v>0</v>
      </c>
      <c r="AG126" s="140">
        <f t="shared" si="13"/>
        <v>0</v>
      </c>
      <c r="AH126" s="140">
        <f t="shared" si="14"/>
        <v>0</v>
      </c>
      <c r="AI126" s="143">
        <f>IF(M126="",AH126*'Fraccion masica'!$AB$36,M126*AH126)</f>
        <v>0</v>
      </c>
      <c r="AJ126" s="143">
        <f>IF(N126="",AH126*'Fraccion masica'!$AB$35,N126*AH126)</f>
        <v>0</v>
      </c>
      <c r="AK126" s="144">
        <f>IFERROR(AI126*Hoja1!$C$24/Hoja1!$C$25/Hoja1!$C$26*16.04/1000000,0)</f>
        <v>0</v>
      </c>
      <c r="AL126" s="143">
        <f>IFERROR(AJ126*Hoja1!$C$24/Hoja1!$C$25/Hoja1!$C$26*44.01/1000000,0)</f>
        <v>0</v>
      </c>
    </row>
    <row r="127" spans="2:38" x14ac:dyDescent="0.75">
      <c r="B127" s="52"/>
      <c r="C127" s="52"/>
      <c r="D127" s="125"/>
      <c r="E127" s="125"/>
      <c r="F127" s="131"/>
      <c r="G127" s="92"/>
      <c r="H127" s="14"/>
      <c r="I127" s="14"/>
      <c r="J127" s="14"/>
      <c r="K127" s="14"/>
      <c r="L127" s="139"/>
      <c r="M127" s="93"/>
      <c r="N127" s="93"/>
      <c r="O127" s="129" t="str">
        <f t="shared" si="3"/>
        <v/>
      </c>
      <c r="P127" s="151">
        <f t="shared" si="4"/>
        <v>0</v>
      </c>
      <c r="Q127" s="151">
        <f t="shared" si="5"/>
        <v>0</v>
      </c>
      <c r="R127" s="151">
        <f t="shared" si="6"/>
        <v>0</v>
      </c>
      <c r="S127" s="151" t="str">
        <f t="shared" si="7"/>
        <v>Factor de Emisión</v>
      </c>
      <c r="T127" s="151">
        <f t="shared" si="8"/>
        <v>0</v>
      </c>
      <c r="U127" s="159">
        <f t="shared" si="9"/>
        <v>0</v>
      </c>
      <c r="V127" s="151">
        <f>T127+U127*Hoja1!$C$19</f>
        <v>0</v>
      </c>
      <c r="Z127" s="140">
        <f t="shared" si="0"/>
        <v>0</v>
      </c>
      <c r="AA127" s="140">
        <f t="shared" si="1"/>
        <v>0</v>
      </c>
      <c r="AB127" s="140">
        <f>(H127+Hoja1!$C$24*14.7/14.7)*((Hoja1!$C$25-273.15)*1.8+459.7)/(459.7+venteos_bombas_neu_plantas!I127)*venteos_bombas_neu_plantas!J127*1.3/7.48*venteos_bombas_neu_plantas!K127*C127*60</f>
        <v>0</v>
      </c>
      <c r="AC127" s="140">
        <f t="shared" si="2"/>
        <v>0</v>
      </c>
      <c r="AD127" s="140" t="str">
        <f t="shared" si="10"/>
        <v>Factor de Emisión</v>
      </c>
      <c r="AE127" s="140">
        <f t="shared" si="11"/>
        <v>0</v>
      </c>
      <c r="AF127" s="140">
        <f t="shared" si="12"/>
        <v>0</v>
      </c>
      <c r="AG127" s="140">
        <f t="shared" si="13"/>
        <v>0</v>
      </c>
      <c r="AH127" s="140">
        <f t="shared" si="14"/>
        <v>0</v>
      </c>
      <c r="AI127" s="143">
        <f>IF(M127="",AH127*'Fraccion masica'!$AB$36,M127*AH127)</f>
        <v>0</v>
      </c>
      <c r="AJ127" s="143">
        <f>IF(N127="",AH127*'Fraccion masica'!$AB$35,N127*AH127)</f>
        <v>0</v>
      </c>
      <c r="AK127" s="144">
        <f>IFERROR(AI127*Hoja1!$C$24/Hoja1!$C$25/Hoja1!$C$26*16.04/1000000,0)</f>
        <v>0</v>
      </c>
      <c r="AL127" s="143">
        <f>IFERROR(AJ127*Hoja1!$C$24/Hoja1!$C$25/Hoja1!$C$26*44.01/1000000,0)</f>
        <v>0</v>
      </c>
    </row>
    <row r="128" spans="2:38" x14ac:dyDescent="0.75">
      <c r="B128" s="52"/>
      <c r="C128" s="52"/>
      <c r="D128" s="125"/>
      <c r="E128" s="125"/>
      <c r="F128" s="131"/>
      <c r="G128" s="92"/>
      <c r="H128" s="14"/>
      <c r="I128" s="14"/>
      <c r="J128" s="14"/>
      <c r="K128" s="14"/>
      <c r="L128" s="139"/>
      <c r="M128" s="93"/>
      <c r="N128" s="93"/>
      <c r="O128" s="129" t="str">
        <f t="shared" si="3"/>
        <v/>
      </c>
      <c r="P128" s="151">
        <f t="shared" si="4"/>
        <v>0</v>
      </c>
      <c r="Q128" s="151">
        <f t="shared" si="5"/>
        <v>0</v>
      </c>
      <c r="R128" s="151">
        <f t="shared" si="6"/>
        <v>0</v>
      </c>
      <c r="S128" s="151" t="str">
        <f t="shared" si="7"/>
        <v>Factor de Emisión</v>
      </c>
      <c r="T128" s="151">
        <f t="shared" si="8"/>
        <v>0</v>
      </c>
      <c r="U128" s="159">
        <f t="shared" si="9"/>
        <v>0</v>
      </c>
      <c r="V128" s="151">
        <f>T128+U128*Hoja1!$C$19</f>
        <v>0</v>
      </c>
      <c r="Z128" s="140">
        <f t="shared" ref="Z128:Z136" si="15">B128</f>
        <v>0</v>
      </c>
      <c r="AA128" s="140">
        <f t="shared" ref="AA128:AA136" si="16">C128*G128</f>
        <v>0</v>
      </c>
      <c r="AB128" s="140">
        <f>(H128+Hoja1!$C$24*14.7/14.7)*((Hoja1!$C$25-273.15)*1.8+459.7)/(459.7+venteos_bombas_neu_plantas!I128)*venteos_bombas_neu_plantas!J128*1.3/7.48*venteos_bombas_neu_plantas!K128*C128*60</f>
        <v>0</v>
      </c>
      <c r="AC128" s="140">
        <f t="shared" ref="AC128:AC136" si="17">IFERROR(IF(L128="X",13.1*C128,0),0)</f>
        <v>0</v>
      </c>
      <c r="AD128" s="140" t="str">
        <f t="shared" si="10"/>
        <v>Factor de Emisión</v>
      </c>
      <c r="AE128" s="140">
        <f t="shared" si="11"/>
        <v>0</v>
      </c>
      <c r="AF128" s="140">
        <f t="shared" si="12"/>
        <v>0</v>
      </c>
      <c r="AG128" s="140">
        <f t="shared" si="13"/>
        <v>0</v>
      </c>
      <c r="AH128" s="140">
        <f t="shared" si="14"/>
        <v>0</v>
      </c>
      <c r="AI128" s="143">
        <f>IF(M128="",AH128*'Fraccion masica'!$AB$36,M128*AH128)</f>
        <v>0</v>
      </c>
      <c r="AJ128" s="143">
        <f>IF(N128="",AH128*'Fraccion masica'!$AB$35,N128*AH128)</f>
        <v>0</v>
      </c>
      <c r="AK128" s="144">
        <f>IFERROR(AI128*Hoja1!$C$24/Hoja1!$C$25/Hoja1!$C$26*16.04/1000000,0)</f>
        <v>0</v>
      </c>
      <c r="AL128" s="143">
        <f>IFERROR(AJ128*Hoja1!$C$24/Hoja1!$C$25/Hoja1!$C$26*44.01/1000000,0)</f>
        <v>0</v>
      </c>
    </row>
    <row r="129" spans="2:38" x14ac:dyDescent="0.75">
      <c r="B129" s="52"/>
      <c r="C129" s="52"/>
      <c r="D129" s="125"/>
      <c r="E129" s="125"/>
      <c r="F129" s="131"/>
      <c r="G129" s="92"/>
      <c r="H129" s="14"/>
      <c r="I129" s="14"/>
      <c r="J129" s="14"/>
      <c r="K129" s="14"/>
      <c r="L129" s="139"/>
      <c r="M129" s="93"/>
      <c r="N129" s="93"/>
      <c r="O129" s="129" t="str">
        <f t="shared" ref="O129:O136" si="18">IF(F129="","",F129)</f>
        <v/>
      </c>
      <c r="P129" s="151">
        <f t="shared" ref="P129:P136" si="19">AF129</f>
        <v>0</v>
      </c>
      <c r="Q129" s="151">
        <f t="shared" ref="Q129:Q136" si="20">AG129</f>
        <v>0</v>
      </c>
      <c r="R129" s="151">
        <f t="shared" ref="R129:R136" si="21">AE129</f>
        <v>0</v>
      </c>
      <c r="S129" s="151" t="str">
        <f t="shared" ref="S129:S136" si="22">AD129</f>
        <v>Factor de Emisión</v>
      </c>
      <c r="T129" s="151">
        <f t="shared" ref="T129:T136" si="23">AL129</f>
        <v>0</v>
      </c>
      <c r="U129" s="159">
        <f t="shared" ref="U129:U136" si="24">AK129</f>
        <v>0</v>
      </c>
      <c r="V129" s="151">
        <f>T129+U129*Hoja1!$C$19</f>
        <v>0</v>
      </c>
      <c r="Z129" s="140">
        <f t="shared" si="15"/>
        <v>0</v>
      </c>
      <c r="AA129" s="140">
        <f t="shared" si="16"/>
        <v>0</v>
      </c>
      <c r="AB129" s="140">
        <f>(H129+Hoja1!$C$24*14.7/14.7)*((Hoja1!$C$25-273.15)*1.8+459.7)/(459.7+venteos_bombas_neu_plantas!I129)*venteos_bombas_neu_plantas!J129*1.3/7.48*venteos_bombas_neu_plantas!K129*C129*60</f>
        <v>0</v>
      </c>
      <c r="AC129" s="140">
        <f t="shared" si="17"/>
        <v>0</v>
      </c>
      <c r="AD129" s="140" t="str">
        <f t="shared" ref="AD129:AD136" si="25">IF(AA129&lt;&gt;0,"Medición","Factor de Emisión")</f>
        <v>Factor de Emisión</v>
      </c>
      <c r="AE129" s="140">
        <f t="shared" ref="AE129:AE136" si="26">IF(AA129&lt;&gt;0,AA129,IF(AB129&lt;&gt;0,AB129,AC129))*(1-D129-E129)</f>
        <v>0</v>
      </c>
      <c r="AF129" s="140">
        <f t="shared" ref="AF129:AF136" si="27">IF(AA129&lt;&gt;0,AA129,IF(AB129&lt;&gt;0,AB129,AC129))*(D129)</f>
        <v>0</v>
      </c>
      <c r="AG129" s="140">
        <f t="shared" ref="AG129:AG136" si="28">IF(AA129&lt;&gt;0,AA129,IF(AB129&lt;&gt;0,AB129,AC129))*(E129)</f>
        <v>0</v>
      </c>
      <c r="AH129" s="140">
        <f t="shared" ref="AH129:AH136" si="29">AE129*(0.3048^3)</f>
        <v>0</v>
      </c>
      <c r="AI129" s="143">
        <f>IF(M129="",AH129*'Fraccion masica'!$AB$36,M129*AH129)</f>
        <v>0</v>
      </c>
      <c r="AJ129" s="143">
        <f>IF(N129="",AH129*'Fraccion masica'!$AB$35,N129*AH129)</f>
        <v>0</v>
      </c>
      <c r="AK129" s="144">
        <f>IFERROR(AI129*Hoja1!$C$24/Hoja1!$C$25/Hoja1!$C$26*16.04/1000000,0)</f>
        <v>0</v>
      </c>
      <c r="AL129" s="143">
        <f>IFERROR(AJ129*Hoja1!$C$24/Hoja1!$C$25/Hoja1!$C$26*44.01/1000000,0)</f>
        <v>0</v>
      </c>
    </row>
    <row r="130" spans="2:38" x14ac:dyDescent="0.75">
      <c r="B130" s="52"/>
      <c r="C130" s="52"/>
      <c r="D130" s="125"/>
      <c r="E130" s="125"/>
      <c r="F130" s="131"/>
      <c r="G130" s="92"/>
      <c r="H130" s="14"/>
      <c r="I130" s="14"/>
      <c r="J130" s="14"/>
      <c r="K130" s="14"/>
      <c r="L130" s="139"/>
      <c r="M130" s="93"/>
      <c r="N130" s="93"/>
      <c r="O130" s="129" t="str">
        <f t="shared" si="18"/>
        <v/>
      </c>
      <c r="P130" s="151">
        <f t="shared" si="19"/>
        <v>0</v>
      </c>
      <c r="Q130" s="151">
        <f t="shared" si="20"/>
        <v>0</v>
      </c>
      <c r="R130" s="151">
        <f t="shared" si="21"/>
        <v>0</v>
      </c>
      <c r="S130" s="151" t="str">
        <f t="shared" si="22"/>
        <v>Factor de Emisión</v>
      </c>
      <c r="T130" s="151">
        <f t="shared" si="23"/>
        <v>0</v>
      </c>
      <c r="U130" s="159">
        <f t="shared" si="24"/>
        <v>0</v>
      </c>
      <c r="V130" s="151">
        <f>T130+U130*Hoja1!$C$19</f>
        <v>0</v>
      </c>
      <c r="Z130" s="140">
        <f t="shared" si="15"/>
        <v>0</v>
      </c>
      <c r="AA130" s="140">
        <f t="shared" si="16"/>
        <v>0</v>
      </c>
      <c r="AB130" s="140">
        <f>(H130+Hoja1!$C$24*14.7/14.7)*((Hoja1!$C$25-273.15)*1.8+459.7)/(459.7+venteos_bombas_neu_plantas!I130)*venteos_bombas_neu_plantas!J130*1.3/7.48*venteos_bombas_neu_plantas!K130*C130*60</f>
        <v>0</v>
      </c>
      <c r="AC130" s="140">
        <f t="shared" si="17"/>
        <v>0</v>
      </c>
      <c r="AD130" s="140" t="str">
        <f t="shared" si="25"/>
        <v>Factor de Emisión</v>
      </c>
      <c r="AE130" s="140">
        <f t="shared" si="26"/>
        <v>0</v>
      </c>
      <c r="AF130" s="140">
        <f t="shared" si="27"/>
        <v>0</v>
      </c>
      <c r="AG130" s="140">
        <f t="shared" si="28"/>
        <v>0</v>
      </c>
      <c r="AH130" s="140">
        <f t="shared" si="29"/>
        <v>0</v>
      </c>
      <c r="AI130" s="143">
        <f>IF(M130="",AH130*'Fraccion masica'!$AB$36,M130*AH130)</f>
        <v>0</v>
      </c>
      <c r="AJ130" s="143">
        <f>IF(N130="",AH130*'Fraccion masica'!$AB$35,N130*AH130)</f>
        <v>0</v>
      </c>
      <c r="AK130" s="144">
        <f>IFERROR(AI130*Hoja1!$C$24/Hoja1!$C$25/Hoja1!$C$26*16.04/1000000,0)</f>
        <v>0</v>
      </c>
      <c r="AL130" s="143">
        <f>IFERROR(AJ130*Hoja1!$C$24/Hoja1!$C$25/Hoja1!$C$26*44.01/1000000,0)</f>
        <v>0</v>
      </c>
    </row>
    <row r="131" spans="2:38" x14ac:dyDescent="0.75">
      <c r="B131" s="52"/>
      <c r="C131" s="52"/>
      <c r="D131" s="125"/>
      <c r="E131" s="125"/>
      <c r="F131" s="131"/>
      <c r="G131" s="92"/>
      <c r="H131" s="14"/>
      <c r="I131" s="14"/>
      <c r="J131" s="14"/>
      <c r="K131" s="14"/>
      <c r="L131" s="139"/>
      <c r="M131" s="93"/>
      <c r="N131" s="93"/>
      <c r="O131" s="129" t="str">
        <f t="shared" si="18"/>
        <v/>
      </c>
      <c r="P131" s="151">
        <f t="shared" si="19"/>
        <v>0</v>
      </c>
      <c r="Q131" s="151">
        <f t="shared" si="20"/>
        <v>0</v>
      </c>
      <c r="R131" s="151">
        <f t="shared" si="21"/>
        <v>0</v>
      </c>
      <c r="S131" s="151" t="str">
        <f t="shared" si="22"/>
        <v>Factor de Emisión</v>
      </c>
      <c r="T131" s="151">
        <f t="shared" si="23"/>
        <v>0</v>
      </c>
      <c r="U131" s="159">
        <f t="shared" si="24"/>
        <v>0</v>
      </c>
      <c r="V131" s="151">
        <f>T131+U131*Hoja1!$C$19</f>
        <v>0</v>
      </c>
      <c r="Z131" s="140">
        <f t="shared" si="15"/>
        <v>0</v>
      </c>
      <c r="AA131" s="140">
        <f t="shared" si="16"/>
        <v>0</v>
      </c>
      <c r="AB131" s="140">
        <f>(H131+Hoja1!$C$24*14.7/14.7)*((Hoja1!$C$25-273.15)*1.8+459.7)/(459.7+venteos_bombas_neu_plantas!I131)*venteos_bombas_neu_plantas!J131*1.3/7.48*venteos_bombas_neu_plantas!K131*C131*60</f>
        <v>0</v>
      </c>
      <c r="AC131" s="140">
        <f t="shared" si="17"/>
        <v>0</v>
      </c>
      <c r="AD131" s="140" t="str">
        <f t="shared" si="25"/>
        <v>Factor de Emisión</v>
      </c>
      <c r="AE131" s="140">
        <f t="shared" si="26"/>
        <v>0</v>
      </c>
      <c r="AF131" s="140">
        <f t="shared" si="27"/>
        <v>0</v>
      </c>
      <c r="AG131" s="140">
        <f t="shared" si="28"/>
        <v>0</v>
      </c>
      <c r="AH131" s="140">
        <f t="shared" si="29"/>
        <v>0</v>
      </c>
      <c r="AI131" s="143">
        <f>IF(M131="",AH131*'Fraccion masica'!$AB$36,M131*AH131)</f>
        <v>0</v>
      </c>
      <c r="AJ131" s="143">
        <f>IF(N131="",AH131*'Fraccion masica'!$AB$35,N131*AH131)</f>
        <v>0</v>
      </c>
      <c r="AK131" s="144">
        <f>IFERROR(AI131*Hoja1!$C$24/Hoja1!$C$25/Hoja1!$C$26*16.04/1000000,0)</f>
        <v>0</v>
      </c>
      <c r="AL131" s="143">
        <f>IFERROR(AJ131*Hoja1!$C$24/Hoja1!$C$25/Hoja1!$C$26*44.01/1000000,0)</f>
        <v>0</v>
      </c>
    </row>
    <row r="132" spans="2:38" x14ac:dyDescent="0.75">
      <c r="B132" s="52"/>
      <c r="C132" s="52"/>
      <c r="D132" s="125"/>
      <c r="E132" s="125"/>
      <c r="F132" s="131"/>
      <c r="G132" s="92"/>
      <c r="H132" s="14"/>
      <c r="I132" s="14"/>
      <c r="J132" s="14"/>
      <c r="K132" s="14"/>
      <c r="L132" s="139"/>
      <c r="M132" s="93"/>
      <c r="N132" s="93"/>
      <c r="O132" s="129" t="str">
        <f t="shared" si="18"/>
        <v/>
      </c>
      <c r="P132" s="151">
        <f t="shared" si="19"/>
        <v>0</v>
      </c>
      <c r="Q132" s="151">
        <f t="shared" si="20"/>
        <v>0</v>
      </c>
      <c r="R132" s="151">
        <f t="shared" si="21"/>
        <v>0</v>
      </c>
      <c r="S132" s="151" t="str">
        <f t="shared" si="22"/>
        <v>Factor de Emisión</v>
      </c>
      <c r="T132" s="151">
        <f t="shared" si="23"/>
        <v>0</v>
      </c>
      <c r="U132" s="159">
        <f t="shared" si="24"/>
        <v>0</v>
      </c>
      <c r="V132" s="151">
        <f>T132+U132*Hoja1!$C$19</f>
        <v>0</v>
      </c>
      <c r="Z132" s="140">
        <f t="shared" si="15"/>
        <v>0</v>
      </c>
      <c r="AA132" s="140">
        <f t="shared" si="16"/>
        <v>0</v>
      </c>
      <c r="AB132" s="140">
        <f>(H132+Hoja1!$C$24*14.7/14.7)*((Hoja1!$C$25-273.15)*1.8+459.7)/(459.7+venteos_bombas_neu_plantas!I132)*venteos_bombas_neu_plantas!J132*1.3/7.48*venteos_bombas_neu_plantas!K132*C132*60</f>
        <v>0</v>
      </c>
      <c r="AC132" s="140">
        <f t="shared" si="17"/>
        <v>0</v>
      </c>
      <c r="AD132" s="140" t="str">
        <f t="shared" si="25"/>
        <v>Factor de Emisión</v>
      </c>
      <c r="AE132" s="140">
        <f t="shared" si="26"/>
        <v>0</v>
      </c>
      <c r="AF132" s="140">
        <f t="shared" si="27"/>
        <v>0</v>
      </c>
      <c r="AG132" s="140">
        <f t="shared" si="28"/>
        <v>0</v>
      </c>
      <c r="AH132" s="140">
        <f t="shared" si="29"/>
        <v>0</v>
      </c>
      <c r="AI132" s="143">
        <f>IF(M132="",AH132*'Fraccion masica'!$AB$36,M132*AH132)</f>
        <v>0</v>
      </c>
      <c r="AJ132" s="143">
        <f>IF(N132="",AH132*'Fraccion masica'!$AB$35,N132*AH132)</f>
        <v>0</v>
      </c>
      <c r="AK132" s="144">
        <f>IFERROR(AI132*Hoja1!$C$24/Hoja1!$C$25/Hoja1!$C$26*16.04/1000000,0)</f>
        <v>0</v>
      </c>
      <c r="AL132" s="143">
        <f>IFERROR(AJ132*Hoja1!$C$24/Hoja1!$C$25/Hoja1!$C$26*44.01/1000000,0)</f>
        <v>0</v>
      </c>
    </row>
    <row r="133" spans="2:38" x14ac:dyDescent="0.75">
      <c r="B133" s="52"/>
      <c r="C133" s="52"/>
      <c r="D133" s="125"/>
      <c r="E133" s="125"/>
      <c r="F133" s="131"/>
      <c r="G133" s="92"/>
      <c r="H133" s="14"/>
      <c r="I133" s="14"/>
      <c r="J133" s="14"/>
      <c r="K133" s="14"/>
      <c r="L133" s="139"/>
      <c r="M133" s="93"/>
      <c r="N133" s="93"/>
      <c r="O133" s="129" t="str">
        <f t="shared" si="18"/>
        <v/>
      </c>
      <c r="P133" s="151">
        <f t="shared" si="19"/>
        <v>0</v>
      </c>
      <c r="Q133" s="151">
        <f t="shared" si="20"/>
        <v>0</v>
      </c>
      <c r="R133" s="151">
        <f t="shared" si="21"/>
        <v>0</v>
      </c>
      <c r="S133" s="151" t="str">
        <f t="shared" si="22"/>
        <v>Factor de Emisión</v>
      </c>
      <c r="T133" s="151">
        <f t="shared" si="23"/>
        <v>0</v>
      </c>
      <c r="U133" s="159">
        <f t="shared" si="24"/>
        <v>0</v>
      </c>
      <c r="V133" s="151">
        <f>T133+U133*Hoja1!$C$19</f>
        <v>0</v>
      </c>
      <c r="Z133" s="140">
        <f t="shared" si="15"/>
        <v>0</v>
      </c>
      <c r="AA133" s="140">
        <f t="shared" si="16"/>
        <v>0</v>
      </c>
      <c r="AB133" s="140">
        <f>(H133+Hoja1!$C$24*14.7/14.7)*((Hoja1!$C$25-273.15)*1.8+459.7)/(459.7+venteos_bombas_neu_plantas!I133)*venteos_bombas_neu_plantas!J133*1.3/7.48*venteos_bombas_neu_plantas!K133*C133*60</f>
        <v>0</v>
      </c>
      <c r="AC133" s="140">
        <f t="shared" si="17"/>
        <v>0</v>
      </c>
      <c r="AD133" s="140" t="str">
        <f t="shared" si="25"/>
        <v>Factor de Emisión</v>
      </c>
      <c r="AE133" s="140">
        <f t="shared" si="26"/>
        <v>0</v>
      </c>
      <c r="AF133" s="140">
        <f t="shared" si="27"/>
        <v>0</v>
      </c>
      <c r="AG133" s="140">
        <f t="shared" si="28"/>
        <v>0</v>
      </c>
      <c r="AH133" s="140">
        <f t="shared" si="29"/>
        <v>0</v>
      </c>
      <c r="AI133" s="143">
        <f>IF(M133="",AH133*'Fraccion masica'!$AB$36,M133*AH133)</f>
        <v>0</v>
      </c>
      <c r="AJ133" s="143">
        <f>IF(N133="",AH133*'Fraccion masica'!$AB$35,N133*AH133)</f>
        <v>0</v>
      </c>
      <c r="AK133" s="144">
        <f>IFERROR(AI133*Hoja1!$C$24/Hoja1!$C$25/Hoja1!$C$26*16.04/1000000,0)</f>
        <v>0</v>
      </c>
      <c r="AL133" s="143">
        <f>IFERROR(AJ133*Hoja1!$C$24/Hoja1!$C$25/Hoja1!$C$26*44.01/1000000,0)</f>
        <v>0</v>
      </c>
    </row>
    <row r="134" spans="2:38" x14ac:dyDescent="0.75">
      <c r="B134" s="52"/>
      <c r="C134" s="52"/>
      <c r="D134" s="125"/>
      <c r="E134" s="125"/>
      <c r="F134" s="131"/>
      <c r="G134" s="92"/>
      <c r="H134" s="14"/>
      <c r="I134" s="14"/>
      <c r="J134" s="14"/>
      <c r="K134" s="14"/>
      <c r="L134" s="139"/>
      <c r="M134" s="93"/>
      <c r="N134" s="93"/>
      <c r="O134" s="129" t="str">
        <f t="shared" si="18"/>
        <v/>
      </c>
      <c r="P134" s="151">
        <f t="shared" si="19"/>
        <v>0</v>
      </c>
      <c r="Q134" s="151">
        <f t="shared" si="20"/>
        <v>0</v>
      </c>
      <c r="R134" s="151">
        <f t="shared" si="21"/>
        <v>0</v>
      </c>
      <c r="S134" s="151" t="str">
        <f t="shared" si="22"/>
        <v>Factor de Emisión</v>
      </c>
      <c r="T134" s="151">
        <f t="shared" si="23"/>
        <v>0</v>
      </c>
      <c r="U134" s="159">
        <f t="shared" si="24"/>
        <v>0</v>
      </c>
      <c r="V134" s="151">
        <f>T134+U134*Hoja1!$C$19</f>
        <v>0</v>
      </c>
      <c r="Z134" s="140">
        <f t="shared" si="15"/>
        <v>0</v>
      </c>
      <c r="AA134" s="140">
        <f t="shared" si="16"/>
        <v>0</v>
      </c>
      <c r="AB134" s="140">
        <f>(H134+Hoja1!$C$24*14.7/14.7)*((Hoja1!$C$25-273.15)*1.8+459.7)/(459.7+venteos_bombas_neu_plantas!I134)*venteos_bombas_neu_plantas!J134*1.3/7.48*venteos_bombas_neu_plantas!K134*C134*60</f>
        <v>0</v>
      </c>
      <c r="AC134" s="140">
        <f t="shared" si="17"/>
        <v>0</v>
      </c>
      <c r="AD134" s="140" t="str">
        <f t="shared" si="25"/>
        <v>Factor de Emisión</v>
      </c>
      <c r="AE134" s="140">
        <f t="shared" si="26"/>
        <v>0</v>
      </c>
      <c r="AF134" s="140">
        <f t="shared" si="27"/>
        <v>0</v>
      </c>
      <c r="AG134" s="140">
        <f t="shared" si="28"/>
        <v>0</v>
      </c>
      <c r="AH134" s="140">
        <f t="shared" si="29"/>
        <v>0</v>
      </c>
      <c r="AI134" s="143">
        <f>IF(M134="",AH134*'Fraccion masica'!$AB$36,M134*AH134)</f>
        <v>0</v>
      </c>
      <c r="AJ134" s="143">
        <f>IF(N134="",AH134*'Fraccion masica'!$AB$35,N134*AH134)</f>
        <v>0</v>
      </c>
      <c r="AK134" s="144">
        <f>IFERROR(AI134*Hoja1!$C$24/Hoja1!$C$25/Hoja1!$C$26*16.04/1000000,0)</f>
        <v>0</v>
      </c>
      <c r="AL134" s="143">
        <f>IFERROR(AJ134*Hoja1!$C$24/Hoja1!$C$25/Hoja1!$C$26*44.01/1000000,0)</f>
        <v>0</v>
      </c>
    </row>
    <row r="135" spans="2:38" x14ac:dyDescent="0.75">
      <c r="B135" s="52"/>
      <c r="C135" s="52"/>
      <c r="D135" s="125"/>
      <c r="E135" s="125"/>
      <c r="F135" s="131"/>
      <c r="G135" s="92"/>
      <c r="H135" s="14"/>
      <c r="I135" s="14"/>
      <c r="J135" s="14"/>
      <c r="K135" s="14"/>
      <c r="L135" s="139"/>
      <c r="M135" s="93"/>
      <c r="N135" s="93"/>
      <c r="O135" s="129" t="str">
        <f t="shared" si="18"/>
        <v/>
      </c>
      <c r="P135" s="151">
        <f t="shared" si="19"/>
        <v>0</v>
      </c>
      <c r="Q135" s="151">
        <f t="shared" si="20"/>
        <v>0</v>
      </c>
      <c r="R135" s="151">
        <f t="shared" si="21"/>
        <v>0</v>
      </c>
      <c r="S135" s="151" t="str">
        <f t="shared" si="22"/>
        <v>Factor de Emisión</v>
      </c>
      <c r="T135" s="151">
        <f t="shared" si="23"/>
        <v>0</v>
      </c>
      <c r="U135" s="159">
        <f t="shared" si="24"/>
        <v>0</v>
      </c>
      <c r="V135" s="151">
        <f>T135+U135*Hoja1!$C$19</f>
        <v>0</v>
      </c>
      <c r="Z135" s="140">
        <f t="shared" si="15"/>
        <v>0</v>
      </c>
      <c r="AA135" s="140">
        <f t="shared" si="16"/>
        <v>0</v>
      </c>
      <c r="AB135" s="140">
        <f>(H135+Hoja1!$C$24*14.7/14.7)*((Hoja1!$C$25-273.15)*1.8+459.7)/(459.7+venteos_bombas_neu_plantas!I135)*venteos_bombas_neu_plantas!J135*1.3/7.48*venteos_bombas_neu_plantas!K135*C135*60</f>
        <v>0</v>
      </c>
      <c r="AC135" s="140">
        <f t="shared" si="17"/>
        <v>0</v>
      </c>
      <c r="AD135" s="140" t="str">
        <f t="shared" si="25"/>
        <v>Factor de Emisión</v>
      </c>
      <c r="AE135" s="140">
        <f t="shared" si="26"/>
        <v>0</v>
      </c>
      <c r="AF135" s="140">
        <f t="shared" si="27"/>
        <v>0</v>
      </c>
      <c r="AG135" s="140">
        <f t="shared" si="28"/>
        <v>0</v>
      </c>
      <c r="AH135" s="140">
        <f t="shared" si="29"/>
        <v>0</v>
      </c>
      <c r="AI135" s="143">
        <f>IF(M135="",AH135*'Fraccion masica'!$AB$36,M135*AH135)</f>
        <v>0</v>
      </c>
      <c r="AJ135" s="143">
        <f>IF(N135="",AH135*'Fraccion masica'!$AB$35,N135*AH135)</f>
        <v>0</v>
      </c>
      <c r="AK135" s="144">
        <f>IFERROR(AI135*Hoja1!$C$24/Hoja1!$C$25/Hoja1!$C$26*16.04/1000000,0)</f>
        <v>0</v>
      </c>
      <c r="AL135" s="143">
        <f>IFERROR(AJ135*Hoja1!$C$24/Hoja1!$C$25/Hoja1!$C$26*44.01/1000000,0)</f>
        <v>0</v>
      </c>
    </row>
    <row r="136" spans="2:38" x14ac:dyDescent="0.75">
      <c r="B136" s="52"/>
      <c r="C136" s="52"/>
      <c r="D136" s="125"/>
      <c r="E136" s="125"/>
      <c r="F136" s="131"/>
      <c r="G136" s="92"/>
      <c r="H136" s="14"/>
      <c r="I136" s="14"/>
      <c r="J136" s="14"/>
      <c r="K136" s="14"/>
      <c r="L136" s="139"/>
      <c r="M136" s="93"/>
      <c r="N136" s="93"/>
      <c r="O136" s="129" t="str">
        <f t="shared" si="18"/>
        <v/>
      </c>
      <c r="P136" s="151">
        <f t="shared" si="19"/>
        <v>0</v>
      </c>
      <c r="Q136" s="151">
        <f t="shared" si="20"/>
        <v>0</v>
      </c>
      <c r="R136" s="151">
        <f t="shared" si="21"/>
        <v>0</v>
      </c>
      <c r="S136" s="151" t="str">
        <f t="shared" si="22"/>
        <v>Factor de Emisión</v>
      </c>
      <c r="T136" s="151">
        <f t="shared" si="23"/>
        <v>0</v>
      </c>
      <c r="U136" s="159">
        <f t="shared" si="24"/>
        <v>0</v>
      </c>
      <c r="V136" s="151">
        <f>T136+U136*Hoja1!$C$19</f>
        <v>0</v>
      </c>
      <c r="Z136" s="140">
        <f t="shared" si="15"/>
        <v>0</v>
      </c>
      <c r="AA136" s="140">
        <f t="shared" si="16"/>
        <v>0</v>
      </c>
      <c r="AB136" s="140">
        <f>(H136+Hoja1!$C$24*14.7/14.7)*((Hoja1!$C$25-273.15)*1.8+459.7)/(459.7+venteos_bombas_neu_plantas!I136)*venteos_bombas_neu_plantas!J136*1.3/7.48*venteos_bombas_neu_plantas!K136*C136*60</f>
        <v>0</v>
      </c>
      <c r="AC136" s="140">
        <f t="shared" si="17"/>
        <v>0</v>
      </c>
      <c r="AD136" s="140" t="str">
        <f t="shared" si="25"/>
        <v>Factor de Emisión</v>
      </c>
      <c r="AE136" s="140">
        <f t="shared" si="26"/>
        <v>0</v>
      </c>
      <c r="AF136" s="140">
        <f t="shared" si="27"/>
        <v>0</v>
      </c>
      <c r="AG136" s="140">
        <f t="shared" si="28"/>
        <v>0</v>
      </c>
      <c r="AH136" s="140">
        <f t="shared" si="29"/>
        <v>0</v>
      </c>
      <c r="AI136" s="143">
        <f>IF(M136="",AH136*'Fraccion masica'!$AB$36,M136*AH136)</f>
        <v>0</v>
      </c>
      <c r="AJ136" s="143">
        <f>IF(N136="",AH136*'Fraccion masica'!$AB$35,N136*AH136)</f>
        <v>0</v>
      </c>
      <c r="AK136" s="144">
        <f>IFERROR(AI136*Hoja1!$C$24/Hoja1!$C$25/Hoja1!$C$26*16.04/1000000,0)</f>
        <v>0</v>
      </c>
      <c r="AL136" s="143">
        <f>IFERROR(AJ136*Hoja1!$C$24/Hoja1!$C$25/Hoja1!$C$26*44.01/1000000,0)</f>
        <v>0</v>
      </c>
    </row>
    <row r="141" spans="2:38" x14ac:dyDescent="0.75">
      <c r="AA141" s="404" t="s">
        <v>743</v>
      </c>
      <c r="AB141" s="413" t="s">
        <v>725</v>
      </c>
      <c r="AC141" s="404" t="s">
        <v>293</v>
      </c>
      <c r="AD141" s="404" t="s">
        <v>738</v>
      </c>
      <c r="AE141" s="404" t="s">
        <v>294</v>
      </c>
      <c r="AF141" s="404" t="s">
        <v>295</v>
      </c>
      <c r="AG141" s="404" t="s">
        <v>296</v>
      </c>
      <c r="AH141" s="404" t="s">
        <v>297</v>
      </c>
    </row>
    <row r="142" spans="2:38" x14ac:dyDescent="0.75">
      <c r="AA142" s="404"/>
      <c r="AB142" s="414"/>
      <c r="AC142" s="404"/>
      <c r="AD142" s="404"/>
      <c r="AE142" s="404"/>
      <c r="AF142" s="404"/>
      <c r="AG142" s="404"/>
      <c r="AH142" s="404"/>
    </row>
    <row r="143" spans="2:38" x14ac:dyDescent="0.75">
      <c r="AA143" s="38" t="s">
        <v>498</v>
      </c>
      <c r="AB143" s="222" t="s">
        <v>586</v>
      </c>
      <c r="AC143" s="52">
        <f>SUMIFS(P$64:P$136,$O$64:$O$136,"="&amp;$AA143,$S$64:$S$136,"="&amp;$AB143)</f>
        <v>400</v>
      </c>
      <c r="AD143" s="52">
        <f t="shared" ref="AD143:AE143" si="30">SUMIFS(Q$64:Q$136,$O$64:$O$136,"="&amp;$AA143,$S$64:$S$136,"="&amp;$AB143)</f>
        <v>200</v>
      </c>
      <c r="AE143" s="52">
        <f t="shared" si="30"/>
        <v>1400.0000000000002</v>
      </c>
      <c r="AF143" s="52">
        <f>SUMIFS(T$64:T$136,$O$64:$O$136,"="&amp;$AA143,$S$64:$S$136,"="&amp;$AB143)</f>
        <v>6.6573488782435816E-3</v>
      </c>
      <c r="AG143" s="52">
        <f t="shared" ref="AG143:AH143" si="31">SUMIFS(U$64:U$136,$O$64:$O$136,"="&amp;$AA143,$S$64:$S$136,"="&amp;$AB143)</f>
        <v>6.6573488782435816E-3</v>
      </c>
      <c r="AH143" s="52">
        <f t="shared" si="31"/>
        <v>0.19306311746906385</v>
      </c>
    </row>
    <row r="144" spans="2:38" x14ac:dyDescent="0.75">
      <c r="AA144" s="38" t="str">
        <f t="shared" ref="AA144:AA145" si="32">AA143</f>
        <v>Enero</v>
      </c>
      <c r="AB144" s="222" t="s">
        <v>750</v>
      </c>
      <c r="AC144" s="52">
        <f t="shared" ref="AC144:AC178" si="33">SUMIFS(P$64:P$136,$O$64:$O$136,"="&amp;$AA144,$S$64:$S$136,"="&amp;$AB144)</f>
        <v>0</v>
      </c>
      <c r="AD144" s="52">
        <f t="shared" ref="AD144:AD178" si="34">SUMIFS(Q$64:Q$136,$O$64:$O$136,"="&amp;$AA144,$S$64:$S$136,"="&amp;$AB144)</f>
        <v>0</v>
      </c>
      <c r="AE144" s="52">
        <f t="shared" ref="AE144:AE178" si="35">SUMIFS(R$64:R$136,$O$64:$O$136,"="&amp;$AA144,$S$64:$S$136,"="&amp;$AB144)</f>
        <v>0</v>
      </c>
      <c r="AF144" s="52">
        <f t="shared" ref="AF144:AF178" si="36">SUMIFS(T$64:T$136,$O$64:$O$136,"="&amp;$AA144,$S$64:$S$136,"="&amp;$AB144)</f>
        <v>0</v>
      </c>
      <c r="AG144" s="52">
        <f t="shared" ref="AG144:AG178" si="37">SUMIFS(U$64:U$136,$O$64:$O$136,"="&amp;$AA144,$S$64:$S$136,"="&amp;$AB144)</f>
        <v>0</v>
      </c>
      <c r="AH144" s="52">
        <f t="shared" ref="AH144:AH178" si="38">SUMIFS(V$64:V$136,$O$64:$O$136,"="&amp;$AA144,$S$64:$S$136,"="&amp;$AB144)</f>
        <v>0</v>
      </c>
    </row>
    <row r="145" spans="27:34" x14ac:dyDescent="0.75">
      <c r="AA145" s="38" t="str">
        <f t="shared" si="32"/>
        <v>Enero</v>
      </c>
      <c r="AB145" s="222" t="s">
        <v>749</v>
      </c>
      <c r="AC145" s="52">
        <f t="shared" si="33"/>
        <v>0</v>
      </c>
      <c r="AD145" s="52">
        <f t="shared" si="34"/>
        <v>0</v>
      </c>
      <c r="AE145" s="52">
        <f t="shared" si="35"/>
        <v>0</v>
      </c>
      <c r="AF145" s="52">
        <f t="shared" si="36"/>
        <v>0</v>
      </c>
      <c r="AG145" s="52">
        <f t="shared" si="37"/>
        <v>0</v>
      </c>
      <c r="AH145" s="52">
        <f t="shared" si="38"/>
        <v>0</v>
      </c>
    </row>
    <row r="146" spans="27:34" x14ac:dyDescent="0.75">
      <c r="AA146" s="38" t="s">
        <v>499</v>
      </c>
      <c r="AB146" s="222" t="s">
        <v>586</v>
      </c>
      <c r="AC146" s="52">
        <f t="shared" si="33"/>
        <v>400</v>
      </c>
      <c r="AD146" s="52">
        <f t="shared" si="34"/>
        <v>200</v>
      </c>
      <c r="AE146" s="52">
        <f t="shared" si="35"/>
        <v>1400.0000000000002</v>
      </c>
      <c r="AF146" s="52">
        <f t="shared" si="36"/>
        <v>6.6573488782435816E-3</v>
      </c>
      <c r="AG146" s="52">
        <f t="shared" si="37"/>
        <v>6.6573488782435816E-3</v>
      </c>
      <c r="AH146" s="52">
        <f t="shared" si="38"/>
        <v>0.19306311746906385</v>
      </c>
    </row>
    <row r="147" spans="27:34" x14ac:dyDescent="0.75">
      <c r="AA147" s="38" t="str">
        <f t="shared" ref="AA147:AA148" si="39">AA146</f>
        <v>Febrero</v>
      </c>
      <c r="AB147" s="222" t="s">
        <v>750</v>
      </c>
      <c r="AC147" s="52">
        <f t="shared" si="33"/>
        <v>0</v>
      </c>
      <c r="AD147" s="52">
        <f t="shared" si="34"/>
        <v>0</v>
      </c>
      <c r="AE147" s="52">
        <f t="shared" si="35"/>
        <v>0</v>
      </c>
      <c r="AF147" s="52">
        <f t="shared" si="36"/>
        <v>0</v>
      </c>
      <c r="AG147" s="52">
        <f t="shared" si="37"/>
        <v>0</v>
      </c>
      <c r="AH147" s="52">
        <f t="shared" si="38"/>
        <v>0</v>
      </c>
    </row>
    <row r="148" spans="27:34" x14ac:dyDescent="0.75">
      <c r="AA148" s="38" t="str">
        <f t="shared" si="39"/>
        <v>Febrero</v>
      </c>
      <c r="AB148" s="222" t="s">
        <v>749</v>
      </c>
      <c r="AC148" s="52">
        <f t="shared" si="33"/>
        <v>0</v>
      </c>
      <c r="AD148" s="52">
        <f t="shared" si="34"/>
        <v>0</v>
      </c>
      <c r="AE148" s="52">
        <f t="shared" si="35"/>
        <v>0</v>
      </c>
      <c r="AF148" s="52">
        <f t="shared" si="36"/>
        <v>0</v>
      </c>
      <c r="AG148" s="52">
        <f t="shared" si="37"/>
        <v>0</v>
      </c>
      <c r="AH148" s="52">
        <f t="shared" si="38"/>
        <v>0</v>
      </c>
    </row>
    <row r="149" spans="27:34" x14ac:dyDescent="0.75">
      <c r="AA149" s="38" t="s">
        <v>500</v>
      </c>
      <c r="AB149" s="222" t="s">
        <v>586</v>
      </c>
      <c r="AC149" s="52">
        <f t="shared" si="33"/>
        <v>0</v>
      </c>
      <c r="AD149" s="52">
        <f t="shared" si="34"/>
        <v>0</v>
      </c>
      <c r="AE149" s="52">
        <f t="shared" si="35"/>
        <v>0</v>
      </c>
      <c r="AF149" s="52">
        <f t="shared" si="36"/>
        <v>0</v>
      </c>
      <c r="AG149" s="52">
        <f t="shared" si="37"/>
        <v>0</v>
      </c>
      <c r="AH149" s="52">
        <f t="shared" si="38"/>
        <v>0</v>
      </c>
    </row>
    <row r="150" spans="27:34" x14ac:dyDescent="0.75">
      <c r="AA150" s="38" t="str">
        <f t="shared" ref="AA150:AA151" si="40">AA149</f>
        <v>Marzo</v>
      </c>
      <c r="AB150" s="222" t="s">
        <v>750</v>
      </c>
      <c r="AC150" s="52">
        <f t="shared" si="33"/>
        <v>0</v>
      </c>
      <c r="AD150" s="52">
        <f t="shared" si="34"/>
        <v>0</v>
      </c>
      <c r="AE150" s="52">
        <f t="shared" si="35"/>
        <v>0</v>
      </c>
      <c r="AF150" s="52">
        <f t="shared" si="36"/>
        <v>0</v>
      </c>
      <c r="AG150" s="52">
        <f t="shared" si="37"/>
        <v>0</v>
      </c>
      <c r="AH150" s="52">
        <f t="shared" si="38"/>
        <v>0</v>
      </c>
    </row>
    <row r="151" spans="27:34" x14ac:dyDescent="0.75">
      <c r="AA151" s="38" t="str">
        <f t="shared" si="40"/>
        <v>Marzo</v>
      </c>
      <c r="AB151" s="222" t="s">
        <v>749</v>
      </c>
      <c r="AC151" s="52">
        <f t="shared" si="33"/>
        <v>76692.182525645563</v>
      </c>
      <c r="AD151" s="52">
        <f t="shared" si="34"/>
        <v>38346.091262822782</v>
      </c>
      <c r="AE151" s="52">
        <f t="shared" si="35"/>
        <v>268422.63883975946</v>
      </c>
      <c r="AF151" s="52">
        <f t="shared" si="36"/>
        <v>1.276416538267896</v>
      </c>
      <c r="AG151" s="52">
        <f t="shared" si="37"/>
        <v>1.2764165382678958</v>
      </c>
      <c r="AH151" s="52">
        <f t="shared" si="38"/>
        <v>37.01607960976898</v>
      </c>
    </row>
    <row r="152" spans="27:34" x14ac:dyDescent="0.75">
      <c r="AA152" s="38" t="s">
        <v>501</v>
      </c>
      <c r="AB152" s="222" t="s">
        <v>586</v>
      </c>
      <c r="AC152" s="52">
        <f t="shared" si="33"/>
        <v>0</v>
      </c>
      <c r="AD152" s="52">
        <f t="shared" si="34"/>
        <v>0</v>
      </c>
      <c r="AE152" s="52">
        <f t="shared" si="35"/>
        <v>0</v>
      </c>
      <c r="AF152" s="52">
        <f t="shared" si="36"/>
        <v>0</v>
      </c>
      <c r="AG152" s="52">
        <f t="shared" si="37"/>
        <v>0</v>
      </c>
      <c r="AH152" s="52">
        <f t="shared" si="38"/>
        <v>0</v>
      </c>
    </row>
    <row r="153" spans="27:34" x14ac:dyDescent="0.75">
      <c r="AA153" s="38" t="str">
        <f t="shared" ref="AA153:AA154" si="41">AA152</f>
        <v>Abril</v>
      </c>
      <c r="AB153" s="222" t="s">
        <v>750</v>
      </c>
      <c r="AC153" s="52">
        <f t="shared" si="33"/>
        <v>0</v>
      </c>
      <c r="AD153" s="52">
        <f t="shared" si="34"/>
        <v>0</v>
      </c>
      <c r="AE153" s="52">
        <f t="shared" si="35"/>
        <v>0</v>
      </c>
      <c r="AF153" s="52">
        <f t="shared" si="36"/>
        <v>0</v>
      </c>
      <c r="AG153" s="52">
        <f t="shared" si="37"/>
        <v>0</v>
      </c>
      <c r="AH153" s="52">
        <f t="shared" si="38"/>
        <v>0</v>
      </c>
    </row>
    <row r="154" spans="27:34" x14ac:dyDescent="0.75">
      <c r="AA154" s="38" t="str">
        <f t="shared" si="41"/>
        <v>Abril</v>
      </c>
      <c r="AB154" s="222" t="s">
        <v>749</v>
      </c>
      <c r="AC154" s="52">
        <f t="shared" si="33"/>
        <v>76692.182525645563</v>
      </c>
      <c r="AD154" s="52">
        <f t="shared" si="34"/>
        <v>38346.091262822782</v>
      </c>
      <c r="AE154" s="52">
        <f t="shared" si="35"/>
        <v>268422.63883975946</v>
      </c>
      <c r="AF154" s="52">
        <f t="shared" si="36"/>
        <v>1.276416538267896</v>
      </c>
      <c r="AG154" s="52">
        <f t="shared" si="37"/>
        <v>1.2764165382678958</v>
      </c>
      <c r="AH154" s="52">
        <f t="shared" si="38"/>
        <v>37.01607960976898</v>
      </c>
    </row>
    <row r="155" spans="27:34" x14ac:dyDescent="0.75">
      <c r="AA155" s="38" t="s">
        <v>502</v>
      </c>
      <c r="AB155" s="222" t="s">
        <v>586</v>
      </c>
      <c r="AC155" s="52">
        <f t="shared" si="33"/>
        <v>0</v>
      </c>
      <c r="AD155" s="52">
        <f t="shared" si="34"/>
        <v>0</v>
      </c>
      <c r="AE155" s="52">
        <f t="shared" si="35"/>
        <v>0</v>
      </c>
      <c r="AF155" s="52">
        <f t="shared" si="36"/>
        <v>0</v>
      </c>
      <c r="AG155" s="52">
        <f t="shared" si="37"/>
        <v>0</v>
      </c>
      <c r="AH155" s="52">
        <f t="shared" si="38"/>
        <v>0</v>
      </c>
    </row>
    <row r="156" spans="27:34" x14ac:dyDescent="0.75">
      <c r="AA156" s="38" t="str">
        <f t="shared" ref="AA156:AA157" si="42">AA155</f>
        <v>Mayo</v>
      </c>
      <c r="AB156" s="222" t="s">
        <v>750</v>
      </c>
      <c r="AC156" s="52">
        <f t="shared" si="33"/>
        <v>0</v>
      </c>
      <c r="AD156" s="52">
        <f t="shared" si="34"/>
        <v>0</v>
      </c>
      <c r="AE156" s="52">
        <f t="shared" si="35"/>
        <v>0</v>
      </c>
      <c r="AF156" s="52">
        <f t="shared" si="36"/>
        <v>0</v>
      </c>
      <c r="AG156" s="52">
        <f t="shared" si="37"/>
        <v>0</v>
      </c>
      <c r="AH156" s="52">
        <f t="shared" si="38"/>
        <v>0</v>
      </c>
    </row>
    <row r="157" spans="27:34" x14ac:dyDescent="0.75">
      <c r="AA157" s="38" t="str">
        <f t="shared" si="42"/>
        <v>Mayo</v>
      </c>
      <c r="AB157" s="222" t="s">
        <v>749</v>
      </c>
      <c r="AC157" s="52">
        <f t="shared" si="33"/>
        <v>76692.182525645563</v>
      </c>
      <c r="AD157" s="52">
        <f t="shared" si="34"/>
        <v>38346.091262822782</v>
      </c>
      <c r="AE157" s="52">
        <f t="shared" si="35"/>
        <v>268422.63883975946</v>
      </c>
      <c r="AF157" s="52">
        <f t="shared" si="36"/>
        <v>1.276416538267896</v>
      </c>
      <c r="AG157" s="52">
        <f t="shared" si="37"/>
        <v>1.2764165382678958</v>
      </c>
      <c r="AH157" s="52">
        <f t="shared" si="38"/>
        <v>37.01607960976898</v>
      </c>
    </row>
    <row r="158" spans="27:34" x14ac:dyDescent="0.75">
      <c r="AA158" s="38" t="s">
        <v>503</v>
      </c>
      <c r="AB158" s="222" t="s">
        <v>586</v>
      </c>
      <c r="AC158" s="52">
        <f t="shared" si="33"/>
        <v>0</v>
      </c>
      <c r="AD158" s="52">
        <f t="shared" si="34"/>
        <v>0</v>
      </c>
      <c r="AE158" s="52">
        <f t="shared" si="35"/>
        <v>0</v>
      </c>
      <c r="AF158" s="52">
        <f t="shared" si="36"/>
        <v>0</v>
      </c>
      <c r="AG158" s="52">
        <f t="shared" si="37"/>
        <v>0</v>
      </c>
      <c r="AH158" s="52">
        <f t="shared" si="38"/>
        <v>0</v>
      </c>
    </row>
    <row r="159" spans="27:34" x14ac:dyDescent="0.75">
      <c r="AA159" s="38" t="str">
        <f t="shared" ref="AA159:AA160" si="43">AA158</f>
        <v>Junio</v>
      </c>
      <c r="AB159" s="222" t="s">
        <v>750</v>
      </c>
      <c r="AC159" s="52">
        <f t="shared" si="33"/>
        <v>0</v>
      </c>
      <c r="AD159" s="52">
        <f t="shared" si="34"/>
        <v>0</v>
      </c>
      <c r="AE159" s="52">
        <f t="shared" si="35"/>
        <v>0</v>
      </c>
      <c r="AF159" s="52">
        <f t="shared" si="36"/>
        <v>0</v>
      </c>
      <c r="AG159" s="52">
        <f t="shared" si="37"/>
        <v>0</v>
      </c>
      <c r="AH159" s="52">
        <f t="shared" si="38"/>
        <v>0</v>
      </c>
    </row>
    <row r="160" spans="27:34" x14ac:dyDescent="0.75">
      <c r="AA160" s="38" t="str">
        <f t="shared" si="43"/>
        <v>Junio</v>
      </c>
      <c r="AB160" s="222" t="s">
        <v>749</v>
      </c>
      <c r="AC160" s="52">
        <f t="shared" si="33"/>
        <v>76692.182525645563</v>
      </c>
      <c r="AD160" s="52">
        <f t="shared" si="34"/>
        <v>38346.091262822782</v>
      </c>
      <c r="AE160" s="52">
        <f t="shared" si="35"/>
        <v>268422.63883975946</v>
      </c>
      <c r="AF160" s="52">
        <f t="shared" si="36"/>
        <v>1.276416538267896</v>
      </c>
      <c r="AG160" s="52">
        <f t="shared" si="37"/>
        <v>1.2764165382678958</v>
      </c>
      <c r="AH160" s="52">
        <f t="shared" si="38"/>
        <v>37.01607960976898</v>
      </c>
    </row>
    <row r="161" spans="27:34" x14ac:dyDescent="0.75">
      <c r="AA161" s="38" t="s">
        <v>504</v>
      </c>
      <c r="AB161" s="222" t="s">
        <v>586</v>
      </c>
      <c r="AC161" s="52">
        <f t="shared" si="33"/>
        <v>0</v>
      </c>
      <c r="AD161" s="52">
        <f t="shared" si="34"/>
        <v>0</v>
      </c>
      <c r="AE161" s="52">
        <f t="shared" si="35"/>
        <v>0</v>
      </c>
      <c r="AF161" s="52">
        <f t="shared" si="36"/>
        <v>0</v>
      </c>
      <c r="AG161" s="52">
        <f t="shared" si="37"/>
        <v>0</v>
      </c>
      <c r="AH161" s="52">
        <f t="shared" si="38"/>
        <v>0</v>
      </c>
    </row>
    <row r="162" spans="27:34" x14ac:dyDescent="0.75">
      <c r="AA162" s="38" t="str">
        <f t="shared" ref="AA162:AA163" si="44">AA161</f>
        <v>Julio</v>
      </c>
      <c r="AB162" s="222" t="s">
        <v>750</v>
      </c>
      <c r="AC162" s="52">
        <f t="shared" si="33"/>
        <v>0</v>
      </c>
      <c r="AD162" s="52">
        <f t="shared" si="34"/>
        <v>0</v>
      </c>
      <c r="AE162" s="52">
        <f t="shared" si="35"/>
        <v>0</v>
      </c>
      <c r="AF162" s="52">
        <f t="shared" si="36"/>
        <v>0</v>
      </c>
      <c r="AG162" s="52">
        <f t="shared" si="37"/>
        <v>0</v>
      </c>
      <c r="AH162" s="52">
        <f t="shared" si="38"/>
        <v>0</v>
      </c>
    </row>
    <row r="163" spans="27:34" x14ac:dyDescent="0.75">
      <c r="AA163" s="38" t="str">
        <f t="shared" si="44"/>
        <v>Julio</v>
      </c>
      <c r="AB163" s="222" t="s">
        <v>749</v>
      </c>
      <c r="AC163" s="52">
        <f t="shared" si="33"/>
        <v>524</v>
      </c>
      <c r="AD163" s="52">
        <f t="shared" si="34"/>
        <v>262</v>
      </c>
      <c r="AE163" s="52">
        <f t="shared" si="35"/>
        <v>1834.0000000000002</v>
      </c>
      <c r="AF163" s="52">
        <f t="shared" si="36"/>
        <v>8.7211270304990898E-3</v>
      </c>
      <c r="AG163" s="52">
        <f t="shared" si="37"/>
        <v>8.7211270304990898E-3</v>
      </c>
      <c r="AH163" s="52">
        <f t="shared" si="38"/>
        <v>0.25291268388447358</v>
      </c>
    </row>
    <row r="164" spans="27:34" x14ac:dyDescent="0.75">
      <c r="AA164" s="38" t="s">
        <v>505</v>
      </c>
      <c r="AB164" s="222" t="s">
        <v>586</v>
      </c>
      <c r="AC164" s="52">
        <f t="shared" si="33"/>
        <v>0</v>
      </c>
      <c r="AD164" s="52">
        <f t="shared" si="34"/>
        <v>0</v>
      </c>
      <c r="AE164" s="52">
        <f t="shared" si="35"/>
        <v>0</v>
      </c>
      <c r="AF164" s="52">
        <f t="shared" si="36"/>
        <v>0</v>
      </c>
      <c r="AG164" s="52">
        <f t="shared" si="37"/>
        <v>0</v>
      </c>
      <c r="AH164" s="52">
        <f t="shared" si="38"/>
        <v>0</v>
      </c>
    </row>
    <row r="165" spans="27:34" x14ac:dyDescent="0.75">
      <c r="AA165" s="38" t="str">
        <f t="shared" ref="AA165:AA166" si="45">AA164</f>
        <v>Agosto</v>
      </c>
      <c r="AB165" s="222" t="s">
        <v>750</v>
      </c>
      <c r="AC165" s="52">
        <f t="shared" si="33"/>
        <v>0</v>
      </c>
      <c r="AD165" s="52">
        <f t="shared" si="34"/>
        <v>0</v>
      </c>
      <c r="AE165" s="52">
        <f t="shared" si="35"/>
        <v>0</v>
      </c>
      <c r="AF165" s="52">
        <f t="shared" si="36"/>
        <v>0</v>
      </c>
      <c r="AG165" s="52">
        <f t="shared" si="37"/>
        <v>0</v>
      </c>
      <c r="AH165" s="52">
        <f t="shared" si="38"/>
        <v>0</v>
      </c>
    </row>
    <row r="166" spans="27:34" x14ac:dyDescent="0.75">
      <c r="AA166" s="38" t="str">
        <f t="shared" si="45"/>
        <v>Agosto</v>
      </c>
      <c r="AB166" s="222" t="s">
        <v>749</v>
      </c>
      <c r="AC166" s="52">
        <f t="shared" si="33"/>
        <v>524</v>
      </c>
      <c r="AD166" s="52">
        <f t="shared" si="34"/>
        <v>262</v>
      </c>
      <c r="AE166" s="52">
        <f t="shared" si="35"/>
        <v>1834.0000000000002</v>
      </c>
      <c r="AF166" s="52">
        <f t="shared" si="36"/>
        <v>8.7211270304990898E-3</v>
      </c>
      <c r="AG166" s="52">
        <f t="shared" si="37"/>
        <v>8.7211270304990898E-3</v>
      </c>
      <c r="AH166" s="52">
        <f t="shared" si="38"/>
        <v>0.25291268388447358</v>
      </c>
    </row>
    <row r="167" spans="27:34" x14ac:dyDescent="0.75">
      <c r="AA167" s="38" t="s">
        <v>506</v>
      </c>
      <c r="AB167" s="222" t="s">
        <v>586</v>
      </c>
      <c r="AC167" s="52">
        <f t="shared" si="33"/>
        <v>0</v>
      </c>
      <c r="AD167" s="52">
        <f t="shared" si="34"/>
        <v>0</v>
      </c>
      <c r="AE167" s="52">
        <f t="shared" si="35"/>
        <v>0</v>
      </c>
      <c r="AF167" s="52">
        <f t="shared" si="36"/>
        <v>0</v>
      </c>
      <c r="AG167" s="52">
        <f t="shared" si="37"/>
        <v>0</v>
      </c>
      <c r="AH167" s="52">
        <f t="shared" si="38"/>
        <v>0</v>
      </c>
    </row>
    <row r="168" spans="27:34" x14ac:dyDescent="0.75">
      <c r="AA168" s="38" t="str">
        <f t="shared" ref="AA168:AA169" si="46">AA167</f>
        <v>Septiembre</v>
      </c>
      <c r="AB168" s="222" t="s">
        <v>750</v>
      </c>
      <c r="AC168" s="52">
        <f t="shared" si="33"/>
        <v>0</v>
      </c>
      <c r="AD168" s="52">
        <f t="shared" si="34"/>
        <v>0</v>
      </c>
      <c r="AE168" s="52">
        <f t="shared" si="35"/>
        <v>0</v>
      </c>
      <c r="AF168" s="52">
        <f t="shared" si="36"/>
        <v>0</v>
      </c>
      <c r="AG168" s="52">
        <f t="shared" si="37"/>
        <v>0</v>
      </c>
      <c r="AH168" s="52">
        <f t="shared" si="38"/>
        <v>0</v>
      </c>
    </row>
    <row r="169" spans="27:34" x14ac:dyDescent="0.75">
      <c r="AA169" s="38" t="str">
        <f t="shared" si="46"/>
        <v>Septiembre</v>
      </c>
      <c r="AB169" s="222" t="s">
        <v>749</v>
      </c>
      <c r="AC169" s="52">
        <f t="shared" si="33"/>
        <v>524</v>
      </c>
      <c r="AD169" s="52">
        <f t="shared" si="34"/>
        <v>262</v>
      </c>
      <c r="AE169" s="52">
        <f t="shared" si="35"/>
        <v>1834.0000000000002</v>
      </c>
      <c r="AF169" s="52">
        <f t="shared" si="36"/>
        <v>8.7211270304990898E-3</v>
      </c>
      <c r="AG169" s="52">
        <f t="shared" si="37"/>
        <v>8.7211270304990898E-3</v>
      </c>
      <c r="AH169" s="52">
        <f t="shared" si="38"/>
        <v>0.25291268388447358</v>
      </c>
    </row>
    <row r="170" spans="27:34" x14ac:dyDescent="0.75">
      <c r="AA170" s="38" t="s">
        <v>507</v>
      </c>
      <c r="AB170" s="222" t="s">
        <v>586</v>
      </c>
      <c r="AC170" s="52">
        <f t="shared" si="33"/>
        <v>0</v>
      </c>
      <c r="AD170" s="52">
        <f t="shared" si="34"/>
        <v>0</v>
      </c>
      <c r="AE170" s="52">
        <f t="shared" si="35"/>
        <v>0</v>
      </c>
      <c r="AF170" s="52">
        <f t="shared" si="36"/>
        <v>0</v>
      </c>
      <c r="AG170" s="52">
        <f t="shared" si="37"/>
        <v>0</v>
      </c>
      <c r="AH170" s="52">
        <f t="shared" si="38"/>
        <v>0</v>
      </c>
    </row>
    <row r="171" spans="27:34" x14ac:dyDescent="0.75">
      <c r="AA171" s="38" t="str">
        <f t="shared" ref="AA171:AA172" si="47">AA170</f>
        <v>Octubre</v>
      </c>
      <c r="AB171" s="222" t="s">
        <v>750</v>
      </c>
      <c r="AC171" s="52">
        <f t="shared" si="33"/>
        <v>0</v>
      </c>
      <c r="AD171" s="52">
        <f t="shared" si="34"/>
        <v>0</v>
      </c>
      <c r="AE171" s="52">
        <f t="shared" si="35"/>
        <v>0</v>
      </c>
      <c r="AF171" s="52">
        <f t="shared" si="36"/>
        <v>0</v>
      </c>
      <c r="AG171" s="52">
        <f t="shared" si="37"/>
        <v>0</v>
      </c>
      <c r="AH171" s="52">
        <f t="shared" si="38"/>
        <v>0</v>
      </c>
    </row>
    <row r="172" spans="27:34" x14ac:dyDescent="0.75">
      <c r="AA172" s="38" t="str">
        <f t="shared" si="47"/>
        <v>Octubre</v>
      </c>
      <c r="AB172" s="222" t="s">
        <v>749</v>
      </c>
      <c r="AC172" s="52">
        <f t="shared" si="33"/>
        <v>524</v>
      </c>
      <c r="AD172" s="52">
        <f t="shared" si="34"/>
        <v>262</v>
      </c>
      <c r="AE172" s="52">
        <f t="shared" si="35"/>
        <v>1834.0000000000002</v>
      </c>
      <c r="AF172" s="52">
        <f t="shared" si="36"/>
        <v>8.7211270304990898E-3</v>
      </c>
      <c r="AG172" s="52">
        <f t="shared" si="37"/>
        <v>8.7211270304990898E-3</v>
      </c>
      <c r="AH172" s="52">
        <f t="shared" si="38"/>
        <v>0.25291268388447358</v>
      </c>
    </row>
    <row r="173" spans="27:34" x14ac:dyDescent="0.75">
      <c r="AA173" s="38" t="s">
        <v>508</v>
      </c>
      <c r="AB173" s="222" t="s">
        <v>586</v>
      </c>
      <c r="AC173" s="52">
        <f t="shared" si="33"/>
        <v>0</v>
      </c>
      <c r="AD173" s="52">
        <f t="shared" si="34"/>
        <v>0</v>
      </c>
      <c r="AE173" s="52">
        <f t="shared" si="35"/>
        <v>0</v>
      </c>
      <c r="AF173" s="52">
        <f t="shared" si="36"/>
        <v>0</v>
      </c>
      <c r="AG173" s="52">
        <f t="shared" si="37"/>
        <v>0</v>
      </c>
      <c r="AH173" s="52">
        <f t="shared" si="38"/>
        <v>0</v>
      </c>
    </row>
    <row r="174" spans="27:34" x14ac:dyDescent="0.75">
      <c r="AA174" s="38" t="str">
        <f t="shared" ref="AA174:AA175" si="48">AA173</f>
        <v>Noviembre</v>
      </c>
      <c r="AB174" s="222" t="s">
        <v>750</v>
      </c>
      <c r="AC174" s="52">
        <f t="shared" si="33"/>
        <v>0</v>
      </c>
      <c r="AD174" s="52">
        <f t="shared" si="34"/>
        <v>0</v>
      </c>
      <c r="AE174" s="52">
        <f t="shared" si="35"/>
        <v>0</v>
      </c>
      <c r="AF174" s="52">
        <f t="shared" si="36"/>
        <v>0</v>
      </c>
      <c r="AG174" s="52">
        <f t="shared" si="37"/>
        <v>0</v>
      </c>
      <c r="AH174" s="52">
        <f t="shared" si="38"/>
        <v>0</v>
      </c>
    </row>
    <row r="175" spans="27:34" x14ac:dyDescent="0.75">
      <c r="AA175" s="38" t="str">
        <f t="shared" si="48"/>
        <v>Noviembre</v>
      </c>
      <c r="AB175" s="222" t="s">
        <v>749</v>
      </c>
      <c r="AC175" s="52">
        <f t="shared" si="33"/>
        <v>0</v>
      </c>
      <c r="AD175" s="52">
        <f t="shared" si="34"/>
        <v>0</v>
      </c>
      <c r="AE175" s="52">
        <f t="shared" si="35"/>
        <v>0</v>
      </c>
      <c r="AF175" s="52">
        <f t="shared" si="36"/>
        <v>0</v>
      </c>
      <c r="AG175" s="52">
        <f t="shared" si="37"/>
        <v>0</v>
      </c>
      <c r="AH175" s="52">
        <f t="shared" si="38"/>
        <v>0</v>
      </c>
    </row>
    <row r="176" spans="27:34" x14ac:dyDescent="0.75">
      <c r="AA176" s="38" t="s">
        <v>509</v>
      </c>
      <c r="AB176" s="222" t="s">
        <v>586</v>
      </c>
      <c r="AC176" s="52">
        <f t="shared" si="33"/>
        <v>0</v>
      </c>
      <c r="AD176" s="52">
        <f t="shared" si="34"/>
        <v>0</v>
      </c>
      <c r="AE176" s="52">
        <f t="shared" si="35"/>
        <v>0</v>
      </c>
      <c r="AF176" s="52">
        <f t="shared" si="36"/>
        <v>0</v>
      </c>
      <c r="AG176" s="52">
        <f t="shared" si="37"/>
        <v>0</v>
      </c>
      <c r="AH176" s="52">
        <f t="shared" si="38"/>
        <v>0</v>
      </c>
    </row>
    <row r="177" spans="27:34" x14ac:dyDescent="0.75">
      <c r="AA177" s="38" t="s">
        <v>509</v>
      </c>
      <c r="AB177" s="222" t="s">
        <v>750</v>
      </c>
      <c r="AC177" s="52">
        <f t="shared" si="33"/>
        <v>0</v>
      </c>
      <c r="AD177" s="52">
        <f t="shared" si="34"/>
        <v>0</v>
      </c>
      <c r="AE177" s="52">
        <f t="shared" si="35"/>
        <v>0</v>
      </c>
      <c r="AF177" s="52">
        <f t="shared" si="36"/>
        <v>0</v>
      </c>
      <c r="AG177" s="52">
        <f t="shared" si="37"/>
        <v>0</v>
      </c>
      <c r="AH177" s="52">
        <f t="shared" si="38"/>
        <v>0</v>
      </c>
    </row>
    <row r="178" spans="27:34" x14ac:dyDescent="0.75">
      <c r="AA178" s="38" t="s">
        <v>509</v>
      </c>
      <c r="AB178" s="222" t="s">
        <v>749</v>
      </c>
      <c r="AC178" s="52">
        <f t="shared" si="33"/>
        <v>76692.182525645563</v>
      </c>
      <c r="AD178" s="52">
        <f t="shared" si="34"/>
        <v>38346.091262822782</v>
      </c>
      <c r="AE178" s="52">
        <f t="shared" si="35"/>
        <v>268422.63883975946</v>
      </c>
      <c r="AF178" s="52">
        <f t="shared" si="36"/>
        <v>1.276416538267896</v>
      </c>
      <c r="AG178" s="52">
        <f t="shared" si="37"/>
        <v>1.2764165382678958</v>
      </c>
      <c r="AH178" s="52">
        <f t="shared" si="38"/>
        <v>37.01607960976898</v>
      </c>
    </row>
  </sheetData>
  <mergeCells count="25">
    <mergeCell ref="B47:K47"/>
    <mergeCell ref="O60:V60"/>
    <mergeCell ref="B15:H15"/>
    <mergeCell ref="I16:L23"/>
    <mergeCell ref="B62:F62"/>
    <mergeCell ref="O61:S61"/>
    <mergeCell ref="T61:V61"/>
    <mergeCell ref="H62:K62"/>
    <mergeCell ref="M62:N62"/>
    <mergeCell ref="P62:P63"/>
    <mergeCell ref="R62:R63"/>
    <mergeCell ref="T62:T63"/>
    <mergeCell ref="O62:O63"/>
    <mergeCell ref="Q62:Q63"/>
    <mergeCell ref="S62:S63"/>
    <mergeCell ref="U62:U63"/>
    <mergeCell ref="V62:V63"/>
    <mergeCell ref="AF141:AF142"/>
    <mergeCell ref="AG141:AG142"/>
    <mergeCell ref="AH141:AH142"/>
    <mergeCell ref="AA141:AA142"/>
    <mergeCell ref="AB141:AB142"/>
    <mergeCell ref="AC141:AC142"/>
    <mergeCell ref="AD141:AD142"/>
    <mergeCell ref="AE141:AE142"/>
  </mergeCells>
  <hyperlinks>
    <hyperlink ref="B11" location="VENTEOS!A1" display="&lt;&lt;&lt;VENTEOS" xr:uid="{E8B03C6D-8805-4072-8DC2-E12431191EA7}"/>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BB75693-73E1-4674-85A7-CED80E66101B}">
          <x14:formula1>
            <xm:f>Hoja1!$B$45:$B$56</xm:f>
          </x14:formula1>
          <xm:sqref>F64:F136</xm:sqref>
        </x14:dataValidation>
        <x14:dataValidation type="list" allowBlank="1" showInputMessage="1" showErrorMessage="1" xr:uid="{BA1A808A-965D-4DD6-9454-2C06EAC74835}">
          <x14:formula1>
            <xm:f>Hoja1!$B$62:$B$63</xm:f>
          </x14:formula1>
          <xm:sqref>L64:L136</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FAEB-4EC1-4A01-95A3-FE4EA6E34754}">
  <sheetPr>
    <tabColor theme="4"/>
  </sheetPr>
  <dimension ref="A1:BU184"/>
  <sheetViews>
    <sheetView zoomScale="50" zoomScaleNormal="50" workbookViewId="0">
      <selection activeCell="B10" sqref="B10"/>
    </sheetView>
  </sheetViews>
  <sheetFormatPr baseColWidth="10" defaultRowHeight="14.75" x14ac:dyDescent="0.75"/>
  <cols>
    <col min="1" max="1" width="10.90625" style="1"/>
    <col min="2" max="2" width="22.08984375" customWidth="1"/>
    <col min="3" max="3" width="24.1796875" customWidth="1"/>
    <col min="4" max="5" width="27.453125" style="160" customWidth="1"/>
    <col min="6" max="6" width="27.453125" customWidth="1"/>
    <col min="7" max="7" width="25.08984375" bestFit="1" customWidth="1"/>
    <col min="8" max="8" width="40.36328125" customWidth="1"/>
    <col min="10" max="11" width="10.90625" customWidth="1"/>
    <col min="12" max="14" width="10.90625" style="1" customWidth="1"/>
    <col min="15" max="15" width="16.90625" style="1" bestFit="1" customWidth="1"/>
    <col min="16" max="29" width="10.90625" style="1" customWidth="1"/>
    <col min="30" max="30" width="10.90625" style="1" hidden="1" customWidth="1"/>
    <col min="31" max="31" width="21" style="83" hidden="1" customWidth="1"/>
    <col min="32" max="32" width="28.90625" style="83" hidden="1" customWidth="1"/>
    <col min="33" max="34" width="29.1796875" style="83" hidden="1" customWidth="1"/>
    <col min="35" max="37" width="24.54296875" style="83" hidden="1" customWidth="1"/>
    <col min="38" max="40" width="22.90625" style="83" hidden="1" customWidth="1"/>
    <col min="41" max="42" width="20.7265625" style="83" hidden="1" customWidth="1"/>
    <col min="43" max="73" width="10.90625" style="1" hidden="1" customWidth="1"/>
    <col min="74" max="74" width="0" style="1" hidden="1" customWidth="1"/>
    <col min="75" max="16384" width="10.90625" style="1"/>
  </cols>
  <sheetData>
    <row r="1" spans="1:42" x14ac:dyDescent="0.75">
      <c r="B1" s="1"/>
      <c r="C1" s="1"/>
      <c r="D1" s="1"/>
      <c r="E1" s="1"/>
      <c r="F1" s="1"/>
      <c r="G1" s="1"/>
      <c r="H1" s="1"/>
      <c r="I1" s="1"/>
      <c r="J1" s="1"/>
      <c r="K1" s="1"/>
      <c r="AE1" s="1"/>
      <c r="AF1" s="1"/>
      <c r="AG1" s="1"/>
      <c r="AH1" s="1"/>
      <c r="AI1" s="1"/>
      <c r="AJ1" s="1"/>
      <c r="AK1" s="1"/>
      <c r="AL1" s="1"/>
      <c r="AM1" s="1"/>
      <c r="AN1" s="1"/>
      <c r="AO1" s="1"/>
      <c r="AP1" s="1"/>
    </row>
    <row r="2" spans="1:42" x14ac:dyDescent="0.75">
      <c r="B2" s="1"/>
      <c r="C2" s="1"/>
      <c r="D2" s="1"/>
      <c r="E2" s="1"/>
      <c r="F2" s="1"/>
      <c r="G2" s="1"/>
      <c r="H2" s="1"/>
      <c r="I2" s="1"/>
      <c r="J2" s="1"/>
      <c r="K2" s="1"/>
      <c r="AE2" s="1"/>
      <c r="AF2" s="1"/>
      <c r="AG2" s="1"/>
      <c r="AH2" s="1"/>
      <c r="AI2" s="1"/>
      <c r="AJ2" s="1"/>
      <c r="AK2" s="1"/>
      <c r="AL2" s="1"/>
      <c r="AM2" s="1"/>
      <c r="AN2" s="1"/>
      <c r="AO2" s="1"/>
      <c r="AP2" s="1"/>
    </row>
    <row r="3" spans="1:42" x14ac:dyDescent="0.75">
      <c r="B3" s="1"/>
      <c r="C3" s="1"/>
      <c r="D3" s="1"/>
      <c r="E3" s="1"/>
      <c r="F3" s="1"/>
      <c r="G3" s="1"/>
      <c r="H3" s="1"/>
      <c r="I3" s="1"/>
      <c r="J3" s="1"/>
      <c r="K3" s="1"/>
      <c r="AE3" s="1"/>
      <c r="AF3" s="1"/>
      <c r="AG3" s="1"/>
      <c r="AH3" s="1"/>
      <c r="AI3" s="1"/>
      <c r="AJ3" s="1"/>
      <c r="AK3" s="1"/>
      <c r="AL3" s="1"/>
      <c r="AM3" s="1"/>
      <c r="AN3" s="1"/>
      <c r="AO3" s="1"/>
      <c r="AP3" s="1"/>
    </row>
    <row r="4" spans="1:42" x14ac:dyDescent="0.75">
      <c r="B4" s="1"/>
      <c r="C4" s="1"/>
      <c r="D4" s="1"/>
      <c r="E4" s="1"/>
      <c r="F4" s="1"/>
      <c r="G4" s="1"/>
      <c r="H4" s="1"/>
      <c r="I4" s="1"/>
      <c r="J4" s="1"/>
      <c r="K4" s="1"/>
      <c r="AE4" s="1"/>
      <c r="AF4" s="1"/>
      <c r="AG4" s="1"/>
      <c r="AH4" s="1"/>
      <c r="AI4" s="1"/>
      <c r="AJ4" s="1"/>
      <c r="AK4" s="1"/>
      <c r="AL4" s="1"/>
      <c r="AM4" s="1"/>
      <c r="AN4" s="1"/>
      <c r="AO4" s="1"/>
      <c r="AP4" s="1"/>
    </row>
    <row r="5" spans="1:42" x14ac:dyDescent="0.75">
      <c r="B5" s="1"/>
      <c r="C5" s="1"/>
      <c r="D5" s="1"/>
      <c r="E5" s="1"/>
      <c r="F5" s="1"/>
      <c r="G5" s="1"/>
      <c r="H5" s="1"/>
      <c r="I5" s="1"/>
      <c r="J5" s="1"/>
      <c r="K5" s="1"/>
      <c r="AE5" s="1"/>
      <c r="AF5" s="1"/>
      <c r="AG5" s="1"/>
      <c r="AH5" s="1"/>
      <c r="AI5" s="1"/>
      <c r="AJ5" s="1"/>
      <c r="AK5" s="1"/>
      <c r="AL5" s="1"/>
      <c r="AM5" s="1"/>
      <c r="AN5" s="1"/>
      <c r="AO5" s="1"/>
      <c r="AP5" s="1"/>
    </row>
    <row r="6" spans="1:42" x14ac:dyDescent="0.75">
      <c r="B6" s="1"/>
      <c r="C6" s="1"/>
      <c r="D6" s="1"/>
      <c r="E6" s="1"/>
      <c r="F6" s="1"/>
      <c r="G6" s="1"/>
      <c r="H6" s="1"/>
      <c r="I6" s="1"/>
      <c r="J6" s="1"/>
      <c r="K6" s="1"/>
      <c r="AE6" s="1"/>
      <c r="AF6" s="1"/>
      <c r="AG6" s="1"/>
      <c r="AH6" s="1"/>
      <c r="AI6" s="1"/>
      <c r="AJ6" s="1"/>
      <c r="AK6" s="1"/>
      <c r="AL6" s="1"/>
      <c r="AM6" s="1"/>
      <c r="AN6" s="1"/>
      <c r="AO6" s="1"/>
      <c r="AP6" s="1"/>
    </row>
    <row r="7" spans="1:42" x14ac:dyDescent="0.75">
      <c r="B7" s="1"/>
      <c r="C7" s="1"/>
      <c r="D7" s="1"/>
      <c r="E7" s="1"/>
      <c r="F7" s="1"/>
      <c r="G7" s="1"/>
      <c r="H7" s="1"/>
      <c r="I7" s="1"/>
      <c r="J7" s="1"/>
      <c r="K7" s="1"/>
      <c r="AE7" s="1"/>
      <c r="AF7" s="1"/>
      <c r="AG7" s="1"/>
      <c r="AH7" s="1"/>
      <c r="AI7" s="1"/>
      <c r="AJ7" s="1"/>
      <c r="AK7" s="1"/>
      <c r="AL7" s="1"/>
      <c r="AM7" s="1"/>
      <c r="AN7" s="1"/>
      <c r="AO7" s="1"/>
      <c r="AP7" s="1"/>
    </row>
    <row r="8" spans="1:42" x14ac:dyDescent="0.75">
      <c r="B8" s="1"/>
      <c r="C8" s="1"/>
      <c r="D8" s="1"/>
      <c r="E8" s="1"/>
      <c r="F8" s="1"/>
      <c r="G8" s="1"/>
      <c r="H8" s="1"/>
      <c r="I8" s="1"/>
      <c r="J8" s="1"/>
      <c r="K8" s="1"/>
      <c r="AE8" s="1"/>
      <c r="AF8" s="1"/>
      <c r="AG8" s="1"/>
      <c r="AH8" s="1"/>
      <c r="AI8" s="1"/>
      <c r="AJ8" s="1"/>
      <c r="AK8" s="1"/>
      <c r="AL8" s="1"/>
      <c r="AM8" s="1"/>
      <c r="AN8" s="1"/>
      <c r="AO8" s="1"/>
      <c r="AP8" s="1"/>
    </row>
    <row r="9" spans="1:42" x14ac:dyDescent="0.75">
      <c r="B9" s="1"/>
      <c r="C9" s="1"/>
      <c r="D9" s="1"/>
      <c r="E9" s="1"/>
      <c r="F9" s="1"/>
      <c r="G9" s="1"/>
      <c r="H9" s="1"/>
      <c r="I9" s="1"/>
      <c r="J9" s="1"/>
      <c r="K9" s="1"/>
      <c r="AE9" s="1"/>
      <c r="AF9" s="1"/>
      <c r="AG9" s="1"/>
      <c r="AH9" s="1"/>
      <c r="AI9" s="1"/>
      <c r="AJ9" s="1"/>
      <c r="AK9" s="1"/>
      <c r="AL9" s="1"/>
      <c r="AM9" s="1"/>
      <c r="AN9" s="1"/>
      <c r="AO9" s="1"/>
      <c r="AP9" s="1"/>
    </row>
    <row r="10" spans="1:42" x14ac:dyDescent="0.75">
      <c r="B10" s="6" t="s">
        <v>419</v>
      </c>
      <c r="C10" s="1"/>
      <c r="D10" s="1"/>
      <c r="E10" s="1"/>
      <c r="F10" s="1"/>
      <c r="G10" s="1"/>
      <c r="H10" s="1"/>
      <c r="I10" s="1"/>
      <c r="J10" s="1"/>
      <c r="K10" s="1"/>
      <c r="AE10" s="1"/>
      <c r="AF10" s="1"/>
      <c r="AG10" s="1"/>
      <c r="AH10" s="1"/>
      <c r="AI10" s="1"/>
      <c r="AJ10" s="1"/>
      <c r="AK10" s="1"/>
      <c r="AL10" s="1"/>
      <c r="AM10" s="1"/>
      <c r="AN10" s="1"/>
      <c r="AO10" s="1"/>
      <c r="AP10" s="1"/>
    </row>
    <row r="11" spans="1:42" x14ac:dyDescent="0.75">
      <c r="A11" s="6"/>
      <c r="B11" s="1"/>
      <c r="C11" s="1"/>
      <c r="D11" s="1"/>
      <c r="E11" s="1"/>
      <c r="F11" s="1"/>
      <c r="G11" s="1"/>
      <c r="H11" s="1"/>
      <c r="I11" s="1"/>
      <c r="J11" s="1"/>
      <c r="K11" s="1"/>
      <c r="AE11" s="1"/>
      <c r="AF11" s="1"/>
      <c r="AG11" s="1"/>
      <c r="AH11" s="1"/>
      <c r="AI11" s="1"/>
      <c r="AJ11" s="1"/>
      <c r="AK11" s="1"/>
      <c r="AL11" s="1"/>
      <c r="AM11" s="1"/>
      <c r="AN11" s="1"/>
      <c r="AO11" s="1"/>
      <c r="AP11" s="1"/>
    </row>
    <row r="12" spans="1:42" ht="18.5" x14ac:dyDescent="0.9">
      <c r="B12" s="12" t="s">
        <v>265</v>
      </c>
      <c r="C12" s="12"/>
      <c r="D12" s="12"/>
      <c r="E12" s="12"/>
      <c r="F12" s="12"/>
      <c r="G12" s="1"/>
      <c r="H12" s="1"/>
      <c r="I12" s="1"/>
      <c r="J12" s="1"/>
      <c r="K12" s="1"/>
      <c r="AE12" s="1"/>
      <c r="AF12" s="1"/>
      <c r="AG12" s="1"/>
      <c r="AH12" s="1"/>
      <c r="AI12" s="1"/>
      <c r="AJ12" s="1"/>
      <c r="AK12" s="1"/>
      <c r="AL12" s="1"/>
      <c r="AM12" s="1"/>
      <c r="AN12" s="1"/>
      <c r="AO12" s="1"/>
      <c r="AP12" s="1"/>
    </row>
    <row r="13" spans="1:42" ht="18.5" x14ac:dyDescent="0.9">
      <c r="B13" s="12"/>
      <c r="C13" s="12"/>
      <c r="D13" s="12"/>
      <c r="E13" s="12"/>
      <c r="F13" s="12"/>
      <c r="G13" s="1"/>
      <c r="H13" s="1"/>
      <c r="I13" s="1"/>
      <c r="J13" s="1"/>
      <c r="K13" s="1"/>
      <c r="AE13" s="1"/>
      <c r="AF13" s="1"/>
      <c r="AG13" s="1"/>
      <c r="AH13" s="1"/>
      <c r="AI13" s="1"/>
      <c r="AJ13" s="1"/>
      <c r="AK13" s="1"/>
      <c r="AL13" s="1"/>
      <c r="AM13" s="1"/>
      <c r="AN13" s="1"/>
      <c r="AO13" s="1"/>
      <c r="AP13" s="1"/>
    </row>
    <row r="14" spans="1:42" ht="18.5" x14ac:dyDescent="0.9">
      <c r="B14" s="12"/>
      <c r="C14" s="12"/>
      <c r="D14" s="12"/>
      <c r="E14" s="12"/>
      <c r="F14" s="12"/>
      <c r="G14" s="1"/>
      <c r="H14" s="1"/>
      <c r="I14" s="1"/>
      <c r="J14" s="1"/>
      <c r="K14" s="1"/>
      <c r="AE14" s="1"/>
      <c r="AF14" s="1"/>
      <c r="AG14" s="1"/>
      <c r="AH14" s="1"/>
      <c r="AI14" s="1"/>
      <c r="AJ14" s="1"/>
      <c r="AK14" s="1"/>
      <c r="AL14" s="1"/>
      <c r="AM14" s="1"/>
      <c r="AN14" s="1"/>
      <c r="AO14" s="1"/>
      <c r="AP14" s="1"/>
    </row>
    <row r="15" spans="1:42" x14ac:dyDescent="0.75">
      <c r="B15" s="259" t="s">
        <v>1013</v>
      </c>
      <c r="C15" s="284"/>
      <c r="D15" s="284"/>
      <c r="E15" s="284"/>
      <c r="F15" s="284"/>
      <c r="G15" s="284"/>
      <c r="H15" s="400" t="s">
        <v>308</v>
      </c>
      <c r="I15" s="401"/>
      <c r="J15" s="401"/>
      <c r="K15" s="401"/>
      <c r="L15" s="401"/>
      <c r="M15" s="401"/>
      <c r="N15" s="401"/>
      <c r="O15" s="401"/>
      <c r="P15" s="401"/>
      <c r="Q15" s="401"/>
      <c r="R15" s="402"/>
      <c r="AE15" s="1"/>
      <c r="AF15" s="1"/>
      <c r="AG15" s="1"/>
      <c r="AH15" s="1"/>
      <c r="AI15" s="1"/>
      <c r="AJ15" s="1"/>
      <c r="AK15" s="1"/>
      <c r="AL15" s="1"/>
      <c r="AM15" s="1"/>
      <c r="AN15" s="1"/>
      <c r="AO15" s="1"/>
      <c r="AP15" s="1"/>
    </row>
    <row r="16" spans="1:42" x14ac:dyDescent="0.75">
      <c r="B16" s="22"/>
      <c r="C16" s="23"/>
      <c r="D16" s="23"/>
      <c r="E16" s="23"/>
      <c r="F16" s="23"/>
      <c r="G16" s="23"/>
      <c r="H16" s="22"/>
      <c r="I16" s="23"/>
      <c r="J16" s="23"/>
      <c r="K16" s="23"/>
      <c r="L16" s="23"/>
      <c r="M16" s="23"/>
      <c r="N16" s="23"/>
      <c r="O16" s="23"/>
      <c r="P16" s="23"/>
      <c r="Q16" s="23"/>
      <c r="R16" s="24"/>
      <c r="AE16" s="1"/>
      <c r="AF16" s="1"/>
      <c r="AG16" s="1"/>
      <c r="AH16" s="1"/>
      <c r="AI16" s="1"/>
      <c r="AJ16" s="1"/>
      <c r="AK16" s="1"/>
      <c r="AL16" s="1"/>
      <c r="AM16" s="1"/>
      <c r="AN16" s="1"/>
      <c r="AO16" s="1"/>
      <c r="AP16" s="1"/>
    </row>
    <row r="17" spans="2:42" x14ac:dyDescent="0.75">
      <c r="B17" s="25"/>
      <c r="C17" s="1"/>
      <c r="D17" s="1"/>
      <c r="E17" s="1"/>
      <c r="F17" s="1"/>
      <c r="G17" s="1"/>
      <c r="H17" s="272" t="s">
        <v>448</v>
      </c>
      <c r="I17" s="265"/>
      <c r="J17" s="265"/>
      <c r="K17" s="265"/>
      <c r="L17" s="265"/>
      <c r="M17" s="265"/>
      <c r="N17" s="265"/>
      <c r="O17" s="265"/>
      <c r="P17" s="265"/>
      <c r="Q17" s="265"/>
      <c r="R17" s="273"/>
      <c r="AE17" s="1"/>
      <c r="AF17" s="1"/>
      <c r="AG17" s="1"/>
      <c r="AH17" s="1"/>
      <c r="AI17" s="1"/>
      <c r="AJ17" s="1"/>
      <c r="AK17" s="1"/>
      <c r="AL17" s="1"/>
      <c r="AM17" s="1"/>
      <c r="AN17" s="1"/>
      <c r="AO17" s="1"/>
      <c r="AP17" s="1"/>
    </row>
    <row r="18" spans="2:42" x14ac:dyDescent="0.75">
      <c r="B18" s="25"/>
      <c r="C18" s="1"/>
      <c r="D18" s="1"/>
      <c r="E18" s="1"/>
      <c r="F18" s="1"/>
      <c r="G18" s="1"/>
      <c r="H18" s="272"/>
      <c r="I18" s="265"/>
      <c r="J18" s="265"/>
      <c r="K18" s="265"/>
      <c r="L18" s="265"/>
      <c r="M18" s="265"/>
      <c r="N18" s="265"/>
      <c r="O18" s="265"/>
      <c r="P18" s="265"/>
      <c r="Q18" s="265"/>
      <c r="R18" s="273"/>
      <c r="AE18" s="1"/>
      <c r="AF18" s="1"/>
      <c r="AG18" s="1"/>
      <c r="AH18" s="1"/>
      <c r="AI18" s="1"/>
      <c r="AJ18" s="1"/>
      <c r="AK18" s="1"/>
      <c r="AL18" s="1"/>
      <c r="AM18" s="1"/>
      <c r="AN18" s="1"/>
      <c r="AO18" s="1"/>
      <c r="AP18" s="1"/>
    </row>
    <row r="19" spans="2:42" x14ac:dyDescent="0.75">
      <c r="B19" s="25"/>
      <c r="C19" s="1"/>
      <c r="D19" s="1"/>
      <c r="E19" s="1"/>
      <c r="F19" s="1"/>
      <c r="G19" s="1"/>
      <c r="H19" s="272"/>
      <c r="I19" s="265"/>
      <c r="J19" s="265"/>
      <c r="K19" s="265"/>
      <c r="L19" s="265"/>
      <c r="M19" s="265"/>
      <c r="N19" s="265"/>
      <c r="O19" s="265"/>
      <c r="P19" s="265"/>
      <c r="Q19" s="265"/>
      <c r="R19" s="273"/>
      <c r="AE19" s="1"/>
      <c r="AF19" s="1"/>
      <c r="AG19" s="1"/>
      <c r="AH19" s="1"/>
      <c r="AI19" s="1"/>
      <c r="AJ19" s="1"/>
      <c r="AK19" s="1"/>
      <c r="AL19" s="1"/>
      <c r="AM19" s="1"/>
      <c r="AN19" s="1"/>
      <c r="AO19" s="1"/>
      <c r="AP19" s="1"/>
    </row>
    <row r="20" spans="2:42" x14ac:dyDescent="0.75">
      <c r="B20" s="25"/>
      <c r="C20" s="1"/>
      <c r="D20" s="1"/>
      <c r="E20" s="1"/>
      <c r="F20" s="1"/>
      <c r="G20" s="1"/>
      <c r="H20" s="272"/>
      <c r="I20" s="265"/>
      <c r="J20" s="265"/>
      <c r="K20" s="265"/>
      <c r="L20" s="265"/>
      <c r="M20" s="265"/>
      <c r="N20" s="265"/>
      <c r="O20" s="265"/>
      <c r="P20" s="265"/>
      <c r="Q20" s="265"/>
      <c r="R20" s="273"/>
      <c r="AE20" s="1"/>
      <c r="AF20" s="1"/>
      <c r="AG20" s="1"/>
      <c r="AH20" s="1"/>
      <c r="AI20" s="1"/>
      <c r="AJ20" s="1"/>
      <c r="AK20" s="1"/>
      <c r="AL20" s="1"/>
      <c r="AM20" s="1"/>
      <c r="AN20" s="1"/>
      <c r="AO20" s="1"/>
      <c r="AP20" s="1"/>
    </row>
    <row r="21" spans="2:42" x14ac:dyDescent="0.75">
      <c r="B21" s="25"/>
      <c r="C21" s="1"/>
      <c r="D21" s="1"/>
      <c r="E21" s="1"/>
      <c r="F21" s="1"/>
      <c r="G21" s="1"/>
      <c r="H21" s="272"/>
      <c r="I21" s="265"/>
      <c r="J21" s="265"/>
      <c r="K21" s="265"/>
      <c r="L21" s="265"/>
      <c r="M21" s="265"/>
      <c r="N21" s="265"/>
      <c r="O21" s="265"/>
      <c r="P21" s="265"/>
      <c r="Q21" s="265"/>
      <c r="R21" s="273"/>
      <c r="AE21" s="1"/>
      <c r="AF21" s="1"/>
      <c r="AG21" s="1"/>
      <c r="AH21" s="1"/>
      <c r="AI21" s="1"/>
      <c r="AJ21" s="1"/>
      <c r="AK21" s="1"/>
      <c r="AL21" s="1"/>
      <c r="AM21" s="1"/>
      <c r="AN21" s="1"/>
      <c r="AO21" s="1"/>
      <c r="AP21" s="1"/>
    </row>
    <row r="22" spans="2:42" x14ac:dyDescent="0.75">
      <c r="B22" s="25"/>
      <c r="C22" s="1"/>
      <c r="D22" s="1"/>
      <c r="E22" s="1"/>
      <c r="F22" s="1"/>
      <c r="G22" s="1"/>
      <c r="H22" s="272"/>
      <c r="I22" s="265"/>
      <c r="J22" s="265"/>
      <c r="K22" s="265"/>
      <c r="L22" s="265"/>
      <c r="M22" s="265"/>
      <c r="N22" s="265"/>
      <c r="O22" s="265"/>
      <c r="P22" s="265"/>
      <c r="Q22" s="265"/>
      <c r="R22" s="273"/>
      <c r="AE22" s="1"/>
      <c r="AF22" s="1"/>
      <c r="AG22" s="1"/>
      <c r="AH22" s="1"/>
      <c r="AI22" s="1"/>
      <c r="AJ22" s="1"/>
      <c r="AK22" s="1"/>
      <c r="AL22" s="1"/>
      <c r="AM22" s="1"/>
      <c r="AN22" s="1"/>
      <c r="AO22" s="1"/>
      <c r="AP22" s="1"/>
    </row>
    <row r="23" spans="2:42" x14ac:dyDescent="0.75">
      <c r="B23" s="25"/>
      <c r="C23" s="1"/>
      <c r="D23" s="1"/>
      <c r="E23" s="1"/>
      <c r="F23" s="1"/>
      <c r="G23" s="1"/>
      <c r="H23" s="272"/>
      <c r="I23" s="265"/>
      <c r="J23" s="265"/>
      <c r="K23" s="265"/>
      <c r="L23" s="265"/>
      <c r="M23" s="265"/>
      <c r="N23" s="265"/>
      <c r="O23" s="265"/>
      <c r="P23" s="265"/>
      <c r="Q23" s="265"/>
      <c r="R23" s="273"/>
      <c r="AE23" s="1"/>
      <c r="AF23" s="1"/>
      <c r="AG23" s="1"/>
      <c r="AH23" s="1"/>
      <c r="AI23" s="1"/>
      <c r="AJ23" s="1"/>
      <c r="AK23" s="1"/>
      <c r="AL23" s="1"/>
      <c r="AM23" s="1"/>
      <c r="AN23" s="1"/>
      <c r="AO23" s="1"/>
      <c r="AP23" s="1"/>
    </row>
    <row r="24" spans="2:42" x14ac:dyDescent="0.75">
      <c r="B24" s="25"/>
      <c r="C24" s="1"/>
      <c r="D24" s="1"/>
      <c r="E24" s="1"/>
      <c r="F24" s="1"/>
      <c r="G24" s="1"/>
      <c r="H24" s="272"/>
      <c r="I24" s="265"/>
      <c r="J24" s="265"/>
      <c r="K24" s="265"/>
      <c r="L24" s="265"/>
      <c r="M24" s="265"/>
      <c r="N24" s="265"/>
      <c r="O24" s="265"/>
      <c r="P24" s="265"/>
      <c r="Q24" s="265"/>
      <c r="R24" s="273"/>
      <c r="AE24" s="1"/>
      <c r="AF24" s="1"/>
      <c r="AG24" s="1"/>
      <c r="AH24" s="1"/>
      <c r="AI24" s="1"/>
      <c r="AJ24" s="1"/>
      <c r="AK24" s="1"/>
      <c r="AL24" s="1"/>
      <c r="AM24" s="1"/>
      <c r="AN24" s="1"/>
      <c r="AO24" s="1"/>
      <c r="AP24" s="1"/>
    </row>
    <row r="25" spans="2:42" ht="18.5" x14ac:dyDescent="0.9">
      <c r="B25" s="104"/>
      <c r="C25" s="1"/>
      <c r="D25" s="1"/>
      <c r="E25" s="1"/>
      <c r="F25" s="1"/>
      <c r="G25" s="1"/>
      <c r="H25" s="272"/>
      <c r="I25" s="265"/>
      <c r="J25" s="265"/>
      <c r="K25" s="265"/>
      <c r="L25" s="265"/>
      <c r="M25" s="265"/>
      <c r="N25" s="265"/>
      <c r="O25" s="265"/>
      <c r="P25" s="265"/>
      <c r="Q25" s="265"/>
      <c r="R25" s="273"/>
      <c r="AE25" s="1"/>
      <c r="AF25" s="1"/>
      <c r="AG25" s="1"/>
      <c r="AH25" s="1"/>
      <c r="AI25" s="1"/>
      <c r="AJ25" s="1"/>
      <c r="AK25" s="1"/>
      <c r="AL25" s="1"/>
      <c r="AM25" s="1"/>
      <c r="AN25" s="1"/>
      <c r="AO25" s="1"/>
      <c r="AP25" s="1"/>
    </row>
    <row r="26" spans="2:42" x14ac:dyDescent="0.75">
      <c r="B26" s="25"/>
      <c r="C26" s="1"/>
      <c r="D26" s="1"/>
      <c r="E26" s="1"/>
      <c r="F26" s="1"/>
      <c r="G26" s="1"/>
      <c r="H26" s="272"/>
      <c r="I26" s="265"/>
      <c r="J26" s="265"/>
      <c r="K26" s="265"/>
      <c r="L26" s="265"/>
      <c r="M26" s="265"/>
      <c r="N26" s="265"/>
      <c r="O26" s="265"/>
      <c r="P26" s="265"/>
      <c r="Q26" s="265"/>
      <c r="R26" s="273"/>
      <c r="AE26" s="1"/>
      <c r="AF26" s="1"/>
      <c r="AG26" s="1"/>
      <c r="AH26" s="1"/>
      <c r="AI26" s="1"/>
      <c r="AJ26" s="1"/>
      <c r="AK26" s="1"/>
      <c r="AL26" s="1"/>
      <c r="AM26" s="1"/>
      <c r="AN26" s="1"/>
      <c r="AO26" s="1"/>
      <c r="AP26" s="1"/>
    </row>
    <row r="27" spans="2:42" x14ac:dyDescent="0.75">
      <c r="B27" s="25"/>
      <c r="C27" s="1"/>
      <c r="D27" s="1"/>
      <c r="E27" s="1"/>
      <c r="F27" s="1"/>
      <c r="G27" s="1"/>
      <c r="H27" s="272"/>
      <c r="I27" s="265"/>
      <c r="J27" s="265"/>
      <c r="K27" s="265"/>
      <c r="L27" s="265"/>
      <c r="M27" s="265"/>
      <c r="N27" s="265"/>
      <c r="O27" s="265"/>
      <c r="P27" s="265"/>
      <c r="Q27" s="265"/>
      <c r="R27" s="273"/>
      <c r="AE27" s="1"/>
      <c r="AF27" s="1"/>
      <c r="AG27" s="1"/>
      <c r="AH27" s="1"/>
      <c r="AI27" s="1"/>
      <c r="AJ27" s="1"/>
      <c r="AK27" s="1"/>
      <c r="AL27" s="1"/>
      <c r="AM27" s="1"/>
      <c r="AN27" s="1"/>
      <c r="AO27" s="1"/>
      <c r="AP27" s="1"/>
    </row>
    <row r="28" spans="2:42" x14ac:dyDescent="0.75">
      <c r="B28" s="25"/>
      <c r="C28" s="1"/>
      <c r="D28" s="1"/>
      <c r="E28" s="1"/>
      <c r="F28" s="1"/>
      <c r="G28" s="1"/>
      <c r="H28" s="54" t="s">
        <v>76</v>
      </c>
      <c r="I28" s="11"/>
      <c r="J28" s="11"/>
      <c r="K28" s="11"/>
      <c r="L28" s="11"/>
      <c r="M28" s="11"/>
      <c r="N28" s="11"/>
      <c r="O28" s="11"/>
      <c r="P28" s="11"/>
      <c r="Q28" s="11"/>
      <c r="R28" s="26"/>
      <c r="AE28" s="1"/>
      <c r="AF28" s="1"/>
      <c r="AG28" s="1"/>
      <c r="AH28" s="1"/>
      <c r="AI28" s="1"/>
      <c r="AJ28" s="1"/>
      <c r="AK28" s="1"/>
      <c r="AL28" s="1"/>
      <c r="AM28" s="1"/>
      <c r="AN28" s="1"/>
      <c r="AO28" s="1"/>
      <c r="AP28" s="1"/>
    </row>
    <row r="29" spans="2:42" x14ac:dyDescent="0.75">
      <c r="B29" s="25"/>
      <c r="C29" s="1"/>
      <c r="D29" s="1"/>
      <c r="E29" s="1"/>
      <c r="F29" s="1"/>
      <c r="G29" s="1"/>
      <c r="H29" s="30" t="s">
        <v>441</v>
      </c>
      <c r="I29" s="11"/>
      <c r="J29" s="11"/>
      <c r="K29" s="11"/>
      <c r="L29" s="11"/>
      <c r="M29" s="11"/>
      <c r="N29" s="11"/>
      <c r="O29" s="11"/>
      <c r="P29" s="11"/>
      <c r="Q29" s="11"/>
      <c r="R29" s="26"/>
      <c r="AE29" s="1"/>
      <c r="AF29" s="1"/>
      <c r="AG29" s="1"/>
      <c r="AH29" s="1"/>
      <c r="AI29" s="1"/>
      <c r="AJ29" s="1"/>
      <c r="AK29" s="1"/>
      <c r="AL29" s="1"/>
      <c r="AM29" s="1"/>
      <c r="AN29" s="1"/>
      <c r="AO29" s="1"/>
      <c r="AP29" s="1"/>
    </row>
    <row r="30" spans="2:42" x14ac:dyDescent="0.75">
      <c r="B30" s="25"/>
      <c r="C30" s="1"/>
      <c r="D30" s="1"/>
      <c r="E30" s="1"/>
      <c r="F30" s="1"/>
      <c r="G30" s="1"/>
      <c r="H30" s="109" t="s">
        <v>915</v>
      </c>
      <c r="I30" s="236"/>
      <c r="J30" s="236"/>
      <c r="K30" s="236"/>
      <c r="L30" s="236"/>
      <c r="M30" s="236"/>
      <c r="N30" s="236"/>
      <c r="O30" s="236"/>
      <c r="P30" s="236"/>
      <c r="Q30" s="236"/>
      <c r="R30" s="26"/>
      <c r="AE30" s="1"/>
      <c r="AF30" s="1"/>
      <c r="AG30" s="1"/>
      <c r="AH30" s="1"/>
      <c r="AI30" s="1"/>
      <c r="AJ30" s="1"/>
      <c r="AK30" s="1"/>
      <c r="AL30" s="1"/>
      <c r="AM30" s="1"/>
      <c r="AN30" s="1"/>
      <c r="AO30" s="1"/>
      <c r="AP30" s="1"/>
    </row>
    <row r="31" spans="2:42" x14ac:dyDescent="0.75">
      <c r="B31" s="25"/>
      <c r="C31" s="1"/>
      <c r="D31" s="1"/>
      <c r="E31" s="1"/>
      <c r="F31" s="1"/>
      <c r="G31" s="1"/>
      <c r="H31" s="235"/>
      <c r="I31" s="236"/>
      <c r="J31" s="236"/>
      <c r="K31" s="236"/>
      <c r="L31" s="236"/>
      <c r="M31" s="236"/>
      <c r="N31" s="236"/>
      <c r="O31" s="236"/>
      <c r="P31" s="236"/>
      <c r="Q31" s="236"/>
      <c r="R31" s="26"/>
      <c r="AE31" s="1"/>
      <c r="AF31" s="1"/>
      <c r="AG31" s="1"/>
      <c r="AH31" s="1"/>
      <c r="AI31" s="1"/>
      <c r="AJ31" s="1"/>
      <c r="AK31" s="1"/>
      <c r="AL31" s="1"/>
      <c r="AM31" s="1"/>
      <c r="AN31" s="1"/>
      <c r="AO31" s="1"/>
      <c r="AP31" s="1"/>
    </row>
    <row r="32" spans="2:42" x14ac:dyDescent="0.75">
      <c r="B32" s="48"/>
      <c r="C32" s="5"/>
      <c r="D32" s="5"/>
      <c r="E32" s="5"/>
      <c r="F32" s="5"/>
      <c r="G32" s="5"/>
      <c r="H32" s="235"/>
      <c r="I32" s="236"/>
      <c r="J32" s="236"/>
      <c r="K32" s="236"/>
      <c r="L32" s="236"/>
      <c r="M32" s="236"/>
      <c r="N32" s="236"/>
      <c r="O32" s="236"/>
      <c r="P32" s="236"/>
      <c r="Q32" s="236"/>
      <c r="R32" s="26"/>
      <c r="AE32" s="1"/>
      <c r="AF32" s="1"/>
      <c r="AG32" s="1"/>
      <c r="AH32" s="1"/>
      <c r="AI32" s="1"/>
      <c r="AJ32" s="1"/>
      <c r="AK32" s="1"/>
      <c r="AL32" s="1"/>
      <c r="AM32" s="1"/>
      <c r="AN32" s="1"/>
      <c r="AO32" s="1"/>
      <c r="AP32" s="1"/>
    </row>
    <row r="33" spans="2:42" x14ac:dyDescent="0.75">
      <c r="B33" s="25"/>
      <c r="C33" s="11"/>
      <c r="D33" s="11"/>
      <c r="E33" s="11"/>
      <c r="F33" s="11"/>
      <c r="G33" s="11"/>
      <c r="H33" s="235"/>
      <c r="I33" s="236"/>
      <c r="J33" s="236"/>
      <c r="K33" s="236"/>
      <c r="L33" s="236"/>
      <c r="M33" s="236"/>
      <c r="N33" s="236"/>
      <c r="O33" s="236"/>
      <c r="P33" s="236"/>
      <c r="Q33" s="236"/>
      <c r="R33" s="26"/>
      <c r="AE33" s="1"/>
      <c r="AF33" s="1"/>
      <c r="AG33" s="1"/>
      <c r="AH33" s="1"/>
      <c r="AI33" s="1"/>
      <c r="AJ33" s="1"/>
      <c r="AK33" s="1"/>
      <c r="AL33" s="1"/>
      <c r="AM33" s="1"/>
      <c r="AN33" s="1"/>
      <c r="AO33" s="1"/>
      <c r="AP33" s="1"/>
    </row>
    <row r="34" spans="2:42" x14ac:dyDescent="0.75">
      <c r="B34" s="25"/>
      <c r="C34" s="11"/>
      <c r="D34" s="11"/>
      <c r="E34" s="11"/>
      <c r="F34" s="11"/>
      <c r="G34" s="11"/>
      <c r="H34" s="235"/>
      <c r="I34" s="236"/>
      <c r="J34" s="236"/>
      <c r="K34" s="236"/>
      <c r="L34" s="236"/>
      <c r="M34" s="236"/>
      <c r="N34" s="236"/>
      <c r="O34" s="236"/>
      <c r="P34" s="236"/>
      <c r="Q34" s="236"/>
      <c r="R34" s="26"/>
      <c r="AE34" s="1"/>
      <c r="AF34" s="1"/>
      <c r="AG34" s="1"/>
      <c r="AH34" s="1"/>
      <c r="AI34" s="1"/>
      <c r="AJ34" s="1"/>
      <c r="AK34" s="1"/>
      <c r="AL34" s="1"/>
      <c r="AM34" s="1"/>
      <c r="AN34" s="1"/>
      <c r="AO34" s="1"/>
      <c r="AP34" s="1"/>
    </row>
    <row r="35" spans="2:42" x14ac:dyDescent="0.75">
      <c r="B35" s="25"/>
      <c r="C35" s="11"/>
      <c r="D35" s="11"/>
      <c r="E35" s="11"/>
      <c r="F35" s="11"/>
      <c r="G35" s="11"/>
      <c r="H35" s="235"/>
      <c r="I35" s="236"/>
      <c r="J35" s="236"/>
      <c r="K35" s="236"/>
      <c r="L35" s="236"/>
      <c r="M35" s="236"/>
      <c r="N35" s="236"/>
      <c r="O35" s="236"/>
      <c r="P35" s="236"/>
      <c r="Q35" s="236"/>
      <c r="R35" s="26"/>
      <c r="AE35" s="1"/>
      <c r="AF35" s="1"/>
      <c r="AG35" s="1"/>
      <c r="AH35" s="1"/>
      <c r="AI35" s="1"/>
      <c r="AJ35" s="1"/>
      <c r="AK35" s="1"/>
      <c r="AL35" s="1"/>
      <c r="AM35" s="1"/>
      <c r="AN35" s="1"/>
      <c r="AO35" s="1"/>
      <c r="AP35" s="1"/>
    </row>
    <row r="36" spans="2:42" x14ac:dyDescent="0.75">
      <c r="B36" s="25"/>
      <c r="C36" s="5"/>
      <c r="D36" s="5"/>
      <c r="E36" s="5"/>
      <c r="F36" s="5"/>
      <c r="G36" s="5"/>
      <c r="H36" s="235"/>
      <c r="I36" s="236"/>
      <c r="J36" s="236"/>
      <c r="K36" s="236"/>
      <c r="L36" s="236"/>
      <c r="M36" s="236"/>
      <c r="N36" s="236"/>
      <c r="O36" s="236"/>
      <c r="P36" s="236"/>
      <c r="Q36" s="236"/>
      <c r="R36" s="26"/>
      <c r="AE36" s="1"/>
      <c r="AF36" s="1"/>
      <c r="AG36" s="1"/>
      <c r="AH36" s="1"/>
      <c r="AI36" s="1"/>
      <c r="AJ36" s="1"/>
      <c r="AK36" s="1"/>
      <c r="AL36" s="1"/>
      <c r="AM36" s="1"/>
      <c r="AN36" s="1"/>
      <c r="AO36" s="1"/>
      <c r="AP36" s="1"/>
    </row>
    <row r="37" spans="2:42" x14ac:dyDescent="0.75">
      <c r="B37" s="25"/>
      <c r="C37" s="5"/>
      <c r="D37" s="5"/>
      <c r="E37" s="5"/>
      <c r="F37" s="5"/>
      <c r="G37" s="5"/>
      <c r="H37" s="48"/>
      <c r="I37" s="5"/>
      <c r="J37" s="5"/>
      <c r="K37" s="5"/>
      <c r="L37" s="5"/>
      <c r="M37" s="5"/>
      <c r="N37" s="5"/>
      <c r="O37" s="5"/>
      <c r="R37" s="26"/>
      <c r="AE37" s="1"/>
      <c r="AF37" s="1"/>
      <c r="AG37" s="1"/>
      <c r="AH37" s="1"/>
      <c r="AI37" s="1"/>
      <c r="AJ37" s="1"/>
      <c r="AK37" s="1"/>
      <c r="AL37" s="1"/>
      <c r="AM37" s="1"/>
      <c r="AN37" s="1"/>
      <c r="AO37" s="1"/>
      <c r="AP37" s="1"/>
    </row>
    <row r="38" spans="2:42" x14ac:dyDescent="0.75">
      <c r="B38" s="25"/>
      <c r="C38" s="5"/>
      <c r="D38" s="5"/>
      <c r="E38" s="5"/>
      <c r="F38" s="5"/>
      <c r="G38" s="5"/>
      <c r="H38" s="48"/>
      <c r="I38" s="5"/>
      <c r="J38" s="5"/>
      <c r="K38" s="5"/>
      <c r="L38" s="5"/>
      <c r="M38" s="5"/>
      <c r="N38" s="5"/>
      <c r="O38" s="5"/>
      <c r="P38" s="5"/>
      <c r="R38" s="26"/>
      <c r="AE38" s="1"/>
      <c r="AF38" s="1"/>
      <c r="AG38" s="1"/>
      <c r="AH38" s="1"/>
      <c r="AI38" s="1"/>
      <c r="AJ38" s="1"/>
      <c r="AK38" s="1"/>
      <c r="AL38" s="1"/>
      <c r="AM38" s="1"/>
      <c r="AN38" s="1"/>
      <c r="AO38" s="1"/>
      <c r="AP38" s="1"/>
    </row>
    <row r="39" spans="2:42" x14ac:dyDescent="0.75">
      <c r="B39" s="27"/>
      <c r="C39" s="106"/>
      <c r="D39" s="106"/>
      <c r="E39" s="106"/>
      <c r="F39" s="106"/>
      <c r="G39" s="106"/>
      <c r="H39" s="110"/>
      <c r="I39" s="106"/>
      <c r="J39" s="106"/>
      <c r="K39" s="106"/>
      <c r="L39" s="106"/>
      <c r="M39" s="106"/>
      <c r="N39" s="106"/>
      <c r="O39" s="106"/>
      <c r="P39" s="106"/>
      <c r="Q39" s="28"/>
      <c r="R39" s="29"/>
      <c r="AE39" s="1"/>
      <c r="AF39" s="1"/>
      <c r="AG39" s="1"/>
      <c r="AH39" s="1"/>
      <c r="AI39" s="1"/>
      <c r="AJ39" s="1"/>
      <c r="AK39" s="1"/>
      <c r="AL39" s="1"/>
      <c r="AM39" s="1"/>
      <c r="AN39" s="1"/>
      <c r="AO39" s="1"/>
      <c r="AP39" s="1"/>
    </row>
    <row r="40" spans="2:42" ht="14.75" customHeight="1" x14ac:dyDescent="0.75">
      <c r="B40" s="265"/>
      <c r="C40" s="265"/>
      <c r="D40" s="265"/>
      <c r="E40" s="265"/>
      <c r="F40" s="265"/>
      <c r="G40" s="265"/>
      <c r="H40" s="265"/>
      <c r="I40" s="265"/>
      <c r="J40" s="11"/>
      <c r="K40" s="11"/>
      <c r="L40" s="11"/>
      <c r="M40" s="11"/>
      <c r="N40" s="11"/>
      <c r="O40" s="11"/>
      <c r="P40" s="11"/>
      <c r="Q40" s="11"/>
      <c r="R40" s="11"/>
      <c r="S40" s="11"/>
      <c r="T40" s="11"/>
      <c r="U40" s="11"/>
      <c r="AE40" s="1"/>
      <c r="AF40" s="1"/>
      <c r="AG40" s="1"/>
      <c r="AH40" s="1"/>
      <c r="AI40" s="1"/>
      <c r="AJ40" s="1"/>
      <c r="AK40" s="1"/>
      <c r="AL40" s="1"/>
      <c r="AM40" s="1"/>
      <c r="AN40" s="1"/>
      <c r="AO40" s="1"/>
      <c r="AP40" s="1"/>
    </row>
    <row r="41" spans="2:42" x14ac:dyDescent="0.75">
      <c r="B41" s="265"/>
      <c r="C41" s="265"/>
      <c r="D41" s="265"/>
      <c r="E41" s="265"/>
      <c r="F41" s="265"/>
      <c r="G41" s="265"/>
      <c r="H41" s="265"/>
      <c r="I41" s="265"/>
      <c r="J41" s="11"/>
      <c r="K41" s="11"/>
      <c r="L41" s="11"/>
      <c r="M41" s="11"/>
      <c r="N41" s="11"/>
      <c r="O41" s="11"/>
      <c r="P41" s="11"/>
      <c r="Q41" s="11"/>
      <c r="R41" s="11"/>
      <c r="S41" s="11"/>
      <c r="T41" s="11"/>
      <c r="U41" s="11"/>
      <c r="AE41" s="1"/>
      <c r="AF41" s="1"/>
      <c r="AG41" s="1"/>
      <c r="AH41" s="1"/>
      <c r="AI41" s="1"/>
      <c r="AJ41" s="1"/>
      <c r="AK41" s="1"/>
      <c r="AL41" s="1"/>
      <c r="AM41" s="1"/>
      <c r="AN41" s="1"/>
      <c r="AO41" s="1"/>
      <c r="AP41" s="1"/>
    </row>
    <row r="42" spans="2:42" x14ac:dyDescent="0.75">
      <c r="B42" s="265"/>
      <c r="C42" s="265"/>
      <c r="D42" s="265"/>
      <c r="E42" s="265"/>
      <c r="F42" s="265"/>
      <c r="G42" s="265"/>
      <c r="H42" s="265"/>
      <c r="I42" s="265"/>
      <c r="J42" s="11"/>
      <c r="K42" s="11"/>
      <c r="L42" s="11"/>
      <c r="M42" s="11"/>
      <c r="N42" s="11"/>
      <c r="O42" s="11"/>
      <c r="P42" s="11"/>
      <c r="Q42" s="11"/>
      <c r="R42" s="11"/>
      <c r="S42" s="11"/>
      <c r="T42" s="11"/>
      <c r="U42" s="11"/>
      <c r="AE42" s="1"/>
      <c r="AF42" s="1"/>
      <c r="AG42" s="1"/>
      <c r="AH42" s="1"/>
      <c r="AI42" s="1"/>
      <c r="AJ42" s="1"/>
      <c r="AK42" s="1"/>
      <c r="AL42" s="1"/>
      <c r="AM42" s="1"/>
      <c r="AN42" s="1"/>
      <c r="AO42" s="1"/>
      <c r="AP42" s="1"/>
    </row>
    <row r="43" spans="2:42" x14ac:dyDescent="0.75">
      <c r="B43" s="265"/>
      <c r="C43" s="265"/>
      <c r="D43" s="265"/>
      <c r="E43" s="265"/>
      <c r="F43" s="265"/>
      <c r="G43" s="265"/>
      <c r="H43" s="265"/>
      <c r="I43" s="265"/>
      <c r="J43" s="11"/>
      <c r="K43" s="11"/>
      <c r="L43" s="11"/>
      <c r="M43" s="11"/>
      <c r="N43" s="11"/>
      <c r="O43" s="11"/>
      <c r="P43" s="11"/>
      <c r="Q43" s="11"/>
      <c r="R43" s="11"/>
      <c r="S43" s="11"/>
      <c r="T43" s="11"/>
      <c r="U43" s="11"/>
      <c r="AE43" s="1"/>
      <c r="AF43" s="1"/>
      <c r="AG43" s="1"/>
      <c r="AH43" s="1"/>
      <c r="AI43" s="1"/>
      <c r="AJ43" s="1"/>
      <c r="AK43" s="1"/>
      <c r="AL43" s="1"/>
      <c r="AM43" s="1"/>
      <c r="AN43" s="1"/>
      <c r="AO43" s="1"/>
      <c r="AP43" s="1"/>
    </row>
    <row r="44" spans="2:42" hidden="1" x14ac:dyDescent="0.75">
      <c r="B44" s="265"/>
      <c r="C44" s="265"/>
      <c r="D44" s="265"/>
      <c r="E44" s="265"/>
      <c r="F44" s="265"/>
      <c r="G44" s="265"/>
      <c r="H44" s="265"/>
      <c r="I44" s="265"/>
      <c r="J44" s="11"/>
      <c r="K44" s="11"/>
      <c r="L44" s="11"/>
      <c r="M44" s="11"/>
      <c r="N44" s="11"/>
      <c r="O44" s="11"/>
      <c r="P44" s="11"/>
      <c r="Q44" s="11"/>
      <c r="R44" s="11"/>
      <c r="S44" s="11"/>
      <c r="T44" s="11"/>
      <c r="U44" s="11"/>
      <c r="AE44" s="1"/>
      <c r="AF44" s="1"/>
      <c r="AG44" s="1"/>
      <c r="AH44" s="1"/>
      <c r="AI44" s="1"/>
      <c r="AJ44" s="1"/>
      <c r="AK44" s="1"/>
      <c r="AL44" s="1"/>
      <c r="AM44" s="1"/>
      <c r="AN44" s="1"/>
      <c r="AO44" s="1"/>
      <c r="AP44" s="1"/>
    </row>
    <row r="45" spans="2:42" hidden="1" x14ac:dyDescent="0.75">
      <c r="B45" s="265"/>
      <c r="C45" s="265"/>
      <c r="D45" s="265"/>
      <c r="E45" s="265"/>
      <c r="F45" s="265"/>
      <c r="G45" s="265"/>
      <c r="H45" s="265"/>
      <c r="I45" s="265"/>
      <c r="J45" s="11"/>
      <c r="K45" s="11"/>
      <c r="L45" s="11"/>
      <c r="M45" s="11"/>
      <c r="N45" s="11"/>
      <c r="O45" s="11"/>
      <c r="P45" s="11"/>
      <c r="Q45" s="11"/>
      <c r="R45" s="11"/>
      <c r="S45" s="11"/>
      <c r="T45" s="11"/>
      <c r="U45" s="11"/>
      <c r="AE45" s="1"/>
      <c r="AF45" s="1"/>
      <c r="AG45" s="1"/>
      <c r="AH45" s="1"/>
      <c r="AI45" s="1"/>
      <c r="AJ45" s="1"/>
      <c r="AK45" s="1"/>
      <c r="AL45" s="1"/>
      <c r="AM45" s="1"/>
      <c r="AN45" s="1"/>
      <c r="AO45" s="1"/>
      <c r="AP45" s="1"/>
    </row>
    <row r="46" spans="2:42" hidden="1" x14ac:dyDescent="0.75">
      <c r="B46" s="265"/>
      <c r="C46" s="265"/>
      <c r="D46" s="265"/>
      <c r="E46" s="265"/>
      <c r="F46" s="265"/>
      <c r="G46" s="265"/>
      <c r="H46" s="265"/>
      <c r="I46" s="265"/>
      <c r="J46" s="11"/>
      <c r="K46" s="11"/>
      <c r="L46" s="11"/>
      <c r="M46" s="11"/>
      <c r="N46" s="11"/>
      <c r="O46" s="11"/>
      <c r="P46" s="11"/>
      <c r="Q46" s="11"/>
      <c r="R46" s="11"/>
      <c r="S46" s="11"/>
      <c r="T46" s="11"/>
      <c r="U46" s="11"/>
      <c r="AE46" s="1"/>
      <c r="AF46" s="1"/>
      <c r="AG46" s="1"/>
      <c r="AH46" s="1"/>
      <c r="AI46" s="1"/>
      <c r="AJ46" s="1"/>
      <c r="AK46" s="1"/>
      <c r="AL46" s="1"/>
      <c r="AM46" s="1"/>
      <c r="AN46" s="1"/>
      <c r="AO46" s="1"/>
      <c r="AP46" s="1"/>
    </row>
    <row r="47" spans="2:42" hidden="1" x14ac:dyDescent="0.75">
      <c r="B47" s="265"/>
      <c r="C47" s="265"/>
      <c r="D47" s="265"/>
      <c r="E47" s="265"/>
      <c r="F47" s="265"/>
      <c r="G47" s="265"/>
      <c r="H47" s="265"/>
      <c r="I47" s="265"/>
      <c r="J47" s="1"/>
      <c r="K47" s="1"/>
      <c r="AE47" s="1"/>
      <c r="AF47" s="1"/>
      <c r="AG47" s="1"/>
      <c r="AH47" s="1"/>
      <c r="AI47" s="1"/>
      <c r="AJ47" s="1"/>
      <c r="AK47" s="1"/>
      <c r="AL47" s="1"/>
      <c r="AM47" s="1"/>
      <c r="AN47" s="1"/>
      <c r="AO47" s="1"/>
      <c r="AP47" s="1"/>
    </row>
    <row r="48" spans="2:42" hidden="1" x14ac:dyDescent="0.75">
      <c r="B48" s="265"/>
      <c r="C48" s="265"/>
      <c r="D48" s="265"/>
      <c r="E48" s="265"/>
      <c r="F48" s="265"/>
      <c r="G48" s="265"/>
      <c r="H48" s="265"/>
      <c r="I48" s="265"/>
      <c r="J48" s="1"/>
      <c r="K48" s="1"/>
      <c r="AE48" s="1"/>
      <c r="AF48" s="1"/>
      <c r="AG48" s="1"/>
      <c r="AH48" s="1"/>
      <c r="AI48" s="1"/>
      <c r="AJ48" s="1"/>
      <c r="AK48" s="1"/>
      <c r="AL48" s="1"/>
      <c r="AM48" s="1"/>
      <c r="AN48" s="1"/>
      <c r="AO48" s="1"/>
      <c r="AP48" s="1"/>
    </row>
    <row r="49" spans="2:42" hidden="1" x14ac:dyDescent="0.75">
      <c r="B49" s="265"/>
      <c r="C49" s="265"/>
      <c r="D49" s="265"/>
      <c r="E49" s="265"/>
      <c r="F49" s="265"/>
      <c r="G49" s="265"/>
      <c r="H49" s="265"/>
      <c r="I49" s="265"/>
      <c r="J49" s="1"/>
      <c r="K49" s="1"/>
      <c r="AE49" s="1"/>
      <c r="AF49" s="1"/>
      <c r="AG49" s="1"/>
      <c r="AH49" s="1"/>
      <c r="AI49" s="1"/>
      <c r="AJ49" s="1"/>
      <c r="AK49" s="1"/>
      <c r="AL49" s="1"/>
      <c r="AM49" s="1"/>
      <c r="AN49" s="1"/>
      <c r="AO49" s="1"/>
      <c r="AP49" s="1"/>
    </row>
    <row r="50" spans="2:42" hidden="1" x14ac:dyDescent="0.75">
      <c r="B50" s="265"/>
      <c r="C50" s="265"/>
      <c r="D50" s="265"/>
      <c r="E50" s="265"/>
      <c r="F50" s="265"/>
      <c r="G50" s="265"/>
      <c r="H50" s="265"/>
      <c r="I50" s="265"/>
      <c r="J50" s="1"/>
      <c r="K50" s="1"/>
      <c r="AE50" s="1"/>
      <c r="AF50" s="1"/>
      <c r="AG50" s="1"/>
      <c r="AH50" s="1"/>
      <c r="AI50" s="1"/>
      <c r="AJ50" s="1"/>
      <c r="AK50" s="1"/>
      <c r="AL50" s="1"/>
      <c r="AM50" s="1"/>
      <c r="AN50" s="1"/>
      <c r="AO50" s="1"/>
      <c r="AP50" s="1"/>
    </row>
    <row r="51" spans="2:42" hidden="1" x14ac:dyDescent="0.75">
      <c r="B51" s="265"/>
      <c r="C51" s="265"/>
      <c r="D51" s="265"/>
      <c r="E51" s="265"/>
      <c r="F51" s="265"/>
      <c r="G51" s="265"/>
      <c r="H51" s="265"/>
      <c r="I51" s="265"/>
      <c r="J51" s="1"/>
      <c r="K51" s="1"/>
      <c r="AE51" s="1"/>
      <c r="AF51" s="1"/>
      <c r="AG51" s="1"/>
      <c r="AH51" s="1"/>
      <c r="AI51" s="1"/>
      <c r="AJ51" s="1"/>
      <c r="AK51" s="1"/>
      <c r="AL51" s="1"/>
      <c r="AM51" s="1"/>
      <c r="AN51" s="1"/>
      <c r="AO51" s="1"/>
      <c r="AP51" s="1"/>
    </row>
    <row r="52" spans="2:42" x14ac:dyDescent="0.75">
      <c r="B52" s="1"/>
      <c r="C52" s="1"/>
      <c r="D52" s="1"/>
      <c r="E52" s="1"/>
      <c r="F52" s="1"/>
      <c r="G52" s="1"/>
      <c r="H52" s="1"/>
      <c r="I52" s="1"/>
      <c r="J52" s="1"/>
      <c r="K52" s="1"/>
      <c r="AE52" s="1"/>
      <c r="AF52" s="1"/>
      <c r="AG52" s="1"/>
      <c r="AH52" s="1"/>
      <c r="AI52" s="1"/>
      <c r="AJ52" s="1"/>
      <c r="AK52" s="1"/>
      <c r="AL52" s="1"/>
      <c r="AM52" s="1"/>
      <c r="AN52" s="1"/>
      <c r="AO52" s="1"/>
      <c r="AP52" s="1"/>
    </row>
    <row r="53" spans="2:42" x14ac:dyDescent="0.75">
      <c r="B53" s="1"/>
      <c r="C53" s="1"/>
      <c r="D53" s="1"/>
      <c r="E53" s="1"/>
      <c r="F53" s="1"/>
      <c r="G53" s="1"/>
      <c r="H53" s="1"/>
      <c r="I53" s="1"/>
      <c r="J53" s="1"/>
      <c r="K53" s="293" t="s">
        <v>194</v>
      </c>
      <c r="L53" s="293"/>
      <c r="M53" s="293"/>
      <c r="N53" s="293"/>
      <c r="O53" s="293"/>
      <c r="P53" s="293"/>
      <c r="Q53" s="293"/>
      <c r="R53" s="293"/>
      <c r="AE53" s="1"/>
      <c r="AF53" s="1"/>
      <c r="AG53" s="1"/>
      <c r="AH53" s="1"/>
      <c r="AI53" s="1"/>
      <c r="AJ53" s="1"/>
      <c r="AK53" s="1"/>
      <c r="AL53" s="1"/>
      <c r="AM53" s="1"/>
      <c r="AN53" s="1"/>
      <c r="AO53" s="1"/>
      <c r="AP53" s="1"/>
    </row>
    <row r="54" spans="2:42" x14ac:dyDescent="0.75">
      <c r="B54" s="1"/>
      <c r="C54" s="1"/>
      <c r="D54" s="1"/>
      <c r="E54" s="1"/>
      <c r="F54" s="1"/>
      <c r="G54" s="1"/>
      <c r="H54" s="1"/>
      <c r="I54" s="1"/>
      <c r="J54" s="1"/>
      <c r="K54" s="293" t="s">
        <v>740</v>
      </c>
      <c r="L54" s="293"/>
      <c r="M54" s="293"/>
      <c r="N54" s="293"/>
      <c r="O54" s="293"/>
      <c r="P54" s="293" t="s">
        <v>741</v>
      </c>
      <c r="Q54" s="293"/>
      <c r="R54" s="293"/>
      <c r="AE54" s="1"/>
      <c r="AF54" s="1"/>
      <c r="AG54" s="1"/>
      <c r="AH54" s="1"/>
      <c r="AI54" s="1"/>
      <c r="AJ54" s="1"/>
      <c r="AK54" s="1"/>
      <c r="AL54" s="1"/>
      <c r="AM54" s="1"/>
      <c r="AN54" s="1"/>
      <c r="AO54" s="1"/>
      <c r="AP54" s="1"/>
    </row>
    <row r="55" spans="2:42" ht="14.75" customHeight="1" x14ac:dyDescent="0.75">
      <c r="B55" s="446" t="s">
        <v>742</v>
      </c>
      <c r="C55" s="447"/>
      <c r="D55" s="447"/>
      <c r="E55" s="447"/>
      <c r="F55" s="448"/>
      <c r="G55" s="138" t="s">
        <v>917</v>
      </c>
      <c r="H55" s="114" t="s">
        <v>1057</v>
      </c>
      <c r="I55" s="449" t="s">
        <v>1042</v>
      </c>
      <c r="J55" s="449"/>
      <c r="K55" s="404" t="s">
        <v>497</v>
      </c>
      <c r="L55" s="404" t="s">
        <v>298</v>
      </c>
      <c r="M55" s="404" t="s">
        <v>745</v>
      </c>
      <c r="N55" s="404" t="s">
        <v>746</v>
      </c>
      <c r="O55" s="404" t="s">
        <v>725</v>
      </c>
      <c r="P55" s="404" t="s">
        <v>300</v>
      </c>
      <c r="Q55" s="404" t="s">
        <v>301</v>
      </c>
      <c r="R55" s="404" t="s">
        <v>124</v>
      </c>
    </row>
    <row r="56" spans="2:42" ht="47" customHeight="1" x14ac:dyDescent="0.75">
      <c r="B56" s="38" t="s">
        <v>266</v>
      </c>
      <c r="C56" s="150" t="s">
        <v>518</v>
      </c>
      <c r="D56" s="85" t="s">
        <v>307</v>
      </c>
      <c r="E56" s="85" t="s">
        <v>719</v>
      </c>
      <c r="F56" s="85" t="s">
        <v>497</v>
      </c>
      <c r="G56" s="247" t="s">
        <v>250</v>
      </c>
      <c r="H56" s="88" t="s">
        <v>232</v>
      </c>
      <c r="I56" s="89" t="s">
        <v>31</v>
      </c>
      <c r="J56" s="89" t="s">
        <v>30</v>
      </c>
      <c r="K56" s="404"/>
      <c r="L56" s="404"/>
      <c r="M56" s="404"/>
      <c r="N56" s="404"/>
      <c r="O56" s="404"/>
      <c r="P56" s="404"/>
      <c r="Q56" s="404"/>
      <c r="R56" s="404"/>
      <c r="AE56" s="90" t="s">
        <v>267</v>
      </c>
      <c r="AF56" s="137" t="s">
        <v>160</v>
      </c>
      <c r="AG56" s="137" t="s">
        <v>161</v>
      </c>
      <c r="AH56" s="103" t="s">
        <v>739</v>
      </c>
      <c r="AI56" s="103" t="s">
        <v>140</v>
      </c>
      <c r="AJ56" s="103" t="s">
        <v>721</v>
      </c>
      <c r="AK56" s="103" t="s">
        <v>722</v>
      </c>
      <c r="AL56" s="137" t="s">
        <v>141</v>
      </c>
      <c r="AM56" s="137" t="s">
        <v>142</v>
      </c>
      <c r="AN56" s="137" t="s">
        <v>143</v>
      </c>
      <c r="AO56" s="137" t="s">
        <v>63</v>
      </c>
      <c r="AP56" s="137" t="s">
        <v>62</v>
      </c>
    </row>
    <row r="57" spans="2:42" x14ac:dyDescent="0.75">
      <c r="B57" s="52" t="s">
        <v>1223</v>
      </c>
      <c r="C57" s="52">
        <v>200</v>
      </c>
      <c r="D57" s="125">
        <v>0.2</v>
      </c>
      <c r="E57" s="125"/>
      <c r="F57" s="131" t="s">
        <v>498</v>
      </c>
      <c r="G57" s="117">
        <v>5</v>
      </c>
      <c r="H57" s="19"/>
      <c r="I57" s="93"/>
      <c r="J57" s="93"/>
      <c r="K57" s="122" t="str">
        <f>IF(F57="","",F57)</f>
        <v>Enero</v>
      </c>
      <c r="L57" s="78">
        <f>AJ57</f>
        <v>200</v>
      </c>
      <c r="M57" s="78">
        <f>AK57</f>
        <v>0</v>
      </c>
      <c r="N57" s="78">
        <f>AI57</f>
        <v>800</v>
      </c>
      <c r="O57" s="78" t="str">
        <f>AH57</f>
        <v>Medición</v>
      </c>
      <c r="P57" s="78">
        <f>AP57</f>
        <v>3.8041993589963317E-3</v>
      </c>
      <c r="Q57" s="162">
        <f>AO57</f>
        <v>3.8041993589963317E-3</v>
      </c>
      <c r="R57" s="78">
        <f>P57+Q57*Hoja1!$C$19</f>
        <v>0.11032178141089362</v>
      </c>
      <c r="AE57" s="143" t="str">
        <f t="shared" ref="AE57:AE88" si="0">B57</f>
        <v>CR-001</v>
      </c>
      <c r="AF57" s="143">
        <f t="shared" ref="AF57:AF88" si="1">G57*C57</f>
        <v>1000</v>
      </c>
      <c r="AG57" s="143">
        <f>IF(H57="X",163.8*C57,0)</f>
        <v>0</v>
      </c>
      <c r="AH57" s="143" t="str">
        <f>IF(AF57&lt;&gt;0,"Medición","Factor de Emisión")</f>
        <v>Medición</v>
      </c>
      <c r="AI57" s="143">
        <f>IFERROR(IF(AF57&lt;&gt;0,AF57,AG57),0)*(1-D57-E57)</f>
        <v>800</v>
      </c>
      <c r="AJ57" s="143">
        <f>IFERROR(IF(AF57&lt;&gt;0,AF57,AG57),0)*(D57)</f>
        <v>200</v>
      </c>
      <c r="AK57" s="143">
        <f>IFERROR(IF(AF57&lt;&gt;0,AF57,AG57),0)*(E57)</f>
        <v>0</v>
      </c>
      <c r="AL57" s="143">
        <f>AI57*(0.3048^3)</f>
        <v>22.653477273600004</v>
      </c>
      <c r="AM57" s="143">
        <f>IF(I57="",AL57*'Fraccion masica'!$AB$36,I57*AL57)</f>
        <v>5.6049205597921281</v>
      </c>
      <c r="AN57" s="143">
        <f>IF(J57="",AL57*'Fraccion masica'!$AB$35,J57*AL57)</f>
        <v>2.0427840440596623</v>
      </c>
      <c r="AO57" s="161">
        <f>IFERROR(AM57*Hoja1!$C$24/Hoja1!$C$25/Hoja1!$C$26*16.04/1000000,0)</f>
        <v>3.8041993589963317E-3</v>
      </c>
      <c r="AP57" s="147">
        <f>IFERROR(AN57*Hoja1!$C$24/Hoja1!$C$25/Hoja1!$C$26*44.01/1000000,0)</f>
        <v>3.8041993589963317E-3</v>
      </c>
    </row>
    <row r="58" spans="2:42" x14ac:dyDescent="0.75">
      <c r="B58" s="52" t="s">
        <v>1223</v>
      </c>
      <c r="C58" s="52">
        <v>200</v>
      </c>
      <c r="D58" s="125">
        <v>0.2</v>
      </c>
      <c r="E58" s="125"/>
      <c r="F58" s="131" t="s">
        <v>499</v>
      </c>
      <c r="G58" s="92">
        <v>6</v>
      </c>
      <c r="H58" s="19"/>
      <c r="I58" s="93"/>
      <c r="J58" s="93"/>
      <c r="K58" s="122" t="str">
        <f t="shared" ref="K58:K121" si="2">IF(F58="","",F58)</f>
        <v>Febrero</v>
      </c>
      <c r="L58" s="78">
        <f t="shared" ref="L58:L121" si="3">AJ58</f>
        <v>240</v>
      </c>
      <c r="M58" s="78">
        <f t="shared" ref="M58:M121" si="4">AK58</f>
        <v>0</v>
      </c>
      <c r="N58" s="78">
        <f t="shared" ref="N58:N121" si="5">AI58</f>
        <v>960</v>
      </c>
      <c r="O58" s="78" t="str">
        <f t="shared" ref="O58:O121" si="6">AH58</f>
        <v>Medición</v>
      </c>
      <c r="P58" s="78">
        <f t="shared" ref="P58:P121" si="7">AP58</f>
        <v>4.5650392307955987E-3</v>
      </c>
      <c r="Q58" s="162">
        <f t="shared" ref="Q58:Q121" si="8">AO58</f>
        <v>4.5650392307955969E-3</v>
      </c>
      <c r="R58" s="78">
        <f>P58+Q58*Hoja1!$C$19</f>
        <v>0.13238613769307231</v>
      </c>
      <c r="AE58" s="143" t="str">
        <f t="shared" si="0"/>
        <v>CR-001</v>
      </c>
      <c r="AF58" s="143">
        <f t="shared" si="1"/>
        <v>1200</v>
      </c>
      <c r="AG58" s="143">
        <f t="shared" ref="AG58:AG88" si="9">IF(H58="X",28.4*C58,0)</f>
        <v>0</v>
      </c>
      <c r="AH58" s="143" t="str">
        <f t="shared" ref="AH58:AH121" si="10">IF(AF58&lt;&gt;0,"Medición","Factor de Emisión")</f>
        <v>Medición</v>
      </c>
      <c r="AI58" s="143">
        <f t="shared" ref="AI58:AI121" si="11">IFERROR(IF(AF58&lt;&gt;0,AF58,AG58),0)*(1-D58-E58)</f>
        <v>960</v>
      </c>
      <c r="AJ58" s="143">
        <f t="shared" ref="AJ58:AJ121" si="12">IFERROR(IF(AF58&lt;&gt;0,AF58,AG58),0)*(D58)</f>
        <v>240</v>
      </c>
      <c r="AK58" s="143">
        <f t="shared" ref="AK58:AK121" si="13">IFERROR(IF(AF58&lt;&gt;0,AF58,AG58),0)*(E58)</f>
        <v>0</v>
      </c>
      <c r="AL58" s="143">
        <f t="shared" ref="AL58:AL121" si="14">AI58*(0.3048^3)</f>
        <v>27.184172728320004</v>
      </c>
      <c r="AM58" s="143">
        <f>IF(I58="",AL58*'Fraccion masica'!$AB$36,I58*AL58)</f>
        <v>6.7259046717505528</v>
      </c>
      <c r="AN58" s="143">
        <f>IF(J58="",AL58*'Fraccion masica'!$AB$35,J58*AL58)</f>
        <v>2.4513408528715948</v>
      </c>
      <c r="AO58" s="161">
        <f>IFERROR(AM58*Hoja1!$C$24/Hoja1!$C$25/Hoja1!$C$26*16.04/1000000,0)</f>
        <v>4.5650392307955969E-3</v>
      </c>
      <c r="AP58" s="147">
        <f>IFERROR(AN58*Hoja1!$C$24/Hoja1!$C$25/Hoja1!$C$26*44.01/1000000,0)</f>
        <v>4.5650392307955987E-3</v>
      </c>
    </row>
    <row r="59" spans="2:42" x14ac:dyDescent="0.75">
      <c r="B59" s="52" t="s">
        <v>1223</v>
      </c>
      <c r="C59" s="52">
        <v>200</v>
      </c>
      <c r="D59" s="125">
        <v>0.2</v>
      </c>
      <c r="E59" s="125"/>
      <c r="F59" s="131" t="s">
        <v>500</v>
      </c>
      <c r="G59" s="92">
        <v>6</v>
      </c>
      <c r="H59" s="19"/>
      <c r="I59" s="93"/>
      <c r="J59" s="93"/>
      <c r="K59" s="122" t="str">
        <f t="shared" si="2"/>
        <v>Marzo</v>
      </c>
      <c r="L59" s="78">
        <f t="shared" si="3"/>
        <v>240</v>
      </c>
      <c r="M59" s="78">
        <f t="shared" si="4"/>
        <v>0</v>
      </c>
      <c r="N59" s="78">
        <f t="shared" si="5"/>
        <v>960</v>
      </c>
      <c r="O59" s="78" t="str">
        <f t="shared" si="6"/>
        <v>Medición</v>
      </c>
      <c r="P59" s="78">
        <f t="shared" si="7"/>
        <v>4.5650392307955987E-3</v>
      </c>
      <c r="Q59" s="162">
        <f t="shared" si="8"/>
        <v>4.5650392307955969E-3</v>
      </c>
      <c r="R59" s="78">
        <f>P59+Q59*Hoja1!$C$19</f>
        <v>0.13238613769307231</v>
      </c>
      <c r="AE59" s="143" t="str">
        <f t="shared" si="0"/>
        <v>CR-001</v>
      </c>
      <c r="AF59" s="143">
        <f t="shared" si="1"/>
        <v>1200</v>
      </c>
      <c r="AG59" s="143">
        <f t="shared" si="9"/>
        <v>0</v>
      </c>
      <c r="AH59" s="143" t="str">
        <f t="shared" si="10"/>
        <v>Medición</v>
      </c>
      <c r="AI59" s="143">
        <f t="shared" si="11"/>
        <v>960</v>
      </c>
      <c r="AJ59" s="143">
        <f t="shared" si="12"/>
        <v>240</v>
      </c>
      <c r="AK59" s="143">
        <f t="shared" si="13"/>
        <v>0</v>
      </c>
      <c r="AL59" s="143">
        <f t="shared" si="14"/>
        <v>27.184172728320004</v>
      </c>
      <c r="AM59" s="143">
        <f>IF(I59="",AL59*'Fraccion masica'!$AB$36,I59*AL59)</f>
        <v>6.7259046717505528</v>
      </c>
      <c r="AN59" s="143">
        <f>IF(J59="",AL59*'Fraccion masica'!$AB$35,J59*AL59)</f>
        <v>2.4513408528715948</v>
      </c>
      <c r="AO59" s="161">
        <f>IFERROR(AM59*Hoja1!$C$24/Hoja1!$C$25/Hoja1!$C$26*16.04/1000000,0)</f>
        <v>4.5650392307955969E-3</v>
      </c>
      <c r="AP59" s="147">
        <f>IFERROR(AN59*Hoja1!$C$24/Hoja1!$C$25/Hoja1!$C$26*44.01/1000000,0)</f>
        <v>4.5650392307955987E-3</v>
      </c>
    </row>
    <row r="60" spans="2:42" x14ac:dyDescent="0.75">
      <c r="B60" s="52" t="s">
        <v>1223</v>
      </c>
      <c r="C60" s="52">
        <v>200</v>
      </c>
      <c r="D60" s="125">
        <v>0.2</v>
      </c>
      <c r="E60" s="125"/>
      <c r="F60" s="131" t="s">
        <v>501</v>
      </c>
      <c r="G60" s="92">
        <v>6</v>
      </c>
      <c r="H60" s="19"/>
      <c r="I60" s="93"/>
      <c r="J60" s="93"/>
      <c r="K60" s="122" t="str">
        <f t="shared" si="2"/>
        <v>Abril</v>
      </c>
      <c r="L60" s="78">
        <f t="shared" si="3"/>
        <v>240</v>
      </c>
      <c r="M60" s="78">
        <f t="shared" si="4"/>
        <v>0</v>
      </c>
      <c r="N60" s="78">
        <f t="shared" si="5"/>
        <v>960</v>
      </c>
      <c r="O60" s="78" t="str">
        <f t="shared" si="6"/>
        <v>Medición</v>
      </c>
      <c r="P60" s="78">
        <f t="shared" si="7"/>
        <v>4.5650392307955987E-3</v>
      </c>
      <c r="Q60" s="162">
        <f t="shared" si="8"/>
        <v>4.5650392307955969E-3</v>
      </c>
      <c r="R60" s="78">
        <f>P60+Q60*Hoja1!$C$19</f>
        <v>0.13238613769307231</v>
      </c>
      <c r="AE60" s="143" t="str">
        <f t="shared" si="0"/>
        <v>CR-001</v>
      </c>
      <c r="AF60" s="143">
        <f t="shared" si="1"/>
        <v>1200</v>
      </c>
      <c r="AG60" s="143">
        <f t="shared" si="9"/>
        <v>0</v>
      </c>
      <c r="AH60" s="143" t="str">
        <f t="shared" si="10"/>
        <v>Medición</v>
      </c>
      <c r="AI60" s="143">
        <f t="shared" si="11"/>
        <v>960</v>
      </c>
      <c r="AJ60" s="143">
        <f t="shared" si="12"/>
        <v>240</v>
      </c>
      <c r="AK60" s="143">
        <f t="shared" si="13"/>
        <v>0</v>
      </c>
      <c r="AL60" s="143">
        <f t="shared" si="14"/>
        <v>27.184172728320004</v>
      </c>
      <c r="AM60" s="143">
        <f>IF(I60="",AL60*'Fraccion masica'!$AB$36,I60*AL60)</f>
        <v>6.7259046717505528</v>
      </c>
      <c r="AN60" s="143">
        <f>IF(J60="",AL60*'Fraccion masica'!$AB$35,J60*AL60)</f>
        <v>2.4513408528715948</v>
      </c>
      <c r="AO60" s="161">
        <f>IFERROR(AM60*Hoja1!$C$24/Hoja1!$C$25/Hoja1!$C$26*16.04/1000000,0)</f>
        <v>4.5650392307955969E-3</v>
      </c>
      <c r="AP60" s="147">
        <f>IFERROR(AN60*Hoja1!$C$24/Hoja1!$C$25/Hoja1!$C$26*44.01/1000000,0)</f>
        <v>4.5650392307955987E-3</v>
      </c>
    </row>
    <row r="61" spans="2:42" x14ac:dyDescent="0.75">
      <c r="B61" s="52" t="s">
        <v>1223</v>
      </c>
      <c r="C61" s="52">
        <v>200</v>
      </c>
      <c r="D61" s="125">
        <v>0.2</v>
      </c>
      <c r="E61" s="125"/>
      <c r="F61" s="131" t="s">
        <v>502</v>
      </c>
      <c r="G61" s="92"/>
      <c r="H61" s="19" t="s">
        <v>46</v>
      </c>
      <c r="I61" s="93"/>
      <c r="J61" s="93"/>
      <c r="K61" s="122" t="str">
        <f t="shared" si="2"/>
        <v>Mayo</v>
      </c>
      <c r="L61" s="78">
        <f t="shared" si="3"/>
        <v>1136</v>
      </c>
      <c r="M61" s="78">
        <f t="shared" si="4"/>
        <v>0</v>
      </c>
      <c r="N61" s="78">
        <f t="shared" si="5"/>
        <v>4544</v>
      </c>
      <c r="O61" s="78" t="str">
        <f t="shared" si="6"/>
        <v>Factor de Emisión</v>
      </c>
      <c r="P61" s="78">
        <f t="shared" si="7"/>
        <v>2.1607852359099167E-2</v>
      </c>
      <c r="Q61" s="162">
        <f t="shared" si="8"/>
        <v>2.1607852359099167E-2</v>
      </c>
      <c r="R61" s="78">
        <f>P61+Q61*Hoja1!$C$19</f>
        <v>0.62662771841387577</v>
      </c>
      <c r="AE61" s="143" t="str">
        <f t="shared" si="0"/>
        <v>CR-001</v>
      </c>
      <c r="AF61" s="143">
        <f t="shared" si="1"/>
        <v>0</v>
      </c>
      <c r="AG61" s="143">
        <f t="shared" si="9"/>
        <v>5680</v>
      </c>
      <c r="AH61" s="143" t="str">
        <f t="shared" si="10"/>
        <v>Factor de Emisión</v>
      </c>
      <c r="AI61" s="143">
        <f t="shared" si="11"/>
        <v>4544</v>
      </c>
      <c r="AJ61" s="143">
        <f t="shared" si="12"/>
        <v>1136</v>
      </c>
      <c r="AK61" s="143">
        <f t="shared" si="13"/>
        <v>0</v>
      </c>
      <c r="AL61" s="143">
        <f t="shared" si="14"/>
        <v>128.67175091404803</v>
      </c>
      <c r="AM61" s="143">
        <f>IF(I61="",AL61*'Fraccion masica'!$AB$36,I61*AL61)</f>
        <v>31.83594877961929</v>
      </c>
      <c r="AN61" s="143">
        <f>IF(J61="",AL61*'Fraccion masica'!$AB$35,J61*AL61)</f>
        <v>11.603013370258882</v>
      </c>
      <c r="AO61" s="161">
        <f>IFERROR(AM61*Hoja1!$C$24/Hoja1!$C$25/Hoja1!$C$26*16.04/1000000,0)</f>
        <v>2.1607852359099167E-2</v>
      </c>
      <c r="AP61" s="147">
        <f>IFERROR(AN61*Hoja1!$C$24/Hoja1!$C$25/Hoja1!$C$26*44.01/1000000,0)</f>
        <v>2.1607852359099167E-2</v>
      </c>
    </row>
    <row r="62" spans="2:42" x14ac:dyDescent="0.75">
      <c r="B62" s="52" t="s">
        <v>1223</v>
      </c>
      <c r="C62" s="52">
        <v>200</v>
      </c>
      <c r="D62" s="125">
        <v>0.2</v>
      </c>
      <c r="E62" s="125"/>
      <c r="F62" s="131" t="s">
        <v>503</v>
      </c>
      <c r="G62" s="92"/>
      <c r="H62" s="19" t="s">
        <v>46</v>
      </c>
      <c r="I62" s="93"/>
      <c r="J62" s="93"/>
      <c r="K62" s="122" t="str">
        <f t="shared" si="2"/>
        <v>Junio</v>
      </c>
      <c r="L62" s="78">
        <f t="shared" si="3"/>
        <v>1136</v>
      </c>
      <c r="M62" s="78">
        <f t="shared" si="4"/>
        <v>0</v>
      </c>
      <c r="N62" s="78">
        <f t="shared" si="5"/>
        <v>4544</v>
      </c>
      <c r="O62" s="78" t="str">
        <f t="shared" si="6"/>
        <v>Factor de Emisión</v>
      </c>
      <c r="P62" s="78">
        <f t="shared" si="7"/>
        <v>2.1607852359099167E-2</v>
      </c>
      <c r="Q62" s="162">
        <f t="shared" si="8"/>
        <v>2.1607852359099167E-2</v>
      </c>
      <c r="R62" s="78">
        <f>P62+Q62*Hoja1!$C$19</f>
        <v>0.62662771841387577</v>
      </c>
      <c r="AE62" s="143" t="str">
        <f t="shared" si="0"/>
        <v>CR-001</v>
      </c>
      <c r="AF62" s="143">
        <f t="shared" si="1"/>
        <v>0</v>
      </c>
      <c r="AG62" s="143">
        <f t="shared" si="9"/>
        <v>5680</v>
      </c>
      <c r="AH62" s="143" t="str">
        <f t="shared" si="10"/>
        <v>Factor de Emisión</v>
      </c>
      <c r="AI62" s="143">
        <f t="shared" si="11"/>
        <v>4544</v>
      </c>
      <c r="AJ62" s="143">
        <f t="shared" si="12"/>
        <v>1136</v>
      </c>
      <c r="AK62" s="143">
        <f t="shared" si="13"/>
        <v>0</v>
      </c>
      <c r="AL62" s="143">
        <f t="shared" si="14"/>
        <v>128.67175091404803</v>
      </c>
      <c r="AM62" s="143">
        <f>IF(I62="",AL62*'Fraccion masica'!$AB$36,I62*AL62)</f>
        <v>31.83594877961929</v>
      </c>
      <c r="AN62" s="143">
        <f>IF(J62="",AL62*'Fraccion masica'!$AB$35,J62*AL62)</f>
        <v>11.603013370258882</v>
      </c>
      <c r="AO62" s="161">
        <f>IFERROR(AM62*Hoja1!$C$24/Hoja1!$C$25/Hoja1!$C$26*16.04/1000000,0)</f>
        <v>2.1607852359099167E-2</v>
      </c>
      <c r="AP62" s="147">
        <f>IFERROR(AN62*Hoja1!$C$24/Hoja1!$C$25/Hoja1!$C$26*44.01/1000000,0)</f>
        <v>2.1607852359099167E-2</v>
      </c>
    </row>
    <row r="63" spans="2:42" x14ac:dyDescent="0.75">
      <c r="B63" s="52" t="s">
        <v>1223</v>
      </c>
      <c r="C63" s="52">
        <v>200</v>
      </c>
      <c r="D63" s="125">
        <v>0.2</v>
      </c>
      <c r="E63" s="125"/>
      <c r="F63" s="131" t="s">
        <v>504</v>
      </c>
      <c r="G63" s="92"/>
      <c r="H63" s="19" t="s">
        <v>46</v>
      </c>
      <c r="I63" s="93"/>
      <c r="J63" s="93"/>
      <c r="K63" s="122" t="str">
        <f t="shared" si="2"/>
        <v>Julio</v>
      </c>
      <c r="L63" s="78">
        <f t="shared" si="3"/>
        <v>1136</v>
      </c>
      <c r="M63" s="78">
        <f t="shared" si="4"/>
        <v>0</v>
      </c>
      <c r="N63" s="78">
        <f t="shared" si="5"/>
        <v>4544</v>
      </c>
      <c r="O63" s="78" t="str">
        <f t="shared" si="6"/>
        <v>Factor de Emisión</v>
      </c>
      <c r="P63" s="78">
        <f t="shared" si="7"/>
        <v>2.1607852359099167E-2</v>
      </c>
      <c r="Q63" s="162">
        <f t="shared" si="8"/>
        <v>2.1607852359099167E-2</v>
      </c>
      <c r="R63" s="78">
        <f>P63+Q63*Hoja1!$C$19</f>
        <v>0.62662771841387577</v>
      </c>
      <c r="AE63" s="143" t="str">
        <f t="shared" si="0"/>
        <v>CR-001</v>
      </c>
      <c r="AF63" s="143">
        <f t="shared" si="1"/>
        <v>0</v>
      </c>
      <c r="AG63" s="143">
        <f t="shared" si="9"/>
        <v>5680</v>
      </c>
      <c r="AH63" s="143" t="str">
        <f t="shared" si="10"/>
        <v>Factor de Emisión</v>
      </c>
      <c r="AI63" s="143">
        <f t="shared" si="11"/>
        <v>4544</v>
      </c>
      <c r="AJ63" s="143">
        <f t="shared" si="12"/>
        <v>1136</v>
      </c>
      <c r="AK63" s="143">
        <f t="shared" si="13"/>
        <v>0</v>
      </c>
      <c r="AL63" s="143">
        <f t="shared" si="14"/>
        <v>128.67175091404803</v>
      </c>
      <c r="AM63" s="143">
        <f>IF(I63="",AL63*'Fraccion masica'!$AB$36,I63*AL63)</f>
        <v>31.83594877961929</v>
      </c>
      <c r="AN63" s="143">
        <f>IF(J63="",AL63*'Fraccion masica'!$AB$35,J63*AL63)</f>
        <v>11.603013370258882</v>
      </c>
      <c r="AO63" s="161">
        <f>IFERROR(AM63*Hoja1!$C$24/Hoja1!$C$25/Hoja1!$C$26*16.04/1000000,0)</f>
        <v>2.1607852359099167E-2</v>
      </c>
      <c r="AP63" s="147">
        <f>IFERROR(AN63*Hoja1!$C$24/Hoja1!$C$25/Hoja1!$C$26*44.01/1000000,0)</f>
        <v>2.1607852359099167E-2</v>
      </c>
    </row>
    <row r="64" spans="2:42" x14ac:dyDescent="0.75">
      <c r="B64" s="52" t="s">
        <v>1223</v>
      </c>
      <c r="C64" s="52">
        <v>200</v>
      </c>
      <c r="D64" s="125">
        <v>0.2</v>
      </c>
      <c r="E64" s="125"/>
      <c r="F64" s="131" t="s">
        <v>505</v>
      </c>
      <c r="G64" s="92"/>
      <c r="H64" s="19" t="s">
        <v>46</v>
      </c>
      <c r="I64" s="93"/>
      <c r="J64" s="93"/>
      <c r="K64" s="122" t="str">
        <f t="shared" si="2"/>
        <v>Agosto</v>
      </c>
      <c r="L64" s="78">
        <f t="shared" si="3"/>
        <v>1136</v>
      </c>
      <c r="M64" s="78">
        <f t="shared" si="4"/>
        <v>0</v>
      </c>
      <c r="N64" s="78">
        <f t="shared" si="5"/>
        <v>4544</v>
      </c>
      <c r="O64" s="78" t="str">
        <f t="shared" si="6"/>
        <v>Factor de Emisión</v>
      </c>
      <c r="P64" s="78">
        <f t="shared" si="7"/>
        <v>2.1607852359099167E-2</v>
      </c>
      <c r="Q64" s="162">
        <f t="shared" si="8"/>
        <v>2.1607852359099167E-2</v>
      </c>
      <c r="R64" s="78">
        <f>P64+Q64*Hoja1!$C$19</f>
        <v>0.62662771841387577</v>
      </c>
      <c r="AE64" s="143" t="str">
        <f t="shared" si="0"/>
        <v>CR-001</v>
      </c>
      <c r="AF64" s="143">
        <f t="shared" si="1"/>
        <v>0</v>
      </c>
      <c r="AG64" s="143">
        <f t="shared" si="9"/>
        <v>5680</v>
      </c>
      <c r="AH64" s="143" t="str">
        <f t="shared" si="10"/>
        <v>Factor de Emisión</v>
      </c>
      <c r="AI64" s="143">
        <f t="shared" si="11"/>
        <v>4544</v>
      </c>
      <c r="AJ64" s="143">
        <f t="shared" si="12"/>
        <v>1136</v>
      </c>
      <c r="AK64" s="143">
        <f t="shared" si="13"/>
        <v>0</v>
      </c>
      <c r="AL64" s="143">
        <f t="shared" si="14"/>
        <v>128.67175091404803</v>
      </c>
      <c r="AM64" s="143">
        <f>IF(I64="",AL64*'Fraccion masica'!$AB$36,I64*AL64)</f>
        <v>31.83594877961929</v>
      </c>
      <c r="AN64" s="143">
        <f>IF(J64="",AL64*'Fraccion masica'!$AB$35,J64*AL64)</f>
        <v>11.603013370258882</v>
      </c>
      <c r="AO64" s="161">
        <f>IFERROR(AM64*Hoja1!$C$24/Hoja1!$C$25/Hoja1!$C$26*16.04/1000000,0)</f>
        <v>2.1607852359099167E-2</v>
      </c>
      <c r="AP64" s="147">
        <f>IFERROR(AN64*Hoja1!$C$24/Hoja1!$C$25/Hoja1!$C$26*44.01/1000000,0)</f>
        <v>2.1607852359099167E-2</v>
      </c>
    </row>
    <row r="65" spans="2:42" x14ac:dyDescent="0.75">
      <c r="B65" s="52" t="s">
        <v>1223</v>
      </c>
      <c r="C65" s="52">
        <v>200</v>
      </c>
      <c r="D65" s="125">
        <v>0.2</v>
      </c>
      <c r="E65" s="125"/>
      <c r="F65" s="131" t="s">
        <v>506</v>
      </c>
      <c r="G65" s="92"/>
      <c r="H65" s="19" t="s">
        <v>46</v>
      </c>
      <c r="I65" s="93"/>
      <c r="J65" s="93"/>
      <c r="K65" s="122" t="str">
        <f t="shared" si="2"/>
        <v>Septiembre</v>
      </c>
      <c r="L65" s="78">
        <f t="shared" si="3"/>
        <v>1136</v>
      </c>
      <c r="M65" s="78">
        <f t="shared" si="4"/>
        <v>0</v>
      </c>
      <c r="N65" s="78">
        <f t="shared" si="5"/>
        <v>4544</v>
      </c>
      <c r="O65" s="78" t="str">
        <f t="shared" si="6"/>
        <v>Factor de Emisión</v>
      </c>
      <c r="P65" s="78">
        <f t="shared" si="7"/>
        <v>2.1607852359099167E-2</v>
      </c>
      <c r="Q65" s="162">
        <f t="shared" si="8"/>
        <v>2.1607852359099167E-2</v>
      </c>
      <c r="R65" s="78">
        <f>P65+Q65*Hoja1!$C$19</f>
        <v>0.62662771841387577</v>
      </c>
      <c r="AE65" s="143" t="str">
        <f t="shared" si="0"/>
        <v>CR-001</v>
      </c>
      <c r="AF65" s="143">
        <f t="shared" si="1"/>
        <v>0</v>
      </c>
      <c r="AG65" s="143">
        <f t="shared" si="9"/>
        <v>5680</v>
      </c>
      <c r="AH65" s="143" t="str">
        <f t="shared" si="10"/>
        <v>Factor de Emisión</v>
      </c>
      <c r="AI65" s="143">
        <f t="shared" si="11"/>
        <v>4544</v>
      </c>
      <c r="AJ65" s="143">
        <f t="shared" si="12"/>
        <v>1136</v>
      </c>
      <c r="AK65" s="143">
        <f t="shared" si="13"/>
        <v>0</v>
      </c>
      <c r="AL65" s="143">
        <f t="shared" si="14"/>
        <v>128.67175091404803</v>
      </c>
      <c r="AM65" s="143">
        <f>IF(I65="",AL65*'Fraccion masica'!$AB$36,I65*AL65)</f>
        <v>31.83594877961929</v>
      </c>
      <c r="AN65" s="143">
        <f>IF(J65="",AL65*'Fraccion masica'!$AB$35,J65*AL65)</f>
        <v>11.603013370258882</v>
      </c>
      <c r="AO65" s="161">
        <f>IFERROR(AM65*Hoja1!$C$24/Hoja1!$C$25/Hoja1!$C$26*16.04/1000000,0)</f>
        <v>2.1607852359099167E-2</v>
      </c>
      <c r="AP65" s="147">
        <f>IFERROR(AN65*Hoja1!$C$24/Hoja1!$C$25/Hoja1!$C$26*44.01/1000000,0)</f>
        <v>2.1607852359099167E-2</v>
      </c>
    </row>
    <row r="66" spans="2:42" x14ac:dyDescent="0.75">
      <c r="B66" s="52" t="s">
        <v>1223</v>
      </c>
      <c r="C66" s="52">
        <v>200</v>
      </c>
      <c r="D66" s="125">
        <v>0.2</v>
      </c>
      <c r="E66" s="125"/>
      <c r="F66" s="131" t="s">
        <v>507</v>
      </c>
      <c r="G66" s="92">
        <v>7</v>
      </c>
      <c r="H66" s="19"/>
      <c r="I66" s="93"/>
      <c r="J66" s="93"/>
      <c r="K66" s="122" t="str">
        <f t="shared" si="2"/>
        <v>Octubre</v>
      </c>
      <c r="L66" s="78">
        <f t="shared" si="3"/>
        <v>280</v>
      </c>
      <c r="M66" s="78">
        <f t="shared" si="4"/>
        <v>0</v>
      </c>
      <c r="N66" s="78">
        <f t="shared" si="5"/>
        <v>1120</v>
      </c>
      <c r="O66" s="78" t="str">
        <f t="shared" si="6"/>
        <v>Medición</v>
      </c>
      <c r="P66" s="78">
        <f t="shared" si="7"/>
        <v>5.3258791025948644E-3</v>
      </c>
      <c r="Q66" s="162">
        <f t="shared" si="8"/>
        <v>5.3258791025948644E-3</v>
      </c>
      <c r="R66" s="78">
        <f>P66+Q66*Hoja1!$C$19</f>
        <v>0.15445049397525107</v>
      </c>
      <c r="AE66" s="143" t="str">
        <f t="shared" si="0"/>
        <v>CR-001</v>
      </c>
      <c r="AF66" s="143">
        <f t="shared" si="1"/>
        <v>1400</v>
      </c>
      <c r="AG66" s="143">
        <f t="shared" si="9"/>
        <v>0</v>
      </c>
      <c r="AH66" s="143" t="str">
        <f t="shared" si="10"/>
        <v>Medición</v>
      </c>
      <c r="AI66" s="143">
        <f t="shared" si="11"/>
        <v>1120</v>
      </c>
      <c r="AJ66" s="143">
        <f t="shared" si="12"/>
        <v>280</v>
      </c>
      <c r="AK66" s="143">
        <f t="shared" si="13"/>
        <v>0</v>
      </c>
      <c r="AL66" s="143">
        <f t="shared" si="14"/>
        <v>31.714868183040004</v>
      </c>
      <c r="AM66" s="143">
        <f>IF(I66="",AL66*'Fraccion masica'!$AB$36,I66*AL66)</f>
        <v>7.8468887837089785</v>
      </c>
      <c r="AN66" s="143">
        <f>IF(J66="",AL66*'Fraccion masica'!$AB$35,J66*AL66)</f>
        <v>2.8598976616835268</v>
      </c>
      <c r="AO66" s="161">
        <f>IFERROR(AM66*Hoja1!$C$24/Hoja1!$C$25/Hoja1!$C$26*16.04/1000000,0)</f>
        <v>5.3258791025948644E-3</v>
      </c>
      <c r="AP66" s="147">
        <f>IFERROR(AN66*Hoja1!$C$24/Hoja1!$C$25/Hoja1!$C$26*44.01/1000000,0)</f>
        <v>5.3258791025948644E-3</v>
      </c>
    </row>
    <row r="67" spans="2:42" x14ac:dyDescent="0.75">
      <c r="B67" s="52" t="s">
        <v>1223</v>
      </c>
      <c r="C67" s="52">
        <v>200</v>
      </c>
      <c r="D67" s="125">
        <v>0.2</v>
      </c>
      <c r="E67" s="125"/>
      <c r="F67" s="131" t="s">
        <v>508</v>
      </c>
      <c r="G67" s="92">
        <v>7</v>
      </c>
      <c r="H67" s="19"/>
      <c r="I67" s="93"/>
      <c r="J67" s="93"/>
      <c r="K67" s="122" t="str">
        <f t="shared" si="2"/>
        <v>Noviembre</v>
      </c>
      <c r="L67" s="78">
        <f t="shared" si="3"/>
        <v>280</v>
      </c>
      <c r="M67" s="78">
        <f t="shared" si="4"/>
        <v>0</v>
      </c>
      <c r="N67" s="78">
        <f t="shared" si="5"/>
        <v>1120</v>
      </c>
      <c r="O67" s="78" t="str">
        <f t="shared" si="6"/>
        <v>Medición</v>
      </c>
      <c r="P67" s="78">
        <f t="shared" si="7"/>
        <v>5.3258791025948644E-3</v>
      </c>
      <c r="Q67" s="162">
        <f t="shared" si="8"/>
        <v>5.3258791025948644E-3</v>
      </c>
      <c r="R67" s="78">
        <f>P67+Q67*Hoja1!$C$19</f>
        <v>0.15445049397525107</v>
      </c>
      <c r="AE67" s="143" t="str">
        <f t="shared" si="0"/>
        <v>CR-001</v>
      </c>
      <c r="AF67" s="143">
        <f t="shared" si="1"/>
        <v>1400</v>
      </c>
      <c r="AG67" s="143">
        <f t="shared" si="9"/>
        <v>0</v>
      </c>
      <c r="AH67" s="143" t="str">
        <f t="shared" si="10"/>
        <v>Medición</v>
      </c>
      <c r="AI67" s="143">
        <f t="shared" si="11"/>
        <v>1120</v>
      </c>
      <c r="AJ67" s="143">
        <f t="shared" si="12"/>
        <v>280</v>
      </c>
      <c r="AK67" s="143">
        <f t="shared" si="13"/>
        <v>0</v>
      </c>
      <c r="AL67" s="143">
        <f t="shared" si="14"/>
        <v>31.714868183040004</v>
      </c>
      <c r="AM67" s="143">
        <f>IF(I67="",AL67*'Fraccion masica'!$AB$36,I67*AL67)</f>
        <v>7.8468887837089785</v>
      </c>
      <c r="AN67" s="143">
        <f>IF(J67="",AL67*'Fraccion masica'!$AB$35,J67*AL67)</f>
        <v>2.8598976616835268</v>
      </c>
      <c r="AO67" s="161">
        <f>IFERROR(AM67*Hoja1!$C$24/Hoja1!$C$25/Hoja1!$C$26*16.04/1000000,0)</f>
        <v>5.3258791025948644E-3</v>
      </c>
      <c r="AP67" s="147">
        <f>IFERROR(AN67*Hoja1!$C$24/Hoja1!$C$25/Hoja1!$C$26*44.01/1000000,0)</f>
        <v>5.3258791025948644E-3</v>
      </c>
    </row>
    <row r="68" spans="2:42" x14ac:dyDescent="0.75">
      <c r="B68" s="52" t="s">
        <v>1223</v>
      </c>
      <c r="C68" s="52">
        <v>200</v>
      </c>
      <c r="D68" s="125">
        <v>0.2</v>
      </c>
      <c r="E68" s="125"/>
      <c r="F68" s="131" t="s">
        <v>509</v>
      </c>
      <c r="G68" s="92">
        <v>7</v>
      </c>
      <c r="H68" s="19"/>
      <c r="I68" s="93"/>
      <c r="J68" s="93"/>
      <c r="K68" s="122" t="str">
        <f t="shared" si="2"/>
        <v>Diciembre</v>
      </c>
      <c r="L68" s="78">
        <f t="shared" si="3"/>
        <v>280</v>
      </c>
      <c r="M68" s="78">
        <f t="shared" si="4"/>
        <v>0</v>
      </c>
      <c r="N68" s="78">
        <f t="shared" si="5"/>
        <v>1120</v>
      </c>
      <c r="O68" s="78" t="str">
        <f t="shared" si="6"/>
        <v>Medición</v>
      </c>
      <c r="P68" s="78">
        <f t="shared" si="7"/>
        <v>5.3258791025948644E-3</v>
      </c>
      <c r="Q68" s="162">
        <f t="shared" si="8"/>
        <v>5.3258791025948644E-3</v>
      </c>
      <c r="R68" s="78">
        <f>P68+Q68*Hoja1!$C$19</f>
        <v>0.15445049397525107</v>
      </c>
      <c r="AE68" s="143" t="str">
        <f t="shared" si="0"/>
        <v>CR-001</v>
      </c>
      <c r="AF68" s="143">
        <f t="shared" si="1"/>
        <v>1400</v>
      </c>
      <c r="AG68" s="143">
        <f t="shared" si="9"/>
        <v>0</v>
      </c>
      <c r="AH68" s="143" t="str">
        <f t="shared" si="10"/>
        <v>Medición</v>
      </c>
      <c r="AI68" s="143">
        <f t="shared" si="11"/>
        <v>1120</v>
      </c>
      <c r="AJ68" s="143">
        <f t="shared" si="12"/>
        <v>280</v>
      </c>
      <c r="AK68" s="143">
        <f t="shared" si="13"/>
        <v>0</v>
      </c>
      <c r="AL68" s="143">
        <f t="shared" si="14"/>
        <v>31.714868183040004</v>
      </c>
      <c r="AM68" s="143">
        <f>IF(I68="",AL68*'Fraccion masica'!$AB$36,I68*AL68)</f>
        <v>7.8468887837089785</v>
      </c>
      <c r="AN68" s="143">
        <f>IF(J68="",AL68*'Fraccion masica'!$AB$35,J68*AL68)</f>
        <v>2.8598976616835268</v>
      </c>
      <c r="AO68" s="161">
        <f>IFERROR(AM68*Hoja1!$C$24/Hoja1!$C$25/Hoja1!$C$26*16.04/1000000,0)</f>
        <v>5.3258791025948644E-3</v>
      </c>
      <c r="AP68" s="147">
        <f>IFERROR(AN68*Hoja1!$C$24/Hoja1!$C$25/Hoja1!$C$26*44.01/1000000,0)</f>
        <v>5.3258791025948644E-3</v>
      </c>
    </row>
    <row r="69" spans="2:42" x14ac:dyDescent="0.75">
      <c r="B69" s="52" t="s">
        <v>1223</v>
      </c>
      <c r="C69" s="52">
        <v>200</v>
      </c>
      <c r="D69" s="125">
        <v>0.2</v>
      </c>
      <c r="E69" s="125"/>
      <c r="F69" s="131" t="s">
        <v>509</v>
      </c>
      <c r="G69" s="92"/>
      <c r="H69" s="19" t="s">
        <v>46</v>
      </c>
      <c r="I69" s="93"/>
      <c r="J69" s="93"/>
      <c r="K69" s="122" t="str">
        <f t="shared" si="2"/>
        <v>Diciembre</v>
      </c>
      <c r="L69" s="78">
        <f t="shared" si="3"/>
        <v>1136</v>
      </c>
      <c r="M69" s="78">
        <f t="shared" si="4"/>
        <v>0</v>
      </c>
      <c r="N69" s="78">
        <f t="shared" si="5"/>
        <v>4544</v>
      </c>
      <c r="O69" s="78" t="str">
        <f t="shared" si="6"/>
        <v>Factor de Emisión</v>
      </c>
      <c r="P69" s="78">
        <f t="shared" si="7"/>
        <v>2.1607852359099167E-2</v>
      </c>
      <c r="Q69" s="162">
        <f t="shared" si="8"/>
        <v>2.1607852359099167E-2</v>
      </c>
      <c r="R69" s="78">
        <f>P69+Q69*Hoja1!$C$19</f>
        <v>0.62662771841387577</v>
      </c>
      <c r="AE69" s="143" t="str">
        <f t="shared" si="0"/>
        <v>CR-001</v>
      </c>
      <c r="AF69" s="143">
        <f t="shared" si="1"/>
        <v>0</v>
      </c>
      <c r="AG69" s="143">
        <f t="shared" si="9"/>
        <v>5680</v>
      </c>
      <c r="AH69" s="143" t="str">
        <f t="shared" si="10"/>
        <v>Factor de Emisión</v>
      </c>
      <c r="AI69" s="143">
        <f t="shared" si="11"/>
        <v>4544</v>
      </c>
      <c r="AJ69" s="143">
        <f t="shared" si="12"/>
        <v>1136</v>
      </c>
      <c r="AK69" s="143">
        <f t="shared" si="13"/>
        <v>0</v>
      </c>
      <c r="AL69" s="143">
        <f t="shared" si="14"/>
        <v>128.67175091404803</v>
      </c>
      <c r="AM69" s="143">
        <f>IF(I69="",AL69*'Fraccion masica'!$AB$36,I69*AL69)</f>
        <v>31.83594877961929</v>
      </c>
      <c r="AN69" s="143">
        <f>IF(J69="",AL69*'Fraccion masica'!$AB$35,J69*AL69)</f>
        <v>11.603013370258882</v>
      </c>
      <c r="AO69" s="161">
        <f>IFERROR(AM69*Hoja1!$C$24/Hoja1!$C$25/Hoja1!$C$26*16.04/1000000,0)</f>
        <v>2.1607852359099167E-2</v>
      </c>
      <c r="AP69" s="147">
        <f>IFERROR(AN69*Hoja1!$C$24/Hoja1!$C$25/Hoja1!$C$26*44.01/1000000,0)</f>
        <v>2.1607852359099167E-2</v>
      </c>
    </row>
    <row r="70" spans="2:42" x14ac:dyDescent="0.75">
      <c r="B70" s="52"/>
      <c r="C70" s="52"/>
      <c r="D70" s="125"/>
      <c r="E70" s="125"/>
      <c r="F70" s="131"/>
      <c r="G70" s="92"/>
      <c r="H70" s="19"/>
      <c r="I70" s="93"/>
      <c r="J70" s="93"/>
      <c r="K70" s="122" t="str">
        <f t="shared" si="2"/>
        <v/>
      </c>
      <c r="L70" s="78">
        <f t="shared" si="3"/>
        <v>0</v>
      </c>
      <c r="M70" s="78">
        <f t="shared" si="4"/>
        <v>0</v>
      </c>
      <c r="N70" s="78">
        <f t="shared" si="5"/>
        <v>0</v>
      </c>
      <c r="O70" s="78" t="str">
        <f t="shared" si="6"/>
        <v>Factor de Emisión</v>
      </c>
      <c r="P70" s="78">
        <f t="shared" si="7"/>
        <v>0</v>
      </c>
      <c r="Q70" s="162">
        <f t="shared" si="8"/>
        <v>0</v>
      </c>
      <c r="R70" s="78">
        <f>P70+Q70*Hoja1!$C$19</f>
        <v>0</v>
      </c>
      <c r="AE70" s="143">
        <f t="shared" si="0"/>
        <v>0</v>
      </c>
      <c r="AF70" s="143">
        <f t="shared" si="1"/>
        <v>0</v>
      </c>
      <c r="AG70" s="143">
        <f t="shared" si="9"/>
        <v>0</v>
      </c>
      <c r="AH70" s="143" t="str">
        <f t="shared" si="10"/>
        <v>Factor de Emisión</v>
      </c>
      <c r="AI70" s="143">
        <f t="shared" si="11"/>
        <v>0</v>
      </c>
      <c r="AJ70" s="143">
        <f t="shared" si="12"/>
        <v>0</v>
      </c>
      <c r="AK70" s="143">
        <f t="shared" si="13"/>
        <v>0</v>
      </c>
      <c r="AL70" s="143">
        <f t="shared" si="14"/>
        <v>0</v>
      </c>
      <c r="AM70" s="143">
        <f>IF(I70="",AL70*'Fraccion masica'!$AB$36,I70*AL70)</f>
        <v>0</v>
      </c>
      <c r="AN70" s="143">
        <f>IF(J70="",AL70*'Fraccion masica'!$AB$35,J70*AL70)</f>
        <v>0</v>
      </c>
      <c r="AO70" s="161">
        <f>IFERROR(AM70*Hoja1!$C$24/Hoja1!$C$25/Hoja1!$C$26*16.04/1000000,0)</f>
        <v>0</v>
      </c>
      <c r="AP70" s="147">
        <f>IFERROR(AN70*Hoja1!$C$24/Hoja1!$C$25/Hoja1!$C$26*44.01/1000000,0)</f>
        <v>0</v>
      </c>
    </row>
    <row r="71" spans="2:42" x14ac:dyDescent="0.75">
      <c r="B71" s="52"/>
      <c r="C71" s="52"/>
      <c r="D71" s="125"/>
      <c r="E71" s="125"/>
      <c r="F71" s="131"/>
      <c r="G71" s="92"/>
      <c r="H71" s="19"/>
      <c r="I71" s="93"/>
      <c r="J71" s="93"/>
      <c r="K71" s="122" t="str">
        <f t="shared" si="2"/>
        <v/>
      </c>
      <c r="L71" s="78">
        <f t="shared" si="3"/>
        <v>0</v>
      </c>
      <c r="M71" s="78">
        <f t="shared" si="4"/>
        <v>0</v>
      </c>
      <c r="N71" s="78">
        <f t="shared" si="5"/>
        <v>0</v>
      </c>
      <c r="O71" s="78" t="str">
        <f t="shared" si="6"/>
        <v>Factor de Emisión</v>
      </c>
      <c r="P71" s="78">
        <f t="shared" si="7"/>
        <v>0</v>
      </c>
      <c r="Q71" s="162">
        <f t="shared" si="8"/>
        <v>0</v>
      </c>
      <c r="R71" s="78">
        <f>P71+Q71*Hoja1!$C$19</f>
        <v>0</v>
      </c>
      <c r="AE71" s="143">
        <f t="shared" si="0"/>
        <v>0</v>
      </c>
      <c r="AF71" s="143">
        <f t="shared" si="1"/>
        <v>0</v>
      </c>
      <c r="AG71" s="143">
        <f t="shared" si="9"/>
        <v>0</v>
      </c>
      <c r="AH71" s="143" t="str">
        <f t="shared" si="10"/>
        <v>Factor de Emisión</v>
      </c>
      <c r="AI71" s="143">
        <f t="shared" si="11"/>
        <v>0</v>
      </c>
      <c r="AJ71" s="143">
        <f t="shared" si="12"/>
        <v>0</v>
      </c>
      <c r="AK71" s="143">
        <f t="shared" si="13"/>
        <v>0</v>
      </c>
      <c r="AL71" s="143">
        <f t="shared" si="14"/>
        <v>0</v>
      </c>
      <c r="AM71" s="143">
        <f>IF(I71="",AL71*'Fraccion masica'!$AB$36,I71*AL71)</f>
        <v>0</v>
      </c>
      <c r="AN71" s="143">
        <f>IF(J71="",AL71*'Fraccion masica'!$AB$35,J71*AL71)</f>
        <v>0</v>
      </c>
      <c r="AO71" s="161">
        <f>IFERROR(AM71*Hoja1!$C$24/Hoja1!$C$25/Hoja1!$C$26*16.04/1000000,0)</f>
        <v>0</v>
      </c>
      <c r="AP71" s="147">
        <f>IFERROR(AN71*Hoja1!$C$24/Hoja1!$C$25/Hoja1!$C$26*44.01/1000000,0)</f>
        <v>0</v>
      </c>
    </row>
    <row r="72" spans="2:42" x14ac:dyDescent="0.75">
      <c r="B72" s="52"/>
      <c r="C72" s="52"/>
      <c r="D72" s="125"/>
      <c r="E72" s="125"/>
      <c r="F72" s="131"/>
      <c r="G72" s="92"/>
      <c r="H72" s="19"/>
      <c r="I72" s="93"/>
      <c r="J72" s="93"/>
      <c r="K72" s="122" t="str">
        <f t="shared" si="2"/>
        <v/>
      </c>
      <c r="L72" s="78">
        <f t="shared" si="3"/>
        <v>0</v>
      </c>
      <c r="M72" s="78">
        <f t="shared" si="4"/>
        <v>0</v>
      </c>
      <c r="N72" s="78">
        <f t="shared" si="5"/>
        <v>0</v>
      </c>
      <c r="O72" s="78" t="str">
        <f t="shared" si="6"/>
        <v>Factor de Emisión</v>
      </c>
      <c r="P72" s="78">
        <f t="shared" si="7"/>
        <v>0</v>
      </c>
      <c r="Q72" s="162">
        <f t="shared" si="8"/>
        <v>0</v>
      </c>
      <c r="R72" s="78">
        <f>P72+Q72*Hoja1!$C$19</f>
        <v>0</v>
      </c>
      <c r="AE72" s="143">
        <f t="shared" si="0"/>
        <v>0</v>
      </c>
      <c r="AF72" s="143">
        <f t="shared" si="1"/>
        <v>0</v>
      </c>
      <c r="AG72" s="143">
        <f t="shared" si="9"/>
        <v>0</v>
      </c>
      <c r="AH72" s="143" t="str">
        <f t="shared" si="10"/>
        <v>Factor de Emisión</v>
      </c>
      <c r="AI72" s="143">
        <f t="shared" si="11"/>
        <v>0</v>
      </c>
      <c r="AJ72" s="143">
        <f t="shared" si="12"/>
        <v>0</v>
      </c>
      <c r="AK72" s="143">
        <f t="shared" si="13"/>
        <v>0</v>
      </c>
      <c r="AL72" s="143">
        <f t="shared" si="14"/>
        <v>0</v>
      </c>
      <c r="AM72" s="143">
        <f>IF(I72="",AL72*'Fraccion masica'!$AB$36,I72*AL72)</f>
        <v>0</v>
      </c>
      <c r="AN72" s="143">
        <f>IF(J72="",AL72*'Fraccion masica'!$AB$35,J72*AL72)</f>
        <v>0</v>
      </c>
      <c r="AO72" s="161">
        <f>IFERROR(AM72*Hoja1!$C$24/Hoja1!$C$25/Hoja1!$C$26*16.04/1000000,0)</f>
        <v>0</v>
      </c>
      <c r="AP72" s="147">
        <f>IFERROR(AN72*Hoja1!$C$24/Hoja1!$C$25/Hoja1!$C$26*44.01/1000000,0)</f>
        <v>0</v>
      </c>
    </row>
    <row r="73" spans="2:42" x14ac:dyDescent="0.75">
      <c r="B73" s="52"/>
      <c r="C73" s="52"/>
      <c r="D73" s="125"/>
      <c r="E73" s="125"/>
      <c r="F73" s="131"/>
      <c r="G73" s="92"/>
      <c r="H73" s="19"/>
      <c r="I73" s="93"/>
      <c r="J73" s="93"/>
      <c r="K73" s="122" t="str">
        <f t="shared" si="2"/>
        <v/>
      </c>
      <c r="L73" s="78">
        <f t="shared" si="3"/>
        <v>0</v>
      </c>
      <c r="M73" s="78">
        <f t="shared" si="4"/>
        <v>0</v>
      </c>
      <c r="N73" s="78">
        <f t="shared" si="5"/>
        <v>0</v>
      </c>
      <c r="O73" s="78" t="str">
        <f t="shared" si="6"/>
        <v>Factor de Emisión</v>
      </c>
      <c r="P73" s="78">
        <f t="shared" si="7"/>
        <v>0</v>
      </c>
      <c r="Q73" s="162">
        <f t="shared" si="8"/>
        <v>0</v>
      </c>
      <c r="R73" s="78">
        <f>P73+Q73*Hoja1!$C$19</f>
        <v>0</v>
      </c>
      <c r="AE73" s="143">
        <f t="shared" si="0"/>
        <v>0</v>
      </c>
      <c r="AF73" s="143">
        <f t="shared" si="1"/>
        <v>0</v>
      </c>
      <c r="AG73" s="143">
        <f t="shared" si="9"/>
        <v>0</v>
      </c>
      <c r="AH73" s="143" t="str">
        <f t="shared" si="10"/>
        <v>Factor de Emisión</v>
      </c>
      <c r="AI73" s="143">
        <f t="shared" si="11"/>
        <v>0</v>
      </c>
      <c r="AJ73" s="143">
        <f t="shared" si="12"/>
        <v>0</v>
      </c>
      <c r="AK73" s="143">
        <f t="shared" si="13"/>
        <v>0</v>
      </c>
      <c r="AL73" s="143">
        <f t="shared" si="14"/>
        <v>0</v>
      </c>
      <c r="AM73" s="143">
        <f>IF(I73="",AL73*'Fraccion masica'!$AB$36,I73*AL73)</f>
        <v>0</v>
      </c>
      <c r="AN73" s="143">
        <f>IF(J73="",AL73*'Fraccion masica'!$AB$35,J73*AL73)</f>
        <v>0</v>
      </c>
      <c r="AO73" s="161">
        <f>IFERROR(AM73*Hoja1!$C$24/Hoja1!$C$25/Hoja1!$C$26*16.04/1000000,0)</f>
        <v>0</v>
      </c>
      <c r="AP73" s="147">
        <f>IFERROR(AN73*Hoja1!$C$24/Hoja1!$C$25/Hoja1!$C$26*44.01/1000000,0)</f>
        <v>0</v>
      </c>
    </row>
    <row r="74" spans="2:42" x14ac:dyDescent="0.75">
      <c r="B74" s="52"/>
      <c r="C74" s="52"/>
      <c r="D74" s="125"/>
      <c r="E74" s="125"/>
      <c r="F74" s="131"/>
      <c r="G74" s="92"/>
      <c r="H74" s="19"/>
      <c r="I74" s="93"/>
      <c r="J74" s="93"/>
      <c r="K74" s="122" t="str">
        <f t="shared" si="2"/>
        <v/>
      </c>
      <c r="L74" s="78">
        <f t="shared" si="3"/>
        <v>0</v>
      </c>
      <c r="M74" s="78">
        <f t="shared" si="4"/>
        <v>0</v>
      </c>
      <c r="N74" s="78">
        <f t="shared" si="5"/>
        <v>0</v>
      </c>
      <c r="O74" s="78" t="str">
        <f t="shared" si="6"/>
        <v>Factor de Emisión</v>
      </c>
      <c r="P74" s="78">
        <f t="shared" si="7"/>
        <v>0</v>
      </c>
      <c r="Q74" s="162">
        <f t="shared" si="8"/>
        <v>0</v>
      </c>
      <c r="R74" s="78">
        <f>P74+Q74*Hoja1!$C$19</f>
        <v>0</v>
      </c>
      <c r="AE74" s="143">
        <f t="shared" si="0"/>
        <v>0</v>
      </c>
      <c r="AF74" s="143">
        <f t="shared" si="1"/>
        <v>0</v>
      </c>
      <c r="AG74" s="143">
        <f t="shared" si="9"/>
        <v>0</v>
      </c>
      <c r="AH74" s="143" t="str">
        <f t="shared" si="10"/>
        <v>Factor de Emisión</v>
      </c>
      <c r="AI74" s="143">
        <f t="shared" si="11"/>
        <v>0</v>
      </c>
      <c r="AJ74" s="143">
        <f t="shared" si="12"/>
        <v>0</v>
      </c>
      <c r="AK74" s="143">
        <f t="shared" si="13"/>
        <v>0</v>
      </c>
      <c r="AL74" s="143">
        <f t="shared" si="14"/>
        <v>0</v>
      </c>
      <c r="AM74" s="143">
        <f>IF(I74="",AL74*'Fraccion masica'!$AB$36,I74*AL74)</f>
        <v>0</v>
      </c>
      <c r="AN74" s="143">
        <f>IF(J74="",AL74*'Fraccion masica'!$AB$35,J74*AL74)</f>
        <v>0</v>
      </c>
      <c r="AO74" s="161">
        <f>IFERROR(AM74*Hoja1!$C$24/Hoja1!$C$25/Hoja1!$C$26*16.04/1000000,0)</f>
        <v>0</v>
      </c>
      <c r="AP74" s="147">
        <f>IFERROR(AN74*Hoja1!$C$24/Hoja1!$C$25/Hoja1!$C$26*44.01/1000000,0)</f>
        <v>0</v>
      </c>
    </row>
    <row r="75" spans="2:42" x14ac:dyDescent="0.75">
      <c r="B75" s="52"/>
      <c r="C75" s="52"/>
      <c r="D75" s="125"/>
      <c r="E75" s="125"/>
      <c r="F75" s="131"/>
      <c r="G75" s="92"/>
      <c r="H75" s="19"/>
      <c r="I75" s="93"/>
      <c r="J75" s="93"/>
      <c r="K75" s="122" t="str">
        <f t="shared" si="2"/>
        <v/>
      </c>
      <c r="L75" s="78">
        <f t="shared" si="3"/>
        <v>0</v>
      </c>
      <c r="M75" s="78">
        <f t="shared" si="4"/>
        <v>0</v>
      </c>
      <c r="N75" s="78">
        <f t="shared" si="5"/>
        <v>0</v>
      </c>
      <c r="O75" s="78" t="str">
        <f t="shared" si="6"/>
        <v>Factor de Emisión</v>
      </c>
      <c r="P75" s="78">
        <f t="shared" si="7"/>
        <v>0</v>
      </c>
      <c r="Q75" s="162">
        <f t="shared" si="8"/>
        <v>0</v>
      </c>
      <c r="R75" s="78">
        <f>P75+Q75*Hoja1!$C$19</f>
        <v>0</v>
      </c>
      <c r="AE75" s="143">
        <f t="shared" si="0"/>
        <v>0</v>
      </c>
      <c r="AF75" s="143">
        <f t="shared" si="1"/>
        <v>0</v>
      </c>
      <c r="AG75" s="143">
        <f t="shared" si="9"/>
        <v>0</v>
      </c>
      <c r="AH75" s="143" t="str">
        <f t="shared" si="10"/>
        <v>Factor de Emisión</v>
      </c>
      <c r="AI75" s="143">
        <f t="shared" si="11"/>
        <v>0</v>
      </c>
      <c r="AJ75" s="143">
        <f t="shared" si="12"/>
        <v>0</v>
      </c>
      <c r="AK75" s="143">
        <f t="shared" si="13"/>
        <v>0</v>
      </c>
      <c r="AL75" s="143">
        <f t="shared" si="14"/>
        <v>0</v>
      </c>
      <c r="AM75" s="143">
        <f>IF(I75="",AL75*'Fraccion masica'!$AB$36,I75*AL75)</f>
        <v>0</v>
      </c>
      <c r="AN75" s="143">
        <f>IF(J75="",AL75*'Fraccion masica'!$AB$35,J75*AL75)</f>
        <v>0</v>
      </c>
      <c r="AO75" s="161">
        <f>IFERROR(AM75*Hoja1!$C$24/Hoja1!$C$25/Hoja1!$C$26*16.04/1000000,0)</f>
        <v>0</v>
      </c>
      <c r="AP75" s="147">
        <f>IFERROR(AN75*Hoja1!$C$24/Hoja1!$C$25/Hoja1!$C$26*44.01/1000000,0)</f>
        <v>0</v>
      </c>
    </row>
    <row r="76" spans="2:42" x14ac:dyDescent="0.75">
      <c r="B76" s="52"/>
      <c r="C76" s="52"/>
      <c r="D76" s="125"/>
      <c r="E76" s="125"/>
      <c r="F76" s="131"/>
      <c r="G76" s="92"/>
      <c r="H76" s="19"/>
      <c r="I76" s="93"/>
      <c r="J76" s="93"/>
      <c r="K76" s="122" t="str">
        <f t="shared" si="2"/>
        <v/>
      </c>
      <c r="L76" s="78">
        <f t="shared" si="3"/>
        <v>0</v>
      </c>
      <c r="M76" s="78">
        <f t="shared" si="4"/>
        <v>0</v>
      </c>
      <c r="N76" s="78">
        <f t="shared" si="5"/>
        <v>0</v>
      </c>
      <c r="O76" s="78" t="str">
        <f t="shared" si="6"/>
        <v>Factor de Emisión</v>
      </c>
      <c r="P76" s="78">
        <f t="shared" si="7"/>
        <v>0</v>
      </c>
      <c r="Q76" s="162">
        <f t="shared" si="8"/>
        <v>0</v>
      </c>
      <c r="R76" s="78">
        <f>P76+Q76*Hoja1!$C$19</f>
        <v>0</v>
      </c>
      <c r="AE76" s="143">
        <f t="shared" si="0"/>
        <v>0</v>
      </c>
      <c r="AF76" s="143">
        <f t="shared" si="1"/>
        <v>0</v>
      </c>
      <c r="AG76" s="143">
        <f t="shared" si="9"/>
        <v>0</v>
      </c>
      <c r="AH76" s="143" t="str">
        <f t="shared" si="10"/>
        <v>Factor de Emisión</v>
      </c>
      <c r="AI76" s="143">
        <f t="shared" si="11"/>
        <v>0</v>
      </c>
      <c r="AJ76" s="143">
        <f t="shared" si="12"/>
        <v>0</v>
      </c>
      <c r="AK76" s="143">
        <f t="shared" si="13"/>
        <v>0</v>
      </c>
      <c r="AL76" s="143">
        <f t="shared" si="14"/>
        <v>0</v>
      </c>
      <c r="AM76" s="143">
        <f>IF(I76="",AL76*'Fraccion masica'!$AB$36,I76*AL76)</f>
        <v>0</v>
      </c>
      <c r="AN76" s="143">
        <f>IF(J76="",AL76*'Fraccion masica'!$AB$35,J76*AL76)</f>
        <v>0</v>
      </c>
      <c r="AO76" s="161">
        <f>IFERROR(AM76*Hoja1!$C$24/Hoja1!$C$25/Hoja1!$C$26*16.04/1000000,0)</f>
        <v>0</v>
      </c>
      <c r="AP76" s="147">
        <f>IFERROR(AN76*Hoja1!$C$24/Hoja1!$C$25/Hoja1!$C$26*44.01/1000000,0)</f>
        <v>0</v>
      </c>
    </row>
    <row r="77" spans="2:42" x14ac:dyDescent="0.75">
      <c r="B77" s="52"/>
      <c r="C77" s="52"/>
      <c r="D77" s="125"/>
      <c r="E77" s="125"/>
      <c r="F77" s="131"/>
      <c r="G77" s="92"/>
      <c r="H77" s="19"/>
      <c r="I77" s="93"/>
      <c r="J77" s="93"/>
      <c r="K77" s="122" t="str">
        <f t="shared" si="2"/>
        <v/>
      </c>
      <c r="L77" s="78">
        <f t="shared" si="3"/>
        <v>0</v>
      </c>
      <c r="M77" s="78">
        <f t="shared" si="4"/>
        <v>0</v>
      </c>
      <c r="N77" s="78">
        <f t="shared" si="5"/>
        <v>0</v>
      </c>
      <c r="O77" s="78" t="str">
        <f t="shared" si="6"/>
        <v>Factor de Emisión</v>
      </c>
      <c r="P77" s="78">
        <f t="shared" si="7"/>
        <v>0</v>
      </c>
      <c r="Q77" s="162">
        <f t="shared" si="8"/>
        <v>0</v>
      </c>
      <c r="R77" s="78">
        <f>P77+Q77*Hoja1!$C$19</f>
        <v>0</v>
      </c>
      <c r="AE77" s="143">
        <f t="shared" si="0"/>
        <v>0</v>
      </c>
      <c r="AF77" s="143">
        <f t="shared" si="1"/>
        <v>0</v>
      </c>
      <c r="AG77" s="143">
        <f t="shared" si="9"/>
        <v>0</v>
      </c>
      <c r="AH77" s="143" t="str">
        <f t="shared" si="10"/>
        <v>Factor de Emisión</v>
      </c>
      <c r="AI77" s="143">
        <f t="shared" si="11"/>
        <v>0</v>
      </c>
      <c r="AJ77" s="143">
        <f t="shared" si="12"/>
        <v>0</v>
      </c>
      <c r="AK77" s="143">
        <f t="shared" si="13"/>
        <v>0</v>
      </c>
      <c r="AL77" s="143">
        <f t="shared" si="14"/>
        <v>0</v>
      </c>
      <c r="AM77" s="143">
        <f>IF(I77="",AL77*'Fraccion masica'!$AB$36,I77*AL77)</f>
        <v>0</v>
      </c>
      <c r="AN77" s="143">
        <f>IF(J77="",AL77*'Fraccion masica'!$AB$35,J77*AL77)</f>
        <v>0</v>
      </c>
      <c r="AO77" s="161">
        <f>IFERROR(AM77*Hoja1!$C$24/Hoja1!$C$25/Hoja1!$C$26*16.04/1000000,0)</f>
        <v>0</v>
      </c>
      <c r="AP77" s="147">
        <f>IFERROR(AN77*Hoja1!$C$24/Hoja1!$C$25/Hoja1!$C$26*44.01/1000000,0)</f>
        <v>0</v>
      </c>
    </row>
    <row r="78" spans="2:42" x14ac:dyDescent="0.75">
      <c r="B78" s="52"/>
      <c r="C78" s="52"/>
      <c r="D78" s="125"/>
      <c r="E78" s="125"/>
      <c r="F78" s="131"/>
      <c r="G78" s="92"/>
      <c r="H78" s="19"/>
      <c r="I78" s="93"/>
      <c r="J78" s="93"/>
      <c r="K78" s="122" t="str">
        <f t="shared" si="2"/>
        <v/>
      </c>
      <c r="L78" s="78">
        <f t="shared" si="3"/>
        <v>0</v>
      </c>
      <c r="M78" s="78">
        <f t="shared" si="4"/>
        <v>0</v>
      </c>
      <c r="N78" s="78">
        <f t="shared" si="5"/>
        <v>0</v>
      </c>
      <c r="O78" s="78" t="str">
        <f t="shared" si="6"/>
        <v>Factor de Emisión</v>
      </c>
      <c r="P78" s="78">
        <f t="shared" si="7"/>
        <v>0</v>
      </c>
      <c r="Q78" s="162">
        <f t="shared" si="8"/>
        <v>0</v>
      </c>
      <c r="R78" s="78">
        <f>P78+Q78*Hoja1!$C$19</f>
        <v>0</v>
      </c>
      <c r="AE78" s="143">
        <f t="shared" si="0"/>
        <v>0</v>
      </c>
      <c r="AF78" s="143">
        <f t="shared" si="1"/>
        <v>0</v>
      </c>
      <c r="AG78" s="143">
        <f t="shared" si="9"/>
        <v>0</v>
      </c>
      <c r="AH78" s="143" t="str">
        <f t="shared" si="10"/>
        <v>Factor de Emisión</v>
      </c>
      <c r="AI78" s="143">
        <f t="shared" si="11"/>
        <v>0</v>
      </c>
      <c r="AJ78" s="143">
        <f t="shared" si="12"/>
        <v>0</v>
      </c>
      <c r="AK78" s="143">
        <f t="shared" si="13"/>
        <v>0</v>
      </c>
      <c r="AL78" s="143">
        <f t="shared" si="14"/>
        <v>0</v>
      </c>
      <c r="AM78" s="143">
        <f>IF(I78="",AL78*'Fraccion masica'!$AB$36,I78*AL78)</f>
        <v>0</v>
      </c>
      <c r="AN78" s="143">
        <f>IF(J78="",AL78*'Fraccion masica'!$AB$35,J78*AL78)</f>
        <v>0</v>
      </c>
      <c r="AO78" s="161">
        <f>IFERROR(AM78*Hoja1!$C$24/Hoja1!$C$25/Hoja1!$C$26*16.04/1000000,0)</f>
        <v>0</v>
      </c>
      <c r="AP78" s="147">
        <f>IFERROR(AN78*Hoja1!$C$24/Hoja1!$C$25/Hoja1!$C$26*44.01/1000000,0)</f>
        <v>0</v>
      </c>
    </row>
    <row r="79" spans="2:42" x14ac:dyDescent="0.75">
      <c r="B79" s="52"/>
      <c r="C79" s="52"/>
      <c r="D79" s="125"/>
      <c r="E79" s="125"/>
      <c r="F79" s="131"/>
      <c r="G79" s="92"/>
      <c r="H79" s="19"/>
      <c r="I79" s="93"/>
      <c r="J79" s="93"/>
      <c r="K79" s="122" t="str">
        <f t="shared" si="2"/>
        <v/>
      </c>
      <c r="L79" s="78">
        <f t="shared" si="3"/>
        <v>0</v>
      </c>
      <c r="M79" s="78">
        <f t="shared" si="4"/>
        <v>0</v>
      </c>
      <c r="N79" s="78">
        <f t="shared" si="5"/>
        <v>0</v>
      </c>
      <c r="O79" s="78" t="str">
        <f t="shared" si="6"/>
        <v>Factor de Emisión</v>
      </c>
      <c r="P79" s="78">
        <f t="shared" si="7"/>
        <v>0</v>
      </c>
      <c r="Q79" s="162">
        <f t="shared" si="8"/>
        <v>0</v>
      </c>
      <c r="R79" s="78">
        <f>P79+Q79*Hoja1!$C$19</f>
        <v>0</v>
      </c>
      <c r="AE79" s="143">
        <f t="shared" si="0"/>
        <v>0</v>
      </c>
      <c r="AF79" s="143">
        <f t="shared" si="1"/>
        <v>0</v>
      </c>
      <c r="AG79" s="143">
        <f t="shared" si="9"/>
        <v>0</v>
      </c>
      <c r="AH79" s="143" t="str">
        <f t="shared" si="10"/>
        <v>Factor de Emisión</v>
      </c>
      <c r="AI79" s="143">
        <f t="shared" si="11"/>
        <v>0</v>
      </c>
      <c r="AJ79" s="143">
        <f t="shared" si="12"/>
        <v>0</v>
      </c>
      <c r="AK79" s="143">
        <f t="shared" si="13"/>
        <v>0</v>
      </c>
      <c r="AL79" s="143">
        <f t="shared" si="14"/>
        <v>0</v>
      </c>
      <c r="AM79" s="143">
        <f>IF(I79="",AL79*'Fraccion masica'!$AB$36,I79*AL79)</f>
        <v>0</v>
      </c>
      <c r="AN79" s="143">
        <f>IF(J79="",AL79*'Fraccion masica'!$AB$35,J79*AL79)</f>
        <v>0</v>
      </c>
      <c r="AO79" s="161">
        <f>IFERROR(AM79*Hoja1!$C$24/Hoja1!$C$25/Hoja1!$C$26*16.04/1000000,0)</f>
        <v>0</v>
      </c>
      <c r="AP79" s="147">
        <f>IFERROR(AN79*Hoja1!$C$24/Hoja1!$C$25/Hoja1!$C$26*44.01/1000000,0)</f>
        <v>0</v>
      </c>
    </row>
    <row r="80" spans="2:42" x14ac:dyDescent="0.75">
      <c r="B80" s="52"/>
      <c r="C80" s="52"/>
      <c r="D80" s="125"/>
      <c r="E80" s="125"/>
      <c r="F80" s="131"/>
      <c r="G80" s="92"/>
      <c r="H80" s="19"/>
      <c r="I80" s="93"/>
      <c r="J80" s="93"/>
      <c r="K80" s="122" t="str">
        <f t="shared" si="2"/>
        <v/>
      </c>
      <c r="L80" s="78">
        <f t="shared" si="3"/>
        <v>0</v>
      </c>
      <c r="M80" s="78">
        <f t="shared" si="4"/>
        <v>0</v>
      </c>
      <c r="N80" s="78">
        <f t="shared" si="5"/>
        <v>0</v>
      </c>
      <c r="O80" s="78" t="str">
        <f t="shared" si="6"/>
        <v>Factor de Emisión</v>
      </c>
      <c r="P80" s="78">
        <f t="shared" si="7"/>
        <v>0</v>
      </c>
      <c r="Q80" s="162">
        <f t="shared" si="8"/>
        <v>0</v>
      </c>
      <c r="R80" s="78">
        <f>P80+Q80*Hoja1!$C$19</f>
        <v>0</v>
      </c>
      <c r="AE80" s="143">
        <f t="shared" si="0"/>
        <v>0</v>
      </c>
      <c r="AF80" s="143">
        <f t="shared" si="1"/>
        <v>0</v>
      </c>
      <c r="AG80" s="143">
        <f t="shared" si="9"/>
        <v>0</v>
      </c>
      <c r="AH80" s="143" t="str">
        <f t="shared" si="10"/>
        <v>Factor de Emisión</v>
      </c>
      <c r="AI80" s="143">
        <f t="shared" si="11"/>
        <v>0</v>
      </c>
      <c r="AJ80" s="143">
        <f t="shared" si="12"/>
        <v>0</v>
      </c>
      <c r="AK80" s="143">
        <f t="shared" si="13"/>
        <v>0</v>
      </c>
      <c r="AL80" s="143">
        <f t="shared" si="14"/>
        <v>0</v>
      </c>
      <c r="AM80" s="143">
        <f>IF(I80="",AL80*'Fraccion masica'!$AB$36,I80*AL80)</f>
        <v>0</v>
      </c>
      <c r="AN80" s="143">
        <f>IF(J80="",AL80*'Fraccion masica'!$AB$35,J80*AL80)</f>
        <v>0</v>
      </c>
      <c r="AO80" s="161">
        <f>IFERROR(AM80*Hoja1!$C$24/Hoja1!$C$25/Hoja1!$C$26*16.04/1000000,0)</f>
        <v>0</v>
      </c>
      <c r="AP80" s="147">
        <f>IFERROR(AN80*Hoja1!$C$24/Hoja1!$C$25/Hoja1!$C$26*44.01/1000000,0)</f>
        <v>0</v>
      </c>
    </row>
    <row r="81" spans="2:42" x14ac:dyDescent="0.75">
      <c r="B81" s="52"/>
      <c r="C81" s="52"/>
      <c r="D81" s="125"/>
      <c r="E81" s="125"/>
      <c r="F81" s="131"/>
      <c r="G81" s="92"/>
      <c r="H81" s="19"/>
      <c r="I81" s="93"/>
      <c r="J81" s="93"/>
      <c r="K81" s="122" t="str">
        <f t="shared" si="2"/>
        <v/>
      </c>
      <c r="L81" s="78">
        <f t="shared" si="3"/>
        <v>0</v>
      </c>
      <c r="M81" s="78">
        <f t="shared" si="4"/>
        <v>0</v>
      </c>
      <c r="N81" s="78">
        <f t="shared" si="5"/>
        <v>0</v>
      </c>
      <c r="O81" s="78" t="str">
        <f t="shared" si="6"/>
        <v>Factor de Emisión</v>
      </c>
      <c r="P81" s="78">
        <f t="shared" si="7"/>
        <v>0</v>
      </c>
      <c r="Q81" s="162">
        <f t="shared" si="8"/>
        <v>0</v>
      </c>
      <c r="R81" s="78">
        <f>P81+Q81*Hoja1!$C$19</f>
        <v>0</v>
      </c>
      <c r="AE81" s="143">
        <f t="shared" si="0"/>
        <v>0</v>
      </c>
      <c r="AF81" s="143">
        <f t="shared" si="1"/>
        <v>0</v>
      </c>
      <c r="AG81" s="143">
        <f t="shared" si="9"/>
        <v>0</v>
      </c>
      <c r="AH81" s="143" t="str">
        <f t="shared" si="10"/>
        <v>Factor de Emisión</v>
      </c>
      <c r="AI81" s="143">
        <f t="shared" si="11"/>
        <v>0</v>
      </c>
      <c r="AJ81" s="143">
        <f t="shared" si="12"/>
        <v>0</v>
      </c>
      <c r="AK81" s="143">
        <f t="shared" si="13"/>
        <v>0</v>
      </c>
      <c r="AL81" s="143">
        <f t="shared" si="14"/>
        <v>0</v>
      </c>
      <c r="AM81" s="143">
        <f>IF(I81="",AL81*'Fraccion masica'!$AB$36,I81*AL81)</f>
        <v>0</v>
      </c>
      <c r="AN81" s="143">
        <f>IF(J81="",AL81*'Fraccion masica'!$AB$35,J81*AL81)</f>
        <v>0</v>
      </c>
      <c r="AO81" s="161">
        <f>IFERROR(AM81*Hoja1!$C$24/Hoja1!$C$25/Hoja1!$C$26*16.04/1000000,0)</f>
        <v>0</v>
      </c>
      <c r="AP81" s="147">
        <f>IFERROR(AN81*Hoja1!$C$24/Hoja1!$C$25/Hoja1!$C$26*44.01/1000000,0)</f>
        <v>0</v>
      </c>
    </row>
    <row r="82" spans="2:42" x14ac:dyDescent="0.75">
      <c r="B82" s="52"/>
      <c r="C82" s="52"/>
      <c r="D82" s="125"/>
      <c r="E82" s="125"/>
      <c r="F82" s="131"/>
      <c r="G82" s="92"/>
      <c r="H82" s="19"/>
      <c r="I82" s="93"/>
      <c r="J82" s="93"/>
      <c r="K82" s="122" t="str">
        <f t="shared" si="2"/>
        <v/>
      </c>
      <c r="L82" s="78">
        <f t="shared" si="3"/>
        <v>0</v>
      </c>
      <c r="M82" s="78">
        <f t="shared" si="4"/>
        <v>0</v>
      </c>
      <c r="N82" s="78">
        <f t="shared" si="5"/>
        <v>0</v>
      </c>
      <c r="O82" s="78" t="str">
        <f t="shared" si="6"/>
        <v>Factor de Emisión</v>
      </c>
      <c r="P82" s="78">
        <f t="shared" si="7"/>
        <v>0</v>
      </c>
      <c r="Q82" s="162">
        <f t="shared" si="8"/>
        <v>0</v>
      </c>
      <c r="R82" s="78">
        <f>P82+Q82*Hoja1!$C$19</f>
        <v>0</v>
      </c>
      <c r="AE82" s="143">
        <f t="shared" si="0"/>
        <v>0</v>
      </c>
      <c r="AF82" s="143">
        <f t="shared" si="1"/>
        <v>0</v>
      </c>
      <c r="AG82" s="143">
        <f t="shared" si="9"/>
        <v>0</v>
      </c>
      <c r="AH82" s="143" t="str">
        <f t="shared" si="10"/>
        <v>Factor de Emisión</v>
      </c>
      <c r="AI82" s="143">
        <f t="shared" si="11"/>
        <v>0</v>
      </c>
      <c r="AJ82" s="143">
        <f t="shared" si="12"/>
        <v>0</v>
      </c>
      <c r="AK82" s="143">
        <f t="shared" si="13"/>
        <v>0</v>
      </c>
      <c r="AL82" s="143">
        <f t="shared" si="14"/>
        <v>0</v>
      </c>
      <c r="AM82" s="143">
        <f>IF(I82="",AL82*'Fraccion masica'!$AB$36,I82*AL82)</f>
        <v>0</v>
      </c>
      <c r="AN82" s="143">
        <f>IF(J82="",AL82*'Fraccion masica'!$AB$35,J82*AL82)</f>
        <v>0</v>
      </c>
      <c r="AO82" s="161">
        <f>IFERROR(AM82*Hoja1!$C$24/Hoja1!$C$25/Hoja1!$C$26*16.04/1000000,0)</f>
        <v>0</v>
      </c>
      <c r="AP82" s="147">
        <f>IFERROR(AN82*Hoja1!$C$24/Hoja1!$C$25/Hoja1!$C$26*44.01/1000000,0)</f>
        <v>0</v>
      </c>
    </row>
    <row r="83" spans="2:42" x14ac:dyDescent="0.75">
      <c r="B83" s="52"/>
      <c r="C83" s="52"/>
      <c r="D83" s="125"/>
      <c r="E83" s="125"/>
      <c r="F83" s="131"/>
      <c r="G83" s="92"/>
      <c r="H83" s="19"/>
      <c r="I83" s="93"/>
      <c r="J83" s="93"/>
      <c r="K83" s="122" t="str">
        <f t="shared" si="2"/>
        <v/>
      </c>
      <c r="L83" s="78">
        <f t="shared" si="3"/>
        <v>0</v>
      </c>
      <c r="M83" s="78">
        <f t="shared" si="4"/>
        <v>0</v>
      </c>
      <c r="N83" s="78">
        <f t="shared" si="5"/>
        <v>0</v>
      </c>
      <c r="O83" s="78" t="str">
        <f t="shared" si="6"/>
        <v>Factor de Emisión</v>
      </c>
      <c r="P83" s="78">
        <f t="shared" si="7"/>
        <v>0</v>
      </c>
      <c r="Q83" s="162">
        <f t="shared" si="8"/>
        <v>0</v>
      </c>
      <c r="R83" s="78">
        <f>P83+Q83*Hoja1!$C$19</f>
        <v>0</v>
      </c>
      <c r="AE83" s="143">
        <f t="shared" si="0"/>
        <v>0</v>
      </c>
      <c r="AF83" s="143">
        <f t="shared" si="1"/>
        <v>0</v>
      </c>
      <c r="AG83" s="143">
        <f t="shared" si="9"/>
        <v>0</v>
      </c>
      <c r="AH83" s="143" t="str">
        <f t="shared" si="10"/>
        <v>Factor de Emisión</v>
      </c>
      <c r="AI83" s="143">
        <f t="shared" si="11"/>
        <v>0</v>
      </c>
      <c r="AJ83" s="143">
        <f t="shared" si="12"/>
        <v>0</v>
      </c>
      <c r="AK83" s="143">
        <f t="shared" si="13"/>
        <v>0</v>
      </c>
      <c r="AL83" s="143">
        <f t="shared" si="14"/>
        <v>0</v>
      </c>
      <c r="AM83" s="143">
        <f>IF(I83="",AL83*'Fraccion masica'!$AB$36,I83*AL83)</f>
        <v>0</v>
      </c>
      <c r="AN83" s="143">
        <f>IF(J83="",AL83*'Fraccion masica'!$AB$35,J83*AL83)</f>
        <v>0</v>
      </c>
      <c r="AO83" s="161">
        <f>IFERROR(AM83*Hoja1!$C$24/Hoja1!$C$25/Hoja1!$C$26*16.04/1000000,0)</f>
        <v>0</v>
      </c>
      <c r="AP83" s="147">
        <f>IFERROR(AN83*Hoja1!$C$24/Hoja1!$C$25/Hoja1!$C$26*44.01/1000000,0)</f>
        <v>0</v>
      </c>
    </row>
    <row r="84" spans="2:42" x14ac:dyDescent="0.75">
      <c r="B84" s="52"/>
      <c r="C84" s="52"/>
      <c r="D84" s="125"/>
      <c r="E84" s="125"/>
      <c r="F84" s="131"/>
      <c r="G84" s="92"/>
      <c r="H84" s="19"/>
      <c r="I84" s="93"/>
      <c r="J84" s="93"/>
      <c r="K84" s="122" t="str">
        <f t="shared" si="2"/>
        <v/>
      </c>
      <c r="L84" s="78">
        <f t="shared" si="3"/>
        <v>0</v>
      </c>
      <c r="M84" s="78">
        <f t="shared" si="4"/>
        <v>0</v>
      </c>
      <c r="N84" s="78">
        <f t="shared" si="5"/>
        <v>0</v>
      </c>
      <c r="O84" s="78" t="str">
        <f t="shared" si="6"/>
        <v>Factor de Emisión</v>
      </c>
      <c r="P84" s="78">
        <f t="shared" si="7"/>
        <v>0</v>
      </c>
      <c r="Q84" s="162">
        <f t="shared" si="8"/>
        <v>0</v>
      </c>
      <c r="R84" s="78">
        <f>P84+Q84*Hoja1!$C$19</f>
        <v>0</v>
      </c>
      <c r="AE84" s="143">
        <f t="shared" si="0"/>
        <v>0</v>
      </c>
      <c r="AF84" s="143">
        <f t="shared" si="1"/>
        <v>0</v>
      </c>
      <c r="AG84" s="143">
        <f t="shared" si="9"/>
        <v>0</v>
      </c>
      <c r="AH84" s="143" t="str">
        <f t="shared" si="10"/>
        <v>Factor de Emisión</v>
      </c>
      <c r="AI84" s="143">
        <f t="shared" si="11"/>
        <v>0</v>
      </c>
      <c r="AJ84" s="143">
        <f t="shared" si="12"/>
        <v>0</v>
      </c>
      <c r="AK84" s="143">
        <f t="shared" si="13"/>
        <v>0</v>
      </c>
      <c r="AL84" s="143">
        <f t="shared" si="14"/>
        <v>0</v>
      </c>
      <c r="AM84" s="143">
        <f>IF(I84="",AL84*'Fraccion masica'!$AB$36,I84*AL84)</f>
        <v>0</v>
      </c>
      <c r="AN84" s="143">
        <f>IF(J84="",AL84*'Fraccion masica'!$AB$35,J84*AL84)</f>
        <v>0</v>
      </c>
      <c r="AO84" s="161">
        <f>IFERROR(AM84*Hoja1!$C$24/Hoja1!$C$25/Hoja1!$C$26*16.04/1000000,0)</f>
        <v>0</v>
      </c>
      <c r="AP84" s="147">
        <f>IFERROR(AN84*Hoja1!$C$24/Hoja1!$C$25/Hoja1!$C$26*44.01/1000000,0)</f>
        <v>0</v>
      </c>
    </row>
    <row r="85" spans="2:42" x14ac:dyDescent="0.75">
      <c r="B85" s="52"/>
      <c r="C85" s="52"/>
      <c r="D85" s="125"/>
      <c r="E85" s="125"/>
      <c r="F85" s="131"/>
      <c r="G85" s="92"/>
      <c r="H85" s="19"/>
      <c r="I85" s="93"/>
      <c r="J85" s="93"/>
      <c r="K85" s="122" t="str">
        <f t="shared" si="2"/>
        <v/>
      </c>
      <c r="L85" s="78">
        <f t="shared" si="3"/>
        <v>0</v>
      </c>
      <c r="M85" s="78">
        <f t="shared" si="4"/>
        <v>0</v>
      </c>
      <c r="N85" s="78">
        <f t="shared" si="5"/>
        <v>0</v>
      </c>
      <c r="O85" s="78" t="str">
        <f t="shared" si="6"/>
        <v>Factor de Emisión</v>
      </c>
      <c r="P85" s="78">
        <f t="shared" si="7"/>
        <v>0</v>
      </c>
      <c r="Q85" s="162">
        <f t="shared" si="8"/>
        <v>0</v>
      </c>
      <c r="R85" s="78">
        <f>P85+Q85*Hoja1!$C$19</f>
        <v>0</v>
      </c>
      <c r="AE85" s="143">
        <f t="shared" si="0"/>
        <v>0</v>
      </c>
      <c r="AF85" s="143">
        <f t="shared" si="1"/>
        <v>0</v>
      </c>
      <c r="AG85" s="143">
        <f t="shared" si="9"/>
        <v>0</v>
      </c>
      <c r="AH85" s="143" t="str">
        <f t="shared" si="10"/>
        <v>Factor de Emisión</v>
      </c>
      <c r="AI85" s="143">
        <f t="shared" si="11"/>
        <v>0</v>
      </c>
      <c r="AJ85" s="143">
        <f t="shared" si="12"/>
        <v>0</v>
      </c>
      <c r="AK85" s="143">
        <f t="shared" si="13"/>
        <v>0</v>
      </c>
      <c r="AL85" s="143">
        <f t="shared" si="14"/>
        <v>0</v>
      </c>
      <c r="AM85" s="143">
        <f>IF(I85="",AL85*'Fraccion masica'!$AB$36,I85*AL85)</f>
        <v>0</v>
      </c>
      <c r="AN85" s="143">
        <f>IF(J85="",AL85*'Fraccion masica'!$AB$35,J85*AL85)</f>
        <v>0</v>
      </c>
      <c r="AO85" s="161">
        <f>IFERROR(AM85*Hoja1!$C$24/Hoja1!$C$25/Hoja1!$C$26*16.04/1000000,0)</f>
        <v>0</v>
      </c>
      <c r="AP85" s="147">
        <f>IFERROR(AN85*Hoja1!$C$24/Hoja1!$C$25/Hoja1!$C$26*44.01/1000000,0)</f>
        <v>0</v>
      </c>
    </row>
    <row r="86" spans="2:42" x14ac:dyDescent="0.75">
      <c r="B86" s="52"/>
      <c r="C86" s="52"/>
      <c r="D86" s="125"/>
      <c r="E86" s="125"/>
      <c r="F86" s="131"/>
      <c r="G86" s="92"/>
      <c r="H86" s="19"/>
      <c r="I86" s="93"/>
      <c r="J86" s="93"/>
      <c r="K86" s="122" t="str">
        <f t="shared" si="2"/>
        <v/>
      </c>
      <c r="L86" s="78">
        <f t="shared" si="3"/>
        <v>0</v>
      </c>
      <c r="M86" s="78">
        <f t="shared" si="4"/>
        <v>0</v>
      </c>
      <c r="N86" s="78">
        <f t="shared" si="5"/>
        <v>0</v>
      </c>
      <c r="O86" s="78" t="str">
        <f t="shared" si="6"/>
        <v>Factor de Emisión</v>
      </c>
      <c r="P86" s="78">
        <f t="shared" si="7"/>
        <v>0</v>
      </c>
      <c r="Q86" s="162">
        <f t="shared" si="8"/>
        <v>0</v>
      </c>
      <c r="R86" s="78">
        <f>P86+Q86*Hoja1!$C$19</f>
        <v>0</v>
      </c>
      <c r="AE86" s="143">
        <f t="shared" si="0"/>
        <v>0</v>
      </c>
      <c r="AF86" s="143">
        <f t="shared" si="1"/>
        <v>0</v>
      </c>
      <c r="AG86" s="143">
        <f t="shared" si="9"/>
        <v>0</v>
      </c>
      <c r="AH86" s="143" t="str">
        <f t="shared" si="10"/>
        <v>Factor de Emisión</v>
      </c>
      <c r="AI86" s="143">
        <f t="shared" si="11"/>
        <v>0</v>
      </c>
      <c r="AJ86" s="143">
        <f t="shared" si="12"/>
        <v>0</v>
      </c>
      <c r="AK86" s="143">
        <f t="shared" si="13"/>
        <v>0</v>
      </c>
      <c r="AL86" s="143">
        <f t="shared" si="14"/>
        <v>0</v>
      </c>
      <c r="AM86" s="143">
        <f>IF(I86="",AL86*'Fraccion masica'!$AB$36,I86*AL86)</f>
        <v>0</v>
      </c>
      <c r="AN86" s="143">
        <f>IF(J86="",AL86*'Fraccion masica'!$AB$35,J86*AL86)</f>
        <v>0</v>
      </c>
      <c r="AO86" s="161">
        <f>IFERROR(AM86*Hoja1!$C$24/Hoja1!$C$25/Hoja1!$C$26*16.04/1000000,0)</f>
        <v>0</v>
      </c>
      <c r="AP86" s="147">
        <f>IFERROR(AN86*Hoja1!$C$24/Hoja1!$C$25/Hoja1!$C$26*44.01/1000000,0)</f>
        <v>0</v>
      </c>
    </row>
    <row r="87" spans="2:42" x14ac:dyDescent="0.75">
      <c r="B87" s="52"/>
      <c r="C87" s="52"/>
      <c r="D87" s="125"/>
      <c r="E87" s="125"/>
      <c r="F87" s="131"/>
      <c r="G87" s="92"/>
      <c r="H87" s="19"/>
      <c r="I87" s="93"/>
      <c r="J87" s="93"/>
      <c r="K87" s="122" t="str">
        <f t="shared" si="2"/>
        <v/>
      </c>
      <c r="L87" s="78">
        <f t="shared" si="3"/>
        <v>0</v>
      </c>
      <c r="M87" s="78">
        <f t="shared" si="4"/>
        <v>0</v>
      </c>
      <c r="N87" s="78">
        <f t="shared" si="5"/>
        <v>0</v>
      </c>
      <c r="O87" s="78" t="str">
        <f t="shared" si="6"/>
        <v>Factor de Emisión</v>
      </c>
      <c r="P87" s="78">
        <f t="shared" si="7"/>
        <v>0</v>
      </c>
      <c r="Q87" s="162">
        <f t="shared" si="8"/>
        <v>0</v>
      </c>
      <c r="R87" s="78">
        <f>P87+Q87*Hoja1!$C$19</f>
        <v>0</v>
      </c>
      <c r="AE87" s="143">
        <f t="shared" si="0"/>
        <v>0</v>
      </c>
      <c r="AF87" s="143">
        <f t="shared" si="1"/>
        <v>0</v>
      </c>
      <c r="AG87" s="143">
        <f t="shared" si="9"/>
        <v>0</v>
      </c>
      <c r="AH87" s="143" t="str">
        <f t="shared" si="10"/>
        <v>Factor de Emisión</v>
      </c>
      <c r="AI87" s="143">
        <f t="shared" si="11"/>
        <v>0</v>
      </c>
      <c r="AJ87" s="143">
        <f t="shared" si="12"/>
        <v>0</v>
      </c>
      <c r="AK87" s="143">
        <f t="shared" si="13"/>
        <v>0</v>
      </c>
      <c r="AL87" s="143">
        <f t="shared" si="14"/>
        <v>0</v>
      </c>
      <c r="AM87" s="143">
        <f>IF(I87="",AL87*'Fraccion masica'!$AB$36,I87*AL87)</f>
        <v>0</v>
      </c>
      <c r="AN87" s="143">
        <f>IF(J87="",AL87*'Fraccion masica'!$AB$35,J87*AL87)</f>
        <v>0</v>
      </c>
      <c r="AO87" s="161">
        <f>IFERROR(AM87*Hoja1!$C$24/Hoja1!$C$25/Hoja1!$C$26*16.04/1000000,0)</f>
        <v>0</v>
      </c>
      <c r="AP87" s="147">
        <f>IFERROR(AN87*Hoja1!$C$24/Hoja1!$C$25/Hoja1!$C$26*44.01/1000000,0)</f>
        <v>0</v>
      </c>
    </row>
    <row r="88" spans="2:42" x14ac:dyDescent="0.75">
      <c r="B88" s="52"/>
      <c r="C88" s="52"/>
      <c r="D88" s="125"/>
      <c r="E88" s="125"/>
      <c r="F88" s="131"/>
      <c r="G88" s="92"/>
      <c r="H88" s="19"/>
      <c r="I88" s="93"/>
      <c r="J88" s="93"/>
      <c r="K88" s="122" t="str">
        <f t="shared" si="2"/>
        <v/>
      </c>
      <c r="L88" s="78">
        <f t="shared" si="3"/>
        <v>0</v>
      </c>
      <c r="M88" s="78">
        <f t="shared" si="4"/>
        <v>0</v>
      </c>
      <c r="N88" s="78">
        <f t="shared" si="5"/>
        <v>0</v>
      </c>
      <c r="O88" s="78" t="str">
        <f t="shared" si="6"/>
        <v>Factor de Emisión</v>
      </c>
      <c r="P88" s="78">
        <f t="shared" si="7"/>
        <v>0</v>
      </c>
      <c r="Q88" s="162">
        <f t="shared" si="8"/>
        <v>0</v>
      </c>
      <c r="R88" s="78">
        <f>P88+Q88*Hoja1!$C$19</f>
        <v>0</v>
      </c>
      <c r="AE88" s="143">
        <f t="shared" si="0"/>
        <v>0</v>
      </c>
      <c r="AF88" s="143">
        <f t="shared" si="1"/>
        <v>0</v>
      </c>
      <c r="AG88" s="143">
        <f t="shared" si="9"/>
        <v>0</v>
      </c>
      <c r="AH88" s="143" t="str">
        <f t="shared" si="10"/>
        <v>Factor de Emisión</v>
      </c>
      <c r="AI88" s="143">
        <f t="shared" si="11"/>
        <v>0</v>
      </c>
      <c r="AJ88" s="143">
        <f t="shared" si="12"/>
        <v>0</v>
      </c>
      <c r="AK88" s="143">
        <f t="shared" si="13"/>
        <v>0</v>
      </c>
      <c r="AL88" s="143">
        <f t="shared" si="14"/>
        <v>0</v>
      </c>
      <c r="AM88" s="143">
        <f>IF(I88="",AL88*'Fraccion masica'!$AB$36,I88*AL88)</f>
        <v>0</v>
      </c>
      <c r="AN88" s="143">
        <f>IF(J88="",AL88*'Fraccion masica'!$AB$35,J88*AL88)</f>
        <v>0</v>
      </c>
      <c r="AO88" s="161">
        <f>IFERROR(AM88*Hoja1!$C$24/Hoja1!$C$25/Hoja1!$C$26*16.04/1000000,0)</f>
        <v>0</v>
      </c>
      <c r="AP88" s="147">
        <f>IFERROR(AN88*Hoja1!$C$24/Hoja1!$C$25/Hoja1!$C$26*44.01/1000000,0)</f>
        <v>0</v>
      </c>
    </row>
    <row r="89" spans="2:42" x14ac:dyDescent="0.75">
      <c r="B89" s="52"/>
      <c r="C89" s="52"/>
      <c r="D89" s="125"/>
      <c r="E89" s="125"/>
      <c r="F89" s="131"/>
      <c r="G89" s="92"/>
      <c r="H89" s="19"/>
      <c r="I89" s="93"/>
      <c r="J89" s="93"/>
      <c r="K89" s="122" t="str">
        <f t="shared" si="2"/>
        <v/>
      </c>
      <c r="L89" s="78">
        <f t="shared" si="3"/>
        <v>0</v>
      </c>
      <c r="M89" s="78">
        <f t="shared" si="4"/>
        <v>0</v>
      </c>
      <c r="N89" s="78">
        <f t="shared" si="5"/>
        <v>0</v>
      </c>
      <c r="O89" s="78" t="str">
        <f t="shared" si="6"/>
        <v>Factor de Emisión</v>
      </c>
      <c r="P89" s="78">
        <f t="shared" si="7"/>
        <v>0</v>
      </c>
      <c r="Q89" s="162">
        <f t="shared" si="8"/>
        <v>0</v>
      </c>
      <c r="R89" s="78">
        <f>P89+Q89*Hoja1!$C$19</f>
        <v>0</v>
      </c>
      <c r="AE89" s="143">
        <f t="shared" ref="AE89:AE120" si="15">B89</f>
        <v>0</v>
      </c>
      <c r="AF89" s="143">
        <f t="shared" ref="AF89:AF120" si="16">G89*C89</f>
        <v>0</v>
      </c>
      <c r="AG89" s="143">
        <f t="shared" ref="AG89:AG120" si="17">IF(H89="X",28.4*C89,0)</f>
        <v>0</v>
      </c>
      <c r="AH89" s="143" t="str">
        <f t="shared" si="10"/>
        <v>Factor de Emisión</v>
      </c>
      <c r="AI89" s="143">
        <f t="shared" si="11"/>
        <v>0</v>
      </c>
      <c r="AJ89" s="143">
        <f t="shared" si="12"/>
        <v>0</v>
      </c>
      <c r="AK89" s="143">
        <f t="shared" si="13"/>
        <v>0</v>
      </c>
      <c r="AL89" s="143">
        <f t="shared" si="14"/>
        <v>0</v>
      </c>
      <c r="AM89" s="143">
        <f>IF(I89="",AL89*'Fraccion masica'!$AB$36,I89*AL89)</f>
        <v>0</v>
      </c>
      <c r="AN89" s="143">
        <f>IF(J89="",AL89*'Fraccion masica'!$AB$35,J89*AL89)</f>
        <v>0</v>
      </c>
      <c r="AO89" s="161">
        <f>IFERROR(AM89*Hoja1!$C$24/Hoja1!$C$25/Hoja1!$C$26*16.04/1000000,0)</f>
        <v>0</v>
      </c>
      <c r="AP89" s="147">
        <f>IFERROR(AN89*Hoja1!$C$24/Hoja1!$C$25/Hoja1!$C$26*44.01/1000000,0)</f>
        <v>0</v>
      </c>
    </row>
    <row r="90" spans="2:42" x14ac:dyDescent="0.75">
      <c r="B90" s="52"/>
      <c r="C90" s="52"/>
      <c r="D90" s="125"/>
      <c r="E90" s="125"/>
      <c r="F90" s="131"/>
      <c r="G90" s="92"/>
      <c r="H90" s="19"/>
      <c r="I90" s="93"/>
      <c r="J90" s="93"/>
      <c r="K90" s="122" t="str">
        <f t="shared" si="2"/>
        <v/>
      </c>
      <c r="L90" s="78">
        <f t="shared" si="3"/>
        <v>0</v>
      </c>
      <c r="M90" s="78">
        <f t="shared" si="4"/>
        <v>0</v>
      </c>
      <c r="N90" s="78">
        <f t="shared" si="5"/>
        <v>0</v>
      </c>
      <c r="O90" s="78" t="str">
        <f t="shared" si="6"/>
        <v>Factor de Emisión</v>
      </c>
      <c r="P90" s="78">
        <f t="shared" si="7"/>
        <v>0</v>
      </c>
      <c r="Q90" s="162">
        <f t="shared" si="8"/>
        <v>0</v>
      </c>
      <c r="R90" s="78">
        <f>P90+Q90*Hoja1!$C$19</f>
        <v>0</v>
      </c>
      <c r="AE90" s="143">
        <f t="shared" si="15"/>
        <v>0</v>
      </c>
      <c r="AF90" s="143">
        <f t="shared" si="16"/>
        <v>0</v>
      </c>
      <c r="AG90" s="143">
        <f t="shared" si="17"/>
        <v>0</v>
      </c>
      <c r="AH90" s="143" t="str">
        <f t="shared" si="10"/>
        <v>Factor de Emisión</v>
      </c>
      <c r="AI90" s="143">
        <f t="shared" si="11"/>
        <v>0</v>
      </c>
      <c r="AJ90" s="143">
        <f t="shared" si="12"/>
        <v>0</v>
      </c>
      <c r="AK90" s="143">
        <f t="shared" si="13"/>
        <v>0</v>
      </c>
      <c r="AL90" s="143">
        <f t="shared" si="14"/>
        <v>0</v>
      </c>
      <c r="AM90" s="143">
        <f>IF(I90="",AL90*'Fraccion masica'!$AB$36,I90*AL90)</f>
        <v>0</v>
      </c>
      <c r="AN90" s="143">
        <f>IF(J90="",AL90*'Fraccion masica'!$AB$35,J90*AL90)</f>
        <v>0</v>
      </c>
      <c r="AO90" s="161">
        <f>IFERROR(AM90*Hoja1!$C$24/Hoja1!$C$25/Hoja1!$C$26*16.04/1000000,0)</f>
        <v>0</v>
      </c>
      <c r="AP90" s="147">
        <f>IFERROR(AN90*Hoja1!$C$24/Hoja1!$C$25/Hoja1!$C$26*44.01/1000000,0)</f>
        <v>0</v>
      </c>
    </row>
    <row r="91" spans="2:42" x14ac:dyDescent="0.75">
      <c r="B91" s="52"/>
      <c r="C91" s="52"/>
      <c r="D91" s="125"/>
      <c r="E91" s="125"/>
      <c r="F91" s="131"/>
      <c r="G91" s="92"/>
      <c r="H91" s="19"/>
      <c r="I91" s="93"/>
      <c r="J91" s="93"/>
      <c r="K91" s="122" t="str">
        <f t="shared" si="2"/>
        <v/>
      </c>
      <c r="L91" s="78">
        <f t="shared" si="3"/>
        <v>0</v>
      </c>
      <c r="M91" s="78">
        <f t="shared" si="4"/>
        <v>0</v>
      </c>
      <c r="N91" s="78">
        <f t="shared" si="5"/>
        <v>0</v>
      </c>
      <c r="O91" s="78" t="str">
        <f t="shared" si="6"/>
        <v>Factor de Emisión</v>
      </c>
      <c r="P91" s="78">
        <f t="shared" si="7"/>
        <v>0</v>
      </c>
      <c r="Q91" s="162">
        <f t="shared" si="8"/>
        <v>0</v>
      </c>
      <c r="R91" s="78">
        <f>P91+Q91*Hoja1!$C$19</f>
        <v>0</v>
      </c>
      <c r="AE91" s="143">
        <f t="shared" si="15"/>
        <v>0</v>
      </c>
      <c r="AF91" s="143">
        <f t="shared" si="16"/>
        <v>0</v>
      </c>
      <c r="AG91" s="143">
        <f t="shared" si="17"/>
        <v>0</v>
      </c>
      <c r="AH91" s="143" t="str">
        <f t="shared" si="10"/>
        <v>Factor de Emisión</v>
      </c>
      <c r="AI91" s="143">
        <f t="shared" si="11"/>
        <v>0</v>
      </c>
      <c r="AJ91" s="143">
        <f t="shared" si="12"/>
        <v>0</v>
      </c>
      <c r="AK91" s="143">
        <f t="shared" si="13"/>
        <v>0</v>
      </c>
      <c r="AL91" s="143">
        <f t="shared" si="14"/>
        <v>0</v>
      </c>
      <c r="AM91" s="143">
        <f>IF(I91="",AL91*'Fraccion masica'!$AB$36,I91*AL91)</f>
        <v>0</v>
      </c>
      <c r="AN91" s="143">
        <f>IF(J91="",AL91*'Fraccion masica'!$AB$35,J91*AL91)</f>
        <v>0</v>
      </c>
      <c r="AO91" s="161">
        <f>IFERROR(AM91*Hoja1!$C$24/Hoja1!$C$25/Hoja1!$C$26*16.04/1000000,0)</f>
        <v>0</v>
      </c>
      <c r="AP91" s="147">
        <f>IFERROR(AN91*Hoja1!$C$24/Hoja1!$C$25/Hoja1!$C$26*44.01/1000000,0)</f>
        <v>0</v>
      </c>
    </row>
    <row r="92" spans="2:42" x14ac:dyDescent="0.75">
      <c r="B92" s="52"/>
      <c r="C92" s="52"/>
      <c r="D92" s="125"/>
      <c r="E92" s="125"/>
      <c r="F92" s="131"/>
      <c r="G92" s="92"/>
      <c r="H92" s="19"/>
      <c r="I92" s="93"/>
      <c r="J92" s="93"/>
      <c r="K92" s="122" t="str">
        <f t="shared" si="2"/>
        <v/>
      </c>
      <c r="L92" s="78">
        <f t="shared" si="3"/>
        <v>0</v>
      </c>
      <c r="M92" s="78">
        <f t="shared" si="4"/>
        <v>0</v>
      </c>
      <c r="N92" s="78">
        <f t="shared" si="5"/>
        <v>0</v>
      </c>
      <c r="O92" s="78" t="str">
        <f t="shared" si="6"/>
        <v>Factor de Emisión</v>
      </c>
      <c r="P92" s="78">
        <f t="shared" si="7"/>
        <v>0</v>
      </c>
      <c r="Q92" s="162">
        <f t="shared" si="8"/>
        <v>0</v>
      </c>
      <c r="R92" s="78">
        <f>P92+Q92*Hoja1!$C$19</f>
        <v>0</v>
      </c>
      <c r="AE92" s="143">
        <f t="shared" si="15"/>
        <v>0</v>
      </c>
      <c r="AF92" s="143">
        <f t="shared" si="16"/>
        <v>0</v>
      </c>
      <c r="AG92" s="143">
        <f t="shared" si="17"/>
        <v>0</v>
      </c>
      <c r="AH92" s="143" t="str">
        <f t="shared" si="10"/>
        <v>Factor de Emisión</v>
      </c>
      <c r="AI92" s="143">
        <f t="shared" si="11"/>
        <v>0</v>
      </c>
      <c r="AJ92" s="143">
        <f t="shared" si="12"/>
        <v>0</v>
      </c>
      <c r="AK92" s="143">
        <f t="shared" si="13"/>
        <v>0</v>
      </c>
      <c r="AL92" s="143">
        <f t="shared" si="14"/>
        <v>0</v>
      </c>
      <c r="AM92" s="143">
        <f>IF(I92="",AL92*'Fraccion masica'!$AB$36,I92*AL92)</f>
        <v>0</v>
      </c>
      <c r="AN92" s="143">
        <f>IF(J92="",AL92*'Fraccion masica'!$AB$35,J92*AL92)</f>
        <v>0</v>
      </c>
      <c r="AO92" s="161">
        <f>IFERROR(AM92*Hoja1!$C$24/Hoja1!$C$25/Hoja1!$C$26*16.04/1000000,0)</f>
        <v>0</v>
      </c>
      <c r="AP92" s="147">
        <f>IFERROR(AN92*Hoja1!$C$24/Hoja1!$C$25/Hoja1!$C$26*44.01/1000000,0)</f>
        <v>0</v>
      </c>
    </row>
    <row r="93" spans="2:42" x14ac:dyDescent="0.75">
      <c r="B93" s="52"/>
      <c r="C93" s="52"/>
      <c r="D93" s="125"/>
      <c r="E93" s="125"/>
      <c r="F93" s="131"/>
      <c r="G93" s="92"/>
      <c r="H93" s="19"/>
      <c r="I93" s="93"/>
      <c r="J93" s="93"/>
      <c r="K93" s="122" t="str">
        <f t="shared" si="2"/>
        <v/>
      </c>
      <c r="L93" s="78">
        <f t="shared" si="3"/>
        <v>0</v>
      </c>
      <c r="M93" s="78">
        <f t="shared" si="4"/>
        <v>0</v>
      </c>
      <c r="N93" s="78">
        <f t="shared" si="5"/>
        <v>0</v>
      </c>
      <c r="O93" s="78" t="str">
        <f t="shared" si="6"/>
        <v>Factor de Emisión</v>
      </c>
      <c r="P93" s="78">
        <f t="shared" si="7"/>
        <v>0</v>
      </c>
      <c r="Q93" s="162">
        <f t="shared" si="8"/>
        <v>0</v>
      </c>
      <c r="R93" s="78">
        <f>P93+Q93*Hoja1!$C$19</f>
        <v>0</v>
      </c>
      <c r="AE93" s="143">
        <f t="shared" si="15"/>
        <v>0</v>
      </c>
      <c r="AF93" s="143">
        <f t="shared" si="16"/>
        <v>0</v>
      </c>
      <c r="AG93" s="143">
        <f t="shared" si="17"/>
        <v>0</v>
      </c>
      <c r="AH93" s="143" t="str">
        <f t="shared" si="10"/>
        <v>Factor de Emisión</v>
      </c>
      <c r="AI93" s="143">
        <f t="shared" si="11"/>
        <v>0</v>
      </c>
      <c r="AJ93" s="143">
        <f t="shared" si="12"/>
        <v>0</v>
      </c>
      <c r="AK93" s="143">
        <f t="shared" si="13"/>
        <v>0</v>
      </c>
      <c r="AL93" s="143">
        <f t="shared" si="14"/>
        <v>0</v>
      </c>
      <c r="AM93" s="143">
        <f>IF(I93="",AL93*'Fraccion masica'!$AB$36,I93*AL93)</f>
        <v>0</v>
      </c>
      <c r="AN93" s="143">
        <f>IF(J93="",AL93*'Fraccion masica'!$AB$35,J93*AL93)</f>
        <v>0</v>
      </c>
      <c r="AO93" s="161">
        <f>IFERROR(AM93*Hoja1!$C$24/Hoja1!$C$25/Hoja1!$C$26*16.04/1000000,0)</f>
        <v>0</v>
      </c>
      <c r="AP93" s="147">
        <f>IFERROR(AN93*Hoja1!$C$24/Hoja1!$C$25/Hoja1!$C$26*44.01/1000000,0)</f>
        <v>0</v>
      </c>
    </row>
    <row r="94" spans="2:42" x14ac:dyDescent="0.75">
      <c r="B94" s="52"/>
      <c r="C94" s="52"/>
      <c r="D94" s="125"/>
      <c r="E94" s="125"/>
      <c r="F94" s="131"/>
      <c r="G94" s="92"/>
      <c r="H94" s="19"/>
      <c r="I94" s="93"/>
      <c r="J94" s="93"/>
      <c r="K94" s="122" t="str">
        <f t="shared" si="2"/>
        <v/>
      </c>
      <c r="L94" s="78">
        <f t="shared" si="3"/>
        <v>0</v>
      </c>
      <c r="M94" s="78">
        <f t="shared" si="4"/>
        <v>0</v>
      </c>
      <c r="N94" s="78">
        <f t="shared" si="5"/>
        <v>0</v>
      </c>
      <c r="O94" s="78" t="str">
        <f t="shared" si="6"/>
        <v>Factor de Emisión</v>
      </c>
      <c r="P94" s="78">
        <f t="shared" si="7"/>
        <v>0</v>
      </c>
      <c r="Q94" s="162">
        <f t="shared" si="8"/>
        <v>0</v>
      </c>
      <c r="R94" s="78">
        <f>P94+Q94*Hoja1!$C$19</f>
        <v>0</v>
      </c>
      <c r="AE94" s="143">
        <f t="shared" si="15"/>
        <v>0</v>
      </c>
      <c r="AF94" s="143">
        <f t="shared" si="16"/>
        <v>0</v>
      </c>
      <c r="AG94" s="143">
        <f t="shared" si="17"/>
        <v>0</v>
      </c>
      <c r="AH94" s="143" t="str">
        <f t="shared" si="10"/>
        <v>Factor de Emisión</v>
      </c>
      <c r="AI94" s="143">
        <f t="shared" si="11"/>
        <v>0</v>
      </c>
      <c r="AJ94" s="143">
        <f t="shared" si="12"/>
        <v>0</v>
      </c>
      <c r="AK94" s="143">
        <f t="shared" si="13"/>
        <v>0</v>
      </c>
      <c r="AL94" s="143">
        <f t="shared" si="14"/>
        <v>0</v>
      </c>
      <c r="AM94" s="143">
        <f>IF(I94="",AL94*'Fraccion masica'!$AB$36,I94*AL94)</f>
        <v>0</v>
      </c>
      <c r="AN94" s="143">
        <f>IF(J94="",AL94*'Fraccion masica'!$AB$35,J94*AL94)</f>
        <v>0</v>
      </c>
      <c r="AO94" s="161">
        <f>IFERROR(AM94*Hoja1!$C$24/Hoja1!$C$25/Hoja1!$C$26*16.04/1000000,0)</f>
        <v>0</v>
      </c>
      <c r="AP94" s="147">
        <f>IFERROR(AN94*Hoja1!$C$24/Hoja1!$C$25/Hoja1!$C$26*44.01/1000000,0)</f>
        <v>0</v>
      </c>
    </row>
    <row r="95" spans="2:42" x14ac:dyDescent="0.75">
      <c r="B95" s="52"/>
      <c r="C95" s="52"/>
      <c r="D95" s="125"/>
      <c r="E95" s="125"/>
      <c r="F95" s="131"/>
      <c r="G95" s="92"/>
      <c r="H95" s="19"/>
      <c r="I95" s="93"/>
      <c r="J95" s="93"/>
      <c r="K95" s="122" t="str">
        <f t="shared" si="2"/>
        <v/>
      </c>
      <c r="L95" s="78">
        <f t="shared" si="3"/>
        <v>0</v>
      </c>
      <c r="M95" s="78">
        <f t="shared" si="4"/>
        <v>0</v>
      </c>
      <c r="N95" s="78">
        <f t="shared" si="5"/>
        <v>0</v>
      </c>
      <c r="O95" s="78" t="str">
        <f t="shared" si="6"/>
        <v>Factor de Emisión</v>
      </c>
      <c r="P95" s="78">
        <f t="shared" si="7"/>
        <v>0</v>
      </c>
      <c r="Q95" s="162">
        <f t="shared" si="8"/>
        <v>0</v>
      </c>
      <c r="R95" s="78">
        <f>P95+Q95*Hoja1!$C$19</f>
        <v>0</v>
      </c>
      <c r="AE95" s="143">
        <f t="shared" si="15"/>
        <v>0</v>
      </c>
      <c r="AF95" s="143">
        <f t="shared" si="16"/>
        <v>0</v>
      </c>
      <c r="AG95" s="143">
        <f t="shared" si="17"/>
        <v>0</v>
      </c>
      <c r="AH95" s="143" t="str">
        <f t="shared" si="10"/>
        <v>Factor de Emisión</v>
      </c>
      <c r="AI95" s="143">
        <f t="shared" si="11"/>
        <v>0</v>
      </c>
      <c r="AJ95" s="143">
        <f t="shared" si="12"/>
        <v>0</v>
      </c>
      <c r="AK95" s="143">
        <f t="shared" si="13"/>
        <v>0</v>
      </c>
      <c r="AL95" s="143">
        <f t="shared" si="14"/>
        <v>0</v>
      </c>
      <c r="AM95" s="143">
        <f>IF(I95="",AL95*'Fraccion masica'!$AB$36,I95*AL95)</f>
        <v>0</v>
      </c>
      <c r="AN95" s="143">
        <f>IF(J95="",AL95*'Fraccion masica'!$AB$35,J95*AL95)</f>
        <v>0</v>
      </c>
      <c r="AO95" s="161">
        <f>IFERROR(AM95*Hoja1!$C$24/Hoja1!$C$25/Hoja1!$C$26*16.04/1000000,0)</f>
        <v>0</v>
      </c>
      <c r="AP95" s="147">
        <f>IFERROR(AN95*Hoja1!$C$24/Hoja1!$C$25/Hoja1!$C$26*44.01/1000000,0)</f>
        <v>0</v>
      </c>
    </row>
    <row r="96" spans="2:42" x14ac:dyDescent="0.75">
      <c r="B96" s="52"/>
      <c r="C96" s="52"/>
      <c r="D96" s="125"/>
      <c r="E96" s="125"/>
      <c r="F96" s="131"/>
      <c r="G96" s="92"/>
      <c r="H96" s="19"/>
      <c r="I96" s="93"/>
      <c r="J96" s="93"/>
      <c r="K96" s="122" t="str">
        <f t="shared" si="2"/>
        <v/>
      </c>
      <c r="L96" s="78">
        <f t="shared" si="3"/>
        <v>0</v>
      </c>
      <c r="M96" s="78">
        <f t="shared" si="4"/>
        <v>0</v>
      </c>
      <c r="N96" s="78">
        <f t="shared" si="5"/>
        <v>0</v>
      </c>
      <c r="O96" s="78" t="str">
        <f t="shared" si="6"/>
        <v>Factor de Emisión</v>
      </c>
      <c r="P96" s="78">
        <f t="shared" si="7"/>
        <v>0</v>
      </c>
      <c r="Q96" s="162">
        <f t="shared" si="8"/>
        <v>0</v>
      </c>
      <c r="R96" s="78">
        <f>P96+Q96*Hoja1!$C$19</f>
        <v>0</v>
      </c>
      <c r="AE96" s="143">
        <f t="shared" si="15"/>
        <v>0</v>
      </c>
      <c r="AF96" s="143">
        <f t="shared" si="16"/>
        <v>0</v>
      </c>
      <c r="AG96" s="143">
        <f t="shared" si="17"/>
        <v>0</v>
      </c>
      <c r="AH96" s="143" t="str">
        <f t="shared" si="10"/>
        <v>Factor de Emisión</v>
      </c>
      <c r="AI96" s="143">
        <f t="shared" si="11"/>
        <v>0</v>
      </c>
      <c r="AJ96" s="143">
        <f t="shared" si="12"/>
        <v>0</v>
      </c>
      <c r="AK96" s="143">
        <f t="shared" si="13"/>
        <v>0</v>
      </c>
      <c r="AL96" s="143">
        <f t="shared" si="14"/>
        <v>0</v>
      </c>
      <c r="AM96" s="143">
        <f>IF(I96="",AL96*'Fraccion masica'!$AB$36,I96*AL96)</f>
        <v>0</v>
      </c>
      <c r="AN96" s="143">
        <f>IF(J96="",AL96*'Fraccion masica'!$AB$35,J96*AL96)</f>
        <v>0</v>
      </c>
      <c r="AO96" s="161">
        <f>IFERROR(AM96*Hoja1!$C$24/Hoja1!$C$25/Hoja1!$C$26*16.04/1000000,0)</f>
        <v>0</v>
      </c>
      <c r="AP96" s="147">
        <f>IFERROR(AN96*Hoja1!$C$24/Hoja1!$C$25/Hoja1!$C$26*44.01/1000000,0)</f>
        <v>0</v>
      </c>
    </row>
    <row r="97" spans="2:42" x14ac:dyDescent="0.75">
      <c r="B97" s="52"/>
      <c r="C97" s="52"/>
      <c r="D97" s="125"/>
      <c r="E97" s="125"/>
      <c r="F97" s="131"/>
      <c r="G97" s="92"/>
      <c r="H97" s="19"/>
      <c r="I97" s="93"/>
      <c r="J97" s="93"/>
      <c r="K97" s="122" t="str">
        <f t="shared" si="2"/>
        <v/>
      </c>
      <c r="L97" s="78">
        <f t="shared" si="3"/>
        <v>0</v>
      </c>
      <c r="M97" s="78">
        <f t="shared" si="4"/>
        <v>0</v>
      </c>
      <c r="N97" s="78">
        <f t="shared" si="5"/>
        <v>0</v>
      </c>
      <c r="O97" s="78" t="str">
        <f t="shared" si="6"/>
        <v>Factor de Emisión</v>
      </c>
      <c r="P97" s="78">
        <f t="shared" si="7"/>
        <v>0</v>
      </c>
      <c r="Q97" s="162">
        <f t="shared" si="8"/>
        <v>0</v>
      </c>
      <c r="R97" s="78">
        <f>P97+Q97*Hoja1!$C$19</f>
        <v>0</v>
      </c>
      <c r="AE97" s="143">
        <f t="shared" si="15"/>
        <v>0</v>
      </c>
      <c r="AF97" s="143">
        <f t="shared" si="16"/>
        <v>0</v>
      </c>
      <c r="AG97" s="143">
        <f t="shared" si="17"/>
        <v>0</v>
      </c>
      <c r="AH97" s="143" t="str">
        <f t="shared" si="10"/>
        <v>Factor de Emisión</v>
      </c>
      <c r="AI97" s="143">
        <f t="shared" si="11"/>
        <v>0</v>
      </c>
      <c r="AJ97" s="143">
        <f t="shared" si="12"/>
        <v>0</v>
      </c>
      <c r="AK97" s="143">
        <f t="shared" si="13"/>
        <v>0</v>
      </c>
      <c r="AL97" s="143">
        <f t="shared" si="14"/>
        <v>0</v>
      </c>
      <c r="AM97" s="143">
        <f>IF(I97="",AL97*'Fraccion masica'!$AB$36,I97*AL97)</f>
        <v>0</v>
      </c>
      <c r="AN97" s="143">
        <f>IF(J97="",AL97*'Fraccion masica'!$AB$35,J97*AL97)</f>
        <v>0</v>
      </c>
      <c r="AO97" s="161">
        <f>IFERROR(AM97*Hoja1!$C$24/Hoja1!$C$25/Hoja1!$C$26*16.04/1000000,0)</f>
        <v>0</v>
      </c>
      <c r="AP97" s="147">
        <f>IFERROR(AN97*Hoja1!$C$24/Hoja1!$C$25/Hoja1!$C$26*44.01/1000000,0)</f>
        <v>0</v>
      </c>
    </row>
    <row r="98" spans="2:42" x14ac:dyDescent="0.75">
      <c r="B98" s="52"/>
      <c r="C98" s="52"/>
      <c r="D98" s="125"/>
      <c r="E98" s="125"/>
      <c r="F98" s="131"/>
      <c r="G98" s="92"/>
      <c r="H98" s="19"/>
      <c r="I98" s="93"/>
      <c r="J98" s="93"/>
      <c r="K98" s="122" t="str">
        <f t="shared" si="2"/>
        <v/>
      </c>
      <c r="L98" s="78">
        <f t="shared" si="3"/>
        <v>0</v>
      </c>
      <c r="M98" s="78">
        <f t="shared" si="4"/>
        <v>0</v>
      </c>
      <c r="N98" s="78">
        <f t="shared" si="5"/>
        <v>0</v>
      </c>
      <c r="O98" s="78" t="str">
        <f t="shared" si="6"/>
        <v>Factor de Emisión</v>
      </c>
      <c r="P98" s="78">
        <f t="shared" si="7"/>
        <v>0</v>
      </c>
      <c r="Q98" s="162">
        <f t="shared" si="8"/>
        <v>0</v>
      </c>
      <c r="R98" s="78">
        <f>P98+Q98*Hoja1!$C$19</f>
        <v>0</v>
      </c>
      <c r="AE98" s="143">
        <f t="shared" si="15"/>
        <v>0</v>
      </c>
      <c r="AF98" s="143">
        <f t="shared" si="16"/>
        <v>0</v>
      </c>
      <c r="AG98" s="143">
        <f t="shared" si="17"/>
        <v>0</v>
      </c>
      <c r="AH98" s="143" t="str">
        <f t="shared" si="10"/>
        <v>Factor de Emisión</v>
      </c>
      <c r="AI98" s="143">
        <f t="shared" si="11"/>
        <v>0</v>
      </c>
      <c r="AJ98" s="143">
        <f t="shared" si="12"/>
        <v>0</v>
      </c>
      <c r="AK98" s="143">
        <f t="shared" si="13"/>
        <v>0</v>
      </c>
      <c r="AL98" s="143">
        <f t="shared" si="14"/>
        <v>0</v>
      </c>
      <c r="AM98" s="143">
        <f>IF(I98="",AL98*'Fraccion masica'!$AB$36,I98*AL98)</f>
        <v>0</v>
      </c>
      <c r="AN98" s="143">
        <f>IF(J98="",AL98*'Fraccion masica'!$AB$35,J98*AL98)</f>
        <v>0</v>
      </c>
      <c r="AO98" s="161">
        <f>IFERROR(AM98*Hoja1!$C$24/Hoja1!$C$25/Hoja1!$C$26*16.04/1000000,0)</f>
        <v>0</v>
      </c>
      <c r="AP98" s="147">
        <f>IFERROR(AN98*Hoja1!$C$24/Hoja1!$C$25/Hoja1!$C$26*44.01/1000000,0)</f>
        <v>0</v>
      </c>
    </row>
    <row r="99" spans="2:42" x14ac:dyDescent="0.75">
      <c r="B99" s="52"/>
      <c r="C99" s="52"/>
      <c r="D99" s="125"/>
      <c r="E99" s="125"/>
      <c r="F99" s="131"/>
      <c r="G99" s="92"/>
      <c r="H99" s="19"/>
      <c r="I99" s="93"/>
      <c r="J99" s="93"/>
      <c r="K99" s="122" t="str">
        <f t="shared" si="2"/>
        <v/>
      </c>
      <c r="L99" s="78">
        <f t="shared" si="3"/>
        <v>0</v>
      </c>
      <c r="M99" s="78">
        <f t="shared" si="4"/>
        <v>0</v>
      </c>
      <c r="N99" s="78">
        <f t="shared" si="5"/>
        <v>0</v>
      </c>
      <c r="O99" s="78" t="str">
        <f t="shared" si="6"/>
        <v>Factor de Emisión</v>
      </c>
      <c r="P99" s="78">
        <f t="shared" si="7"/>
        <v>0</v>
      </c>
      <c r="Q99" s="162">
        <f t="shared" si="8"/>
        <v>0</v>
      </c>
      <c r="R99" s="78">
        <f>P99+Q99*Hoja1!$C$19</f>
        <v>0</v>
      </c>
      <c r="AE99" s="143">
        <f t="shared" si="15"/>
        <v>0</v>
      </c>
      <c r="AF99" s="143">
        <f t="shared" si="16"/>
        <v>0</v>
      </c>
      <c r="AG99" s="143">
        <f t="shared" si="17"/>
        <v>0</v>
      </c>
      <c r="AH99" s="143" t="str">
        <f t="shared" si="10"/>
        <v>Factor de Emisión</v>
      </c>
      <c r="AI99" s="143">
        <f t="shared" si="11"/>
        <v>0</v>
      </c>
      <c r="AJ99" s="143">
        <f t="shared" si="12"/>
        <v>0</v>
      </c>
      <c r="AK99" s="143">
        <f t="shared" si="13"/>
        <v>0</v>
      </c>
      <c r="AL99" s="143">
        <f t="shared" si="14"/>
        <v>0</v>
      </c>
      <c r="AM99" s="143">
        <f>IF(I99="",AL99*'Fraccion masica'!$AB$36,I99*AL99)</f>
        <v>0</v>
      </c>
      <c r="AN99" s="143">
        <f>IF(J99="",AL99*'Fraccion masica'!$AB$35,J99*AL99)</f>
        <v>0</v>
      </c>
      <c r="AO99" s="161">
        <f>IFERROR(AM99*Hoja1!$C$24/Hoja1!$C$25/Hoja1!$C$26*16.04/1000000,0)</f>
        <v>0</v>
      </c>
      <c r="AP99" s="147">
        <f>IFERROR(AN99*Hoja1!$C$24/Hoja1!$C$25/Hoja1!$C$26*44.01/1000000,0)</f>
        <v>0</v>
      </c>
    </row>
    <row r="100" spans="2:42" x14ac:dyDescent="0.75">
      <c r="B100" s="52"/>
      <c r="C100" s="52"/>
      <c r="D100" s="125"/>
      <c r="E100" s="125"/>
      <c r="F100" s="131"/>
      <c r="G100" s="92"/>
      <c r="H100" s="19"/>
      <c r="I100" s="93"/>
      <c r="J100" s="93"/>
      <c r="K100" s="122" t="str">
        <f t="shared" si="2"/>
        <v/>
      </c>
      <c r="L100" s="78">
        <f t="shared" si="3"/>
        <v>0</v>
      </c>
      <c r="M100" s="78">
        <f t="shared" si="4"/>
        <v>0</v>
      </c>
      <c r="N100" s="78">
        <f t="shared" si="5"/>
        <v>0</v>
      </c>
      <c r="O100" s="78" t="str">
        <f t="shared" si="6"/>
        <v>Factor de Emisión</v>
      </c>
      <c r="P100" s="78">
        <f t="shared" si="7"/>
        <v>0</v>
      </c>
      <c r="Q100" s="162">
        <f t="shared" si="8"/>
        <v>0</v>
      </c>
      <c r="R100" s="78">
        <f>P100+Q100*Hoja1!$C$19</f>
        <v>0</v>
      </c>
      <c r="AE100" s="143">
        <f t="shared" si="15"/>
        <v>0</v>
      </c>
      <c r="AF100" s="143">
        <f t="shared" si="16"/>
        <v>0</v>
      </c>
      <c r="AG100" s="143">
        <f t="shared" si="17"/>
        <v>0</v>
      </c>
      <c r="AH100" s="143" t="str">
        <f t="shared" si="10"/>
        <v>Factor de Emisión</v>
      </c>
      <c r="AI100" s="143">
        <f t="shared" si="11"/>
        <v>0</v>
      </c>
      <c r="AJ100" s="143">
        <f t="shared" si="12"/>
        <v>0</v>
      </c>
      <c r="AK100" s="143">
        <f t="shared" si="13"/>
        <v>0</v>
      </c>
      <c r="AL100" s="143">
        <f t="shared" si="14"/>
        <v>0</v>
      </c>
      <c r="AM100" s="143">
        <f>IF(I100="",AL100*'Fraccion masica'!$AB$36,I100*AL100)</f>
        <v>0</v>
      </c>
      <c r="AN100" s="143">
        <f>IF(J100="",AL100*'Fraccion masica'!$AB$35,J100*AL100)</f>
        <v>0</v>
      </c>
      <c r="AO100" s="161">
        <f>IFERROR(AM100*Hoja1!$C$24/Hoja1!$C$25/Hoja1!$C$26*16.04/1000000,0)</f>
        <v>0</v>
      </c>
      <c r="AP100" s="147">
        <f>IFERROR(AN100*Hoja1!$C$24/Hoja1!$C$25/Hoja1!$C$26*44.01/1000000,0)</f>
        <v>0</v>
      </c>
    </row>
    <row r="101" spans="2:42" x14ac:dyDescent="0.75">
      <c r="B101" s="52"/>
      <c r="C101" s="52"/>
      <c r="D101" s="125"/>
      <c r="E101" s="125"/>
      <c r="F101" s="131"/>
      <c r="G101" s="92"/>
      <c r="H101" s="19"/>
      <c r="I101" s="93"/>
      <c r="J101" s="93"/>
      <c r="K101" s="122" t="str">
        <f t="shared" si="2"/>
        <v/>
      </c>
      <c r="L101" s="78">
        <f t="shared" si="3"/>
        <v>0</v>
      </c>
      <c r="M101" s="78">
        <f t="shared" si="4"/>
        <v>0</v>
      </c>
      <c r="N101" s="78">
        <f t="shared" si="5"/>
        <v>0</v>
      </c>
      <c r="O101" s="78" t="str">
        <f t="shared" si="6"/>
        <v>Factor de Emisión</v>
      </c>
      <c r="P101" s="78">
        <f t="shared" si="7"/>
        <v>0</v>
      </c>
      <c r="Q101" s="162">
        <f t="shared" si="8"/>
        <v>0</v>
      </c>
      <c r="R101" s="78">
        <f>P101+Q101*Hoja1!$C$19</f>
        <v>0</v>
      </c>
      <c r="AE101" s="143">
        <f t="shared" si="15"/>
        <v>0</v>
      </c>
      <c r="AF101" s="143">
        <f t="shared" si="16"/>
        <v>0</v>
      </c>
      <c r="AG101" s="143">
        <f t="shared" si="17"/>
        <v>0</v>
      </c>
      <c r="AH101" s="143" t="str">
        <f t="shared" si="10"/>
        <v>Factor de Emisión</v>
      </c>
      <c r="AI101" s="143">
        <f t="shared" si="11"/>
        <v>0</v>
      </c>
      <c r="AJ101" s="143">
        <f t="shared" si="12"/>
        <v>0</v>
      </c>
      <c r="AK101" s="143">
        <f t="shared" si="13"/>
        <v>0</v>
      </c>
      <c r="AL101" s="143">
        <f t="shared" si="14"/>
        <v>0</v>
      </c>
      <c r="AM101" s="143">
        <f>IF(I101="",AL101*'Fraccion masica'!$AB$36,I101*AL101)</f>
        <v>0</v>
      </c>
      <c r="AN101" s="143">
        <f>IF(J101="",AL101*'Fraccion masica'!$AB$35,J101*AL101)</f>
        <v>0</v>
      </c>
      <c r="AO101" s="161">
        <f>IFERROR(AM101*Hoja1!$C$24/Hoja1!$C$25/Hoja1!$C$26*16.04/1000000,0)</f>
        <v>0</v>
      </c>
      <c r="AP101" s="147">
        <f>IFERROR(AN101*Hoja1!$C$24/Hoja1!$C$25/Hoja1!$C$26*44.01/1000000,0)</f>
        <v>0</v>
      </c>
    </row>
    <row r="102" spans="2:42" x14ac:dyDescent="0.75">
      <c r="B102" s="52"/>
      <c r="C102" s="52"/>
      <c r="D102" s="125"/>
      <c r="E102" s="125"/>
      <c r="F102" s="131"/>
      <c r="G102" s="92"/>
      <c r="H102" s="19"/>
      <c r="I102" s="93"/>
      <c r="J102" s="93"/>
      <c r="K102" s="122" t="str">
        <f t="shared" si="2"/>
        <v/>
      </c>
      <c r="L102" s="78">
        <f t="shared" si="3"/>
        <v>0</v>
      </c>
      <c r="M102" s="78">
        <f t="shared" si="4"/>
        <v>0</v>
      </c>
      <c r="N102" s="78">
        <f t="shared" si="5"/>
        <v>0</v>
      </c>
      <c r="O102" s="78" t="str">
        <f t="shared" si="6"/>
        <v>Factor de Emisión</v>
      </c>
      <c r="P102" s="78">
        <f t="shared" si="7"/>
        <v>0</v>
      </c>
      <c r="Q102" s="162">
        <f t="shared" si="8"/>
        <v>0</v>
      </c>
      <c r="R102" s="78">
        <f>P102+Q102*Hoja1!$C$19</f>
        <v>0</v>
      </c>
      <c r="AE102" s="143">
        <f t="shared" si="15"/>
        <v>0</v>
      </c>
      <c r="AF102" s="143">
        <f t="shared" si="16"/>
        <v>0</v>
      </c>
      <c r="AG102" s="143">
        <f t="shared" si="17"/>
        <v>0</v>
      </c>
      <c r="AH102" s="143" t="str">
        <f t="shared" si="10"/>
        <v>Factor de Emisión</v>
      </c>
      <c r="AI102" s="143">
        <f t="shared" si="11"/>
        <v>0</v>
      </c>
      <c r="AJ102" s="143">
        <f t="shared" si="12"/>
        <v>0</v>
      </c>
      <c r="AK102" s="143">
        <f t="shared" si="13"/>
        <v>0</v>
      </c>
      <c r="AL102" s="143">
        <f t="shared" si="14"/>
        <v>0</v>
      </c>
      <c r="AM102" s="143">
        <f>IF(I102="",AL102*'Fraccion masica'!$AB$36,I102*AL102)</f>
        <v>0</v>
      </c>
      <c r="AN102" s="143">
        <f>IF(J102="",AL102*'Fraccion masica'!$AB$35,J102*AL102)</f>
        <v>0</v>
      </c>
      <c r="AO102" s="161">
        <f>IFERROR(AM102*Hoja1!$C$24/Hoja1!$C$25/Hoja1!$C$26*16.04/1000000,0)</f>
        <v>0</v>
      </c>
      <c r="AP102" s="147">
        <f>IFERROR(AN102*Hoja1!$C$24/Hoja1!$C$25/Hoja1!$C$26*44.01/1000000,0)</f>
        <v>0</v>
      </c>
    </row>
    <row r="103" spans="2:42" x14ac:dyDescent="0.75">
      <c r="B103" s="52"/>
      <c r="C103" s="52"/>
      <c r="D103" s="125"/>
      <c r="E103" s="125"/>
      <c r="F103" s="131"/>
      <c r="G103" s="92"/>
      <c r="H103" s="19"/>
      <c r="I103" s="93"/>
      <c r="J103" s="93"/>
      <c r="K103" s="122" t="str">
        <f t="shared" si="2"/>
        <v/>
      </c>
      <c r="L103" s="78">
        <f t="shared" si="3"/>
        <v>0</v>
      </c>
      <c r="M103" s="78">
        <f t="shared" si="4"/>
        <v>0</v>
      </c>
      <c r="N103" s="78">
        <f t="shared" si="5"/>
        <v>0</v>
      </c>
      <c r="O103" s="78" t="str">
        <f t="shared" si="6"/>
        <v>Factor de Emisión</v>
      </c>
      <c r="P103" s="78">
        <f t="shared" si="7"/>
        <v>0</v>
      </c>
      <c r="Q103" s="162">
        <f t="shared" si="8"/>
        <v>0</v>
      </c>
      <c r="R103" s="78">
        <f>P103+Q103*Hoja1!$C$19</f>
        <v>0</v>
      </c>
      <c r="AE103" s="143">
        <f t="shared" si="15"/>
        <v>0</v>
      </c>
      <c r="AF103" s="143">
        <f t="shared" si="16"/>
        <v>0</v>
      </c>
      <c r="AG103" s="143">
        <f t="shared" si="17"/>
        <v>0</v>
      </c>
      <c r="AH103" s="143" t="str">
        <f t="shared" si="10"/>
        <v>Factor de Emisión</v>
      </c>
      <c r="AI103" s="143">
        <f t="shared" si="11"/>
        <v>0</v>
      </c>
      <c r="AJ103" s="143">
        <f t="shared" si="12"/>
        <v>0</v>
      </c>
      <c r="AK103" s="143">
        <f t="shared" si="13"/>
        <v>0</v>
      </c>
      <c r="AL103" s="143">
        <f t="shared" si="14"/>
        <v>0</v>
      </c>
      <c r="AM103" s="143">
        <f>IF(I103="",AL103*'Fraccion masica'!$AB$36,I103*AL103)</f>
        <v>0</v>
      </c>
      <c r="AN103" s="143">
        <f>IF(J103="",AL103*'Fraccion masica'!$AB$35,J103*AL103)</f>
        <v>0</v>
      </c>
      <c r="AO103" s="161">
        <f>IFERROR(AM103*Hoja1!$C$24/Hoja1!$C$25/Hoja1!$C$26*16.04/1000000,0)</f>
        <v>0</v>
      </c>
      <c r="AP103" s="147">
        <f>IFERROR(AN103*Hoja1!$C$24/Hoja1!$C$25/Hoja1!$C$26*44.01/1000000,0)</f>
        <v>0</v>
      </c>
    </row>
    <row r="104" spans="2:42" x14ac:dyDescent="0.75">
      <c r="B104" s="52"/>
      <c r="C104" s="52"/>
      <c r="D104" s="125"/>
      <c r="E104" s="125"/>
      <c r="F104" s="131"/>
      <c r="G104" s="92"/>
      <c r="H104" s="19"/>
      <c r="I104" s="93"/>
      <c r="J104" s="93"/>
      <c r="K104" s="122" t="str">
        <f t="shared" si="2"/>
        <v/>
      </c>
      <c r="L104" s="78">
        <f t="shared" si="3"/>
        <v>0</v>
      </c>
      <c r="M104" s="78">
        <f t="shared" si="4"/>
        <v>0</v>
      </c>
      <c r="N104" s="78">
        <f t="shared" si="5"/>
        <v>0</v>
      </c>
      <c r="O104" s="78" t="str">
        <f t="shared" si="6"/>
        <v>Factor de Emisión</v>
      </c>
      <c r="P104" s="78">
        <f t="shared" si="7"/>
        <v>0</v>
      </c>
      <c r="Q104" s="162">
        <f t="shared" si="8"/>
        <v>0</v>
      </c>
      <c r="R104" s="78">
        <f>P104+Q104*Hoja1!$C$19</f>
        <v>0</v>
      </c>
      <c r="AE104" s="143">
        <f t="shared" si="15"/>
        <v>0</v>
      </c>
      <c r="AF104" s="143">
        <f t="shared" si="16"/>
        <v>0</v>
      </c>
      <c r="AG104" s="143">
        <f t="shared" si="17"/>
        <v>0</v>
      </c>
      <c r="AH104" s="143" t="str">
        <f t="shared" si="10"/>
        <v>Factor de Emisión</v>
      </c>
      <c r="AI104" s="143">
        <f t="shared" si="11"/>
        <v>0</v>
      </c>
      <c r="AJ104" s="143">
        <f t="shared" si="12"/>
        <v>0</v>
      </c>
      <c r="AK104" s="143">
        <f t="shared" si="13"/>
        <v>0</v>
      </c>
      <c r="AL104" s="143">
        <f t="shared" si="14"/>
        <v>0</v>
      </c>
      <c r="AM104" s="143">
        <f>IF(I104="",AL104*'Fraccion masica'!$AB$36,I104*AL104)</f>
        <v>0</v>
      </c>
      <c r="AN104" s="143">
        <f>IF(J104="",AL104*'Fraccion masica'!$AB$35,J104*AL104)</f>
        <v>0</v>
      </c>
      <c r="AO104" s="161">
        <f>IFERROR(AM104*Hoja1!$C$24/Hoja1!$C$25/Hoja1!$C$26*16.04/1000000,0)</f>
        <v>0</v>
      </c>
      <c r="AP104" s="147">
        <f>IFERROR(AN104*Hoja1!$C$24/Hoja1!$C$25/Hoja1!$C$26*44.01/1000000,0)</f>
        <v>0</v>
      </c>
    </row>
    <row r="105" spans="2:42" x14ac:dyDescent="0.75">
      <c r="B105" s="52"/>
      <c r="C105" s="52"/>
      <c r="D105" s="125"/>
      <c r="E105" s="125"/>
      <c r="F105" s="131"/>
      <c r="G105" s="92"/>
      <c r="H105" s="19"/>
      <c r="I105" s="93"/>
      <c r="J105" s="93"/>
      <c r="K105" s="122" t="str">
        <f t="shared" si="2"/>
        <v/>
      </c>
      <c r="L105" s="78">
        <f t="shared" si="3"/>
        <v>0</v>
      </c>
      <c r="M105" s="78">
        <f t="shared" si="4"/>
        <v>0</v>
      </c>
      <c r="N105" s="78">
        <f t="shared" si="5"/>
        <v>0</v>
      </c>
      <c r="O105" s="78" t="str">
        <f t="shared" si="6"/>
        <v>Factor de Emisión</v>
      </c>
      <c r="P105" s="78">
        <f t="shared" si="7"/>
        <v>0</v>
      </c>
      <c r="Q105" s="162">
        <f t="shared" si="8"/>
        <v>0</v>
      </c>
      <c r="R105" s="78">
        <f>P105+Q105*Hoja1!$C$19</f>
        <v>0</v>
      </c>
      <c r="AE105" s="143">
        <f t="shared" si="15"/>
        <v>0</v>
      </c>
      <c r="AF105" s="143">
        <f t="shared" si="16"/>
        <v>0</v>
      </c>
      <c r="AG105" s="143">
        <f t="shared" si="17"/>
        <v>0</v>
      </c>
      <c r="AH105" s="143" t="str">
        <f t="shared" si="10"/>
        <v>Factor de Emisión</v>
      </c>
      <c r="AI105" s="143">
        <f t="shared" si="11"/>
        <v>0</v>
      </c>
      <c r="AJ105" s="143">
        <f t="shared" si="12"/>
        <v>0</v>
      </c>
      <c r="AK105" s="143">
        <f t="shared" si="13"/>
        <v>0</v>
      </c>
      <c r="AL105" s="143">
        <f t="shared" si="14"/>
        <v>0</v>
      </c>
      <c r="AM105" s="143">
        <f>IF(I105="",AL105*'Fraccion masica'!$AB$36,I105*AL105)</f>
        <v>0</v>
      </c>
      <c r="AN105" s="143">
        <f>IF(J105="",AL105*'Fraccion masica'!$AB$35,J105*AL105)</f>
        <v>0</v>
      </c>
      <c r="AO105" s="161">
        <f>IFERROR(AM105*Hoja1!$C$24/Hoja1!$C$25/Hoja1!$C$26*16.04/1000000,0)</f>
        <v>0</v>
      </c>
      <c r="AP105" s="147">
        <f>IFERROR(AN105*Hoja1!$C$24/Hoja1!$C$25/Hoja1!$C$26*44.01/1000000,0)</f>
        <v>0</v>
      </c>
    </row>
    <row r="106" spans="2:42" x14ac:dyDescent="0.75">
      <c r="B106" s="52"/>
      <c r="C106" s="52"/>
      <c r="D106" s="125"/>
      <c r="E106" s="125"/>
      <c r="F106" s="131"/>
      <c r="G106" s="92"/>
      <c r="H106" s="19"/>
      <c r="I106" s="93"/>
      <c r="J106" s="93"/>
      <c r="K106" s="122" t="str">
        <f t="shared" si="2"/>
        <v/>
      </c>
      <c r="L106" s="78">
        <f t="shared" si="3"/>
        <v>0</v>
      </c>
      <c r="M106" s="78">
        <f t="shared" si="4"/>
        <v>0</v>
      </c>
      <c r="N106" s="78">
        <f t="shared" si="5"/>
        <v>0</v>
      </c>
      <c r="O106" s="78" t="str">
        <f t="shared" si="6"/>
        <v>Factor de Emisión</v>
      </c>
      <c r="P106" s="78">
        <f t="shared" si="7"/>
        <v>0</v>
      </c>
      <c r="Q106" s="162">
        <f t="shared" si="8"/>
        <v>0</v>
      </c>
      <c r="R106" s="78">
        <f>P106+Q106*Hoja1!$C$19</f>
        <v>0</v>
      </c>
      <c r="AE106" s="143">
        <f t="shared" si="15"/>
        <v>0</v>
      </c>
      <c r="AF106" s="143">
        <f t="shared" si="16"/>
        <v>0</v>
      </c>
      <c r="AG106" s="143">
        <f t="shared" si="17"/>
        <v>0</v>
      </c>
      <c r="AH106" s="143" t="str">
        <f t="shared" si="10"/>
        <v>Factor de Emisión</v>
      </c>
      <c r="AI106" s="143">
        <f t="shared" si="11"/>
        <v>0</v>
      </c>
      <c r="AJ106" s="143">
        <f t="shared" si="12"/>
        <v>0</v>
      </c>
      <c r="AK106" s="143">
        <f t="shared" si="13"/>
        <v>0</v>
      </c>
      <c r="AL106" s="143">
        <f t="shared" si="14"/>
        <v>0</v>
      </c>
      <c r="AM106" s="143">
        <f>IF(I106="",AL106*'Fraccion masica'!$AB$36,I106*AL106)</f>
        <v>0</v>
      </c>
      <c r="AN106" s="143">
        <f>IF(J106="",AL106*'Fraccion masica'!$AB$35,J106*AL106)</f>
        <v>0</v>
      </c>
      <c r="AO106" s="161">
        <f>IFERROR(AM106*Hoja1!$C$24/Hoja1!$C$25/Hoja1!$C$26*16.04/1000000,0)</f>
        <v>0</v>
      </c>
      <c r="AP106" s="147">
        <f>IFERROR(AN106*Hoja1!$C$24/Hoja1!$C$25/Hoja1!$C$26*44.01/1000000,0)</f>
        <v>0</v>
      </c>
    </row>
    <row r="107" spans="2:42" x14ac:dyDescent="0.75">
      <c r="B107" s="52"/>
      <c r="C107" s="52"/>
      <c r="D107" s="125"/>
      <c r="E107" s="125"/>
      <c r="F107" s="131"/>
      <c r="G107" s="92"/>
      <c r="H107" s="19"/>
      <c r="I107" s="93"/>
      <c r="J107" s="93"/>
      <c r="K107" s="122" t="str">
        <f t="shared" si="2"/>
        <v/>
      </c>
      <c r="L107" s="78">
        <f t="shared" si="3"/>
        <v>0</v>
      </c>
      <c r="M107" s="78">
        <f t="shared" si="4"/>
        <v>0</v>
      </c>
      <c r="N107" s="78">
        <f t="shared" si="5"/>
        <v>0</v>
      </c>
      <c r="O107" s="78" t="str">
        <f t="shared" si="6"/>
        <v>Factor de Emisión</v>
      </c>
      <c r="P107" s="78">
        <f t="shared" si="7"/>
        <v>0</v>
      </c>
      <c r="Q107" s="162">
        <f t="shared" si="8"/>
        <v>0</v>
      </c>
      <c r="R107" s="78">
        <f>P107+Q107*Hoja1!$C$19</f>
        <v>0</v>
      </c>
      <c r="AE107" s="143">
        <f t="shared" si="15"/>
        <v>0</v>
      </c>
      <c r="AF107" s="143">
        <f t="shared" si="16"/>
        <v>0</v>
      </c>
      <c r="AG107" s="143">
        <f t="shared" si="17"/>
        <v>0</v>
      </c>
      <c r="AH107" s="143" t="str">
        <f t="shared" si="10"/>
        <v>Factor de Emisión</v>
      </c>
      <c r="AI107" s="143">
        <f t="shared" si="11"/>
        <v>0</v>
      </c>
      <c r="AJ107" s="143">
        <f t="shared" si="12"/>
        <v>0</v>
      </c>
      <c r="AK107" s="143">
        <f t="shared" si="13"/>
        <v>0</v>
      </c>
      <c r="AL107" s="143">
        <f t="shared" si="14"/>
        <v>0</v>
      </c>
      <c r="AM107" s="143">
        <f>IF(I107="",AL107*'Fraccion masica'!$AB$36,I107*AL107)</f>
        <v>0</v>
      </c>
      <c r="AN107" s="143">
        <f>IF(J107="",AL107*'Fraccion masica'!$AB$35,J107*AL107)</f>
        <v>0</v>
      </c>
      <c r="AO107" s="161">
        <f>IFERROR(AM107*Hoja1!$C$24/Hoja1!$C$25/Hoja1!$C$26*16.04/1000000,0)</f>
        <v>0</v>
      </c>
      <c r="AP107" s="147">
        <f>IFERROR(AN107*Hoja1!$C$24/Hoja1!$C$25/Hoja1!$C$26*44.01/1000000,0)</f>
        <v>0</v>
      </c>
    </row>
    <row r="108" spans="2:42" x14ac:dyDescent="0.75">
      <c r="B108" s="52"/>
      <c r="C108" s="52"/>
      <c r="D108" s="125"/>
      <c r="E108" s="125"/>
      <c r="F108" s="131"/>
      <c r="G108" s="92"/>
      <c r="H108" s="19"/>
      <c r="I108" s="93"/>
      <c r="J108" s="93"/>
      <c r="K108" s="122" t="str">
        <f t="shared" si="2"/>
        <v/>
      </c>
      <c r="L108" s="78">
        <f t="shared" si="3"/>
        <v>0</v>
      </c>
      <c r="M108" s="78">
        <f t="shared" si="4"/>
        <v>0</v>
      </c>
      <c r="N108" s="78">
        <f t="shared" si="5"/>
        <v>0</v>
      </c>
      <c r="O108" s="78" t="str">
        <f t="shared" si="6"/>
        <v>Factor de Emisión</v>
      </c>
      <c r="P108" s="78">
        <f t="shared" si="7"/>
        <v>0</v>
      </c>
      <c r="Q108" s="162">
        <f t="shared" si="8"/>
        <v>0</v>
      </c>
      <c r="R108" s="78">
        <f>P108+Q108*Hoja1!$C$19</f>
        <v>0</v>
      </c>
      <c r="AE108" s="143">
        <f t="shared" si="15"/>
        <v>0</v>
      </c>
      <c r="AF108" s="143">
        <f t="shared" si="16"/>
        <v>0</v>
      </c>
      <c r="AG108" s="143">
        <f t="shared" si="17"/>
        <v>0</v>
      </c>
      <c r="AH108" s="143" t="str">
        <f t="shared" si="10"/>
        <v>Factor de Emisión</v>
      </c>
      <c r="AI108" s="143">
        <f t="shared" si="11"/>
        <v>0</v>
      </c>
      <c r="AJ108" s="143">
        <f t="shared" si="12"/>
        <v>0</v>
      </c>
      <c r="AK108" s="143">
        <f t="shared" si="13"/>
        <v>0</v>
      </c>
      <c r="AL108" s="143">
        <f t="shared" si="14"/>
        <v>0</v>
      </c>
      <c r="AM108" s="143">
        <f>IF(I108="",AL108*'Fraccion masica'!$AB$36,I108*AL108)</f>
        <v>0</v>
      </c>
      <c r="AN108" s="143">
        <f>IF(J108="",AL108*'Fraccion masica'!$AB$35,J108*AL108)</f>
        <v>0</v>
      </c>
      <c r="AO108" s="161">
        <f>IFERROR(AM108*Hoja1!$C$24/Hoja1!$C$25/Hoja1!$C$26*16.04/1000000,0)</f>
        <v>0</v>
      </c>
      <c r="AP108" s="147">
        <f>IFERROR(AN108*Hoja1!$C$24/Hoja1!$C$25/Hoja1!$C$26*44.01/1000000,0)</f>
        <v>0</v>
      </c>
    </row>
    <row r="109" spans="2:42" x14ac:dyDescent="0.75">
      <c r="B109" s="52"/>
      <c r="C109" s="52"/>
      <c r="D109" s="125"/>
      <c r="E109" s="125"/>
      <c r="F109" s="131"/>
      <c r="G109" s="92"/>
      <c r="H109" s="19"/>
      <c r="I109" s="93"/>
      <c r="J109" s="93"/>
      <c r="K109" s="122" t="str">
        <f t="shared" si="2"/>
        <v/>
      </c>
      <c r="L109" s="78">
        <f t="shared" si="3"/>
        <v>0</v>
      </c>
      <c r="M109" s="78">
        <f t="shared" si="4"/>
        <v>0</v>
      </c>
      <c r="N109" s="78">
        <f t="shared" si="5"/>
        <v>0</v>
      </c>
      <c r="O109" s="78" t="str">
        <f t="shared" si="6"/>
        <v>Factor de Emisión</v>
      </c>
      <c r="P109" s="78">
        <f t="shared" si="7"/>
        <v>0</v>
      </c>
      <c r="Q109" s="162">
        <f t="shared" si="8"/>
        <v>0</v>
      </c>
      <c r="R109" s="78">
        <f>P109+Q109*Hoja1!$C$19</f>
        <v>0</v>
      </c>
      <c r="AE109" s="143">
        <f t="shared" si="15"/>
        <v>0</v>
      </c>
      <c r="AF109" s="143">
        <f t="shared" si="16"/>
        <v>0</v>
      </c>
      <c r="AG109" s="143">
        <f t="shared" si="17"/>
        <v>0</v>
      </c>
      <c r="AH109" s="143" t="str">
        <f t="shared" si="10"/>
        <v>Factor de Emisión</v>
      </c>
      <c r="AI109" s="143">
        <f t="shared" si="11"/>
        <v>0</v>
      </c>
      <c r="AJ109" s="143">
        <f t="shared" si="12"/>
        <v>0</v>
      </c>
      <c r="AK109" s="143">
        <f t="shared" si="13"/>
        <v>0</v>
      </c>
      <c r="AL109" s="143">
        <f t="shared" si="14"/>
        <v>0</v>
      </c>
      <c r="AM109" s="143">
        <f>IF(I109="",AL109*'Fraccion masica'!$AB$36,I109*AL109)</f>
        <v>0</v>
      </c>
      <c r="AN109" s="143">
        <f>IF(J109="",AL109*'Fraccion masica'!$AB$35,J109*AL109)</f>
        <v>0</v>
      </c>
      <c r="AO109" s="161">
        <f>IFERROR(AM109*Hoja1!$C$24/Hoja1!$C$25/Hoja1!$C$26*16.04/1000000,0)</f>
        <v>0</v>
      </c>
      <c r="AP109" s="147">
        <f>IFERROR(AN109*Hoja1!$C$24/Hoja1!$C$25/Hoja1!$C$26*44.01/1000000,0)</f>
        <v>0</v>
      </c>
    </row>
    <row r="110" spans="2:42" x14ac:dyDescent="0.75">
      <c r="B110" s="52"/>
      <c r="C110" s="52"/>
      <c r="D110" s="125"/>
      <c r="E110" s="125"/>
      <c r="F110" s="131"/>
      <c r="G110" s="92"/>
      <c r="H110" s="19"/>
      <c r="I110" s="93"/>
      <c r="J110" s="93"/>
      <c r="K110" s="122" t="str">
        <f t="shared" si="2"/>
        <v/>
      </c>
      <c r="L110" s="78">
        <f t="shared" si="3"/>
        <v>0</v>
      </c>
      <c r="M110" s="78">
        <f t="shared" si="4"/>
        <v>0</v>
      </c>
      <c r="N110" s="78">
        <f t="shared" si="5"/>
        <v>0</v>
      </c>
      <c r="O110" s="78" t="str">
        <f t="shared" si="6"/>
        <v>Factor de Emisión</v>
      </c>
      <c r="P110" s="78">
        <f t="shared" si="7"/>
        <v>0</v>
      </c>
      <c r="Q110" s="162">
        <f t="shared" si="8"/>
        <v>0</v>
      </c>
      <c r="R110" s="78">
        <f>P110+Q110*Hoja1!$C$19</f>
        <v>0</v>
      </c>
      <c r="AE110" s="143">
        <f t="shared" si="15"/>
        <v>0</v>
      </c>
      <c r="AF110" s="143">
        <f t="shared" si="16"/>
        <v>0</v>
      </c>
      <c r="AG110" s="143">
        <f t="shared" si="17"/>
        <v>0</v>
      </c>
      <c r="AH110" s="143" t="str">
        <f t="shared" si="10"/>
        <v>Factor de Emisión</v>
      </c>
      <c r="AI110" s="143">
        <f t="shared" si="11"/>
        <v>0</v>
      </c>
      <c r="AJ110" s="143">
        <f t="shared" si="12"/>
        <v>0</v>
      </c>
      <c r="AK110" s="143">
        <f t="shared" si="13"/>
        <v>0</v>
      </c>
      <c r="AL110" s="143">
        <f t="shared" si="14"/>
        <v>0</v>
      </c>
      <c r="AM110" s="143">
        <f>IF(I110="",AL110*'Fraccion masica'!$AB$36,I110*AL110)</f>
        <v>0</v>
      </c>
      <c r="AN110" s="143">
        <f>IF(J110="",AL110*'Fraccion masica'!$AB$35,J110*AL110)</f>
        <v>0</v>
      </c>
      <c r="AO110" s="161">
        <f>IFERROR(AM110*Hoja1!$C$24/Hoja1!$C$25/Hoja1!$C$26*16.04/1000000,0)</f>
        <v>0</v>
      </c>
      <c r="AP110" s="147">
        <f>IFERROR(AN110*Hoja1!$C$24/Hoja1!$C$25/Hoja1!$C$26*44.01/1000000,0)</f>
        <v>0</v>
      </c>
    </row>
    <row r="111" spans="2:42" x14ac:dyDescent="0.75">
      <c r="B111" s="52"/>
      <c r="C111" s="52"/>
      <c r="D111" s="125"/>
      <c r="E111" s="125"/>
      <c r="F111" s="131"/>
      <c r="G111" s="92"/>
      <c r="H111" s="19"/>
      <c r="I111" s="93"/>
      <c r="J111" s="93"/>
      <c r="K111" s="122" t="str">
        <f t="shared" si="2"/>
        <v/>
      </c>
      <c r="L111" s="78">
        <f t="shared" si="3"/>
        <v>0</v>
      </c>
      <c r="M111" s="78">
        <f t="shared" si="4"/>
        <v>0</v>
      </c>
      <c r="N111" s="78">
        <f t="shared" si="5"/>
        <v>0</v>
      </c>
      <c r="O111" s="78" t="str">
        <f t="shared" si="6"/>
        <v>Factor de Emisión</v>
      </c>
      <c r="P111" s="78">
        <f t="shared" si="7"/>
        <v>0</v>
      </c>
      <c r="Q111" s="162">
        <f t="shared" si="8"/>
        <v>0</v>
      </c>
      <c r="R111" s="78">
        <f>P111+Q111*Hoja1!$C$19</f>
        <v>0</v>
      </c>
      <c r="AE111" s="143">
        <f t="shared" si="15"/>
        <v>0</v>
      </c>
      <c r="AF111" s="143">
        <f t="shared" si="16"/>
        <v>0</v>
      </c>
      <c r="AG111" s="143">
        <f t="shared" si="17"/>
        <v>0</v>
      </c>
      <c r="AH111" s="143" t="str">
        <f t="shared" si="10"/>
        <v>Factor de Emisión</v>
      </c>
      <c r="AI111" s="143">
        <f t="shared" si="11"/>
        <v>0</v>
      </c>
      <c r="AJ111" s="143">
        <f t="shared" si="12"/>
        <v>0</v>
      </c>
      <c r="AK111" s="143">
        <f t="shared" si="13"/>
        <v>0</v>
      </c>
      <c r="AL111" s="143">
        <f t="shared" si="14"/>
        <v>0</v>
      </c>
      <c r="AM111" s="143">
        <f>IF(I111="",AL111*'Fraccion masica'!$AB$36,I111*AL111)</f>
        <v>0</v>
      </c>
      <c r="AN111" s="143">
        <f>IF(J111="",AL111*'Fraccion masica'!$AB$35,J111*AL111)</f>
        <v>0</v>
      </c>
      <c r="AO111" s="161">
        <f>IFERROR(AM111*Hoja1!$C$24/Hoja1!$C$25/Hoja1!$C$26*16.04/1000000,0)</f>
        <v>0</v>
      </c>
      <c r="AP111" s="147">
        <f>IFERROR(AN111*Hoja1!$C$24/Hoja1!$C$25/Hoja1!$C$26*44.01/1000000,0)</f>
        <v>0</v>
      </c>
    </row>
    <row r="112" spans="2:42" x14ac:dyDescent="0.75">
      <c r="B112" s="52"/>
      <c r="C112" s="52"/>
      <c r="D112" s="125"/>
      <c r="E112" s="125"/>
      <c r="F112" s="131"/>
      <c r="G112" s="92"/>
      <c r="H112" s="19"/>
      <c r="I112" s="93"/>
      <c r="J112" s="93"/>
      <c r="K112" s="122" t="str">
        <f t="shared" si="2"/>
        <v/>
      </c>
      <c r="L112" s="78">
        <f t="shared" si="3"/>
        <v>0</v>
      </c>
      <c r="M112" s="78">
        <f t="shared" si="4"/>
        <v>0</v>
      </c>
      <c r="N112" s="78">
        <f t="shared" si="5"/>
        <v>0</v>
      </c>
      <c r="O112" s="78" t="str">
        <f t="shared" si="6"/>
        <v>Factor de Emisión</v>
      </c>
      <c r="P112" s="78">
        <f t="shared" si="7"/>
        <v>0</v>
      </c>
      <c r="Q112" s="162">
        <f t="shared" si="8"/>
        <v>0</v>
      </c>
      <c r="R112" s="78">
        <f>P112+Q112*Hoja1!$C$19</f>
        <v>0</v>
      </c>
      <c r="AE112" s="143">
        <f t="shared" si="15"/>
        <v>0</v>
      </c>
      <c r="AF112" s="143">
        <f t="shared" si="16"/>
        <v>0</v>
      </c>
      <c r="AG112" s="143">
        <f t="shared" si="17"/>
        <v>0</v>
      </c>
      <c r="AH112" s="143" t="str">
        <f t="shared" si="10"/>
        <v>Factor de Emisión</v>
      </c>
      <c r="AI112" s="143">
        <f t="shared" si="11"/>
        <v>0</v>
      </c>
      <c r="AJ112" s="143">
        <f t="shared" si="12"/>
        <v>0</v>
      </c>
      <c r="AK112" s="143">
        <f t="shared" si="13"/>
        <v>0</v>
      </c>
      <c r="AL112" s="143">
        <f t="shared" si="14"/>
        <v>0</v>
      </c>
      <c r="AM112" s="143">
        <f>IF(I112="",AL112*'Fraccion masica'!$AB$36,I112*AL112)</f>
        <v>0</v>
      </c>
      <c r="AN112" s="143">
        <f>IF(J112="",AL112*'Fraccion masica'!$AB$35,J112*AL112)</f>
        <v>0</v>
      </c>
      <c r="AO112" s="161">
        <f>IFERROR(AM112*Hoja1!$C$24/Hoja1!$C$25/Hoja1!$C$26*16.04/1000000,0)</f>
        <v>0</v>
      </c>
      <c r="AP112" s="147">
        <f>IFERROR(AN112*Hoja1!$C$24/Hoja1!$C$25/Hoja1!$C$26*44.01/1000000,0)</f>
        <v>0</v>
      </c>
    </row>
    <row r="113" spans="2:42" x14ac:dyDescent="0.75">
      <c r="B113" s="52"/>
      <c r="C113" s="52"/>
      <c r="D113" s="125"/>
      <c r="E113" s="125"/>
      <c r="F113" s="131"/>
      <c r="G113" s="92"/>
      <c r="H113" s="19"/>
      <c r="I113" s="93"/>
      <c r="J113" s="93"/>
      <c r="K113" s="122" t="str">
        <f t="shared" si="2"/>
        <v/>
      </c>
      <c r="L113" s="78">
        <f t="shared" si="3"/>
        <v>0</v>
      </c>
      <c r="M113" s="78">
        <f t="shared" si="4"/>
        <v>0</v>
      </c>
      <c r="N113" s="78">
        <f t="shared" si="5"/>
        <v>0</v>
      </c>
      <c r="O113" s="78" t="str">
        <f t="shared" si="6"/>
        <v>Factor de Emisión</v>
      </c>
      <c r="P113" s="78">
        <f t="shared" si="7"/>
        <v>0</v>
      </c>
      <c r="Q113" s="162">
        <f t="shared" si="8"/>
        <v>0</v>
      </c>
      <c r="R113" s="78">
        <f>P113+Q113*Hoja1!$C$19</f>
        <v>0</v>
      </c>
      <c r="AE113" s="143">
        <f t="shared" si="15"/>
        <v>0</v>
      </c>
      <c r="AF113" s="143">
        <f t="shared" si="16"/>
        <v>0</v>
      </c>
      <c r="AG113" s="143">
        <f t="shared" si="17"/>
        <v>0</v>
      </c>
      <c r="AH113" s="143" t="str">
        <f t="shared" si="10"/>
        <v>Factor de Emisión</v>
      </c>
      <c r="AI113" s="143">
        <f t="shared" si="11"/>
        <v>0</v>
      </c>
      <c r="AJ113" s="143">
        <f t="shared" si="12"/>
        <v>0</v>
      </c>
      <c r="AK113" s="143">
        <f t="shared" si="13"/>
        <v>0</v>
      </c>
      <c r="AL113" s="143">
        <f t="shared" si="14"/>
        <v>0</v>
      </c>
      <c r="AM113" s="143">
        <f>IF(I113="",AL113*'Fraccion masica'!$AB$36,I113*AL113)</f>
        <v>0</v>
      </c>
      <c r="AN113" s="143">
        <f>IF(J113="",AL113*'Fraccion masica'!$AB$35,J113*AL113)</f>
        <v>0</v>
      </c>
      <c r="AO113" s="161">
        <f>IFERROR(AM113*Hoja1!$C$24/Hoja1!$C$25/Hoja1!$C$26*16.04/1000000,0)</f>
        <v>0</v>
      </c>
      <c r="AP113" s="147">
        <f>IFERROR(AN113*Hoja1!$C$24/Hoja1!$C$25/Hoja1!$C$26*44.01/1000000,0)</f>
        <v>0</v>
      </c>
    </row>
    <row r="114" spans="2:42" x14ac:dyDescent="0.75">
      <c r="B114" s="52"/>
      <c r="C114" s="52"/>
      <c r="D114" s="125"/>
      <c r="E114" s="125"/>
      <c r="F114" s="131"/>
      <c r="G114" s="92"/>
      <c r="H114" s="19"/>
      <c r="I114" s="93"/>
      <c r="J114" s="93"/>
      <c r="K114" s="122" t="str">
        <f t="shared" si="2"/>
        <v/>
      </c>
      <c r="L114" s="78">
        <f t="shared" si="3"/>
        <v>0</v>
      </c>
      <c r="M114" s="78">
        <f t="shared" si="4"/>
        <v>0</v>
      </c>
      <c r="N114" s="78">
        <f t="shared" si="5"/>
        <v>0</v>
      </c>
      <c r="O114" s="78" t="str">
        <f t="shared" si="6"/>
        <v>Factor de Emisión</v>
      </c>
      <c r="P114" s="78">
        <f t="shared" si="7"/>
        <v>0</v>
      </c>
      <c r="Q114" s="162">
        <f t="shared" si="8"/>
        <v>0</v>
      </c>
      <c r="R114" s="78">
        <f>P114+Q114*Hoja1!$C$19</f>
        <v>0</v>
      </c>
      <c r="AE114" s="143">
        <f t="shared" si="15"/>
        <v>0</v>
      </c>
      <c r="AF114" s="143">
        <f t="shared" si="16"/>
        <v>0</v>
      </c>
      <c r="AG114" s="143">
        <f t="shared" si="17"/>
        <v>0</v>
      </c>
      <c r="AH114" s="143" t="str">
        <f t="shared" si="10"/>
        <v>Factor de Emisión</v>
      </c>
      <c r="AI114" s="143">
        <f t="shared" si="11"/>
        <v>0</v>
      </c>
      <c r="AJ114" s="143">
        <f t="shared" si="12"/>
        <v>0</v>
      </c>
      <c r="AK114" s="143">
        <f t="shared" si="13"/>
        <v>0</v>
      </c>
      <c r="AL114" s="143">
        <f t="shared" si="14"/>
        <v>0</v>
      </c>
      <c r="AM114" s="143">
        <f>IF(I114="",AL114*'Fraccion masica'!$AB$36,I114*AL114)</f>
        <v>0</v>
      </c>
      <c r="AN114" s="143">
        <f>IF(J114="",AL114*'Fraccion masica'!$AB$35,J114*AL114)</f>
        <v>0</v>
      </c>
      <c r="AO114" s="161">
        <f>IFERROR(AM114*Hoja1!$C$24/Hoja1!$C$25/Hoja1!$C$26*16.04/1000000,0)</f>
        <v>0</v>
      </c>
      <c r="AP114" s="147">
        <f>IFERROR(AN114*Hoja1!$C$24/Hoja1!$C$25/Hoja1!$C$26*44.01/1000000,0)</f>
        <v>0</v>
      </c>
    </row>
    <row r="115" spans="2:42" x14ac:dyDescent="0.75">
      <c r="B115" s="52"/>
      <c r="C115" s="52"/>
      <c r="D115" s="125"/>
      <c r="E115" s="125"/>
      <c r="F115" s="131"/>
      <c r="G115" s="92"/>
      <c r="H115" s="19"/>
      <c r="I115" s="93"/>
      <c r="J115" s="93"/>
      <c r="K115" s="122" t="str">
        <f t="shared" si="2"/>
        <v/>
      </c>
      <c r="L115" s="78">
        <f t="shared" si="3"/>
        <v>0</v>
      </c>
      <c r="M115" s="78">
        <f t="shared" si="4"/>
        <v>0</v>
      </c>
      <c r="N115" s="78">
        <f t="shared" si="5"/>
        <v>0</v>
      </c>
      <c r="O115" s="78" t="str">
        <f t="shared" si="6"/>
        <v>Factor de Emisión</v>
      </c>
      <c r="P115" s="78">
        <f t="shared" si="7"/>
        <v>0</v>
      </c>
      <c r="Q115" s="162">
        <f t="shared" si="8"/>
        <v>0</v>
      </c>
      <c r="R115" s="78">
        <f>P115+Q115*Hoja1!$C$19</f>
        <v>0</v>
      </c>
      <c r="AE115" s="143">
        <f t="shared" si="15"/>
        <v>0</v>
      </c>
      <c r="AF115" s="143">
        <f t="shared" si="16"/>
        <v>0</v>
      </c>
      <c r="AG115" s="143">
        <f t="shared" si="17"/>
        <v>0</v>
      </c>
      <c r="AH115" s="143" t="str">
        <f t="shared" si="10"/>
        <v>Factor de Emisión</v>
      </c>
      <c r="AI115" s="143">
        <f t="shared" si="11"/>
        <v>0</v>
      </c>
      <c r="AJ115" s="143">
        <f t="shared" si="12"/>
        <v>0</v>
      </c>
      <c r="AK115" s="143">
        <f t="shared" si="13"/>
        <v>0</v>
      </c>
      <c r="AL115" s="143">
        <f t="shared" si="14"/>
        <v>0</v>
      </c>
      <c r="AM115" s="143">
        <f>IF(I115="",AL115*'Fraccion masica'!$AB$36,I115*AL115)</f>
        <v>0</v>
      </c>
      <c r="AN115" s="143">
        <f>IF(J115="",AL115*'Fraccion masica'!$AB$35,J115*AL115)</f>
        <v>0</v>
      </c>
      <c r="AO115" s="161">
        <f>IFERROR(AM115*Hoja1!$C$24/Hoja1!$C$25/Hoja1!$C$26*16.04/1000000,0)</f>
        <v>0</v>
      </c>
      <c r="AP115" s="147">
        <f>IFERROR(AN115*Hoja1!$C$24/Hoja1!$C$25/Hoja1!$C$26*44.01/1000000,0)</f>
        <v>0</v>
      </c>
    </row>
    <row r="116" spans="2:42" x14ac:dyDescent="0.75">
      <c r="B116" s="52"/>
      <c r="C116" s="52"/>
      <c r="D116" s="125"/>
      <c r="E116" s="125"/>
      <c r="F116" s="131"/>
      <c r="G116" s="92"/>
      <c r="H116" s="19"/>
      <c r="I116" s="93"/>
      <c r="J116" s="93"/>
      <c r="K116" s="122" t="str">
        <f t="shared" si="2"/>
        <v/>
      </c>
      <c r="L116" s="78">
        <f t="shared" si="3"/>
        <v>0</v>
      </c>
      <c r="M116" s="78">
        <f t="shared" si="4"/>
        <v>0</v>
      </c>
      <c r="N116" s="78">
        <f t="shared" si="5"/>
        <v>0</v>
      </c>
      <c r="O116" s="78" t="str">
        <f t="shared" si="6"/>
        <v>Factor de Emisión</v>
      </c>
      <c r="P116" s="78">
        <f t="shared" si="7"/>
        <v>0</v>
      </c>
      <c r="Q116" s="162">
        <f t="shared" si="8"/>
        <v>0</v>
      </c>
      <c r="R116" s="78">
        <f>P116+Q116*Hoja1!$C$19</f>
        <v>0</v>
      </c>
      <c r="AE116" s="143">
        <f t="shared" si="15"/>
        <v>0</v>
      </c>
      <c r="AF116" s="143">
        <f t="shared" si="16"/>
        <v>0</v>
      </c>
      <c r="AG116" s="143">
        <f t="shared" si="17"/>
        <v>0</v>
      </c>
      <c r="AH116" s="143" t="str">
        <f t="shared" si="10"/>
        <v>Factor de Emisión</v>
      </c>
      <c r="AI116" s="143">
        <f t="shared" si="11"/>
        <v>0</v>
      </c>
      <c r="AJ116" s="143">
        <f t="shared" si="12"/>
        <v>0</v>
      </c>
      <c r="AK116" s="143">
        <f t="shared" si="13"/>
        <v>0</v>
      </c>
      <c r="AL116" s="143">
        <f t="shared" si="14"/>
        <v>0</v>
      </c>
      <c r="AM116" s="143">
        <f>IF(I116="",AL116*'Fraccion masica'!$AB$36,I116*AL116)</f>
        <v>0</v>
      </c>
      <c r="AN116" s="143">
        <f>IF(J116="",AL116*'Fraccion masica'!$AB$35,J116*AL116)</f>
        <v>0</v>
      </c>
      <c r="AO116" s="161">
        <f>IFERROR(AM116*Hoja1!$C$24/Hoja1!$C$25/Hoja1!$C$26*16.04/1000000,0)</f>
        <v>0</v>
      </c>
      <c r="AP116" s="147">
        <f>IFERROR(AN116*Hoja1!$C$24/Hoja1!$C$25/Hoja1!$C$26*44.01/1000000,0)</f>
        <v>0</v>
      </c>
    </row>
    <row r="117" spans="2:42" x14ac:dyDescent="0.75">
      <c r="B117" s="52"/>
      <c r="C117" s="52"/>
      <c r="D117" s="125"/>
      <c r="E117" s="125"/>
      <c r="F117" s="131"/>
      <c r="G117" s="92"/>
      <c r="H117" s="19"/>
      <c r="I117" s="93"/>
      <c r="J117" s="93"/>
      <c r="K117" s="122" t="str">
        <f t="shared" si="2"/>
        <v/>
      </c>
      <c r="L117" s="78">
        <f t="shared" si="3"/>
        <v>0</v>
      </c>
      <c r="M117" s="78">
        <f t="shared" si="4"/>
        <v>0</v>
      </c>
      <c r="N117" s="78">
        <f t="shared" si="5"/>
        <v>0</v>
      </c>
      <c r="O117" s="78" t="str">
        <f t="shared" si="6"/>
        <v>Factor de Emisión</v>
      </c>
      <c r="P117" s="78">
        <f t="shared" si="7"/>
        <v>0</v>
      </c>
      <c r="Q117" s="162">
        <f t="shared" si="8"/>
        <v>0</v>
      </c>
      <c r="R117" s="78">
        <f>P117+Q117*Hoja1!$C$19</f>
        <v>0</v>
      </c>
      <c r="AE117" s="143">
        <f t="shared" si="15"/>
        <v>0</v>
      </c>
      <c r="AF117" s="143">
        <f t="shared" si="16"/>
        <v>0</v>
      </c>
      <c r="AG117" s="143">
        <f t="shared" si="17"/>
        <v>0</v>
      </c>
      <c r="AH117" s="143" t="str">
        <f t="shared" si="10"/>
        <v>Factor de Emisión</v>
      </c>
      <c r="AI117" s="143">
        <f t="shared" si="11"/>
        <v>0</v>
      </c>
      <c r="AJ117" s="143">
        <f t="shared" si="12"/>
        <v>0</v>
      </c>
      <c r="AK117" s="143">
        <f t="shared" si="13"/>
        <v>0</v>
      </c>
      <c r="AL117" s="143">
        <f t="shared" si="14"/>
        <v>0</v>
      </c>
      <c r="AM117" s="143">
        <f>IF(I117="",AL117*'Fraccion masica'!$AB$36,I117*AL117)</f>
        <v>0</v>
      </c>
      <c r="AN117" s="143">
        <f>IF(J117="",AL117*'Fraccion masica'!$AB$35,J117*AL117)</f>
        <v>0</v>
      </c>
      <c r="AO117" s="161">
        <f>IFERROR(AM117*Hoja1!$C$24/Hoja1!$C$25/Hoja1!$C$26*16.04/1000000,0)</f>
        <v>0</v>
      </c>
      <c r="AP117" s="147">
        <f>IFERROR(AN117*Hoja1!$C$24/Hoja1!$C$25/Hoja1!$C$26*44.01/1000000,0)</f>
        <v>0</v>
      </c>
    </row>
    <row r="118" spans="2:42" x14ac:dyDescent="0.75">
      <c r="B118" s="52"/>
      <c r="C118" s="52"/>
      <c r="D118" s="125"/>
      <c r="E118" s="125"/>
      <c r="F118" s="131"/>
      <c r="G118" s="92"/>
      <c r="H118" s="19"/>
      <c r="I118" s="93"/>
      <c r="J118" s="93"/>
      <c r="K118" s="122" t="str">
        <f t="shared" si="2"/>
        <v/>
      </c>
      <c r="L118" s="78">
        <f t="shared" si="3"/>
        <v>0</v>
      </c>
      <c r="M118" s="78">
        <f t="shared" si="4"/>
        <v>0</v>
      </c>
      <c r="N118" s="78">
        <f t="shared" si="5"/>
        <v>0</v>
      </c>
      <c r="O118" s="78" t="str">
        <f t="shared" si="6"/>
        <v>Factor de Emisión</v>
      </c>
      <c r="P118" s="78">
        <f t="shared" si="7"/>
        <v>0</v>
      </c>
      <c r="Q118" s="162">
        <f t="shared" si="8"/>
        <v>0</v>
      </c>
      <c r="R118" s="78">
        <f>P118+Q118*Hoja1!$C$19</f>
        <v>0</v>
      </c>
      <c r="AE118" s="143">
        <f t="shared" si="15"/>
        <v>0</v>
      </c>
      <c r="AF118" s="143">
        <f t="shared" si="16"/>
        <v>0</v>
      </c>
      <c r="AG118" s="143">
        <f t="shared" si="17"/>
        <v>0</v>
      </c>
      <c r="AH118" s="143" t="str">
        <f t="shared" si="10"/>
        <v>Factor de Emisión</v>
      </c>
      <c r="AI118" s="143">
        <f t="shared" si="11"/>
        <v>0</v>
      </c>
      <c r="AJ118" s="143">
        <f t="shared" si="12"/>
        <v>0</v>
      </c>
      <c r="AK118" s="143">
        <f t="shared" si="13"/>
        <v>0</v>
      </c>
      <c r="AL118" s="143">
        <f t="shared" si="14"/>
        <v>0</v>
      </c>
      <c r="AM118" s="143">
        <f>IF(I118="",AL118*'Fraccion masica'!$AB$36,I118*AL118)</f>
        <v>0</v>
      </c>
      <c r="AN118" s="143">
        <f>IF(J118="",AL118*'Fraccion masica'!$AB$35,J118*AL118)</f>
        <v>0</v>
      </c>
      <c r="AO118" s="161">
        <f>IFERROR(AM118*Hoja1!$C$24/Hoja1!$C$25/Hoja1!$C$26*16.04/1000000,0)</f>
        <v>0</v>
      </c>
      <c r="AP118" s="147">
        <f>IFERROR(AN118*Hoja1!$C$24/Hoja1!$C$25/Hoja1!$C$26*44.01/1000000,0)</f>
        <v>0</v>
      </c>
    </row>
    <row r="119" spans="2:42" x14ac:dyDescent="0.75">
      <c r="B119" s="52"/>
      <c r="C119" s="52"/>
      <c r="D119" s="125"/>
      <c r="E119" s="125"/>
      <c r="F119" s="131"/>
      <c r="G119" s="92"/>
      <c r="H119" s="19"/>
      <c r="I119" s="93"/>
      <c r="J119" s="93"/>
      <c r="K119" s="122" t="str">
        <f t="shared" si="2"/>
        <v/>
      </c>
      <c r="L119" s="78">
        <f t="shared" si="3"/>
        <v>0</v>
      </c>
      <c r="M119" s="78">
        <f t="shared" si="4"/>
        <v>0</v>
      </c>
      <c r="N119" s="78">
        <f t="shared" si="5"/>
        <v>0</v>
      </c>
      <c r="O119" s="78" t="str">
        <f t="shared" si="6"/>
        <v>Factor de Emisión</v>
      </c>
      <c r="P119" s="78">
        <f t="shared" si="7"/>
        <v>0</v>
      </c>
      <c r="Q119" s="162">
        <f t="shared" si="8"/>
        <v>0</v>
      </c>
      <c r="R119" s="78">
        <f>P119+Q119*Hoja1!$C$19</f>
        <v>0</v>
      </c>
      <c r="AE119" s="143">
        <f t="shared" si="15"/>
        <v>0</v>
      </c>
      <c r="AF119" s="143">
        <f t="shared" si="16"/>
        <v>0</v>
      </c>
      <c r="AG119" s="143">
        <f t="shared" si="17"/>
        <v>0</v>
      </c>
      <c r="AH119" s="143" t="str">
        <f t="shared" si="10"/>
        <v>Factor de Emisión</v>
      </c>
      <c r="AI119" s="143">
        <f t="shared" si="11"/>
        <v>0</v>
      </c>
      <c r="AJ119" s="143">
        <f t="shared" si="12"/>
        <v>0</v>
      </c>
      <c r="AK119" s="143">
        <f t="shared" si="13"/>
        <v>0</v>
      </c>
      <c r="AL119" s="143">
        <f t="shared" si="14"/>
        <v>0</v>
      </c>
      <c r="AM119" s="143">
        <f>IF(I119="",AL119*'Fraccion masica'!$AB$36,I119*AL119)</f>
        <v>0</v>
      </c>
      <c r="AN119" s="143">
        <f>IF(J119="",AL119*'Fraccion masica'!$AB$35,J119*AL119)</f>
        <v>0</v>
      </c>
      <c r="AO119" s="161">
        <f>IFERROR(AM119*Hoja1!$C$24/Hoja1!$C$25/Hoja1!$C$26*16.04/1000000,0)</f>
        <v>0</v>
      </c>
      <c r="AP119" s="147">
        <f>IFERROR(AN119*Hoja1!$C$24/Hoja1!$C$25/Hoja1!$C$26*44.01/1000000,0)</f>
        <v>0</v>
      </c>
    </row>
    <row r="120" spans="2:42" x14ac:dyDescent="0.75">
      <c r="B120" s="52"/>
      <c r="C120" s="52"/>
      <c r="D120" s="125"/>
      <c r="E120" s="125"/>
      <c r="F120" s="131"/>
      <c r="G120" s="92"/>
      <c r="H120" s="19"/>
      <c r="I120" s="93"/>
      <c r="J120" s="93"/>
      <c r="K120" s="122" t="str">
        <f t="shared" si="2"/>
        <v/>
      </c>
      <c r="L120" s="78">
        <f t="shared" si="3"/>
        <v>0</v>
      </c>
      <c r="M120" s="78">
        <f t="shared" si="4"/>
        <v>0</v>
      </c>
      <c r="N120" s="78">
        <f t="shared" si="5"/>
        <v>0</v>
      </c>
      <c r="O120" s="78" t="str">
        <f t="shared" si="6"/>
        <v>Factor de Emisión</v>
      </c>
      <c r="P120" s="78">
        <f t="shared" si="7"/>
        <v>0</v>
      </c>
      <c r="Q120" s="162">
        <f t="shared" si="8"/>
        <v>0</v>
      </c>
      <c r="R120" s="78">
        <f>P120+Q120*Hoja1!$C$19</f>
        <v>0</v>
      </c>
      <c r="AE120" s="143">
        <f t="shared" si="15"/>
        <v>0</v>
      </c>
      <c r="AF120" s="143">
        <f t="shared" si="16"/>
        <v>0</v>
      </c>
      <c r="AG120" s="143">
        <f t="shared" si="17"/>
        <v>0</v>
      </c>
      <c r="AH120" s="143" t="str">
        <f t="shared" si="10"/>
        <v>Factor de Emisión</v>
      </c>
      <c r="AI120" s="143">
        <f t="shared" si="11"/>
        <v>0</v>
      </c>
      <c r="AJ120" s="143">
        <f t="shared" si="12"/>
        <v>0</v>
      </c>
      <c r="AK120" s="143">
        <f t="shared" si="13"/>
        <v>0</v>
      </c>
      <c r="AL120" s="143">
        <f t="shared" si="14"/>
        <v>0</v>
      </c>
      <c r="AM120" s="143">
        <f>IF(I120="",AL120*'Fraccion masica'!$AB$36,I120*AL120)</f>
        <v>0</v>
      </c>
      <c r="AN120" s="143">
        <f>IF(J120="",AL120*'Fraccion masica'!$AB$35,J120*AL120)</f>
        <v>0</v>
      </c>
      <c r="AO120" s="161">
        <f>IFERROR(AM120*Hoja1!$C$24/Hoja1!$C$25/Hoja1!$C$26*16.04/1000000,0)</f>
        <v>0</v>
      </c>
      <c r="AP120" s="147">
        <f>IFERROR(AN120*Hoja1!$C$24/Hoja1!$C$25/Hoja1!$C$26*44.01/1000000,0)</f>
        <v>0</v>
      </c>
    </row>
    <row r="121" spans="2:42" x14ac:dyDescent="0.75">
      <c r="B121" s="52"/>
      <c r="C121" s="52"/>
      <c r="D121" s="125"/>
      <c r="E121" s="125"/>
      <c r="F121" s="131"/>
      <c r="G121" s="92"/>
      <c r="H121" s="19"/>
      <c r="I121" s="93"/>
      <c r="J121" s="93"/>
      <c r="K121" s="122" t="str">
        <f t="shared" si="2"/>
        <v/>
      </c>
      <c r="L121" s="78">
        <f t="shared" si="3"/>
        <v>0</v>
      </c>
      <c r="M121" s="78">
        <f t="shared" si="4"/>
        <v>0</v>
      </c>
      <c r="N121" s="78">
        <f t="shared" si="5"/>
        <v>0</v>
      </c>
      <c r="O121" s="78" t="str">
        <f t="shared" si="6"/>
        <v>Factor de Emisión</v>
      </c>
      <c r="P121" s="78">
        <f t="shared" si="7"/>
        <v>0</v>
      </c>
      <c r="Q121" s="162">
        <f t="shared" si="8"/>
        <v>0</v>
      </c>
      <c r="R121" s="78">
        <f>P121+Q121*Hoja1!$C$19</f>
        <v>0</v>
      </c>
      <c r="AE121" s="143">
        <f t="shared" ref="AE121:AE143" si="18">B121</f>
        <v>0</v>
      </c>
      <c r="AF121" s="143">
        <f t="shared" ref="AF121:AF143" si="19">G121*C121</f>
        <v>0</v>
      </c>
      <c r="AG121" s="143">
        <f t="shared" ref="AG121:AG143" si="20">IF(H121="X",28.4*C121,0)</f>
        <v>0</v>
      </c>
      <c r="AH121" s="143" t="str">
        <f t="shared" si="10"/>
        <v>Factor de Emisión</v>
      </c>
      <c r="AI121" s="143">
        <f t="shared" si="11"/>
        <v>0</v>
      </c>
      <c r="AJ121" s="143">
        <f t="shared" si="12"/>
        <v>0</v>
      </c>
      <c r="AK121" s="143">
        <f t="shared" si="13"/>
        <v>0</v>
      </c>
      <c r="AL121" s="143">
        <f t="shared" si="14"/>
        <v>0</v>
      </c>
      <c r="AM121" s="143">
        <f>IF(I121="",AL121*'Fraccion masica'!$AB$36,I121*AL121)</f>
        <v>0</v>
      </c>
      <c r="AN121" s="143">
        <f>IF(J121="",AL121*'Fraccion masica'!$AB$35,J121*AL121)</f>
        <v>0</v>
      </c>
      <c r="AO121" s="161">
        <f>IFERROR(AM121*Hoja1!$C$24/Hoja1!$C$25/Hoja1!$C$26*16.04/1000000,0)</f>
        <v>0</v>
      </c>
      <c r="AP121" s="147">
        <f>IFERROR(AN121*Hoja1!$C$24/Hoja1!$C$25/Hoja1!$C$26*44.01/1000000,0)</f>
        <v>0</v>
      </c>
    </row>
    <row r="122" spans="2:42" x14ac:dyDescent="0.75">
      <c r="B122" s="52"/>
      <c r="C122" s="52"/>
      <c r="D122" s="125"/>
      <c r="E122" s="125"/>
      <c r="F122" s="131"/>
      <c r="G122" s="92"/>
      <c r="H122" s="19"/>
      <c r="I122" s="93"/>
      <c r="J122" s="93"/>
      <c r="K122" s="122" t="str">
        <f t="shared" ref="K122:K142" si="21">IF(F122="","",F122)</f>
        <v/>
      </c>
      <c r="L122" s="78">
        <f t="shared" ref="L122:L142" si="22">AJ122</f>
        <v>0</v>
      </c>
      <c r="M122" s="78">
        <f t="shared" ref="M122:M142" si="23">AK122</f>
        <v>0</v>
      </c>
      <c r="N122" s="78">
        <f t="shared" ref="N122:N142" si="24">AI122</f>
        <v>0</v>
      </c>
      <c r="O122" s="78" t="str">
        <f t="shared" ref="O122:O142" si="25">AH122</f>
        <v>Factor de Emisión</v>
      </c>
      <c r="P122" s="78">
        <f t="shared" ref="P122:P142" si="26">AP122</f>
        <v>0</v>
      </c>
      <c r="Q122" s="162">
        <f t="shared" ref="Q122:Q142" si="27">AO122</f>
        <v>0</v>
      </c>
      <c r="R122" s="78">
        <f>P122+Q122*Hoja1!$C$19</f>
        <v>0</v>
      </c>
      <c r="AE122" s="143">
        <f t="shared" si="18"/>
        <v>0</v>
      </c>
      <c r="AF122" s="143">
        <f t="shared" si="19"/>
        <v>0</v>
      </c>
      <c r="AG122" s="143">
        <f t="shared" si="20"/>
        <v>0</v>
      </c>
      <c r="AH122" s="143" t="str">
        <f t="shared" ref="AH122:AH143" si="28">IF(AF122&lt;&gt;0,"Medición","Factor de Emisión")</f>
        <v>Factor de Emisión</v>
      </c>
      <c r="AI122" s="143">
        <f t="shared" ref="AI122:AI143" si="29">IFERROR(IF(AF122&lt;&gt;0,AF122,AG122),0)*(1-D122-E122)</f>
        <v>0</v>
      </c>
      <c r="AJ122" s="143">
        <f t="shared" ref="AJ122:AJ143" si="30">IFERROR(IF(AF122&lt;&gt;0,AF122,AG122),0)*(D122)</f>
        <v>0</v>
      </c>
      <c r="AK122" s="143">
        <f t="shared" ref="AK122:AK143" si="31">IFERROR(IF(AF122&lt;&gt;0,AF122,AG122),0)*(E122)</f>
        <v>0</v>
      </c>
      <c r="AL122" s="143">
        <f t="shared" ref="AL122:AL143" si="32">AI122*(0.3048^3)</f>
        <v>0</v>
      </c>
      <c r="AM122" s="143">
        <f>IF(I122="",AL122*'Fraccion masica'!$AB$36,I122*AL122)</f>
        <v>0</v>
      </c>
      <c r="AN122" s="143">
        <f>IF(J122="",AL122*'Fraccion masica'!$AB$35,J122*AL122)</f>
        <v>0</v>
      </c>
      <c r="AO122" s="161">
        <f>IFERROR(AM122*Hoja1!$C$24/Hoja1!$C$25/Hoja1!$C$26*16.04/1000000,0)</f>
        <v>0</v>
      </c>
      <c r="AP122" s="147">
        <f>IFERROR(AN122*Hoja1!$C$24/Hoja1!$C$25/Hoja1!$C$26*44.01/1000000,0)</f>
        <v>0</v>
      </c>
    </row>
    <row r="123" spans="2:42" x14ac:dyDescent="0.75">
      <c r="B123" s="52"/>
      <c r="C123" s="52"/>
      <c r="D123" s="125"/>
      <c r="E123" s="125"/>
      <c r="F123" s="131"/>
      <c r="G123" s="92"/>
      <c r="H123" s="19"/>
      <c r="I123" s="93"/>
      <c r="J123" s="93"/>
      <c r="K123" s="122" t="str">
        <f t="shared" si="21"/>
        <v/>
      </c>
      <c r="L123" s="78">
        <f t="shared" si="22"/>
        <v>0</v>
      </c>
      <c r="M123" s="78">
        <f t="shared" si="23"/>
        <v>0</v>
      </c>
      <c r="N123" s="78">
        <f t="shared" si="24"/>
        <v>0</v>
      </c>
      <c r="O123" s="78" t="str">
        <f t="shared" si="25"/>
        <v>Factor de Emisión</v>
      </c>
      <c r="P123" s="78">
        <f t="shared" si="26"/>
        <v>0</v>
      </c>
      <c r="Q123" s="162">
        <f t="shared" si="27"/>
        <v>0</v>
      </c>
      <c r="R123" s="78">
        <f>P123+Q123*Hoja1!$C$19</f>
        <v>0</v>
      </c>
      <c r="AE123" s="143">
        <f t="shared" si="18"/>
        <v>0</v>
      </c>
      <c r="AF123" s="143">
        <f t="shared" si="19"/>
        <v>0</v>
      </c>
      <c r="AG123" s="143">
        <f t="shared" si="20"/>
        <v>0</v>
      </c>
      <c r="AH123" s="143" t="str">
        <f t="shared" si="28"/>
        <v>Factor de Emisión</v>
      </c>
      <c r="AI123" s="143">
        <f t="shared" si="29"/>
        <v>0</v>
      </c>
      <c r="AJ123" s="143">
        <f t="shared" si="30"/>
        <v>0</v>
      </c>
      <c r="AK123" s="143">
        <f t="shared" si="31"/>
        <v>0</v>
      </c>
      <c r="AL123" s="143">
        <f t="shared" si="32"/>
        <v>0</v>
      </c>
      <c r="AM123" s="143">
        <f>IF(I123="",AL123*'Fraccion masica'!$AB$36,I123*AL123)</f>
        <v>0</v>
      </c>
      <c r="AN123" s="143">
        <f>IF(J123="",AL123*'Fraccion masica'!$AB$35,J123*AL123)</f>
        <v>0</v>
      </c>
      <c r="AO123" s="161">
        <f>IFERROR(AM123*Hoja1!$C$24/Hoja1!$C$25/Hoja1!$C$26*16.04/1000000,0)</f>
        <v>0</v>
      </c>
      <c r="AP123" s="147">
        <f>IFERROR(AN123*Hoja1!$C$24/Hoja1!$C$25/Hoja1!$C$26*44.01/1000000,0)</f>
        <v>0</v>
      </c>
    </row>
    <row r="124" spans="2:42" x14ac:dyDescent="0.75">
      <c r="B124" s="52"/>
      <c r="C124" s="52"/>
      <c r="D124" s="125"/>
      <c r="E124" s="125"/>
      <c r="F124" s="131"/>
      <c r="G124" s="92"/>
      <c r="H124" s="19"/>
      <c r="I124" s="93"/>
      <c r="J124" s="93"/>
      <c r="K124" s="122" t="str">
        <f t="shared" si="21"/>
        <v/>
      </c>
      <c r="L124" s="78">
        <f t="shared" si="22"/>
        <v>0</v>
      </c>
      <c r="M124" s="78">
        <f t="shared" si="23"/>
        <v>0</v>
      </c>
      <c r="N124" s="78">
        <f t="shared" si="24"/>
        <v>0</v>
      </c>
      <c r="O124" s="78" t="str">
        <f t="shared" si="25"/>
        <v>Factor de Emisión</v>
      </c>
      <c r="P124" s="78">
        <f t="shared" si="26"/>
        <v>0</v>
      </c>
      <c r="Q124" s="162">
        <f t="shared" si="27"/>
        <v>0</v>
      </c>
      <c r="R124" s="78">
        <f>P124+Q124*Hoja1!$C$19</f>
        <v>0</v>
      </c>
      <c r="AE124" s="143">
        <f t="shared" si="18"/>
        <v>0</v>
      </c>
      <c r="AF124" s="143">
        <f t="shared" si="19"/>
        <v>0</v>
      </c>
      <c r="AG124" s="143">
        <f t="shared" si="20"/>
        <v>0</v>
      </c>
      <c r="AH124" s="143" t="str">
        <f t="shared" si="28"/>
        <v>Factor de Emisión</v>
      </c>
      <c r="AI124" s="143">
        <f t="shared" si="29"/>
        <v>0</v>
      </c>
      <c r="AJ124" s="143">
        <f t="shared" si="30"/>
        <v>0</v>
      </c>
      <c r="AK124" s="143">
        <f t="shared" si="31"/>
        <v>0</v>
      </c>
      <c r="AL124" s="143">
        <f t="shared" si="32"/>
        <v>0</v>
      </c>
      <c r="AM124" s="143">
        <f>IF(I124="",AL124*'Fraccion masica'!$AB$36,I124*AL124)</f>
        <v>0</v>
      </c>
      <c r="AN124" s="143">
        <f>IF(J124="",AL124*'Fraccion masica'!$AB$35,J124*AL124)</f>
        <v>0</v>
      </c>
      <c r="AO124" s="161">
        <f>IFERROR(AM124*Hoja1!$C$24/Hoja1!$C$25/Hoja1!$C$26*16.04/1000000,0)</f>
        <v>0</v>
      </c>
      <c r="AP124" s="147">
        <f>IFERROR(AN124*Hoja1!$C$24/Hoja1!$C$25/Hoja1!$C$26*44.01/1000000,0)</f>
        <v>0</v>
      </c>
    </row>
    <row r="125" spans="2:42" x14ac:dyDescent="0.75">
      <c r="B125" s="52"/>
      <c r="C125" s="52"/>
      <c r="D125" s="125"/>
      <c r="E125" s="125"/>
      <c r="F125" s="131"/>
      <c r="G125" s="92"/>
      <c r="H125" s="19"/>
      <c r="I125" s="93"/>
      <c r="J125" s="93"/>
      <c r="K125" s="122" t="str">
        <f t="shared" si="21"/>
        <v/>
      </c>
      <c r="L125" s="78">
        <f t="shared" si="22"/>
        <v>0</v>
      </c>
      <c r="M125" s="78">
        <f t="shared" si="23"/>
        <v>0</v>
      </c>
      <c r="N125" s="78">
        <f t="shared" si="24"/>
        <v>0</v>
      </c>
      <c r="O125" s="78" t="str">
        <f t="shared" si="25"/>
        <v>Factor de Emisión</v>
      </c>
      <c r="P125" s="78">
        <f t="shared" si="26"/>
        <v>0</v>
      </c>
      <c r="Q125" s="162">
        <f t="shared" si="27"/>
        <v>0</v>
      </c>
      <c r="R125" s="78">
        <f>P125+Q125*Hoja1!$C$19</f>
        <v>0</v>
      </c>
      <c r="AE125" s="143">
        <f t="shared" si="18"/>
        <v>0</v>
      </c>
      <c r="AF125" s="143">
        <f t="shared" si="19"/>
        <v>0</v>
      </c>
      <c r="AG125" s="143">
        <f t="shared" si="20"/>
        <v>0</v>
      </c>
      <c r="AH125" s="143" t="str">
        <f t="shared" si="28"/>
        <v>Factor de Emisión</v>
      </c>
      <c r="AI125" s="143">
        <f t="shared" si="29"/>
        <v>0</v>
      </c>
      <c r="AJ125" s="143">
        <f t="shared" si="30"/>
        <v>0</v>
      </c>
      <c r="AK125" s="143">
        <f t="shared" si="31"/>
        <v>0</v>
      </c>
      <c r="AL125" s="143">
        <f t="shared" si="32"/>
        <v>0</v>
      </c>
      <c r="AM125" s="143">
        <f>IF(I125="",AL125*'Fraccion masica'!$AB$36,I125*AL125)</f>
        <v>0</v>
      </c>
      <c r="AN125" s="143">
        <f>IF(J125="",AL125*'Fraccion masica'!$AB$35,J125*AL125)</f>
        <v>0</v>
      </c>
      <c r="AO125" s="161">
        <f>IFERROR(AM125*Hoja1!$C$24/Hoja1!$C$25/Hoja1!$C$26*16.04/1000000,0)</f>
        <v>0</v>
      </c>
      <c r="AP125" s="147">
        <f>IFERROR(AN125*Hoja1!$C$24/Hoja1!$C$25/Hoja1!$C$26*44.01/1000000,0)</f>
        <v>0</v>
      </c>
    </row>
    <row r="126" spans="2:42" x14ac:dyDescent="0.75">
      <c r="B126" s="52"/>
      <c r="C126" s="52"/>
      <c r="D126" s="125"/>
      <c r="E126" s="125"/>
      <c r="F126" s="131"/>
      <c r="G126" s="92"/>
      <c r="H126" s="19"/>
      <c r="I126" s="93"/>
      <c r="J126" s="93"/>
      <c r="K126" s="122" t="str">
        <f t="shared" si="21"/>
        <v/>
      </c>
      <c r="L126" s="78">
        <f t="shared" si="22"/>
        <v>0</v>
      </c>
      <c r="M126" s="78">
        <f t="shared" si="23"/>
        <v>0</v>
      </c>
      <c r="N126" s="78">
        <f t="shared" si="24"/>
        <v>0</v>
      </c>
      <c r="O126" s="78" t="str">
        <f t="shared" si="25"/>
        <v>Factor de Emisión</v>
      </c>
      <c r="P126" s="78">
        <f t="shared" si="26"/>
        <v>0</v>
      </c>
      <c r="Q126" s="162">
        <f t="shared" si="27"/>
        <v>0</v>
      </c>
      <c r="R126" s="78">
        <f>P126+Q126*Hoja1!$C$19</f>
        <v>0</v>
      </c>
      <c r="AE126" s="143">
        <f t="shared" si="18"/>
        <v>0</v>
      </c>
      <c r="AF126" s="143">
        <f t="shared" si="19"/>
        <v>0</v>
      </c>
      <c r="AG126" s="143">
        <f t="shared" si="20"/>
        <v>0</v>
      </c>
      <c r="AH126" s="143" t="str">
        <f t="shared" si="28"/>
        <v>Factor de Emisión</v>
      </c>
      <c r="AI126" s="143">
        <f t="shared" si="29"/>
        <v>0</v>
      </c>
      <c r="AJ126" s="143">
        <f t="shared" si="30"/>
        <v>0</v>
      </c>
      <c r="AK126" s="143">
        <f t="shared" si="31"/>
        <v>0</v>
      </c>
      <c r="AL126" s="143">
        <f t="shared" si="32"/>
        <v>0</v>
      </c>
      <c r="AM126" s="143">
        <f>IF(I126="",AL126*'Fraccion masica'!$AB$36,I126*AL126)</f>
        <v>0</v>
      </c>
      <c r="AN126" s="143">
        <f>IF(J126="",AL126*'Fraccion masica'!$AB$35,J126*AL126)</f>
        <v>0</v>
      </c>
      <c r="AO126" s="161">
        <f>IFERROR(AM126*Hoja1!$C$24/Hoja1!$C$25/Hoja1!$C$26*16.04/1000000,0)</f>
        <v>0</v>
      </c>
      <c r="AP126" s="147">
        <f>IFERROR(AN126*Hoja1!$C$24/Hoja1!$C$25/Hoja1!$C$26*44.01/1000000,0)</f>
        <v>0</v>
      </c>
    </row>
    <row r="127" spans="2:42" x14ac:dyDescent="0.75">
      <c r="B127" s="52"/>
      <c r="C127" s="52"/>
      <c r="D127" s="125"/>
      <c r="E127" s="125"/>
      <c r="F127" s="131"/>
      <c r="G127" s="92"/>
      <c r="H127" s="19"/>
      <c r="I127" s="93"/>
      <c r="J127" s="93"/>
      <c r="K127" s="122" t="str">
        <f t="shared" si="21"/>
        <v/>
      </c>
      <c r="L127" s="78">
        <f t="shared" si="22"/>
        <v>0</v>
      </c>
      <c r="M127" s="78">
        <f t="shared" si="23"/>
        <v>0</v>
      </c>
      <c r="N127" s="78">
        <f t="shared" si="24"/>
        <v>0</v>
      </c>
      <c r="O127" s="78" t="str">
        <f t="shared" si="25"/>
        <v>Factor de Emisión</v>
      </c>
      <c r="P127" s="78">
        <f t="shared" si="26"/>
        <v>0</v>
      </c>
      <c r="Q127" s="162">
        <f t="shared" si="27"/>
        <v>0</v>
      </c>
      <c r="R127" s="78">
        <f>P127+Q127*Hoja1!$C$19</f>
        <v>0</v>
      </c>
      <c r="AE127" s="143">
        <f t="shared" si="18"/>
        <v>0</v>
      </c>
      <c r="AF127" s="143">
        <f t="shared" si="19"/>
        <v>0</v>
      </c>
      <c r="AG127" s="143">
        <f t="shared" si="20"/>
        <v>0</v>
      </c>
      <c r="AH127" s="143" t="str">
        <f t="shared" si="28"/>
        <v>Factor de Emisión</v>
      </c>
      <c r="AI127" s="143">
        <f t="shared" si="29"/>
        <v>0</v>
      </c>
      <c r="AJ127" s="143">
        <f t="shared" si="30"/>
        <v>0</v>
      </c>
      <c r="AK127" s="143">
        <f t="shared" si="31"/>
        <v>0</v>
      </c>
      <c r="AL127" s="143">
        <f t="shared" si="32"/>
        <v>0</v>
      </c>
      <c r="AM127" s="143">
        <f>IF(I127="",AL127*'Fraccion masica'!$AB$36,I127*AL127)</f>
        <v>0</v>
      </c>
      <c r="AN127" s="143">
        <f>IF(J127="",AL127*'Fraccion masica'!$AB$35,J127*AL127)</f>
        <v>0</v>
      </c>
      <c r="AO127" s="161">
        <f>IFERROR(AM127*Hoja1!$C$24/Hoja1!$C$25/Hoja1!$C$26*16.04/1000000,0)</f>
        <v>0</v>
      </c>
      <c r="AP127" s="147">
        <f>IFERROR(AN127*Hoja1!$C$24/Hoja1!$C$25/Hoja1!$C$26*44.01/1000000,0)</f>
        <v>0</v>
      </c>
    </row>
    <row r="128" spans="2:42" x14ac:dyDescent="0.75">
      <c r="B128" s="52"/>
      <c r="C128" s="52"/>
      <c r="D128" s="125"/>
      <c r="E128" s="125"/>
      <c r="F128" s="131"/>
      <c r="G128" s="92"/>
      <c r="H128" s="19"/>
      <c r="I128" s="93"/>
      <c r="J128" s="93"/>
      <c r="K128" s="122" t="str">
        <f t="shared" si="21"/>
        <v/>
      </c>
      <c r="L128" s="78">
        <f t="shared" si="22"/>
        <v>0</v>
      </c>
      <c r="M128" s="78">
        <f t="shared" si="23"/>
        <v>0</v>
      </c>
      <c r="N128" s="78">
        <f t="shared" si="24"/>
        <v>0</v>
      </c>
      <c r="O128" s="78" t="str">
        <f t="shared" si="25"/>
        <v>Factor de Emisión</v>
      </c>
      <c r="P128" s="78">
        <f t="shared" si="26"/>
        <v>0</v>
      </c>
      <c r="Q128" s="162">
        <f t="shared" si="27"/>
        <v>0</v>
      </c>
      <c r="R128" s="78">
        <f>P128+Q128*Hoja1!$C$19</f>
        <v>0</v>
      </c>
      <c r="AE128" s="143">
        <f t="shared" si="18"/>
        <v>0</v>
      </c>
      <c r="AF128" s="143">
        <f t="shared" si="19"/>
        <v>0</v>
      </c>
      <c r="AG128" s="143">
        <f t="shared" si="20"/>
        <v>0</v>
      </c>
      <c r="AH128" s="143" t="str">
        <f t="shared" si="28"/>
        <v>Factor de Emisión</v>
      </c>
      <c r="AI128" s="143">
        <f t="shared" si="29"/>
        <v>0</v>
      </c>
      <c r="AJ128" s="143">
        <f t="shared" si="30"/>
        <v>0</v>
      </c>
      <c r="AK128" s="143">
        <f t="shared" si="31"/>
        <v>0</v>
      </c>
      <c r="AL128" s="143">
        <f t="shared" si="32"/>
        <v>0</v>
      </c>
      <c r="AM128" s="143">
        <f>IF(I128="",AL128*'Fraccion masica'!$AB$36,I128*AL128)</f>
        <v>0</v>
      </c>
      <c r="AN128" s="143">
        <f>IF(J128="",AL128*'Fraccion masica'!$AB$35,J128*AL128)</f>
        <v>0</v>
      </c>
      <c r="AO128" s="161">
        <f>IFERROR(AM128*Hoja1!$C$24/Hoja1!$C$25/Hoja1!$C$26*16.04/1000000,0)</f>
        <v>0</v>
      </c>
      <c r="AP128" s="147">
        <f>IFERROR(AN128*Hoja1!$C$24/Hoja1!$C$25/Hoja1!$C$26*44.01/1000000,0)</f>
        <v>0</v>
      </c>
    </row>
    <row r="129" spans="2:42" x14ac:dyDescent="0.75">
      <c r="B129" s="52"/>
      <c r="C129" s="52"/>
      <c r="D129" s="125"/>
      <c r="E129" s="125"/>
      <c r="F129" s="131"/>
      <c r="G129" s="92"/>
      <c r="H129" s="19"/>
      <c r="I129" s="93"/>
      <c r="J129" s="93"/>
      <c r="K129" s="122" t="str">
        <f t="shared" si="21"/>
        <v/>
      </c>
      <c r="L129" s="78">
        <f t="shared" si="22"/>
        <v>0</v>
      </c>
      <c r="M129" s="78">
        <f t="shared" si="23"/>
        <v>0</v>
      </c>
      <c r="N129" s="78">
        <f t="shared" si="24"/>
        <v>0</v>
      </c>
      <c r="O129" s="78" t="str">
        <f t="shared" si="25"/>
        <v>Factor de Emisión</v>
      </c>
      <c r="P129" s="78">
        <f t="shared" si="26"/>
        <v>0</v>
      </c>
      <c r="Q129" s="162">
        <f t="shared" si="27"/>
        <v>0</v>
      </c>
      <c r="R129" s="78">
        <f>P129+Q129*Hoja1!$C$19</f>
        <v>0</v>
      </c>
      <c r="AE129" s="143">
        <f t="shared" si="18"/>
        <v>0</v>
      </c>
      <c r="AF129" s="143">
        <f t="shared" si="19"/>
        <v>0</v>
      </c>
      <c r="AG129" s="143">
        <f t="shared" si="20"/>
        <v>0</v>
      </c>
      <c r="AH129" s="143" t="str">
        <f t="shared" si="28"/>
        <v>Factor de Emisión</v>
      </c>
      <c r="AI129" s="143">
        <f t="shared" si="29"/>
        <v>0</v>
      </c>
      <c r="AJ129" s="143">
        <f t="shared" si="30"/>
        <v>0</v>
      </c>
      <c r="AK129" s="143">
        <f t="shared" si="31"/>
        <v>0</v>
      </c>
      <c r="AL129" s="143">
        <f t="shared" si="32"/>
        <v>0</v>
      </c>
      <c r="AM129" s="143">
        <f>IF(I129="",AL129*'Fraccion masica'!$AB$36,I129*AL129)</f>
        <v>0</v>
      </c>
      <c r="AN129" s="143">
        <f>IF(J129="",AL129*'Fraccion masica'!$AB$35,J129*AL129)</f>
        <v>0</v>
      </c>
      <c r="AO129" s="161">
        <f>IFERROR(AM129*Hoja1!$C$24/Hoja1!$C$25/Hoja1!$C$26*16.04/1000000,0)</f>
        <v>0</v>
      </c>
      <c r="AP129" s="147">
        <f>IFERROR(AN129*Hoja1!$C$24/Hoja1!$C$25/Hoja1!$C$26*44.01/1000000,0)</f>
        <v>0</v>
      </c>
    </row>
    <row r="130" spans="2:42" x14ac:dyDescent="0.75">
      <c r="B130" s="52"/>
      <c r="C130" s="52"/>
      <c r="D130" s="125"/>
      <c r="E130" s="125"/>
      <c r="F130" s="131"/>
      <c r="G130" s="92"/>
      <c r="H130" s="19"/>
      <c r="I130" s="93"/>
      <c r="J130" s="93"/>
      <c r="K130" s="122" t="str">
        <f t="shared" si="21"/>
        <v/>
      </c>
      <c r="L130" s="78">
        <f t="shared" si="22"/>
        <v>0</v>
      </c>
      <c r="M130" s="78">
        <f t="shared" si="23"/>
        <v>0</v>
      </c>
      <c r="N130" s="78">
        <f t="shared" si="24"/>
        <v>0</v>
      </c>
      <c r="O130" s="78" t="str">
        <f t="shared" si="25"/>
        <v>Factor de Emisión</v>
      </c>
      <c r="P130" s="78">
        <f t="shared" si="26"/>
        <v>0</v>
      </c>
      <c r="Q130" s="162">
        <f t="shared" si="27"/>
        <v>0</v>
      </c>
      <c r="R130" s="78">
        <f>P130+Q130*Hoja1!$C$19</f>
        <v>0</v>
      </c>
      <c r="AE130" s="143">
        <f t="shared" si="18"/>
        <v>0</v>
      </c>
      <c r="AF130" s="143">
        <f t="shared" si="19"/>
        <v>0</v>
      </c>
      <c r="AG130" s="143">
        <f t="shared" si="20"/>
        <v>0</v>
      </c>
      <c r="AH130" s="143" t="str">
        <f t="shared" si="28"/>
        <v>Factor de Emisión</v>
      </c>
      <c r="AI130" s="143">
        <f t="shared" si="29"/>
        <v>0</v>
      </c>
      <c r="AJ130" s="143">
        <f t="shared" si="30"/>
        <v>0</v>
      </c>
      <c r="AK130" s="143">
        <f t="shared" si="31"/>
        <v>0</v>
      </c>
      <c r="AL130" s="143">
        <f t="shared" si="32"/>
        <v>0</v>
      </c>
      <c r="AM130" s="143">
        <f>IF(I130="",AL130*'Fraccion masica'!$AB$36,I130*AL130)</f>
        <v>0</v>
      </c>
      <c r="AN130" s="143">
        <f>IF(J130="",AL130*'Fraccion masica'!$AB$35,J130*AL130)</f>
        <v>0</v>
      </c>
      <c r="AO130" s="161">
        <f>IFERROR(AM130*Hoja1!$C$24/Hoja1!$C$25/Hoja1!$C$26*16.04/1000000,0)</f>
        <v>0</v>
      </c>
      <c r="AP130" s="147">
        <f>IFERROR(AN130*Hoja1!$C$24/Hoja1!$C$25/Hoja1!$C$26*44.01/1000000,0)</f>
        <v>0</v>
      </c>
    </row>
    <row r="131" spans="2:42" x14ac:dyDescent="0.75">
      <c r="B131" s="52"/>
      <c r="C131" s="52"/>
      <c r="D131" s="125"/>
      <c r="E131" s="125"/>
      <c r="F131" s="131"/>
      <c r="G131" s="92"/>
      <c r="H131" s="19"/>
      <c r="I131" s="93"/>
      <c r="J131" s="93"/>
      <c r="K131" s="122" t="str">
        <f t="shared" si="21"/>
        <v/>
      </c>
      <c r="L131" s="78">
        <f t="shared" si="22"/>
        <v>0</v>
      </c>
      <c r="M131" s="78">
        <f t="shared" si="23"/>
        <v>0</v>
      </c>
      <c r="N131" s="78">
        <f t="shared" si="24"/>
        <v>0</v>
      </c>
      <c r="O131" s="78" t="str">
        <f t="shared" si="25"/>
        <v>Factor de Emisión</v>
      </c>
      <c r="P131" s="78">
        <f t="shared" si="26"/>
        <v>0</v>
      </c>
      <c r="Q131" s="162">
        <f t="shared" si="27"/>
        <v>0</v>
      </c>
      <c r="R131" s="78">
        <f>P131+Q131*Hoja1!$C$19</f>
        <v>0</v>
      </c>
      <c r="AE131" s="143">
        <f t="shared" si="18"/>
        <v>0</v>
      </c>
      <c r="AF131" s="143">
        <f t="shared" si="19"/>
        <v>0</v>
      </c>
      <c r="AG131" s="143">
        <f t="shared" si="20"/>
        <v>0</v>
      </c>
      <c r="AH131" s="143" t="str">
        <f t="shared" si="28"/>
        <v>Factor de Emisión</v>
      </c>
      <c r="AI131" s="143">
        <f t="shared" si="29"/>
        <v>0</v>
      </c>
      <c r="AJ131" s="143">
        <f t="shared" si="30"/>
        <v>0</v>
      </c>
      <c r="AK131" s="143">
        <f t="shared" si="31"/>
        <v>0</v>
      </c>
      <c r="AL131" s="143">
        <f t="shared" si="32"/>
        <v>0</v>
      </c>
      <c r="AM131" s="143">
        <f>IF(I131="",AL131*'Fraccion masica'!$AB$36,I131*AL131)</f>
        <v>0</v>
      </c>
      <c r="AN131" s="143">
        <f>IF(J131="",AL131*'Fraccion masica'!$AB$35,J131*AL131)</f>
        <v>0</v>
      </c>
      <c r="AO131" s="161">
        <f>IFERROR(AM131*Hoja1!$C$24/Hoja1!$C$25/Hoja1!$C$26*16.04/1000000,0)</f>
        <v>0</v>
      </c>
      <c r="AP131" s="147">
        <f>IFERROR(AN131*Hoja1!$C$24/Hoja1!$C$25/Hoja1!$C$26*44.01/1000000,0)</f>
        <v>0</v>
      </c>
    </row>
    <row r="132" spans="2:42" x14ac:dyDescent="0.75">
      <c r="B132" s="52"/>
      <c r="C132" s="52"/>
      <c r="D132" s="125"/>
      <c r="E132" s="125"/>
      <c r="F132" s="131"/>
      <c r="G132" s="92"/>
      <c r="H132" s="19"/>
      <c r="I132" s="93"/>
      <c r="J132" s="93"/>
      <c r="K132" s="122" t="str">
        <f t="shared" si="21"/>
        <v/>
      </c>
      <c r="L132" s="78">
        <f t="shared" si="22"/>
        <v>0</v>
      </c>
      <c r="M132" s="78">
        <f t="shared" si="23"/>
        <v>0</v>
      </c>
      <c r="N132" s="78">
        <f t="shared" si="24"/>
        <v>0</v>
      </c>
      <c r="O132" s="78" t="str">
        <f t="shared" si="25"/>
        <v>Factor de Emisión</v>
      </c>
      <c r="P132" s="78">
        <f t="shared" si="26"/>
        <v>0</v>
      </c>
      <c r="Q132" s="162">
        <f t="shared" si="27"/>
        <v>0</v>
      </c>
      <c r="R132" s="78">
        <f>P132+Q132*Hoja1!$C$19</f>
        <v>0</v>
      </c>
      <c r="AE132" s="143">
        <f t="shared" si="18"/>
        <v>0</v>
      </c>
      <c r="AF132" s="143">
        <f t="shared" si="19"/>
        <v>0</v>
      </c>
      <c r="AG132" s="143">
        <f t="shared" si="20"/>
        <v>0</v>
      </c>
      <c r="AH132" s="143" t="str">
        <f t="shared" si="28"/>
        <v>Factor de Emisión</v>
      </c>
      <c r="AI132" s="143">
        <f t="shared" si="29"/>
        <v>0</v>
      </c>
      <c r="AJ132" s="143">
        <f t="shared" si="30"/>
        <v>0</v>
      </c>
      <c r="AK132" s="143">
        <f t="shared" si="31"/>
        <v>0</v>
      </c>
      <c r="AL132" s="143">
        <f t="shared" si="32"/>
        <v>0</v>
      </c>
      <c r="AM132" s="143">
        <f>IF(I132="",AL132*'Fraccion masica'!$AB$36,I132*AL132)</f>
        <v>0</v>
      </c>
      <c r="AN132" s="143">
        <f>IF(J132="",AL132*'Fraccion masica'!$AB$35,J132*AL132)</f>
        <v>0</v>
      </c>
      <c r="AO132" s="161">
        <f>IFERROR(AM132*Hoja1!$C$24/Hoja1!$C$25/Hoja1!$C$26*16.04/1000000,0)</f>
        <v>0</v>
      </c>
      <c r="AP132" s="147">
        <f>IFERROR(AN132*Hoja1!$C$24/Hoja1!$C$25/Hoja1!$C$26*44.01/1000000,0)</f>
        <v>0</v>
      </c>
    </row>
    <row r="133" spans="2:42" x14ac:dyDescent="0.75">
      <c r="B133" s="52"/>
      <c r="C133" s="52"/>
      <c r="D133" s="125"/>
      <c r="E133" s="125"/>
      <c r="F133" s="131"/>
      <c r="G133" s="92"/>
      <c r="H133" s="19"/>
      <c r="I133" s="93"/>
      <c r="J133" s="93"/>
      <c r="K133" s="122" t="str">
        <f t="shared" si="21"/>
        <v/>
      </c>
      <c r="L133" s="78">
        <f t="shared" si="22"/>
        <v>0</v>
      </c>
      <c r="M133" s="78">
        <f t="shared" si="23"/>
        <v>0</v>
      </c>
      <c r="N133" s="78">
        <f t="shared" si="24"/>
        <v>0</v>
      </c>
      <c r="O133" s="78" t="str">
        <f t="shared" si="25"/>
        <v>Factor de Emisión</v>
      </c>
      <c r="P133" s="78">
        <f t="shared" si="26"/>
        <v>0</v>
      </c>
      <c r="Q133" s="162">
        <f t="shared" si="27"/>
        <v>0</v>
      </c>
      <c r="R133" s="78">
        <f>P133+Q133*Hoja1!$C$19</f>
        <v>0</v>
      </c>
      <c r="AE133" s="143">
        <f t="shared" si="18"/>
        <v>0</v>
      </c>
      <c r="AF133" s="143">
        <f t="shared" si="19"/>
        <v>0</v>
      </c>
      <c r="AG133" s="143">
        <f t="shared" si="20"/>
        <v>0</v>
      </c>
      <c r="AH133" s="143" t="str">
        <f t="shared" si="28"/>
        <v>Factor de Emisión</v>
      </c>
      <c r="AI133" s="143">
        <f t="shared" si="29"/>
        <v>0</v>
      </c>
      <c r="AJ133" s="143">
        <f t="shared" si="30"/>
        <v>0</v>
      </c>
      <c r="AK133" s="143">
        <f t="shared" si="31"/>
        <v>0</v>
      </c>
      <c r="AL133" s="143">
        <f t="shared" si="32"/>
        <v>0</v>
      </c>
      <c r="AM133" s="143">
        <f>IF(I133="",AL133*'Fraccion masica'!$AB$36,I133*AL133)</f>
        <v>0</v>
      </c>
      <c r="AN133" s="143">
        <f>IF(J133="",AL133*'Fraccion masica'!$AB$35,J133*AL133)</f>
        <v>0</v>
      </c>
      <c r="AO133" s="161">
        <f>IFERROR(AM133*Hoja1!$C$24/Hoja1!$C$25/Hoja1!$C$26*16.04/1000000,0)</f>
        <v>0</v>
      </c>
      <c r="AP133" s="147">
        <f>IFERROR(AN133*Hoja1!$C$24/Hoja1!$C$25/Hoja1!$C$26*44.01/1000000,0)</f>
        <v>0</v>
      </c>
    </row>
    <row r="134" spans="2:42" x14ac:dyDescent="0.75">
      <c r="B134" s="52"/>
      <c r="C134" s="52"/>
      <c r="D134" s="125"/>
      <c r="E134" s="125"/>
      <c r="F134" s="131"/>
      <c r="G134" s="92"/>
      <c r="H134" s="19"/>
      <c r="I134" s="93"/>
      <c r="J134" s="93"/>
      <c r="K134" s="122" t="str">
        <f t="shared" si="21"/>
        <v/>
      </c>
      <c r="L134" s="78">
        <f t="shared" si="22"/>
        <v>0</v>
      </c>
      <c r="M134" s="78">
        <f t="shared" si="23"/>
        <v>0</v>
      </c>
      <c r="N134" s="78">
        <f t="shared" si="24"/>
        <v>0</v>
      </c>
      <c r="O134" s="78" t="str">
        <f t="shared" si="25"/>
        <v>Factor de Emisión</v>
      </c>
      <c r="P134" s="78">
        <f t="shared" si="26"/>
        <v>0</v>
      </c>
      <c r="Q134" s="162">
        <f t="shared" si="27"/>
        <v>0</v>
      </c>
      <c r="R134" s="78">
        <f>P134+Q134*Hoja1!$C$19</f>
        <v>0</v>
      </c>
      <c r="AE134" s="143">
        <f t="shared" si="18"/>
        <v>0</v>
      </c>
      <c r="AF134" s="143">
        <f t="shared" si="19"/>
        <v>0</v>
      </c>
      <c r="AG134" s="143">
        <f t="shared" si="20"/>
        <v>0</v>
      </c>
      <c r="AH134" s="143" t="str">
        <f t="shared" si="28"/>
        <v>Factor de Emisión</v>
      </c>
      <c r="AI134" s="143">
        <f t="shared" si="29"/>
        <v>0</v>
      </c>
      <c r="AJ134" s="143">
        <f t="shared" si="30"/>
        <v>0</v>
      </c>
      <c r="AK134" s="143">
        <f t="shared" si="31"/>
        <v>0</v>
      </c>
      <c r="AL134" s="143">
        <f t="shared" si="32"/>
        <v>0</v>
      </c>
      <c r="AM134" s="143">
        <f>IF(I134="",AL134*'Fraccion masica'!$AB$36,I134*AL134)</f>
        <v>0</v>
      </c>
      <c r="AN134" s="143">
        <f>IF(J134="",AL134*'Fraccion masica'!$AB$35,J134*AL134)</f>
        <v>0</v>
      </c>
      <c r="AO134" s="161">
        <f>IFERROR(AM134*Hoja1!$C$24/Hoja1!$C$25/Hoja1!$C$26*16.04/1000000,0)</f>
        <v>0</v>
      </c>
      <c r="AP134" s="147">
        <f>IFERROR(AN134*Hoja1!$C$24/Hoja1!$C$25/Hoja1!$C$26*44.01/1000000,0)</f>
        <v>0</v>
      </c>
    </row>
    <row r="135" spans="2:42" x14ac:dyDescent="0.75">
      <c r="B135" s="52"/>
      <c r="C135" s="52"/>
      <c r="D135" s="125"/>
      <c r="E135" s="125"/>
      <c r="F135" s="131"/>
      <c r="G135" s="92"/>
      <c r="H135" s="19"/>
      <c r="I135" s="93"/>
      <c r="J135" s="93"/>
      <c r="K135" s="122" t="str">
        <f t="shared" si="21"/>
        <v/>
      </c>
      <c r="L135" s="78">
        <f t="shared" si="22"/>
        <v>0</v>
      </c>
      <c r="M135" s="78">
        <f t="shared" si="23"/>
        <v>0</v>
      </c>
      <c r="N135" s="78">
        <f t="shared" si="24"/>
        <v>0</v>
      </c>
      <c r="O135" s="78" t="str">
        <f t="shared" si="25"/>
        <v>Factor de Emisión</v>
      </c>
      <c r="P135" s="78">
        <f t="shared" si="26"/>
        <v>0</v>
      </c>
      <c r="Q135" s="162">
        <f t="shared" si="27"/>
        <v>0</v>
      </c>
      <c r="R135" s="78">
        <f>P135+Q135*Hoja1!$C$19</f>
        <v>0</v>
      </c>
      <c r="AE135" s="143">
        <f t="shared" si="18"/>
        <v>0</v>
      </c>
      <c r="AF135" s="143">
        <f t="shared" si="19"/>
        <v>0</v>
      </c>
      <c r="AG135" s="143">
        <f t="shared" si="20"/>
        <v>0</v>
      </c>
      <c r="AH135" s="143" t="str">
        <f t="shared" si="28"/>
        <v>Factor de Emisión</v>
      </c>
      <c r="AI135" s="143">
        <f t="shared" si="29"/>
        <v>0</v>
      </c>
      <c r="AJ135" s="143">
        <f t="shared" si="30"/>
        <v>0</v>
      </c>
      <c r="AK135" s="143">
        <f t="shared" si="31"/>
        <v>0</v>
      </c>
      <c r="AL135" s="143">
        <f t="shared" si="32"/>
        <v>0</v>
      </c>
      <c r="AM135" s="143">
        <f>IF(I135="",AL135*'Fraccion masica'!$AB$36,I135*AL135)</f>
        <v>0</v>
      </c>
      <c r="AN135" s="143">
        <f>IF(J135="",AL135*'Fraccion masica'!$AB$35,J135*AL135)</f>
        <v>0</v>
      </c>
      <c r="AO135" s="161">
        <f>IFERROR(AM135*Hoja1!$C$24/Hoja1!$C$25/Hoja1!$C$26*16.04/1000000,0)</f>
        <v>0</v>
      </c>
      <c r="AP135" s="147">
        <f>IFERROR(AN135*Hoja1!$C$24/Hoja1!$C$25/Hoja1!$C$26*44.01/1000000,0)</f>
        <v>0</v>
      </c>
    </row>
    <row r="136" spans="2:42" x14ac:dyDescent="0.75">
      <c r="B136" s="52"/>
      <c r="C136" s="52"/>
      <c r="D136" s="125"/>
      <c r="E136" s="125"/>
      <c r="F136" s="131"/>
      <c r="G136" s="92"/>
      <c r="H136" s="19"/>
      <c r="I136" s="93"/>
      <c r="J136" s="93"/>
      <c r="K136" s="122" t="str">
        <f t="shared" si="21"/>
        <v/>
      </c>
      <c r="L136" s="78">
        <f t="shared" si="22"/>
        <v>0</v>
      </c>
      <c r="M136" s="78">
        <f t="shared" si="23"/>
        <v>0</v>
      </c>
      <c r="N136" s="78">
        <f t="shared" si="24"/>
        <v>0</v>
      </c>
      <c r="O136" s="78" t="str">
        <f t="shared" si="25"/>
        <v>Factor de Emisión</v>
      </c>
      <c r="P136" s="78">
        <f t="shared" si="26"/>
        <v>0</v>
      </c>
      <c r="Q136" s="162">
        <f t="shared" si="27"/>
        <v>0</v>
      </c>
      <c r="R136" s="78">
        <f>P136+Q136*Hoja1!$C$19</f>
        <v>0</v>
      </c>
      <c r="AE136" s="143">
        <f t="shared" si="18"/>
        <v>0</v>
      </c>
      <c r="AF136" s="143">
        <f t="shared" si="19"/>
        <v>0</v>
      </c>
      <c r="AG136" s="143">
        <f t="shared" si="20"/>
        <v>0</v>
      </c>
      <c r="AH136" s="143" t="str">
        <f t="shared" si="28"/>
        <v>Factor de Emisión</v>
      </c>
      <c r="AI136" s="143">
        <f t="shared" si="29"/>
        <v>0</v>
      </c>
      <c r="AJ136" s="143">
        <f t="shared" si="30"/>
        <v>0</v>
      </c>
      <c r="AK136" s="143">
        <f t="shared" si="31"/>
        <v>0</v>
      </c>
      <c r="AL136" s="143">
        <f t="shared" si="32"/>
        <v>0</v>
      </c>
      <c r="AM136" s="143">
        <f>IF(I136="",AL136*'Fraccion masica'!$AB$36,I136*AL136)</f>
        <v>0</v>
      </c>
      <c r="AN136" s="143">
        <f>IF(J136="",AL136*'Fraccion masica'!$AB$35,J136*AL136)</f>
        <v>0</v>
      </c>
      <c r="AO136" s="161">
        <f>IFERROR(AM136*Hoja1!$C$24/Hoja1!$C$25/Hoja1!$C$26*16.04/1000000,0)</f>
        <v>0</v>
      </c>
      <c r="AP136" s="147">
        <f>IFERROR(AN136*Hoja1!$C$24/Hoja1!$C$25/Hoja1!$C$26*44.01/1000000,0)</f>
        <v>0</v>
      </c>
    </row>
    <row r="137" spans="2:42" x14ac:dyDescent="0.75">
      <c r="B137" s="52"/>
      <c r="C137" s="52"/>
      <c r="D137" s="125"/>
      <c r="E137" s="125"/>
      <c r="F137" s="131"/>
      <c r="G137" s="92"/>
      <c r="H137" s="19"/>
      <c r="I137" s="93"/>
      <c r="J137" s="93"/>
      <c r="K137" s="122" t="str">
        <f t="shared" si="21"/>
        <v/>
      </c>
      <c r="L137" s="78">
        <f t="shared" si="22"/>
        <v>0</v>
      </c>
      <c r="M137" s="78">
        <f t="shared" si="23"/>
        <v>0</v>
      </c>
      <c r="N137" s="78">
        <f t="shared" si="24"/>
        <v>0</v>
      </c>
      <c r="O137" s="78" t="str">
        <f t="shared" si="25"/>
        <v>Factor de Emisión</v>
      </c>
      <c r="P137" s="78">
        <f t="shared" si="26"/>
        <v>0</v>
      </c>
      <c r="Q137" s="162">
        <f t="shared" si="27"/>
        <v>0</v>
      </c>
      <c r="R137" s="78">
        <f>P137+Q137*Hoja1!$C$19</f>
        <v>0</v>
      </c>
      <c r="AE137" s="143">
        <f t="shared" si="18"/>
        <v>0</v>
      </c>
      <c r="AF137" s="143">
        <f t="shared" si="19"/>
        <v>0</v>
      </c>
      <c r="AG137" s="143">
        <f t="shared" si="20"/>
        <v>0</v>
      </c>
      <c r="AH137" s="143" t="str">
        <f t="shared" si="28"/>
        <v>Factor de Emisión</v>
      </c>
      <c r="AI137" s="143">
        <f t="shared" si="29"/>
        <v>0</v>
      </c>
      <c r="AJ137" s="143">
        <f t="shared" si="30"/>
        <v>0</v>
      </c>
      <c r="AK137" s="143">
        <f t="shared" si="31"/>
        <v>0</v>
      </c>
      <c r="AL137" s="143">
        <f t="shared" si="32"/>
        <v>0</v>
      </c>
      <c r="AM137" s="143">
        <f>IF(I137="",AL137*'Fraccion masica'!$AB$36,I137*AL137)</f>
        <v>0</v>
      </c>
      <c r="AN137" s="143">
        <f>IF(J137="",AL137*'Fraccion masica'!$AB$35,J137*AL137)</f>
        <v>0</v>
      </c>
      <c r="AO137" s="161">
        <f>IFERROR(AM137*Hoja1!$C$24/Hoja1!$C$25/Hoja1!$C$26*16.04/1000000,0)</f>
        <v>0</v>
      </c>
      <c r="AP137" s="147">
        <f>IFERROR(AN137*Hoja1!$C$24/Hoja1!$C$25/Hoja1!$C$26*44.01/1000000,0)</f>
        <v>0</v>
      </c>
    </row>
    <row r="138" spans="2:42" x14ac:dyDescent="0.75">
      <c r="B138" s="52"/>
      <c r="C138" s="52"/>
      <c r="D138" s="125"/>
      <c r="E138" s="125"/>
      <c r="F138" s="131"/>
      <c r="G138" s="92"/>
      <c r="H138" s="19"/>
      <c r="I138" s="93"/>
      <c r="J138" s="93"/>
      <c r="K138" s="122" t="str">
        <f t="shared" si="21"/>
        <v/>
      </c>
      <c r="L138" s="78">
        <f t="shared" si="22"/>
        <v>0</v>
      </c>
      <c r="M138" s="78">
        <f t="shared" si="23"/>
        <v>0</v>
      </c>
      <c r="N138" s="78">
        <f t="shared" si="24"/>
        <v>0</v>
      </c>
      <c r="O138" s="78" t="str">
        <f t="shared" si="25"/>
        <v>Factor de Emisión</v>
      </c>
      <c r="P138" s="78">
        <f t="shared" si="26"/>
        <v>0</v>
      </c>
      <c r="Q138" s="162">
        <f t="shared" si="27"/>
        <v>0</v>
      </c>
      <c r="R138" s="78">
        <f>P138+Q138*Hoja1!$C$19</f>
        <v>0</v>
      </c>
      <c r="AE138" s="143">
        <f t="shared" si="18"/>
        <v>0</v>
      </c>
      <c r="AF138" s="143">
        <f t="shared" si="19"/>
        <v>0</v>
      </c>
      <c r="AG138" s="143">
        <f t="shared" si="20"/>
        <v>0</v>
      </c>
      <c r="AH138" s="143" t="str">
        <f t="shared" si="28"/>
        <v>Factor de Emisión</v>
      </c>
      <c r="AI138" s="143">
        <f t="shared" si="29"/>
        <v>0</v>
      </c>
      <c r="AJ138" s="143">
        <f t="shared" si="30"/>
        <v>0</v>
      </c>
      <c r="AK138" s="143">
        <f t="shared" si="31"/>
        <v>0</v>
      </c>
      <c r="AL138" s="143">
        <f t="shared" si="32"/>
        <v>0</v>
      </c>
      <c r="AM138" s="143">
        <f>IF(I138="",AL138*'Fraccion masica'!$AB$36,I138*AL138)</f>
        <v>0</v>
      </c>
      <c r="AN138" s="143">
        <f>IF(J138="",AL138*'Fraccion masica'!$AB$35,J138*AL138)</f>
        <v>0</v>
      </c>
      <c r="AO138" s="161">
        <f>IFERROR(AM138*Hoja1!$C$24/Hoja1!$C$25/Hoja1!$C$26*16.04/1000000,0)</f>
        <v>0</v>
      </c>
      <c r="AP138" s="147">
        <f>IFERROR(AN138*Hoja1!$C$24/Hoja1!$C$25/Hoja1!$C$26*44.01/1000000,0)</f>
        <v>0</v>
      </c>
    </row>
    <row r="139" spans="2:42" x14ac:dyDescent="0.75">
      <c r="B139" s="52"/>
      <c r="C139" s="52"/>
      <c r="D139" s="125"/>
      <c r="E139" s="125"/>
      <c r="F139" s="131"/>
      <c r="G139" s="92"/>
      <c r="H139" s="19"/>
      <c r="I139" s="93"/>
      <c r="J139" s="93"/>
      <c r="K139" s="122" t="str">
        <f t="shared" si="21"/>
        <v/>
      </c>
      <c r="L139" s="78">
        <f t="shared" si="22"/>
        <v>0</v>
      </c>
      <c r="M139" s="78">
        <f t="shared" si="23"/>
        <v>0</v>
      </c>
      <c r="N139" s="78">
        <f t="shared" si="24"/>
        <v>0</v>
      </c>
      <c r="O139" s="78" t="str">
        <f t="shared" si="25"/>
        <v>Factor de Emisión</v>
      </c>
      <c r="P139" s="78">
        <f t="shared" si="26"/>
        <v>0</v>
      </c>
      <c r="Q139" s="162">
        <f t="shared" si="27"/>
        <v>0</v>
      </c>
      <c r="R139" s="78">
        <f>P139+Q139*Hoja1!$C$19</f>
        <v>0</v>
      </c>
      <c r="AE139" s="143">
        <f t="shared" si="18"/>
        <v>0</v>
      </c>
      <c r="AF139" s="143">
        <f t="shared" si="19"/>
        <v>0</v>
      </c>
      <c r="AG139" s="143">
        <f t="shared" si="20"/>
        <v>0</v>
      </c>
      <c r="AH139" s="143" t="str">
        <f t="shared" si="28"/>
        <v>Factor de Emisión</v>
      </c>
      <c r="AI139" s="143">
        <f t="shared" si="29"/>
        <v>0</v>
      </c>
      <c r="AJ139" s="143">
        <f t="shared" si="30"/>
        <v>0</v>
      </c>
      <c r="AK139" s="143">
        <f t="shared" si="31"/>
        <v>0</v>
      </c>
      <c r="AL139" s="143">
        <f t="shared" si="32"/>
        <v>0</v>
      </c>
      <c r="AM139" s="143">
        <f>IF(I139="",AL139*'Fraccion masica'!$AB$36,I139*AL139)</f>
        <v>0</v>
      </c>
      <c r="AN139" s="143">
        <f>IF(J139="",AL139*'Fraccion masica'!$AB$35,J139*AL139)</f>
        <v>0</v>
      </c>
      <c r="AO139" s="161">
        <f>IFERROR(AM139*Hoja1!$C$24/Hoja1!$C$25/Hoja1!$C$26*16.04/1000000,0)</f>
        <v>0</v>
      </c>
      <c r="AP139" s="147">
        <f>IFERROR(AN139*Hoja1!$C$24/Hoja1!$C$25/Hoja1!$C$26*44.01/1000000,0)</f>
        <v>0</v>
      </c>
    </row>
    <row r="140" spans="2:42" x14ac:dyDescent="0.75">
      <c r="B140" s="52"/>
      <c r="C140" s="52"/>
      <c r="D140" s="125"/>
      <c r="E140" s="125"/>
      <c r="F140" s="131"/>
      <c r="G140" s="92"/>
      <c r="H140" s="19"/>
      <c r="I140" s="93"/>
      <c r="J140" s="93"/>
      <c r="K140" s="122" t="str">
        <f t="shared" si="21"/>
        <v/>
      </c>
      <c r="L140" s="78">
        <f t="shared" si="22"/>
        <v>0</v>
      </c>
      <c r="M140" s="78">
        <f t="shared" si="23"/>
        <v>0</v>
      </c>
      <c r="N140" s="78">
        <f t="shared" si="24"/>
        <v>0</v>
      </c>
      <c r="O140" s="78" t="str">
        <f t="shared" si="25"/>
        <v>Factor de Emisión</v>
      </c>
      <c r="P140" s="78">
        <f t="shared" si="26"/>
        <v>0</v>
      </c>
      <c r="Q140" s="162">
        <f t="shared" si="27"/>
        <v>0</v>
      </c>
      <c r="R140" s="78">
        <f>P140+Q140*Hoja1!$C$19</f>
        <v>0</v>
      </c>
      <c r="AE140" s="143">
        <f t="shared" si="18"/>
        <v>0</v>
      </c>
      <c r="AF140" s="143">
        <f t="shared" si="19"/>
        <v>0</v>
      </c>
      <c r="AG140" s="143">
        <f t="shared" si="20"/>
        <v>0</v>
      </c>
      <c r="AH140" s="143" t="str">
        <f t="shared" si="28"/>
        <v>Factor de Emisión</v>
      </c>
      <c r="AI140" s="143">
        <f t="shared" si="29"/>
        <v>0</v>
      </c>
      <c r="AJ140" s="143">
        <f t="shared" si="30"/>
        <v>0</v>
      </c>
      <c r="AK140" s="143">
        <f t="shared" si="31"/>
        <v>0</v>
      </c>
      <c r="AL140" s="143">
        <f t="shared" si="32"/>
        <v>0</v>
      </c>
      <c r="AM140" s="143">
        <f>IF(I140="",AL140*'Fraccion masica'!$AB$36,I140*AL140)</f>
        <v>0</v>
      </c>
      <c r="AN140" s="143">
        <f>IF(J140="",AL140*'Fraccion masica'!$AB$35,J140*AL140)</f>
        <v>0</v>
      </c>
      <c r="AO140" s="161">
        <f>IFERROR(AM140*Hoja1!$C$24/Hoja1!$C$25/Hoja1!$C$26*16.04/1000000,0)</f>
        <v>0</v>
      </c>
      <c r="AP140" s="147">
        <f>IFERROR(AN140*Hoja1!$C$24/Hoja1!$C$25/Hoja1!$C$26*44.01/1000000,0)</f>
        <v>0</v>
      </c>
    </row>
    <row r="141" spans="2:42" x14ac:dyDescent="0.75">
      <c r="B141" s="52"/>
      <c r="C141" s="52"/>
      <c r="D141" s="125"/>
      <c r="E141" s="125"/>
      <c r="F141" s="131"/>
      <c r="G141" s="92"/>
      <c r="H141" s="19"/>
      <c r="I141" s="93"/>
      <c r="J141" s="93"/>
      <c r="K141" s="122" t="str">
        <f t="shared" si="21"/>
        <v/>
      </c>
      <c r="L141" s="78">
        <f t="shared" si="22"/>
        <v>0</v>
      </c>
      <c r="M141" s="78">
        <f t="shared" si="23"/>
        <v>0</v>
      </c>
      <c r="N141" s="78">
        <f t="shared" si="24"/>
        <v>0</v>
      </c>
      <c r="O141" s="78" t="str">
        <f t="shared" si="25"/>
        <v>Factor de Emisión</v>
      </c>
      <c r="P141" s="78">
        <f t="shared" si="26"/>
        <v>0</v>
      </c>
      <c r="Q141" s="162">
        <f t="shared" si="27"/>
        <v>0</v>
      </c>
      <c r="R141" s="78">
        <f>P141+Q141*Hoja1!$C$19</f>
        <v>0</v>
      </c>
      <c r="AE141" s="143">
        <f t="shared" si="18"/>
        <v>0</v>
      </c>
      <c r="AF141" s="143">
        <f t="shared" si="19"/>
        <v>0</v>
      </c>
      <c r="AG141" s="143">
        <f t="shared" si="20"/>
        <v>0</v>
      </c>
      <c r="AH141" s="143" t="str">
        <f t="shared" si="28"/>
        <v>Factor de Emisión</v>
      </c>
      <c r="AI141" s="143">
        <f t="shared" si="29"/>
        <v>0</v>
      </c>
      <c r="AJ141" s="143">
        <f t="shared" si="30"/>
        <v>0</v>
      </c>
      <c r="AK141" s="143">
        <f t="shared" si="31"/>
        <v>0</v>
      </c>
      <c r="AL141" s="143">
        <f t="shared" si="32"/>
        <v>0</v>
      </c>
      <c r="AM141" s="143">
        <f>IF(I141="",AL141*'Fraccion masica'!$AB$36,I141*AL141)</f>
        <v>0</v>
      </c>
      <c r="AN141" s="143">
        <f>IF(J141="",AL141*'Fraccion masica'!$AB$35,J141*AL141)</f>
        <v>0</v>
      </c>
      <c r="AO141" s="161">
        <f>IFERROR(AM141*Hoja1!$C$24/Hoja1!$C$25/Hoja1!$C$26*16.04/1000000,0)</f>
        <v>0</v>
      </c>
      <c r="AP141" s="147">
        <f>IFERROR(AN141*Hoja1!$C$24/Hoja1!$C$25/Hoja1!$C$26*44.01/1000000,0)</f>
        <v>0</v>
      </c>
    </row>
    <row r="142" spans="2:42" x14ac:dyDescent="0.75">
      <c r="B142" s="52"/>
      <c r="C142" s="52"/>
      <c r="D142" s="125"/>
      <c r="E142" s="125"/>
      <c r="F142" s="131"/>
      <c r="G142" s="92"/>
      <c r="H142" s="19"/>
      <c r="I142" s="93"/>
      <c r="J142" s="93"/>
      <c r="K142" s="122" t="str">
        <f t="shared" si="21"/>
        <v/>
      </c>
      <c r="L142" s="78">
        <f t="shared" si="22"/>
        <v>0</v>
      </c>
      <c r="M142" s="78">
        <f t="shared" si="23"/>
        <v>0</v>
      </c>
      <c r="N142" s="78">
        <f t="shared" si="24"/>
        <v>0</v>
      </c>
      <c r="O142" s="78" t="str">
        <f t="shared" si="25"/>
        <v>Factor de Emisión</v>
      </c>
      <c r="P142" s="78">
        <f t="shared" si="26"/>
        <v>0</v>
      </c>
      <c r="Q142" s="162">
        <f t="shared" si="27"/>
        <v>0</v>
      </c>
      <c r="R142" s="78">
        <f>P142+Q142*Hoja1!$C$19</f>
        <v>0</v>
      </c>
      <c r="AE142" s="143">
        <f t="shared" si="18"/>
        <v>0</v>
      </c>
      <c r="AF142" s="143">
        <f t="shared" si="19"/>
        <v>0</v>
      </c>
      <c r="AG142" s="143">
        <f t="shared" si="20"/>
        <v>0</v>
      </c>
      <c r="AH142" s="143" t="str">
        <f t="shared" si="28"/>
        <v>Factor de Emisión</v>
      </c>
      <c r="AI142" s="143">
        <f t="shared" si="29"/>
        <v>0</v>
      </c>
      <c r="AJ142" s="143">
        <f t="shared" si="30"/>
        <v>0</v>
      </c>
      <c r="AK142" s="143">
        <f t="shared" si="31"/>
        <v>0</v>
      </c>
      <c r="AL142" s="143">
        <f t="shared" si="32"/>
        <v>0</v>
      </c>
      <c r="AM142" s="143">
        <f>IF(I142="",AL142*'Fraccion masica'!$AB$36,I142*AL142)</f>
        <v>0</v>
      </c>
      <c r="AN142" s="143">
        <f>IF(J142="",AL142*'Fraccion masica'!$AB$35,J142*AL142)</f>
        <v>0</v>
      </c>
      <c r="AO142" s="161">
        <f>IFERROR(AM142*Hoja1!$C$24/Hoja1!$C$25/Hoja1!$C$26*16.04/1000000,0)</f>
        <v>0</v>
      </c>
      <c r="AP142" s="147">
        <f>IFERROR(AN142*Hoja1!$C$24/Hoja1!$C$25/Hoja1!$C$26*44.01/1000000,0)</f>
        <v>0</v>
      </c>
    </row>
    <row r="143" spans="2:42" x14ac:dyDescent="0.75">
      <c r="AE143" s="143">
        <f t="shared" si="18"/>
        <v>0</v>
      </c>
      <c r="AF143" s="143">
        <f t="shared" si="19"/>
        <v>0</v>
      </c>
      <c r="AG143" s="143">
        <f t="shared" si="20"/>
        <v>0</v>
      </c>
      <c r="AH143" s="143" t="str">
        <f t="shared" si="28"/>
        <v>Factor de Emisión</v>
      </c>
      <c r="AI143" s="143">
        <f t="shared" si="29"/>
        <v>0</v>
      </c>
      <c r="AJ143" s="143">
        <f t="shared" si="30"/>
        <v>0</v>
      </c>
      <c r="AK143" s="143">
        <f t="shared" si="31"/>
        <v>0</v>
      </c>
      <c r="AL143" s="143">
        <f t="shared" si="32"/>
        <v>0</v>
      </c>
      <c r="AM143" s="143">
        <f>IF(I143="",AL143*'Fraccion masica'!$AB$36,I143*AL143)</f>
        <v>0</v>
      </c>
      <c r="AN143" s="143">
        <f>IF(J143="",AL143*'Fraccion masica'!$AB$35,J143*AL143)</f>
        <v>0</v>
      </c>
      <c r="AO143" s="161">
        <f>IFERROR(AM143*Hoja1!$C$24/Hoja1!$C$25/Hoja1!$C$26*16.04/1000000,0)</f>
        <v>0</v>
      </c>
      <c r="AP143" s="147">
        <f>IFERROR(AN143*Hoja1!$C$24/Hoja1!$C$25/Hoja1!$C$26*44.01/1000000,0)</f>
        <v>0</v>
      </c>
    </row>
    <row r="147" spans="32:39" x14ac:dyDescent="0.75">
      <c r="AF147" s="404" t="s">
        <v>743</v>
      </c>
      <c r="AG147" s="413" t="s">
        <v>725</v>
      </c>
      <c r="AH147" s="404" t="s">
        <v>293</v>
      </c>
      <c r="AI147" s="404" t="s">
        <v>738</v>
      </c>
      <c r="AJ147" s="404" t="s">
        <v>294</v>
      </c>
      <c r="AK147" s="404" t="s">
        <v>295</v>
      </c>
      <c r="AL147" s="404" t="s">
        <v>296</v>
      </c>
      <c r="AM147" s="404" t="s">
        <v>297</v>
      </c>
    </row>
    <row r="148" spans="32:39" x14ac:dyDescent="0.75">
      <c r="AF148" s="404"/>
      <c r="AG148" s="414"/>
      <c r="AH148" s="404"/>
      <c r="AI148" s="404"/>
      <c r="AJ148" s="404"/>
      <c r="AK148" s="404"/>
      <c r="AL148" s="404"/>
      <c r="AM148" s="404"/>
    </row>
    <row r="149" spans="32:39" x14ac:dyDescent="0.75">
      <c r="AF149" s="38" t="s">
        <v>498</v>
      </c>
      <c r="AG149" s="222" t="s">
        <v>586</v>
      </c>
      <c r="AH149" s="52">
        <f>SUMIFS(L$57:L$142,$K$57:$K$142,"="&amp;$AF149,$O$57:$O$142,"="&amp;$AG149)</f>
        <v>200</v>
      </c>
      <c r="AI149" s="52">
        <f t="shared" ref="AI149:AJ149" si="33">SUMIFS(M$57:M$142,$K$57:$K$142,"="&amp;$AF149,$O$57:$O$142,"="&amp;$AG149)</f>
        <v>0</v>
      </c>
      <c r="AJ149" s="52">
        <f t="shared" si="33"/>
        <v>800</v>
      </c>
      <c r="AK149" s="52">
        <f>SUMIFS(P$57:P$142,$K$57:$K$142,"="&amp;$AF149,$O$57:$O$142,"="&amp;$AG149)</f>
        <v>3.8041993589963317E-3</v>
      </c>
      <c r="AL149" s="52">
        <f t="shared" ref="AL149:AM149" si="34">SUMIFS(Q$57:Q$142,$K$57:$K$142,"="&amp;$AF149,$O$57:$O$142,"="&amp;$AG149)</f>
        <v>3.8041993589963317E-3</v>
      </c>
      <c r="AM149" s="52">
        <f t="shared" si="34"/>
        <v>0.11032178141089362</v>
      </c>
    </row>
    <row r="150" spans="32:39" x14ac:dyDescent="0.75">
      <c r="AF150" s="38" t="str">
        <f t="shared" ref="AF150:AF151" si="35">AF149</f>
        <v>Enero</v>
      </c>
      <c r="AG150" s="222" t="s">
        <v>750</v>
      </c>
      <c r="AH150" s="52">
        <f t="shared" ref="AH150:AH184" si="36">SUMIFS(L$57:L$142,$K$57:$K$142,"="&amp;$AF150,$O$57:$O$142,"="&amp;$AG150)</f>
        <v>0</v>
      </c>
      <c r="AI150" s="52">
        <f t="shared" ref="AI150:AI184" si="37">SUMIFS(M$57:M$142,$K$57:$K$142,"="&amp;$AF150,$O$57:$O$142,"="&amp;$AG150)</f>
        <v>0</v>
      </c>
      <c r="AJ150" s="52">
        <f t="shared" ref="AJ150:AJ184" si="38">SUMIFS(N$57:N$142,$K$57:$K$142,"="&amp;$AF150,$O$57:$O$142,"="&amp;$AG150)</f>
        <v>0</v>
      </c>
      <c r="AK150" s="52">
        <f t="shared" ref="AK150:AK184" si="39">SUMIFS(P$57:P$142,$K$57:$K$142,"="&amp;$AF150,$O$57:$O$142,"="&amp;$AG150)</f>
        <v>0</v>
      </c>
      <c r="AL150" s="52">
        <f t="shared" ref="AL150:AL184" si="40">SUMIFS(Q$57:Q$142,$K$57:$K$142,"="&amp;$AF150,$O$57:$O$142,"="&amp;$AG150)</f>
        <v>0</v>
      </c>
      <c r="AM150" s="52">
        <f t="shared" ref="AM150:AM184" si="41">SUMIFS(R$57:R$142,$K$57:$K$142,"="&amp;$AF150,$O$57:$O$142,"="&amp;$AG150)</f>
        <v>0</v>
      </c>
    </row>
    <row r="151" spans="32:39" x14ac:dyDescent="0.75">
      <c r="AF151" s="38" t="str">
        <f t="shared" si="35"/>
        <v>Enero</v>
      </c>
      <c r="AG151" s="222" t="s">
        <v>749</v>
      </c>
      <c r="AH151" s="52">
        <f t="shared" si="36"/>
        <v>0</v>
      </c>
      <c r="AI151" s="52">
        <f t="shared" si="37"/>
        <v>0</v>
      </c>
      <c r="AJ151" s="52">
        <f t="shared" si="38"/>
        <v>0</v>
      </c>
      <c r="AK151" s="52">
        <f t="shared" si="39"/>
        <v>0</v>
      </c>
      <c r="AL151" s="52">
        <f t="shared" si="40"/>
        <v>0</v>
      </c>
      <c r="AM151" s="52">
        <f t="shared" si="41"/>
        <v>0</v>
      </c>
    </row>
    <row r="152" spans="32:39" x14ac:dyDescent="0.75">
      <c r="AF152" s="38" t="s">
        <v>499</v>
      </c>
      <c r="AG152" s="222" t="s">
        <v>586</v>
      </c>
      <c r="AH152" s="52">
        <f t="shared" si="36"/>
        <v>240</v>
      </c>
      <c r="AI152" s="52">
        <f t="shared" si="37"/>
        <v>0</v>
      </c>
      <c r="AJ152" s="52">
        <f t="shared" si="38"/>
        <v>960</v>
      </c>
      <c r="AK152" s="52">
        <f t="shared" si="39"/>
        <v>4.5650392307955987E-3</v>
      </c>
      <c r="AL152" s="52">
        <f t="shared" si="40"/>
        <v>4.5650392307955969E-3</v>
      </c>
      <c r="AM152" s="52">
        <f t="shared" si="41"/>
        <v>0.13238613769307231</v>
      </c>
    </row>
    <row r="153" spans="32:39" x14ac:dyDescent="0.75">
      <c r="AF153" s="38" t="str">
        <f t="shared" ref="AF153:AF154" si="42">AF152</f>
        <v>Febrero</v>
      </c>
      <c r="AG153" s="222" t="s">
        <v>750</v>
      </c>
      <c r="AH153" s="52">
        <f t="shared" si="36"/>
        <v>0</v>
      </c>
      <c r="AI153" s="52">
        <f t="shared" si="37"/>
        <v>0</v>
      </c>
      <c r="AJ153" s="52">
        <f t="shared" si="38"/>
        <v>0</v>
      </c>
      <c r="AK153" s="52">
        <f t="shared" si="39"/>
        <v>0</v>
      </c>
      <c r="AL153" s="52">
        <f t="shared" si="40"/>
        <v>0</v>
      </c>
      <c r="AM153" s="52">
        <f t="shared" si="41"/>
        <v>0</v>
      </c>
    </row>
    <row r="154" spans="32:39" x14ac:dyDescent="0.75">
      <c r="AF154" s="38" t="str">
        <f t="shared" si="42"/>
        <v>Febrero</v>
      </c>
      <c r="AG154" s="222" t="s">
        <v>749</v>
      </c>
      <c r="AH154" s="52">
        <f t="shared" si="36"/>
        <v>0</v>
      </c>
      <c r="AI154" s="52">
        <f t="shared" si="37"/>
        <v>0</v>
      </c>
      <c r="AJ154" s="52">
        <f t="shared" si="38"/>
        <v>0</v>
      </c>
      <c r="AK154" s="52">
        <f t="shared" si="39"/>
        <v>0</v>
      </c>
      <c r="AL154" s="52">
        <f t="shared" si="40"/>
        <v>0</v>
      </c>
      <c r="AM154" s="52">
        <f t="shared" si="41"/>
        <v>0</v>
      </c>
    </row>
    <row r="155" spans="32:39" x14ac:dyDescent="0.75">
      <c r="AF155" s="38" t="s">
        <v>500</v>
      </c>
      <c r="AG155" s="222" t="s">
        <v>586</v>
      </c>
      <c r="AH155" s="52">
        <f t="shared" si="36"/>
        <v>240</v>
      </c>
      <c r="AI155" s="52">
        <f t="shared" si="37"/>
        <v>0</v>
      </c>
      <c r="AJ155" s="52">
        <f t="shared" si="38"/>
        <v>960</v>
      </c>
      <c r="AK155" s="52">
        <f t="shared" si="39"/>
        <v>4.5650392307955987E-3</v>
      </c>
      <c r="AL155" s="52">
        <f t="shared" si="40"/>
        <v>4.5650392307955969E-3</v>
      </c>
      <c r="AM155" s="52">
        <f t="shared" si="41"/>
        <v>0.13238613769307231</v>
      </c>
    </row>
    <row r="156" spans="32:39" x14ac:dyDescent="0.75">
      <c r="AF156" s="38" t="str">
        <f t="shared" ref="AF156:AF157" si="43">AF155</f>
        <v>Marzo</v>
      </c>
      <c r="AG156" s="222" t="s">
        <v>750</v>
      </c>
      <c r="AH156" s="52">
        <f t="shared" si="36"/>
        <v>0</v>
      </c>
      <c r="AI156" s="52">
        <f t="shared" si="37"/>
        <v>0</v>
      </c>
      <c r="AJ156" s="52">
        <f t="shared" si="38"/>
        <v>0</v>
      </c>
      <c r="AK156" s="52">
        <f t="shared" si="39"/>
        <v>0</v>
      </c>
      <c r="AL156" s="52">
        <f t="shared" si="40"/>
        <v>0</v>
      </c>
      <c r="AM156" s="52">
        <f t="shared" si="41"/>
        <v>0</v>
      </c>
    </row>
    <row r="157" spans="32:39" x14ac:dyDescent="0.75">
      <c r="AF157" s="38" t="str">
        <f t="shared" si="43"/>
        <v>Marzo</v>
      </c>
      <c r="AG157" s="222" t="s">
        <v>749</v>
      </c>
      <c r="AH157" s="52">
        <f t="shared" si="36"/>
        <v>0</v>
      </c>
      <c r="AI157" s="52">
        <f t="shared" si="37"/>
        <v>0</v>
      </c>
      <c r="AJ157" s="52">
        <f t="shared" si="38"/>
        <v>0</v>
      </c>
      <c r="AK157" s="52">
        <f t="shared" si="39"/>
        <v>0</v>
      </c>
      <c r="AL157" s="52">
        <f t="shared" si="40"/>
        <v>0</v>
      </c>
      <c r="AM157" s="52">
        <f t="shared" si="41"/>
        <v>0</v>
      </c>
    </row>
    <row r="158" spans="32:39" x14ac:dyDescent="0.75">
      <c r="AF158" s="38" t="s">
        <v>501</v>
      </c>
      <c r="AG158" s="222" t="s">
        <v>586</v>
      </c>
      <c r="AH158" s="52">
        <f t="shared" si="36"/>
        <v>240</v>
      </c>
      <c r="AI158" s="52">
        <f t="shared" si="37"/>
        <v>0</v>
      </c>
      <c r="AJ158" s="52">
        <f t="shared" si="38"/>
        <v>960</v>
      </c>
      <c r="AK158" s="52">
        <f t="shared" si="39"/>
        <v>4.5650392307955987E-3</v>
      </c>
      <c r="AL158" s="52">
        <f t="shared" si="40"/>
        <v>4.5650392307955969E-3</v>
      </c>
      <c r="AM158" s="52">
        <f t="shared" si="41"/>
        <v>0.13238613769307231</v>
      </c>
    </row>
    <row r="159" spans="32:39" x14ac:dyDescent="0.75">
      <c r="AF159" s="38" t="str">
        <f t="shared" ref="AF159:AF160" si="44">AF158</f>
        <v>Abril</v>
      </c>
      <c r="AG159" s="222" t="s">
        <v>750</v>
      </c>
      <c r="AH159" s="52">
        <f t="shared" si="36"/>
        <v>0</v>
      </c>
      <c r="AI159" s="52">
        <f t="shared" si="37"/>
        <v>0</v>
      </c>
      <c r="AJ159" s="52">
        <f t="shared" si="38"/>
        <v>0</v>
      </c>
      <c r="AK159" s="52">
        <f t="shared" si="39"/>
        <v>0</v>
      </c>
      <c r="AL159" s="52">
        <f t="shared" si="40"/>
        <v>0</v>
      </c>
      <c r="AM159" s="52">
        <f t="shared" si="41"/>
        <v>0</v>
      </c>
    </row>
    <row r="160" spans="32:39" x14ac:dyDescent="0.75">
      <c r="AF160" s="38" t="str">
        <f t="shared" si="44"/>
        <v>Abril</v>
      </c>
      <c r="AG160" s="222" t="s">
        <v>749</v>
      </c>
      <c r="AH160" s="52">
        <f t="shared" si="36"/>
        <v>0</v>
      </c>
      <c r="AI160" s="52">
        <f t="shared" si="37"/>
        <v>0</v>
      </c>
      <c r="AJ160" s="52">
        <f t="shared" si="38"/>
        <v>0</v>
      </c>
      <c r="AK160" s="52">
        <f t="shared" si="39"/>
        <v>0</v>
      </c>
      <c r="AL160" s="52">
        <f t="shared" si="40"/>
        <v>0</v>
      </c>
      <c r="AM160" s="52">
        <f t="shared" si="41"/>
        <v>0</v>
      </c>
    </row>
    <row r="161" spans="32:39" x14ac:dyDescent="0.75">
      <c r="AF161" s="38" t="s">
        <v>502</v>
      </c>
      <c r="AG161" s="222" t="s">
        <v>586</v>
      </c>
      <c r="AH161" s="52">
        <f t="shared" si="36"/>
        <v>0</v>
      </c>
      <c r="AI161" s="52">
        <f t="shared" si="37"/>
        <v>0</v>
      </c>
      <c r="AJ161" s="52">
        <f t="shared" si="38"/>
        <v>0</v>
      </c>
      <c r="AK161" s="52">
        <f t="shared" si="39"/>
        <v>0</v>
      </c>
      <c r="AL161" s="52">
        <f t="shared" si="40"/>
        <v>0</v>
      </c>
      <c r="AM161" s="52">
        <f t="shared" si="41"/>
        <v>0</v>
      </c>
    </row>
    <row r="162" spans="32:39" x14ac:dyDescent="0.75">
      <c r="AF162" s="38" t="str">
        <f t="shared" ref="AF162:AF163" si="45">AF161</f>
        <v>Mayo</v>
      </c>
      <c r="AG162" s="222" t="s">
        <v>750</v>
      </c>
      <c r="AH162" s="52">
        <f t="shared" si="36"/>
        <v>0</v>
      </c>
      <c r="AI162" s="52">
        <f t="shared" si="37"/>
        <v>0</v>
      </c>
      <c r="AJ162" s="52">
        <f t="shared" si="38"/>
        <v>0</v>
      </c>
      <c r="AK162" s="52">
        <f t="shared" si="39"/>
        <v>0</v>
      </c>
      <c r="AL162" s="52">
        <f t="shared" si="40"/>
        <v>0</v>
      </c>
      <c r="AM162" s="52">
        <f t="shared" si="41"/>
        <v>0</v>
      </c>
    </row>
    <row r="163" spans="32:39" x14ac:dyDescent="0.75">
      <c r="AF163" s="38" t="str">
        <f t="shared" si="45"/>
        <v>Mayo</v>
      </c>
      <c r="AG163" s="222" t="s">
        <v>749</v>
      </c>
      <c r="AH163" s="52">
        <f t="shared" si="36"/>
        <v>1136</v>
      </c>
      <c r="AI163" s="52">
        <f t="shared" si="37"/>
        <v>0</v>
      </c>
      <c r="AJ163" s="52">
        <f t="shared" si="38"/>
        <v>4544</v>
      </c>
      <c r="AK163" s="52">
        <f t="shared" si="39"/>
        <v>2.1607852359099167E-2</v>
      </c>
      <c r="AL163" s="52">
        <f t="shared" si="40"/>
        <v>2.1607852359099167E-2</v>
      </c>
      <c r="AM163" s="52">
        <f t="shared" si="41"/>
        <v>0.62662771841387577</v>
      </c>
    </row>
    <row r="164" spans="32:39" x14ac:dyDescent="0.75">
      <c r="AF164" s="38" t="s">
        <v>503</v>
      </c>
      <c r="AG164" s="222" t="s">
        <v>586</v>
      </c>
      <c r="AH164" s="52">
        <f t="shared" si="36"/>
        <v>0</v>
      </c>
      <c r="AI164" s="52">
        <f t="shared" si="37"/>
        <v>0</v>
      </c>
      <c r="AJ164" s="52">
        <f t="shared" si="38"/>
        <v>0</v>
      </c>
      <c r="AK164" s="52">
        <f t="shared" si="39"/>
        <v>0</v>
      </c>
      <c r="AL164" s="52">
        <f t="shared" si="40"/>
        <v>0</v>
      </c>
      <c r="AM164" s="52">
        <f t="shared" si="41"/>
        <v>0</v>
      </c>
    </row>
    <row r="165" spans="32:39" x14ac:dyDescent="0.75">
      <c r="AF165" s="38" t="str">
        <f t="shared" ref="AF165:AF166" si="46">AF164</f>
        <v>Junio</v>
      </c>
      <c r="AG165" s="222" t="s">
        <v>750</v>
      </c>
      <c r="AH165" s="52">
        <f t="shared" si="36"/>
        <v>0</v>
      </c>
      <c r="AI165" s="52">
        <f t="shared" si="37"/>
        <v>0</v>
      </c>
      <c r="AJ165" s="52">
        <f t="shared" si="38"/>
        <v>0</v>
      </c>
      <c r="AK165" s="52">
        <f t="shared" si="39"/>
        <v>0</v>
      </c>
      <c r="AL165" s="52">
        <f t="shared" si="40"/>
        <v>0</v>
      </c>
      <c r="AM165" s="52">
        <f t="shared" si="41"/>
        <v>0</v>
      </c>
    </row>
    <row r="166" spans="32:39" x14ac:dyDescent="0.75">
      <c r="AF166" s="38" t="str">
        <f t="shared" si="46"/>
        <v>Junio</v>
      </c>
      <c r="AG166" s="222" t="s">
        <v>749</v>
      </c>
      <c r="AH166" s="52">
        <f t="shared" si="36"/>
        <v>1136</v>
      </c>
      <c r="AI166" s="52">
        <f t="shared" si="37"/>
        <v>0</v>
      </c>
      <c r="AJ166" s="52">
        <f t="shared" si="38"/>
        <v>4544</v>
      </c>
      <c r="AK166" s="52">
        <f t="shared" si="39"/>
        <v>2.1607852359099167E-2</v>
      </c>
      <c r="AL166" s="52">
        <f t="shared" si="40"/>
        <v>2.1607852359099167E-2</v>
      </c>
      <c r="AM166" s="52">
        <f t="shared" si="41"/>
        <v>0.62662771841387577</v>
      </c>
    </row>
    <row r="167" spans="32:39" x14ac:dyDescent="0.75">
      <c r="AF167" s="38" t="s">
        <v>504</v>
      </c>
      <c r="AG167" s="222" t="s">
        <v>586</v>
      </c>
      <c r="AH167" s="52">
        <f t="shared" si="36"/>
        <v>0</v>
      </c>
      <c r="AI167" s="52">
        <f t="shared" si="37"/>
        <v>0</v>
      </c>
      <c r="AJ167" s="52">
        <f t="shared" si="38"/>
        <v>0</v>
      </c>
      <c r="AK167" s="52">
        <f t="shared" si="39"/>
        <v>0</v>
      </c>
      <c r="AL167" s="52">
        <f t="shared" si="40"/>
        <v>0</v>
      </c>
      <c r="AM167" s="52">
        <f t="shared" si="41"/>
        <v>0</v>
      </c>
    </row>
    <row r="168" spans="32:39" x14ac:dyDescent="0.75">
      <c r="AF168" s="38" t="str">
        <f t="shared" ref="AF168:AF169" si="47">AF167</f>
        <v>Julio</v>
      </c>
      <c r="AG168" s="222" t="s">
        <v>750</v>
      </c>
      <c r="AH168" s="52">
        <f t="shared" si="36"/>
        <v>0</v>
      </c>
      <c r="AI168" s="52">
        <f t="shared" si="37"/>
        <v>0</v>
      </c>
      <c r="AJ168" s="52">
        <f t="shared" si="38"/>
        <v>0</v>
      </c>
      <c r="AK168" s="52">
        <f t="shared" si="39"/>
        <v>0</v>
      </c>
      <c r="AL168" s="52">
        <f t="shared" si="40"/>
        <v>0</v>
      </c>
      <c r="AM168" s="52">
        <f t="shared" si="41"/>
        <v>0</v>
      </c>
    </row>
    <row r="169" spans="32:39" x14ac:dyDescent="0.75">
      <c r="AF169" s="38" t="str">
        <f t="shared" si="47"/>
        <v>Julio</v>
      </c>
      <c r="AG169" s="222" t="s">
        <v>749</v>
      </c>
      <c r="AH169" s="52">
        <f t="shared" si="36"/>
        <v>1136</v>
      </c>
      <c r="AI169" s="52">
        <f t="shared" si="37"/>
        <v>0</v>
      </c>
      <c r="AJ169" s="52">
        <f t="shared" si="38"/>
        <v>4544</v>
      </c>
      <c r="AK169" s="52">
        <f t="shared" si="39"/>
        <v>2.1607852359099167E-2</v>
      </c>
      <c r="AL169" s="52">
        <f t="shared" si="40"/>
        <v>2.1607852359099167E-2</v>
      </c>
      <c r="AM169" s="52">
        <f t="shared" si="41"/>
        <v>0.62662771841387577</v>
      </c>
    </row>
    <row r="170" spans="32:39" x14ac:dyDescent="0.75">
      <c r="AF170" s="38" t="s">
        <v>505</v>
      </c>
      <c r="AG170" s="222" t="s">
        <v>586</v>
      </c>
      <c r="AH170" s="52">
        <f t="shared" si="36"/>
        <v>0</v>
      </c>
      <c r="AI170" s="52">
        <f t="shared" si="37"/>
        <v>0</v>
      </c>
      <c r="AJ170" s="52">
        <f t="shared" si="38"/>
        <v>0</v>
      </c>
      <c r="AK170" s="52">
        <f t="shared" si="39"/>
        <v>0</v>
      </c>
      <c r="AL170" s="52">
        <f t="shared" si="40"/>
        <v>0</v>
      </c>
      <c r="AM170" s="52">
        <f t="shared" si="41"/>
        <v>0</v>
      </c>
    </row>
    <row r="171" spans="32:39" x14ac:dyDescent="0.75">
      <c r="AF171" s="38" t="str">
        <f t="shared" ref="AF171:AF172" si="48">AF170</f>
        <v>Agosto</v>
      </c>
      <c r="AG171" s="222" t="s">
        <v>750</v>
      </c>
      <c r="AH171" s="52">
        <f t="shared" si="36"/>
        <v>0</v>
      </c>
      <c r="AI171" s="52">
        <f t="shared" si="37"/>
        <v>0</v>
      </c>
      <c r="AJ171" s="52">
        <f t="shared" si="38"/>
        <v>0</v>
      </c>
      <c r="AK171" s="52">
        <f t="shared" si="39"/>
        <v>0</v>
      </c>
      <c r="AL171" s="52">
        <f t="shared" si="40"/>
        <v>0</v>
      </c>
      <c r="AM171" s="52">
        <f t="shared" si="41"/>
        <v>0</v>
      </c>
    </row>
    <row r="172" spans="32:39" x14ac:dyDescent="0.75">
      <c r="AF172" s="38" t="str">
        <f t="shared" si="48"/>
        <v>Agosto</v>
      </c>
      <c r="AG172" s="222" t="s">
        <v>749</v>
      </c>
      <c r="AH172" s="52">
        <f t="shared" si="36"/>
        <v>1136</v>
      </c>
      <c r="AI172" s="52">
        <f t="shared" si="37"/>
        <v>0</v>
      </c>
      <c r="AJ172" s="52">
        <f t="shared" si="38"/>
        <v>4544</v>
      </c>
      <c r="AK172" s="52">
        <f t="shared" si="39"/>
        <v>2.1607852359099167E-2</v>
      </c>
      <c r="AL172" s="52">
        <f t="shared" si="40"/>
        <v>2.1607852359099167E-2</v>
      </c>
      <c r="AM172" s="52">
        <f t="shared" si="41"/>
        <v>0.62662771841387577</v>
      </c>
    </row>
    <row r="173" spans="32:39" x14ac:dyDescent="0.75">
      <c r="AF173" s="38" t="s">
        <v>506</v>
      </c>
      <c r="AG173" s="222" t="s">
        <v>586</v>
      </c>
      <c r="AH173" s="52">
        <f t="shared" si="36"/>
        <v>0</v>
      </c>
      <c r="AI173" s="52">
        <f t="shared" si="37"/>
        <v>0</v>
      </c>
      <c r="AJ173" s="52">
        <f t="shared" si="38"/>
        <v>0</v>
      </c>
      <c r="AK173" s="52">
        <f t="shared" si="39"/>
        <v>0</v>
      </c>
      <c r="AL173" s="52">
        <f t="shared" si="40"/>
        <v>0</v>
      </c>
      <c r="AM173" s="52">
        <f t="shared" si="41"/>
        <v>0</v>
      </c>
    </row>
    <row r="174" spans="32:39" x14ac:dyDescent="0.75">
      <c r="AF174" s="38" t="str">
        <f t="shared" ref="AF174:AF175" si="49">AF173</f>
        <v>Septiembre</v>
      </c>
      <c r="AG174" s="222" t="s">
        <v>750</v>
      </c>
      <c r="AH174" s="52">
        <f t="shared" si="36"/>
        <v>0</v>
      </c>
      <c r="AI174" s="52">
        <f t="shared" si="37"/>
        <v>0</v>
      </c>
      <c r="AJ174" s="52">
        <f t="shared" si="38"/>
        <v>0</v>
      </c>
      <c r="AK174" s="52">
        <f t="shared" si="39"/>
        <v>0</v>
      </c>
      <c r="AL174" s="52">
        <f t="shared" si="40"/>
        <v>0</v>
      </c>
      <c r="AM174" s="52">
        <f t="shared" si="41"/>
        <v>0</v>
      </c>
    </row>
    <row r="175" spans="32:39" x14ac:dyDescent="0.75">
      <c r="AF175" s="38" t="str">
        <f t="shared" si="49"/>
        <v>Septiembre</v>
      </c>
      <c r="AG175" s="222" t="s">
        <v>749</v>
      </c>
      <c r="AH175" s="52">
        <f t="shared" si="36"/>
        <v>1136</v>
      </c>
      <c r="AI175" s="52">
        <f t="shared" si="37"/>
        <v>0</v>
      </c>
      <c r="AJ175" s="52">
        <f t="shared" si="38"/>
        <v>4544</v>
      </c>
      <c r="AK175" s="52">
        <f t="shared" si="39"/>
        <v>2.1607852359099167E-2</v>
      </c>
      <c r="AL175" s="52">
        <f t="shared" si="40"/>
        <v>2.1607852359099167E-2</v>
      </c>
      <c r="AM175" s="52">
        <f t="shared" si="41"/>
        <v>0.62662771841387577</v>
      </c>
    </row>
    <row r="176" spans="32:39" x14ac:dyDescent="0.75">
      <c r="AF176" s="38" t="s">
        <v>507</v>
      </c>
      <c r="AG176" s="222" t="s">
        <v>586</v>
      </c>
      <c r="AH176" s="52">
        <f t="shared" si="36"/>
        <v>280</v>
      </c>
      <c r="AI176" s="52">
        <f t="shared" si="37"/>
        <v>0</v>
      </c>
      <c r="AJ176" s="52">
        <f t="shared" si="38"/>
        <v>1120</v>
      </c>
      <c r="AK176" s="52">
        <f t="shared" si="39"/>
        <v>5.3258791025948644E-3</v>
      </c>
      <c r="AL176" s="52">
        <f t="shared" si="40"/>
        <v>5.3258791025948644E-3</v>
      </c>
      <c r="AM176" s="52">
        <f t="shared" si="41"/>
        <v>0.15445049397525107</v>
      </c>
    </row>
    <row r="177" spans="32:39" x14ac:dyDescent="0.75">
      <c r="AF177" s="38" t="str">
        <f t="shared" ref="AF177:AF178" si="50">AF176</f>
        <v>Octubre</v>
      </c>
      <c r="AG177" s="222" t="s">
        <v>750</v>
      </c>
      <c r="AH177" s="52">
        <f t="shared" si="36"/>
        <v>0</v>
      </c>
      <c r="AI177" s="52">
        <f t="shared" si="37"/>
        <v>0</v>
      </c>
      <c r="AJ177" s="52">
        <f t="shared" si="38"/>
        <v>0</v>
      </c>
      <c r="AK177" s="52">
        <f t="shared" si="39"/>
        <v>0</v>
      </c>
      <c r="AL177" s="52">
        <f t="shared" si="40"/>
        <v>0</v>
      </c>
      <c r="AM177" s="52">
        <f t="shared" si="41"/>
        <v>0</v>
      </c>
    </row>
    <row r="178" spans="32:39" x14ac:dyDescent="0.75">
      <c r="AF178" s="38" t="str">
        <f t="shared" si="50"/>
        <v>Octubre</v>
      </c>
      <c r="AG178" s="222" t="s">
        <v>749</v>
      </c>
      <c r="AH178" s="52">
        <f t="shared" si="36"/>
        <v>0</v>
      </c>
      <c r="AI178" s="52">
        <f t="shared" si="37"/>
        <v>0</v>
      </c>
      <c r="AJ178" s="52">
        <f t="shared" si="38"/>
        <v>0</v>
      </c>
      <c r="AK178" s="52">
        <f t="shared" si="39"/>
        <v>0</v>
      </c>
      <c r="AL178" s="52">
        <f t="shared" si="40"/>
        <v>0</v>
      </c>
      <c r="AM178" s="52">
        <f t="shared" si="41"/>
        <v>0</v>
      </c>
    </row>
    <row r="179" spans="32:39" x14ac:dyDescent="0.75">
      <c r="AF179" s="38" t="s">
        <v>508</v>
      </c>
      <c r="AG179" s="222" t="s">
        <v>586</v>
      </c>
      <c r="AH179" s="52">
        <f t="shared" si="36"/>
        <v>280</v>
      </c>
      <c r="AI179" s="52">
        <f t="shared" si="37"/>
        <v>0</v>
      </c>
      <c r="AJ179" s="52">
        <f t="shared" si="38"/>
        <v>1120</v>
      </c>
      <c r="AK179" s="52">
        <f t="shared" si="39"/>
        <v>5.3258791025948644E-3</v>
      </c>
      <c r="AL179" s="52">
        <f t="shared" si="40"/>
        <v>5.3258791025948644E-3</v>
      </c>
      <c r="AM179" s="52">
        <f t="shared" si="41"/>
        <v>0.15445049397525107</v>
      </c>
    </row>
    <row r="180" spans="32:39" x14ac:dyDescent="0.75">
      <c r="AF180" s="38" t="str">
        <f t="shared" ref="AF180:AF181" si="51">AF179</f>
        <v>Noviembre</v>
      </c>
      <c r="AG180" s="222" t="s">
        <v>750</v>
      </c>
      <c r="AH180" s="52">
        <f t="shared" si="36"/>
        <v>0</v>
      </c>
      <c r="AI180" s="52">
        <f t="shared" si="37"/>
        <v>0</v>
      </c>
      <c r="AJ180" s="52">
        <f t="shared" si="38"/>
        <v>0</v>
      </c>
      <c r="AK180" s="52">
        <f t="shared" si="39"/>
        <v>0</v>
      </c>
      <c r="AL180" s="52">
        <f t="shared" si="40"/>
        <v>0</v>
      </c>
      <c r="AM180" s="52">
        <f t="shared" si="41"/>
        <v>0</v>
      </c>
    </row>
    <row r="181" spans="32:39" x14ac:dyDescent="0.75">
      <c r="AF181" s="38" t="str">
        <f t="shared" si="51"/>
        <v>Noviembre</v>
      </c>
      <c r="AG181" s="222" t="s">
        <v>749</v>
      </c>
      <c r="AH181" s="52">
        <f t="shared" si="36"/>
        <v>0</v>
      </c>
      <c r="AI181" s="52">
        <f t="shared" si="37"/>
        <v>0</v>
      </c>
      <c r="AJ181" s="52">
        <f t="shared" si="38"/>
        <v>0</v>
      </c>
      <c r="AK181" s="52">
        <f t="shared" si="39"/>
        <v>0</v>
      </c>
      <c r="AL181" s="52">
        <f t="shared" si="40"/>
        <v>0</v>
      </c>
      <c r="AM181" s="52">
        <f t="shared" si="41"/>
        <v>0</v>
      </c>
    </row>
    <row r="182" spans="32:39" x14ac:dyDescent="0.75">
      <c r="AF182" s="38" t="s">
        <v>509</v>
      </c>
      <c r="AG182" s="222" t="s">
        <v>586</v>
      </c>
      <c r="AH182" s="52">
        <f t="shared" si="36"/>
        <v>280</v>
      </c>
      <c r="AI182" s="52">
        <f t="shared" si="37"/>
        <v>0</v>
      </c>
      <c r="AJ182" s="52">
        <f t="shared" si="38"/>
        <v>1120</v>
      </c>
      <c r="AK182" s="52">
        <f t="shared" si="39"/>
        <v>5.3258791025948644E-3</v>
      </c>
      <c r="AL182" s="52">
        <f t="shared" si="40"/>
        <v>5.3258791025948644E-3</v>
      </c>
      <c r="AM182" s="52">
        <f t="shared" si="41"/>
        <v>0.15445049397525107</v>
      </c>
    </row>
    <row r="183" spans="32:39" x14ac:dyDescent="0.75">
      <c r="AF183" s="38" t="s">
        <v>509</v>
      </c>
      <c r="AG183" s="222" t="s">
        <v>750</v>
      </c>
      <c r="AH183" s="52">
        <f t="shared" si="36"/>
        <v>0</v>
      </c>
      <c r="AI183" s="52">
        <f t="shared" si="37"/>
        <v>0</v>
      </c>
      <c r="AJ183" s="52">
        <f t="shared" si="38"/>
        <v>0</v>
      </c>
      <c r="AK183" s="52">
        <f t="shared" si="39"/>
        <v>0</v>
      </c>
      <c r="AL183" s="52">
        <f t="shared" si="40"/>
        <v>0</v>
      </c>
      <c r="AM183" s="52">
        <f t="shared" si="41"/>
        <v>0</v>
      </c>
    </row>
    <row r="184" spans="32:39" x14ac:dyDescent="0.75">
      <c r="AF184" s="38" t="s">
        <v>509</v>
      </c>
      <c r="AG184" s="222" t="s">
        <v>749</v>
      </c>
      <c r="AH184" s="52">
        <f t="shared" si="36"/>
        <v>1136</v>
      </c>
      <c r="AI184" s="52">
        <f t="shared" si="37"/>
        <v>0</v>
      </c>
      <c r="AJ184" s="52">
        <f t="shared" si="38"/>
        <v>4544</v>
      </c>
      <c r="AK184" s="52">
        <f t="shared" si="39"/>
        <v>2.1607852359099167E-2</v>
      </c>
      <c r="AL184" s="52">
        <f t="shared" si="40"/>
        <v>2.1607852359099167E-2</v>
      </c>
      <c r="AM184" s="52">
        <f t="shared" si="41"/>
        <v>0.62662771841387577</v>
      </c>
    </row>
  </sheetData>
  <mergeCells count="25">
    <mergeCell ref="B15:G15"/>
    <mergeCell ref="H15:R15"/>
    <mergeCell ref="H17:R27"/>
    <mergeCell ref="B40:I51"/>
    <mergeCell ref="AK147:AK148"/>
    <mergeCell ref="B55:F55"/>
    <mergeCell ref="K53:R53"/>
    <mergeCell ref="K54:O54"/>
    <mergeCell ref="P54:R54"/>
    <mergeCell ref="I55:J55"/>
    <mergeCell ref="L55:L56"/>
    <mergeCell ref="N55:N56"/>
    <mergeCell ref="P55:P56"/>
    <mergeCell ref="Q55:Q56"/>
    <mergeCell ref="AL147:AL148"/>
    <mergeCell ref="AM147:AM148"/>
    <mergeCell ref="K55:K56"/>
    <mergeCell ref="M55:M56"/>
    <mergeCell ref="O55:O56"/>
    <mergeCell ref="R55:R56"/>
    <mergeCell ref="AF147:AF148"/>
    <mergeCell ref="AG147:AG148"/>
    <mergeCell ref="AH147:AH148"/>
    <mergeCell ref="AI147:AI148"/>
    <mergeCell ref="AJ147:AJ148"/>
  </mergeCells>
  <hyperlinks>
    <hyperlink ref="B10" location="VENTEOS!A1" display="&lt;&lt;&lt;VENTEOS" xr:uid="{A54AAEE1-AEC2-4E7B-9014-91CDA66B5A5A}"/>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B8533CD-C2AE-4475-A700-34384BE64945}">
          <x14:formula1>
            <xm:f>Hoja1!$B$62:$B$63</xm:f>
          </x14:formula1>
          <xm:sqref>H57:H142</xm:sqref>
        </x14:dataValidation>
        <x14:dataValidation type="list" allowBlank="1" showInputMessage="1" showErrorMessage="1" xr:uid="{BA1E8EBE-978A-4C69-9FB7-CDAF9971A1F4}">
          <x14:formula1>
            <xm:f>Hoja1!$B$45:$B$56</xm:f>
          </x14:formula1>
          <xm:sqref>F57:F142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FE761-1011-4E16-8CE1-EFB4AA09F162}">
  <sheetPr>
    <tabColor theme="4"/>
  </sheetPr>
  <dimension ref="A1:BG169"/>
  <sheetViews>
    <sheetView zoomScale="60" zoomScaleNormal="60" workbookViewId="0">
      <selection activeCell="B9" sqref="B9"/>
    </sheetView>
  </sheetViews>
  <sheetFormatPr baseColWidth="10" defaultRowHeight="14.75" x14ac:dyDescent="0.75"/>
  <cols>
    <col min="1" max="1" width="10.90625" style="1"/>
    <col min="2" max="2" width="15.81640625" style="1" customWidth="1"/>
    <col min="3" max="3" width="20.08984375" style="1" customWidth="1"/>
    <col min="4" max="7" width="16.81640625" style="1" customWidth="1"/>
    <col min="8" max="8" width="24.453125" style="1" customWidth="1"/>
    <col min="9" max="9" width="43.26953125" style="1" bestFit="1" customWidth="1"/>
    <col min="10" max="15" width="10.90625" style="1"/>
    <col min="16" max="16" width="18.08984375" style="1" customWidth="1"/>
    <col min="17" max="28" width="10.90625" style="1"/>
    <col min="29" max="29" width="10.90625" style="1" customWidth="1"/>
    <col min="30" max="30" width="10.90625" style="1" hidden="1" customWidth="1"/>
    <col min="31" max="31" width="19.6328125" style="1" hidden="1" customWidth="1"/>
    <col min="32" max="32" width="19.26953125" style="1" hidden="1" customWidth="1"/>
    <col min="33" max="33" width="27.1796875" style="1" hidden="1" customWidth="1"/>
    <col min="34" max="35" width="27.453125" style="1" hidden="1" customWidth="1"/>
    <col min="36" max="38" width="22.81640625" style="1" hidden="1" customWidth="1"/>
    <col min="39" max="39" width="21.453125" style="1" hidden="1" customWidth="1"/>
    <col min="40" max="40" width="21.26953125" style="1" hidden="1" customWidth="1"/>
    <col min="41" max="41" width="10.90625" style="1" hidden="1" customWidth="1"/>
    <col min="42" max="42" width="18.7265625" style="1" hidden="1" customWidth="1"/>
    <col min="43" max="43" width="19.08984375" style="1" hidden="1" customWidth="1"/>
    <col min="44" max="49" width="10.90625" style="1" hidden="1" customWidth="1"/>
    <col min="50" max="50" width="15.453125" style="1" hidden="1" customWidth="1"/>
    <col min="51" max="59" width="10.90625" style="1" hidden="1" customWidth="1"/>
    <col min="60" max="70" width="10.90625" style="1" customWidth="1"/>
    <col min="71" max="16384" width="10.90625" style="1"/>
  </cols>
  <sheetData>
    <row r="1" spans="1:18" x14ac:dyDescent="0.75">
      <c r="A1" s="6"/>
    </row>
    <row r="2" spans="1:18" x14ac:dyDescent="0.75">
      <c r="A2" s="6"/>
    </row>
    <row r="3" spans="1:18" x14ac:dyDescent="0.75">
      <c r="A3" s="6"/>
    </row>
    <row r="4" spans="1:18" x14ac:dyDescent="0.75">
      <c r="A4" s="6"/>
    </row>
    <row r="5" spans="1:18" x14ac:dyDescent="0.75">
      <c r="A5" s="6"/>
    </row>
    <row r="6" spans="1:18" x14ac:dyDescent="0.75">
      <c r="A6" s="6"/>
    </row>
    <row r="7" spans="1:18" x14ac:dyDescent="0.75">
      <c r="A7" s="6"/>
    </row>
    <row r="8" spans="1:18" x14ac:dyDescent="0.75">
      <c r="A8" s="6"/>
    </row>
    <row r="9" spans="1:18" x14ac:dyDescent="0.75">
      <c r="A9" s="6"/>
      <c r="B9" s="6" t="s">
        <v>419</v>
      </c>
    </row>
    <row r="10" spans="1:18" x14ac:dyDescent="0.75">
      <c r="A10" s="6"/>
    </row>
    <row r="11" spans="1:18" ht="18.5" x14ac:dyDescent="0.9">
      <c r="B11" s="12" t="s">
        <v>268</v>
      </c>
      <c r="C11" s="2"/>
      <c r="D11" s="2"/>
      <c r="E11" s="2"/>
      <c r="F11" s="2"/>
      <c r="G11" s="2"/>
    </row>
    <row r="14" spans="1:18" x14ac:dyDescent="0.75">
      <c r="B14" s="259" t="s">
        <v>1013</v>
      </c>
      <c r="C14" s="284"/>
      <c r="D14" s="284"/>
      <c r="E14" s="284"/>
      <c r="F14" s="284"/>
      <c r="G14" s="284"/>
      <c r="H14" s="400" t="s">
        <v>449</v>
      </c>
      <c r="I14" s="401"/>
      <c r="J14" s="401"/>
      <c r="K14" s="401"/>
      <c r="L14" s="401"/>
      <c r="M14" s="401"/>
      <c r="N14" s="401"/>
      <c r="O14" s="401"/>
      <c r="P14" s="401"/>
      <c r="Q14" s="401"/>
      <c r="R14" s="402"/>
    </row>
    <row r="15" spans="1:18" x14ac:dyDescent="0.75">
      <c r="B15" s="22"/>
      <c r="C15" s="23"/>
      <c r="D15" s="23"/>
      <c r="E15" s="23"/>
      <c r="F15" s="23"/>
      <c r="G15" s="23"/>
      <c r="H15" s="22"/>
      <c r="I15" s="23"/>
      <c r="J15" s="23"/>
      <c r="K15" s="23"/>
      <c r="L15" s="23"/>
      <c r="M15" s="23"/>
      <c r="N15" s="23"/>
      <c r="O15" s="23"/>
      <c r="P15" s="23"/>
      <c r="Q15" s="23"/>
      <c r="R15" s="24"/>
    </row>
    <row r="16" spans="1:18" x14ac:dyDescent="0.75">
      <c r="B16" s="25"/>
      <c r="H16" s="272" t="s">
        <v>269</v>
      </c>
      <c r="I16" s="265"/>
      <c r="J16" s="265"/>
      <c r="K16" s="265"/>
      <c r="L16" s="265"/>
      <c r="M16" s="265"/>
      <c r="N16" s="265"/>
      <c r="O16" s="265"/>
      <c r="P16" s="265"/>
      <c r="Q16" s="265"/>
      <c r="R16" s="273"/>
    </row>
    <row r="17" spans="2:18" x14ac:dyDescent="0.75">
      <c r="B17" s="25"/>
      <c r="H17" s="272"/>
      <c r="I17" s="265"/>
      <c r="J17" s="265"/>
      <c r="K17" s="265"/>
      <c r="L17" s="265"/>
      <c r="M17" s="265"/>
      <c r="N17" s="265"/>
      <c r="O17" s="265"/>
      <c r="P17" s="265"/>
      <c r="Q17" s="265"/>
      <c r="R17" s="273"/>
    </row>
    <row r="18" spans="2:18" x14ac:dyDescent="0.75">
      <c r="B18" s="25"/>
      <c r="H18" s="272"/>
      <c r="I18" s="265"/>
      <c r="J18" s="265"/>
      <c r="K18" s="265"/>
      <c r="L18" s="265"/>
      <c r="M18" s="265"/>
      <c r="N18" s="265"/>
      <c r="O18" s="265"/>
      <c r="P18" s="265"/>
      <c r="Q18" s="265"/>
      <c r="R18" s="273"/>
    </row>
    <row r="19" spans="2:18" x14ac:dyDescent="0.75">
      <c r="B19" s="25"/>
      <c r="H19" s="272"/>
      <c r="I19" s="265"/>
      <c r="J19" s="265"/>
      <c r="K19" s="265"/>
      <c r="L19" s="265"/>
      <c r="M19" s="265"/>
      <c r="N19" s="265"/>
      <c r="O19" s="265"/>
      <c r="P19" s="265"/>
      <c r="Q19" s="265"/>
      <c r="R19" s="273"/>
    </row>
    <row r="20" spans="2:18" x14ac:dyDescent="0.75">
      <c r="B20" s="25"/>
      <c r="H20" s="272"/>
      <c r="I20" s="265"/>
      <c r="J20" s="265"/>
      <c r="K20" s="265"/>
      <c r="L20" s="265"/>
      <c r="M20" s="265"/>
      <c r="N20" s="265"/>
      <c r="O20" s="265"/>
      <c r="P20" s="265"/>
      <c r="Q20" s="265"/>
      <c r="R20" s="273"/>
    </row>
    <row r="21" spans="2:18" x14ac:dyDescent="0.75">
      <c r="B21" s="25"/>
      <c r="H21" s="272"/>
      <c r="I21" s="265"/>
      <c r="J21" s="265"/>
      <c r="K21" s="265"/>
      <c r="L21" s="265"/>
      <c r="M21" s="265"/>
      <c r="N21" s="265"/>
      <c r="O21" s="265"/>
      <c r="P21" s="265"/>
      <c r="Q21" s="265"/>
      <c r="R21" s="273"/>
    </row>
    <row r="22" spans="2:18" x14ac:dyDescent="0.75">
      <c r="B22" s="25"/>
      <c r="H22" s="272"/>
      <c r="I22" s="265"/>
      <c r="J22" s="265"/>
      <c r="K22" s="265"/>
      <c r="L22" s="265"/>
      <c r="M22" s="265"/>
      <c r="N22" s="265"/>
      <c r="O22" s="265"/>
      <c r="P22" s="265"/>
      <c r="Q22" s="265"/>
      <c r="R22" s="273"/>
    </row>
    <row r="23" spans="2:18" x14ac:dyDescent="0.75">
      <c r="B23" s="25"/>
      <c r="H23" s="272"/>
      <c r="I23" s="265"/>
      <c r="J23" s="265"/>
      <c r="K23" s="265"/>
      <c r="L23" s="265"/>
      <c r="M23" s="265"/>
      <c r="N23" s="265"/>
      <c r="O23" s="265"/>
      <c r="P23" s="265"/>
      <c r="Q23" s="265"/>
      <c r="R23" s="273"/>
    </row>
    <row r="24" spans="2:18" ht="18.5" x14ac:dyDescent="0.9">
      <c r="B24" s="104"/>
      <c r="C24" s="12"/>
      <c r="H24" s="272"/>
      <c r="I24" s="265"/>
      <c r="J24" s="265"/>
      <c r="K24" s="265"/>
      <c r="L24" s="265"/>
      <c r="M24" s="265"/>
      <c r="N24" s="265"/>
      <c r="O24" s="265"/>
      <c r="P24" s="265"/>
      <c r="Q24" s="265"/>
      <c r="R24" s="273"/>
    </row>
    <row r="25" spans="2:18" x14ac:dyDescent="0.75">
      <c r="B25" s="25"/>
      <c r="H25" s="272"/>
      <c r="I25" s="265"/>
      <c r="J25" s="265"/>
      <c r="K25" s="265"/>
      <c r="L25" s="265"/>
      <c r="M25" s="265"/>
      <c r="N25" s="265"/>
      <c r="O25" s="265"/>
      <c r="P25" s="265"/>
      <c r="Q25" s="265"/>
      <c r="R25" s="273"/>
    </row>
    <row r="26" spans="2:18" x14ac:dyDescent="0.75">
      <c r="B26" s="25"/>
      <c r="H26" s="272"/>
      <c r="I26" s="265"/>
      <c r="J26" s="265"/>
      <c r="K26" s="265"/>
      <c r="L26" s="265"/>
      <c r="M26" s="265"/>
      <c r="N26" s="265"/>
      <c r="O26" s="265"/>
      <c r="P26" s="265"/>
      <c r="Q26" s="265"/>
      <c r="R26" s="273"/>
    </row>
    <row r="27" spans="2:18" x14ac:dyDescent="0.75">
      <c r="B27" s="25"/>
      <c r="H27" s="54" t="s">
        <v>76</v>
      </c>
      <c r="I27" s="11"/>
      <c r="J27" s="11"/>
      <c r="K27" s="11"/>
      <c r="L27" s="11"/>
      <c r="M27" s="11"/>
      <c r="N27" s="11"/>
      <c r="O27" s="11"/>
      <c r="P27" s="11"/>
      <c r="Q27" s="11"/>
      <c r="R27" s="26"/>
    </row>
    <row r="28" spans="2:18" x14ac:dyDescent="0.75">
      <c r="B28" s="25"/>
      <c r="H28" s="30" t="s">
        <v>441</v>
      </c>
      <c r="I28" s="11"/>
      <c r="J28" s="11"/>
      <c r="K28" s="11"/>
      <c r="L28" s="11"/>
      <c r="M28" s="11"/>
      <c r="N28" s="11"/>
      <c r="O28" s="11"/>
      <c r="P28" s="11"/>
      <c r="Q28" s="11"/>
      <c r="R28" s="26"/>
    </row>
    <row r="29" spans="2:18" x14ac:dyDescent="0.75">
      <c r="B29" s="25"/>
      <c r="H29" s="109" t="s">
        <v>915</v>
      </c>
      <c r="I29" s="236"/>
      <c r="J29" s="236"/>
      <c r="K29" s="236"/>
      <c r="L29" s="236"/>
      <c r="M29" s="236"/>
      <c r="N29" s="236"/>
      <c r="O29" s="236"/>
      <c r="P29" s="236"/>
      <c r="Q29" s="236"/>
      <c r="R29" s="26"/>
    </row>
    <row r="30" spans="2:18" x14ac:dyDescent="0.75">
      <c r="B30" s="25"/>
      <c r="H30" s="235"/>
      <c r="I30" s="236"/>
      <c r="J30" s="236"/>
      <c r="K30" s="236"/>
      <c r="L30" s="236"/>
      <c r="M30" s="236"/>
      <c r="N30" s="236"/>
      <c r="O30" s="236"/>
      <c r="P30" s="236"/>
      <c r="Q30" s="236"/>
      <c r="R30" s="26"/>
    </row>
    <row r="31" spans="2:18" x14ac:dyDescent="0.75">
      <c r="B31" s="48"/>
      <c r="C31" s="5"/>
      <c r="D31" s="5"/>
      <c r="E31" s="5"/>
      <c r="F31" s="5"/>
      <c r="G31" s="5"/>
      <c r="H31" s="235"/>
      <c r="I31" s="236"/>
      <c r="J31" s="236"/>
      <c r="K31" s="236"/>
      <c r="L31" s="236"/>
      <c r="M31" s="236"/>
      <c r="N31" s="236"/>
      <c r="O31" s="236"/>
      <c r="P31" s="236"/>
      <c r="Q31" s="236"/>
      <c r="R31" s="26"/>
    </row>
    <row r="32" spans="2:18" x14ac:dyDescent="0.75">
      <c r="B32" s="25"/>
      <c r="D32" s="11"/>
      <c r="E32" s="11"/>
      <c r="F32" s="11"/>
      <c r="G32" s="11"/>
      <c r="H32" s="235"/>
      <c r="I32" s="236"/>
      <c r="J32" s="236"/>
      <c r="K32" s="236"/>
      <c r="L32" s="236"/>
      <c r="M32" s="236"/>
      <c r="N32" s="236"/>
      <c r="O32" s="236"/>
      <c r="P32" s="236"/>
      <c r="Q32" s="236"/>
      <c r="R32" s="26"/>
    </row>
    <row r="33" spans="2:51" x14ac:dyDescent="0.75">
      <c r="B33" s="25"/>
      <c r="D33" s="11"/>
      <c r="E33" s="11"/>
      <c r="F33" s="11"/>
      <c r="G33" s="11"/>
      <c r="H33" s="235"/>
      <c r="I33" s="236"/>
      <c r="J33" s="236"/>
      <c r="K33" s="236"/>
      <c r="L33" s="236"/>
      <c r="M33" s="236"/>
      <c r="N33" s="236"/>
      <c r="O33" s="236"/>
      <c r="P33" s="236"/>
      <c r="Q33" s="236"/>
      <c r="R33" s="26"/>
    </row>
    <row r="34" spans="2:51" x14ac:dyDescent="0.75">
      <c r="B34" s="25"/>
      <c r="C34" s="82"/>
      <c r="D34" s="11"/>
      <c r="E34" s="11"/>
      <c r="F34" s="11"/>
      <c r="G34" s="11"/>
      <c r="H34" s="235"/>
      <c r="I34" s="236"/>
      <c r="J34" s="236"/>
      <c r="K34" s="236"/>
      <c r="L34" s="236"/>
      <c r="M34" s="236"/>
      <c r="N34" s="236"/>
      <c r="O34" s="236"/>
      <c r="P34" s="236"/>
      <c r="Q34" s="236"/>
      <c r="R34" s="26"/>
    </row>
    <row r="35" spans="2:51" x14ac:dyDescent="0.75">
      <c r="B35" s="25"/>
      <c r="D35" s="5"/>
      <c r="E35" s="5"/>
      <c r="F35" s="5"/>
      <c r="G35" s="5"/>
      <c r="H35" s="235"/>
      <c r="I35" s="236"/>
      <c r="J35" s="236"/>
      <c r="K35" s="236"/>
      <c r="L35" s="236"/>
      <c r="M35" s="236"/>
      <c r="N35" s="236"/>
      <c r="O35" s="236"/>
      <c r="P35" s="236"/>
      <c r="Q35" s="236"/>
      <c r="R35" s="26"/>
    </row>
    <row r="36" spans="2:51" x14ac:dyDescent="0.75">
      <c r="B36" s="25"/>
      <c r="C36" s="13"/>
      <c r="D36" s="5"/>
      <c r="E36" s="5"/>
      <c r="F36" s="5"/>
      <c r="G36" s="5"/>
      <c r="H36" s="48"/>
      <c r="I36" s="5"/>
      <c r="J36" s="5"/>
      <c r="K36" s="5"/>
      <c r="L36" s="5"/>
      <c r="M36" s="5"/>
      <c r="N36" s="5"/>
      <c r="R36" s="26"/>
    </row>
    <row r="37" spans="2:51" x14ac:dyDescent="0.75">
      <c r="B37" s="25"/>
      <c r="C37" s="13"/>
      <c r="D37" s="5"/>
      <c r="E37" s="5"/>
      <c r="F37" s="5"/>
      <c r="G37" s="5"/>
      <c r="H37" s="48"/>
      <c r="I37" s="5"/>
      <c r="J37" s="5"/>
      <c r="K37" s="5"/>
      <c r="L37" s="5"/>
      <c r="M37" s="5"/>
      <c r="N37" s="5"/>
      <c r="O37" s="5"/>
      <c r="P37" s="5"/>
      <c r="R37" s="26"/>
    </row>
    <row r="38" spans="2:51" x14ac:dyDescent="0.75">
      <c r="B38" s="27"/>
      <c r="C38" s="105"/>
      <c r="D38" s="106"/>
      <c r="E38" s="106"/>
      <c r="F38" s="106"/>
      <c r="G38" s="106"/>
      <c r="H38" s="110"/>
      <c r="I38" s="106"/>
      <c r="J38" s="106"/>
      <c r="K38" s="106"/>
      <c r="L38" s="106"/>
      <c r="M38" s="106"/>
      <c r="N38" s="106"/>
      <c r="O38" s="106"/>
      <c r="P38" s="106"/>
      <c r="Q38" s="28"/>
      <c r="R38" s="29"/>
    </row>
    <row r="41" spans="2:51" x14ac:dyDescent="0.75">
      <c r="L41" s="293" t="s">
        <v>194</v>
      </c>
      <c r="M41" s="293"/>
      <c r="N41" s="293"/>
      <c r="O41" s="293"/>
      <c r="P41" s="293"/>
      <c r="Q41" s="293"/>
      <c r="R41" s="293"/>
      <c r="S41" s="293"/>
    </row>
    <row r="42" spans="2:51" x14ac:dyDescent="0.75">
      <c r="L42" s="293" t="s">
        <v>740</v>
      </c>
      <c r="M42" s="293"/>
      <c r="N42" s="293"/>
      <c r="O42" s="293"/>
      <c r="P42" s="293"/>
      <c r="Q42" s="293" t="s">
        <v>741</v>
      </c>
      <c r="R42" s="293"/>
      <c r="S42" s="293"/>
    </row>
    <row r="43" spans="2:51" x14ac:dyDescent="0.75">
      <c r="B43" s="446" t="s">
        <v>742</v>
      </c>
      <c r="C43" s="447"/>
      <c r="D43" s="447"/>
      <c r="E43" s="447"/>
      <c r="F43" s="447"/>
      <c r="G43" s="448"/>
      <c r="H43" s="138" t="s">
        <v>917</v>
      </c>
      <c r="I43" s="114" t="s">
        <v>1057</v>
      </c>
      <c r="J43" s="449" t="s">
        <v>1042</v>
      </c>
      <c r="K43" s="449"/>
      <c r="L43" s="404" t="s">
        <v>497</v>
      </c>
      <c r="M43" s="404" t="s">
        <v>298</v>
      </c>
      <c r="N43" s="404" t="s">
        <v>745</v>
      </c>
      <c r="O43" s="404" t="s">
        <v>299</v>
      </c>
      <c r="P43" s="404" t="s">
        <v>725</v>
      </c>
      <c r="Q43" s="404" t="s">
        <v>300</v>
      </c>
      <c r="R43" s="404" t="s">
        <v>301</v>
      </c>
      <c r="S43" s="404" t="s">
        <v>124</v>
      </c>
      <c r="AE43" s="83"/>
      <c r="AF43" s="83"/>
      <c r="AG43" s="83"/>
      <c r="AH43" s="83"/>
      <c r="AI43" s="83"/>
      <c r="AJ43" s="83"/>
      <c r="AK43" s="83"/>
      <c r="AL43" s="83"/>
      <c r="AM43" s="83"/>
      <c r="AN43" s="83"/>
      <c r="AO43" s="83"/>
      <c r="AP43" s="83"/>
      <c r="AQ43" s="83"/>
    </row>
    <row r="44" spans="2:51" ht="44.25" x14ac:dyDescent="0.75">
      <c r="B44" s="77" t="s">
        <v>266</v>
      </c>
      <c r="C44" s="77" t="s">
        <v>270</v>
      </c>
      <c r="D44" s="150" t="s">
        <v>518</v>
      </c>
      <c r="E44" s="85" t="s">
        <v>307</v>
      </c>
      <c r="F44" s="85" t="s">
        <v>719</v>
      </c>
      <c r="G44" s="85" t="s">
        <v>497</v>
      </c>
      <c r="H44" s="87" t="s">
        <v>250</v>
      </c>
      <c r="I44" s="88" t="s">
        <v>271</v>
      </c>
      <c r="J44" s="89" t="s">
        <v>31</v>
      </c>
      <c r="K44" s="89" t="s">
        <v>30</v>
      </c>
      <c r="L44" s="404"/>
      <c r="M44" s="404"/>
      <c r="N44" s="404"/>
      <c r="O44" s="404"/>
      <c r="P44" s="404"/>
      <c r="Q44" s="404"/>
      <c r="R44" s="404"/>
      <c r="S44" s="404"/>
      <c r="AE44" s="137" t="s">
        <v>267</v>
      </c>
      <c r="AF44" s="137" t="s">
        <v>272</v>
      </c>
      <c r="AG44" s="137" t="s">
        <v>160</v>
      </c>
      <c r="AH44" s="137" t="s">
        <v>161</v>
      </c>
      <c r="AI44" s="103" t="s">
        <v>739</v>
      </c>
      <c r="AJ44" s="103" t="s">
        <v>140</v>
      </c>
      <c r="AK44" s="103" t="s">
        <v>721</v>
      </c>
      <c r="AL44" s="103" t="s">
        <v>722</v>
      </c>
      <c r="AM44" s="137" t="s">
        <v>141</v>
      </c>
      <c r="AN44" s="137" t="s">
        <v>142</v>
      </c>
      <c r="AO44" s="137" t="s">
        <v>143</v>
      </c>
      <c r="AP44" s="137" t="s">
        <v>63</v>
      </c>
      <c r="AQ44" s="137" t="s">
        <v>62</v>
      </c>
    </row>
    <row r="45" spans="2:51" x14ac:dyDescent="0.75">
      <c r="B45" s="52" t="s">
        <v>1224</v>
      </c>
      <c r="C45" s="52" t="s">
        <v>519</v>
      </c>
      <c r="D45" s="52">
        <v>200</v>
      </c>
      <c r="E45" s="163">
        <v>0.2</v>
      </c>
      <c r="F45" s="163"/>
      <c r="G45" s="131" t="s">
        <v>498</v>
      </c>
      <c r="H45" s="92"/>
      <c r="I45" s="19" t="s">
        <v>46</v>
      </c>
      <c r="J45" s="142"/>
      <c r="K45" s="142"/>
      <c r="L45" s="220" t="str">
        <f>IF(G45="","",G45)</f>
        <v>Enero</v>
      </c>
      <c r="M45" s="78">
        <f>AK45</f>
        <v>23720</v>
      </c>
      <c r="N45" s="78">
        <f>AL45</f>
        <v>0</v>
      </c>
      <c r="O45" s="78">
        <f>AJ45</f>
        <v>94880</v>
      </c>
      <c r="P45" s="78" t="str">
        <f>AI45</f>
        <v>Factor de Emisión</v>
      </c>
      <c r="Q45" s="166">
        <f>AQ45</f>
        <v>0.45117804397696487</v>
      </c>
      <c r="R45" s="167">
        <f>AP45</f>
        <v>0.45117804397696482</v>
      </c>
      <c r="S45" s="78">
        <f>Q45+R45*Hoja1!$C$19</f>
        <v>13.08416327533198</v>
      </c>
      <c r="AE45" s="94" t="str">
        <f t="shared" ref="AE45:AF76" si="0">B45</f>
        <v>CCEN-001</v>
      </c>
      <c r="AF45" s="94" t="str">
        <f t="shared" si="0"/>
        <v>Sellos Secos</v>
      </c>
      <c r="AG45" s="94">
        <f t="shared" ref="AG45:AG108" si="1">H45*D45</f>
        <v>0</v>
      </c>
      <c r="AH45" s="94">
        <f t="shared" ref="AH45:AH108" si="2">IF(I45="X",VLOOKUP(C45,$AX$45:$AY$46,2,FALSE)*D45,0)</f>
        <v>118600</v>
      </c>
      <c r="AI45" s="94" t="str">
        <f>IF(AG45&lt;&gt;0,"Medición","Factor de Emisión")</f>
        <v>Factor de Emisión</v>
      </c>
      <c r="AJ45" s="94">
        <f>IF(AG45&lt;&gt;0,AG45,AH45)*(1-E45-F45)</f>
        <v>94880</v>
      </c>
      <c r="AK45" s="94">
        <f>IF(AG45&lt;&gt;0,AG45,AH45)*E45</f>
        <v>23720</v>
      </c>
      <c r="AL45" s="94">
        <f>IF(AG45&lt;&gt;0,AG45,AH45)*F45</f>
        <v>0</v>
      </c>
      <c r="AM45" s="143">
        <f>AJ45*(0.3048^3)</f>
        <v>2686.7024046489605</v>
      </c>
      <c r="AN45" s="143">
        <f>IF(J45="",AM45*'Fraccion masica'!$AB$36,J45*AM45)</f>
        <v>664.74357839134632</v>
      </c>
      <c r="AO45" s="143">
        <f>IF(K45="",AM45*'Fraccion masica'!$AB$35,K45*AM45)</f>
        <v>242.27418762547595</v>
      </c>
      <c r="AP45" s="147">
        <f>IFERROR(AN45*Hoja1!$C$24/Hoja1!$C$25/Hoja1!$C$26*16.04/1000000,0)</f>
        <v>0.45117804397696482</v>
      </c>
      <c r="AQ45" s="148">
        <f>IFERROR(AO45*Hoja1!$C$24/Hoja1!$C$25/Hoja1!$C$26*44.01/1000000,0)</f>
        <v>0.45117804397696487</v>
      </c>
      <c r="AX45" s="1" t="s">
        <v>519</v>
      </c>
      <c r="AY45" s="1">
        <v>593</v>
      </c>
    </row>
    <row r="46" spans="2:51" x14ac:dyDescent="0.75">
      <c r="B46" s="52" t="s">
        <v>1224</v>
      </c>
      <c r="C46" s="52" t="s">
        <v>519</v>
      </c>
      <c r="D46" s="52">
        <v>200</v>
      </c>
      <c r="E46" s="125">
        <v>0.2</v>
      </c>
      <c r="F46" s="125"/>
      <c r="G46" s="131" t="s">
        <v>499</v>
      </c>
      <c r="H46" s="92"/>
      <c r="I46" s="19" t="s">
        <v>46</v>
      </c>
      <c r="J46" s="142"/>
      <c r="K46" s="142"/>
      <c r="L46" s="220" t="str">
        <f t="shared" ref="L46:L109" si="3">IF(G46="","",G46)</f>
        <v>Febrero</v>
      </c>
      <c r="M46" s="78">
        <f t="shared" ref="M46:N109" si="4">AK46</f>
        <v>23720</v>
      </c>
      <c r="N46" s="78">
        <f t="shared" si="4"/>
        <v>0</v>
      </c>
      <c r="O46" s="78">
        <f t="shared" ref="O46:O109" si="5">AJ46</f>
        <v>94880</v>
      </c>
      <c r="P46" s="78" t="str">
        <f t="shared" ref="P46:P109" si="6">AI46</f>
        <v>Factor de Emisión</v>
      </c>
      <c r="Q46" s="166">
        <f t="shared" ref="Q46:Q109" si="7">AQ46</f>
        <v>0.45117804397696487</v>
      </c>
      <c r="R46" s="167">
        <f t="shared" ref="R46:R109" si="8">AP46</f>
        <v>0.45117804397696482</v>
      </c>
      <c r="S46" s="78">
        <f>Q46+R46*Hoja1!$C$19</f>
        <v>13.08416327533198</v>
      </c>
      <c r="AE46" s="94" t="str">
        <f t="shared" si="0"/>
        <v>CCEN-001</v>
      </c>
      <c r="AF46" s="94" t="str">
        <f t="shared" si="0"/>
        <v>Sellos Secos</v>
      </c>
      <c r="AG46" s="94">
        <f t="shared" si="1"/>
        <v>0</v>
      </c>
      <c r="AH46" s="94">
        <f t="shared" si="2"/>
        <v>118600</v>
      </c>
      <c r="AI46" s="94" t="str">
        <f t="shared" ref="AI46:AI109" si="9">IF(AG46&lt;&gt;0,"Medición","Factor de Emisión")</f>
        <v>Factor de Emisión</v>
      </c>
      <c r="AJ46" s="94">
        <f t="shared" ref="AJ46:AJ109" si="10">IF(AG46&lt;&gt;0,AG46,AH46)*(1-E46-F46)</f>
        <v>94880</v>
      </c>
      <c r="AK46" s="94">
        <f t="shared" ref="AK46:AK109" si="11">IF(AG46&lt;&gt;0,AG46,AH46)*E46</f>
        <v>23720</v>
      </c>
      <c r="AL46" s="94">
        <f t="shared" ref="AL46:AL109" si="12">IF(AG46&lt;&gt;0,AG46,AH46)*F46</f>
        <v>0</v>
      </c>
      <c r="AM46" s="143">
        <f t="shared" ref="AM46:AM109" si="13">AJ46*(0.3048^3)</f>
        <v>2686.7024046489605</v>
      </c>
      <c r="AN46" s="143">
        <f>IF(J46="",AM46*'Fraccion masica'!$AB$36,J46*AM46)</f>
        <v>664.74357839134632</v>
      </c>
      <c r="AO46" s="143">
        <f>IF(K46="",AM46*'Fraccion masica'!$AB$35,K46*AM46)</f>
        <v>242.27418762547595</v>
      </c>
      <c r="AP46" s="147">
        <f>IFERROR(AN46*Hoja1!$C$24/Hoja1!$C$25/Hoja1!$C$26*16.04/1000000,0)</f>
        <v>0.45117804397696482</v>
      </c>
      <c r="AQ46" s="148">
        <f>IFERROR(AO46*Hoja1!$C$24/Hoja1!$C$25/Hoja1!$C$26*44.01/1000000,0)</f>
        <v>0.45117804397696487</v>
      </c>
      <c r="AX46" s="1" t="s">
        <v>520</v>
      </c>
      <c r="AY46" s="1">
        <v>194</v>
      </c>
    </row>
    <row r="47" spans="2:51" x14ac:dyDescent="0.75">
      <c r="B47" s="52" t="s">
        <v>1224</v>
      </c>
      <c r="C47" s="52" t="s">
        <v>520</v>
      </c>
      <c r="D47" s="52">
        <v>200</v>
      </c>
      <c r="E47" s="125">
        <v>0.2</v>
      </c>
      <c r="F47" s="125"/>
      <c r="G47" s="131" t="s">
        <v>500</v>
      </c>
      <c r="H47" s="92"/>
      <c r="I47" s="19" t="s">
        <v>46</v>
      </c>
      <c r="J47" s="142"/>
      <c r="K47" s="142"/>
      <c r="L47" s="220" t="str">
        <f t="shared" si="3"/>
        <v>Marzo</v>
      </c>
      <c r="M47" s="78">
        <f t="shared" si="4"/>
        <v>7760</v>
      </c>
      <c r="N47" s="78">
        <f t="shared" si="4"/>
        <v>0</v>
      </c>
      <c r="O47" s="78">
        <f t="shared" si="5"/>
        <v>31040</v>
      </c>
      <c r="P47" s="78" t="str">
        <f t="shared" si="6"/>
        <v>Factor de Emisión</v>
      </c>
      <c r="Q47" s="166">
        <f t="shared" si="7"/>
        <v>0.14760293512905767</v>
      </c>
      <c r="R47" s="167">
        <f t="shared" si="8"/>
        <v>0.14760293512905764</v>
      </c>
      <c r="S47" s="78">
        <f>Q47+R47*Hoja1!$C$19</f>
        <v>4.2804851187426713</v>
      </c>
      <c r="AE47" s="94" t="str">
        <f t="shared" si="0"/>
        <v>CCEN-001</v>
      </c>
      <c r="AF47" s="94" t="str">
        <f t="shared" si="0"/>
        <v>Sellos Humedos</v>
      </c>
      <c r="AG47" s="94">
        <f t="shared" si="1"/>
        <v>0</v>
      </c>
      <c r="AH47" s="94">
        <f t="shared" si="2"/>
        <v>38800</v>
      </c>
      <c r="AI47" s="94" t="str">
        <f t="shared" si="9"/>
        <v>Factor de Emisión</v>
      </c>
      <c r="AJ47" s="94">
        <f t="shared" si="10"/>
        <v>31040</v>
      </c>
      <c r="AK47" s="94">
        <f t="shared" si="11"/>
        <v>7760</v>
      </c>
      <c r="AL47" s="94">
        <f t="shared" si="12"/>
        <v>0</v>
      </c>
      <c r="AM47" s="143">
        <f t="shared" si="13"/>
        <v>878.9549182156801</v>
      </c>
      <c r="AN47" s="143">
        <f>IF(J47="",AM47*'Fraccion masica'!$AB$36,J47*AM47)</f>
        <v>217.47091771993453</v>
      </c>
      <c r="AO47" s="143">
        <f>IF(K47="",AM47*'Fraccion masica'!$AB$35,K47*AM47)</f>
        <v>79.260020909514893</v>
      </c>
      <c r="AP47" s="147">
        <f>IFERROR(AN47*Hoja1!$C$24/Hoja1!$C$25/Hoja1!$C$26*16.04/1000000,0)</f>
        <v>0.14760293512905764</v>
      </c>
      <c r="AQ47" s="148">
        <f>IFERROR(AO47*Hoja1!$C$24/Hoja1!$C$25/Hoja1!$C$26*44.01/1000000,0)</f>
        <v>0.14760293512905767</v>
      </c>
    </row>
    <row r="48" spans="2:51" x14ac:dyDescent="0.75">
      <c r="B48" s="52" t="s">
        <v>1224</v>
      </c>
      <c r="C48" s="52" t="s">
        <v>520</v>
      </c>
      <c r="D48" s="52">
        <v>200</v>
      </c>
      <c r="E48" s="125">
        <v>0.2</v>
      </c>
      <c r="F48" s="125"/>
      <c r="G48" s="131" t="s">
        <v>501</v>
      </c>
      <c r="H48" s="92"/>
      <c r="I48" s="19" t="s">
        <v>46</v>
      </c>
      <c r="J48" s="142"/>
      <c r="K48" s="142"/>
      <c r="L48" s="220" t="str">
        <f t="shared" si="3"/>
        <v>Abril</v>
      </c>
      <c r="M48" s="78">
        <f t="shared" si="4"/>
        <v>7760</v>
      </c>
      <c r="N48" s="78">
        <f t="shared" si="4"/>
        <v>0</v>
      </c>
      <c r="O48" s="78">
        <f t="shared" si="5"/>
        <v>31040</v>
      </c>
      <c r="P48" s="78" t="str">
        <f t="shared" si="6"/>
        <v>Factor de Emisión</v>
      </c>
      <c r="Q48" s="166">
        <f t="shared" si="7"/>
        <v>0.14760293512905767</v>
      </c>
      <c r="R48" s="167">
        <f t="shared" si="8"/>
        <v>0.14760293512905764</v>
      </c>
      <c r="S48" s="78">
        <f>Q48+R48*Hoja1!$C$19</f>
        <v>4.2804851187426713</v>
      </c>
      <c r="AE48" s="94" t="str">
        <f t="shared" si="0"/>
        <v>CCEN-001</v>
      </c>
      <c r="AF48" s="94" t="str">
        <f t="shared" si="0"/>
        <v>Sellos Humedos</v>
      </c>
      <c r="AG48" s="94">
        <f t="shared" si="1"/>
        <v>0</v>
      </c>
      <c r="AH48" s="94">
        <f t="shared" si="2"/>
        <v>38800</v>
      </c>
      <c r="AI48" s="94" t="str">
        <f t="shared" si="9"/>
        <v>Factor de Emisión</v>
      </c>
      <c r="AJ48" s="94">
        <f t="shared" si="10"/>
        <v>31040</v>
      </c>
      <c r="AK48" s="94">
        <f t="shared" si="11"/>
        <v>7760</v>
      </c>
      <c r="AL48" s="94">
        <f t="shared" si="12"/>
        <v>0</v>
      </c>
      <c r="AM48" s="143">
        <f t="shared" si="13"/>
        <v>878.9549182156801</v>
      </c>
      <c r="AN48" s="143">
        <f>IF(J48="",AM48*'Fraccion masica'!$AB$36,J48*AM48)</f>
        <v>217.47091771993453</v>
      </c>
      <c r="AO48" s="143">
        <f>IF(K48="",AM48*'Fraccion masica'!$AB$35,K48*AM48)</f>
        <v>79.260020909514893</v>
      </c>
      <c r="AP48" s="147">
        <f>IFERROR(AN48*Hoja1!$C$24/Hoja1!$C$25/Hoja1!$C$26*16.04/1000000,0)</f>
        <v>0.14760293512905764</v>
      </c>
      <c r="AQ48" s="148">
        <f>IFERROR(AO48*Hoja1!$C$24/Hoja1!$C$25/Hoja1!$C$26*44.01/1000000,0)</f>
        <v>0.14760293512905767</v>
      </c>
    </row>
    <row r="49" spans="2:43" x14ac:dyDescent="0.75">
      <c r="B49" s="52" t="s">
        <v>1224</v>
      </c>
      <c r="C49" s="52" t="s">
        <v>520</v>
      </c>
      <c r="D49" s="52">
        <v>200</v>
      </c>
      <c r="E49" s="125">
        <v>0.2</v>
      </c>
      <c r="F49" s="125"/>
      <c r="G49" s="131" t="s">
        <v>502</v>
      </c>
      <c r="H49" s="92"/>
      <c r="I49" s="19" t="s">
        <v>46</v>
      </c>
      <c r="J49" s="142"/>
      <c r="K49" s="142"/>
      <c r="L49" s="220" t="str">
        <f t="shared" si="3"/>
        <v>Mayo</v>
      </c>
      <c r="M49" s="78">
        <f t="shared" si="4"/>
        <v>7760</v>
      </c>
      <c r="N49" s="78">
        <f t="shared" si="4"/>
        <v>0</v>
      </c>
      <c r="O49" s="78">
        <f t="shared" si="5"/>
        <v>31040</v>
      </c>
      <c r="P49" s="78" t="str">
        <f t="shared" si="6"/>
        <v>Factor de Emisión</v>
      </c>
      <c r="Q49" s="166">
        <f t="shared" si="7"/>
        <v>0.14760293512905767</v>
      </c>
      <c r="R49" s="167">
        <f t="shared" si="8"/>
        <v>0.14760293512905764</v>
      </c>
      <c r="S49" s="78">
        <f>Q49+R49*Hoja1!$C$19</f>
        <v>4.2804851187426713</v>
      </c>
      <c r="AE49" s="94" t="str">
        <f t="shared" si="0"/>
        <v>CCEN-001</v>
      </c>
      <c r="AF49" s="94" t="str">
        <f t="shared" si="0"/>
        <v>Sellos Humedos</v>
      </c>
      <c r="AG49" s="94">
        <f t="shared" si="1"/>
        <v>0</v>
      </c>
      <c r="AH49" s="94">
        <f t="shared" si="2"/>
        <v>38800</v>
      </c>
      <c r="AI49" s="94" t="str">
        <f t="shared" si="9"/>
        <v>Factor de Emisión</v>
      </c>
      <c r="AJ49" s="94">
        <f t="shared" si="10"/>
        <v>31040</v>
      </c>
      <c r="AK49" s="94">
        <f t="shared" si="11"/>
        <v>7760</v>
      </c>
      <c r="AL49" s="94">
        <f t="shared" si="12"/>
        <v>0</v>
      </c>
      <c r="AM49" s="143">
        <f t="shared" si="13"/>
        <v>878.9549182156801</v>
      </c>
      <c r="AN49" s="143">
        <f>IF(J49="",AM49*'Fraccion masica'!$AB$36,J49*AM49)</f>
        <v>217.47091771993453</v>
      </c>
      <c r="AO49" s="143">
        <f>IF(K49="",AM49*'Fraccion masica'!$AB$35,K49*AM49)</f>
        <v>79.260020909514893</v>
      </c>
      <c r="AP49" s="147">
        <f>IFERROR(AN49*Hoja1!$C$24/Hoja1!$C$25/Hoja1!$C$26*16.04/1000000,0)</f>
        <v>0.14760293512905764</v>
      </c>
      <c r="AQ49" s="148">
        <f>IFERROR(AO49*Hoja1!$C$24/Hoja1!$C$25/Hoja1!$C$26*44.01/1000000,0)</f>
        <v>0.14760293512905767</v>
      </c>
    </row>
    <row r="50" spans="2:43" x14ac:dyDescent="0.75">
      <c r="B50" s="52" t="s">
        <v>1224</v>
      </c>
      <c r="C50" s="52" t="s">
        <v>520</v>
      </c>
      <c r="D50" s="52">
        <v>200</v>
      </c>
      <c r="E50" s="125"/>
      <c r="F50" s="125">
        <v>0.1</v>
      </c>
      <c r="G50" s="131" t="s">
        <v>503</v>
      </c>
      <c r="H50" s="92">
        <v>10</v>
      </c>
      <c r="I50" s="19"/>
      <c r="J50" s="142"/>
      <c r="K50" s="142"/>
      <c r="L50" s="220" t="str">
        <f t="shared" si="3"/>
        <v>Junio</v>
      </c>
      <c r="M50" s="78">
        <f t="shared" si="4"/>
        <v>0</v>
      </c>
      <c r="N50" s="78">
        <f t="shared" si="4"/>
        <v>200</v>
      </c>
      <c r="O50" s="78">
        <f t="shared" si="5"/>
        <v>1800</v>
      </c>
      <c r="P50" s="78" t="str">
        <f t="shared" si="6"/>
        <v>Medición</v>
      </c>
      <c r="Q50" s="166">
        <f t="shared" si="7"/>
        <v>8.5594485577417476E-3</v>
      </c>
      <c r="R50" s="167">
        <f t="shared" si="8"/>
        <v>8.5594485577417459E-3</v>
      </c>
      <c r="S50" s="78">
        <f>Q50+R50*Hoja1!$C$19</f>
        <v>0.24822400817451062</v>
      </c>
      <c r="AE50" s="94" t="str">
        <f t="shared" si="0"/>
        <v>CCEN-001</v>
      </c>
      <c r="AF50" s="94" t="str">
        <f t="shared" si="0"/>
        <v>Sellos Humedos</v>
      </c>
      <c r="AG50" s="94">
        <f t="shared" si="1"/>
        <v>2000</v>
      </c>
      <c r="AH50" s="94">
        <f t="shared" si="2"/>
        <v>0</v>
      </c>
      <c r="AI50" s="94" t="str">
        <f t="shared" si="9"/>
        <v>Medición</v>
      </c>
      <c r="AJ50" s="94">
        <f t="shared" si="10"/>
        <v>1800</v>
      </c>
      <c r="AK50" s="94">
        <f t="shared" si="11"/>
        <v>0</v>
      </c>
      <c r="AL50" s="94">
        <f t="shared" si="12"/>
        <v>200</v>
      </c>
      <c r="AM50" s="143">
        <f t="shared" si="13"/>
        <v>50.970323865600008</v>
      </c>
      <c r="AN50" s="143">
        <f>IF(J50="",AM50*'Fraccion masica'!$AB$36,J50*AM50)</f>
        <v>12.611071259532288</v>
      </c>
      <c r="AO50" s="143">
        <f>IF(K50="",AM50*'Fraccion masica'!$AB$35,K50*AM50)</f>
        <v>4.5962640991342401</v>
      </c>
      <c r="AP50" s="147">
        <f>IFERROR(AN50*Hoja1!$C$24/Hoja1!$C$25/Hoja1!$C$26*16.04/1000000,0)</f>
        <v>8.5594485577417459E-3</v>
      </c>
      <c r="AQ50" s="148">
        <f>IFERROR(AO50*Hoja1!$C$24/Hoja1!$C$25/Hoja1!$C$26*44.01/1000000,0)</f>
        <v>8.5594485577417476E-3</v>
      </c>
    </row>
    <row r="51" spans="2:43" x14ac:dyDescent="0.75">
      <c r="B51" s="52" t="s">
        <v>1224</v>
      </c>
      <c r="C51" s="52" t="s">
        <v>520</v>
      </c>
      <c r="D51" s="52">
        <v>200</v>
      </c>
      <c r="E51" s="125"/>
      <c r="F51" s="125">
        <v>0.1</v>
      </c>
      <c r="G51" s="131" t="s">
        <v>504</v>
      </c>
      <c r="H51" s="92">
        <v>10</v>
      </c>
      <c r="I51" s="19"/>
      <c r="J51" s="142"/>
      <c r="K51" s="142"/>
      <c r="L51" s="220" t="str">
        <f t="shared" si="3"/>
        <v>Julio</v>
      </c>
      <c r="M51" s="78">
        <f t="shared" si="4"/>
        <v>0</v>
      </c>
      <c r="N51" s="78">
        <f t="shared" si="4"/>
        <v>200</v>
      </c>
      <c r="O51" s="78">
        <f t="shared" si="5"/>
        <v>1800</v>
      </c>
      <c r="P51" s="78" t="str">
        <f t="shared" si="6"/>
        <v>Medición</v>
      </c>
      <c r="Q51" s="166">
        <f t="shared" si="7"/>
        <v>8.5594485577417476E-3</v>
      </c>
      <c r="R51" s="167">
        <f t="shared" si="8"/>
        <v>8.5594485577417459E-3</v>
      </c>
      <c r="S51" s="78">
        <f>Q51+R51*Hoja1!$C$19</f>
        <v>0.24822400817451062</v>
      </c>
      <c r="AE51" s="94" t="str">
        <f t="shared" si="0"/>
        <v>CCEN-001</v>
      </c>
      <c r="AF51" s="94" t="str">
        <f t="shared" si="0"/>
        <v>Sellos Humedos</v>
      </c>
      <c r="AG51" s="94">
        <f t="shared" si="1"/>
        <v>2000</v>
      </c>
      <c r="AH51" s="94">
        <f t="shared" si="2"/>
        <v>0</v>
      </c>
      <c r="AI51" s="94" t="str">
        <f t="shared" si="9"/>
        <v>Medición</v>
      </c>
      <c r="AJ51" s="94">
        <f t="shared" si="10"/>
        <v>1800</v>
      </c>
      <c r="AK51" s="94">
        <f t="shared" si="11"/>
        <v>0</v>
      </c>
      <c r="AL51" s="94">
        <f t="shared" si="12"/>
        <v>200</v>
      </c>
      <c r="AM51" s="143">
        <f t="shared" si="13"/>
        <v>50.970323865600008</v>
      </c>
      <c r="AN51" s="143">
        <f>IF(J51="",AM51*'Fraccion masica'!$AB$36,J51*AM51)</f>
        <v>12.611071259532288</v>
      </c>
      <c r="AO51" s="143">
        <f>IF(K51="",AM51*'Fraccion masica'!$AB$35,K51*AM51)</f>
        <v>4.5962640991342401</v>
      </c>
      <c r="AP51" s="147">
        <f>IFERROR(AN51*Hoja1!$C$24/Hoja1!$C$25/Hoja1!$C$26*16.04/1000000,0)</f>
        <v>8.5594485577417459E-3</v>
      </c>
      <c r="AQ51" s="148">
        <f>IFERROR(AO51*Hoja1!$C$24/Hoja1!$C$25/Hoja1!$C$26*44.01/1000000,0)</f>
        <v>8.5594485577417476E-3</v>
      </c>
    </row>
    <row r="52" spans="2:43" x14ac:dyDescent="0.75">
      <c r="B52" s="52" t="s">
        <v>1224</v>
      </c>
      <c r="C52" s="52" t="s">
        <v>520</v>
      </c>
      <c r="D52" s="52">
        <v>200</v>
      </c>
      <c r="E52" s="125"/>
      <c r="F52" s="125">
        <v>0.1</v>
      </c>
      <c r="G52" s="131" t="s">
        <v>505</v>
      </c>
      <c r="H52" s="92">
        <v>10</v>
      </c>
      <c r="I52" s="19"/>
      <c r="J52" s="142"/>
      <c r="K52" s="142"/>
      <c r="L52" s="220" t="str">
        <f t="shared" si="3"/>
        <v>Agosto</v>
      </c>
      <c r="M52" s="78">
        <f t="shared" si="4"/>
        <v>0</v>
      </c>
      <c r="N52" s="78">
        <f t="shared" si="4"/>
        <v>200</v>
      </c>
      <c r="O52" s="78">
        <f t="shared" si="5"/>
        <v>1800</v>
      </c>
      <c r="P52" s="78" t="str">
        <f t="shared" si="6"/>
        <v>Medición</v>
      </c>
      <c r="Q52" s="166">
        <f t="shared" si="7"/>
        <v>8.5594485577417476E-3</v>
      </c>
      <c r="R52" s="167">
        <f t="shared" si="8"/>
        <v>8.5594485577417459E-3</v>
      </c>
      <c r="S52" s="78">
        <f>Q52+R52*Hoja1!$C$19</f>
        <v>0.24822400817451062</v>
      </c>
      <c r="AE52" s="94" t="str">
        <f t="shared" si="0"/>
        <v>CCEN-001</v>
      </c>
      <c r="AF52" s="94" t="str">
        <f t="shared" si="0"/>
        <v>Sellos Humedos</v>
      </c>
      <c r="AG52" s="94">
        <f t="shared" si="1"/>
        <v>2000</v>
      </c>
      <c r="AH52" s="94">
        <f t="shared" si="2"/>
        <v>0</v>
      </c>
      <c r="AI52" s="94" t="str">
        <f t="shared" si="9"/>
        <v>Medición</v>
      </c>
      <c r="AJ52" s="94">
        <f t="shared" si="10"/>
        <v>1800</v>
      </c>
      <c r="AK52" s="94">
        <f t="shared" si="11"/>
        <v>0</v>
      </c>
      <c r="AL52" s="94">
        <f t="shared" si="12"/>
        <v>200</v>
      </c>
      <c r="AM52" s="143">
        <f t="shared" si="13"/>
        <v>50.970323865600008</v>
      </c>
      <c r="AN52" s="143">
        <f>IF(J52="",AM52*'Fraccion masica'!$AB$36,J52*AM52)</f>
        <v>12.611071259532288</v>
      </c>
      <c r="AO52" s="143">
        <f>IF(K52="",AM52*'Fraccion masica'!$AB$35,K52*AM52)</f>
        <v>4.5962640991342401</v>
      </c>
      <c r="AP52" s="147">
        <f>IFERROR(AN52*Hoja1!$C$24/Hoja1!$C$25/Hoja1!$C$26*16.04/1000000,0)</f>
        <v>8.5594485577417459E-3</v>
      </c>
      <c r="AQ52" s="148">
        <f>IFERROR(AO52*Hoja1!$C$24/Hoja1!$C$25/Hoja1!$C$26*44.01/1000000,0)</f>
        <v>8.5594485577417476E-3</v>
      </c>
    </row>
    <row r="53" spans="2:43" x14ac:dyDescent="0.75">
      <c r="B53" s="52" t="s">
        <v>1224</v>
      </c>
      <c r="C53" s="52" t="s">
        <v>520</v>
      </c>
      <c r="D53" s="52">
        <v>200</v>
      </c>
      <c r="E53" s="125"/>
      <c r="F53" s="125">
        <v>0.1</v>
      </c>
      <c r="G53" s="131" t="s">
        <v>506</v>
      </c>
      <c r="H53" s="92">
        <v>10</v>
      </c>
      <c r="I53" s="19"/>
      <c r="J53" s="142"/>
      <c r="K53" s="142"/>
      <c r="L53" s="220" t="str">
        <f t="shared" si="3"/>
        <v>Septiembre</v>
      </c>
      <c r="M53" s="78">
        <f t="shared" si="4"/>
        <v>0</v>
      </c>
      <c r="N53" s="78">
        <f t="shared" si="4"/>
        <v>200</v>
      </c>
      <c r="O53" s="78">
        <f t="shared" si="5"/>
        <v>1800</v>
      </c>
      <c r="P53" s="78" t="str">
        <f t="shared" si="6"/>
        <v>Medición</v>
      </c>
      <c r="Q53" s="166">
        <f t="shared" si="7"/>
        <v>8.5594485577417476E-3</v>
      </c>
      <c r="R53" s="167">
        <f t="shared" si="8"/>
        <v>8.5594485577417459E-3</v>
      </c>
      <c r="S53" s="78">
        <f>Q53+R53*Hoja1!$C$19</f>
        <v>0.24822400817451062</v>
      </c>
      <c r="AE53" s="94" t="str">
        <f t="shared" si="0"/>
        <v>CCEN-001</v>
      </c>
      <c r="AF53" s="94" t="str">
        <f t="shared" si="0"/>
        <v>Sellos Humedos</v>
      </c>
      <c r="AG53" s="94">
        <f t="shared" si="1"/>
        <v>2000</v>
      </c>
      <c r="AH53" s="94">
        <f t="shared" si="2"/>
        <v>0</v>
      </c>
      <c r="AI53" s="94" t="str">
        <f t="shared" si="9"/>
        <v>Medición</v>
      </c>
      <c r="AJ53" s="94">
        <f t="shared" si="10"/>
        <v>1800</v>
      </c>
      <c r="AK53" s="94">
        <f t="shared" si="11"/>
        <v>0</v>
      </c>
      <c r="AL53" s="94">
        <f t="shared" si="12"/>
        <v>200</v>
      </c>
      <c r="AM53" s="143">
        <f t="shared" si="13"/>
        <v>50.970323865600008</v>
      </c>
      <c r="AN53" s="143">
        <f>IF(J53="",AM53*'Fraccion masica'!$AB$36,J53*AM53)</f>
        <v>12.611071259532288</v>
      </c>
      <c r="AO53" s="143">
        <f>IF(K53="",AM53*'Fraccion masica'!$AB$35,K53*AM53)</f>
        <v>4.5962640991342401</v>
      </c>
      <c r="AP53" s="147">
        <f>IFERROR(AN53*Hoja1!$C$24/Hoja1!$C$25/Hoja1!$C$26*16.04/1000000,0)</f>
        <v>8.5594485577417459E-3</v>
      </c>
      <c r="AQ53" s="148">
        <f>IFERROR(AO53*Hoja1!$C$24/Hoja1!$C$25/Hoja1!$C$26*44.01/1000000,0)</f>
        <v>8.5594485577417476E-3</v>
      </c>
    </row>
    <row r="54" spans="2:43" x14ac:dyDescent="0.75">
      <c r="B54" s="52" t="s">
        <v>1224</v>
      </c>
      <c r="C54" s="52" t="s">
        <v>520</v>
      </c>
      <c r="D54" s="52">
        <v>200</v>
      </c>
      <c r="E54" s="125"/>
      <c r="F54" s="125">
        <v>0.1</v>
      </c>
      <c r="G54" s="131" t="s">
        <v>507</v>
      </c>
      <c r="H54" s="92">
        <v>10</v>
      </c>
      <c r="I54" s="19"/>
      <c r="J54" s="142"/>
      <c r="K54" s="142"/>
      <c r="L54" s="220" t="str">
        <f t="shared" si="3"/>
        <v>Octubre</v>
      </c>
      <c r="M54" s="78">
        <f t="shared" si="4"/>
        <v>0</v>
      </c>
      <c r="N54" s="78">
        <f t="shared" si="4"/>
        <v>200</v>
      </c>
      <c r="O54" s="78">
        <f t="shared" si="5"/>
        <v>1800</v>
      </c>
      <c r="P54" s="78" t="str">
        <f t="shared" si="6"/>
        <v>Medición</v>
      </c>
      <c r="Q54" s="166">
        <f t="shared" si="7"/>
        <v>8.5594485577417476E-3</v>
      </c>
      <c r="R54" s="167">
        <f t="shared" si="8"/>
        <v>8.5594485577417459E-3</v>
      </c>
      <c r="S54" s="78">
        <f>Q54+R54*Hoja1!$C$19</f>
        <v>0.24822400817451062</v>
      </c>
      <c r="AE54" s="94" t="str">
        <f t="shared" si="0"/>
        <v>CCEN-001</v>
      </c>
      <c r="AF54" s="94" t="str">
        <f t="shared" si="0"/>
        <v>Sellos Humedos</v>
      </c>
      <c r="AG54" s="94">
        <f t="shared" si="1"/>
        <v>2000</v>
      </c>
      <c r="AH54" s="94">
        <f t="shared" si="2"/>
        <v>0</v>
      </c>
      <c r="AI54" s="94" t="str">
        <f t="shared" si="9"/>
        <v>Medición</v>
      </c>
      <c r="AJ54" s="94">
        <f t="shared" si="10"/>
        <v>1800</v>
      </c>
      <c r="AK54" s="94">
        <f t="shared" si="11"/>
        <v>0</v>
      </c>
      <c r="AL54" s="94">
        <f t="shared" si="12"/>
        <v>200</v>
      </c>
      <c r="AM54" s="143">
        <f t="shared" si="13"/>
        <v>50.970323865600008</v>
      </c>
      <c r="AN54" s="143">
        <f>IF(J54="",AM54*'Fraccion masica'!$AB$36,J54*AM54)</f>
        <v>12.611071259532288</v>
      </c>
      <c r="AO54" s="143">
        <f>IF(K54="",AM54*'Fraccion masica'!$AB$35,K54*AM54)</f>
        <v>4.5962640991342401</v>
      </c>
      <c r="AP54" s="147">
        <f>IFERROR(AN54*Hoja1!$C$24/Hoja1!$C$25/Hoja1!$C$26*16.04/1000000,0)</f>
        <v>8.5594485577417459E-3</v>
      </c>
      <c r="AQ54" s="148">
        <f>IFERROR(AO54*Hoja1!$C$24/Hoja1!$C$25/Hoja1!$C$26*44.01/1000000,0)</f>
        <v>8.5594485577417476E-3</v>
      </c>
    </row>
    <row r="55" spans="2:43" x14ac:dyDescent="0.75">
      <c r="B55" s="52" t="s">
        <v>1224</v>
      </c>
      <c r="C55" s="52" t="s">
        <v>520</v>
      </c>
      <c r="D55" s="52">
        <v>200</v>
      </c>
      <c r="E55" s="125"/>
      <c r="F55" s="125">
        <v>0.1</v>
      </c>
      <c r="G55" s="131" t="s">
        <v>508</v>
      </c>
      <c r="H55" s="92">
        <v>10</v>
      </c>
      <c r="I55" s="19"/>
      <c r="J55" s="142"/>
      <c r="K55" s="142"/>
      <c r="L55" s="220" t="str">
        <f t="shared" si="3"/>
        <v>Noviembre</v>
      </c>
      <c r="M55" s="78">
        <f t="shared" si="4"/>
        <v>0</v>
      </c>
      <c r="N55" s="78">
        <f t="shared" si="4"/>
        <v>200</v>
      </c>
      <c r="O55" s="78">
        <f t="shared" si="5"/>
        <v>1800</v>
      </c>
      <c r="P55" s="78" t="str">
        <f t="shared" si="6"/>
        <v>Medición</v>
      </c>
      <c r="Q55" s="166">
        <f t="shared" si="7"/>
        <v>8.5594485577417476E-3</v>
      </c>
      <c r="R55" s="167">
        <f t="shared" si="8"/>
        <v>8.5594485577417459E-3</v>
      </c>
      <c r="S55" s="78">
        <f>Q55+R55*Hoja1!$C$19</f>
        <v>0.24822400817451062</v>
      </c>
      <c r="AE55" s="94" t="str">
        <f t="shared" si="0"/>
        <v>CCEN-001</v>
      </c>
      <c r="AF55" s="94" t="str">
        <f t="shared" si="0"/>
        <v>Sellos Humedos</v>
      </c>
      <c r="AG55" s="94">
        <f t="shared" si="1"/>
        <v>2000</v>
      </c>
      <c r="AH55" s="94">
        <f t="shared" si="2"/>
        <v>0</v>
      </c>
      <c r="AI55" s="94" t="str">
        <f t="shared" si="9"/>
        <v>Medición</v>
      </c>
      <c r="AJ55" s="94">
        <f t="shared" si="10"/>
        <v>1800</v>
      </c>
      <c r="AK55" s="94">
        <f t="shared" si="11"/>
        <v>0</v>
      </c>
      <c r="AL55" s="94">
        <f t="shared" si="12"/>
        <v>200</v>
      </c>
      <c r="AM55" s="143">
        <f t="shared" si="13"/>
        <v>50.970323865600008</v>
      </c>
      <c r="AN55" s="143">
        <f>IF(J55="",AM55*'Fraccion masica'!$AB$36,J55*AM55)</f>
        <v>12.611071259532288</v>
      </c>
      <c r="AO55" s="143">
        <f>IF(K55="",AM55*'Fraccion masica'!$AB$35,K55*AM55)</f>
        <v>4.5962640991342401</v>
      </c>
      <c r="AP55" s="147">
        <f>IFERROR(AN55*Hoja1!$C$24/Hoja1!$C$25/Hoja1!$C$26*16.04/1000000,0)</f>
        <v>8.5594485577417459E-3</v>
      </c>
      <c r="AQ55" s="148">
        <f>IFERROR(AO55*Hoja1!$C$24/Hoja1!$C$25/Hoja1!$C$26*44.01/1000000,0)</f>
        <v>8.5594485577417476E-3</v>
      </c>
    </row>
    <row r="56" spans="2:43" x14ac:dyDescent="0.75">
      <c r="B56" s="52" t="s">
        <v>1224</v>
      </c>
      <c r="C56" s="52" t="s">
        <v>520</v>
      </c>
      <c r="D56" s="52">
        <v>200</v>
      </c>
      <c r="E56" s="125"/>
      <c r="F56" s="125">
        <v>0.1</v>
      </c>
      <c r="G56" s="131" t="s">
        <v>509</v>
      </c>
      <c r="H56" s="92">
        <v>10</v>
      </c>
      <c r="I56" s="19"/>
      <c r="J56" s="142"/>
      <c r="K56" s="142"/>
      <c r="L56" s="220" t="str">
        <f t="shared" si="3"/>
        <v>Diciembre</v>
      </c>
      <c r="M56" s="78">
        <f t="shared" si="4"/>
        <v>0</v>
      </c>
      <c r="N56" s="78">
        <f t="shared" si="4"/>
        <v>200</v>
      </c>
      <c r="O56" s="78">
        <f t="shared" si="5"/>
        <v>1800</v>
      </c>
      <c r="P56" s="78" t="str">
        <f t="shared" si="6"/>
        <v>Medición</v>
      </c>
      <c r="Q56" s="166">
        <f t="shared" si="7"/>
        <v>8.5594485577417476E-3</v>
      </c>
      <c r="R56" s="167">
        <f t="shared" si="8"/>
        <v>8.5594485577417459E-3</v>
      </c>
      <c r="S56" s="78">
        <f>Q56+R56*Hoja1!$C$19</f>
        <v>0.24822400817451062</v>
      </c>
      <c r="AE56" s="94" t="str">
        <f t="shared" si="0"/>
        <v>CCEN-001</v>
      </c>
      <c r="AF56" s="94" t="str">
        <f t="shared" si="0"/>
        <v>Sellos Humedos</v>
      </c>
      <c r="AG56" s="94">
        <f t="shared" si="1"/>
        <v>2000</v>
      </c>
      <c r="AH56" s="94">
        <f t="shared" si="2"/>
        <v>0</v>
      </c>
      <c r="AI56" s="94" t="str">
        <f t="shared" si="9"/>
        <v>Medición</v>
      </c>
      <c r="AJ56" s="94">
        <f t="shared" si="10"/>
        <v>1800</v>
      </c>
      <c r="AK56" s="94">
        <f t="shared" si="11"/>
        <v>0</v>
      </c>
      <c r="AL56" s="94">
        <f t="shared" si="12"/>
        <v>200</v>
      </c>
      <c r="AM56" s="143">
        <f t="shared" si="13"/>
        <v>50.970323865600008</v>
      </c>
      <c r="AN56" s="143">
        <f>IF(J56="",AM56*'Fraccion masica'!$AB$36,J56*AM56)</f>
        <v>12.611071259532288</v>
      </c>
      <c r="AO56" s="143">
        <f>IF(K56="",AM56*'Fraccion masica'!$AB$35,K56*AM56)</f>
        <v>4.5962640991342401</v>
      </c>
      <c r="AP56" s="147">
        <f>IFERROR(AN56*Hoja1!$C$24/Hoja1!$C$25/Hoja1!$C$26*16.04/1000000,0)</f>
        <v>8.5594485577417459E-3</v>
      </c>
      <c r="AQ56" s="148">
        <f>IFERROR(AO56*Hoja1!$C$24/Hoja1!$C$25/Hoja1!$C$26*44.01/1000000,0)</f>
        <v>8.5594485577417476E-3</v>
      </c>
    </row>
    <row r="57" spans="2:43" x14ac:dyDescent="0.75">
      <c r="B57" s="52"/>
      <c r="C57" s="52"/>
      <c r="D57" s="52"/>
      <c r="E57" s="125"/>
      <c r="F57" s="125"/>
      <c r="G57" s="131"/>
      <c r="H57" s="92"/>
      <c r="I57" s="19"/>
      <c r="J57" s="142"/>
      <c r="K57" s="142"/>
      <c r="L57" s="220" t="str">
        <f t="shared" si="3"/>
        <v/>
      </c>
      <c r="M57" s="78">
        <f t="shared" si="4"/>
        <v>0</v>
      </c>
      <c r="N57" s="78">
        <f t="shared" si="4"/>
        <v>0</v>
      </c>
      <c r="O57" s="78">
        <f t="shared" si="5"/>
        <v>0</v>
      </c>
      <c r="P57" s="78" t="str">
        <f t="shared" si="6"/>
        <v>Factor de Emisión</v>
      </c>
      <c r="Q57" s="166">
        <f t="shared" si="7"/>
        <v>0</v>
      </c>
      <c r="R57" s="167">
        <f t="shared" si="8"/>
        <v>0</v>
      </c>
      <c r="S57" s="78">
        <f>Q57+R57*Hoja1!$C$19</f>
        <v>0</v>
      </c>
      <c r="AE57" s="94">
        <f t="shared" si="0"/>
        <v>0</v>
      </c>
      <c r="AF57" s="94">
        <f t="shared" si="0"/>
        <v>0</v>
      </c>
      <c r="AG57" s="94">
        <f t="shared" si="1"/>
        <v>0</v>
      </c>
      <c r="AH57" s="94">
        <f t="shared" si="2"/>
        <v>0</v>
      </c>
      <c r="AI57" s="94" t="str">
        <f t="shared" si="9"/>
        <v>Factor de Emisión</v>
      </c>
      <c r="AJ57" s="94">
        <f t="shared" si="10"/>
        <v>0</v>
      </c>
      <c r="AK57" s="94">
        <f t="shared" si="11"/>
        <v>0</v>
      </c>
      <c r="AL57" s="94">
        <f t="shared" si="12"/>
        <v>0</v>
      </c>
      <c r="AM57" s="143">
        <f t="shared" si="13"/>
        <v>0</v>
      </c>
      <c r="AN57" s="143">
        <f>IF(J57="",AM57*'Fraccion masica'!$AB$36,J57*AM57)</f>
        <v>0</v>
      </c>
      <c r="AO57" s="143">
        <f>IF(K57="",AM57*'Fraccion masica'!$AB$35,K57*AM57)</f>
        <v>0</v>
      </c>
      <c r="AP57" s="147">
        <f>IFERROR(AN57*Hoja1!$C$24/Hoja1!$C$25/Hoja1!$C$26*16.04/1000000,0)</f>
        <v>0</v>
      </c>
      <c r="AQ57" s="148">
        <f>IFERROR(AO57*Hoja1!$C$24/Hoja1!$C$25/Hoja1!$C$26*44.01/1000000,0)</f>
        <v>0</v>
      </c>
    </row>
    <row r="58" spans="2:43" x14ac:dyDescent="0.75">
      <c r="B58" s="52"/>
      <c r="C58" s="52"/>
      <c r="D58" s="52"/>
      <c r="E58" s="125"/>
      <c r="F58" s="125"/>
      <c r="G58" s="131"/>
      <c r="H58" s="92"/>
      <c r="I58" s="19"/>
      <c r="J58" s="142"/>
      <c r="K58" s="142"/>
      <c r="L58" s="220" t="str">
        <f t="shared" si="3"/>
        <v/>
      </c>
      <c r="M58" s="78">
        <f t="shared" si="4"/>
        <v>0</v>
      </c>
      <c r="N58" s="78">
        <f t="shared" si="4"/>
        <v>0</v>
      </c>
      <c r="O58" s="78">
        <f t="shared" si="5"/>
        <v>0</v>
      </c>
      <c r="P58" s="78" t="str">
        <f t="shared" si="6"/>
        <v>Factor de Emisión</v>
      </c>
      <c r="Q58" s="166">
        <f t="shared" si="7"/>
        <v>0</v>
      </c>
      <c r="R58" s="167">
        <f t="shared" si="8"/>
        <v>0</v>
      </c>
      <c r="S58" s="78">
        <f>Q58+R58*Hoja1!$C$19</f>
        <v>0</v>
      </c>
      <c r="AE58" s="94">
        <f t="shared" si="0"/>
        <v>0</v>
      </c>
      <c r="AF58" s="94">
        <f t="shared" si="0"/>
        <v>0</v>
      </c>
      <c r="AG58" s="94">
        <f t="shared" si="1"/>
        <v>0</v>
      </c>
      <c r="AH58" s="94">
        <f t="shared" si="2"/>
        <v>0</v>
      </c>
      <c r="AI58" s="94" t="str">
        <f t="shared" si="9"/>
        <v>Factor de Emisión</v>
      </c>
      <c r="AJ58" s="94">
        <f t="shared" si="10"/>
        <v>0</v>
      </c>
      <c r="AK58" s="94">
        <f t="shared" si="11"/>
        <v>0</v>
      </c>
      <c r="AL58" s="94">
        <f t="shared" si="12"/>
        <v>0</v>
      </c>
      <c r="AM58" s="143">
        <f t="shared" si="13"/>
        <v>0</v>
      </c>
      <c r="AN58" s="143">
        <f>IF(J58="",AM58*'Fraccion masica'!$AB$36,J58*AM58)</f>
        <v>0</v>
      </c>
      <c r="AO58" s="143">
        <f>IF(K58="",AM58*'Fraccion masica'!$AB$35,K58*AM58)</f>
        <v>0</v>
      </c>
      <c r="AP58" s="147">
        <f>IFERROR(AN58*Hoja1!$C$24/Hoja1!$C$25/Hoja1!$C$26*16.04/1000000,0)</f>
        <v>0</v>
      </c>
      <c r="AQ58" s="148">
        <f>IFERROR(AO58*Hoja1!$C$24/Hoja1!$C$25/Hoja1!$C$26*44.01/1000000,0)</f>
        <v>0</v>
      </c>
    </row>
    <row r="59" spans="2:43" x14ac:dyDescent="0.75">
      <c r="B59" s="52"/>
      <c r="C59" s="52"/>
      <c r="D59" s="52"/>
      <c r="E59" s="125"/>
      <c r="F59" s="125"/>
      <c r="G59" s="131"/>
      <c r="H59" s="92"/>
      <c r="I59" s="19"/>
      <c r="J59" s="142"/>
      <c r="K59" s="142"/>
      <c r="L59" s="220" t="str">
        <f t="shared" si="3"/>
        <v/>
      </c>
      <c r="M59" s="78">
        <f t="shared" si="4"/>
        <v>0</v>
      </c>
      <c r="N59" s="78">
        <f t="shared" si="4"/>
        <v>0</v>
      </c>
      <c r="O59" s="78">
        <f t="shared" si="5"/>
        <v>0</v>
      </c>
      <c r="P59" s="78" t="str">
        <f t="shared" si="6"/>
        <v>Factor de Emisión</v>
      </c>
      <c r="Q59" s="166">
        <f t="shared" si="7"/>
        <v>0</v>
      </c>
      <c r="R59" s="167">
        <f t="shared" si="8"/>
        <v>0</v>
      </c>
      <c r="S59" s="78">
        <f>Q59+R59*Hoja1!$C$19</f>
        <v>0</v>
      </c>
      <c r="AE59" s="94">
        <f t="shared" si="0"/>
        <v>0</v>
      </c>
      <c r="AF59" s="94">
        <f t="shared" si="0"/>
        <v>0</v>
      </c>
      <c r="AG59" s="94">
        <f t="shared" si="1"/>
        <v>0</v>
      </c>
      <c r="AH59" s="94">
        <f t="shared" si="2"/>
        <v>0</v>
      </c>
      <c r="AI59" s="94" t="str">
        <f t="shared" si="9"/>
        <v>Factor de Emisión</v>
      </c>
      <c r="AJ59" s="94">
        <f t="shared" si="10"/>
        <v>0</v>
      </c>
      <c r="AK59" s="94">
        <f t="shared" si="11"/>
        <v>0</v>
      </c>
      <c r="AL59" s="94">
        <f t="shared" si="12"/>
        <v>0</v>
      </c>
      <c r="AM59" s="143">
        <f t="shared" si="13"/>
        <v>0</v>
      </c>
      <c r="AN59" s="143">
        <f>IF(J59="",AM59*'Fraccion masica'!$AB$36,J59*AM59)</f>
        <v>0</v>
      </c>
      <c r="AO59" s="143">
        <f>IF(K59="",AM59*'Fraccion masica'!$AB$35,K59*AM59)</f>
        <v>0</v>
      </c>
      <c r="AP59" s="147">
        <f>IFERROR(AN59*Hoja1!$C$24/Hoja1!$C$25/Hoja1!$C$26*16.04/1000000,0)</f>
        <v>0</v>
      </c>
      <c r="AQ59" s="148">
        <f>IFERROR(AO59*Hoja1!$C$24/Hoja1!$C$25/Hoja1!$C$26*44.01/1000000,0)</f>
        <v>0</v>
      </c>
    </row>
    <row r="60" spans="2:43" x14ac:dyDescent="0.75">
      <c r="B60" s="52"/>
      <c r="C60" s="52"/>
      <c r="D60" s="52"/>
      <c r="E60" s="125"/>
      <c r="F60" s="125"/>
      <c r="G60" s="131"/>
      <c r="H60" s="92"/>
      <c r="I60" s="19"/>
      <c r="J60" s="142"/>
      <c r="K60" s="142"/>
      <c r="L60" s="220" t="str">
        <f t="shared" si="3"/>
        <v/>
      </c>
      <c r="M60" s="78">
        <f t="shared" si="4"/>
        <v>0</v>
      </c>
      <c r="N60" s="78">
        <f t="shared" si="4"/>
        <v>0</v>
      </c>
      <c r="O60" s="78">
        <f t="shared" si="5"/>
        <v>0</v>
      </c>
      <c r="P60" s="78" t="str">
        <f t="shared" si="6"/>
        <v>Factor de Emisión</v>
      </c>
      <c r="Q60" s="166">
        <f t="shared" si="7"/>
        <v>0</v>
      </c>
      <c r="R60" s="167">
        <f t="shared" si="8"/>
        <v>0</v>
      </c>
      <c r="S60" s="78">
        <f>Q60+R60*Hoja1!$C$19</f>
        <v>0</v>
      </c>
      <c r="AE60" s="94">
        <f t="shared" si="0"/>
        <v>0</v>
      </c>
      <c r="AF60" s="94">
        <f t="shared" si="0"/>
        <v>0</v>
      </c>
      <c r="AG60" s="94">
        <f t="shared" si="1"/>
        <v>0</v>
      </c>
      <c r="AH60" s="94">
        <f t="shared" si="2"/>
        <v>0</v>
      </c>
      <c r="AI60" s="94" t="str">
        <f t="shared" si="9"/>
        <v>Factor de Emisión</v>
      </c>
      <c r="AJ60" s="94">
        <f t="shared" si="10"/>
        <v>0</v>
      </c>
      <c r="AK60" s="94">
        <f t="shared" si="11"/>
        <v>0</v>
      </c>
      <c r="AL60" s="94">
        <f t="shared" si="12"/>
        <v>0</v>
      </c>
      <c r="AM60" s="143">
        <f t="shared" si="13"/>
        <v>0</v>
      </c>
      <c r="AN60" s="143">
        <f>IF(J60="",AM60*'Fraccion masica'!$AB$36,J60*AM60)</f>
        <v>0</v>
      </c>
      <c r="AO60" s="143">
        <f>IF(K60="",AM60*'Fraccion masica'!$AB$35,K60*AM60)</f>
        <v>0</v>
      </c>
      <c r="AP60" s="147">
        <f>IFERROR(AN60*Hoja1!$C$24/Hoja1!$C$25/Hoja1!$C$26*16.04/1000000,0)</f>
        <v>0</v>
      </c>
      <c r="AQ60" s="148">
        <f>IFERROR(AO60*Hoja1!$C$24/Hoja1!$C$25/Hoja1!$C$26*44.01/1000000,0)</f>
        <v>0</v>
      </c>
    </row>
    <row r="61" spans="2:43" x14ac:dyDescent="0.75">
      <c r="B61" s="52"/>
      <c r="C61" s="52"/>
      <c r="D61" s="52"/>
      <c r="E61" s="125"/>
      <c r="F61" s="125"/>
      <c r="G61" s="131"/>
      <c r="H61" s="92"/>
      <c r="I61" s="19"/>
      <c r="J61" s="142"/>
      <c r="K61" s="142"/>
      <c r="L61" s="220" t="str">
        <f t="shared" si="3"/>
        <v/>
      </c>
      <c r="M61" s="78">
        <f t="shared" si="4"/>
        <v>0</v>
      </c>
      <c r="N61" s="78">
        <f t="shared" si="4"/>
        <v>0</v>
      </c>
      <c r="O61" s="78">
        <f t="shared" si="5"/>
        <v>0</v>
      </c>
      <c r="P61" s="78" t="str">
        <f t="shared" si="6"/>
        <v>Factor de Emisión</v>
      </c>
      <c r="Q61" s="166">
        <f t="shared" si="7"/>
        <v>0</v>
      </c>
      <c r="R61" s="167">
        <f t="shared" si="8"/>
        <v>0</v>
      </c>
      <c r="S61" s="78">
        <f>Q61+R61*Hoja1!$C$19</f>
        <v>0</v>
      </c>
      <c r="AE61" s="94">
        <f t="shared" si="0"/>
        <v>0</v>
      </c>
      <c r="AF61" s="94">
        <f t="shared" si="0"/>
        <v>0</v>
      </c>
      <c r="AG61" s="94">
        <f t="shared" si="1"/>
        <v>0</v>
      </c>
      <c r="AH61" s="94">
        <f t="shared" si="2"/>
        <v>0</v>
      </c>
      <c r="AI61" s="94" t="str">
        <f t="shared" si="9"/>
        <v>Factor de Emisión</v>
      </c>
      <c r="AJ61" s="94">
        <f t="shared" si="10"/>
        <v>0</v>
      </c>
      <c r="AK61" s="94">
        <f t="shared" si="11"/>
        <v>0</v>
      </c>
      <c r="AL61" s="94">
        <f t="shared" si="12"/>
        <v>0</v>
      </c>
      <c r="AM61" s="143">
        <f t="shared" si="13"/>
        <v>0</v>
      </c>
      <c r="AN61" s="143">
        <f>IF(J61="",AM61*'Fraccion masica'!$AB$36,J61*AM61)</f>
        <v>0</v>
      </c>
      <c r="AO61" s="143">
        <f>IF(K61="",AM61*'Fraccion masica'!$AB$35,K61*AM61)</f>
        <v>0</v>
      </c>
      <c r="AP61" s="147">
        <f>IFERROR(AN61*Hoja1!$C$24/Hoja1!$C$25/Hoja1!$C$26*16.04/1000000,0)</f>
        <v>0</v>
      </c>
      <c r="AQ61" s="148">
        <f>IFERROR(AO61*Hoja1!$C$24/Hoja1!$C$25/Hoja1!$C$26*44.01/1000000,0)</f>
        <v>0</v>
      </c>
    </row>
    <row r="62" spans="2:43" x14ac:dyDescent="0.75">
      <c r="B62" s="52"/>
      <c r="C62" s="52"/>
      <c r="D62" s="52"/>
      <c r="E62" s="125"/>
      <c r="F62" s="125"/>
      <c r="G62" s="131"/>
      <c r="H62" s="92"/>
      <c r="I62" s="19"/>
      <c r="J62" s="142"/>
      <c r="K62" s="142"/>
      <c r="L62" s="220" t="str">
        <f t="shared" si="3"/>
        <v/>
      </c>
      <c r="M62" s="78">
        <f t="shared" si="4"/>
        <v>0</v>
      </c>
      <c r="N62" s="78">
        <f t="shared" si="4"/>
        <v>0</v>
      </c>
      <c r="O62" s="78">
        <f t="shared" si="5"/>
        <v>0</v>
      </c>
      <c r="P62" s="78" t="str">
        <f t="shared" si="6"/>
        <v>Factor de Emisión</v>
      </c>
      <c r="Q62" s="166">
        <f t="shared" si="7"/>
        <v>0</v>
      </c>
      <c r="R62" s="167">
        <f t="shared" si="8"/>
        <v>0</v>
      </c>
      <c r="S62" s="78">
        <f>Q62+R62*Hoja1!$C$19</f>
        <v>0</v>
      </c>
      <c r="AE62" s="94">
        <f t="shared" si="0"/>
        <v>0</v>
      </c>
      <c r="AF62" s="94">
        <f t="shared" si="0"/>
        <v>0</v>
      </c>
      <c r="AG62" s="94">
        <f t="shared" si="1"/>
        <v>0</v>
      </c>
      <c r="AH62" s="94">
        <f t="shared" si="2"/>
        <v>0</v>
      </c>
      <c r="AI62" s="94" t="str">
        <f t="shared" si="9"/>
        <v>Factor de Emisión</v>
      </c>
      <c r="AJ62" s="94">
        <f t="shared" si="10"/>
        <v>0</v>
      </c>
      <c r="AK62" s="94">
        <f t="shared" si="11"/>
        <v>0</v>
      </c>
      <c r="AL62" s="94">
        <f t="shared" si="12"/>
        <v>0</v>
      </c>
      <c r="AM62" s="143">
        <f t="shared" si="13"/>
        <v>0</v>
      </c>
      <c r="AN62" s="143">
        <f>IF(J62="",AM62*'Fraccion masica'!$AB$36,J62*AM62)</f>
        <v>0</v>
      </c>
      <c r="AO62" s="143">
        <f>IF(K62="",AM62*'Fraccion masica'!$AB$35,K62*AM62)</f>
        <v>0</v>
      </c>
      <c r="AP62" s="147">
        <f>IFERROR(AN62*Hoja1!$C$24/Hoja1!$C$25/Hoja1!$C$26*16.04/1000000,0)</f>
        <v>0</v>
      </c>
      <c r="AQ62" s="148">
        <f>IFERROR(AO62*Hoja1!$C$24/Hoja1!$C$25/Hoja1!$C$26*44.01/1000000,0)</f>
        <v>0</v>
      </c>
    </row>
    <row r="63" spans="2:43" x14ac:dyDescent="0.75">
      <c r="B63" s="52"/>
      <c r="C63" s="52"/>
      <c r="D63" s="52"/>
      <c r="E63" s="125"/>
      <c r="F63" s="125"/>
      <c r="G63" s="131"/>
      <c r="H63" s="92"/>
      <c r="I63" s="19"/>
      <c r="J63" s="142"/>
      <c r="K63" s="142"/>
      <c r="L63" s="220" t="str">
        <f t="shared" si="3"/>
        <v/>
      </c>
      <c r="M63" s="78">
        <f t="shared" si="4"/>
        <v>0</v>
      </c>
      <c r="N63" s="78">
        <f t="shared" si="4"/>
        <v>0</v>
      </c>
      <c r="O63" s="78">
        <f t="shared" si="5"/>
        <v>0</v>
      </c>
      <c r="P63" s="78" t="str">
        <f t="shared" si="6"/>
        <v>Factor de Emisión</v>
      </c>
      <c r="Q63" s="166">
        <f t="shared" si="7"/>
        <v>0</v>
      </c>
      <c r="R63" s="167">
        <f t="shared" si="8"/>
        <v>0</v>
      </c>
      <c r="S63" s="78">
        <f>Q63+R63*Hoja1!$C$19</f>
        <v>0</v>
      </c>
      <c r="AE63" s="94">
        <f t="shared" si="0"/>
        <v>0</v>
      </c>
      <c r="AF63" s="94">
        <f t="shared" si="0"/>
        <v>0</v>
      </c>
      <c r="AG63" s="94">
        <f t="shared" si="1"/>
        <v>0</v>
      </c>
      <c r="AH63" s="94">
        <f t="shared" si="2"/>
        <v>0</v>
      </c>
      <c r="AI63" s="94" t="str">
        <f t="shared" si="9"/>
        <v>Factor de Emisión</v>
      </c>
      <c r="AJ63" s="94">
        <f t="shared" si="10"/>
        <v>0</v>
      </c>
      <c r="AK63" s="94">
        <f t="shared" si="11"/>
        <v>0</v>
      </c>
      <c r="AL63" s="94">
        <f t="shared" si="12"/>
        <v>0</v>
      </c>
      <c r="AM63" s="143">
        <f t="shared" si="13"/>
        <v>0</v>
      </c>
      <c r="AN63" s="143">
        <f>IF(J63="",AM63*'Fraccion masica'!$AB$36,J63*AM63)</f>
        <v>0</v>
      </c>
      <c r="AO63" s="143">
        <f>IF(K63="",AM63*'Fraccion masica'!$AB$35,K63*AM63)</f>
        <v>0</v>
      </c>
      <c r="AP63" s="147">
        <f>IFERROR(AN63*Hoja1!$C$24/Hoja1!$C$25/Hoja1!$C$26*16.04/1000000,0)</f>
        <v>0</v>
      </c>
      <c r="AQ63" s="148">
        <f>IFERROR(AO63*Hoja1!$C$24/Hoja1!$C$25/Hoja1!$C$26*44.01/1000000,0)</f>
        <v>0</v>
      </c>
    </row>
    <row r="64" spans="2:43" x14ac:dyDescent="0.75">
      <c r="B64" s="52"/>
      <c r="C64" s="52"/>
      <c r="D64" s="52"/>
      <c r="E64" s="125"/>
      <c r="F64" s="125"/>
      <c r="G64" s="131"/>
      <c r="H64" s="92"/>
      <c r="I64" s="19"/>
      <c r="J64" s="142"/>
      <c r="K64" s="142"/>
      <c r="L64" s="220" t="str">
        <f t="shared" si="3"/>
        <v/>
      </c>
      <c r="M64" s="78">
        <f t="shared" si="4"/>
        <v>0</v>
      </c>
      <c r="N64" s="78">
        <f t="shared" si="4"/>
        <v>0</v>
      </c>
      <c r="O64" s="78">
        <f t="shared" si="5"/>
        <v>0</v>
      </c>
      <c r="P64" s="78" t="str">
        <f t="shared" si="6"/>
        <v>Factor de Emisión</v>
      </c>
      <c r="Q64" s="166">
        <f t="shared" si="7"/>
        <v>0</v>
      </c>
      <c r="R64" s="167">
        <f t="shared" si="8"/>
        <v>0</v>
      </c>
      <c r="S64" s="78">
        <f>Q64+R64*Hoja1!$C$19</f>
        <v>0</v>
      </c>
      <c r="AE64" s="94">
        <f t="shared" si="0"/>
        <v>0</v>
      </c>
      <c r="AF64" s="94">
        <f t="shared" si="0"/>
        <v>0</v>
      </c>
      <c r="AG64" s="94">
        <f t="shared" si="1"/>
        <v>0</v>
      </c>
      <c r="AH64" s="94">
        <f t="shared" si="2"/>
        <v>0</v>
      </c>
      <c r="AI64" s="94" t="str">
        <f t="shared" si="9"/>
        <v>Factor de Emisión</v>
      </c>
      <c r="AJ64" s="94">
        <f t="shared" si="10"/>
        <v>0</v>
      </c>
      <c r="AK64" s="94">
        <f t="shared" si="11"/>
        <v>0</v>
      </c>
      <c r="AL64" s="94">
        <f t="shared" si="12"/>
        <v>0</v>
      </c>
      <c r="AM64" s="143">
        <f t="shared" si="13"/>
        <v>0</v>
      </c>
      <c r="AN64" s="143">
        <f>IF(J64="",AM64*'Fraccion masica'!$AB$36,J64*AM64)</f>
        <v>0</v>
      </c>
      <c r="AO64" s="143">
        <f>IF(K64="",AM64*'Fraccion masica'!$AB$35,K64*AM64)</f>
        <v>0</v>
      </c>
      <c r="AP64" s="147">
        <f>IFERROR(AN64*Hoja1!$C$24/Hoja1!$C$25/Hoja1!$C$26*16.04/1000000,0)</f>
        <v>0</v>
      </c>
      <c r="AQ64" s="148">
        <f>IFERROR(AO64*Hoja1!$C$24/Hoja1!$C$25/Hoja1!$C$26*44.01/1000000,0)</f>
        <v>0</v>
      </c>
    </row>
    <row r="65" spans="2:43" x14ac:dyDescent="0.75">
      <c r="B65" s="52"/>
      <c r="C65" s="52"/>
      <c r="D65" s="52"/>
      <c r="E65" s="125"/>
      <c r="F65" s="125"/>
      <c r="G65" s="131"/>
      <c r="H65" s="92"/>
      <c r="I65" s="19"/>
      <c r="J65" s="142"/>
      <c r="K65" s="142"/>
      <c r="L65" s="220" t="str">
        <f t="shared" si="3"/>
        <v/>
      </c>
      <c r="M65" s="78">
        <f t="shared" si="4"/>
        <v>0</v>
      </c>
      <c r="N65" s="78">
        <f t="shared" si="4"/>
        <v>0</v>
      </c>
      <c r="O65" s="78">
        <f t="shared" si="5"/>
        <v>0</v>
      </c>
      <c r="P65" s="78" t="str">
        <f t="shared" si="6"/>
        <v>Factor de Emisión</v>
      </c>
      <c r="Q65" s="166">
        <f t="shared" si="7"/>
        <v>0</v>
      </c>
      <c r="R65" s="167">
        <f t="shared" si="8"/>
        <v>0</v>
      </c>
      <c r="S65" s="78">
        <f>Q65+R65*Hoja1!$C$19</f>
        <v>0</v>
      </c>
      <c r="AE65" s="94">
        <f t="shared" si="0"/>
        <v>0</v>
      </c>
      <c r="AF65" s="94">
        <f t="shared" si="0"/>
        <v>0</v>
      </c>
      <c r="AG65" s="94">
        <f t="shared" si="1"/>
        <v>0</v>
      </c>
      <c r="AH65" s="94">
        <f t="shared" si="2"/>
        <v>0</v>
      </c>
      <c r="AI65" s="94" t="str">
        <f t="shared" si="9"/>
        <v>Factor de Emisión</v>
      </c>
      <c r="AJ65" s="94">
        <f t="shared" si="10"/>
        <v>0</v>
      </c>
      <c r="AK65" s="94">
        <f t="shared" si="11"/>
        <v>0</v>
      </c>
      <c r="AL65" s="94">
        <f t="shared" si="12"/>
        <v>0</v>
      </c>
      <c r="AM65" s="143">
        <f t="shared" si="13"/>
        <v>0</v>
      </c>
      <c r="AN65" s="143">
        <f>IF(J65="",AM65*'Fraccion masica'!$AB$36,J65*AM65)</f>
        <v>0</v>
      </c>
      <c r="AO65" s="143">
        <f>IF(K65="",AM65*'Fraccion masica'!$AB$35,K65*AM65)</f>
        <v>0</v>
      </c>
      <c r="AP65" s="147">
        <f>IFERROR(AN65*Hoja1!$C$24/Hoja1!$C$25/Hoja1!$C$26*16.04/1000000,0)</f>
        <v>0</v>
      </c>
      <c r="AQ65" s="148">
        <f>IFERROR(AO65*Hoja1!$C$24/Hoja1!$C$25/Hoja1!$C$26*44.01/1000000,0)</f>
        <v>0</v>
      </c>
    </row>
    <row r="66" spans="2:43" x14ac:dyDescent="0.75">
      <c r="B66" s="52"/>
      <c r="C66" s="52"/>
      <c r="D66" s="52"/>
      <c r="E66" s="125"/>
      <c r="F66" s="125"/>
      <c r="G66" s="131"/>
      <c r="H66" s="92"/>
      <c r="I66" s="19"/>
      <c r="J66" s="142"/>
      <c r="K66" s="142"/>
      <c r="L66" s="220" t="str">
        <f t="shared" si="3"/>
        <v/>
      </c>
      <c r="M66" s="78">
        <f t="shared" si="4"/>
        <v>0</v>
      </c>
      <c r="N66" s="78">
        <f t="shared" si="4"/>
        <v>0</v>
      </c>
      <c r="O66" s="78">
        <f t="shared" si="5"/>
        <v>0</v>
      </c>
      <c r="P66" s="78" t="str">
        <f t="shared" si="6"/>
        <v>Factor de Emisión</v>
      </c>
      <c r="Q66" s="166">
        <f t="shared" si="7"/>
        <v>0</v>
      </c>
      <c r="R66" s="167">
        <f t="shared" si="8"/>
        <v>0</v>
      </c>
      <c r="S66" s="78">
        <f>Q66+R66*Hoja1!$C$19</f>
        <v>0</v>
      </c>
      <c r="AE66" s="94">
        <f t="shared" si="0"/>
        <v>0</v>
      </c>
      <c r="AF66" s="94">
        <f t="shared" si="0"/>
        <v>0</v>
      </c>
      <c r="AG66" s="94">
        <f t="shared" si="1"/>
        <v>0</v>
      </c>
      <c r="AH66" s="94">
        <f t="shared" si="2"/>
        <v>0</v>
      </c>
      <c r="AI66" s="94" t="str">
        <f t="shared" si="9"/>
        <v>Factor de Emisión</v>
      </c>
      <c r="AJ66" s="94">
        <f t="shared" si="10"/>
        <v>0</v>
      </c>
      <c r="AK66" s="94">
        <f t="shared" si="11"/>
        <v>0</v>
      </c>
      <c r="AL66" s="94">
        <f t="shared" si="12"/>
        <v>0</v>
      </c>
      <c r="AM66" s="143">
        <f t="shared" si="13"/>
        <v>0</v>
      </c>
      <c r="AN66" s="143">
        <f>IF(J66="",AM66*'Fraccion masica'!$AB$36,J66*AM66)</f>
        <v>0</v>
      </c>
      <c r="AO66" s="143">
        <f>IF(K66="",AM66*'Fraccion masica'!$AB$35,K66*AM66)</f>
        <v>0</v>
      </c>
      <c r="AP66" s="147">
        <f>IFERROR(AN66*Hoja1!$C$24/Hoja1!$C$25/Hoja1!$C$26*16.04/1000000,0)</f>
        <v>0</v>
      </c>
      <c r="AQ66" s="148">
        <f>IFERROR(AO66*Hoja1!$C$24/Hoja1!$C$25/Hoja1!$C$26*44.01/1000000,0)</f>
        <v>0</v>
      </c>
    </row>
    <row r="67" spans="2:43" x14ac:dyDescent="0.75">
      <c r="B67" s="52"/>
      <c r="C67" s="52"/>
      <c r="D67" s="52"/>
      <c r="E67" s="125"/>
      <c r="F67" s="125"/>
      <c r="G67" s="131"/>
      <c r="H67" s="92"/>
      <c r="I67" s="19"/>
      <c r="J67" s="142"/>
      <c r="K67" s="142"/>
      <c r="L67" s="220" t="str">
        <f t="shared" si="3"/>
        <v/>
      </c>
      <c r="M67" s="78">
        <f t="shared" si="4"/>
        <v>0</v>
      </c>
      <c r="N67" s="78">
        <f t="shared" si="4"/>
        <v>0</v>
      </c>
      <c r="O67" s="78">
        <f t="shared" si="5"/>
        <v>0</v>
      </c>
      <c r="P67" s="78" t="str">
        <f t="shared" si="6"/>
        <v>Factor de Emisión</v>
      </c>
      <c r="Q67" s="166">
        <f t="shared" si="7"/>
        <v>0</v>
      </c>
      <c r="R67" s="167">
        <f t="shared" si="8"/>
        <v>0</v>
      </c>
      <c r="S67" s="78">
        <f>Q67+R67*Hoja1!$C$19</f>
        <v>0</v>
      </c>
      <c r="AE67" s="94">
        <f t="shared" si="0"/>
        <v>0</v>
      </c>
      <c r="AF67" s="94">
        <f t="shared" si="0"/>
        <v>0</v>
      </c>
      <c r="AG67" s="94">
        <f t="shared" si="1"/>
        <v>0</v>
      </c>
      <c r="AH67" s="94">
        <f t="shared" si="2"/>
        <v>0</v>
      </c>
      <c r="AI67" s="94" t="str">
        <f t="shared" si="9"/>
        <v>Factor de Emisión</v>
      </c>
      <c r="AJ67" s="94">
        <f t="shared" si="10"/>
        <v>0</v>
      </c>
      <c r="AK67" s="94">
        <f t="shared" si="11"/>
        <v>0</v>
      </c>
      <c r="AL67" s="94">
        <f t="shared" si="12"/>
        <v>0</v>
      </c>
      <c r="AM67" s="143">
        <f t="shared" si="13"/>
        <v>0</v>
      </c>
      <c r="AN67" s="143">
        <f>IF(J67="",AM67*'Fraccion masica'!$AB$36,J67*AM67)</f>
        <v>0</v>
      </c>
      <c r="AO67" s="143">
        <f>IF(K67="",AM67*'Fraccion masica'!$AB$35,K67*AM67)</f>
        <v>0</v>
      </c>
      <c r="AP67" s="147">
        <f>IFERROR(AN67*Hoja1!$C$24/Hoja1!$C$25/Hoja1!$C$26*16.04/1000000,0)</f>
        <v>0</v>
      </c>
      <c r="AQ67" s="148">
        <f>IFERROR(AO67*Hoja1!$C$24/Hoja1!$C$25/Hoja1!$C$26*44.01/1000000,0)</f>
        <v>0</v>
      </c>
    </row>
    <row r="68" spans="2:43" x14ac:dyDescent="0.75">
      <c r="B68" s="52"/>
      <c r="C68" s="52"/>
      <c r="D68" s="52"/>
      <c r="E68" s="125"/>
      <c r="F68" s="125"/>
      <c r="G68" s="131"/>
      <c r="H68" s="92"/>
      <c r="I68" s="19"/>
      <c r="J68" s="142"/>
      <c r="K68" s="142"/>
      <c r="L68" s="220" t="str">
        <f t="shared" si="3"/>
        <v/>
      </c>
      <c r="M68" s="78">
        <f t="shared" si="4"/>
        <v>0</v>
      </c>
      <c r="N68" s="78">
        <f t="shared" si="4"/>
        <v>0</v>
      </c>
      <c r="O68" s="78">
        <f t="shared" si="5"/>
        <v>0</v>
      </c>
      <c r="P68" s="78" t="str">
        <f t="shared" si="6"/>
        <v>Factor de Emisión</v>
      </c>
      <c r="Q68" s="166">
        <f t="shared" si="7"/>
        <v>0</v>
      </c>
      <c r="R68" s="167">
        <f t="shared" si="8"/>
        <v>0</v>
      </c>
      <c r="S68" s="78">
        <f>Q68+R68*Hoja1!$C$19</f>
        <v>0</v>
      </c>
      <c r="AE68" s="94">
        <f t="shared" si="0"/>
        <v>0</v>
      </c>
      <c r="AF68" s="94">
        <f t="shared" si="0"/>
        <v>0</v>
      </c>
      <c r="AG68" s="94">
        <f t="shared" si="1"/>
        <v>0</v>
      </c>
      <c r="AH68" s="94">
        <f t="shared" si="2"/>
        <v>0</v>
      </c>
      <c r="AI68" s="94" t="str">
        <f t="shared" si="9"/>
        <v>Factor de Emisión</v>
      </c>
      <c r="AJ68" s="94">
        <f t="shared" si="10"/>
        <v>0</v>
      </c>
      <c r="AK68" s="94">
        <f t="shared" si="11"/>
        <v>0</v>
      </c>
      <c r="AL68" s="94">
        <f t="shared" si="12"/>
        <v>0</v>
      </c>
      <c r="AM68" s="143">
        <f t="shared" si="13"/>
        <v>0</v>
      </c>
      <c r="AN68" s="143">
        <f>IF(J68="",AM68*'Fraccion masica'!$AB$36,J68*AM68)</f>
        <v>0</v>
      </c>
      <c r="AO68" s="143">
        <f>IF(K68="",AM68*'Fraccion masica'!$AB$35,K68*AM68)</f>
        <v>0</v>
      </c>
      <c r="AP68" s="147">
        <f>IFERROR(AN68*Hoja1!$C$24/Hoja1!$C$25/Hoja1!$C$26*16.04/1000000,0)</f>
        <v>0</v>
      </c>
      <c r="AQ68" s="148">
        <f>IFERROR(AO68*Hoja1!$C$24/Hoja1!$C$25/Hoja1!$C$26*44.01/1000000,0)</f>
        <v>0</v>
      </c>
    </row>
    <row r="69" spans="2:43" x14ac:dyDescent="0.75">
      <c r="B69" s="52"/>
      <c r="C69" s="52"/>
      <c r="D69" s="52"/>
      <c r="E69" s="125"/>
      <c r="F69" s="125"/>
      <c r="G69" s="131"/>
      <c r="H69" s="92"/>
      <c r="I69" s="19"/>
      <c r="J69" s="142"/>
      <c r="K69" s="142"/>
      <c r="L69" s="220" t="str">
        <f t="shared" si="3"/>
        <v/>
      </c>
      <c r="M69" s="78">
        <f t="shared" si="4"/>
        <v>0</v>
      </c>
      <c r="N69" s="78">
        <f t="shared" si="4"/>
        <v>0</v>
      </c>
      <c r="O69" s="78">
        <f t="shared" si="5"/>
        <v>0</v>
      </c>
      <c r="P69" s="78" t="str">
        <f t="shared" si="6"/>
        <v>Factor de Emisión</v>
      </c>
      <c r="Q69" s="166">
        <f t="shared" si="7"/>
        <v>0</v>
      </c>
      <c r="R69" s="167">
        <f t="shared" si="8"/>
        <v>0</v>
      </c>
      <c r="S69" s="78">
        <f>Q69+R69*Hoja1!$C$19</f>
        <v>0</v>
      </c>
      <c r="AE69" s="94">
        <f t="shared" si="0"/>
        <v>0</v>
      </c>
      <c r="AF69" s="94">
        <f t="shared" si="0"/>
        <v>0</v>
      </c>
      <c r="AG69" s="94">
        <f t="shared" si="1"/>
        <v>0</v>
      </c>
      <c r="AH69" s="94">
        <f t="shared" si="2"/>
        <v>0</v>
      </c>
      <c r="AI69" s="94" t="str">
        <f t="shared" si="9"/>
        <v>Factor de Emisión</v>
      </c>
      <c r="AJ69" s="94">
        <f t="shared" si="10"/>
        <v>0</v>
      </c>
      <c r="AK69" s="94">
        <f t="shared" si="11"/>
        <v>0</v>
      </c>
      <c r="AL69" s="94">
        <f t="shared" si="12"/>
        <v>0</v>
      </c>
      <c r="AM69" s="143">
        <f t="shared" si="13"/>
        <v>0</v>
      </c>
      <c r="AN69" s="143">
        <f>IF(J69="",AM69*'Fraccion masica'!$AB$36,J69*AM69)</f>
        <v>0</v>
      </c>
      <c r="AO69" s="143">
        <f>IF(K69="",AM69*'Fraccion masica'!$AB$35,K69*AM69)</f>
        <v>0</v>
      </c>
      <c r="AP69" s="147">
        <f>IFERROR(AN69*Hoja1!$C$24/Hoja1!$C$25/Hoja1!$C$26*16.04/1000000,0)</f>
        <v>0</v>
      </c>
      <c r="AQ69" s="148">
        <f>IFERROR(AO69*Hoja1!$C$24/Hoja1!$C$25/Hoja1!$C$26*44.01/1000000,0)</f>
        <v>0</v>
      </c>
    </row>
    <row r="70" spans="2:43" x14ac:dyDescent="0.75">
      <c r="B70" s="52"/>
      <c r="C70" s="52"/>
      <c r="D70" s="52"/>
      <c r="E70" s="125"/>
      <c r="F70" s="125"/>
      <c r="G70" s="131"/>
      <c r="H70" s="92"/>
      <c r="I70" s="19"/>
      <c r="J70" s="142"/>
      <c r="K70" s="142"/>
      <c r="L70" s="220" t="str">
        <f t="shared" si="3"/>
        <v/>
      </c>
      <c r="M70" s="78">
        <f t="shared" si="4"/>
        <v>0</v>
      </c>
      <c r="N70" s="78">
        <f t="shared" si="4"/>
        <v>0</v>
      </c>
      <c r="O70" s="78">
        <f t="shared" si="5"/>
        <v>0</v>
      </c>
      <c r="P70" s="78" t="str">
        <f t="shared" si="6"/>
        <v>Factor de Emisión</v>
      </c>
      <c r="Q70" s="166">
        <f t="shared" si="7"/>
        <v>0</v>
      </c>
      <c r="R70" s="167">
        <f t="shared" si="8"/>
        <v>0</v>
      </c>
      <c r="S70" s="78">
        <f>Q70+R70*Hoja1!$C$19</f>
        <v>0</v>
      </c>
      <c r="AE70" s="94">
        <f t="shared" si="0"/>
        <v>0</v>
      </c>
      <c r="AF70" s="94">
        <f t="shared" si="0"/>
        <v>0</v>
      </c>
      <c r="AG70" s="94">
        <f t="shared" si="1"/>
        <v>0</v>
      </c>
      <c r="AH70" s="94">
        <f t="shared" si="2"/>
        <v>0</v>
      </c>
      <c r="AI70" s="94" t="str">
        <f t="shared" si="9"/>
        <v>Factor de Emisión</v>
      </c>
      <c r="AJ70" s="94">
        <f t="shared" si="10"/>
        <v>0</v>
      </c>
      <c r="AK70" s="94">
        <f t="shared" si="11"/>
        <v>0</v>
      </c>
      <c r="AL70" s="94">
        <f t="shared" si="12"/>
        <v>0</v>
      </c>
      <c r="AM70" s="143">
        <f t="shared" si="13"/>
        <v>0</v>
      </c>
      <c r="AN70" s="143">
        <f>IF(J70="",AM70*'Fraccion masica'!$AB$36,J70*AM70)</f>
        <v>0</v>
      </c>
      <c r="AO70" s="143">
        <f>IF(K70="",AM70*'Fraccion masica'!$AB$35,K70*AM70)</f>
        <v>0</v>
      </c>
      <c r="AP70" s="147">
        <f>IFERROR(AN70*Hoja1!$C$24/Hoja1!$C$25/Hoja1!$C$26*16.04/1000000,0)</f>
        <v>0</v>
      </c>
      <c r="AQ70" s="148">
        <f>IFERROR(AO70*Hoja1!$C$24/Hoja1!$C$25/Hoja1!$C$26*44.01/1000000,0)</f>
        <v>0</v>
      </c>
    </row>
    <row r="71" spans="2:43" x14ac:dyDescent="0.75">
      <c r="B71" s="52"/>
      <c r="C71" s="52"/>
      <c r="D71" s="52"/>
      <c r="E71" s="125"/>
      <c r="F71" s="125"/>
      <c r="G71" s="131"/>
      <c r="H71" s="92"/>
      <c r="I71" s="19"/>
      <c r="J71" s="142"/>
      <c r="K71" s="142"/>
      <c r="L71" s="220" t="str">
        <f t="shared" si="3"/>
        <v/>
      </c>
      <c r="M71" s="78">
        <f t="shared" si="4"/>
        <v>0</v>
      </c>
      <c r="N71" s="78">
        <f t="shared" si="4"/>
        <v>0</v>
      </c>
      <c r="O71" s="78">
        <f t="shared" si="5"/>
        <v>0</v>
      </c>
      <c r="P71" s="78" t="str">
        <f t="shared" si="6"/>
        <v>Factor de Emisión</v>
      </c>
      <c r="Q71" s="166">
        <f t="shared" si="7"/>
        <v>0</v>
      </c>
      <c r="R71" s="167">
        <f t="shared" si="8"/>
        <v>0</v>
      </c>
      <c r="S71" s="78">
        <f>Q71+R71*Hoja1!$C$19</f>
        <v>0</v>
      </c>
      <c r="AE71" s="94">
        <f t="shared" si="0"/>
        <v>0</v>
      </c>
      <c r="AF71" s="94">
        <f t="shared" si="0"/>
        <v>0</v>
      </c>
      <c r="AG71" s="94">
        <f t="shared" si="1"/>
        <v>0</v>
      </c>
      <c r="AH71" s="94">
        <f t="shared" si="2"/>
        <v>0</v>
      </c>
      <c r="AI71" s="94" t="str">
        <f t="shared" si="9"/>
        <v>Factor de Emisión</v>
      </c>
      <c r="AJ71" s="94">
        <f t="shared" si="10"/>
        <v>0</v>
      </c>
      <c r="AK71" s="94">
        <f t="shared" si="11"/>
        <v>0</v>
      </c>
      <c r="AL71" s="94">
        <f t="shared" si="12"/>
        <v>0</v>
      </c>
      <c r="AM71" s="143">
        <f t="shared" si="13"/>
        <v>0</v>
      </c>
      <c r="AN71" s="143">
        <f>IF(J71="",AM71*'Fraccion masica'!$AB$36,J71*AM71)</f>
        <v>0</v>
      </c>
      <c r="AO71" s="143">
        <f>IF(K71="",AM71*'Fraccion masica'!$AB$35,K71*AM71)</f>
        <v>0</v>
      </c>
      <c r="AP71" s="147">
        <f>IFERROR(AN71*Hoja1!$C$24/Hoja1!$C$25/Hoja1!$C$26*16.04/1000000,0)</f>
        <v>0</v>
      </c>
      <c r="AQ71" s="148">
        <f>IFERROR(AO71*Hoja1!$C$24/Hoja1!$C$25/Hoja1!$C$26*44.01/1000000,0)</f>
        <v>0</v>
      </c>
    </row>
    <row r="72" spans="2:43" x14ac:dyDescent="0.75">
      <c r="B72" s="52"/>
      <c r="C72" s="52"/>
      <c r="D72" s="52"/>
      <c r="E72" s="125"/>
      <c r="F72" s="125"/>
      <c r="G72" s="131"/>
      <c r="H72" s="92"/>
      <c r="I72" s="19"/>
      <c r="J72" s="142"/>
      <c r="K72" s="142"/>
      <c r="L72" s="220" t="str">
        <f t="shared" si="3"/>
        <v/>
      </c>
      <c r="M72" s="78">
        <f t="shared" si="4"/>
        <v>0</v>
      </c>
      <c r="N72" s="78">
        <f t="shared" si="4"/>
        <v>0</v>
      </c>
      <c r="O72" s="78">
        <f t="shared" si="5"/>
        <v>0</v>
      </c>
      <c r="P72" s="78" t="str">
        <f t="shared" si="6"/>
        <v>Factor de Emisión</v>
      </c>
      <c r="Q72" s="166">
        <f t="shared" si="7"/>
        <v>0</v>
      </c>
      <c r="R72" s="167">
        <f t="shared" si="8"/>
        <v>0</v>
      </c>
      <c r="S72" s="78">
        <f>Q72+R72*Hoja1!$C$19</f>
        <v>0</v>
      </c>
      <c r="AE72" s="94">
        <f t="shared" si="0"/>
        <v>0</v>
      </c>
      <c r="AF72" s="94">
        <f t="shared" si="0"/>
        <v>0</v>
      </c>
      <c r="AG72" s="94">
        <f t="shared" si="1"/>
        <v>0</v>
      </c>
      <c r="AH72" s="94">
        <f t="shared" si="2"/>
        <v>0</v>
      </c>
      <c r="AI72" s="94" t="str">
        <f t="shared" si="9"/>
        <v>Factor de Emisión</v>
      </c>
      <c r="AJ72" s="94">
        <f t="shared" si="10"/>
        <v>0</v>
      </c>
      <c r="AK72" s="94">
        <f t="shared" si="11"/>
        <v>0</v>
      </c>
      <c r="AL72" s="94">
        <f t="shared" si="12"/>
        <v>0</v>
      </c>
      <c r="AM72" s="143">
        <f t="shared" si="13"/>
        <v>0</v>
      </c>
      <c r="AN72" s="143">
        <f>IF(J72="",AM72*'Fraccion masica'!$AB$36,J72*AM72)</f>
        <v>0</v>
      </c>
      <c r="AO72" s="143">
        <f>IF(K72="",AM72*'Fraccion masica'!$AB$35,K72*AM72)</f>
        <v>0</v>
      </c>
      <c r="AP72" s="147">
        <f>IFERROR(AN72*Hoja1!$C$24/Hoja1!$C$25/Hoja1!$C$26*16.04/1000000,0)</f>
        <v>0</v>
      </c>
      <c r="AQ72" s="148">
        <f>IFERROR(AO72*Hoja1!$C$24/Hoja1!$C$25/Hoja1!$C$26*44.01/1000000,0)</f>
        <v>0</v>
      </c>
    </row>
    <row r="73" spans="2:43" x14ac:dyDescent="0.75">
      <c r="B73" s="52"/>
      <c r="C73" s="52"/>
      <c r="D73" s="52"/>
      <c r="E73" s="125"/>
      <c r="F73" s="125"/>
      <c r="G73" s="131"/>
      <c r="H73" s="92"/>
      <c r="I73" s="19"/>
      <c r="J73" s="142"/>
      <c r="K73" s="142"/>
      <c r="L73" s="220" t="str">
        <f t="shared" si="3"/>
        <v/>
      </c>
      <c r="M73" s="78">
        <f t="shared" si="4"/>
        <v>0</v>
      </c>
      <c r="N73" s="78">
        <f t="shared" si="4"/>
        <v>0</v>
      </c>
      <c r="O73" s="78">
        <f t="shared" si="5"/>
        <v>0</v>
      </c>
      <c r="P73" s="78" t="str">
        <f t="shared" si="6"/>
        <v>Factor de Emisión</v>
      </c>
      <c r="Q73" s="166">
        <f t="shared" si="7"/>
        <v>0</v>
      </c>
      <c r="R73" s="167">
        <f t="shared" si="8"/>
        <v>0</v>
      </c>
      <c r="S73" s="78">
        <f>Q73+R73*Hoja1!$C$19</f>
        <v>0</v>
      </c>
      <c r="AE73" s="94">
        <f t="shared" si="0"/>
        <v>0</v>
      </c>
      <c r="AF73" s="94">
        <f t="shared" si="0"/>
        <v>0</v>
      </c>
      <c r="AG73" s="94">
        <f t="shared" si="1"/>
        <v>0</v>
      </c>
      <c r="AH73" s="94">
        <f t="shared" si="2"/>
        <v>0</v>
      </c>
      <c r="AI73" s="94" t="str">
        <f t="shared" si="9"/>
        <v>Factor de Emisión</v>
      </c>
      <c r="AJ73" s="94">
        <f t="shared" si="10"/>
        <v>0</v>
      </c>
      <c r="AK73" s="94">
        <f t="shared" si="11"/>
        <v>0</v>
      </c>
      <c r="AL73" s="94">
        <f t="shared" si="12"/>
        <v>0</v>
      </c>
      <c r="AM73" s="143">
        <f t="shared" si="13"/>
        <v>0</v>
      </c>
      <c r="AN73" s="143">
        <f>IF(J73="",AM73*'Fraccion masica'!$AB$36,J73*AM73)</f>
        <v>0</v>
      </c>
      <c r="AO73" s="143">
        <f>IF(K73="",AM73*'Fraccion masica'!$AB$35,K73*AM73)</f>
        <v>0</v>
      </c>
      <c r="AP73" s="147">
        <f>IFERROR(AN73*Hoja1!$C$24/Hoja1!$C$25/Hoja1!$C$26*16.04/1000000,0)</f>
        <v>0</v>
      </c>
      <c r="AQ73" s="148">
        <f>IFERROR(AO73*Hoja1!$C$24/Hoja1!$C$25/Hoja1!$C$26*44.01/1000000,0)</f>
        <v>0</v>
      </c>
    </row>
    <row r="74" spans="2:43" x14ac:dyDescent="0.75">
      <c r="B74" s="52"/>
      <c r="C74" s="52"/>
      <c r="D74" s="52"/>
      <c r="E74" s="125"/>
      <c r="F74" s="125"/>
      <c r="G74" s="131"/>
      <c r="H74" s="92"/>
      <c r="I74" s="19"/>
      <c r="J74" s="142"/>
      <c r="K74" s="142"/>
      <c r="L74" s="220" t="str">
        <f t="shared" si="3"/>
        <v/>
      </c>
      <c r="M74" s="78">
        <f t="shared" si="4"/>
        <v>0</v>
      </c>
      <c r="N74" s="78">
        <f t="shared" si="4"/>
        <v>0</v>
      </c>
      <c r="O74" s="78">
        <f t="shared" si="5"/>
        <v>0</v>
      </c>
      <c r="P74" s="78" t="str">
        <f t="shared" si="6"/>
        <v>Factor de Emisión</v>
      </c>
      <c r="Q74" s="166">
        <f t="shared" si="7"/>
        <v>0</v>
      </c>
      <c r="R74" s="167">
        <f t="shared" si="8"/>
        <v>0</v>
      </c>
      <c r="S74" s="78">
        <f>Q74+R74*Hoja1!$C$19</f>
        <v>0</v>
      </c>
      <c r="AE74" s="94">
        <f t="shared" si="0"/>
        <v>0</v>
      </c>
      <c r="AF74" s="94">
        <f t="shared" si="0"/>
        <v>0</v>
      </c>
      <c r="AG74" s="94">
        <f t="shared" si="1"/>
        <v>0</v>
      </c>
      <c r="AH74" s="94">
        <f t="shared" si="2"/>
        <v>0</v>
      </c>
      <c r="AI74" s="94" t="str">
        <f t="shared" si="9"/>
        <v>Factor de Emisión</v>
      </c>
      <c r="AJ74" s="94">
        <f t="shared" si="10"/>
        <v>0</v>
      </c>
      <c r="AK74" s="94">
        <f t="shared" si="11"/>
        <v>0</v>
      </c>
      <c r="AL74" s="94">
        <f t="shared" si="12"/>
        <v>0</v>
      </c>
      <c r="AM74" s="143">
        <f t="shared" si="13"/>
        <v>0</v>
      </c>
      <c r="AN74" s="143">
        <f>IF(J74="",AM74*'Fraccion masica'!$AB$36,J74*AM74)</f>
        <v>0</v>
      </c>
      <c r="AO74" s="143">
        <f>IF(K74="",AM74*'Fraccion masica'!$AB$35,K74*AM74)</f>
        <v>0</v>
      </c>
      <c r="AP74" s="147">
        <f>IFERROR(AN74*Hoja1!$C$24/Hoja1!$C$25/Hoja1!$C$26*16.04/1000000,0)</f>
        <v>0</v>
      </c>
      <c r="AQ74" s="148">
        <f>IFERROR(AO74*Hoja1!$C$24/Hoja1!$C$25/Hoja1!$C$26*44.01/1000000,0)</f>
        <v>0</v>
      </c>
    </row>
    <row r="75" spans="2:43" x14ac:dyDescent="0.75">
      <c r="B75" s="52"/>
      <c r="C75" s="52"/>
      <c r="D75" s="52"/>
      <c r="E75" s="125"/>
      <c r="F75" s="125"/>
      <c r="G75" s="131"/>
      <c r="H75" s="92"/>
      <c r="I75" s="19"/>
      <c r="J75" s="142"/>
      <c r="K75" s="142"/>
      <c r="L75" s="220" t="str">
        <f t="shared" si="3"/>
        <v/>
      </c>
      <c r="M75" s="78">
        <f t="shared" si="4"/>
        <v>0</v>
      </c>
      <c r="N75" s="78">
        <f t="shared" si="4"/>
        <v>0</v>
      </c>
      <c r="O75" s="78">
        <f t="shared" si="5"/>
        <v>0</v>
      </c>
      <c r="P75" s="78" t="str">
        <f t="shared" si="6"/>
        <v>Factor de Emisión</v>
      </c>
      <c r="Q75" s="166">
        <f t="shared" si="7"/>
        <v>0</v>
      </c>
      <c r="R75" s="167">
        <f t="shared" si="8"/>
        <v>0</v>
      </c>
      <c r="S75" s="78">
        <f>Q75+R75*Hoja1!$C$19</f>
        <v>0</v>
      </c>
      <c r="AE75" s="94">
        <f t="shared" si="0"/>
        <v>0</v>
      </c>
      <c r="AF75" s="94">
        <f t="shared" si="0"/>
        <v>0</v>
      </c>
      <c r="AG75" s="94">
        <f t="shared" si="1"/>
        <v>0</v>
      </c>
      <c r="AH75" s="94">
        <f t="shared" si="2"/>
        <v>0</v>
      </c>
      <c r="AI75" s="94" t="str">
        <f t="shared" si="9"/>
        <v>Factor de Emisión</v>
      </c>
      <c r="AJ75" s="94">
        <f t="shared" si="10"/>
        <v>0</v>
      </c>
      <c r="AK75" s="94">
        <f t="shared" si="11"/>
        <v>0</v>
      </c>
      <c r="AL75" s="94">
        <f t="shared" si="12"/>
        <v>0</v>
      </c>
      <c r="AM75" s="143">
        <f t="shared" si="13"/>
        <v>0</v>
      </c>
      <c r="AN75" s="143">
        <f>IF(J75="",AM75*'Fraccion masica'!$AB$36,J75*AM75)</f>
        <v>0</v>
      </c>
      <c r="AO75" s="143">
        <f>IF(K75="",AM75*'Fraccion masica'!$AB$35,K75*AM75)</f>
        <v>0</v>
      </c>
      <c r="AP75" s="147">
        <f>IFERROR(AN75*Hoja1!$C$24/Hoja1!$C$25/Hoja1!$C$26*16.04/1000000,0)</f>
        <v>0</v>
      </c>
      <c r="AQ75" s="148">
        <f>IFERROR(AO75*Hoja1!$C$24/Hoja1!$C$25/Hoja1!$C$26*44.01/1000000,0)</f>
        <v>0</v>
      </c>
    </row>
    <row r="76" spans="2:43" x14ac:dyDescent="0.75">
      <c r="B76" s="52"/>
      <c r="C76" s="52"/>
      <c r="D76" s="52"/>
      <c r="E76" s="125"/>
      <c r="F76" s="125"/>
      <c r="G76" s="131"/>
      <c r="H76" s="92"/>
      <c r="I76" s="19"/>
      <c r="J76" s="142"/>
      <c r="K76" s="142"/>
      <c r="L76" s="220" t="str">
        <f t="shared" si="3"/>
        <v/>
      </c>
      <c r="M76" s="78">
        <f t="shared" si="4"/>
        <v>0</v>
      </c>
      <c r="N76" s="78">
        <f t="shared" si="4"/>
        <v>0</v>
      </c>
      <c r="O76" s="78">
        <f t="shared" si="5"/>
        <v>0</v>
      </c>
      <c r="P76" s="78" t="str">
        <f t="shared" si="6"/>
        <v>Factor de Emisión</v>
      </c>
      <c r="Q76" s="166">
        <f t="shared" si="7"/>
        <v>0</v>
      </c>
      <c r="R76" s="167">
        <f t="shared" si="8"/>
        <v>0</v>
      </c>
      <c r="S76" s="78">
        <f>Q76+R76*Hoja1!$C$19</f>
        <v>0</v>
      </c>
      <c r="AE76" s="94">
        <f t="shared" si="0"/>
        <v>0</v>
      </c>
      <c r="AF76" s="94">
        <f t="shared" si="0"/>
        <v>0</v>
      </c>
      <c r="AG76" s="94">
        <f t="shared" si="1"/>
        <v>0</v>
      </c>
      <c r="AH76" s="94">
        <f t="shared" si="2"/>
        <v>0</v>
      </c>
      <c r="AI76" s="94" t="str">
        <f t="shared" si="9"/>
        <v>Factor de Emisión</v>
      </c>
      <c r="AJ76" s="94">
        <f t="shared" si="10"/>
        <v>0</v>
      </c>
      <c r="AK76" s="94">
        <f t="shared" si="11"/>
        <v>0</v>
      </c>
      <c r="AL76" s="94">
        <f t="shared" si="12"/>
        <v>0</v>
      </c>
      <c r="AM76" s="143">
        <f t="shared" si="13"/>
        <v>0</v>
      </c>
      <c r="AN76" s="143">
        <f>IF(J76="",AM76*'Fraccion masica'!$AB$36,J76*AM76)</f>
        <v>0</v>
      </c>
      <c r="AO76" s="143">
        <f>IF(K76="",AM76*'Fraccion masica'!$AB$35,K76*AM76)</f>
        <v>0</v>
      </c>
      <c r="AP76" s="147">
        <f>IFERROR(AN76*Hoja1!$C$24/Hoja1!$C$25/Hoja1!$C$26*16.04/1000000,0)</f>
        <v>0</v>
      </c>
      <c r="AQ76" s="148">
        <f>IFERROR(AO76*Hoja1!$C$24/Hoja1!$C$25/Hoja1!$C$26*44.01/1000000,0)</f>
        <v>0</v>
      </c>
    </row>
    <row r="77" spans="2:43" x14ac:dyDescent="0.75">
      <c r="B77" s="52"/>
      <c r="C77" s="52"/>
      <c r="D77" s="52"/>
      <c r="E77" s="125"/>
      <c r="F77" s="125"/>
      <c r="G77" s="131"/>
      <c r="H77" s="92"/>
      <c r="I77" s="19"/>
      <c r="J77" s="142"/>
      <c r="K77" s="142"/>
      <c r="L77" s="220" t="str">
        <f t="shared" si="3"/>
        <v/>
      </c>
      <c r="M77" s="78">
        <f t="shared" si="4"/>
        <v>0</v>
      </c>
      <c r="N77" s="78">
        <f t="shared" si="4"/>
        <v>0</v>
      </c>
      <c r="O77" s="78">
        <f t="shared" si="5"/>
        <v>0</v>
      </c>
      <c r="P77" s="78" t="str">
        <f t="shared" si="6"/>
        <v>Factor de Emisión</v>
      </c>
      <c r="Q77" s="166">
        <f t="shared" si="7"/>
        <v>0</v>
      </c>
      <c r="R77" s="167">
        <f t="shared" si="8"/>
        <v>0</v>
      </c>
      <c r="S77" s="78">
        <f>Q77+R77*Hoja1!$C$19</f>
        <v>0</v>
      </c>
      <c r="AE77" s="94">
        <f t="shared" ref="AE77:AF108" si="14">B77</f>
        <v>0</v>
      </c>
      <c r="AF77" s="94">
        <f t="shared" si="14"/>
        <v>0</v>
      </c>
      <c r="AG77" s="94">
        <f t="shared" si="1"/>
        <v>0</v>
      </c>
      <c r="AH77" s="94">
        <f t="shared" si="2"/>
        <v>0</v>
      </c>
      <c r="AI77" s="94" t="str">
        <f t="shared" si="9"/>
        <v>Factor de Emisión</v>
      </c>
      <c r="AJ77" s="94">
        <f t="shared" si="10"/>
        <v>0</v>
      </c>
      <c r="AK77" s="94">
        <f t="shared" si="11"/>
        <v>0</v>
      </c>
      <c r="AL77" s="94">
        <f t="shared" si="12"/>
        <v>0</v>
      </c>
      <c r="AM77" s="143">
        <f t="shared" si="13"/>
        <v>0</v>
      </c>
      <c r="AN77" s="143">
        <f>IF(J77="",AM77*'Fraccion masica'!$AB$36,J77*AM77)</f>
        <v>0</v>
      </c>
      <c r="AO77" s="143">
        <f>IF(K77="",AM77*'Fraccion masica'!$AB$35,K77*AM77)</f>
        <v>0</v>
      </c>
      <c r="AP77" s="147">
        <f>IFERROR(AN77*Hoja1!$C$24/Hoja1!$C$25/Hoja1!$C$26*16.04/1000000,0)</f>
        <v>0</v>
      </c>
      <c r="AQ77" s="148">
        <f>IFERROR(AO77*Hoja1!$C$24/Hoja1!$C$25/Hoja1!$C$26*44.01/1000000,0)</f>
        <v>0</v>
      </c>
    </row>
    <row r="78" spans="2:43" x14ac:dyDescent="0.75">
      <c r="B78" s="52"/>
      <c r="C78" s="52"/>
      <c r="D78" s="52"/>
      <c r="E78" s="125"/>
      <c r="F78" s="125"/>
      <c r="G78" s="131"/>
      <c r="H78" s="92"/>
      <c r="I78" s="19"/>
      <c r="J78" s="142"/>
      <c r="K78" s="142"/>
      <c r="L78" s="220" t="str">
        <f t="shared" si="3"/>
        <v/>
      </c>
      <c r="M78" s="78">
        <f t="shared" si="4"/>
        <v>0</v>
      </c>
      <c r="N78" s="78">
        <f t="shared" si="4"/>
        <v>0</v>
      </c>
      <c r="O78" s="78">
        <f t="shared" si="5"/>
        <v>0</v>
      </c>
      <c r="P78" s="78" t="str">
        <f t="shared" si="6"/>
        <v>Factor de Emisión</v>
      </c>
      <c r="Q78" s="166">
        <f t="shared" si="7"/>
        <v>0</v>
      </c>
      <c r="R78" s="167">
        <f t="shared" si="8"/>
        <v>0</v>
      </c>
      <c r="S78" s="78">
        <f>Q78+R78*Hoja1!$C$19</f>
        <v>0</v>
      </c>
      <c r="AE78" s="94">
        <f t="shared" si="14"/>
        <v>0</v>
      </c>
      <c r="AF78" s="94">
        <f t="shared" si="14"/>
        <v>0</v>
      </c>
      <c r="AG78" s="94">
        <f t="shared" si="1"/>
        <v>0</v>
      </c>
      <c r="AH78" s="94">
        <f t="shared" si="2"/>
        <v>0</v>
      </c>
      <c r="AI78" s="94" t="str">
        <f t="shared" si="9"/>
        <v>Factor de Emisión</v>
      </c>
      <c r="AJ78" s="94">
        <f t="shared" si="10"/>
        <v>0</v>
      </c>
      <c r="AK78" s="94">
        <f t="shared" si="11"/>
        <v>0</v>
      </c>
      <c r="AL78" s="94">
        <f t="shared" si="12"/>
        <v>0</v>
      </c>
      <c r="AM78" s="143">
        <f t="shared" si="13"/>
        <v>0</v>
      </c>
      <c r="AN78" s="143">
        <f>IF(J78="",AM78*'Fraccion masica'!$AB$36,J78*AM78)</f>
        <v>0</v>
      </c>
      <c r="AO78" s="143">
        <f>IF(K78="",AM78*'Fraccion masica'!$AB$35,K78*AM78)</f>
        <v>0</v>
      </c>
      <c r="AP78" s="147">
        <f>IFERROR(AN78*Hoja1!$C$24/Hoja1!$C$25/Hoja1!$C$26*16.04/1000000,0)</f>
        <v>0</v>
      </c>
      <c r="AQ78" s="148">
        <f>IFERROR(AO78*Hoja1!$C$24/Hoja1!$C$25/Hoja1!$C$26*44.01/1000000,0)</f>
        <v>0</v>
      </c>
    </row>
    <row r="79" spans="2:43" x14ac:dyDescent="0.75">
      <c r="B79" s="52"/>
      <c r="C79" s="52"/>
      <c r="D79" s="52"/>
      <c r="E79" s="125"/>
      <c r="F79" s="125"/>
      <c r="G79" s="131"/>
      <c r="H79" s="92"/>
      <c r="I79" s="19"/>
      <c r="J79" s="142"/>
      <c r="K79" s="142"/>
      <c r="L79" s="220" t="str">
        <f t="shared" si="3"/>
        <v/>
      </c>
      <c r="M79" s="78">
        <f t="shared" si="4"/>
        <v>0</v>
      </c>
      <c r="N79" s="78">
        <f t="shared" si="4"/>
        <v>0</v>
      </c>
      <c r="O79" s="78">
        <f t="shared" si="5"/>
        <v>0</v>
      </c>
      <c r="P79" s="78" t="str">
        <f t="shared" si="6"/>
        <v>Factor de Emisión</v>
      </c>
      <c r="Q79" s="166">
        <f t="shared" si="7"/>
        <v>0</v>
      </c>
      <c r="R79" s="167">
        <f t="shared" si="8"/>
        <v>0</v>
      </c>
      <c r="S79" s="78">
        <f>Q79+R79*Hoja1!$C$19</f>
        <v>0</v>
      </c>
      <c r="AE79" s="94">
        <f t="shared" si="14"/>
        <v>0</v>
      </c>
      <c r="AF79" s="94">
        <f t="shared" si="14"/>
        <v>0</v>
      </c>
      <c r="AG79" s="94">
        <f t="shared" si="1"/>
        <v>0</v>
      </c>
      <c r="AH79" s="94">
        <f t="shared" si="2"/>
        <v>0</v>
      </c>
      <c r="AI79" s="94" t="str">
        <f t="shared" si="9"/>
        <v>Factor de Emisión</v>
      </c>
      <c r="AJ79" s="94">
        <f t="shared" si="10"/>
        <v>0</v>
      </c>
      <c r="AK79" s="94">
        <f t="shared" si="11"/>
        <v>0</v>
      </c>
      <c r="AL79" s="94">
        <f t="shared" si="12"/>
        <v>0</v>
      </c>
      <c r="AM79" s="143">
        <f t="shared" si="13"/>
        <v>0</v>
      </c>
      <c r="AN79" s="143">
        <f>IF(J79="",AM79*'Fraccion masica'!$AB$36,J79*AM79)</f>
        <v>0</v>
      </c>
      <c r="AO79" s="143">
        <f>IF(K79="",AM79*'Fraccion masica'!$AB$35,K79*AM79)</f>
        <v>0</v>
      </c>
      <c r="AP79" s="147">
        <f>IFERROR(AN79*Hoja1!$C$24/Hoja1!$C$25/Hoja1!$C$26*16.04/1000000,0)</f>
        <v>0</v>
      </c>
      <c r="AQ79" s="148">
        <f>IFERROR(AO79*Hoja1!$C$24/Hoja1!$C$25/Hoja1!$C$26*44.01/1000000,0)</f>
        <v>0</v>
      </c>
    </row>
    <row r="80" spans="2:43" x14ac:dyDescent="0.75">
      <c r="B80" s="52"/>
      <c r="C80" s="52"/>
      <c r="D80" s="52"/>
      <c r="E80" s="125"/>
      <c r="F80" s="125"/>
      <c r="G80" s="131"/>
      <c r="H80" s="92"/>
      <c r="I80" s="19"/>
      <c r="J80" s="142"/>
      <c r="K80" s="142"/>
      <c r="L80" s="220" t="str">
        <f t="shared" si="3"/>
        <v/>
      </c>
      <c r="M80" s="78">
        <f t="shared" si="4"/>
        <v>0</v>
      </c>
      <c r="N80" s="78">
        <f t="shared" si="4"/>
        <v>0</v>
      </c>
      <c r="O80" s="78">
        <f t="shared" si="5"/>
        <v>0</v>
      </c>
      <c r="P80" s="78" t="str">
        <f t="shared" si="6"/>
        <v>Factor de Emisión</v>
      </c>
      <c r="Q80" s="166">
        <f t="shared" si="7"/>
        <v>0</v>
      </c>
      <c r="R80" s="167">
        <f t="shared" si="8"/>
        <v>0</v>
      </c>
      <c r="S80" s="78">
        <f>Q80+R80*Hoja1!$C$19</f>
        <v>0</v>
      </c>
      <c r="AE80" s="94">
        <f t="shared" si="14"/>
        <v>0</v>
      </c>
      <c r="AF80" s="94">
        <f t="shared" si="14"/>
        <v>0</v>
      </c>
      <c r="AG80" s="94">
        <f t="shared" si="1"/>
        <v>0</v>
      </c>
      <c r="AH80" s="94">
        <f t="shared" si="2"/>
        <v>0</v>
      </c>
      <c r="AI80" s="94" t="str">
        <f t="shared" si="9"/>
        <v>Factor de Emisión</v>
      </c>
      <c r="AJ80" s="94">
        <f t="shared" si="10"/>
        <v>0</v>
      </c>
      <c r="AK80" s="94">
        <f t="shared" si="11"/>
        <v>0</v>
      </c>
      <c r="AL80" s="94">
        <f t="shared" si="12"/>
        <v>0</v>
      </c>
      <c r="AM80" s="143">
        <f t="shared" si="13"/>
        <v>0</v>
      </c>
      <c r="AN80" s="143">
        <f>IF(J80="",AM80*'Fraccion masica'!$AB$36,J80*AM80)</f>
        <v>0</v>
      </c>
      <c r="AO80" s="143">
        <f>IF(K80="",AM80*'Fraccion masica'!$AB$35,K80*AM80)</f>
        <v>0</v>
      </c>
      <c r="AP80" s="147">
        <f>IFERROR(AN80*Hoja1!$C$24/Hoja1!$C$25/Hoja1!$C$26*16.04/1000000,0)</f>
        <v>0</v>
      </c>
      <c r="AQ80" s="148">
        <f>IFERROR(AO80*Hoja1!$C$24/Hoja1!$C$25/Hoja1!$C$26*44.01/1000000,0)</f>
        <v>0</v>
      </c>
    </row>
    <row r="81" spans="2:43" x14ac:dyDescent="0.75">
      <c r="B81" s="52"/>
      <c r="C81" s="52"/>
      <c r="D81" s="52"/>
      <c r="E81" s="125"/>
      <c r="F81" s="125"/>
      <c r="G81" s="131"/>
      <c r="H81" s="92"/>
      <c r="I81" s="19"/>
      <c r="J81" s="142"/>
      <c r="K81" s="142"/>
      <c r="L81" s="220" t="str">
        <f t="shared" si="3"/>
        <v/>
      </c>
      <c r="M81" s="78">
        <f t="shared" si="4"/>
        <v>0</v>
      </c>
      <c r="N81" s="78">
        <f t="shared" si="4"/>
        <v>0</v>
      </c>
      <c r="O81" s="78">
        <f t="shared" si="5"/>
        <v>0</v>
      </c>
      <c r="P81" s="78" t="str">
        <f t="shared" si="6"/>
        <v>Factor de Emisión</v>
      </c>
      <c r="Q81" s="166">
        <f t="shared" si="7"/>
        <v>0</v>
      </c>
      <c r="R81" s="167">
        <f t="shared" si="8"/>
        <v>0</v>
      </c>
      <c r="S81" s="78">
        <f>Q81+R81*Hoja1!$C$19</f>
        <v>0</v>
      </c>
      <c r="AE81" s="94">
        <f t="shared" si="14"/>
        <v>0</v>
      </c>
      <c r="AF81" s="94">
        <f t="shared" si="14"/>
        <v>0</v>
      </c>
      <c r="AG81" s="94">
        <f t="shared" si="1"/>
        <v>0</v>
      </c>
      <c r="AH81" s="94">
        <f t="shared" si="2"/>
        <v>0</v>
      </c>
      <c r="AI81" s="94" t="str">
        <f t="shared" si="9"/>
        <v>Factor de Emisión</v>
      </c>
      <c r="AJ81" s="94">
        <f t="shared" si="10"/>
        <v>0</v>
      </c>
      <c r="AK81" s="94">
        <f t="shared" si="11"/>
        <v>0</v>
      </c>
      <c r="AL81" s="94">
        <f t="shared" si="12"/>
        <v>0</v>
      </c>
      <c r="AM81" s="143">
        <f t="shared" si="13"/>
        <v>0</v>
      </c>
      <c r="AN81" s="143">
        <f>IF(J81="",AM81*'Fraccion masica'!$AB$36,J81*AM81)</f>
        <v>0</v>
      </c>
      <c r="AO81" s="143">
        <f>IF(K81="",AM81*'Fraccion masica'!$AB$35,K81*AM81)</f>
        <v>0</v>
      </c>
      <c r="AP81" s="147">
        <f>IFERROR(AN81*Hoja1!$C$24/Hoja1!$C$25/Hoja1!$C$26*16.04/1000000,0)</f>
        <v>0</v>
      </c>
      <c r="AQ81" s="148">
        <f>IFERROR(AO81*Hoja1!$C$24/Hoja1!$C$25/Hoja1!$C$26*44.01/1000000,0)</f>
        <v>0</v>
      </c>
    </row>
    <row r="82" spans="2:43" x14ac:dyDescent="0.75">
      <c r="B82" s="52"/>
      <c r="C82" s="52"/>
      <c r="D82" s="52"/>
      <c r="E82" s="125"/>
      <c r="F82" s="125"/>
      <c r="G82" s="131"/>
      <c r="H82" s="92"/>
      <c r="I82" s="19"/>
      <c r="J82" s="142"/>
      <c r="K82" s="142"/>
      <c r="L82" s="220" t="str">
        <f t="shared" si="3"/>
        <v/>
      </c>
      <c r="M82" s="78">
        <f t="shared" si="4"/>
        <v>0</v>
      </c>
      <c r="N82" s="78">
        <f t="shared" si="4"/>
        <v>0</v>
      </c>
      <c r="O82" s="78">
        <f t="shared" si="5"/>
        <v>0</v>
      </c>
      <c r="P82" s="78" t="str">
        <f t="shared" si="6"/>
        <v>Factor de Emisión</v>
      </c>
      <c r="Q82" s="166">
        <f t="shared" si="7"/>
        <v>0</v>
      </c>
      <c r="R82" s="167">
        <f t="shared" si="8"/>
        <v>0</v>
      </c>
      <c r="S82" s="78">
        <f>Q82+R82*Hoja1!$C$19</f>
        <v>0</v>
      </c>
      <c r="AE82" s="94">
        <f t="shared" si="14"/>
        <v>0</v>
      </c>
      <c r="AF82" s="94">
        <f t="shared" si="14"/>
        <v>0</v>
      </c>
      <c r="AG82" s="94">
        <f t="shared" si="1"/>
        <v>0</v>
      </c>
      <c r="AH82" s="94">
        <f t="shared" si="2"/>
        <v>0</v>
      </c>
      <c r="AI82" s="94" t="str">
        <f t="shared" si="9"/>
        <v>Factor de Emisión</v>
      </c>
      <c r="AJ82" s="94">
        <f t="shared" si="10"/>
        <v>0</v>
      </c>
      <c r="AK82" s="94">
        <f t="shared" si="11"/>
        <v>0</v>
      </c>
      <c r="AL82" s="94">
        <f t="shared" si="12"/>
        <v>0</v>
      </c>
      <c r="AM82" s="143">
        <f t="shared" si="13"/>
        <v>0</v>
      </c>
      <c r="AN82" s="143">
        <f>IF(J82="",AM82*'Fraccion masica'!$AB$36,J82*AM82)</f>
        <v>0</v>
      </c>
      <c r="AO82" s="143">
        <f>IF(K82="",AM82*'Fraccion masica'!$AB$35,K82*AM82)</f>
        <v>0</v>
      </c>
      <c r="AP82" s="147">
        <f>IFERROR(AN82*Hoja1!$C$24/Hoja1!$C$25/Hoja1!$C$26*16.04/1000000,0)</f>
        <v>0</v>
      </c>
      <c r="AQ82" s="148">
        <f>IFERROR(AO82*Hoja1!$C$24/Hoja1!$C$25/Hoja1!$C$26*44.01/1000000,0)</f>
        <v>0</v>
      </c>
    </row>
    <row r="83" spans="2:43" x14ac:dyDescent="0.75">
      <c r="B83" s="52"/>
      <c r="C83" s="52"/>
      <c r="D83" s="52"/>
      <c r="E83" s="125"/>
      <c r="F83" s="125"/>
      <c r="G83" s="131"/>
      <c r="H83" s="92"/>
      <c r="I83" s="19"/>
      <c r="J83" s="142"/>
      <c r="K83" s="142"/>
      <c r="L83" s="220" t="str">
        <f t="shared" si="3"/>
        <v/>
      </c>
      <c r="M83" s="78">
        <f t="shared" si="4"/>
        <v>0</v>
      </c>
      <c r="N83" s="78">
        <f t="shared" si="4"/>
        <v>0</v>
      </c>
      <c r="O83" s="78">
        <f t="shared" si="5"/>
        <v>0</v>
      </c>
      <c r="P83" s="78" t="str">
        <f t="shared" si="6"/>
        <v>Factor de Emisión</v>
      </c>
      <c r="Q83" s="166">
        <f t="shared" si="7"/>
        <v>0</v>
      </c>
      <c r="R83" s="167">
        <f t="shared" si="8"/>
        <v>0</v>
      </c>
      <c r="S83" s="78">
        <f>Q83+R83*Hoja1!$C$19</f>
        <v>0</v>
      </c>
      <c r="AE83" s="94">
        <f t="shared" si="14"/>
        <v>0</v>
      </c>
      <c r="AF83" s="94">
        <f t="shared" si="14"/>
        <v>0</v>
      </c>
      <c r="AG83" s="94">
        <f t="shared" si="1"/>
        <v>0</v>
      </c>
      <c r="AH83" s="94">
        <f t="shared" si="2"/>
        <v>0</v>
      </c>
      <c r="AI83" s="94" t="str">
        <f t="shared" si="9"/>
        <v>Factor de Emisión</v>
      </c>
      <c r="AJ83" s="94">
        <f t="shared" si="10"/>
        <v>0</v>
      </c>
      <c r="AK83" s="94">
        <f t="shared" si="11"/>
        <v>0</v>
      </c>
      <c r="AL83" s="94">
        <f t="shared" si="12"/>
        <v>0</v>
      </c>
      <c r="AM83" s="143">
        <f t="shared" si="13"/>
        <v>0</v>
      </c>
      <c r="AN83" s="143">
        <f>IF(J83="",AM83*'Fraccion masica'!$AB$36,J83*AM83)</f>
        <v>0</v>
      </c>
      <c r="AO83" s="143">
        <f>IF(K83="",AM83*'Fraccion masica'!$AB$35,K83*AM83)</f>
        <v>0</v>
      </c>
      <c r="AP83" s="147">
        <f>IFERROR(AN83*Hoja1!$C$24/Hoja1!$C$25/Hoja1!$C$26*16.04/1000000,0)</f>
        <v>0</v>
      </c>
      <c r="AQ83" s="148">
        <f>IFERROR(AO83*Hoja1!$C$24/Hoja1!$C$25/Hoja1!$C$26*44.01/1000000,0)</f>
        <v>0</v>
      </c>
    </row>
    <row r="84" spans="2:43" x14ac:dyDescent="0.75">
      <c r="B84" s="52"/>
      <c r="C84" s="52"/>
      <c r="D84" s="52"/>
      <c r="E84" s="125"/>
      <c r="F84" s="125"/>
      <c r="G84" s="131"/>
      <c r="H84" s="92"/>
      <c r="I84" s="19"/>
      <c r="J84" s="142"/>
      <c r="K84" s="142"/>
      <c r="L84" s="220" t="str">
        <f t="shared" si="3"/>
        <v/>
      </c>
      <c r="M84" s="78">
        <f t="shared" si="4"/>
        <v>0</v>
      </c>
      <c r="N84" s="78">
        <f t="shared" si="4"/>
        <v>0</v>
      </c>
      <c r="O84" s="78">
        <f t="shared" si="5"/>
        <v>0</v>
      </c>
      <c r="P84" s="78" t="str">
        <f t="shared" si="6"/>
        <v>Factor de Emisión</v>
      </c>
      <c r="Q84" s="166">
        <f t="shared" si="7"/>
        <v>0</v>
      </c>
      <c r="R84" s="167">
        <f t="shared" si="8"/>
        <v>0</v>
      </c>
      <c r="S84" s="78">
        <f>Q84+R84*Hoja1!$C$19</f>
        <v>0</v>
      </c>
      <c r="AE84" s="94">
        <f t="shared" si="14"/>
        <v>0</v>
      </c>
      <c r="AF84" s="94">
        <f t="shared" si="14"/>
        <v>0</v>
      </c>
      <c r="AG84" s="94">
        <f t="shared" si="1"/>
        <v>0</v>
      </c>
      <c r="AH84" s="94">
        <f t="shared" si="2"/>
        <v>0</v>
      </c>
      <c r="AI84" s="94" t="str">
        <f t="shared" si="9"/>
        <v>Factor de Emisión</v>
      </c>
      <c r="AJ84" s="94">
        <f t="shared" si="10"/>
        <v>0</v>
      </c>
      <c r="AK84" s="94">
        <f t="shared" si="11"/>
        <v>0</v>
      </c>
      <c r="AL84" s="94">
        <f t="shared" si="12"/>
        <v>0</v>
      </c>
      <c r="AM84" s="143">
        <f t="shared" si="13"/>
        <v>0</v>
      </c>
      <c r="AN84" s="143">
        <f>IF(J84="",AM84*'Fraccion masica'!$AB$36,J84*AM84)</f>
        <v>0</v>
      </c>
      <c r="AO84" s="143">
        <f>IF(K84="",AM84*'Fraccion masica'!$AB$35,K84*AM84)</f>
        <v>0</v>
      </c>
      <c r="AP84" s="147">
        <f>IFERROR(AN84*Hoja1!$C$24/Hoja1!$C$25/Hoja1!$C$26*16.04/1000000,0)</f>
        <v>0</v>
      </c>
      <c r="AQ84" s="148">
        <f>IFERROR(AO84*Hoja1!$C$24/Hoja1!$C$25/Hoja1!$C$26*44.01/1000000,0)</f>
        <v>0</v>
      </c>
    </row>
    <row r="85" spans="2:43" x14ac:dyDescent="0.75">
      <c r="B85" s="52"/>
      <c r="C85" s="52"/>
      <c r="D85" s="52"/>
      <c r="E85" s="125"/>
      <c r="F85" s="125"/>
      <c r="G85" s="131"/>
      <c r="H85" s="92"/>
      <c r="I85" s="19"/>
      <c r="J85" s="142"/>
      <c r="K85" s="142"/>
      <c r="L85" s="220" t="str">
        <f t="shared" si="3"/>
        <v/>
      </c>
      <c r="M85" s="78">
        <f t="shared" si="4"/>
        <v>0</v>
      </c>
      <c r="N85" s="78">
        <f t="shared" si="4"/>
        <v>0</v>
      </c>
      <c r="O85" s="78">
        <f t="shared" si="5"/>
        <v>0</v>
      </c>
      <c r="P85" s="78" t="str">
        <f t="shared" si="6"/>
        <v>Factor de Emisión</v>
      </c>
      <c r="Q85" s="166">
        <f t="shared" si="7"/>
        <v>0</v>
      </c>
      <c r="R85" s="167">
        <f t="shared" si="8"/>
        <v>0</v>
      </c>
      <c r="S85" s="78">
        <f>Q85+R85*Hoja1!$C$19</f>
        <v>0</v>
      </c>
      <c r="AE85" s="94">
        <f t="shared" si="14"/>
        <v>0</v>
      </c>
      <c r="AF85" s="94">
        <f t="shared" si="14"/>
        <v>0</v>
      </c>
      <c r="AG85" s="94">
        <f t="shared" si="1"/>
        <v>0</v>
      </c>
      <c r="AH85" s="94">
        <f t="shared" si="2"/>
        <v>0</v>
      </c>
      <c r="AI85" s="94" t="str">
        <f t="shared" si="9"/>
        <v>Factor de Emisión</v>
      </c>
      <c r="AJ85" s="94">
        <f t="shared" si="10"/>
        <v>0</v>
      </c>
      <c r="AK85" s="94">
        <f t="shared" si="11"/>
        <v>0</v>
      </c>
      <c r="AL85" s="94">
        <f t="shared" si="12"/>
        <v>0</v>
      </c>
      <c r="AM85" s="143">
        <f t="shared" si="13"/>
        <v>0</v>
      </c>
      <c r="AN85" s="143">
        <f>IF(J85="",AM85*'Fraccion masica'!$AB$36,J85*AM85)</f>
        <v>0</v>
      </c>
      <c r="AO85" s="143">
        <f>IF(K85="",AM85*'Fraccion masica'!$AB$35,K85*AM85)</f>
        <v>0</v>
      </c>
      <c r="AP85" s="147">
        <f>IFERROR(AN85*Hoja1!$C$24/Hoja1!$C$25/Hoja1!$C$26*16.04/1000000,0)</f>
        <v>0</v>
      </c>
      <c r="AQ85" s="148">
        <f>IFERROR(AO85*Hoja1!$C$24/Hoja1!$C$25/Hoja1!$C$26*44.01/1000000,0)</f>
        <v>0</v>
      </c>
    </row>
    <row r="86" spans="2:43" x14ac:dyDescent="0.75">
      <c r="B86" s="52"/>
      <c r="C86" s="52"/>
      <c r="D86" s="52"/>
      <c r="E86" s="125"/>
      <c r="F86" s="125"/>
      <c r="G86" s="131"/>
      <c r="H86" s="92"/>
      <c r="I86" s="19"/>
      <c r="J86" s="142"/>
      <c r="K86" s="142"/>
      <c r="L86" s="220" t="str">
        <f t="shared" si="3"/>
        <v/>
      </c>
      <c r="M86" s="78">
        <f t="shared" si="4"/>
        <v>0</v>
      </c>
      <c r="N86" s="78">
        <f t="shared" si="4"/>
        <v>0</v>
      </c>
      <c r="O86" s="78">
        <f t="shared" si="5"/>
        <v>0</v>
      </c>
      <c r="P86" s="78" t="str">
        <f t="shared" si="6"/>
        <v>Factor de Emisión</v>
      </c>
      <c r="Q86" s="166">
        <f t="shared" si="7"/>
        <v>0</v>
      </c>
      <c r="R86" s="167">
        <f t="shared" si="8"/>
        <v>0</v>
      </c>
      <c r="S86" s="78">
        <f>Q86+R86*Hoja1!$C$19</f>
        <v>0</v>
      </c>
      <c r="AE86" s="94">
        <f t="shared" si="14"/>
        <v>0</v>
      </c>
      <c r="AF86" s="94">
        <f t="shared" si="14"/>
        <v>0</v>
      </c>
      <c r="AG86" s="94">
        <f t="shared" si="1"/>
        <v>0</v>
      </c>
      <c r="AH86" s="94">
        <f t="shared" si="2"/>
        <v>0</v>
      </c>
      <c r="AI86" s="94" t="str">
        <f t="shared" si="9"/>
        <v>Factor de Emisión</v>
      </c>
      <c r="AJ86" s="94">
        <f t="shared" si="10"/>
        <v>0</v>
      </c>
      <c r="AK86" s="94">
        <f t="shared" si="11"/>
        <v>0</v>
      </c>
      <c r="AL86" s="94">
        <f t="shared" si="12"/>
        <v>0</v>
      </c>
      <c r="AM86" s="143">
        <f t="shared" si="13"/>
        <v>0</v>
      </c>
      <c r="AN86" s="143">
        <f>IF(J86="",AM86*'Fraccion masica'!$AB$36,J86*AM86)</f>
        <v>0</v>
      </c>
      <c r="AO86" s="143">
        <f>IF(K86="",AM86*'Fraccion masica'!$AB$35,K86*AM86)</f>
        <v>0</v>
      </c>
      <c r="AP86" s="147">
        <f>IFERROR(AN86*Hoja1!$C$24/Hoja1!$C$25/Hoja1!$C$26*16.04/1000000,0)</f>
        <v>0</v>
      </c>
      <c r="AQ86" s="148">
        <f>IFERROR(AO86*Hoja1!$C$24/Hoja1!$C$25/Hoja1!$C$26*44.01/1000000,0)</f>
        <v>0</v>
      </c>
    </row>
    <row r="87" spans="2:43" x14ac:dyDescent="0.75">
      <c r="B87" s="52"/>
      <c r="C87" s="52"/>
      <c r="D87" s="52"/>
      <c r="E87" s="125"/>
      <c r="F87" s="125"/>
      <c r="G87" s="131"/>
      <c r="H87" s="92"/>
      <c r="I87" s="19"/>
      <c r="J87" s="142"/>
      <c r="K87" s="142"/>
      <c r="L87" s="220" t="str">
        <f t="shared" si="3"/>
        <v/>
      </c>
      <c r="M87" s="78">
        <f t="shared" si="4"/>
        <v>0</v>
      </c>
      <c r="N87" s="78">
        <f t="shared" si="4"/>
        <v>0</v>
      </c>
      <c r="O87" s="78">
        <f t="shared" si="5"/>
        <v>0</v>
      </c>
      <c r="P87" s="78" t="str">
        <f t="shared" si="6"/>
        <v>Factor de Emisión</v>
      </c>
      <c r="Q87" s="166">
        <f t="shared" si="7"/>
        <v>0</v>
      </c>
      <c r="R87" s="167">
        <f t="shared" si="8"/>
        <v>0</v>
      </c>
      <c r="S87" s="78">
        <f>Q87+R87*Hoja1!$C$19</f>
        <v>0</v>
      </c>
      <c r="AE87" s="94">
        <f t="shared" si="14"/>
        <v>0</v>
      </c>
      <c r="AF87" s="94">
        <f t="shared" si="14"/>
        <v>0</v>
      </c>
      <c r="AG87" s="94">
        <f t="shared" si="1"/>
        <v>0</v>
      </c>
      <c r="AH87" s="94">
        <f t="shared" si="2"/>
        <v>0</v>
      </c>
      <c r="AI87" s="94" t="str">
        <f t="shared" si="9"/>
        <v>Factor de Emisión</v>
      </c>
      <c r="AJ87" s="94">
        <f t="shared" si="10"/>
        <v>0</v>
      </c>
      <c r="AK87" s="94">
        <f t="shared" si="11"/>
        <v>0</v>
      </c>
      <c r="AL87" s="94">
        <f t="shared" si="12"/>
        <v>0</v>
      </c>
      <c r="AM87" s="143">
        <f t="shared" si="13"/>
        <v>0</v>
      </c>
      <c r="AN87" s="143">
        <f>IF(J87="",AM87*'Fraccion masica'!$AB$36,J87*AM87)</f>
        <v>0</v>
      </c>
      <c r="AO87" s="143">
        <f>IF(K87="",AM87*'Fraccion masica'!$AB$35,K87*AM87)</f>
        <v>0</v>
      </c>
      <c r="AP87" s="147">
        <f>IFERROR(AN87*Hoja1!$C$24/Hoja1!$C$25/Hoja1!$C$26*16.04/1000000,0)</f>
        <v>0</v>
      </c>
      <c r="AQ87" s="148">
        <f>IFERROR(AO87*Hoja1!$C$24/Hoja1!$C$25/Hoja1!$C$26*44.01/1000000,0)</f>
        <v>0</v>
      </c>
    </row>
    <row r="88" spans="2:43" x14ac:dyDescent="0.75">
      <c r="B88" s="52"/>
      <c r="C88" s="52"/>
      <c r="D88" s="52"/>
      <c r="E88" s="125"/>
      <c r="F88" s="125"/>
      <c r="G88" s="131"/>
      <c r="H88" s="92"/>
      <c r="I88" s="19"/>
      <c r="J88" s="142"/>
      <c r="K88" s="142"/>
      <c r="L88" s="220" t="str">
        <f t="shared" si="3"/>
        <v/>
      </c>
      <c r="M88" s="78">
        <f t="shared" si="4"/>
        <v>0</v>
      </c>
      <c r="N88" s="78">
        <f t="shared" si="4"/>
        <v>0</v>
      </c>
      <c r="O88" s="78">
        <f t="shared" si="5"/>
        <v>0</v>
      </c>
      <c r="P88" s="78" t="str">
        <f t="shared" si="6"/>
        <v>Factor de Emisión</v>
      </c>
      <c r="Q88" s="166">
        <f t="shared" si="7"/>
        <v>0</v>
      </c>
      <c r="R88" s="167">
        <f t="shared" si="8"/>
        <v>0</v>
      </c>
      <c r="S88" s="78">
        <f>Q88+R88*Hoja1!$C$19</f>
        <v>0</v>
      </c>
      <c r="AE88" s="94">
        <f t="shared" si="14"/>
        <v>0</v>
      </c>
      <c r="AF88" s="94">
        <f t="shared" si="14"/>
        <v>0</v>
      </c>
      <c r="AG88" s="94">
        <f t="shared" si="1"/>
        <v>0</v>
      </c>
      <c r="AH88" s="94">
        <f t="shared" si="2"/>
        <v>0</v>
      </c>
      <c r="AI88" s="94" t="str">
        <f t="shared" si="9"/>
        <v>Factor de Emisión</v>
      </c>
      <c r="AJ88" s="94">
        <f t="shared" si="10"/>
        <v>0</v>
      </c>
      <c r="AK88" s="94">
        <f t="shared" si="11"/>
        <v>0</v>
      </c>
      <c r="AL88" s="94">
        <f t="shared" si="12"/>
        <v>0</v>
      </c>
      <c r="AM88" s="143">
        <f t="shared" si="13"/>
        <v>0</v>
      </c>
      <c r="AN88" s="143">
        <f>IF(J88="",AM88*'Fraccion masica'!$AB$36,J88*AM88)</f>
        <v>0</v>
      </c>
      <c r="AO88" s="143">
        <f>IF(K88="",AM88*'Fraccion masica'!$AB$35,K88*AM88)</f>
        <v>0</v>
      </c>
      <c r="AP88" s="147">
        <f>IFERROR(AN88*Hoja1!$C$24/Hoja1!$C$25/Hoja1!$C$26*16.04/1000000,0)</f>
        <v>0</v>
      </c>
      <c r="AQ88" s="148">
        <f>IFERROR(AO88*Hoja1!$C$24/Hoja1!$C$25/Hoja1!$C$26*44.01/1000000,0)</f>
        <v>0</v>
      </c>
    </row>
    <row r="89" spans="2:43" x14ac:dyDescent="0.75">
      <c r="B89" s="52"/>
      <c r="C89" s="52"/>
      <c r="D89" s="52"/>
      <c r="E89" s="125"/>
      <c r="F89" s="125"/>
      <c r="G89" s="131"/>
      <c r="H89" s="92"/>
      <c r="I89" s="19"/>
      <c r="J89" s="142"/>
      <c r="K89" s="142"/>
      <c r="L89" s="220" t="str">
        <f t="shared" si="3"/>
        <v/>
      </c>
      <c r="M89" s="78">
        <f t="shared" si="4"/>
        <v>0</v>
      </c>
      <c r="N89" s="78">
        <f t="shared" si="4"/>
        <v>0</v>
      </c>
      <c r="O89" s="78">
        <f t="shared" si="5"/>
        <v>0</v>
      </c>
      <c r="P89" s="78" t="str">
        <f t="shared" si="6"/>
        <v>Factor de Emisión</v>
      </c>
      <c r="Q89" s="166">
        <f t="shared" si="7"/>
        <v>0</v>
      </c>
      <c r="R89" s="167">
        <f t="shared" si="8"/>
        <v>0</v>
      </c>
      <c r="S89" s="78">
        <f>Q89+R89*Hoja1!$C$19</f>
        <v>0</v>
      </c>
      <c r="AE89" s="94">
        <f t="shared" si="14"/>
        <v>0</v>
      </c>
      <c r="AF89" s="94">
        <f t="shared" si="14"/>
        <v>0</v>
      </c>
      <c r="AG89" s="94">
        <f t="shared" si="1"/>
        <v>0</v>
      </c>
      <c r="AH89" s="94">
        <f t="shared" si="2"/>
        <v>0</v>
      </c>
      <c r="AI89" s="94" t="str">
        <f t="shared" si="9"/>
        <v>Factor de Emisión</v>
      </c>
      <c r="AJ89" s="94">
        <f t="shared" si="10"/>
        <v>0</v>
      </c>
      <c r="AK89" s="94">
        <f t="shared" si="11"/>
        <v>0</v>
      </c>
      <c r="AL89" s="94">
        <f t="shared" si="12"/>
        <v>0</v>
      </c>
      <c r="AM89" s="143">
        <f t="shared" si="13"/>
        <v>0</v>
      </c>
      <c r="AN89" s="143">
        <f>IF(J89="",AM89*'Fraccion masica'!$AB$36,J89*AM89)</f>
        <v>0</v>
      </c>
      <c r="AO89" s="143">
        <f>IF(K89="",AM89*'Fraccion masica'!$AB$35,K89*AM89)</f>
        <v>0</v>
      </c>
      <c r="AP89" s="147">
        <f>IFERROR(AN89*Hoja1!$C$24/Hoja1!$C$25/Hoja1!$C$26*16.04/1000000,0)</f>
        <v>0</v>
      </c>
      <c r="AQ89" s="148">
        <f>IFERROR(AO89*Hoja1!$C$24/Hoja1!$C$25/Hoja1!$C$26*44.01/1000000,0)</f>
        <v>0</v>
      </c>
    </row>
    <row r="90" spans="2:43" x14ac:dyDescent="0.75">
      <c r="B90" s="52"/>
      <c r="C90" s="52"/>
      <c r="D90" s="52"/>
      <c r="E90" s="125"/>
      <c r="F90" s="125"/>
      <c r="G90" s="131"/>
      <c r="H90" s="92"/>
      <c r="I90" s="19"/>
      <c r="J90" s="142"/>
      <c r="K90" s="142"/>
      <c r="L90" s="220" t="str">
        <f t="shared" si="3"/>
        <v/>
      </c>
      <c r="M90" s="78">
        <f t="shared" si="4"/>
        <v>0</v>
      </c>
      <c r="N90" s="78">
        <f t="shared" si="4"/>
        <v>0</v>
      </c>
      <c r="O90" s="78">
        <f t="shared" si="5"/>
        <v>0</v>
      </c>
      <c r="P90" s="78" t="str">
        <f t="shared" si="6"/>
        <v>Factor de Emisión</v>
      </c>
      <c r="Q90" s="166">
        <f t="shared" si="7"/>
        <v>0</v>
      </c>
      <c r="R90" s="167">
        <f t="shared" si="8"/>
        <v>0</v>
      </c>
      <c r="S90" s="78">
        <f>Q90+R90*Hoja1!$C$19</f>
        <v>0</v>
      </c>
      <c r="AE90" s="94">
        <f t="shared" si="14"/>
        <v>0</v>
      </c>
      <c r="AF90" s="94">
        <f t="shared" si="14"/>
        <v>0</v>
      </c>
      <c r="AG90" s="94">
        <f t="shared" si="1"/>
        <v>0</v>
      </c>
      <c r="AH90" s="94">
        <f t="shared" si="2"/>
        <v>0</v>
      </c>
      <c r="AI90" s="94" t="str">
        <f t="shared" si="9"/>
        <v>Factor de Emisión</v>
      </c>
      <c r="AJ90" s="94">
        <f t="shared" si="10"/>
        <v>0</v>
      </c>
      <c r="AK90" s="94">
        <f t="shared" si="11"/>
        <v>0</v>
      </c>
      <c r="AL90" s="94">
        <f t="shared" si="12"/>
        <v>0</v>
      </c>
      <c r="AM90" s="143">
        <f t="shared" si="13"/>
        <v>0</v>
      </c>
      <c r="AN90" s="143">
        <f>IF(J90="",AM90*'Fraccion masica'!$AB$36,J90*AM90)</f>
        <v>0</v>
      </c>
      <c r="AO90" s="143">
        <f>IF(K90="",AM90*'Fraccion masica'!$AB$35,K90*AM90)</f>
        <v>0</v>
      </c>
      <c r="AP90" s="147">
        <f>IFERROR(AN90*Hoja1!$C$24/Hoja1!$C$25/Hoja1!$C$26*16.04/1000000,0)</f>
        <v>0</v>
      </c>
      <c r="AQ90" s="148">
        <f>IFERROR(AO90*Hoja1!$C$24/Hoja1!$C$25/Hoja1!$C$26*44.01/1000000,0)</f>
        <v>0</v>
      </c>
    </row>
    <row r="91" spans="2:43" x14ac:dyDescent="0.75">
      <c r="B91" s="52"/>
      <c r="C91" s="52"/>
      <c r="D91" s="52"/>
      <c r="E91" s="125"/>
      <c r="F91" s="125"/>
      <c r="G91" s="131"/>
      <c r="H91" s="92"/>
      <c r="I91" s="19"/>
      <c r="J91" s="142"/>
      <c r="K91" s="142"/>
      <c r="L91" s="220" t="str">
        <f t="shared" si="3"/>
        <v/>
      </c>
      <c r="M91" s="78">
        <f t="shared" si="4"/>
        <v>0</v>
      </c>
      <c r="N91" s="78">
        <f t="shared" si="4"/>
        <v>0</v>
      </c>
      <c r="O91" s="78">
        <f t="shared" si="5"/>
        <v>0</v>
      </c>
      <c r="P91" s="78" t="str">
        <f t="shared" si="6"/>
        <v>Factor de Emisión</v>
      </c>
      <c r="Q91" s="166">
        <f t="shared" si="7"/>
        <v>0</v>
      </c>
      <c r="R91" s="167">
        <f t="shared" si="8"/>
        <v>0</v>
      </c>
      <c r="S91" s="78">
        <f>Q91+R91*Hoja1!$C$19</f>
        <v>0</v>
      </c>
      <c r="AE91" s="94">
        <f t="shared" si="14"/>
        <v>0</v>
      </c>
      <c r="AF91" s="94">
        <f t="shared" si="14"/>
        <v>0</v>
      </c>
      <c r="AG91" s="94">
        <f t="shared" si="1"/>
        <v>0</v>
      </c>
      <c r="AH91" s="94">
        <f t="shared" si="2"/>
        <v>0</v>
      </c>
      <c r="AI91" s="94" t="str">
        <f t="shared" si="9"/>
        <v>Factor de Emisión</v>
      </c>
      <c r="AJ91" s="94">
        <f t="shared" si="10"/>
        <v>0</v>
      </c>
      <c r="AK91" s="94">
        <f t="shared" si="11"/>
        <v>0</v>
      </c>
      <c r="AL91" s="94">
        <f t="shared" si="12"/>
        <v>0</v>
      </c>
      <c r="AM91" s="143">
        <f t="shared" si="13"/>
        <v>0</v>
      </c>
      <c r="AN91" s="143">
        <f>IF(J91="",AM91*'Fraccion masica'!$AB$36,J91*AM91)</f>
        <v>0</v>
      </c>
      <c r="AO91" s="143">
        <f>IF(K91="",AM91*'Fraccion masica'!$AB$35,K91*AM91)</f>
        <v>0</v>
      </c>
      <c r="AP91" s="147">
        <f>IFERROR(AN91*Hoja1!$C$24/Hoja1!$C$25/Hoja1!$C$26*16.04/1000000,0)</f>
        <v>0</v>
      </c>
      <c r="AQ91" s="148">
        <f>IFERROR(AO91*Hoja1!$C$24/Hoja1!$C$25/Hoja1!$C$26*44.01/1000000,0)</f>
        <v>0</v>
      </c>
    </row>
    <row r="92" spans="2:43" x14ac:dyDescent="0.75">
      <c r="B92" s="52"/>
      <c r="C92" s="52"/>
      <c r="D92" s="52"/>
      <c r="E92" s="125"/>
      <c r="F92" s="125"/>
      <c r="G92" s="131"/>
      <c r="H92" s="92"/>
      <c r="I92" s="19"/>
      <c r="J92" s="142"/>
      <c r="K92" s="142"/>
      <c r="L92" s="220" t="str">
        <f t="shared" si="3"/>
        <v/>
      </c>
      <c r="M92" s="78">
        <f t="shared" si="4"/>
        <v>0</v>
      </c>
      <c r="N92" s="78">
        <f t="shared" si="4"/>
        <v>0</v>
      </c>
      <c r="O92" s="78">
        <f t="shared" si="5"/>
        <v>0</v>
      </c>
      <c r="P92" s="78" t="str">
        <f t="shared" si="6"/>
        <v>Factor de Emisión</v>
      </c>
      <c r="Q92" s="166">
        <f t="shared" si="7"/>
        <v>0</v>
      </c>
      <c r="R92" s="167">
        <f t="shared" si="8"/>
        <v>0</v>
      </c>
      <c r="S92" s="78">
        <f>Q92+R92*Hoja1!$C$19</f>
        <v>0</v>
      </c>
      <c r="AE92" s="94">
        <f t="shared" si="14"/>
        <v>0</v>
      </c>
      <c r="AF92" s="94">
        <f t="shared" si="14"/>
        <v>0</v>
      </c>
      <c r="AG92" s="94">
        <f t="shared" si="1"/>
        <v>0</v>
      </c>
      <c r="AH92" s="94">
        <f t="shared" si="2"/>
        <v>0</v>
      </c>
      <c r="AI92" s="94" t="str">
        <f t="shared" si="9"/>
        <v>Factor de Emisión</v>
      </c>
      <c r="AJ92" s="94">
        <f t="shared" si="10"/>
        <v>0</v>
      </c>
      <c r="AK92" s="94">
        <f t="shared" si="11"/>
        <v>0</v>
      </c>
      <c r="AL92" s="94">
        <f t="shared" si="12"/>
        <v>0</v>
      </c>
      <c r="AM92" s="143">
        <f t="shared" si="13"/>
        <v>0</v>
      </c>
      <c r="AN92" s="143">
        <f>IF(J92="",AM92*'Fraccion masica'!$AB$36,J92*AM92)</f>
        <v>0</v>
      </c>
      <c r="AO92" s="143">
        <f>IF(K92="",AM92*'Fraccion masica'!$AB$35,K92*AM92)</f>
        <v>0</v>
      </c>
      <c r="AP92" s="147">
        <f>IFERROR(AN92*Hoja1!$C$24/Hoja1!$C$25/Hoja1!$C$26*16.04/1000000,0)</f>
        <v>0</v>
      </c>
      <c r="AQ92" s="148">
        <f>IFERROR(AO92*Hoja1!$C$24/Hoja1!$C$25/Hoja1!$C$26*44.01/1000000,0)</f>
        <v>0</v>
      </c>
    </row>
    <row r="93" spans="2:43" x14ac:dyDescent="0.75">
      <c r="B93" s="52"/>
      <c r="C93" s="52"/>
      <c r="D93" s="52"/>
      <c r="E93" s="125"/>
      <c r="F93" s="125"/>
      <c r="G93" s="131"/>
      <c r="H93" s="92"/>
      <c r="I93" s="19"/>
      <c r="J93" s="142"/>
      <c r="K93" s="142"/>
      <c r="L93" s="220" t="str">
        <f t="shared" si="3"/>
        <v/>
      </c>
      <c r="M93" s="78">
        <f t="shared" si="4"/>
        <v>0</v>
      </c>
      <c r="N93" s="78">
        <f t="shared" si="4"/>
        <v>0</v>
      </c>
      <c r="O93" s="78">
        <f t="shared" si="5"/>
        <v>0</v>
      </c>
      <c r="P93" s="78" t="str">
        <f t="shared" si="6"/>
        <v>Factor de Emisión</v>
      </c>
      <c r="Q93" s="166">
        <f t="shared" si="7"/>
        <v>0</v>
      </c>
      <c r="R93" s="167">
        <f t="shared" si="8"/>
        <v>0</v>
      </c>
      <c r="S93" s="78">
        <f>Q93+R93*Hoja1!$C$19</f>
        <v>0</v>
      </c>
      <c r="AE93" s="94">
        <f t="shared" si="14"/>
        <v>0</v>
      </c>
      <c r="AF93" s="94">
        <f t="shared" si="14"/>
        <v>0</v>
      </c>
      <c r="AG93" s="94">
        <f t="shared" si="1"/>
        <v>0</v>
      </c>
      <c r="AH93" s="94">
        <f t="shared" si="2"/>
        <v>0</v>
      </c>
      <c r="AI93" s="94" t="str">
        <f t="shared" si="9"/>
        <v>Factor de Emisión</v>
      </c>
      <c r="AJ93" s="94">
        <f t="shared" si="10"/>
        <v>0</v>
      </c>
      <c r="AK93" s="94">
        <f t="shared" si="11"/>
        <v>0</v>
      </c>
      <c r="AL93" s="94">
        <f t="shared" si="12"/>
        <v>0</v>
      </c>
      <c r="AM93" s="143">
        <f t="shared" si="13"/>
        <v>0</v>
      </c>
      <c r="AN93" s="143">
        <f>IF(J93="",AM93*'Fraccion masica'!$AB$36,J93*AM93)</f>
        <v>0</v>
      </c>
      <c r="AO93" s="143">
        <f>IF(K93="",AM93*'Fraccion masica'!$AB$35,K93*AM93)</f>
        <v>0</v>
      </c>
      <c r="AP93" s="147">
        <f>IFERROR(AN93*Hoja1!$C$24/Hoja1!$C$25/Hoja1!$C$26*16.04/1000000,0)</f>
        <v>0</v>
      </c>
      <c r="AQ93" s="148">
        <f>IFERROR(AO93*Hoja1!$C$24/Hoja1!$C$25/Hoja1!$C$26*44.01/1000000,0)</f>
        <v>0</v>
      </c>
    </row>
    <row r="94" spans="2:43" x14ac:dyDescent="0.75">
      <c r="B94" s="52"/>
      <c r="C94" s="52"/>
      <c r="D94" s="52"/>
      <c r="E94" s="125"/>
      <c r="F94" s="125"/>
      <c r="G94" s="131"/>
      <c r="H94" s="92"/>
      <c r="I94" s="19"/>
      <c r="J94" s="142"/>
      <c r="K94" s="142"/>
      <c r="L94" s="220" t="str">
        <f t="shared" si="3"/>
        <v/>
      </c>
      <c r="M94" s="78">
        <f t="shared" si="4"/>
        <v>0</v>
      </c>
      <c r="N94" s="78">
        <f t="shared" si="4"/>
        <v>0</v>
      </c>
      <c r="O94" s="78">
        <f t="shared" si="5"/>
        <v>0</v>
      </c>
      <c r="P94" s="78" t="str">
        <f t="shared" si="6"/>
        <v>Factor de Emisión</v>
      </c>
      <c r="Q94" s="166">
        <f t="shared" si="7"/>
        <v>0</v>
      </c>
      <c r="R94" s="167">
        <f t="shared" si="8"/>
        <v>0</v>
      </c>
      <c r="S94" s="78">
        <f>Q94+R94*Hoja1!$C$19</f>
        <v>0</v>
      </c>
      <c r="AE94" s="94">
        <f t="shared" si="14"/>
        <v>0</v>
      </c>
      <c r="AF94" s="94">
        <f t="shared" si="14"/>
        <v>0</v>
      </c>
      <c r="AG94" s="94">
        <f t="shared" si="1"/>
        <v>0</v>
      </c>
      <c r="AH94" s="94">
        <f t="shared" si="2"/>
        <v>0</v>
      </c>
      <c r="AI94" s="94" t="str">
        <f t="shared" si="9"/>
        <v>Factor de Emisión</v>
      </c>
      <c r="AJ94" s="94">
        <f t="shared" si="10"/>
        <v>0</v>
      </c>
      <c r="AK94" s="94">
        <f t="shared" si="11"/>
        <v>0</v>
      </c>
      <c r="AL94" s="94">
        <f t="shared" si="12"/>
        <v>0</v>
      </c>
      <c r="AM94" s="143">
        <f t="shared" si="13"/>
        <v>0</v>
      </c>
      <c r="AN94" s="143">
        <f>IF(J94="",AM94*'Fraccion masica'!$AB$36,J94*AM94)</f>
        <v>0</v>
      </c>
      <c r="AO94" s="143">
        <f>IF(K94="",AM94*'Fraccion masica'!$AB$35,K94*AM94)</f>
        <v>0</v>
      </c>
      <c r="AP94" s="147">
        <f>IFERROR(AN94*Hoja1!$C$24/Hoja1!$C$25/Hoja1!$C$26*16.04/1000000,0)</f>
        <v>0</v>
      </c>
      <c r="AQ94" s="148">
        <f>IFERROR(AO94*Hoja1!$C$24/Hoja1!$C$25/Hoja1!$C$26*44.01/1000000,0)</f>
        <v>0</v>
      </c>
    </row>
    <row r="95" spans="2:43" x14ac:dyDescent="0.75">
      <c r="B95" s="52"/>
      <c r="C95" s="52"/>
      <c r="D95" s="52"/>
      <c r="E95" s="125"/>
      <c r="F95" s="125"/>
      <c r="G95" s="131"/>
      <c r="H95" s="92"/>
      <c r="I95" s="19"/>
      <c r="J95" s="142"/>
      <c r="K95" s="142"/>
      <c r="L95" s="220" t="str">
        <f t="shared" si="3"/>
        <v/>
      </c>
      <c r="M95" s="78">
        <f t="shared" si="4"/>
        <v>0</v>
      </c>
      <c r="N95" s="78">
        <f t="shared" si="4"/>
        <v>0</v>
      </c>
      <c r="O95" s="78">
        <f t="shared" si="5"/>
        <v>0</v>
      </c>
      <c r="P95" s="78" t="str">
        <f t="shared" si="6"/>
        <v>Factor de Emisión</v>
      </c>
      <c r="Q95" s="166">
        <f t="shared" si="7"/>
        <v>0</v>
      </c>
      <c r="R95" s="167">
        <f t="shared" si="8"/>
        <v>0</v>
      </c>
      <c r="S95" s="78">
        <f>Q95+R95*Hoja1!$C$19</f>
        <v>0</v>
      </c>
      <c r="AE95" s="94">
        <f t="shared" si="14"/>
        <v>0</v>
      </c>
      <c r="AF95" s="94">
        <f t="shared" si="14"/>
        <v>0</v>
      </c>
      <c r="AG95" s="94">
        <f t="shared" si="1"/>
        <v>0</v>
      </c>
      <c r="AH95" s="94">
        <f t="shared" si="2"/>
        <v>0</v>
      </c>
      <c r="AI95" s="94" t="str">
        <f t="shared" si="9"/>
        <v>Factor de Emisión</v>
      </c>
      <c r="AJ95" s="94">
        <f t="shared" si="10"/>
        <v>0</v>
      </c>
      <c r="AK95" s="94">
        <f t="shared" si="11"/>
        <v>0</v>
      </c>
      <c r="AL95" s="94">
        <f t="shared" si="12"/>
        <v>0</v>
      </c>
      <c r="AM95" s="143">
        <f t="shared" si="13"/>
        <v>0</v>
      </c>
      <c r="AN95" s="143">
        <f>IF(J95="",AM95*'Fraccion masica'!$AB$36,J95*AM95)</f>
        <v>0</v>
      </c>
      <c r="AO95" s="143">
        <f>IF(K95="",AM95*'Fraccion masica'!$AB$35,K95*AM95)</f>
        <v>0</v>
      </c>
      <c r="AP95" s="147">
        <f>IFERROR(AN95*Hoja1!$C$24/Hoja1!$C$25/Hoja1!$C$26*16.04/1000000,0)</f>
        <v>0</v>
      </c>
      <c r="AQ95" s="148">
        <f>IFERROR(AO95*Hoja1!$C$24/Hoja1!$C$25/Hoja1!$C$26*44.01/1000000,0)</f>
        <v>0</v>
      </c>
    </row>
    <row r="96" spans="2:43" x14ac:dyDescent="0.75">
      <c r="B96" s="52"/>
      <c r="C96" s="52"/>
      <c r="D96" s="52"/>
      <c r="E96" s="125"/>
      <c r="F96" s="125"/>
      <c r="G96" s="131"/>
      <c r="H96" s="92"/>
      <c r="I96" s="19"/>
      <c r="J96" s="142"/>
      <c r="K96" s="142"/>
      <c r="L96" s="220" t="str">
        <f t="shared" si="3"/>
        <v/>
      </c>
      <c r="M96" s="78">
        <f t="shared" si="4"/>
        <v>0</v>
      </c>
      <c r="N96" s="78">
        <f t="shared" si="4"/>
        <v>0</v>
      </c>
      <c r="O96" s="78">
        <f t="shared" si="5"/>
        <v>0</v>
      </c>
      <c r="P96" s="78" t="str">
        <f t="shared" si="6"/>
        <v>Factor de Emisión</v>
      </c>
      <c r="Q96" s="166">
        <f t="shared" si="7"/>
        <v>0</v>
      </c>
      <c r="R96" s="167">
        <f t="shared" si="8"/>
        <v>0</v>
      </c>
      <c r="S96" s="78">
        <f>Q96+R96*Hoja1!$C$19</f>
        <v>0</v>
      </c>
      <c r="AE96" s="94">
        <f t="shared" si="14"/>
        <v>0</v>
      </c>
      <c r="AF96" s="94">
        <f t="shared" si="14"/>
        <v>0</v>
      </c>
      <c r="AG96" s="94">
        <f t="shared" si="1"/>
        <v>0</v>
      </c>
      <c r="AH96" s="94">
        <f t="shared" si="2"/>
        <v>0</v>
      </c>
      <c r="AI96" s="94" t="str">
        <f t="shared" si="9"/>
        <v>Factor de Emisión</v>
      </c>
      <c r="AJ96" s="94">
        <f t="shared" si="10"/>
        <v>0</v>
      </c>
      <c r="AK96" s="94">
        <f t="shared" si="11"/>
        <v>0</v>
      </c>
      <c r="AL96" s="94">
        <f t="shared" si="12"/>
        <v>0</v>
      </c>
      <c r="AM96" s="143">
        <f t="shared" si="13"/>
        <v>0</v>
      </c>
      <c r="AN96" s="143">
        <f>IF(J96="",AM96*'Fraccion masica'!$AB$36,J96*AM96)</f>
        <v>0</v>
      </c>
      <c r="AO96" s="143">
        <f>IF(K96="",AM96*'Fraccion masica'!$AB$35,K96*AM96)</f>
        <v>0</v>
      </c>
      <c r="AP96" s="147">
        <f>IFERROR(AN96*Hoja1!$C$24/Hoja1!$C$25/Hoja1!$C$26*16.04/1000000,0)</f>
        <v>0</v>
      </c>
      <c r="AQ96" s="148">
        <f>IFERROR(AO96*Hoja1!$C$24/Hoja1!$C$25/Hoja1!$C$26*44.01/1000000,0)</f>
        <v>0</v>
      </c>
    </row>
    <row r="97" spans="2:43" x14ac:dyDescent="0.75">
      <c r="B97" s="52"/>
      <c r="C97" s="52"/>
      <c r="D97" s="52"/>
      <c r="E97" s="125"/>
      <c r="F97" s="125"/>
      <c r="G97" s="131"/>
      <c r="H97" s="92"/>
      <c r="I97" s="19"/>
      <c r="J97" s="142"/>
      <c r="K97" s="142"/>
      <c r="L97" s="220" t="str">
        <f t="shared" si="3"/>
        <v/>
      </c>
      <c r="M97" s="78">
        <f t="shared" si="4"/>
        <v>0</v>
      </c>
      <c r="N97" s="78">
        <f t="shared" si="4"/>
        <v>0</v>
      </c>
      <c r="O97" s="78">
        <f t="shared" si="5"/>
        <v>0</v>
      </c>
      <c r="P97" s="78" t="str">
        <f t="shared" si="6"/>
        <v>Factor de Emisión</v>
      </c>
      <c r="Q97" s="166">
        <f t="shared" si="7"/>
        <v>0</v>
      </c>
      <c r="R97" s="167">
        <f t="shared" si="8"/>
        <v>0</v>
      </c>
      <c r="S97" s="78">
        <f>Q97+R97*Hoja1!$C$19</f>
        <v>0</v>
      </c>
      <c r="AE97" s="94">
        <f t="shared" si="14"/>
        <v>0</v>
      </c>
      <c r="AF97" s="94">
        <f t="shared" si="14"/>
        <v>0</v>
      </c>
      <c r="AG97" s="94">
        <f t="shared" si="1"/>
        <v>0</v>
      </c>
      <c r="AH97" s="94">
        <f t="shared" si="2"/>
        <v>0</v>
      </c>
      <c r="AI97" s="94" t="str">
        <f t="shared" si="9"/>
        <v>Factor de Emisión</v>
      </c>
      <c r="AJ97" s="94">
        <f t="shared" si="10"/>
        <v>0</v>
      </c>
      <c r="AK97" s="94">
        <f t="shared" si="11"/>
        <v>0</v>
      </c>
      <c r="AL97" s="94">
        <f t="shared" si="12"/>
        <v>0</v>
      </c>
      <c r="AM97" s="143">
        <f t="shared" si="13"/>
        <v>0</v>
      </c>
      <c r="AN97" s="143">
        <f>IF(J97="",AM97*'Fraccion masica'!$AB$36,J97*AM97)</f>
        <v>0</v>
      </c>
      <c r="AO97" s="143">
        <f>IF(K97="",AM97*'Fraccion masica'!$AB$35,K97*AM97)</f>
        <v>0</v>
      </c>
      <c r="AP97" s="147">
        <f>IFERROR(AN97*Hoja1!$C$24/Hoja1!$C$25/Hoja1!$C$26*16.04/1000000,0)</f>
        <v>0</v>
      </c>
      <c r="AQ97" s="148">
        <f>IFERROR(AO97*Hoja1!$C$24/Hoja1!$C$25/Hoja1!$C$26*44.01/1000000,0)</f>
        <v>0</v>
      </c>
    </row>
    <row r="98" spans="2:43" x14ac:dyDescent="0.75">
      <c r="B98" s="52"/>
      <c r="C98" s="52"/>
      <c r="D98" s="52"/>
      <c r="E98" s="125"/>
      <c r="F98" s="125"/>
      <c r="G98" s="131"/>
      <c r="H98" s="92"/>
      <c r="I98" s="19"/>
      <c r="J98" s="142"/>
      <c r="K98" s="142"/>
      <c r="L98" s="220" t="str">
        <f t="shared" si="3"/>
        <v/>
      </c>
      <c r="M98" s="78">
        <f t="shared" si="4"/>
        <v>0</v>
      </c>
      <c r="N98" s="78">
        <f t="shared" si="4"/>
        <v>0</v>
      </c>
      <c r="O98" s="78">
        <f t="shared" si="5"/>
        <v>0</v>
      </c>
      <c r="P98" s="78" t="str">
        <f t="shared" si="6"/>
        <v>Factor de Emisión</v>
      </c>
      <c r="Q98" s="166">
        <f t="shared" si="7"/>
        <v>0</v>
      </c>
      <c r="R98" s="167">
        <f t="shared" si="8"/>
        <v>0</v>
      </c>
      <c r="S98" s="78">
        <f>Q98+R98*Hoja1!$C$19</f>
        <v>0</v>
      </c>
      <c r="AE98" s="94">
        <f t="shared" si="14"/>
        <v>0</v>
      </c>
      <c r="AF98" s="94">
        <f t="shared" si="14"/>
        <v>0</v>
      </c>
      <c r="AG98" s="94">
        <f t="shared" si="1"/>
        <v>0</v>
      </c>
      <c r="AH98" s="94">
        <f t="shared" si="2"/>
        <v>0</v>
      </c>
      <c r="AI98" s="94" t="str">
        <f t="shared" si="9"/>
        <v>Factor de Emisión</v>
      </c>
      <c r="AJ98" s="94">
        <f t="shared" si="10"/>
        <v>0</v>
      </c>
      <c r="AK98" s="94">
        <f t="shared" si="11"/>
        <v>0</v>
      </c>
      <c r="AL98" s="94">
        <f t="shared" si="12"/>
        <v>0</v>
      </c>
      <c r="AM98" s="143">
        <f t="shared" si="13"/>
        <v>0</v>
      </c>
      <c r="AN98" s="143">
        <f>IF(J98="",AM98*'Fraccion masica'!$AB$36,J98*AM98)</f>
        <v>0</v>
      </c>
      <c r="AO98" s="143">
        <f>IF(K98="",AM98*'Fraccion masica'!$AB$35,K98*AM98)</f>
        <v>0</v>
      </c>
      <c r="AP98" s="147">
        <f>IFERROR(AN98*Hoja1!$C$24/Hoja1!$C$25/Hoja1!$C$26*16.04/1000000,0)</f>
        <v>0</v>
      </c>
      <c r="AQ98" s="148">
        <f>IFERROR(AO98*Hoja1!$C$24/Hoja1!$C$25/Hoja1!$C$26*44.01/1000000,0)</f>
        <v>0</v>
      </c>
    </row>
    <row r="99" spans="2:43" x14ac:dyDescent="0.75">
      <c r="B99" s="52"/>
      <c r="C99" s="52"/>
      <c r="D99" s="52"/>
      <c r="E99" s="125"/>
      <c r="F99" s="125"/>
      <c r="G99" s="131"/>
      <c r="H99" s="92"/>
      <c r="I99" s="19"/>
      <c r="J99" s="142"/>
      <c r="K99" s="142"/>
      <c r="L99" s="220" t="str">
        <f t="shared" si="3"/>
        <v/>
      </c>
      <c r="M99" s="78">
        <f t="shared" si="4"/>
        <v>0</v>
      </c>
      <c r="N99" s="78">
        <f t="shared" si="4"/>
        <v>0</v>
      </c>
      <c r="O99" s="78">
        <f t="shared" si="5"/>
        <v>0</v>
      </c>
      <c r="P99" s="78" t="str">
        <f t="shared" si="6"/>
        <v>Factor de Emisión</v>
      </c>
      <c r="Q99" s="166">
        <f t="shared" si="7"/>
        <v>0</v>
      </c>
      <c r="R99" s="167">
        <f t="shared" si="8"/>
        <v>0</v>
      </c>
      <c r="S99" s="78">
        <f>Q99+R99*Hoja1!$C$19</f>
        <v>0</v>
      </c>
      <c r="AE99" s="94">
        <f t="shared" si="14"/>
        <v>0</v>
      </c>
      <c r="AF99" s="94">
        <f t="shared" si="14"/>
        <v>0</v>
      </c>
      <c r="AG99" s="94">
        <f t="shared" si="1"/>
        <v>0</v>
      </c>
      <c r="AH99" s="94">
        <f t="shared" si="2"/>
        <v>0</v>
      </c>
      <c r="AI99" s="94" t="str">
        <f t="shared" si="9"/>
        <v>Factor de Emisión</v>
      </c>
      <c r="AJ99" s="94">
        <f t="shared" si="10"/>
        <v>0</v>
      </c>
      <c r="AK99" s="94">
        <f t="shared" si="11"/>
        <v>0</v>
      </c>
      <c r="AL99" s="94">
        <f t="shared" si="12"/>
        <v>0</v>
      </c>
      <c r="AM99" s="143">
        <f t="shared" si="13"/>
        <v>0</v>
      </c>
      <c r="AN99" s="143">
        <f>IF(J99="",AM99*'Fraccion masica'!$AB$36,J99*AM99)</f>
        <v>0</v>
      </c>
      <c r="AO99" s="143">
        <f>IF(K99="",AM99*'Fraccion masica'!$AB$35,K99*AM99)</f>
        <v>0</v>
      </c>
      <c r="AP99" s="147">
        <f>IFERROR(AN99*Hoja1!$C$24/Hoja1!$C$25/Hoja1!$C$26*16.04/1000000,0)</f>
        <v>0</v>
      </c>
      <c r="AQ99" s="148">
        <f>IFERROR(AO99*Hoja1!$C$24/Hoja1!$C$25/Hoja1!$C$26*44.01/1000000,0)</f>
        <v>0</v>
      </c>
    </row>
    <row r="100" spans="2:43" x14ac:dyDescent="0.75">
      <c r="B100" s="52"/>
      <c r="C100" s="52"/>
      <c r="D100" s="52"/>
      <c r="E100" s="125"/>
      <c r="F100" s="125"/>
      <c r="G100" s="131"/>
      <c r="H100" s="92"/>
      <c r="I100" s="19"/>
      <c r="J100" s="142"/>
      <c r="K100" s="142"/>
      <c r="L100" s="220" t="str">
        <f t="shared" si="3"/>
        <v/>
      </c>
      <c r="M100" s="78">
        <f t="shared" si="4"/>
        <v>0</v>
      </c>
      <c r="N100" s="78">
        <f t="shared" si="4"/>
        <v>0</v>
      </c>
      <c r="O100" s="78">
        <f t="shared" si="5"/>
        <v>0</v>
      </c>
      <c r="P100" s="78" t="str">
        <f t="shared" si="6"/>
        <v>Factor de Emisión</v>
      </c>
      <c r="Q100" s="166">
        <f t="shared" si="7"/>
        <v>0</v>
      </c>
      <c r="R100" s="167">
        <f t="shared" si="8"/>
        <v>0</v>
      </c>
      <c r="S100" s="78">
        <f>Q100+R100*Hoja1!$C$19</f>
        <v>0</v>
      </c>
      <c r="AE100" s="94">
        <f t="shared" si="14"/>
        <v>0</v>
      </c>
      <c r="AF100" s="94">
        <f t="shared" si="14"/>
        <v>0</v>
      </c>
      <c r="AG100" s="94">
        <f t="shared" si="1"/>
        <v>0</v>
      </c>
      <c r="AH100" s="94">
        <f t="shared" si="2"/>
        <v>0</v>
      </c>
      <c r="AI100" s="94" t="str">
        <f t="shared" si="9"/>
        <v>Factor de Emisión</v>
      </c>
      <c r="AJ100" s="94">
        <f t="shared" si="10"/>
        <v>0</v>
      </c>
      <c r="AK100" s="94">
        <f t="shared" si="11"/>
        <v>0</v>
      </c>
      <c r="AL100" s="94">
        <f t="shared" si="12"/>
        <v>0</v>
      </c>
      <c r="AM100" s="143">
        <f t="shared" si="13"/>
        <v>0</v>
      </c>
      <c r="AN100" s="143">
        <f>IF(J100="",AM100*'Fraccion masica'!$AB$36,J100*AM100)</f>
        <v>0</v>
      </c>
      <c r="AO100" s="143">
        <f>IF(K100="",AM100*'Fraccion masica'!$AB$35,K100*AM100)</f>
        <v>0</v>
      </c>
      <c r="AP100" s="147">
        <f>IFERROR(AN100*Hoja1!$C$24/Hoja1!$C$25/Hoja1!$C$26*16.04/1000000,0)</f>
        <v>0</v>
      </c>
      <c r="AQ100" s="148">
        <f>IFERROR(AO100*Hoja1!$C$24/Hoja1!$C$25/Hoja1!$C$26*44.01/1000000,0)</f>
        <v>0</v>
      </c>
    </row>
    <row r="101" spans="2:43" x14ac:dyDescent="0.75">
      <c r="B101" s="52"/>
      <c r="C101" s="52"/>
      <c r="D101" s="52"/>
      <c r="E101" s="125"/>
      <c r="F101" s="125"/>
      <c r="G101" s="131"/>
      <c r="H101" s="92"/>
      <c r="I101" s="19"/>
      <c r="J101" s="142"/>
      <c r="K101" s="142"/>
      <c r="L101" s="220" t="str">
        <f t="shared" si="3"/>
        <v/>
      </c>
      <c r="M101" s="78">
        <f t="shared" si="4"/>
        <v>0</v>
      </c>
      <c r="N101" s="78">
        <f t="shared" si="4"/>
        <v>0</v>
      </c>
      <c r="O101" s="78">
        <f t="shared" si="5"/>
        <v>0</v>
      </c>
      <c r="P101" s="78" t="str">
        <f t="shared" si="6"/>
        <v>Factor de Emisión</v>
      </c>
      <c r="Q101" s="166">
        <f t="shared" si="7"/>
        <v>0</v>
      </c>
      <c r="R101" s="167">
        <f t="shared" si="8"/>
        <v>0</v>
      </c>
      <c r="S101" s="78">
        <f>Q101+R101*Hoja1!$C$19</f>
        <v>0</v>
      </c>
      <c r="AE101" s="94">
        <f t="shared" si="14"/>
        <v>0</v>
      </c>
      <c r="AF101" s="94">
        <f t="shared" si="14"/>
        <v>0</v>
      </c>
      <c r="AG101" s="94">
        <f t="shared" si="1"/>
        <v>0</v>
      </c>
      <c r="AH101" s="94">
        <f t="shared" si="2"/>
        <v>0</v>
      </c>
      <c r="AI101" s="94" t="str">
        <f t="shared" si="9"/>
        <v>Factor de Emisión</v>
      </c>
      <c r="AJ101" s="94">
        <f t="shared" si="10"/>
        <v>0</v>
      </c>
      <c r="AK101" s="94">
        <f t="shared" si="11"/>
        <v>0</v>
      </c>
      <c r="AL101" s="94">
        <f t="shared" si="12"/>
        <v>0</v>
      </c>
      <c r="AM101" s="143">
        <f t="shared" si="13"/>
        <v>0</v>
      </c>
      <c r="AN101" s="143">
        <f>IF(J101="",AM101*'Fraccion masica'!$AB$36,J101*AM101)</f>
        <v>0</v>
      </c>
      <c r="AO101" s="143">
        <f>IF(K101="",AM101*'Fraccion masica'!$AB$35,K101*AM101)</f>
        <v>0</v>
      </c>
      <c r="AP101" s="147">
        <f>IFERROR(AN101*Hoja1!$C$24/Hoja1!$C$25/Hoja1!$C$26*16.04/1000000,0)</f>
        <v>0</v>
      </c>
      <c r="AQ101" s="148">
        <f>IFERROR(AO101*Hoja1!$C$24/Hoja1!$C$25/Hoja1!$C$26*44.01/1000000,0)</f>
        <v>0</v>
      </c>
    </row>
    <row r="102" spans="2:43" x14ac:dyDescent="0.75">
      <c r="B102" s="52"/>
      <c r="C102" s="52"/>
      <c r="D102" s="52"/>
      <c r="E102" s="125"/>
      <c r="F102" s="125"/>
      <c r="G102" s="131"/>
      <c r="H102" s="92"/>
      <c r="I102" s="19"/>
      <c r="J102" s="142"/>
      <c r="K102" s="142"/>
      <c r="L102" s="220" t="str">
        <f t="shared" si="3"/>
        <v/>
      </c>
      <c r="M102" s="78">
        <f t="shared" si="4"/>
        <v>0</v>
      </c>
      <c r="N102" s="78">
        <f t="shared" si="4"/>
        <v>0</v>
      </c>
      <c r="O102" s="78">
        <f t="shared" si="5"/>
        <v>0</v>
      </c>
      <c r="P102" s="78" t="str">
        <f t="shared" si="6"/>
        <v>Factor de Emisión</v>
      </c>
      <c r="Q102" s="166">
        <f t="shared" si="7"/>
        <v>0</v>
      </c>
      <c r="R102" s="167">
        <f t="shared" si="8"/>
        <v>0</v>
      </c>
      <c r="S102" s="78">
        <f>Q102+R102*Hoja1!$C$19</f>
        <v>0</v>
      </c>
      <c r="AE102" s="94">
        <f t="shared" si="14"/>
        <v>0</v>
      </c>
      <c r="AF102" s="94">
        <f t="shared" si="14"/>
        <v>0</v>
      </c>
      <c r="AG102" s="94">
        <f t="shared" si="1"/>
        <v>0</v>
      </c>
      <c r="AH102" s="94">
        <f t="shared" si="2"/>
        <v>0</v>
      </c>
      <c r="AI102" s="94" t="str">
        <f t="shared" si="9"/>
        <v>Factor de Emisión</v>
      </c>
      <c r="AJ102" s="94">
        <f t="shared" si="10"/>
        <v>0</v>
      </c>
      <c r="AK102" s="94">
        <f t="shared" si="11"/>
        <v>0</v>
      </c>
      <c r="AL102" s="94">
        <f t="shared" si="12"/>
        <v>0</v>
      </c>
      <c r="AM102" s="143">
        <f t="shared" si="13"/>
        <v>0</v>
      </c>
      <c r="AN102" s="143">
        <f>IF(J102="",AM102*'Fraccion masica'!$AB$36,J102*AM102)</f>
        <v>0</v>
      </c>
      <c r="AO102" s="143">
        <f>IF(K102="",AM102*'Fraccion masica'!$AB$35,K102*AM102)</f>
        <v>0</v>
      </c>
      <c r="AP102" s="147">
        <f>IFERROR(AN102*Hoja1!$C$24/Hoja1!$C$25/Hoja1!$C$26*16.04/1000000,0)</f>
        <v>0</v>
      </c>
      <c r="AQ102" s="148">
        <f>IFERROR(AO102*Hoja1!$C$24/Hoja1!$C$25/Hoja1!$C$26*44.01/1000000,0)</f>
        <v>0</v>
      </c>
    </row>
    <row r="103" spans="2:43" x14ac:dyDescent="0.75">
      <c r="B103" s="52"/>
      <c r="C103" s="52"/>
      <c r="D103" s="52"/>
      <c r="E103" s="125"/>
      <c r="F103" s="125"/>
      <c r="G103" s="131"/>
      <c r="H103" s="92"/>
      <c r="I103" s="19"/>
      <c r="J103" s="142"/>
      <c r="K103" s="142"/>
      <c r="L103" s="220" t="str">
        <f t="shared" si="3"/>
        <v/>
      </c>
      <c r="M103" s="78">
        <f t="shared" si="4"/>
        <v>0</v>
      </c>
      <c r="N103" s="78">
        <f t="shared" si="4"/>
        <v>0</v>
      </c>
      <c r="O103" s="78">
        <f t="shared" si="5"/>
        <v>0</v>
      </c>
      <c r="P103" s="78" t="str">
        <f t="shared" si="6"/>
        <v>Factor de Emisión</v>
      </c>
      <c r="Q103" s="166">
        <f t="shared" si="7"/>
        <v>0</v>
      </c>
      <c r="R103" s="167">
        <f t="shared" si="8"/>
        <v>0</v>
      </c>
      <c r="S103" s="78">
        <f>Q103+R103*Hoja1!$C$19</f>
        <v>0</v>
      </c>
      <c r="AE103" s="94">
        <f t="shared" si="14"/>
        <v>0</v>
      </c>
      <c r="AF103" s="94">
        <f t="shared" si="14"/>
        <v>0</v>
      </c>
      <c r="AG103" s="94">
        <f t="shared" si="1"/>
        <v>0</v>
      </c>
      <c r="AH103" s="94">
        <f t="shared" si="2"/>
        <v>0</v>
      </c>
      <c r="AI103" s="94" t="str">
        <f t="shared" si="9"/>
        <v>Factor de Emisión</v>
      </c>
      <c r="AJ103" s="94">
        <f t="shared" si="10"/>
        <v>0</v>
      </c>
      <c r="AK103" s="94">
        <f t="shared" si="11"/>
        <v>0</v>
      </c>
      <c r="AL103" s="94">
        <f t="shared" si="12"/>
        <v>0</v>
      </c>
      <c r="AM103" s="143">
        <f t="shared" si="13"/>
        <v>0</v>
      </c>
      <c r="AN103" s="143">
        <f>IF(J103="",AM103*'Fraccion masica'!$AB$36,J103*AM103)</f>
        <v>0</v>
      </c>
      <c r="AO103" s="143">
        <f>IF(K103="",AM103*'Fraccion masica'!$AB$35,K103*AM103)</f>
        <v>0</v>
      </c>
      <c r="AP103" s="147">
        <f>IFERROR(AN103*Hoja1!$C$24/Hoja1!$C$25/Hoja1!$C$26*16.04/1000000,0)</f>
        <v>0</v>
      </c>
      <c r="AQ103" s="148">
        <f>IFERROR(AO103*Hoja1!$C$24/Hoja1!$C$25/Hoja1!$C$26*44.01/1000000,0)</f>
        <v>0</v>
      </c>
    </row>
    <row r="104" spans="2:43" x14ac:dyDescent="0.75">
      <c r="B104" s="52"/>
      <c r="C104" s="52"/>
      <c r="D104" s="52"/>
      <c r="E104" s="125"/>
      <c r="F104" s="125"/>
      <c r="G104" s="131"/>
      <c r="H104" s="92"/>
      <c r="I104" s="19"/>
      <c r="J104" s="142"/>
      <c r="K104" s="142"/>
      <c r="L104" s="220" t="str">
        <f t="shared" si="3"/>
        <v/>
      </c>
      <c r="M104" s="78">
        <f t="shared" si="4"/>
        <v>0</v>
      </c>
      <c r="N104" s="78">
        <f t="shared" si="4"/>
        <v>0</v>
      </c>
      <c r="O104" s="78">
        <f t="shared" si="5"/>
        <v>0</v>
      </c>
      <c r="P104" s="78" t="str">
        <f t="shared" si="6"/>
        <v>Factor de Emisión</v>
      </c>
      <c r="Q104" s="166">
        <f t="shared" si="7"/>
        <v>0</v>
      </c>
      <c r="R104" s="167">
        <f t="shared" si="8"/>
        <v>0</v>
      </c>
      <c r="S104" s="78">
        <f>Q104+R104*Hoja1!$C$19</f>
        <v>0</v>
      </c>
      <c r="AE104" s="94">
        <f t="shared" si="14"/>
        <v>0</v>
      </c>
      <c r="AF104" s="94">
        <f t="shared" si="14"/>
        <v>0</v>
      </c>
      <c r="AG104" s="94">
        <f t="shared" si="1"/>
        <v>0</v>
      </c>
      <c r="AH104" s="94">
        <f t="shared" si="2"/>
        <v>0</v>
      </c>
      <c r="AI104" s="94" t="str">
        <f t="shared" si="9"/>
        <v>Factor de Emisión</v>
      </c>
      <c r="AJ104" s="94">
        <f t="shared" si="10"/>
        <v>0</v>
      </c>
      <c r="AK104" s="94">
        <f t="shared" si="11"/>
        <v>0</v>
      </c>
      <c r="AL104" s="94">
        <f t="shared" si="12"/>
        <v>0</v>
      </c>
      <c r="AM104" s="143">
        <f t="shared" si="13"/>
        <v>0</v>
      </c>
      <c r="AN104" s="143">
        <f>IF(J104="",AM104*'Fraccion masica'!$AB$36,J104*AM104)</f>
        <v>0</v>
      </c>
      <c r="AO104" s="143">
        <f>IF(K104="",AM104*'Fraccion masica'!$AB$35,K104*AM104)</f>
        <v>0</v>
      </c>
      <c r="AP104" s="147">
        <f>IFERROR(AN104*Hoja1!$C$24/Hoja1!$C$25/Hoja1!$C$26*16.04/1000000,0)</f>
        <v>0</v>
      </c>
      <c r="AQ104" s="148">
        <f>IFERROR(AO104*Hoja1!$C$24/Hoja1!$C$25/Hoja1!$C$26*44.01/1000000,0)</f>
        <v>0</v>
      </c>
    </row>
    <row r="105" spans="2:43" x14ac:dyDescent="0.75">
      <c r="B105" s="52"/>
      <c r="C105" s="52"/>
      <c r="D105" s="52"/>
      <c r="E105" s="125"/>
      <c r="F105" s="125"/>
      <c r="G105" s="131"/>
      <c r="H105" s="92"/>
      <c r="I105" s="19"/>
      <c r="J105" s="142"/>
      <c r="K105" s="142"/>
      <c r="L105" s="220" t="str">
        <f t="shared" si="3"/>
        <v/>
      </c>
      <c r="M105" s="78">
        <f t="shared" si="4"/>
        <v>0</v>
      </c>
      <c r="N105" s="78">
        <f t="shared" si="4"/>
        <v>0</v>
      </c>
      <c r="O105" s="78">
        <f t="shared" si="5"/>
        <v>0</v>
      </c>
      <c r="P105" s="78" t="str">
        <f t="shared" si="6"/>
        <v>Factor de Emisión</v>
      </c>
      <c r="Q105" s="166">
        <f t="shared" si="7"/>
        <v>0</v>
      </c>
      <c r="R105" s="167">
        <f t="shared" si="8"/>
        <v>0</v>
      </c>
      <c r="S105" s="78">
        <f>Q105+R105*Hoja1!$C$19</f>
        <v>0</v>
      </c>
      <c r="AE105" s="94">
        <f t="shared" si="14"/>
        <v>0</v>
      </c>
      <c r="AF105" s="94">
        <f t="shared" si="14"/>
        <v>0</v>
      </c>
      <c r="AG105" s="94">
        <f t="shared" si="1"/>
        <v>0</v>
      </c>
      <c r="AH105" s="94">
        <f t="shared" si="2"/>
        <v>0</v>
      </c>
      <c r="AI105" s="94" t="str">
        <f t="shared" si="9"/>
        <v>Factor de Emisión</v>
      </c>
      <c r="AJ105" s="94">
        <f t="shared" si="10"/>
        <v>0</v>
      </c>
      <c r="AK105" s="94">
        <f t="shared" si="11"/>
        <v>0</v>
      </c>
      <c r="AL105" s="94">
        <f t="shared" si="12"/>
        <v>0</v>
      </c>
      <c r="AM105" s="143">
        <f t="shared" si="13"/>
        <v>0</v>
      </c>
      <c r="AN105" s="143">
        <f>IF(J105="",AM105*'Fraccion masica'!$AB$36,J105*AM105)</f>
        <v>0</v>
      </c>
      <c r="AO105" s="143">
        <f>IF(K105="",AM105*'Fraccion masica'!$AB$35,K105*AM105)</f>
        <v>0</v>
      </c>
      <c r="AP105" s="147">
        <f>IFERROR(AN105*Hoja1!$C$24/Hoja1!$C$25/Hoja1!$C$26*16.04/1000000,0)</f>
        <v>0</v>
      </c>
      <c r="AQ105" s="148">
        <f>IFERROR(AO105*Hoja1!$C$24/Hoja1!$C$25/Hoja1!$C$26*44.01/1000000,0)</f>
        <v>0</v>
      </c>
    </row>
    <row r="106" spans="2:43" x14ac:dyDescent="0.75">
      <c r="B106" s="52"/>
      <c r="C106" s="52"/>
      <c r="D106" s="52"/>
      <c r="E106" s="125"/>
      <c r="F106" s="125"/>
      <c r="G106" s="131"/>
      <c r="H106" s="92"/>
      <c r="I106" s="19"/>
      <c r="J106" s="142"/>
      <c r="K106" s="142"/>
      <c r="L106" s="220" t="str">
        <f t="shared" si="3"/>
        <v/>
      </c>
      <c r="M106" s="78">
        <f t="shared" si="4"/>
        <v>0</v>
      </c>
      <c r="N106" s="78">
        <f t="shared" si="4"/>
        <v>0</v>
      </c>
      <c r="O106" s="78">
        <f t="shared" si="5"/>
        <v>0</v>
      </c>
      <c r="P106" s="78" t="str">
        <f t="shared" si="6"/>
        <v>Factor de Emisión</v>
      </c>
      <c r="Q106" s="166">
        <f t="shared" si="7"/>
        <v>0</v>
      </c>
      <c r="R106" s="167">
        <f t="shared" si="8"/>
        <v>0</v>
      </c>
      <c r="S106" s="78">
        <f>Q106+R106*Hoja1!$C$19</f>
        <v>0</v>
      </c>
      <c r="AE106" s="94">
        <f t="shared" si="14"/>
        <v>0</v>
      </c>
      <c r="AF106" s="94">
        <f t="shared" si="14"/>
        <v>0</v>
      </c>
      <c r="AG106" s="94">
        <f t="shared" si="1"/>
        <v>0</v>
      </c>
      <c r="AH106" s="94">
        <f t="shared" si="2"/>
        <v>0</v>
      </c>
      <c r="AI106" s="94" t="str">
        <f t="shared" si="9"/>
        <v>Factor de Emisión</v>
      </c>
      <c r="AJ106" s="94">
        <f t="shared" si="10"/>
        <v>0</v>
      </c>
      <c r="AK106" s="94">
        <f t="shared" si="11"/>
        <v>0</v>
      </c>
      <c r="AL106" s="94">
        <f t="shared" si="12"/>
        <v>0</v>
      </c>
      <c r="AM106" s="143">
        <f t="shared" si="13"/>
        <v>0</v>
      </c>
      <c r="AN106" s="143">
        <f>IF(J106="",AM106*'Fraccion masica'!$AB$36,J106*AM106)</f>
        <v>0</v>
      </c>
      <c r="AO106" s="143">
        <f>IF(K106="",AM106*'Fraccion masica'!$AB$35,K106*AM106)</f>
        <v>0</v>
      </c>
      <c r="AP106" s="147">
        <f>IFERROR(AN106*Hoja1!$C$24/Hoja1!$C$25/Hoja1!$C$26*16.04/1000000,0)</f>
        <v>0</v>
      </c>
      <c r="AQ106" s="148">
        <f>IFERROR(AO106*Hoja1!$C$24/Hoja1!$C$25/Hoja1!$C$26*44.01/1000000,0)</f>
        <v>0</v>
      </c>
    </row>
    <row r="107" spans="2:43" x14ac:dyDescent="0.75">
      <c r="B107" s="52"/>
      <c r="C107" s="52"/>
      <c r="D107" s="52"/>
      <c r="E107" s="125"/>
      <c r="F107" s="125"/>
      <c r="G107" s="131"/>
      <c r="H107" s="92"/>
      <c r="I107" s="19"/>
      <c r="J107" s="142"/>
      <c r="K107" s="142"/>
      <c r="L107" s="220" t="str">
        <f t="shared" si="3"/>
        <v/>
      </c>
      <c r="M107" s="78">
        <f t="shared" si="4"/>
        <v>0</v>
      </c>
      <c r="N107" s="78">
        <f t="shared" si="4"/>
        <v>0</v>
      </c>
      <c r="O107" s="78">
        <f t="shared" si="5"/>
        <v>0</v>
      </c>
      <c r="P107" s="78" t="str">
        <f t="shared" si="6"/>
        <v>Factor de Emisión</v>
      </c>
      <c r="Q107" s="166">
        <f t="shared" si="7"/>
        <v>0</v>
      </c>
      <c r="R107" s="167">
        <f t="shared" si="8"/>
        <v>0</v>
      </c>
      <c r="S107" s="78">
        <f>Q107+R107*Hoja1!$C$19</f>
        <v>0</v>
      </c>
      <c r="AE107" s="94">
        <f t="shared" si="14"/>
        <v>0</v>
      </c>
      <c r="AF107" s="94">
        <f t="shared" si="14"/>
        <v>0</v>
      </c>
      <c r="AG107" s="94">
        <f t="shared" si="1"/>
        <v>0</v>
      </c>
      <c r="AH107" s="94">
        <f t="shared" si="2"/>
        <v>0</v>
      </c>
      <c r="AI107" s="94" t="str">
        <f t="shared" si="9"/>
        <v>Factor de Emisión</v>
      </c>
      <c r="AJ107" s="94">
        <f t="shared" si="10"/>
        <v>0</v>
      </c>
      <c r="AK107" s="94">
        <f t="shared" si="11"/>
        <v>0</v>
      </c>
      <c r="AL107" s="94">
        <f t="shared" si="12"/>
        <v>0</v>
      </c>
      <c r="AM107" s="143">
        <f t="shared" si="13"/>
        <v>0</v>
      </c>
      <c r="AN107" s="143">
        <f>IF(J107="",AM107*'Fraccion masica'!$AB$36,J107*AM107)</f>
        <v>0</v>
      </c>
      <c r="AO107" s="143">
        <f>IF(K107="",AM107*'Fraccion masica'!$AB$35,K107*AM107)</f>
        <v>0</v>
      </c>
      <c r="AP107" s="147">
        <f>IFERROR(AN107*Hoja1!$C$24/Hoja1!$C$25/Hoja1!$C$26*16.04/1000000,0)</f>
        <v>0</v>
      </c>
      <c r="AQ107" s="148">
        <f>IFERROR(AO107*Hoja1!$C$24/Hoja1!$C$25/Hoja1!$C$26*44.01/1000000,0)</f>
        <v>0</v>
      </c>
    </row>
    <row r="108" spans="2:43" x14ac:dyDescent="0.75">
      <c r="B108" s="52"/>
      <c r="C108" s="52"/>
      <c r="D108" s="52"/>
      <c r="E108" s="125"/>
      <c r="F108" s="125"/>
      <c r="G108" s="131"/>
      <c r="H108" s="92"/>
      <c r="I108" s="19"/>
      <c r="J108" s="142"/>
      <c r="K108" s="142"/>
      <c r="L108" s="220" t="str">
        <f t="shared" si="3"/>
        <v/>
      </c>
      <c r="M108" s="78">
        <f t="shared" si="4"/>
        <v>0</v>
      </c>
      <c r="N108" s="78">
        <f t="shared" si="4"/>
        <v>0</v>
      </c>
      <c r="O108" s="78">
        <f t="shared" si="5"/>
        <v>0</v>
      </c>
      <c r="P108" s="78" t="str">
        <f t="shared" si="6"/>
        <v>Factor de Emisión</v>
      </c>
      <c r="Q108" s="166">
        <f t="shared" si="7"/>
        <v>0</v>
      </c>
      <c r="R108" s="167">
        <f t="shared" si="8"/>
        <v>0</v>
      </c>
      <c r="S108" s="78">
        <f>Q108+R108*Hoja1!$C$19</f>
        <v>0</v>
      </c>
      <c r="AE108" s="94">
        <f t="shared" si="14"/>
        <v>0</v>
      </c>
      <c r="AF108" s="94">
        <f t="shared" si="14"/>
        <v>0</v>
      </c>
      <c r="AG108" s="94">
        <f t="shared" si="1"/>
        <v>0</v>
      </c>
      <c r="AH108" s="94">
        <f t="shared" si="2"/>
        <v>0</v>
      </c>
      <c r="AI108" s="94" t="str">
        <f t="shared" si="9"/>
        <v>Factor de Emisión</v>
      </c>
      <c r="AJ108" s="94">
        <f t="shared" si="10"/>
        <v>0</v>
      </c>
      <c r="AK108" s="94">
        <f t="shared" si="11"/>
        <v>0</v>
      </c>
      <c r="AL108" s="94">
        <f t="shared" si="12"/>
        <v>0</v>
      </c>
      <c r="AM108" s="143">
        <f t="shared" si="13"/>
        <v>0</v>
      </c>
      <c r="AN108" s="143">
        <f>IF(J108="",AM108*'Fraccion masica'!$AB$36,J108*AM108)</f>
        <v>0</v>
      </c>
      <c r="AO108" s="143">
        <f>IF(K108="",AM108*'Fraccion masica'!$AB$35,K108*AM108)</f>
        <v>0</v>
      </c>
      <c r="AP108" s="147">
        <f>IFERROR(AN108*Hoja1!$C$24/Hoja1!$C$25/Hoja1!$C$26*16.04/1000000,0)</f>
        <v>0</v>
      </c>
      <c r="AQ108" s="148">
        <f>IFERROR(AO108*Hoja1!$C$24/Hoja1!$C$25/Hoja1!$C$26*44.01/1000000,0)</f>
        <v>0</v>
      </c>
    </row>
    <row r="109" spans="2:43" x14ac:dyDescent="0.75">
      <c r="B109" s="52"/>
      <c r="C109" s="52"/>
      <c r="D109" s="52"/>
      <c r="E109" s="125"/>
      <c r="F109" s="125"/>
      <c r="G109" s="131"/>
      <c r="H109" s="92"/>
      <c r="I109" s="19"/>
      <c r="J109" s="142"/>
      <c r="K109" s="142"/>
      <c r="L109" s="220" t="str">
        <f t="shared" si="3"/>
        <v/>
      </c>
      <c r="M109" s="78">
        <f t="shared" si="4"/>
        <v>0</v>
      </c>
      <c r="N109" s="78">
        <f t="shared" si="4"/>
        <v>0</v>
      </c>
      <c r="O109" s="78">
        <f t="shared" si="5"/>
        <v>0</v>
      </c>
      <c r="P109" s="78" t="str">
        <f t="shared" si="6"/>
        <v>Factor de Emisión</v>
      </c>
      <c r="Q109" s="166">
        <f t="shared" si="7"/>
        <v>0</v>
      </c>
      <c r="R109" s="167">
        <f t="shared" si="8"/>
        <v>0</v>
      </c>
      <c r="S109" s="78">
        <f>Q109+R109*Hoja1!$C$19</f>
        <v>0</v>
      </c>
      <c r="AE109" s="94">
        <f t="shared" ref="AE109:AF129" si="15">B109</f>
        <v>0</v>
      </c>
      <c r="AF109" s="94">
        <f t="shared" si="15"/>
        <v>0</v>
      </c>
      <c r="AG109" s="94">
        <f t="shared" ref="AG109:AG129" si="16">H109*D109</f>
        <v>0</v>
      </c>
      <c r="AH109" s="94">
        <f t="shared" ref="AH109:AH129" si="17">IF(I109="X",VLOOKUP(C109,$AX$45:$AY$46,2,FALSE)*D109,0)</f>
        <v>0</v>
      </c>
      <c r="AI109" s="94" t="str">
        <f t="shared" si="9"/>
        <v>Factor de Emisión</v>
      </c>
      <c r="AJ109" s="94">
        <f t="shared" si="10"/>
        <v>0</v>
      </c>
      <c r="AK109" s="94">
        <f t="shared" si="11"/>
        <v>0</v>
      </c>
      <c r="AL109" s="94">
        <f t="shared" si="12"/>
        <v>0</v>
      </c>
      <c r="AM109" s="143">
        <f t="shared" si="13"/>
        <v>0</v>
      </c>
      <c r="AN109" s="143">
        <f>IF(J109="",AM109*'Fraccion masica'!$AB$36,J109*AM109)</f>
        <v>0</v>
      </c>
      <c r="AO109" s="143">
        <f>IF(K109="",AM109*'Fraccion masica'!$AB$35,K109*AM109)</f>
        <v>0</v>
      </c>
      <c r="AP109" s="147">
        <f>IFERROR(AN109*Hoja1!$C$24/Hoja1!$C$25/Hoja1!$C$26*16.04/1000000,0)</f>
        <v>0</v>
      </c>
      <c r="AQ109" s="148">
        <f>IFERROR(AO109*Hoja1!$C$24/Hoja1!$C$25/Hoja1!$C$26*44.01/1000000,0)</f>
        <v>0</v>
      </c>
    </row>
    <row r="110" spans="2:43" x14ac:dyDescent="0.75">
      <c r="B110" s="52"/>
      <c r="C110" s="52"/>
      <c r="D110" s="52"/>
      <c r="E110" s="125"/>
      <c r="F110" s="125"/>
      <c r="G110" s="131"/>
      <c r="H110" s="92"/>
      <c r="I110" s="19"/>
      <c r="J110" s="142"/>
      <c r="K110" s="142"/>
      <c r="L110" s="220" t="str">
        <f t="shared" ref="L110:L128" si="18">IF(G110="","",G110)</f>
        <v/>
      </c>
      <c r="M110" s="78">
        <f t="shared" ref="M110:N128" si="19">AK110</f>
        <v>0</v>
      </c>
      <c r="N110" s="78">
        <f t="shared" si="19"/>
        <v>0</v>
      </c>
      <c r="O110" s="78">
        <f t="shared" ref="O110:O128" si="20">AJ110</f>
        <v>0</v>
      </c>
      <c r="P110" s="78" t="str">
        <f t="shared" ref="P110:P128" si="21">AI110</f>
        <v>Factor de Emisión</v>
      </c>
      <c r="Q110" s="166">
        <f t="shared" ref="Q110:Q128" si="22">AQ110</f>
        <v>0</v>
      </c>
      <c r="R110" s="167">
        <f t="shared" ref="R110:R128" si="23">AP110</f>
        <v>0</v>
      </c>
      <c r="S110" s="78">
        <f>Q110+R110*Hoja1!$C$19</f>
        <v>0</v>
      </c>
      <c r="AE110" s="94">
        <f t="shared" si="15"/>
        <v>0</v>
      </c>
      <c r="AF110" s="94">
        <f t="shared" si="15"/>
        <v>0</v>
      </c>
      <c r="AG110" s="94">
        <f t="shared" si="16"/>
        <v>0</v>
      </c>
      <c r="AH110" s="94">
        <f t="shared" si="17"/>
        <v>0</v>
      </c>
      <c r="AI110" s="94" t="str">
        <f t="shared" ref="AI110:AI129" si="24">IF(AG110&lt;&gt;0,"Medición","Factor de Emisión")</f>
        <v>Factor de Emisión</v>
      </c>
      <c r="AJ110" s="94">
        <f t="shared" ref="AJ110:AJ129" si="25">IF(AG110&lt;&gt;0,AG110,AH110)*(1-E110-F110)</f>
        <v>0</v>
      </c>
      <c r="AK110" s="94">
        <f t="shared" ref="AK110:AK129" si="26">IF(AG110&lt;&gt;0,AG110,AH110)*E110</f>
        <v>0</v>
      </c>
      <c r="AL110" s="94">
        <f t="shared" ref="AL110:AL129" si="27">IF(AG110&lt;&gt;0,AG110,AH110)*F110</f>
        <v>0</v>
      </c>
      <c r="AM110" s="143">
        <f t="shared" ref="AM110:AM129" si="28">AJ110*(0.3048^3)</f>
        <v>0</v>
      </c>
      <c r="AN110" s="143">
        <f>IF(J110="",AM110*'Fraccion masica'!$AB$36,J110*AM110)</f>
        <v>0</v>
      </c>
      <c r="AO110" s="143">
        <f>IF(K110="",AM110*'Fraccion masica'!$AB$35,K110*AM110)</f>
        <v>0</v>
      </c>
      <c r="AP110" s="147">
        <f>IFERROR(AN110*Hoja1!$C$24/Hoja1!$C$25/Hoja1!$C$26*16.04/1000000,0)</f>
        <v>0</v>
      </c>
      <c r="AQ110" s="148">
        <f>IFERROR(AO110*Hoja1!$C$24/Hoja1!$C$25/Hoja1!$C$26*44.01/1000000,0)</f>
        <v>0</v>
      </c>
    </row>
    <row r="111" spans="2:43" x14ac:dyDescent="0.75">
      <c r="B111" s="52"/>
      <c r="C111" s="52"/>
      <c r="D111" s="52"/>
      <c r="E111" s="125"/>
      <c r="F111" s="125"/>
      <c r="G111" s="131"/>
      <c r="H111" s="92"/>
      <c r="I111" s="19"/>
      <c r="J111" s="142"/>
      <c r="K111" s="142"/>
      <c r="L111" s="220" t="str">
        <f t="shared" si="18"/>
        <v/>
      </c>
      <c r="M111" s="78">
        <f t="shared" si="19"/>
        <v>0</v>
      </c>
      <c r="N111" s="78">
        <f t="shared" si="19"/>
        <v>0</v>
      </c>
      <c r="O111" s="78">
        <f t="shared" si="20"/>
        <v>0</v>
      </c>
      <c r="P111" s="78" t="str">
        <f t="shared" si="21"/>
        <v>Factor de Emisión</v>
      </c>
      <c r="Q111" s="166">
        <f t="shared" si="22"/>
        <v>0</v>
      </c>
      <c r="R111" s="167">
        <f t="shared" si="23"/>
        <v>0</v>
      </c>
      <c r="S111" s="78">
        <f>Q111+R111*Hoja1!$C$19</f>
        <v>0</v>
      </c>
      <c r="AE111" s="94">
        <f t="shared" si="15"/>
        <v>0</v>
      </c>
      <c r="AF111" s="94">
        <f t="shared" si="15"/>
        <v>0</v>
      </c>
      <c r="AG111" s="94">
        <f t="shared" si="16"/>
        <v>0</v>
      </c>
      <c r="AH111" s="94">
        <f t="shared" si="17"/>
        <v>0</v>
      </c>
      <c r="AI111" s="94" t="str">
        <f t="shared" si="24"/>
        <v>Factor de Emisión</v>
      </c>
      <c r="AJ111" s="94">
        <f t="shared" si="25"/>
        <v>0</v>
      </c>
      <c r="AK111" s="94">
        <f t="shared" si="26"/>
        <v>0</v>
      </c>
      <c r="AL111" s="94">
        <f t="shared" si="27"/>
        <v>0</v>
      </c>
      <c r="AM111" s="143">
        <f t="shared" si="28"/>
        <v>0</v>
      </c>
      <c r="AN111" s="143">
        <f>IF(J111="",AM111*'Fraccion masica'!$AB$36,J111*AM111)</f>
        <v>0</v>
      </c>
      <c r="AO111" s="143">
        <f>IF(K111="",AM111*'Fraccion masica'!$AB$35,K111*AM111)</f>
        <v>0</v>
      </c>
      <c r="AP111" s="147">
        <f>IFERROR(AN111*Hoja1!$C$24/Hoja1!$C$25/Hoja1!$C$26*16.04/1000000,0)</f>
        <v>0</v>
      </c>
      <c r="AQ111" s="148">
        <f>IFERROR(AO111*Hoja1!$C$24/Hoja1!$C$25/Hoja1!$C$26*44.01/1000000,0)</f>
        <v>0</v>
      </c>
    </row>
    <row r="112" spans="2:43" x14ac:dyDescent="0.75">
      <c r="B112" s="52"/>
      <c r="C112" s="52"/>
      <c r="D112" s="52"/>
      <c r="E112" s="125"/>
      <c r="F112" s="125"/>
      <c r="G112" s="131"/>
      <c r="H112" s="92"/>
      <c r="I112" s="19"/>
      <c r="J112" s="142"/>
      <c r="K112" s="142"/>
      <c r="L112" s="220" t="str">
        <f t="shared" si="18"/>
        <v/>
      </c>
      <c r="M112" s="78">
        <f t="shared" si="19"/>
        <v>0</v>
      </c>
      <c r="N112" s="78">
        <f t="shared" si="19"/>
        <v>0</v>
      </c>
      <c r="O112" s="78">
        <f t="shared" si="20"/>
        <v>0</v>
      </c>
      <c r="P112" s="78" t="str">
        <f t="shared" si="21"/>
        <v>Factor de Emisión</v>
      </c>
      <c r="Q112" s="166">
        <f t="shared" si="22"/>
        <v>0</v>
      </c>
      <c r="R112" s="167">
        <f t="shared" si="23"/>
        <v>0</v>
      </c>
      <c r="S112" s="78">
        <f>Q112+R112*Hoja1!$C$19</f>
        <v>0</v>
      </c>
      <c r="AE112" s="94">
        <f t="shared" si="15"/>
        <v>0</v>
      </c>
      <c r="AF112" s="94">
        <f t="shared" si="15"/>
        <v>0</v>
      </c>
      <c r="AG112" s="94">
        <f t="shared" si="16"/>
        <v>0</v>
      </c>
      <c r="AH112" s="94">
        <f t="shared" si="17"/>
        <v>0</v>
      </c>
      <c r="AI112" s="94" t="str">
        <f t="shared" si="24"/>
        <v>Factor de Emisión</v>
      </c>
      <c r="AJ112" s="94">
        <f t="shared" si="25"/>
        <v>0</v>
      </c>
      <c r="AK112" s="94">
        <f t="shared" si="26"/>
        <v>0</v>
      </c>
      <c r="AL112" s="94">
        <f t="shared" si="27"/>
        <v>0</v>
      </c>
      <c r="AM112" s="143">
        <f t="shared" si="28"/>
        <v>0</v>
      </c>
      <c r="AN112" s="143">
        <f>IF(J112="",AM112*'Fraccion masica'!$AB$36,J112*AM112)</f>
        <v>0</v>
      </c>
      <c r="AO112" s="143">
        <f>IF(K112="",AM112*'Fraccion masica'!$AB$35,K112*AM112)</f>
        <v>0</v>
      </c>
      <c r="AP112" s="147">
        <f>IFERROR(AN112*Hoja1!$C$24/Hoja1!$C$25/Hoja1!$C$26*16.04/1000000,0)</f>
        <v>0</v>
      </c>
      <c r="AQ112" s="148">
        <f>IFERROR(AO112*Hoja1!$C$24/Hoja1!$C$25/Hoja1!$C$26*44.01/1000000,0)</f>
        <v>0</v>
      </c>
    </row>
    <row r="113" spans="2:43" x14ac:dyDescent="0.75">
      <c r="B113" s="52"/>
      <c r="C113" s="52"/>
      <c r="D113" s="52"/>
      <c r="E113" s="125"/>
      <c r="F113" s="125"/>
      <c r="G113" s="131"/>
      <c r="H113" s="92"/>
      <c r="I113" s="19"/>
      <c r="J113" s="142"/>
      <c r="K113" s="142"/>
      <c r="L113" s="220" t="str">
        <f t="shared" si="18"/>
        <v/>
      </c>
      <c r="M113" s="78">
        <f t="shared" si="19"/>
        <v>0</v>
      </c>
      <c r="N113" s="78">
        <f t="shared" si="19"/>
        <v>0</v>
      </c>
      <c r="O113" s="78">
        <f t="shared" si="20"/>
        <v>0</v>
      </c>
      <c r="P113" s="78" t="str">
        <f t="shared" si="21"/>
        <v>Factor de Emisión</v>
      </c>
      <c r="Q113" s="166">
        <f t="shared" si="22"/>
        <v>0</v>
      </c>
      <c r="R113" s="167">
        <f t="shared" si="23"/>
        <v>0</v>
      </c>
      <c r="S113" s="78">
        <f>Q113+R113*Hoja1!$C$19</f>
        <v>0</v>
      </c>
      <c r="AE113" s="94">
        <f t="shared" si="15"/>
        <v>0</v>
      </c>
      <c r="AF113" s="94">
        <f t="shared" si="15"/>
        <v>0</v>
      </c>
      <c r="AG113" s="94">
        <f t="shared" si="16"/>
        <v>0</v>
      </c>
      <c r="AH113" s="94">
        <f t="shared" si="17"/>
        <v>0</v>
      </c>
      <c r="AI113" s="94" t="str">
        <f t="shared" si="24"/>
        <v>Factor de Emisión</v>
      </c>
      <c r="AJ113" s="94">
        <f t="shared" si="25"/>
        <v>0</v>
      </c>
      <c r="AK113" s="94">
        <f t="shared" si="26"/>
        <v>0</v>
      </c>
      <c r="AL113" s="94">
        <f t="shared" si="27"/>
        <v>0</v>
      </c>
      <c r="AM113" s="143">
        <f t="shared" si="28"/>
        <v>0</v>
      </c>
      <c r="AN113" s="143">
        <f>IF(J113="",AM113*'Fraccion masica'!$AB$36,J113*AM113)</f>
        <v>0</v>
      </c>
      <c r="AO113" s="143">
        <f>IF(K113="",AM113*'Fraccion masica'!$AB$35,K113*AM113)</f>
        <v>0</v>
      </c>
      <c r="AP113" s="147">
        <f>IFERROR(AN113*Hoja1!$C$24/Hoja1!$C$25/Hoja1!$C$26*16.04/1000000,0)</f>
        <v>0</v>
      </c>
      <c r="AQ113" s="148">
        <f>IFERROR(AO113*Hoja1!$C$24/Hoja1!$C$25/Hoja1!$C$26*44.01/1000000,0)</f>
        <v>0</v>
      </c>
    </row>
    <row r="114" spans="2:43" x14ac:dyDescent="0.75">
      <c r="B114" s="52"/>
      <c r="C114" s="52"/>
      <c r="D114" s="52"/>
      <c r="E114" s="125"/>
      <c r="F114" s="125"/>
      <c r="G114" s="131"/>
      <c r="H114" s="92"/>
      <c r="I114" s="19"/>
      <c r="J114" s="142"/>
      <c r="K114" s="142"/>
      <c r="L114" s="220" t="str">
        <f t="shared" si="18"/>
        <v/>
      </c>
      <c r="M114" s="78">
        <f t="shared" si="19"/>
        <v>0</v>
      </c>
      <c r="N114" s="78">
        <f t="shared" si="19"/>
        <v>0</v>
      </c>
      <c r="O114" s="78">
        <f t="shared" si="20"/>
        <v>0</v>
      </c>
      <c r="P114" s="78" t="str">
        <f t="shared" si="21"/>
        <v>Factor de Emisión</v>
      </c>
      <c r="Q114" s="166">
        <f t="shared" si="22"/>
        <v>0</v>
      </c>
      <c r="R114" s="167">
        <f t="shared" si="23"/>
        <v>0</v>
      </c>
      <c r="S114" s="78">
        <f>Q114+R114*Hoja1!$C$19</f>
        <v>0</v>
      </c>
      <c r="AE114" s="94">
        <f t="shared" si="15"/>
        <v>0</v>
      </c>
      <c r="AF114" s="94">
        <f t="shared" si="15"/>
        <v>0</v>
      </c>
      <c r="AG114" s="94">
        <f t="shared" si="16"/>
        <v>0</v>
      </c>
      <c r="AH114" s="94">
        <f t="shared" si="17"/>
        <v>0</v>
      </c>
      <c r="AI114" s="94" t="str">
        <f t="shared" si="24"/>
        <v>Factor de Emisión</v>
      </c>
      <c r="AJ114" s="94">
        <f t="shared" si="25"/>
        <v>0</v>
      </c>
      <c r="AK114" s="94">
        <f t="shared" si="26"/>
        <v>0</v>
      </c>
      <c r="AL114" s="94">
        <f t="shared" si="27"/>
        <v>0</v>
      </c>
      <c r="AM114" s="143">
        <f t="shared" si="28"/>
        <v>0</v>
      </c>
      <c r="AN114" s="143">
        <f>IF(J114="",AM114*'Fraccion masica'!$AB$36,J114*AM114)</f>
        <v>0</v>
      </c>
      <c r="AO114" s="143">
        <f>IF(K114="",AM114*'Fraccion masica'!$AB$35,K114*AM114)</f>
        <v>0</v>
      </c>
      <c r="AP114" s="147">
        <f>IFERROR(AN114*Hoja1!$C$24/Hoja1!$C$25/Hoja1!$C$26*16.04/1000000,0)</f>
        <v>0</v>
      </c>
      <c r="AQ114" s="148">
        <f>IFERROR(AO114*Hoja1!$C$24/Hoja1!$C$25/Hoja1!$C$26*44.01/1000000,0)</f>
        <v>0</v>
      </c>
    </row>
    <row r="115" spans="2:43" x14ac:dyDescent="0.75">
      <c r="B115" s="52"/>
      <c r="C115" s="52"/>
      <c r="D115" s="52"/>
      <c r="E115" s="125"/>
      <c r="F115" s="125"/>
      <c r="G115" s="131"/>
      <c r="H115" s="92"/>
      <c r="I115" s="19"/>
      <c r="J115" s="142"/>
      <c r="K115" s="142"/>
      <c r="L115" s="220" t="str">
        <f t="shared" si="18"/>
        <v/>
      </c>
      <c r="M115" s="78">
        <f t="shared" si="19"/>
        <v>0</v>
      </c>
      <c r="N115" s="78">
        <f t="shared" si="19"/>
        <v>0</v>
      </c>
      <c r="O115" s="78">
        <f t="shared" si="20"/>
        <v>0</v>
      </c>
      <c r="P115" s="78" t="str">
        <f t="shared" si="21"/>
        <v>Factor de Emisión</v>
      </c>
      <c r="Q115" s="166">
        <f t="shared" si="22"/>
        <v>0</v>
      </c>
      <c r="R115" s="167">
        <f t="shared" si="23"/>
        <v>0</v>
      </c>
      <c r="S115" s="78">
        <f>Q115+R115*Hoja1!$C$19</f>
        <v>0</v>
      </c>
      <c r="AE115" s="94">
        <f t="shared" si="15"/>
        <v>0</v>
      </c>
      <c r="AF115" s="94">
        <f t="shared" si="15"/>
        <v>0</v>
      </c>
      <c r="AG115" s="94">
        <f t="shared" si="16"/>
        <v>0</v>
      </c>
      <c r="AH115" s="94">
        <f t="shared" si="17"/>
        <v>0</v>
      </c>
      <c r="AI115" s="94" t="str">
        <f t="shared" si="24"/>
        <v>Factor de Emisión</v>
      </c>
      <c r="AJ115" s="94">
        <f t="shared" si="25"/>
        <v>0</v>
      </c>
      <c r="AK115" s="94">
        <f t="shared" si="26"/>
        <v>0</v>
      </c>
      <c r="AL115" s="94">
        <f t="shared" si="27"/>
        <v>0</v>
      </c>
      <c r="AM115" s="143">
        <f t="shared" si="28"/>
        <v>0</v>
      </c>
      <c r="AN115" s="143">
        <f>IF(J115="",AM115*'Fraccion masica'!$AB$36,J115*AM115)</f>
        <v>0</v>
      </c>
      <c r="AO115" s="143">
        <f>IF(K115="",AM115*'Fraccion masica'!$AB$35,K115*AM115)</f>
        <v>0</v>
      </c>
      <c r="AP115" s="147">
        <f>IFERROR(AN115*Hoja1!$C$24/Hoja1!$C$25/Hoja1!$C$26*16.04/1000000,0)</f>
        <v>0</v>
      </c>
      <c r="AQ115" s="148">
        <f>IFERROR(AO115*Hoja1!$C$24/Hoja1!$C$25/Hoja1!$C$26*44.01/1000000,0)</f>
        <v>0</v>
      </c>
    </row>
    <row r="116" spans="2:43" x14ac:dyDescent="0.75">
      <c r="B116" s="52"/>
      <c r="C116" s="52"/>
      <c r="D116" s="52"/>
      <c r="E116" s="125"/>
      <c r="F116" s="125"/>
      <c r="G116" s="131"/>
      <c r="H116" s="92"/>
      <c r="I116" s="19"/>
      <c r="J116" s="142"/>
      <c r="K116" s="142"/>
      <c r="L116" s="220" t="str">
        <f t="shared" si="18"/>
        <v/>
      </c>
      <c r="M116" s="78">
        <f t="shared" si="19"/>
        <v>0</v>
      </c>
      <c r="N116" s="78">
        <f t="shared" si="19"/>
        <v>0</v>
      </c>
      <c r="O116" s="78">
        <f t="shared" si="20"/>
        <v>0</v>
      </c>
      <c r="P116" s="78" t="str">
        <f t="shared" si="21"/>
        <v>Factor de Emisión</v>
      </c>
      <c r="Q116" s="166">
        <f t="shared" si="22"/>
        <v>0</v>
      </c>
      <c r="R116" s="167">
        <f t="shared" si="23"/>
        <v>0</v>
      </c>
      <c r="S116" s="78">
        <f>Q116+R116*Hoja1!$C$19</f>
        <v>0</v>
      </c>
      <c r="AE116" s="94">
        <f t="shared" si="15"/>
        <v>0</v>
      </c>
      <c r="AF116" s="94">
        <f t="shared" si="15"/>
        <v>0</v>
      </c>
      <c r="AG116" s="94">
        <f t="shared" si="16"/>
        <v>0</v>
      </c>
      <c r="AH116" s="94">
        <f t="shared" si="17"/>
        <v>0</v>
      </c>
      <c r="AI116" s="94" t="str">
        <f t="shared" si="24"/>
        <v>Factor de Emisión</v>
      </c>
      <c r="AJ116" s="94">
        <f t="shared" si="25"/>
        <v>0</v>
      </c>
      <c r="AK116" s="94">
        <f t="shared" si="26"/>
        <v>0</v>
      </c>
      <c r="AL116" s="94">
        <f t="shared" si="27"/>
        <v>0</v>
      </c>
      <c r="AM116" s="143">
        <f t="shared" si="28"/>
        <v>0</v>
      </c>
      <c r="AN116" s="143">
        <f>IF(J116="",AM116*'Fraccion masica'!$AB$36,J116*AM116)</f>
        <v>0</v>
      </c>
      <c r="AO116" s="143">
        <f>IF(K116="",AM116*'Fraccion masica'!$AB$35,K116*AM116)</f>
        <v>0</v>
      </c>
      <c r="AP116" s="147">
        <f>IFERROR(AN116*Hoja1!$C$24/Hoja1!$C$25/Hoja1!$C$26*16.04/1000000,0)</f>
        <v>0</v>
      </c>
      <c r="AQ116" s="148">
        <f>IFERROR(AO116*Hoja1!$C$24/Hoja1!$C$25/Hoja1!$C$26*44.01/1000000,0)</f>
        <v>0</v>
      </c>
    </row>
    <row r="117" spans="2:43" x14ac:dyDescent="0.75">
      <c r="B117" s="52"/>
      <c r="C117" s="52"/>
      <c r="D117" s="52"/>
      <c r="E117" s="125"/>
      <c r="F117" s="125"/>
      <c r="G117" s="131"/>
      <c r="H117" s="92"/>
      <c r="I117" s="19"/>
      <c r="J117" s="142"/>
      <c r="K117" s="142"/>
      <c r="L117" s="220" t="str">
        <f t="shared" si="18"/>
        <v/>
      </c>
      <c r="M117" s="78">
        <f t="shared" si="19"/>
        <v>0</v>
      </c>
      <c r="N117" s="78">
        <f t="shared" si="19"/>
        <v>0</v>
      </c>
      <c r="O117" s="78">
        <f t="shared" si="20"/>
        <v>0</v>
      </c>
      <c r="P117" s="78" t="str">
        <f t="shared" si="21"/>
        <v>Factor de Emisión</v>
      </c>
      <c r="Q117" s="166">
        <f t="shared" si="22"/>
        <v>0</v>
      </c>
      <c r="R117" s="167">
        <f t="shared" si="23"/>
        <v>0</v>
      </c>
      <c r="S117" s="78">
        <f>Q117+R117*Hoja1!$C$19</f>
        <v>0</v>
      </c>
      <c r="AE117" s="94">
        <f t="shared" si="15"/>
        <v>0</v>
      </c>
      <c r="AF117" s="94">
        <f t="shared" si="15"/>
        <v>0</v>
      </c>
      <c r="AG117" s="94">
        <f t="shared" si="16"/>
        <v>0</v>
      </c>
      <c r="AH117" s="94">
        <f t="shared" si="17"/>
        <v>0</v>
      </c>
      <c r="AI117" s="94" t="str">
        <f t="shared" si="24"/>
        <v>Factor de Emisión</v>
      </c>
      <c r="AJ117" s="94">
        <f t="shared" si="25"/>
        <v>0</v>
      </c>
      <c r="AK117" s="94">
        <f t="shared" si="26"/>
        <v>0</v>
      </c>
      <c r="AL117" s="94">
        <f t="shared" si="27"/>
        <v>0</v>
      </c>
      <c r="AM117" s="143">
        <f t="shared" si="28"/>
        <v>0</v>
      </c>
      <c r="AN117" s="143">
        <f>IF(J117="",AM117*'Fraccion masica'!$AB$36,J117*AM117)</f>
        <v>0</v>
      </c>
      <c r="AO117" s="143">
        <f>IF(K117="",AM117*'Fraccion masica'!$AB$35,K117*AM117)</f>
        <v>0</v>
      </c>
      <c r="AP117" s="147">
        <f>IFERROR(AN117*Hoja1!$C$24/Hoja1!$C$25/Hoja1!$C$26*16.04/1000000,0)</f>
        <v>0</v>
      </c>
      <c r="AQ117" s="148">
        <f>IFERROR(AO117*Hoja1!$C$24/Hoja1!$C$25/Hoja1!$C$26*44.01/1000000,0)</f>
        <v>0</v>
      </c>
    </row>
    <row r="118" spans="2:43" x14ac:dyDescent="0.75">
      <c r="B118" s="52"/>
      <c r="C118" s="52"/>
      <c r="D118" s="52"/>
      <c r="E118" s="125"/>
      <c r="F118" s="125"/>
      <c r="G118" s="131"/>
      <c r="H118" s="92"/>
      <c r="I118" s="19"/>
      <c r="J118" s="142"/>
      <c r="K118" s="142"/>
      <c r="L118" s="220" t="str">
        <f t="shared" si="18"/>
        <v/>
      </c>
      <c r="M118" s="78">
        <f t="shared" si="19"/>
        <v>0</v>
      </c>
      <c r="N118" s="78">
        <f t="shared" si="19"/>
        <v>0</v>
      </c>
      <c r="O118" s="78">
        <f t="shared" si="20"/>
        <v>0</v>
      </c>
      <c r="P118" s="78" t="str">
        <f t="shared" si="21"/>
        <v>Factor de Emisión</v>
      </c>
      <c r="Q118" s="166">
        <f t="shared" si="22"/>
        <v>0</v>
      </c>
      <c r="R118" s="167">
        <f t="shared" si="23"/>
        <v>0</v>
      </c>
      <c r="S118" s="78">
        <f>Q118+R118*Hoja1!$C$19</f>
        <v>0</v>
      </c>
      <c r="AE118" s="94">
        <f t="shared" si="15"/>
        <v>0</v>
      </c>
      <c r="AF118" s="94">
        <f t="shared" si="15"/>
        <v>0</v>
      </c>
      <c r="AG118" s="94">
        <f t="shared" si="16"/>
        <v>0</v>
      </c>
      <c r="AH118" s="94">
        <f t="shared" si="17"/>
        <v>0</v>
      </c>
      <c r="AI118" s="94" t="str">
        <f t="shared" si="24"/>
        <v>Factor de Emisión</v>
      </c>
      <c r="AJ118" s="94">
        <f t="shared" si="25"/>
        <v>0</v>
      </c>
      <c r="AK118" s="94">
        <f t="shared" si="26"/>
        <v>0</v>
      </c>
      <c r="AL118" s="94">
        <f t="shared" si="27"/>
        <v>0</v>
      </c>
      <c r="AM118" s="143">
        <f t="shared" si="28"/>
        <v>0</v>
      </c>
      <c r="AN118" s="143">
        <f>IF(J118="",AM118*'Fraccion masica'!$AB$36,J118*AM118)</f>
        <v>0</v>
      </c>
      <c r="AO118" s="143">
        <f>IF(K118="",AM118*'Fraccion masica'!$AB$35,K118*AM118)</f>
        <v>0</v>
      </c>
      <c r="AP118" s="147">
        <f>IFERROR(AN118*Hoja1!$C$24/Hoja1!$C$25/Hoja1!$C$26*16.04/1000000,0)</f>
        <v>0</v>
      </c>
      <c r="AQ118" s="148">
        <f>IFERROR(AO118*Hoja1!$C$24/Hoja1!$C$25/Hoja1!$C$26*44.01/1000000,0)</f>
        <v>0</v>
      </c>
    </row>
    <row r="119" spans="2:43" x14ac:dyDescent="0.75">
      <c r="B119" s="52"/>
      <c r="C119" s="52"/>
      <c r="D119" s="52"/>
      <c r="E119" s="125"/>
      <c r="F119" s="125"/>
      <c r="G119" s="131"/>
      <c r="H119" s="92"/>
      <c r="I119" s="19"/>
      <c r="J119" s="142"/>
      <c r="K119" s="142"/>
      <c r="L119" s="220" t="str">
        <f t="shared" si="18"/>
        <v/>
      </c>
      <c r="M119" s="78">
        <f t="shared" si="19"/>
        <v>0</v>
      </c>
      <c r="N119" s="78">
        <f t="shared" si="19"/>
        <v>0</v>
      </c>
      <c r="O119" s="78">
        <f t="shared" si="20"/>
        <v>0</v>
      </c>
      <c r="P119" s="78" t="str">
        <f t="shared" si="21"/>
        <v>Factor de Emisión</v>
      </c>
      <c r="Q119" s="166">
        <f t="shared" si="22"/>
        <v>0</v>
      </c>
      <c r="R119" s="167">
        <f t="shared" si="23"/>
        <v>0</v>
      </c>
      <c r="S119" s="78">
        <f>Q119+R119*Hoja1!$C$19</f>
        <v>0</v>
      </c>
      <c r="AE119" s="94">
        <f t="shared" si="15"/>
        <v>0</v>
      </c>
      <c r="AF119" s="94">
        <f t="shared" si="15"/>
        <v>0</v>
      </c>
      <c r="AG119" s="94">
        <f t="shared" si="16"/>
        <v>0</v>
      </c>
      <c r="AH119" s="94">
        <f t="shared" si="17"/>
        <v>0</v>
      </c>
      <c r="AI119" s="94" t="str">
        <f t="shared" si="24"/>
        <v>Factor de Emisión</v>
      </c>
      <c r="AJ119" s="94">
        <f t="shared" si="25"/>
        <v>0</v>
      </c>
      <c r="AK119" s="94">
        <f t="shared" si="26"/>
        <v>0</v>
      </c>
      <c r="AL119" s="94">
        <f t="shared" si="27"/>
        <v>0</v>
      </c>
      <c r="AM119" s="143">
        <f t="shared" si="28"/>
        <v>0</v>
      </c>
      <c r="AN119" s="143">
        <f>IF(J119="",AM119*'Fraccion masica'!$AB$36,J119*AM119)</f>
        <v>0</v>
      </c>
      <c r="AO119" s="143">
        <f>IF(K119="",AM119*'Fraccion masica'!$AB$35,K119*AM119)</f>
        <v>0</v>
      </c>
      <c r="AP119" s="147">
        <f>IFERROR(AN119*Hoja1!$C$24/Hoja1!$C$25/Hoja1!$C$26*16.04/1000000,0)</f>
        <v>0</v>
      </c>
      <c r="AQ119" s="148">
        <f>IFERROR(AO119*Hoja1!$C$24/Hoja1!$C$25/Hoja1!$C$26*44.01/1000000,0)</f>
        <v>0</v>
      </c>
    </row>
    <row r="120" spans="2:43" x14ac:dyDescent="0.75">
      <c r="B120" s="52"/>
      <c r="C120" s="52"/>
      <c r="D120" s="52"/>
      <c r="E120" s="125"/>
      <c r="F120" s="125"/>
      <c r="G120" s="131"/>
      <c r="H120" s="92"/>
      <c r="I120" s="19"/>
      <c r="J120" s="142"/>
      <c r="K120" s="142"/>
      <c r="L120" s="220" t="str">
        <f t="shared" si="18"/>
        <v/>
      </c>
      <c r="M120" s="78">
        <f t="shared" si="19"/>
        <v>0</v>
      </c>
      <c r="N120" s="78">
        <f t="shared" si="19"/>
        <v>0</v>
      </c>
      <c r="O120" s="78">
        <f t="shared" si="20"/>
        <v>0</v>
      </c>
      <c r="P120" s="78" t="str">
        <f t="shared" si="21"/>
        <v>Factor de Emisión</v>
      </c>
      <c r="Q120" s="166">
        <f t="shared" si="22"/>
        <v>0</v>
      </c>
      <c r="R120" s="167">
        <f t="shared" si="23"/>
        <v>0</v>
      </c>
      <c r="S120" s="78">
        <f>Q120+R120*Hoja1!$C$19</f>
        <v>0</v>
      </c>
      <c r="AE120" s="94">
        <f t="shared" si="15"/>
        <v>0</v>
      </c>
      <c r="AF120" s="94">
        <f t="shared" si="15"/>
        <v>0</v>
      </c>
      <c r="AG120" s="94">
        <f t="shared" si="16"/>
        <v>0</v>
      </c>
      <c r="AH120" s="94">
        <f t="shared" si="17"/>
        <v>0</v>
      </c>
      <c r="AI120" s="94" t="str">
        <f t="shared" si="24"/>
        <v>Factor de Emisión</v>
      </c>
      <c r="AJ120" s="94">
        <f t="shared" si="25"/>
        <v>0</v>
      </c>
      <c r="AK120" s="94">
        <f t="shared" si="26"/>
        <v>0</v>
      </c>
      <c r="AL120" s="94">
        <f t="shared" si="27"/>
        <v>0</v>
      </c>
      <c r="AM120" s="143">
        <f t="shared" si="28"/>
        <v>0</v>
      </c>
      <c r="AN120" s="143">
        <f>IF(J120="",AM120*'Fraccion masica'!$AB$36,J120*AM120)</f>
        <v>0</v>
      </c>
      <c r="AO120" s="143">
        <f>IF(K120="",AM120*'Fraccion masica'!$AB$35,K120*AM120)</f>
        <v>0</v>
      </c>
      <c r="AP120" s="147">
        <f>IFERROR(AN120*Hoja1!$C$24/Hoja1!$C$25/Hoja1!$C$26*16.04/1000000,0)</f>
        <v>0</v>
      </c>
      <c r="AQ120" s="148">
        <f>IFERROR(AO120*Hoja1!$C$24/Hoja1!$C$25/Hoja1!$C$26*44.01/1000000,0)</f>
        <v>0</v>
      </c>
    </row>
    <row r="121" spans="2:43" x14ac:dyDescent="0.75">
      <c r="B121" s="52"/>
      <c r="C121" s="52"/>
      <c r="D121" s="52"/>
      <c r="E121" s="125"/>
      <c r="F121" s="125"/>
      <c r="G121" s="131"/>
      <c r="H121" s="92"/>
      <c r="I121" s="19"/>
      <c r="J121" s="142"/>
      <c r="K121" s="142"/>
      <c r="L121" s="220" t="str">
        <f t="shared" si="18"/>
        <v/>
      </c>
      <c r="M121" s="78">
        <f t="shared" si="19"/>
        <v>0</v>
      </c>
      <c r="N121" s="78">
        <f t="shared" si="19"/>
        <v>0</v>
      </c>
      <c r="O121" s="78">
        <f t="shared" si="20"/>
        <v>0</v>
      </c>
      <c r="P121" s="78" t="str">
        <f t="shared" si="21"/>
        <v>Factor de Emisión</v>
      </c>
      <c r="Q121" s="166">
        <f t="shared" si="22"/>
        <v>0</v>
      </c>
      <c r="R121" s="167">
        <f t="shared" si="23"/>
        <v>0</v>
      </c>
      <c r="S121" s="78">
        <f>Q121+R121*Hoja1!$C$19</f>
        <v>0</v>
      </c>
      <c r="AE121" s="94">
        <f t="shared" si="15"/>
        <v>0</v>
      </c>
      <c r="AF121" s="94">
        <f t="shared" si="15"/>
        <v>0</v>
      </c>
      <c r="AG121" s="94">
        <f t="shared" si="16"/>
        <v>0</v>
      </c>
      <c r="AH121" s="94">
        <f t="shared" si="17"/>
        <v>0</v>
      </c>
      <c r="AI121" s="94" t="str">
        <f t="shared" si="24"/>
        <v>Factor de Emisión</v>
      </c>
      <c r="AJ121" s="94">
        <f t="shared" si="25"/>
        <v>0</v>
      </c>
      <c r="AK121" s="94">
        <f t="shared" si="26"/>
        <v>0</v>
      </c>
      <c r="AL121" s="94">
        <f t="shared" si="27"/>
        <v>0</v>
      </c>
      <c r="AM121" s="143">
        <f t="shared" si="28"/>
        <v>0</v>
      </c>
      <c r="AN121" s="143">
        <f>IF(J121="",AM121*'Fraccion masica'!$AB$36,J121*AM121)</f>
        <v>0</v>
      </c>
      <c r="AO121" s="143">
        <f>IF(K121="",AM121*'Fraccion masica'!$AB$35,K121*AM121)</f>
        <v>0</v>
      </c>
      <c r="AP121" s="147">
        <f>IFERROR(AN121*Hoja1!$C$24/Hoja1!$C$25/Hoja1!$C$26*16.04/1000000,0)</f>
        <v>0</v>
      </c>
      <c r="AQ121" s="148">
        <f>IFERROR(AO121*Hoja1!$C$24/Hoja1!$C$25/Hoja1!$C$26*44.01/1000000,0)</f>
        <v>0</v>
      </c>
    </row>
    <row r="122" spans="2:43" x14ac:dyDescent="0.75">
      <c r="B122" s="52"/>
      <c r="C122" s="52"/>
      <c r="D122" s="52"/>
      <c r="E122" s="125"/>
      <c r="F122" s="125"/>
      <c r="G122" s="131"/>
      <c r="H122" s="92"/>
      <c r="I122" s="19"/>
      <c r="J122" s="142"/>
      <c r="K122" s="142"/>
      <c r="L122" s="220" t="str">
        <f t="shared" si="18"/>
        <v/>
      </c>
      <c r="M122" s="78">
        <f t="shared" si="19"/>
        <v>0</v>
      </c>
      <c r="N122" s="78">
        <f t="shared" si="19"/>
        <v>0</v>
      </c>
      <c r="O122" s="78">
        <f t="shared" si="20"/>
        <v>0</v>
      </c>
      <c r="P122" s="78" t="str">
        <f t="shared" si="21"/>
        <v>Factor de Emisión</v>
      </c>
      <c r="Q122" s="166">
        <f t="shared" si="22"/>
        <v>0</v>
      </c>
      <c r="R122" s="167">
        <f t="shared" si="23"/>
        <v>0</v>
      </c>
      <c r="S122" s="78">
        <f>Q122+R122*Hoja1!$C$19</f>
        <v>0</v>
      </c>
      <c r="AE122" s="94">
        <f t="shared" si="15"/>
        <v>0</v>
      </c>
      <c r="AF122" s="94">
        <f t="shared" si="15"/>
        <v>0</v>
      </c>
      <c r="AG122" s="94">
        <f t="shared" si="16"/>
        <v>0</v>
      </c>
      <c r="AH122" s="94">
        <f t="shared" si="17"/>
        <v>0</v>
      </c>
      <c r="AI122" s="94" t="str">
        <f t="shared" si="24"/>
        <v>Factor de Emisión</v>
      </c>
      <c r="AJ122" s="94">
        <f t="shared" si="25"/>
        <v>0</v>
      </c>
      <c r="AK122" s="94">
        <f t="shared" si="26"/>
        <v>0</v>
      </c>
      <c r="AL122" s="94">
        <f t="shared" si="27"/>
        <v>0</v>
      </c>
      <c r="AM122" s="143">
        <f t="shared" si="28"/>
        <v>0</v>
      </c>
      <c r="AN122" s="143">
        <f>IF(J122="",AM122*'Fraccion masica'!$AB$36,J122*AM122)</f>
        <v>0</v>
      </c>
      <c r="AO122" s="143">
        <f>IF(K122="",AM122*'Fraccion masica'!$AB$35,K122*AM122)</f>
        <v>0</v>
      </c>
      <c r="AP122" s="147">
        <f>IFERROR(AN122*Hoja1!$C$24/Hoja1!$C$25/Hoja1!$C$26*16.04/1000000,0)</f>
        <v>0</v>
      </c>
      <c r="AQ122" s="148">
        <f>IFERROR(AO122*Hoja1!$C$24/Hoja1!$C$25/Hoja1!$C$26*44.01/1000000,0)</f>
        <v>0</v>
      </c>
    </row>
    <row r="123" spans="2:43" x14ac:dyDescent="0.75">
      <c r="B123" s="52"/>
      <c r="C123" s="52"/>
      <c r="D123" s="52"/>
      <c r="E123" s="125"/>
      <c r="F123" s="125"/>
      <c r="G123" s="131"/>
      <c r="H123" s="92"/>
      <c r="I123" s="19"/>
      <c r="J123" s="142"/>
      <c r="K123" s="142"/>
      <c r="L123" s="220" t="str">
        <f t="shared" si="18"/>
        <v/>
      </c>
      <c r="M123" s="78">
        <f t="shared" si="19"/>
        <v>0</v>
      </c>
      <c r="N123" s="78">
        <f t="shared" si="19"/>
        <v>0</v>
      </c>
      <c r="O123" s="78">
        <f t="shared" si="20"/>
        <v>0</v>
      </c>
      <c r="P123" s="78" t="str">
        <f t="shared" si="21"/>
        <v>Factor de Emisión</v>
      </c>
      <c r="Q123" s="166">
        <f t="shared" si="22"/>
        <v>0</v>
      </c>
      <c r="R123" s="167">
        <f t="shared" si="23"/>
        <v>0</v>
      </c>
      <c r="S123" s="78">
        <f>Q123+R123*Hoja1!$C$19</f>
        <v>0</v>
      </c>
      <c r="AE123" s="94">
        <f t="shared" si="15"/>
        <v>0</v>
      </c>
      <c r="AF123" s="94">
        <f t="shared" si="15"/>
        <v>0</v>
      </c>
      <c r="AG123" s="94">
        <f t="shared" si="16"/>
        <v>0</v>
      </c>
      <c r="AH123" s="94">
        <f t="shared" si="17"/>
        <v>0</v>
      </c>
      <c r="AI123" s="94" t="str">
        <f t="shared" si="24"/>
        <v>Factor de Emisión</v>
      </c>
      <c r="AJ123" s="94">
        <f t="shared" si="25"/>
        <v>0</v>
      </c>
      <c r="AK123" s="94">
        <f t="shared" si="26"/>
        <v>0</v>
      </c>
      <c r="AL123" s="94">
        <f t="shared" si="27"/>
        <v>0</v>
      </c>
      <c r="AM123" s="143">
        <f t="shared" si="28"/>
        <v>0</v>
      </c>
      <c r="AN123" s="143">
        <f>IF(J123="",AM123*'Fraccion masica'!$AB$36,J123*AM123)</f>
        <v>0</v>
      </c>
      <c r="AO123" s="143">
        <f>IF(K123="",AM123*'Fraccion masica'!$AB$35,K123*AM123)</f>
        <v>0</v>
      </c>
      <c r="AP123" s="147">
        <f>IFERROR(AN123*Hoja1!$C$24/Hoja1!$C$25/Hoja1!$C$26*16.04/1000000,0)</f>
        <v>0</v>
      </c>
      <c r="AQ123" s="148">
        <f>IFERROR(AO123*Hoja1!$C$24/Hoja1!$C$25/Hoja1!$C$26*44.01/1000000,0)</f>
        <v>0</v>
      </c>
    </row>
    <row r="124" spans="2:43" x14ac:dyDescent="0.75">
      <c r="B124" s="52"/>
      <c r="C124" s="52"/>
      <c r="D124" s="52"/>
      <c r="E124" s="125"/>
      <c r="F124" s="125"/>
      <c r="G124" s="131"/>
      <c r="H124" s="92"/>
      <c r="I124" s="19"/>
      <c r="J124" s="142"/>
      <c r="K124" s="142"/>
      <c r="L124" s="220" t="str">
        <f t="shared" si="18"/>
        <v/>
      </c>
      <c r="M124" s="78">
        <f t="shared" si="19"/>
        <v>0</v>
      </c>
      <c r="N124" s="78">
        <f t="shared" si="19"/>
        <v>0</v>
      </c>
      <c r="O124" s="78">
        <f t="shared" si="20"/>
        <v>0</v>
      </c>
      <c r="P124" s="78" t="str">
        <f t="shared" si="21"/>
        <v>Factor de Emisión</v>
      </c>
      <c r="Q124" s="166">
        <f t="shared" si="22"/>
        <v>0</v>
      </c>
      <c r="R124" s="167">
        <f t="shared" si="23"/>
        <v>0</v>
      </c>
      <c r="S124" s="78">
        <f>Q124+R124*Hoja1!$C$19</f>
        <v>0</v>
      </c>
      <c r="AE124" s="94">
        <f t="shared" si="15"/>
        <v>0</v>
      </c>
      <c r="AF124" s="94">
        <f t="shared" si="15"/>
        <v>0</v>
      </c>
      <c r="AG124" s="94">
        <f t="shared" si="16"/>
        <v>0</v>
      </c>
      <c r="AH124" s="94">
        <f t="shared" si="17"/>
        <v>0</v>
      </c>
      <c r="AI124" s="94" t="str">
        <f t="shared" si="24"/>
        <v>Factor de Emisión</v>
      </c>
      <c r="AJ124" s="94">
        <f t="shared" si="25"/>
        <v>0</v>
      </c>
      <c r="AK124" s="94">
        <f t="shared" si="26"/>
        <v>0</v>
      </c>
      <c r="AL124" s="94">
        <f t="shared" si="27"/>
        <v>0</v>
      </c>
      <c r="AM124" s="143">
        <f t="shared" si="28"/>
        <v>0</v>
      </c>
      <c r="AN124" s="143">
        <f>IF(J124="",AM124*'Fraccion masica'!$AB$36,J124*AM124)</f>
        <v>0</v>
      </c>
      <c r="AO124" s="143">
        <f>IF(K124="",AM124*'Fraccion masica'!$AB$35,K124*AM124)</f>
        <v>0</v>
      </c>
      <c r="AP124" s="147">
        <f>IFERROR(AN124*Hoja1!$C$24/Hoja1!$C$25/Hoja1!$C$26*16.04/1000000,0)</f>
        <v>0</v>
      </c>
      <c r="AQ124" s="148">
        <f>IFERROR(AO124*Hoja1!$C$24/Hoja1!$C$25/Hoja1!$C$26*44.01/1000000,0)</f>
        <v>0</v>
      </c>
    </row>
    <row r="125" spans="2:43" x14ac:dyDescent="0.75">
      <c r="B125" s="52"/>
      <c r="C125" s="52"/>
      <c r="D125" s="52"/>
      <c r="E125" s="125"/>
      <c r="F125" s="125"/>
      <c r="G125" s="131"/>
      <c r="H125" s="92"/>
      <c r="I125" s="19"/>
      <c r="J125" s="142"/>
      <c r="K125" s="142"/>
      <c r="L125" s="220" t="str">
        <f t="shared" si="18"/>
        <v/>
      </c>
      <c r="M125" s="78">
        <f t="shared" si="19"/>
        <v>0</v>
      </c>
      <c r="N125" s="78">
        <f t="shared" si="19"/>
        <v>0</v>
      </c>
      <c r="O125" s="78">
        <f t="shared" si="20"/>
        <v>0</v>
      </c>
      <c r="P125" s="78" t="str">
        <f t="shared" si="21"/>
        <v>Factor de Emisión</v>
      </c>
      <c r="Q125" s="166">
        <f t="shared" si="22"/>
        <v>0</v>
      </c>
      <c r="R125" s="167">
        <f t="shared" si="23"/>
        <v>0</v>
      </c>
      <c r="S125" s="78">
        <f>Q125+R125*Hoja1!$C$19</f>
        <v>0</v>
      </c>
      <c r="AE125" s="94">
        <f t="shared" si="15"/>
        <v>0</v>
      </c>
      <c r="AF125" s="94">
        <f t="shared" si="15"/>
        <v>0</v>
      </c>
      <c r="AG125" s="94">
        <f t="shared" si="16"/>
        <v>0</v>
      </c>
      <c r="AH125" s="94">
        <f t="shared" si="17"/>
        <v>0</v>
      </c>
      <c r="AI125" s="94" t="str">
        <f t="shared" si="24"/>
        <v>Factor de Emisión</v>
      </c>
      <c r="AJ125" s="94">
        <f t="shared" si="25"/>
        <v>0</v>
      </c>
      <c r="AK125" s="94">
        <f t="shared" si="26"/>
        <v>0</v>
      </c>
      <c r="AL125" s="94">
        <f t="shared" si="27"/>
        <v>0</v>
      </c>
      <c r="AM125" s="143">
        <f t="shared" si="28"/>
        <v>0</v>
      </c>
      <c r="AN125" s="143">
        <f>IF(J125="",AM125*'Fraccion masica'!$AB$36,J125*AM125)</f>
        <v>0</v>
      </c>
      <c r="AO125" s="143">
        <f>IF(K125="",AM125*'Fraccion masica'!$AB$35,K125*AM125)</f>
        <v>0</v>
      </c>
      <c r="AP125" s="147">
        <f>IFERROR(AN125*Hoja1!$C$24/Hoja1!$C$25/Hoja1!$C$26*16.04/1000000,0)</f>
        <v>0</v>
      </c>
      <c r="AQ125" s="148">
        <f>IFERROR(AO125*Hoja1!$C$24/Hoja1!$C$25/Hoja1!$C$26*44.01/1000000,0)</f>
        <v>0</v>
      </c>
    </row>
    <row r="126" spans="2:43" x14ac:dyDescent="0.75">
      <c r="B126" s="52"/>
      <c r="C126" s="52"/>
      <c r="D126" s="52"/>
      <c r="E126" s="125"/>
      <c r="F126" s="125"/>
      <c r="G126" s="131"/>
      <c r="H126" s="92"/>
      <c r="I126" s="19"/>
      <c r="J126" s="142"/>
      <c r="K126" s="142"/>
      <c r="L126" s="220" t="str">
        <f t="shared" si="18"/>
        <v/>
      </c>
      <c r="M126" s="78">
        <f t="shared" si="19"/>
        <v>0</v>
      </c>
      <c r="N126" s="78">
        <f t="shared" si="19"/>
        <v>0</v>
      </c>
      <c r="O126" s="78">
        <f t="shared" si="20"/>
        <v>0</v>
      </c>
      <c r="P126" s="78" t="str">
        <f t="shared" si="21"/>
        <v>Factor de Emisión</v>
      </c>
      <c r="Q126" s="166">
        <f t="shared" si="22"/>
        <v>0</v>
      </c>
      <c r="R126" s="167">
        <f t="shared" si="23"/>
        <v>0</v>
      </c>
      <c r="S126" s="78">
        <f>Q126+R126*Hoja1!$C$19</f>
        <v>0</v>
      </c>
      <c r="AE126" s="94">
        <f t="shared" si="15"/>
        <v>0</v>
      </c>
      <c r="AF126" s="94">
        <f t="shared" si="15"/>
        <v>0</v>
      </c>
      <c r="AG126" s="94">
        <f t="shared" si="16"/>
        <v>0</v>
      </c>
      <c r="AH126" s="94">
        <f t="shared" si="17"/>
        <v>0</v>
      </c>
      <c r="AI126" s="94" t="str">
        <f t="shared" si="24"/>
        <v>Factor de Emisión</v>
      </c>
      <c r="AJ126" s="94">
        <f t="shared" si="25"/>
        <v>0</v>
      </c>
      <c r="AK126" s="94">
        <f t="shared" si="26"/>
        <v>0</v>
      </c>
      <c r="AL126" s="94">
        <f t="shared" si="27"/>
        <v>0</v>
      </c>
      <c r="AM126" s="143">
        <f t="shared" si="28"/>
        <v>0</v>
      </c>
      <c r="AN126" s="143">
        <f>IF(J126="",AM126*'Fraccion masica'!$AB$36,J126*AM126)</f>
        <v>0</v>
      </c>
      <c r="AO126" s="143">
        <f>IF(K126="",AM126*'Fraccion masica'!$AB$35,K126*AM126)</f>
        <v>0</v>
      </c>
      <c r="AP126" s="147">
        <f>IFERROR(AN126*Hoja1!$C$24/Hoja1!$C$25/Hoja1!$C$26*16.04/1000000,0)</f>
        <v>0</v>
      </c>
      <c r="AQ126" s="148">
        <f>IFERROR(AO126*Hoja1!$C$24/Hoja1!$C$25/Hoja1!$C$26*44.01/1000000,0)</f>
        <v>0</v>
      </c>
    </row>
    <row r="127" spans="2:43" x14ac:dyDescent="0.75">
      <c r="B127" s="52"/>
      <c r="C127" s="52"/>
      <c r="D127" s="52"/>
      <c r="E127" s="125"/>
      <c r="F127" s="125"/>
      <c r="G127" s="131"/>
      <c r="H127" s="92"/>
      <c r="I127" s="19"/>
      <c r="J127" s="142"/>
      <c r="K127" s="142"/>
      <c r="L127" s="220" t="str">
        <f t="shared" si="18"/>
        <v/>
      </c>
      <c r="M127" s="78">
        <f t="shared" si="19"/>
        <v>0</v>
      </c>
      <c r="N127" s="78">
        <f t="shared" si="19"/>
        <v>0</v>
      </c>
      <c r="O127" s="78">
        <f t="shared" si="20"/>
        <v>0</v>
      </c>
      <c r="P127" s="78" t="str">
        <f t="shared" si="21"/>
        <v>Factor de Emisión</v>
      </c>
      <c r="Q127" s="166">
        <f t="shared" si="22"/>
        <v>0</v>
      </c>
      <c r="R127" s="167">
        <f t="shared" si="23"/>
        <v>0</v>
      </c>
      <c r="S127" s="78">
        <f>Q127+R127*Hoja1!$C$19</f>
        <v>0</v>
      </c>
      <c r="AE127" s="94">
        <f t="shared" si="15"/>
        <v>0</v>
      </c>
      <c r="AF127" s="94">
        <f t="shared" si="15"/>
        <v>0</v>
      </c>
      <c r="AG127" s="94">
        <f t="shared" si="16"/>
        <v>0</v>
      </c>
      <c r="AH127" s="94">
        <f t="shared" si="17"/>
        <v>0</v>
      </c>
      <c r="AI127" s="94" t="str">
        <f t="shared" si="24"/>
        <v>Factor de Emisión</v>
      </c>
      <c r="AJ127" s="94">
        <f t="shared" si="25"/>
        <v>0</v>
      </c>
      <c r="AK127" s="94">
        <f t="shared" si="26"/>
        <v>0</v>
      </c>
      <c r="AL127" s="94">
        <f t="shared" si="27"/>
        <v>0</v>
      </c>
      <c r="AM127" s="143">
        <f t="shared" si="28"/>
        <v>0</v>
      </c>
      <c r="AN127" s="143">
        <f>IF(J127="",AM127*'Fraccion masica'!$AB$36,J127*AM127)</f>
        <v>0</v>
      </c>
      <c r="AO127" s="143">
        <f>IF(K127="",AM127*'Fraccion masica'!$AB$35,K127*AM127)</f>
        <v>0</v>
      </c>
      <c r="AP127" s="147">
        <f>IFERROR(AN127*Hoja1!$C$24/Hoja1!$C$25/Hoja1!$C$26*16.04/1000000,0)</f>
        <v>0</v>
      </c>
      <c r="AQ127" s="148">
        <f>IFERROR(AO127*Hoja1!$C$24/Hoja1!$C$25/Hoja1!$C$26*44.01/1000000,0)</f>
        <v>0</v>
      </c>
    </row>
    <row r="128" spans="2:43" x14ac:dyDescent="0.75">
      <c r="B128" s="52"/>
      <c r="C128" s="52"/>
      <c r="D128" s="52"/>
      <c r="E128" s="125"/>
      <c r="F128" s="125"/>
      <c r="G128" s="131"/>
      <c r="H128" s="92"/>
      <c r="I128" s="19"/>
      <c r="J128" s="142"/>
      <c r="K128" s="142"/>
      <c r="L128" s="220" t="str">
        <f t="shared" si="18"/>
        <v/>
      </c>
      <c r="M128" s="78">
        <f t="shared" si="19"/>
        <v>0</v>
      </c>
      <c r="N128" s="78">
        <f t="shared" si="19"/>
        <v>0</v>
      </c>
      <c r="O128" s="78">
        <f t="shared" si="20"/>
        <v>0</v>
      </c>
      <c r="P128" s="78" t="str">
        <f t="shared" si="21"/>
        <v>Factor de Emisión</v>
      </c>
      <c r="Q128" s="166">
        <f t="shared" si="22"/>
        <v>0</v>
      </c>
      <c r="R128" s="167">
        <f t="shared" si="23"/>
        <v>0</v>
      </c>
      <c r="S128" s="78">
        <f>Q128+R128*Hoja1!$C$19</f>
        <v>0</v>
      </c>
      <c r="AE128" s="94">
        <f t="shared" si="15"/>
        <v>0</v>
      </c>
      <c r="AF128" s="94">
        <f t="shared" si="15"/>
        <v>0</v>
      </c>
      <c r="AG128" s="94">
        <f t="shared" si="16"/>
        <v>0</v>
      </c>
      <c r="AH128" s="94">
        <f t="shared" si="17"/>
        <v>0</v>
      </c>
      <c r="AI128" s="94" t="str">
        <f t="shared" si="24"/>
        <v>Factor de Emisión</v>
      </c>
      <c r="AJ128" s="94">
        <f t="shared" si="25"/>
        <v>0</v>
      </c>
      <c r="AK128" s="94">
        <f t="shared" si="26"/>
        <v>0</v>
      </c>
      <c r="AL128" s="94">
        <f t="shared" si="27"/>
        <v>0</v>
      </c>
      <c r="AM128" s="143">
        <f t="shared" si="28"/>
        <v>0</v>
      </c>
      <c r="AN128" s="143">
        <f>IF(J128="",AM128*'Fraccion masica'!$AB$36,J128*AM128)</f>
        <v>0</v>
      </c>
      <c r="AO128" s="143">
        <f>IF(K128="",AM128*'Fraccion masica'!$AB$35,K128*AM128)</f>
        <v>0</v>
      </c>
      <c r="AP128" s="147">
        <f>IFERROR(AN128*Hoja1!$C$24/Hoja1!$C$25/Hoja1!$C$26*16.04/1000000,0)</f>
        <v>0</v>
      </c>
      <c r="AQ128" s="148">
        <f>IFERROR(AO128*Hoja1!$C$24/Hoja1!$C$25/Hoja1!$C$26*44.01/1000000,0)</f>
        <v>0</v>
      </c>
    </row>
    <row r="129" spans="31:43" x14ac:dyDescent="0.75">
      <c r="AE129" s="15">
        <f t="shared" si="15"/>
        <v>0</v>
      </c>
      <c r="AF129" s="15">
        <f t="shared" si="15"/>
        <v>0</v>
      </c>
      <c r="AG129" s="15">
        <f t="shared" si="16"/>
        <v>0</v>
      </c>
      <c r="AH129" s="15">
        <f t="shared" si="17"/>
        <v>0</v>
      </c>
      <c r="AI129" s="94" t="str">
        <f t="shared" si="24"/>
        <v>Factor de Emisión</v>
      </c>
      <c r="AJ129" s="94">
        <f t="shared" si="25"/>
        <v>0</v>
      </c>
      <c r="AK129" s="94">
        <f t="shared" si="26"/>
        <v>0</v>
      </c>
      <c r="AL129" s="94">
        <f t="shared" si="27"/>
        <v>0</v>
      </c>
      <c r="AM129" s="20">
        <f t="shared" si="28"/>
        <v>0</v>
      </c>
      <c r="AN129" s="20">
        <f>IF(J129="",AM129*'Fraccion masica'!$AB$36,J129*AM129)</f>
        <v>0</v>
      </c>
      <c r="AO129" s="20">
        <f>IF(K129="",AM129*'Fraccion masica'!$AB$35,K129*AM129)</f>
        <v>0</v>
      </c>
      <c r="AP129" s="186">
        <f>IFERROR(AN129*Hoja1!$C$24/Hoja1!$C$25/Hoja1!$C$26*16.04/1000000,0)</f>
        <v>0</v>
      </c>
      <c r="AQ129" s="187">
        <f>IFERROR(AO129*Hoja1!$C$24/Hoja1!$C$25/Hoja1!$C$26*44.01/1000000,0)</f>
        <v>0</v>
      </c>
    </row>
    <row r="132" spans="31:43" x14ac:dyDescent="0.75">
      <c r="AF132" s="404" t="s">
        <v>743</v>
      </c>
      <c r="AG132" s="413" t="s">
        <v>725</v>
      </c>
      <c r="AH132" s="404" t="s">
        <v>293</v>
      </c>
      <c r="AI132" s="404" t="s">
        <v>738</v>
      </c>
      <c r="AJ132" s="404" t="s">
        <v>294</v>
      </c>
      <c r="AK132" s="404" t="s">
        <v>295</v>
      </c>
      <c r="AL132" s="404" t="s">
        <v>296</v>
      </c>
      <c r="AM132" s="404" t="s">
        <v>297</v>
      </c>
    </row>
    <row r="133" spans="31:43" x14ac:dyDescent="0.75">
      <c r="AF133" s="404"/>
      <c r="AG133" s="414"/>
      <c r="AH133" s="404"/>
      <c r="AI133" s="404"/>
      <c r="AJ133" s="404"/>
      <c r="AK133" s="404"/>
      <c r="AL133" s="404"/>
      <c r="AM133" s="404"/>
    </row>
    <row r="134" spans="31:43" x14ac:dyDescent="0.75">
      <c r="AF134" s="38" t="s">
        <v>498</v>
      </c>
      <c r="AG134" s="222" t="s">
        <v>586</v>
      </c>
      <c r="AH134" s="52">
        <f>SUMIFS(M$45:M$128,$L$45:$L$128,"="&amp;$AF134,$P$45:$P$128,"="&amp;$AG134)</f>
        <v>0</v>
      </c>
      <c r="AI134" s="52">
        <f t="shared" ref="AI134:AJ134" si="29">SUMIFS(N$45:N$128,$L$45:$L$128,"="&amp;$AF134,$P$45:$P$128,"="&amp;$AG134)</f>
        <v>0</v>
      </c>
      <c r="AJ134" s="52">
        <f t="shared" si="29"/>
        <v>0</v>
      </c>
      <c r="AK134" s="52">
        <f>SUMIFS(Q$45:Q$128,$L$45:$L$128,"="&amp;$AF134,$P$45:$P$128,"="&amp;$AG134)</f>
        <v>0</v>
      </c>
      <c r="AL134" s="52">
        <f t="shared" ref="AL134:AM134" si="30">SUMIFS(R$45:R$128,$L$45:$L$128,"="&amp;$AF134,$P$45:$P$128,"="&amp;$AG134)</f>
        <v>0</v>
      </c>
      <c r="AM134" s="52">
        <f t="shared" si="30"/>
        <v>0</v>
      </c>
    </row>
    <row r="135" spans="31:43" x14ac:dyDescent="0.75">
      <c r="AF135" s="38" t="str">
        <f t="shared" ref="AF135:AF136" si="31">AF134</f>
        <v>Enero</v>
      </c>
      <c r="AG135" s="222" t="s">
        <v>750</v>
      </c>
      <c r="AH135" s="52">
        <f t="shared" ref="AH135:AH169" si="32">SUMIFS(M$45:M$128,$L$45:$L$128,"="&amp;$AF135,$P$45:$P$128,"="&amp;$AG135)</f>
        <v>0</v>
      </c>
      <c r="AI135" s="52">
        <f t="shared" ref="AI135:AI169" si="33">SUMIFS(N$45:N$128,$L$45:$L$128,"="&amp;$AF135,$P$45:$P$128,"="&amp;$AG135)</f>
        <v>0</v>
      </c>
      <c r="AJ135" s="52">
        <f t="shared" ref="AJ135:AJ169" si="34">SUMIFS(O$45:O$128,$L$45:$L$128,"="&amp;$AF135,$P$45:$P$128,"="&amp;$AG135)</f>
        <v>0</v>
      </c>
      <c r="AK135" s="52">
        <f t="shared" ref="AK135:AK169" si="35">SUMIFS(Q$45:Q$128,$L$45:$L$128,"="&amp;$AF135,$P$45:$P$128,"="&amp;$AG135)</f>
        <v>0</v>
      </c>
      <c r="AL135" s="52">
        <f t="shared" ref="AL135:AL169" si="36">SUMIFS(R$45:R$128,$L$45:$L$128,"="&amp;$AF135,$P$45:$P$128,"="&amp;$AG135)</f>
        <v>0</v>
      </c>
      <c r="AM135" s="52">
        <f t="shared" ref="AM135:AM169" si="37">SUMIFS(S$45:S$128,$L$45:$L$128,"="&amp;$AF135,$P$45:$P$128,"="&amp;$AG135)</f>
        <v>0</v>
      </c>
    </row>
    <row r="136" spans="31:43" x14ac:dyDescent="0.75">
      <c r="AF136" s="38" t="str">
        <f t="shared" si="31"/>
        <v>Enero</v>
      </c>
      <c r="AG136" s="222" t="s">
        <v>749</v>
      </c>
      <c r="AH136" s="52">
        <f t="shared" si="32"/>
        <v>23720</v>
      </c>
      <c r="AI136" s="52">
        <f t="shared" si="33"/>
        <v>0</v>
      </c>
      <c r="AJ136" s="52">
        <f t="shared" si="34"/>
        <v>94880</v>
      </c>
      <c r="AK136" s="52">
        <f t="shared" si="35"/>
        <v>0.45117804397696487</v>
      </c>
      <c r="AL136" s="52">
        <f t="shared" si="36"/>
        <v>0.45117804397696482</v>
      </c>
      <c r="AM136" s="52">
        <f t="shared" si="37"/>
        <v>13.08416327533198</v>
      </c>
    </row>
    <row r="137" spans="31:43" x14ac:dyDescent="0.75">
      <c r="AF137" s="38" t="s">
        <v>499</v>
      </c>
      <c r="AG137" s="222" t="s">
        <v>586</v>
      </c>
      <c r="AH137" s="52">
        <f t="shared" si="32"/>
        <v>0</v>
      </c>
      <c r="AI137" s="52">
        <f t="shared" si="33"/>
        <v>0</v>
      </c>
      <c r="AJ137" s="52">
        <f t="shared" si="34"/>
        <v>0</v>
      </c>
      <c r="AK137" s="52">
        <f t="shared" si="35"/>
        <v>0</v>
      </c>
      <c r="AL137" s="52">
        <f t="shared" si="36"/>
        <v>0</v>
      </c>
      <c r="AM137" s="52">
        <f t="shared" si="37"/>
        <v>0</v>
      </c>
    </row>
    <row r="138" spans="31:43" x14ac:dyDescent="0.75">
      <c r="AF138" s="38" t="str">
        <f t="shared" ref="AF138:AF139" si="38">AF137</f>
        <v>Febrero</v>
      </c>
      <c r="AG138" s="222" t="s">
        <v>750</v>
      </c>
      <c r="AH138" s="52">
        <f t="shared" si="32"/>
        <v>0</v>
      </c>
      <c r="AI138" s="52">
        <f t="shared" si="33"/>
        <v>0</v>
      </c>
      <c r="AJ138" s="52">
        <f t="shared" si="34"/>
        <v>0</v>
      </c>
      <c r="AK138" s="52">
        <f t="shared" si="35"/>
        <v>0</v>
      </c>
      <c r="AL138" s="52">
        <f t="shared" si="36"/>
        <v>0</v>
      </c>
      <c r="AM138" s="52">
        <f t="shared" si="37"/>
        <v>0</v>
      </c>
    </row>
    <row r="139" spans="31:43" x14ac:dyDescent="0.75">
      <c r="AF139" s="38" t="str">
        <f t="shared" si="38"/>
        <v>Febrero</v>
      </c>
      <c r="AG139" s="222" t="s">
        <v>749</v>
      </c>
      <c r="AH139" s="52">
        <f t="shared" si="32"/>
        <v>23720</v>
      </c>
      <c r="AI139" s="52">
        <f t="shared" si="33"/>
        <v>0</v>
      </c>
      <c r="AJ139" s="52">
        <f t="shared" si="34"/>
        <v>94880</v>
      </c>
      <c r="AK139" s="52">
        <f t="shared" si="35"/>
        <v>0.45117804397696487</v>
      </c>
      <c r="AL139" s="52">
        <f t="shared" si="36"/>
        <v>0.45117804397696482</v>
      </c>
      <c r="AM139" s="52">
        <f t="shared" si="37"/>
        <v>13.08416327533198</v>
      </c>
    </row>
    <row r="140" spans="31:43" x14ac:dyDescent="0.75">
      <c r="AF140" s="38" t="s">
        <v>500</v>
      </c>
      <c r="AG140" s="222" t="s">
        <v>586</v>
      </c>
      <c r="AH140" s="52">
        <f t="shared" si="32"/>
        <v>0</v>
      </c>
      <c r="AI140" s="52">
        <f t="shared" si="33"/>
        <v>0</v>
      </c>
      <c r="AJ140" s="52">
        <f t="shared" si="34"/>
        <v>0</v>
      </c>
      <c r="AK140" s="52">
        <f t="shared" si="35"/>
        <v>0</v>
      </c>
      <c r="AL140" s="52">
        <f t="shared" si="36"/>
        <v>0</v>
      </c>
      <c r="AM140" s="52">
        <f t="shared" si="37"/>
        <v>0</v>
      </c>
    </row>
    <row r="141" spans="31:43" x14ac:dyDescent="0.75">
      <c r="AF141" s="38" t="str">
        <f t="shared" ref="AF141:AF142" si="39">AF140</f>
        <v>Marzo</v>
      </c>
      <c r="AG141" s="222" t="s">
        <v>750</v>
      </c>
      <c r="AH141" s="52">
        <f t="shared" si="32"/>
        <v>0</v>
      </c>
      <c r="AI141" s="52">
        <f t="shared" si="33"/>
        <v>0</v>
      </c>
      <c r="AJ141" s="52">
        <f t="shared" si="34"/>
        <v>0</v>
      </c>
      <c r="AK141" s="52">
        <f t="shared" si="35"/>
        <v>0</v>
      </c>
      <c r="AL141" s="52">
        <f t="shared" si="36"/>
        <v>0</v>
      </c>
      <c r="AM141" s="52">
        <f t="shared" si="37"/>
        <v>0</v>
      </c>
    </row>
    <row r="142" spans="31:43" x14ac:dyDescent="0.75">
      <c r="AF142" s="38" t="str">
        <f t="shared" si="39"/>
        <v>Marzo</v>
      </c>
      <c r="AG142" s="222" t="s">
        <v>749</v>
      </c>
      <c r="AH142" s="52">
        <f t="shared" si="32"/>
        <v>7760</v>
      </c>
      <c r="AI142" s="52">
        <f t="shared" si="33"/>
        <v>0</v>
      </c>
      <c r="AJ142" s="52">
        <f t="shared" si="34"/>
        <v>31040</v>
      </c>
      <c r="AK142" s="52">
        <f t="shared" si="35"/>
        <v>0.14760293512905767</v>
      </c>
      <c r="AL142" s="52">
        <f t="shared" si="36"/>
        <v>0.14760293512905764</v>
      </c>
      <c r="AM142" s="52">
        <f t="shared" si="37"/>
        <v>4.2804851187426713</v>
      </c>
    </row>
    <row r="143" spans="31:43" x14ac:dyDescent="0.75">
      <c r="AF143" s="38" t="s">
        <v>501</v>
      </c>
      <c r="AG143" s="222" t="s">
        <v>586</v>
      </c>
      <c r="AH143" s="52">
        <f t="shared" si="32"/>
        <v>0</v>
      </c>
      <c r="AI143" s="52">
        <f t="shared" si="33"/>
        <v>0</v>
      </c>
      <c r="AJ143" s="52">
        <f t="shared" si="34"/>
        <v>0</v>
      </c>
      <c r="AK143" s="52">
        <f t="shared" si="35"/>
        <v>0</v>
      </c>
      <c r="AL143" s="52">
        <f t="shared" si="36"/>
        <v>0</v>
      </c>
      <c r="AM143" s="52">
        <f t="shared" si="37"/>
        <v>0</v>
      </c>
    </row>
    <row r="144" spans="31:43" x14ac:dyDescent="0.75">
      <c r="AF144" s="38" t="str">
        <f t="shared" ref="AF144:AF145" si="40">AF143</f>
        <v>Abril</v>
      </c>
      <c r="AG144" s="222" t="s">
        <v>750</v>
      </c>
      <c r="AH144" s="52">
        <f t="shared" si="32"/>
        <v>0</v>
      </c>
      <c r="AI144" s="52">
        <f t="shared" si="33"/>
        <v>0</v>
      </c>
      <c r="AJ144" s="52">
        <f t="shared" si="34"/>
        <v>0</v>
      </c>
      <c r="AK144" s="52">
        <f t="shared" si="35"/>
        <v>0</v>
      </c>
      <c r="AL144" s="52">
        <f t="shared" si="36"/>
        <v>0</v>
      </c>
      <c r="AM144" s="52">
        <f t="shared" si="37"/>
        <v>0</v>
      </c>
    </row>
    <row r="145" spans="32:39" x14ac:dyDescent="0.75">
      <c r="AF145" s="38" t="str">
        <f t="shared" si="40"/>
        <v>Abril</v>
      </c>
      <c r="AG145" s="222" t="s">
        <v>749</v>
      </c>
      <c r="AH145" s="52">
        <f t="shared" si="32"/>
        <v>7760</v>
      </c>
      <c r="AI145" s="52">
        <f t="shared" si="33"/>
        <v>0</v>
      </c>
      <c r="AJ145" s="52">
        <f t="shared" si="34"/>
        <v>31040</v>
      </c>
      <c r="AK145" s="52">
        <f t="shared" si="35"/>
        <v>0.14760293512905767</v>
      </c>
      <c r="AL145" s="52">
        <f t="shared" si="36"/>
        <v>0.14760293512905764</v>
      </c>
      <c r="AM145" s="52">
        <f t="shared" si="37"/>
        <v>4.2804851187426713</v>
      </c>
    </row>
    <row r="146" spans="32:39" x14ac:dyDescent="0.75">
      <c r="AF146" s="38" t="s">
        <v>502</v>
      </c>
      <c r="AG146" s="222" t="s">
        <v>586</v>
      </c>
      <c r="AH146" s="52">
        <f t="shared" si="32"/>
        <v>0</v>
      </c>
      <c r="AI146" s="52">
        <f t="shared" si="33"/>
        <v>0</v>
      </c>
      <c r="AJ146" s="52">
        <f t="shared" si="34"/>
        <v>0</v>
      </c>
      <c r="AK146" s="52">
        <f t="shared" si="35"/>
        <v>0</v>
      </c>
      <c r="AL146" s="52">
        <f t="shared" si="36"/>
        <v>0</v>
      </c>
      <c r="AM146" s="52">
        <f t="shared" si="37"/>
        <v>0</v>
      </c>
    </row>
    <row r="147" spans="32:39" x14ac:dyDescent="0.75">
      <c r="AF147" s="38" t="str">
        <f t="shared" ref="AF147:AF148" si="41">AF146</f>
        <v>Mayo</v>
      </c>
      <c r="AG147" s="222" t="s">
        <v>750</v>
      </c>
      <c r="AH147" s="52">
        <f t="shared" si="32"/>
        <v>0</v>
      </c>
      <c r="AI147" s="52">
        <f t="shared" si="33"/>
        <v>0</v>
      </c>
      <c r="AJ147" s="52">
        <f t="shared" si="34"/>
        <v>0</v>
      </c>
      <c r="AK147" s="52">
        <f t="shared" si="35"/>
        <v>0</v>
      </c>
      <c r="AL147" s="52">
        <f t="shared" si="36"/>
        <v>0</v>
      </c>
      <c r="AM147" s="52">
        <f t="shared" si="37"/>
        <v>0</v>
      </c>
    </row>
    <row r="148" spans="32:39" x14ac:dyDescent="0.75">
      <c r="AF148" s="38" t="str">
        <f t="shared" si="41"/>
        <v>Mayo</v>
      </c>
      <c r="AG148" s="222" t="s">
        <v>749</v>
      </c>
      <c r="AH148" s="52">
        <f t="shared" si="32"/>
        <v>7760</v>
      </c>
      <c r="AI148" s="52">
        <f t="shared" si="33"/>
        <v>0</v>
      </c>
      <c r="AJ148" s="52">
        <f t="shared" si="34"/>
        <v>31040</v>
      </c>
      <c r="AK148" s="52">
        <f t="shared" si="35"/>
        <v>0.14760293512905767</v>
      </c>
      <c r="AL148" s="52">
        <f t="shared" si="36"/>
        <v>0.14760293512905764</v>
      </c>
      <c r="AM148" s="52">
        <f t="shared" si="37"/>
        <v>4.2804851187426713</v>
      </c>
    </row>
    <row r="149" spans="32:39" x14ac:dyDescent="0.75">
      <c r="AF149" s="38" t="s">
        <v>503</v>
      </c>
      <c r="AG149" s="222" t="s">
        <v>586</v>
      </c>
      <c r="AH149" s="52">
        <f t="shared" si="32"/>
        <v>0</v>
      </c>
      <c r="AI149" s="52">
        <f t="shared" si="33"/>
        <v>200</v>
      </c>
      <c r="AJ149" s="52">
        <f t="shared" si="34"/>
        <v>1800</v>
      </c>
      <c r="AK149" s="52">
        <f t="shared" si="35"/>
        <v>8.5594485577417476E-3</v>
      </c>
      <c r="AL149" s="52">
        <f t="shared" si="36"/>
        <v>8.5594485577417459E-3</v>
      </c>
      <c r="AM149" s="52">
        <f t="shared" si="37"/>
        <v>0.24822400817451062</v>
      </c>
    </row>
    <row r="150" spans="32:39" x14ac:dyDescent="0.75">
      <c r="AF150" s="38" t="str">
        <f t="shared" ref="AF150:AF151" si="42">AF149</f>
        <v>Junio</v>
      </c>
      <c r="AG150" s="222" t="s">
        <v>750</v>
      </c>
      <c r="AH150" s="52">
        <f t="shared" si="32"/>
        <v>0</v>
      </c>
      <c r="AI150" s="52">
        <f t="shared" si="33"/>
        <v>0</v>
      </c>
      <c r="AJ150" s="52">
        <f t="shared" si="34"/>
        <v>0</v>
      </c>
      <c r="AK150" s="52">
        <f t="shared" si="35"/>
        <v>0</v>
      </c>
      <c r="AL150" s="52">
        <f t="shared" si="36"/>
        <v>0</v>
      </c>
      <c r="AM150" s="52">
        <f t="shared" si="37"/>
        <v>0</v>
      </c>
    </row>
    <row r="151" spans="32:39" x14ac:dyDescent="0.75">
      <c r="AF151" s="38" t="str">
        <f t="shared" si="42"/>
        <v>Junio</v>
      </c>
      <c r="AG151" s="222" t="s">
        <v>749</v>
      </c>
      <c r="AH151" s="52">
        <f t="shared" si="32"/>
        <v>0</v>
      </c>
      <c r="AI151" s="52">
        <f t="shared" si="33"/>
        <v>0</v>
      </c>
      <c r="AJ151" s="52">
        <f t="shared" si="34"/>
        <v>0</v>
      </c>
      <c r="AK151" s="52">
        <f t="shared" si="35"/>
        <v>0</v>
      </c>
      <c r="AL151" s="52">
        <f t="shared" si="36"/>
        <v>0</v>
      </c>
      <c r="AM151" s="52">
        <f t="shared" si="37"/>
        <v>0</v>
      </c>
    </row>
    <row r="152" spans="32:39" x14ac:dyDescent="0.75">
      <c r="AF152" s="38" t="s">
        <v>504</v>
      </c>
      <c r="AG152" s="222" t="s">
        <v>586</v>
      </c>
      <c r="AH152" s="52">
        <f t="shared" si="32"/>
        <v>0</v>
      </c>
      <c r="AI152" s="52">
        <f t="shared" si="33"/>
        <v>200</v>
      </c>
      <c r="AJ152" s="52">
        <f t="shared" si="34"/>
        <v>1800</v>
      </c>
      <c r="AK152" s="52">
        <f t="shared" si="35"/>
        <v>8.5594485577417476E-3</v>
      </c>
      <c r="AL152" s="52">
        <f t="shared" si="36"/>
        <v>8.5594485577417459E-3</v>
      </c>
      <c r="AM152" s="52">
        <f t="shared" si="37"/>
        <v>0.24822400817451062</v>
      </c>
    </row>
    <row r="153" spans="32:39" x14ac:dyDescent="0.75">
      <c r="AF153" s="38" t="str">
        <f t="shared" ref="AF153:AF154" si="43">AF152</f>
        <v>Julio</v>
      </c>
      <c r="AG153" s="222" t="s">
        <v>750</v>
      </c>
      <c r="AH153" s="52">
        <f t="shared" si="32"/>
        <v>0</v>
      </c>
      <c r="AI153" s="52">
        <f t="shared" si="33"/>
        <v>0</v>
      </c>
      <c r="AJ153" s="52">
        <f t="shared" si="34"/>
        <v>0</v>
      </c>
      <c r="AK153" s="52">
        <f t="shared" si="35"/>
        <v>0</v>
      </c>
      <c r="AL153" s="52">
        <f t="shared" si="36"/>
        <v>0</v>
      </c>
      <c r="AM153" s="52">
        <f t="shared" si="37"/>
        <v>0</v>
      </c>
    </row>
    <row r="154" spans="32:39" x14ac:dyDescent="0.75">
      <c r="AF154" s="38" t="str">
        <f t="shared" si="43"/>
        <v>Julio</v>
      </c>
      <c r="AG154" s="222" t="s">
        <v>749</v>
      </c>
      <c r="AH154" s="52">
        <f t="shared" si="32"/>
        <v>0</v>
      </c>
      <c r="AI154" s="52">
        <f t="shared" si="33"/>
        <v>0</v>
      </c>
      <c r="AJ154" s="52">
        <f t="shared" si="34"/>
        <v>0</v>
      </c>
      <c r="AK154" s="52">
        <f t="shared" si="35"/>
        <v>0</v>
      </c>
      <c r="AL154" s="52">
        <f t="shared" si="36"/>
        <v>0</v>
      </c>
      <c r="AM154" s="52">
        <f t="shared" si="37"/>
        <v>0</v>
      </c>
    </row>
    <row r="155" spans="32:39" x14ac:dyDescent="0.75">
      <c r="AF155" s="38" t="s">
        <v>505</v>
      </c>
      <c r="AG155" s="222" t="s">
        <v>586</v>
      </c>
      <c r="AH155" s="52">
        <f t="shared" si="32"/>
        <v>0</v>
      </c>
      <c r="AI155" s="52">
        <f t="shared" si="33"/>
        <v>200</v>
      </c>
      <c r="AJ155" s="52">
        <f t="shared" si="34"/>
        <v>1800</v>
      </c>
      <c r="AK155" s="52">
        <f t="shared" si="35"/>
        <v>8.5594485577417476E-3</v>
      </c>
      <c r="AL155" s="52">
        <f t="shared" si="36"/>
        <v>8.5594485577417459E-3</v>
      </c>
      <c r="AM155" s="52">
        <f t="shared" si="37"/>
        <v>0.24822400817451062</v>
      </c>
    </row>
    <row r="156" spans="32:39" x14ac:dyDescent="0.75">
      <c r="AF156" s="38" t="str">
        <f t="shared" ref="AF156:AF157" si="44">AF155</f>
        <v>Agosto</v>
      </c>
      <c r="AG156" s="222" t="s">
        <v>750</v>
      </c>
      <c r="AH156" s="52">
        <f t="shared" si="32"/>
        <v>0</v>
      </c>
      <c r="AI156" s="52">
        <f t="shared" si="33"/>
        <v>0</v>
      </c>
      <c r="AJ156" s="52">
        <f t="shared" si="34"/>
        <v>0</v>
      </c>
      <c r="AK156" s="52">
        <f t="shared" si="35"/>
        <v>0</v>
      </c>
      <c r="AL156" s="52">
        <f t="shared" si="36"/>
        <v>0</v>
      </c>
      <c r="AM156" s="52">
        <f t="shared" si="37"/>
        <v>0</v>
      </c>
    </row>
    <row r="157" spans="32:39" x14ac:dyDescent="0.75">
      <c r="AF157" s="38" t="str">
        <f t="shared" si="44"/>
        <v>Agosto</v>
      </c>
      <c r="AG157" s="222" t="s">
        <v>749</v>
      </c>
      <c r="AH157" s="52">
        <f t="shared" si="32"/>
        <v>0</v>
      </c>
      <c r="AI157" s="52">
        <f t="shared" si="33"/>
        <v>0</v>
      </c>
      <c r="AJ157" s="52">
        <f t="shared" si="34"/>
        <v>0</v>
      </c>
      <c r="AK157" s="52">
        <f t="shared" si="35"/>
        <v>0</v>
      </c>
      <c r="AL157" s="52">
        <f t="shared" si="36"/>
        <v>0</v>
      </c>
      <c r="AM157" s="52">
        <f t="shared" si="37"/>
        <v>0</v>
      </c>
    </row>
    <row r="158" spans="32:39" x14ac:dyDescent="0.75">
      <c r="AF158" s="38" t="s">
        <v>506</v>
      </c>
      <c r="AG158" s="222" t="s">
        <v>586</v>
      </c>
      <c r="AH158" s="52">
        <f t="shared" si="32"/>
        <v>0</v>
      </c>
      <c r="AI158" s="52">
        <f t="shared" si="33"/>
        <v>200</v>
      </c>
      <c r="AJ158" s="52">
        <f t="shared" si="34"/>
        <v>1800</v>
      </c>
      <c r="AK158" s="52">
        <f t="shared" si="35"/>
        <v>8.5594485577417476E-3</v>
      </c>
      <c r="AL158" s="52">
        <f t="shared" si="36"/>
        <v>8.5594485577417459E-3</v>
      </c>
      <c r="AM158" s="52">
        <f t="shared" si="37"/>
        <v>0.24822400817451062</v>
      </c>
    </row>
    <row r="159" spans="32:39" x14ac:dyDescent="0.75">
      <c r="AF159" s="38" t="str">
        <f t="shared" ref="AF159:AF160" si="45">AF158</f>
        <v>Septiembre</v>
      </c>
      <c r="AG159" s="222" t="s">
        <v>750</v>
      </c>
      <c r="AH159" s="52">
        <f t="shared" si="32"/>
        <v>0</v>
      </c>
      <c r="AI159" s="52">
        <f t="shared" si="33"/>
        <v>0</v>
      </c>
      <c r="AJ159" s="52">
        <f t="shared" si="34"/>
        <v>0</v>
      </c>
      <c r="AK159" s="52">
        <f t="shared" si="35"/>
        <v>0</v>
      </c>
      <c r="AL159" s="52">
        <f t="shared" si="36"/>
        <v>0</v>
      </c>
      <c r="AM159" s="52">
        <f t="shared" si="37"/>
        <v>0</v>
      </c>
    </row>
    <row r="160" spans="32:39" x14ac:dyDescent="0.75">
      <c r="AF160" s="38" t="str">
        <f t="shared" si="45"/>
        <v>Septiembre</v>
      </c>
      <c r="AG160" s="222" t="s">
        <v>749</v>
      </c>
      <c r="AH160" s="52">
        <f t="shared" si="32"/>
        <v>0</v>
      </c>
      <c r="AI160" s="52">
        <f t="shared" si="33"/>
        <v>0</v>
      </c>
      <c r="AJ160" s="52">
        <f t="shared" si="34"/>
        <v>0</v>
      </c>
      <c r="AK160" s="52">
        <f t="shared" si="35"/>
        <v>0</v>
      </c>
      <c r="AL160" s="52">
        <f t="shared" si="36"/>
        <v>0</v>
      </c>
      <c r="AM160" s="52">
        <f t="shared" si="37"/>
        <v>0</v>
      </c>
    </row>
    <row r="161" spans="32:39" x14ac:dyDescent="0.75">
      <c r="AF161" s="38" t="s">
        <v>507</v>
      </c>
      <c r="AG161" s="222" t="s">
        <v>586</v>
      </c>
      <c r="AH161" s="52">
        <f t="shared" si="32"/>
        <v>0</v>
      </c>
      <c r="AI161" s="52">
        <f t="shared" si="33"/>
        <v>200</v>
      </c>
      <c r="AJ161" s="52">
        <f t="shared" si="34"/>
        <v>1800</v>
      </c>
      <c r="AK161" s="52">
        <f t="shared" si="35"/>
        <v>8.5594485577417476E-3</v>
      </c>
      <c r="AL161" s="52">
        <f t="shared" si="36"/>
        <v>8.5594485577417459E-3</v>
      </c>
      <c r="AM161" s="52">
        <f t="shared" si="37"/>
        <v>0.24822400817451062</v>
      </c>
    </row>
    <row r="162" spans="32:39" x14ac:dyDescent="0.75">
      <c r="AF162" s="38" t="str">
        <f t="shared" ref="AF162:AF163" si="46">AF161</f>
        <v>Octubre</v>
      </c>
      <c r="AG162" s="222" t="s">
        <v>750</v>
      </c>
      <c r="AH162" s="52">
        <f t="shared" si="32"/>
        <v>0</v>
      </c>
      <c r="AI162" s="52">
        <f t="shared" si="33"/>
        <v>0</v>
      </c>
      <c r="AJ162" s="52">
        <f t="shared" si="34"/>
        <v>0</v>
      </c>
      <c r="AK162" s="52">
        <f t="shared" si="35"/>
        <v>0</v>
      </c>
      <c r="AL162" s="52">
        <f t="shared" si="36"/>
        <v>0</v>
      </c>
      <c r="AM162" s="52">
        <f t="shared" si="37"/>
        <v>0</v>
      </c>
    </row>
    <row r="163" spans="32:39" x14ac:dyDescent="0.75">
      <c r="AF163" s="38" t="str">
        <f t="shared" si="46"/>
        <v>Octubre</v>
      </c>
      <c r="AG163" s="222" t="s">
        <v>749</v>
      </c>
      <c r="AH163" s="52">
        <f t="shared" si="32"/>
        <v>0</v>
      </c>
      <c r="AI163" s="52">
        <f t="shared" si="33"/>
        <v>0</v>
      </c>
      <c r="AJ163" s="52">
        <f t="shared" si="34"/>
        <v>0</v>
      </c>
      <c r="AK163" s="52">
        <f t="shared" si="35"/>
        <v>0</v>
      </c>
      <c r="AL163" s="52">
        <f t="shared" si="36"/>
        <v>0</v>
      </c>
      <c r="AM163" s="52">
        <f t="shared" si="37"/>
        <v>0</v>
      </c>
    </row>
    <row r="164" spans="32:39" x14ac:dyDescent="0.75">
      <c r="AF164" s="38" t="s">
        <v>508</v>
      </c>
      <c r="AG164" s="222" t="s">
        <v>586</v>
      </c>
      <c r="AH164" s="52">
        <f t="shared" si="32"/>
        <v>0</v>
      </c>
      <c r="AI164" s="52">
        <f t="shared" si="33"/>
        <v>200</v>
      </c>
      <c r="AJ164" s="52">
        <f t="shared" si="34"/>
        <v>1800</v>
      </c>
      <c r="AK164" s="52">
        <f t="shared" si="35"/>
        <v>8.5594485577417476E-3</v>
      </c>
      <c r="AL164" s="52">
        <f t="shared" si="36"/>
        <v>8.5594485577417459E-3</v>
      </c>
      <c r="AM164" s="52">
        <f t="shared" si="37"/>
        <v>0.24822400817451062</v>
      </c>
    </row>
    <row r="165" spans="32:39" x14ac:dyDescent="0.75">
      <c r="AF165" s="38" t="str">
        <f t="shared" ref="AF165:AF166" si="47">AF164</f>
        <v>Noviembre</v>
      </c>
      <c r="AG165" s="222" t="s">
        <v>750</v>
      </c>
      <c r="AH165" s="52">
        <f t="shared" si="32"/>
        <v>0</v>
      </c>
      <c r="AI165" s="52">
        <f t="shared" si="33"/>
        <v>0</v>
      </c>
      <c r="AJ165" s="52">
        <f t="shared" si="34"/>
        <v>0</v>
      </c>
      <c r="AK165" s="52">
        <f t="shared" si="35"/>
        <v>0</v>
      </c>
      <c r="AL165" s="52">
        <f t="shared" si="36"/>
        <v>0</v>
      </c>
      <c r="AM165" s="52">
        <f t="shared" si="37"/>
        <v>0</v>
      </c>
    </row>
    <row r="166" spans="32:39" x14ac:dyDescent="0.75">
      <c r="AF166" s="38" t="str">
        <f t="shared" si="47"/>
        <v>Noviembre</v>
      </c>
      <c r="AG166" s="222" t="s">
        <v>749</v>
      </c>
      <c r="AH166" s="52">
        <f t="shared" si="32"/>
        <v>0</v>
      </c>
      <c r="AI166" s="52">
        <f t="shared" si="33"/>
        <v>0</v>
      </c>
      <c r="AJ166" s="52">
        <f t="shared" si="34"/>
        <v>0</v>
      </c>
      <c r="AK166" s="52">
        <f t="shared" si="35"/>
        <v>0</v>
      </c>
      <c r="AL166" s="52">
        <f t="shared" si="36"/>
        <v>0</v>
      </c>
      <c r="AM166" s="52">
        <f t="shared" si="37"/>
        <v>0</v>
      </c>
    </row>
    <row r="167" spans="32:39" x14ac:dyDescent="0.75">
      <c r="AF167" s="38" t="s">
        <v>509</v>
      </c>
      <c r="AG167" s="222" t="s">
        <v>586</v>
      </c>
      <c r="AH167" s="52">
        <f t="shared" si="32"/>
        <v>0</v>
      </c>
      <c r="AI167" s="52">
        <f t="shared" si="33"/>
        <v>200</v>
      </c>
      <c r="AJ167" s="52">
        <f t="shared" si="34"/>
        <v>1800</v>
      </c>
      <c r="AK167" s="52">
        <f t="shared" si="35"/>
        <v>8.5594485577417476E-3</v>
      </c>
      <c r="AL167" s="52">
        <f t="shared" si="36"/>
        <v>8.5594485577417459E-3</v>
      </c>
      <c r="AM167" s="52">
        <f t="shared" si="37"/>
        <v>0.24822400817451062</v>
      </c>
    </row>
    <row r="168" spans="32:39" x14ac:dyDescent="0.75">
      <c r="AF168" s="38" t="s">
        <v>509</v>
      </c>
      <c r="AG168" s="222" t="s">
        <v>750</v>
      </c>
      <c r="AH168" s="52">
        <f t="shared" si="32"/>
        <v>0</v>
      </c>
      <c r="AI168" s="52">
        <f t="shared" si="33"/>
        <v>0</v>
      </c>
      <c r="AJ168" s="52">
        <f t="shared" si="34"/>
        <v>0</v>
      </c>
      <c r="AK168" s="52">
        <f t="shared" si="35"/>
        <v>0</v>
      </c>
      <c r="AL168" s="52">
        <f t="shared" si="36"/>
        <v>0</v>
      </c>
      <c r="AM168" s="52">
        <f t="shared" si="37"/>
        <v>0</v>
      </c>
    </row>
    <row r="169" spans="32:39" x14ac:dyDescent="0.75">
      <c r="AF169" s="38" t="s">
        <v>509</v>
      </c>
      <c r="AG169" s="222" t="s">
        <v>749</v>
      </c>
      <c r="AH169" s="52">
        <f t="shared" si="32"/>
        <v>0</v>
      </c>
      <c r="AI169" s="52">
        <f t="shared" si="33"/>
        <v>0</v>
      </c>
      <c r="AJ169" s="52">
        <f t="shared" si="34"/>
        <v>0</v>
      </c>
      <c r="AK169" s="52">
        <f t="shared" si="35"/>
        <v>0</v>
      </c>
      <c r="AL169" s="52">
        <f t="shared" si="36"/>
        <v>0</v>
      </c>
      <c r="AM169" s="52">
        <f t="shared" si="37"/>
        <v>0</v>
      </c>
    </row>
  </sheetData>
  <mergeCells count="24">
    <mergeCell ref="B43:G43"/>
    <mergeCell ref="P43:P44"/>
    <mergeCell ref="B14:G14"/>
    <mergeCell ref="H14:R14"/>
    <mergeCell ref="H16:R26"/>
    <mergeCell ref="L41:S41"/>
    <mergeCell ref="L42:P42"/>
    <mergeCell ref="Q42:S42"/>
    <mergeCell ref="J43:K43"/>
    <mergeCell ref="L43:L44"/>
    <mergeCell ref="M43:M44"/>
    <mergeCell ref="N43:N44"/>
    <mergeCell ref="O43:O44"/>
    <mergeCell ref="Q43:Q44"/>
    <mergeCell ref="R43:R44"/>
    <mergeCell ref="S43:S44"/>
    <mergeCell ref="AK132:AK133"/>
    <mergeCell ref="AL132:AL133"/>
    <mergeCell ref="AM132:AM133"/>
    <mergeCell ref="AF132:AF133"/>
    <mergeCell ref="AG132:AG133"/>
    <mergeCell ref="AH132:AH133"/>
    <mergeCell ref="AI132:AI133"/>
    <mergeCell ref="AJ132:AJ133"/>
  </mergeCells>
  <hyperlinks>
    <hyperlink ref="B9" location="VENTEOS!A1" display="&lt;&lt;&lt;VENTEOS" xr:uid="{CC341321-464A-420C-9709-363A58CA8C9B}"/>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2DB07AD-D6D7-4FC8-A9B6-F49457024838}">
          <x14:formula1>
            <xm:f>Hoja1!$B$80:$B$81</xm:f>
          </x14:formula1>
          <xm:sqref>C45:C128</xm:sqref>
        </x14:dataValidation>
        <x14:dataValidation type="list" allowBlank="1" showInputMessage="1" showErrorMessage="1" xr:uid="{8712F7B4-397E-4328-9B5B-3BBFA9AEEE9E}">
          <x14:formula1>
            <xm:f>Hoja1!$B$62:$B$63</xm:f>
          </x14:formula1>
          <xm:sqref>I45:I128</xm:sqref>
        </x14:dataValidation>
        <x14:dataValidation type="list" allowBlank="1" showInputMessage="1" showErrorMessage="1" xr:uid="{6575D9CF-EC61-4B2C-BC92-E3788EC7A71D}">
          <x14:formula1>
            <xm:f>Hoja1!$B$45:$B$56</xm:f>
          </x14:formula1>
          <xm:sqref>G45:G128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E7985-E4E0-481E-8EB6-B257DEC345FD}">
  <sheetPr>
    <tabColor theme="4"/>
  </sheetPr>
  <dimension ref="A1:AW179"/>
  <sheetViews>
    <sheetView zoomScale="80" zoomScaleNormal="80" workbookViewId="0">
      <selection activeCell="B8" sqref="B8"/>
    </sheetView>
  </sheetViews>
  <sheetFormatPr baseColWidth="10" defaultRowHeight="14.75" x14ac:dyDescent="0.75"/>
  <cols>
    <col min="1" max="1" width="10.90625" style="1"/>
    <col min="2" max="2" width="31.90625" style="1" bestFit="1" customWidth="1"/>
    <col min="3" max="3" width="31.90625" style="1" customWidth="1"/>
    <col min="4" max="5" width="31.90625" style="126" customWidth="1"/>
    <col min="6" max="6" width="31.90625" style="1" customWidth="1"/>
    <col min="7" max="7" width="24.54296875" style="1" bestFit="1" customWidth="1"/>
    <col min="8" max="8" width="36.81640625" style="1" bestFit="1" customWidth="1"/>
    <col min="9" max="9" width="36.54296875" style="1" bestFit="1" customWidth="1"/>
    <col min="10" max="10" width="10.90625" style="1"/>
    <col min="11" max="11" width="11.7265625" style="1" customWidth="1"/>
    <col min="12" max="12" width="25.6328125" style="1" customWidth="1"/>
    <col min="13" max="15" width="10.90625" style="1"/>
    <col min="16" max="16" width="18.81640625" style="1" bestFit="1" customWidth="1"/>
    <col min="17" max="17" width="10.90625" style="1"/>
    <col min="18" max="18" width="20.90625" style="1" customWidth="1"/>
    <col min="19" max="25" width="10.90625" style="1" customWidth="1"/>
    <col min="26" max="30" width="10.90625" style="1" hidden="1" customWidth="1"/>
    <col min="31" max="31" width="13.81640625" style="1" hidden="1" customWidth="1"/>
    <col min="32" max="34" width="20.1796875" style="1" hidden="1" customWidth="1"/>
    <col min="35" max="35" width="28.7265625" style="1" hidden="1" customWidth="1"/>
    <col min="36" max="37" width="16.453125" style="1" hidden="1" customWidth="1"/>
    <col min="38" max="38" width="22.08984375" style="1" hidden="1" customWidth="1"/>
    <col min="39" max="39" width="16.08984375" style="1" hidden="1" customWidth="1"/>
    <col min="40" max="40" width="16.1796875" style="1" hidden="1" customWidth="1"/>
    <col min="41" max="41" width="21.1796875" style="1" hidden="1" customWidth="1"/>
    <col min="42" max="42" width="14.1796875" style="1" hidden="1" customWidth="1"/>
    <col min="43" max="49" width="10.90625" style="1" hidden="1" customWidth="1"/>
    <col min="50" max="70" width="10.90625" style="1" customWidth="1"/>
    <col min="71" max="16384" width="10.90625" style="1"/>
  </cols>
  <sheetData>
    <row r="1" spans="1:16" x14ac:dyDescent="0.75">
      <c r="A1" s="6"/>
      <c r="D1" s="1"/>
      <c r="E1" s="1"/>
    </row>
    <row r="2" spans="1:16" x14ac:dyDescent="0.75">
      <c r="A2" s="6"/>
      <c r="D2" s="1"/>
      <c r="E2" s="1"/>
    </row>
    <row r="3" spans="1:16" x14ac:dyDescent="0.75">
      <c r="A3" s="6"/>
      <c r="D3" s="1"/>
      <c r="E3" s="1"/>
    </row>
    <row r="4" spans="1:16" x14ac:dyDescent="0.75">
      <c r="A4" s="6"/>
      <c r="D4" s="1"/>
      <c r="E4" s="1"/>
    </row>
    <row r="5" spans="1:16" x14ac:dyDescent="0.75">
      <c r="A5" s="6"/>
      <c r="D5" s="1"/>
      <c r="E5" s="1"/>
    </row>
    <row r="6" spans="1:16" x14ac:dyDescent="0.75">
      <c r="A6" s="6"/>
      <c r="D6" s="1"/>
      <c r="E6" s="1"/>
    </row>
    <row r="7" spans="1:16" x14ac:dyDescent="0.75">
      <c r="A7" s="6"/>
      <c r="D7" s="1"/>
      <c r="E7" s="1"/>
    </row>
    <row r="8" spans="1:16" x14ac:dyDescent="0.75">
      <c r="A8" s="6"/>
      <c r="B8" s="6" t="s">
        <v>419</v>
      </c>
      <c r="D8" s="1"/>
      <c r="E8" s="1"/>
    </row>
    <row r="9" spans="1:16" x14ac:dyDescent="0.75">
      <c r="A9" s="6"/>
      <c r="D9" s="1"/>
      <c r="E9" s="1"/>
    </row>
    <row r="10" spans="1:16" ht="18.5" x14ac:dyDescent="0.9">
      <c r="B10" s="12" t="s">
        <v>282</v>
      </c>
      <c r="C10" s="12"/>
      <c r="D10" s="12"/>
      <c r="E10" s="12"/>
      <c r="F10" s="12"/>
    </row>
    <row r="11" spans="1:16" x14ac:dyDescent="0.75">
      <c r="D11" s="1"/>
      <c r="E11" s="1"/>
    </row>
    <row r="12" spans="1:16" x14ac:dyDescent="0.75">
      <c r="D12" s="1"/>
      <c r="E12" s="1"/>
    </row>
    <row r="13" spans="1:16" x14ac:dyDescent="0.75">
      <c r="B13" s="259" t="s">
        <v>1013</v>
      </c>
      <c r="C13" s="284"/>
      <c r="D13" s="284"/>
      <c r="E13" s="284"/>
      <c r="F13" s="284"/>
      <c r="G13" s="284"/>
      <c r="H13" s="400" t="s">
        <v>315</v>
      </c>
      <c r="I13" s="401"/>
      <c r="J13" s="401"/>
      <c r="K13" s="401"/>
      <c r="L13" s="401"/>
      <c r="M13" s="401"/>
      <c r="N13" s="401"/>
      <c r="O13" s="402"/>
      <c r="P13" s="17"/>
    </row>
    <row r="14" spans="1:16" x14ac:dyDescent="0.75">
      <c r="B14" s="22"/>
      <c r="C14" s="23"/>
      <c r="D14" s="23"/>
      <c r="E14" s="23"/>
      <c r="F14" s="23"/>
      <c r="G14" s="23"/>
      <c r="H14" s="22"/>
      <c r="I14" s="23"/>
      <c r="J14" s="23"/>
      <c r="K14" s="23"/>
      <c r="L14" s="23"/>
      <c r="M14" s="23"/>
      <c r="N14" s="23"/>
      <c r="O14" s="24"/>
    </row>
    <row r="15" spans="1:16" x14ac:dyDescent="0.75">
      <c r="B15" s="25"/>
      <c r="D15" s="1"/>
      <c r="E15" s="1"/>
      <c r="H15" s="272" t="s">
        <v>1077</v>
      </c>
      <c r="I15" s="265"/>
      <c r="J15" s="265"/>
      <c r="K15" s="265"/>
      <c r="L15" s="265"/>
      <c r="M15" s="265"/>
      <c r="N15" s="265"/>
      <c r="O15" s="273"/>
      <c r="P15" s="5"/>
    </row>
    <row r="16" spans="1:16" x14ac:dyDescent="0.75">
      <c r="B16" s="25"/>
      <c r="D16" s="1"/>
      <c r="E16" s="1"/>
      <c r="H16" s="272"/>
      <c r="I16" s="265"/>
      <c r="J16" s="265"/>
      <c r="K16" s="265"/>
      <c r="L16" s="265"/>
      <c r="M16" s="265"/>
      <c r="N16" s="265"/>
      <c r="O16" s="273"/>
      <c r="P16" s="5"/>
    </row>
    <row r="17" spans="2:16" x14ac:dyDescent="0.75">
      <c r="B17" s="25"/>
      <c r="D17" s="1"/>
      <c r="E17" s="1"/>
      <c r="H17" s="272"/>
      <c r="I17" s="265"/>
      <c r="J17" s="265"/>
      <c r="K17" s="265"/>
      <c r="L17" s="265"/>
      <c r="M17" s="265"/>
      <c r="N17" s="265"/>
      <c r="O17" s="273"/>
      <c r="P17" s="5"/>
    </row>
    <row r="18" spans="2:16" x14ac:dyDescent="0.75">
      <c r="B18" s="25"/>
      <c r="D18" s="1"/>
      <c r="E18" s="1"/>
      <c r="H18" s="272"/>
      <c r="I18" s="265"/>
      <c r="J18" s="265"/>
      <c r="K18" s="265"/>
      <c r="L18" s="265"/>
      <c r="M18" s="265"/>
      <c r="N18" s="265"/>
      <c r="O18" s="273"/>
      <c r="P18" s="5"/>
    </row>
    <row r="19" spans="2:16" x14ac:dyDescent="0.75">
      <c r="B19" s="25"/>
      <c r="D19" s="1"/>
      <c r="E19" s="1"/>
      <c r="H19" s="272"/>
      <c r="I19" s="265"/>
      <c r="J19" s="265"/>
      <c r="K19" s="265"/>
      <c r="L19" s="265"/>
      <c r="M19" s="265"/>
      <c r="N19" s="265"/>
      <c r="O19" s="273"/>
      <c r="P19" s="5"/>
    </row>
    <row r="20" spans="2:16" x14ac:dyDescent="0.75">
      <c r="B20" s="25"/>
      <c r="D20" s="1"/>
      <c r="E20" s="1"/>
      <c r="H20" s="272"/>
      <c r="I20" s="265"/>
      <c r="J20" s="265"/>
      <c r="K20" s="265"/>
      <c r="L20" s="265"/>
      <c r="M20" s="265"/>
      <c r="N20" s="265"/>
      <c r="O20" s="273"/>
      <c r="P20" s="5"/>
    </row>
    <row r="21" spans="2:16" x14ac:dyDescent="0.75">
      <c r="B21" s="25"/>
      <c r="D21" s="1"/>
      <c r="E21" s="1"/>
      <c r="H21" s="272"/>
      <c r="I21" s="265"/>
      <c r="J21" s="265"/>
      <c r="K21" s="265"/>
      <c r="L21" s="265"/>
      <c r="M21" s="265"/>
      <c r="N21" s="265"/>
      <c r="O21" s="273"/>
      <c r="P21" s="5"/>
    </row>
    <row r="22" spans="2:16" x14ac:dyDescent="0.75">
      <c r="B22" s="25"/>
      <c r="D22" s="1"/>
      <c r="E22" s="1"/>
      <c r="H22" s="272"/>
      <c r="I22" s="265"/>
      <c r="J22" s="265"/>
      <c r="K22" s="265"/>
      <c r="L22" s="265"/>
      <c r="M22" s="265"/>
      <c r="N22" s="265"/>
      <c r="O22" s="273"/>
      <c r="P22" s="5"/>
    </row>
    <row r="23" spans="2:16" ht="18.5" x14ac:dyDescent="0.9">
      <c r="B23" s="104"/>
      <c r="D23" s="1"/>
      <c r="E23" s="1"/>
      <c r="H23" s="272"/>
      <c r="I23" s="265"/>
      <c r="J23" s="265"/>
      <c r="K23" s="265"/>
      <c r="L23" s="265"/>
      <c r="M23" s="265"/>
      <c r="N23" s="265"/>
      <c r="O23" s="273"/>
      <c r="P23" s="5"/>
    </row>
    <row r="24" spans="2:16" x14ac:dyDescent="0.75">
      <c r="B24" s="25"/>
      <c r="D24" s="1"/>
      <c r="E24" s="1"/>
      <c r="H24" s="272"/>
      <c r="I24" s="265"/>
      <c r="J24" s="265"/>
      <c r="K24" s="265"/>
      <c r="L24" s="265"/>
      <c r="M24" s="265"/>
      <c r="N24" s="265"/>
      <c r="O24" s="273"/>
      <c r="P24" s="5"/>
    </row>
    <row r="25" spans="2:16" x14ac:dyDescent="0.75">
      <c r="B25" s="25"/>
      <c r="D25" s="1"/>
      <c r="E25" s="1"/>
      <c r="H25" s="272"/>
      <c r="I25" s="265"/>
      <c r="J25" s="265"/>
      <c r="K25" s="265"/>
      <c r="L25" s="265"/>
      <c r="M25" s="265"/>
      <c r="N25" s="265"/>
      <c r="O25" s="273"/>
      <c r="P25" s="5"/>
    </row>
    <row r="26" spans="2:16" x14ac:dyDescent="0.75">
      <c r="B26" s="25"/>
      <c r="D26" s="1"/>
      <c r="E26" s="1"/>
      <c r="H26" s="272"/>
      <c r="I26" s="265"/>
      <c r="J26" s="265"/>
      <c r="K26" s="265"/>
      <c r="L26" s="265"/>
      <c r="M26" s="265"/>
      <c r="N26" s="265"/>
      <c r="O26" s="273"/>
      <c r="P26" s="5"/>
    </row>
    <row r="27" spans="2:16" x14ac:dyDescent="0.75">
      <c r="B27" s="25"/>
      <c r="D27" s="1"/>
      <c r="E27" s="1"/>
      <c r="H27" s="272"/>
      <c r="I27" s="265"/>
      <c r="J27" s="265"/>
      <c r="K27" s="265"/>
      <c r="L27" s="265"/>
      <c r="M27" s="265"/>
      <c r="N27" s="265"/>
      <c r="O27" s="273"/>
      <c r="P27" s="5"/>
    </row>
    <row r="28" spans="2:16" x14ac:dyDescent="0.75">
      <c r="B28" s="25"/>
      <c r="D28" s="1"/>
      <c r="E28" s="1"/>
      <c r="H28" s="272"/>
      <c r="I28" s="265"/>
      <c r="J28" s="265"/>
      <c r="K28" s="265"/>
      <c r="L28" s="265"/>
      <c r="M28" s="265"/>
      <c r="N28" s="265"/>
      <c r="O28" s="273"/>
      <c r="P28" s="5"/>
    </row>
    <row r="29" spans="2:16" x14ac:dyDescent="0.75">
      <c r="B29" s="25"/>
      <c r="D29" s="1"/>
      <c r="E29" s="1"/>
      <c r="H29" s="272"/>
      <c r="I29" s="265"/>
      <c r="J29" s="265"/>
      <c r="K29" s="265"/>
      <c r="L29" s="265"/>
      <c r="M29" s="265"/>
      <c r="N29" s="265"/>
      <c r="O29" s="273"/>
      <c r="P29" s="5"/>
    </row>
    <row r="30" spans="2:16" x14ac:dyDescent="0.75">
      <c r="B30" s="48"/>
      <c r="C30" s="5"/>
      <c r="D30" s="5"/>
      <c r="E30" s="5"/>
      <c r="F30" s="5"/>
      <c r="G30" s="5"/>
      <c r="H30" s="272"/>
      <c r="I30" s="265"/>
      <c r="J30" s="265"/>
      <c r="K30" s="265"/>
      <c r="L30" s="265"/>
      <c r="M30" s="265"/>
      <c r="N30" s="265"/>
      <c r="O30" s="273"/>
      <c r="P30" s="5"/>
    </row>
    <row r="31" spans="2:16" x14ac:dyDescent="0.75">
      <c r="B31" s="25"/>
      <c r="C31" s="11"/>
      <c r="D31" s="11"/>
      <c r="E31" s="11"/>
      <c r="F31" s="11"/>
      <c r="G31" s="11"/>
      <c r="H31" s="272"/>
      <c r="I31" s="265"/>
      <c r="J31" s="265"/>
      <c r="K31" s="265"/>
      <c r="L31" s="265"/>
      <c r="M31" s="265"/>
      <c r="N31" s="265"/>
      <c r="O31" s="273"/>
      <c r="P31" s="5"/>
    </row>
    <row r="32" spans="2:16" x14ac:dyDescent="0.75">
      <c r="B32" s="25"/>
      <c r="C32" s="11"/>
      <c r="D32" s="11"/>
      <c r="E32" s="11"/>
      <c r="F32" s="11"/>
      <c r="G32" s="11"/>
      <c r="H32" s="272"/>
      <c r="I32" s="265"/>
      <c r="J32" s="265"/>
      <c r="K32" s="265"/>
      <c r="L32" s="265"/>
      <c r="M32" s="265"/>
      <c r="N32" s="265"/>
      <c r="O32" s="273"/>
      <c r="P32" s="5"/>
    </row>
    <row r="33" spans="2:17" x14ac:dyDescent="0.75">
      <c r="B33" s="25"/>
      <c r="C33" s="11"/>
      <c r="D33" s="11"/>
      <c r="E33" s="11"/>
      <c r="F33" s="11"/>
      <c r="G33" s="11"/>
      <c r="H33" s="272"/>
      <c r="I33" s="265"/>
      <c r="J33" s="265"/>
      <c r="K33" s="265"/>
      <c r="L33" s="265"/>
      <c r="M33" s="265"/>
      <c r="N33" s="265"/>
      <c r="O33" s="273"/>
      <c r="P33" s="5"/>
    </row>
    <row r="34" spans="2:17" x14ac:dyDescent="0.75">
      <c r="B34" s="25"/>
      <c r="C34" s="5"/>
      <c r="D34" s="5"/>
      <c r="E34" s="5"/>
      <c r="F34" s="5"/>
      <c r="G34" s="5"/>
      <c r="H34" s="25"/>
      <c r="O34" s="26"/>
    </row>
    <row r="35" spans="2:17" x14ac:dyDescent="0.75">
      <c r="B35" s="25"/>
      <c r="C35" s="5"/>
      <c r="D35" s="5"/>
      <c r="E35" s="5"/>
      <c r="F35" s="5"/>
      <c r="G35" s="5"/>
      <c r="H35" s="54" t="s">
        <v>76</v>
      </c>
      <c r="I35" s="11"/>
      <c r="J35" s="11"/>
      <c r="K35" s="11"/>
      <c r="L35" s="11"/>
      <c r="M35" s="11"/>
      <c r="N35" s="11"/>
      <c r="O35" s="51"/>
      <c r="P35" s="11"/>
      <c r="Q35" s="11"/>
    </row>
    <row r="36" spans="2:17" x14ac:dyDescent="0.75">
      <c r="B36" s="25"/>
      <c r="C36" s="5"/>
      <c r="D36" s="5"/>
      <c r="E36" s="5"/>
      <c r="F36" s="5"/>
      <c r="G36" s="5"/>
      <c r="H36" s="30" t="s">
        <v>441</v>
      </c>
      <c r="I36" s="11"/>
      <c r="J36" s="11"/>
      <c r="K36" s="11"/>
      <c r="L36" s="11"/>
      <c r="M36" s="11"/>
      <c r="N36" s="11"/>
      <c r="O36" s="51"/>
      <c r="P36" s="11"/>
      <c r="Q36" s="11"/>
    </row>
    <row r="37" spans="2:17" x14ac:dyDescent="0.75">
      <c r="B37" s="25"/>
      <c r="C37" s="5"/>
      <c r="D37" s="5"/>
      <c r="E37" s="5"/>
      <c r="F37" s="5"/>
      <c r="G37" s="5"/>
      <c r="H37" s="109" t="s">
        <v>915</v>
      </c>
      <c r="I37" s="236"/>
      <c r="J37" s="236"/>
      <c r="K37" s="236"/>
      <c r="L37" s="236"/>
      <c r="M37" s="236"/>
      <c r="N37" s="236"/>
      <c r="O37" s="237"/>
    </row>
    <row r="38" spans="2:17" x14ac:dyDescent="0.75">
      <c r="B38" s="25"/>
      <c r="C38" s="5"/>
      <c r="D38" s="5"/>
      <c r="E38" s="5"/>
      <c r="F38" s="5"/>
      <c r="G38" s="5"/>
      <c r="H38" s="235"/>
      <c r="I38" s="236"/>
      <c r="J38" s="236"/>
      <c r="K38" s="236"/>
      <c r="L38" s="236"/>
      <c r="M38" s="236"/>
      <c r="N38" s="236"/>
      <c r="O38" s="237"/>
    </row>
    <row r="39" spans="2:17" x14ac:dyDescent="0.75">
      <c r="B39" s="25"/>
      <c r="C39" s="5"/>
      <c r="D39" s="5"/>
      <c r="E39" s="5"/>
      <c r="F39" s="5"/>
      <c r="G39" s="5"/>
      <c r="H39" s="235"/>
      <c r="I39" s="236"/>
      <c r="J39" s="236"/>
      <c r="K39" s="236"/>
      <c r="L39" s="236"/>
      <c r="M39" s="236"/>
      <c r="N39" s="236"/>
      <c r="O39" s="237"/>
    </row>
    <row r="40" spans="2:17" x14ac:dyDescent="0.75">
      <c r="B40" s="25"/>
      <c r="C40" s="5"/>
      <c r="D40" s="5"/>
      <c r="E40" s="5"/>
      <c r="F40" s="5"/>
      <c r="G40" s="5"/>
      <c r="H40" s="235"/>
      <c r="I40" s="236"/>
      <c r="J40" s="236"/>
      <c r="K40" s="236"/>
      <c r="L40" s="236"/>
      <c r="M40" s="236"/>
      <c r="N40" s="236"/>
      <c r="O40" s="237"/>
    </row>
    <row r="41" spans="2:17" ht="14.75" customHeight="1" x14ac:dyDescent="0.75">
      <c r="B41" s="25"/>
      <c r="C41" s="5"/>
      <c r="D41" s="5"/>
      <c r="E41" s="5"/>
      <c r="F41" s="5"/>
      <c r="G41" s="5"/>
      <c r="H41" s="235"/>
      <c r="I41" s="236"/>
      <c r="J41" s="236"/>
      <c r="K41" s="236"/>
      <c r="L41" s="236"/>
      <c r="M41" s="236"/>
      <c r="N41" s="236"/>
      <c r="O41" s="237"/>
      <c r="P41" s="5"/>
      <c r="Q41" s="11"/>
    </row>
    <row r="42" spans="2:17" x14ac:dyDescent="0.75">
      <c r="B42" s="25"/>
      <c r="C42" s="5"/>
      <c r="D42" s="5"/>
      <c r="E42" s="5"/>
      <c r="F42" s="5"/>
      <c r="G42" s="5"/>
      <c r="H42" s="235"/>
      <c r="I42" s="236"/>
      <c r="J42" s="236"/>
      <c r="K42" s="236"/>
      <c r="L42" s="236"/>
      <c r="M42" s="236"/>
      <c r="N42" s="236"/>
      <c r="O42" s="237"/>
      <c r="P42" s="5"/>
      <c r="Q42" s="11"/>
    </row>
    <row r="43" spans="2:17" x14ac:dyDescent="0.75">
      <c r="B43" s="25"/>
      <c r="C43" s="5"/>
      <c r="D43" s="5"/>
      <c r="E43" s="5"/>
      <c r="F43" s="5"/>
      <c r="G43" s="5"/>
      <c r="H43" s="235"/>
      <c r="I43" s="236"/>
      <c r="J43" s="236"/>
      <c r="K43" s="236"/>
      <c r="L43" s="236"/>
      <c r="M43" s="236"/>
      <c r="N43" s="236"/>
      <c r="O43" s="237"/>
    </row>
    <row r="44" spans="2:17" x14ac:dyDescent="0.75">
      <c r="B44" s="27"/>
      <c r="C44" s="106"/>
      <c r="D44" s="106"/>
      <c r="E44" s="106"/>
      <c r="F44" s="106"/>
      <c r="G44" s="106"/>
      <c r="H44" s="110"/>
      <c r="I44" s="106"/>
      <c r="J44" s="106"/>
      <c r="K44" s="106"/>
      <c r="L44" s="106"/>
      <c r="M44" s="28"/>
      <c r="N44" s="28"/>
      <c r="O44" s="29"/>
    </row>
    <row r="45" spans="2:17" x14ac:dyDescent="0.75">
      <c r="D45" s="1"/>
      <c r="E45" s="1"/>
    </row>
    <row r="46" spans="2:17" x14ac:dyDescent="0.75">
      <c r="D46" s="1"/>
      <c r="E46" s="1"/>
    </row>
    <row r="47" spans="2:17" x14ac:dyDescent="0.75">
      <c r="D47" s="1"/>
      <c r="E47" s="1"/>
    </row>
    <row r="48" spans="2:17" x14ac:dyDescent="0.75">
      <c r="D48" s="1"/>
      <c r="E48" s="1"/>
    </row>
    <row r="49" spans="2:42" x14ac:dyDescent="0.75">
      <c r="B49" s="11"/>
      <c r="C49" s="11"/>
      <c r="D49" s="11"/>
      <c r="E49" s="11"/>
      <c r="F49" s="11"/>
      <c r="G49" s="11"/>
      <c r="H49" s="11"/>
      <c r="I49" s="11"/>
      <c r="J49" s="11"/>
      <c r="K49" s="11"/>
      <c r="L49" s="293" t="s">
        <v>194</v>
      </c>
      <c r="M49" s="293"/>
      <c r="N49" s="293"/>
      <c r="O49" s="293"/>
      <c r="P49" s="293"/>
      <c r="Q49" s="293"/>
      <c r="R49" s="293"/>
      <c r="S49" s="293"/>
      <c r="T49" s="11"/>
      <c r="U49" s="11"/>
      <c r="V49" s="11"/>
      <c r="W49" s="11"/>
      <c r="X49" s="11"/>
      <c r="Y49" s="11"/>
      <c r="Z49" s="11"/>
    </row>
    <row r="50" spans="2:42" x14ac:dyDescent="0.75">
      <c r="D50" s="1"/>
      <c r="E50" s="1"/>
      <c r="L50" s="293" t="s">
        <v>740</v>
      </c>
      <c r="M50" s="293"/>
      <c r="N50" s="293"/>
      <c r="O50" s="293"/>
      <c r="P50" s="293"/>
      <c r="Q50" s="293" t="s">
        <v>741</v>
      </c>
      <c r="R50" s="293"/>
      <c r="S50" s="293"/>
    </row>
    <row r="51" spans="2:42" ht="14.75" customHeight="1" x14ac:dyDescent="0.75">
      <c r="B51" s="446" t="s">
        <v>742</v>
      </c>
      <c r="C51" s="447"/>
      <c r="D51" s="447"/>
      <c r="E51" s="447"/>
      <c r="F51" s="448"/>
      <c r="G51" s="138" t="s">
        <v>1072</v>
      </c>
      <c r="H51" s="442" t="s">
        <v>1071</v>
      </c>
      <c r="I51" s="442"/>
      <c r="J51" s="418" t="s">
        <v>1042</v>
      </c>
      <c r="K51" s="418"/>
      <c r="L51" s="404" t="s">
        <v>497</v>
      </c>
      <c r="M51" s="404" t="s">
        <v>298</v>
      </c>
      <c r="N51" s="404" t="s">
        <v>745</v>
      </c>
      <c r="O51" s="404" t="s">
        <v>299</v>
      </c>
      <c r="P51" s="404" t="s">
        <v>725</v>
      </c>
      <c r="Q51" s="404" t="s">
        <v>300</v>
      </c>
      <c r="R51" s="404" t="s">
        <v>301</v>
      </c>
      <c r="S51" s="404" t="s">
        <v>124</v>
      </c>
      <c r="AE51"/>
      <c r="AF51"/>
      <c r="AG51"/>
      <c r="AH51"/>
      <c r="AI51"/>
      <c r="AJ51"/>
      <c r="AK51"/>
      <c r="AL51"/>
      <c r="AM51"/>
      <c r="AN51"/>
      <c r="AO51"/>
      <c r="AP51"/>
    </row>
    <row r="52" spans="2:42" ht="44.25" x14ac:dyDescent="0.75">
      <c r="B52" s="77" t="s">
        <v>283</v>
      </c>
      <c r="C52" s="150" t="s">
        <v>518</v>
      </c>
      <c r="D52" s="85" t="s">
        <v>306</v>
      </c>
      <c r="E52" s="85" t="s">
        <v>719</v>
      </c>
      <c r="F52" s="85" t="s">
        <v>497</v>
      </c>
      <c r="G52" s="247" t="s">
        <v>284</v>
      </c>
      <c r="H52" s="88" t="s">
        <v>314</v>
      </c>
      <c r="I52" s="88" t="s">
        <v>285</v>
      </c>
      <c r="J52" s="133" t="s">
        <v>31</v>
      </c>
      <c r="K52" s="133" t="s">
        <v>30</v>
      </c>
      <c r="L52" s="404"/>
      <c r="M52" s="404"/>
      <c r="N52" s="404"/>
      <c r="O52" s="404"/>
      <c r="P52" s="404"/>
      <c r="Q52" s="404"/>
      <c r="R52" s="404"/>
      <c r="S52" s="404"/>
      <c r="AE52" s="137" t="s">
        <v>286</v>
      </c>
      <c r="AF52" s="137" t="s">
        <v>160</v>
      </c>
      <c r="AG52" s="137" t="s">
        <v>161</v>
      </c>
      <c r="AH52" s="103" t="s">
        <v>739</v>
      </c>
      <c r="AI52" s="103" t="s">
        <v>140</v>
      </c>
      <c r="AJ52" s="103" t="s">
        <v>721</v>
      </c>
      <c r="AK52" s="103" t="s">
        <v>722</v>
      </c>
      <c r="AL52" s="137" t="s">
        <v>141</v>
      </c>
      <c r="AM52" s="137" t="s">
        <v>142</v>
      </c>
      <c r="AN52" s="137" t="s">
        <v>143</v>
      </c>
      <c r="AO52" s="137" t="s">
        <v>63</v>
      </c>
      <c r="AP52" s="137" t="s">
        <v>62</v>
      </c>
    </row>
    <row r="53" spans="2:42" x14ac:dyDescent="0.75">
      <c r="B53" s="52" t="s">
        <v>1225</v>
      </c>
      <c r="C53" s="52">
        <v>200</v>
      </c>
      <c r="D53" s="125">
        <v>0.3</v>
      </c>
      <c r="E53" s="125">
        <v>0.2</v>
      </c>
      <c r="F53" s="131" t="s">
        <v>498</v>
      </c>
      <c r="G53" s="92">
        <v>5</v>
      </c>
      <c r="H53" s="19"/>
      <c r="I53" s="19"/>
      <c r="J53" s="52"/>
      <c r="K53" s="52"/>
      <c r="L53" s="122" t="str">
        <f>IF(F53="","",F53)</f>
        <v>Enero</v>
      </c>
      <c r="M53" s="78">
        <f>AJ53</f>
        <v>300</v>
      </c>
      <c r="N53" s="78">
        <f>AK53</f>
        <v>200</v>
      </c>
      <c r="O53" s="78">
        <f>AI53</f>
        <v>1000</v>
      </c>
      <c r="P53" s="166" t="str">
        <f>AH53</f>
        <v>Medición</v>
      </c>
      <c r="Q53" s="166">
        <f>AP53</f>
        <v>0</v>
      </c>
      <c r="R53" s="170">
        <f>AO53</f>
        <v>4.7552491987454147E-3</v>
      </c>
      <c r="S53" s="78">
        <f>Q53+R53*Hoja1!$C$19</f>
        <v>0.13314697756487162</v>
      </c>
      <c r="AE53" s="143" t="str">
        <f t="shared" ref="AE53:AE84" si="0">B53</f>
        <v>SEPG-001</v>
      </c>
      <c r="AF53" s="149">
        <f t="shared" ref="AF53:AF84" si="1">G53*C53</f>
        <v>1000</v>
      </c>
      <c r="AG53" s="148">
        <f>IF(I53="X",H53*C53*140.03/1000000,0)</f>
        <v>0</v>
      </c>
      <c r="AH53" s="148" t="str">
        <f>IF(AF53&lt;&gt;0,"Medición","Factor de Emisión")</f>
        <v>Medición</v>
      </c>
      <c r="AI53" s="143">
        <f>IF(AF53&lt;&gt;0,AF53,AG53)</f>
        <v>1000</v>
      </c>
      <c r="AJ53" s="143">
        <f>IF(AF53&lt;&gt;0,AF53,AG53)*(D53)</f>
        <v>300</v>
      </c>
      <c r="AK53" s="143">
        <f>IF(AF53&lt;&gt;0,AF53,AG53)*(E53)</f>
        <v>200</v>
      </c>
      <c r="AL53" s="149">
        <f>AI53*(0.3048^3)</f>
        <v>28.316846592000005</v>
      </c>
      <c r="AM53" s="148">
        <f>IF(J53="",AL53*'Fraccion masica'!$AB$36,J53*AL53)</f>
        <v>7.0061506997401599</v>
      </c>
      <c r="AN53" s="143">
        <f>IF(K53="",AL53*'Fraccion masica'!$AB$35,K53*AL53)</f>
        <v>2.5534800550745778</v>
      </c>
      <c r="AO53" s="149">
        <f>IFERROR(AM53*Hoja1!$C$24/Hoja1!$C$25/Hoja1!$C$26*16.04/1000000,0)</f>
        <v>4.7552491987454147E-3</v>
      </c>
      <c r="AP53" s="148">
        <v>0</v>
      </c>
    </row>
    <row r="54" spans="2:42" x14ac:dyDescent="0.75">
      <c r="B54" s="52" t="s">
        <v>1225</v>
      </c>
      <c r="C54" s="52">
        <v>200</v>
      </c>
      <c r="D54" s="125">
        <v>0.3</v>
      </c>
      <c r="E54" s="125">
        <v>0.2</v>
      </c>
      <c r="F54" s="131" t="s">
        <v>499</v>
      </c>
      <c r="G54" s="92">
        <v>5</v>
      </c>
      <c r="H54" s="14"/>
      <c r="I54" s="19"/>
      <c r="J54" s="52"/>
      <c r="K54" s="52"/>
      <c r="L54" s="122" t="str">
        <f t="shared" ref="L54:L117" si="2">IF(F54="","",F54)</f>
        <v>Febrero</v>
      </c>
      <c r="M54" s="78">
        <f t="shared" ref="M54:M117" si="3">AJ54</f>
        <v>300</v>
      </c>
      <c r="N54" s="78">
        <f t="shared" ref="N54:N117" si="4">AK54</f>
        <v>200</v>
      </c>
      <c r="O54" s="78">
        <f t="shared" ref="O54:O117" si="5">AI54</f>
        <v>499.99999999999994</v>
      </c>
      <c r="P54" s="166" t="str">
        <f t="shared" ref="P54:P117" si="6">AH54</f>
        <v>Medición</v>
      </c>
      <c r="Q54" s="166">
        <f t="shared" ref="Q54:Q117" si="7">AP54</f>
        <v>0</v>
      </c>
      <c r="R54" s="170">
        <f t="shared" ref="R54:R117" si="8">AO54</f>
        <v>2.3776245993727069E-3</v>
      </c>
      <c r="S54" s="78">
        <f>Q54+R54*Hoja1!$C$19</f>
        <v>6.6573488782435797E-2</v>
      </c>
      <c r="AE54" s="143" t="str">
        <f t="shared" si="0"/>
        <v>SEPG-001</v>
      </c>
      <c r="AF54" s="149">
        <f t="shared" si="1"/>
        <v>1000</v>
      </c>
      <c r="AG54" s="148">
        <f t="shared" ref="AG54:AG117" si="9">IF(I54="X",H54*C54*140.03/1000000,0)</f>
        <v>0</v>
      </c>
      <c r="AH54" s="148" t="str">
        <f t="shared" ref="AH54:AH117" si="10">IF(AF54&lt;&gt;0,"Medición","Factor de Emisión")</f>
        <v>Medición</v>
      </c>
      <c r="AI54" s="143">
        <f t="shared" ref="AI54:AI117" si="11">IF(AF54&lt;&gt;0,AF54,AG54)*(1-D54-E54)</f>
        <v>499.99999999999994</v>
      </c>
      <c r="AJ54" s="143">
        <f t="shared" ref="AJ54:AJ117" si="12">IF(AF54&lt;&gt;0,AF54,AG54)*(D54)</f>
        <v>300</v>
      </c>
      <c r="AK54" s="143">
        <f t="shared" ref="AK54:AK117" si="13">IF(AF54&lt;&gt;0,AF54,AG54)*(E54)</f>
        <v>200</v>
      </c>
      <c r="AL54" s="149">
        <f t="shared" ref="AL54:AL117" si="14">AI54*(0.3048^3)</f>
        <v>14.158423296</v>
      </c>
      <c r="AM54" s="148">
        <f>IF(J54="",AL54*'Fraccion masica'!$AB$36,J54*AL54)</f>
        <v>3.5030753498700795</v>
      </c>
      <c r="AN54" s="143">
        <f>IF(K54="",AL54*'Fraccion masica'!$AB$35,K54*AL54)</f>
        <v>1.2767400275372887</v>
      </c>
      <c r="AO54" s="149">
        <f>IFERROR(AM54*Hoja1!$C$24/Hoja1!$C$25/Hoja1!$C$26*16.04/1000000,0)</f>
        <v>2.3776245993727069E-3</v>
      </c>
      <c r="AP54" s="148">
        <v>0</v>
      </c>
    </row>
    <row r="55" spans="2:42" x14ac:dyDescent="0.75">
      <c r="B55" s="52" t="s">
        <v>1225</v>
      </c>
      <c r="C55" s="52">
        <v>200</v>
      </c>
      <c r="D55" s="125">
        <v>0.3</v>
      </c>
      <c r="E55" s="125">
        <v>0.2</v>
      </c>
      <c r="F55" s="131" t="s">
        <v>500</v>
      </c>
      <c r="G55" s="92">
        <v>5</v>
      </c>
      <c r="H55" s="14"/>
      <c r="I55" s="19"/>
      <c r="J55" s="52"/>
      <c r="K55" s="52"/>
      <c r="L55" s="122" t="str">
        <f t="shared" si="2"/>
        <v>Marzo</v>
      </c>
      <c r="M55" s="78">
        <f t="shared" si="3"/>
        <v>300</v>
      </c>
      <c r="N55" s="78">
        <f t="shared" si="4"/>
        <v>200</v>
      </c>
      <c r="O55" s="78">
        <f t="shared" si="5"/>
        <v>499.99999999999994</v>
      </c>
      <c r="P55" s="166" t="str">
        <f t="shared" si="6"/>
        <v>Medición</v>
      </c>
      <c r="Q55" s="166">
        <f t="shared" si="7"/>
        <v>0</v>
      </c>
      <c r="R55" s="170">
        <f t="shared" si="8"/>
        <v>2.3776245993727069E-3</v>
      </c>
      <c r="S55" s="78">
        <f>Q55+R55*Hoja1!$C$19</f>
        <v>6.6573488782435797E-2</v>
      </c>
      <c r="AE55" s="143" t="str">
        <f t="shared" si="0"/>
        <v>SEPG-001</v>
      </c>
      <c r="AF55" s="149">
        <f t="shared" si="1"/>
        <v>1000</v>
      </c>
      <c r="AG55" s="148">
        <f t="shared" si="9"/>
        <v>0</v>
      </c>
      <c r="AH55" s="148" t="str">
        <f t="shared" si="10"/>
        <v>Medición</v>
      </c>
      <c r="AI55" s="143">
        <f t="shared" si="11"/>
        <v>499.99999999999994</v>
      </c>
      <c r="AJ55" s="143">
        <f t="shared" si="12"/>
        <v>300</v>
      </c>
      <c r="AK55" s="143">
        <f t="shared" si="13"/>
        <v>200</v>
      </c>
      <c r="AL55" s="149">
        <f t="shared" si="14"/>
        <v>14.158423296</v>
      </c>
      <c r="AM55" s="148">
        <f>IF(J55="",AL55*'Fraccion masica'!$AB$36,J55*AL55)</f>
        <v>3.5030753498700795</v>
      </c>
      <c r="AN55" s="143">
        <f>IF(K55="",AL55*'Fraccion masica'!$AB$35,K55*AL55)</f>
        <v>1.2767400275372887</v>
      </c>
      <c r="AO55" s="149">
        <f>IFERROR(AM55*Hoja1!$C$24/Hoja1!$C$25/Hoja1!$C$26*16.04/1000000,0)</f>
        <v>2.3776245993727069E-3</v>
      </c>
      <c r="AP55" s="148">
        <v>0</v>
      </c>
    </row>
    <row r="56" spans="2:42" x14ac:dyDescent="0.75">
      <c r="B56" s="52" t="s">
        <v>1225</v>
      </c>
      <c r="C56" s="52">
        <v>200</v>
      </c>
      <c r="D56" s="125">
        <v>0.5</v>
      </c>
      <c r="E56" s="125">
        <v>0.02</v>
      </c>
      <c r="F56" s="131" t="s">
        <v>501</v>
      </c>
      <c r="G56" s="92">
        <v>5</v>
      </c>
      <c r="H56" s="14"/>
      <c r="I56" s="19"/>
      <c r="J56" s="52"/>
      <c r="K56" s="52"/>
      <c r="L56" s="122" t="str">
        <f t="shared" si="2"/>
        <v>Abril</v>
      </c>
      <c r="M56" s="78">
        <f t="shared" si="3"/>
        <v>500</v>
      </c>
      <c r="N56" s="78">
        <f t="shared" si="4"/>
        <v>20</v>
      </c>
      <c r="O56" s="78">
        <f t="shared" si="5"/>
        <v>480</v>
      </c>
      <c r="P56" s="166" t="str">
        <f t="shared" si="6"/>
        <v>Medición</v>
      </c>
      <c r="Q56" s="166">
        <f t="shared" si="7"/>
        <v>0</v>
      </c>
      <c r="R56" s="170">
        <f t="shared" si="8"/>
        <v>2.2825196153977985E-3</v>
      </c>
      <c r="S56" s="78">
        <f>Q56+R56*Hoja1!$C$19</f>
        <v>6.3910549231138356E-2</v>
      </c>
      <c r="AE56" s="143" t="str">
        <f t="shared" si="0"/>
        <v>SEPG-001</v>
      </c>
      <c r="AF56" s="149">
        <f t="shared" si="1"/>
        <v>1000</v>
      </c>
      <c r="AG56" s="148">
        <f t="shared" si="9"/>
        <v>0</v>
      </c>
      <c r="AH56" s="148" t="str">
        <f t="shared" si="10"/>
        <v>Medición</v>
      </c>
      <c r="AI56" s="143">
        <f t="shared" si="11"/>
        <v>480</v>
      </c>
      <c r="AJ56" s="143">
        <f t="shared" si="12"/>
        <v>500</v>
      </c>
      <c r="AK56" s="143">
        <f t="shared" si="13"/>
        <v>20</v>
      </c>
      <c r="AL56" s="149">
        <f t="shared" si="14"/>
        <v>13.592086364160002</v>
      </c>
      <c r="AM56" s="148">
        <f>IF(J56="",AL56*'Fraccion masica'!$AB$36,J56*AL56)</f>
        <v>3.3629523358752764</v>
      </c>
      <c r="AN56" s="143">
        <f>IF(K56="",AL56*'Fraccion masica'!$AB$35,K56*AL56)</f>
        <v>1.2256704264357974</v>
      </c>
      <c r="AO56" s="149">
        <f>IFERROR(AM56*Hoja1!$C$24/Hoja1!$C$25/Hoja1!$C$26*16.04/1000000,0)</f>
        <v>2.2825196153977985E-3</v>
      </c>
      <c r="AP56" s="148">
        <v>0</v>
      </c>
    </row>
    <row r="57" spans="2:42" x14ac:dyDescent="0.75">
      <c r="B57" s="52" t="s">
        <v>1225</v>
      </c>
      <c r="C57" s="52">
        <v>200</v>
      </c>
      <c r="D57" s="125">
        <v>0.5</v>
      </c>
      <c r="E57" s="125">
        <v>0.1</v>
      </c>
      <c r="F57" s="131" t="s">
        <v>502</v>
      </c>
      <c r="G57" s="92"/>
      <c r="H57" s="14">
        <v>10</v>
      </c>
      <c r="I57" s="19" t="s">
        <v>46</v>
      </c>
      <c r="J57" s="52"/>
      <c r="K57" s="52"/>
      <c r="L57" s="122" t="str">
        <f t="shared" si="2"/>
        <v>Mayo</v>
      </c>
      <c r="M57" s="78">
        <f t="shared" si="3"/>
        <v>0.14002999999999999</v>
      </c>
      <c r="N57" s="78">
        <f t="shared" si="4"/>
        <v>2.8006E-2</v>
      </c>
      <c r="O57" s="78">
        <f t="shared" si="5"/>
        <v>0.112024</v>
      </c>
      <c r="P57" s="166" t="str">
        <f t="shared" si="6"/>
        <v>Factor de Emisión</v>
      </c>
      <c r="Q57" s="166">
        <f t="shared" si="7"/>
        <v>0</v>
      </c>
      <c r="R57" s="170">
        <f t="shared" si="8"/>
        <v>5.3270203624025642E-7</v>
      </c>
      <c r="S57" s="78">
        <f>Q57+R57*Hoja1!$C$19</f>
        <v>1.491565701472718E-5</v>
      </c>
      <c r="AE57" s="143" t="str">
        <f t="shared" si="0"/>
        <v>SEPG-001</v>
      </c>
      <c r="AF57" s="149">
        <f t="shared" si="1"/>
        <v>0</v>
      </c>
      <c r="AG57" s="148">
        <f t="shared" si="9"/>
        <v>0.28005999999999998</v>
      </c>
      <c r="AH57" s="148" t="str">
        <f t="shared" si="10"/>
        <v>Factor de Emisión</v>
      </c>
      <c r="AI57" s="143">
        <f t="shared" si="11"/>
        <v>0.112024</v>
      </c>
      <c r="AJ57" s="143">
        <f t="shared" si="12"/>
        <v>0.14002999999999999</v>
      </c>
      <c r="AK57" s="143">
        <f t="shared" si="13"/>
        <v>2.8006E-2</v>
      </c>
      <c r="AL57" s="149">
        <f t="shared" si="14"/>
        <v>3.1721664226222086E-3</v>
      </c>
      <c r="AM57" s="148">
        <f>IF(J57="",AL57*'Fraccion masica'!$AB$36,J57*AL57)</f>
        <v>7.8485702598769173E-4</v>
      </c>
      <c r="AN57" s="143">
        <f>IF(K57="",AL57*'Fraccion masica'!$AB$35,K57*AL57)</f>
        <v>2.8605104968967452E-4</v>
      </c>
      <c r="AO57" s="149">
        <f>IFERROR(AM57*Hoja1!$C$24/Hoja1!$C$25/Hoja1!$C$26*16.04/1000000,0)</f>
        <v>5.3270203624025642E-7</v>
      </c>
      <c r="AP57" s="148">
        <v>0</v>
      </c>
    </row>
    <row r="58" spans="2:42" x14ac:dyDescent="0.75">
      <c r="B58" s="52" t="s">
        <v>1225</v>
      </c>
      <c r="C58" s="52">
        <v>200</v>
      </c>
      <c r="D58" s="125">
        <v>0.5</v>
      </c>
      <c r="E58" s="125">
        <v>0.1</v>
      </c>
      <c r="F58" s="131" t="s">
        <v>503</v>
      </c>
      <c r="G58" s="92"/>
      <c r="H58" s="14">
        <v>10</v>
      </c>
      <c r="I58" s="19" t="s">
        <v>46</v>
      </c>
      <c r="J58" s="52"/>
      <c r="K58" s="52"/>
      <c r="L58" s="122" t="str">
        <f t="shared" si="2"/>
        <v>Junio</v>
      </c>
      <c r="M58" s="78">
        <f t="shared" si="3"/>
        <v>0.14002999999999999</v>
      </c>
      <c r="N58" s="78">
        <f t="shared" si="4"/>
        <v>2.8006E-2</v>
      </c>
      <c r="O58" s="78">
        <f t="shared" si="5"/>
        <v>0.112024</v>
      </c>
      <c r="P58" s="166" t="str">
        <f t="shared" si="6"/>
        <v>Factor de Emisión</v>
      </c>
      <c r="Q58" s="166">
        <f t="shared" si="7"/>
        <v>0</v>
      </c>
      <c r="R58" s="170">
        <f t="shared" si="8"/>
        <v>5.3270203624025642E-7</v>
      </c>
      <c r="S58" s="78">
        <f>Q58+R58*Hoja1!$C$19</f>
        <v>1.491565701472718E-5</v>
      </c>
      <c r="AE58" s="143" t="str">
        <f t="shared" si="0"/>
        <v>SEPG-001</v>
      </c>
      <c r="AF58" s="149">
        <f t="shared" si="1"/>
        <v>0</v>
      </c>
      <c r="AG58" s="148">
        <f t="shared" si="9"/>
        <v>0.28005999999999998</v>
      </c>
      <c r="AH58" s="148" t="str">
        <f t="shared" si="10"/>
        <v>Factor de Emisión</v>
      </c>
      <c r="AI58" s="143">
        <f t="shared" si="11"/>
        <v>0.112024</v>
      </c>
      <c r="AJ58" s="143">
        <f t="shared" si="12"/>
        <v>0.14002999999999999</v>
      </c>
      <c r="AK58" s="143">
        <f t="shared" si="13"/>
        <v>2.8006E-2</v>
      </c>
      <c r="AL58" s="149">
        <f t="shared" si="14"/>
        <v>3.1721664226222086E-3</v>
      </c>
      <c r="AM58" s="148">
        <f>IF(J58="",AL58*'Fraccion masica'!$AB$36,J58*AL58)</f>
        <v>7.8485702598769173E-4</v>
      </c>
      <c r="AN58" s="143">
        <f>IF(K58="",AL58*'Fraccion masica'!$AB$35,K58*AL58)</f>
        <v>2.8605104968967452E-4</v>
      </c>
      <c r="AO58" s="149">
        <f>IFERROR(AM58*Hoja1!$C$24/Hoja1!$C$25/Hoja1!$C$26*16.04/1000000,0)</f>
        <v>5.3270203624025642E-7</v>
      </c>
      <c r="AP58" s="148">
        <v>0</v>
      </c>
    </row>
    <row r="59" spans="2:42" x14ac:dyDescent="0.75">
      <c r="B59" s="52" t="s">
        <v>1225</v>
      </c>
      <c r="C59" s="52">
        <v>200</v>
      </c>
      <c r="D59" s="125">
        <v>0.5</v>
      </c>
      <c r="E59" s="125">
        <v>0.1</v>
      </c>
      <c r="F59" s="131" t="s">
        <v>504</v>
      </c>
      <c r="G59" s="92"/>
      <c r="H59" s="14">
        <v>10</v>
      </c>
      <c r="I59" s="19" t="s">
        <v>46</v>
      </c>
      <c r="J59" s="52"/>
      <c r="K59" s="52"/>
      <c r="L59" s="122" t="str">
        <f t="shared" si="2"/>
        <v>Julio</v>
      </c>
      <c r="M59" s="78">
        <f t="shared" si="3"/>
        <v>0.14002999999999999</v>
      </c>
      <c r="N59" s="78">
        <f t="shared" si="4"/>
        <v>2.8006E-2</v>
      </c>
      <c r="O59" s="78">
        <f t="shared" si="5"/>
        <v>0.112024</v>
      </c>
      <c r="P59" s="166" t="str">
        <f t="shared" si="6"/>
        <v>Factor de Emisión</v>
      </c>
      <c r="Q59" s="166">
        <f t="shared" si="7"/>
        <v>0</v>
      </c>
      <c r="R59" s="170">
        <f t="shared" si="8"/>
        <v>5.3270203624025642E-7</v>
      </c>
      <c r="S59" s="78">
        <f>Q59+R59*Hoja1!$C$19</f>
        <v>1.491565701472718E-5</v>
      </c>
      <c r="AE59" s="143" t="str">
        <f t="shared" si="0"/>
        <v>SEPG-001</v>
      </c>
      <c r="AF59" s="149">
        <f t="shared" si="1"/>
        <v>0</v>
      </c>
      <c r="AG59" s="148">
        <f t="shared" si="9"/>
        <v>0.28005999999999998</v>
      </c>
      <c r="AH59" s="148" t="str">
        <f t="shared" si="10"/>
        <v>Factor de Emisión</v>
      </c>
      <c r="AI59" s="143">
        <f t="shared" si="11"/>
        <v>0.112024</v>
      </c>
      <c r="AJ59" s="143">
        <f t="shared" si="12"/>
        <v>0.14002999999999999</v>
      </c>
      <c r="AK59" s="143">
        <f t="shared" si="13"/>
        <v>2.8006E-2</v>
      </c>
      <c r="AL59" s="149">
        <f t="shared" si="14"/>
        <v>3.1721664226222086E-3</v>
      </c>
      <c r="AM59" s="148">
        <f>IF(J59="",AL59*'Fraccion masica'!$AB$36,J59*AL59)</f>
        <v>7.8485702598769173E-4</v>
      </c>
      <c r="AN59" s="143">
        <f>IF(K59="",AL59*'Fraccion masica'!$AB$35,K59*AL59)</f>
        <v>2.8605104968967452E-4</v>
      </c>
      <c r="AO59" s="149">
        <f>IFERROR(AM59*Hoja1!$C$24/Hoja1!$C$25/Hoja1!$C$26*16.04/1000000,0)</f>
        <v>5.3270203624025642E-7</v>
      </c>
      <c r="AP59" s="148">
        <v>0</v>
      </c>
    </row>
    <row r="60" spans="2:42" x14ac:dyDescent="0.75">
      <c r="B60" s="52" t="s">
        <v>1225</v>
      </c>
      <c r="C60" s="52">
        <v>200</v>
      </c>
      <c r="D60" s="125">
        <v>0.5</v>
      </c>
      <c r="E60" s="125">
        <v>0.1</v>
      </c>
      <c r="F60" s="131" t="s">
        <v>505</v>
      </c>
      <c r="G60" s="92"/>
      <c r="H60" s="14">
        <v>10</v>
      </c>
      <c r="I60" s="19" t="s">
        <v>46</v>
      </c>
      <c r="J60" s="52"/>
      <c r="K60" s="52"/>
      <c r="L60" s="122" t="str">
        <f t="shared" si="2"/>
        <v>Agosto</v>
      </c>
      <c r="M60" s="78">
        <f t="shared" si="3"/>
        <v>0.14002999999999999</v>
      </c>
      <c r="N60" s="78">
        <f t="shared" si="4"/>
        <v>2.8006E-2</v>
      </c>
      <c r="O60" s="78">
        <f t="shared" si="5"/>
        <v>0.112024</v>
      </c>
      <c r="P60" s="166" t="str">
        <f t="shared" si="6"/>
        <v>Factor de Emisión</v>
      </c>
      <c r="Q60" s="166">
        <f t="shared" si="7"/>
        <v>0</v>
      </c>
      <c r="R60" s="170">
        <f t="shared" si="8"/>
        <v>5.3270203624025642E-7</v>
      </c>
      <c r="S60" s="78">
        <f>Q60+R60*Hoja1!$C$19</f>
        <v>1.491565701472718E-5</v>
      </c>
      <c r="AE60" s="143" t="str">
        <f t="shared" si="0"/>
        <v>SEPG-001</v>
      </c>
      <c r="AF60" s="149">
        <f t="shared" si="1"/>
        <v>0</v>
      </c>
      <c r="AG60" s="148">
        <f t="shared" si="9"/>
        <v>0.28005999999999998</v>
      </c>
      <c r="AH60" s="148" t="str">
        <f t="shared" si="10"/>
        <v>Factor de Emisión</v>
      </c>
      <c r="AI60" s="143">
        <f t="shared" si="11"/>
        <v>0.112024</v>
      </c>
      <c r="AJ60" s="143">
        <f t="shared" si="12"/>
        <v>0.14002999999999999</v>
      </c>
      <c r="AK60" s="143">
        <f t="shared" si="13"/>
        <v>2.8006E-2</v>
      </c>
      <c r="AL60" s="149">
        <f t="shared" si="14"/>
        <v>3.1721664226222086E-3</v>
      </c>
      <c r="AM60" s="148">
        <f>IF(J60="",AL60*'Fraccion masica'!$AB$36,J60*AL60)</f>
        <v>7.8485702598769173E-4</v>
      </c>
      <c r="AN60" s="143">
        <f>IF(K60="",AL60*'Fraccion masica'!$AB$35,K60*AL60)</f>
        <v>2.8605104968967452E-4</v>
      </c>
      <c r="AO60" s="149">
        <f>IFERROR(AM60*Hoja1!$C$24/Hoja1!$C$25/Hoja1!$C$26*16.04/1000000,0)</f>
        <v>5.3270203624025642E-7</v>
      </c>
      <c r="AP60" s="148">
        <v>0</v>
      </c>
    </row>
    <row r="61" spans="2:42" x14ac:dyDescent="0.75">
      <c r="B61" s="52" t="s">
        <v>1225</v>
      </c>
      <c r="C61" s="52">
        <v>200</v>
      </c>
      <c r="D61" s="125">
        <v>0.5</v>
      </c>
      <c r="E61" s="125">
        <v>0.1</v>
      </c>
      <c r="F61" s="131" t="s">
        <v>506</v>
      </c>
      <c r="G61" s="92"/>
      <c r="H61" s="14">
        <v>10</v>
      </c>
      <c r="I61" s="19" t="s">
        <v>46</v>
      </c>
      <c r="J61" s="52"/>
      <c r="K61" s="52"/>
      <c r="L61" s="122" t="str">
        <f t="shared" si="2"/>
        <v>Septiembre</v>
      </c>
      <c r="M61" s="78">
        <f t="shared" si="3"/>
        <v>0.14002999999999999</v>
      </c>
      <c r="N61" s="78">
        <f t="shared" si="4"/>
        <v>2.8006E-2</v>
      </c>
      <c r="O61" s="78">
        <f t="shared" si="5"/>
        <v>0.112024</v>
      </c>
      <c r="P61" s="166" t="str">
        <f t="shared" si="6"/>
        <v>Factor de Emisión</v>
      </c>
      <c r="Q61" s="166">
        <f t="shared" si="7"/>
        <v>0</v>
      </c>
      <c r="R61" s="170">
        <f t="shared" si="8"/>
        <v>5.3270203624025642E-7</v>
      </c>
      <c r="S61" s="78">
        <f>Q61+R61*Hoja1!$C$19</f>
        <v>1.491565701472718E-5</v>
      </c>
      <c r="AE61" s="143" t="str">
        <f t="shared" si="0"/>
        <v>SEPG-001</v>
      </c>
      <c r="AF61" s="149">
        <f t="shared" si="1"/>
        <v>0</v>
      </c>
      <c r="AG61" s="148">
        <f t="shared" si="9"/>
        <v>0.28005999999999998</v>
      </c>
      <c r="AH61" s="148" t="str">
        <f t="shared" si="10"/>
        <v>Factor de Emisión</v>
      </c>
      <c r="AI61" s="143">
        <f t="shared" si="11"/>
        <v>0.112024</v>
      </c>
      <c r="AJ61" s="143">
        <f t="shared" si="12"/>
        <v>0.14002999999999999</v>
      </c>
      <c r="AK61" s="143">
        <f t="shared" si="13"/>
        <v>2.8006E-2</v>
      </c>
      <c r="AL61" s="149">
        <f t="shared" si="14"/>
        <v>3.1721664226222086E-3</v>
      </c>
      <c r="AM61" s="148">
        <f>IF(J61="",AL61*'Fraccion masica'!$AB$36,J61*AL61)</f>
        <v>7.8485702598769173E-4</v>
      </c>
      <c r="AN61" s="143">
        <f>IF(K61="",AL61*'Fraccion masica'!$AB$35,K61*AL61)</f>
        <v>2.8605104968967452E-4</v>
      </c>
      <c r="AO61" s="149">
        <f>IFERROR(AM61*Hoja1!$C$24/Hoja1!$C$25/Hoja1!$C$26*16.04/1000000,0)</f>
        <v>5.3270203624025642E-7</v>
      </c>
      <c r="AP61" s="148">
        <v>0</v>
      </c>
    </row>
    <row r="62" spans="2:42" x14ac:dyDescent="0.75">
      <c r="B62" s="52" t="s">
        <v>1225</v>
      </c>
      <c r="C62" s="52">
        <v>200</v>
      </c>
      <c r="D62" s="125">
        <v>0</v>
      </c>
      <c r="E62" s="125">
        <v>0.3</v>
      </c>
      <c r="F62" s="131" t="s">
        <v>507</v>
      </c>
      <c r="G62" s="92"/>
      <c r="H62" s="14">
        <v>15</v>
      </c>
      <c r="I62" s="19" t="s">
        <v>46</v>
      </c>
      <c r="J62" s="52"/>
      <c r="K62" s="52"/>
      <c r="L62" s="122" t="str">
        <f t="shared" si="2"/>
        <v>Octubre</v>
      </c>
      <c r="M62" s="78">
        <f t="shared" si="3"/>
        <v>0</v>
      </c>
      <c r="N62" s="78">
        <f t="shared" si="4"/>
        <v>0.126027</v>
      </c>
      <c r="O62" s="78">
        <f t="shared" si="5"/>
        <v>0.29406300000000002</v>
      </c>
      <c r="P62" s="166" t="str">
        <f t="shared" si="6"/>
        <v>Factor de Emisión</v>
      </c>
      <c r="Q62" s="166">
        <f t="shared" si="7"/>
        <v>0</v>
      </c>
      <c r="R62" s="170">
        <f t="shared" si="8"/>
        <v>1.3983428451306727E-6</v>
      </c>
      <c r="S62" s="78">
        <f>Q62+R62*Hoja1!$C$19</f>
        <v>3.915359966365884E-5</v>
      </c>
      <c r="AE62" s="143" t="str">
        <f t="shared" si="0"/>
        <v>SEPG-001</v>
      </c>
      <c r="AF62" s="149">
        <f t="shared" si="1"/>
        <v>0</v>
      </c>
      <c r="AG62" s="148">
        <f t="shared" si="9"/>
        <v>0.42009000000000002</v>
      </c>
      <c r="AH62" s="148" t="str">
        <f t="shared" si="10"/>
        <v>Factor de Emisión</v>
      </c>
      <c r="AI62" s="143">
        <f t="shared" si="11"/>
        <v>0.29406300000000002</v>
      </c>
      <c r="AJ62" s="143">
        <f t="shared" si="12"/>
        <v>0</v>
      </c>
      <c r="AK62" s="143">
        <f t="shared" si="13"/>
        <v>0.126027</v>
      </c>
      <c r="AL62" s="149">
        <f t="shared" si="14"/>
        <v>8.3269368593832972E-3</v>
      </c>
      <c r="AM62" s="148">
        <f>IF(J62="",AL62*'Fraccion masica'!$AB$36,J62*AL62)</f>
        <v>2.0602496932176904E-3</v>
      </c>
      <c r="AN62" s="143">
        <f>IF(K62="",AL62*'Fraccion masica'!$AB$35,K62*AL62)</f>
        <v>7.5088400543539557E-4</v>
      </c>
      <c r="AO62" s="149">
        <f>IFERROR(AM62*Hoja1!$C$24/Hoja1!$C$25/Hoja1!$C$26*16.04/1000000,0)</f>
        <v>1.3983428451306727E-6</v>
      </c>
      <c r="AP62" s="148">
        <v>0</v>
      </c>
    </row>
    <row r="63" spans="2:42" x14ac:dyDescent="0.75">
      <c r="B63" s="52" t="s">
        <v>1225</v>
      </c>
      <c r="C63" s="52">
        <v>200</v>
      </c>
      <c r="D63" s="125">
        <v>0</v>
      </c>
      <c r="E63" s="125">
        <v>0.3</v>
      </c>
      <c r="F63" s="131" t="s">
        <v>508</v>
      </c>
      <c r="G63" s="92"/>
      <c r="H63" s="14">
        <v>15</v>
      </c>
      <c r="I63" s="19" t="s">
        <v>46</v>
      </c>
      <c r="J63" s="52"/>
      <c r="K63" s="52"/>
      <c r="L63" s="122" t="str">
        <f t="shared" si="2"/>
        <v>Noviembre</v>
      </c>
      <c r="M63" s="78">
        <f t="shared" si="3"/>
        <v>0</v>
      </c>
      <c r="N63" s="78">
        <f t="shared" si="4"/>
        <v>0.126027</v>
      </c>
      <c r="O63" s="78">
        <f t="shared" si="5"/>
        <v>0.29406300000000002</v>
      </c>
      <c r="P63" s="166" t="str">
        <f t="shared" si="6"/>
        <v>Factor de Emisión</v>
      </c>
      <c r="Q63" s="166">
        <f t="shared" si="7"/>
        <v>0</v>
      </c>
      <c r="R63" s="170">
        <f t="shared" si="8"/>
        <v>1.3983428451306727E-6</v>
      </c>
      <c r="S63" s="78">
        <f>Q63+R63*Hoja1!$C$19</f>
        <v>3.915359966365884E-5</v>
      </c>
      <c r="AE63" s="143" t="str">
        <f t="shared" si="0"/>
        <v>SEPG-001</v>
      </c>
      <c r="AF63" s="149">
        <f t="shared" si="1"/>
        <v>0</v>
      </c>
      <c r="AG63" s="148">
        <f t="shared" si="9"/>
        <v>0.42009000000000002</v>
      </c>
      <c r="AH63" s="148" t="str">
        <f t="shared" si="10"/>
        <v>Factor de Emisión</v>
      </c>
      <c r="AI63" s="143">
        <f t="shared" si="11"/>
        <v>0.29406300000000002</v>
      </c>
      <c r="AJ63" s="143">
        <f t="shared" si="12"/>
        <v>0</v>
      </c>
      <c r="AK63" s="143">
        <f t="shared" si="13"/>
        <v>0.126027</v>
      </c>
      <c r="AL63" s="149">
        <f t="shared" si="14"/>
        <v>8.3269368593832972E-3</v>
      </c>
      <c r="AM63" s="148">
        <f>IF(J63="",AL63*'Fraccion masica'!$AB$36,J63*AL63)</f>
        <v>2.0602496932176904E-3</v>
      </c>
      <c r="AN63" s="143">
        <f>IF(K63="",AL63*'Fraccion masica'!$AB$35,K63*AL63)</f>
        <v>7.5088400543539557E-4</v>
      </c>
      <c r="AO63" s="149">
        <f>IFERROR(AM63*Hoja1!$C$24/Hoja1!$C$25/Hoja1!$C$26*16.04/1000000,0)</f>
        <v>1.3983428451306727E-6</v>
      </c>
      <c r="AP63" s="148">
        <v>0</v>
      </c>
    </row>
    <row r="64" spans="2:42" x14ac:dyDescent="0.75">
      <c r="B64" s="52" t="s">
        <v>1225</v>
      </c>
      <c r="C64" s="52">
        <v>200</v>
      </c>
      <c r="D64" s="125">
        <v>0</v>
      </c>
      <c r="E64" s="125">
        <v>0.3</v>
      </c>
      <c r="F64" s="131" t="s">
        <v>509</v>
      </c>
      <c r="G64" s="92"/>
      <c r="H64" s="14">
        <v>15</v>
      </c>
      <c r="I64" s="19" t="s">
        <v>46</v>
      </c>
      <c r="J64" s="52"/>
      <c r="K64" s="52"/>
      <c r="L64" s="122" t="str">
        <f t="shared" si="2"/>
        <v>Diciembre</v>
      </c>
      <c r="M64" s="78">
        <f t="shared" si="3"/>
        <v>0</v>
      </c>
      <c r="N64" s="78">
        <f t="shared" si="4"/>
        <v>0.126027</v>
      </c>
      <c r="O64" s="78">
        <f t="shared" si="5"/>
        <v>0.29406300000000002</v>
      </c>
      <c r="P64" s="166" t="str">
        <f t="shared" si="6"/>
        <v>Factor de Emisión</v>
      </c>
      <c r="Q64" s="166">
        <f t="shared" si="7"/>
        <v>0</v>
      </c>
      <c r="R64" s="170">
        <f t="shared" si="8"/>
        <v>1.3983428451306727E-6</v>
      </c>
      <c r="S64" s="78">
        <f>Q64+R64*Hoja1!$C$19</f>
        <v>3.915359966365884E-5</v>
      </c>
      <c r="AE64" s="143" t="str">
        <f t="shared" si="0"/>
        <v>SEPG-001</v>
      </c>
      <c r="AF64" s="149">
        <f t="shared" si="1"/>
        <v>0</v>
      </c>
      <c r="AG64" s="148">
        <f t="shared" si="9"/>
        <v>0.42009000000000002</v>
      </c>
      <c r="AH64" s="148" t="str">
        <f t="shared" si="10"/>
        <v>Factor de Emisión</v>
      </c>
      <c r="AI64" s="143">
        <f t="shared" si="11"/>
        <v>0.29406300000000002</v>
      </c>
      <c r="AJ64" s="143">
        <f t="shared" si="12"/>
        <v>0</v>
      </c>
      <c r="AK64" s="143">
        <f t="shared" si="13"/>
        <v>0.126027</v>
      </c>
      <c r="AL64" s="149">
        <f t="shared" si="14"/>
        <v>8.3269368593832972E-3</v>
      </c>
      <c r="AM64" s="148">
        <f>IF(J64="",AL64*'Fraccion masica'!$AB$36,J64*AL64)</f>
        <v>2.0602496932176904E-3</v>
      </c>
      <c r="AN64" s="143">
        <f>IF(K64="",AL64*'Fraccion masica'!$AB$35,K64*AL64)</f>
        <v>7.5088400543539557E-4</v>
      </c>
      <c r="AO64" s="149">
        <f>IFERROR(AM64*Hoja1!$C$24/Hoja1!$C$25/Hoja1!$C$26*16.04/1000000,0)</f>
        <v>1.3983428451306727E-6</v>
      </c>
      <c r="AP64" s="148">
        <v>0</v>
      </c>
    </row>
    <row r="65" spans="2:42" x14ac:dyDescent="0.75">
      <c r="B65" s="52"/>
      <c r="C65" s="52"/>
      <c r="D65" s="125"/>
      <c r="E65" s="125"/>
      <c r="F65" s="131"/>
      <c r="G65" s="92"/>
      <c r="H65" s="14"/>
      <c r="I65" s="19"/>
      <c r="J65" s="52"/>
      <c r="K65" s="52"/>
      <c r="L65" s="122" t="str">
        <f t="shared" si="2"/>
        <v/>
      </c>
      <c r="M65" s="78">
        <f t="shared" si="3"/>
        <v>0</v>
      </c>
      <c r="N65" s="78">
        <f t="shared" si="4"/>
        <v>0</v>
      </c>
      <c r="O65" s="78">
        <f t="shared" si="5"/>
        <v>0</v>
      </c>
      <c r="P65" s="166" t="str">
        <f t="shared" si="6"/>
        <v>Factor de Emisión</v>
      </c>
      <c r="Q65" s="166">
        <f t="shared" si="7"/>
        <v>0</v>
      </c>
      <c r="R65" s="170">
        <f t="shared" si="8"/>
        <v>0</v>
      </c>
      <c r="S65" s="78">
        <f>Q65+R65*Hoja1!$C$19</f>
        <v>0</v>
      </c>
      <c r="AE65" s="143">
        <f t="shared" si="0"/>
        <v>0</v>
      </c>
      <c r="AF65" s="149">
        <f t="shared" si="1"/>
        <v>0</v>
      </c>
      <c r="AG65" s="148">
        <f t="shared" si="9"/>
        <v>0</v>
      </c>
      <c r="AH65" s="148" t="str">
        <f t="shared" si="10"/>
        <v>Factor de Emisión</v>
      </c>
      <c r="AI65" s="143">
        <f t="shared" si="11"/>
        <v>0</v>
      </c>
      <c r="AJ65" s="143">
        <f t="shared" si="12"/>
        <v>0</v>
      </c>
      <c r="AK65" s="143">
        <f t="shared" si="13"/>
        <v>0</v>
      </c>
      <c r="AL65" s="149">
        <f t="shared" si="14"/>
        <v>0</v>
      </c>
      <c r="AM65" s="148">
        <f>IF(J65="",AL65*'Fraccion masica'!$AB$36,J65*AL65)</f>
        <v>0</v>
      </c>
      <c r="AN65" s="143">
        <f>IF(K65="",AL65*'Fraccion masica'!$AB$35,K65*AL65)</f>
        <v>0</v>
      </c>
      <c r="AO65" s="149">
        <f>IFERROR(AM65*Hoja1!$C$24/Hoja1!$C$25/Hoja1!$C$26*16.04/1000000,0)</f>
        <v>0</v>
      </c>
      <c r="AP65" s="148">
        <v>0</v>
      </c>
    </row>
    <row r="66" spans="2:42" x14ac:dyDescent="0.75">
      <c r="B66" s="52"/>
      <c r="C66" s="52"/>
      <c r="D66" s="125"/>
      <c r="E66" s="125"/>
      <c r="F66" s="131"/>
      <c r="G66" s="92"/>
      <c r="H66" s="14"/>
      <c r="I66" s="19"/>
      <c r="J66" s="52"/>
      <c r="K66" s="52"/>
      <c r="L66" s="122" t="str">
        <f t="shared" si="2"/>
        <v/>
      </c>
      <c r="M66" s="78">
        <f t="shared" si="3"/>
        <v>0</v>
      </c>
      <c r="N66" s="78">
        <f t="shared" si="4"/>
        <v>0</v>
      </c>
      <c r="O66" s="78">
        <f t="shared" si="5"/>
        <v>0</v>
      </c>
      <c r="P66" s="166" t="str">
        <f t="shared" si="6"/>
        <v>Factor de Emisión</v>
      </c>
      <c r="Q66" s="166">
        <f t="shared" si="7"/>
        <v>0</v>
      </c>
      <c r="R66" s="170">
        <f t="shared" si="8"/>
        <v>0</v>
      </c>
      <c r="S66" s="78">
        <f>Q66+R66*Hoja1!$C$19</f>
        <v>0</v>
      </c>
      <c r="AE66" s="143">
        <f t="shared" si="0"/>
        <v>0</v>
      </c>
      <c r="AF66" s="149">
        <f t="shared" si="1"/>
        <v>0</v>
      </c>
      <c r="AG66" s="148">
        <f t="shared" si="9"/>
        <v>0</v>
      </c>
      <c r="AH66" s="148" t="str">
        <f t="shared" si="10"/>
        <v>Factor de Emisión</v>
      </c>
      <c r="AI66" s="143">
        <f t="shared" si="11"/>
        <v>0</v>
      </c>
      <c r="AJ66" s="143">
        <f t="shared" si="12"/>
        <v>0</v>
      </c>
      <c r="AK66" s="143">
        <f t="shared" si="13"/>
        <v>0</v>
      </c>
      <c r="AL66" s="149">
        <f t="shared" si="14"/>
        <v>0</v>
      </c>
      <c r="AM66" s="148">
        <f>IF(J66="",AL66*'Fraccion masica'!$AB$36,J66*AL66)</f>
        <v>0</v>
      </c>
      <c r="AN66" s="143">
        <f>IF(K66="",AL66*'Fraccion masica'!$AB$35,K66*AL66)</f>
        <v>0</v>
      </c>
      <c r="AO66" s="149">
        <f>IFERROR(AM66*Hoja1!$C$24/Hoja1!$C$25/Hoja1!$C$26*16.04/1000000,0)</f>
        <v>0</v>
      </c>
      <c r="AP66" s="148">
        <v>0</v>
      </c>
    </row>
    <row r="67" spans="2:42" x14ac:dyDescent="0.75">
      <c r="B67" s="52"/>
      <c r="C67" s="52"/>
      <c r="D67" s="125"/>
      <c r="E67" s="125"/>
      <c r="F67" s="131"/>
      <c r="G67" s="92"/>
      <c r="H67" s="14"/>
      <c r="I67" s="19"/>
      <c r="J67" s="52"/>
      <c r="K67" s="52"/>
      <c r="L67" s="122" t="str">
        <f t="shared" si="2"/>
        <v/>
      </c>
      <c r="M67" s="78">
        <f t="shared" si="3"/>
        <v>0</v>
      </c>
      <c r="N67" s="78">
        <f t="shared" si="4"/>
        <v>0</v>
      </c>
      <c r="O67" s="78">
        <f t="shared" si="5"/>
        <v>0</v>
      </c>
      <c r="P67" s="166" t="str">
        <f t="shared" si="6"/>
        <v>Factor de Emisión</v>
      </c>
      <c r="Q67" s="166">
        <f t="shared" si="7"/>
        <v>0</v>
      </c>
      <c r="R67" s="170">
        <f t="shared" si="8"/>
        <v>0</v>
      </c>
      <c r="S67" s="78">
        <f>Q67+R67*Hoja1!$C$19</f>
        <v>0</v>
      </c>
      <c r="AE67" s="143">
        <f t="shared" si="0"/>
        <v>0</v>
      </c>
      <c r="AF67" s="149">
        <f t="shared" si="1"/>
        <v>0</v>
      </c>
      <c r="AG67" s="148">
        <f t="shared" si="9"/>
        <v>0</v>
      </c>
      <c r="AH67" s="148" t="str">
        <f t="shared" si="10"/>
        <v>Factor de Emisión</v>
      </c>
      <c r="AI67" s="143">
        <f t="shared" si="11"/>
        <v>0</v>
      </c>
      <c r="AJ67" s="143">
        <f t="shared" si="12"/>
        <v>0</v>
      </c>
      <c r="AK67" s="143">
        <f t="shared" si="13"/>
        <v>0</v>
      </c>
      <c r="AL67" s="149">
        <f t="shared" si="14"/>
        <v>0</v>
      </c>
      <c r="AM67" s="148">
        <f>IF(J67="",AL67*'Fraccion masica'!$AB$36,J67*AL67)</f>
        <v>0</v>
      </c>
      <c r="AN67" s="143">
        <f>IF(K67="",AL67*'Fraccion masica'!$AB$35,K67*AL67)</f>
        <v>0</v>
      </c>
      <c r="AO67" s="149">
        <f>IFERROR(AM67*Hoja1!$C$24/Hoja1!$C$25/Hoja1!$C$26*16.04/1000000,0)</f>
        <v>0</v>
      </c>
      <c r="AP67" s="148">
        <v>0</v>
      </c>
    </row>
    <row r="68" spans="2:42" x14ac:dyDescent="0.75">
      <c r="B68" s="52"/>
      <c r="C68" s="52"/>
      <c r="D68" s="125"/>
      <c r="E68" s="125"/>
      <c r="F68" s="131"/>
      <c r="G68" s="92"/>
      <c r="H68" s="14"/>
      <c r="I68" s="19"/>
      <c r="J68" s="52"/>
      <c r="K68" s="52"/>
      <c r="L68" s="122" t="str">
        <f t="shared" si="2"/>
        <v/>
      </c>
      <c r="M68" s="78">
        <f t="shared" si="3"/>
        <v>0</v>
      </c>
      <c r="N68" s="78">
        <f t="shared" si="4"/>
        <v>0</v>
      </c>
      <c r="O68" s="78">
        <f t="shared" si="5"/>
        <v>0</v>
      </c>
      <c r="P68" s="166" t="str">
        <f t="shared" si="6"/>
        <v>Factor de Emisión</v>
      </c>
      <c r="Q68" s="166">
        <f t="shared" si="7"/>
        <v>0</v>
      </c>
      <c r="R68" s="170">
        <f t="shared" si="8"/>
        <v>0</v>
      </c>
      <c r="S68" s="78">
        <f>Q68+R68*Hoja1!$C$19</f>
        <v>0</v>
      </c>
      <c r="AE68" s="143">
        <f t="shared" si="0"/>
        <v>0</v>
      </c>
      <c r="AF68" s="149">
        <f t="shared" si="1"/>
        <v>0</v>
      </c>
      <c r="AG68" s="148">
        <f t="shared" si="9"/>
        <v>0</v>
      </c>
      <c r="AH68" s="148" t="str">
        <f t="shared" si="10"/>
        <v>Factor de Emisión</v>
      </c>
      <c r="AI68" s="143">
        <f t="shared" si="11"/>
        <v>0</v>
      </c>
      <c r="AJ68" s="143">
        <f t="shared" si="12"/>
        <v>0</v>
      </c>
      <c r="AK68" s="143">
        <f t="shared" si="13"/>
        <v>0</v>
      </c>
      <c r="AL68" s="149">
        <f t="shared" si="14"/>
        <v>0</v>
      </c>
      <c r="AM68" s="148">
        <f>IF(J68="",AL68*'Fraccion masica'!$AB$36,J68*AL68)</f>
        <v>0</v>
      </c>
      <c r="AN68" s="143">
        <f>IF(K68="",AL68*'Fraccion masica'!$AB$35,K68*AL68)</f>
        <v>0</v>
      </c>
      <c r="AO68" s="149">
        <f>IFERROR(AM68*Hoja1!$C$24/Hoja1!$C$25/Hoja1!$C$26*16.04/1000000,0)</f>
        <v>0</v>
      </c>
      <c r="AP68" s="148">
        <v>0</v>
      </c>
    </row>
    <row r="69" spans="2:42" x14ac:dyDescent="0.75">
      <c r="B69" s="52"/>
      <c r="C69" s="52"/>
      <c r="D69" s="125"/>
      <c r="E69" s="125"/>
      <c r="F69" s="131"/>
      <c r="G69" s="92"/>
      <c r="H69" s="14"/>
      <c r="I69" s="19"/>
      <c r="J69" s="52"/>
      <c r="K69" s="52"/>
      <c r="L69" s="122" t="str">
        <f t="shared" si="2"/>
        <v/>
      </c>
      <c r="M69" s="78">
        <f t="shared" si="3"/>
        <v>0</v>
      </c>
      <c r="N69" s="78">
        <f t="shared" si="4"/>
        <v>0</v>
      </c>
      <c r="O69" s="78">
        <f t="shared" si="5"/>
        <v>0</v>
      </c>
      <c r="P69" s="166" t="str">
        <f t="shared" si="6"/>
        <v>Factor de Emisión</v>
      </c>
      <c r="Q69" s="166">
        <f t="shared" si="7"/>
        <v>0</v>
      </c>
      <c r="R69" s="170">
        <f t="shared" si="8"/>
        <v>0</v>
      </c>
      <c r="S69" s="78">
        <f>Q69+R69*Hoja1!$C$19</f>
        <v>0</v>
      </c>
      <c r="AE69" s="143">
        <f t="shared" si="0"/>
        <v>0</v>
      </c>
      <c r="AF69" s="149">
        <f t="shared" si="1"/>
        <v>0</v>
      </c>
      <c r="AG69" s="148">
        <f t="shared" si="9"/>
        <v>0</v>
      </c>
      <c r="AH69" s="148" t="str">
        <f t="shared" si="10"/>
        <v>Factor de Emisión</v>
      </c>
      <c r="AI69" s="143">
        <f t="shared" si="11"/>
        <v>0</v>
      </c>
      <c r="AJ69" s="143">
        <f t="shared" si="12"/>
        <v>0</v>
      </c>
      <c r="AK69" s="143">
        <f t="shared" si="13"/>
        <v>0</v>
      </c>
      <c r="AL69" s="149">
        <f t="shared" si="14"/>
        <v>0</v>
      </c>
      <c r="AM69" s="148">
        <f>IF(J69="",AL69*'Fraccion masica'!$AB$36,J69*AL69)</f>
        <v>0</v>
      </c>
      <c r="AN69" s="143">
        <f>IF(K69="",AL69*'Fraccion masica'!$AB$35,K69*AL69)</f>
        <v>0</v>
      </c>
      <c r="AO69" s="149">
        <f>IFERROR(AM69*Hoja1!$C$24/Hoja1!$C$25/Hoja1!$C$26*16.04/1000000,0)</f>
        <v>0</v>
      </c>
      <c r="AP69" s="148">
        <v>0</v>
      </c>
    </row>
    <row r="70" spans="2:42" x14ac:dyDescent="0.75">
      <c r="B70" s="52"/>
      <c r="C70" s="52"/>
      <c r="D70" s="125"/>
      <c r="E70" s="125"/>
      <c r="F70" s="131"/>
      <c r="G70" s="92"/>
      <c r="H70" s="14"/>
      <c r="I70" s="19"/>
      <c r="J70" s="52"/>
      <c r="K70" s="52"/>
      <c r="L70" s="122" t="str">
        <f t="shared" si="2"/>
        <v/>
      </c>
      <c r="M70" s="78">
        <f t="shared" si="3"/>
        <v>0</v>
      </c>
      <c r="N70" s="78">
        <f t="shared" si="4"/>
        <v>0</v>
      </c>
      <c r="O70" s="78">
        <f t="shared" si="5"/>
        <v>0</v>
      </c>
      <c r="P70" s="166" t="str">
        <f t="shared" si="6"/>
        <v>Factor de Emisión</v>
      </c>
      <c r="Q70" s="166">
        <f t="shared" si="7"/>
        <v>0</v>
      </c>
      <c r="R70" s="170">
        <f t="shared" si="8"/>
        <v>0</v>
      </c>
      <c r="S70" s="78">
        <f>Q70+R70*Hoja1!$C$19</f>
        <v>0</v>
      </c>
      <c r="AE70" s="143">
        <f t="shared" si="0"/>
        <v>0</v>
      </c>
      <c r="AF70" s="149">
        <f t="shared" si="1"/>
        <v>0</v>
      </c>
      <c r="AG70" s="148">
        <f t="shared" si="9"/>
        <v>0</v>
      </c>
      <c r="AH70" s="148" t="str">
        <f t="shared" si="10"/>
        <v>Factor de Emisión</v>
      </c>
      <c r="AI70" s="143">
        <f t="shared" si="11"/>
        <v>0</v>
      </c>
      <c r="AJ70" s="143">
        <f t="shared" si="12"/>
        <v>0</v>
      </c>
      <c r="AK70" s="143">
        <f t="shared" si="13"/>
        <v>0</v>
      </c>
      <c r="AL70" s="149">
        <f t="shared" si="14"/>
        <v>0</v>
      </c>
      <c r="AM70" s="148">
        <f>IF(J70="",AL70*'Fraccion masica'!$AB$36,J70*AL70)</f>
        <v>0</v>
      </c>
      <c r="AN70" s="143">
        <f>IF(K70="",AL70*'Fraccion masica'!$AB$35,K70*AL70)</f>
        <v>0</v>
      </c>
      <c r="AO70" s="149">
        <f>IFERROR(AM70*Hoja1!$C$24/Hoja1!$C$25/Hoja1!$C$26*16.04/1000000,0)</f>
        <v>0</v>
      </c>
      <c r="AP70" s="148">
        <v>0</v>
      </c>
    </row>
    <row r="71" spans="2:42" x14ac:dyDescent="0.75">
      <c r="B71" s="52"/>
      <c r="C71" s="52"/>
      <c r="D71" s="125"/>
      <c r="E71" s="125"/>
      <c r="F71" s="131"/>
      <c r="G71" s="92"/>
      <c r="H71" s="14"/>
      <c r="I71" s="19"/>
      <c r="J71" s="52"/>
      <c r="K71" s="52"/>
      <c r="L71" s="122" t="str">
        <f t="shared" si="2"/>
        <v/>
      </c>
      <c r="M71" s="78">
        <f t="shared" si="3"/>
        <v>0</v>
      </c>
      <c r="N71" s="78">
        <f t="shared" si="4"/>
        <v>0</v>
      </c>
      <c r="O71" s="78">
        <f t="shared" si="5"/>
        <v>0</v>
      </c>
      <c r="P71" s="166" t="str">
        <f t="shared" si="6"/>
        <v>Factor de Emisión</v>
      </c>
      <c r="Q71" s="166">
        <f t="shared" si="7"/>
        <v>0</v>
      </c>
      <c r="R71" s="170">
        <f t="shared" si="8"/>
        <v>0</v>
      </c>
      <c r="S71" s="78">
        <f>Q71+R71*Hoja1!$C$19</f>
        <v>0</v>
      </c>
      <c r="AE71" s="143">
        <f t="shared" si="0"/>
        <v>0</v>
      </c>
      <c r="AF71" s="149">
        <f t="shared" si="1"/>
        <v>0</v>
      </c>
      <c r="AG71" s="148">
        <f t="shared" si="9"/>
        <v>0</v>
      </c>
      <c r="AH71" s="148" t="str">
        <f t="shared" si="10"/>
        <v>Factor de Emisión</v>
      </c>
      <c r="AI71" s="143">
        <f t="shared" si="11"/>
        <v>0</v>
      </c>
      <c r="AJ71" s="143">
        <f t="shared" si="12"/>
        <v>0</v>
      </c>
      <c r="AK71" s="143">
        <f t="shared" si="13"/>
        <v>0</v>
      </c>
      <c r="AL71" s="149">
        <f t="shared" si="14"/>
        <v>0</v>
      </c>
      <c r="AM71" s="148">
        <f>IF(J71="",AL71*'Fraccion masica'!$AB$36,J71*AL71)</f>
        <v>0</v>
      </c>
      <c r="AN71" s="143">
        <f>IF(K71="",AL71*'Fraccion masica'!$AB$35,K71*AL71)</f>
        <v>0</v>
      </c>
      <c r="AO71" s="149">
        <f>IFERROR(AM71*Hoja1!$C$24/Hoja1!$C$25/Hoja1!$C$26*16.04/1000000,0)</f>
        <v>0</v>
      </c>
      <c r="AP71" s="148">
        <v>0</v>
      </c>
    </row>
    <row r="72" spans="2:42" x14ac:dyDescent="0.75">
      <c r="B72" s="52"/>
      <c r="C72" s="52"/>
      <c r="D72" s="125"/>
      <c r="E72" s="125"/>
      <c r="F72" s="131"/>
      <c r="G72" s="92"/>
      <c r="H72" s="14"/>
      <c r="I72" s="19"/>
      <c r="J72" s="52"/>
      <c r="K72" s="52"/>
      <c r="L72" s="122" t="str">
        <f t="shared" si="2"/>
        <v/>
      </c>
      <c r="M72" s="78">
        <f t="shared" si="3"/>
        <v>0</v>
      </c>
      <c r="N72" s="78">
        <f t="shared" si="4"/>
        <v>0</v>
      </c>
      <c r="O72" s="78">
        <f t="shared" si="5"/>
        <v>0</v>
      </c>
      <c r="P72" s="166" t="str">
        <f t="shared" si="6"/>
        <v>Factor de Emisión</v>
      </c>
      <c r="Q72" s="166">
        <f t="shared" si="7"/>
        <v>0</v>
      </c>
      <c r="R72" s="170">
        <f t="shared" si="8"/>
        <v>0</v>
      </c>
      <c r="S72" s="78">
        <f>Q72+R72*Hoja1!$C$19</f>
        <v>0</v>
      </c>
      <c r="AE72" s="143">
        <f t="shared" si="0"/>
        <v>0</v>
      </c>
      <c r="AF72" s="149">
        <f t="shared" si="1"/>
        <v>0</v>
      </c>
      <c r="AG72" s="148">
        <f t="shared" si="9"/>
        <v>0</v>
      </c>
      <c r="AH72" s="148" t="str">
        <f t="shared" si="10"/>
        <v>Factor de Emisión</v>
      </c>
      <c r="AI72" s="143">
        <f t="shared" si="11"/>
        <v>0</v>
      </c>
      <c r="AJ72" s="143">
        <f t="shared" si="12"/>
        <v>0</v>
      </c>
      <c r="AK72" s="143">
        <f t="shared" si="13"/>
        <v>0</v>
      </c>
      <c r="AL72" s="149">
        <f t="shared" si="14"/>
        <v>0</v>
      </c>
      <c r="AM72" s="148">
        <f>IF(J72="",AL72*'Fraccion masica'!$AB$36,J72*AL72)</f>
        <v>0</v>
      </c>
      <c r="AN72" s="143">
        <f>IF(K72="",AL72*'Fraccion masica'!$AB$35,K72*AL72)</f>
        <v>0</v>
      </c>
      <c r="AO72" s="149">
        <f>IFERROR(AM72*Hoja1!$C$24/Hoja1!$C$25/Hoja1!$C$26*16.04/1000000,0)</f>
        <v>0</v>
      </c>
      <c r="AP72" s="148">
        <v>0</v>
      </c>
    </row>
    <row r="73" spans="2:42" x14ac:dyDescent="0.75">
      <c r="B73" s="52"/>
      <c r="C73" s="52"/>
      <c r="D73" s="125"/>
      <c r="E73" s="125"/>
      <c r="F73" s="131"/>
      <c r="G73" s="92"/>
      <c r="H73" s="14"/>
      <c r="I73" s="19"/>
      <c r="J73" s="52"/>
      <c r="K73" s="52"/>
      <c r="L73" s="122" t="str">
        <f t="shared" si="2"/>
        <v/>
      </c>
      <c r="M73" s="78">
        <f t="shared" si="3"/>
        <v>0</v>
      </c>
      <c r="N73" s="78">
        <f t="shared" si="4"/>
        <v>0</v>
      </c>
      <c r="O73" s="78">
        <f t="shared" si="5"/>
        <v>0</v>
      </c>
      <c r="P73" s="166" t="str">
        <f t="shared" si="6"/>
        <v>Factor de Emisión</v>
      </c>
      <c r="Q73" s="166">
        <f t="shared" si="7"/>
        <v>0</v>
      </c>
      <c r="R73" s="170">
        <f t="shared" si="8"/>
        <v>0</v>
      </c>
      <c r="S73" s="78">
        <f>Q73+R73*Hoja1!$C$19</f>
        <v>0</v>
      </c>
      <c r="AE73" s="143">
        <f t="shared" si="0"/>
        <v>0</v>
      </c>
      <c r="AF73" s="149">
        <f t="shared" si="1"/>
        <v>0</v>
      </c>
      <c r="AG73" s="148">
        <f t="shared" si="9"/>
        <v>0</v>
      </c>
      <c r="AH73" s="148" t="str">
        <f t="shared" si="10"/>
        <v>Factor de Emisión</v>
      </c>
      <c r="AI73" s="143">
        <f t="shared" si="11"/>
        <v>0</v>
      </c>
      <c r="AJ73" s="143">
        <f t="shared" si="12"/>
        <v>0</v>
      </c>
      <c r="AK73" s="143">
        <f t="shared" si="13"/>
        <v>0</v>
      </c>
      <c r="AL73" s="149">
        <f t="shared" si="14"/>
        <v>0</v>
      </c>
      <c r="AM73" s="148">
        <f>IF(J73="",AL73*'Fraccion masica'!$AB$36,J73*AL73)</f>
        <v>0</v>
      </c>
      <c r="AN73" s="143">
        <f>IF(K73="",AL73*'Fraccion masica'!$AB$35,K73*AL73)</f>
        <v>0</v>
      </c>
      <c r="AO73" s="149">
        <f>IFERROR(AM73*Hoja1!$C$24/Hoja1!$C$25/Hoja1!$C$26*16.04/1000000,0)</f>
        <v>0</v>
      </c>
      <c r="AP73" s="148">
        <v>0</v>
      </c>
    </row>
    <row r="74" spans="2:42" x14ac:dyDescent="0.75">
      <c r="B74" s="52"/>
      <c r="C74" s="52"/>
      <c r="D74" s="125"/>
      <c r="E74" s="125"/>
      <c r="F74" s="131"/>
      <c r="G74" s="92"/>
      <c r="H74" s="14"/>
      <c r="I74" s="19"/>
      <c r="J74" s="52"/>
      <c r="K74" s="52"/>
      <c r="L74" s="122" t="str">
        <f t="shared" si="2"/>
        <v/>
      </c>
      <c r="M74" s="78">
        <f t="shared" si="3"/>
        <v>0</v>
      </c>
      <c r="N74" s="78">
        <f t="shared" si="4"/>
        <v>0</v>
      </c>
      <c r="O74" s="78">
        <f t="shared" si="5"/>
        <v>0</v>
      </c>
      <c r="P74" s="166" t="str">
        <f t="shared" si="6"/>
        <v>Factor de Emisión</v>
      </c>
      <c r="Q74" s="166">
        <f t="shared" si="7"/>
        <v>0</v>
      </c>
      <c r="R74" s="170">
        <f t="shared" si="8"/>
        <v>0</v>
      </c>
      <c r="S74" s="78">
        <f>Q74+R74*Hoja1!$C$19</f>
        <v>0</v>
      </c>
      <c r="AE74" s="143">
        <f t="shared" si="0"/>
        <v>0</v>
      </c>
      <c r="AF74" s="149">
        <f t="shared" si="1"/>
        <v>0</v>
      </c>
      <c r="AG74" s="148">
        <f t="shared" si="9"/>
        <v>0</v>
      </c>
      <c r="AH74" s="148" t="str">
        <f t="shared" si="10"/>
        <v>Factor de Emisión</v>
      </c>
      <c r="AI74" s="143">
        <f t="shared" si="11"/>
        <v>0</v>
      </c>
      <c r="AJ74" s="143">
        <f t="shared" si="12"/>
        <v>0</v>
      </c>
      <c r="AK74" s="143">
        <f t="shared" si="13"/>
        <v>0</v>
      </c>
      <c r="AL74" s="149">
        <f t="shared" si="14"/>
        <v>0</v>
      </c>
      <c r="AM74" s="148">
        <f>IF(J74="",AL74*'Fraccion masica'!$AB$36,J74*AL74)</f>
        <v>0</v>
      </c>
      <c r="AN74" s="143">
        <f>IF(K74="",AL74*'Fraccion masica'!$AB$35,K74*AL74)</f>
        <v>0</v>
      </c>
      <c r="AO74" s="149">
        <f>IFERROR(AM74*Hoja1!$C$24/Hoja1!$C$25/Hoja1!$C$26*16.04/1000000,0)</f>
        <v>0</v>
      </c>
      <c r="AP74" s="148">
        <v>0</v>
      </c>
    </row>
    <row r="75" spans="2:42" x14ac:dyDescent="0.75">
      <c r="B75" s="52"/>
      <c r="C75" s="52"/>
      <c r="D75" s="125"/>
      <c r="E75" s="125"/>
      <c r="F75" s="131"/>
      <c r="G75" s="92"/>
      <c r="H75" s="14"/>
      <c r="I75" s="19"/>
      <c r="J75" s="52"/>
      <c r="K75" s="52"/>
      <c r="L75" s="122" t="str">
        <f t="shared" si="2"/>
        <v/>
      </c>
      <c r="M75" s="78">
        <f t="shared" si="3"/>
        <v>0</v>
      </c>
      <c r="N75" s="78">
        <f t="shared" si="4"/>
        <v>0</v>
      </c>
      <c r="O75" s="78">
        <f t="shared" si="5"/>
        <v>0</v>
      </c>
      <c r="P75" s="166" t="str">
        <f t="shared" si="6"/>
        <v>Factor de Emisión</v>
      </c>
      <c r="Q75" s="166">
        <f t="shared" si="7"/>
        <v>0</v>
      </c>
      <c r="R75" s="170">
        <f t="shared" si="8"/>
        <v>0</v>
      </c>
      <c r="S75" s="78">
        <f>Q75+R75*Hoja1!$C$19</f>
        <v>0</v>
      </c>
      <c r="AE75" s="143">
        <f t="shared" si="0"/>
        <v>0</v>
      </c>
      <c r="AF75" s="149">
        <f t="shared" si="1"/>
        <v>0</v>
      </c>
      <c r="AG75" s="148">
        <f t="shared" si="9"/>
        <v>0</v>
      </c>
      <c r="AH75" s="148" t="str">
        <f t="shared" si="10"/>
        <v>Factor de Emisión</v>
      </c>
      <c r="AI75" s="143">
        <f t="shared" si="11"/>
        <v>0</v>
      </c>
      <c r="AJ75" s="143">
        <f t="shared" si="12"/>
        <v>0</v>
      </c>
      <c r="AK75" s="143">
        <f t="shared" si="13"/>
        <v>0</v>
      </c>
      <c r="AL75" s="149">
        <f t="shared" si="14"/>
        <v>0</v>
      </c>
      <c r="AM75" s="148">
        <f>IF(J75="",AL75*'Fraccion masica'!$AB$36,J75*AL75)</f>
        <v>0</v>
      </c>
      <c r="AN75" s="143">
        <f>IF(K75="",AL75*'Fraccion masica'!$AB$35,K75*AL75)</f>
        <v>0</v>
      </c>
      <c r="AO75" s="149">
        <f>IFERROR(AM75*Hoja1!$C$24/Hoja1!$C$25/Hoja1!$C$26*16.04/1000000,0)</f>
        <v>0</v>
      </c>
      <c r="AP75" s="148">
        <v>0</v>
      </c>
    </row>
    <row r="76" spans="2:42" x14ac:dyDescent="0.75">
      <c r="B76" s="52"/>
      <c r="C76" s="52"/>
      <c r="D76" s="125"/>
      <c r="E76" s="125"/>
      <c r="F76" s="131"/>
      <c r="G76" s="92"/>
      <c r="H76" s="14"/>
      <c r="I76" s="19"/>
      <c r="J76" s="52"/>
      <c r="K76" s="52"/>
      <c r="L76" s="122" t="str">
        <f t="shared" si="2"/>
        <v/>
      </c>
      <c r="M76" s="78">
        <f t="shared" si="3"/>
        <v>0</v>
      </c>
      <c r="N76" s="78">
        <f t="shared" si="4"/>
        <v>0</v>
      </c>
      <c r="O76" s="78">
        <f t="shared" si="5"/>
        <v>0</v>
      </c>
      <c r="P76" s="166" t="str">
        <f t="shared" si="6"/>
        <v>Factor de Emisión</v>
      </c>
      <c r="Q76" s="166">
        <f t="shared" si="7"/>
        <v>0</v>
      </c>
      <c r="R76" s="170">
        <f t="shared" si="8"/>
        <v>0</v>
      </c>
      <c r="S76" s="78">
        <f>Q76+R76*Hoja1!$C$19</f>
        <v>0</v>
      </c>
      <c r="AE76" s="143">
        <f t="shared" si="0"/>
        <v>0</v>
      </c>
      <c r="AF76" s="149">
        <f t="shared" si="1"/>
        <v>0</v>
      </c>
      <c r="AG76" s="148">
        <f t="shared" si="9"/>
        <v>0</v>
      </c>
      <c r="AH76" s="148" t="str">
        <f t="shared" si="10"/>
        <v>Factor de Emisión</v>
      </c>
      <c r="AI76" s="143">
        <f t="shared" si="11"/>
        <v>0</v>
      </c>
      <c r="AJ76" s="143">
        <f t="shared" si="12"/>
        <v>0</v>
      </c>
      <c r="AK76" s="143">
        <f t="shared" si="13"/>
        <v>0</v>
      </c>
      <c r="AL76" s="149">
        <f t="shared" si="14"/>
        <v>0</v>
      </c>
      <c r="AM76" s="148">
        <f>IF(J76="",AL76*'Fraccion masica'!$AB$36,J76*AL76)</f>
        <v>0</v>
      </c>
      <c r="AN76" s="143">
        <f>IF(K76="",AL76*'Fraccion masica'!$AB$35,K76*AL76)</f>
        <v>0</v>
      </c>
      <c r="AO76" s="149">
        <f>IFERROR(AM76*Hoja1!$C$24/Hoja1!$C$25/Hoja1!$C$26*16.04/1000000,0)</f>
        <v>0</v>
      </c>
      <c r="AP76" s="148">
        <v>0</v>
      </c>
    </row>
    <row r="77" spans="2:42" x14ac:dyDescent="0.75">
      <c r="B77" s="52"/>
      <c r="C77" s="52"/>
      <c r="D77" s="125"/>
      <c r="E77" s="125"/>
      <c r="F77" s="131"/>
      <c r="G77" s="92"/>
      <c r="H77" s="14"/>
      <c r="I77" s="19"/>
      <c r="J77" s="52"/>
      <c r="K77" s="52"/>
      <c r="L77" s="122" t="str">
        <f t="shared" si="2"/>
        <v/>
      </c>
      <c r="M77" s="78">
        <f t="shared" si="3"/>
        <v>0</v>
      </c>
      <c r="N77" s="78">
        <f t="shared" si="4"/>
        <v>0</v>
      </c>
      <c r="O77" s="78">
        <f t="shared" si="5"/>
        <v>0</v>
      </c>
      <c r="P77" s="166" t="str">
        <f t="shared" si="6"/>
        <v>Factor de Emisión</v>
      </c>
      <c r="Q77" s="166">
        <f t="shared" si="7"/>
        <v>0</v>
      </c>
      <c r="R77" s="170">
        <f t="shared" si="8"/>
        <v>0</v>
      </c>
      <c r="S77" s="78">
        <f>Q77+R77*Hoja1!$C$19</f>
        <v>0</v>
      </c>
      <c r="AE77" s="143">
        <f t="shared" si="0"/>
        <v>0</v>
      </c>
      <c r="AF77" s="149">
        <f t="shared" si="1"/>
        <v>0</v>
      </c>
      <c r="AG77" s="148">
        <f t="shared" si="9"/>
        <v>0</v>
      </c>
      <c r="AH77" s="148" t="str">
        <f t="shared" si="10"/>
        <v>Factor de Emisión</v>
      </c>
      <c r="AI77" s="143">
        <f t="shared" si="11"/>
        <v>0</v>
      </c>
      <c r="AJ77" s="143">
        <f t="shared" si="12"/>
        <v>0</v>
      </c>
      <c r="AK77" s="143">
        <f t="shared" si="13"/>
        <v>0</v>
      </c>
      <c r="AL77" s="149">
        <f t="shared" si="14"/>
        <v>0</v>
      </c>
      <c r="AM77" s="148">
        <f>IF(J77="",AL77*'Fraccion masica'!$AB$36,J77*AL77)</f>
        <v>0</v>
      </c>
      <c r="AN77" s="143">
        <f>IF(K77="",AL77*'Fraccion masica'!$AB$35,K77*AL77)</f>
        <v>0</v>
      </c>
      <c r="AO77" s="149">
        <f>IFERROR(AM77*Hoja1!$C$24/Hoja1!$C$25/Hoja1!$C$26*16.04/1000000,0)</f>
        <v>0</v>
      </c>
      <c r="AP77" s="148">
        <v>0</v>
      </c>
    </row>
    <row r="78" spans="2:42" x14ac:dyDescent="0.75">
      <c r="B78" s="52"/>
      <c r="C78" s="52"/>
      <c r="D78" s="125"/>
      <c r="E78" s="125"/>
      <c r="F78" s="131"/>
      <c r="G78" s="92"/>
      <c r="H78" s="14"/>
      <c r="I78" s="19"/>
      <c r="J78" s="52"/>
      <c r="K78" s="52"/>
      <c r="L78" s="122" t="str">
        <f t="shared" si="2"/>
        <v/>
      </c>
      <c r="M78" s="78">
        <f t="shared" si="3"/>
        <v>0</v>
      </c>
      <c r="N78" s="78">
        <f t="shared" si="4"/>
        <v>0</v>
      </c>
      <c r="O78" s="78">
        <f t="shared" si="5"/>
        <v>0</v>
      </c>
      <c r="P78" s="166" t="str">
        <f t="shared" si="6"/>
        <v>Factor de Emisión</v>
      </c>
      <c r="Q78" s="166">
        <f t="shared" si="7"/>
        <v>0</v>
      </c>
      <c r="R78" s="170">
        <f t="shared" si="8"/>
        <v>0</v>
      </c>
      <c r="S78" s="78">
        <f>Q78+R78*Hoja1!$C$19</f>
        <v>0</v>
      </c>
      <c r="AE78" s="143">
        <f t="shared" si="0"/>
        <v>0</v>
      </c>
      <c r="AF78" s="149">
        <f t="shared" si="1"/>
        <v>0</v>
      </c>
      <c r="AG78" s="148">
        <f t="shared" si="9"/>
        <v>0</v>
      </c>
      <c r="AH78" s="148" t="str">
        <f t="shared" si="10"/>
        <v>Factor de Emisión</v>
      </c>
      <c r="AI78" s="143">
        <f t="shared" si="11"/>
        <v>0</v>
      </c>
      <c r="AJ78" s="143">
        <f t="shared" si="12"/>
        <v>0</v>
      </c>
      <c r="AK78" s="143">
        <f t="shared" si="13"/>
        <v>0</v>
      </c>
      <c r="AL78" s="149">
        <f t="shared" si="14"/>
        <v>0</v>
      </c>
      <c r="AM78" s="148">
        <f>IF(J78="",AL78*'Fraccion masica'!$AB$36,J78*AL78)</f>
        <v>0</v>
      </c>
      <c r="AN78" s="143">
        <f>IF(K78="",AL78*'Fraccion masica'!$AB$35,K78*AL78)</f>
        <v>0</v>
      </c>
      <c r="AO78" s="149">
        <f>IFERROR(AM78*Hoja1!$C$24/Hoja1!$C$25/Hoja1!$C$26*16.04/1000000,0)</f>
        <v>0</v>
      </c>
      <c r="AP78" s="148">
        <v>0</v>
      </c>
    </row>
    <row r="79" spans="2:42" x14ac:dyDescent="0.75">
      <c r="B79" s="52"/>
      <c r="C79" s="52"/>
      <c r="D79" s="125"/>
      <c r="E79" s="125"/>
      <c r="F79" s="131"/>
      <c r="G79" s="92"/>
      <c r="H79" s="14"/>
      <c r="I79" s="19"/>
      <c r="J79" s="52"/>
      <c r="K79" s="52"/>
      <c r="L79" s="122" t="str">
        <f t="shared" si="2"/>
        <v/>
      </c>
      <c r="M79" s="78">
        <f t="shared" si="3"/>
        <v>0</v>
      </c>
      <c r="N79" s="78">
        <f t="shared" si="4"/>
        <v>0</v>
      </c>
      <c r="O79" s="78">
        <f t="shared" si="5"/>
        <v>0</v>
      </c>
      <c r="P79" s="166" t="str">
        <f t="shared" si="6"/>
        <v>Factor de Emisión</v>
      </c>
      <c r="Q79" s="166">
        <f t="shared" si="7"/>
        <v>0</v>
      </c>
      <c r="R79" s="170">
        <f t="shared" si="8"/>
        <v>0</v>
      </c>
      <c r="S79" s="78">
        <f>Q79+R79*Hoja1!$C$19</f>
        <v>0</v>
      </c>
      <c r="AE79" s="143">
        <f t="shared" si="0"/>
        <v>0</v>
      </c>
      <c r="AF79" s="149">
        <f t="shared" si="1"/>
        <v>0</v>
      </c>
      <c r="AG79" s="148">
        <f t="shared" si="9"/>
        <v>0</v>
      </c>
      <c r="AH79" s="148" t="str">
        <f t="shared" si="10"/>
        <v>Factor de Emisión</v>
      </c>
      <c r="AI79" s="143">
        <f t="shared" si="11"/>
        <v>0</v>
      </c>
      <c r="AJ79" s="143">
        <f t="shared" si="12"/>
        <v>0</v>
      </c>
      <c r="AK79" s="143">
        <f t="shared" si="13"/>
        <v>0</v>
      </c>
      <c r="AL79" s="149">
        <f t="shared" si="14"/>
        <v>0</v>
      </c>
      <c r="AM79" s="148">
        <f>IF(J79="",AL79*'Fraccion masica'!$AB$36,J79*AL79)</f>
        <v>0</v>
      </c>
      <c r="AN79" s="143">
        <f>IF(K79="",AL79*'Fraccion masica'!$AB$35,K79*AL79)</f>
        <v>0</v>
      </c>
      <c r="AO79" s="149">
        <f>IFERROR(AM79*Hoja1!$C$24/Hoja1!$C$25/Hoja1!$C$26*16.04/1000000,0)</f>
        <v>0</v>
      </c>
      <c r="AP79" s="148">
        <v>0</v>
      </c>
    </row>
    <row r="80" spans="2:42" x14ac:dyDescent="0.75">
      <c r="B80" s="52"/>
      <c r="C80" s="52"/>
      <c r="D80" s="125"/>
      <c r="E80" s="125"/>
      <c r="F80" s="131"/>
      <c r="G80" s="92"/>
      <c r="H80" s="14"/>
      <c r="I80" s="19"/>
      <c r="J80" s="52"/>
      <c r="K80" s="52"/>
      <c r="L80" s="122" t="str">
        <f t="shared" si="2"/>
        <v/>
      </c>
      <c r="M80" s="78">
        <f t="shared" si="3"/>
        <v>0</v>
      </c>
      <c r="N80" s="78">
        <f t="shared" si="4"/>
        <v>0</v>
      </c>
      <c r="O80" s="78">
        <f t="shared" si="5"/>
        <v>0</v>
      </c>
      <c r="P80" s="166" t="str">
        <f t="shared" si="6"/>
        <v>Factor de Emisión</v>
      </c>
      <c r="Q80" s="166">
        <f t="shared" si="7"/>
        <v>0</v>
      </c>
      <c r="R80" s="170">
        <f t="shared" si="8"/>
        <v>0</v>
      </c>
      <c r="S80" s="78">
        <f>Q80+R80*Hoja1!$C$19</f>
        <v>0</v>
      </c>
      <c r="AE80" s="143">
        <f t="shared" si="0"/>
        <v>0</v>
      </c>
      <c r="AF80" s="149">
        <f t="shared" si="1"/>
        <v>0</v>
      </c>
      <c r="AG80" s="148">
        <f t="shared" si="9"/>
        <v>0</v>
      </c>
      <c r="AH80" s="148" t="str">
        <f t="shared" si="10"/>
        <v>Factor de Emisión</v>
      </c>
      <c r="AI80" s="143">
        <f t="shared" si="11"/>
        <v>0</v>
      </c>
      <c r="AJ80" s="143">
        <f t="shared" si="12"/>
        <v>0</v>
      </c>
      <c r="AK80" s="143">
        <f t="shared" si="13"/>
        <v>0</v>
      </c>
      <c r="AL80" s="149">
        <f t="shared" si="14"/>
        <v>0</v>
      </c>
      <c r="AM80" s="148">
        <f>IF(J80="",AL80*'Fraccion masica'!$AB$36,J80*AL80)</f>
        <v>0</v>
      </c>
      <c r="AN80" s="143">
        <f>IF(K80="",AL80*'Fraccion masica'!$AB$35,K80*AL80)</f>
        <v>0</v>
      </c>
      <c r="AO80" s="149">
        <f>IFERROR(AM80*Hoja1!$C$24/Hoja1!$C$25/Hoja1!$C$26*16.04/1000000,0)</f>
        <v>0</v>
      </c>
      <c r="AP80" s="148">
        <v>0</v>
      </c>
    </row>
    <row r="81" spans="2:42" x14ac:dyDescent="0.75">
      <c r="B81" s="52"/>
      <c r="C81" s="52"/>
      <c r="D81" s="125"/>
      <c r="E81" s="125"/>
      <c r="F81" s="131"/>
      <c r="G81" s="92"/>
      <c r="H81" s="14"/>
      <c r="I81" s="19"/>
      <c r="J81" s="52"/>
      <c r="K81" s="52"/>
      <c r="L81" s="122" t="str">
        <f t="shared" si="2"/>
        <v/>
      </c>
      <c r="M81" s="78">
        <f t="shared" si="3"/>
        <v>0</v>
      </c>
      <c r="N81" s="78">
        <f t="shared" si="4"/>
        <v>0</v>
      </c>
      <c r="O81" s="78">
        <f t="shared" si="5"/>
        <v>0</v>
      </c>
      <c r="P81" s="166" t="str">
        <f t="shared" si="6"/>
        <v>Factor de Emisión</v>
      </c>
      <c r="Q81" s="166">
        <f t="shared" si="7"/>
        <v>0</v>
      </c>
      <c r="R81" s="170">
        <f t="shared" si="8"/>
        <v>0</v>
      </c>
      <c r="S81" s="78">
        <f>Q81+R81*Hoja1!$C$19</f>
        <v>0</v>
      </c>
      <c r="AE81" s="143">
        <f t="shared" si="0"/>
        <v>0</v>
      </c>
      <c r="AF81" s="149">
        <f t="shared" si="1"/>
        <v>0</v>
      </c>
      <c r="AG81" s="148">
        <f t="shared" si="9"/>
        <v>0</v>
      </c>
      <c r="AH81" s="148" t="str">
        <f t="shared" si="10"/>
        <v>Factor de Emisión</v>
      </c>
      <c r="AI81" s="143">
        <f t="shared" si="11"/>
        <v>0</v>
      </c>
      <c r="AJ81" s="143">
        <f t="shared" si="12"/>
        <v>0</v>
      </c>
      <c r="AK81" s="143">
        <f t="shared" si="13"/>
        <v>0</v>
      </c>
      <c r="AL81" s="149">
        <f t="shared" si="14"/>
        <v>0</v>
      </c>
      <c r="AM81" s="148">
        <f>IF(J81="",AL81*'Fraccion masica'!$AB$36,J81*AL81)</f>
        <v>0</v>
      </c>
      <c r="AN81" s="143">
        <f>IF(K81="",AL81*'Fraccion masica'!$AB$35,K81*AL81)</f>
        <v>0</v>
      </c>
      <c r="AO81" s="149">
        <f>IFERROR(AM81*Hoja1!$C$24/Hoja1!$C$25/Hoja1!$C$26*16.04/1000000,0)</f>
        <v>0</v>
      </c>
      <c r="AP81" s="148">
        <v>0</v>
      </c>
    </row>
    <row r="82" spans="2:42" x14ac:dyDescent="0.75">
      <c r="B82" s="52"/>
      <c r="C82" s="52"/>
      <c r="D82" s="125"/>
      <c r="E82" s="125"/>
      <c r="F82" s="131"/>
      <c r="G82" s="92"/>
      <c r="H82" s="14"/>
      <c r="I82" s="19"/>
      <c r="J82" s="52"/>
      <c r="K82" s="52"/>
      <c r="L82" s="122" t="str">
        <f t="shared" si="2"/>
        <v/>
      </c>
      <c r="M82" s="78">
        <f t="shared" si="3"/>
        <v>0</v>
      </c>
      <c r="N82" s="78">
        <f t="shared" si="4"/>
        <v>0</v>
      </c>
      <c r="O82" s="78">
        <f t="shared" si="5"/>
        <v>0</v>
      </c>
      <c r="P82" s="166" t="str">
        <f t="shared" si="6"/>
        <v>Factor de Emisión</v>
      </c>
      <c r="Q82" s="166">
        <f t="shared" si="7"/>
        <v>0</v>
      </c>
      <c r="R82" s="170">
        <f t="shared" si="8"/>
        <v>0</v>
      </c>
      <c r="S82" s="78">
        <f>Q82+R82*Hoja1!$C$19</f>
        <v>0</v>
      </c>
      <c r="AE82" s="143">
        <f t="shared" si="0"/>
        <v>0</v>
      </c>
      <c r="AF82" s="149">
        <f t="shared" si="1"/>
        <v>0</v>
      </c>
      <c r="AG82" s="148">
        <f t="shared" si="9"/>
        <v>0</v>
      </c>
      <c r="AH82" s="148" t="str">
        <f t="shared" si="10"/>
        <v>Factor de Emisión</v>
      </c>
      <c r="AI82" s="143">
        <f t="shared" si="11"/>
        <v>0</v>
      </c>
      <c r="AJ82" s="143">
        <f t="shared" si="12"/>
        <v>0</v>
      </c>
      <c r="AK82" s="143">
        <f t="shared" si="13"/>
        <v>0</v>
      </c>
      <c r="AL82" s="149">
        <f t="shared" si="14"/>
        <v>0</v>
      </c>
      <c r="AM82" s="148">
        <f>IF(J82="",AL82*'Fraccion masica'!$AB$36,J82*AL82)</f>
        <v>0</v>
      </c>
      <c r="AN82" s="143">
        <f>IF(K82="",AL82*'Fraccion masica'!$AB$35,K82*AL82)</f>
        <v>0</v>
      </c>
      <c r="AO82" s="149">
        <f>IFERROR(AM82*Hoja1!$C$24/Hoja1!$C$25/Hoja1!$C$26*16.04/1000000,0)</f>
        <v>0</v>
      </c>
      <c r="AP82" s="148">
        <v>0</v>
      </c>
    </row>
    <row r="83" spans="2:42" x14ac:dyDescent="0.75">
      <c r="B83" s="52"/>
      <c r="C83" s="52"/>
      <c r="D83" s="125"/>
      <c r="E83" s="125"/>
      <c r="F83" s="131"/>
      <c r="G83" s="92"/>
      <c r="H83" s="14"/>
      <c r="I83" s="19"/>
      <c r="J83" s="52"/>
      <c r="K83" s="52"/>
      <c r="L83" s="122" t="str">
        <f t="shared" si="2"/>
        <v/>
      </c>
      <c r="M83" s="78">
        <f t="shared" si="3"/>
        <v>0</v>
      </c>
      <c r="N83" s="78">
        <f t="shared" si="4"/>
        <v>0</v>
      </c>
      <c r="O83" s="78">
        <f t="shared" si="5"/>
        <v>0</v>
      </c>
      <c r="P83" s="166" t="str">
        <f t="shared" si="6"/>
        <v>Factor de Emisión</v>
      </c>
      <c r="Q83" s="166">
        <f t="shared" si="7"/>
        <v>0</v>
      </c>
      <c r="R83" s="170">
        <f t="shared" si="8"/>
        <v>0</v>
      </c>
      <c r="S83" s="78">
        <f>Q83+R83*Hoja1!$C$19</f>
        <v>0</v>
      </c>
      <c r="AE83" s="143">
        <f t="shared" si="0"/>
        <v>0</v>
      </c>
      <c r="AF83" s="149">
        <f t="shared" si="1"/>
        <v>0</v>
      </c>
      <c r="AG83" s="148">
        <f t="shared" si="9"/>
        <v>0</v>
      </c>
      <c r="AH83" s="148" t="str">
        <f t="shared" si="10"/>
        <v>Factor de Emisión</v>
      </c>
      <c r="AI83" s="143">
        <f t="shared" si="11"/>
        <v>0</v>
      </c>
      <c r="AJ83" s="143">
        <f t="shared" si="12"/>
        <v>0</v>
      </c>
      <c r="AK83" s="143">
        <f t="shared" si="13"/>
        <v>0</v>
      </c>
      <c r="AL83" s="149">
        <f t="shared" si="14"/>
        <v>0</v>
      </c>
      <c r="AM83" s="148">
        <f>IF(J83="",AL83*'Fraccion masica'!$AB$36,J83*AL83)</f>
        <v>0</v>
      </c>
      <c r="AN83" s="143">
        <f>IF(K83="",AL83*'Fraccion masica'!$AB$35,K83*AL83)</f>
        <v>0</v>
      </c>
      <c r="AO83" s="149">
        <f>IFERROR(AM83*Hoja1!$C$24/Hoja1!$C$25/Hoja1!$C$26*16.04/1000000,0)</f>
        <v>0</v>
      </c>
      <c r="AP83" s="148">
        <v>0</v>
      </c>
    </row>
    <row r="84" spans="2:42" x14ac:dyDescent="0.75">
      <c r="B84" s="52"/>
      <c r="C84" s="52"/>
      <c r="D84" s="125"/>
      <c r="E84" s="125"/>
      <c r="F84" s="131"/>
      <c r="G84" s="92"/>
      <c r="H84" s="14"/>
      <c r="I84" s="19"/>
      <c r="J84" s="52"/>
      <c r="K84" s="52"/>
      <c r="L84" s="122" t="str">
        <f t="shared" si="2"/>
        <v/>
      </c>
      <c r="M84" s="78">
        <f t="shared" si="3"/>
        <v>0</v>
      </c>
      <c r="N84" s="78">
        <f t="shared" si="4"/>
        <v>0</v>
      </c>
      <c r="O84" s="78">
        <f t="shared" si="5"/>
        <v>0</v>
      </c>
      <c r="P84" s="166" t="str">
        <f t="shared" si="6"/>
        <v>Factor de Emisión</v>
      </c>
      <c r="Q84" s="166">
        <f t="shared" si="7"/>
        <v>0</v>
      </c>
      <c r="R84" s="170">
        <f t="shared" si="8"/>
        <v>0</v>
      </c>
      <c r="S84" s="78">
        <f>Q84+R84*Hoja1!$C$19</f>
        <v>0</v>
      </c>
      <c r="AE84" s="143">
        <f t="shared" si="0"/>
        <v>0</v>
      </c>
      <c r="AF84" s="149">
        <f t="shared" si="1"/>
        <v>0</v>
      </c>
      <c r="AG84" s="148">
        <f t="shared" si="9"/>
        <v>0</v>
      </c>
      <c r="AH84" s="148" t="str">
        <f t="shared" si="10"/>
        <v>Factor de Emisión</v>
      </c>
      <c r="AI84" s="143">
        <f t="shared" si="11"/>
        <v>0</v>
      </c>
      <c r="AJ84" s="143">
        <f t="shared" si="12"/>
        <v>0</v>
      </c>
      <c r="AK84" s="143">
        <f t="shared" si="13"/>
        <v>0</v>
      </c>
      <c r="AL84" s="149">
        <f t="shared" si="14"/>
        <v>0</v>
      </c>
      <c r="AM84" s="148">
        <f>IF(J84="",AL84*'Fraccion masica'!$AB$36,J84*AL84)</f>
        <v>0</v>
      </c>
      <c r="AN84" s="143">
        <f>IF(K84="",AL84*'Fraccion masica'!$AB$35,K84*AL84)</f>
        <v>0</v>
      </c>
      <c r="AO84" s="149">
        <f>IFERROR(AM84*Hoja1!$C$24/Hoja1!$C$25/Hoja1!$C$26*16.04/1000000,0)</f>
        <v>0</v>
      </c>
      <c r="AP84" s="148">
        <v>0</v>
      </c>
    </row>
    <row r="85" spans="2:42" x14ac:dyDescent="0.75">
      <c r="B85" s="52"/>
      <c r="C85" s="52"/>
      <c r="D85" s="125"/>
      <c r="E85" s="125"/>
      <c r="F85" s="131"/>
      <c r="G85" s="92"/>
      <c r="H85" s="14"/>
      <c r="I85" s="19"/>
      <c r="J85" s="52"/>
      <c r="K85" s="52"/>
      <c r="L85" s="122" t="str">
        <f t="shared" si="2"/>
        <v/>
      </c>
      <c r="M85" s="78">
        <f t="shared" si="3"/>
        <v>0</v>
      </c>
      <c r="N85" s="78">
        <f t="shared" si="4"/>
        <v>0</v>
      </c>
      <c r="O85" s="78">
        <f t="shared" si="5"/>
        <v>0</v>
      </c>
      <c r="P85" s="166" t="str">
        <f t="shared" si="6"/>
        <v>Factor de Emisión</v>
      </c>
      <c r="Q85" s="166">
        <f t="shared" si="7"/>
        <v>0</v>
      </c>
      <c r="R85" s="170">
        <f t="shared" si="8"/>
        <v>0</v>
      </c>
      <c r="S85" s="78">
        <f>Q85+R85*Hoja1!$C$19</f>
        <v>0</v>
      </c>
      <c r="AE85" s="143">
        <f t="shared" ref="AE85:AE116" si="15">B85</f>
        <v>0</v>
      </c>
      <c r="AF85" s="149">
        <f t="shared" ref="AF85:AF116" si="16">G85*C85</f>
        <v>0</v>
      </c>
      <c r="AG85" s="148">
        <f t="shared" si="9"/>
        <v>0</v>
      </c>
      <c r="AH85" s="148" t="str">
        <f t="shared" si="10"/>
        <v>Factor de Emisión</v>
      </c>
      <c r="AI85" s="143">
        <f t="shared" si="11"/>
        <v>0</v>
      </c>
      <c r="AJ85" s="143">
        <f t="shared" si="12"/>
        <v>0</v>
      </c>
      <c r="AK85" s="143">
        <f t="shared" si="13"/>
        <v>0</v>
      </c>
      <c r="AL85" s="149">
        <f t="shared" si="14"/>
        <v>0</v>
      </c>
      <c r="AM85" s="148">
        <f>IF(J85="",AL85*'Fraccion masica'!$AB$36,J85*AL85)</f>
        <v>0</v>
      </c>
      <c r="AN85" s="143">
        <f>IF(K85="",AL85*'Fraccion masica'!$AB$35,K85*AL85)</f>
        <v>0</v>
      </c>
      <c r="AO85" s="149">
        <f>IFERROR(AM85*Hoja1!$C$24/Hoja1!$C$25/Hoja1!$C$26*16.04/1000000,0)</f>
        <v>0</v>
      </c>
      <c r="AP85" s="148">
        <v>0</v>
      </c>
    </row>
    <row r="86" spans="2:42" x14ac:dyDescent="0.75">
      <c r="B86" s="52"/>
      <c r="C86" s="52"/>
      <c r="D86" s="125"/>
      <c r="E86" s="125"/>
      <c r="F86" s="131"/>
      <c r="G86" s="92"/>
      <c r="H86" s="14"/>
      <c r="I86" s="19"/>
      <c r="J86" s="52"/>
      <c r="K86" s="52"/>
      <c r="L86" s="122" t="str">
        <f t="shared" si="2"/>
        <v/>
      </c>
      <c r="M86" s="78">
        <f t="shared" si="3"/>
        <v>0</v>
      </c>
      <c r="N86" s="78">
        <f t="shared" si="4"/>
        <v>0</v>
      </c>
      <c r="O86" s="78">
        <f t="shared" si="5"/>
        <v>0</v>
      </c>
      <c r="P86" s="166" t="str">
        <f t="shared" si="6"/>
        <v>Factor de Emisión</v>
      </c>
      <c r="Q86" s="166">
        <f t="shared" si="7"/>
        <v>0</v>
      </c>
      <c r="R86" s="170">
        <f t="shared" si="8"/>
        <v>0</v>
      </c>
      <c r="S86" s="78">
        <f>Q86+R86*Hoja1!$C$19</f>
        <v>0</v>
      </c>
      <c r="AE86" s="143">
        <f t="shared" si="15"/>
        <v>0</v>
      </c>
      <c r="AF86" s="149">
        <f t="shared" si="16"/>
        <v>0</v>
      </c>
      <c r="AG86" s="148">
        <f t="shared" si="9"/>
        <v>0</v>
      </c>
      <c r="AH86" s="148" t="str">
        <f t="shared" si="10"/>
        <v>Factor de Emisión</v>
      </c>
      <c r="AI86" s="143">
        <f t="shared" si="11"/>
        <v>0</v>
      </c>
      <c r="AJ86" s="143">
        <f t="shared" si="12"/>
        <v>0</v>
      </c>
      <c r="AK86" s="143">
        <f t="shared" si="13"/>
        <v>0</v>
      </c>
      <c r="AL86" s="149">
        <f t="shared" si="14"/>
        <v>0</v>
      </c>
      <c r="AM86" s="148">
        <f>IF(J86="",AL86*'Fraccion masica'!$AB$36,J86*AL86)</f>
        <v>0</v>
      </c>
      <c r="AN86" s="143">
        <f>IF(K86="",AL86*'Fraccion masica'!$AB$35,K86*AL86)</f>
        <v>0</v>
      </c>
      <c r="AO86" s="149">
        <f>IFERROR(AM86*Hoja1!$C$24/Hoja1!$C$25/Hoja1!$C$26*16.04/1000000,0)</f>
        <v>0</v>
      </c>
      <c r="AP86" s="148">
        <v>0</v>
      </c>
    </row>
    <row r="87" spans="2:42" x14ac:dyDescent="0.75">
      <c r="B87" s="52"/>
      <c r="C87" s="52"/>
      <c r="D87" s="125"/>
      <c r="E87" s="125"/>
      <c r="F87" s="131"/>
      <c r="G87" s="92"/>
      <c r="H87" s="14"/>
      <c r="I87" s="19"/>
      <c r="J87" s="52"/>
      <c r="K87" s="52"/>
      <c r="L87" s="122" t="str">
        <f t="shared" si="2"/>
        <v/>
      </c>
      <c r="M87" s="78">
        <f t="shared" si="3"/>
        <v>0</v>
      </c>
      <c r="N87" s="78">
        <f t="shared" si="4"/>
        <v>0</v>
      </c>
      <c r="O87" s="78">
        <f t="shared" si="5"/>
        <v>0</v>
      </c>
      <c r="P87" s="166" t="str">
        <f t="shared" si="6"/>
        <v>Factor de Emisión</v>
      </c>
      <c r="Q87" s="166">
        <f t="shared" si="7"/>
        <v>0</v>
      </c>
      <c r="R87" s="170">
        <f t="shared" si="8"/>
        <v>0</v>
      </c>
      <c r="S87" s="78">
        <f>Q87+R87*Hoja1!$C$19</f>
        <v>0</v>
      </c>
      <c r="AE87" s="143">
        <f t="shared" si="15"/>
        <v>0</v>
      </c>
      <c r="AF87" s="149">
        <f t="shared" si="16"/>
        <v>0</v>
      </c>
      <c r="AG87" s="148">
        <f t="shared" si="9"/>
        <v>0</v>
      </c>
      <c r="AH87" s="148" t="str">
        <f t="shared" si="10"/>
        <v>Factor de Emisión</v>
      </c>
      <c r="AI87" s="143">
        <f t="shared" si="11"/>
        <v>0</v>
      </c>
      <c r="AJ87" s="143">
        <f t="shared" si="12"/>
        <v>0</v>
      </c>
      <c r="AK87" s="143">
        <f t="shared" si="13"/>
        <v>0</v>
      </c>
      <c r="AL87" s="149">
        <f t="shared" si="14"/>
        <v>0</v>
      </c>
      <c r="AM87" s="148">
        <f>IF(J87="",AL87*'Fraccion masica'!$AB$36,J87*AL87)</f>
        <v>0</v>
      </c>
      <c r="AN87" s="143">
        <f>IF(K87="",AL87*'Fraccion masica'!$AB$35,K87*AL87)</f>
        <v>0</v>
      </c>
      <c r="AO87" s="149">
        <f>IFERROR(AM87*Hoja1!$C$24/Hoja1!$C$25/Hoja1!$C$26*16.04/1000000,0)</f>
        <v>0</v>
      </c>
      <c r="AP87" s="148">
        <v>0</v>
      </c>
    </row>
    <row r="88" spans="2:42" x14ac:dyDescent="0.75">
      <c r="B88" s="52"/>
      <c r="C88" s="52"/>
      <c r="D88" s="125"/>
      <c r="E88" s="125"/>
      <c r="F88" s="131"/>
      <c r="G88" s="92"/>
      <c r="H88" s="14"/>
      <c r="I88" s="19"/>
      <c r="J88" s="52"/>
      <c r="K88" s="52"/>
      <c r="L88" s="122" t="str">
        <f t="shared" si="2"/>
        <v/>
      </c>
      <c r="M88" s="78">
        <f t="shared" si="3"/>
        <v>0</v>
      </c>
      <c r="N88" s="78">
        <f t="shared" si="4"/>
        <v>0</v>
      </c>
      <c r="O88" s="78">
        <f t="shared" si="5"/>
        <v>0</v>
      </c>
      <c r="P88" s="166" t="str">
        <f t="shared" si="6"/>
        <v>Factor de Emisión</v>
      </c>
      <c r="Q88" s="166">
        <f t="shared" si="7"/>
        <v>0</v>
      </c>
      <c r="R88" s="170">
        <f t="shared" si="8"/>
        <v>0</v>
      </c>
      <c r="S88" s="78">
        <f>Q88+R88*Hoja1!$C$19</f>
        <v>0</v>
      </c>
      <c r="AE88" s="143">
        <f t="shared" si="15"/>
        <v>0</v>
      </c>
      <c r="AF88" s="149">
        <f t="shared" si="16"/>
        <v>0</v>
      </c>
      <c r="AG88" s="148">
        <f t="shared" si="9"/>
        <v>0</v>
      </c>
      <c r="AH88" s="148" t="str">
        <f t="shared" si="10"/>
        <v>Factor de Emisión</v>
      </c>
      <c r="AI88" s="143">
        <f t="shared" si="11"/>
        <v>0</v>
      </c>
      <c r="AJ88" s="143">
        <f t="shared" si="12"/>
        <v>0</v>
      </c>
      <c r="AK88" s="143">
        <f t="shared" si="13"/>
        <v>0</v>
      </c>
      <c r="AL88" s="149">
        <f t="shared" si="14"/>
        <v>0</v>
      </c>
      <c r="AM88" s="148">
        <f>IF(J88="",AL88*'Fraccion masica'!$AB$36,J88*AL88)</f>
        <v>0</v>
      </c>
      <c r="AN88" s="143">
        <f>IF(K88="",AL88*'Fraccion masica'!$AB$35,K88*AL88)</f>
        <v>0</v>
      </c>
      <c r="AO88" s="149">
        <f>IFERROR(AM88*Hoja1!$C$24/Hoja1!$C$25/Hoja1!$C$26*16.04/1000000,0)</f>
        <v>0</v>
      </c>
      <c r="AP88" s="148">
        <v>0</v>
      </c>
    </row>
    <row r="89" spans="2:42" x14ac:dyDescent="0.75">
      <c r="B89" s="52"/>
      <c r="C89" s="52"/>
      <c r="D89" s="125"/>
      <c r="E89" s="125"/>
      <c r="F89" s="131"/>
      <c r="G89" s="92"/>
      <c r="H89" s="14"/>
      <c r="I89" s="19"/>
      <c r="J89" s="52"/>
      <c r="K89" s="52"/>
      <c r="L89" s="122" t="str">
        <f t="shared" si="2"/>
        <v/>
      </c>
      <c r="M89" s="78">
        <f t="shared" si="3"/>
        <v>0</v>
      </c>
      <c r="N89" s="78">
        <f t="shared" si="4"/>
        <v>0</v>
      </c>
      <c r="O89" s="78">
        <f t="shared" si="5"/>
        <v>0</v>
      </c>
      <c r="P89" s="166" t="str">
        <f t="shared" si="6"/>
        <v>Factor de Emisión</v>
      </c>
      <c r="Q89" s="166">
        <f t="shared" si="7"/>
        <v>0</v>
      </c>
      <c r="R89" s="170">
        <f t="shared" si="8"/>
        <v>0</v>
      </c>
      <c r="S89" s="78">
        <f>Q89+R89*Hoja1!$C$19</f>
        <v>0</v>
      </c>
      <c r="AE89" s="143">
        <f t="shared" si="15"/>
        <v>0</v>
      </c>
      <c r="AF89" s="149">
        <f t="shared" si="16"/>
        <v>0</v>
      </c>
      <c r="AG89" s="148">
        <f t="shared" si="9"/>
        <v>0</v>
      </c>
      <c r="AH89" s="148" t="str">
        <f t="shared" si="10"/>
        <v>Factor de Emisión</v>
      </c>
      <c r="AI89" s="143">
        <f t="shared" si="11"/>
        <v>0</v>
      </c>
      <c r="AJ89" s="143">
        <f t="shared" si="12"/>
        <v>0</v>
      </c>
      <c r="AK89" s="143">
        <f t="shared" si="13"/>
        <v>0</v>
      </c>
      <c r="AL89" s="149">
        <f t="shared" si="14"/>
        <v>0</v>
      </c>
      <c r="AM89" s="148">
        <f>IF(J89="",AL89*'Fraccion masica'!$AB$36,J89*AL89)</f>
        <v>0</v>
      </c>
      <c r="AN89" s="143">
        <f>IF(K89="",AL89*'Fraccion masica'!$AB$35,K89*AL89)</f>
        <v>0</v>
      </c>
      <c r="AO89" s="149">
        <f>IFERROR(AM89*Hoja1!$C$24/Hoja1!$C$25/Hoja1!$C$26*16.04/1000000,0)</f>
        <v>0</v>
      </c>
      <c r="AP89" s="148">
        <v>0</v>
      </c>
    </row>
    <row r="90" spans="2:42" x14ac:dyDescent="0.75">
      <c r="B90" s="52"/>
      <c r="C90" s="52"/>
      <c r="D90" s="125"/>
      <c r="E90" s="125"/>
      <c r="F90" s="131"/>
      <c r="G90" s="92"/>
      <c r="H90" s="14"/>
      <c r="I90" s="19"/>
      <c r="J90" s="52"/>
      <c r="K90" s="52"/>
      <c r="L90" s="122" t="str">
        <f t="shared" si="2"/>
        <v/>
      </c>
      <c r="M90" s="78">
        <f t="shared" si="3"/>
        <v>0</v>
      </c>
      <c r="N90" s="78">
        <f t="shared" si="4"/>
        <v>0</v>
      </c>
      <c r="O90" s="78">
        <f t="shared" si="5"/>
        <v>0</v>
      </c>
      <c r="P90" s="166" t="str">
        <f t="shared" si="6"/>
        <v>Factor de Emisión</v>
      </c>
      <c r="Q90" s="166">
        <f t="shared" si="7"/>
        <v>0</v>
      </c>
      <c r="R90" s="170">
        <f t="shared" si="8"/>
        <v>0</v>
      </c>
      <c r="S90" s="78">
        <f>Q90+R90*Hoja1!$C$19</f>
        <v>0</v>
      </c>
      <c r="AE90" s="143">
        <f t="shared" si="15"/>
        <v>0</v>
      </c>
      <c r="AF90" s="149">
        <f t="shared" si="16"/>
        <v>0</v>
      </c>
      <c r="AG90" s="148">
        <f t="shared" si="9"/>
        <v>0</v>
      </c>
      <c r="AH90" s="148" t="str">
        <f t="shared" si="10"/>
        <v>Factor de Emisión</v>
      </c>
      <c r="AI90" s="143">
        <f t="shared" si="11"/>
        <v>0</v>
      </c>
      <c r="AJ90" s="143">
        <f t="shared" si="12"/>
        <v>0</v>
      </c>
      <c r="AK90" s="143">
        <f t="shared" si="13"/>
        <v>0</v>
      </c>
      <c r="AL90" s="149">
        <f t="shared" si="14"/>
        <v>0</v>
      </c>
      <c r="AM90" s="148">
        <f>IF(J90="",AL90*'Fraccion masica'!$AB$36,J90*AL90)</f>
        <v>0</v>
      </c>
      <c r="AN90" s="143">
        <f>IF(K90="",AL90*'Fraccion masica'!$AB$35,K90*AL90)</f>
        <v>0</v>
      </c>
      <c r="AO90" s="149">
        <f>IFERROR(AM90*Hoja1!$C$24/Hoja1!$C$25/Hoja1!$C$26*16.04/1000000,0)</f>
        <v>0</v>
      </c>
      <c r="AP90" s="148">
        <v>0</v>
      </c>
    </row>
    <row r="91" spans="2:42" x14ac:dyDescent="0.75">
      <c r="B91" s="52"/>
      <c r="C91" s="52"/>
      <c r="D91" s="125"/>
      <c r="E91" s="125"/>
      <c r="F91" s="131"/>
      <c r="G91" s="92"/>
      <c r="H91" s="14"/>
      <c r="I91" s="19"/>
      <c r="J91" s="52"/>
      <c r="K91" s="52"/>
      <c r="L91" s="122" t="str">
        <f t="shared" si="2"/>
        <v/>
      </c>
      <c r="M91" s="78">
        <f t="shared" si="3"/>
        <v>0</v>
      </c>
      <c r="N91" s="78">
        <f t="shared" si="4"/>
        <v>0</v>
      </c>
      <c r="O91" s="78">
        <f t="shared" si="5"/>
        <v>0</v>
      </c>
      <c r="P91" s="166" t="str">
        <f t="shared" si="6"/>
        <v>Factor de Emisión</v>
      </c>
      <c r="Q91" s="166">
        <f t="shared" si="7"/>
        <v>0</v>
      </c>
      <c r="R91" s="170">
        <f t="shared" si="8"/>
        <v>0</v>
      </c>
      <c r="S91" s="78">
        <f>Q91+R91*Hoja1!$C$19</f>
        <v>0</v>
      </c>
      <c r="AE91" s="143">
        <f t="shared" si="15"/>
        <v>0</v>
      </c>
      <c r="AF91" s="149">
        <f t="shared" si="16"/>
        <v>0</v>
      </c>
      <c r="AG91" s="148">
        <f t="shared" si="9"/>
        <v>0</v>
      </c>
      <c r="AH91" s="148" t="str">
        <f t="shared" si="10"/>
        <v>Factor de Emisión</v>
      </c>
      <c r="AI91" s="143">
        <f t="shared" si="11"/>
        <v>0</v>
      </c>
      <c r="AJ91" s="143">
        <f t="shared" si="12"/>
        <v>0</v>
      </c>
      <c r="AK91" s="143">
        <f t="shared" si="13"/>
        <v>0</v>
      </c>
      <c r="AL91" s="149">
        <f t="shared" si="14"/>
        <v>0</v>
      </c>
      <c r="AM91" s="148">
        <f>IF(J91="",AL91*'Fraccion masica'!$AB$36,J91*AL91)</f>
        <v>0</v>
      </c>
      <c r="AN91" s="143">
        <f>IF(K91="",AL91*'Fraccion masica'!$AB$35,K91*AL91)</f>
        <v>0</v>
      </c>
      <c r="AO91" s="149">
        <f>IFERROR(AM91*Hoja1!$C$24/Hoja1!$C$25/Hoja1!$C$26*16.04/1000000,0)</f>
        <v>0</v>
      </c>
      <c r="AP91" s="148">
        <v>0</v>
      </c>
    </row>
    <row r="92" spans="2:42" x14ac:dyDescent="0.75">
      <c r="B92" s="52"/>
      <c r="C92" s="52"/>
      <c r="D92" s="125"/>
      <c r="E92" s="125"/>
      <c r="F92" s="131"/>
      <c r="G92" s="92"/>
      <c r="H92" s="14"/>
      <c r="I92" s="19"/>
      <c r="J92" s="52"/>
      <c r="K92" s="52"/>
      <c r="L92" s="122" t="str">
        <f t="shared" si="2"/>
        <v/>
      </c>
      <c r="M92" s="78">
        <f t="shared" si="3"/>
        <v>0</v>
      </c>
      <c r="N92" s="78">
        <f t="shared" si="4"/>
        <v>0</v>
      </c>
      <c r="O92" s="78">
        <f t="shared" si="5"/>
        <v>0</v>
      </c>
      <c r="P92" s="166" t="str">
        <f t="shared" si="6"/>
        <v>Factor de Emisión</v>
      </c>
      <c r="Q92" s="166">
        <f t="shared" si="7"/>
        <v>0</v>
      </c>
      <c r="R92" s="170">
        <f t="shared" si="8"/>
        <v>0</v>
      </c>
      <c r="S92" s="78">
        <f>Q92+R92*Hoja1!$C$19</f>
        <v>0</v>
      </c>
      <c r="AE92" s="143">
        <f t="shared" si="15"/>
        <v>0</v>
      </c>
      <c r="AF92" s="149">
        <f t="shared" si="16"/>
        <v>0</v>
      </c>
      <c r="AG92" s="148">
        <f t="shared" si="9"/>
        <v>0</v>
      </c>
      <c r="AH92" s="148" t="str">
        <f t="shared" si="10"/>
        <v>Factor de Emisión</v>
      </c>
      <c r="AI92" s="143">
        <f t="shared" si="11"/>
        <v>0</v>
      </c>
      <c r="AJ92" s="143">
        <f t="shared" si="12"/>
        <v>0</v>
      </c>
      <c r="AK92" s="143">
        <f t="shared" si="13"/>
        <v>0</v>
      </c>
      <c r="AL92" s="149">
        <f t="shared" si="14"/>
        <v>0</v>
      </c>
      <c r="AM92" s="148">
        <f>IF(J92="",AL92*'Fraccion masica'!$AB$36,J92*AL92)</f>
        <v>0</v>
      </c>
      <c r="AN92" s="143">
        <f>IF(K92="",AL92*'Fraccion masica'!$AB$35,K92*AL92)</f>
        <v>0</v>
      </c>
      <c r="AO92" s="149">
        <f>IFERROR(AM92*Hoja1!$C$24/Hoja1!$C$25/Hoja1!$C$26*16.04/1000000,0)</f>
        <v>0</v>
      </c>
      <c r="AP92" s="148">
        <v>0</v>
      </c>
    </row>
    <row r="93" spans="2:42" x14ac:dyDescent="0.75">
      <c r="B93" s="52"/>
      <c r="C93" s="52"/>
      <c r="D93" s="125"/>
      <c r="E93" s="125"/>
      <c r="F93" s="131"/>
      <c r="G93" s="92"/>
      <c r="H93" s="14"/>
      <c r="I93" s="19"/>
      <c r="J93" s="52"/>
      <c r="K93" s="52"/>
      <c r="L93" s="122" t="str">
        <f t="shared" si="2"/>
        <v/>
      </c>
      <c r="M93" s="78">
        <f t="shared" si="3"/>
        <v>0</v>
      </c>
      <c r="N93" s="78">
        <f t="shared" si="4"/>
        <v>0</v>
      </c>
      <c r="O93" s="78">
        <f t="shared" si="5"/>
        <v>0</v>
      </c>
      <c r="P93" s="166" t="str">
        <f t="shared" si="6"/>
        <v>Factor de Emisión</v>
      </c>
      <c r="Q93" s="166">
        <f t="shared" si="7"/>
        <v>0</v>
      </c>
      <c r="R93" s="170">
        <f t="shared" si="8"/>
        <v>0</v>
      </c>
      <c r="S93" s="78">
        <f>Q93+R93*Hoja1!$C$19</f>
        <v>0</v>
      </c>
      <c r="AE93" s="143">
        <f t="shared" si="15"/>
        <v>0</v>
      </c>
      <c r="AF93" s="149">
        <f t="shared" si="16"/>
        <v>0</v>
      </c>
      <c r="AG93" s="148">
        <f t="shared" si="9"/>
        <v>0</v>
      </c>
      <c r="AH93" s="148" t="str">
        <f t="shared" si="10"/>
        <v>Factor de Emisión</v>
      </c>
      <c r="AI93" s="143">
        <f t="shared" si="11"/>
        <v>0</v>
      </c>
      <c r="AJ93" s="143">
        <f t="shared" si="12"/>
        <v>0</v>
      </c>
      <c r="AK93" s="143">
        <f t="shared" si="13"/>
        <v>0</v>
      </c>
      <c r="AL93" s="149">
        <f t="shared" si="14"/>
        <v>0</v>
      </c>
      <c r="AM93" s="148">
        <f>IF(J93="",AL93*'Fraccion masica'!$AB$36,J93*AL93)</f>
        <v>0</v>
      </c>
      <c r="AN93" s="143">
        <f>IF(K93="",AL93*'Fraccion masica'!$AB$35,K93*AL93)</f>
        <v>0</v>
      </c>
      <c r="AO93" s="149">
        <f>IFERROR(AM93*Hoja1!$C$24/Hoja1!$C$25/Hoja1!$C$26*16.04/1000000,0)</f>
        <v>0</v>
      </c>
      <c r="AP93" s="148">
        <v>0</v>
      </c>
    </row>
    <row r="94" spans="2:42" x14ac:dyDescent="0.75">
      <c r="B94" s="52"/>
      <c r="C94" s="52"/>
      <c r="D94" s="125"/>
      <c r="E94" s="125"/>
      <c r="F94" s="131"/>
      <c r="G94" s="92"/>
      <c r="H94" s="14"/>
      <c r="I94" s="19"/>
      <c r="J94" s="52"/>
      <c r="K94" s="52"/>
      <c r="L94" s="122" t="str">
        <f t="shared" si="2"/>
        <v/>
      </c>
      <c r="M94" s="78">
        <f t="shared" si="3"/>
        <v>0</v>
      </c>
      <c r="N94" s="78">
        <f t="shared" si="4"/>
        <v>0</v>
      </c>
      <c r="O94" s="78">
        <f t="shared" si="5"/>
        <v>0</v>
      </c>
      <c r="P94" s="166" t="str">
        <f t="shared" si="6"/>
        <v>Factor de Emisión</v>
      </c>
      <c r="Q94" s="166">
        <f t="shared" si="7"/>
        <v>0</v>
      </c>
      <c r="R94" s="170">
        <f t="shared" si="8"/>
        <v>0</v>
      </c>
      <c r="S94" s="78">
        <f>Q94+R94*Hoja1!$C$19</f>
        <v>0</v>
      </c>
      <c r="AE94" s="143">
        <f t="shared" si="15"/>
        <v>0</v>
      </c>
      <c r="AF94" s="149">
        <f t="shared" si="16"/>
        <v>0</v>
      </c>
      <c r="AG94" s="148">
        <f t="shared" si="9"/>
        <v>0</v>
      </c>
      <c r="AH94" s="148" t="str">
        <f t="shared" si="10"/>
        <v>Factor de Emisión</v>
      </c>
      <c r="AI94" s="143">
        <f t="shared" si="11"/>
        <v>0</v>
      </c>
      <c r="AJ94" s="143">
        <f t="shared" si="12"/>
        <v>0</v>
      </c>
      <c r="AK94" s="143">
        <f t="shared" si="13"/>
        <v>0</v>
      </c>
      <c r="AL94" s="149">
        <f t="shared" si="14"/>
        <v>0</v>
      </c>
      <c r="AM94" s="148">
        <f>IF(J94="",AL94*'Fraccion masica'!$AB$36,J94*AL94)</f>
        <v>0</v>
      </c>
      <c r="AN94" s="143">
        <f>IF(K94="",AL94*'Fraccion masica'!$AB$35,K94*AL94)</f>
        <v>0</v>
      </c>
      <c r="AO94" s="149">
        <f>IFERROR(AM94*Hoja1!$C$24/Hoja1!$C$25/Hoja1!$C$26*16.04/1000000,0)</f>
        <v>0</v>
      </c>
      <c r="AP94" s="148">
        <v>0</v>
      </c>
    </row>
    <row r="95" spans="2:42" x14ac:dyDescent="0.75">
      <c r="B95" s="52"/>
      <c r="C95" s="52"/>
      <c r="D95" s="125"/>
      <c r="E95" s="125"/>
      <c r="F95" s="131"/>
      <c r="G95" s="92"/>
      <c r="H95" s="14"/>
      <c r="I95" s="19"/>
      <c r="J95" s="52"/>
      <c r="K95" s="52"/>
      <c r="L95" s="122" t="str">
        <f t="shared" si="2"/>
        <v/>
      </c>
      <c r="M95" s="78">
        <f t="shared" si="3"/>
        <v>0</v>
      </c>
      <c r="N95" s="78">
        <f t="shared" si="4"/>
        <v>0</v>
      </c>
      <c r="O95" s="78">
        <f t="shared" si="5"/>
        <v>0</v>
      </c>
      <c r="P95" s="166" t="str">
        <f t="shared" si="6"/>
        <v>Factor de Emisión</v>
      </c>
      <c r="Q95" s="166">
        <f t="shared" si="7"/>
        <v>0</v>
      </c>
      <c r="R95" s="170">
        <f t="shared" si="8"/>
        <v>0</v>
      </c>
      <c r="S95" s="78">
        <f>Q95+R95*Hoja1!$C$19</f>
        <v>0</v>
      </c>
      <c r="AE95" s="143">
        <f t="shared" si="15"/>
        <v>0</v>
      </c>
      <c r="AF95" s="149">
        <f t="shared" si="16"/>
        <v>0</v>
      </c>
      <c r="AG95" s="148">
        <f t="shared" si="9"/>
        <v>0</v>
      </c>
      <c r="AH95" s="148" t="str">
        <f t="shared" si="10"/>
        <v>Factor de Emisión</v>
      </c>
      <c r="AI95" s="143">
        <f t="shared" si="11"/>
        <v>0</v>
      </c>
      <c r="AJ95" s="143">
        <f t="shared" si="12"/>
        <v>0</v>
      </c>
      <c r="AK95" s="143">
        <f t="shared" si="13"/>
        <v>0</v>
      </c>
      <c r="AL95" s="149">
        <f t="shared" si="14"/>
        <v>0</v>
      </c>
      <c r="AM95" s="148">
        <f>IF(J95="",AL95*'Fraccion masica'!$AB$36,J95*AL95)</f>
        <v>0</v>
      </c>
      <c r="AN95" s="143">
        <f>IF(K95="",AL95*'Fraccion masica'!$AB$35,K95*AL95)</f>
        <v>0</v>
      </c>
      <c r="AO95" s="149">
        <f>IFERROR(AM95*Hoja1!$C$24/Hoja1!$C$25/Hoja1!$C$26*16.04/1000000,0)</f>
        <v>0</v>
      </c>
      <c r="AP95" s="148">
        <v>0</v>
      </c>
    </row>
    <row r="96" spans="2:42" x14ac:dyDescent="0.75">
      <c r="B96" s="52"/>
      <c r="C96" s="52"/>
      <c r="D96" s="125"/>
      <c r="E96" s="125"/>
      <c r="F96" s="131"/>
      <c r="G96" s="92"/>
      <c r="H96" s="14"/>
      <c r="I96" s="19"/>
      <c r="J96" s="52"/>
      <c r="K96" s="52"/>
      <c r="L96" s="122" t="str">
        <f t="shared" si="2"/>
        <v/>
      </c>
      <c r="M96" s="78">
        <f t="shared" si="3"/>
        <v>0</v>
      </c>
      <c r="N96" s="78">
        <f t="shared" si="4"/>
        <v>0</v>
      </c>
      <c r="O96" s="78">
        <f t="shared" si="5"/>
        <v>0</v>
      </c>
      <c r="P96" s="166" t="str">
        <f t="shared" si="6"/>
        <v>Factor de Emisión</v>
      </c>
      <c r="Q96" s="166">
        <f t="shared" si="7"/>
        <v>0</v>
      </c>
      <c r="R96" s="170">
        <f t="shared" si="8"/>
        <v>0</v>
      </c>
      <c r="S96" s="78">
        <f>Q96+R96*Hoja1!$C$19</f>
        <v>0</v>
      </c>
      <c r="AE96" s="143">
        <f t="shared" si="15"/>
        <v>0</v>
      </c>
      <c r="AF96" s="149">
        <f t="shared" si="16"/>
        <v>0</v>
      </c>
      <c r="AG96" s="148">
        <f t="shared" si="9"/>
        <v>0</v>
      </c>
      <c r="AH96" s="148" t="str">
        <f t="shared" si="10"/>
        <v>Factor de Emisión</v>
      </c>
      <c r="AI96" s="143">
        <f t="shared" si="11"/>
        <v>0</v>
      </c>
      <c r="AJ96" s="143">
        <f t="shared" si="12"/>
        <v>0</v>
      </c>
      <c r="AK96" s="143">
        <f t="shared" si="13"/>
        <v>0</v>
      </c>
      <c r="AL96" s="149">
        <f t="shared" si="14"/>
        <v>0</v>
      </c>
      <c r="AM96" s="148">
        <f>IF(J96="",AL96*'Fraccion masica'!$AB$36,J96*AL96)</f>
        <v>0</v>
      </c>
      <c r="AN96" s="143">
        <f>IF(K96="",AL96*'Fraccion masica'!$AB$35,K96*AL96)</f>
        <v>0</v>
      </c>
      <c r="AO96" s="149">
        <f>IFERROR(AM96*Hoja1!$C$24/Hoja1!$C$25/Hoja1!$C$26*16.04/1000000,0)</f>
        <v>0</v>
      </c>
      <c r="AP96" s="148">
        <v>0</v>
      </c>
    </row>
    <row r="97" spans="2:42" x14ac:dyDescent="0.75">
      <c r="B97" s="52"/>
      <c r="C97" s="52"/>
      <c r="D97" s="125"/>
      <c r="E97" s="125"/>
      <c r="F97" s="131"/>
      <c r="G97" s="92"/>
      <c r="H97" s="14"/>
      <c r="I97" s="19"/>
      <c r="J97" s="52"/>
      <c r="K97" s="52"/>
      <c r="L97" s="122" t="str">
        <f t="shared" si="2"/>
        <v/>
      </c>
      <c r="M97" s="78">
        <f t="shared" si="3"/>
        <v>0</v>
      </c>
      <c r="N97" s="78">
        <f t="shared" si="4"/>
        <v>0</v>
      </c>
      <c r="O97" s="78">
        <f t="shared" si="5"/>
        <v>0</v>
      </c>
      <c r="P97" s="166" t="str">
        <f t="shared" si="6"/>
        <v>Factor de Emisión</v>
      </c>
      <c r="Q97" s="166">
        <f t="shared" si="7"/>
        <v>0</v>
      </c>
      <c r="R97" s="170">
        <f t="shared" si="8"/>
        <v>0</v>
      </c>
      <c r="S97" s="78">
        <f>Q97+R97*Hoja1!$C$19</f>
        <v>0</v>
      </c>
      <c r="AE97" s="143">
        <f t="shared" si="15"/>
        <v>0</v>
      </c>
      <c r="AF97" s="149">
        <f t="shared" si="16"/>
        <v>0</v>
      </c>
      <c r="AG97" s="148">
        <f t="shared" si="9"/>
        <v>0</v>
      </c>
      <c r="AH97" s="148" t="str">
        <f t="shared" si="10"/>
        <v>Factor de Emisión</v>
      </c>
      <c r="AI97" s="143">
        <f t="shared" si="11"/>
        <v>0</v>
      </c>
      <c r="AJ97" s="143">
        <f t="shared" si="12"/>
        <v>0</v>
      </c>
      <c r="AK97" s="143">
        <f t="shared" si="13"/>
        <v>0</v>
      </c>
      <c r="AL97" s="149">
        <f t="shared" si="14"/>
        <v>0</v>
      </c>
      <c r="AM97" s="148">
        <f>IF(J97="",AL97*'Fraccion masica'!$AB$36,J97*AL97)</f>
        <v>0</v>
      </c>
      <c r="AN97" s="143">
        <f>IF(K97="",AL97*'Fraccion masica'!$AB$35,K97*AL97)</f>
        <v>0</v>
      </c>
      <c r="AO97" s="149">
        <f>IFERROR(AM97*Hoja1!$C$24/Hoja1!$C$25/Hoja1!$C$26*16.04/1000000,0)</f>
        <v>0</v>
      </c>
      <c r="AP97" s="148">
        <v>0</v>
      </c>
    </row>
    <row r="98" spans="2:42" x14ac:dyDescent="0.75">
      <c r="B98" s="52"/>
      <c r="C98" s="52"/>
      <c r="D98" s="125"/>
      <c r="E98" s="125"/>
      <c r="F98" s="131"/>
      <c r="G98" s="92"/>
      <c r="H98" s="14"/>
      <c r="I98" s="19"/>
      <c r="J98" s="52"/>
      <c r="K98" s="52"/>
      <c r="L98" s="122" t="str">
        <f t="shared" si="2"/>
        <v/>
      </c>
      <c r="M98" s="78">
        <f t="shared" si="3"/>
        <v>0</v>
      </c>
      <c r="N98" s="78">
        <f t="shared" si="4"/>
        <v>0</v>
      </c>
      <c r="O98" s="78">
        <f t="shared" si="5"/>
        <v>0</v>
      </c>
      <c r="P98" s="166" t="str">
        <f t="shared" si="6"/>
        <v>Factor de Emisión</v>
      </c>
      <c r="Q98" s="166">
        <f t="shared" si="7"/>
        <v>0</v>
      </c>
      <c r="R98" s="170">
        <f t="shared" si="8"/>
        <v>0</v>
      </c>
      <c r="S98" s="78">
        <f>Q98+R98*Hoja1!$C$19</f>
        <v>0</v>
      </c>
      <c r="AE98" s="143">
        <f t="shared" si="15"/>
        <v>0</v>
      </c>
      <c r="AF98" s="149">
        <f t="shared" si="16"/>
        <v>0</v>
      </c>
      <c r="AG98" s="148">
        <f t="shared" si="9"/>
        <v>0</v>
      </c>
      <c r="AH98" s="148" t="str">
        <f t="shared" si="10"/>
        <v>Factor de Emisión</v>
      </c>
      <c r="AI98" s="143">
        <f t="shared" si="11"/>
        <v>0</v>
      </c>
      <c r="AJ98" s="143">
        <f t="shared" si="12"/>
        <v>0</v>
      </c>
      <c r="AK98" s="143">
        <f t="shared" si="13"/>
        <v>0</v>
      </c>
      <c r="AL98" s="149">
        <f t="shared" si="14"/>
        <v>0</v>
      </c>
      <c r="AM98" s="148">
        <f>IF(J98="",AL98*'Fraccion masica'!$AB$36,J98*AL98)</f>
        <v>0</v>
      </c>
      <c r="AN98" s="143">
        <f>IF(K98="",AL98*'Fraccion masica'!$AB$35,K98*AL98)</f>
        <v>0</v>
      </c>
      <c r="AO98" s="149">
        <f>IFERROR(AM98*Hoja1!$C$24/Hoja1!$C$25/Hoja1!$C$26*16.04/1000000,0)</f>
        <v>0</v>
      </c>
      <c r="AP98" s="148">
        <v>0</v>
      </c>
    </row>
    <row r="99" spans="2:42" x14ac:dyDescent="0.75">
      <c r="B99" s="52"/>
      <c r="C99" s="52"/>
      <c r="D99" s="125"/>
      <c r="E99" s="125"/>
      <c r="F99" s="131"/>
      <c r="G99" s="92"/>
      <c r="H99" s="14"/>
      <c r="I99" s="19"/>
      <c r="J99" s="52"/>
      <c r="K99" s="52"/>
      <c r="L99" s="122" t="str">
        <f t="shared" si="2"/>
        <v/>
      </c>
      <c r="M99" s="78">
        <f t="shared" si="3"/>
        <v>0</v>
      </c>
      <c r="N99" s="78">
        <f t="shared" si="4"/>
        <v>0</v>
      </c>
      <c r="O99" s="78">
        <f t="shared" si="5"/>
        <v>0</v>
      </c>
      <c r="P99" s="166" t="str">
        <f t="shared" si="6"/>
        <v>Factor de Emisión</v>
      </c>
      <c r="Q99" s="166">
        <f t="shared" si="7"/>
        <v>0</v>
      </c>
      <c r="R99" s="170">
        <f t="shared" si="8"/>
        <v>0</v>
      </c>
      <c r="S99" s="78">
        <f>Q99+R99*Hoja1!$C$19</f>
        <v>0</v>
      </c>
      <c r="AE99" s="143">
        <f t="shared" si="15"/>
        <v>0</v>
      </c>
      <c r="AF99" s="149">
        <f t="shared" si="16"/>
        <v>0</v>
      </c>
      <c r="AG99" s="148">
        <f t="shared" si="9"/>
        <v>0</v>
      </c>
      <c r="AH99" s="148" t="str">
        <f t="shared" si="10"/>
        <v>Factor de Emisión</v>
      </c>
      <c r="AI99" s="143">
        <f t="shared" si="11"/>
        <v>0</v>
      </c>
      <c r="AJ99" s="143">
        <f t="shared" si="12"/>
        <v>0</v>
      </c>
      <c r="AK99" s="143">
        <f t="shared" si="13"/>
        <v>0</v>
      </c>
      <c r="AL99" s="149">
        <f t="shared" si="14"/>
        <v>0</v>
      </c>
      <c r="AM99" s="148">
        <f>IF(J99="",AL99*'Fraccion masica'!$AB$36,J99*AL99)</f>
        <v>0</v>
      </c>
      <c r="AN99" s="143">
        <f>IF(K99="",AL99*'Fraccion masica'!$AB$35,K99*AL99)</f>
        <v>0</v>
      </c>
      <c r="AO99" s="149">
        <f>IFERROR(AM99*Hoja1!$C$24/Hoja1!$C$25/Hoja1!$C$26*16.04/1000000,0)</f>
        <v>0</v>
      </c>
      <c r="AP99" s="148">
        <v>0</v>
      </c>
    </row>
    <row r="100" spans="2:42" x14ac:dyDescent="0.75">
      <c r="B100" s="52"/>
      <c r="C100" s="52"/>
      <c r="D100" s="125"/>
      <c r="E100" s="125"/>
      <c r="F100" s="131"/>
      <c r="G100" s="92"/>
      <c r="H100" s="14"/>
      <c r="I100" s="19"/>
      <c r="J100" s="52"/>
      <c r="K100" s="52"/>
      <c r="L100" s="122" t="str">
        <f t="shared" si="2"/>
        <v/>
      </c>
      <c r="M100" s="78">
        <f t="shared" si="3"/>
        <v>0</v>
      </c>
      <c r="N100" s="78">
        <f t="shared" si="4"/>
        <v>0</v>
      </c>
      <c r="O100" s="78">
        <f t="shared" si="5"/>
        <v>0</v>
      </c>
      <c r="P100" s="166" t="str">
        <f t="shared" si="6"/>
        <v>Factor de Emisión</v>
      </c>
      <c r="Q100" s="166">
        <f t="shared" si="7"/>
        <v>0</v>
      </c>
      <c r="R100" s="170">
        <f t="shared" si="8"/>
        <v>0</v>
      </c>
      <c r="S100" s="78">
        <f>Q100+R100*Hoja1!$C$19</f>
        <v>0</v>
      </c>
      <c r="AE100" s="143">
        <f t="shared" si="15"/>
        <v>0</v>
      </c>
      <c r="AF100" s="149">
        <f t="shared" si="16"/>
        <v>0</v>
      </c>
      <c r="AG100" s="148">
        <f t="shared" si="9"/>
        <v>0</v>
      </c>
      <c r="AH100" s="148" t="str">
        <f t="shared" si="10"/>
        <v>Factor de Emisión</v>
      </c>
      <c r="AI100" s="143">
        <f t="shared" si="11"/>
        <v>0</v>
      </c>
      <c r="AJ100" s="143">
        <f t="shared" si="12"/>
        <v>0</v>
      </c>
      <c r="AK100" s="143">
        <f t="shared" si="13"/>
        <v>0</v>
      </c>
      <c r="AL100" s="149">
        <f t="shared" si="14"/>
        <v>0</v>
      </c>
      <c r="AM100" s="148">
        <f>IF(J100="",AL100*'Fraccion masica'!$AB$36,J100*AL100)</f>
        <v>0</v>
      </c>
      <c r="AN100" s="143">
        <f>IF(K100="",AL100*'Fraccion masica'!$AB$35,K100*AL100)</f>
        <v>0</v>
      </c>
      <c r="AO100" s="149">
        <f>IFERROR(AM100*Hoja1!$C$24/Hoja1!$C$25/Hoja1!$C$26*16.04/1000000,0)</f>
        <v>0</v>
      </c>
      <c r="AP100" s="148">
        <v>0</v>
      </c>
    </row>
    <row r="101" spans="2:42" x14ac:dyDescent="0.75">
      <c r="B101" s="52"/>
      <c r="C101" s="52"/>
      <c r="D101" s="125"/>
      <c r="E101" s="125"/>
      <c r="F101" s="131"/>
      <c r="G101" s="92"/>
      <c r="H101" s="14"/>
      <c r="I101" s="19"/>
      <c r="J101" s="52"/>
      <c r="K101" s="52"/>
      <c r="L101" s="122" t="str">
        <f t="shared" si="2"/>
        <v/>
      </c>
      <c r="M101" s="78">
        <f t="shared" si="3"/>
        <v>0</v>
      </c>
      <c r="N101" s="78">
        <f t="shared" si="4"/>
        <v>0</v>
      </c>
      <c r="O101" s="78">
        <f t="shared" si="5"/>
        <v>0</v>
      </c>
      <c r="P101" s="166" t="str">
        <f t="shared" si="6"/>
        <v>Factor de Emisión</v>
      </c>
      <c r="Q101" s="166">
        <f t="shared" si="7"/>
        <v>0</v>
      </c>
      <c r="R101" s="170">
        <f t="shared" si="8"/>
        <v>0</v>
      </c>
      <c r="S101" s="78">
        <f>Q101+R101*Hoja1!$C$19</f>
        <v>0</v>
      </c>
      <c r="AE101" s="143">
        <f t="shared" si="15"/>
        <v>0</v>
      </c>
      <c r="AF101" s="149">
        <f t="shared" si="16"/>
        <v>0</v>
      </c>
      <c r="AG101" s="148">
        <f t="shared" si="9"/>
        <v>0</v>
      </c>
      <c r="AH101" s="148" t="str">
        <f t="shared" si="10"/>
        <v>Factor de Emisión</v>
      </c>
      <c r="AI101" s="143">
        <f t="shared" si="11"/>
        <v>0</v>
      </c>
      <c r="AJ101" s="143">
        <f t="shared" si="12"/>
        <v>0</v>
      </c>
      <c r="AK101" s="143">
        <f t="shared" si="13"/>
        <v>0</v>
      </c>
      <c r="AL101" s="149">
        <f t="shared" si="14"/>
        <v>0</v>
      </c>
      <c r="AM101" s="148">
        <f>IF(J101="",AL101*'Fraccion masica'!$AB$36,J101*AL101)</f>
        <v>0</v>
      </c>
      <c r="AN101" s="143">
        <f>IF(K101="",AL101*'Fraccion masica'!$AB$35,K101*AL101)</f>
        <v>0</v>
      </c>
      <c r="AO101" s="149">
        <f>IFERROR(AM101*Hoja1!$C$24/Hoja1!$C$25/Hoja1!$C$26*16.04/1000000,0)</f>
        <v>0</v>
      </c>
      <c r="AP101" s="148">
        <v>0</v>
      </c>
    </row>
    <row r="102" spans="2:42" x14ac:dyDescent="0.75">
      <c r="B102" s="52"/>
      <c r="C102" s="52"/>
      <c r="D102" s="125"/>
      <c r="E102" s="125"/>
      <c r="F102" s="131"/>
      <c r="G102" s="92"/>
      <c r="H102" s="14"/>
      <c r="I102" s="19"/>
      <c r="J102" s="52"/>
      <c r="K102" s="52"/>
      <c r="L102" s="122" t="str">
        <f t="shared" si="2"/>
        <v/>
      </c>
      <c r="M102" s="78">
        <f t="shared" si="3"/>
        <v>0</v>
      </c>
      <c r="N102" s="78">
        <f t="shared" si="4"/>
        <v>0</v>
      </c>
      <c r="O102" s="78">
        <f t="shared" si="5"/>
        <v>0</v>
      </c>
      <c r="P102" s="166" t="str">
        <f t="shared" si="6"/>
        <v>Factor de Emisión</v>
      </c>
      <c r="Q102" s="166">
        <f t="shared" si="7"/>
        <v>0</v>
      </c>
      <c r="R102" s="170">
        <f t="shared" si="8"/>
        <v>0</v>
      </c>
      <c r="S102" s="78">
        <f>Q102+R102*Hoja1!$C$19</f>
        <v>0</v>
      </c>
      <c r="AE102" s="143">
        <f t="shared" si="15"/>
        <v>0</v>
      </c>
      <c r="AF102" s="149">
        <f t="shared" si="16"/>
        <v>0</v>
      </c>
      <c r="AG102" s="148">
        <f t="shared" si="9"/>
        <v>0</v>
      </c>
      <c r="AH102" s="148" t="str">
        <f t="shared" si="10"/>
        <v>Factor de Emisión</v>
      </c>
      <c r="AI102" s="143">
        <f t="shared" si="11"/>
        <v>0</v>
      </c>
      <c r="AJ102" s="143">
        <f t="shared" si="12"/>
        <v>0</v>
      </c>
      <c r="AK102" s="143">
        <f t="shared" si="13"/>
        <v>0</v>
      </c>
      <c r="AL102" s="149">
        <f t="shared" si="14"/>
        <v>0</v>
      </c>
      <c r="AM102" s="148">
        <f>IF(J102="",AL102*'Fraccion masica'!$AB$36,J102*AL102)</f>
        <v>0</v>
      </c>
      <c r="AN102" s="143">
        <f>IF(K102="",AL102*'Fraccion masica'!$AB$35,K102*AL102)</f>
        <v>0</v>
      </c>
      <c r="AO102" s="149">
        <f>IFERROR(AM102*Hoja1!$C$24/Hoja1!$C$25/Hoja1!$C$26*16.04/1000000,0)</f>
        <v>0</v>
      </c>
      <c r="AP102" s="148">
        <v>0</v>
      </c>
    </row>
    <row r="103" spans="2:42" x14ac:dyDescent="0.75">
      <c r="B103" s="52"/>
      <c r="C103" s="52"/>
      <c r="D103" s="125"/>
      <c r="E103" s="125"/>
      <c r="F103" s="131"/>
      <c r="G103" s="92"/>
      <c r="H103" s="14"/>
      <c r="I103" s="19"/>
      <c r="J103" s="52"/>
      <c r="K103" s="52"/>
      <c r="L103" s="122" t="str">
        <f t="shared" si="2"/>
        <v/>
      </c>
      <c r="M103" s="78">
        <f t="shared" si="3"/>
        <v>0</v>
      </c>
      <c r="N103" s="78">
        <f t="shared" si="4"/>
        <v>0</v>
      </c>
      <c r="O103" s="78">
        <f t="shared" si="5"/>
        <v>0</v>
      </c>
      <c r="P103" s="166" t="str">
        <f t="shared" si="6"/>
        <v>Factor de Emisión</v>
      </c>
      <c r="Q103" s="166">
        <f t="shared" si="7"/>
        <v>0</v>
      </c>
      <c r="R103" s="170">
        <f t="shared" si="8"/>
        <v>0</v>
      </c>
      <c r="S103" s="78">
        <f>Q103+R103*Hoja1!$C$19</f>
        <v>0</v>
      </c>
      <c r="AE103" s="143">
        <f t="shared" si="15"/>
        <v>0</v>
      </c>
      <c r="AF103" s="149">
        <f t="shared" si="16"/>
        <v>0</v>
      </c>
      <c r="AG103" s="148">
        <f t="shared" si="9"/>
        <v>0</v>
      </c>
      <c r="AH103" s="148" t="str">
        <f t="shared" si="10"/>
        <v>Factor de Emisión</v>
      </c>
      <c r="AI103" s="143">
        <f t="shared" si="11"/>
        <v>0</v>
      </c>
      <c r="AJ103" s="143">
        <f t="shared" si="12"/>
        <v>0</v>
      </c>
      <c r="AK103" s="143">
        <f t="shared" si="13"/>
        <v>0</v>
      </c>
      <c r="AL103" s="149">
        <f t="shared" si="14"/>
        <v>0</v>
      </c>
      <c r="AM103" s="148">
        <f>IF(J103="",AL103*'Fraccion masica'!$AB$36,J103*AL103)</f>
        <v>0</v>
      </c>
      <c r="AN103" s="143">
        <f>IF(K103="",AL103*'Fraccion masica'!$AB$35,K103*AL103)</f>
        <v>0</v>
      </c>
      <c r="AO103" s="149">
        <f>IFERROR(AM103*Hoja1!$C$24/Hoja1!$C$25/Hoja1!$C$26*16.04/1000000,0)</f>
        <v>0</v>
      </c>
      <c r="AP103" s="148">
        <v>0</v>
      </c>
    </row>
    <row r="104" spans="2:42" x14ac:dyDescent="0.75">
      <c r="B104" s="52"/>
      <c r="C104" s="52"/>
      <c r="D104" s="125"/>
      <c r="E104" s="125"/>
      <c r="F104" s="131"/>
      <c r="G104" s="92"/>
      <c r="H104" s="14"/>
      <c r="I104" s="19"/>
      <c r="J104" s="52"/>
      <c r="K104" s="52"/>
      <c r="L104" s="122" t="str">
        <f t="shared" si="2"/>
        <v/>
      </c>
      <c r="M104" s="78">
        <f t="shared" si="3"/>
        <v>0</v>
      </c>
      <c r="N104" s="78">
        <f t="shared" si="4"/>
        <v>0</v>
      </c>
      <c r="O104" s="78">
        <f t="shared" si="5"/>
        <v>0</v>
      </c>
      <c r="P104" s="166" t="str">
        <f t="shared" si="6"/>
        <v>Factor de Emisión</v>
      </c>
      <c r="Q104" s="166">
        <f t="shared" si="7"/>
        <v>0</v>
      </c>
      <c r="R104" s="170">
        <f t="shared" si="8"/>
        <v>0</v>
      </c>
      <c r="S104" s="78">
        <f>Q104+R104*Hoja1!$C$19</f>
        <v>0</v>
      </c>
      <c r="AE104" s="143">
        <f t="shared" si="15"/>
        <v>0</v>
      </c>
      <c r="AF104" s="149">
        <f t="shared" si="16"/>
        <v>0</v>
      </c>
      <c r="AG104" s="148">
        <f t="shared" si="9"/>
        <v>0</v>
      </c>
      <c r="AH104" s="148" t="str">
        <f t="shared" si="10"/>
        <v>Factor de Emisión</v>
      </c>
      <c r="AI104" s="143">
        <f t="shared" si="11"/>
        <v>0</v>
      </c>
      <c r="AJ104" s="143">
        <f t="shared" si="12"/>
        <v>0</v>
      </c>
      <c r="AK104" s="143">
        <f t="shared" si="13"/>
        <v>0</v>
      </c>
      <c r="AL104" s="149">
        <f t="shared" si="14"/>
        <v>0</v>
      </c>
      <c r="AM104" s="148">
        <f>IF(J104="",AL104*'Fraccion masica'!$AB$36,J104*AL104)</f>
        <v>0</v>
      </c>
      <c r="AN104" s="143">
        <f>IF(K104="",AL104*'Fraccion masica'!$AB$35,K104*AL104)</f>
        <v>0</v>
      </c>
      <c r="AO104" s="149">
        <f>IFERROR(AM104*Hoja1!$C$24/Hoja1!$C$25/Hoja1!$C$26*16.04/1000000,0)</f>
        <v>0</v>
      </c>
      <c r="AP104" s="148">
        <v>0</v>
      </c>
    </row>
    <row r="105" spans="2:42" x14ac:dyDescent="0.75">
      <c r="B105" s="52"/>
      <c r="C105" s="52"/>
      <c r="D105" s="125"/>
      <c r="E105" s="125"/>
      <c r="F105" s="131"/>
      <c r="G105" s="92"/>
      <c r="H105" s="14"/>
      <c r="I105" s="19"/>
      <c r="J105" s="52"/>
      <c r="K105" s="52"/>
      <c r="L105" s="122" t="str">
        <f t="shared" si="2"/>
        <v/>
      </c>
      <c r="M105" s="78">
        <f t="shared" si="3"/>
        <v>0</v>
      </c>
      <c r="N105" s="78">
        <f t="shared" si="4"/>
        <v>0</v>
      </c>
      <c r="O105" s="78">
        <f t="shared" si="5"/>
        <v>0</v>
      </c>
      <c r="P105" s="166" t="str">
        <f t="shared" si="6"/>
        <v>Factor de Emisión</v>
      </c>
      <c r="Q105" s="166">
        <f t="shared" si="7"/>
        <v>0</v>
      </c>
      <c r="R105" s="170">
        <f t="shared" si="8"/>
        <v>0</v>
      </c>
      <c r="S105" s="78">
        <f>Q105+R105*Hoja1!$C$19</f>
        <v>0</v>
      </c>
      <c r="AE105" s="143">
        <f t="shared" si="15"/>
        <v>0</v>
      </c>
      <c r="AF105" s="149">
        <f t="shared" si="16"/>
        <v>0</v>
      </c>
      <c r="AG105" s="148">
        <f t="shared" si="9"/>
        <v>0</v>
      </c>
      <c r="AH105" s="148" t="str">
        <f t="shared" si="10"/>
        <v>Factor de Emisión</v>
      </c>
      <c r="AI105" s="143">
        <f t="shared" si="11"/>
        <v>0</v>
      </c>
      <c r="AJ105" s="143">
        <f t="shared" si="12"/>
        <v>0</v>
      </c>
      <c r="AK105" s="143">
        <f t="shared" si="13"/>
        <v>0</v>
      </c>
      <c r="AL105" s="149">
        <f t="shared" si="14"/>
        <v>0</v>
      </c>
      <c r="AM105" s="148">
        <f>IF(J105="",AL105*'Fraccion masica'!$AB$36,J105*AL105)</f>
        <v>0</v>
      </c>
      <c r="AN105" s="143">
        <f>IF(K105="",AL105*'Fraccion masica'!$AB$35,K105*AL105)</f>
        <v>0</v>
      </c>
      <c r="AO105" s="149">
        <f>IFERROR(AM105*Hoja1!$C$24/Hoja1!$C$25/Hoja1!$C$26*16.04/1000000,0)</f>
        <v>0</v>
      </c>
      <c r="AP105" s="148">
        <v>0</v>
      </c>
    </row>
    <row r="106" spans="2:42" x14ac:dyDescent="0.75">
      <c r="B106" s="52"/>
      <c r="C106" s="52"/>
      <c r="D106" s="125"/>
      <c r="E106" s="125"/>
      <c r="F106" s="131"/>
      <c r="G106" s="92"/>
      <c r="H106" s="14"/>
      <c r="I106" s="19"/>
      <c r="J106" s="52"/>
      <c r="K106" s="52"/>
      <c r="L106" s="122" t="str">
        <f t="shared" si="2"/>
        <v/>
      </c>
      <c r="M106" s="78">
        <f t="shared" si="3"/>
        <v>0</v>
      </c>
      <c r="N106" s="78">
        <f t="shared" si="4"/>
        <v>0</v>
      </c>
      <c r="O106" s="78">
        <f t="shared" si="5"/>
        <v>0</v>
      </c>
      <c r="P106" s="166" t="str">
        <f t="shared" si="6"/>
        <v>Factor de Emisión</v>
      </c>
      <c r="Q106" s="166">
        <f t="shared" si="7"/>
        <v>0</v>
      </c>
      <c r="R106" s="170">
        <f t="shared" si="8"/>
        <v>0</v>
      </c>
      <c r="S106" s="78">
        <f>Q106+R106*Hoja1!$C$19</f>
        <v>0</v>
      </c>
      <c r="AE106" s="143">
        <f t="shared" si="15"/>
        <v>0</v>
      </c>
      <c r="AF106" s="149">
        <f t="shared" si="16"/>
        <v>0</v>
      </c>
      <c r="AG106" s="148">
        <f t="shared" si="9"/>
        <v>0</v>
      </c>
      <c r="AH106" s="148" t="str">
        <f t="shared" si="10"/>
        <v>Factor de Emisión</v>
      </c>
      <c r="AI106" s="143">
        <f t="shared" si="11"/>
        <v>0</v>
      </c>
      <c r="AJ106" s="143">
        <f t="shared" si="12"/>
        <v>0</v>
      </c>
      <c r="AK106" s="143">
        <f t="shared" si="13"/>
        <v>0</v>
      </c>
      <c r="AL106" s="149">
        <f t="shared" si="14"/>
        <v>0</v>
      </c>
      <c r="AM106" s="148">
        <f>IF(J106="",AL106*'Fraccion masica'!$AB$36,J106*AL106)</f>
        <v>0</v>
      </c>
      <c r="AN106" s="143">
        <f>IF(K106="",AL106*'Fraccion masica'!$AB$35,K106*AL106)</f>
        <v>0</v>
      </c>
      <c r="AO106" s="149">
        <f>IFERROR(AM106*Hoja1!$C$24/Hoja1!$C$25/Hoja1!$C$26*16.04/1000000,0)</f>
        <v>0</v>
      </c>
      <c r="AP106" s="148">
        <v>0</v>
      </c>
    </row>
    <row r="107" spans="2:42" x14ac:dyDescent="0.75">
      <c r="B107" s="52"/>
      <c r="C107" s="52"/>
      <c r="D107" s="125"/>
      <c r="E107" s="125"/>
      <c r="F107" s="131"/>
      <c r="G107" s="92"/>
      <c r="H107" s="14"/>
      <c r="I107" s="19"/>
      <c r="J107" s="52"/>
      <c r="K107" s="52"/>
      <c r="L107" s="122" t="str">
        <f t="shared" si="2"/>
        <v/>
      </c>
      <c r="M107" s="78">
        <f t="shared" si="3"/>
        <v>0</v>
      </c>
      <c r="N107" s="78">
        <f t="shared" si="4"/>
        <v>0</v>
      </c>
      <c r="O107" s="78">
        <f t="shared" si="5"/>
        <v>0</v>
      </c>
      <c r="P107" s="166" t="str">
        <f t="shared" si="6"/>
        <v>Factor de Emisión</v>
      </c>
      <c r="Q107" s="166">
        <f t="shared" si="7"/>
        <v>0</v>
      </c>
      <c r="R107" s="170">
        <f t="shared" si="8"/>
        <v>0</v>
      </c>
      <c r="S107" s="78">
        <f>Q107+R107*Hoja1!$C$19</f>
        <v>0</v>
      </c>
      <c r="AE107" s="143">
        <f t="shared" si="15"/>
        <v>0</v>
      </c>
      <c r="AF107" s="149">
        <f t="shared" si="16"/>
        <v>0</v>
      </c>
      <c r="AG107" s="148">
        <f t="shared" si="9"/>
        <v>0</v>
      </c>
      <c r="AH107" s="148" t="str">
        <f t="shared" si="10"/>
        <v>Factor de Emisión</v>
      </c>
      <c r="AI107" s="143">
        <f t="shared" si="11"/>
        <v>0</v>
      </c>
      <c r="AJ107" s="143">
        <f t="shared" si="12"/>
        <v>0</v>
      </c>
      <c r="AK107" s="143">
        <f t="shared" si="13"/>
        <v>0</v>
      </c>
      <c r="AL107" s="149">
        <f t="shared" si="14"/>
        <v>0</v>
      </c>
      <c r="AM107" s="148">
        <f>IF(J107="",AL107*'Fraccion masica'!$AB$36,J107*AL107)</f>
        <v>0</v>
      </c>
      <c r="AN107" s="143">
        <f>IF(K107="",AL107*'Fraccion masica'!$AB$35,K107*AL107)</f>
        <v>0</v>
      </c>
      <c r="AO107" s="149">
        <f>IFERROR(AM107*Hoja1!$C$24/Hoja1!$C$25/Hoja1!$C$26*16.04/1000000,0)</f>
        <v>0</v>
      </c>
      <c r="AP107" s="148">
        <v>0</v>
      </c>
    </row>
    <row r="108" spans="2:42" x14ac:dyDescent="0.75">
      <c r="B108" s="52"/>
      <c r="C108" s="52"/>
      <c r="D108" s="125"/>
      <c r="E108" s="125"/>
      <c r="F108" s="131"/>
      <c r="G108" s="92"/>
      <c r="H108" s="14"/>
      <c r="I108" s="19"/>
      <c r="J108" s="52"/>
      <c r="K108" s="52"/>
      <c r="L108" s="122" t="str">
        <f t="shared" si="2"/>
        <v/>
      </c>
      <c r="M108" s="78">
        <f t="shared" si="3"/>
        <v>0</v>
      </c>
      <c r="N108" s="78">
        <f t="shared" si="4"/>
        <v>0</v>
      </c>
      <c r="O108" s="78">
        <f t="shared" si="5"/>
        <v>0</v>
      </c>
      <c r="P108" s="166" t="str">
        <f t="shared" si="6"/>
        <v>Factor de Emisión</v>
      </c>
      <c r="Q108" s="166">
        <f t="shared" si="7"/>
        <v>0</v>
      </c>
      <c r="R108" s="170">
        <f t="shared" si="8"/>
        <v>0</v>
      </c>
      <c r="S108" s="78">
        <f>Q108+R108*Hoja1!$C$19</f>
        <v>0</v>
      </c>
      <c r="AE108" s="143">
        <f t="shared" si="15"/>
        <v>0</v>
      </c>
      <c r="AF108" s="149">
        <f t="shared" si="16"/>
        <v>0</v>
      </c>
      <c r="AG108" s="148">
        <f t="shared" si="9"/>
        <v>0</v>
      </c>
      <c r="AH108" s="148" t="str">
        <f t="shared" si="10"/>
        <v>Factor de Emisión</v>
      </c>
      <c r="AI108" s="143">
        <f t="shared" si="11"/>
        <v>0</v>
      </c>
      <c r="AJ108" s="143">
        <f t="shared" si="12"/>
        <v>0</v>
      </c>
      <c r="AK108" s="143">
        <f t="shared" si="13"/>
        <v>0</v>
      </c>
      <c r="AL108" s="149">
        <f t="shared" si="14"/>
        <v>0</v>
      </c>
      <c r="AM108" s="148">
        <f>IF(J108="",AL108*'Fraccion masica'!$AB$36,J108*AL108)</f>
        <v>0</v>
      </c>
      <c r="AN108" s="143">
        <f>IF(K108="",AL108*'Fraccion masica'!$AB$35,K108*AL108)</f>
        <v>0</v>
      </c>
      <c r="AO108" s="149">
        <f>IFERROR(AM108*Hoja1!$C$24/Hoja1!$C$25/Hoja1!$C$26*16.04/1000000,0)</f>
        <v>0</v>
      </c>
      <c r="AP108" s="148">
        <v>0</v>
      </c>
    </row>
    <row r="109" spans="2:42" x14ac:dyDescent="0.75">
      <c r="B109" s="52"/>
      <c r="C109" s="52"/>
      <c r="D109" s="125"/>
      <c r="E109" s="125"/>
      <c r="F109" s="131"/>
      <c r="G109" s="92"/>
      <c r="H109" s="14"/>
      <c r="I109" s="19"/>
      <c r="J109" s="52"/>
      <c r="K109" s="52"/>
      <c r="L109" s="122" t="str">
        <f t="shared" si="2"/>
        <v/>
      </c>
      <c r="M109" s="78">
        <f t="shared" si="3"/>
        <v>0</v>
      </c>
      <c r="N109" s="78">
        <f t="shared" si="4"/>
        <v>0</v>
      </c>
      <c r="O109" s="78">
        <f t="shared" si="5"/>
        <v>0</v>
      </c>
      <c r="P109" s="166" t="str">
        <f t="shared" si="6"/>
        <v>Factor de Emisión</v>
      </c>
      <c r="Q109" s="166">
        <f t="shared" si="7"/>
        <v>0</v>
      </c>
      <c r="R109" s="170">
        <f t="shared" si="8"/>
        <v>0</v>
      </c>
      <c r="S109" s="78">
        <f>Q109+R109*Hoja1!$C$19</f>
        <v>0</v>
      </c>
      <c r="AE109" s="143">
        <f t="shared" si="15"/>
        <v>0</v>
      </c>
      <c r="AF109" s="149">
        <f t="shared" si="16"/>
        <v>0</v>
      </c>
      <c r="AG109" s="148">
        <f t="shared" si="9"/>
        <v>0</v>
      </c>
      <c r="AH109" s="148" t="str">
        <f t="shared" si="10"/>
        <v>Factor de Emisión</v>
      </c>
      <c r="AI109" s="143">
        <f t="shared" si="11"/>
        <v>0</v>
      </c>
      <c r="AJ109" s="143">
        <f t="shared" si="12"/>
        <v>0</v>
      </c>
      <c r="AK109" s="143">
        <f t="shared" si="13"/>
        <v>0</v>
      </c>
      <c r="AL109" s="149">
        <f t="shared" si="14"/>
        <v>0</v>
      </c>
      <c r="AM109" s="148">
        <f>IF(J109="",AL109*'Fraccion masica'!$AB$36,J109*AL109)</f>
        <v>0</v>
      </c>
      <c r="AN109" s="143">
        <f>IF(K109="",AL109*'Fraccion masica'!$AB$35,K109*AL109)</f>
        <v>0</v>
      </c>
      <c r="AO109" s="149">
        <f>IFERROR(AM109*Hoja1!$C$24/Hoja1!$C$25/Hoja1!$C$26*16.04/1000000,0)</f>
        <v>0</v>
      </c>
      <c r="AP109" s="148">
        <v>0</v>
      </c>
    </row>
    <row r="110" spans="2:42" x14ac:dyDescent="0.75">
      <c r="B110" s="52"/>
      <c r="C110" s="52"/>
      <c r="D110" s="125"/>
      <c r="E110" s="125"/>
      <c r="F110" s="131"/>
      <c r="G110" s="92"/>
      <c r="H110" s="14"/>
      <c r="I110" s="19"/>
      <c r="J110" s="52"/>
      <c r="K110" s="52"/>
      <c r="L110" s="122" t="str">
        <f t="shared" si="2"/>
        <v/>
      </c>
      <c r="M110" s="78">
        <f t="shared" si="3"/>
        <v>0</v>
      </c>
      <c r="N110" s="78">
        <f t="shared" si="4"/>
        <v>0</v>
      </c>
      <c r="O110" s="78">
        <f t="shared" si="5"/>
        <v>0</v>
      </c>
      <c r="P110" s="166" t="str">
        <f t="shared" si="6"/>
        <v>Factor de Emisión</v>
      </c>
      <c r="Q110" s="166">
        <f t="shared" si="7"/>
        <v>0</v>
      </c>
      <c r="R110" s="170">
        <f t="shared" si="8"/>
        <v>0</v>
      </c>
      <c r="S110" s="78">
        <f>Q110+R110*Hoja1!$C$19</f>
        <v>0</v>
      </c>
      <c r="AE110" s="143">
        <f t="shared" si="15"/>
        <v>0</v>
      </c>
      <c r="AF110" s="149">
        <f t="shared" si="16"/>
        <v>0</v>
      </c>
      <c r="AG110" s="148">
        <f t="shared" si="9"/>
        <v>0</v>
      </c>
      <c r="AH110" s="148" t="str">
        <f t="shared" si="10"/>
        <v>Factor de Emisión</v>
      </c>
      <c r="AI110" s="143">
        <f t="shared" si="11"/>
        <v>0</v>
      </c>
      <c r="AJ110" s="143">
        <f t="shared" si="12"/>
        <v>0</v>
      </c>
      <c r="AK110" s="143">
        <f t="shared" si="13"/>
        <v>0</v>
      </c>
      <c r="AL110" s="149">
        <f t="shared" si="14"/>
        <v>0</v>
      </c>
      <c r="AM110" s="148">
        <f>IF(J110="",AL110*'Fraccion masica'!$AB$36,J110*AL110)</f>
        <v>0</v>
      </c>
      <c r="AN110" s="143">
        <f>IF(K110="",AL110*'Fraccion masica'!$AB$35,K110*AL110)</f>
        <v>0</v>
      </c>
      <c r="AO110" s="149">
        <f>IFERROR(AM110*Hoja1!$C$24/Hoja1!$C$25/Hoja1!$C$26*16.04/1000000,0)</f>
        <v>0</v>
      </c>
      <c r="AP110" s="148">
        <v>0</v>
      </c>
    </row>
    <row r="111" spans="2:42" x14ac:dyDescent="0.75">
      <c r="B111" s="52"/>
      <c r="C111" s="52"/>
      <c r="D111" s="125"/>
      <c r="E111" s="125"/>
      <c r="F111" s="131"/>
      <c r="G111" s="92"/>
      <c r="H111" s="14"/>
      <c r="I111" s="19"/>
      <c r="J111" s="52"/>
      <c r="K111" s="52"/>
      <c r="L111" s="122" t="str">
        <f t="shared" si="2"/>
        <v/>
      </c>
      <c r="M111" s="78">
        <f t="shared" si="3"/>
        <v>0</v>
      </c>
      <c r="N111" s="78">
        <f t="shared" si="4"/>
        <v>0</v>
      </c>
      <c r="O111" s="78">
        <f t="shared" si="5"/>
        <v>0</v>
      </c>
      <c r="P111" s="166" t="str">
        <f t="shared" si="6"/>
        <v>Factor de Emisión</v>
      </c>
      <c r="Q111" s="166">
        <f t="shared" si="7"/>
        <v>0</v>
      </c>
      <c r="R111" s="170">
        <f t="shared" si="8"/>
        <v>0</v>
      </c>
      <c r="S111" s="78">
        <f>Q111+R111*Hoja1!$C$19</f>
        <v>0</v>
      </c>
      <c r="AE111" s="143">
        <f t="shared" si="15"/>
        <v>0</v>
      </c>
      <c r="AF111" s="149">
        <f t="shared" si="16"/>
        <v>0</v>
      </c>
      <c r="AG111" s="148">
        <f t="shared" si="9"/>
        <v>0</v>
      </c>
      <c r="AH111" s="148" t="str">
        <f t="shared" si="10"/>
        <v>Factor de Emisión</v>
      </c>
      <c r="AI111" s="143">
        <f t="shared" si="11"/>
        <v>0</v>
      </c>
      <c r="AJ111" s="143">
        <f t="shared" si="12"/>
        <v>0</v>
      </c>
      <c r="AK111" s="143">
        <f t="shared" si="13"/>
        <v>0</v>
      </c>
      <c r="AL111" s="149">
        <f t="shared" si="14"/>
        <v>0</v>
      </c>
      <c r="AM111" s="148">
        <f>IF(J111="",AL111*'Fraccion masica'!$AB$36,J111*AL111)</f>
        <v>0</v>
      </c>
      <c r="AN111" s="143">
        <f>IF(K111="",AL111*'Fraccion masica'!$AB$35,K111*AL111)</f>
        <v>0</v>
      </c>
      <c r="AO111" s="149">
        <f>IFERROR(AM111*Hoja1!$C$24/Hoja1!$C$25/Hoja1!$C$26*16.04/1000000,0)</f>
        <v>0</v>
      </c>
      <c r="AP111" s="148">
        <v>0</v>
      </c>
    </row>
    <row r="112" spans="2:42" x14ac:dyDescent="0.75">
      <c r="B112" s="52"/>
      <c r="C112" s="52"/>
      <c r="D112" s="125"/>
      <c r="E112" s="125"/>
      <c r="F112" s="131"/>
      <c r="G112" s="92"/>
      <c r="H112" s="14"/>
      <c r="I112" s="19"/>
      <c r="J112" s="52"/>
      <c r="K112" s="52"/>
      <c r="L112" s="122" t="str">
        <f t="shared" si="2"/>
        <v/>
      </c>
      <c r="M112" s="78">
        <f t="shared" si="3"/>
        <v>0</v>
      </c>
      <c r="N112" s="78">
        <f t="shared" si="4"/>
        <v>0</v>
      </c>
      <c r="O112" s="78">
        <f t="shared" si="5"/>
        <v>0</v>
      </c>
      <c r="P112" s="166" t="str">
        <f t="shared" si="6"/>
        <v>Factor de Emisión</v>
      </c>
      <c r="Q112" s="166">
        <f t="shared" si="7"/>
        <v>0</v>
      </c>
      <c r="R112" s="170">
        <f t="shared" si="8"/>
        <v>0</v>
      </c>
      <c r="S112" s="78">
        <f>Q112+R112*Hoja1!$C$19</f>
        <v>0</v>
      </c>
      <c r="AE112" s="143">
        <f t="shared" si="15"/>
        <v>0</v>
      </c>
      <c r="AF112" s="149">
        <f t="shared" si="16"/>
        <v>0</v>
      </c>
      <c r="AG112" s="148">
        <f t="shared" si="9"/>
        <v>0</v>
      </c>
      <c r="AH112" s="148" t="str">
        <f t="shared" si="10"/>
        <v>Factor de Emisión</v>
      </c>
      <c r="AI112" s="143">
        <f t="shared" si="11"/>
        <v>0</v>
      </c>
      <c r="AJ112" s="143">
        <f t="shared" si="12"/>
        <v>0</v>
      </c>
      <c r="AK112" s="143">
        <f t="shared" si="13"/>
        <v>0</v>
      </c>
      <c r="AL112" s="149">
        <f t="shared" si="14"/>
        <v>0</v>
      </c>
      <c r="AM112" s="148">
        <f>IF(J112="",AL112*'Fraccion masica'!$AB$36,J112*AL112)</f>
        <v>0</v>
      </c>
      <c r="AN112" s="143">
        <f>IF(K112="",AL112*'Fraccion masica'!$AB$35,K112*AL112)</f>
        <v>0</v>
      </c>
      <c r="AO112" s="149">
        <f>IFERROR(AM112*Hoja1!$C$24/Hoja1!$C$25/Hoja1!$C$26*16.04/1000000,0)</f>
        <v>0</v>
      </c>
      <c r="AP112" s="148">
        <v>0</v>
      </c>
    </row>
    <row r="113" spans="2:42" x14ac:dyDescent="0.75">
      <c r="B113" s="52"/>
      <c r="C113" s="52"/>
      <c r="D113" s="125"/>
      <c r="E113" s="125"/>
      <c r="F113" s="131"/>
      <c r="G113" s="92"/>
      <c r="H113" s="14"/>
      <c r="I113" s="19"/>
      <c r="J113" s="52"/>
      <c r="K113" s="52"/>
      <c r="L113" s="122" t="str">
        <f t="shared" si="2"/>
        <v/>
      </c>
      <c r="M113" s="78">
        <f t="shared" si="3"/>
        <v>0</v>
      </c>
      <c r="N113" s="78">
        <f t="shared" si="4"/>
        <v>0</v>
      </c>
      <c r="O113" s="78">
        <f t="shared" si="5"/>
        <v>0</v>
      </c>
      <c r="P113" s="166" t="str">
        <f t="shared" si="6"/>
        <v>Factor de Emisión</v>
      </c>
      <c r="Q113" s="166">
        <f t="shared" si="7"/>
        <v>0</v>
      </c>
      <c r="R113" s="170">
        <f t="shared" si="8"/>
        <v>0</v>
      </c>
      <c r="S113" s="78">
        <f>Q113+R113*Hoja1!$C$19</f>
        <v>0</v>
      </c>
      <c r="AE113" s="143">
        <f t="shared" si="15"/>
        <v>0</v>
      </c>
      <c r="AF113" s="149">
        <f t="shared" si="16"/>
        <v>0</v>
      </c>
      <c r="AG113" s="148">
        <f t="shared" si="9"/>
        <v>0</v>
      </c>
      <c r="AH113" s="148" t="str">
        <f t="shared" si="10"/>
        <v>Factor de Emisión</v>
      </c>
      <c r="AI113" s="143">
        <f t="shared" si="11"/>
        <v>0</v>
      </c>
      <c r="AJ113" s="143">
        <f t="shared" si="12"/>
        <v>0</v>
      </c>
      <c r="AK113" s="143">
        <f t="shared" si="13"/>
        <v>0</v>
      </c>
      <c r="AL113" s="149">
        <f t="shared" si="14"/>
        <v>0</v>
      </c>
      <c r="AM113" s="148">
        <f>IF(J113="",AL113*'Fraccion masica'!$AB$36,J113*AL113)</f>
        <v>0</v>
      </c>
      <c r="AN113" s="143">
        <f>IF(K113="",AL113*'Fraccion masica'!$AB$35,K113*AL113)</f>
        <v>0</v>
      </c>
      <c r="AO113" s="149">
        <f>IFERROR(AM113*Hoja1!$C$24/Hoja1!$C$25/Hoja1!$C$26*16.04/1000000,0)</f>
        <v>0</v>
      </c>
      <c r="AP113" s="148">
        <v>0</v>
      </c>
    </row>
    <row r="114" spans="2:42" x14ac:dyDescent="0.75">
      <c r="B114" s="52"/>
      <c r="C114" s="52"/>
      <c r="D114" s="125"/>
      <c r="E114" s="125"/>
      <c r="F114" s="131"/>
      <c r="G114" s="92"/>
      <c r="H114" s="14"/>
      <c r="I114" s="19"/>
      <c r="J114" s="52"/>
      <c r="K114" s="52"/>
      <c r="L114" s="122" t="str">
        <f t="shared" si="2"/>
        <v/>
      </c>
      <c r="M114" s="78">
        <f t="shared" si="3"/>
        <v>0</v>
      </c>
      <c r="N114" s="78">
        <f t="shared" si="4"/>
        <v>0</v>
      </c>
      <c r="O114" s="78">
        <f t="shared" si="5"/>
        <v>0</v>
      </c>
      <c r="P114" s="166" t="str">
        <f t="shared" si="6"/>
        <v>Factor de Emisión</v>
      </c>
      <c r="Q114" s="166">
        <f t="shared" si="7"/>
        <v>0</v>
      </c>
      <c r="R114" s="170">
        <f t="shared" si="8"/>
        <v>0</v>
      </c>
      <c r="S114" s="78">
        <f>Q114+R114*Hoja1!$C$19</f>
        <v>0</v>
      </c>
      <c r="AE114" s="143">
        <f t="shared" si="15"/>
        <v>0</v>
      </c>
      <c r="AF114" s="149">
        <f t="shared" si="16"/>
        <v>0</v>
      </c>
      <c r="AG114" s="148">
        <f t="shared" si="9"/>
        <v>0</v>
      </c>
      <c r="AH114" s="148" t="str">
        <f t="shared" si="10"/>
        <v>Factor de Emisión</v>
      </c>
      <c r="AI114" s="143">
        <f t="shared" si="11"/>
        <v>0</v>
      </c>
      <c r="AJ114" s="143">
        <f t="shared" si="12"/>
        <v>0</v>
      </c>
      <c r="AK114" s="143">
        <f t="shared" si="13"/>
        <v>0</v>
      </c>
      <c r="AL114" s="149">
        <f t="shared" si="14"/>
        <v>0</v>
      </c>
      <c r="AM114" s="148">
        <f>IF(J114="",AL114*'Fraccion masica'!$AB$36,J114*AL114)</f>
        <v>0</v>
      </c>
      <c r="AN114" s="143">
        <f>IF(K114="",AL114*'Fraccion masica'!$AB$35,K114*AL114)</f>
        <v>0</v>
      </c>
      <c r="AO114" s="149">
        <f>IFERROR(AM114*Hoja1!$C$24/Hoja1!$C$25/Hoja1!$C$26*16.04/1000000,0)</f>
        <v>0</v>
      </c>
      <c r="AP114" s="148">
        <v>0</v>
      </c>
    </row>
    <row r="115" spans="2:42" x14ac:dyDescent="0.75">
      <c r="B115" s="52"/>
      <c r="C115" s="52"/>
      <c r="D115" s="125"/>
      <c r="E115" s="125"/>
      <c r="F115" s="131"/>
      <c r="G115" s="92"/>
      <c r="H115" s="14"/>
      <c r="I115" s="19"/>
      <c r="J115" s="52"/>
      <c r="K115" s="52"/>
      <c r="L115" s="122" t="str">
        <f t="shared" si="2"/>
        <v/>
      </c>
      <c r="M115" s="78">
        <f t="shared" si="3"/>
        <v>0</v>
      </c>
      <c r="N115" s="78">
        <f t="shared" si="4"/>
        <v>0</v>
      </c>
      <c r="O115" s="78">
        <f t="shared" si="5"/>
        <v>0</v>
      </c>
      <c r="P115" s="166" t="str">
        <f t="shared" si="6"/>
        <v>Factor de Emisión</v>
      </c>
      <c r="Q115" s="166">
        <f t="shared" si="7"/>
        <v>0</v>
      </c>
      <c r="R115" s="170">
        <f t="shared" si="8"/>
        <v>0</v>
      </c>
      <c r="S115" s="78">
        <f>Q115+R115*Hoja1!$C$19</f>
        <v>0</v>
      </c>
      <c r="AE115" s="143">
        <f t="shared" si="15"/>
        <v>0</v>
      </c>
      <c r="AF115" s="149">
        <f t="shared" si="16"/>
        <v>0</v>
      </c>
      <c r="AG115" s="148">
        <f t="shared" si="9"/>
        <v>0</v>
      </c>
      <c r="AH115" s="148" t="str">
        <f t="shared" si="10"/>
        <v>Factor de Emisión</v>
      </c>
      <c r="AI115" s="143">
        <f t="shared" si="11"/>
        <v>0</v>
      </c>
      <c r="AJ115" s="143">
        <f t="shared" si="12"/>
        <v>0</v>
      </c>
      <c r="AK115" s="143">
        <f t="shared" si="13"/>
        <v>0</v>
      </c>
      <c r="AL115" s="149">
        <f t="shared" si="14"/>
        <v>0</v>
      </c>
      <c r="AM115" s="148">
        <f>IF(J115="",AL115*'Fraccion masica'!$AB$36,J115*AL115)</f>
        <v>0</v>
      </c>
      <c r="AN115" s="143">
        <f>IF(K115="",AL115*'Fraccion masica'!$AB$35,K115*AL115)</f>
        <v>0</v>
      </c>
      <c r="AO115" s="149">
        <f>IFERROR(AM115*Hoja1!$C$24/Hoja1!$C$25/Hoja1!$C$26*16.04/1000000,0)</f>
        <v>0</v>
      </c>
      <c r="AP115" s="148">
        <v>0</v>
      </c>
    </row>
    <row r="116" spans="2:42" x14ac:dyDescent="0.75">
      <c r="B116" s="52"/>
      <c r="C116" s="52"/>
      <c r="D116" s="125"/>
      <c r="E116" s="125"/>
      <c r="F116" s="131"/>
      <c r="G116" s="92"/>
      <c r="H116" s="14"/>
      <c r="I116" s="19"/>
      <c r="J116" s="52"/>
      <c r="K116" s="52"/>
      <c r="L116" s="122" t="str">
        <f t="shared" si="2"/>
        <v/>
      </c>
      <c r="M116" s="78">
        <f t="shared" si="3"/>
        <v>0</v>
      </c>
      <c r="N116" s="78">
        <f t="shared" si="4"/>
        <v>0</v>
      </c>
      <c r="O116" s="78">
        <f t="shared" si="5"/>
        <v>0</v>
      </c>
      <c r="P116" s="166" t="str">
        <f t="shared" si="6"/>
        <v>Factor de Emisión</v>
      </c>
      <c r="Q116" s="166">
        <f t="shared" si="7"/>
        <v>0</v>
      </c>
      <c r="R116" s="170">
        <f t="shared" si="8"/>
        <v>0</v>
      </c>
      <c r="S116" s="78">
        <f>Q116+R116*Hoja1!$C$19</f>
        <v>0</v>
      </c>
      <c r="AE116" s="143">
        <f t="shared" si="15"/>
        <v>0</v>
      </c>
      <c r="AF116" s="149">
        <f t="shared" si="16"/>
        <v>0</v>
      </c>
      <c r="AG116" s="148">
        <f t="shared" si="9"/>
        <v>0</v>
      </c>
      <c r="AH116" s="148" t="str">
        <f t="shared" si="10"/>
        <v>Factor de Emisión</v>
      </c>
      <c r="AI116" s="143">
        <f t="shared" si="11"/>
        <v>0</v>
      </c>
      <c r="AJ116" s="143">
        <f t="shared" si="12"/>
        <v>0</v>
      </c>
      <c r="AK116" s="143">
        <f t="shared" si="13"/>
        <v>0</v>
      </c>
      <c r="AL116" s="149">
        <f t="shared" si="14"/>
        <v>0</v>
      </c>
      <c r="AM116" s="148">
        <f>IF(J116="",AL116*'Fraccion masica'!$AB$36,J116*AL116)</f>
        <v>0</v>
      </c>
      <c r="AN116" s="143">
        <f>IF(K116="",AL116*'Fraccion masica'!$AB$35,K116*AL116)</f>
        <v>0</v>
      </c>
      <c r="AO116" s="149">
        <f>IFERROR(AM116*Hoja1!$C$24/Hoja1!$C$25/Hoja1!$C$26*16.04/1000000,0)</f>
        <v>0</v>
      </c>
      <c r="AP116" s="148">
        <v>0</v>
      </c>
    </row>
    <row r="117" spans="2:42" x14ac:dyDescent="0.75">
      <c r="B117" s="52"/>
      <c r="C117" s="52"/>
      <c r="D117" s="125"/>
      <c r="E117" s="125"/>
      <c r="F117" s="131"/>
      <c r="G117" s="92"/>
      <c r="H117" s="14"/>
      <c r="I117" s="19"/>
      <c r="J117" s="52"/>
      <c r="K117" s="52"/>
      <c r="L117" s="122" t="str">
        <f t="shared" si="2"/>
        <v/>
      </c>
      <c r="M117" s="78">
        <f t="shared" si="3"/>
        <v>0</v>
      </c>
      <c r="N117" s="78">
        <f t="shared" si="4"/>
        <v>0</v>
      </c>
      <c r="O117" s="78">
        <f t="shared" si="5"/>
        <v>0</v>
      </c>
      <c r="P117" s="166" t="str">
        <f t="shared" si="6"/>
        <v>Factor de Emisión</v>
      </c>
      <c r="Q117" s="166">
        <f t="shared" si="7"/>
        <v>0</v>
      </c>
      <c r="R117" s="170">
        <f t="shared" si="8"/>
        <v>0</v>
      </c>
      <c r="S117" s="78">
        <f>Q117+R117*Hoja1!$C$19</f>
        <v>0</v>
      </c>
      <c r="AE117" s="143">
        <f t="shared" ref="AE117:AE138" si="17">B117</f>
        <v>0</v>
      </c>
      <c r="AF117" s="149">
        <f t="shared" ref="AF117:AF138" si="18">G117*C117</f>
        <v>0</v>
      </c>
      <c r="AG117" s="148">
        <f t="shared" si="9"/>
        <v>0</v>
      </c>
      <c r="AH117" s="148" t="str">
        <f t="shared" si="10"/>
        <v>Factor de Emisión</v>
      </c>
      <c r="AI117" s="143">
        <f t="shared" si="11"/>
        <v>0</v>
      </c>
      <c r="AJ117" s="143">
        <f t="shared" si="12"/>
        <v>0</v>
      </c>
      <c r="AK117" s="143">
        <f t="shared" si="13"/>
        <v>0</v>
      </c>
      <c r="AL117" s="149">
        <f t="shared" si="14"/>
        <v>0</v>
      </c>
      <c r="AM117" s="148">
        <f>IF(J117="",AL117*'Fraccion masica'!$AB$36,J117*AL117)</f>
        <v>0</v>
      </c>
      <c r="AN117" s="143">
        <f>IF(K117="",AL117*'Fraccion masica'!$AB$35,K117*AL117)</f>
        <v>0</v>
      </c>
      <c r="AO117" s="149">
        <f>IFERROR(AM117*Hoja1!$C$24/Hoja1!$C$25/Hoja1!$C$26*16.04/1000000,0)</f>
        <v>0</v>
      </c>
      <c r="AP117" s="148">
        <v>0</v>
      </c>
    </row>
    <row r="118" spans="2:42" x14ac:dyDescent="0.75">
      <c r="B118" s="52"/>
      <c r="C118" s="52"/>
      <c r="D118" s="125"/>
      <c r="E118" s="125"/>
      <c r="F118" s="131"/>
      <c r="G118" s="92"/>
      <c r="H118" s="14"/>
      <c r="I118" s="19"/>
      <c r="J118" s="52"/>
      <c r="K118" s="52"/>
      <c r="L118" s="122" t="str">
        <f t="shared" ref="L118:L138" si="19">IF(F118="","",F118)</f>
        <v/>
      </c>
      <c r="M118" s="78">
        <f t="shared" ref="M118:M138" si="20">AJ118</f>
        <v>0</v>
      </c>
      <c r="N118" s="78">
        <f t="shared" ref="N118:N138" si="21">AK118</f>
        <v>0</v>
      </c>
      <c r="O118" s="78">
        <f t="shared" ref="O118:O138" si="22">AI118</f>
        <v>0</v>
      </c>
      <c r="P118" s="166" t="str">
        <f t="shared" ref="P118:P138" si="23">AH118</f>
        <v>Factor de Emisión</v>
      </c>
      <c r="Q118" s="166">
        <f t="shared" ref="Q118:Q138" si="24">AP118</f>
        <v>0</v>
      </c>
      <c r="R118" s="170">
        <f t="shared" ref="R118:R138" si="25">AO118</f>
        <v>0</v>
      </c>
      <c r="S118" s="78">
        <f>Q118+R118*Hoja1!$C$19</f>
        <v>0</v>
      </c>
      <c r="AE118" s="143">
        <f t="shared" si="17"/>
        <v>0</v>
      </c>
      <c r="AF118" s="149">
        <f t="shared" si="18"/>
        <v>0</v>
      </c>
      <c r="AG118" s="148">
        <f t="shared" ref="AG118:AG138" si="26">IF(I118="X",H118*C118*140.03/1000000,0)</f>
        <v>0</v>
      </c>
      <c r="AH118" s="148" t="str">
        <f t="shared" ref="AH118:AH138" si="27">IF(AF118&lt;&gt;0,"Medición","Factor de Emisión")</f>
        <v>Factor de Emisión</v>
      </c>
      <c r="AI118" s="143">
        <f t="shared" ref="AI118:AI138" si="28">IF(AF118&lt;&gt;0,AF118,AG118)*(1-D118-E118)</f>
        <v>0</v>
      </c>
      <c r="AJ118" s="143">
        <f t="shared" ref="AJ118:AJ138" si="29">IF(AF118&lt;&gt;0,AF118,AG118)*(D118)</f>
        <v>0</v>
      </c>
      <c r="AK118" s="143">
        <f t="shared" ref="AK118:AK138" si="30">IF(AF118&lt;&gt;0,AF118,AG118)*(E118)</f>
        <v>0</v>
      </c>
      <c r="AL118" s="149">
        <f t="shared" ref="AL118:AL138" si="31">AI118*(0.3048^3)</f>
        <v>0</v>
      </c>
      <c r="AM118" s="148">
        <f>IF(J118="",AL118*'Fraccion masica'!$AB$36,J118*AL118)</f>
        <v>0</v>
      </c>
      <c r="AN118" s="143">
        <f>IF(K118="",AL118*'Fraccion masica'!$AB$35,K118*AL118)</f>
        <v>0</v>
      </c>
      <c r="AO118" s="149">
        <f>IFERROR(AM118*Hoja1!$C$24/Hoja1!$C$25/Hoja1!$C$26*16.04/1000000,0)</f>
        <v>0</v>
      </c>
      <c r="AP118" s="148">
        <v>0</v>
      </c>
    </row>
    <row r="119" spans="2:42" x14ac:dyDescent="0.75">
      <c r="B119" s="52"/>
      <c r="C119" s="52"/>
      <c r="D119" s="125"/>
      <c r="E119" s="125"/>
      <c r="F119" s="131"/>
      <c r="G119" s="92"/>
      <c r="H119" s="14"/>
      <c r="I119" s="19"/>
      <c r="J119" s="52"/>
      <c r="K119" s="52"/>
      <c r="L119" s="122" t="str">
        <f t="shared" si="19"/>
        <v/>
      </c>
      <c r="M119" s="78">
        <f t="shared" si="20"/>
        <v>0</v>
      </c>
      <c r="N119" s="78">
        <f t="shared" si="21"/>
        <v>0</v>
      </c>
      <c r="O119" s="78">
        <f t="shared" si="22"/>
        <v>0</v>
      </c>
      <c r="P119" s="166" t="str">
        <f t="shared" si="23"/>
        <v>Factor de Emisión</v>
      </c>
      <c r="Q119" s="166">
        <f t="shared" si="24"/>
        <v>0</v>
      </c>
      <c r="R119" s="170">
        <f t="shared" si="25"/>
        <v>0</v>
      </c>
      <c r="S119" s="78">
        <f>Q119+R119*Hoja1!$C$19</f>
        <v>0</v>
      </c>
      <c r="AE119" s="143">
        <f t="shared" si="17"/>
        <v>0</v>
      </c>
      <c r="AF119" s="149">
        <f t="shared" si="18"/>
        <v>0</v>
      </c>
      <c r="AG119" s="148">
        <f t="shared" si="26"/>
        <v>0</v>
      </c>
      <c r="AH119" s="148" t="str">
        <f t="shared" si="27"/>
        <v>Factor de Emisión</v>
      </c>
      <c r="AI119" s="143">
        <f t="shared" si="28"/>
        <v>0</v>
      </c>
      <c r="AJ119" s="143">
        <f t="shared" si="29"/>
        <v>0</v>
      </c>
      <c r="AK119" s="143">
        <f t="shared" si="30"/>
        <v>0</v>
      </c>
      <c r="AL119" s="149">
        <f t="shared" si="31"/>
        <v>0</v>
      </c>
      <c r="AM119" s="148">
        <f>IF(J119="",AL119*'Fraccion masica'!$AB$36,J119*AL119)</f>
        <v>0</v>
      </c>
      <c r="AN119" s="143">
        <f>IF(K119="",AL119*'Fraccion masica'!$AB$35,K119*AL119)</f>
        <v>0</v>
      </c>
      <c r="AO119" s="149">
        <f>IFERROR(AM119*Hoja1!$C$24/Hoja1!$C$25/Hoja1!$C$26*16.04/1000000,0)</f>
        <v>0</v>
      </c>
      <c r="AP119" s="148">
        <v>0</v>
      </c>
    </row>
    <row r="120" spans="2:42" x14ac:dyDescent="0.75">
      <c r="B120" s="52"/>
      <c r="C120" s="52"/>
      <c r="D120" s="125"/>
      <c r="E120" s="125"/>
      <c r="F120" s="131"/>
      <c r="G120" s="92"/>
      <c r="H120" s="14"/>
      <c r="I120" s="19"/>
      <c r="J120" s="52"/>
      <c r="K120" s="52"/>
      <c r="L120" s="122" t="str">
        <f t="shared" si="19"/>
        <v/>
      </c>
      <c r="M120" s="78">
        <f t="shared" si="20"/>
        <v>0</v>
      </c>
      <c r="N120" s="78">
        <f t="shared" si="21"/>
        <v>0</v>
      </c>
      <c r="O120" s="78">
        <f t="shared" si="22"/>
        <v>0</v>
      </c>
      <c r="P120" s="166" t="str">
        <f t="shared" si="23"/>
        <v>Factor de Emisión</v>
      </c>
      <c r="Q120" s="166">
        <f t="shared" si="24"/>
        <v>0</v>
      </c>
      <c r="R120" s="170">
        <f t="shared" si="25"/>
        <v>0</v>
      </c>
      <c r="S120" s="78">
        <f>Q120+R120*Hoja1!$C$19</f>
        <v>0</v>
      </c>
      <c r="AE120" s="143">
        <f t="shared" si="17"/>
        <v>0</v>
      </c>
      <c r="AF120" s="149">
        <f t="shared" si="18"/>
        <v>0</v>
      </c>
      <c r="AG120" s="148">
        <f t="shared" si="26"/>
        <v>0</v>
      </c>
      <c r="AH120" s="148" t="str">
        <f t="shared" si="27"/>
        <v>Factor de Emisión</v>
      </c>
      <c r="AI120" s="143">
        <f t="shared" si="28"/>
        <v>0</v>
      </c>
      <c r="AJ120" s="143">
        <f t="shared" si="29"/>
        <v>0</v>
      </c>
      <c r="AK120" s="143">
        <f t="shared" si="30"/>
        <v>0</v>
      </c>
      <c r="AL120" s="149">
        <f t="shared" si="31"/>
        <v>0</v>
      </c>
      <c r="AM120" s="148">
        <f>IF(J120="",AL120*'Fraccion masica'!$AB$36,J120*AL120)</f>
        <v>0</v>
      </c>
      <c r="AN120" s="143">
        <f>IF(K120="",AL120*'Fraccion masica'!$AB$35,K120*AL120)</f>
        <v>0</v>
      </c>
      <c r="AO120" s="149">
        <f>IFERROR(AM120*Hoja1!$C$24/Hoja1!$C$25/Hoja1!$C$26*16.04/1000000,0)</f>
        <v>0</v>
      </c>
      <c r="AP120" s="148">
        <v>0</v>
      </c>
    </row>
    <row r="121" spans="2:42" x14ac:dyDescent="0.75">
      <c r="B121" s="52"/>
      <c r="C121" s="52"/>
      <c r="D121" s="125"/>
      <c r="E121" s="125"/>
      <c r="F121" s="131"/>
      <c r="G121" s="92"/>
      <c r="H121" s="14"/>
      <c r="I121" s="19"/>
      <c r="J121" s="52"/>
      <c r="K121" s="52"/>
      <c r="L121" s="122" t="str">
        <f t="shared" si="19"/>
        <v/>
      </c>
      <c r="M121" s="78">
        <f t="shared" si="20"/>
        <v>0</v>
      </c>
      <c r="N121" s="78">
        <f t="shared" si="21"/>
        <v>0</v>
      </c>
      <c r="O121" s="78">
        <f t="shared" si="22"/>
        <v>0</v>
      </c>
      <c r="P121" s="166" t="str">
        <f t="shared" si="23"/>
        <v>Factor de Emisión</v>
      </c>
      <c r="Q121" s="166">
        <f t="shared" si="24"/>
        <v>0</v>
      </c>
      <c r="R121" s="170">
        <f t="shared" si="25"/>
        <v>0</v>
      </c>
      <c r="S121" s="78">
        <f>Q121+R121*Hoja1!$C$19</f>
        <v>0</v>
      </c>
      <c r="AE121" s="143">
        <f t="shared" si="17"/>
        <v>0</v>
      </c>
      <c r="AF121" s="149">
        <f t="shared" si="18"/>
        <v>0</v>
      </c>
      <c r="AG121" s="148">
        <f t="shared" si="26"/>
        <v>0</v>
      </c>
      <c r="AH121" s="148" t="str">
        <f t="shared" si="27"/>
        <v>Factor de Emisión</v>
      </c>
      <c r="AI121" s="143">
        <f t="shared" si="28"/>
        <v>0</v>
      </c>
      <c r="AJ121" s="143">
        <f t="shared" si="29"/>
        <v>0</v>
      </c>
      <c r="AK121" s="143">
        <f t="shared" si="30"/>
        <v>0</v>
      </c>
      <c r="AL121" s="149">
        <f t="shared" si="31"/>
        <v>0</v>
      </c>
      <c r="AM121" s="148">
        <f>IF(J121="",AL121*'Fraccion masica'!$AB$36,J121*AL121)</f>
        <v>0</v>
      </c>
      <c r="AN121" s="143">
        <f>IF(K121="",AL121*'Fraccion masica'!$AB$35,K121*AL121)</f>
        <v>0</v>
      </c>
      <c r="AO121" s="149">
        <f>IFERROR(AM121*Hoja1!$C$24/Hoja1!$C$25/Hoja1!$C$26*16.04/1000000,0)</f>
        <v>0</v>
      </c>
      <c r="AP121" s="148">
        <v>0</v>
      </c>
    </row>
    <row r="122" spans="2:42" x14ac:dyDescent="0.75">
      <c r="B122" s="52"/>
      <c r="C122" s="52"/>
      <c r="D122" s="125"/>
      <c r="E122" s="125"/>
      <c r="F122" s="131"/>
      <c r="G122" s="92"/>
      <c r="H122" s="14"/>
      <c r="I122" s="19"/>
      <c r="J122" s="52"/>
      <c r="K122" s="52"/>
      <c r="L122" s="122" t="str">
        <f t="shared" si="19"/>
        <v/>
      </c>
      <c r="M122" s="78">
        <f t="shared" si="20"/>
        <v>0</v>
      </c>
      <c r="N122" s="78">
        <f t="shared" si="21"/>
        <v>0</v>
      </c>
      <c r="O122" s="78">
        <f t="shared" si="22"/>
        <v>0</v>
      </c>
      <c r="P122" s="166" t="str">
        <f t="shared" si="23"/>
        <v>Factor de Emisión</v>
      </c>
      <c r="Q122" s="166">
        <f t="shared" si="24"/>
        <v>0</v>
      </c>
      <c r="R122" s="170">
        <f t="shared" si="25"/>
        <v>0</v>
      </c>
      <c r="S122" s="78">
        <f>Q122+R122*Hoja1!$C$19</f>
        <v>0</v>
      </c>
      <c r="AE122" s="143">
        <f t="shared" si="17"/>
        <v>0</v>
      </c>
      <c r="AF122" s="149">
        <f t="shared" si="18"/>
        <v>0</v>
      </c>
      <c r="AG122" s="148">
        <f t="shared" si="26"/>
        <v>0</v>
      </c>
      <c r="AH122" s="148" t="str">
        <f t="shared" si="27"/>
        <v>Factor de Emisión</v>
      </c>
      <c r="AI122" s="143">
        <f t="shared" si="28"/>
        <v>0</v>
      </c>
      <c r="AJ122" s="143">
        <f t="shared" si="29"/>
        <v>0</v>
      </c>
      <c r="AK122" s="143">
        <f t="shared" si="30"/>
        <v>0</v>
      </c>
      <c r="AL122" s="149">
        <f t="shared" si="31"/>
        <v>0</v>
      </c>
      <c r="AM122" s="148">
        <f>IF(J122="",AL122*'Fraccion masica'!$AB$36,J122*AL122)</f>
        <v>0</v>
      </c>
      <c r="AN122" s="143">
        <f>IF(K122="",AL122*'Fraccion masica'!$AB$35,K122*AL122)</f>
        <v>0</v>
      </c>
      <c r="AO122" s="149">
        <f>IFERROR(AM122*Hoja1!$C$24/Hoja1!$C$25/Hoja1!$C$26*16.04/1000000,0)</f>
        <v>0</v>
      </c>
      <c r="AP122" s="148">
        <v>0</v>
      </c>
    </row>
    <row r="123" spans="2:42" x14ac:dyDescent="0.75">
      <c r="B123" s="52"/>
      <c r="C123" s="52"/>
      <c r="D123" s="125"/>
      <c r="E123" s="125"/>
      <c r="F123" s="131"/>
      <c r="G123" s="92"/>
      <c r="H123" s="14"/>
      <c r="I123" s="19"/>
      <c r="J123" s="52"/>
      <c r="K123" s="52"/>
      <c r="L123" s="122" t="str">
        <f t="shared" si="19"/>
        <v/>
      </c>
      <c r="M123" s="78">
        <f t="shared" si="20"/>
        <v>0</v>
      </c>
      <c r="N123" s="78">
        <f t="shared" si="21"/>
        <v>0</v>
      </c>
      <c r="O123" s="78">
        <f t="shared" si="22"/>
        <v>0</v>
      </c>
      <c r="P123" s="166" t="str">
        <f t="shared" si="23"/>
        <v>Factor de Emisión</v>
      </c>
      <c r="Q123" s="166">
        <f t="shared" si="24"/>
        <v>0</v>
      </c>
      <c r="R123" s="170">
        <f t="shared" si="25"/>
        <v>0</v>
      </c>
      <c r="S123" s="78">
        <f>Q123+R123*Hoja1!$C$19</f>
        <v>0</v>
      </c>
      <c r="AE123" s="143">
        <f t="shared" si="17"/>
        <v>0</v>
      </c>
      <c r="AF123" s="149">
        <f t="shared" si="18"/>
        <v>0</v>
      </c>
      <c r="AG123" s="148">
        <f t="shared" si="26"/>
        <v>0</v>
      </c>
      <c r="AH123" s="148" t="str">
        <f t="shared" si="27"/>
        <v>Factor de Emisión</v>
      </c>
      <c r="AI123" s="143">
        <f t="shared" si="28"/>
        <v>0</v>
      </c>
      <c r="AJ123" s="143">
        <f t="shared" si="29"/>
        <v>0</v>
      </c>
      <c r="AK123" s="143">
        <f t="shared" si="30"/>
        <v>0</v>
      </c>
      <c r="AL123" s="149">
        <f t="shared" si="31"/>
        <v>0</v>
      </c>
      <c r="AM123" s="148">
        <f>IF(J123="",AL123*'Fraccion masica'!$AB$36,J123*AL123)</f>
        <v>0</v>
      </c>
      <c r="AN123" s="143">
        <f>IF(K123="",AL123*'Fraccion masica'!$AB$35,K123*AL123)</f>
        <v>0</v>
      </c>
      <c r="AO123" s="149">
        <f>IFERROR(AM123*Hoja1!$C$24/Hoja1!$C$25/Hoja1!$C$26*16.04/1000000,0)</f>
        <v>0</v>
      </c>
      <c r="AP123" s="148">
        <v>0</v>
      </c>
    </row>
    <row r="124" spans="2:42" x14ac:dyDescent="0.75">
      <c r="B124" s="52"/>
      <c r="C124" s="52"/>
      <c r="D124" s="125"/>
      <c r="E124" s="125"/>
      <c r="F124" s="131"/>
      <c r="G124" s="92"/>
      <c r="H124" s="14"/>
      <c r="I124" s="19"/>
      <c r="J124" s="52"/>
      <c r="K124" s="52"/>
      <c r="L124" s="122" t="str">
        <f t="shared" si="19"/>
        <v/>
      </c>
      <c r="M124" s="78">
        <f t="shared" si="20"/>
        <v>0</v>
      </c>
      <c r="N124" s="78">
        <f t="shared" si="21"/>
        <v>0</v>
      </c>
      <c r="O124" s="78">
        <f t="shared" si="22"/>
        <v>0</v>
      </c>
      <c r="P124" s="166" t="str">
        <f t="shared" si="23"/>
        <v>Factor de Emisión</v>
      </c>
      <c r="Q124" s="166">
        <f t="shared" si="24"/>
        <v>0</v>
      </c>
      <c r="R124" s="170">
        <f t="shared" si="25"/>
        <v>0</v>
      </c>
      <c r="S124" s="78">
        <f>Q124+R124*Hoja1!$C$19</f>
        <v>0</v>
      </c>
      <c r="AE124" s="143">
        <f t="shared" si="17"/>
        <v>0</v>
      </c>
      <c r="AF124" s="149">
        <f t="shared" si="18"/>
        <v>0</v>
      </c>
      <c r="AG124" s="148">
        <f t="shared" si="26"/>
        <v>0</v>
      </c>
      <c r="AH124" s="148" t="str">
        <f t="shared" si="27"/>
        <v>Factor de Emisión</v>
      </c>
      <c r="AI124" s="143">
        <f t="shared" si="28"/>
        <v>0</v>
      </c>
      <c r="AJ124" s="143">
        <f t="shared" si="29"/>
        <v>0</v>
      </c>
      <c r="AK124" s="143">
        <f t="shared" si="30"/>
        <v>0</v>
      </c>
      <c r="AL124" s="149">
        <f t="shared" si="31"/>
        <v>0</v>
      </c>
      <c r="AM124" s="148">
        <f>IF(J124="",AL124*'Fraccion masica'!$AB$36,J124*AL124)</f>
        <v>0</v>
      </c>
      <c r="AN124" s="143">
        <f>IF(K124="",AL124*'Fraccion masica'!$AB$35,K124*AL124)</f>
        <v>0</v>
      </c>
      <c r="AO124" s="149">
        <f>IFERROR(AM124*Hoja1!$C$24/Hoja1!$C$25/Hoja1!$C$26*16.04/1000000,0)</f>
        <v>0</v>
      </c>
      <c r="AP124" s="148">
        <v>0</v>
      </c>
    </row>
    <row r="125" spans="2:42" x14ac:dyDescent="0.75">
      <c r="B125" s="52"/>
      <c r="C125" s="52"/>
      <c r="D125" s="125"/>
      <c r="E125" s="125"/>
      <c r="F125" s="131"/>
      <c r="G125" s="92"/>
      <c r="H125" s="14"/>
      <c r="I125" s="19"/>
      <c r="J125" s="52"/>
      <c r="K125" s="52"/>
      <c r="L125" s="122" t="str">
        <f t="shared" si="19"/>
        <v/>
      </c>
      <c r="M125" s="78">
        <f t="shared" si="20"/>
        <v>0</v>
      </c>
      <c r="N125" s="78">
        <f t="shared" si="21"/>
        <v>0</v>
      </c>
      <c r="O125" s="78">
        <f t="shared" si="22"/>
        <v>0</v>
      </c>
      <c r="P125" s="166" t="str">
        <f t="shared" si="23"/>
        <v>Factor de Emisión</v>
      </c>
      <c r="Q125" s="166">
        <f t="shared" si="24"/>
        <v>0</v>
      </c>
      <c r="R125" s="170">
        <f t="shared" si="25"/>
        <v>0</v>
      </c>
      <c r="S125" s="78">
        <f>Q125+R125*Hoja1!$C$19</f>
        <v>0</v>
      </c>
      <c r="AE125" s="143">
        <f t="shared" si="17"/>
        <v>0</v>
      </c>
      <c r="AF125" s="149">
        <f t="shared" si="18"/>
        <v>0</v>
      </c>
      <c r="AG125" s="148">
        <f t="shared" si="26"/>
        <v>0</v>
      </c>
      <c r="AH125" s="148" t="str">
        <f t="shared" si="27"/>
        <v>Factor de Emisión</v>
      </c>
      <c r="AI125" s="143">
        <f t="shared" si="28"/>
        <v>0</v>
      </c>
      <c r="AJ125" s="143">
        <f t="shared" si="29"/>
        <v>0</v>
      </c>
      <c r="AK125" s="143">
        <f t="shared" si="30"/>
        <v>0</v>
      </c>
      <c r="AL125" s="149">
        <f t="shared" si="31"/>
        <v>0</v>
      </c>
      <c r="AM125" s="148">
        <f>IF(J125="",AL125*'Fraccion masica'!$AB$36,J125*AL125)</f>
        <v>0</v>
      </c>
      <c r="AN125" s="143">
        <f>IF(K125="",AL125*'Fraccion masica'!$AB$35,K125*AL125)</f>
        <v>0</v>
      </c>
      <c r="AO125" s="149">
        <f>IFERROR(AM125*Hoja1!$C$24/Hoja1!$C$25/Hoja1!$C$26*16.04/1000000,0)</f>
        <v>0</v>
      </c>
      <c r="AP125" s="148">
        <v>0</v>
      </c>
    </row>
    <row r="126" spans="2:42" x14ac:dyDescent="0.75">
      <c r="B126" s="52"/>
      <c r="C126" s="52"/>
      <c r="D126" s="125"/>
      <c r="E126" s="125"/>
      <c r="F126" s="131"/>
      <c r="G126" s="92"/>
      <c r="H126" s="14"/>
      <c r="I126" s="19"/>
      <c r="J126" s="52"/>
      <c r="K126" s="52"/>
      <c r="L126" s="122" t="str">
        <f t="shared" si="19"/>
        <v/>
      </c>
      <c r="M126" s="78">
        <f t="shared" si="20"/>
        <v>0</v>
      </c>
      <c r="N126" s="78">
        <f t="shared" si="21"/>
        <v>0</v>
      </c>
      <c r="O126" s="78">
        <f t="shared" si="22"/>
        <v>0</v>
      </c>
      <c r="P126" s="166" t="str">
        <f t="shared" si="23"/>
        <v>Factor de Emisión</v>
      </c>
      <c r="Q126" s="166">
        <f t="shared" si="24"/>
        <v>0</v>
      </c>
      <c r="R126" s="170">
        <f t="shared" si="25"/>
        <v>0</v>
      </c>
      <c r="S126" s="78">
        <f>Q126+R126*Hoja1!$C$19</f>
        <v>0</v>
      </c>
      <c r="AE126" s="143">
        <f t="shared" si="17"/>
        <v>0</v>
      </c>
      <c r="AF126" s="149">
        <f t="shared" si="18"/>
        <v>0</v>
      </c>
      <c r="AG126" s="148">
        <f t="shared" si="26"/>
        <v>0</v>
      </c>
      <c r="AH126" s="148" t="str">
        <f t="shared" si="27"/>
        <v>Factor de Emisión</v>
      </c>
      <c r="AI126" s="143">
        <f t="shared" si="28"/>
        <v>0</v>
      </c>
      <c r="AJ126" s="143">
        <f t="shared" si="29"/>
        <v>0</v>
      </c>
      <c r="AK126" s="143">
        <f t="shared" si="30"/>
        <v>0</v>
      </c>
      <c r="AL126" s="149">
        <f t="shared" si="31"/>
        <v>0</v>
      </c>
      <c r="AM126" s="148">
        <f>IF(J126="",AL126*'Fraccion masica'!$AB$36,J126*AL126)</f>
        <v>0</v>
      </c>
      <c r="AN126" s="143">
        <f>IF(K126="",AL126*'Fraccion masica'!$AB$35,K126*AL126)</f>
        <v>0</v>
      </c>
      <c r="AO126" s="149">
        <f>IFERROR(AM126*Hoja1!$C$24/Hoja1!$C$25/Hoja1!$C$26*16.04/1000000,0)</f>
        <v>0</v>
      </c>
      <c r="AP126" s="148">
        <v>0</v>
      </c>
    </row>
    <row r="127" spans="2:42" x14ac:dyDescent="0.75">
      <c r="B127" s="52"/>
      <c r="C127" s="52"/>
      <c r="D127" s="125"/>
      <c r="E127" s="125"/>
      <c r="F127" s="131"/>
      <c r="G127" s="92"/>
      <c r="H127" s="14"/>
      <c r="I127" s="19"/>
      <c r="J127" s="52"/>
      <c r="K127" s="52"/>
      <c r="L127" s="122" t="str">
        <f t="shared" si="19"/>
        <v/>
      </c>
      <c r="M127" s="78">
        <f t="shared" si="20"/>
        <v>0</v>
      </c>
      <c r="N127" s="78">
        <f t="shared" si="21"/>
        <v>0</v>
      </c>
      <c r="O127" s="78">
        <f t="shared" si="22"/>
        <v>0</v>
      </c>
      <c r="P127" s="166" t="str">
        <f t="shared" si="23"/>
        <v>Factor de Emisión</v>
      </c>
      <c r="Q127" s="166">
        <f t="shared" si="24"/>
        <v>0</v>
      </c>
      <c r="R127" s="170">
        <f t="shared" si="25"/>
        <v>0</v>
      </c>
      <c r="S127" s="78">
        <f>Q127+R127*Hoja1!$C$19</f>
        <v>0</v>
      </c>
      <c r="AE127" s="143">
        <f t="shared" si="17"/>
        <v>0</v>
      </c>
      <c r="AF127" s="149">
        <f t="shared" si="18"/>
        <v>0</v>
      </c>
      <c r="AG127" s="148">
        <f t="shared" si="26"/>
        <v>0</v>
      </c>
      <c r="AH127" s="148" t="str">
        <f t="shared" si="27"/>
        <v>Factor de Emisión</v>
      </c>
      <c r="AI127" s="143">
        <f t="shared" si="28"/>
        <v>0</v>
      </c>
      <c r="AJ127" s="143">
        <f t="shared" si="29"/>
        <v>0</v>
      </c>
      <c r="AK127" s="143">
        <f t="shared" si="30"/>
        <v>0</v>
      </c>
      <c r="AL127" s="149">
        <f t="shared" si="31"/>
        <v>0</v>
      </c>
      <c r="AM127" s="148">
        <f>IF(J127="",AL127*'Fraccion masica'!$AB$36,J127*AL127)</f>
        <v>0</v>
      </c>
      <c r="AN127" s="143">
        <f>IF(K127="",AL127*'Fraccion masica'!$AB$35,K127*AL127)</f>
        <v>0</v>
      </c>
      <c r="AO127" s="149">
        <f>IFERROR(AM127*Hoja1!$C$24/Hoja1!$C$25/Hoja1!$C$26*16.04/1000000,0)</f>
        <v>0</v>
      </c>
      <c r="AP127" s="148">
        <v>0</v>
      </c>
    </row>
    <row r="128" spans="2:42" x14ac:dyDescent="0.75">
      <c r="B128" s="52"/>
      <c r="C128" s="52"/>
      <c r="D128" s="125"/>
      <c r="E128" s="125"/>
      <c r="F128" s="131"/>
      <c r="G128" s="92"/>
      <c r="H128" s="14"/>
      <c r="I128" s="19"/>
      <c r="J128" s="52"/>
      <c r="K128" s="52"/>
      <c r="L128" s="122" t="str">
        <f t="shared" si="19"/>
        <v/>
      </c>
      <c r="M128" s="78">
        <f t="shared" si="20"/>
        <v>0</v>
      </c>
      <c r="N128" s="78">
        <f t="shared" si="21"/>
        <v>0</v>
      </c>
      <c r="O128" s="78">
        <f t="shared" si="22"/>
        <v>0</v>
      </c>
      <c r="P128" s="166" t="str">
        <f t="shared" si="23"/>
        <v>Factor de Emisión</v>
      </c>
      <c r="Q128" s="166">
        <f t="shared" si="24"/>
        <v>0</v>
      </c>
      <c r="R128" s="170">
        <f t="shared" si="25"/>
        <v>0</v>
      </c>
      <c r="S128" s="78">
        <f>Q128+R128*Hoja1!$C$19</f>
        <v>0</v>
      </c>
      <c r="AE128" s="143">
        <f t="shared" si="17"/>
        <v>0</v>
      </c>
      <c r="AF128" s="149">
        <f t="shared" si="18"/>
        <v>0</v>
      </c>
      <c r="AG128" s="148">
        <f t="shared" si="26"/>
        <v>0</v>
      </c>
      <c r="AH128" s="148" t="str">
        <f t="shared" si="27"/>
        <v>Factor de Emisión</v>
      </c>
      <c r="AI128" s="143">
        <f t="shared" si="28"/>
        <v>0</v>
      </c>
      <c r="AJ128" s="143">
        <f t="shared" si="29"/>
        <v>0</v>
      </c>
      <c r="AK128" s="143">
        <f t="shared" si="30"/>
        <v>0</v>
      </c>
      <c r="AL128" s="149">
        <f t="shared" si="31"/>
        <v>0</v>
      </c>
      <c r="AM128" s="148">
        <f>IF(J128="",AL128*'Fraccion masica'!$AB$36,J128*AL128)</f>
        <v>0</v>
      </c>
      <c r="AN128" s="143">
        <f>IF(K128="",AL128*'Fraccion masica'!$AB$35,K128*AL128)</f>
        <v>0</v>
      </c>
      <c r="AO128" s="149">
        <f>IFERROR(AM128*Hoja1!$C$24/Hoja1!$C$25/Hoja1!$C$26*16.04/1000000,0)</f>
        <v>0</v>
      </c>
      <c r="AP128" s="148">
        <v>0</v>
      </c>
    </row>
    <row r="129" spans="2:42" x14ac:dyDescent="0.75">
      <c r="B129" s="52"/>
      <c r="C129" s="52"/>
      <c r="D129" s="125"/>
      <c r="E129" s="125"/>
      <c r="F129" s="131"/>
      <c r="G129" s="92"/>
      <c r="H129" s="14"/>
      <c r="I129" s="19"/>
      <c r="J129" s="52"/>
      <c r="K129" s="52"/>
      <c r="L129" s="122" t="str">
        <f t="shared" si="19"/>
        <v/>
      </c>
      <c r="M129" s="78">
        <f t="shared" si="20"/>
        <v>0</v>
      </c>
      <c r="N129" s="78">
        <f t="shared" si="21"/>
        <v>0</v>
      </c>
      <c r="O129" s="78">
        <f t="shared" si="22"/>
        <v>0</v>
      </c>
      <c r="P129" s="166" t="str">
        <f t="shared" si="23"/>
        <v>Factor de Emisión</v>
      </c>
      <c r="Q129" s="166">
        <f t="shared" si="24"/>
        <v>0</v>
      </c>
      <c r="R129" s="170">
        <f t="shared" si="25"/>
        <v>0</v>
      </c>
      <c r="S129" s="78">
        <f>Q129+R129*Hoja1!$C$19</f>
        <v>0</v>
      </c>
      <c r="AE129" s="143">
        <f t="shared" si="17"/>
        <v>0</v>
      </c>
      <c r="AF129" s="149">
        <f t="shared" si="18"/>
        <v>0</v>
      </c>
      <c r="AG129" s="148">
        <f t="shared" si="26"/>
        <v>0</v>
      </c>
      <c r="AH129" s="148" t="str">
        <f t="shared" si="27"/>
        <v>Factor de Emisión</v>
      </c>
      <c r="AI129" s="143">
        <f t="shared" si="28"/>
        <v>0</v>
      </c>
      <c r="AJ129" s="143">
        <f t="shared" si="29"/>
        <v>0</v>
      </c>
      <c r="AK129" s="143">
        <f t="shared" si="30"/>
        <v>0</v>
      </c>
      <c r="AL129" s="149">
        <f t="shared" si="31"/>
        <v>0</v>
      </c>
      <c r="AM129" s="148">
        <f>IF(J129="",AL129*'Fraccion masica'!$AB$36,J129*AL129)</f>
        <v>0</v>
      </c>
      <c r="AN129" s="143">
        <f>IF(K129="",AL129*'Fraccion masica'!$AB$35,K129*AL129)</f>
        <v>0</v>
      </c>
      <c r="AO129" s="149">
        <f>IFERROR(AM129*Hoja1!$C$24/Hoja1!$C$25/Hoja1!$C$26*16.04/1000000,0)</f>
        <v>0</v>
      </c>
      <c r="AP129" s="148">
        <v>0</v>
      </c>
    </row>
    <row r="130" spans="2:42" x14ac:dyDescent="0.75">
      <c r="B130" s="52"/>
      <c r="C130" s="52"/>
      <c r="D130" s="125"/>
      <c r="E130" s="125"/>
      <c r="F130" s="131"/>
      <c r="G130" s="92"/>
      <c r="H130" s="14"/>
      <c r="I130" s="19"/>
      <c r="J130" s="52"/>
      <c r="K130" s="52"/>
      <c r="L130" s="122" t="str">
        <f t="shared" si="19"/>
        <v/>
      </c>
      <c r="M130" s="78">
        <f t="shared" si="20"/>
        <v>0</v>
      </c>
      <c r="N130" s="78">
        <f t="shared" si="21"/>
        <v>0</v>
      </c>
      <c r="O130" s="78">
        <f t="shared" si="22"/>
        <v>0</v>
      </c>
      <c r="P130" s="166" t="str">
        <f t="shared" si="23"/>
        <v>Factor de Emisión</v>
      </c>
      <c r="Q130" s="166">
        <f t="shared" si="24"/>
        <v>0</v>
      </c>
      <c r="R130" s="170">
        <f t="shared" si="25"/>
        <v>0</v>
      </c>
      <c r="S130" s="78">
        <f>Q130+R130*Hoja1!$C$19</f>
        <v>0</v>
      </c>
      <c r="AE130" s="143">
        <f t="shared" si="17"/>
        <v>0</v>
      </c>
      <c r="AF130" s="149">
        <f t="shared" si="18"/>
        <v>0</v>
      </c>
      <c r="AG130" s="148">
        <f t="shared" si="26"/>
        <v>0</v>
      </c>
      <c r="AH130" s="148" t="str">
        <f t="shared" si="27"/>
        <v>Factor de Emisión</v>
      </c>
      <c r="AI130" s="143">
        <f t="shared" si="28"/>
        <v>0</v>
      </c>
      <c r="AJ130" s="143">
        <f t="shared" si="29"/>
        <v>0</v>
      </c>
      <c r="AK130" s="143">
        <f t="shared" si="30"/>
        <v>0</v>
      </c>
      <c r="AL130" s="149">
        <f t="shared" si="31"/>
        <v>0</v>
      </c>
      <c r="AM130" s="148">
        <f>IF(J130="",AL130*'Fraccion masica'!$AB$36,J130*AL130)</f>
        <v>0</v>
      </c>
      <c r="AN130" s="143">
        <f>IF(K130="",AL130*'Fraccion masica'!$AB$35,K130*AL130)</f>
        <v>0</v>
      </c>
      <c r="AO130" s="149">
        <f>IFERROR(AM130*Hoja1!$C$24/Hoja1!$C$25/Hoja1!$C$26*16.04/1000000,0)</f>
        <v>0</v>
      </c>
      <c r="AP130" s="148">
        <v>0</v>
      </c>
    </row>
    <row r="131" spans="2:42" x14ac:dyDescent="0.75">
      <c r="B131" s="52"/>
      <c r="C131" s="52"/>
      <c r="D131" s="125"/>
      <c r="E131" s="125"/>
      <c r="F131" s="131"/>
      <c r="G131" s="92"/>
      <c r="H131" s="14"/>
      <c r="I131" s="19"/>
      <c r="J131" s="52"/>
      <c r="K131" s="52"/>
      <c r="L131" s="122" t="str">
        <f t="shared" si="19"/>
        <v/>
      </c>
      <c r="M131" s="78">
        <f t="shared" si="20"/>
        <v>0</v>
      </c>
      <c r="N131" s="78">
        <f t="shared" si="21"/>
        <v>0</v>
      </c>
      <c r="O131" s="78">
        <f t="shared" si="22"/>
        <v>0</v>
      </c>
      <c r="P131" s="166" t="str">
        <f t="shared" si="23"/>
        <v>Factor de Emisión</v>
      </c>
      <c r="Q131" s="166">
        <f t="shared" si="24"/>
        <v>0</v>
      </c>
      <c r="R131" s="170">
        <f t="shared" si="25"/>
        <v>0</v>
      </c>
      <c r="S131" s="78">
        <f>Q131+R131*Hoja1!$C$19</f>
        <v>0</v>
      </c>
      <c r="AE131" s="143">
        <f t="shared" si="17"/>
        <v>0</v>
      </c>
      <c r="AF131" s="149">
        <f t="shared" si="18"/>
        <v>0</v>
      </c>
      <c r="AG131" s="148">
        <f t="shared" si="26"/>
        <v>0</v>
      </c>
      <c r="AH131" s="148" t="str">
        <f t="shared" si="27"/>
        <v>Factor de Emisión</v>
      </c>
      <c r="AI131" s="143">
        <f t="shared" si="28"/>
        <v>0</v>
      </c>
      <c r="AJ131" s="143">
        <f t="shared" si="29"/>
        <v>0</v>
      </c>
      <c r="AK131" s="143">
        <f t="shared" si="30"/>
        <v>0</v>
      </c>
      <c r="AL131" s="149">
        <f t="shared" si="31"/>
        <v>0</v>
      </c>
      <c r="AM131" s="148">
        <f>IF(J131="",AL131*'Fraccion masica'!$AB$36,J131*AL131)</f>
        <v>0</v>
      </c>
      <c r="AN131" s="143">
        <f>IF(K131="",AL131*'Fraccion masica'!$AB$35,K131*AL131)</f>
        <v>0</v>
      </c>
      <c r="AO131" s="149">
        <f>IFERROR(AM131*Hoja1!$C$24/Hoja1!$C$25/Hoja1!$C$26*16.04/1000000,0)</f>
        <v>0</v>
      </c>
      <c r="AP131" s="148">
        <v>0</v>
      </c>
    </row>
    <row r="132" spans="2:42" x14ac:dyDescent="0.75">
      <c r="B132" s="52"/>
      <c r="C132" s="52"/>
      <c r="D132" s="125"/>
      <c r="E132" s="125"/>
      <c r="F132" s="131"/>
      <c r="G132" s="92"/>
      <c r="H132" s="14"/>
      <c r="I132" s="19"/>
      <c r="J132" s="52"/>
      <c r="K132" s="52"/>
      <c r="L132" s="122" t="str">
        <f t="shared" si="19"/>
        <v/>
      </c>
      <c r="M132" s="78">
        <f t="shared" si="20"/>
        <v>0</v>
      </c>
      <c r="N132" s="78">
        <f t="shared" si="21"/>
        <v>0</v>
      </c>
      <c r="O132" s="78">
        <f t="shared" si="22"/>
        <v>0</v>
      </c>
      <c r="P132" s="166" t="str">
        <f t="shared" si="23"/>
        <v>Factor de Emisión</v>
      </c>
      <c r="Q132" s="166">
        <f t="shared" si="24"/>
        <v>0</v>
      </c>
      <c r="R132" s="170">
        <f t="shared" si="25"/>
        <v>0</v>
      </c>
      <c r="S132" s="78">
        <f>Q132+R132*Hoja1!$C$19</f>
        <v>0</v>
      </c>
      <c r="AE132" s="143">
        <f t="shared" si="17"/>
        <v>0</v>
      </c>
      <c r="AF132" s="149">
        <f t="shared" si="18"/>
        <v>0</v>
      </c>
      <c r="AG132" s="148">
        <f t="shared" si="26"/>
        <v>0</v>
      </c>
      <c r="AH132" s="148" t="str">
        <f t="shared" si="27"/>
        <v>Factor de Emisión</v>
      </c>
      <c r="AI132" s="143">
        <f t="shared" si="28"/>
        <v>0</v>
      </c>
      <c r="AJ132" s="143">
        <f t="shared" si="29"/>
        <v>0</v>
      </c>
      <c r="AK132" s="143">
        <f t="shared" si="30"/>
        <v>0</v>
      </c>
      <c r="AL132" s="149">
        <f t="shared" si="31"/>
        <v>0</v>
      </c>
      <c r="AM132" s="148">
        <f>IF(J132="",AL132*'Fraccion masica'!$AB$36,J132*AL132)</f>
        <v>0</v>
      </c>
      <c r="AN132" s="143">
        <f>IF(K132="",AL132*'Fraccion masica'!$AB$35,K132*AL132)</f>
        <v>0</v>
      </c>
      <c r="AO132" s="149">
        <f>IFERROR(AM132*Hoja1!$C$24/Hoja1!$C$25/Hoja1!$C$26*16.04/1000000,0)</f>
        <v>0</v>
      </c>
      <c r="AP132" s="148">
        <v>0</v>
      </c>
    </row>
    <row r="133" spans="2:42" x14ac:dyDescent="0.75">
      <c r="B133" s="52"/>
      <c r="C133" s="52"/>
      <c r="D133" s="125"/>
      <c r="E133" s="125"/>
      <c r="F133" s="131"/>
      <c r="G133" s="92"/>
      <c r="H133" s="14"/>
      <c r="I133" s="19"/>
      <c r="J133" s="52"/>
      <c r="K133" s="52"/>
      <c r="L133" s="122" t="str">
        <f t="shared" si="19"/>
        <v/>
      </c>
      <c r="M133" s="78">
        <f t="shared" si="20"/>
        <v>0</v>
      </c>
      <c r="N133" s="78">
        <f t="shared" si="21"/>
        <v>0</v>
      </c>
      <c r="O133" s="78">
        <f t="shared" si="22"/>
        <v>0</v>
      </c>
      <c r="P133" s="166" t="str">
        <f t="shared" si="23"/>
        <v>Factor de Emisión</v>
      </c>
      <c r="Q133" s="166">
        <f t="shared" si="24"/>
        <v>0</v>
      </c>
      <c r="R133" s="170">
        <f t="shared" si="25"/>
        <v>0</v>
      </c>
      <c r="S133" s="78">
        <f>Q133+R133*Hoja1!$C$19</f>
        <v>0</v>
      </c>
      <c r="AE133" s="143">
        <f t="shared" si="17"/>
        <v>0</v>
      </c>
      <c r="AF133" s="149">
        <f t="shared" si="18"/>
        <v>0</v>
      </c>
      <c r="AG133" s="148">
        <f t="shared" si="26"/>
        <v>0</v>
      </c>
      <c r="AH133" s="148" t="str">
        <f t="shared" si="27"/>
        <v>Factor de Emisión</v>
      </c>
      <c r="AI133" s="143">
        <f t="shared" si="28"/>
        <v>0</v>
      </c>
      <c r="AJ133" s="143">
        <f t="shared" si="29"/>
        <v>0</v>
      </c>
      <c r="AK133" s="143">
        <f t="shared" si="30"/>
        <v>0</v>
      </c>
      <c r="AL133" s="149">
        <f t="shared" si="31"/>
        <v>0</v>
      </c>
      <c r="AM133" s="148">
        <f>IF(J133="",AL133*'Fraccion masica'!$AB$36,J133*AL133)</f>
        <v>0</v>
      </c>
      <c r="AN133" s="143">
        <f>IF(K133="",AL133*'Fraccion masica'!$AB$35,K133*AL133)</f>
        <v>0</v>
      </c>
      <c r="AO133" s="149">
        <f>IFERROR(AM133*Hoja1!$C$24/Hoja1!$C$25/Hoja1!$C$26*16.04/1000000,0)</f>
        <v>0</v>
      </c>
      <c r="AP133" s="148">
        <v>0</v>
      </c>
    </row>
    <row r="134" spans="2:42" x14ac:dyDescent="0.75">
      <c r="B134" s="52"/>
      <c r="C134" s="52"/>
      <c r="D134" s="125"/>
      <c r="E134" s="125"/>
      <c r="F134" s="131"/>
      <c r="G134" s="92"/>
      <c r="H134" s="14"/>
      <c r="I134" s="19"/>
      <c r="J134" s="52"/>
      <c r="K134" s="52"/>
      <c r="L134" s="122" t="str">
        <f t="shared" si="19"/>
        <v/>
      </c>
      <c r="M134" s="78">
        <f t="shared" si="20"/>
        <v>0</v>
      </c>
      <c r="N134" s="78">
        <f t="shared" si="21"/>
        <v>0</v>
      </c>
      <c r="O134" s="78">
        <f t="shared" si="22"/>
        <v>0</v>
      </c>
      <c r="P134" s="166" t="str">
        <f t="shared" si="23"/>
        <v>Factor de Emisión</v>
      </c>
      <c r="Q134" s="166">
        <f t="shared" si="24"/>
        <v>0</v>
      </c>
      <c r="R134" s="170">
        <f t="shared" si="25"/>
        <v>0</v>
      </c>
      <c r="S134" s="78">
        <f>Q134+R134*Hoja1!$C$19</f>
        <v>0</v>
      </c>
      <c r="AE134" s="143">
        <f t="shared" si="17"/>
        <v>0</v>
      </c>
      <c r="AF134" s="149">
        <f t="shared" si="18"/>
        <v>0</v>
      </c>
      <c r="AG134" s="148">
        <f t="shared" si="26"/>
        <v>0</v>
      </c>
      <c r="AH134" s="148" t="str">
        <f t="shared" si="27"/>
        <v>Factor de Emisión</v>
      </c>
      <c r="AI134" s="143">
        <f t="shared" si="28"/>
        <v>0</v>
      </c>
      <c r="AJ134" s="143">
        <f t="shared" si="29"/>
        <v>0</v>
      </c>
      <c r="AK134" s="143">
        <f t="shared" si="30"/>
        <v>0</v>
      </c>
      <c r="AL134" s="149">
        <f t="shared" si="31"/>
        <v>0</v>
      </c>
      <c r="AM134" s="148">
        <f>IF(J134="",AL134*'Fraccion masica'!$AB$36,J134*AL134)</f>
        <v>0</v>
      </c>
      <c r="AN134" s="143">
        <f>IF(K134="",AL134*'Fraccion masica'!$AB$35,K134*AL134)</f>
        <v>0</v>
      </c>
      <c r="AO134" s="149">
        <f>IFERROR(AM134*Hoja1!$C$24/Hoja1!$C$25/Hoja1!$C$26*16.04/1000000,0)</f>
        <v>0</v>
      </c>
      <c r="AP134" s="148">
        <v>0</v>
      </c>
    </row>
    <row r="135" spans="2:42" x14ac:dyDescent="0.75">
      <c r="B135" s="52"/>
      <c r="C135" s="52"/>
      <c r="D135" s="125"/>
      <c r="E135" s="125"/>
      <c r="F135" s="131"/>
      <c r="G135" s="92"/>
      <c r="H135" s="14"/>
      <c r="I135" s="19"/>
      <c r="J135" s="52"/>
      <c r="K135" s="52"/>
      <c r="L135" s="122" t="str">
        <f t="shared" si="19"/>
        <v/>
      </c>
      <c r="M135" s="78">
        <f t="shared" si="20"/>
        <v>0</v>
      </c>
      <c r="N135" s="78">
        <f t="shared" si="21"/>
        <v>0</v>
      </c>
      <c r="O135" s="78">
        <f t="shared" si="22"/>
        <v>0</v>
      </c>
      <c r="P135" s="166" t="str">
        <f t="shared" si="23"/>
        <v>Factor de Emisión</v>
      </c>
      <c r="Q135" s="166">
        <f t="shared" si="24"/>
        <v>0</v>
      </c>
      <c r="R135" s="170">
        <f t="shared" si="25"/>
        <v>0</v>
      </c>
      <c r="S135" s="78">
        <f>Q135+R135*Hoja1!$C$19</f>
        <v>0</v>
      </c>
      <c r="AE135" s="143">
        <f t="shared" si="17"/>
        <v>0</v>
      </c>
      <c r="AF135" s="149">
        <f t="shared" si="18"/>
        <v>0</v>
      </c>
      <c r="AG135" s="148">
        <f t="shared" si="26"/>
        <v>0</v>
      </c>
      <c r="AH135" s="148" t="str">
        <f t="shared" si="27"/>
        <v>Factor de Emisión</v>
      </c>
      <c r="AI135" s="143">
        <f t="shared" si="28"/>
        <v>0</v>
      </c>
      <c r="AJ135" s="143">
        <f t="shared" si="29"/>
        <v>0</v>
      </c>
      <c r="AK135" s="143">
        <f t="shared" si="30"/>
        <v>0</v>
      </c>
      <c r="AL135" s="149">
        <f t="shared" si="31"/>
        <v>0</v>
      </c>
      <c r="AM135" s="148">
        <f>IF(J135="",AL135*'Fraccion masica'!$AB$36,J135*AL135)</f>
        <v>0</v>
      </c>
      <c r="AN135" s="143">
        <f>IF(K135="",AL135*'Fraccion masica'!$AB$35,K135*AL135)</f>
        <v>0</v>
      </c>
      <c r="AO135" s="149">
        <f>IFERROR(AM135*Hoja1!$C$24/Hoja1!$C$25/Hoja1!$C$26*16.04/1000000,0)</f>
        <v>0</v>
      </c>
      <c r="AP135" s="148">
        <v>0</v>
      </c>
    </row>
    <row r="136" spans="2:42" x14ac:dyDescent="0.75">
      <c r="B136" s="52"/>
      <c r="C136" s="52"/>
      <c r="D136" s="125"/>
      <c r="E136" s="125"/>
      <c r="F136" s="131"/>
      <c r="G136" s="92"/>
      <c r="H136" s="14"/>
      <c r="I136" s="19"/>
      <c r="J136" s="52"/>
      <c r="K136" s="52"/>
      <c r="L136" s="122" t="str">
        <f t="shared" si="19"/>
        <v/>
      </c>
      <c r="M136" s="78">
        <f t="shared" si="20"/>
        <v>0</v>
      </c>
      <c r="N136" s="78">
        <f t="shared" si="21"/>
        <v>0</v>
      </c>
      <c r="O136" s="78">
        <f t="shared" si="22"/>
        <v>0</v>
      </c>
      <c r="P136" s="166" t="str">
        <f t="shared" si="23"/>
        <v>Factor de Emisión</v>
      </c>
      <c r="Q136" s="166">
        <f t="shared" si="24"/>
        <v>0</v>
      </c>
      <c r="R136" s="170">
        <f t="shared" si="25"/>
        <v>0</v>
      </c>
      <c r="S136" s="78">
        <f>Q136+R136*Hoja1!$C$19</f>
        <v>0</v>
      </c>
      <c r="AE136" s="143">
        <f t="shared" si="17"/>
        <v>0</v>
      </c>
      <c r="AF136" s="149">
        <f t="shared" si="18"/>
        <v>0</v>
      </c>
      <c r="AG136" s="148">
        <f t="shared" si="26"/>
        <v>0</v>
      </c>
      <c r="AH136" s="148" t="str">
        <f t="shared" si="27"/>
        <v>Factor de Emisión</v>
      </c>
      <c r="AI136" s="143">
        <f t="shared" si="28"/>
        <v>0</v>
      </c>
      <c r="AJ136" s="143">
        <f t="shared" si="29"/>
        <v>0</v>
      </c>
      <c r="AK136" s="143">
        <f t="shared" si="30"/>
        <v>0</v>
      </c>
      <c r="AL136" s="149">
        <f t="shared" si="31"/>
        <v>0</v>
      </c>
      <c r="AM136" s="148">
        <f>IF(J136="",AL136*'Fraccion masica'!$AB$36,J136*AL136)</f>
        <v>0</v>
      </c>
      <c r="AN136" s="143">
        <f>IF(K136="",AL136*'Fraccion masica'!$AB$35,K136*AL136)</f>
        <v>0</v>
      </c>
      <c r="AO136" s="149">
        <f>IFERROR(AM136*Hoja1!$C$24/Hoja1!$C$25/Hoja1!$C$26*16.04/1000000,0)</f>
        <v>0</v>
      </c>
      <c r="AP136" s="148">
        <v>0</v>
      </c>
    </row>
    <row r="137" spans="2:42" x14ac:dyDescent="0.75">
      <c r="B137" s="52"/>
      <c r="C137" s="52"/>
      <c r="D137" s="125"/>
      <c r="E137" s="125"/>
      <c r="F137" s="131"/>
      <c r="G137" s="92"/>
      <c r="H137" s="14"/>
      <c r="I137" s="19"/>
      <c r="J137" s="52"/>
      <c r="K137" s="52"/>
      <c r="L137" s="122" t="str">
        <f t="shared" si="19"/>
        <v/>
      </c>
      <c r="M137" s="78">
        <f t="shared" si="20"/>
        <v>0</v>
      </c>
      <c r="N137" s="78">
        <f t="shared" si="21"/>
        <v>0</v>
      </c>
      <c r="O137" s="78">
        <f t="shared" si="22"/>
        <v>0</v>
      </c>
      <c r="P137" s="166" t="str">
        <f t="shared" si="23"/>
        <v>Factor de Emisión</v>
      </c>
      <c r="Q137" s="166">
        <f t="shared" si="24"/>
        <v>0</v>
      </c>
      <c r="R137" s="170">
        <f t="shared" si="25"/>
        <v>0</v>
      </c>
      <c r="S137" s="78">
        <f>Q137+R137*Hoja1!$C$19</f>
        <v>0</v>
      </c>
      <c r="AE137" s="143">
        <f t="shared" si="17"/>
        <v>0</v>
      </c>
      <c r="AF137" s="149">
        <f t="shared" si="18"/>
        <v>0</v>
      </c>
      <c r="AG137" s="148">
        <f t="shared" si="26"/>
        <v>0</v>
      </c>
      <c r="AH137" s="148" t="str">
        <f t="shared" si="27"/>
        <v>Factor de Emisión</v>
      </c>
      <c r="AI137" s="143">
        <f t="shared" si="28"/>
        <v>0</v>
      </c>
      <c r="AJ137" s="143">
        <f t="shared" si="29"/>
        <v>0</v>
      </c>
      <c r="AK137" s="143">
        <f t="shared" si="30"/>
        <v>0</v>
      </c>
      <c r="AL137" s="149">
        <f t="shared" si="31"/>
        <v>0</v>
      </c>
      <c r="AM137" s="148">
        <f>IF(J137="",AL137*'Fraccion masica'!$AB$36,J137*AL137)</f>
        <v>0</v>
      </c>
      <c r="AN137" s="143">
        <f>IF(K137="",AL137*'Fraccion masica'!$AB$35,K137*AL137)</f>
        <v>0</v>
      </c>
      <c r="AO137" s="149">
        <f>IFERROR(AM137*Hoja1!$C$24/Hoja1!$C$25/Hoja1!$C$26*16.04/1000000,0)</f>
        <v>0</v>
      </c>
      <c r="AP137" s="148">
        <v>0</v>
      </c>
    </row>
    <row r="138" spans="2:42" x14ac:dyDescent="0.75">
      <c r="B138" s="52"/>
      <c r="C138" s="52"/>
      <c r="D138" s="125"/>
      <c r="E138" s="125"/>
      <c r="F138" s="131"/>
      <c r="G138" s="92"/>
      <c r="H138" s="14"/>
      <c r="I138" s="19"/>
      <c r="J138" s="52"/>
      <c r="K138" s="52"/>
      <c r="L138" s="122" t="str">
        <f t="shared" si="19"/>
        <v/>
      </c>
      <c r="M138" s="78">
        <f t="shared" si="20"/>
        <v>0</v>
      </c>
      <c r="N138" s="78">
        <f t="shared" si="21"/>
        <v>0</v>
      </c>
      <c r="O138" s="78">
        <f t="shared" si="22"/>
        <v>0</v>
      </c>
      <c r="P138" s="166" t="str">
        <f t="shared" si="23"/>
        <v>Factor de Emisión</v>
      </c>
      <c r="Q138" s="166">
        <f t="shared" si="24"/>
        <v>0</v>
      </c>
      <c r="R138" s="170">
        <f t="shared" si="25"/>
        <v>0</v>
      </c>
      <c r="S138" s="78">
        <f>Q138+R138*Hoja1!$C$19</f>
        <v>0</v>
      </c>
      <c r="AE138" s="143">
        <f t="shared" si="17"/>
        <v>0</v>
      </c>
      <c r="AF138" s="149">
        <f t="shared" si="18"/>
        <v>0</v>
      </c>
      <c r="AG138" s="148">
        <f t="shared" si="26"/>
        <v>0</v>
      </c>
      <c r="AH138" s="148" t="str">
        <f t="shared" si="27"/>
        <v>Factor de Emisión</v>
      </c>
      <c r="AI138" s="143">
        <f t="shared" si="28"/>
        <v>0</v>
      </c>
      <c r="AJ138" s="143">
        <f t="shared" si="29"/>
        <v>0</v>
      </c>
      <c r="AK138" s="143">
        <f t="shared" si="30"/>
        <v>0</v>
      </c>
      <c r="AL138" s="149">
        <f t="shared" si="31"/>
        <v>0</v>
      </c>
      <c r="AM138" s="148">
        <f>IF(J138="",AL138*'Fraccion masica'!$AB$36,J138*AL138)</f>
        <v>0</v>
      </c>
      <c r="AN138" s="143">
        <f>IF(K138="",AL138*'Fraccion masica'!$AB$35,K138*AL138)</f>
        <v>0</v>
      </c>
      <c r="AO138" s="149">
        <f>IFERROR(AM138*Hoja1!$C$24/Hoja1!$C$25/Hoja1!$C$26*16.04/1000000,0)</f>
        <v>0</v>
      </c>
      <c r="AP138" s="148">
        <v>0</v>
      </c>
    </row>
    <row r="142" spans="2:42" x14ac:dyDescent="0.75">
      <c r="AF142" s="404" t="s">
        <v>743</v>
      </c>
      <c r="AG142" s="413" t="s">
        <v>725</v>
      </c>
      <c r="AH142" s="404" t="s">
        <v>293</v>
      </c>
      <c r="AI142" s="404" t="s">
        <v>738</v>
      </c>
      <c r="AJ142" s="404" t="s">
        <v>294</v>
      </c>
      <c r="AK142" s="404" t="s">
        <v>295</v>
      </c>
      <c r="AL142" s="404" t="s">
        <v>296</v>
      </c>
      <c r="AM142" s="404" t="s">
        <v>297</v>
      </c>
    </row>
    <row r="143" spans="2:42" x14ac:dyDescent="0.75">
      <c r="AF143" s="404"/>
      <c r="AG143" s="414"/>
      <c r="AH143" s="404"/>
      <c r="AI143" s="404"/>
      <c r="AJ143" s="404"/>
      <c r="AK143" s="404"/>
      <c r="AL143" s="404"/>
      <c r="AM143" s="404"/>
    </row>
    <row r="144" spans="2:42" x14ac:dyDescent="0.75">
      <c r="AF144" s="38" t="s">
        <v>498</v>
      </c>
      <c r="AG144" s="222" t="s">
        <v>586</v>
      </c>
      <c r="AH144" s="52">
        <f>SUMIFS(M$45:M$138,$L$45:$L$138,"="&amp;$AF144,$P$45:$P$138,"="&amp;$AG144)</f>
        <v>300</v>
      </c>
      <c r="AI144" s="52">
        <f t="shared" ref="AI144:AJ144" si="32">SUMIFS(N$45:N$138,$L$45:$L$138,"="&amp;$AF144,$P$45:$P$138,"="&amp;$AG144)</f>
        <v>200</v>
      </c>
      <c r="AJ144" s="52">
        <f t="shared" si="32"/>
        <v>1000</v>
      </c>
      <c r="AK144" s="52">
        <f>SUMIFS(Q$45:Q$138,$L$45:$L$138,"="&amp;$AF144,$P$45:$P$138,"="&amp;$AG144)</f>
        <v>0</v>
      </c>
      <c r="AL144" s="52">
        <f t="shared" ref="AL144:AM144" si="33">SUMIFS(R$45:R$138,$L$45:$L$138,"="&amp;$AF144,$P$45:$P$138,"="&amp;$AG144)</f>
        <v>4.7552491987454147E-3</v>
      </c>
      <c r="AM144" s="52">
        <f t="shared" si="33"/>
        <v>0.13314697756487162</v>
      </c>
    </row>
    <row r="145" spans="32:39" x14ac:dyDescent="0.75">
      <c r="AF145" s="38" t="str">
        <f t="shared" ref="AF145:AF146" si="34">AF144</f>
        <v>Enero</v>
      </c>
      <c r="AG145" s="222" t="s">
        <v>750</v>
      </c>
      <c r="AH145" s="52">
        <f t="shared" ref="AH145:AH179" si="35">SUMIFS(M$45:M$138,$L$45:$L$138,"="&amp;$AF145,$P$45:$P$138,"="&amp;$AG145)</f>
        <v>0</v>
      </c>
      <c r="AI145" s="52">
        <f t="shared" ref="AI145:AI179" si="36">SUMIFS(N$45:N$138,$L$45:$L$138,"="&amp;$AF145,$P$45:$P$138,"="&amp;$AG145)</f>
        <v>0</v>
      </c>
      <c r="AJ145" s="52">
        <f t="shared" ref="AJ145:AJ179" si="37">SUMIFS(O$45:O$138,$L$45:$L$138,"="&amp;$AF145,$P$45:$P$138,"="&amp;$AG145)</f>
        <v>0</v>
      </c>
      <c r="AK145" s="52">
        <f t="shared" ref="AK145:AK179" si="38">SUMIFS(Q$45:Q$138,$L$45:$L$138,"="&amp;$AF145,$P$45:$P$138,"="&amp;$AG145)</f>
        <v>0</v>
      </c>
      <c r="AL145" s="52">
        <f t="shared" ref="AL145:AL179" si="39">SUMIFS(R$45:R$138,$L$45:$L$138,"="&amp;$AF145,$P$45:$P$138,"="&amp;$AG145)</f>
        <v>0</v>
      </c>
      <c r="AM145" s="52">
        <f t="shared" ref="AM145:AM179" si="40">SUMIFS(S$45:S$138,$L$45:$L$138,"="&amp;$AF145,$P$45:$P$138,"="&amp;$AG145)</f>
        <v>0</v>
      </c>
    </row>
    <row r="146" spans="32:39" x14ac:dyDescent="0.75">
      <c r="AF146" s="38" t="str">
        <f t="shared" si="34"/>
        <v>Enero</v>
      </c>
      <c r="AG146" s="222" t="s">
        <v>749</v>
      </c>
      <c r="AH146" s="52">
        <f t="shared" si="35"/>
        <v>0</v>
      </c>
      <c r="AI146" s="52">
        <f t="shared" si="36"/>
        <v>0</v>
      </c>
      <c r="AJ146" s="52">
        <f t="shared" si="37"/>
        <v>0</v>
      </c>
      <c r="AK146" s="52">
        <f t="shared" si="38"/>
        <v>0</v>
      </c>
      <c r="AL146" s="52">
        <f t="shared" si="39"/>
        <v>0</v>
      </c>
      <c r="AM146" s="52">
        <f t="shared" si="40"/>
        <v>0</v>
      </c>
    </row>
    <row r="147" spans="32:39" x14ac:dyDescent="0.75">
      <c r="AF147" s="38" t="s">
        <v>499</v>
      </c>
      <c r="AG147" s="222" t="s">
        <v>586</v>
      </c>
      <c r="AH147" s="52">
        <f t="shared" si="35"/>
        <v>300</v>
      </c>
      <c r="AI147" s="52">
        <f t="shared" si="36"/>
        <v>200</v>
      </c>
      <c r="AJ147" s="52">
        <f t="shared" si="37"/>
        <v>499.99999999999994</v>
      </c>
      <c r="AK147" s="52">
        <f t="shared" si="38"/>
        <v>0</v>
      </c>
      <c r="AL147" s="52">
        <f t="shared" si="39"/>
        <v>2.3776245993727069E-3</v>
      </c>
      <c r="AM147" s="52">
        <f t="shared" si="40"/>
        <v>6.6573488782435797E-2</v>
      </c>
    </row>
    <row r="148" spans="32:39" x14ac:dyDescent="0.75">
      <c r="AF148" s="38" t="str">
        <f t="shared" ref="AF148:AF149" si="41">AF147</f>
        <v>Febrero</v>
      </c>
      <c r="AG148" s="222" t="s">
        <v>750</v>
      </c>
      <c r="AH148" s="52">
        <f t="shared" si="35"/>
        <v>0</v>
      </c>
      <c r="AI148" s="52">
        <f t="shared" si="36"/>
        <v>0</v>
      </c>
      <c r="AJ148" s="52">
        <f t="shared" si="37"/>
        <v>0</v>
      </c>
      <c r="AK148" s="52">
        <f t="shared" si="38"/>
        <v>0</v>
      </c>
      <c r="AL148" s="52">
        <f t="shared" si="39"/>
        <v>0</v>
      </c>
      <c r="AM148" s="52">
        <f t="shared" si="40"/>
        <v>0</v>
      </c>
    </row>
    <row r="149" spans="32:39" x14ac:dyDescent="0.75">
      <c r="AF149" s="38" t="str">
        <f t="shared" si="41"/>
        <v>Febrero</v>
      </c>
      <c r="AG149" s="222" t="s">
        <v>749</v>
      </c>
      <c r="AH149" s="52">
        <f t="shared" si="35"/>
        <v>0</v>
      </c>
      <c r="AI149" s="52">
        <f t="shared" si="36"/>
        <v>0</v>
      </c>
      <c r="AJ149" s="52">
        <f t="shared" si="37"/>
        <v>0</v>
      </c>
      <c r="AK149" s="52">
        <f t="shared" si="38"/>
        <v>0</v>
      </c>
      <c r="AL149" s="52">
        <f t="shared" si="39"/>
        <v>0</v>
      </c>
      <c r="AM149" s="52">
        <f t="shared" si="40"/>
        <v>0</v>
      </c>
    </row>
    <row r="150" spans="32:39" x14ac:dyDescent="0.75">
      <c r="AF150" s="38" t="s">
        <v>500</v>
      </c>
      <c r="AG150" s="222" t="s">
        <v>586</v>
      </c>
      <c r="AH150" s="52">
        <f t="shared" si="35"/>
        <v>300</v>
      </c>
      <c r="AI150" s="52">
        <f t="shared" si="36"/>
        <v>200</v>
      </c>
      <c r="AJ150" s="52">
        <f t="shared" si="37"/>
        <v>499.99999999999994</v>
      </c>
      <c r="AK150" s="52">
        <f t="shared" si="38"/>
        <v>0</v>
      </c>
      <c r="AL150" s="52">
        <f t="shared" si="39"/>
        <v>2.3776245993727069E-3</v>
      </c>
      <c r="AM150" s="52">
        <f t="shared" si="40"/>
        <v>6.6573488782435797E-2</v>
      </c>
    </row>
    <row r="151" spans="32:39" x14ac:dyDescent="0.75">
      <c r="AF151" s="38" t="str">
        <f t="shared" ref="AF151:AF152" si="42">AF150</f>
        <v>Marzo</v>
      </c>
      <c r="AG151" s="222" t="s">
        <v>750</v>
      </c>
      <c r="AH151" s="52">
        <f t="shared" si="35"/>
        <v>0</v>
      </c>
      <c r="AI151" s="52">
        <f t="shared" si="36"/>
        <v>0</v>
      </c>
      <c r="AJ151" s="52">
        <f t="shared" si="37"/>
        <v>0</v>
      </c>
      <c r="AK151" s="52">
        <f t="shared" si="38"/>
        <v>0</v>
      </c>
      <c r="AL151" s="52">
        <f t="shared" si="39"/>
        <v>0</v>
      </c>
      <c r="AM151" s="52">
        <f t="shared" si="40"/>
        <v>0</v>
      </c>
    </row>
    <row r="152" spans="32:39" x14ac:dyDescent="0.75">
      <c r="AF152" s="38" t="str">
        <f t="shared" si="42"/>
        <v>Marzo</v>
      </c>
      <c r="AG152" s="222" t="s">
        <v>749</v>
      </c>
      <c r="AH152" s="52">
        <f t="shared" si="35"/>
        <v>0</v>
      </c>
      <c r="AI152" s="52">
        <f t="shared" si="36"/>
        <v>0</v>
      </c>
      <c r="AJ152" s="52">
        <f t="shared" si="37"/>
        <v>0</v>
      </c>
      <c r="AK152" s="52">
        <f t="shared" si="38"/>
        <v>0</v>
      </c>
      <c r="AL152" s="52">
        <f t="shared" si="39"/>
        <v>0</v>
      </c>
      <c r="AM152" s="52">
        <f t="shared" si="40"/>
        <v>0</v>
      </c>
    </row>
    <row r="153" spans="32:39" x14ac:dyDescent="0.75">
      <c r="AF153" s="38" t="s">
        <v>501</v>
      </c>
      <c r="AG153" s="222" t="s">
        <v>586</v>
      </c>
      <c r="AH153" s="52">
        <f t="shared" si="35"/>
        <v>500</v>
      </c>
      <c r="AI153" s="52">
        <f t="shared" si="36"/>
        <v>20</v>
      </c>
      <c r="AJ153" s="52">
        <f t="shared" si="37"/>
        <v>480</v>
      </c>
      <c r="AK153" s="52">
        <f t="shared" si="38"/>
        <v>0</v>
      </c>
      <c r="AL153" s="52">
        <f t="shared" si="39"/>
        <v>2.2825196153977985E-3</v>
      </c>
      <c r="AM153" s="52">
        <f t="shared" si="40"/>
        <v>6.3910549231138356E-2</v>
      </c>
    </row>
    <row r="154" spans="32:39" x14ac:dyDescent="0.75">
      <c r="AF154" s="38" t="str">
        <f t="shared" ref="AF154:AF155" si="43">AF153</f>
        <v>Abril</v>
      </c>
      <c r="AG154" s="222" t="s">
        <v>750</v>
      </c>
      <c r="AH154" s="52">
        <f t="shared" si="35"/>
        <v>0</v>
      </c>
      <c r="AI154" s="52">
        <f t="shared" si="36"/>
        <v>0</v>
      </c>
      <c r="AJ154" s="52">
        <f t="shared" si="37"/>
        <v>0</v>
      </c>
      <c r="AK154" s="52">
        <f t="shared" si="38"/>
        <v>0</v>
      </c>
      <c r="AL154" s="52">
        <f t="shared" si="39"/>
        <v>0</v>
      </c>
      <c r="AM154" s="52">
        <f t="shared" si="40"/>
        <v>0</v>
      </c>
    </row>
    <row r="155" spans="32:39" x14ac:dyDescent="0.75">
      <c r="AF155" s="38" t="str">
        <f t="shared" si="43"/>
        <v>Abril</v>
      </c>
      <c r="AG155" s="222" t="s">
        <v>749</v>
      </c>
      <c r="AH155" s="52">
        <f t="shared" si="35"/>
        <v>0</v>
      </c>
      <c r="AI155" s="52">
        <f t="shared" si="36"/>
        <v>0</v>
      </c>
      <c r="AJ155" s="52">
        <f t="shared" si="37"/>
        <v>0</v>
      </c>
      <c r="AK155" s="52">
        <f t="shared" si="38"/>
        <v>0</v>
      </c>
      <c r="AL155" s="52">
        <f t="shared" si="39"/>
        <v>0</v>
      </c>
      <c r="AM155" s="52">
        <f t="shared" si="40"/>
        <v>0</v>
      </c>
    </row>
    <row r="156" spans="32:39" x14ac:dyDescent="0.75">
      <c r="AF156" s="38" t="s">
        <v>502</v>
      </c>
      <c r="AG156" s="222" t="s">
        <v>586</v>
      </c>
      <c r="AH156" s="52">
        <f t="shared" si="35"/>
        <v>0</v>
      </c>
      <c r="AI156" s="52">
        <f t="shared" si="36"/>
        <v>0</v>
      </c>
      <c r="AJ156" s="52">
        <f t="shared" si="37"/>
        <v>0</v>
      </c>
      <c r="AK156" s="52">
        <f t="shared" si="38"/>
        <v>0</v>
      </c>
      <c r="AL156" s="52">
        <f t="shared" si="39"/>
        <v>0</v>
      </c>
      <c r="AM156" s="52">
        <f t="shared" si="40"/>
        <v>0</v>
      </c>
    </row>
    <row r="157" spans="32:39" x14ac:dyDescent="0.75">
      <c r="AF157" s="38" t="str">
        <f t="shared" ref="AF157:AF158" si="44">AF156</f>
        <v>Mayo</v>
      </c>
      <c r="AG157" s="222" t="s">
        <v>750</v>
      </c>
      <c r="AH157" s="52">
        <f t="shared" si="35"/>
        <v>0</v>
      </c>
      <c r="AI157" s="52">
        <f t="shared" si="36"/>
        <v>0</v>
      </c>
      <c r="AJ157" s="52">
        <f t="shared" si="37"/>
        <v>0</v>
      </c>
      <c r="AK157" s="52">
        <f t="shared" si="38"/>
        <v>0</v>
      </c>
      <c r="AL157" s="52">
        <f t="shared" si="39"/>
        <v>0</v>
      </c>
      <c r="AM157" s="52">
        <f t="shared" si="40"/>
        <v>0</v>
      </c>
    </row>
    <row r="158" spans="32:39" x14ac:dyDescent="0.75">
      <c r="AF158" s="38" t="str">
        <f t="shared" si="44"/>
        <v>Mayo</v>
      </c>
      <c r="AG158" s="222" t="s">
        <v>749</v>
      </c>
      <c r="AH158" s="52">
        <f t="shared" si="35"/>
        <v>0.14002999999999999</v>
      </c>
      <c r="AI158" s="52">
        <f t="shared" si="36"/>
        <v>2.8006E-2</v>
      </c>
      <c r="AJ158" s="52">
        <f t="shared" si="37"/>
        <v>0.112024</v>
      </c>
      <c r="AK158" s="52">
        <f t="shared" si="38"/>
        <v>0</v>
      </c>
      <c r="AL158" s="52">
        <f t="shared" si="39"/>
        <v>5.3270203624025642E-7</v>
      </c>
      <c r="AM158" s="52">
        <f t="shared" si="40"/>
        <v>1.491565701472718E-5</v>
      </c>
    </row>
    <row r="159" spans="32:39" x14ac:dyDescent="0.75">
      <c r="AF159" s="38" t="s">
        <v>503</v>
      </c>
      <c r="AG159" s="222" t="s">
        <v>586</v>
      </c>
      <c r="AH159" s="52">
        <f t="shared" si="35"/>
        <v>0</v>
      </c>
      <c r="AI159" s="52">
        <f t="shared" si="36"/>
        <v>0</v>
      </c>
      <c r="AJ159" s="52">
        <f t="shared" si="37"/>
        <v>0</v>
      </c>
      <c r="AK159" s="52">
        <f t="shared" si="38"/>
        <v>0</v>
      </c>
      <c r="AL159" s="52">
        <f t="shared" si="39"/>
        <v>0</v>
      </c>
      <c r="AM159" s="52">
        <f t="shared" si="40"/>
        <v>0</v>
      </c>
    </row>
    <row r="160" spans="32:39" x14ac:dyDescent="0.75">
      <c r="AF160" s="38" t="str">
        <f t="shared" ref="AF160:AF161" si="45">AF159</f>
        <v>Junio</v>
      </c>
      <c r="AG160" s="222" t="s">
        <v>750</v>
      </c>
      <c r="AH160" s="52">
        <f t="shared" si="35"/>
        <v>0</v>
      </c>
      <c r="AI160" s="52">
        <f t="shared" si="36"/>
        <v>0</v>
      </c>
      <c r="AJ160" s="52">
        <f t="shared" si="37"/>
        <v>0</v>
      </c>
      <c r="AK160" s="52">
        <f t="shared" si="38"/>
        <v>0</v>
      </c>
      <c r="AL160" s="52">
        <f t="shared" si="39"/>
        <v>0</v>
      </c>
      <c r="AM160" s="52">
        <f t="shared" si="40"/>
        <v>0</v>
      </c>
    </row>
    <row r="161" spans="32:39" x14ac:dyDescent="0.75">
      <c r="AF161" s="38" t="str">
        <f t="shared" si="45"/>
        <v>Junio</v>
      </c>
      <c r="AG161" s="222" t="s">
        <v>749</v>
      </c>
      <c r="AH161" s="52">
        <f t="shared" si="35"/>
        <v>0.14002999999999999</v>
      </c>
      <c r="AI161" s="52">
        <f t="shared" si="36"/>
        <v>2.8006E-2</v>
      </c>
      <c r="AJ161" s="52">
        <f t="shared" si="37"/>
        <v>0.112024</v>
      </c>
      <c r="AK161" s="52">
        <f t="shared" si="38"/>
        <v>0</v>
      </c>
      <c r="AL161" s="52">
        <f t="shared" si="39"/>
        <v>5.3270203624025642E-7</v>
      </c>
      <c r="AM161" s="52">
        <f t="shared" si="40"/>
        <v>1.491565701472718E-5</v>
      </c>
    </row>
    <row r="162" spans="32:39" x14ac:dyDescent="0.75">
      <c r="AF162" s="38" t="s">
        <v>504</v>
      </c>
      <c r="AG162" s="222" t="s">
        <v>586</v>
      </c>
      <c r="AH162" s="52">
        <f t="shared" si="35"/>
        <v>0</v>
      </c>
      <c r="AI162" s="52">
        <f t="shared" si="36"/>
        <v>0</v>
      </c>
      <c r="AJ162" s="52">
        <f t="shared" si="37"/>
        <v>0</v>
      </c>
      <c r="AK162" s="52">
        <f t="shared" si="38"/>
        <v>0</v>
      </c>
      <c r="AL162" s="52">
        <f t="shared" si="39"/>
        <v>0</v>
      </c>
      <c r="AM162" s="52">
        <f t="shared" si="40"/>
        <v>0</v>
      </c>
    </row>
    <row r="163" spans="32:39" x14ac:dyDescent="0.75">
      <c r="AF163" s="38" t="str">
        <f t="shared" ref="AF163:AF164" si="46">AF162</f>
        <v>Julio</v>
      </c>
      <c r="AG163" s="222" t="s">
        <v>750</v>
      </c>
      <c r="AH163" s="52">
        <f t="shared" si="35"/>
        <v>0</v>
      </c>
      <c r="AI163" s="52">
        <f t="shared" si="36"/>
        <v>0</v>
      </c>
      <c r="AJ163" s="52">
        <f t="shared" si="37"/>
        <v>0</v>
      </c>
      <c r="AK163" s="52">
        <f t="shared" si="38"/>
        <v>0</v>
      </c>
      <c r="AL163" s="52">
        <f t="shared" si="39"/>
        <v>0</v>
      </c>
      <c r="AM163" s="52">
        <f t="shared" si="40"/>
        <v>0</v>
      </c>
    </row>
    <row r="164" spans="32:39" x14ac:dyDescent="0.75">
      <c r="AF164" s="38" t="str">
        <f t="shared" si="46"/>
        <v>Julio</v>
      </c>
      <c r="AG164" s="222" t="s">
        <v>749</v>
      </c>
      <c r="AH164" s="52">
        <f t="shared" si="35"/>
        <v>0.14002999999999999</v>
      </c>
      <c r="AI164" s="52">
        <f t="shared" si="36"/>
        <v>2.8006E-2</v>
      </c>
      <c r="AJ164" s="52">
        <f t="shared" si="37"/>
        <v>0.112024</v>
      </c>
      <c r="AK164" s="52">
        <f t="shared" si="38"/>
        <v>0</v>
      </c>
      <c r="AL164" s="52">
        <f t="shared" si="39"/>
        <v>5.3270203624025642E-7</v>
      </c>
      <c r="AM164" s="52">
        <f t="shared" si="40"/>
        <v>1.491565701472718E-5</v>
      </c>
    </row>
    <row r="165" spans="32:39" x14ac:dyDescent="0.75">
      <c r="AF165" s="38" t="s">
        <v>505</v>
      </c>
      <c r="AG165" s="222" t="s">
        <v>586</v>
      </c>
      <c r="AH165" s="52">
        <f t="shared" si="35"/>
        <v>0</v>
      </c>
      <c r="AI165" s="52">
        <f t="shared" si="36"/>
        <v>0</v>
      </c>
      <c r="AJ165" s="52">
        <f t="shared" si="37"/>
        <v>0</v>
      </c>
      <c r="AK165" s="52">
        <f t="shared" si="38"/>
        <v>0</v>
      </c>
      <c r="AL165" s="52">
        <f t="shared" si="39"/>
        <v>0</v>
      </c>
      <c r="AM165" s="52">
        <f t="shared" si="40"/>
        <v>0</v>
      </c>
    </row>
    <row r="166" spans="32:39" x14ac:dyDescent="0.75">
      <c r="AF166" s="38" t="str">
        <f t="shared" ref="AF166:AF167" si="47">AF165</f>
        <v>Agosto</v>
      </c>
      <c r="AG166" s="222" t="s">
        <v>750</v>
      </c>
      <c r="AH166" s="52">
        <f t="shared" si="35"/>
        <v>0</v>
      </c>
      <c r="AI166" s="52">
        <f t="shared" si="36"/>
        <v>0</v>
      </c>
      <c r="AJ166" s="52">
        <f t="shared" si="37"/>
        <v>0</v>
      </c>
      <c r="AK166" s="52">
        <f t="shared" si="38"/>
        <v>0</v>
      </c>
      <c r="AL166" s="52">
        <f t="shared" si="39"/>
        <v>0</v>
      </c>
      <c r="AM166" s="52">
        <f t="shared" si="40"/>
        <v>0</v>
      </c>
    </row>
    <row r="167" spans="32:39" x14ac:dyDescent="0.75">
      <c r="AF167" s="38" t="str">
        <f t="shared" si="47"/>
        <v>Agosto</v>
      </c>
      <c r="AG167" s="222" t="s">
        <v>749</v>
      </c>
      <c r="AH167" s="52">
        <f t="shared" si="35"/>
        <v>0.14002999999999999</v>
      </c>
      <c r="AI167" s="52">
        <f t="shared" si="36"/>
        <v>2.8006E-2</v>
      </c>
      <c r="AJ167" s="52">
        <f t="shared" si="37"/>
        <v>0.112024</v>
      </c>
      <c r="AK167" s="52">
        <f t="shared" si="38"/>
        <v>0</v>
      </c>
      <c r="AL167" s="52">
        <f t="shared" si="39"/>
        <v>5.3270203624025642E-7</v>
      </c>
      <c r="AM167" s="52">
        <f t="shared" si="40"/>
        <v>1.491565701472718E-5</v>
      </c>
    </row>
    <row r="168" spans="32:39" x14ac:dyDescent="0.75">
      <c r="AF168" s="38" t="s">
        <v>506</v>
      </c>
      <c r="AG168" s="222" t="s">
        <v>586</v>
      </c>
      <c r="AH168" s="52">
        <f t="shared" si="35"/>
        <v>0</v>
      </c>
      <c r="AI168" s="52">
        <f t="shared" si="36"/>
        <v>0</v>
      </c>
      <c r="AJ168" s="52">
        <f t="shared" si="37"/>
        <v>0</v>
      </c>
      <c r="AK168" s="52">
        <f t="shared" si="38"/>
        <v>0</v>
      </c>
      <c r="AL168" s="52">
        <f t="shared" si="39"/>
        <v>0</v>
      </c>
      <c r="AM168" s="52">
        <f t="shared" si="40"/>
        <v>0</v>
      </c>
    </row>
    <row r="169" spans="32:39" x14ac:dyDescent="0.75">
      <c r="AF169" s="38" t="str">
        <f t="shared" ref="AF169:AF170" si="48">AF168</f>
        <v>Septiembre</v>
      </c>
      <c r="AG169" s="222" t="s">
        <v>750</v>
      </c>
      <c r="AH169" s="52">
        <f t="shared" si="35"/>
        <v>0</v>
      </c>
      <c r="AI169" s="52">
        <f t="shared" si="36"/>
        <v>0</v>
      </c>
      <c r="AJ169" s="52">
        <f t="shared" si="37"/>
        <v>0</v>
      </c>
      <c r="AK169" s="52">
        <f t="shared" si="38"/>
        <v>0</v>
      </c>
      <c r="AL169" s="52">
        <f t="shared" si="39"/>
        <v>0</v>
      </c>
      <c r="AM169" s="52">
        <f t="shared" si="40"/>
        <v>0</v>
      </c>
    </row>
    <row r="170" spans="32:39" x14ac:dyDescent="0.75">
      <c r="AF170" s="38" t="str">
        <f t="shared" si="48"/>
        <v>Septiembre</v>
      </c>
      <c r="AG170" s="222" t="s">
        <v>749</v>
      </c>
      <c r="AH170" s="52">
        <f t="shared" si="35"/>
        <v>0.14002999999999999</v>
      </c>
      <c r="AI170" s="52">
        <f t="shared" si="36"/>
        <v>2.8006E-2</v>
      </c>
      <c r="AJ170" s="52">
        <f t="shared" si="37"/>
        <v>0.112024</v>
      </c>
      <c r="AK170" s="52">
        <f t="shared" si="38"/>
        <v>0</v>
      </c>
      <c r="AL170" s="52">
        <f t="shared" si="39"/>
        <v>5.3270203624025642E-7</v>
      </c>
      <c r="AM170" s="52">
        <f t="shared" si="40"/>
        <v>1.491565701472718E-5</v>
      </c>
    </row>
    <row r="171" spans="32:39" x14ac:dyDescent="0.75">
      <c r="AF171" s="38" t="s">
        <v>507</v>
      </c>
      <c r="AG171" s="222" t="s">
        <v>586</v>
      </c>
      <c r="AH171" s="52">
        <f t="shared" si="35"/>
        <v>0</v>
      </c>
      <c r="AI171" s="52">
        <f t="shared" si="36"/>
        <v>0</v>
      </c>
      <c r="AJ171" s="52">
        <f t="shared" si="37"/>
        <v>0</v>
      </c>
      <c r="AK171" s="52">
        <f t="shared" si="38"/>
        <v>0</v>
      </c>
      <c r="AL171" s="52">
        <f t="shared" si="39"/>
        <v>0</v>
      </c>
      <c r="AM171" s="52">
        <f t="shared" si="40"/>
        <v>0</v>
      </c>
    </row>
    <row r="172" spans="32:39" x14ac:dyDescent="0.75">
      <c r="AF172" s="38" t="str">
        <f t="shared" ref="AF172:AF173" si="49">AF171</f>
        <v>Octubre</v>
      </c>
      <c r="AG172" s="222" t="s">
        <v>750</v>
      </c>
      <c r="AH172" s="52">
        <f t="shared" si="35"/>
        <v>0</v>
      </c>
      <c r="AI172" s="52">
        <f t="shared" si="36"/>
        <v>0</v>
      </c>
      <c r="AJ172" s="52">
        <f t="shared" si="37"/>
        <v>0</v>
      </c>
      <c r="AK172" s="52">
        <f t="shared" si="38"/>
        <v>0</v>
      </c>
      <c r="AL172" s="52">
        <f t="shared" si="39"/>
        <v>0</v>
      </c>
      <c r="AM172" s="52">
        <f t="shared" si="40"/>
        <v>0</v>
      </c>
    </row>
    <row r="173" spans="32:39" x14ac:dyDescent="0.75">
      <c r="AF173" s="38" t="str">
        <f t="shared" si="49"/>
        <v>Octubre</v>
      </c>
      <c r="AG173" s="222" t="s">
        <v>749</v>
      </c>
      <c r="AH173" s="52">
        <f t="shared" si="35"/>
        <v>0</v>
      </c>
      <c r="AI173" s="52">
        <f t="shared" si="36"/>
        <v>0.126027</v>
      </c>
      <c r="AJ173" s="52">
        <f t="shared" si="37"/>
        <v>0.29406300000000002</v>
      </c>
      <c r="AK173" s="52">
        <f t="shared" si="38"/>
        <v>0</v>
      </c>
      <c r="AL173" s="52">
        <f t="shared" si="39"/>
        <v>1.3983428451306727E-6</v>
      </c>
      <c r="AM173" s="52">
        <f t="shared" si="40"/>
        <v>3.915359966365884E-5</v>
      </c>
    </row>
    <row r="174" spans="32:39" x14ac:dyDescent="0.75">
      <c r="AF174" s="38" t="s">
        <v>508</v>
      </c>
      <c r="AG174" s="222" t="s">
        <v>586</v>
      </c>
      <c r="AH174" s="52">
        <f t="shared" si="35"/>
        <v>0</v>
      </c>
      <c r="AI174" s="52">
        <f t="shared" si="36"/>
        <v>0</v>
      </c>
      <c r="AJ174" s="52">
        <f t="shared" si="37"/>
        <v>0</v>
      </c>
      <c r="AK174" s="52">
        <f t="shared" si="38"/>
        <v>0</v>
      </c>
      <c r="AL174" s="52">
        <f t="shared" si="39"/>
        <v>0</v>
      </c>
      <c r="AM174" s="52">
        <f t="shared" si="40"/>
        <v>0</v>
      </c>
    </row>
    <row r="175" spans="32:39" x14ac:dyDescent="0.75">
      <c r="AF175" s="38" t="str">
        <f t="shared" ref="AF175:AF176" si="50">AF174</f>
        <v>Noviembre</v>
      </c>
      <c r="AG175" s="222" t="s">
        <v>750</v>
      </c>
      <c r="AH175" s="52">
        <f t="shared" si="35"/>
        <v>0</v>
      </c>
      <c r="AI175" s="52">
        <f t="shared" si="36"/>
        <v>0</v>
      </c>
      <c r="AJ175" s="52">
        <f t="shared" si="37"/>
        <v>0</v>
      </c>
      <c r="AK175" s="52">
        <f t="shared" si="38"/>
        <v>0</v>
      </c>
      <c r="AL175" s="52">
        <f t="shared" si="39"/>
        <v>0</v>
      </c>
      <c r="AM175" s="52">
        <f t="shared" si="40"/>
        <v>0</v>
      </c>
    </row>
    <row r="176" spans="32:39" x14ac:dyDescent="0.75">
      <c r="AF176" s="38" t="str">
        <f t="shared" si="50"/>
        <v>Noviembre</v>
      </c>
      <c r="AG176" s="222" t="s">
        <v>749</v>
      </c>
      <c r="AH176" s="52">
        <f t="shared" si="35"/>
        <v>0</v>
      </c>
      <c r="AI176" s="52">
        <f t="shared" si="36"/>
        <v>0.126027</v>
      </c>
      <c r="AJ176" s="52">
        <f t="shared" si="37"/>
        <v>0.29406300000000002</v>
      </c>
      <c r="AK176" s="52">
        <f t="shared" si="38"/>
        <v>0</v>
      </c>
      <c r="AL176" s="52">
        <f t="shared" si="39"/>
        <v>1.3983428451306727E-6</v>
      </c>
      <c r="AM176" s="52">
        <f t="shared" si="40"/>
        <v>3.915359966365884E-5</v>
      </c>
    </row>
    <row r="177" spans="32:39" x14ac:dyDescent="0.75">
      <c r="AF177" s="38" t="s">
        <v>509</v>
      </c>
      <c r="AG177" s="222" t="s">
        <v>586</v>
      </c>
      <c r="AH177" s="52">
        <f t="shared" si="35"/>
        <v>0</v>
      </c>
      <c r="AI177" s="52">
        <f t="shared" si="36"/>
        <v>0</v>
      </c>
      <c r="AJ177" s="52">
        <f t="shared" si="37"/>
        <v>0</v>
      </c>
      <c r="AK177" s="52">
        <f t="shared" si="38"/>
        <v>0</v>
      </c>
      <c r="AL177" s="52">
        <f t="shared" si="39"/>
        <v>0</v>
      </c>
      <c r="AM177" s="52">
        <f t="shared" si="40"/>
        <v>0</v>
      </c>
    </row>
    <row r="178" spans="32:39" x14ac:dyDescent="0.75">
      <c r="AF178" s="38" t="s">
        <v>509</v>
      </c>
      <c r="AG178" s="222" t="s">
        <v>750</v>
      </c>
      <c r="AH178" s="52">
        <f t="shared" si="35"/>
        <v>0</v>
      </c>
      <c r="AI178" s="52">
        <f t="shared" si="36"/>
        <v>0</v>
      </c>
      <c r="AJ178" s="52">
        <f t="shared" si="37"/>
        <v>0</v>
      </c>
      <c r="AK178" s="52">
        <f t="shared" si="38"/>
        <v>0</v>
      </c>
      <c r="AL178" s="52">
        <f t="shared" si="39"/>
        <v>0</v>
      </c>
      <c r="AM178" s="52">
        <f t="shared" si="40"/>
        <v>0</v>
      </c>
    </row>
    <row r="179" spans="32:39" x14ac:dyDescent="0.75">
      <c r="AF179" s="38" t="s">
        <v>509</v>
      </c>
      <c r="AG179" s="222" t="s">
        <v>749</v>
      </c>
      <c r="AH179" s="52">
        <f t="shared" si="35"/>
        <v>0</v>
      </c>
      <c r="AI179" s="52">
        <f t="shared" si="36"/>
        <v>0.126027</v>
      </c>
      <c r="AJ179" s="52">
        <f t="shared" si="37"/>
        <v>0.29406300000000002</v>
      </c>
      <c r="AK179" s="52">
        <f t="shared" si="38"/>
        <v>0</v>
      </c>
      <c r="AL179" s="52">
        <f t="shared" si="39"/>
        <v>1.3983428451306727E-6</v>
      </c>
      <c r="AM179" s="52">
        <f t="shared" si="40"/>
        <v>3.915359966365884E-5</v>
      </c>
    </row>
  </sheetData>
  <mergeCells count="25">
    <mergeCell ref="B51:F51"/>
    <mergeCell ref="B13:G13"/>
    <mergeCell ref="H13:O13"/>
    <mergeCell ref="H15:O33"/>
    <mergeCell ref="L49:S49"/>
    <mergeCell ref="L50:P50"/>
    <mergeCell ref="Q50:S50"/>
    <mergeCell ref="H51:I51"/>
    <mergeCell ref="J51:K51"/>
    <mergeCell ref="M51:M52"/>
    <mergeCell ref="O51:O52"/>
    <mergeCell ref="Q51:Q52"/>
    <mergeCell ref="R51:R52"/>
    <mergeCell ref="S51:S52"/>
    <mergeCell ref="L51:L52"/>
    <mergeCell ref="N51:N52"/>
    <mergeCell ref="AJ142:AJ143"/>
    <mergeCell ref="AK142:AK143"/>
    <mergeCell ref="AL142:AL143"/>
    <mergeCell ref="AM142:AM143"/>
    <mergeCell ref="P51:P52"/>
    <mergeCell ref="AF142:AF143"/>
    <mergeCell ref="AG142:AG143"/>
    <mergeCell ref="AH142:AH143"/>
    <mergeCell ref="AI142:AI143"/>
  </mergeCells>
  <phoneticPr fontId="39" type="noConversion"/>
  <hyperlinks>
    <hyperlink ref="B8" location="VENTEOS!A1" display="&lt;&lt;&lt;VENTEOS" xr:uid="{9E122374-51B1-4E8E-96F1-12E3439CDDFA}"/>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CF738AC-430B-458C-A523-7C7D552B23F6}">
          <x14:formula1>
            <xm:f>Hoja1!$B$62:$B$63</xm:f>
          </x14:formula1>
          <xm:sqref>I53:I138</xm:sqref>
        </x14:dataValidation>
        <x14:dataValidation type="list" allowBlank="1" showInputMessage="1" showErrorMessage="1" xr:uid="{DBDC730E-C035-4F20-88AF-BCDC17D7595E}">
          <x14:formula1>
            <xm:f>Hoja1!$B$45:$B$56</xm:f>
          </x14:formula1>
          <xm:sqref>F53:F138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1364D-CD5D-493B-B1A5-877151452336}">
  <sheetPr>
    <tabColor rgb="FFFF0000"/>
  </sheetPr>
  <dimension ref="A1:Z121"/>
  <sheetViews>
    <sheetView zoomScale="70" zoomScaleNormal="70" workbookViewId="0"/>
  </sheetViews>
  <sheetFormatPr baseColWidth="10" defaultRowHeight="14.75" x14ac:dyDescent="0.75"/>
  <cols>
    <col min="1" max="1" width="10.90625" style="1"/>
    <col min="2" max="2" width="22.453125" style="1" customWidth="1"/>
    <col min="3" max="3" width="21.81640625" style="1" customWidth="1"/>
    <col min="4" max="4" width="11.1796875" style="1" customWidth="1"/>
    <col min="5" max="5" width="21.90625" style="1" customWidth="1"/>
    <col min="6" max="6" width="27.08984375" style="1" customWidth="1"/>
    <col min="7" max="8" width="10.90625" style="1"/>
    <col min="9" max="9" width="31.1796875" style="1" customWidth="1"/>
    <col min="10" max="10" width="10.90625" style="1"/>
    <col min="11" max="11" width="0.54296875" style="1" customWidth="1"/>
    <col min="12" max="12" width="10.90625" style="1"/>
    <col min="13" max="13" width="18.81640625" style="1" customWidth="1"/>
    <col min="14" max="16384" width="10.90625" style="1"/>
  </cols>
  <sheetData>
    <row r="1" spans="1:17" x14ac:dyDescent="0.75">
      <c r="A1" s="6" t="s">
        <v>936</v>
      </c>
    </row>
    <row r="10" spans="1:17" ht="23.5" x14ac:dyDescent="1.1000000000000001">
      <c r="B10" s="10" t="s">
        <v>815</v>
      </c>
    </row>
    <row r="12" spans="1:17" ht="14.75" customHeight="1" x14ac:dyDescent="0.75">
      <c r="B12" s="265" t="s">
        <v>1017</v>
      </c>
      <c r="C12" s="265"/>
      <c r="D12" s="265"/>
      <c r="E12" s="265"/>
      <c r="F12" s="265"/>
      <c r="G12" s="265"/>
      <c r="H12" s="265"/>
      <c r="I12" s="265"/>
      <c r="J12" s="265"/>
      <c r="K12" s="265"/>
      <c r="L12" s="265"/>
      <c r="M12" s="265"/>
      <c r="N12" s="265"/>
      <c r="O12" s="11"/>
      <c r="P12" s="11"/>
      <c r="Q12" s="11"/>
    </row>
    <row r="13" spans="1:17" x14ac:dyDescent="0.75">
      <c r="B13" s="265"/>
      <c r="C13" s="265"/>
      <c r="D13" s="265"/>
      <c r="E13" s="265"/>
      <c r="F13" s="265"/>
      <c r="G13" s="265"/>
      <c r="H13" s="265"/>
      <c r="I13" s="265"/>
      <c r="J13" s="265"/>
      <c r="K13" s="265"/>
      <c r="L13" s="265"/>
      <c r="M13" s="265"/>
      <c r="N13" s="265"/>
      <c r="O13" s="11"/>
      <c r="P13" s="11"/>
      <c r="Q13" s="11"/>
    </row>
    <row r="14" spans="1:17" x14ac:dyDescent="0.75">
      <c r="B14" s="265"/>
      <c r="C14" s="265"/>
      <c r="D14" s="265"/>
      <c r="E14" s="265"/>
      <c r="F14" s="265"/>
      <c r="G14" s="265"/>
      <c r="H14" s="265"/>
      <c r="I14" s="265"/>
      <c r="J14" s="265"/>
      <c r="K14" s="265"/>
      <c r="L14" s="265"/>
      <c r="M14" s="265"/>
      <c r="N14" s="265"/>
      <c r="O14" s="11"/>
      <c r="P14" s="11"/>
      <c r="Q14" s="11"/>
    </row>
    <row r="15" spans="1:17" x14ac:dyDescent="0.75">
      <c r="B15" s="265"/>
      <c r="C15" s="265"/>
      <c r="D15" s="265"/>
      <c r="E15" s="265"/>
      <c r="F15" s="265"/>
      <c r="G15" s="265"/>
      <c r="H15" s="265"/>
      <c r="I15" s="265"/>
      <c r="J15" s="265"/>
      <c r="K15" s="265"/>
      <c r="L15" s="265"/>
      <c r="M15" s="265"/>
      <c r="N15" s="265"/>
      <c r="O15" s="11"/>
      <c r="P15" s="11"/>
      <c r="Q15" s="11"/>
    </row>
    <row r="16" spans="1:17" x14ac:dyDescent="0.75">
      <c r="B16" s="265"/>
      <c r="C16" s="265"/>
      <c r="D16" s="265"/>
      <c r="E16" s="265"/>
      <c r="F16" s="265"/>
      <c r="G16" s="265"/>
      <c r="H16" s="265"/>
      <c r="I16" s="265"/>
      <c r="J16" s="265"/>
      <c r="K16" s="265"/>
      <c r="L16" s="265"/>
      <c r="M16" s="265"/>
      <c r="N16" s="265"/>
      <c r="O16" s="11"/>
      <c r="P16" s="11"/>
      <c r="Q16" s="11"/>
    </row>
    <row r="17" spans="2:13" x14ac:dyDescent="0.75">
      <c r="B17" s="5"/>
      <c r="C17" s="5"/>
      <c r="D17" s="5"/>
      <c r="E17" s="5"/>
      <c r="F17" s="5"/>
      <c r="G17" s="5"/>
      <c r="H17" s="5"/>
      <c r="I17" s="5"/>
      <c r="J17" s="5"/>
      <c r="K17" s="5"/>
      <c r="L17" s="5"/>
      <c r="M17" s="5"/>
    </row>
    <row r="18" spans="2:13" x14ac:dyDescent="0.75">
      <c r="B18" s="13" t="s">
        <v>817</v>
      </c>
      <c r="C18" s="5"/>
      <c r="D18" s="5"/>
      <c r="E18" s="5"/>
      <c r="F18" s="5"/>
      <c r="G18" s="5"/>
      <c r="H18" s="5"/>
      <c r="I18" s="5"/>
      <c r="J18" s="5"/>
      <c r="K18" s="5"/>
      <c r="L18" s="5"/>
      <c r="M18" s="5"/>
    </row>
    <row r="19" spans="2:13" x14ac:dyDescent="0.75">
      <c r="B19" s="5"/>
      <c r="C19" s="5"/>
      <c r="D19" s="5"/>
      <c r="E19" s="5"/>
      <c r="F19" s="5"/>
      <c r="G19" s="5"/>
      <c r="H19" s="5"/>
      <c r="I19" s="5"/>
      <c r="J19" s="5"/>
      <c r="K19" s="5"/>
      <c r="L19" s="5"/>
      <c r="M19" s="5"/>
    </row>
    <row r="20" spans="2:13" x14ac:dyDescent="0.75">
      <c r="B20" s="5"/>
      <c r="C20" s="5"/>
      <c r="D20" s="5"/>
      <c r="E20" s="5"/>
      <c r="F20" s="5"/>
      <c r="G20" s="5"/>
      <c r="H20" s="5"/>
      <c r="I20" s="5"/>
      <c r="J20" s="5"/>
      <c r="K20" s="5"/>
      <c r="L20" s="5"/>
      <c r="M20" s="5"/>
    </row>
    <row r="29" spans="2:13" ht="14.75" customHeight="1" x14ac:dyDescent="0.75">
      <c r="B29" s="11"/>
      <c r="C29" s="11"/>
      <c r="D29" s="11"/>
      <c r="E29" s="11"/>
      <c r="F29" s="11"/>
      <c r="G29" s="11"/>
      <c r="H29" s="11"/>
      <c r="I29" s="11"/>
      <c r="J29" s="11"/>
    </row>
    <row r="30" spans="2:13" ht="18.5" x14ac:dyDescent="0.9">
      <c r="B30" s="12" t="s">
        <v>18</v>
      </c>
      <c r="C30" s="5"/>
      <c r="D30" s="5"/>
      <c r="E30" s="5"/>
      <c r="F30" s="5"/>
      <c r="G30" s="5"/>
      <c r="H30" s="5"/>
      <c r="I30" s="5"/>
      <c r="J30" s="5"/>
    </row>
    <row r="31" spans="2:13" x14ac:dyDescent="0.75">
      <c r="B31" s="11"/>
      <c r="C31" s="11"/>
      <c r="D31" s="11"/>
      <c r="E31" s="11"/>
      <c r="F31" s="11"/>
      <c r="G31" s="11"/>
      <c r="H31" s="11"/>
      <c r="I31" s="11"/>
      <c r="J31" s="11"/>
    </row>
    <row r="32" spans="2:13" x14ac:dyDescent="0.75">
      <c r="B32" s="13" t="s">
        <v>19</v>
      </c>
      <c r="C32" s="11"/>
      <c r="D32" s="11"/>
      <c r="E32" s="11"/>
      <c r="F32" s="11"/>
      <c r="G32" s="11"/>
      <c r="H32" s="11"/>
    </row>
    <row r="33" spans="2:8" x14ac:dyDescent="0.75">
      <c r="B33" s="11"/>
      <c r="C33" s="11"/>
      <c r="D33" s="11"/>
      <c r="E33" s="11"/>
      <c r="F33" s="11"/>
      <c r="G33" s="11"/>
      <c r="H33" s="11"/>
    </row>
    <row r="34" spans="2:8" x14ac:dyDescent="0.75">
      <c r="B34" s="11"/>
      <c r="C34" s="11"/>
      <c r="D34" s="11"/>
      <c r="E34" s="11"/>
      <c r="F34" s="11"/>
      <c r="G34" s="11"/>
      <c r="H34" s="11"/>
    </row>
    <row r="35" spans="2:8" x14ac:dyDescent="0.75">
      <c r="B35" s="289" t="s">
        <v>22</v>
      </c>
      <c r="C35" s="289"/>
      <c r="D35" s="289"/>
      <c r="E35" s="289"/>
      <c r="F35" s="14"/>
    </row>
    <row r="36" spans="2:8" x14ac:dyDescent="0.75">
      <c r="B36" s="289" t="s">
        <v>23</v>
      </c>
      <c r="C36" s="289"/>
      <c r="D36" s="289"/>
      <c r="E36" s="289"/>
      <c r="F36" s="14"/>
    </row>
    <row r="37" spans="2:8" x14ac:dyDescent="0.75">
      <c r="B37" s="259" t="s">
        <v>20</v>
      </c>
      <c r="C37" s="284"/>
      <c r="D37" s="284"/>
      <c r="E37" s="284"/>
      <c r="F37" s="260"/>
    </row>
    <row r="38" spans="2:8" x14ac:dyDescent="0.75">
      <c r="B38" s="289" t="s">
        <v>21</v>
      </c>
      <c r="C38" s="289"/>
      <c r="D38" s="289"/>
      <c r="E38" s="289"/>
      <c r="F38" s="14"/>
    </row>
    <row r="39" spans="2:8" x14ac:dyDescent="0.75">
      <c r="B39" s="289" t="s">
        <v>21</v>
      </c>
      <c r="C39" s="289"/>
      <c r="D39" s="289"/>
      <c r="E39" s="289"/>
      <c r="F39" s="14"/>
    </row>
    <row r="40" spans="2:8" x14ac:dyDescent="0.75">
      <c r="B40" s="289" t="s">
        <v>21</v>
      </c>
      <c r="C40" s="289"/>
      <c r="D40" s="289"/>
      <c r="E40" s="289"/>
      <c r="F40" s="14"/>
    </row>
    <row r="41" spans="2:8" x14ac:dyDescent="0.75">
      <c r="B41" s="289" t="s">
        <v>21</v>
      </c>
      <c r="C41" s="289"/>
      <c r="D41" s="289"/>
      <c r="E41" s="289"/>
      <c r="F41" s="14"/>
    </row>
    <row r="42" spans="2:8" x14ac:dyDescent="0.75">
      <c r="B42" s="289" t="s">
        <v>21</v>
      </c>
      <c r="C42" s="289"/>
      <c r="D42" s="289"/>
      <c r="E42" s="289"/>
      <c r="F42" s="14"/>
    </row>
    <row r="43" spans="2:8" x14ac:dyDescent="0.75">
      <c r="B43" s="289" t="s">
        <v>21</v>
      </c>
      <c r="C43" s="289"/>
      <c r="D43" s="289"/>
      <c r="E43" s="289"/>
      <c r="F43" s="14"/>
    </row>
    <row r="45" spans="2:8" x14ac:dyDescent="0.75">
      <c r="B45" s="1" t="s">
        <v>1018</v>
      </c>
    </row>
    <row r="47" spans="2:8" x14ac:dyDescent="0.75">
      <c r="B47" s="289" t="s">
        <v>24</v>
      </c>
      <c r="C47" s="289"/>
      <c r="D47" s="289"/>
      <c r="E47" s="289"/>
      <c r="F47" s="14">
        <v>15</v>
      </c>
    </row>
    <row r="48" spans="2:8" x14ac:dyDescent="0.75">
      <c r="B48" s="289" t="s">
        <v>1091</v>
      </c>
      <c r="C48" s="289"/>
      <c r="D48" s="289"/>
      <c r="E48" s="289"/>
      <c r="F48" s="14">
        <v>14.7</v>
      </c>
    </row>
    <row r="49" spans="2:6" x14ac:dyDescent="0.75">
      <c r="B49" s="289" t="s">
        <v>25</v>
      </c>
      <c r="C49" s="289"/>
      <c r="D49" s="289"/>
      <c r="E49" s="289"/>
      <c r="F49" s="14">
        <v>3000000</v>
      </c>
    </row>
    <row r="50" spans="2:6" x14ac:dyDescent="0.75">
      <c r="B50" s="289" t="s">
        <v>26</v>
      </c>
      <c r="C50" s="289"/>
      <c r="D50" s="289"/>
      <c r="E50" s="289"/>
      <c r="F50" s="14">
        <v>45000</v>
      </c>
    </row>
    <row r="51" spans="2:6" x14ac:dyDescent="0.75">
      <c r="B51" s="261" t="s">
        <v>27</v>
      </c>
      <c r="C51" s="262"/>
      <c r="D51" s="262"/>
      <c r="E51" s="263"/>
      <c r="F51" s="14">
        <v>30</v>
      </c>
    </row>
    <row r="52" spans="2:6" x14ac:dyDescent="0.75">
      <c r="B52" s="261" t="s">
        <v>28</v>
      </c>
      <c r="C52" s="262"/>
      <c r="D52" s="262"/>
      <c r="E52" s="263"/>
      <c r="F52" s="14">
        <v>150</v>
      </c>
    </row>
    <row r="53" spans="2:6" x14ac:dyDescent="0.75">
      <c r="B53" s="261" t="s">
        <v>29</v>
      </c>
      <c r="C53" s="262"/>
      <c r="D53" s="262"/>
      <c r="E53" s="263"/>
      <c r="F53" s="14">
        <v>1200</v>
      </c>
    </row>
    <row r="57" spans="2:6" ht="18.5" x14ac:dyDescent="0.9">
      <c r="B57" s="12" t="s">
        <v>881</v>
      </c>
    </row>
    <row r="58" spans="2:6" x14ac:dyDescent="0.75">
      <c r="B58" s="2"/>
    </row>
    <row r="59" spans="2:6" x14ac:dyDescent="0.75">
      <c r="B59" s="1" t="s">
        <v>891</v>
      </c>
    </row>
    <row r="60" spans="2:6" x14ac:dyDescent="0.75">
      <c r="B60" s="2"/>
    </row>
    <row r="61" spans="2:6" x14ac:dyDescent="0.75">
      <c r="B61" s="6" t="s">
        <v>880</v>
      </c>
      <c r="C61" s="17"/>
      <c r="D61" s="17"/>
    </row>
    <row r="62" spans="2:6" x14ac:dyDescent="0.75">
      <c r="B62" s="2"/>
      <c r="C62" s="34"/>
    </row>
    <row r="63" spans="2:6" x14ac:dyDescent="0.75">
      <c r="B63" s="2"/>
      <c r="C63" s="34"/>
    </row>
    <row r="64" spans="2:6" x14ac:dyDescent="0.75">
      <c r="B64" s="2"/>
      <c r="C64" s="34"/>
    </row>
    <row r="65" spans="2:13" ht="18.5" x14ac:dyDescent="0.9">
      <c r="B65" s="12" t="s">
        <v>59</v>
      </c>
      <c r="C65" s="34"/>
    </row>
    <row r="66" spans="2:13" x14ac:dyDescent="0.75">
      <c r="B66" s="2"/>
      <c r="C66" s="34"/>
    </row>
    <row r="67" spans="2:13" x14ac:dyDescent="0.75">
      <c r="B67" s="1" t="s">
        <v>819</v>
      </c>
      <c r="C67" s="34"/>
    </row>
    <row r="68" spans="2:13" x14ac:dyDescent="0.75">
      <c r="B68" s="2"/>
      <c r="C68" s="34"/>
    </row>
    <row r="69" spans="2:13" x14ac:dyDescent="0.75">
      <c r="B69" s="2"/>
      <c r="C69" s="34"/>
    </row>
    <row r="70" spans="2:13" x14ac:dyDescent="0.75">
      <c r="B70" s="2"/>
      <c r="C70" s="34"/>
    </row>
    <row r="71" spans="2:13" x14ac:dyDescent="0.75">
      <c r="B71" s="2"/>
      <c r="C71" s="34"/>
      <c r="D71" s="6" t="s">
        <v>41</v>
      </c>
      <c r="E71" s="6"/>
    </row>
    <row r="73" spans="2:13" x14ac:dyDescent="0.75">
      <c r="B73" s="2"/>
    </row>
    <row r="75" spans="2:13" ht="18.5" x14ac:dyDescent="0.9">
      <c r="B75" s="12"/>
    </row>
    <row r="78" spans="2:13" x14ac:dyDescent="0.75">
      <c r="B78" s="1" t="s">
        <v>60</v>
      </c>
      <c r="D78" s="6" t="s">
        <v>42</v>
      </c>
    </row>
    <row r="79" spans="2:13" x14ac:dyDescent="0.75">
      <c r="M79" s="35"/>
    </row>
    <row r="80" spans="2:13" ht="21" x14ac:dyDescent="1">
      <c r="E80" s="36"/>
    </row>
    <row r="82" spans="2:25" ht="21" x14ac:dyDescent="1">
      <c r="H82" s="36"/>
    </row>
    <row r="83" spans="2:25" ht="21" x14ac:dyDescent="1">
      <c r="H83" s="36"/>
    </row>
    <row r="84" spans="2:25" s="21" customFormat="1" x14ac:dyDescent="0.75">
      <c r="D84" s="6" t="s">
        <v>39</v>
      </c>
      <c r="E84" s="2"/>
      <c r="F84" s="2"/>
      <c r="G84" s="2"/>
      <c r="H84" s="1"/>
      <c r="I84" s="1"/>
      <c r="J84" s="1"/>
    </row>
    <row r="85" spans="2:25" x14ac:dyDescent="0.75">
      <c r="D85" s="21"/>
      <c r="E85" s="21"/>
      <c r="F85" s="21"/>
      <c r="G85" s="21"/>
      <c r="H85" s="21"/>
      <c r="I85" s="21"/>
      <c r="J85" s="21"/>
    </row>
    <row r="88" spans="2:25" ht="18.5" x14ac:dyDescent="0.9">
      <c r="B88" s="12" t="s">
        <v>61</v>
      </c>
    </row>
    <row r="90" spans="2:25" x14ac:dyDescent="0.75">
      <c r="B90" s="1" t="s">
        <v>821</v>
      </c>
    </row>
    <row r="92" spans="2:25" x14ac:dyDescent="0.75">
      <c r="B92" s="6" t="s">
        <v>323</v>
      </c>
      <c r="Y92" s="173"/>
    </row>
    <row r="100" spans="5:26" x14ac:dyDescent="0.75">
      <c r="E100" s="35"/>
    </row>
    <row r="111" spans="5:26" x14ac:dyDescent="0.75">
      <c r="Y111" s="2"/>
      <c r="Z111" s="2"/>
    </row>
    <row r="112" spans="5:26" x14ac:dyDescent="0.75">
      <c r="Z112" s="13"/>
    </row>
    <row r="113" spans="5:26" x14ac:dyDescent="0.75">
      <c r="E113" s="2"/>
      <c r="Y113" s="173"/>
    </row>
    <row r="114" spans="5:26" x14ac:dyDescent="0.75">
      <c r="E114" s="13"/>
      <c r="Z114" s="31"/>
    </row>
    <row r="116" spans="5:26" x14ac:dyDescent="0.75">
      <c r="E116" s="31"/>
    </row>
    <row r="117" spans="5:26" x14ac:dyDescent="0.75">
      <c r="F117" s="31"/>
    </row>
    <row r="121" spans="5:26" x14ac:dyDescent="0.75">
      <c r="E121" s="35"/>
    </row>
  </sheetData>
  <mergeCells count="17">
    <mergeCell ref="B12:N16"/>
    <mergeCell ref="B51:E51"/>
    <mergeCell ref="B52:E52"/>
    <mergeCell ref="B35:E35"/>
    <mergeCell ref="B36:E36"/>
    <mergeCell ref="B53:E53"/>
    <mergeCell ref="B37:F37"/>
    <mergeCell ref="B50:E50"/>
    <mergeCell ref="B38:E38"/>
    <mergeCell ref="B39:E39"/>
    <mergeCell ref="B40:E40"/>
    <mergeCell ref="B41:E41"/>
    <mergeCell ref="B42:E42"/>
    <mergeCell ref="B43:E43"/>
    <mergeCell ref="B47:E47"/>
    <mergeCell ref="B48:E48"/>
    <mergeCell ref="B49:E49"/>
  </mergeCells>
  <conditionalFormatting sqref="C71">
    <cfRule type="cellIs" dxfId="4" priority="1" operator="equal">
      <formula>1</formula>
    </cfRule>
  </conditionalFormatting>
  <hyperlinks>
    <hyperlink ref="D71" location="'Fugas (2)'!A1" display="Fugas" xr:uid="{55F26413-6EC7-4BC8-AD1D-D7B93E2E16AA}"/>
    <hyperlink ref="D78" location="TEA!A1" display="Quema en Teas" xr:uid="{6B6E18CC-7D47-40E9-9116-4BC87D76F70F}"/>
    <hyperlink ref="B92" location="RESULTADOS!A1" display="RESULTADOS" xr:uid="{FB91EAC7-C94E-4172-B4BE-7C26C7574FB2}"/>
    <hyperlink ref="B61" location="'Fraccion masica'!A1" display="CARGUE LA INFORMACIÓN SOBRE LA COMPOSICON GLOBAL DEL GAS DE CAMPO" xr:uid="{B313FE3A-F402-4C0D-955E-EF30FF78B975}"/>
    <hyperlink ref="D84" location="VENTEOS!A1" display="Venteos" xr:uid="{E2D08660-A1D4-4734-8300-AD30D7614AD3}"/>
    <hyperlink ref="A1" location="INTRODUCCION_0!A1" display="&lt;&lt;&lt;INTRODUCCION" xr:uid="{9976BF68-EFCF-41C7-90B3-034A5B6EBA86}"/>
  </hyperlinks>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3F8C7-2355-4ABD-8E62-4C6DC6645D94}">
  <sheetPr>
    <tabColor theme="4"/>
  </sheetPr>
  <dimension ref="A1:AR176"/>
  <sheetViews>
    <sheetView zoomScale="70" zoomScaleNormal="70" workbookViewId="0">
      <selection activeCell="B10" sqref="B10"/>
    </sheetView>
  </sheetViews>
  <sheetFormatPr baseColWidth="10" defaultRowHeight="14.75" x14ac:dyDescent="0.75"/>
  <cols>
    <col min="1" max="1" width="10.90625" style="1"/>
    <col min="2" max="2" width="21.81640625" customWidth="1"/>
    <col min="3" max="3" width="23.1796875" customWidth="1"/>
    <col min="4" max="5" width="31.90625" style="160" customWidth="1"/>
    <col min="6" max="6" width="31.90625" customWidth="1"/>
    <col min="7" max="7" width="27.81640625" customWidth="1"/>
    <col min="8" max="8" width="32.1796875" bestFit="1" customWidth="1"/>
    <col min="9" max="9" width="25.6328125" customWidth="1"/>
    <col min="13" max="15" width="10.90625" style="1"/>
    <col min="16" max="16" width="16.90625" style="1" bestFit="1" customWidth="1"/>
    <col min="17" max="17" width="10.90625" style="1"/>
    <col min="18" max="18" width="16.90625" style="1" bestFit="1" customWidth="1"/>
    <col min="19" max="26" width="10.90625" style="1"/>
    <col min="27" max="30" width="10.90625" style="1" hidden="1" customWidth="1"/>
    <col min="31" max="31" width="19.26953125" hidden="1" customWidth="1"/>
    <col min="32" max="32" width="33.7265625" hidden="1" customWidth="1"/>
    <col min="33" max="34" width="31.6328125" hidden="1" customWidth="1"/>
    <col min="35" max="36" width="16.453125" hidden="1" customWidth="1"/>
    <col min="37" max="37" width="16.36328125" hidden="1" customWidth="1"/>
    <col min="38" max="38" width="16.7265625" hidden="1" customWidth="1"/>
    <col min="39" max="39" width="16.08984375" hidden="1" customWidth="1"/>
    <col min="40" max="40" width="16.1796875" hidden="1" customWidth="1"/>
    <col min="41" max="41" width="18.7265625" hidden="1" customWidth="1"/>
    <col min="42" max="42" width="19.08984375" hidden="1" customWidth="1"/>
    <col min="43" max="44" width="10.90625" style="1" hidden="1" customWidth="1"/>
    <col min="45" max="69" width="10.90625" style="1" customWidth="1"/>
    <col min="70" max="16384" width="10.90625" style="1"/>
  </cols>
  <sheetData>
    <row r="1" spans="1:42" x14ac:dyDescent="0.75">
      <c r="A1" s="6"/>
      <c r="B1" s="1"/>
      <c r="C1" s="1"/>
      <c r="D1" s="1"/>
      <c r="E1" s="1"/>
      <c r="F1" s="1"/>
      <c r="G1" s="1"/>
      <c r="H1" s="1"/>
      <c r="I1" s="1"/>
      <c r="J1" s="1"/>
      <c r="K1" s="1"/>
      <c r="L1" s="1"/>
      <c r="AE1" s="1"/>
      <c r="AF1" s="1"/>
      <c r="AG1" s="1"/>
      <c r="AH1" s="1"/>
      <c r="AI1" s="1"/>
      <c r="AJ1" s="1"/>
      <c r="AK1" s="1"/>
      <c r="AL1" s="1"/>
      <c r="AM1" s="1"/>
      <c r="AN1" s="1"/>
      <c r="AO1" s="1"/>
      <c r="AP1" s="1"/>
    </row>
    <row r="2" spans="1:42" x14ac:dyDescent="0.75">
      <c r="A2" s="6"/>
      <c r="B2" s="1"/>
      <c r="C2" s="1"/>
      <c r="D2" s="1"/>
      <c r="E2" s="1"/>
      <c r="F2" s="1"/>
      <c r="G2" s="1"/>
      <c r="H2" s="1"/>
      <c r="I2" s="1"/>
      <c r="J2" s="1"/>
      <c r="K2" s="1"/>
      <c r="L2" s="1"/>
      <c r="AE2" s="1"/>
      <c r="AF2" s="1"/>
      <c r="AG2" s="1"/>
      <c r="AH2" s="1"/>
      <c r="AI2" s="1"/>
      <c r="AJ2" s="1"/>
      <c r="AK2" s="1"/>
      <c r="AL2" s="1"/>
      <c r="AM2" s="1"/>
      <c r="AN2" s="1"/>
      <c r="AO2" s="1"/>
      <c r="AP2" s="1"/>
    </row>
    <row r="3" spans="1:42" x14ac:dyDescent="0.75">
      <c r="A3" s="6"/>
      <c r="B3" s="1"/>
      <c r="C3" s="1"/>
      <c r="D3" s="1"/>
      <c r="E3" s="1"/>
      <c r="F3" s="1"/>
      <c r="G3" s="1"/>
      <c r="H3" s="1"/>
      <c r="I3" s="1"/>
      <c r="J3" s="1"/>
      <c r="K3" s="1"/>
      <c r="L3" s="1"/>
      <c r="AE3" s="1"/>
      <c r="AF3" s="1"/>
      <c r="AG3" s="1"/>
      <c r="AH3" s="1"/>
      <c r="AI3" s="1"/>
      <c r="AJ3" s="1"/>
      <c r="AK3" s="1"/>
      <c r="AL3" s="1"/>
      <c r="AM3" s="1"/>
      <c r="AN3" s="1"/>
      <c r="AO3" s="1"/>
      <c r="AP3" s="1"/>
    </row>
    <row r="4" spans="1:42" x14ac:dyDescent="0.75">
      <c r="A4" s="6"/>
      <c r="B4" s="1"/>
      <c r="C4" s="1"/>
      <c r="D4" s="1"/>
      <c r="E4" s="1"/>
      <c r="F4" s="1"/>
      <c r="G4" s="1"/>
      <c r="H4" s="1"/>
      <c r="I4" s="1"/>
      <c r="J4" s="1"/>
      <c r="K4" s="1"/>
      <c r="L4" s="1"/>
      <c r="AE4" s="1"/>
      <c r="AF4" s="1"/>
      <c r="AG4" s="1"/>
      <c r="AH4" s="1"/>
      <c r="AI4" s="1"/>
      <c r="AJ4" s="1"/>
      <c r="AK4" s="1"/>
      <c r="AL4" s="1"/>
      <c r="AM4" s="1"/>
      <c r="AN4" s="1"/>
      <c r="AO4" s="1"/>
      <c r="AP4" s="1"/>
    </row>
    <row r="5" spans="1:42" x14ac:dyDescent="0.75">
      <c r="A5" s="6"/>
      <c r="B5" s="1"/>
      <c r="C5" s="1"/>
      <c r="D5" s="1"/>
      <c r="E5" s="1"/>
      <c r="F5" s="1"/>
      <c r="G5" s="1"/>
      <c r="H5" s="1"/>
      <c r="I5" s="1"/>
      <c r="J5" s="1"/>
      <c r="K5" s="1"/>
      <c r="L5" s="1"/>
      <c r="AE5" s="1"/>
      <c r="AF5" s="1"/>
      <c r="AG5" s="1"/>
      <c r="AH5" s="1"/>
      <c r="AI5" s="1"/>
      <c r="AJ5" s="1"/>
      <c r="AK5" s="1"/>
      <c r="AL5" s="1"/>
      <c r="AM5" s="1"/>
      <c r="AN5" s="1"/>
      <c r="AO5" s="1"/>
      <c r="AP5" s="1"/>
    </row>
    <row r="6" spans="1:42" x14ac:dyDescent="0.75">
      <c r="A6" s="6"/>
      <c r="B6" s="1"/>
      <c r="C6" s="1"/>
      <c r="D6" s="1"/>
      <c r="E6" s="1"/>
      <c r="F6" s="1"/>
      <c r="G6" s="1"/>
      <c r="H6" s="1"/>
      <c r="I6" s="1"/>
      <c r="J6" s="1"/>
      <c r="K6" s="1"/>
      <c r="L6" s="1"/>
      <c r="AE6" s="1"/>
      <c r="AF6" s="1"/>
      <c r="AG6" s="1"/>
      <c r="AH6" s="1"/>
      <c r="AI6" s="1"/>
      <c r="AJ6" s="1"/>
      <c r="AK6" s="1"/>
      <c r="AL6" s="1"/>
      <c r="AM6" s="1"/>
      <c r="AN6" s="1"/>
      <c r="AO6" s="1"/>
      <c r="AP6" s="1"/>
    </row>
    <row r="7" spans="1:42" x14ac:dyDescent="0.75">
      <c r="A7" s="6"/>
      <c r="B7" s="1"/>
      <c r="C7" s="1"/>
      <c r="D7" s="1"/>
      <c r="E7" s="1"/>
      <c r="F7" s="1"/>
      <c r="G7" s="1"/>
      <c r="H7" s="1"/>
      <c r="I7" s="1"/>
      <c r="J7" s="1"/>
      <c r="K7" s="1"/>
      <c r="L7" s="1"/>
      <c r="AE7" s="1"/>
      <c r="AF7" s="1"/>
      <c r="AG7" s="1"/>
      <c r="AH7" s="1"/>
      <c r="AI7" s="1"/>
      <c r="AJ7" s="1"/>
      <c r="AK7" s="1"/>
      <c r="AL7" s="1"/>
      <c r="AM7" s="1"/>
      <c r="AN7" s="1"/>
      <c r="AO7" s="1"/>
      <c r="AP7" s="1"/>
    </row>
    <row r="8" spans="1:42" x14ac:dyDescent="0.75">
      <c r="A8" s="6"/>
      <c r="B8" s="1"/>
      <c r="C8" s="1"/>
      <c r="D8" s="1"/>
      <c r="E8" s="1"/>
      <c r="F8" s="1"/>
      <c r="G8" s="1"/>
      <c r="H8" s="1"/>
      <c r="I8" s="1"/>
      <c r="J8" s="1"/>
      <c r="K8" s="1"/>
      <c r="L8" s="1"/>
      <c r="AE8" s="1"/>
      <c r="AF8" s="1"/>
      <c r="AG8" s="1"/>
      <c r="AH8" s="1"/>
      <c r="AI8" s="1"/>
      <c r="AJ8" s="1"/>
      <c r="AK8" s="1"/>
      <c r="AL8" s="1"/>
      <c r="AM8" s="1"/>
      <c r="AN8" s="1"/>
      <c r="AO8" s="1"/>
      <c r="AP8" s="1"/>
    </row>
    <row r="9" spans="1:42" x14ac:dyDescent="0.75">
      <c r="A9" s="6"/>
      <c r="B9" s="1"/>
      <c r="C9" s="1"/>
      <c r="D9" s="1"/>
      <c r="E9" s="1"/>
      <c r="F9" s="1"/>
      <c r="G9" s="1"/>
      <c r="H9" s="1"/>
      <c r="I9" s="1"/>
      <c r="J9" s="1"/>
      <c r="K9" s="1"/>
      <c r="L9" s="1"/>
      <c r="AE9" s="1"/>
      <c r="AF9" s="1"/>
      <c r="AG9" s="1"/>
      <c r="AH9" s="1"/>
      <c r="AI9" s="1"/>
      <c r="AJ9" s="1"/>
      <c r="AK9" s="1"/>
      <c r="AL9" s="1"/>
      <c r="AM9" s="1"/>
      <c r="AN9" s="1"/>
      <c r="AO9" s="1"/>
      <c r="AP9" s="1"/>
    </row>
    <row r="10" spans="1:42" x14ac:dyDescent="0.75">
      <c r="A10" s="6"/>
      <c r="B10" s="6" t="s">
        <v>419</v>
      </c>
      <c r="C10" s="1"/>
      <c r="D10" s="1"/>
      <c r="E10" s="1"/>
      <c r="F10" s="1"/>
      <c r="G10" s="1"/>
      <c r="H10" s="1"/>
      <c r="I10" s="1"/>
      <c r="J10" s="1"/>
      <c r="K10" s="1"/>
      <c r="L10" s="1"/>
      <c r="AE10" s="1"/>
      <c r="AF10" s="1"/>
      <c r="AG10" s="1"/>
      <c r="AH10" s="1"/>
      <c r="AI10" s="1"/>
      <c r="AJ10" s="1"/>
      <c r="AK10" s="1"/>
      <c r="AL10" s="1"/>
      <c r="AM10" s="1"/>
      <c r="AN10" s="1"/>
      <c r="AO10" s="1"/>
      <c r="AP10" s="1"/>
    </row>
    <row r="11" spans="1:42" x14ac:dyDescent="0.75">
      <c r="A11" s="6"/>
      <c r="B11" s="1"/>
      <c r="C11" s="1"/>
      <c r="D11" s="1"/>
      <c r="E11" s="1"/>
      <c r="F11" s="1"/>
      <c r="G11" s="1"/>
      <c r="H11" s="1"/>
      <c r="I11" s="1"/>
      <c r="J11" s="1"/>
      <c r="K11" s="1"/>
      <c r="L11" s="1"/>
      <c r="AE11" s="1"/>
      <c r="AF11" s="1"/>
      <c r="AG11" s="1"/>
      <c r="AH11" s="1"/>
      <c r="AI11" s="1"/>
      <c r="AJ11" s="1"/>
      <c r="AK11" s="1"/>
      <c r="AL11" s="1"/>
      <c r="AM11" s="1"/>
      <c r="AN11" s="1"/>
      <c r="AO11" s="1"/>
      <c r="AP11" s="1"/>
    </row>
    <row r="12" spans="1:42" ht="18.5" x14ac:dyDescent="0.9">
      <c r="B12" s="12" t="s">
        <v>319</v>
      </c>
      <c r="C12" s="12"/>
      <c r="D12" s="12"/>
      <c r="E12" s="12"/>
      <c r="F12" s="12"/>
      <c r="G12" s="1"/>
      <c r="H12" s="1"/>
      <c r="I12" s="1"/>
      <c r="J12" s="1"/>
      <c r="K12" s="1"/>
      <c r="L12" s="1"/>
      <c r="AE12" s="1"/>
      <c r="AF12" s="1"/>
      <c r="AG12" s="1"/>
      <c r="AH12" s="1"/>
      <c r="AI12" s="1"/>
      <c r="AJ12" s="1"/>
      <c r="AK12" s="1"/>
      <c r="AL12" s="1"/>
      <c r="AM12" s="1"/>
      <c r="AN12" s="1"/>
      <c r="AO12" s="1"/>
      <c r="AP12" s="1"/>
    </row>
    <row r="13" spans="1:42" x14ac:dyDescent="0.75">
      <c r="B13" s="1"/>
      <c r="C13" s="1"/>
      <c r="D13" s="1"/>
      <c r="E13" s="1"/>
      <c r="F13" s="1"/>
      <c r="G13" s="1"/>
      <c r="H13" s="1"/>
      <c r="I13" s="1"/>
      <c r="J13" s="1"/>
      <c r="K13" s="1"/>
      <c r="L13" s="1"/>
      <c r="AE13" s="1"/>
      <c r="AF13" s="1"/>
      <c r="AG13" s="1"/>
      <c r="AH13" s="1"/>
      <c r="AI13" s="1"/>
      <c r="AJ13" s="1"/>
      <c r="AK13" s="1"/>
      <c r="AL13" s="1"/>
      <c r="AM13" s="1"/>
      <c r="AN13" s="1"/>
      <c r="AO13" s="1"/>
      <c r="AP13" s="1"/>
    </row>
    <row r="14" spans="1:42" x14ac:dyDescent="0.75">
      <c r="B14" s="259" t="s">
        <v>1013</v>
      </c>
      <c r="C14" s="284"/>
      <c r="D14" s="284"/>
      <c r="E14" s="284"/>
      <c r="F14" s="284"/>
      <c r="G14" s="284"/>
      <c r="H14" s="400" t="s">
        <v>887</v>
      </c>
      <c r="I14" s="401"/>
      <c r="J14" s="401"/>
      <c r="K14" s="401"/>
      <c r="L14" s="401"/>
      <c r="M14" s="401"/>
      <c r="N14" s="401"/>
      <c r="O14" s="402"/>
      <c r="P14" s="17"/>
      <c r="T14" s="11"/>
      <c r="U14" s="11"/>
      <c r="V14" s="11"/>
      <c r="W14" s="11"/>
      <c r="X14" s="11"/>
      <c r="AE14" s="1"/>
      <c r="AF14" s="1"/>
      <c r="AG14" s="1"/>
      <c r="AH14" s="1"/>
      <c r="AI14" s="1"/>
      <c r="AJ14" s="1"/>
      <c r="AK14" s="1"/>
      <c r="AL14" s="1"/>
      <c r="AM14" s="1"/>
      <c r="AN14" s="1"/>
      <c r="AO14" s="1"/>
      <c r="AP14" s="1"/>
    </row>
    <row r="15" spans="1:42" x14ac:dyDescent="0.75">
      <c r="B15" s="22"/>
      <c r="C15" s="23"/>
      <c r="D15" s="23"/>
      <c r="E15" s="23"/>
      <c r="F15" s="23"/>
      <c r="G15" s="23"/>
      <c r="H15" s="22"/>
      <c r="I15" s="23"/>
      <c r="J15" s="23"/>
      <c r="K15" s="23"/>
      <c r="L15" s="23"/>
      <c r="M15" s="23"/>
      <c r="N15" s="23"/>
      <c r="O15" s="24"/>
      <c r="T15" s="11"/>
      <c r="U15" s="11"/>
      <c r="V15" s="11"/>
      <c r="W15" s="11"/>
      <c r="X15" s="11"/>
      <c r="AE15" s="1"/>
      <c r="AF15" s="1"/>
      <c r="AG15" s="1"/>
      <c r="AH15" s="1"/>
      <c r="AI15" s="1"/>
      <c r="AJ15" s="1"/>
      <c r="AK15" s="1"/>
      <c r="AL15" s="1"/>
      <c r="AM15" s="1"/>
      <c r="AN15" s="1"/>
      <c r="AO15" s="1"/>
      <c r="AP15" s="1"/>
    </row>
    <row r="16" spans="1:42" ht="14.75" customHeight="1" x14ac:dyDescent="0.75">
      <c r="B16" s="25"/>
      <c r="C16" s="1"/>
      <c r="D16" s="1"/>
      <c r="E16" s="1"/>
      <c r="F16" s="1"/>
      <c r="G16" s="1"/>
      <c r="H16" s="272" t="s">
        <v>287</v>
      </c>
      <c r="I16" s="265"/>
      <c r="J16" s="265"/>
      <c r="K16" s="265"/>
      <c r="L16" s="265"/>
      <c r="M16" s="265"/>
      <c r="N16" s="265"/>
      <c r="O16" s="273"/>
      <c r="P16" s="5"/>
      <c r="T16" s="11"/>
      <c r="U16" s="11"/>
      <c r="V16" s="11"/>
      <c r="W16" s="11"/>
      <c r="X16" s="11"/>
      <c r="AE16" s="1"/>
      <c r="AF16" s="1"/>
      <c r="AG16" s="1"/>
      <c r="AH16" s="1"/>
      <c r="AI16" s="1"/>
      <c r="AJ16" s="1"/>
      <c r="AK16" s="1"/>
      <c r="AL16" s="1"/>
      <c r="AM16" s="1"/>
      <c r="AN16" s="1"/>
      <c r="AO16" s="1"/>
      <c r="AP16" s="1"/>
    </row>
    <row r="17" spans="2:42" ht="14.75" customHeight="1" x14ac:dyDescent="0.75">
      <c r="B17" s="25"/>
      <c r="C17" s="1"/>
      <c r="D17" s="1"/>
      <c r="E17" s="1"/>
      <c r="F17" s="1"/>
      <c r="G17" s="1"/>
      <c r="H17" s="272"/>
      <c r="I17" s="265"/>
      <c r="J17" s="265"/>
      <c r="K17" s="265"/>
      <c r="L17" s="265"/>
      <c r="M17" s="265"/>
      <c r="N17" s="265"/>
      <c r="O17" s="273"/>
      <c r="P17" s="5"/>
      <c r="T17" s="11"/>
      <c r="U17" s="11"/>
      <c r="V17" s="11"/>
      <c r="W17" s="11"/>
      <c r="X17" s="11"/>
      <c r="AE17" s="1"/>
      <c r="AF17" s="1"/>
      <c r="AG17" s="1"/>
      <c r="AH17" s="1"/>
      <c r="AI17" s="1"/>
      <c r="AJ17" s="1"/>
      <c r="AK17" s="1"/>
      <c r="AL17" s="1"/>
      <c r="AM17" s="1"/>
      <c r="AN17" s="1"/>
      <c r="AO17" s="1"/>
      <c r="AP17" s="1"/>
    </row>
    <row r="18" spans="2:42" ht="14.75" customHeight="1" x14ac:dyDescent="0.75">
      <c r="B18" s="25"/>
      <c r="C18" s="1"/>
      <c r="D18" s="1"/>
      <c r="E18" s="1"/>
      <c r="F18" s="1"/>
      <c r="G18" s="1"/>
      <c r="H18" s="272"/>
      <c r="I18" s="265"/>
      <c r="J18" s="265"/>
      <c r="K18" s="265"/>
      <c r="L18" s="265"/>
      <c r="M18" s="265"/>
      <c r="N18" s="265"/>
      <c r="O18" s="273"/>
      <c r="P18" s="5"/>
      <c r="T18" s="11"/>
      <c r="U18" s="11"/>
      <c r="V18" s="11"/>
      <c r="W18" s="11"/>
      <c r="X18" s="11"/>
      <c r="AE18" s="1"/>
      <c r="AF18" s="1"/>
      <c r="AG18" s="1"/>
      <c r="AH18" s="1"/>
      <c r="AI18" s="1"/>
      <c r="AJ18" s="1"/>
      <c r="AK18" s="1"/>
      <c r="AL18" s="1"/>
      <c r="AM18" s="1"/>
      <c r="AN18" s="1"/>
      <c r="AO18" s="1"/>
      <c r="AP18" s="1"/>
    </row>
    <row r="19" spans="2:42" ht="14.75" customHeight="1" x14ac:dyDescent="0.75">
      <c r="B19" s="25"/>
      <c r="C19" s="1"/>
      <c r="D19" s="1"/>
      <c r="E19" s="1"/>
      <c r="F19" s="1"/>
      <c r="G19" s="1"/>
      <c r="H19" s="272"/>
      <c r="I19" s="265"/>
      <c r="J19" s="265"/>
      <c r="K19" s="265"/>
      <c r="L19" s="265"/>
      <c r="M19" s="265"/>
      <c r="N19" s="265"/>
      <c r="O19" s="273"/>
      <c r="P19" s="5"/>
      <c r="T19" s="11"/>
      <c r="U19" s="11"/>
      <c r="V19" s="11"/>
      <c r="W19" s="11"/>
      <c r="X19" s="11"/>
      <c r="AE19" s="1"/>
      <c r="AF19" s="1"/>
      <c r="AG19" s="1"/>
      <c r="AH19" s="1"/>
      <c r="AI19" s="1"/>
      <c r="AJ19" s="1"/>
      <c r="AK19" s="1"/>
      <c r="AL19" s="1"/>
      <c r="AM19" s="1"/>
      <c r="AN19" s="1"/>
      <c r="AO19" s="1"/>
      <c r="AP19" s="1"/>
    </row>
    <row r="20" spans="2:42" ht="14.75" customHeight="1" x14ac:dyDescent="0.75">
      <c r="B20" s="25"/>
      <c r="C20" s="1"/>
      <c r="D20" s="1"/>
      <c r="E20" s="1"/>
      <c r="F20" s="1"/>
      <c r="G20" s="1"/>
      <c r="H20" s="272"/>
      <c r="I20" s="265"/>
      <c r="J20" s="265"/>
      <c r="K20" s="265"/>
      <c r="L20" s="265"/>
      <c r="M20" s="265"/>
      <c r="N20" s="265"/>
      <c r="O20" s="273"/>
      <c r="P20" s="5"/>
      <c r="T20" s="11"/>
      <c r="U20" s="11"/>
      <c r="V20" s="11"/>
      <c r="W20" s="11"/>
      <c r="X20" s="11"/>
      <c r="AE20" s="1"/>
      <c r="AF20" s="1"/>
      <c r="AG20" s="1"/>
      <c r="AH20" s="1"/>
      <c r="AI20" s="1"/>
      <c r="AJ20" s="1"/>
      <c r="AK20" s="1"/>
      <c r="AL20" s="1"/>
      <c r="AM20" s="1"/>
      <c r="AN20" s="1"/>
      <c r="AO20" s="1"/>
      <c r="AP20" s="1"/>
    </row>
    <row r="21" spans="2:42" x14ac:dyDescent="0.75">
      <c r="B21" s="25"/>
      <c r="C21" s="1"/>
      <c r="D21" s="1"/>
      <c r="E21" s="1"/>
      <c r="F21" s="1"/>
      <c r="G21" s="1"/>
      <c r="H21" s="272"/>
      <c r="I21" s="265"/>
      <c r="J21" s="265"/>
      <c r="K21" s="265"/>
      <c r="L21" s="265"/>
      <c r="M21" s="265"/>
      <c r="N21" s="265"/>
      <c r="O21" s="273"/>
      <c r="P21" s="5"/>
      <c r="T21" s="11"/>
      <c r="U21" s="11"/>
      <c r="V21" s="11"/>
      <c r="W21" s="11"/>
      <c r="X21" s="11"/>
      <c r="AE21" s="1"/>
      <c r="AF21" s="1"/>
      <c r="AG21" s="1"/>
      <c r="AH21" s="1"/>
      <c r="AI21" s="1"/>
      <c r="AJ21" s="1"/>
      <c r="AK21" s="1"/>
      <c r="AL21" s="1"/>
      <c r="AM21" s="1"/>
      <c r="AN21" s="1"/>
      <c r="AO21" s="1"/>
      <c r="AP21" s="1"/>
    </row>
    <row r="22" spans="2:42" x14ac:dyDescent="0.75">
      <c r="B22" s="25"/>
      <c r="C22" s="1"/>
      <c r="D22" s="1"/>
      <c r="E22" s="1"/>
      <c r="F22" s="1"/>
      <c r="G22" s="1"/>
      <c r="H22" s="272"/>
      <c r="I22" s="265"/>
      <c r="J22" s="265"/>
      <c r="K22" s="265"/>
      <c r="L22" s="265"/>
      <c r="M22" s="265"/>
      <c r="N22" s="265"/>
      <c r="O22" s="273"/>
      <c r="P22" s="5"/>
      <c r="T22" s="11"/>
      <c r="U22" s="11"/>
      <c r="V22" s="11"/>
      <c r="W22" s="11"/>
      <c r="X22" s="11"/>
      <c r="AE22" s="1"/>
      <c r="AF22" s="1"/>
      <c r="AG22" s="1"/>
      <c r="AH22" s="1"/>
      <c r="AI22" s="1"/>
      <c r="AJ22" s="1"/>
      <c r="AK22" s="1"/>
      <c r="AL22" s="1"/>
      <c r="AM22" s="1"/>
      <c r="AN22" s="1"/>
      <c r="AO22" s="1"/>
      <c r="AP22" s="1"/>
    </row>
    <row r="23" spans="2:42" x14ac:dyDescent="0.75">
      <c r="B23" s="25"/>
      <c r="C23" s="1"/>
      <c r="D23" s="1"/>
      <c r="E23" s="1"/>
      <c r="F23" s="1"/>
      <c r="G23" s="1"/>
      <c r="H23" s="272"/>
      <c r="I23" s="265"/>
      <c r="J23" s="265"/>
      <c r="K23" s="265"/>
      <c r="L23" s="265"/>
      <c r="M23" s="265"/>
      <c r="N23" s="265"/>
      <c r="O23" s="273"/>
      <c r="P23" s="5"/>
      <c r="T23" s="11"/>
      <c r="U23" s="11"/>
      <c r="V23" s="11"/>
      <c r="W23" s="11"/>
      <c r="X23" s="11"/>
      <c r="AE23" s="1"/>
      <c r="AF23" s="1"/>
      <c r="AG23" s="1"/>
      <c r="AH23" s="1"/>
      <c r="AI23" s="1"/>
      <c r="AJ23" s="1"/>
      <c r="AK23" s="1"/>
      <c r="AL23" s="1"/>
      <c r="AM23" s="1"/>
      <c r="AN23" s="1"/>
      <c r="AO23" s="1"/>
      <c r="AP23" s="1"/>
    </row>
    <row r="24" spans="2:42" ht="18.5" x14ac:dyDescent="0.9">
      <c r="B24" s="104"/>
      <c r="C24" s="1"/>
      <c r="D24" s="1"/>
      <c r="E24" s="1"/>
      <c r="F24" s="1"/>
      <c r="G24" s="1"/>
      <c r="H24" s="272"/>
      <c r="I24" s="265"/>
      <c r="J24" s="265"/>
      <c r="K24" s="265"/>
      <c r="L24" s="265"/>
      <c r="M24" s="265"/>
      <c r="N24" s="265"/>
      <c r="O24" s="273"/>
      <c r="P24" s="5"/>
      <c r="T24" s="11"/>
      <c r="U24" s="11"/>
      <c r="V24" s="11"/>
      <c r="W24" s="11"/>
      <c r="X24" s="11"/>
      <c r="AE24" s="1"/>
      <c r="AF24" s="1"/>
      <c r="AG24" s="1"/>
      <c r="AH24" s="1"/>
      <c r="AI24" s="1"/>
      <c r="AJ24" s="1"/>
      <c r="AK24" s="1"/>
      <c r="AL24" s="1"/>
      <c r="AM24" s="1"/>
      <c r="AN24" s="1"/>
      <c r="AO24" s="1"/>
      <c r="AP24" s="1"/>
    </row>
    <row r="25" spans="2:42" x14ac:dyDescent="0.75">
      <c r="B25" s="25"/>
      <c r="C25" s="1"/>
      <c r="D25" s="1"/>
      <c r="E25" s="1"/>
      <c r="F25" s="1"/>
      <c r="G25" s="1"/>
      <c r="H25" s="272"/>
      <c r="I25" s="265"/>
      <c r="J25" s="265"/>
      <c r="K25" s="265"/>
      <c r="L25" s="265"/>
      <c r="M25" s="265"/>
      <c r="N25" s="265"/>
      <c r="O25" s="273"/>
      <c r="P25" s="5"/>
      <c r="T25" s="11"/>
      <c r="U25" s="11"/>
      <c r="V25" s="11"/>
      <c r="W25" s="11"/>
      <c r="X25" s="11"/>
      <c r="AE25" s="1"/>
      <c r="AF25" s="1"/>
      <c r="AG25" s="1"/>
      <c r="AH25" s="1"/>
      <c r="AI25" s="1"/>
      <c r="AJ25" s="1"/>
      <c r="AK25" s="1"/>
      <c r="AL25" s="1"/>
      <c r="AM25" s="1"/>
      <c r="AN25" s="1"/>
      <c r="AO25" s="1"/>
      <c r="AP25" s="1"/>
    </row>
    <row r="26" spans="2:42" x14ac:dyDescent="0.75">
      <c r="B26" s="25"/>
      <c r="C26" s="1"/>
      <c r="D26" s="1"/>
      <c r="E26" s="1"/>
      <c r="F26" s="1"/>
      <c r="G26" s="1"/>
      <c r="H26" s="272"/>
      <c r="I26" s="265"/>
      <c r="J26" s="265"/>
      <c r="K26" s="265"/>
      <c r="L26" s="265"/>
      <c r="M26" s="265"/>
      <c r="N26" s="265"/>
      <c r="O26" s="273"/>
      <c r="P26" s="5"/>
      <c r="T26" s="11"/>
      <c r="U26" s="11"/>
      <c r="V26" s="11"/>
      <c r="W26" s="11"/>
      <c r="X26" s="11"/>
      <c r="AE26" s="1"/>
      <c r="AF26" s="1"/>
      <c r="AG26" s="1"/>
      <c r="AH26" s="1"/>
      <c r="AI26" s="1"/>
      <c r="AJ26" s="1"/>
      <c r="AK26" s="1"/>
      <c r="AL26" s="1"/>
      <c r="AM26" s="1"/>
      <c r="AN26" s="1"/>
      <c r="AO26" s="1"/>
      <c r="AP26" s="1"/>
    </row>
    <row r="27" spans="2:42" x14ac:dyDescent="0.75">
      <c r="B27" s="25"/>
      <c r="C27" s="1"/>
      <c r="D27" s="1"/>
      <c r="E27" s="1"/>
      <c r="F27" s="1"/>
      <c r="G27" s="1"/>
      <c r="H27" s="272"/>
      <c r="I27" s="265"/>
      <c r="J27" s="265"/>
      <c r="K27" s="265"/>
      <c r="L27" s="265"/>
      <c r="M27" s="265"/>
      <c r="N27" s="265"/>
      <c r="O27" s="273"/>
      <c r="P27" s="5"/>
      <c r="T27" s="11"/>
      <c r="U27" s="11"/>
      <c r="V27" s="11"/>
      <c r="W27" s="11"/>
      <c r="X27" s="11"/>
      <c r="AE27" s="1"/>
      <c r="AF27" s="1"/>
      <c r="AG27" s="1"/>
      <c r="AH27" s="1"/>
      <c r="AI27" s="1"/>
      <c r="AJ27" s="1"/>
      <c r="AK27" s="1"/>
      <c r="AL27" s="1"/>
      <c r="AM27" s="1"/>
      <c r="AN27" s="1"/>
      <c r="AO27" s="1"/>
      <c r="AP27" s="1"/>
    </row>
    <row r="28" spans="2:42" x14ac:dyDescent="0.75">
      <c r="B28" s="25"/>
      <c r="C28" s="1"/>
      <c r="D28" s="1"/>
      <c r="E28" s="1"/>
      <c r="F28" s="1"/>
      <c r="G28" s="1"/>
      <c r="H28" s="272"/>
      <c r="I28" s="265"/>
      <c r="J28" s="265"/>
      <c r="K28" s="265"/>
      <c r="L28" s="265"/>
      <c r="M28" s="265"/>
      <c r="N28" s="265"/>
      <c r="O28" s="273"/>
      <c r="P28" s="5"/>
      <c r="T28" s="11"/>
      <c r="U28" s="11"/>
      <c r="V28" s="11"/>
      <c r="W28" s="11"/>
      <c r="X28" s="11"/>
      <c r="AE28" s="1"/>
      <c r="AF28" s="1"/>
      <c r="AG28" s="1"/>
      <c r="AH28" s="1"/>
      <c r="AI28" s="1"/>
      <c r="AJ28" s="1"/>
      <c r="AK28" s="1"/>
      <c r="AL28" s="1"/>
      <c r="AM28" s="1"/>
      <c r="AN28" s="1"/>
      <c r="AO28" s="1"/>
      <c r="AP28" s="1"/>
    </row>
    <row r="29" spans="2:42" x14ac:dyDescent="0.75">
      <c r="B29" s="25"/>
      <c r="C29" s="1"/>
      <c r="D29" s="1"/>
      <c r="E29" s="1"/>
      <c r="F29" s="1"/>
      <c r="G29" s="1"/>
      <c r="H29" s="272"/>
      <c r="I29" s="265"/>
      <c r="J29" s="265"/>
      <c r="K29" s="265"/>
      <c r="L29" s="265"/>
      <c r="M29" s="265"/>
      <c r="N29" s="265"/>
      <c r="O29" s="273"/>
      <c r="P29" s="5"/>
      <c r="T29" s="11"/>
      <c r="U29" s="11"/>
      <c r="V29" s="11"/>
      <c r="W29" s="11"/>
      <c r="X29" s="11"/>
      <c r="AE29" s="1"/>
      <c r="AF29" s="1"/>
      <c r="AG29" s="1"/>
      <c r="AH29" s="1"/>
      <c r="AI29" s="1"/>
      <c r="AJ29" s="1"/>
      <c r="AK29" s="1"/>
      <c r="AL29" s="1"/>
      <c r="AM29" s="1"/>
      <c r="AN29" s="1"/>
      <c r="AO29" s="1"/>
      <c r="AP29" s="1"/>
    </row>
    <row r="30" spans="2:42" x14ac:dyDescent="0.75">
      <c r="B30" s="25"/>
      <c r="C30" s="1"/>
      <c r="D30" s="1"/>
      <c r="E30" s="1"/>
      <c r="F30" s="1"/>
      <c r="G30" s="1"/>
      <c r="H30" s="272"/>
      <c r="I30" s="265"/>
      <c r="J30" s="265"/>
      <c r="K30" s="265"/>
      <c r="L30" s="265"/>
      <c r="M30" s="265"/>
      <c r="N30" s="265"/>
      <c r="O30" s="273"/>
      <c r="P30" s="5"/>
      <c r="T30" s="11"/>
      <c r="U30" s="11"/>
      <c r="V30" s="11"/>
      <c r="W30" s="11"/>
      <c r="X30" s="11"/>
      <c r="AE30" s="1"/>
      <c r="AF30" s="1"/>
      <c r="AG30" s="1"/>
      <c r="AH30" s="1"/>
      <c r="AI30" s="1"/>
      <c r="AJ30" s="1"/>
      <c r="AK30" s="1"/>
      <c r="AL30" s="1"/>
      <c r="AM30" s="1"/>
      <c r="AN30" s="1"/>
      <c r="AO30" s="1"/>
      <c r="AP30" s="1"/>
    </row>
    <row r="31" spans="2:42" x14ac:dyDescent="0.75">
      <c r="B31" s="48"/>
      <c r="C31" s="5"/>
      <c r="D31" s="5"/>
      <c r="E31" s="5"/>
      <c r="F31" s="5"/>
      <c r="G31" s="5"/>
      <c r="H31" s="272"/>
      <c r="I31" s="265"/>
      <c r="J31" s="265"/>
      <c r="K31" s="265"/>
      <c r="L31" s="265"/>
      <c r="M31" s="265"/>
      <c r="N31" s="265"/>
      <c r="O31" s="273"/>
      <c r="P31" s="5"/>
      <c r="T31" s="11"/>
      <c r="U31" s="11"/>
      <c r="V31" s="11"/>
      <c r="W31" s="11"/>
      <c r="X31" s="11"/>
      <c r="AE31" s="1"/>
      <c r="AF31" s="1"/>
      <c r="AG31" s="1"/>
      <c r="AH31" s="1"/>
      <c r="AI31" s="1"/>
      <c r="AJ31" s="1"/>
      <c r="AK31" s="1"/>
      <c r="AL31" s="1"/>
      <c r="AM31" s="1"/>
      <c r="AN31" s="1"/>
      <c r="AO31" s="1"/>
      <c r="AP31" s="1"/>
    </row>
    <row r="32" spans="2:42" x14ac:dyDescent="0.75">
      <c r="B32" s="25"/>
      <c r="C32" s="11"/>
      <c r="D32" s="11"/>
      <c r="E32" s="11"/>
      <c r="F32" s="11"/>
      <c r="G32" s="11"/>
      <c r="H32" s="272"/>
      <c r="I32" s="265"/>
      <c r="J32" s="265"/>
      <c r="K32" s="265"/>
      <c r="L32" s="265"/>
      <c r="M32" s="265"/>
      <c r="N32" s="265"/>
      <c r="O32" s="273"/>
      <c r="P32" s="5"/>
      <c r="T32" s="11"/>
      <c r="U32" s="11"/>
      <c r="V32" s="11"/>
      <c r="W32" s="11"/>
      <c r="X32" s="11"/>
      <c r="AE32" s="1"/>
      <c r="AF32" s="1"/>
      <c r="AG32" s="1"/>
      <c r="AH32" s="1"/>
      <c r="AI32" s="1"/>
      <c r="AJ32" s="1"/>
      <c r="AK32" s="1"/>
      <c r="AL32" s="1"/>
      <c r="AM32" s="1"/>
      <c r="AN32" s="1"/>
      <c r="AO32" s="1"/>
      <c r="AP32" s="1"/>
    </row>
    <row r="33" spans="2:42" x14ac:dyDescent="0.75">
      <c r="B33" s="25"/>
      <c r="C33" s="11"/>
      <c r="D33" s="11"/>
      <c r="E33" s="11"/>
      <c r="F33" s="11"/>
      <c r="G33" s="11"/>
      <c r="H33" s="272"/>
      <c r="I33" s="265"/>
      <c r="J33" s="265"/>
      <c r="K33" s="265"/>
      <c r="L33" s="265"/>
      <c r="M33" s="265"/>
      <c r="N33" s="265"/>
      <c r="O33" s="273"/>
      <c r="P33" s="5"/>
      <c r="T33" s="11"/>
      <c r="U33" s="11"/>
      <c r="V33" s="11"/>
      <c r="W33" s="11"/>
      <c r="X33" s="11"/>
      <c r="AE33" s="1"/>
      <c r="AF33" s="1"/>
      <c r="AG33" s="1"/>
      <c r="AH33" s="1"/>
      <c r="AI33" s="1"/>
      <c r="AJ33" s="1"/>
      <c r="AK33" s="1"/>
      <c r="AL33" s="1"/>
      <c r="AM33" s="1"/>
      <c r="AN33" s="1"/>
      <c r="AO33" s="1"/>
      <c r="AP33" s="1"/>
    </row>
    <row r="34" spans="2:42" x14ac:dyDescent="0.75">
      <c r="B34" s="25"/>
      <c r="C34" s="11"/>
      <c r="D34" s="11"/>
      <c r="E34" s="11"/>
      <c r="F34" s="11"/>
      <c r="G34" s="11"/>
      <c r="H34" s="272"/>
      <c r="I34" s="265"/>
      <c r="J34" s="265"/>
      <c r="K34" s="265"/>
      <c r="L34" s="265"/>
      <c r="M34" s="265"/>
      <c r="N34" s="265"/>
      <c r="O34" s="273"/>
      <c r="P34" s="5"/>
      <c r="T34" s="11"/>
      <c r="U34" s="11"/>
      <c r="V34" s="11"/>
      <c r="W34" s="11"/>
      <c r="X34" s="11"/>
      <c r="AE34" s="1"/>
      <c r="AF34" s="1"/>
      <c r="AG34" s="1"/>
      <c r="AH34" s="1"/>
      <c r="AI34" s="1"/>
      <c r="AJ34" s="1"/>
      <c r="AK34" s="1"/>
      <c r="AL34" s="1"/>
      <c r="AM34" s="1"/>
      <c r="AN34" s="1"/>
      <c r="AO34" s="1"/>
      <c r="AP34" s="1"/>
    </row>
    <row r="35" spans="2:42" x14ac:dyDescent="0.75">
      <c r="B35" s="25"/>
      <c r="C35" s="5"/>
      <c r="D35" s="5"/>
      <c r="E35" s="5"/>
      <c r="F35" s="5"/>
      <c r="G35" s="5"/>
      <c r="H35" s="25"/>
      <c r="I35" s="1"/>
      <c r="J35" s="1"/>
      <c r="K35" s="1"/>
      <c r="L35" s="1"/>
      <c r="O35" s="26"/>
      <c r="T35" s="11"/>
      <c r="U35" s="11"/>
      <c r="V35" s="11"/>
      <c r="W35" s="11"/>
      <c r="X35" s="11"/>
      <c r="AE35" s="1"/>
      <c r="AF35" s="1"/>
      <c r="AG35" s="1"/>
      <c r="AH35" s="1"/>
      <c r="AI35" s="1"/>
      <c r="AJ35" s="1"/>
      <c r="AK35" s="1"/>
      <c r="AL35" s="1"/>
      <c r="AM35" s="1"/>
      <c r="AN35" s="1"/>
      <c r="AO35" s="1"/>
      <c r="AP35" s="1"/>
    </row>
    <row r="36" spans="2:42" x14ac:dyDescent="0.75">
      <c r="B36" s="25"/>
      <c r="C36" s="5"/>
      <c r="D36" s="5"/>
      <c r="E36" s="5"/>
      <c r="F36" s="5"/>
      <c r="G36" s="5"/>
      <c r="H36" s="54" t="s">
        <v>76</v>
      </c>
      <c r="I36" s="11"/>
      <c r="J36" s="11"/>
      <c r="K36" s="11"/>
      <c r="L36" s="11"/>
      <c r="M36" s="11"/>
      <c r="N36" s="11"/>
      <c r="O36" s="51"/>
      <c r="P36" s="11"/>
      <c r="T36" s="11"/>
      <c r="U36" s="11"/>
      <c r="V36" s="11"/>
      <c r="W36" s="11"/>
      <c r="X36" s="11"/>
      <c r="AE36" s="1"/>
      <c r="AF36" s="1"/>
      <c r="AG36" s="1"/>
      <c r="AH36" s="1"/>
      <c r="AI36" s="1"/>
      <c r="AJ36" s="1"/>
      <c r="AK36" s="1"/>
      <c r="AL36" s="1"/>
      <c r="AM36" s="1"/>
      <c r="AN36" s="1"/>
      <c r="AO36" s="1"/>
      <c r="AP36" s="1"/>
    </row>
    <row r="37" spans="2:42" x14ac:dyDescent="0.75">
      <c r="B37" s="25"/>
      <c r="C37" s="5"/>
      <c r="D37" s="5"/>
      <c r="E37" s="5"/>
      <c r="F37" s="5"/>
      <c r="G37" s="5"/>
      <c r="H37" s="30" t="s">
        <v>441</v>
      </c>
      <c r="I37" s="11"/>
      <c r="J37" s="11"/>
      <c r="K37" s="11"/>
      <c r="L37" s="11"/>
      <c r="M37" s="11"/>
      <c r="N37" s="11"/>
      <c r="O37" s="51"/>
      <c r="P37" s="11"/>
      <c r="T37" s="11"/>
      <c r="U37" s="11"/>
      <c r="V37" s="11"/>
      <c r="W37" s="11"/>
      <c r="X37" s="11"/>
      <c r="AE37" s="1"/>
      <c r="AF37" s="1"/>
      <c r="AG37" s="1"/>
      <c r="AH37" s="1"/>
      <c r="AI37" s="1"/>
      <c r="AJ37" s="1"/>
      <c r="AK37" s="1"/>
      <c r="AL37" s="1"/>
      <c r="AM37" s="1"/>
      <c r="AN37" s="1"/>
      <c r="AO37" s="1"/>
      <c r="AP37" s="1"/>
    </row>
    <row r="38" spans="2:42" x14ac:dyDescent="0.75">
      <c r="B38" s="25"/>
      <c r="C38" s="5"/>
      <c r="D38" s="5"/>
      <c r="E38" s="5"/>
      <c r="F38" s="5"/>
      <c r="G38" s="5"/>
      <c r="H38" s="109" t="s">
        <v>915</v>
      </c>
      <c r="I38" s="236"/>
      <c r="J38" s="236"/>
      <c r="K38" s="236"/>
      <c r="L38" s="236"/>
      <c r="M38" s="236"/>
      <c r="N38" s="236"/>
      <c r="O38" s="237"/>
      <c r="T38" s="11"/>
      <c r="U38" s="11"/>
      <c r="V38" s="11"/>
      <c r="W38" s="11"/>
      <c r="X38" s="11"/>
      <c r="AE38" s="1"/>
      <c r="AF38" s="1"/>
      <c r="AG38" s="1"/>
      <c r="AH38" s="1"/>
      <c r="AI38" s="1"/>
      <c r="AJ38" s="1"/>
      <c r="AK38" s="1"/>
      <c r="AL38" s="1"/>
      <c r="AM38" s="1"/>
      <c r="AN38" s="1"/>
      <c r="AO38" s="1"/>
      <c r="AP38" s="1"/>
    </row>
    <row r="39" spans="2:42" x14ac:dyDescent="0.75">
      <c r="B39" s="25"/>
      <c r="C39" s="5"/>
      <c r="D39" s="5"/>
      <c r="E39" s="5"/>
      <c r="F39" s="5"/>
      <c r="G39" s="5"/>
      <c r="H39" s="235"/>
      <c r="I39" s="236"/>
      <c r="J39" s="236"/>
      <c r="K39" s="236"/>
      <c r="L39" s="236"/>
      <c r="M39" s="236"/>
      <c r="N39" s="236"/>
      <c r="O39" s="237"/>
      <c r="T39" s="11"/>
      <c r="U39" s="11"/>
      <c r="V39" s="11"/>
      <c r="W39" s="11"/>
      <c r="X39" s="11"/>
      <c r="AE39" s="1"/>
      <c r="AF39" s="1"/>
      <c r="AG39" s="1"/>
      <c r="AH39" s="1"/>
      <c r="AI39" s="1"/>
      <c r="AJ39" s="1"/>
      <c r="AK39" s="1"/>
      <c r="AL39" s="1"/>
      <c r="AM39" s="1"/>
      <c r="AN39" s="1"/>
      <c r="AO39" s="1"/>
      <c r="AP39" s="1"/>
    </row>
    <row r="40" spans="2:42" x14ac:dyDescent="0.75">
      <c r="B40" s="25"/>
      <c r="C40" s="5"/>
      <c r="D40" s="5"/>
      <c r="E40" s="5"/>
      <c r="F40" s="5"/>
      <c r="G40" s="5"/>
      <c r="H40" s="235"/>
      <c r="I40" s="236"/>
      <c r="J40" s="236"/>
      <c r="K40" s="236"/>
      <c r="L40" s="236"/>
      <c r="M40" s="236"/>
      <c r="N40" s="236"/>
      <c r="O40" s="237"/>
      <c r="T40" s="11"/>
      <c r="U40" s="11"/>
      <c r="V40" s="11"/>
      <c r="W40" s="11"/>
      <c r="X40" s="11"/>
      <c r="AE40" s="1"/>
      <c r="AF40" s="1"/>
      <c r="AG40" s="1"/>
      <c r="AH40" s="1"/>
      <c r="AI40" s="1"/>
      <c r="AJ40" s="1"/>
      <c r="AK40" s="1"/>
      <c r="AL40" s="1"/>
      <c r="AM40" s="1"/>
      <c r="AN40" s="1"/>
      <c r="AO40" s="1"/>
      <c r="AP40" s="1"/>
    </row>
    <row r="41" spans="2:42" x14ac:dyDescent="0.75">
      <c r="B41" s="25"/>
      <c r="C41" s="5"/>
      <c r="D41" s="5"/>
      <c r="E41" s="5"/>
      <c r="F41" s="5"/>
      <c r="G41" s="5"/>
      <c r="H41" s="235"/>
      <c r="I41" s="236"/>
      <c r="J41" s="236"/>
      <c r="K41" s="236"/>
      <c r="L41" s="236"/>
      <c r="M41" s="236"/>
      <c r="N41" s="236"/>
      <c r="O41" s="237"/>
      <c r="T41" s="11"/>
      <c r="U41" s="11"/>
      <c r="V41" s="11"/>
      <c r="W41" s="11"/>
      <c r="X41" s="11"/>
      <c r="AE41" s="1"/>
      <c r="AF41" s="1"/>
      <c r="AG41" s="1"/>
      <c r="AH41" s="1"/>
      <c r="AI41" s="1"/>
      <c r="AJ41" s="1"/>
      <c r="AK41" s="1"/>
      <c r="AL41" s="1"/>
      <c r="AM41" s="1"/>
      <c r="AN41" s="1"/>
      <c r="AO41" s="1"/>
      <c r="AP41" s="1"/>
    </row>
    <row r="42" spans="2:42" x14ac:dyDescent="0.75">
      <c r="B42" s="25"/>
      <c r="C42" s="5"/>
      <c r="D42" s="5"/>
      <c r="E42" s="5"/>
      <c r="F42" s="5"/>
      <c r="G42" s="5"/>
      <c r="H42" s="235"/>
      <c r="I42" s="236"/>
      <c r="J42" s="236"/>
      <c r="K42" s="236"/>
      <c r="L42" s="236"/>
      <c r="M42" s="236"/>
      <c r="N42" s="236"/>
      <c r="O42" s="237"/>
      <c r="P42" s="5"/>
      <c r="T42" s="11"/>
      <c r="U42" s="11"/>
      <c r="V42" s="11"/>
      <c r="W42" s="11"/>
      <c r="X42" s="11"/>
      <c r="AE42" s="1"/>
      <c r="AF42" s="1"/>
      <c r="AG42" s="1"/>
      <c r="AH42" s="1"/>
      <c r="AI42" s="1"/>
      <c r="AJ42" s="1"/>
      <c r="AK42" s="1"/>
      <c r="AL42" s="1"/>
      <c r="AM42" s="1"/>
      <c r="AN42" s="1"/>
      <c r="AO42" s="1"/>
      <c r="AP42" s="1"/>
    </row>
    <row r="43" spans="2:42" x14ac:dyDescent="0.75">
      <c r="B43" s="25"/>
      <c r="C43" s="5"/>
      <c r="D43" s="5"/>
      <c r="E43" s="5"/>
      <c r="F43" s="5"/>
      <c r="G43" s="5"/>
      <c r="H43" s="235"/>
      <c r="I43" s="236"/>
      <c r="J43" s="236"/>
      <c r="K43" s="236"/>
      <c r="L43" s="236"/>
      <c r="M43" s="236"/>
      <c r="N43" s="236"/>
      <c r="O43" s="237"/>
      <c r="P43" s="5"/>
      <c r="T43" s="11"/>
      <c r="U43" s="11"/>
      <c r="V43" s="11"/>
      <c r="W43" s="11"/>
      <c r="X43" s="11"/>
      <c r="AE43" s="1"/>
      <c r="AF43" s="1"/>
      <c r="AG43" s="1"/>
      <c r="AH43" s="1"/>
      <c r="AI43" s="1"/>
      <c r="AJ43" s="1"/>
      <c r="AK43" s="1"/>
      <c r="AL43" s="1"/>
      <c r="AM43" s="1"/>
      <c r="AN43" s="1"/>
      <c r="AO43" s="1"/>
      <c r="AP43" s="1"/>
    </row>
    <row r="44" spans="2:42" x14ac:dyDescent="0.75">
      <c r="B44" s="25"/>
      <c r="C44" s="5"/>
      <c r="D44" s="5"/>
      <c r="E44" s="5"/>
      <c r="F44" s="5"/>
      <c r="G44" s="5"/>
      <c r="H44" s="235"/>
      <c r="I44" s="236"/>
      <c r="J44" s="236"/>
      <c r="K44" s="236"/>
      <c r="L44" s="236"/>
      <c r="M44" s="236"/>
      <c r="N44" s="236"/>
      <c r="O44" s="237"/>
      <c r="T44" s="11"/>
      <c r="U44" s="11"/>
      <c r="V44" s="11"/>
      <c r="W44" s="11"/>
      <c r="X44" s="11"/>
      <c r="AE44" s="1"/>
      <c r="AF44" s="1"/>
      <c r="AG44" s="1"/>
      <c r="AH44" s="1"/>
      <c r="AI44" s="1"/>
      <c r="AJ44" s="1"/>
      <c r="AK44" s="1"/>
      <c r="AL44" s="1"/>
      <c r="AM44" s="1"/>
      <c r="AN44" s="1"/>
      <c r="AO44" s="1"/>
      <c r="AP44" s="1"/>
    </row>
    <row r="45" spans="2:42" x14ac:dyDescent="0.75">
      <c r="B45" s="27"/>
      <c r="C45" s="106"/>
      <c r="D45" s="106"/>
      <c r="E45" s="106"/>
      <c r="F45" s="106"/>
      <c r="G45" s="106"/>
      <c r="H45" s="110"/>
      <c r="I45" s="106"/>
      <c r="J45" s="106"/>
      <c r="K45" s="106"/>
      <c r="L45" s="106"/>
      <c r="M45" s="28"/>
      <c r="N45" s="28"/>
      <c r="O45" s="29"/>
      <c r="T45" s="11"/>
      <c r="U45" s="11"/>
      <c r="V45" s="11"/>
      <c r="W45" s="11"/>
      <c r="X45" s="11"/>
      <c r="AE45" s="1"/>
      <c r="AF45" s="1"/>
      <c r="AG45" s="1"/>
      <c r="AH45" s="1"/>
      <c r="AI45" s="1"/>
      <c r="AJ45" s="1"/>
      <c r="AK45" s="1"/>
      <c r="AL45" s="1"/>
      <c r="AM45" s="1"/>
      <c r="AN45" s="1"/>
      <c r="AO45" s="1"/>
      <c r="AP45" s="1"/>
    </row>
    <row r="46" spans="2:42" x14ac:dyDescent="0.75">
      <c r="B46" s="5"/>
      <c r="C46" s="5"/>
      <c r="D46" s="5"/>
      <c r="E46" s="5"/>
      <c r="F46" s="5"/>
      <c r="G46" s="5"/>
      <c r="H46" s="5"/>
      <c r="I46" s="5"/>
      <c r="J46" s="5"/>
      <c r="K46" s="5"/>
      <c r="L46" s="5"/>
      <c r="M46" s="11"/>
      <c r="N46" s="11"/>
      <c r="O46" s="11"/>
      <c r="P46" s="11"/>
      <c r="Q46" s="11"/>
      <c r="R46" s="11"/>
      <c r="S46" s="11"/>
      <c r="T46" s="11"/>
      <c r="U46" s="11"/>
      <c r="V46" s="11"/>
      <c r="W46" s="11"/>
      <c r="X46" s="11"/>
      <c r="AE46" s="1"/>
      <c r="AF46" s="1"/>
      <c r="AG46" s="1"/>
      <c r="AH46" s="1"/>
      <c r="AI46" s="1"/>
      <c r="AJ46" s="1"/>
      <c r="AK46" s="1"/>
      <c r="AL46" s="1"/>
      <c r="AM46" s="1"/>
      <c r="AN46" s="1"/>
      <c r="AO46" s="1"/>
      <c r="AP46" s="1"/>
    </row>
    <row r="47" spans="2:42" ht="14.75" customHeight="1" x14ac:dyDescent="0.75">
      <c r="B47" s="5"/>
      <c r="C47" s="5"/>
      <c r="D47" s="5"/>
      <c r="E47" s="5"/>
      <c r="F47" s="5"/>
      <c r="G47" s="5"/>
      <c r="H47" s="5"/>
      <c r="I47" s="5"/>
      <c r="J47" s="5"/>
      <c r="K47" s="5"/>
      <c r="L47" s="5"/>
      <c r="M47" s="11"/>
      <c r="N47" s="11"/>
      <c r="O47" s="11"/>
      <c r="P47" s="11"/>
      <c r="Q47" s="11"/>
      <c r="R47" s="11"/>
      <c r="S47" s="11"/>
      <c r="T47" s="11"/>
      <c r="U47" s="11"/>
      <c r="V47" s="11"/>
      <c r="W47" s="11"/>
      <c r="X47" s="11"/>
      <c r="AE47" s="1"/>
      <c r="AF47" s="1"/>
      <c r="AG47" s="1"/>
      <c r="AH47" s="1"/>
      <c r="AI47" s="1"/>
      <c r="AJ47" s="1"/>
      <c r="AK47" s="1"/>
      <c r="AL47" s="1"/>
      <c r="AM47" s="1"/>
      <c r="AN47" s="1"/>
      <c r="AO47" s="1"/>
      <c r="AP47" s="1"/>
    </row>
    <row r="48" spans="2:42" x14ac:dyDescent="0.75">
      <c r="B48" s="11"/>
      <c r="C48" s="11"/>
      <c r="D48" s="11"/>
      <c r="E48" s="11"/>
      <c r="F48" s="11"/>
      <c r="G48" s="11"/>
      <c r="H48" s="11"/>
      <c r="I48" s="11"/>
      <c r="J48" s="11"/>
      <c r="K48" s="11"/>
      <c r="L48" s="293" t="s">
        <v>194</v>
      </c>
      <c r="M48" s="293"/>
      <c r="N48" s="293"/>
      <c r="O48" s="293"/>
      <c r="P48" s="293"/>
      <c r="Q48" s="293"/>
      <c r="R48" s="293"/>
      <c r="S48" s="293"/>
      <c r="T48" s="11"/>
      <c r="U48" s="11"/>
      <c r="V48" s="11"/>
      <c r="W48" s="11"/>
      <c r="X48" s="11"/>
      <c r="AE48" s="1"/>
      <c r="AF48" s="1"/>
      <c r="AG48" s="1"/>
      <c r="AH48" s="1"/>
      <c r="AI48" s="1"/>
      <c r="AJ48" s="1"/>
      <c r="AK48" s="1"/>
      <c r="AL48" s="1"/>
      <c r="AM48" s="1"/>
      <c r="AN48" s="1"/>
      <c r="AO48" s="1"/>
      <c r="AP48" s="1"/>
    </row>
    <row r="49" spans="2:42" x14ac:dyDescent="0.75">
      <c r="B49" s="1"/>
      <c r="C49" s="1"/>
      <c r="D49" s="1"/>
      <c r="E49" s="1"/>
      <c r="F49" s="1"/>
      <c r="G49" s="1"/>
      <c r="H49" s="1"/>
      <c r="I49" s="1"/>
      <c r="J49" s="1"/>
      <c r="K49" s="1"/>
      <c r="L49" s="293" t="s">
        <v>740</v>
      </c>
      <c r="M49" s="293"/>
      <c r="N49" s="293"/>
      <c r="O49" s="293"/>
      <c r="P49" s="293"/>
      <c r="Q49" s="293" t="s">
        <v>741</v>
      </c>
      <c r="R49" s="293"/>
      <c r="S49" s="293"/>
      <c r="AE49" s="1"/>
      <c r="AF49" s="1"/>
      <c r="AG49" s="1"/>
      <c r="AH49" s="1"/>
      <c r="AI49" s="1"/>
      <c r="AJ49" s="1"/>
      <c r="AK49" s="1"/>
      <c r="AL49" s="1"/>
      <c r="AM49" s="1"/>
      <c r="AN49" s="1"/>
      <c r="AO49" s="1"/>
      <c r="AP49" s="1"/>
    </row>
    <row r="50" spans="2:42" ht="14.75" customHeight="1" x14ac:dyDescent="0.75">
      <c r="B50" s="446" t="s">
        <v>742</v>
      </c>
      <c r="C50" s="447"/>
      <c r="D50" s="447"/>
      <c r="E50" s="447"/>
      <c r="F50" s="448"/>
      <c r="G50" s="136" t="s">
        <v>1072</v>
      </c>
      <c r="H50" s="445" t="s">
        <v>1071</v>
      </c>
      <c r="I50" s="437"/>
      <c r="J50" s="449" t="s">
        <v>1042</v>
      </c>
      <c r="K50" s="449"/>
      <c r="L50" s="404" t="s">
        <v>497</v>
      </c>
      <c r="M50" s="404" t="s">
        <v>298</v>
      </c>
      <c r="N50" s="404" t="s">
        <v>745</v>
      </c>
      <c r="O50" s="404" t="s">
        <v>299</v>
      </c>
      <c r="P50" s="404" t="s">
        <v>725</v>
      </c>
      <c r="Q50" s="404" t="s">
        <v>300</v>
      </c>
      <c r="R50" s="404" t="s">
        <v>301</v>
      </c>
      <c r="S50" s="404" t="s">
        <v>124</v>
      </c>
    </row>
    <row r="51" spans="2:42" ht="59" x14ac:dyDescent="0.75">
      <c r="B51" s="77" t="s">
        <v>288</v>
      </c>
      <c r="C51" s="150" t="s">
        <v>518</v>
      </c>
      <c r="D51" s="85" t="s">
        <v>306</v>
      </c>
      <c r="E51" s="85" t="s">
        <v>719</v>
      </c>
      <c r="F51" s="85" t="s">
        <v>497</v>
      </c>
      <c r="G51" s="247" t="s">
        <v>284</v>
      </c>
      <c r="H51" s="88" t="s">
        <v>314</v>
      </c>
      <c r="I51" s="88" t="s">
        <v>289</v>
      </c>
      <c r="J51" s="89" t="s">
        <v>31</v>
      </c>
      <c r="K51" s="89" t="s">
        <v>30</v>
      </c>
      <c r="L51" s="404"/>
      <c r="M51" s="404"/>
      <c r="N51" s="404"/>
      <c r="O51" s="404"/>
      <c r="P51" s="404"/>
      <c r="Q51" s="404"/>
      <c r="R51" s="404"/>
      <c r="S51" s="404"/>
      <c r="AE51" s="137" t="s">
        <v>286</v>
      </c>
      <c r="AF51" s="137" t="s">
        <v>160</v>
      </c>
      <c r="AG51" s="137" t="s">
        <v>161</v>
      </c>
      <c r="AH51" s="103" t="s">
        <v>739</v>
      </c>
      <c r="AI51" s="103" t="s">
        <v>140</v>
      </c>
      <c r="AJ51" s="103" t="s">
        <v>721</v>
      </c>
      <c r="AK51" s="103" t="s">
        <v>722</v>
      </c>
      <c r="AL51" s="137" t="s">
        <v>141</v>
      </c>
      <c r="AM51" s="137" t="s">
        <v>142</v>
      </c>
      <c r="AN51" s="137" t="s">
        <v>143</v>
      </c>
      <c r="AO51" s="137" t="s">
        <v>63</v>
      </c>
      <c r="AP51" s="137" t="s">
        <v>62</v>
      </c>
    </row>
    <row r="52" spans="2:42" x14ac:dyDescent="0.75">
      <c r="B52" s="52" t="s">
        <v>1226</v>
      </c>
      <c r="C52" s="52">
        <v>300</v>
      </c>
      <c r="D52" s="125">
        <v>0.2</v>
      </c>
      <c r="E52" s="125"/>
      <c r="F52" s="131" t="s">
        <v>498</v>
      </c>
      <c r="G52" s="92">
        <v>5</v>
      </c>
      <c r="H52" s="19"/>
      <c r="I52" s="19"/>
      <c r="J52" s="93"/>
      <c r="K52" s="93"/>
      <c r="L52" s="122" t="str">
        <f>IF(F52="","",F52)</f>
        <v>Enero</v>
      </c>
      <c r="M52" s="78">
        <f>AJ52</f>
        <v>300</v>
      </c>
      <c r="N52" s="78">
        <f>AK52</f>
        <v>0</v>
      </c>
      <c r="O52" s="78">
        <f>AI52</f>
        <v>1200</v>
      </c>
      <c r="P52" s="166" t="str">
        <f>AH52</f>
        <v>Medición</v>
      </c>
      <c r="Q52" s="166">
        <f>AP52</f>
        <v>5.7062990384944981E-3</v>
      </c>
      <c r="R52" s="170">
        <f>AO52</f>
        <v>5.7062990384944973E-3</v>
      </c>
      <c r="S52" s="78">
        <f>Q52+R52*Hoja1!$C$19</f>
        <v>0.16548267211634043</v>
      </c>
      <c r="AE52" s="143" t="str">
        <f t="shared" ref="AE52:AE83" si="0">B52</f>
        <v>BKR-001</v>
      </c>
      <c r="AF52" s="149">
        <f t="shared" ref="AF52:AF83" si="1">G52*C52</f>
        <v>1500</v>
      </c>
      <c r="AG52" s="148">
        <f>IF(I52="X",H52*C52*205/1000000,0)</f>
        <v>0</v>
      </c>
      <c r="AH52" s="148" t="str">
        <f>IF(AF52&lt;&gt;0,"Medición","Factor de Emisión")</f>
        <v>Medición</v>
      </c>
      <c r="AI52" s="143">
        <f>IF(AF52&lt;&gt;0,AF52,AG52)*(1-D52-E52)</f>
        <v>1200</v>
      </c>
      <c r="AJ52" s="143">
        <f>IF(AF52&lt;&gt;0,AF52,AG52)*(D52)</f>
        <v>300</v>
      </c>
      <c r="AK52" s="143">
        <f>IF(AF52&lt;&gt;0,AF52,AG52)*(E52)</f>
        <v>0</v>
      </c>
      <c r="AL52" s="149">
        <f>AI52*(0.3048^3)</f>
        <v>33.980215910400005</v>
      </c>
      <c r="AM52" s="148">
        <f>IF(J52="",AL52*'Fraccion masica'!$AB$36,J52*AL52)</f>
        <v>8.4073808396881908</v>
      </c>
      <c r="AN52" s="143">
        <f>IF(K52="",AL52*'Fraccion masica'!$AB$35,K52*AL52)</f>
        <v>3.0641760660894932</v>
      </c>
      <c r="AO52" s="149">
        <f>IFERROR(AM52*Hoja1!$C$24/Hoja1!$C$25/Hoja1!$C$26*16.04/1000000,0)</f>
        <v>5.7062990384944973E-3</v>
      </c>
      <c r="AP52" s="148">
        <f>IFERROR(AN52*Hoja1!$C$24/Hoja1!$C$25/Hoja1!$C$26*44.01/1000000,0)</f>
        <v>5.7062990384944981E-3</v>
      </c>
    </row>
    <row r="53" spans="2:42" x14ac:dyDescent="0.75">
      <c r="B53" s="52" t="s">
        <v>1226</v>
      </c>
      <c r="C53" s="52">
        <v>300</v>
      </c>
      <c r="D53" s="125">
        <v>0.2</v>
      </c>
      <c r="E53" s="125"/>
      <c r="F53" s="131" t="s">
        <v>499</v>
      </c>
      <c r="G53" s="92">
        <v>5</v>
      </c>
      <c r="H53" s="14"/>
      <c r="I53" s="19"/>
      <c r="J53" s="93"/>
      <c r="K53" s="93"/>
      <c r="L53" s="122" t="str">
        <f t="shared" ref="L53:L116" si="2">IF(F53="","",F53)</f>
        <v>Febrero</v>
      </c>
      <c r="M53" s="78">
        <f t="shared" ref="M53:M116" si="3">AJ53</f>
        <v>300</v>
      </c>
      <c r="N53" s="78">
        <f t="shared" ref="N53:N116" si="4">AK53</f>
        <v>0</v>
      </c>
      <c r="O53" s="78">
        <f t="shared" ref="O53:O116" si="5">AI53</f>
        <v>1200</v>
      </c>
      <c r="P53" s="166" t="str">
        <f t="shared" ref="P53:P116" si="6">AH53</f>
        <v>Medición</v>
      </c>
      <c r="Q53" s="166">
        <f t="shared" ref="Q53:Q116" si="7">AP53</f>
        <v>5.7062990384944981E-3</v>
      </c>
      <c r="R53" s="170">
        <f t="shared" ref="R53:R116" si="8">AO53</f>
        <v>5.7062990384944973E-3</v>
      </c>
      <c r="S53" s="78">
        <f>Q53+R53*Hoja1!$C$19</f>
        <v>0.16548267211634043</v>
      </c>
      <c r="AE53" s="143" t="str">
        <f t="shared" si="0"/>
        <v>BKR-001</v>
      </c>
      <c r="AF53" s="149">
        <f t="shared" si="1"/>
        <v>1500</v>
      </c>
      <c r="AG53" s="148">
        <f t="shared" ref="AG53:AG116" si="9">IF(I53="X",H53*C53*205/1000000,0)</f>
        <v>0</v>
      </c>
      <c r="AH53" s="148" t="str">
        <f t="shared" ref="AH53:AH116" si="10">IF(AF53&lt;&gt;0,"Medición","Factor de Emisión")</f>
        <v>Medición</v>
      </c>
      <c r="AI53" s="143">
        <f t="shared" ref="AI53:AI116" si="11">IF(AF53&lt;&gt;0,AF53,AG53)*(1-D53-E53)</f>
        <v>1200</v>
      </c>
      <c r="AJ53" s="143">
        <f t="shared" ref="AJ53:AJ116" si="12">IF(AF53&lt;&gt;0,AF53,AG53)*(D53)</f>
        <v>300</v>
      </c>
      <c r="AK53" s="143">
        <f t="shared" ref="AK53:AK116" si="13">IF(AF53&lt;&gt;0,AF53,AG53)*(E53)</f>
        <v>0</v>
      </c>
      <c r="AL53" s="149">
        <f t="shared" ref="AL53:AL116" si="14">AI53*(0.3048^3)</f>
        <v>33.980215910400005</v>
      </c>
      <c r="AM53" s="148">
        <f>IF(J53="",AL53*'Fraccion masica'!$AB$36,J53*AL53)</f>
        <v>8.4073808396881908</v>
      </c>
      <c r="AN53" s="143">
        <f>IF(K53="",AL53*'Fraccion masica'!$AB$35,K53*AL53)</f>
        <v>3.0641760660894932</v>
      </c>
      <c r="AO53" s="149">
        <f>IFERROR(AM53*Hoja1!$C$24/Hoja1!$C$25/Hoja1!$C$26*16.04/1000000,0)</f>
        <v>5.7062990384944973E-3</v>
      </c>
      <c r="AP53" s="148">
        <f>IFERROR(AN53*Hoja1!$C$24/Hoja1!$C$25/Hoja1!$C$26*44.01/1000000,0)</f>
        <v>5.7062990384944981E-3</v>
      </c>
    </row>
    <row r="54" spans="2:42" x14ac:dyDescent="0.75">
      <c r="B54" s="52" t="s">
        <v>1226</v>
      </c>
      <c r="C54" s="52">
        <v>300</v>
      </c>
      <c r="D54" s="125">
        <v>0.2</v>
      </c>
      <c r="E54" s="125"/>
      <c r="F54" s="131" t="s">
        <v>500</v>
      </c>
      <c r="G54" s="92">
        <v>5</v>
      </c>
      <c r="H54" s="14"/>
      <c r="I54" s="19"/>
      <c r="J54" s="93"/>
      <c r="K54" s="93"/>
      <c r="L54" s="122" t="str">
        <f t="shared" si="2"/>
        <v>Marzo</v>
      </c>
      <c r="M54" s="78">
        <f t="shared" si="3"/>
        <v>300</v>
      </c>
      <c r="N54" s="78">
        <f t="shared" si="4"/>
        <v>0</v>
      </c>
      <c r="O54" s="78">
        <f t="shared" si="5"/>
        <v>1200</v>
      </c>
      <c r="P54" s="166" t="str">
        <f t="shared" si="6"/>
        <v>Medición</v>
      </c>
      <c r="Q54" s="166">
        <f t="shared" si="7"/>
        <v>5.7062990384944981E-3</v>
      </c>
      <c r="R54" s="170">
        <f t="shared" si="8"/>
        <v>5.7062990384944973E-3</v>
      </c>
      <c r="S54" s="78">
        <f>Q54+R54*Hoja1!$C$19</f>
        <v>0.16548267211634043</v>
      </c>
      <c r="AE54" s="143" t="str">
        <f t="shared" si="0"/>
        <v>BKR-001</v>
      </c>
      <c r="AF54" s="149">
        <f t="shared" si="1"/>
        <v>1500</v>
      </c>
      <c r="AG54" s="148">
        <f t="shared" si="9"/>
        <v>0</v>
      </c>
      <c r="AH54" s="148" t="str">
        <f t="shared" si="10"/>
        <v>Medición</v>
      </c>
      <c r="AI54" s="143">
        <f t="shared" si="11"/>
        <v>1200</v>
      </c>
      <c r="AJ54" s="143">
        <f t="shared" si="12"/>
        <v>300</v>
      </c>
      <c r="AK54" s="143">
        <f t="shared" si="13"/>
        <v>0</v>
      </c>
      <c r="AL54" s="149">
        <f t="shared" si="14"/>
        <v>33.980215910400005</v>
      </c>
      <c r="AM54" s="148">
        <f>IF(J54="",AL54*'Fraccion masica'!$AB$36,J54*AL54)</f>
        <v>8.4073808396881908</v>
      </c>
      <c r="AN54" s="143">
        <f>IF(K54="",AL54*'Fraccion masica'!$AB$35,K54*AL54)</f>
        <v>3.0641760660894932</v>
      </c>
      <c r="AO54" s="149">
        <f>IFERROR(AM54*Hoja1!$C$24/Hoja1!$C$25/Hoja1!$C$26*16.04/1000000,0)</f>
        <v>5.7062990384944973E-3</v>
      </c>
      <c r="AP54" s="148">
        <f>IFERROR(AN54*Hoja1!$C$24/Hoja1!$C$25/Hoja1!$C$26*44.01/1000000,0)</f>
        <v>5.7062990384944981E-3</v>
      </c>
    </row>
    <row r="55" spans="2:42" x14ac:dyDescent="0.75">
      <c r="B55" s="52" t="s">
        <v>1226</v>
      </c>
      <c r="C55" s="52">
        <v>300</v>
      </c>
      <c r="D55" s="125">
        <v>0.2</v>
      </c>
      <c r="E55" s="125"/>
      <c r="F55" s="131" t="s">
        <v>501</v>
      </c>
      <c r="G55" s="92">
        <v>5</v>
      </c>
      <c r="H55" s="14"/>
      <c r="I55" s="19"/>
      <c r="J55" s="93"/>
      <c r="K55" s="93"/>
      <c r="L55" s="122" t="str">
        <f t="shared" si="2"/>
        <v>Abril</v>
      </c>
      <c r="M55" s="78">
        <f t="shared" si="3"/>
        <v>300</v>
      </c>
      <c r="N55" s="78">
        <f t="shared" si="4"/>
        <v>0</v>
      </c>
      <c r="O55" s="78">
        <f t="shared" si="5"/>
        <v>1200</v>
      </c>
      <c r="P55" s="166" t="str">
        <f t="shared" si="6"/>
        <v>Medición</v>
      </c>
      <c r="Q55" s="166">
        <f t="shared" si="7"/>
        <v>5.7062990384944981E-3</v>
      </c>
      <c r="R55" s="170">
        <f t="shared" si="8"/>
        <v>5.7062990384944973E-3</v>
      </c>
      <c r="S55" s="78">
        <f>Q55+R55*Hoja1!$C$19</f>
        <v>0.16548267211634043</v>
      </c>
      <c r="AE55" s="143" t="str">
        <f t="shared" si="0"/>
        <v>BKR-001</v>
      </c>
      <c r="AF55" s="149">
        <f t="shared" si="1"/>
        <v>1500</v>
      </c>
      <c r="AG55" s="148">
        <f t="shared" si="9"/>
        <v>0</v>
      </c>
      <c r="AH55" s="148" t="str">
        <f t="shared" si="10"/>
        <v>Medición</v>
      </c>
      <c r="AI55" s="143">
        <f t="shared" si="11"/>
        <v>1200</v>
      </c>
      <c r="AJ55" s="143">
        <f t="shared" si="12"/>
        <v>300</v>
      </c>
      <c r="AK55" s="143">
        <f t="shared" si="13"/>
        <v>0</v>
      </c>
      <c r="AL55" s="149">
        <f t="shared" si="14"/>
        <v>33.980215910400005</v>
      </c>
      <c r="AM55" s="148">
        <f>IF(J55="",AL55*'Fraccion masica'!$AB$36,J55*AL55)</f>
        <v>8.4073808396881908</v>
      </c>
      <c r="AN55" s="143">
        <f>IF(K55="",AL55*'Fraccion masica'!$AB$35,K55*AL55)</f>
        <v>3.0641760660894932</v>
      </c>
      <c r="AO55" s="149">
        <f>IFERROR(AM55*Hoja1!$C$24/Hoja1!$C$25/Hoja1!$C$26*16.04/1000000,0)</f>
        <v>5.7062990384944973E-3</v>
      </c>
      <c r="AP55" s="148">
        <f>IFERROR(AN55*Hoja1!$C$24/Hoja1!$C$25/Hoja1!$C$26*44.01/1000000,0)</f>
        <v>5.7062990384944981E-3</v>
      </c>
    </row>
    <row r="56" spans="2:42" x14ac:dyDescent="0.75">
      <c r="B56" s="52" t="s">
        <v>1226</v>
      </c>
      <c r="C56" s="52">
        <v>300</v>
      </c>
      <c r="D56" s="125">
        <v>0.2</v>
      </c>
      <c r="E56" s="125">
        <v>0.3</v>
      </c>
      <c r="F56" s="131" t="s">
        <v>502</v>
      </c>
      <c r="G56" s="92"/>
      <c r="H56" s="14">
        <v>100</v>
      </c>
      <c r="I56" s="19" t="s">
        <v>46</v>
      </c>
      <c r="J56" s="93"/>
      <c r="K56" s="93"/>
      <c r="L56" s="122" t="str">
        <f t="shared" si="2"/>
        <v>Mayo</v>
      </c>
      <c r="M56" s="78">
        <f t="shared" si="3"/>
        <v>1.2300000000000002</v>
      </c>
      <c r="N56" s="78">
        <f t="shared" si="4"/>
        <v>1.845</v>
      </c>
      <c r="O56" s="78">
        <f t="shared" si="5"/>
        <v>3.0750000000000002</v>
      </c>
      <c r="P56" s="166" t="str">
        <f t="shared" si="6"/>
        <v>Factor de Emisión</v>
      </c>
      <c r="Q56" s="166">
        <f t="shared" si="7"/>
        <v>1.4622391286142152E-5</v>
      </c>
      <c r="R56" s="170">
        <f t="shared" si="8"/>
        <v>1.4622391286142149E-5</v>
      </c>
      <c r="S56" s="78">
        <f>Q56+R56*Hoja1!$C$19</f>
        <v>4.240493472981223E-4</v>
      </c>
      <c r="AE56" s="143" t="str">
        <f t="shared" si="0"/>
        <v>BKR-001</v>
      </c>
      <c r="AF56" s="149">
        <f t="shared" si="1"/>
        <v>0</v>
      </c>
      <c r="AG56" s="148">
        <f t="shared" si="9"/>
        <v>6.15</v>
      </c>
      <c r="AH56" s="148" t="str">
        <f t="shared" si="10"/>
        <v>Factor de Emisión</v>
      </c>
      <c r="AI56" s="143">
        <f t="shared" si="11"/>
        <v>3.0750000000000002</v>
      </c>
      <c r="AJ56" s="143">
        <f t="shared" si="12"/>
        <v>1.2300000000000002</v>
      </c>
      <c r="AK56" s="143">
        <f t="shared" si="13"/>
        <v>1.845</v>
      </c>
      <c r="AL56" s="149">
        <f t="shared" si="14"/>
        <v>8.7074303270400014E-2</v>
      </c>
      <c r="AM56" s="148">
        <f>IF(J56="",AL56*'Fraccion masica'!$AB$36,J56*AL56)</f>
        <v>2.154391340170099E-2</v>
      </c>
      <c r="AN56" s="143">
        <f>IF(K56="",AL56*'Fraccion masica'!$AB$35,K56*AL56)</f>
        <v>7.8519511693543268E-3</v>
      </c>
      <c r="AO56" s="149">
        <f>IFERROR(AM56*Hoja1!$C$24/Hoja1!$C$25/Hoja1!$C$26*16.04/1000000,0)</f>
        <v>1.4622391286142149E-5</v>
      </c>
      <c r="AP56" s="148">
        <f>IFERROR(AN56*Hoja1!$C$24/Hoja1!$C$25/Hoja1!$C$26*44.01/1000000,0)</f>
        <v>1.4622391286142152E-5</v>
      </c>
    </row>
    <row r="57" spans="2:42" x14ac:dyDescent="0.75">
      <c r="B57" s="52" t="s">
        <v>1226</v>
      </c>
      <c r="C57" s="52">
        <v>300</v>
      </c>
      <c r="D57" s="125">
        <v>0.2</v>
      </c>
      <c r="E57" s="125">
        <v>0.3</v>
      </c>
      <c r="F57" s="131" t="s">
        <v>503</v>
      </c>
      <c r="G57" s="92"/>
      <c r="H57" s="14">
        <v>100</v>
      </c>
      <c r="I57" s="19" t="s">
        <v>46</v>
      </c>
      <c r="J57" s="93"/>
      <c r="K57" s="93"/>
      <c r="L57" s="122" t="str">
        <f t="shared" si="2"/>
        <v>Junio</v>
      </c>
      <c r="M57" s="78">
        <f t="shared" si="3"/>
        <v>1.2300000000000002</v>
      </c>
      <c r="N57" s="78">
        <f t="shared" si="4"/>
        <v>1.845</v>
      </c>
      <c r="O57" s="78">
        <f t="shared" si="5"/>
        <v>3.0750000000000002</v>
      </c>
      <c r="P57" s="166" t="str">
        <f t="shared" si="6"/>
        <v>Factor de Emisión</v>
      </c>
      <c r="Q57" s="166">
        <f t="shared" si="7"/>
        <v>1.4622391286142152E-5</v>
      </c>
      <c r="R57" s="170">
        <f t="shared" si="8"/>
        <v>1.4622391286142149E-5</v>
      </c>
      <c r="S57" s="78">
        <f>Q57+R57*Hoja1!$C$19</f>
        <v>4.240493472981223E-4</v>
      </c>
      <c r="AE57" s="143" t="str">
        <f t="shared" si="0"/>
        <v>BKR-001</v>
      </c>
      <c r="AF57" s="149">
        <f t="shared" si="1"/>
        <v>0</v>
      </c>
      <c r="AG57" s="148">
        <f t="shared" si="9"/>
        <v>6.15</v>
      </c>
      <c r="AH57" s="148" t="str">
        <f t="shared" si="10"/>
        <v>Factor de Emisión</v>
      </c>
      <c r="AI57" s="143">
        <f t="shared" si="11"/>
        <v>3.0750000000000002</v>
      </c>
      <c r="AJ57" s="143">
        <f t="shared" si="12"/>
        <v>1.2300000000000002</v>
      </c>
      <c r="AK57" s="143">
        <f t="shared" si="13"/>
        <v>1.845</v>
      </c>
      <c r="AL57" s="149">
        <f t="shared" si="14"/>
        <v>8.7074303270400014E-2</v>
      </c>
      <c r="AM57" s="148">
        <f>IF(J57="",AL57*'Fraccion masica'!$AB$36,J57*AL57)</f>
        <v>2.154391340170099E-2</v>
      </c>
      <c r="AN57" s="143">
        <f>IF(K57="",AL57*'Fraccion masica'!$AB$35,K57*AL57)</f>
        <v>7.8519511693543268E-3</v>
      </c>
      <c r="AO57" s="149">
        <f>IFERROR(AM57*Hoja1!$C$24/Hoja1!$C$25/Hoja1!$C$26*16.04/1000000,0)</f>
        <v>1.4622391286142149E-5</v>
      </c>
      <c r="AP57" s="148">
        <f>IFERROR(AN57*Hoja1!$C$24/Hoja1!$C$25/Hoja1!$C$26*44.01/1000000,0)</f>
        <v>1.4622391286142152E-5</v>
      </c>
    </row>
    <row r="58" spans="2:42" x14ac:dyDescent="0.75">
      <c r="B58" s="52" t="s">
        <v>1226</v>
      </c>
      <c r="C58" s="52">
        <v>300</v>
      </c>
      <c r="D58" s="125">
        <v>0.2</v>
      </c>
      <c r="E58" s="125">
        <v>0.3</v>
      </c>
      <c r="F58" s="131" t="s">
        <v>504</v>
      </c>
      <c r="G58" s="92"/>
      <c r="H58" s="14">
        <v>100</v>
      </c>
      <c r="I58" s="19" t="s">
        <v>46</v>
      </c>
      <c r="J58" s="93"/>
      <c r="K58" s="93"/>
      <c r="L58" s="122" t="str">
        <f t="shared" si="2"/>
        <v>Julio</v>
      </c>
      <c r="M58" s="78">
        <f t="shared" si="3"/>
        <v>1.2300000000000002</v>
      </c>
      <c r="N58" s="78">
        <f t="shared" si="4"/>
        <v>1.845</v>
      </c>
      <c r="O58" s="78">
        <f t="shared" si="5"/>
        <v>3.0750000000000002</v>
      </c>
      <c r="P58" s="166" t="str">
        <f t="shared" si="6"/>
        <v>Factor de Emisión</v>
      </c>
      <c r="Q58" s="166">
        <f t="shared" si="7"/>
        <v>1.4622391286142152E-5</v>
      </c>
      <c r="R58" s="170">
        <f t="shared" si="8"/>
        <v>1.4622391286142149E-5</v>
      </c>
      <c r="S58" s="78">
        <f>Q58+R58*Hoja1!$C$19</f>
        <v>4.240493472981223E-4</v>
      </c>
      <c r="AE58" s="143" t="str">
        <f t="shared" si="0"/>
        <v>BKR-001</v>
      </c>
      <c r="AF58" s="149">
        <f t="shared" si="1"/>
        <v>0</v>
      </c>
      <c r="AG58" s="148">
        <f t="shared" si="9"/>
        <v>6.15</v>
      </c>
      <c r="AH58" s="148" t="str">
        <f t="shared" si="10"/>
        <v>Factor de Emisión</v>
      </c>
      <c r="AI58" s="143">
        <f t="shared" si="11"/>
        <v>3.0750000000000002</v>
      </c>
      <c r="AJ58" s="143">
        <f t="shared" si="12"/>
        <v>1.2300000000000002</v>
      </c>
      <c r="AK58" s="143">
        <f t="shared" si="13"/>
        <v>1.845</v>
      </c>
      <c r="AL58" s="149">
        <f t="shared" si="14"/>
        <v>8.7074303270400014E-2</v>
      </c>
      <c r="AM58" s="148">
        <f>IF(J58="",AL58*'Fraccion masica'!$AB$36,J58*AL58)</f>
        <v>2.154391340170099E-2</v>
      </c>
      <c r="AN58" s="143">
        <f>IF(K58="",AL58*'Fraccion masica'!$AB$35,K58*AL58)</f>
        <v>7.8519511693543268E-3</v>
      </c>
      <c r="AO58" s="149">
        <f>IFERROR(AM58*Hoja1!$C$24/Hoja1!$C$25/Hoja1!$C$26*16.04/1000000,0)</f>
        <v>1.4622391286142149E-5</v>
      </c>
      <c r="AP58" s="148">
        <f>IFERROR(AN58*Hoja1!$C$24/Hoja1!$C$25/Hoja1!$C$26*44.01/1000000,0)</f>
        <v>1.4622391286142152E-5</v>
      </c>
    </row>
    <row r="59" spans="2:42" x14ac:dyDescent="0.75">
      <c r="B59" s="52" t="s">
        <v>1226</v>
      </c>
      <c r="C59" s="52">
        <v>300</v>
      </c>
      <c r="D59" s="125">
        <v>0.2</v>
      </c>
      <c r="E59" s="125">
        <v>0.3</v>
      </c>
      <c r="F59" s="131" t="s">
        <v>505</v>
      </c>
      <c r="G59" s="92"/>
      <c r="H59" s="14">
        <v>100</v>
      </c>
      <c r="I59" s="19" t="s">
        <v>46</v>
      </c>
      <c r="J59" s="93"/>
      <c r="K59" s="93"/>
      <c r="L59" s="122" t="str">
        <f t="shared" si="2"/>
        <v>Agosto</v>
      </c>
      <c r="M59" s="78">
        <f t="shared" si="3"/>
        <v>1.2300000000000002</v>
      </c>
      <c r="N59" s="78">
        <f t="shared" si="4"/>
        <v>1.845</v>
      </c>
      <c r="O59" s="78">
        <f t="shared" si="5"/>
        <v>3.0750000000000002</v>
      </c>
      <c r="P59" s="166" t="str">
        <f t="shared" si="6"/>
        <v>Factor de Emisión</v>
      </c>
      <c r="Q59" s="166">
        <f t="shared" si="7"/>
        <v>1.4622391286142152E-5</v>
      </c>
      <c r="R59" s="170">
        <f t="shared" si="8"/>
        <v>1.4622391286142149E-5</v>
      </c>
      <c r="S59" s="78">
        <f>Q59+R59*Hoja1!$C$19</f>
        <v>4.240493472981223E-4</v>
      </c>
      <c r="AE59" s="143" t="str">
        <f t="shared" si="0"/>
        <v>BKR-001</v>
      </c>
      <c r="AF59" s="149">
        <f t="shared" si="1"/>
        <v>0</v>
      </c>
      <c r="AG59" s="148">
        <f t="shared" si="9"/>
        <v>6.15</v>
      </c>
      <c r="AH59" s="148" t="str">
        <f t="shared" si="10"/>
        <v>Factor de Emisión</v>
      </c>
      <c r="AI59" s="143">
        <f t="shared" si="11"/>
        <v>3.0750000000000002</v>
      </c>
      <c r="AJ59" s="143">
        <f t="shared" si="12"/>
        <v>1.2300000000000002</v>
      </c>
      <c r="AK59" s="143">
        <f t="shared" si="13"/>
        <v>1.845</v>
      </c>
      <c r="AL59" s="149">
        <f t="shared" si="14"/>
        <v>8.7074303270400014E-2</v>
      </c>
      <c r="AM59" s="148">
        <f>IF(J59="",AL59*'Fraccion masica'!$AB$36,J59*AL59)</f>
        <v>2.154391340170099E-2</v>
      </c>
      <c r="AN59" s="143">
        <f>IF(K59="",AL59*'Fraccion masica'!$AB$35,K59*AL59)</f>
        <v>7.8519511693543268E-3</v>
      </c>
      <c r="AO59" s="149">
        <f>IFERROR(AM59*Hoja1!$C$24/Hoja1!$C$25/Hoja1!$C$26*16.04/1000000,0)</f>
        <v>1.4622391286142149E-5</v>
      </c>
      <c r="AP59" s="148">
        <f>IFERROR(AN59*Hoja1!$C$24/Hoja1!$C$25/Hoja1!$C$26*44.01/1000000,0)</f>
        <v>1.4622391286142152E-5</v>
      </c>
    </row>
    <row r="60" spans="2:42" x14ac:dyDescent="0.75">
      <c r="B60" s="52" t="s">
        <v>1226</v>
      </c>
      <c r="C60" s="52">
        <v>300</v>
      </c>
      <c r="D60" s="125">
        <v>0.2</v>
      </c>
      <c r="E60" s="125">
        <v>0.3</v>
      </c>
      <c r="F60" s="131" t="s">
        <v>506</v>
      </c>
      <c r="G60" s="92"/>
      <c r="H60" s="14">
        <v>100</v>
      </c>
      <c r="I60" s="19" t="s">
        <v>46</v>
      </c>
      <c r="J60" s="93"/>
      <c r="K60" s="93"/>
      <c r="L60" s="122" t="str">
        <f t="shared" si="2"/>
        <v>Septiembre</v>
      </c>
      <c r="M60" s="78">
        <f t="shared" si="3"/>
        <v>1.2300000000000002</v>
      </c>
      <c r="N60" s="78">
        <f t="shared" si="4"/>
        <v>1.845</v>
      </c>
      <c r="O60" s="78">
        <f t="shared" si="5"/>
        <v>3.0750000000000002</v>
      </c>
      <c r="P60" s="166" t="str">
        <f t="shared" si="6"/>
        <v>Factor de Emisión</v>
      </c>
      <c r="Q60" s="166">
        <f t="shared" si="7"/>
        <v>1.4622391286142152E-5</v>
      </c>
      <c r="R60" s="170">
        <f t="shared" si="8"/>
        <v>1.4622391286142149E-5</v>
      </c>
      <c r="S60" s="78">
        <f>Q60+R60*Hoja1!$C$19</f>
        <v>4.240493472981223E-4</v>
      </c>
      <c r="AE60" s="143" t="str">
        <f t="shared" si="0"/>
        <v>BKR-001</v>
      </c>
      <c r="AF60" s="149">
        <f t="shared" si="1"/>
        <v>0</v>
      </c>
      <c r="AG60" s="148">
        <f t="shared" si="9"/>
        <v>6.15</v>
      </c>
      <c r="AH60" s="148" t="str">
        <f t="shared" si="10"/>
        <v>Factor de Emisión</v>
      </c>
      <c r="AI60" s="143">
        <f t="shared" si="11"/>
        <v>3.0750000000000002</v>
      </c>
      <c r="AJ60" s="143">
        <f t="shared" si="12"/>
        <v>1.2300000000000002</v>
      </c>
      <c r="AK60" s="143">
        <f t="shared" si="13"/>
        <v>1.845</v>
      </c>
      <c r="AL60" s="149">
        <f t="shared" si="14"/>
        <v>8.7074303270400014E-2</v>
      </c>
      <c r="AM60" s="148">
        <f>IF(J60="",AL60*'Fraccion masica'!$AB$36,J60*AL60)</f>
        <v>2.154391340170099E-2</v>
      </c>
      <c r="AN60" s="143">
        <f>IF(K60="",AL60*'Fraccion masica'!$AB$35,K60*AL60)</f>
        <v>7.8519511693543268E-3</v>
      </c>
      <c r="AO60" s="149">
        <f>IFERROR(AM60*Hoja1!$C$24/Hoja1!$C$25/Hoja1!$C$26*16.04/1000000,0)</f>
        <v>1.4622391286142149E-5</v>
      </c>
      <c r="AP60" s="148">
        <f>IFERROR(AN60*Hoja1!$C$24/Hoja1!$C$25/Hoja1!$C$26*44.01/1000000,0)</f>
        <v>1.4622391286142152E-5</v>
      </c>
    </row>
    <row r="61" spans="2:42" x14ac:dyDescent="0.75">
      <c r="B61" s="52" t="s">
        <v>1226</v>
      </c>
      <c r="C61" s="52">
        <v>300</v>
      </c>
      <c r="D61" s="125">
        <v>0.2</v>
      </c>
      <c r="E61" s="125">
        <v>0.3</v>
      </c>
      <c r="F61" s="131" t="s">
        <v>507</v>
      </c>
      <c r="G61" s="92"/>
      <c r="H61" s="14">
        <v>100</v>
      </c>
      <c r="I61" s="19" t="s">
        <v>46</v>
      </c>
      <c r="J61" s="93"/>
      <c r="K61" s="93"/>
      <c r="L61" s="122" t="str">
        <f t="shared" si="2"/>
        <v>Octubre</v>
      </c>
      <c r="M61" s="78">
        <f t="shared" si="3"/>
        <v>1.2300000000000002</v>
      </c>
      <c r="N61" s="78">
        <f t="shared" si="4"/>
        <v>1.845</v>
      </c>
      <c r="O61" s="78">
        <f t="shared" si="5"/>
        <v>3.0750000000000002</v>
      </c>
      <c r="P61" s="166" t="str">
        <f t="shared" si="6"/>
        <v>Factor de Emisión</v>
      </c>
      <c r="Q61" s="166">
        <f t="shared" si="7"/>
        <v>1.4622391286142152E-5</v>
      </c>
      <c r="R61" s="170">
        <f t="shared" si="8"/>
        <v>1.4622391286142149E-5</v>
      </c>
      <c r="S61" s="78">
        <f>Q61+R61*Hoja1!$C$19</f>
        <v>4.240493472981223E-4</v>
      </c>
      <c r="AE61" s="143" t="str">
        <f t="shared" si="0"/>
        <v>BKR-001</v>
      </c>
      <c r="AF61" s="149">
        <f t="shared" si="1"/>
        <v>0</v>
      </c>
      <c r="AG61" s="148">
        <f t="shared" si="9"/>
        <v>6.15</v>
      </c>
      <c r="AH61" s="148" t="str">
        <f t="shared" si="10"/>
        <v>Factor de Emisión</v>
      </c>
      <c r="AI61" s="143">
        <f t="shared" si="11"/>
        <v>3.0750000000000002</v>
      </c>
      <c r="AJ61" s="143">
        <f t="shared" si="12"/>
        <v>1.2300000000000002</v>
      </c>
      <c r="AK61" s="143">
        <f t="shared" si="13"/>
        <v>1.845</v>
      </c>
      <c r="AL61" s="149">
        <f t="shared" si="14"/>
        <v>8.7074303270400014E-2</v>
      </c>
      <c r="AM61" s="148">
        <f>IF(J61="",AL61*'Fraccion masica'!$AB$36,J61*AL61)</f>
        <v>2.154391340170099E-2</v>
      </c>
      <c r="AN61" s="143">
        <f>IF(K61="",AL61*'Fraccion masica'!$AB$35,K61*AL61)</f>
        <v>7.8519511693543268E-3</v>
      </c>
      <c r="AO61" s="149">
        <f>IFERROR(AM61*Hoja1!$C$24/Hoja1!$C$25/Hoja1!$C$26*16.04/1000000,0)</f>
        <v>1.4622391286142149E-5</v>
      </c>
      <c r="AP61" s="148">
        <f>IFERROR(AN61*Hoja1!$C$24/Hoja1!$C$25/Hoja1!$C$26*44.01/1000000,0)</f>
        <v>1.4622391286142152E-5</v>
      </c>
    </row>
    <row r="62" spans="2:42" x14ac:dyDescent="0.75">
      <c r="B62" s="52" t="s">
        <v>1226</v>
      </c>
      <c r="C62" s="52">
        <v>300</v>
      </c>
      <c r="D62" s="125">
        <v>0.2</v>
      </c>
      <c r="E62" s="125">
        <v>0.3</v>
      </c>
      <c r="F62" s="131" t="s">
        <v>508</v>
      </c>
      <c r="G62" s="92"/>
      <c r="H62" s="14">
        <v>100</v>
      </c>
      <c r="I62" s="19" t="s">
        <v>46</v>
      </c>
      <c r="J62" s="93"/>
      <c r="K62" s="93"/>
      <c r="L62" s="122" t="str">
        <f t="shared" si="2"/>
        <v>Noviembre</v>
      </c>
      <c r="M62" s="78">
        <f t="shared" si="3"/>
        <v>1.2300000000000002</v>
      </c>
      <c r="N62" s="78">
        <f t="shared" si="4"/>
        <v>1.845</v>
      </c>
      <c r="O62" s="78">
        <f t="shared" si="5"/>
        <v>3.0750000000000002</v>
      </c>
      <c r="P62" s="166" t="str">
        <f t="shared" si="6"/>
        <v>Factor de Emisión</v>
      </c>
      <c r="Q62" s="166">
        <f t="shared" si="7"/>
        <v>1.4622391286142152E-5</v>
      </c>
      <c r="R62" s="170">
        <f t="shared" si="8"/>
        <v>1.4622391286142149E-5</v>
      </c>
      <c r="S62" s="78">
        <f>Q62+R62*Hoja1!$C$19</f>
        <v>4.240493472981223E-4</v>
      </c>
      <c r="AE62" s="143" t="str">
        <f t="shared" si="0"/>
        <v>BKR-001</v>
      </c>
      <c r="AF62" s="149">
        <f t="shared" si="1"/>
        <v>0</v>
      </c>
      <c r="AG62" s="148">
        <f t="shared" si="9"/>
        <v>6.15</v>
      </c>
      <c r="AH62" s="148" t="str">
        <f t="shared" si="10"/>
        <v>Factor de Emisión</v>
      </c>
      <c r="AI62" s="143">
        <f t="shared" si="11"/>
        <v>3.0750000000000002</v>
      </c>
      <c r="AJ62" s="143">
        <f t="shared" si="12"/>
        <v>1.2300000000000002</v>
      </c>
      <c r="AK62" s="143">
        <f t="shared" si="13"/>
        <v>1.845</v>
      </c>
      <c r="AL62" s="149">
        <f t="shared" si="14"/>
        <v>8.7074303270400014E-2</v>
      </c>
      <c r="AM62" s="148">
        <f>IF(J62="",AL62*'Fraccion masica'!$AB$36,J62*AL62)</f>
        <v>2.154391340170099E-2</v>
      </c>
      <c r="AN62" s="143">
        <f>IF(K62="",AL62*'Fraccion masica'!$AB$35,K62*AL62)</f>
        <v>7.8519511693543268E-3</v>
      </c>
      <c r="AO62" s="149">
        <f>IFERROR(AM62*Hoja1!$C$24/Hoja1!$C$25/Hoja1!$C$26*16.04/1000000,0)</f>
        <v>1.4622391286142149E-5</v>
      </c>
      <c r="AP62" s="148">
        <f>IFERROR(AN62*Hoja1!$C$24/Hoja1!$C$25/Hoja1!$C$26*44.01/1000000,0)</f>
        <v>1.4622391286142152E-5</v>
      </c>
    </row>
    <row r="63" spans="2:42" x14ac:dyDescent="0.75">
      <c r="B63" s="52" t="s">
        <v>1226</v>
      </c>
      <c r="C63" s="52">
        <v>300</v>
      </c>
      <c r="D63" s="125">
        <v>0.2</v>
      </c>
      <c r="E63" s="125">
        <v>0.3</v>
      </c>
      <c r="F63" s="131" t="s">
        <v>509</v>
      </c>
      <c r="G63" s="92"/>
      <c r="H63" s="14">
        <v>100</v>
      </c>
      <c r="I63" s="19" t="s">
        <v>46</v>
      </c>
      <c r="J63" s="93"/>
      <c r="K63" s="93"/>
      <c r="L63" s="122" t="str">
        <f t="shared" si="2"/>
        <v>Diciembre</v>
      </c>
      <c r="M63" s="78">
        <f t="shared" si="3"/>
        <v>1.2300000000000002</v>
      </c>
      <c r="N63" s="78">
        <f t="shared" si="4"/>
        <v>1.845</v>
      </c>
      <c r="O63" s="78">
        <f t="shared" si="5"/>
        <v>3.0750000000000002</v>
      </c>
      <c r="P63" s="166" t="str">
        <f t="shared" si="6"/>
        <v>Factor de Emisión</v>
      </c>
      <c r="Q63" s="166">
        <f t="shared" si="7"/>
        <v>1.4622391286142152E-5</v>
      </c>
      <c r="R63" s="170">
        <f t="shared" si="8"/>
        <v>1.4622391286142149E-5</v>
      </c>
      <c r="S63" s="78">
        <f>Q63+R63*Hoja1!$C$19</f>
        <v>4.240493472981223E-4</v>
      </c>
      <c r="AE63" s="143" t="str">
        <f t="shared" si="0"/>
        <v>BKR-001</v>
      </c>
      <c r="AF63" s="149">
        <f t="shared" si="1"/>
        <v>0</v>
      </c>
      <c r="AG63" s="148">
        <f t="shared" si="9"/>
        <v>6.15</v>
      </c>
      <c r="AH63" s="148" t="str">
        <f t="shared" si="10"/>
        <v>Factor de Emisión</v>
      </c>
      <c r="AI63" s="143">
        <f t="shared" si="11"/>
        <v>3.0750000000000002</v>
      </c>
      <c r="AJ63" s="143">
        <f t="shared" si="12"/>
        <v>1.2300000000000002</v>
      </c>
      <c r="AK63" s="143">
        <f t="shared" si="13"/>
        <v>1.845</v>
      </c>
      <c r="AL63" s="149">
        <f t="shared" si="14"/>
        <v>8.7074303270400014E-2</v>
      </c>
      <c r="AM63" s="148">
        <f>IF(J63="",AL63*'Fraccion masica'!$AB$36,J63*AL63)</f>
        <v>2.154391340170099E-2</v>
      </c>
      <c r="AN63" s="143">
        <f>IF(K63="",AL63*'Fraccion masica'!$AB$35,K63*AL63)</f>
        <v>7.8519511693543268E-3</v>
      </c>
      <c r="AO63" s="149">
        <f>IFERROR(AM63*Hoja1!$C$24/Hoja1!$C$25/Hoja1!$C$26*16.04/1000000,0)</f>
        <v>1.4622391286142149E-5</v>
      </c>
      <c r="AP63" s="148">
        <f>IFERROR(AN63*Hoja1!$C$24/Hoja1!$C$25/Hoja1!$C$26*44.01/1000000,0)</f>
        <v>1.4622391286142152E-5</v>
      </c>
    </row>
    <row r="64" spans="2:42" x14ac:dyDescent="0.75">
      <c r="B64" s="52"/>
      <c r="C64" s="52"/>
      <c r="D64" s="125"/>
      <c r="E64" s="125"/>
      <c r="F64" s="131"/>
      <c r="G64" s="92"/>
      <c r="H64" s="14"/>
      <c r="I64" s="19"/>
      <c r="J64" s="93"/>
      <c r="K64" s="93"/>
      <c r="L64" s="122" t="str">
        <f t="shared" si="2"/>
        <v/>
      </c>
      <c r="M64" s="78">
        <f t="shared" si="3"/>
        <v>0</v>
      </c>
      <c r="N64" s="78">
        <f t="shared" si="4"/>
        <v>0</v>
      </c>
      <c r="O64" s="78">
        <f t="shared" si="5"/>
        <v>0</v>
      </c>
      <c r="P64" s="166" t="str">
        <f t="shared" si="6"/>
        <v>Factor de Emisión</v>
      </c>
      <c r="Q64" s="166">
        <f t="shared" si="7"/>
        <v>0</v>
      </c>
      <c r="R64" s="170">
        <f t="shared" si="8"/>
        <v>0</v>
      </c>
      <c r="S64" s="78">
        <f>Q64+R64*Hoja1!$C$19</f>
        <v>0</v>
      </c>
      <c r="AE64" s="143">
        <f t="shared" si="0"/>
        <v>0</v>
      </c>
      <c r="AF64" s="149">
        <f t="shared" si="1"/>
        <v>0</v>
      </c>
      <c r="AG64" s="148">
        <f t="shared" si="9"/>
        <v>0</v>
      </c>
      <c r="AH64" s="148" t="str">
        <f t="shared" si="10"/>
        <v>Factor de Emisión</v>
      </c>
      <c r="AI64" s="143">
        <f t="shared" si="11"/>
        <v>0</v>
      </c>
      <c r="AJ64" s="143">
        <f t="shared" si="12"/>
        <v>0</v>
      </c>
      <c r="AK64" s="143">
        <f t="shared" si="13"/>
        <v>0</v>
      </c>
      <c r="AL64" s="149">
        <f t="shared" si="14"/>
        <v>0</v>
      </c>
      <c r="AM64" s="148">
        <f>IF(J64="",AL64*'Fraccion masica'!$AB$36,J64*AL64)</f>
        <v>0</v>
      </c>
      <c r="AN64" s="143">
        <f>IF(K64="",AL64*'Fraccion masica'!$AB$35,K64*AL64)</f>
        <v>0</v>
      </c>
      <c r="AO64" s="149">
        <f>IFERROR(AM64*Hoja1!$C$24/Hoja1!$C$25/Hoja1!$C$26*16.04/1000000,0)</f>
        <v>0</v>
      </c>
      <c r="AP64" s="148">
        <f>IFERROR(AN64*Hoja1!$C$24/Hoja1!$C$25/Hoja1!$C$26*44.01/1000000,0)</f>
        <v>0</v>
      </c>
    </row>
    <row r="65" spans="2:42" x14ac:dyDescent="0.75">
      <c r="B65" s="52"/>
      <c r="C65" s="52"/>
      <c r="D65" s="125"/>
      <c r="E65" s="125"/>
      <c r="F65" s="131"/>
      <c r="G65" s="92"/>
      <c r="H65" s="14"/>
      <c r="I65" s="19"/>
      <c r="J65" s="93"/>
      <c r="K65" s="93"/>
      <c r="L65" s="122" t="str">
        <f t="shared" si="2"/>
        <v/>
      </c>
      <c r="M65" s="78">
        <f t="shared" si="3"/>
        <v>0</v>
      </c>
      <c r="N65" s="78">
        <f t="shared" si="4"/>
        <v>0</v>
      </c>
      <c r="O65" s="78">
        <f t="shared" si="5"/>
        <v>0</v>
      </c>
      <c r="P65" s="166" t="str">
        <f t="shared" si="6"/>
        <v>Factor de Emisión</v>
      </c>
      <c r="Q65" s="166">
        <f t="shared" si="7"/>
        <v>0</v>
      </c>
      <c r="R65" s="170">
        <f t="shared" si="8"/>
        <v>0</v>
      </c>
      <c r="S65" s="78">
        <f>Q65+R65*Hoja1!$C$19</f>
        <v>0</v>
      </c>
      <c r="AE65" s="143">
        <f t="shared" si="0"/>
        <v>0</v>
      </c>
      <c r="AF65" s="149">
        <f t="shared" si="1"/>
        <v>0</v>
      </c>
      <c r="AG65" s="148">
        <f t="shared" si="9"/>
        <v>0</v>
      </c>
      <c r="AH65" s="148" t="str">
        <f t="shared" si="10"/>
        <v>Factor de Emisión</v>
      </c>
      <c r="AI65" s="143">
        <f t="shared" si="11"/>
        <v>0</v>
      </c>
      <c r="AJ65" s="143">
        <f t="shared" si="12"/>
        <v>0</v>
      </c>
      <c r="AK65" s="143">
        <f t="shared" si="13"/>
        <v>0</v>
      </c>
      <c r="AL65" s="149">
        <f t="shared" si="14"/>
        <v>0</v>
      </c>
      <c r="AM65" s="148">
        <f>IF(J65="",AL65*'Fraccion masica'!$AB$36,J65*AL65)</f>
        <v>0</v>
      </c>
      <c r="AN65" s="143">
        <f>IF(K65="",AL65*'Fraccion masica'!$AB$35,K65*AL65)</f>
        <v>0</v>
      </c>
      <c r="AO65" s="149">
        <f>IFERROR(AM65*Hoja1!$C$24/Hoja1!$C$25/Hoja1!$C$26*16.04/1000000,0)</f>
        <v>0</v>
      </c>
      <c r="AP65" s="148">
        <f>IFERROR(AN65*Hoja1!$C$24/Hoja1!$C$25/Hoja1!$C$26*44.01/1000000,0)</f>
        <v>0</v>
      </c>
    </row>
    <row r="66" spans="2:42" x14ac:dyDescent="0.75">
      <c r="B66" s="52"/>
      <c r="C66" s="52"/>
      <c r="D66" s="125"/>
      <c r="E66" s="125"/>
      <c r="F66" s="131"/>
      <c r="G66" s="92"/>
      <c r="H66" s="14"/>
      <c r="I66" s="19"/>
      <c r="J66" s="93"/>
      <c r="K66" s="93"/>
      <c r="L66" s="122" t="str">
        <f t="shared" si="2"/>
        <v/>
      </c>
      <c r="M66" s="78">
        <f t="shared" si="3"/>
        <v>0</v>
      </c>
      <c r="N66" s="78">
        <f t="shared" si="4"/>
        <v>0</v>
      </c>
      <c r="O66" s="78">
        <f t="shared" si="5"/>
        <v>0</v>
      </c>
      <c r="P66" s="166" t="str">
        <f t="shared" si="6"/>
        <v>Factor de Emisión</v>
      </c>
      <c r="Q66" s="166">
        <f t="shared" si="7"/>
        <v>0</v>
      </c>
      <c r="R66" s="170">
        <f t="shared" si="8"/>
        <v>0</v>
      </c>
      <c r="S66" s="78">
        <f>Q66+R66*Hoja1!$C$19</f>
        <v>0</v>
      </c>
      <c r="AE66" s="143">
        <f t="shared" si="0"/>
        <v>0</v>
      </c>
      <c r="AF66" s="149">
        <f t="shared" si="1"/>
        <v>0</v>
      </c>
      <c r="AG66" s="148">
        <f t="shared" si="9"/>
        <v>0</v>
      </c>
      <c r="AH66" s="148" t="str">
        <f t="shared" si="10"/>
        <v>Factor de Emisión</v>
      </c>
      <c r="AI66" s="143">
        <f t="shared" si="11"/>
        <v>0</v>
      </c>
      <c r="AJ66" s="143">
        <f t="shared" si="12"/>
        <v>0</v>
      </c>
      <c r="AK66" s="143">
        <f t="shared" si="13"/>
        <v>0</v>
      </c>
      <c r="AL66" s="149">
        <f t="shared" si="14"/>
        <v>0</v>
      </c>
      <c r="AM66" s="148">
        <f>IF(J66="",AL66*'Fraccion masica'!$AB$36,J66*AL66)</f>
        <v>0</v>
      </c>
      <c r="AN66" s="143">
        <f>IF(K66="",AL66*'Fraccion masica'!$AB$35,K66*AL66)</f>
        <v>0</v>
      </c>
      <c r="AO66" s="149">
        <f>IFERROR(AM66*Hoja1!$C$24/Hoja1!$C$25/Hoja1!$C$26*16.04/1000000,0)</f>
        <v>0</v>
      </c>
      <c r="AP66" s="148">
        <f>IFERROR(AN66*Hoja1!$C$24/Hoja1!$C$25/Hoja1!$C$26*44.01/1000000,0)</f>
        <v>0</v>
      </c>
    </row>
    <row r="67" spans="2:42" x14ac:dyDescent="0.75">
      <c r="B67" s="52"/>
      <c r="C67" s="52"/>
      <c r="D67" s="125"/>
      <c r="E67" s="125"/>
      <c r="F67" s="131"/>
      <c r="G67" s="92"/>
      <c r="H67" s="14"/>
      <c r="I67" s="19"/>
      <c r="J67" s="93"/>
      <c r="K67" s="93"/>
      <c r="L67" s="122" t="str">
        <f t="shared" si="2"/>
        <v/>
      </c>
      <c r="M67" s="78">
        <f t="shared" si="3"/>
        <v>0</v>
      </c>
      <c r="N67" s="78">
        <f t="shared" si="4"/>
        <v>0</v>
      </c>
      <c r="O67" s="78">
        <f t="shared" si="5"/>
        <v>0</v>
      </c>
      <c r="P67" s="166" t="str">
        <f t="shared" si="6"/>
        <v>Factor de Emisión</v>
      </c>
      <c r="Q67" s="166">
        <f t="shared" si="7"/>
        <v>0</v>
      </c>
      <c r="R67" s="170">
        <f t="shared" si="8"/>
        <v>0</v>
      </c>
      <c r="S67" s="78">
        <f>Q67+R67*Hoja1!$C$19</f>
        <v>0</v>
      </c>
      <c r="AE67" s="143">
        <f t="shared" si="0"/>
        <v>0</v>
      </c>
      <c r="AF67" s="149">
        <f t="shared" si="1"/>
        <v>0</v>
      </c>
      <c r="AG67" s="148">
        <f t="shared" si="9"/>
        <v>0</v>
      </c>
      <c r="AH67" s="148" t="str">
        <f t="shared" si="10"/>
        <v>Factor de Emisión</v>
      </c>
      <c r="AI67" s="143">
        <f t="shared" si="11"/>
        <v>0</v>
      </c>
      <c r="AJ67" s="143">
        <f t="shared" si="12"/>
        <v>0</v>
      </c>
      <c r="AK67" s="143">
        <f t="shared" si="13"/>
        <v>0</v>
      </c>
      <c r="AL67" s="149">
        <f t="shared" si="14"/>
        <v>0</v>
      </c>
      <c r="AM67" s="148">
        <f>IF(J67="",AL67*'Fraccion masica'!$AB$36,J67*AL67)</f>
        <v>0</v>
      </c>
      <c r="AN67" s="143">
        <f>IF(K67="",AL67*'Fraccion masica'!$AB$35,K67*AL67)</f>
        <v>0</v>
      </c>
      <c r="AO67" s="149">
        <f>IFERROR(AM67*Hoja1!$C$24/Hoja1!$C$25/Hoja1!$C$26*16.04/1000000,0)</f>
        <v>0</v>
      </c>
      <c r="AP67" s="148">
        <f>IFERROR(AN67*Hoja1!$C$24/Hoja1!$C$25/Hoja1!$C$26*44.01/1000000,0)</f>
        <v>0</v>
      </c>
    </row>
    <row r="68" spans="2:42" x14ac:dyDescent="0.75">
      <c r="B68" s="52"/>
      <c r="C68" s="52"/>
      <c r="D68" s="125"/>
      <c r="E68" s="125"/>
      <c r="F68" s="131"/>
      <c r="G68" s="92"/>
      <c r="H68" s="14"/>
      <c r="I68" s="19"/>
      <c r="J68" s="93"/>
      <c r="K68" s="93"/>
      <c r="L68" s="122" t="str">
        <f t="shared" si="2"/>
        <v/>
      </c>
      <c r="M68" s="78">
        <f t="shared" si="3"/>
        <v>0</v>
      </c>
      <c r="N68" s="78">
        <f t="shared" si="4"/>
        <v>0</v>
      </c>
      <c r="O68" s="78">
        <f t="shared" si="5"/>
        <v>0</v>
      </c>
      <c r="P68" s="166" t="str">
        <f t="shared" si="6"/>
        <v>Factor de Emisión</v>
      </c>
      <c r="Q68" s="166">
        <f t="shared" si="7"/>
        <v>0</v>
      </c>
      <c r="R68" s="170">
        <f t="shared" si="8"/>
        <v>0</v>
      </c>
      <c r="S68" s="78">
        <f>Q68+R68*Hoja1!$C$19</f>
        <v>0</v>
      </c>
      <c r="AE68" s="143">
        <f t="shared" si="0"/>
        <v>0</v>
      </c>
      <c r="AF68" s="149">
        <f t="shared" si="1"/>
        <v>0</v>
      </c>
      <c r="AG68" s="148">
        <f t="shared" si="9"/>
        <v>0</v>
      </c>
      <c r="AH68" s="148" t="str">
        <f t="shared" si="10"/>
        <v>Factor de Emisión</v>
      </c>
      <c r="AI68" s="143">
        <f t="shared" si="11"/>
        <v>0</v>
      </c>
      <c r="AJ68" s="143">
        <f t="shared" si="12"/>
        <v>0</v>
      </c>
      <c r="AK68" s="143">
        <f t="shared" si="13"/>
        <v>0</v>
      </c>
      <c r="AL68" s="149">
        <f t="shared" si="14"/>
        <v>0</v>
      </c>
      <c r="AM68" s="148">
        <f>IF(J68="",AL68*'Fraccion masica'!$AB$36,J68*AL68)</f>
        <v>0</v>
      </c>
      <c r="AN68" s="143">
        <f>IF(K68="",AL68*'Fraccion masica'!$AB$35,K68*AL68)</f>
        <v>0</v>
      </c>
      <c r="AO68" s="149">
        <f>IFERROR(AM68*Hoja1!$C$24/Hoja1!$C$25/Hoja1!$C$26*16.04/1000000,0)</f>
        <v>0</v>
      </c>
      <c r="AP68" s="148">
        <f>IFERROR(AN68*Hoja1!$C$24/Hoja1!$C$25/Hoja1!$C$26*44.01/1000000,0)</f>
        <v>0</v>
      </c>
    </row>
    <row r="69" spans="2:42" x14ac:dyDescent="0.75">
      <c r="B69" s="52"/>
      <c r="C69" s="52"/>
      <c r="D69" s="125"/>
      <c r="E69" s="125"/>
      <c r="F69" s="131"/>
      <c r="G69" s="92"/>
      <c r="H69" s="14"/>
      <c r="I69" s="19"/>
      <c r="J69" s="93"/>
      <c r="K69" s="93"/>
      <c r="L69" s="122" t="str">
        <f t="shared" si="2"/>
        <v/>
      </c>
      <c r="M69" s="78">
        <f t="shared" si="3"/>
        <v>0</v>
      </c>
      <c r="N69" s="78">
        <f t="shared" si="4"/>
        <v>0</v>
      </c>
      <c r="O69" s="78">
        <f t="shared" si="5"/>
        <v>0</v>
      </c>
      <c r="P69" s="166" t="str">
        <f t="shared" si="6"/>
        <v>Factor de Emisión</v>
      </c>
      <c r="Q69" s="166">
        <f t="shared" si="7"/>
        <v>0</v>
      </c>
      <c r="R69" s="170">
        <f t="shared" si="8"/>
        <v>0</v>
      </c>
      <c r="S69" s="78">
        <f>Q69+R69*Hoja1!$C$19</f>
        <v>0</v>
      </c>
      <c r="AE69" s="143">
        <f t="shared" si="0"/>
        <v>0</v>
      </c>
      <c r="AF69" s="149">
        <f t="shared" si="1"/>
        <v>0</v>
      </c>
      <c r="AG69" s="148">
        <f t="shared" si="9"/>
        <v>0</v>
      </c>
      <c r="AH69" s="148" t="str">
        <f t="shared" si="10"/>
        <v>Factor de Emisión</v>
      </c>
      <c r="AI69" s="143">
        <f t="shared" si="11"/>
        <v>0</v>
      </c>
      <c r="AJ69" s="143">
        <f t="shared" si="12"/>
        <v>0</v>
      </c>
      <c r="AK69" s="143">
        <f t="shared" si="13"/>
        <v>0</v>
      </c>
      <c r="AL69" s="149">
        <f t="shared" si="14"/>
        <v>0</v>
      </c>
      <c r="AM69" s="148">
        <f>IF(J69="",AL69*'Fraccion masica'!$AB$36,J69*AL69)</f>
        <v>0</v>
      </c>
      <c r="AN69" s="143">
        <f>IF(K69="",AL69*'Fraccion masica'!$AB$35,K69*AL69)</f>
        <v>0</v>
      </c>
      <c r="AO69" s="149">
        <f>IFERROR(AM69*Hoja1!$C$24/Hoja1!$C$25/Hoja1!$C$26*16.04/1000000,0)</f>
        <v>0</v>
      </c>
      <c r="AP69" s="148">
        <f>IFERROR(AN69*Hoja1!$C$24/Hoja1!$C$25/Hoja1!$C$26*44.01/1000000,0)</f>
        <v>0</v>
      </c>
    </row>
    <row r="70" spans="2:42" x14ac:dyDescent="0.75">
      <c r="B70" s="52"/>
      <c r="C70" s="52"/>
      <c r="D70" s="125"/>
      <c r="E70" s="125"/>
      <c r="F70" s="131"/>
      <c r="G70" s="92"/>
      <c r="H70" s="14"/>
      <c r="I70" s="19"/>
      <c r="J70" s="93"/>
      <c r="K70" s="93"/>
      <c r="L70" s="122" t="str">
        <f t="shared" si="2"/>
        <v/>
      </c>
      <c r="M70" s="78">
        <f t="shared" si="3"/>
        <v>0</v>
      </c>
      <c r="N70" s="78">
        <f t="shared" si="4"/>
        <v>0</v>
      </c>
      <c r="O70" s="78">
        <f t="shared" si="5"/>
        <v>0</v>
      </c>
      <c r="P70" s="166" t="str">
        <f t="shared" si="6"/>
        <v>Factor de Emisión</v>
      </c>
      <c r="Q70" s="166">
        <f t="shared" si="7"/>
        <v>0</v>
      </c>
      <c r="R70" s="170">
        <f t="shared" si="8"/>
        <v>0</v>
      </c>
      <c r="S70" s="78">
        <f>Q70+R70*Hoja1!$C$19</f>
        <v>0</v>
      </c>
      <c r="AE70" s="143">
        <f t="shared" si="0"/>
        <v>0</v>
      </c>
      <c r="AF70" s="149">
        <f t="shared" si="1"/>
        <v>0</v>
      </c>
      <c r="AG70" s="148">
        <f t="shared" si="9"/>
        <v>0</v>
      </c>
      <c r="AH70" s="148" t="str">
        <f t="shared" si="10"/>
        <v>Factor de Emisión</v>
      </c>
      <c r="AI70" s="143">
        <f t="shared" si="11"/>
        <v>0</v>
      </c>
      <c r="AJ70" s="143">
        <f t="shared" si="12"/>
        <v>0</v>
      </c>
      <c r="AK70" s="143">
        <f t="shared" si="13"/>
        <v>0</v>
      </c>
      <c r="AL70" s="149">
        <f t="shared" si="14"/>
        <v>0</v>
      </c>
      <c r="AM70" s="148">
        <f>IF(J70="",AL70*'Fraccion masica'!$AB$36,J70*AL70)</f>
        <v>0</v>
      </c>
      <c r="AN70" s="143">
        <f>IF(K70="",AL70*'Fraccion masica'!$AB$35,K70*AL70)</f>
        <v>0</v>
      </c>
      <c r="AO70" s="149">
        <f>IFERROR(AM70*Hoja1!$C$24/Hoja1!$C$25/Hoja1!$C$26*16.04/1000000,0)</f>
        <v>0</v>
      </c>
      <c r="AP70" s="148">
        <f>IFERROR(AN70*Hoja1!$C$24/Hoja1!$C$25/Hoja1!$C$26*44.01/1000000,0)</f>
        <v>0</v>
      </c>
    </row>
    <row r="71" spans="2:42" x14ac:dyDescent="0.75">
      <c r="B71" s="52"/>
      <c r="C71" s="52"/>
      <c r="D71" s="125"/>
      <c r="E71" s="125"/>
      <c r="F71" s="131"/>
      <c r="G71" s="92"/>
      <c r="H71" s="14"/>
      <c r="I71" s="19"/>
      <c r="J71" s="93"/>
      <c r="K71" s="93"/>
      <c r="L71" s="122" t="str">
        <f t="shared" si="2"/>
        <v/>
      </c>
      <c r="M71" s="78">
        <f t="shared" si="3"/>
        <v>0</v>
      </c>
      <c r="N71" s="78">
        <f t="shared" si="4"/>
        <v>0</v>
      </c>
      <c r="O71" s="78">
        <f t="shared" si="5"/>
        <v>0</v>
      </c>
      <c r="P71" s="166" t="str">
        <f t="shared" si="6"/>
        <v>Factor de Emisión</v>
      </c>
      <c r="Q71" s="166">
        <f t="shared" si="7"/>
        <v>0</v>
      </c>
      <c r="R71" s="170">
        <f t="shared" si="8"/>
        <v>0</v>
      </c>
      <c r="S71" s="78">
        <f>Q71+R71*Hoja1!$C$19</f>
        <v>0</v>
      </c>
      <c r="AE71" s="143">
        <f t="shared" si="0"/>
        <v>0</v>
      </c>
      <c r="AF71" s="149">
        <f t="shared" si="1"/>
        <v>0</v>
      </c>
      <c r="AG71" s="148">
        <f t="shared" si="9"/>
        <v>0</v>
      </c>
      <c r="AH71" s="148" t="str">
        <f t="shared" si="10"/>
        <v>Factor de Emisión</v>
      </c>
      <c r="AI71" s="143">
        <f t="shared" si="11"/>
        <v>0</v>
      </c>
      <c r="AJ71" s="143">
        <f t="shared" si="12"/>
        <v>0</v>
      </c>
      <c r="AK71" s="143">
        <f t="shared" si="13"/>
        <v>0</v>
      </c>
      <c r="AL71" s="149">
        <f t="shared" si="14"/>
        <v>0</v>
      </c>
      <c r="AM71" s="148">
        <f>IF(J71="",AL71*'Fraccion masica'!$AB$36,J71*AL71)</f>
        <v>0</v>
      </c>
      <c r="AN71" s="143">
        <f>IF(K71="",AL71*'Fraccion masica'!$AB$35,K71*AL71)</f>
        <v>0</v>
      </c>
      <c r="AO71" s="149">
        <f>IFERROR(AM71*Hoja1!$C$24/Hoja1!$C$25/Hoja1!$C$26*16.04/1000000,0)</f>
        <v>0</v>
      </c>
      <c r="AP71" s="148">
        <f>IFERROR(AN71*Hoja1!$C$24/Hoja1!$C$25/Hoja1!$C$26*44.01/1000000,0)</f>
        <v>0</v>
      </c>
    </row>
    <row r="72" spans="2:42" x14ac:dyDescent="0.75">
      <c r="B72" s="52"/>
      <c r="C72" s="52"/>
      <c r="D72" s="125"/>
      <c r="E72" s="125"/>
      <c r="F72" s="131"/>
      <c r="G72" s="92"/>
      <c r="H72" s="14"/>
      <c r="I72" s="19"/>
      <c r="J72" s="93"/>
      <c r="K72" s="93"/>
      <c r="L72" s="122" t="str">
        <f t="shared" si="2"/>
        <v/>
      </c>
      <c r="M72" s="78">
        <f t="shared" si="3"/>
        <v>0</v>
      </c>
      <c r="N72" s="78">
        <f t="shared" si="4"/>
        <v>0</v>
      </c>
      <c r="O72" s="78">
        <f t="shared" si="5"/>
        <v>0</v>
      </c>
      <c r="P72" s="166" t="str">
        <f t="shared" si="6"/>
        <v>Factor de Emisión</v>
      </c>
      <c r="Q72" s="166">
        <f t="shared" si="7"/>
        <v>0</v>
      </c>
      <c r="R72" s="170">
        <f t="shared" si="8"/>
        <v>0</v>
      </c>
      <c r="S72" s="78">
        <f>Q72+R72*Hoja1!$C$19</f>
        <v>0</v>
      </c>
      <c r="AE72" s="143">
        <f t="shared" si="0"/>
        <v>0</v>
      </c>
      <c r="AF72" s="149">
        <f t="shared" si="1"/>
        <v>0</v>
      </c>
      <c r="AG72" s="148">
        <f t="shared" si="9"/>
        <v>0</v>
      </c>
      <c r="AH72" s="148" t="str">
        <f t="shared" si="10"/>
        <v>Factor de Emisión</v>
      </c>
      <c r="AI72" s="143">
        <f t="shared" si="11"/>
        <v>0</v>
      </c>
      <c r="AJ72" s="143">
        <f t="shared" si="12"/>
        <v>0</v>
      </c>
      <c r="AK72" s="143">
        <f t="shared" si="13"/>
        <v>0</v>
      </c>
      <c r="AL72" s="149">
        <f t="shared" si="14"/>
        <v>0</v>
      </c>
      <c r="AM72" s="148">
        <f>IF(J72="",AL72*'Fraccion masica'!$AB$36,J72*AL72)</f>
        <v>0</v>
      </c>
      <c r="AN72" s="143">
        <f>IF(K72="",AL72*'Fraccion masica'!$AB$35,K72*AL72)</f>
        <v>0</v>
      </c>
      <c r="AO72" s="149">
        <f>IFERROR(AM72*Hoja1!$C$24/Hoja1!$C$25/Hoja1!$C$26*16.04/1000000,0)</f>
        <v>0</v>
      </c>
      <c r="AP72" s="148">
        <f>IFERROR(AN72*Hoja1!$C$24/Hoja1!$C$25/Hoja1!$C$26*44.01/1000000,0)</f>
        <v>0</v>
      </c>
    </row>
    <row r="73" spans="2:42" x14ac:dyDescent="0.75">
      <c r="B73" s="52"/>
      <c r="C73" s="52"/>
      <c r="D73" s="125"/>
      <c r="E73" s="125"/>
      <c r="F73" s="131"/>
      <c r="G73" s="92"/>
      <c r="H73" s="14"/>
      <c r="I73" s="19"/>
      <c r="J73" s="93"/>
      <c r="K73" s="93"/>
      <c r="L73" s="122" t="str">
        <f t="shared" si="2"/>
        <v/>
      </c>
      <c r="M73" s="78">
        <f t="shared" si="3"/>
        <v>0</v>
      </c>
      <c r="N73" s="78">
        <f t="shared" si="4"/>
        <v>0</v>
      </c>
      <c r="O73" s="78">
        <f t="shared" si="5"/>
        <v>0</v>
      </c>
      <c r="P73" s="166" t="str">
        <f t="shared" si="6"/>
        <v>Factor de Emisión</v>
      </c>
      <c r="Q73" s="166">
        <f t="shared" si="7"/>
        <v>0</v>
      </c>
      <c r="R73" s="170">
        <f t="shared" si="8"/>
        <v>0</v>
      </c>
      <c r="S73" s="78">
        <f>Q73+R73*Hoja1!$C$19</f>
        <v>0</v>
      </c>
      <c r="AE73" s="143">
        <f t="shared" si="0"/>
        <v>0</v>
      </c>
      <c r="AF73" s="149">
        <f t="shared" si="1"/>
        <v>0</v>
      </c>
      <c r="AG73" s="148">
        <f t="shared" si="9"/>
        <v>0</v>
      </c>
      <c r="AH73" s="148" t="str">
        <f t="shared" si="10"/>
        <v>Factor de Emisión</v>
      </c>
      <c r="AI73" s="143">
        <f t="shared" si="11"/>
        <v>0</v>
      </c>
      <c r="AJ73" s="143">
        <f t="shared" si="12"/>
        <v>0</v>
      </c>
      <c r="AK73" s="143">
        <f t="shared" si="13"/>
        <v>0</v>
      </c>
      <c r="AL73" s="149">
        <f t="shared" si="14"/>
        <v>0</v>
      </c>
      <c r="AM73" s="148">
        <f>IF(J73="",AL73*'Fraccion masica'!$AB$36,J73*AL73)</f>
        <v>0</v>
      </c>
      <c r="AN73" s="143">
        <f>IF(K73="",AL73*'Fraccion masica'!$AB$35,K73*AL73)</f>
        <v>0</v>
      </c>
      <c r="AO73" s="149">
        <f>IFERROR(AM73*Hoja1!$C$24/Hoja1!$C$25/Hoja1!$C$26*16.04/1000000,0)</f>
        <v>0</v>
      </c>
      <c r="AP73" s="148">
        <f>IFERROR(AN73*Hoja1!$C$24/Hoja1!$C$25/Hoja1!$C$26*44.01/1000000,0)</f>
        <v>0</v>
      </c>
    </row>
    <row r="74" spans="2:42" x14ac:dyDescent="0.75">
      <c r="B74" s="52"/>
      <c r="C74" s="52"/>
      <c r="D74" s="125"/>
      <c r="E74" s="125"/>
      <c r="F74" s="131"/>
      <c r="G74" s="92"/>
      <c r="H74" s="14"/>
      <c r="I74" s="19"/>
      <c r="J74" s="93"/>
      <c r="K74" s="93"/>
      <c r="L74" s="122" t="str">
        <f t="shared" si="2"/>
        <v/>
      </c>
      <c r="M74" s="78">
        <f t="shared" si="3"/>
        <v>0</v>
      </c>
      <c r="N74" s="78">
        <f t="shared" si="4"/>
        <v>0</v>
      </c>
      <c r="O74" s="78">
        <f t="shared" si="5"/>
        <v>0</v>
      </c>
      <c r="P74" s="166" t="str">
        <f t="shared" si="6"/>
        <v>Factor de Emisión</v>
      </c>
      <c r="Q74" s="166">
        <f t="shared" si="7"/>
        <v>0</v>
      </c>
      <c r="R74" s="170">
        <f t="shared" si="8"/>
        <v>0</v>
      </c>
      <c r="S74" s="78">
        <f>Q74+R74*Hoja1!$C$19</f>
        <v>0</v>
      </c>
      <c r="AE74" s="143">
        <f t="shared" si="0"/>
        <v>0</v>
      </c>
      <c r="AF74" s="149">
        <f t="shared" si="1"/>
        <v>0</v>
      </c>
      <c r="AG74" s="148">
        <f t="shared" si="9"/>
        <v>0</v>
      </c>
      <c r="AH74" s="148" t="str">
        <f t="shared" si="10"/>
        <v>Factor de Emisión</v>
      </c>
      <c r="AI74" s="143">
        <f t="shared" si="11"/>
        <v>0</v>
      </c>
      <c r="AJ74" s="143">
        <f t="shared" si="12"/>
        <v>0</v>
      </c>
      <c r="AK74" s="143">
        <f t="shared" si="13"/>
        <v>0</v>
      </c>
      <c r="AL74" s="149">
        <f t="shared" si="14"/>
        <v>0</v>
      </c>
      <c r="AM74" s="148">
        <f>IF(J74="",AL74*'Fraccion masica'!$AB$36,J74*AL74)</f>
        <v>0</v>
      </c>
      <c r="AN74" s="143">
        <f>IF(K74="",AL74*'Fraccion masica'!$AB$35,K74*AL74)</f>
        <v>0</v>
      </c>
      <c r="AO74" s="149">
        <f>IFERROR(AM74*Hoja1!$C$24/Hoja1!$C$25/Hoja1!$C$26*16.04/1000000,0)</f>
        <v>0</v>
      </c>
      <c r="AP74" s="148">
        <f>IFERROR(AN74*Hoja1!$C$24/Hoja1!$C$25/Hoja1!$C$26*44.01/1000000,0)</f>
        <v>0</v>
      </c>
    </row>
    <row r="75" spans="2:42" x14ac:dyDescent="0.75">
      <c r="B75" s="52"/>
      <c r="C75" s="52"/>
      <c r="D75" s="125"/>
      <c r="E75" s="125"/>
      <c r="F75" s="131"/>
      <c r="G75" s="92"/>
      <c r="H75" s="14"/>
      <c r="I75" s="19"/>
      <c r="J75" s="93"/>
      <c r="K75" s="93"/>
      <c r="L75" s="122" t="str">
        <f t="shared" si="2"/>
        <v/>
      </c>
      <c r="M75" s="78">
        <f t="shared" si="3"/>
        <v>0</v>
      </c>
      <c r="N75" s="78">
        <f t="shared" si="4"/>
        <v>0</v>
      </c>
      <c r="O75" s="78">
        <f t="shared" si="5"/>
        <v>0</v>
      </c>
      <c r="P75" s="166" t="str">
        <f t="shared" si="6"/>
        <v>Factor de Emisión</v>
      </c>
      <c r="Q75" s="166">
        <f t="shared" si="7"/>
        <v>0</v>
      </c>
      <c r="R75" s="170">
        <f t="shared" si="8"/>
        <v>0</v>
      </c>
      <c r="S75" s="78">
        <f>Q75+R75*Hoja1!$C$19</f>
        <v>0</v>
      </c>
      <c r="AE75" s="143">
        <f t="shared" si="0"/>
        <v>0</v>
      </c>
      <c r="AF75" s="149">
        <f t="shared" si="1"/>
        <v>0</v>
      </c>
      <c r="AG75" s="148">
        <f t="shared" si="9"/>
        <v>0</v>
      </c>
      <c r="AH75" s="148" t="str">
        <f t="shared" si="10"/>
        <v>Factor de Emisión</v>
      </c>
      <c r="AI75" s="143">
        <f t="shared" si="11"/>
        <v>0</v>
      </c>
      <c r="AJ75" s="143">
        <f t="shared" si="12"/>
        <v>0</v>
      </c>
      <c r="AK75" s="143">
        <f t="shared" si="13"/>
        <v>0</v>
      </c>
      <c r="AL75" s="149">
        <f t="shared" si="14"/>
        <v>0</v>
      </c>
      <c r="AM75" s="148">
        <f>IF(J75="",AL75*'Fraccion masica'!$AB$36,J75*AL75)</f>
        <v>0</v>
      </c>
      <c r="AN75" s="143">
        <f>IF(K75="",AL75*'Fraccion masica'!$AB$35,K75*AL75)</f>
        <v>0</v>
      </c>
      <c r="AO75" s="149">
        <f>IFERROR(AM75*Hoja1!$C$24/Hoja1!$C$25/Hoja1!$C$26*16.04/1000000,0)</f>
        <v>0</v>
      </c>
      <c r="AP75" s="148">
        <f>IFERROR(AN75*Hoja1!$C$24/Hoja1!$C$25/Hoja1!$C$26*44.01/1000000,0)</f>
        <v>0</v>
      </c>
    </row>
    <row r="76" spans="2:42" x14ac:dyDescent="0.75">
      <c r="B76" s="52"/>
      <c r="C76" s="52"/>
      <c r="D76" s="125"/>
      <c r="E76" s="125"/>
      <c r="F76" s="131"/>
      <c r="G76" s="92"/>
      <c r="H76" s="14"/>
      <c r="I76" s="19"/>
      <c r="J76" s="93"/>
      <c r="K76" s="93"/>
      <c r="L76" s="122" t="str">
        <f t="shared" si="2"/>
        <v/>
      </c>
      <c r="M76" s="78">
        <f t="shared" si="3"/>
        <v>0</v>
      </c>
      <c r="N76" s="78">
        <f t="shared" si="4"/>
        <v>0</v>
      </c>
      <c r="O76" s="78">
        <f t="shared" si="5"/>
        <v>0</v>
      </c>
      <c r="P76" s="166" t="str">
        <f t="shared" si="6"/>
        <v>Factor de Emisión</v>
      </c>
      <c r="Q76" s="166">
        <f t="shared" si="7"/>
        <v>0</v>
      </c>
      <c r="R76" s="170">
        <f t="shared" si="8"/>
        <v>0</v>
      </c>
      <c r="S76" s="78">
        <f>Q76+R76*Hoja1!$C$19</f>
        <v>0</v>
      </c>
      <c r="AE76" s="143">
        <f t="shared" si="0"/>
        <v>0</v>
      </c>
      <c r="AF76" s="149">
        <f t="shared" si="1"/>
        <v>0</v>
      </c>
      <c r="AG76" s="148">
        <f t="shared" si="9"/>
        <v>0</v>
      </c>
      <c r="AH76" s="148" t="str">
        <f t="shared" si="10"/>
        <v>Factor de Emisión</v>
      </c>
      <c r="AI76" s="143">
        <f t="shared" si="11"/>
        <v>0</v>
      </c>
      <c r="AJ76" s="143">
        <f t="shared" si="12"/>
        <v>0</v>
      </c>
      <c r="AK76" s="143">
        <f t="shared" si="13"/>
        <v>0</v>
      </c>
      <c r="AL76" s="149">
        <f t="shared" si="14"/>
        <v>0</v>
      </c>
      <c r="AM76" s="148">
        <f>IF(J76="",AL76*'Fraccion masica'!$AB$36,J76*AL76)</f>
        <v>0</v>
      </c>
      <c r="AN76" s="143">
        <f>IF(K76="",AL76*'Fraccion masica'!$AB$35,K76*AL76)</f>
        <v>0</v>
      </c>
      <c r="AO76" s="149">
        <f>IFERROR(AM76*Hoja1!$C$24/Hoja1!$C$25/Hoja1!$C$26*16.04/1000000,0)</f>
        <v>0</v>
      </c>
      <c r="AP76" s="148">
        <f>IFERROR(AN76*Hoja1!$C$24/Hoja1!$C$25/Hoja1!$C$26*44.01/1000000,0)</f>
        <v>0</v>
      </c>
    </row>
    <row r="77" spans="2:42" x14ac:dyDescent="0.75">
      <c r="B77" s="52"/>
      <c r="C77" s="52"/>
      <c r="D77" s="125"/>
      <c r="E77" s="125"/>
      <c r="F77" s="131"/>
      <c r="G77" s="92"/>
      <c r="H77" s="14"/>
      <c r="I77" s="19"/>
      <c r="J77" s="93"/>
      <c r="K77" s="93"/>
      <c r="L77" s="122" t="str">
        <f t="shared" si="2"/>
        <v/>
      </c>
      <c r="M77" s="78">
        <f t="shared" si="3"/>
        <v>0</v>
      </c>
      <c r="N77" s="78">
        <f t="shared" si="4"/>
        <v>0</v>
      </c>
      <c r="O77" s="78">
        <f t="shared" si="5"/>
        <v>0</v>
      </c>
      <c r="P77" s="166" t="str">
        <f t="shared" si="6"/>
        <v>Factor de Emisión</v>
      </c>
      <c r="Q77" s="166">
        <f t="shared" si="7"/>
        <v>0</v>
      </c>
      <c r="R77" s="170">
        <f t="shared" si="8"/>
        <v>0</v>
      </c>
      <c r="S77" s="78">
        <f>Q77+R77*Hoja1!$C$19</f>
        <v>0</v>
      </c>
      <c r="AE77" s="143">
        <f t="shared" si="0"/>
        <v>0</v>
      </c>
      <c r="AF77" s="149">
        <f t="shared" si="1"/>
        <v>0</v>
      </c>
      <c r="AG77" s="148">
        <f t="shared" si="9"/>
        <v>0</v>
      </c>
      <c r="AH77" s="148" t="str">
        <f t="shared" si="10"/>
        <v>Factor de Emisión</v>
      </c>
      <c r="AI77" s="143">
        <f t="shared" si="11"/>
        <v>0</v>
      </c>
      <c r="AJ77" s="143">
        <f t="shared" si="12"/>
        <v>0</v>
      </c>
      <c r="AK77" s="143">
        <f t="shared" si="13"/>
        <v>0</v>
      </c>
      <c r="AL77" s="149">
        <f t="shared" si="14"/>
        <v>0</v>
      </c>
      <c r="AM77" s="148">
        <f>IF(J77="",AL77*'Fraccion masica'!$AB$36,J77*AL77)</f>
        <v>0</v>
      </c>
      <c r="AN77" s="143">
        <f>IF(K77="",AL77*'Fraccion masica'!$AB$35,K77*AL77)</f>
        <v>0</v>
      </c>
      <c r="AO77" s="149">
        <f>IFERROR(AM77*Hoja1!$C$24/Hoja1!$C$25/Hoja1!$C$26*16.04/1000000,0)</f>
        <v>0</v>
      </c>
      <c r="AP77" s="148">
        <f>IFERROR(AN77*Hoja1!$C$24/Hoja1!$C$25/Hoja1!$C$26*44.01/1000000,0)</f>
        <v>0</v>
      </c>
    </row>
    <row r="78" spans="2:42" x14ac:dyDescent="0.75">
      <c r="B78" s="52"/>
      <c r="C78" s="52"/>
      <c r="D78" s="125"/>
      <c r="E78" s="125"/>
      <c r="F78" s="131"/>
      <c r="G78" s="92"/>
      <c r="H78" s="14"/>
      <c r="I78" s="19"/>
      <c r="J78" s="93"/>
      <c r="K78" s="93"/>
      <c r="L78" s="122" t="str">
        <f t="shared" si="2"/>
        <v/>
      </c>
      <c r="M78" s="78">
        <f t="shared" si="3"/>
        <v>0</v>
      </c>
      <c r="N78" s="78">
        <f t="shared" si="4"/>
        <v>0</v>
      </c>
      <c r="O78" s="78">
        <f t="shared" si="5"/>
        <v>0</v>
      </c>
      <c r="P78" s="166" t="str">
        <f t="shared" si="6"/>
        <v>Factor de Emisión</v>
      </c>
      <c r="Q78" s="166">
        <f t="shared" si="7"/>
        <v>0</v>
      </c>
      <c r="R78" s="170">
        <f t="shared" si="8"/>
        <v>0</v>
      </c>
      <c r="S78" s="78">
        <f>Q78+R78*Hoja1!$C$19</f>
        <v>0</v>
      </c>
      <c r="AE78" s="143">
        <f t="shared" si="0"/>
        <v>0</v>
      </c>
      <c r="AF78" s="149">
        <f t="shared" si="1"/>
        <v>0</v>
      </c>
      <c r="AG78" s="148">
        <f t="shared" si="9"/>
        <v>0</v>
      </c>
      <c r="AH78" s="148" t="str">
        <f t="shared" si="10"/>
        <v>Factor de Emisión</v>
      </c>
      <c r="AI78" s="143">
        <f t="shared" si="11"/>
        <v>0</v>
      </c>
      <c r="AJ78" s="143">
        <f t="shared" si="12"/>
        <v>0</v>
      </c>
      <c r="AK78" s="143">
        <f t="shared" si="13"/>
        <v>0</v>
      </c>
      <c r="AL78" s="149">
        <f t="shared" si="14"/>
        <v>0</v>
      </c>
      <c r="AM78" s="148">
        <f>IF(J78="",AL78*'Fraccion masica'!$AB$36,J78*AL78)</f>
        <v>0</v>
      </c>
      <c r="AN78" s="143">
        <f>IF(K78="",AL78*'Fraccion masica'!$AB$35,K78*AL78)</f>
        <v>0</v>
      </c>
      <c r="AO78" s="149">
        <f>IFERROR(AM78*Hoja1!$C$24/Hoja1!$C$25/Hoja1!$C$26*16.04/1000000,0)</f>
        <v>0</v>
      </c>
      <c r="AP78" s="148">
        <f>IFERROR(AN78*Hoja1!$C$24/Hoja1!$C$25/Hoja1!$C$26*44.01/1000000,0)</f>
        <v>0</v>
      </c>
    </row>
    <row r="79" spans="2:42" x14ac:dyDescent="0.75">
      <c r="B79" s="52"/>
      <c r="C79" s="52"/>
      <c r="D79" s="125"/>
      <c r="E79" s="125"/>
      <c r="F79" s="131"/>
      <c r="G79" s="92"/>
      <c r="H79" s="14"/>
      <c r="I79" s="19"/>
      <c r="J79" s="93"/>
      <c r="K79" s="93"/>
      <c r="L79" s="122" t="str">
        <f t="shared" si="2"/>
        <v/>
      </c>
      <c r="M79" s="78">
        <f t="shared" si="3"/>
        <v>0</v>
      </c>
      <c r="N79" s="78">
        <f t="shared" si="4"/>
        <v>0</v>
      </c>
      <c r="O79" s="78">
        <f t="shared" si="5"/>
        <v>0</v>
      </c>
      <c r="P79" s="166" t="str">
        <f t="shared" si="6"/>
        <v>Factor de Emisión</v>
      </c>
      <c r="Q79" s="166">
        <f t="shared" si="7"/>
        <v>0</v>
      </c>
      <c r="R79" s="170">
        <f t="shared" si="8"/>
        <v>0</v>
      </c>
      <c r="S79" s="78">
        <f>Q79+R79*Hoja1!$C$19</f>
        <v>0</v>
      </c>
      <c r="AE79" s="143">
        <f t="shared" si="0"/>
        <v>0</v>
      </c>
      <c r="AF79" s="149">
        <f t="shared" si="1"/>
        <v>0</v>
      </c>
      <c r="AG79" s="148">
        <f t="shared" si="9"/>
        <v>0</v>
      </c>
      <c r="AH79" s="148" t="str">
        <f t="shared" si="10"/>
        <v>Factor de Emisión</v>
      </c>
      <c r="AI79" s="143">
        <f t="shared" si="11"/>
        <v>0</v>
      </c>
      <c r="AJ79" s="143">
        <f t="shared" si="12"/>
        <v>0</v>
      </c>
      <c r="AK79" s="143">
        <f t="shared" si="13"/>
        <v>0</v>
      </c>
      <c r="AL79" s="149">
        <f t="shared" si="14"/>
        <v>0</v>
      </c>
      <c r="AM79" s="148">
        <f>IF(J79="",AL79*'Fraccion masica'!$AB$36,J79*AL79)</f>
        <v>0</v>
      </c>
      <c r="AN79" s="143">
        <f>IF(K79="",AL79*'Fraccion masica'!$AB$35,K79*AL79)</f>
        <v>0</v>
      </c>
      <c r="AO79" s="149">
        <f>IFERROR(AM79*Hoja1!$C$24/Hoja1!$C$25/Hoja1!$C$26*16.04/1000000,0)</f>
        <v>0</v>
      </c>
      <c r="AP79" s="148">
        <f>IFERROR(AN79*Hoja1!$C$24/Hoja1!$C$25/Hoja1!$C$26*44.01/1000000,0)</f>
        <v>0</v>
      </c>
    </row>
    <row r="80" spans="2:42" x14ac:dyDescent="0.75">
      <c r="B80" s="52"/>
      <c r="C80" s="52"/>
      <c r="D80" s="125"/>
      <c r="E80" s="125"/>
      <c r="F80" s="131"/>
      <c r="G80" s="92"/>
      <c r="H80" s="14"/>
      <c r="I80" s="19"/>
      <c r="J80" s="93"/>
      <c r="K80" s="93"/>
      <c r="L80" s="122" t="str">
        <f t="shared" si="2"/>
        <v/>
      </c>
      <c r="M80" s="78">
        <f t="shared" si="3"/>
        <v>0</v>
      </c>
      <c r="N80" s="78">
        <f t="shared" si="4"/>
        <v>0</v>
      </c>
      <c r="O80" s="78">
        <f t="shared" si="5"/>
        <v>0</v>
      </c>
      <c r="P80" s="166" t="str">
        <f t="shared" si="6"/>
        <v>Factor de Emisión</v>
      </c>
      <c r="Q80" s="166">
        <f t="shared" si="7"/>
        <v>0</v>
      </c>
      <c r="R80" s="170">
        <f t="shared" si="8"/>
        <v>0</v>
      </c>
      <c r="S80" s="78">
        <f>Q80+R80*Hoja1!$C$19</f>
        <v>0</v>
      </c>
      <c r="AE80" s="143">
        <f t="shared" si="0"/>
        <v>0</v>
      </c>
      <c r="AF80" s="149">
        <f t="shared" si="1"/>
        <v>0</v>
      </c>
      <c r="AG80" s="148">
        <f t="shared" si="9"/>
        <v>0</v>
      </c>
      <c r="AH80" s="148" t="str">
        <f t="shared" si="10"/>
        <v>Factor de Emisión</v>
      </c>
      <c r="AI80" s="143">
        <f t="shared" si="11"/>
        <v>0</v>
      </c>
      <c r="AJ80" s="143">
        <f t="shared" si="12"/>
        <v>0</v>
      </c>
      <c r="AK80" s="143">
        <f t="shared" si="13"/>
        <v>0</v>
      </c>
      <c r="AL80" s="149">
        <f t="shared" si="14"/>
        <v>0</v>
      </c>
      <c r="AM80" s="148">
        <f>IF(J80="",AL80*'Fraccion masica'!$AB$36,J80*AL80)</f>
        <v>0</v>
      </c>
      <c r="AN80" s="143">
        <f>IF(K80="",AL80*'Fraccion masica'!$AB$35,K80*AL80)</f>
        <v>0</v>
      </c>
      <c r="AO80" s="149">
        <f>IFERROR(AM80*Hoja1!$C$24/Hoja1!$C$25/Hoja1!$C$26*16.04/1000000,0)</f>
        <v>0</v>
      </c>
      <c r="AP80" s="148">
        <f>IFERROR(AN80*Hoja1!$C$24/Hoja1!$C$25/Hoja1!$C$26*44.01/1000000,0)</f>
        <v>0</v>
      </c>
    </row>
    <row r="81" spans="2:42" x14ac:dyDescent="0.75">
      <c r="B81" s="52"/>
      <c r="C81" s="52"/>
      <c r="D81" s="125"/>
      <c r="E81" s="125"/>
      <c r="F81" s="131"/>
      <c r="G81" s="92"/>
      <c r="H81" s="14"/>
      <c r="I81" s="19"/>
      <c r="J81" s="93"/>
      <c r="K81" s="93"/>
      <c r="L81" s="122" t="str">
        <f t="shared" si="2"/>
        <v/>
      </c>
      <c r="M81" s="78">
        <f t="shared" si="3"/>
        <v>0</v>
      </c>
      <c r="N81" s="78">
        <f t="shared" si="4"/>
        <v>0</v>
      </c>
      <c r="O81" s="78">
        <f t="shared" si="5"/>
        <v>0</v>
      </c>
      <c r="P81" s="166" t="str">
        <f t="shared" si="6"/>
        <v>Factor de Emisión</v>
      </c>
      <c r="Q81" s="166">
        <f t="shared" si="7"/>
        <v>0</v>
      </c>
      <c r="R81" s="170">
        <f t="shared" si="8"/>
        <v>0</v>
      </c>
      <c r="S81" s="78">
        <f>Q81+R81*Hoja1!$C$19</f>
        <v>0</v>
      </c>
      <c r="AE81" s="143">
        <f t="shared" si="0"/>
        <v>0</v>
      </c>
      <c r="AF81" s="149">
        <f t="shared" si="1"/>
        <v>0</v>
      </c>
      <c r="AG81" s="148">
        <f t="shared" si="9"/>
        <v>0</v>
      </c>
      <c r="AH81" s="148" t="str">
        <f t="shared" si="10"/>
        <v>Factor de Emisión</v>
      </c>
      <c r="AI81" s="143">
        <f t="shared" si="11"/>
        <v>0</v>
      </c>
      <c r="AJ81" s="143">
        <f t="shared" si="12"/>
        <v>0</v>
      </c>
      <c r="AK81" s="143">
        <f t="shared" si="13"/>
        <v>0</v>
      </c>
      <c r="AL81" s="149">
        <f t="shared" si="14"/>
        <v>0</v>
      </c>
      <c r="AM81" s="148">
        <f>IF(J81="",AL81*'Fraccion masica'!$AB$36,J81*AL81)</f>
        <v>0</v>
      </c>
      <c r="AN81" s="143">
        <f>IF(K81="",AL81*'Fraccion masica'!$AB$35,K81*AL81)</f>
        <v>0</v>
      </c>
      <c r="AO81" s="149">
        <f>IFERROR(AM81*Hoja1!$C$24/Hoja1!$C$25/Hoja1!$C$26*16.04/1000000,0)</f>
        <v>0</v>
      </c>
      <c r="AP81" s="148">
        <f>IFERROR(AN81*Hoja1!$C$24/Hoja1!$C$25/Hoja1!$C$26*44.01/1000000,0)</f>
        <v>0</v>
      </c>
    </row>
    <row r="82" spans="2:42" x14ac:dyDescent="0.75">
      <c r="B82" s="52"/>
      <c r="C82" s="52"/>
      <c r="D82" s="125"/>
      <c r="E82" s="125"/>
      <c r="F82" s="131"/>
      <c r="G82" s="92"/>
      <c r="H82" s="14"/>
      <c r="I82" s="19"/>
      <c r="J82" s="93"/>
      <c r="K82" s="93"/>
      <c r="L82" s="122" t="str">
        <f t="shared" si="2"/>
        <v/>
      </c>
      <c r="M82" s="78">
        <f t="shared" si="3"/>
        <v>0</v>
      </c>
      <c r="N82" s="78">
        <f t="shared" si="4"/>
        <v>0</v>
      </c>
      <c r="O82" s="78">
        <f t="shared" si="5"/>
        <v>0</v>
      </c>
      <c r="P82" s="166" t="str">
        <f t="shared" si="6"/>
        <v>Factor de Emisión</v>
      </c>
      <c r="Q82" s="166">
        <f t="shared" si="7"/>
        <v>0</v>
      </c>
      <c r="R82" s="170">
        <f t="shared" si="8"/>
        <v>0</v>
      </c>
      <c r="S82" s="78">
        <f>Q82+R82*Hoja1!$C$19</f>
        <v>0</v>
      </c>
      <c r="AE82" s="143">
        <f t="shared" si="0"/>
        <v>0</v>
      </c>
      <c r="AF82" s="149">
        <f t="shared" si="1"/>
        <v>0</v>
      </c>
      <c r="AG82" s="148">
        <f t="shared" si="9"/>
        <v>0</v>
      </c>
      <c r="AH82" s="148" t="str">
        <f t="shared" si="10"/>
        <v>Factor de Emisión</v>
      </c>
      <c r="AI82" s="143">
        <f t="shared" si="11"/>
        <v>0</v>
      </c>
      <c r="AJ82" s="143">
        <f t="shared" si="12"/>
        <v>0</v>
      </c>
      <c r="AK82" s="143">
        <f t="shared" si="13"/>
        <v>0</v>
      </c>
      <c r="AL82" s="149">
        <f t="shared" si="14"/>
        <v>0</v>
      </c>
      <c r="AM82" s="148">
        <f>IF(J82="",AL82*'Fraccion masica'!$AB$36,J82*AL82)</f>
        <v>0</v>
      </c>
      <c r="AN82" s="143">
        <f>IF(K82="",AL82*'Fraccion masica'!$AB$35,K82*AL82)</f>
        <v>0</v>
      </c>
      <c r="AO82" s="149">
        <f>IFERROR(AM82*Hoja1!$C$24/Hoja1!$C$25/Hoja1!$C$26*16.04/1000000,0)</f>
        <v>0</v>
      </c>
      <c r="AP82" s="148">
        <f>IFERROR(AN82*Hoja1!$C$24/Hoja1!$C$25/Hoja1!$C$26*44.01/1000000,0)</f>
        <v>0</v>
      </c>
    </row>
    <row r="83" spans="2:42" x14ac:dyDescent="0.75">
      <c r="B83" s="52"/>
      <c r="C83" s="52"/>
      <c r="D83" s="125"/>
      <c r="E83" s="125"/>
      <c r="F83" s="131"/>
      <c r="G83" s="92"/>
      <c r="H83" s="14"/>
      <c r="I83" s="19"/>
      <c r="J83" s="93"/>
      <c r="K83" s="93"/>
      <c r="L83" s="122" t="str">
        <f t="shared" si="2"/>
        <v/>
      </c>
      <c r="M83" s="78">
        <f t="shared" si="3"/>
        <v>0</v>
      </c>
      <c r="N83" s="78">
        <f t="shared" si="4"/>
        <v>0</v>
      </c>
      <c r="O83" s="78">
        <f t="shared" si="5"/>
        <v>0</v>
      </c>
      <c r="P83" s="166" t="str">
        <f t="shared" si="6"/>
        <v>Factor de Emisión</v>
      </c>
      <c r="Q83" s="166">
        <f t="shared" si="7"/>
        <v>0</v>
      </c>
      <c r="R83" s="170">
        <f t="shared" si="8"/>
        <v>0</v>
      </c>
      <c r="S83" s="78">
        <f>Q83+R83*Hoja1!$C$19</f>
        <v>0</v>
      </c>
      <c r="AE83" s="143">
        <f t="shared" si="0"/>
        <v>0</v>
      </c>
      <c r="AF83" s="149">
        <f t="shared" si="1"/>
        <v>0</v>
      </c>
      <c r="AG83" s="148">
        <f t="shared" si="9"/>
        <v>0</v>
      </c>
      <c r="AH83" s="148" t="str">
        <f t="shared" si="10"/>
        <v>Factor de Emisión</v>
      </c>
      <c r="AI83" s="143">
        <f t="shared" si="11"/>
        <v>0</v>
      </c>
      <c r="AJ83" s="143">
        <f t="shared" si="12"/>
        <v>0</v>
      </c>
      <c r="AK83" s="143">
        <f t="shared" si="13"/>
        <v>0</v>
      </c>
      <c r="AL83" s="149">
        <f t="shared" si="14"/>
        <v>0</v>
      </c>
      <c r="AM83" s="148">
        <f>IF(J83="",AL83*'Fraccion masica'!$AB$36,J83*AL83)</f>
        <v>0</v>
      </c>
      <c r="AN83" s="143">
        <f>IF(K83="",AL83*'Fraccion masica'!$AB$35,K83*AL83)</f>
        <v>0</v>
      </c>
      <c r="AO83" s="149">
        <f>IFERROR(AM83*Hoja1!$C$24/Hoja1!$C$25/Hoja1!$C$26*16.04/1000000,0)</f>
        <v>0</v>
      </c>
      <c r="AP83" s="148">
        <f>IFERROR(AN83*Hoja1!$C$24/Hoja1!$C$25/Hoja1!$C$26*44.01/1000000,0)</f>
        <v>0</v>
      </c>
    </row>
    <row r="84" spans="2:42" x14ac:dyDescent="0.75">
      <c r="B84" s="52"/>
      <c r="C84" s="52"/>
      <c r="D84" s="125"/>
      <c r="E84" s="125"/>
      <c r="F84" s="131"/>
      <c r="G84" s="92"/>
      <c r="H84" s="14"/>
      <c r="I84" s="19"/>
      <c r="J84" s="93"/>
      <c r="K84" s="93"/>
      <c r="L84" s="122" t="str">
        <f t="shared" si="2"/>
        <v/>
      </c>
      <c r="M84" s="78">
        <f t="shared" si="3"/>
        <v>0</v>
      </c>
      <c r="N84" s="78">
        <f t="shared" si="4"/>
        <v>0</v>
      </c>
      <c r="O84" s="78">
        <f t="shared" si="5"/>
        <v>0</v>
      </c>
      <c r="P84" s="166" t="str">
        <f t="shared" si="6"/>
        <v>Factor de Emisión</v>
      </c>
      <c r="Q84" s="166">
        <f t="shared" si="7"/>
        <v>0</v>
      </c>
      <c r="R84" s="170">
        <f t="shared" si="8"/>
        <v>0</v>
      </c>
      <c r="S84" s="78">
        <f>Q84+R84*Hoja1!$C$19</f>
        <v>0</v>
      </c>
      <c r="AE84" s="143">
        <f t="shared" ref="AE84:AE115" si="15">B84</f>
        <v>0</v>
      </c>
      <c r="AF84" s="149">
        <f t="shared" ref="AF84:AF115" si="16">G84*C84</f>
        <v>0</v>
      </c>
      <c r="AG84" s="148">
        <f t="shared" si="9"/>
        <v>0</v>
      </c>
      <c r="AH84" s="148" t="str">
        <f t="shared" si="10"/>
        <v>Factor de Emisión</v>
      </c>
      <c r="AI84" s="143">
        <f t="shared" si="11"/>
        <v>0</v>
      </c>
      <c r="AJ84" s="143">
        <f t="shared" si="12"/>
        <v>0</v>
      </c>
      <c r="AK84" s="143">
        <f t="shared" si="13"/>
        <v>0</v>
      </c>
      <c r="AL84" s="149">
        <f t="shared" si="14"/>
        <v>0</v>
      </c>
      <c r="AM84" s="148">
        <f>IF(J84="",AL84*'Fraccion masica'!$AB$36,J84*AL84)</f>
        <v>0</v>
      </c>
      <c r="AN84" s="143">
        <f>IF(K84="",AL84*'Fraccion masica'!$AB$35,K84*AL84)</f>
        <v>0</v>
      </c>
      <c r="AO84" s="149">
        <f>IFERROR(AM84*Hoja1!$C$24/Hoja1!$C$25/Hoja1!$C$26*16.04/1000000,0)</f>
        <v>0</v>
      </c>
      <c r="AP84" s="148">
        <f>IFERROR(AN84*Hoja1!$C$24/Hoja1!$C$25/Hoja1!$C$26*44.01/1000000,0)</f>
        <v>0</v>
      </c>
    </row>
    <row r="85" spans="2:42" x14ac:dyDescent="0.75">
      <c r="B85" s="52"/>
      <c r="C85" s="52"/>
      <c r="D85" s="125"/>
      <c r="E85" s="125"/>
      <c r="F85" s="131"/>
      <c r="G85" s="92"/>
      <c r="H85" s="14"/>
      <c r="I85" s="19"/>
      <c r="J85" s="93"/>
      <c r="K85" s="93"/>
      <c r="L85" s="122" t="str">
        <f t="shared" si="2"/>
        <v/>
      </c>
      <c r="M85" s="78">
        <f t="shared" si="3"/>
        <v>0</v>
      </c>
      <c r="N85" s="78">
        <f t="shared" si="4"/>
        <v>0</v>
      </c>
      <c r="O85" s="78">
        <f t="shared" si="5"/>
        <v>0</v>
      </c>
      <c r="P85" s="166" t="str">
        <f t="shared" si="6"/>
        <v>Factor de Emisión</v>
      </c>
      <c r="Q85" s="166">
        <f t="shared" si="7"/>
        <v>0</v>
      </c>
      <c r="R85" s="170">
        <f t="shared" si="8"/>
        <v>0</v>
      </c>
      <c r="S85" s="78">
        <f>Q85+R85*Hoja1!$C$19</f>
        <v>0</v>
      </c>
      <c r="AE85" s="143">
        <f t="shared" si="15"/>
        <v>0</v>
      </c>
      <c r="AF85" s="149">
        <f t="shared" si="16"/>
        <v>0</v>
      </c>
      <c r="AG85" s="148">
        <f t="shared" si="9"/>
        <v>0</v>
      </c>
      <c r="AH85" s="148" t="str">
        <f t="shared" si="10"/>
        <v>Factor de Emisión</v>
      </c>
      <c r="AI85" s="143">
        <f t="shared" si="11"/>
        <v>0</v>
      </c>
      <c r="AJ85" s="143">
        <f t="shared" si="12"/>
        <v>0</v>
      </c>
      <c r="AK85" s="143">
        <f t="shared" si="13"/>
        <v>0</v>
      </c>
      <c r="AL85" s="149">
        <f t="shared" si="14"/>
        <v>0</v>
      </c>
      <c r="AM85" s="148">
        <f>IF(J85="",AL85*'Fraccion masica'!$AB$36,J85*AL85)</f>
        <v>0</v>
      </c>
      <c r="AN85" s="143">
        <f>IF(K85="",AL85*'Fraccion masica'!$AB$35,K85*AL85)</f>
        <v>0</v>
      </c>
      <c r="AO85" s="149">
        <f>IFERROR(AM85*Hoja1!$C$24/Hoja1!$C$25/Hoja1!$C$26*16.04/1000000,0)</f>
        <v>0</v>
      </c>
      <c r="AP85" s="148">
        <f>IFERROR(AN85*Hoja1!$C$24/Hoja1!$C$25/Hoja1!$C$26*44.01/1000000,0)</f>
        <v>0</v>
      </c>
    </row>
    <row r="86" spans="2:42" x14ac:dyDescent="0.75">
      <c r="B86" s="52"/>
      <c r="C86" s="52"/>
      <c r="D86" s="125"/>
      <c r="E86" s="125"/>
      <c r="F86" s="131"/>
      <c r="G86" s="92"/>
      <c r="H86" s="14"/>
      <c r="I86" s="19"/>
      <c r="J86" s="93"/>
      <c r="K86" s="93"/>
      <c r="L86" s="122" t="str">
        <f t="shared" si="2"/>
        <v/>
      </c>
      <c r="M86" s="78">
        <f t="shared" si="3"/>
        <v>0</v>
      </c>
      <c r="N86" s="78">
        <f t="shared" si="4"/>
        <v>0</v>
      </c>
      <c r="O86" s="78">
        <f t="shared" si="5"/>
        <v>0</v>
      </c>
      <c r="P86" s="166" t="str">
        <f t="shared" si="6"/>
        <v>Factor de Emisión</v>
      </c>
      <c r="Q86" s="166">
        <f t="shared" si="7"/>
        <v>0</v>
      </c>
      <c r="R86" s="170">
        <f t="shared" si="8"/>
        <v>0</v>
      </c>
      <c r="S86" s="78">
        <f>Q86+R86*Hoja1!$C$19</f>
        <v>0</v>
      </c>
      <c r="AE86" s="143">
        <f t="shared" si="15"/>
        <v>0</v>
      </c>
      <c r="AF86" s="149">
        <f t="shared" si="16"/>
        <v>0</v>
      </c>
      <c r="AG86" s="148">
        <f t="shared" si="9"/>
        <v>0</v>
      </c>
      <c r="AH86" s="148" t="str">
        <f t="shared" si="10"/>
        <v>Factor de Emisión</v>
      </c>
      <c r="AI86" s="143">
        <f t="shared" si="11"/>
        <v>0</v>
      </c>
      <c r="AJ86" s="143">
        <f t="shared" si="12"/>
        <v>0</v>
      </c>
      <c r="AK86" s="143">
        <f t="shared" si="13"/>
        <v>0</v>
      </c>
      <c r="AL86" s="149">
        <f t="shared" si="14"/>
        <v>0</v>
      </c>
      <c r="AM86" s="148">
        <f>IF(J86="",AL86*'Fraccion masica'!$AB$36,J86*AL86)</f>
        <v>0</v>
      </c>
      <c r="AN86" s="143">
        <f>IF(K86="",AL86*'Fraccion masica'!$AB$35,K86*AL86)</f>
        <v>0</v>
      </c>
      <c r="AO86" s="149">
        <f>IFERROR(AM86*Hoja1!$C$24/Hoja1!$C$25/Hoja1!$C$26*16.04/1000000,0)</f>
        <v>0</v>
      </c>
      <c r="AP86" s="148">
        <f>IFERROR(AN86*Hoja1!$C$24/Hoja1!$C$25/Hoja1!$C$26*44.01/1000000,0)</f>
        <v>0</v>
      </c>
    </row>
    <row r="87" spans="2:42" x14ac:dyDescent="0.75">
      <c r="B87" s="52"/>
      <c r="C87" s="52"/>
      <c r="D87" s="125"/>
      <c r="E87" s="125"/>
      <c r="F87" s="131"/>
      <c r="G87" s="92"/>
      <c r="H87" s="14"/>
      <c r="I87" s="19"/>
      <c r="J87" s="93"/>
      <c r="K87" s="93"/>
      <c r="L87" s="122" t="str">
        <f t="shared" si="2"/>
        <v/>
      </c>
      <c r="M87" s="78">
        <f t="shared" si="3"/>
        <v>0</v>
      </c>
      <c r="N87" s="78">
        <f t="shared" si="4"/>
        <v>0</v>
      </c>
      <c r="O87" s="78">
        <f t="shared" si="5"/>
        <v>0</v>
      </c>
      <c r="P87" s="166" t="str">
        <f t="shared" si="6"/>
        <v>Factor de Emisión</v>
      </c>
      <c r="Q87" s="166">
        <f t="shared" si="7"/>
        <v>0</v>
      </c>
      <c r="R87" s="170">
        <f t="shared" si="8"/>
        <v>0</v>
      </c>
      <c r="S87" s="78">
        <f>Q87+R87*Hoja1!$C$19</f>
        <v>0</v>
      </c>
      <c r="AE87" s="143">
        <f t="shared" si="15"/>
        <v>0</v>
      </c>
      <c r="AF87" s="149">
        <f t="shared" si="16"/>
        <v>0</v>
      </c>
      <c r="AG87" s="148">
        <f t="shared" si="9"/>
        <v>0</v>
      </c>
      <c r="AH87" s="148" t="str">
        <f t="shared" si="10"/>
        <v>Factor de Emisión</v>
      </c>
      <c r="AI87" s="143">
        <f t="shared" si="11"/>
        <v>0</v>
      </c>
      <c r="AJ87" s="143">
        <f t="shared" si="12"/>
        <v>0</v>
      </c>
      <c r="AK87" s="143">
        <f t="shared" si="13"/>
        <v>0</v>
      </c>
      <c r="AL87" s="149">
        <f t="shared" si="14"/>
        <v>0</v>
      </c>
      <c r="AM87" s="148">
        <f>IF(J87="",AL87*'Fraccion masica'!$AB$36,J87*AL87)</f>
        <v>0</v>
      </c>
      <c r="AN87" s="143">
        <f>IF(K87="",AL87*'Fraccion masica'!$AB$35,K87*AL87)</f>
        <v>0</v>
      </c>
      <c r="AO87" s="149">
        <f>IFERROR(AM87*Hoja1!$C$24/Hoja1!$C$25/Hoja1!$C$26*16.04/1000000,0)</f>
        <v>0</v>
      </c>
      <c r="AP87" s="148">
        <f>IFERROR(AN87*Hoja1!$C$24/Hoja1!$C$25/Hoja1!$C$26*44.01/1000000,0)</f>
        <v>0</v>
      </c>
    </row>
    <row r="88" spans="2:42" x14ac:dyDescent="0.75">
      <c r="B88" s="52"/>
      <c r="C88" s="52"/>
      <c r="D88" s="125"/>
      <c r="E88" s="125"/>
      <c r="F88" s="131"/>
      <c r="G88" s="92"/>
      <c r="H88" s="14"/>
      <c r="I88" s="19"/>
      <c r="J88" s="93"/>
      <c r="K88" s="93"/>
      <c r="L88" s="122" t="str">
        <f t="shared" si="2"/>
        <v/>
      </c>
      <c r="M88" s="78">
        <f t="shared" si="3"/>
        <v>0</v>
      </c>
      <c r="N88" s="78">
        <f t="shared" si="4"/>
        <v>0</v>
      </c>
      <c r="O88" s="78">
        <f t="shared" si="5"/>
        <v>0</v>
      </c>
      <c r="P88" s="166" t="str">
        <f t="shared" si="6"/>
        <v>Factor de Emisión</v>
      </c>
      <c r="Q88" s="166">
        <f t="shared" si="7"/>
        <v>0</v>
      </c>
      <c r="R88" s="170">
        <f t="shared" si="8"/>
        <v>0</v>
      </c>
      <c r="S88" s="78">
        <f>Q88+R88*Hoja1!$C$19</f>
        <v>0</v>
      </c>
      <c r="AE88" s="143">
        <f t="shared" si="15"/>
        <v>0</v>
      </c>
      <c r="AF88" s="149">
        <f t="shared" si="16"/>
        <v>0</v>
      </c>
      <c r="AG88" s="148">
        <f t="shared" si="9"/>
        <v>0</v>
      </c>
      <c r="AH88" s="148" t="str">
        <f t="shared" si="10"/>
        <v>Factor de Emisión</v>
      </c>
      <c r="AI88" s="143">
        <f t="shared" si="11"/>
        <v>0</v>
      </c>
      <c r="AJ88" s="143">
        <f t="shared" si="12"/>
        <v>0</v>
      </c>
      <c r="AK88" s="143">
        <f t="shared" si="13"/>
        <v>0</v>
      </c>
      <c r="AL88" s="149">
        <f t="shared" si="14"/>
        <v>0</v>
      </c>
      <c r="AM88" s="148">
        <f>IF(J88="",AL88*'Fraccion masica'!$AB$36,J88*AL88)</f>
        <v>0</v>
      </c>
      <c r="AN88" s="143">
        <f>IF(K88="",AL88*'Fraccion masica'!$AB$35,K88*AL88)</f>
        <v>0</v>
      </c>
      <c r="AO88" s="149">
        <f>IFERROR(AM88*Hoja1!$C$24/Hoja1!$C$25/Hoja1!$C$26*16.04/1000000,0)</f>
        <v>0</v>
      </c>
      <c r="AP88" s="148">
        <f>IFERROR(AN88*Hoja1!$C$24/Hoja1!$C$25/Hoja1!$C$26*44.01/1000000,0)</f>
        <v>0</v>
      </c>
    </row>
    <row r="89" spans="2:42" x14ac:dyDescent="0.75">
      <c r="B89" s="52"/>
      <c r="C89" s="52"/>
      <c r="D89" s="125"/>
      <c r="E89" s="125"/>
      <c r="F89" s="131"/>
      <c r="G89" s="92"/>
      <c r="H89" s="14"/>
      <c r="I89" s="19"/>
      <c r="J89" s="93"/>
      <c r="K89" s="93"/>
      <c r="L89" s="122" t="str">
        <f t="shared" si="2"/>
        <v/>
      </c>
      <c r="M89" s="78">
        <f t="shared" si="3"/>
        <v>0</v>
      </c>
      <c r="N89" s="78">
        <f t="shared" si="4"/>
        <v>0</v>
      </c>
      <c r="O89" s="78">
        <f t="shared" si="5"/>
        <v>0</v>
      </c>
      <c r="P89" s="166" t="str">
        <f t="shared" si="6"/>
        <v>Factor de Emisión</v>
      </c>
      <c r="Q89" s="166">
        <f t="shared" si="7"/>
        <v>0</v>
      </c>
      <c r="R89" s="170">
        <f t="shared" si="8"/>
        <v>0</v>
      </c>
      <c r="S89" s="78">
        <f>Q89+R89*Hoja1!$C$19</f>
        <v>0</v>
      </c>
      <c r="AE89" s="143">
        <f t="shared" si="15"/>
        <v>0</v>
      </c>
      <c r="AF89" s="149">
        <f t="shared" si="16"/>
        <v>0</v>
      </c>
      <c r="AG89" s="148">
        <f t="shared" si="9"/>
        <v>0</v>
      </c>
      <c r="AH89" s="148" t="str">
        <f t="shared" si="10"/>
        <v>Factor de Emisión</v>
      </c>
      <c r="AI89" s="143">
        <f t="shared" si="11"/>
        <v>0</v>
      </c>
      <c r="AJ89" s="143">
        <f t="shared" si="12"/>
        <v>0</v>
      </c>
      <c r="AK89" s="143">
        <f t="shared" si="13"/>
        <v>0</v>
      </c>
      <c r="AL89" s="149">
        <f t="shared" si="14"/>
        <v>0</v>
      </c>
      <c r="AM89" s="148">
        <f>IF(J89="",AL89*'Fraccion masica'!$AB$36,J89*AL89)</f>
        <v>0</v>
      </c>
      <c r="AN89" s="143">
        <f>IF(K89="",AL89*'Fraccion masica'!$AB$35,K89*AL89)</f>
        <v>0</v>
      </c>
      <c r="AO89" s="149">
        <f>IFERROR(AM89*Hoja1!$C$24/Hoja1!$C$25/Hoja1!$C$26*16.04/1000000,0)</f>
        <v>0</v>
      </c>
      <c r="AP89" s="148">
        <f>IFERROR(AN89*Hoja1!$C$24/Hoja1!$C$25/Hoja1!$C$26*44.01/1000000,0)</f>
        <v>0</v>
      </c>
    </row>
    <row r="90" spans="2:42" x14ac:dyDescent="0.75">
      <c r="B90" s="52"/>
      <c r="C90" s="52"/>
      <c r="D90" s="125"/>
      <c r="E90" s="125"/>
      <c r="F90" s="131"/>
      <c r="G90" s="92"/>
      <c r="H90" s="14"/>
      <c r="I90" s="19"/>
      <c r="J90" s="93"/>
      <c r="K90" s="93"/>
      <c r="L90" s="122" t="str">
        <f t="shared" si="2"/>
        <v/>
      </c>
      <c r="M90" s="78">
        <f t="shared" si="3"/>
        <v>0</v>
      </c>
      <c r="N90" s="78">
        <f t="shared" si="4"/>
        <v>0</v>
      </c>
      <c r="O90" s="78">
        <f t="shared" si="5"/>
        <v>0</v>
      </c>
      <c r="P90" s="166" t="str">
        <f t="shared" si="6"/>
        <v>Factor de Emisión</v>
      </c>
      <c r="Q90" s="166">
        <f t="shared" si="7"/>
        <v>0</v>
      </c>
      <c r="R90" s="170">
        <f t="shared" si="8"/>
        <v>0</v>
      </c>
      <c r="S90" s="78">
        <f>Q90+R90*Hoja1!$C$19</f>
        <v>0</v>
      </c>
      <c r="AE90" s="143">
        <f t="shared" si="15"/>
        <v>0</v>
      </c>
      <c r="AF90" s="149">
        <f t="shared" si="16"/>
        <v>0</v>
      </c>
      <c r="AG90" s="148">
        <f t="shared" si="9"/>
        <v>0</v>
      </c>
      <c r="AH90" s="148" t="str">
        <f t="shared" si="10"/>
        <v>Factor de Emisión</v>
      </c>
      <c r="AI90" s="143">
        <f t="shared" si="11"/>
        <v>0</v>
      </c>
      <c r="AJ90" s="143">
        <f t="shared" si="12"/>
        <v>0</v>
      </c>
      <c r="AK90" s="143">
        <f t="shared" si="13"/>
        <v>0</v>
      </c>
      <c r="AL90" s="149">
        <f t="shared" si="14"/>
        <v>0</v>
      </c>
      <c r="AM90" s="148">
        <f>IF(J90="",AL90*'Fraccion masica'!$AB$36,J90*AL90)</f>
        <v>0</v>
      </c>
      <c r="AN90" s="143">
        <f>IF(K90="",AL90*'Fraccion masica'!$AB$35,K90*AL90)</f>
        <v>0</v>
      </c>
      <c r="AO90" s="149">
        <f>IFERROR(AM90*Hoja1!$C$24/Hoja1!$C$25/Hoja1!$C$26*16.04/1000000,0)</f>
        <v>0</v>
      </c>
      <c r="AP90" s="148">
        <f>IFERROR(AN90*Hoja1!$C$24/Hoja1!$C$25/Hoja1!$C$26*44.01/1000000,0)</f>
        <v>0</v>
      </c>
    </row>
    <row r="91" spans="2:42" x14ac:dyDescent="0.75">
      <c r="B91" s="52"/>
      <c r="C91" s="52"/>
      <c r="D91" s="125"/>
      <c r="E91" s="125"/>
      <c r="F91" s="131"/>
      <c r="G91" s="92"/>
      <c r="H91" s="14"/>
      <c r="I91" s="19"/>
      <c r="J91" s="93"/>
      <c r="K91" s="93"/>
      <c r="L91" s="122" t="str">
        <f t="shared" si="2"/>
        <v/>
      </c>
      <c r="M91" s="78">
        <f t="shared" si="3"/>
        <v>0</v>
      </c>
      <c r="N91" s="78">
        <f t="shared" si="4"/>
        <v>0</v>
      </c>
      <c r="O91" s="78">
        <f t="shared" si="5"/>
        <v>0</v>
      </c>
      <c r="P91" s="166" t="str">
        <f t="shared" si="6"/>
        <v>Factor de Emisión</v>
      </c>
      <c r="Q91" s="166">
        <f t="shared" si="7"/>
        <v>0</v>
      </c>
      <c r="R91" s="170">
        <f t="shared" si="8"/>
        <v>0</v>
      </c>
      <c r="S91" s="78">
        <f>Q91+R91*Hoja1!$C$19</f>
        <v>0</v>
      </c>
      <c r="AE91" s="143">
        <f t="shared" si="15"/>
        <v>0</v>
      </c>
      <c r="AF91" s="149">
        <f t="shared" si="16"/>
        <v>0</v>
      </c>
      <c r="AG91" s="148">
        <f t="shared" si="9"/>
        <v>0</v>
      </c>
      <c r="AH91" s="148" t="str">
        <f t="shared" si="10"/>
        <v>Factor de Emisión</v>
      </c>
      <c r="AI91" s="143">
        <f t="shared" si="11"/>
        <v>0</v>
      </c>
      <c r="AJ91" s="143">
        <f t="shared" si="12"/>
        <v>0</v>
      </c>
      <c r="AK91" s="143">
        <f t="shared" si="13"/>
        <v>0</v>
      </c>
      <c r="AL91" s="149">
        <f t="shared" si="14"/>
        <v>0</v>
      </c>
      <c r="AM91" s="148">
        <f>IF(J91="",AL91*'Fraccion masica'!$AB$36,J91*AL91)</f>
        <v>0</v>
      </c>
      <c r="AN91" s="143">
        <f>IF(K91="",AL91*'Fraccion masica'!$AB$35,K91*AL91)</f>
        <v>0</v>
      </c>
      <c r="AO91" s="149">
        <f>IFERROR(AM91*Hoja1!$C$24/Hoja1!$C$25/Hoja1!$C$26*16.04/1000000,0)</f>
        <v>0</v>
      </c>
      <c r="AP91" s="148">
        <f>IFERROR(AN91*Hoja1!$C$24/Hoja1!$C$25/Hoja1!$C$26*44.01/1000000,0)</f>
        <v>0</v>
      </c>
    </row>
    <row r="92" spans="2:42" x14ac:dyDescent="0.75">
      <c r="B92" s="52"/>
      <c r="C92" s="52"/>
      <c r="D92" s="125"/>
      <c r="E92" s="125"/>
      <c r="F92" s="131"/>
      <c r="G92" s="92"/>
      <c r="H92" s="14"/>
      <c r="I92" s="19"/>
      <c r="J92" s="93"/>
      <c r="K92" s="93"/>
      <c r="L92" s="122" t="str">
        <f t="shared" si="2"/>
        <v/>
      </c>
      <c r="M92" s="78">
        <f t="shared" si="3"/>
        <v>0</v>
      </c>
      <c r="N92" s="78">
        <f t="shared" si="4"/>
        <v>0</v>
      </c>
      <c r="O92" s="78">
        <f t="shared" si="5"/>
        <v>0</v>
      </c>
      <c r="P92" s="166" t="str">
        <f t="shared" si="6"/>
        <v>Factor de Emisión</v>
      </c>
      <c r="Q92" s="166">
        <f t="shared" si="7"/>
        <v>0</v>
      </c>
      <c r="R92" s="170">
        <f t="shared" si="8"/>
        <v>0</v>
      </c>
      <c r="S92" s="78">
        <f>Q92+R92*Hoja1!$C$19</f>
        <v>0</v>
      </c>
      <c r="AE92" s="143">
        <f t="shared" si="15"/>
        <v>0</v>
      </c>
      <c r="AF92" s="149">
        <f t="shared" si="16"/>
        <v>0</v>
      </c>
      <c r="AG92" s="148">
        <f t="shared" si="9"/>
        <v>0</v>
      </c>
      <c r="AH92" s="148" t="str">
        <f t="shared" si="10"/>
        <v>Factor de Emisión</v>
      </c>
      <c r="AI92" s="143">
        <f t="shared" si="11"/>
        <v>0</v>
      </c>
      <c r="AJ92" s="143">
        <f t="shared" si="12"/>
        <v>0</v>
      </c>
      <c r="AK92" s="143">
        <f t="shared" si="13"/>
        <v>0</v>
      </c>
      <c r="AL92" s="149">
        <f t="shared" si="14"/>
        <v>0</v>
      </c>
      <c r="AM92" s="148">
        <f>IF(J92="",AL92*'Fraccion masica'!$AB$36,J92*AL92)</f>
        <v>0</v>
      </c>
      <c r="AN92" s="143">
        <f>IF(K92="",AL92*'Fraccion masica'!$AB$35,K92*AL92)</f>
        <v>0</v>
      </c>
      <c r="AO92" s="149">
        <f>IFERROR(AM92*Hoja1!$C$24/Hoja1!$C$25/Hoja1!$C$26*16.04/1000000,0)</f>
        <v>0</v>
      </c>
      <c r="AP92" s="148">
        <f>IFERROR(AN92*Hoja1!$C$24/Hoja1!$C$25/Hoja1!$C$26*44.01/1000000,0)</f>
        <v>0</v>
      </c>
    </row>
    <row r="93" spans="2:42" x14ac:dyDescent="0.75">
      <c r="B93" s="52"/>
      <c r="C93" s="52"/>
      <c r="D93" s="125"/>
      <c r="E93" s="125"/>
      <c r="F93" s="131"/>
      <c r="G93" s="92"/>
      <c r="H93" s="14"/>
      <c r="I93" s="19"/>
      <c r="J93" s="93"/>
      <c r="K93" s="93"/>
      <c r="L93" s="122" t="str">
        <f t="shared" si="2"/>
        <v/>
      </c>
      <c r="M93" s="78">
        <f t="shared" si="3"/>
        <v>0</v>
      </c>
      <c r="N93" s="78">
        <f t="shared" si="4"/>
        <v>0</v>
      </c>
      <c r="O93" s="78">
        <f t="shared" si="5"/>
        <v>0</v>
      </c>
      <c r="P93" s="166" t="str">
        <f t="shared" si="6"/>
        <v>Factor de Emisión</v>
      </c>
      <c r="Q93" s="166">
        <f t="shared" si="7"/>
        <v>0</v>
      </c>
      <c r="R93" s="170">
        <f t="shared" si="8"/>
        <v>0</v>
      </c>
      <c r="S93" s="78">
        <f>Q93+R93*Hoja1!$C$19</f>
        <v>0</v>
      </c>
      <c r="AE93" s="143">
        <f t="shared" si="15"/>
        <v>0</v>
      </c>
      <c r="AF93" s="149">
        <f t="shared" si="16"/>
        <v>0</v>
      </c>
      <c r="AG93" s="148">
        <f t="shared" si="9"/>
        <v>0</v>
      </c>
      <c r="AH93" s="148" t="str">
        <f t="shared" si="10"/>
        <v>Factor de Emisión</v>
      </c>
      <c r="AI93" s="143">
        <f t="shared" si="11"/>
        <v>0</v>
      </c>
      <c r="AJ93" s="143">
        <f t="shared" si="12"/>
        <v>0</v>
      </c>
      <c r="AK93" s="143">
        <f t="shared" si="13"/>
        <v>0</v>
      </c>
      <c r="AL93" s="149">
        <f t="shared" si="14"/>
        <v>0</v>
      </c>
      <c r="AM93" s="148">
        <f>IF(J93="",AL93*'Fraccion masica'!$AB$36,J93*AL93)</f>
        <v>0</v>
      </c>
      <c r="AN93" s="143">
        <f>IF(K93="",AL93*'Fraccion masica'!$AB$35,K93*AL93)</f>
        <v>0</v>
      </c>
      <c r="AO93" s="149">
        <f>IFERROR(AM93*Hoja1!$C$24/Hoja1!$C$25/Hoja1!$C$26*16.04/1000000,0)</f>
        <v>0</v>
      </c>
      <c r="AP93" s="148">
        <f>IFERROR(AN93*Hoja1!$C$24/Hoja1!$C$25/Hoja1!$C$26*44.01/1000000,0)</f>
        <v>0</v>
      </c>
    </row>
    <row r="94" spans="2:42" x14ac:dyDescent="0.75">
      <c r="B94" s="52"/>
      <c r="C94" s="52"/>
      <c r="D94" s="125"/>
      <c r="E94" s="125"/>
      <c r="F94" s="131"/>
      <c r="G94" s="92"/>
      <c r="H94" s="14"/>
      <c r="I94" s="19"/>
      <c r="J94" s="93"/>
      <c r="K94" s="93"/>
      <c r="L94" s="122" t="str">
        <f t="shared" si="2"/>
        <v/>
      </c>
      <c r="M94" s="78">
        <f t="shared" si="3"/>
        <v>0</v>
      </c>
      <c r="N94" s="78">
        <f t="shared" si="4"/>
        <v>0</v>
      </c>
      <c r="O94" s="78">
        <f t="shared" si="5"/>
        <v>0</v>
      </c>
      <c r="P94" s="166" t="str">
        <f t="shared" si="6"/>
        <v>Factor de Emisión</v>
      </c>
      <c r="Q94" s="166">
        <f t="shared" si="7"/>
        <v>0</v>
      </c>
      <c r="R94" s="170">
        <f t="shared" si="8"/>
        <v>0</v>
      </c>
      <c r="S94" s="78">
        <f>Q94+R94*Hoja1!$C$19</f>
        <v>0</v>
      </c>
      <c r="AE94" s="143">
        <f t="shared" si="15"/>
        <v>0</v>
      </c>
      <c r="AF94" s="149">
        <f t="shared" si="16"/>
        <v>0</v>
      </c>
      <c r="AG94" s="148">
        <f t="shared" si="9"/>
        <v>0</v>
      </c>
      <c r="AH94" s="148" t="str">
        <f t="shared" si="10"/>
        <v>Factor de Emisión</v>
      </c>
      <c r="AI94" s="143">
        <f t="shared" si="11"/>
        <v>0</v>
      </c>
      <c r="AJ94" s="143">
        <f t="shared" si="12"/>
        <v>0</v>
      </c>
      <c r="AK94" s="143">
        <f t="shared" si="13"/>
        <v>0</v>
      </c>
      <c r="AL94" s="149">
        <f t="shared" si="14"/>
        <v>0</v>
      </c>
      <c r="AM94" s="148">
        <f>IF(J94="",AL94*'Fraccion masica'!$AB$36,J94*AL94)</f>
        <v>0</v>
      </c>
      <c r="AN94" s="143">
        <f>IF(K94="",AL94*'Fraccion masica'!$AB$35,K94*AL94)</f>
        <v>0</v>
      </c>
      <c r="AO94" s="149">
        <f>IFERROR(AM94*Hoja1!$C$24/Hoja1!$C$25/Hoja1!$C$26*16.04/1000000,0)</f>
        <v>0</v>
      </c>
      <c r="AP94" s="148">
        <f>IFERROR(AN94*Hoja1!$C$24/Hoja1!$C$25/Hoja1!$C$26*44.01/1000000,0)</f>
        <v>0</v>
      </c>
    </row>
    <row r="95" spans="2:42" x14ac:dyDescent="0.75">
      <c r="B95" s="52"/>
      <c r="C95" s="52"/>
      <c r="D95" s="125"/>
      <c r="E95" s="125"/>
      <c r="F95" s="131"/>
      <c r="G95" s="92"/>
      <c r="H95" s="14"/>
      <c r="I95" s="19"/>
      <c r="J95" s="93"/>
      <c r="K95" s="93"/>
      <c r="L95" s="122" t="str">
        <f t="shared" si="2"/>
        <v/>
      </c>
      <c r="M95" s="78">
        <f t="shared" si="3"/>
        <v>0</v>
      </c>
      <c r="N95" s="78">
        <f t="shared" si="4"/>
        <v>0</v>
      </c>
      <c r="O95" s="78">
        <f t="shared" si="5"/>
        <v>0</v>
      </c>
      <c r="P95" s="166" t="str">
        <f t="shared" si="6"/>
        <v>Factor de Emisión</v>
      </c>
      <c r="Q95" s="166">
        <f t="shared" si="7"/>
        <v>0</v>
      </c>
      <c r="R95" s="170">
        <f t="shared" si="8"/>
        <v>0</v>
      </c>
      <c r="S95" s="78">
        <f>Q95+R95*Hoja1!$C$19</f>
        <v>0</v>
      </c>
      <c r="AE95" s="143">
        <f t="shared" si="15"/>
        <v>0</v>
      </c>
      <c r="AF95" s="149">
        <f t="shared" si="16"/>
        <v>0</v>
      </c>
      <c r="AG95" s="148">
        <f t="shared" si="9"/>
        <v>0</v>
      </c>
      <c r="AH95" s="148" t="str">
        <f t="shared" si="10"/>
        <v>Factor de Emisión</v>
      </c>
      <c r="AI95" s="143">
        <f t="shared" si="11"/>
        <v>0</v>
      </c>
      <c r="AJ95" s="143">
        <f t="shared" si="12"/>
        <v>0</v>
      </c>
      <c r="AK95" s="143">
        <f t="shared" si="13"/>
        <v>0</v>
      </c>
      <c r="AL95" s="149">
        <f t="shared" si="14"/>
        <v>0</v>
      </c>
      <c r="AM95" s="148">
        <f>IF(J95="",AL95*'Fraccion masica'!$AB$36,J95*AL95)</f>
        <v>0</v>
      </c>
      <c r="AN95" s="143">
        <f>IF(K95="",AL95*'Fraccion masica'!$AB$35,K95*AL95)</f>
        <v>0</v>
      </c>
      <c r="AO95" s="149">
        <f>IFERROR(AM95*Hoja1!$C$24/Hoja1!$C$25/Hoja1!$C$26*16.04/1000000,0)</f>
        <v>0</v>
      </c>
      <c r="AP95" s="148">
        <f>IFERROR(AN95*Hoja1!$C$24/Hoja1!$C$25/Hoja1!$C$26*44.01/1000000,0)</f>
        <v>0</v>
      </c>
    </row>
    <row r="96" spans="2:42" x14ac:dyDescent="0.75">
      <c r="B96" s="52"/>
      <c r="C96" s="52"/>
      <c r="D96" s="125"/>
      <c r="E96" s="125"/>
      <c r="F96" s="131"/>
      <c r="G96" s="92"/>
      <c r="H96" s="14"/>
      <c r="I96" s="19"/>
      <c r="J96" s="93"/>
      <c r="K96" s="93"/>
      <c r="L96" s="122" t="str">
        <f t="shared" si="2"/>
        <v/>
      </c>
      <c r="M96" s="78">
        <f t="shared" si="3"/>
        <v>0</v>
      </c>
      <c r="N96" s="78">
        <f t="shared" si="4"/>
        <v>0</v>
      </c>
      <c r="O96" s="78">
        <f t="shared" si="5"/>
        <v>0</v>
      </c>
      <c r="P96" s="166" t="str">
        <f t="shared" si="6"/>
        <v>Factor de Emisión</v>
      </c>
      <c r="Q96" s="166">
        <f t="shared" si="7"/>
        <v>0</v>
      </c>
      <c r="R96" s="170">
        <f t="shared" si="8"/>
        <v>0</v>
      </c>
      <c r="S96" s="78">
        <f>Q96+R96*Hoja1!$C$19</f>
        <v>0</v>
      </c>
      <c r="AE96" s="143">
        <f t="shared" si="15"/>
        <v>0</v>
      </c>
      <c r="AF96" s="149">
        <f t="shared" si="16"/>
        <v>0</v>
      </c>
      <c r="AG96" s="148">
        <f t="shared" si="9"/>
        <v>0</v>
      </c>
      <c r="AH96" s="148" t="str">
        <f t="shared" si="10"/>
        <v>Factor de Emisión</v>
      </c>
      <c r="AI96" s="143">
        <f t="shared" si="11"/>
        <v>0</v>
      </c>
      <c r="AJ96" s="143">
        <f t="shared" si="12"/>
        <v>0</v>
      </c>
      <c r="AK96" s="143">
        <f t="shared" si="13"/>
        <v>0</v>
      </c>
      <c r="AL96" s="149">
        <f t="shared" si="14"/>
        <v>0</v>
      </c>
      <c r="AM96" s="148">
        <f>IF(J96="",AL96*'Fraccion masica'!$AB$36,J96*AL96)</f>
        <v>0</v>
      </c>
      <c r="AN96" s="143">
        <f>IF(K96="",AL96*'Fraccion masica'!$AB$35,K96*AL96)</f>
        <v>0</v>
      </c>
      <c r="AO96" s="149">
        <f>IFERROR(AM96*Hoja1!$C$24/Hoja1!$C$25/Hoja1!$C$26*16.04/1000000,0)</f>
        <v>0</v>
      </c>
      <c r="AP96" s="148">
        <f>IFERROR(AN96*Hoja1!$C$24/Hoja1!$C$25/Hoja1!$C$26*44.01/1000000,0)</f>
        <v>0</v>
      </c>
    </row>
    <row r="97" spans="2:42" x14ac:dyDescent="0.75">
      <c r="B97" s="52"/>
      <c r="C97" s="52"/>
      <c r="D97" s="125"/>
      <c r="E97" s="125"/>
      <c r="F97" s="131"/>
      <c r="G97" s="92"/>
      <c r="H97" s="14"/>
      <c r="I97" s="19"/>
      <c r="J97" s="93"/>
      <c r="K97" s="93"/>
      <c r="L97" s="122" t="str">
        <f t="shared" si="2"/>
        <v/>
      </c>
      <c r="M97" s="78">
        <f t="shared" si="3"/>
        <v>0</v>
      </c>
      <c r="N97" s="78">
        <f t="shared" si="4"/>
        <v>0</v>
      </c>
      <c r="O97" s="78">
        <f t="shared" si="5"/>
        <v>0</v>
      </c>
      <c r="P97" s="166" t="str">
        <f t="shared" si="6"/>
        <v>Factor de Emisión</v>
      </c>
      <c r="Q97" s="166">
        <f t="shared" si="7"/>
        <v>0</v>
      </c>
      <c r="R97" s="170">
        <f t="shared" si="8"/>
        <v>0</v>
      </c>
      <c r="S97" s="78">
        <f>Q97+R97*Hoja1!$C$19</f>
        <v>0</v>
      </c>
      <c r="AE97" s="143">
        <f t="shared" si="15"/>
        <v>0</v>
      </c>
      <c r="AF97" s="149">
        <f t="shared" si="16"/>
        <v>0</v>
      </c>
      <c r="AG97" s="148">
        <f t="shared" si="9"/>
        <v>0</v>
      </c>
      <c r="AH97" s="148" t="str">
        <f t="shared" si="10"/>
        <v>Factor de Emisión</v>
      </c>
      <c r="AI97" s="143">
        <f t="shared" si="11"/>
        <v>0</v>
      </c>
      <c r="AJ97" s="143">
        <f t="shared" si="12"/>
        <v>0</v>
      </c>
      <c r="AK97" s="143">
        <f t="shared" si="13"/>
        <v>0</v>
      </c>
      <c r="AL97" s="149">
        <f t="shared" si="14"/>
        <v>0</v>
      </c>
      <c r="AM97" s="148">
        <f>IF(J97="",AL97*'Fraccion masica'!$AB$36,J97*AL97)</f>
        <v>0</v>
      </c>
      <c r="AN97" s="143">
        <f>IF(K97="",AL97*'Fraccion masica'!$AB$35,K97*AL97)</f>
        <v>0</v>
      </c>
      <c r="AO97" s="149">
        <f>IFERROR(AM97*Hoja1!$C$24/Hoja1!$C$25/Hoja1!$C$26*16.04/1000000,0)</f>
        <v>0</v>
      </c>
      <c r="AP97" s="148">
        <f>IFERROR(AN97*Hoja1!$C$24/Hoja1!$C$25/Hoja1!$C$26*44.01/1000000,0)</f>
        <v>0</v>
      </c>
    </row>
    <row r="98" spans="2:42" x14ac:dyDescent="0.75">
      <c r="B98" s="52"/>
      <c r="C98" s="52"/>
      <c r="D98" s="125"/>
      <c r="E98" s="125"/>
      <c r="F98" s="131"/>
      <c r="G98" s="92"/>
      <c r="H98" s="14"/>
      <c r="I98" s="19"/>
      <c r="J98" s="93"/>
      <c r="K98" s="93"/>
      <c r="L98" s="122" t="str">
        <f t="shared" si="2"/>
        <v/>
      </c>
      <c r="M98" s="78">
        <f t="shared" si="3"/>
        <v>0</v>
      </c>
      <c r="N98" s="78">
        <f t="shared" si="4"/>
        <v>0</v>
      </c>
      <c r="O98" s="78">
        <f t="shared" si="5"/>
        <v>0</v>
      </c>
      <c r="P98" s="166" t="str">
        <f t="shared" si="6"/>
        <v>Factor de Emisión</v>
      </c>
      <c r="Q98" s="166">
        <f t="shared" si="7"/>
        <v>0</v>
      </c>
      <c r="R98" s="170">
        <f t="shared" si="8"/>
        <v>0</v>
      </c>
      <c r="S98" s="78">
        <f>Q98+R98*Hoja1!$C$19</f>
        <v>0</v>
      </c>
      <c r="AE98" s="143">
        <f t="shared" si="15"/>
        <v>0</v>
      </c>
      <c r="AF98" s="149">
        <f t="shared" si="16"/>
        <v>0</v>
      </c>
      <c r="AG98" s="148">
        <f t="shared" si="9"/>
        <v>0</v>
      </c>
      <c r="AH98" s="148" t="str">
        <f t="shared" si="10"/>
        <v>Factor de Emisión</v>
      </c>
      <c r="AI98" s="143">
        <f t="shared" si="11"/>
        <v>0</v>
      </c>
      <c r="AJ98" s="143">
        <f t="shared" si="12"/>
        <v>0</v>
      </c>
      <c r="AK98" s="143">
        <f t="shared" si="13"/>
        <v>0</v>
      </c>
      <c r="AL98" s="149">
        <f t="shared" si="14"/>
        <v>0</v>
      </c>
      <c r="AM98" s="148">
        <f>IF(J98="",AL98*'Fraccion masica'!$AB$36,J98*AL98)</f>
        <v>0</v>
      </c>
      <c r="AN98" s="143">
        <f>IF(K98="",AL98*'Fraccion masica'!$AB$35,K98*AL98)</f>
        <v>0</v>
      </c>
      <c r="AO98" s="149">
        <f>IFERROR(AM98*Hoja1!$C$24/Hoja1!$C$25/Hoja1!$C$26*16.04/1000000,0)</f>
        <v>0</v>
      </c>
      <c r="AP98" s="148">
        <f>IFERROR(AN98*Hoja1!$C$24/Hoja1!$C$25/Hoja1!$C$26*44.01/1000000,0)</f>
        <v>0</v>
      </c>
    </row>
    <row r="99" spans="2:42" x14ac:dyDescent="0.75">
      <c r="B99" s="52"/>
      <c r="C99" s="52"/>
      <c r="D99" s="125"/>
      <c r="E99" s="125"/>
      <c r="F99" s="131"/>
      <c r="G99" s="92"/>
      <c r="H99" s="14"/>
      <c r="I99" s="19"/>
      <c r="J99" s="93"/>
      <c r="K99" s="93"/>
      <c r="L99" s="122" t="str">
        <f t="shared" si="2"/>
        <v/>
      </c>
      <c r="M99" s="78">
        <f t="shared" si="3"/>
        <v>0</v>
      </c>
      <c r="N99" s="78">
        <f t="shared" si="4"/>
        <v>0</v>
      </c>
      <c r="O99" s="78">
        <f t="shared" si="5"/>
        <v>0</v>
      </c>
      <c r="P99" s="166" t="str">
        <f t="shared" si="6"/>
        <v>Factor de Emisión</v>
      </c>
      <c r="Q99" s="166">
        <f t="shared" si="7"/>
        <v>0</v>
      </c>
      <c r="R99" s="170">
        <f t="shared" si="8"/>
        <v>0</v>
      </c>
      <c r="S99" s="78">
        <f>Q99+R99*Hoja1!$C$19</f>
        <v>0</v>
      </c>
      <c r="AE99" s="143">
        <f t="shared" si="15"/>
        <v>0</v>
      </c>
      <c r="AF99" s="149">
        <f t="shared" si="16"/>
        <v>0</v>
      </c>
      <c r="AG99" s="148">
        <f t="shared" si="9"/>
        <v>0</v>
      </c>
      <c r="AH99" s="148" t="str">
        <f t="shared" si="10"/>
        <v>Factor de Emisión</v>
      </c>
      <c r="AI99" s="143">
        <f t="shared" si="11"/>
        <v>0</v>
      </c>
      <c r="AJ99" s="143">
        <f t="shared" si="12"/>
        <v>0</v>
      </c>
      <c r="AK99" s="143">
        <f t="shared" si="13"/>
        <v>0</v>
      </c>
      <c r="AL99" s="149">
        <f t="shared" si="14"/>
        <v>0</v>
      </c>
      <c r="AM99" s="148">
        <f>IF(J99="",AL99*'Fraccion masica'!$AB$36,J99*AL99)</f>
        <v>0</v>
      </c>
      <c r="AN99" s="143">
        <f>IF(K99="",AL99*'Fraccion masica'!$AB$35,K99*AL99)</f>
        <v>0</v>
      </c>
      <c r="AO99" s="149">
        <f>IFERROR(AM99*Hoja1!$C$24/Hoja1!$C$25/Hoja1!$C$26*16.04/1000000,0)</f>
        <v>0</v>
      </c>
      <c r="AP99" s="148">
        <f>IFERROR(AN99*Hoja1!$C$24/Hoja1!$C$25/Hoja1!$C$26*44.01/1000000,0)</f>
        <v>0</v>
      </c>
    </row>
    <row r="100" spans="2:42" x14ac:dyDescent="0.75">
      <c r="B100" s="52"/>
      <c r="C100" s="52"/>
      <c r="D100" s="125"/>
      <c r="E100" s="125"/>
      <c r="F100" s="131"/>
      <c r="G100" s="92"/>
      <c r="H100" s="14"/>
      <c r="I100" s="19"/>
      <c r="J100" s="93"/>
      <c r="K100" s="93"/>
      <c r="L100" s="122" t="str">
        <f t="shared" si="2"/>
        <v/>
      </c>
      <c r="M100" s="78">
        <f t="shared" si="3"/>
        <v>0</v>
      </c>
      <c r="N100" s="78">
        <f t="shared" si="4"/>
        <v>0</v>
      </c>
      <c r="O100" s="78">
        <f t="shared" si="5"/>
        <v>0</v>
      </c>
      <c r="P100" s="166" t="str">
        <f t="shared" si="6"/>
        <v>Factor de Emisión</v>
      </c>
      <c r="Q100" s="166">
        <f t="shared" si="7"/>
        <v>0</v>
      </c>
      <c r="R100" s="170">
        <f t="shared" si="8"/>
        <v>0</v>
      </c>
      <c r="S100" s="78">
        <f>Q100+R100*Hoja1!$C$19</f>
        <v>0</v>
      </c>
      <c r="AE100" s="143">
        <f t="shared" si="15"/>
        <v>0</v>
      </c>
      <c r="AF100" s="149">
        <f t="shared" si="16"/>
        <v>0</v>
      </c>
      <c r="AG100" s="148">
        <f t="shared" si="9"/>
        <v>0</v>
      </c>
      <c r="AH100" s="148" t="str">
        <f t="shared" si="10"/>
        <v>Factor de Emisión</v>
      </c>
      <c r="AI100" s="143">
        <f t="shared" si="11"/>
        <v>0</v>
      </c>
      <c r="AJ100" s="143">
        <f t="shared" si="12"/>
        <v>0</v>
      </c>
      <c r="AK100" s="143">
        <f t="shared" si="13"/>
        <v>0</v>
      </c>
      <c r="AL100" s="149">
        <f t="shared" si="14"/>
        <v>0</v>
      </c>
      <c r="AM100" s="148">
        <f>IF(J100="",AL100*'Fraccion masica'!$AB$36,J100*AL100)</f>
        <v>0</v>
      </c>
      <c r="AN100" s="143">
        <f>IF(K100="",AL100*'Fraccion masica'!$AB$35,K100*AL100)</f>
        <v>0</v>
      </c>
      <c r="AO100" s="149">
        <f>IFERROR(AM100*Hoja1!$C$24/Hoja1!$C$25/Hoja1!$C$26*16.04/1000000,0)</f>
        <v>0</v>
      </c>
      <c r="AP100" s="148">
        <f>IFERROR(AN100*Hoja1!$C$24/Hoja1!$C$25/Hoja1!$C$26*44.01/1000000,0)</f>
        <v>0</v>
      </c>
    </row>
    <row r="101" spans="2:42" x14ac:dyDescent="0.75">
      <c r="B101" s="52"/>
      <c r="C101" s="52"/>
      <c r="D101" s="125"/>
      <c r="E101" s="125"/>
      <c r="F101" s="131"/>
      <c r="G101" s="92"/>
      <c r="H101" s="14"/>
      <c r="I101" s="19"/>
      <c r="J101" s="93"/>
      <c r="K101" s="93"/>
      <c r="L101" s="122" t="str">
        <f t="shared" si="2"/>
        <v/>
      </c>
      <c r="M101" s="78">
        <f t="shared" si="3"/>
        <v>0</v>
      </c>
      <c r="N101" s="78">
        <f t="shared" si="4"/>
        <v>0</v>
      </c>
      <c r="O101" s="78">
        <f t="shared" si="5"/>
        <v>0</v>
      </c>
      <c r="P101" s="166" t="str">
        <f t="shared" si="6"/>
        <v>Factor de Emisión</v>
      </c>
      <c r="Q101" s="166">
        <f t="shared" si="7"/>
        <v>0</v>
      </c>
      <c r="R101" s="170">
        <f t="shared" si="8"/>
        <v>0</v>
      </c>
      <c r="S101" s="78">
        <f>Q101+R101*Hoja1!$C$19</f>
        <v>0</v>
      </c>
      <c r="AE101" s="143">
        <f t="shared" si="15"/>
        <v>0</v>
      </c>
      <c r="AF101" s="149">
        <f t="shared" si="16"/>
        <v>0</v>
      </c>
      <c r="AG101" s="148">
        <f t="shared" si="9"/>
        <v>0</v>
      </c>
      <c r="AH101" s="148" t="str">
        <f t="shared" si="10"/>
        <v>Factor de Emisión</v>
      </c>
      <c r="AI101" s="143">
        <f t="shared" si="11"/>
        <v>0</v>
      </c>
      <c r="AJ101" s="143">
        <f t="shared" si="12"/>
        <v>0</v>
      </c>
      <c r="AK101" s="143">
        <f t="shared" si="13"/>
        <v>0</v>
      </c>
      <c r="AL101" s="149">
        <f t="shared" si="14"/>
        <v>0</v>
      </c>
      <c r="AM101" s="148">
        <f>IF(J101="",AL101*'Fraccion masica'!$AB$36,J101*AL101)</f>
        <v>0</v>
      </c>
      <c r="AN101" s="143">
        <f>IF(K101="",AL101*'Fraccion masica'!$AB$35,K101*AL101)</f>
        <v>0</v>
      </c>
      <c r="AO101" s="149">
        <f>IFERROR(AM101*Hoja1!$C$24/Hoja1!$C$25/Hoja1!$C$26*16.04/1000000,0)</f>
        <v>0</v>
      </c>
      <c r="AP101" s="148">
        <f>IFERROR(AN101*Hoja1!$C$24/Hoja1!$C$25/Hoja1!$C$26*44.01/1000000,0)</f>
        <v>0</v>
      </c>
    </row>
    <row r="102" spans="2:42" x14ac:dyDescent="0.75">
      <c r="B102" s="52"/>
      <c r="C102" s="52"/>
      <c r="D102" s="125"/>
      <c r="E102" s="125"/>
      <c r="F102" s="131"/>
      <c r="G102" s="92"/>
      <c r="H102" s="14"/>
      <c r="I102" s="19"/>
      <c r="J102" s="93"/>
      <c r="K102" s="93"/>
      <c r="L102" s="122" t="str">
        <f t="shared" si="2"/>
        <v/>
      </c>
      <c r="M102" s="78">
        <f t="shared" si="3"/>
        <v>0</v>
      </c>
      <c r="N102" s="78">
        <f t="shared" si="4"/>
        <v>0</v>
      </c>
      <c r="O102" s="78">
        <f t="shared" si="5"/>
        <v>0</v>
      </c>
      <c r="P102" s="166" t="str">
        <f t="shared" si="6"/>
        <v>Factor de Emisión</v>
      </c>
      <c r="Q102" s="166">
        <f t="shared" si="7"/>
        <v>0</v>
      </c>
      <c r="R102" s="170">
        <f t="shared" si="8"/>
        <v>0</v>
      </c>
      <c r="S102" s="78">
        <f>Q102+R102*Hoja1!$C$19</f>
        <v>0</v>
      </c>
      <c r="AE102" s="143">
        <f t="shared" si="15"/>
        <v>0</v>
      </c>
      <c r="AF102" s="149">
        <f t="shared" si="16"/>
        <v>0</v>
      </c>
      <c r="AG102" s="148">
        <f t="shared" si="9"/>
        <v>0</v>
      </c>
      <c r="AH102" s="148" t="str">
        <f t="shared" si="10"/>
        <v>Factor de Emisión</v>
      </c>
      <c r="AI102" s="143">
        <f t="shared" si="11"/>
        <v>0</v>
      </c>
      <c r="AJ102" s="143">
        <f t="shared" si="12"/>
        <v>0</v>
      </c>
      <c r="AK102" s="143">
        <f t="shared" si="13"/>
        <v>0</v>
      </c>
      <c r="AL102" s="149">
        <f t="shared" si="14"/>
        <v>0</v>
      </c>
      <c r="AM102" s="148">
        <f>IF(J102="",AL102*'Fraccion masica'!$AB$36,J102*AL102)</f>
        <v>0</v>
      </c>
      <c r="AN102" s="143">
        <f>IF(K102="",AL102*'Fraccion masica'!$AB$35,K102*AL102)</f>
        <v>0</v>
      </c>
      <c r="AO102" s="149">
        <f>IFERROR(AM102*Hoja1!$C$24/Hoja1!$C$25/Hoja1!$C$26*16.04/1000000,0)</f>
        <v>0</v>
      </c>
      <c r="AP102" s="148">
        <f>IFERROR(AN102*Hoja1!$C$24/Hoja1!$C$25/Hoja1!$C$26*44.01/1000000,0)</f>
        <v>0</v>
      </c>
    </row>
    <row r="103" spans="2:42" x14ac:dyDescent="0.75">
      <c r="B103" s="52"/>
      <c r="C103" s="52"/>
      <c r="D103" s="125"/>
      <c r="E103" s="125"/>
      <c r="F103" s="131"/>
      <c r="G103" s="92"/>
      <c r="H103" s="14"/>
      <c r="I103" s="19"/>
      <c r="J103" s="93"/>
      <c r="K103" s="93"/>
      <c r="L103" s="122" t="str">
        <f t="shared" si="2"/>
        <v/>
      </c>
      <c r="M103" s="78">
        <f t="shared" si="3"/>
        <v>0</v>
      </c>
      <c r="N103" s="78">
        <f t="shared" si="4"/>
        <v>0</v>
      </c>
      <c r="O103" s="78">
        <f t="shared" si="5"/>
        <v>0</v>
      </c>
      <c r="P103" s="166" t="str">
        <f t="shared" si="6"/>
        <v>Factor de Emisión</v>
      </c>
      <c r="Q103" s="166">
        <f t="shared" si="7"/>
        <v>0</v>
      </c>
      <c r="R103" s="170">
        <f t="shared" si="8"/>
        <v>0</v>
      </c>
      <c r="S103" s="78">
        <f>Q103+R103*Hoja1!$C$19</f>
        <v>0</v>
      </c>
      <c r="AE103" s="143">
        <f t="shared" si="15"/>
        <v>0</v>
      </c>
      <c r="AF103" s="149">
        <f t="shared" si="16"/>
        <v>0</v>
      </c>
      <c r="AG103" s="148">
        <f t="shared" si="9"/>
        <v>0</v>
      </c>
      <c r="AH103" s="148" t="str">
        <f t="shared" si="10"/>
        <v>Factor de Emisión</v>
      </c>
      <c r="AI103" s="143">
        <f t="shared" si="11"/>
        <v>0</v>
      </c>
      <c r="AJ103" s="143">
        <f t="shared" si="12"/>
        <v>0</v>
      </c>
      <c r="AK103" s="143">
        <f t="shared" si="13"/>
        <v>0</v>
      </c>
      <c r="AL103" s="149">
        <f t="shared" si="14"/>
        <v>0</v>
      </c>
      <c r="AM103" s="148">
        <f>IF(J103="",AL103*'Fraccion masica'!$AB$36,J103*AL103)</f>
        <v>0</v>
      </c>
      <c r="AN103" s="143">
        <f>IF(K103="",AL103*'Fraccion masica'!$AB$35,K103*AL103)</f>
        <v>0</v>
      </c>
      <c r="AO103" s="149">
        <f>IFERROR(AM103*Hoja1!$C$24/Hoja1!$C$25/Hoja1!$C$26*16.04/1000000,0)</f>
        <v>0</v>
      </c>
      <c r="AP103" s="148">
        <f>IFERROR(AN103*Hoja1!$C$24/Hoja1!$C$25/Hoja1!$C$26*44.01/1000000,0)</f>
        <v>0</v>
      </c>
    </row>
    <row r="104" spans="2:42" x14ac:dyDescent="0.75">
      <c r="B104" s="52"/>
      <c r="C104" s="52"/>
      <c r="D104" s="125"/>
      <c r="E104" s="125"/>
      <c r="F104" s="131"/>
      <c r="G104" s="92"/>
      <c r="H104" s="14"/>
      <c r="I104" s="19"/>
      <c r="J104" s="93"/>
      <c r="K104" s="93"/>
      <c r="L104" s="122" t="str">
        <f t="shared" si="2"/>
        <v/>
      </c>
      <c r="M104" s="78">
        <f t="shared" si="3"/>
        <v>0</v>
      </c>
      <c r="N104" s="78">
        <f t="shared" si="4"/>
        <v>0</v>
      </c>
      <c r="O104" s="78">
        <f t="shared" si="5"/>
        <v>0</v>
      </c>
      <c r="P104" s="166" t="str">
        <f t="shared" si="6"/>
        <v>Factor de Emisión</v>
      </c>
      <c r="Q104" s="166">
        <f t="shared" si="7"/>
        <v>0</v>
      </c>
      <c r="R104" s="170">
        <f t="shared" si="8"/>
        <v>0</v>
      </c>
      <c r="S104" s="78">
        <f>Q104+R104*Hoja1!$C$19</f>
        <v>0</v>
      </c>
      <c r="AE104" s="143">
        <f t="shared" si="15"/>
        <v>0</v>
      </c>
      <c r="AF104" s="149">
        <f t="shared" si="16"/>
        <v>0</v>
      </c>
      <c r="AG104" s="148">
        <f t="shared" si="9"/>
        <v>0</v>
      </c>
      <c r="AH104" s="148" t="str">
        <f t="shared" si="10"/>
        <v>Factor de Emisión</v>
      </c>
      <c r="AI104" s="143">
        <f t="shared" si="11"/>
        <v>0</v>
      </c>
      <c r="AJ104" s="143">
        <f t="shared" si="12"/>
        <v>0</v>
      </c>
      <c r="AK104" s="143">
        <f t="shared" si="13"/>
        <v>0</v>
      </c>
      <c r="AL104" s="149">
        <f t="shared" si="14"/>
        <v>0</v>
      </c>
      <c r="AM104" s="148">
        <f>IF(J104="",AL104*'Fraccion masica'!$AB$36,J104*AL104)</f>
        <v>0</v>
      </c>
      <c r="AN104" s="143">
        <f>IF(K104="",AL104*'Fraccion masica'!$AB$35,K104*AL104)</f>
        <v>0</v>
      </c>
      <c r="AO104" s="149">
        <f>IFERROR(AM104*Hoja1!$C$24/Hoja1!$C$25/Hoja1!$C$26*16.04/1000000,0)</f>
        <v>0</v>
      </c>
      <c r="AP104" s="148">
        <f>IFERROR(AN104*Hoja1!$C$24/Hoja1!$C$25/Hoja1!$C$26*44.01/1000000,0)</f>
        <v>0</v>
      </c>
    </row>
    <row r="105" spans="2:42" x14ac:dyDescent="0.75">
      <c r="B105" s="52"/>
      <c r="C105" s="52"/>
      <c r="D105" s="125"/>
      <c r="E105" s="125"/>
      <c r="F105" s="131"/>
      <c r="G105" s="92"/>
      <c r="H105" s="14"/>
      <c r="I105" s="19"/>
      <c r="J105" s="93"/>
      <c r="K105" s="93"/>
      <c r="L105" s="122" t="str">
        <f t="shared" si="2"/>
        <v/>
      </c>
      <c r="M105" s="78">
        <f t="shared" si="3"/>
        <v>0</v>
      </c>
      <c r="N105" s="78">
        <f t="shared" si="4"/>
        <v>0</v>
      </c>
      <c r="O105" s="78">
        <f t="shared" si="5"/>
        <v>0</v>
      </c>
      <c r="P105" s="166" t="str">
        <f t="shared" si="6"/>
        <v>Factor de Emisión</v>
      </c>
      <c r="Q105" s="166">
        <f t="shared" si="7"/>
        <v>0</v>
      </c>
      <c r="R105" s="170">
        <f t="shared" si="8"/>
        <v>0</v>
      </c>
      <c r="S105" s="78">
        <f>Q105+R105*Hoja1!$C$19</f>
        <v>0</v>
      </c>
      <c r="AE105" s="143">
        <f t="shared" si="15"/>
        <v>0</v>
      </c>
      <c r="AF105" s="149">
        <f t="shared" si="16"/>
        <v>0</v>
      </c>
      <c r="AG105" s="148">
        <f t="shared" si="9"/>
        <v>0</v>
      </c>
      <c r="AH105" s="148" t="str">
        <f t="shared" si="10"/>
        <v>Factor de Emisión</v>
      </c>
      <c r="AI105" s="143">
        <f t="shared" si="11"/>
        <v>0</v>
      </c>
      <c r="AJ105" s="143">
        <f t="shared" si="12"/>
        <v>0</v>
      </c>
      <c r="AK105" s="143">
        <f t="shared" si="13"/>
        <v>0</v>
      </c>
      <c r="AL105" s="149">
        <f t="shared" si="14"/>
        <v>0</v>
      </c>
      <c r="AM105" s="148">
        <f>IF(J105="",AL105*'Fraccion masica'!$AB$36,J105*AL105)</f>
        <v>0</v>
      </c>
      <c r="AN105" s="143">
        <f>IF(K105="",AL105*'Fraccion masica'!$AB$35,K105*AL105)</f>
        <v>0</v>
      </c>
      <c r="AO105" s="149">
        <f>IFERROR(AM105*Hoja1!$C$24/Hoja1!$C$25/Hoja1!$C$26*16.04/1000000,0)</f>
        <v>0</v>
      </c>
      <c r="AP105" s="148">
        <f>IFERROR(AN105*Hoja1!$C$24/Hoja1!$C$25/Hoja1!$C$26*44.01/1000000,0)</f>
        <v>0</v>
      </c>
    </row>
    <row r="106" spans="2:42" x14ac:dyDescent="0.75">
      <c r="B106" s="52"/>
      <c r="C106" s="52"/>
      <c r="D106" s="125"/>
      <c r="E106" s="125"/>
      <c r="F106" s="131"/>
      <c r="G106" s="92"/>
      <c r="H106" s="14"/>
      <c r="I106" s="19"/>
      <c r="J106" s="93"/>
      <c r="K106" s="93"/>
      <c r="L106" s="122" t="str">
        <f t="shared" si="2"/>
        <v/>
      </c>
      <c r="M106" s="78">
        <f t="shared" si="3"/>
        <v>0</v>
      </c>
      <c r="N106" s="78">
        <f t="shared" si="4"/>
        <v>0</v>
      </c>
      <c r="O106" s="78">
        <f t="shared" si="5"/>
        <v>0</v>
      </c>
      <c r="P106" s="166" t="str">
        <f t="shared" si="6"/>
        <v>Factor de Emisión</v>
      </c>
      <c r="Q106" s="166">
        <f t="shared" si="7"/>
        <v>0</v>
      </c>
      <c r="R106" s="170">
        <f t="shared" si="8"/>
        <v>0</v>
      </c>
      <c r="S106" s="78">
        <f>Q106+R106*Hoja1!$C$19</f>
        <v>0</v>
      </c>
      <c r="AE106" s="143">
        <f t="shared" si="15"/>
        <v>0</v>
      </c>
      <c r="AF106" s="149">
        <f t="shared" si="16"/>
        <v>0</v>
      </c>
      <c r="AG106" s="148">
        <f t="shared" si="9"/>
        <v>0</v>
      </c>
      <c r="AH106" s="148" t="str">
        <f t="shared" si="10"/>
        <v>Factor de Emisión</v>
      </c>
      <c r="AI106" s="143">
        <f t="shared" si="11"/>
        <v>0</v>
      </c>
      <c r="AJ106" s="143">
        <f t="shared" si="12"/>
        <v>0</v>
      </c>
      <c r="AK106" s="143">
        <f t="shared" si="13"/>
        <v>0</v>
      </c>
      <c r="AL106" s="149">
        <f t="shared" si="14"/>
        <v>0</v>
      </c>
      <c r="AM106" s="148">
        <f>IF(J106="",AL106*'Fraccion masica'!$AB$36,J106*AL106)</f>
        <v>0</v>
      </c>
      <c r="AN106" s="143">
        <f>IF(K106="",AL106*'Fraccion masica'!$AB$35,K106*AL106)</f>
        <v>0</v>
      </c>
      <c r="AO106" s="149">
        <f>IFERROR(AM106*Hoja1!$C$24/Hoja1!$C$25/Hoja1!$C$26*16.04/1000000,0)</f>
        <v>0</v>
      </c>
      <c r="AP106" s="148">
        <f>IFERROR(AN106*Hoja1!$C$24/Hoja1!$C$25/Hoja1!$C$26*44.01/1000000,0)</f>
        <v>0</v>
      </c>
    </row>
    <row r="107" spans="2:42" x14ac:dyDescent="0.75">
      <c r="B107" s="52"/>
      <c r="C107" s="52"/>
      <c r="D107" s="125"/>
      <c r="E107" s="125"/>
      <c r="F107" s="131"/>
      <c r="G107" s="92"/>
      <c r="H107" s="14"/>
      <c r="I107" s="19"/>
      <c r="J107" s="93"/>
      <c r="K107" s="93"/>
      <c r="L107" s="122" t="str">
        <f t="shared" si="2"/>
        <v/>
      </c>
      <c r="M107" s="78">
        <f t="shared" si="3"/>
        <v>0</v>
      </c>
      <c r="N107" s="78">
        <f t="shared" si="4"/>
        <v>0</v>
      </c>
      <c r="O107" s="78">
        <f t="shared" si="5"/>
        <v>0</v>
      </c>
      <c r="P107" s="166" t="str">
        <f t="shared" si="6"/>
        <v>Factor de Emisión</v>
      </c>
      <c r="Q107" s="166">
        <f t="shared" si="7"/>
        <v>0</v>
      </c>
      <c r="R107" s="170">
        <f t="shared" si="8"/>
        <v>0</v>
      </c>
      <c r="S107" s="78">
        <f>Q107+R107*Hoja1!$C$19</f>
        <v>0</v>
      </c>
      <c r="AE107" s="143">
        <f t="shared" si="15"/>
        <v>0</v>
      </c>
      <c r="AF107" s="149">
        <f t="shared" si="16"/>
        <v>0</v>
      </c>
      <c r="AG107" s="148">
        <f t="shared" si="9"/>
        <v>0</v>
      </c>
      <c r="AH107" s="148" t="str">
        <f t="shared" si="10"/>
        <v>Factor de Emisión</v>
      </c>
      <c r="AI107" s="143">
        <f t="shared" si="11"/>
        <v>0</v>
      </c>
      <c r="AJ107" s="143">
        <f t="shared" si="12"/>
        <v>0</v>
      </c>
      <c r="AK107" s="143">
        <f t="shared" si="13"/>
        <v>0</v>
      </c>
      <c r="AL107" s="149">
        <f t="shared" si="14"/>
        <v>0</v>
      </c>
      <c r="AM107" s="148">
        <f>IF(J107="",AL107*'Fraccion masica'!$AB$36,J107*AL107)</f>
        <v>0</v>
      </c>
      <c r="AN107" s="143">
        <f>IF(K107="",AL107*'Fraccion masica'!$AB$35,K107*AL107)</f>
        <v>0</v>
      </c>
      <c r="AO107" s="149">
        <f>IFERROR(AM107*Hoja1!$C$24/Hoja1!$C$25/Hoja1!$C$26*16.04/1000000,0)</f>
        <v>0</v>
      </c>
      <c r="AP107" s="148">
        <f>IFERROR(AN107*Hoja1!$C$24/Hoja1!$C$25/Hoja1!$C$26*44.01/1000000,0)</f>
        <v>0</v>
      </c>
    </row>
    <row r="108" spans="2:42" x14ac:dyDescent="0.75">
      <c r="B108" s="52"/>
      <c r="C108" s="52"/>
      <c r="D108" s="125"/>
      <c r="E108" s="125"/>
      <c r="F108" s="131"/>
      <c r="G108" s="92"/>
      <c r="H108" s="14"/>
      <c r="I108" s="19"/>
      <c r="J108" s="93"/>
      <c r="K108" s="93"/>
      <c r="L108" s="122" t="str">
        <f t="shared" si="2"/>
        <v/>
      </c>
      <c r="M108" s="78">
        <f t="shared" si="3"/>
        <v>0</v>
      </c>
      <c r="N108" s="78">
        <f t="shared" si="4"/>
        <v>0</v>
      </c>
      <c r="O108" s="78">
        <f t="shared" si="5"/>
        <v>0</v>
      </c>
      <c r="P108" s="166" t="str">
        <f t="shared" si="6"/>
        <v>Factor de Emisión</v>
      </c>
      <c r="Q108" s="166">
        <f t="shared" si="7"/>
        <v>0</v>
      </c>
      <c r="R108" s="170">
        <f t="shared" si="8"/>
        <v>0</v>
      </c>
      <c r="S108" s="78">
        <f>Q108+R108*Hoja1!$C$19</f>
        <v>0</v>
      </c>
      <c r="AE108" s="143">
        <f t="shared" si="15"/>
        <v>0</v>
      </c>
      <c r="AF108" s="149">
        <f t="shared" si="16"/>
        <v>0</v>
      </c>
      <c r="AG108" s="148">
        <f t="shared" si="9"/>
        <v>0</v>
      </c>
      <c r="AH108" s="148" t="str">
        <f t="shared" si="10"/>
        <v>Factor de Emisión</v>
      </c>
      <c r="AI108" s="143">
        <f t="shared" si="11"/>
        <v>0</v>
      </c>
      <c r="AJ108" s="143">
        <f t="shared" si="12"/>
        <v>0</v>
      </c>
      <c r="AK108" s="143">
        <f t="shared" si="13"/>
        <v>0</v>
      </c>
      <c r="AL108" s="149">
        <f t="shared" si="14"/>
        <v>0</v>
      </c>
      <c r="AM108" s="148">
        <f>IF(J108="",AL108*'Fraccion masica'!$AB$36,J108*AL108)</f>
        <v>0</v>
      </c>
      <c r="AN108" s="143">
        <f>IF(K108="",AL108*'Fraccion masica'!$AB$35,K108*AL108)</f>
        <v>0</v>
      </c>
      <c r="AO108" s="149">
        <f>IFERROR(AM108*Hoja1!$C$24/Hoja1!$C$25/Hoja1!$C$26*16.04/1000000,0)</f>
        <v>0</v>
      </c>
      <c r="AP108" s="148">
        <f>IFERROR(AN108*Hoja1!$C$24/Hoja1!$C$25/Hoja1!$C$26*44.01/1000000,0)</f>
        <v>0</v>
      </c>
    </row>
    <row r="109" spans="2:42" x14ac:dyDescent="0.75">
      <c r="B109" s="52"/>
      <c r="C109" s="52"/>
      <c r="D109" s="125"/>
      <c r="E109" s="125"/>
      <c r="F109" s="131"/>
      <c r="G109" s="92"/>
      <c r="H109" s="14"/>
      <c r="I109" s="19"/>
      <c r="J109" s="93"/>
      <c r="K109" s="93"/>
      <c r="L109" s="122" t="str">
        <f t="shared" si="2"/>
        <v/>
      </c>
      <c r="M109" s="78">
        <f t="shared" si="3"/>
        <v>0</v>
      </c>
      <c r="N109" s="78">
        <f t="shared" si="4"/>
        <v>0</v>
      </c>
      <c r="O109" s="78">
        <f t="shared" si="5"/>
        <v>0</v>
      </c>
      <c r="P109" s="166" t="str">
        <f t="shared" si="6"/>
        <v>Factor de Emisión</v>
      </c>
      <c r="Q109" s="166">
        <f t="shared" si="7"/>
        <v>0</v>
      </c>
      <c r="R109" s="170">
        <f t="shared" si="8"/>
        <v>0</v>
      </c>
      <c r="S109" s="78">
        <f>Q109+R109*Hoja1!$C$19</f>
        <v>0</v>
      </c>
      <c r="AE109" s="143">
        <f t="shared" si="15"/>
        <v>0</v>
      </c>
      <c r="AF109" s="149">
        <f t="shared" si="16"/>
        <v>0</v>
      </c>
      <c r="AG109" s="148">
        <f t="shared" si="9"/>
        <v>0</v>
      </c>
      <c r="AH109" s="148" t="str">
        <f t="shared" si="10"/>
        <v>Factor de Emisión</v>
      </c>
      <c r="AI109" s="143">
        <f t="shared" si="11"/>
        <v>0</v>
      </c>
      <c r="AJ109" s="143">
        <f t="shared" si="12"/>
        <v>0</v>
      </c>
      <c r="AK109" s="143">
        <f t="shared" si="13"/>
        <v>0</v>
      </c>
      <c r="AL109" s="149">
        <f t="shared" si="14"/>
        <v>0</v>
      </c>
      <c r="AM109" s="148">
        <f>IF(J109="",AL109*'Fraccion masica'!$AB$36,J109*AL109)</f>
        <v>0</v>
      </c>
      <c r="AN109" s="143">
        <f>IF(K109="",AL109*'Fraccion masica'!$AB$35,K109*AL109)</f>
        <v>0</v>
      </c>
      <c r="AO109" s="149">
        <f>IFERROR(AM109*Hoja1!$C$24/Hoja1!$C$25/Hoja1!$C$26*16.04/1000000,0)</f>
        <v>0</v>
      </c>
      <c r="AP109" s="148">
        <f>IFERROR(AN109*Hoja1!$C$24/Hoja1!$C$25/Hoja1!$C$26*44.01/1000000,0)</f>
        <v>0</v>
      </c>
    </row>
    <row r="110" spans="2:42" x14ac:dyDescent="0.75">
      <c r="B110" s="52"/>
      <c r="C110" s="52"/>
      <c r="D110" s="125"/>
      <c r="E110" s="125"/>
      <c r="F110" s="131"/>
      <c r="G110" s="92"/>
      <c r="H110" s="14"/>
      <c r="I110" s="19"/>
      <c r="J110" s="93"/>
      <c r="K110" s="93"/>
      <c r="L110" s="122" t="str">
        <f t="shared" si="2"/>
        <v/>
      </c>
      <c r="M110" s="78">
        <f t="shared" si="3"/>
        <v>0</v>
      </c>
      <c r="N110" s="78">
        <f t="shared" si="4"/>
        <v>0</v>
      </c>
      <c r="O110" s="78">
        <f t="shared" si="5"/>
        <v>0</v>
      </c>
      <c r="P110" s="166" t="str">
        <f t="shared" si="6"/>
        <v>Factor de Emisión</v>
      </c>
      <c r="Q110" s="166">
        <f t="shared" si="7"/>
        <v>0</v>
      </c>
      <c r="R110" s="170">
        <f t="shared" si="8"/>
        <v>0</v>
      </c>
      <c r="S110" s="78">
        <f>Q110+R110*Hoja1!$C$19</f>
        <v>0</v>
      </c>
      <c r="AE110" s="143">
        <f t="shared" si="15"/>
        <v>0</v>
      </c>
      <c r="AF110" s="149">
        <f t="shared" si="16"/>
        <v>0</v>
      </c>
      <c r="AG110" s="148">
        <f t="shared" si="9"/>
        <v>0</v>
      </c>
      <c r="AH110" s="148" t="str">
        <f t="shared" si="10"/>
        <v>Factor de Emisión</v>
      </c>
      <c r="AI110" s="143">
        <f t="shared" si="11"/>
        <v>0</v>
      </c>
      <c r="AJ110" s="143">
        <f t="shared" si="12"/>
        <v>0</v>
      </c>
      <c r="AK110" s="143">
        <f t="shared" si="13"/>
        <v>0</v>
      </c>
      <c r="AL110" s="149">
        <f t="shared" si="14"/>
        <v>0</v>
      </c>
      <c r="AM110" s="148">
        <f>IF(J110="",AL110*'Fraccion masica'!$AB$36,J110*AL110)</f>
        <v>0</v>
      </c>
      <c r="AN110" s="143">
        <f>IF(K110="",AL110*'Fraccion masica'!$AB$35,K110*AL110)</f>
        <v>0</v>
      </c>
      <c r="AO110" s="149">
        <f>IFERROR(AM110*Hoja1!$C$24/Hoja1!$C$25/Hoja1!$C$26*16.04/1000000,0)</f>
        <v>0</v>
      </c>
      <c r="AP110" s="148">
        <f>IFERROR(AN110*Hoja1!$C$24/Hoja1!$C$25/Hoja1!$C$26*44.01/1000000,0)</f>
        <v>0</v>
      </c>
    </row>
    <row r="111" spans="2:42" x14ac:dyDescent="0.75">
      <c r="B111" s="52"/>
      <c r="C111" s="52"/>
      <c r="D111" s="125"/>
      <c r="E111" s="125"/>
      <c r="F111" s="131"/>
      <c r="G111" s="92"/>
      <c r="H111" s="14"/>
      <c r="I111" s="19"/>
      <c r="J111" s="93"/>
      <c r="K111" s="93"/>
      <c r="L111" s="122" t="str">
        <f t="shared" si="2"/>
        <v/>
      </c>
      <c r="M111" s="78">
        <f t="shared" si="3"/>
        <v>0</v>
      </c>
      <c r="N111" s="78">
        <f t="shared" si="4"/>
        <v>0</v>
      </c>
      <c r="O111" s="78">
        <f t="shared" si="5"/>
        <v>0</v>
      </c>
      <c r="P111" s="166" t="str">
        <f t="shared" si="6"/>
        <v>Factor de Emisión</v>
      </c>
      <c r="Q111" s="166">
        <f t="shared" si="7"/>
        <v>0</v>
      </c>
      <c r="R111" s="170">
        <f t="shared" si="8"/>
        <v>0</v>
      </c>
      <c r="S111" s="78">
        <f>Q111+R111*Hoja1!$C$19</f>
        <v>0</v>
      </c>
      <c r="AE111" s="143">
        <f t="shared" si="15"/>
        <v>0</v>
      </c>
      <c r="AF111" s="149">
        <f t="shared" si="16"/>
        <v>0</v>
      </c>
      <c r="AG111" s="148">
        <f t="shared" si="9"/>
        <v>0</v>
      </c>
      <c r="AH111" s="148" t="str">
        <f t="shared" si="10"/>
        <v>Factor de Emisión</v>
      </c>
      <c r="AI111" s="143">
        <f t="shared" si="11"/>
        <v>0</v>
      </c>
      <c r="AJ111" s="143">
        <f t="shared" si="12"/>
        <v>0</v>
      </c>
      <c r="AK111" s="143">
        <f t="shared" si="13"/>
        <v>0</v>
      </c>
      <c r="AL111" s="149">
        <f t="shared" si="14"/>
        <v>0</v>
      </c>
      <c r="AM111" s="148">
        <f>IF(J111="",AL111*'Fraccion masica'!$AB$36,J111*AL111)</f>
        <v>0</v>
      </c>
      <c r="AN111" s="143">
        <f>IF(K111="",AL111*'Fraccion masica'!$AB$35,K111*AL111)</f>
        <v>0</v>
      </c>
      <c r="AO111" s="149">
        <f>IFERROR(AM111*Hoja1!$C$24/Hoja1!$C$25/Hoja1!$C$26*16.04/1000000,0)</f>
        <v>0</v>
      </c>
      <c r="AP111" s="148">
        <f>IFERROR(AN111*Hoja1!$C$24/Hoja1!$C$25/Hoja1!$C$26*44.01/1000000,0)</f>
        <v>0</v>
      </c>
    </row>
    <row r="112" spans="2:42" x14ac:dyDescent="0.75">
      <c r="B112" s="52"/>
      <c r="C112" s="52"/>
      <c r="D112" s="125"/>
      <c r="E112" s="125"/>
      <c r="F112" s="131"/>
      <c r="G112" s="92"/>
      <c r="H112" s="14"/>
      <c r="I112" s="19"/>
      <c r="J112" s="93"/>
      <c r="K112" s="93"/>
      <c r="L112" s="122" t="str">
        <f t="shared" si="2"/>
        <v/>
      </c>
      <c r="M112" s="78">
        <f t="shared" si="3"/>
        <v>0</v>
      </c>
      <c r="N112" s="78">
        <f t="shared" si="4"/>
        <v>0</v>
      </c>
      <c r="O112" s="78">
        <f t="shared" si="5"/>
        <v>0</v>
      </c>
      <c r="P112" s="166" t="str">
        <f t="shared" si="6"/>
        <v>Factor de Emisión</v>
      </c>
      <c r="Q112" s="166">
        <f t="shared" si="7"/>
        <v>0</v>
      </c>
      <c r="R112" s="170">
        <f t="shared" si="8"/>
        <v>0</v>
      </c>
      <c r="S112" s="78">
        <f>Q112+R112*Hoja1!$C$19</f>
        <v>0</v>
      </c>
      <c r="AE112" s="143">
        <f t="shared" si="15"/>
        <v>0</v>
      </c>
      <c r="AF112" s="149">
        <f t="shared" si="16"/>
        <v>0</v>
      </c>
      <c r="AG112" s="148">
        <f t="shared" si="9"/>
        <v>0</v>
      </c>
      <c r="AH112" s="148" t="str">
        <f t="shared" si="10"/>
        <v>Factor de Emisión</v>
      </c>
      <c r="AI112" s="143">
        <f t="shared" si="11"/>
        <v>0</v>
      </c>
      <c r="AJ112" s="143">
        <f t="shared" si="12"/>
        <v>0</v>
      </c>
      <c r="AK112" s="143">
        <f t="shared" si="13"/>
        <v>0</v>
      </c>
      <c r="AL112" s="149">
        <f t="shared" si="14"/>
        <v>0</v>
      </c>
      <c r="AM112" s="148">
        <f>IF(J112="",AL112*'Fraccion masica'!$AB$36,J112*AL112)</f>
        <v>0</v>
      </c>
      <c r="AN112" s="143">
        <f>IF(K112="",AL112*'Fraccion masica'!$AB$35,K112*AL112)</f>
        <v>0</v>
      </c>
      <c r="AO112" s="149">
        <f>IFERROR(AM112*Hoja1!$C$24/Hoja1!$C$25/Hoja1!$C$26*16.04/1000000,0)</f>
        <v>0</v>
      </c>
      <c r="AP112" s="148">
        <f>IFERROR(AN112*Hoja1!$C$24/Hoja1!$C$25/Hoja1!$C$26*44.01/1000000,0)</f>
        <v>0</v>
      </c>
    </row>
    <row r="113" spans="2:42" x14ac:dyDescent="0.75">
      <c r="B113" s="52"/>
      <c r="C113" s="52"/>
      <c r="D113" s="125"/>
      <c r="E113" s="125"/>
      <c r="F113" s="131"/>
      <c r="G113" s="92"/>
      <c r="H113" s="14"/>
      <c r="I113" s="19"/>
      <c r="J113" s="93"/>
      <c r="K113" s="93"/>
      <c r="L113" s="122" t="str">
        <f t="shared" si="2"/>
        <v/>
      </c>
      <c r="M113" s="78">
        <f t="shared" si="3"/>
        <v>0</v>
      </c>
      <c r="N113" s="78">
        <f t="shared" si="4"/>
        <v>0</v>
      </c>
      <c r="O113" s="78">
        <f t="shared" si="5"/>
        <v>0</v>
      </c>
      <c r="P113" s="166" t="str">
        <f t="shared" si="6"/>
        <v>Factor de Emisión</v>
      </c>
      <c r="Q113" s="166">
        <f t="shared" si="7"/>
        <v>0</v>
      </c>
      <c r="R113" s="170">
        <f t="shared" si="8"/>
        <v>0</v>
      </c>
      <c r="S113" s="78">
        <f>Q113+R113*Hoja1!$C$19</f>
        <v>0</v>
      </c>
      <c r="AE113" s="143">
        <f t="shared" si="15"/>
        <v>0</v>
      </c>
      <c r="AF113" s="149">
        <f t="shared" si="16"/>
        <v>0</v>
      </c>
      <c r="AG113" s="148">
        <f t="shared" si="9"/>
        <v>0</v>
      </c>
      <c r="AH113" s="148" t="str">
        <f t="shared" si="10"/>
        <v>Factor de Emisión</v>
      </c>
      <c r="AI113" s="143">
        <f t="shared" si="11"/>
        <v>0</v>
      </c>
      <c r="AJ113" s="143">
        <f t="shared" si="12"/>
        <v>0</v>
      </c>
      <c r="AK113" s="143">
        <f t="shared" si="13"/>
        <v>0</v>
      </c>
      <c r="AL113" s="149">
        <f t="shared" si="14"/>
        <v>0</v>
      </c>
      <c r="AM113" s="148">
        <f>IF(J113="",AL113*'Fraccion masica'!$AB$36,J113*AL113)</f>
        <v>0</v>
      </c>
      <c r="AN113" s="143">
        <f>IF(K113="",AL113*'Fraccion masica'!$AB$35,K113*AL113)</f>
        <v>0</v>
      </c>
      <c r="AO113" s="149">
        <f>IFERROR(AM113*Hoja1!$C$24/Hoja1!$C$25/Hoja1!$C$26*16.04/1000000,0)</f>
        <v>0</v>
      </c>
      <c r="AP113" s="148">
        <f>IFERROR(AN113*Hoja1!$C$24/Hoja1!$C$25/Hoja1!$C$26*44.01/1000000,0)</f>
        <v>0</v>
      </c>
    </row>
    <row r="114" spans="2:42" x14ac:dyDescent="0.75">
      <c r="B114" s="52"/>
      <c r="C114" s="52"/>
      <c r="D114" s="125"/>
      <c r="E114" s="125"/>
      <c r="F114" s="131"/>
      <c r="G114" s="92"/>
      <c r="H114" s="14"/>
      <c r="I114" s="19"/>
      <c r="J114" s="93"/>
      <c r="K114" s="93"/>
      <c r="L114" s="122" t="str">
        <f t="shared" si="2"/>
        <v/>
      </c>
      <c r="M114" s="78">
        <f t="shared" si="3"/>
        <v>0</v>
      </c>
      <c r="N114" s="78">
        <f t="shared" si="4"/>
        <v>0</v>
      </c>
      <c r="O114" s="78">
        <f t="shared" si="5"/>
        <v>0</v>
      </c>
      <c r="P114" s="166" t="str">
        <f t="shared" si="6"/>
        <v>Factor de Emisión</v>
      </c>
      <c r="Q114" s="166">
        <f t="shared" si="7"/>
        <v>0</v>
      </c>
      <c r="R114" s="170">
        <f t="shared" si="8"/>
        <v>0</v>
      </c>
      <c r="S114" s="78">
        <f>Q114+R114*Hoja1!$C$19</f>
        <v>0</v>
      </c>
      <c r="AE114" s="143">
        <f t="shared" si="15"/>
        <v>0</v>
      </c>
      <c r="AF114" s="149">
        <f t="shared" si="16"/>
        <v>0</v>
      </c>
      <c r="AG114" s="148">
        <f t="shared" si="9"/>
        <v>0</v>
      </c>
      <c r="AH114" s="148" t="str">
        <f t="shared" si="10"/>
        <v>Factor de Emisión</v>
      </c>
      <c r="AI114" s="143">
        <f t="shared" si="11"/>
        <v>0</v>
      </c>
      <c r="AJ114" s="143">
        <f t="shared" si="12"/>
        <v>0</v>
      </c>
      <c r="AK114" s="143">
        <f t="shared" si="13"/>
        <v>0</v>
      </c>
      <c r="AL114" s="149">
        <f t="shared" si="14"/>
        <v>0</v>
      </c>
      <c r="AM114" s="148">
        <f>IF(J114="",AL114*'Fraccion masica'!$AB$36,J114*AL114)</f>
        <v>0</v>
      </c>
      <c r="AN114" s="143">
        <f>IF(K114="",AL114*'Fraccion masica'!$AB$35,K114*AL114)</f>
        <v>0</v>
      </c>
      <c r="AO114" s="149">
        <f>IFERROR(AM114*Hoja1!$C$24/Hoja1!$C$25/Hoja1!$C$26*16.04/1000000,0)</f>
        <v>0</v>
      </c>
      <c r="AP114" s="148">
        <f>IFERROR(AN114*Hoja1!$C$24/Hoja1!$C$25/Hoja1!$C$26*44.01/1000000,0)</f>
        <v>0</v>
      </c>
    </row>
    <row r="115" spans="2:42" x14ac:dyDescent="0.75">
      <c r="B115" s="52"/>
      <c r="C115" s="52"/>
      <c r="D115" s="125"/>
      <c r="E115" s="125"/>
      <c r="F115" s="131"/>
      <c r="G115" s="92"/>
      <c r="H115" s="14"/>
      <c r="I115" s="19"/>
      <c r="J115" s="93"/>
      <c r="K115" s="93"/>
      <c r="L115" s="122" t="str">
        <f t="shared" si="2"/>
        <v/>
      </c>
      <c r="M115" s="78">
        <f t="shared" si="3"/>
        <v>0</v>
      </c>
      <c r="N115" s="78">
        <f t="shared" si="4"/>
        <v>0</v>
      </c>
      <c r="O115" s="78">
        <f t="shared" si="5"/>
        <v>0</v>
      </c>
      <c r="P115" s="166" t="str">
        <f t="shared" si="6"/>
        <v>Factor de Emisión</v>
      </c>
      <c r="Q115" s="166">
        <f t="shared" si="7"/>
        <v>0</v>
      </c>
      <c r="R115" s="170">
        <f t="shared" si="8"/>
        <v>0</v>
      </c>
      <c r="S115" s="78">
        <f>Q115+R115*Hoja1!$C$19</f>
        <v>0</v>
      </c>
      <c r="AE115" s="143">
        <f t="shared" si="15"/>
        <v>0</v>
      </c>
      <c r="AF115" s="149">
        <f t="shared" si="16"/>
        <v>0</v>
      </c>
      <c r="AG115" s="148">
        <f t="shared" si="9"/>
        <v>0</v>
      </c>
      <c r="AH115" s="148" t="str">
        <f t="shared" si="10"/>
        <v>Factor de Emisión</v>
      </c>
      <c r="AI115" s="143">
        <f t="shared" si="11"/>
        <v>0</v>
      </c>
      <c r="AJ115" s="143">
        <f t="shared" si="12"/>
        <v>0</v>
      </c>
      <c r="AK115" s="143">
        <f t="shared" si="13"/>
        <v>0</v>
      </c>
      <c r="AL115" s="149">
        <f t="shared" si="14"/>
        <v>0</v>
      </c>
      <c r="AM115" s="148">
        <f>IF(J115="",AL115*'Fraccion masica'!$AB$36,J115*AL115)</f>
        <v>0</v>
      </c>
      <c r="AN115" s="143">
        <f>IF(K115="",AL115*'Fraccion masica'!$AB$35,K115*AL115)</f>
        <v>0</v>
      </c>
      <c r="AO115" s="149">
        <f>IFERROR(AM115*Hoja1!$C$24/Hoja1!$C$25/Hoja1!$C$26*16.04/1000000,0)</f>
        <v>0</v>
      </c>
      <c r="AP115" s="148">
        <f>IFERROR(AN115*Hoja1!$C$24/Hoja1!$C$25/Hoja1!$C$26*44.01/1000000,0)</f>
        <v>0</v>
      </c>
    </row>
    <row r="116" spans="2:42" x14ac:dyDescent="0.75">
      <c r="B116" s="52"/>
      <c r="C116" s="52"/>
      <c r="D116" s="125"/>
      <c r="E116" s="125"/>
      <c r="F116" s="131"/>
      <c r="G116" s="92"/>
      <c r="H116" s="14"/>
      <c r="I116" s="19"/>
      <c r="J116" s="93"/>
      <c r="K116" s="93"/>
      <c r="L116" s="122" t="str">
        <f t="shared" si="2"/>
        <v/>
      </c>
      <c r="M116" s="78">
        <f t="shared" si="3"/>
        <v>0</v>
      </c>
      <c r="N116" s="78">
        <f t="shared" si="4"/>
        <v>0</v>
      </c>
      <c r="O116" s="78">
        <f t="shared" si="5"/>
        <v>0</v>
      </c>
      <c r="P116" s="166" t="str">
        <f t="shared" si="6"/>
        <v>Factor de Emisión</v>
      </c>
      <c r="Q116" s="166">
        <f t="shared" si="7"/>
        <v>0</v>
      </c>
      <c r="R116" s="170">
        <f t="shared" si="8"/>
        <v>0</v>
      </c>
      <c r="S116" s="78">
        <f>Q116+R116*Hoja1!$C$19</f>
        <v>0</v>
      </c>
      <c r="AE116" s="143">
        <f t="shared" ref="AE116:AE133" si="17">B116</f>
        <v>0</v>
      </c>
      <c r="AF116" s="149">
        <f t="shared" ref="AF116:AF133" si="18">G116*C116</f>
        <v>0</v>
      </c>
      <c r="AG116" s="148">
        <f t="shared" si="9"/>
        <v>0</v>
      </c>
      <c r="AH116" s="148" t="str">
        <f t="shared" si="10"/>
        <v>Factor de Emisión</v>
      </c>
      <c r="AI116" s="143">
        <f t="shared" si="11"/>
        <v>0</v>
      </c>
      <c r="AJ116" s="143">
        <f t="shared" si="12"/>
        <v>0</v>
      </c>
      <c r="AK116" s="143">
        <f t="shared" si="13"/>
        <v>0</v>
      </c>
      <c r="AL116" s="149">
        <f t="shared" si="14"/>
        <v>0</v>
      </c>
      <c r="AM116" s="148">
        <f>IF(J116="",AL116*'Fraccion masica'!$AB$36,J116*AL116)</f>
        <v>0</v>
      </c>
      <c r="AN116" s="143">
        <f>IF(K116="",AL116*'Fraccion masica'!$AB$35,K116*AL116)</f>
        <v>0</v>
      </c>
      <c r="AO116" s="149">
        <f>IFERROR(AM116*Hoja1!$C$24/Hoja1!$C$25/Hoja1!$C$26*16.04/1000000,0)</f>
        <v>0</v>
      </c>
      <c r="AP116" s="148">
        <f>IFERROR(AN116*Hoja1!$C$24/Hoja1!$C$25/Hoja1!$C$26*44.01/1000000,0)</f>
        <v>0</v>
      </c>
    </row>
    <row r="117" spans="2:42" x14ac:dyDescent="0.75">
      <c r="B117" s="52"/>
      <c r="C117" s="52"/>
      <c r="D117" s="125"/>
      <c r="E117" s="125"/>
      <c r="F117" s="131"/>
      <c r="G117" s="92"/>
      <c r="H117" s="14"/>
      <c r="I117" s="19"/>
      <c r="J117" s="93"/>
      <c r="K117" s="93"/>
      <c r="L117" s="122" t="str">
        <f t="shared" ref="L117:L133" si="19">IF(F117="","",F117)</f>
        <v/>
      </c>
      <c r="M117" s="78">
        <f t="shared" ref="M117:M133" si="20">AJ117</f>
        <v>0</v>
      </c>
      <c r="N117" s="78">
        <f t="shared" ref="N117:N133" si="21">AK117</f>
        <v>0</v>
      </c>
      <c r="O117" s="78">
        <f t="shared" ref="O117:O133" si="22">AI117</f>
        <v>0</v>
      </c>
      <c r="P117" s="166" t="str">
        <f t="shared" ref="P117:P133" si="23">AH117</f>
        <v>Factor de Emisión</v>
      </c>
      <c r="Q117" s="166">
        <f t="shared" ref="Q117:Q133" si="24">AP117</f>
        <v>0</v>
      </c>
      <c r="R117" s="170">
        <f t="shared" ref="R117:R133" si="25">AO117</f>
        <v>0</v>
      </c>
      <c r="S117" s="78">
        <f>Q117+R117*Hoja1!$C$19</f>
        <v>0</v>
      </c>
      <c r="AE117" s="143">
        <f t="shared" si="17"/>
        <v>0</v>
      </c>
      <c r="AF117" s="149">
        <f t="shared" si="18"/>
        <v>0</v>
      </c>
      <c r="AG117" s="148">
        <f t="shared" ref="AG117:AG133" si="26">IF(I117="X",H117*C117*205/1000000,0)</f>
        <v>0</v>
      </c>
      <c r="AH117" s="148" t="str">
        <f t="shared" ref="AH117:AH133" si="27">IF(AF117&lt;&gt;0,"Medición","Factor de Emisión")</f>
        <v>Factor de Emisión</v>
      </c>
      <c r="AI117" s="143">
        <f t="shared" ref="AI117:AI133" si="28">IF(AF117&lt;&gt;0,AF117,AG117)*(1-D117-E117)</f>
        <v>0</v>
      </c>
      <c r="AJ117" s="143">
        <f t="shared" ref="AJ117:AJ133" si="29">IF(AF117&lt;&gt;0,AF117,AG117)*(D117)</f>
        <v>0</v>
      </c>
      <c r="AK117" s="143">
        <f t="shared" ref="AK117:AK133" si="30">IF(AF117&lt;&gt;0,AF117,AG117)*(E117)</f>
        <v>0</v>
      </c>
      <c r="AL117" s="149">
        <f t="shared" ref="AL117:AL133" si="31">AI117*(0.3048^3)</f>
        <v>0</v>
      </c>
      <c r="AM117" s="148">
        <f>IF(J117="",AL117*'Fraccion masica'!$AB$36,J117*AL117)</f>
        <v>0</v>
      </c>
      <c r="AN117" s="143">
        <f>IF(K117="",AL117*'Fraccion masica'!$AB$35,K117*AL117)</f>
        <v>0</v>
      </c>
      <c r="AO117" s="149">
        <f>IFERROR(AM117*Hoja1!$C$24/Hoja1!$C$25/Hoja1!$C$26*16.04/1000000,0)</f>
        <v>0</v>
      </c>
      <c r="AP117" s="148">
        <f>IFERROR(AN117*Hoja1!$C$24/Hoja1!$C$25/Hoja1!$C$26*44.01/1000000,0)</f>
        <v>0</v>
      </c>
    </row>
    <row r="118" spans="2:42" x14ac:dyDescent="0.75">
      <c r="B118" s="52"/>
      <c r="C118" s="52"/>
      <c r="D118" s="125"/>
      <c r="E118" s="125"/>
      <c r="F118" s="131"/>
      <c r="G118" s="92"/>
      <c r="H118" s="14"/>
      <c r="I118" s="19"/>
      <c r="J118" s="93"/>
      <c r="K118" s="93"/>
      <c r="L118" s="122" t="str">
        <f t="shared" si="19"/>
        <v/>
      </c>
      <c r="M118" s="78">
        <f t="shared" si="20"/>
        <v>0</v>
      </c>
      <c r="N118" s="78">
        <f t="shared" si="21"/>
        <v>0</v>
      </c>
      <c r="O118" s="78">
        <f t="shared" si="22"/>
        <v>0</v>
      </c>
      <c r="P118" s="166" t="str">
        <f t="shared" si="23"/>
        <v>Factor de Emisión</v>
      </c>
      <c r="Q118" s="166">
        <f t="shared" si="24"/>
        <v>0</v>
      </c>
      <c r="R118" s="170">
        <f t="shared" si="25"/>
        <v>0</v>
      </c>
      <c r="S118" s="78">
        <f>Q118+R118*Hoja1!$C$19</f>
        <v>0</v>
      </c>
      <c r="AE118" s="143">
        <f t="shared" si="17"/>
        <v>0</v>
      </c>
      <c r="AF118" s="149">
        <f t="shared" si="18"/>
        <v>0</v>
      </c>
      <c r="AG118" s="148">
        <f t="shared" si="26"/>
        <v>0</v>
      </c>
      <c r="AH118" s="148" t="str">
        <f t="shared" si="27"/>
        <v>Factor de Emisión</v>
      </c>
      <c r="AI118" s="143">
        <f t="shared" si="28"/>
        <v>0</v>
      </c>
      <c r="AJ118" s="143">
        <f t="shared" si="29"/>
        <v>0</v>
      </c>
      <c r="AK118" s="143">
        <f t="shared" si="30"/>
        <v>0</v>
      </c>
      <c r="AL118" s="149">
        <f t="shared" si="31"/>
        <v>0</v>
      </c>
      <c r="AM118" s="148">
        <f>IF(J118="",AL118*'Fraccion masica'!$AB$36,J118*AL118)</f>
        <v>0</v>
      </c>
      <c r="AN118" s="143">
        <f>IF(K118="",AL118*'Fraccion masica'!$AB$35,K118*AL118)</f>
        <v>0</v>
      </c>
      <c r="AO118" s="149">
        <f>IFERROR(AM118*Hoja1!$C$24/Hoja1!$C$25/Hoja1!$C$26*16.04/1000000,0)</f>
        <v>0</v>
      </c>
      <c r="AP118" s="148">
        <f>IFERROR(AN118*Hoja1!$C$24/Hoja1!$C$25/Hoja1!$C$26*44.01/1000000,0)</f>
        <v>0</v>
      </c>
    </row>
    <row r="119" spans="2:42" x14ac:dyDescent="0.75">
      <c r="B119" s="52"/>
      <c r="C119" s="52"/>
      <c r="D119" s="125"/>
      <c r="E119" s="125"/>
      <c r="F119" s="131"/>
      <c r="G119" s="92"/>
      <c r="H119" s="14"/>
      <c r="I119" s="19"/>
      <c r="J119" s="93"/>
      <c r="K119" s="93"/>
      <c r="L119" s="122" t="str">
        <f t="shared" si="19"/>
        <v/>
      </c>
      <c r="M119" s="78">
        <f t="shared" si="20"/>
        <v>0</v>
      </c>
      <c r="N119" s="78">
        <f t="shared" si="21"/>
        <v>0</v>
      </c>
      <c r="O119" s="78">
        <f t="shared" si="22"/>
        <v>0</v>
      </c>
      <c r="P119" s="166" t="str">
        <f t="shared" si="23"/>
        <v>Factor de Emisión</v>
      </c>
      <c r="Q119" s="166">
        <f t="shared" si="24"/>
        <v>0</v>
      </c>
      <c r="R119" s="170">
        <f t="shared" si="25"/>
        <v>0</v>
      </c>
      <c r="S119" s="78">
        <f>Q119+R119*Hoja1!$C$19</f>
        <v>0</v>
      </c>
      <c r="AE119" s="143">
        <f t="shared" si="17"/>
        <v>0</v>
      </c>
      <c r="AF119" s="149">
        <f t="shared" si="18"/>
        <v>0</v>
      </c>
      <c r="AG119" s="148">
        <f t="shared" si="26"/>
        <v>0</v>
      </c>
      <c r="AH119" s="148" t="str">
        <f t="shared" si="27"/>
        <v>Factor de Emisión</v>
      </c>
      <c r="AI119" s="143">
        <f t="shared" si="28"/>
        <v>0</v>
      </c>
      <c r="AJ119" s="143">
        <f t="shared" si="29"/>
        <v>0</v>
      </c>
      <c r="AK119" s="143">
        <f t="shared" si="30"/>
        <v>0</v>
      </c>
      <c r="AL119" s="149">
        <f t="shared" si="31"/>
        <v>0</v>
      </c>
      <c r="AM119" s="148">
        <f>IF(J119="",AL119*'Fraccion masica'!$AB$36,J119*AL119)</f>
        <v>0</v>
      </c>
      <c r="AN119" s="143">
        <f>IF(K119="",AL119*'Fraccion masica'!$AB$35,K119*AL119)</f>
        <v>0</v>
      </c>
      <c r="AO119" s="149">
        <f>IFERROR(AM119*Hoja1!$C$24/Hoja1!$C$25/Hoja1!$C$26*16.04/1000000,0)</f>
        <v>0</v>
      </c>
      <c r="AP119" s="148">
        <f>IFERROR(AN119*Hoja1!$C$24/Hoja1!$C$25/Hoja1!$C$26*44.01/1000000,0)</f>
        <v>0</v>
      </c>
    </row>
    <row r="120" spans="2:42" x14ac:dyDescent="0.75">
      <c r="B120" s="52"/>
      <c r="C120" s="52"/>
      <c r="D120" s="125"/>
      <c r="E120" s="125"/>
      <c r="F120" s="131"/>
      <c r="G120" s="92"/>
      <c r="H120" s="14"/>
      <c r="I120" s="19"/>
      <c r="J120" s="93"/>
      <c r="K120" s="93"/>
      <c r="L120" s="122" t="str">
        <f t="shared" si="19"/>
        <v/>
      </c>
      <c r="M120" s="78">
        <f t="shared" si="20"/>
        <v>0</v>
      </c>
      <c r="N120" s="78">
        <f t="shared" si="21"/>
        <v>0</v>
      </c>
      <c r="O120" s="78">
        <f t="shared" si="22"/>
        <v>0</v>
      </c>
      <c r="P120" s="166" t="str">
        <f t="shared" si="23"/>
        <v>Factor de Emisión</v>
      </c>
      <c r="Q120" s="166">
        <f t="shared" si="24"/>
        <v>0</v>
      </c>
      <c r="R120" s="170">
        <f t="shared" si="25"/>
        <v>0</v>
      </c>
      <c r="S120" s="78">
        <f>Q120+R120*Hoja1!$C$19</f>
        <v>0</v>
      </c>
      <c r="AE120" s="143">
        <f t="shared" si="17"/>
        <v>0</v>
      </c>
      <c r="AF120" s="149">
        <f t="shared" si="18"/>
        <v>0</v>
      </c>
      <c r="AG120" s="148">
        <f t="shared" si="26"/>
        <v>0</v>
      </c>
      <c r="AH120" s="148" t="str">
        <f t="shared" si="27"/>
        <v>Factor de Emisión</v>
      </c>
      <c r="AI120" s="143">
        <f t="shared" si="28"/>
        <v>0</v>
      </c>
      <c r="AJ120" s="143">
        <f t="shared" si="29"/>
        <v>0</v>
      </c>
      <c r="AK120" s="143">
        <f t="shared" si="30"/>
        <v>0</v>
      </c>
      <c r="AL120" s="149">
        <f t="shared" si="31"/>
        <v>0</v>
      </c>
      <c r="AM120" s="148">
        <f>IF(J120="",AL120*'Fraccion masica'!$AB$36,J120*AL120)</f>
        <v>0</v>
      </c>
      <c r="AN120" s="143">
        <f>IF(K120="",AL120*'Fraccion masica'!$AB$35,K120*AL120)</f>
        <v>0</v>
      </c>
      <c r="AO120" s="149">
        <f>IFERROR(AM120*Hoja1!$C$24/Hoja1!$C$25/Hoja1!$C$26*16.04/1000000,0)</f>
        <v>0</v>
      </c>
      <c r="AP120" s="148">
        <f>IFERROR(AN120*Hoja1!$C$24/Hoja1!$C$25/Hoja1!$C$26*44.01/1000000,0)</f>
        <v>0</v>
      </c>
    </row>
    <row r="121" spans="2:42" x14ac:dyDescent="0.75">
      <c r="B121" s="52"/>
      <c r="C121" s="52"/>
      <c r="D121" s="125"/>
      <c r="E121" s="125"/>
      <c r="F121" s="131"/>
      <c r="G121" s="92"/>
      <c r="H121" s="14"/>
      <c r="I121" s="19"/>
      <c r="J121" s="93"/>
      <c r="K121" s="93"/>
      <c r="L121" s="122" t="str">
        <f t="shared" si="19"/>
        <v/>
      </c>
      <c r="M121" s="78">
        <f t="shared" si="20"/>
        <v>0</v>
      </c>
      <c r="N121" s="78">
        <f t="shared" si="21"/>
        <v>0</v>
      </c>
      <c r="O121" s="78">
        <f t="shared" si="22"/>
        <v>0</v>
      </c>
      <c r="P121" s="166" t="str">
        <f t="shared" si="23"/>
        <v>Factor de Emisión</v>
      </c>
      <c r="Q121" s="166">
        <f t="shared" si="24"/>
        <v>0</v>
      </c>
      <c r="R121" s="170">
        <f t="shared" si="25"/>
        <v>0</v>
      </c>
      <c r="S121" s="78">
        <f>Q121+R121*Hoja1!$C$19</f>
        <v>0</v>
      </c>
      <c r="AE121" s="143">
        <f t="shared" si="17"/>
        <v>0</v>
      </c>
      <c r="AF121" s="149">
        <f t="shared" si="18"/>
        <v>0</v>
      </c>
      <c r="AG121" s="148">
        <f t="shared" si="26"/>
        <v>0</v>
      </c>
      <c r="AH121" s="148" t="str">
        <f t="shared" si="27"/>
        <v>Factor de Emisión</v>
      </c>
      <c r="AI121" s="143">
        <f t="shared" si="28"/>
        <v>0</v>
      </c>
      <c r="AJ121" s="143">
        <f t="shared" si="29"/>
        <v>0</v>
      </c>
      <c r="AK121" s="143">
        <f t="shared" si="30"/>
        <v>0</v>
      </c>
      <c r="AL121" s="149">
        <f t="shared" si="31"/>
        <v>0</v>
      </c>
      <c r="AM121" s="148">
        <f>IF(J121="",AL121*'Fraccion masica'!$AB$36,J121*AL121)</f>
        <v>0</v>
      </c>
      <c r="AN121" s="143">
        <f>IF(K121="",AL121*'Fraccion masica'!$AB$35,K121*AL121)</f>
        <v>0</v>
      </c>
      <c r="AO121" s="149">
        <f>IFERROR(AM121*Hoja1!$C$24/Hoja1!$C$25/Hoja1!$C$26*16.04/1000000,0)</f>
        <v>0</v>
      </c>
      <c r="AP121" s="148">
        <f>IFERROR(AN121*Hoja1!$C$24/Hoja1!$C$25/Hoja1!$C$26*44.01/1000000,0)</f>
        <v>0</v>
      </c>
    </row>
    <row r="122" spans="2:42" x14ac:dyDescent="0.75">
      <c r="B122" s="52"/>
      <c r="C122" s="52"/>
      <c r="D122" s="125"/>
      <c r="E122" s="125"/>
      <c r="F122" s="131"/>
      <c r="G122" s="92"/>
      <c r="H122" s="14"/>
      <c r="I122" s="19"/>
      <c r="J122" s="93"/>
      <c r="K122" s="93"/>
      <c r="L122" s="122" t="str">
        <f t="shared" si="19"/>
        <v/>
      </c>
      <c r="M122" s="78">
        <f t="shared" si="20"/>
        <v>0</v>
      </c>
      <c r="N122" s="78">
        <f t="shared" si="21"/>
        <v>0</v>
      </c>
      <c r="O122" s="78">
        <f t="shared" si="22"/>
        <v>0</v>
      </c>
      <c r="P122" s="166" t="str">
        <f t="shared" si="23"/>
        <v>Factor de Emisión</v>
      </c>
      <c r="Q122" s="166">
        <f t="shared" si="24"/>
        <v>0</v>
      </c>
      <c r="R122" s="170">
        <f t="shared" si="25"/>
        <v>0</v>
      </c>
      <c r="S122" s="78">
        <f>Q122+R122*Hoja1!$C$19</f>
        <v>0</v>
      </c>
      <c r="AE122" s="143">
        <f t="shared" si="17"/>
        <v>0</v>
      </c>
      <c r="AF122" s="149">
        <f t="shared" si="18"/>
        <v>0</v>
      </c>
      <c r="AG122" s="148">
        <f t="shared" si="26"/>
        <v>0</v>
      </c>
      <c r="AH122" s="148" t="str">
        <f t="shared" si="27"/>
        <v>Factor de Emisión</v>
      </c>
      <c r="AI122" s="143">
        <f t="shared" si="28"/>
        <v>0</v>
      </c>
      <c r="AJ122" s="143">
        <f t="shared" si="29"/>
        <v>0</v>
      </c>
      <c r="AK122" s="143">
        <f t="shared" si="30"/>
        <v>0</v>
      </c>
      <c r="AL122" s="149">
        <f t="shared" si="31"/>
        <v>0</v>
      </c>
      <c r="AM122" s="148">
        <f>IF(J122="",AL122*'Fraccion masica'!$AB$36,J122*AL122)</f>
        <v>0</v>
      </c>
      <c r="AN122" s="143">
        <f>IF(K122="",AL122*'Fraccion masica'!$AB$35,K122*AL122)</f>
        <v>0</v>
      </c>
      <c r="AO122" s="149">
        <f>IFERROR(AM122*Hoja1!$C$24/Hoja1!$C$25/Hoja1!$C$26*16.04/1000000,0)</f>
        <v>0</v>
      </c>
      <c r="AP122" s="148">
        <f>IFERROR(AN122*Hoja1!$C$24/Hoja1!$C$25/Hoja1!$C$26*44.01/1000000,0)</f>
        <v>0</v>
      </c>
    </row>
    <row r="123" spans="2:42" x14ac:dyDescent="0.75">
      <c r="B123" s="52"/>
      <c r="C123" s="52"/>
      <c r="D123" s="125"/>
      <c r="E123" s="125"/>
      <c r="F123" s="131"/>
      <c r="G123" s="92"/>
      <c r="H123" s="14"/>
      <c r="I123" s="19"/>
      <c r="J123" s="93"/>
      <c r="K123" s="93"/>
      <c r="L123" s="122" t="str">
        <f t="shared" si="19"/>
        <v/>
      </c>
      <c r="M123" s="78">
        <f t="shared" si="20"/>
        <v>0</v>
      </c>
      <c r="N123" s="78">
        <f t="shared" si="21"/>
        <v>0</v>
      </c>
      <c r="O123" s="78">
        <f t="shared" si="22"/>
        <v>0</v>
      </c>
      <c r="P123" s="166" t="str">
        <f t="shared" si="23"/>
        <v>Factor de Emisión</v>
      </c>
      <c r="Q123" s="166">
        <f t="shared" si="24"/>
        <v>0</v>
      </c>
      <c r="R123" s="170">
        <f t="shared" si="25"/>
        <v>0</v>
      </c>
      <c r="S123" s="78">
        <f>Q123+R123*Hoja1!$C$19</f>
        <v>0</v>
      </c>
      <c r="AE123" s="143">
        <f t="shared" si="17"/>
        <v>0</v>
      </c>
      <c r="AF123" s="149">
        <f t="shared" si="18"/>
        <v>0</v>
      </c>
      <c r="AG123" s="148">
        <f t="shared" si="26"/>
        <v>0</v>
      </c>
      <c r="AH123" s="148" t="str">
        <f t="shared" si="27"/>
        <v>Factor de Emisión</v>
      </c>
      <c r="AI123" s="143">
        <f t="shared" si="28"/>
        <v>0</v>
      </c>
      <c r="AJ123" s="143">
        <f t="shared" si="29"/>
        <v>0</v>
      </c>
      <c r="AK123" s="143">
        <f t="shared" si="30"/>
        <v>0</v>
      </c>
      <c r="AL123" s="149">
        <f t="shared" si="31"/>
        <v>0</v>
      </c>
      <c r="AM123" s="148">
        <f>IF(J123="",AL123*'Fraccion masica'!$AB$36,J123*AL123)</f>
        <v>0</v>
      </c>
      <c r="AN123" s="143">
        <f>IF(K123="",AL123*'Fraccion masica'!$AB$35,K123*AL123)</f>
        <v>0</v>
      </c>
      <c r="AO123" s="149">
        <f>IFERROR(AM123*Hoja1!$C$24/Hoja1!$C$25/Hoja1!$C$26*16.04/1000000,0)</f>
        <v>0</v>
      </c>
      <c r="AP123" s="148">
        <f>IFERROR(AN123*Hoja1!$C$24/Hoja1!$C$25/Hoja1!$C$26*44.01/1000000,0)</f>
        <v>0</v>
      </c>
    </row>
    <row r="124" spans="2:42" x14ac:dyDescent="0.75">
      <c r="B124" s="52"/>
      <c r="C124" s="52"/>
      <c r="D124" s="125"/>
      <c r="E124" s="125"/>
      <c r="F124" s="131"/>
      <c r="G124" s="92"/>
      <c r="H124" s="14"/>
      <c r="I124" s="19"/>
      <c r="J124" s="93"/>
      <c r="K124" s="93"/>
      <c r="L124" s="122" t="str">
        <f t="shared" si="19"/>
        <v/>
      </c>
      <c r="M124" s="78">
        <f t="shared" si="20"/>
        <v>0</v>
      </c>
      <c r="N124" s="78">
        <f t="shared" si="21"/>
        <v>0</v>
      </c>
      <c r="O124" s="78">
        <f t="shared" si="22"/>
        <v>0</v>
      </c>
      <c r="P124" s="166" t="str">
        <f t="shared" si="23"/>
        <v>Factor de Emisión</v>
      </c>
      <c r="Q124" s="166">
        <f t="shared" si="24"/>
        <v>0</v>
      </c>
      <c r="R124" s="170">
        <f t="shared" si="25"/>
        <v>0</v>
      </c>
      <c r="S124" s="78">
        <f>Q124+R124*Hoja1!$C$19</f>
        <v>0</v>
      </c>
      <c r="AE124" s="143">
        <f t="shared" si="17"/>
        <v>0</v>
      </c>
      <c r="AF124" s="149">
        <f t="shared" si="18"/>
        <v>0</v>
      </c>
      <c r="AG124" s="148">
        <f t="shared" si="26"/>
        <v>0</v>
      </c>
      <c r="AH124" s="148" t="str">
        <f t="shared" si="27"/>
        <v>Factor de Emisión</v>
      </c>
      <c r="AI124" s="143">
        <f t="shared" si="28"/>
        <v>0</v>
      </c>
      <c r="AJ124" s="143">
        <f t="shared" si="29"/>
        <v>0</v>
      </c>
      <c r="AK124" s="143">
        <f t="shared" si="30"/>
        <v>0</v>
      </c>
      <c r="AL124" s="149">
        <f t="shared" si="31"/>
        <v>0</v>
      </c>
      <c r="AM124" s="148">
        <f>IF(J124="",AL124*'Fraccion masica'!$AB$36,J124*AL124)</f>
        <v>0</v>
      </c>
      <c r="AN124" s="143">
        <f>IF(K124="",AL124*'Fraccion masica'!$AB$35,K124*AL124)</f>
        <v>0</v>
      </c>
      <c r="AO124" s="149">
        <f>IFERROR(AM124*Hoja1!$C$24/Hoja1!$C$25/Hoja1!$C$26*16.04/1000000,0)</f>
        <v>0</v>
      </c>
      <c r="AP124" s="148">
        <f>IFERROR(AN124*Hoja1!$C$24/Hoja1!$C$25/Hoja1!$C$26*44.01/1000000,0)</f>
        <v>0</v>
      </c>
    </row>
    <row r="125" spans="2:42" x14ac:dyDescent="0.75">
      <c r="B125" s="52"/>
      <c r="C125" s="52"/>
      <c r="D125" s="125"/>
      <c r="E125" s="125"/>
      <c r="F125" s="131"/>
      <c r="G125" s="92"/>
      <c r="H125" s="14"/>
      <c r="I125" s="19"/>
      <c r="J125" s="93"/>
      <c r="K125" s="93"/>
      <c r="L125" s="122" t="str">
        <f t="shared" si="19"/>
        <v/>
      </c>
      <c r="M125" s="78">
        <f t="shared" si="20"/>
        <v>0</v>
      </c>
      <c r="N125" s="78">
        <f t="shared" si="21"/>
        <v>0</v>
      </c>
      <c r="O125" s="78">
        <f t="shared" si="22"/>
        <v>0</v>
      </c>
      <c r="P125" s="166" t="str">
        <f t="shared" si="23"/>
        <v>Factor de Emisión</v>
      </c>
      <c r="Q125" s="166">
        <f t="shared" si="24"/>
        <v>0</v>
      </c>
      <c r="R125" s="170">
        <f t="shared" si="25"/>
        <v>0</v>
      </c>
      <c r="S125" s="78">
        <f>Q125+R125*Hoja1!$C$19</f>
        <v>0</v>
      </c>
      <c r="AE125" s="143">
        <f t="shared" si="17"/>
        <v>0</v>
      </c>
      <c r="AF125" s="149">
        <f t="shared" si="18"/>
        <v>0</v>
      </c>
      <c r="AG125" s="148">
        <f t="shared" si="26"/>
        <v>0</v>
      </c>
      <c r="AH125" s="148" t="str">
        <f t="shared" si="27"/>
        <v>Factor de Emisión</v>
      </c>
      <c r="AI125" s="143">
        <f t="shared" si="28"/>
        <v>0</v>
      </c>
      <c r="AJ125" s="143">
        <f t="shared" si="29"/>
        <v>0</v>
      </c>
      <c r="AK125" s="143">
        <f t="shared" si="30"/>
        <v>0</v>
      </c>
      <c r="AL125" s="149">
        <f t="shared" si="31"/>
        <v>0</v>
      </c>
      <c r="AM125" s="148">
        <f>IF(J125="",AL125*'Fraccion masica'!$AB$36,J125*AL125)</f>
        <v>0</v>
      </c>
      <c r="AN125" s="143">
        <f>IF(K125="",AL125*'Fraccion masica'!$AB$35,K125*AL125)</f>
        <v>0</v>
      </c>
      <c r="AO125" s="149">
        <f>IFERROR(AM125*Hoja1!$C$24/Hoja1!$C$25/Hoja1!$C$26*16.04/1000000,0)</f>
        <v>0</v>
      </c>
      <c r="AP125" s="148">
        <f>IFERROR(AN125*Hoja1!$C$24/Hoja1!$C$25/Hoja1!$C$26*44.01/1000000,0)</f>
        <v>0</v>
      </c>
    </row>
    <row r="126" spans="2:42" x14ac:dyDescent="0.75">
      <c r="B126" s="52"/>
      <c r="C126" s="52"/>
      <c r="D126" s="125"/>
      <c r="E126" s="125"/>
      <c r="F126" s="131"/>
      <c r="G126" s="92"/>
      <c r="H126" s="14"/>
      <c r="I126" s="19"/>
      <c r="J126" s="93"/>
      <c r="K126" s="93"/>
      <c r="L126" s="122" t="str">
        <f t="shared" si="19"/>
        <v/>
      </c>
      <c r="M126" s="78">
        <f t="shared" si="20"/>
        <v>0</v>
      </c>
      <c r="N126" s="78">
        <f t="shared" si="21"/>
        <v>0</v>
      </c>
      <c r="O126" s="78">
        <f t="shared" si="22"/>
        <v>0</v>
      </c>
      <c r="P126" s="166" t="str">
        <f t="shared" si="23"/>
        <v>Factor de Emisión</v>
      </c>
      <c r="Q126" s="166">
        <f t="shared" si="24"/>
        <v>0</v>
      </c>
      <c r="R126" s="170">
        <f t="shared" si="25"/>
        <v>0</v>
      </c>
      <c r="S126" s="78">
        <f>Q126+R126*Hoja1!$C$19</f>
        <v>0</v>
      </c>
      <c r="AE126" s="143">
        <f t="shared" si="17"/>
        <v>0</v>
      </c>
      <c r="AF126" s="149">
        <f t="shared" si="18"/>
        <v>0</v>
      </c>
      <c r="AG126" s="148">
        <f t="shared" si="26"/>
        <v>0</v>
      </c>
      <c r="AH126" s="148" t="str">
        <f t="shared" si="27"/>
        <v>Factor de Emisión</v>
      </c>
      <c r="AI126" s="143">
        <f t="shared" si="28"/>
        <v>0</v>
      </c>
      <c r="AJ126" s="143">
        <f t="shared" si="29"/>
        <v>0</v>
      </c>
      <c r="AK126" s="143">
        <f t="shared" si="30"/>
        <v>0</v>
      </c>
      <c r="AL126" s="149">
        <f t="shared" si="31"/>
        <v>0</v>
      </c>
      <c r="AM126" s="148">
        <f>IF(J126="",AL126*'Fraccion masica'!$AB$36,J126*AL126)</f>
        <v>0</v>
      </c>
      <c r="AN126" s="143">
        <f>IF(K126="",AL126*'Fraccion masica'!$AB$35,K126*AL126)</f>
        <v>0</v>
      </c>
      <c r="AO126" s="149">
        <f>IFERROR(AM126*Hoja1!$C$24/Hoja1!$C$25/Hoja1!$C$26*16.04/1000000,0)</f>
        <v>0</v>
      </c>
      <c r="AP126" s="148">
        <f>IFERROR(AN126*Hoja1!$C$24/Hoja1!$C$25/Hoja1!$C$26*44.01/1000000,0)</f>
        <v>0</v>
      </c>
    </row>
    <row r="127" spans="2:42" x14ac:dyDescent="0.75">
      <c r="B127" s="52"/>
      <c r="C127" s="52"/>
      <c r="D127" s="125"/>
      <c r="E127" s="125"/>
      <c r="F127" s="131"/>
      <c r="G127" s="92"/>
      <c r="H127" s="14"/>
      <c r="I127" s="19"/>
      <c r="J127" s="93"/>
      <c r="K127" s="93"/>
      <c r="L127" s="122" t="str">
        <f t="shared" si="19"/>
        <v/>
      </c>
      <c r="M127" s="78">
        <f t="shared" si="20"/>
        <v>0</v>
      </c>
      <c r="N127" s="78">
        <f t="shared" si="21"/>
        <v>0</v>
      </c>
      <c r="O127" s="78">
        <f t="shared" si="22"/>
        <v>0</v>
      </c>
      <c r="P127" s="166" t="str">
        <f t="shared" si="23"/>
        <v>Factor de Emisión</v>
      </c>
      <c r="Q127" s="166">
        <f t="shared" si="24"/>
        <v>0</v>
      </c>
      <c r="R127" s="170">
        <f t="shared" si="25"/>
        <v>0</v>
      </c>
      <c r="S127" s="78">
        <f>Q127+R127*Hoja1!$C$19</f>
        <v>0</v>
      </c>
      <c r="AE127" s="143">
        <f t="shared" si="17"/>
        <v>0</v>
      </c>
      <c r="AF127" s="149">
        <f t="shared" si="18"/>
        <v>0</v>
      </c>
      <c r="AG127" s="148">
        <f t="shared" si="26"/>
        <v>0</v>
      </c>
      <c r="AH127" s="148" t="str">
        <f t="shared" si="27"/>
        <v>Factor de Emisión</v>
      </c>
      <c r="AI127" s="143">
        <f t="shared" si="28"/>
        <v>0</v>
      </c>
      <c r="AJ127" s="143">
        <f t="shared" si="29"/>
        <v>0</v>
      </c>
      <c r="AK127" s="143">
        <f t="shared" si="30"/>
        <v>0</v>
      </c>
      <c r="AL127" s="149">
        <f t="shared" si="31"/>
        <v>0</v>
      </c>
      <c r="AM127" s="148">
        <f>IF(J127="",AL127*'Fraccion masica'!$AB$36,J127*AL127)</f>
        <v>0</v>
      </c>
      <c r="AN127" s="143">
        <f>IF(K127="",AL127*'Fraccion masica'!$AB$35,K127*AL127)</f>
        <v>0</v>
      </c>
      <c r="AO127" s="149">
        <f>IFERROR(AM127*Hoja1!$C$24/Hoja1!$C$25/Hoja1!$C$26*16.04/1000000,0)</f>
        <v>0</v>
      </c>
      <c r="AP127" s="148">
        <f>IFERROR(AN127*Hoja1!$C$24/Hoja1!$C$25/Hoja1!$C$26*44.01/1000000,0)</f>
        <v>0</v>
      </c>
    </row>
    <row r="128" spans="2:42" x14ac:dyDescent="0.75">
      <c r="B128" s="52"/>
      <c r="C128" s="52"/>
      <c r="D128" s="125"/>
      <c r="E128" s="125"/>
      <c r="F128" s="131"/>
      <c r="G128" s="92"/>
      <c r="H128" s="14"/>
      <c r="I128" s="19"/>
      <c r="J128" s="93"/>
      <c r="K128" s="93"/>
      <c r="L128" s="122" t="str">
        <f t="shared" si="19"/>
        <v/>
      </c>
      <c r="M128" s="78">
        <f t="shared" si="20"/>
        <v>0</v>
      </c>
      <c r="N128" s="78">
        <f t="shared" si="21"/>
        <v>0</v>
      </c>
      <c r="O128" s="78">
        <f t="shared" si="22"/>
        <v>0</v>
      </c>
      <c r="P128" s="166" t="str">
        <f t="shared" si="23"/>
        <v>Factor de Emisión</v>
      </c>
      <c r="Q128" s="166">
        <f t="shared" si="24"/>
        <v>0</v>
      </c>
      <c r="R128" s="170">
        <f t="shared" si="25"/>
        <v>0</v>
      </c>
      <c r="S128" s="78">
        <f>Q128+R128*Hoja1!$C$19</f>
        <v>0</v>
      </c>
      <c r="AE128" s="143">
        <f t="shared" si="17"/>
        <v>0</v>
      </c>
      <c r="AF128" s="149">
        <f t="shared" si="18"/>
        <v>0</v>
      </c>
      <c r="AG128" s="148">
        <f t="shared" si="26"/>
        <v>0</v>
      </c>
      <c r="AH128" s="148" t="str">
        <f t="shared" si="27"/>
        <v>Factor de Emisión</v>
      </c>
      <c r="AI128" s="143">
        <f t="shared" si="28"/>
        <v>0</v>
      </c>
      <c r="AJ128" s="143">
        <f t="shared" si="29"/>
        <v>0</v>
      </c>
      <c r="AK128" s="143">
        <f t="shared" si="30"/>
        <v>0</v>
      </c>
      <c r="AL128" s="149">
        <f t="shared" si="31"/>
        <v>0</v>
      </c>
      <c r="AM128" s="148">
        <f>IF(J128="",AL128*'Fraccion masica'!$AB$36,J128*AL128)</f>
        <v>0</v>
      </c>
      <c r="AN128" s="143">
        <f>IF(K128="",AL128*'Fraccion masica'!$AB$35,K128*AL128)</f>
        <v>0</v>
      </c>
      <c r="AO128" s="149">
        <f>IFERROR(AM128*Hoja1!$C$24/Hoja1!$C$25/Hoja1!$C$26*16.04/1000000,0)</f>
        <v>0</v>
      </c>
      <c r="AP128" s="148">
        <f>IFERROR(AN128*Hoja1!$C$24/Hoja1!$C$25/Hoja1!$C$26*44.01/1000000,0)</f>
        <v>0</v>
      </c>
    </row>
    <row r="129" spans="2:42" x14ac:dyDescent="0.75">
      <c r="B129" s="52"/>
      <c r="C129" s="52"/>
      <c r="D129" s="125"/>
      <c r="E129" s="125"/>
      <c r="F129" s="131"/>
      <c r="G129" s="92"/>
      <c r="H129" s="14"/>
      <c r="I129" s="19"/>
      <c r="J129" s="93"/>
      <c r="K129" s="93"/>
      <c r="L129" s="122" t="str">
        <f t="shared" si="19"/>
        <v/>
      </c>
      <c r="M129" s="78">
        <f t="shared" si="20"/>
        <v>0</v>
      </c>
      <c r="N129" s="78">
        <f t="shared" si="21"/>
        <v>0</v>
      </c>
      <c r="O129" s="78">
        <f t="shared" si="22"/>
        <v>0</v>
      </c>
      <c r="P129" s="166" t="str">
        <f t="shared" si="23"/>
        <v>Factor de Emisión</v>
      </c>
      <c r="Q129" s="166">
        <f t="shared" si="24"/>
        <v>0</v>
      </c>
      <c r="R129" s="170">
        <f t="shared" si="25"/>
        <v>0</v>
      </c>
      <c r="S129" s="78">
        <f>Q129+R129*Hoja1!$C$19</f>
        <v>0</v>
      </c>
      <c r="AE129" s="143">
        <f t="shared" si="17"/>
        <v>0</v>
      </c>
      <c r="AF129" s="149">
        <f t="shared" si="18"/>
        <v>0</v>
      </c>
      <c r="AG129" s="148">
        <f t="shared" si="26"/>
        <v>0</v>
      </c>
      <c r="AH129" s="148" t="str">
        <f t="shared" si="27"/>
        <v>Factor de Emisión</v>
      </c>
      <c r="AI129" s="143">
        <f t="shared" si="28"/>
        <v>0</v>
      </c>
      <c r="AJ129" s="143">
        <f t="shared" si="29"/>
        <v>0</v>
      </c>
      <c r="AK129" s="143">
        <f t="shared" si="30"/>
        <v>0</v>
      </c>
      <c r="AL129" s="149">
        <f t="shared" si="31"/>
        <v>0</v>
      </c>
      <c r="AM129" s="148">
        <f>IF(J129="",AL129*'Fraccion masica'!$AB$36,J129*AL129)</f>
        <v>0</v>
      </c>
      <c r="AN129" s="143">
        <f>IF(K129="",AL129*'Fraccion masica'!$AB$35,K129*AL129)</f>
        <v>0</v>
      </c>
      <c r="AO129" s="149">
        <f>IFERROR(AM129*Hoja1!$C$24/Hoja1!$C$25/Hoja1!$C$26*16.04/1000000,0)</f>
        <v>0</v>
      </c>
      <c r="AP129" s="148">
        <f>IFERROR(AN129*Hoja1!$C$24/Hoja1!$C$25/Hoja1!$C$26*44.01/1000000,0)</f>
        <v>0</v>
      </c>
    </row>
    <row r="130" spans="2:42" x14ac:dyDescent="0.75">
      <c r="B130" s="52"/>
      <c r="C130" s="52"/>
      <c r="D130" s="125"/>
      <c r="E130" s="125"/>
      <c r="F130" s="131"/>
      <c r="G130" s="92"/>
      <c r="H130" s="14"/>
      <c r="I130" s="19"/>
      <c r="J130" s="93"/>
      <c r="K130" s="93"/>
      <c r="L130" s="122" t="str">
        <f t="shared" si="19"/>
        <v/>
      </c>
      <c r="M130" s="78">
        <f t="shared" si="20"/>
        <v>0</v>
      </c>
      <c r="N130" s="78">
        <f t="shared" si="21"/>
        <v>0</v>
      </c>
      <c r="O130" s="78">
        <f t="shared" si="22"/>
        <v>0</v>
      </c>
      <c r="P130" s="166" t="str">
        <f t="shared" si="23"/>
        <v>Factor de Emisión</v>
      </c>
      <c r="Q130" s="166">
        <f t="shared" si="24"/>
        <v>0</v>
      </c>
      <c r="R130" s="170">
        <f t="shared" si="25"/>
        <v>0</v>
      </c>
      <c r="S130" s="78">
        <f>Q130+R130*Hoja1!$C$19</f>
        <v>0</v>
      </c>
      <c r="AE130" s="143">
        <f t="shared" si="17"/>
        <v>0</v>
      </c>
      <c r="AF130" s="149">
        <f t="shared" si="18"/>
        <v>0</v>
      </c>
      <c r="AG130" s="148">
        <f t="shared" si="26"/>
        <v>0</v>
      </c>
      <c r="AH130" s="148" t="str">
        <f t="shared" si="27"/>
        <v>Factor de Emisión</v>
      </c>
      <c r="AI130" s="143">
        <f t="shared" si="28"/>
        <v>0</v>
      </c>
      <c r="AJ130" s="143">
        <f t="shared" si="29"/>
        <v>0</v>
      </c>
      <c r="AK130" s="143">
        <f t="shared" si="30"/>
        <v>0</v>
      </c>
      <c r="AL130" s="149">
        <f t="shared" si="31"/>
        <v>0</v>
      </c>
      <c r="AM130" s="148">
        <f>IF(J130="",AL130*'Fraccion masica'!$AB$36,J130*AL130)</f>
        <v>0</v>
      </c>
      <c r="AN130" s="143">
        <f>IF(K130="",AL130*'Fraccion masica'!$AB$35,K130*AL130)</f>
        <v>0</v>
      </c>
      <c r="AO130" s="149">
        <f>IFERROR(AM130*Hoja1!$C$24/Hoja1!$C$25/Hoja1!$C$26*16.04/1000000,0)</f>
        <v>0</v>
      </c>
      <c r="AP130" s="148">
        <f>IFERROR(AN130*Hoja1!$C$24/Hoja1!$C$25/Hoja1!$C$26*44.01/1000000,0)</f>
        <v>0</v>
      </c>
    </row>
    <row r="131" spans="2:42" x14ac:dyDescent="0.75">
      <c r="B131" s="52"/>
      <c r="C131" s="52"/>
      <c r="D131" s="125"/>
      <c r="E131" s="125"/>
      <c r="F131" s="131"/>
      <c r="G131" s="92"/>
      <c r="H131" s="14"/>
      <c r="I131" s="19"/>
      <c r="J131" s="93"/>
      <c r="K131" s="93"/>
      <c r="L131" s="122" t="str">
        <f t="shared" si="19"/>
        <v/>
      </c>
      <c r="M131" s="78">
        <f t="shared" si="20"/>
        <v>0</v>
      </c>
      <c r="N131" s="78">
        <f t="shared" si="21"/>
        <v>0</v>
      </c>
      <c r="O131" s="78">
        <f t="shared" si="22"/>
        <v>0</v>
      </c>
      <c r="P131" s="166" t="str">
        <f t="shared" si="23"/>
        <v>Factor de Emisión</v>
      </c>
      <c r="Q131" s="166">
        <f t="shared" si="24"/>
        <v>0</v>
      </c>
      <c r="R131" s="170">
        <f t="shared" si="25"/>
        <v>0</v>
      </c>
      <c r="S131" s="78">
        <f>Q131+R131*Hoja1!$C$19</f>
        <v>0</v>
      </c>
      <c r="AE131" s="143">
        <f t="shared" si="17"/>
        <v>0</v>
      </c>
      <c r="AF131" s="149">
        <f t="shared" si="18"/>
        <v>0</v>
      </c>
      <c r="AG131" s="148">
        <f t="shared" si="26"/>
        <v>0</v>
      </c>
      <c r="AH131" s="148" t="str">
        <f t="shared" si="27"/>
        <v>Factor de Emisión</v>
      </c>
      <c r="AI131" s="143">
        <f t="shared" si="28"/>
        <v>0</v>
      </c>
      <c r="AJ131" s="143">
        <f t="shared" si="29"/>
        <v>0</v>
      </c>
      <c r="AK131" s="143">
        <f t="shared" si="30"/>
        <v>0</v>
      </c>
      <c r="AL131" s="149">
        <f t="shared" si="31"/>
        <v>0</v>
      </c>
      <c r="AM131" s="148">
        <f>IF(J131="",AL131*'Fraccion masica'!$AB$36,J131*AL131)</f>
        <v>0</v>
      </c>
      <c r="AN131" s="143">
        <f>IF(K131="",AL131*'Fraccion masica'!$AB$35,K131*AL131)</f>
        <v>0</v>
      </c>
      <c r="AO131" s="149">
        <f>IFERROR(AM131*Hoja1!$C$24/Hoja1!$C$25/Hoja1!$C$26*16.04/1000000,0)</f>
        <v>0</v>
      </c>
      <c r="AP131" s="148">
        <f>IFERROR(AN131*Hoja1!$C$24/Hoja1!$C$25/Hoja1!$C$26*44.01/1000000,0)</f>
        <v>0</v>
      </c>
    </row>
    <row r="132" spans="2:42" x14ac:dyDescent="0.75">
      <c r="B132" s="52"/>
      <c r="C132" s="52"/>
      <c r="D132" s="125"/>
      <c r="E132" s="125"/>
      <c r="F132" s="131"/>
      <c r="G132" s="92"/>
      <c r="H132" s="14"/>
      <c r="I132" s="19"/>
      <c r="J132" s="93"/>
      <c r="K132" s="93"/>
      <c r="L132" s="122" t="str">
        <f t="shared" si="19"/>
        <v/>
      </c>
      <c r="M132" s="78">
        <f t="shared" si="20"/>
        <v>0</v>
      </c>
      <c r="N132" s="78">
        <f t="shared" si="21"/>
        <v>0</v>
      </c>
      <c r="O132" s="78">
        <f t="shared" si="22"/>
        <v>0</v>
      </c>
      <c r="P132" s="166" t="str">
        <f t="shared" si="23"/>
        <v>Factor de Emisión</v>
      </c>
      <c r="Q132" s="166">
        <f t="shared" si="24"/>
        <v>0</v>
      </c>
      <c r="R132" s="170">
        <f t="shared" si="25"/>
        <v>0</v>
      </c>
      <c r="S132" s="78">
        <f>Q132+R132*Hoja1!$C$19</f>
        <v>0</v>
      </c>
      <c r="AE132" s="143">
        <f t="shared" si="17"/>
        <v>0</v>
      </c>
      <c r="AF132" s="149">
        <f t="shared" si="18"/>
        <v>0</v>
      </c>
      <c r="AG132" s="148">
        <f t="shared" si="26"/>
        <v>0</v>
      </c>
      <c r="AH132" s="148" t="str">
        <f t="shared" si="27"/>
        <v>Factor de Emisión</v>
      </c>
      <c r="AI132" s="143">
        <f t="shared" si="28"/>
        <v>0</v>
      </c>
      <c r="AJ132" s="143">
        <f t="shared" si="29"/>
        <v>0</v>
      </c>
      <c r="AK132" s="143">
        <f t="shared" si="30"/>
        <v>0</v>
      </c>
      <c r="AL132" s="149">
        <f t="shared" si="31"/>
        <v>0</v>
      </c>
      <c r="AM132" s="148">
        <f>IF(J132="",AL132*'Fraccion masica'!$AB$36,J132*AL132)</f>
        <v>0</v>
      </c>
      <c r="AN132" s="143">
        <f>IF(K132="",AL132*'Fraccion masica'!$AB$35,K132*AL132)</f>
        <v>0</v>
      </c>
      <c r="AO132" s="149">
        <f>IFERROR(AM132*Hoja1!$C$24/Hoja1!$C$25/Hoja1!$C$26*16.04/1000000,0)</f>
        <v>0</v>
      </c>
      <c r="AP132" s="148">
        <f>IFERROR(AN132*Hoja1!$C$24/Hoja1!$C$25/Hoja1!$C$26*44.01/1000000,0)</f>
        <v>0</v>
      </c>
    </row>
    <row r="133" spans="2:42" x14ac:dyDescent="0.75">
      <c r="B133" s="52"/>
      <c r="C133" s="52"/>
      <c r="D133" s="125"/>
      <c r="E133" s="125"/>
      <c r="F133" s="131"/>
      <c r="G133" s="92"/>
      <c r="H133" s="14"/>
      <c r="I133" s="19"/>
      <c r="J133" s="93"/>
      <c r="K133" s="93"/>
      <c r="L133" s="122" t="str">
        <f t="shared" si="19"/>
        <v/>
      </c>
      <c r="M133" s="78">
        <f t="shared" si="20"/>
        <v>0</v>
      </c>
      <c r="N133" s="78">
        <f t="shared" si="21"/>
        <v>0</v>
      </c>
      <c r="O133" s="78">
        <f t="shared" si="22"/>
        <v>0</v>
      </c>
      <c r="P133" s="166" t="str">
        <f t="shared" si="23"/>
        <v>Factor de Emisión</v>
      </c>
      <c r="Q133" s="166">
        <f t="shared" si="24"/>
        <v>0</v>
      </c>
      <c r="R133" s="170">
        <f t="shared" si="25"/>
        <v>0</v>
      </c>
      <c r="S133" s="78">
        <f>Q133+R133*Hoja1!$C$19</f>
        <v>0</v>
      </c>
      <c r="AE133" s="143">
        <f t="shared" si="17"/>
        <v>0</v>
      </c>
      <c r="AF133" s="149">
        <f t="shared" si="18"/>
        <v>0</v>
      </c>
      <c r="AG133" s="148">
        <f t="shared" si="26"/>
        <v>0</v>
      </c>
      <c r="AH133" s="148" t="str">
        <f t="shared" si="27"/>
        <v>Factor de Emisión</v>
      </c>
      <c r="AI133" s="143">
        <f t="shared" si="28"/>
        <v>0</v>
      </c>
      <c r="AJ133" s="143">
        <f t="shared" si="29"/>
        <v>0</v>
      </c>
      <c r="AK133" s="143">
        <f t="shared" si="30"/>
        <v>0</v>
      </c>
      <c r="AL133" s="149">
        <f t="shared" si="31"/>
        <v>0</v>
      </c>
      <c r="AM133" s="148">
        <f>IF(J133="",AL133*'Fraccion masica'!$AB$36,J133*AL133)</f>
        <v>0</v>
      </c>
      <c r="AN133" s="143">
        <f>IF(K133="",AL133*'Fraccion masica'!$AB$35,K133*AL133)</f>
        <v>0</v>
      </c>
      <c r="AO133" s="149">
        <f>IFERROR(AM133*Hoja1!$C$24/Hoja1!$C$25/Hoja1!$C$26*16.04/1000000,0)</f>
        <v>0</v>
      </c>
      <c r="AP133" s="148">
        <f>IFERROR(AN133*Hoja1!$C$24/Hoja1!$C$25/Hoja1!$C$26*44.01/1000000,0)</f>
        <v>0</v>
      </c>
    </row>
    <row r="134" spans="2:42" x14ac:dyDescent="0.75">
      <c r="AE134" s="143"/>
      <c r="AF134" s="149"/>
      <c r="AG134" s="148"/>
      <c r="AH134" s="148"/>
      <c r="AI134" s="143"/>
      <c r="AJ134" s="143"/>
      <c r="AK134" s="143"/>
      <c r="AL134" s="149"/>
      <c r="AM134" s="148"/>
      <c r="AN134" s="143"/>
      <c r="AO134" s="149"/>
      <c r="AP134" s="148"/>
    </row>
    <row r="139" spans="2:42" x14ac:dyDescent="0.75">
      <c r="AF139" s="404" t="s">
        <v>743</v>
      </c>
      <c r="AG139" s="413" t="s">
        <v>725</v>
      </c>
      <c r="AH139" s="404" t="s">
        <v>293</v>
      </c>
      <c r="AI139" s="404" t="s">
        <v>738</v>
      </c>
      <c r="AJ139" s="404" t="s">
        <v>294</v>
      </c>
      <c r="AK139" s="404" t="s">
        <v>295</v>
      </c>
      <c r="AL139" s="404" t="s">
        <v>296</v>
      </c>
      <c r="AM139" s="404" t="s">
        <v>297</v>
      </c>
    </row>
    <row r="140" spans="2:42" x14ac:dyDescent="0.75">
      <c r="AF140" s="404"/>
      <c r="AG140" s="414"/>
      <c r="AH140" s="404"/>
      <c r="AI140" s="404"/>
      <c r="AJ140" s="404"/>
      <c r="AK140" s="404"/>
      <c r="AL140" s="404"/>
      <c r="AM140" s="404"/>
    </row>
    <row r="141" spans="2:42" x14ac:dyDescent="0.75">
      <c r="AF141" s="38" t="s">
        <v>498</v>
      </c>
      <c r="AG141" s="222" t="s">
        <v>586</v>
      </c>
      <c r="AH141" s="52">
        <f>SUMIFS(M$52:M$133,$L$52:$L$133,"="&amp;$AF141,$P$52:$P$133,"="&amp;$AG141)</f>
        <v>300</v>
      </c>
      <c r="AI141" s="52">
        <f t="shared" ref="AI141:AJ141" si="32">SUMIFS(N$52:N$133,$L$52:$L$133,"="&amp;$AF141,$P$52:$P$133,"="&amp;$AG141)</f>
        <v>0</v>
      </c>
      <c r="AJ141" s="52">
        <f t="shared" si="32"/>
        <v>1200</v>
      </c>
      <c r="AK141" s="52">
        <f>SUMIFS(Q$52:Q$133,$L$52:$L$133,"="&amp;$AF141,$P$52:$P$133,"="&amp;$AG141)</f>
        <v>5.7062990384944981E-3</v>
      </c>
      <c r="AL141" s="52">
        <f t="shared" ref="AL141:AM141" si="33">SUMIFS(R$52:R$133,$L$52:$L$133,"="&amp;$AF141,$P$52:$P$133,"="&amp;$AG141)</f>
        <v>5.7062990384944973E-3</v>
      </c>
      <c r="AM141" s="52">
        <f t="shared" si="33"/>
        <v>0.16548267211634043</v>
      </c>
    </row>
    <row r="142" spans="2:42" x14ac:dyDescent="0.75">
      <c r="AF142" s="38" t="str">
        <f t="shared" ref="AF142:AF143" si="34">AF141</f>
        <v>Enero</v>
      </c>
      <c r="AG142" s="222" t="s">
        <v>750</v>
      </c>
      <c r="AH142" s="52">
        <f t="shared" ref="AH142:AH176" si="35">SUMIFS(M$52:M$133,$L$52:$L$133,"="&amp;$AF142,$P$52:$P$133,"="&amp;$AG142)</f>
        <v>0</v>
      </c>
      <c r="AI142" s="52">
        <f t="shared" ref="AI142:AI176" si="36">SUMIFS(N$52:N$133,$L$52:$L$133,"="&amp;$AF142,$P$52:$P$133,"="&amp;$AG142)</f>
        <v>0</v>
      </c>
      <c r="AJ142" s="52">
        <f t="shared" ref="AJ142:AJ176" si="37">SUMIFS(O$52:O$133,$L$52:$L$133,"="&amp;$AF142,$P$52:$P$133,"="&amp;$AG142)</f>
        <v>0</v>
      </c>
      <c r="AK142" s="52">
        <f t="shared" ref="AK142:AK176" si="38">SUMIFS(Q$52:Q$133,$L$52:$L$133,"="&amp;$AF142,$P$52:$P$133,"="&amp;$AG142)</f>
        <v>0</v>
      </c>
      <c r="AL142" s="52">
        <f t="shared" ref="AL142:AL176" si="39">SUMIFS(R$52:R$133,$L$52:$L$133,"="&amp;$AF142,$P$52:$P$133,"="&amp;$AG142)</f>
        <v>0</v>
      </c>
      <c r="AM142" s="52">
        <f t="shared" ref="AM142:AM176" si="40">SUMIFS(S$52:S$133,$L$52:$L$133,"="&amp;$AF142,$P$52:$P$133,"="&amp;$AG142)</f>
        <v>0</v>
      </c>
    </row>
    <row r="143" spans="2:42" x14ac:dyDescent="0.75">
      <c r="AF143" s="38" t="str">
        <f t="shared" si="34"/>
        <v>Enero</v>
      </c>
      <c r="AG143" s="222" t="s">
        <v>749</v>
      </c>
      <c r="AH143" s="52">
        <f t="shared" si="35"/>
        <v>0</v>
      </c>
      <c r="AI143" s="52">
        <f t="shared" si="36"/>
        <v>0</v>
      </c>
      <c r="AJ143" s="52">
        <f t="shared" si="37"/>
        <v>0</v>
      </c>
      <c r="AK143" s="52">
        <f t="shared" si="38"/>
        <v>0</v>
      </c>
      <c r="AL143" s="52">
        <f t="shared" si="39"/>
        <v>0</v>
      </c>
      <c r="AM143" s="52">
        <f t="shared" si="40"/>
        <v>0</v>
      </c>
    </row>
    <row r="144" spans="2:42" x14ac:dyDescent="0.75">
      <c r="AF144" s="38" t="s">
        <v>499</v>
      </c>
      <c r="AG144" s="222" t="s">
        <v>586</v>
      </c>
      <c r="AH144" s="52">
        <f t="shared" si="35"/>
        <v>300</v>
      </c>
      <c r="AI144" s="52">
        <f t="shared" si="36"/>
        <v>0</v>
      </c>
      <c r="AJ144" s="52">
        <f t="shared" si="37"/>
        <v>1200</v>
      </c>
      <c r="AK144" s="52">
        <f t="shared" si="38"/>
        <v>5.7062990384944981E-3</v>
      </c>
      <c r="AL144" s="52">
        <f t="shared" si="39"/>
        <v>5.7062990384944973E-3</v>
      </c>
      <c r="AM144" s="52">
        <f t="shared" si="40"/>
        <v>0.16548267211634043</v>
      </c>
    </row>
    <row r="145" spans="32:39" x14ac:dyDescent="0.75">
      <c r="AF145" s="38" t="str">
        <f t="shared" ref="AF145:AF146" si="41">AF144</f>
        <v>Febrero</v>
      </c>
      <c r="AG145" s="222" t="s">
        <v>750</v>
      </c>
      <c r="AH145" s="52">
        <f t="shared" si="35"/>
        <v>0</v>
      </c>
      <c r="AI145" s="52">
        <f t="shared" si="36"/>
        <v>0</v>
      </c>
      <c r="AJ145" s="52">
        <f t="shared" si="37"/>
        <v>0</v>
      </c>
      <c r="AK145" s="52">
        <f t="shared" si="38"/>
        <v>0</v>
      </c>
      <c r="AL145" s="52">
        <f t="shared" si="39"/>
        <v>0</v>
      </c>
      <c r="AM145" s="52">
        <f t="shared" si="40"/>
        <v>0</v>
      </c>
    </row>
    <row r="146" spans="32:39" x14ac:dyDescent="0.75">
      <c r="AF146" s="38" t="str">
        <f t="shared" si="41"/>
        <v>Febrero</v>
      </c>
      <c r="AG146" s="222" t="s">
        <v>749</v>
      </c>
      <c r="AH146" s="52">
        <f t="shared" si="35"/>
        <v>0</v>
      </c>
      <c r="AI146" s="52">
        <f t="shared" si="36"/>
        <v>0</v>
      </c>
      <c r="AJ146" s="52">
        <f t="shared" si="37"/>
        <v>0</v>
      </c>
      <c r="AK146" s="52">
        <f t="shared" si="38"/>
        <v>0</v>
      </c>
      <c r="AL146" s="52">
        <f t="shared" si="39"/>
        <v>0</v>
      </c>
      <c r="AM146" s="52">
        <f t="shared" si="40"/>
        <v>0</v>
      </c>
    </row>
    <row r="147" spans="32:39" x14ac:dyDescent="0.75">
      <c r="AF147" s="38" t="s">
        <v>500</v>
      </c>
      <c r="AG147" s="222" t="s">
        <v>586</v>
      </c>
      <c r="AH147" s="52">
        <f t="shared" si="35"/>
        <v>300</v>
      </c>
      <c r="AI147" s="52">
        <f t="shared" si="36"/>
        <v>0</v>
      </c>
      <c r="AJ147" s="52">
        <f t="shared" si="37"/>
        <v>1200</v>
      </c>
      <c r="AK147" s="52">
        <f t="shared" si="38"/>
        <v>5.7062990384944981E-3</v>
      </c>
      <c r="AL147" s="52">
        <f t="shared" si="39"/>
        <v>5.7062990384944973E-3</v>
      </c>
      <c r="AM147" s="52">
        <f t="shared" si="40"/>
        <v>0.16548267211634043</v>
      </c>
    </row>
    <row r="148" spans="32:39" x14ac:dyDescent="0.75">
      <c r="AF148" s="38" t="str">
        <f t="shared" ref="AF148:AF149" si="42">AF147</f>
        <v>Marzo</v>
      </c>
      <c r="AG148" s="222" t="s">
        <v>750</v>
      </c>
      <c r="AH148" s="52">
        <f t="shared" si="35"/>
        <v>0</v>
      </c>
      <c r="AI148" s="52">
        <f t="shared" si="36"/>
        <v>0</v>
      </c>
      <c r="AJ148" s="52">
        <f t="shared" si="37"/>
        <v>0</v>
      </c>
      <c r="AK148" s="52">
        <f t="shared" si="38"/>
        <v>0</v>
      </c>
      <c r="AL148" s="52">
        <f t="shared" si="39"/>
        <v>0</v>
      </c>
      <c r="AM148" s="52">
        <f t="shared" si="40"/>
        <v>0</v>
      </c>
    </row>
    <row r="149" spans="32:39" x14ac:dyDescent="0.75">
      <c r="AF149" s="38" t="str">
        <f t="shared" si="42"/>
        <v>Marzo</v>
      </c>
      <c r="AG149" s="222" t="s">
        <v>749</v>
      </c>
      <c r="AH149" s="52">
        <f t="shared" si="35"/>
        <v>0</v>
      </c>
      <c r="AI149" s="52">
        <f t="shared" si="36"/>
        <v>0</v>
      </c>
      <c r="AJ149" s="52">
        <f t="shared" si="37"/>
        <v>0</v>
      </c>
      <c r="AK149" s="52">
        <f t="shared" si="38"/>
        <v>0</v>
      </c>
      <c r="AL149" s="52">
        <f t="shared" si="39"/>
        <v>0</v>
      </c>
      <c r="AM149" s="52">
        <f t="shared" si="40"/>
        <v>0</v>
      </c>
    </row>
    <row r="150" spans="32:39" x14ac:dyDescent="0.75">
      <c r="AF150" s="38" t="s">
        <v>501</v>
      </c>
      <c r="AG150" s="222" t="s">
        <v>586</v>
      </c>
      <c r="AH150" s="52">
        <f t="shared" si="35"/>
        <v>300</v>
      </c>
      <c r="AI150" s="52">
        <f t="shared" si="36"/>
        <v>0</v>
      </c>
      <c r="AJ150" s="52">
        <f t="shared" si="37"/>
        <v>1200</v>
      </c>
      <c r="AK150" s="52">
        <f t="shared" si="38"/>
        <v>5.7062990384944981E-3</v>
      </c>
      <c r="AL150" s="52">
        <f t="shared" si="39"/>
        <v>5.7062990384944973E-3</v>
      </c>
      <c r="AM150" s="52">
        <f t="shared" si="40"/>
        <v>0.16548267211634043</v>
      </c>
    </row>
    <row r="151" spans="32:39" x14ac:dyDescent="0.75">
      <c r="AF151" s="38" t="str">
        <f t="shared" ref="AF151:AF152" si="43">AF150</f>
        <v>Abril</v>
      </c>
      <c r="AG151" s="222" t="s">
        <v>750</v>
      </c>
      <c r="AH151" s="52">
        <f t="shared" si="35"/>
        <v>0</v>
      </c>
      <c r="AI151" s="52">
        <f t="shared" si="36"/>
        <v>0</v>
      </c>
      <c r="AJ151" s="52">
        <f t="shared" si="37"/>
        <v>0</v>
      </c>
      <c r="AK151" s="52">
        <f t="shared" si="38"/>
        <v>0</v>
      </c>
      <c r="AL151" s="52">
        <f t="shared" si="39"/>
        <v>0</v>
      </c>
      <c r="AM151" s="52">
        <f t="shared" si="40"/>
        <v>0</v>
      </c>
    </row>
    <row r="152" spans="32:39" x14ac:dyDescent="0.75">
      <c r="AF152" s="38" t="str">
        <f t="shared" si="43"/>
        <v>Abril</v>
      </c>
      <c r="AG152" s="222" t="s">
        <v>749</v>
      </c>
      <c r="AH152" s="52">
        <f t="shared" si="35"/>
        <v>0</v>
      </c>
      <c r="AI152" s="52">
        <f t="shared" si="36"/>
        <v>0</v>
      </c>
      <c r="AJ152" s="52">
        <f t="shared" si="37"/>
        <v>0</v>
      </c>
      <c r="AK152" s="52">
        <f t="shared" si="38"/>
        <v>0</v>
      </c>
      <c r="AL152" s="52">
        <f t="shared" si="39"/>
        <v>0</v>
      </c>
      <c r="AM152" s="52">
        <f t="shared" si="40"/>
        <v>0</v>
      </c>
    </row>
    <row r="153" spans="32:39" x14ac:dyDescent="0.75">
      <c r="AF153" s="38" t="s">
        <v>502</v>
      </c>
      <c r="AG153" s="222" t="s">
        <v>586</v>
      </c>
      <c r="AH153" s="52">
        <f t="shared" si="35"/>
        <v>0</v>
      </c>
      <c r="AI153" s="52">
        <f t="shared" si="36"/>
        <v>0</v>
      </c>
      <c r="AJ153" s="52">
        <f t="shared" si="37"/>
        <v>0</v>
      </c>
      <c r="AK153" s="52">
        <f t="shared" si="38"/>
        <v>0</v>
      </c>
      <c r="AL153" s="52">
        <f t="shared" si="39"/>
        <v>0</v>
      </c>
      <c r="AM153" s="52">
        <f t="shared" si="40"/>
        <v>0</v>
      </c>
    </row>
    <row r="154" spans="32:39" x14ac:dyDescent="0.75">
      <c r="AF154" s="38" t="str">
        <f t="shared" ref="AF154:AF155" si="44">AF153</f>
        <v>Mayo</v>
      </c>
      <c r="AG154" s="222" t="s">
        <v>750</v>
      </c>
      <c r="AH154" s="52">
        <f t="shared" si="35"/>
        <v>0</v>
      </c>
      <c r="AI154" s="52">
        <f t="shared" si="36"/>
        <v>0</v>
      </c>
      <c r="AJ154" s="52">
        <f t="shared" si="37"/>
        <v>0</v>
      </c>
      <c r="AK154" s="52">
        <f t="shared" si="38"/>
        <v>0</v>
      </c>
      <c r="AL154" s="52">
        <f t="shared" si="39"/>
        <v>0</v>
      </c>
      <c r="AM154" s="52">
        <f t="shared" si="40"/>
        <v>0</v>
      </c>
    </row>
    <row r="155" spans="32:39" x14ac:dyDescent="0.75">
      <c r="AF155" s="38" t="str">
        <f t="shared" si="44"/>
        <v>Mayo</v>
      </c>
      <c r="AG155" s="222" t="s">
        <v>749</v>
      </c>
      <c r="AH155" s="52">
        <f t="shared" si="35"/>
        <v>1.2300000000000002</v>
      </c>
      <c r="AI155" s="52">
        <f t="shared" si="36"/>
        <v>1.845</v>
      </c>
      <c r="AJ155" s="52">
        <f t="shared" si="37"/>
        <v>3.0750000000000002</v>
      </c>
      <c r="AK155" s="52">
        <f t="shared" si="38"/>
        <v>1.4622391286142152E-5</v>
      </c>
      <c r="AL155" s="52">
        <f t="shared" si="39"/>
        <v>1.4622391286142149E-5</v>
      </c>
      <c r="AM155" s="52">
        <f t="shared" si="40"/>
        <v>4.240493472981223E-4</v>
      </c>
    </row>
    <row r="156" spans="32:39" x14ac:dyDescent="0.75">
      <c r="AF156" s="38" t="s">
        <v>503</v>
      </c>
      <c r="AG156" s="222" t="s">
        <v>586</v>
      </c>
      <c r="AH156" s="52">
        <f t="shared" si="35"/>
        <v>0</v>
      </c>
      <c r="AI156" s="52">
        <f t="shared" si="36"/>
        <v>0</v>
      </c>
      <c r="AJ156" s="52">
        <f t="shared" si="37"/>
        <v>0</v>
      </c>
      <c r="AK156" s="52">
        <f t="shared" si="38"/>
        <v>0</v>
      </c>
      <c r="AL156" s="52">
        <f t="shared" si="39"/>
        <v>0</v>
      </c>
      <c r="AM156" s="52">
        <f t="shared" si="40"/>
        <v>0</v>
      </c>
    </row>
    <row r="157" spans="32:39" x14ac:dyDescent="0.75">
      <c r="AF157" s="38" t="str">
        <f t="shared" ref="AF157:AF158" si="45">AF156</f>
        <v>Junio</v>
      </c>
      <c r="AG157" s="222" t="s">
        <v>750</v>
      </c>
      <c r="AH157" s="52">
        <f t="shared" si="35"/>
        <v>0</v>
      </c>
      <c r="AI157" s="52">
        <f t="shared" si="36"/>
        <v>0</v>
      </c>
      <c r="AJ157" s="52">
        <f t="shared" si="37"/>
        <v>0</v>
      </c>
      <c r="AK157" s="52">
        <f t="shared" si="38"/>
        <v>0</v>
      </c>
      <c r="AL157" s="52">
        <f t="shared" si="39"/>
        <v>0</v>
      </c>
      <c r="AM157" s="52">
        <f t="shared" si="40"/>
        <v>0</v>
      </c>
    </row>
    <row r="158" spans="32:39" x14ac:dyDescent="0.75">
      <c r="AF158" s="38" t="str">
        <f t="shared" si="45"/>
        <v>Junio</v>
      </c>
      <c r="AG158" s="222" t="s">
        <v>749</v>
      </c>
      <c r="AH158" s="52">
        <f t="shared" si="35"/>
        <v>1.2300000000000002</v>
      </c>
      <c r="AI158" s="52">
        <f t="shared" si="36"/>
        <v>1.845</v>
      </c>
      <c r="AJ158" s="52">
        <f t="shared" si="37"/>
        <v>3.0750000000000002</v>
      </c>
      <c r="AK158" s="52">
        <f t="shared" si="38"/>
        <v>1.4622391286142152E-5</v>
      </c>
      <c r="AL158" s="52">
        <f t="shared" si="39"/>
        <v>1.4622391286142149E-5</v>
      </c>
      <c r="AM158" s="52">
        <f t="shared" si="40"/>
        <v>4.240493472981223E-4</v>
      </c>
    </row>
    <row r="159" spans="32:39" x14ac:dyDescent="0.75">
      <c r="AF159" s="38" t="s">
        <v>504</v>
      </c>
      <c r="AG159" s="222" t="s">
        <v>586</v>
      </c>
      <c r="AH159" s="52">
        <f t="shared" si="35"/>
        <v>0</v>
      </c>
      <c r="AI159" s="52">
        <f t="shared" si="36"/>
        <v>0</v>
      </c>
      <c r="AJ159" s="52">
        <f t="shared" si="37"/>
        <v>0</v>
      </c>
      <c r="AK159" s="52">
        <f t="shared" si="38"/>
        <v>0</v>
      </c>
      <c r="AL159" s="52">
        <f t="shared" si="39"/>
        <v>0</v>
      </c>
      <c r="AM159" s="52">
        <f t="shared" si="40"/>
        <v>0</v>
      </c>
    </row>
    <row r="160" spans="32:39" x14ac:dyDescent="0.75">
      <c r="AF160" s="38" t="str">
        <f t="shared" ref="AF160:AF161" si="46">AF159</f>
        <v>Julio</v>
      </c>
      <c r="AG160" s="222" t="s">
        <v>750</v>
      </c>
      <c r="AH160" s="52">
        <f t="shared" si="35"/>
        <v>0</v>
      </c>
      <c r="AI160" s="52">
        <f t="shared" si="36"/>
        <v>0</v>
      </c>
      <c r="AJ160" s="52">
        <f t="shared" si="37"/>
        <v>0</v>
      </c>
      <c r="AK160" s="52">
        <f t="shared" si="38"/>
        <v>0</v>
      </c>
      <c r="AL160" s="52">
        <f t="shared" si="39"/>
        <v>0</v>
      </c>
      <c r="AM160" s="52">
        <f t="shared" si="40"/>
        <v>0</v>
      </c>
    </row>
    <row r="161" spans="32:39" x14ac:dyDescent="0.75">
      <c r="AF161" s="38" t="str">
        <f t="shared" si="46"/>
        <v>Julio</v>
      </c>
      <c r="AG161" s="222" t="s">
        <v>749</v>
      </c>
      <c r="AH161" s="52">
        <f t="shared" si="35"/>
        <v>1.2300000000000002</v>
      </c>
      <c r="AI161" s="52">
        <f t="shared" si="36"/>
        <v>1.845</v>
      </c>
      <c r="AJ161" s="52">
        <f t="shared" si="37"/>
        <v>3.0750000000000002</v>
      </c>
      <c r="AK161" s="52">
        <f t="shared" si="38"/>
        <v>1.4622391286142152E-5</v>
      </c>
      <c r="AL161" s="52">
        <f t="shared" si="39"/>
        <v>1.4622391286142149E-5</v>
      </c>
      <c r="AM161" s="52">
        <f t="shared" si="40"/>
        <v>4.240493472981223E-4</v>
      </c>
    </row>
    <row r="162" spans="32:39" x14ac:dyDescent="0.75">
      <c r="AF162" s="38" t="s">
        <v>505</v>
      </c>
      <c r="AG162" s="222" t="s">
        <v>586</v>
      </c>
      <c r="AH162" s="52">
        <f t="shared" si="35"/>
        <v>0</v>
      </c>
      <c r="AI162" s="52">
        <f t="shared" si="36"/>
        <v>0</v>
      </c>
      <c r="AJ162" s="52">
        <f t="shared" si="37"/>
        <v>0</v>
      </c>
      <c r="AK162" s="52">
        <f t="shared" si="38"/>
        <v>0</v>
      </c>
      <c r="AL162" s="52">
        <f t="shared" si="39"/>
        <v>0</v>
      </c>
      <c r="AM162" s="52">
        <f t="shared" si="40"/>
        <v>0</v>
      </c>
    </row>
    <row r="163" spans="32:39" x14ac:dyDescent="0.75">
      <c r="AF163" s="38" t="str">
        <f t="shared" ref="AF163:AF164" si="47">AF162</f>
        <v>Agosto</v>
      </c>
      <c r="AG163" s="222" t="s">
        <v>750</v>
      </c>
      <c r="AH163" s="52">
        <f t="shared" si="35"/>
        <v>0</v>
      </c>
      <c r="AI163" s="52">
        <f t="shared" si="36"/>
        <v>0</v>
      </c>
      <c r="AJ163" s="52">
        <f t="shared" si="37"/>
        <v>0</v>
      </c>
      <c r="AK163" s="52">
        <f t="shared" si="38"/>
        <v>0</v>
      </c>
      <c r="AL163" s="52">
        <f t="shared" si="39"/>
        <v>0</v>
      </c>
      <c r="AM163" s="52">
        <f t="shared" si="40"/>
        <v>0</v>
      </c>
    </row>
    <row r="164" spans="32:39" x14ac:dyDescent="0.75">
      <c r="AF164" s="38" t="str">
        <f t="shared" si="47"/>
        <v>Agosto</v>
      </c>
      <c r="AG164" s="222" t="s">
        <v>749</v>
      </c>
      <c r="AH164" s="52">
        <f t="shared" si="35"/>
        <v>1.2300000000000002</v>
      </c>
      <c r="AI164" s="52">
        <f t="shared" si="36"/>
        <v>1.845</v>
      </c>
      <c r="AJ164" s="52">
        <f t="shared" si="37"/>
        <v>3.0750000000000002</v>
      </c>
      <c r="AK164" s="52">
        <f t="shared" si="38"/>
        <v>1.4622391286142152E-5</v>
      </c>
      <c r="AL164" s="52">
        <f t="shared" si="39"/>
        <v>1.4622391286142149E-5</v>
      </c>
      <c r="AM164" s="52">
        <f t="shared" si="40"/>
        <v>4.240493472981223E-4</v>
      </c>
    </row>
    <row r="165" spans="32:39" x14ac:dyDescent="0.75">
      <c r="AF165" s="38" t="s">
        <v>506</v>
      </c>
      <c r="AG165" s="222" t="s">
        <v>586</v>
      </c>
      <c r="AH165" s="52">
        <f t="shared" si="35"/>
        <v>0</v>
      </c>
      <c r="AI165" s="52">
        <f t="shared" si="36"/>
        <v>0</v>
      </c>
      <c r="AJ165" s="52">
        <f t="shared" si="37"/>
        <v>0</v>
      </c>
      <c r="AK165" s="52">
        <f t="shared" si="38"/>
        <v>0</v>
      </c>
      <c r="AL165" s="52">
        <f t="shared" si="39"/>
        <v>0</v>
      </c>
      <c r="AM165" s="52">
        <f t="shared" si="40"/>
        <v>0</v>
      </c>
    </row>
    <row r="166" spans="32:39" x14ac:dyDescent="0.75">
      <c r="AF166" s="38" t="str">
        <f t="shared" ref="AF166:AF167" si="48">AF165</f>
        <v>Septiembre</v>
      </c>
      <c r="AG166" s="222" t="s">
        <v>750</v>
      </c>
      <c r="AH166" s="52">
        <f t="shared" si="35"/>
        <v>0</v>
      </c>
      <c r="AI166" s="52">
        <f t="shared" si="36"/>
        <v>0</v>
      </c>
      <c r="AJ166" s="52">
        <f t="shared" si="37"/>
        <v>0</v>
      </c>
      <c r="AK166" s="52">
        <f t="shared" si="38"/>
        <v>0</v>
      </c>
      <c r="AL166" s="52">
        <f t="shared" si="39"/>
        <v>0</v>
      </c>
      <c r="AM166" s="52">
        <f t="shared" si="40"/>
        <v>0</v>
      </c>
    </row>
    <row r="167" spans="32:39" x14ac:dyDescent="0.75">
      <c r="AF167" s="38" t="str">
        <f t="shared" si="48"/>
        <v>Septiembre</v>
      </c>
      <c r="AG167" s="222" t="s">
        <v>749</v>
      </c>
      <c r="AH167" s="52">
        <f t="shared" si="35"/>
        <v>1.2300000000000002</v>
      </c>
      <c r="AI167" s="52">
        <f t="shared" si="36"/>
        <v>1.845</v>
      </c>
      <c r="AJ167" s="52">
        <f t="shared" si="37"/>
        <v>3.0750000000000002</v>
      </c>
      <c r="AK167" s="52">
        <f t="shared" si="38"/>
        <v>1.4622391286142152E-5</v>
      </c>
      <c r="AL167" s="52">
        <f t="shared" si="39"/>
        <v>1.4622391286142149E-5</v>
      </c>
      <c r="AM167" s="52">
        <f t="shared" si="40"/>
        <v>4.240493472981223E-4</v>
      </c>
    </row>
    <row r="168" spans="32:39" x14ac:dyDescent="0.75">
      <c r="AF168" s="38" t="s">
        <v>507</v>
      </c>
      <c r="AG168" s="222" t="s">
        <v>586</v>
      </c>
      <c r="AH168" s="52">
        <f t="shared" si="35"/>
        <v>0</v>
      </c>
      <c r="AI168" s="52">
        <f t="shared" si="36"/>
        <v>0</v>
      </c>
      <c r="AJ168" s="52">
        <f t="shared" si="37"/>
        <v>0</v>
      </c>
      <c r="AK168" s="52">
        <f t="shared" si="38"/>
        <v>0</v>
      </c>
      <c r="AL168" s="52">
        <f t="shared" si="39"/>
        <v>0</v>
      </c>
      <c r="AM168" s="52">
        <f t="shared" si="40"/>
        <v>0</v>
      </c>
    </row>
    <row r="169" spans="32:39" x14ac:dyDescent="0.75">
      <c r="AF169" s="38" t="str">
        <f t="shared" ref="AF169:AF170" si="49">AF168</f>
        <v>Octubre</v>
      </c>
      <c r="AG169" s="222" t="s">
        <v>750</v>
      </c>
      <c r="AH169" s="52">
        <f t="shared" si="35"/>
        <v>0</v>
      </c>
      <c r="AI169" s="52">
        <f t="shared" si="36"/>
        <v>0</v>
      </c>
      <c r="AJ169" s="52">
        <f t="shared" si="37"/>
        <v>0</v>
      </c>
      <c r="AK169" s="52">
        <f t="shared" si="38"/>
        <v>0</v>
      </c>
      <c r="AL169" s="52">
        <f t="shared" si="39"/>
        <v>0</v>
      </c>
      <c r="AM169" s="52">
        <f t="shared" si="40"/>
        <v>0</v>
      </c>
    </row>
    <row r="170" spans="32:39" x14ac:dyDescent="0.75">
      <c r="AF170" s="38" t="str">
        <f t="shared" si="49"/>
        <v>Octubre</v>
      </c>
      <c r="AG170" s="222" t="s">
        <v>749</v>
      </c>
      <c r="AH170" s="52">
        <f t="shared" si="35"/>
        <v>1.2300000000000002</v>
      </c>
      <c r="AI170" s="52">
        <f t="shared" si="36"/>
        <v>1.845</v>
      </c>
      <c r="AJ170" s="52">
        <f t="shared" si="37"/>
        <v>3.0750000000000002</v>
      </c>
      <c r="AK170" s="52">
        <f t="shared" si="38"/>
        <v>1.4622391286142152E-5</v>
      </c>
      <c r="AL170" s="52">
        <f t="shared" si="39"/>
        <v>1.4622391286142149E-5</v>
      </c>
      <c r="AM170" s="52">
        <f t="shared" si="40"/>
        <v>4.240493472981223E-4</v>
      </c>
    </row>
    <row r="171" spans="32:39" x14ac:dyDescent="0.75">
      <c r="AF171" s="38" t="s">
        <v>508</v>
      </c>
      <c r="AG171" s="222" t="s">
        <v>586</v>
      </c>
      <c r="AH171" s="52">
        <f t="shared" si="35"/>
        <v>0</v>
      </c>
      <c r="AI171" s="52">
        <f t="shared" si="36"/>
        <v>0</v>
      </c>
      <c r="AJ171" s="52">
        <f t="shared" si="37"/>
        <v>0</v>
      </c>
      <c r="AK171" s="52">
        <f t="shared" si="38"/>
        <v>0</v>
      </c>
      <c r="AL171" s="52">
        <f t="shared" si="39"/>
        <v>0</v>
      </c>
      <c r="AM171" s="52">
        <f t="shared" si="40"/>
        <v>0</v>
      </c>
    </row>
    <row r="172" spans="32:39" x14ac:dyDescent="0.75">
      <c r="AF172" s="38" t="str">
        <f t="shared" ref="AF172:AF173" si="50">AF171</f>
        <v>Noviembre</v>
      </c>
      <c r="AG172" s="222" t="s">
        <v>750</v>
      </c>
      <c r="AH172" s="52">
        <f t="shared" si="35"/>
        <v>0</v>
      </c>
      <c r="AI172" s="52">
        <f t="shared" si="36"/>
        <v>0</v>
      </c>
      <c r="AJ172" s="52">
        <f t="shared" si="37"/>
        <v>0</v>
      </c>
      <c r="AK172" s="52">
        <f t="shared" si="38"/>
        <v>0</v>
      </c>
      <c r="AL172" s="52">
        <f t="shared" si="39"/>
        <v>0</v>
      </c>
      <c r="AM172" s="52">
        <f t="shared" si="40"/>
        <v>0</v>
      </c>
    </row>
    <row r="173" spans="32:39" x14ac:dyDescent="0.75">
      <c r="AF173" s="38" t="str">
        <f t="shared" si="50"/>
        <v>Noviembre</v>
      </c>
      <c r="AG173" s="222" t="s">
        <v>749</v>
      </c>
      <c r="AH173" s="52">
        <f t="shared" si="35"/>
        <v>1.2300000000000002</v>
      </c>
      <c r="AI173" s="52">
        <f t="shared" si="36"/>
        <v>1.845</v>
      </c>
      <c r="AJ173" s="52">
        <f t="shared" si="37"/>
        <v>3.0750000000000002</v>
      </c>
      <c r="AK173" s="52">
        <f t="shared" si="38"/>
        <v>1.4622391286142152E-5</v>
      </c>
      <c r="AL173" s="52">
        <f t="shared" si="39"/>
        <v>1.4622391286142149E-5</v>
      </c>
      <c r="AM173" s="52">
        <f t="shared" si="40"/>
        <v>4.240493472981223E-4</v>
      </c>
    </row>
    <row r="174" spans="32:39" x14ac:dyDescent="0.75">
      <c r="AF174" s="38" t="s">
        <v>509</v>
      </c>
      <c r="AG174" s="222" t="s">
        <v>586</v>
      </c>
      <c r="AH174" s="52">
        <f t="shared" si="35"/>
        <v>0</v>
      </c>
      <c r="AI174" s="52">
        <f t="shared" si="36"/>
        <v>0</v>
      </c>
      <c r="AJ174" s="52">
        <f t="shared" si="37"/>
        <v>0</v>
      </c>
      <c r="AK174" s="52">
        <f t="shared" si="38"/>
        <v>0</v>
      </c>
      <c r="AL174" s="52">
        <f t="shared" si="39"/>
        <v>0</v>
      </c>
      <c r="AM174" s="52">
        <f t="shared" si="40"/>
        <v>0</v>
      </c>
    </row>
    <row r="175" spans="32:39" x14ac:dyDescent="0.75">
      <c r="AF175" s="38" t="s">
        <v>509</v>
      </c>
      <c r="AG175" s="222" t="s">
        <v>750</v>
      </c>
      <c r="AH175" s="52">
        <f t="shared" si="35"/>
        <v>0</v>
      </c>
      <c r="AI175" s="52">
        <f t="shared" si="36"/>
        <v>0</v>
      </c>
      <c r="AJ175" s="52">
        <f t="shared" si="37"/>
        <v>0</v>
      </c>
      <c r="AK175" s="52">
        <f t="shared" si="38"/>
        <v>0</v>
      </c>
      <c r="AL175" s="52">
        <f t="shared" si="39"/>
        <v>0</v>
      </c>
      <c r="AM175" s="52">
        <f t="shared" si="40"/>
        <v>0</v>
      </c>
    </row>
    <row r="176" spans="32:39" x14ac:dyDescent="0.75">
      <c r="AF176" s="38" t="s">
        <v>509</v>
      </c>
      <c r="AG176" s="222" t="s">
        <v>749</v>
      </c>
      <c r="AH176" s="52">
        <f t="shared" si="35"/>
        <v>1.2300000000000002</v>
      </c>
      <c r="AI176" s="52">
        <f t="shared" si="36"/>
        <v>1.845</v>
      </c>
      <c r="AJ176" s="52">
        <f t="shared" si="37"/>
        <v>3.0750000000000002</v>
      </c>
      <c r="AK176" s="52">
        <f t="shared" si="38"/>
        <v>1.4622391286142152E-5</v>
      </c>
      <c r="AL176" s="52">
        <f t="shared" si="39"/>
        <v>1.4622391286142149E-5</v>
      </c>
      <c r="AM176" s="52">
        <f t="shared" si="40"/>
        <v>4.240493472981223E-4</v>
      </c>
    </row>
  </sheetData>
  <mergeCells count="25">
    <mergeCell ref="B14:G14"/>
    <mergeCell ref="H14:O14"/>
    <mergeCell ref="H16:O34"/>
    <mergeCell ref="L48:S48"/>
    <mergeCell ref="H50:I50"/>
    <mergeCell ref="J50:K50"/>
    <mergeCell ref="M50:M51"/>
    <mergeCell ref="O50:O51"/>
    <mergeCell ref="Q50:Q51"/>
    <mergeCell ref="L50:L51"/>
    <mergeCell ref="N50:N51"/>
    <mergeCell ref="P50:P51"/>
    <mergeCell ref="B50:F50"/>
    <mergeCell ref="L49:P49"/>
    <mergeCell ref="Q49:S49"/>
    <mergeCell ref="R50:R51"/>
    <mergeCell ref="S50:S51"/>
    <mergeCell ref="AK139:AK140"/>
    <mergeCell ref="AL139:AL140"/>
    <mergeCell ref="AM139:AM140"/>
    <mergeCell ref="AF139:AF140"/>
    <mergeCell ref="AG139:AG140"/>
    <mergeCell ref="AH139:AH140"/>
    <mergeCell ref="AI139:AI140"/>
    <mergeCell ref="AJ139:AJ140"/>
  </mergeCells>
  <hyperlinks>
    <hyperlink ref="B10" location="VENTEOS!A1" display="&lt;&lt;&lt;VENTEOS" xr:uid="{75BBB883-7C51-4948-A777-0835E7ADE6E0}"/>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9D7349-BAF3-43F9-BD79-67CB9E5464AD}">
          <x14:formula1>
            <xm:f>Hoja1!$B$62:$B$63</xm:f>
          </x14:formula1>
          <xm:sqref>I52:I133</xm:sqref>
        </x14:dataValidation>
        <x14:dataValidation type="list" allowBlank="1" showInputMessage="1" showErrorMessage="1" xr:uid="{21F2C377-B9F3-4AAA-9588-D4716D5C1963}">
          <x14:formula1>
            <xm:f>Hoja1!$B$45:$B$56</xm:f>
          </x14:formula1>
          <xm:sqref>F52:F133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DFE3-9D41-4723-93F6-142C10538C9C}">
  <sheetPr>
    <tabColor theme="4"/>
  </sheetPr>
  <dimension ref="A1:BP167"/>
  <sheetViews>
    <sheetView zoomScale="60" zoomScaleNormal="60" workbookViewId="0">
      <selection activeCell="B9" sqref="B9"/>
    </sheetView>
  </sheetViews>
  <sheetFormatPr baseColWidth="10" defaultRowHeight="14.75" x14ac:dyDescent="0.75"/>
  <cols>
    <col min="1" max="1" width="10.90625" style="1"/>
    <col min="2" max="3" width="24.90625" customWidth="1"/>
    <col min="4" max="5" width="24.90625" style="160" customWidth="1"/>
    <col min="6" max="6" width="24.90625" customWidth="1"/>
    <col min="7" max="7" width="24" customWidth="1"/>
    <col min="8" max="8" width="32.1796875" bestFit="1" customWidth="1"/>
    <col min="9" max="9" width="32.1796875" customWidth="1"/>
    <col min="13" max="17" width="10.90625" style="1"/>
    <col min="18" max="18" width="22.54296875" style="1" customWidth="1"/>
    <col min="19" max="25" width="10.90625" style="1"/>
    <col min="26" max="26" width="0" style="1" hidden="1" customWidth="1"/>
    <col min="27" max="30" width="10.90625" style="1" hidden="1" customWidth="1"/>
    <col min="31" max="31" width="14.36328125" hidden="1" customWidth="1"/>
    <col min="32" max="34" width="21.26953125" hidden="1" customWidth="1"/>
    <col min="35" max="37" width="17.453125" hidden="1" customWidth="1"/>
    <col min="38" max="38" width="17.1796875" hidden="1" customWidth="1"/>
    <col min="39" max="39" width="17" hidden="1" customWidth="1"/>
    <col min="40" max="40" width="17.08984375" hidden="1" customWidth="1"/>
    <col min="41" max="41" width="17.54296875" hidden="1" customWidth="1"/>
    <col min="42" max="42" width="14.1796875" hidden="1" customWidth="1"/>
    <col min="43" max="68" width="10.90625" style="1" hidden="1" customWidth="1"/>
    <col min="69" max="69" width="0" style="1" hidden="1" customWidth="1"/>
    <col min="70" max="16384" width="10.90625" style="1"/>
  </cols>
  <sheetData>
    <row r="1" spans="1:42" x14ac:dyDescent="0.75">
      <c r="B1" s="1"/>
      <c r="C1" s="1"/>
      <c r="D1" s="1"/>
      <c r="E1" s="1"/>
      <c r="F1" s="1"/>
      <c r="G1" s="1"/>
      <c r="H1" s="1"/>
      <c r="I1" s="1"/>
      <c r="J1" s="1"/>
      <c r="K1" s="1"/>
      <c r="L1" s="1"/>
      <c r="AE1" s="1"/>
      <c r="AF1" s="1"/>
      <c r="AG1" s="1"/>
      <c r="AH1" s="1"/>
      <c r="AI1" s="1"/>
      <c r="AJ1" s="1"/>
      <c r="AK1" s="1"/>
      <c r="AL1" s="1"/>
      <c r="AM1" s="1"/>
      <c r="AN1" s="1"/>
      <c r="AO1" s="1"/>
      <c r="AP1" s="1"/>
    </row>
    <row r="2" spans="1:42" x14ac:dyDescent="0.75">
      <c r="B2" s="1"/>
      <c r="C2" s="1"/>
      <c r="D2" s="1"/>
      <c r="E2" s="1"/>
      <c r="F2" s="1"/>
      <c r="G2" s="1"/>
      <c r="H2" s="1"/>
      <c r="I2" s="1"/>
      <c r="J2" s="1"/>
      <c r="K2" s="1"/>
      <c r="L2" s="1"/>
      <c r="AE2" s="1"/>
      <c r="AF2" s="1"/>
      <c r="AG2" s="1"/>
      <c r="AH2" s="1"/>
      <c r="AI2" s="1"/>
      <c r="AJ2" s="1"/>
      <c r="AK2" s="1"/>
      <c r="AL2" s="1"/>
      <c r="AM2" s="1"/>
      <c r="AN2" s="1"/>
      <c r="AO2" s="1"/>
      <c r="AP2" s="1"/>
    </row>
    <row r="3" spans="1:42" x14ac:dyDescent="0.75">
      <c r="B3" s="1"/>
      <c r="C3" s="1"/>
      <c r="D3" s="1"/>
      <c r="E3" s="1"/>
      <c r="F3" s="1"/>
      <c r="G3" s="1"/>
      <c r="H3" s="1"/>
      <c r="I3" s="1"/>
      <c r="J3" s="1"/>
      <c r="K3" s="1"/>
      <c r="L3" s="1"/>
      <c r="AE3" s="1"/>
      <c r="AF3" s="1"/>
      <c r="AG3" s="1"/>
      <c r="AH3" s="1"/>
      <c r="AI3" s="1"/>
      <c r="AJ3" s="1"/>
      <c r="AK3" s="1"/>
      <c r="AL3" s="1"/>
      <c r="AM3" s="1"/>
      <c r="AN3" s="1"/>
      <c r="AO3" s="1"/>
      <c r="AP3" s="1"/>
    </row>
    <row r="4" spans="1:42" x14ac:dyDescent="0.75">
      <c r="B4" s="1"/>
      <c r="C4" s="1"/>
      <c r="D4" s="1"/>
      <c r="E4" s="1"/>
      <c r="F4" s="1"/>
      <c r="G4" s="1"/>
      <c r="H4" s="1"/>
      <c r="I4" s="1"/>
      <c r="J4" s="1"/>
      <c r="K4" s="1"/>
      <c r="L4" s="1"/>
      <c r="AE4" s="1"/>
      <c r="AF4" s="1"/>
      <c r="AG4" s="1"/>
      <c r="AH4" s="1"/>
      <c r="AI4" s="1"/>
      <c r="AJ4" s="1"/>
      <c r="AK4" s="1"/>
      <c r="AL4" s="1"/>
      <c r="AM4" s="1"/>
      <c r="AN4" s="1"/>
      <c r="AO4" s="1"/>
      <c r="AP4" s="1"/>
    </row>
    <row r="5" spans="1:42" x14ac:dyDescent="0.75">
      <c r="B5" s="1"/>
      <c r="C5" s="1"/>
      <c r="D5" s="1"/>
      <c r="E5" s="1"/>
      <c r="F5" s="1"/>
      <c r="G5" s="1"/>
      <c r="H5" s="1"/>
      <c r="I5" s="1"/>
      <c r="J5" s="1"/>
      <c r="K5" s="1"/>
      <c r="L5" s="1"/>
      <c r="AE5" s="1"/>
      <c r="AF5" s="1"/>
      <c r="AG5" s="1"/>
      <c r="AH5" s="1"/>
      <c r="AI5" s="1"/>
      <c r="AJ5" s="1"/>
      <c r="AK5" s="1"/>
      <c r="AL5" s="1"/>
      <c r="AM5" s="1"/>
      <c r="AN5" s="1"/>
      <c r="AO5" s="1"/>
      <c r="AP5" s="1"/>
    </row>
    <row r="6" spans="1:42" x14ac:dyDescent="0.75">
      <c r="B6" s="1"/>
      <c r="C6" s="1"/>
      <c r="D6" s="1"/>
      <c r="E6" s="1"/>
      <c r="F6" s="1"/>
      <c r="G6" s="1"/>
      <c r="H6" s="1"/>
      <c r="I6" s="1"/>
      <c r="J6" s="1"/>
      <c r="K6" s="1"/>
      <c r="L6" s="1"/>
      <c r="AE6" s="1"/>
      <c r="AF6" s="1"/>
      <c r="AG6" s="1"/>
      <c r="AH6" s="1"/>
      <c r="AI6" s="1"/>
      <c r="AJ6" s="1"/>
      <c r="AK6" s="1"/>
      <c r="AL6" s="1"/>
      <c r="AM6" s="1"/>
      <c r="AN6" s="1"/>
      <c r="AO6" s="1"/>
      <c r="AP6" s="1"/>
    </row>
    <row r="7" spans="1:42" x14ac:dyDescent="0.75">
      <c r="B7" s="1"/>
      <c r="C7" s="1"/>
      <c r="D7" s="1"/>
      <c r="E7" s="1"/>
      <c r="F7" s="1"/>
      <c r="G7" s="1"/>
      <c r="H7" s="1"/>
      <c r="I7" s="1"/>
      <c r="J7" s="1"/>
      <c r="K7" s="1"/>
      <c r="L7" s="1"/>
      <c r="AE7" s="1"/>
      <c r="AF7" s="1"/>
      <c r="AG7" s="1"/>
      <c r="AH7" s="1"/>
      <c r="AI7" s="1"/>
      <c r="AJ7" s="1"/>
      <c r="AK7" s="1"/>
      <c r="AL7" s="1"/>
      <c r="AM7" s="1"/>
      <c r="AN7" s="1"/>
      <c r="AO7" s="1"/>
      <c r="AP7" s="1"/>
    </row>
    <row r="8" spans="1:42" x14ac:dyDescent="0.75">
      <c r="B8" s="1"/>
      <c r="C8" s="1"/>
      <c r="D8" s="1"/>
      <c r="E8" s="1"/>
      <c r="F8" s="1"/>
      <c r="G8" s="1"/>
      <c r="H8" s="1"/>
      <c r="I8" s="1"/>
      <c r="J8" s="1"/>
      <c r="K8" s="1"/>
      <c r="L8" s="1"/>
      <c r="AE8" s="1"/>
      <c r="AF8" s="1"/>
      <c r="AG8" s="1"/>
      <c r="AH8" s="1"/>
      <c r="AI8" s="1"/>
      <c r="AJ8" s="1"/>
      <c r="AK8" s="1"/>
      <c r="AL8" s="1"/>
      <c r="AM8" s="1"/>
      <c r="AN8" s="1"/>
      <c r="AO8" s="1"/>
      <c r="AP8" s="1"/>
    </row>
    <row r="9" spans="1:42" x14ac:dyDescent="0.75">
      <c r="A9" s="6"/>
      <c r="B9" s="6" t="s">
        <v>419</v>
      </c>
      <c r="C9" s="1"/>
      <c r="D9" s="1"/>
      <c r="E9" s="1"/>
      <c r="F9" s="1"/>
      <c r="G9" s="1"/>
      <c r="H9" s="1"/>
      <c r="I9" s="1"/>
      <c r="J9" s="1"/>
      <c r="K9" s="1"/>
      <c r="L9" s="1"/>
      <c r="AE9" s="1"/>
      <c r="AF9" s="1"/>
      <c r="AG9" s="1"/>
      <c r="AH9" s="1"/>
      <c r="AI9" s="1"/>
      <c r="AJ9" s="1"/>
      <c r="AK9" s="1"/>
      <c r="AL9" s="1"/>
      <c r="AM9" s="1"/>
      <c r="AN9" s="1"/>
      <c r="AO9" s="1"/>
      <c r="AP9" s="1"/>
    </row>
    <row r="10" spans="1:42" x14ac:dyDescent="0.75">
      <c r="A10" s="6"/>
      <c r="B10" s="1"/>
      <c r="C10" s="1"/>
      <c r="D10" s="1"/>
      <c r="E10" s="1"/>
      <c r="F10" s="1"/>
      <c r="G10" s="1"/>
      <c r="H10" s="1"/>
      <c r="I10" s="1"/>
      <c r="J10" s="1"/>
      <c r="K10" s="1"/>
      <c r="L10" s="1"/>
      <c r="AE10" s="1"/>
      <c r="AF10" s="1"/>
      <c r="AG10" s="1"/>
      <c r="AH10" s="1"/>
      <c r="AI10" s="1"/>
      <c r="AJ10" s="1"/>
      <c r="AK10" s="1"/>
      <c r="AL10" s="1"/>
      <c r="AM10" s="1"/>
      <c r="AN10" s="1"/>
      <c r="AO10" s="1"/>
      <c r="AP10" s="1"/>
    </row>
    <row r="11" spans="1:42" ht="18.5" x14ac:dyDescent="0.9">
      <c r="B11" s="12" t="s">
        <v>521</v>
      </c>
      <c r="C11" s="12"/>
      <c r="D11" s="12"/>
      <c r="E11" s="12"/>
      <c r="F11" s="12"/>
      <c r="G11" s="1"/>
      <c r="H11" s="1"/>
      <c r="I11" s="1"/>
      <c r="J11" s="1"/>
      <c r="K11" s="1"/>
      <c r="L11" s="1"/>
      <c r="AE11" s="1"/>
      <c r="AF11" s="1"/>
      <c r="AG11" s="1"/>
      <c r="AH11" s="1"/>
      <c r="AI11" s="1"/>
      <c r="AJ11" s="1"/>
      <c r="AK11" s="1"/>
      <c r="AL11" s="1"/>
      <c r="AM11" s="1"/>
      <c r="AN11" s="1"/>
      <c r="AO11" s="1"/>
      <c r="AP11" s="1"/>
    </row>
    <row r="12" spans="1:42" x14ac:dyDescent="0.75">
      <c r="B12" s="1"/>
      <c r="C12" s="1"/>
      <c r="D12" s="1"/>
      <c r="E12" s="1"/>
      <c r="F12" s="1"/>
      <c r="G12" s="1"/>
      <c r="H12" s="1"/>
      <c r="I12" s="1"/>
      <c r="J12" s="1"/>
      <c r="K12" s="1"/>
      <c r="L12" s="1"/>
      <c r="AE12" s="1"/>
      <c r="AF12" s="1"/>
      <c r="AG12" s="1"/>
      <c r="AH12" s="1"/>
      <c r="AI12" s="1"/>
      <c r="AJ12" s="1"/>
      <c r="AK12" s="1"/>
      <c r="AL12" s="1"/>
      <c r="AM12" s="1"/>
      <c r="AN12" s="1"/>
      <c r="AO12" s="1"/>
      <c r="AP12" s="1"/>
    </row>
    <row r="13" spans="1:42" x14ac:dyDescent="0.75">
      <c r="B13" s="1"/>
      <c r="C13" s="1"/>
      <c r="D13" s="1"/>
      <c r="E13" s="1"/>
      <c r="F13" s="1"/>
      <c r="G13" s="1"/>
      <c r="H13" s="1"/>
      <c r="I13" s="1"/>
      <c r="J13" s="1"/>
      <c r="K13" s="1"/>
      <c r="L13" s="1"/>
      <c r="AE13" s="1"/>
      <c r="AF13" s="1"/>
      <c r="AG13" s="1"/>
      <c r="AH13" s="1"/>
      <c r="AI13" s="1"/>
      <c r="AJ13" s="1"/>
      <c r="AK13" s="1"/>
      <c r="AL13" s="1"/>
      <c r="AM13" s="1"/>
      <c r="AN13" s="1"/>
      <c r="AO13" s="1"/>
      <c r="AP13" s="1"/>
    </row>
    <row r="14" spans="1:42" x14ac:dyDescent="0.75">
      <c r="B14" s="259" t="s">
        <v>1013</v>
      </c>
      <c r="C14" s="284"/>
      <c r="D14" s="284"/>
      <c r="E14" s="284"/>
      <c r="F14" s="284"/>
      <c r="G14" s="284"/>
      <c r="H14" s="400" t="s">
        <v>450</v>
      </c>
      <c r="I14" s="401"/>
      <c r="J14" s="401"/>
      <c r="K14" s="401"/>
      <c r="L14" s="401"/>
      <c r="M14" s="401"/>
      <c r="N14" s="401"/>
      <c r="O14" s="402"/>
      <c r="P14" s="17"/>
      <c r="AE14" s="1"/>
      <c r="AF14" s="1"/>
      <c r="AG14" s="1"/>
      <c r="AH14" s="1"/>
      <c r="AI14" s="1"/>
      <c r="AJ14" s="1"/>
      <c r="AK14" s="1"/>
      <c r="AL14" s="1"/>
      <c r="AM14" s="1"/>
      <c r="AN14" s="1"/>
      <c r="AO14" s="1"/>
      <c r="AP14" s="1"/>
    </row>
    <row r="15" spans="1:42" x14ac:dyDescent="0.75">
      <c r="B15" s="22"/>
      <c r="C15" s="23"/>
      <c r="D15" s="23"/>
      <c r="E15" s="23"/>
      <c r="F15" s="23"/>
      <c r="G15" s="23"/>
      <c r="H15" s="22"/>
      <c r="I15" s="23"/>
      <c r="J15" s="23"/>
      <c r="K15" s="23"/>
      <c r="L15" s="23"/>
      <c r="M15" s="23"/>
      <c r="N15" s="23"/>
      <c r="O15" s="24"/>
      <c r="AE15" s="1"/>
      <c r="AF15" s="1"/>
      <c r="AG15" s="1"/>
      <c r="AH15" s="1"/>
      <c r="AI15" s="1"/>
      <c r="AJ15" s="1"/>
      <c r="AK15" s="1"/>
      <c r="AL15" s="1"/>
      <c r="AM15" s="1"/>
      <c r="AN15" s="1"/>
      <c r="AO15" s="1"/>
      <c r="AP15" s="1"/>
    </row>
    <row r="16" spans="1:42" x14ac:dyDescent="0.75">
      <c r="B16" s="25"/>
      <c r="C16" s="1"/>
      <c r="D16" s="1"/>
      <c r="E16" s="1"/>
      <c r="F16" s="1"/>
      <c r="G16" s="1"/>
      <c r="H16" s="272" t="s">
        <v>1078</v>
      </c>
      <c r="I16" s="265"/>
      <c r="J16" s="265"/>
      <c r="K16" s="265"/>
      <c r="L16" s="265"/>
      <c r="M16" s="265"/>
      <c r="N16" s="265"/>
      <c r="O16" s="273"/>
      <c r="P16" s="5"/>
      <c r="AE16" s="1"/>
      <c r="AF16" s="1"/>
      <c r="AG16" s="1"/>
      <c r="AH16" s="1"/>
      <c r="AI16" s="1"/>
      <c r="AJ16" s="1"/>
      <c r="AK16" s="1"/>
      <c r="AL16" s="1"/>
      <c r="AM16" s="1"/>
      <c r="AN16" s="1"/>
      <c r="AO16" s="1"/>
      <c r="AP16" s="1"/>
    </row>
    <row r="17" spans="2:42" x14ac:dyDescent="0.75">
      <c r="B17" s="25"/>
      <c r="C17" s="1"/>
      <c r="D17" s="1"/>
      <c r="E17" s="1"/>
      <c r="F17" s="1"/>
      <c r="G17" s="1"/>
      <c r="H17" s="272"/>
      <c r="I17" s="265"/>
      <c r="J17" s="265"/>
      <c r="K17" s="265"/>
      <c r="L17" s="265"/>
      <c r="M17" s="265"/>
      <c r="N17" s="265"/>
      <c r="O17" s="273"/>
      <c r="P17" s="5"/>
      <c r="AE17" s="1"/>
      <c r="AF17" s="1"/>
      <c r="AG17" s="1"/>
      <c r="AH17" s="1"/>
      <c r="AI17" s="1"/>
      <c r="AJ17" s="1"/>
      <c r="AK17" s="1"/>
      <c r="AL17" s="1"/>
      <c r="AM17" s="1"/>
      <c r="AN17" s="1"/>
      <c r="AO17" s="1"/>
      <c r="AP17" s="1"/>
    </row>
    <row r="18" spans="2:42" x14ac:dyDescent="0.75">
      <c r="B18" s="25"/>
      <c r="C18" s="1"/>
      <c r="D18" s="1"/>
      <c r="E18" s="1"/>
      <c r="F18" s="1"/>
      <c r="G18" s="1"/>
      <c r="H18" s="272"/>
      <c r="I18" s="265"/>
      <c r="J18" s="265"/>
      <c r="K18" s="265"/>
      <c r="L18" s="265"/>
      <c r="M18" s="265"/>
      <c r="N18" s="265"/>
      <c r="O18" s="273"/>
      <c r="P18" s="5"/>
      <c r="AE18" s="1"/>
      <c r="AF18" s="1"/>
      <c r="AG18" s="1"/>
      <c r="AH18" s="1"/>
      <c r="AI18" s="1"/>
      <c r="AJ18" s="1"/>
      <c r="AK18" s="1"/>
      <c r="AL18" s="1"/>
      <c r="AM18" s="1"/>
      <c r="AN18" s="1"/>
      <c r="AO18" s="1"/>
      <c r="AP18" s="1"/>
    </row>
    <row r="19" spans="2:42" x14ac:dyDescent="0.75">
      <c r="B19" s="25"/>
      <c r="C19" s="1"/>
      <c r="D19" s="1"/>
      <c r="E19" s="1"/>
      <c r="F19" s="1"/>
      <c r="G19" s="1"/>
      <c r="H19" s="272"/>
      <c r="I19" s="265"/>
      <c r="J19" s="265"/>
      <c r="K19" s="265"/>
      <c r="L19" s="265"/>
      <c r="M19" s="265"/>
      <c r="N19" s="265"/>
      <c r="O19" s="273"/>
      <c r="P19" s="5"/>
      <c r="AE19" s="1"/>
      <c r="AF19" s="1"/>
      <c r="AG19" s="1"/>
      <c r="AH19" s="1"/>
      <c r="AI19" s="1"/>
      <c r="AJ19" s="1"/>
      <c r="AK19" s="1"/>
      <c r="AL19" s="1"/>
      <c r="AM19" s="1"/>
      <c r="AN19" s="1"/>
      <c r="AO19" s="1"/>
      <c r="AP19" s="1"/>
    </row>
    <row r="20" spans="2:42" x14ac:dyDescent="0.75">
      <c r="B20" s="25"/>
      <c r="C20" s="1"/>
      <c r="D20" s="1"/>
      <c r="E20" s="1"/>
      <c r="F20" s="1"/>
      <c r="G20" s="1"/>
      <c r="H20" s="272"/>
      <c r="I20" s="265"/>
      <c r="J20" s="265"/>
      <c r="K20" s="265"/>
      <c r="L20" s="265"/>
      <c r="M20" s="265"/>
      <c r="N20" s="265"/>
      <c r="O20" s="273"/>
      <c r="P20" s="5"/>
      <c r="AE20" s="1"/>
      <c r="AF20" s="1"/>
      <c r="AG20" s="1"/>
      <c r="AH20" s="1"/>
      <c r="AI20" s="1"/>
      <c r="AJ20" s="1"/>
      <c r="AK20" s="1"/>
      <c r="AL20" s="1"/>
      <c r="AM20" s="1"/>
      <c r="AN20" s="1"/>
      <c r="AO20" s="1"/>
      <c r="AP20" s="1"/>
    </row>
    <row r="21" spans="2:42" x14ac:dyDescent="0.75">
      <c r="B21" s="25"/>
      <c r="C21" s="1"/>
      <c r="D21" s="1"/>
      <c r="E21" s="1"/>
      <c r="F21" s="1"/>
      <c r="G21" s="1"/>
      <c r="H21" s="272"/>
      <c r="I21" s="265"/>
      <c r="J21" s="265"/>
      <c r="K21" s="265"/>
      <c r="L21" s="265"/>
      <c r="M21" s="265"/>
      <c r="N21" s="265"/>
      <c r="O21" s="273"/>
      <c r="P21" s="5"/>
      <c r="AE21" s="1"/>
      <c r="AF21" s="1"/>
      <c r="AG21" s="1"/>
      <c r="AH21" s="1"/>
      <c r="AI21" s="1"/>
      <c r="AJ21" s="1"/>
      <c r="AK21" s="1"/>
      <c r="AL21" s="1"/>
      <c r="AM21" s="1"/>
      <c r="AN21" s="1"/>
      <c r="AO21" s="1"/>
      <c r="AP21" s="1"/>
    </row>
    <row r="22" spans="2:42" x14ac:dyDescent="0.75">
      <c r="B22" s="25"/>
      <c r="C22" s="1"/>
      <c r="D22" s="1"/>
      <c r="E22" s="1"/>
      <c r="F22" s="1"/>
      <c r="G22" s="1"/>
      <c r="H22" s="272"/>
      <c r="I22" s="265"/>
      <c r="J22" s="265"/>
      <c r="K22" s="265"/>
      <c r="L22" s="265"/>
      <c r="M22" s="265"/>
      <c r="N22" s="265"/>
      <c r="O22" s="273"/>
      <c r="P22" s="5"/>
      <c r="AE22" s="1"/>
      <c r="AF22" s="1"/>
      <c r="AG22" s="1"/>
      <c r="AH22" s="1"/>
      <c r="AI22" s="1"/>
      <c r="AJ22" s="1"/>
      <c r="AK22" s="1"/>
      <c r="AL22" s="1"/>
      <c r="AM22" s="1"/>
      <c r="AN22" s="1"/>
      <c r="AO22" s="1"/>
      <c r="AP22" s="1"/>
    </row>
    <row r="23" spans="2:42" x14ac:dyDescent="0.75">
      <c r="B23" s="25"/>
      <c r="C23" s="1"/>
      <c r="D23" s="1"/>
      <c r="E23" s="1"/>
      <c r="F23" s="1"/>
      <c r="G23" s="1"/>
      <c r="H23" s="272"/>
      <c r="I23" s="265"/>
      <c r="J23" s="265"/>
      <c r="K23" s="265"/>
      <c r="L23" s="265"/>
      <c r="M23" s="265"/>
      <c r="N23" s="265"/>
      <c r="O23" s="273"/>
      <c r="P23" s="5"/>
      <c r="AE23" s="1"/>
      <c r="AF23" s="1"/>
      <c r="AG23" s="1"/>
      <c r="AH23" s="1"/>
      <c r="AI23" s="1"/>
      <c r="AJ23" s="1"/>
      <c r="AK23" s="1"/>
      <c r="AL23" s="1"/>
      <c r="AM23" s="1"/>
      <c r="AN23" s="1"/>
      <c r="AO23" s="1"/>
      <c r="AP23" s="1"/>
    </row>
    <row r="24" spans="2:42" ht="18.5" x14ac:dyDescent="0.9">
      <c r="B24" s="104"/>
      <c r="C24" s="1"/>
      <c r="D24" s="1"/>
      <c r="E24" s="1"/>
      <c r="F24" s="1"/>
      <c r="G24" s="1"/>
      <c r="H24" s="272"/>
      <c r="I24" s="265"/>
      <c r="J24" s="265"/>
      <c r="K24" s="265"/>
      <c r="L24" s="265"/>
      <c r="M24" s="265"/>
      <c r="N24" s="265"/>
      <c r="O24" s="273"/>
      <c r="P24" s="5"/>
      <c r="AE24" s="1"/>
      <c r="AF24" s="1"/>
      <c r="AG24" s="1"/>
      <c r="AH24" s="1"/>
      <c r="AI24" s="1"/>
      <c r="AJ24" s="1"/>
      <c r="AK24" s="1"/>
      <c r="AL24" s="1"/>
      <c r="AM24" s="1"/>
      <c r="AN24" s="1"/>
      <c r="AO24" s="1"/>
      <c r="AP24" s="1"/>
    </row>
    <row r="25" spans="2:42" x14ac:dyDescent="0.75">
      <c r="B25" s="25"/>
      <c r="C25" s="1"/>
      <c r="D25" s="1"/>
      <c r="E25" s="1"/>
      <c r="F25" s="1"/>
      <c r="G25" s="1"/>
      <c r="H25" s="272"/>
      <c r="I25" s="265"/>
      <c r="J25" s="265"/>
      <c r="K25" s="265"/>
      <c r="L25" s="265"/>
      <c r="M25" s="265"/>
      <c r="N25" s="265"/>
      <c r="O25" s="273"/>
      <c r="P25" s="5"/>
      <c r="AE25" s="1"/>
      <c r="AF25" s="1"/>
      <c r="AG25" s="1"/>
      <c r="AH25" s="1"/>
      <c r="AI25" s="1"/>
      <c r="AJ25" s="1"/>
      <c r="AK25" s="1"/>
      <c r="AL25" s="1"/>
      <c r="AM25" s="1"/>
      <c r="AN25" s="1"/>
      <c r="AO25" s="1"/>
      <c r="AP25" s="1"/>
    </row>
    <row r="26" spans="2:42" x14ac:dyDescent="0.75">
      <c r="B26" s="25"/>
      <c r="C26" s="1"/>
      <c r="D26" s="1"/>
      <c r="E26" s="1"/>
      <c r="F26" s="1"/>
      <c r="G26" s="1"/>
      <c r="H26" s="272"/>
      <c r="I26" s="265"/>
      <c r="J26" s="265"/>
      <c r="K26" s="265"/>
      <c r="L26" s="265"/>
      <c r="M26" s="265"/>
      <c r="N26" s="265"/>
      <c r="O26" s="273"/>
      <c r="P26" s="5"/>
      <c r="AE26" s="1"/>
      <c r="AF26" s="1"/>
      <c r="AG26" s="1"/>
      <c r="AH26" s="1"/>
      <c r="AI26" s="1"/>
      <c r="AJ26" s="1"/>
      <c r="AK26" s="1"/>
      <c r="AL26" s="1"/>
      <c r="AM26" s="1"/>
      <c r="AN26" s="1"/>
      <c r="AO26" s="1"/>
      <c r="AP26" s="1"/>
    </row>
    <row r="27" spans="2:42" x14ac:dyDescent="0.75">
      <c r="B27" s="25"/>
      <c r="C27" s="1"/>
      <c r="D27" s="1"/>
      <c r="E27" s="1"/>
      <c r="F27" s="1"/>
      <c r="G27" s="1"/>
      <c r="H27" s="272"/>
      <c r="I27" s="265"/>
      <c r="J27" s="265"/>
      <c r="K27" s="265"/>
      <c r="L27" s="265"/>
      <c r="M27" s="265"/>
      <c r="N27" s="265"/>
      <c r="O27" s="273"/>
      <c r="P27" s="5"/>
      <c r="AE27" s="1"/>
      <c r="AF27" s="1"/>
      <c r="AG27" s="1"/>
      <c r="AH27" s="1"/>
      <c r="AI27" s="1"/>
      <c r="AJ27" s="1"/>
      <c r="AK27" s="1"/>
      <c r="AL27" s="1"/>
      <c r="AM27" s="1"/>
      <c r="AN27" s="1"/>
      <c r="AO27" s="1"/>
      <c r="AP27" s="1"/>
    </row>
    <row r="28" spans="2:42" x14ac:dyDescent="0.75">
      <c r="B28" s="25"/>
      <c r="C28" s="1"/>
      <c r="D28" s="1"/>
      <c r="E28" s="1"/>
      <c r="F28" s="1"/>
      <c r="G28" s="1"/>
      <c r="H28" s="272"/>
      <c r="I28" s="265"/>
      <c r="J28" s="265"/>
      <c r="K28" s="265"/>
      <c r="L28" s="265"/>
      <c r="M28" s="265"/>
      <c r="N28" s="265"/>
      <c r="O28" s="273"/>
      <c r="P28" s="5"/>
      <c r="AE28" s="1"/>
      <c r="AF28" s="1"/>
      <c r="AG28" s="1"/>
      <c r="AH28" s="1"/>
      <c r="AI28" s="1"/>
      <c r="AJ28" s="1"/>
      <c r="AK28" s="1"/>
      <c r="AL28" s="1"/>
      <c r="AM28" s="1"/>
      <c r="AN28" s="1"/>
      <c r="AO28" s="1"/>
      <c r="AP28" s="1"/>
    </row>
    <row r="29" spans="2:42" x14ac:dyDescent="0.75">
      <c r="B29" s="25"/>
      <c r="C29" s="1"/>
      <c r="D29" s="1"/>
      <c r="E29" s="1"/>
      <c r="F29" s="1"/>
      <c r="G29" s="1"/>
      <c r="H29" s="272"/>
      <c r="I29" s="265"/>
      <c r="J29" s="265"/>
      <c r="K29" s="265"/>
      <c r="L29" s="265"/>
      <c r="M29" s="265"/>
      <c r="N29" s="265"/>
      <c r="O29" s="273"/>
      <c r="P29" s="5"/>
      <c r="AE29" s="1"/>
      <c r="AF29" s="1"/>
      <c r="AG29" s="1"/>
      <c r="AH29" s="1"/>
      <c r="AI29" s="1"/>
      <c r="AJ29" s="1"/>
      <c r="AK29" s="1"/>
      <c r="AL29" s="1"/>
      <c r="AM29" s="1"/>
      <c r="AN29" s="1"/>
      <c r="AO29" s="1"/>
      <c r="AP29" s="1"/>
    </row>
    <row r="30" spans="2:42" x14ac:dyDescent="0.75">
      <c r="B30" s="25"/>
      <c r="C30" s="1"/>
      <c r="D30" s="1"/>
      <c r="E30" s="1"/>
      <c r="F30" s="1"/>
      <c r="G30" s="1"/>
      <c r="H30" s="272"/>
      <c r="I30" s="265"/>
      <c r="J30" s="265"/>
      <c r="K30" s="265"/>
      <c r="L30" s="265"/>
      <c r="M30" s="265"/>
      <c r="N30" s="265"/>
      <c r="O30" s="273"/>
      <c r="P30" s="5"/>
      <c r="AE30" s="1"/>
      <c r="AF30" s="1"/>
      <c r="AG30" s="1"/>
      <c r="AH30" s="1"/>
      <c r="AI30" s="1"/>
      <c r="AJ30" s="1"/>
      <c r="AK30" s="1"/>
      <c r="AL30" s="1"/>
      <c r="AM30" s="1"/>
      <c r="AN30" s="1"/>
      <c r="AO30" s="1"/>
      <c r="AP30" s="1"/>
    </row>
    <row r="31" spans="2:42" x14ac:dyDescent="0.75">
      <c r="B31" s="48"/>
      <c r="C31" s="5"/>
      <c r="D31" s="5"/>
      <c r="E31" s="5"/>
      <c r="F31" s="5"/>
      <c r="G31" s="5"/>
      <c r="H31" s="272"/>
      <c r="I31" s="265"/>
      <c r="J31" s="265"/>
      <c r="K31" s="265"/>
      <c r="L31" s="265"/>
      <c r="M31" s="265"/>
      <c r="N31" s="265"/>
      <c r="O31" s="273"/>
      <c r="P31" s="5"/>
      <c r="AE31" s="1"/>
      <c r="AF31" s="1"/>
      <c r="AG31" s="1"/>
      <c r="AH31" s="1"/>
      <c r="AI31" s="1"/>
      <c r="AJ31" s="1"/>
      <c r="AK31" s="1"/>
      <c r="AL31" s="1"/>
      <c r="AM31" s="1"/>
      <c r="AN31" s="1"/>
      <c r="AO31" s="1"/>
      <c r="AP31" s="1"/>
    </row>
    <row r="32" spans="2:42" x14ac:dyDescent="0.75">
      <c r="B32" s="25"/>
      <c r="C32" s="11"/>
      <c r="D32" s="11"/>
      <c r="E32" s="11"/>
      <c r="F32" s="11"/>
      <c r="G32" s="11"/>
      <c r="H32" s="272"/>
      <c r="I32" s="265"/>
      <c r="J32" s="265"/>
      <c r="K32" s="265"/>
      <c r="L32" s="265"/>
      <c r="M32" s="265"/>
      <c r="N32" s="265"/>
      <c r="O32" s="273"/>
      <c r="P32" s="5"/>
      <c r="AE32" s="1"/>
      <c r="AF32" s="1"/>
      <c r="AG32" s="1"/>
      <c r="AH32" s="1"/>
      <c r="AI32" s="1"/>
      <c r="AJ32" s="1"/>
      <c r="AK32" s="1"/>
      <c r="AL32" s="1"/>
      <c r="AM32" s="1"/>
      <c r="AN32" s="1"/>
      <c r="AO32" s="1"/>
      <c r="AP32" s="1"/>
    </row>
    <row r="33" spans="2:42" x14ac:dyDescent="0.75">
      <c r="B33" s="25"/>
      <c r="C33" s="11"/>
      <c r="D33" s="11"/>
      <c r="E33" s="11"/>
      <c r="F33" s="11"/>
      <c r="G33" s="11"/>
      <c r="H33" s="272"/>
      <c r="I33" s="265"/>
      <c r="J33" s="265"/>
      <c r="K33" s="265"/>
      <c r="L33" s="265"/>
      <c r="M33" s="265"/>
      <c r="N33" s="265"/>
      <c r="O33" s="273"/>
      <c r="P33" s="5"/>
      <c r="AE33" s="1"/>
      <c r="AF33" s="1"/>
      <c r="AG33" s="1"/>
      <c r="AH33" s="1"/>
      <c r="AI33" s="1"/>
      <c r="AJ33" s="1"/>
      <c r="AK33" s="1"/>
      <c r="AL33" s="1"/>
      <c r="AM33" s="1"/>
      <c r="AN33" s="1"/>
      <c r="AO33" s="1"/>
      <c r="AP33" s="1"/>
    </row>
    <row r="34" spans="2:42" x14ac:dyDescent="0.75">
      <c r="B34" s="25"/>
      <c r="C34" s="11"/>
      <c r="D34" s="11"/>
      <c r="E34" s="11"/>
      <c r="F34" s="11"/>
      <c r="G34" s="11"/>
      <c r="H34" s="272"/>
      <c r="I34" s="265"/>
      <c r="J34" s="265"/>
      <c r="K34" s="265"/>
      <c r="L34" s="265"/>
      <c r="M34" s="265"/>
      <c r="N34" s="265"/>
      <c r="O34" s="273"/>
      <c r="P34" s="5"/>
      <c r="AE34" s="1"/>
      <c r="AF34" s="1"/>
      <c r="AG34" s="1"/>
      <c r="AH34" s="1"/>
      <c r="AI34" s="1"/>
      <c r="AJ34" s="1"/>
      <c r="AK34" s="1"/>
      <c r="AL34" s="1"/>
      <c r="AM34" s="1"/>
      <c r="AN34" s="1"/>
      <c r="AO34" s="1"/>
      <c r="AP34" s="1"/>
    </row>
    <row r="35" spans="2:42" x14ac:dyDescent="0.75">
      <c r="B35" s="25"/>
      <c r="C35" s="5"/>
      <c r="D35" s="5"/>
      <c r="E35" s="5"/>
      <c r="F35" s="5"/>
      <c r="G35" s="5"/>
      <c r="H35" s="25"/>
      <c r="I35" s="1"/>
      <c r="J35" s="1"/>
      <c r="K35" s="1"/>
      <c r="L35" s="1"/>
      <c r="O35" s="26"/>
      <c r="AE35" s="1"/>
      <c r="AF35" s="1"/>
      <c r="AG35" s="1"/>
      <c r="AH35" s="1"/>
      <c r="AI35" s="1"/>
      <c r="AJ35" s="1"/>
      <c r="AK35" s="1"/>
      <c r="AL35" s="1"/>
      <c r="AM35" s="1"/>
      <c r="AN35" s="1"/>
      <c r="AO35" s="1"/>
      <c r="AP35" s="1"/>
    </row>
    <row r="36" spans="2:42" x14ac:dyDescent="0.75">
      <c r="B36" s="25"/>
      <c r="C36" s="5"/>
      <c r="D36" s="5"/>
      <c r="E36" s="5"/>
      <c r="F36" s="5"/>
      <c r="G36" s="5"/>
      <c r="H36" s="54" t="s">
        <v>76</v>
      </c>
      <c r="I36" s="11"/>
      <c r="J36" s="11"/>
      <c r="K36" s="11"/>
      <c r="L36" s="11"/>
      <c r="M36" s="11"/>
      <c r="N36" s="11"/>
      <c r="O36" s="51"/>
      <c r="P36" s="11"/>
      <c r="AE36" s="1"/>
      <c r="AF36" s="1"/>
      <c r="AG36" s="1"/>
      <c r="AH36" s="1"/>
      <c r="AI36" s="1"/>
      <c r="AJ36" s="1"/>
      <c r="AK36" s="1"/>
      <c r="AL36" s="1"/>
      <c r="AM36" s="1"/>
      <c r="AN36" s="1"/>
      <c r="AO36" s="1"/>
      <c r="AP36" s="1"/>
    </row>
    <row r="37" spans="2:42" x14ac:dyDescent="0.75">
      <c r="B37" s="25"/>
      <c r="C37" s="5"/>
      <c r="D37" s="5"/>
      <c r="E37" s="5"/>
      <c r="F37" s="5"/>
      <c r="G37" s="5"/>
      <c r="H37" s="30" t="s">
        <v>441</v>
      </c>
      <c r="I37" s="11"/>
      <c r="J37" s="11"/>
      <c r="K37" s="11"/>
      <c r="L37" s="11"/>
      <c r="M37" s="11"/>
      <c r="N37" s="11"/>
      <c r="O37" s="51"/>
      <c r="P37" s="11"/>
      <c r="AE37" s="1"/>
      <c r="AF37" s="1"/>
      <c r="AG37" s="1"/>
      <c r="AH37" s="1"/>
      <c r="AI37" s="1"/>
      <c r="AJ37" s="1"/>
      <c r="AK37" s="1"/>
      <c r="AL37" s="1"/>
      <c r="AM37" s="1"/>
      <c r="AN37" s="1"/>
      <c r="AO37" s="1"/>
      <c r="AP37" s="1"/>
    </row>
    <row r="38" spans="2:42" x14ac:dyDescent="0.75">
      <c r="B38" s="25"/>
      <c r="C38" s="5"/>
      <c r="D38" s="5"/>
      <c r="E38" s="5"/>
      <c r="F38" s="5"/>
      <c r="G38" s="5"/>
      <c r="H38" s="109" t="s">
        <v>915</v>
      </c>
      <c r="I38" s="236"/>
      <c r="J38" s="236"/>
      <c r="K38" s="236"/>
      <c r="L38" s="236"/>
      <c r="M38" s="236"/>
      <c r="N38" s="236"/>
      <c r="O38" s="237"/>
      <c r="AE38" s="1"/>
      <c r="AF38" s="1"/>
      <c r="AG38" s="1"/>
      <c r="AH38" s="1"/>
      <c r="AI38" s="1"/>
      <c r="AJ38" s="1"/>
      <c r="AK38" s="1"/>
      <c r="AL38" s="1"/>
      <c r="AM38" s="1"/>
      <c r="AN38" s="1"/>
      <c r="AO38" s="1"/>
      <c r="AP38" s="1"/>
    </row>
    <row r="39" spans="2:42" x14ac:dyDescent="0.75">
      <c r="B39" s="27"/>
      <c r="C39" s="106"/>
      <c r="D39" s="106"/>
      <c r="E39" s="106"/>
      <c r="F39" s="106"/>
      <c r="G39" s="106"/>
      <c r="H39" s="110"/>
      <c r="I39" s="106"/>
      <c r="J39" s="106"/>
      <c r="K39" s="106"/>
      <c r="L39" s="106"/>
      <c r="M39" s="28"/>
      <c r="N39" s="28"/>
      <c r="O39" s="29"/>
      <c r="AE39" s="1"/>
      <c r="AF39" s="1"/>
      <c r="AG39" s="1"/>
      <c r="AH39" s="1"/>
      <c r="AI39" s="1"/>
      <c r="AJ39" s="1"/>
      <c r="AK39" s="1"/>
      <c r="AL39" s="1"/>
      <c r="AM39" s="1"/>
      <c r="AN39" s="1"/>
      <c r="AO39" s="1"/>
      <c r="AP39" s="1"/>
    </row>
    <row r="40" spans="2:42" x14ac:dyDescent="0.75">
      <c r="B40" s="1"/>
      <c r="C40" s="1"/>
      <c r="D40" s="1"/>
      <c r="E40" s="1"/>
      <c r="F40" s="1"/>
      <c r="G40" s="1"/>
      <c r="H40" s="1"/>
      <c r="I40" s="1"/>
      <c r="J40" s="1"/>
      <c r="K40" s="1"/>
      <c r="L40" s="1"/>
      <c r="AE40" s="1"/>
      <c r="AF40" s="1"/>
      <c r="AG40" s="1"/>
      <c r="AH40" s="1"/>
      <c r="AI40" s="1"/>
      <c r="AJ40" s="1"/>
      <c r="AK40" s="1"/>
      <c r="AL40" s="1"/>
      <c r="AM40" s="1"/>
      <c r="AN40" s="1"/>
      <c r="AO40" s="1"/>
      <c r="AP40" s="1"/>
    </row>
    <row r="41" spans="2:42" x14ac:dyDescent="0.75">
      <c r="B41" s="13"/>
      <c r="C41" s="13"/>
      <c r="D41" s="13"/>
      <c r="E41" s="13"/>
      <c r="F41" s="13"/>
      <c r="G41" s="5"/>
      <c r="H41" s="5"/>
      <c r="I41" s="5"/>
      <c r="J41" s="5"/>
      <c r="K41" s="5"/>
      <c r="L41" s="5"/>
      <c r="M41" s="5"/>
      <c r="N41" s="5"/>
      <c r="O41" s="5"/>
      <c r="P41" s="5"/>
      <c r="Q41" s="5"/>
      <c r="R41" s="5"/>
      <c r="S41" s="5"/>
      <c r="T41" s="5"/>
      <c r="U41" s="5"/>
      <c r="V41" s="5"/>
      <c r="AE41" s="1"/>
      <c r="AF41" s="1"/>
      <c r="AG41" s="1"/>
      <c r="AH41" s="1"/>
      <c r="AI41" s="1"/>
      <c r="AJ41" s="1"/>
      <c r="AK41" s="1"/>
      <c r="AL41" s="1"/>
      <c r="AM41" s="1"/>
      <c r="AN41" s="1"/>
      <c r="AO41" s="1"/>
      <c r="AP41" s="1"/>
    </row>
    <row r="42" spans="2:42" x14ac:dyDescent="0.75">
      <c r="B42" s="5"/>
      <c r="C42" s="5"/>
      <c r="D42" s="5"/>
      <c r="E42" s="5"/>
      <c r="F42" s="5"/>
      <c r="G42" s="5"/>
      <c r="H42" s="5"/>
      <c r="I42" s="5"/>
      <c r="J42" s="5"/>
      <c r="K42" s="5"/>
      <c r="L42" s="5"/>
      <c r="M42" s="5"/>
      <c r="N42" s="5"/>
      <c r="O42" s="5"/>
      <c r="P42" s="5"/>
      <c r="Q42" s="5"/>
      <c r="R42" s="5"/>
      <c r="S42" s="5"/>
      <c r="T42" s="5"/>
      <c r="U42" s="5"/>
      <c r="V42" s="5"/>
      <c r="AE42" s="1"/>
      <c r="AF42" s="1"/>
      <c r="AG42" s="1"/>
      <c r="AH42" s="1"/>
      <c r="AI42" s="1"/>
      <c r="AJ42" s="1"/>
      <c r="AK42" s="1"/>
      <c r="AL42" s="1"/>
      <c r="AM42" s="1"/>
      <c r="AN42" s="1"/>
      <c r="AO42" s="1"/>
      <c r="AP42" s="1"/>
    </row>
    <row r="43" spans="2:42" x14ac:dyDescent="0.75">
      <c r="B43" s="13"/>
      <c r="C43" s="13"/>
      <c r="D43" s="13"/>
      <c r="E43" s="13"/>
      <c r="F43" s="13"/>
      <c r="G43" s="5"/>
      <c r="H43" s="5"/>
      <c r="I43" s="5"/>
      <c r="J43" s="5"/>
      <c r="K43" s="5"/>
      <c r="L43" s="451" t="s">
        <v>194</v>
      </c>
      <c r="M43" s="451"/>
      <c r="N43" s="451"/>
      <c r="O43" s="451"/>
      <c r="P43" s="451"/>
      <c r="Q43" s="451"/>
      <c r="R43" s="451"/>
      <c r="S43" s="451"/>
      <c r="T43" s="5"/>
      <c r="U43" s="5"/>
      <c r="V43" s="5"/>
      <c r="AE43" s="1"/>
      <c r="AF43" s="1"/>
      <c r="AG43" s="1"/>
      <c r="AH43" s="1"/>
      <c r="AI43" s="1"/>
      <c r="AJ43" s="1"/>
      <c r="AK43" s="1"/>
      <c r="AL43" s="1"/>
      <c r="AM43" s="1"/>
      <c r="AN43" s="1"/>
      <c r="AO43" s="1"/>
      <c r="AP43" s="1"/>
    </row>
    <row r="44" spans="2:42" x14ac:dyDescent="0.75">
      <c r="B44" s="13"/>
      <c r="C44" s="13"/>
      <c r="D44" s="13"/>
      <c r="E44" s="13"/>
      <c r="F44" s="13"/>
      <c r="G44" s="5"/>
      <c r="H44" s="5"/>
      <c r="I44" s="5"/>
      <c r="J44" s="5"/>
      <c r="K44" s="5"/>
      <c r="L44" s="451" t="s">
        <v>740</v>
      </c>
      <c r="M44" s="451"/>
      <c r="N44" s="451"/>
      <c r="O44" s="451"/>
      <c r="P44" s="451"/>
      <c r="Q44" s="451" t="s">
        <v>741</v>
      </c>
      <c r="R44" s="451"/>
      <c r="S44" s="451"/>
      <c r="T44" s="5"/>
      <c r="U44" s="5"/>
      <c r="V44" s="5"/>
      <c r="AE44" s="1"/>
      <c r="AF44" s="1"/>
      <c r="AG44" s="1"/>
      <c r="AH44" s="1"/>
      <c r="AI44" s="1"/>
      <c r="AJ44" s="1"/>
      <c r="AK44" s="1"/>
      <c r="AL44" s="1"/>
      <c r="AM44" s="1"/>
      <c r="AN44" s="1"/>
      <c r="AO44" s="1"/>
      <c r="AP44" s="1"/>
    </row>
    <row r="45" spans="2:42" ht="17.5" customHeight="1" x14ac:dyDescent="0.75">
      <c r="B45" s="446" t="s">
        <v>823</v>
      </c>
      <c r="C45" s="447"/>
      <c r="D45" s="447"/>
      <c r="E45" s="447"/>
      <c r="F45" s="448"/>
      <c r="G45" s="138" t="s">
        <v>1072</v>
      </c>
      <c r="H45" s="445" t="s">
        <v>1071</v>
      </c>
      <c r="I45" s="437"/>
      <c r="J45" s="449" t="s">
        <v>1042</v>
      </c>
      <c r="K45" s="449"/>
      <c r="L45" s="404" t="s">
        <v>497</v>
      </c>
      <c r="M45" s="404" t="s">
        <v>298</v>
      </c>
      <c r="N45" s="404" t="s">
        <v>745</v>
      </c>
      <c r="O45" s="404" t="s">
        <v>299</v>
      </c>
      <c r="P45" s="404" t="s">
        <v>725</v>
      </c>
      <c r="Q45" s="404" t="s">
        <v>300</v>
      </c>
      <c r="R45" s="404" t="s">
        <v>301</v>
      </c>
      <c r="S45" s="404" t="s">
        <v>124</v>
      </c>
    </row>
    <row r="46" spans="2:42" ht="44.25" x14ac:dyDescent="0.75">
      <c r="B46" s="171" t="s">
        <v>290</v>
      </c>
      <c r="C46" s="150" t="s">
        <v>518</v>
      </c>
      <c r="D46" s="85" t="s">
        <v>306</v>
      </c>
      <c r="E46" s="85" t="s">
        <v>719</v>
      </c>
      <c r="F46" s="85" t="s">
        <v>497</v>
      </c>
      <c r="G46" s="87" t="s">
        <v>284</v>
      </c>
      <c r="H46" s="88" t="s">
        <v>314</v>
      </c>
      <c r="I46" s="88" t="s">
        <v>289</v>
      </c>
      <c r="J46" s="89" t="s">
        <v>31</v>
      </c>
      <c r="K46" s="89" t="s">
        <v>30</v>
      </c>
      <c r="L46" s="404"/>
      <c r="M46" s="404"/>
      <c r="N46" s="404"/>
      <c r="O46" s="404"/>
      <c r="P46" s="404"/>
      <c r="Q46" s="404"/>
      <c r="R46" s="404"/>
      <c r="S46" s="404"/>
      <c r="AE46" s="137" t="s">
        <v>286</v>
      </c>
      <c r="AF46" s="137" t="s">
        <v>160</v>
      </c>
      <c r="AG46" s="137" t="s">
        <v>161</v>
      </c>
      <c r="AH46" s="103" t="s">
        <v>739</v>
      </c>
      <c r="AI46" s="103" t="s">
        <v>140</v>
      </c>
      <c r="AJ46" s="103" t="s">
        <v>721</v>
      </c>
      <c r="AK46" s="103" t="s">
        <v>722</v>
      </c>
      <c r="AL46" s="137" t="s">
        <v>141</v>
      </c>
      <c r="AM46" s="137" t="s">
        <v>142</v>
      </c>
      <c r="AN46" s="137" t="s">
        <v>143</v>
      </c>
      <c r="AO46" s="137" t="s">
        <v>63</v>
      </c>
      <c r="AP46" s="137" t="s">
        <v>62</v>
      </c>
    </row>
    <row r="47" spans="2:42" x14ac:dyDescent="0.75">
      <c r="B47" s="52" t="s">
        <v>1217</v>
      </c>
      <c r="C47" s="52">
        <v>200</v>
      </c>
      <c r="D47" s="125">
        <v>0.3</v>
      </c>
      <c r="E47" s="125">
        <v>0</v>
      </c>
      <c r="F47" s="131" t="s">
        <v>498</v>
      </c>
      <c r="G47" s="92">
        <v>10</v>
      </c>
      <c r="H47" s="14"/>
      <c r="I47" s="19"/>
      <c r="J47" s="93"/>
      <c r="K47" s="93"/>
      <c r="L47" s="122" t="str">
        <f>IF(F47="","",F47)</f>
        <v>Enero</v>
      </c>
      <c r="M47" s="122">
        <f>AJ47</f>
        <v>600</v>
      </c>
      <c r="N47" s="122">
        <f>AK47</f>
        <v>0</v>
      </c>
      <c r="O47" s="122">
        <f>AI47</f>
        <v>1400</v>
      </c>
      <c r="P47" s="168" t="str">
        <f>AH47</f>
        <v>Medición</v>
      </c>
      <c r="Q47" s="168">
        <f>AP47</f>
        <v>6.6573488782435807E-3</v>
      </c>
      <c r="R47" s="154">
        <f>AO47</f>
        <v>6.6573488782435799E-3</v>
      </c>
      <c r="S47" s="122">
        <f>Q47+R47*Hoja1!$C$19</f>
        <v>0.19306311746906379</v>
      </c>
      <c r="AE47" s="143" t="str">
        <f t="shared" ref="AE47:AE110" si="0">B47</f>
        <v>AZ-001</v>
      </c>
      <c r="AF47" s="149">
        <f t="shared" ref="AF47:AF110" si="1">G47*C47</f>
        <v>2000</v>
      </c>
      <c r="AG47" s="148">
        <f t="shared" ref="AG47:AG110" si="2">IF(I47="X",H47*C47*(965/0.9)/1000000,0)</f>
        <v>0</v>
      </c>
      <c r="AH47" s="148" t="str">
        <f>IF(AF47&lt;&gt;0,"Medición","Factor de Emisión")</f>
        <v>Medición</v>
      </c>
      <c r="AI47" s="143">
        <f>IF(AF47&lt;&gt;0,AF47,AG47)*(1-D47-E47)</f>
        <v>1400</v>
      </c>
      <c r="AJ47" s="143">
        <f>IF(AF47&lt;&gt;0,AF47,AG47)*D47</f>
        <v>600</v>
      </c>
      <c r="AK47" s="143">
        <f>IF(AF47&lt;&gt;0,AF47,AG47)*E47</f>
        <v>0</v>
      </c>
      <c r="AL47" s="149">
        <f>AI47*(0.3048^3)</f>
        <v>39.643585228800006</v>
      </c>
      <c r="AM47" s="148">
        <f>IF(J47="",AL47*'Fraccion masica'!$AB$36,J47*AL47)</f>
        <v>9.8086109796362244</v>
      </c>
      <c r="AN47" s="143">
        <f>IF(K47="",AL47*'Fraccion masica'!$AB$35,K47*AL47)</f>
        <v>3.5748720771044087</v>
      </c>
      <c r="AO47" s="149">
        <f>IFERROR(AM47*Hoja1!$C$24/Hoja1!$C$25/Hoja1!$C$26*16.04/1000000,0)</f>
        <v>6.6573488782435799E-3</v>
      </c>
      <c r="AP47" s="148">
        <f>IFERROR(AN47*Hoja1!$C$24/Hoja1!$C$25/Hoja1!$C$26*44.01/1000000,0)</f>
        <v>6.6573488782435807E-3</v>
      </c>
    </row>
    <row r="48" spans="2:42" x14ac:dyDescent="0.75">
      <c r="B48" s="52" t="s">
        <v>1217</v>
      </c>
      <c r="C48" s="52">
        <v>200</v>
      </c>
      <c r="D48" s="125">
        <v>0.3</v>
      </c>
      <c r="E48" s="125">
        <v>0</v>
      </c>
      <c r="F48" s="131" t="s">
        <v>499</v>
      </c>
      <c r="G48" s="92">
        <v>10</v>
      </c>
      <c r="H48" s="14"/>
      <c r="I48" s="19"/>
      <c r="J48" s="93"/>
      <c r="K48" s="93"/>
      <c r="L48" s="122" t="str">
        <f t="shared" ref="L48:L111" si="3">IF(F48="","",F48)</f>
        <v>Febrero</v>
      </c>
      <c r="M48" s="122">
        <f t="shared" ref="M48:N111" si="4">AJ48</f>
        <v>600</v>
      </c>
      <c r="N48" s="122">
        <f t="shared" si="4"/>
        <v>0</v>
      </c>
      <c r="O48" s="122">
        <f t="shared" ref="O48:O111" si="5">AI48</f>
        <v>1400</v>
      </c>
      <c r="P48" s="168" t="str">
        <f t="shared" ref="P48:P111" si="6">AH48</f>
        <v>Medición</v>
      </c>
      <c r="Q48" s="168">
        <f t="shared" ref="Q48:Q111" si="7">AP48</f>
        <v>6.6573488782435807E-3</v>
      </c>
      <c r="R48" s="154">
        <f t="shared" ref="R48:R111" si="8">AO48</f>
        <v>6.6573488782435799E-3</v>
      </c>
      <c r="S48" s="122">
        <f>Q48+R48*Hoja1!$C$19</f>
        <v>0.19306311746906379</v>
      </c>
      <c r="AE48" s="143" t="str">
        <f t="shared" si="0"/>
        <v>AZ-001</v>
      </c>
      <c r="AF48" s="149">
        <f t="shared" si="1"/>
        <v>2000</v>
      </c>
      <c r="AG48" s="148">
        <f t="shared" si="2"/>
        <v>0</v>
      </c>
      <c r="AH48" s="148" t="str">
        <f t="shared" ref="AH48:AH111" si="9">IF(AF48&lt;&gt;0,"Medición","Factor de Emisión")</f>
        <v>Medición</v>
      </c>
      <c r="AI48" s="143">
        <f t="shared" ref="AI48:AI111" si="10">IF(AF48&lt;&gt;0,AF48,AG48)*(1-D48-E48)</f>
        <v>1400</v>
      </c>
      <c r="AJ48" s="143">
        <f t="shared" ref="AJ48:AJ111" si="11">IF(AF48&lt;&gt;0,AF48,AG48)*D48</f>
        <v>600</v>
      </c>
      <c r="AK48" s="143">
        <f t="shared" ref="AK48:AK111" si="12">IF(AF48&lt;&gt;0,AF48,AG48)*E48</f>
        <v>0</v>
      </c>
      <c r="AL48" s="149">
        <f t="shared" ref="AL48:AL111" si="13">AI48*(0.3048^3)</f>
        <v>39.643585228800006</v>
      </c>
      <c r="AM48" s="148">
        <f>IF(J48="",AL48*'Fraccion masica'!$AB$36,J48*AL48)</f>
        <v>9.8086109796362244</v>
      </c>
      <c r="AN48" s="143">
        <f>IF(K48="",AL48*'Fraccion masica'!$AB$35,K48*AL48)</f>
        <v>3.5748720771044087</v>
      </c>
      <c r="AO48" s="149">
        <f>IFERROR(AM48*Hoja1!$C$24/Hoja1!$C$25/Hoja1!$C$26*16.04/1000000,0)</f>
        <v>6.6573488782435799E-3</v>
      </c>
      <c r="AP48" s="148">
        <f>IFERROR(AN48*Hoja1!$C$24/Hoja1!$C$25/Hoja1!$C$26*44.01/1000000,0)</f>
        <v>6.6573488782435807E-3</v>
      </c>
    </row>
    <row r="49" spans="2:42" x14ac:dyDescent="0.75">
      <c r="B49" s="52" t="s">
        <v>1217</v>
      </c>
      <c r="C49" s="52">
        <v>200</v>
      </c>
      <c r="D49" s="125">
        <v>0</v>
      </c>
      <c r="E49" s="125">
        <v>0</v>
      </c>
      <c r="F49" s="131" t="s">
        <v>500</v>
      </c>
      <c r="G49" s="92">
        <v>10</v>
      </c>
      <c r="H49" s="14"/>
      <c r="I49" s="19"/>
      <c r="J49" s="93"/>
      <c r="K49" s="93"/>
      <c r="L49" s="122" t="str">
        <f t="shared" si="3"/>
        <v>Marzo</v>
      </c>
      <c r="M49" s="122">
        <f t="shared" si="4"/>
        <v>0</v>
      </c>
      <c r="N49" s="122">
        <f t="shared" si="4"/>
        <v>0</v>
      </c>
      <c r="O49" s="122">
        <f t="shared" si="5"/>
        <v>2000</v>
      </c>
      <c r="P49" s="168" t="str">
        <f t="shared" si="6"/>
        <v>Medición</v>
      </c>
      <c r="Q49" s="168">
        <f t="shared" si="7"/>
        <v>9.5104983974908276E-3</v>
      </c>
      <c r="R49" s="154">
        <f t="shared" si="8"/>
        <v>9.5104983974908294E-3</v>
      </c>
      <c r="S49" s="122">
        <f>Q49+R49*Hoja1!$C$19</f>
        <v>0.27580445352723409</v>
      </c>
      <c r="AE49" s="143" t="str">
        <f t="shared" si="0"/>
        <v>AZ-001</v>
      </c>
      <c r="AF49" s="149">
        <f t="shared" si="1"/>
        <v>2000</v>
      </c>
      <c r="AG49" s="148">
        <f t="shared" si="2"/>
        <v>0</v>
      </c>
      <c r="AH49" s="148" t="str">
        <f t="shared" si="9"/>
        <v>Medición</v>
      </c>
      <c r="AI49" s="143">
        <f t="shared" si="10"/>
        <v>2000</v>
      </c>
      <c r="AJ49" s="143">
        <f t="shared" si="11"/>
        <v>0</v>
      </c>
      <c r="AK49" s="143">
        <f t="shared" si="12"/>
        <v>0</v>
      </c>
      <c r="AL49" s="149">
        <f t="shared" si="13"/>
        <v>56.633693184000009</v>
      </c>
      <c r="AM49" s="148">
        <f>IF(J49="",AL49*'Fraccion masica'!$AB$36,J49*AL49)</f>
        <v>14.01230139948032</v>
      </c>
      <c r="AN49" s="143">
        <f>IF(K49="",AL49*'Fraccion masica'!$AB$35,K49*AL49)</f>
        <v>5.1069601101491555</v>
      </c>
      <c r="AO49" s="149">
        <f>IFERROR(AM49*Hoja1!$C$24/Hoja1!$C$25/Hoja1!$C$26*16.04/1000000,0)</f>
        <v>9.5104983974908294E-3</v>
      </c>
      <c r="AP49" s="148">
        <f>IFERROR(AN49*Hoja1!$C$24/Hoja1!$C$25/Hoja1!$C$26*44.01/1000000,0)</f>
        <v>9.5104983974908276E-3</v>
      </c>
    </row>
    <row r="50" spans="2:42" x14ac:dyDescent="0.75">
      <c r="B50" s="52" t="s">
        <v>1217</v>
      </c>
      <c r="C50" s="52">
        <v>200</v>
      </c>
      <c r="D50" s="125">
        <v>0</v>
      </c>
      <c r="E50" s="125">
        <v>0</v>
      </c>
      <c r="F50" s="131" t="s">
        <v>501</v>
      </c>
      <c r="G50" s="92">
        <v>10</v>
      </c>
      <c r="H50" s="14"/>
      <c r="I50" s="19"/>
      <c r="J50" s="93"/>
      <c r="K50" s="93"/>
      <c r="L50" s="122" t="str">
        <f t="shared" si="3"/>
        <v>Abril</v>
      </c>
      <c r="M50" s="122">
        <f t="shared" si="4"/>
        <v>0</v>
      </c>
      <c r="N50" s="122">
        <f t="shared" si="4"/>
        <v>0</v>
      </c>
      <c r="O50" s="122">
        <f t="shared" si="5"/>
        <v>2000</v>
      </c>
      <c r="P50" s="168" t="str">
        <f t="shared" si="6"/>
        <v>Medición</v>
      </c>
      <c r="Q50" s="168">
        <f t="shared" si="7"/>
        <v>9.5104983974908276E-3</v>
      </c>
      <c r="R50" s="154">
        <f t="shared" si="8"/>
        <v>9.5104983974908294E-3</v>
      </c>
      <c r="S50" s="122">
        <f>Q50+R50*Hoja1!$C$19</f>
        <v>0.27580445352723409</v>
      </c>
      <c r="AE50" s="143" t="str">
        <f t="shared" si="0"/>
        <v>AZ-001</v>
      </c>
      <c r="AF50" s="149">
        <f t="shared" si="1"/>
        <v>2000</v>
      </c>
      <c r="AG50" s="148">
        <f t="shared" si="2"/>
        <v>0</v>
      </c>
      <c r="AH50" s="148" t="str">
        <f t="shared" si="9"/>
        <v>Medición</v>
      </c>
      <c r="AI50" s="143">
        <f t="shared" si="10"/>
        <v>2000</v>
      </c>
      <c r="AJ50" s="143">
        <f t="shared" si="11"/>
        <v>0</v>
      </c>
      <c r="AK50" s="143">
        <f t="shared" si="12"/>
        <v>0</v>
      </c>
      <c r="AL50" s="149">
        <f t="shared" si="13"/>
        <v>56.633693184000009</v>
      </c>
      <c r="AM50" s="148">
        <f>IF(J50="",AL50*'Fraccion masica'!$AB$36,J50*AL50)</f>
        <v>14.01230139948032</v>
      </c>
      <c r="AN50" s="143">
        <f>IF(K50="",AL50*'Fraccion masica'!$AB$35,K50*AL50)</f>
        <v>5.1069601101491555</v>
      </c>
      <c r="AO50" s="149">
        <f>IFERROR(AM50*Hoja1!$C$24/Hoja1!$C$25/Hoja1!$C$26*16.04/1000000,0)</f>
        <v>9.5104983974908294E-3</v>
      </c>
      <c r="AP50" s="148">
        <f>IFERROR(AN50*Hoja1!$C$24/Hoja1!$C$25/Hoja1!$C$26*44.01/1000000,0)</f>
        <v>9.5104983974908276E-3</v>
      </c>
    </row>
    <row r="51" spans="2:42" x14ac:dyDescent="0.75">
      <c r="B51" s="52" t="s">
        <v>1217</v>
      </c>
      <c r="C51" s="52">
        <v>200</v>
      </c>
      <c r="D51" s="125">
        <v>0</v>
      </c>
      <c r="E51" s="125">
        <v>0</v>
      </c>
      <c r="F51" s="131" t="s">
        <v>502</v>
      </c>
      <c r="G51" s="92"/>
      <c r="H51" s="14">
        <v>100</v>
      </c>
      <c r="I51" s="19" t="s">
        <v>46</v>
      </c>
      <c r="J51" s="93"/>
      <c r="K51" s="93"/>
      <c r="L51" s="122" t="str">
        <f t="shared" si="3"/>
        <v>Mayo</v>
      </c>
      <c r="M51" s="122">
        <f t="shared" si="4"/>
        <v>0</v>
      </c>
      <c r="N51" s="122">
        <f t="shared" si="4"/>
        <v>0</v>
      </c>
      <c r="O51" s="122">
        <f t="shared" si="5"/>
        <v>21.444444444444443</v>
      </c>
      <c r="P51" s="168" t="str">
        <f t="shared" si="6"/>
        <v>Factor de Emisión</v>
      </c>
      <c r="Q51" s="168">
        <f t="shared" si="7"/>
        <v>1.0197367726198499E-4</v>
      </c>
      <c r="R51" s="154">
        <f t="shared" si="8"/>
        <v>1.0197367726198499E-4</v>
      </c>
      <c r="S51" s="122">
        <f>Q51+R51*Hoja1!$C$19</f>
        <v>2.9572366405975648E-3</v>
      </c>
      <c r="AE51" s="143" t="str">
        <f t="shared" si="0"/>
        <v>AZ-001</v>
      </c>
      <c r="AF51" s="149">
        <f t="shared" si="1"/>
        <v>0</v>
      </c>
      <c r="AG51" s="148">
        <f t="shared" si="2"/>
        <v>21.444444444444443</v>
      </c>
      <c r="AH51" s="148" t="str">
        <f t="shared" si="9"/>
        <v>Factor de Emisión</v>
      </c>
      <c r="AI51" s="143">
        <f t="shared" si="10"/>
        <v>21.444444444444443</v>
      </c>
      <c r="AJ51" s="143">
        <f t="shared" si="11"/>
        <v>0</v>
      </c>
      <c r="AK51" s="143">
        <f t="shared" si="12"/>
        <v>0</v>
      </c>
      <c r="AL51" s="149">
        <f t="shared" si="13"/>
        <v>0.60723904358400005</v>
      </c>
      <c r="AM51" s="148">
        <f>IF(J51="",AL51*'Fraccion masica'!$AB$36,J51*AL51)</f>
        <v>0.15024300944998342</v>
      </c>
      <c r="AN51" s="143">
        <f>IF(K51="",AL51*'Fraccion masica'!$AB$35,K51*AL51)</f>
        <v>5.4757961181043716E-2</v>
      </c>
      <c r="AO51" s="149">
        <f>IFERROR(AM51*Hoja1!$C$24/Hoja1!$C$25/Hoja1!$C$26*16.04/1000000,0)</f>
        <v>1.0197367726198499E-4</v>
      </c>
      <c r="AP51" s="148">
        <f>IFERROR(AN51*Hoja1!$C$24/Hoja1!$C$25/Hoja1!$C$26*44.01/1000000,0)</f>
        <v>1.0197367726198499E-4</v>
      </c>
    </row>
    <row r="52" spans="2:42" x14ac:dyDescent="0.75">
      <c r="B52" s="52" t="s">
        <v>1217</v>
      </c>
      <c r="C52" s="52">
        <v>200</v>
      </c>
      <c r="D52" s="125">
        <v>0</v>
      </c>
      <c r="E52" s="125">
        <v>0</v>
      </c>
      <c r="F52" s="131" t="s">
        <v>503</v>
      </c>
      <c r="G52" s="92"/>
      <c r="H52" s="14">
        <v>100</v>
      </c>
      <c r="I52" s="19" t="s">
        <v>46</v>
      </c>
      <c r="J52" s="93"/>
      <c r="K52" s="93"/>
      <c r="L52" s="122" t="str">
        <f t="shared" si="3"/>
        <v>Junio</v>
      </c>
      <c r="M52" s="122">
        <f t="shared" si="4"/>
        <v>0</v>
      </c>
      <c r="N52" s="122">
        <f t="shared" si="4"/>
        <v>0</v>
      </c>
      <c r="O52" s="122">
        <f t="shared" si="5"/>
        <v>21.444444444444443</v>
      </c>
      <c r="P52" s="168" t="str">
        <f t="shared" si="6"/>
        <v>Factor de Emisión</v>
      </c>
      <c r="Q52" s="168">
        <f t="shared" si="7"/>
        <v>1.0197367726198499E-4</v>
      </c>
      <c r="R52" s="154">
        <f t="shared" si="8"/>
        <v>1.0197367726198499E-4</v>
      </c>
      <c r="S52" s="122">
        <f>Q52+R52*Hoja1!$C$19</f>
        <v>2.9572366405975648E-3</v>
      </c>
      <c r="AE52" s="143" t="str">
        <f t="shared" si="0"/>
        <v>AZ-001</v>
      </c>
      <c r="AF52" s="149">
        <f t="shared" si="1"/>
        <v>0</v>
      </c>
      <c r="AG52" s="148">
        <f t="shared" si="2"/>
        <v>21.444444444444443</v>
      </c>
      <c r="AH52" s="148" t="str">
        <f t="shared" si="9"/>
        <v>Factor de Emisión</v>
      </c>
      <c r="AI52" s="143">
        <f t="shared" si="10"/>
        <v>21.444444444444443</v>
      </c>
      <c r="AJ52" s="143">
        <f t="shared" si="11"/>
        <v>0</v>
      </c>
      <c r="AK52" s="143">
        <f t="shared" si="12"/>
        <v>0</v>
      </c>
      <c r="AL52" s="149">
        <f t="shared" si="13"/>
        <v>0.60723904358400005</v>
      </c>
      <c r="AM52" s="148">
        <f>IF(J52="",AL52*'Fraccion masica'!$AB$36,J52*AL52)</f>
        <v>0.15024300944998342</v>
      </c>
      <c r="AN52" s="143">
        <f>IF(K52="",AL52*'Fraccion masica'!$AB$35,K52*AL52)</f>
        <v>5.4757961181043716E-2</v>
      </c>
      <c r="AO52" s="149">
        <f>IFERROR(AM52*Hoja1!$C$24/Hoja1!$C$25/Hoja1!$C$26*16.04/1000000,0)</f>
        <v>1.0197367726198499E-4</v>
      </c>
      <c r="AP52" s="148">
        <f>IFERROR(AN52*Hoja1!$C$24/Hoja1!$C$25/Hoja1!$C$26*44.01/1000000,0)</f>
        <v>1.0197367726198499E-4</v>
      </c>
    </row>
    <row r="53" spans="2:42" x14ac:dyDescent="0.75">
      <c r="B53" s="52" t="s">
        <v>1217</v>
      </c>
      <c r="C53" s="52">
        <v>200</v>
      </c>
      <c r="D53" s="125">
        <v>0</v>
      </c>
      <c r="E53" s="125">
        <v>0.2</v>
      </c>
      <c r="F53" s="131" t="s">
        <v>504</v>
      </c>
      <c r="G53" s="92"/>
      <c r="H53" s="14">
        <v>100</v>
      </c>
      <c r="I53" s="19" t="s">
        <v>46</v>
      </c>
      <c r="J53" s="93"/>
      <c r="K53" s="93"/>
      <c r="L53" s="122" t="str">
        <f t="shared" si="3"/>
        <v>Julio</v>
      </c>
      <c r="M53" s="122">
        <f t="shared" si="4"/>
        <v>0</v>
      </c>
      <c r="N53" s="122">
        <f t="shared" si="4"/>
        <v>4.2888888888888888</v>
      </c>
      <c r="O53" s="122">
        <f t="shared" si="5"/>
        <v>17.155555555555555</v>
      </c>
      <c r="P53" s="168" t="str">
        <f t="shared" si="6"/>
        <v>Factor de Emisión</v>
      </c>
      <c r="Q53" s="168">
        <f t="shared" si="7"/>
        <v>8.1578941809587984E-5</v>
      </c>
      <c r="R53" s="154">
        <f t="shared" si="8"/>
        <v>8.1578941809587984E-5</v>
      </c>
      <c r="S53" s="122">
        <f>Q53+R53*Hoja1!$C$19</f>
        <v>2.3657893124780513E-3</v>
      </c>
      <c r="AE53" s="143" t="str">
        <f t="shared" si="0"/>
        <v>AZ-001</v>
      </c>
      <c r="AF53" s="149">
        <f t="shared" si="1"/>
        <v>0</v>
      </c>
      <c r="AG53" s="148">
        <f t="shared" si="2"/>
        <v>21.444444444444443</v>
      </c>
      <c r="AH53" s="148" t="str">
        <f t="shared" si="9"/>
        <v>Factor de Emisión</v>
      </c>
      <c r="AI53" s="143">
        <f t="shared" si="10"/>
        <v>17.155555555555555</v>
      </c>
      <c r="AJ53" s="143">
        <f t="shared" si="11"/>
        <v>0</v>
      </c>
      <c r="AK53" s="143">
        <f t="shared" si="12"/>
        <v>4.2888888888888888</v>
      </c>
      <c r="AL53" s="149">
        <f t="shared" si="13"/>
        <v>0.48579123486720005</v>
      </c>
      <c r="AM53" s="148">
        <f>IF(J53="",AL53*'Fraccion masica'!$AB$36,J53*AL53)</f>
        <v>0.12019440755998673</v>
      </c>
      <c r="AN53" s="143">
        <f>IF(K53="",AL53*'Fraccion masica'!$AB$35,K53*AL53)</f>
        <v>4.3806368944834972E-2</v>
      </c>
      <c r="AO53" s="149">
        <f>IFERROR(AM53*Hoja1!$C$24/Hoja1!$C$25/Hoja1!$C$26*16.04/1000000,0)</f>
        <v>8.1578941809587984E-5</v>
      </c>
      <c r="AP53" s="148">
        <f>IFERROR(AN53*Hoja1!$C$24/Hoja1!$C$25/Hoja1!$C$26*44.01/1000000,0)</f>
        <v>8.1578941809587984E-5</v>
      </c>
    </row>
    <row r="54" spans="2:42" x14ac:dyDescent="0.75">
      <c r="B54" s="52" t="s">
        <v>1217</v>
      </c>
      <c r="C54" s="52">
        <v>200</v>
      </c>
      <c r="D54" s="125">
        <v>0</v>
      </c>
      <c r="E54" s="125">
        <v>0.2</v>
      </c>
      <c r="F54" s="131" t="s">
        <v>505</v>
      </c>
      <c r="G54" s="92"/>
      <c r="H54" s="14">
        <v>100</v>
      </c>
      <c r="I54" s="19" t="s">
        <v>46</v>
      </c>
      <c r="J54" s="93"/>
      <c r="K54" s="93"/>
      <c r="L54" s="122" t="str">
        <f t="shared" si="3"/>
        <v>Agosto</v>
      </c>
      <c r="M54" s="122">
        <f t="shared" si="4"/>
        <v>0</v>
      </c>
      <c r="N54" s="122">
        <f t="shared" si="4"/>
        <v>4.2888888888888888</v>
      </c>
      <c r="O54" s="122">
        <f t="shared" si="5"/>
        <v>17.155555555555555</v>
      </c>
      <c r="P54" s="168" t="str">
        <f t="shared" si="6"/>
        <v>Factor de Emisión</v>
      </c>
      <c r="Q54" s="168">
        <f t="shared" si="7"/>
        <v>8.1578941809587984E-5</v>
      </c>
      <c r="R54" s="154">
        <f t="shared" si="8"/>
        <v>8.1578941809587984E-5</v>
      </c>
      <c r="S54" s="122">
        <f>Q54+R54*Hoja1!$C$19</f>
        <v>2.3657893124780513E-3</v>
      </c>
      <c r="AE54" s="143" t="str">
        <f t="shared" si="0"/>
        <v>AZ-001</v>
      </c>
      <c r="AF54" s="149">
        <f t="shared" si="1"/>
        <v>0</v>
      </c>
      <c r="AG54" s="148">
        <f t="shared" si="2"/>
        <v>21.444444444444443</v>
      </c>
      <c r="AH54" s="148" t="str">
        <f t="shared" si="9"/>
        <v>Factor de Emisión</v>
      </c>
      <c r="AI54" s="143">
        <f t="shared" si="10"/>
        <v>17.155555555555555</v>
      </c>
      <c r="AJ54" s="143">
        <f t="shared" si="11"/>
        <v>0</v>
      </c>
      <c r="AK54" s="143">
        <f t="shared" si="12"/>
        <v>4.2888888888888888</v>
      </c>
      <c r="AL54" s="149">
        <f t="shared" si="13"/>
        <v>0.48579123486720005</v>
      </c>
      <c r="AM54" s="148">
        <f>IF(J54="",AL54*'Fraccion masica'!$AB$36,J54*AL54)</f>
        <v>0.12019440755998673</v>
      </c>
      <c r="AN54" s="143">
        <f>IF(K54="",AL54*'Fraccion masica'!$AB$35,K54*AL54)</f>
        <v>4.3806368944834972E-2</v>
      </c>
      <c r="AO54" s="149">
        <f>IFERROR(AM54*Hoja1!$C$24/Hoja1!$C$25/Hoja1!$C$26*16.04/1000000,0)</f>
        <v>8.1578941809587984E-5</v>
      </c>
      <c r="AP54" s="148">
        <f>IFERROR(AN54*Hoja1!$C$24/Hoja1!$C$25/Hoja1!$C$26*44.01/1000000,0)</f>
        <v>8.1578941809587984E-5</v>
      </c>
    </row>
    <row r="55" spans="2:42" x14ac:dyDescent="0.75">
      <c r="B55" s="52" t="s">
        <v>1217</v>
      </c>
      <c r="C55" s="52">
        <v>200</v>
      </c>
      <c r="D55" s="125">
        <v>0</v>
      </c>
      <c r="E55" s="125">
        <v>0.2</v>
      </c>
      <c r="F55" s="131" t="s">
        <v>506</v>
      </c>
      <c r="G55" s="92"/>
      <c r="H55" s="14">
        <v>100</v>
      </c>
      <c r="I55" s="19" t="s">
        <v>46</v>
      </c>
      <c r="J55" s="93"/>
      <c r="K55" s="93"/>
      <c r="L55" s="122" t="str">
        <f t="shared" si="3"/>
        <v>Septiembre</v>
      </c>
      <c r="M55" s="122">
        <f t="shared" si="4"/>
        <v>0</v>
      </c>
      <c r="N55" s="122">
        <f t="shared" si="4"/>
        <v>4.2888888888888888</v>
      </c>
      <c r="O55" s="122">
        <f t="shared" si="5"/>
        <v>17.155555555555555</v>
      </c>
      <c r="P55" s="168" t="str">
        <f t="shared" si="6"/>
        <v>Factor de Emisión</v>
      </c>
      <c r="Q55" s="168">
        <f t="shared" si="7"/>
        <v>8.1578941809587984E-5</v>
      </c>
      <c r="R55" s="154">
        <f t="shared" si="8"/>
        <v>8.1578941809587984E-5</v>
      </c>
      <c r="S55" s="122">
        <f>Q55+R55*Hoja1!$C$19</f>
        <v>2.3657893124780513E-3</v>
      </c>
      <c r="AE55" s="143" t="str">
        <f t="shared" si="0"/>
        <v>AZ-001</v>
      </c>
      <c r="AF55" s="149">
        <f t="shared" si="1"/>
        <v>0</v>
      </c>
      <c r="AG55" s="148">
        <f t="shared" si="2"/>
        <v>21.444444444444443</v>
      </c>
      <c r="AH55" s="148" t="str">
        <f t="shared" si="9"/>
        <v>Factor de Emisión</v>
      </c>
      <c r="AI55" s="143">
        <f t="shared" si="10"/>
        <v>17.155555555555555</v>
      </c>
      <c r="AJ55" s="143">
        <f t="shared" si="11"/>
        <v>0</v>
      </c>
      <c r="AK55" s="143">
        <f t="shared" si="12"/>
        <v>4.2888888888888888</v>
      </c>
      <c r="AL55" s="149">
        <f t="shared" si="13"/>
        <v>0.48579123486720005</v>
      </c>
      <c r="AM55" s="148">
        <f>IF(J55="",AL55*'Fraccion masica'!$AB$36,J55*AL55)</f>
        <v>0.12019440755998673</v>
      </c>
      <c r="AN55" s="143">
        <f>IF(K55="",AL55*'Fraccion masica'!$AB$35,K55*AL55)</f>
        <v>4.3806368944834972E-2</v>
      </c>
      <c r="AO55" s="149">
        <f>IFERROR(AM55*Hoja1!$C$24/Hoja1!$C$25/Hoja1!$C$26*16.04/1000000,0)</f>
        <v>8.1578941809587984E-5</v>
      </c>
      <c r="AP55" s="148">
        <f>IFERROR(AN55*Hoja1!$C$24/Hoja1!$C$25/Hoja1!$C$26*44.01/1000000,0)</f>
        <v>8.1578941809587984E-5</v>
      </c>
    </row>
    <row r="56" spans="2:42" x14ac:dyDescent="0.75">
      <c r="B56" s="52" t="s">
        <v>1217</v>
      </c>
      <c r="C56" s="52">
        <v>200</v>
      </c>
      <c r="D56" s="125">
        <v>0</v>
      </c>
      <c r="E56" s="125">
        <v>0.2</v>
      </c>
      <c r="F56" s="131" t="s">
        <v>507</v>
      </c>
      <c r="G56" s="92"/>
      <c r="H56" s="14">
        <v>100</v>
      </c>
      <c r="I56" s="19" t="s">
        <v>46</v>
      </c>
      <c r="J56" s="93"/>
      <c r="K56" s="93"/>
      <c r="L56" s="122" t="str">
        <f t="shared" si="3"/>
        <v>Octubre</v>
      </c>
      <c r="M56" s="122">
        <f t="shared" si="4"/>
        <v>0</v>
      </c>
      <c r="N56" s="122">
        <f t="shared" si="4"/>
        <v>4.2888888888888888</v>
      </c>
      <c r="O56" s="122">
        <f t="shared" si="5"/>
        <v>17.155555555555555</v>
      </c>
      <c r="P56" s="168" t="str">
        <f t="shared" si="6"/>
        <v>Factor de Emisión</v>
      </c>
      <c r="Q56" s="168">
        <f t="shared" si="7"/>
        <v>8.1578941809587984E-5</v>
      </c>
      <c r="R56" s="154">
        <f t="shared" si="8"/>
        <v>8.1578941809587984E-5</v>
      </c>
      <c r="S56" s="122">
        <f>Q56+R56*Hoja1!$C$19</f>
        <v>2.3657893124780513E-3</v>
      </c>
      <c r="AE56" s="143" t="str">
        <f t="shared" si="0"/>
        <v>AZ-001</v>
      </c>
      <c r="AF56" s="149">
        <f t="shared" si="1"/>
        <v>0</v>
      </c>
      <c r="AG56" s="148">
        <f t="shared" si="2"/>
        <v>21.444444444444443</v>
      </c>
      <c r="AH56" s="148" t="str">
        <f t="shared" si="9"/>
        <v>Factor de Emisión</v>
      </c>
      <c r="AI56" s="143">
        <f t="shared" si="10"/>
        <v>17.155555555555555</v>
      </c>
      <c r="AJ56" s="143">
        <f t="shared" si="11"/>
        <v>0</v>
      </c>
      <c r="AK56" s="143">
        <f t="shared" si="12"/>
        <v>4.2888888888888888</v>
      </c>
      <c r="AL56" s="149">
        <f t="shared" si="13"/>
        <v>0.48579123486720005</v>
      </c>
      <c r="AM56" s="148">
        <f>IF(J56="",AL56*'Fraccion masica'!$AB$36,J56*AL56)</f>
        <v>0.12019440755998673</v>
      </c>
      <c r="AN56" s="143">
        <f>IF(K56="",AL56*'Fraccion masica'!$AB$35,K56*AL56)</f>
        <v>4.3806368944834972E-2</v>
      </c>
      <c r="AO56" s="149">
        <f>IFERROR(AM56*Hoja1!$C$24/Hoja1!$C$25/Hoja1!$C$26*16.04/1000000,0)</f>
        <v>8.1578941809587984E-5</v>
      </c>
      <c r="AP56" s="148">
        <f>IFERROR(AN56*Hoja1!$C$24/Hoja1!$C$25/Hoja1!$C$26*44.01/1000000,0)</f>
        <v>8.1578941809587984E-5</v>
      </c>
    </row>
    <row r="57" spans="2:42" x14ac:dyDescent="0.75">
      <c r="B57" s="52" t="s">
        <v>1217</v>
      </c>
      <c r="C57" s="52">
        <v>200</v>
      </c>
      <c r="D57" s="125">
        <v>0</v>
      </c>
      <c r="E57" s="125">
        <v>0.2</v>
      </c>
      <c r="F57" s="131" t="s">
        <v>508</v>
      </c>
      <c r="G57" s="92"/>
      <c r="H57" s="14">
        <v>100</v>
      </c>
      <c r="I57" s="19" t="s">
        <v>46</v>
      </c>
      <c r="J57" s="93"/>
      <c r="K57" s="93"/>
      <c r="L57" s="122" t="str">
        <f t="shared" si="3"/>
        <v>Noviembre</v>
      </c>
      <c r="M57" s="122">
        <f t="shared" si="4"/>
        <v>0</v>
      </c>
      <c r="N57" s="122">
        <f t="shared" si="4"/>
        <v>4.2888888888888888</v>
      </c>
      <c r="O57" s="122">
        <f t="shared" si="5"/>
        <v>17.155555555555555</v>
      </c>
      <c r="P57" s="168" t="str">
        <f t="shared" si="6"/>
        <v>Factor de Emisión</v>
      </c>
      <c r="Q57" s="168">
        <f t="shared" si="7"/>
        <v>8.1578941809587984E-5</v>
      </c>
      <c r="R57" s="154">
        <f t="shared" si="8"/>
        <v>8.1578941809587984E-5</v>
      </c>
      <c r="S57" s="122">
        <f>Q57+R57*Hoja1!$C$19</f>
        <v>2.3657893124780513E-3</v>
      </c>
      <c r="AE57" s="143" t="str">
        <f t="shared" si="0"/>
        <v>AZ-001</v>
      </c>
      <c r="AF57" s="149">
        <f t="shared" si="1"/>
        <v>0</v>
      </c>
      <c r="AG57" s="148">
        <f t="shared" si="2"/>
        <v>21.444444444444443</v>
      </c>
      <c r="AH57" s="148" t="str">
        <f t="shared" si="9"/>
        <v>Factor de Emisión</v>
      </c>
      <c r="AI57" s="143">
        <f t="shared" si="10"/>
        <v>17.155555555555555</v>
      </c>
      <c r="AJ57" s="143">
        <f t="shared" si="11"/>
        <v>0</v>
      </c>
      <c r="AK57" s="143">
        <f t="shared" si="12"/>
        <v>4.2888888888888888</v>
      </c>
      <c r="AL57" s="149">
        <f t="shared" si="13"/>
        <v>0.48579123486720005</v>
      </c>
      <c r="AM57" s="148">
        <f>IF(J57="",AL57*'Fraccion masica'!$AB$36,J57*AL57)</f>
        <v>0.12019440755998673</v>
      </c>
      <c r="AN57" s="143">
        <f>IF(K57="",AL57*'Fraccion masica'!$AB$35,K57*AL57)</f>
        <v>4.3806368944834972E-2</v>
      </c>
      <c r="AO57" s="149">
        <f>IFERROR(AM57*Hoja1!$C$24/Hoja1!$C$25/Hoja1!$C$26*16.04/1000000,0)</f>
        <v>8.1578941809587984E-5</v>
      </c>
      <c r="AP57" s="148">
        <f>IFERROR(AN57*Hoja1!$C$24/Hoja1!$C$25/Hoja1!$C$26*44.01/1000000,0)</f>
        <v>8.1578941809587984E-5</v>
      </c>
    </row>
    <row r="58" spans="2:42" x14ac:dyDescent="0.75">
      <c r="B58" s="52" t="s">
        <v>1217</v>
      </c>
      <c r="C58" s="52">
        <v>200</v>
      </c>
      <c r="D58" s="125">
        <v>0</v>
      </c>
      <c r="E58" s="125">
        <v>0.2</v>
      </c>
      <c r="F58" s="131" t="s">
        <v>509</v>
      </c>
      <c r="G58" s="92"/>
      <c r="H58" s="14">
        <v>100</v>
      </c>
      <c r="I58" s="19" t="s">
        <v>46</v>
      </c>
      <c r="J58" s="93"/>
      <c r="K58" s="93"/>
      <c r="L58" s="122" t="str">
        <f t="shared" si="3"/>
        <v>Diciembre</v>
      </c>
      <c r="M58" s="122">
        <f t="shared" si="4"/>
        <v>0</v>
      </c>
      <c r="N58" s="122">
        <f t="shared" si="4"/>
        <v>4.2888888888888888</v>
      </c>
      <c r="O58" s="122">
        <f t="shared" si="5"/>
        <v>17.155555555555555</v>
      </c>
      <c r="P58" s="168" t="str">
        <f t="shared" si="6"/>
        <v>Factor de Emisión</v>
      </c>
      <c r="Q58" s="168">
        <f t="shared" si="7"/>
        <v>8.1578941809587984E-5</v>
      </c>
      <c r="R58" s="154">
        <f t="shared" si="8"/>
        <v>8.1578941809587984E-5</v>
      </c>
      <c r="S58" s="122">
        <f>Q58+R58*Hoja1!$C$19</f>
        <v>2.3657893124780513E-3</v>
      </c>
      <c r="AE58" s="143" t="str">
        <f t="shared" si="0"/>
        <v>AZ-001</v>
      </c>
      <c r="AF58" s="149">
        <f t="shared" si="1"/>
        <v>0</v>
      </c>
      <c r="AG58" s="148">
        <f t="shared" si="2"/>
        <v>21.444444444444443</v>
      </c>
      <c r="AH58" s="148" t="str">
        <f t="shared" si="9"/>
        <v>Factor de Emisión</v>
      </c>
      <c r="AI58" s="143">
        <f t="shared" si="10"/>
        <v>17.155555555555555</v>
      </c>
      <c r="AJ58" s="143">
        <f t="shared" si="11"/>
        <v>0</v>
      </c>
      <c r="AK58" s="143">
        <f t="shared" si="12"/>
        <v>4.2888888888888888</v>
      </c>
      <c r="AL58" s="149">
        <f t="shared" si="13"/>
        <v>0.48579123486720005</v>
      </c>
      <c r="AM58" s="148">
        <f>IF(J58="",AL58*'Fraccion masica'!$AB$36,J58*AL58)</f>
        <v>0.12019440755998673</v>
      </c>
      <c r="AN58" s="143">
        <f>IF(K58="",AL58*'Fraccion masica'!$AB$35,K58*AL58)</f>
        <v>4.3806368944834972E-2</v>
      </c>
      <c r="AO58" s="149">
        <f>IFERROR(AM58*Hoja1!$C$24/Hoja1!$C$25/Hoja1!$C$26*16.04/1000000,0)</f>
        <v>8.1578941809587984E-5</v>
      </c>
      <c r="AP58" s="148">
        <f>IFERROR(AN58*Hoja1!$C$24/Hoja1!$C$25/Hoja1!$C$26*44.01/1000000,0)</f>
        <v>8.1578941809587984E-5</v>
      </c>
    </row>
    <row r="59" spans="2:42" x14ac:dyDescent="0.75">
      <c r="B59" s="52"/>
      <c r="C59" s="52"/>
      <c r="D59" s="125"/>
      <c r="E59" s="125"/>
      <c r="F59" s="131"/>
      <c r="G59" s="92"/>
      <c r="H59" s="14"/>
      <c r="I59" s="19"/>
      <c r="J59" s="93"/>
      <c r="K59" s="93"/>
      <c r="L59" s="122" t="str">
        <f t="shared" si="3"/>
        <v/>
      </c>
      <c r="M59" s="122">
        <f t="shared" si="4"/>
        <v>0</v>
      </c>
      <c r="N59" s="122">
        <f t="shared" si="4"/>
        <v>0</v>
      </c>
      <c r="O59" s="122">
        <f t="shared" si="5"/>
        <v>0</v>
      </c>
      <c r="P59" s="168" t="str">
        <f t="shared" si="6"/>
        <v>Factor de Emisión</v>
      </c>
      <c r="Q59" s="168">
        <f t="shared" si="7"/>
        <v>0</v>
      </c>
      <c r="R59" s="154">
        <f t="shared" si="8"/>
        <v>0</v>
      </c>
      <c r="S59" s="122">
        <f>Q59+R59*Hoja1!$C$19</f>
        <v>0</v>
      </c>
      <c r="AE59" s="143">
        <f t="shared" si="0"/>
        <v>0</v>
      </c>
      <c r="AF59" s="149">
        <f t="shared" si="1"/>
        <v>0</v>
      </c>
      <c r="AG59" s="148">
        <f t="shared" si="2"/>
        <v>0</v>
      </c>
      <c r="AH59" s="148" t="str">
        <f t="shared" si="9"/>
        <v>Factor de Emisión</v>
      </c>
      <c r="AI59" s="143">
        <f t="shared" si="10"/>
        <v>0</v>
      </c>
      <c r="AJ59" s="143">
        <f t="shared" si="11"/>
        <v>0</v>
      </c>
      <c r="AK59" s="143">
        <f t="shared" si="12"/>
        <v>0</v>
      </c>
      <c r="AL59" s="149">
        <f t="shared" si="13"/>
        <v>0</v>
      </c>
      <c r="AM59" s="148">
        <f>IF(J59="",AL59*'Fraccion masica'!$AB$36,J59*AL59)</f>
        <v>0</v>
      </c>
      <c r="AN59" s="143">
        <f>IF(K59="",AL59*'Fraccion masica'!$AB$35,K59*AL59)</f>
        <v>0</v>
      </c>
      <c r="AO59" s="149">
        <f>IFERROR(AM59*Hoja1!$C$24/Hoja1!$C$25/Hoja1!$C$26*16.04/1000000,0)</f>
        <v>0</v>
      </c>
      <c r="AP59" s="148">
        <f>IFERROR(AN59*Hoja1!$C$24/Hoja1!$C$25/Hoja1!$C$26*44.01/1000000,0)</f>
        <v>0</v>
      </c>
    </row>
    <row r="60" spans="2:42" x14ac:dyDescent="0.75">
      <c r="B60" s="52"/>
      <c r="C60" s="52"/>
      <c r="D60" s="125"/>
      <c r="E60" s="125"/>
      <c r="F60" s="131"/>
      <c r="G60" s="92"/>
      <c r="H60" s="14"/>
      <c r="I60" s="19"/>
      <c r="J60" s="93"/>
      <c r="K60" s="93"/>
      <c r="L60" s="122" t="str">
        <f t="shared" si="3"/>
        <v/>
      </c>
      <c r="M60" s="122">
        <f t="shared" si="4"/>
        <v>0</v>
      </c>
      <c r="N60" s="122">
        <f t="shared" si="4"/>
        <v>0</v>
      </c>
      <c r="O60" s="122">
        <f t="shared" si="5"/>
        <v>0</v>
      </c>
      <c r="P60" s="168" t="str">
        <f t="shared" si="6"/>
        <v>Factor de Emisión</v>
      </c>
      <c r="Q60" s="168">
        <f t="shared" si="7"/>
        <v>0</v>
      </c>
      <c r="R60" s="154">
        <f t="shared" si="8"/>
        <v>0</v>
      </c>
      <c r="S60" s="122">
        <f>Q60+R60*Hoja1!$C$19</f>
        <v>0</v>
      </c>
      <c r="AE60" s="143">
        <f t="shared" si="0"/>
        <v>0</v>
      </c>
      <c r="AF60" s="149">
        <f t="shared" si="1"/>
        <v>0</v>
      </c>
      <c r="AG60" s="148">
        <f t="shared" si="2"/>
        <v>0</v>
      </c>
      <c r="AH60" s="148" t="str">
        <f t="shared" si="9"/>
        <v>Factor de Emisión</v>
      </c>
      <c r="AI60" s="143">
        <f t="shared" si="10"/>
        <v>0</v>
      </c>
      <c r="AJ60" s="143">
        <f t="shared" si="11"/>
        <v>0</v>
      </c>
      <c r="AK60" s="143">
        <f t="shared" si="12"/>
        <v>0</v>
      </c>
      <c r="AL60" s="149">
        <f t="shared" si="13"/>
        <v>0</v>
      </c>
      <c r="AM60" s="148">
        <f>IF(J60="",AL60*'Fraccion masica'!$AB$36,J60*AL60)</f>
        <v>0</v>
      </c>
      <c r="AN60" s="143">
        <f>IF(K60="",AL60*'Fraccion masica'!$AB$35,K60*AL60)</f>
        <v>0</v>
      </c>
      <c r="AO60" s="149">
        <f>IFERROR(AM60*Hoja1!$C$24/Hoja1!$C$25/Hoja1!$C$26*16.04/1000000,0)</f>
        <v>0</v>
      </c>
      <c r="AP60" s="148">
        <f>IFERROR(AN60*Hoja1!$C$24/Hoja1!$C$25/Hoja1!$C$26*44.01/1000000,0)</f>
        <v>0</v>
      </c>
    </row>
    <row r="61" spans="2:42" x14ac:dyDescent="0.75">
      <c r="B61" s="52"/>
      <c r="C61" s="52"/>
      <c r="D61" s="125"/>
      <c r="E61" s="125"/>
      <c r="F61" s="131"/>
      <c r="G61" s="92"/>
      <c r="H61" s="14"/>
      <c r="I61" s="19"/>
      <c r="J61" s="93"/>
      <c r="K61" s="93"/>
      <c r="L61" s="122" t="str">
        <f t="shared" si="3"/>
        <v/>
      </c>
      <c r="M61" s="122">
        <f t="shared" si="4"/>
        <v>0</v>
      </c>
      <c r="N61" s="122">
        <f t="shared" si="4"/>
        <v>0</v>
      </c>
      <c r="O61" s="122">
        <f t="shared" si="5"/>
        <v>0</v>
      </c>
      <c r="P61" s="168" t="str">
        <f t="shared" si="6"/>
        <v>Factor de Emisión</v>
      </c>
      <c r="Q61" s="168">
        <f t="shared" si="7"/>
        <v>0</v>
      </c>
      <c r="R61" s="154">
        <f t="shared" si="8"/>
        <v>0</v>
      </c>
      <c r="S61" s="122">
        <f>Q61+R61*Hoja1!$C$19</f>
        <v>0</v>
      </c>
      <c r="AE61" s="143">
        <f t="shared" si="0"/>
        <v>0</v>
      </c>
      <c r="AF61" s="149">
        <f t="shared" si="1"/>
        <v>0</v>
      </c>
      <c r="AG61" s="148">
        <f t="shared" si="2"/>
        <v>0</v>
      </c>
      <c r="AH61" s="148" t="str">
        <f t="shared" si="9"/>
        <v>Factor de Emisión</v>
      </c>
      <c r="AI61" s="143">
        <f t="shared" si="10"/>
        <v>0</v>
      </c>
      <c r="AJ61" s="143">
        <f t="shared" si="11"/>
        <v>0</v>
      </c>
      <c r="AK61" s="143">
        <f t="shared" si="12"/>
        <v>0</v>
      </c>
      <c r="AL61" s="149">
        <f t="shared" si="13"/>
        <v>0</v>
      </c>
      <c r="AM61" s="148">
        <f>IF(J61="",AL61*'Fraccion masica'!$AB$36,J61*AL61)</f>
        <v>0</v>
      </c>
      <c r="AN61" s="143">
        <f>IF(K61="",AL61*'Fraccion masica'!$AB$35,K61*AL61)</f>
        <v>0</v>
      </c>
      <c r="AO61" s="149">
        <f>IFERROR(AM61*Hoja1!$C$24/Hoja1!$C$25/Hoja1!$C$26*16.04/1000000,0)</f>
        <v>0</v>
      </c>
      <c r="AP61" s="148">
        <f>IFERROR(AN61*Hoja1!$C$24/Hoja1!$C$25/Hoja1!$C$26*44.01/1000000,0)</f>
        <v>0</v>
      </c>
    </row>
    <row r="62" spans="2:42" x14ac:dyDescent="0.75">
      <c r="B62" s="52"/>
      <c r="C62" s="52"/>
      <c r="D62" s="125"/>
      <c r="E62" s="125"/>
      <c r="F62" s="131"/>
      <c r="G62" s="92"/>
      <c r="H62" s="14"/>
      <c r="I62" s="19"/>
      <c r="J62" s="93"/>
      <c r="K62" s="93"/>
      <c r="L62" s="122" t="str">
        <f t="shared" si="3"/>
        <v/>
      </c>
      <c r="M62" s="122">
        <f t="shared" si="4"/>
        <v>0</v>
      </c>
      <c r="N62" s="122">
        <f t="shared" si="4"/>
        <v>0</v>
      </c>
      <c r="O62" s="122">
        <f t="shared" si="5"/>
        <v>0</v>
      </c>
      <c r="P62" s="168" t="str">
        <f t="shared" si="6"/>
        <v>Factor de Emisión</v>
      </c>
      <c r="Q62" s="168">
        <f t="shared" si="7"/>
        <v>0</v>
      </c>
      <c r="R62" s="154">
        <f t="shared" si="8"/>
        <v>0</v>
      </c>
      <c r="S62" s="122">
        <f>Q62+R62*Hoja1!$C$19</f>
        <v>0</v>
      </c>
      <c r="AE62" s="143">
        <f t="shared" si="0"/>
        <v>0</v>
      </c>
      <c r="AF62" s="149">
        <f t="shared" si="1"/>
        <v>0</v>
      </c>
      <c r="AG62" s="148">
        <f t="shared" si="2"/>
        <v>0</v>
      </c>
      <c r="AH62" s="148" t="str">
        <f t="shared" si="9"/>
        <v>Factor de Emisión</v>
      </c>
      <c r="AI62" s="143">
        <f t="shared" si="10"/>
        <v>0</v>
      </c>
      <c r="AJ62" s="143">
        <f t="shared" si="11"/>
        <v>0</v>
      </c>
      <c r="AK62" s="143">
        <f t="shared" si="12"/>
        <v>0</v>
      </c>
      <c r="AL62" s="149">
        <f t="shared" si="13"/>
        <v>0</v>
      </c>
      <c r="AM62" s="148">
        <f>IF(J62="",AL62*'Fraccion masica'!$AB$36,J62*AL62)</f>
        <v>0</v>
      </c>
      <c r="AN62" s="143">
        <f>IF(K62="",AL62*'Fraccion masica'!$AB$35,K62*AL62)</f>
        <v>0</v>
      </c>
      <c r="AO62" s="149">
        <f>IFERROR(AM62*Hoja1!$C$24/Hoja1!$C$25/Hoja1!$C$26*16.04/1000000,0)</f>
        <v>0</v>
      </c>
      <c r="AP62" s="148">
        <f>IFERROR(AN62*Hoja1!$C$24/Hoja1!$C$25/Hoja1!$C$26*44.01/1000000,0)</f>
        <v>0</v>
      </c>
    </row>
    <row r="63" spans="2:42" x14ac:dyDescent="0.75">
      <c r="B63" s="52"/>
      <c r="C63" s="52"/>
      <c r="D63" s="125"/>
      <c r="E63" s="125"/>
      <c r="F63" s="131"/>
      <c r="G63" s="92"/>
      <c r="H63" s="14"/>
      <c r="I63" s="19"/>
      <c r="J63" s="93"/>
      <c r="K63" s="93"/>
      <c r="L63" s="122" t="str">
        <f t="shared" si="3"/>
        <v/>
      </c>
      <c r="M63" s="122">
        <f t="shared" si="4"/>
        <v>0</v>
      </c>
      <c r="N63" s="122">
        <f t="shared" si="4"/>
        <v>0</v>
      </c>
      <c r="O63" s="122">
        <f t="shared" si="5"/>
        <v>0</v>
      </c>
      <c r="P63" s="168" t="str">
        <f t="shared" si="6"/>
        <v>Factor de Emisión</v>
      </c>
      <c r="Q63" s="168">
        <f t="shared" si="7"/>
        <v>0</v>
      </c>
      <c r="R63" s="154">
        <f t="shared" si="8"/>
        <v>0</v>
      </c>
      <c r="S63" s="122">
        <f>Q63+R63*Hoja1!$C$19</f>
        <v>0</v>
      </c>
      <c r="AE63" s="143">
        <f t="shared" si="0"/>
        <v>0</v>
      </c>
      <c r="AF63" s="149">
        <f t="shared" si="1"/>
        <v>0</v>
      </c>
      <c r="AG63" s="148">
        <f t="shared" si="2"/>
        <v>0</v>
      </c>
      <c r="AH63" s="148" t="str">
        <f t="shared" si="9"/>
        <v>Factor de Emisión</v>
      </c>
      <c r="AI63" s="143">
        <f t="shared" si="10"/>
        <v>0</v>
      </c>
      <c r="AJ63" s="143">
        <f t="shared" si="11"/>
        <v>0</v>
      </c>
      <c r="AK63" s="143">
        <f t="shared" si="12"/>
        <v>0</v>
      </c>
      <c r="AL63" s="149">
        <f t="shared" si="13"/>
        <v>0</v>
      </c>
      <c r="AM63" s="148">
        <f>IF(J63="",AL63*'Fraccion masica'!$AB$36,J63*AL63)</f>
        <v>0</v>
      </c>
      <c r="AN63" s="143">
        <f>IF(K63="",AL63*'Fraccion masica'!$AB$35,K63*AL63)</f>
        <v>0</v>
      </c>
      <c r="AO63" s="149">
        <f>IFERROR(AM63*Hoja1!$C$24/Hoja1!$C$25/Hoja1!$C$26*16.04/1000000,0)</f>
        <v>0</v>
      </c>
      <c r="AP63" s="148">
        <f>IFERROR(AN63*Hoja1!$C$24/Hoja1!$C$25/Hoja1!$C$26*44.01/1000000,0)</f>
        <v>0</v>
      </c>
    </row>
    <row r="64" spans="2:42" x14ac:dyDescent="0.75">
      <c r="B64" s="52"/>
      <c r="C64" s="52"/>
      <c r="D64" s="125"/>
      <c r="E64" s="125"/>
      <c r="F64" s="131"/>
      <c r="G64" s="92"/>
      <c r="H64" s="14"/>
      <c r="I64" s="19"/>
      <c r="J64" s="93"/>
      <c r="K64" s="93"/>
      <c r="L64" s="122" t="str">
        <f t="shared" si="3"/>
        <v/>
      </c>
      <c r="M64" s="122">
        <f t="shared" si="4"/>
        <v>0</v>
      </c>
      <c r="N64" s="122">
        <f t="shared" si="4"/>
        <v>0</v>
      </c>
      <c r="O64" s="122">
        <f t="shared" si="5"/>
        <v>0</v>
      </c>
      <c r="P64" s="168" t="str">
        <f t="shared" si="6"/>
        <v>Factor de Emisión</v>
      </c>
      <c r="Q64" s="168">
        <f t="shared" si="7"/>
        <v>0</v>
      </c>
      <c r="R64" s="154">
        <f t="shared" si="8"/>
        <v>0</v>
      </c>
      <c r="S64" s="122">
        <f>Q64+R64*Hoja1!$C$19</f>
        <v>0</v>
      </c>
      <c r="AE64" s="143">
        <f t="shared" si="0"/>
        <v>0</v>
      </c>
      <c r="AF64" s="149">
        <f t="shared" si="1"/>
        <v>0</v>
      </c>
      <c r="AG64" s="148">
        <f t="shared" si="2"/>
        <v>0</v>
      </c>
      <c r="AH64" s="148" t="str">
        <f t="shared" si="9"/>
        <v>Factor de Emisión</v>
      </c>
      <c r="AI64" s="143">
        <f t="shared" si="10"/>
        <v>0</v>
      </c>
      <c r="AJ64" s="143">
        <f t="shared" si="11"/>
        <v>0</v>
      </c>
      <c r="AK64" s="143">
        <f t="shared" si="12"/>
        <v>0</v>
      </c>
      <c r="AL64" s="149">
        <f t="shared" si="13"/>
        <v>0</v>
      </c>
      <c r="AM64" s="148">
        <f>IF(J64="",AL64*'Fraccion masica'!$AB$36,J64*AL64)</f>
        <v>0</v>
      </c>
      <c r="AN64" s="143">
        <f>IF(K64="",AL64*'Fraccion masica'!$AB$35,K64*AL64)</f>
        <v>0</v>
      </c>
      <c r="AO64" s="149">
        <f>IFERROR(AM64*Hoja1!$C$24/Hoja1!$C$25/Hoja1!$C$26*16.04/1000000,0)</f>
        <v>0</v>
      </c>
      <c r="AP64" s="148">
        <f>IFERROR(AN64*Hoja1!$C$24/Hoja1!$C$25/Hoja1!$C$26*44.01/1000000,0)</f>
        <v>0</v>
      </c>
    </row>
    <row r="65" spans="2:42" x14ac:dyDescent="0.75">
      <c r="B65" s="52"/>
      <c r="C65" s="52"/>
      <c r="D65" s="125"/>
      <c r="E65" s="125"/>
      <c r="F65" s="131"/>
      <c r="G65" s="92"/>
      <c r="H65" s="14"/>
      <c r="I65" s="19"/>
      <c r="J65" s="93"/>
      <c r="K65" s="93"/>
      <c r="L65" s="122" t="str">
        <f t="shared" si="3"/>
        <v/>
      </c>
      <c r="M65" s="122">
        <f t="shared" si="4"/>
        <v>0</v>
      </c>
      <c r="N65" s="122">
        <f t="shared" si="4"/>
        <v>0</v>
      </c>
      <c r="O65" s="122">
        <f t="shared" si="5"/>
        <v>0</v>
      </c>
      <c r="P65" s="168" t="str">
        <f t="shared" si="6"/>
        <v>Factor de Emisión</v>
      </c>
      <c r="Q65" s="168">
        <f t="shared" si="7"/>
        <v>0</v>
      </c>
      <c r="R65" s="154">
        <f t="shared" si="8"/>
        <v>0</v>
      </c>
      <c r="S65" s="122">
        <f>Q65+R65*Hoja1!$C$19</f>
        <v>0</v>
      </c>
      <c r="AE65" s="143">
        <f t="shared" si="0"/>
        <v>0</v>
      </c>
      <c r="AF65" s="149">
        <f t="shared" si="1"/>
        <v>0</v>
      </c>
      <c r="AG65" s="148">
        <f t="shared" si="2"/>
        <v>0</v>
      </c>
      <c r="AH65" s="148" t="str">
        <f t="shared" si="9"/>
        <v>Factor de Emisión</v>
      </c>
      <c r="AI65" s="143">
        <f t="shared" si="10"/>
        <v>0</v>
      </c>
      <c r="AJ65" s="143">
        <f t="shared" si="11"/>
        <v>0</v>
      </c>
      <c r="AK65" s="143">
        <f t="shared" si="12"/>
        <v>0</v>
      </c>
      <c r="AL65" s="149">
        <f t="shared" si="13"/>
        <v>0</v>
      </c>
      <c r="AM65" s="148">
        <f>IF(J65="",AL65*'Fraccion masica'!$AB$36,J65*AL65)</f>
        <v>0</v>
      </c>
      <c r="AN65" s="143">
        <f>IF(K65="",AL65*'Fraccion masica'!$AB$35,K65*AL65)</f>
        <v>0</v>
      </c>
      <c r="AO65" s="149">
        <f>IFERROR(AM65*Hoja1!$C$24/Hoja1!$C$25/Hoja1!$C$26*16.04/1000000,0)</f>
        <v>0</v>
      </c>
      <c r="AP65" s="148">
        <f>IFERROR(AN65*Hoja1!$C$24/Hoja1!$C$25/Hoja1!$C$26*44.01/1000000,0)</f>
        <v>0</v>
      </c>
    </row>
    <row r="66" spans="2:42" x14ac:dyDescent="0.75">
      <c r="B66" s="52"/>
      <c r="C66" s="52"/>
      <c r="D66" s="125"/>
      <c r="E66" s="125"/>
      <c r="F66" s="131"/>
      <c r="G66" s="92"/>
      <c r="H66" s="14"/>
      <c r="I66" s="19"/>
      <c r="J66" s="93"/>
      <c r="K66" s="93"/>
      <c r="L66" s="122" t="str">
        <f t="shared" si="3"/>
        <v/>
      </c>
      <c r="M66" s="122">
        <f t="shared" si="4"/>
        <v>0</v>
      </c>
      <c r="N66" s="122">
        <f t="shared" si="4"/>
        <v>0</v>
      </c>
      <c r="O66" s="122">
        <f t="shared" si="5"/>
        <v>0</v>
      </c>
      <c r="P66" s="168" t="str">
        <f t="shared" si="6"/>
        <v>Factor de Emisión</v>
      </c>
      <c r="Q66" s="168">
        <f t="shared" si="7"/>
        <v>0</v>
      </c>
      <c r="R66" s="154">
        <f t="shared" si="8"/>
        <v>0</v>
      </c>
      <c r="S66" s="122">
        <f>Q66+R66*Hoja1!$C$19</f>
        <v>0</v>
      </c>
      <c r="AE66" s="143">
        <f t="shared" si="0"/>
        <v>0</v>
      </c>
      <c r="AF66" s="149">
        <f t="shared" si="1"/>
        <v>0</v>
      </c>
      <c r="AG66" s="148">
        <f t="shared" si="2"/>
        <v>0</v>
      </c>
      <c r="AH66" s="148" t="str">
        <f t="shared" si="9"/>
        <v>Factor de Emisión</v>
      </c>
      <c r="AI66" s="143">
        <f t="shared" si="10"/>
        <v>0</v>
      </c>
      <c r="AJ66" s="143">
        <f t="shared" si="11"/>
        <v>0</v>
      </c>
      <c r="AK66" s="143">
        <f t="shared" si="12"/>
        <v>0</v>
      </c>
      <c r="AL66" s="149">
        <f t="shared" si="13"/>
        <v>0</v>
      </c>
      <c r="AM66" s="148">
        <f>IF(J66="",AL66*'Fraccion masica'!$AB$36,J66*AL66)</f>
        <v>0</v>
      </c>
      <c r="AN66" s="143">
        <f>IF(K66="",AL66*'Fraccion masica'!$AB$35,K66*AL66)</f>
        <v>0</v>
      </c>
      <c r="AO66" s="149">
        <f>IFERROR(AM66*Hoja1!$C$24/Hoja1!$C$25/Hoja1!$C$26*16.04/1000000,0)</f>
        <v>0</v>
      </c>
      <c r="AP66" s="148">
        <f>IFERROR(AN66*Hoja1!$C$24/Hoja1!$C$25/Hoja1!$C$26*44.01/1000000,0)</f>
        <v>0</v>
      </c>
    </row>
    <row r="67" spans="2:42" x14ac:dyDescent="0.75">
      <c r="B67" s="52"/>
      <c r="C67" s="52"/>
      <c r="D67" s="125"/>
      <c r="E67" s="125"/>
      <c r="F67" s="131"/>
      <c r="G67" s="92"/>
      <c r="H67" s="14"/>
      <c r="I67" s="19"/>
      <c r="J67" s="93"/>
      <c r="K67" s="93"/>
      <c r="L67" s="122" t="str">
        <f t="shared" si="3"/>
        <v/>
      </c>
      <c r="M67" s="122">
        <f t="shared" si="4"/>
        <v>0</v>
      </c>
      <c r="N67" s="122">
        <f t="shared" si="4"/>
        <v>0</v>
      </c>
      <c r="O67" s="122">
        <f t="shared" si="5"/>
        <v>0</v>
      </c>
      <c r="P67" s="168" t="str">
        <f t="shared" si="6"/>
        <v>Factor de Emisión</v>
      </c>
      <c r="Q67" s="168">
        <f t="shared" si="7"/>
        <v>0</v>
      </c>
      <c r="R67" s="154">
        <f t="shared" si="8"/>
        <v>0</v>
      </c>
      <c r="S67" s="122">
        <f>Q67+R67*Hoja1!$C$19</f>
        <v>0</v>
      </c>
      <c r="AE67" s="143">
        <f t="shared" si="0"/>
        <v>0</v>
      </c>
      <c r="AF67" s="149">
        <f t="shared" si="1"/>
        <v>0</v>
      </c>
      <c r="AG67" s="148">
        <f t="shared" si="2"/>
        <v>0</v>
      </c>
      <c r="AH67" s="148" t="str">
        <f t="shared" si="9"/>
        <v>Factor de Emisión</v>
      </c>
      <c r="AI67" s="143">
        <f t="shared" si="10"/>
        <v>0</v>
      </c>
      <c r="AJ67" s="143">
        <f t="shared" si="11"/>
        <v>0</v>
      </c>
      <c r="AK67" s="143">
        <f t="shared" si="12"/>
        <v>0</v>
      </c>
      <c r="AL67" s="149">
        <f t="shared" si="13"/>
        <v>0</v>
      </c>
      <c r="AM67" s="148">
        <f>IF(J67="",AL67*'Fraccion masica'!$AB$36,J67*AL67)</f>
        <v>0</v>
      </c>
      <c r="AN67" s="143">
        <f>IF(K67="",AL67*'Fraccion masica'!$AB$35,K67*AL67)</f>
        <v>0</v>
      </c>
      <c r="AO67" s="149">
        <f>IFERROR(AM67*Hoja1!$C$24/Hoja1!$C$25/Hoja1!$C$26*16.04/1000000,0)</f>
        <v>0</v>
      </c>
      <c r="AP67" s="148">
        <f>IFERROR(AN67*Hoja1!$C$24/Hoja1!$C$25/Hoja1!$C$26*44.01/1000000,0)</f>
        <v>0</v>
      </c>
    </row>
    <row r="68" spans="2:42" x14ac:dyDescent="0.75">
      <c r="B68" s="52"/>
      <c r="C68" s="52"/>
      <c r="D68" s="125"/>
      <c r="E68" s="125"/>
      <c r="F68" s="131"/>
      <c r="G68" s="92"/>
      <c r="H68" s="14"/>
      <c r="I68" s="19"/>
      <c r="J68" s="93"/>
      <c r="K68" s="93"/>
      <c r="L68" s="122" t="str">
        <f t="shared" si="3"/>
        <v/>
      </c>
      <c r="M68" s="122">
        <f t="shared" si="4"/>
        <v>0</v>
      </c>
      <c r="N68" s="122">
        <f t="shared" si="4"/>
        <v>0</v>
      </c>
      <c r="O68" s="122">
        <f t="shared" si="5"/>
        <v>0</v>
      </c>
      <c r="P68" s="168" t="str">
        <f t="shared" si="6"/>
        <v>Factor de Emisión</v>
      </c>
      <c r="Q68" s="168">
        <f t="shared" si="7"/>
        <v>0</v>
      </c>
      <c r="R68" s="154">
        <f t="shared" si="8"/>
        <v>0</v>
      </c>
      <c r="S68" s="122">
        <f>Q68+R68*Hoja1!$C$19</f>
        <v>0</v>
      </c>
      <c r="AE68" s="143">
        <f t="shared" si="0"/>
        <v>0</v>
      </c>
      <c r="AF68" s="149">
        <f t="shared" si="1"/>
        <v>0</v>
      </c>
      <c r="AG68" s="148">
        <f t="shared" si="2"/>
        <v>0</v>
      </c>
      <c r="AH68" s="148" t="str">
        <f t="shared" si="9"/>
        <v>Factor de Emisión</v>
      </c>
      <c r="AI68" s="143">
        <f t="shared" si="10"/>
        <v>0</v>
      </c>
      <c r="AJ68" s="143">
        <f t="shared" si="11"/>
        <v>0</v>
      </c>
      <c r="AK68" s="143">
        <f t="shared" si="12"/>
        <v>0</v>
      </c>
      <c r="AL68" s="149">
        <f t="shared" si="13"/>
        <v>0</v>
      </c>
      <c r="AM68" s="148">
        <f>IF(J68="",AL68*'Fraccion masica'!$AB$36,J68*AL68)</f>
        <v>0</v>
      </c>
      <c r="AN68" s="143">
        <f>IF(K68="",AL68*'Fraccion masica'!$AB$35,K68*AL68)</f>
        <v>0</v>
      </c>
      <c r="AO68" s="149">
        <f>IFERROR(AM68*Hoja1!$C$24/Hoja1!$C$25/Hoja1!$C$26*16.04/1000000,0)</f>
        <v>0</v>
      </c>
      <c r="AP68" s="148">
        <f>IFERROR(AN68*Hoja1!$C$24/Hoja1!$C$25/Hoja1!$C$26*44.01/1000000,0)</f>
        <v>0</v>
      </c>
    </row>
    <row r="69" spans="2:42" x14ac:dyDescent="0.75">
      <c r="B69" s="52"/>
      <c r="C69" s="52"/>
      <c r="D69" s="125"/>
      <c r="E69" s="125"/>
      <c r="F69" s="131"/>
      <c r="G69" s="92"/>
      <c r="H69" s="14"/>
      <c r="I69" s="19"/>
      <c r="J69" s="93"/>
      <c r="K69" s="93"/>
      <c r="L69" s="122" t="str">
        <f t="shared" si="3"/>
        <v/>
      </c>
      <c r="M69" s="122">
        <f t="shared" si="4"/>
        <v>0</v>
      </c>
      <c r="N69" s="122">
        <f t="shared" si="4"/>
        <v>0</v>
      </c>
      <c r="O69" s="122">
        <f t="shared" si="5"/>
        <v>0</v>
      </c>
      <c r="P69" s="168" t="str">
        <f t="shared" si="6"/>
        <v>Factor de Emisión</v>
      </c>
      <c r="Q69" s="168">
        <f t="shared" si="7"/>
        <v>0</v>
      </c>
      <c r="R69" s="154">
        <f t="shared" si="8"/>
        <v>0</v>
      </c>
      <c r="S69" s="122">
        <f>Q69+R69*Hoja1!$C$19</f>
        <v>0</v>
      </c>
      <c r="AE69" s="143">
        <f t="shared" si="0"/>
        <v>0</v>
      </c>
      <c r="AF69" s="149">
        <f t="shared" si="1"/>
        <v>0</v>
      </c>
      <c r="AG69" s="148">
        <f t="shared" si="2"/>
        <v>0</v>
      </c>
      <c r="AH69" s="148" t="str">
        <f t="shared" si="9"/>
        <v>Factor de Emisión</v>
      </c>
      <c r="AI69" s="143">
        <f t="shared" si="10"/>
        <v>0</v>
      </c>
      <c r="AJ69" s="143">
        <f t="shared" si="11"/>
        <v>0</v>
      </c>
      <c r="AK69" s="143">
        <f t="shared" si="12"/>
        <v>0</v>
      </c>
      <c r="AL69" s="149">
        <f t="shared" si="13"/>
        <v>0</v>
      </c>
      <c r="AM69" s="148">
        <f>IF(J69="",AL69*'Fraccion masica'!$AB$36,J69*AL69)</f>
        <v>0</v>
      </c>
      <c r="AN69" s="143">
        <f>IF(K69="",AL69*'Fraccion masica'!$AB$35,K69*AL69)</f>
        <v>0</v>
      </c>
      <c r="AO69" s="149">
        <f>IFERROR(AM69*Hoja1!$C$24/Hoja1!$C$25/Hoja1!$C$26*16.04/1000000,0)</f>
        <v>0</v>
      </c>
      <c r="AP69" s="148">
        <f>IFERROR(AN69*Hoja1!$C$24/Hoja1!$C$25/Hoja1!$C$26*44.01/1000000,0)</f>
        <v>0</v>
      </c>
    </row>
    <row r="70" spans="2:42" x14ac:dyDescent="0.75">
      <c r="B70" s="52"/>
      <c r="C70" s="52"/>
      <c r="D70" s="125"/>
      <c r="E70" s="125"/>
      <c r="F70" s="131"/>
      <c r="G70" s="92"/>
      <c r="H70" s="14"/>
      <c r="I70" s="19"/>
      <c r="J70" s="93"/>
      <c r="K70" s="93"/>
      <c r="L70" s="122" t="str">
        <f t="shared" si="3"/>
        <v/>
      </c>
      <c r="M70" s="122">
        <f t="shared" si="4"/>
        <v>0</v>
      </c>
      <c r="N70" s="122">
        <f t="shared" si="4"/>
        <v>0</v>
      </c>
      <c r="O70" s="122">
        <f t="shared" si="5"/>
        <v>0</v>
      </c>
      <c r="P70" s="168" t="str">
        <f t="shared" si="6"/>
        <v>Factor de Emisión</v>
      </c>
      <c r="Q70" s="168">
        <f t="shared" si="7"/>
        <v>0</v>
      </c>
      <c r="R70" s="154">
        <f t="shared" si="8"/>
        <v>0</v>
      </c>
      <c r="S70" s="122">
        <f>Q70+R70*Hoja1!$C$19</f>
        <v>0</v>
      </c>
      <c r="AE70" s="143">
        <f t="shared" si="0"/>
        <v>0</v>
      </c>
      <c r="AF70" s="149">
        <f t="shared" si="1"/>
        <v>0</v>
      </c>
      <c r="AG70" s="148">
        <f t="shared" si="2"/>
        <v>0</v>
      </c>
      <c r="AH70" s="148" t="str">
        <f t="shared" si="9"/>
        <v>Factor de Emisión</v>
      </c>
      <c r="AI70" s="143">
        <f t="shared" si="10"/>
        <v>0</v>
      </c>
      <c r="AJ70" s="143">
        <f t="shared" si="11"/>
        <v>0</v>
      </c>
      <c r="AK70" s="143">
        <f t="shared" si="12"/>
        <v>0</v>
      </c>
      <c r="AL70" s="149">
        <f t="shared" si="13"/>
        <v>0</v>
      </c>
      <c r="AM70" s="148">
        <f>IF(J70="",AL70*'Fraccion masica'!$AB$36,J70*AL70)</f>
        <v>0</v>
      </c>
      <c r="AN70" s="143">
        <f>IF(K70="",AL70*'Fraccion masica'!$AB$35,K70*AL70)</f>
        <v>0</v>
      </c>
      <c r="AO70" s="149">
        <f>IFERROR(AM70*Hoja1!$C$24/Hoja1!$C$25/Hoja1!$C$26*16.04/1000000,0)</f>
        <v>0</v>
      </c>
      <c r="AP70" s="148">
        <f>IFERROR(AN70*Hoja1!$C$24/Hoja1!$C$25/Hoja1!$C$26*44.01/1000000,0)</f>
        <v>0</v>
      </c>
    </row>
    <row r="71" spans="2:42" x14ac:dyDescent="0.75">
      <c r="B71" s="52"/>
      <c r="C71" s="52"/>
      <c r="D71" s="125"/>
      <c r="E71" s="125"/>
      <c r="F71" s="131"/>
      <c r="G71" s="92"/>
      <c r="H71" s="14"/>
      <c r="I71" s="19"/>
      <c r="J71" s="93"/>
      <c r="K71" s="93"/>
      <c r="L71" s="122" t="str">
        <f t="shared" si="3"/>
        <v/>
      </c>
      <c r="M71" s="122">
        <f t="shared" si="4"/>
        <v>0</v>
      </c>
      <c r="N71" s="122">
        <f t="shared" si="4"/>
        <v>0</v>
      </c>
      <c r="O71" s="122">
        <f t="shared" si="5"/>
        <v>0</v>
      </c>
      <c r="P71" s="168" t="str">
        <f t="shared" si="6"/>
        <v>Factor de Emisión</v>
      </c>
      <c r="Q71" s="168">
        <f t="shared" si="7"/>
        <v>0</v>
      </c>
      <c r="R71" s="154">
        <f t="shared" si="8"/>
        <v>0</v>
      </c>
      <c r="S71" s="122">
        <f>Q71+R71*Hoja1!$C$19</f>
        <v>0</v>
      </c>
      <c r="AE71" s="143">
        <f t="shared" si="0"/>
        <v>0</v>
      </c>
      <c r="AF71" s="149">
        <f t="shared" si="1"/>
        <v>0</v>
      </c>
      <c r="AG71" s="148">
        <f t="shared" si="2"/>
        <v>0</v>
      </c>
      <c r="AH71" s="148" t="str">
        <f t="shared" si="9"/>
        <v>Factor de Emisión</v>
      </c>
      <c r="AI71" s="143">
        <f t="shared" si="10"/>
        <v>0</v>
      </c>
      <c r="AJ71" s="143">
        <f t="shared" si="11"/>
        <v>0</v>
      </c>
      <c r="AK71" s="143">
        <f t="shared" si="12"/>
        <v>0</v>
      </c>
      <c r="AL71" s="149">
        <f t="shared" si="13"/>
        <v>0</v>
      </c>
      <c r="AM71" s="148">
        <f>IF(J71="",AL71*'Fraccion masica'!$AB$36,J71*AL71)</f>
        <v>0</v>
      </c>
      <c r="AN71" s="143">
        <f>IF(K71="",AL71*'Fraccion masica'!$AB$35,K71*AL71)</f>
        <v>0</v>
      </c>
      <c r="AO71" s="149">
        <f>IFERROR(AM71*Hoja1!$C$24/Hoja1!$C$25/Hoja1!$C$26*16.04/1000000,0)</f>
        <v>0</v>
      </c>
      <c r="AP71" s="148">
        <f>IFERROR(AN71*Hoja1!$C$24/Hoja1!$C$25/Hoja1!$C$26*44.01/1000000,0)</f>
        <v>0</v>
      </c>
    </row>
    <row r="72" spans="2:42" x14ac:dyDescent="0.75">
      <c r="B72" s="52"/>
      <c r="C72" s="52"/>
      <c r="D72" s="125"/>
      <c r="E72" s="125"/>
      <c r="F72" s="131"/>
      <c r="G72" s="92"/>
      <c r="H72" s="14"/>
      <c r="I72" s="19"/>
      <c r="J72" s="93"/>
      <c r="K72" s="93"/>
      <c r="L72" s="122" t="str">
        <f t="shared" si="3"/>
        <v/>
      </c>
      <c r="M72" s="122">
        <f t="shared" si="4"/>
        <v>0</v>
      </c>
      <c r="N72" s="122">
        <f t="shared" si="4"/>
        <v>0</v>
      </c>
      <c r="O72" s="122">
        <f t="shared" si="5"/>
        <v>0</v>
      </c>
      <c r="P72" s="168" t="str">
        <f t="shared" si="6"/>
        <v>Factor de Emisión</v>
      </c>
      <c r="Q72" s="168">
        <f t="shared" si="7"/>
        <v>0</v>
      </c>
      <c r="R72" s="154">
        <f t="shared" si="8"/>
        <v>0</v>
      </c>
      <c r="S72" s="122">
        <f>Q72+R72*Hoja1!$C$19</f>
        <v>0</v>
      </c>
      <c r="AE72" s="143">
        <f t="shared" si="0"/>
        <v>0</v>
      </c>
      <c r="AF72" s="149">
        <f t="shared" si="1"/>
        <v>0</v>
      </c>
      <c r="AG72" s="148">
        <f t="shared" si="2"/>
        <v>0</v>
      </c>
      <c r="AH72" s="148" t="str">
        <f t="shared" si="9"/>
        <v>Factor de Emisión</v>
      </c>
      <c r="AI72" s="143">
        <f t="shared" si="10"/>
        <v>0</v>
      </c>
      <c r="AJ72" s="143">
        <f t="shared" si="11"/>
        <v>0</v>
      </c>
      <c r="AK72" s="143">
        <f t="shared" si="12"/>
        <v>0</v>
      </c>
      <c r="AL72" s="149">
        <f t="shared" si="13"/>
        <v>0</v>
      </c>
      <c r="AM72" s="148">
        <f>IF(J72="",AL72*'Fraccion masica'!$AB$36,J72*AL72)</f>
        <v>0</v>
      </c>
      <c r="AN72" s="143">
        <f>IF(K72="",AL72*'Fraccion masica'!$AB$35,K72*AL72)</f>
        <v>0</v>
      </c>
      <c r="AO72" s="149">
        <f>IFERROR(AM72*Hoja1!$C$24/Hoja1!$C$25/Hoja1!$C$26*16.04/1000000,0)</f>
        <v>0</v>
      </c>
      <c r="AP72" s="148">
        <f>IFERROR(AN72*Hoja1!$C$24/Hoja1!$C$25/Hoja1!$C$26*44.01/1000000,0)</f>
        <v>0</v>
      </c>
    </row>
    <row r="73" spans="2:42" x14ac:dyDescent="0.75">
      <c r="B73" s="52"/>
      <c r="C73" s="52"/>
      <c r="D73" s="125"/>
      <c r="E73" s="125"/>
      <c r="F73" s="131"/>
      <c r="G73" s="92"/>
      <c r="H73" s="14"/>
      <c r="I73" s="19"/>
      <c r="J73" s="93"/>
      <c r="K73" s="93"/>
      <c r="L73" s="122" t="str">
        <f t="shared" si="3"/>
        <v/>
      </c>
      <c r="M73" s="122">
        <f t="shared" si="4"/>
        <v>0</v>
      </c>
      <c r="N73" s="122">
        <f t="shared" si="4"/>
        <v>0</v>
      </c>
      <c r="O73" s="122">
        <f t="shared" si="5"/>
        <v>0</v>
      </c>
      <c r="P73" s="168" t="str">
        <f t="shared" si="6"/>
        <v>Factor de Emisión</v>
      </c>
      <c r="Q73" s="168">
        <f t="shared" si="7"/>
        <v>0</v>
      </c>
      <c r="R73" s="154">
        <f t="shared" si="8"/>
        <v>0</v>
      </c>
      <c r="S73" s="122">
        <f>Q73+R73*Hoja1!$C$19</f>
        <v>0</v>
      </c>
      <c r="AE73" s="143">
        <f t="shared" si="0"/>
        <v>0</v>
      </c>
      <c r="AF73" s="149">
        <f t="shared" si="1"/>
        <v>0</v>
      </c>
      <c r="AG73" s="148">
        <f t="shared" si="2"/>
        <v>0</v>
      </c>
      <c r="AH73" s="148" t="str">
        <f t="shared" si="9"/>
        <v>Factor de Emisión</v>
      </c>
      <c r="AI73" s="143">
        <f t="shared" si="10"/>
        <v>0</v>
      </c>
      <c r="AJ73" s="143">
        <f t="shared" si="11"/>
        <v>0</v>
      </c>
      <c r="AK73" s="143">
        <f t="shared" si="12"/>
        <v>0</v>
      </c>
      <c r="AL73" s="149">
        <f t="shared" si="13"/>
        <v>0</v>
      </c>
      <c r="AM73" s="148">
        <f>IF(J73="",AL73*'Fraccion masica'!$AB$36,J73*AL73)</f>
        <v>0</v>
      </c>
      <c r="AN73" s="143">
        <f>IF(K73="",AL73*'Fraccion masica'!$AB$35,K73*AL73)</f>
        <v>0</v>
      </c>
      <c r="AO73" s="149">
        <f>IFERROR(AM73*Hoja1!$C$24/Hoja1!$C$25/Hoja1!$C$26*16.04/1000000,0)</f>
        <v>0</v>
      </c>
      <c r="AP73" s="148">
        <f>IFERROR(AN73*Hoja1!$C$24/Hoja1!$C$25/Hoja1!$C$26*44.01/1000000,0)</f>
        <v>0</v>
      </c>
    </row>
    <row r="74" spans="2:42" x14ac:dyDescent="0.75">
      <c r="B74" s="52"/>
      <c r="C74" s="52"/>
      <c r="D74" s="125"/>
      <c r="E74" s="125"/>
      <c r="F74" s="131"/>
      <c r="G74" s="92"/>
      <c r="H74" s="14"/>
      <c r="I74" s="19"/>
      <c r="J74" s="93"/>
      <c r="K74" s="93"/>
      <c r="L74" s="122" t="str">
        <f t="shared" si="3"/>
        <v/>
      </c>
      <c r="M74" s="122">
        <f t="shared" si="4"/>
        <v>0</v>
      </c>
      <c r="N74" s="122">
        <f t="shared" si="4"/>
        <v>0</v>
      </c>
      <c r="O74" s="122">
        <f t="shared" si="5"/>
        <v>0</v>
      </c>
      <c r="P74" s="168" t="str">
        <f t="shared" si="6"/>
        <v>Factor de Emisión</v>
      </c>
      <c r="Q74" s="168">
        <f t="shared" si="7"/>
        <v>0</v>
      </c>
      <c r="R74" s="154">
        <f t="shared" si="8"/>
        <v>0</v>
      </c>
      <c r="S74" s="122">
        <f>Q74+R74*Hoja1!$C$19</f>
        <v>0</v>
      </c>
      <c r="AE74" s="143">
        <f t="shared" si="0"/>
        <v>0</v>
      </c>
      <c r="AF74" s="149">
        <f t="shared" si="1"/>
        <v>0</v>
      </c>
      <c r="AG74" s="148">
        <f t="shared" si="2"/>
        <v>0</v>
      </c>
      <c r="AH74" s="148" t="str">
        <f t="shared" si="9"/>
        <v>Factor de Emisión</v>
      </c>
      <c r="AI74" s="143">
        <f t="shared" si="10"/>
        <v>0</v>
      </c>
      <c r="AJ74" s="143">
        <f t="shared" si="11"/>
        <v>0</v>
      </c>
      <c r="AK74" s="143">
        <f t="shared" si="12"/>
        <v>0</v>
      </c>
      <c r="AL74" s="149">
        <f t="shared" si="13"/>
        <v>0</v>
      </c>
      <c r="AM74" s="148">
        <f>IF(J74="",AL74*'Fraccion masica'!$AB$36,J74*AL74)</f>
        <v>0</v>
      </c>
      <c r="AN74" s="143">
        <f>IF(K74="",AL74*'Fraccion masica'!$AB$35,K74*AL74)</f>
        <v>0</v>
      </c>
      <c r="AO74" s="149">
        <f>IFERROR(AM74*Hoja1!$C$24/Hoja1!$C$25/Hoja1!$C$26*16.04/1000000,0)</f>
        <v>0</v>
      </c>
      <c r="AP74" s="148">
        <f>IFERROR(AN74*Hoja1!$C$24/Hoja1!$C$25/Hoja1!$C$26*44.01/1000000,0)</f>
        <v>0</v>
      </c>
    </row>
    <row r="75" spans="2:42" x14ac:dyDescent="0.75">
      <c r="B75" s="52"/>
      <c r="C75" s="52"/>
      <c r="D75" s="125"/>
      <c r="E75" s="125"/>
      <c r="F75" s="131"/>
      <c r="G75" s="92"/>
      <c r="H75" s="14"/>
      <c r="I75" s="19"/>
      <c r="J75" s="93"/>
      <c r="K75" s="93"/>
      <c r="L75" s="122" t="str">
        <f t="shared" si="3"/>
        <v/>
      </c>
      <c r="M75" s="122">
        <f t="shared" si="4"/>
        <v>0</v>
      </c>
      <c r="N75" s="122">
        <f t="shared" si="4"/>
        <v>0</v>
      </c>
      <c r="O75" s="122">
        <f t="shared" si="5"/>
        <v>0</v>
      </c>
      <c r="P75" s="168" t="str">
        <f t="shared" si="6"/>
        <v>Factor de Emisión</v>
      </c>
      <c r="Q75" s="168">
        <f t="shared" si="7"/>
        <v>0</v>
      </c>
      <c r="R75" s="154">
        <f t="shared" si="8"/>
        <v>0</v>
      </c>
      <c r="S75" s="122">
        <f>Q75+R75*Hoja1!$C$19</f>
        <v>0</v>
      </c>
      <c r="AE75" s="143">
        <f t="shared" si="0"/>
        <v>0</v>
      </c>
      <c r="AF75" s="149">
        <f t="shared" si="1"/>
        <v>0</v>
      </c>
      <c r="AG75" s="148">
        <f t="shared" si="2"/>
        <v>0</v>
      </c>
      <c r="AH75" s="148" t="str">
        <f t="shared" si="9"/>
        <v>Factor de Emisión</v>
      </c>
      <c r="AI75" s="143">
        <f t="shared" si="10"/>
        <v>0</v>
      </c>
      <c r="AJ75" s="143">
        <f t="shared" si="11"/>
        <v>0</v>
      </c>
      <c r="AK75" s="143">
        <f t="shared" si="12"/>
        <v>0</v>
      </c>
      <c r="AL75" s="149">
        <f t="shared" si="13"/>
        <v>0</v>
      </c>
      <c r="AM75" s="148">
        <f>IF(J75="",AL75*'Fraccion masica'!$AB$36,J75*AL75)</f>
        <v>0</v>
      </c>
      <c r="AN75" s="143">
        <f>IF(K75="",AL75*'Fraccion masica'!$AB$35,K75*AL75)</f>
        <v>0</v>
      </c>
      <c r="AO75" s="149">
        <f>IFERROR(AM75*Hoja1!$C$24/Hoja1!$C$25/Hoja1!$C$26*16.04/1000000,0)</f>
        <v>0</v>
      </c>
      <c r="AP75" s="148">
        <f>IFERROR(AN75*Hoja1!$C$24/Hoja1!$C$25/Hoja1!$C$26*44.01/1000000,0)</f>
        <v>0</v>
      </c>
    </row>
    <row r="76" spans="2:42" x14ac:dyDescent="0.75">
      <c r="B76" s="52"/>
      <c r="C76" s="52"/>
      <c r="D76" s="125"/>
      <c r="E76" s="125"/>
      <c r="F76" s="131"/>
      <c r="G76" s="92"/>
      <c r="H76" s="14"/>
      <c r="I76" s="19"/>
      <c r="J76" s="93"/>
      <c r="K76" s="93"/>
      <c r="L76" s="122" t="str">
        <f t="shared" si="3"/>
        <v/>
      </c>
      <c r="M76" s="122">
        <f t="shared" si="4"/>
        <v>0</v>
      </c>
      <c r="N76" s="122">
        <f t="shared" si="4"/>
        <v>0</v>
      </c>
      <c r="O76" s="122">
        <f t="shared" si="5"/>
        <v>0</v>
      </c>
      <c r="P76" s="168" t="str">
        <f t="shared" si="6"/>
        <v>Factor de Emisión</v>
      </c>
      <c r="Q76" s="168">
        <f t="shared" si="7"/>
        <v>0</v>
      </c>
      <c r="R76" s="154">
        <f t="shared" si="8"/>
        <v>0</v>
      </c>
      <c r="S76" s="122">
        <f>Q76+R76*Hoja1!$C$19</f>
        <v>0</v>
      </c>
      <c r="AE76" s="143">
        <f t="shared" si="0"/>
        <v>0</v>
      </c>
      <c r="AF76" s="149">
        <f t="shared" si="1"/>
        <v>0</v>
      </c>
      <c r="AG76" s="148">
        <f t="shared" si="2"/>
        <v>0</v>
      </c>
      <c r="AH76" s="148" t="str">
        <f t="shared" si="9"/>
        <v>Factor de Emisión</v>
      </c>
      <c r="AI76" s="143">
        <f t="shared" si="10"/>
        <v>0</v>
      </c>
      <c r="AJ76" s="143">
        <f t="shared" si="11"/>
        <v>0</v>
      </c>
      <c r="AK76" s="143">
        <f t="shared" si="12"/>
        <v>0</v>
      </c>
      <c r="AL76" s="149">
        <f t="shared" si="13"/>
        <v>0</v>
      </c>
      <c r="AM76" s="148">
        <f>IF(J76="",AL76*'Fraccion masica'!$AB$36,J76*AL76)</f>
        <v>0</v>
      </c>
      <c r="AN76" s="143">
        <f>IF(K76="",AL76*'Fraccion masica'!$AB$35,K76*AL76)</f>
        <v>0</v>
      </c>
      <c r="AO76" s="149">
        <f>IFERROR(AM76*Hoja1!$C$24/Hoja1!$C$25/Hoja1!$C$26*16.04/1000000,0)</f>
        <v>0</v>
      </c>
      <c r="AP76" s="148">
        <f>IFERROR(AN76*Hoja1!$C$24/Hoja1!$C$25/Hoja1!$C$26*44.01/1000000,0)</f>
        <v>0</v>
      </c>
    </row>
    <row r="77" spans="2:42" x14ac:dyDescent="0.75">
      <c r="B77" s="52"/>
      <c r="C77" s="52"/>
      <c r="D77" s="125"/>
      <c r="E77" s="125"/>
      <c r="F77" s="131"/>
      <c r="G77" s="92"/>
      <c r="H77" s="14"/>
      <c r="I77" s="19"/>
      <c r="J77" s="93"/>
      <c r="K77" s="93"/>
      <c r="L77" s="122" t="str">
        <f t="shared" si="3"/>
        <v/>
      </c>
      <c r="M77" s="122">
        <f t="shared" si="4"/>
        <v>0</v>
      </c>
      <c r="N77" s="122">
        <f t="shared" si="4"/>
        <v>0</v>
      </c>
      <c r="O77" s="122">
        <f t="shared" si="5"/>
        <v>0</v>
      </c>
      <c r="P77" s="168" t="str">
        <f t="shared" si="6"/>
        <v>Factor de Emisión</v>
      </c>
      <c r="Q77" s="168">
        <f t="shared" si="7"/>
        <v>0</v>
      </c>
      <c r="R77" s="154">
        <f t="shared" si="8"/>
        <v>0</v>
      </c>
      <c r="S77" s="122">
        <f>Q77+R77*Hoja1!$C$19</f>
        <v>0</v>
      </c>
      <c r="AE77" s="143">
        <f t="shared" si="0"/>
        <v>0</v>
      </c>
      <c r="AF77" s="149">
        <f t="shared" si="1"/>
        <v>0</v>
      </c>
      <c r="AG77" s="148">
        <f t="shared" si="2"/>
        <v>0</v>
      </c>
      <c r="AH77" s="148" t="str">
        <f t="shared" si="9"/>
        <v>Factor de Emisión</v>
      </c>
      <c r="AI77" s="143">
        <f t="shared" si="10"/>
        <v>0</v>
      </c>
      <c r="AJ77" s="143">
        <f t="shared" si="11"/>
        <v>0</v>
      </c>
      <c r="AK77" s="143">
        <f t="shared" si="12"/>
        <v>0</v>
      </c>
      <c r="AL77" s="149">
        <f t="shared" si="13"/>
        <v>0</v>
      </c>
      <c r="AM77" s="148">
        <f>IF(J77="",AL77*'Fraccion masica'!$AB$36,J77*AL77)</f>
        <v>0</v>
      </c>
      <c r="AN77" s="143">
        <f>IF(K77="",AL77*'Fraccion masica'!$AB$35,K77*AL77)</f>
        <v>0</v>
      </c>
      <c r="AO77" s="149">
        <f>IFERROR(AM77*Hoja1!$C$24/Hoja1!$C$25/Hoja1!$C$26*16.04/1000000,0)</f>
        <v>0</v>
      </c>
      <c r="AP77" s="148">
        <f>IFERROR(AN77*Hoja1!$C$24/Hoja1!$C$25/Hoja1!$C$26*44.01/1000000,0)</f>
        <v>0</v>
      </c>
    </row>
    <row r="78" spans="2:42" x14ac:dyDescent="0.75">
      <c r="B78" s="52"/>
      <c r="C78" s="52"/>
      <c r="D78" s="125"/>
      <c r="E78" s="125"/>
      <c r="F78" s="131"/>
      <c r="G78" s="92"/>
      <c r="H78" s="14"/>
      <c r="I78" s="19"/>
      <c r="J78" s="93"/>
      <c r="K78" s="93"/>
      <c r="L78" s="122" t="str">
        <f t="shared" si="3"/>
        <v/>
      </c>
      <c r="M78" s="122">
        <f t="shared" si="4"/>
        <v>0</v>
      </c>
      <c r="N78" s="122">
        <f t="shared" si="4"/>
        <v>0</v>
      </c>
      <c r="O78" s="122">
        <f t="shared" si="5"/>
        <v>0</v>
      </c>
      <c r="P78" s="168" t="str">
        <f t="shared" si="6"/>
        <v>Factor de Emisión</v>
      </c>
      <c r="Q78" s="168">
        <f t="shared" si="7"/>
        <v>0</v>
      </c>
      <c r="R78" s="154">
        <f t="shared" si="8"/>
        <v>0</v>
      </c>
      <c r="S78" s="122">
        <f>Q78+R78*Hoja1!$C$19</f>
        <v>0</v>
      </c>
      <c r="AE78" s="143">
        <f t="shared" si="0"/>
        <v>0</v>
      </c>
      <c r="AF78" s="149">
        <f t="shared" si="1"/>
        <v>0</v>
      </c>
      <c r="AG78" s="148">
        <f t="shared" si="2"/>
        <v>0</v>
      </c>
      <c r="AH78" s="148" t="str">
        <f t="shared" si="9"/>
        <v>Factor de Emisión</v>
      </c>
      <c r="AI78" s="143">
        <f t="shared" si="10"/>
        <v>0</v>
      </c>
      <c r="AJ78" s="143">
        <f t="shared" si="11"/>
        <v>0</v>
      </c>
      <c r="AK78" s="143">
        <f t="shared" si="12"/>
        <v>0</v>
      </c>
      <c r="AL78" s="149">
        <f t="shared" si="13"/>
        <v>0</v>
      </c>
      <c r="AM78" s="148">
        <f>IF(J78="",AL78*'Fraccion masica'!$AB$36,J78*AL78)</f>
        <v>0</v>
      </c>
      <c r="AN78" s="143">
        <f>IF(K78="",AL78*'Fraccion masica'!$AB$35,K78*AL78)</f>
        <v>0</v>
      </c>
      <c r="AO78" s="149">
        <f>IFERROR(AM78*Hoja1!$C$24/Hoja1!$C$25/Hoja1!$C$26*16.04/1000000,0)</f>
        <v>0</v>
      </c>
      <c r="AP78" s="148">
        <f>IFERROR(AN78*Hoja1!$C$24/Hoja1!$C$25/Hoja1!$C$26*44.01/1000000,0)</f>
        <v>0</v>
      </c>
    </row>
    <row r="79" spans="2:42" x14ac:dyDescent="0.75">
      <c r="B79" s="52"/>
      <c r="C79" s="52"/>
      <c r="D79" s="125"/>
      <c r="E79" s="125"/>
      <c r="F79" s="131"/>
      <c r="G79" s="92"/>
      <c r="H79" s="14"/>
      <c r="I79" s="19"/>
      <c r="J79" s="93"/>
      <c r="K79" s="93"/>
      <c r="L79" s="122" t="str">
        <f t="shared" si="3"/>
        <v/>
      </c>
      <c r="M79" s="122">
        <f t="shared" si="4"/>
        <v>0</v>
      </c>
      <c r="N79" s="122">
        <f t="shared" si="4"/>
        <v>0</v>
      </c>
      <c r="O79" s="122">
        <f t="shared" si="5"/>
        <v>0</v>
      </c>
      <c r="P79" s="168" t="str">
        <f t="shared" si="6"/>
        <v>Factor de Emisión</v>
      </c>
      <c r="Q79" s="168">
        <f t="shared" si="7"/>
        <v>0</v>
      </c>
      <c r="R79" s="154">
        <f t="shared" si="8"/>
        <v>0</v>
      </c>
      <c r="S79" s="122">
        <f>Q79+R79*Hoja1!$C$19</f>
        <v>0</v>
      </c>
      <c r="AE79" s="143">
        <f t="shared" si="0"/>
        <v>0</v>
      </c>
      <c r="AF79" s="149">
        <f t="shared" si="1"/>
        <v>0</v>
      </c>
      <c r="AG79" s="148">
        <f t="shared" si="2"/>
        <v>0</v>
      </c>
      <c r="AH79" s="148" t="str">
        <f t="shared" si="9"/>
        <v>Factor de Emisión</v>
      </c>
      <c r="AI79" s="143">
        <f t="shared" si="10"/>
        <v>0</v>
      </c>
      <c r="AJ79" s="143">
        <f t="shared" si="11"/>
        <v>0</v>
      </c>
      <c r="AK79" s="143">
        <f t="shared" si="12"/>
        <v>0</v>
      </c>
      <c r="AL79" s="149">
        <f t="shared" si="13"/>
        <v>0</v>
      </c>
      <c r="AM79" s="148">
        <f>IF(J79="",AL79*'Fraccion masica'!$AB$36,J79*AL79)</f>
        <v>0</v>
      </c>
      <c r="AN79" s="143">
        <f>IF(K79="",AL79*'Fraccion masica'!$AB$35,K79*AL79)</f>
        <v>0</v>
      </c>
      <c r="AO79" s="149">
        <f>IFERROR(AM79*Hoja1!$C$24/Hoja1!$C$25/Hoja1!$C$26*16.04/1000000,0)</f>
        <v>0</v>
      </c>
      <c r="AP79" s="148">
        <f>IFERROR(AN79*Hoja1!$C$24/Hoja1!$C$25/Hoja1!$C$26*44.01/1000000,0)</f>
        <v>0</v>
      </c>
    </row>
    <row r="80" spans="2:42" x14ac:dyDescent="0.75">
      <c r="B80" s="52"/>
      <c r="C80" s="52"/>
      <c r="D80" s="125"/>
      <c r="E80" s="125"/>
      <c r="F80" s="131"/>
      <c r="G80" s="92"/>
      <c r="H80" s="14"/>
      <c r="I80" s="19"/>
      <c r="J80" s="93"/>
      <c r="K80" s="93"/>
      <c r="L80" s="122" t="str">
        <f t="shared" si="3"/>
        <v/>
      </c>
      <c r="M80" s="122">
        <f t="shared" si="4"/>
        <v>0</v>
      </c>
      <c r="N80" s="122">
        <f t="shared" si="4"/>
        <v>0</v>
      </c>
      <c r="O80" s="122">
        <f t="shared" si="5"/>
        <v>0</v>
      </c>
      <c r="P80" s="168" t="str">
        <f t="shared" si="6"/>
        <v>Factor de Emisión</v>
      </c>
      <c r="Q80" s="168">
        <f t="shared" si="7"/>
        <v>0</v>
      </c>
      <c r="R80" s="154">
        <f t="shared" si="8"/>
        <v>0</v>
      </c>
      <c r="S80" s="122">
        <f>Q80+R80*Hoja1!$C$19</f>
        <v>0</v>
      </c>
      <c r="AE80" s="143">
        <f t="shared" si="0"/>
        <v>0</v>
      </c>
      <c r="AF80" s="149">
        <f t="shared" si="1"/>
        <v>0</v>
      </c>
      <c r="AG80" s="148">
        <f t="shared" si="2"/>
        <v>0</v>
      </c>
      <c r="AH80" s="148" t="str">
        <f t="shared" si="9"/>
        <v>Factor de Emisión</v>
      </c>
      <c r="AI80" s="143">
        <f t="shared" si="10"/>
        <v>0</v>
      </c>
      <c r="AJ80" s="143">
        <f t="shared" si="11"/>
        <v>0</v>
      </c>
      <c r="AK80" s="143">
        <f t="shared" si="12"/>
        <v>0</v>
      </c>
      <c r="AL80" s="149">
        <f t="shared" si="13"/>
        <v>0</v>
      </c>
      <c r="AM80" s="148">
        <f>IF(J80="",AL80*'Fraccion masica'!$AB$36,J80*AL80)</f>
        <v>0</v>
      </c>
      <c r="AN80" s="143">
        <f>IF(K80="",AL80*'Fraccion masica'!$AB$35,K80*AL80)</f>
        <v>0</v>
      </c>
      <c r="AO80" s="149">
        <f>IFERROR(AM80*Hoja1!$C$24/Hoja1!$C$25/Hoja1!$C$26*16.04/1000000,0)</f>
        <v>0</v>
      </c>
      <c r="AP80" s="148">
        <f>IFERROR(AN80*Hoja1!$C$24/Hoja1!$C$25/Hoja1!$C$26*44.01/1000000,0)</f>
        <v>0</v>
      </c>
    </row>
    <row r="81" spans="2:42" x14ac:dyDescent="0.75">
      <c r="B81" s="52"/>
      <c r="C81" s="52"/>
      <c r="D81" s="125"/>
      <c r="E81" s="125"/>
      <c r="F81" s="131"/>
      <c r="G81" s="92"/>
      <c r="H81" s="14"/>
      <c r="I81" s="19"/>
      <c r="J81" s="93"/>
      <c r="K81" s="93"/>
      <c r="L81" s="122" t="str">
        <f t="shared" si="3"/>
        <v/>
      </c>
      <c r="M81" s="122">
        <f t="shared" si="4"/>
        <v>0</v>
      </c>
      <c r="N81" s="122">
        <f t="shared" si="4"/>
        <v>0</v>
      </c>
      <c r="O81" s="122">
        <f t="shared" si="5"/>
        <v>0</v>
      </c>
      <c r="P81" s="168" t="str">
        <f t="shared" si="6"/>
        <v>Factor de Emisión</v>
      </c>
      <c r="Q81" s="168">
        <f t="shared" si="7"/>
        <v>0</v>
      </c>
      <c r="R81" s="154">
        <f t="shared" si="8"/>
        <v>0</v>
      </c>
      <c r="S81" s="122">
        <f>Q81+R81*Hoja1!$C$19</f>
        <v>0</v>
      </c>
      <c r="AE81" s="143">
        <f t="shared" si="0"/>
        <v>0</v>
      </c>
      <c r="AF81" s="149">
        <f t="shared" si="1"/>
        <v>0</v>
      </c>
      <c r="AG81" s="148">
        <f t="shared" si="2"/>
        <v>0</v>
      </c>
      <c r="AH81" s="148" t="str">
        <f t="shared" si="9"/>
        <v>Factor de Emisión</v>
      </c>
      <c r="AI81" s="143">
        <f t="shared" si="10"/>
        <v>0</v>
      </c>
      <c r="AJ81" s="143">
        <f t="shared" si="11"/>
        <v>0</v>
      </c>
      <c r="AK81" s="143">
        <f t="shared" si="12"/>
        <v>0</v>
      </c>
      <c r="AL81" s="149">
        <f t="shared" si="13"/>
        <v>0</v>
      </c>
      <c r="AM81" s="148">
        <f>IF(J81="",AL81*'Fraccion masica'!$AB$36,J81*AL81)</f>
        <v>0</v>
      </c>
      <c r="AN81" s="143">
        <f>IF(K81="",AL81*'Fraccion masica'!$AB$35,K81*AL81)</f>
        <v>0</v>
      </c>
      <c r="AO81" s="149">
        <f>IFERROR(AM81*Hoja1!$C$24/Hoja1!$C$25/Hoja1!$C$26*16.04/1000000,0)</f>
        <v>0</v>
      </c>
      <c r="AP81" s="148">
        <f>IFERROR(AN81*Hoja1!$C$24/Hoja1!$C$25/Hoja1!$C$26*44.01/1000000,0)</f>
        <v>0</v>
      </c>
    </row>
    <row r="82" spans="2:42" x14ac:dyDescent="0.75">
      <c r="B82" s="52"/>
      <c r="C82" s="52"/>
      <c r="D82" s="125"/>
      <c r="E82" s="125"/>
      <c r="F82" s="131"/>
      <c r="G82" s="92"/>
      <c r="H82" s="14"/>
      <c r="I82" s="19"/>
      <c r="J82" s="93"/>
      <c r="K82" s="93"/>
      <c r="L82" s="122" t="str">
        <f t="shared" si="3"/>
        <v/>
      </c>
      <c r="M82" s="122">
        <f t="shared" si="4"/>
        <v>0</v>
      </c>
      <c r="N82" s="122">
        <f t="shared" si="4"/>
        <v>0</v>
      </c>
      <c r="O82" s="122">
        <f t="shared" si="5"/>
        <v>0</v>
      </c>
      <c r="P82" s="168" t="str">
        <f t="shared" si="6"/>
        <v>Factor de Emisión</v>
      </c>
      <c r="Q82" s="168">
        <f t="shared" si="7"/>
        <v>0</v>
      </c>
      <c r="R82" s="154">
        <f t="shared" si="8"/>
        <v>0</v>
      </c>
      <c r="S82" s="122">
        <f>Q82+R82*Hoja1!$C$19</f>
        <v>0</v>
      </c>
      <c r="AE82" s="143">
        <f t="shared" si="0"/>
        <v>0</v>
      </c>
      <c r="AF82" s="149">
        <f t="shared" si="1"/>
        <v>0</v>
      </c>
      <c r="AG82" s="148">
        <f t="shared" si="2"/>
        <v>0</v>
      </c>
      <c r="AH82" s="148" t="str">
        <f t="shared" si="9"/>
        <v>Factor de Emisión</v>
      </c>
      <c r="AI82" s="143">
        <f t="shared" si="10"/>
        <v>0</v>
      </c>
      <c r="AJ82" s="143">
        <f t="shared" si="11"/>
        <v>0</v>
      </c>
      <c r="AK82" s="143">
        <f t="shared" si="12"/>
        <v>0</v>
      </c>
      <c r="AL82" s="149">
        <f t="shared" si="13"/>
        <v>0</v>
      </c>
      <c r="AM82" s="148">
        <f>IF(J82="",AL82*'Fraccion masica'!$AB$36,J82*AL82)</f>
        <v>0</v>
      </c>
      <c r="AN82" s="143">
        <f>IF(K82="",AL82*'Fraccion masica'!$AB$35,K82*AL82)</f>
        <v>0</v>
      </c>
      <c r="AO82" s="149">
        <f>IFERROR(AM82*Hoja1!$C$24/Hoja1!$C$25/Hoja1!$C$26*16.04/1000000,0)</f>
        <v>0</v>
      </c>
      <c r="AP82" s="148">
        <f>IFERROR(AN82*Hoja1!$C$24/Hoja1!$C$25/Hoja1!$C$26*44.01/1000000,0)</f>
        <v>0</v>
      </c>
    </row>
    <row r="83" spans="2:42" x14ac:dyDescent="0.75">
      <c r="B83" s="52"/>
      <c r="C83" s="52"/>
      <c r="D83" s="125"/>
      <c r="E83" s="125"/>
      <c r="F83" s="131"/>
      <c r="G83" s="92"/>
      <c r="H83" s="14"/>
      <c r="I83" s="19"/>
      <c r="J83" s="93"/>
      <c r="K83" s="93"/>
      <c r="L83" s="122" t="str">
        <f t="shared" si="3"/>
        <v/>
      </c>
      <c r="M83" s="122">
        <f t="shared" si="4"/>
        <v>0</v>
      </c>
      <c r="N83" s="122">
        <f t="shared" si="4"/>
        <v>0</v>
      </c>
      <c r="O83" s="122">
        <f t="shared" si="5"/>
        <v>0</v>
      </c>
      <c r="P83" s="168" t="str">
        <f t="shared" si="6"/>
        <v>Factor de Emisión</v>
      </c>
      <c r="Q83" s="168">
        <f t="shared" si="7"/>
        <v>0</v>
      </c>
      <c r="R83" s="154">
        <f t="shared" si="8"/>
        <v>0</v>
      </c>
      <c r="S83" s="122">
        <f>Q83+R83*Hoja1!$C$19</f>
        <v>0</v>
      </c>
      <c r="AE83" s="143">
        <f t="shared" si="0"/>
        <v>0</v>
      </c>
      <c r="AF83" s="149">
        <f t="shared" si="1"/>
        <v>0</v>
      </c>
      <c r="AG83" s="148">
        <f t="shared" si="2"/>
        <v>0</v>
      </c>
      <c r="AH83" s="148" t="str">
        <f t="shared" si="9"/>
        <v>Factor de Emisión</v>
      </c>
      <c r="AI83" s="143">
        <f t="shared" si="10"/>
        <v>0</v>
      </c>
      <c r="AJ83" s="143">
        <f t="shared" si="11"/>
        <v>0</v>
      </c>
      <c r="AK83" s="143">
        <f t="shared" si="12"/>
        <v>0</v>
      </c>
      <c r="AL83" s="149">
        <f t="shared" si="13"/>
        <v>0</v>
      </c>
      <c r="AM83" s="148">
        <f>IF(J83="",AL83*'Fraccion masica'!$AB$36,J83*AL83)</f>
        <v>0</v>
      </c>
      <c r="AN83" s="143">
        <f>IF(K83="",AL83*'Fraccion masica'!$AB$35,K83*AL83)</f>
        <v>0</v>
      </c>
      <c r="AO83" s="149">
        <f>IFERROR(AM83*Hoja1!$C$24/Hoja1!$C$25/Hoja1!$C$26*16.04/1000000,0)</f>
        <v>0</v>
      </c>
      <c r="AP83" s="148">
        <f>IFERROR(AN83*Hoja1!$C$24/Hoja1!$C$25/Hoja1!$C$26*44.01/1000000,0)</f>
        <v>0</v>
      </c>
    </row>
    <row r="84" spans="2:42" x14ac:dyDescent="0.75">
      <c r="B84" s="52"/>
      <c r="C84" s="52"/>
      <c r="D84" s="125"/>
      <c r="E84" s="125"/>
      <c r="F84" s="131"/>
      <c r="G84" s="92"/>
      <c r="H84" s="14"/>
      <c r="I84" s="19"/>
      <c r="J84" s="93"/>
      <c r="K84" s="93"/>
      <c r="L84" s="122" t="str">
        <f t="shared" si="3"/>
        <v/>
      </c>
      <c r="M84" s="122">
        <f t="shared" si="4"/>
        <v>0</v>
      </c>
      <c r="N84" s="122">
        <f t="shared" si="4"/>
        <v>0</v>
      </c>
      <c r="O84" s="122">
        <f t="shared" si="5"/>
        <v>0</v>
      </c>
      <c r="P84" s="168" t="str">
        <f t="shared" si="6"/>
        <v>Factor de Emisión</v>
      </c>
      <c r="Q84" s="168">
        <f t="shared" si="7"/>
        <v>0</v>
      </c>
      <c r="R84" s="154">
        <f t="shared" si="8"/>
        <v>0</v>
      </c>
      <c r="S84" s="122">
        <f>Q84+R84*Hoja1!$C$19</f>
        <v>0</v>
      </c>
      <c r="AE84" s="143">
        <f t="shared" si="0"/>
        <v>0</v>
      </c>
      <c r="AF84" s="149">
        <f t="shared" si="1"/>
        <v>0</v>
      </c>
      <c r="AG84" s="148">
        <f t="shared" si="2"/>
        <v>0</v>
      </c>
      <c r="AH84" s="148" t="str">
        <f t="shared" si="9"/>
        <v>Factor de Emisión</v>
      </c>
      <c r="AI84" s="143">
        <f t="shared" si="10"/>
        <v>0</v>
      </c>
      <c r="AJ84" s="143">
        <f t="shared" si="11"/>
        <v>0</v>
      </c>
      <c r="AK84" s="143">
        <f t="shared" si="12"/>
        <v>0</v>
      </c>
      <c r="AL84" s="149">
        <f t="shared" si="13"/>
        <v>0</v>
      </c>
      <c r="AM84" s="148">
        <f>IF(J84="",AL84*'Fraccion masica'!$AB$36,J84*AL84)</f>
        <v>0</v>
      </c>
      <c r="AN84" s="143">
        <f>IF(K84="",AL84*'Fraccion masica'!$AB$35,K84*AL84)</f>
        <v>0</v>
      </c>
      <c r="AO84" s="149">
        <f>IFERROR(AM84*Hoja1!$C$24/Hoja1!$C$25/Hoja1!$C$26*16.04/1000000,0)</f>
        <v>0</v>
      </c>
      <c r="AP84" s="148">
        <f>IFERROR(AN84*Hoja1!$C$24/Hoja1!$C$25/Hoja1!$C$26*44.01/1000000,0)</f>
        <v>0</v>
      </c>
    </row>
    <row r="85" spans="2:42" x14ac:dyDescent="0.75">
      <c r="B85" s="52"/>
      <c r="C85" s="52"/>
      <c r="D85" s="125"/>
      <c r="E85" s="125"/>
      <c r="F85" s="131"/>
      <c r="G85" s="92"/>
      <c r="H85" s="14"/>
      <c r="I85" s="19"/>
      <c r="J85" s="93"/>
      <c r="K85" s="93"/>
      <c r="L85" s="122" t="str">
        <f t="shared" si="3"/>
        <v/>
      </c>
      <c r="M85" s="122">
        <f t="shared" si="4"/>
        <v>0</v>
      </c>
      <c r="N85" s="122">
        <f t="shared" si="4"/>
        <v>0</v>
      </c>
      <c r="O85" s="122">
        <f t="shared" si="5"/>
        <v>0</v>
      </c>
      <c r="P85" s="168" t="str">
        <f t="shared" si="6"/>
        <v>Factor de Emisión</v>
      </c>
      <c r="Q85" s="168">
        <f t="shared" si="7"/>
        <v>0</v>
      </c>
      <c r="R85" s="154">
        <f t="shared" si="8"/>
        <v>0</v>
      </c>
      <c r="S85" s="122">
        <f>Q85+R85*Hoja1!$C$19</f>
        <v>0</v>
      </c>
      <c r="AE85" s="143">
        <f t="shared" si="0"/>
        <v>0</v>
      </c>
      <c r="AF85" s="149">
        <f t="shared" si="1"/>
        <v>0</v>
      </c>
      <c r="AG85" s="148">
        <f t="shared" si="2"/>
        <v>0</v>
      </c>
      <c r="AH85" s="148" t="str">
        <f t="shared" si="9"/>
        <v>Factor de Emisión</v>
      </c>
      <c r="AI85" s="143">
        <f t="shared" si="10"/>
        <v>0</v>
      </c>
      <c r="AJ85" s="143">
        <f t="shared" si="11"/>
        <v>0</v>
      </c>
      <c r="AK85" s="143">
        <f t="shared" si="12"/>
        <v>0</v>
      </c>
      <c r="AL85" s="149">
        <f t="shared" si="13"/>
        <v>0</v>
      </c>
      <c r="AM85" s="148">
        <f>IF(J85="",AL85*'Fraccion masica'!$AB$36,J85*AL85)</f>
        <v>0</v>
      </c>
      <c r="AN85" s="143">
        <f>IF(K85="",AL85*'Fraccion masica'!$AB$35,K85*AL85)</f>
        <v>0</v>
      </c>
      <c r="AO85" s="149">
        <f>IFERROR(AM85*Hoja1!$C$24/Hoja1!$C$25/Hoja1!$C$26*16.04/1000000,0)</f>
        <v>0</v>
      </c>
      <c r="AP85" s="148">
        <f>IFERROR(AN85*Hoja1!$C$24/Hoja1!$C$25/Hoja1!$C$26*44.01/1000000,0)</f>
        <v>0</v>
      </c>
    </row>
    <row r="86" spans="2:42" x14ac:dyDescent="0.75">
      <c r="B86" s="52"/>
      <c r="C86" s="52"/>
      <c r="D86" s="125"/>
      <c r="E86" s="125"/>
      <c r="F86" s="131"/>
      <c r="G86" s="92"/>
      <c r="H86" s="14"/>
      <c r="I86" s="19"/>
      <c r="J86" s="93"/>
      <c r="K86" s="93"/>
      <c r="L86" s="122" t="str">
        <f t="shared" si="3"/>
        <v/>
      </c>
      <c r="M86" s="122">
        <f t="shared" si="4"/>
        <v>0</v>
      </c>
      <c r="N86" s="122">
        <f t="shared" si="4"/>
        <v>0</v>
      </c>
      <c r="O86" s="122">
        <f t="shared" si="5"/>
        <v>0</v>
      </c>
      <c r="P86" s="168" t="str">
        <f t="shared" si="6"/>
        <v>Factor de Emisión</v>
      </c>
      <c r="Q86" s="168">
        <f t="shared" si="7"/>
        <v>0</v>
      </c>
      <c r="R86" s="154">
        <f t="shared" si="8"/>
        <v>0</v>
      </c>
      <c r="S86" s="122">
        <f>Q86+R86*Hoja1!$C$19</f>
        <v>0</v>
      </c>
      <c r="AE86" s="143">
        <f t="shared" si="0"/>
        <v>0</v>
      </c>
      <c r="AF86" s="149">
        <f t="shared" si="1"/>
        <v>0</v>
      </c>
      <c r="AG86" s="148">
        <f t="shared" si="2"/>
        <v>0</v>
      </c>
      <c r="AH86" s="148" t="str">
        <f t="shared" si="9"/>
        <v>Factor de Emisión</v>
      </c>
      <c r="AI86" s="143">
        <f t="shared" si="10"/>
        <v>0</v>
      </c>
      <c r="AJ86" s="143">
        <f t="shared" si="11"/>
        <v>0</v>
      </c>
      <c r="AK86" s="143">
        <f t="shared" si="12"/>
        <v>0</v>
      </c>
      <c r="AL86" s="149">
        <f t="shared" si="13"/>
        <v>0</v>
      </c>
      <c r="AM86" s="148">
        <f>IF(J86="",AL86*'Fraccion masica'!$AB$36,J86*AL86)</f>
        <v>0</v>
      </c>
      <c r="AN86" s="143">
        <f>IF(K86="",AL86*'Fraccion masica'!$AB$35,K86*AL86)</f>
        <v>0</v>
      </c>
      <c r="AO86" s="149">
        <f>IFERROR(AM86*Hoja1!$C$24/Hoja1!$C$25/Hoja1!$C$26*16.04/1000000,0)</f>
        <v>0</v>
      </c>
      <c r="AP86" s="148">
        <f>IFERROR(AN86*Hoja1!$C$24/Hoja1!$C$25/Hoja1!$C$26*44.01/1000000,0)</f>
        <v>0</v>
      </c>
    </row>
    <row r="87" spans="2:42" x14ac:dyDescent="0.75">
      <c r="B87" s="52"/>
      <c r="C87" s="52"/>
      <c r="D87" s="125"/>
      <c r="E87" s="125"/>
      <c r="F87" s="131"/>
      <c r="G87" s="92"/>
      <c r="H87" s="14"/>
      <c r="I87" s="19"/>
      <c r="J87" s="93"/>
      <c r="K87" s="93"/>
      <c r="L87" s="122" t="str">
        <f t="shared" si="3"/>
        <v/>
      </c>
      <c r="M87" s="122">
        <f t="shared" si="4"/>
        <v>0</v>
      </c>
      <c r="N87" s="122">
        <f t="shared" si="4"/>
        <v>0</v>
      </c>
      <c r="O87" s="122">
        <f t="shared" si="5"/>
        <v>0</v>
      </c>
      <c r="P87" s="168" t="str">
        <f t="shared" si="6"/>
        <v>Factor de Emisión</v>
      </c>
      <c r="Q87" s="168">
        <f t="shared" si="7"/>
        <v>0</v>
      </c>
      <c r="R87" s="154">
        <f t="shared" si="8"/>
        <v>0</v>
      </c>
      <c r="S87" s="122">
        <f>Q87+R87*Hoja1!$C$19</f>
        <v>0</v>
      </c>
      <c r="AE87" s="143">
        <f t="shared" si="0"/>
        <v>0</v>
      </c>
      <c r="AF87" s="149">
        <f t="shared" si="1"/>
        <v>0</v>
      </c>
      <c r="AG87" s="148">
        <f t="shared" si="2"/>
        <v>0</v>
      </c>
      <c r="AH87" s="148" t="str">
        <f t="shared" si="9"/>
        <v>Factor de Emisión</v>
      </c>
      <c r="AI87" s="143">
        <f t="shared" si="10"/>
        <v>0</v>
      </c>
      <c r="AJ87" s="143">
        <f t="shared" si="11"/>
        <v>0</v>
      </c>
      <c r="AK87" s="143">
        <f t="shared" si="12"/>
        <v>0</v>
      </c>
      <c r="AL87" s="149">
        <f t="shared" si="13"/>
        <v>0</v>
      </c>
      <c r="AM87" s="148">
        <f>IF(J87="",AL87*'Fraccion masica'!$AB$36,J87*AL87)</f>
        <v>0</v>
      </c>
      <c r="AN87" s="143">
        <f>IF(K87="",AL87*'Fraccion masica'!$AB$35,K87*AL87)</f>
        <v>0</v>
      </c>
      <c r="AO87" s="149">
        <f>IFERROR(AM87*Hoja1!$C$24/Hoja1!$C$25/Hoja1!$C$26*16.04/1000000,0)</f>
        <v>0</v>
      </c>
      <c r="AP87" s="148">
        <f>IFERROR(AN87*Hoja1!$C$24/Hoja1!$C$25/Hoja1!$C$26*44.01/1000000,0)</f>
        <v>0</v>
      </c>
    </row>
    <row r="88" spans="2:42" x14ac:dyDescent="0.75">
      <c r="B88" s="52"/>
      <c r="C88" s="52"/>
      <c r="D88" s="125"/>
      <c r="E88" s="125"/>
      <c r="F88" s="131"/>
      <c r="G88" s="92"/>
      <c r="H88" s="14"/>
      <c r="I88" s="19"/>
      <c r="J88" s="93"/>
      <c r="K88" s="93"/>
      <c r="L88" s="122" t="str">
        <f t="shared" si="3"/>
        <v/>
      </c>
      <c r="M88" s="122">
        <f t="shared" si="4"/>
        <v>0</v>
      </c>
      <c r="N88" s="122">
        <f t="shared" si="4"/>
        <v>0</v>
      </c>
      <c r="O88" s="122">
        <f t="shared" si="5"/>
        <v>0</v>
      </c>
      <c r="P88" s="168" t="str">
        <f t="shared" si="6"/>
        <v>Factor de Emisión</v>
      </c>
      <c r="Q88" s="168">
        <f t="shared" si="7"/>
        <v>0</v>
      </c>
      <c r="R88" s="154">
        <f t="shared" si="8"/>
        <v>0</v>
      </c>
      <c r="S88" s="122">
        <f>Q88+R88*Hoja1!$C$19</f>
        <v>0</v>
      </c>
      <c r="AE88" s="143">
        <f t="shared" si="0"/>
        <v>0</v>
      </c>
      <c r="AF88" s="149">
        <f t="shared" si="1"/>
        <v>0</v>
      </c>
      <c r="AG88" s="148">
        <f t="shared" si="2"/>
        <v>0</v>
      </c>
      <c r="AH88" s="148" t="str">
        <f t="shared" si="9"/>
        <v>Factor de Emisión</v>
      </c>
      <c r="AI88" s="143">
        <f t="shared" si="10"/>
        <v>0</v>
      </c>
      <c r="AJ88" s="143">
        <f t="shared" si="11"/>
        <v>0</v>
      </c>
      <c r="AK88" s="143">
        <f t="shared" si="12"/>
        <v>0</v>
      </c>
      <c r="AL88" s="149">
        <f t="shared" si="13"/>
        <v>0</v>
      </c>
      <c r="AM88" s="148">
        <f>IF(J88="",AL88*'Fraccion masica'!$AB$36,J88*AL88)</f>
        <v>0</v>
      </c>
      <c r="AN88" s="143">
        <f>IF(K88="",AL88*'Fraccion masica'!$AB$35,K88*AL88)</f>
        <v>0</v>
      </c>
      <c r="AO88" s="149">
        <f>IFERROR(AM88*Hoja1!$C$24/Hoja1!$C$25/Hoja1!$C$26*16.04/1000000,0)</f>
        <v>0</v>
      </c>
      <c r="AP88" s="148">
        <f>IFERROR(AN88*Hoja1!$C$24/Hoja1!$C$25/Hoja1!$C$26*44.01/1000000,0)</f>
        <v>0</v>
      </c>
    </row>
    <row r="89" spans="2:42" x14ac:dyDescent="0.75">
      <c r="B89" s="52"/>
      <c r="C89" s="52"/>
      <c r="D89" s="125"/>
      <c r="E89" s="125"/>
      <c r="F89" s="131"/>
      <c r="G89" s="92"/>
      <c r="H89" s="14"/>
      <c r="I89" s="19"/>
      <c r="J89" s="93"/>
      <c r="K89" s="93"/>
      <c r="L89" s="122" t="str">
        <f t="shared" si="3"/>
        <v/>
      </c>
      <c r="M89" s="122">
        <f t="shared" si="4"/>
        <v>0</v>
      </c>
      <c r="N89" s="122">
        <f t="shared" si="4"/>
        <v>0</v>
      </c>
      <c r="O89" s="122">
        <f t="shared" si="5"/>
        <v>0</v>
      </c>
      <c r="P89" s="168" t="str">
        <f t="shared" si="6"/>
        <v>Factor de Emisión</v>
      </c>
      <c r="Q89" s="168">
        <f t="shared" si="7"/>
        <v>0</v>
      </c>
      <c r="R89" s="154">
        <f t="shared" si="8"/>
        <v>0</v>
      </c>
      <c r="S89" s="122">
        <f>Q89+R89*Hoja1!$C$19</f>
        <v>0</v>
      </c>
      <c r="AE89" s="143">
        <f t="shared" si="0"/>
        <v>0</v>
      </c>
      <c r="AF89" s="149">
        <f t="shared" si="1"/>
        <v>0</v>
      </c>
      <c r="AG89" s="148">
        <f t="shared" si="2"/>
        <v>0</v>
      </c>
      <c r="AH89" s="148" t="str">
        <f t="shared" si="9"/>
        <v>Factor de Emisión</v>
      </c>
      <c r="AI89" s="143">
        <f t="shared" si="10"/>
        <v>0</v>
      </c>
      <c r="AJ89" s="143">
        <f t="shared" si="11"/>
        <v>0</v>
      </c>
      <c r="AK89" s="143">
        <f t="shared" si="12"/>
        <v>0</v>
      </c>
      <c r="AL89" s="149">
        <f t="shared" si="13"/>
        <v>0</v>
      </c>
      <c r="AM89" s="148">
        <f>IF(J89="",AL89*'Fraccion masica'!$AB$36,J89*AL89)</f>
        <v>0</v>
      </c>
      <c r="AN89" s="143">
        <f>IF(K89="",AL89*'Fraccion masica'!$AB$35,K89*AL89)</f>
        <v>0</v>
      </c>
      <c r="AO89" s="149">
        <f>IFERROR(AM89*Hoja1!$C$24/Hoja1!$C$25/Hoja1!$C$26*16.04/1000000,0)</f>
        <v>0</v>
      </c>
      <c r="AP89" s="148">
        <f>IFERROR(AN89*Hoja1!$C$24/Hoja1!$C$25/Hoja1!$C$26*44.01/1000000,0)</f>
        <v>0</v>
      </c>
    </row>
    <row r="90" spans="2:42" x14ac:dyDescent="0.75">
      <c r="B90" s="52"/>
      <c r="C90" s="52"/>
      <c r="D90" s="125"/>
      <c r="E90" s="125"/>
      <c r="F90" s="131"/>
      <c r="G90" s="92"/>
      <c r="H90" s="14"/>
      <c r="I90" s="19"/>
      <c r="J90" s="93"/>
      <c r="K90" s="93"/>
      <c r="L90" s="122" t="str">
        <f t="shared" si="3"/>
        <v/>
      </c>
      <c r="M90" s="122">
        <f t="shared" si="4"/>
        <v>0</v>
      </c>
      <c r="N90" s="122">
        <f t="shared" si="4"/>
        <v>0</v>
      </c>
      <c r="O90" s="122">
        <f t="shared" si="5"/>
        <v>0</v>
      </c>
      <c r="P90" s="168" t="str">
        <f t="shared" si="6"/>
        <v>Factor de Emisión</v>
      </c>
      <c r="Q90" s="168">
        <f t="shared" si="7"/>
        <v>0</v>
      </c>
      <c r="R90" s="154">
        <f t="shared" si="8"/>
        <v>0</v>
      </c>
      <c r="S90" s="122">
        <f>Q90+R90*Hoja1!$C$19</f>
        <v>0</v>
      </c>
      <c r="AE90" s="143">
        <f t="shared" si="0"/>
        <v>0</v>
      </c>
      <c r="AF90" s="149">
        <f t="shared" si="1"/>
        <v>0</v>
      </c>
      <c r="AG90" s="148">
        <f t="shared" si="2"/>
        <v>0</v>
      </c>
      <c r="AH90" s="148" t="str">
        <f t="shared" si="9"/>
        <v>Factor de Emisión</v>
      </c>
      <c r="AI90" s="143">
        <f t="shared" si="10"/>
        <v>0</v>
      </c>
      <c r="AJ90" s="143">
        <f t="shared" si="11"/>
        <v>0</v>
      </c>
      <c r="AK90" s="143">
        <f t="shared" si="12"/>
        <v>0</v>
      </c>
      <c r="AL90" s="149">
        <f t="shared" si="13"/>
        <v>0</v>
      </c>
      <c r="AM90" s="148">
        <f>IF(J90="",AL90*'Fraccion masica'!$AB$36,J90*AL90)</f>
        <v>0</v>
      </c>
      <c r="AN90" s="143">
        <f>IF(K90="",AL90*'Fraccion masica'!$AB$35,K90*AL90)</f>
        <v>0</v>
      </c>
      <c r="AO90" s="149">
        <f>IFERROR(AM90*Hoja1!$C$24/Hoja1!$C$25/Hoja1!$C$26*16.04/1000000,0)</f>
        <v>0</v>
      </c>
      <c r="AP90" s="148">
        <f>IFERROR(AN90*Hoja1!$C$24/Hoja1!$C$25/Hoja1!$C$26*44.01/1000000,0)</f>
        <v>0</v>
      </c>
    </row>
    <row r="91" spans="2:42" x14ac:dyDescent="0.75">
      <c r="B91" s="52"/>
      <c r="C91" s="52"/>
      <c r="D91" s="125"/>
      <c r="E91" s="125"/>
      <c r="F91" s="131"/>
      <c r="G91" s="92"/>
      <c r="H91" s="14"/>
      <c r="I91" s="19"/>
      <c r="J91" s="93"/>
      <c r="K91" s="93"/>
      <c r="L91" s="122" t="str">
        <f t="shared" si="3"/>
        <v/>
      </c>
      <c r="M91" s="122">
        <f t="shared" si="4"/>
        <v>0</v>
      </c>
      <c r="N91" s="122">
        <f t="shared" si="4"/>
        <v>0</v>
      </c>
      <c r="O91" s="122">
        <f t="shared" si="5"/>
        <v>0</v>
      </c>
      <c r="P91" s="168" t="str">
        <f t="shared" si="6"/>
        <v>Factor de Emisión</v>
      </c>
      <c r="Q91" s="168">
        <f t="shared" si="7"/>
        <v>0</v>
      </c>
      <c r="R91" s="154">
        <f t="shared" si="8"/>
        <v>0</v>
      </c>
      <c r="S91" s="122">
        <f>Q91+R91*Hoja1!$C$19</f>
        <v>0</v>
      </c>
      <c r="AE91" s="143">
        <f t="shared" si="0"/>
        <v>0</v>
      </c>
      <c r="AF91" s="149">
        <f t="shared" si="1"/>
        <v>0</v>
      </c>
      <c r="AG91" s="148">
        <f t="shared" si="2"/>
        <v>0</v>
      </c>
      <c r="AH91" s="148" t="str">
        <f t="shared" si="9"/>
        <v>Factor de Emisión</v>
      </c>
      <c r="AI91" s="143">
        <f t="shared" si="10"/>
        <v>0</v>
      </c>
      <c r="AJ91" s="143">
        <f t="shared" si="11"/>
        <v>0</v>
      </c>
      <c r="AK91" s="143">
        <f t="shared" si="12"/>
        <v>0</v>
      </c>
      <c r="AL91" s="149">
        <f t="shared" si="13"/>
        <v>0</v>
      </c>
      <c r="AM91" s="148">
        <f>IF(J91="",AL91*'Fraccion masica'!$AB$36,J91*AL91)</f>
        <v>0</v>
      </c>
      <c r="AN91" s="143">
        <f>IF(K91="",AL91*'Fraccion masica'!$AB$35,K91*AL91)</f>
        <v>0</v>
      </c>
      <c r="AO91" s="149">
        <f>IFERROR(AM91*Hoja1!$C$24/Hoja1!$C$25/Hoja1!$C$26*16.04/1000000,0)</f>
        <v>0</v>
      </c>
      <c r="AP91" s="148">
        <f>IFERROR(AN91*Hoja1!$C$24/Hoja1!$C$25/Hoja1!$C$26*44.01/1000000,0)</f>
        <v>0</v>
      </c>
    </row>
    <row r="92" spans="2:42" x14ac:dyDescent="0.75">
      <c r="B92" s="52"/>
      <c r="C92" s="52"/>
      <c r="D92" s="125"/>
      <c r="E92" s="125"/>
      <c r="F92" s="131"/>
      <c r="G92" s="92"/>
      <c r="H92" s="14"/>
      <c r="I92" s="19"/>
      <c r="J92" s="93"/>
      <c r="K92" s="93"/>
      <c r="L92" s="122" t="str">
        <f t="shared" si="3"/>
        <v/>
      </c>
      <c r="M92" s="122">
        <f t="shared" si="4"/>
        <v>0</v>
      </c>
      <c r="N92" s="122">
        <f t="shared" si="4"/>
        <v>0</v>
      </c>
      <c r="O92" s="122">
        <f t="shared" si="5"/>
        <v>0</v>
      </c>
      <c r="P92" s="168" t="str">
        <f t="shared" si="6"/>
        <v>Factor de Emisión</v>
      </c>
      <c r="Q92" s="168">
        <f t="shared" si="7"/>
        <v>0</v>
      </c>
      <c r="R92" s="154">
        <f t="shared" si="8"/>
        <v>0</v>
      </c>
      <c r="S92" s="122">
        <f>Q92+R92*Hoja1!$C$19</f>
        <v>0</v>
      </c>
      <c r="AE92" s="143">
        <f t="shared" si="0"/>
        <v>0</v>
      </c>
      <c r="AF92" s="149">
        <f t="shared" si="1"/>
        <v>0</v>
      </c>
      <c r="AG92" s="148">
        <f t="shared" si="2"/>
        <v>0</v>
      </c>
      <c r="AH92" s="148" t="str">
        <f t="shared" si="9"/>
        <v>Factor de Emisión</v>
      </c>
      <c r="AI92" s="143">
        <f t="shared" si="10"/>
        <v>0</v>
      </c>
      <c r="AJ92" s="143">
        <f t="shared" si="11"/>
        <v>0</v>
      </c>
      <c r="AK92" s="143">
        <f t="shared" si="12"/>
        <v>0</v>
      </c>
      <c r="AL92" s="149">
        <f t="shared" si="13"/>
        <v>0</v>
      </c>
      <c r="AM92" s="148">
        <f>IF(J92="",AL92*'Fraccion masica'!$AB$36,J92*AL92)</f>
        <v>0</v>
      </c>
      <c r="AN92" s="143">
        <f>IF(K92="",AL92*'Fraccion masica'!$AB$35,K92*AL92)</f>
        <v>0</v>
      </c>
      <c r="AO92" s="149">
        <f>IFERROR(AM92*Hoja1!$C$24/Hoja1!$C$25/Hoja1!$C$26*16.04/1000000,0)</f>
        <v>0</v>
      </c>
      <c r="AP92" s="148">
        <f>IFERROR(AN92*Hoja1!$C$24/Hoja1!$C$25/Hoja1!$C$26*44.01/1000000,0)</f>
        <v>0</v>
      </c>
    </row>
    <row r="93" spans="2:42" x14ac:dyDescent="0.75">
      <c r="B93" s="52"/>
      <c r="C93" s="52"/>
      <c r="D93" s="125"/>
      <c r="E93" s="125"/>
      <c r="F93" s="131"/>
      <c r="G93" s="92"/>
      <c r="H93" s="14"/>
      <c r="I93" s="19"/>
      <c r="J93" s="93"/>
      <c r="K93" s="93"/>
      <c r="L93" s="122" t="str">
        <f t="shared" si="3"/>
        <v/>
      </c>
      <c r="M93" s="122">
        <f t="shared" si="4"/>
        <v>0</v>
      </c>
      <c r="N93" s="122">
        <f t="shared" si="4"/>
        <v>0</v>
      </c>
      <c r="O93" s="122">
        <f t="shared" si="5"/>
        <v>0</v>
      </c>
      <c r="P93" s="168" t="str">
        <f t="shared" si="6"/>
        <v>Factor de Emisión</v>
      </c>
      <c r="Q93" s="168">
        <f t="shared" si="7"/>
        <v>0</v>
      </c>
      <c r="R93" s="154">
        <f t="shared" si="8"/>
        <v>0</v>
      </c>
      <c r="S93" s="122">
        <f>Q93+R93*Hoja1!$C$19</f>
        <v>0</v>
      </c>
      <c r="AE93" s="143">
        <f t="shared" si="0"/>
        <v>0</v>
      </c>
      <c r="AF93" s="149">
        <f t="shared" si="1"/>
        <v>0</v>
      </c>
      <c r="AG93" s="148">
        <f t="shared" si="2"/>
        <v>0</v>
      </c>
      <c r="AH93" s="148" t="str">
        <f t="shared" si="9"/>
        <v>Factor de Emisión</v>
      </c>
      <c r="AI93" s="143">
        <f t="shared" si="10"/>
        <v>0</v>
      </c>
      <c r="AJ93" s="143">
        <f t="shared" si="11"/>
        <v>0</v>
      </c>
      <c r="AK93" s="143">
        <f t="shared" si="12"/>
        <v>0</v>
      </c>
      <c r="AL93" s="149">
        <f t="shared" si="13"/>
        <v>0</v>
      </c>
      <c r="AM93" s="148">
        <f>IF(J93="",AL93*'Fraccion masica'!$AB$36,J93*AL93)</f>
        <v>0</v>
      </c>
      <c r="AN93" s="143">
        <f>IF(K93="",AL93*'Fraccion masica'!$AB$35,K93*AL93)</f>
        <v>0</v>
      </c>
      <c r="AO93" s="149">
        <f>IFERROR(AM93*Hoja1!$C$24/Hoja1!$C$25/Hoja1!$C$26*16.04/1000000,0)</f>
        <v>0</v>
      </c>
      <c r="AP93" s="148">
        <f>IFERROR(AN93*Hoja1!$C$24/Hoja1!$C$25/Hoja1!$C$26*44.01/1000000,0)</f>
        <v>0</v>
      </c>
    </row>
    <row r="94" spans="2:42" x14ac:dyDescent="0.75">
      <c r="B94" s="52"/>
      <c r="C94" s="52"/>
      <c r="D94" s="125"/>
      <c r="E94" s="125"/>
      <c r="F94" s="131"/>
      <c r="G94" s="92"/>
      <c r="H94" s="14"/>
      <c r="I94" s="19"/>
      <c r="J94" s="93"/>
      <c r="K94" s="93"/>
      <c r="L94" s="122" t="str">
        <f t="shared" si="3"/>
        <v/>
      </c>
      <c r="M94" s="122">
        <f t="shared" si="4"/>
        <v>0</v>
      </c>
      <c r="N94" s="122">
        <f t="shared" si="4"/>
        <v>0</v>
      </c>
      <c r="O94" s="122">
        <f t="shared" si="5"/>
        <v>0</v>
      </c>
      <c r="P94" s="168" t="str">
        <f t="shared" si="6"/>
        <v>Factor de Emisión</v>
      </c>
      <c r="Q94" s="168">
        <f t="shared" si="7"/>
        <v>0</v>
      </c>
      <c r="R94" s="154">
        <f t="shared" si="8"/>
        <v>0</v>
      </c>
      <c r="S94" s="122">
        <f>Q94+R94*Hoja1!$C$19</f>
        <v>0</v>
      </c>
      <c r="AE94" s="143">
        <f t="shared" si="0"/>
        <v>0</v>
      </c>
      <c r="AF94" s="149">
        <f t="shared" si="1"/>
        <v>0</v>
      </c>
      <c r="AG94" s="148">
        <f t="shared" si="2"/>
        <v>0</v>
      </c>
      <c r="AH94" s="148" t="str">
        <f t="shared" si="9"/>
        <v>Factor de Emisión</v>
      </c>
      <c r="AI94" s="143">
        <f t="shared" si="10"/>
        <v>0</v>
      </c>
      <c r="AJ94" s="143">
        <f t="shared" si="11"/>
        <v>0</v>
      </c>
      <c r="AK94" s="143">
        <f t="shared" si="12"/>
        <v>0</v>
      </c>
      <c r="AL94" s="149">
        <f t="shared" si="13"/>
        <v>0</v>
      </c>
      <c r="AM94" s="148">
        <f>IF(J94="",AL94*'Fraccion masica'!$AB$36,J94*AL94)</f>
        <v>0</v>
      </c>
      <c r="AN94" s="143">
        <f>IF(K94="",AL94*'Fraccion masica'!$AB$35,K94*AL94)</f>
        <v>0</v>
      </c>
      <c r="AO94" s="149">
        <f>IFERROR(AM94*Hoja1!$C$24/Hoja1!$C$25/Hoja1!$C$26*16.04/1000000,0)</f>
        <v>0</v>
      </c>
      <c r="AP94" s="148">
        <f>IFERROR(AN94*Hoja1!$C$24/Hoja1!$C$25/Hoja1!$C$26*44.01/1000000,0)</f>
        <v>0</v>
      </c>
    </row>
    <row r="95" spans="2:42" x14ac:dyDescent="0.75">
      <c r="B95" s="52"/>
      <c r="C95" s="52"/>
      <c r="D95" s="125"/>
      <c r="E95" s="125"/>
      <c r="F95" s="131"/>
      <c r="G95" s="92"/>
      <c r="H95" s="14"/>
      <c r="I95" s="19"/>
      <c r="J95" s="93"/>
      <c r="K95" s="93"/>
      <c r="L95" s="122" t="str">
        <f t="shared" si="3"/>
        <v/>
      </c>
      <c r="M95" s="122">
        <f t="shared" si="4"/>
        <v>0</v>
      </c>
      <c r="N95" s="122">
        <f t="shared" si="4"/>
        <v>0</v>
      </c>
      <c r="O95" s="122">
        <f t="shared" si="5"/>
        <v>0</v>
      </c>
      <c r="P95" s="168" t="str">
        <f t="shared" si="6"/>
        <v>Factor de Emisión</v>
      </c>
      <c r="Q95" s="168">
        <f t="shared" si="7"/>
        <v>0</v>
      </c>
      <c r="R95" s="154">
        <f t="shared" si="8"/>
        <v>0</v>
      </c>
      <c r="S95" s="122">
        <f>Q95+R95*Hoja1!$C$19</f>
        <v>0</v>
      </c>
      <c r="AE95" s="143">
        <f t="shared" si="0"/>
        <v>0</v>
      </c>
      <c r="AF95" s="149">
        <f t="shared" si="1"/>
        <v>0</v>
      </c>
      <c r="AG95" s="148">
        <f t="shared" si="2"/>
        <v>0</v>
      </c>
      <c r="AH95" s="148" t="str">
        <f t="shared" si="9"/>
        <v>Factor de Emisión</v>
      </c>
      <c r="AI95" s="143">
        <f t="shared" si="10"/>
        <v>0</v>
      </c>
      <c r="AJ95" s="143">
        <f t="shared" si="11"/>
        <v>0</v>
      </c>
      <c r="AK95" s="143">
        <f t="shared" si="12"/>
        <v>0</v>
      </c>
      <c r="AL95" s="149">
        <f t="shared" si="13"/>
        <v>0</v>
      </c>
      <c r="AM95" s="148">
        <f>IF(J95="",AL95*'Fraccion masica'!$AB$36,J95*AL95)</f>
        <v>0</v>
      </c>
      <c r="AN95" s="143">
        <f>IF(K95="",AL95*'Fraccion masica'!$AB$35,K95*AL95)</f>
        <v>0</v>
      </c>
      <c r="AO95" s="149">
        <f>IFERROR(AM95*Hoja1!$C$24/Hoja1!$C$25/Hoja1!$C$26*16.04/1000000,0)</f>
        <v>0</v>
      </c>
      <c r="AP95" s="148">
        <f>IFERROR(AN95*Hoja1!$C$24/Hoja1!$C$25/Hoja1!$C$26*44.01/1000000,0)</f>
        <v>0</v>
      </c>
    </row>
    <row r="96" spans="2:42" x14ac:dyDescent="0.75">
      <c r="B96" s="52"/>
      <c r="C96" s="52"/>
      <c r="D96" s="125"/>
      <c r="E96" s="125"/>
      <c r="F96" s="131"/>
      <c r="G96" s="92"/>
      <c r="H96" s="14"/>
      <c r="I96" s="19"/>
      <c r="J96" s="93"/>
      <c r="K96" s="93"/>
      <c r="L96" s="122" t="str">
        <f t="shared" si="3"/>
        <v/>
      </c>
      <c r="M96" s="122">
        <f t="shared" si="4"/>
        <v>0</v>
      </c>
      <c r="N96" s="122">
        <f t="shared" si="4"/>
        <v>0</v>
      </c>
      <c r="O96" s="122">
        <f t="shared" si="5"/>
        <v>0</v>
      </c>
      <c r="P96" s="168" t="str">
        <f t="shared" si="6"/>
        <v>Factor de Emisión</v>
      </c>
      <c r="Q96" s="168">
        <f t="shared" si="7"/>
        <v>0</v>
      </c>
      <c r="R96" s="154">
        <f t="shared" si="8"/>
        <v>0</v>
      </c>
      <c r="S96" s="122">
        <f>Q96+R96*Hoja1!$C$19</f>
        <v>0</v>
      </c>
      <c r="AE96" s="143">
        <f t="shared" si="0"/>
        <v>0</v>
      </c>
      <c r="AF96" s="149">
        <f t="shared" si="1"/>
        <v>0</v>
      </c>
      <c r="AG96" s="148">
        <f t="shared" si="2"/>
        <v>0</v>
      </c>
      <c r="AH96" s="148" t="str">
        <f t="shared" si="9"/>
        <v>Factor de Emisión</v>
      </c>
      <c r="AI96" s="143">
        <f t="shared" si="10"/>
        <v>0</v>
      </c>
      <c r="AJ96" s="143">
        <f t="shared" si="11"/>
        <v>0</v>
      </c>
      <c r="AK96" s="143">
        <f t="shared" si="12"/>
        <v>0</v>
      </c>
      <c r="AL96" s="149">
        <f t="shared" si="13"/>
        <v>0</v>
      </c>
      <c r="AM96" s="148">
        <f>IF(J96="",AL96*'Fraccion masica'!$AB$36,J96*AL96)</f>
        <v>0</v>
      </c>
      <c r="AN96" s="143">
        <f>IF(K96="",AL96*'Fraccion masica'!$AB$35,K96*AL96)</f>
        <v>0</v>
      </c>
      <c r="AO96" s="149">
        <f>IFERROR(AM96*Hoja1!$C$24/Hoja1!$C$25/Hoja1!$C$26*16.04/1000000,0)</f>
        <v>0</v>
      </c>
      <c r="AP96" s="148">
        <f>IFERROR(AN96*Hoja1!$C$24/Hoja1!$C$25/Hoja1!$C$26*44.01/1000000,0)</f>
        <v>0</v>
      </c>
    </row>
    <row r="97" spans="2:42" x14ac:dyDescent="0.75">
      <c r="B97" s="52"/>
      <c r="C97" s="52"/>
      <c r="D97" s="125"/>
      <c r="E97" s="125"/>
      <c r="F97" s="131"/>
      <c r="G97" s="92"/>
      <c r="H97" s="14"/>
      <c r="I97" s="19"/>
      <c r="J97" s="93"/>
      <c r="K97" s="93"/>
      <c r="L97" s="122" t="str">
        <f t="shared" si="3"/>
        <v/>
      </c>
      <c r="M97" s="122">
        <f t="shared" si="4"/>
        <v>0</v>
      </c>
      <c r="N97" s="122">
        <f t="shared" si="4"/>
        <v>0</v>
      </c>
      <c r="O97" s="122">
        <f t="shared" si="5"/>
        <v>0</v>
      </c>
      <c r="P97" s="168" t="str">
        <f t="shared" si="6"/>
        <v>Factor de Emisión</v>
      </c>
      <c r="Q97" s="168">
        <f t="shared" si="7"/>
        <v>0</v>
      </c>
      <c r="R97" s="154">
        <f t="shared" si="8"/>
        <v>0</v>
      </c>
      <c r="S97" s="122">
        <f>Q97+R97*Hoja1!$C$19</f>
        <v>0</v>
      </c>
      <c r="AE97" s="143">
        <f t="shared" si="0"/>
        <v>0</v>
      </c>
      <c r="AF97" s="149">
        <f t="shared" si="1"/>
        <v>0</v>
      </c>
      <c r="AG97" s="148">
        <f t="shared" si="2"/>
        <v>0</v>
      </c>
      <c r="AH97" s="148" t="str">
        <f t="shared" si="9"/>
        <v>Factor de Emisión</v>
      </c>
      <c r="AI97" s="143">
        <f t="shared" si="10"/>
        <v>0</v>
      </c>
      <c r="AJ97" s="143">
        <f t="shared" si="11"/>
        <v>0</v>
      </c>
      <c r="AK97" s="143">
        <f t="shared" si="12"/>
        <v>0</v>
      </c>
      <c r="AL97" s="149">
        <f t="shared" si="13"/>
        <v>0</v>
      </c>
      <c r="AM97" s="148">
        <f>IF(J97="",AL97*'Fraccion masica'!$AB$36,J97*AL97)</f>
        <v>0</v>
      </c>
      <c r="AN97" s="143">
        <f>IF(K97="",AL97*'Fraccion masica'!$AB$35,K97*AL97)</f>
        <v>0</v>
      </c>
      <c r="AO97" s="149">
        <f>IFERROR(AM97*Hoja1!$C$24/Hoja1!$C$25/Hoja1!$C$26*16.04/1000000,0)</f>
        <v>0</v>
      </c>
      <c r="AP97" s="148">
        <f>IFERROR(AN97*Hoja1!$C$24/Hoja1!$C$25/Hoja1!$C$26*44.01/1000000,0)</f>
        <v>0</v>
      </c>
    </row>
    <row r="98" spans="2:42" x14ac:dyDescent="0.75">
      <c r="B98" s="52"/>
      <c r="C98" s="52"/>
      <c r="D98" s="125"/>
      <c r="E98" s="125"/>
      <c r="F98" s="131"/>
      <c r="G98" s="92"/>
      <c r="H98" s="14"/>
      <c r="I98" s="19"/>
      <c r="J98" s="93"/>
      <c r="K98" s="93"/>
      <c r="L98" s="122" t="str">
        <f t="shared" si="3"/>
        <v/>
      </c>
      <c r="M98" s="122">
        <f t="shared" si="4"/>
        <v>0</v>
      </c>
      <c r="N98" s="122">
        <f t="shared" si="4"/>
        <v>0</v>
      </c>
      <c r="O98" s="122">
        <f t="shared" si="5"/>
        <v>0</v>
      </c>
      <c r="P98" s="168" t="str">
        <f t="shared" si="6"/>
        <v>Factor de Emisión</v>
      </c>
      <c r="Q98" s="168">
        <f t="shared" si="7"/>
        <v>0</v>
      </c>
      <c r="R98" s="154">
        <f t="shared" si="8"/>
        <v>0</v>
      </c>
      <c r="S98" s="122">
        <f>Q98+R98*Hoja1!$C$19</f>
        <v>0</v>
      </c>
      <c r="AE98" s="143">
        <f t="shared" si="0"/>
        <v>0</v>
      </c>
      <c r="AF98" s="149">
        <f t="shared" si="1"/>
        <v>0</v>
      </c>
      <c r="AG98" s="148">
        <f t="shared" si="2"/>
        <v>0</v>
      </c>
      <c r="AH98" s="148" t="str">
        <f t="shared" si="9"/>
        <v>Factor de Emisión</v>
      </c>
      <c r="AI98" s="143">
        <f t="shared" si="10"/>
        <v>0</v>
      </c>
      <c r="AJ98" s="143">
        <f t="shared" si="11"/>
        <v>0</v>
      </c>
      <c r="AK98" s="143">
        <f t="shared" si="12"/>
        <v>0</v>
      </c>
      <c r="AL98" s="149">
        <f t="shared" si="13"/>
        <v>0</v>
      </c>
      <c r="AM98" s="148">
        <f>IF(J98="",AL98*'Fraccion masica'!$AB$36,J98*AL98)</f>
        <v>0</v>
      </c>
      <c r="AN98" s="143">
        <f>IF(K98="",AL98*'Fraccion masica'!$AB$35,K98*AL98)</f>
        <v>0</v>
      </c>
      <c r="AO98" s="149">
        <f>IFERROR(AM98*Hoja1!$C$24/Hoja1!$C$25/Hoja1!$C$26*16.04/1000000,0)</f>
        <v>0</v>
      </c>
      <c r="AP98" s="148">
        <f>IFERROR(AN98*Hoja1!$C$24/Hoja1!$C$25/Hoja1!$C$26*44.01/1000000,0)</f>
        <v>0</v>
      </c>
    </row>
    <row r="99" spans="2:42" x14ac:dyDescent="0.75">
      <c r="B99" s="52"/>
      <c r="C99" s="52"/>
      <c r="D99" s="125"/>
      <c r="E99" s="125"/>
      <c r="F99" s="131"/>
      <c r="G99" s="92"/>
      <c r="H99" s="14"/>
      <c r="I99" s="19"/>
      <c r="J99" s="93"/>
      <c r="K99" s="93"/>
      <c r="L99" s="122" t="str">
        <f t="shared" si="3"/>
        <v/>
      </c>
      <c r="M99" s="122">
        <f t="shared" si="4"/>
        <v>0</v>
      </c>
      <c r="N99" s="122">
        <f t="shared" si="4"/>
        <v>0</v>
      </c>
      <c r="O99" s="122">
        <f t="shared" si="5"/>
        <v>0</v>
      </c>
      <c r="P99" s="168" t="str">
        <f t="shared" si="6"/>
        <v>Factor de Emisión</v>
      </c>
      <c r="Q99" s="168">
        <f t="shared" si="7"/>
        <v>0</v>
      </c>
      <c r="R99" s="154">
        <f t="shared" si="8"/>
        <v>0</v>
      </c>
      <c r="S99" s="122">
        <f>Q99+R99*Hoja1!$C$19</f>
        <v>0</v>
      </c>
      <c r="AE99" s="143">
        <f t="shared" si="0"/>
        <v>0</v>
      </c>
      <c r="AF99" s="149">
        <f t="shared" si="1"/>
        <v>0</v>
      </c>
      <c r="AG99" s="148">
        <f t="shared" si="2"/>
        <v>0</v>
      </c>
      <c r="AH99" s="148" t="str">
        <f t="shared" si="9"/>
        <v>Factor de Emisión</v>
      </c>
      <c r="AI99" s="143">
        <f t="shared" si="10"/>
        <v>0</v>
      </c>
      <c r="AJ99" s="143">
        <f t="shared" si="11"/>
        <v>0</v>
      </c>
      <c r="AK99" s="143">
        <f t="shared" si="12"/>
        <v>0</v>
      </c>
      <c r="AL99" s="149">
        <f t="shared" si="13"/>
        <v>0</v>
      </c>
      <c r="AM99" s="148">
        <f>IF(J99="",AL99*'Fraccion masica'!$AB$36,J99*AL99)</f>
        <v>0</v>
      </c>
      <c r="AN99" s="143">
        <f>IF(K99="",AL99*'Fraccion masica'!$AB$35,K99*AL99)</f>
        <v>0</v>
      </c>
      <c r="AO99" s="149">
        <f>IFERROR(AM99*Hoja1!$C$24/Hoja1!$C$25/Hoja1!$C$26*16.04/1000000,0)</f>
        <v>0</v>
      </c>
      <c r="AP99" s="148">
        <f>IFERROR(AN99*Hoja1!$C$24/Hoja1!$C$25/Hoja1!$C$26*44.01/1000000,0)</f>
        <v>0</v>
      </c>
    </row>
    <row r="100" spans="2:42" x14ac:dyDescent="0.75">
      <c r="B100" s="52"/>
      <c r="C100" s="52"/>
      <c r="D100" s="125"/>
      <c r="E100" s="125"/>
      <c r="F100" s="131"/>
      <c r="G100" s="92"/>
      <c r="H100" s="14"/>
      <c r="I100" s="19"/>
      <c r="J100" s="93"/>
      <c r="K100" s="93"/>
      <c r="L100" s="122" t="str">
        <f t="shared" si="3"/>
        <v/>
      </c>
      <c r="M100" s="122">
        <f t="shared" si="4"/>
        <v>0</v>
      </c>
      <c r="N100" s="122">
        <f t="shared" si="4"/>
        <v>0</v>
      </c>
      <c r="O100" s="122">
        <f t="shared" si="5"/>
        <v>0</v>
      </c>
      <c r="P100" s="168" t="str">
        <f t="shared" si="6"/>
        <v>Factor de Emisión</v>
      </c>
      <c r="Q100" s="168">
        <f t="shared" si="7"/>
        <v>0</v>
      </c>
      <c r="R100" s="154">
        <f t="shared" si="8"/>
        <v>0</v>
      </c>
      <c r="S100" s="122">
        <f>Q100+R100*Hoja1!$C$19</f>
        <v>0</v>
      </c>
      <c r="AE100" s="143">
        <f t="shared" si="0"/>
        <v>0</v>
      </c>
      <c r="AF100" s="149">
        <f t="shared" si="1"/>
        <v>0</v>
      </c>
      <c r="AG100" s="148">
        <f t="shared" si="2"/>
        <v>0</v>
      </c>
      <c r="AH100" s="148" t="str">
        <f t="shared" si="9"/>
        <v>Factor de Emisión</v>
      </c>
      <c r="AI100" s="143">
        <f t="shared" si="10"/>
        <v>0</v>
      </c>
      <c r="AJ100" s="143">
        <f t="shared" si="11"/>
        <v>0</v>
      </c>
      <c r="AK100" s="143">
        <f t="shared" si="12"/>
        <v>0</v>
      </c>
      <c r="AL100" s="149">
        <f t="shared" si="13"/>
        <v>0</v>
      </c>
      <c r="AM100" s="148">
        <f>IF(J100="",AL100*'Fraccion masica'!$AB$36,J100*AL100)</f>
        <v>0</v>
      </c>
      <c r="AN100" s="143">
        <f>IF(K100="",AL100*'Fraccion masica'!$AB$35,K100*AL100)</f>
        <v>0</v>
      </c>
      <c r="AO100" s="149">
        <f>IFERROR(AM100*Hoja1!$C$24/Hoja1!$C$25/Hoja1!$C$26*16.04/1000000,0)</f>
        <v>0</v>
      </c>
      <c r="AP100" s="148">
        <f>IFERROR(AN100*Hoja1!$C$24/Hoja1!$C$25/Hoja1!$C$26*44.01/1000000,0)</f>
        <v>0</v>
      </c>
    </row>
    <row r="101" spans="2:42" x14ac:dyDescent="0.75">
      <c r="B101" s="52"/>
      <c r="C101" s="52"/>
      <c r="D101" s="125"/>
      <c r="E101" s="125"/>
      <c r="F101" s="131"/>
      <c r="G101" s="92"/>
      <c r="H101" s="14"/>
      <c r="I101" s="19"/>
      <c r="J101" s="93"/>
      <c r="K101" s="93"/>
      <c r="L101" s="122" t="str">
        <f t="shared" si="3"/>
        <v/>
      </c>
      <c r="M101" s="122">
        <f t="shared" si="4"/>
        <v>0</v>
      </c>
      <c r="N101" s="122">
        <f t="shared" si="4"/>
        <v>0</v>
      </c>
      <c r="O101" s="122">
        <f t="shared" si="5"/>
        <v>0</v>
      </c>
      <c r="P101" s="168" t="str">
        <f t="shared" si="6"/>
        <v>Factor de Emisión</v>
      </c>
      <c r="Q101" s="168">
        <f t="shared" si="7"/>
        <v>0</v>
      </c>
      <c r="R101" s="154">
        <f t="shared" si="8"/>
        <v>0</v>
      </c>
      <c r="S101" s="122">
        <f>Q101+R101*Hoja1!$C$19</f>
        <v>0</v>
      </c>
      <c r="AE101" s="143">
        <f t="shared" si="0"/>
        <v>0</v>
      </c>
      <c r="AF101" s="149">
        <f t="shared" si="1"/>
        <v>0</v>
      </c>
      <c r="AG101" s="148">
        <f t="shared" si="2"/>
        <v>0</v>
      </c>
      <c r="AH101" s="148" t="str">
        <f t="shared" si="9"/>
        <v>Factor de Emisión</v>
      </c>
      <c r="AI101" s="143">
        <f t="shared" si="10"/>
        <v>0</v>
      </c>
      <c r="AJ101" s="143">
        <f t="shared" si="11"/>
        <v>0</v>
      </c>
      <c r="AK101" s="143">
        <f t="shared" si="12"/>
        <v>0</v>
      </c>
      <c r="AL101" s="149">
        <f t="shared" si="13"/>
        <v>0</v>
      </c>
      <c r="AM101" s="148">
        <f>IF(J101="",AL101*'Fraccion masica'!$AB$36,J101*AL101)</f>
        <v>0</v>
      </c>
      <c r="AN101" s="143">
        <f>IF(K101="",AL101*'Fraccion masica'!$AB$35,K101*AL101)</f>
        <v>0</v>
      </c>
      <c r="AO101" s="149">
        <f>IFERROR(AM101*Hoja1!$C$24/Hoja1!$C$25/Hoja1!$C$26*16.04/1000000,0)</f>
        <v>0</v>
      </c>
      <c r="AP101" s="148">
        <f>IFERROR(AN101*Hoja1!$C$24/Hoja1!$C$25/Hoja1!$C$26*44.01/1000000,0)</f>
        <v>0</v>
      </c>
    </row>
    <row r="102" spans="2:42" x14ac:dyDescent="0.75">
      <c r="B102" s="52"/>
      <c r="C102" s="52"/>
      <c r="D102" s="125"/>
      <c r="E102" s="125"/>
      <c r="F102" s="131"/>
      <c r="G102" s="92"/>
      <c r="H102" s="14"/>
      <c r="I102" s="19"/>
      <c r="J102" s="93"/>
      <c r="K102" s="93"/>
      <c r="L102" s="122" t="str">
        <f t="shared" si="3"/>
        <v/>
      </c>
      <c r="M102" s="122">
        <f t="shared" si="4"/>
        <v>0</v>
      </c>
      <c r="N102" s="122">
        <f t="shared" si="4"/>
        <v>0</v>
      </c>
      <c r="O102" s="122">
        <f t="shared" si="5"/>
        <v>0</v>
      </c>
      <c r="P102" s="168" t="str">
        <f t="shared" si="6"/>
        <v>Factor de Emisión</v>
      </c>
      <c r="Q102" s="168">
        <f t="shared" si="7"/>
        <v>0</v>
      </c>
      <c r="R102" s="154">
        <f t="shared" si="8"/>
        <v>0</v>
      </c>
      <c r="S102" s="122">
        <f>Q102+R102*Hoja1!$C$19</f>
        <v>0</v>
      </c>
      <c r="AE102" s="143">
        <f t="shared" si="0"/>
        <v>0</v>
      </c>
      <c r="AF102" s="149">
        <f t="shared" si="1"/>
        <v>0</v>
      </c>
      <c r="AG102" s="148">
        <f t="shared" si="2"/>
        <v>0</v>
      </c>
      <c r="AH102" s="148" t="str">
        <f t="shared" si="9"/>
        <v>Factor de Emisión</v>
      </c>
      <c r="AI102" s="143">
        <f t="shared" si="10"/>
        <v>0</v>
      </c>
      <c r="AJ102" s="143">
        <f t="shared" si="11"/>
        <v>0</v>
      </c>
      <c r="AK102" s="143">
        <f t="shared" si="12"/>
        <v>0</v>
      </c>
      <c r="AL102" s="149">
        <f t="shared" si="13"/>
        <v>0</v>
      </c>
      <c r="AM102" s="148">
        <f>IF(J102="",AL102*'Fraccion masica'!$AB$36,J102*AL102)</f>
        <v>0</v>
      </c>
      <c r="AN102" s="143">
        <f>IF(K102="",AL102*'Fraccion masica'!$AB$35,K102*AL102)</f>
        <v>0</v>
      </c>
      <c r="AO102" s="149">
        <f>IFERROR(AM102*Hoja1!$C$24/Hoja1!$C$25/Hoja1!$C$26*16.04/1000000,0)</f>
        <v>0</v>
      </c>
      <c r="AP102" s="148">
        <f>IFERROR(AN102*Hoja1!$C$24/Hoja1!$C$25/Hoja1!$C$26*44.01/1000000,0)</f>
        <v>0</v>
      </c>
    </row>
    <row r="103" spans="2:42" x14ac:dyDescent="0.75">
      <c r="B103" s="52"/>
      <c r="C103" s="52"/>
      <c r="D103" s="125"/>
      <c r="E103" s="125"/>
      <c r="F103" s="131"/>
      <c r="G103" s="92"/>
      <c r="H103" s="14"/>
      <c r="I103" s="19"/>
      <c r="J103" s="93"/>
      <c r="K103" s="93"/>
      <c r="L103" s="122" t="str">
        <f t="shared" si="3"/>
        <v/>
      </c>
      <c r="M103" s="122">
        <f t="shared" si="4"/>
        <v>0</v>
      </c>
      <c r="N103" s="122">
        <f t="shared" si="4"/>
        <v>0</v>
      </c>
      <c r="O103" s="122">
        <f t="shared" si="5"/>
        <v>0</v>
      </c>
      <c r="P103" s="168" t="str">
        <f t="shared" si="6"/>
        <v>Factor de Emisión</v>
      </c>
      <c r="Q103" s="168">
        <f t="shared" si="7"/>
        <v>0</v>
      </c>
      <c r="R103" s="154">
        <f t="shared" si="8"/>
        <v>0</v>
      </c>
      <c r="S103" s="122">
        <f>Q103+R103*Hoja1!$C$19</f>
        <v>0</v>
      </c>
      <c r="AE103" s="143">
        <f t="shared" si="0"/>
        <v>0</v>
      </c>
      <c r="AF103" s="149">
        <f t="shared" si="1"/>
        <v>0</v>
      </c>
      <c r="AG103" s="148">
        <f t="shared" si="2"/>
        <v>0</v>
      </c>
      <c r="AH103" s="148" t="str">
        <f t="shared" si="9"/>
        <v>Factor de Emisión</v>
      </c>
      <c r="AI103" s="143">
        <f t="shared" si="10"/>
        <v>0</v>
      </c>
      <c r="AJ103" s="143">
        <f t="shared" si="11"/>
        <v>0</v>
      </c>
      <c r="AK103" s="143">
        <f t="shared" si="12"/>
        <v>0</v>
      </c>
      <c r="AL103" s="149">
        <f t="shared" si="13"/>
        <v>0</v>
      </c>
      <c r="AM103" s="148">
        <f>IF(J103="",AL103*'Fraccion masica'!$AB$36,J103*AL103)</f>
        <v>0</v>
      </c>
      <c r="AN103" s="143">
        <f>IF(K103="",AL103*'Fraccion masica'!$AB$35,K103*AL103)</f>
        <v>0</v>
      </c>
      <c r="AO103" s="149">
        <f>IFERROR(AM103*Hoja1!$C$24/Hoja1!$C$25/Hoja1!$C$26*16.04/1000000,0)</f>
        <v>0</v>
      </c>
      <c r="AP103" s="148">
        <f>IFERROR(AN103*Hoja1!$C$24/Hoja1!$C$25/Hoja1!$C$26*44.01/1000000,0)</f>
        <v>0</v>
      </c>
    </row>
    <row r="104" spans="2:42" x14ac:dyDescent="0.75">
      <c r="B104" s="52"/>
      <c r="C104" s="52"/>
      <c r="D104" s="125"/>
      <c r="E104" s="125"/>
      <c r="F104" s="131"/>
      <c r="G104" s="92"/>
      <c r="H104" s="14"/>
      <c r="I104" s="19"/>
      <c r="J104" s="93"/>
      <c r="K104" s="93"/>
      <c r="L104" s="122" t="str">
        <f t="shared" si="3"/>
        <v/>
      </c>
      <c r="M104" s="122">
        <f t="shared" si="4"/>
        <v>0</v>
      </c>
      <c r="N104" s="122">
        <f t="shared" si="4"/>
        <v>0</v>
      </c>
      <c r="O104" s="122">
        <f t="shared" si="5"/>
        <v>0</v>
      </c>
      <c r="P104" s="168" t="str">
        <f t="shared" si="6"/>
        <v>Factor de Emisión</v>
      </c>
      <c r="Q104" s="168">
        <f t="shared" si="7"/>
        <v>0</v>
      </c>
      <c r="R104" s="154">
        <f t="shared" si="8"/>
        <v>0</v>
      </c>
      <c r="S104" s="122">
        <f>Q104+R104*Hoja1!$C$19</f>
        <v>0</v>
      </c>
      <c r="AE104" s="143">
        <f t="shared" si="0"/>
        <v>0</v>
      </c>
      <c r="AF104" s="149">
        <f t="shared" si="1"/>
        <v>0</v>
      </c>
      <c r="AG104" s="148">
        <f t="shared" si="2"/>
        <v>0</v>
      </c>
      <c r="AH104" s="148" t="str">
        <f t="shared" si="9"/>
        <v>Factor de Emisión</v>
      </c>
      <c r="AI104" s="143">
        <f t="shared" si="10"/>
        <v>0</v>
      </c>
      <c r="AJ104" s="143">
        <f t="shared" si="11"/>
        <v>0</v>
      </c>
      <c r="AK104" s="143">
        <f t="shared" si="12"/>
        <v>0</v>
      </c>
      <c r="AL104" s="149">
        <f t="shared" si="13"/>
        <v>0</v>
      </c>
      <c r="AM104" s="148">
        <f>IF(J104="",AL104*'Fraccion masica'!$AB$36,J104*AL104)</f>
        <v>0</v>
      </c>
      <c r="AN104" s="143">
        <f>IF(K104="",AL104*'Fraccion masica'!$AB$35,K104*AL104)</f>
        <v>0</v>
      </c>
      <c r="AO104" s="149">
        <f>IFERROR(AM104*Hoja1!$C$24/Hoja1!$C$25/Hoja1!$C$26*16.04/1000000,0)</f>
        <v>0</v>
      </c>
      <c r="AP104" s="148">
        <f>IFERROR(AN104*Hoja1!$C$24/Hoja1!$C$25/Hoja1!$C$26*44.01/1000000,0)</f>
        <v>0</v>
      </c>
    </row>
    <row r="105" spans="2:42" x14ac:dyDescent="0.75">
      <c r="B105" s="52"/>
      <c r="C105" s="52"/>
      <c r="D105" s="125"/>
      <c r="E105" s="125"/>
      <c r="F105" s="131"/>
      <c r="G105" s="92"/>
      <c r="H105" s="14"/>
      <c r="I105" s="19"/>
      <c r="J105" s="93"/>
      <c r="K105" s="93"/>
      <c r="L105" s="122" t="str">
        <f t="shared" si="3"/>
        <v/>
      </c>
      <c r="M105" s="122">
        <f t="shared" si="4"/>
        <v>0</v>
      </c>
      <c r="N105" s="122">
        <f t="shared" si="4"/>
        <v>0</v>
      </c>
      <c r="O105" s="122">
        <f t="shared" si="5"/>
        <v>0</v>
      </c>
      <c r="P105" s="168" t="str">
        <f t="shared" si="6"/>
        <v>Factor de Emisión</v>
      </c>
      <c r="Q105" s="168">
        <f t="shared" si="7"/>
        <v>0</v>
      </c>
      <c r="R105" s="154">
        <f t="shared" si="8"/>
        <v>0</v>
      </c>
      <c r="S105" s="122">
        <f>Q105+R105*Hoja1!$C$19</f>
        <v>0</v>
      </c>
      <c r="AE105" s="143">
        <f t="shared" si="0"/>
        <v>0</v>
      </c>
      <c r="AF105" s="149">
        <f t="shared" si="1"/>
        <v>0</v>
      </c>
      <c r="AG105" s="148">
        <f t="shared" si="2"/>
        <v>0</v>
      </c>
      <c r="AH105" s="148" t="str">
        <f t="shared" si="9"/>
        <v>Factor de Emisión</v>
      </c>
      <c r="AI105" s="143">
        <f t="shared" si="10"/>
        <v>0</v>
      </c>
      <c r="AJ105" s="143">
        <f t="shared" si="11"/>
        <v>0</v>
      </c>
      <c r="AK105" s="143">
        <f t="shared" si="12"/>
        <v>0</v>
      </c>
      <c r="AL105" s="149">
        <f t="shared" si="13"/>
        <v>0</v>
      </c>
      <c r="AM105" s="148">
        <f>IF(J105="",AL105*'Fraccion masica'!$AB$36,J105*AL105)</f>
        <v>0</v>
      </c>
      <c r="AN105" s="143">
        <f>IF(K105="",AL105*'Fraccion masica'!$AB$35,K105*AL105)</f>
        <v>0</v>
      </c>
      <c r="AO105" s="149">
        <f>IFERROR(AM105*Hoja1!$C$24/Hoja1!$C$25/Hoja1!$C$26*16.04/1000000,0)</f>
        <v>0</v>
      </c>
      <c r="AP105" s="148">
        <f>IFERROR(AN105*Hoja1!$C$24/Hoja1!$C$25/Hoja1!$C$26*44.01/1000000,0)</f>
        <v>0</v>
      </c>
    </row>
    <row r="106" spans="2:42" x14ac:dyDescent="0.75">
      <c r="B106" s="52"/>
      <c r="C106" s="52"/>
      <c r="D106" s="125"/>
      <c r="E106" s="125"/>
      <c r="F106" s="131"/>
      <c r="G106" s="92"/>
      <c r="H106" s="14"/>
      <c r="I106" s="19"/>
      <c r="J106" s="93"/>
      <c r="K106" s="93"/>
      <c r="L106" s="122" t="str">
        <f t="shared" si="3"/>
        <v/>
      </c>
      <c r="M106" s="122">
        <f t="shared" si="4"/>
        <v>0</v>
      </c>
      <c r="N106" s="122">
        <f t="shared" si="4"/>
        <v>0</v>
      </c>
      <c r="O106" s="122">
        <f t="shared" si="5"/>
        <v>0</v>
      </c>
      <c r="P106" s="168" t="str">
        <f t="shared" si="6"/>
        <v>Factor de Emisión</v>
      </c>
      <c r="Q106" s="168">
        <f t="shared" si="7"/>
        <v>0</v>
      </c>
      <c r="R106" s="154">
        <f t="shared" si="8"/>
        <v>0</v>
      </c>
      <c r="S106" s="122">
        <f>Q106+R106*Hoja1!$C$19</f>
        <v>0</v>
      </c>
      <c r="AE106" s="143">
        <f t="shared" si="0"/>
        <v>0</v>
      </c>
      <c r="AF106" s="149">
        <f t="shared" si="1"/>
        <v>0</v>
      </c>
      <c r="AG106" s="148">
        <f t="shared" si="2"/>
        <v>0</v>
      </c>
      <c r="AH106" s="148" t="str">
        <f t="shared" si="9"/>
        <v>Factor de Emisión</v>
      </c>
      <c r="AI106" s="143">
        <f t="shared" si="10"/>
        <v>0</v>
      </c>
      <c r="AJ106" s="143">
        <f t="shared" si="11"/>
        <v>0</v>
      </c>
      <c r="AK106" s="143">
        <f t="shared" si="12"/>
        <v>0</v>
      </c>
      <c r="AL106" s="149">
        <f t="shared" si="13"/>
        <v>0</v>
      </c>
      <c r="AM106" s="148">
        <f>IF(J106="",AL106*'Fraccion masica'!$AB$36,J106*AL106)</f>
        <v>0</v>
      </c>
      <c r="AN106" s="143">
        <f>IF(K106="",AL106*'Fraccion masica'!$AB$35,K106*AL106)</f>
        <v>0</v>
      </c>
      <c r="AO106" s="149">
        <f>IFERROR(AM106*Hoja1!$C$24/Hoja1!$C$25/Hoja1!$C$26*16.04/1000000,0)</f>
        <v>0</v>
      </c>
      <c r="AP106" s="148">
        <f>IFERROR(AN106*Hoja1!$C$24/Hoja1!$C$25/Hoja1!$C$26*44.01/1000000,0)</f>
        <v>0</v>
      </c>
    </row>
    <row r="107" spans="2:42" x14ac:dyDescent="0.75">
      <c r="B107" s="52"/>
      <c r="C107" s="52"/>
      <c r="D107" s="125"/>
      <c r="E107" s="125"/>
      <c r="F107" s="131"/>
      <c r="G107" s="92"/>
      <c r="H107" s="14"/>
      <c r="I107" s="19"/>
      <c r="J107" s="93"/>
      <c r="K107" s="93"/>
      <c r="L107" s="122" t="str">
        <f t="shared" si="3"/>
        <v/>
      </c>
      <c r="M107" s="122">
        <f t="shared" si="4"/>
        <v>0</v>
      </c>
      <c r="N107" s="122">
        <f t="shared" si="4"/>
        <v>0</v>
      </c>
      <c r="O107" s="122">
        <f t="shared" si="5"/>
        <v>0</v>
      </c>
      <c r="P107" s="168" t="str">
        <f t="shared" si="6"/>
        <v>Factor de Emisión</v>
      </c>
      <c r="Q107" s="168">
        <f t="shared" si="7"/>
        <v>0</v>
      </c>
      <c r="R107" s="154">
        <f t="shared" si="8"/>
        <v>0</v>
      </c>
      <c r="S107" s="122">
        <f>Q107+R107*Hoja1!$C$19</f>
        <v>0</v>
      </c>
      <c r="AE107" s="143">
        <f t="shared" si="0"/>
        <v>0</v>
      </c>
      <c r="AF107" s="149">
        <f t="shared" si="1"/>
        <v>0</v>
      </c>
      <c r="AG107" s="148">
        <f t="shared" si="2"/>
        <v>0</v>
      </c>
      <c r="AH107" s="148" t="str">
        <f t="shared" si="9"/>
        <v>Factor de Emisión</v>
      </c>
      <c r="AI107" s="143">
        <f t="shared" si="10"/>
        <v>0</v>
      </c>
      <c r="AJ107" s="143">
        <f t="shared" si="11"/>
        <v>0</v>
      </c>
      <c r="AK107" s="143">
        <f t="shared" si="12"/>
        <v>0</v>
      </c>
      <c r="AL107" s="149">
        <f t="shared" si="13"/>
        <v>0</v>
      </c>
      <c r="AM107" s="148">
        <f>IF(J107="",AL107*'Fraccion masica'!$AB$36,J107*AL107)</f>
        <v>0</v>
      </c>
      <c r="AN107" s="143">
        <f>IF(K107="",AL107*'Fraccion masica'!$AB$35,K107*AL107)</f>
        <v>0</v>
      </c>
      <c r="AO107" s="149">
        <f>IFERROR(AM107*Hoja1!$C$24/Hoja1!$C$25/Hoja1!$C$26*16.04/1000000,0)</f>
        <v>0</v>
      </c>
      <c r="AP107" s="148">
        <f>IFERROR(AN107*Hoja1!$C$24/Hoja1!$C$25/Hoja1!$C$26*44.01/1000000,0)</f>
        <v>0</v>
      </c>
    </row>
    <row r="108" spans="2:42" x14ac:dyDescent="0.75">
      <c r="B108" s="52"/>
      <c r="C108" s="52"/>
      <c r="D108" s="125"/>
      <c r="E108" s="125"/>
      <c r="F108" s="131"/>
      <c r="G108" s="92"/>
      <c r="H108" s="14"/>
      <c r="I108" s="19"/>
      <c r="J108" s="93"/>
      <c r="K108" s="93"/>
      <c r="L108" s="122" t="str">
        <f t="shared" si="3"/>
        <v/>
      </c>
      <c r="M108" s="122">
        <f t="shared" si="4"/>
        <v>0</v>
      </c>
      <c r="N108" s="122">
        <f t="shared" si="4"/>
        <v>0</v>
      </c>
      <c r="O108" s="122">
        <f t="shared" si="5"/>
        <v>0</v>
      </c>
      <c r="P108" s="168" t="str">
        <f t="shared" si="6"/>
        <v>Factor de Emisión</v>
      </c>
      <c r="Q108" s="168">
        <f t="shared" si="7"/>
        <v>0</v>
      </c>
      <c r="R108" s="154">
        <f t="shared" si="8"/>
        <v>0</v>
      </c>
      <c r="S108" s="122">
        <f>Q108+R108*Hoja1!$C$19</f>
        <v>0</v>
      </c>
      <c r="AE108" s="143">
        <f t="shared" si="0"/>
        <v>0</v>
      </c>
      <c r="AF108" s="149">
        <f t="shared" si="1"/>
        <v>0</v>
      </c>
      <c r="AG108" s="148">
        <f t="shared" si="2"/>
        <v>0</v>
      </c>
      <c r="AH108" s="148" t="str">
        <f t="shared" si="9"/>
        <v>Factor de Emisión</v>
      </c>
      <c r="AI108" s="143">
        <f t="shared" si="10"/>
        <v>0</v>
      </c>
      <c r="AJ108" s="143">
        <f t="shared" si="11"/>
        <v>0</v>
      </c>
      <c r="AK108" s="143">
        <f t="shared" si="12"/>
        <v>0</v>
      </c>
      <c r="AL108" s="149">
        <f t="shared" si="13"/>
        <v>0</v>
      </c>
      <c r="AM108" s="148">
        <f>IF(J108="",AL108*'Fraccion masica'!$AB$36,J108*AL108)</f>
        <v>0</v>
      </c>
      <c r="AN108" s="143">
        <f>IF(K108="",AL108*'Fraccion masica'!$AB$35,K108*AL108)</f>
        <v>0</v>
      </c>
      <c r="AO108" s="149">
        <f>IFERROR(AM108*Hoja1!$C$24/Hoja1!$C$25/Hoja1!$C$26*16.04/1000000,0)</f>
        <v>0</v>
      </c>
      <c r="AP108" s="148">
        <f>IFERROR(AN108*Hoja1!$C$24/Hoja1!$C$25/Hoja1!$C$26*44.01/1000000,0)</f>
        <v>0</v>
      </c>
    </row>
    <row r="109" spans="2:42" x14ac:dyDescent="0.75">
      <c r="B109" s="52"/>
      <c r="C109" s="52"/>
      <c r="D109" s="125"/>
      <c r="E109" s="125"/>
      <c r="F109" s="131"/>
      <c r="G109" s="92"/>
      <c r="H109" s="14"/>
      <c r="I109" s="19"/>
      <c r="J109" s="93"/>
      <c r="K109" s="93"/>
      <c r="L109" s="122" t="str">
        <f t="shared" si="3"/>
        <v/>
      </c>
      <c r="M109" s="122">
        <f t="shared" si="4"/>
        <v>0</v>
      </c>
      <c r="N109" s="122">
        <f t="shared" si="4"/>
        <v>0</v>
      </c>
      <c r="O109" s="122">
        <f t="shared" si="5"/>
        <v>0</v>
      </c>
      <c r="P109" s="168" t="str">
        <f t="shared" si="6"/>
        <v>Factor de Emisión</v>
      </c>
      <c r="Q109" s="168">
        <f t="shared" si="7"/>
        <v>0</v>
      </c>
      <c r="R109" s="154">
        <f t="shared" si="8"/>
        <v>0</v>
      </c>
      <c r="S109" s="122">
        <f>Q109+R109*Hoja1!$C$19</f>
        <v>0</v>
      </c>
      <c r="AE109" s="143">
        <f t="shared" si="0"/>
        <v>0</v>
      </c>
      <c r="AF109" s="149">
        <f t="shared" si="1"/>
        <v>0</v>
      </c>
      <c r="AG109" s="148">
        <f t="shared" si="2"/>
        <v>0</v>
      </c>
      <c r="AH109" s="148" t="str">
        <f t="shared" si="9"/>
        <v>Factor de Emisión</v>
      </c>
      <c r="AI109" s="143">
        <f t="shared" si="10"/>
        <v>0</v>
      </c>
      <c r="AJ109" s="143">
        <f t="shared" si="11"/>
        <v>0</v>
      </c>
      <c r="AK109" s="143">
        <f t="shared" si="12"/>
        <v>0</v>
      </c>
      <c r="AL109" s="149">
        <f t="shared" si="13"/>
        <v>0</v>
      </c>
      <c r="AM109" s="148">
        <f>IF(J109="",AL109*'Fraccion masica'!$AB$36,J109*AL109)</f>
        <v>0</v>
      </c>
      <c r="AN109" s="143">
        <f>IF(K109="",AL109*'Fraccion masica'!$AB$35,K109*AL109)</f>
        <v>0</v>
      </c>
      <c r="AO109" s="149">
        <f>IFERROR(AM109*Hoja1!$C$24/Hoja1!$C$25/Hoja1!$C$26*16.04/1000000,0)</f>
        <v>0</v>
      </c>
      <c r="AP109" s="148">
        <f>IFERROR(AN109*Hoja1!$C$24/Hoja1!$C$25/Hoja1!$C$26*44.01/1000000,0)</f>
        <v>0</v>
      </c>
    </row>
    <row r="110" spans="2:42" x14ac:dyDescent="0.75">
      <c r="B110" s="52"/>
      <c r="C110" s="52"/>
      <c r="D110" s="125"/>
      <c r="E110" s="125"/>
      <c r="F110" s="131"/>
      <c r="G110" s="92"/>
      <c r="H110" s="14"/>
      <c r="I110" s="19"/>
      <c r="J110" s="93"/>
      <c r="K110" s="93"/>
      <c r="L110" s="122" t="str">
        <f t="shared" si="3"/>
        <v/>
      </c>
      <c r="M110" s="122">
        <f t="shared" si="4"/>
        <v>0</v>
      </c>
      <c r="N110" s="122">
        <f t="shared" si="4"/>
        <v>0</v>
      </c>
      <c r="O110" s="122">
        <f t="shared" si="5"/>
        <v>0</v>
      </c>
      <c r="P110" s="168" t="str">
        <f t="shared" si="6"/>
        <v>Factor de Emisión</v>
      </c>
      <c r="Q110" s="168">
        <f t="shared" si="7"/>
        <v>0</v>
      </c>
      <c r="R110" s="154">
        <f t="shared" si="8"/>
        <v>0</v>
      </c>
      <c r="S110" s="122">
        <f>Q110+R110*Hoja1!$C$19</f>
        <v>0</v>
      </c>
      <c r="AE110" s="143">
        <f t="shared" si="0"/>
        <v>0</v>
      </c>
      <c r="AF110" s="149">
        <f t="shared" si="1"/>
        <v>0</v>
      </c>
      <c r="AG110" s="148">
        <f t="shared" si="2"/>
        <v>0</v>
      </c>
      <c r="AH110" s="148" t="str">
        <f t="shared" si="9"/>
        <v>Factor de Emisión</v>
      </c>
      <c r="AI110" s="143">
        <f t="shared" si="10"/>
        <v>0</v>
      </c>
      <c r="AJ110" s="143">
        <f t="shared" si="11"/>
        <v>0</v>
      </c>
      <c r="AK110" s="143">
        <f t="shared" si="12"/>
        <v>0</v>
      </c>
      <c r="AL110" s="149">
        <f t="shared" si="13"/>
        <v>0</v>
      </c>
      <c r="AM110" s="148">
        <f>IF(J110="",AL110*'Fraccion masica'!$AB$36,J110*AL110)</f>
        <v>0</v>
      </c>
      <c r="AN110" s="143">
        <f>IF(K110="",AL110*'Fraccion masica'!$AB$35,K110*AL110)</f>
        <v>0</v>
      </c>
      <c r="AO110" s="149">
        <f>IFERROR(AM110*Hoja1!$C$24/Hoja1!$C$25/Hoja1!$C$26*16.04/1000000,0)</f>
        <v>0</v>
      </c>
      <c r="AP110" s="148">
        <f>IFERROR(AN110*Hoja1!$C$24/Hoja1!$C$25/Hoja1!$C$26*44.01/1000000,0)</f>
        <v>0</v>
      </c>
    </row>
    <row r="111" spans="2:42" x14ac:dyDescent="0.75">
      <c r="B111" s="52"/>
      <c r="C111" s="52"/>
      <c r="D111" s="125"/>
      <c r="E111" s="125"/>
      <c r="F111" s="131"/>
      <c r="G111" s="92"/>
      <c r="H111" s="14"/>
      <c r="I111" s="19"/>
      <c r="J111" s="93"/>
      <c r="K111" s="93"/>
      <c r="L111" s="122" t="str">
        <f t="shared" si="3"/>
        <v/>
      </c>
      <c r="M111" s="122">
        <f t="shared" si="4"/>
        <v>0</v>
      </c>
      <c r="N111" s="122">
        <f t="shared" si="4"/>
        <v>0</v>
      </c>
      <c r="O111" s="122">
        <f t="shared" si="5"/>
        <v>0</v>
      </c>
      <c r="P111" s="168" t="str">
        <f t="shared" si="6"/>
        <v>Factor de Emisión</v>
      </c>
      <c r="Q111" s="168">
        <f t="shared" si="7"/>
        <v>0</v>
      </c>
      <c r="R111" s="154">
        <f t="shared" si="8"/>
        <v>0</v>
      </c>
      <c r="S111" s="122">
        <f>Q111+R111*Hoja1!$C$19</f>
        <v>0</v>
      </c>
      <c r="AE111" s="143">
        <f t="shared" ref="AE111:AE127" si="14">B111</f>
        <v>0</v>
      </c>
      <c r="AF111" s="149">
        <f t="shared" ref="AF111:AF127" si="15">G111*C111</f>
        <v>0</v>
      </c>
      <c r="AG111" s="148">
        <f t="shared" ref="AG111:AG127" si="16">IF(I111="X",H111*C111*(965/0.9)/1000000,0)</f>
        <v>0</v>
      </c>
      <c r="AH111" s="148" t="str">
        <f t="shared" si="9"/>
        <v>Factor de Emisión</v>
      </c>
      <c r="AI111" s="143">
        <f t="shared" si="10"/>
        <v>0</v>
      </c>
      <c r="AJ111" s="143">
        <f t="shared" si="11"/>
        <v>0</v>
      </c>
      <c r="AK111" s="143">
        <f t="shared" si="12"/>
        <v>0</v>
      </c>
      <c r="AL111" s="149">
        <f t="shared" si="13"/>
        <v>0</v>
      </c>
      <c r="AM111" s="148">
        <f>IF(J111="",AL111*'Fraccion masica'!$AB$36,J111*AL111)</f>
        <v>0</v>
      </c>
      <c r="AN111" s="143">
        <f>IF(K111="",AL111*'Fraccion masica'!$AB$35,K111*AL111)</f>
        <v>0</v>
      </c>
      <c r="AO111" s="149">
        <f>IFERROR(AM111*Hoja1!$C$24/Hoja1!$C$25/Hoja1!$C$26*16.04/1000000,0)</f>
        <v>0</v>
      </c>
      <c r="AP111" s="148">
        <f>IFERROR(AN111*Hoja1!$C$24/Hoja1!$C$25/Hoja1!$C$26*44.01/1000000,0)</f>
        <v>0</v>
      </c>
    </row>
    <row r="112" spans="2:42" x14ac:dyDescent="0.75">
      <c r="B112" s="52"/>
      <c r="C112" s="52"/>
      <c r="D112" s="125"/>
      <c r="E112" s="125"/>
      <c r="F112" s="131"/>
      <c r="G112" s="92"/>
      <c r="H112" s="14"/>
      <c r="I112" s="19"/>
      <c r="J112" s="93"/>
      <c r="K112" s="93"/>
      <c r="L112" s="122" t="str">
        <f t="shared" ref="L112:L127" si="17">IF(F112="","",F112)</f>
        <v/>
      </c>
      <c r="M112" s="122">
        <f t="shared" ref="M112:N127" si="18">AJ112</f>
        <v>0</v>
      </c>
      <c r="N112" s="122">
        <f t="shared" si="18"/>
        <v>0</v>
      </c>
      <c r="O112" s="122">
        <f t="shared" ref="O112:O127" si="19">AI112</f>
        <v>0</v>
      </c>
      <c r="P112" s="168" t="str">
        <f t="shared" ref="P112:P127" si="20">AH112</f>
        <v>Factor de Emisión</v>
      </c>
      <c r="Q112" s="168">
        <f t="shared" ref="Q112:Q127" si="21">AP112</f>
        <v>0</v>
      </c>
      <c r="R112" s="154">
        <f t="shared" ref="R112:R127" si="22">AO112</f>
        <v>0</v>
      </c>
      <c r="S112" s="122">
        <f>Q112+R112*Hoja1!$C$19</f>
        <v>0</v>
      </c>
      <c r="AE112" s="143">
        <f t="shared" si="14"/>
        <v>0</v>
      </c>
      <c r="AF112" s="149">
        <f t="shared" si="15"/>
        <v>0</v>
      </c>
      <c r="AG112" s="148">
        <f t="shared" si="16"/>
        <v>0</v>
      </c>
      <c r="AH112" s="148" t="str">
        <f t="shared" ref="AH112:AH127" si="23">IF(AF112&lt;&gt;0,"Medición","Factor de Emisión")</f>
        <v>Factor de Emisión</v>
      </c>
      <c r="AI112" s="143">
        <f t="shared" ref="AI112:AI127" si="24">IF(AF112&lt;&gt;0,AF112,AG112)*(1-D112-E112)</f>
        <v>0</v>
      </c>
      <c r="AJ112" s="143">
        <f t="shared" ref="AJ112:AJ127" si="25">IF(AF112&lt;&gt;0,AF112,AG112)*D112</f>
        <v>0</v>
      </c>
      <c r="AK112" s="143">
        <f t="shared" ref="AK112:AK127" si="26">IF(AF112&lt;&gt;0,AF112,AG112)*E112</f>
        <v>0</v>
      </c>
      <c r="AL112" s="149">
        <f t="shared" ref="AL112:AL127" si="27">AI112*(0.3048^3)</f>
        <v>0</v>
      </c>
      <c r="AM112" s="148">
        <f>IF(J112="",AL112*'Fraccion masica'!$AB$36,J112*AL112)</f>
        <v>0</v>
      </c>
      <c r="AN112" s="143">
        <f>IF(K112="",AL112*'Fraccion masica'!$AB$35,K112*AL112)</f>
        <v>0</v>
      </c>
      <c r="AO112" s="149">
        <f>IFERROR(AM112*Hoja1!$C$24/Hoja1!$C$25/Hoja1!$C$26*16.04/1000000,0)</f>
        <v>0</v>
      </c>
      <c r="AP112" s="148">
        <f>IFERROR(AN112*Hoja1!$C$24/Hoja1!$C$25/Hoja1!$C$26*44.01/1000000,0)</f>
        <v>0</v>
      </c>
    </row>
    <row r="113" spans="2:42" x14ac:dyDescent="0.75">
      <c r="B113" s="52"/>
      <c r="C113" s="52"/>
      <c r="D113" s="125"/>
      <c r="E113" s="125"/>
      <c r="F113" s="131"/>
      <c r="G113" s="92"/>
      <c r="H113" s="14"/>
      <c r="I113" s="19"/>
      <c r="J113" s="93"/>
      <c r="K113" s="93"/>
      <c r="L113" s="122" t="str">
        <f t="shared" si="17"/>
        <v/>
      </c>
      <c r="M113" s="122">
        <f t="shared" si="18"/>
        <v>0</v>
      </c>
      <c r="N113" s="122">
        <f t="shared" si="18"/>
        <v>0</v>
      </c>
      <c r="O113" s="122">
        <f t="shared" si="19"/>
        <v>0</v>
      </c>
      <c r="P113" s="168" t="str">
        <f t="shared" si="20"/>
        <v>Factor de Emisión</v>
      </c>
      <c r="Q113" s="168">
        <f t="shared" si="21"/>
        <v>0</v>
      </c>
      <c r="R113" s="154">
        <f t="shared" si="22"/>
        <v>0</v>
      </c>
      <c r="S113" s="122">
        <f>Q113+R113*Hoja1!$C$19</f>
        <v>0</v>
      </c>
      <c r="AE113" s="143">
        <f t="shared" si="14"/>
        <v>0</v>
      </c>
      <c r="AF113" s="149">
        <f t="shared" si="15"/>
        <v>0</v>
      </c>
      <c r="AG113" s="148">
        <f t="shared" si="16"/>
        <v>0</v>
      </c>
      <c r="AH113" s="148" t="str">
        <f t="shared" si="23"/>
        <v>Factor de Emisión</v>
      </c>
      <c r="AI113" s="143">
        <f t="shared" si="24"/>
        <v>0</v>
      </c>
      <c r="AJ113" s="143">
        <f t="shared" si="25"/>
        <v>0</v>
      </c>
      <c r="AK113" s="143">
        <f t="shared" si="26"/>
        <v>0</v>
      </c>
      <c r="AL113" s="149">
        <f t="shared" si="27"/>
        <v>0</v>
      </c>
      <c r="AM113" s="148">
        <f>IF(J113="",AL113*'Fraccion masica'!$AB$36,J113*AL113)</f>
        <v>0</v>
      </c>
      <c r="AN113" s="143">
        <f>IF(K113="",AL113*'Fraccion masica'!$AB$35,K113*AL113)</f>
        <v>0</v>
      </c>
      <c r="AO113" s="149">
        <f>IFERROR(AM113*Hoja1!$C$24/Hoja1!$C$25/Hoja1!$C$26*16.04/1000000,0)</f>
        <v>0</v>
      </c>
      <c r="AP113" s="148">
        <f>IFERROR(AN113*Hoja1!$C$24/Hoja1!$C$25/Hoja1!$C$26*44.01/1000000,0)</f>
        <v>0</v>
      </c>
    </row>
    <row r="114" spans="2:42" x14ac:dyDescent="0.75">
      <c r="B114" s="52"/>
      <c r="C114" s="52"/>
      <c r="D114" s="125"/>
      <c r="E114" s="125"/>
      <c r="F114" s="131"/>
      <c r="G114" s="92"/>
      <c r="H114" s="14"/>
      <c r="I114" s="19"/>
      <c r="J114" s="93"/>
      <c r="K114" s="93"/>
      <c r="L114" s="122" t="str">
        <f t="shared" si="17"/>
        <v/>
      </c>
      <c r="M114" s="122">
        <f t="shared" si="18"/>
        <v>0</v>
      </c>
      <c r="N114" s="122">
        <f t="shared" si="18"/>
        <v>0</v>
      </c>
      <c r="O114" s="122">
        <f t="shared" si="19"/>
        <v>0</v>
      </c>
      <c r="P114" s="168" t="str">
        <f t="shared" si="20"/>
        <v>Factor de Emisión</v>
      </c>
      <c r="Q114" s="168">
        <f t="shared" si="21"/>
        <v>0</v>
      </c>
      <c r="R114" s="154">
        <f t="shared" si="22"/>
        <v>0</v>
      </c>
      <c r="S114" s="122">
        <f>Q114+R114*Hoja1!$C$19</f>
        <v>0</v>
      </c>
      <c r="AE114" s="143">
        <f t="shared" si="14"/>
        <v>0</v>
      </c>
      <c r="AF114" s="149">
        <f t="shared" si="15"/>
        <v>0</v>
      </c>
      <c r="AG114" s="148">
        <f t="shared" si="16"/>
        <v>0</v>
      </c>
      <c r="AH114" s="148" t="str">
        <f t="shared" si="23"/>
        <v>Factor de Emisión</v>
      </c>
      <c r="AI114" s="143">
        <f t="shared" si="24"/>
        <v>0</v>
      </c>
      <c r="AJ114" s="143">
        <f t="shared" si="25"/>
        <v>0</v>
      </c>
      <c r="AK114" s="143">
        <f t="shared" si="26"/>
        <v>0</v>
      </c>
      <c r="AL114" s="149">
        <f t="shared" si="27"/>
        <v>0</v>
      </c>
      <c r="AM114" s="148">
        <f>IF(J114="",AL114*'Fraccion masica'!$AB$36,J114*AL114)</f>
        <v>0</v>
      </c>
      <c r="AN114" s="143">
        <f>IF(K114="",AL114*'Fraccion masica'!$AB$35,K114*AL114)</f>
        <v>0</v>
      </c>
      <c r="AO114" s="149">
        <f>IFERROR(AM114*Hoja1!$C$24/Hoja1!$C$25/Hoja1!$C$26*16.04/1000000,0)</f>
        <v>0</v>
      </c>
      <c r="AP114" s="148">
        <f>IFERROR(AN114*Hoja1!$C$24/Hoja1!$C$25/Hoja1!$C$26*44.01/1000000,0)</f>
        <v>0</v>
      </c>
    </row>
    <row r="115" spans="2:42" x14ac:dyDescent="0.75">
      <c r="B115" s="52"/>
      <c r="C115" s="52"/>
      <c r="D115" s="125"/>
      <c r="E115" s="125"/>
      <c r="F115" s="131"/>
      <c r="G115" s="92"/>
      <c r="H115" s="14"/>
      <c r="I115" s="19"/>
      <c r="J115" s="93"/>
      <c r="K115" s="93"/>
      <c r="L115" s="122" t="str">
        <f t="shared" si="17"/>
        <v/>
      </c>
      <c r="M115" s="122">
        <f t="shared" si="18"/>
        <v>0</v>
      </c>
      <c r="N115" s="122">
        <f t="shared" si="18"/>
        <v>0</v>
      </c>
      <c r="O115" s="122">
        <f t="shared" si="19"/>
        <v>0</v>
      </c>
      <c r="P115" s="168" t="str">
        <f t="shared" si="20"/>
        <v>Factor de Emisión</v>
      </c>
      <c r="Q115" s="168">
        <f t="shared" si="21"/>
        <v>0</v>
      </c>
      <c r="R115" s="154">
        <f t="shared" si="22"/>
        <v>0</v>
      </c>
      <c r="S115" s="122">
        <f>Q115+R115*Hoja1!$C$19</f>
        <v>0</v>
      </c>
      <c r="AE115" s="143">
        <f t="shared" si="14"/>
        <v>0</v>
      </c>
      <c r="AF115" s="149">
        <f t="shared" si="15"/>
        <v>0</v>
      </c>
      <c r="AG115" s="148">
        <f t="shared" si="16"/>
        <v>0</v>
      </c>
      <c r="AH115" s="148" t="str">
        <f t="shared" si="23"/>
        <v>Factor de Emisión</v>
      </c>
      <c r="AI115" s="143">
        <f t="shared" si="24"/>
        <v>0</v>
      </c>
      <c r="AJ115" s="143">
        <f t="shared" si="25"/>
        <v>0</v>
      </c>
      <c r="AK115" s="143">
        <f t="shared" si="26"/>
        <v>0</v>
      </c>
      <c r="AL115" s="149">
        <f t="shared" si="27"/>
        <v>0</v>
      </c>
      <c r="AM115" s="148">
        <f>IF(J115="",AL115*'Fraccion masica'!$AB$36,J115*AL115)</f>
        <v>0</v>
      </c>
      <c r="AN115" s="143">
        <f>IF(K115="",AL115*'Fraccion masica'!$AB$35,K115*AL115)</f>
        <v>0</v>
      </c>
      <c r="AO115" s="149">
        <f>IFERROR(AM115*Hoja1!$C$24/Hoja1!$C$25/Hoja1!$C$26*16.04/1000000,0)</f>
        <v>0</v>
      </c>
      <c r="AP115" s="148">
        <f>IFERROR(AN115*Hoja1!$C$24/Hoja1!$C$25/Hoja1!$C$26*44.01/1000000,0)</f>
        <v>0</v>
      </c>
    </row>
    <row r="116" spans="2:42" x14ac:dyDescent="0.75">
      <c r="B116" s="52"/>
      <c r="C116" s="52"/>
      <c r="D116" s="125"/>
      <c r="E116" s="125"/>
      <c r="F116" s="131"/>
      <c r="G116" s="92"/>
      <c r="H116" s="14"/>
      <c r="I116" s="19"/>
      <c r="J116" s="93"/>
      <c r="K116" s="93"/>
      <c r="L116" s="122" t="str">
        <f t="shared" si="17"/>
        <v/>
      </c>
      <c r="M116" s="122">
        <f t="shared" si="18"/>
        <v>0</v>
      </c>
      <c r="N116" s="122">
        <f t="shared" si="18"/>
        <v>0</v>
      </c>
      <c r="O116" s="122">
        <f t="shared" si="19"/>
        <v>0</v>
      </c>
      <c r="P116" s="168" t="str">
        <f t="shared" si="20"/>
        <v>Factor de Emisión</v>
      </c>
      <c r="Q116" s="168">
        <f t="shared" si="21"/>
        <v>0</v>
      </c>
      <c r="R116" s="154">
        <f t="shared" si="22"/>
        <v>0</v>
      </c>
      <c r="S116" s="122">
        <f>Q116+R116*Hoja1!$C$19</f>
        <v>0</v>
      </c>
      <c r="AE116" s="143">
        <f t="shared" si="14"/>
        <v>0</v>
      </c>
      <c r="AF116" s="149">
        <f t="shared" si="15"/>
        <v>0</v>
      </c>
      <c r="AG116" s="148">
        <f t="shared" si="16"/>
        <v>0</v>
      </c>
      <c r="AH116" s="148" t="str">
        <f t="shared" si="23"/>
        <v>Factor de Emisión</v>
      </c>
      <c r="AI116" s="143">
        <f t="shared" si="24"/>
        <v>0</v>
      </c>
      <c r="AJ116" s="143">
        <f t="shared" si="25"/>
        <v>0</v>
      </c>
      <c r="AK116" s="143">
        <f t="shared" si="26"/>
        <v>0</v>
      </c>
      <c r="AL116" s="149">
        <f t="shared" si="27"/>
        <v>0</v>
      </c>
      <c r="AM116" s="148">
        <f>IF(J116="",AL116*'Fraccion masica'!$AB$36,J116*AL116)</f>
        <v>0</v>
      </c>
      <c r="AN116" s="143">
        <f>IF(K116="",AL116*'Fraccion masica'!$AB$35,K116*AL116)</f>
        <v>0</v>
      </c>
      <c r="AO116" s="149">
        <f>IFERROR(AM116*Hoja1!$C$24/Hoja1!$C$25/Hoja1!$C$26*16.04/1000000,0)</f>
        <v>0</v>
      </c>
      <c r="AP116" s="148">
        <f>IFERROR(AN116*Hoja1!$C$24/Hoja1!$C$25/Hoja1!$C$26*44.01/1000000,0)</f>
        <v>0</v>
      </c>
    </row>
    <row r="117" spans="2:42" x14ac:dyDescent="0.75">
      <c r="B117" s="52"/>
      <c r="C117" s="52"/>
      <c r="D117" s="125"/>
      <c r="E117" s="125"/>
      <c r="F117" s="131"/>
      <c r="G117" s="92"/>
      <c r="H117" s="14"/>
      <c r="I117" s="19"/>
      <c r="J117" s="93"/>
      <c r="K117" s="93"/>
      <c r="L117" s="122" t="str">
        <f t="shared" si="17"/>
        <v/>
      </c>
      <c r="M117" s="122">
        <f t="shared" si="18"/>
        <v>0</v>
      </c>
      <c r="N117" s="122">
        <f t="shared" si="18"/>
        <v>0</v>
      </c>
      <c r="O117" s="122">
        <f t="shared" si="19"/>
        <v>0</v>
      </c>
      <c r="P117" s="168" t="str">
        <f t="shared" si="20"/>
        <v>Factor de Emisión</v>
      </c>
      <c r="Q117" s="168">
        <f t="shared" si="21"/>
        <v>0</v>
      </c>
      <c r="R117" s="154">
        <f t="shared" si="22"/>
        <v>0</v>
      </c>
      <c r="S117" s="122">
        <f>Q117+R117*Hoja1!$C$19</f>
        <v>0</v>
      </c>
      <c r="AE117" s="143">
        <f t="shared" si="14"/>
        <v>0</v>
      </c>
      <c r="AF117" s="149">
        <f t="shared" si="15"/>
        <v>0</v>
      </c>
      <c r="AG117" s="148">
        <f t="shared" si="16"/>
        <v>0</v>
      </c>
      <c r="AH117" s="148" t="str">
        <f t="shared" si="23"/>
        <v>Factor de Emisión</v>
      </c>
      <c r="AI117" s="143">
        <f t="shared" si="24"/>
        <v>0</v>
      </c>
      <c r="AJ117" s="143">
        <f t="shared" si="25"/>
        <v>0</v>
      </c>
      <c r="AK117" s="143">
        <f t="shared" si="26"/>
        <v>0</v>
      </c>
      <c r="AL117" s="149">
        <f t="shared" si="27"/>
        <v>0</v>
      </c>
      <c r="AM117" s="148">
        <f>IF(J117="",AL117*'Fraccion masica'!$AB$36,J117*AL117)</f>
        <v>0</v>
      </c>
      <c r="AN117" s="143">
        <f>IF(K117="",AL117*'Fraccion masica'!$AB$35,K117*AL117)</f>
        <v>0</v>
      </c>
      <c r="AO117" s="149">
        <f>IFERROR(AM117*Hoja1!$C$24/Hoja1!$C$25/Hoja1!$C$26*16.04/1000000,0)</f>
        <v>0</v>
      </c>
      <c r="AP117" s="148">
        <f>IFERROR(AN117*Hoja1!$C$24/Hoja1!$C$25/Hoja1!$C$26*44.01/1000000,0)</f>
        <v>0</v>
      </c>
    </row>
    <row r="118" spans="2:42" x14ac:dyDescent="0.75">
      <c r="B118" s="52"/>
      <c r="C118" s="52"/>
      <c r="D118" s="125"/>
      <c r="E118" s="125"/>
      <c r="F118" s="131"/>
      <c r="G118" s="92"/>
      <c r="H118" s="14"/>
      <c r="I118" s="19"/>
      <c r="J118" s="93"/>
      <c r="K118" s="93"/>
      <c r="L118" s="122" t="str">
        <f t="shared" si="17"/>
        <v/>
      </c>
      <c r="M118" s="122">
        <f t="shared" si="18"/>
        <v>0</v>
      </c>
      <c r="N118" s="122">
        <f t="shared" si="18"/>
        <v>0</v>
      </c>
      <c r="O118" s="122">
        <f t="shared" si="19"/>
        <v>0</v>
      </c>
      <c r="P118" s="168" t="str">
        <f t="shared" si="20"/>
        <v>Factor de Emisión</v>
      </c>
      <c r="Q118" s="168">
        <f t="shared" si="21"/>
        <v>0</v>
      </c>
      <c r="R118" s="154">
        <f t="shared" si="22"/>
        <v>0</v>
      </c>
      <c r="S118" s="122">
        <f>Q118+R118*Hoja1!$C$19</f>
        <v>0</v>
      </c>
      <c r="AE118" s="143">
        <f t="shared" si="14"/>
        <v>0</v>
      </c>
      <c r="AF118" s="149">
        <f t="shared" si="15"/>
        <v>0</v>
      </c>
      <c r="AG118" s="148">
        <f t="shared" si="16"/>
        <v>0</v>
      </c>
      <c r="AH118" s="148" t="str">
        <f t="shared" si="23"/>
        <v>Factor de Emisión</v>
      </c>
      <c r="AI118" s="143">
        <f t="shared" si="24"/>
        <v>0</v>
      </c>
      <c r="AJ118" s="143">
        <f t="shared" si="25"/>
        <v>0</v>
      </c>
      <c r="AK118" s="143">
        <f t="shared" si="26"/>
        <v>0</v>
      </c>
      <c r="AL118" s="149">
        <f t="shared" si="27"/>
        <v>0</v>
      </c>
      <c r="AM118" s="148">
        <f>IF(J118="",AL118*'Fraccion masica'!$AB$36,J118*AL118)</f>
        <v>0</v>
      </c>
      <c r="AN118" s="143">
        <f>IF(K118="",AL118*'Fraccion masica'!$AB$35,K118*AL118)</f>
        <v>0</v>
      </c>
      <c r="AO118" s="149">
        <f>IFERROR(AM118*Hoja1!$C$24/Hoja1!$C$25/Hoja1!$C$26*16.04/1000000,0)</f>
        <v>0</v>
      </c>
      <c r="AP118" s="148">
        <f>IFERROR(AN118*Hoja1!$C$24/Hoja1!$C$25/Hoja1!$C$26*44.01/1000000,0)</f>
        <v>0</v>
      </c>
    </row>
    <row r="119" spans="2:42" x14ac:dyDescent="0.75">
      <c r="B119" s="52"/>
      <c r="C119" s="52"/>
      <c r="D119" s="125"/>
      <c r="E119" s="125"/>
      <c r="F119" s="131"/>
      <c r="G119" s="92"/>
      <c r="H119" s="14"/>
      <c r="I119" s="19"/>
      <c r="J119" s="93"/>
      <c r="K119" s="93"/>
      <c r="L119" s="122" t="str">
        <f t="shared" si="17"/>
        <v/>
      </c>
      <c r="M119" s="122">
        <f t="shared" si="18"/>
        <v>0</v>
      </c>
      <c r="N119" s="122">
        <f t="shared" si="18"/>
        <v>0</v>
      </c>
      <c r="O119" s="122">
        <f t="shared" si="19"/>
        <v>0</v>
      </c>
      <c r="P119" s="168" t="str">
        <f t="shared" si="20"/>
        <v>Factor de Emisión</v>
      </c>
      <c r="Q119" s="168">
        <f t="shared" si="21"/>
        <v>0</v>
      </c>
      <c r="R119" s="154">
        <f t="shared" si="22"/>
        <v>0</v>
      </c>
      <c r="S119" s="122">
        <f>Q119+R119*Hoja1!$C$19</f>
        <v>0</v>
      </c>
      <c r="AE119" s="143">
        <f t="shared" si="14"/>
        <v>0</v>
      </c>
      <c r="AF119" s="149">
        <f t="shared" si="15"/>
        <v>0</v>
      </c>
      <c r="AG119" s="148">
        <f t="shared" si="16"/>
        <v>0</v>
      </c>
      <c r="AH119" s="148" t="str">
        <f t="shared" si="23"/>
        <v>Factor de Emisión</v>
      </c>
      <c r="AI119" s="143">
        <f t="shared" si="24"/>
        <v>0</v>
      </c>
      <c r="AJ119" s="143">
        <f t="shared" si="25"/>
        <v>0</v>
      </c>
      <c r="AK119" s="143">
        <f t="shared" si="26"/>
        <v>0</v>
      </c>
      <c r="AL119" s="149">
        <f t="shared" si="27"/>
        <v>0</v>
      </c>
      <c r="AM119" s="148">
        <f>IF(J119="",AL119*'Fraccion masica'!$AB$36,J119*AL119)</f>
        <v>0</v>
      </c>
      <c r="AN119" s="143">
        <f>IF(K119="",AL119*'Fraccion masica'!$AB$35,K119*AL119)</f>
        <v>0</v>
      </c>
      <c r="AO119" s="149">
        <f>IFERROR(AM119*Hoja1!$C$24/Hoja1!$C$25/Hoja1!$C$26*16.04/1000000,0)</f>
        <v>0</v>
      </c>
      <c r="AP119" s="148">
        <f>IFERROR(AN119*Hoja1!$C$24/Hoja1!$C$25/Hoja1!$C$26*44.01/1000000,0)</f>
        <v>0</v>
      </c>
    </row>
    <row r="120" spans="2:42" x14ac:dyDescent="0.75">
      <c r="B120" s="52"/>
      <c r="C120" s="52"/>
      <c r="D120" s="125"/>
      <c r="E120" s="125"/>
      <c r="F120" s="131"/>
      <c r="G120" s="92"/>
      <c r="H120" s="14"/>
      <c r="I120" s="19"/>
      <c r="J120" s="93"/>
      <c r="K120" s="93"/>
      <c r="L120" s="122" t="str">
        <f t="shared" si="17"/>
        <v/>
      </c>
      <c r="M120" s="122">
        <f t="shared" si="18"/>
        <v>0</v>
      </c>
      <c r="N120" s="122">
        <f t="shared" si="18"/>
        <v>0</v>
      </c>
      <c r="O120" s="122">
        <f t="shared" si="19"/>
        <v>0</v>
      </c>
      <c r="P120" s="168" t="str">
        <f t="shared" si="20"/>
        <v>Factor de Emisión</v>
      </c>
      <c r="Q120" s="168">
        <f t="shared" si="21"/>
        <v>0</v>
      </c>
      <c r="R120" s="154">
        <f t="shared" si="22"/>
        <v>0</v>
      </c>
      <c r="S120" s="122">
        <f>Q120+R120*Hoja1!$C$19</f>
        <v>0</v>
      </c>
      <c r="AE120" s="143">
        <f t="shared" si="14"/>
        <v>0</v>
      </c>
      <c r="AF120" s="149">
        <f t="shared" si="15"/>
        <v>0</v>
      </c>
      <c r="AG120" s="148">
        <f t="shared" si="16"/>
        <v>0</v>
      </c>
      <c r="AH120" s="148" t="str">
        <f t="shared" si="23"/>
        <v>Factor de Emisión</v>
      </c>
      <c r="AI120" s="143">
        <f t="shared" si="24"/>
        <v>0</v>
      </c>
      <c r="AJ120" s="143">
        <f t="shared" si="25"/>
        <v>0</v>
      </c>
      <c r="AK120" s="143">
        <f t="shared" si="26"/>
        <v>0</v>
      </c>
      <c r="AL120" s="149">
        <f t="shared" si="27"/>
        <v>0</v>
      </c>
      <c r="AM120" s="148">
        <f>IF(J120="",AL120*'Fraccion masica'!$AB$36,J120*AL120)</f>
        <v>0</v>
      </c>
      <c r="AN120" s="143">
        <f>IF(K120="",AL120*'Fraccion masica'!$AB$35,K120*AL120)</f>
        <v>0</v>
      </c>
      <c r="AO120" s="149">
        <f>IFERROR(AM120*Hoja1!$C$24/Hoja1!$C$25/Hoja1!$C$26*16.04/1000000,0)</f>
        <v>0</v>
      </c>
      <c r="AP120" s="148">
        <f>IFERROR(AN120*Hoja1!$C$24/Hoja1!$C$25/Hoja1!$C$26*44.01/1000000,0)</f>
        <v>0</v>
      </c>
    </row>
    <row r="121" spans="2:42" x14ac:dyDescent="0.75">
      <c r="B121" s="52"/>
      <c r="C121" s="52"/>
      <c r="D121" s="125"/>
      <c r="E121" s="125"/>
      <c r="F121" s="131"/>
      <c r="G121" s="92"/>
      <c r="H121" s="14"/>
      <c r="I121" s="19"/>
      <c r="J121" s="93"/>
      <c r="K121" s="93"/>
      <c r="L121" s="122" t="str">
        <f t="shared" si="17"/>
        <v/>
      </c>
      <c r="M121" s="122">
        <f t="shared" si="18"/>
        <v>0</v>
      </c>
      <c r="N121" s="122">
        <f t="shared" si="18"/>
        <v>0</v>
      </c>
      <c r="O121" s="122">
        <f t="shared" si="19"/>
        <v>0</v>
      </c>
      <c r="P121" s="168" t="str">
        <f t="shared" si="20"/>
        <v>Factor de Emisión</v>
      </c>
      <c r="Q121" s="168">
        <f t="shared" si="21"/>
        <v>0</v>
      </c>
      <c r="R121" s="154">
        <f t="shared" si="22"/>
        <v>0</v>
      </c>
      <c r="S121" s="122">
        <f>Q121+R121*Hoja1!$C$19</f>
        <v>0</v>
      </c>
      <c r="AE121" s="143">
        <f t="shared" si="14"/>
        <v>0</v>
      </c>
      <c r="AF121" s="149">
        <f t="shared" si="15"/>
        <v>0</v>
      </c>
      <c r="AG121" s="148">
        <f t="shared" si="16"/>
        <v>0</v>
      </c>
      <c r="AH121" s="148" t="str">
        <f t="shared" si="23"/>
        <v>Factor de Emisión</v>
      </c>
      <c r="AI121" s="143">
        <f t="shared" si="24"/>
        <v>0</v>
      </c>
      <c r="AJ121" s="143">
        <f t="shared" si="25"/>
        <v>0</v>
      </c>
      <c r="AK121" s="143">
        <f t="shared" si="26"/>
        <v>0</v>
      </c>
      <c r="AL121" s="149">
        <f t="shared" si="27"/>
        <v>0</v>
      </c>
      <c r="AM121" s="148">
        <f>IF(J121="",AL121*'Fraccion masica'!$AB$36,J121*AL121)</f>
        <v>0</v>
      </c>
      <c r="AN121" s="143">
        <f>IF(K121="",AL121*'Fraccion masica'!$AB$35,K121*AL121)</f>
        <v>0</v>
      </c>
      <c r="AO121" s="149">
        <f>IFERROR(AM121*Hoja1!$C$24/Hoja1!$C$25/Hoja1!$C$26*16.04/1000000,0)</f>
        <v>0</v>
      </c>
      <c r="AP121" s="148">
        <f>IFERROR(AN121*Hoja1!$C$24/Hoja1!$C$25/Hoja1!$C$26*44.01/1000000,0)</f>
        <v>0</v>
      </c>
    </row>
    <row r="122" spans="2:42" x14ac:dyDescent="0.75">
      <c r="B122" s="52"/>
      <c r="C122" s="52"/>
      <c r="D122" s="125"/>
      <c r="E122" s="125"/>
      <c r="F122" s="131"/>
      <c r="G122" s="92"/>
      <c r="H122" s="14"/>
      <c r="I122" s="19"/>
      <c r="J122" s="93"/>
      <c r="K122" s="93"/>
      <c r="L122" s="122" t="str">
        <f t="shared" si="17"/>
        <v/>
      </c>
      <c r="M122" s="122">
        <f t="shared" si="18"/>
        <v>0</v>
      </c>
      <c r="N122" s="122">
        <f t="shared" si="18"/>
        <v>0</v>
      </c>
      <c r="O122" s="122">
        <f t="shared" si="19"/>
        <v>0</v>
      </c>
      <c r="P122" s="168" t="str">
        <f t="shared" si="20"/>
        <v>Factor de Emisión</v>
      </c>
      <c r="Q122" s="168">
        <f t="shared" si="21"/>
        <v>0</v>
      </c>
      <c r="R122" s="154">
        <f t="shared" si="22"/>
        <v>0</v>
      </c>
      <c r="S122" s="122">
        <f>Q122+R122*Hoja1!$C$19</f>
        <v>0</v>
      </c>
      <c r="AE122" s="143">
        <f t="shared" si="14"/>
        <v>0</v>
      </c>
      <c r="AF122" s="149">
        <f t="shared" si="15"/>
        <v>0</v>
      </c>
      <c r="AG122" s="148">
        <f t="shared" si="16"/>
        <v>0</v>
      </c>
      <c r="AH122" s="148" t="str">
        <f t="shared" si="23"/>
        <v>Factor de Emisión</v>
      </c>
      <c r="AI122" s="143">
        <f t="shared" si="24"/>
        <v>0</v>
      </c>
      <c r="AJ122" s="143">
        <f t="shared" si="25"/>
        <v>0</v>
      </c>
      <c r="AK122" s="143">
        <f t="shared" si="26"/>
        <v>0</v>
      </c>
      <c r="AL122" s="149">
        <f t="shared" si="27"/>
        <v>0</v>
      </c>
      <c r="AM122" s="148">
        <f>IF(J122="",AL122*'Fraccion masica'!$AB$36,J122*AL122)</f>
        <v>0</v>
      </c>
      <c r="AN122" s="143">
        <f>IF(K122="",AL122*'Fraccion masica'!$AB$35,K122*AL122)</f>
        <v>0</v>
      </c>
      <c r="AO122" s="149">
        <f>IFERROR(AM122*Hoja1!$C$24/Hoja1!$C$25/Hoja1!$C$26*16.04/1000000,0)</f>
        <v>0</v>
      </c>
      <c r="AP122" s="148">
        <f>IFERROR(AN122*Hoja1!$C$24/Hoja1!$C$25/Hoja1!$C$26*44.01/1000000,0)</f>
        <v>0</v>
      </c>
    </row>
    <row r="123" spans="2:42" x14ac:dyDescent="0.75">
      <c r="B123" s="52"/>
      <c r="C123" s="52"/>
      <c r="D123" s="125"/>
      <c r="E123" s="125"/>
      <c r="F123" s="131"/>
      <c r="G123" s="92"/>
      <c r="H123" s="14"/>
      <c r="I123" s="19"/>
      <c r="J123" s="93"/>
      <c r="K123" s="93"/>
      <c r="L123" s="122" t="str">
        <f t="shared" si="17"/>
        <v/>
      </c>
      <c r="M123" s="122">
        <f t="shared" si="18"/>
        <v>0</v>
      </c>
      <c r="N123" s="122">
        <f t="shared" si="18"/>
        <v>0</v>
      </c>
      <c r="O123" s="122">
        <f t="shared" si="19"/>
        <v>0</v>
      </c>
      <c r="P123" s="168" t="str">
        <f t="shared" si="20"/>
        <v>Factor de Emisión</v>
      </c>
      <c r="Q123" s="168">
        <f t="shared" si="21"/>
        <v>0</v>
      </c>
      <c r="R123" s="154">
        <f t="shared" si="22"/>
        <v>0</v>
      </c>
      <c r="S123" s="122">
        <f>Q123+R123*Hoja1!$C$19</f>
        <v>0</v>
      </c>
      <c r="AE123" s="143">
        <f t="shared" si="14"/>
        <v>0</v>
      </c>
      <c r="AF123" s="149">
        <f t="shared" si="15"/>
        <v>0</v>
      </c>
      <c r="AG123" s="148">
        <f t="shared" si="16"/>
        <v>0</v>
      </c>
      <c r="AH123" s="148" t="str">
        <f t="shared" si="23"/>
        <v>Factor de Emisión</v>
      </c>
      <c r="AI123" s="143">
        <f t="shared" si="24"/>
        <v>0</v>
      </c>
      <c r="AJ123" s="143">
        <f t="shared" si="25"/>
        <v>0</v>
      </c>
      <c r="AK123" s="143">
        <f t="shared" si="26"/>
        <v>0</v>
      </c>
      <c r="AL123" s="149">
        <f t="shared" si="27"/>
        <v>0</v>
      </c>
      <c r="AM123" s="148">
        <f>IF(J123="",AL123*'Fraccion masica'!$AB$36,J123*AL123)</f>
        <v>0</v>
      </c>
      <c r="AN123" s="143">
        <f>IF(K123="",AL123*'Fraccion masica'!$AB$35,K123*AL123)</f>
        <v>0</v>
      </c>
      <c r="AO123" s="149">
        <f>IFERROR(AM123*Hoja1!$C$24/Hoja1!$C$25/Hoja1!$C$26*16.04/1000000,0)</f>
        <v>0</v>
      </c>
      <c r="AP123" s="148">
        <f>IFERROR(AN123*Hoja1!$C$24/Hoja1!$C$25/Hoja1!$C$26*44.01/1000000,0)</f>
        <v>0</v>
      </c>
    </row>
    <row r="124" spans="2:42" x14ac:dyDescent="0.75">
      <c r="B124" s="52"/>
      <c r="C124" s="52"/>
      <c r="D124" s="125"/>
      <c r="E124" s="125"/>
      <c r="F124" s="131"/>
      <c r="G124" s="92"/>
      <c r="H124" s="14"/>
      <c r="I124" s="19"/>
      <c r="J124" s="93"/>
      <c r="K124" s="93"/>
      <c r="L124" s="122" t="str">
        <f t="shared" si="17"/>
        <v/>
      </c>
      <c r="M124" s="122">
        <f t="shared" si="18"/>
        <v>0</v>
      </c>
      <c r="N124" s="122">
        <f t="shared" si="18"/>
        <v>0</v>
      </c>
      <c r="O124" s="122">
        <f t="shared" si="19"/>
        <v>0</v>
      </c>
      <c r="P124" s="168" t="str">
        <f t="shared" si="20"/>
        <v>Factor de Emisión</v>
      </c>
      <c r="Q124" s="168">
        <f t="shared" si="21"/>
        <v>0</v>
      </c>
      <c r="R124" s="154">
        <f t="shared" si="22"/>
        <v>0</v>
      </c>
      <c r="S124" s="122">
        <f>Q124+R124*Hoja1!$C$19</f>
        <v>0</v>
      </c>
      <c r="AE124" s="143">
        <f t="shared" si="14"/>
        <v>0</v>
      </c>
      <c r="AF124" s="149">
        <f t="shared" si="15"/>
        <v>0</v>
      </c>
      <c r="AG124" s="148">
        <f t="shared" si="16"/>
        <v>0</v>
      </c>
      <c r="AH124" s="148" t="str">
        <f t="shared" si="23"/>
        <v>Factor de Emisión</v>
      </c>
      <c r="AI124" s="143">
        <f t="shared" si="24"/>
        <v>0</v>
      </c>
      <c r="AJ124" s="143">
        <f t="shared" si="25"/>
        <v>0</v>
      </c>
      <c r="AK124" s="143">
        <f t="shared" si="26"/>
        <v>0</v>
      </c>
      <c r="AL124" s="149">
        <f t="shared" si="27"/>
        <v>0</v>
      </c>
      <c r="AM124" s="148">
        <f>IF(J124="",AL124*'Fraccion masica'!$AB$36,J124*AL124)</f>
        <v>0</v>
      </c>
      <c r="AN124" s="143">
        <f>IF(K124="",AL124*'Fraccion masica'!$AB$35,K124*AL124)</f>
        <v>0</v>
      </c>
      <c r="AO124" s="149">
        <f>IFERROR(AM124*Hoja1!$C$24/Hoja1!$C$25/Hoja1!$C$26*16.04/1000000,0)</f>
        <v>0</v>
      </c>
      <c r="AP124" s="148">
        <f>IFERROR(AN124*Hoja1!$C$24/Hoja1!$C$25/Hoja1!$C$26*44.01/1000000,0)</f>
        <v>0</v>
      </c>
    </row>
    <row r="125" spans="2:42" x14ac:dyDescent="0.75">
      <c r="B125" s="52"/>
      <c r="C125" s="52"/>
      <c r="D125" s="125"/>
      <c r="E125" s="125"/>
      <c r="F125" s="131"/>
      <c r="G125" s="92"/>
      <c r="H125" s="14"/>
      <c r="I125" s="19"/>
      <c r="J125" s="93"/>
      <c r="K125" s="93"/>
      <c r="L125" s="122" t="str">
        <f t="shared" si="17"/>
        <v/>
      </c>
      <c r="M125" s="122">
        <f t="shared" si="18"/>
        <v>0</v>
      </c>
      <c r="N125" s="122">
        <f t="shared" si="18"/>
        <v>0</v>
      </c>
      <c r="O125" s="122">
        <f t="shared" si="19"/>
        <v>0</v>
      </c>
      <c r="P125" s="168" t="str">
        <f t="shared" si="20"/>
        <v>Factor de Emisión</v>
      </c>
      <c r="Q125" s="168">
        <f t="shared" si="21"/>
        <v>0</v>
      </c>
      <c r="R125" s="154">
        <f t="shared" si="22"/>
        <v>0</v>
      </c>
      <c r="S125" s="122">
        <f>Q125+R125*Hoja1!$C$19</f>
        <v>0</v>
      </c>
      <c r="AE125" s="143">
        <f t="shared" si="14"/>
        <v>0</v>
      </c>
      <c r="AF125" s="149">
        <f t="shared" si="15"/>
        <v>0</v>
      </c>
      <c r="AG125" s="148">
        <f t="shared" si="16"/>
        <v>0</v>
      </c>
      <c r="AH125" s="148" t="str">
        <f t="shared" si="23"/>
        <v>Factor de Emisión</v>
      </c>
      <c r="AI125" s="143">
        <f t="shared" si="24"/>
        <v>0</v>
      </c>
      <c r="AJ125" s="143">
        <f t="shared" si="25"/>
        <v>0</v>
      </c>
      <c r="AK125" s="143">
        <f t="shared" si="26"/>
        <v>0</v>
      </c>
      <c r="AL125" s="149">
        <f t="shared" si="27"/>
        <v>0</v>
      </c>
      <c r="AM125" s="148">
        <f>IF(J125="",AL125*'Fraccion masica'!$AB$36,J125*AL125)</f>
        <v>0</v>
      </c>
      <c r="AN125" s="143">
        <f>IF(K125="",AL125*'Fraccion masica'!$AB$35,K125*AL125)</f>
        <v>0</v>
      </c>
      <c r="AO125" s="149">
        <f>IFERROR(AM125*Hoja1!$C$24/Hoja1!$C$25/Hoja1!$C$26*16.04/1000000,0)</f>
        <v>0</v>
      </c>
      <c r="AP125" s="148">
        <f>IFERROR(AN125*Hoja1!$C$24/Hoja1!$C$25/Hoja1!$C$26*44.01/1000000,0)</f>
        <v>0</v>
      </c>
    </row>
    <row r="126" spans="2:42" x14ac:dyDescent="0.75">
      <c r="B126" s="52"/>
      <c r="C126" s="52"/>
      <c r="D126" s="125"/>
      <c r="E126" s="125"/>
      <c r="F126" s="131"/>
      <c r="G126" s="92"/>
      <c r="H126" s="14"/>
      <c r="I126" s="19"/>
      <c r="J126" s="93"/>
      <c r="K126" s="93"/>
      <c r="L126" s="122" t="str">
        <f t="shared" si="17"/>
        <v/>
      </c>
      <c r="M126" s="122">
        <f t="shared" si="18"/>
        <v>0</v>
      </c>
      <c r="N126" s="122">
        <f t="shared" si="18"/>
        <v>0</v>
      </c>
      <c r="O126" s="122">
        <f t="shared" si="19"/>
        <v>0</v>
      </c>
      <c r="P126" s="168" t="str">
        <f t="shared" si="20"/>
        <v>Factor de Emisión</v>
      </c>
      <c r="Q126" s="168">
        <f t="shared" si="21"/>
        <v>0</v>
      </c>
      <c r="R126" s="154">
        <f t="shared" si="22"/>
        <v>0</v>
      </c>
      <c r="S126" s="122">
        <f>Q126+R126*Hoja1!$C$19</f>
        <v>0</v>
      </c>
      <c r="AE126" s="143">
        <f t="shared" si="14"/>
        <v>0</v>
      </c>
      <c r="AF126" s="149">
        <f t="shared" si="15"/>
        <v>0</v>
      </c>
      <c r="AG126" s="148">
        <f t="shared" si="16"/>
        <v>0</v>
      </c>
      <c r="AH126" s="148" t="str">
        <f t="shared" si="23"/>
        <v>Factor de Emisión</v>
      </c>
      <c r="AI126" s="143">
        <f t="shared" si="24"/>
        <v>0</v>
      </c>
      <c r="AJ126" s="143">
        <f t="shared" si="25"/>
        <v>0</v>
      </c>
      <c r="AK126" s="143">
        <f t="shared" si="26"/>
        <v>0</v>
      </c>
      <c r="AL126" s="149">
        <f t="shared" si="27"/>
        <v>0</v>
      </c>
      <c r="AM126" s="148">
        <f>IF(J126="",AL126*'Fraccion masica'!$AB$36,J126*AL126)</f>
        <v>0</v>
      </c>
      <c r="AN126" s="143">
        <f>IF(K126="",AL126*'Fraccion masica'!$AB$35,K126*AL126)</f>
        <v>0</v>
      </c>
      <c r="AO126" s="149">
        <f>IFERROR(AM126*Hoja1!$C$24/Hoja1!$C$25/Hoja1!$C$26*16.04/1000000,0)</f>
        <v>0</v>
      </c>
      <c r="AP126" s="148">
        <f>IFERROR(AN126*Hoja1!$C$24/Hoja1!$C$25/Hoja1!$C$26*44.01/1000000,0)</f>
        <v>0</v>
      </c>
    </row>
    <row r="127" spans="2:42" x14ac:dyDescent="0.75">
      <c r="B127" s="52"/>
      <c r="C127" s="52"/>
      <c r="D127" s="125"/>
      <c r="E127" s="125"/>
      <c r="F127" s="131"/>
      <c r="G127" s="92"/>
      <c r="H127" s="14"/>
      <c r="I127" s="19"/>
      <c r="J127" s="93"/>
      <c r="K127" s="93"/>
      <c r="L127" s="122" t="str">
        <f t="shared" si="17"/>
        <v/>
      </c>
      <c r="M127" s="122">
        <f t="shared" si="18"/>
        <v>0</v>
      </c>
      <c r="N127" s="122">
        <f t="shared" si="18"/>
        <v>0</v>
      </c>
      <c r="O127" s="122">
        <f t="shared" si="19"/>
        <v>0</v>
      </c>
      <c r="P127" s="168" t="str">
        <f t="shared" si="20"/>
        <v>Factor de Emisión</v>
      </c>
      <c r="Q127" s="168">
        <f t="shared" si="21"/>
        <v>0</v>
      </c>
      <c r="R127" s="154">
        <f t="shared" si="22"/>
        <v>0</v>
      </c>
      <c r="S127" s="122">
        <f>Q127+R127*Hoja1!$C$19</f>
        <v>0</v>
      </c>
      <c r="AE127" s="143">
        <f t="shared" si="14"/>
        <v>0</v>
      </c>
      <c r="AF127" s="149">
        <f t="shared" si="15"/>
        <v>0</v>
      </c>
      <c r="AG127" s="148">
        <f t="shared" si="16"/>
        <v>0</v>
      </c>
      <c r="AH127" s="148" t="str">
        <f t="shared" si="23"/>
        <v>Factor de Emisión</v>
      </c>
      <c r="AI127" s="143">
        <f t="shared" si="24"/>
        <v>0</v>
      </c>
      <c r="AJ127" s="143">
        <f t="shared" si="25"/>
        <v>0</v>
      </c>
      <c r="AK127" s="143">
        <f t="shared" si="26"/>
        <v>0</v>
      </c>
      <c r="AL127" s="149">
        <f t="shared" si="27"/>
        <v>0</v>
      </c>
      <c r="AM127" s="148">
        <f>IF(J127="",AL127*'Fraccion masica'!$AB$36,J127*AL127)</f>
        <v>0</v>
      </c>
      <c r="AN127" s="143">
        <f>IF(K127="",AL127*'Fraccion masica'!$AB$35,K127*AL127)</f>
        <v>0</v>
      </c>
      <c r="AO127" s="149">
        <f>IFERROR(AM127*Hoja1!$C$24/Hoja1!$C$25/Hoja1!$C$26*16.04/1000000,0)</f>
        <v>0</v>
      </c>
      <c r="AP127" s="148">
        <f>IFERROR(AN127*Hoja1!$C$24/Hoja1!$C$25/Hoja1!$C$26*44.01/1000000,0)</f>
        <v>0</v>
      </c>
    </row>
    <row r="130" spans="32:39" x14ac:dyDescent="0.75">
      <c r="AF130" s="404" t="s">
        <v>743</v>
      </c>
      <c r="AG130" s="413" t="s">
        <v>725</v>
      </c>
      <c r="AH130" s="404" t="s">
        <v>293</v>
      </c>
      <c r="AI130" s="404" t="s">
        <v>738</v>
      </c>
      <c r="AJ130" s="404" t="s">
        <v>294</v>
      </c>
      <c r="AK130" s="404" t="s">
        <v>295</v>
      </c>
      <c r="AL130" s="404" t="s">
        <v>296</v>
      </c>
      <c r="AM130" s="404" t="s">
        <v>297</v>
      </c>
    </row>
    <row r="131" spans="32:39" x14ac:dyDescent="0.75">
      <c r="AF131" s="404"/>
      <c r="AG131" s="414"/>
      <c r="AH131" s="404"/>
      <c r="AI131" s="404"/>
      <c r="AJ131" s="404"/>
      <c r="AK131" s="404"/>
      <c r="AL131" s="404"/>
      <c r="AM131" s="404"/>
    </row>
    <row r="132" spans="32:39" x14ac:dyDescent="0.75">
      <c r="AF132" s="38" t="s">
        <v>498</v>
      </c>
      <c r="AG132" s="222" t="s">
        <v>586</v>
      </c>
      <c r="AH132" s="52">
        <f>SUMIFS(M$47:M$127,$L$47:$L$127,"="&amp;$AF132,$P$47:$P$127,"="&amp;$AG132)</f>
        <v>600</v>
      </c>
      <c r="AI132" s="52">
        <f t="shared" ref="AI132:AJ132" si="28">SUMIFS(N$47:N$127,$L$47:$L$127,"="&amp;$AF132,$P$47:$P$127,"="&amp;$AG132)</f>
        <v>0</v>
      </c>
      <c r="AJ132" s="52">
        <f t="shared" si="28"/>
        <v>1400</v>
      </c>
      <c r="AK132" s="52">
        <f>SUMIFS(Q$47:Q$127,$L$47:$L$127,"="&amp;$AF132,$P$47:$P$127,"="&amp;$AG132)</f>
        <v>6.6573488782435807E-3</v>
      </c>
      <c r="AL132" s="52">
        <f t="shared" ref="AL132:AM132" si="29">SUMIFS(R$47:R$127,$L$47:$L$127,"="&amp;$AF132,$P$47:$P$127,"="&amp;$AG132)</f>
        <v>6.6573488782435799E-3</v>
      </c>
      <c r="AM132" s="52">
        <f t="shared" si="29"/>
        <v>0.19306311746906379</v>
      </c>
    </row>
    <row r="133" spans="32:39" x14ac:dyDescent="0.75">
      <c r="AF133" s="38" t="str">
        <f t="shared" ref="AF133:AF134" si="30">AF132</f>
        <v>Enero</v>
      </c>
      <c r="AG133" s="222" t="s">
        <v>750</v>
      </c>
      <c r="AH133" s="52">
        <f t="shared" ref="AH133:AH167" si="31">SUMIFS(M$47:M$127,$L$47:$L$127,"="&amp;$AF133,$P$47:$P$127,"="&amp;$AG133)</f>
        <v>0</v>
      </c>
      <c r="AI133" s="52">
        <f t="shared" ref="AI133:AI167" si="32">SUMIFS(N$47:N$127,$L$47:$L$127,"="&amp;$AF133,$P$47:$P$127,"="&amp;$AG133)</f>
        <v>0</v>
      </c>
      <c r="AJ133" s="52">
        <f t="shared" ref="AJ133:AJ167" si="33">SUMIFS(O$47:O$127,$L$47:$L$127,"="&amp;$AF133,$P$47:$P$127,"="&amp;$AG133)</f>
        <v>0</v>
      </c>
      <c r="AK133" s="52">
        <f t="shared" ref="AK133:AK167" si="34">SUMIFS(Q$47:Q$127,$L$47:$L$127,"="&amp;$AF133,$P$47:$P$127,"="&amp;$AG133)</f>
        <v>0</v>
      </c>
      <c r="AL133" s="52">
        <f t="shared" ref="AL133:AL167" si="35">SUMIFS(R$47:R$127,$L$47:$L$127,"="&amp;$AF133,$P$47:$P$127,"="&amp;$AG133)</f>
        <v>0</v>
      </c>
      <c r="AM133" s="52">
        <f t="shared" ref="AM133:AM167" si="36">SUMIFS(S$47:S$127,$L$47:$L$127,"="&amp;$AF133,$P$47:$P$127,"="&amp;$AG133)</f>
        <v>0</v>
      </c>
    </row>
    <row r="134" spans="32:39" x14ac:dyDescent="0.75">
      <c r="AF134" s="38" t="str">
        <f t="shared" si="30"/>
        <v>Enero</v>
      </c>
      <c r="AG134" s="222" t="s">
        <v>749</v>
      </c>
      <c r="AH134" s="52">
        <f t="shared" si="31"/>
        <v>0</v>
      </c>
      <c r="AI134" s="52">
        <f t="shared" si="32"/>
        <v>0</v>
      </c>
      <c r="AJ134" s="52">
        <f t="shared" si="33"/>
        <v>0</v>
      </c>
      <c r="AK134" s="52">
        <f t="shared" si="34"/>
        <v>0</v>
      </c>
      <c r="AL134" s="52">
        <f t="shared" si="35"/>
        <v>0</v>
      </c>
      <c r="AM134" s="52">
        <f t="shared" si="36"/>
        <v>0</v>
      </c>
    </row>
    <row r="135" spans="32:39" x14ac:dyDescent="0.75">
      <c r="AF135" s="38" t="s">
        <v>499</v>
      </c>
      <c r="AG135" s="222" t="s">
        <v>586</v>
      </c>
      <c r="AH135" s="52">
        <f t="shared" si="31"/>
        <v>600</v>
      </c>
      <c r="AI135" s="52">
        <f t="shared" si="32"/>
        <v>0</v>
      </c>
      <c r="AJ135" s="52">
        <f t="shared" si="33"/>
        <v>1400</v>
      </c>
      <c r="AK135" s="52">
        <f t="shared" si="34"/>
        <v>6.6573488782435807E-3</v>
      </c>
      <c r="AL135" s="52">
        <f t="shared" si="35"/>
        <v>6.6573488782435799E-3</v>
      </c>
      <c r="AM135" s="52">
        <f t="shared" si="36"/>
        <v>0.19306311746906379</v>
      </c>
    </row>
    <row r="136" spans="32:39" x14ac:dyDescent="0.75">
      <c r="AF136" s="38" t="str">
        <f t="shared" ref="AF136:AF137" si="37">AF135</f>
        <v>Febrero</v>
      </c>
      <c r="AG136" s="222" t="s">
        <v>750</v>
      </c>
      <c r="AH136" s="52">
        <f t="shared" si="31"/>
        <v>0</v>
      </c>
      <c r="AI136" s="52">
        <f t="shared" si="32"/>
        <v>0</v>
      </c>
      <c r="AJ136" s="52">
        <f t="shared" si="33"/>
        <v>0</v>
      </c>
      <c r="AK136" s="52">
        <f t="shared" si="34"/>
        <v>0</v>
      </c>
      <c r="AL136" s="52">
        <f t="shared" si="35"/>
        <v>0</v>
      </c>
      <c r="AM136" s="52">
        <f t="shared" si="36"/>
        <v>0</v>
      </c>
    </row>
    <row r="137" spans="32:39" x14ac:dyDescent="0.75">
      <c r="AF137" s="38" t="str">
        <f t="shared" si="37"/>
        <v>Febrero</v>
      </c>
      <c r="AG137" s="222" t="s">
        <v>749</v>
      </c>
      <c r="AH137" s="52">
        <f t="shared" si="31"/>
        <v>0</v>
      </c>
      <c r="AI137" s="52">
        <f t="shared" si="32"/>
        <v>0</v>
      </c>
      <c r="AJ137" s="52">
        <f t="shared" si="33"/>
        <v>0</v>
      </c>
      <c r="AK137" s="52">
        <f t="shared" si="34"/>
        <v>0</v>
      </c>
      <c r="AL137" s="52">
        <f t="shared" si="35"/>
        <v>0</v>
      </c>
      <c r="AM137" s="52">
        <f t="shared" si="36"/>
        <v>0</v>
      </c>
    </row>
    <row r="138" spans="32:39" x14ac:dyDescent="0.75">
      <c r="AF138" s="38" t="s">
        <v>500</v>
      </c>
      <c r="AG138" s="222" t="s">
        <v>586</v>
      </c>
      <c r="AH138" s="52">
        <f t="shared" si="31"/>
        <v>0</v>
      </c>
      <c r="AI138" s="52">
        <f t="shared" si="32"/>
        <v>0</v>
      </c>
      <c r="AJ138" s="52">
        <f t="shared" si="33"/>
        <v>2000</v>
      </c>
      <c r="AK138" s="52">
        <f t="shared" si="34"/>
        <v>9.5104983974908276E-3</v>
      </c>
      <c r="AL138" s="52">
        <f t="shared" si="35"/>
        <v>9.5104983974908294E-3</v>
      </c>
      <c r="AM138" s="52">
        <f t="shared" si="36"/>
        <v>0.27580445352723409</v>
      </c>
    </row>
    <row r="139" spans="32:39" x14ac:dyDescent="0.75">
      <c r="AF139" s="38" t="str">
        <f t="shared" ref="AF139:AF140" si="38">AF138</f>
        <v>Marzo</v>
      </c>
      <c r="AG139" s="222" t="s">
        <v>750</v>
      </c>
      <c r="AH139" s="52">
        <f t="shared" si="31"/>
        <v>0</v>
      </c>
      <c r="AI139" s="52">
        <f t="shared" si="32"/>
        <v>0</v>
      </c>
      <c r="AJ139" s="52">
        <f t="shared" si="33"/>
        <v>0</v>
      </c>
      <c r="AK139" s="52">
        <f t="shared" si="34"/>
        <v>0</v>
      </c>
      <c r="AL139" s="52">
        <f t="shared" si="35"/>
        <v>0</v>
      </c>
      <c r="AM139" s="52">
        <f t="shared" si="36"/>
        <v>0</v>
      </c>
    </row>
    <row r="140" spans="32:39" x14ac:dyDescent="0.75">
      <c r="AF140" s="38" t="str">
        <f t="shared" si="38"/>
        <v>Marzo</v>
      </c>
      <c r="AG140" s="222" t="s">
        <v>749</v>
      </c>
      <c r="AH140" s="52">
        <f t="shared" si="31"/>
        <v>0</v>
      </c>
      <c r="AI140" s="52">
        <f t="shared" si="32"/>
        <v>0</v>
      </c>
      <c r="AJ140" s="52">
        <f t="shared" si="33"/>
        <v>0</v>
      </c>
      <c r="AK140" s="52">
        <f t="shared" si="34"/>
        <v>0</v>
      </c>
      <c r="AL140" s="52">
        <f t="shared" si="35"/>
        <v>0</v>
      </c>
      <c r="AM140" s="52">
        <f t="shared" si="36"/>
        <v>0</v>
      </c>
    </row>
    <row r="141" spans="32:39" x14ac:dyDescent="0.75">
      <c r="AF141" s="38" t="s">
        <v>501</v>
      </c>
      <c r="AG141" s="222" t="s">
        <v>586</v>
      </c>
      <c r="AH141" s="52">
        <f t="shared" si="31"/>
        <v>0</v>
      </c>
      <c r="AI141" s="52">
        <f t="shared" si="32"/>
        <v>0</v>
      </c>
      <c r="AJ141" s="52">
        <f t="shared" si="33"/>
        <v>2000</v>
      </c>
      <c r="AK141" s="52">
        <f t="shared" si="34"/>
        <v>9.5104983974908276E-3</v>
      </c>
      <c r="AL141" s="52">
        <f t="shared" si="35"/>
        <v>9.5104983974908294E-3</v>
      </c>
      <c r="AM141" s="52">
        <f t="shared" si="36"/>
        <v>0.27580445352723409</v>
      </c>
    </row>
    <row r="142" spans="32:39" x14ac:dyDescent="0.75">
      <c r="AF142" s="38" t="str">
        <f t="shared" ref="AF142:AF143" si="39">AF141</f>
        <v>Abril</v>
      </c>
      <c r="AG142" s="222" t="s">
        <v>750</v>
      </c>
      <c r="AH142" s="52">
        <f t="shared" si="31"/>
        <v>0</v>
      </c>
      <c r="AI142" s="52">
        <f t="shared" si="32"/>
        <v>0</v>
      </c>
      <c r="AJ142" s="52">
        <f t="shared" si="33"/>
        <v>0</v>
      </c>
      <c r="AK142" s="52">
        <f t="shared" si="34"/>
        <v>0</v>
      </c>
      <c r="AL142" s="52">
        <f t="shared" si="35"/>
        <v>0</v>
      </c>
      <c r="AM142" s="52">
        <f t="shared" si="36"/>
        <v>0</v>
      </c>
    </row>
    <row r="143" spans="32:39" x14ac:dyDescent="0.75">
      <c r="AF143" s="38" t="str">
        <f t="shared" si="39"/>
        <v>Abril</v>
      </c>
      <c r="AG143" s="222" t="s">
        <v>749</v>
      </c>
      <c r="AH143" s="52">
        <f t="shared" si="31"/>
        <v>0</v>
      </c>
      <c r="AI143" s="52">
        <f t="shared" si="32"/>
        <v>0</v>
      </c>
      <c r="AJ143" s="52">
        <f t="shared" si="33"/>
        <v>0</v>
      </c>
      <c r="AK143" s="52">
        <f t="shared" si="34"/>
        <v>0</v>
      </c>
      <c r="AL143" s="52">
        <f t="shared" si="35"/>
        <v>0</v>
      </c>
      <c r="AM143" s="52">
        <f t="shared" si="36"/>
        <v>0</v>
      </c>
    </row>
    <row r="144" spans="32:39" x14ac:dyDescent="0.75">
      <c r="AF144" s="38" t="s">
        <v>502</v>
      </c>
      <c r="AG144" s="222" t="s">
        <v>586</v>
      </c>
      <c r="AH144" s="52">
        <f t="shared" si="31"/>
        <v>0</v>
      </c>
      <c r="AI144" s="52">
        <f t="shared" si="32"/>
        <v>0</v>
      </c>
      <c r="AJ144" s="52">
        <f t="shared" si="33"/>
        <v>0</v>
      </c>
      <c r="AK144" s="52">
        <f t="shared" si="34"/>
        <v>0</v>
      </c>
      <c r="AL144" s="52">
        <f t="shared" si="35"/>
        <v>0</v>
      </c>
      <c r="AM144" s="52">
        <f t="shared" si="36"/>
        <v>0</v>
      </c>
    </row>
    <row r="145" spans="32:39" x14ac:dyDescent="0.75">
      <c r="AF145" s="38" t="str">
        <f t="shared" ref="AF145:AF146" si="40">AF144</f>
        <v>Mayo</v>
      </c>
      <c r="AG145" s="222" t="s">
        <v>750</v>
      </c>
      <c r="AH145" s="52">
        <f t="shared" si="31"/>
        <v>0</v>
      </c>
      <c r="AI145" s="52">
        <f t="shared" si="32"/>
        <v>0</v>
      </c>
      <c r="AJ145" s="52">
        <f t="shared" si="33"/>
        <v>0</v>
      </c>
      <c r="AK145" s="52">
        <f t="shared" si="34"/>
        <v>0</v>
      </c>
      <c r="AL145" s="52">
        <f t="shared" si="35"/>
        <v>0</v>
      </c>
      <c r="AM145" s="52">
        <f t="shared" si="36"/>
        <v>0</v>
      </c>
    </row>
    <row r="146" spans="32:39" x14ac:dyDescent="0.75">
      <c r="AF146" s="38" t="str">
        <f t="shared" si="40"/>
        <v>Mayo</v>
      </c>
      <c r="AG146" s="222" t="s">
        <v>749</v>
      </c>
      <c r="AH146" s="52">
        <f t="shared" si="31"/>
        <v>0</v>
      </c>
      <c r="AI146" s="52">
        <f t="shared" si="32"/>
        <v>0</v>
      </c>
      <c r="AJ146" s="52">
        <f t="shared" si="33"/>
        <v>21.444444444444443</v>
      </c>
      <c r="AK146" s="52">
        <f t="shared" si="34"/>
        <v>1.0197367726198499E-4</v>
      </c>
      <c r="AL146" s="52">
        <f t="shared" si="35"/>
        <v>1.0197367726198499E-4</v>
      </c>
      <c r="AM146" s="52">
        <f t="shared" si="36"/>
        <v>2.9572366405975648E-3</v>
      </c>
    </row>
    <row r="147" spans="32:39" x14ac:dyDescent="0.75">
      <c r="AF147" s="38" t="s">
        <v>503</v>
      </c>
      <c r="AG147" s="222" t="s">
        <v>586</v>
      </c>
      <c r="AH147" s="52">
        <f t="shared" si="31"/>
        <v>0</v>
      </c>
      <c r="AI147" s="52">
        <f t="shared" si="32"/>
        <v>0</v>
      </c>
      <c r="AJ147" s="52">
        <f t="shared" si="33"/>
        <v>0</v>
      </c>
      <c r="AK147" s="52">
        <f t="shared" si="34"/>
        <v>0</v>
      </c>
      <c r="AL147" s="52">
        <f t="shared" si="35"/>
        <v>0</v>
      </c>
      <c r="AM147" s="52">
        <f t="shared" si="36"/>
        <v>0</v>
      </c>
    </row>
    <row r="148" spans="32:39" x14ac:dyDescent="0.75">
      <c r="AF148" s="38" t="str">
        <f t="shared" ref="AF148:AF149" si="41">AF147</f>
        <v>Junio</v>
      </c>
      <c r="AG148" s="222" t="s">
        <v>750</v>
      </c>
      <c r="AH148" s="52">
        <f t="shared" si="31"/>
        <v>0</v>
      </c>
      <c r="AI148" s="52">
        <f t="shared" si="32"/>
        <v>0</v>
      </c>
      <c r="AJ148" s="52">
        <f t="shared" si="33"/>
        <v>0</v>
      </c>
      <c r="AK148" s="52">
        <f t="shared" si="34"/>
        <v>0</v>
      </c>
      <c r="AL148" s="52">
        <f t="shared" si="35"/>
        <v>0</v>
      </c>
      <c r="AM148" s="52">
        <f t="shared" si="36"/>
        <v>0</v>
      </c>
    </row>
    <row r="149" spans="32:39" x14ac:dyDescent="0.75">
      <c r="AF149" s="38" t="str">
        <f t="shared" si="41"/>
        <v>Junio</v>
      </c>
      <c r="AG149" s="222" t="s">
        <v>749</v>
      </c>
      <c r="AH149" s="52">
        <f t="shared" si="31"/>
        <v>0</v>
      </c>
      <c r="AI149" s="52">
        <f t="shared" si="32"/>
        <v>0</v>
      </c>
      <c r="AJ149" s="52">
        <f t="shared" si="33"/>
        <v>21.444444444444443</v>
      </c>
      <c r="AK149" s="52">
        <f t="shared" si="34"/>
        <v>1.0197367726198499E-4</v>
      </c>
      <c r="AL149" s="52">
        <f t="shared" si="35"/>
        <v>1.0197367726198499E-4</v>
      </c>
      <c r="AM149" s="52">
        <f t="shared" si="36"/>
        <v>2.9572366405975648E-3</v>
      </c>
    </row>
    <row r="150" spans="32:39" x14ac:dyDescent="0.75">
      <c r="AF150" s="38" t="s">
        <v>504</v>
      </c>
      <c r="AG150" s="222" t="s">
        <v>586</v>
      </c>
      <c r="AH150" s="52">
        <f t="shared" si="31"/>
        <v>0</v>
      </c>
      <c r="AI150" s="52">
        <f t="shared" si="32"/>
        <v>0</v>
      </c>
      <c r="AJ150" s="52">
        <f t="shared" si="33"/>
        <v>0</v>
      </c>
      <c r="AK150" s="52">
        <f t="shared" si="34"/>
        <v>0</v>
      </c>
      <c r="AL150" s="52">
        <f t="shared" si="35"/>
        <v>0</v>
      </c>
      <c r="AM150" s="52">
        <f t="shared" si="36"/>
        <v>0</v>
      </c>
    </row>
    <row r="151" spans="32:39" x14ac:dyDescent="0.75">
      <c r="AF151" s="38" t="str">
        <f t="shared" ref="AF151:AF152" si="42">AF150</f>
        <v>Julio</v>
      </c>
      <c r="AG151" s="222" t="s">
        <v>750</v>
      </c>
      <c r="AH151" s="52">
        <f t="shared" si="31"/>
        <v>0</v>
      </c>
      <c r="AI151" s="52">
        <f t="shared" si="32"/>
        <v>0</v>
      </c>
      <c r="AJ151" s="52">
        <f t="shared" si="33"/>
        <v>0</v>
      </c>
      <c r="AK151" s="52">
        <f t="shared" si="34"/>
        <v>0</v>
      </c>
      <c r="AL151" s="52">
        <f t="shared" si="35"/>
        <v>0</v>
      </c>
      <c r="AM151" s="52">
        <f t="shared" si="36"/>
        <v>0</v>
      </c>
    </row>
    <row r="152" spans="32:39" x14ac:dyDescent="0.75">
      <c r="AF152" s="38" t="str">
        <f t="shared" si="42"/>
        <v>Julio</v>
      </c>
      <c r="AG152" s="222" t="s">
        <v>749</v>
      </c>
      <c r="AH152" s="52">
        <f t="shared" si="31"/>
        <v>0</v>
      </c>
      <c r="AI152" s="52">
        <f t="shared" si="32"/>
        <v>4.2888888888888888</v>
      </c>
      <c r="AJ152" s="52">
        <f t="shared" si="33"/>
        <v>17.155555555555555</v>
      </c>
      <c r="AK152" s="52">
        <f t="shared" si="34"/>
        <v>8.1578941809587984E-5</v>
      </c>
      <c r="AL152" s="52">
        <f t="shared" si="35"/>
        <v>8.1578941809587984E-5</v>
      </c>
      <c r="AM152" s="52">
        <f t="shared" si="36"/>
        <v>2.3657893124780513E-3</v>
      </c>
    </row>
    <row r="153" spans="32:39" x14ac:dyDescent="0.75">
      <c r="AF153" s="38" t="s">
        <v>505</v>
      </c>
      <c r="AG153" s="222" t="s">
        <v>586</v>
      </c>
      <c r="AH153" s="52">
        <f t="shared" si="31"/>
        <v>0</v>
      </c>
      <c r="AI153" s="52">
        <f t="shared" si="32"/>
        <v>0</v>
      </c>
      <c r="AJ153" s="52">
        <f t="shared" si="33"/>
        <v>0</v>
      </c>
      <c r="AK153" s="52">
        <f t="shared" si="34"/>
        <v>0</v>
      </c>
      <c r="AL153" s="52">
        <f t="shared" si="35"/>
        <v>0</v>
      </c>
      <c r="AM153" s="52">
        <f t="shared" si="36"/>
        <v>0</v>
      </c>
    </row>
    <row r="154" spans="32:39" x14ac:dyDescent="0.75">
      <c r="AF154" s="38" t="str">
        <f t="shared" ref="AF154:AF155" si="43">AF153</f>
        <v>Agosto</v>
      </c>
      <c r="AG154" s="222" t="s">
        <v>750</v>
      </c>
      <c r="AH154" s="52">
        <f t="shared" si="31"/>
        <v>0</v>
      </c>
      <c r="AI154" s="52">
        <f t="shared" si="32"/>
        <v>0</v>
      </c>
      <c r="AJ154" s="52">
        <f t="shared" si="33"/>
        <v>0</v>
      </c>
      <c r="AK154" s="52">
        <f t="shared" si="34"/>
        <v>0</v>
      </c>
      <c r="AL154" s="52">
        <f t="shared" si="35"/>
        <v>0</v>
      </c>
      <c r="AM154" s="52">
        <f t="shared" si="36"/>
        <v>0</v>
      </c>
    </row>
    <row r="155" spans="32:39" x14ac:dyDescent="0.75">
      <c r="AF155" s="38" t="str">
        <f t="shared" si="43"/>
        <v>Agosto</v>
      </c>
      <c r="AG155" s="222" t="s">
        <v>749</v>
      </c>
      <c r="AH155" s="52">
        <f t="shared" si="31"/>
        <v>0</v>
      </c>
      <c r="AI155" s="52">
        <f t="shared" si="32"/>
        <v>4.2888888888888888</v>
      </c>
      <c r="AJ155" s="52">
        <f t="shared" si="33"/>
        <v>17.155555555555555</v>
      </c>
      <c r="AK155" s="52">
        <f t="shared" si="34"/>
        <v>8.1578941809587984E-5</v>
      </c>
      <c r="AL155" s="52">
        <f t="shared" si="35"/>
        <v>8.1578941809587984E-5</v>
      </c>
      <c r="AM155" s="52">
        <f t="shared" si="36"/>
        <v>2.3657893124780513E-3</v>
      </c>
    </row>
    <row r="156" spans="32:39" x14ac:dyDescent="0.75">
      <c r="AF156" s="38" t="s">
        <v>506</v>
      </c>
      <c r="AG156" s="222" t="s">
        <v>586</v>
      </c>
      <c r="AH156" s="52">
        <f t="shared" si="31"/>
        <v>0</v>
      </c>
      <c r="AI156" s="52">
        <f t="shared" si="32"/>
        <v>0</v>
      </c>
      <c r="AJ156" s="52">
        <f t="shared" si="33"/>
        <v>0</v>
      </c>
      <c r="AK156" s="52">
        <f t="shared" si="34"/>
        <v>0</v>
      </c>
      <c r="AL156" s="52">
        <f t="shared" si="35"/>
        <v>0</v>
      </c>
      <c r="AM156" s="52">
        <f t="shared" si="36"/>
        <v>0</v>
      </c>
    </row>
    <row r="157" spans="32:39" x14ac:dyDescent="0.75">
      <c r="AF157" s="38" t="str">
        <f t="shared" ref="AF157:AF158" si="44">AF156</f>
        <v>Septiembre</v>
      </c>
      <c r="AG157" s="222" t="s">
        <v>750</v>
      </c>
      <c r="AH157" s="52">
        <f t="shared" si="31"/>
        <v>0</v>
      </c>
      <c r="AI157" s="52">
        <f t="shared" si="32"/>
        <v>0</v>
      </c>
      <c r="AJ157" s="52">
        <f t="shared" si="33"/>
        <v>0</v>
      </c>
      <c r="AK157" s="52">
        <f t="shared" si="34"/>
        <v>0</v>
      </c>
      <c r="AL157" s="52">
        <f t="shared" si="35"/>
        <v>0</v>
      </c>
      <c r="AM157" s="52">
        <f t="shared" si="36"/>
        <v>0</v>
      </c>
    </row>
    <row r="158" spans="32:39" x14ac:dyDescent="0.75">
      <c r="AF158" s="38" t="str">
        <f t="shared" si="44"/>
        <v>Septiembre</v>
      </c>
      <c r="AG158" s="222" t="s">
        <v>749</v>
      </c>
      <c r="AH158" s="52">
        <f t="shared" si="31"/>
        <v>0</v>
      </c>
      <c r="AI158" s="52">
        <f t="shared" si="32"/>
        <v>4.2888888888888888</v>
      </c>
      <c r="AJ158" s="52">
        <f t="shared" si="33"/>
        <v>17.155555555555555</v>
      </c>
      <c r="AK158" s="52">
        <f t="shared" si="34"/>
        <v>8.1578941809587984E-5</v>
      </c>
      <c r="AL158" s="52">
        <f t="shared" si="35"/>
        <v>8.1578941809587984E-5</v>
      </c>
      <c r="AM158" s="52">
        <f t="shared" si="36"/>
        <v>2.3657893124780513E-3</v>
      </c>
    </row>
    <row r="159" spans="32:39" x14ac:dyDescent="0.75">
      <c r="AF159" s="38" t="s">
        <v>507</v>
      </c>
      <c r="AG159" s="222" t="s">
        <v>586</v>
      </c>
      <c r="AH159" s="52">
        <f t="shared" si="31"/>
        <v>0</v>
      </c>
      <c r="AI159" s="52">
        <f t="shared" si="32"/>
        <v>0</v>
      </c>
      <c r="AJ159" s="52">
        <f t="shared" si="33"/>
        <v>0</v>
      </c>
      <c r="AK159" s="52">
        <f t="shared" si="34"/>
        <v>0</v>
      </c>
      <c r="AL159" s="52">
        <f t="shared" si="35"/>
        <v>0</v>
      </c>
      <c r="AM159" s="52">
        <f t="shared" si="36"/>
        <v>0</v>
      </c>
    </row>
    <row r="160" spans="32:39" x14ac:dyDescent="0.75">
      <c r="AF160" s="38" t="str">
        <f t="shared" ref="AF160:AF161" si="45">AF159</f>
        <v>Octubre</v>
      </c>
      <c r="AG160" s="222" t="s">
        <v>750</v>
      </c>
      <c r="AH160" s="52">
        <f t="shared" si="31"/>
        <v>0</v>
      </c>
      <c r="AI160" s="52">
        <f t="shared" si="32"/>
        <v>0</v>
      </c>
      <c r="AJ160" s="52">
        <f t="shared" si="33"/>
        <v>0</v>
      </c>
      <c r="AK160" s="52">
        <f t="shared" si="34"/>
        <v>0</v>
      </c>
      <c r="AL160" s="52">
        <f t="shared" si="35"/>
        <v>0</v>
      </c>
      <c r="AM160" s="52">
        <f t="shared" si="36"/>
        <v>0</v>
      </c>
    </row>
    <row r="161" spans="32:39" x14ac:dyDescent="0.75">
      <c r="AF161" s="38" t="str">
        <f t="shared" si="45"/>
        <v>Octubre</v>
      </c>
      <c r="AG161" s="222" t="s">
        <v>749</v>
      </c>
      <c r="AH161" s="52">
        <f t="shared" si="31"/>
        <v>0</v>
      </c>
      <c r="AI161" s="52">
        <f t="shared" si="32"/>
        <v>4.2888888888888888</v>
      </c>
      <c r="AJ161" s="52">
        <f t="shared" si="33"/>
        <v>17.155555555555555</v>
      </c>
      <c r="AK161" s="52">
        <f t="shared" si="34"/>
        <v>8.1578941809587984E-5</v>
      </c>
      <c r="AL161" s="52">
        <f t="shared" si="35"/>
        <v>8.1578941809587984E-5</v>
      </c>
      <c r="AM161" s="52">
        <f t="shared" si="36"/>
        <v>2.3657893124780513E-3</v>
      </c>
    </row>
    <row r="162" spans="32:39" x14ac:dyDescent="0.75">
      <c r="AF162" s="38" t="s">
        <v>508</v>
      </c>
      <c r="AG162" s="222" t="s">
        <v>586</v>
      </c>
      <c r="AH162" s="52">
        <f t="shared" si="31"/>
        <v>0</v>
      </c>
      <c r="AI162" s="52">
        <f t="shared" si="32"/>
        <v>0</v>
      </c>
      <c r="AJ162" s="52">
        <f t="shared" si="33"/>
        <v>0</v>
      </c>
      <c r="AK162" s="52">
        <f t="shared" si="34"/>
        <v>0</v>
      </c>
      <c r="AL162" s="52">
        <f t="shared" si="35"/>
        <v>0</v>
      </c>
      <c r="AM162" s="52">
        <f t="shared" si="36"/>
        <v>0</v>
      </c>
    </row>
    <row r="163" spans="32:39" x14ac:dyDescent="0.75">
      <c r="AF163" s="38" t="str">
        <f t="shared" ref="AF163:AF164" si="46">AF162</f>
        <v>Noviembre</v>
      </c>
      <c r="AG163" s="222" t="s">
        <v>750</v>
      </c>
      <c r="AH163" s="52">
        <f t="shared" si="31"/>
        <v>0</v>
      </c>
      <c r="AI163" s="52">
        <f t="shared" si="32"/>
        <v>0</v>
      </c>
      <c r="AJ163" s="52">
        <f t="shared" si="33"/>
        <v>0</v>
      </c>
      <c r="AK163" s="52">
        <f t="shared" si="34"/>
        <v>0</v>
      </c>
      <c r="AL163" s="52">
        <f t="shared" si="35"/>
        <v>0</v>
      </c>
      <c r="AM163" s="52">
        <f t="shared" si="36"/>
        <v>0</v>
      </c>
    </row>
    <row r="164" spans="32:39" x14ac:dyDescent="0.75">
      <c r="AF164" s="38" t="str">
        <f t="shared" si="46"/>
        <v>Noviembre</v>
      </c>
      <c r="AG164" s="222" t="s">
        <v>749</v>
      </c>
      <c r="AH164" s="52">
        <f t="shared" si="31"/>
        <v>0</v>
      </c>
      <c r="AI164" s="52">
        <f t="shared" si="32"/>
        <v>4.2888888888888888</v>
      </c>
      <c r="AJ164" s="52">
        <f t="shared" si="33"/>
        <v>17.155555555555555</v>
      </c>
      <c r="AK164" s="52">
        <f t="shared" si="34"/>
        <v>8.1578941809587984E-5</v>
      </c>
      <c r="AL164" s="52">
        <f t="shared" si="35"/>
        <v>8.1578941809587984E-5</v>
      </c>
      <c r="AM164" s="52">
        <f t="shared" si="36"/>
        <v>2.3657893124780513E-3</v>
      </c>
    </row>
    <row r="165" spans="32:39" x14ac:dyDescent="0.75">
      <c r="AF165" s="38" t="s">
        <v>509</v>
      </c>
      <c r="AG165" s="222" t="s">
        <v>586</v>
      </c>
      <c r="AH165" s="52">
        <f t="shared" si="31"/>
        <v>0</v>
      </c>
      <c r="AI165" s="52">
        <f t="shared" si="32"/>
        <v>0</v>
      </c>
      <c r="AJ165" s="52">
        <f t="shared" si="33"/>
        <v>0</v>
      </c>
      <c r="AK165" s="52">
        <f t="shared" si="34"/>
        <v>0</v>
      </c>
      <c r="AL165" s="52">
        <f t="shared" si="35"/>
        <v>0</v>
      </c>
      <c r="AM165" s="52">
        <f t="shared" si="36"/>
        <v>0</v>
      </c>
    </row>
    <row r="166" spans="32:39" x14ac:dyDescent="0.75">
      <c r="AF166" s="38" t="s">
        <v>509</v>
      </c>
      <c r="AG166" s="222" t="s">
        <v>750</v>
      </c>
      <c r="AH166" s="52">
        <f t="shared" si="31"/>
        <v>0</v>
      </c>
      <c r="AI166" s="52">
        <f t="shared" si="32"/>
        <v>0</v>
      </c>
      <c r="AJ166" s="52">
        <f t="shared" si="33"/>
        <v>0</v>
      </c>
      <c r="AK166" s="52">
        <f t="shared" si="34"/>
        <v>0</v>
      </c>
      <c r="AL166" s="52">
        <f t="shared" si="35"/>
        <v>0</v>
      </c>
      <c r="AM166" s="52">
        <f t="shared" si="36"/>
        <v>0</v>
      </c>
    </row>
    <row r="167" spans="32:39" x14ac:dyDescent="0.75">
      <c r="AF167" s="38" t="s">
        <v>509</v>
      </c>
      <c r="AG167" s="222" t="s">
        <v>749</v>
      </c>
      <c r="AH167" s="52">
        <f t="shared" si="31"/>
        <v>0</v>
      </c>
      <c r="AI167" s="52">
        <f t="shared" si="32"/>
        <v>4.2888888888888888</v>
      </c>
      <c r="AJ167" s="52">
        <f t="shared" si="33"/>
        <v>17.155555555555555</v>
      </c>
      <c r="AK167" s="52">
        <f t="shared" si="34"/>
        <v>8.1578941809587984E-5</v>
      </c>
      <c r="AL167" s="52">
        <f t="shared" si="35"/>
        <v>8.1578941809587984E-5</v>
      </c>
      <c r="AM167" s="52">
        <f t="shared" si="36"/>
        <v>2.3657893124780513E-3</v>
      </c>
    </row>
  </sheetData>
  <mergeCells count="25">
    <mergeCell ref="B45:F45"/>
    <mergeCell ref="O45:O46"/>
    <mergeCell ref="H45:I45"/>
    <mergeCell ref="J45:K45"/>
    <mergeCell ref="L45:L46"/>
    <mergeCell ref="M45:M46"/>
    <mergeCell ref="N45:N46"/>
    <mergeCell ref="B14:G14"/>
    <mergeCell ref="H14:O14"/>
    <mergeCell ref="H16:O34"/>
    <mergeCell ref="L43:S43"/>
    <mergeCell ref="L44:P44"/>
    <mergeCell ref="Q44:S44"/>
    <mergeCell ref="P45:P46"/>
    <mergeCell ref="AK130:AK131"/>
    <mergeCell ref="AL130:AL131"/>
    <mergeCell ref="AM130:AM131"/>
    <mergeCell ref="AF130:AF131"/>
    <mergeCell ref="AG130:AG131"/>
    <mergeCell ref="AH130:AH131"/>
    <mergeCell ref="AI130:AI131"/>
    <mergeCell ref="AJ130:AJ131"/>
    <mergeCell ref="Q45:Q46"/>
    <mergeCell ref="R45:R46"/>
    <mergeCell ref="S45:S46"/>
  </mergeCells>
  <hyperlinks>
    <hyperlink ref="B9" location="VENTEOS!A1" display="&lt;&lt;&lt;VENTEOS" xr:uid="{F57C65D4-622A-4254-AE16-DCAD8D877279}"/>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4181244E-BE93-4595-88AC-74A032684C05}">
          <x14:formula1>
            <xm:f>Hoja1!$B$45:$B$56</xm:f>
          </x14:formula1>
          <xm:sqref>F47:F127</xm:sqref>
        </x14:dataValidation>
        <x14:dataValidation type="list" allowBlank="1" showInputMessage="1" showErrorMessage="1" xr:uid="{C653EB91-7AEC-4CCE-9B80-92E6E793A3D1}">
          <x14:formula1>
            <xm:f>Hoja1!$B$62:$B$63</xm:f>
          </x14:formula1>
          <xm:sqref>I47:I127</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4AD6-3102-418C-8824-BF3111733414}">
  <sheetPr>
    <tabColor theme="4"/>
  </sheetPr>
  <dimension ref="A1:BE172"/>
  <sheetViews>
    <sheetView zoomScale="70" zoomScaleNormal="70" workbookViewId="0">
      <selection activeCell="B10" sqref="B10"/>
    </sheetView>
  </sheetViews>
  <sheetFormatPr baseColWidth="10" defaultRowHeight="14.75" x14ac:dyDescent="0.75"/>
  <cols>
    <col min="1" max="1" width="10.90625" style="1"/>
    <col min="2" max="2" width="29.90625" bestFit="1" customWidth="1"/>
    <col min="3" max="3" width="29.90625" customWidth="1"/>
    <col min="4" max="5" width="29.90625" style="160" customWidth="1"/>
    <col min="6" max="6" width="29.90625" customWidth="1"/>
    <col min="7" max="7" width="38.26953125" customWidth="1"/>
    <col min="8" max="8" width="26.90625" bestFit="1" customWidth="1"/>
    <col min="9" max="9" width="39.1796875" bestFit="1" customWidth="1"/>
    <col min="10" max="10" width="50.26953125" customWidth="1"/>
    <col min="14" max="16" width="10.90625" style="1"/>
    <col min="17" max="17" width="18.81640625" style="1" bestFit="1" customWidth="1"/>
    <col min="18" max="25" width="10.90625" style="1"/>
    <col min="26" max="26" width="0" style="1" hidden="1" customWidth="1"/>
    <col min="27" max="29" width="10.90625" style="1" hidden="1" customWidth="1"/>
    <col min="30" max="30" width="11.1796875" style="83" hidden="1" customWidth="1"/>
    <col min="31" max="31" width="30.26953125" style="83" hidden="1" customWidth="1"/>
    <col min="32" max="33" width="31" style="83" hidden="1" customWidth="1"/>
    <col min="34" max="36" width="25.6328125" style="83" hidden="1" customWidth="1"/>
    <col min="37" max="37" width="24.1796875" style="83" hidden="1" customWidth="1"/>
    <col min="38" max="39" width="23.6328125" style="83" hidden="1" customWidth="1"/>
    <col min="40" max="41" width="21.1796875" style="83" hidden="1" customWidth="1"/>
    <col min="42" max="57" width="10.90625" style="1" hidden="1" customWidth="1"/>
    <col min="58" max="58" width="0" style="1" hidden="1" customWidth="1"/>
    <col min="59" max="16384" width="10.90625" style="1"/>
  </cols>
  <sheetData>
    <row r="1" spans="1:41" x14ac:dyDescent="0.75">
      <c r="A1" s="6"/>
      <c r="B1" s="1"/>
      <c r="C1" s="1"/>
      <c r="D1" s="1"/>
      <c r="E1" s="1"/>
      <c r="F1" s="1"/>
      <c r="G1" s="1"/>
      <c r="H1" s="1"/>
      <c r="I1" s="1"/>
      <c r="J1" s="1"/>
      <c r="K1" s="1"/>
      <c r="L1" s="1"/>
      <c r="M1" s="1"/>
      <c r="AD1" s="1"/>
      <c r="AE1" s="1"/>
      <c r="AF1" s="1"/>
      <c r="AG1" s="1"/>
      <c r="AH1" s="1"/>
      <c r="AI1" s="1"/>
      <c r="AJ1" s="1"/>
      <c r="AK1" s="1"/>
      <c r="AL1" s="1"/>
      <c r="AM1" s="1"/>
      <c r="AN1" s="1"/>
      <c r="AO1" s="1"/>
    </row>
    <row r="2" spans="1:41" x14ac:dyDescent="0.75">
      <c r="A2" s="6"/>
      <c r="B2" s="1"/>
      <c r="C2" s="1"/>
      <c r="D2" s="1"/>
      <c r="E2" s="1"/>
      <c r="F2" s="1"/>
      <c r="G2" s="1"/>
      <c r="H2" s="1"/>
      <c r="I2" s="1"/>
      <c r="J2" s="1"/>
      <c r="K2" s="1"/>
      <c r="L2" s="1"/>
      <c r="M2" s="1"/>
      <c r="AD2" s="1"/>
      <c r="AE2" s="1"/>
      <c r="AF2" s="1"/>
      <c r="AG2" s="1"/>
      <c r="AH2" s="1"/>
      <c r="AI2" s="1"/>
      <c r="AJ2" s="1"/>
      <c r="AK2" s="1"/>
      <c r="AL2" s="1"/>
      <c r="AM2" s="1"/>
      <c r="AN2" s="1"/>
      <c r="AO2" s="1"/>
    </row>
    <row r="3" spans="1:41" x14ac:dyDescent="0.75">
      <c r="A3" s="6"/>
      <c r="B3" s="1"/>
      <c r="C3" s="1"/>
      <c r="D3" s="1"/>
      <c r="E3" s="1"/>
      <c r="F3" s="1"/>
      <c r="G3" s="1"/>
      <c r="H3" s="1"/>
      <c r="I3" s="1"/>
      <c r="J3" s="1"/>
      <c r="K3" s="1"/>
      <c r="L3" s="1"/>
      <c r="M3" s="1"/>
      <c r="AD3" s="1"/>
      <c r="AE3" s="1"/>
      <c r="AF3" s="1"/>
      <c r="AG3" s="1"/>
      <c r="AH3" s="1"/>
      <c r="AI3" s="1"/>
      <c r="AJ3" s="1"/>
      <c r="AK3" s="1"/>
      <c r="AL3" s="1"/>
      <c r="AM3" s="1"/>
      <c r="AN3" s="1"/>
      <c r="AO3" s="1"/>
    </row>
    <row r="4" spans="1:41" x14ac:dyDescent="0.75">
      <c r="A4" s="6"/>
      <c r="B4" s="1"/>
      <c r="C4" s="1"/>
      <c r="D4" s="1"/>
      <c r="E4" s="1"/>
      <c r="F4" s="1"/>
      <c r="G4" s="1"/>
      <c r="H4" s="1"/>
      <c r="I4" s="1"/>
      <c r="J4" s="1"/>
      <c r="K4" s="1"/>
      <c r="L4" s="1"/>
      <c r="M4" s="1"/>
      <c r="AD4" s="1"/>
      <c r="AE4" s="1"/>
      <c r="AF4" s="1"/>
      <c r="AG4" s="1"/>
      <c r="AH4" s="1"/>
      <c r="AI4" s="1"/>
      <c r="AJ4" s="1"/>
      <c r="AK4" s="1"/>
      <c r="AL4" s="1"/>
      <c r="AM4" s="1"/>
      <c r="AN4" s="1"/>
      <c r="AO4" s="1"/>
    </row>
    <row r="5" spans="1:41" x14ac:dyDescent="0.75">
      <c r="A5" s="6"/>
      <c r="B5" s="1"/>
      <c r="C5" s="1"/>
      <c r="D5" s="1"/>
      <c r="E5" s="1"/>
      <c r="F5" s="1"/>
      <c r="G5" s="1"/>
      <c r="H5" s="1"/>
      <c r="I5" s="1"/>
      <c r="J5" s="1"/>
      <c r="K5" s="1"/>
      <c r="L5" s="1"/>
      <c r="M5" s="1"/>
      <c r="AD5" s="1"/>
      <c r="AE5" s="1"/>
      <c r="AF5" s="1"/>
      <c r="AG5" s="1"/>
      <c r="AH5" s="1"/>
      <c r="AI5" s="1"/>
      <c r="AJ5" s="1"/>
      <c r="AK5" s="1"/>
      <c r="AL5" s="1"/>
      <c r="AM5" s="1"/>
      <c r="AN5" s="1"/>
      <c r="AO5" s="1"/>
    </row>
    <row r="6" spans="1:41" x14ac:dyDescent="0.75">
      <c r="A6" s="6"/>
      <c r="B6" s="1"/>
      <c r="C6" s="1"/>
      <c r="D6" s="1"/>
      <c r="E6" s="1"/>
      <c r="F6" s="1"/>
      <c r="G6" s="1"/>
      <c r="H6" s="1"/>
      <c r="I6" s="1"/>
      <c r="J6" s="1"/>
      <c r="K6" s="1"/>
      <c r="L6" s="1"/>
      <c r="M6" s="1"/>
      <c r="AD6" s="1"/>
      <c r="AE6" s="1"/>
      <c r="AF6" s="1"/>
      <c r="AG6" s="1"/>
      <c r="AH6" s="1"/>
      <c r="AI6" s="1"/>
      <c r="AJ6" s="1"/>
      <c r="AK6" s="1"/>
      <c r="AL6" s="1"/>
      <c r="AM6" s="1"/>
      <c r="AN6" s="1"/>
      <c r="AO6" s="1"/>
    </row>
    <row r="7" spans="1:41" x14ac:dyDescent="0.75">
      <c r="A7" s="6"/>
      <c r="B7" s="1"/>
      <c r="C7" s="1"/>
      <c r="D7" s="1"/>
      <c r="E7" s="1"/>
      <c r="F7" s="1"/>
      <c r="G7" s="1"/>
      <c r="H7" s="1"/>
      <c r="I7" s="1"/>
      <c r="J7" s="1"/>
      <c r="K7" s="1"/>
      <c r="L7" s="1"/>
      <c r="M7" s="1"/>
      <c r="AD7" s="1"/>
      <c r="AE7" s="1"/>
      <c r="AF7" s="1"/>
      <c r="AG7" s="1"/>
      <c r="AH7" s="1"/>
      <c r="AI7" s="1"/>
      <c r="AJ7" s="1"/>
      <c r="AK7" s="1"/>
      <c r="AL7" s="1"/>
      <c r="AM7" s="1"/>
      <c r="AN7" s="1"/>
      <c r="AO7" s="1"/>
    </row>
    <row r="8" spans="1:41" ht="18.5" x14ac:dyDescent="0.9">
      <c r="C8" s="12"/>
      <c r="D8" s="12"/>
      <c r="E8" s="12"/>
      <c r="F8" s="12"/>
      <c r="G8" s="1"/>
      <c r="H8" s="1"/>
      <c r="I8" s="1"/>
      <c r="J8" s="1"/>
      <c r="K8" s="1"/>
      <c r="L8" s="1"/>
      <c r="M8" s="1"/>
      <c r="AD8" s="1"/>
      <c r="AE8" s="1"/>
      <c r="AF8" s="1"/>
      <c r="AG8" s="1"/>
      <c r="AH8" s="1"/>
      <c r="AI8" s="1"/>
      <c r="AJ8" s="1"/>
      <c r="AK8" s="1"/>
      <c r="AL8" s="1"/>
      <c r="AM8" s="1"/>
      <c r="AN8" s="1"/>
      <c r="AO8" s="1"/>
    </row>
    <row r="9" spans="1:41" x14ac:dyDescent="0.75">
      <c r="B9" s="1"/>
      <c r="C9" s="1"/>
      <c r="D9" s="1"/>
      <c r="E9" s="1"/>
      <c r="F9" s="1"/>
      <c r="G9" s="1"/>
      <c r="H9" s="1"/>
      <c r="I9" s="1"/>
      <c r="J9" s="1"/>
      <c r="K9" s="1"/>
      <c r="L9" s="1"/>
      <c r="M9" s="1"/>
      <c r="AD9" s="1"/>
      <c r="AE9" s="1"/>
      <c r="AF9" s="1"/>
      <c r="AG9" s="1"/>
      <c r="AH9" s="1"/>
      <c r="AI9" s="1"/>
      <c r="AJ9" s="1"/>
      <c r="AK9" s="1"/>
      <c r="AL9" s="1"/>
      <c r="AM9" s="1"/>
      <c r="AN9" s="1"/>
      <c r="AO9" s="1"/>
    </row>
    <row r="10" spans="1:41" x14ac:dyDescent="0.75">
      <c r="B10" s="6" t="s">
        <v>419</v>
      </c>
      <c r="C10" s="1"/>
      <c r="D10" s="1"/>
      <c r="E10" s="1"/>
      <c r="F10" s="1"/>
      <c r="G10" s="1"/>
      <c r="H10" s="1"/>
      <c r="I10" s="1"/>
      <c r="J10" s="1"/>
      <c r="K10" s="1"/>
      <c r="L10" s="1"/>
      <c r="M10" s="1"/>
      <c r="AD10" s="1"/>
      <c r="AE10" s="1"/>
      <c r="AF10" s="1"/>
      <c r="AG10" s="1"/>
      <c r="AH10" s="1"/>
      <c r="AI10" s="1"/>
      <c r="AJ10" s="1"/>
      <c r="AK10" s="1"/>
      <c r="AL10" s="1"/>
      <c r="AM10" s="1"/>
      <c r="AN10" s="1"/>
      <c r="AO10" s="1"/>
    </row>
    <row r="11" spans="1:41" x14ac:dyDescent="0.75">
      <c r="B11" s="1"/>
      <c r="C11" s="1"/>
      <c r="D11" s="1"/>
      <c r="E11" s="1"/>
      <c r="F11" s="1"/>
      <c r="G11" s="1"/>
      <c r="H11" s="1"/>
      <c r="I11" s="1"/>
      <c r="J11" s="1"/>
      <c r="K11" s="1"/>
      <c r="L11" s="1"/>
      <c r="M11" s="1"/>
      <c r="AD11" s="1"/>
      <c r="AE11" s="1"/>
      <c r="AF11" s="1"/>
      <c r="AG11" s="1"/>
      <c r="AH11" s="1"/>
      <c r="AI11" s="1"/>
      <c r="AJ11" s="1"/>
      <c r="AK11" s="1"/>
      <c r="AL11" s="1"/>
      <c r="AM11" s="1"/>
      <c r="AN11" s="1"/>
      <c r="AO11" s="1"/>
    </row>
    <row r="12" spans="1:41" ht="18.5" x14ac:dyDescent="0.9">
      <c r="B12" s="12" t="s">
        <v>945</v>
      </c>
      <c r="C12" s="1"/>
      <c r="D12" s="1"/>
      <c r="E12" s="1"/>
      <c r="F12" s="1"/>
      <c r="G12" s="1"/>
      <c r="H12" s="1"/>
      <c r="I12" s="1"/>
      <c r="J12" s="1"/>
      <c r="K12" s="1"/>
      <c r="L12" s="1"/>
      <c r="M12" s="1"/>
      <c r="AD12" s="1"/>
      <c r="AE12" s="1"/>
      <c r="AF12" s="1"/>
      <c r="AG12" s="1"/>
      <c r="AH12" s="1"/>
      <c r="AI12" s="1"/>
      <c r="AJ12" s="1"/>
      <c r="AK12" s="1"/>
      <c r="AL12" s="1"/>
      <c r="AM12" s="1"/>
      <c r="AN12" s="1"/>
      <c r="AO12" s="1"/>
    </row>
    <row r="13" spans="1:41" x14ac:dyDescent="0.75">
      <c r="B13" s="1"/>
      <c r="C13" s="1"/>
      <c r="D13" s="1"/>
      <c r="E13" s="1"/>
      <c r="F13" s="1"/>
      <c r="G13" s="1"/>
      <c r="H13" s="1"/>
      <c r="I13" s="1"/>
      <c r="J13" s="1"/>
      <c r="K13" s="1"/>
      <c r="L13" s="1"/>
      <c r="M13" s="1"/>
      <c r="AD13" s="1"/>
      <c r="AE13" s="1"/>
      <c r="AF13" s="1"/>
      <c r="AG13" s="1"/>
      <c r="AH13" s="1"/>
      <c r="AI13" s="1"/>
      <c r="AJ13" s="1"/>
      <c r="AK13" s="1"/>
      <c r="AL13" s="1"/>
      <c r="AM13" s="1"/>
      <c r="AN13" s="1"/>
      <c r="AO13" s="1"/>
    </row>
    <row r="14" spans="1:41" x14ac:dyDescent="0.75">
      <c r="B14" s="259" t="s">
        <v>1014</v>
      </c>
      <c r="C14" s="284"/>
      <c r="D14" s="284"/>
      <c r="E14" s="284"/>
      <c r="F14" s="284"/>
      <c r="G14" s="284"/>
      <c r="H14" s="400" t="s">
        <v>311</v>
      </c>
      <c r="I14" s="401"/>
      <c r="J14" s="401"/>
      <c r="K14" s="401"/>
      <c r="L14" s="401"/>
      <c r="M14" s="401"/>
      <c r="N14" s="401"/>
      <c r="O14" s="401"/>
      <c r="P14" s="401"/>
      <c r="Q14" s="401"/>
      <c r="R14" s="402"/>
      <c r="AD14" s="1"/>
      <c r="AE14" s="1"/>
      <c r="AF14" s="1"/>
      <c r="AG14" s="1"/>
      <c r="AH14" s="1"/>
      <c r="AI14" s="1"/>
      <c r="AJ14" s="1"/>
      <c r="AK14" s="1"/>
      <c r="AL14" s="1"/>
      <c r="AM14" s="1"/>
      <c r="AN14" s="1"/>
      <c r="AO14" s="1"/>
    </row>
    <row r="15" spans="1:41" x14ac:dyDescent="0.75">
      <c r="B15" s="22"/>
      <c r="C15" s="23"/>
      <c r="D15" s="23"/>
      <c r="E15" s="23"/>
      <c r="F15" s="23"/>
      <c r="G15" s="23"/>
      <c r="H15" s="22"/>
      <c r="I15" s="23"/>
      <c r="J15" s="23"/>
      <c r="K15" s="23"/>
      <c r="L15" s="23"/>
      <c r="M15" s="23"/>
      <c r="N15" s="23"/>
      <c r="O15" s="23"/>
      <c r="P15" s="23"/>
      <c r="Q15" s="23"/>
      <c r="R15" s="24"/>
      <c r="AD15" s="1"/>
      <c r="AE15" s="1"/>
      <c r="AF15" s="1"/>
      <c r="AG15" s="1"/>
      <c r="AH15" s="1"/>
      <c r="AI15" s="1"/>
      <c r="AJ15" s="1"/>
      <c r="AK15" s="1"/>
      <c r="AL15" s="1"/>
      <c r="AM15" s="1"/>
      <c r="AN15" s="1"/>
      <c r="AO15" s="1"/>
    </row>
    <row r="16" spans="1:41" x14ac:dyDescent="0.75">
      <c r="B16" s="25"/>
      <c r="C16" s="1"/>
      <c r="D16" s="1"/>
      <c r="E16" s="1"/>
      <c r="F16" s="1"/>
      <c r="G16" s="1"/>
      <c r="H16" s="272" t="s">
        <v>273</v>
      </c>
      <c r="I16" s="265"/>
      <c r="J16" s="265"/>
      <c r="K16" s="265"/>
      <c r="L16" s="265"/>
      <c r="M16" s="265"/>
      <c r="N16" s="265"/>
      <c r="O16" s="265"/>
      <c r="P16" s="265"/>
      <c r="Q16" s="265"/>
      <c r="R16" s="273"/>
      <c r="AD16" s="1"/>
      <c r="AE16" s="1"/>
      <c r="AF16" s="1"/>
      <c r="AG16" s="1"/>
      <c r="AH16" s="1"/>
      <c r="AI16" s="1"/>
      <c r="AJ16" s="1"/>
      <c r="AK16" s="1"/>
      <c r="AL16" s="1"/>
      <c r="AM16" s="1"/>
      <c r="AN16" s="1"/>
      <c r="AO16" s="1"/>
    </row>
    <row r="17" spans="2:41" x14ac:dyDescent="0.75">
      <c r="B17" s="25"/>
      <c r="C17" s="1"/>
      <c r="D17" s="1"/>
      <c r="E17" s="1"/>
      <c r="F17" s="1"/>
      <c r="G17" s="1"/>
      <c r="H17" s="272"/>
      <c r="I17" s="265"/>
      <c r="J17" s="265"/>
      <c r="K17" s="265"/>
      <c r="L17" s="265"/>
      <c r="M17" s="265"/>
      <c r="N17" s="265"/>
      <c r="O17" s="265"/>
      <c r="P17" s="265"/>
      <c r="Q17" s="265"/>
      <c r="R17" s="273"/>
      <c r="AD17" s="1"/>
      <c r="AE17" s="1"/>
      <c r="AF17" s="1"/>
      <c r="AG17" s="1"/>
      <c r="AH17" s="1"/>
      <c r="AI17" s="1"/>
      <c r="AJ17" s="1"/>
      <c r="AK17" s="1"/>
      <c r="AL17" s="1"/>
      <c r="AM17" s="1"/>
      <c r="AN17" s="1"/>
      <c r="AO17" s="1"/>
    </row>
    <row r="18" spans="2:41" x14ac:dyDescent="0.75">
      <c r="B18" s="25"/>
      <c r="C18" s="1"/>
      <c r="D18" s="1"/>
      <c r="E18" s="1"/>
      <c r="F18" s="1"/>
      <c r="G18" s="1"/>
      <c r="H18" s="272"/>
      <c r="I18" s="265"/>
      <c r="J18" s="265"/>
      <c r="K18" s="265"/>
      <c r="L18" s="265"/>
      <c r="M18" s="265"/>
      <c r="N18" s="265"/>
      <c r="O18" s="265"/>
      <c r="P18" s="265"/>
      <c r="Q18" s="265"/>
      <c r="R18" s="273"/>
      <c r="AD18" s="1"/>
      <c r="AE18" s="1"/>
      <c r="AF18" s="1"/>
      <c r="AG18" s="1"/>
      <c r="AH18" s="1"/>
      <c r="AI18" s="1"/>
      <c r="AJ18" s="1"/>
      <c r="AK18" s="1"/>
      <c r="AL18" s="1"/>
      <c r="AM18" s="1"/>
      <c r="AN18" s="1"/>
      <c r="AO18" s="1"/>
    </row>
    <row r="19" spans="2:41" x14ac:dyDescent="0.75">
      <c r="B19" s="25"/>
      <c r="C19" s="1"/>
      <c r="D19" s="1"/>
      <c r="E19" s="1"/>
      <c r="F19" s="1"/>
      <c r="G19" s="1"/>
      <c r="H19" s="272"/>
      <c r="I19" s="265"/>
      <c r="J19" s="265"/>
      <c r="K19" s="265"/>
      <c r="L19" s="265"/>
      <c r="M19" s="265"/>
      <c r="N19" s="265"/>
      <c r="O19" s="265"/>
      <c r="P19" s="265"/>
      <c r="Q19" s="265"/>
      <c r="R19" s="273"/>
      <c r="AD19" s="1"/>
      <c r="AE19" s="1"/>
      <c r="AF19" s="1"/>
      <c r="AG19" s="1"/>
      <c r="AH19" s="1"/>
      <c r="AI19" s="1"/>
      <c r="AJ19" s="1"/>
      <c r="AK19" s="1"/>
      <c r="AL19" s="1"/>
      <c r="AM19" s="1"/>
      <c r="AN19" s="1"/>
      <c r="AO19" s="1"/>
    </row>
    <row r="20" spans="2:41" x14ac:dyDescent="0.75">
      <c r="B20" s="25"/>
      <c r="C20" s="1"/>
      <c r="D20" s="1"/>
      <c r="E20" s="1"/>
      <c r="F20" s="1"/>
      <c r="G20" s="1"/>
      <c r="H20" s="272"/>
      <c r="I20" s="265"/>
      <c r="J20" s="265"/>
      <c r="K20" s="265"/>
      <c r="L20" s="265"/>
      <c r="M20" s="265"/>
      <c r="N20" s="265"/>
      <c r="O20" s="265"/>
      <c r="P20" s="265"/>
      <c r="Q20" s="265"/>
      <c r="R20" s="273"/>
      <c r="AD20" s="1"/>
      <c r="AE20" s="1"/>
      <c r="AF20" s="1"/>
      <c r="AG20" s="1"/>
      <c r="AH20" s="1"/>
      <c r="AI20" s="1"/>
      <c r="AJ20" s="1"/>
      <c r="AK20" s="1"/>
      <c r="AL20" s="1"/>
      <c r="AM20" s="1"/>
      <c r="AN20" s="1"/>
      <c r="AO20" s="1"/>
    </row>
    <row r="21" spans="2:41" x14ac:dyDescent="0.75">
      <c r="B21" s="25"/>
      <c r="C21" s="1"/>
      <c r="D21" s="1"/>
      <c r="E21" s="1"/>
      <c r="F21" s="1"/>
      <c r="G21" s="1"/>
      <c r="H21" s="272"/>
      <c r="I21" s="265"/>
      <c r="J21" s="265"/>
      <c r="K21" s="265"/>
      <c r="L21" s="265"/>
      <c r="M21" s="265"/>
      <c r="N21" s="265"/>
      <c r="O21" s="265"/>
      <c r="P21" s="265"/>
      <c r="Q21" s="265"/>
      <c r="R21" s="273"/>
      <c r="AD21" s="1"/>
      <c r="AE21" s="1"/>
      <c r="AF21" s="1"/>
      <c r="AG21" s="1"/>
      <c r="AH21" s="1"/>
      <c r="AI21" s="1"/>
      <c r="AJ21" s="1"/>
      <c r="AK21" s="1"/>
      <c r="AL21" s="1"/>
      <c r="AM21" s="1"/>
      <c r="AN21" s="1"/>
      <c r="AO21" s="1"/>
    </row>
    <row r="22" spans="2:41" x14ac:dyDescent="0.75">
      <c r="B22" s="25"/>
      <c r="C22" s="1"/>
      <c r="D22" s="1"/>
      <c r="E22" s="1"/>
      <c r="F22" s="1"/>
      <c r="G22" s="1"/>
      <c r="H22" s="272"/>
      <c r="I22" s="265"/>
      <c r="J22" s="265"/>
      <c r="K22" s="265"/>
      <c r="L22" s="265"/>
      <c r="M22" s="265"/>
      <c r="N22" s="265"/>
      <c r="O22" s="265"/>
      <c r="P22" s="265"/>
      <c r="Q22" s="265"/>
      <c r="R22" s="273"/>
      <c r="AD22" s="1"/>
      <c r="AE22" s="1"/>
      <c r="AF22" s="1"/>
      <c r="AG22" s="1"/>
      <c r="AH22" s="1"/>
      <c r="AI22" s="1"/>
      <c r="AJ22" s="1"/>
      <c r="AK22" s="1"/>
      <c r="AL22" s="1"/>
      <c r="AM22" s="1"/>
      <c r="AN22" s="1"/>
      <c r="AO22" s="1"/>
    </row>
    <row r="23" spans="2:41" x14ac:dyDescent="0.75">
      <c r="B23" s="25"/>
      <c r="C23" s="1"/>
      <c r="D23" s="1"/>
      <c r="E23" s="1"/>
      <c r="F23" s="1"/>
      <c r="G23" s="1"/>
      <c r="H23" s="272"/>
      <c r="I23" s="265"/>
      <c r="J23" s="265"/>
      <c r="K23" s="265"/>
      <c r="L23" s="265"/>
      <c r="M23" s="265"/>
      <c r="N23" s="265"/>
      <c r="O23" s="265"/>
      <c r="P23" s="265"/>
      <c r="Q23" s="265"/>
      <c r="R23" s="273"/>
      <c r="AD23" s="1"/>
      <c r="AE23" s="1"/>
      <c r="AF23" s="1"/>
      <c r="AG23" s="1"/>
      <c r="AH23" s="1"/>
      <c r="AI23" s="1"/>
      <c r="AJ23" s="1"/>
      <c r="AK23" s="1"/>
      <c r="AL23" s="1"/>
      <c r="AM23" s="1"/>
      <c r="AN23" s="1"/>
      <c r="AO23" s="1"/>
    </row>
    <row r="24" spans="2:41" ht="18.5" x14ac:dyDescent="0.9">
      <c r="B24" s="104"/>
      <c r="C24" s="1"/>
      <c r="D24" s="1"/>
      <c r="E24" s="1"/>
      <c r="F24" s="1"/>
      <c r="G24" s="1"/>
      <c r="H24" s="272"/>
      <c r="I24" s="265"/>
      <c r="J24" s="265"/>
      <c r="K24" s="265"/>
      <c r="L24" s="265"/>
      <c r="M24" s="265"/>
      <c r="N24" s="265"/>
      <c r="O24" s="265"/>
      <c r="P24" s="265"/>
      <c r="Q24" s="265"/>
      <c r="R24" s="273"/>
      <c r="AD24" s="1"/>
      <c r="AE24" s="1"/>
      <c r="AF24" s="1"/>
      <c r="AG24" s="1"/>
      <c r="AH24" s="1"/>
      <c r="AI24" s="1"/>
      <c r="AJ24" s="1"/>
      <c r="AK24" s="1"/>
      <c r="AL24" s="1"/>
      <c r="AM24" s="1"/>
      <c r="AN24" s="1"/>
      <c r="AO24" s="1"/>
    </row>
    <row r="25" spans="2:41" x14ac:dyDescent="0.75">
      <c r="B25" s="25"/>
      <c r="C25" s="1"/>
      <c r="D25" s="1"/>
      <c r="E25" s="1"/>
      <c r="F25" s="1"/>
      <c r="G25" s="1"/>
      <c r="H25" s="272"/>
      <c r="I25" s="265"/>
      <c r="J25" s="265"/>
      <c r="K25" s="265"/>
      <c r="L25" s="265"/>
      <c r="M25" s="265"/>
      <c r="N25" s="265"/>
      <c r="O25" s="265"/>
      <c r="P25" s="265"/>
      <c r="Q25" s="265"/>
      <c r="R25" s="273"/>
      <c r="AD25" s="1"/>
      <c r="AE25" s="1"/>
      <c r="AF25" s="1"/>
      <c r="AG25" s="1"/>
      <c r="AH25" s="1"/>
      <c r="AI25" s="1"/>
      <c r="AJ25" s="1"/>
      <c r="AK25" s="1"/>
      <c r="AL25" s="1"/>
      <c r="AM25" s="1"/>
      <c r="AN25" s="1"/>
      <c r="AO25" s="1"/>
    </row>
    <row r="26" spans="2:41" x14ac:dyDescent="0.75">
      <c r="B26" s="25"/>
      <c r="C26" s="1"/>
      <c r="D26" s="1"/>
      <c r="E26" s="1"/>
      <c r="F26" s="1"/>
      <c r="G26" s="1"/>
      <c r="H26" s="272"/>
      <c r="I26" s="265"/>
      <c r="J26" s="265"/>
      <c r="K26" s="265"/>
      <c r="L26" s="265"/>
      <c r="M26" s="265"/>
      <c r="N26" s="265"/>
      <c r="O26" s="265"/>
      <c r="P26" s="265"/>
      <c r="Q26" s="265"/>
      <c r="R26" s="273"/>
      <c r="AD26" s="1"/>
      <c r="AE26" s="1"/>
      <c r="AF26" s="1"/>
      <c r="AG26" s="1"/>
      <c r="AH26" s="1"/>
      <c r="AI26" s="1"/>
      <c r="AJ26" s="1"/>
      <c r="AK26" s="1"/>
      <c r="AL26" s="1"/>
      <c r="AM26" s="1"/>
      <c r="AN26" s="1"/>
      <c r="AO26" s="1"/>
    </row>
    <row r="27" spans="2:41" x14ac:dyDescent="0.75">
      <c r="B27" s="25"/>
      <c r="C27" s="1"/>
      <c r="D27" s="1"/>
      <c r="E27" s="1"/>
      <c r="F27" s="1"/>
      <c r="G27" s="1"/>
      <c r="H27" s="54" t="s">
        <v>76</v>
      </c>
      <c r="I27" s="11"/>
      <c r="J27" s="11"/>
      <c r="K27" s="11"/>
      <c r="L27" s="11"/>
      <c r="M27" s="11"/>
      <c r="N27" s="11"/>
      <c r="O27" s="11"/>
      <c r="P27" s="11"/>
      <c r="Q27" s="11"/>
      <c r="R27" s="26"/>
      <c r="AD27" s="1"/>
      <c r="AE27" s="1"/>
      <c r="AF27" s="1"/>
      <c r="AG27" s="1"/>
      <c r="AH27" s="1"/>
      <c r="AI27" s="1"/>
      <c r="AJ27" s="1"/>
      <c r="AK27" s="1"/>
      <c r="AL27" s="1"/>
      <c r="AM27" s="1"/>
      <c r="AN27" s="1"/>
      <c r="AO27" s="1"/>
    </row>
    <row r="28" spans="2:41" x14ac:dyDescent="0.75">
      <c r="B28" s="25"/>
      <c r="C28" s="1"/>
      <c r="D28" s="1"/>
      <c r="E28" s="1"/>
      <c r="F28" s="1"/>
      <c r="G28" s="1"/>
      <c r="H28" s="30" t="s">
        <v>441</v>
      </c>
      <c r="I28" s="11"/>
      <c r="J28" s="11"/>
      <c r="K28" s="11"/>
      <c r="L28" s="11"/>
      <c r="M28" s="11"/>
      <c r="N28" s="11"/>
      <c r="O28" s="11"/>
      <c r="P28" s="11"/>
      <c r="Q28" s="11"/>
      <c r="R28" s="26"/>
      <c r="AD28" s="1"/>
      <c r="AE28" s="1"/>
      <c r="AF28" s="1"/>
      <c r="AG28" s="1"/>
      <c r="AH28" s="1"/>
      <c r="AI28" s="1"/>
      <c r="AJ28" s="1"/>
      <c r="AK28" s="1"/>
      <c r="AL28" s="1"/>
      <c r="AM28" s="1"/>
      <c r="AN28" s="1"/>
      <c r="AO28" s="1"/>
    </row>
    <row r="29" spans="2:41" x14ac:dyDescent="0.75">
      <c r="B29" s="25"/>
      <c r="C29" s="1"/>
      <c r="D29" s="1"/>
      <c r="E29" s="1"/>
      <c r="F29" s="1"/>
      <c r="G29" s="1"/>
      <c r="H29" s="109" t="s">
        <v>825</v>
      </c>
      <c r="I29" s="236"/>
      <c r="J29" s="236"/>
      <c r="K29" s="236"/>
      <c r="L29" s="236"/>
      <c r="M29" s="236"/>
      <c r="N29" s="236"/>
      <c r="O29" s="236"/>
      <c r="P29" s="236"/>
      <c r="R29" s="26"/>
      <c r="AD29" s="1"/>
      <c r="AE29" s="1"/>
      <c r="AF29" s="1"/>
      <c r="AG29" s="1"/>
      <c r="AH29" s="1"/>
      <c r="AI29" s="1"/>
      <c r="AJ29" s="1"/>
      <c r="AK29" s="1"/>
      <c r="AL29" s="1"/>
      <c r="AM29" s="1"/>
      <c r="AN29" s="1"/>
      <c r="AO29" s="1"/>
    </row>
    <row r="30" spans="2:41" x14ac:dyDescent="0.75">
      <c r="B30" s="25"/>
      <c r="C30" s="1"/>
      <c r="D30" s="1"/>
      <c r="E30" s="1"/>
      <c r="F30" s="1"/>
      <c r="G30" s="1"/>
      <c r="H30" s="235"/>
      <c r="I30" s="236"/>
      <c r="J30" s="236"/>
      <c r="K30" s="236"/>
      <c r="L30" s="236"/>
      <c r="M30" s="236"/>
      <c r="N30" s="236"/>
      <c r="O30" s="236"/>
      <c r="P30" s="236"/>
      <c r="R30" s="26"/>
      <c r="AD30" s="1"/>
      <c r="AE30" s="1"/>
      <c r="AF30" s="1"/>
      <c r="AG30" s="1"/>
      <c r="AH30" s="1"/>
      <c r="AI30" s="1"/>
      <c r="AJ30" s="1"/>
      <c r="AK30" s="1"/>
      <c r="AL30" s="1"/>
      <c r="AM30" s="1"/>
      <c r="AN30" s="1"/>
      <c r="AO30" s="1"/>
    </row>
    <row r="31" spans="2:41" x14ac:dyDescent="0.75">
      <c r="B31" s="48"/>
      <c r="C31" s="5"/>
      <c r="D31" s="5"/>
      <c r="E31" s="5"/>
      <c r="F31" s="5"/>
      <c r="G31" s="5"/>
      <c r="H31" s="235"/>
      <c r="I31" s="236"/>
      <c r="J31" s="236"/>
      <c r="K31" s="236"/>
      <c r="L31" s="236"/>
      <c r="M31" s="236"/>
      <c r="N31" s="236"/>
      <c r="O31" s="236"/>
      <c r="P31" s="236"/>
      <c r="R31" s="26"/>
      <c r="AD31" s="1"/>
      <c r="AE31" s="1"/>
      <c r="AF31" s="1"/>
      <c r="AG31" s="1"/>
      <c r="AH31" s="1"/>
      <c r="AI31" s="1"/>
      <c r="AJ31" s="1"/>
      <c r="AK31" s="1"/>
      <c r="AL31" s="1"/>
      <c r="AM31" s="1"/>
      <c r="AN31" s="1"/>
      <c r="AO31" s="1"/>
    </row>
    <row r="32" spans="2:41" x14ac:dyDescent="0.75">
      <c r="B32" s="25"/>
      <c r="C32" s="11"/>
      <c r="D32" s="11"/>
      <c r="E32" s="11"/>
      <c r="F32" s="11"/>
      <c r="G32" s="11"/>
      <c r="H32" s="235"/>
      <c r="I32" s="236"/>
      <c r="J32" s="236"/>
      <c r="K32" s="236"/>
      <c r="L32" s="236"/>
      <c r="M32" s="236"/>
      <c r="N32" s="236"/>
      <c r="O32" s="236"/>
      <c r="P32" s="236"/>
      <c r="R32" s="26"/>
      <c r="AD32" s="1"/>
      <c r="AE32" s="1"/>
      <c r="AF32" s="1"/>
      <c r="AG32" s="1"/>
      <c r="AH32" s="1"/>
      <c r="AI32" s="1"/>
      <c r="AJ32" s="1"/>
      <c r="AK32" s="1"/>
      <c r="AL32" s="1"/>
      <c r="AM32" s="1"/>
      <c r="AN32" s="1"/>
      <c r="AO32" s="1"/>
    </row>
    <row r="33" spans="2:41" x14ac:dyDescent="0.75">
      <c r="B33" s="25"/>
      <c r="C33" s="11"/>
      <c r="D33" s="11"/>
      <c r="E33" s="11"/>
      <c r="F33" s="11"/>
      <c r="G33" s="11"/>
      <c r="H33" s="235"/>
      <c r="I33" s="236"/>
      <c r="J33" s="236"/>
      <c r="K33" s="236"/>
      <c r="L33" s="236"/>
      <c r="M33" s="236"/>
      <c r="N33" s="236"/>
      <c r="O33" s="236"/>
      <c r="P33" s="236"/>
      <c r="Q33" s="5"/>
      <c r="R33" s="26"/>
      <c r="AD33" s="1"/>
      <c r="AE33" s="1"/>
      <c r="AF33" s="1"/>
      <c r="AG33" s="1"/>
      <c r="AH33" s="1"/>
      <c r="AI33" s="1"/>
      <c r="AJ33" s="1"/>
      <c r="AK33" s="1"/>
      <c r="AL33" s="1"/>
      <c r="AM33" s="1"/>
      <c r="AN33" s="1"/>
      <c r="AO33" s="1"/>
    </row>
    <row r="34" spans="2:41" x14ac:dyDescent="0.75">
      <c r="B34" s="25"/>
      <c r="C34" s="11"/>
      <c r="D34" s="11"/>
      <c r="E34" s="11"/>
      <c r="F34" s="11"/>
      <c r="G34" s="11"/>
      <c r="H34" s="235"/>
      <c r="I34" s="236"/>
      <c r="J34" s="236"/>
      <c r="K34" s="236"/>
      <c r="L34" s="236"/>
      <c r="M34" s="236"/>
      <c r="N34" s="236"/>
      <c r="O34" s="236"/>
      <c r="P34" s="236"/>
      <c r="Q34" s="5"/>
      <c r="R34" s="26"/>
      <c r="AD34" s="1"/>
      <c r="AE34" s="1"/>
      <c r="AF34" s="1"/>
      <c r="AG34" s="1"/>
      <c r="AH34" s="1"/>
      <c r="AI34" s="1"/>
      <c r="AJ34" s="1"/>
      <c r="AK34" s="1"/>
      <c r="AL34" s="1"/>
      <c r="AM34" s="1"/>
      <c r="AN34" s="1"/>
      <c r="AO34" s="1"/>
    </row>
    <row r="35" spans="2:41" x14ac:dyDescent="0.75">
      <c r="B35" s="25"/>
      <c r="C35" s="5"/>
      <c r="D35" s="5"/>
      <c r="E35" s="5"/>
      <c r="F35" s="5"/>
      <c r="G35" s="5"/>
      <c r="H35" s="235"/>
      <c r="I35" s="236"/>
      <c r="J35" s="236"/>
      <c r="K35" s="236"/>
      <c r="L35" s="236"/>
      <c r="M35" s="236"/>
      <c r="N35" s="236"/>
      <c r="O35" s="236"/>
      <c r="P35" s="236"/>
      <c r="R35" s="26"/>
      <c r="AD35" s="1"/>
      <c r="AE35" s="1"/>
      <c r="AF35" s="1"/>
      <c r="AG35" s="1"/>
      <c r="AH35" s="1"/>
      <c r="AI35" s="1"/>
      <c r="AJ35" s="1"/>
      <c r="AK35" s="1"/>
      <c r="AL35" s="1"/>
      <c r="AM35" s="1"/>
      <c r="AN35" s="1"/>
      <c r="AO35" s="1"/>
    </row>
    <row r="36" spans="2:41" x14ac:dyDescent="0.75">
      <c r="B36" s="25"/>
      <c r="C36" s="5"/>
      <c r="D36" s="5"/>
      <c r="E36" s="5"/>
      <c r="F36" s="5"/>
      <c r="G36" s="5"/>
      <c r="H36" s="48"/>
      <c r="I36" s="5"/>
      <c r="J36" s="5"/>
      <c r="K36" s="5"/>
      <c r="L36" s="5"/>
      <c r="M36" s="5"/>
      <c r="R36" s="26"/>
      <c r="AD36" s="1"/>
      <c r="AE36" s="1"/>
      <c r="AF36" s="1"/>
      <c r="AG36" s="1"/>
      <c r="AH36" s="1"/>
      <c r="AI36" s="1"/>
      <c r="AJ36" s="1"/>
      <c r="AK36" s="1"/>
      <c r="AL36" s="1"/>
      <c r="AM36" s="1"/>
      <c r="AN36" s="1"/>
      <c r="AO36" s="1"/>
    </row>
    <row r="37" spans="2:41" x14ac:dyDescent="0.75">
      <c r="B37" s="25"/>
      <c r="C37" s="5"/>
      <c r="D37" s="5"/>
      <c r="E37" s="5"/>
      <c r="F37" s="5"/>
      <c r="G37" s="5"/>
      <c r="H37" s="48"/>
      <c r="I37" s="5"/>
      <c r="J37" s="5"/>
      <c r="K37" s="5"/>
      <c r="L37" s="5"/>
      <c r="M37" s="5"/>
      <c r="N37" s="5"/>
      <c r="O37" s="5"/>
      <c r="R37" s="26"/>
      <c r="AD37" s="1"/>
      <c r="AE37" s="1"/>
      <c r="AF37" s="1"/>
      <c r="AG37" s="1"/>
      <c r="AH37" s="1"/>
      <c r="AI37" s="1"/>
      <c r="AJ37" s="1"/>
      <c r="AK37" s="1"/>
      <c r="AL37" s="1"/>
      <c r="AM37" s="1"/>
      <c r="AN37" s="1"/>
      <c r="AO37" s="1"/>
    </row>
    <row r="38" spans="2:41" x14ac:dyDescent="0.75">
      <c r="B38" s="27"/>
      <c r="C38" s="106"/>
      <c r="D38" s="106"/>
      <c r="E38" s="106"/>
      <c r="F38" s="106"/>
      <c r="G38" s="106"/>
      <c r="H38" s="110"/>
      <c r="I38" s="106"/>
      <c r="J38" s="106"/>
      <c r="K38" s="106"/>
      <c r="L38" s="106"/>
      <c r="M38" s="106"/>
      <c r="N38" s="106"/>
      <c r="O38" s="106"/>
      <c r="P38" s="28"/>
      <c r="Q38" s="28"/>
      <c r="R38" s="29"/>
      <c r="AD38" s="1"/>
      <c r="AE38" s="1"/>
      <c r="AF38" s="1"/>
      <c r="AG38" s="1"/>
      <c r="AH38" s="1"/>
      <c r="AI38" s="1"/>
      <c r="AJ38" s="1"/>
      <c r="AK38" s="1"/>
      <c r="AL38" s="1"/>
      <c r="AM38" s="1"/>
      <c r="AN38" s="1"/>
      <c r="AO38" s="1"/>
    </row>
    <row r="39" spans="2:41" x14ac:dyDescent="0.75">
      <c r="B39" s="1"/>
      <c r="C39" s="1"/>
      <c r="D39" s="1"/>
      <c r="E39" s="1"/>
      <c r="F39" s="1"/>
      <c r="G39" s="1"/>
      <c r="H39" s="1"/>
      <c r="I39" s="1"/>
      <c r="J39" s="1"/>
      <c r="K39" s="1"/>
      <c r="L39" s="1"/>
      <c r="M39" s="1"/>
      <c r="AD39" s="1"/>
      <c r="AE39" s="1"/>
      <c r="AF39" s="1"/>
      <c r="AG39" s="1"/>
      <c r="AH39" s="1"/>
      <c r="AI39" s="1"/>
      <c r="AJ39" s="1"/>
      <c r="AK39" s="1"/>
      <c r="AL39" s="1"/>
      <c r="AM39" s="1"/>
      <c r="AN39" s="1"/>
      <c r="AO39" s="1"/>
    </row>
    <row r="40" spans="2:41" x14ac:dyDescent="0.75">
      <c r="B40" s="1"/>
      <c r="C40" s="1"/>
      <c r="D40" s="1"/>
      <c r="E40" s="1"/>
      <c r="F40" s="1"/>
      <c r="G40" s="1"/>
      <c r="H40" s="1"/>
      <c r="I40" s="1"/>
      <c r="J40" s="1"/>
      <c r="K40" s="1"/>
      <c r="L40" s="1"/>
      <c r="M40" s="1"/>
      <c r="AD40" s="1"/>
      <c r="AE40" s="1"/>
      <c r="AF40" s="1"/>
      <c r="AG40" s="1"/>
      <c r="AH40" s="1"/>
      <c r="AI40" s="1"/>
      <c r="AJ40" s="1"/>
      <c r="AK40" s="1"/>
      <c r="AL40" s="1"/>
      <c r="AM40" s="1"/>
      <c r="AN40" s="1"/>
      <c r="AO40" s="1"/>
    </row>
    <row r="41" spans="2:41" x14ac:dyDescent="0.75">
      <c r="B41" s="11"/>
      <c r="C41" s="11"/>
      <c r="D41" s="11"/>
      <c r="E41" s="11"/>
      <c r="F41" s="11"/>
      <c r="G41" s="11"/>
      <c r="H41" s="11"/>
      <c r="I41" s="11"/>
      <c r="J41" s="11"/>
      <c r="K41" s="11"/>
      <c r="L41" s="11"/>
      <c r="M41" s="293" t="s">
        <v>194</v>
      </c>
      <c r="N41" s="293"/>
      <c r="O41" s="293"/>
      <c r="P41" s="293"/>
      <c r="Q41" s="293"/>
      <c r="R41" s="293"/>
      <c r="S41" s="293"/>
      <c r="T41" s="293"/>
      <c r="AD41" s="1"/>
      <c r="AE41" s="1"/>
      <c r="AF41" s="1"/>
      <c r="AG41" s="1"/>
      <c r="AH41" s="1"/>
      <c r="AI41" s="1"/>
      <c r="AJ41" s="1"/>
      <c r="AK41" s="1"/>
      <c r="AL41" s="1"/>
      <c r="AM41" s="1"/>
      <c r="AN41" s="1"/>
      <c r="AO41" s="1"/>
    </row>
    <row r="42" spans="2:41" x14ac:dyDescent="0.75">
      <c r="B42" s="1"/>
      <c r="C42" s="1"/>
      <c r="D42" s="1"/>
      <c r="E42" s="1"/>
      <c r="F42" s="1"/>
      <c r="G42" s="1"/>
      <c r="H42" s="1"/>
      <c r="I42" s="1"/>
      <c r="J42" s="1"/>
      <c r="K42" s="1"/>
      <c r="L42" s="1"/>
      <c r="M42" s="293" t="s">
        <v>740</v>
      </c>
      <c r="N42" s="293"/>
      <c r="O42" s="293"/>
      <c r="P42" s="293"/>
      <c r="Q42" s="293"/>
      <c r="R42" s="293" t="s">
        <v>741</v>
      </c>
      <c r="S42" s="293"/>
      <c r="T42" s="293"/>
      <c r="AD42" s="1"/>
      <c r="AE42" s="1"/>
      <c r="AF42" s="1"/>
      <c r="AG42" s="1"/>
      <c r="AH42" s="1"/>
      <c r="AI42" s="1"/>
      <c r="AJ42" s="1"/>
      <c r="AK42" s="1"/>
      <c r="AL42" s="1"/>
      <c r="AM42" s="1"/>
      <c r="AN42" s="1"/>
      <c r="AO42" s="1"/>
    </row>
    <row r="43" spans="2:41" ht="14.75" customHeight="1" x14ac:dyDescent="0.75">
      <c r="B43" s="278" t="s">
        <v>276</v>
      </c>
      <c r="C43" s="278" t="s">
        <v>1211</v>
      </c>
      <c r="D43" s="278" t="s">
        <v>307</v>
      </c>
      <c r="E43" s="278" t="s">
        <v>719</v>
      </c>
      <c r="F43" s="278" t="s">
        <v>497</v>
      </c>
      <c r="G43" s="145" t="s">
        <v>917</v>
      </c>
      <c r="H43" s="445" t="s">
        <v>1069</v>
      </c>
      <c r="I43" s="436"/>
      <c r="J43" s="437"/>
      <c r="K43" s="449" t="s">
        <v>129</v>
      </c>
      <c r="L43" s="449"/>
      <c r="M43" s="404" t="s">
        <v>497</v>
      </c>
      <c r="N43" s="404" t="s">
        <v>298</v>
      </c>
      <c r="O43" s="404" t="s">
        <v>745</v>
      </c>
      <c r="P43" s="404" t="s">
        <v>299</v>
      </c>
      <c r="Q43" s="404" t="s">
        <v>725</v>
      </c>
      <c r="R43" s="404" t="s">
        <v>300</v>
      </c>
      <c r="S43" s="404" t="s">
        <v>301</v>
      </c>
      <c r="T43" s="404" t="s">
        <v>124</v>
      </c>
    </row>
    <row r="44" spans="2:41" ht="28.25" customHeight="1" x14ac:dyDescent="0.75">
      <c r="B44" s="280"/>
      <c r="C44" s="280"/>
      <c r="D44" s="280"/>
      <c r="E44" s="280"/>
      <c r="F44" s="280"/>
      <c r="G44" s="138" t="s">
        <v>310</v>
      </c>
      <c r="H44" s="114" t="s">
        <v>279</v>
      </c>
      <c r="I44" s="114" t="s">
        <v>1213</v>
      </c>
      <c r="J44" s="114" t="s">
        <v>281</v>
      </c>
      <c r="K44" s="89" t="s">
        <v>31</v>
      </c>
      <c r="L44" s="89" t="s">
        <v>30</v>
      </c>
      <c r="M44" s="404"/>
      <c r="N44" s="404"/>
      <c r="O44" s="404"/>
      <c r="P44" s="404"/>
      <c r="Q44" s="404"/>
      <c r="R44" s="404"/>
      <c r="S44" s="404"/>
      <c r="T44" s="404"/>
      <c r="AD44" s="137" t="s">
        <v>69</v>
      </c>
      <c r="AE44" s="137" t="s">
        <v>160</v>
      </c>
      <c r="AF44" s="137" t="s">
        <v>161</v>
      </c>
      <c r="AG44" s="103" t="s">
        <v>739</v>
      </c>
      <c r="AH44" s="103" t="s">
        <v>140</v>
      </c>
      <c r="AI44" s="103" t="s">
        <v>721</v>
      </c>
      <c r="AJ44" s="103" t="s">
        <v>722</v>
      </c>
      <c r="AK44" s="137" t="s">
        <v>141</v>
      </c>
      <c r="AL44" s="137" t="s">
        <v>142</v>
      </c>
      <c r="AM44" s="137" t="s">
        <v>143</v>
      </c>
      <c r="AN44" s="137" t="s">
        <v>63</v>
      </c>
      <c r="AO44" s="137" t="s">
        <v>62</v>
      </c>
    </row>
    <row r="45" spans="2:41" x14ac:dyDescent="0.75">
      <c r="B45" s="40" t="s">
        <v>1227</v>
      </c>
      <c r="C45" s="52">
        <v>3</v>
      </c>
      <c r="D45" s="125">
        <v>0.5</v>
      </c>
      <c r="E45" s="125">
        <v>0.3</v>
      </c>
      <c r="F45" s="131" t="s">
        <v>500</v>
      </c>
      <c r="G45" s="117">
        <v>6</v>
      </c>
      <c r="H45" s="19"/>
      <c r="I45" s="19"/>
      <c r="J45" s="19"/>
      <c r="K45" s="93"/>
      <c r="L45" s="93"/>
      <c r="M45" s="122" t="str">
        <f>IF(F45="","",F45)</f>
        <v>Marzo</v>
      </c>
      <c r="N45" s="78">
        <f>AI45</f>
        <v>9</v>
      </c>
      <c r="O45" s="78">
        <f>AJ45</f>
        <v>5.3999999999999995</v>
      </c>
      <c r="P45" s="78">
        <f>AH45</f>
        <v>3.6</v>
      </c>
      <c r="Q45" s="78" t="str">
        <f>AG45</f>
        <v>Medición</v>
      </c>
      <c r="R45" s="166">
        <f>AO45</f>
        <v>1.7118897115483494E-5</v>
      </c>
      <c r="S45" s="167">
        <f>AN45</f>
        <v>1.7118897115483494E-5</v>
      </c>
      <c r="T45" s="78">
        <f>R45+S45*Hoja1!$C$19</f>
        <v>4.9644801634902134E-4</v>
      </c>
      <c r="AD45" s="94" t="str">
        <f t="shared" ref="AD45:AD108" si="0">B45</f>
        <v>Amina</v>
      </c>
      <c r="AE45" s="94">
        <f t="shared" ref="AE45:AE108" si="1">G45*C45</f>
        <v>18</v>
      </c>
      <c r="AF45" s="94">
        <f>IFERROR((I45*H45/J45)*(Hoja1!$C$25/Hoja1!$C$24)*C45,0)</f>
        <v>0</v>
      </c>
      <c r="AG45" s="94" t="str">
        <f>IFERROR(IF(AE45&lt;&gt;0,"Medición","Estimación"),0)</f>
        <v>Medición</v>
      </c>
      <c r="AH45" s="94">
        <f>IFERROR(IF(AE45&lt;&gt;0,AE45,AF45),0)*(1-D45-E45)</f>
        <v>3.6</v>
      </c>
      <c r="AI45" s="94">
        <f>IFERROR(IF(AE45&lt;&gt;0,AE45,AF45),0)*D45</f>
        <v>9</v>
      </c>
      <c r="AJ45" s="94">
        <f>IFERROR(IF(AE45&lt;&gt;0,AE45,AF45),0)*E45</f>
        <v>5.3999999999999995</v>
      </c>
      <c r="AK45" s="143">
        <f>AH45*(0.3048^3)</f>
        <v>0.10194064773120001</v>
      </c>
      <c r="AL45" s="143">
        <f>IF(K45="",AK45*'Fraccion masica'!$AB$36,K45*AK45)</f>
        <v>2.5222142519064576E-2</v>
      </c>
      <c r="AM45" s="143">
        <f>IF(L45="",AK45*'Fraccion masica'!$AB$35,L45*AK45)</f>
        <v>9.1925281982684799E-3</v>
      </c>
      <c r="AN45" s="147">
        <f>IFERROR(AL45*Hoja1!$C$24/Hoja1!$C$25/Hoja1!$C$26*16.04/1000000,0)</f>
        <v>1.7118897115483494E-5</v>
      </c>
      <c r="AO45" s="148">
        <f>IFERROR(AM45*Hoja1!$C$24/Hoja1!$C$25/Hoja1!$C$26*44.01/1000000,0)</f>
        <v>1.7118897115483494E-5</v>
      </c>
    </row>
    <row r="46" spans="2:41" x14ac:dyDescent="0.75">
      <c r="B46" s="40" t="s">
        <v>1227</v>
      </c>
      <c r="C46" s="52">
        <v>3</v>
      </c>
      <c r="D46" s="125">
        <v>0.5</v>
      </c>
      <c r="E46" s="125">
        <v>0.3</v>
      </c>
      <c r="F46" s="131" t="s">
        <v>502</v>
      </c>
      <c r="G46" s="92"/>
      <c r="H46" s="14">
        <v>5</v>
      </c>
      <c r="I46" s="14">
        <v>3</v>
      </c>
      <c r="J46" s="14">
        <v>300</v>
      </c>
      <c r="K46" s="93"/>
      <c r="L46" s="93"/>
      <c r="M46" s="122" t="str">
        <f t="shared" ref="M46:M109" si="2">IF(F46="","",F46)</f>
        <v>Mayo</v>
      </c>
      <c r="N46" s="78">
        <f t="shared" ref="N46:O109" si="3">AI46</f>
        <v>21.6</v>
      </c>
      <c r="O46" s="78">
        <f t="shared" si="3"/>
        <v>12.96</v>
      </c>
      <c r="P46" s="78">
        <f t="shared" ref="P46:P109" si="4">AH46</f>
        <v>8.64</v>
      </c>
      <c r="Q46" s="78" t="str">
        <f t="shared" ref="Q46:Q109" si="5">AG46</f>
        <v>Estimación</v>
      </c>
      <c r="R46" s="166">
        <f t="shared" ref="R46:R109" si="6">AO46</f>
        <v>4.1085353077160381E-5</v>
      </c>
      <c r="S46" s="167">
        <f t="shared" ref="S46:S109" si="7">AN46</f>
        <v>4.1085353077160381E-5</v>
      </c>
      <c r="T46" s="78">
        <f>R46+S46*Hoja1!$C$19</f>
        <v>1.191475239237651E-3</v>
      </c>
      <c r="AD46" s="94" t="str">
        <f t="shared" si="0"/>
        <v>Amina</v>
      </c>
      <c r="AE46" s="94">
        <f t="shared" si="1"/>
        <v>0</v>
      </c>
      <c r="AF46" s="94">
        <f>IFERROR((I46*H46/J46)*(Hoja1!$C$25/Hoja1!$C$24)*C46,0)</f>
        <v>43.2</v>
      </c>
      <c r="AG46" s="94" t="str">
        <f t="shared" ref="AG46:AG109" si="8">IFERROR(IF(AE46&lt;&gt;0,"Medición","Estimación"),0)</f>
        <v>Estimación</v>
      </c>
      <c r="AH46" s="94">
        <f t="shared" ref="AH46:AH109" si="9">IFERROR(IF(AE46&lt;&gt;0,AE46,AF46),0)*(1-D46-E46)</f>
        <v>8.64</v>
      </c>
      <c r="AI46" s="94">
        <f t="shared" ref="AI46:AI109" si="10">IFERROR(IF(AE46&lt;&gt;0,AE46,AF46),0)*D46</f>
        <v>21.6</v>
      </c>
      <c r="AJ46" s="94">
        <f t="shared" ref="AJ46:AJ109" si="11">IFERROR(IF(AE46&lt;&gt;0,AE46,AF46),0)*E46</f>
        <v>12.96</v>
      </c>
      <c r="AK46" s="143">
        <f t="shared" ref="AK46:AK109" si="12">AH46*(0.3048^3)</f>
        <v>0.24465755455488006</v>
      </c>
      <c r="AL46" s="143">
        <f>IF(K46="",AK46*'Fraccion masica'!$AB$36,K46*AK46)</f>
        <v>6.0533142045754981E-2</v>
      </c>
      <c r="AM46" s="143">
        <f>IF(L46="",AK46*'Fraccion masica'!$AB$35,L46*AK46)</f>
        <v>2.2062067675844354E-2</v>
      </c>
      <c r="AN46" s="147">
        <f>IFERROR(AL46*Hoja1!$C$24/Hoja1!$C$25/Hoja1!$C$26*16.04/1000000,0)</f>
        <v>4.1085353077160381E-5</v>
      </c>
      <c r="AO46" s="148">
        <f>IFERROR(AM46*Hoja1!$C$24/Hoja1!$C$25/Hoja1!$C$26*44.01/1000000,0)</f>
        <v>4.1085353077160381E-5</v>
      </c>
    </row>
    <row r="47" spans="2:41" x14ac:dyDescent="0.75">
      <c r="B47" s="40" t="s">
        <v>1228</v>
      </c>
      <c r="C47" s="52">
        <v>5</v>
      </c>
      <c r="D47" s="125">
        <v>0.5</v>
      </c>
      <c r="E47" s="125">
        <v>0.3</v>
      </c>
      <c r="F47" s="131" t="s">
        <v>505</v>
      </c>
      <c r="G47" s="92"/>
      <c r="H47" s="14">
        <v>5</v>
      </c>
      <c r="I47" s="14">
        <v>3</v>
      </c>
      <c r="J47" s="14">
        <v>300</v>
      </c>
      <c r="K47" s="93"/>
      <c r="L47" s="93"/>
      <c r="M47" s="122" t="str">
        <f t="shared" si="2"/>
        <v>Agosto</v>
      </c>
      <c r="N47" s="78">
        <f t="shared" si="3"/>
        <v>36</v>
      </c>
      <c r="O47" s="78">
        <f t="shared" si="3"/>
        <v>21.599999999999998</v>
      </c>
      <c r="P47" s="78">
        <f t="shared" si="4"/>
        <v>14.4</v>
      </c>
      <c r="Q47" s="78" t="str">
        <f t="shared" si="5"/>
        <v>Estimación</v>
      </c>
      <c r="R47" s="166">
        <f t="shared" si="6"/>
        <v>6.8475588461933977E-5</v>
      </c>
      <c r="S47" s="167">
        <f t="shared" si="7"/>
        <v>6.8475588461933977E-5</v>
      </c>
      <c r="T47" s="78">
        <f>R47+S47*Hoja1!$C$19</f>
        <v>1.9857920653960854E-3</v>
      </c>
      <c r="AD47" s="94" t="str">
        <f t="shared" si="0"/>
        <v>Contacto Glicol</v>
      </c>
      <c r="AE47" s="94">
        <f t="shared" si="1"/>
        <v>0</v>
      </c>
      <c r="AF47" s="94">
        <f>IFERROR((I47*H47/J47)*(Hoja1!$C$25/Hoja1!$C$24)*C47,0)</f>
        <v>72</v>
      </c>
      <c r="AG47" s="94" t="str">
        <f t="shared" si="8"/>
        <v>Estimación</v>
      </c>
      <c r="AH47" s="94">
        <f t="shared" si="9"/>
        <v>14.4</v>
      </c>
      <c r="AI47" s="94">
        <f t="shared" si="10"/>
        <v>36</v>
      </c>
      <c r="AJ47" s="94">
        <f t="shared" si="11"/>
        <v>21.599999999999998</v>
      </c>
      <c r="AK47" s="143">
        <f t="shared" si="12"/>
        <v>0.40776259092480005</v>
      </c>
      <c r="AL47" s="143">
        <f>IF(K47="",AK47*'Fraccion masica'!$AB$36,K47*AK47)</f>
        <v>0.1008885700762583</v>
      </c>
      <c r="AM47" s="143">
        <f>IF(L47="",AK47*'Fraccion masica'!$AB$35,L47*AK47)</f>
        <v>3.677011279307392E-2</v>
      </c>
      <c r="AN47" s="147">
        <f>IFERROR(AL47*Hoja1!$C$24/Hoja1!$C$25/Hoja1!$C$26*16.04/1000000,0)</f>
        <v>6.8475588461933977E-5</v>
      </c>
      <c r="AO47" s="148">
        <f>IFERROR(AM47*Hoja1!$C$24/Hoja1!$C$25/Hoja1!$C$26*44.01/1000000,0)</f>
        <v>6.8475588461933977E-5</v>
      </c>
    </row>
    <row r="48" spans="2:41" x14ac:dyDescent="0.75">
      <c r="B48" s="52"/>
      <c r="C48" s="52"/>
      <c r="D48" s="125"/>
      <c r="E48" s="125"/>
      <c r="F48" s="131"/>
      <c r="G48" s="92"/>
      <c r="H48" s="14"/>
      <c r="I48" s="14"/>
      <c r="J48" s="14"/>
      <c r="K48" s="93"/>
      <c r="L48" s="93"/>
      <c r="M48" s="122" t="str">
        <f t="shared" si="2"/>
        <v/>
      </c>
      <c r="N48" s="78">
        <f t="shared" si="3"/>
        <v>0</v>
      </c>
      <c r="O48" s="78">
        <f t="shared" si="3"/>
        <v>0</v>
      </c>
      <c r="P48" s="78">
        <f t="shared" si="4"/>
        <v>0</v>
      </c>
      <c r="Q48" s="78" t="str">
        <f t="shared" si="5"/>
        <v>Estimación</v>
      </c>
      <c r="R48" s="166">
        <f t="shared" si="6"/>
        <v>0</v>
      </c>
      <c r="S48" s="167">
        <f t="shared" si="7"/>
        <v>0</v>
      </c>
      <c r="T48" s="78">
        <f>R48+S48*Hoja1!$C$19</f>
        <v>0</v>
      </c>
      <c r="AD48" s="94">
        <f t="shared" si="0"/>
        <v>0</v>
      </c>
      <c r="AE48" s="94">
        <f t="shared" si="1"/>
        <v>0</v>
      </c>
      <c r="AF48" s="94">
        <f>IFERROR((I48*H48/J48)*(Hoja1!$C$25/Hoja1!$C$24)*C48,0)</f>
        <v>0</v>
      </c>
      <c r="AG48" s="94" t="str">
        <f t="shared" si="8"/>
        <v>Estimación</v>
      </c>
      <c r="AH48" s="94">
        <f t="shared" si="9"/>
        <v>0</v>
      </c>
      <c r="AI48" s="94">
        <f t="shared" si="10"/>
        <v>0</v>
      </c>
      <c r="AJ48" s="94">
        <f t="shared" si="11"/>
        <v>0</v>
      </c>
      <c r="AK48" s="143">
        <f t="shared" si="12"/>
        <v>0</v>
      </c>
      <c r="AL48" s="143">
        <f>IF(K48="",AK48*'Fraccion masica'!$AB$36,K48*AK48)</f>
        <v>0</v>
      </c>
      <c r="AM48" s="143">
        <f>IF(L48="",AK48*'Fraccion masica'!$AB$35,L48*AK48)</f>
        <v>0</v>
      </c>
      <c r="AN48" s="147">
        <f>IFERROR(AL48*Hoja1!$C$24/Hoja1!$C$25/Hoja1!$C$26*16.04/1000000,0)</f>
        <v>0</v>
      </c>
      <c r="AO48" s="148">
        <f>IFERROR(AM48*Hoja1!$C$24/Hoja1!$C$25/Hoja1!$C$26*44.01/1000000,0)</f>
        <v>0</v>
      </c>
    </row>
    <row r="49" spans="2:41" x14ac:dyDescent="0.75">
      <c r="B49" s="52"/>
      <c r="C49" s="52"/>
      <c r="D49" s="125"/>
      <c r="E49" s="125"/>
      <c r="F49" s="131"/>
      <c r="G49" s="92"/>
      <c r="H49" s="14"/>
      <c r="I49" s="14"/>
      <c r="J49" s="14"/>
      <c r="K49" s="93"/>
      <c r="L49" s="93"/>
      <c r="M49" s="122" t="str">
        <f t="shared" si="2"/>
        <v/>
      </c>
      <c r="N49" s="78">
        <f t="shared" si="3"/>
        <v>0</v>
      </c>
      <c r="O49" s="78">
        <f t="shared" si="3"/>
        <v>0</v>
      </c>
      <c r="P49" s="78">
        <f t="shared" si="4"/>
        <v>0</v>
      </c>
      <c r="Q49" s="78" t="str">
        <f t="shared" si="5"/>
        <v>Estimación</v>
      </c>
      <c r="R49" s="166">
        <f t="shared" si="6"/>
        <v>0</v>
      </c>
      <c r="S49" s="167">
        <f t="shared" si="7"/>
        <v>0</v>
      </c>
      <c r="T49" s="78">
        <f>R49+S49*Hoja1!$C$19</f>
        <v>0</v>
      </c>
      <c r="AD49" s="94">
        <f t="shared" si="0"/>
        <v>0</v>
      </c>
      <c r="AE49" s="94">
        <f t="shared" si="1"/>
        <v>0</v>
      </c>
      <c r="AF49" s="94">
        <f>IFERROR((I49*H49/J49)*(Hoja1!$C$25/Hoja1!$C$24)*C49,0)</f>
        <v>0</v>
      </c>
      <c r="AG49" s="94" t="str">
        <f t="shared" si="8"/>
        <v>Estimación</v>
      </c>
      <c r="AH49" s="94">
        <f t="shared" si="9"/>
        <v>0</v>
      </c>
      <c r="AI49" s="94">
        <f t="shared" si="10"/>
        <v>0</v>
      </c>
      <c r="AJ49" s="94">
        <f t="shared" si="11"/>
        <v>0</v>
      </c>
      <c r="AK49" s="143">
        <f t="shared" si="12"/>
        <v>0</v>
      </c>
      <c r="AL49" s="143">
        <f>IF(K49="",AK49*'Fraccion masica'!$AB$36,K49*AK49)</f>
        <v>0</v>
      </c>
      <c r="AM49" s="143">
        <f>IF(L49="",AK49*'Fraccion masica'!$AB$35,L49*AK49)</f>
        <v>0</v>
      </c>
      <c r="AN49" s="147">
        <f>IFERROR(AL49*Hoja1!$C$24/Hoja1!$C$25/Hoja1!$C$26*16.04/1000000,0)</f>
        <v>0</v>
      </c>
      <c r="AO49" s="148">
        <f>IFERROR(AM49*Hoja1!$C$24/Hoja1!$C$25/Hoja1!$C$26*44.01/1000000,0)</f>
        <v>0</v>
      </c>
    </row>
    <row r="50" spans="2:41" x14ac:dyDescent="0.75">
      <c r="B50" s="52"/>
      <c r="C50" s="52"/>
      <c r="D50" s="125"/>
      <c r="E50" s="125"/>
      <c r="F50" s="131"/>
      <c r="G50" s="92"/>
      <c r="H50" s="14"/>
      <c r="I50" s="14"/>
      <c r="J50" s="14"/>
      <c r="K50" s="93"/>
      <c r="L50" s="93"/>
      <c r="M50" s="122" t="str">
        <f t="shared" si="2"/>
        <v/>
      </c>
      <c r="N50" s="78">
        <f t="shared" si="3"/>
        <v>0</v>
      </c>
      <c r="O50" s="78">
        <f t="shared" si="3"/>
        <v>0</v>
      </c>
      <c r="P50" s="78">
        <f t="shared" si="4"/>
        <v>0</v>
      </c>
      <c r="Q50" s="78" t="str">
        <f t="shared" si="5"/>
        <v>Estimación</v>
      </c>
      <c r="R50" s="166">
        <f t="shared" si="6"/>
        <v>0</v>
      </c>
      <c r="S50" s="167">
        <f t="shared" si="7"/>
        <v>0</v>
      </c>
      <c r="T50" s="78">
        <f>R50+S50*Hoja1!$C$19</f>
        <v>0</v>
      </c>
      <c r="AD50" s="94">
        <f t="shared" si="0"/>
        <v>0</v>
      </c>
      <c r="AE50" s="94">
        <f t="shared" si="1"/>
        <v>0</v>
      </c>
      <c r="AF50" s="94">
        <f>IFERROR((I50*H50/J50)*(Hoja1!$C$25/Hoja1!$C$24)*C50,0)</f>
        <v>0</v>
      </c>
      <c r="AG50" s="94" t="str">
        <f t="shared" si="8"/>
        <v>Estimación</v>
      </c>
      <c r="AH50" s="94">
        <f t="shared" si="9"/>
        <v>0</v>
      </c>
      <c r="AI50" s="94">
        <f t="shared" si="10"/>
        <v>0</v>
      </c>
      <c r="AJ50" s="94">
        <f t="shared" si="11"/>
        <v>0</v>
      </c>
      <c r="AK50" s="143">
        <f t="shared" si="12"/>
        <v>0</v>
      </c>
      <c r="AL50" s="143">
        <f>IF(K50="",AK50*'Fraccion masica'!$AB$36,K50*AK50)</f>
        <v>0</v>
      </c>
      <c r="AM50" s="143">
        <f>IF(L50="",AK50*'Fraccion masica'!$AB$35,L50*AK50)</f>
        <v>0</v>
      </c>
      <c r="AN50" s="147">
        <f>IFERROR(AL50*Hoja1!$C$24/Hoja1!$C$25/Hoja1!$C$26*16.04/1000000,0)</f>
        <v>0</v>
      </c>
      <c r="AO50" s="148">
        <f>IFERROR(AM50*Hoja1!$C$24/Hoja1!$C$25/Hoja1!$C$26*44.01/1000000,0)</f>
        <v>0</v>
      </c>
    </row>
    <row r="51" spans="2:41" x14ac:dyDescent="0.75">
      <c r="B51" s="52"/>
      <c r="C51" s="52"/>
      <c r="D51" s="125"/>
      <c r="E51" s="125"/>
      <c r="F51" s="131"/>
      <c r="G51" s="92"/>
      <c r="H51" s="14"/>
      <c r="I51" s="14"/>
      <c r="J51" s="14"/>
      <c r="K51" s="93"/>
      <c r="L51" s="93"/>
      <c r="M51" s="122" t="str">
        <f t="shared" si="2"/>
        <v/>
      </c>
      <c r="N51" s="78">
        <f t="shared" si="3"/>
        <v>0</v>
      </c>
      <c r="O51" s="78">
        <f t="shared" si="3"/>
        <v>0</v>
      </c>
      <c r="P51" s="78">
        <f t="shared" si="4"/>
        <v>0</v>
      </c>
      <c r="Q51" s="78" t="str">
        <f t="shared" si="5"/>
        <v>Estimación</v>
      </c>
      <c r="R51" s="166">
        <f t="shared" si="6"/>
        <v>0</v>
      </c>
      <c r="S51" s="167">
        <f t="shared" si="7"/>
        <v>0</v>
      </c>
      <c r="T51" s="78">
        <f>R51+S51*Hoja1!$C$19</f>
        <v>0</v>
      </c>
      <c r="AD51" s="94">
        <f t="shared" si="0"/>
        <v>0</v>
      </c>
      <c r="AE51" s="94">
        <f t="shared" si="1"/>
        <v>0</v>
      </c>
      <c r="AF51" s="94">
        <f>IFERROR((I51*H51/J51)*(Hoja1!$C$25/Hoja1!$C$24)*C51,0)</f>
        <v>0</v>
      </c>
      <c r="AG51" s="94" t="str">
        <f t="shared" si="8"/>
        <v>Estimación</v>
      </c>
      <c r="AH51" s="94">
        <f t="shared" si="9"/>
        <v>0</v>
      </c>
      <c r="AI51" s="94">
        <f t="shared" si="10"/>
        <v>0</v>
      </c>
      <c r="AJ51" s="94">
        <f t="shared" si="11"/>
        <v>0</v>
      </c>
      <c r="AK51" s="143">
        <f t="shared" si="12"/>
        <v>0</v>
      </c>
      <c r="AL51" s="143">
        <f>IF(K51="",AK51*'Fraccion masica'!$AB$36,K51*AK51)</f>
        <v>0</v>
      </c>
      <c r="AM51" s="143">
        <f>IF(L51="",AK51*'Fraccion masica'!$AB$35,L51*AK51)</f>
        <v>0</v>
      </c>
      <c r="AN51" s="147">
        <f>IFERROR(AL51*Hoja1!$C$24/Hoja1!$C$25/Hoja1!$C$26*16.04/1000000,0)</f>
        <v>0</v>
      </c>
      <c r="AO51" s="148">
        <f>IFERROR(AM51*Hoja1!$C$24/Hoja1!$C$25/Hoja1!$C$26*44.01/1000000,0)</f>
        <v>0</v>
      </c>
    </row>
    <row r="52" spans="2:41" x14ac:dyDescent="0.75">
      <c r="B52" s="52"/>
      <c r="C52" s="52"/>
      <c r="D52" s="125"/>
      <c r="E52" s="125"/>
      <c r="F52" s="131"/>
      <c r="G52" s="92"/>
      <c r="H52" s="14"/>
      <c r="I52" s="14"/>
      <c r="J52" s="14"/>
      <c r="K52" s="93"/>
      <c r="L52" s="93"/>
      <c r="M52" s="122" t="str">
        <f t="shared" si="2"/>
        <v/>
      </c>
      <c r="N52" s="78">
        <f t="shared" si="3"/>
        <v>0</v>
      </c>
      <c r="O52" s="78">
        <f t="shared" si="3"/>
        <v>0</v>
      </c>
      <c r="P52" s="78">
        <f t="shared" si="4"/>
        <v>0</v>
      </c>
      <c r="Q52" s="78" t="str">
        <f t="shared" si="5"/>
        <v>Estimación</v>
      </c>
      <c r="R52" s="166">
        <f t="shared" si="6"/>
        <v>0</v>
      </c>
      <c r="S52" s="167">
        <f t="shared" si="7"/>
        <v>0</v>
      </c>
      <c r="T52" s="78">
        <f>R52+S52*Hoja1!$C$19</f>
        <v>0</v>
      </c>
      <c r="AD52" s="94">
        <f t="shared" si="0"/>
        <v>0</v>
      </c>
      <c r="AE52" s="94">
        <f t="shared" si="1"/>
        <v>0</v>
      </c>
      <c r="AF52" s="94">
        <f>IFERROR((I52*H52/J52)*(Hoja1!$C$25/Hoja1!$C$24)*C52,0)</f>
        <v>0</v>
      </c>
      <c r="AG52" s="94" t="str">
        <f t="shared" si="8"/>
        <v>Estimación</v>
      </c>
      <c r="AH52" s="94">
        <f t="shared" si="9"/>
        <v>0</v>
      </c>
      <c r="AI52" s="94">
        <f t="shared" si="10"/>
        <v>0</v>
      </c>
      <c r="AJ52" s="94">
        <f t="shared" si="11"/>
        <v>0</v>
      </c>
      <c r="AK52" s="143">
        <f t="shared" si="12"/>
        <v>0</v>
      </c>
      <c r="AL52" s="143">
        <f>IF(K52="",AK52*'Fraccion masica'!$AB$36,K52*AK52)</f>
        <v>0</v>
      </c>
      <c r="AM52" s="143">
        <f>IF(L52="",AK52*'Fraccion masica'!$AB$35,L52*AK52)</f>
        <v>0</v>
      </c>
      <c r="AN52" s="147">
        <f>IFERROR(AL52*Hoja1!$C$24/Hoja1!$C$25/Hoja1!$C$26*16.04/1000000,0)</f>
        <v>0</v>
      </c>
      <c r="AO52" s="148">
        <f>IFERROR(AM52*Hoja1!$C$24/Hoja1!$C$25/Hoja1!$C$26*44.01/1000000,0)</f>
        <v>0</v>
      </c>
    </row>
    <row r="53" spans="2:41" x14ac:dyDescent="0.75">
      <c r="B53" s="52"/>
      <c r="C53" s="52"/>
      <c r="D53" s="125"/>
      <c r="E53" s="125"/>
      <c r="F53" s="131"/>
      <c r="G53" s="92"/>
      <c r="H53" s="14"/>
      <c r="I53" s="14"/>
      <c r="J53" s="14"/>
      <c r="K53" s="93"/>
      <c r="L53" s="93"/>
      <c r="M53" s="122" t="str">
        <f t="shared" si="2"/>
        <v/>
      </c>
      <c r="N53" s="78">
        <f t="shared" si="3"/>
        <v>0</v>
      </c>
      <c r="O53" s="78">
        <f t="shared" si="3"/>
        <v>0</v>
      </c>
      <c r="P53" s="78">
        <f t="shared" si="4"/>
        <v>0</v>
      </c>
      <c r="Q53" s="78" t="str">
        <f t="shared" si="5"/>
        <v>Estimación</v>
      </c>
      <c r="R53" s="166">
        <f t="shared" si="6"/>
        <v>0</v>
      </c>
      <c r="S53" s="167">
        <f t="shared" si="7"/>
        <v>0</v>
      </c>
      <c r="T53" s="78">
        <f>R53+S53*Hoja1!$C$19</f>
        <v>0</v>
      </c>
      <c r="AD53" s="94">
        <f t="shared" si="0"/>
        <v>0</v>
      </c>
      <c r="AE53" s="94">
        <f t="shared" si="1"/>
        <v>0</v>
      </c>
      <c r="AF53" s="94">
        <f>IFERROR((I53*H53/J53)*(Hoja1!$C$25/Hoja1!$C$24)*C53,0)</f>
        <v>0</v>
      </c>
      <c r="AG53" s="94" t="str">
        <f t="shared" si="8"/>
        <v>Estimación</v>
      </c>
      <c r="AH53" s="94">
        <f t="shared" si="9"/>
        <v>0</v>
      </c>
      <c r="AI53" s="94">
        <f t="shared" si="10"/>
        <v>0</v>
      </c>
      <c r="AJ53" s="94">
        <f t="shared" si="11"/>
        <v>0</v>
      </c>
      <c r="AK53" s="143">
        <f t="shared" si="12"/>
        <v>0</v>
      </c>
      <c r="AL53" s="143">
        <f>IF(K53="",AK53*'Fraccion masica'!$AB$36,K53*AK53)</f>
        <v>0</v>
      </c>
      <c r="AM53" s="143">
        <f>IF(L53="",AK53*'Fraccion masica'!$AB$35,L53*AK53)</f>
        <v>0</v>
      </c>
      <c r="AN53" s="147">
        <f>IFERROR(AL53*Hoja1!$C$24/Hoja1!$C$25/Hoja1!$C$26*16.04/1000000,0)</f>
        <v>0</v>
      </c>
      <c r="AO53" s="148">
        <f>IFERROR(AM53*Hoja1!$C$24/Hoja1!$C$25/Hoja1!$C$26*44.01/1000000,0)</f>
        <v>0</v>
      </c>
    </row>
    <row r="54" spans="2:41" x14ac:dyDescent="0.75">
      <c r="B54" s="52"/>
      <c r="C54" s="52"/>
      <c r="D54" s="125"/>
      <c r="E54" s="125"/>
      <c r="F54" s="131"/>
      <c r="G54" s="92"/>
      <c r="H54" s="14"/>
      <c r="I54" s="14"/>
      <c r="J54" s="14"/>
      <c r="K54" s="93"/>
      <c r="L54" s="93"/>
      <c r="M54" s="122" t="str">
        <f t="shared" si="2"/>
        <v/>
      </c>
      <c r="N54" s="78">
        <f t="shared" si="3"/>
        <v>0</v>
      </c>
      <c r="O54" s="78">
        <f t="shared" si="3"/>
        <v>0</v>
      </c>
      <c r="P54" s="78">
        <f t="shared" si="4"/>
        <v>0</v>
      </c>
      <c r="Q54" s="78" t="str">
        <f t="shared" si="5"/>
        <v>Estimación</v>
      </c>
      <c r="R54" s="166">
        <f t="shared" si="6"/>
        <v>0</v>
      </c>
      <c r="S54" s="167">
        <f t="shared" si="7"/>
        <v>0</v>
      </c>
      <c r="T54" s="78">
        <f>R54+S54*Hoja1!$C$19</f>
        <v>0</v>
      </c>
      <c r="AD54" s="94">
        <f t="shared" si="0"/>
        <v>0</v>
      </c>
      <c r="AE54" s="94">
        <f t="shared" si="1"/>
        <v>0</v>
      </c>
      <c r="AF54" s="94">
        <f>IFERROR((I54*H54/J54)*(Hoja1!$C$25/Hoja1!$C$24)*C54,0)</f>
        <v>0</v>
      </c>
      <c r="AG54" s="94" t="str">
        <f t="shared" si="8"/>
        <v>Estimación</v>
      </c>
      <c r="AH54" s="94">
        <f t="shared" si="9"/>
        <v>0</v>
      </c>
      <c r="AI54" s="94">
        <f t="shared" si="10"/>
        <v>0</v>
      </c>
      <c r="AJ54" s="94">
        <f t="shared" si="11"/>
        <v>0</v>
      </c>
      <c r="AK54" s="143">
        <f t="shared" si="12"/>
        <v>0</v>
      </c>
      <c r="AL54" s="143">
        <f>IF(K54="",AK54*'Fraccion masica'!$AB$36,K54*AK54)</f>
        <v>0</v>
      </c>
      <c r="AM54" s="143">
        <f>IF(L54="",AK54*'Fraccion masica'!$AB$35,L54*AK54)</f>
        <v>0</v>
      </c>
      <c r="AN54" s="147">
        <f>IFERROR(AL54*Hoja1!$C$24/Hoja1!$C$25/Hoja1!$C$26*16.04/1000000,0)</f>
        <v>0</v>
      </c>
      <c r="AO54" s="148">
        <f>IFERROR(AM54*Hoja1!$C$24/Hoja1!$C$25/Hoja1!$C$26*44.01/1000000,0)</f>
        <v>0</v>
      </c>
    </row>
    <row r="55" spans="2:41" x14ac:dyDescent="0.75">
      <c r="B55" s="52"/>
      <c r="C55" s="52"/>
      <c r="D55" s="125"/>
      <c r="E55" s="125"/>
      <c r="F55" s="131"/>
      <c r="G55" s="92"/>
      <c r="H55" s="14"/>
      <c r="I55" s="14"/>
      <c r="J55" s="14"/>
      <c r="K55" s="93"/>
      <c r="L55" s="93"/>
      <c r="M55" s="122" t="str">
        <f t="shared" si="2"/>
        <v/>
      </c>
      <c r="N55" s="78">
        <f t="shared" si="3"/>
        <v>0</v>
      </c>
      <c r="O55" s="78">
        <f t="shared" si="3"/>
        <v>0</v>
      </c>
      <c r="P55" s="78">
        <f t="shared" si="4"/>
        <v>0</v>
      </c>
      <c r="Q55" s="78" t="str">
        <f t="shared" si="5"/>
        <v>Estimación</v>
      </c>
      <c r="R55" s="166">
        <f t="shared" si="6"/>
        <v>0</v>
      </c>
      <c r="S55" s="167">
        <f t="shared" si="7"/>
        <v>0</v>
      </c>
      <c r="T55" s="78">
        <f>R55+S55*Hoja1!$C$19</f>
        <v>0</v>
      </c>
      <c r="AD55" s="94">
        <f t="shared" si="0"/>
        <v>0</v>
      </c>
      <c r="AE55" s="94">
        <f t="shared" si="1"/>
        <v>0</v>
      </c>
      <c r="AF55" s="94">
        <f>IFERROR((I55*H55/J55)*(Hoja1!$C$25/Hoja1!$C$24)*C55,0)</f>
        <v>0</v>
      </c>
      <c r="AG55" s="94" t="str">
        <f t="shared" si="8"/>
        <v>Estimación</v>
      </c>
      <c r="AH55" s="94">
        <f t="shared" si="9"/>
        <v>0</v>
      </c>
      <c r="AI55" s="94">
        <f t="shared" si="10"/>
        <v>0</v>
      </c>
      <c r="AJ55" s="94">
        <f t="shared" si="11"/>
        <v>0</v>
      </c>
      <c r="AK55" s="143">
        <f t="shared" si="12"/>
        <v>0</v>
      </c>
      <c r="AL55" s="143">
        <f>IF(K55="",AK55*'Fraccion masica'!$AB$36,K55*AK55)</f>
        <v>0</v>
      </c>
      <c r="AM55" s="143">
        <f>IF(L55="",AK55*'Fraccion masica'!$AB$35,L55*AK55)</f>
        <v>0</v>
      </c>
      <c r="AN55" s="147">
        <f>IFERROR(AL55*Hoja1!$C$24/Hoja1!$C$25/Hoja1!$C$26*16.04/1000000,0)</f>
        <v>0</v>
      </c>
      <c r="AO55" s="148">
        <f>IFERROR(AM55*Hoja1!$C$24/Hoja1!$C$25/Hoja1!$C$26*44.01/1000000,0)</f>
        <v>0</v>
      </c>
    </row>
    <row r="56" spans="2:41" x14ac:dyDescent="0.75">
      <c r="B56" s="52"/>
      <c r="C56" s="52"/>
      <c r="D56" s="125"/>
      <c r="E56" s="125"/>
      <c r="F56" s="131"/>
      <c r="G56" s="92"/>
      <c r="H56" s="14"/>
      <c r="I56" s="14"/>
      <c r="J56" s="14"/>
      <c r="K56" s="93"/>
      <c r="L56" s="93"/>
      <c r="M56" s="122" t="str">
        <f t="shared" si="2"/>
        <v/>
      </c>
      <c r="N56" s="78">
        <f t="shared" si="3"/>
        <v>0</v>
      </c>
      <c r="O56" s="78">
        <f t="shared" si="3"/>
        <v>0</v>
      </c>
      <c r="P56" s="78">
        <f t="shared" si="4"/>
        <v>0</v>
      </c>
      <c r="Q56" s="78" t="str">
        <f t="shared" si="5"/>
        <v>Estimación</v>
      </c>
      <c r="R56" s="166">
        <f t="shared" si="6"/>
        <v>0</v>
      </c>
      <c r="S56" s="167">
        <f t="shared" si="7"/>
        <v>0</v>
      </c>
      <c r="T56" s="78">
        <f>R56+S56*Hoja1!$C$19</f>
        <v>0</v>
      </c>
      <c r="AD56" s="94">
        <f t="shared" si="0"/>
        <v>0</v>
      </c>
      <c r="AE56" s="94">
        <f t="shared" si="1"/>
        <v>0</v>
      </c>
      <c r="AF56" s="94">
        <f>IFERROR((I56*H56/J56)*(Hoja1!$C$25/Hoja1!$C$24)*C56,0)</f>
        <v>0</v>
      </c>
      <c r="AG56" s="94" t="str">
        <f t="shared" si="8"/>
        <v>Estimación</v>
      </c>
      <c r="AH56" s="94">
        <f t="shared" si="9"/>
        <v>0</v>
      </c>
      <c r="AI56" s="94">
        <f t="shared" si="10"/>
        <v>0</v>
      </c>
      <c r="AJ56" s="94">
        <f t="shared" si="11"/>
        <v>0</v>
      </c>
      <c r="AK56" s="143">
        <f t="shared" si="12"/>
        <v>0</v>
      </c>
      <c r="AL56" s="143">
        <f>IF(K56="",AK56*'Fraccion masica'!$AB$36,K56*AK56)</f>
        <v>0</v>
      </c>
      <c r="AM56" s="143">
        <f>IF(L56="",AK56*'Fraccion masica'!$AB$35,L56*AK56)</f>
        <v>0</v>
      </c>
      <c r="AN56" s="147">
        <f>IFERROR(AL56*Hoja1!$C$24/Hoja1!$C$25/Hoja1!$C$26*16.04/1000000,0)</f>
        <v>0</v>
      </c>
      <c r="AO56" s="148">
        <f>IFERROR(AM56*Hoja1!$C$24/Hoja1!$C$25/Hoja1!$C$26*44.01/1000000,0)</f>
        <v>0</v>
      </c>
    </row>
    <row r="57" spans="2:41" x14ac:dyDescent="0.75">
      <c r="B57" s="52"/>
      <c r="C57" s="52"/>
      <c r="D57" s="125"/>
      <c r="E57" s="125"/>
      <c r="F57" s="131"/>
      <c r="G57" s="92"/>
      <c r="H57" s="14"/>
      <c r="I57" s="14"/>
      <c r="J57" s="14"/>
      <c r="K57" s="93"/>
      <c r="L57" s="93"/>
      <c r="M57" s="122" t="str">
        <f t="shared" si="2"/>
        <v/>
      </c>
      <c r="N57" s="78">
        <f t="shared" si="3"/>
        <v>0</v>
      </c>
      <c r="O57" s="78">
        <f t="shared" si="3"/>
        <v>0</v>
      </c>
      <c r="P57" s="78">
        <f t="shared" si="4"/>
        <v>0</v>
      </c>
      <c r="Q57" s="78" t="str">
        <f t="shared" si="5"/>
        <v>Estimación</v>
      </c>
      <c r="R57" s="166">
        <f t="shared" si="6"/>
        <v>0</v>
      </c>
      <c r="S57" s="167">
        <f t="shared" si="7"/>
        <v>0</v>
      </c>
      <c r="T57" s="78">
        <f>R57+S57*Hoja1!$C$19</f>
        <v>0</v>
      </c>
      <c r="AD57" s="94">
        <f t="shared" si="0"/>
        <v>0</v>
      </c>
      <c r="AE57" s="94">
        <f t="shared" si="1"/>
        <v>0</v>
      </c>
      <c r="AF57" s="94">
        <f>IFERROR((I57*H57/J57)*(Hoja1!$C$25/Hoja1!$C$24)*C57,0)</f>
        <v>0</v>
      </c>
      <c r="AG57" s="94" t="str">
        <f t="shared" si="8"/>
        <v>Estimación</v>
      </c>
      <c r="AH57" s="94">
        <f t="shared" si="9"/>
        <v>0</v>
      </c>
      <c r="AI57" s="94">
        <f t="shared" si="10"/>
        <v>0</v>
      </c>
      <c r="AJ57" s="94">
        <f t="shared" si="11"/>
        <v>0</v>
      </c>
      <c r="AK57" s="143">
        <f t="shared" si="12"/>
        <v>0</v>
      </c>
      <c r="AL57" s="143">
        <f>IF(K57="",AK57*'Fraccion masica'!$AB$36,K57*AK57)</f>
        <v>0</v>
      </c>
      <c r="AM57" s="143">
        <f>IF(L57="",AK57*'Fraccion masica'!$AB$35,L57*AK57)</f>
        <v>0</v>
      </c>
      <c r="AN57" s="147">
        <f>IFERROR(AL57*Hoja1!$C$24/Hoja1!$C$25/Hoja1!$C$26*16.04/1000000,0)</f>
        <v>0</v>
      </c>
      <c r="AO57" s="148">
        <f>IFERROR(AM57*Hoja1!$C$24/Hoja1!$C$25/Hoja1!$C$26*44.01/1000000,0)</f>
        <v>0</v>
      </c>
    </row>
    <row r="58" spans="2:41" x14ac:dyDescent="0.75">
      <c r="B58" s="52"/>
      <c r="C58" s="52"/>
      <c r="D58" s="125"/>
      <c r="E58" s="125"/>
      <c r="F58" s="131"/>
      <c r="G58" s="92"/>
      <c r="H58" s="14"/>
      <c r="I58" s="14"/>
      <c r="J58" s="14"/>
      <c r="K58" s="93"/>
      <c r="L58" s="93"/>
      <c r="M58" s="122" t="str">
        <f t="shared" si="2"/>
        <v/>
      </c>
      <c r="N58" s="78">
        <f t="shared" si="3"/>
        <v>0</v>
      </c>
      <c r="O58" s="78">
        <f t="shared" si="3"/>
        <v>0</v>
      </c>
      <c r="P58" s="78">
        <f t="shared" si="4"/>
        <v>0</v>
      </c>
      <c r="Q58" s="78" t="str">
        <f t="shared" si="5"/>
        <v>Estimación</v>
      </c>
      <c r="R58" s="166">
        <f t="shared" si="6"/>
        <v>0</v>
      </c>
      <c r="S58" s="167">
        <f t="shared" si="7"/>
        <v>0</v>
      </c>
      <c r="T58" s="78">
        <f>R58+S58*Hoja1!$C$19</f>
        <v>0</v>
      </c>
      <c r="AD58" s="94">
        <f t="shared" si="0"/>
        <v>0</v>
      </c>
      <c r="AE58" s="94">
        <f t="shared" si="1"/>
        <v>0</v>
      </c>
      <c r="AF58" s="94">
        <f>IFERROR((I58*H58/J58)*(Hoja1!$C$25/Hoja1!$C$24)*C58,0)</f>
        <v>0</v>
      </c>
      <c r="AG58" s="94" t="str">
        <f t="shared" si="8"/>
        <v>Estimación</v>
      </c>
      <c r="AH58" s="94">
        <f t="shared" si="9"/>
        <v>0</v>
      </c>
      <c r="AI58" s="94">
        <f t="shared" si="10"/>
        <v>0</v>
      </c>
      <c r="AJ58" s="94">
        <f t="shared" si="11"/>
        <v>0</v>
      </c>
      <c r="AK58" s="143">
        <f t="shared" si="12"/>
        <v>0</v>
      </c>
      <c r="AL58" s="143">
        <f>IF(K58="",AK58*'Fraccion masica'!$AB$36,K58*AK58)</f>
        <v>0</v>
      </c>
      <c r="AM58" s="143">
        <f>IF(L58="",AK58*'Fraccion masica'!$AB$35,L58*AK58)</f>
        <v>0</v>
      </c>
      <c r="AN58" s="147">
        <f>IFERROR(AL58*Hoja1!$C$24/Hoja1!$C$25/Hoja1!$C$26*16.04/1000000,0)</f>
        <v>0</v>
      </c>
      <c r="AO58" s="148">
        <f>IFERROR(AM58*Hoja1!$C$24/Hoja1!$C$25/Hoja1!$C$26*44.01/1000000,0)</f>
        <v>0</v>
      </c>
    </row>
    <row r="59" spans="2:41" x14ac:dyDescent="0.75">
      <c r="B59" s="52"/>
      <c r="C59" s="52"/>
      <c r="D59" s="125"/>
      <c r="E59" s="125"/>
      <c r="F59" s="131"/>
      <c r="G59" s="92"/>
      <c r="H59" s="14"/>
      <c r="I59" s="14"/>
      <c r="J59" s="14"/>
      <c r="K59" s="93"/>
      <c r="L59" s="93"/>
      <c r="M59" s="122" t="str">
        <f t="shared" si="2"/>
        <v/>
      </c>
      <c r="N59" s="78">
        <f t="shared" si="3"/>
        <v>0</v>
      </c>
      <c r="O59" s="78">
        <f t="shared" si="3"/>
        <v>0</v>
      </c>
      <c r="P59" s="78">
        <f t="shared" si="4"/>
        <v>0</v>
      </c>
      <c r="Q59" s="78" t="str">
        <f t="shared" si="5"/>
        <v>Estimación</v>
      </c>
      <c r="R59" s="166">
        <f t="shared" si="6"/>
        <v>0</v>
      </c>
      <c r="S59" s="167">
        <f t="shared" si="7"/>
        <v>0</v>
      </c>
      <c r="T59" s="78">
        <f>R59+S59*Hoja1!$C$19</f>
        <v>0</v>
      </c>
      <c r="AD59" s="94">
        <f t="shared" si="0"/>
        <v>0</v>
      </c>
      <c r="AE59" s="94">
        <f t="shared" si="1"/>
        <v>0</v>
      </c>
      <c r="AF59" s="94">
        <f>IFERROR((I59*H59/J59)*(Hoja1!$C$25/Hoja1!$C$24)*C59,0)</f>
        <v>0</v>
      </c>
      <c r="AG59" s="94" t="str">
        <f t="shared" si="8"/>
        <v>Estimación</v>
      </c>
      <c r="AH59" s="94">
        <f t="shared" si="9"/>
        <v>0</v>
      </c>
      <c r="AI59" s="94">
        <f t="shared" si="10"/>
        <v>0</v>
      </c>
      <c r="AJ59" s="94">
        <f t="shared" si="11"/>
        <v>0</v>
      </c>
      <c r="AK59" s="143">
        <f t="shared" si="12"/>
        <v>0</v>
      </c>
      <c r="AL59" s="143">
        <f>IF(K59="",AK59*'Fraccion masica'!$AB$36,K59*AK59)</f>
        <v>0</v>
      </c>
      <c r="AM59" s="143">
        <f>IF(L59="",AK59*'Fraccion masica'!$AB$35,L59*AK59)</f>
        <v>0</v>
      </c>
      <c r="AN59" s="147">
        <f>IFERROR(AL59*Hoja1!$C$24/Hoja1!$C$25/Hoja1!$C$26*16.04/1000000,0)</f>
        <v>0</v>
      </c>
      <c r="AO59" s="148">
        <f>IFERROR(AM59*Hoja1!$C$24/Hoja1!$C$25/Hoja1!$C$26*44.01/1000000,0)</f>
        <v>0</v>
      </c>
    </row>
    <row r="60" spans="2:41" x14ac:dyDescent="0.75">
      <c r="B60" s="52"/>
      <c r="C60" s="52"/>
      <c r="D60" s="125"/>
      <c r="E60" s="125"/>
      <c r="F60" s="131"/>
      <c r="G60" s="92"/>
      <c r="H60" s="14"/>
      <c r="I60" s="14"/>
      <c r="J60" s="14"/>
      <c r="K60" s="93"/>
      <c r="L60" s="93"/>
      <c r="M60" s="122" t="str">
        <f t="shared" si="2"/>
        <v/>
      </c>
      <c r="N60" s="78">
        <f t="shared" si="3"/>
        <v>0</v>
      </c>
      <c r="O60" s="78">
        <f t="shared" si="3"/>
        <v>0</v>
      </c>
      <c r="P60" s="78">
        <f t="shared" si="4"/>
        <v>0</v>
      </c>
      <c r="Q60" s="78" t="str">
        <f t="shared" si="5"/>
        <v>Estimación</v>
      </c>
      <c r="R60" s="166">
        <f t="shared" si="6"/>
        <v>0</v>
      </c>
      <c r="S60" s="167">
        <f t="shared" si="7"/>
        <v>0</v>
      </c>
      <c r="T60" s="78">
        <f>R60+S60*Hoja1!$C$19</f>
        <v>0</v>
      </c>
      <c r="AD60" s="94">
        <f t="shared" si="0"/>
        <v>0</v>
      </c>
      <c r="AE60" s="94">
        <f t="shared" si="1"/>
        <v>0</v>
      </c>
      <c r="AF60" s="94">
        <f>IFERROR((I60*H60/J60)*(Hoja1!$C$25/Hoja1!$C$24)*C60,0)</f>
        <v>0</v>
      </c>
      <c r="AG60" s="94" t="str">
        <f t="shared" si="8"/>
        <v>Estimación</v>
      </c>
      <c r="AH60" s="94">
        <f t="shared" si="9"/>
        <v>0</v>
      </c>
      <c r="AI60" s="94">
        <f t="shared" si="10"/>
        <v>0</v>
      </c>
      <c r="AJ60" s="94">
        <f t="shared" si="11"/>
        <v>0</v>
      </c>
      <c r="AK60" s="143">
        <f t="shared" si="12"/>
        <v>0</v>
      </c>
      <c r="AL60" s="143">
        <f>IF(K60="",AK60*'Fraccion masica'!$AB$36,K60*AK60)</f>
        <v>0</v>
      </c>
      <c r="AM60" s="143">
        <f>IF(L60="",AK60*'Fraccion masica'!$AB$35,L60*AK60)</f>
        <v>0</v>
      </c>
      <c r="AN60" s="147">
        <f>IFERROR(AL60*Hoja1!$C$24/Hoja1!$C$25/Hoja1!$C$26*16.04/1000000,0)</f>
        <v>0</v>
      </c>
      <c r="AO60" s="148">
        <f>IFERROR(AM60*Hoja1!$C$24/Hoja1!$C$25/Hoja1!$C$26*44.01/1000000,0)</f>
        <v>0</v>
      </c>
    </row>
    <row r="61" spans="2:41" x14ac:dyDescent="0.75">
      <c r="B61" s="52"/>
      <c r="C61" s="52"/>
      <c r="D61" s="125"/>
      <c r="E61" s="125"/>
      <c r="F61" s="131"/>
      <c r="G61" s="92"/>
      <c r="H61" s="14"/>
      <c r="I61" s="14"/>
      <c r="J61" s="14"/>
      <c r="K61" s="93"/>
      <c r="L61" s="93"/>
      <c r="M61" s="122" t="str">
        <f t="shared" si="2"/>
        <v/>
      </c>
      <c r="N61" s="78">
        <f t="shared" si="3"/>
        <v>0</v>
      </c>
      <c r="O61" s="78">
        <f t="shared" si="3"/>
        <v>0</v>
      </c>
      <c r="P61" s="78">
        <f t="shared" si="4"/>
        <v>0</v>
      </c>
      <c r="Q61" s="78" t="str">
        <f t="shared" si="5"/>
        <v>Estimación</v>
      </c>
      <c r="R61" s="166">
        <f t="shared" si="6"/>
        <v>0</v>
      </c>
      <c r="S61" s="167">
        <f t="shared" si="7"/>
        <v>0</v>
      </c>
      <c r="T61" s="78">
        <f>R61+S61*Hoja1!$C$19</f>
        <v>0</v>
      </c>
      <c r="AD61" s="94">
        <f t="shared" si="0"/>
        <v>0</v>
      </c>
      <c r="AE61" s="94">
        <f t="shared" si="1"/>
        <v>0</v>
      </c>
      <c r="AF61" s="94">
        <f>IFERROR((I61*H61/J61)*(Hoja1!$C$25/Hoja1!$C$24)*C61,0)</f>
        <v>0</v>
      </c>
      <c r="AG61" s="94" t="str">
        <f t="shared" si="8"/>
        <v>Estimación</v>
      </c>
      <c r="AH61" s="94">
        <f t="shared" si="9"/>
        <v>0</v>
      </c>
      <c r="AI61" s="94">
        <f t="shared" si="10"/>
        <v>0</v>
      </c>
      <c r="AJ61" s="94">
        <f t="shared" si="11"/>
        <v>0</v>
      </c>
      <c r="AK61" s="143">
        <f t="shared" si="12"/>
        <v>0</v>
      </c>
      <c r="AL61" s="143">
        <f>IF(K61="",AK61*'Fraccion masica'!$AB$36,K61*AK61)</f>
        <v>0</v>
      </c>
      <c r="AM61" s="143">
        <f>IF(L61="",AK61*'Fraccion masica'!$AB$35,L61*AK61)</f>
        <v>0</v>
      </c>
      <c r="AN61" s="147">
        <f>IFERROR(AL61*Hoja1!$C$24/Hoja1!$C$25/Hoja1!$C$26*16.04/1000000,0)</f>
        <v>0</v>
      </c>
      <c r="AO61" s="148">
        <f>IFERROR(AM61*Hoja1!$C$24/Hoja1!$C$25/Hoja1!$C$26*44.01/1000000,0)</f>
        <v>0</v>
      </c>
    </row>
    <row r="62" spans="2:41" x14ac:dyDescent="0.75">
      <c r="B62" s="52"/>
      <c r="C62" s="52"/>
      <c r="D62" s="125"/>
      <c r="E62" s="125"/>
      <c r="F62" s="131"/>
      <c r="G62" s="92"/>
      <c r="H62" s="14"/>
      <c r="I62" s="14"/>
      <c r="J62" s="14"/>
      <c r="K62" s="93"/>
      <c r="L62" s="93"/>
      <c r="M62" s="122" t="str">
        <f t="shared" si="2"/>
        <v/>
      </c>
      <c r="N62" s="78">
        <f t="shared" si="3"/>
        <v>0</v>
      </c>
      <c r="O62" s="78">
        <f t="shared" si="3"/>
        <v>0</v>
      </c>
      <c r="P62" s="78">
        <f t="shared" si="4"/>
        <v>0</v>
      </c>
      <c r="Q62" s="78" t="str">
        <f t="shared" si="5"/>
        <v>Estimación</v>
      </c>
      <c r="R62" s="166">
        <f t="shared" si="6"/>
        <v>0</v>
      </c>
      <c r="S62" s="167">
        <f t="shared" si="7"/>
        <v>0</v>
      </c>
      <c r="T62" s="78">
        <f>R62+S62*Hoja1!$C$19</f>
        <v>0</v>
      </c>
      <c r="AD62" s="94">
        <f t="shared" si="0"/>
        <v>0</v>
      </c>
      <c r="AE62" s="94">
        <f t="shared" si="1"/>
        <v>0</v>
      </c>
      <c r="AF62" s="94">
        <f>IFERROR((I62*H62/J62)*(Hoja1!$C$25/Hoja1!$C$24)*C62,0)</f>
        <v>0</v>
      </c>
      <c r="AG62" s="94" t="str">
        <f t="shared" si="8"/>
        <v>Estimación</v>
      </c>
      <c r="AH62" s="94">
        <f t="shared" si="9"/>
        <v>0</v>
      </c>
      <c r="AI62" s="94">
        <f t="shared" si="10"/>
        <v>0</v>
      </c>
      <c r="AJ62" s="94">
        <f t="shared" si="11"/>
        <v>0</v>
      </c>
      <c r="AK62" s="143">
        <f t="shared" si="12"/>
        <v>0</v>
      </c>
      <c r="AL62" s="143">
        <f>IF(K62="",AK62*'Fraccion masica'!$AB$36,K62*AK62)</f>
        <v>0</v>
      </c>
      <c r="AM62" s="143">
        <f>IF(L62="",AK62*'Fraccion masica'!$AB$35,L62*AK62)</f>
        <v>0</v>
      </c>
      <c r="AN62" s="147">
        <f>IFERROR(AL62*Hoja1!$C$24/Hoja1!$C$25/Hoja1!$C$26*16.04/1000000,0)</f>
        <v>0</v>
      </c>
      <c r="AO62" s="148">
        <f>IFERROR(AM62*Hoja1!$C$24/Hoja1!$C$25/Hoja1!$C$26*44.01/1000000,0)</f>
        <v>0</v>
      </c>
    </row>
    <row r="63" spans="2:41" x14ac:dyDescent="0.75">
      <c r="B63" s="52"/>
      <c r="C63" s="52"/>
      <c r="D63" s="125"/>
      <c r="E63" s="125"/>
      <c r="F63" s="131"/>
      <c r="G63" s="92"/>
      <c r="H63" s="14"/>
      <c r="I63" s="14"/>
      <c r="J63" s="14"/>
      <c r="K63" s="93"/>
      <c r="L63" s="93"/>
      <c r="M63" s="122" t="str">
        <f t="shared" si="2"/>
        <v/>
      </c>
      <c r="N63" s="78">
        <f t="shared" si="3"/>
        <v>0</v>
      </c>
      <c r="O63" s="78">
        <f t="shared" si="3"/>
        <v>0</v>
      </c>
      <c r="P63" s="78">
        <f t="shared" si="4"/>
        <v>0</v>
      </c>
      <c r="Q63" s="78" t="str">
        <f t="shared" si="5"/>
        <v>Estimación</v>
      </c>
      <c r="R63" s="166">
        <f t="shared" si="6"/>
        <v>0</v>
      </c>
      <c r="S63" s="167">
        <f t="shared" si="7"/>
        <v>0</v>
      </c>
      <c r="T63" s="78">
        <f>R63+S63*Hoja1!$C$19</f>
        <v>0</v>
      </c>
      <c r="AD63" s="94">
        <f t="shared" si="0"/>
        <v>0</v>
      </c>
      <c r="AE63" s="94">
        <f t="shared" si="1"/>
        <v>0</v>
      </c>
      <c r="AF63" s="94">
        <f>IFERROR((I63*H63/J63)*(Hoja1!$C$25/Hoja1!$C$24)*C63,0)</f>
        <v>0</v>
      </c>
      <c r="AG63" s="94" t="str">
        <f t="shared" si="8"/>
        <v>Estimación</v>
      </c>
      <c r="AH63" s="94">
        <f t="shared" si="9"/>
        <v>0</v>
      </c>
      <c r="AI63" s="94">
        <f t="shared" si="10"/>
        <v>0</v>
      </c>
      <c r="AJ63" s="94">
        <f t="shared" si="11"/>
        <v>0</v>
      </c>
      <c r="AK63" s="143">
        <f t="shared" si="12"/>
        <v>0</v>
      </c>
      <c r="AL63" s="143">
        <f>IF(K63="",AK63*'Fraccion masica'!$AB$36,K63*AK63)</f>
        <v>0</v>
      </c>
      <c r="AM63" s="143">
        <f>IF(L63="",AK63*'Fraccion masica'!$AB$35,L63*AK63)</f>
        <v>0</v>
      </c>
      <c r="AN63" s="147">
        <f>IFERROR(AL63*Hoja1!$C$24/Hoja1!$C$25/Hoja1!$C$26*16.04/1000000,0)</f>
        <v>0</v>
      </c>
      <c r="AO63" s="148">
        <f>IFERROR(AM63*Hoja1!$C$24/Hoja1!$C$25/Hoja1!$C$26*44.01/1000000,0)</f>
        <v>0</v>
      </c>
    </row>
    <row r="64" spans="2:41" x14ac:dyDescent="0.75">
      <c r="B64" s="52"/>
      <c r="C64" s="52"/>
      <c r="D64" s="125"/>
      <c r="E64" s="125"/>
      <c r="F64" s="131"/>
      <c r="G64" s="92"/>
      <c r="H64" s="14"/>
      <c r="I64" s="14"/>
      <c r="J64" s="14"/>
      <c r="K64" s="93"/>
      <c r="L64" s="93"/>
      <c r="M64" s="122" t="str">
        <f t="shared" si="2"/>
        <v/>
      </c>
      <c r="N64" s="78">
        <f t="shared" si="3"/>
        <v>0</v>
      </c>
      <c r="O64" s="78">
        <f t="shared" si="3"/>
        <v>0</v>
      </c>
      <c r="P64" s="78">
        <f t="shared" si="4"/>
        <v>0</v>
      </c>
      <c r="Q64" s="78" t="str">
        <f t="shared" si="5"/>
        <v>Estimación</v>
      </c>
      <c r="R64" s="166">
        <f t="shared" si="6"/>
        <v>0</v>
      </c>
      <c r="S64" s="167">
        <f t="shared" si="7"/>
        <v>0</v>
      </c>
      <c r="T64" s="78">
        <f>R64+S64*Hoja1!$C$19</f>
        <v>0</v>
      </c>
      <c r="AD64" s="94">
        <f t="shared" si="0"/>
        <v>0</v>
      </c>
      <c r="AE64" s="94">
        <f t="shared" si="1"/>
        <v>0</v>
      </c>
      <c r="AF64" s="94">
        <f>IFERROR((I64*H64/J64)*(Hoja1!$C$25/Hoja1!$C$24)*C64,0)</f>
        <v>0</v>
      </c>
      <c r="AG64" s="94" t="str">
        <f t="shared" si="8"/>
        <v>Estimación</v>
      </c>
      <c r="AH64" s="94">
        <f t="shared" si="9"/>
        <v>0</v>
      </c>
      <c r="AI64" s="94">
        <f t="shared" si="10"/>
        <v>0</v>
      </c>
      <c r="AJ64" s="94">
        <f t="shared" si="11"/>
        <v>0</v>
      </c>
      <c r="AK64" s="143">
        <f t="shared" si="12"/>
        <v>0</v>
      </c>
      <c r="AL64" s="143">
        <f>IF(K64="",AK64*'Fraccion masica'!$AB$36,K64*AK64)</f>
        <v>0</v>
      </c>
      <c r="AM64" s="143">
        <f>IF(L64="",AK64*'Fraccion masica'!$AB$35,L64*AK64)</f>
        <v>0</v>
      </c>
      <c r="AN64" s="147">
        <f>IFERROR(AL64*Hoja1!$C$24/Hoja1!$C$25/Hoja1!$C$26*16.04/1000000,0)</f>
        <v>0</v>
      </c>
      <c r="AO64" s="148">
        <f>IFERROR(AM64*Hoja1!$C$24/Hoja1!$C$25/Hoja1!$C$26*44.01/1000000,0)</f>
        <v>0</v>
      </c>
    </row>
    <row r="65" spans="2:41" x14ac:dyDescent="0.75">
      <c r="B65" s="52"/>
      <c r="C65" s="52"/>
      <c r="D65" s="125"/>
      <c r="E65" s="125"/>
      <c r="F65" s="131"/>
      <c r="G65" s="92"/>
      <c r="H65" s="14"/>
      <c r="I65" s="14"/>
      <c r="J65" s="14"/>
      <c r="K65" s="93"/>
      <c r="L65" s="93"/>
      <c r="M65" s="122" t="str">
        <f t="shared" si="2"/>
        <v/>
      </c>
      <c r="N65" s="78">
        <f t="shared" si="3"/>
        <v>0</v>
      </c>
      <c r="O65" s="78">
        <f t="shared" si="3"/>
        <v>0</v>
      </c>
      <c r="P65" s="78">
        <f t="shared" si="4"/>
        <v>0</v>
      </c>
      <c r="Q65" s="78" t="str">
        <f t="shared" si="5"/>
        <v>Estimación</v>
      </c>
      <c r="R65" s="166">
        <f t="shared" si="6"/>
        <v>0</v>
      </c>
      <c r="S65" s="167">
        <f t="shared" si="7"/>
        <v>0</v>
      </c>
      <c r="T65" s="78">
        <f>R65+S65*Hoja1!$C$19</f>
        <v>0</v>
      </c>
      <c r="AD65" s="94">
        <f t="shared" si="0"/>
        <v>0</v>
      </c>
      <c r="AE65" s="94">
        <f t="shared" si="1"/>
        <v>0</v>
      </c>
      <c r="AF65" s="94">
        <f>IFERROR((I65*H65/J65)*(Hoja1!$C$25/Hoja1!$C$24)*C65,0)</f>
        <v>0</v>
      </c>
      <c r="AG65" s="94" t="str">
        <f t="shared" si="8"/>
        <v>Estimación</v>
      </c>
      <c r="AH65" s="94">
        <f t="shared" si="9"/>
        <v>0</v>
      </c>
      <c r="AI65" s="94">
        <f t="shared" si="10"/>
        <v>0</v>
      </c>
      <c r="AJ65" s="94">
        <f t="shared" si="11"/>
        <v>0</v>
      </c>
      <c r="AK65" s="143">
        <f t="shared" si="12"/>
        <v>0</v>
      </c>
      <c r="AL65" s="143">
        <f>IF(K65="",AK65*'Fraccion masica'!$AB$36,K65*AK65)</f>
        <v>0</v>
      </c>
      <c r="AM65" s="143">
        <f>IF(L65="",AK65*'Fraccion masica'!$AB$35,L65*AK65)</f>
        <v>0</v>
      </c>
      <c r="AN65" s="147">
        <f>IFERROR(AL65*Hoja1!$C$24/Hoja1!$C$25/Hoja1!$C$26*16.04/1000000,0)</f>
        <v>0</v>
      </c>
      <c r="AO65" s="148">
        <f>IFERROR(AM65*Hoja1!$C$24/Hoja1!$C$25/Hoja1!$C$26*44.01/1000000,0)</f>
        <v>0</v>
      </c>
    </row>
    <row r="66" spans="2:41" x14ac:dyDescent="0.75">
      <c r="B66" s="52"/>
      <c r="C66" s="52"/>
      <c r="D66" s="125"/>
      <c r="E66" s="125"/>
      <c r="F66" s="131"/>
      <c r="G66" s="92"/>
      <c r="H66" s="14"/>
      <c r="I66" s="14"/>
      <c r="J66" s="14"/>
      <c r="K66" s="93"/>
      <c r="L66" s="93"/>
      <c r="M66" s="122" t="str">
        <f t="shared" si="2"/>
        <v/>
      </c>
      <c r="N66" s="78">
        <f t="shared" si="3"/>
        <v>0</v>
      </c>
      <c r="O66" s="78">
        <f t="shared" si="3"/>
        <v>0</v>
      </c>
      <c r="P66" s="78">
        <f t="shared" si="4"/>
        <v>0</v>
      </c>
      <c r="Q66" s="78" t="str">
        <f t="shared" si="5"/>
        <v>Estimación</v>
      </c>
      <c r="R66" s="166">
        <f t="shared" si="6"/>
        <v>0</v>
      </c>
      <c r="S66" s="167">
        <f t="shared" si="7"/>
        <v>0</v>
      </c>
      <c r="T66" s="78">
        <f>R66+S66*Hoja1!$C$19</f>
        <v>0</v>
      </c>
      <c r="AD66" s="94">
        <f t="shared" si="0"/>
        <v>0</v>
      </c>
      <c r="AE66" s="94">
        <f t="shared" si="1"/>
        <v>0</v>
      </c>
      <c r="AF66" s="94">
        <f>IFERROR((I66*H66/J66)*(Hoja1!$C$25/Hoja1!$C$24)*C66,0)</f>
        <v>0</v>
      </c>
      <c r="AG66" s="94" t="str">
        <f t="shared" si="8"/>
        <v>Estimación</v>
      </c>
      <c r="AH66" s="94">
        <f t="shared" si="9"/>
        <v>0</v>
      </c>
      <c r="AI66" s="94">
        <f t="shared" si="10"/>
        <v>0</v>
      </c>
      <c r="AJ66" s="94">
        <f t="shared" si="11"/>
        <v>0</v>
      </c>
      <c r="AK66" s="143">
        <f t="shared" si="12"/>
        <v>0</v>
      </c>
      <c r="AL66" s="143">
        <f>IF(K66="",AK66*'Fraccion masica'!$AB$36,K66*AK66)</f>
        <v>0</v>
      </c>
      <c r="AM66" s="143">
        <f>IF(L66="",AK66*'Fraccion masica'!$AB$35,L66*AK66)</f>
        <v>0</v>
      </c>
      <c r="AN66" s="147">
        <f>IFERROR(AL66*Hoja1!$C$24/Hoja1!$C$25/Hoja1!$C$26*16.04/1000000,0)</f>
        <v>0</v>
      </c>
      <c r="AO66" s="148">
        <f>IFERROR(AM66*Hoja1!$C$24/Hoja1!$C$25/Hoja1!$C$26*44.01/1000000,0)</f>
        <v>0</v>
      </c>
    </row>
    <row r="67" spans="2:41" x14ac:dyDescent="0.75">
      <c r="B67" s="52"/>
      <c r="C67" s="52"/>
      <c r="D67" s="125"/>
      <c r="E67" s="125"/>
      <c r="F67" s="131"/>
      <c r="G67" s="92"/>
      <c r="H67" s="14"/>
      <c r="I67" s="14"/>
      <c r="J67" s="14"/>
      <c r="K67" s="93"/>
      <c r="L67" s="93"/>
      <c r="M67" s="122" t="str">
        <f t="shared" si="2"/>
        <v/>
      </c>
      <c r="N67" s="78">
        <f t="shared" si="3"/>
        <v>0</v>
      </c>
      <c r="O67" s="78">
        <f t="shared" si="3"/>
        <v>0</v>
      </c>
      <c r="P67" s="78">
        <f t="shared" si="4"/>
        <v>0</v>
      </c>
      <c r="Q67" s="78" t="str">
        <f t="shared" si="5"/>
        <v>Estimación</v>
      </c>
      <c r="R67" s="166">
        <f t="shared" si="6"/>
        <v>0</v>
      </c>
      <c r="S67" s="167">
        <f t="shared" si="7"/>
        <v>0</v>
      </c>
      <c r="T67" s="78">
        <f>R67+S67*Hoja1!$C$19</f>
        <v>0</v>
      </c>
      <c r="AD67" s="94">
        <f t="shared" si="0"/>
        <v>0</v>
      </c>
      <c r="AE67" s="94">
        <f t="shared" si="1"/>
        <v>0</v>
      </c>
      <c r="AF67" s="94">
        <f>IFERROR((I67*H67/J67)*(Hoja1!$C$25/Hoja1!$C$24)*C67,0)</f>
        <v>0</v>
      </c>
      <c r="AG67" s="94" t="str">
        <f t="shared" si="8"/>
        <v>Estimación</v>
      </c>
      <c r="AH67" s="94">
        <f t="shared" si="9"/>
        <v>0</v>
      </c>
      <c r="AI67" s="94">
        <f t="shared" si="10"/>
        <v>0</v>
      </c>
      <c r="AJ67" s="94">
        <f t="shared" si="11"/>
        <v>0</v>
      </c>
      <c r="AK67" s="143">
        <f t="shared" si="12"/>
        <v>0</v>
      </c>
      <c r="AL67" s="143">
        <f>IF(K67="",AK67*'Fraccion masica'!$AB$36,K67*AK67)</f>
        <v>0</v>
      </c>
      <c r="AM67" s="143">
        <f>IF(L67="",AK67*'Fraccion masica'!$AB$35,L67*AK67)</f>
        <v>0</v>
      </c>
      <c r="AN67" s="147">
        <f>IFERROR(AL67*Hoja1!$C$24/Hoja1!$C$25/Hoja1!$C$26*16.04/1000000,0)</f>
        <v>0</v>
      </c>
      <c r="AO67" s="148">
        <f>IFERROR(AM67*Hoja1!$C$24/Hoja1!$C$25/Hoja1!$C$26*44.01/1000000,0)</f>
        <v>0</v>
      </c>
    </row>
    <row r="68" spans="2:41" x14ac:dyDescent="0.75">
      <c r="B68" s="52"/>
      <c r="C68" s="52"/>
      <c r="D68" s="125"/>
      <c r="E68" s="125"/>
      <c r="F68" s="131"/>
      <c r="G68" s="92"/>
      <c r="H68" s="14"/>
      <c r="I68" s="14"/>
      <c r="J68" s="14"/>
      <c r="K68" s="93"/>
      <c r="L68" s="93"/>
      <c r="M68" s="122" t="str">
        <f t="shared" si="2"/>
        <v/>
      </c>
      <c r="N68" s="78">
        <f t="shared" si="3"/>
        <v>0</v>
      </c>
      <c r="O68" s="78">
        <f t="shared" si="3"/>
        <v>0</v>
      </c>
      <c r="P68" s="78">
        <f t="shared" si="4"/>
        <v>0</v>
      </c>
      <c r="Q68" s="78" t="str">
        <f t="shared" si="5"/>
        <v>Estimación</v>
      </c>
      <c r="R68" s="166">
        <f t="shared" si="6"/>
        <v>0</v>
      </c>
      <c r="S68" s="167">
        <f t="shared" si="7"/>
        <v>0</v>
      </c>
      <c r="T68" s="78">
        <f>R68+S68*Hoja1!$C$19</f>
        <v>0</v>
      </c>
      <c r="AD68" s="94">
        <f t="shared" si="0"/>
        <v>0</v>
      </c>
      <c r="AE68" s="94">
        <f t="shared" si="1"/>
        <v>0</v>
      </c>
      <c r="AF68" s="94">
        <f>IFERROR((I68*H68/J68)*(Hoja1!$C$25/Hoja1!$C$24)*C68,0)</f>
        <v>0</v>
      </c>
      <c r="AG68" s="94" t="str">
        <f t="shared" si="8"/>
        <v>Estimación</v>
      </c>
      <c r="AH68" s="94">
        <f t="shared" si="9"/>
        <v>0</v>
      </c>
      <c r="AI68" s="94">
        <f t="shared" si="10"/>
        <v>0</v>
      </c>
      <c r="AJ68" s="94">
        <f t="shared" si="11"/>
        <v>0</v>
      </c>
      <c r="AK68" s="143">
        <f t="shared" si="12"/>
        <v>0</v>
      </c>
      <c r="AL68" s="143">
        <f>IF(K68="",AK68*'Fraccion masica'!$AB$36,K68*AK68)</f>
        <v>0</v>
      </c>
      <c r="AM68" s="143">
        <f>IF(L68="",AK68*'Fraccion masica'!$AB$35,L68*AK68)</f>
        <v>0</v>
      </c>
      <c r="AN68" s="147">
        <f>IFERROR(AL68*Hoja1!$C$24/Hoja1!$C$25/Hoja1!$C$26*16.04/1000000,0)</f>
        <v>0</v>
      </c>
      <c r="AO68" s="148">
        <f>IFERROR(AM68*Hoja1!$C$24/Hoja1!$C$25/Hoja1!$C$26*44.01/1000000,0)</f>
        <v>0</v>
      </c>
    </row>
    <row r="69" spans="2:41" x14ac:dyDescent="0.75">
      <c r="B69" s="52"/>
      <c r="C69" s="52"/>
      <c r="D69" s="125"/>
      <c r="E69" s="125"/>
      <c r="F69" s="131"/>
      <c r="G69" s="92"/>
      <c r="H69" s="14"/>
      <c r="I69" s="14"/>
      <c r="J69" s="14"/>
      <c r="K69" s="93"/>
      <c r="L69" s="93"/>
      <c r="M69" s="122" t="str">
        <f t="shared" si="2"/>
        <v/>
      </c>
      <c r="N69" s="78">
        <f t="shared" si="3"/>
        <v>0</v>
      </c>
      <c r="O69" s="78">
        <f t="shared" si="3"/>
        <v>0</v>
      </c>
      <c r="P69" s="78">
        <f t="shared" si="4"/>
        <v>0</v>
      </c>
      <c r="Q69" s="78" t="str">
        <f t="shared" si="5"/>
        <v>Estimación</v>
      </c>
      <c r="R69" s="166">
        <f t="shared" si="6"/>
        <v>0</v>
      </c>
      <c r="S69" s="167">
        <f t="shared" si="7"/>
        <v>0</v>
      </c>
      <c r="T69" s="78">
        <f>R69+S69*Hoja1!$C$19</f>
        <v>0</v>
      </c>
      <c r="AD69" s="94">
        <f t="shared" si="0"/>
        <v>0</v>
      </c>
      <c r="AE69" s="94">
        <f t="shared" si="1"/>
        <v>0</v>
      </c>
      <c r="AF69" s="94">
        <f>IFERROR((I69*H69/J69)*(Hoja1!$C$25/Hoja1!$C$24)*C69,0)</f>
        <v>0</v>
      </c>
      <c r="AG69" s="94" t="str">
        <f t="shared" si="8"/>
        <v>Estimación</v>
      </c>
      <c r="AH69" s="94">
        <f t="shared" si="9"/>
        <v>0</v>
      </c>
      <c r="AI69" s="94">
        <f t="shared" si="10"/>
        <v>0</v>
      </c>
      <c r="AJ69" s="94">
        <f t="shared" si="11"/>
        <v>0</v>
      </c>
      <c r="AK69" s="143">
        <f t="shared" si="12"/>
        <v>0</v>
      </c>
      <c r="AL69" s="143">
        <f>IF(K69="",AK69*'Fraccion masica'!$AB$36,K69*AK69)</f>
        <v>0</v>
      </c>
      <c r="AM69" s="143">
        <f>IF(L69="",AK69*'Fraccion masica'!$AB$35,L69*AK69)</f>
        <v>0</v>
      </c>
      <c r="AN69" s="147">
        <f>IFERROR(AL69*Hoja1!$C$24/Hoja1!$C$25/Hoja1!$C$26*16.04/1000000,0)</f>
        <v>0</v>
      </c>
      <c r="AO69" s="148">
        <f>IFERROR(AM69*Hoja1!$C$24/Hoja1!$C$25/Hoja1!$C$26*44.01/1000000,0)</f>
        <v>0</v>
      </c>
    </row>
    <row r="70" spans="2:41" x14ac:dyDescent="0.75">
      <c r="B70" s="52"/>
      <c r="C70" s="52"/>
      <c r="D70" s="125"/>
      <c r="E70" s="125"/>
      <c r="F70" s="131"/>
      <c r="G70" s="92"/>
      <c r="H70" s="14"/>
      <c r="I70" s="14"/>
      <c r="J70" s="14"/>
      <c r="K70" s="93"/>
      <c r="L70" s="93"/>
      <c r="M70" s="122" t="str">
        <f t="shared" si="2"/>
        <v/>
      </c>
      <c r="N70" s="78">
        <f t="shared" si="3"/>
        <v>0</v>
      </c>
      <c r="O70" s="78">
        <f t="shared" si="3"/>
        <v>0</v>
      </c>
      <c r="P70" s="78">
        <f t="shared" si="4"/>
        <v>0</v>
      </c>
      <c r="Q70" s="78" t="str">
        <f t="shared" si="5"/>
        <v>Estimación</v>
      </c>
      <c r="R70" s="166">
        <f t="shared" si="6"/>
        <v>0</v>
      </c>
      <c r="S70" s="167">
        <f t="shared" si="7"/>
        <v>0</v>
      </c>
      <c r="T70" s="78">
        <f>R70+S70*Hoja1!$C$19</f>
        <v>0</v>
      </c>
      <c r="AD70" s="94">
        <f t="shared" si="0"/>
        <v>0</v>
      </c>
      <c r="AE70" s="94">
        <f t="shared" si="1"/>
        <v>0</v>
      </c>
      <c r="AF70" s="94">
        <f>IFERROR((I70*H70/J70)*(Hoja1!$C$25/Hoja1!$C$24)*C70,0)</f>
        <v>0</v>
      </c>
      <c r="AG70" s="94" t="str">
        <f t="shared" si="8"/>
        <v>Estimación</v>
      </c>
      <c r="AH70" s="94">
        <f t="shared" si="9"/>
        <v>0</v>
      </c>
      <c r="AI70" s="94">
        <f t="shared" si="10"/>
        <v>0</v>
      </c>
      <c r="AJ70" s="94">
        <f t="shared" si="11"/>
        <v>0</v>
      </c>
      <c r="AK70" s="143">
        <f t="shared" si="12"/>
        <v>0</v>
      </c>
      <c r="AL70" s="143">
        <f>IF(K70="",AK70*'Fraccion masica'!$AB$36,K70*AK70)</f>
        <v>0</v>
      </c>
      <c r="AM70" s="143">
        <f>IF(L70="",AK70*'Fraccion masica'!$AB$35,L70*AK70)</f>
        <v>0</v>
      </c>
      <c r="AN70" s="147">
        <f>IFERROR(AL70*Hoja1!$C$24/Hoja1!$C$25/Hoja1!$C$26*16.04/1000000,0)</f>
        <v>0</v>
      </c>
      <c r="AO70" s="148">
        <f>IFERROR(AM70*Hoja1!$C$24/Hoja1!$C$25/Hoja1!$C$26*44.01/1000000,0)</f>
        <v>0</v>
      </c>
    </row>
    <row r="71" spans="2:41" x14ac:dyDescent="0.75">
      <c r="B71" s="52"/>
      <c r="C71" s="52"/>
      <c r="D71" s="125"/>
      <c r="E71" s="125"/>
      <c r="F71" s="131"/>
      <c r="G71" s="92"/>
      <c r="H71" s="14"/>
      <c r="I71" s="14"/>
      <c r="J71" s="14"/>
      <c r="K71" s="93"/>
      <c r="L71" s="93"/>
      <c r="M71" s="122" t="str">
        <f t="shared" si="2"/>
        <v/>
      </c>
      <c r="N71" s="78">
        <f t="shared" si="3"/>
        <v>0</v>
      </c>
      <c r="O71" s="78">
        <f t="shared" si="3"/>
        <v>0</v>
      </c>
      <c r="P71" s="78">
        <f t="shared" si="4"/>
        <v>0</v>
      </c>
      <c r="Q71" s="78" t="str">
        <f t="shared" si="5"/>
        <v>Estimación</v>
      </c>
      <c r="R71" s="166">
        <f t="shared" si="6"/>
        <v>0</v>
      </c>
      <c r="S71" s="167">
        <f t="shared" si="7"/>
        <v>0</v>
      </c>
      <c r="T71" s="78">
        <f>R71+S71*Hoja1!$C$19</f>
        <v>0</v>
      </c>
      <c r="AD71" s="94">
        <f t="shared" si="0"/>
        <v>0</v>
      </c>
      <c r="AE71" s="94">
        <f t="shared" si="1"/>
        <v>0</v>
      </c>
      <c r="AF71" s="94">
        <f>IFERROR((I71*H71/J71)*(Hoja1!$C$25/Hoja1!$C$24)*C71,0)</f>
        <v>0</v>
      </c>
      <c r="AG71" s="94" t="str">
        <f t="shared" si="8"/>
        <v>Estimación</v>
      </c>
      <c r="AH71" s="94">
        <f t="shared" si="9"/>
        <v>0</v>
      </c>
      <c r="AI71" s="94">
        <f t="shared" si="10"/>
        <v>0</v>
      </c>
      <c r="AJ71" s="94">
        <f t="shared" si="11"/>
        <v>0</v>
      </c>
      <c r="AK71" s="143">
        <f t="shared" si="12"/>
        <v>0</v>
      </c>
      <c r="AL71" s="143">
        <f>IF(K71="",AK71*'Fraccion masica'!$AB$36,K71*AK71)</f>
        <v>0</v>
      </c>
      <c r="AM71" s="143">
        <f>IF(L71="",AK71*'Fraccion masica'!$AB$35,L71*AK71)</f>
        <v>0</v>
      </c>
      <c r="AN71" s="147">
        <f>IFERROR(AL71*Hoja1!$C$24/Hoja1!$C$25/Hoja1!$C$26*16.04/1000000,0)</f>
        <v>0</v>
      </c>
      <c r="AO71" s="148">
        <f>IFERROR(AM71*Hoja1!$C$24/Hoja1!$C$25/Hoja1!$C$26*44.01/1000000,0)</f>
        <v>0</v>
      </c>
    </row>
    <row r="72" spans="2:41" x14ac:dyDescent="0.75">
      <c r="B72" s="52"/>
      <c r="C72" s="52"/>
      <c r="D72" s="125"/>
      <c r="E72" s="125"/>
      <c r="F72" s="131"/>
      <c r="G72" s="92"/>
      <c r="H72" s="14"/>
      <c r="I72" s="14"/>
      <c r="J72" s="14"/>
      <c r="K72" s="93"/>
      <c r="L72" s="93"/>
      <c r="M72" s="122" t="str">
        <f t="shared" si="2"/>
        <v/>
      </c>
      <c r="N72" s="78">
        <f t="shared" si="3"/>
        <v>0</v>
      </c>
      <c r="O72" s="78">
        <f t="shared" si="3"/>
        <v>0</v>
      </c>
      <c r="P72" s="78">
        <f t="shared" si="4"/>
        <v>0</v>
      </c>
      <c r="Q72" s="78" t="str">
        <f t="shared" si="5"/>
        <v>Estimación</v>
      </c>
      <c r="R72" s="166">
        <f t="shared" si="6"/>
        <v>0</v>
      </c>
      <c r="S72" s="167">
        <f t="shared" si="7"/>
        <v>0</v>
      </c>
      <c r="T72" s="78">
        <f>R72+S72*Hoja1!$C$19</f>
        <v>0</v>
      </c>
      <c r="AD72" s="94">
        <f t="shared" si="0"/>
        <v>0</v>
      </c>
      <c r="AE72" s="94">
        <f t="shared" si="1"/>
        <v>0</v>
      </c>
      <c r="AF72" s="94">
        <f>IFERROR((I72*H72/J72)*(Hoja1!$C$25/Hoja1!$C$24)*C72,0)</f>
        <v>0</v>
      </c>
      <c r="AG72" s="94" t="str">
        <f t="shared" si="8"/>
        <v>Estimación</v>
      </c>
      <c r="AH72" s="94">
        <f t="shared" si="9"/>
        <v>0</v>
      </c>
      <c r="AI72" s="94">
        <f t="shared" si="10"/>
        <v>0</v>
      </c>
      <c r="AJ72" s="94">
        <f t="shared" si="11"/>
        <v>0</v>
      </c>
      <c r="AK72" s="143">
        <f t="shared" si="12"/>
        <v>0</v>
      </c>
      <c r="AL72" s="143">
        <f>IF(K72="",AK72*'Fraccion masica'!$AB$36,K72*AK72)</f>
        <v>0</v>
      </c>
      <c r="AM72" s="143">
        <f>IF(L72="",AK72*'Fraccion masica'!$AB$35,L72*AK72)</f>
        <v>0</v>
      </c>
      <c r="AN72" s="147">
        <f>IFERROR(AL72*Hoja1!$C$24/Hoja1!$C$25/Hoja1!$C$26*16.04/1000000,0)</f>
        <v>0</v>
      </c>
      <c r="AO72" s="148">
        <f>IFERROR(AM72*Hoja1!$C$24/Hoja1!$C$25/Hoja1!$C$26*44.01/1000000,0)</f>
        <v>0</v>
      </c>
    </row>
    <row r="73" spans="2:41" x14ac:dyDescent="0.75">
      <c r="B73" s="52"/>
      <c r="C73" s="52"/>
      <c r="D73" s="125"/>
      <c r="E73" s="125"/>
      <c r="F73" s="131"/>
      <c r="G73" s="92"/>
      <c r="H73" s="14"/>
      <c r="I73" s="14"/>
      <c r="J73" s="14"/>
      <c r="K73" s="93"/>
      <c r="L73" s="93"/>
      <c r="M73" s="122" t="str">
        <f t="shared" si="2"/>
        <v/>
      </c>
      <c r="N73" s="78">
        <f t="shared" si="3"/>
        <v>0</v>
      </c>
      <c r="O73" s="78">
        <f t="shared" si="3"/>
        <v>0</v>
      </c>
      <c r="P73" s="78">
        <f t="shared" si="4"/>
        <v>0</v>
      </c>
      <c r="Q73" s="78" t="str">
        <f t="shared" si="5"/>
        <v>Estimación</v>
      </c>
      <c r="R73" s="166">
        <f t="shared" si="6"/>
        <v>0</v>
      </c>
      <c r="S73" s="167">
        <f t="shared" si="7"/>
        <v>0</v>
      </c>
      <c r="T73" s="78">
        <f>R73+S73*Hoja1!$C$19</f>
        <v>0</v>
      </c>
      <c r="AD73" s="94">
        <f t="shared" si="0"/>
        <v>0</v>
      </c>
      <c r="AE73" s="94">
        <f t="shared" si="1"/>
        <v>0</v>
      </c>
      <c r="AF73" s="94">
        <f>IFERROR((I73*H73/J73)*(Hoja1!$C$25/Hoja1!$C$24)*C73,0)</f>
        <v>0</v>
      </c>
      <c r="AG73" s="94" t="str">
        <f t="shared" si="8"/>
        <v>Estimación</v>
      </c>
      <c r="AH73" s="94">
        <f t="shared" si="9"/>
        <v>0</v>
      </c>
      <c r="AI73" s="94">
        <f t="shared" si="10"/>
        <v>0</v>
      </c>
      <c r="AJ73" s="94">
        <f t="shared" si="11"/>
        <v>0</v>
      </c>
      <c r="AK73" s="143">
        <f t="shared" si="12"/>
        <v>0</v>
      </c>
      <c r="AL73" s="143">
        <f>IF(K73="",AK73*'Fraccion masica'!$AB$36,K73*AK73)</f>
        <v>0</v>
      </c>
      <c r="AM73" s="143">
        <f>IF(L73="",AK73*'Fraccion masica'!$AB$35,L73*AK73)</f>
        <v>0</v>
      </c>
      <c r="AN73" s="147">
        <f>IFERROR(AL73*Hoja1!$C$24/Hoja1!$C$25/Hoja1!$C$26*16.04/1000000,0)</f>
        <v>0</v>
      </c>
      <c r="AO73" s="148">
        <f>IFERROR(AM73*Hoja1!$C$24/Hoja1!$C$25/Hoja1!$C$26*44.01/1000000,0)</f>
        <v>0</v>
      </c>
    </row>
    <row r="74" spans="2:41" x14ac:dyDescent="0.75">
      <c r="B74" s="52"/>
      <c r="C74" s="52"/>
      <c r="D74" s="125"/>
      <c r="E74" s="125"/>
      <c r="F74" s="131"/>
      <c r="G74" s="92"/>
      <c r="H74" s="14"/>
      <c r="I74" s="14"/>
      <c r="J74" s="14"/>
      <c r="K74" s="93"/>
      <c r="L74" s="93"/>
      <c r="M74" s="122" t="str">
        <f t="shared" si="2"/>
        <v/>
      </c>
      <c r="N74" s="78">
        <f t="shared" si="3"/>
        <v>0</v>
      </c>
      <c r="O74" s="78">
        <f t="shared" si="3"/>
        <v>0</v>
      </c>
      <c r="P74" s="78">
        <f t="shared" si="4"/>
        <v>0</v>
      </c>
      <c r="Q74" s="78" t="str">
        <f t="shared" si="5"/>
        <v>Estimación</v>
      </c>
      <c r="R74" s="166">
        <f t="shared" si="6"/>
        <v>0</v>
      </c>
      <c r="S74" s="167">
        <f t="shared" si="7"/>
        <v>0</v>
      </c>
      <c r="T74" s="78">
        <f>R74+S74*Hoja1!$C$19</f>
        <v>0</v>
      </c>
      <c r="AD74" s="94">
        <f t="shared" si="0"/>
        <v>0</v>
      </c>
      <c r="AE74" s="94">
        <f t="shared" si="1"/>
        <v>0</v>
      </c>
      <c r="AF74" s="94">
        <f>IFERROR((I74*H74/J74)*(Hoja1!$C$25/Hoja1!$C$24)*C74,0)</f>
        <v>0</v>
      </c>
      <c r="AG74" s="94" t="str">
        <f t="shared" si="8"/>
        <v>Estimación</v>
      </c>
      <c r="AH74" s="94">
        <f t="shared" si="9"/>
        <v>0</v>
      </c>
      <c r="AI74" s="94">
        <f t="shared" si="10"/>
        <v>0</v>
      </c>
      <c r="AJ74" s="94">
        <f t="shared" si="11"/>
        <v>0</v>
      </c>
      <c r="AK74" s="143">
        <f t="shared" si="12"/>
        <v>0</v>
      </c>
      <c r="AL74" s="143">
        <f>IF(K74="",AK74*'Fraccion masica'!$AB$36,K74*AK74)</f>
        <v>0</v>
      </c>
      <c r="AM74" s="143">
        <f>IF(L74="",AK74*'Fraccion masica'!$AB$35,L74*AK74)</f>
        <v>0</v>
      </c>
      <c r="AN74" s="147">
        <f>IFERROR(AL74*Hoja1!$C$24/Hoja1!$C$25/Hoja1!$C$26*16.04/1000000,0)</f>
        <v>0</v>
      </c>
      <c r="AO74" s="148">
        <f>IFERROR(AM74*Hoja1!$C$24/Hoja1!$C$25/Hoja1!$C$26*44.01/1000000,0)</f>
        <v>0</v>
      </c>
    </row>
    <row r="75" spans="2:41" x14ac:dyDescent="0.75">
      <c r="B75" s="52"/>
      <c r="C75" s="52"/>
      <c r="D75" s="125"/>
      <c r="E75" s="125"/>
      <c r="F75" s="131"/>
      <c r="G75" s="92"/>
      <c r="H75" s="14"/>
      <c r="I75" s="14"/>
      <c r="J75" s="14"/>
      <c r="K75" s="93"/>
      <c r="L75" s="93"/>
      <c r="M75" s="122" t="str">
        <f t="shared" si="2"/>
        <v/>
      </c>
      <c r="N75" s="78">
        <f t="shared" si="3"/>
        <v>0</v>
      </c>
      <c r="O75" s="78">
        <f t="shared" si="3"/>
        <v>0</v>
      </c>
      <c r="P75" s="78">
        <f t="shared" si="4"/>
        <v>0</v>
      </c>
      <c r="Q75" s="78" t="str">
        <f t="shared" si="5"/>
        <v>Estimación</v>
      </c>
      <c r="R75" s="166">
        <f t="shared" si="6"/>
        <v>0</v>
      </c>
      <c r="S75" s="167">
        <f t="shared" si="7"/>
        <v>0</v>
      </c>
      <c r="T75" s="78">
        <f>R75+S75*Hoja1!$C$19</f>
        <v>0</v>
      </c>
      <c r="AD75" s="94">
        <f t="shared" si="0"/>
        <v>0</v>
      </c>
      <c r="AE75" s="94">
        <f t="shared" si="1"/>
        <v>0</v>
      </c>
      <c r="AF75" s="94">
        <f>IFERROR((I75*H75/J75)*(Hoja1!$C$25/Hoja1!$C$24)*C75,0)</f>
        <v>0</v>
      </c>
      <c r="AG75" s="94" t="str">
        <f t="shared" si="8"/>
        <v>Estimación</v>
      </c>
      <c r="AH75" s="94">
        <f t="shared" si="9"/>
        <v>0</v>
      </c>
      <c r="AI75" s="94">
        <f t="shared" si="10"/>
        <v>0</v>
      </c>
      <c r="AJ75" s="94">
        <f t="shared" si="11"/>
        <v>0</v>
      </c>
      <c r="AK75" s="143">
        <f t="shared" si="12"/>
        <v>0</v>
      </c>
      <c r="AL75" s="143">
        <f>IF(K75="",AK75*'Fraccion masica'!$AB$36,K75*AK75)</f>
        <v>0</v>
      </c>
      <c r="AM75" s="143">
        <f>IF(L75="",AK75*'Fraccion masica'!$AB$35,L75*AK75)</f>
        <v>0</v>
      </c>
      <c r="AN75" s="147">
        <f>IFERROR(AL75*Hoja1!$C$24/Hoja1!$C$25/Hoja1!$C$26*16.04/1000000,0)</f>
        <v>0</v>
      </c>
      <c r="AO75" s="148">
        <f>IFERROR(AM75*Hoja1!$C$24/Hoja1!$C$25/Hoja1!$C$26*44.01/1000000,0)</f>
        <v>0</v>
      </c>
    </row>
    <row r="76" spans="2:41" x14ac:dyDescent="0.75">
      <c r="B76" s="52"/>
      <c r="C76" s="52"/>
      <c r="D76" s="125"/>
      <c r="E76" s="125"/>
      <c r="F76" s="131"/>
      <c r="G76" s="92"/>
      <c r="H76" s="14"/>
      <c r="I76" s="14"/>
      <c r="J76" s="14"/>
      <c r="K76" s="93"/>
      <c r="L76" s="93"/>
      <c r="M76" s="122" t="str">
        <f t="shared" si="2"/>
        <v/>
      </c>
      <c r="N76" s="78">
        <f t="shared" si="3"/>
        <v>0</v>
      </c>
      <c r="O76" s="78">
        <f t="shared" si="3"/>
        <v>0</v>
      </c>
      <c r="P76" s="78">
        <f t="shared" si="4"/>
        <v>0</v>
      </c>
      <c r="Q76" s="78" t="str">
        <f t="shared" si="5"/>
        <v>Estimación</v>
      </c>
      <c r="R76" s="166">
        <f t="shared" si="6"/>
        <v>0</v>
      </c>
      <c r="S76" s="167">
        <f t="shared" si="7"/>
        <v>0</v>
      </c>
      <c r="T76" s="78">
        <f>R76+S76*Hoja1!$C$19</f>
        <v>0</v>
      </c>
      <c r="AD76" s="94">
        <f t="shared" si="0"/>
        <v>0</v>
      </c>
      <c r="AE76" s="94">
        <f t="shared" si="1"/>
        <v>0</v>
      </c>
      <c r="AF76" s="94">
        <f>IFERROR((I76*H76/J76)*(Hoja1!$C$25/Hoja1!$C$24)*C76,0)</f>
        <v>0</v>
      </c>
      <c r="AG76" s="94" t="str">
        <f t="shared" si="8"/>
        <v>Estimación</v>
      </c>
      <c r="AH76" s="94">
        <f t="shared" si="9"/>
        <v>0</v>
      </c>
      <c r="AI76" s="94">
        <f t="shared" si="10"/>
        <v>0</v>
      </c>
      <c r="AJ76" s="94">
        <f t="shared" si="11"/>
        <v>0</v>
      </c>
      <c r="AK76" s="143">
        <f t="shared" si="12"/>
        <v>0</v>
      </c>
      <c r="AL76" s="143">
        <f>IF(K76="",AK76*'Fraccion masica'!$AB$36,K76*AK76)</f>
        <v>0</v>
      </c>
      <c r="AM76" s="143">
        <f>IF(L76="",AK76*'Fraccion masica'!$AB$35,L76*AK76)</f>
        <v>0</v>
      </c>
      <c r="AN76" s="147">
        <f>IFERROR(AL76*Hoja1!$C$24/Hoja1!$C$25/Hoja1!$C$26*16.04/1000000,0)</f>
        <v>0</v>
      </c>
      <c r="AO76" s="148">
        <f>IFERROR(AM76*Hoja1!$C$24/Hoja1!$C$25/Hoja1!$C$26*44.01/1000000,0)</f>
        <v>0</v>
      </c>
    </row>
    <row r="77" spans="2:41" x14ac:dyDescent="0.75">
      <c r="B77" s="52"/>
      <c r="C77" s="52"/>
      <c r="D77" s="125"/>
      <c r="E77" s="125"/>
      <c r="F77" s="131"/>
      <c r="G77" s="92"/>
      <c r="H77" s="14"/>
      <c r="I77" s="14"/>
      <c r="J77" s="14"/>
      <c r="K77" s="93"/>
      <c r="L77" s="93"/>
      <c r="M77" s="122" t="str">
        <f t="shared" si="2"/>
        <v/>
      </c>
      <c r="N77" s="78">
        <f t="shared" si="3"/>
        <v>0</v>
      </c>
      <c r="O77" s="78">
        <f t="shared" si="3"/>
        <v>0</v>
      </c>
      <c r="P77" s="78">
        <f t="shared" si="4"/>
        <v>0</v>
      </c>
      <c r="Q77" s="78" t="str">
        <f t="shared" si="5"/>
        <v>Estimación</v>
      </c>
      <c r="R77" s="166">
        <f t="shared" si="6"/>
        <v>0</v>
      </c>
      <c r="S77" s="167">
        <f t="shared" si="7"/>
        <v>0</v>
      </c>
      <c r="T77" s="78">
        <f>R77+S77*Hoja1!$C$19</f>
        <v>0</v>
      </c>
      <c r="AD77" s="94">
        <f t="shared" si="0"/>
        <v>0</v>
      </c>
      <c r="AE77" s="94">
        <f t="shared" si="1"/>
        <v>0</v>
      </c>
      <c r="AF77" s="94">
        <f>IFERROR((I77*H77/J77)*(Hoja1!$C$25/Hoja1!$C$24)*C77,0)</f>
        <v>0</v>
      </c>
      <c r="AG77" s="94" t="str">
        <f t="shared" si="8"/>
        <v>Estimación</v>
      </c>
      <c r="AH77" s="94">
        <f t="shared" si="9"/>
        <v>0</v>
      </c>
      <c r="AI77" s="94">
        <f t="shared" si="10"/>
        <v>0</v>
      </c>
      <c r="AJ77" s="94">
        <f t="shared" si="11"/>
        <v>0</v>
      </c>
      <c r="AK77" s="143">
        <f t="shared" si="12"/>
        <v>0</v>
      </c>
      <c r="AL77" s="143">
        <f>IF(K77="",AK77*'Fraccion masica'!$AB$36,K77*AK77)</f>
        <v>0</v>
      </c>
      <c r="AM77" s="143">
        <f>IF(L77="",AK77*'Fraccion masica'!$AB$35,L77*AK77)</f>
        <v>0</v>
      </c>
      <c r="AN77" s="147">
        <f>IFERROR(AL77*Hoja1!$C$24/Hoja1!$C$25/Hoja1!$C$26*16.04/1000000,0)</f>
        <v>0</v>
      </c>
      <c r="AO77" s="148">
        <f>IFERROR(AM77*Hoja1!$C$24/Hoja1!$C$25/Hoja1!$C$26*44.01/1000000,0)</f>
        <v>0</v>
      </c>
    </row>
    <row r="78" spans="2:41" x14ac:dyDescent="0.75">
      <c r="B78" s="52"/>
      <c r="C78" s="52"/>
      <c r="D78" s="125"/>
      <c r="E78" s="125"/>
      <c r="F78" s="131"/>
      <c r="G78" s="92"/>
      <c r="H78" s="14"/>
      <c r="I78" s="14"/>
      <c r="J78" s="14"/>
      <c r="K78" s="93"/>
      <c r="L78" s="93"/>
      <c r="M78" s="122" t="str">
        <f t="shared" si="2"/>
        <v/>
      </c>
      <c r="N78" s="78">
        <f t="shared" si="3"/>
        <v>0</v>
      </c>
      <c r="O78" s="78">
        <f t="shared" si="3"/>
        <v>0</v>
      </c>
      <c r="P78" s="78">
        <f t="shared" si="4"/>
        <v>0</v>
      </c>
      <c r="Q78" s="78" t="str">
        <f t="shared" si="5"/>
        <v>Estimación</v>
      </c>
      <c r="R78" s="166">
        <f t="shared" si="6"/>
        <v>0</v>
      </c>
      <c r="S78" s="167">
        <f t="shared" si="7"/>
        <v>0</v>
      </c>
      <c r="T78" s="78">
        <f>R78+S78*Hoja1!$C$19</f>
        <v>0</v>
      </c>
      <c r="AD78" s="94">
        <f t="shared" si="0"/>
        <v>0</v>
      </c>
      <c r="AE78" s="94">
        <f t="shared" si="1"/>
        <v>0</v>
      </c>
      <c r="AF78" s="94">
        <f>IFERROR((I78*H78/J78)*(Hoja1!$C$25/Hoja1!$C$24)*C78,0)</f>
        <v>0</v>
      </c>
      <c r="AG78" s="94" t="str">
        <f t="shared" si="8"/>
        <v>Estimación</v>
      </c>
      <c r="AH78" s="94">
        <f t="shared" si="9"/>
        <v>0</v>
      </c>
      <c r="AI78" s="94">
        <f t="shared" si="10"/>
        <v>0</v>
      </c>
      <c r="AJ78" s="94">
        <f t="shared" si="11"/>
        <v>0</v>
      </c>
      <c r="AK78" s="143">
        <f t="shared" si="12"/>
        <v>0</v>
      </c>
      <c r="AL78" s="143">
        <f>IF(K78="",AK78*'Fraccion masica'!$AB$36,K78*AK78)</f>
        <v>0</v>
      </c>
      <c r="AM78" s="143">
        <f>IF(L78="",AK78*'Fraccion masica'!$AB$35,L78*AK78)</f>
        <v>0</v>
      </c>
      <c r="AN78" s="147">
        <f>IFERROR(AL78*Hoja1!$C$24/Hoja1!$C$25/Hoja1!$C$26*16.04/1000000,0)</f>
        <v>0</v>
      </c>
      <c r="AO78" s="148">
        <f>IFERROR(AM78*Hoja1!$C$24/Hoja1!$C$25/Hoja1!$C$26*44.01/1000000,0)</f>
        <v>0</v>
      </c>
    </row>
    <row r="79" spans="2:41" x14ac:dyDescent="0.75">
      <c r="B79" s="52"/>
      <c r="C79" s="52"/>
      <c r="D79" s="125"/>
      <c r="E79" s="125"/>
      <c r="F79" s="131"/>
      <c r="G79" s="92"/>
      <c r="H79" s="14"/>
      <c r="I79" s="14"/>
      <c r="J79" s="14"/>
      <c r="K79" s="93"/>
      <c r="L79" s="93"/>
      <c r="M79" s="122" t="str">
        <f t="shared" si="2"/>
        <v/>
      </c>
      <c r="N79" s="78">
        <f t="shared" si="3"/>
        <v>0</v>
      </c>
      <c r="O79" s="78">
        <f t="shared" si="3"/>
        <v>0</v>
      </c>
      <c r="P79" s="78">
        <f t="shared" si="4"/>
        <v>0</v>
      </c>
      <c r="Q79" s="78" t="str">
        <f t="shared" si="5"/>
        <v>Estimación</v>
      </c>
      <c r="R79" s="166">
        <f t="shared" si="6"/>
        <v>0</v>
      </c>
      <c r="S79" s="167">
        <f t="shared" si="7"/>
        <v>0</v>
      </c>
      <c r="T79" s="78">
        <f>R79+S79*Hoja1!$C$19</f>
        <v>0</v>
      </c>
      <c r="AD79" s="94">
        <f t="shared" si="0"/>
        <v>0</v>
      </c>
      <c r="AE79" s="94">
        <f t="shared" si="1"/>
        <v>0</v>
      </c>
      <c r="AF79" s="94">
        <f>IFERROR((I79*H79/J79)*(Hoja1!$C$25/Hoja1!$C$24)*C79,0)</f>
        <v>0</v>
      </c>
      <c r="AG79" s="94" t="str">
        <f t="shared" si="8"/>
        <v>Estimación</v>
      </c>
      <c r="AH79" s="94">
        <f t="shared" si="9"/>
        <v>0</v>
      </c>
      <c r="AI79" s="94">
        <f t="shared" si="10"/>
        <v>0</v>
      </c>
      <c r="AJ79" s="94">
        <f t="shared" si="11"/>
        <v>0</v>
      </c>
      <c r="AK79" s="143">
        <f t="shared" si="12"/>
        <v>0</v>
      </c>
      <c r="AL79" s="143">
        <f>IF(K79="",AK79*'Fraccion masica'!$AB$36,K79*AK79)</f>
        <v>0</v>
      </c>
      <c r="AM79" s="143">
        <f>IF(L79="",AK79*'Fraccion masica'!$AB$35,L79*AK79)</f>
        <v>0</v>
      </c>
      <c r="AN79" s="147">
        <f>IFERROR(AL79*Hoja1!$C$24/Hoja1!$C$25/Hoja1!$C$26*16.04/1000000,0)</f>
        <v>0</v>
      </c>
      <c r="AO79" s="148">
        <f>IFERROR(AM79*Hoja1!$C$24/Hoja1!$C$25/Hoja1!$C$26*44.01/1000000,0)</f>
        <v>0</v>
      </c>
    </row>
    <row r="80" spans="2:41" x14ac:dyDescent="0.75">
      <c r="B80" s="52"/>
      <c r="C80" s="52"/>
      <c r="D80" s="125"/>
      <c r="E80" s="125"/>
      <c r="F80" s="131"/>
      <c r="G80" s="92"/>
      <c r="H80" s="14"/>
      <c r="I80" s="14"/>
      <c r="J80" s="14"/>
      <c r="K80" s="93"/>
      <c r="L80" s="93"/>
      <c r="M80" s="122" t="str">
        <f t="shared" si="2"/>
        <v/>
      </c>
      <c r="N80" s="78">
        <f t="shared" si="3"/>
        <v>0</v>
      </c>
      <c r="O80" s="78">
        <f t="shared" si="3"/>
        <v>0</v>
      </c>
      <c r="P80" s="78">
        <f t="shared" si="4"/>
        <v>0</v>
      </c>
      <c r="Q80" s="78" t="str">
        <f t="shared" si="5"/>
        <v>Estimación</v>
      </c>
      <c r="R80" s="166">
        <f t="shared" si="6"/>
        <v>0</v>
      </c>
      <c r="S80" s="167">
        <f t="shared" si="7"/>
        <v>0</v>
      </c>
      <c r="T80" s="78">
        <f>R80+S80*Hoja1!$C$19</f>
        <v>0</v>
      </c>
      <c r="AD80" s="94">
        <f t="shared" si="0"/>
        <v>0</v>
      </c>
      <c r="AE80" s="94">
        <f t="shared" si="1"/>
        <v>0</v>
      </c>
      <c r="AF80" s="94">
        <f>IFERROR((I80*H80/J80)*(Hoja1!$C$25/Hoja1!$C$24)*C80,0)</f>
        <v>0</v>
      </c>
      <c r="AG80" s="94" t="str">
        <f t="shared" si="8"/>
        <v>Estimación</v>
      </c>
      <c r="AH80" s="94">
        <f t="shared" si="9"/>
        <v>0</v>
      </c>
      <c r="AI80" s="94">
        <f t="shared" si="10"/>
        <v>0</v>
      </c>
      <c r="AJ80" s="94">
        <f t="shared" si="11"/>
        <v>0</v>
      </c>
      <c r="AK80" s="143">
        <f t="shared" si="12"/>
        <v>0</v>
      </c>
      <c r="AL80" s="143">
        <f>IF(K80="",AK80*'Fraccion masica'!$AB$36,K80*AK80)</f>
        <v>0</v>
      </c>
      <c r="AM80" s="143">
        <f>IF(L80="",AK80*'Fraccion masica'!$AB$35,L80*AK80)</f>
        <v>0</v>
      </c>
      <c r="AN80" s="147">
        <f>IFERROR(AL80*Hoja1!$C$24/Hoja1!$C$25/Hoja1!$C$26*16.04/1000000,0)</f>
        <v>0</v>
      </c>
      <c r="AO80" s="148">
        <f>IFERROR(AM80*Hoja1!$C$24/Hoja1!$C$25/Hoja1!$C$26*44.01/1000000,0)</f>
        <v>0</v>
      </c>
    </row>
    <row r="81" spans="2:41" x14ac:dyDescent="0.75">
      <c r="B81" s="52"/>
      <c r="C81" s="52"/>
      <c r="D81" s="125"/>
      <c r="E81" s="125"/>
      <c r="F81" s="131"/>
      <c r="G81" s="92"/>
      <c r="H81" s="14"/>
      <c r="I81" s="14"/>
      <c r="J81" s="14"/>
      <c r="K81" s="93"/>
      <c r="L81" s="93"/>
      <c r="M81" s="122" t="str">
        <f t="shared" si="2"/>
        <v/>
      </c>
      <c r="N81" s="78">
        <f t="shared" si="3"/>
        <v>0</v>
      </c>
      <c r="O81" s="78">
        <f t="shared" si="3"/>
        <v>0</v>
      </c>
      <c r="P81" s="78">
        <f t="shared" si="4"/>
        <v>0</v>
      </c>
      <c r="Q81" s="78" t="str">
        <f t="shared" si="5"/>
        <v>Estimación</v>
      </c>
      <c r="R81" s="166">
        <f t="shared" si="6"/>
        <v>0</v>
      </c>
      <c r="S81" s="167">
        <f t="shared" si="7"/>
        <v>0</v>
      </c>
      <c r="T81" s="78">
        <f>R81+S81*Hoja1!$C$19</f>
        <v>0</v>
      </c>
      <c r="AD81" s="94">
        <f t="shared" si="0"/>
        <v>0</v>
      </c>
      <c r="AE81" s="94">
        <f t="shared" si="1"/>
        <v>0</v>
      </c>
      <c r="AF81" s="94">
        <f>IFERROR((I81*H81/J81)*(Hoja1!$C$25/Hoja1!$C$24)*C81,0)</f>
        <v>0</v>
      </c>
      <c r="AG81" s="94" t="str">
        <f t="shared" si="8"/>
        <v>Estimación</v>
      </c>
      <c r="AH81" s="94">
        <f t="shared" si="9"/>
        <v>0</v>
      </c>
      <c r="AI81" s="94">
        <f t="shared" si="10"/>
        <v>0</v>
      </c>
      <c r="AJ81" s="94">
        <f t="shared" si="11"/>
        <v>0</v>
      </c>
      <c r="AK81" s="143">
        <f t="shared" si="12"/>
        <v>0</v>
      </c>
      <c r="AL81" s="143">
        <f>IF(K81="",AK81*'Fraccion masica'!$AB$36,K81*AK81)</f>
        <v>0</v>
      </c>
      <c r="AM81" s="143">
        <f>IF(L81="",AK81*'Fraccion masica'!$AB$35,L81*AK81)</f>
        <v>0</v>
      </c>
      <c r="AN81" s="147">
        <f>IFERROR(AL81*Hoja1!$C$24/Hoja1!$C$25/Hoja1!$C$26*16.04/1000000,0)</f>
        <v>0</v>
      </c>
      <c r="AO81" s="148">
        <f>IFERROR(AM81*Hoja1!$C$24/Hoja1!$C$25/Hoja1!$C$26*44.01/1000000,0)</f>
        <v>0</v>
      </c>
    </row>
    <row r="82" spans="2:41" x14ac:dyDescent="0.75">
      <c r="B82" s="52"/>
      <c r="C82" s="52"/>
      <c r="D82" s="125"/>
      <c r="E82" s="125"/>
      <c r="F82" s="131"/>
      <c r="G82" s="92"/>
      <c r="H82" s="14"/>
      <c r="I82" s="14"/>
      <c r="J82" s="14"/>
      <c r="K82" s="93"/>
      <c r="L82" s="93"/>
      <c r="M82" s="122" t="str">
        <f t="shared" si="2"/>
        <v/>
      </c>
      <c r="N82" s="78">
        <f t="shared" si="3"/>
        <v>0</v>
      </c>
      <c r="O82" s="78">
        <f t="shared" si="3"/>
        <v>0</v>
      </c>
      <c r="P82" s="78">
        <f t="shared" si="4"/>
        <v>0</v>
      </c>
      <c r="Q82" s="78" t="str">
        <f t="shared" si="5"/>
        <v>Estimación</v>
      </c>
      <c r="R82" s="166">
        <f t="shared" si="6"/>
        <v>0</v>
      </c>
      <c r="S82" s="167">
        <f t="shared" si="7"/>
        <v>0</v>
      </c>
      <c r="T82" s="78">
        <f>R82+S82*Hoja1!$C$19</f>
        <v>0</v>
      </c>
      <c r="AD82" s="94">
        <f t="shared" si="0"/>
        <v>0</v>
      </c>
      <c r="AE82" s="94">
        <f t="shared" si="1"/>
        <v>0</v>
      </c>
      <c r="AF82" s="94">
        <f>IFERROR((I82*H82/J82)*(Hoja1!$C$25/Hoja1!$C$24)*C82,0)</f>
        <v>0</v>
      </c>
      <c r="AG82" s="94" t="str">
        <f t="shared" si="8"/>
        <v>Estimación</v>
      </c>
      <c r="AH82" s="94">
        <f t="shared" si="9"/>
        <v>0</v>
      </c>
      <c r="AI82" s="94">
        <f t="shared" si="10"/>
        <v>0</v>
      </c>
      <c r="AJ82" s="94">
        <f t="shared" si="11"/>
        <v>0</v>
      </c>
      <c r="AK82" s="143">
        <f t="shared" si="12"/>
        <v>0</v>
      </c>
      <c r="AL82" s="143">
        <f>IF(K82="",AK82*'Fraccion masica'!$AB$36,K82*AK82)</f>
        <v>0</v>
      </c>
      <c r="AM82" s="143">
        <f>IF(L82="",AK82*'Fraccion masica'!$AB$35,L82*AK82)</f>
        <v>0</v>
      </c>
      <c r="AN82" s="147">
        <f>IFERROR(AL82*Hoja1!$C$24/Hoja1!$C$25/Hoja1!$C$26*16.04/1000000,0)</f>
        <v>0</v>
      </c>
      <c r="AO82" s="148">
        <f>IFERROR(AM82*Hoja1!$C$24/Hoja1!$C$25/Hoja1!$C$26*44.01/1000000,0)</f>
        <v>0</v>
      </c>
    </row>
    <row r="83" spans="2:41" x14ac:dyDescent="0.75">
      <c r="B83" s="52"/>
      <c r="C83" s="52"/>
      <c r="D83" s="125"/>
      <c r="E83" s="125"/>
      <c r="F83" s="131"/>
      <c r="G83" s="92"/>
      <c r="H83" s="14"/>
      <c r="I83" s="14"/>
      <c r="J83" s="14"/>
      <c r="K83" s="93"/>
      <c r="L83" s="93"/>
      <c r="M83" s="122" t="str">
        <f t="shared" si="2"/>
        <v/>
      </c>
      <c r="N83" s="78">
        <f t="shared" si="3"/>
        <v>0</v>
      </c>
      <c r="O83" s="78">
        <f t="shared" si="3"/>
        <v>0</v>
      </c>
      <c r="P83" s="78">
        <f t="shared" si="4"/>
        <v>0</v>
      </c>
      <c r="Q83" s="78" t="str">
        <f t="shared" si="5"/>
        <v>Estimación</v>
      </c>
      <c r="R83" s="166">
        <f t="shared" si="6"/>
        <v>0</v>
      </c>
      <c r="S83" s="167">
        <f t="shared" si="7"/>
        <v>0</v>
      </c>
      <c r="T83" s="78">
        <f>R83+S83*Hoja1!$C$19</f>
        <v>0</v>
      </c>
      <c r="AD83" s="94">
        <f t="shared" si="0"/>
        <v>0</v>
      </c>
      <c r="AE83" s="94">
        <f t="shared" si="1"/>
        <v>0</v>
      </c>
      <c r="AF83" s="94">
        <f>IFERROR((I83*H83/J83)*(Hoja1!$C$25/Hoja1!$C$24)*C83,0)</f>
        <v>0</v>
      </c>
      <c r="AG83" s="94" t="str">
        <f t="shared" si="8"/>
        <v>Estimación</v>
      </c>
      <c r="AH83" s="94">
        <f t="shared" si="9"/>
        <v>0</v>
      </c>
      <c r="AI83" s="94">
        <f t="shared" si="10"/>
        <v>0</v>
      </c>
      <c r="AJ83" s="94">
        <f t="shared" si="11"/>
        <v>0</v>
      </c>
      <c r="AK83" s="143">
        <f t="shared" si="12"/>
        <v>0</v>
      </c>
      <c r="AL83" s="143">
        <f>IF(K83="",AK83*'Fraccion masica'!$AB$36,K83*AK83)</f>
        <v>0</v>
      </c>
      <c r="AM83" s="143">
        <f>IF(L83="",AK83*'Fraccion masica'!$AB$35,L83*AK83)</f>
        <v>0</v>
      </c>
      <c r="AN83" s="147">
        <f>IFERROR(AL83*Hoja1!$C$24/Hoja1!$C$25/Hoja1!$C$26*16.04/1000000,0)</f>
        <v>0</v>
      </c>
      <c r="AO83" s="148">
        <f>IFERROR(AM83*Hoja1!$C$24/Hoja1!$C$25/Hoja1!$C$26*44.01/1000000,0)</f>
        <v>0</v>
      </c>
    </row>
    <row r="84" spans="2:41" x14ac:dyDescent="0.75">
      <c r="B84" s="52"/>
      <c r="C84" s="52"/>
      <c r="D84" s="125"/>
      <c r="E84" s="125"/>
      <c r="F84" s="131"/>
      <c r="G84" s="92"/>
      <c r="H84" s="14"/>
      <c r="I84" s="14"/>
      <c r="J84" s="14"/>
      <c r="K84" s="93"/>
      <c r="L84" s="93"/>
      <c r="M84" s="122" t="str">
        <f t="shared" si="2"/>
        <v/>
      </c>
      <c r="N84" s="78">
        <f t="shared" si="3"/>
        <v>0</v>
      </c>
      <c r="O84" s="78">
        <f t="shared" si="3"/>
        <v>0</v>
      </c>
      <c r="P84" s="78">
        <f t="shared" si="4"/>
        <v>0</v>
      </c>
      <c r="Q84" s="78" t="str">
        <f t="shared" si="5"/>
        <v>Estimación</v>
      </c>
      <c r="R84" s="166">
        <f t="shared" si="6"/>
        <v>0</v>
      </c>
      <c r="S84" s="167">
        <f t="shared" si="7"/>
        <v>0</v>
      </c>
      <c r="T84" s="78">
        <f>R84+S84*Hoja1!$C$19</f>
        <v>0</v>
      </c>
      <c r="AD84" s="94">
        <f t="shared" si="0"/>
        <v>0</v>
      </c>
      <c r="AE84" s="94">
        <f t="shared" si="1"/>
        <v>0</v>
      </c>
      <c r="AF84" s="94">
        <f>IFERROR((I84*H84/J84)*(Hoja1!$C$25/Hoja1!$C$24)*C84,0)</f>
        <v>0</v>
      </c>
      <c r="AG84" s="94" t="str">
        <f t="shared" si="8"/>
        <v>Estimación</v>
      </c>
      <c r="AH84" s="94">
        <f t="shared" si="9"/>
        <v>0</v>
      </c>
      <c r="AI84" s="94">
        <f t="shared" si="10"/>
        <v>0</v>
      </c>
      <c r="AJ84" s="94">
        <f t="shared" si="11"/>
        <v>0</v>
      </c>
      <c r="AK84" s="143">
        <f t="shared" si="12"/>
        <v>0</v>
      </c>
      <c r="AL84" s="143">
        <f>IF(K84="",AK84*'Fraccion masica'!$AB$36,K84*AK84)</f>
        <v>0</v>
      </c>
      <c r="AM84" s="143">
        <f>IF(L84="",AK84*'Fraccion masica'!$AB$35,L84*AK84)</f>
        <v>0</v>
      </c>
      <c r="AN84" s="147">
        <f>IFERROR(AL84*Hoja1!$C$24/Hoja1!$C$25/Hoja1!$C$26*16.04/1000000,0)</f>
        <v>0</v>
      </c>
      <c r="AO84" s="148">
        <f>IFERROR(AM84*Hoja1!$C$24/Hoja1!$C$25/Hoja1!$C$26*44.01/1000000,0)</f>
        <v>0</v>
      </c>
    </row>
    <row r="85" spans="2:41" x14ac:dyDescent="0.75">
      <c r="B85" s="52"/>
      <c r="C85" s="52"/>
      <c r="D85" s="125"/>
      <c r="E85" s="125"/>
      <c r="F85" s="131"/>
      <c r="G85" s="92"/>
      <c r="H85" s="14"/>
      <c r="I85" s="14"/>
      <c r="J85" s="14"/>
      <c r="K85" s="93"/>
      <c r="L85" s="93"/>
      <c r="M85" s="122" t="str">
        <f t="shared" si="2"/>
        <v/>
      </c>
      <c r="N85" s="78">
        <f t="shared" si="3"/>
        <v>0</v>
      </c>
      <c r="O85" s="78">
        <f t="shared" si="3"/>
        <v>0</v>
      </c>
      <c r="P85" s="78">
        <f t="shared" si="4"/>
        <v>0</v>
      </c>
      <c r="Q85" s="78" t="str">
        <f t="shared" si="5"/>
        <v>Estimación</v>
      </c>
      <c r="R85" s="166">
        <f t="shared" si="6"/>
        <v>0</v>
      </c>
      <c r="S85" s="167">
        <f t="shared" si="7"/>
        <v>0</v>
      </c>
      <c r="T85" s="78">
        <f>R85+S85*Hoja1!$C$19</f>
        <v>0</v>
      </c>
      <c r="AD85" s="94">
        <f t="shared" si="0"/>
        <v>0</v>
      </c>
      <c r="AE85" s="94">
        <f t="shared" si="1"/>
        <v>0</v>
      </c>
      <c r="AF85" s="94">
        <f>IFERROR((I85*H85/J85)*(Hoja1!$C$25/Hoja1!$C$24)*C85,0)</f>
        <v>0</v>
      </c>
      <c r="AG85" s="94" t="str">
        <f t="shared" si="8"/>
        <v>Estimación</v>
      </c>
      <c r="AH85" s="94">
        <f t="shared" si="9"/>
        <v>0</v>
      </c>
      <c r="AI85" s="94">
        <f t="shared" si="10"/>
        <v>0</v>
      </c>
      <c r="AJ85" s="94">
        <f t="shared" si="11"/>
        <v>0</v>
      </c>
      <c r="AK85" s="143">
        <f t="shared" si="12"/>
        <v>0</v>
      </c>
      <c r="AL85" s="143">
        <f>IF(K85="",AK85*'Fraccion masica'!$AB$36,K85*AK85)</f>
        <v>0</v>
      </c>
      <c r="AM85" s="143">
        <f>IF(L85="",AK85*'Fraccion masica'!$AB$35,L85*AK85)</f>
        <v>0</v>
      </c>
      <c r="AN85" s="147">
        <f>IFERROR(AL85*Hoja1!$C$24/Hoja1!$C$25/Hoja1!$C$26*16.04/1000000,0)</f>
        <v>0</v>
      </c>
      <c r="AO85" s="148">
        <f>IFERROR(AM85*Hoja1!$C$24/Hoja1!$C$25/Hoja1!$C$26*44.01/1000000,0)</f>
        <v>0</v>
      </c>
    </row>
    <row r="86" spans="2:41" x14ac:dyDescent="0.75">
      <c r="B86" s="52"/>
      <c r="C86" s="52"/>
      <c r="D86" s="125"/>
      <c r="E86" s="125"/>
      <c r="F86" s="131"/>
      <c r="G86" s="92"/>
      <c r="H86" s="14"/>
      <c r="I86" s="14"/>
      <c r="J86" s="14"/>
      <c r="K86" s="93"/>
      <c r="L86" s="93"/>
      <c r="M86" s="122" t="str">
        <f t="shared" si="2"/>
        <v/>
      </c>
      <c r="N86" s="78">
        <f t="shared" si="3"/>
        <v>0</v>
      </c>
      <c r="O86" s="78">
        <f t="shared" si="3"/>
        <v>0</v>
      </c>
      <c r="P86" s="78">
        <f t="shared" si="4"/>
        <v>0</v>
      </c>
      <c r="Q86" s="78" t="str">
        <f t="shared" si="5"/>
        <v>Estimación</v>
      </c>
      <c r="R86" s="166">
        <f t="shared" si="6"/>
        <v>0</v>
      </c>
      <c r="S86" s="167">
        <f t="shared" si="7"/>
        <v>0</v>
      </c>
      <c r="T86" s="78">
        <f>R86+S86*Hoja1!$C$19</f>
        <v>0</v>
      </c>
      <c r="AD86" s="94">
        <f t="shared" si="0"/>
        <v>0</v>
      </c>
      <c r="AE86" s="94">
        <f t="shared" si="1"/>
        <v>0</v>
      </c>
      <c r="AF86" s="94">
        <f>IFERROR((I86*H86/J86)*(Hoja1!$C$25/Hoja1!$C$24)*C86,0)</f>
        <v>0</v>
      </c>
      <c r="AG86" s="94" t="str">
        <f t="shared" si="8"/>
        <v>Estimación</v>
      </c>
      <c r="AH86" s="94">
        <f t="shared" si="9"/>
        <v>0</v>
      </c>
      <c r="AI86" s="94">
        <f t="shared" si="10"/>
        <v>0</v>
      </c>
      <c r="AJ86" s="94">
        <f t="shared" si="11"/>
        <v>0</v>
      </c>
      <c r="AK86" s="143">
        <f t="shared" si="12"/>
        <v>0</v>
      </c>
      <c r="AL86" s="143">
        <f>IF(K86="",AK86*'Fraccion masica'!$AB$36,K86*AK86)</f>
        <v>0</v>
      </c>
      <c r="AM86" s="143">
        <f>IF(L86="",AK86*'Fraccion masica'!$AB$35,L86*AK86)</f>
        <v>0</v>
      </c>
      <c r="AN86" s="147">
        <f>IFERROR(AL86*Hoja1!$C$24/Hoja1!$C$25/Hoja1!$C$26*16.04/1000000,0)</f>
        <v>0</v>
      </c>
      <c r="AO86" s="148">
        <f>IFERROR(AM86*Hoja1!$C$24/Hoja1!$C$25/Hoja1!$C$26*44.01/1000000,0)</f>
        <v>0</v>
      </c>
    </row>
    <row r="87" spans="2:41" x14ac:dyDescent="0.75">
      <c r="B87" s="52"/>
      <c r="C87" s="52"/>
      <c r="D87" s="125"/>
      <c r="E87" s="125"/>
      <c r="F87" s="131"/>
      <c r="G87" s="92"/>
      <c r="H87" s="14"/>
      <c r="I87" s="14"/>
      <c r="J87" s="14"/>
      <c r="K87" s="93"/>
      <c r="L87" s="93"/>
      <c r="M87" s="122" t="str">
        <f t="shared" si="2"/>
        <v/>
      </c>
      <c r="N87" s="78">
        <f t="shared" si="3"/>
        <v>0</v>
      </c>
      <c r="O87" s="78">
        <f t="shared" si="3"/>
        <v>0</v>
      </c>
      <c r="P87" s="78">
        <f t="shared" si="4"/>
        <v>0</v>
      </c>
      <c r="Q87" s="78" t="str">
        <f t="shared" si="5"/>
        <v>Estimación</v>
      </c>
      <c r="R87" s="166">
        <f t="shared" si="6"/>
        <v>0</v>
      </c>
      <c r="S87" s="167">
        <f t="shared" si="7"/>
        <v>0</v>
      </c>
      <c r="T87" s="78">
        <f>R87+S87*Hoja1!$C$19</f>
        <v>0</v>
      </c>
      <c r="AD87" s="94">
        <f t="shared" si="0"/>
        <v>0</v>
      </c>
      <c r="AE87" s="94">
        <f t="shared" si="1"/>
        <v>0</v>
      </c>
      <c r="AF87" s="94">
        <f>IFERROR((I87*H87/J87)*(Hoja1!$C$25/Hoja1!$C$24)*C87,0)</f>
        <v>0</v>
      </c>
      <c r="AG87" s="94" t="str">
        <f t="shared" si="8"/>
        <v>Estimación</v>
      </c>
      <c r="AH87" s="94">
        <f t="shared" si="9"/>
        <v>0</v>
      </c>
      <c r="AI87" s="94">
        <f t="shared" si="10"/>
        <v>0</v>
      </c>
      <c r="AJ87" s="94">
        <f t="shared" si="11"/>
        <v>0</v>
      </c>
      <c r="AK87" s="143">
        <f t="shared" si="12"/>
        <v>0</v>
      </c>
      <c r="AL87" s="143">
        <f>IF(K87="",AK87*'Fraccion masica'!$AB$36,K87*AK87)</f>
        <v>0</v>
      </c>
      <c r="AM87" s="143">
        <f>IF(L87="",AK87*'Fraccion masica'!$AB$35,L87*AK87)</f>
        <v>0</v>
      </c>
      <c r="AN87" s="147">
        <f>IFERROR(AL87*Hoja1!$C$24/Hoja1!$C$25/Hoja1!$C$26*16.04/1000000,0)</f>
        <v>0</v>
      </c>
      <c r="AO87" s="148">
        <f>IFERROR(AM87*Hoja1!$C$24/Hoja1!$C$25/Hoja1!$C$26*44.01/1000000,0)</f>
        <v>0</v>
      </c>
    </row>
    <row r="88" spans="2:41" x14ac:dyDescent="0.75">
      <c r="B88" s="52"/>
      <c r="C88" s="52"/>
      <c r="D88" s="125"/>
      <c r="E88" s="125"/>
      <c r="F88" s="131"/>
      <c r="G88" s="92"/>
      <c r="H88" s="14"/>
      <c r="I88" s="14"/>
      <c r="J88" s="14"/>
      <c r="K88" s="93"/>
      <c r="L88" s="93"/>
      <c r="M88" s="122" t="str">
        <f t="shared" si="2"/>
        <v/>
      </c>
      <c r="N88" s="78">
        <f t="shared" si="3"/>
        <v>0</v>
      </c>
      <c r="O88" s="78">
        <f t="shared" si="3"/>
        <v>0</v>
      </c>
      <c r="P88" s="78">
        <f t="shared" si="4"/>
        <v>0</v>
      </c>
      <c r="Q88" s="78" t="str">
        <f t="shared" si="5"/>
        <v>Estimación</v>
      </c>
      <c r="R88" s="166">
        <f t="shared" si="6"/>
        <v>0</v>
      </c>
      <c r="S88" s="167">
        <f t="shared" si="7"/>
        <v>0</v>
      </c>
      <c r="T88" s="78">
        <f>R88+S88*Hoja1!$C$19</f>
        <v>0</v>
      </c>
      <c r="AD88" s="94">
        <f t="shared" si="0"/>
        <v>0</v>
      </c>
      <c r="AE88" s="94">
        <f t="shared" si="1"/>
        <v>0</v>
      </c>
      <c r="AF88" s="94">
        <f>IFERROR((I88*H88/J88)*(Hoja1!$C$25/Hoja1!$C$24)*C88,0)</f>
        <v>0</v>
      </c>
      <c r="AG88" s="94" t="str">
        <f t="shared" si="8"/>
        <v>Estimación</v>
      </c>
      <c r="AH88" s="94">
        <f t="shared" si="9"/>
        <v>0</v>
      </c>
      <c r="AI88" s="94">
        <f t="shared" si="10"/>
        <v>0</v>
      </c>
      <c r="AJ88" s="94">
        <f t="shared" si="11"/>
        <v>0</v>
      </c>
      <c r="AK88" s="143">
        <f t="shared" si="12"/>
        <v>0</v>
      </c>
      <c r="AL88" s="143">
        <f>IF(K88="",AK88*'Fraccion masica'!$AB$36,K88*AK88)</f>
        <v>0</v>
      </c>
      <c r="AM88" s="143">
        <f>IF(L88="",AK88*'Fraccion masica'!$AB$35,L88*AK88)</f>
        <v>0</v>
      </c>
      <c r="AN88" s="147">
        <f>IFERROR(AL88*Hoja1!$C$24/Hoja1!$C$25/Hoja1!$C$26*16.04/1000000,0)</f>
        <v>0</v>
      </c>
      <c r="AO88" s="148">
        <f>IFERROR(AM88*Hoja1!$C$24/Hoja1!$C$25/Hoja1!$C$26*44.01/1000000,0)</f>
        <v>0</v>
      </c>
    </row>
    <row r="89" spans="2:41" x14ac:dyDescent="0.75">
      <c r="B89" s="52"/>
      <c r="C89" s="52"/>
      <c r="D89" s="125"/>
      <c r="E89" s="125"/>
      <c r="F89" s="131"/>
      <c r="G89" s="92"/>
      <c r="H89" s="14"/>
      <c r="I89" s="14"/>
      <c r="J89" s="14"/>
      <c r="K89" s="93"/>
      <c r="L89" s="93"/>
      <c r="M89" s="122" t="str">
        <f t="shared" si="2"/>
        <v/>
      </c>
      <c r="N89" s="78">
        <f t="shared" si="3"/>
        <v>0</v>
      </c>
      <c r="O89" s="78">
        <f t="shared" si="3"/>
        <v>0</v>
      </c>
      <c r="P89" s="78">
        <f t="shared" si="4"/>
        <v>0</v>
      </c>
      <c r="Q89" s="78" t="str">
        <f t="shared" si="5"/>
        <v>Estimación</v>
      </c>
      <c r="R89" s="166">
        <f t="shared" si="6"/>
        <v>0</v>
      </c>
      <c r="S89" s="167">
        <f t="shared" si="7"/>
        <v>0</v>
      </c>
      <c r="T89" s="78">
        <f>R89+S89*Hoja1!$C$19</f>
        <v>0</v>
      </c>
      <c r="AD89" s="94">
        <f t="shared" si="0"/>
        <v>0</v>
      </c>
      <c r="AE89" s="94">
        <f t="shared" si="1"/>
        <v>0</v>
      </c>
      <c r="AF89" s="94">
        <f>IFERROR((I89*H89/J89)*(Hoja1!$C$25/Hoja1!$C$24)*C89,0)</f>
        <v>0</v>
      </c>
      <c r="AG89" s="94" t="str">
        <f t="shared" si="8"/>
        <v>Estimación</v>
      </c>
      <c r="AH89" s="94">
        <f t="shared" si="9"/>
        <v>0</v>
      </c>
      <c r="AI89" s="94">
        <f t="shared" si="10"/>
        <v>0</v>
      </c>
      <c r="AJ89" s="94">
        <f t="shared" si="11"/>
        <v>0</v>
      </c>
      <c r="AK89" s="143">
        <f t="shared" si="12"/>
        <v>0</v>
      </c>
      <c r="AL89" s="143">
        <f>IF(K89="",AK89*'Fraccion masica'!$AB$36,K89*AK89)</f>
        <v>0</v>
      </c>
      <c r="AM89" s="143">
        <f>IF(L89="",AK89*'Fraccion masica'!$AB$35,L89*AK89)</f>
        <v>0</v>
      </c>
      <c r="AN89" s="147">
        <f>IFERROR(AL89*Hoja1!$C$24/Hoja1!$C$25/Hoja1!$C$26*16.04/1000000,0)</f>
        <v>0</v>
      </c>
      <c r="AO89" s="148">
        <f>IFERROR(AM89*Hoja1!$C$24/Hoja1!$C$25/Hoja1!$C$26*44.01/1000000,0)</f>
        <v>0</v>
      </c>
    </row>
    <row r="90" spans="2:41" x14ac:dyDescent="0.75">
      <c r="B90" s="52"/>
      <c r="C90" s="52"/>
      <c r="D90" s="125"/>
      <c r="E90" s="125"/>
      <c r="F90" s="131"/>
      <c r="G90" s="92"/>
      <c r="H90" s="14"/>
      <c r="I90" s="14"/>
      <c r="J90" s="14"/>
      <c r="K90" s="93"/>
      <c r="L90" s="93"/>
      <c r="M90" s="122" t="str">
        <f t="shared" si="2"/>
        <v/>
      </c>
      <c r="N90" s="78">
        <f t="shared" si="3"/>
        <v>0</v>
      </c>
      <c r="O90" s="78">
        <f t="shared" si="3"/>
        <v>0</v>
      </c>
      <c r="P90" s="78">
        <f t="shared" si="4"/>
        <v>0</v>
      </c>
      <c r="Q90" s="78" t="str">
        <f t="shared" si="5"/>
        <v>Estimación</v>
      </c>
      <c r="R90" s="166">
        <f t="shared" si="6"/>
        <v>0</v>
      </c>
      <c r="S90" s="167">
        <f t="shared" si="7"/>
        <v>0</v>
      </c>
      <c r="T90" s="78">
        <f>R90+S90*Hoja1!$C$19</f>
        <v>0</v>
      </c>
      <c r="AD90" s="94">
        <f t="shared" si="0"/>
        <v>0</v>
      </c>
      <c r="AE90" s="94">
        <f t="shared" si="1"/>
        <v>0</v>
      </c>
      <c r="AF90" s="94">
        <f>IFERROR((I90*H90/J90)*(Hoja1!$C$25/Hoja1!$C$24)*C90,0)</f>
        <v>0</v>
      </c>
      <c r="AG90" s="94" t="str">
        <f t="shared" si="8"/>
        <v>Estimación</v>
      </c>
      <c r="AH90" s="94">
        <f t="shared" si="9"/>
        <v>0</v>
      </c>
      <c r="AI90" s="94">
        <f t="shared" si="10"/>
        <v>0</v>
      </c>
      <c r="AJ90" s="94">
        <f t="shared" si="11"/>
        <v>0</v>
      </c>
      <c r="AK90" s="143">
        <f t="shared" si="12"/>
        <v>0</v>
      </c>
      <c r="AL90" s="143">
        <f>IF(K90="",AK90*'Fraccion masica'!$AB$36,K90*AK90)</f>
        <v>0</v>
      </c>
      <c r="AM90" s="143">
        <f>IF(L90="",AK90*'Fraccion masica'!$AB$35,L90*AK90)</f>
        <v>0</v>
      </c>
      <c r="AN90" s="147">
        <f>IFERROR(AL90*Hoja1!$C$24/Hoja1!$C$25/Hoja1!$C$26*16.04/1000000,0)</f>
        <v>0</v>
      </c>
      <c r="AO90" s="148">
        <f>IFERROR(AM90*Hoja1!$C$24/Hoja1!$C$25/Hoja1!$C$26*44.01/1000000,0)</f>
        <v>0</v>
      </c>
    </row>
    <row r="91" spans="2:41" x14ac:dyDescent="0.75">
      <c r="B91" s="52"/>
      <c r="C91" s="52"/>
      <c r="D91" s="125"/>
      <c r="E91" s="125"/>
      <c r="F91" s="131"/>
      <c r="G91" s="92"/>
      <c r="H91" s="14"/>
      <c r="I91" s="14"/>
      <c r="J91" s="14"/>
      <c r="K91" s="93"/>
      <c r="L91" s="93"/>
      <c r="M91" s="122" t="str">
        <f t="shared" si="2"/>
        <v/>
      </c>
      <c r="N91" s="78">
        <f t="shared" si="3"/>
        <v>0</v>
      </c>
      <c r="O91" s="78">
        <f t="shared" si="3"/>
        <v>0</v>
      </c>
      <c r="P91" s="78">
        <f t="shared" si="4"/>
        <v>0</v>
      </c>
      <c r="Q91" s="78" t="str">
        <f t="shared" si="5"/>
        <v>Estimación</v>
      </c>
      <c r="R91" s="166">
        <f t="shared" si="6"/>
        <v>0</v>
      </c>
      <c r="S91" s="167">
        <f t="shared" si="7"/>
        <v>0</v>
      </c>
      <c r="T91" s="78">
        <f>R91+S91*Hoja1!$C$19</f>
        <v>0</v>
      </c>
      <c r="AD91" s="94">
        <f t="shared" si="0"/>
        <v>0</v>
      </c>
      <c r="AE91" s="94">
        <f t="shared" si="1"/>
        <v>0</v>
      </c>
      <c r="AF91" s="94">
        <f>IFERROR((I91*H91/J91)*(Hoja1!$C$25/Hoja1!$C$24)*C91,0)</f>
        <v>0</v>
      </c>
      <c r="AG91" s="94" t="str">
        <f t="shared" si="8"/>
        <v>Estimación</v>
      </c>
      <c r="AH91" s="94">
        <f t="shared" si="9"/>
        <v>0</v>
      </c>
      <c r="AI91" s="94">
        <f t="shared" si="10"/>
        <v>0</v>
      </c>
      <c r="AJ91" s="94">
        <f t="shared" si="11"/>
        <v>0</v>
      </c>
      <c r="AK91" s="143">
        <f t="shared" si="12"/>
        <v>0</v>
      </c>
      <c r="AL91" s="143">
        <f>IF(K91="",AK91*'Fraccion masica'!$AB$36,K91*AK91)</f>
        <v>0</v>
      </c>
      <c r="AM91" s="143">
        <f>IF(L91="",AK91*'Fraccion masica'!$AB$35,L91*AK91)</f>
        <v>0</v>
      </c>
      <c r="AN91" s="147">
        <f>IFERROR(AL91*Hoja1!$C$24/Hoja1!$C$25/Hoja1!$C$26*16.04/1000000,0)</f>
        <v>0</v>
      </c>
      <c r="AO91" s="148">
        <f>IFERROR(AM91*Hoja1!$C$24/Hoja1!$C$25/Hoja1!$C$26*44.01/1000000,0)</f>
        <v>0</v>
      </c>
    </row>
    <row r="92" spans="2:41" x14ac:dyDescent="0.75">
      <c r="B92" s="52"/>
      <c r="C92" s="52"/>
      <c r="D92" s="125"/>
      <c r="E92" s="125"/>
      <c r="F92" s="131"/>
      <c r="G92" s="92"/>
      <c r="H92" s="14"/>
      <c r="I92" s="14"/>
      <c r="J92" s="14"/>
      <c r="K92" s="93"/>
      <c r="L92" s="93"/>
      <c r="M92" s="122" t="str">
        <f t="shared" si="2"/>
        <v/>
      </c>
      <c r="N92" s="78">
        <f t="shared" si="3"/>
        <v>0</v>
      </c>
      <c r="O92" s="78">
        <f t="shared" si="3"/>
        <v>0</v>
      </c>
      <c r="P92" s="78">
        <f t="shared" si="4"/>
        <v>0</v>
      </c>
      <c r="Q92" s="78" t="str">
        <f t="shared" si="5"/>
        <v>Estimación</v>
      </c>
      <c r="R92" s="166">
        <f t="shared" si="6"/>
        <v>0</v>
      </c>
      <c r="S92" s="167">
        <f t="shared" si="7"/>
        <v>0</v>
      </c>
      <c r="T92" s="78">
        <f>R92+S92*Hoja1!$C$19</f>
        <v>0</v>
      </c>
      <c r="AD92" s="94">
        <f t="shared" si="0"/>
        <v>0</v>
      </c>
      <c r="AE92" s="94">
        <f t="shared" si="1"/>
        <v>0</v>
      </c>
      <c r="AF92" s="94">
        <f>IFERROR((I92*H92/J92)*(Hoja1!$C$25/Hoja1!$C$24)*C92,0)</f>
        <v>0</v>
      </c>
      <c r="AG92" s="94" t="str">
        <f t="shared" si="8"/>
        <v>Estimación</v>
      </c>
      <c r="AH92" s="94">
        <f t="shared" si="9"/>
        <v>0</v>
      </c>
      <c r="AI92" s="94">
        <f t="shared" si="10"/>
        <v>0</v>
      </c>
      <c r="AJ92" s="94">
        <f t="shared" si="11"/>
        <v>0</v>
      </c>
      <c r="AK92" s="143">
        <f t="shared" si="12"/>
        <v>0</v>
      </c>
      <c r="AL92" s="143">
        <f>IF(K92="",AK92*'Fraccion masica'!$AB$36,K92*AK92)</f>
        <v>0</v>
      </c>
      <c r="AM92" s="143">
        <f>IF(L92="",AK92*'Fraccion masica'!$AB$35,L92*AK92)</f>
        <v>0</v>
      </c>
      <c r="AN92" s="147">
        <f>IFERROR(AL92*Hoja1!$C$24/Hoja1!$C$25/Hoja1!$C$26*16.04/1000000,0)</f>
        <v>0</v>
      </c>
      <c r="AO92" s="148">
        <f>IFERROR(AM92*Hoja1!$C$24/Hoja1!$C$25/Hoja1!$C$26*44.01/1000000,0)</f>
        <v>0</v>
      </c>
    </row>
    <row r="93" spans="2:41" x14ac:dyDescent="0.75">
      <c r="B93" s="52"/>
      <c r="C93" s="52"/>
      <c r="D93" s="125"/>
      <c r="E93" s="125"/>
      <c r="F93" s="131"/>
      <c r="G93" s="92"/>
      <c r="H93" s="14"/>
      <c r="I93" s="14"/>
      <c r="J93" s="14"/>
      <c r="K93" s="93"/>
      <c r="L93" s="93"/>
      <c r="M93" s="122" t="str">
        <f t="shared" si="2"/>
        <v/>
      </c>
      <c r="N93" s="78">
        <f t="shared" si="3"/>
        <v>0</v>
      </c>
      <c r="O93" s="78">
        <f t="shared" si="3"/>
        <v>0</v>
      </c>
      <c r="P93" s="78">
        <f t="shared" si="4"/>
        <v>0</v>
      </c>
      <c r="Q93" s="78" t="str">
        <f t="shared" si="5"/>
        <v>Estimación</v>
      </c>
      <c r="R93" s="166">
        <f t="shared" si="6"/>
        <v>0</v>
      </c>
      <c r="S93" s="167">
        <f t="shared" si="7"/>
        <v>0</v>
      </c>
      <c r="T93" s="78">
        <f>R93+S93*Hoja1!$C$19</f>
        <v>0</v>
      </c>
      <c r="AD93" s="94">
        <f t="shared" si="0"/>
        <v>0</v>
      </c>
      <c r="AE93" s="94">
        <f t="shared" si="1"/>
        <v>0</v>
      </c>
      <c r="AF93" s="94">
        <f>IFERROR((I93*H93/J93)*(Hoja1!$C$25/Hoja1!$C$24)*C93,0)</f>
        <v>0</v>
      </c>
      <c r="AG93" s="94" t="str">
        <f t="shared" si="8"/>
        <v>Estimación</v>
      </c>
      <c r="AH93" s="94">
        <f t="shared" si="9"/>
        <v>0</v>
      </c>
      <c r="AI93" s="94">
        <f t="shared" si="10"/>
        <v>0</v>
      </c>
      <c r="AJ93" s="94">
        <f t="shared" si="11"/>
        <v>0</v>
      </c>
      <c r="AK93" s="143">
        <f t="shared" si="12"/>
        <v>0</v>
      </c>
      <c r="AL93" s="143">
        <f>IF(K93="",AK93*'Fraccion masica'!$AB$36,K93*AK93)</f>
        <v>0</v>
      </c>
      <c r="AM93" s="143">
        <f>IF(L93="",AK93*'Fraccion masica'!$AB$35,L93*AK93)</f>
        <v>0</v>
      </c>
      <c r="AN93" s="147">
        <f>IFERROR(AL93*Hoja1!$C$24/Hoja1!$C$25/Hoja1!$C$26*16.04/1000000,0)</f>
        <v>0</v>
      </c>
      <c r="AO93" s="148">
        <f>IFERROR(AM93*Hoja1!$C$24/Hoja1!$C$25/Hoja1!$C$26*44.01/1000000,0)</f>
        <v>0</v>
      </c>
    </row>
    <row r="94" spans="2:41" x14ac:dyDescent="0.75">
      <c r="B94" s="52"/>
      <c r="C94" s="52"/>
      <c r="D94" s="125"/>
      <c r="E94" s="125"/>
      <c r="F94" s="131"/>
      <c r="G94" s="92"/>
      <c r="H94" s="14"/>
      <c r="I94" s="14"/>
      <c r="J94" s="14"/>
      <c r="K94" s="93"/>
      <c r="L94" s="93"/>
      <c r="M94" s="122" t="str">
        <f t="shared" si="2"/>
        <v/>
      </c>
      <c r="N94" s="78">
        <f t="shared" si="3"/>
        <v>0</v>
      </c>
      <c r="O94" s="78">
        <f t="shared" si="3"/>
        <v>0</v>
      </c>
      <c r="P94" s="78">
        <f t="shared" si="4"/>
        <v>0</v>
      </c>
      <c r="Q94" s="78" t="str">
        <f t="shared" si="5"/>
        <v>Estimación</v>
      </c>
      <c r="R94" s="166">
        <f t="shared" si="6"/>
        <v>0</v>
      </c>
      <c r="S94" s="167">
        <f t="shared" si="7"/>
        <v>0</v>
      </c>
      <c r="T94" s="78">
        <f>R94+S94*Hoja1!$C$19</f>
        <v>0</v>
      </c>
      <c r="AD94" s="94">
        <f t="shared" si="0"/>
        <v>0</v>
      </c>
      <c r="AE94" s="94">
        <f t="shared" si="1"/>
        <v>0</v>
      </c>
      <c r="AF94" s="94">
        <f>IFERROR((I94*H94/J94)*(Hoja1!$C$25/Hoja1!$C$24)*C94,0)</f>
        <v>0</v>
      </c>
      <c r="AG94" s="94" t="str">
        <f t="shared" si="8"/>
        <v>Estimación</v>
      </c>
      <c r="AH94" s="94">
        <f t="shared" si="9"/>
        <v>0</v>
      </c>
      <c r="AI94" s="94">
        <f t="shared" si="10"/>
        <v>0</v>
      </c>
      <c r="AJ94" s="94">
        <f t="shared" si="11"/>
        <v>0</v>
      </c>
      <c r="AK94" s="143">
        <f t="shared" si="12"/>
        <v>0</v>
      </c>
      <c r="AL94" s="143">
        <f>IF(K94="",AK94*'Fraccion masica'!$AB$36,K94*AK94)</f>
        <v>0</v>
      </c>
      <c r="AM94" s="143">
        <f>IF(L94="",AK94*'Fraccion masica'!$AB$35,L94*AK94)</f>
        <v>0</v>
      </c>
      <c r="AN94" s="147">
        <f>IFERROR(AL94*Hoja1!$C$24/Hoja1!$C$25/Hoja1!$C$26*16.04/1000000,0)</f>
        <v>0</v>
      </c>
      <c r="AO94" s="148">
        <f>IFERROR(AM94*Hoja1!$C$24/Hoja1!$C$25/Hoja1!$C$26*44.01/1000000,0)</f>
        <v>0</v>
      </c>
    </row>
    <row r="95" spans="2:41" x14ac:dyDescent="0.75">
      <c r="B95" s="52"/>
      <c r="C95" s="52"/>
      <c r="D95" s="125"/>
      <c r="E95" s="125"/>
      <c r="F95" s="131"/>
      <c r="G95" s="92"/>
      <c r="H95" s="14"/>
      <c r="I95" s="14"/>
      <c r="J95" s="14"/>
      <c r="K95" s="93"/>
      <c r="L95" s="93"/>
      <c r="M95" s="122" t="str">
        <f t="shared" si="2"/>
        <v/>
      </c>
      <c r="N95" s="78">
        <f t="shared" si="3"/>
        <v>0</v>
      </c>
      <c r="O95" s="78">
        <f t="shared" si="3"/>
        <v>0</v>
      </c>
      <c r="P95" s="78">
        <f t="shared" si="4"/>
        <v>0</v>
      </c>
      <c r="Q95" s="78" t="str">
        <f t="shared" si="5"/>
        <v>Estimación</v>
      </c>
      <c r="R95" s="166">
        <f t="shared" si="6"/>
        <v>0</v>
      </c>
      <c r="S95" s="167">
        <f t="shared" si="7"/>
        <v>0</v>
      </c>
      <c r="T95" s="78">
        <f>R95+S95*Hoja1!$C$19</f>
        <v>0</v>
      </c>
      <c r="AD95" s="94">
        <f t="shared" si="0"/>
        <v>0</v>
      </c>
      <c r="AE95" s="94">
        <f t="shared" si="1"/>
        <v>0</v>
      </c>
      <c r="AF95" s="94">
        <f>IFERROR((I95*H95/J95)*(Hoja1!$C$25/Hoja1!$C$24)*C95,0)</f>
        <v>0</v>
      </c>
      <c r="AG95" s="94" t="str">
        <f t="shared" si="8"/>
        <v>Estimación</v>
      </c>
      <c r="AH95" s="94">
        <f t="shared" si="9"/>
        <v>0</v>
      </c>
      <c r="AI95" s="94">
        <f t="shared" si="10"/>
        <v>0</v>
      </c>
      <c r="AJ95" s="94">
        <f t="shared" si="11"/>
        <v>0</v>
      </c>
      <c r="AK95" s="143">
        <f t="shared" si="12"/>
        <v>0</v>
      </c>
      <c r="AL95" s="143">
        <f>IF(K95="",AK95*'Fraccion masica'!$AB$36,K95*AK95)</f>
        <v>0</v>
      </c>
      <c r="AM95" s="143">
        <f>IF(L95="",AK95*'Fraccion masica'!$AB$35,L95*AK95)</f>
        <v>0</v>
      </c>
      <c r="AN95" s="147">
        <f>IFERROR(AL95*Hoja1!$C$24/Hoja1!$C$25/Hoja1!$C$26*16.04/1000000,0)</f>
        <v>0</v>
      </c>
      <c r="AO95" s="148">
        <f>IFERROR(AM95*Hoja1!$C$24/Hoja1!$C$25/Hoja1!$C$26*44.01/1000000,0)</f>
        <v>0</v>
      </c>
    </row>
    <row r="96" spans="2:41" x14ac:dyDescent="0.75">
      <c r="B96" s="52"/>
      <c r="C96" s="52"/>
      <c r="D96" s="125"/>
      <c r="E96" s="125"/>
      <c r="F96" s="131"/>
      <c r="G96" s="92"/>
      <c r="H96" s="14"/>
      <c r="I96" s="14"/>
      <c r="J96" s="14"/>
      <c r="K96" s="93"/>
      <c r="L96" s="93"/>
      <c r="M96" s="122" t="str">
        <f t="shared" si="2"/>
        <v/>
      </c>
      <c r="N96" s="78">
        <f t="shared" si="3"/>
        <v>0</v>
      </c>
      <c r="O96" s="78">
        <f t="shared" si="3"/>
        <v>0</v>
      </c>
      <c r="P96" s="78">
        <f t="shared" si="4"/>
        <v>0</v>
      </c>
      <c r="Q96" s="78" t="str">
        <f t="shared" si="5"/>
        <v>Estimación</v>
      </c>
      <c r="R96" s="166">
        <f t="shared" si="6"/>
        <v>0</v>
      </c>
      <c r="S96" s="167">
        <f t="shared" si="7"/>
        <v>0</v>
      </c>
      <c r="T96" s="78">
        <f>R96+S96*Hoja1!$C$19</f>
        <v>0</v>
      </c>
      <c r="AD96" s="94">
        <f t="shared" si="0"/>
        <v>0</v>
      </c>
      <c r="AE96" s="94">
        <f t="shared" si="1"/>
        <v>0</v>
      </c>
      <c r="AF96" s="94">
        <f>IFERROR((I96*H96/J96)*(Hoja1!$C$25/Hoja1!$C$24)*C96,0)</f>
        <v>0</v>
      </c>
      <c r="AG96" s="94" t="str">
        <f t="shared" si="8"/>
        <v>Estimación</v>
      </c>
      <c r="AH96" s="94">
        <f t="shared" si="9"/>
        <v>0</v>
      </c>
      <c r="AI96" s="94">
        <f t="shared" si="10"/>
        <v>0</v>
      </c>
      <c r="AJ96" s="94">
        <f t="shared" si="11"/>
        <v>0</v>
      </c>
      <c r="AK96" s="143">
        <f t="shared" si="12"/>
        <v>0</v>
      </c>
      <c r="AL96" s="143">
        <f>IF(K96="",AK96*'Fraccion masica'!$AB$36,K96*AK96)</f>
        <v>0</v>
      </c>
      <c r="AM96" s="143">
        <f>IF(L96="",AK96*'Fraccion masica'!$AB$35,L96*AK96)</f>
        <v>0</v>
      </c>
      <c r="AN96" s="147">
        <f>IFERROR(AL96*Hoja1!$C$24/Hoja1!$C$25/Hoja1!$C$26*16.04/1000000,0)</f>
        <v>0</v>
      </c>
      <c r="AO96" s="148">
        <f>IFERROR(AM96*Hoja1!$C$24/Hoja1!$C$25/Hoja1!$C$26*44.01/1000000,0)</f>
        <v>0</v>
      </c>
    </row>
    <row r="97" spans="2:41" x14ac:dyDescent="0.75">
      <c r="B97" s="52"/>
      <c r="C97" s="52"/>
      <c r="D97" s="125"/>
      <c r="E97" s="125"/>
      <c r="F97" s="131"/>
      <c r="G97" s="92"/>
      <c r="H97" s="14"/>
      <c r="I97" s="14"/>
      <c r="J97" s="14"/>
      <c r="K97" s="93"/>
      <c r="L97" s="93"/>
      <c r="M97" s="122" t="str">
        <f t="shared" si="2"/>
        <v/>
      </c>
      <c r="N97" s="78">
        <f t="shared" si="3"/>
        <v>0</v>
      </c>
      <c r="O97" s="78">
        <f t="shared" si="3"/>
        <v>0</v>
      </c>
      <c r="P97" s="78">
        <f t="shared" si="4"/>
        <v>0</v>
      </c>
      <c r="Q97" s="78" t="str">
        <f t="shared" si="5"/>
        <v>Estimación</v>
      </c>
      <c r="R97" s="166">
        <f t="shared" si="6"/>
        <v>0</v>
      </c>
      <c r="S97" s="167">
        <f t="shared" si="7"/>
        <v>0</v>
      </c>
      <c r="T97" s="78">
        <f>R97+S97*Hoja1!$C$19</f>
        <v>0</v>
      </c>
      <c r="AD97" s="94">
        <f t="shared" si="0"/>
        <v>0</v>
      </c>
      <c r="AE97" s="94">
        <f t="shared" si="1"/>
        <v>0</v>
      </c>
      <c r="AF97" s="94">
        <f>IFERROR((I97*H97/J97)*(Hoja1!$C$25/Hoja1!$C$24)*C97,0)</f>
        <v>0</v>
      </c>
      <c r="AG97" s="94" t="str">
        <f t="shared" si="8"/>
        <v>Estimación</v>
      </c>
      <c r="AH97" s="94">
        <f t="shared" si="9"/>
        <v>0</v>
      </c>
      <c r="AI97" s="94">
        <f t="shared" si="10"/>
        <v>0</v>
      </c>
      <c r="AJ97" s="94">
        <f t="shared" si="11"/>
        <v>0</v>
      </c>
      <c r="AK97" s="143">
        <f t="shared" si="12"/>
        <v>0</v>
      </c>
      <c r="AL97" s="143">
        <f>IF(K97="",AK97*'Fraccion masica'!$AB$36,K97*AK97)</f>
        <v>0</v>
      </c>
      <c r="AM97" s="143">
        <f>IF(L97="",AK97*'Fraccion masica'!$AB$35,L97*AK97)</f>
        <v>0</v>
      </c>
      <c r="AN97" s="147">
        <f>IFERROR(AL97*Hoja1!$C$24/Hoja1!$C$25/Hoja1!$C$26*16.04/1000000,0)</f>
        <v>0</v>
      </c>
      <c r="AO97" s="148">
        <f>IFERROR(AM97*Hoja1!$C$24/Hoja1!$C$25/Hoja1!$C$26*44.01/1000000,0)</f>
        <v>0</v>
      </c>
    </row>
    <row r="98" spans="2:41" x14ac:dyDescent="0.75">
      <c r="B98" s="52"/>
      <c r="C98" s="52"/>
      <c r="D98" s="125"/>
      <c r="E98" s="125"/>
      <c r="F98" s="131"/>
      <c r="G98" s="92"/>
      <c r="H98" s="14"/>
      <c r="I98" s="14"/>
      <c r="J98" s="14"/>
      <c r="K98" s="93"/>
      <c r="L98" s="93"/>
      <c r="M98" s="122" t="str">
        <f t="shared" si="2"/>
        <v/>
      </c>
      <c r="N98" s="78">
        <f t="shared" si="3"/>
        <v>0</v>
      </c>
      <c r="O98" s="78">
        <f t="shared" si="3"/>
        <v>0</v>
      </c>
      <c r="P98" s="78">
        <f t="shared" si="4"/>
        <v>0</v>
      </c>
      <c r="Q98" s="78" t="str">
        <f t="shared" si="5"/>
        <v>Estimación</v>
      </c>
      <c r="R98" s="166">
        <f t="shared" si="6"/>
        <v>0</v>
      </c>
      <c r="S98" s="167">
        <f t="shared" si="7"/>
        <v>0</v>
      </c>
      <c r="T98" s="78">
        <f>R98+S98*Hoja1!$C$19</f>
        <v>0</v>
      </c>
      <c r="AD98" s="94">
        <f t="shared" si="0"/>
        <v>0</v>
      </c>
      <c r="AE98" s="94">
        <f t="shared" si="1"/>
        <v>0</v>
      </c>
      <c r="AF98" s="94">
        <f>IFERROR((I98*H98/J98)*(Hoja1!$C$25/Hoja1!$C$24)*C98,0)</f>
        <v>0</v>
      </c>
      <c r="AG98" s="94" t="str">
        <f t="shared" si="8"/>
        <v>Estimación</v>
      </c>
      <c r="AH98" s="94">
        <f t="shared" si="9"/>
        <v>0</v>
      </c>
      <c r="AI98" s="94">
        <f t="shared" si="10"/>
        <v>0</v>
      </c>
      <c r="AJ98" s="94">
        <f t="shared" si="11"/>
        <v>0</v>
      </c>
      <c r="AK98" s="143">
        <f t="shared" si="12"/>
        <v>0</v>
      </c>
      <c r="AL98" s="143">
        <f>IF(K98="",AK98*'Fraccion masica'!$AB$36,K98*AK98)</f>
        <v>0</v>
      </c>
      <c r="AM98" s="143">
        <f>IF(L98="",AK98*'Fraccion masica'!$AB$35,L98*AK98)</f>
        <v>0</v>
      </c>
      <c r="AN98" s="147">
        <f>IFERROR(AL98*Hoja1!$C$24/Hoja1!$C$25/Hoja1!$C$26*16.04/1000000,0)</f>
        <v>0</v>
      </c>
      <c r="AO98" s="148">
        <f>IFERROR(AM98*Hoja1!$C$24/Hoja1!$C$25/Hoja1!$C$26*44.01/1000000,0)</f>
        <v>0</v>
      </c>
    </row>
    <row r="99" spans="2:41" x14ac:dyDescent="0.75">
      <c r="B99" s="52"/>
      <c r="C99" s="52"/>
      <c r="D99" s="125"/>
      <c r="E99" s="125"/>
      <c r="F99" s="131"/>
      <c r="G99" s="92"/>
      <c r="H99" s="14"/>
      <c r="I99" s="14"/>
      <c r="J99" s="14"/>
      <c r="K99" s="93"/>
      <c r="L99" s="93"/>
      <c r="M99" s="122" t="str">
        <f t="shared" si="2"/>
        <v/>
      </c>
      <c r="N99" s="78">
        <f t="shared" si="3"/>
        <v>0</v>
      </c>
      <c r="O99" s="78">
        <f t="shared" si="3"/>
        <v>0</v>
      </c>
      <c r="P99" s="78">
        <f t="shared" si="4"/>
        <v>0</v>
      </c>
      <c r="Q99" s="78" t="str">
        <f t="shared" si="5"/>
        <v>Estimación</v>
      </c>
      <c r="R99" s="166">
        <f t="shared" si="6"/>
        <v>0</v>
      </c>
      <c r="S99" s="167">
        <f t="shared" si="7"/>
        <v>0</v>
      </c>
      <c r="T99" s="78">
        <f>R99+S99*Hoja1!$C$19</f>
        <v>0</v>
      </c>
      <c r="AD99" s="94">
        <f t="shared" si="0"/>
        <v>0</v>
      </c>
      <c r="AE99" s="94">
        <f t="shared" si="1"/>
        <v>0</v>
      </c>
      <c r="AF99" s="94">
        <f>IFERROR((I99*H99/J99)*(Hoja1!$C$25/Hoja1!$C$24)*C99,0)</f>
        <v>0</v>
      </c>
      <c r="AG99" s="94" t="str">
        <f t="shared" si="8"/>
        <v>Estimación</v>
      </c>
      <c r="AH99" s="94">
        <f t="shared" si="9"/>
        <v>0</v>
      </c>
      <c r="AI99" s="94">
        <f t="shared" si="10"/>
        <v>0</v>
      </c>
      <c r="AJ99" s="94">
        <f t="shared" si="11"/>
        <v>0</v>
      </c>
      <c r="AK99" s="143">
        <f t="shared" si="12"/>
        <v>0</v>
      </c>
      <c r="AL99" s="143">
        <f>IF(K99="",AK99*'Fraccion masica'!$AB$36,K99*AK99)</f>
        <v>0</v>
      </c>
      <c r="AM99" s="143">
        <f>IF(L99="",AK99*'Fraccion masica'!$AB$35,L99*AK99)</f>
        <v>0</v>
      </c>
      <c r="AN99" s="147">
        <f>IFERROR(AL99*Hoja1!$C$24/Hoja1!$C$25/Hoja1!$C$26*16.04/1000000,0)</f>
        <v>0</v>
      </c>
      <c r="AO99" s="148">
        <f>IFERROR(AM99*Hoja1!$C$24/Hoja1!$C$25/Hoja1!$C$26*44.01/1000000,0)</f>
        <v>0</v>
      </c>
    </row>
    <row r="100" spans="2:41" x14ac:dyDescent="0.75">
      <c r="B100" s="52"/>
      <c r="C100" s="52"/>
      <c r="D100" s="125"/>
      <c r="E100" s="125"/>
      <c r="F100" s="131"/>
      <c r="G100" s="92"/>
      <c r="H100" s="14"/>
      <c r="I100" s="14"/>
      <c r="J100" s="14"/>
      <c r="K100" s="93"/>
      <c r="L100" s="93"/>
      <c r="M100" s="122" t="str">
        <f t="shared" si="2"/>
        <v/>
      </c>
      <c r="N100" s="78">
        <f t="shared" si="3"/>
        <v>0</v>
      </c>
      <c r="O100" s="78">
        <f t="shared" si="3"/>
        <v>0</v>
      </c>
      <c r="P100" s="78">
        <f t="shared" si="4"/>
        <v>0</v>
      </c>
      <c r="Q100" s="78" t="str">
        <f t="shared" si="5"/>
        <v>Estimación</v>
      </c>
      <c r="R100" s="166">
        <f t="shared" si="6"/>
        <v>0</v>
      </c>
      <c r="S100" s="167">
        <f t="shared" si="7"/>
        <v>0</v>
      </c>
      <c r="T100" s="78">
        <f>R100+S100*Hoja1!$C$19</f>
        <v>0</v>
      </c>
      <c r="AD100" s="94">
        <f t="shared" si="0"/>
        <v>0</v>
      </c>
      <c r="AE100" s="94">
        <f t="shared" si="1"/>
        <v>0</v>
      </c>
      <c r="AF100" s="94">
        <f>IFERROR((I100*H100/J100)*(Hoja1!$C$25/Hoja1!$C$24)*C100,0)</f>
        <v>0</v>
      </c>
      <c r="AG100" s="94" t="str">
        <f t="shared" si="8"/>
        <v>Estimación</v>
      </c>
      <c r="AH100" s="94">
        <f t="shared" si="9"/>
        <v>0</v>
      </c>
      <c r="AI100" s="94">
        <f t="shared" si="10"/>
        <v>0</v>
      </c>
      <c r="AJ100" s="94">
        <f t="shared" si="11"/>
        <v>0</v>
      </c>
      <c r="AK100" s="143">
        <f t="shared" si="12"/>
        <v>0</v>
      </c>
      <c r="AL100" s="143">
        <f>IF(K100="",AK100*'Fraccion masica'!$AB$36,K100*AK100)</f>
        <v>0</v>
      </c>
      <c r="AM100" s="143">
        <f>IF(L100="",AK100*'Fraccion masica'!$AB$35,L100*AK100)</f>
        <v>0</v>
      </c>
      <c r="AN100" s="147">
        <f>IFERROR(AL100*Hoja1!$C$24/Hoja1!$C$25/Hoja1!$C$26*16.04/1000000,0)</f>
        <v>0</v>
      </c>
      <c r="AO100" s="148">
        <f>IFERROR(AM100*Hoja1!$C$24/Hoja1!$C$25/Hoja1!$C$26*44.01/1000000,0)</f>
        <v>0</v>
      </c>
    </row>
    <row r="101" spans="2:41" x14ac:dyDescent="0.75">
      <c r="B101" s="52"/>
      <c r="C101" s="52"/>
      <c r="D101" s="125"/>
      <c r="E101" s="125"/>
      <c r="F101" s="131"/>
      <c r="G101" s="92"/>
      <c r="H101" s="14"/>
      <c r="I101" s="14"/>
      <c r="J101" s="14"/>
      <c r="K101" s="93"/>
      <c r="L101" s="93"/>
      <c r="M101" s="122" t="str">
        <f t="shared" si="2"/>
        <v/>
      </c>
      <c r="N101" s="78">
        <f t="shared" si="3"/>
        <v>0</v>
      </c>
      <c r="O101" s="78">
        <f t="shared" si="3"/>
        <v>0</v>
      </c>
      <c r="P101" s="78">
        <f t="shared" si="4"/>
        <v>0</v>
      </c>
      <c r="Q101" s="78" t="str">
        <f t="shared" si="5"/>
        <v>Estimación</v>
      </c>
      <c r="R101" s="166">
        <f t="shared" si="6"/>
        <v>0</v>
      </c>
      <c r="S101" s="167">
        <f t="shared" si="7"/>
        <v>0</v>
      </c>
      <c r="T101" s="78">
        <f>R101+S101*Hoja1!$C$19</f>
        <v>0</v>
      </c>
      <c r="AD101" s="94">
        <f t="shared" si="0"/>
        <v>0</v>
      </c>
      <c r="AE101" s="94">
        <f t="shared" si="1"/>
        <v>0</v>
      </c>
      <c r="AF101" s="94">
        <f>IFERROR((I101*H101/J101)*(Hoja1!$C$25/Hoja1!$C$24)*C101,0)</f>
        <v>0</v>
      </c>
      <c r="AG101" s="94" t="str">
        <f t="shared" si="8"/>
        <v>Estimación</v>
      </c>
      <c r="AH101" s="94">
        <f t="shared" si="9"/>
        <v>0</v>
      </c>
      <c r="AI101" s="94">
        <f t="shared" si="10"/>
        <v>0</v>
      </c>
      <c r="AJ101" s="94">
        <f t="shared" si="11"/>
        <v>0</v>
      </c>
      <c r="AK101" s="143">
        <f t="shared" si="12"/>
        <v>0</v>
      </c>
      <c r="AL101" s="143">
        <f>IF(K101="",AK101*'Fraccion masica'!$AB$36,K101*AK101)</f>
        <v>0</v>
      </c>
      <c r="AM101" s="143">
        <f>IF(L101="",AK101*'Fraccion masica'!$AB$35,L101*AK101)</f>
        <v>0</v>
      </c>
      <c r="AN101" s="147">
        <f>IFERROR(AL101*Hoja1!$C$24/Hoja1!$C$25/Hoja1!$C$26*16.04/1000000,0)</f>
        <v>0</v>
      </c>
      <c r="AO101" s="148">
        <f>IFERROR(AM101*Hoja1!$C$24/Hoja1!$C$25/Hoja1!$C$26*44.01/1000000,0)</f>
        <v>0</v>
      </c>
    </row>
    <row r="102" spans="2:41" x14ac:dyDescent="0.75">
      <c r="B102" s="52"/>
      <c r="C102" s="52"/>
      <c r="D102" s="125"/>
      <c r="E102" s="125"/>
      <c r="F102" s="131"/>
      <c r="G102" s="92"/>
      <c r="H102" s="14"/>
      <c r="I102" s="14"/>
      <c r="J102" s="14"/>
      <c r="K102" s="93"/>
      <c r="L102" s="93"/>
      <c r="M102" s="122" t="str">
        <f t="shared" si="2"/>
        <v/>
      </c>
      <c r="N102" s="78">
        <f t="shared" si="3"/>
        <v>0</v>
      </c>
      <c r="O102" s="78">
        <f t="shared" si="3"/>
        <v>0</v>
      </c>
      <c r="P102" s="78">
        <f t="shared" si="4"/>
        <v>0</v>
      </c>
      <c r="Q102" s="78" t="str">
        <f t="shared" si="5"/>
        <v>Estimación</v>
      </c>
      <c r="R102" s="166">
        <f t="shared" si="6"/>
        <v>0</v>
      </c>
      <c r="S102" s="167">
        <f t="shared" si="7"/>
        <v>0</v>
      </c>
      <c r="T102" s="78">
        <f>R102+S102*Hoja1!$C$19</f>
        <v>0</v>
      </c>
      <c r="AD102" s="94">
        <f t="shared" si="0"/>
        <v>0</v>
      </c>
      <c r="AE102" s="94">
        <f t="shared" si="1"/>
        <v>0</v>
      </c>
      <c r="AF102" s="94">
        <f>IFERROR((I102*H102/J102)*(Hoja1!$C$25/Hoja1!$C$24)*C102,0)</f>
        <v>0</v>
      </c>
      <c r="AG102" s="94" t="str">
        <f t="shared" si="8"/>
        <v>Estimación</v>
      </c>
      <c r="AH102" s="94">
        <f t="shared" si="9"/>
        <v>0</v>
      </c>
      <c r="AI102" s="94">
        <f t="shared" si="10"/>
        <v>0</v>
      </c>
      <c r="AJ102" s="94">
        <f t="shared" si="11"/>
        <v>0</v>
      </c>
      <c r="AK102" s="143">
        <f t="shared" si="12"/>
        <v>0</v>
      </c>
      <c r="AL102" s="143">
        <f>IF(K102="",AK102*'Fraccion masica'!$AB$36,K102*AK102)</f>
        <v>0</v>
      </c>
      <c r="AM102" s="143">
        <f>IF(L102="",AK102*'Fraccion masica'!$AB$35,L102*AK102)</f>
        <v>0</v>
      </c>
      <c r="AN102" s="147">
        <f>IFERROR(AL102*Hoja1!$C$24/Hoja1!$C$25/Hoja1!$C$26*16.04/1000000,0)</f>
        <v>0</v>
      </c>
      <c r="AO102" s="148">
        <f>IFERROR(AM102*Hoja1!$C$24/Hoja1!$C$25/Hoja1!$C$26*44.01/1000000,0)</f>
        <v>0</v>
      </c>
    </row>
    <row r="103" spans="2:41" x14ac:dyDescent="0.75">
      <c r="B103" s="52"/>
      <c r="C103" s="52"/>
      <c r="D103" s="125"/>
      <c r="E103" s="125"/>
      <c r="F103" s="131"/>
      <c r="G103" s="92"/>
      <c r="H103" s="14"/>
      <c r="I103" s="14"/>
      <c r="J103" s="14"/>
      <c r="K103" s="93"/>
      <c r="L103" s="93"/>
      <c r="M103" s="122" t="str">
        <f t="shared" si="2"/>
        <v/>
      </c>
      <c r="N103" s="78">
        <f t="shared" si="3"/>
        <v>0</v>
      </c>
      <c r="O103" s="78">
        <f t="shared" si="3"/>
        <v>0</v>
      </c>
      <c r="P103" s="78">
        <f t="shared" si="4"/>
        <v>0</v>
      </c>
      <c r="Q103" s="78" t="str">
        <f t="shared" si="5"/>
        <v>Estimación</v>
      </c>
      <c r="R103" s="166">
        <f t="shared" si="6"/>
        <v>0</v>
      </c>
      <c r="S103" s="167">
        <f t="shared" si="7"/>
        <v>0</v>
      </c>
      <c r="T103" s="78">
        <f>R103+S103*Hoja1!$C$19</f>
        <v>0</v>
      </c>
      <c r="AD103" s="94">
        <f t="shared" si="0"/>
        <v>0</v>
      </c>
      <c r="AE103" s="94">
        <f t="shared" si="1"/>
        <v>0</v>
      </c>
      <c r="AF103" s="94">
        <f>IFERROR((I103*H103/J103)*(Hoja1!$C$25/Hoja1!$C$24)*C103,0)</f>
        <v>0</v>
      </c>
      <c r="AG103" s="94" t="str">
        <f t="shared" si="8"/>
        <v>Estimación</v>
      </c>
      <c r="AH103" s="94">
        <f t="shared" si="9"/>
        <v>0</v>
      </c>
      <c r="AI103" s="94">
        <f t="shared" si="10"/>
        <v>0</v>
      </c>
      <c r="AJ103" s="94">
        <f t="shared" si="11"/>
        <v>0</v>
      </c>
      <c r="AK103" s="143">
        <f t="shared" si="12"/>
        <v>0</v>
      </c>
      <c r="AL103" s="143">
        <f>IF(K103="",AK103*'Fraccion masica'!$AB$36,K103*AK103)</f>
        <v>0</v>
      </c>
      <c r="AM103" s="143">
        <f>IF(L103="",AK103*'Fraccion masica'!$AB$35,L103*AK103)</f>
        <v>0</v>
      </c>
      <c r="AN103" s="147">
        <f>IFERROR(AL103*Hoja1!$C$24/Hoja1!$C$25/Hoja1!$C$26*16.04/1000000,0)</f>
        <v>0</v>
      </c>
      <c r="AO103" s="148">
        <f>IFERROR(AM103*Hoja1!$C$24/Hoja1!$C$25/Hoja1!$C$26*44.01/1000000,0)</f>
        <v>0</v>
      </c>
    </row>
    <row r="104" spans="2:41" x14ac:dyDescent="0.75">
      <c r="B104" s="52"/>
      <c r="C104" s="52"/>
      <c r="D104" s="125"/>
      <c r="E104" s="125"/>
      <c r="F104" s="131"/>
      <c r="G104" s="92"/>
      <c r="H104" s="14"/>
      <c r="I104" s="14"/>
      <c r="J104" s="14"/>
      <c r="K104" s="93"/>
      <c r="L104" s="93"/>
      <c r="M104" s="122" t="str">
        <f t="shared" si="2"/>
        <v/>
      </c>
      <c r="N104" s="78">
        <f t="shared" si="3"/>
        <v>0</v>
      </c>
      <c r="O104" s="78">
        <f t="shared" si="3"/>
        <v>0</v>
      </c>
      <c r="P104" s="78">
        <f t="shared" si="4"/>
        <v>0</v>
      </c>
      <c r="Q104" s="78" t="str">
        <f t="shared" si="5"/>
        <v>Estimación</v>
      </c>
      <c r="R104" s="166">
        <f t="shared" si="6"/>
        <v>0</v>
      </c>
      <c r="S104" s="167">
        <f t="shared" si="7"/>
        <v>0</v>
      </c>
      <c r="T104" s="78">
        <f>R104+S104*Hoja1!$C$19</f>
        <v>0</v>
      </c>
      <c r="AD104" s="94">
        <f t="shared" si="0"/>
        <v>0</v>
      </c>
      <c r="AE104" s="94">
        <f t="shared" si="1"/>
        <v>0</v>
      </c>
      <c r="AF104" s="94">
        <f>IFERROR((I104*H104/J104)*(Hoja1!$C$25/Hoja1!$C$24)*C104,0)</f>
        <v>0</v>
      </c>
      <c r="AG104" s="94" t="str">
        <f t="shared" si="8"/>
        <v>Estimación</v>
      </c>
      <c r="AH104" s="94">
        <f t="shared" si="9"/>
        <v>0</v>
      </c>
      <c r="AI104" s="94">
        <f t="shared" si="10"/>
        <v>0</v>
      </c>
      <c r="AJ104" s="94">
        <f t="shared" si="11"/>
        <v>0</v>
      </c>
      <c r="AK104" s="143">
        <f t="shared" si="12"/>
        <v>0</v>
      </c>
      <c r="AL104" s="143">
        <f>IF(K104="",AK104*'Fraccion masica'!$AB$36,K104*AK104)</f>
        <v>0</v>
      </c>
      <c r="AM104" s="143">
        <f>IF(L104="",AK104*'Fraccion masica'!$AB$35,L104*AK104)</f>
        <v>0</v>
      </c>
      <c r="AN104" s="147">
        <f>IFERROR(AL104*Hoja1!$C$24/Hoja1!$C$25/Hoja1!$C$26*16.04/1000000,0)</f>
        <v>0</v>
      </c>
      <c r="AO104" s="148">
        <f>IFERROR(AM104*Hoja1!$C$24/Hoja1!$C$25/Hoja1!$C$26*44.01/1000000,0)</f>
        <v>0</v>
      </c>
    </row>
    <row r="105" spans="2:41" x14ac:dyDescent="0.75">
      <c r="B105" s="52"/>
      <c r="C105" s="52"/>
      <c r="D105" s="125"/>
      <c r="E105" s="125"/>
      <c r="F105" s="131"/>
      <c r="G105" s="92"/>
      <c r="H105" s="14"/>
      <c r="I105" s="14"/>
      <c r="J105" s="14"/>
      <c r="K105" s="93"/>
      <c r="L105" s="93"/>
      <c r="M105" s="122" t="str">
        <f t="shared" si="2"/>
        <v/>
      </c>
      <c r="N105" s="78">
        <f t="shared" si="3"/>
        <v>0</v>
      </c>
      <c r="O105" s="78">
        <f t="shared" si="3"/>
        <v>0</v>
      </c>
      <c r="P105" s="78">
        <f t="shared" si="4"/>
        <v>0</v>
      </c>
      <c r="Q105" s="78" t="str">
        <f t="shared" si="5"/>
        <v>Estimación</v>
      </c>
      <c r="R105" s="166">
        <f t="shared" si="6"/>
        <v>0</v>
      </c>
      <c r="S105" s="167">
        <f t="shared" si="7"/>
        <v>0</v>
      </c>
      <c r="T105" s="78">
        <f>R105+S105*Hoja1!$C$19</f>
        <v>0</v>
      </c>
      <c r="AD105" s="94">
        <f t="shared" si="0"/>
        <v>0</v>
      </c>
      <c r="AE105" s="94">
        <f t="shared" si="1"/>
        <v>0</v>
      </c>
      <c r="AF105" s="94">
        <f>IFERROR((I105*H105/J105)*(Hoja1!$C$25/Hoja1!$C$24)*C105,0)</f>
        <v>0</v>
      </c>
      <c r="AG105" s="94" t="str">
        <f t="shared" si="8"/>
        <v>Estimación</v>
      </c>
      <c r="AH105" s="94">
        <f t="shared" si="9"/>
        <v>0</v>
      </c>
      <c r="AI105" s="94">
        <f t="shared" si="10"/>
        <v>0</v>
      </c>
      <c r="AJ105" s="94">
        <f t="shared" si="11"/>
        <v>0</v>
      </c>
      <c r="AK105" s="143">
        <f t="shared" si="12"/>
        <v>0</v>
      </c>
      <c r="AL105" s="143">
        <f>IF(K105="",AK105*'Fraccion masica'!$AB$36,K105*AK105)</f>
        <v>0</v>
      </c>
      <c r="AM105" s="143">
        <f>IF(L105="",AK105*'Fraccion masica'!$AB$35,L105*AK105)</f>
        <v>0</v>
      </c>
      <c r="AN105" s="147">
        <f>IFERROR(AL105*Hoja1!$C$24/Hoja1!$C$25/Hoja1!$C$26*16.04/1000000,0)</f>
        <v>0</v>
      </c>
      <c r="AO105" s="148">
        <f>IFERROR(AM105*Hoja1!$C$24/Hoja1!$C$25/Hoja1!$C$26*44.01/1000000,0)</f>
        <v>0</v>
      </c>
    </row>
    <row r="106" spans="2:41" x14ac:dyDescent="0.75">
      <c r="B106" s="52"/>
      <c r="C106" s="52"/>
      <c r="D106" s="125"/>
      <c r="E106" s="125"/>
      <c r="F106" s="131"/>
      <c r="G106" s="92"/>
      <c r="H106" s="14"/>
      <c r="I106" s="14"/>
      <c r="J106" s="14"/>
      <c r="K106" s="93"/>
      <c r="L106" s="93"/>
      <c r="M106" s="122" t="str">
        <f t="shared" si="2"/>
        <v/>
      </c>
      <c r="N106" s="78">
        <f t="shared" si="3"/>
        <v>0</v>
      </c>
      <c r="O106" s="78">
        <f t="shared" si="3"/>
        <v>0</v>
      </c>
      <c r="P106" s="78">
        <f t="shared" si="4"/>
        <v>0</v>
      </c>
      <c r="Q106" s="78" t="str">
        <f t="shared" si="5"/>
        <v>Estimación</v>
      </c>
      <c r="R106" s="166">
        <f t="shared" si="6"/>
        <v>0</v>
      </c>
      <c r="S106" s="167">
        <f t="shared" si="7"/>
        <v>0</v>
      </c>
      <c r="T106" s="78">
        <f>R106+S106*Hoja1!$C$19</f>
        <v>0</v>
      </c>
      <c r="AD106" s="94">
        <f t="shared" si="0"/>
        <v>0</v>
      </c>
      <c r="AE106" s="94">
        <f t="shared" si="1"/>
        <v>0</v>
      </c>
      <c r="AF106" s="94">
        <f>IFERROR((I106*H106/J106)*(Hoja1!$C$25/Hoja1!$C$24)*C106,0)</f>
        <v>0</v>
      </c>
      <c r="AG106" s="94" t="str">
        <f t="shared" si="8"/>
        <v>Estimación</v>
      </c>
      <c r="AH106" s="94">
        <f t="shared" si="9"/>
        <v>0</v>
      </c>
      <c r="AI106" s="94">
        <f t="shared" si="10"/>
        <v>0</v>
      </c>
      <c r="AJ106" s="94">
        <f t="shared" si="11"/>
        <v>0</v>
      </c>
      <c r="AK106" s="143">
        <f t="shared" si="12"/>
        <v>0</v>
      </c>
      <c r="AL106" s="143">
        <f>IF(K106="",AK106*'Fraccion masica'!$AB$36,K106*AK106)</f>
        <v>0</v>
      </c>
      <c r="AM106" s="143">
        <f>IF(L106="",AK106*'Fraccion masica'!$AB$35,L106*AK106)</f>
        <v>0</v>
      </c>
      <c r="AN106" s="147">
        <f>IFERROR(AL106*Hoja1!$C$24/Hoja1!$C$25/Hoja1!$C$26*16.04/1000000,0)</f>
        <v>0</v>
      </c>
      <c r="AO106" s="148">
        <f>IFERROR(AM106*Hoja1!$C$24/Hoja1!$C$25/Hoja1!$C$26*44.01/1000000,0)</f>
        <v>0</v>
      </c>
    </row>
    <row r="107" spans="2:41" x14ac:dyDescent="0.75">
      <c r="B107" s="52"/>
      <c r="C107" s="52"/>
      <c r="D107" s="125"/>
      <c r="E107" s="125"/>
      <c r="F107" s="131"/>
      <c r="G107" s="92"/>
      <c r="H107" s="14"/>
      <c r="I107" s="14"/>
      <c r="J107" s="14"/>
      <c r="K107" s="93"/>
      <c r="L107" s="93"/>
      <c r="M107" s="122" t="str">
        <f t="shared" si="2"/>
        <v/>
      </c>
      <c r="N107" s="78">
        <f t="shared" si="3"/>
        <v>0</v>
      </c>
      <c r="O107" s="78">
        <f t="shared" si="3"/>
        <v>0</v>
      </c>
      <c r="P107" s="78">
        <f t="shared" si="4"/>
        <v>0</v>
      </c>
      <c r="Q107" s="78" t="str">
        <f t="shared" si="5"/>
        <v>Estimación</v>
      </c>
      <c r="R107" s="166">
        <f t="shared" si="6"/>
        <v>0</v>
      </c>
      <c r="S107" s="167">
        <f t="shared" si="7"/>
        <v>0</v>
      </c>
      <c r="T107" s="78">
        <f>R107+S107*Hoja1!$C$19</f>
        <v>0</v>
      </c>
      <c r="AD107" s="94">
        <f t="shared" si="0"/>
        <v>0</v>
      </c>
      <c r="AE107" s="94">
        <f t="shared" si="1"/>
        <v>0</v>
      </c>
      <c r="AF107" s="94">
        <f>IFERROR((I107*H107/J107)*(Hoja1!$C$25/Hoja1!$C$24)*C107,0)</f>
        <v>0</v>
      </c>
      <c r="AG107" s="94" t="str">
        <f t="shared" si="8"/>
        <v>Estimación</v>
      </c>
      <c r="AH107" s="94">
        <f t="shared" si="9"/>
        <v>0</v>
      </c>
      <c r="AI107" s="94">
        <f t="shared" si="10"/>
        <v>0</v>
      </c>
      <c r="AJ107" s="94">
        <f t="shared" si="11"/>
        <v>0</v>
      </c>
      <c r="AK107" s="143">
        <f t="shared" si="12"/>
        <v>0</v>
      </c>
      <c r="AL107" s="143">
        <f>IF(K107="",AK107*'Fraccion masica'!$AB$36,K107*AK107)</f>
        <v>0</v>
      </c>
      <c r="AM107" s="143">
        <f>IF(L107="",AK107*'Fraccion masica'!$AB$35,L107*AK107)</f>
        <v>0</v>
      </c>
      <c r="AN107" s="147">
        <f>IFERROR(AL107*Hoja1!$C$24/Hoja1!$C$25/Hoja1!$C$26*16.04/1000000,0)</f>
        <v>0</v>
      </c>
      <c r="AO107" s="148">
        <f>IFERROR(AM107*Hoja1!$C$24/Hoja1!$C$25/Hoja1!$C$26*44.01/1000000,0)</f>
        <v>0</v>
      </c>
    </row>
    <row r="108" spans="2:41" x14ac:dyDescent="0.75">
      <c r="B108" s="52"/>
      <c r="C108" s="52"/>
      <c r="D108" s="125"/>
      <c r="E108" s="125"/>
      <c r="F108" s="131"/>
      <c r="G108" s="92"/>
      <c r="H108" s="14"/>
      <c r="I108" s="14"/>
      <c r="J108" s="14"/>
      <c r="K108" s="93"/>
      <c r="L108" s="93"/>
      <c r="M108" s="122" t="str">
        <f t="shared" si="2"/>
        <v/>
      </c>
      <c r="N108" s="78">
        <f t="shared" si="3"/>
        <v>0</v>
      </c>
      <c r="O108" s="78">
        <f t="shared" si="3"/>
        <v>0</v>
      </c>
      <c r="P108" s="78">
        <f t="shared" si="4"/>
        <v>0</v>
      </c>
      <c r="Q108" s="78" t="str">
        <f t="shared" si="5"/>
        <v>Estimación</v>
      </c>
      <c r="R108" s="166">
        <f t="shared" si="6"/>
        <v>0</v>
      </c>
      <c r="S108" s="167">
        <f t="shared" si="7"/>
        <v>0</v>
      </c>
      <c r="T108" s="78">
        <f>R108+S108*Hoja1!$C$19</f>
        <v>0</v>
      </c>
      <c r="AD108" s="94">
        <f t="shared" si="0"/>
        <v>0</v>
      </c>
      <c r="AE108" s="94">
        <f t="shared" si="1"/>
        <v>0</v>
      </c>
      <c r="AF108" s="94">
        <f>IFERROR((I108*H108/J108)*(Hoja1!$C$25/Hoja1!$C$24)*C108,0)</f>
        <v>0</v>
      </c>
      <c r="AG108" s="94" t="str">
        <f t="shared" si="8"/>
        <v>Estimación</v>
      </c>
      <c r="AH108" s="94">
        <f t="shared" si="9"/>
        <v>0</v>
      </c>
      <c r="AI108" s="94">
        <f t="shared" si="10"/>
        <v>0</v>
      </c>
      <c r="AJ108" s="94">
        <f t="shared" si="11"/>
        <v>0</v>
      </c>
      <c r="AK108" s="143">
        <f t="shared" si="12"/>
        <v>0</v>
      </c>
      <c r="AL108" s="143">
        <f>IF(K108="",AK108*'Fraccion masica'!$AB$36,K108*AK108)</f>
        <v>0</v>
      </c>
      <c r="AM108" s="143">
        <f>IF(L108="",AK108*'Fraccion masica'!$AB$35,L108*AK108)</f>
        <v>0</v>
      </c>
      <c r="AN108" s="147">
        <f>IFERROR(AL108*Hoja1!$C$24/Hoja1!$C$25/Hoja1!$C$26*16.04/1000000,0)</f>
        <v>0</v>
      </c>
      <c r="AO108" s="148">
        <f>IFERROR(AM108*Hoja1!$C$24/Hoja1!$C$25/Hoja1!$C$26*44.01/1000000,0)</f>
        <v>0</v>
      </c>
    </row>
    <row r="109" spans="2:41" x14ac:dyDescent="0.75">
      <c r="B109" s="52"/>
      <c r="C109" s="52"/>
      <c r="D109" s="125"/>
      <c r="E109" s="125"/>
      <c r="F109" s="131"/>
      <c r="G109" s="92"/>
      <c r="H109" s="14"/>
      <c r="I109" s="14"/>
      <c r="J109" s="14"/>
      <c r="K109" s="93"/>
      <c r="L109" s="93"/>
      <c r="M109" s="122" t="str">
        <f t="shared" si="2"/>
        <v/>
      </c>
      <c r="N109" s="78">
        <f t="shared" si="3"/>
        <v>0</v>
      </c>
      <c r="O109" s="78">
        <f t="shared" si="3"/>
        <v>0</v>
      </c>
      <c r="P109" s="78">
        <f t="shared" si="4"/>
        <v>0</v>
      </c>
      <c r="Q109" s="78" t="str">
        <f t="shared" si="5"/>
        <v>Estimación</v>
      </c>
      <c r="R109" s="166">
        <f t="shared" si="6"/>
        <v>0</v>
      </c>
      <c r="S109" s="167">
        <f t="shared" si="7"/>
        <v>0</v>
      </c>
      <c r="T109" s="78">
        <f>R109+S109*Hoja1!$C$19</f>
        <v>0</v>
      </c>
      <c r="AD109" s="94">
        <f t="shared" ref="AD109:AD132" si="13">B109</f>
        <v>0</v>
      </c>
      <c r="AE109" s="94">
        <f t="shared" ref="AE109:AE132" si="14">G109*C109</f>
        <v>0</v>
      </c>
      <c r="AF109" s="94">
        <f>IFERROR((I109*H109/J109)*(Hoja1!$C$25/Hoja1!$C$24)*C109,0)</f>
        <v>0</v>
      </c>
      <c r="AG109" s="94" t="str">
        <f t="shared" si="8"/>
        <v>Estimación</v>
      </c>
      <c r="AH109" s="94">
        <f t="shared" si="9"/>
        <v>0</v>
      </c>
      <c r="AI109" s="94">
        <f t="shared" si="10"/>
        <v>0</v>
      </c>
      <c r="AJ109" s="94">
        <f t="shared" si="11"/>
        <v>0</v>
      </c>
      <c r="AK109" s="143">
        <f t="shared" si="12"/>
        <v>0</v>
      </c>
      <c r="AL109" s="143">
        <f>IF(K109="",AK109*'Fraccion masica'!$AB$36,K109*AK109)</f>
        <v>0</v>
      </c>
      <c r="AM109" s="143">
        <f>IF(L109="",AK109*'Fraccion masica'!$AB$35,L109*AK109)</f>
        <v>0</v>
      </c>
      <c r="AN109" s="147">
        <f>IFERROR(AL109*Hoja1!$C$24/Hoja1!$C$25/Hoja1!$C$26*16.04/1000000,0)</f>
        <v>0</v>
      </c>
      <c r="AO109" s="148">
        <f>IFERROR(AM109*Hoja1!$C$24/Hoja1!$C$25/Hoja1!$C$26*44.01/1000000,0)</f>
        <v>0</v>
      </c>
    </row>
    <row r="110" spans="2:41" x14ac:dyDescent="0.75">
      <c r="B110" s="52"/>
      <c r="C110" s="52"/>
      <c r="D110" s="125"/>
      <c r="E110" s="125"/>
      <c r="F110" s="131"/>
      <c r="G110" s="92"/>
      <c r="H110" s="14"/>
      <c r="I110" s="14"/>
      <c r="J110" s="14"/>
      <c r="K110" s="93"/>
      <c r="L110" s="93"/>
      <c r="M110" s="122" t="str">
        <f t="shared" ref="M110:M132" si="15">IF(F110="","",F110)</f>
        <v/>
      </c>
      <c r="N110" s="78">
        <f t="shared" ref="N110:O132" si="16">AI110</f>
        <v>0</v>
      </c>
      <c r="O110" s="78">
        <f t="shared" si="16"/>
        <v>0</v>
      </c>
      <c r="P110" s="78">
        <f t="shared" ref="P110:P132" si="17">AH110</f>
        <v>0</v>
      </c>
      <c r="Q110" s="78" t="str">
        <f t="shared" ref="Q110:Q132" si="18">AG110</f>
        <v>Estimación</v>
      </c>
      <c r="R110" s="166">
        <f t="shared" ref="R110:R132" si="19">AO110</f>
        <v>0</v>
      </c>
      <c r="S110" s="167">
        <f t="shared" ref="S110:S132" si="20">AN110</f>
        <v>0</v>
      </c>
      <c r="T110" s="78">
        <f>R110+S110*Hoja1!$C$19</f>
        <v>0</v>
      </c>
      <c r="AD110" s="94">
        <f t="shared" si="13"/>
        <v>0</v>
      </c>
      <c r="AE110" s="94">
        <f t="shared" si="14"/>
        <v>0</v>
      </c>
      <c r="AF110" s="94">
        <f>IFERROR((I110*H110/J110)*(Hoja1!$C$25/Hoja1!$C$24)*C110,0)</f>
        <v>0</v>
      </c>
      <c r="AG110" s="94" t="str">
        <f t="shared" ref="AG110:AG132" si="21">IFERROR(IF(AE110&lt;&gt;0,"Medición","Estimación"),0)</f>
        <v>Estimación</v>
      </c>
      <c r="AH110" s="94">
        <f t="shared" ref="AH110:AH132" si="22">IFERROR(IF(AE110&lt;&gt;0,AE110,AF110),0)*(1-D110-E110)</f>
        <v>0</v>
      </c>
      <c r="AI110" s="94">
        <f t="shared" ref="AI110:AI132" si="23">IFERROR(IF(AE110&lt;&gt;0,AE110,AF110),0)*D110</f>
        <v>0</v>
      </c>
      <c r="AJ110" s="94">
        <f t="shared" ref="AJ110:AJ132" si="24">IFERROR(IF(AE110&lt;&gt;0,AE110,AF110),0)*E110</f>
        <v>0</v>
      </c>
      <c r="AK110" s="143">
        <f t="shared" ref="AK110:AK132" si="25">AH110*(0.3048^3)</f>
        <v>0</v>
      </c>
      <c r="AL110" s="143">
        <f>IF(K110="",AK110*'Fraccion masica'!$AB$36,K110*AK110)</f>
        <v>0</v>
      </c>
      <c r="AM110" s="143">
        <f>IF(L110="",AK110*'Fraccion masica'!$AB$35,L110*AK110)</f>
        <v>0</v>
      </c>
      <c r="AN110" s="147">
        <f>IFERROR(AL110*Hoja1!$C$24/Hoja1!$C$25/Hoja1!$C$26*16.04/1000000,0)</f>
        <v>0</v>
      </c>
      <c r="AO110" s="148">
        <f>IFERROR(AM110*Hoja1!$C$24/Hoja1!$C$25/Hoja1!$C$26*44.01/1000000,0)</f>
        <v>0</v>
      </c>
    </row>
    <row r="111" spans="2:41" x14ac:dyDescent="0.75">
      <c r="B111" s="52"/>
      <c r="C111" s="52"/>
      <c r="D111" s="125"/>
      <c r="E111" s="125"/>
      <c r="F111" s="131"/>
      <c r="G111" s="92"/>
      <c r="H111" s="14"/>
      <c r="I111" s="14"/>
      <c r="J111" s="14"/>
      <c r="K111" s="93"/>
      <c r="L111" s="93"/>
      <c r="M111" s="122" t="str">
        <f t="shared" si="15"/>
        <v/>
      </c>
      <c r="N111" s="78">
        <f t="shared" si="16"/>
        <v>0</v>
      </c>
      <c r="O111" s="78">
        <f t="shared" si="16"/>
        <v>0</v>
      </c>
      <c r="P111" s="78">
        <f t="shared" si="17"/>
        <v>0</v>
      </c>
      <c r="Q111" s="78" t="str">
        <f t="shared" si="18"/>
        <v>Estimación</v>
      </c>
      <c r="R111" s="166">
        <f t="shared" si="19"/>
        <v>0</v>
      </c>
      <c r="S111" s="167">
        <f t="shared" si="20"/>
        <v>0</v>
      </c>
      <c r="T111" s="78">
        <f>R111+S111*Hoja1!$C$19</f>
        <v>0</v>
      </c>
      <c r="AD111" s="94">
        <f t="shared" si="13"/>
        <v>0</v>
      </c>
      <c r="AE111" s="94">
        <f t="shared" si="14"/>
        <v>0</v>
      </c>
      <c r="AF111" s="94">
        <f>IFERROR((I111*H111/J111)*(Hoja1!$C$25/Hoja1!$C$24)*C111,0)</f>
        <v>0</v>
      </c>
      <c r="AG111" s="94" t="str">
        <f t="shared" si="21"/>
        <v>Estimación</v>
      </c>
      <c r="AH111" s="94">
        <f t="shared" si="22"/>
        <v>0</v>
      </c>
      <c r="AI111" s="94">
        <f t="shared" si="23"/>
        <v>0</v>
      </c>
      <c r="AJ111" s="94">
        <f t="shared" si="24"/>
        <v>0</v>
      </c>
      <c r="AK111" s="143">
        <f t="shared" si="25"/>
        <v>0</v>
      </c>
      <c r="AL111" s="143">
        <f>IF(K111="",AK111*'Fraccion masica'!$AB$36,K111*AK111)</f>
        <v>0</v>
      </c>
      <c r="AM111" s="143">
        <f>IF(L111="",AK111*'Fraccion masica'!$AB$35,L111*AK111)</f>
        <v>0</v>
      </c>
      <c r="AN111" s="147">
        <f>IFERROR(AL111*Hoja1!$C$24/Hoja1!$C$25/Hoja1!$C$26*16.04/1000000,0)</f>
        <v>0</v>
      </c>
      <c r="AO111" s="148">
        <f>IFERROR(AM111*Hoja1!$C$24/Hoja1!$C$25/Hoja1!$C$26*44.01/1000000,0)</f>
        <v>0</v>
      </c>
    </row>
    <row r="112" spans="2:41" x14ac:dyDescent="0.75">
      <c r="B112" s="52"/>
      <c r="C112" s="52"/>
      <c r="D112" s="125"/>
      <c r="E112" s="125"/>
      <c r="F112" s="131"/>
      <c r="G112" s="92"/>
      <c r="H112" s="14"/>
      <c r="I112" s="14"/>
      <c r="J112" s="14"/>
      <c r="K112" s="93"/>
      <c r="L112" s="93"/>
      <c r="M112" s="122" t="str">
        <f t="shared" si="15"/>
        <v/>
      </c>
      <c r="N112" s="78">
        <f t="shared" si="16"/>
        <v>0</v>
      </c>
      <c r="O112" s="78">
        <f t="shared" si="16"/>
        <v>0</v>
      </c>
      <c r="P112" s="78">
        <f t="shared" si="17"/>
        <v>0</v>
      </c>
      <c r="Q112" s="78" t="str">
        <f t="shared" si="18"/>
        <v>Estimación</v>
      </c>
      <c r="R112" s="166">
        <f t="shared" si="19"/>
        <v>0</v>
      </c>
      <c r="S112" s="167">
        <f t="shared" si="20"/>
        <v>0</v>
      </c>
      <c r="T112" s="78">
        <f>R112+S112*Hoja1!$C$19</f>
        <v>0</v>
      </c>
      <c r="AD112" s="94">
        <f t="shared" si="13"/>
        <v>0</v>
      </c>
      <c r="AE112" s="94">
        <f t="shared" si="14"/>
        <v>0</v>
      </c>
      <c r="AF112" s="94">
        <f>IFERROR((I112*H112/J112)*(Hoja1!$C$25/Hoja1!$C$24)*C112,0)</f>
        <v>0</v>
      </c>
      <c r="AG112" s="94" t="str">
        <f t="shared" si="21"/>
        <v>Estimación</v>
      </c>
      <c r="AH112" s="94">
        <f t="shared" si="22"/>
        <v>0</v>
      </c>
      <c r="AI112" s="94">
        <f t="shared" si="23"/>
        <v>0</v>
      </c>
      <c r="AJ112" s="94">
        <f t="shared" si="24"/>
        <v>0</v>
      </c>
      <c r="AK112" s="143">
        <f t="shared" si="25"/>
        <v>0</v>
      </c>
      <c r="AL112" s="143">
        <f>IF(K112="",AK112*'Fraccion masica'!$AB$36,K112*AK112)</f>
        <v>0</v>
      </c>
      <c r="AM112" s="143">
        <f>IF(L112="",AK112*'Fraccion masica'!$AB$35,L112*AK112)</f>
        <v>0</v>
      </c>
      <c r="AN112" s="147">
        <f>IFERROR(AL112*Hoja1!$C$24/Hoja1!$C$25/Hoja1!$C$26*16.04/1000000,0)</f>
        <v>0</v>
      </c>
      <c r="AO112" s="148">
        <f>IFERROR(AM112*Hoja1!$C$24/Hoja1!$C$25/Hoja1!$C$26*44.01/1000000,0)</f>
        <v>0</v>
      </c>
    </row>
    <row r="113" spans="2:41" x14ac:dyDescent="0.75">
      <c r="B113" s="52"/>
      <c r="C113" s="52"/>
      <c r="D113" s="125"/>
      <c r="E113" s="125"/>
      <c r="F113" s="131"/>
      <c r="G113" s="92"/>
      <c r="H113" s="14"/>
      <c r="I113" s="14"/>
      <c r="J113" s="14"/>
      <c r="K113" s="93"/>
      <c r="L113" s="93"/>
      <c r="M113" s="122" t="str">
        <f t="shared" si="15"/>
        <v/>
      </c>
      <c r="N113" s="78">
        <f t="shared" si="16"/>
        <v>0</v>
      </c>
      <c r="O113" s="78">
        <f t="shared" si="16"/>
        <v>0</v>
      </c>
      <c r="P113" s="78">
        <f t="shared" si="17"/>
        <v>0</v>
      </c>
      <c r="Q113" s="78" t="str">
        <f t="shared" si="18"/>
        <v>Estimación</v>
      </c>
      <c r="R113" s="166">
        <f t="shared" si="19"/>
        <v>0</v>
      </c>
      <c r="S113" s="167">
        <f t="shared" si="20"/>
        <v>0</v>
      </c>
      <c r="T113" s="78">
        <f>R113+S113*Hoja1!$C$19</f>
        <v>0</v>
      </c>
      <c r="AD113" s="94">
        <f t="shared" si="13"/>
        <v>0</v>
      </c>
      <c r="AE113" s="94">
        <f t="shared" si="14"/>
        <v>0</v>
      </c>
      <c r="AF113" s="94">
        <f>IFERROR((I113*H113/J113)*(Hoja1!$C$25/Hoja1!$C$24)*C113,0)</f>
        <v>0</v>
      </c>
      <c r="AG113" s="94" t="str">
        <f t="shared" si="21"/>
        <v>Estimación</v>
      </c>
      <c r="AH113" s="94">
        <f t="shared" si="22"/>
        <v>0</v>
      </c>
      <c r="AI113" s="94">
        <f t="shared" si="23"/>
        <v>0</v>
      </c>
      <c r="AJ113" s="94">
        <f t="shared" si="24"/>
        <v>0</v>
      </c>
      <c r="AK113" s="143">
        <f t="shared" si="25"/>
        <v>0</v>
      </c>
      <c r="AL113" s="143">
        <f>IF(K113="",AK113*'Fraccion masica'!$AB$36,K113*AK113)</f>
        <v>0</v>
      </c>
      <c r="AM113" s="143">
        <f>IF(L113="",AK113*'Fraccion masica'!$AB$35,L113*AK113)</f>
        <v>0</v>
      </c>
      <c r="AN113" s="147">
        <f>IFERROR(AL113*Hoja1!$C$24/Hoja1!$C$25/Hoja1!$C$26*16.04/1000000,0)</f>
        <v>0</v>
      </c>
      <c r="AO113" s="148">
        <f>IFERROR(AM113*Hoja1!$C$24/Hoja1!$C$25/Hoja1!$C$26*44.01/1000000,0)</f>
        <v>0</v>
      </c>
    </row>
    <row r="114" spans="2:41" x14ac:dyDescent="0.75">
      <c r="B114" s="52"/>
      <c r="C114" s="52"/>
      <c r="D114" s="125"/>
      <c r="E114" s="125"/>
      <c r="F114" s="131"/>
      <c r="G114" s="92"/>
      <c r="H114" s="14"/>
      <c r="I114" s="14"/>
      <c r="J114" s="14"/>
      <c r="K114" s="93"/>
      <c r="L114" s="93"/>
      <c r="M114" s="122" t="str">
        <f t="shared" si="15"/>
        <v/>
      </c>
      <c r="N114" s="78">
        <f t="shared" si="16"/>
        <v>0</v>
      </c>
      <c r="O114" s="78">
        <f t="shared" si="16"/>
        <v>0</v>
      </c>
      <c r="P114" s="78">
        <f t="shared" si="17"/>
        <v>0</v>
      </c>
      <c r="Q114" s="78" t="str">
        <f t="shared" si="18"/>
        <v>Estimación</v>
      </c>
      <c r="R114" s="166">
        <f t="shared" si="19"/>
        <v>0</v>
      </c>
      <c r="S114" s="167">
        <f t="shared" si="20"/>
        <v>0</v>
      </c>
      <c r="T114" s="78">
        <f>R114+S114*Hoja1!$C$19</f>
        <v>0</v>
      </c>
      <c r="AD114" s="94">
        <f t="shared" si="13"/>
        <v>0</v>
      </c>
      <c r="AE114" s="94">
        <f t="shared" si="14"/>
        <v>0</v>
      </c>
      <c r="AF114" s="94">
        <f>IFERROR((I114*H114/J114)*(Hoja1!$C$25/Hoja1!$C$24)*C114,0)</f>
        <v>0</v>
      </c>
      <c r="AG114" s="94" t="str">
        <f t="shared" si="21"/>
        <v>Estimación</v>
      </c>
      <c r="AH114" s="94">
        <f t="shared" si="22"/>
        <v>0</v>
      </c>
      <c r="AI114" s="94">
        <f t="shared" si="23"/>
        <v>0</v>
      </c>
      <c r="AJ114" s="94">
        <f t="shared" si="24"/>
        <v>0</v>
      </c>
      <c r="AK114" s="143">
        <f t="shared" si="25"/>
        <v>0</v>
      </c>
      <c r="AL114" s="143">
        <f>IF(K114="",AK114*'Fraccion masica'!$AB$36,K114*AK114)</f>
        <v>0</v>
      </c>
      <c r="AM114" s="143">
        <f>IF(L114="",AK114*'Fraccion masica'!$AB$35,L114*AK114)</f>
        <v>0</v>
      </c>
      <c r="AN114" s="147">
        <f>IFERROR(AL114*Hoja1!$C$24/Hoja1!$C$25/Hoja1!$C$26*16.04/1000000,0)</f>
        <v>0</v>
      </c>
      <c r="AO114" s="148">
        <f>IFERROR(AM114*Hoja1!$C$24/Hoja1!$C$25/Hoja1!$C$26*44.01/1000000,0)</f>
        <v>0</v>
      </c>
    </row>
    <row r="115" spans="2:41" x14ac:dyDescent="0.75">
      <c r="B115" s="52"/>
      <c r="C115" s="52"/>
      <c r="D115" s="125"/>
      <c r="E115" s="125"/>
      <c r="F115" s="131"/>
      <c r="G115" s="92"/>
      <c r="H115" s="14"/>
      <c r="I115" s="14"/>
      <c r="J115" s="14"/>
      <c r="K115" s="93"/>
      <c r="L115" s="93"/>
      <c r="M115" s="122" t="str">
        <f t="shared" si="15"/>
        <v/>
      </c>
      <c r="N115" s="78">
        <f t="shared" si="16"/>
        <v>0</v>
      </c>
      <c r="O115" s="78">
        <f t="shared" si="16"/>
        <v>0</v>
      </c>
      <c r="P115" s="78">
        <f t="shared" si="17"/>
        <v>0</v>
      </c>
      <c r="Q115" s="78" t="str">
        <f t="shared" si="18"/>
        <v>Estimación</v>
      </c>
      <c r="R115" s="166">
        <f t="shared" si="19"/>
        <v>0</v>
      </c>
      <c r="S115" s="167">
        <f t="shared" si="20"/>
        <v>0</v>
      </c>
      <c r="T115" s="78">
        <f>R115+S115*Hoja1!$C$19</f>
        <v>0</v>
      </c>
      <c r="AD115" s="94">
        <f t="shared" si="13"/>
        <v>0</v>
      </c>
      <c r="AE115" s="94">
        <f t="shared" si="14"/>
        <v>0</v>
      </c>
      <c r="AF115" s="94">
        <f>IFERROR((I115*H115/J115)*(Hoja1!$C$25/Hoja1!$C$24)*C115,0)</f>
        <v>0</v>
      </c>
      <c r="AG115" s="94" t="str">
        <f t="shared" si="21"/>
        <v>Estimación</v>
      </c>
      <c r="AH115" s="94">
        <f t="shared" si="22"/>
        <v>0</v>
      </c>
      <c r="AI115" s="94">
        <f t="shared" si="23"/>
        <v>0</v>
      </c>
      <c r="AJ115" s="94">
        <f t="shared" si="24"/>
        <v>0</v>
      </c>
      <c r="AK115" s="143">
        <f t="shared" si="25"/>
        <v>0</v>
      </c>
      <c r="AL115" s="143">
        <f>IF(K115="",AK115*'Fraccion masica'!$AB$36,K115*AK115)</f>
        <v>0</v>
      </c>
      <c r="AM115" s="143">
        <f>IF(L115="",AK115*'Fraccion masica'!$AB$35,L115*AK115)</f>
        <v>0</v>
      </c>
      <c r="AN115" s="147">
        <f>IFERROR(AL115*Hoja1!$C$24/Hoja1!$C$25/Hoja1!$C$26*16.04/1000000,0)</f>
        <v>0</v>
      </c>
      <c r="AO115" s="148">
        <f>IFERROR(AM115*Hoja1!$C$24/Hoja1!$C$25/Hoja1!$C$26*44.01/1000000,0)</f>
        <v>0</v>
      </c>
    </row>
    <row r="116" spans="2:41" x14ac:dyDescent="0.75">
      <c r="B116" s="52"/>
      <c r="C116" s="52"/>
      <c r="D116" s="125"/>
      <c r="E116" s="125"/>
      <c r="F116" s="131"/>
      <c r="G116" s="92"/>
      <c r="H116" s="14"/>
      <c r="I116" s="14"/>
      <c r="J116" s="14"/>
      <c r="K116" s="93"/>
      <c r="L116" s="93"/>
      <c r="M116" s="122" t="str">
        <f t="shared" si="15"/>
        <v/>
      </c>
      <c r="N116" s="78">
        <f t="shared" si="16"/>
        <v>0</v>
      </c>
      <c r="O116" s="78">
        <f t="shared" si="16"/>
        <v>0</v>
      </c>
      <c r="P116" s="78">
        <f t="shared" si="17"/>
        <v>0</v>
      </c>
      <c r="Q116" s="78" t="str">
        <f t="shared" si="18"/>
        <v>Estimación</v>
      </c>
      <c r="R116" s="166">
        <f t="shared" si="19"/>
        <v>0</v>
      </c>
      <c r="S116" s="167">
        <f t="shared" si="20"/>
        <v>0</v>
      </c>
      <c r="T116" s="78">
        <f>R116+S116*Hoja1!$C$19</f>
        <v>0</v>
      </c>
      <c r="AD116" s="94">
        <f t="shared" si="13"/>
        <v>0</v>
      </c>
      <c r="AE116" s="94">
        <f t="shared" si="14"/>
        <v>0</v>
      </c>
      <c r="AF116" s="94">
        <f>IFERROR((I116*H116/J116)*(Hoja1!$C$25/Hoja1!$C$24)*C116,0)</f>
        <v>0</v>
      </c>
      <c r="AG116" s="94" t="str">
        <f t="shared" si="21"/>
        <v>Estimación</v>
      </c>
      <c r="AH116" s="94">
        <f t="shared" si="22"/>
        <v>0</v>
      </c>
      <c r="AI116" s="94">
        <f t="shared" si="23"/>
        <v>0</v>
      </c>
      <c r="AJ116" s="94">
        <f t="shared" si="24"/>
        <v>0</v>
      </c>
      <c r="AK116" s="143">
        <f t="shared" si="25"/>
        <v>0</v>
      </c>
      <c r="AL116" s="143">
        <f>IF(K116="",AK116*'Fraccion masica'!$AB$36,K116*AK116)</f>
        <v>0</v>
      </c>
      <c r="AM116" s="143">
        <f>IF(L116="",AK116*'Fraccion masica'!$AB$35,L116*AK116)</f>
        <v>0</v>
      </c>
      <c r="AN116" s="147">
        <f>IFERROR(AL116*Hoja1!$C$24/Hoja1!$C$25/Hoja1!$C$26*16.04/1000000,0)</f>
        <v>0</v>
      </c>
      <c r="AO116" s="148">
        <f>IFERROR(AM116*Hoja1!$C$24/Hoja1!$C$25/Hoja1!$C$26*44.01/1000000,0)</f>
        <v>0</v>
      </c>
    </row>
    <row r="117" spans="2:41" x14ac:dyDescent="0.75">
      <c r="B117" s="52"/>
      <c r="C117" s="52"/>
      <c r="D117" s="125"/>
      <c r="E117" s="125"/>
      <c r="F117" s="131"/>
      <c r="G117" s="92"/>
      <c r="H117" s="14"/>
      <c r="I117" s="14"/>
      <c r="J117" s="14"/>
      <c r="K117" s="93"/>
      <c r="L117" s="93"/>
      <c r="M117" s="122" t="str">
        <f t="shared" si="15"/>
        <v/>
      </c>
      <c r="N117" s="78">
        <f t="shared" si="16"/>
        <v>0</v>
      </c>
      <c r="O117" s="78">
        <f t="shared" si="16"/>
        <v>0</v>
      </c>
      <c r="P117" s="78">
        <f t="shared" si="17"/>
        <v>0</v>
      </c>
      <c r="Q117" s="78" t="str">
        <f t="shared" si="18"/>
        <v>Estimación</v>
      </c>
      <c r="R117" s="166">
        <f t="shared" si="19"/>
        <v>0</v>
      </c>
      <c r="S117" s="167">
        <f t="shared" si="20"/>
        <v>0</v>
      </c>
      <c r="T117" s="78">
        <f>R117+S117*Hoja1!$C$19</f>
        <v>0</v>
      </c>
      <c r="AD117" s="94">
        <f t="shared" si="13"/>
        <v>0</v>
      </c>
      <c r="AE117" s="94">
        <f t="shared" si="14"/>
        <v>0</v>
      </c>
      <c r="AF117" s="94">
        <f>IFERROR((I117*H117/J117)*(Hoja1!$C$25/Hoja1!$C$24)*C117,0)</f>
        <v>0</v>
      </c>
      <c r="AG117" s="94" t="str">
        <f t="shared" si="21"/>
        <v>Estimación</v>
      </c>
      <c r="AH117" s="94">
        <f t="shared" si="22"/>
        <v>0</v>
      </c>
      <c r="AI117" s="94">
        <f t="shared" si="23"/>
        <v>0</v>
      </c>
      <c r="AJ117" s="94">
        <f t="shared" si="24"/>
        <v>0</v>
      </c>
      <c r="AK117" s="143">
        <f t="shared" si="25"/>
        <v>0</v>
      </c>
      <c r="AL117" s="143">
        <f>IF(K117="",AK117*'Fraccion masica'!$AB$36,K117*AK117)</f>
        <v>0</v>
      </c>
      <c r="AM117" s="143">
        <f>IF(L117="",AK117*'Fraccion masica'!$AB$35,L117*AK117)</f>
        <v>0</v>
      </c>
      <c r="AN117" s="147">
        <f>IFERROR(AL117*Hoja1!$C$24/Hoja1!$C$25/Hoja1!$C$26*16.04/1000000,0)</f>
        <v>0</v>
      </c>
      <c r="AO117" s="148">
        <f>IFERROR(AM117*Hoja1!$C$24/Hoja1!$C$25/Hoja1!$C$26*44.01/1000000,0)</f>
        <v>0</v>
      </c>
    </row>
    <row r="118" spans="2:41" x14ac:dyDescent="0.75">
      <c r="B118" s="52"/>
      <c r="C118" s="52"/>
      <c r="D118" s="125"/>
      <c r="E118" s="125"/>
      <c r="F118" s="131"/>
      <c r="G118" s="92"/>
      <c r="H118" s="14"/>
      <c r="I118" s="14"/>
      <c r="J118" s="14"/>
      <c r="K118" s="93"/>
      <c r="L118" s="93"/>
      <c r="M118" s="122" t="str">
        <f t="shared" si="15"/>
        <v/>
      </c>
      <c r="N118" s="78">
        <f t="shared" si="16"/>
        <v>0</v>
      </c>
      <c r="O118" s="78">
        <f t="shared" si="16"/>
        <v>0</v>
      </c>
      <c r="P118" s="78">
        <f t="shared" si="17"/>
        <v>0</v>
      </c>
      <c r="Q118" s="78" t="str">
        <f t="shared" si="18"/>
        <v>Estimación</v>
      </c>
      <c r="R118" s="166">
        <f t="shared" si="19"/>
        <v>0</v>
      </c>
      <c r="S118" s="167">
        <f t="shared" si="20"/>
        <v>0</v>
      </c>
      <c r="T118" s="78">
        <f>R118+S118*Hoja1!$C$19</f>
        <v>0</v>
      </c>
      <c r="AD118" s="94">
        <f t="shared" si="13"/>
        <v>0</v>
      </c>
      <c r="AE118" s="94">
        <f t="shared" si="14"/>
        <v>0</v>
      </c>
      <c r="AF118" s="94">
        <f>IFERROR((I118*H118/J118)*(Hoja1!$C$25/Hoja1!$C$24)*C118,0)</f>
        <v>0</v>
      </c>
      <c r="AG118" s="94" t="str">
        <f t="shared" si="21"/>
        <v>Estimación</v>
      </c>
      <c r="AH118" s="94">
        <f t="shared" si="22"/>
        <v>0</v>
      </c>
      <c r="AI118" s="94">
        <f t="shared" si="23"/>
        <v>0</v>
      </c>
      <c r="AJ118" s="94">
        <f t="shared" si="24"/>
        <v>0</v>
      </c>
      <c r="AK118" s="143">
        <f t="shared" si="25"/>
        <v>0</v>
      </c>
      <c r="AL118" s="143">
        <f>IF(K118="",AK118*'Fraccion masica'!$AB$36,K118*AK118)</f>
        <v>0</v>
      </c>
      <c r="AM118" s="143">
        <f>IF(L118="",AK118*'Fraccion masica'!$AB$35,L118*AK118)</f>
        <v>0</v>
      </c>
      <c r="AN118" s="147">
        <f>IFERROR(AL118*Hoja1!$C$24/Hoja1!$C$25/Hoja1!$C$26*16.04/1000000,0)</f>
        <v>0</v>
      </c>
      <c r="AO118" s="148">
        <f>IFERROR(AM118*Hoja1!$C$24/Hoja1!$C$25/Hoja1!$C$26*44.01/1000000,0)</f>
        <v>0</v>
      </c>
    </row>
    <row r="119" spans="2:41" x14ac:dyDescent="0.75">
      <c r="B119" s="52"/>
      <c r="C119" s="52"/>
      <c r="D119" s="125"/>
      <c r="E119" s="125"/>
      <c r="F119" s="131"/>
      <c r="G119" s="92"/>
      <c r="H119" s="14"/>
      <c r="I119" s="14"/>
      <c r="J119" s="14"/>
      <c r="K119" s="93"/>
      <c r="L119" s="93"/>
      <c r="M119" s="122" t="str">
        <f t="shared" si="15"/>
        <v/>
      </c>
      <c r="N119" s="78">
        <f t="shared" si="16"/>
        <v>0</v>
      </c>
      <c r="O119" s="78">
        <f t="shared" si="16"/>
        <v>0</v>
      </c>
      <c r="P119" s="78">
        <f t="shared" si="17"/>
        <v>0</v>
      </c>
      <c r="Q119" s="78" t="str">
        <f t="shared" si="18"/>
        <v>Estimación</v>
      </c>
      <c r="R119" s="166">
        <f t="shared" si="19"/>
        <v>0</v>
      </c>
      <c r="S119" s="167">
        <f t="shared" si="20"/>
        <v>0</v>
      </c>
      <c r="T119" s="78">
        <f>R119+S119*Hoja1!$C$19</f>
        <v>0</v>
      </c>
      <c r="AD119" s="94">
        <f t="shared" si="13"/>
        <v>0</v>
      </c>
      <c r="AE119" s="94">
        <f t="shared" si="14"/>
        <v>0</v>
      </c>
      <c r="AF119" s="94">
        <f>IFERROR((I119*H119/J119)*(Hoja1!$C$25/Hoja1!$C$24)*C119,0)</f>
        <v>0</v>
      </c>
      <c r="AG119" s="94" t="str">
        <f t="shared" si="21"/>
        <v>Estimación</v>
      </c>
      <c r="AH119" s="94">
        <f t="shared" si="22"/>
        <v>0</v>
      </c>
      <c r="AI119" s="94">
        <f t="shared" si="23"/>
        <v>0</v>
      </c>
      <c r="AJ119" s="94">
        <f t="shared" si="24"/>
        <v>0</v>
      </c>
      <c r="AK119" s="143">
        <f t="shared" si="25"/>
        <v>0</v>
      </c>
      <c r="AL119" s="143">
        <f>IF(K119="",AK119*'Fraccion masica'!$AB$36,K119*AK119)</f>
        <v>0</v>
      </c>
      <c r="AM119" s="143">
        <f>IF(L119="",AK119*'Fraccion masica'!$AB$35,L119*AK119)</f>
        <v>0</v>
      </c>
      <c r="AN119" s="147">
        <f>IFERROR(AL119*Hoja1!$C$24/Hoja1!$C$25/Hoja1!$C$26*16.04/1000000,0)</f>
        <v>0</v>
      </c>
      <c r="AO119" s="148">
        <f>IFERROR(AM119*Hoja1!$C$24/Hoja1!$C$25/Hoja1!$C$26*44.01/1000000,0)</f>
        <v>0</v>
      </c>
    </row>
    <row r="120" spans="2:41" x14ac:dyDescent="0.75">
      <c r="B120" s="52"/>
      <c r="C120" s="52"/>
      <c r="D120" s="125"/>
      <c r="E120" s="125"/>
      <c r="F120" s="131"/>
      <c r="G120" s="92"/>
      <c r="H120" s="14"/>
      <c r="I120" s="14"/>
      <c r="J120" s="14"/>
      <c r="K120" s="93"/>
      <c r="L120" s="93"/>
      <c r="M120" s="122" t="str">
        <f t="shared" si="15"/>
        <v/>
      </c>
      <c r="N120" s="78">
        <f t="shared" si="16"/>
        <v>0</v>
      </c>
      <c r="O120" s="78">
        <f t="shared" si="16"/>
        <v>0</v>
      </c>
      <c r="P120" s="78">
        <f t="shared" si="17"/>
        <v>0</v>
      </c>
      <c r="Q120" s="78" t="str">
        <f t="shared" si="18"/>
        <v>Estimación</v>
      </c>
      <c r="R120" s="166">
        <f t="shared" si="19"/>
        <v>0</v>
      </c>
      <c r="S120" s="167">
        <f t="shared" si="20"/>
        <v>0</v>
      </c>
      <c r="T120" s="78">
        <f>R120+S120*Hoja1!$C$19</f>
        <v>0</v>
      </c>
      <c r="AD120" s="94">
        <f t="shared" si="13"/>
        <v>0</v>
      </c>
      <c r="AE120" s="94">
        <f t="shared" si="14"/>
        <v>0</v>
      </c>
      <c r="AF120" s="94">
        <f>IFERROR((I120*H120/J120)*(Hoja1!$C$25/Hoja1!$C$24)*C120,0)</f>
        <v>0</v>
      </c>
      <c r="AG120" s="94" t="str">
        <f t="shared" si="21"/>
        <v>Estimación</v>
      </c>
      <c r="AH120" s="94">
        <f t="shared" si="22"/>
        <v>0</v>
      </c>
      <c r="AI120" s="94">
        <f t="shared" si="23"/>
        <v>0</v>
      </c>
      <c r="AJ120" s="94">
        <f t="shared" si="24"/>
        <v>0</v>
      </c>
      <c r="AK120" s="143">
        <f t="shared" si="25"/>
        <v>0</v>
      </c>
      <c r="AL120" s="143">
        <f>IF(K120="",AK120*'Fraccion masica'!$AB$36,K120*AK120)</f>
        <v>0</v>
      </c>
      <c r="AM120" s="143">
        <f>IF(L120="",AK120*'Fraccion masica'!$AB$35,L120*AK120)</f>
        <v>0</v>
      </c>
      <c r="AN120" s="147">
        <f>IFERROR(AL120*Hoja1!$C$24/Hoja1!$C$25/Hoja1!$C$26*16.04/1000000,0)</f>
        <v>0</v>
      </c>
      <c r="AO120" s="148">
        <f>IFERROR(AM120*Hoja1!$C$24/Hoja1!$C$25/Hoja1!$C$26*44.01/1000000,0)</f>
        <v>0</v>
      </c>
    </row>
    <row r="121" spans="2:41" x14ac:dyDescent="0.75">
      <c r="B121" s="52"/>
      <c r="C121" s="52"/>
      <c r="D121" s="125"/>
      <c r="E121" s="125"/>
      <c r="F121" s="131"/>
      <c r="G121" s="92"/>
      <c r="H121" s="14"/>
      <c r="I121" s="14"/>
      <c r="J121" s="14"/>
      <c r="K121" s="93"/>
      <c r="L121" s="93"/>
      <c r="M121" s="122" t="str">
        <f t="shared" si="15"/>
        <v/>
      </c>
      <c r="N121" s="78">
        <f t="shared" si="16"/>
        <v>0</v>
      </c>
      <c r="O121" s="78">
        <f t="shared" si="16"/>
        <v>0</v>
      </c>
      <c r="P121" s="78">
        <f t="shared" si="17"/>
        <v>0</v>
      </c>
      <c r="Q121" s="78" t="str">
        <f t="shared" si="18"/>
        <v>Estimación</v>
      </c>
      <c r="R121" s="166">
        <f t="shared" si="19"/>
        <v>0</v>
      </c>
      <c r="S121" s="167">
        <f t="shared" si="20"/>
        <v>0</v>
      </c>
      <c r="T121" s="78">
        <f>R121+S121*Hoja1!$C$19</f>
        <v>0</v>
      </c>
      <c r="AD121" s="94">
        <f t="shared" si="13"/>
        <v>0</v>
      </c>
      <c r="AE121" s="94">
        <f t="shared" si="14"/>
        <v>0</v>
      </c>
      <c r="AF121" s="94">
        <f>IFERROR((I121*H121/J121)*(Hoja1!$C$25/Hoja1!$C$24)*C121,0)</f>
        <v>0</v>
      </c>
      <c r="AG121" s="94" t="str">
        <f t="shared" si="21"/>
        <v>Estimación</v>
      </c>
      <c r="AH121" s="94">
        <f t="shared" si="22"/>
        <v>0</v>
      </c>
      <c r="AI121" s="94">
        <f t="shared" si="23"/>
        <v>0</v>
      </c>
      <c r="AJ121" s="94">
        <f t="shared" si="24"/>
        <v>0</v>
      </c>
      <c r="AK121" s="143">
        <f t="shared" si="25"/>
        <v>0</v>
      </c>
      <c r="AL121" s="143">
        <f>IF(K121="",AK121*'Fraccion masica'!$AB$36,K121*AK121)</f>
        <v>0</v>
      </c>
      <c r="AM121" s="143">
        <f>IF(L121="",AK121*'Fraccion masica'!$AB$35,L121*AK121)</f>
        <v>0</v>
      </c>
      <c r="AN121" s="147">
        <f>IFERROR(AL121*Hoja1!$C$24/Hoja1!$C$25/Hoja1!$C$26*16.04/1000000,0)</f>
        <v>0</v>
      </c>
      <c r="AO121" s="148">
        <f>IFERROR(AM121*Hoja1!$C$24/Hoja1!$C$25/Hoja1!$C$26*44.01/1000000,0)</f>
        <v>0</v>
      </c>
    </row>
    <row r="122" spans="2:41" x14ac:dyDescent="0.75">
      <c r="B122" s="52"/>
      <c r="C122" s="52"/>
      <c r="D122" s="125"/>
      <c r="E122" s="125"/>
      <c r="F122" s="131"/>
      <c r="G122" s="92"/>
      <c r="H122" s="14"/>
      <c r="I122" s="14"/>
      <c r="J122" s="14"/>
      <c r="K122" s="93"/>
      <c r="L122" s="93"/>
      <c r="M122" s="122" t="str">
        <f t="shared" si="15"/>
        <v/>
      </c>
      <c r="N122" s="78">
        <f t="shared" si="16"/>
        <v>0</v>
      </c>
      <c r="O122" s="78">
        <f t="shared" si="16"/>
        <v>0</v>
      </c>
      <c r="P122" s="78">
        <f t="shared" si="17"/>
        <v>0</v>
      </c>
      <c r="Q122" s="78" t="str">
        <f t="shared" si="18"/>
        <v>Estimación</v>
      </c>
      <c r="R122" s="166">
        <f t="shared" si="19"/>
        <v>0</v>
      </c>
      <c r="S122" s="167">
        <f t="shared" si="20"/>
        <v>0</v>
      </c>
      <c r="T122" s="78">
        <f>R122+S122*Hoja1!$C$19</f>
        <v>0</v>
      </c>
      <c r="AD122" s="94">
        <f t="shared" si="13"/>
        <v>0</v>
      </c>
      <c r="AE122" s="94">
        <f t="shared" si="14"/>
        <v>0</v>
      </c>
      <c r="AF122" s="94">
        <f>IFERROR((I122*H122/J122)*(Hoja1!$C$25/Hoja1!$C$24)*C122,0)</f>
        <v>0</v>
      </c>
      <c r="AG122" s="94" t="str">
        <f t="shared" si="21"/>
        <v>Estimación</v>
      </c>
      <c r="AH122" s="94">
        <f t="shared" si="22"/>
        <v>0</v>
      </c>
      <c r="AI122" s="94">
        <f t="shared" si="23"/>
        <v>0</v>
      </c>
      <c r="AJ122" s="94">
        <f t="shared" si="24"/>
        <v>0</v>
      </c>
      <c r="AK122" s="143">
        <f t="shared" si="25"/>
        <v>0</v>
      </c>
      <c r="AL122" s="143">
        <f>IF(K122="",AK122*'Fraccion masica'!$AB$36,K122*AK122)</f>
        <v>0</v>
      </c>
      <c r="AM122" s="143">
        <f>IF(L122="",AK122*'Fraccion masica'!$AB$35,L122*AK122)</f>
        <v>0</v>
      </c>
      <c r="AN122" s="147">
        <f>IFERROR(AL122*Hoja1!$C$24/Hoja1!$C$25/Hoja1!$C$26*16.04/1000000,0)</f>
        <v>0</v>
      </c>
      <c r="AO122" s="148">
        <f>IFERROR(AM122*Hoja1!$C$24/Hoja1!$C$25/Hoja1!$C$26*44.01/1000000,0)</f>
        <v>0</v>
      </c>
    </row>
    <row r="123" spans="2:41" x14ac:dyDescent="0.75">
      <c r="B123" s="52"/>
      <c r="C123" s="52"/>
      <c r="D123" s="125"/>
      <c r="E123" s="125"/>
      <c r="F123" s="131"/>
      <c r="G123" s="92"/>
      <c r="H123" s="14"/>
      <c r="I123" s="14"/>
      <c r="J123" s="14"/>
      <c r="K123" s="93"/>
      <c r="L123" s="93"/>
      <c r="M123" s="122" t="str">
        <f t="shared" si="15"/>
        <v/>
      </c>
      <c r="N123" s="78">
        <f t="shared" si="16"/>
        <v>0</v>
      </c>
      <c r="O123" s="78">
        <f t="shared" si="16"/>
        <v>0</v>
      </c>
      <c r="P123" s="78">
        <f t="shared" si="17"/>
        <v>0</v>
      </c>
      <c r="Q123" s="78" t="str">
        <f t="shared" si="18"/>
        <v>Estimación</v>
      </c>
      <c r="R123" s="166">
        <f t="shared" si="19"/>
        <v>0</v>
      </c>
      <c r="S123" s="167">
        <f t="shared" si="20"/>
        <v>0</v>
      </c>
      <c r="T123" s="78">
        <f>R123+S123*Hoja1!$C$19</f>
        <v>0</v>
      </c>
      <c r="AD123" s="94">
        <f t="shared" si="13"/>
        <v>0</v>
      </c>
      <c r="AE123" s="94">
        <f t="shared" si="14"/>
        <v>0</v>
      </c>
      <c r="AF123" s="94">
        <f>IFERROR((I123*H123/J123)*(Hoja1!$C$25/Hoja1!$C$24)*C123,0)</f>
        <v>0</v>
      </c>
      <c r="AG123" s="94" t="str">
        <f t="shared" si="21"/>
        <v>Estimación</v>
      </c>
      <c r="AH123" s="94">
        <f t="shared" si="22"/>
        <v>0</v>
      </c>
      <c r="AI123" s="94">
        <f t="shared" si="23"/>
        <v>0</v>
      </c>
      <c r="AJ123" s="94">
        <f t="shared" si="24"/>
        <v>0</v>
      </c>
      <c r="AK123" s="143">
        <f t="shared" si="25"/>
        <v>0</v>
      </c>
      <c r="AL123" s="143">
        <f>IF(K123="",AK123*'Fraccion masica'!$AB$36,K123*AK123)</f>
        <v>0</v>
      </c>
      <c r="AM123" s="143">
        <f>IF(L123="",AK123*'Fraccion masica'!$AB$35,L123*AK123)</f>
        <v>0</v>
      </c>
      <c r="AN123" s="147">
        <f>IFERROR(AL123*Hoja1!$C$24/Hoja1!$C$25/Hoja1!$C$26*16.04/1000000,0)</f>
        <v>0</v>
      </c>
      <c r="AO123" s="148">
        <f>IFERROR(AM123*Hoja1!$C$24/Hoja1!$C$25/Hoja1!$C$26*44.01/1000000,0)</f>
        <v>0</v>
      </c>
    </row>
    <row r="124" spans="2:41" x14ac:dyDescent="0.75">
      <c r="B124" s="52"/>
      <c r="C124" s="52"/>
      <c r="D124" s="125"/>
      <c r="E124" s="125"/>
      <c r="F124" s="131"/>
      <c r="G124" s="92"/>
      <c r="H124" s="14"/>
      <c r="I124" s="14"/>
      <c r="J124" s="14"/>
      <c r="K124" s="93"/>
      <c r="L124" s="93"/>
      <c r="M124" s="122" t="str">
        <f t="shared" si="15"/>
        <v/>
      </c>
      <c r="N124" s="78">
        <f t="shared" si="16"/>
        <v>0</v>
      </c>
      <c r="O124" s="78">
        <f t="shared" si="16"/>
        <v>0</v>
      </c>
      <c r="P124" s="78">
        <f t="shared" si="17"/>
        <v>0</v>
      </c>
      <c r="Q124" s="78" t="str">
        <f t="shared" si="18"/>
        <v>Estimación</v>
      </c>
      <c r="R124" s="166">
        <f t="shared" si="19"/>
        <v>0</v>
      </c>
      <c r="S124" s="167">
        <f t="shared" si="20"/>
        <v>0</v>
      </c>
      <c r="T124" s="78">
        <f>R124+S124*Hoja1!$C$19</f>
        <v>0</v>
      </c>
      <c r="AD124" s="94">
        <f t="shared" si="13"/>
        <v>0</v>
      </c>
      <c r="AE124" s="94">
        <f t="shared" si="14"/>
        <v>0</v>
      </c>
      <c r="AF124" s="94">
        <f>IFERROR((I124*H124/J124)*(Hoja1!$C$25/Hoja1!$C$24)*C124,0)</f>
        <v>0</v>
      </c>
      <c r="AG124" s="94" t="str">
        <f t="shared" si="21"/>
        <v>Estimación</v>
      </c>
      <c r="AH124" s="94">
        <f t="shared" si="22"/>
        <v>0</v>
      </c>
      <c r="AI124" s="94">
        <f t="shared" si="23"/>
        <v>0</v>
      </c>
      <c r="AJ124" s="94">
        <f t="shared" si="24"/>
        <v>0</v>
      </c>
      <c r="AK124" s="143">
        <f t="shared" si="25"/>
        <v>0</v>
      </c>
      <c r="AL124" s="143">
        <f>IF(K124="",AK124*'Fraccion masica'!$AB$36,K124*AK124)</f>
        <v>0</v>
      </c>
      <c r="AM124" s="143">
        <f>IF(L124="",AK124*'Fraccion masica'!$AB$35,L124*AK124)</f>
        <v>0</v>
      </c>
      <c r="AN124" s="147">
        <f>IFERROR(AL124*Hoja1!$C$24/Hoja1!$C$25/Hoja1!$C$26*16.04/1000000,0)</f>
        <v>0</v>
      </c>
      <c r="AO124" s="148">
        <f>IFERROR(AM124*Hoja1!$C$24/Hoja1!$C$25/Hoja1!$C$26*44.01/1000000,0)</f>
        <v>0</v>
      </c>
    </row>
    <row r="125" spans="2:41" x14ac:dyDescent="0.75">
      <c r="B125" s="52"/>
      <c r="C125" s="52"/>
      <c r="D125" s="125"/>
      <c r="E125" s="125"/>
      <c r="F125" s="131"/>
      <c r="G125" s="92"/>
      <c r="H125" s="14"/>
      <c r="I125" s="14"/>
      <c r="J125" s="14"/>
      <c r="K125" s="93"/>
      <c r="L125" s="93"/>
      <c r="M125" s="122" t="str">
        <f t="shared" si="15"/>
        <v/>
      </c>
      <c r="N125" s="78">
        <f t="shared" si="16"/>
        <v>0</v>
      </c>
      <c r="O125" s="78">
        <f t="shared" si="16"/>
        <v>0</v>
      </c>
      <c r="P125" s="78">
        <f t="shared" si="17"/>
        <v>0</v>
      </c>
      <c r="Q125" s="78" t="str">
        <f t="shared" si="18"/>
        <v>Estimación</v>
      </c>
      <c r="R125" s="166">
        <f t="shared" si="19"/>
        <v>0</v>
      </c>
      <c r="S125" s="167">
        <f t="shared" si="20"/>
        <v>0</v>
      </c>
      <c r="T125" s="78">
        <f>R125+S125*Hoja1!$C$19</f>
        <v>0</v>
      </c>
      <c r="AD125" s="94">
        <f t="shared" si="13"/>
        <v>0</v>
      </c>
      <c r="AE125" s="94">
        <f t="shared" si="14"/>
        <v>0</v>
      </c>
      <c r="AF125" s="94">
        <f>IFERROR((I125*H125/J125)*(Hoja1!$C$25/Hoja1!$C$24)*C125,0)</f>
        <v>0</v>
      </c>
      <c r="AG125" s="94" t="str">
        <f t="shared" si="21"/>
        <v>Estimación</v>
      </c>
      <c r="AH125" s="94">
        <f t="shared" si="22"/>
        <v>0</v>
      </c>
      <c r="AI125" s="94">
        <f t="shared" si="23"/>
        <v>0</v>
      </c>
      <c r="AJ125" s="94">
        <f t="shared" si="24"/>
        <v>0</v>
      </c>
      <c r="AK125" s="143">
        <f t="shared" si="25"/>
        <v>0</v>
      </c>
      <c r="AL125" s="143">
        <f>IF(K125="",AK125*'Fraccion masica'!$AB$36,K125*AK125)</f>
        <v>0</v>
      </c>
      <c r="AM125" s="143">
        <f>IF(L125="",AK125*'Fraccion masica'!$AB$35,L125*AK125)</f>
        <v>0</v>
      </c>
      <c r="AN125" s="147">
        <f>IFERROR(AL125*Hoja1!$C$24/Hoja1!$C$25/Hoja1!$C$26*16.04/1000000,0)</f>
        <v>0</v>
      </c>
      <c r="AO125" s="148">
        <f>IFERROR(AM125*Hoja1!$C$24/Hoja1!$C$25/Hoja1!$C$26*44.01/1000000,0)</f>
        <v>0</v>
      </c>
    </row>
    <row r="126" spans="2:41" x14ac:dyDescent="0.75">
      <c r="B126" s="52"/>
      <c r="C126" s="52"/>
      <c r="D126" s="125"/>
      <c r="E126" s="125"/>
      <c r="F126" s="131"/>
      <c r="G126" s="92"/>
      <c r="H126" s="14"/>
      <c r="I126" s="14"/>
      <c r="J126" s="14"/>
      <c r="K126" s="93"/>
      <c r="L126" s="93"/>
      <c r="M126" s="122" t="str">
        <f t="shared" si="15"/>
        <v/>
      </c>
      <c r="N126" s="78">
        <f t="shared" si="16"/>
        <v>0</v>
      </c>
      <c r="O126" s="78">
        <f t="shared" si="16"/>
        <v>0</v>
      </c>
      <c r="P126" s="78">
        <f t="shared" si="17"/>
        <v>0</v>
      </c>
      <c r="Q126" s="78" t="str">
        <f t="shared" si="18"/>
        <v>Estimación</v>
      </c>
      <c r="R126" s="166">
        <f t="shared" si="19"/>
        <v>0</v>
      </c>
      <c r="S126" s="167">
        <f t="shared" si="20"/>
        <v>0</v>
      </c>
      <c r="T126" s="78">
        <f>R126+S126*Hoja1!$C$19</f>
        <v>0</v>
      </c>
      <c r="AD126" s="94">
        <f t="shared" si="13"/>
        <v>0</v>
      </c>
      <c r="AE126" s="94">
        <f t="shared" si="14"/>
        <v>0</v>
      </c>
      <c r="AF126" s="94">
        <f>IFERROR((I126*H126/J126)*(Hoja1!$C$25/Hoja1!$C$24)*C126,0)</f>
        <v>0</v>
      </c>
      <c r="AG126" s="94" t="str">
        <f t="shared" si="21"/>
        <v>Estimación</v>
      </c>
      <c r="AH126" s="94">
        <f t="shared" si="22"/>
        <v>0</v>
      </c>
      <c r="AI126" s="94">
        <f t="shared" si="23"/>
        <v>0</v>
      </c>
      <c r="AJ126" s="94">
        <f t="shared" si="24"/>
        <v>0</v>
      </c>
      <c r="AK126" s="143">
        <f t="shared" si="25"/>
        <v>0</v>
      </c>
      <c r="AL126" s="143">
        <f>IF(K126="",AK126*'Fraccion masica'!$AB$36,K126*AK126)</f>
        <v>0</v>
      </c>
      <c r="AM126" s="143">
        <f>IF(L126="",AK126*'Fraccion masica'!$AB$35,L126*AK126)</f>
        <v>0</v>
      </c>
      <c r="AN126" s="147">
        <f>IFERROR(AL126*Hoja1!$C$24/Hoja1!$C$25/Hoja1!$C$26*16.04/1000000,0)</f>
        <v>0</v>
      </c>
      <c r="AO126" s="148">
        <f>IFERROR(AM126*Hoja1!$C$24/Hoja1!$C$25/Hoja1!$C$26*44.01/1000000,0)</f>
        <v>0</v>
      </c>
    </row>
    <row r="127" spans="2:41" x14ac:dyDescent="0.75">
      <c r="B127" s="52"/>
      <c r="C127" s="52"/>
      <c r="D127" s="125"/>
      <c r="E127" s="125"/>
      <c r="F127" s="131"/>
      <c r="G127" s="92"/>
      <c r="H127" s="14"/>
      <c r="I127" s="14"/>
      <c r="J127" s="14"/>
      <c r="K127" s="93"/>
      <c r="L127" s="93"/>
      <c r="M127" s="122" t="str">
        <f t="shared" si="15"/>
        <v/>
      </c>
      <c r="N127" s="78">
        <f t="shared" si="16"/>
        <v>0</v>
      </c>
      <c r="O127" s="78">
        <f t="shared" si="16"/>
        <v>0</v>
      </c>
      <c r="P127" s="78">
        <f t="shared" si="17"/>
        <v>0</v>
      </c>
      <c r="Q127" s="78" t="str">
        <f t="shared" si="18"/>
        <v>Estimación</v>
      </c>
      <c r="R127" s="166">
        <f t="shared" si="19"/>
        <v>0</v>
      </c>
      <c r="S127" s="167">
        <f t="shared" si="20"/>
        <v>0</v>
      </c>
      <c r="T127" s="78">
        <f>R127+S127*Hoja1!$C$19</f>
        <v>0</v>
      </c>
      <c r="AD127" s="94">
        <f t="shared" si="13"/>
        <v>0</v>
      </c>
      <c r="AE127" s="94">
        <f t="shared" si="14"/>
        <v>0</v>
      </c>
      <c r="AF127" s="94">
        <f>IFERROR((I127*H127/J127)*(Hoja1!$C$25/Hoja1!$C$24)*C127,0)</f>
        <v>0</v>
      </c>
      <c r="AG127" s="94" t="str">
        <f t="shared" si="21"/>
        <v>Estimación</v>
      </c>
      <c r="AH127" s="94">
        <f t="shared" si="22"/>
        <v>0</v>
      </c>
      <c r="AI127" s="94">
        <f t="shared" si="23"/>
        <v>0</v>
      </c>
      <c r="AJ127" s="94">
        <f t="shared" si="24"/>
        <v>0</v>
      </c>
      <c r="AK127" s="143">
        <f t="shared" si="25"/>
        <v>0</v>
      </c>
      <c r="AL127" s="143">
        <f>IF(K127="",AK127*'Fraccion masica'!$AB$36,K127*AK127)</f>
        <v>0</v>
      </c>
      <c r="AM127" s="143">
        <f>IF(L127="",AK127*'Fraccion masica'!$AB$35,L127*AK127)</f>
        <v>0</v>
      </c>
      <c r="AN127" s="147">
        <f>IFERROR(AL127*Hoja1!$C$24/Hoja1!$C$25/Hoja1!$C$26*16.04/1000000,0)</f>
        <v>0</v>
      </c>
      <c r="AO127" s="148">
        <f>IFERROR(AM127*Hoja1!$C$24/Hoja1!$C$25/Hoja1!$C$26*44.01/1000000,0)</f>
        <v>0</v>
      </c>
    </row>
    <row r="128" spans="2:41" x14ac:dyDescent="0.75">
      <c r="B128" s="52"/>
      <c r="C128" s="52"/>
      <c r="D128" s="125"/>
      <c r="E128" s="125"/>
      <c r="F128" s="131"/>
      <c r="G128" s="92"/>
      <c r="H128" s="14"/>
      <c r="I128" s="14"/>
      <c r="J128" s="14"/>
      <c r="K128" s="93"/>
      <c r="L128" s="93"/>
      <c r="M128" s="122" t="str">
        <f t="shared" si="15"/>
        <v/>
      </c>
      <c r="N128" s="78">
        <f t="shared" si="16"/>
        <v>0</v>
      </c>
      <c r="O128" s="78">
        <f t="shared" si="16"/>
        <v>0</v>
      </c>
      <c r="P128" s="78">
        <f t="shared" si="17"/>
        <v>0</v>
      </c>
      <c r="Q128" s="78" t="str">
        <f t="shared" si="18"/>
        <v>Estimación</v>
      </c>
      <c r="R128" s="166">
        <f t="shared" si="19"/>
        <v>0</v>
      </c>
      <c r="S128" s="167">
        <f t="shared" si="20"/>
        <v>0</v>
      </c>
      <c r="T128" s="78">
        <f>R128+S128*Hoja1!$C$19</f>
        <v>0</v>
      </c>
      <c r="AD128" s="94">
        <f t="shared" si="13"/>
        <v>0</v>
      </c>
      <c r="AE128" s="94">
        <f t="shared" si="14"/>
        <v>0</v>
      </c>
      <c r="AF128" s="94">
        <f>IFERROR((I128*H128/J128)*(Hoja1!$C$25/Hoja1!$C$24)*C128,0)</f>
        <v>0</v>
      </c>
      <c r="AG128" s="94" t="str">
        <f t="shared" si="21"/>
        <v>Estimación</v>
      </c>
      <c r="AH128" s="94">
        <f t="shared" si="22"/>
        <v>0</v>
      </c>
      <c r="AI128" s="94">
        <f t="shared" si="23"/>
        <v>0</v>
      </c>
      <c r="AJ128" s="94">
        <f t="shared" si="24"/>
        <v>0</v>
      </c>
      <c r="AK128" s="143">
        <f t="shared" si="25"/>
        <v>0</v>
      </c>
      <c r="AL128" s="143">
        <f>IF(K128="",AK128*'Fraccion masica'!$AB$36,K128*AK128)</f>
        <v>0</v>
      </c>
      <c r="AM128" s="143">
        <f>IF(L128="",AK128*'Fraccion masica'!$AB$35,L128*AK128)</f>
        <v>0</v>
      </c>
      <c r="AN128" s="147">
        <f>IFERROR(AL128*Hoja1!$C$24/Hoja1!$C$25/Hoja1!$C$26*16.04/1000000,0)</f>
        <v>0</v>
      </c>
      <c r="AO128" s="148">
        <f>IFERROR(AM128*Hoja1!$C$24/Hoja1!$C$25/Hoja1!$C$26*44.01/1000000,0)</f>
        <v>0</v>
      </c>
    </row>
    <row r="129" spans="2:41" x14ac:dyDescent="0.75">
      <c r="B129" s="52"/>
      <c r="C129" s="52"/>
      <c r="D129" s="125"/>
      <c r="E129" s="125"/>
      <c r="F129" s="131"/>
      <c r="G129" s="92"/>
      <c r="H129" s="14"/>
      <c r="I129" s="14"/>
      <c r="J129" s="14"/>
      <c r="K129" s="93"/>
      <c r="L129" s="93"/>
      <c r="M129" s="122" t="str">
        <f t="shared" si="15"/>
        <v/>
      </c>
      <c r="N129" s="78">
        <f t="shared" si="16"/>
        <v>0</v>
      </c>
      <c r="O129" s="78">
        <f t="shared" si="16"/>
        <v>0</v>
      </c>
      <c r="P129" s="78">
        <f t="shared" si="17"/>
        <v>0</v>
      </c>
      <c r="Q129" s="78" t="str">
        <f t="shared" si="18"/>
        <v>Estimación</v>
      </c>
      <c r="R129" s="166">
        <f t="shared" si="19"/>
        <v>0</v>
      </c>
      <c r="S129" s="167">
        <f t="shared" si="20"/>
        <v>0</v>
      </c>
      <c r="T129" s="78">
        <f>R129+S129*Hoja1!$C$19</f>
        <v>0</v>
      </c>
      <c r="AD129" s="94">
        <f t="shared" si="13"/>
        <v>0</v>
      </c>
      <c r="AE129" s="94">
        <f t="shared" si="14"/>
        <v>0</v>
      </c>
      <c r="AF129" s="94">
        <f>IFERROR((I129*H129/J129)*(Hoja1!$C$25/Hoja1!$C$24)*C129,0)</f>
        <v>0</v>
      </c>
      <c r="AG129" s="94" t="str">
        <f t="shared" si="21"/>
        <v>Estimación</v>
      </c>
      <c r="AH129" s="94">
        <f t="shared" si="22"/>
        <v>0</v>
      </c>
      <c r="AI129" s="94">
        <f t="shared" si="23"/>
        <v>0</v>
      </c>
      <c r="AJ129" s="94">
        <f t="shared" si="24"/>
        <v>0</v>
      </c>
      <c r="AK129" s="143">
        <f t="shared" si="25"/>
        <v>0</v>
      </c>
      <c r="AL129" s="143">
        <f>IF(K129="",AK129*'Fraccion masica'!$AB$36,K129*AK129)</f>
        <v>0</v>
      </c>
      <c r="AM129" s="143">
        <f>IF(L129="",AK129*'Fraccion masica'!$AB$35,L129*AK129)</f>
        <v>0</v>
      </c>
      <c r="AN129" s="147">
        <f>IFERROR(AL129*Hoja1!$C$24/Hoja1!$C$25/Hoja1!$C$26*16.04/1000000,0)</f>
        <v>0</v>
      </c>
      <c r="AO129" s="148">
        <f>IFERROR(AM129*Hoja1!$C$24/Hoja1!$C$25/Hoja1!$C$26*44.01/1000000,0)</f>
        <v>0</v>
      </c>
    </row>
    <row r="130" spans="2:41" x14ac:dyDescent="0.75">
      <c r="B130" s="52"/>
      <c r="C130" s="52"/>
      <c r="D130" s="125"/>
      <c r="E130" s="125"/>
      <c r="F130" s="131"/>
      <c r="G130" s="92"/>
      <c r="H130" s="14"/>
      <c r="I130" s="14"/>
      <c r="J130" s="14"/>
      <c r="K130" s="93"/>
      <c r="L130" s="93"/>
      <c r="M130" s="122" t="str">
        <f t="shared" si="15"/>
        <v/>
      </c>
      <c r="N130" s="78">
        <f t="shared" si="16"/>
        <v>0</v>
      </c>
      <c r="O130" s="78">
        <f t="shared" si="16"/>
        <v>0</v>
      </c>
      <c r="P130" s="78">
        <f t="shared" si="17"/>
        <v>0</v>
      </c>
      <c r="Q130" s="78" t="str">
        <f t="shared" si="18"/>
        <v>Estimación</v>
      </c>
      <c r="R130" s="166">
        <f t="shared" si="19"/>
        <v>0</v>
      </c>
      <c r="S130" s="167">
        <f t="shared" si="20"/>
        <v>0</v>
      </c>
      <c r="T130" s="78">
        <f>R130+S130*Hoja1!$C$19</f>
        <v>0</v>
      </c>
      <c r="AD130" s="94">
        <f t="shared" si="13"/>
        <v>0</v>
      </c>
      <c r="AE130" s="94">
        <f t="shared" si="14"/>
        <v>0</v>
      </c>
      <c r="AF130" s="94">
        <f>IFERROR((I130*H130/J130)*(Hoja1!$C$25/Hoja1!$C$24)*C130,0)</f>
        <v>0</v>
      </c>
      <c r="AG130" s="94" t="str">
        <f t="shared" si="21"/>
        <v>Estimación</v>
      </c>
      <c r="AH130" s="94">
        <f t="shared" si="22"/>
        <v>0</v>
      </c>
      <c r="AI130" s="94">
        <f t="shared" si="23"/>
        <v>0</v>
      </c>
      <c r="AJ130" s="94">
        <f t="shared" si="24"/>
        <v>0</v>
      </c>
      <c r="AK130" s="143">
        <f t="shared" si="25"/>
        <v>0</v>
      </c>
      <c r="AL130" s="143">
        <f>IF(K130="",AK130*'Fraccion masica'!$AB$36,K130*AK130)</f>
        <v>0</v>
      </c>
      <c r="AM130" s="143">
        <f>IF(L130="",AK130*'Fraccion masica'!$AB$35,L130*AK130)</f>
        <v>0</v>
      </c>
      <c r="AN130" s="147">
        <f>IFERROR(AL130*Hoja1!$C$24/Hoja1!$C$25/Hoja1!$C$26*16.04/1000000,0)</f>
        <v>0</v>
      </c>
      <c r="AO130" s="148">
        <f>IFERROR(AM130*Hoja1!$C$24/Hoja1!$C$25/Hoja1!$C$26*44.01/1000000,0)</f>
        <v>0</v>
      </c>
    </row>
    <row r="131" spans="2:41" x14ac:dyDescent="0.75">
      <c r="B131" s="52"/>
      <c r="C131" s="52"/>
      <c r="D131" s="125"/>
      <c r="E131" s="125"/>
      <c r="F131" s="131"/>
      <c r="G131" s="92"/>
      <c r="H131" s="14"/>
      <c r="I131" s="14"/>
      <c r="J131" s="14"/>
      <c r="K131" s="93"/>
      <c r="L131" s="93"/>
      <c r="M131" s="122" t="str">
        <f t="shared" si="15"/>
        <v/>
      </c>
      <c r="N131" s="78">
        <f t="shared" si="16"/>
        <v>0</v>
      </c>
      <c r="O131" s="78">
        <f t="shared" si="16"/>
        <v>0</v>
      </c>
      <c r="P131" s="78">
        <f t="shared" si="17"/>
        <v>0</v>
      </c>
      <c r="Q131" s="78" t="str">
        <f t="shared" si="18"/>
        <v>Estimación</v>
      </c>
      <c r="R131" s="166">
        <f t="shared" si="19"/>
        <v>0</v>
      </c>
      <c r="S131" s="167">
        <f t="shared" si="20"/>
        <v>0</v>
      </c>
      <c r="T131" s="78">
        <f>R131+S131*Hoja1!$C$19</f>
        <v>0</v>
      </c>
      <c r="AD131" s="94">
        <f t="shared" si="13"/>
        <v>0</v>
      </c>
      <c r="AE131" s="94">
        <f t="shared" si="14"/>
        <v>0</v>
      </c>
      <c r="AF131" s="94">
        <f>IFERROR((I131*H131/J131)*(Hoja1!$C$25/Hoja1!$C$24)*C131,0)</f>
        <v>0</v>
      </c>
      <c r="AG131" s="94" t="str">
        <f t="shared" si="21"/>
        <v>Estimación</v>
      </c>
      <c r="AH131" s="94">
        <f t="shared" si="22"/>
        <v>0</v>
      </c>
      <c r="AI131" s="94">
        <f t="shared" si="23"/>
        <v>0</v>
      </c>
      <c r="AJ131" s="94">
        <f t="shared" si="24"/>
        <v>0</v>
      </c>
      <c r="AK131" s="143">
        <f t="shared" si="25"/>
        <v>0</v>
      </c>
      <c r="AL131" s="143">
        <f>IF(K131="",AK131*'Fraccion masica'!$AB$36,K131*AK131)</f>
        <v>0</v>
      </c>
      <c r="AM131" s="143">
        <f>IF(L131="",AK131*'Fraccion masica'!$AB$35,L131*AK131)</f>
        <v>0</v>
      </c>
      <c r="AN131" s="147">
        <f>IFERROR(AL131*Hoja1!$C$24/Hoja1!$C$25/Hoja1!$C$26*16.04/1000000,0)</f>
        <v>0</v>
      </c>
      <c r="AO131" s="148">
        <f>IFERROR(AM131*Hoja1!$C$24/Hoja1!$C$25/Hoja1!$C$26*44.01/1000000,0)</f>
        <v>0</v>
      </c>
    </row>
    <row r="132" spans="2:41" x14ac:dyDescent="0.75">
      <c r="B132" s="52"/>
      <c r="C132" s="52"/>
      <c r="D132" s="125"/>
      <c r="E132" s="125"/>
      <c r="F132" s="131"/>
      <c r="G132" s="92"/>
      <c r="H132" s="14"/>
      <c r="I132" s="14"/>
      <c r="J132" s="14"/>
      <c r="K132" s="93"/>
      <c r="L132" s="93"/>
      <c r="M132" s="122" t="str">
        <f t="shared" si="15"/>
        <v/>
      </c>
      <c r="N132" s="78">
        <f t="shared" si="16"/>
        <v>0</v>
      </c>
      <c r="O132" s="78">
        <f t="shared" si="16"/>
        <v>0</v>
      </c>
      <c r="P132" s="78">
        <f t="shared" si="17"/>
        <v>0</v>
      </c>
      <c r="Q132" s="78" t="str">
        <f t="shared" si="18"/>
        <v>Estimación</v>
      </c>
      <c r="R132" s="166">
        <f t="shared" si="19"/>
        <v>0</v>
      </c>
      <c r="S132" s="167">
        <f t="shared" si="20"/>
        <v>0</v>
      </c>
      <c r="T132" s="78">
        <f>R132+S132*Hoja1!$C$19</f>
        <v>0</v>
      </c>
      <c r="AD132" s="94">
        <f t="shared" si="13"/>
        <v>0</v>
      </c>
      <c r="AE132" s="94">
        <f t="shared" si="14"/>
        <v>0</v>
      </c>
      <c r="AF132" s="94">
        <f>IFERROR((I132*H132/J132)*(Hoja1!$C$25/Hoja1!$C$24)*C132,0)</f>
        <v>0</v>
      </c>
      <c r="AG132" s="94" t="str">
        <f t="shared" si="21"/>
        <v>Estimación</v>
      </c>
      <c r="AH132" s="94">
        <f t="shared" si="22"/>
        <v>0</v>
      </c>
      <c r="AI132" s="94">
        <f t="shared" si="23"/>
        <v>0</v>
      </c>
      <c r="AJ132" s="94">
        <f t="shared" si="24"/>
        <v>0</v>
      </c>
      <c r="AK132" s="143">
        <f t="shared" si="25"/>
        <v>0</v>
      </c>
      <c r="AL132" s="143">
        <f>IF(K132="",AK132*'Fraccion masica'!$AB$36,K132*AK132)</f>
        <v>0</v>
      </c>
      <c r="AM132" s="143">
        <f>IF(L132="",AK132*'Fraccion masica'!$AB$35,L132*AK132)</f>
        <v>0</v>
      </c>
      <c r="AN132" s="147">
        <f>IFERROR(AL132*Hoja1!$C$24/Hoja1!$C$25/Hoja1!$C$26*16.04/1000000,0)</f>
        <v>0</v>
      </c>
      <c r="AO132" s="148">
        <f>IFERROR(AM132*Hoja1!$C$24/Hoja1!$C$25/Hoja1!$C$26*44.01/1000000,0)</f>
        <v>0</v>
      </c>
    </row>
    <row r="135" spans="2:41" x14ac:dyDescent="0.75">
      <c r="AE135" s="404" t="s">
        <v>743</v>
      </c>
      <c r="AF135" s="413" t="s">
        <v>725</v>
      </c>
      <c r="AG135" s="404" t="s">
        <v>293</v>
      </c>
      <c r="AH135" s="404" t="s">
        <v>738</v>
      </c>
      <c r="AI135" s="404" t="s">
        <v>294</v>
      </c>
      <c r="AJ135" s="404" t="s">
        <v>295</v>
      </c>
      <c r="AK135" s="404" t="s">
        <v>296</v>
      </c>
      <c r="AL135" s="404" t="s">
        <v>297</v>
      </c>
    </row>
    <row r="136" spans="2:41" x14ac:dyDescent="0.75">
      <c r="AE136" s="404"/>
      <c r="AF136" s="414"/>
      <c r="AG136" s="404"/>
      <c r="AH136" s="404"/>
      <c r="AI136" s="404"/>
      <c r="AJ136" s="404"/>
      <c r="AK136" s="404"/>
      <c r="AL136" s="404"/>
    </row>
    <row r="137" spans="2:41" x14ac:dyDescent="0.75">
      <c r="AE137" s="38" t="s">
        <v>498</v>
      </c>
      <c r="AF137" s="222" t="s">
        <v>586</v>
      </c>
      <c r="AG137" s="52">
        <f>SUMIFS(N$45:N$132,$M$45:$M$132,"="&amp;$AE137,$Q$45:$Q$132,"="&amp;$AF137)</f>
        <v>0</v>
      </c>
      <c r="AH137" s="52">
        <f t="shared" ref="AH137:AI137" si="26">SUMIFS(O$45:O$132,$M$45:$M$132,"="&amp;$AE137,$Q$45:$Q$132,"="&amp;$AF137)</f>
        <v>0</v>
      </c>
      <c r="AI137" s="52">
        <f t="shared" si="26"/>
        <v>0</v>
      </c>
      <c r="AJ137" s="52">
        <f>SUMIFS(R$45:R$132,$M$45:$M$132,"="&amp;$AE137,$Q$45:$Q$132,"="&amp;$AF137)</f>
        <v>0</v>
      </c>
      <c r="AK137" s="52">
        <f t="shared" ref="AK137:AL137" si="27">SUMIFS(S$45:S$132,$M$45:$M$132,"="&amp;$AE137,$Q$45:$Q$132,"="&amp;$AF137)</f>
        <v>0</v>
      </c>
      <c r="AL137" s="52">
        <f t="shared" si="27"/>
        <v>0</v>
      </c>
    </row>
    <row r="138" spans="2:41" x14ac:dyDescent="0.75">
      <c r="AE138" s="38" t="str">
        <f t="shared" ref="AE138:AE139" si="28">AE137</f>
        <v>Enero</v>
      </c>
      <c r="AF138" s="222" t="s">
        <v>750</v>
      </c>
      <c r="AG138" s="52">
        <f t="shared" ref="AG138:AG172" si="29">SUMIFS(N$45:N$132,$M$45:$M$132,"="&amp;$AE138,$Q$45:$Q$132,"="&amp;$AF138)</f>
        <v>0</v>
      </c>
      <c r="AH138" s="52">
        <f t="shared" ref="AH138:AH172" si="30">SUMIFS(O$45:O$132,$M$45:$M$132,"="&amp;$AE138,$Q$45:$Q$132,"="&amp;$AF138)</f>
        <v>0</v>
      </c>
      <c r="AI138" s="52">
        <f t="shared" ref="AI138:AI172" si="31">SUMIFS(P$45:P$132,$M$45:$M$132,"="&amp;$AE138,$Q$45:$Q$132,"="&amp;$AF138)</f>
        <v>0</v>
      </c>
      <c r="AJ138" s="52">
        <f t="shared" ref="AJ138:AJ172" si="32">SUMIFS(R$45:R$132,$M$45:$M$132,"="&amp;$AE138,$Q$45:$Q$132,"="&amp;$AF138)</f>
        <v>0</v>
      </c>
      <c r="AK138" s="52">
        <f t="shared" ref="AK138:AK172" si="33">SUMIFS(S$45:S$132,$M$45:$M$132,"="&amp;$AE138,$Q$45:$Q$132,"="&amp;$AF138)</f>
        <v>0</v>
      </c>
      <c r="AL138" s="52">
        <f t="shared" ref="AL138:AL172" si="34">SUMIFS(T$45:T$132,$M$45:$M$132,"="&amp;$AE138,$Q$45:$Q$132,"="&amp;$AF138)</f>
        <v>0</v>
      </c>
    </row>
    <row r="139" spans="2:41" x14ac:dyDescent="0.75">
      <c r="AE139" s="38" t="str">
        <f t="shared" si="28"/>
        <v>Enero</v>
      </c>
      <c r="AF139" s="222" t="s">
        <v>749</v>
      </c>
      <c r="AG139" s="52">
        <f t="shared" si="29"/>
        <v>0</v>
      </c>
      <c r="AH139" s="52">
        <f t="shared" si="30"/>
        <v>0</v>
      </c>
      <c r="AI139" s="52">
        <f t="shared" si="31"/>
        <v>0</v>
      </c>
      <c r="AJ139" s="52">
        <f t="shared" si="32"/>
        <v>0</v>
      </c>
      <c r="AK139" s="52">
        <f t="shared" si="33"/>
        <v>0</v>
      </c>
      <c r="AL139" s="52">
        <f t="shared" si="34"/>
        <v>0</v>
      </c>
    </row>
    <row r="140" spans="2:41" x14ac:dyDescent="0.75">
      <c r="AE140" s="38" t="s">
        <v>499</v>
      </c>
      <c r="AF140" s="222" t="s">
        <v>586</v>
      </c>
      <c r="AG140" s="52">
        <f t="shared" si="29"/>
        <v>0</v>
      </c>
      <c r="AH140" s="52">
        <f t="shared" si="30"/>
        <v>0</v>
      </c>
      <c r="AI140" s="52">
        <f t="shared" si="31"/>
        <v>0</v>
      </c>
      <c r="AJ140" s="52">
        <f t="shared" si="32"/>
        <v>0</v>
      </c>
      <c r="AK140" s="52">
        <f t="shared" si="33"/>
        <v>0</v>
      </c>
      <c r="AL140" s="52">
        <f t="shared" si="34"/>
        <v>0</v>
      </c>
    </row>
    <row r="141" spans="2:41" x14ac:dyDescent="0.75">
      <c r="AE141" s="38" t="str">
        <f t="shared" ref="AE141:AE142" si="35">AE140</f>
        <v>Febrero</v>
      </c>
      <c r="AF141" s="222" t="s">
        <v>750</v>
      </c>
      <c r="AG141" s="52">
        <f t="shared" si="29"/>
        <v>0</v>
      </c>
      <c r="AH141" s="52">
        <f t="shared" si="30"/>
        <v>0</v>
      </c>
      <c r="AI141" s="52">
        <f t="shared" si="31"/>
        <v>0</v>
      </c>
      <c r="AJ141" s="52">
        <f t="shared" si="32"/>
        <v>0</v>
      </c>
      <c r="AK141" s="52">
        <f t="shared" si="33"/>
        <v>0</v>
      </c>
      <c r="AL141" s="52">
        <f t="shared" si="34"/>
        <v>0</v>
      </c>
    </row>
    <row r="142" spans="2:41" x14ac:dyDescent="0.75">
      <c r="AE142" s="38" t="str">
        <f t="shared" si="35"/>
        <v>Febrero</v>
      </c>
      <c r="AF142" s="222" t="s">
        <v>749</v>
      </c>
      <c r="AG142" s="52">
        <f t="shared" si="29"/>
        <v>0</v>
      </c>
      <c r="AH142" s="52">
        <f t="shared" si="30"/>
        <v>0</v>
      </c>
      <c r="AI142" s="52">
        <f t="shared" si="31"/>
        <v>0</v>
      </c>
      <c r="AJ142" s="52">
        <f t="shared" si="32"/>
        <v>0</v>
      </c>
      <c r="AK142" s="52">
        <f t="shared" si="33"/>
        <v>0</v>
      </c>
      <c r="AL142" s="52">
        <f t="shared" si="34"/>
        <v>0</v>
      </c>
    </row>
    <row r="143" spans="2:41" x14ac:dyDescent="0.75">
      <c r="AE143" s="38" t="s">
        <v>500</v>
      </c>
      <c r="AF143" s="222" t="s">
        <v>586</v>
      </c>
      <c r="AG143" s="52">
        <f t="shared" si="29"/>
        <v>9</v>
      </c>
      <c r="AH143" s="52">
        <f t="shared" si="30"/>
        <v>5.3999999999999995</v>
      </c>
      <c r="AI143" s="52">
        <f t="shared" si="31"/>
        <v>3.6</v>
      </c>
      <c r="AJ143" s="52">
        <f t="shared" si="32"/>
        <v>1.7118897115483494E-5</v>
      </c>
      <c r="AK143" s="52">
        <f t="shared" si="33"/>
        <v>1.7118897115483494E-5</v>
      </c>
      <c r="AL143" s="52">
        <f t="shared" si="34"/>
        <v>4.9644801634902134E-4</v>
      </c>
    </row>
    <row r="144" spans="2:41" x14ac:dyDescent="0.75">
      <c r="AE144" s="38" t="str">
        <f t="shared" ref="AE144:AE145" si="36">AE143</f>
        <v>Marzo</v>
      </c>
      <c r="AF144" s="222" t="s">
        <v>750</v>
      </c>
      <c r="AG144" s="52">
        <f t="shared" si="29"/>
        <v>0</v>
      </c>
      <c r="AH144" s="52">
        <f t="shared" si="30"/>
        <v>0</v>
      </c>
      <c r="AI144" s="52">
        <f t="shared" si="31"/>
        <v>0</v>
      </c>
      <c r="AJ144" s="52">
        <f t="shared" si="32"/>
        <v>0</v>
      </c>
      <c r="AK144" s="52">
        <f t="shared" si="33"/>
        <v>0</v>
      </c>
      <c r="AL144" s="52">
        <f t="shared" si="34"/>
        <v>0</v>
      </c>
    </row>
    <row r="145" spans="31:38" x14ac:dyDescent="0.75">
      <c r="AE145" s="38" t="str">
        <f t="shared" si="36"/>
        <v>Marzo</v>
      </c>
      <c r="AF145" s="222" t="s">
        <v>749</v>
      </c>
      <c r="AG145" s="52">
        <f t="shared" si="29"/>
        <v>0</v>
      </c>
      <c r="AH145" s="52">
        <f t="shared" si="30"/>
        <v>0</v>
      </c>
      <c r="AI145" s="52">
        <f t="shared" si="31"/>
        <v>0</v>
      </c>
      <c r="AJ145" s="52">
        <f t="shared" si="32"/>
        <v>0</v>
      </c>
      <c r="AK145" s="52">
        <f t="shared" si="33"/>
        <v>0</v>
      </c>
      <c r="AL145" s="52">
        <f t="shared" si="34"/>
        <v>0</v>
      </c>
    </row>
    <row r="146" spans="31:38" x14ac:dyDescent="0.75">
      <c r="AE146" s="38" t="s">
        <v>501</v>
      </c>
      <c r="AF146" s="222" t="s">
        <v>586</v>
      </c>
      <c r="AG146" s="52">
        <f t="shared" si="29"/>
        <v>0</v>
      </c>
      <c r="AH146" s="52">
        <f t="shared" si="30"/>
        <v>0</v>
      </c>
      <c r="AI146" s="52">
        <f t="shared" si="31"/>
        <v>0</v>
      </c>
      <c r="AJ146" s="52">
        <f t="shared" si="32"/>
        <v>0</v>
      </c>
      <c r="AK146" s="52">
        <f t="shared" si="33"/>
        <v>0</v>
      </c>
      <c r="AL146" s="52">
        <f t="shared" si="34"/>
        <v>0</v>
      </c>
    </row>
    <row r="147" spans="31:38" x14ac:dyDescent="0.75">
      <c r="AE147" s="38" t="str">
        <f t="shared" ref="AE147:AE148" si="37">AE146</f>
        <v>Abril</v>
      </c>
      <c r="AF147" s="222" t="s">
        <v>750</v>
      </c>
      <c r="AG147" s="52">
        <f t="shared" si="29"/>
        <v>0</v>
      </c>
      <c r="AH147" s="52">
        <f t="shared" si="30"/>
        <v>0</v>
      </c>
      <c r="AI147" s="52">
        <f t="shared" si="31"/>
        <v>0</v>
      </c>
      <c r="AJ147" s="52">
        <f t="shared" si="32"/>
        <v>0</v>
      </c>
      <c r="AK147" s="52">
        <f t="shared" si="33"/>
        <v>0</v>
      </c>
      <c r="AL147" s="52">
        <f t="shared" si="34"/>
        <v>0</v>
      </c>
    </row>
    <row r="148" spans="31:38" x14ac:dyDescent="0.75">
      <c r="AE148" s="38" t="str">
        <f t="shared" si="37"/>
        <v>Abril</v>
      </c>
      <c r="AF148" s="222" t="s">
        <v>749</v>
      </c>
      <c r="AG148" s="52">
        <f t="shared" si="29"/>
        <v>0</v>
      </c>
      <c r="AH148" s="52">
        <f t="shared" si="30"/>
        <v>0</v>
      </c>
      <c r="AI148" s="52">
        <f t="shared" si="31"/>
        <v>0</v>
      </c>
      <c r="AJ148" s="52">
        <f t="shared" si="32"/>
        <v>0</v>
      </c>
      <c r="AK148" s="52">
        <f t="shared" si="33"/>
        <v>0</v>
      </c>
      <c r="AL148" s="52">
        <f t="shared" si="34"/>
        <v>0</v>
      </c>
    </row>
    <row r="149" spans="31:38" x14ac:dyDescent="0.75">
      <c r="AE149" s="38" t="s">
        <v>502</v>
      </c>
      <c r="AF149" s="222" t="s">
        <v>586</v>
      </c>
      <c r="AG149" s="52">
        <f t="shared" si="29"/>
        <v>0</v>
      </c>
      <c r="AH149" s="52">
        <f t="shared" si="30"/>
        <v>0</v>
      </c>
      <c r="AI149" s="52">
        <f t="shared" si="31"/>
        <v>0</v>
      </c>
      <c r="AJ149" s="52">
        <f t="shared" si="32"/>
        <v>0</v>
      </c>
      <c r="AK149" s="52">
        <f t="shared" si="33"/>
        <v>0</v>
      </c>
      <c r="AL149" s="52">
        <f t="shared" si="34"/>
        <v>0</v>
      </c>
    </row>
    <row r="150" spans="31:38" x14ac:dyDescent="0.75">
      <c r="AE150" s="38" t="str">
        <f t="shared" ref="AE150:AE151" si="38">AE149</f>
        <v>Mayo</v>
      </c>
      <c r="AF150" s="222" t="s">
        <v>750</v>
      </c>
      <c r="AG150" s="52">
        <f t="shared" si="29"/>
        <v>21.6</v>
      </c>
      <c r="AH150" s="52">
        <f t="shared" si="30"/>
        <v>12.96</v>
      </c>
      <c r="AI150" s="52">
        <f t="shared" si="31"/>
        <v>8.64</v>
      </c>
      <c r="AJ150" s="52">
        <f t="shared" si="32"/>
        <v>4.1085353077160381E-5</v>
      </c>
      <c r="AK150" s="52">
        <f t="shared" si="33"/>
        <v>4.1085353077160381E-5</v>
      </c>
      <c r="AL150" s="52">
        <f t="shared" si="34"/>
        <v>1.191475239237651E-3</v>
      </c>
    </row>
    <row r="151" spans="31:38" x14ac:dyDescent="0.75">
      <c r="AE151" s="38" t="str">
        <f t="shared" si="38"/>
        <v>Mayo</v>
      </c>
      <c r="AF151" s="222" t="s">
        <v>749</v>
      </c>
      <c r="AG151" s="52">
        <f t="shared" si="29"/>
        <v>0</v>
      </c>
      <c r="AH151" s="52">
        <f t="shared" si="30"/>
        <v>0</v>
      </c>
      <c r="AI151" s="52">
        <f t="shared" si="31"/>
        <v>0</v>
      </c>
      <c r="AJ151" s="52">
        <f t="shared" si="32"/>
        <v>0</v>
      </c>
      <c r="AK151" s="52">
        <f t="shared" si="33"/>
        <v>0</v>
      </c>
      <c r="AL151" s="52">
        <f t="shared" si="34"/>
        <v>0</v>
      </c>
    </row>
    <row r="152" spans="31:38" x14ac:dyDescent="0.75">
      <c r="AE152" s="38" t="s">
        <v>503</v>
      </c>
      <c r="AF152" s="222" t="s">
        <v>586</v>
      </c>
      <c r="AG152" s="52">
        <f t="shared" si="29"/>
        <v>0</v>
      </c>
      <c r="AH152" s="52">
        <f t="shared" si="30"/>
        <v>0</v>
      </c>
      <c r="AI152" s="52">
        <f t="shared" si="31"/>
        <v>0</v>
      </c>
      <c r="AJ152" s="52">
        <f t="shared" si="32"/>
        <v>0</v>
      </c>
      <c r="AK152" s="52">
        <f t="shared" si="33"/>
        <v>0</v>
      </c>
      <c r="AL152" s="52">
        <f t="shared" si="34"/>
        <v>0</v>
      </c>
    </row>
    <row r="153" spans="31:38" x14ac:dyDescent="0.75">
      <c r="AE153" s="38" t="str">
        <f t="shared" ref="AE153:AE154" si="39">AE152</f>
        <v>Junio</v>
      </c>
      <c r="AF153" s="222" t="s">
        <v>750</v>
      </c>
      <c r="AG153" s="52">
        <f t="shared" si="29"/>
        <v>0</v>
      </c>
      <c r="AH153" s="52">
        <f t="shared" si="30"/>
        <v>0</v>
      </c>
      <c r="AI153" s="52">
        <f t="shared" si="31"/>
        <v>0</v>
      </c>
      <c r="AJ153" s="52">
        <f t="shared" si="32"/>
        <v>0</v>
      </c>
      <c r="AK153" s="52">
        <f t="shared" si="33"/>
        <v>0</v>
      </c>
      <c r="AL153" s="52">
        <f t="shared" si="34"/>
        <v>0</v>
      </c>
    </row>
    <row r="154" spans="31:38" x14ac:dyDescent="0.75">
      <c r="AE154" s="38" t="str">
        <f t="shared" si="39"/>
        <v>Junio</v>
      </c>
      <c r="AF154" s="222" t="s">
        <v>749</v>
      </c>
      <c r="AG154" s="52">
        <f t="shared" si="29"/>
        <v>0</v>
      </c>
      <c r="AH154" s="52">
        <f t="shared" si="30"/>
        <v>0</v>
      </c>
      <c r="AI154" s="52">
        <f t="shared" si="31"/>
        <v>0</v>
      </c>
      <c r="AJ154" s="52">
        <f t="shared" si="32"/>
        <v>0</v>
      </c>
      <c r="AK154" s="52">
        <f t="shared" si="33"/>
        <v>0</v>
      </c>
      <c r="AL154" s="52">
        <f t="shared" si="34"/>
        <v>0</v>
      </c>
    </row>
    <row r="155" spans="31:38" x14ac:dyDescent="0.75">
      <c r="AE155" s="38" t="s">
        <v>504</v>
      </c>
      <c r="AF155" s="222" t="s">
        <v>586</v>
      </c>
      <c r="AG155" s="52">
        <f t="shared" si="29"/>
        <v>0</v>
      </c>
      <c r="AH155" s="52">
        <f t="shared" si="30"/>
        <v>0</v>
      </c>
      <c r="AI155" s="52">
        <f t="shared" si="31"/>
        <v>0</v>
      </c>
      <c r="AJ155" s="52">
        <f t="shared" si="32"/>
        <v>0</v>
      </c>
      <c r="AK155" s="52">
        <f t="shared" si="33"/>
        <v>0</v>
      </c>
      <c r="AL155" s="52">
        <f t="shared" si="34"/>
        <v>0</v>
      </c>
    </row>
    <row r="156" spans="31:38" x14ac:dyDescent="0.75">
      <c r="AE156" s="38" t="str">
        <f t="shared" ref="AE156:AE157" si="40">AE155</f>
        <v>Julio</v>
      </c>
      <c r="AF156" s="222" t="s">
        <v>750</v>
      </c>
      <c r="AG156" s="52">
        <f t="shared" si="29"/>
        <v>0</v>
      </c>
      <c r="AH156" s="52">
        <f t="shared" si="30"/>
        <v>0</v>
      </c>
      <c r="AI156" s="52">
        <f t="shared" si="31"/>
        <v>0</v>
      </c>
      <c r="AJ156" s="52">
        <f t="shared" si="32"/>
        <v>0</v>
      </c>
      <c r="AK156" s="52">
        <f t="shared" si="33"/>
        <v>0</v>
      </c>
      <c r="AL156" s="52">
        <f t="shared" si="34"/>
        <v>0</v>
      </c>
    </row>
    <row r="157" spans="31:38" x14ac:dyDescent="0.75">
      <c r="AE157" s="38" t="str">
        <f t="shared" si="40"/>
        <v>Julio</v>
      </c>
      <c r="AF157" s="222" t="s">
        <v>749</v>
      </c>
      <c r="AG157" s="52">
        <f t="shared" si="29"/>
        <v>0</v>
      </c>
      <c r="AH157" s="52">
        <f t="shared" si="30"/>
        <v>0</v>
      </c>
      <c r="AI157" s="52">
        <f t="shared" si="31"/>
        <v>0</v>
      </c>
      <c r="AJ157" s="52">
        <f t="shared" si="32"/>
        <v>0</v>
      </c>
      <c r="AK157" s="52">
        <f t="shared" si="33"/>
        <v>0</v>
      </c>
      <c r="AL157" s="52">
        <f t="shared" si="34"/>
        <v>0</v>
      </c>
    </row>
    <row r="158" spans="31:38" x14ac:dyDescent="0.75">
      <c r="AE158" s="38" t="s">
        <v>505</v>
      </c>
      <c r="AF158" s="222" t="s">
        <v>586</v>
      </c>
      <c r="AG158" s="52">
        <f t="shared" si="29"/>
        <v>0</v>
      </c>
      <c r="AH158" s="52">
        <f t="shared" si="30"/>
        <v>0</v>
      </c>
      <c r="AI158" s="52">
        <f t="shared" si="31"/>
        <v>0</v>
      </c>
      <c r="AJ158" s="52">
        <f t="shared" si="32"/>
        <v>0</v>
      </c>
      <c r="AK158" s="52">
        <f t="shared" si="33"/>
        <v>0</v>
      </c>
      <c r="AL158" s="52">
        <f t="shared" si="34"/>
        <v>0</v>
      </c>
    </row>
    <row r="159" spans="31:38" x14ac:dyDescent="0.75">
      <c r="AE159" s="38" t="str">
        <f t="shared" ref="AE159:AE160" si="41">AE158</f>
        <v>Agosto</v>
      </c>
      <c r="AF159" s="222" t="s">
        <v>750</v>
      </c>
      <c r="AG159" s="52">
        <f t="shared" si="29"/>
        <v>36</v>
      </c>
      <c r="AH159" s="52">
        <f t="shared" si="30"/>
        <v>21.599999999999998</v>
      </c>
      <c r="AI159" s="52">
        <f t="shared" si="31"/>
        <v>14.4</v>
      </c>
      <c r="AJ159" s="52">
        <f t="shared" si="32"/>
        <v>6.8475588461933977E-5</v>
      </c>
      <c r="AK159" s="52">
        <f t="shared" si="33"/>
        <v>6.8475588461933977E-5</v>
      </c>
      <c r="AL159" s="52">
        <f t="shared" si="34"/>
        <v>1.9857920653960854E-3</v>
      </c>
    </row>
    <row r="160" spans="31:38" x14ac:dyDescent="0.75">
      <c r="AE160" s="38" t="str">
        <f t="shared" si="41"/>
        <v>Agosto</v>
      </c>
      <c r="AF160" s="222" t="s">
        <v>749</v>
      </c>
      <c r="AG160" s="52">
        <f t="shared" si="29"/>
        <v>0</v>
      </c>
      <c r="AH160" s="52">
        <f t="shared" si="30"/>
        <v>0</v>
      </c>
      <c r="AI160" s="52">
        <f t="shared" si="31"/>
        <v>0</v>
      </c>
      <c r="AJ160" s="52">
        <f t="shared" si="32"/>
        <v>0</v>
      </c>
      <c r="AK160" s="52">
        <f t="shared" si="33"/>
        <v>0</v>
      </c>
      <c r="AL160" s="52">
        <f t="shared" si="34"/>
        <v>0</v>
      </c>
    </row>
    <row r="161" spans="31:38" x14ac:dyDescent="0.75">
      <c r="AE161" s="38" t="s">
        <v>506</v>
      </c>
      <c r="AF161" s="222" t="s">
        <v>586</v>
      </c>
      <c r="AG161" s="52">
        <f t="shared" si="29"/>
        <v>0</v>
      </c>
      <c r="AH161" s="52">
        <f t="shared" si="30"/>
        <v>0</v>
      </c>
      <c r="AI161" s="52">
        <f t="shared" si="31"/>
        <v>0</v>
      </c>
      <c r="AJ161" s="52">
        <f t="shared" si="32"/>
        <v>0</v>
      </c>
      <c r="AK161" s="52">
        <f t="shared" si="33"/>
        <v>0</v>
      </c>
      <c r="AL161" s="52">
        <f t="shared" si="34"/>
        <v>0</v>
      </c>
    </row>
    <row r="162" spans="31:38" x14ac:dyDescent="0.75">
      <c r="AE162" s="38" t="str">
        <f t="shared" ref="AE162:AE163" si="42">AE161</f>
        <v>Septiembre</v>
      </c>
      <c r="AF162" s="222" t="s">
        <v>750</v>
      </c>
      <c r="AG162" s="52">
        <f t="shared" si="29"/>
        <v>0</v>
      </c>
      <c r="AH162" s="52">
        <f t="shared" si="30"/>
        <v>0</v>
      </c>
      <c r="AI162" s="52">
        <f t="shared" si="31"/>
        <v>0</v>
      </c>
      <c r="AJ162" s="52">
        <f t="shared" si="32"/>
        <v>0</v>
      </c>
      <c r="AK162" s="52">
        <f t="shared" si="33"/>
        <v>0</v>
      </c>
      <c r="AL162" s="52">
        <f t="shared" si="34"/>
        <v>0</v>
      </c>
    </row>
    <row r="163" spans="31:38" x14ac:dyDescent="0.75">
      <c r="AE163" s="38" t="str">
        <f t="shared" si="42"/>
        <v>Septiembre</v>
      </c>
      <c r="AF163" s="222" t="s">
        <v>749</v>
      </c>
      <c r="AG163" s="52">
        <f t="shared" si="29"/>
        <v>0</v>
      </c>
      <c r="AH163" s="52">
        <f t="shared" si="30"/>
        <v>0</v>
      </c>
      <c r="AI163" s="52">
        <f t="shared" si="31"/>
        <v>0</v>
      </c>
      <c r="AJ163" s="52">
        <f t="shared" si="32"/>
        <v>0</v>
      </c>
      <c r="AK163" s="52">
        <f t="shared" si="33"/>
        <v>0</v>
      </c>
      <c r="AL163" s="52">
        <f t="shared" si="34"/>
        <v>0</v>
      </c>
    </row>
    <row r="164" spans="31:38" x14ac:dyDescent="0.75">
      <c r="AE164" s="38" t="s">
        <v>507</v>
      </c>
      <c r="AF164" s="222" t="s">
        <v>586</v>
      </c>
      <c r="AG164" s="52">
        <f t="shared" si="29"/>
        <v>0</v>
      </c>
      <c r="AH164" s="52">
        <f t="shared" si="30"/>
        <v>0</v>
      </c>
      <c r="AI164" s="52">
        <f t="shared" si="31"/>
        <v>0</v>
      </c>
      <c r="AJ164" s="52">
        <f t="shared" si="32"/>
        <v>0</v>
      </c>
      <c r="AK164" s="52">
        <f t="shared" si="33"/>
        <v>0</v>
      </c>
      <c r="AL164" s="52">
        <f t="shared" si="34"/>
        <v>0</v>
      </c>
    </row>
    <row r="165" spans="31:38" x14ac:dyDescent="0.75">
      <c r="AE165" s="38" t="str">
        <f t="shared" ref="AE165:AE166" si="43">AE164</f>
        <v>Octubre</v>
      </c>
      <c r="AF165" s="222" t="s">
        <v>750</v>
      </c>
      <c r="AG165" s="52">
        <f t="shared" si="29"/>
        <v>0</v>
      </c>
      <c r="AH165" s="52">
        <f t="shared" si="30"/>
        <v>0</v>
      </c>
      <c r="AI165" s="52">
        <f t="shared" si="31"/>
        <v>0</v>
      </c>
      <c r="AJ165" s="52">
        <f t="shared" si="32"/>
        <v>0</v>
      </c>
      <c r="AK165" s="52">
        <f t="shared" si="33"/>
        <v>0</v>
      </c>
      <c r="AL165" s="52">
        <f t="shared" si="34"/>
        <v>0</v>
      </c>
    </row>
    <row r="166" spans="31:38" x14ac:dyDescent="0.75">
      <c r="AE166" s="38" t="str">
        <f t="shared" si="43"/>
        <v>Octubre</v>
      </c>
      <c r="AF166" s="222" t="s">
        <v>749</v>
      </c>
      <c r="AG166" s="52">
        <f t="shared" si="29"/>
        <v>0</v>
      </c>
      <c r="AH166" s="52">
        <f t="shared" si="30"/>
        <v>0</v>
      </c>
      <c r="AI166" s="52">
        <f t="shared" si="31"/>
        <v>0</v>
      </c>
      <c r="AJ166" s="52">
        <f t="shared" si="32"/>
        <v>0</v>
      </c>
      <c r="AK166" s="52">
        <f t="shared" si="33"/>
        <v>0</v>
      </c>
      <c r="AL166" s="52">
        <f t="shared" si="34"/>
        <v>0</v>
      </c>
    </row>
    <row r="167" spans="31:38" x14ac:dyDescent="0.75">
      <c r="AE167" s="38" t="s">
        <v>508</v>
      </c>
      <c r="AF167" s="222" t="s">
        <v>586</v>
      </c>
      <c r="AG167" s="52">
        <f t="shared" si="29"/>
        <v>0</v>
      </c>
      <c r="AH167" s="52">
        <f t="shared" si="30"/>
        <v>0</v>
      </c>
      <c r="AI167" s="52">
        <f t="shared" si="31"/>
        <v>0</v>
      </c>
      <c r="AJ167" s="52">
        <f t="shared" si="32"/>
        <v>0</v>
      </c>
      <c r="AK167" s="52">
        <f t="shared" si="33"/>
        <v>0</v>
      </c>
      <c r="AL167" s="52">
        <f t="shared" si="34"/>
        <v>0</v>
      </c>
    </row>
    <row r="168" spans="31:38" x14ac:dyDescent="0.75">
      <c r="AE168" s="38" t="str">
        <f t="shared" ref="AE168:AE169" si="44">AE167</f>
        <v>Noviembre</v>
      </c>
      <c r="AF168" s="222" t="s">
        <v>750</v>
      </c>
      <c r="AG168" s="52">
        <f t="shared" si="29"/>
        <v>0</v>
      </c>
      <c r="AH168" s="52">
        <f t="shared" si="30"/>
        <v>0</v>
      </c>
      <c r="AI168" s="52">
        <f t="shared" si="31"/>
        <v>0</v>
      </c>
      <c r="AJ168" s="52">
        <f t="shared" si="32"/>
        <v>0</v>
      </c>
      <c r="AK168" s="52">
        <f t="shared" si="33"/>
        <v>0</v>
      </c>
      <c r="AL168" s="52">
        <f t="shared" si="34"/>
        <v>0</v>
      </c>
    </row>
    <row r="169" spans="31:38" x14ac:dyDescent="0.75">
      <c r="AE169" s="38" t="str">
        <f t="shared" si="44"/>
        <v>Noviembre</v>
      </c>
      <c r="AF169" s="222" t="s">
        <v>749</v>
      </c>
      <c r="AG169" s="52">
        <f t="shared" si="29"/>
        <v>0</v>
      </c>
      <c r="AH169" s="52">
        <f t="shared" si="30"/>
        <v>0</v>
      </c>
      <c r="AI169" s="52">
        <f t="shared" si="31"/>
        <v>0</v>
      </c>
      <c r="AJ169" s="52">
        <f t="shared" si="32"/>
        <v>0</v>
      </c>
      <c r="AK169" s="52">
        <f t="shared" si="33"/>
        <v>0</v>
      </c>
      <c r="AL169" s="52">
        <f t="shared" si="34"/>
        <v>0</v>
      </c>
    </row>
    <row r="170" spans="31:38" x14ac:dyDescent="0.75">
      <c r="AE170" s="38" t="s">
        <v>509</v>
      </c>
      <c r="AF170" s="222" t="s">
        <v>586</v>
      </c>
      <c r="AG170" s="52">
        <f t="shared" si="29"/>
        <v>0</v>
      </c>
      <c r="AH170" s="52">
        <f t="shared" si="30"/>
        <v>0</v>
      </c>
      <c r="AI170" s="52">
        <f t="shared" si="31"/>
        <v>0</v>
      </c>
      <c r="AJ170" s="52">
        <f t="shared" si="32"/>
        <v>0</v>
      </c>
      <c r="AK170" s="52">
        <f t="shared" si="33"/>
        <v>0</v>
      </c>
      <c r="AL170" s="52">
        <f t="shared" si="34"/>
        <v>0</v>
      </c>
    </row>
    <row r="171" spans="31:38" x14ac:dyDescent="0.75">
      <c r="AE171" s="38" t="s">
        <v>509</v>
      </c>
      <c r="AF171" s="222" t="s">
        <v>750</v>
      </c>
      <c r="AG171" s="52">
        <f t="shared" si="29"/>
        <v>0</v>
      </c>
      <c r="AH171" s="52">
        <f t="shared" si="30"/>
        <v>0</v>
      </c>
      <c r="AI171" s="52">
        <f t="shared" si="31"/>
        <v>0</v>
      </c>
      <c r="AJ171" s="52">
        <f t="shared" si="32"/>
        <v>0</v>
      </c>
      <c r="AK171" s="52">
        <f t="shared" si="33"/>
        <v>0</v>
      </c>
      <c r="AL171" s="52">
        <f t="shared" si="34"/>
        <v>0</v>
      </c>
    </row>
    <row r="172" spans="31:38" x14ac:dyDescent="0.75">
      <c r="AE172" s="38" t="s">
        <v>509</v>
      </c>
      <c r="AF172" s="222" t="s">
        <v>749</v>
      </c>
      <c r="AG172" s="52">
        <f t="shared" si="29"/>
        <v>0</v>
      </c>
      <c r="AH172" s="52">
        <f t="shared" si="30"/>
        <v>0</v>
      </c>
      <c r="AI172" s="52">
        <f t="shared" si="31"/>
        <v>0</v>
      </c>
      <c r="AJ172" s="52">
        <f t="shared" si="32"/>
        <v>0</v>
      </c>
      <c r="AK172" s="52">
        <f t="shared" si="33"/>
        <v>0</v>
      </c>
      <c r="AL172" s="52">
        <f t="shared" si="34"/>
        <v>0</v>
      </c>
    </row>
  </sheetData>
  <mergeCells count="29">
    <mergeCell ref="H43:J43"/>
    <mergeCell ref="K43:L43"/>
    <mergeCell ref="M43:M44"/>
    <mergeCell ref="N43:N44"/>
    <mergeCell ref="O43:O44"/>
    <mergeCell ref="B43:B44"/>
    <mergeCell ref="C43:C44"/>
    <mergeCell ref="D43:D44"/>
    <mergeCell ref="E43:E44"/>
    <mergeCell ref="F43:F44"/>
    <mergeCell ref="B14:G14"/>
    <mergeCell ref="H14:R14"/>
    <mergeCell ref="H16:R26"/>
    <mergeCell ref="M41:T41"/>
    <mergeCell ref="M42:Q42"/>
    <mergeCell ref="R42:T42"/>
    <mergeCell ref="AE135:AE136"/>
    <mergeCell ref="AF135:AF136"/>
    <mergeCell ref="AG135:AG136"/>
    <mergeCell ref="Q43:Q44"/>
    <mergeCell ref="P43:P44"/>
    <mergeCell ref="R43:R44"/>
    <mergeCell ref="S43:S44"/>
    <mergeCell ref="T43:T44"/>
    <mergeCell ref="AH135:AH136"/>
    <mergeCell ref="AI135:AI136"/>
    <mergeCell ref="AJ135:AJ136"/>
    <mergeCell ref="AK135:AK136"/>
    <mergeCell ref="AL135:AL136"/>
  </mergeCells>
  <hyperlinks>
    <hyperlink ref="B10" location="VENTEOS!A1" display="&lt;&lt;&lt;VENTEOS" xr:uid="{25999F71-6D0E-4B55-8944-5314A8D1C9BC}"/>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A20090-AB41-4AFE-8B56-325DD04DB909}">
          <x14:formula1>
            <xm:f>Hoja1!$B$45:$B$56</xm:f>
          </x14:formula1>
          <xm:sqref>F45:F132</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A592A-A10A-4BE4-AD84-CCD45A20146A}">
  <sheetPr>
    <tabColor theme="4"/>
  </sheetPr>
  <dimension ref="A1:BJ171"/>
  <sheetViews>
    <sheetView zoomScale="60" zoomScaleNormal="60" workbookViewId="0">
      <selection activeCell="B9" sqref="B9"/>
    </sheetView>
  </sheetViews>
  <sheetFormatPr baseColWidth="10" defaultRowHeight="14.75" x14ac:dyDescent="0.75"/>
  <cols>
    <col min="1" max="1" width="10.90625" style="1"/>
    <col min="2" max="2" width="29.90625" bestFit="1" customWidth="1"/>
    <col min="3" max="3" width="29.90625" customWidth="1"/>
    <col min="4" max="5" width="29.90625" style="160" customWidth="1"/>
    <col min="6" max="6" width="29.90625" customWidth="1"/>
    <col min="7" max="7" width="41.6328125" bestFit="1" customWidth="1"/>
    <col min="8" max="8" width="19.08984375" bestFit="1" customWidth="1"/>
    <col min="9" max="9" width="29.08984375" bestFit="1" customWidth="1"/>
    <col min="10" max="10" width="44.08984375" bestFit="1" customWidth="1"/>
    <col min="14" max="25" width="10.90625" style="1"/>
    <col min="26" max="26" width="0" style="1" hidden="1" customWidth="1"/>
    <col min="27" max="29" width="10.90625" style="1" hidden="1" customWidth="1"/>
    <col min="30" max="30" width="10.08984375" style="83" hidden="1" customWidth="1"/>
    <col min="31" max="31" width="27.1796875" style="83" hidden="1" customWidth="1"/>
    <col min="32" max="33" width="27.453125" style="83" hidden="1" customWidth="1"/>
    <col min="34" max="36" width="22.81640625" style="83" hidden="1" customWidth="1"/>
    <col min="37" max="37" width="21.453125" style="83" hidden="1" customWidth="1"/>
    <col min="38" max="38" width="21.26953125" style="83" hidden="1" customWidth="1"/>
    <col min="39" max="39" width="21.453125" style="83" hidden="1" customWidth="1"/>
    <col min="40" max="40" width="18.7265625" style="83" hidden="1" customWidth="1"/>
    <col min="41" max="41" width="19.08984375" style="83" hidden="1" customWidth="1"/>
    <col min="42" max="62" width="10.90625" style="1" hidden="1" customWidth="1"/>
    <col min="63" max="63" width="0" style="1" hidden="1" customWidth="1"/>
    <col min="64" max="16384" width="10.90625" style="1"/>
  </cols>
  <sheetData>
    <row r="1" spans="2:41" x14ac:dyDescent="0.75">
      <c r="B1" s="1"/>
      <c r="C1" s="1"/>
      <c r="D1" s="1"/>
      <c r="E1" s="1"/>
      <c r="F1" s="1"/>
      <c r="G1" s="1"/>
      <c r="H1" s="1"/>
      <c r="I1" s="1"/>
      <c r="J1" s="1"/>
      <c r="K1" s="1"/>
      <c r="L1" s="1"/>
      <c r="M1" s="1"/>
      <c r="AD1" s="1"/>
      <c r="AE1" s="1"/>
      <c r="AF1" s="1"/>
      <c r="AG1" s="1"/>
      <c r="AH1" s="1"/>
      <c r="AI1" s="1"/>
      <c r="AJ1" s="1"/>
      <c r="AK1" s="1"/>
      <c r="AL1" s="1"/>
      <c r="AM1" s="1"/>
      <c r="AN1" s="1"/>
      <c r="AO1" s="1"/>
    </row>
    <row r="2" spans="2:41" x14ac:dyDescent="0.75">
      <c r="B2" s="1"/>
      <c r="C2" s="1"/>
      <c r="D2" s="1"/>
      <c r="E2" s="1"/>
      <c r="F2" s="1"/>
      <c r="G2" s="1"/>
      <c r="H2" s="1"/>
      <c r="I2" s="1"/>
      <c r="J2" s="1"/>
      <c r="K2" s="1"/>
      <c r="L2" s="1"/>
      <c r="M2" s="1"/>
      <c r="AD2" s="1"/>
      <c r="AE2" s="1"/>
      <c r="AF2" s="1"/>
      <c r="AG2" s="1"/>
      <c r="AH2" s="1"/>
      <c r="AI2" s="1"/>
      <c r="AJ2" s="1"/>
      <c r="AK2" s="1"/>
      <c r="AL2" s="1"/>
      <c r="AM2" s="1"/>
      <c r="AN2" s="1"/>
      <c r="AO2" s="1"/>
    </row>
    <row r="3" spans="2:41" x14ac:dyDescent="0.75">
      <c r="B3" s="1"/>
      <c r="C3" s="1"/>
      <c r="D3" s="1"/>
      <c r="E3" s="1"/>
      <c r="F3" s="1"/>
      <c r="G3" s="1"/>
      <c r="H3" s="1"/>
      <c r="I3" s="1"/>
      <c r="J3" s="1"/>
      <c r="K3" s="1"/>
      <c r="L3" s="1"/>
      <c r="M3" s="1"/>
      <c r="AD3" s="1"/>
      <c r="AE3" s="1"/>
      <c r="AF3" s="1"/>
      <c r="AG3" s="1"/>
      <c r="AH3" s="1"/>
      <c r="AI3" s="1"/>
      <c r="AJ3" s="1"/>
      <c r="AK3" s="1"/>
      <c r="AL3" s="1"/>
      <c r="AM3" s="1"/>
      <c r="AN3" s="1"/>
      <c r="AO3" s="1"/>
    </row>
    <row r="4" spans="2:41" x14ac:dyDescent="0.75">
      <c r="B4" s="1"/>
      <c r="C4" s="1"/>
      <c r="D4" s="1"/>
      <c r="E4" s="1"/>
      <c r="F4" s="1"/>
      <c r="G4" s="1"/>
      <c r="H4" s="1"/>
      <c r="I4" s="1"/>
      <c r="J4" s="1"/>
      <c r="K4" s="1"/>
      <c r="L4" s="1"/>
      <c r="M4" s="1"/>
      <c r="AD4" s="1"/>
      <c r="AE4" s="1"/>
      <c r="AF4" s="1"/>
      <c r="AG4" s="1"/>
      <c r="AH4" s="1"/>
      <c r="AI4" s="1"/>
      <c r="AJ4" s="1"/>
      <c r="AK4" s="1"/>
      <c r="AL4" s="1"/>
      <c r="AM4" s="1"/>
      <c r="AN4" s="1"/>
      <c r="AO4" s="1"/>
    </row>
    <row r="5" spans="2:41" x14ac:dyDescent="0.75">
      <c r="B5" s="1"/>
      <c r="C5" s="1"/>
      <c r="D5" s="1"/>
      <c r="E5" s="1"/>
      <c r="F5" s="1"/>
      <c r="G5" s="1"/>
      <c r="H5" s="1"/>
      <c r="I5" s="1"/>
      <c r="J5" s="1"/>
      <c r="K5" s="1"/>
      <c r="L5" s="1"/>
      <c r="M5" s="1"/>
      <c r="AD5" s="1"/>
      <c r="AE5" s="1"/>
      <c r="AF5" s="1"/>
      <c r="AG5" s="1"/>
      <c r="AH5" s="1"/>
      <c r="AI5" s="1"/>
      <c r="AJ5" s="1"/>
      <c r="AK5" s="1"/>
      <c r="AL5" s="1"/>
      <c r="AM5" s="1"/>
      <c r="AN5" s="1"/>
      <c r="AO5" s="1"/>
    </row>
    <row r="6" spans="2:41" x14ac:dyDescent="0.75">
      <c r="B6" s="1"/>
      <c r="C6" s="1"/>
      <c r="D6" s="1"/>
      <c r="E6" s="1"/>
      <c r="F6" s="1"/>
      <c r="G6" s="1"/>
      <c r="H6" s="1"/>
      <c r="I6" s="1"/>
      <c r="J6" s="1"/>
      <c r="K6" s="1"/>
      <c r="L6" s="1"/>
      <c r="M6" s="1"/>
      <c r="AD6" s="1"/>
      <c r="AE6" s="1"/>
      <c r="AF6" s="1"/>
      <c r="AG6" s="1"/>
      <c r="AH6" s="1"/>
      <c r="AI6" s="1"/>
      <c r="AJ6" s="1"/>
      <c r="AK6" s="1"/>
      <c r="AL6" s="1"/>
      <c r="AM6" s="1"/>
      <c r="AN6" s="1"/>
      <c r="AO6" s="1"/>
    </row>
    <row r="7" spans="2:41" x14ac:dyDescent="0.75">
      <c r="B7" s="1"/>
      <c r="C7" s="1"/>
      <c r="D7" s="1"/>
      <c r="E7" s="1"/>
      <c r="F7" s="1"/>
      <c r="G7" s="1"/>
      <c r="H7" s="1"/>
      <c r="I7" s="1"/>
      <c r="J7" s="1"/>
      <c r="K7" s="1"/>
      <c r="L7" s="1"/>
      <c r="M7" s="1"/>
      <c r="AD7" s="1"/>
      <c r="AE7" s="1"/>
      <c r="AF7" s="1"/>
      <c r="AG7" s="1"/>
      <c r="AH7" s="1"/>
      <c r="AI7" s="1"/>
      <c r="AJ7" s="1"/>
      <c r="AK7" s="1"/>
      <c r="AL7" s="1"/>
      <c r="AM7" s="1"/>
      <c r="AN7" s="1"/>
      <c r="AO7" s="1"/>
    </row>
    <row r="8" spans="2:41" x14ac:dyDescent="0.75">
      <c r="B8" s="1"/>
      <c r="C8" s="1"/>
      <c r="D8" s="1"/>
      <c r="E8" s="1"/>
      <c r="F8" s="1"/>
      <c r="G8" s="1"/>
      <c r="H8" s="1"/>
      <c r="I8" s="1"/>
      <c r="J8" s="1"/>
      <c r="K8" s="1"/>
      <c r="L8" s="1"/>
      <c r="M8" s="1"/>
      <c r="AD8" s="1"/>
      <c r="AE8" s="1"/>
      <c r="AF8" s="1"/>
      <c r="AG8" s="1"/>
      <c r="AH8" s="1"/>
      <c r="AI8" s="1"/>
      <c r="AJ8" s="1"/>
      <c r="AK8" s="1"/>
      <c r="AL8" s="1"/>
      <c r="AM8" s="1"/>
      <c r="AN8" s="1"/>
      <c r="AO8" s="1"/>
    </row>
    <row r="9" spans="2:41" x14ac:dyDescent="0.75">
      <c r="B9" s="6" t="s">
        <v>419</v>
      </c>
      <c r="C9" s="1"/>
      <c r="D9" s="1"/>
      <c r="E9" s="1"/>
      <c r="F9" s="1"/>
      <c r="G9" s="1"/>
      <c r="H9" s="1"/>
      <c r="I9" s="1"/>
      <c r="J9" s="1"/>
      <c r="K9" s="1"/>
      <c r="L9" s="1"/>
      <c r="M9" s="1"/>
      <c r="AD9" s="1"/>
      <c r="AE9" s="1"/>
      <c r="AF9" s="1"/>
      <c r="AG9" s="1"/>
      <c r="AH9" s="1"/>
      <c r="AI9" s="1"/>
      <c r="AJ9" s="1"/>
      <c r="AK9" s="1"/>
      <c r="AL9" s="1"/>
      <c r="AM9" s="1"/>
      <c r="AN9" s="1"/>
      <c r="AO9" s="1"/>
    </row>
    <row r="10" spans="2:41" x14ac:dyDescent="0.75">
      <c r="B10" s="1"/>
      <c r="C10" s="1"/>
      <c r="D10" s="1"/>
      <c r="E10" s="1"/>
      <c r="F10" s="1"/>
      <c r="G10" s="1"/>
      <c r="H10" s="1"/>
      <c r="I10" s="1"/>
      <c r="J10" s="1"/>
      <c r="K10" s="1"/>
      <c r="L10" s="1"/>
      <c r="M10" s="1"/>
      <c r="AD10" s="1"/>
      <c r="AE10" s="1"/>
      <c r="AF10" s="1"/>
      <c r="AG10" s="1"/>
      <c r="AH10" s="1"/>
      <c r="AI10" s="1"/>
      <c r="AJ10" s="1"/>
      <c r="AK10" s="1"/>
      <c r="AL10" s="1"/>
      <c r="AM10" s="1"/>
      <c r="AN10" s="1"/>
      <c r="AO10" s="1"/>
    </row>
    <row r="11" spans="2:41" ht="18.5" x14ac:dyDescent="0.9">
      <c r="B11" s="12" t="s">
        <v>313</v>
      </c>
      <c r="C11" s="12"/>
      <c r="D11" s="12"/>
      <c r="E11" s="12"/>
      <c r="F11" s="12"/>
      <c r="G11" s="1"/>
      <c r="H11" s="1"/>
      <c r="I11" s="1"/>
      <c r="J11" s="1"/>
      <c r="K11" s="1"/>
      <c r="L11" s="1"/>
      <c r="M11" s="1"/>
      <c r="AD11" s="1"/>
      <c r="AE11" s="1"/>
      <c r="AF11" s="1"/>
      <c r="AG11" s="1"/>
      <c r="AH11" s="1"/>
      <c r="AI11" s="1"/>
      <c r="AJ11" s="1"/>
      <c r="AK11" s="1"/>
      <c r="AL11" s="1"/>
      <c r="AM11" s="1"/>
      <c r="AN11" s="1"/>
      <c r="AO11" s="1"/>
    </row>
    <row r="12" spans="2:41" x14ac:dyDescent="0.75">
      <c r="B12" s="1"/>
      <c r="C12" s="1"/>
      <c r="D12" s="1"/>
      <c r="E12" s="1"/>
      <c r="F12" s="1"/>
      <c r="G12" s="1"/>
      <c r="H12" s="1"/>
      <c r="I12" s="1"/>
      <c r="J12" s="1"/>
      <c r="K12" s="1"/>
      <c r="L12" s="1"/>
      <c r="M12" s="1"/>
      <c r="AD12" s="1"/>
      <c r="AE12" s="1"/>
      <c r="AF12" s="1"/>
      <c r="AG12" s="1"/>
      <c r="AH12" s="1"/>
      <c r="AI12" s="1"/>
      <c r="AJ12" s="1"/>
      <c r="AK12" s="1"/>
      <c r="AL12" s="1"/>
      <c r="AM12" s="1"/>
      <c r="AN12" s="1"/>
      <c r="AO12" s="1"/>
    </row>
    <row r="13" spans="2:41" x14ac:dyDescent="0.75">
      <c r="B13" s="259" t="s">
        <v>1013</v>
      </c>
      <c r="C13" s="284"/>
      <c r="D13" s="284"/>
      <c r="E13" s="284"/>
      <c r="F13" s="284"/>
      <c r="G13" s="284"/>
      <c r="H13" s="400" t="s">
        <v>311</v>
      </c>
      <c r="I13" s="401"/>
      <c r="J13" s="401"/>
      <c r="K13" s="401"/>
      <c r="L13" s="401"/>
      <c r="M13" s="401"/>
      <c r="N13" s="401"/>
      <c r="O13" s="401"/>
      <c r="P13" s="401"/>
      <c r="Q13" s="401"/>
      <c r="R13" s="402"/>
      <c r="AD13" s="1"/>
      <c r="AE13" s="1"/>
      <c r="AF13" s="1"/>
      <c r="AG13" s="1"/>
      <c r="AH13" s="1"/>
      <c r="AI13" s="1"/>
      <c r="AJ13" s="1"/>
      <c r="AK13" s="1"/>
      <c r="AL13" s="1"/>
      <c r="AM13" s="1"/>
      <c r="AN13" s="1"/>
      <c r="AO13" s="1"/>
    </row>
    <row r="14" spans="2:41" x14ac:dyDescent="0.75">
      <c r="B14" s="22"/>
      <c r="C14" s="23"/>
      <c r="D14" s="23"/>
      <c r="E14" s="23"/>
      <c r="F14" s="23"/>
      <c r="G14" s="23"/>
      <c r="H14" s="22"/>
      <c r="I14" s="23"/>
      <c r="J14" s="23"/>
      <c r="K14" s="23"/>
      <c r="L14" s="23"/>
      <c r="M14" s="23"/>
      <c r="N14" s="23"/>
      <c r="O14" s="23"/>
      <c r="P14" s="23"/>
      <c r="Q14" s="23"/>
      <c r="R14" s="24"/>
      <c r="AD14" s="1"/>
      <c r="AE14" s="1"/>
      <c r="AF14" s="1"/>
      <c r="AG14" s="1"/>
      <c r="AH14" s="1"/>
      <c r="AI14" s="1"/>
      <c r="AJ14" s="1"/>
      <c r="AK14" s="1"/>
      <c r="AL14" s="1"/>
      <c r="AM14" s="1"/>
      <c r="AN14" s="1"/>
      <c r="AO14" s="1"/>
    </row>
    <row r="15" spans="2:41" x14ac:dyDescent="0.75">
      <c r="B15" s="25"/>
      <c r="C15" s="1"/>
      <c r="D15" s="1"/>
      <c r="E15" s="1"/>
      <c r="F15" s="1"/>
      <c r="G15" s="1"/>
      <c r="H15" s="272" t="s">
        <v>1068</v>
      </c>
      <c r="I15" s="265"/>
      <c r="J15" s="265"/>
      <c r="K15" s="265"/>
      <c r="L15" s="265"/>
      <c r="M15" s="265"/>
      <c r="N15" s="265"/>
      <c r="O15" s="265"/>
      <c r="P15" s="265"/>
      <c r="Q15" s="265"/>
      <c r="R15" s="273"/>
      <c r="AD15" s="1"/>
      <c r="AE15" s="1"/>
      <c r="AF15" s="1"/>
      <c r="AG15" s="1"/>
      <c r="AH15" s="1"/>
      <c r="AI15" s="1"/>
      <c r="AJ15" s="1"/>
      <c r="AK15" s="1"/>
      <c r="AL15" s="1"/>
      <c r="AM15" s="1"/>
      <c r="AN15" s="1"/>
      <c r="AO15" s="1"/>
    </row>
    <row r="16" spans="2:41" x14ac:dyDescent="0.75">
      <c r="B16" s="25"/>
      <c r="C16" s="1"/>
      <c r="D16" s="1"/>
      <c r="E16" s="1"/>
      <c r="F16" s="1"/>
      <c r="G16" s="1"/>
      <c r="H16" s="272"/>
      <c r="I16" s="265"/>
      <c r="J16" s="265"/>
      <c r="K16" s="265"/>
      <c r="L16" s="265"/>
      <c r="M16" s="265"/>
      <c r="N16" s="265"/>
      <c r="O16" s="265"/>
      <c r="P16" s="265"/>
      <c r="Q16" s="265"/>
      <c r="R16" s="273"/>
      <c r="AD16" s="1"/>
      <c r="AE16" s="1"/>
      <c r="AF16" s="1"/>
      <c r="AG16" s="1"/>
      <c r="AH16" s="1"/>
      <c r="AI16" s="1"/>
      <c r="AJ16" s="1"/>
      <c r="AK16" s="1"/>
      <c r="AL16" s="1"/>
      <c r="AM16" s="1"/>
      <c r="AN16" s="1"/>
      <c r="AO16" s="1"/>
    </row>
    <row r="17" spans="2:41" x14ac:dyDescent="0.75">
      <c r="B17" s="25"/>
      <c r="C17" s="1"/>
      <c r="D17" s="1"/>
      <c r="E17" s="1"/>
      <c r="F17" s="1"/>
      <c r="G17" s="1"/>
      <c r="H17" s="272"/>
      <c r="I17" s="265"/>
      <c r="J17" s="265"/>
      <c r="K17" s="265"/>
      <c r="L17" s="265"/>
      <c r="M17" s="265"/>
      <c r="N17" s="265"/>
      <c r="O17" s="265"/>
      <c r="P17" s="265"/>
      <c r="Q17" s="265"/>
      <c r="R17" s="273"/>
      <c r="AD17" s="1"/>
      <c r="AE17" s="1"/>
      <c r="AF17" s="1"/>
      <c r="AG17" s="1"/>
      <c r="AH17" s="1"/>
      <c r="AI17" s="1"/>
      <c r="AJ17" s="1"/>
      <c r="AK17" s="1"/>
      <c r="AL17" s="1"/>
      <c r="AM17" s="1"/>
      <c r="AN17" s="1"/>
      <c r="AO17" s="1"/>
    </row>
    <row r="18" spans="2:41" x14ac:dyDescent="0.75">
      <c r="B18" s="25"/>
      <c r="C18" s="1"/>
      <c r="D18" s="1"/>
      <c r="E18" s="1"/>
      <c r="F18" s="1"/>
      <c r="G18" s="1"/>
      <c r="H18" s="272"/>
      <c r="I18" s="265"/>
      <c r="J18" s="265"/>
      <c r="K18" s="265"/>
      <c r="L18" s="265"/>
      <c r="M18" s="265"/>
      <c r="N18" s="265"/>
      <c r="O18" s="265"/>
      <c r="P18" s="265"/>
      <c r="Q18" s="265"/>
      <c r="R18" s="273"/>
      <c r="AD18" s="1"/>
      <c r="AE18" s="1"/>
      <c r="AF18" s="1"/>
      <c r="AG18" s="1"/>
      <c r="AH18" s="1"/>
      <c r="AI18" s="1"/>
      <c r="AJ18" s="1"/>
      <c r="AK18" s="1"/>
      <c r="AL18" s="1"/>
      <c r="AM18" s="1"/>
      <c r="AN18" s="1"/>
      <c r="AO18" s="1"/>
    </row>
    <row r="19" spans="2:41" x14ac:dyDescent="0.75">
      <c r="B19" s="25"/>
      <c r="C19" s="1"/>
      <c r="D19" s="1"/>
      <c r="E19" s="1"/>
      <c r="F19" s="1"/>
      <c r="G19" s="1"/>
      <c r="H19" s="272"/>
      <c r="I19" s="265"/>
      <c r="J19" s="265"/>
      <c r="K19" s="265"/>
      <c r="L19" s="265"/>
      <c r="M19" s="265"/>
      <c r="N19" s="265"/>
      <c r="O19" s="265"/>
      <c r="P19" s="265"/>
      <c r="Q19" s="265"/>
      <c r="R19" s="273"/>
      <c r="AD19" s="1"/>
      <c r="AE19" s="1"/>
      <c r="AF19" s="1"/>
      <c r="AG19" s="1"/>
      <c r="AH19" s="1"/>
      <c r="AI19" s="1"/>
      <c r="AJ19" s="1"/>
      <c r="AK19" s="1"/>
      <c r="AL19" s="1"/>
      <c r="AM19" s="1"/>
      <c r="AN19" s="1"/>
      <c r="AO19" s="1"/>
    </row>
    <row r="20" spans="2:41" x14ac:dyDescent="0.75">
      <c r="B20" s="25"/>
      <c r="C20" s="1"/>
      <c r="D20" s="1"/>
      <c r="E20" s="1"/>
      <c r="F20" s="1"/>
      <c r="G20" s="1"/>
      <c r="H20" s="272"/>
      <c r="I20" s="265"/>
      <c r="J20" s="265"/>
      <c r="K20" s="265"/>
      <c r="L20" s="265"/>
      <c r="M20" s="265"/>
      <c r="N20" s="265"/>
      <c r="O20" s="265"/>
      <c r="P20" s="265"/>
      <c r="Q20" s="265"/>
      <c r="R20" s="273"/>
      <c r="AD20" s="1"/>
      <c r="AE20" s="1"/>
      <c r="AF20" s="1"/>
      <c r="AG20" s="1"/>
      <c r="AH20" s="1"/>
      <c r="AI20" s="1"/>
      <c r="AJ20" s="1"/>
      <c r="AK20" s="1"/>
      <c r="AL20" s="1"/>
      <c r="AM20" s="1"/>
      <c r="AN20" s="1"/>
      <c r="AO20" s="1"/>
    </row>
    <row r="21" spans="2:41" x14ac:dyDescent="0.75">
      <c r="B21" s="25"/>
      <c r="C21" s="1"/>
      <c r="D21" s="1"/>
      <c r="E21" s="1"/>
      <c r="F21" s="1"/>
      <c r="G21" s="1"/>
      <c r="H21" s="272"/>
      <c r="I21" s="265"/>
      <c r="J21" s="265"/>
      <c r="K21" s="265"/>
      <c r="L21" s="265"/>
      <c r="M21" s="265"/>
      <c r="N21" s="265"/>
      <c r="O21" s="265"/>
      <c r="P21" s="265"/>
      <c r="Q21" s="265"/>
      <c r="R21" s="273"/>
      <c r="AD21" s="1"/>
      <c r="AE21" s="1"/>
      <c r="AF21" s="1"/>
      <c r="AG21" s="1"/>
      <c r="AH21" s="1"/>
      <c r="AI21" s="1"/>
      <c r="AJ21" s="1"/>
      <c r="AK21" s="1"/>
      <c r="AL21" s="1"/>
      <c r="AM21" s="1"/>
      <c r="AN21" s="1"/>
      <c r="AO21" s="1"/>
    </row>
    <row r="22" spans="2:41" x14ac:dyDescent="0.75">
      <c r="B22" s="25"/>
      <c r="C22" s="1"/>
      <c r="D22" s="1"/>
      <c r="E22" s="1"/>
      <c r="F22" s="1"/>
      <c r="G22" s="1"/>
      <c r="H22" s="272"/>
      <c r="I22" s="265"/>
      <c r="J22" s="265"/>
      <c r="K22" s="265"/>
      <c r="L22" s="265"/>
      <c r="M22" s="265"/>
      <c r="N22" s="265"/>
      <c r="O22" s="265"/>
      <c r="P22" s="265"/>
      <c r="Q22" s="265"/>
      <c r="R22" s="273"/>
      <c r="AD22" s="1"/>
      <c r="AE22" s="1"/>
      <c r="AF22" s="1"/>
      <c r="AG22" s="1"/>
      <c r="AH22" s="1"/>
      <c r="AI22" s="1"/>
      <c r="AJ22" s="1"/>
      <c r="AK22" s="1"/>
      <c r="AL22" s="1"/>
      <c r="AM22" s="1"/>
      <c r="AN22" s="1"/>
      <c r="AO22" s="1"/>
    </row>
    <row r="23" spans="2:41" ht="18.5" x14ac:dyDescent="0.9">
      <c r="B23" s="104"/>
      <c r="C23" s="1"/>
      <c r="D23" s="1"/>
      <c r="E23" s="1"/>
      <c r="F23" s="1"/>
      <c r="G23" s="1"/>
      <c r="H23" s="272"/>
      <c r="I23" s="265"/>
      <c r="J23" s="265"/>
      <c r="K23" s="265"/>
      <c r="L23" s="265"/>
      <c r="M23" s="265"/>
      <c r="N23" s="265"/>
      <c r="O23" s="265"/>
      <c r="P23" s="265"/>
      <c r="Q23" s="265"/>
      <c r="R23" s="273"/>
      <c r="AD23" s="1"/>
      <c r="AE23" s="1"/>
      <c r="AF23" s="1"/>
      <c r="AG23" s="1"/>
      <c r="AH23" s="1"/>
      <c r="AI23" s="1"/>
      <c r="AJ23" s="1"/>
      <c r="AK23" s="1"/>
      <c r="AL23" s="1"/>
      <c r="AM23" s="1"/>
      <c r="AN23" s="1"/>
      <c r="AO23" s="1"/>
    </row>
    <row r="24" spans="2:41" x14ac:dyDescent="0.75">
      <c r="B24" s="25"/>
      <c r="C24" s="1"/>
      <c r="D24" s="1"/>
      <c r="E24" s="1"/>
      <c r="F24" s="1"/>
      <c r="G24" s="1"/>
      <c r="H24" s="272"/>
      <c r="I24" s="265"/>
      <c r="J24" s="265"/>
      <c r="K24" s="265"/>
      <c r="L24" s="265"/>
      <c r="M24" s="265"/>
      <c r="N24" s="265"/>
      <c r="O24" s="265"/>
      <c r="P24" s="265"/>
      <c r="Q24" s="265"/>
      <c r="R24" s="273"/>
      <c r="AD24" s="1"/>
      <c r="AE24" s="1"/>
      <c r="AF24" s="1"/>
      <c r="AG24" s="1"/>
      <c r="AH24" s="1"/>
      <c r="AI24" s="1"/>
      <c r="AJ24" s="1"/>
      <c r="AK24" s="1"/>
      <c r="AL24" s="1"/>
      <c r="AM24" s="1"/>
      <c r="AN24" s="1"/>
      <c r="AO24" s="1"/>
    </row>
    <row r="25" spans="2:41" x14ac:dyDescent="0.75">
      <c r="B25" s="25"/>
      <c r="C25" s="1"/>
      <c r="D25" s="1"/>
      <c r="E25" s="1"/>
      <c r="F25" s="1"/>
      <c r="G25" s="1"/>
      <c r="H25" s="272"/>
      <c r="I25" s="265"/>
      <c r="J25" s="265"/>
      <c r="K25" s="265"/>
      <c r="L25" s="265"/>
      <c r="M25" s="265"/>
      <c r="N25" s="265"/>
      <c r="O25" s="265"/>
      <c r="P25" s="265"/>
      <c r="Q25" s="265"/>
      <c r="R25" s="273"/>
      <c r="AD25" s="1"/>
      <c r="AE25" s="1"/>
      <c r="AF25" s="1"/>
      <c r="AG25" s="1"/>
      <c r="AH25" s="1"/>
      <c r="AI25" s="1"/>
      <c r="AJ25" s="1"/>
      <c r="AK25" s="1"/>
      <c r="AL25" s="1"/>
      <c r="AM25" s="1"/>
      <c r="AN25" s="1"/>
      <c r="AO25" s="1"/>
    </row>
    <row r="26" spans="2:41" x14ac:dyDescent="0.75">
      <c r="B26" s="25"/>
      <c r="C26" s="1"/>
      <c r="D26" s="1"/>
      <c r="E26" s="1"/>
      <c r="F26" s="1"/>
      <c r="G26" s="1"/>
      <c r="H26" s="54" t="s">
        <v>76</v>
      </c>
      <c r="I26" s="11"/>
      <c r="J26" s="11"/>
      <c r="K26" s="11"/>
      <c r="L26" s="11"/>
      <c r="M26" s="11"/>
      <c r="N26" s="11"/>
      <c r="O26" s="11"/>
      <c r="P26" s="11"/>
      <c r="Q26" s="11"/>
      <c r="R26" s="26"/>
      <c r="AD26" s="1"/>
      <c r="AE26" s="1"/>
      <c r="AF26" s="1"/>
      <c r="AG26" s="1"/>
      <c r="AH26" s="1"/>
      <c r="AI26" s="1"/>
      <c r="AJ26" s="1"/>
      <c r="AK26" s="1"/>
      <c r="AL26" s="1"/>
      <c r="AM26" s="1"/>
      <c r="AN26" s="1"/>
      <c r="AO26" s="1"/>
    </row>
    <row r="27" spans="2:41" x14ac:dyDescent="0.75">
      <c r="B27" s="25"/>
      <c r="C27" s="1"/>
      <c r="D27" s="1"/>
      <c r="E27" s="1"/>
      <c r="F27" s="1"/>
      <c r="G27" s="1"/>
      <c r="H27" s="30" t="s">
        <v>441</v>
      </c>
      <c r="I27" s="11"/>
      <c r="J27" s="11"/>
      <c r="K27" s="11"/>
      <c r="L27" s="11"/>
      <c r="M27" s="11"/>
      <c r="N27" s="11"/>
      <c r="O27" s="11"/>
      <c r="P27" s="11"/>
      <c r="Q27" s="11"/>
      <c r="R27" s="26"/>
      <c r="AD27" s="1"/>
      <c r="AE27" s="1"/>
      <c r="AF27" s="1"/>
      <c r="AG27" s="1"/>
      <c r="AH27" s="1"/>
      <c r="AI27" s="1"/>
      <c r="AJ27" s="1"/>
      <c r="AK27" s="1"/>
      <c r="AL27" s="1"/>
      <c r="AM27" s="1"/>
      <c r="AN27" s="1"/>
      <c r="AO27" s="1"/>
    </row>
    <row r="28" spans="2:41" x14ac:dyDescent="0.75">
      <c r="B28" s="25"/>
      <c r="C28" s="1"/>
      <c r="D28" s="1"/>
      <c r="E28" s="1"/>
      <c r="F28" s="1"/>
      <c r="G28" s="1"/>
      <c r="H28" s="109" t="s">
        <v>915</v>
      </c>
      <c r="I28" s="236"/>
      <c r="J28" s="236"/>
      <c r="K28" s="236"/>
      <c r="L28" s="236"/>
      <c r="M28" s="236"/>
      <c r="N28" s="236"/>
      <c r="O28" s="236"/>
      <c r="P28" s="236"/>
      <c r="R28" s="26"/>
      <c r="AD28" s="1"/>
      <c r="AE28" s="1"/>
      <c r="AF28" s="1"/>
      <c r="AG28" s="1"/>
      <c r="AH28" s="1"/>
      <c r="AI28" s="1"/>
      <c r="AJ28" s="1"/>
      <c r="AK28" s="1"/>
      <c r="AL28" s="1"/>
      <c r="AM28" s="1"/>
      <c r="AN28" s="1"/>
      <c r="AO28" s="1"/>
    </row>
    <row r="29" spans="2:41" x14ac:dyDescent="0.75">
      <c r="B29" s="25"/>
      <c r="C29" s="1"/>
      <c r="D29" s="1"/>
      <c r="E29" s="1"/>
      <c r="F29" s="1"/>
      <c r="G29" s="1"/>
      <c r="H29" s="235"/>
      <c r="I29" s="236"/>
      <c r="J29" s="236"/>
      <c r="K29" s="236"/>
      <c r="L29" s="236"/>
      <c r="M29" s="236"/>
      <c r="N29" s="236"/>
      <c r="O29" s="236"/>
      <c r="P29" s="236"/>
      <c r="R29" s="26"/>
      <c r="AD29" s="1"/>
      <c r="AE29" s="1"/>
      <c r="AF29" s="1"/>
      <c r="AG29" s="1"/>
      <c r="AH29" s="1"/>
      <c r="AI29" s="1"/>
      <c r="AJ29" s="1"/>
      <c r="AK29" s="1"/>
      <c r="AL29" s="1"/>
      <c r="AM29" s="1"/>
      <c r="AN29" s="1"/>
      <c r="AO29" s="1"/>
    </row>
    <row r="30" spans="2:41" x14ac:dyDescent="0.75">
      <c r="B30" s="48"/>
      <c r="C30" s="5"/>
      <c r="D30" s="5"/>
      <c r="E30" s="5"/>
      <c r="F30" s="5"/>
      <c r="G30" s="5"/>
      <c r="H30" s="235"/>
      <c r="I30" s="236"/>
      <c r="J30" s="236"/>
      <c r="K30" s="236"/>
      <c r="L30" s="236"/>
      <c r="M30" s="236"/>
      <c r="N30" s="236"/>
      <c r="O30" s="236"/>
      <c r="P30" s="236"/>
      <c r="R30" s="26"/>
      <c r="AD30" s="1"/>
      <c r="AE30" s="1"/>
      <c r="AF30" s="1"/>
      <c r="AG30" s="1"/>
      <c r="AH30" s="1"/>
      <c r="AI30" s="1"/>
      <c r="AJ30" s="1"/>
      <c r="AK30" s="1"/>
      <c r="AL30" s="1"/>
      <c r="AM30" s="1"/>
      <c r="AN30" s="1"/>
      <c r="AO30" s="1"/>
    </row>
    <row r="31" spans="2:41" x14ac:dyDescent="0.75">
      <c r="B31" s="25"/>
      <c r="C31" s="11"/>
      <c r="D31" s="11"/>
      <c r="E31" s="11"/>
      <c r="F31" s="11"/>
      <c r="G31" s="11"/>
      <c r="H31" s="235"/>
      <c r="I31" s="236"/>
      <c r="J31" s="236"/>
      <c r="K31" s="236"/>
      <c r="L31" s="236"/>
      <c r="M31" s="236"/>
      <c r="N31" s="236"/>
      <c r="O31" s="236"/>
      <c r="P31" s="236"/>
      <c r="R31" s="26"/>
      <c r="AD31" s="1"/>
      <c r="AE31" s="1"/>
      <c r="AF31" s="1"/>
      <c r="AG31" s="1"/>
      <c r="AH31" s="1"/>
      <c r="AI31" s="1"/>
      <c r="AJ31" s="1"/>
      <c r="AK31" s="1"/>
      <c r="AL31" s="1"/>
      <c r="AM31" s="1"/>
      <c r="AN31" s="1"/>
      <c r="AO31" s="1"/>
    </row>
    <row r="32" spans="2:41" x14ac:dyDescent="0.75">
      <c r="B32" s="25"/>
      <c r="C32" s="11"/>
      <c r="D32" s="11"/>
      <c r="E32" s="11"/>
      <c r="F32" s="11"/>
      <c r="G32" s="11"/>
      <c r="H32" s="235"/>
      <c r="I32" s="236"/>
      <c r="J32" s="236"/>
      <c r="K32" s="236"/>
      <c r="L32" s="236"/>
      <c r="M32" s="236"/>
      <c r="N32" s="236"/>
      <c r="O32" s="236"/>
      <c r="P32" s="236"/>
      <c r="Q32" s="5"/>
      <c r="R32" s="26"/>
      <c r="AD32" s="1"/>
      <c r="AE32" s="1"/>
      <c r="AF32" s="1"/>
      <c r="AG32" s="1"/>
      <c r="AH32" s="1"/>
      <c r="AI32" s="1"/>
      <c r="AJ32" s="1"/>
      <c r="AK32" s="1"/>
      <c r="AL32" s="1"/>
      <c r="AM32" s="1"/>
      <c r="AN32" s="1"/>
      <c r="AO32" s="1"/>
    </row>
    <row r="33" spans="1:41" x14ac:dyDescent="0.75">
      <c r="B33" s="25"/>
      <c r="C33" s="11"/>
      <c r="D33" s="11"/>
      <c r="E33" s="11"/>
      <c r="F33" s="11"/>
      <c r="G33" s="11"/>
      <c r="H33" s="235"/>
      <c r="I33" s="236"/>
      <c r="J33" s="236"/>
      <c r="K33" s="236"/>
      <c r="L33" s="236"/>
      <c r="M33" s="236"/>
      <c r="N33" s="236"/>
      <c r="O33" s="236"/>
      <c r="P33" s="236"/>
      <c r="Q33" s="5"/>
      <c r="R33" s="26"/>
      <c r="AD33" s="1"/>
      <c r="AE33" s="1"/>
      <c r="AF33" s="1"/>
      <c r="AG33" s="1"/>
      <c r="AH33" s="1"/>
      <c r="AI33" s="1"/>
      <c r="AJ33" s="1"/>
      <c r="AK33" s="1"/>
      <c r="AL33" s="1"/>
      <c r="AM33" s="1"/>
      <c r="AN33" s="1"/>
      <c r="AO33" s="1"/>
    </row>
    <row r="34" spans="1:41" x14ac:dyDescent="0.75">
      <c r="B34" s="25"/>
      <c r="C34" s="5"/>
      <c r="D34" s="5"/>
      <c r="E34" s="5"/>
      <c r="F34" s="5"/>
      <c r="G34" s="5"/>
      <c r="H34" s="235"/>
      <c r="I34" s="236"/>
      <c r="J34" s="236"/>
      <c r="K34" s="236"/>
      <c r="L34" s="236"/>
      <c r="M34" s="236"/>
      <c r="N34" s="236"/>
      <c r="O34" s="236"/>
      <c r="P34" s="236"/>
      <c r="R34" s="26"/>
      <c r="AD34" s="1"/>
      <c r="AE34" s="1"/>
      <c r="AF34" s="1"/>
      <c r="AG34" s="1"/>
      <c r="AH34" s="1"/>
      <c r="AI34" s="1"/>
      <c r="AJ34" s="1"/>
      <c r="AK34" s="1"/>
      <c r="AL34" s="1"/>
      <c r="AM34" s="1"/>
      <c r="AN34" s="1"/>
      <c r="AO34" s="1"/>
    </row>
    <row r="35" spans="1:41" x14ac:dyDescent="0.75">
      <c r="B35" s="25"/>
      <c r="C35" s="5"/>
      <c r="D35" s="5"/>
      <c r="E35" s="5"/>
      <c r="F35" s="5"/>
      <c r="G35" s="5"/>
      <c r="H35" s="48"/>
      <c r="I35" s="5"/>
      <c r="J35" s="5"/>
      <c r="K35" s="5"/>
      <c r="L35" s="5"/>
      <c r="M35" s="5"/>
      <c r="R35" s="26"/>
      <c r="AD35" s="1"/>
      <c r="AE35" s="1"/>
      <c r="AF35" s="1"/>
      <c r="AG35" s="1"/>
      <c r="AH35" s="1"/>
      <c r="AI35" s="1"/>
      <c r="AJ35" s="1"/>
      <c r="AK35" s="1"/>
      <c r="AL35" s="1"/>
      <c r="AM35" s="1"/>
      <c r="AN35" s="1"/>
      <c r="AO35" s="1"/>
    </row>
    <row r="36" spans="1:41" x14ac:dyDescent="0.75">
      <c r="B36" s="25"/>
      <c r="C36" s="5"/>
      <c r="D36" s="5"/>
      <c r="E36" s="5"/>
      <c r="F36" s="5"/>
      <c r="G36" s="5"/>
      <c r="H36" s="48"/>
      <c r="I36" s="5"/>
      <c r="J36" s="5"/>
      <c r="K36" s="5"/>
      <c r="L36" s="5"/>
      <c r="M36" s="5"/>
      <c r="N36" s="5"/>
      <c r="O36" s="5"/>
      <c r="R36" s="26"/>
      <c r="AD36" s="1"/>
      <c r="AE36" s="1"/>
      <c r="AF36" s="1"/>
      <c r="AG36" s="1"/>
      <c r="AH36" s="1"/>
      <c r="AI36" s="1"/>
      <c r="AJ36" s="1"/>
      <c r="AK36" s="1"/>
      <c r="AL36" s="1"/>
      <c r="AM36" s="1"/>
      <c r="AN36" s="1"/>
      <c r="AO36" s="1"/>
    </row>
    <row r="37" spans="1:41" x14ac:dyDescent="0.75">
      <c r="B37" s="27"/>
      <c r="C37" s="106"/>
      <c r="D37" s="106"/>
      <c r="E37" s="106"/>
      <c r="F37" s="106"/>
      <c r="G37" s="106"/>
      <c r="H37" s="110"/>
      <c r="I37" s="106"/>
      <c r="J37" s="106"/>
      <c r="K37" s="106"/>
      <c r="L37" s="106"/>
      <c r="M37" s="106"/>
      <c r="N37" s="106"/>
      <c r="O37" s="106"/>
      <c r="P37" s="28"/>
      <c r="Q37" s="28"/>
      <c r="R37" s="29"/>
      <c r="AD37" s="1"/>
      <c r="AE37" s="1"/>
      <c r="AF37" s="1"/>
      <c r="AG37" s="1"/>
      <c r="AH37" s="1"/>
      <c r="AI37" s="1"/>
      <c r="AJ37" s="1"/>
      <c r="AK37" s="1"/>
      <c r="AL37" s="1"/>
      <c r="AM37" s="1"/>
      <c r="AN37" s="1"/>
      <c r="AO37" s="1"/>
    </row>
    <row r="38" spans="1:41" x14ac:dyDescent="0.75">
      <c r="B38" s="1"/>
      <c r="C38" s="1"/>
      <c r="D38" s="1"/>
      <c r="E38" s="1"/>
      <c r="F38" s="1"/>
      <c r="G38" s="1"/>
      <c r="H38" s="1"/>
      <c r="I38" s="1"/>
      <c r="J38" s="1"/>
      <c r="K38" s="1"/>
      <c r="L38" s="1"/>
      <c r="M38" s="1"/>
      <c r="AD38" s="1"/>
      <c r="AE38" s="1"/>
      <c r="AF38" s="1"/>
      <c r="AG38" s="1"/>
      <c r="AH38" s="1"/>
      <c r="AI38" s="1"/>
      <c r="AJ38" s="1"/>
      <c r="AK38" s="1"/>
      <c r="AL38" s="1"/>
      <c r="AM38" s="1"/>
      <c r="AN38" s="1"/>
      <c r="AO38" s="1"/>
    </row>
    <row r="39" spans="1:41" x14ac:dyDescent="0.75">
      <c r="A39" s="6"/>
      <c r="B39" s="1"/>
      <c r="C39" s="1"/>
      <c r="D39" s="1"/>
      <c r="E39" s="1"/>
      <c r="F39" s="1"/>
      <c r="G39" s="1"/>
      <c r="H39" s="1"/>
      <c r="I39" s="1"/>
      <c r="J39" s="1"/>
      <c r="K39" s="1"/>
      <c r="L39" s="1"/>
      <c r="M39" s="1"/>
      <c r="AD39" s="1"/>
      <c r="AE39" s="1"/>
      <c r="AF39" s="1"/>
      <c r="AG39" s="1"/>
      <c r="AH39" s="1"/>
      <c r="AI39" s="1"/>
      <c r="AJ39" s="1"/>
      <c r="AK39" s="1"/>
      <c r="AL39" s="1"/>
      <c r="AM39" s="1"/>
      <c r="AN39" s="1"/>
      <c r="AO39" s="1"/>
    </row>
    <row r="40" spans="1:41" x14ac:dyDescent="0.75">
      <c r="B40" s="11"/>
      <c r="C40" s="11"/>
      <c r="D40" s="11"/>
      <c r="E40" s="11"/>
      <c r="F40" s="11"/>
      <c r="G40" s="11"/>
      <c r="H40" s="11"/>
      <c r="I40" s="11"/>
      <c r="J40" s="11"/>
      <c r="K40" s="11"/>
      <c r="L40" s="11"/>
      <c r="M40" s="293" t="s">
        <v>194</v>
      </c>
      <c r="N40" s="293"/>
      <c r="O40" s="293"/>
      <c r="P40" s="293"/>
      <c r="Q40" s="293"/>
      <c r="R40" s="293"/>
      <c r="S40" s="293"/>
      <c r="T40" s="293"/>
      <c r="AD40" s="1"/>
      <c r="AE40" s="1"/>
      <c r="AF40" s="1"/>
      <c r="AG40" s="1"/>
      <c r="AH40" s="1"/>
      <c r="AI40" s="1"/>
      <c r="AJ40" s="1"/>
      <c r="AK40" s="1"/>
      <c r="AL40" s="1"/>
      <c r="AM40" s="1"/>
      <c r="AN40" s="1"/>
      <c r="AO40" s="1"/>
    </row>
    <row r="41" spans="1:41" x14ac:dyDescent="0.75">
      <c r="B41" s="1"/>
      <c r="C41" s="1"/>
      <c r="D41" s="1"/>
      <c r="E41" s="1"/>
      <c r="F41" s="1"/>
      <c r="G41" s="1"/>
      <c r="H41" s="1"/>
      <c r="I41" s="1"/>
      <c r="J41" s="1"/>
      <c r="K41" s="1"/>
      <c r="L41" s="1"/>
      <c r="M41" s="293" t="s">
        <v>740</v>
      </c>
      <c r="N41" s="293"/>
      <c r="O41" s="293"/>
      <c r="P41" s="293"/>
      <c r="Q41" s="293"/>
      <c r="R41" s="293" t="s">
        <v>741</v>
      </c>
      <c r="S41" s="293"/>
      <c r="T41" s="293"/>
      <c r="AD41" s="1"/>
      <c r="AE41" s="1"/>
      <c r="AF41" s="1"/>
      <c r="AG41" s="1"/>
      <c r="AH41" s="1"/>
      <c r="AI41" s="1"/>
      <c r="AJ41" s="1"/>
      <c r="AK41" s="1"/>
      <c r="AL41" s="1"/>
      <c r="AM41" s="1"/>
      <c r="AN41" s="1"/>
      <c r="AO41" s="1"/>
    </row>
    <row r="42" spans="1:41" ht="14.75" customHeight="1" x14ac:dyDescent="0.75">
      <c r="B42" s="278" t="s">
        <v>276</v>
      </c>
      <c r="C42" s="278" t="s">
        <v>278</v>
      </c>
      <c r="D42" s="278" t="s">
        <v>307</v>
      </c>
      <c r="E42" s="278" t="s">
        <v>719</v>
      </c>
      <c r="F42" s="278" t="s">
        <v>497</v>
      </c>
      <c r="G42" s="145" t="s">
        <v>917</v>
      </c>
      <c r="H42" s="442" t="s">
        <v>1069</v>
      </c>
      <c r="I42" s="442"/>
      <c r="J42" s="442"/>
      <c r="K42" s="449" t="s">
        <v>129</v>
      </c>
      <c r="L42" s="449"/>
      <c r="M42" s="404" t="s">
        <v>497</v>
      </c>
      <c r="N42" s="404" t="s">
        <v>298</v>
      </c>
      <c r="O42" s="404" t="s">
        <v>745</v>
      </c>
      <c r="P42" s="404" t="s">
        <v>299</v>
      </c>
      <c r="Q42" s="404" t="s">
        <v>725</v>
      </c>
      <c r="R42" s="404" t="s">
        <v>300</v>
      </c>
      <c r="S42" s="404" t="s">
        <v>301</v>
      </c>
      <c r="T42" s="404" t="s">
        <v>124</v>
      </c>
    </row>
    <row r="43" spans="1:41" ht="29.5" x14ac:dyDescent="0.75">
      <c r="B43" s="280"/>
      <c r="C43" s="280"/>
      <c r="D43" s="280"/>
      <c r="E43" s="280"/>
      <c r="F43" s="280"/>
      <c r="G43" s="247" t="s">
        <v>277</v>
      </c>
      <c r="H43" s="244" t="s">
        <v>279</v>
      </c>
      <c r="I43" s="244" t="s">
        <v>280</v>
      </c>
      <c r="J43" s="244" t="s">
        <v>281</v>
      </c>
      <c r="K43" s="89" t="s">
        <v>31</v>
      </c>
      <c r="L43" s="89" t="s">
        <v>30</v>
      </c>
      <c r="M43" s="404"/>
      <c r="N43" s="404"/>
      <c r="O43" s="404"/>
      <c r="P43" s="404"/>
      <c r="Q43" s="404"/>
      <c r="R43" s="404"/>
      <c r="S43" s="404"/>
      <c r="T43" s="404"/>
      <c r="AD43" s="137" t="s">
        <v>69</v>
      </c>
      <c r="AE43" s="137" t="s">
        <v>160</v>
      </c>
      <c r="AF43" s="137" t="s">
        <v>161</v>
      </c>
      <c r="AG43" s="103" t="s">
        <v>739</v>
      </c>
      <c r="AH43" s="103" t="s">
        <v>140</v>
      </c>
      <c r="AI43" s="103" t="s">
        <v>721</v>
      </c>
      <c r="AJ43" s="103" t="s">
        <v>722</v>
      </c>
      <c r="AK43" s="137" t="s">
        <v>141</v>
      </c>
      <c r="AL43" s="137" t="s">
        <v>142</v>
      </c>
      <c r="AM43" s="137" t="s">
        <v>143</v>
      </c>
      <c r="AN43" s="137" t="s">
        <v>63</v>
      </c>
      <c r="AO43" s="137" t="s">
        <v>62</v>
      </c>
    </row>
    <row r="44" spans="1:41" x14ac:dyDescent="0.75">
      <c r="B44" s="52" t="s">
        <v>460</v>
      </c>
      <c r="C44" s="52">
        <v>5</v>
      </c>
      <c r="D44" s="125">
        <v>0.3</v>
      </c>
      <c r="E44" s="125">
        <v>0.3</v>
      </c>
      <c r="F44" s="131" t="s">
        <v>498</v>
      </c>
      <c r="G44" s="92">
        <v>5</v>
      </c>
      <c r="H44" s="14"/>
      <c r="I44" s="14"/>
      <c r="J44" s="14"/>
      <c r="K44" s="93"/>
      <c r="L44" s="93"/>
      <c r="M44" s="129" t="str">
        <f>IF(F44="","",F44)</f>
        <v>Enero</v>
      </c>
      <c r="N44" s="151">
        <f>AI44</f>
        <v>7.5</v>
      </c>
      <c r="O44" s="151">
        <f>AJ44</f>
        <v>7.5</v>
      </c>
      <c r="P44" s="151">
        <f>AH44</f>
        <v>10</v>
      </c>
      <c r="Q44" s="151" t="str">
        <f>AG44</f>
        <v>Medición</v>
      </c>
      <c r="R44" s="164">
        <f>AO44</f>
        <v>4.7552491987454155E-5</v>
      </c>
      <c r="S44" s="165">
        <f>AN44</f>
        <v>4.7552491987454155E-5</v>
      </c>
      <c r="T44" s="151">
        <f>R44+S44*Hoja1!$C$19</f>
        <v>1.3790222676361705E-3</v>
      </c>
      <c r="AD44" s="94" t="str">
        <f t="shared" ref="AD44:AD107" si="0">B44</f>
        <v>Scrubber</v>
      </c>
      <c r="AE44" s="94">
        <f t="shared" ref="AE44:AE107" si="1">G44*C44</f>
        <v>25</v>
      </c>
      <c r="AF44" s="94">
        <f>IFERROR((I44*H44/J44)*(Hoja1!$C$25/Hoja1!$C$24)*C44,0)</f>
        <v>0</v>
      </c>
      <c r="AG44" s="94" t="str">
        <f>IFERROR(IF(AE44&lt;&gt;0,"Medición","Estimación"),0)</f>
        <v>Medición</v>
      </c>
      <c r="AH44" s="94">
        <f>IFERROR(IF(AE44&lt;&gt;0,AE44,AF44),0)*(1-D44-E44)</f>
        <v>10</v>
      </c>
      <c r="AI44" s="94">
        <f>IFERROR(IF(AE44&lt;&gt;0,AE44,AF44),0)*D44</f>
        <v>7.5</v>
      </c>
      <c r="AJ44" s="94">
        <f>IFERROR(IF(AE44&lt;&gt;0,AE44,AF44),0)*E44</f>
        <v>7.5</v>
      </c>
      <c r="AK44" s="143">
        <f>AH44*(0.3048^3)</f>
        <v>0.28316846592000006</v>
      </c>
      <c r="AL44" s="143">
        <f>IF(K44="",AK44*'Fraccion masica'!$AB$36,K44*AK44)</f>
        <v>7.0061506997401601E-2</v>
      </c>
      <c r="AM44" s="143">
        <f>IF(L44="",AK44*'Fraccion masica'!$AB$35,L44*AK44)</f>
        <v>2.5534800550745779E-2</v>
      </c>
      <c r="AN44" s="147">
        <f>IFERROR(AL44*Hoja1!$C$24/Hoja1!$C$25/Hoja1!$C$26*16.04/1000000,0)</f>
        <v>4.7552491987454155E-5</v>
      </c>
      <c r="AO44" s="148">
        <f>IFERROR(AM44*Hoja1!$C$24/Hoja1!$C$25/Hoja1!$C$26*44.01/1000000,0)</f>
        <v>4.7552491987454155E-5</v>
      </c>
    </row>
    <row r="45" spans="1:41" x14ac:dyDescent="0.75">
      <c r="B45" s="52" t="s">
        <v>1229</v>
      </c>
      <c r="C45" s="52">
        <v>6</v>
      </c>
      <c r="D45" s="125">
        <v>0.3</v>
      </c>
      <c r="E45" s="125">
        <v>0.3</v>
      </c>
      <c r="F45" s="131" t="s">
        <v>503</v>
      </c>
      <c r="G45" s="92">
        <v>10</v>
      </c>
      <c r="H45" s="14"/>
      <c r="I45" s="14"/>
      <c r="J45" s="14"/>
      <c r="K45" s="93"/>
      <c r="L45" s="93"/>
      <c r="M45" s="129" t="str">
        <f t="shared" ref="M45:M108" si="2">IF(F45="","",F45)</f>
        <v>Junio</v>
      </c>
      <c r="N45" s="151">
        <f t="shared" ref="N45:O108" si="3">AI45</f>
        <v>18</v>
      </c>
      <c r="O45" s="151">
        <f t="shared" si="3"/>
        <v>18</v>
      </c>
      <c r="P45" s="151">
        <f t="shared" ref="P45:P108" si="4">AH45</f>
        <v>23.999999999999996</v>
      </c>
      <c r="Q45" s="151" t="str">
        <f t="shared" ref="Q45:Q108" si="5">AG45</f>
        <v>Medición</v>
      </c>
      <c r="R45" s="164">
        <f t="shared" ref="R45:R108" si="6">AO45</f>
        <v>1.1412598076988994E-4</v>
      </c>
      <c r="S45" s="165">
        <f t="shared" ref="S45:S108" si="7">AN45</f>
        <v>1.1412598076988993E-4</v>
      </c>
      <c r="T45" s="151">
        <f>R45+S45*Hoja1!$C$19</f>
        <v>3.3096534423268076E-3</v>
      </c>
      <c r="AD45" s="94" t="str">
        <f t="shared" si="0"/>
        <v>Glicol</v>
      </c>
      <c r="AE45" s="94">
        <f t="shared" si="1"/>
        <v>60</v>
      </c>
      <c r="AF45" s="94">
        <f>IFERROR((I45*H45/J45)*(Hoja1!$C$25/Hoja1!$C$24)*C45,0)</f>
        <v>0</v>
      </c>
      <c r="AG45" s="94" t="str">
        <f t="shared" ref="AG45:AG108" si="8">IFERROR(IF(AE45&lt;&gt;0,"Medición","Estimación"),0)</f>
        <v>Medición</v>
      </c>
      <c r="AH45" s="94">
        <f t="shared" ref="AH45:AH108" si="9">IFERROR(IF(AE45&lt;&gt;0,AE45,AF45),0)*(1-D45-E45)</f>
        <v>23.999999999999996</v>
      </c>
      <c r="AI45" s="94">
        <f t="shared" ref="AI45:AI108" si="10">IFERROR(IF(AE45&lt;&gt;0,AE45,AF45),0)*D45</f>
        <v>18</v>
      </c>
      <c r="AJ45" s="94">
        <f t="shared" ref="AJ45:AJ108" si="11">IFERROR(IF(AE45&lt;&gt;0,AE45,AF45),0)*E45</f>
        <v>18</v>
      </c>
      <c r="AK45" s="143">
        <f t="shared" ref="AK45:AK108" si="12">AH45*(0.3048^3)</f>
        <v>0.67960431820800005</v>
      </c>
      <c r="AL45" s="143">
        <f>IF(K45="",AK45*'Fraccion masica'!$AB$36,K45*AK45)</f>
        <v>0.1681476167937638</v>
      </c>
      <c r="AM45" s="143">
        <f>IF(L45="",AK45*'Fraccion masica'!$AB$35,L45*AK45)</f>
        <v>6.1283521321789859E-2</v>
      </c>
      <c r="AN45" s="147">
        <f>IFERROR(AL45*Hoja1!$C$24/Hoja1!$C$25/Hoja1!$C$26*16.04/1000000,0)</f>
        <v>1.1412598076988993E-4</v>
      </c>
      <c r="AO45" s="148">
        <f>IFERROR(AM45*Hoja1!$C$24/Hoja1!$C$25/Hoja1!$C$26*44.01/1000000,0)</f>
        <v>1.1412598076988994E-4</v>
      </c>
    </row>
    <row r="46" spans="1:41" x14ac:dyDescent="0.75">
      <c r="B46" s="52" t="s">
        <v>1229</v>
      </c>
      <c r="C46" s="52">
        <v>6</v>
      </c>
      <c r="D46" s="125">
        <v>0.5</v>
      </c>
      <c r="E46" s="125">
        <v>0.1</v>
      </c>
      <c r="F46" s="131" t="s">
        <v>501</v>
      </c>
      <c r="G46" s="92"/>
      <c r="H46" s="14">
        <v>300</v>
      </c>
      <c r="I46" s="14">
        <v>2</v>
      </c>
      <c r="J46" s="14">
        <v>298</v>
      </c>
      <c r="K46" s="93"/>
      <c r="L46" s="93"/>
      <c r="M46" s="129" t="str">
        <f t="shared" si="2"/>
        <v>Abril</v>
      </c>
      <c r="N46" s="151">
        <f t="shared" si="3"/>
        <v>1739.5973154362416</v>
      </c>
      <c r="O46" s="151">
        <f t="shared" si="3"/>
        <v>347.91946308724835</v>
      </c>
      <c r="P46" s="151">
        <f t="shared" si="4"/>
        <v>1391.6778523489934</v>
      </c>
      <c r="Q46" s="151" t="str">
        <f t="shared" si="5"/>
        <v>Estimación</v>
      </c>
      <c r="R46" s="164">
        <f t="shared" si="6"/>
        <v>6.6177749922942909E-3</v>
      </c>
      <c r="S46" s="165">
        <f t="shared" si="7"/>
        <v>6.61777499229429E-3</v>
      </c>
      <c r="T46" s="151">
        <f>R46+S46*Hoja1!$C$19</f>
        <v>0.19191547477653442</v>
      </c>
      <c r="AD46" s="94" t="str">
        <f t="shared" si="0"/>
        <v>Glicol</v>
      </c>
      <c r="AE46" s="94">
        <f t="shared" si="1"/>
        <v>0</v>
      </c>
      <c r="AF46" s="94">
        <f>IFERROR((I46*H46/J46)*(Hoja1!$C$25/Hoja1!$C$24)*C46,0)</f>
        <v>3479.1946308724832</v>
      </c>
      <c r="AG46" s="94" t="str">
        <f t="shared" si="8"/>
        <v>Estimación</v>
      </c>
      <c r="AH46" s="94">
        <f t="shared" si="9"/>
        <v>1391.6778523489934</v>
      </c>
      <c r="AI46" s="94">
        <f t="shared" si="10"/>
        <v>1739.5973154362416</v>
      </c>
      <c r="AJ46" s="94">
        <f t="shared" si="11"/>
        <v>347.91946308724835</v>
      </c>
      <c r="AK46" s="143">
        <f t="shared" si="12"/>
        <v>39.407928250450482</v>
      </c>
      <c r="AL46" s="143">
        <f>IF(K46="",AK46*'Fraccion masica'!$AB$36,K46*AK46)</f>
        <v>9.7503047590477827</v>
      </c>
      <c r="AM46" s="143">
        <f>IF(L46="",AK46*'Fraccion masica'!$AB$35,L46*AK46)</f>
        <v>3.553621639062178</v>
      </c>
      <c r="AN46" s="147">
        <f>IFERROR(AL46*Hoja1!$C$24/Hoja1!$C$25/Hoja1!$C$26*16.04/1000000,0)</f>
        <v>6.61777499229429E-3</v>
      </c>
      <c r="AO46" s="148">
        <f>IFERROR(AM46*Hoja1!$C$24/Hoja1!$C$25/Hoja1!$C$26*44.01/1000000,0)</f>
        <v>6.6177749922942909E-3</v>
      </c>
    </row>
    <row r="47" spans="1:41" x14ac:dyDescent="0.75">
      <c r="B47" s="52"/>
      <c r="C47" s="52"/>
      <c r="D47" s="125"/>
      <c r="E47" s="125"/>
      <c r="F47" s="131"/>
      <c r="G47" s="92"/>
      <c r="H47" s="14"/>
      <c r="I47" s="14"/>
      <c r="J47" s="14"/>
      <c r="K47" s="93"/>
      <c r="L47" s="93"/>
      <c r="M47" s="129" t="str">
        <f t="shared" si="2"/>
        <v/>
      </c>
      <c r="N47" s="151">
        <f t="shared" si="3"/>
        <v>0</v>
      </c>
      <c r="O47" s="151">
        <f t="shared" si="3"/>
        <v>0</v>
      </c>
      <c r="P47" s="151">
        <f t="shared" si="4"/>
        <v>0</v>
      </c>
      <c r="Q47" s="151" t="str">
        <f t="shared" si="5"/>
        <v>Estimación</v>
      </c>
      <c r="R47" s="164">
        <f t="shared" si="6"/>
        <v>0</v>
      </c>
      <c r="S47" s="165">
        <f t="shared" si="7"/>
        <v>0</v>
      </c>
      <c r="T47" s="151">
        <f>R47+S47*Hoja1!$C$19</f>
        <v>0</v>
      </c>
      <c r="AD47" s="94">
        <f t="shared" si="0"/>
        <v>0</v>
      </c>
      <c r="AE47" s="94">
        <f t="shared" si="1"/>
        <v>0</v>
      </c>
      <c r="AF47" s="94">
        <f>IFERROR((I47*H47/J47)*(Hoja1!$C$25/Hoja1!$C$24)*C47,0)</f>
        <v>0</v>
      </c>
      <c r="AG47" s="94" t="str">
        <f t="shared" si="8"/>
        <v>Estimación</v>
      </c>
      <c r="AH47" s="94">
        <f t="shared" si="9"/>
        <v>0</v>
      </c>
      <c r="AI47" s="94">
        <f t="shared" si="10"/>
        <v>0</v>
      </c>
      <c r="AJ47" s="94">
        <f t="shared" si="11"/>
        <v>0</v>
      </c>
      <c r="AK47" s="143">
        <f t="shared" si="12"/>
        <v>0</v>
      </c>
      <c r="AL47" s="143">
        <f>IF(K47="",AK47*'Fraccion masica'!$AB$36,K47*AK47)</f>
        <v>0</v>
      </c>
      <c r="AM47" s="143">
        <f>IF(L47="",AK47*'Fraccion masica'!$AB$35,L47*AK47)</f>
        <v>0</v>
      </c>
      <c r="AN47" s="147">
        <f>IFERROR(AL47*Hoja1!$C$24/Hoja1!$C$25/Hoja1!$C$26*16.04/1000000,0)</f>
        <v>0</v>
      </c>
      <c r="AO47" s="148">
        <f>IFERROR(AM47*Hoja1!$C$24/Hoja1!$C$25/Hoja1!$C$26*44.01/1000000,0)</f>
        <v>0</v>
      </c>
    </row>
    <row r="48" spans="1:41" x14ac:dyDescent="0.75">
      <c r="B48" s="52"/>
      <c r="C48" s="52"/>
      <c r="D48" s="125"/>
      <c r="E48" s="125"/>
      <c r="F48" s="131"/>
      <c r="G48" s="92"/>
      <c r="H48" s="14"/>
      <c r="I48" s="14"/>
      <c r="J48" s="14"/>
      <c r="K48" s="93"/>
      <c r="L48" s="93"/>
      <c r="M48" s="129" t="str">
        <f t="shared" si="2"/>
        <v/>
      </c>
      <c r="N48" s="151">
        <f t="shared" si="3"/>
        <v>0</v>
      </c>
      <c r="O48" s="151">
        <f t="shared" si="3"/>
        <v>0</v>
      </c>
      <c r="P48" s="151">
        <f t="shared" si="4"/>
        <v>0</v>
      </c>
      <c r="Q48" s="151" t="str">
        <f t="shared" si="5"/>
        <v>Estimación</v>
      </c>
      <c r="R48" s="164">
        <f t="shared" si="6"/>
        <v>0</v>
      </c>
      <c r="S48" s="165">
        <f t="shared" si="7"/>
        <v>0</v>
      </c>
      <c r="T48" s="151">
        <f>R48+S48*Hoja1!$C$19</f>
        <v>0</v>
      </c>
      <c r="AD48" s="94">
        <f t="shared" si="0"/>
        <v>0</v>
      </c>
      <c r="AE48" s="94">
        <f t="shared" si="1"/>
        <v>0</v>
      </c>
      <c r="AF48" s="94">
        <f>IFERROR((I48*H48/J48)*(Hoja1!$C$25/Hoja1!$C$24)*C48,0)</f>
        <v>0</v>
      </c>
      <c r="AG48" s="94" t="str">
        <f t="shared" si="8"/>
        <v>Estimación</v>
      </c>
      <c r="AH48" s="94">
        <f t="shared" si="9"/>
        <v>0</v>
      </c>
      <c r="AI48" s="94">
        <f t="shared" si="10"/>
        <v>0</v>
      </c>
      <c r="AJ48" s="94">
        <f t="shared" si="11"/>
        <v>0</v>
      </c>
      <c r="AK48" s="143">
        <f t="shared" si="12"/>
        <v>0</v>
      </c>
      <c r="AL48" s="143">
        <f>IF(K48="",AK48*'Fraccion masica'!$AB$36,K48*AK48)</f>
        <v>0</v>
      </c>
      <c r="AM48" s="143">
        <f>IF(L48="",AK48*'Fraccion masica'!$AB$35,L48*AK48)</f>
        <v>0</v>
      </c>
      <c r="AN48" s="147">
        <f>IFERROR(AL48*Hoja1!$C$24/Hoja1!$C$25/Hoja1!$C$26*16.04/1000000,0)</f>
        <v>0</v>
      </c>
      <c r="AO48" s="148">
        <f>IFERROR(AM48*Hoja1!$C$24/Hoja1!$C$25/Hoja1!$C$26*44.01/1000000,0)</f>
        <v>0</v>
      </c>
    </row>
    <row r="49" spans="2:41" x14ac:dyDescent="0.75">
      <c r="B49" s="52"/>
      <c r="C49" s="52"/>
      <c r="D49" s="125"/>
      <c r="E49" s="125"/>
      <c r="F49" s="131"/>
      <c r="G49" s="92"/>
      <c r="H49" s="14"/>
      <c r="I49" s="14"/>
      <c r="J49" s="14"/>
      <c r="K49" s="93"/>
      <c r="L49" s="93"/>
      <c r="M49" s="129" t="str">
        <f t="shared" si="2"/>
        <v/>
      </c>
      <c r="N49" s="151">
        <f t="shared" si="3"/>
        <v>0</v>
      </c>
      <c r="O49" s="151">
        <f t="shared" si="3"/>
        <v>0</v>
      </c>
      <c r="P49" s="151">
        <f t="shared" si="4"/>
        <v>0</v>
      </c>
      <c r="Q49" s="151" t="str">
        <f t="shared" si="5"/>
        <v>Estimación</v>
      </c>
      <c r="R49" s="164">
        <f t="shared" si="6"/>
        <v>0</v>
      </c>
      <c r="S49" s="165">
        <f t="shared" si="7"/>
        <v>0</v>
      </c>
      <c r="T49" s="151">
        <f>R49+S49*Hoja1!$C$19</f>
        <v>0</v>
      </c>
      <c r="AD49" s="94">
        <f t="shared" si="0"/>
        <v>0</v>
      </c>
      <c r="AE49" s="94">
        <f t="shared" si="1"/>
        <v>0</v>
      </c>
      <c r="AF49" s="94">
        <f>IFERROR((I49*H49/J49)*(Hoja1!$C$25/Hoja1!$C$24)*C49,0)</f>
        <v>0</v>
      </c>
      <c r="AG49" s="94" t="str">
        <f t="shared" si="8"/>
        <v>Estimación</v>
      </c>
      <c r="AH49" s="94">
        <f t="shared" si="9"/>
        <v>0</v>
      </c>
      <c r="AI49" s="94">
        <f t="shared" si="10"/>
        <v>0</v>
      </c>
      <c r="AJ49" s="94">
        <f t="shared" si="11"/>
        <v>0</v>
      </c>
      <c r="AK49" s="143">
        <f t="shared" si="12"/>
        <v>0</v>
      </c>
      <c r="AL49" s="143">
        <f>IF(K49="",AK49*'Fraccion masica'!$AB$36,K49*AK49)</f>
        <v>0</v>
      </c>
      <c r="AM49" s="143">
        <f>IF(L49="",AK49*'Fraccion masica'!$AB$35,L49*AK49)</f>
        <v>0</v>
      </c>
      <c r="AN49" s="147">
        <f>IFERROR(AL49*Hoja1!$C$24/Hoja1!$C$25/Hoja1!$C$26*16.04/1000000,0)</f>
        <v>0</v>
      </c>
      <c r="AO49" s="148">
        <f>IFERROR(AM49*Hoja1!$C$24/Hoja1!$C$25/Hoja1!$C$26*44.01/1000000,0)</f>
        <v>0</v>
      </c>
    </row>
    <row r="50" spans="2:41" x14ac:dyDescent="0.75">
      <c r="B50" s="52"/>
      <c r="C50" s="52"/>
      <c r="D50" s="125"/>
      <c r="E50" s="125"/>
      <c r="F50" s="131"/>
      <c r="G50" s="92"/>
      <c r="H50" s="14"/>
      <c r="I50" s="14"/>
      <c r="J50" s="14"/>
      <c r="K50" s="93"/>
      <c r="L50" s="93"/>
      <c r="M50" s="129" t="str">
        <f t="shared" si="2"/>
        <v/>
      </c>
      <c r="N50" s="151">
        <f t="shared" si="3"/>
        <v>0</v>
      </c>
      <c r="O50" s="151">
        <f t="shared" si="3"/>
        <v>0</v>
      </c>
      <c r="P50" s="151">
        <f t="shared" si="4"/>
        <v>0</v>
      </c>
      <c r="Q50" s="151" t="str">
        <f t="shared" si="5"/>
        <v>Estimación</v>
      </c>
      <c r="R50" s="164">
        <f t="shared" si="6"/>
        <v>0</v>
      </c>
      <c r="S50" s="165">
        <f t="shared" si="7"/>
        <v>0</v>
      </c>
      <c r="T50" s="151">
        <f>R50+S50*Hoja1!$C$19</f>
        <v>0</v>
      </c>
      <c r="AD50" s="94">
        <f t="shared" si="0"/>
        <v>0</v>
      </c>
      <c r="AE50" s="94">
        <f t="shared" si="1"/>
        <v>0</v>
      </c>
      <c r="AF50" s="94">
        <f>IFERROR((I50*H50/J50)*(Hoja1!$C$25/Hoja1!$C$24)*C50,0)</f>
        <v>0</v>
      </c>
      <c r="AG50" s="94" t="str">
        <f t="shared" si="8"/>
        <v>Estimación</v>
      </c>
      <c r="AH50" s="94">
        <f t="shared" si="9"/>
        <v>0</v>
      </c>
      <c r="AI50" s="94">
        <f t="shared" si="10"/>
        <v>0</v>
      </c>
      <c r="AJ50" s="94">
        <f t="shared" si="11"/>
        <v>0</v>
      </c>
      <c r="AK50" s="143">
        <f t="shared" si="12"/>
        <v>0</v>
      </c>
      <c r="AL50" s="143">
        <f>IF(K50="",AK50*'Fraccion masica'!$AB$36,K50*AK50)</f>
        <v>0</v>
      </c>
      <c r="AM50" s="143">
        <f>IF(L50="",AK50*'Fraccion masica'!$AB$35,L50*AK50)</f>
        <v>0</v>
      </c>
      <c r="AN50" s="147">
        <f>IFERROR(AL50*Hoja1!$C$24/Hoja1!$C$25/Hoja1!$C$26*16.04/1000000,0)</f>
        <v>0</v>
      </c>
      <c r="AO50" s="148">
        <f>IFERROR(AM50*Hoja1!$C$24/Hoja1!$C$25/Hoja1!$C$26*44.01/1000000,0)</f>
        <v>0</v>
      </c>
    </row>
    <row r="51" spans="2:41" x14ac:dyDescent="0.75">
      <c r="B51" s="52"/>
      <c r="C51" s="52"/>
      <c r="D51" s="125"/>
      <c r="E51" s="125"/>
      <c r="F51" s="131"/>
      <c r="G51" s="92"/>
      <c r="H51" s="14"/>
      <c r="I51" s="14"/>
      <c r="J51" s="14"/>
      <c r="K51" s="93"/>
      <c r="L51" s="93"/>
      <c r="M51" s="129" t="str">
        <f t="shared" si="2"/>
        <v/>
      </c>
      <c r="N51" s="151">
        <f t="shared" si="3"/>
        <v>0</v>
      </c>
      <c r="O51" s="151">
        <f t="shared" si="3"/>
        <v>0</v>
      </c>
      <c r="P51" s="151">
        <f t="shared" si="4"/>
        <v>0</v>
      </c>
      <c r="Q51" s="151" t="str">
        <f t="shared" si="5"/>
        <v>Estimación</v>
      </c>
      <c r="R51" s="164">
        <f t="shared" si="6"/>
        <v>0</v>
      </c>
      <c r="S51" s="165">
        <f t="shared" si="7"/>
        <v>0</v>
      </c>
      <c r="T51" s="151">
        <f>R51+S51*Hoja1!$C$19</f>
        <v>0</v>
      </c>
      <c r="AD51" s="94">
        <f t="shared" si="0"/>
        <v>0</v>
      </c>
      <c r="AE51" s="94">
        <f t="shared" si="1"/>
        <v>0</v>
      </c>
      <c r="AF51" s="94">
        <f>IFERROR((I51*H51/J51)*(Hoja1!$C$25/Hoja1!$C$24)*C51,0)</f>
        <v>0</v>
      </c>
      <c r="AG51" s="94" t="str">
        <f t="shared" si="8"/>
        <v>Estimación</v>
      </c>
      <c r="AH51" s="94">
        <f t="shared" si="9"/>
        <v>0</v>
      </c>
      <c r="AI51" s="94">
        <f t="shared" si="10"/>
        <v>0</v>
      </c>
      <c r="AJ51" s="94">
        <f t="shared" si="11"/>
        <v>0</v>
      </c>
      <c r="AK51" s="143">
        <f t="shared" si="12"/>
        <v>0</v>
      </c>
      <c r="AL51" s="143">
        <f>IF(K51="",AK51*'Fraccion masica'!$AB$36,K51*AK51)</f>
        <v>0</v>
      </c>
      <c r="AM51" s="143">
        <f>IF(L51="",AK51*'Fraccion masica'!$AB$35,L51*AK51)</f>
        <v>0</v>
      </c>
      <c r="AN51" s="147">
        <f>IFERROR(AL51*Hoja1!$C$24/Hoja1!$C$25/Hoja1!$C$26*16.04/1000000,0)</f>
        <v>0</v>
      </c>
      <c r="AO51" s="148">
        <f>IFERROR(AM51*Hoja1!$C$24/Hoja1!$C$25/Hoja1!$C$26*44.01/1000000,0)</f>
        <v>0</v>
      </c>
    </row>
    <row r="52" spans="2:41" x14ac:dyDescent="0.75">
      <c r="B52" s="52"/>
      <c r="C52" s="52"/>
      <c r="D52" s="125"/>
      <c r="E52" s="125"/>
      <c r="F52" s="131"/>
      <c r="G52" s="92"/>
      <c r="H52" s="14"/>
      <c r="I52" s="14"/>
      <c r="J52" s="14"/>
      <c r="K52" s="93"/>
      <c r="L52" s="93"/>
      <c r="M52" s="129" t="str">
        <f t="shared" si="2"/>
        <v/>
      </c>
      <c r="N52" s="151">
        <f t="shared" si="3"/>
        <v>0</v>
      </c>
      <c r="O52" s="151">
        <f t="shared" si="3"/>
        <v>0</v>
      </c>
      <c r="P52" s="151">
        <f t="shared" si="4"/>
        <v>0</v>
      </c>
      <c r="Q52" s="151" t="str">
        <f t="shared" si="5"/>
        <v>Estimación</v>
      </c>
      <c r="R52" s="164">
        <f t="shared" si="6"/>
        <v>0</v>
      </c>
      <c r="S52" s="165">
        <f t="shared" si="7"/>
        <v>0</v>
      </c>
      <c r="T52" s="151">
        <f>R52+S52*Hoja1!$C$19</f>
        <v>0</v>
      </c>
      <c r="AD52" s="94">
        <f t="shared" si="0"/>
        <v>0</v>
      </c>
      <c r="AE52" s="94">
        <f t="shared" si="1"/>
        <v>0</v>
      </c>
      <c r="AF52" s="94">
        <f>IFERROR((I52*H52/J52)*(Hoja1!$C$25/Hoja1!$C$24)*C52,0)</f>
        <v>0</v>
      </c>
      <c r="AG52" s="94" t="str">
        <f t="shared" si="8"/>
        <v>Estimación</v>
      </c>
      <c r="AH52" s="94">
        <f t="shared" si="9"/>
        <v>0</v>
      </c>
      <c r="AI52" s="94">
        <f t="shared" si="10"/>
        <v>0</v>
      </c>
      <c r="AJ52" s="94">
        <f t="shared" si="11"/>
        <v>0</v>
      </c>
      <c r="AK52" s="143">
        <f t="shared" si="12"/>
        <v>0</v>
      </c>
      <c r="AL52" s="143">
        <f>IF(K52="",AK52*'Fraccion masica'!$AB$36,K52*AK52)</f>
        <v>0</v>
      </c>
      <c r="AM52" s="143">
        <f>IF(L52="",AK52*'Fraccion masica'!$AB$35,L52*AK52)</f>
        <v>0</v>
      </c>
      <c r="AN52" s="147">
        <f>IFERROR(AL52*Hoja1!$C$24/Hoja1!$C$25/Hoja1!$C$26*16.04/1000000,0)</f>
        <v>0</v>
      </c>
      <c r="AO52" s="148">
        <f>IFERROR(AM52*Hoja1!$C$24/Hoja1!$C$25/Hoja1!$C$26*44.01/1000000,0)</f>
        <v>0</v>
      </c>
    </row>
    <row r="53" spans="2:41" x14ac:dyDescent="0.75">
      <c r="B53" s="52"/>
      <c r="C53" s="52"/>
      <c r="D53" s="125"/>
      <c r="E53" s="125"/>
      <c r="F53" s="131"/>
      <c r="G53" s="92"/>
      <c r="H53" s="14"/>
      <c r="I53" s="14"/>
      <c r="J53" s="14"/>
      <c r="K53" s="93"/>
      <c r="L53" s="93"/>
      <c r="M53" s="129" t="str">
        <f t="shared" si="2"/>
        <v/>
      </c>
      <c r="N53" s="151">
        <f t="shared" si="3"/>
        <v>0</v>
      </c>
      <c r="O53" s="151">
        <f t="shared" si="3"/>
        <v>0</v>
      </c>
      <c r="P53" s="151">
        <f t="shared" si="4"/>
        <v>0</v>
      </c>
      <c r="Q53" s="151" t="str">
        <f t="shared" si="5"/>
        <v>Estimación</v>
      </c>
      <c r="R53" s="164">
        <f t="shared" si="6"/>
        <v>0</v>
      </c>
      <c r="S53" s="165">
        <f t="shared" si="7"/>
        <v>0</v>
      </c>
      <c r="T53" s="151">
        <f>R53+S53*Hoja1!$C$19</f>
        <v>0</v>
      </c>
      <c r="AD53" s="94">
        <f t="shared" si="0"/>
        <v>0</v>
      </c>
      <c r="AE53" s="94">
        <f t="shared" si="1"/>
        <v>0</v>
      </c>
      <c r="AF53" s="94">
        <f>IFERROR((I53*H53/J53)*(Hoja1!$C$25/Hoja1!$C$24)*C53,0)</f>
        <v>0</v>
      </c>
      <c r="AG53" s="94" t="str">
        <f t="shared" si="8"/>
        <v>Estimación</v>
      </c>
      <c r="AH53" s="94">
        <f t="shared" si="9"/>
        <v>0</v>
      </c>
      <c r="AI53" s="94">
        <f t="shared" si="10"/>
        <v>0</v>
      </c>
      <c r="AJ53" s="94">
        <f t="shared" si="11"/>
        <v>0</v>
      </c>
      <c r="AK53" s="143">
        <f t="shared" si="12"/>
        <v>0</v>
      </c>
      <c r="AL53" s="143">
        <f>IF(K53="",AK53*'Fraccion masica'!$AB$36,K53*AK53)</f>
        <v>0</v>
      </c>
      <c r="AM53" s="143">
        <f>IF(L53="",AK53*'Fraccion masica'!$AB$35,L53*AK53)</f>
        <v>0</v>
      </c>
      <c r="AN53" s="147">
        <f>IFERROR(AL53*Hoja1!$C$24/Hoja1!$C$25/Hoja1!$C$26*16.04/1000000,0)</f>
        <v>0</v>
      </c>
      <c r="AO53" s="148">
        <f>IFERROR(AM53*Hoja1!$C$24/Hoja1!$C$25/Hoja1!$C$26*44.01/1000000,0)</f>
        <v>0</v>
      </c>
    </row>
    <row r="54" spans="2:41" x14ac:dyDescent="0.75">
      <c r="B54" s="52"/>
      <c r="C54" s="52"/>
      <c r="D54" s="125"/>
      <c r="E54" s="125"/>
      <c r="F54" s="131"/>
      <c r="G54" s="92"/>
      <c r="H54" s="14"/>
      <c r="I54" s="14"/>
      <c r="J54" s="14"/>
      <c r="K54" s="93"/>
      <c r="L54" s="93"/>
      <c r="M54" s="129" t="str">
        <f t="shared" si="2"/>
        <v/>
      </c>
      <c r="N54" s="151">
        <f t="shared" si="3"/>
        <v>0</v>
      </c>
      <c r="O54" s="151">
        <f t="shared" si="3"/>
        <v>0</v>
      </c>
      <c r="P54" s="151">
        <f t="shared" si="4"/>
        <v>0</v>
      </c>
      <c r="Q54" s="151" t="str">
        <f t="shared" si="5"/>
        <v>Estimación</v>
      </c>
      <c r="R54" s="164">
        <f t="shared" si="6"/>
        <v>0</v>
      </c>
      <c r="S54" s="165">
        <f t="shared" si="7"/>
        <v>0</v>
      </c>
      <c r="T54" s="151">
        <f>R54+S54*Hoja1!$C$19</f>
        <v>0</v>
      </c>
      <c r="AD54" s="94">
        <f t="shared" si="0"/>
        <v>0</v>
      </c>
      <c r="AE54" s="94">
        <f t="shared" si="1"/>
        <v>0</v>
      </c>
      <c r="AF54" s="94">
        <f>IFERROR((I54*H54/J54)*(Hoja1!$C$25/Hoja1!$C$24)*C54,0)</f>
        <v>0</v>
      </c>
      <c r="AG54" s="94" t="str">
        <f t="shared" si="8"/>
        <v>Estimación</v>
      </c>
      <c r="AH54" s="94">
        <f t="shared" si="9"/>
        <v>0</v>
      </c>
      <c r="AI54" s="94">
        <f t="shared" si="10"/>
        <v>0</v>
      </c>
      <c r="AJ54" s="94">
        <f t="shared" si="11"/>
        <v>0</v>
      </c>
      <c r="AK54" s="143">
        <f t="shared" si="12"/>
        <v>0</v>
      </c>
      <c r="AL54" s="143">
        <f>IF(K54="",AK54*'Fraccion masica'!$AB$36,K54*AK54)</f>
        <v>0</v>
      </c>
      <c r="AM54" s="143">
        <f>IF(L54="",AK54*'Fraccion masica'!$AB$35,L54*AK54)</f>
        <v>0</v>
      </c>
      <c r="AN54" s="147">
        <f>IFERROR(AL54*Hoja1!$C$24/Hoja1!$C$25/Hoja1!$C$26*16.04/1000000,0)</f>
        <v>0</v>
      </c>
      <c r="AO54" s="148">
        <f>IFERROR(AM54*Hoja1!$C$24/Hoja1!$C$25/Hoja1!$C$26*44.01/1000000,0)</f>
        <v>0</v>
      </c>
    </row>
    <row r="55" spans="2:41" x14ac:dyDescent="0.75">
      <c r="B55" s="52"/>
      <c r="C55" s="52"/>
      <c r="D55" s="125"/>
      <c r="E55" s="125"/>
      <c r="F55" s="131"/>
      <c r="G55" s="92"/>
      <c r="H55" s="14"/>
      <c r="I55" s="14"/>
      <c r="J55" s="14"/>
      <c r="K55" s="93"/>
      <c r="L55" s="93"/>
      <c r="M55" s="129" t="str">
        <f t="shared" si="2"/>
        <v/>
      </c>
      <c r="N55" s="151">
        <f t="shared" si="3"/>
        <v>0</v>
      </c>
      <c r="O55" s="151">
        <f t="shared" si="3"/>
        <v>0</v>
      </c>
      <c r="P55" s="151">
        <f t="shared" si="4"/>
        <v>0</v>
      </c>
      <c r="Q55" s="151" t="str">
        <f t="shared" si="5"/>
        <v>Estimación</v>
      </c>
      <c r="R55" s="164">
        <f t="shared" si="6"/>
        <v>0</v>
      </c>
      <c r="S55" s="165">
        <f t="shared" si="7"/>
        <v>0</v>
      </c>
      <c r="T55" s="151">
        <f>R55+S55*Hoja1!$C$19</f>
        <v>0</v>
      </c>
      <c r="AD55" s="94">
        <f t="shared" si="0"/>
        <v>0</v>
      </c>
      <c r="AE55" s="94">
        <f t="shared" si="1"/>
        <v>0</v>
      </c>
      <c r="AF55" s="94">
        <f>IFERROR((I55*H55/J55)*(Hoja1!$C$25/Hoja1!$C$24)*C55,0)</f>
        <v>0</v>
      </c>
      <c r="AG55" s="94" t="str">
        <f t="shared" si="8"/>
        <v>Estimación</v>
      </c>
      <c r="AH55" s="94">
        <f t="shared" si="9"/>
        <v>0</v>
      </c>
      <c r="AI55" s="94">
        <f t="shared" si="10"/>
        <v>0</v>
      </c>
      <c r="AJ55" s="94">
        <f t="shared" si="11"/>
        <v>0</v>
      </c>
      <c r="AK55" s="143">
        <f t="shared" si="12"/>
        <v>0</v>
      </c>
      <c r="AL55" s="143">
        <f>IF(K55="",AK55*'Fraccion masica'!$AB$36,K55*AK55)</f>
        <v>0</v>
      </c>
      <c r="AM55" s="143">
        <f>IF(L55="",AK55*'Fraccion masica'!$AB$35,L55*AK55)</f>
        <v>0</v>
      </c>
      <c r="AN55" s="147">
        <f>IFERROR(AL55*Hoja1!$C$24/Hoja1!$C$25/Hoja1!$C$26*16.04/1000000,0)</f>
        <v>0</v>
      </c>
      <c r="AO55" s="148">
        <f>IFERROR(AM55*Hoja1!$C$24/Hoja1!$C$25/Hoja1!$C$26*44.01/1000000,0)</f>
        <v>0</v>
      </c>
    </row>
    <row r="56" spans="2:41" x14ac:dyDescent="0.75">
      <c r="B56" s="52"/>
      <c r="C56" s="52"/>
      <c r="D56" s="125"/>
      <c r="E56" s="125"/>
      <c r="F56" s="131"/>
      <c r="G56" s="92"/>
      <c r="H56" s="14"/>
      <c r="I56" s="14"/>
      <c r="J56" s="14"/>
      <c r="K56" s="93"/>
      <c r="L56" s="93"/>
      <c r="M56" s="129" t="str">
        <f t="shared" si="2"/>
        <v/>
      </c>
      <c r="N56" s="151">
        <f t="shared" si="3"/>
        <v>0</v>
      </c>
      <c r="O56" s="151">
        <f t="shared" si="3"/>
        <v>0</v>
      </c>
      <c r="P56" s="151">
        <f t="shared" si="4"/>
        <v>0</v>
      </c>
      <c r="Q56" s="151" t="str">
        <f t="shared" si="5"/>
        <v>Estimación</v>
      </c>
      <c r="R56" s="164">
        <f t="shared" si="6"/>
        <v>0</v>
      </c>
      <c r="S56" s="165">
        <f t="shared" si="7"/>
        <v>0</v>
      </c>
      <c r="T56" s="151">
        <f>R56+S56*Hoja1!$C$19</f>
        <v>0</v>
      </c>
      <c r="AD56" s="94">
        <f t="shared" si="0"/>
        <v>0</v>
      </c>
      <c r="AE56" s="94">
        <f t="shared" si="1"/>
        <v>0</v>
      </c>
      <c r="AF56" s="94">
        <f>IFERROR((I56*H56/J56)*(Hoja1!$C$25/Hoja1!$C$24)*C56,0)</f>
        <v>0</v>
      </c>
      <c r="AG56" s="94" t="str">
        <f t="shared" si="8"/>
        <v>Estimación</v>
      </c>
      <c r="AH56" s="94">
        <f t="shared" si="9"/>
        <v>0</v>
      </c>
      <c r="AI56" s="94">
        <f t="shared" si="10"/>
        <v>0</v>
      </c>
      <c r="AJ56" s="94">
        <f t="shared" si="11"/>
        <v>0</v>
      </c>
      <c r="AK56" s="143">
        <f t="shared" si="12"/>
        <v>0</v>
      </c>
      <c r="AL56" s="143">
        <f>IF(K56="",AK56*'Fraccion masica'!$AB$36,K56*AK56)</f>
        <v>0</v>
      </c>
      <c r="AM56" s="143">
        <f>IF(L56="",AK56*'Fraccion masica'!$AB$35,L56*AK56)</f>
        <v>0</v>
      </c>
      <c r="AN56" s="147">
        <f>IFERROR(AL56*Hoja1!$C$24/Hoja1!$C$25/Hoja1!$C$26*16.04/1000000,0)</f>
        <v>0</v>
      </c>
      <c r="AO56" s="148">
        <f>IFERROR(AM56*Hoja1!$C$24/Hoja1!$C$25/Hoja1!$C$26*44.01/1000000,0)</f>
        <v>0</v>
      </c>
    </row>
    <row r="57" spans="2:41" x14ac:dyDescent="0.75">
      <c r="B57" s="52"/>
      <c r="C57" s="52"/>
      <c r="D57" s="125"/>
      <c r="E57" s="125"/>
      <c r="F57" s="131"/>
      <c r="G57" s="92"/>
      <c r="H57" s="14"/>
      <c r="I57" s="14"/>
      <c r="J57" s="14"/>
      <c r="K57" s="93"/>
      <c r="L57" s="93"/>
      <c r="M57" s="129" t="str">
        <f t="shared" si="2"/>
        <v/>
      </c>
      <c r="N57" s="151">
        <f t="shared" si="3"/>
        <v>0</v>
      </c>
      <c r="O57" s="151">
        <f t="shared" si="3"/>
        <v>0</v>
      </c>
      <c r="P57" s="151">
        <f t="shared" si="4"/>
        <v>0</v>
      </c>
      <c r="Q57" s="151" t="str">
        <f t="shared" si="5"/>
        <v>Estimación</v>
      </c>
      <c r="R57" s="164">
        <f t="shared" si="6"/>
        <v>0</v>
      </c>
      <c r="S57" s="165">
        <f t="shared" si="7"/>
        <v>0</v>
      </c>
      <c r="T57" s="151">
        <f>R57+S57*Hoja1!$C$19</f>
        <v>0</v>
      </c>
      <c r="AD57" s="94">
        <f t="shared" si="0"/>
        <v>0</v>
      </c>
      <c r="AE57" s="94">
        <f t="shared" si="1"/>
        <v>0</v>
      </c>
      <c r="AF57" s="94">
        <f>IFERROR((I57*H57/J57)*(Hoja1!$C$25/Hoja1!$C$24)*C57,0)</f>
        <v>0</v>
      </c>
      <c r="AG57" s="94" t="str">
        <f t="shared" si="8"/>
        <v>Estimación</v>
      </c>
      <c r="AH57" s="94">
        <f t="shared" si="9"/>
        <v>0</v>
      </c>
      <c r="AI57" s="94">
        <f t="shared" si="10"/>
        <v>0</v>
      </c>
      <c r="AJ57" s="94">
        <f t="shared" si="11"/>
        <v>0</v>
      </c>
      <c r="AK57" s="143">
        <f t="shared" si="12"/>
        <v>0</v>
      </c>
      <c r="AL57" s="143">
        <f>IF(K57="",AK57*'Fraccion masica'!$AB$36,K57*AK57)</f>
        <v>0</v>
      </c>
      <c r="AM57" s="143">
        <f>IF(L57="",AK57*'Fraccion masica'!$AB$35,L57*AK57)</f>
        <v>0</v>
      </c>
      <c r="AN57" s="147">
        <f>IFERROR(AL57*Hoja1!$C$24/Hoja1!$C$25/Hoja1!$C$26*16.04/1000000,0)</f>
        <v>0</v>
      </c>
      <c r="AO57" s="148">
        <f>IFERROR(AM57*Hoja1!$C$24/Hoja1!$C$25/Hoja1!$C$26*44.01/1000000,0)</f>
        <v>0</v>
      </c>
    </row>
    <row r="58" spans="2:41" x14ac:dyDescent="0.75">
      <c r="B58" s="52"/>
      <c r="C58" s="52"/>
      <c r="D58" s="125"/>
      <c r="E58" s="125"/>
      <c r="F58" s="131"/>
      <c r="G58" s="92"/>
      <c r="H58" s="14"/>
      <c r="I58" s="14"/>
      <c r="J58" s="14"/>
      <c r="K58" s="93"/>
      <c r="L58" s="93"/>
      <c r="M58" s="129" t="str">
        <f t="shared" si="2"/>
        <v/>
      </c>
      <c r="N58" s="151">
        <f t="shared" si="3"/>
        <v>0</v>
      </c>
      <c r="O58" s="151">
        <f t="shared" si="3"/>
        <v>0</v>
      </c>
      <c r="P58" s="151">
        <f t="shared" si="4"/>
        <v>0</v>
      </c>
      <c r="Q58" s="151" t="str">
        <f t="shared" si="5"/>
        <v>Estimación</v>
      </c>
      <c r="R58" s="164">
        <f t="shared" si="6"/>
        <v>0</v>
      </c>
      <c r="S58" s="165">
        <f t="shared" si="7"/>
        <v>0</v>
      </c>
      <c r="T58" s="151">
        <f>R58+S58*Hoja1!$C$19</f>
        <v>0</v>
      </c>
      <c r="AD58" s="94">
        <f t="shared" si="0"/>
        <v>0</v>
      </c>
      <c r="AE58" s="94">
        <f t="shared" si="1"/>
        <v>0</v>
      </c>
      <c r="AF58" s="94">
        <f>IFERROR((I58*H58/J58)*(Hoja1!$C$25/Hoja1!$C$24)*C58,0)</f>
        <v>0</v>
      </c>
      <c r="AG58" s="94" t="str">
        <f t="shared" si="8"/>
        <v>Estimación</v>
      </c>
      <c r="AH58" s="94">
        <f t="shared" si="9"/>
        <v>0</v>
      </c>
      <c r="AI58" s="94">
        <f t="shared" si="10"/>
        <v>0</v>
      </c>
      <c r="AJ58" s="94">
        <f t="shared" si="11"/>
        <v>0</v>
      </c>
      <c r="AK58" s="143">
        <f t="shared" si="12"/>
        <v>0</v>
      </c>
      <c r="AL58" s="143">
        <f>IF(K58="",AK58*'Fraccion masica'!$AB$36,K58*AK58)</f>
        <v>0</v>
      </c>
      <c r="AM58" s="143">
        <f>IF(L58="",AK58*'Fraccion masica'!$AB$35,L58*AK58)</f>
        <v>0</v>
      </c>
      <c r="AN58" s="147">
        <f>IFERROR(AL58*Hoja1!$C$24/Hoja1!$C$25/Hoja1!$C$26*16.04/1000000,0)</f>
        <v>0</v>
      </c>
      <c r="AO58" s="148">
        <f>IFERROR(AM58*Hoja1!$C$24/Hoja1!$C$25/Hoja1!$C$26*44.01/1000000,0)</f>
        <v>0</v>
      </c>
    </row>
    <row r="59" spans="2:41" x14ac:dyDescent="0.75">
      <c r="B59" s="52"/>
      <c r="C59" s="52"/>
      <c r="D59" s="125"/>
      <c r="E59" s="125"/>
      <c r="F59" s="131"/>
      <c r="G59" s="92"/>
      <c r="H59" s="14"/>
      <c r="I59" s="14"/>
      <c r="J59" s="14"/>
      <c r="K59" s="93"/>
      <c r="L59" s="93"/>
      <c r="M59" s="129" t="str">
        <f t="shared" si="2"/>
        <v/>
      </c>
      <c r="N59" s="151">
        <f t="shared" si="3"/>
        <v>0</v>
      </c>
      <c r="O59" s="151">
        <f t="shared" si="3"/>
        <v>0</v>
      </c>
      <c r="P59" s="151">
        <f t="shared" si="4"/>
        <v>0</v>
      </c>
      <c r="Q59" s="151" t="str">
        <f t="shared" si="5"/>
        <v>Estimación</v>
      </c>
      <c r="R59" s="164">
        <f t="shared" si="6"/>
        <v>0</v>
      </c>
      <c r="S59" s="165">
        <f t="shared" si="7"/>
        <v>0</v>
      </c>
      <c r="T59" s="151">
        <f>R59+S59*Hoja1!$C$19</f>
        <v>0</v>
      </c>
      <c r="AD59" s="94">
        <f t="shared" si="0"/>
        <v>0</v>
      </c>
      <c r="AE59" s="94">
        <f t="shared" si="1"/>
        <v>0</v>
      </c>
      <c r="AF59" s="94">
        <f>IFERROR((I59*H59/J59)*(Hoja1!$C$25/Hoja1!$C$24)*C59,0)</f>
        <v>0</v>
      </c>
      <c r="AG59" s="94" t="str">
        <f t="shared" si="8"/>
        <v>Estimación</v>
      </c>
      <c r="AH59" s="94">
        <f t="shared" si="9"/>
        <v>0</v>
      </c>
      <c r="AI59" s="94">
        <f t="shared" si="10"/>
        <v>0</v>
      </c>
      <c r="AJ59" s="94">
        <f t="shared" si="11"/>
        <v>0</v>
      </c>
      <c r="AK59" s="143">
        <f t="shared" si="12"/>
        <v>0</v>
      </c>
      <c r="AL59" s="143">
        <f>IF(K59="",AK59*'Fraccion masica'!$AB$36,K59*AK59)</f>
        <v>0</v>
      </c>
      <c r="AM59" s="143">
        <f>IF(L59="",AK59*'Fraccion masica'!$AB$35,L59*AK59)</f>
        <v>0</v>
      </c>
      <c r="AN59" s="147">
        <f>IFERROR(AL59*Hoja1!$C$24/Hoja1!$C$25/Hoja1!$C$26*16.04/1000000,0)</f>
        <v>0</v>
      </c>
      <c r="AO59" s="148">
        <f>IFERROR(AM59*Hoja1!$C$24/Hoja1!$C$25/Hoja1!$C$26*44.01/1000000,0)</f>
        <v>0</v>
      </c>
    </row>
    <row r="60" spans="2:41" x14ac:dyDescent="0.75">
      <c r="B60" s="52"/>
      <c r="C60" s="52"/>
      <c r="D60" s="125"/>
      <c r="E60" s="125"/>
      <c r="F60" s="131"/>
      <c r="G60" s="92"/>
      <c r="H60" s="14"/>
      <c r="I60" s="14"/>
      <c r="J60" s="14"/>
      <c r="K60" s="93"/>
      <c r="L60" s="93"/>
      <c r="M60" s="129" t="str">
        <f t="shared" si="2"/>
        <v/>
      </c>
      <c r="N60" s="151">
        <f t="shared" si="3"/>
        <v>0</v>
      </c>
      <c r="O60" s="151">
        <f t="shared" si="3"/>
        <v>0</v>
      </c>
      <c r="P60" s="151">
        <f t="shared" si="4"/>
        <v>0</v>
      </c>
      <c r="Q60" s="151" t="str">
        <f t="shared" si="5"/>
        <v>Estimación</v>
      </c>
      <c r="R60" s="164">
        <f t="shared" si="6"/>
        <v>0</v>
      </c>
      <c r="S60" s="165">
        <f t="shared" si="7"/>
        <v>0</v>
      </c>
      <c r="T60" s="151">
        <f>R60+S60*Hoja1!$C$19</f>
        <v>0</v>
      </c>
      <c r="AD60" s="94">
        <f t="shared" si="0"/>
        <v>0</v>
      </c>
      <c r="AE60" s="94">
        <f t="shared" si="1"/>
        <v>0</v>
      </c>
      <c r="AF60" s="94">
        <f>IFERROR((I60*H60/J60)*(Hoja1!$C$25/Hoja1!$C$24)*C60,0)</f>
        <v>0</v>
      </c>
      <c r="AG60" s="94" t="str">
        <f t="shared" si="8"/>
        <v>Estimación</v>
      </c>
      <c r="AH60" s="94">
        <f t="shared" si="9"/>
        <v>0</v>
      </c>
      <c r="AI60" s="94">
        <f t="shared" si="10"/>
        <v>0</v>
      </c>
      <c r="AJ60" s="94">
        <f t="shared" si="11"/>
        <v>0</v>
      </c>
      <c r="AK60" s="143">
        <f t="shared" si="12"/>
        <v>0</v>
      </c>
      <c r="AL60" s="143">
        <f>IF(K60="",AK60*'Fraccion masica'!$AB$36,K60*AK60)</f>
        <v>0</v>
      </c>
      <c r="AM60" s="143">
        <f>IF(L60="",AK60*'Fraccion masica'!$AB$35,L60*AK60)</f>
        <v>0</v>
      </c>
      <c r="AN60" s="147">
        <f>IFERROR(AL60*Hoja1!$C$24/Hoja1!$C$25/Hoja1!$C$26*16.04/1000000,0)</f>
        <v>0</v>
      </c>
      <c r="AO60" s="148">
        <f>IFERROR(AM60*Hoja1!$C$24/Hoja1!$C$25/Hoja1!$C$26*44.01/1000000,0)</f>
        <v>0</v>
      </c>
    </row>
    <row r="61" spans="2:41" x14ac:dyDescent="0.75">
      <c r="B61" s="52"/>
      <c r="C61" s="52"/>
      <c r="D61" s="125"/>
      <c r="E61" s="125"/>
      <c r="F61" s="131"/>
      <c r="G61" s="92"/>
      <c r="H61" s="14"/>
      <c r="I61" s="14"/>
      <c r="J61" s="14"/>
      <c r="K61" s="93"/>
      <c r="L61" s="93"/>
      <c r="M61" s="129" t="str">
        <f t="shared" si="2"/>
        <v/>
      </c>
      <c r="N61" s="151">
        <f t="shared" si="3"/>
        <v>0</v>
      </c>
      <c r="O61" s="151">
        <f t="shared" si="3"/>
        <v>0</v>
      </c>
      <c r="P61" s="151">
        <f t="shared" si="4"/>
        <v>0</v>
      </c>
      <c r="Q61" s="151" t="str">
        <f t="shared" si="5"/>
        <v>Estimación</v>
      </c>
      <c r="R61" s="164">
        <f t="shared" si="6"/>
        <v>0</v>
      </c>
      <c r="S61" s="165">
        <f t="shared" si="7"/>
        <v>0</v>
      </c>
      <c r="T61" s="151">
        <f>R61+S61*Hoja1!$C$19</f>
        <v>0</v>
      </c>
      <c r="AD61" s="94">
        <f t="shared" si="0"/>
        <v>0</v>
      </c>
      <c r="AE61" s="94">
        <f t="shared" si="1"/>
        <v>0</v>
      </c>
      <c r="AF61" s="94">
        <f>IFERROR((I61*H61/J61)*(Hoja1!$C$25/Hoja1!$C$24)*C61,0)</f>
        <v>0</v>
      </c>
      <c r="AG61" s="94" t="str">
        <f t="shared" si="8"/>
        <v>Estimación</v>
      </c>
      <c r="AH61" s="94">
        <f t="shared" si="9"/>
        <v>0</v>
      </c>
      <c r="AI61" s="94">
        <f t="shared" si="10"/>
        <v>0</v>
      </c>
      <c r="AJ61" s="94">
        <f t="shared" si="11"/>
        <v>0</v>
      </c>
      <c r="AK61" s="143">
        <f t="shared" si="12"/>
        <v>0</v>
      </c>
      <c r="AL61" s="143">
        <f>IF(K61="",AK61*'Fraccion masica'!$AB$36,K61*AK61)</f>
        <v>0</v>
      </c>
      <c r="AM61" s="143">
        <f>IF(L61="",AK61*'Fraccion masica'!$AB$35,L61*AK61)</f>
        <v>0</v>
      </c>
      <c r="AN61" s="147">
        <f>IFERROR(AL61*Hoja1!$C$24/Hoja1!$C$25/Hoja1!$C$26*16.04/1000000,0)</f>
        <v>0</v>
      </c>
      <c r="AO61" s="148">
        <f>IFERROR(AM61*Hoja1!$C$24/Hoja1!$C$25/Hoja1!$C$26*44.01/1000000,0)</f>
        <v>0</v>
      </c>
    </row>
    <row r="62" spans="2:41" x14ac:dyDescent="0.75">
      <c r="B62" s="52"/>
      <c r="C62" s="52"/>
      <c r="D62" s="125"/>
      <c r="E62" s="125"/>
      <c r="F62" s="131"/>
      <c r="G62" s="92"/>
      <c r="H62" s="14"/>
      <c r="I62" s="14"/>
      <c r="J62" s="14"/>
      <c r="K62" s="93"/>
      <c r="L62" s="93"/>
      <c r="M62" s="129" t="str">
        <f t="shared" si="2"/>
        <v/>
      </c>
      <c r="N62" s="151">
        <f t="shared" si="3"/>
        <v>0</v>
      </c>
      <c r="O62" s="151">
        <f t="shared" si="3"/>
        <v>0</v>
      </c>
      <c r="P62" s="151">
        <f t="shared" si="4"/>
        <v>0</v>
      </c>
      <c r="Q62" s="151" t="str">
        <f t="shared" si="5"/>
        <v>Estimación</v>
      </c>
      <c r="R62" s="164">
        <f t="shared" si="6"/>
        <v>0</v>
      </c>
      <c r="S62" s="165">
        <f t="shared" si="7"/>
        <v>0</v>
      </c>
      <c r="T62" s="151">
        <f>R62+S62*Hoja1!$C$19</f>
        <v>0</v>
      </c>
      <c r="AD62" s="94">
        <f t="shared" si="0"/>
        <v>0</v>
      </c>
      <c r="AE62" s="94">
        <f t="shared" si="1"/>
        <v>0</v>
      </c>
      <c r="AF62" s="94">
        <f>IFERROR((I62*H62/J62)*(Hoja1!$C$25/Hoja1!$C$24)*C62,0)</f>
        <v>0</v>
      </c>
      <c r="AG62" s="94" t="str">
        <f t="shared" si="8"/>
        <v>Estimación</v>
      </c>
      <c r="AH62" s="94">
        <f t="shared" si="9"/>
        <v>0</v>
      </c>
      <c r="AI62" s="94">
        <f t="shared" si="10"/>
        <v>0</v>
      </c>
      <c r="AJ62" s="94">
        <f t="shared" si="11"/>
        <v>0</v>
      </c>
      <c r="AK62" s="143">
        <f t="shared" si="12"/>
        <v>0</v>
      </c>
      <c r="AL62" s="143">
        <f>IF(K62="",AK62*'Fraccion masica'!$AB$36,K62*AK62)</f>
        <v>0</v>
      </c>
      <c r="AM62" s="143">
        <f>IF(L62="",AK62*'Fraccion masica'!$AB$35,L62*AK62)</f>
        <v>0</v>
      </c>
      <c r="AN62" s="147">
        <f>IFERROR(AL62*Hoja1!$C$24/Hoja1!$C$25/Hoja1!$C$26*16.04/1000000,0)</f>
        <v>0</v>
      </c>
      <c r="AO62" s="148">
        <f>IFERROR(AM62*Hoja1!$C$24/Hoja1!$C$25/Hoja1!$C$26*44.01/1000000,0)</f>
        <v>0</v>
      </c>
    </row>
    <row r="63" spans="2:41" x14ac:dyDescent="0.75">
      <c r="B63" s="52"/>
      <c r="C63" s="52"/>
      <c r="D63" s="125"/>
      <c r="E63" s="125"/>
      <c r="F63" s="131"/>
      <c r="G63" s="92"/>
      <c r="H63" s="14"/>
      <c r="I63" s="14"/>
      <c r="J63" s="14"/>
      <c r="K63" s="93"/>
      <c r="L63" s="93"/>
      <c r="M63" s="129" t="str">
        <f t="shared" si="2"/>
        <v/>
      </c>
      <c r="N63" s="151">
        <f t="shared" si="3"/>
        <v>0</v>
      </c>
      <c r="O63" s="151">
        <f t="shared" si="3"/>
        <v>0</v>
      </c>
      <c r="P63" s="151">
        <f t="shared" si="4"/>
        <v>0</v>
      </c>
      <c r="Q63" s="151" t="str">
        <f t="shared" si="5"/>
        <v>Estimación</v>
      </c>
      <c r="R63" s="164">
        <f t="shared" si="6"/>
        <v>0</v>
      </c>
      <c r="S63" s="165">
        <f t="shared" si="7"/>
        <v>0</v>
      </c>
      <c r="T63" s="151">
        <f>R63+S63*Hoja1!$C$19</f>
        <v>0</v>
      </c>
      <c r="AD63" s="94">
        <f t="shared" si="0"/>
        <v>0</v>
      </c>
      <c r="AE63" s="94">
        <f t="shared" si="1"/>
        <v>0</v>
      </c>
      <c r="AF63" s="94">
        <f>IFERROR((I63*H63/J63)*(Hoja1!$C$25/Hoja1!$C$24)*C63,0)</f>
        <v>0</v>
      </c>
      <c r="AG63" s="94" t="str">
        <f t="shared" si="8"/>
        <v>Estimación</v>
      </c>
      <c r="AH63" s="94">
        <f t="shared" si="9"/>
        <v>0</v>
      </c>
      <c r="AI63" s="94">
        <f t="shared" si="10"/>
        <v>0</v>
      </c>
      <c r="AJ63" s="94">
        <f t="shared" si="11"/>
        <v>0</v>
      </c>
      <c r="AK63" s="143">
        <f t="shared" si="12"/>
        <v>0</v>
      </c>
      <c r="AL63" s="143">
        <f>IF(K63="",AK63*'Fraccion masica'!$AB$36,K63*AK63)</f>
        <v>0</v>
      </c>
      <c r="AM63" s="143">
        <f>IF(L63="",AK63*'Fraccion masica'!$AB$35,L63*AK63)</f>
        <v>0</v>
      </c>
      <c r="AN63" s="147">
        <f>IFERROR(AL63*Hoja1!$C$24/Hoja1!$C$25/Hoja1!$C$26*16.04/1000000,0)</f>
        <v>0</v>
      </c>
      <c r="AO63" s="148">
        <f>IFERROR(AM63*Hoja1!$C$24/Hoja1!$C$25/Hoja1!$C$26*44.01/1000000,0)</f>
        <v>0</v>
      </c>
    </row>
    <row r="64" spans="2:41" x14ac:dyDescent="0.75">
      <c r="B64" s="52"/>
      <c r="C64" s="52"/>
      <c r="D64" s="125"/>
      <c r="E64" s="125"/>
      <c r="F64" s="131"/>
      <c r="G64" s="92"/>
      <c r="H64" s="14"/>
      <c r="I64" s="14"/>
      <c r="J64" s="14"/>
      <c r="K64" s="93"/>
      <c r="L64" s="93"/>
      <c r="M64" s="129" t="str">
        <f t="shared" si="2"/>
        <v/>
      </c>
      <c r="N64" s="151">
        <f t="shared" si="3"/>
        <v>0</v>
      </c>
      <c r="O64" s="151">
        <f t="shared" si="3"/>
        <v>0</v>
      </c>
      <c r="P64" s="151">
        <f t="shared" si="4"/>
        <v>0</v>
      </c>
      <c r="Q64" s="151" t="str">
        <f t="shared" si="5"/>
        <v>Estimación</v>
      </c>
      <c r="R64" s="164">
        <f t="shared" si="6"/>
        <v>0</v>
      </c>
      <c r="S64" s="165">
        <f t="shared" si="7"/>
        <v>0</v>
      </c>
      <c r="T64" s="151">
        <f>R64+S64*Hoja1!$C$19</f>
        <v>0</v>
      </c>
      <c r="AD64" s="94">
        <f t="shared" si="0"/>
        <v>0</v>
      </c>
      <c r="AE64" s="94">
        <f t="shared" si="1"/>
        <v>0</v>
      </c>
      <c r="AF64" s="94">
        <f>IFERROR((I64*H64/J64)*(Hoja1!$C$25/Hoja1!$C$24)*C64,0)</f>
        <v>0</v>
      </c>
      <c r="AG64" s="94" t="str">
        <f t="shared" si="8"/>
        <v>Estimación</v>
      </c>
      <c r="AH64" s="94">
        <f t="shared" si="9"/>
        <v>0</v>
      </c>
      <c r="AI64" s="94">
        <f t="shared" si="10"/>
        <v>0</v>
      </c>
      <c r="AJ64" s="94">
        <f t="shared" si="11"/>
        <v>0</v>
      </c>
      <c r="AK64" s="143">
        <f t="shared" si="12"/>
        <v>0</v>
      </c>
      <c r="AL64" s="143">
        <f>IF(K64="",AK64*'Fraccion masica'!$AB$36,K64*AK64)</f>
        <v>0</v>
      </c>
      <c r="AM64" s="143">
        <f>IF(L64="",AK64*'Fraccion masica'!$AB$35,L64*AK64)</f>
        <v>0</v>
      </c>
      <c r="AN64" s="147">
        <f>IFERROR(AL64*Hoja1!$C$24/Hoja1!$C$25/Hoja1!$C$26*16.04/1000000,0)</f>
        <v>0</v>
      </c>
      <c r="AO64" s="148">
        <f>IFERROR(AM64*Hoja1!$C$24/Hoja1!$C$25/Hoja1!$C$26*44.01/1000000,0)</f>
        <v>0</v>
      </c>
    </row>
    <row r="65" spans="2:41" x14ac:dyDescent="0.75">
      <c r="B65" s="52"/>
      <c r="C65" s="52"/>
      <c r="D65" s="125"/>
      <c r="E65" s="125"/>
      <c r="F65" s="131"/>
      <c r="G65" s="92"/>
      <c r="H65" s="14"/>
      <c r="I65" s="14"/>
      <c r="J65" s="14"/>
      <c r="K65" s="93"/>
      <c r="L65" s="93"/>
      <c r="M65" s="129" t="str">
        <f t="shared" si="2"/>
        <v/>
      </c>
      <c r="N65" s="151">
        <f t="shared" si="3"/>
        <v>0</v>
      </c>
      <c r="O65" s="151">
        <f t="shared" si="3"/>
        <v>0</v>
      </c>
      <c r="P65" s="151">
        <f t="shared" si="4"/>
        <v>0</v>
      </c>
      <c r="Q65" s="151" t="str">
        <f t="shared" si="5"/>
        <v>Estimación</v>
      </c>
      <c r="R65" s="164">
        <f t="shared" si="6"/>
        <v>0</v>
      </c>
      <c r="S65" s="165">
        <f t="shared" si="7"/>
        <v>0</v>
      </c>
      <c r="T65" s="151">
        <f>R65+S65*Hoja1!$C$19</f>
        <v>0</v>
      </c>
      <c r="AD65" s="94">
        <f t="shared" si="0"/>
        <v>0</v>
      </c>
      <c r="AE65" s="94">
        <f t="shared" si="1"/>
        <v>0</v>
      </c>
      <c r="AF65" s="94">
        <f>IFERROR((I65*H65/J65)*(Hoja1!$C$25/Hoja1!$C$24)*C65,0)</f>
        <v>0</v>
      </c>
      <c r="AG65" s="94" t="str">
        <f t="shared" si="8"/>
        <v>Estimación</v>
      </c>
      <c r="AH65" s="94">
        <f t="shared" si="9"/>
        <v>0</v>
      </c>
      <c r="AI65" s="94">
        <f t="shared" si="10"/>
        <v>0</v>
      </c>
      <c r="AJ65" s="94">
        <f t="shared" si="11"/>
        <v>0</v>
      </c>
      <c r="AK65" s="143">
        <f t="shared" si="12"/>
        <v>0</v>
      </c>
      <c r="AL65" s="143">
        <f>IF(K65="",AK65*'Fraccion masica'!$AB$36,K65*AK65)</f>
        <v>0</v>
      </c>
      <c r="AM65" s="143">
        <f>IF(L65="",AK65*'Fraccion masica'!$AB$35,L65*AK65)</f>
        <v>0</v>
      </c>
      <c r="AN65" s="147">
        <f>IFERROR(AL65*Hoja1!$C$24/Hoja1!$C$25/Hoja1!$C$26*16.04/1000000,0)</f>
        <v>0</v>
      </c>
      <c r="AO65" s="148">
        <f>IFERROR(AM65*Hoja1!$C$24/Hoja1!$C$25/Hoja1!$C$26*44.01/1000000,0)</f>
        <v>0</v>
      </c>
    </row>
    <row r="66" spans="2:41" x14ac:dyDescent="0.75">
      <c r="B66" s="52"/>
      <c r="C66" s="52"/>
      <c r="D66" s="125"/>
      <c r="E66" s="125"/>
      <c r="F66" s="131"/>
      <c r="G66" s="92"/>
      <c r="H66" s="14"/>
      <c r="I66" s="14"/>
      <c r="J66" s="14"/>
      <c r="K66" s="93"/>
      <c r="L66" s="93"/>
      <c r="M66" s="129" t="str">
        <f t="shared" si="2"/>
        <v/>
      </c>
      <c r="N66" s="151">
        <f t="shared" si="3"/>
        <v>0</v>
      </c>
      <c r="O66" s="151">
        <f t="shared" si="3"/>
        <v>0</v>
      </c>
      <c r="P66" s="151">
        <f t="shared" si="4"/>
        <v>0</v>
      </c>
      <c r="Q66" s="151" t="str">
        <f t="shared" si="5"/>
        <v>Estimación</v>
      </c>
      <c r="R66" s="164">
        <f t="shared" si="6"/>
        <v>0</v>
      </c>
      <c r="S66" s="165">
        <f t="shared" si="7"/>
        <v>0</v>
      </c>
      <c r="T66" s="151">
        <f>R66+S66*Hoja1!$C$19</f>
        <v>0</v>
      </c>
      <c r="AD66" s="94">
        <f t="shared" si="0"/>
        <v>0</v>
      </c>
      <c r="AE66" s="94">
        <f t="shared" si="1"/>
        <v>0</v>
      </c>
      <c r="AF66" s="94">
        <f>IFERROR((I66*H66/J66)*(Hoja1!$C$25/Hoja1!$C$24)*C66,0)</f>
        <v>0</v>
      </c>
      <c r="AG66" s="94" t="str">
        <f t="shared" si="8"/>
        <v>Estimación</v>
      </c>
      <c r="AH66" s="94">
        <f t="shared" si="9"/>
        <v>0</v>
      </c>
      <c r="AI66" s="94">
        <f t="shared" si="10"/>
        <v>0</v>
      </c>
      <c r="AJ66" s="94">
        <f t="shared" si="11"/>
        <v>0</v>
      </c>
      <c r="AK66" s="143">
        <f t="shared" si="12"/>
        <v>0</v>
      </c>
      <c r="AL66" s="143">
        <f>IF(K66="",AK66*'Fraccion masica'!$AB$36,K66*AK66)</f>
        <v>0</v>
      </c>
      <c r="AM66" s="143">
        <f>IF(L66="",AK66*'Fraccion masica'!$AB$35,L66*AK66)</f>
        <v>0</v>
      </c>
      <c r="AN66" s="147">
        <f>IFERROR(AL66*Hoja1!$C$24/Hoja1!$C$25/Hoja1!$C$26*16.04/1000000,0)</f>
        <v>0</v>
      </c>
      <c r="AO66" s="148">
        <f>IFERROR(AM66*Hoja1!$C$24/Hoja1!$C$25/Hoja1!$C$26*44.01/1000000,0)</f>
        <v>0</v>
      </c>
    </row>
    <row r="67" spans="2:41" x14ac:dyDescent="0.75">
      <c r="B67" s="52"/>
      <c r="C67" s="52"/>
      <c r="D67" s="125"/>
      <c r="E67" s="125"/>
      <c r="F67" s="131"/>
      <c r="G67" s="92"/>
      <c r="H67" s="14"/>
      <c r="I67" s="14"/>
      <c r="J67" s="14"/>
      <c r="K67" s="93"/>
      <c r="L67" s="93"/>
      <c r="M67" s="129" t="str">
        <f t="shared" si="2"/>
        <v/>
      </c>
      <c r="N67" s="151">
        <f t="shared" si="3"/>
        <v>0</v>
      </c>
      <c r="O67" s="151">
        <f t="shared" si="3"/>
        <v>0</v>
      </c>
      <c r="P67" s="151">
        <f t="shared" si="4"/>
        <v>0</v>
      </c>
      <c r="Q67" s="151" t="str">
        <f t="shared" si="5"/>
        <v>Estimación</v>
      </c>
      <c r="R67" s="164">
        <f t="shared" si="6"/>
        <v>0</v>
      </c>
      <c r="S67" s="165">
        <f t="shared" si="7"/>
        <v>0</v>
      </c>
      <c r="T67" s="151">
        <f>R67+S67*Hoja1!$C$19</f>
        <v>0</v>
      </c>
      <c r="AD67" s="94">
        <f t="shared" si="0"/>
        <v>0</v>
      </c>
      <c r="AE67" s="94">
        <f t="shared" si="1"/>
        <v>0</v>
      </c>
      <c r="AF67" s="94">
        <f>IFERROR((I67*H67/J67)*(Hoja1!$C$25/Hoja1!$C$24)*C67,0)</f>
        <v>0</v>
      </c>
      <c r="AG67" s="94" t="str">
        <f t="shared" si="8"/>
        <v>Estimación</v>
      </c>
      <c r="AH67" s="94">
        <f t="shared" si="9"/>
        <v>0</v>
      </c>
      <c r="AI67" s="94">
        <f t="shared" si="10"/>
        <v>0</v>
      </c>
      <c r="AJ67" s="94">
        <f t="shared" si="11"/>
        <v>0</v>
      </c>
      <c r="AK67" s="143">
        <f t="shared" si="12"/>
        <v>0</v>
      </c>
      <c r="AL67" s="143">
        <f>IF(K67="",AK67*'Fraccion masica'!$AB$36,K67*AK67)</f>
        <v>0</v>
      </c>
      <c r="AM67" s="143">
        <f>IF(L67="",AK67*'Fraccion masica'!$AB$35,L67*AK67)</f>
        <v>0</v>
      </c>
      <c r="AN67" s="147">
        <f>IFERROR(AL67*Hoja1!$C$24/Hoja1!$C$25/Hoja1!$C$26*16.04/1000000,0)</f>
        <v>0</v>
      </c>
      <c r="AO67" s="148">
        <f>IFERROR(AM67*Hoja1!$C$24/Hoja1!$C$25/Hoja1!$C$26*44.01/1000000,0)</f>
        <v>0</v>
      </c>
    </row>
    <row r="68" spans="2:41" x14ac:dyDescent="0.75">
      <c r="B68" s="52"/>
      <c r="C68" s="52"/>
      <c r="D68" s="125"/>
      <c r="E68" s="125"/>
      <c r="F68" s="131"/>
      <c r="G68" s="92"/>
      <c r="H68" s="14"/>
      <c r="I68" s="14"/>
      <c r="J68" s="14"/>
      <c r="K68" s="93"/>
      <c r="L68" s="93"/>
      <c r="M68" s="129" t="str">
        <f t="shared" si="2"/>
        <v/>
      </c>
      <c r="N68" s="151">
        <f t="shared" si="3"/>
        <v>0</v>
      </c>
      <c r="O68" s="151">
        <f t="shared" si="3"/>
        <v>0</v>
      </c>
      <c r="P68" s="151">
        <f t="shared" si="4"/>
        <v>0</v>
      </c>
      <c r="Q68" s="151" t="str">
        <f t="shared" si="5"/>
        <v>Estimación</v>
      </c>
      <c r="R68" s="164">
        <f t="shared" si="6"/>
        <v>0</v>
      </c>
      <c r="S68" s="165">
        <f t="shared" si="7"/>
        <v>0</v>
      </c>
      <c r="T68" s="151">
        <f>R68+S68*Hoja1!$C$19</f>
        <v>0</v>
      </c>
      <c r="AD68" s="94">
        <f t="shared" si="0"/>
        <v>0</v>
      </c>
      <c r="AE68" s="94">
        <f t="shared" si="1"/>
        <v>0</v>
      </c>
      <c r="AF68" s="94">
        <f>IFERROR((I68*H68/J68)*(Hoja1!$C$25/Hoja1!$C$24)*C68,0)</f>
        <v>0</v>
      </c>
      <c r="AG68" s="94" t="str">
        <f t="shared" si="8"/>
        <v>Estimación</v>
      </c>
      <c r="AH68" s="94">
        <f t="shared" si="9"/>
        <v>0</v>
      </c>
      <c r="AI68" s="94">
        <f t="shared" si="10"/>
        <v>0</v>
      </c>
      <c r="AJ68" s="94">
        <f t="shared" si="11"/>
        <v>0</v>
      </c>
      <c r="AK68" s="143">
        <f t="shared" si="12"/>
        <v>0</v>
      </c>
      <c r="AL68" s="143">
        <f>IF(K68="",AK68*'Fraccion masica'!$AB$36,K68*AK68)</f>
        <v>0</v>
      </c>
      <c r="AM68" s="143">
        <f>IF(L68="",AK68*'Fraccion masica'!$AB$35,L68*AK68)</f>
        <v>0</v>
      </c>
      <c r="AN68" s="147">
        <f>IFERROR(AL68*Hoja1!$C$24/Hoja1!$C$25/Hoja1!$C$26*16.04/1000000,0)</f>
        <v>0</v>
      </c>
      <c r="AO68" s="148">
        <f>IFERROR(AM68*Hoja1!$C$24/Hoja1!$C$25/Hoja1!$C$26*44.01/1000000,0)</f>
        <v>0</v>
      </c>
    </row>
    <row r="69" spans="2:41" x14ac:dyDescent="0.75">
      <c r="B69" s="52"/>
      <c r="C69" s="52"/>
      <c r="D69" s="125"/>
      <c r="E69" s="125"/>
      <c r="F69" s="131"/>
      <c r="G69" s="92"/>
      <c r="H69" s="14"/>
      <c r="I69" s="14"/>
      <c r="J69" s="14"/>
      <c r="K69" s="93"/>
      <c r="L69" s="93"/>
      <c r="M69" s="129" t="str">
        <f t="shared" si="2"/>
        <v/>
      </c>
      <c r="N69" s="151">
        <f t="shared" si="3"/>
        <v>0</v>
      </c>
      <c r="O69" s="151">
        <f t="shared" si="3"/>
        <v>0</v>
      </c>
      <c r="P69" s="151">
        <f t="shared" si="4"/>
        <v>0</v>
      </c>
      <c r="Q69" s="151" t="str">
        <f t="shared" si="5"/>
        <v>Estimación</v>
      </c>
      <c r="R69" s="164">
        <f t="shared" si="6"/>
        <v>0</v>
      </c>
      <c r="S69" s="165">
        <f t="shared" si="7"/>
        <v>0</v>
      </c>
      <c r="T69" s="151">
        <f>R69+S69*Hoja1!$C$19</f>
        <v>0</v>
      </c>
      <c r="AD69" s="94">
        <f t="shared" si="0"/>
        <v>0</v>
      </c>
      <c r="AE69" s="94">
        <f t="shared" si="1"/>
        <v>0</v>
      </c>
      <c r="AF69" s="94">
        <f>IFERROR((I69*H69/J69)*(Hoja1!$C$25/Hoja1!$C$24)*C69,0)</f>
        <v>0</v>
      </c>
      <c r="AG69" s="94" t="str">
        <f t="shared" si="8"/>
        <v>Estimación</v>
      </c>
      <c r="AH69" s="94">
        <f t="shared" si="9"/>
        <v>0</v>
      </c>
      <c r="AI69" s="94">
        <f t="shared" si="10"/>
        <v>0</v>
      </c>
      <c r="AJ69" s="94">
        <f t="shared" si="11"/>
        <v>0</v>
      </c>
      <c r="AK69" s="143">
        <f t="shared" si="12"/>
        <v>0</v>
      </c>
      <c r="AL69" s="143">
        <f>IF(K69="",AK69*'Fraccion masica'!$AB$36,K69*AK69)</f>
        <v>0</v>
      </c>
      <c r="AM69" s="143">
        <f>IF(L69="",AK69*'Fraccion masica'!$AB$35,L69*AK69)</f>
        <v>0</v>
      </c>
      <c r="AN69" s="147">
        <f>IFERROR(AL69*Hoja1!$C$24/Hoja1!$C$25/Hoja1!$C$26*16.04/1000000,0)</f>
        <v>0</v>
      </c>
      <c r="AO69" s="148">
        <f>IFERROR(AM69*Hoja1!$C$24/Hoja1!$C$25/Hoja1!$C$26*44.01/1000000,0)</f>
        <v>0</v>
      </c>
    </row>
    <row r="70" spans="2:41" x14ac:dyDescent="0.75">
      <c r="B70" s="52"/>
      <c r="C70" s="52"/>
      <c r="D70" s="125"/>
      <c r="E70" s="125"/>
      <c r="F70" s="131"/>
      <c r="G70" s="92"/>
      <c r="H70" s="14"/>
      <c r="I70" s="14"/>
      <c r="J70" s="14"/>
      <c r="K70" s="93"/>
      <c r="L70" s="93"/>
      <c r="M70" s="129" t="str">
        <f t="shared" si="2"/>
        <v/>
      </c>
      <c r="N70" s="151">
        <f t="shared" si="3"/>
        <v>0</v>
      </c>
      <c r="O70" s="151">
        <f t="shared" si="3"/>
        <v>0</v>
      </c>
      <c r="P70" s="151">
        <f t="shared" si="4"/>
        <v>0</v>
      </c>
      <c r="Q70" s="151" t="str">
        <f t="shared" si="5"/>
        <v>Estimación</v>
      </c>
      <c r="R70" s="164">
        <f t="shared" si="6"/>
        <v>0</v>
      </c>
      <c r="S70" s="165">
        <f t="shared" si="7"/>
        <v>0</v>
      </c>
      <c r="T70" s="151">
        <f>R70+S70*Hoja1!$C$19</f>
        <v>0</v>
      </c>
      <c r="AD70" s="94">
        <f t="shared" si="0"/>
        <v>0</v>
      </c>
      <c r="AE70" s="94">
        <f t="shared" si="1"/>
        <v>0</v>
      </c>
      <c r="AF70" s="94">
        <f>IFERROR((I70*H70/J70)*(Hoja1!$C$25/Hoja1!$C$24)*C70,0)</f>
        <v>0</v>
      </c>
      <c r="AG70" s="94" t="str">
        <f t="shared" si="8"/>
        <v>Estimación</v>
      </c>
      <c r="AH70" s="94">
        <f t="shared" si="9"/>
        <v>0</v>
      </c>
      <c r="AI70" s="94">
        <f t="shared" si="10"/>
        <v>0</v>
      </c>
      <c r="AJ70" s="94">
        <f t="shared" si="11"/>
        <v>0</v>
      </c>
      <c r="AK70" s="143">
        <f t="shared" si="12"/>
        <v>0</v>
      </c>
      <c r="AL70" s="143">
        <f>IF(K70="",AK70*'Fraccion masica'!$AB$36,K70*AK70)</f>
        <v>0</v>
      </c>
      <c r="AM70" s="143">
        <f>IF(L70="",AK70*'Fraccion masica'!$AB$35,L70*AK70)</f>
        <v>0</v>
      </c>
      <c r="AN70" s="147">
        <f>IFERROR(AL70*Hoja1!$C$24/Hoja1!$C$25/Hoja1!$C$26*16.04/1000000,0)</f>
        <v>0</v>
      </c>
      <c r="AO70" s="148">
        <f>IFERROR(AM70*Hoja1!$C$24/Hoja1!$C$25/Hoja1!$C$26*44.01/1000000,0)</f>
        <v>0</v>
      </c>
    </row>
    <row r="71" spans="2:41" x14ac:dyDescent="0.75">
      <c r="B71" s="52"/>
      <c r="C71" s="52"/>
      <c r="D71" s="125"/>
      <c r="E71" s="125"/>
      <c r="F71" s="131"/>
      <c r="G71" s="92"/>
      <c r="H71" s="14"/>
      <c r="I71" s="14"/>
      <c r="J71" s="14"/>
      <c r="K71" s="93"/>
      <c r="L71" s="93"/>
      <c r="M71" s="129" t="str">
        <f t="shared" si="2"/>
        <v/>
      </c>
      <c r="N71" s="151">
        <f t="shared" si="3"/>
        <v>0</v>
      </c>
      <c r="O71" s="151">
        <f t="shared" si="3"/>
        <v>0</v>
      </c>
      <c r="P71" s="151">
        <f t="shared" si="4"/>
        <v>0</v>
      </c>
      <c r="Q71" s="151" t="str">
        <f t="shared" si="5"/>
        <v>Estimación</v>
      </c>
      <c r="R71" s="164">
        <f t="shared" si="6"/>
        <v>0</v>
      </c>
      <c r="S71" s="165">
        <f t="shared" si="7"/>
        <v>0</v>
      </c>
      <c r="T71" s="151">
        <f>R71+S71*Hoja1!$C$19</f>
        <v>0</v>
      </c>
      <c r="AD71" s="94">
        <f t="shared" si="0"/>
        <v>0</v>
      </c>
      <c r="AE71" s="94">
        <f t="shared" si="1"/>
        <v>0</v>
      </c>
      <c r="AF71" s="94">
        <f>IFERROR((I71*H71/J71)*(Hoja1!$C$25/Hoja1!$C$24)*C71,0)</f>
        <v>0</v>
      </c>
      <c r="AG71" s="94" t="str">
        <f t="shared" si="8"/>
        <v>Estimación</v>
      </c>
      <c r="AH71" s="94">
        <f t="shared" si="9"/>
        <v>0</v>
      </c>
      <c r="AI71" s="94">
        <f t="shared" si="10"/>
        <v>0</v>
      </c>
      <c r="AJ71" s="94">
        <f t="shared" si="11"/>
        <v>0</v>
      </c>
      <c r="AK71" s="143">
        <f t="shared" si="12"/>
        <v>0</v>
      </c>
      <c r="AL71" s="143">
        <f>IF(K71="",AK71*'Fraccion masica'!$AB$36,K71*AK71)</f>
        <v>0</v>
      </c>
      <c r="AM71" s="143">
        <f>IF(L71="",AK71*'Fraccion masica'!$AB$35,L71*AK71)</f>
        <v>0</v>
      </c>
      <c r="AN71" s="147">
        <f>IFERROR(AL71*Hoja1!$C$24/Hoja1!$C$25/Hoja1!$C$26*16.04/1000000,0)</f>
        <v>0</v>
      </c>
      <c r="AO71" s="148">
        <f>IFERROR(AM71*Hoja1!$C$24/Hoja1!$C$25/Hoja1!$C$26*44.01/1000000,0)</f>
        <v>0</v>
      </c>
    </row>
    <row r="72" spans="2:41" x14ac:dyDescent="0.75">
      <c r="B72" s="52"/>
      <c r="C72" s="52"/>
      <c r="D72" s="125"/>
      <c r="E72" s="125"/>
      <c r="F72" s="131"/>
      <c r="G72" s="92"/>
      <c r="H72" s="14"/>
      <c r="I72" s="14"/>
      <c r="J72" s="14"/>
      <c r="K72" s="93"/>
      <c r="L72" s="93"/>
      <c r="M72" s="129" t="str">
        <f t="shared" si="2"/>
        <v/>
      </c>
      <c r="N72" s="151">
        <f t="shared" si="3"/>
        <v>0</v>
      </c>
      <c r="O72" s="151">
        <f t="shared" si="3"/>
        <v>0</v>
      </c>
      <c r="P72" s="151">
        <f t="shared" si="4"/>
        <v>0</v>
      </c>
      <c r="Q72" s="151" t="str">
        <f t="shared" si="5"/>
        <v>Estimación</v>
      </c>
      <c r="R72" s="164">
        <f t="shared" si="6"/>
        <v>0</v>
      </c>
      <c r="S72" s="165">
        <f t="shared" si="7"/>
        <v>0</v>
      </c>
      <c r="T72" s="151">
        <f>R72+S72*Hoja1!$C$19</f>
        <v>0</v>
      </c>
      <c r="AD72" s="94">
        <f t="shared" si="0"/>
        <v>0</v>
      </c>
      <c r="AE72" s="94">
        <f t="shared" si="1"/>
        <v>0</v>
      </c>
      <c r="AF72" s="94">
        <f>IFERROR((I72*H72/J72)*(Hoja1!$C$25/Hoja1!$C$24)*C72,0)</f>
        <v>0</v>
      </c>
      <c r="AG72" s="94" t="str">
        <f t="shared" si="8"/>
        <v>Estimación</v>
      </c>
      <c r="AH72" s="94">
        <f t="shared" si="9"/>
        <v>0</v>
      </c>
      <c r="AI72" s="94">
        <f t="shared" si="10"/>
        <v>0</v>
      </c>
      <c r="AJ72" s="94">
        <f t="shared" si="11"/>
        <v>0</v>
      </c>
      <c r="AK72" s="143">
        <f t="shared" si="12"/>
        <v>0</v>
      </c>
      <c r="AL72" s="143">
        <f>IF(K72="",AK72*'Fraccion masica'!$AB$36,K72*AK72)</f>
        <v>0</v>
      </c>
      <c r="AM72" s="143">
        <f>IF(L72="",AK72*'Fraccion masica'!$AB$35,L72*AK72)</f>
        <v>0</v>
      </c>
      <c r="AN72" s="147">
        <f>IFERROR(AL72*Hoja1!$C$24/Hoja1!$C$25/Hoja1!$C$26*16.04/1000000,0)</f>
        <v>0</v>
      </c>
      <c r="AO72" s="148">
        <f>IFERROR(AM72*Hoja1!$C$24/Hoja1!$C$25/Hoja1!$C$26*44.01/1000000,0)</f>
        <v>0</v>
      </c>
    </row>
    <row r="73" spans="2:41" x14ac:dyDescent="0.75">
      <c r="B73" s="52"/>
      <c r="C73" s="52"/>
      <c r="D73" s="125"/>
      <c r="E73" s="125"/>
      <c r="F73" s="131"/>
      <c r="G73" s="92"/>
      <c r="H73" s="14"/>
      <c r="I73" s="14"/>
      <c r="J73" s="14"/>
      <c r="K73" s="93"/>
      <c r="L73" s="93"/>
      <c r="M73" s="129" t="str">
        <f t="shared" si="2"/>
        <v/>
      </c>
      <c r="N73" s="151">
        <f t="shared" si="3"/>
        <v>0</v>
      </c>
      <c r="O73" s="151">
        <f t="shared" si="3"/>
        <v>0</v>
      </c>
      <c r="P73" s="151">
        <f t="shared" si="4"/>
        <v>0</v>
      </c>
      <c r="Q73" s="151" t="str">
        <f t="shared" si="5"/>
        <v>Estimación</v>
      </c>
      <c r="R73" s="164">
        <f t="shared" si="6"/>
        <v>0</v>
      </c>
      <c r="S73" s="165">
        <f t="shared" si="7"/>
        <v>0</v>
      </c>
      <c r="T73" s="151">
        <f>R73+S73*Hoja1!$C$19</f>
        <v>0</v>
      </c>
      <c r="AD73" s="94">
        <f t="shared" si="0"/>
        <v>0</v>
      </c>
      <c r="AE73" s="94">
        <f t="shared" si="1"/>
        <v>0</v>
      </c>
      <c r="AF73" s="94">
        <f>IFERROR((I73*H73/J73)*(Hoja1!$C$25/Hoja1!$C$24)*C73,0)</f>
        <v>0</v>
      </c>
      <c r="AG73" s="94" t="str">
        <f t="shared" si="8"/>
        <v>Estimación</v>
      </c>
      <c r="AH73" s="94">
        <f t="shared" si="9"/>
        <v>0</v>
      </c>
      <c r="AI73" s="94">
        <f t="shared" si="10"/>
        <v>0</v>
      </c>
      <c r="AJ73" s="94">
        <f t="shared" si="11"/>
        <v>0</v>
      </c>
      <c r="AK73" s="143">
        <f t="shared" si="12"/>
        <v>0</v>
      </c>
      <c r="AL73" s="143">
        <f>IF(K73="",AK73*'Fraccion masica'!$AB$36,K73*AK73)</f>
        <v>0</v>
      </c>
      <c r="AM73" s="143">
        <f>IF(L73="",AK73*'Fraccion masica'!$AB$35,L73*AK73)</f>
        <v>0</v>
      </c>
      <c r="AN73" s="147">
        <f>IFERROR(AL73*Hoja1!$C$24/Hoja1!$C$25/Hoja1!$C$26*16.04/1000000,0)</f>
        <v>0</v>
      </c>
      <c r="AO73" s="148">
        <f>IFERROR(AM73*Hoja1!$C$24/Hoja1!$C$25/Hoja1!$C$26*44.01/1000000,0)</f>
        <v>0</v>
      </c>
    </row>
    <row r="74" spans="2:41" x14ac:dyDescent="0.75">
      <c r="B74" s="52"/>
      <c r="C74" s="52"/>
      <c r="D74" s="125"/>
      <c r="E74" s="125"/>
      <c r="F74" s="131"/>
      <c r="G74" s="92"/>
      <c r="H74" s="14"/>
      <c r="I74" s="14"/>
      <c r="J74" s="14"/>
      <c r="K74" s="93"/>
      <c r="L74" s="93"/>
      <c r="M74" s="129" t="str">
        <f t="shared" si="2"/>
        <v/>
      </c>
      <c r="N74" s="151">
        <f t="shared" si="3"/>
        <v>0</v>
      </c>
      <c r="O74" s="151">
        <f t="shared" si="3"/>
        <v>0</v>
      </c>
      <c r="P74" s="151">
        <f t="shared" si="4"/>
        <v>0</v>
      </c>
      <c r="Q74" s="151" t="str">
        <f t="shared" si="5"/>
        <v>Estimación</v>
      </c>
      <c r="R74" s="164">
        <f t="shared" si="6"/>
        <v>0</v>
      </c>
      <c r="S74" s="165">
        <f t="shared" si="7"/>
        <v>0</v>
      </c>
      <c r="T74" s="151">
        <f>R74+S74*Hoja1!$C$19</f>
        <v>0</v>
      </c>
      <c r="AD74" s="94">
        <f t="shared" si="0"/>
        <v>0</v>
      </c>
      <c r="AE74" s="94">
        <f t="shared" si="1"/>
        <v>0</v>
      </c>
      <c r="AF74" s="94">
        <f>IFERROR((I74*H74/J74)*(Hoja1!$C$25/Hoja1!$C$24)*C74,0)</f>
        <v>0</v>
      </c>
      <c r="AG74" s="94" t="str">
        <f t="shared" si="8"/>
        <v>Estimación</v>
      </c>
      <c r="AH74" s="94">
        <f t="shared" si="9"/>
        <v>0</v>
      </c>
      <c r="AI74" s="94">
        <f t="shared" si="10"/>
        <v>0</v>
      </c>
      <c r="AJ74" s="94">
        <f t="shared" si="11"/>
        <v>0</v>
      </c>
      <c r="AK74" s="143">
        <f t="shared" si="12"/>
        <v>0</v>
      </c>
      <c r="AL74" s="143">
        <f>IF(K74="",AK74*'Fraccion masica'!$AB$36,K74*AK74)</f>
        <v>0</v>
      </c>
      <c r="AM74" s="143">
        <f>IF(L74="",AK74*'Fraccion masica'!$AB$35,L74*AK74)</f>
        <v>0</v>
      </c>
      <c r="AN74" s="147">
        <f>IFERROR(AL74*Hoja1!$C$24/Hoja1!$C$25/Hoja1!$C$26*16.04/1000000,0)</f>
        <v>0</v>
      </c>
      <c r="AO74" s="148">
        <f>IFERROR(AM74*Hoja1!$C$24/Hoja1!$C$25/Hoja1!$C$26*44.01/1000000,0)</f>
        <v>0</v>
      </c>
    </row>
    <row r="75" spans="2:41" x14ac:dyDescent="0.75">
      <c r="B75" s="52"/>
      <c r="C75" s="52"/>
      <c r="D75" s="125"/>
      <c r="E75" s="125"/>
      <c r="F75" s="131"/>
      <c r="G75" s="92"/>
      <c r="H75" s="14"/>
      <c r="I75" s="14"/>
      <c r="J75" s="14"/>
      <c r="K75" s="93"/>
      <c r="L75" s="93"/>
      <c r="M75" s="129" t="str">
        <f t="shared" si="2"/>
        <v/>
      </c>
      <c r="N75" s="151">
        <f t="shared" si="3"/>
        <v>0</v>
      </c>
      <c r="O75" s="151">
        <f t="shared" si="3"/>
        <v>0</v>
      </c>
      <c r="P75" s="151">
        <f t="shared" si="4"/>
        <v>0</v>
      </c>
      <c r="Q75" s="151" t="str">
        <f t="shared" si="5"/>
        <v>Estimación</v>
      </c>
      <c r="R75" s="164">
        <f t="shared" si="6"/>
        <v>0</v>
      </c>
      <c r="S75" s="165">
        <f t="shared" si="7"/>
        <v>0</v>
      </c>
      <c r="T75" s="151">
        <f>R75+S75*Hoja1!$C$19</f>
        <v>0</v>
      </c>
      <c r="AD75" s="94">
        <f t="shared" si="0"/>
        <v>0</v>
      </c>
      <c r="AE75" s="94">
        <f t="shared" si="1"/>
        <v>0</v>
      </c>
      <c r="AF75" s="94">
        <f>IFERROR((I75*H75/J75)*(Hoja1!$C$25/Hoja1!$C$24)*C75,0)</f>
        <v>0</v>
      </c>
      <c r="AG75" s="94" t="str">
        <f t="shared" si="8"/>
        <v>Estimación</v>
      </c>
      <c r="AH75" s="94">
        <f t="shared" si="9"/>
        <v>0</v>
      </c>
      <c r="AI75" s="94">
        <f t="shared" si="10"/>
        <v>0</v>
      </c>
      <c r="AJ75" s="94">
        <f t="shared" si="11"/>
        <v>0</v>
      </c>
      <c r="AK75" s="143">
        <f t="shared" si="12"/>
        <v>0</v>
      </c>
      <c r="AL75" s="143">
        <f>IF(K75="",AK75*'Fraccion masica'!$AB$36,K75*AK75)</f>
        <v>0</v>
      </c>
      <c r="AM75" s="143">
        <f>IF(L75="",AK75*'Fraccion masica'!$AB$35,L75*AK75)</f>
        <v>0</v>
      </c>
      <c r="AN75" s="147">
        <f>IFERROR(AL75*Hoja1!$C$24/Hoja1!$C$25/Hoja1!$C$26*16.04/1000000,0)</f>
        <v>0</v>
      </c>
      <c r="AO75" s="148">
        <f>IFERROR(AM75*Hoja1!$C$24/Hoja1!$C$25/Hoja1!$C$26*44.01/1000000,0)</f>
        <v>0</v>
      </c>
    </row>
    <row r="76" spans="2:41" x14ac:dyDescent="0.75">
      <c r="B76" s="52"/>
      <c r="C76" s="52"/>
      <c r="D76" s="125"/>
      <c r="E76" s="125"/>
      <c r="F76" s="131"/>
      <c r="G76" s="92"/>
      <c r="H76" s="14"/>
      <c r="I76" s="14"/>
      <c r="J76" s="14"/>
      <c r="K76" s="93"/>
      <c r="L76" s="93"/>
      <c r="M76" s="129" t="str">
        <f t="shared" si="2"/>
        <v/>
      </c>
      <c r="N76" s="151">
        <f t="shared" si="3"/>
        <v>0</v>
      </c>
      <c r="O76" s="151">
        <f t="shared" si="3"/>
        <v>0</v>
      </c>
      <c r="P76" s="151">
        <f t="shared" si="4"/>
        <v>0</v>
      </c>
      <c r="Q76" s="151" t="str">
        <f t="shared" si="5"/>
        <v>Estimación</v>
      </c>
      <c r="R76" s="164">
        <f t="shared" si="6"/>
        <v>0</v>
      </c>
      <c r="S76" s="165">
        <f t="shared" si="7"/>
        <v>0</v>
      </c>
      <c r="T76" s="151">
        <f>R76+S76*Hoja1!$C$19</f>
        <v>0</v>
      </c>
      <c r="AD76" s="94">
        <f t="shared" si="0"/>
        <v>0</v>
      </c>
      <c r="AE76" s="94">
        <f t="shared" si="1"/>
        <v>0</v>
      </c>
      <c r="AF76" s="94">
        <f>IFERROR((I76*H76/J76)*(Hoja1!$C$25/Hoja1!$C$24)*C76,0)</f>
        <v>0</v>
      </c>
      <c r="AG76" s="94" t="str">
        <f t="shared" si="8"/>
        <v>Estimación</v>
      </c>
      <c r="AH76" s="94">
        <f t="shared" si="9"/>
        <v>0</v>
      </c>
      <c r="AI76" s="94">
        <f t="shared" si="10"/>
        <v>0</v>
      </c>
      <c r="AJ76" s="94">
        <f t="shared" si="11"/>
        <v>0</v>
      </c>
      <c r="AK76" s="143">
        <f t="shared" si="12"/>
        <v>0</v>
      </c>
      <c r="AL76" s="143">
        <f>IF(K76="",AK76*'Fraccion masica'!$AB$36,K76*AK76)</f>
        <v>0</v>
      </c>
      <c r="AM76" s="143">
        <f>IF(L76="",AK76*'Fraccion masica'!$AB$35,L76*AK76)</f>
        <v>0</v>
      </c>
      <c r="AN76" s="147">
        <f>IFERROR(AL76*Hoja1!$C$24/Hoja1!$C$25/Hoja1!$C$26*16.04/1000000,0)</f>
        <v>0</v>
      </c>
      <c r="AO76" s="148">
        <f>IFERROR(AM76*Hoja1!$C$24/Hoja1!$C$25/Hoja1!$C$26*44.01/1000000,0)</f>
        <v>0</v>
      </c>
    </row>
    <row r="77" spans="2:41" x14ac:dyDescent="0.75">
      <c r="B77" s="52"/>
      <c r="C77" s="52"/>
      <c r="D77" s="125"/>
      <c r="E77" s="125"/>
      <c r="F77" s="131"/>
      <c r="G77" s="92"/>
      <c r="H77" s="14"/>
      <c r="I77" s="14"/>
      <c r="J77" s="14"/>
      <c r="K77" s="93"/>
      <c r="L77" s="93"/>
      <c r="M77" s="129" t="str">
        <f t="shared" si="2"/>
        <v/>
      </c>
      <c r="N77" s="151">
        <f t="shared" si="3"/>
        <v>0</v>
      </c>
      <c r="O77" s="151">
        <f t="shared" si="3"/>
        <v>0</v>
      </c>
      <c r="P77" s="151">
        <f t="shared" si="4"/>
        <v>0</v>
      </c>
      <c r="Q77" s="151" t="str">
        <f t="shared" si="5"/>
        <v>Estimación</v>
      </c>
      <c r="R77" s="164">
        <f t="shared" si="6"/>
        <v>0</v>
      </c>
      <c r="S77" s="165">
        <f t="shared" si="7"/>
        <v>0</v>
      </c>
      <c r="T77" s="151">
        <f>R77+S77*Hoja1!$C$19</f>
        <v>0</v>
      </c>
      <c r="AD77" s="94">
        <f t="shared" si="0"/>
        <v>0</v>
      </c>
      <c r="AE77" s="94">
        <f t="shared" si="1"/>
        <v>0</v>
      </c>
      <c r="AF77" s="94">
        <f>IFERROR((I77*H77/J77)*(Hoja1!$C$25/Hoja1!$C$24)*C77,0)</f>
        <v>0</v>
      </c>
      <c r="AG77" s="94" t="str">
        <f t="shared" si="8"/>
        <v>Estimación</v>
      </c>
      <c r="AH77" s="94">
        <f t="shared" si="9"/>
        <v>0</v>
      </c>
      <c r="AI77" s="94">
        <f t="shared" si="10"/>
        <v>0</v>
      </c>
      <c r="AJ77" s="94">
        <f t="shared" si="11"/>
        <v>0</v>
      </c>
      <c r="AK77" s="143">
        <f t="shared" si="12"/>
        <v>0</v>
      </c>
      <c r="AL77" s="143">
        <f>IF(K77="",AK77*'Fraccion masica'!$AB$36,K77*AK77)</f>
        <v>0</v>
      </c>
      <c r="AM77" s="143">
        <f>IF(L77="",AK77*'Fraccion masica'!$AB$35,L77*AK77)</f>
        <v>0</v>
      </c>
      <c r="AN77" s="147">
        <f>IFERROR(AL77*Hoja1!$C$24/Hoja1!$C$25/Hoja1!$C$26*16.04/1000000,0)</f>
        <v>0</v>
      </c>
      <c r="AO77" s="148">
        <f>IFERROR(AM77*Hoja1!$C$24/Hoja1!$C$25/Hoja1!$C$26*44.01/1000000,0)</f>
        <v>0</v>
      </c>
    </row>
    <row r="78" spans="2:41" x14ac:dyDescent="0.75">
      <c r="B78" s="52"/>
      <c r="C78" s="52"/>
      <c r="D78" s="125"/>
      <c r="E78" s="125"/>
      <c r="F78" s="131"/>
      <c r="G78" s="92"/>
      <c r="H78" s="14"/>
      <c r="I78" s="14"/>
      <c r="J78" s="14"/>
      <c r="K78" s="93"/>
      <c r="L78" s="93"/>
      <c r="M78" s="129" t="str">
        <f t="shared" si="2"/>
        <v/>
      </c>
      <c r="N78" s="151">
        <f t="shared" si="3"/>
        <v>0</v>
      </c>
      <c r="O78" s="151">
        <f t="shared" si="3"/>
        <v>0</v>
      </c>
      <c r="P78" s="151">
        <f t="shared" si="4"/>
        <v>0</v>
      </c>
      <c r="Q78" s="151" t="str">
        <f t="shared" si="5"/>
        <v>Estimación</v>
      </c>
      <c r="R78" s="164">
        <f t="shared" si="6"/>
        <v>0</v>
      </c>
      <c r="S78" s="165">
        <f t="shared" si="7"/>
        <v>0</v>
      </c>
      <c r="T78" s="151">
        <f>R78+S78*Hoja1!$C$19</f>
        <v>0</v>
      </c>
      <c r="AD78" s="94">
        <f t="shared" si="0"/>
        <v>0</v>
      </c>
      <c r="AE78" s="94">
        <f t="shared" si="1"/>
        <v>0</v>
      </c>
      <c r="AF78" s="94">
        <f>IFERROR((I78*H78/J78)*(Hoja1!$C$25/Hoja1!$C$24)*C78,0)</f>
        <v>0</v>
      </c>
      <c r="AG78" s="94" t="str">
        <f t="shared" si="8"/>
        <v>Estimación</v>
      </c>
      <c r="AH78" s="94">
        <f t="shared" si="9"/>
        <v>0</v>
      </c>
      <c r="AI78" s="94">
        <f t="shared" si="10"/>
        <v>0</v>
      </c>
      <c r="AJ78" s="94">
        <f t="shared" si="11"/>
        <v>0</v>
      </c>
      <c r="AK78" s="143">
        <f t="shared" si="12"/>
        <v>0</v>
      </c>
      <c r="AL78" s="143">
        <f>IF(K78="",AK78*'Fraccion masica'!$AB$36,K78*AK78)</f>
        <v>0</v>
      </c>
      <c r="AM78" s="143">
        <f>IF(L78="",AK78*'Fraccion masica'!$AB$35,L78*AK78)</f>
        <v>0</v>
      </c>
      <c r="AN78" s="147">
        <f>IFERROR(AL78*Hoja1!$C$24/Hoja1!$C$25/Hoja1!$C$26*16.04/1000000,0)</f>
        <v>0</v>
      </c>
      <c r="AO78" s="148">
        <f>IFERROR(AM78*Hoja1!$C$24/Hoja1!$C$25/Hoja1!$C$26*44.01/1000000,0)</f>
        <v>0</v>
      </c>
    </row>
    <row r="79" spans="2:41" x14ac:dyDescent="0.75">
      <c r="B79" s="52"/>
      <c r="C79" s="52"/>
      <c r="D79" s="125"/>
      <c r="E79" s="125"/>
      <c r="F79" s="131"/>
      <c r="G79" s="92"/>
      <c r="H79" s="14"/>
      <c r="I79" s="14"/>
      <c r="J79" s="14"/>
      <c r="K79" s="93"/>
      <c r="L79" s="93"/>
      <c r="M79" s="129" t="str">
        <f t="shared" si="2"/>
        <v/>
      </c>
      <c r="N79" s="151">
        <f t="shared" si="3"/>
        <v>0</v>
      </c>
      <c r="O79" s="151">
        <f t="shared" si="3"/>
        <v>0</v>
      </c>
      <c r="P79" s="151">
        <f t="shared" si="4"/>
        <v>0</v>
      </c>
      <c r="Q79" s="151" t="str">
        <f t="shared" si="5"/>
        <v>Estimación</v>
      </c>
      <c r="R79" s="164">
        <f t="shared" si="6"/>
        <v>0</v>
      </c>
      <c r="S79" s="165">
        <f t="shared" si="7"/>
        <v>0</v>
      </c>
      <c r="T79" s="151">
        <f>R79+S79*Hoja1!$C$19</f>
        <v>0</v>
      </c>
      <c r="AD79" s="94">
        <f t="shared" si="0"/>
        <v>0</v>
      </c>
      <c r="AE79" s="94">
        <f t="shared" si="1"/>
        <v>0</v>
      </c>
      <c r="AF79" s="94">
        <f>IFERROR((I79*H79/J79)*(Hoja1!$C$25/Hoja1!$C$24)*C79,0)</f>
        <v>0</v>
      </c>
      <c r="AG79" s="94" t="str">
        <f t="shared" si="8"/>
        <v>Estimación</v>
      </c>
      <c r="AH79" s="94">
        <f t="shared" si="9"/>
        <v>0</v>
      </c>
      <c r="AI79" s="94">
        <f t="shared" si="10"/>
        <v>0</v>
      </c>
      <c r="AJ79" s="94">
        <f t="shared" si="11"/>
        <v>0</v>
      </c>
      <c r="AK79" s="143">
        <f t="shared" si="12"/>
        <v>0</v>
      </c>
      <c r="AL79" s="143">
        <f>IF(K79="",AK79*'Fraccion masica'!$AB$36,K79*AK79)</f>
        <v>0</v>
      </c>
      <c r="AM79" s="143">
        <f>IF(L79="",AK79*'Fraccion masica'!$AB$35,L79*AK79)</f>
        <v>0</v>
      </c>
      <c r="AN79" s="147">
        <f>IFERROR(AL79*Hoja1!$C$24/Hoja1!$C$25/Hoja1!$C$26*16.04/1000000,0)</f>
        <v>0</v>
      </c>
      <c r="AO79" s="148">
        <f>IFERROR(AM79*Hoja1!$C$24/Hoja1!$C$25/Hoja1!$C$26*44.01/1000000,0)</f>
        <v>0</v>
      </c>
    </row>
    <row r="80" spans="2:41" x14ac:dyDescent="0.75">
      <c r="B80" s="52"/>
      <c r="C80" s="52"/>
      <c r="D80" s="125"/>
      <c r="E80" s="125"/>
      <c r="F80" s="131"/>
      <c r="G80" s="92"/>
      <c r="H80" s="14"/>
      <c r="I80" s="14"/>
      <c r="J80" s="14"/>
      <c r="K80" s="93"/>
      <c r="L80" s="93"/>
      <c r="M80" s="129" t="str">
        <f t="shared" si="2"/>
        <v/>
      </c>
      <c r="N80" s="151">
        <f t="shared" si="3"/>
        <v>0</v>
      </c>
      <c r="O80" s="151">
        <f t="shared" si="3"/>
        <v>0</v>
      </c>
      <c r="P80" s="151">
        <f t="shared" si="4"/>
        <v>0</v>
      </c>
      <c r="Q80" s="151" t="str">
        <f t="shared" si="5"/>
        <v>Estimación</v>
      </c>
      <c r="R80" s="164">
        <f t="shared" si="6"/>
        <v>0</v>
      </c>
      <c r="S80" s="165">
        <f t="shared" si="7"/>
        <v>0</v>
      </c>
      <c r="T80" s="151">
        <f>R80+S80*Hoja1!$C$19</f>
        <v>0</v>
      </c>
      <c r="AD80" s="94">
        <f t="shared" si="0"/>
        <v>0</v>
      </c>
      <c r="AE80" s="94">
        <f t="shared" si="1"/>
        <v>0</v>
      </c>
      <c r="AF80" s="94">
        <f>IFERROR((I80*H80/J80)*(Hoja1!$C$25/Hoja1!$C$24)*C80,0)</f>
        <v>0</v>
      </c>
      <c r="AG80" s="94" t="str">
        <f t="shared" si="8"/>
        <v>Estimación</v>
      </c>
      <c r="AH80" s="94">
        <f t="shared" si="9"/>
        <v>0</v>
      </c>
      <c r="AI80" s="94">
        <f t="shared" si="10"/>
        <v>0</v>
      </c>
      <c r="AJ80" s="94">
        <f t="shared" si="11"/>
        <v>0</v>
      </c>
      <c r="AK80" s="143">
        <f t="shared" si="12"/>
        <v>0</v>
      </c>
      <c r="AL80" s="143">
        <f>IF(K80="",AK80*'Fraccion masica'!$AB$36,K80*AK80)</f>
        <v>0</v>
      </c>
      <c r="AM80" s="143">
        <f>IF(L80="",AK80*'Fraccion masica'!$AB$35,L80*AK80)</f>
        <v>0</v>
      </c>
      <c r="AN80" s="147">
        <f>IFERROR(AL80*Hoja1!$C$24/Hoja1!$C$25/Hoja1!$C$26*16.04/1000000,0)</f>
        <v>0</v>
      </c>
      <c r="AO80" s="148">
        <f>IFERROR(AM80*Hoja1!$C$24/Hoja1!$C$25/Hoja1!$C$26*44.01/1000000,0)</f>
        <v>0</v>
      </c>
    </row>
    <row r="81" spans="2:41" x14ac:dyDescent="0.75">
      <c r="B81" s="52"/>
      <c r="C81" s="52"/>
      <c r="D81" s="125"/>
      <c r="E81" s="125"/>
      <c r="F81" s="131"/>
      <c r="G81" s="92"/>
      <c r="H81" s="14"/>
      <c r="I81" s="14"/>
      <c r="J81" s="14"/>
      <c r="K81" s="93"/>
      <c r="L81" s="93"/>
      <c r="M81" s="129" t="str">
        <f t="shared" si="2"/>
        <v/>
      </c>
      <c r="N81" s="151">
        <f t="shared" si="3"/>
        <v>0</v>
      </c>
      <c r="O81" s="151">
        <f t="shared" si="3"/>
        <v>0</v>
      </c>
      <c r="P81" s="151">
        <f t="shared" si="4"/>
        <v>0</v>
      </c>
      <c r="Q81" s="151" t="str">
        <f t="shared" si="5"/>
        <v>Estimación</v>
      </c>
      <c r="R81" s="164">
        <f t="shared" si="6"/>
        <v>0</v>
      </c>
      <c r="S81" s="165">
        <f t="shared" si="7"/>
        <v>0</v>
      </c>
      <c r="T81" s="151">
        <f>R81+S81*Hoja1!$C$19</f>
        <v>0</v>
      </c>
      <c r="AD81" s="94">
        <f t="shared" si="0"/>
        <v>0</v>
      </c>
      <c r="AE81" s="94">
        <f t="shared" si="1"/>
        <v>0</v>
      </c>
      <c r="AF81" s="94">
        <f>IFERROR((I81*H81/J81)*(Hoja1!$C$25/Hoja1!$C$24)*C81,0)</f>
        <v>0</v>
      </c>
      <c r="AG81" s="94" t="str">
        <f t="shared" si="8"/>
        <v>Estimación</v>
      </c>
      <c r="AH81" s="94">
        <f t="shared" si="9"/>
        <v>0</v>
      </c>
      <c r="AI81" s="94">
        <f t="shared" si="10"/>
        <v>0</v>
      </c>
      <c r="AJ81" s="94">
        <f t="shared" si="11"/>
        <v>0</v>
      </c>
      <c r="AK81" s="143">
        <f t="shared" si="12"/>
        <v>0</v>
      </c>
      <c r="AL81" s="143">
        <f>IF(K81="",AK81*'Fraccion masica'!$AB$36,K81*AK81)</f>
        <v>0</v>
      </c>
      <c r="AM81" s="143">
        <f>IF(L81="",AK81*'Fraccion masica'!$AB$35,L81*AK81)</f>
        <v>0</v>
      </c>
      <c r="AN81" s="147">
        <f>IFERROR(AL81*Hoja1!$C$24/Hoja1!$C$25/Hoja1!$C$26*16.04/1000000,0)</f>
        <v>0</v>
      </c>
      <c r="AO81" s="148">
        <f>IFERROR(AM81*Hoja1!$C$24/Hoja1!$C$25/Hoja1!$C$26*44.01/1000000,0)</f>
        <v>0</v>
      </c>
    </row>
    <row r="82" spans="2:41" x14ac:dyDescent="0.75">
      <c r="B82" s="52"/>
      <c r="C82" s="52"/>
      <c r="D82" s="125"/>
      <c r="E82" s="125"/>
      <c r="F82" s="131"/>
      <c r="G82" s="92"/>
      <c r="H82" s="14"/>
      <c r="I82" s="14"/>
      <c r="J82" s="14"/>
      <c r="K82" s="93"/>
      <c r="L82" s="93"/>
      <c r="M82" s="129" t="str">
        <f t="shared" si="2"/>
        <v/>
      </c>
      <c r="N82" s="151">
        <f t="shared" si="3"/>
        <v>0</v>
      </c>
      <c r="O82" s="151">
        <f t="shared" si="3"/>
        <v>0</v>
      </c>
      <c r="P82" s="151">
        <f t="shared" si="4"/>
        <v>0</v>
      </c>
      <c r="Q82" s="151" t="str">
        <f t="shared" si="5"/>
        <v>Estimación</v>
      </c>
      <c r="R82" s="164">
        <f t="shared" si="6"/>
        <v>0</v>
      </c>
      <c r="S82" s="165">
        <f t="shared" si="7"/>
        <v>0</v>
      </c>
      <c r="T82" s="151">
        <f>R82+S82*Hoja1!$C$19</f>
        <v>0</v>
      </c>
      <c r="AD82" s="94">
        <f t="shared" si="0"/>
        <v>0</v>
      </c>
      <c r="AE82" s="94">
        <f t="shared" si="1"/>
        <v>0</v>
      </c>
      <c r="AF82" s="94">
        <f>IFERROR((I82*H82/J82)*(Hoja1!$C$25/Hoja1!$C$24)*C82,0)</f>
        <v>0</v>
      </c>
      <c r="AG82" s="94" t="str">
        <f t="shared" si="8"/>
        <v>Estimación</v>
      </c>
      <c r="AH82" s="94">
        <f t="shared" si="9"/>
        <v>0</v>
      </c>
      <c r="AI82" s="94">
        <f t="shared" si="10"/>
        <v>0</v>
      </c>
      <c r="AJ82" s="94">
        <f t="shared" si="11"/>
        <v>0</v>
      </c>
      <c r="AK82" s="143">
        <f t="shared" si="12"/>
        <v>0</v>
      </c>
      <c r="AL82" s="143">
        <f>IF(K82="",AK82*'Fraccion masica'!$AB$36,K82*AK82)</f>
        <v>0</v>
      </c>
      <c r="AM82" s="143">
        <f>IF(L82="",AK82*'Fraccion masica'!$AB$35,L82*AK82)</f>
        <v>0</v>
      </c>
      <c r="AN82" s="147">
        <f>IFERROR(AL82*Hoja1!$C$24/Hoja1!$C$25/Hoja1!$C$26*16.04/1000000,0)</f>
        <v>0</v>
      </c>
      <c r="AO82" s="148">
        <f>IFERROR(AM82*Hoja1!$C$24/Hoja1!$C$25/Hoja1!$C$26*44.01/1000000,0)</f>
        <v>0</v>
      </c>
    </row>
    <row r="83" spans="2:41" x14ac:dyDescent="0.75">
      <c r="B83" s="52"/>
      <c r="C83" s="52"/>
      <c r="D83" s="125"/>
      <c r="E83" s="125"/>
      <c r="F83" s="131"/>
      <c r="G83" s="92"/>
      <c r="H83" s="14"/>
      <c r="I83" s="14"/>
      <c r="J83" s="14"/>
      <c r="K83" s="93"/>
      <c r="L83" s="93"/>
      <c r="M83" s="129" t="str">
        <f t="shared" si="2"/>
        <v/>
      </c>
      <c r="N83" s="151">
        <f t="shared" si="3"/>
        <v>0</v>
      </c>
      <c r="O83" s="151">
        <f t="shared" si="3"/>
        <v>0</v>
      </c>
      <c r="P83" s="151">
        <f t="shared" si="4"/>
        <v>0</v>
      </c>
      <c r="Q83" s="151" t="str">
        <f t="shared" si="5"/>
        <v>Estimación</v>
      </c>
      <c r="R83" s="164">
        <f t="shared" si="6"/>
        <v>0</v>
      </c>
      <c r="S83" s="165">
        <f t="shared" si="7"/>
        <v>0</v>
      </c>
      <c r="T83" s="151">
        <f>R83+S83*Hoja1!$C$19</f>
        <v>0</v>
      </c>
      <c r="AD83" s="94">
        <f t="shared" si="0"/>
        <v>0</v>
      </c>
      <c r="AE83" s="94">
        <f t="shared" si="1"/>
        <v>0</v>
      </c>
      <c r="AF83" s="94">
        <f>IFERROR((I83*H83/J83)*(Hoja1!$C$25/Hoja1!$C$24)*C83,0)</f>
        <v>0</v>
      </c>
      <c r="AG83" s="94" t="str">
        <f t="shared" si="8"/>
        <v>Estimación</v>
      </c>
      <c r="AH83" s="94">
        <f t="shared" si="9"/>
        <v>0</v>
      </c>
      <c r="AI83" s="94">
        <f t="shared" si="10"/>
        <v>0</v>
      </c>
      <c r="AJ83" s="94">
        <f t="shared" si="11"/>
        <v>0</v>
      </c>
      <c r="AK83" s="143">
        <f t="shared" si="12"/>
        <v>0</v>
      </c>
      <c r="AL83" s="143">
        <f>IF(K83="",AK83*'Fraccion masica'!$AB$36,K83*AK83)</f>
        <v>0</v>
      </c>
      <c r="AM83" s="143">
        <f>IF(L83="",AK83*'Fraccion masica'!$AB$35,L83*AK83)</f>
        <v>0</v>
      </c>
      <c r="AN83" s="147">
        <f>IFERROR(AL83*Hoja1!$C$24/Hoja1!$C$25/Hoja1!$C$26*16.04/1000000,0)</f>
        <v>0</v>
      </c>
      <c r="AO83" s="148">
        <f>IFERROR(AM83*Hoja1!$C$24/Hoja1!$C$25/Hoja1!$C$26*44.01/1000000,0)</f>
        <v>0</v>
      </c>
    </row>
    <row r="84" spans="2:41" x14ac:dyDescent="0.75">
      <c r="B84" s="52"/>
      <c r="C84" s="52"/>
      <c r="D84" s="125"/>
      <c r="E84" s="125"/>
      <c r="F84" s="131"/>
      <c r="G84" s="92"/>
      <c r="H84" s="14"/>
      <c r="I84" s="14"/>
      <c r="J84" s="14"/>
      <c r="K84" s="93"/>
      <c r="L84" s="93"/>
      <c r="M84" s="129" t="str">
        <f t="shared" si="2"/>
        <v/>
      </c>
      <c r="N84" s="151">
        <f t="shared" si="3"/>
        <v>0</v>
      </c>
      <c r="O84" s="151">
        <f t="shared" si="3"/>
        <v>0</v>
      </c>
      <c r="P84" s="151">
        <f t="shared" si="4"/>
        <v>0</v>
      </c>
      <c r="Q84" s="151" t="str">
        <f t="shared" si="5"/>
        <v>Estimación</v>
      </c>
      <c r="R84" s="164">
        <f t="shared" si="6"/>
        <v>0</v>
      </c>
      <c r="S84" s="165">
        <f t="shared" si="7"/>
        <v>0</v>
      </c>
      <c r="T84" s="151">
        <f>R84+S84*Hoja1!$C$19</f>
        <v>0</v>
      </c>
      <c r="AD84" s="94">
        <f t="shared" si="0"/>
        <v>0</v>
      </c>
      <c r="AE84" s="94">
        <f t="shared" si="1"/>
        <v>0</v>
      </c>
      <c r="AF84" s="94">
        <f>IFERROR((I84*H84/J84)*(Hoja1!$C$25/Hoja1!$C$24)*C84,0)</f>
        <v>0</v>
      </c>
      <c r="AG84" s="94" t="str">
        <f t="shared" si="8"/>
        <v>Estimación</v>
      </c>
      <c r="AH84" s="94">
        <f t="shared" si="9"/>
        <v>0</v>
      </c>
      <c r="AI84" s="94">
        <f t="shared" si="10"/>
        <v>0</v>
      </c>
      <c r="AJ84" s="94">
        <f t="shared" si="11"/>
        <v>0</v>
      </c>
      <c r="AK84" s="143">
        <f t="shared" si="12"/>
        <v>0</v>
      </c>
      <c r="AL84" s="143">
        <f>IF(K84="",AK84*'Fraccion masica'!$AB$36,K84*AK84)</f>
        <v>0</v>
      </c>
      <c r="AM84" s="143">
        <f>IF(L84="",AK84*'Fraccion masica'!$AB$35,L84*AK84)</f>
        <v>0</v>
      </c>
      <c r="AN84" s="147">
        <f>IFERROR(AL84*Hoja1!$C$24/Hoja1!$C$25/Hoja1!$C$26*16.04/1000000,0)</f>
        <v>0</v>
      </c>
      <c r="AO84" s="148">
        <f>IFERROR(AM84*Hoja1!$C$24/Hoja1!$C$25/Hoja1!$C$26*44.01/1000000,0)</f>
        <v>0</v>
      </c>
    </row>
    <row r="85" spans="2:41" x14ac:dyDescent="0.75">
      <c r="B85" s="52"/>
      <c r="C85" s="52"/>
      <c r="D85" s="125"/>
      <c r="E85" s="125"/>
      <c r="F85" s="131"/>
      <c r="G85" s="92"/>
      <c r="H85" s="14"/>
      <c r="I85" s="14"/>
      <c r="J85" s="14"/>
      <c r="K85" s="93"/>
      <c r="L85" s="93"/>
      <c r="M85" s="129" t="str">
        <f t="shared" si="2"/>
        <v/>
      </c>
      <c r="N85" s="151">
        <f t="shared" si="3"/>
        <v>0</v>
      </c>
      <c r="O85" s="151">
        <f t="shared" si="3"/>
        <v>0</v>
      </c>
      <c r="P85" s="151">
        <f t="shared" si="4"/>
        <v>0</v>
      </c>
      <c r="Q85" s="151" t="str">
        <f t="shared" si="5"/>
        <v>Estimación</v>
      </c>
      <c r="R85" s="164">
        <f t="shared" si="6"/>
        <v>0</v>
      </c>
      <c r="S85" s="165">
        <f t="shared" si="7"/>
        <v>0</v>
      </c>
      <c r="T85" s="151">
        <f>R85+S85*Hoja1!$C$19</f>
        <v>0</v>
      </c>
      <c r="AD85" s="94">
        <f t="shared" si="0"/>
        <v>0</v>
      </c>
      <c r="AE85" s="94">
        <f t="shared" si="1"/>
        <v>0</v>
      </c>
      <c r="AF85" s="94">
        <f>IFERROR((I85*H85/J85)*(Hoja1!$C$25/Hoja1!$C$24)*C85,0)</f>
        <v>0</v>
      </c>
      <c r="AG85" s="94" t="str">
        <f t="shared" si="8"/>
        <v>Estimación</v>
      </c>
      <c r="AH85" s="94">
        <f t="shared" si="9"/>
        <v>0</v>
      </c>
      <c r="AI85" s="94">
        <f t="shared" si="10"/>
        <v>0</v>
      </c>
      <c r="AJ85" s="94">
        <f t="shared" si="11"/>
        <v>0</v>
      </c>
      <c r="AK85" s="143">
        <f t="shared" si="12"/>
        <v>0</v>
      </c>
      <c r="AL85" s="143">
        <f>IF(K85="",AK85*'Fraccion masica'!$AB$36,K85*AK85)</f>
        <v>0</v>
      </c>
      <c r="AM85" s="143">
        <f>IF(L85="",AK85*'Fraccion masica'!$AB$35,L85*AK85)</f>
        <v>0</v>
      </c>
      <c r="AN85" s="147">
        <f>IFERROR(AL85*Hoja1!$C$24/Hoja1!$C$25/Hoja1!$C$26*16.04/1000000,0)</f>
        <v>0</v>
      </c>
      <c r="AO85" s="148">
        <f>IFERROR(AM85*Hoja1!$C$24/Hoja1!$C$25/Hoja1!$C$26*44.01/1000000,0)</f>
        <v>0</v>
      </c>
    </row>
    <row r="86" spans="2:41" x14ac:dyDescent="0.75">
      <c r="B86" s="52"/>
      <c r="C86" s="52"/>
      <c r="D86" s="125"/>
      <c r="E86" s="125"/>
      <c r="F86" s="131"/>
      <c r="G86" s="92"/>
      <c r="H86" s="14"/>
      <c r="I86" s="14"/>
      <c r="J86" s="14"/>
      <c r="K86" s="93"/>
      <c r="L86" s="93"/>
      <c r="M86" s="129" t="str">
        <f t="shared" si="2"/>
        <v/>
      </c>
      <c r="N86" s="151">
        <f t="shared" si="3"/>
        <v>0</v>
      </c>
      <c r="O86" s="151">
        <f t="shared" si="3"/>
        <v>0</v>
      </c>
      <c r="P86" s="151">
        <f t="shared" si="4"/>
        <v>0</v>
      </c>
      <c r="Q86" s="151" t="str">
        <f t="shared" si="5"/>
        <v>Estimación</v>
      </c>
      <c r="R86" s="164">
        <f t="shared" si="6"/>
        <v>0</v>
      </c>
      <c r="S86" s="165">
        <f t="shared" si="7"/>
        <v>0</v>
      </c>
      <c r="T86" s="151">
        <f>R86+S86*Hoja1!$C$19</f>
        <v>0</v>
      </c>
      <c r="AD86" s="94">
        <f t="shared" si="0"/>
        <v>0</v>
      </c>
      <c r="AE86" s="94">
        <f t="shared" si="1"/>
        <v>0</v>
      </c>
      <c r="AF86" s="94">
        <f>IFERROR((I86*H86/J86)*(Hoja1!$C$25/Hoja1!$C$24)*C86,0)</f>
        <v>0</v>
      </c>
      <c r="AG86" s="94" t="str">
        <f t="shared" si="8"/>
        <v>Estimación</v>
      </c>
      <c r="AH86" s="94">
        <f t="shared" si="9"/>
        <v>0</v>
      </c>
      <c r="AI86" s="94">
        <f t="shared" si="10"/>
        <v>0</v>
      </c>
      <c r="AJ86" s="94">
        <f t="shared" si="11"/>
        <v>0</v>
      </c>
      <c r="AK86" s="143">
        <f t="shared" si="12"/>
        <v>0</v>
      </c>
      <c r="AL86" s="143">
        <f>IF(K86="",AK86*'Fraccion masica'!$AB$36,K86*AK86)</f>
        <v>0</v>
      </c>
      <c r="AM86" s="143">
        <f>IF(L86="",AK86*'Fraccion masica'!$AB$35,L86*AK86)</f>
        <v>0</v>
      </c>
      <c r="AN86" s="147">
        <f>IFERROR(AL86*Hoja1!$C$24/Hoja1!$C$25/Hoja1!$C$26*16.04/1000000,0)</f>
        <v>0</v>
      </c>
      <c r="AO86" s="148">
        <f>IFERROR(AM86*Hoja1!$C$24/Hoja1!$C$25/Hoja1!$C$26*44.01/1000000,0)</f>
        <v>0</v>
      </c>
    </row>
    <row r="87" spans="2:41" x14ac:dyDescent="0.75">
      <c r="B87" s="52"/>
      <c r="C87" s="52"/>
      <c r="D87" s="125"/>
      <c r="E87" s="125"/>
      <c r="F87" s="131"/>
      <c r="G87" s="92"/>
      <c r="H87" s="14"/>
      <c r="I87" s="14"/>
      <c r="J87" s="14"/>
      <c r="K87" s="93"/>
      <c r="L87" s="93"/>
      <c r="M87" s="129" t="str">
        <f t="shared" si="2"/>
        <v/>
      </c>
      <c r="N87" s="151">
        <f t="shared" si="3"/>
        <v>0</v>
      </c>
      <c r="O87" s="151">
        <f t="shared" si="3"/>
        <v>0</v>
      </c>
      <c r="P87" s="151">
        <f t="shared" si="4"/>
        <v>0</v>
      </c>
      <c r="Q87" s="151" t="str">
        <f t="shared" si="5"/>
        <v>Estimación</v>
      </c>
      <c r="R87" s="164">
        <f t="shared" si="6"/>
        <v>0</v>
      </c>
      <c r="S87" s="165">
        <f t="shared" si="7"/>
        <v>0</v>
      </c>
      <c r="T87" s="151">
        <f>R87+S87*Hoja1!$C$19</f>
        <v>0</v>
      </c>
      <c r="AD87" s="94">
        <f t="shared" si="0"/>
        <v>0</v>
      </c>
      <c r="AE87" s="94">
        <f t="shared" si="1"/>
        <v>0</v>
      </c>
      <c r="AF87" s="94">
        <f>IFERROR((I87*H87/J87)*(Hoja1!$C$25/Hoja1!$C$24)*C87,0)</f>
        <v>0</v>
      </c>
      <c r="AG87" s="94" t="str">
        <f t="shared" si="8"/>
        <v>Estimación</v>
      </c>
      <c r="AH87" s="94">
        <f t="shared" si="9"/>
        <v>0</v>
      </c>
      <c r="AI87" s="94">
        <f t="shared" si="10"/>
        <v>0</v>
      </c>
      <c r="AJ87" s="94">
        <f t="shared" si="11"/>
        <v>0</v>
      </c>
      <c r="AK87" s="143">
        <f t="shared" si="12"/>
        <v>0</v>
      </c>
      <c r="AL87" s="143">
        <f>IF(K87="",AK87*'Fraccion masica'!$AB$36,K87*AK87)</f>
        <v>0</v>
      </c>
      <c r="AM87" s="143">
        <f>IF(L87="",AK87*'Fraccion masica'!$AB$35,L87*AK87)</f>
        <v>0</v>
      </c>
      <c r="AN87" s="147">
        <f>IFERROR(AL87*Hoja1!$C$24/Hoja1!$C$25/Hoja1!$C$26*16.04/1000000,0)</f>
        <v>0</v>
      </c>
      <c r="AO87" s="148">
        <f>IFERROR(AM87*Hoja1!$C$24/Hoja1!$C$25/Hoja1!$C$26*44.01/1000000,0)</f>
        <v>0</v>
      </c>
    </row>
    <row r="88" spans="2:41" x14ac:dyDescent="0.75">
      <c r="B88" s="52"/>
      <c r="C88" s="52"/>
      <c r="D88" s="125"/>
      <c r="E88" s="125"/>
      <c r="F88" s="131"/>
      <c r="G88" s="92"/>
      <c r="H88" s="14"/>
      <c r="I88" s="14"/>
      <c r="J88" s="14"/>
      <c r="K88" s="93"/>
      <c r="L88" s="93"/>
      <c r="M88" s="129" t="str">
        <f t="shared" si="2"/>
        <v/>
      </c>
      <c r="N88" s="151">
        <f t="shared" si="3"/>
        <v>0</v>
      </c>
      <c r="O88" s="151">
        <f t="shared" si="3"/>
        <v>0</v>
      </c>
      <c r="P88" s="151">
        <f t="shared" si="4"/>
        <v>0</v>
      </c>
      <c r="Q88" s="151" t="str">
        <f t="shared" si="5"/>
        <v>Estimación</v>
      </c>
      <c r="R88" s="164">
        <f t="shared" si="6"/>
        <v>0</v>
      </c>
      <c r="S88" s="165">
        <f t="shared" si="7"/>
        <v>0</v>
      </c>
      <c r="T88" s="151">
        <f>R88+S88*Hoja1!$C$19</f>
        <v>0</v>
      </c>
      <c r="AD88" s="94">
        <f t="shared" si="0"/>
        <v>0</v>
      </c>
      <c r="AE88" s="94">
        <f t="shared" si="1"/>
        <v>0</v>
      </c>
      <c r="AF88" s="94">
        <f>IFERROR((I88*H88/J88)*(Hoja1!$C$25/Hoja1!$C$24)*C88,0)</f>
        <v>0</v>
      </c>
      <c r="AG88" s="94" t="str">
        <f t="shared" si="8"/>
        <v>Estimación</v>
      </c>
      <c r="AH88" s="94">
        <f t="shared" si="9"/>
        <v>0</v>
      </c>
      <c r="AI88" s="94">
        <f t="shared" si="10"/>
        <v>0</v>
      </c>
      <c r="AJ88" s="94">
        <f t="shared" si="11"/>
        <v>0</v>
      </c>
      <c r="AK88" s="143">
        <f t="shared" si="12"/>
        <v>0</v>
      </c>
      <c r="AL88" s="143">
        <f>IF(K88="",AK88*'Fraccion masica'!$AB$36,K88*AK88)</f>
        <v>0</v>
      </c>
      <c r="AM88" s="143">
        <f>IF(L88="",AK88*'Fraccion masica'!$AB$35,L88*AK88)</f>
        <v>0</v>
      </c>
      <c r="AN88" s="147">
        <f>IFERROR(AL88*Hoja1!$C$24/Hoja1!$C$25/Hoja1!$C$26*16.04/1000000,0)</f>
        <v>0</v>
      </c>
      <c r="AO88" s="148">
        <f>IFERROR(AM88*Hoja1!$C$24/Hoja1!$C$25/Hoja1!$C$26*44.01/1000000,0)</f>
        <v>0</v>
      </c>
    </row>
    <row r="89" spans="2:41" x14ac:dyDescent="0.75">
      <c r="B89" s="52"/>
      <c r="C89" s="52"/>
      <c r="D89" s="125"/>
      <c r="E89" s="125"/>
      <c r="F89" s="131"/>
      <c r="G89" s="92"/>
      <c r="H89" s="14"/>
      <c r="I89" s="14"/>
      <c r="J89" s="14"/>
      <c r="K89" s="93"/>
      <c r="L89" s="93"/>
      <c r="M89" s="129" t="str">
        <f t="shared" si="2"/>
        <v/>
      </c>
      <c r="N89" s="151">
        <f t="shared" si="3"/>
        <v>0</v>
      </c>
      <c r="O89" s="151">
        <f t="shared" si="3"/>
        <v>0</v>
      </c>
      <c r="P89" s="151">
        <f t="shared" si="4"/>
        <v>0</v>
      </c>
      <c r="Q89" s="151" t="str">
        <f t="shared" si="5"/>
        <v>Estimación</v>
      </c>
      <c r="R89" s="164">
        <f t="shared" si="6"/>
        <v>0</v>
      </c>
      <c r="S89" s="165">
        <f t="shared" si="7"/>
        <v>0</v>
      </c>
      <c r="T89" s="151">
        <f>R89+S89*Hoja1!$C$19</f>
        <v>0</v>
      </c>
      <c r="AD89" s="94">
        <f t="shared" si="0"/>
        <v>0</v>
      </c>
      <c r="AE89" s="94">
        <f t="shared" si="1"/>
        <v>0</v>
      </c>
      <c r="AF89" s="94">
        <f>IFERROR((I89*H89/J89)*(Hoja1!$C$25/Hoja1!$C$24)*C89,0)</f>
        <v>0</v>
      </c>
      <c r="AG89" s="94" t="str">
        <f t="shared" si="8"/>
        <v>Estimación</v>
      </c>
      <c r="AH89" s="94">
        <f t="shared" si="9"/>
        <v>0</v>
      </c>
      <c r="AI89" s="94">
        <f t="shared" si="10"/>
        <v>0</v>
      </c>
      <c r="AJ89" s="94">
        <f t="shared" si="11"/>
        <v>0</v>
      </c>
      <c r="AK89" s="143">
        <f t="shared" si="12"/>
        <v>0</v>
      </c>
      <c r="AL89" s="143">
        <f>IF(K89="",AK89*'Fraccion masica'!$AB$36,K89*AK89)</f>
        <v>0</v>
      </c>
      <c r="AM89" s="143">
        <f>IF(L89="",AK89*'Fraccion masica'!$AB$35,L89*AK89)</f>
        <v>0</v>
      </c>
      <c r="AN89" s="147">
        <f>IFERROR(AL89*Hoja1!$C$24/Hoja1!$C$25/Hoja1!$C$26*16.04/1000000,0)</f>
        <v>0</v>
      </c>
      <c r="AO89" s="148">
        <f>IFERROR(AM89*Hoja1!$C$24/Hoja1!$C$25/Hoja1!$C$26*44.01/1000000,0)</f>
        <v>0</v>
      </c>
    </row>
    <row r="90" spans="2:41" x14ac:dyDescent="0.75">
      <c r="B90" s="52"/>
      <c r="C90" s="52"/>
      <c r="D90" s="125"/>
      <c r="E90" s="125"/>
      <c r="F90" s="131"/>
      <c r="G90" s="92"/>
      <c r="H90" s="14"/>
      <c r="I90" s="14"/>
      <c r="J90" s="14"/>
      <c r="K90" s="93"/>
      <c r="L90" s="93"/>
      <c r="M90" s="129" t="str">
        <f t="shared" si="2"/>
        <v/>
      </c>
      <c r="N90" s="151">
        <f t="shared" si="3"/>
        <v>0</v>
      </c>
      <c r="O90" s="151">
        <f t="shared" si="3"/>
        <v>0</v>
      </c>
      <c r="P90" s="151">
        <f t="shared" si="4"/>
        <v>0</v>
      </c>
      <c r="Q90" s="151" t="str">
        <f t="shared" si="5"/>
        <v>Estimación</v>
      </c>
      <c r="R90" s="164">
        <f t="shared" si="6"/>
        <v>0</v>
      </c>
      <c r="S90" s="165">
        <f t="shared" si="7"/>
        <v>0</v>
      </c>
      <c r="T90" s="151">
        <f>R90+S90*Hoja1!$C$19</f>
        <v>0</v>
      </c>
      <c r="AD90" s="94">
        <f t="shared" si="0"/>
        <v>0</v>
      </c>
      <c r="AE90" s="94">
        <f t="shared" si="1"/>
        <v>0</v>
      </c>
      <c r="AF90" s="94">
        <f>IFERROR((I90*H90/J90)*(Hoja1!$C$25/Hoja1!$C$24)*C90,0)</f>
        <v>0</v>
      </c>
      <c r="AG90" s="94" t="str">
        <f t="shared" si="8"/>
        <v>Estimación</v>
      </c>
      <c r="AH90" s="94">
        <f t="shared" si="9"/>
        <v>0</v>
      </c>
      <c r="AI90" s="94">
        <f t="shared" si="10"/>
        <v>0</v>
      </c>
      <c r="AJ90" s="94">
        <f t="shared" si="11"/>
        <v>0</v>
      </c>
      <c r="AK90" s="143">
        <f t="shared" si="12"/>
        <v>0</v>
      </c>
      <c r="AL90" s="143">
        <f>IF(K90="",AK90*'Fraccion masica'!$AB$36,K90*AK90)</f>
        <v>0</v>
      </c>
      <c r="AM90" s="143">
        <f>IF(L90="",AK90*'Fraccion masica'!$AB$35,L90*AK90)</f>
        <v>0</v>
      </c>
      <c r="AN90" s="147">
        <f>IFERROR(AL90*Hoja1!$C$24/Hoja1!$C$25/Hoja1!$C$26*16.04/1000000,0)</f>
        <v>0</v>
      </c>
      <c r="AO90" s="148">
        <f>IFERROR(AM90*Hoja1!$C$24/Hoja1!$C$25/Hoja1!$C$26*44.01/1000000,0)</f>
        <v>0</v>
      </c>
    </row>
    <row r="91" spans="2:41" x14ac:dyDescent="0.75">
      <c r="B91" s="52"/>
      <c r="C91" s="52"/>
      <c r="D91" s="125"/>
      <c r="E91" s="125"/>
      <c r="F91" s="131"/>
      <c r="G91" s="92"/>
      <c r="H91" s="14"/>
      <c r="I91" s="14"/>
      <c r="J91" s="14"/>
      <c r="K91" s="93"/>
      <c r="L91" s="93"/>
      <c r="M91" s="129" t="str">
        <f t="shared" si="2"/>
        <v/>
      </c>
      <c r="N91" s="151">
        <f t="shared" si="3"/>
        <v>0</v>
      </c>
      <c r="O91" s="151">
        <f t="shared" si="3"/>
        <v>0</v>
      </c>
      <c r="P91" s="151">
        <f t="shared" si="4"/>
        <v>0</v>
      </c>
      <c r="Q91" s="151" t="str">
        <f t="shared" si="5"/>
        <v>Estimación</v>
      </c>
      <c r="R91" s="164">
        <f t="shared" si="6"/>
        <v>0</v>
      </c>
      <c r="S91" s="165">
        <f t="shared" si="7"/>
        <v>0</v>
      </c>
      <c r="T91" s="151">
        <f>R91+S91*Hoja1!$C$19</f>
        <v>0</v>
      </c>
      <c r="AD91" s="94">
        <f t="shared" si="0"/>
        <v>0</v>
      </c>
      <c r="AE91" s="94">
        <f t="shared" si="1"/>
        <v>0</v>
      </c>
      <c r="AF91" s="94">
        <f>IFERROR((I91*H91/J91)*(Hoja1!$C$25/Hoja1!$C$24)*C91,0)</f>
        <v>0</v>
      </c>
      <c r="AG91" s="94" t="str">
        <f t="shared" si="8"/>
        <v>Estimación</v>
      </c>
      <c r="AH91" s="94">
        <f t="shared" si="9"/>
        <v>0</v>
      </c>
      <c r="AI91" s="94">
        <f t="shared" si="10"/>
        <v>0</v>
      </c>
      <c r="AJ91" s="94">
        <f t="shared" si="11"/>
        <v>0</v>
      </c>
      <c r="AK91" s="143">
        <f t="shared" si="12"/>
        <v>0</v>
      </c>
      <c r="AL91" s="143">
        <f>IF(K91="",AK91*'Fraccion masica'!$AB$36,K91*AK91)</f>
        <v>0</v>
      </c>
      <c r="AM91" s="143">
        <f>IF(L91="",AK91*'Fraccion masica'!$AB$35,L91*AK91)</f>
        <v>0</v>
      </c>
      <c r="AN91" s="147">
        <f>IFERROR(AL91*Hoja1!$C$24/Hoja1!$C$25/Hoja1!$C$26*16.04/1000000,0)</f>
        <v>0</v>
      </c>
      <c r="AO91" s="148">
        <f>IFERROR(AM91*Hoja1!$C$24/Hoja1!$C$25/Hoja1!$C$26*44.01/1000000,0)</f>
        <v>0</v>
      </c>
    </row>
    <row r="92" spans="2:41" x14ac:dyDescent="0.75">
      <c r="B92" s="52"/>
      <c r="C92" s="52"/>
      <c r="D92" s="125"/>
      <c r="E92" s="125"/>
      <c r="F92" s="131"/>
      <c r="G92" s="92"/>
      <c r="H92" s="14"/>
      <c r="I92" s="14"/>
      <c r="J92" s="14"/>
      <c r="K92" s="93"/>
      <c r="L92" s="93"/>
      <c r="M92" s="129" t="str">
        <f t="shared" si="2"/>
        <v/>
      </c>
      <c r="N92" s="151">
        <f t="shared" si="3"/>
        <v>0</v>
      </c>
      <c r="O92" s="151">
        <f t="shared" si="3"/>
        <v>0</v>
      </c>
      <c r="P92" s="151">
        <f t="shared" si="4"/>
        <v>0</v>
      </c>
      <c r="Q92" s="151" t="str">
        <f t="shared" si="5"/>
        <v>Estimación</v>
      </c>
      <c r="R92" s="164">
        <f t="shared" si="6"/>
        <v>0</v>
      </c>
      <c r="S92" s="165">
        <f t="shared" si="7"/>
        <v>0</v>
      </c>
      <c r="T92" s="151">
        <f>R92+S92*Hoja1!$C$19</f>
        <v>0</v>
      </c>
      <c r="AD92" s="94">
        <f t="shared" si="0"/>
        <v>0</v>
      </c>
      <c r="AE92" s="94">
        <f t="shared" si="1"/>
        <v>0</v>
      </c>
      <c r="AF92" s="94">
        <f>IFERROR((I92*H92/J92)*(Hoja1!$C$25/Hoja1!$C$24)*C92,0)</f>
        <v>0</v>
      </c>
      <c r="AG92" s="94" t="str">
        <f t="shared" si="8"/>
        <v>Estimación</v>
      </c>
      <c r="AH92" s="94">
        <f t="shared" si="9"/>
        <v>0</v>
      </c>
      <c r="AI92" s="94">
        <f t="shared" si="10"/>
        <v>0</v>
      </c>
      <c r="AJ92" s="94">
        <f t="shared" si="11"/>
        <v>0</v>
      </c>
      <c r="AK92" s="143">
        <f t="shared" si="12"/>
        <v>0</v>
      </c>
      <c r="AL92" s="143">
        <f>IF(K92="",AK92*'Fraccion masica'!$AB$36,K92*AK92)</f>
        <v>0</v>
      </c>
      <c r="AM92" s="143">
        <f>IF(L92="",AK92*'Fraccion masica'!$AB$35,L92*AK92)</f>
        <v>0</v>
      </c>
      <c r="AN92" s="147">
        <f>IFERROR(AL92*Hoja1!$C$24/Hoja1!$C$25/Hoja1!$C$26*16.04/1000000,0)</f>
        <v>0</v>
      </c>
      <c r="AO92" s="148">
        <f>IFERROR(AM92*Hoja1!$C$24/Hoja1!$C$25/Hoja1!$C$26*44.01/1000000,0)</f>
        <v>0</v>
      </c>
    </row>
    <row r="93" spans="2:41" x14ac:dyDescent="0.75">
      <c r="B93" s="52"/>
      <c r="C93" s="52"/>
      <c r="D93" s="125"/>
      <c r="E93" s="125"/>
      <c r="F93" s="131"/>
      <c r="G93" s="92"/>
      <c r="H93" s="14"/>
      <c r="I93" s="14"/>
      <c r="J93" s="14"/>
      <c r="K93" s="93"/>
      <c r="L93" s="93"/>
      <c r="M93" s="129" t="str">
        <f t="shared" si="2"/>
        <v/>
      </c>
      <c r="N93" s="151">
        <f t="shared" si="3"/>
        <v>0</v>
      </c>
      <c r="O93" s="151">
        <f t="shared" si="3"/>
        <v>0</v>
      </c>
      <c r="P93" s="151">
        <f t="shared" si="4"/>
        <v>0</v>
      </c>
      <c r="Q93" s="151" t="str">
        <f t="shared" si="5"/>
        <v>Estimación</v>
      </c>
      <c r="R93" s="164">
        <f t="shared" si="6"/>
        <v>0</v>
      </c>
      <c r="S93" s="165">
        <f t="shared" si="7"/>
        <v>0</v>
      </c>
      <c r="T93" s="151">
        <f>R93+S93*Hoja1!$C$19</f>
        <v>0</v>
      </c>
      <c r="AD93" s="94">
        <f t="shared" si="0"/>
        <v>0</v>
      </c>
      <c r="AE93" s="94">
        <f t="shared" si="1"/>
        <v>0</v>
      </c>
      <c r="AF93" s="94">
        <f>IFERROR((I93*H93/J93)*(Hoja1!$C$25/Hoja1!$C$24)*C93,0)</f>
        <v>0</v>
      </c>
      <c r="AG93" s="94" t="str">
        <f t="shared" si="8"/>
        <v>Estimación</v>
      </c>
      <c r="AH93" s="94">
        <f t="shared" si="9"/>
        <v>0</v>
      </c>
      <c r="AI93" s="94">
        <f t="shared" si="10"/>
        <v>0</v>
      </c>
      <c r="AJ93" s="94">
        <f t="shared" si="11"/>
        <v>0</v>
      </c>
      <c r="AK93" s="143">
        <f t="shared" si="12"/>
        <v>0</v>
      </c>
      <c r="AL93" s="143">
        <f>IF(K93="",AK93*'Fraccion masica'!$AB$36,K93*AK93)</f>
        <v>0</v>
      </c>
      <c r="AM93" s="143">
        <f>IF(L93="",AK93*'Fraccion masica'!$AB$35,L93*AK93)</f>
        <v>0</v>
      </c>
      <c r="AN93" s="147">
        <f>IFERROR(AL93*Hoja1!$C$24/Hoja1!$C$25/Hoja1!$C$26*16.04/1000000,0)</f>
        <v>0</v>
      </c>
      <c r="AO93" s="148">
        <f>IFERROR(AM93*Hoja1!$C$24/Hoja1!$C$25/Hoja1!$C$26*44.01/1000000,0)</f>
        <v>0</v>
      </c>
    </row>
    <row r="94" spans="2:41" x14ac:dyDescent="0.75">
      <c r="B94" s="52"/>
      <c r="C94" s="52"/>
      <c r="D94" s="125"/>
      <c r="E94" s="125"/>
      <c r="F94" s="131"/>
      <c r="G94" s="92"/>
      <c r="H94" s="14"/>
      <c r="I94" s="14"/>
      <c r="J94" s="14"/>
      <c r="K94" s="93"/>
      <c r="L94" s="93"/>
      <c r="M94" s="129" t="str">
        <f t="shared" si="2"/>
        <v/>
      </c>
      <c r="N94" s="151">
        <f t="shared" si="3"/>
        <v>0</v>
      </c>
      <c r="O94" s="151">
        <f t="shared" si="3"/>
        <v>0</v>
      </c>
      <c r="P94" s="151">
        <f t="shared" si="4"/>
        <v>0</v>
      </c>
      <c r="Q94" s="151" t="str">
        <f t="shared" si="5"/>
        <v>Estimación</v>
      </c>
      <c r="R94" s="164">
        <f t="shared" si="6"/>
        <v>0</v>
      </c>
      <c r="S94" s="165">
        <f t="shared" si="7"/>
        <v>0</v>
      </c>
      <c r="T94" s="151">
        <f>R94+S94*Hoja1!$C$19</f>
        <v>0</v>
      </c>
      <c r="AD94" s="94">
        <f t="shared" si="0"/>
        <v>0</v>
      </c>
      <c r="AE94" s="94">
        <f t="shared" si="1"/>
        <v>0</v>
      </c>
      <c r="AF94" s="94">
        <f>IFERROR((I94*H94/J94)*(Hoja1!$C$25/Hoja1!$C$24)*C94,0)</f>
        <v>0</v>
      </c>
      <c r="AG94" s="94" t="str">
        <f t="shared" si="8"/>
        <v>Estimación</v>
      </c>
      <c r="AH94" s="94">
        <f t="shared" si="9"/>
        <v>0</v>
      </c>
      <c r="AI94" s="94">
        <f t="shared" si="10"/>
        <v>0</v>
      </c>
      <c r="AJ94" s="94">
        <f t="shared" si="11"/>
        <v>0</v>
      </c>
      <c r="AK94" s="143">
        <f t="shared" si="12"/>
        <v>0</v>
      </c>
      <c r="AL94" s="143">
        <f>IF(K94="",AK94*'Fraccion masica'!$AB$36,K94*AK94)</f>
        <v>0</v>
      </c>
      <c r="AM94" s="143">
        <f>IF(L94="",AK94*'Fraccion masica'!$AB$35,L94*AK94)</f>
        <v>0</v>
      </c>
      <c r="AN94" s="147">
        <f>IFERROR(AL94*Hoja1!$C$24/Hoja1!$C$25/Hoja1!$C$26*16.04/1000000,0)</f>
        <v>0</v>
      </c>
      <c r="AO94" s="148">
        <f>IFERROR(AM94*Hoja1!$C$24/Hoja1!$C$25/Hoja1!$C$26*44.01/1000000,0)</f>
        <v>0</v>
      </c>
    </row>
    <row r="95" spans="2:41" x14ac:dyDescent="0.75">
      <c r="B95" s="52"/>
      <c r="C95" s="52"/>
      <c r="D95" s="125"/>
      <c r="E95" s="125"/>
      <c r="F95" s="131"/>
      <c r="G95" s="92"/>
      <c r="H95" s="14"/>
      <c r="I95" s="14"/>
      <c r="J95" s="14"/>
      <c r="K95" s="93"/>
      <c r="L95" s="93"/>
      <c r="M95" s="129" t="str">
        <f t="shared" si="2"/>
        <v/>
      </c>
      <c r="N95" s="151">
        <f t="shared" si="3"/>
        <v>0</v>
      </c>
      <c r="O95" s="151">
        <f t="shared" si="3"/>
        <v>0</v>
      </c>
      <c r="P95" s="151">
        <f t="shared" si="4"/>
        <v>0</v>
      </c>
      <c r="Q95" s="151" t="str">
        <f t="shared" si="5"/>
        <v>Estimación</v>
      </c>
      <c r="R95" s="164">
        <f t="shared" si="6"/>
        <v>0</v>
      </c>
      <c r="S95" s="165">
        <f t="shared" si="7"/>
        <v>0</v>
      </c>
      <c r="T95" s="151">
        <f>R95+S95*Hoja1!$C$19</f>
        <v>0</v>
      </c>
      <c r="AD95" s="94">
        <f t="shared" si="0"/>
        <v>0</v>
      </c>
      <c r="AE95" s="94">
        <f t="shared" si="1"/>
        <v>0</v>
      </c>
      <c r="AF95" s="94">
        <f>IFERROR((I95*H95/J95)*(Hoja1!$C$25/Hoja1!$C$24)*C95,0)</f>
        <v>0</v>
      </c>
      <c r="AG95" s="94" t="str">
        <f t="shared" si="8"/>
        <v>Estimación</v>
      </c>
      <c r="AH95" s="94">
        <f t="shared" si="9"/>
        <v>0</v>
      </c>
      <c r="AI95" s="94">
        <f t="shared" si="10"/>
        <v>0</v>
      </c>
      <c r="AJ95" s="94">
        <f t="shared" si="11"/>
        <v>0</v>
      </c>
      <c r="AK95" s="143">
        <f t="shared" si="12"/>
        <v>0</v>
      </c>
      <c r="AL95" s="143">
        <f>IF(K95="",AK95*'Fraccion masica'!$AB$36,K95*AK95)</f>
        <v>0</v>
      </c>
      <c r="AM95" s="143">
        <f>IF(L95="",AK95*'Fraccion masica'!$AB$35,L95*AK95)</f>
        <v>0</v>
      </c>
      <c r="AN95" s="147">
        <f>IFERROR(AL95*Hoja1!$C$24/Hoja1!$C$25/Hoja1!$C$26*16.04/1000000,0)</f>
        <v>0</v>
      </c>
      <c r="AO95" s="148">
        <f>IFERROR(AM95*Hoja1!$C$24/Hoja1!$C$25/Hoja1!$C$26*44.01/1000000,0)</f>
        <v>0</v>
      </c>
    </row>
    <row r="96" spans="2:41" x14ac:dyDescent="0.75">
      <c r="B96" s="52"/>
      <c r="C96" s="52"/>
      <c r="D96" s="125"/>
      <c r="E96" s="125"/>
      <c r="F96" s="131"/>
      <c r="G96" s="92"/>
      <c r="H96" s="14"/>
      <c r="I96" s="14"/>
      <c r="J96" s="14"/>
      <c r="K96" s="93"/>
      <c r="L96" s="93"/>
      <c r="M96" s="129" t="str">
        <f t="shared" si="2"/>
        <v/>
      </c>
      <c r="N96" s="151">
        <f t="shared" si="3"/>
        <v>0</v>
      </c>
      <c r="O96" s="151">
        <f t="shared" si="3"/>
        <v>0</v>
      </c>
      <c r="P96" s="151">
        <f t="shared" si="4"/>
        <v>0</v>
      </c>
      <c r="Q96" s="151" t="str">
        <f t="shared" si="5"/>
        <v>Estimación</v>
      </c>
      <c r="R96" s="164">
        <f t="shared" si="6"/>
        <v>0</v>
      </c>
      <c r="S96" s="165">
        <f t="shared" si="7"/>
        <v>0</v>
      </c>
      <c r="T96" s="151">
        <f>R96+S96*Hoja1!$C$19</f>
        <v>0</v>
      </c>
      <c r="AD96" s="94">
        <f t="shared" si="0"/>
        <v>0</v>
      </c>
      <c r="AE96" s="94">
        <f t="shared" si="1"/>
        <v>0</v>
      </c>
      <c r="AF96" s="94">
        <f>IFERROR((I96*H96/J96)*(Hoja1!$C$25/Hoja1!$C$24)*C96,0)</f>
        <v>0</v>
      </c>
      <c r="AG96" s="94" t="str">
        <f t="shared" si="8"/>
        <v>Estimación</v>
      </c>
      <c r="AH96" s="94">
        <f t="shared" si="9"/>
        <v>0</v>
      </c>
      <c r="AI96" s="94">
        <f t="shared" si="10"/>
        <v>0</v>
      </c>
      <c r="AJ96" s="94">
        <f t="shared" si="11"/>
        <v>0</v>
      </c>
      <c r="AK96" s="143">
        <f t="shared" si="12"/>
        <v>0</v>
      </c>
      <c r="AL96" s="143">
        <f>IF(K96="",AK96*'Fraccion masica'!$AB$36,K96*AK96)</f>
        <v>0</v>
      </c>
      <c r="AM96" s="143">
        <f>IF(L96="",AK96*'Fraccion masica'!$AB$35,L96*AK96)</f>
        <v>0</v>
      </c>
      <c r="AN96" s="147">
        <f>IFERROR(AL96*Hoja1!$C$24/Hoja1!$C$25/Hoja1!$C$26*16.04/1000000,0)</f>
        <v>0</v>
      </c>
      <c r="AO96" s="148">
        <f>IFERROR(AM96*Hoja1!$C$24/Hoja1!$C$25/Hoja1!$C$26*44.01/1000000,0)</f>
        <v>0</v>
      </c>
    </row>
    <row r="97" spans="2:41" x14ac:dyDescent="0.75">
      <c r="B97" s="52"/>
      <c r="C97" s="52"/>
      <c r="D97" s="125"/>
      <c r="E97" s="125"/>
      <c r="F97" s="131"/>
      <c r="G97" s="92"/>
      <c r="H97" s="14"/>
      <c r="I97" s="14"/>
      <c r="J97" s="14"/>
      <c r="K97" s="93"/>
      <c r="L97" s="93"/>
      <c r="M97" s="129" t="str">
        <f t="shared" si="2"/>
        <v/>
      </c>
      <c r="N97" s="151">
        <f t="shared" si="3"/>
        <v>0</v>
      </c>
      <c r="O97" s="151">
        <f t="shared" si="3"/>
        <v>0</v>
      </c>
      <c r="P97" s="151">
        <f t="shared" si="4"/>
        <v>0</v>
      </c>
      <c r="Q97" s="151" t="str">
        <f t="shared" si="5"/>
        <v>Estimación</v>
      </c>
      <c r="R97" s="164">
        <f t="shared" si="6"/>
        <v>0</v>
      </c>
      <c r="S97" s="165">
        <f t="shared" si="7"/>
        <v>0</v>
      </c>
      <c r="T97" s="151">
        <f>R97+S97*Hoja1!$C$19</f>
        <v>0</v>
      </c>
      <c r="AD97" s="94">
        <f t="shared" si="0"/>
        <v>0</v>
      </c>
      <c r="AE97" s="94">
        <f t="shared" si="1"/>
        <v>0</v>
      </c>
      <c r="AF97" s="94">
        <f>IFERROR((I97*H97/J97)*(Hoja1!$C$25/Hoja1!$C$24)*C97,0)</f>
        <v>0</v>
      </c>
      <c r="AG97" s="94" t="str">
        <f t="shared" si="8"/>
        <v>Estimación</v>
      </c>
      <c r="AH97" s="94">
        <f t="shared" si="9"/>
        <v>0</v>
      </c>
      <c r="AI97" s="94">
        <f t="shared" si="10"/>
        <v>0</v>
      </c>
      <c r="AJ97" s="94">
        <f t="shared" si="11"/>
        <v>0</v>
      </c>
      <c r="AK97" s="143">
        <f t="shared" si="12"/>
        <v>0</v>
      </c>
      <c r="AL97" s="143">
        <f>IF(K97="",AK97*'Fraccion masica'!$AB$36,K97*AK97)</f>
        <v>0</v>
      </c>
      <c r="AM97" s="143">
        <f>IF(L97="",AK97*'Fraccion masica'!$AB$35,L97*AK97)</f>
        <v>0</v>
      </c>
      <c r="AN97" s="147">
        <f>IFERROR(AL97*Hoja1!$C$24/Hoja1!$C$25/Hoja1!$C$26*16.04/1000000,0)</f>
        <v>0</v>
      </c>
      <c r="AO97" s="148">
        <f>IFERROR(AM97*Hoja1!$C$24/Hoja1!$C$25/Hoja1!$C$26*44.01/1000000,0)</f>
        <v>0</v>
      </c>
    </row>
    <row r="98" spans="2:41" x14ac:dyDescent="0.75">
      <c r="B98" s="52"/>
      <c r="C98" s="52"/>
      <c r="D98" s="125"/>
      <c r="E98" s="125"/>
      <c r="F98" s="131"/>
      <c r="G98" s="92"/>
      <c r="H98" s="14"/>
      <c r="I98" s="14"/>
      <c r="J98" s="14"/>
      <c r="K98" s="93"/>
      <c r="L98" s="93"/>
      <c r="M98" s="129" t="str">
        <f t="shared" si="2"/>
        <v/>
      </c>
      <c r="N98" s="151">
        <f t="shared" si="3"/>
        <v>0</v>
      </c>
      <c r="O98" s="151">
        <f t="shared" si="3"/>
        <v>0</v>
      </c>
      <c r="P98" s="151">
        <f t="shared" si="4"/>
        <v>0</v>
      </c>
      <c r="Q98" s="151" t="str">
        <f t="shared" si="5"/>
        <v>Estimación</v>
      </c>
      <c r="R98" s="164">
        <f t="shared" si="6"/>
        <v>0</v>
      </c>
      <c r="S98" s="165">
        <f t="shared" si="7"/>
        <v>0</v>
      </c>
      <c r="T98" s="151">
        <f>R98+S98*Hoja1!$C$19</f>
        <v>0</v>
      </c>
      <c r="AD98" s="94">
        <f t="shared" si="0"/>
        <v>0</v>
      </c>
      <c r="AE98" s="94">
        <f t="shared" si="1"/>
        <v>0</v>
      </c>
      <c r="AF98" s="94">
        <f>IFERROR((I98*H98/J98)*(Hoja1!$C$25/Hoja1!$C$24)*C98,0)</f>
        <v>0</v>
      </c>
      <c r="AG98" s="94" t="str">
        <f t="shared" si="8"/>
        <v>Estimación</v>
      </c>
      <c r="AH98" s="94">
        <f t="shared" si="9"/>
        <v>0</v>
      </c>
      <c r="AI98" s="94">
        <f t="shared" si="10"/>
        <v>0</v>
      </c>
      <c r="AJ98" s="94">
        <f t="shared" si="11"/>
        <v>0</v>
      </c>
      <c r="AK98" s="143">
        <f t="shared" si="12"/>
        <v>0</v>
      </c>
      <c r="AL98" s="143">
        <f>IF(K98="",AK98*'Fraccion masica'!$AB$36,K98*AK98)</f>
        <v>0</v>
      </c>
      <c r="AM98" s="143">
        <f>IF(L98="",AK98*'Fraccion masica'!$AB$35,L98*AK98)</f>
        <v>0</v>
      </c>
      <c r="AN98" s="147">
        <f>IFERROR(AL98*Hoja1!$C$24/Hoja1!$C$25/Hoja1!$C$26*16.04/1000000,0)</f>
        <v>0</v>
      </c>
      <c r="AO98" s="148">
        <f>IFERROR(AM98*Hoja1!$C$24/Hoja1!$C$25/Hoja1!$C$26*44.01/1000000,0)</f>
        <v>0</v>
      </c>
    </row>
    <row r="99" spans="2:41" x14ac:dyDescent="0.75">
      <c r="B99" s="52"/>
      <c r="C99" s="52"/>
      <c r="D99" s="125"/>
      <c r="E99" s="125"/>
      <c r="F99" s="131"/>
      <c r="G99" s="92"/>
      <c r="H99" s="14"/>
      <c r="I99" s="14"/>
      <c r="J99" s="14"/>
      <c r="K99" s="93"/>
      <c r="L99" s="93"/>
      <c r="M99" s="129" t="str">
        <f t="shared" si="2"/>
        <v/>
      </c>
      <c r="N99" s="151">
        <f t="shared" si="3"/>
        <v>0</v>
      </c>
      <c r="O99" s="151">
        <f t="shared" si="3"/>
        <v>0</v>
      </c>
      <c r="P99" s="151">
        <f t="shared" si="4"/>
        <v>0</v>
      </c>
      <c r="Q99" s="151" t="str">
        <f t="shared" si="5"/>
        <v>Estimación</v>
      </c>
      <c r="R99" s="164">
        <f t="shared" si="6"/>
        <v>0</v>
      </c>
      <c r="S99" s="165">
        <f t="shared" si="7"/>
        <v>0</v>
      </c>
      <c r="T99" s="151">
        <f>R99+S99*Hoja1!$C$19</f>
        <v>0</v>
      </c>
      <c r="AD99" s="94">
        <f t="shared" si="0"/>
        <v>0</v>
      </c>
      <c r="AE99" s="94">
        <f t="shared" si="1"/>
        <v>0</v>
      </c>
      <c r="AF99" s="94">
        <f>IFERROR((I99*H99/J99)*(Hoja1!$C$25/Hoja1!$C$24)*C99,0)</f>
        <v>0</v>
      </c>
      <c r="AG99" s="94" t="str">
        <f t="shared" si="8"/>
        <v>Estimación</v>
      </c>
      <c r="AH99" s="94">
        <f t="shared" si="9"/>
        <v>0</v>
      </c>
      <c r="AI99" s="94">
        <f t="shared" si="10"/>
        <v>0</v>
      </c>
      <c r="AJ99" s="94">
        <f t="shared" si="11"/>
        <v>0</v>
      </c>
      <c r="AK99" s="143">
        <f t="shared" si="12"/>
        <v>0</v>
      </c>
      <c r="AL99" s="143">
        <f>IF(K99="",AK99*'Fraccion masica'!$AB$36,K99*AK99)</f>
        <v>0</v>
      </c>
      <c r="AM99" s="143">
        <f>IF(L99="",AK99*'Fraccion masica'!$AB$35,L99*AK99)</f>
        <v>0</v>
      </c>
      <c r="AN99" s="147">
        <f>IFERROR(AL99*Hoja1!$C$24/Hoja1!$C$25/Hoja1!$C$26*16.04/1000000,0)</f>
        <v>0</v>
      </c>
      <c r="AO99" s="148">
        <f>IFERROR(AM99*Hoja1!$C$24/Hoja1!$C$25/Hoja1!$C$26*44.01/1000000,0)</f>
        <v>0</v>
      </c>
    </row>
    <row r="100" spans="2:41" x14ac:dyDescent="0.75">
      <c r="B100" s="52"/>
      <c r="C100" s="52"/>
      <c r="D100" s="125"/>
      <c r="E100" s="125"/>
      <c r="F100" s="131"/>
      <c r="G100" s="92"/>
      <c r="H100" s="14"/>
      <c r="I100" s="14"/>
      <c r="J100" s="14"/>
      <c r="K100" s="93"/>
      <c r="L100" s="93"/>
      <c r="M100" s="129" t="str">
        <f t="shared" si="2"/>
        <v/>
      </c>
      <c r="N100" s="151">
        <f t="shared" si="3"/>
        <v>0</v>
      </c>
      <c r="O100" s="151">
        <f t="shared" si="3"/>
        <v>0</v>
      </c>
      <c r="P100" s="151">
        <f t="shared" si="4"/>
        <v>0</v>
      </c>
      <c r="Q100" s="151" t="str">
        <f t="shared" si="5"/>
        <v>Estimación</v>
      </c>
      <c r="R100" s="164">
        <f t="shared" si="6"/>
        <v>0</v>
      </c>
      <c r="S100" s="165">
        <f t="shared" si="7"/>
        <v>0</v>
      </c>
      <c r="T100" s="151">
        <f>R100+S100*Hoja1!$C$19</f>
        <v>0</v>
      </c>
      <c r="AD100" s="94">
        <f t="shared" si="0"/>
        <v>0</v>
      </c>
      <c r="AE100" s="94">
        <f t="shared" si="1"/>
        <v>0</v>
      </c>
      <c r="AF100" s="94">
        <f>IFERROR((I100*H100/J100)*(Hoja1!$C$25/Hoja1!$C$24)*C100,0)</f>
        <v>0</v>
      </c>
      <c r="AG100" s="94" t="str">
        <f t="shared" si="8"/>
        <v>Estimación</v>
      </c>
      <c r="AH100" s="94">
        <f t="shared" si="9"/>
        <v>0</v>
      </c>
      <c r="AI100" s="94">
        <f t="shared" si="10"/>
        <v>0</v>
      </c>
      <c r="AJ100" s="94">
        <f t="shared" si="11"/>
        <v>0</v>
      </c>
      <c r="AK100" s="143">
        <f t="shared" si="12"/>
        <v>0</v>
      </c>
      <c r="AL100" s="143">
        <f>IF(K100="",AK100*'Fraccion masica'!$AB$36,K100*AK100)</f>
        <v>0</v>
      </c>
      <c r="AM100" s="143">
        <f>IF(L100="",AK100*'Fraccion masica'!$AB$35,L100*AK100)</f>
        <v>0</v>
      </c>
      <c r="AN100" s="147">
        <f>IFERROR(AL100*Hoja1!$C$24/Hoja1!$C$25/Hoja1!$C$26*16.04/1000000,0)</f>
        <v>0</v>
      </c>
      <c r="AO100" s="148">
        <f>IFERROR(AM100*Hoja1!$C$24/Hoja1!$C$25/Hoja1!$C$26*44.01/1000000,0)</f>
        <v>0</v>
      </c>
    </row>
    <row r="101" spans="2:41" x14ac:dyDescent="0.75">
      <c r="B101" s="52"/>
      <c r="C101" s="52"/>
      <c r="D101" s="125"/>
      <c r="E101" s="125"/>
      <c r="F101" s="131"/>
      <c r="G101" s="92"/>
      <c r="H101" s="14"/>
      <c r="I101" s="14"/>
      <c r="J101" s="14"/>
      <c r="K101" s="93"/>
      <c r="L101" s="93"/>
      <c r="M101" s="129" t="str">
        <f t="shared" si="2"/>
        <v/>
      </c>
      <c r="N101" s="151">
        <f t="shared" si="3"/>
        <v>0</v>
      </c>
      <c r="O101" s="151">
        <f t="shared" si="3"/>
        <v>0</v>
      </c>
      <c r="P101" s="151">
        <f t="shared" si="4"/>
        <v>0</v>
      </c>
      <c r="Q101" s="151" t="str">
        <f t="shared" si="5"/>
        <v>Estimación</v>
      </c>
      <c r="R101" s="164">
        <f t="shared" si="6"/>
        <v>0</v>
      </c>
      <c r="S101" s="165">
        <f t="shared" si="7"/>
        <v>0</v>
      </c>
      <c r="T101" s="151">
        <f>R101+S101*Hoja1!$C$19</f>
        <v>0</v>
      </c>
      <c r="AD101" s="94">
        <f t="shared" si="0"/>
        <v>0</v>
      </c>
      <c r="AE101" s="94">
        <f t="shared" si="1"/>
        <v>0</v>
      </c>
      <c r="AF101" s="94">
        <f>IFERROR((I101*H101/J101)*(Hoja1!$C$25/Hoja1!$C$24)*C101,0)</f>
        <v>0</v>
      </c>
      <c r="AG101" s="94" t="str">
        <f t="shared" si="8"/>
        <v>Estimación</v>
      </c>
      <c r="AH101" s="94">
        <f t="shared" si="9"/>
        <v>0</v>
      </c>
      <c r="AI101" s="94">
        <f t="shared" si="10"/>
        <v>0</v>
      </c>
      <c r="AJ101" s="94">
        <f t="shared" si="11"/>
        <v>0</v>
      </c>
      <c r="AK101" s="143">
        <f t="shared" si="12"/>
        <v>0</v>
      </c>
      <c r="AL101" s="143">
        <f>IF(K101="",AK101*'Fraccion masica'!$AB$36,K101*AK101)</f>
        <v>0</v>
      </c>
      <c r="AM101" s="143">
        <f>IF(L101="",AK101*'Fraccion masica'!$AB$35,L101*AK101)</f>
        <v>0</v>
      </c>
      <c r="AN101" s="147">
        <f>IFERROR(AL101*Hoja1!$C$24/Hoja1!$C$25/Hoja1!$C$26*16.04/1000000,0)</f>
        <v>0</v>
      </c>
      <c r="AO101" s="148">
        <f>IFERROR(AM101*Hoja1!$C$24/Hoja1!$C$25/Hoja1!$C$26*44.01/1000000,0)</f>
        <v>0</v>
      </c>
    </row>
    <row r="102" spans="2:41" x14ac:dyDescent="0.75">
      <c r="B102" s="52"/>
      <c r="C102" s="52"/>
      <c r="D102" s="125"/>
      <c r="E102" s="125"/>
      <c r="F102" s="131"/>
      <c r="G102" s="92"/>
      <c r="H102" s="14"/>
      <c r="I102" s="14"/>
      <c r="J102" s="14"/>
      <c r="K102" s="93"/>
      <c r="L102" s="93"/>
      <c r="M102" s="129" t="str">
        <f t="shared" si="2"/>
        <v/>
      </c>
      <c r="N102" s="151">
        <f t="shared" si="3"/>
        <v>0</v>
      </c>
      <c r="O102" s="151">
        <f t="shared" si="3"/>
        <v>0</v>
      </c>
      <c r="P102" s="151">
        <f t="shared" si="4"/>
        <v>0</v>
      </c>
      <c r="Q102" s="151" t="str">
        <f t="shared" si="5"/>
        <v>Estimación</v>
      </c>
      <c r="R102" s="164">
        <f t="shared" si="6"/>
        <v>0</v>
      </c>
      <c r="S102" s="165">
        <f t="shared" si="7"/>
        <v>0</v>
      </c>
      <c r="T102" s="151">
        <f>R102+S102*Hoja1!$C$19</f>
        <v>0</v>
      </c>
      <c r="AD102" s="94">
        <f t="shared" si="0"/>
        <v>0</v>
      </c>
      <c r="AE102" s="94">
        <f t="shared" si="1"/>
        <v>0</v>
      </c>
      <c r="AF102" s="94">
        <f>IFERROR((I102*H102/J102)*(Hoja1!$C$25/Hoja1!$C$24)*C102,0)</f>
        <v>0</v>
      </c>
      <c r="AG102" s="94" t="str">
        <f t="shared" si="8"/>
        <v>Estimación</v>
      </c>
      <c r="AH102" s="94">
        <f t="shared" si="9"/>
        <v>0</v>
      </c>
      <c r="AI102" s="94">
        <f t="shared" si="10"/>
        <v>0</v>
      </c>
      <c r="AJ102" s="94">
        <f t="shared" si="11"/>
        <v>0</v>
      </c>
      <c r="AK102" s="143">
        <f t="shared" si="12"/>
        <v>0</v>
      </c>
      <c r="AL102" s="143">
        <f>IF(K102="",AK102*'Fraccion masica'!$AB$36,K102*AK102)</f>
        <v>0</v>
      </c>
      <c r="AM102" s="143">
        <f>IF(L102="",AK102*'Fraccion masica'!$AB$35,L102*AK102)</f>
        <v>0</v>
      </c>
      <c r="AN102" s="147">
        <f>IFERROR(AL102*Hoja1!$C$24/Hoja1!$C$25/Hoja1!$C$26*16.04/1000000,0)</f>
        <v>0</v>
      </c>
      <c r="AO102" s="148">
        <f>IFERROR(AM102*Hoja1!$C$24/Hoja1!$C$25/Hoja1!$C$26*44.01/1000000,0)</f>
        <v>0</v>
      </c>
    </row>
    <row r="103" spans="2:41" x14ac:dyDescent="0.75">
      <c r="B103" s="52"/>
      <c r="C103" s="52"/>
      <c r="D103" s="125"/>
      <c r="E103" s="125"/>
      <c r="F103" s="131"/>
      <c r="G103" s="92"/>
      <c r="H103" s="14"/>
      <c r="I103" s="14"/>
      <c r="J103" s="14"/>
      <c r="K103" s="93"/>
      <c r="L103" s="93"/>
      <c r="M103" s="129" t="str">
        <f t="shared" si="2"/>
        <v/>
      </c>
      <c r="N103" s="151">
        <f t="shared" si="3"/>
        <v>0</v>
      </c>
      <c r="O103" s="151">
        <f t="shared" si="3"/>
        <v>0</v>
      </c>
      <c r="P103" s="151">
        <f t="shared" si="4"/>
        <v>0</v>
      </c>
      <c r="Q103" s="151" t="str">
        <f t="shared" si="5"/>
        <v>Estimación</v>
      </c>
      <c r="R103" s="164">
        <f t="shared" si="6"/>
        <v>0</v>
      </c>
      <c r="S103" s="165">
        <f t="shared" si="7"/>
        <v>0</v>
      </c>
      <c r="T103" s="151">
        <f>R103+S103*Hoja1!$C$19</f>
        <v>0</v>
      </c>
      <c r="AD103" s="94">
        <f t="shared" si="0"/>
        <v>0</v>
      </c>
      <c r="AE103" s="94">
        <f t="shared" si="1"/>
        <v>0</v>
      </c>
      <c r="AF103" s="94">
        <f>IFERROR((I103*H103/J103)*(Hoja1!$C$25/Hoja1!$C$24)*C103,0)</f>
        <v>0</v>
      </c>
      <c r="AG103" s="94" t="str">
        <f t="shared" si="8"/>
        <v>Estimación</v>
      </c>
      <c r="AH103" s="94">
        <f t="shared" si="9"/>
        <v>0</v>
      </c>
      <c r="AI103" s="94">
        <f t="shared" si="10"/>
        <v>0</v>
      </c>
      <c r="AJ103" s="94">
        <f t="shared" si="11"/>
        <v>0</v>
      </c>
      <c r="AK103" s="143">
        <f t="shared" si="12"/>
        <v>0</v>
      </c>
      <c r="AL103" s="143">
        <f>IF(K103="",AK103*'Fraccion masica'!$AB$36,K103*AK103)</f>
        <v>0</v>
      </c>
      <c r="AM103" s="143">
        <f>IF(L103="",AK103*'Fraccion masica'!$AB$35,L103*AK103)</f>
        <v>0</v>
      </c>
      <c r="AN103" s="147">
        <f>IFERROR(AL103*Hoja1!$C$24/Hoja1!$C$25/Hoja1!$C$26*16.04/1000000,0)</f>
        <v>0</v>
      </c>
      <c r="AO103" s="148">
        <f>IFERROR(AM103*Hoja1!$C$24/Hoja1!$C$25/Hoja1!$C$26*44.01/1000000,0)</f>
        <v>0</v>
      </c>
    </row>
    <row r="104" spans="2:41" x14ac:dyDescent="0.75">
      <c r="B104" s="52"/>
      <c r="C104" s="52"/>
      <c r="D104" s="125"/>
      <c r="E104" s="125"/>
      <c r="F104" s="131"/>
      <c r="G104" s="92"/>
      <c r="H104" s="14"/>
      <c r="I104" s="14"/>
      <c r="J104" s="14"/>
      <c r="K104" s="93"/>
      <c r="L104" s="93"/>
      <c r="M104" s="129" t="str">
        <f t="shared" si="2"/>
        <v/>
      </c>
      <c r="N104" s="151">
        <f t="shared" si="3"/>
        <v>0</v>
      </c>
      <c r="O104" s="151">
        <f t="shared" si="3"/>
        <v>0</v>
      </c>
      <c r="P104" s="151">
        <f t="shared" si="4"/>
        <v>0</v>
      </c>
      <c r="Q104" s="151" t="str">
        <f t="shared" si="5"/>
        <v>Estimación</v>
      </c>
      <c r="R104" s="164">
        <f t="shared" si="6"/>
        <v>0</v>
      </c>
      <c r="S104" s="165">
        <f t="shared" si="7"/>
        <v>0</v>
      </c>
      <c r="T104" s="151">
        <f>R104+S104*Hoja1!$C$19</f>
        <v>0</v>
      </c>
      <c r="AD104" s="94">
        <f t="shared" si="0"/>
        <v>0</v>
      </c>
      <c r="AE104" s="94">
        <f t="shared" si="1"/>
        <v>0</v>
      </c>
      <c r="AF104" s="94">
        <f>IFERROR((I104*H104/J104)*(Hoja1!$C$25/Hoja1!$C$24)*C104,0)</f>
        <v>0</v>
      </c>
      <c r="AG104" s="94" t="str">
        <f t="shared" si="8"/>
        <v>Estimación</v>
      </c>
      <c r="AH104" s="94">
        <f t="shared" si="9"/>
        <v>0</v>
      </c>
      <c r="AI104" s="94">
        <f t="shared" si="10"/>
        <v>0</v>
      </c>
      <c r="AJ104" s="94">
        <f t="shared" si="11"/>
        <v>0</v>
      </c>
      <c r="AK104" s="143">
        <f t="shared" si="12"/>
        <v>0</v>
      </c>
      <c r="AL104" s="143">
        <f>IF(K104="",AK104*'Fraccion masica'!$AB$36,K104*AK104)</f>
        <v>0</v>
      </c>
      <c r="AM104" s="143">
        <f>IF(L104="",AK104*'Fraccion masica'!$AB$35,L104*AK104)</f>
        <v>0</v>
      </c>
      <c r="AN104" s="147">
        <f>IFERROR(AL104*Hoja1!$C$24/Hoja1!$C$25/Hoja1!$C$26*16.04/1000000,0)</f>
        <v>0</v>
      </c>
      <c r="AO104" s="148">
        <f>IFERROR(AM104*Hoja1!$C$24/Hoja1!$C$25/Hoja1!$C$26*44.01/1000000,0)</f>
        <v>0</v>
      </c>
    </row>
    <row r="105" spans="2:41" x14ac:dyDescent="0.75">
      <c r="B105" s="52"/>
      <c r="C105" s="52"/>
      <c r="D105" s="125"/>
      <c r="E105" s="125"/>
      <c r="F105" s="131"/>
      <c r="G105" s="92"/>
      <c r="H105" s="14"/>
      <c r="I105" s="14"/>
      <c r="J105" s="14"/>
      <c r="K105" s="93"/>
      <c r="L105" s="93"/>
      <c r="M105" s="129" t="str">
        <f t="shared" si="2"/>
        <v/>
      </c>
      <c r="N105" s="151">
        <f t="shared" si="3"/>
        <v>0</v>
      </c>
      <c r="O105" s="151">
        <f t="shared" si="3"/>
        <v>0</v>
      </c>
      <c r="P105" s="151">
        <f t="shared" si="4"/>
        <v>0</v>
      </c>
      <c r="Q105" s="151" t="str">
        <f t="shared" si="5"/>
        <v>Estimación</v>
      </c>
      <c r="R105" s="164">
        <f t="shared" si="6"/>
        <v>0</v>
      </c>
      <c r="S105" s="165">
        <f t="shared" si="7"/>
        <v>0</v>
      </c>
      <c r="T105" s="151">
        <f>R105+S105*Hoja1!$C$19</f>
        <v>0</v>
      </c>
      <c r="AD105" s="94">
        <f t="shared" si="0"/>
        <v>0</v>
      </c>
      <c r="AE105" s="94">
        <f t="shared" si="1"/>
        <v>0</v>
      </c>
      <c r="AF105" s="94">
        <f>IFERROR((I105*H105/J105)*(Hoja1!$C$25/Hoja1!$C$24)*C105,0)</f>
        <v>0</v>
      </c>
      <c r="AG105" s="94" t="str">
        <f t="shared" si="8"/>
        <v>Estimación</v>
      </c>
      <c r="AH105" s="94">
        <f t="shared" si="9"/>
        <v>0</v>
      </c>
      <c r="AI105" s="94">
        <f t="shared" si="10"/>
        <v>0</v>
      </c>
      <c r="AJ105" s="94">
        <f t="shared" si="11"/>
        <v>0</v>
      </c>
      <c r="AK105" s="143">
        <f t="shared" si="12"/>
        <v>0</v>
      </c>
      <c r="AL105" s="143">
        <f>IF(K105="",AK105*'Fraccion masica'!$AB$36,K105*AK105)</f>
        <v>0</v>
      </c>
      <c r="AM105" s="143">
        <f>IF(L105="",AK105*'Fraccion masica'!$AB$35,L105*AK105)</f>
        <v>0</v>
      </c>
      <c r="AN105" s="147">
        <f>IFERROR(AL105*Hoja1!$C$24/Hoja1!$C$25/Hoja1!$C$26*16.04/1000000,0)</f>
        <v>0</v>
      </c>
      <c r="AO105" s="148">
        <f>IFERROR(AM105*Hoja1!$C$24/Hoja1!$C$25/Hoja1!$C$26*44.01/1000000,0)</f>
        <v>0</v>
      </c>
    </row>
    <row r="106" spans="2:41" x14ac:dyDescent="0.75">
      <c r="B106" s="52"/>
      <c r="C106" s="52"/>
      <c r="D106" s="125"/>
      <c r="E106" s="125"/>
      <c r="F106" s="131"/>
      <c r="G106" s="92"/>
      <c r="H106" s="14"/>
      <c r="I106" s="14"/>
      <c r="J106" s="14"/>
      <c r="K106" s="93"/>
      <c r="L106" s="93"/>
      <c r="M106" s="129" t="str">
        <f t="shared" si="2"/>
        <v/>
      </c>
      <c r="N106" s="151">
        <f t="shared" si="3"/>
        <v>0</v>
      </c>
      <c r="O106" s="151">
        <f t="shared" si="3"/>
        <v>0</v>
      </c>
      <c r="P106" s="151">
        <f t="shared" si="4"/>
        <v>0</v>
      </c>
      <c r="Q106" s="151" t="str">
        <f t="shared" si="5"/>
        <v>Estimación</v>
      </c>
      <c r="R106" s="164">
        <f t="shared" si="6"/>
        <v>0</v>
      </c>
      <c r="S106" s="165">
        <f t="shared" si="7"/>
        <v>0</v>
      </c>
      <c r="T106" s="151">
        <f>R106+S106*Hoja1!$C$19</f>
        <v>0</v>
      </c>
      <c r="AD106" s="94">
        <f t="shared" si="0"/>
        <v>0</v>
      </c>
      <c r="AE106" s="94">
        <f t="shared" si="1"/>
        <v>0</v>
      </c>
      <c r="AF106" s="94">
        <f>IFERROR((I106*H106/J106)*(Hoja1!$C$25/Hoja1!$C$24)*C106,0)</f>
        <v>0</v>
      </c>
      <c r="AG106" s="94" t="str">
        <f t="shared" si="8"/>
        <v>Estimación</v>
      </c>
      <c r="AH106" s="94">
        <f t="shared" si="9"/>
        <v>0</v>
      </c>
      <c r="AI106" s="94">
        <f t="shared" si="10"/>
        <v>0</v>
      </c>
      <c r="AJ106" s="94">
        <f t="shared" si="11"/>
        <v>0</v>
      </c>
      <c r="AK106" s="143">
        <f t="shared" si="12"/>
        <v>0</v>
      </c>
      <c r="AL106" s="143">
        <f>IF(K106="",AK106*'Fraccion masica'!$AB$36,K106*AK106)</f>
        <v>0</v>
      </c>
      <c r="AM106" s="143">
        <f>IF(L106="",AK106*'Fraccion masica'!$AB$35,L106*AK106)</f>
        <v>0</v>
      </c>
      <c r="AN106" s="147">
        <f>IFERROR(AL106*Hoja1!$C$24/Hoja1!$C$25/Hoja1!$C$26*16.04/1000000,0)</f>
        <v>0</v>
      </c>
      <c r="AO106" s="148">
        <f>IFERROR(AM106*Hoja1!$C$24/Hoja1!$C$25/Hoja1!$C$26*44.01/1000000,0)</f>
        <v>0</v>
      </c>
    </row>
    <row r="107" spans="2:41" x14ac:dyDescent="0.75">
      <c r="B107" s="52"/>
      <c r="C107" s="52"/>
      <c r="D107" s="125"/>
      <c r="E107" s="125"/>
      <c r="F107" s="131"/>
      <c r="G107" s="92"/>
      <c r="H107" s="14"/>
      <c r="I107" s="14"/>
      <c r="J107" s="14"/>
      <c r="K107" s="93"/>
      <c r="L107" s="93"/>
      <c r="M107" s="129" t="str">
        <f t="shared" si="2"/>
        <v/>
      </c>
      <c r="N107" s="151">
        <f t="shared" si="3"/>
        <v>0</v>
      </c>
      <c r="O107" s="151">
        <f t="shared" si="3"/>
        <v>0</v>
      </c>
      <c r="P107" s="151">
        <f t="shared" si="4"/>
        <v>0</v>
      </c>
      <c r="Q107" s="151" t="str">
        <f t="shared" si="5"/>
        <v>Estimación</v>
      </c>
      <c r="R107" s="164">
        <f t="shared" si="6"/>
        <v>0</v>
      </c>
      <c r="S107" s="165">
        <f t="shared" si="7"/>
        <v>0</v>
      </c>
      <c r="T107" s="151">
        <f>R107+S107*Hoja1!$C$19</f>
        <v>0</v>
      </c>
      <c r="AD107" s="94">
        <f t="shared" si="0"/>
        <v>0</v>
      </c>
      <c r="AE107" s="94">
        <f t="shared" si="1"/>
        <v>0</v>
      </c>
      <c r="AF107" s="94">
        <f>IFERROR((I107*H107/J107)*(Hoja1!$C$25/Hoja1!$C$24)*C107,0)</f>
        <v>0</v>
      </c>
      <c r="AG107" s="94" t="str">
        <f t="shared" si="8"/>
        <v>Estimación</v>
      </c>
      <c r="AH107" s="94">
        <f t="shared" si="9"/>
        <v>0</v>
      </c>
      <c r="AI107" s="94">
        <f t="shared" si="10"/>
        <v>0</v>
      </c>
      <c r="AJ107" s="94">
        <f t="shared" si="11"/>
        <v>0</v>
      </c>
      <c r="AK107" s="143">
        <f t="shared" si="12"/>
        <v>0</v>
      </c>
      <c r="AL107" s="143">
        <f>IF(K107="",AK107*'Fraccion masica'!$AB$36,K107*AK107)</f>
        <v>0</v>
      </c>
      <c r="AM107" s="143">
        <f>IF(L107="",AK107*'Fraccion masica'!$AB$35,L107*AK107)</f>
        <v>0</v>
      </c>
      <c r="AN107" s="147">
        <f>IFERROR(AL107*Hoja1!$C$24/Hoja1!$C$25/Hoja1!$C$26*16.04/1000000,0)</f>
        <v>0</v>
      </c>
      <c r="AO107" s="148">
        <f>IFERROR(AM107*Hoja1!$C$24/Hoja1!$C$25/Hoja1!$C$26*44.01/1000000,0)</f>
        <v>0</v>
      </c>
    </row>
    <row r="108" spans="2:41" x14ac:dyDescent="0.75">
      <c r="B108" s="52"/>
      <c r="C108" s="52"/>
      <c r="D108" s="125"/>
      <c r="E108" s="125"/>
      <c r="F108" s="131"/>
      <c r="G108" s="92"/>
      <c r="H108" s="14"/>
      <c r="I108" s="14"/>
      <c r="J108" s="14"/>
      <c r="K108" s="93"/>
      <c r="L108" s="93"/>
      <c r="M108" s="129" t="str">
        <f t="shared" si="2"/>
        <v/>
      </c>
      <c r="N108" s="151">
        <f t="shared" si="3"/>
        <v>0</v>
      </c>
      <c r="O108" s="151">
        <f t="shared" si="3"/>
        <v>0</v>
      </c>
      <c r="P108" s="151">
        <f t="shared" si="4"/>
        <v>0</v>
      </c>
      <c r="Q108" s="151" t="str">
        <f t="shared" si="5"/>
        <v>Estimación</v>
      </c>
      <c r="R108" s="164">
        <f t="shared" si="6"/>
        <v>0</v>
      </c>
      <c r="S108" s="165">
        <f t="shared" si="7"/>
        <v>0</v>
      </c>
      <c r="T108" s="151">
        <f>R108+S108*Hoja1!$C$19</f>
        <v>0</v>
      </c>
      <c r="AD108" s="94">
        <f t="shared" ref="AD108:AD131" si="13">B108</f>
        <v>0</v>
      </c>
      <c r="AE108" s="94">
        <f t="shared" ref="AE108:AE131" si="14">G108*C108</f>
        <v>0</v>
      </c>
      <c r="AF108" s="94">
        <f>IFERROR((I108*H108/J108)*(Hoja1!$C$25/Hoja1!$C$24)*C108,0)</f>
        <v>0</v>
      </c>
      <c r="AG108" s="94" t="str">
        <f t="shared" si="8"/>
        <v>Estimación</v>
      </c>
      <c r="AH108" s="94">
        <f t="shared" si="9"/>
        <v>0</v>
      </c>
      <c r="AI108" s="94">
        <f t="shared" si="10"/>
        <v>0</v>
      </c>
      <c r="AJ108" s="94">
        <f t="shared" si="11"/>
        <v>0</v>
      </c>
      <c r="AK108" s="143">
        <f t="shared" si="12"/>
        <v>0</v>
      </c>
      <c r="AL108" s="143">
        <f>IF(K108="",AK108*'Fraccion masica'!$AB$36,K108*AK108)</f>
        <v>0</v>
      </c>
      <c r="AM108" s="143">
        <f>IF(L108="",AK108*'Fraccion masica'!$AB$35,L108*AK108)</f>
        <v>0</v>
      </c>
      <c r="AN108" s="147">
        <f>IFERROR(AL108*Hoja1!$C$24/Hoja1!$C$25/Hoja1!$C$26*16.04/1000000,0)</f>
        <v>0</v>
      </c>
      <c r="AO108" s="148">
        <f>IFERROR(AM108*Hoja1!$C$24/Hoja1!$C$25/Hoja1!$C$26*44.01/1000000,0)</f>
        <v>0</v>
      </c>
    </row>
    <row r="109" spans="2:41" x14ac:dyDescent="0.75">
      <c r="B109" s="52"/>
      <c r="C109" s="52"/>
      <c r="D109" s="125"/>
      <c r="E109" s="125"/>
      <c r="F109" s="131"/>
      <c r="G109" s="92"/>
      <c r="H109" s="14"/>
      <c r="I109" s="14"/>
      <c r="J109" s="14"/>
      <c r="K109" s="93"/>
      <c r="L109" s="93"/>
      <c r="M109" s="129" t="str">
        <f t="shared" ref="M109:M131" si="15">IF(F109="","",F109)</f>
        <v/>
      </c>
      <c r="N109" s="151">
        <f t="shared" ref="N109:O131" si="16">AI109</f>
        <v>0</v>
      </c>
      <c r="O109" s="151">
        <f t="shared" si="16"/>
        <v>0</v>
      </c>
      <c r="P109" s="151">
        <f t="shared" ref="P109:P131" si="17">AH109</f>
        <v>0</v>
      </c>
      <c r="Q109" s="151" t="str">
        <f t="shared" ref="Q109:Q131" si="18">AG109</f>
        <v>Estimación</v>
      </c>
      <c r="R109" s="164">
        <f t="shared" ref="R109:R131" si="19">AO109</f>
        <v>0</v>
      </c>
      <c r="S109" s="165">
        <f t="shared" ref="S109:S131" si="20">AN109</f>
        <v>0</v>
      </c>
      <c r="T109" s="151">
        <f>R109+S109*Hoja1!$C$19</f>
        <v>0</v>
      </c>
      <c r="AD109" s="94">
        <f t="shared" si="13"/>
        <v>0</v>
      </c>
      <c r="AE109" s="94">
        <f t="shared" si="14"/>
        <v>0</v>
      </c>
      <c r="AF109" s="94">
        <f>IFERROR((I109*H109/J109)*(Hoja1!$C$25/Hoja1!$C$24)*C109,0)</f>
        <v>0</v>
      </c>
      <c r="AG109" s="94" t="str">
        <f t="shared" ref="AG109:AG131" si="21">IFERROR(IF(AE109&lt;&gt;0,"Medición","Estimación"),0)</f>
        <v>Estimación</v>
      </c>
      <c r="AH109" s="94">
        <f t="shared" ref="AH109:AH131" si="22">IFERROR(IF(AE109&lt;&gt;0,AE109,AF109),0)*(1-D109-E109)</f>
        <v>0</v>
      </c>
      <c r="AI109" s="94">
        <f t="shared" ref="AI109:AI131" si="23">IFERROR(IF(AE109&lt;&gt;0,AE109,AF109),0)*D109</f>
        <v>0</v>
      </c>
      <c r="AJ109" s="94">
        <f t="shared" ref="AJ109:AJ131" si="24">IFERROR(IF(AE109&lt;&gt;0,AE109,AF109),0)*E109</f>
        <v>0</v>
      </c>
      <c r="AK109" s="143">
        <f t="shared" ref="AK109:AK131" si="25">AH109*(0.3048^3)</f>
        <v>0</v>
      </c>
      <c r="AL109" s="143">
        <f>IF(K109="",AK109*'Fraccion masica'!$AB$36,K109*AK109)</f>
        <v>0</v>
      </c>
      <c r="AM109" s="143">
        <f>IF(L109="",AK109*'Fraccion masica'!$AB$35,L109*AK109)</f>
        <v>0</v>
      </c>
      <c r="AN109" s="147">
        <f>IFERROR(AL109*Hoja1!$C$24/Hoja1!$C$25/Hoja1!$C$26*16.04/1000000,0)</f>
        <v>0</v>
      </c>
      <c r="AO109" s="148">
        <f>IFERROR(AM109*Hoja1!$C$24/Hoja1!$C$25/Hoja1!$C$26*44.01/1000000,0)</f>
        <v>0</v>
      </c>
    </row>
    <row r="110" spans="2:41" x14ac:dyDescent="0.75">
      <c r="B110" s="52"/>
      <c r="C110" s="52"/>
      <c r="D110" s="125"/>
      <c r="E110" s="125"/>
      <c r="F110" s="131"/>
      <c r="G110" s="92"/>
      <c r="H110" s="14"/>
      <c r="I110" s="14"/>
      <c r="J110" s="14"/>
      <c r="K110" s="93"/>
      <c r="L110" s="93"/>
      <c r="M110" s="129" t="str">
        <f t="shared" si="15"/>
        <v/>
      </c>
      <c r="N110" s="151">
        <f t="shared" si="16"/>
        <v>0</v>
      </c>
      <c r="O110" s="151">
        <f t="shared" si="16"/>
        <v>0</v>
      </c>
      <c r="P110" s="151">
        <f t="shared" si="17"/>
        <v>0</v>
      </c>
      <c r="Q110" s="151" t="str">
        <f t="shared" si="18"/>
        <v>Estimación</v>
      </c>
      <c r="R110" s="164">
        <f t="shared" si="19"/>
        <v>0</v>
      </c>
      <c r="S110" s="165">
        <f t="shared" si="20"/>
        <v>0</v>
      </c>
      <c r="T110" s="151">
        <f>R110+S110*Hoja1!$C$19</f>
        <v>0</v>
      </c>
      <c r="AD110" s="94">
        <f t="shared" si="13"/>
        <v>0</v>
      </c>
      <c r="AE110" s="94">
        <f t="shared" si="14"/>
        <v>0</v>
      </c>
      <c r="AF110" s="94">
        <f>IFERROR((I110*H110/J110)*(Hoja1!$C$25/Hoja1!$C$24)*C110,0)</f>
        <v>0</v>
      </c>
      <c r="AG110" s="94" t="str">
        <f t="shared" si="21"/>
        <v>Estimación</v>
      </c>
      <c r="AH110" s="94">
        <f t="shared" si="22"/>
        <v>0</v>
      </c>
      <c r="AI110" s="94">
        <f t="shared" si="23"/>
        <v>0</v>
      </c>
      <c r="AJ110" s="94">
        <f t="shared" si="24"/>
        <v>0</v>
      </c>
      <c r="AK110" s="143">
        <f t="shared" si="25"/>
        <v>0</v>
      </c>
      <c r="AL110" s="143">
        <f>IF(K110="",AK110*'Fraccion masica'!$AB$36,K110*AK110)</f>
        <v>0</v>
      </c>
      <c r="AM110" s="143">
        <f>IF(L110="",AK110*'Fraccion masica'!$AB$35,L110*AK110)</f>
        <v>0</v>
      </c>
      <c r="AN110" s="147">
        <f>IFERROR(AL110*Hoja1!$C$24/Hoja1!$C$25/Hoja1!$C$26*16.04/1000000,0)</f>
        <v>0</v>
      </c>
      <c r="AO110" s="148">
        <f>IFERROR(AM110*Hoja1!$C$24/Hoja1!$C$25/Hoja1!$C$26*44.01/1000000,0)</f>
        <v>0</v>
      </c>
    </row>
    <row r="111" spans="2:41" x14ac:dyDescent="0.75">
      <c r="B111" s="52"/>
      <c r="C111" s="52"/>
      <c r="D111" s="125"/>
      <c r="E111" s="125"/>
      <c r="F111" s="131"/>
      <c r="G111" s="92"/>
      <c r="H111" s="14"/>
      <c r="I111" s="14"/>
      <c r="J111" s="14"/>
      <c r="K111" s="93"/>
      <c r="L111" s="93"/>
      <c r="M111" s="129" t="str">
        <f t="shared" si="15"/>
        <v/>
      </c>
      <c r="N111" s="151">
        <f t="shared" si="16"/>
        <v>0</v>
      </c>
      <c r="O111" s="151">
        <f t="shared" si="16"/>
        <v>0</v>
      </c>
      <c r="P111" s="151">
        <f t="shared" si="17"/>
        <v>0</v>
      </c>
      <c r="Q111" s="151" t="str">
        <f t="shared" si="18"/>
        <v>Estimación</v>
      </c>
      <c r="R111" s="164">
        <f t="shared" si="19"/>
        <v>0</v>
      </c>
      <c r="S111" s="165">
        <f t="shared" si="20"/>
        <v>0</v>
      </c>
      <c r="T111" s="151">
        <f>R111+S111*Hoja1!$C$19</f>
        <v>0</v>
      </c>
      <c r="AD111" s="94">
        <f t="shared" si="13"/>
        <v>0</v>
      </c>
      <c r="AE111" s="94">
        <f t="shared" si="14"/>
        <v>0</v>
      </c>
      <c r="AF111" s="94">
        <f>IFERROR((I111*H111/J111)*(Hoja1!$C$25/Hoja1!$C$24)*C111,0)</f>
        <v>0</v>
      </c>
      <c r="AG111" s="94" t="str">
        <f t="shared" si="21"/>
        <v>Estimación</v>
      </c>
      <c r="AH111" s="94">
        <f t="shared" si="22"/>
        <v>0</v>
      </c>
      <c r="AI111" s="94">
        <f t="shared" si="23"/>
        <v>0</v>
      </c>
      <c r="AJ111" s="94">
        <f t="shared" si="24"/>
        <v>0</v>
      </c>
      <c r="AK111" s="143">
        <f t="shared" si="25"/>
        <v>0</v>
      </c>
      <c r="AL111" s="143">
        <f>IF(K111="",AK111*'Fraccion masica'!$AB$36,K111*AK111)</f>
        <v>0</v>
      </c>
      <c r="AM111" s="143">
        <f>IF(L111="",AK111*'Fraccion masica'!$AB$35,L111*AK111)</f>
        <v>0</v>
      </c>
      <c r="AN111" s="147">
        <f>IFERROR(AL111*Hoja1!$C$24/Hoja1!$C$25/Hoja1!$C$26*16.04/1000000,0)</f>
        <v>0</v>
      </c>
      <c r="AO111" s="148">
        <f>IFERROR(AM111*Hoja1!$C$24/Hoja1!$C$25/Hoja1!$C$26*44.01/1000000,0)</f>
        <v>0</v>
      </c>
    </row>
    <row r="112" spans="2:41" x14ac:dyDescent="0.75">
      <c r="B112" s="52"/>
      <c r="C112" s="52"/>
      <c r="D112" s="125"/>
      <c r="E112" s="125"/>
      <c r="F112" s="131"/>
      <c r="G112" s="92"/>
      <c r="H112" s="14"/>
      <c r="I112" s="14"/>
      <c r="J112" s="14"/>
      <c r="K112" s="93"/>
      <c r="L112" s="93"/>
      <c r="M112" s="129" t="str">
        <f t="shared" si="15"/>
        <v/>
      </c>
      <c r="N112" s="151">
        <f t="shared" si="16"/>
        <v>0</v>
      </c>
      <c r="O112" s="151">
        <f t="shared" si="16"/>
        <v>0</v>
      </c>
      <c r="P112" s="151">
        <f t="shared" si="17"/>
        <v>0</v>
      </c>
      <c r="Q112" s="151" t="str">
        <f t="shared" si="18"/>
        <v>Estimación</v>
      </c>
      <c r="R112" s="164">
        <f t="shared" si="19"/>
        <v>0</v>
      </c>
      <c r="S112" s="165">
        <f t="shared" si="20"/>
        <v>0</v>
      </c>
      <c r="T112" s="151">
        <f>R112+S112*Hoja1!$C$19</f>
        <v>0</v>
      </c>
      <c r="AD112" s="94">
        <f t="shared" si="13"/>
        <v>0</v>
      </c>
      <c r="AE112" s="94">
        <f t="shared" si="14"/>
        <v>0</v>
      </c>
      <c r="AF112" s="94">
        <f>IFERROR((I112*H112/J112)*(Hoja1!$C$25/Hoja1!$C$24)*C112,0)</f>
        <v>0</v>
      </c>
      <c r="AG112" s="94" t="str">
        <f t="shared" si="21"/>
        <v>Estimación</v>
      </c>
      <c r="AH112" s="94">
        <f t="shared" si="22"/>
        <v>0</v>
      </c>
      <c r="AI112" s="94">
        <f t="shared" si="23"/>
        <v>0</v>
      </c>
      <c r="AJ112" s="94">
        <f t="shared" si="24"/>
        <v>0</v>
      </c>
      <c r="AK112" s="143">
        <f t="shared" si="25"/>
        <v>0</v>
      </c>
      <c r="AL112" s="143">
        <f>IF(K112="",AK112*'Fraccion masica'!$AB$36,K112*AK112)</f>
        <v>0</v>
      </c>
      <c r="AM112" s="143">
        <f>IF(L112="",AK112*'Fraccion masica'!$AB$35,L112*AK112)</f>
        <v>0</v>
      </c>
      <c r="AN112" s="147">
        <f>IFERROR(AL112*Hoja1!$C$24/Hoja1!$C$25/Hoja1!$C$26*16.04/1000000,0)</f>
        <v>0</v>
      </c>
      <c r="AO112" s="148">
        <f>IFERROR(AM112*Hoja1!$C$24/Hoja1!$C$25/Hoja1!$C$26*44.01/1000000,0)</f>
        <v>0</v>
      </c>
    </row>
    <row r="113" spans="2:41" x14ac:dyDescent="0.75">
      <c r="B113" s="52"/>
      <c r="C113" s="52"/>
      <c r="D113" s="125"/>
      <c r="E113" s="125"/>
      <c r="F113" s="131"/>
      <c r="G113" s="92"/>
      <c r="H113" s="14"/>
      <c r="I113" s="14"/>
      <c r="J113" s="14"/>
      <c r="K113" s="93"/>
      <c r="L113" s="93"/>
      <c r="M113" s="129" t="str">
        <f t="shared" si="15"/>
        <v/>
      </c>
      <c r="N113" s="151">
        <f t="shared" si="16"/>
        <v>0</v>
      </c>
      <c r="O113" s="151">
        <f t="shared" si="16"/>
        <v>0</v>
      </c>
      <c r="P113" s="151">
        <f t="shared" si="17"/>
        <v>0</v>
      </c>
      <c r="Q113" s="151" t="str">
        <f t="shared" si="18"/>
        <v>Estimación</v>
      </c>
      <c r="R113" s="164">
        <f t="shared" si="19"/>
        <v>0</v>
      </c>
      <c r="S113" s="165">
        <f t="shared" si="20"/>
        <v>0</v>
      </c>
      <c r="T113" s="151">
        <f>R113+S113*Hoja1!$C$19</f>
        <v>0</v>
      </c>
      <c r="AD113" s="94">
        <f t="shared" si="13"/>
        <v>0</v>
      </c>
      <c r="AE113" s="94">
        <f t="shared" si="14"/>
        <v>0</v>
      </c>
      <c r="AF113" s="94">
        <f>IFERROR((I113*H113/J113)*(Hoja1!$C$25/Hoja1!$C$24)*C113,0)</f>
        <v>0</v>
      </c>
      <c r="AG113" s="94" t="str">
        <f t="shared" si="21"/>
        <v>Estimación</v>
      </c>
      <c r="AH113" s="94">
        <f t="shared" si="22"/>
        <v>0</v>
      </c>
      <c r="AI113" s="94">
        <f t="shared" si="23"/>
        <v>0</v>
      </c>
      <c r="AJ113" s="94">
        <f t="shared" si="24"/>
        <v>0</v>
      </c>
      <c r="AK113" s="143">
        <f t="shared" si="25"/>
        <v>0</v>
      </c>
      <c r="AL113" s="143">
        <f>IF(K113="",AK113*'Fraccion masica'!$AB$36,K113*AK113)</f>
        <v>0</v>
      </c>
      <c r="AM113" s="143">
        <f>IF(L113="",AK113*'Fraccion masica'!$AB$35,L113*AK113)</f>
        <v>0</v>
      </c>
      <c r="AN113" s="147">
        <f>IFERROR(AL113*Hoja1!$C$24/Hoja1!$C$25/Hoja1!$C$26*16.04/1000000,0)</f>
        <v>0</v>
      </c>
      <c r="AO113" s="148">
        <f>IFERROR(AM113*Hoja1!$C$24/Hoja1!$C$25/Hoja1!$C$26*44.01/1000000,0)</f>
        <v>0</v>
      </c>
    </row>
    <row r="114" spans="2:41" x14ac:dyDescent="0.75">
      <c r="B114" s="52"/>
      <c r="C114" s="52"/>
      <c r="D114" s="125"/>
      <c r="E114" s="125"/>
      <c r="F114" s="131"/>
      <c r="G114" s="92"/>
      <c r="H114" s="14"/>
      <c r="I114" s="14"/>
      <c r="J114" s="14"/>
      <c r="K114" s="93"/>
      <c r="L114" s="93"/>
      <c r="M114" s="129" t="str">
        <f t="shared" si="15"/>
        <v/>
      </c>
      <c r="N114" s="151">
        <f t="shared" si="16"/>
        <v>0</v>
      </c>
      <c r="O114" s="151">
        <f t="shared" si="16"/>
        <v>0</v>
      </c>
      <c r="P114" s="151">
        <f t="shared" si="17"/>
        <v>0</v>
      </c>
      <c r="Q114" s="151" t="str">
        <f t="shared" si="18"/>
        <v>Estimación</v>
      </c>
      <c r="R114" s="164">
        <f t="shared" si="19"/>
        <v>0</v>
      </c>
      <c r="S114" s="165">
        <f t="shared" si="20"/>
        <v>0</v>
      </c>
      <c r="T114" s="151">
        <f>R114+S114*Hoja1!$C$19</f>
        <v>0</v>
      </c>
      <c r="AD114" s="94">
        <f t="shared" si="13"/>
        <v>0</v>
      </c>
      <c r="AE114" s="94">
        <f t="shared" si="14"/>
        <v>0</v>
      </c>
      <c r="AF114" s="94">
        <f>IFERROR((I114*H114/J114)*(Hoja1!$C$25/Hoja1!$C$24)*C114,0)</f>
        <v>0</v>
      </c>
      <c r="AG114" s="94" t="str">
        <f t="shared" si="21"/>
        <v>Estimación</v>
      </c>
      <c r="AH114" s="94">
        <f t="shared" si="22"/>
        <v>0</v>
      </c>
      <c r="AI114" s="94">
        <f t="shared" si="23"/>
        <v>0</v>
      </c>
      <c r="AJ114" s="94">
        <f t="shared" si="24"/>
        <v>0</v>
      </c>
      <c r="AK114" s="143">
        <f t="shared" si="25"/>
        <v>0</v>
      </c>
      <c r="AL114" s="143">
        <f>IF(K114="",AK114*'Fraccion masica'!$AB$36,K114*AK114)</f>
        <v>0</v>
      </c>
      <c r="AM114" s="143">
        <f>IF(L114="",AK114*'Fraccion masica'!$AB$35,L114*AK114)</f>
        <v>0</v>
      </c>
      <c r="AN114" s="147">
        <f>IFERROR(AL114*Hoja1!$C$24/Hoja1!$C$25/Hoja1!$C$26*16.04/1000000,0)</f>
        <v>0</v>
      </c>
      <c r="AO114" s="148">
        <f>IFERROR(AM114*Hoja1!$C$24/Hoja1!$C$25/Hoja1!$C$26*44.01/1000000,0)</f>
        <v>0</v>
      </c>
    </row>
    <row r="115" spans="2:41" x14ac:dyDescent="0.75">
      <c r="B115" s="52"/>
      <c r="C115" s="52"/>
      <c r="D115" s="125"/>
      <c r="E115" s="125"/>
      <c r="F115" s="131"/>
      <c r="G115" s="92"/>
      <c r="H115" s="14"/>
      <c r="I115" s="14"/>
      <c r="J115" s="14"/>
      <c r="K115" s="93"/>
      <c r="L115" s="93"/>
      <c r="M115" s="129" t="str">
        <f t="shared" si="15"/>
        <v/>
      </c>
      <c r="N115" s="151">
        <f t="shared" si="16"/>
        <v>0</v>
      </c>
      <c r="O115" s="151">
        <f t="shared" si="16"/>
        <v>0</v>
      </c>
      <c r="P115" s="151">
        <f t="shared" si="17"/>
        <v>0</v>
      </c>
      <c r="Q115" s="151" t="str">
        <f t="shared" si="18"/>
        <v>Estimación</v>
      </c>
      <c r="R115" s="164">
        <f t="shared" si="19"/>
        <v>0</v>
      </c>
      <c r="S115" s="165">
        <f t="shared" si="20"/>
        <v>0</v>
      </c>
      <c r="T115" s="151">
        <f>R115+S115*Hoja1!$C$19</f>
        <v>0</v>
      </c>
      <c r="AD115" s="94">
        <f t="shared" si="13"/>
        <v>0</v>
      </c>
      <c r="AE115" s="94">
        <f t="shared" si="14"/>
        <v>0</v>
      </c>
      <c r="AF115" s="94">
        <f>IFERROR((I115*H115/J115)*(Hoja1!$C$25/Hoja1!$C$24)*C115,0)</f>
        <v>0</v>
      </c>
      <c r="AG115" s="94" t="str">
        <f t="shared" si="21"/>
        <v>Estimación</v>
      </c>
      <c r="AH115" s="94">
        <f t="shared" si="22"/>
        <v>0</v>
      </c>
      <c r="AI115" s="94">
        <f t="shared" si="23"/>
        <v>0</v>
      </c>
      <c r="AJ115" s="94">
        <f t="shared" si="24"/>
        <v>0</v>
      </c>
      <c r="AK115" s="143">
        <f t="shared" si="25"/>
        <v>0</v>
      </c>
      <c r="AL115" s="143">
        <f>IF(K115="",AK115*'Fraccion masica'!$AB$36,K115*AK115)</f>
        <v>0</v>
      </c>
      <c r="AM115" s="143">
        <f>IF(L115="",AK115*'Fraccion masica'!$AB$35,L115*AK115)</f>
        <v>0</v>
      </c>
      <c r="AN115" s="147">
        <f>IFERROR(AL115*Hoja1!$C$24/Hoja1!$C$25/Hoja1!$C$26*16.04/1000000,0)</f>
        <v>0</v>
      </c>
      <c r="AO115" s="148">
        <f>IFERROR(AM115*Hoja1!$C$24/Hoja1!$C$25/Hoja1!$C$26*44.01/1000000,0)</f>
        <v>0</v>
      </c>
    </row>
    <row r="116" spans="2:41" x14ac:dyDescent="0.75">
      <c r="B116" s="52"/>
      <c r="C116" s="52"/>
      <c r="D116" s="125"/>
      <c r="E116" s="125"/>
      <c r="F116" s="131"/>
      <c r="G116" s="92"/>
      <c r="H116" s="14"/>
      <c r="I116" s="14"/>
      <c r="J116" s="14"/>
      <c r="K116" s="93"/>
      <c r="L116" s="93"/>
      <c r="M116" s="129" t="str">
        <f t="shared" si="15"/>
        <v/>
      </c>
      <c r="N116" s="151">
        <f t="shared" si="16"/>
        <v>0</v>
      </c>
      <c r="O116" s="151">
        <f t="shared" si="16"/>
        <v>0</v>
      </c>
      <c r="P116" s="151">
        <f t="shared" si="17"/>
        <v>0</v>
      </c>
      <c r="Q116" s="151" t="str">
        <f t="shared" si="18"/>
        <v>Estimación</v>
      </c>
      <c r="R116" s="164">
        <f t="shared" si="19"/>
        <v>0</v>
      </c>
      <c r="S116" s="165">
        <f t="shared" si="20"/>
        <v>0</v>
      </c>
      <c r="T116" s="151">
        <f>R116+S116*Hoja1!$C$19</f>
        <v>0</v>
      </c>
      <c r="AD116" s="94">
        <f t="shared" si="13"/>
        <v>0</v>
      </c>
      <c r="AE116" s="94">
        <f t="shared" si="14"/>
        <v>0</v>
      </c>
      <c r="AF116" s="94">
        <f>IFERROR((I116*H116/J116)*(Hoja1!$C$25/Hoja1!$C$24)*C116,0)</f>
        <v>0</v>
      </c>
      <c r="AG116" s="94" t="str">
        <f t="shared" si="21"/>
        <v>Estimación</v>
      </c>
      <c r="AH116" s="94">
        <f t="shared" si="22"/>
        <v>0</v>
      </c>
      <c r="AI116" s="94">
        <f t="shared" si="23"/>
        <v>0</v>
      </c>
      <c r="AJ116" s="94">
        <f t="shared" si="24"/>
        <v>0</v>
      </c>
      <c r="AK116" s="143">
        <f t="shared" si="25"/>
        <v>0</v>
      </c>
      <c r="AL116" s="143">
        <f>IF(K116="",AK116*'Fraccion masica'!$AB$36,K116*AK116)</f>
        <v>0</v>
      </c>
      <c r="AM116" s="143">
        <f>IF(L116="",AK116*'Fraccion masica'!$AB$35,L116*AK116)</f>
        <v>0</v>
      </c>
      <c r="AN116" s="147">
        <f>IFERROR(AL116*Hoja1!$C$24/Hoja1!$C$25/Hoja1!$C$26*16.04/1000000,0)</f>
        <v>0</v>
      </c>
      <c r="AO116" s="148">
        <f>IFERROR(AM116*Hoja1!$C$24/Hoja1!$C$25/Hoja1!$C$26*44.01/1000000,0)</f>
        <v>0</v>
      </c>
    </row>
    <row r="117" spans="2:41" x14ac:dyDescent="0.75">
      <c r="B117" s="52"/>
      <c r="C117" s="52"/>
      <c r="D117" s="125"/>
      <c r="E117" s="125"/>
      <c r="F117" s="131"/>
      <c r="G117" s="92"/>
      <c r="H117" s="14"/>
      <c r="I117" s="14"/>
      <c r="J117" s="14"/>
      <c r="K117" s="93"/>
      <c r="L117" s="93"/>
      <c r="M117" s="129" t="str">
        <f t="shared" si="15"/>
        <v/>
      </c>
      <c r="N117" s="151">
        <f t="shared" si="16"/>
        <v>0</v>
      </c>
      <c r="O117" s="151">
        <f t="shared" si="16"/>
        <v>0</v>
      </c>
      <c r="P117" s="151">
        <f t="shared" si="17"/>
        <v>0</v>
      </c>
      <c r="Q117" s="151" t="str">
        <f t="shared" si="18"/>
        <v>Estimación</v>
      </c>
      <c r="R117" s="164">
        <f t="shared" si="19"/>
        <v>0</v>
      </c>
      <c r="S117" s="165">
        <f t="shared" si="20"/>
        <v>0</v>
      </c>
      <c r="T117" s="151">
        <f>R117+S117*Hoja1!$C$19</f>
        <v>0</v>
      </c>
      <c r="AD117" s="94">
        <f t="shared" si="13"/>
        <v>0</v>
      </c>
      <c r="AE117" s="94">
        <f t="shared" si="14"/>
        <v>0</v>
      </c>
      <c r="AF117" s="94">
        <f>IFERROR((I117*H117/J117)*(Hoja1!$C$25/Hoja1!$C$24)*C117,0)</f>
        <v>0</v>
      </c>
      <c r="AG117" s="94" t="str">
        <f t="shared" si="21"/>
        <v>Estimación</v>
      </c>
      <c r="AH117" s="94">
        <f t="shared" si="22"/>
        <v>0</v>
      </c>
      <c r="AI117" s="94">
        <f t="shared" si="23"/>
        <v>0</v>
      </c>
      <c r="AJ117" s="94">
        <f t="shared" si="24"/>
        <v>0</v>
      </c>
      <c r="AK117" s="143">
        <f t="shared" si="25"/>
        <v>0</v>
      </c>
      <c r="AL117" s="143">
        <f>IF(K117="",AK117*'Fraccion masica'!$AB$36,K117*AK117)</f>
        <v>0</v>
      </c>
      <c r="AM117" s="143">
        <f>IF(L117="",AK117*'Fraccion masica'!$AB$35,L117*AK117)</f>
        <v>0</v>
      </c>
      <c r="AN117" s="147">
        <f>IFERROR(AL117*Hoja1!$C$24/Hoja1!$C$25/Hoja1!$C$26*16.04/1000000,0)</f>
        <v>0</v>
      </c>
      <c r="AO117" s="148">
        <f>IFERROR(AM117*Hoja1!$C$24/Hoja1!$C$25/Hoja1!$C$26*44.01/1000000,0)</f>
        <v>0</v>
      </c>
    </row>
    <row r="118" spans="2:41" x14ac:dyDescent="0.75">
      <c r="B118" s="52"/>
      <c r="C118" s="52"/>
      <c r="D118" s="125"/>
      <c r="E118" s="125"/>
      <c r="F118" s="131"/>
      <c r="G118" s="92"/>
      <c r="H118" s="14"/>
      <c r="I118" s="14"/>
      <c r="J118" s="14"/>
      <c r="K118" s="93"/>
      <c r="L118" s="93"/>
      <c r="M118" s="129" t="str">
        <f t="shared" si="15"/>
        <v/>
      </c>
      <c r="N118" s="151">
        <f t="shared" si="16"/>
        <v>0</v>
      </c>
      <c r="O118" s="151">
        <f t="shared" si="16"/>
        <v>0</v>
      </c>
      <c r="P118" s="151">
        <f t="shared" si="17"/>
        <v>0</v>
      </c>
      <c r="Q118" s="151" t="str">
        <f t="shared" si="18"/>
        <v>Estimación</v>
      </c>
      <c r="R118" s="164">
        <f t="shared" si="19"/>
        <v>0</v>
      </c>
      <c r="S118" s="165">
        <f t="shared" si="20"/>
        <v>0</v>
      </c>
      <c r="T118" s="151">
        <f>R118+S118*Hoja1!$C$19</f>
        <v>0</v>
      </c>
      <c r="AD118" s="94">
        <f t="shared" si="13"/>
        <v>0</v>
      </c>
      <c r="AE118" s="94">
        <f t="shared" si="14"/>
        <v>0</v>
      </c>
      <c r="AF118" s="94">
        <f>IFERROR((I118*H118/J118)*(Hoja1!$C$25/Hoja1!$C$24)*C118,0)</f>
        <v>0</v>
      </c>
      <c r="AG118" s="94" t="str">
        <f t="shared" si="21"/>
        <v>Estimación</v>
      </c>
      <c r="AH118" s="94">
        <f t="shared" si="22"/>
        <v>0</v>
      </c>
      <c r="AI118" s="94">
        <f t="shared" si="23"/>
        <v>0</v>
      </c>
      <c r="AJ118" s="94">
        <f t="shared" si="24"/>
        <v>0</v>
      </c>
      <c r="AK118" s="143">
        <f t="shared" si="25"/>
        <v>0</v>
      </c>
      <c r="AL118" s="143">
        <f>IF(K118="",AK118*'Fraccion masica'!$AB$36,K118*AK118)</f>
        <v>0</v>
      </c>
      <c r="AM118" s="143">
        <f>IF(L118="",AK118*'Fraccion masica'!$AB$35,L118*AK118)</f>
        <v>0</v>
      </c>
      <c r="AN118" s="147">
        <f>IFERROR(AL118*Hoja1!$C$24/Hoja1!$C$25/Hoja1!$C$26*16.04/1000000,0)</f>
        <v>0</v>
      </c>
      <c r="AO118" s="148">
        <f>IFERROR(AM118*Hoja1!$C$24/Hoja1!$C$25/Hoja1!$C$26*44.01/1000000,0)</f>
        <v>0</v>
      </c>
    </row>
    <row r="119" spans="2:41" x14ac:dyDescent="0.75">
      <c r="B119" s="52"/>
      <c r="C119" s="52"/>
      <c r="D119" s="125"/>
      <c r="E119" s="125"/>
      <c r="F119" s="131"/>
      <c r="G119" s="92"/>
      <c r="H119" s="14"/>
      <c r="I119" s="14"/>
      <c r="J119" s="14"/>
      <c r="K119" s="93"/>
      <c r="L119" s="93"/>
      <c r="M119" s="129" t="str">
        <f t="shared" si="15"/>
        <v/>
      </c>
      <c r="N119" s="151">
        <f t="shared" si="16"/>
        <v>0</v>
      </c>
      <c r="O119" s="151">
        <f t="shared" si="16"/>
        <v>0</v>
      </c>
      <c r="P119" s="151">
        <f t="shared" si="17"/>
        <v>0</v>
      </c>
      <c r="Q119" s="151" t="str">
        <f t="shared" si="18"/>
        <v>Estimación</v>
      </c>
      <c r="R119" s="164">
        <f t="shared" si="19"/>
        <v>0</v>
      </c>
      <c r="S119" s="165">
        <f t="shared" si="20"/>
        <v>0</v>
      </c>
      <c r="T119" s="151">
        <f>R119+S119*Hoja1!$C$19</f>
        <v>0</v>
      </c>
      <c r="AD119" s="94">
        <f t="shared" si="13"/>
        <v>0</v>
      </c>
      <c r="AE119" s="94">
        <f t="shared" si="14"/>
        <v>0</v>
      </c>
      <c r="AF119" s="94">
        <f>IFERROR((I119*H119/J119)*(Hoja1!$C$25/Hoja1!$C$24)*C119,0)</f>
        <v>0</v>
      </c>
      <c r="AG119" s="94" t="str">
        <f t="shared" si="21"/>
        <v>Estimación</v>
      </c>
      <c r="AH119" s="94">
        <f t="shared" si="22"/>
        <v>0</v>
      </c>
      <c r="AI119" s="94">
        <f t="shared" si="23"/>
        <v>0</v>
      </c>
      <c r="AJ119" s="94">
        <f t="shared" si="24"/>
        <v>0</v>
      </c>
      <c r="AK119" s="143">
        <f t="shared" si="25"/>
        <v>0</v>
      </c>
      <c r="AL119" s="143">
        <f>IF(K119="",AK119*'Fraccion masica'!$AB$36,K119*AK119)</f>
        <v>0</v>
      </c>
      <c r="AM119" s="143">
        <f>IF(L119="",AK119*'Fraccion masica'!$AB$35,L119*AK119)</f>
        <v>0</v>
      </c>
      <c r="AN119" s="147">
        <f>IFERROR(AL119*Hoja1!$C$24/Hoja1!$C$25/Hoja1!$C$26*16.04/1000000,0)</f>
        <v>0</v>
      </c>
      <c r="AO119" s="148">
        <f>IFERROR(AM119*Hoja1!$C$24/Hoja1!$C$25/Hoja1!$C$26*44.01/1000000,0)</f>
        <v>0</v>
      </c>
    </row>
    <row r="120" spans="2:41" x14ac:dyDescent="0.75">
      <c r="B120" s="52"/>
      <c r="C120" s="52"/>
      <c r="D120" s="125"/>
      <c r="E120" s="125"/>
      <c r="F120" s="131"/>
      <c r="G120" s="92"/>
      <c r="H120" s="14"/>
      <c r="I120" s="14"/>
      <c r="J120" s="14"/>
      <c r="K120" s="93"/>
      <c r="L120" s="93"/>
      <c r="M120" s="129" t="str">
        <f t="shared" si="15"/>
        <v/>
      </c>
      <c r="N120" s="151">
        <f t="shared" si="16"/>
        <v>0</v>
      </c>
      <c r="O120" s="151">
        <f t="shared" si="16"/>
        <v>0</v>
      </c>
      <c r="P120" s="151">
        <f t="shared" si="17"/>
        <v>0</v>
      </c>
      <c r="Q120" s="151" t="str">
        <f t="shared" si="18"/>
        <v>Estimación</v>
      </c>
      <c r="R120" s="164">
        <f t="shared" si="19"/>
        <v>0</v>
      </c>
      <c r="S120" s="165">
        <f t="shared" si="20"/>
        <v>0</v>
      </c>
      <c r="T120" s="151">
        <f>R120+S120*Hoja1!$C$19</f>
        <v>0</v>
      </c>
      <c r="AD120" s="94">
        <f t="shared" si="13"/>
        <v>0</v>
      </c>
      <c r="AE120" s="94">
        <f t="shared" si="14"/>
        <v>0</v>
      </c>
      <c r="AF120" s="94">
        <f>IFERROR((I120*H120/J120)*(Hoja1!$C$25/Hoja1!$C$24)*C120,0)</f>
        <v>0</v>
      </c>
      <c r="AG120" s="94" t="str">
        <f t="shared" si="21"/>
        <v>Estimación</v>
      </c>
      <c r="AH120" s="94">
        <f t="shared" si="22"/>
        <v>0</v>
      </c>
      <c r="AI120" s="94">
        <f t="shared" si="23"/>
        <v>0</v>
      </c>
      <c r="AJ120" s="94">
        <f t="shared" si="24"/>
        <v>0</v>
      </c>
      <c r="AK120" s="143">
        <f t="shared" si="25"/>
        <v>0</v>
      </c>
      <c r="AL120" s="143">
        <f>IF(K120="",AK120*'Fraccion masica'!$AB$36,K120*AK120)</f>
        <v>0</v>
      </c>
      <c r="AM120" s="143">
        <f>IF(L120="",AK120*'Fraccion masica'!$AB$35,L120*AK120)</f>
        <v>0</v>
      </c>
      <c r="AN120" s="147">
        <f>IFERROR(AL120*Hoja1!$C$24/Hoja1!$C$25/Hoja1!$C$26*16.04/1000000,0)</f>
        <v>0</v>
      </c>
      <c r="AO120" s="148">
        <f>IFERROR(AM120*Hoja1!$C$24/Hoja1!$C$25/Hoja1!$C$26*44.01/1000000,0)</f>
        <v>0</v>
      </c>
    </row>
    <row r="121" spans="2:41" x14ac:dyDescent="0.75">
      <c r="B121" s="52"/>
      <c r="C121" s="52"/>
      <c r="D121" s="125"/>
      <c r="E121" s="125"/>
      <c r="F121" s="131"/>
      <c r="G121" s="92"/>
      <c r="H121" s="14"/>
      <c r="I121" s="14"/>
      <c r="J121" s="14"/>
      <c r="K121" s="93"/>
      <c r="L121" s="93"/>
      <c r="M121" s="129" t="str">
        <f t="shared" si="15"/>
        <v/>
      </c>
      <c r="N121" s="151">
        <f t="shared" si="16"/>
        <v>0</v>
      </c>
      <c r="O121" s="151">
        <f t="shared" si="16"/>
        <v>0</v>
      </c>
      <c r="P121" s="151">
        <f t="shared" si="17"/>
        <v>0</v>
      </c>
      <c r="Q121" s="151" t="str">
        <f t="shared" si="18"/>
        <v>Estimación</v>
      </c>
      <c r="R121" s="164">
        <f t="shared" si="19"/>
        <v>0</v>
      </c>
      <c r="S121" s="165">
        <f t="shared" si="20"/>
        <v>0</v>
      </c>
      <c r="T121" s="151">
        <f>R121+S121*Hoja1!$C$19</f>
        <v>0</v>
      </c>
      <c r="AD121" s="94">
        <f t="shared" si="13"/>
        <v>0</v>
      </c>
      <c r="AE121" s="94">
        <f t="shared" si="14"/>
        <v>0</v>
      </c>
      <c r="AF121" s="94">
        <f>IFERROR((I121*H121/J121)*(Hoja1!$C$25/Hoja1!$C$24)*C121,0)</f>
        <v>0</v>
      </c>
      <c r="AG121" s="94" t="str">
        <f t="shared" si="21"/>
        <v>Estimación</v>
      </c>
      <c r="AH121" s="94">
        <f t="shared" si="22"/>
        <v>0</v>
      </c>
      <c r="AI121" s="94">
        <f t="shared" si="23"/>
        <v>0</v>
      </c>
      <c r="AJ121" s="94">
        <f t="shared" si="24"/>
        <v>0</v>
      </c>
      <c r="AK121" s="143">
        <f t="shared" si="25"/>
        <v>0</v>
      </c>
      <c r="AL121" s="143">
        <f>IF(K121="",AK121*'Fraccion masica'!$AB$36,K121*AK121)</f>
        <v>0</v>
      </c>
      <c r="AM121" s="143">
        <f>IF(L121="",AK121*'Fraccion masica'!$AB$35,L121*AK121)</f>
        <v>0</v>
      </c>
      <c r="AN121" s="147">
        <f>IFERROR(AL121*Hoja1!$C$24/Hoja1!$C$25/Hoja1!$C$26*16.04/1000000,0)</f>
        <v>0</v>
      </c>
      <c r="AO121" s="148">
        <f>IFERROR(AM121*Hoja1!$C$24/Hoja1!$C$25/Hoja1!$C$26*44.01/1000000,0)</f>
        <v>0</v>
      </c>
    </row>
    <row r="122" spans="2:41" x14ac:dyDescent="0.75">
      <c r="B122" s="52"/>
      <c r="C122" s="52"/>
      <c r="D122" s="125"/>
      <c r="E122" s="125"/>
      <c r="F122" s="131"/>
      <c r="G122" s="92"/>
      <c r="H122" s="14"/>
      <c r="I122" s="14"/>
      <c r="J122" s="14"/>
      <c r="K122" s="93"/>
      <c r="L122" s="93"/>
      <c r="M122" s="129" t="str">
        <f t="shared" si="15"/>
        <v/>
      </c>
      <c r="N122" s="151">
        <f t="shared" si="16"/>
        <v>0</v>
      </c>
      <c r="O122" s="151">
        <f t="shared" si="16"/>
        <v>0</v>
      </c>
      <c r="P122" s="151">
        <f t="shared" si="17"/>
        <v>0</v>
      </c>
      <c r="Q122" s="151" t="str">
        <f t="shared" si="18"/>
        <v>Estimación</v>
      </c>
      <c r="R122" s="164">
        <f t="shared" si="19"/>
        <v>0</v>
      </c>
      <c r="S122" s="165">
        <f t="shared" si="20"/>
        <v>0</v>
      </c>
      <c r="T122" s="151">
        <f>R122+S122*Hoja1!$C$19</f>
        <v>0</v>
      </c>
      <c r="AD122" s="94">
        <f t="shared" si="13"/>
        <v>0</v>
      </c>
      <c r="AE122" s="94">
        <f t="shared" si="14"/>
        <v>0</v>
      </c>
      <c r="AF122" s="94">
        <f>IFERROR((I122*H122/J122)*(Hoja1!$C$25/Hoja1!$C$24)*C122,0)</f>
        <v>0</v>
      </c>
      <c r="AG122" s="94" t="str">
        <f t="shared" si="21"/>
        <v>Estimación</v>
      </c>
      <c r="AH122" s="94">
        <f t="shared" si="22"/>
        <v>0</v>
      </c>
      <c r="AI122" s="94">
        <f t="shared" si="23"/>
        <v>0</v>
      </c>
      <c r="AJ122" s="94">
        <f t="shared" si="24"/>
        <v>0</v>
      </c>
      <c r="AK122" s="143">
        <f t="shared" si="25"/>
        <v>0</v>
      </c>
      <c r="AL122" s="143">
        <f>IF(K122="",AK122*'Fraccion masica'!$AB$36,K122*AK122)</f>
        <v>0</v>
      </c>
      <c r="AM122" s="143">
        <f>IF(L122="",AK122*'Fraccion masica'!$AB$35,L122*AK122)</f>
        <v>0</v>
      </c>
      <c r="AN122" s="147">
        <f>IFERROR(AL122*Hoja1!$C$24/Hoja1!$C$25/Hoja1!$C$26*16.04/1000000,0)</f>
        <v>0</v>
      </c>
      <c r="AO122" s="148">
        <f>IFERROR(AM122*Hoja1!$C$24/Hoja1!$C$25/Hoja1!$C$26*44.01/1000000,0)</f>
        <v>0</v>
      </c>
    </row>
    <row r="123" spans="2:41" x14ac:dyDescent="0.75">
      <c r="B123" s="52"/>
      <c r="C123" s="52"/>
      <c r="D123" s="125"/>
      <c r="E123" s="125"/>
      <c r="F123" s="131"/>
      <c r="G123" s="92"/>
      <c r="H123" s="14"/>
      <c r="I123" s="14"/>
      <c r="J123" s="14"/>
      <c r="K123" s="93"/>
      <c r="L123" s="93"/>
      <c r="M123" s="129" t="str">
        <f t="shared" si="15"/>
        <v/>
      </c>
      <c r="N123" s="151">
        <f t="shared" si="16"/>
        <v>0</v>
      </c>
      <c r="O123" s="151">
        <f t="shared" si="16"/>
        <v>0</v>
      </c>
      <c r="P123" s="151">
        <f t="shared" si="17"/>
        <v>0</v>
      </c>
      <c r="Q123" s="151" t="str">
        <f t="shared" si="18"/>
        <v>Estimación</v>
      </c>
      <c r="R123" s="164">
        <f t="shared" si="19"/>
        <v>0</v>
      </c>
      <c r="S123" s="165">
        <f t="shared" si="20"/>
        <v>0</v>
      </c>
      <c r="T123" s="151">
        <f>R123+S123*Hoja1!$C$19</f>
        <v>0</v>
      </c>
      <c r="AD123" s="94">
        <f t="shared" si="13"/>
        <v>0</v>
      </c>
      <c r="AE123" s="94">
        <f t="shared" si="14"/>
        <v>0</v>
      </c>
      <c r="AF123" s="94">
        <f>IFERROR((I123*H123/J123)*(Hoja1!$C$25/Hoja1!$C$24)*C123,0)</f>
        <v>0</v>
      </c>
      <c r="AG123" s="94" t="str">
        <f t="shared" si="21"/>
        <v>Estimación</v>
      </c>
      <c r="AH123" s="94">
        <f t="shared" si="22"/>
        <v>0</v>
      </c>
      <c r="AI123" s="94">
        <f t="shared" si="23"/>
        <v>0</v>
      </c>
      <c r="AJ123" s="94">
        <f t="shared" si="24"/>
        <v>0</v>
      </c>
      <c r="AK123" s="143">
        <f t="shared" si="25"/>
        <v>0</v>
      </c>
      <c r="AL123" s="143">
        <f>IF(K123="",AK123*'Fraccion masica'!$AB$36,K123*AK123)</f>
        <v>0</v>
      </c>
      <c r="AM123" s="143">
        <f>IF(L123="",AK123*'Fraccion masica'!$AB$35,L123*AK123)</f>
        <v>0</v>
      </c>
      <c r="AN123" s="147">
        <f>IFERROR(AL123*Hoja1!$C$24/Hoja1!$C$25/Hoja1!$C$26*16.04/1000000,0)</f>
        <v>0</v>
      </c>
      <c r="AO123" s="148">
        <f>IFERROR(AM123*Hoja1!$C$24/Hoja1!$C$25/Hoja1!$C$26*44.01/1000000,0)</f>
        <v>0</v>
      </c>
    </row>
    <row r="124" spans="2:41" x14ac:dyDescent="0.75">
      <c r="B124" s="52"/>
      <c r="C124" s="52"/>
      <c r="D124" s="125"/>
      <c r="E124" s="125"/>
      <c r="F124" s="131"/>
      <c r="G124" s="92"/>
      <c r="H124" s="14"/>
      <c r="I124" s="14"/>
      <c r="J124" s="14"/>
      <c r="K124" s="93"/>
      <c r="L124" s="93"/>
      <c r="M124" s="129" t="str">
        <f t="shared" si="15"/>
        <v/>
      </c>
      <c r="N124" s="151">
        <f t="shared" si="16"/>
        <v>0</v>
      </c>
      <c r="O124" s="151">
        <f t="shared" si="16"/>
        <v>0</v>
      </c>
      <c r="P124" s="151">
        <f t="shared" si="17"/>
        <v>0</v>
      </c>
      <c r="Q124" s="151" t="str">
        <f t="shared" si="18"/>
        <v>Estimación</v>
      </c>
      <c r="R124" s="164">
        <f t="shared" si="19"/>
        <v>0</v>
      </c>
      <c r="S124" s="165">
        <f t="shared" si="20"/>
        <v>0</v>
      </c>
      <c r="T124" s="151">
        <f>R124+S124*Hoja1!$C$19</f>
        <v>0</v>
      </c>
      <c r="AD124" s="94">
        <f t="shared" si="13"/>
        <v>0</v>
      </c>
      <c r="AE124" s="94">
        <f t="shared" si="14"/>
        <v>0</v>
      </c>
      <c r="AF124" s="94">
        <f>IFERROR((I124*H124/J124)*(Hoja1!$C$25/Hoja1!$C$24)*C124,0)</f>
        <v>0</v>
      </c>
      <c r="AG124" s="94" t="str">
        <f t="shared" si="21"/>
        <v>Estimación</v>
      </c>
      <c r="AH124" s="94">
        <f t="shared" si="22"/>
        <v>0</v>
      </c>
      <c r="AI124" s="94">
        <f t="shared" si="23"/>
        <v>0</v>
      </c>
      <c r="AJ124" s="94">
        <f t="shared" si="24"/>
        <v>0</v>
      </c>
      <c r="AK124" s="143">
        <f t="shared" si="25"/>
        <v>0</v>
      </c>
      <c r="AL124" s="143">
        <f>IF(K124="",AK124*'Fraccion masica'!$AB$36,K124*AK124)</f>
        <v>0</v>
      </c>
      <c r="AM124" s="143">
        <f>IF(L124="",AK124*'Fraccion masica'!$AB$35,L124*AK124)</f>
        <v>0</v>
      </c>
      <c r="AN124" s="147">
        <f>IFERROR(AL124*Hoja1!$C$24/Hoja1!$C$25/Hoja1!$C$26*16.04/1000000,0)</f>
        <v>0</v>
      </c>
      <c r="AO124" s="148">
        <f>IFERROR(AM124*Hoja1!$C$24/Hoja1!$C$25/Hoja1!$C$26*44.01/1000000,0)</f>
        <v>0</v>
      </c>
    </row>
    <row r="125" spans="2:41" x14ac:dyDescent="0.75">
      <c r="B125" s="52"/>
      <c r="C125" s="52"/>
      <c r="D125" s="125"/>
      <c r="E125" s="125"/>
      <c r="F125" s="131"/>
      <c r="G125" s="92"/>
      <c r="H125" s="14"/>
      <c r="I125" s="14"/>
      <c r="J125" s="14"/>
      <c r="K125" s="93"/>
      <c r="L125" s="93"/>
      <c r="M125" s="129" t="str">
        <f t="shared" si="15"/>
        <v/>
      </c>
      <c r="N125" s="151">
        <f t="shared" si="16"/>
        <v>0</v>
      </c>
      <c r="O125" s="151">
        <f t="shared" si="16"/>
        <v>0</v>
      </c>
      <c r="P125" s="151">
        <f t="shared" si="17"/>
        <v>0</v>
      </c>
      <c r="Q125" s="151" t="str">
        <f t="shared" si="18"/>
        <v>Estimación</v>
      </c>
      <c r="R125" s="164">
        <f t="shared" si="19"/>
        <v>0</v>
      </c>
      <c r="S125" s="165">
        <f t="shared" si="20"/>
        <v>0</v>
      </c>
      <c r="T125" s="151">
        <f>R125+S125*Hoja1!$C$19</f>
        <v>0</v>
      </c>
      <c r="AD125" s="94">
        <f t="shared" si="13"/>
        <v>0</v>
      </c>
      <c r="AE125" s="94">
        <f t="shared" si="14"/>
        <v>0</v>
      </c>
      <c r="AF125" s="94">
        <f>IFERROR((I125*H125/J125)*(Hoja1!$C$25/Hoja1!$C$24)*C125,0)</f>
        <v>0</v>
      </c>
      <c r="AG125" s="94" t="str">
        <f t="shared" si="21"/>
        <v>Estimación</v>
      </c>
      <c r="AH125" s="94">
        <f t="shared" si="22"/>
        <v>0</v>
      </c>
      <c r="AI125" s="94">
        <f t="shared" si="23"/>
        <v>0</v>
      </c>
      <c r="AJ125" s="94">
        <f t="shared" si="24"/>
        <v>0</v>
      </c>
      <c r="AK125" s="143">
        <f t="shared" si="25"/>
        <v>0</v>
      </c>
      <c r="AL125" s="143">
        <f>IF(K125="",AK125*'Fraccion masica'!$AB$36,K125*AK125)</f>
        <v>0</v>
      </c>
      <c r="AM125" s="143">
        <f>IF(L125="",AK125*'Fraccion masica'!$AB$35,L125*AK125)</f>
        <v>0</v>
      </c>
      <c r="AN125" s="147">
        <f>IFERROR(AL125*Hoja1!$C$24/Hoja1!$C$25/Hoja1!$C$26*16.04/1000000,0)</f>
        <v>0</v>
      </c>
      <c r="AO125" s="148">
        <f>IFERROR(AM125*Hoja1!$C$24/Hoja1!$C$25/Hoja1!$C$26*44.01/1000000,0)</f>
        <v>0</v>
      </c>
    </row>
    <row r="126" spans="2:41" x14ac:dyDescent="0.75">
      <c r="B126" s="52"/>
      <c r="C126" s="52"/>
      <c r="D126" s="125"/>
      <c r="E126" s="125"/>
      <c r="F126" s="131"/>
      <c r="G126" s="92"/>
      <c r="H126" s="14"/>
      <c r="I126" s="14"/>
      <c r="J126" s="14"/>
      <c r="K126" s="93"/>
      <c r="L126" s="93"/>
      <c r="M126" s="129" t="str">
        <f t="shared" si="15"/>
        <v/>
      </c>
      <c r="N126" s="151">
        <f t="shared" si="16"/>
        <v>0</v>
      </c>
      <c r="O126" s="151">
        <f t="shared" si="16"/>
        <v>0</v>
      </c>
      <c r="P126" s="151">
        <f t="shared" si="17"/>
        <v>0</v>
      </c>
      <c r="Q126" s="151" t="str">
        <f t="shared" si="18"/>
        <v>Estimación</v>
      </c>
      <c r="R126" s="164">
        <f t="shared" si="19"/>
        <v>0</v>
      </c>
      <c r="S126" s="165">
        <f t="shared" si="20"/>
        <v>0</v>
      </c>
      <c r="T126" s="151">
        <f>R126+S126*Hoja1!$C$19</f>
        <v>0</v>
      </c>
      <c r="AD126" s="94">
        <f t="shared" si="13"/>
        <v>0</v>
      </c>
      <c r="AE126" s="94">
        <f t="shared" si="14"/>
        <v>0</v>
      </c>
      <c r="AF126" s="94">
        <f>IFERROR((I126*H126/J126)*(Hoja1!$C$25/Hoja1!$C$24)*C126,0)</f>
        <v>0</v>
      </c>
      <c r="AG126" s="94" t="str">
        <f t="shared" si="21"/>
        <v>Estimación</v>
      </c>
      <c r="AH126" s="94">
        <f t="shared" si="22"/>
        <v>0</v>
      </c>
      <c r="AI126" s="94">
        <f t="shared" si="23"/>
        <v>0</v>
      </c>
      <c r="AJ126" s="94">
        <f t="shared" si="24"/>
        <v>0</v>
      </c>
      <c r="AK126" s="143">
        <f t="shared" si="25"/>
        <v>0</v>
      </c>
      <c r="AL126" s="143">
        <f>IF(K126="",AK126*'Fraccion masica'!$AB$36,K126*AK126)</f>
        <v>0</v>
      </c>
      <c r="AM126" s="143">
        <f>IF(L126="",AK126*'Fraccion masica'!$AB$35,L126*AK126)</f>
        <v>0</v>
      </c>
      <c r="AN126" s="147">
        <f>IFERROR(AL126*Hoja1!$C$24/Hoja1!$C$25/Hoja1!$C$26*16.04/1000000,0)</f>
        <v>0</v>
      </c>
      <c r="AO126" s="148">
        <f>IFERROR(AM126*Hoja1!$C$24/Hoja1!$C$25/Hoja1!$C$26*44.01/1000000,0)</f>
        <v>0</v>
      </c>
    </row>
    <row r="127" spans="2:41" x14ac:dyDescent="0.75">
      <c r="B127" s="52"/>
      <c r="C127" s="52"/>
      <c r="D127" s="125"/>
      <c r="E127" s="125"/>
      <c r="F127" s="131"/>
      <c r="G127" s="92"/>
      <c r="H127" s="14"/>
      <c r="I127" s="14"/>
      <c r="J127" s="14"/>
      <c r="K127" s="93"/>
      <c r="L127" s="93"/>
      <c r="M127" s="129" t="str">
        <f t="shared" si="15"/>
        <v/>
      </c>
      <c r="N127" s="151">
        <f t="shared" si="16"/>
        <v>0</v>
      </c>
      <c r="O127" s="151">
        <f t="shared" si="16"/>
        <v>0</v>
      </c>
      <c r="P127" s="151">
        <f t="shared" si="17"/>
        <v>0</v>
      </c>
      <c r="Q127" s="151" t="str">
        <f t="shared" si="18"/>
        <v>Estimación</v>
      </c>
      <c r="R127" s="164">
        <f t="shared" si="19"/>
        <v>0</v>
      </c>
      <c r="S127" s="165">
        <f t="shared" si="20"/>
        <v>0</v>
      </c>
      <c r="T127" s="151">
        <f>R127+S127*Hoja1!$C$19</f>
        <v>0</v>
      </c>
      <c r="AD127" s="94">
        <f t="shared" si="13"/>
        <v>0</v>
      </c>
      <c r="AE127" s="94">
        <f t="shared" si="14"/>
        <v>0</v>
      </c>
      <c r="AF127" s="94">
        <f>IFERROR((I127*H127/J127)*(Hoja1!$C$25/Hoja1!$C$24)*C127,0)</f>
        <v>0</v>
      </c>
      <c r="AG127" s="94" t="str">
        <f t="shared" si="21"/>
        <v>Estimación</v>
      </c>
      <c r="AH127" s="94">
        <f t="shared" si="22"/>
        <v>0</v>
      </c>
      <c r="AI127" s="94">
        <f t="shared" si="23"/>
        <v>0</v>
      </c>
      <c r="AJ127" s="94">
        <f t="shared" si="24"/>
        <v>0</v>
      </c>
      <c r="AK127" s="143">
        <f t="shared" si="25"/>
        <v>0</v>
      </c>
      <c r="AL127" s="143">
        <f>IF(K127="",AK127*'Fraccion masica'!$AB$36,K127*AK127)</f>
        <v>0</v>
      </c>
      <c r="AM127" s="143">
        <f>IF(L127="",AK127*'Fraccion masica'!$AB$35,L127*AK127)</f>
        <v>0</v>
      </c>
      <c r="AN127" s="147">
        <f>IFERROR(AL127*Hoja1!$C$24/Hoja1!$C$25/Hoja1!$C$26*16.04/1000000,0)</f>
        <v>0</v>
      </c>
      <c r="AO127" s="148">
        <f>IFERROR(AM127*Hoja1!$C$24/Hoja1!$C$25/Hoja1!$C$26*44.01/1000000,0)</f>
        <v>0</v>
      </c>
    </row>
    <row r="128" spans="2:41" x14ac:dyDescent="0.75">
      <c r="B128" s="52"/>
      <c r="C128" s="52"/>
      <c r="D128" s="125"/>
      <c r="E128" s="125"/>
      <c r="F128" s="131"/>
      <c r="G128" s="92"/>
      <c r="H128" s="14"/>
      <c r="I128" s="14"/>
      <c r="J128" s="14"/>
      <c r="K128" s="93"/>
      <c r="L128" s="93"/>
      <c r="M128" s="129" t="str">
        <f t="shared" si="15"/>
        <v/>
      </c>
      <c r="N128" s="151">
        <f t="shared" si="16"/>
        <v>0</v>
      </c>
      <c r="O128" s="151">
        <f t="shared" si="16"/>
        <v>0</v>
      </c>
      <c r="P128" s="151">
        <f t="shared" si="17"/>
        <v>0</v>
      </c>
      <c r="Q128" s="151" t="str">
        <f t="shared" si="18"/>
        <v>Estimación</v>
      </c>
      <c r="R128" s="164">
        <f t="shared" si="19"/>
        <v>0</v>
      </c>
      <c r="S128" s="165">
        <f t="shared" si="20"/>
        <v>0</v>
      </c>
      <c r="T128" s="151">
        <f>R128+S128*Hoja1!$C$19</f>
        <v>0</v>
      </c>
      <c r="AD128" s="94">
        <f t="shared" si="13"/>
        <v>0</v>
      </c>
      <c r="AE128" s="94">
        <f t="shared" si="14"/>
        <v>0</v>
      </c>
      <c r="AF128" s="94">
        <f>IFERROR((I128*H128/J128)*(Hoja1!$C$25/Hoja1!$C$24)*C128,0)</f>
        <v>0</v>
      </c>
      <c r="AG128" s="94" t="str">
        <f t="shared" si="21"/>
        <v>Estimación</v>
      </c>
      <c r="AH128" s="94">
        <f t="shared" si="22"/>
        <v>0</v>
      </c>
      <c r="AI128" s="94">
        <f t="shared" si="23"/>
        <v>0</v>
      </c>
      <c r="AJ128" s="94">
        <f t="shared" si="24"/>
        <v>0</v>
      </c>
      <c r="AK128" s="143">
        <f t="shared" si="25"/>
        <v>0</v>
      </c>
      <c r="AL128" s="143">
        <f>IF(K128="",AK128*'Fraccion masica'!$AB$36,K128*AK128)</f>
        <v>0</v>
      </c>
      <c r="AM128" s="143">
        <f>IF(L128="",AK128*'Fraccion masica'!$AB$35,L128*AK128)</f>
        <v>0</v>
      </c>
      <c r="AN128" s="147">
        <f>IFERROR(AL128*Hoja1!$C$24/Hoja1!$C$25/Hoja1!$C$26*16.04/1000000,0)</f>
        <v>0</v>
      </c>
      <c r="AO128" s="148">
        <f>IFERROR(AM128*Hoja1!$C$24/Hoja1!$C$25/Hoja1!$C$26*44.01/1000000,0)</f>
        <v>0</v>
      </c>
    </row>
    <row r="129" spans="2:41" x14ac:dyDescent="0.75">
      <c r="B129" s="52"/>
      <c r="C129" s="52"/>
      <c r="D129" s="125"/>
      <c r="E129" s="125"/>
      <c r="F129" s="131"/>
      <c r="G129" s="92"/>
      <c r="H129" s="14"/>
      <c r="I129" s="14"/>
      <c r="J129" s="14"/>
      <c r="K129" s="93"/>
      <c r="L129" s="93"/>
      <c r="M129" s="129" t="str">
        <f t="shared" si="15"/>
        <v/>
      </c>
      <c r="N129" s="151">
        <f t="shared" si="16"/>
        <v>0</v>
      </c>
      <c r="O129" s="151">
        <f t="shared" si="16"/>
        <v>0</v>
      </c>
      <c r="P129" s="151">
        <f t="shared" si="17"/>
        <v>0</v>
      </c>
      <c r="Q129" s="151" t="str">
        <f t="shared" si="18"/>
        <v>Estimación</v>
      </c>
      <c r="R129" s="164">
        <f t="shared" si="19"/>
        <v>0</v>
      </c>
      <c r="S129" s="165">
        <f t="shared" si="20"/>
        <v>0</v>
      </c>
      <c r="T129" s="151">
        <f>R129+S129*Hoja1!$C$19</f>
        <v>0</v>
      </c>
      <c r="AD129" s="94">
        <f t="shared" si="13"/>
        <v>0</v>
      </c>
      <c r="AE129" s="94">
        <f t="shared" si="14"/>
        <v>0</v>
      </c>
      <c r="AF129" s="94">
        <f>IFERROR((I129*H129/J129)*(Hoja1!$C$25/Hoja1!$C$24)*C129,0)</f>
        <v>0</v>
      </c>
      <c r="AG129" s="94" t="str">
        <f t="shared" si="21"/>
        <v>Estimación</v>
      </c>
      <c r="AH129" s="94">
        <f t="shared" si="22"/>
        <v>0</v>
      </c>
      <c r="AI129" s="94">
        <f t="shared" si="23"/>
        <v>0</v>
      </c>
      <c r="AJ129" s="94">
        <f t="shared" si="24"/>
        <v>0</v>
      </c>
      <c r="AK129" s="143">
        <f t="shared" si="25"/>
        <v>0</v>
      </c>
      <c r="AL129" s="143">
        <f>IF(K129="",AK129*'Fraccion masica'!$AB$36,K129*AK129)</f>
        <v>0</v>
      </c>
      <c r="AM129" s="143">
        <f>IF(L129="",AK129*'Fraccion masica'!$AB$35,L129*AK129)</f>
        <v>0</v>
      </c>
      <c r="AN129" s="147">
        <f>IFERROR(AL129*Hoja1!$C$24/Hoja1!$C$25/Hoja1!$C$26*16.04/1000000,0)</f>
        <v>0</v>
      </c>
      <c r="AO129" s="148">
        <f>IFERROR(AM129*Hoja1!$C$24/Hoja1!$C$25/Hoja1!$C$26*44.01/1000000,0)</f>
        <v>0</v>
      </c>
    </row>
    <row r="130" spans="2:41" x14ac:dyDescent="0.75">
      <c r="B130" s="52"/>
      <c r="C130" s="52"/>
      <c r="D130" s="125"/>
      <c r="E130" s="125"/>
      <c r="F130" s="131"/>
      <c r="G130" s="92"/>
      <c r="H130" s="14"/>
      <c r="I130" s="14"/>
      <c r="J130" s="14"/>
      <c r="K130" s="93"/>
      <c r="L130" s="93"/>
      <c r="M130" s="129" t="str">
        <f t="shared" si="15"/>
        <v/>
      </c>
      <c r="N130" s="151">
        <f t="shared" si="16"/>
        <v>0</v>
      </c>
      <c r="O130" s="151">
        <f t="shared" si="16"/>
        <v>0</v>
      </c>
      <c r="P130" s="151">
        <f t="shared" si="17"/>
        <v>0</v>
      </c>
      <c r="Q130" s="151" t="str">
        <f t="shared" si="18"/>
        <v>Estimación</v>
      </c>
      <c r="R130" s="164">
        <f t="shared" si="19"/>
        <v>0</v>
      </c>
      <c r="S130" s="165">
        <f t="shared" si="20"/>
        <v>0</v>
      </c>
      <c r="T130" s="151">
        <f>R130+S130*Hoja1!$C$19</f>
        <v>0</v>
      </c>
      <c r="AD130" s="94">
        <f t="shared" si="13"/>
        <v>0</v>
      </c>
      <c r="AE130" s="94">
        <f t="shared" si="14"/>
        <v>0</v>
      </c>
      <c r="AF130" s="94">
        <f>IFERROR((I130*H130/J130)*(Hoja1!$C$25/Hoja1!$C$24)*C130,0)</f>
        <v>0</v>
      </c>
      <c r="AG130" s="94" t="str">
        <f t="shared" si="21"/>
        <v>Estimación</v>
      </c>
      <c r="AH130" s="94">
        <f t="shared" si="22"/>
        <v>0</v>
      </c>
      <c r="AI130" s="94">
        <f t="shared" si="23"/>
        <v>0</v>
      </c>
      <c r="AJ130" s="94">
        <f t="shared" si="24"/>
        <v>0</v>
      </c>
      <c r="AK130" s="143">
        <f t="shared" si="25"/>
        <v>0</v>
      </c>
      <c r="AL130" s="143">
        <f>IF(K130="",AK130*'Fraccion masica'!$AB$36,K130*AK130)</f>
        <v>0</v>
      </c>
      <c r="AM130" s="143">
        <f>IF(L130="",AK130*'Fraccion masica'!$AB$35,L130*AK130)</f>
        <v>0</v>
      </c>
      <c r="AN130" s="147">
        <f>IFERROR(AL130*Hoja1!$C$24/Hoja1!$C$25/Hoja1!$C$26*16.04/1000000,0)</f>
        <v>0</v>
      </c>
      <c r="AO130" s="148">
        <f>IFERROR(AM130*Hoja1!$C$24/Hoja1!$C$25/Hoja1!$C$26*44.01/1000000,0)</f>
        <v>0</v>
      </c>
    </row>
    <row r="131" spans="2:41" x14ac:dyDescent="0.75">
      <c r="B131" s="52"/>
      <c r="C131" s="52"/>
      <c r="D131" s="125"/>
      <c r="E131" s="125"/>
      <c r="F131" s="131"/>
      <c r="G131" s="92"/>
      <c r="H131" s="14"/>
      <c r="I131" s="14"/>
      <c r="J131" s="14"/>
      <c r="K131" s="93"/>
      <c r="L131" s="93"/>
      <c r="M131" s="129" t="str">
        <f t="shared" si="15"/>
        <v/>
      </c>
      <c r="N131" s="151">
        <f t="shared" si="16"/>
        <v>0</v>
      </c>
      <c r="O131" s="151">
        <f t="shared" si="16"/>
        <v>0</v>
      </c>
      <c r="P131" s="151">
        <f t="shared" si="17"/>
        <v>0</v>
      </c>
      <c r="Q131" s="151" t="str">
        <f t="shared" si="18"/>
        <v>Estimación</v>
      </c>
      <c r="R131" s="164">
        <f t="shared" si="19"/>
        <v>0</v>
      </c>
      <c r="S131" s="165">
        <f t="shared" si="20"/>
        <v>0</v>
      </c>
      <c r="T131" s="151">
        <f>R131+S131*Hoja1!$C$19</f>
        <v>0</v>
      </c>
      <c r="AD131" s="94">
        <f t="shared" si="13"/>
        <v>0</v>
      </c>
      <c r="AE131" s="94">
        <f t="shared" si="14"/>
        <v>0</v>
      </c>
      <c r="AF131" s="94">
        <f>IFERROR((I131*H131/J131)*(Hoja1!$C$25/Hoja1!$C$24)*C131,0)</f>
        <v>0</v>
      </c>
      <c r="AG131" s="94" t="str">
        <f t="shared" si="21"/>
        <v>Estimación</v>
      </c>
      <c r="AH131" s="94">
        <f t="shared" si="22"/>
        <v>0</v>
      </c>
      <c r="AI131" s="94">
        <f t="shared" si="23"/>
        <v>0</v>
      </c>
      <c r="AJ131" s="94">
        <f t="shared" si="24"/>
        <v>0</v>
      </c>
      <c r="AK131" s="143">
        <f t="shared" si="25"/>
        <v>0</v>
      </c>
      <c r="AL131" s="143">
        <f>IF(K131="",AK131*'Fraccion masica'!$AB$36,K131*AK131)</f>
        <v>0</v>
      </c>
      <c r="AM131" s="143">
        <f>IF(L131="",AK131*'Fraccion masica'!$AB$35,L131*AK131)</f>
        <v>0</v>
      </c>
      <c r="AN131" s="147">
        <f>IFERROR(AL131*Hoja1!$C$24/Hoja1!$C$25/Hoja1!$C$26*16.04/1000000,0)</f>
        <v>0</v>
      </c>
      <c r="AO131" s="148">
        <f>IFERROR(AM131*Hoja1!$C$24/Hoja1!$C$25/Hoja1!$C$26*44.01/1000000,0)</f>
        <v>0</v>
      </c>
    </row>
    <row r="134" spans="2:41" x14ac:dyDescent="0.75">
      <c r="AE134" s="404" t="s">
        <v>743</v>
      </c>
      <c r="AF134" s="413" t="s">
        <v>725</v>
      </c>
      <c r="AG134" s="404" t="s">
        <v>293</v>
      </c>
      <c r="AH134" s="404" t="s">
        <v>738</v>
      </c>
      <c r="AI134" s="404" t="s">
        <v>294</v>
      </c>
      <c r="AJ134" s="404" t="s">
        <v>295</v>
      </c>
      <c r="AK134" s="404" t="s">
        <v>296</v>
      </c>
      <c r="AL134" s="404" t="s">
        <v>297</v>
      </c>
    </row>
    <row r="135" spans="2:41" x14ac:dyDescent="0.75">
      <c r="AE135" s="404"/>
      <c r="AF135" s="414"/>
      <c r="AG135" s="404"/>
      <c r="AH135" s="404"/>
      <c r="AI135" s="404"/>
      <c r="AJ135" s="404"/>
      <c r="AK135" s="404"/>
      <c r="AL135" s="404"/>
    </row>
    <row r="136" spans="2:41" x14ac:dyDescent="0.75">
      <c r="AE136" s="38" t="s">
        <v>498</v>
      </c>
      <c r="AF136" s="222" t="s">
        <v>586</v>
      </c>
      <c r="AG136" s="52">
        <f>SUMIFS(N$44:N$131,$M$44:$M$131,"="&amp;$AE136,$Q$44:$Q$131,"="&amp;$AF136)</f>
        <v>7.5</v>
      </c>
      <c r="AH136" s="52">
        <f t="shared" ref="AH136:AI136" si="26">SUMIFS(O$44:O$131,$M$44:$M$131,"="&amp;$AE136,$Q$44:$Q$131,"="&amp;$AF136)</f>
        <v>7.5</v>
      </c>
      <c r="AI136" s="52">
        <f t="shared" si="26"/>
        <v>10</v>
      </c>
      <c r="AJ136" s="52">
        <f>SUMIFS(R$44:R$131,$M$44:$M$131,"="&amp;$AE136,$Q$44:$Q$131,"="&amp;$AF136)</f>
        <v>4.7552491987454155E-5</v>
      </c>
      <c r="AK136" s="52">
        <f t="shared" ref="AK136:AL136" si="27">SUMIFS(S$44:S$131,$M$44:$M$131,"="&amp;$AE136,$Q$44:$Q$131,"="&amp;$AF136)</f>
        <v>4.7552491987454155E-5</v>
      </c>
      <c r="AL136" s="52">
        <f t="shared" si="27"/>
        <v>1.3790222676361705E-3</v>
      </c>
    </row>
    <row r="137" spans="2:41" x14ac:dyDescent="0.75">
      <c r="AE137" s="38" t="str">
        <f t="shared" ref="AE137:AE138" si="28">AE136</f>
        <v>Enero</v>
      </c>
      <c r="AF137" s="222" t="s">
        <v>750</v>
      </c>
      <c r="AG137" s="52">
        <f t="shared" ref="AG137:AG171" si="29">SUMIFS(N$44:N$131,$M$44:$M$131,"="&amp;$AE137,$Q$44:$Q$131,"="&amp;$AF137)</f>
        <v>0</v>
      </c>
      <c r="AH137" s="52">
        <f t="shared" ref="AH137:AH171" si="30">SUMIFS(O$44:O$131,$M$44:$M$131,"="&amp;$AE137,$Q$44:$Q$131,"="&amp;$AF137)</f>
        <v>0</v>
      </c>
      <c r="AI137" s="52">
        <f t="shared" ref="AI137:AI171" si="31">SUMIFS(P$44:P$131,$M$44:$M$131,"="&amp;$AE137,$Q$44:$Q$131,"="&amp;$AF137)</f>
        <v>0</v>
      </c>
      <c r="AJ137" s="52">
        <f t="shared" ref="AJ137:AJ171" si="32">SUMIFS(R$44:R$131,$M$44:$M$131,"="&amp;$AE137,$Q$44:$Q$131,"="&amp;$AF137)</f>
        <v>0</v>
      </c>
      <c r="AK137" s="52">
        <f t="shared" ref="AK137:AK171" si="33">SUMIFS(S$44:S$131,$M$44:$M$131,"="&amp;$AE137,$Q$44:$Q$131,"="&amp;$AF137)</f>
        <v>0</v>
      </c>
      <c r="AL137" s="52">
        <f t="shared" ref="AL137:AL171" si="34">SUMIFS(T$44:T$131,$M$44:$M$131,"="&amp;$AE137,$Q$44:$Q$131,"="&amp;$AF137)</f>
        <v>0</v>
      </c>
    </row>
    <row r="138" spans="2:41" x14ac:dyDescent="0.75">
      <c r="AE138" s="38" t="str">
        <f t="shared" si="28"/>
        <v>Enero</v>
      </c>
      <c r="AF138" s="222" t="s">
        <v>749</v>
      </c>
      <c r="AG138" s="52">
        <f t="shared" si="29"/>
        <v>0</v>
      </c>
      <c r="AH138" s="52">
        <f t="shared" si="30"/>
        <v>0</v>
      </c>
      <c r="AI138" s="52">
        <f t="shared" si="31"/>
        <v>0</v>
      </c>
      <c r="AJ138" s="52">
        <f t="shared" si="32"/>
        <v>0</v>
      </c>
      <c r="AK138" s="52">
        <f t="shared" si="33"/>
        <v>0</v>
      </c>
      <c r="AL138" s="52">
        <f t="shared" si="34"/>
        <v>0</v>
      </c>
    </row>
    <row r="139" spans="2:41" x14ac:dyDescent="0.75">
      <c r="AE139" s="38" t="s">
        <v>499</v>
      </c>
      <c r="AF139" s="222" t="s">
        <v>586</v>
      </c>
      <c r="AG139" s="52">
        <f t="shared" si="29"/>
        <v>0</v>
      </c>
      <c r="AH139" s="52">
        <f t="shared" si="30"/>
        <v>0</v>
      </c>
      <c r="AI139" s="52">
        <f t="shared" si="31"/>
        <v>0</v>
      </c>
      <c r="AJ139" s="52">
        <f t="shared" si="32"/>
        <v>0</v>
      </c>
      <c r="AK139" s="52">
        <f t="shared" si="33"/>
        <v>0</v>
      </c>
      <c r="AL139" s="52">
        <f t="shared" si="34"/>
        <v>0</v>
      </c>
    </row>
    <row r="140" spans="2:41" x14ac:dyDescent="0.75">
      <c r="AE140" s="38" t="str">
        <f t="shared" ref="AE140:AE141" si="35">AE139</f>
        <v>Febrero</v>
      </c>
      <c r="AF140" s="222" t="s">
        <v>750</v>
      </c>
      <c r="AG140" s="52">
        <f t="shared" si="29"/>
        <v>0</v>
      </c>
      <c r="AH140" s="52">
        <f t="shared" si="30"/>
        <v>0</v>
      </c>
      <c r="AI140" s="52">
        <f t="shared" si="31"/>
        <v>0</v>
      </c>
      <c r="AJ140" s="52">
        <f t="shared" si="32"/>
        <v>0</v>
      </c>
      <c r="AK140" s="52">
        <f t="shared" si="33"/>
        <v>0</v>
      </c>
      <c r="AL140" s="52">
        <f t="shared" si="34"/>
        <v>0</v>
      </c>
    </row>
    <row r="141" spans="2:41" x14ac:dyDescent="0.75">
      <c r="AE141" s="38" t="str">
        <f t="shared" si="35"/>
        <v>Febrero</v>
      </c>
      <c r="AF141" s="222" t="s">
        <v>749</v>
      </c>
      <c r="AG141" s="52">
        <f t="shared" si="29"/>
        <v>0</v>
      </c>
      <c r="AH141" s="52">
        <f t="shared" si="30"/>
        <v>0</v>
      </c>
      <c r="AI141" s="52">
        <f t="shared" si="31"/>
        <v>0</v>
      </c>
      <c r="AJ141" s="52">
        <f t="shared" si="32"/>
        <v>0</v>
      </c>
      <c r="AK141" s="52">
        <f t="shared" si="33"/>
        <v>0</v>
      </c>
      <c r="AL141" s="52">
        <f t="shared" si="34"/>
        <v>0</v>
      </c>
    </row>
    <row r="142" spans="2:41" x14ac:dyDescent="0.75">
      <c r="AE142" s="38" t="s">
        <v>500</v>
      </c>
      <c r="AF142" s="222" t="s">
        <v>586</v>
      </c>
      <c r="AG142" s="52">
        <f t="shared" si="29"/>
        <v>0</v>
      </c>
      <c r="AH142" s="52">
        <f t="shared" si="30"/>
        <v>0</v>
      </c>
      <c r="AI142" s="52">
        <f t="shared" si="31"/>
        <v>0</v>
      </c>
      <c r="AJ142" s="52">
        <f t="shared" si="32"/>
        <v>0</v>
      </c>
      <c r="AK142" s="52">
        <f t="shared" si="33"/>
        <v>0</v>
      </c>
      <c r="AL142" s="52">
        <f t="shared" si="34"/>
        <v>0</v>
      </c>
    </row>
    <row r="143" spans="2:41" x14ac:dyDescent="0.75">
      <c r="AE143" s="38" t="str">
        <f t="shared" ref="AE143:AE144" si="36">AE142</f>
        <v>Marzo</v>
      </c>
      <c r="AF143" s="222" t="s">
        <v>750</v>
      </c>
      <c r="AG143" s="52">
        <f t="shared" si="29"/>
        <v>0</v>
      </c>
      <c r="AH143" s="52">
        <f t="shared" si="30"/>
        <v>0</v>
      </c>
      <c r="AI143" s="52">
        <f t="shared" si="31"/>
        <v>0</v>
      </c>
      <c r="AJ143" s="52">
        <f t="shared" si="32"/>
        <v>0</v>
      </c>
      <c r="AK143" s="52">
        <f t="shared" si="33"/>
        <v>0</v>
      </c>
      <c r="AL143" s="52">
        <f t="shared" si="34"/>
        <v>0</v>
      </c>
    </row>
    <row r="144" spans="2:41" x14ac:dyDescent="0.75">
      <c r="AE144" s="38" t="str">
        <f t="shared" si="36"/>
        <v>Marzo</v>
      </c>
      <c r="AF144" s="222" t="s">
        <v>749</v>
      </c>
      <c r="AG144" s="52">
        <f t="shared" si="29"/>
        <v>0</v>
      </c>
      <c r="AH144" s="52">
        <f t="shared" si="30"/>
        <v>0</v>
      </c>
      <c r="AI144" s="52">
        <f t="shared" si="31"/>
        <v>0</v>
      </c>
      <c r="AJ144" s="52">
        <f t="shared" si="32"/>
        <v>0</v>
      </c>
      <c r="AK144" s="52">
        <f t="shared" si="33"/>
        <v>0</v>
      </c>
      <c r="AL144" s="52">
        <f t="shared" si="34"/>
        <v>0</v>
      </c>
    </row>
    <row r="145" spans="31:38" x14ac:dyDescent="0.75">
      <c r="AE145" s="38" t="s">
        <v>501</v>
      </c>
      <c r="AF145" s="222" t="s">
        <v>586</v>
      </c>
      <c r="AG145" s="52">
        <f t="shared" si="29"/>
        <v>0</v>
      </c>
      <c r="AH145" s="52">
        <f t="shared" si="30"/>
        <v>0</v>
      </c>
      <c r="AI145" s="52">
        <f t="shared" si="31"/>
        <v>0</v>
      </c>
      <c r="AJ145" s="52">
        <f t="shared" si="32"/>
        <v>0</v>
      </c>
      <c r="AK145" s="52">
        <f t="shared" si="33"/>
        <v>0</v>
      </c>
      <c r="AL145" s="52">
        <f t="shared" si="34"/>
        <v>0</v>
      </c>
    </row>
    <row r="146" spans="31:38" x14ac:dyDescent="0.75">
      <c r="AE146" s="38" t="str">
        <f t="shared" ref="AE146:AE147" si="37">AE145</f>
        <v>Abril</v>
      </c>
      <c r="AF146" s="222" t="s">
        <v>750</v>
      </c>
      <c r="AG146" s="52">
        <f t="shared" si="29"/>
        <v>1739.5973154362416</v>
      </c>
      <c r="AH146" s="52">
        <f t="shared" si="30"/>
        <v>347.91946308724835</v>
      </c>
      <c r="AI146" s="52">
        <f t="shared" si="31"/>
        <v>1391.6778523489934</v>
      </c>
      <c r="AJ146" s="52">
        <f t="shared" si="32"/>
        <v>6.6177749922942909E-3</v>
      </c>
      <c r="AK146" s="52">
        <f t="shared" si="33"/>
        <v>6.61777499229429E-3</v>
      </c>
      <c r="AL146" s="52">
        <f t="shared" si="34"/>
        <v>0.19191547477653442</v>
      </c>
    </row>
    <row r="147" spans="31:38" x14ac:dyDescent="0.75">
      <c r="AE147" s="38" t="str">
        <f t="shared" si="37"/>
        <v>Abril</v>
      </c>
      <c r="AF147" s="222" t="s">
        <v>749</v>
      </c>
      <c r="AG147" s="52">
        <f t="shared" si="29"/>
        <v>0</v>
      </c>
      <c r="AH147" s="52">
        <f t="shared" si="30"/>
        <v>0</v>
      </c>
      <c r="AI147" s="52">
        <f t="shared" si="31"/>
        <v>0</v>
      </c>
      <c r="AJ147" s="52">
        <f t="shared" si="32"/>
        <v>0</v>
      </c>
      <c r="AK147" s="52">
        <f t="shared" si="33"/>
        <v>0</v>
      </c>
      <c r="AL147" s="52">
        <f t="shared" si="34"/>
        <v>0</v>
      </c>
    </row>
    <row r="148" spans="31:38" x14ac:dyDescent="0.75">
      <c r="AE148" s="38" t="s">
        <v>502</v>
      </c>
      <c r="AF148" s="222" t="s">
        <v>586</v>
      </c>
      <c r="AG148" s="52">
        <f t="shared" si="29"/>
        <v>0</v>
      </c>
      <c r="AH148" s="52">
        <f t="shared" si="30"/>
        <v>0</v>
      </c>
      <c r="AI148" s="52">
        <f t="shared" si="31"/>
        <v>0</v>
      </c>
      <c r="AJ148" s="52">
        <f t="shared" si="32"/>
        <v>0</v>
      </c>
      <c r="AK148" s="52">
        <f t="shared" si="33"/>
        <v>0</v>
      </c>
      <c r="AL148" s="52">
        <f t="shared" si="34"/>
        <v>0</v>
      </c>
    </row>
    <row r="149" spans="31:38" x14ac:dyDescent="0.75">
      <c r="AE149" s="38" t="str">
        <f t="shared" ref="AE149:AE150" si="38">AE148</f>
        <v>Mayo</v>
      </c>
      <c r="AF149" s="222" t="s">
        <v>750</v>
      </c>
      <c r="AG149" s="52">
        <f t="shared" si="29"/>
        <v>0</v>
      </c>
      <c r="AH149" s="52">
        <f t="shared" si="30"/>
        <v>0</v>
      </c>
      <c r="AI149" s="52">
        <f t="shared" si="31"/>
        <v>0</v>
      </c>
      <c r="AJ149" s="52">
        <f t="shared" si="32"/>
        <v>0</v>
      </c>
      <c r="AK149" s="52">
        <f t="shared" si="33"/>
        <v>0</v>
      </c>
      <c r="AL149" s="52">
        <f t="shared" si="34"/>
        <v>0</v>
      </c>
    </row>
    <row r="150" spans="31:38" x14ac:dyDescent="0.75">
      <c r="AE150" s="38" t="str">
        <f t="shared" si="38"/>
        <v>Mayo</v>
      </c>
      <c r="AF150" s="222" t="s">
        <v>749</v>
      </c>
      <c r="AG150" s="52">
        <f t="shared" si="29"/>
        <v>0</v>
      </c>
      <c r="AH150" s="52">
        <f t="shared" si="30"/>
        <v>0</v>
      </c>
      <c r="AI150" s="52">
        <f t="shared" si="31"/>
        <v>0</v>
      </c>
      <c r="AJ150" s="52">
        <f t="shared" si="32"/>
        <v>0</v>
      </c>
      <c r="AK150" s="52">
        <f t="shared" si="33"/>
        <v>0</v>
      </c>
      <c r="AL150" s="52">
        <f t="shared" si="34"/>
        <v>0</v>
      </c>
    </row>
    <row r="151" spans="31:38" x14ac:dyDescent="0.75">
      <c r="AE151" s="38" t="s">
        <v>503</v>
      </c>
      <c r="AF151" s="222" t="s">
        <v>586</v>
      </c>
      <c r="AG151" s="52">
        <f t="shared" si="29"/>
        <v>18</v>
      </c>
      <c r="AH151" s="52">
        <f t="shared" si="30"/>
        <v>18</v>
      </c>
      <c r="AI151" s="52">
        <f t="shared" si="31"/>
        <v>23.999999999999996</v>
      </c>
      <c r="AJ151" s="52">
        <f t="shared" si="32"/>
        <v>1.1412598076988994E-4</v>
      </c>
      <c r="AK151" s="52">
        <f t="shared" si="33"/>
        <v>1.1412598076988993E-4</v>
      </c>
      <c r="AL151" s="52">
        <f t="shared" si="34"/>
        <v>3.3096534423268076E-3</v>
      </c>
    </row>
    <row r="152" spans="31:38" x14ac:dyDescent="0.75">
      <c r="AE152" s="38" t="str">
        <f t="shared" ref="AE152:AE153" si="39">AE151</f>
        <v>Junio</v>
      </c>
      <c r="AF152" s="222" t="s">
        <v>750</v>
      </c>
      <c r="AG152" s="52">
        <f t="shared" si="29"/>
        <v>0</v>
      </c>
      <c r="AH152" s="52">
        <f t="shared" si="30"/>
        <v>0</v>
      </c>
      <c r="AI152" s="52">
        <f t="shared" si="31"/>
        <v>0</v>
      </c>
      <c r="AJ152" s="52">
        <f t="shared" si="32"/>
        <v>0</v>
      </c>
      <c r="AK152" s="52">
        <f t="shared" si="33"/>
        <v>0</v>
      </c>
      <c r="AL152" s="52">
        <f t="shared" si="34"/>
        <v>0</v>
      </c>
    </row>
    <row r="153" spans="31:38" x14ac:dyDescent="0.75">
      <c r="AE153" s="38" t="str">
        <f t="shared" si="39"/>
        <v>Junio</v>
      </c>
      <c r="AF153" s="222" t="s">
        <v>749</v>
      </c>
      <c r="AG153" s="52">
        <f t="shared" si="29"/>
        <v>0</v>
      </c>
      <c r="AH153" s="52">
        <f t="shared" si="30"/>
        <v>0</v>
      </c>
      <c r="AI153" s="52">
        <f t="shared" si="31"/>
        <v>0</v>
      </c>
      <c r="AJ153" s="52">
        <f t="shared" si="32"/>
        <v>0</v>
      </c>
      <c r="AK153" s="52">
        <f t="shared" si="33"/>
        <v>0</v>
      </c>
      <c r="AL153" s="52">
        <f t="shared" si="34"/>
        <v>0</v>
      </c>
    </row>
    <row r="154" spans="31:38" x14ac:dyDescent="0.75">
      <c r="AE154" s="38" t="s">
        <v>504</v>
      </c>
      <c r="AF154" s="222" t="s">
        <v>586</v>
      </c>
      <c r="AG154" s="52">
        <f t="shared" si="29"/>
        <v>0</v>
      </c>
      <c r="AH154" s="52">
        <f t="shared" si="30"/>
        <v>0</v>
      </c>
      <c r="AI154" s="52">
        <f t="shared" si="31"/>
        <v>0</v>
      </c>
      <c r="AJ154" s="52">
        <f t="shared" si="32"/>
        <v>0</v>
      </c>
      <c r="AK154" s="52">
        <f t="shared" si="33"/>
        <v>0</v>
      </c>
      <c r="AL154" s="52">
        <f t="shared" si="34"/>
        <v>0</v>
      </c>
    </row>
    <row r="155" spans="31:38" x14ac:dyDescent="0.75">
      <c r="AE155" s="38" t="str">
        <f t="shared" ref="AE155:AE156" si="40">AE154</f>
        <v>Julio</v>
      </c>
      <c r="AF155" s="222" t="s">
        <v>750</v>
      </c>
      <c r="AG155" s="52">
        <f t="shared" si="29"/>
        <v>0</v>
      </c>
      <c r="AH155" s="52">
        <f t="shared" si="30"/>
        <v>0</v>
      </c>
      <c r="AI155" s="52">
        <f t="shared" si="31"/>
        <v>0</v>
      </c>
      <c r="AJ155" s="52">
        <f t="shared" si="32"/>
        <v>0</v>
      </c>
      <c r="AK155" s="52">
        <f t="shared" si="33"/>
        <v>0</v>
      </c>
      <c r="AL155" s="52">
        <f t="shared" si="34"/>
        <v>0</v>
      </c>
    </row>
    <row r="156" spans="31:38" x14ac:dyDescent="0.75">
      <c r="AE156" s="38" t="str">
        <f t="shared" si="40"/>
        <v>Julio</v>
      </c>
      <c r="AF156" s="222" t="s">
        <v>749</v>
      </c>
      <c r="AG156" s="52">
        <f t="shared" si="29"/>
        <v>0</v>
      </c>
      <c r="AH156" s="52">
        <f t="shared" si="30"/>
        <v>0</v>
      </c>
      <c r="AI156" s="52">
        <f t="shared" si="31"/>
        <v>0</v>
      </c>
      <c r="AJ156" s="52">
        <f t="shared" si="32"/>
        <v>0</v>
      </c>
      <c r="AK156" s="52">
        <f t="shared" si="33"/>
        <v>0</v>
      </c>
      <c r="AL156" s="52">
        <f t="shared" si="34"/>
        <v>0</v>
      </c>
    </row>
    <row r="157" spans="31:38" x14ac:dyDescent="0.75">
      <c r="AE157" s="38" t="s">
        <v>505</v>
      </c>
      <c r="AF157" s="222" t="s">
        <v>586</v>
      </c>
      <c r="AG157" s="52">
        <f t="shared" si="29"/>
        <v>0</v>
      </c>
      <c r="AH157" s="52">
        <f t="shared" si="30"/>
        <v>0</v>
      </c>
      <c r="AI157" s="52">
        <f t="shared" si="31"/>
        <v>0</v>
      </c>
      <c r="AJ157" s="52">
        <f t="shared" si="32"/>
        <v>0</v>
      </c>
      <c r="AK157" s="52">
        <f t="shared" si="33"/>
        <v>0</v>
      </c>
      <c r="AL157" s="52">
        <f t="shared" si="34"/>
        <v>0</v>
      </c>
    </row>
    <row r="158" spans="31:38" x14ac:dyDescent="0.75">
      <c r="AE158" s="38" t="str">
        <f t="shared" ref="AE158:AE159" si="41">AE157</f>
        <v>Agosto</v>
      </c>
      <c r="AF158" s="222" t="s">
        <v>750</v>
      </c>
      <c r="AG158" s="52">
        <f t="shared" si="29"/>
        <v>0</v>
      </c>
      <c r="AH158" s="52">
        <f t="shared" si="30"/>
        <v>0</v>
      </c>
      <c r="AI158" s="52">
        <f t="shared" si="31"/>
        <v>0</v>
      </c>
      <c r="AJ158" s="52">
        <f t="shared" si="32"/>
        <v>0</v>
      </c>
      <c r="AK158" s="52">
        <f t="shared" si="33"/>
        <v>0</v>
      </c>
      <c r="AL158" s="52">
        <f t="shared" si="34"/>
        <v>0</v>
      </c>
    </row>
    <row r="159" spans="31:38" x14ac:dyDescent="0.75">
      <c r="AE159" s="38" t="str">
        <f t="shared" si="41"/>
        <v>Agosto</v>
      </c>
      <c r="AF159" s="222" t="s">
        <v>749</v>
      </c>
      <c r="AG159" s="52">
        <f t="shared" si="29"/>
        <v>0</v>
      </c>
      <c r="AH159" s="52">
        <f t="shared" si="30"/>
        <v>0</v>
      </c>
      <c r="AI159" s="52">
        <f t="shared" si="31"/>
        <v>0</v>
      </c>
      <c r="AJ159" s="52">
        <f t="shared" si="32"/>
        <v>0</v>
      </c>
      <c r="AK159" s="52">
        <f t="shared" si="33"/>
        <v>0</v>
      </c>
      <c r="AL159" s="52">
        <f t="shared" si="34"/>
        <v>0</v>
      </c>
    </row>
    <row r="160" spans="31:38" x14ac:dyDescent="0.75">
      <c r="AE160" s="38" t="s">
        <v>506</v>
      </c>
      <c r="AF160" s="222" t="s">
        <v>586</v>
      </c>
      <c r="AG160" s="52">
        <f t="shared" si="29"/>
        <v>0</v>
      </c>
      <c r="AH160" s="52">
        <f t="shared" si="30"/>
        <v>0</v>
      </c>
      <c r="AI160" s="52">
        <f t="shared" si="31"/>
        <v>0</v>
      </c>
      <c r="AJ160" s="52">
        <f t="shared" si="32"/>
        <v>0</v>
      </c>
      <c r="AK160" s="52">
        <f t="shared" si="33"/>
        <v>0</v>
      </c>
      <c r="AL160" s="52">
        <f t="shared" si="34"/>
        <v>0</v>
      </c>
    </row>
    <row r="161" spans="31:38" x14ac:dyDescent="0.75">
      <c r="AE161" s="38" t="str">
        <f t="shared" ref="AE161:AE162" si="42">AE160</f>
        <v>Septiembre</v>
      </c>
      <c r="AF161" s="222" t="s">
        <v>750</v>
      </c>
      <c r="AG161" s="52">
        <f t="shared" si="29"/>
        <v>0</v>
      </c>
      <c r="AH161" s="52">
        <f t="shared" si="30"/>
        <v>0</v>
      </c>
      <c r="AI161" s="52">
        <f t="shared" si="31"/>
        <v>0</v>
      </c>
      <c r="AJ161" s="52">
        <f t="shared" si="32"/>
        <v>0</v>
      </c>
      <c r="AK161" s="52">
        <f t="shared" si="33"/>
        <v>0</v>
      </c>
      <c r="AL161" s="52">
        <f t="shared" si="34"/>
        <v>0</v>
      </c>
    </row>
    <row r="162" spans="31:38" x14ac:dyDescent="0.75">
      <c r="AE162" s="38" t="str">
        <f t="shared" si="42"/>
        <v>Septiembre</v>
      </c>
      <c r="AF162" s="222" t="s">
        <v>749</v>
      </c>
      <c r="AG162" s="52">
        <f t="shared" si="29"/>
        <v>0</v>
      </c>
      <c r="AH162" s="52">
        <f t="shared" si="30"/>
        <v>0</v>
      </c>
      <c r="AI162" s="52">
        <f t="shared" si="31"/>
        <v>0</v>
      </c>
      <c r="AJ162" s="52">
        <f t="shared" si="32"/>
        <v>0</v>
      </c>
      <c r="AK162" s="52">
        <f t="shared" si="33"/>
        <v>0</v>
      </c>
      <c r="AL162" s="52">
        <f t="shared" si="34"/>
        <v>0</v>
      </c>
    </row>
    <row r="163" spans="31:38" x14ac:dyDescent="0.75">
      <c r="AE163" s="38" t="s">
        <v>507</v>
      </c>
      <c r="AF163" s="222" t="s">
        <v>586</v>
      </c>
      <c r="AG163" s="52">
        <f t="shared" si="29"/>
        <v>0</v>
      </c>
      <c r="AH163" s="52">
        <f t="shared" si="30"/>
        <v>0</v>
      </c>
      <c r="AI163" s="52">
        <f t="shared" si="31"/>
        <v>0</v>
      </c>
      <c r="AJ163" s="52">
        <f t="shared" si="32"/>
        <v>0</v>
      </c>
      <c r="AK163" s="52">
        <f t="shared" si="33"/>
        <v>0</v>
      </c>
      <c r="AL163" s="52">
        <f t="shared" si="34"/>
        <v>0</v>
      </c>
    </row>
    <row r="164" spans="31:38" x14ac:dyDescent="0.75">
      <c r="AE164" s="38" t="str">
        <f t="shared" ref="AE164:AE165" si="43">AE163</f>
        <v>Octubre</v>
      </c>
      <c r="AF164" s="222" t="s">
        <v>750</v>
      </c>
      <c r="AG164" s="52">
        <f t="shared" si="29"/>
        <v>0</v>
      </c>
      <c r="AH164" s="52">
        <f t="shared" si="30"/>
        <v>0</v>
      </c>
      <c r="AI164" s="52">
        <f t="shared" si="31"/>
        <v>0</v>
      </c>
      <c r="AJ164" s="52">
        <f t="shared" si="32"/>
        <v>0</v>
      </c>
      <c r="AK164" s="52">
        <f t="shared" si="33"/>
        <v>0</v>
      </c>
      <c r="AL164" s="52">
        <f t="shared" si="34"/>
        <v>0</v>
      </c>
    </row>
    <row r="165" spans="31:38" x14ac:dyDescent="0.75">
      <c r="AE165" s="38" t="str">
        <f t="shared" si="43"/>
        <v>Octubre</v>
      </c>
      <c r="AF165" s="222" t="s">
        <v>749</v>
      </c>
      <c r="AG165" s="52">
        <f t="shared" si="29"/>
        <v>0</v>
      </c>
      <c r="AH165" s="52">
        <f t="shared" si="30"/>
        <v>0</v>
      </c>
      <c r="AI165" s="52">
        <f t="shared" si="31"/>
        <v>0</v>
      </c>
      <c r="AJ165" s="52">
        <f t="shared" si="32"/>
        <v>0</v>
      </c>
      <c r="AK165" s="52">
        <f t="shared" si="33"/>
        <v>0</v>
      </c>
      <c r="AL165" s="52">
        <f t="shared" si="34"/>
        <v>0</v>
      </c>
    </row>
    <row r="166" spans="31:38" x14ac:dyDescent="0.75">
      <c r="AE166" s="38" t="s">
        <v>508</v>
      </c>
      <c r="AF166" s="222" t="s">
        <v>586</v>
      </c>
      <c r="AG166" s="52">
        <f t="shared" si="29"/>
        <v>0</v>
      </c>
      <c r="AH166" s="52">
        <f t="shared" si="30"/>
        <v>0</v>
      </c>
      <c r="AI166" s="52">
        <f t="shared" si="31"/>
        <v>0</v>
      </c>
      <c r="AJ166" s="52">
        <f t="shared" si="32"/>
        <v>0</v>
      </c>
      <c r="AK166" s="52">
        <f t="shared" si="33"/>
        <v>0</v>
      </c>
      <c r="AL166" s="52">
        <f t="shared" si="34"/>
        <v>0</v>
      </c>
    </row>
    <row r="167" spans="31:38" x14ac:dyDescent="0.75">
      <c r="AE167" s="38" t="str">
        <f t="shared" ref="AE167:AE168" si="44">AE166</f>
        <v>Noviembre</v>
      </c>
      <c r="AF167" s="222" t="s">
        <v>750</v>
      </c>
      <c r="AG167" s="52">
        <f t="shared" si="29"/>
        <v>0</v>
      </c>
      <c r="AH167" s="52">
        <f t="shared" si="30"/>
        <v>0</v>
      </c>
      <c r="AI167" s="52">
        <f t="shared" si="31"/>
        <v>0</v>
      </c>
      <c r="AJ167" s="52">
        <f t="shared" si="32"/>
        <v>0</v>
      </c>
      <c r="AK167" s="52">
        <f t="shared" si="33"/>
        <v>0</v>
      </c>
      <c r="AL167" s="52">
        <f t="shared" si="34"/>
        <v>0</v>
      </c>
    </row>
    <row r="168" spans="31:38" x14ac:dyDescent="0.75">
      <c r="AE168" s="38" t="str">
        <f t="shared" si="44"/>
        <v>Noviembre</v>
      </c>
      <c r="AF168" s="222" t="s">
        <v>749</v>
      </c>
      <c r="AG168" s="52">
        <f t="shared" si="29"/>
        <v>0</v>
      </c>
      <c r="AH168" s="52">
        <f t="shared" si="30"/>
        <v>0</v>
      </c>
      <c r="AI168" s="52">
        <f t="shared" si="31"/>
        <v>0</v>
      </c>
      <c r="AJ168" s="52">
        <f t="shared" si="32"/>
        <v>0</v>
      </c>
      <c r="AK168" s="52">
        <f t="shared" si="33"/>
        <v>0</v>
      </c>
      <c r="AL168" s="52">
        <f t="shared" si="34"/>
        <v>0</v>
      </c>
    </row>
    <row r="169" spans="31:38" x14ac:dyDescent="0.75">
      <c r="AE169" s="38" t="s">
        <v>509</v>
      </c>
      <c r="AF169" s="222" t="s">
        <v>586</v>
      </c>
      <c r="AG169" s="52">
        <f t="shared" si="29"/>
        <v>0</v>
      </c>
      <c r="AH169" s="52">
        <f t="shared" si="30"/>
        <v>0</v>
      </c>
      <c r="AI169" s="52">
        <f t="shared" si="31"/>
        <v>0</v>
      </c>
      <c r="AJ169" s="52">
        <f t="shared" si="32"/>
        <v>0</v>
      </c>
      <c r="AK169" s="52">
        <f t="shared" si="33"/>
        <v>0</v>
      </c>
      <c r="AL169" s="52">
        <f t="shared" si="34"/>
        <v>0</v>
      </c>
    </row>
    <row r="170" spans="31:38" x14ac:dyDescent="0.75">
      <c r="AE170" s="38" t="s">
        <v>509</v>
      </c>
      <c r="AF170" s="222" t="s">
        <v>750</v>
      </c>
      <c r="AG170" s="52">
        <f t="shared" si="29"/>
        <v>0</v>
      </c>
      <c r="AH170" s="52">
        <f t="shared" si="30"/>
        <v>0</v>
      </c>
      <c r="AI170" s="52">
        <f t="shared" si="31"/>
        <v>0</v>
      </c>
      <c r="AJ170" s="52">
        <f t="shared" si="32"/>
        <v>0</v>
      </c>
      <c r="AK170" s="52">
        <f t="shared" si="33"/>
        <v>0</v>
      </c>
      <c r="AL170" s="52">
        <f t="shared" si="34"/>
        <v>0</v>
      </c>
    </row>
    <row r="171" spans="31:38" x14ac:dyDescent="0.75">
      <c r="AE171" s="38" t="s">
        <v>509</v>
      </c>
      <c r="AF171" s="222" t="s">
        <v>749</v>
      </c>
      <c r="AG171" s="52">
        <f t="shared" si="29"/>
        <v>0</v>
      </c>
      <c r="AH171" s="52">
        <f t="shared" si="30"/>
        <v>0</v>
      </c>
      <c r="AI171" s="52">
        <f t="shared" si="31"/>
        <v>0</v>
      </c>
      <c r="AJ171" s="52">
        <f t="shared" si="32"/>
        <v>0</v>
      </c>
      <c r="AK171" s="52">
        <f t="shared" si="33"/>
        <v>0</v>
      </c>
      <c r="AL171" s="52">
        <f t="shared" si="34"/>
        <v>0</v>
      </c>
    </row>
  </sheetData>
  <mergeCells count="29">
    <mergeCell ref="H42:J42"/>
    <mergeCell ref="K42:L42"/>
    <mergeCell ref="M42:M43"/>
    <mergeCell ref="N42:N43"/>
    <mergeCell ref="O42:O43"/>
    <mergeCell ref="B42:B43"/>
    <mergeCell ref="C42:C43"/>
    <mergeCell ref="D42:D43"/>
    <mergeCell ref="E42:E43"/>
    <mergeCell ref="F42:F43"/>
    <mergeCell ref="B13:G13"/>
    <mergeCell ref="H13:R13"/>
    <mergeCell ref="H15:R25"/>
    <mergeCell ref="M40:T40"/>
    <mergeCell ref="M41:Q41"/>
    <mergeCell ref="R41:T41"/>
    <mergeCell ref="AE134:AE135"/>
    <mergeCell ref="AF134:AF135"/>
    <mergeCell ref="AG134:AG135"/>
    <mergeCell ref="Q42:Q43"/>
    <mergeCell ref="P42:P43"/>
    <mergeCell ref="R42:R43"/>
    <mergeCell ref="S42:S43"/>
    <mergeCell ref="T42:T43"/>
    <mergeCell ref="AH134:AH135"/>
    <mergeCell ref="AI134:AI135"/>
    <mergeCell ref="AJ134:AJ135"/>
    <mergeCell ref="AK134:AK135"/>
    <mergeCell ref="AL134:AL135"/>
  </mergeCells>
  <hyperlinks>
    <hyperlink ref="B9" location="VENTEOS!A1" display="&lt;&lt;&lt;VENTEOS" xr:uid="{AD9196DD-21C6-46B1-A244-AAC0F06FB473}"/>
  </hyperlink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DBC7E37-6DD9-4102-83CF-7B16EB6BDA1F}">
          <x14:formula1>
            <xm:f>Hoja1!$B$45:$B$56</xm:f>
          </x14:formula1>
          <xm:sqref>F44:F131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E5A8-C457-4C8F-A567-7E124C5A65AD}">
  <sheetPr>
    <tabColor rgb="FF7030A0"/>
  </sheetPr>
  <dimension ref="A2:AP54"/>
  <sheetViews>
    <sheetView zoomScale="80" zoomScaleNormal="80" workbookViewId="0">
      <selection activeCell="B11" sqref="B11"/>
    </sheetView>
  </sheetViews>
  <sheetFormatPr baseColWidth="10" defaultRowHeight="14.75" x14ac:dyDescent="0.75"/>
  <cols>
    <col min="1" max="2" width="10.90625" style="1"/>
    <col min="3" max="3" width="16.6328125" style="1" customWidth="1"/>
    <col min="4" max="5" width="10.90625" style="1"/>
    <col min="6" max="6" width="16.7265625" style="1" customWidth="1"/>
    <col min="7" max="7" width="17.08984375" style="1" customWidth="1"/>
    <col min="8" max="8" width="10.90625" style="1"/>
    <col min="9" max="11" width="10.90625" style="1" customWidth="1"/>
    <col min="12" max="12" width="16.36328125" style="1" customWidth="1"/>
    <col min="13" max="17" width="10.90625" style="1" customWidth="1"/>
    <col min="18" max="23" width="10.90625" style="1" hidden="1" customWidth="1"/>
    <col min="24" max="24" width="13.08984375" style="1" hidden="1" customWidth="1"/>
    <col min="25" max="42" width="10.90625" style="1" hidden="1" customWidth="1"/>
    <col min="43" max="43" width="0" style="1" hidden="1" customWidth="1"/>
    <col min="44" max="16384" width="10.90625" style="1"/>
  </cols>
  <sheetData>
    <row r="2" spans="1:17" x14ac:dyDescent="0.75">
      <c r="A2" s="6"/>
    </row>
    <row r="3" spans="1:17" x14ac:dyDescent="0.75">
      <c r="A3" s="6"/>
    </row>
    <row r="4" spans="1:17" x14ac:dyDescent="0.75">
      <c r="A4" s="6"/>
    </row>
    <row r="5" spans="1:17" x14ac:dyDescent="0.75">
      <c r="A5" s="6"/>
    </row>
    <row r="6" spans="1:17" x14ac:dyDescent="0.75">
      <c r="A6" s="6"/>
    </row>
    <row r="7" spans="1:17" x14ac:dyDescent="0.75">
      <c r="A7" s="6"/>
    </row>
    <row r="8" spans="1:17" x14ac:dyDescent="0.75">
      <c r="A8" s="6"/>
    </row>
    <row r="9" spans="1:17" x14ac:dyDescent="0.75">
      <c r="A9" s="6"/>
    </row>
    <row r="10" spans="1:17" x14ac:dyDescent="0.75">
      <c r="A10" s="6"/>
    </row>
    <row r="11" spans="1:17" x14ac:dyDescent="0.75">
      <c r="A11" s="6"/>
      <c r="B11" s="6" t="s">
        <v>818</v>
      </c>
    </row>
    <row r="12" spans="1:17" x14ac:dyDescent="0.75">
      <c r="A12" s="6"/>
    </row>
    <row r="13" spans="1:17" x14ac:dyDescent="0.75">
      <c r="A13" s="6"/>
    </row>
    <row r="14" spans="1:17" ht="18.5" x14ac:dyDescent="0.9">
      <c r="A14" s="6"/>
      <c r="B14" s="12" t="s">
        <v>892</v>
      </c>
    </row>
    <row r="15" spans="1:17" x14ac:dyDescent="0.75">
      <c r="A15" s="6"/>
    </row>
    <row r="16" spans="1:17" x14ac:dyDescent="0.75">
      <c r="A16" s="6"/>
      <c r="B16" s="290" t="s">
        <v>1019</v>
      </c>
      <c r="C16" s="290"/>
      <c r="D16" s="290"/>
      <c r="E16" s="290"/>
      <c r="F16" s="290"/>
      <c r="G16" s="290"/>
      <c r="H16" s="290"/>
      <c r="I16" s="290"/>
      <c r="J16" s="290"/>
      <c r="K16" s="290"/>
      <c r="L16" s="290"/>
      <c r="M16" s="290"/>
      <c r="N16" s="290"/>
      <c r="O16" s="290"/>
      <c r="P16" s="290"/>
      <c r="Q16" s="290"/>
    </row>
    <row r="17" spans="2:41" x14ac:dyDescent="0.75">
      <c r="B17" s="290"/>
      <c r="C17" s="290"/>
      <c r="D17" s="290"/>
      <c r="E17" s="290"/>
      <c r="F17" s="290"/>
      <c r="G17" s="290"/>
      <c r="H17" s="290"/>
      <c r="I17" s="290"/>
      <c r="J17" s="290"/>
      <c r="K17" s="290"/>
      <c r="L17" s="290"/>
      <c r="M17" s="290"/>
      <c r="N17" s="290"/>
      <c r="O17" s="290"/>
      <c r="P17" s="290"/>
      <c r="Q17" s="290"/>
    </row>
    <row r="19" spans="2:41" ht="15.5" thickBot="1" x14ac:dyDescent="0.9"/>
    <row r="20" spans="2:41" ht="15.5" thickBot="1" x14ac:dyDescent="0.9">
      <c r="B20" s="42" t="s">
        <v>49</v>
      </c>
      <c r="G20" s="178" t="s">
        <v>51</v>
      </c>
    </row>
    <row r="22" spans="2:41" x14ac:dyDescent="0.75">
      <c r="AJ22" s="1" t="s">
        <v>883</v>
      </c>
    </row>
    <row r="23" spans="2:41" x14ac:dyDescent="0.75">
      <c r="B23" s="2" t="s">
        <v>1020</v>
      </c>
      <c r="S23" s="1" t="s">
        <v>882</v>
      </c>
    </row>
    <row r="24" spans="2:41" x14ac:dyDescent="0.75">
      <c r="B24" s="1" t="s">
        <v>893</v>
      </c>
      <c r="AJ24" s="22"/>
      <c r="AK24" s="23"/>
      <c r="AL24" s="23"/>
      <c r="AM24" s="23"/>
      <c r="AN24" s="23"/>
      <c r="AO24" s="24"/>
    </row>
    <row r="25" spans="2:41" x14ac:dyDescent="0.75">
      <c r="S25" s="22"/>
      <c r="T25" s="23"/>
      <c r="U25" s="23"/>
      <c r="V25" s="23"/>
      <c r="W25" s="23"/>
      <c r="X25" s="23"/>
      <c r="Y25" s="23"/>
      <c r="Z25" s="23"/>
      <c r="AA25" s="23"/>
      <c r="AB25" s="23"/>
      <c r="AC25" s="23"/>
      <c r="AD25" s="23"/>
      <c r="AE25" s="23"/>
      <c r="AF25" s="23"/>
      <c r="AG25" s="24"/>
      <c r="AJ25" s="25"/>
      <c r="AO25" s="26"/>
    </row>
    <row r="26" spans="2:41" x14ac:dyDescent="0.75">
      <c r="S26" s="25"/>
      <c r="AG26" s="26"/>
      <c r="AJ26" s="25"/>
      <c r="AO26" s="26"/>
    </row>
    <row r="27" spans="2:41" x14ac:dyDescent="0.75">
      <c r="B27" s="15"/>
      <c r="C27" s="16" t="s">
        <v>895</v>
      </c>
      <c r="K27" s="15"/>
      <c r="L27" s="16" t="s">
        <v>896</v>
      </c>
      <c r="S27" s="25"/>
      <c r="AG27" s="26"/>
      <c r="AJ27" s="25"/>
      <c r="AO27" s="26"/>
    </row>
    <row r="28" spans="2:41" x14ac:dyDescent="0.75">
      <c r="B28" s="18" t="s">
        <v>30</v>
      </c>
      <c r="C28" s="20">
        <v>0</v>
      </c>
      <c r="K28" s="18" t="s">
        <v>30</v>
      </c>
      <c r="L28" s="43">
        <f>AN29</f>
        <v>0</v>
      </c>
      <c r="S28" s="25"/>
      <c r="U28" s="16" t="s">
        <v>47</v>
      </c>
      <c r="V28" s="16" t="s">
        <v>884</v>
      </c>
      <c r="W28" s="18" t="s">
        <v>53</v>
      </c>
      <c r="X28" s="18" t="s">
        <v>48</v>
      </c>
      <c r="AG28" s="26"/>
      <c r="AJ28" s="25"/>
      <c r="AL28" s="16" t="s">
        <v>47</v>
      </c>
      <c r="AM28" s="18" t="s">
        <v>53</v>
      </c>
      <c r="AN28" s="18" t="s">
        <v>48</v>
      </c>
      <c r="AO28" s="26"/>
    </row>
    <row r="29" spans="2:41" x14ac:dyDescent="0.75">
      <c r="B29" s="18" t="s">
        <v>31</v>
      </c>
      <c r="C29" s="43">
        <v>0.29696052965027903</v>
      </c>
      <c r="K29" s="18" t="s">
        <v>31</v>
      </c>
      <c r="L29" s="43">
        <f t="shared" ref="L29:L35" si="0">AN30</f>
        <v>0.14542301679998429</v>
      </c>
      <c r="S29" s="25"/>
      <c r="T29" s="39" t="s">
        <v>30</v>
      </c>
      <c r="U29" s="20">
        <v>44.01</v>
      </c>
      <c r="V29" s="20">
        <f>C28/SUM($C$28:$C$34)</f>
        <v>0</v>
      </c>
      <c r="W29" s="20">
        <f>V29*U29</f>
        <v>0</v>
      </c>
      <c r="X29" s="20">
        <f>W29/SUM($W$29:$W$35)</f>
        <v>0</v>
      </c>
      <c r="AG29" s="26"/>
      <c r="AJ29" s="25"/>
      <c r="AK29" s="18" t="s">
        <v>30</v>
      </c>
      <c r="AL29" s="20">
        <v>44.01</v>
      </c>
      <c r="AM29" s="20">
        <f>C28*AL29</f>
        <v>0</v>
      </c>
      <c r="AN29" s="20">
        <f t="shared" ref="AN29:AN36" si="1">AM29/SUM($AM$29:$AM$36)</f>
        <v>0</v>
      </c>
      <c r="AO29" s="26"/>
    </row>
    <row r="30" spans="2:41" x14ac:dyDescent="0.75">
      <c r="B30" s="18" t="s">
        <v>32</v>
      </c>
      <c r="C30" s="43">
        <v>0.37208862614039534</v>
      </c>
      <c r="K30" s="18" t="s">
        <v>32</v>
      </c>
      <c r="L30" s="43">
        <f t="shared" si="0"/>
        <v>0.34159372149117867</v>
      </c>
      <c r="S30" s="25"/>
      <c r="T30" s="39" t="s">
        <v>31</v>
      </c>
      <c r="U30" s="20">
        <v>16.04</v>
      </c>
      <c r="V30" s="20">
        <f t="shared" ref="V30:V34" si="2">C29/SUM($C$28:$C$34)</f>
        <v>0.32995614405586543</v>
      </c>
      <c r="W30" s="20">
        <f t="shared" ref="W30:W35" si="3">V30*U30</f>
        <v>5.2924965506560815</v>
      </c>
      <c r="X30" s="20">
        <f t="shared" ref="X30:X35" si="4">W30/SUM($W$29:$W$35)</f>
        <v>0.15901648369398788</v>
      </c>
      <c r="AG30" s="26"/>
      <c r="AJ30" s="25"/>
      <c r="AK30" s="18" t="s">
        <v>31</v>
      </c>
      <c r="AL30" s="20">
        <v>16.04</v>
      </c>
      <c r="AM30" s="20">
        <f t="shared" ref="AM30:AM36" si="5">C29*AL30</f>
        <v>4.7632468955904752</v>
      </c>
      <c r="AN30" s="20">
        <f t="shared" si="1"/>
        <v>0.14542301679998429</v>
      </c>
      <c r="AO30" s="26"/>
    </row>
    <row r="31" spans="2:41" x14ac:dyDescent="0.75">
      <c r="B31" s="18" t="s">
        <v>33</v>
      </c>
      <c r="C31" s="43">
        <v>0.11276970547706541</v>
      </c>
      <c r="K31" s="18" t="s">
        <v>33</v>
      </c>
      <c r="L31" s="43">
        <f t="shared" si="0"/>
        <v>0.15182089508646979</v>
      </c>
      <c r="S31" s="25"/>
      <c r="T31" s="39" t="s">
        <v>32</v>
      </c>
      <c r="U31" s="20">
        <v>30.07</v>
      </c>
      <c r="V31" s="20">
        <f t="shared" si="2"/>
        <v>0.41343180682266134</v>
      </c>
      <c r="W31" s="20">
        <f t="shared" si="3"/>
        <v>12.431894431157426</v>
      </c>
      <c r="X31" s="20">
        <f t="shared" si="4"/>
        <v>0.37352431299222311</v>
      </c>
      <c r="AG31" s="26"/>
      <c r="AJ31" s="25"/>
      <c r="AK31" s="18" t="s">
        <v>32</v>
      </c>
      <c r="AL31" s="20">
        <v>30.07</v>
      </c>
      <c r="AM31" s="20">
        <f t="shared" si="5"/>
        <v>11.188704988041687</v>
      </c>
      <c r="AN31" s="20">
        <f t="shared" si="1"/>
        <v>0.34159372149117867</v>
      </c>
      <c r="AO31" s="26"/>
    </row>
    <row r="32" spans="2:41" x14ac:dyDescent="0.75">
      <c r="B32" s="18" t="s">
        <v>34</v>
      </c>
      <c r="C32" s="43">
        <v>9.5890881060990054E-3</v>
      </c>
      <c r="K32" s="18" t="s">
        <v>34</v>
      </c>
      <c r="L32" s="43">
        <f t="shared" si="0"/>
        <v>1.7015039882355164E-2</v>
      </c>
      <c r="S32" s="25"/>
      <c r="T32" s="39" t="s">
        <v>33</v>
      </c>
      <c r="U32" s="20">
        <v>44.097000000000001</v>
      </c>
      <c r="V32" s="20">
        <f t="shared" si="2"/>
        <v>0.12529967275229487</v>
      </c>
      <c r="W32" s="20">
        <f t="shared" si="3"/>
        <v>5.5253396693579466</v>
      </c>
      <c r="X32" s="20">
        <f t="shared" si="4"/>
        <v>0.1660124058705876</v>
      </c>
      <c r="AA32" s="2" t="s">
        <v>56</v>
      </c>
      <c r="AG32" s="26"/>
      <c r="AJ32" s="25"/>
      <c r="AK32" s="18" t="s">
        <v>33</v>
      </c>
      <c r="AL32" s="20">
        <v>44.097000000000001</v>
      </c>
      <c r="AM32" s="20">
        <f t="shared" si="5"/>
        <v>4.9728057024221535</v>
      </c>
      <c r="AN32" s="20">
        <f t="shared" si="1"/>
        <v>0.15182089508646979</v>
      </c>
      <c r="AO32" s="26"/>
    </row>
    <row r="33" spans="2:41" x14ac:dyDescent="0.75">
      <c r="B33" s="18" t="s">
        <v>35</v>
      </c>
      <c r="C33" s="43">
        <v>6.2477974135200211E-2</v>
      </c>
      <c r="K33" s="18" t="s">
        <v>35</v>
      </c>
      <c r="L33" s="43">
        <f t="shared" si="0"/>
        <v>0.13758558283939126</v>
      </c>
      <c r="S33" s="25"/>
      <c r="T33" s="39" t="s">
        <v>34</v>
      </c>
      <c r="U33" s="20">
        <v>58.12</v>
      </c>
      <c r="V33" s="20">
        <f t="shared" si="2"/>
        <v>1.0654542340110002E-2</v>
      </c>
      <c r="W33" s="20">
        <f t="shared" si="3"/>
        <v>0.61924200080719327</v>
      </c>
      <c r="X33" s="20">
        <f t="shared" si="4"/>
        <v>1.8605526632186984E-2</v>
      </c>
      <c r="AG33" s="26"/>
      <c r="AJ33" s="25"/>
      <c r="AK33" s="18" t="s">
        <v>34</v>
      </c>
      <c r="AL33" s="20">
        <v>58.12</v>
      </c>
      <c r="AM33" s="20">
        <f t="shared" si="5"/>
        <v>0.55731780072647419</v>
      </c>
      <c r="AN33" s="20">
        <f t="shared" si="1"/>
        <v>1.7015039882355164E-2</v>
      </c>
      <c r="AO33" s="26"/>
    </row>
    <row r="34" spans="2:41" x14ac:dyDescent="0.75">
      <c r="B34" s="18" t="s">
        <v>36</v>
      </c>
      <c r="C34" s="43">
        <v>4.6114076490961317E-2</v>
      </c>
      <c r="K34" s="18" t="s">
        <v>36</v>
      </c>
      <c r="L34" s="43">
        <f t="shared" si="0"/>
        <v>0.12107710370342627</v>
      </c>
      <c r="S34" s="25"/>
      <c r="T34" s="39" t="s">
        <v>35</v>
      </c>
      <c r="U34" s="20">
        <v>72.13</v>
      </c>
      <c r="V34" s="20">
        <f t="shared" si="2"/>
        <v>6.9419971261333535E-2</v>
      </c>
      <c r="W34" s="20">
        <f t="shared" si="3"/>
        <v>5.0072625270799875</v>
      </c>
      <c r="X34" s="20">
        <f t="shared" si="4"/>
        <v>0.15044644287774286</v>
      </c>
      <c r="AB34" s="17" t="s">
        <v>57</v>
      </c>
      <c r="AC34" s="17" t="s">
        <v>58</v>
      </c>
      <c r="AG34" s="26"/>
      <c r="AJ34" s="25"/>
      <c r="AK34" s="18" t="s">
        <v>35</v>
      </c>
      <c r="AL34" s="20">
        <v>72.13</v>
      </c>
      <c r="AM34" s="20">
        <f t="shared" si="5"/>
        <v>4.5065362743719906</v>
      </c>
      <c r="AN34" s="20">
        <f t="shared" si="1"/>
        <v>0.13758558283939126</v>
      </c>
      <c r="AO34" s="26"/>
    </row>
    <row r="35" spans="2:41" x14ac:dyDescent="0.75">
      <c r="B35" s="18" t="s">
        <v>874</v>
      </c>
      <c r="C35" s="43">
        <v>0.1</v>
      </c>
      <c r="K35" s="18" t="s">
        <v>874</v>
      </c>
      <c r="L35" s="43">
        <f t="shared" si="0"/>
        <v>8.5484640197194622E-2</v>
      </c>
      <c r="S35" s="25"/>
      <c r="T35" s="39" t="s">
        <v>36</v>
      </c>
      <c r="U35" s="20">
        <v>86</v>
      </c>
      <c r="V35" s="20">
        <f>C34/SUM($C$28:$C$34)</f>
        <v>5.1237862767734774E-2</v>
      </c>
      <c r="W35" s="20">
        <f t="shared" si="3"/>
        <v>4.4064561980251904</v>
      </c>
      <c r="X35" s="20">
        <f t="shared" si="4"/>
        <v>0.13239482793327143</v>
      </c>
      <c r="AA35" s="39" t="s">
        <v>30</v>
      </c>
      <c r="AB35" s="20">
        <f>IF($G$20="FRACCION MOLAR",V29,X44)</f>
        <v>9.0175297124927029E-2</v>
      </c>
      <c r="AC35" s="186">
        <f>IF($G$20="FRACCION MASICA",V44,X29)</f>
        <v>0.11111111111111108</v>
      </c>
      <c r="AG35" s="26"/>
      <c r="AJ35" s="25"/>
      <c r="AK35" s="18" t="s">
        <v>36</v>
      </c>
      <c r="AL35" s="20">
        <v>86</v>
      </c>
      <c r="AM35" s="20">
        <f t="shared" si="5"/>
        <v>3.9658105782226731</v>
      </c>
      <c r="AN35" s="20">
        <f t="shared" si="1"/>
        <v>0.12107710370342627</v>
      </c>
      <c r="AO35" s="26"/>
    </row>
    <row r="36" spans="2:41" x14ac:dyDescent="0.75">
      <c r="B36" s="18" t="s">
        <v>37</v>
      </c>
      <c r="C36" s="20">
        <f>SUM(C28:C35)</f>
        <v>1.0000000000000004</v>
      </c>
      <c r="K36" s="18" t="s">
        <v>37</v>
      </c>
      <c r="L36" s="43">
        <f>SUM(L28:L35)</f>
        <v>1.0000000000000002</v>
      </c>
      <c r="S36" s="25"/>
      <c r="AA36" s="39" t="s">
        <v>31</v>
      </c>
      <c r="AB36" s="20">
        <f t="shared" ref="AB36:AB41" si="6">IF($G$20="FRACCION MOLAR",V30,X45)</f>
        <v>0.24741987696184778</v>
      </c>
      <c r="AC36" s="186">
        <f t="shared" ref="AC36:AC41" si="7">IF($G$20="FRACCION MASICA",V45,X30)</f>
        <v>0.11111111111111108</v>
      </c>
      <c r="AG36" s="26"/>
      <c r="AJ36" s="25"/>
      <c r="AK36" s="18" t="s">
        <v>874</v>
      </c>
      <c r="AL36" s="15">
        <v>28</v>
      </c>
      <c r="AM36" s="20">
        <f t="shared" si="5"/>
        <v>2.8000000000000003</v>
      </c>
      <c r="AN36" s="20">
        <f t="shared" si="1"/>
        <v>8.5484640197194622E-2</v>
      </c>
      <c r="AO36" s="26"/>
    </row>
    <row r="37" spans="2:41" x14ac:dyDescent="0.75">
      <c r="S37" s="25"/>
      <c r="AA37" s="39" t="s">
        <v>32</v>
      </c>
      <c r="AB37" s="20">
        <f t="shared" si="6"/>
        <v>0.39593762818104794</v>
      </c>
      <c r="AC37" s="186">
        <f t="shared" si="7"/>
        <v>0.3333333333333332</v>
      </c>
      <c r="AG37" s="26"/>
      <c r="AJ37" s="25"/>
      <c r="AO37" s="26"/>
    </row>
    <row r="38" spans="2:41" x14ac:dyDescent="0.75">
      <c r="S38" s="25"/>
      <c r="AA38" s="39" t="s">
        <v>33</v>
      </c>
      <c r="AB38" s="20">
        <f t="shared" si="6"/>
        <v>0.14181302276078955</v>
      </c>
      <c r="AC38" s="186">
        <f t="shared" si="7"/>
        <v>0.17508288682645168</v>
      </c>
      <c r="AG38" s="26"/>
      <c r="AJ38" s="25"/>
      <c r="AO38" s="26"/>
    </row>
    <row r="39" spans="2:41" x14ac:dyDescent="0.75">
      <c r="B39" s="2" t="s">
        <v>1021</v>
      </c>
      <c r="S39" s="25"/>
      <c r="AA39" s="39" t="s">
        <v>34</v>
      </c>
      <c r="AB39" s="20">
        <f t="shared" si="6"/>
        <v>1.2058713500160698E-2</v>
      </c>
      <c r="AC39" s="186">
        <f t="shared" si="7"/>
        <v>1.9622083642526496E-2</v>
      </c>
      <c r="AG39" s="26"/>
      <c r="AJ39" s="25"/>
      <c r="AO39" s="26"/>
    </row>
    <row r="40" spans="2:41" x14ac:dyDescent="0.75">
      <c r="B40" s="1" t="s">
        <v>894</v>
      </c>
      <c r="S40" s="25"/>
      <c r="AA40" s="39" t="s">
        <v>35</v>
      </c>
      <c r="AB40" s="20">
        <f t="shared" si="6"/>
        <v>5.502030814457283E-2</v>
      </c>
      <c r="AC40" s="186">
        <f t="shared" si="7"/>
        <v>0.11111111111111108</v>
      </c>
      <c r="AG40" s="26"/>
      <c r="AJ40" s="25"/>
      <c r="AO40" s="26"/>
    </row>
    <row r="41" spans="2:41" x14ac:dyDescent="0.75">
      <c r="S41" s="25"/>
      <c r="AA41" s="39" t="s">
        <v>36</v>
      </c>
      <c r="AB41" s="20">
        <f t="shared" si="6"/>
        <v>5.757515332665411E-2</v>
      </c>
      <c r="AC41" s="186">
        <f t="shared" si="7"/>
        <v>0.13862836286435551</v>
      </c>
      <c r="AE41" s="1" t="s">
        <v>693</v>
      </c>
      <c r="AF41" s="1">
        <f>AB35*U29+AB36*U30+AB37*U31+AB38*U32+AB39*U33+AB40*U34+AB41*U35</f>
        <v>35.717533438212357</v>
      </c>
      <c r="AG41" s="26"/>
      <c r="AJ41" s="25"/>
      <c r="AO41" s="26"/>
    </row>
    <row r="42" spans="2:41" x14ac:dyDescent="0.75">
      <c r="S42" s="25"/>
      <c r="AG42" s="26"/>
      <c r="AJ42" s="25"/>
      <c r="AO42" s="26"/>
    </row>
    <row r="43" spans="2:41" x14ac:dyDescent="0.75">
      <c r="B43" s="15"/>
      <c r="C43" s="16" t="s">
        <v>897</v>
      </c>
      <c r="K43" s="15"/>
      <c r="L43" s="16" t="s">
        <v>898</v>
      </c>
      <c r="S43" s="25"/>
      <c r="U43" s="16" t="s">
        <v>47</v>
      </c>
      <c r="V43" s="16" t="s">
        <v>885</v>
      </c>
      <c r="W43" s="18" t="s">
        <v>55</v>
      </c>
      <c r="X43" s="18" t="s">
        <v>48</v>
      </c>
      <c r="AG43" s="26"/>
      <c r="AJ43" s="25"/>
      <c r="AL43" s="16" t="s">
        <v>47</v>
      </c>
      <c r="AM43" s="18" t="s">
        <v>55</v>
      </c>
      <c r="AN43" s="18" t="s">
        <v>48</v>
      </c>
      <c r="AO43" s="26"/>
    </row>
    <row r="44" spans="2:41" x14ac:dyDescent="0.75">
      <c r="B44" s="18" t="s">
        <v>30</v>
      </c>
      <c r="C44" s="44">
        <v>0.1</v>
      </c>
      <c r="K44" s="18" t="s">
        <v>30</v>
      </c>
      <c r="L44" s="20">
        <f>AN44</f>
        <v>7.8980848347782934E-2</v>
      </c>
      <c r="S44" s="25"/>
      <c r="T44" s="39" t="s">
        <v>30</v>
      </c>
      <c r="U44" s="20">
        <v>44.01</v>
      </c>
      <c r="V44" s="186">
        <f>C44/SUM($C$44:$C$50)</f>
        <v>0.11111111111111108</v>
      </c>
      <c r="W44" s="20">
        <f>V44/U44</f>
        <v>2.5246787346310177E-3</v>
      </c>
      <c r="X44" s="20">
        <f>W44/SUM($W$44:$W$50)</f>
        <v>9.0175297124927029E-2</v>
      </c>
      <c r="AG44" s="26"/>
      <c r="AJ44" s="25"/>
      <c r="AK44" s="39" t="s">
        <v>30</v>
      </c>
      <c r="AL44" s="20">
        <v>44.01</v>
      </c>
      <c r="AM44" s="20">
        <f>C44/AL44</f>
        <v>2.2722108611679167E-3</v>
      </c>
      <c r="AN44" s="20">
        <f>AM44/SUM($AM$44:$AM$51)</f>
        <v>7.8980848347782934E-2</v>
      </c>
      <c r="AO44" s="26"/>
    </row>
    <row r="45" spans="2:41" x14ac:dyDescent="0.75">
      <c r="B45" s="18" t="s">
        <v>31</v>
      </c>
      <c r="C45" s="44">
        <v>0.1</v>
      </c>
      <c r="K45" s="18" t="s">
        <v>31</v>
      </c>
      <c r="L45" s="20">
        <f t="shared" ref="L45:L51" si="8">AN45</f>
        <v>0.21670493365248916</v>
      </c>
      <c r="S45" s="25"/>
      <c r="T45" s="39" t="s">
        <v>31</v>
      </c>
      <c r="U45" s="20">
        <v>16.04</v>
      </c>
      <c r="V45" s="186">
        <f t="shared" ref="V45:V50" si="9">C45/SUM($C$44:$C$50)</f>
        <v>0.11111111111111108</v>
      </c>
      <c r="W45" s="20">
        <f t="shared" ref="W45:W50" si="10">V45/U45</f>
        <v>6.9271266278747561E-3</v>
      </c>
      <c r="X45" s="20">
        <f t="shared" ref="X45:X50" si="11">W45/SUM($W$44:$W$50)</f>
        <v>0.24741987696184778</v>
      </c>
      <c r="AG45" s="26"/>
      <c r="AJ45" s="25"/>
      <c r="AK45" s="39" t="s">
        <v>31</v>
      </c>
      <c r="AL45" s="20">
        <v>16.04</v>
      </c>
      <c r="AM45" s="20">
        <f t="shared" ref="AM45:AM51" si="12">C45/AL45</f>
        <v>6.2344139650872821E-3</v>
      </c>
      <c r="AN45" s="20">
        <f t="shared" ref="AN45:AN51" si="13">AM45/SUM($AM$44:$AM$51)</f>
        <v>0.21670493365248916</v>
      </c>
      <c r="AO45" s="26"/>
    </row>
    <row r="46" spans="2:41" x14ac:dyDescent="0.75">
      <c r="B46" s="18" t="s">
        <v>32</v>
      </c>
      <c r="C46" s="44">
        <v>0.3</v>
      </c>
      <c r="K46" s="18" t="s">
        <v>32</v>
      </c>
      <c r="L46" s="20">
        <f t="shared" si="8"/>
        <v>0.34678554730155564</v>
      </c>
      <c r="S46" s="25"/>
      <c r="T46" s="39" t="s">
        <v>32</v>
      </c>
      <c r="U46" s="20">
        <v>30.07</v>
      </c>
      <c r="V46" s="186">
        <f t="shared" si="9"/>
        <v>0.3333333333333332</v>
      </c>
      <c r="W46" s="20">
        <f t="shared" si="10"/>
        <v>1.1085245538188666E-2</v>
      </c>
      <c r="X46" s="20">
        <f t="shared" si="11"/>
        <v>0.39593762818104794</v>
      </c>
      <c r="AG46" s="26"/>
      <c r="AJ46" s="25"/>
      <c r="AK46" s="39" t="s">
        <v>32</v>
      </c>
      <c r="AL46" s="20">
        <v>30.07</v>
      </c>
      <c r="AM46" s="20">
        <f t="shared" si="12"/>
        <v>9.9767209843698041E-3</v>
      </c>
      <c r="AN46" s="20">
        <f t="shared" si="13"/>
        <v>0.34678554730155564</v>
      </c>
      <c r="AO46" s="26"/>
    </row>
    <row r="47" spans="2:41" x14ac:dyDescent="0.75">
      <c r="B47" s="18" t="s">
        <v>33</v>
      </c>
      <c r="C47" s="44">
        <v>0.15757459814380656</v>
      </c>
      <c r="K47" s="18" t="s">
        <v>33</v>
      </c>
      <c r="L47" s="20">
        <f t="shared" si="8"/>
        <v>0.1242082166792713</v>
      </c>
      <c r="S47" s="25"/>
      <c r="T47" s="39" t="s">
        <v>33</v>
      </c>
      <c r="U47" s="20">
        <v>44.097000000000001</v>
      </c>
      <c r="V47" s="186">
        <f t="shared" si="9"/>
        <v>0.17508288682645168</v>
      </c>
      <c r="W47" s="20">
        <f t="shared" si="10"/>
        <v>3.9704035836100344E-3</v>
      </c>
      <c r="X47" s="20">
        <f t="shared" si="11"/>
        <v>0.14181302276078955</v>
      </c>
      <c r="AG47" s="26"/>
      <c r="AJ47" s="25"/>
      <c r="AK47" s="39" t="s">
        <v>33</v>
      </c>
      <c r="AL47" s="20">
        <v>44.097000000000001</v>
      </c>
      <c r="AM47" s="20">
        <f t="shared" si="12"/>
        <v>3.5733632252490316E-3</v>
      </c>
      <c r="AN47" s="20">
        <f t="shared" si="13"/>
        <v>0.1242082166792713</v>
      </c>
      <c r="AO47" s="26"/>
    </row>
    <row r="48" spans="2:41" x14ac:dyDescent="0.75">
      <c r="B48" s="18" t="s">
        <v>34</v>
      </c>
      <c r="C48" s="44">
        <v>1.7659875278273854E-2</v>
      </c>
      <c r="K48" s="18" t="s">
        <v>34</v>
      </c>
      <c r="L48" s="20">
        <f t="shared" si="8"/>
        <v>1.0561733119726892E-2</v>
      </c>
      <c r="S48" s="25"/>
      <c r="T48" s="39" t="s">
        <v>34</v>
      </c>
      <c r="U48" s="20">
        <v>58.12</v>
      </c>
      <c r="V48" s="186">
        <f t="shared" si="9"/>
        <v>1.9622083642526496E-2</v>
      </c>
      <c r="W48" s="20">
        <f t="shared" si="10"/>
        <v>3.3761327671243113E-4</v>
      </c>
      <c r="X48" s="20">
        <f t="shared" si="11"/>
        <v>1.2058713500160698E-2</v>
      </c>
      <c r="AG48" s="26"/>
      <c r="AJ48" s="25"/>
      <c r="AK48" s="39" t="s">
        <v>34</v>
      </c>
      <c r="AL48" s="20">
        <v>58.12</v>
      </c>
      <c r="AM48" s="20">
        <f t="shared" si="12"/>
        <v>3.0385194904118814E-4</v>
      </c>
      <c r="AN48" s="20">
        <f t="shared" si="13"/>
        <v>1.0561733119726892E-2</v>
      </c>
      <c r="AO48" s="26"/>
    </row>
    <row r="49" spans="2:41" x14ac:dyDescent="0.75">
      <c r="B49" s="18" t="s">
        <v>35</v>
      </c>
      <c r="C49" s="44">
        <v>0.1</v>
      </c>
      <c r="K49" s="18" t="s">
        <v>35</v>
      </c>
      <c r="L49" s="20">
        <f t="shared" si="8"/>
        <v>4.8190033769387582E-2</v>
      </c>
      <c r="S49" s="25"/>
      <c r="T49" s="39" t="s">
        <v>35</v>
      </c>
      <c r="U49" s="20">
        <v>72.13</v>
      </c>
      <c r="V49" s="186">
        <f t="shared" si="9"/>
        <v>0.11111111111111108</v>
      </c>
      <c r="W49" s="20">
        <f t="shared" si="10"/>
        <v>1.5404285472218368E-3</v>
      </c>
      <c r="X49" s="20">
        <f t="shared" si="11"/>
        <v>5.502030814457283E-2</v>
      </c>
      <c r="AG49" s="26"/>
      <c r="AJ49" s="25"/>
      <c r="AK49" s="39" t="s">
        <v>35</v>
      </c>
      <c r="AL49" s="20">
        <v>72.13</v>
      </c>
      <c r="AM49" s="20">
        <f t="shared" si="12"/>
        <v>1.3863856924996535E-3</v>
      </c>
      <c r="AN49" s="20">
        <f t="shared" si="13"/>
        <v>4.8190033769387582E-2</v>
      </c>
      <c r="AO49" s="26"/>
    </row>
    <row r="50" spans="2:41" x14ac:dyDescent="0.75">
      <c r="B50" s="18" t="s">
        <v>36</v>
      </c>
      <c r="C50" s="44">
        <v>0.12476552657792001</v>
      </c>
      <c r="K50" s="18" t="s">
        <v>36</v>
      </c>
      <c r="L50" s="20">
        <f t="shared" si="8"/>
        <v>5.0427717994574871E-2</v>
      </c>
      <c r="S50" s="25"/>
      <c r="T50" s="39" t="s">
        <v>36</v>
      </c>
      <c r="U50" s="20">
        <v>86</v>
      </c>
      <c r="V50" s="186">
        <f t="shared" si="9"/>
        <v>0.13862836286435551</v>
      </c>
      <c r="W50" s="20">
        <f t="shared" si="10"/>
        <v>1.6119577077250641E-3</v>
      </c>
      <c r="X50" s="20">
        <f t="shared" si="11"/>
        <v>5.757515332665411E-2</v>
      </c>
      <c r="AG50" s="26"/>
      <c r="AJ50" s="25"/>
      <c r="AK50" s="39" t="s">
        <v>36</v>
      </c>
      <c r="AL50" s="20">
        <v>86</v>
      </c>
      <c r="AM50" s="20">
        <f t="shared" si="12"/>
        <v>1.4507619369525581E-3</v>
      </c>
      <c r="AN50" s="20">
        <f t="shared" si="13"/>
        <v>5.0427717994574871E-2</v>
      </c>
      <c r="AO50" s="26"/>
    </row>
    <row r="51" spans="2:41" x14ac:dyDescent="0.75">
      <c r="B51" s="18" t="s">
        <v>874</v>
      </c>
      <c r="C51" s="43">
        <v>0.1</v>
      </c>
      <c r="K51" s="18" t="s">
        <v>874</v>
      </c>
      <c r="L51" s="20">
        <f t="shared" si="8"/>
        <v>0.12414096913521167</v>
      </c>
      <c r="S51" s="25"/>
      <c r="AG51" s="26"/>
      <c r="AJ51" s="25"/>
      <c r="AK51" s="18" t="s">
        <v>874</v>
      </c>
      <c r="AL51" s="15">
        <v>28</v>
      </c>
      <c r="AM51" s="20">
        <f t="shared" si="12"/>
        <v>3.5714285714285718E-3</v>
      </c>
      <c r="AN51" s="20">
        <f t="shared" si="13"/>
        <v>0.12414096913521167</v>
      </c>
      <c r="AO51" s="26"/>
    </row>
    <row r="52" spans="2:41" x14ac:dyDescent="0.75">
      <c r="B52" s="18" t="s">
        <v>37</v>
      </c>
      <c r="C52" s="44">
        <f>SUM(C44:C51)</f>
        <v>1.0000000000000004</v>
      </c>
      <c r="K52" s="18" t="s">
        <v>37</v>
      </c>
      <c r="L52" s="20">
        <f>SUM(L44:L51)</f>
        <v>1</v>
      </c>
      <c r="S52" s="27"/>
      <c r="T52" s="28"/>
      <c r="U52" s="28"/>
      <c r="V52" s="28"/>
      <c r="W52" s="28"/>
      <c r="X52" s="28"/>
      <c r="Y52" s="28"/>
      <c r="Z52" s="28"/>
      <c r="AA52" s="28"/>
      <c r="AB52" s="28"/>
      <c r="AC52" s="28"/>
      <c r="AD52" s="28"/>
      <c r="AE52" s="28"/>
      <c r="AF52" s="28"/>
      <c r="AG52" s="29"/>
      <c r="AJ52" s="25"/>
      <c r="AO52" s="26"/>
    </row>
    <row r="53" spans="2:41" x14ac:dyDescent="0.75">
      <c r="C53" s="45"/>
      <c r="AJ53" s="27"/>
      <c r="AK53" s="28"/>
      <c r="AL53" s="28"/>
      <c r="AM53" s="28"/>
      <c r="AN53" s="28"/>
      <c r="AO53" s="29"/>
    </row>
    <row r="54" spans="2:41" x14ac:dyDescent="0.75">
      <c r="C54" s="46"/>
    </row>
  </sheetData>
  <mergeCells count="1">
    <mergeCell ref="B16:Q17"/>
  </mergeCells>
  <conditionalFormatting sqref="C36">
    <cfRule type="cellIs" dxfId="3" priority="3" operator="equal">
      <formula>1</formula>
    </cfRule>
  </conditionalFormatting>
  <conditionalFormatting sqref="C52">
    <cfRule type="cellIs" dxfId="2" priority="5" operator="equal">
      <formula>1</formula>
    </cfRule>
  </conditionalFormatting>
  <conditionalFormatting sqref="L36">
    <cfRule type="cellIs" dxfId="1" priority="1" operator="equal">
      <formula>1</formula>
    </cfRule>
  </conditionalFormatting>
  <conditionalFormatting sqref="L52">
    <cfRule type="cellIs" dxfId="0" priority="4" operator="equal">
      <formula>1</formula>
    </cfRule>
  </conditionalFormatting>
  <hyperlinks>
    <hyperlink ref="B11" location="INTRODUCCION!A1" display="&lt;&lt;&lt;&lt;INTRODUCCION" xr:uid="{6DFDC4D8-DE3B-4E0A-9285-853441DB3952}"/>
  </hyperlink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B506F03-6D50-40E9-B320-9A8CE42B214E}">
          <x14:formula1>
            <xm:f>Hoja1!$H$17:$H$18</xm:f>
          </x14:formula1>
          <xm:sqref>G20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DA97-1426-416A-86FC-A84349428D11}">
  <sheetPr>
    <tabColor rgb="FFFF0000"/>
  </sheetPr>
  <dimension ref="C11:M115"/>
  <sheetViews>
    <sheetView zoomScale="60" zoomScaleNormal="60" workbookViewId="0">
      <selection activeCell="C11" sqref="C11"/>
    </sheetView>
  </sheetViews>
  <sheetFormatPr baseColWidth="10" defaultRowHeight="14.75" x14ac:dyDescent="0.75"/>
  <cols>
    <col min="1" max="2" width="10.90625" style="1"/>
    <col min="3" max="3" width="25.453125" style="1" customWidth="1"/>
    <col min="4" max="4" width="16.6328125" style="1" customWidth="1"/>
    <col min="5" max="5" width="21.81640625" style="1" customWidth="1"/>
    <col min="6" max="7" width="16.26953125" style="1" customWidth="1"/>
    <col min="8" max="8" width="16.6328125" style="1" customWidth="1"/>
    <col min="9" max="9" width="23.90625" style="1" customWidth="1"/>
    <col min="10" max="10" width="21.08984375" style="1" customWidth="1"/>
    <col min="11" max="11" width="19.7265625" style="1" customWidth="1"/>
    <col min="12" max="12" width="20.36328125" style="1" customWidth="1"/>
    <col min="13" max="16384" width="10.90625" style="1"/>
  </cols>
  <sheetData>
    <row r="11" spans="3:13" x14ac:dyDescent="0.75">
      <c r="C11" s="6" t="s">
        <v>420</v>
      </c>
      <c r="L11" s="6" t="s">
        <v>41</v>
      </c>
    </row>
    <row r="13" spans="3:13" x14ac:dyDescent="0.75">
      <c r="C13" s="265" t="s">
        <v>1081</v>
      </c>
      <c r="D13" s="265"/>
      <c r="E13" s="265"/>
      <c r="F13" s="265"/>
      <c r="G13" s="265"/>
      <c r="H13" s="265"/>
      <c r="I13" s="265"/>
      <c r="J13" s="265"/>
      <c r="K13" s="265"/>
      <c r="L13" s="265"/>
      <c r="M13" s="265"/>
    </row>
    <row r="14" spans="3:13" x14ac:dyDescent="0.75">
      <c r="C14" s="265"/>
      <c r="D14" s="265"/>
      <c r="E14" s="265"/>
      <c r="F14" s="265"/>
      <c r="G14" s="265"/>
      <c r="H14" s="265"/>
      <c r="I14" s="265"/>
      <c r="J14" s="265"/>
      <c r="K14" s="265"/>
      <c r="L14" s="265"/>
      <c r="M14" s="265"/>
    </row>
    <row r="15" spans="3:13" x14ac:dyDescent="0.75">
      <c r="C15" s="265"/>
      <c r="D15" s="265"/>
      <c r="E15" s="265"/>
      <c r="F15" s="265"/>
      <c r="G15" s="265"/>
      <c r="H15" s="265"/>
      <c r="I15" s="265"/>
      <c r="J15" s="265"/>
      <c r="K15" s="265"/>
      <c r="L15" s="265"/>
      <c r="M15" s="265"/>
    </row>
    <row r="17" spans="3:12" x14ac:dyDescent="0.75">
      <c r="C17" s="1" t="s">
        <v>925</v>
      </c>
    </row>
    <row r="20" spans="3:12" x14ac:dyDescent="0.75">
      <c r="C20" s="453" t="s">
        <v>779</v>
      </c>
      <c r="D20" s="453"/>
      <c r="E20" s="453"/>
      <c r="F20" s="202"/>
      <c r="G20" s="202"/>
      <c r="H20" s="453" t="s">
        <v>785</v>
      </c>
      <c r="I20" s="453"/>
      <c r="J20" s="453"/>
      <c r="K20" s="453"/>
      <c r="L20" s="453"/>
    </row>
    <row r="21" spans="3:12" x14ac:dyDescent="0.75">
      <c r="C21" s="453"/>
      <c r="D21" s="453"/>
      <c r="E21" s="453"/>
      <c r="F21" s="202"/>
      <c r="G21" s="202"/>
      <c r="H21" s="453"/>
      <c r="I21" s="453"/>
      <c r="J21" s="453"/>
      <c r="K21" s="453"/>
      <c r="L21" s="453"/>
    </row>
    <row r="22" spans="3:12" x14ac:dyDescent="0.75">
      <c r="C22" s="452" t="s">
        <v>327</v>
      </c>
      <c r="D22" s="452" t="s">
        <v>360</v>
      </c>
      <c r="E22" s="454" t="s">
        <v>361</v>
      </c>
      <c r="F22" s="203"/>
      <c r="G22" s="203"/>
      <c r="H22" s="454" t="s">
        <v>355</v>
      </c>
      <c r="I22" s="452" t="s">
        <v>356</v>
      </c>
      <c r="J22" s="452" t="s">
        <v>359</v>
      </c>
      <c r="K22" s="452" t="s">
        <v>358</v>
      </c>
      <c r="L22" s="452" t="s">
        <v>357</v>
      </c>
    </row>
    <row r="23" spans="3:12" x14ac:dyDescent="0.75">
      <c r="C23" s="452"/>
      <c r="D23" s="452"/>
      <c r="E23" s="454"/>
      <c r="F23" s="203"/>
      <c r="G23" s="203"/>
      <c r="H23" s="454"/>
      <c r="I23" s="452"/>
      <c r="J23" s="452"/>
      <c r="K23" s="452"/>
      <c r="L23" s="452"/>
    </row>
    <row r="24" spans="3:12" x14ac:dyDescent="0.75">
      <c r="C24" s="452"/>
      <c r="D24" s="452"/>
      <c r="E24" s="454"/>
      <c r="F24" s="203"/>
      <c r="G24" s="203"/>
      <c r="H24" s="454"/>
      <c r="I24" s="452"/>
      <c r="J24" s="452"/>
      <c r="K24" s="452"/>
      <c r="L24" s="452"/>
    </row>
    <row r="25" spans="3:12" x14ac:dyDescent="0.75">
      <c r="C25" s="20" t="str">
        <f>Fugas_Alter3!D21</f>
        <v>Scrubber</v>
      </c>
      <c r="D25" s="20">
        <f>Fugas_Alter3!E21</f>
        <v>2</v>
      </c>
      <c r="E25" s="20">
        <f>Fugas_Alter3!F21</f>
        <v>7000</v>
      </c>
      <c r="F25" s="34"/>
      <c r="G25" s="34"/>
      <c r="H25" s="20">
        <f>Fugas_Alter3!CB21</f>
        <v>1.4767400000000002</v>
      </c>
      <c r="I25" s="20">
        <f>Fugas_Alter3!CF21</f>
        <v>0.16408222222222218</v>
      </c>
      <c r="J25" s="20">
        <f>Fugas_Alter3!CE21</f>
        <v>0.16408222222222218</v>
      </c>
      <c r="K25" s="20">
        <f>Fugas_Alter3!CG21</f>
        <v>4.7583844444444434</v>
      </c>
      <c r="L25" s="20">
        <f>Fugas_Alter3!CH21</f>
        <v>33308.691111111104</v>
      </c>
    </row>
    <row r="26" spans="3:12" x14ac:dyDescent="0.75">
      <c r="C26" s="20" t="str">
        <f>Fugas_Alter3!D22</f>
        <v>Pozo: Gas - Profundidad &gt; 1000 m</v>
      </c>
      <c r="D26" s="20">
        <f>Fugas_Alter3!E22</f>
        <v>20</v>
      </c>
      <c r="E26" s="20">
        <f>Fugas_Alter3!F22</f>
        <v>8000</v>
      </c>
      <c r="F26" s="34"/>
      <c r="G26" s="34"/>
      <c r="H26" s="20">
        <f>Fugas_Alter3!CB22</f>
        <v>1.1197999999999999</v>
      </c>
      <c r="I26" s="20">
        <f>Fugas_Alter3!CF22</f>
        <v>0.12442222222222217</v>
      </c>
      <c r="J26" s="20">
        <f>Fugas_Alter3!CE22</f>
        <v>0.12442222222222217</v>
      </c>
      <c r="K26" s="20">
        <f>Fugas_Alter3!CG22</f>
        <v>3.6082444444444426</v>
      </c>
      <c r="L26" s="20">
        <f>Fugas_Alter3!CH22</f>
        <v>28865.955555555542</v>
      </c>
    </row>
    <row r="27" spans="3:12" x14ac:dyDescent="0.75">
      <c r="C27" s="20" t="str">
        <f>Fugas_Alter3!D23</f>
        <v>Tanque: Tanque de producción</v>
      </c>
      <c r="D27" s="20">
        <f>Fugas_Alter3!E23</f>
        <v>5</v>
      </c>
      <c r="E27" s="20">
        <f>Fugas_Alter3!F23</f>
        <v>8000</v>
      </c>
      <c r="F27" s="34"/>
      <c r="G27" s="34"/>
      <c r="H27" s="20">
        <f>Fugas_Alter3!CB23</f>
        <v>0.23144999999999999</v>
      </c>
      <c r="I27" s="20">
        <f>Fugas_Alter3!CF23</f>
        <v>2.5716666666666659E-2</v>
      </c>
      <c r="J27" s="20">
        <f>Fugas_Alter3!CE23</f>
        <v>2.5716666666666659E-2</v>
      </c>
      <c r="K27" s="20">
        <f>Fugas_Alter3!CG23</f>
        <v>0.74578333333333302</v>
      </c>
      <c r="L27" s="20">
        <f>Fugas_Alter3!CH23</f>
        <v>5966.2666666666646</v>
      </c>
    </row>
    <row r="28" spans="3:12" x14ac:dyDescent="0.75">
      <c r="C28" s="20" t="str">
        <f>Fugas_Alter3!D24</f>
        <v>Compresor: Alternativo - Eléctrico</v>
      </c>
      <c r="D28" s="20">
        <f>Fugas_Alter3!E24</f>
        <v>2</v>
      </c>
      <c r="E28" s="20">
        <f>Fugas_Alter3!F24</f>
        <v>6500</v>
      </c>
      <c r="F28" s="34"/>
      <c r="G28" s="34"/>
      <c r="H28" s="20">
        <f>Fugas_Alter3!CB24</f>
        <v>7.1005799999999999</v>
      </c>
      <c r="I28" s="20">
        <f>Fugas_Alter3!CF24</f>
        <v>0.78895333333333306</v>
      </c>
      <c r="J28" s="20">
        <f>Fugas_Alter3!CE24</f>
        <v>0.78895333333333306</v>
      </c>
      <c r="K28" s="20">
        <f>Fugas_Alter3!CG24</f>
        <v>22.879646666666659</v>
      </c>
      <c r="L28" s="20">
        <f>Fugas_Alter3!CH24</f>
        <v>148717.70333333328</v>
      </c>
    </row>
    <row r="29" spans="3:12" x14ac:dyDescent="0.75">
      <c r="C29" s="20" t="str">
        <f>Fugas_Alter3!D25</f>
        <v>Batería: Satélite</v>
      </c>
      <c r="D29" s="20">
        <f>Fugas_Alter3!E25</f>
        <v>3</v>
      </c>
      <c r="E29" s="20">
        <f>Fugas_Alter3!F25</f>
        <v>4000</v>
      </c>
      <c r="F29" s="34"/>
      <c r="G29" s="34"/>
      <c r="H29" s="20">
        <f>Fugas_Alter3!CB25</f>
        <v>1.9084799999999997</v>
      </c>
      <c r="I29" s="20">
        <f>Fugas_Alter3!CF25</f>
        <v>0.21205333333333323</v>
      </c>
      <c r="J29" s="20">
        <f>Fugas_Alter3!CE25</f>
        <v>0.21205333333333323</v>
      </c>
      <c r="K29" s="20">
        <f>Fugas_Alter3!CG25</f>
        <v>6.1495466666666641</v>
      </c>
      <c r="L29" s="20">
        <f>Fugas_Alter3!CH25</f>
        <v>24598.186666666657</v>
      </c>
    </row>
    <row r="30" spans="3:12" x14ac:dyDescent="0.75">
      <c r="C30" s="20">
        <f>Fugas_Alter3!D26</f>
        <v>0</v>
      </c>
      <c r="D30" s="20">
        <f>Fugas_Alter3!E26</f>
        <v>0</v>
      </c>
      <c r="E30" s="20">
        <f>Fugas_Alter3!F26</f>
        <v>0</v>
      </c>
      <c r="F30" s="34"/>
      <c r="G30" s="34"/>
      <c r="H30" s="20">
        <f>Fugas_Alter3!CB26</f>
        <v>0</v>
      </c>
      <c r="I30" s="20">
        <f>Fugas_Alter3!CF26</f>
        <v>0</v>
      </c>
      <c r="J30" s="20">
        <f>Fugas_Alter3!CE26</f>
        <v>0</v>
      </c>
      <c r="K30" s="20">
        <f>Fugas_Alter3!CG26</f>
        <v>0</v>
      </c>
      <c r="L30" s="20">
        <f>Fugas_Alter3!CH26</f>
        <v>0</v>
      </c>
    </row>
    <row r="31" spans="3:12" x14ac:dyDescent="0.75">
      <c r="C31" s="20">
        <f>Fugas_Alter3!D27</f>
        <v>0</v>
      </c>
      <c r="D31" s="20">
        <f>Fugas_Alter3!E27</f>
        <v>0</v>
      </c>
      <c r="E31" s="20">
        <f>Fugas_Alter3!F27</f>
        <v>0</v>
      </c>
      <c r="F31" s="34"/>
      <c r="G31" s="34"/>
      <c r="H31" s="20">
        <f>Fugas_Alter3!CB27</f>
        <v>0</v>
      </c>
      <c r="I31" s="20">
        <f>Fugas_Alter3!CF27</f>
        <v>0</v>
      </c>
      <c r="J31" s="20">
        <f>Fugas_Alter3!CE27</f>
        <v>0</v>
      </c>
      <c r="K31" s="20">
        <f>Fugas_Alter3!CG27</f>
        <v>0</v>
      </c>
      <c r="L31" s="20">
        <f>Fugas_Alter3!CH27</f>
        <v>0</v>
      </c>
    </row>
    <row r="32" spans="3:12" x14ac:dyDescent="0.75">
      <c r="C32" s="20">
        <f>Fugas_Alter3!D28</f>
        <v>0</v>
      </c>
      <c r="D32" s="20">
        <f>Fugas_Alter3!E28</f>
        <v>0</v>
      </c>
      <c r="E32" s="20">
        <f>Fugas_Alter3!F28</f>
        <v>0</v>
      </c>
      <c r="F32" s="34"/>
      <c r="G32" s="34"/>
      <c r="H32" s="20">
        <f>Fugas_Alter3!CB28</f>
        <v>0</v>
      </c>
      <c r="I32" s="20">
        <f>Fugas_Alter3!CF28</f>
        <v>0</v>
      </c>
      <c r="J32" s="20">
        <f>Fugas_Alter3!CE28</f>
        <v>0</v>
      </c>
      <c r="K32" s="20">
        <f>Fugas_Alter3!CG28</f>
        <v>0</v>
      </c>
      <c r="L32" s="20">
        <f>Fugas_Alter3!CH28</f>
        <v>0</v>
      </c>
    </row>
    <row r="33" spans="3:12" x14ac:dyDescent="0.75">
      <c r="C33" s="20">
        <f>Fugas_Alter3!D29</f>
        <v>0</v>
      </c>
      <c r="D33" s="20">
        <f>Fugas_Alter3!E29</f>
        <v>0</v>
      </c>
      <c r="E33" s="20">
        <f>Fugas_Alter3!F29</f>
        <v>0</v>
      </c>
      <c r="F33" s="34"/>
      <c r="G33" s="34"/>
      <c r="H33" s="20">
        <f>Fugas_Alter3!CB29</f>
        <v>0</v>
      </c>
      <c r="I33" s="20">
        <f>Fugas_Alter3!CF29</f>
        <v>0</v>
      </c>
      <c r="J33" s="20">
        <f>Fugas_Alter3!CE29</f>
        <v>0</v>
      </c>
      <c r="K33" s="20">
        <f>Fugas_Alter3!CG29</f>
        <v>0</v>
      </c>
      <c r="L33" s="20">
        <f>Fugas_Alter3!CH29</f>
        <v>0</v>
      </c>
    </row>
    <row r="34" spans="3:12" x14ac:dyDescent="0.75">
      <c r="C34" s="20">
        <f>Fugas_Alter3!D30</f>
        <v>0</v>
      </c>
      <c r="D34" s="20">
        <f>Fugas_Alter3!E30</f>
        <v>0</v>
      </c>
      <c r="E34" s="20">
        <f>Fugas_Alter3!F30</f>
        <v>0</v>
      </c>
      <c r="F34" s="34"/>
      <c r="G34" s="34"/>
      <c r="H34" s="20">
        <f>Fugas_Alter3!CB30</f>
        <v>0</v>
      </c>
      <c r="I34" s="20">
        <f>Fugas_Alter3!CF30</f>
        <v>0</v>
      </c>
      <c r="J34" s="20">
        <f>Fugas_Alter3!CE30</f>
        <v>0</v>
      </c>
      <c r="K34" s="20">
        <f>Fugas_Alter3!CG30</f>
        <v>0</v>
      </c>
      <c r="L34" s="20">
        <f>Fugas_Alter3!CH30</f>
        <v>0</v>
      </c>
    </row>
    <row r="35" spans="3:12" x14ac:dyDescent="0.75">
      <c r="C35" s="20">
        <f>Fugas_Alter3!D31</f>
        <v>0</v>
      </c>
      <c r="D35" s="20">
        <f>Fugas_Alter3!E31</f>
        <v>0</v>
      </c>
      <c r="E35" s="20">
        <f>Fugas_Alter3!F31</f>
        <v>0</v>
      </c>
      <c r="F35" s="34"/>
      <c r="G35" s="34"/>
      <c r="H35" s="20">
        <f>Fugas_Alter3!CB31</f>
        <v>0</v>
      </c>
      <c r="I35" s="20">
        <f>Fugas_Alter3!CF31</f>
        <v>0</v>
      </c>
      <c r="J35" s="20">
        <f>Fugas_Alter3!CE31</f>
        <v>0</v>
      </c>
      <c r="K35" s="20">
        <f>Fugas_Alter3!CG31</f>
        <v>0</v>
      </c>
      <c r="L35" s="20">
        <f>Fugas_Alter3!CH31</f>
        <v>0</v>
      </c>
    </row>
    <row r="36" spans="3:12" x14ac:dyDescent="0.75">
      <c r="C36" s="20">
        <f>Fugas_Alter3!D32</f>
        <v>0</v>
      </c>
      <c r="D36" s="20">
        <f>Fugas_Alter3!E32</f>
        <v>0</v>
      </c>
      <c r="E36" s="20">
        <f>Fugas_Alter3!F32</f>
        <v>0</v>
      </c>
      <c r="F36" s="34"/>
      <c r="G36" s="34"/>
      <c r="H36" s="20">
        <f>Fugas_Alter3!CB32</f>
        <v>0</v>
      </c>
      <c r="I36" s="20">
        <f>Fugas_Alter3!CF32</f>
        <v>0</v>
      </c>
      <c r="J36" s="20">
        <f>Fugas_Alter3!CE32</f>
        <v>0</v>
      </c>
      <c r="K36" s="20">
        <f>Fugas_Alter3!CG32</f>
        <v>0</v>
      </c>
      <c r="L36" s="20">
        <f>Fugas_Alter3!CH32</f>
        <v>0</v>
      </c>
    </row>
    <row r="37" spans="3:12" x14ac:dyDescent="0.75">
      <c r="C37" s="20">
        <f>Fugas_Alter3!D33</f>
        <v>0</v>
      </c>
      <c r="D37" s="20">
        <f>Fugas_Alter3!E33</f>
        <v>0</v>
      </c>
      <c r="E37" s="20">
        <f>Fugas_Alter3!F33</f>
        <v>0</v>
      </c>
      <c r="F37" s="34"/>
      <c r="G37" s="34"/>
      <c r="H37" s="20">
        <f>Fugas_Alter3!CB33</f>
        <v>0</v>
      </c>
      <c r="I37" s="20">
        <f>Fugas_Alter3!CF33</f>
        <v>0</v>
      </c>
      <c r="J37" s="20">
        <f>Fugas_Alter3!CE33</f>
        <v>0</v>
      </c>
      <c r="K37" s="20">
        <f>Fugas_Alter3!CG33</f>
        <v>0</v>
      </c>
      <c r="L37" s="20">
        <f>Fugas_Alter3!CH33</f>
        <v>0</v>
      </c>
    </row>
    <row r="38" spans="3:12" x14ac:dyDescent="0.75">
      <c r="C38" s="20">
        <f>Fugas_Alter3!D34</f>
        <v>0</v>
      </c>
      <c r="D38" s="20">
        <f>Fugas_Alter3!E34</f>
        <v>0</v>
      </c>
      <c r="E38" s="20">
        <f>Fugas_Alter3!F34</f>
        <v>0</v>
      </c>
      <c r="F38" s="34"/>
      <c r="G38" s="34"/>
      <c r="H38" s="20">
        <f>Fugas_Alter3!CB34</f>
        <v>0</v>
      </c>
      <c r="I38" s="20">
        <f>Fugas_Alter3!CF34</f>
        <v>0</v>
      </c>
      <c r="J38" s="20">
        <f>Fugas_Alter3!CE34</f>
        <v>0</v>
      </c>
      <c r="K38" s="20">
        <f>Fugas_Alter3!CG34</f>
        <v>0</v>
      </c>
      <c r="L38" s="20">
        <f>Fugas_Alter3!CH34</f>
        <v>0</v>
      </c>
    </row>
    <row r="39" spans="3:12" x14ac:dyDescent="0.75">
      <c r="C39" s="20">
        <f>Fugas_Alter3!D35</f>
        <v>0</v>
      </c>
      <c r="D39" s="20">
        <f>Fugas_Alter3!E35</f>
        <v>0</v>
      </c>
      <c r="E39" s="20">
        <f>Fugas_Alter3!F35</f>
        <v>0</v>
      </c>
      <c r="F39" s="34"/>
      <c r="G39" s="34"/>
      <c r="H39" s="20">
        <f>Fugas_Alter3!CB35</f>
        <v>0</v>
      </c>
      <c r="I39" s="20">
        <f>Fugas_Alter3!CF35</f>
        <v>0</v>
      </c>
      <c r="J39" s="20">
        <f>Fugas_Alter3!CE35</f>
        <v>0</v>
      </c>
      <c r="K39" s="20">
        <f>Fugas_Alter3!CG35</f>
        <v>0</v>
      </c>
      <c r="L39" s="20">
        <f>Fugas_Alter3!CH35</f>
        <v>0</v>
      </c>
    </row>
    <row r="40" spans="3:12" x14ac:dyDescent="0.75">
      <c r="C40" s="20">
        <f>Fugas_Alter3!D36</f>
        <v>0</v>
      </c>
      <c r="D40" s="20">
        <f>Fugas_Alter3!E36</f>
        <v>0</v>
      </c>
      <c r="E40" s="20">
        <f>Fugas_Alter3!F36</f>
        <v>0</v>
      </c>
      <c r="F40" s="34"/>
      <c r="G40" s="34"/>
      <c r="H40" s="20">
        <f>Fugas_Alter3!CB36</f>
        <v>0</v>
      </c>
      <c r="I40" s="20">
        <f>Fugas_Alter3!CF36</f>
        <v>0</v>
      </c>
      <c r="J40" s="20">
        <f>Fugas_Alter3!CE36</f>
        <v>0</v>
      </c>
      <c r="K40" s="20">
        <f>Fugas_Alter3!CG36</f>
        <v>0</v>
      </c>
      <c r="L40" s="20">
        <f>Fugas_Alter3!CH36</f>
        <v>0</v>
      </c>
    </row>
    <row r="41" spans="3:12" x14ac:dyDescent="0.75">
      <c r="C41" s="20">
        <f>Fugas_Alter3!D37</f>
        <v>0</v>
      </c>
      <c r="D41" s="20">
        <f>Fugas_Alter3!E37</f>
        <v>0</v>
      </c>
      <c r="E41" s="20">
        <f>Fugas_Alter3!F37</f>
        <v>0</v>
      </c>
      <c r="F41" s="34"/>
      <c r="G41" s="34"/>
      <c r="H41" s="20">
        <f>Fugas_Alter3!CB37</f>
        <v>0</v>
      </c>
      <c r="I41" s="20">
        <f>Fugas_Alter3!CF37</f>
        <v>0</v>
      </c>
      <c r="J41" s="20">
        <f>Fugas_Alter3!CE37</f>
        <v>0</v>
      </c>
      <c r="K41" s="20">
        <f>Fugas_Alter3!CG37</f>
        <v>0</v>
      </c>
      <c r="L41" s="20">
        <f>Fugas_Alter3!CH37</f>
        <v>0</v>
      </c>
    </row>
    <row r="42" spans="3:12" x14ac:dyDescent="0.75">
      <c r="C42" s="20">
        <f>Fugas_Alter3!D38</f>
        <v>0</v>
      </c>
      <c r="D42" s="20">
        <f>Fugas_Alter3!E38</f>
        <v>0</v>
      </c>
      <c r="E42" s="20">
        <f>Fugas_Alter3!F38</f>
        <v>0</v>
      </c>
      <c r="F42" s="34"/>
      <c r="G42" s="34"/>
      <c r="H42" s="20">
        <f>Fugas_Alter3!CB38</f>
        <v>0</v>
      </c>
      <c r="I42" s="20">
        <f>Fugas_Alter3!CF38</f>
        <v>0</v>
      </c>
      <c r="J42" s="20">
        <f>Fugas_Alter3!CE38</f>
        <v>0</v>
      </c>
      <c r="K42" s="20">
        <f>Fugas_Alter3!CG38</f>
        <v>0</v>
      </c>
      <c r="L42" s="20">
        <f>Fugas_Alter3!CH38</f>
        <v>0</v>
      </c>
    </row>
    <row r="43" spans="3:12" x14ac:dyDescent="0.75">
      <c r="C43" s="20">
        <f>Fugas_Alter3!D39</f>
        <v>0</v>
      </c>
      <c r="D43" s="20">
        <f>Fugas_Alter3!E39</f>
        <v>0</v>
      </c>
      <c r="E43" s="20">
        <f>Fugas_Alter3!F39</f>
        <v>0</v>
      </c>
      <c r="F43" s="34"/>
      <c r="G43" s="34"/>
      <c r="H43" s="20">
        <f>Fugas_Alter3!CB39</f>
        <v>0</v>
      </c>
      <c r="I43" s="20">
        <f>Fugas_Alter3!CF39</f>
        <v>0</v>
      </c>
      <c r="J43" s="20">
        <f>Fugas_Alter3!CE39</f>
        <v>0</v>
      </c>
      <c r="K43" s="20">
        <f>Fugas_Alter3!CG39</f>
        <v>0</v>
      </c>
      <c r="L43" s="20">
        <f>Fugas_Alter3!CH39</f>
        <v>0</v>
      </c>
    </row>
    <row r="44" spans="3:12" x14ac:dyDescent="0.75">
      <c r="C44" s="20">
        <f>Fugas_Alter3!D40</f>
        <v>0</v>
      </c>
      <c r="D44" s="20">
        <f>Fugas_Alter3!E40</f>
        <v>0</v>
      </c>
      <c r="E44" s="20">
        <f>Fugas_Alter3!F40</f>
        <v>0</v>
      </c>
      <c r="F44" s="34"/>
      <c r="G44" s="34"/>
      <c r="H44" s="20">
        <f>Fugas_Alter3!CB40</f>
        <v>0</v>
      </c>
      <c r="I44" s="20">
        <f>Fugas_Alter3!CF40</f>
        <v>0</v>
      </c>
      <c r="J44" s="20">
        <f>Fugas_Alter3!CE40</f>
        <v>0</v>
      </c>
      <c r="K44" s="20">
        <f>Fugas_Alter3!CG40</f>
        <v>0</v>
      </c>
      <c r="L44" s="20">
        <f>Fugas_Alter3!CH40</f>
        <v>0</v>
      </c>
    </row>
    <row r="45" spans="3:12" x14ac:dyDescent="0.75">
      <c r="C45" s="20">
        <f>Fugas_Alter3!D41</f>
        <v>0</v>
      </c>
      <c r="D45" s="20">
        <f>Fugas_Alter3!E41</f>
        <v>0</v>
      </c>
      <c r="E45" s="20">
        <f>Fugas_Alter3!F41</f>
        <v>0</v>
      </c>
      <c r="F45" s="34"/>
      <c r="G45" s="34"/>
      <c r="H45" s="20">
        <f>Fugas_Alter3!CB41</f>
        <v>0</v>
      </c>
      <c r="I45" s="20">
        <f>Fugas_Alter3!CF41</f>
        <v>0</v>
      </c>
      <c r="J45" s="20">
        <f>Fugas_Alter3!CE41</f>
        <v>0</v>
      </c>
      <c r="K45" s="20">
        <f>Fugas_Alter3!CG41</f>
        <v>0</v>
      </c>
      <c r="L45" s="20">
        <f>Fugas_Alter3!CH41</f>
        <v>0</v>
      </c>
    </row>
    <row r="46" spans="3:12" x14ac:dyDescent="0.75">
      <c r="C46" s="20">
        <f>Fugas_Alter3!D42</f>
        <v>0</v>
      </c>
      <c r="D46" s="20">
        <f>Fugas_Alter3!E42</f>
        <v>0</v>
      </c>
      <c r="E46" s="20">
        <f>Fugas_Alter3!F42</f>
        <v>0</v>
      </c>
      <c r="F46" s="34"/>
      <c r="G46" s="34"/>
      <c r="H46" s="20">
        <f>Fugas_Alter3!CB42</f>
        <v>0</v>
      </c>
      <c r="I46" s="20">
        <f>Fugas_Alter3!CF42</f>
        <v>0</v>
      </c>
      <c r="J46" s="20">
        <f>Fugas_Alter3!CE42</f>
        <v>0</v>
      </c>
      <c r="K46" s="20">
        <f>Fugas_Alter3!CG42</f>
        <v>0</v>
      </c>
      <c r="L46" s="20">
        <f>Fugas_Alter3!CH42</f>
        <v>0</v>
      </c>
    </row>
    <row r="47" spans="3:12" x14ac:dyDescent="0.75">
      <c r="C47" s="20">
        <f>Fugas_Alter3!D43</f>
        <v>0</v>
      </c>
      <c r="D47" s="20">
        <f>Fugas_Alter3!E43</f>
        <v>0</v>
      </c>
      <c r="E47" s="20">
        <f>Fugas_Alter3!F43</f>
        <v>0</v>
      </c>
      <c r="F47" s="34"/>
      <c r="G47" s="34"/>
      <c r="H47" s="20">
        <f>Fugas_Alter3!CB43</f>
        <v>0</v>
      </c>
      <c r="I47" s="20">
        <f>Fugas_Alter3!CF43</f>
        <v>0</v>
      </c>
      <c r="J47" s="20">
        <f>Fugas_Alter3!CE43</f>
        <v>0</v>
      </c>
      <c r="K47" s="20">
        <f>Fugas_Alter3!CG43</f>
        <v>0</v>
      </c>
      <c r="L47" s="20">
        <f>Fugas_Alter3!CH43</f>
        <v>0</v>
      </c>
    </row>
    <row r="48" spans="3:12" x14ac:dyDescent="0.75">
      <c r="C48" s="20">
        <f>Fugas_Alter3!D44</f>
        <v>0</v>
      </c>
      <c r="D48" s="20">
        <f>Fugas_Alter3!E44</f>
        <v>0</v>
      </c>
      <c r="E48" s="20">
        <f>Fugas_Alter3!F44</f>
        <v>0</v>
      </c>
      <c r="F48" s="34"/>
      <c r="G48" s="34"/>
      <c r="H48" s="20">
        <f>Fugas_Alter3!CB44</f>
        <v>0</v>
      </c>
      <c r="I48" s="20">
        <f>Fugas_Alter3!CF44</f>
        <v>0</v>
      </c>
      <c r="J48" s="20">
        <f>Fugas_Alter3!CE44</f>
        <v>0</v>
      </c>
      <c r="K48" s="20">
        <f>Fugas_Alter3!CG44</f>
        <v>0</v>
      </c>
      <c r="L48" s="20">
        <f>Fugas_Alter3!CH44</f>
        <v>0</v>
      </c>
    </row>
    <row r="49" spans="3:12" x14ac:dyDescent="0.75">
      <c r="C49" s="20">
        <f>Fugas_Alter3!D45</f>
        <v>0</v>
      </c>
      <c r="D49" s="20">
        <f>Fugas_Alter3!E45</f>
        <v>0</v>
      </c>
      <c r="E49" s="20">
        <f>Fugas_Alter3!F45</f>
        <v>0</v>
      </c>
      <c r="F49" s="34"/>
      <c r="G49" s="34"/>
      <c r="H49" s="20">
        <f>Fugas_Alter3!CB45</f>
        <v>0</v>
      </c>
      <c r="I49" s="20">
        <f>Fugas_Alter3!CF45</f>
        <v>0</v>
      </c>
      <c r="J49" s="20">
        <f>Fugas_Alter3!CE45</f>
        <v>0</v>
      </c>
      <c r="K49" s="20">
        <f>Fugas_Alter3!CG45</f>
        <v>0</v>
      </c>
      <c r="L49" s="20">
        <f>Fugas_Alter3!CH45</f>
        <v>0</v>
      </c>
    </row>
    <row r="50" spans="3:12" x14ac:dyDescent="0.75">
      <c r="C50" s="20">
        <f>Fugas_Alter3!D46</f>
        <v>0</v>
      </c>
      <c r="D50" s="20">
        <f>Fugas_Alter3!E46</f>
        <v>0</v>
      </c>
      <c r="E50" s="20">
        <f>Fugas_Alter3!F46</f>
        <v>0</v>
      </c>
      <c r="F50" s="34"/>
      <c r="G50" s="34"/>
      <c r="H50" s="20">
        <f>Fugas_Alter3!CB46</f>
        <v>0</v>
      </c>
      <c r="I50" s="20">
        <f>Fugas_Alter3!CF46</f>
        <v>0</v>
      </c>
      <c r="J50" s="20">
        <f>Fugas_Alter3!CE46</f>
        <v>0</v>
      </c>
      <c r="K50" s="20">
        <f>Fugas_Alter3!CG46</f>
        <v>0</v>
      </c>
      <c r="L50" s="20">
        <f>Fugas_Alter3!CH46</f>
        <v>0</v>
      </c>
    </row>
    <row r="51" spans="3:12" x14ac:dyDescent="0.75">
      <c r="C51" s="20">
        <f>Fugas_Alter3!D47</f>
        <v>0</v>
      </c>
      <c r="D51" s="20">
        <f>Fugas_Alter3!E47</f>
        <v>0</v>
      </c>
      <c r="E51" s="20">
        <f>Fugas_Alter3!F47</f>
        <v>0</v>
      </c>
      <c r="F51" s="34"/>
      <c r="G51" s="34"/>
      <c r="H51" s="20">
        <f>Fugas_Alter3!CB47</f>
        <v>0</v>
      </c>
      <c r="I51" s="20">
        <f>Fugas_Alter3!CF47</f>
        <v>0</v>
      </c>
      <c r="J51" s="20">
        <f>Fugas_Alter3!CE47</f>
        <v>0</v>
      </c>
      <c r="K51" s="20">
        <f>Fugas_Alter3!CG47</f>
        <v>0</v>
      </c>
      <c r="L51" s="20">
        <f>Fugas_Alter3!CH47</f>
        <v>0</v>
      </c>
    </row>
    <row r="52" spans="3:12" x14ac:dyDescent="0.75">
      <c r="C52" s="20">
        <f>Fugas_Alter3!D48</f>
        <v>0</v>
      </c>
      <c r="D52" s="20">
        <f>Fugas_Alter3!E48</f>
        <v>0</v>
      </c>
      <c r="E52" s="20">
        <f>Fugas_Alter3!F48</f>
        <v>0</v>
      </c>
      <c r="F52" s="34"/>
      <c r="G52" s="34"/>
      <c r="H52" s="20">
        <f>Fugas_Alter3!CB48</f>
        <v>0</v>
      </c>
      <c r="I52" s="20">
        <f>Fugas_Alter3!CF48</f>
        <v>0</v>
      </c>
      <c r="J52" s="20">
        <f>Fugas_Alter3!CE48</f>
        <v>0</v>
      </c>
      <c r="K52" s="20">
        <f>Fugas_Alter3!CG48</f>
        <v>0</v>
      </c>
      <c r="L52" s="20">
        <f>Fugas_Alter3!CH48</f>
        <v>0</v>
      </c>
    </row>
    <row r="53" spans="3:12" x14ac:dyDescent="0.75">
      <c r="C53" s="20">
        <f>Fugas_Alter3!D49</f>
        <v>0</v>
      </c>
      <c r="D53" s="20">
        <f>Fugas_Alter3!E49</f>
        <v>0</v>
      </c>
      <c r="E53" s="20">
        <f>Fugas_Alter3!F49</f>
        <v>0</v>
      </c>
      <c r="F53" s="34"/>
      <c r="G53" s="34"/>
      <c r="H53" s="20">
        <f>Fugas_Alter3!CB49</f>
        <v>0</v>
      </c>
      <c r="I53" s="20">
        <f>Fugas_Alter3!CF49</f>
        <v>0</v>
      </c>
      <c r="J53" s="20">
        <f>Fugas_Alter3!CE49</f>
        <v>0</v>
      </c>
      <c r="K53" s="20">
        <f>Fugas_Alter3!CG49</f>
        <v>0</v>
      </c>
      <c r="L53" s="20">
        <f>Fugas_Alter3!CH49</f>
        <v>0</v>
      </c>
    </row>
    <row r="54" spans="3:12" x14ac:dyDescent="0.75">
      <c r="C54" s="20">
        <f>Fugas_Alter3!D50</f>
        <v>0</v>
      </c>
      <c r="D54" s="20">
        <f>Fugas_Alter3!E50</f>
        <v>0</v>
      </c>
      <c r="E54" s="20">
        <f>Fugas_Alter3!F50</f>
        <v>0</v>
      </c>
      <c r="F54" s="34"/>
      <c r="G54" s="34"/>
      <c r="H54" s="20">
        <f>Fugas_Alter3!CB50</f>
        <v>0</v>
      </c>
      <c r="I54" s="20">
        <f>Fugas_Alter3!CF50</f>
        <v>0</v>
      </c>
      <c r="J54" s="20">
        <f>Fugas_Alter3!CE50</f>
        <v>0</v>
      </c>
      <c r="K54" s="20">
        <f>Fugas_Alter3!CG50</f>
        <v>0</v>
      </c>
      <c r="L54" s="20">
        <f>Fugas_Alter3!CH50</f>
        <v>0</v>
      </c>
    </row>
    <row r="55" spans="3:12" x14ac:dyDescent="0.75">
      <c r="C55" s="20">
        <f>Fugas_Alter3!D51</f>
        <v>0</v>
      </c>
      <c r="D55" s="20">
        <f>Fugas_Alter3!E51</f>
        <v>0</v>
      </c>
      <c r="E55" s="20">
        <f>Fugas_Alter3!F51</f>
        <v>0</v>
      </c>
      <c r="F55" s="34"/>
      <c r="G55" s="34"/>
      <c r="H55" s="20">
        <f>Fugas_Alter3!CB51</f>
        <v>0</v>
      </c>
      <c r="I55" s="20">
        <f>Fugas_Alter3!CF51</f>
        <v>0</v>
      </c>
      <c r="J55" s="20">
        <f>Fugas_Alter3!CE51</f>
        <v>0</v>
      </c>
      <c r="K55" s="20">
        <f>Fugas_Alter3!CG51</f>
        <v>0</v>
      </c>
      <c r="L55" s="20">
        <f>Fugas_Alter3!CH51</f>
        <v>0</v>
      </c>
    </row>
    <row r="56" spans="3:12" x14ac:dyDescent="0.75">
      <c r="C56" s="20">
        <f>Fugas_Alter3!D52</f>
        <v>0</v>
      </c>
      <c r="D56" s="20">
        <f>Fugas_Alter3!E52</f>
        <v>0</v>
      </c>
      <c r="E56" s="20">
        <f>Fugas_Alter3!F52</f>
        <v>0</v>
      </c>
      <c r="F56" s="34"/>
      <c r="G56" s="34"/>
      <c r="H56" s="20">
        <f>Fugas_Alter3!CB52</f>
        <v>0</v>
      </c>
      <c r="I56" s="20">
        <f>Fugas_Alter3!CF52</f>
        <v>0</v>
      </c>
      <c r="J56" s="20">
        <f>Fugas_Alter3!CE52</f>
        <v>0</v>
      </c>
      <c r="K56" s="20">
        <f>Fugas_Alter3!CG52</f>
        <v>0</v>
      </c>
      <c r="L56" s="20">
        <f>Fugas_Alter3!CH52</f>
        <v>0</v>
      </c>
    </row>
    <row r="57" spans="3:12" x14ac:dyDescent="0.75">
      <c r="C57" s="20">
        <f>Fugas_Alter3!D53</f>
        <v>0</v>
      </c>
      <c r="D57" s="20">
        <f>Fugas_Alter3!E53</f>
        <v>0</v>
      </c>
      <c r="E57" s="20">
        <f>Fugas_Alter3!F53</f>
        <v>0</v>
      </c>
      <c r="F57" s="34"/>
      <c r="G57" s="34"/>
      <c r="H57" s="20">
        <f>Fugas_Alter3!CB53</f>
        <v>0</v>
      </c>
      <c r="I57" s="20">
        <f>Fugas_Alter3!CF53</f>
        <v>0</v>
      </c>
      <c r="J57" s="20">
        <f>Fugas_Alter3!CE53</f>
        <v>0</v>
      </c>
      <c r="K57" s="20">
        <f>Fugas_Alter3!CG53</f>
        <v>0</v>
      </c>
      <c r="L57" s="20">
        <f>Fugas_Alter3!CH53</f>
        <v>0</v>
      </c>
    </row>
    <row r="58" spans="3:12" x14ac:dyDescent="0.75">
      <c r="C58" s="20">
        <f>Fugas_Alter3!D54</f>
        <v>0</v>
      </c>
      <c r="D58" s="20">
        <f>Fugas_Alter3!E54</f>
        <v>0</v>
      </c>
      <c r="E58" s="20">
        <f>Fugas_Alter3!F54</f>
        <v>0</v>
      </c>
      <c r="F58" s="34"/>
      <c r="G58" s="34"/>
      <c r="H58" s="20">
        <f>Fugas_Alter3!CB54</f>
        <v>0</v>
      </c>
      <c r="I58" s="20">
        <f>Fugas_Alter3!CF54</f>
        <v>0</v>
      </c>
      <c r="J58" s="20">
        <f>Fugas_Alter3!CE54</f>
        <v>0</v>
      </c>
      <c r="K58" s="20">
        <f>Fugas_Alter3!CG54</f>
        <v>0</v>
      </c>
      <c r="L58" s="20">
        <f>Fugas_Alter3!CH54</f>
        <v>0</v>
      </c>
    </row>
    <row r="59" spans="3:12" x14ac:dyDescent="0.75">
      <c r="C59" s="20">
        <f>Fugas_Alter3!D55</f>
        <v>0</v>
      </c>
      <c r="D59" s="20">
        <f>Fugas_Alter3!E55</f>
        <v>0</v>
      </c>
      <c r="E59" s="20">
        <f>Fugas_Alter3!F55</f>
        <v>0</v>
      </c>
      <c r="F59" s="34"/>
      <c r="G59" s="34"/>
      <c r="H59" s="20">
        <f>Fugas_Alter3!CB55</f>
        <v>0</v>
      </c>
      <c r="I59" s="20">
        <f>Fugas_Alter3!CF55</f>
        <v>0</v>
      </c>
      <c r="J59" s="20">
        <f>Fugas_Alter3!CE55</f>
        <v>0</v>
      </c>
      <c r="K59" s="20">
        <f>Fugas_Alter3!CG55</f>
        <v>0</v>
      </c>
      <c r="L59" s="20">
        <f>Fugas_Alter3!CH55</f>
        <v>0</v>
      </c>
    </row>
    <row r="60" spans="3:12" x14ac:dyDescent="0.75">
      <c r="C60" s="20">
        <f>Fugas_Alter3!D56</f>
        <v>0</v>
      </c>
      <c r="D60" s="20">
        <f>Fugas_Alter3!E56</f>
        <v>0</v>
      </c>
      <c r="E60" s="20">
        <f>Fugas_Alter3!F56</f>
        <v>0</v>
      </c>
      <c r="F60" s="34"/>
      <c r="G60" s="34"/>
      <c r="H60" s="20">
        <f>Fugas_Alter3!CB56</f>
        <v>0</v>
      </c>
      <c r="I60" s="20">
        <f>Fugas_Alter3!CF56</f>
        <v>0</v>
      </c>
      <c r="J60" s="20">
        <f>Fugas_Alter3!CE56</f>
        <v>0</v>
      </c>
      <c r="K60" s="20">
        <f>Fugas_Alter3!CG56</f>
        <v>0</v>
      </c>
      <c r="L60" s="20">
        <f>Fugas_Alter3!CH56</f>
        <v>0</v>
      </c>
    </row>
    <row r="61" spans="3:12" x14ac:dyDescent="0.75">
      <c r="C61" s="20">
        <f>Fugas_Alter3!D57</f>
        <v>0</v>
      </c>
      <c r="D61" s="20">
        <f>Fugas_Alter3!E57</f>
        <v>0</v>
      </c>
      <c r="E61" s="20">
        <f>Fugas_Alter3!F57</f>
        <v>0</v>
      </c>
      <c r="F61" s="34"/>
      <c r="G61" s="34"/>
      <c r="H61" s="20">
        <f>Fugas_Alter3!CB57</f>
        <v>0</v>
      </c>
      <c r="I61" s="20">
        <f>Fugas_Alter3!CF57</f>
        <v>0</v>
      </c>
      <c r="J61" s="20">
        <f>Fugas_Alter3!CE57</f>
        <v>0</v>
      </c>
      <c r="K61" s="20">
        <f>Fugas_Alter3!CG57</f>
        <v>0</v>
      </c>
      <c r="L61" s="20">
        <f>Fugas_Alter3!CH57</f>
        <v>0</v>
      </c>
    </row>
    <row r="62" spans="3:12" x14ac:dyDescent="0.75">
      <c r="C62" s="20">
        <f>Fugas_Alter3!D58</f>
        <v>0</v>
      </c>
      <c r="D62" s="20">
        <f>Fugas_Alter3!E58</f>
        <v>0</v>
      </c>
      <c r="E62" s="20">
        <f>Fugas_Alter3!F58</f>
        <v>0</v>
      </c>
      <c r="F62" s="34"/>
      <c r="G62" s="34"/>
      <c r="H62" s="20">
        <f>Fugas_Alter3!CB58</f>
        <v>0</v>
      </c>
      <c r="I62" s="20">
        <f>Fugas_Alter3!CF58</f>
        <v>0</v>
      </c>
      <c r="J62" s="20">
        <f>Fugas_Alter3!CE58</f>
        <v>0</v>
      </c>
      <c r="K62" s="20">
        <f>Fugas_Alter3!CG58</f>
        <v>0</v>
      </c>
      <c r="L62" s="20">
        <f>Fugas_Alter3!CH58</f>
        <v>0</v>
      </c>
    </row>
    <row r="63" spans="3:12" x14ac:dyDescent="0.75">
      <c r="C63" s="20">
        <f>Fugas_Alter3!D59</f>
        <v>0</v>
      </c>
      <c r="D63" s="20">
        <f>Fugas_Alter3!E59</f>
        <v>0</v>
      </c>
      <c r="E63" s="20">
        <f>Fugas_Alter3!F59</f>
        <v>0</v>
      </c>
      <c r="F63" s="34"/>
      <c r="G63" s="34"/>
      <c r="H63" s="20">
        <f>Fugas_Alter3!CB59</f>
        <v>0</v>
      </c>
      <c r="I63" s="20">
        <f>Fugas_Alter3!CF59</f>
        <v>0</v>
      </c>
      <c r="J63" s="20">
        <f>Fugas_Alter3!CE59</f>
        <v>0</v>
      </c>
      <c r="K63" s="20">
        <f>Fugas_Alter3!CG59</f>
        <v>0</v>
      </c>
      <c r="L63" s="20">
        <f>Fugas_Alter3!CH59</f>
        <v>0</v>
      </c>
    </row>
    <row r="64" spans="3:12" x14ac:dyDescent="0.75">
      <c r="C64" s="20">
        <f>Fugas_Alter3!D60</f>
        <v>0</v>
      </c>
      <c r="D64" s="20">
        <f>Fugas_Alter3!E60</f>
        <v>0</v>
      </c>
      <c r="E64" s="20">
        <f>Fugas_Alter3!F60</f>
        <v>0</v>
      </c>
      <c r="F64" s="34"/>
      <c r="G64" s="34"/>
      <c r="H64" s="20">
        <f>Fugas_Alter3!CB60</f>
        <v>0</v>
      </c>
      <c r="I64" s="20">
        <f>Fugas_Alter3!CF60</f>
        <v>0</v>
      </c>
      <c r="J64" s="20">
        <f>Fugas_Alter3!CE60</f>
        <v>0</v>
      </c>
      <c r="K64" s="20">
        <f>Fugas_Alter3!CG60</f>
        <v>0</v>
      </c>
      <c r="L64" s="20">
        <f>Fugas_Alter3!CH60</f>
        <v>0</v>
      </c>
    </row>
    <row r="65" spans="3:12" x14ac:dyDescent="0.75">
      <c r="C65" s="20">
        <f>Fugas_Alter3!D61</f>
        <v>0</v>
      </c>
      <c r="D65" s="20">
        <f>Fugas_Alter3!E61</f>
        <v>0</v>
      </c>
      <c r="E65" s="20">
        <f>Fugas_Alter3!F61</f>
        <v>0</v>
      </c>
      <c r="F65" s="34"/>
      <c r="G65" s="34"/>
      <c r="H65" s="20">
        <f>Fugas_Alter3!CB61</f>
        <v>0</v>
      </c>
      <c r="I65" s="20">
        <f>Fugas_Alter3!CF61</f>
        <v>0</v>
      </c>
      <c r="J65" s="20">
        <f>Fugas_Alter3!CE61</f>
        <v>0</v>
      </c>
      <c r="K65" s="20">
        <f>Fugas_Alter3!CG61</f>
        <v>0</v>
      </c>
      <c r="L65" s="20">
        <f>Fugas_Alter3!CH61</f>
        <v>0</v>
      </c>
    </row>
    <row r="66" spans="3:12" x14ac:dyDescent="0.75">
      <c r="C66" s="20">
        <f>Fugas_Alter3!D62</f>
        <v>0</v>
      </c>
      <c r="D66" s="20">
        <f>Fugas_Alter3!E62</f>
        <v>0</v>
      </c>
      <c r="E66" s="20">
        <f>Fugas_Alter3!F62</f>
        <v>0</v>
      </c>
      <c r="F66" s="34"/>
      <c r="G66" s="34"/>
      <c r="H66" s="20">
        <f>Fugas_Alter3!CB62</f>
        <v>0</v>
      </c>
      <c r="I66" s="20">
        <f>Fugas_Alter3!CF62</f>
        <v>0</v>
      </c>
      <c r="J66" s="20">
        <f>Fugas_Alter3!CE62</f>
        <v>0</v>
      </c>
      <c r="K66" s="20">
        <f>Fugas_Alter3!CG62</f>
        <v>0</v>
      </c>
      <c r="L66" s="20">
        <f>Fugas_Alter3!CH62</f>
        <v>0</v>
      </c>
    </row>
    <row r="67" spans="3:12" x14ac:dyDescent="0.75">
      <c r="C67" s="20">
        <f>Fugas_Alter3!D63</f>
        <v>0</v>
      </c>
      <c r="D67" s="20">
        <f>Fugas_Alter3!E63</f>
        <v>0</v>
      </c>
      <c r="E67" s="20">
        <f>Fugas_Alter3!F63</f>
        <v>0</v>
      </c>
      <c r="F67" s="34"/>
      <c r="G67" s="34"/>
      <c r="H67" s="20">
        <f>Fugas_Alter3!CB63</f>
        <v>0</v>
      </c>
      <c r="I67" s="20">
        <f>Fugas_Alter3!CF63</f>
        <v>0</v>
      </c>
      <c r="J67" s="20">
        <f>Fugas_Alter3!CE63</f>
        <v>0</v>
      </c>
      <c r="K67" s="20">
        <f>Fugas_Alter3!CG63</f>
        <v>0</v>
      </c>
      <c r="L67" s="20">
        <f>Fugas_Alter3!CH63</f>
        <v>0</v>
      </c>
    </row>
    <row r="68" spans="3:12" x14ac:dyDescent="0.75">
      <c r="C68" s="20">
        <f>Fugas_Alter3!D64</f>
        <v>0</v>
      </c>
      <c r="D68" s="20">
        <f>Fugas_Alter3!E64</f>
        <v>0</v>
      </c>
      <c r="E68" s="20">
        <f>Fugas_Alter3!F64</f>
        <v>0</v>
      </c>
      <c r="F68" s="34"/>
      <c r="G68" s="34"/>
      <c r="H68" s="20">
        <f>Fugas_Alter3!CB64</f>
        <v>0</v>
      </c>
      <c r="I68" s="20">
        <f>Fugas_Alter3!CF64</f>
        <v>0</v>
      </c>
      <c r="J68" s="20">
        <f>Fugas_Alter3!CE64</f>
        <v>0</v>
      </c>
      <c r="K68" s="20">
        <f>Fugas_Alter3!CG64</f>
        <v>0</v>
      </c>
      <c r="L68" s="20">
        <f>Fugas_Alter3!CH64</f>
        <v>0</v>
      </c>
    </row>
    <row r="69" spans="3:12" x14ac:dyDescent="0.75">
      <c r="C69" s="20">
        <f>Fugas_Alter3!D65</f>
        <v>0</v>
      </c>
      <c r="D69" s="20">
        <f>Fugas_Alter3!E65</f>
        <v>0</v>
      </c>
      <c r="E69" s="20">
        <f>Fugas_Alter3!F65</f>
        <v>0</v>
      </c>
      <c r="F69" s="34"/>
      <c r="G69" s="34"/>
      <c r="H69" s="20">
        <f>Fugas_Alter3!CB65</f>
        <v>0</v>
      </c>
      <c r="I69" s="20">
        <f>Fugas_Alter3!CF65</f>
        <v>0</v>
      </c>
      <c r="J69" s="20">
        <f>Fugas_Alter3!CE65</f>
        <v>0</v>
      </c>
      <c r="K69" s="20">
        <f>Fugas_Alter3!CG65</f>
        <v>0</v>
      </c>
      <c r="L69" s="20">
        <f>Fugas_Alter3!CH65</f>
        <v>0</v>
      </c>
    </row>
    <row r="70" spans="3:12" x14ac:dyDescent="0.75">
      <c r="C70" s="20">
        <f>Fugas_Alter3!D66</f>
        <v>0</v>
      </c>
      <c r="D70" s="20">
        <f>Fugas_Alter3!E66</f>
        <v>0</v>
      </c>
      <c r="E70" s="20">
        <f>Fugas_Alter3!F66</f>
        <v>0</v>
      </c>
      <c r="F70" s="34"/>
      <c r="G70" s="34"/>
      <c r="H70" s="20">
        <f>Fugas_Alter3!CB66</f>
        <v>0</v>
      </c>
      <c r="I70" s="20">
        <f>Fugas_Alter3!CF66</f>
        <v>0</v>
      </c>
      <c r="J70" s="20">
        <f>Fugas_Alter3!CE66</f>
        <v>0</v>
      </c>
      <c r="K70" s="20">
        <f>Fugas_Alter3!CG66</f>
        <v>0</v>
      </c>
      <c r="L70" s="20">
        <f>Fugas_Alter3!CH66</f>
        <v>0</v>
      </c>
    </row>
    <row r="71" spans="3:12" x14ac:dyDescent="0.75">
      <c r="C71" s="20">
        <f>Fugas_Alter3!D67</f>
        <v>0</v>
      </c>
      <c r="D71" s="20">
        <f>Fugas_Alter3!E67</f>
        <v>0</v>
      </c>
      <c r="E71" s="20">
        <f>Fugas_Alter3!F67</f>
        <v>0</v>
      </c>
      <c r="F71" s="34"/>
      <c r="G71" s="34"/>
      <c r="H71" s="20">
        <f>Fugas_Alter3!CB67</f>
        <v>0</v>
      </c>
      <c r="I71" s="20">
        <f>Fugas_Alter3!CF67</f>
        <v>0</v>
      </c>
      <c r="J71" s="20">
        <f>Fugas_Alter3!CE67</f>
        <v>0</v>
      </c>
      <c r="K71" s="20">
        <f>Fugas_Alter3!CG67</f>
        <v>0</v>
      </c>
      <c r="L71" s="20">
        <f>Fugas_Alter3!CH67</f>
        <v>0</v>
      </c>
    </row>
    <row r="72" spans="3:12" x14ac:dyDescent="0.75">
      <c r="C72" s="20">
        <f>Fugas_Alter3!D68</f>
        <v>0</v>
      </c>
      <c r="D72" s="20">
        <f>Fugas_Alter3!E68</f>
        <v>0</v>
      </c>
      <c r="E72" s="20">
        <f>Fugas_Alter3!F68</f>
        <v>0</v>
      </c>
      <c r="F72" s="34"/>
      <c r="G72" s="34"/>
      <c r="H72" s="20">
        <f>Fugas_Alter3!CB68</f>
        <v>0</v>
      </c>
      <c r="I72" s="20">
        <f>Fugas_Alter3!CF68</f>
        <v>0</v>
      </c>
      <c r="J72" s="20">
        <f>Fugas_Alter3!CE68</f>
        <v>0</v>
      </c>
      <c r="K72" s="20">
        <f>Fugas_Alter3!CG68</f>
        <v>0</v>
      </c>
      <c r="L72" s="20">
        <f>Fugas_Alter3!CH68</f>
        <v>0</v>
      </c>
    </row>
    <row r="73" spans="3:12" x14ac:dyDescent="0.75">
      <c r="C73" s="20">
        <f>Fugas_Alter3!D69</f>
        <v>0</v>
      </c>
      <c r="D73" s="20">
        <f>Fugas_Alter3!E69</f>
        <v>0</v>
      </c>
      <c r="E73" s="20">
        <f>Fugas_Alter3!F69</f>
        <v>0</v>
      </c>
      <c r="F73" s="34"/>
      <c r="G73" s="34"/>
      <c r="H73" s="20">
        <f>Fugas_Alter3!CB69</f>
        <v>0</v>
      </c>
      <c r="I73" s="20">
        <f>Fugas_Alter3!CF69</f>
        <v>0</v>
      </c>
      <c r="J73" s="20">
        <f>Fugas_Alter3!CE69</f>
        <v>0</v>
      </c>
      <c r="K73" s="20">
        <f>Fugas_Alter3!CG69</f>
        <v>0</v>
      </c>
      <c r="L73" s="20">
        <f>Fugas_Alter3!CH69</f>
        <v>0</v>
      </c>
    </row>
    <row r="74" spans="3:12" x14ac:dyDescent="0.75">
      <c r="C74" s="20">
        <f>Fugas_Alter3!D70</f>
        <v>0</v>
      </c>
      <c r="D74" s="20">
        <f>Fugas_Alter3!E70</f>
        <v>0</v>
      </c>
      <c r="E74" s="20">
        <f>Fugas_Alter3!F70</f>
        <v>0</v>
      </c>
      <c r="F74" s="34"/>
      <c r="G74" s="34"/>
      <c r="H74" s="20">
        <f>Fugas_Alter3!CB70</f>
        <v>0</v>
      </c>
      <c r="I74" s="20">
        <f>Fugas_Alter3!CF70</f>
        <v>0</v>
      </c>
      <c r="J74" s="20">
        <f>Fugas_Alter3!CE70</f>
        <v>0</v>
      </c>
      <c r="K74" s="20">
        <f>Fugas_Alter3!CG70</f>
        <v>0</v>
      </c>
      <c r="L74" s="20">
        <f>Fugas_Alter3!CH70</f>
        <v>0</v>
      </c>
    </row>
    <row r="75" spans="3:12" x14ac:dyDescent="0.75">
      <c r="C75" s="20">
        <f>Fugas_Alter3!D71</f>
        <v>0</v>
      </c>
      <c r="D75" s="20">
        <f>Fugas_Alter3!E71</f>
        <v>0</v>
      </c>
      <c r="E75" s="20">
        <f>Fugas_Alter3!F71</f>
        <v>0</v>
      </c>
      <c r="F75" s="34"/>
      <c r="G75" s="34"/>
      <c r="H75" s="20">
        <f>Fugas_Alter3!CB71</f>
        <v>0</v>
      </c>
      <c r="I75" s="20">
        <f>Fugas_Alter3!CF71</f>
        <v>0</v>
      </c>
      <c r="J75" s="20">
        <f>Fugas_Alter3!CE71</f>
        <v>0</v>
      </c>
      <c r="K75" s="20">
        <f>Fugas_Alter3!CG71</f>
        <v>0</v>
      </c>
      <c r="L75" s="20">
        <f>Fugas_Alter3!CH71</f>
        <v>0</v>
      </c>
    </row>
    <row r="76" spans="3:12" x14ac:dyDescent="0.75">
      <c r="C76" s="20">
        <f>Fugas_Alter3!D72</f>
        <v>0</v>
      </c>
      <c r="D76" s="20">
        <f>Fugas_Alter3!E72</f>
        <v>0</v>
      </c>
      <c r="E76" s="20">
        <f>Fugas_Alter3!F72</f>
        <v>0</v>
      </c>
      <c r="F76" s="34"/>
      <c r="G76" s="34"/>
      <c r="H76" s="20">
        <f>Fugas_Alter3!CB72</f>
        <v>0</v>
      </c>
      <c r="I76" s="20">
        <f>Fugas_Alter3!CF72</f>
        <v>0</v>
      </c>
      <c r="J76" s="20">
        <f>Fugas_Alter3!CE72</f>
        <v>0</v>
      </c>
      <c r="K76" s="20">
        <f>Fugas_Alter3!CG72</f>
        <v>0</v>
      </c>
      <c r="L76" s="20">
        <f>Fugas_Alter3!CH72</f>
        <v>0</v>
      </c>
    </row>
    <row r="77" spans="3:12" x14ac:dyDescent="0.75">
      <c r="C77" s="20">
        <f>Fugas_Alter3!D73</f>
        <v>0</v>
      </c>
      <c r="D77" s="20">
        <f>Fugas_Alter3!E73</f>
        <v>0</v>
      </c>
      <c r="E77" s="20">
        <f>Fugas_Alter3!F73</f>
        <v>0</v>
      </c>
      <c r="F77" s="34"/>
      <c r="G77" s="34"/>
      <c r="H77" s="20">
        <f>Fugas_Alter3!CB73</f>
        <v>0</v>
      </c>
      <c r="I77" s="20">
        <f>Fugas_Alter3!CF73</f>
        <v>0</v>
      </c>
      <c r="J77" s="20">
        <f>Fugas_Alter3!CE73</f>
        <v>0</v>
      </c>
      <c r="K77" s="20">
        <f>Fugas_Alter3!CG73</f>
        <v>0</v>
      </c>
      <c r="L77" s="20">
        <f>Fugas_Alter3!CH73</f>
        <v>0</v>
      </c>
    </row>
    <row r="78" spans="3:12" x14ac:dyDescent="0.75">
      <c r="C78" s="20">
        <f>Fugas_Alter3!D74</f>
        <v>0</v>
      </c>
      <c r="D78" s="20">
        <f>Fugas_Alter3!E74</f>
        <v>0</v>
      </c>
      <c r="E78" s="20">
        <f>Fugas_Alter3!F74</f>
        <v>0</v>
      </c>
      <c r="F78" s="34"/>
      <c r="G78" s="34"/>
      <c r="H78" s="20">
        <f>Fugas_Alter3!CB74</f>
        <v>0</v>
      </c>
      <c r="I78" s="20">
        <f>Fugas_Alter3!CF74</f>
        <v>0</v>
      </c>
      <c r="J78" s="20">
        <f>Fugas_Alter3!CE74</f>
        <v>0</v>
      </c>
      <c r="K78" s="20">
        <f>Fugas_Alter3!CG74</f>
        <v>0</v>
      </c>
      <c r="L78" s="20">
        <f>Fugas_Alter3!CH74</f>
        <v>0</v>
      </c>
    </row>
    <row r="79" spans="3:12" x14ac:dyDescent="0.75">
      <c r="C79" s="20">
        <f>Fugas_Alter3!D75</f>
        <v>0</v>
      </c>
      <c r="D79" s="20">
        <f>Fugas_Alter3!E75</f>
        <v>0</v>
      </c>
      <c r="E79" s="20">
        <f>Fugas_Alter3!F75</f>
        <v>0</v>
      </c>
      <c r="F79" s="34"/>
      <c r="G79" s="34"/>
      <c r="H79" s="20">
        <f>Fugas_Alter3!CB75</f>
        <v>0</v>
      </c>
      <c r="I79" s="20">
        <f>Fugas_Alter3!CF75</f>
        <v>0</v>
      </c>
      <c r="J79" s="20">
        <f>Fugas_Alter3!CE75</f>
        <v>0</v>
      </c>
      <c r="K79" s="20">
        <f>Fugas_Alter3!CG75</f>
        <v>0</v>
      </c>
      <c r="L79" s="20">
        <f>Fugas_Alter3!CH75</f>
        <v>0</v>
      </c>
    </row>
    <row r="80" spans="3:12" x14ac:dyDescent="0.75">
      <c r="C80" s="20">
        <f>Fugas_Alter3!D76</f>
        <v>0</v>
      </c>
      <c r="D80" s="20">
        <f>Fugas_Alter3!E76</f>
        <v>0</v>
      </c>
      <c r="E80" s="20">
        <f>Fugas_Alter3!F76</f>
        <v>0</v>
      </c>
      <c r="F80" s="34"/>
      <c r="G80" s="34"/>
      <c r="H80" s="20">
        <f>Fugas_Alter3!CB76</f>
        <v>0</v>
      </c>
      <c r="I80" s="20">
        <f>Fugas_Alter3!CF76</f>
        <v>0</v>
      </c>
      <c r="J80" s="20">
        <f>Fugas_Alter3!CE76</f>
        <v>0</v>
      </c>
      <c r="K80" s="20">
        <f>Fugas_Alter3!CG76</f>
        <v>0</v>
      </c>
      <c r="L80" s="20">
        <f>Fugas_Alter3!CH76</f>
        <v>0</v>
      </c>
    </row>
    <row r="81" spans="3:12" x14ac:dyDescent="0.75">
      <c r="C81" s="20">
        <f>Fugas_Alter3!D77</f>
        <v>0</v>
      </c>
      <c r="D81" s="20">
        <f>Fugas_Alter3!E77</f>
        <v>0</v>
      </c>
      <c r="E81" s="20">
        <f>Fugas_Alter3!F77</f>
        <v>0</v>
      </c>
      <c r="F81" s="34"/>
      <c r="G81" s="34"/>
      <c r="H81" s="20">
        <f>Fugas_Alter3!CB77</f>
        <v>0</v>
      </c>
      <c r="I81" s="20">
        <f>Fugas_Alter3!CF77</f>
        <v>0</v>
      </c>
      <c r="J81" s="20">
        <f>Fugas_Alter3!CE77</f>
        <v>0</v>
      </c>
      <c r="K81" s="20">
        <f>Fugas_Alter3!CG77</f>
        <v>0</v>
      </c>
      <c r="L81" s="20">
        <f>Fugas_Alter3!CH77</f>
        <v>0</v>
      </c>
    </row>
    <row r="82" spans="3:12" x14ac:dyDescent="0.75">
      <c r="C82" s="20">
        <f>Fugas_Alter3!D78</f>
        <v>0</v>
      </c>
      <c r="D82" s="20">
        <f>Fugas_Alter3!E78</f>
        <v>0</v>
      </c>
      <c r="E82" s="20">
        <f>Fugas_Alter3!F78</f>
        <v>0</v>
      </c>
      <c r="F82" s="34"/>
      <c r="G82" s="34"/>
      <c r="H82" s="20">
        <f>Fugas_Alter3!CB78</f>
        <v>0</v>
      </c>
      <c r="I82" s="20">
        <f>Fugas_Alter3!CF78</f>
        <v>0</v>
      </c>
      <c r="J82" s="20">
        <f>Fugas_Alter3!CE78</f>
        <v>0</v>
      </c>
      <c r="K82" s="20">
        <f>Fugas_Alter3!CG78</f>
        <v>0</v>
      </c>
      <c r="L82" s="20">
        <f>Fugas_Alter3!CH78</f>
        <v>0</v>
      </c>
    </row>
    <row r="83" spans="3:12" x14ac:dyDescent="0.75">
      <c r="C83" s="20">
        <f>Fugas_Alter3!D79</f>
        <v>0</v>
      </c>
      <c r="D83" s="20">
        <f>Fugas_Alter3!E79</f>
        <v>0</v>
      </c>
      <c r="E83" s="20">
        <f>Fugas_Alter3!F79</f>
        <v>0</v>
      </c>
      <c r="F83" s="34"/>
      <c r="G83" s="34"/>
      <c r="H83" s="20">
        <f>Fugas_Alter3!CB79</f>
        <v>0</v>
      </c>
      <c r="I83" s="20">
        <f>Fugas_Alter3!CF79</f>
        <v>0</v>
      </c>
      <c r="J83" s="20">
        <f>Fugas_Alter3!CE79</f>
        <v>0</v>
      </c>
      <c r="K83" s="20">
        <f>Fugas_Alter3!CG79</f>
        <v>0</v>
      </c>
      <c r="L83" s="20">
        <f>Fugas_Alter3!CH79</f>
        <v>0</v>
      </c>
    </row>
    <row r="84" spans="3:12" x14ac:dyDescent="0.75">
      <c r="C84" s="20">
        <f>Fugas_Alter3!D80</f>
        <v>0</v>
      </c>
      <c r="D84" s="20">
        <f>Fugas_Alter3!E80</f>
        <v>0</v>
      </c>
      <c r="E84" s="20">
        <f>Fugas_Alter3!F80</f>
        <v>0</v>
      </c>
      <c r="F84" s="34"/>
      <c r="G84" s="34"/>
      <c r="H84" s="20">
        <f>Fugas_Alter3!CB80</f>
        <v>0</v>
      </c>
      <c r="I84" s="20">
        <f>Fugas_Alter3!CF80</f>
        <v>0</v>
      </c>
      <c r="J84" s="20">
        <f>Fugas_Alter3!CE80</f>
        <v>0</v>
      </c>
      <c r="K84" s="20">
        <f>Fugas_Alter3!CG80</f>
        <v>0</v>
      </c>
      <c r="L84" s="20">
        <f>Fugas_Alter3!CH80</f>
        <v>0</v>
      </c>
    </row>
    <row r="85" spans="3:12" x14ac:dyDescent="0.75">
      <c r="C85" s="20">
        <f>Fugas_Alter3!D81</f>
        <v>0</v>
      </c>
      <c r="D85" s="20">
        <f>Fugas_Alter3!E81</f>
        <v>0</v>
      </c>
      <c r="E85" s="20">
        <f>Fugas_Alter3!F81</f>
        <v>0</v>
      </c>
      <c r="F85" s="34"/>
      <c r="G85" s="34"/>
      <c r="H85" s="20">
        <f>Fugas_Alter3!CB81</f>
        <v>0</v>
      </c>
      <c r="I85" s="20">
        <f>Fugas_Alter3!CF81</f>
        <v>0</v>
      </c>
      <c r="J85" s="20">
        <f>Fugas_Alter3!CE81</f>
        <v>0</v>
      </c>
      <c r="K85" s="20">
        <f>Fugas_Alter3!CG81</f>
        <v>0</v>
      </c>
      <c r="L85" s="20">
        <f>Fugas_Alter3!CH81</f>
        <v>0</v>
      </c>
    </row>
    <row r="86" spans="3:12" x14ac:dyDescent="0.75">
      <c r="C86" s="20">
        <f>Fugas_Alter3!D82</f>
        <v>0</v>
      </c>
      <c r="D86" s="20">
        <f>Fugas_Alter3!E82</f>
        <v>0</v>
      </c>
      <c r="E86" s="20">
        <f>Fugas_Alter3!F82</f>
        <v>0</v>
      </c>
      <c r="F86" s="34"/>
      <c r="G86" s="34"/>
      <c r="H86" s="20">
        <f>Fugas_Alter3!CB82</f>
        <v>0</v>
      </c>
      <c r="I86" s="20">
        <f>Fugas_Alter3!CF82</f>
        <v>0</v>
      </c>
      <c r="J86" s="20">
        <f>Fugas_Alter3!CE82</f>
        <v>0</v>
      </c>
      <c r="K86" s="20">
        <f>Fugas_Alter3!CG82</f>
        <v>0</v>
      </c>
      <c r="L86" s="20">
        <f>Fugas_Alter3!CH82</f>
        <v>0</v>
      </c>
    </row>
    <row r="87" spans="3:12" x14ac:dyDescent="0.75">
      <c r="C87" s="20">
        <f>Fugas_Alter3!D83</f>
        <v>0</v>
      </c>
      <c r="D87" s="20">
        <f>Fugas_Alter3!E83</f>
        <v>0</v>
      </c>
      <c r="E87" s="20">
        <f>Fugas_Alter3!F83</f>
        <v>0</v>
      </c>
      <c r="F87" s="34"/>
      <c r="G87" s="34"/>
      <c r="H87" s="20">
        <f>Fugas_Alter3!CB83</f>
        <v>0</v>
      </c>
      <c r="I87" s="20">
        <f>Fugas_Alter3!CF83</f>
        <v>0</v>
      </c>
      <c r="J87" s="20">
        <f>Fugas_Alter3!CE83</f>
        <v>0</v>
      </c>
      <c r="K87" s="20">
        <f>Fugas_Alter3!CG83</f>
        <v>0</v>
      </c>
      <c r="L87" s="20">
        <f>Fugas_Alter3!CH83</f>
        <v>0</v>
      </c>
    </row>
    <row r="88" spans="3:12" x14ac:dyDescent="0.75">
      <c r="C88" s="20">
        <f>Fugas_Alter3!D84</f>
        <v>0</v>
      </c>
      <c r="D88" s="20">
        <f>Fugas_Alter3!E84</f>
        <v>0</v>
      </c>
      <c r="E88" s="20">
        <f>Fugas_Alter3!F84</f>
        <v>0</v>
      </c>
      <c r="F88" s="34"/>
      <c r="G88" s="34"/>
      <c r="H88" s="20">
        <f>Fugas_Alter3!CB84</f>
        <v>0</v>
      </c>
      <c r="I88" s="20">
        <f>Fugas_Alter3!CF84</f>
        <v>0</v>
      </c>
      <c r="J88" s="20">
        <f>Fugas_Alter3!CE84</f>
        <v>0</v>
      </c>
      <c r="K88" s="20">
        <f>Fugas_Alter3!CG84</f>
        <v>0</v>
      </c>
      <c r="L88" s="20">
        <f>Fugas_Alter3!CH84</f>
        <v>0</v>
      </c>
    </row>
    <row r="89" spans="3:12" x14ac:dyDescent="0.75">
      <c r="C89" s="20">
        <f>Fugas_Alter3!D85</f>
        <v>0</v>
      </c>
      <c r="D89" s="20">
        <f>Fugas_Alter3!E85</f>
        <v>0</v>
      </c>
      <c r="E89" s="20">
        <f>Fugas_Alter3!F85</f>
        <v>0</v>
      </c>
      <c r="F89" s="34"/>
      <c r="G89" s="34"/>
      <c r="H89" s="20">
        <f>Fugas_Alter3!CB85</f>
        <v>0</v>
      </c>
      <c r="I89" s="20">
        <f>Fugas_Alter3!CF85</f>
        <v>0</v>
      </c>
      <c r="J89" s="20">
        <f>Fugas_Alter3!CE85</f>
        <v>0</v>
      </c>
      <c r="K89" s="20">
        <f>Fugas_Alter3!CG85</f>
        <v>0</v>
      </c>
      <c r="L89" s="20">
        <f>Fugas_Alter3!CH85</f>
        <v>0</v>
      </c>
    </row>
    <row r="90" spans="3:12" x14ac:dyDescent="0.75">
      <c r="C90" s="20">
        <f>Fugas_Alter3!D86</f>
        <v>0</v>
      </c>
      <c r="D90" s="20">
        <f>Fugas_Alter3!E86</f>
        <v>0</v>
      </c>
      <c r="E90" s="20">
        <f>Fugas_Alter3!F86</f>
        <v>0</v>
      </c>
      <c r="F90" s="34"/>
      <c r="G90" s="34"/>
      <c r="H90" s="20">
        <f>Fugas_Alter3!CB86</f>
        <v>0</v>
      </c>
      <c r="I90" s="20">
        <f>Fugas_Alter3!CF86</f>
        <v>0</v>
      </c>
      <c r="J90" s="20">
        <f>Fugas_Alter3!CE86</f>
        <v>0</v>
      </c>
      <c r="K90" s="20">
        <f>Fugas_Alter3!CG86</f>
        <v>0</v>
      </c>
      <c r="L90" s="20">
        <f>Fugas_Alter3!CH86</f>
        <v>0</v>
      </c>
    </row>
    <row r="91" spans="3:12" x14ac:dyDescent="0.75">
      <c r="C91" s="20">
        <f>Fugas_Alter3!D87</f>
        <v>0</v>
      </c>
      <c r="D91" s="20">
        <f>Fugas_Alter3!E87</f>
        <v>0</v>
      </c>
      <c r="E91" s="20">
        <f>Fugas_Alter3!F87</f>
        <v>0</v>
      </c>
      <c r="F91" s="34"/>
      <c r="G91" s="34"/>
      <c r="H91" s="20">
        <f>Fugas_Alter3!CB87</f>
        <v>0</v>
      </c>
      <c r="I91" s="20">
        <f>Fugas_Alter3!CF87</f>
        <v>0</v>
      </c>
      <c r="J91" s="20">
        <f>Fugas_Alter3!CE87</f>
        <v>0</v>
      </c>
      <c r="K91" s="20">
        <f>Fugas_Alter3!CG87</f>
        <v>0</v>
      </c>
      <c r="L91" s="20">
        <f>Fugas_Alter3!CH87</f>
        <v>0</v>
      </c>
    </row>
    <row r="92" spans="3:12" x14ac:dyDescent="0.75">
      <c r="C92" s="20">
        <f>Fugas_Alter3!D88</f>
        <v>0</v>
      </c>
      <c r="D92" s="20">
        <f>Fugas_Alter3!E88</f>
        <v>0</v>
      </c>
      <c r="E92" s="20">
        <f>Fugas_Alter3!F88</f>
        <v>0</v>
      </c>
      <c r="F92" s="34"/>
      <c r="G92" s="34"/>
      <c r="H92" s="20">
        <f>Fugas_Alter3!CB88</f>
        <v>0</v>
      </c>
      <c r="I92" s="20">
        <f>Fugas_Alter3!CF88</f>
        <v>0</v>
      </c>
      <c r="J92" s="20">
        <f>Fugas_Alter3!CE88</f>
        <v>0</v>
      </c>
      <c r="K92" s="20">
        <f>Fugas_Alter3!CG88</f>
        <v>0</v>
      </c>
      <c r="L92" s="20">
        <f>Fugas_Alter3!CH88</f>
        <v>0</v>
      </c>
    </row>
    <row r="93" spans="3:12" x14ac:dyDescent="0.75">
      <c r="C93" s="20">
        <f>Fugas_Alter3!D89</f>
        <v>0</v>
      </c>
      <c r="D93" s="20">
        <f>Fugas_Alter3!E89</f>
        <v>0</v>
      </c>
      <c r="E93" s="20">
        <f>Fugas_Alter3!F89</f>
        <v>0</v>
      </c>
      <c r="F93" s="34"/>
      <c r="G93" s="34"/>
      <c r="H93" s="20">
        <f>Fugas_Alter3!CB89</f>
        <v>0</v>
      </c>
      <c r="I93" s="20">
        <f>Fugas_Alter3!CF89</f>
        <v>0</v>
      </c>
      <c r="J93" s="20">
        <f>Fugas_Alter3!CE89</f>
        <v>0</v>
      </c>
      <c r="K93" s="20">
        <f>Fugas_Alter3!CG89</f>
        <v>0</v>
      </c>
      <c r="L93" s="20">
        <f>Fugas_Alter3!CH89</f>
        <v>0</v>
      </c>
    </row>
    <row r="94" spans="3:12" x14ac:dyDescent="0.75">
      <c r="C94" s="20">
        <f>Fugas_Alter3!D90</f>
        <v>0</v>
      </c>
      <c r="D94" s="20">
        <f>Fugas_Alter3!E90</f>
        <v>0</v>
      </c>
      <c r="E94" s="20">
        <f>Fugas_Alter3!F90</f>
        <v>0</v>
      </c>
      <c r="F94" s="34"/>
      <c r="G94" s="34"/>
      <c r="H94" s="20">
        <f>Fugas_Alter3!CB90</f>
        <v>0</v>
      </c>
      <c r="I94" s="20">
        <f>Fugas_Alter3!CF90</f>
        <v>0</v>
      </c>
      <c r="J94" s="20">
        <f>Fugas_Alter3!CE90</f>
        <v>0</v>
      </c>
      <c r="K94" s="20">
        <f>Fugas_Alter3!CG90</f>
        <v>0</v>
      </c>
      <c r="L94" s="20">
        <f>Fugas_Alter3!CH90</f>
        <v>0</v>
      </c>
    </row>
    <row r="95" spans="3:12" x14ac:dyDescent="0.75">
      <c r="C95" s="20">
        <f>Fugas_Alter3!D91</f>
        <v>0</v>
      </c>
      <c r="D95" s="20">
        <f>Fugas_Alter3!E91</f>
        <v>0</v>
      </c>
      <c r="E95" s="20">
        <f>Fugas_Alter3!F91</f>
        <v>0</v>
      </c>
      <c r="F95" s="34"/>
      <c r="G95" s="34"/>
      <c r="H95" s="20">
        <f>Fugas_Alter3!CB91</f>
        <v>0</v>
      </c>
      <c r="I95" s="20">
        <f>Fugas_Alter3!CF91</f>
        <v>0</v>
      </c>
      <c r="J95" s="20">
        <f>Fugas_Alter3!CE91</f>
        <v>0</v>
      </c>
      <c r="K95" s="20">
        <f>Fugas_Alter3!CG91</f>
        <v>0</v>
      </c>
      <c r="L95" s="20">
        <f>Fugas_Alter3!CH91</f>
        <v>0</v>
      </c>
    </row>
    <row r="96" spans="3:12" x14ac:dyDescent="0.75">
      <c r="C96" s="20">
        <f>Fugas_Alter3!D92</f>
        <v>0</v>
      </c>
      <c r="D96" s="20">
        <f>Fugas_Alter3!E92</f>
        <v>0</v>
      </c>
      <c r="E96" s="20">
        <f>Fugas_Alter3!F92</f>
        <v>0</v>
      </c>
      <c r="F96" s="34"/>
      <c r="G96" s="34"/>
      <c r="H96" s="20">
        <f>Fugas_Alter3!CB92</f>
        <v>0</v>
      </c>
      <c r="I96" s="20">
        <f>Fugas_Alter3!CF92</f>
        <v>0</v>
      </c>
      <c r="J96" s="20">
        <f>Fugas_Alter3!CE92</f>
        <v>0</v>
      </c>
      <c r="K96" s="20">
        <f>Fugas_Alter3!CG92</f>
        <v>0</v>
      </c>
      <c r="L96" s="20">
        <f>Fugas_Alter3!CH92</f>
        <v>0</v>
      </c>
    </row>
    <row r="97" spans="3:12" x14ac:dyDescent="0.75">
      <c r="C97" s="20">
        <f>Fugas_Alter3!D93</f>
        <v>0</v>
      </c>
      <c r="D97" s="20">
        <f>Fugas_Alter3!E93</f>
        <v>0</v>
      </c>
      <c r="E97" s="20">
        <f>Fugas_Alter3!F93</f>
        <v>0</v>
      </c>
      <c r="F97" s="34"/>
      <c r="G97" s="34"/>
      <c r="H97" s="20">
        <f>Fugas_Alter3!CB93</f>
        <v>0</v>
      </c>
      <c r="I97" s="20">
        <f>Fugas_Alter3!CF93</f>
        <v>0</v>
      </c>
      <c r="J97" s="20">
        <f>Fugas_Alter3!CE93</f>
        <v>0</v>
      </c>
      <c r="K97" s="20">
        <f>Fugas_Alter3!CG93</f>
        <v>0</v>
      </c>
      <c r="L97" s="20">
        <f>Fugas_Alter3!CH93</f>
        <v>0</v>
      </c>
    </row>
    <row r="98" spans="3:12" x14ac:dyDescent="0.75">
      <c r="C98" s="20">
        <f>Fugas_Alter3!D94</f>
        <v>0</v>
      </c>
      <c r="D98" s="20">
        <f>Fugas_Alter3!E94</f>
        <v>0</v>
      </c>
      <c r="E98" s="20">
        <f>Fugas_Alter3!F94</f>
        <v>0</v>
      </c>
      <c r="F98" s="34"/>
      <c r="G98" s="34"/>
      <c r="H98" s="20">
        <f>Fugas_Alter3!CB94</f>
        <v>0</v>
      </c>
      <c r="I98" s="20">
        <f>Fugas_Alter3!CF94</f>
        <v>0</v>
      </c>
      <c r="J98" s="20">
        <f>Fugas_Alter3!CE94</f>
        <v>0</v>
      </c>
      <c r="K98" s="20">
        <f>Fugas_Alter3!CG94</f>
        <v>0</v>
      </c>
      <c r="L98" s="20">
        <f>Fugas_Alter3!CH94</f>
        <v>0</v>
      </c>
    </row>
    <row r="99" spans="3:12" x14ac:dyDescent="0.75">
      <c r="C99" s="20">
        <f>Fugas_Alter3!D95</f>
        <v>0</v>
      </c>
      <c r="D99" s="20">
        <f>Fugas_Alter3!E95</f>
        <v>0</v>
      </c>
      <c r="E99" s="20">
        <f>Fugas_Alter3!F95</f>
        <v>0</v>
      </c>
      <c r="F99" s="34"/>
      <c r="G99" s="34"/>
      <c r="H99" s="20">
        <f>Fugas_Alter3!CB95</f>
        <v>0</v>
      </c>
      <c r="I99" s="20">
        <f>Fugas_Alter3!CF95</f>
        <v>0</v>
      </c>
      <c r="J99" s="20">
        <f>Fugas_Alter3!CE95</f>
        <v>0</v>
      </c>
      <c r="K99" s="20">
        <f>Fugas_Alter3!CG95</f>
        <v>0</v>
      </c>
      <c r="L99" s="20">
        <f>Fugas_Alter3!CH95</f>
        <v>0</v>
      </c>
    </row>
    <row r="100" spans="3:12" x14ac:dyDescent="0.75">
      <c r="C100" s="20">
        <f>Fugas_Alter3!D96</f>
        <v>0</v>
      </c>
      <c r="D100" s="20">
        <f>Fugas_Alter3!E96</f>
        <v>0</v>
      </c>
      <c r="E100" s="20">
        <f>Fugas_Alter3!F96</f>
        <v>0</v>
      </c>
      <c r="F100" s="34"/>
      <c r="G100" s="34"/>
      <c r="H100" s="20">
        <f>Fugas_Alter3!CB96</f>
        <v>0</v>
      </c>
      <c r="I100" s="20">
        <f>Fugas_Alter3!CF96</f>
        <v>0</v>
      </c>
      <c r="J100" s="20">
        <f>Fugas_Alter3!CE96</f>
        <v>0</v>
      </c>
      <c r="K100" s="20">
        <f>Fugas_Alter3!CG96</f>
        <v>0</v>
      </c>
      <c r="L100" s="20">
        <f>Fugas_Alter3!CH96</f>
        <v>0</v>
      </c>
    </row>
    <row r="101" spans="3:12" x14ac:dyDescent="0.75">
      <c r="C101" s="20">
        <f>Fugas_Alter3!D97</f>
        <v>0</v>
      </c>
      <c r="D101" s="20">
        <f>Fugas_Alter3!E97</f>
        <v>0</v>
      </c>
      <c r="E101" s="20">
        <f>Fugas_Alter3!F97</f>
        <v>0</v>
      </c>
      <c r="F101" s="34"/>
      <c r="G101" s="34"/>
      <c r="H101" s="20">
        <f>Fugas_Alter3!CB97</f>
        <v>0</v>
      </c>
      <c r="I101" s="20">
        <f>Fugas_Alter3!CF97</f>
        <v>0</v>
      </c>
      <c r="J101" s="20">
        <f>Fugas_Alter3!CE97</f>
        <v>0</v>
      </c>
      <c r="K101" s="20">
        <f>Fugas_Alter3!CG97</f>
        <v>0</v>
      </c>
      <c r="L101" s="20">
        <f>Fugas_Alter3!CH97</f>
        <v>0</v>
      </c>
    </row>
    <row r="102" spans="3:12" x14ac:dyDescent="0.75">
      <c r="C102" s="20">
        <f>Fugas_Alter3!D98</f>
        <v>0</v>
      </c>
      <c r="D102" s="20">
        <f>Fugas_Alter3!E98</f>
        <v>0</v>
      </c>
      <c r="E102" s="20">
        <f>Fugas_Alter3!F98</f>
        <v>0</v>
      </c>
      <c r="F102" s="34"/>
      <c r="G102" s="34"/>
      <c r="H102" s="20">
        <f>Fugas_Alter3!CB98</f>
        <v>0</v>
      </c>
      <c r="I102" s="20">
        <f>Fugas_Alter3!CF98</f>
        <v>0</v>
      </c>
      <c r="J102" s="20">
        <f>Fugas_Alter3!CE98</f>
        <v>0</v>
      </c>
      <c r="K102" s="20">
        <f>Fugas_Alter3!CG98</f>
        <v>0</v>
      </c>
      <c r="L102" s="20">
        <f>Fugas_Alter3!CH98</f>
        <v>0</v>
      </c>
    </row>
    <row r="103" spans="3:12" x14ac:dyDescent="0.75">
      <c r="C103" s="20">
        <f>Fugas_Alter3!D99</f>
        <v>0</v>
      </c>
      <c r="D103" s="20">
        <f>Fugas_Alter3!E99</f>
        <v>0</v>
      </c>
      <c r="E103" s="20">
        <f>Fugas_Alter3!F99</f>
        <v>0</v>
      </c>
      <c r="F103" s="34"/>
      <c r="G103" s="34"/>
      <c r="H103" s="20">
        <f>Fugas_Alter3!CB99</f>
        <v>0</v>
      </c>
      <c r="I103" s="20">
        <f>Fugas_Alter3!CF99</f>
        <v>0</v>
      </c>
      <c r="J103" s="20">
        <f>Fugas_Alter3!CE99</f>
        <v>0</v>
      </c>
      <c r="K103" s="20">
        <f>Fugas_Alter3!CG99</f>
        <v>0</v>
      </c>
      <c r="L103" s="20">
        <f>Fugas_Alter3!CH99</f>
        <v>0</v>
      </c>
    </row>
    <row r="104" spans="3:12" x14ac:dyDescent="0.75">
      <c r="C104" s="20">
        <f>Fugas_Alter3!D100</f>
        <v>0</v>
      </c>
      <c r="D104" s="20">
        <f>Fugas_Alter3!E100</f>
        <v>0</v>
      </c>
      <c r="E104" s="20">
        <f>Fugas_Alter3!F100</f>
        <v>0</v>
      </c>
      <c r="F104" s="34"/>
      <c r="G104" s="34"/>
      <c r="H104" s="20">
        <f>Fugas_Alter3!CB100</f>
        <v>0</v>
      </c>
      <c r="I104" s="20">
        <f>Fugas_Alter3!CF100</f>
        <v>0</v>
      </c>
      <c r="J104" s="20">
        <f>Fugas_Alter3!CE100</f>
        <v>0</v>
      </c>
      <c r="K104" s="20">
        <f>Fugas_Alter3!CG100</f>
        <v>0</v>
      </c>
      <c r="L104" s="20">
        <f>Fugas_Alter3!CH100</f>
        <v>0</v>
      </c>
    </row>
    <row r="105" spans="3:12" x14ac:dyDescent="0.75">
      <c r="C105" s="20">
        <f>Fugas_Alter3!D101</f>
        <v>0</v>
      </c>
      <c r="D105" s="20">
        <f>Fugas_Alter3!E101</f>
        <v>0</v>
      </c>
      <c r="E105" s="20">
        <f>Fugas_Alter3!F101</f>
        <v>0</v>
      </c>
      <c r="F105" s="34"/>
      <c r="G105" s="34"/>
      <c r="H105" s="20">
        <f>Fugas_Alter3!CB101</f>
        <v>0</v>
      </c>
      <c r="I105" s="20">
        <f>Fugas_Alter3!CF101</f>
        <v>0</v>
      </c>
      <c r="J105" s="20">
        <f>Fugas_Alter3!CE101</f>
        <v>0</v>
      </c>
      <c r="K105" s="20">
        <f>Fugas_Alter3!CG101</f>
        <v>0</v>
      </c>
      <c r="L105" s="20">
        <f>Fugas_Alter3!CH101</f>
        <v>0</v>
      </c>
    </row>
    <row r="106" spans="3:12" x14ac:dyDescent="0.75">
      <c r="C106" s="20">
        <f>Fugas_Alter3!D102</f>
        <v>0</v>
      </c>
      <c r="D106" s="20">
        <f>Fugas_Alter3!E102</f>
        <v>0</v>
      </c>
      <c r="E106" s="20">
        <f>Fugas_Alter3!F102</f>
        <v>0</v>
      </c>
      <c r="F106" s="34"/>
      <c r="G106" s="34"/>
      <c r="H106" s="20">
        <f>Fugas_Alter3!CB102</f>
        <v>0</v>
      </c>
      <c r="I106" s="20">
        <f>Fugas_Alter3!CF102</f>
        <v>0</v>
      </c>
      <c r="J106" s="20">
        <f>Fugas_Alter3!CE102</f>
        <v>0</v>
      </c>
      <c r="K106" s="20">
        <f>Fugas_Alter3!CG102</f>
        <v>0</v>
      </c>
      <c r="L106" s="20">
        <f>Fugas_Alter3!CH102</f>
        <v>0</v>
      </c>
    </row>
    <row r="107" spans="3:12" x14ac:dyDescent="0.75">
      <c r="C107" s="20">
        <f>Fugas_Alter3!D103</f>
        <v>0</v>
      </c>
      <c r="D107" s="20">
        <f>Fugas_Alter3!E103</f>
        <v>0</v>
      </c>
      <c r="E107" s="20">
        <f>Fugas_Alter3!F103</f>
        <v>0</v>
      </c>
      <c r="F107" s="34"/>
      <c r="G107" s="34"/>
      <c r="H107" s="20">
        <f>Fugas_Alter3!CB103</f>
        <v>0</v>
      </c>
      <c r="I107" s="20">
        <f>Fugas_Alter3!CF103</f>
        <v>0</v>
      </c>
      <c r="J107" s="20">
        <f>Fugas_Alter3!CE103</f>
        <v>0</v>
      </c>
      <c r="K107" s="20">
        <f>Fugas_Alter3!CG103</f>
        <v>0</v>
      </c>
      <c r="L107" s="20">
        <f>Fugas_Alter3!CH103</f>
        <v>0</v>
      </c>
    </row>
    <row r="108" spans="3:12" x14ac:dyDescent="0.75">
      <c r="C108" s="20">
        <f>Fugas_Alter3!D104</f>
        <v>0</v>
      </c>
      <c r="D108" s="20">
        <f>Fugas_Alter3!E104</f>
        <v>0</v>
      </c>
      <c r="E108" s="20">
        <f>Fugas_Alter3!F104</f>
        <v>0</v>
      </c>
      <c r="F108" s="34"/>
      <c r="G108" s="34"/>
      <c r="H108" s="20">
        <f>Fugas_Alter3!CB104</f>
        <v>0</v>
      </c>
      <c r="I108" s="20">
        <f>Fugas_Alter3!CF104</f>
        <v>0</v>
      </c>
      <c r="J108" s="20">
        <f>Fugas_Alter3!CE104</f>
        <v>0</v>
      </c>
      <c r="K108" s="20">
        <f>Fugas_Alter3!CG104</f>
        <v>0</v>
      </c>
      <c r="L108" s="20">
        <f>Fugas_Alter3!CH104</f>
        <v>0</v>
      </c>
    </row>
    <row r="109" spans="3:12" x14ac:dyDescent="0.75">
      <c r="C109" s="20">
        <f>Fugas_Alter3!D105</f>
        <v>0</v>
      </c>
      <c r="D109" s="20">
        <f>Fugas_Alter3!E105</f>
        <v>0</v>
      </c>
      <c r="E109" s="20">
        <f>Fugas_Alter3!F105</f>
        <v>0</v>
      </c>
      <c r="F109" s="34"/>
      <c r="G109" s="34"/>
      <c r="H109" s="20">
        <f>Fugas_Alter3!CB105</f>
        <v>0</v>
      </c>
      <c r="I109" s="20">
        <f>Fugas_Alter3!CF105</f>
        <v>0</v>
      </c>
      <c r="J109" s="20">
        <f>Fugas_Alter3!CE105</f>
        <v>0</v>
      </c>
      <c r="K109" s="20">
        <f>Fugas_Alter3!CG105</f>
        <v>0</v>
      </c>
      <c r="L109" s="20">
        <f>Fugas_Alter3!CH105</f>
        <v>0</v>
      </c>
    </row>
    <row r="110" spans="3:12" x14ac:dyDescent="0.75">
      <c r="C110" s="20">
        <f>Fugas_Alter3!D106</f>
        <v>0</v>
      </c>
      <c r="D110" s="20">
        <f>Fugas_Alter3!E106</f>
        <v>0</v>
      </c>
      <c r="E110" s="20">
        <f>Fugas_Alter3!F106</f>
        <v>0</v>
      </c>
      <c r="F110" s="34"/>
      <c r="G110" s="34"/>
      <c r="H110" s="20">
        <f>Fugas_Alter3!CB106</f>
        <v>0</v>
      </c>
      <c r="I110" s="20">
        <f>Fugas_Alter3!CF106</f>
        <v>0</v>
      </c>
      <c r="J110" s="20">
        <f>Fugas_Alter3!CE106</f>
        <v>0</v>
      </c>
      <c r="K110" s="20">
        <f>Fugas_Alter3!CG106</f>
        <v>0</v>
      </c>
      <c r="L110" s="20">
        <f>Fugas_Alter3!CH106</f>
        <v>0</v>
      </c>
    </row>
    <row r="111" spans="3:12" x14ac:dyDescent="0.75">
      <c r="C111" s="20">
        <f>Fugas_Alter3!D107</f>
        <v>0</v>
      </c>
      <c r="D111" s="20">
        <f>Fugas_Alter3!E107</f>
        <v>0</v>
      </c>
      <c r="E111" s="20">
        <f>Fugas_Alter3!F107</f>
        <v>0</v>
      </c>
      <c r="F111" s="34"/>
      <c r="G111" s="34"/>
      <c r="H111" s="20">
        <f>Fugas_Alter3!CB107</f>
        <v>0</v>
      </c>
      <c r="I111" s="20">
        <f>Fugas_Alter3!CF107</f>
        <v>0</v>
      </c>
      <c r="J111" s="20">
        <f>Fugas_Alter3!CE107</f>
        <v>0</v>
      </c>
      <c r="K111" s="20">
        <f>Fugas_Alter3!CG107</f>
        <v>0</v>
      </c>
      <c r="L111" s="20">
        <f>Fugas_Alter3!CH107</f>
        <v>0</v>
      </c>
    </row>
    <row r="112" spans="3:12" x14ac:dyDescent="0.75">
      <c r="C112" s="20">
        <f>Fugas_Alter3!D108</f>
        <v>0</v>
      </c>
      <c r="D112" s="20">
        <f>Fugas_Alter3!E108</f>
        <v>0</v>
      </c>
      <c r="E112" s="20">
        <f>Fugas_Alter3!F108</f>
        <v>0</v>
      </c>
      <c r="F112" s="34"/>
      <c r="G112" s="34"/>
      <c r="H112" s="20">
        <f>Fugas_Alter3!CB108</f>
        <v>0</v>
      </c>
      <c r="I112" s="20">
        <f>Fugas_Alter3!CF108</f>
        <v>0</v>
      </c>
      <c r="J112" s="20">
        <f>Fugas_Alter3!CE108</f>
        <v>0</v>
      </c>
      <c r="K112" s="20">
        <f>Fugas_Alter3!CG108</f>
        <v>0</v>
      </c>
      <c r="L112" s="20">
        <f>Fugas_Alter3!CH108</f>
        <v>0</v>
      </c>
    </row>
    <row r="113" spans="3:12" x14ac:dyDescent="0.75">
      <c r="C113" s="20">
        <f>Fugas_Alter3!D109</f>
        <v>0</v>
      </c>
      <c r="D113" s="20">
        <f>Fugas_Alter3!E109</f>
        <v>0</v>
      </c>
      <c r="E113" s="20">
        <f>Fugas_Alter3!F109</f>
        <v>0</v>
      </c>
      <c r="F113" s="34"/>
      <c r="G113" s="34"/>
      <c r="H113" s="20">
        <f>Fugas_Alter3!CB109</f>
        <v>0</v>
      </c>
      <c r="I113" s="20">
        <f>Fugas_Alter3!CF109</f>
        <v>0</v>
      </c>
      <c r="J113" s="20">
        <f>Fugas_Alter3!CE109</f>
        <v>0</v>
      </c>
      <c r="K113" s="20">
        <f>Fugas_Alter3!CG109</f>
        <v>0</v>
      </c>
      <c r="L113" s="20">
        <f>Fugas_Alter3!CH109</f>
        <v>0</v>
      </c>
    </row>
    <row r="114" spans="3:12" x14ac:dyDescent="0.75">
      <c r="C114" s="20">
        <f>Fugas_Alter3!D110</f>
        <v>0</v>
      </c>
      <c r="D114" s="20">
        <f>Fugas_Alter3!E110</f>
        <v>0</v>
      </c>
      <c r="E114" s="20">
        <f>Fugas_Alter3!F110</f>
        <v>0</v>
      </c>
      <c r="F114" s="34"/>
      <c r="G114" s="34"/>
      <c r="H114" s="20">
        <f>Fugas_Alter3!CB110</f>
        <v>0</v>
      </c>
      <c r="I114" s="20">
        <f>Fugas_Alter3!CF110</f>
        <v>0</v>
      </c>
      <c r="J114" s="20">
        <f>Fugas_Alter3!CE110</f>
        <v>0</v>
      </c>
      <c r="K114" s="20">
        <f>Fugas_Alter3!CG110</f>
        <v>0</v>
      </c>
      <c r="L114" s="20">
        <f>Fugas_Alter3!CH110</f>
        <v>0</v>
      </c>
    </row>
    <row r="115" spans="3:12" x14ac:dyDescent="0.75">
      <c r="C115" s="20">
        <f>Fugas_Alter3!D111</f>
        <v>0</v>
      </c>
      <c r="D115" s="20">
        <f>Fugas_Alter3!E111</f>
        <v>0</v>
      </c>
      <c r="E115" s="20">
        <f>Fugas_Alter3!F111</f>
        <v>0</v>
      </c>
      <c r="F115" s="34"/>
      <c r="G115" s="34"/>
      <c r="H115" s="20">
        <f>Fugas_Alter3!CB111</f>
        <v>0</v>
      </c>
      <c r="I115" s="20">
        <f>Fugas_Alter3!CF111</f>
        <v>0</v>
      </c>
      <c r="J115" s="20">
        <f>Fugas_Alter3!CE111</f>
        <v>0</v>
      </c>
      <c r="K115" s="20">
        <f>Fugas_Alter3!CG111</f>
        <v>0</v>
      </c>
      <c r="L115" s="20">
        <f>Fugas_Alter3!CH111</f>
        <v>0</v>
      </c>
    </row>
  </sheetData>
  <mergeCells count="11">
    <mergeCell ref="C13:M15"/>
    <mergeCell ref="J22:J24"/>
    <mergeCell ref="K22:K24"/>
    <mergeCell ref="L22:L24"/>
    <mergeCell ref="C20:E21"/>
    <mergeCell ref="H20:L21"/>
    <mergeCell ref="C22:C24"/>
    <mergeCell ref="D22:D24"/>
    <mergeCell ref="E22:E24"/>
    <mergeCell ref="H22:H24"/>
    <mergeCell ref="I22:I24"/>
  </mergeCells>
  <hyperlinks>
    <hyperlink ref="C11" location="RESULTADOS!A1" display="&lt;&lt;&lt;RESULTADOS" xr:uid="{019DFEE9-BCB8-4B36-9BC0-4F50BB7EB5E7}"/>
    <hyperlink ref="L11" location="'Fugas (2)'!A1" display="Fugas" xr:uid="{B43FC628-9A87-4EC0-9F42-928C78E48F7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F872-10DA-48CF-B3EE-63BEDBD0682C}">
  <sheetPr>
    <tabColor rgb="FFFF0000"/>
  </sheetPr>
  <dimension ref="B11:Z68"/>
  <sheetViews>
    <sheetView zoomScale="60" zoomScaleNormal="60" workbookViewId="0">
      <selection activeCell="B11" sqref="B11"/>
    </sheetView>
  </sheetViews>
  <sheetFormatPr baseColWidth="10" defaultRowHeight="14.75" x14ac:dyDescent="0.75"/>
  <cols>
    <col min="1" max="1" width="10.90625" style="1"/>
    <col min="2" max="2" width="17.26953125" style="1" customWidth="1"/>
    <col min="3" max="3" width="24.7265625" style="1" bestFit="1" customWidth="1"/>
    <col min="4" max="4" width="10.08984375" style="1" customWidth="1"/>
    <col min="5" max="6" width="10.90625" style="1"/>
    <col min="7" max="7" width="6" style="1" customWidth="1"/>
    <col min="8" max="15" width="10.90625" style="1"/>
    <col min="16" max="16" width="11.81640625" style="1" customWidth="1"/>
    <col min="17" max="17" width="10.90625" style="1"/>
    <col min="18" max="18" width="6.36328125" style="1" customWidth="1"/>
    <col min="19" max="19" width="7.90625" style="1" customWidth="1"/>
    <col min="20" max="20" width="10.90625" style="1"/>
    <col min="21" max="21" width="8.81640625" style="1" customWidth="1"/>
    <col min="22" max="26" width="10.90625" style="1"/>
    <col min="27" max="27" width="3.90625" style="1" customWidth="1"/>
    <col min="28" max="16384" width="10.90625" style="1"/>
  </cols>
  <sheetData>
    <row r="11" spans="2:19" x14ac:dyDescent="0.75">
      <c r="B11" s="6" t="s">
        <v>420</v>
      </c>
      <c r="S11" s="6" t="s">
        <v>41</v>
      </c>
    </row>
    <row r="13" spans="2:19" x14ac:dyDescent="0.75">
      <c r="B13" s="1" t="s">
        <v>926</v>
      </c>
    </row>
    <row r="15" spans="2:19" x14ac:dyDescent="0.75">
      <c r="B15" s="1" t="s">
        <v>925</v>
      </c>
    </row>
    <row r="17" spans="2:26" x14ac:dyDescent="0.75">
      <c r="B17" s="331" t="s">
        <v>630</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3"/>
    </row>
    <row r="18" spans="2:26" x14ac:dyDescent="0.75">
      <c r="B18" s="334" t="s">
        <v>631</v>
      </c>
      <c r="C18" s="312" t="s">
        <v>632</v>
      </c>
      <c r="D18" s="335" t="s">
        <v>633</v>
      </c>
      <c r="E18" s="336"/>
      <c r="F18" s="336"/>
      <c r="G18" s="337"/>
      <c r="H18" s="320" t="s">
        <v>634</v>
      </c>
      <c r="I18" s="320"/>
      <c r="J18" s="320"/>
      <c r="K18" s="342" t="s">
        <v>635</v>
      </c>
      <c r="L18" s="343"/>
      <c r="M18" s="343"/>
      <c r="N18" s="344"/>
      <c r="O18" s="329" t="s">
        <v>636</v>
      </c>
      <c r="P18" s="329"/>
      <c r="Q18" s="329" t="s">
        <v>637</v>
      </c>
      <c r="R18" s="330"/>
      <c r="S18" s="312" t="s">
        <v>638</v>
      </c>
      <c r="T18" s="312"/>
      <c r="U18" s="312"/>
      <c r="V18" s="343" t="s">
        <v>639</v>
      </c>
      <c r="W18" s="343"/>
      <c r="X18" s="343"/>
      <c r="Y18" s="343"/>
      <c r="Z18" s="345"/>
    </row>
    <row r="19" spans="2:26" x14ac:dyDescent="0.75">
      <c r="B19" s="334"/>
      <c r="C19" s="312"/>
      <c r="D19" s="321"/>
      <c r="E19" s="322"/>
      <c r="F19" s="322"/>
      <c r="G19" s="338"/>
      <c r="H19" s="320"/>
      <c r="I19" s="320"/>
      <c r="J19" s="320"/>
      <c r="K19" s="321"/>
      <c r="L19" s="322"/>
      <c r="M19" s="322"/>
      <c r="N19" s="323"/>
      <c r="O19" s="329"/>
      <c r="P19" s="329"/>
      <c r="Q19" s="329"/>
      <c r="R19" s="330"/>
      <c r="S19" s="312"/>
      <c r="T19" s="312"/>
      <c r="U19" s="312"/>
      <c r="V19" s="322"/>
      <c r="W19" s="322"/>
      <c r="X19" s="322"/>
      <c r="Y19" s="322"/>
      <c r="Z19" s="346"/>
    </row>
    <row r="20" spans="2:26" x14ac:dyDescent="0.75">
      <c r="B20" s="334"/>
      <c r="C20" s="312"/>
      <c r="D20" s="339"/>
      <c r="E20" s="340"/>
      <c r="F20" s="340"/>
      <c r="G20" s="341"/>
      <c r="H20" s="320"/>
      <c r="I20" s="320"/>
      <c r="J20" s="320"/>
      <c r="K20" s="324"/>
      <c r="L20" s="325"/>
      <c r="M20" s="325"/>
      <c r="N20" s="326"/>
      <c r="O20" s="329"/>
      <c r="P20" s="329"/>
      <c r="Q20" s="329"/>
      <c r="R20" s="330"/>
      <c r="S20" s="312"/>
      <c r="T20" s="312"/>
      <c r="U20" s="312"/>
      <c r="V20" s="325"/>
      <c r="W20" s="325"/>
      <c r="X20" s="325"/>
      <c r="Y20" s="325"/>
      <c r="Z20" s="347"/>
    </row>
    <row r="21" spans="2:26" x14ac:dyDescent="0.75">
      <c r="B21" s="205" t="str">
        <f>Fugas_deteccion_cuantifi!B21</f>
        <v>IDET-OGI-001</v>
      </c>
      <c r="C21" s="204" t="str">
        <f>Fugas_deteccion_cuantifi!C21</f>
        <v>Visualización Óptica de Gas (OGI)</v>
      </c>
      <c r="D21" s="295" t="str">
        <f>Fugas_deteccion_cuantifi!D21</f>
        <v>Optico</v>
      </c>
      <c r="E21" s="296"/>
      <c r="F21" s="296"/>
      <c r="G21" s="297"/>
      <c r="H21" s="298">
        <f>Fugas_deteccion_cuantifi!H21</f>
        <v>20</v>
      </c>
      <c r="I21" s="298"/>
      <c r="J21" s="298"/>
      <c r="K21" s="299" t="str">
        <f>Fugas_deteccion_cuantifi!K21</f>
        <v>NNNNNNN</v>
      </c>
      <c r="L21" s="300"/>
      <c r="M21" s="300"/>
      <c r="N21" s="301"/>
      <c r="O21" s="305" t="str">
        <f>Fugas_deteccion_cuantifi!O21</f>
        <v>NNNNNNN</v>
      </c>
      <c r="P21" s="305"/>
      <c r="Q21" s="306" t="str">
        <f>Fugas_deteccion_cuantifi!Q21</f>
        <v>NNNNNN</v>
      </c>
      <c r="R21" s="307"/>
      <c r="S21" s="303" t="str">
        <f>Fugas_deteccion_cuantifi!S21</f>
        <v>NO</v>
      </c>
      <c r="T21" s="303"/>
      <c r="U21" s="303"/>
      <c r="V21" s="300" t="str">
        <f>Fugas_deteccion_cuantifi!V21</f>
        <v>NNNNNNN</v>
      </c>
      <c r="W21" s="300"/>
      <c r="X21" s="300"/>
      <c r="Y21" s="300"/>
      <c r="Z21" s="304"/>
    </row>
    <row r="22" spans="2:26" x14ac:dyDescent="0.75">
      <c r="B22" s="205" t="str">
        <f>Fugas_deteccion_cuantifi!B22</f>
        <v>IDET-L-001</v>
      </c>
      <c r="C22" s="204" t="str">
        <f>Fugas_deteccion_cuantifi!C22</f>
        <v>Detector de Fugas con Láser</v>
      </c>
      <c r="D22" s="295" t="str">
        <f>Fugas_deteccion_cuantifi!D22</f>
        <v>Laser</v>
      </c>
      <c r="E22" s="296"/>
      <c r="F22" s="296"/>
      <c r="G22" s="297"/>
      <c r="H22" s="298">
        <f>Fugas_deteccion_cuantifi!H22</f>
        <v>50</v>
      </c>
      <c r="I22" s="298"/>
      <c r="J22" s="298"/>
      <c r="K22" s="299" t="str">
        <f>Fugas_deteccion_cuantifi!K22</f>
        <v>NNNNNNN</v>
      </c>
      <c r="L22" s="300"/>
      <c r="M22" s="300"/>
      <c r="N22" s="301"/>
      <c r="O22" s="305" t="str">
        <f>Fugas_deteccion_cuantifi!O22</f>
        <v>NNNNNNN</v>
      </c>
      <c r="P22" s="305"/>
      <c r="Q22" s="306" t="str">
        <f>Fugas_deteccion_cuantifi!Q22</f>
        <v>NNNNNN</v>
      </c>
      <c r="R22" s="307"/>
      <c r="S22" s="303" t="str">
        <f>Fugas_deteccion_cuantifi!S22</f>
        <v>NO</v>
      </c>
      <c r="T22" s="303"/>
      <c r="U22" s="303"/>
      <c r="V22" s="300" t="str">
        <f>Fugas_deteccion_cuantifi!V22</f>
        <v>NNNNNNN</v>
      </c>
      <c r="W22" s="300"/>
      <c r="X22" s="300"/>
      <c r="Y22" s="300"/>
      <c r="Z22" s="304"/>
    </row>
    <row r="23" spans="2:26" x14ac:dyDescent="0.75">
      <c r="B23" s="205" t="str">
        <f>Fugas_deteccion_cuantifi!B23</f>
        <v>IDET-OVA-001</v>
      </c>
      <c r="C23" s="204" t="str">
        <f>Fugas_deteccion_cuantifi!C23</f>
        <v>Analizador de Vapor Orgánico (OVAs)</v>
      </c>
      <c r="D23" s="295" t="str">
        <f>Fugas_deteccion_cuantifi!D23</f>
        <v>Analizador de Vapor</v>
      </c>
      <c r="E23" s="296"/>
      <c r="F23" s="296"/>
      <c r="G23" s="297"/>
      <c r="H23" s="298">
        <f>Fugas_deteccion_cuantifi!H23</f>
        <v>5</v>
      </c>
      <c r="I23" s="298"/>
      <c r="J23" s="298"/>
      <c r="K23" s="299" t="str">
        <f>Fugas_deteccion_cuantifi!K23</f>
        <v>NNNNNNN</v>
      </c>
      <c r="L23" s="300"/>
      <c r="M23" s="300"/>
      <c r="N23" s="301"/>
      <c r="O23" s="305" t="str">
        <f>Fugas_deteccion_cuantifi!O23</f>
        <v>NNNNNNN</v>
      </c>
      <c r="P23" s="305"/>
      <c r="Q23" s="306" t="str">
        <f>Fugas_deteccion_cuantifi!Q23</f>
        <v>NNNNNN</v>
      </c>
      <c r="R23" s="307"/>
      <c r="S23" s="303" t="str">
        <f>Fugas_deteccion_cuantifi!S23</f>
        <v>NO</v>
      </c>
      <c r="T23" s="303"/>
      <c r="U23" s="303"/>
      <c r="V23" s="300" t="str">
        <f>Fugas_deteccion_cuantifi!V23</f>
        <v>NNNNNNN</v>
      </c>
      <c r="W23" s="300"/>
      <c r="X23" s="300"/>
      <c r="Y23" s="300"/>
      <c r="Z23" s="304"/>
    </row>
    <row r="24" spans="2:26" x14ac:dyDescent="0.75">
      <c r="B24" s="205">
        <f>Fugas_deteccion_cuantifi!B24</f>
        <v>0</v>
      </c>
      <c r="C24" s="204">
        <f>Fugas_deteccion_cuantifi!C24</f>
        <v>0</v>
      </c>
      <c r="D24" s="295">
        <f>Fugas_deteccion_cuantifi!D24</f>
        <v>0</v>
      </c>
      <c r="E24" s="296"/>
      <c r="F24" s="296"/>
      <c r="G24" s="297"/>
      <c r="H24" s="298">
        <f>Fugas_deteccion_cuantifi!H24</f>
        <v>0</v>
      </c>
      <c r="I24" s="298"/>
      <c r="J24" s="298"/>
      <c r="K24" s="299">
        <f>Fugas_deteccion_cuantifi!K24</f>
        <v>0</v>
      </c>
      <c r="L24" s="300"/>
      <c r="M24" s="300"/>
      <c r="N24" s="301"/>
      <c r="O24" s="305">
        <f>Fugas_deteccion_cuantifi!O24</f>
        <v>0</v>
      </c>
      <c r="P24" s="305"/>
      <c r="Q24" s="306">
        <f>Fugas_deteccion_cuantifi!Q24</f>
        <v>0</v>
      </c>
      <c r="R24" s="307"/>
      <c r="S24" s="303">
        <f>Fugas_deteccion_cuantifi!S24</f>
        <v>0</v>
      </c>
      <c r="T24" s="303"/>
      <c r="U24" s="303"/>
      <c r="V24" s="300">
        <f>Fugas_deteccion_cuantifi!V24</f>
        <v>0</v>
      </c>
      <c r="W24" s="300"/>
      <c r="X24" s="300"/>
      <c r="Y24" s="300"/>
      <c r="Z24" s="304"/>
    </row>
    <row r="25" spans="2:26" x14ac:dyDescent="0.75">
      <c r="B25" s="205">
        <f>Fugas_deteccion_cuantifi!B25</f>
        <v>0</v>
      </c>
      <c r="C25" s="204">
        <f>Fugas_deteccion_cuantifi!C25</f>
        <v>0</v>
      </c>
      <c r="D25" s="295">
        <f>Fugas_deteccion_cuantifi!D25</f>
        <v>0</v>
      </c>
      <c r="E25" s="296"/>
      <c r="F25" s="296"/>
      <c r="G25" s="297"/>
      <c r="H25" s="298">
        <f>Fugas_deteccion_cuantifi!H25</f>
        <v>0</v>
      </c>
      <c r="I25" s="298"/>
      <c r="J25" s="298"/>
      <c r="K25" s="299">
        <f>Fugas_deteccion_cuantifi!K25</f>
        <v>0</v>
      </c>
      <c r="L25" s="300"/>
      <c r="M25" s="300"/>
      <c r="N25" s="301"/>
      <c r="O25" s="305">
        <f>Fugas_deteccion_cuantifi!O25</f>
        <v>0</v>
      </c>
      <c r="P25" s="305"/>
      <c r="Q25" s="306">
        <f>Fugas_deteccion_cuantifi!Q25</f>
        <v>0</v>
      </c>
      <c r="R25" s="307"/>
      <c r="S25" s="303">
        <f>Fugas_deteccion_cuantifi!S25</f>
        <v>0</v>
      </c>
      <c r="T25" s="303"/>
      <c r="U25" s="303"/>
      <c r="V25" s="300">
        <f>Fugas_deteccion_cuantifi!V25</f>
        <v>0</v>
      </c>
      <c r="W25" s="300"/>
      <c r="X25" s="300"/>
      <c r="Y25" s="300"/>
      <c r="Z25" s="304"/>
    </row>
    <row r="26" spans="2:26" x14ac:dyDescent="0.75">
      <c r="B26" s="205">
        <f>Fugas_deteccion_cuantifi!B26</f>
        <v>0</v>
      </c>
      <c r="C26" s="204">
        <f>Fugas_deteccion_cuantifi!C26</f>
        <v>0</v>
      </c>
      <c r="D26" s="295">
        <f>Fugas_deteccion_cuantifi!D26</f>
        <v>0</v>
      </c>
      <c r="E26" s="296"/>
      <c r="F26" s="296"/>
      <c r="G26" s="297"/>
      <c r="H26" s="298">
        <f>Fugas_deteccion_cuantifi!H26</f>
        <v>0</v>
      </c>
      <c r="I26" s="298"/>
      <c r="J26" s="298"/>
      <c r="K26" s="299">
        <f>Fugas_deteccion_cuantifi!K26</f>
        <v>0</v>
      </c>
      <c r="L26" s="300"/>
      <c r="M26" s="300"/>
      <c r="N26" s="301"/>
      <c r="O26" s="305">
        <f>Fugas_deteccion_cuantifi!O26</f>
        <v>0</v>
      </c>
      <c r="P26" s="305"/>
      <c r="Q26" s="306">
        <f>Fugas_deteccion_cuantifi!Q26</f>
        <v>0</v>
      </c>
      <c r="R26" s="307"/>
      <c r="S26" s="303">
        <f>Fugas_deteccion_cuantifi!S26</f>
        <v>0</v>
      </c>
      <c r="T26" s="303"/>
      <c r="U26" s="303"/>
      <c r="V26" s="300">
        <f>Fugas_deteccion_cuantifi!V26</f>
        <v>0</v>
      </c>
      <c r="W26" s="300"/>
      <c r="X26" s="300"/>
      <c r="Y26" s="300"/>
      <c r="Z26" s="304"/>
    </row>
    <row r="27" spans="2:26" x14ac:dyDescent="0.75">
      <c r="B27" s="205">
        <f>Fugas_deteccion_cuantifi!B27</f>
        <v>0</v>
      </c>
      <c r="C27" s="204">
        <f>Fugas_deteccion_cuantifi!C27</f>
        <v>0</v>
      </c>
      <c r="D27" s="295">
        <f>Fugas_deteccion_cuantifi!D27</f>
        <v>0</v>
      </c>
      <c r="E27" s="296"/>
      <c r="F27" s="296"/>
      <c r="G27" s="297"/>
      <c r="H27" s="298">
        <f>Fugas_deteccion_cuantifi!H27</f>
        <v>0</v>
      </c>
      <c r="I27" s="298"/>
      <c r="J27" s="298"/>
      <c r="K27" s="299">
        <f>Fugas_deteccion_cuantifi!K27</f>
        <v>0</v>
      </c>
      <c r="L27" s="300"/>
      <c r="M27" s="300"/>
      <c r="N27" s="301"/>
      <c r="O27" s="305">
        <f>Fugas_deteccion_cuantifi!O27</f>
        <v>0</v>
      </c>
      <c r="P27" s="305"/>
      <c r="Q27" s="306">
        <f>Fugas_deteccion_cuantifi!Q27</f>
        <v>0</v>
      </c>
      <c r="R27" s="307"/>
      <c r="S27" s="303">
        <f>Fugas_deteccion_cuantifi!S27</f>
        <v>0</v>
      </c>
      <c r="T27" s="303"/>
      <c r="U27" s="303"/>
      <c r="V27" s="300">
        <f>Fugas_deteccion_cuantifi!V27</f>
        <v>0</v>
      </c>
      <c r="W27" s="300"/>
      <c r="X27" s="300"/>
      <c r="Y27" s="300"/>
      <c r="Z27" s="304"/>
    </row>
    <row r="28" spans="2:26" x14ac:dyDescent="0.75">
      <c r="B28" s="205">
        <f>Fugas_deteccion_cuantifi!B28</f>
        <v>0</v>
      </c>
      <c r="C28" s="204">
        <f>Fugas_deteccion_cuantifi!C28</f>
        <v>0</v>
      </c>
      <c r="D28" s="295">
        <f>Fugas_deteccion_cuantifi!D28</f>
        <v>0</v>
      </c>
      <c r="E28" s="296"/>
      <c r="F28" s="296"/>
      <c r="G28" s="297"/>
      <c r="H28" s="298">
        <f>Fugas_deteccion_cuantifi!H28</f>
        <v>0</v>
      </c>
      <c r="I28" s="298"/>
      <c r="J28" s="298"/>
      <c r="K28" s="299">
        <f>Fugas_deteccion_cuantifi!K28</f>
        <v>0</v>
      </c>
      <c r="L28" s="300"/>
      <c r="M28" s="300"/>
      <c r="N28" s="301"/>
      <c r="O28" s="305">
        <f>Fugas_deteccion_cuantifi!O28</f>
        <v>0</v>
      </c>
      <c r="P28" s="305"/>
      <c r="Q28" s="306">
        <f>Fugas_deteccion_cuantifi!Q28</f>
        <v>0</v>
      </c>
      <c r="R28" s="307"/>
      <c r="S28" s="303">
        <f>Fugas_deteccion_cuantifi!S28</f>
        <v>0</v>
      </c>
      <c r="T28" s="303"/>
      <c r="U28" s="303"/>
      <c r="V28" s="300">
        <f>Fugas_deteccion_cuantifi!V28</f>
        <v>0</v>
      </c>
      <c r="W28" s="300"/>
      <c r="X28" s="300"/>
      <c r="Y28" s="300"/>
      <c r="Z28" s="304"/>
    </row>
    <row r="29" spans="2:26" x14ac:dyDescent="0.75">
      <c r="B29" s="205">
        <f>Fugas_deteccion_cuantifi!B29</f>
        <v>0</v>
      </c>
      <c r="C29" s="204">
        <f>Fugas_deteccion_cuantifi!C29</f>
        <v>0</v>
      </c>
      <c r="D29" s="295">
        <f>Fugas_deteccion_cuantifi!D29</f>
        <v>0</v>
      </c>
      <c r="E29" s="296"/>
      <c r="F29" s="296"/>
      <c r="G29" s="297"/>
      <c r="H29" s="298">
        <f>Fugas_deteccion_cuantifi!H29</f>
        <v>0</v>
      </c>
      <c r="I29" s="298"/>
      <c r="J29" s="298"/>
      <c r="K29" s="299">
        <f>Fugas_deteccion_cuantifi!K29</f>
        <v>0</v>
      </c>
      <c r="L29" s="300"/>
      <c r="M29" s="300"/>
      <c r="N29" s="301"/>
      <c r="O29" s="305">
        <f>Fugas_deteccion_cuantifi!O29</f>
        <v>0</v>
      </c>
      <c r="P29" s="305"/>
      <c r="Q29" s="306">
        <f>Fugas_deteccion_cuantifi!Q29</f>
        <v>0</v>
      </c>
      <c r="R29" s="307"/>
      <c r="S29" s="303">
        <f>Fugas_deteccion_cuantifi!S29</f>
        <v>0</v>
      </c>
      <c r="T29" s="303"/>
      <c r="U29" s="303"/>
      <c r="V29" s="300">
        <f>Fugas_deteccion_cuantifi!V29</f>
        <v>0</v>
      </c>
      <c r="W29" s="300"/>
      <c r="X29" s="300"/>
      <c r="Y29" s="300"/>
      <c r="Z29" s="304"/>
    </row>
    <row r="30" spans="2:26" x14ac:dyDescent="0.75">
      <c r="B30" s="205">
        <f>Fugas_deteccion_cuantifi!B30</f>
        <v>0</v>
      </c>
      <c r="C30" s="204">
        <f>Fugas_deteccion_cuantifi!C30</f>
        <v>0</v>
      </c>
      <c r="D30" s="295">
        <f>Fugas_deteccion_cuantifi!D30</f>
        <v>0</v>
      </c>
      <c r="E30" s="296"/>
      <c r="F30" s="296"/>
      <c r="G30" s="297"/>
      <c r="H30" s="298">
        <f>Fugas_deteccion_cuantifi!H30</f>
        <v>0</v>
      </c>
      <c r="I30" s="298"/>
      <c r="J30" s="298"/>
      <c r="K30" s="299">
        <f>Fugas_deteccion_cuantifi!K30</f>
        <v>0</v>
      </c>
      <c r="L30" s="300"/>
      <c r="M30" s="300"/>
      <c r="N30" s="301"/>
      <c r="O30" s="305">
        <f>Fugas_deteccion_cuantifi!O30</f>
        <v>0</v>
      </c>
      <c r="P30" s="305"/>
      <c r="Q30" s="306">
        <f>Fugas_deteccion_cuantifi!Q30</f>
        <v>0</v>
      </c>
      <c r="R30" s="307"/>
      <c r="S30" s="303">
        <f>Fugas_deteccion_cuantifi!S30</f>
        <v>0</v>
      </c>
      <c r="T30" s="303"/>
      <c r="U30" s="303"/>
      <c r="V30" s="300">
        <f>Fugas_deteccion_cuantifi!V30</f>
        <v>0</v>
      </c>
      <c r="W30" s="300"/>
      <c r="X30" s="300"/>
      <c r="Y30" s="300"/>
      <c r="Z30" s="304"/>
    </row>
    <row r="31" spans="2:26" x14ac:dyDescent="0.75">
      <c r="B31" s="205">
        <f>Fugas_deteccion_cuantifi!B31</f>
        <v>0</v>
      </c>
      <c r="C31" s="204">
        <f>Fugas_deteccion_cuantifi!C31</f>
        <v>0</v>
      </c>
      <c r="D31" s="295">
        <f>Fugas_deteccion_cuantifi!D31</f>
        <v>0</v>
      </c>
      <c r="E31" s="296"/>
      <c r="F31" s="296"/>
      <c r="G31" s="297"/>
      <c r="H31" s="298">
        <f>Fugas_deteccion_cuantifi!H31</f>
        <v>0</v>
      </c>
      <c r="I31" s="298"/>
      <c r="J31" s="298"/>
      <c r="K31" s="299">
        <f>Fugas_deteccion_cuantifi!K31</f>
        <v>0</v>
      </c>
      <c r="L31" s="300"/>
      <c r="M31" s="300"/>
      <c r="N31" s="301"/>
      <c r="O31" s="305">
        <f>Fugas_deteccion_cuantifi!O31</f>
        <v>0</v>
      </c>
      <c r="P31" s="305"/>
      <c r="Q31" s="306">
        <f>Fugas_deteccion_cuantifi!Q31</f>
        <v>0</v>
      </c>
      <c r="R31" s="307"/>
      <c r="S31" s="303">
        <f>Fugas_deteccion_cuantifi!S31</f>
        <v>0</v>
      </c>
      <c r="T31" s="303"/>
      <c r="U31" s="303"/>
      <c r="V31" s="300">
        <f>Fugas_deteccion_cuantifi!V31</f>
        <v>0</v>
      </c>
      <c r="W31" s="300"/>
      <c r="X31" s="300"/>
      <c r="Y31" s="300"/>
      <c r="Z31" s="304"/>
    </row>
    <row r="32" spans="2:26" x14ac:dyDescent="0.75">
      <c r="B32" s="205">
        <f>Fugas_deteccion_cuantifi!B32</f>
        <v>0</v>
      </c>
      <c r="C32" s="204">
        <f>Fugas_deteccion_cuantifi!C32</f>
        <v>0</v>
      </c>
      <c r="D32" s="295">
        <f>Fugas_deteccion_cuantifi!D32</f>
        <v>0</v>
      </c>
      <c r="E32" s="296"/>
      <c r="F32" s="296"/>
      <c r="G32" s="297"/>
      <c r="H32" s="298">
        <f>Fugas_deteccion_cuantifi!H32</f>
        <v>0</v>
      </c>
      <c r="I32" s="298"/>
      <c r="J32" s="298"/>
      <c r="K32" s="299">
        <f>Fugas_deteccion_cuantifi!K32</f>
        <v>0</v>
      </c>
      <c r="L32" s="300"/>
      <c r="M32" s="300"/>
      <c r="N32" s="301"/>
      <c r="O32" s="305">
        <f>Fugas_deteccion_cuantifi!O32</f>
        <v>0</v>
      </c>
      <c r="P32" s="305"/>
      <c r="Q32" s="306">
        <f>Fugas_deteccion_cuantifi!Q32</f>
        <v>0</v>
      </c>
      <c r="R32" s="307"/>
      <c r="S32" s="303">
        <f>Fugas_deteccion_cuantifi!S32</f>
        <v>0</v>
      </c>
      <c r="T32" s="303"/>
      <c r="U32" s="303"/>
      <c r="V32" s="300">
        <f>Fugas_deteccion_cuantifi!V32</f>
        <v>0</v>
      </c>
      <c r="W32" s="300"/>
      <c r="X32" s="300"/>
      <c r="Y32" s="300"/>
      <c r="Z32" s="304"/>
    </row>
    <row r="33" spans="2:26" x14ac:dyDescent="0.75">
      <c r="B33" s="205">
        <f>Fugas_deteccion_cuantifi!B33</f>
        <v>0</v>
      </c>
      <c r="C33" s="204">
        <f>Fugas_deteccion_cuantifi!C33</f>
        <v>0</v>
      </c>
      <c r="D33" s="295">
        <f>Fugas_deteccion_cuantifi!D33</f>
        <v>0</v>
      </c>
      <c r="E33" s="296"/>
      <c r="F33" s="296"/>
      <c r="G33" s="297"/>
      <c r="H33" s="298">
        <f>Fugas_deteccion_cuantifi!H33</f>
        <v>0</v>
      </c>
      <c r="I33" s="298"/>
      <c r="J33" s="298"/>
      <c r="K33" s="299">
        <f>Fugas_deteccion_cuantifi!K33</f>
        <v>0</v>
      </c>
      <c r="L33" s="300"/>
      <c r="M33" s="300"/>
      <c r="N33" s="301"/>
      <c r="O33" s="305">
        <f>Fugas_deteccion_cuantifi!O33</f>
        <v>0</v>
      </c>
      <c r="P33" s="305"/>
      <c r="Q33" s="306">
        <f>Fugas_deteccion_cuantifi!Q33</f>
        <v>0</v>
      </c>
      <c r="R33" s="307"/>
      <c r="S33" s="303">
        <f>Fugas_deteccion_cuantifi!S33</f>
        <v>0</v>
      </c>
      <c r="T33" s="303"/>
      <c r="U33" s="303"/>
      <c r="V33" s="300">
        <f>Fugas_deteccion_cuantifi!V33</f>
        <v>0</v>
      </c>
      <c r="W33" s="300"/>
      <c r="X33" s="300"/>
      <c r="Y33" s="300"/>
      <c r="Z33" s="304"/>
    </row>
    <row r="34" spans="2:26" x14ac:dyDescent="0.75">
      <c r="B34" s="205">
        <f>Fugas_deteccion_cuantifi!B34</f>
        <v>0</v>
      </c>
      <c r="C34" s="204">
        <f>Fugas_deteccion_cuantifi!C34</f>
        <v>0</v>
      </c>
      <c r="D34" s="295">
        <f>Fugas_deteccion_cuantifi!D34</f>
        <v>0</v>
      </c>
      <c r="E34" s="296"/>
      <c r="F34" s="296"/>
      <c r="G34" s="297"/>
      <c r="H34" s="298">
        <f>Fugas_deteccion_cuantifi!H34</f>
        <v>0</v>
      </c>
      <c r="I34" s="298"/>
      <c r="J34" s="298"/>
      <c r="K34" s="299">
        <f>Fugas_deteccion_cuantifi!K34</f>
        <v>0</v>
      </c>
      <c r="L34" s="300"/>
      <c r="M34" s="300"/>
      <c r="N34" s="301"/>
      <c r="O34" s="305">
        <f>Fugas_deteccion_cuantifi!O34</f>
        <v>0</v>
      </c>
      <c r="P34" s="305"/>
      <c r="Q34" s="306">
        <f>Fugas_deteccion_cuantifi!Q34</f>
        <v>0</v>
      </c>
      <c r="R34" s="307"/>
      <c r="S34" s="303">
        <f>Fugas_deteccion_cuantifi!S34</f>
        <v>0</v>
      </c>
      <c r="T34" s="303"/>
      <c r="U34" s="303"/>
      <c r="V34" s="300">
        <f>Fugas_deteccion_cuantifi!V34</f>
        <v>0</v>
      </c>
      <c r="W34" s="300"/>
      <c r="X34" s="300"/>
      <c r="Y34" s="300"/>
      <c r="Z34" s="304"/>
    </row>
    <row r="35" spans="2:26" x14ac:dyDescent="0.75">
      <c r="B35" s="205">
        <f>Fugas_deteccion_cuantifi!B35</f>
        <v>0</v>
      </c>
      <c r="C35" s="204">
        <f>Fugas_deteccion_cuantifi!C35</f>
        <v>0</v>
      </c>
      <c r="D35" s="295">
        <f>Fugas_deteccion_cuantifi!D35</f>
        <v>0</v>
      </c>
      <c r="E35" s="296"/>
      <c r="F35" s="296"/>
      <c r="G35" s="297"/>
      <c r="H35" s="298">
        <f>Fugas_deteccion_cuantifi!H35</f>
        <v>0</v>
      </c>
      <c r="I35" s="298"/>
      <c r="J35" s="298"/>
      <c r="K35" s="299">
        <f>Fugas_deteccion_cuantifi!K35</f>
        <v>0</v>
      </c>
      <c r="L35" s="300"/>
      <c r="M35" s="300"/>
      <c r="N35" s="301"/>
      <c r="O35" s="305">
        <f>Fugas_deteccion_cuantifi!O35</f>
        <v>0</v>
      </c>
      <c r="P35" s="305"/>
      <c r="Q35" s="306">
        <f>Fugas_deteccion_cuantifi!Q35</f>
        <v>0</v>
      </c>
      <c r="R35" s="307"/>
      <c r="S35" s="303">
        <f>Fugas_deteccion_cuantifi!S35</f>
        <v>0</v>
      </c>
      <c r="T35" s="303"/>
      <c r="U35" s="303"/>
      <c r="V35" s="300">
        <f>Fugas_deteccion_cuantifi!V35</f>
        <v>0</v>
      </c>
      <c r="W35" s="300"/>
      <c r="X35" s="300"/>
      <c r="Y35" s="300"/>
      <c r="Z35" s="304"/>
    </row>
    <row r="36" spans="2:26" x14ac:dyDescent="0.75">
      <c r="B36" s="205">
        <f>Fugas_deteccion_cuantifi!B36</f>
        <v>0</v>
      </c>
      <c r="C36" s="204">
        <f>Fugas_deteccion_cuantifi!C36</f>
        <v>0</v>
      </c>
      <c r="D36" s="295">
        <f>Fugas_deteccion_cuantifi!D36</f>
        <v>0</v>
      </c>
      <c r="E36" s="296"/>
      <c r="F36" s="296"/>
      <c r="G36" s="297"/>
      <c r="H36" s="298">
        <f>Fugas_deteccion_cuantifi!H36</f>
        <v>0</v>
      </c>
      <c r="I36" s="298"/>
      <c r="J36" s="298"/>
      <c r="K36" s="299">
        <f>Fugas_deteccion_cuantifi!K36</f>
        <v>0</v>
      </c>
      <c r="L36" s="300"/>
      <c r="M36" s="300"/>
      <c r="N36" s="301"/>
      <c r="O36" s="305">
        <f>Fugas_deteccion_cuantifi!O36</f>
        <v>0</v>
      </c>
      <c r="P36" s="305"/>
      <c r="Q36" s="306">
        <f>Fugas_deteccion_cuantifi!Q36</f>
        <v>0</v>
      </c>
      <c r="R36" s="307"/>
      <c r="S36" s="303">
        <f>Fugas_deteccion_cuantifi!S36</f>
        <v>0</v>
      </c>
      <c r="T36" s="303"/>
      <c r="U36" s="303"/>
      <c r="V36" s="300">
        <f>Fugas_deteccion_cuantifi!V36</f>
        <v>0</v>
      </c>
      <c r="W36" s="300"/>
      <c r="X36" s="300"/>
      <c r="Y36" s="300"/>
      <c r="Z36" s="304"/>
    </row>
    <row r="37" spans="2:26" x14ac:dyDescent="0.75">
      <c r="B37" s="205">
        <f>Fugas_deteccion_cuantifi!B37</f>
        <v>0</v>
      </c>
      <c r="C37" s="204">
        <f>Fugas_deteccion_cuantifi!C37</f>
        <v>0</v>
      </c>
      <c r="D37" s="295">
        <f>Fugas_deteccion_cuantifi!D37</f>
        <v>0</v>
      </c>
      <c r="E37" s="296"/>
      <c r="F37" s="296"/>
      <c r="G37" s="297"/>
      <c r="H37" s="298">
        <f>Fugas_deteccion_cuantifi!H37</f>
        <v>0</v>
      </c>
      <c r="I37" s="298"/>
      <c r="J37" s="298"/>
      <c r="K37" s="299">
        <f>Fugas_deteccion_cuantifi!K37</f>
        <v>0</v>
      </c>
      <c r="L37" s="300"/>
      <c r="M37" s="300"/>
      <c r="N37" s="301"/>
      <c r="O37" s="305">
        <f>Fugas_deteccion_cuantifi!O37</f>
        <v>0</v>
      </c>
      <c r="P37" s="305"/>
      <c r="Q37" s="306">
        <f>Fugas_deteccion_cuantifi!Q37</f>
        <v>0</v>
      </c>
      <c r="R37" s="307"/>
      <c r="S37" s="303">
        <f>Fugas_deteccion_cuantifi!S37</f>
        <v>0</v>
      </c>
      <c r="T37" s="303"/>
      <c r="U37" s="303"/>
      <c r="V37" s="300">
        <f>Fugas_deteccion_cuantifi!V37</f>
        <v>0</v>
      </c>
      <c r="W37" s="300"/>
      <c r="X37" s="300"/>
      <c r="Y37" s="300"/>
      <c r="Z37" s="304"/>
    </row>
    <row r="38" spans="2:26" x14ac:dyDescent="0.75">
      <c r="B38" s="205">
        <f>Fugas_deteccion_cuantifi!B38</f>
        <v>0</v>
      </c>
      <c r="C38" s="204">
        <f>Fugas_deteccion_cuantifi!C38</f>
        <v>0</v>
      </c>
      <c r="D38" s="295">
        <f>Fugas_deteccion_cuantifi!D38</f>
        <v>0</v>
      </c>
      <c r="E38" s="296"/>
      <c r="F38" s="296"/>
      <c r="G38" s="297"/>
      <c r="H38" s="298">
        <f>Fugas_deteccion_cuantifi!H38</f>
        <v>0</v>
      </c>
      <c r="I38" s="298"/>
      <c r="J38" s="298"/>
      <c r="K38" s="299">
        <f>Fugas_deteccion_cuantifi!K38</f>
        <v>0</v>
      </c>
      <c r="L38" s="300"/>
      <c r="M38" s="300"/>
      <c r="N38" s="301"/>
      <c r="O38" s="305">
        <f>Fugas_deteccion_cuantifi!O38</f>
        <v>0</v>
      </c>
      <c r="P38" s="305"/>
      <c r="Q38" s="306">
        <f>Fugas_deteccion_cuantifi!Q38</f>
        <v>0</v>
      </c>
      <c r="R38" s="307"/>
      <c r="S38" s="303">
        <f>Fugas_deteccion_cuantifi!S38</f>
        <v>0</v>
      </c>
      <c r="T38" s="303"/>
      <c r="U38" s="303"/>
      <c r="V38" s="300">
        <f>Fugas_deteccion_cuantifi!V38</f>
        <v>0</v>
      </c>
      <c r="W38" s="300"/>
      <c r="X38" s="300"/>
      <c r="Y38" s="300"/>
      <c r="Z38" s="304"/>
    </row>
    <row r="39" spans="2:26" x14ac:dyDescent="0.75">
      <c r="B39" s="205">
        <f>Fugas_deteccion_cuantifi!B39</f>
        <v>0</v>
      </c>
      <c r="C39" s="204">
        <f>Fugas_deteccion_cuantifi!C39</f>
        <v>0</v>
      </c>
      <c r="D39" s="295">
        <f>Fugas_deteccion_cuantifi!D39</f>
        <v>0</v>
      </c>
      <c r="E39" s="296"/>
      <c r="F39" s="296"/>
      <c r="G39" s="297"/>
      <c r="H39" s="298">
        <f>Fugas_deteccion_cuantifi!H39</f>
        <v>0</v>
      </c>
      <c r="I39" s="298"/>
      <c r="J39" s="298"/>
      <c r="K39" s="299">
        <f>Fugas_deteccion_cuantifi!K39</f>
        <v>0</v>
      </c>
      <c r="L39" s="300"/>
      <c r="M39" s="300"/>
      <c r="N39" s="301"/>
      <c r="O39" s="305">
        <f>Fugas_deteccion_cuantifi!O39</f>
        <v>0</v>
      </c>
      <c r="P39" s="305"/>
      <c r="Q39" s="306">
        <f>Fugas_deteccion_cuantifi!Q39</f>
        <v>0</v>
      </c>
      <c r="R39" s="307"/>
      <c r="S39" s="303">
        <f>Fugas_deteccion_cuantifi!S39</f>
        <v>0</v>
      </c>
      <c r="T39" s="303"/>
      <c r="U39" s="303"/>
      <c r="V39" s="300">
        <f>Fugas_deteccion_cuantifi!V39</f>
        <v>0</v>
      </c>
      <c r="W39" s="300"/>
      <c r="X39" s="300"/>
      <c r="Y39" s="300"/>
      <c r="Z39" s="304"/>
    </row>
    <row r="40" spans="2:26" x14ac:dyDescent="0.75">
      <c r="B40" s="205">
        <f>Fugas_deteccion_cuantifi!B40</f>
        <v>0</v>
      </c>
      <c r="C40" s="204">
        <f>Fugas_deteccion_cuantifi!C40</f>
        <v>0</v>
      </c>
      <c r="D40" s="295">
        <f>Fugas_deteccion_cuantifi!D40</f>
        <v>0</v>
      </c>
      <c r="E40" s="296"/>
      <c r="F40" s="296"/>
      <c r="G40" s="297"/>
      <c r="H40" s="298">
        <f>Fugas_deteccion_cuantifi!H40</f>
        <v>0</v>
      </c>
      <c r="I40" s="298"/>
      <c r="J40" s="298"/>
      <c r="K40" s="299">
        <f>Fugas_deteccion_cuantifi!K40</f>
        <v>0</v>
      </c>
      <c r="L40" s="300"/>
      <c r="M40" s="300"/>
      <c r="N40" s="301"/>
      <c r="O40" s="305">
        <f>Fugas_deteccion_cuantifi!O40</f>
        <v>0</v>
      </c>
      <c r="P40" s="305"/>
      <c r="Q40" s="306">
        <f>Fugas_deteccion_cuantifi!Q40</f>
        <v>0</v>
      </c>
      <c r="R40" s="307"/>
      <c r="S40" s="303">
        <f>Fugas_deteccion_cuantifi!S40</f>
        <v>0</v>
      </c>
      <c r="T40" s="303"/>
      <c r="U40" s="303"/>
      <c r="V40" s="300">
        <f>Fugas_deteccion_cuantifi!V40</f>
        <v>0</v>
      </c>
      <c r="W40" s="300"/>
      <c r="X40" s="300"/>
      <c r="Y40" s="300"/>
      <c r="Z40" s="304"/>
    </row>
    <row r="41" spans="2:26" x14ac:dyDescent="0.75">
      <c r="B41" s="205">
        <f>Fugas_deteccion_cuantifi!B41</f>
        <v>0</v>
      </c>
      <c r="C41" s="204">
        <f>Fugas_deteccion_cuantifi!C41</f>
        <v>0</v>
      </c>
      <c r="D41" s="295">
        <f>Fugas_deteccion_cuantifi!D41</f>
        <v>0</v>
      </c>
      <c r="E41" s="296"/>
      <c r="F41" s="296"/>
      <c r="G41" s="297"/>
      <c r="H41" s="298">
        <f>Fugas_deteccion_cuantifi!H41</f>
        <v>0</v>
      </c>
      <c r="I41" s="298"/>
      <c r="J41" s="298"/>
      <c r="K41" s="299">
        <f>Fugas_deteccion_cuantifi!K41</f>
        <v>0</v>
      </c>
      <c r="L41" s="300"/>
      <c r="M41" s="300"/>
      <c r="N41" s="301"/>
      <c r="O41" s="305">
        <f>Fugas_deteccion_cuantifi!O41</f>
        <v>0</v>
      </c>
      <c r="P41" s="305"/>
      <c r="Q41" s="306">
        <f>Fugas_deteccion_cuantifi!Q41</f>
        <v>0</v>
      </c>
      <c r="R41" s="307"/>
      <c r="S41" s="303">
        <f>Fugas_deteccion_cuantifi!S41</f>
        <v>0</v>
      </c>
      <c r="T41" s="303"/>
      <c r="U41" s="303"/>
      <c r="V41" s="300">
        <f>Fugas_deteccion_cuantifi!V41</f>
        <v>0</v>
      </c>
      <c r="W41" s="300"/>
      <c r="X41" s="300"/>
      <c r="Y41" s="300"/>
      <c r="Z41" s="304"/>
    </row>
    <row r="42" spans="2:26" x14ac:dyDescent="0.75">
      <c r="B42" s="205">
        <f>Fugas_deteccion_cuantifi!B42</f>
        <v>0</v>
      </c>
      <c r="C42" s="204">
        <f>Fugas_deteccion_cuantifi!C42</f>
        <v>0</v>
      </c>
      <c r="D42" s="295">
        <f>Fugas_deteccion_cuantifi!D42</f>
        <v>0</v>
      </c>
      <c r="E42" s="296"/>
      <c r="F42" s="296"/>
      <c r="G42" s="297"/>
      <c r="H42" s="298">
        <f>Fugas_deteccion_cuantifi!H42</f>
        <v>0</v>
      </c>
      <c r="I42" s="298"/>
      <c r="J42" s="298"/>
      <c r="K42" s="299">
        <f>Fugas_deteccion_cuantifi!K42</f>
        <v>0</v>
      </c>
      <c r="L42" s="300"/>
      <c r="M42" s="300"/>
      <c r="N42" s="301"/>
      <c r="O42" s="305">
        <f>Fugas_deteccion_cuantifi!O42</f>
        <v>0</v>
      </c>
      <c r="P42" s="305"/>
      <c r="Q42" s="306">
        <f>Fugas_deteccion_cuantifi!Q42</f>
        <v>0</v>
      </c>
      <c r="R42" s="307"/>
      <c r="S42" s="303">
        <f>Fugas_deteccion_cuantifi!S42</f>
        <v>0</v>
      </c>
      <c r="T42" s="303"/>
      <c r="U42" s="303"/>
      <c r="V42" s="300">
        <f>Fugas_deteccion_cuantifi!V42</f>
        <v>0</v>
      </c>
      <c r="W42" s="300"/>
      <c r="X42" s="300"/>
      <c r="Y42" s="300"/>
      <c r="Z42" s="304"/>
    </row>
    <row r="43" spans="2:26" x14ac:dyDescent="0.75">
      <c r="B43" s="205">
        <f>Fugas_deteccion_cuantifi!B43</f>
        <v>0</v>
      </c>
      <c r="C43" s="204">
        <f>Fugas_deteccion_cuantifi!C43</f>
        <v>0</v>
      </c>
      <c r="D43" s="295">
        <f>Fugas_deteccion_cuantifi!D43</f>
        <v>0</v>
      </c>
      <c r="E43" s="296"/>
      <c r="F43" s="296"/>
      <c r="G43" s="297"/>
      <c r="H43" s="298">
        <f>Fugas_deteccion_cuantifi!H43</f>
        <v>0</v>
      </c>
      <c r="I43" s="298"/>
      <c r="J43" s="298"/>
      <c r="K43" s="299">
        <f>Fugas_deteccion_cuantifi!K43</f>
        <v>0</v>
      </c>
      <c r="L43" s="300"/>
      <c r="M43" s="300"/>
      <c r="N43" s="301"/>
      <c r="O43" s="305">
        <f>Fugas_deteccion_cuantifi!O43</f>
        <v>0</v>
      </c>
      <c r="P43" s="305"/>
      <c r="Q43" s="306">
        <f>Fugas_deteccion_cuantifi!Q43</f>
        <v>0</v>
      </c>
      <c r="R43" s="307"/>
      <c r="S43" s="303">
        <f>Fugas_deteccion_cuantifi!S43</f>
        <v>0</v>
      </c>
      <c r="T43" s="303"/>
      <c r="U43" s="303"/>
      <c r="V43" s="300">
        <f>Fugas_deteccion_cuantifi!V43</f>
        <v>0</v>
      </c>
      <c r="W43" s="300"/>
      <c r="X43" s="300"/>
      <c r="Y43" s="300"/>
      <c r="Z43" s="304"/>
    </row>
    <row r="44" spans="2:26" x14ac:dyDescent="0.75">
      <c r="B44" s="205">
        <f>Fugas_deteccion_cuantifi!B44</f>
        <v>0</v>
      </c>
      <c r="C44" s="204">
        <f>Fugas_deteccion_cuantifi!C44</f>
        <v>0</v>
      </c>
      <c r="D44" s="295">
        <f>Fugas_deteccion_cuantifi!D44</f>
        <v>0</v>
      </c>
      <c r="E44" s="296"/>
      <c r="F44" s="296"/>
      <c r="G44" s="297"/>
      <c r="H44" s="298">
        <f>Fugas_deteccion_cuantifi!H44</f>
        <v>0</v>
      </c>
      <c r="I44" s="298"/>
      <c r="J44" s="298"/>
      <c r="K44" s="299">
        <f>Fugas_deteccion_cuantifi!K44</f>
        <v>0</v>
      </c>
      <c r="L44" s="300"/>
      <c r="M44" s="300"/>
      <c r="N44" s="301"/>
      <c r="O44" s="305">
        <f>Fugas_deteccion_cuantifi!O44</f>
        <v>0</v>
      </c>
      <c r="P44" s="305"/>
      <c r="Q44" s="306">
        <f>Fugas_deteccion_cuantifi!Q44</f>
        <v>0</v>
      </c>
      <c r="R44" s="307"/>
      <c r="S44" s="303">
        <f>Fugas_deteccion_cuantifi!S44</f>
        <v>0</v>
      </c>
      <c r="T44" s="303"/>
      <c r="U44" s="303"/>
      <c r="V44" s="300">
        <f>Fugas_deteccion_cuantifi!V44</f>
        <v>0</v>
      </c>
      <c r="W44" s="300"/>
      <c r="X44" s="300"/>
      <c r="Y44" s="300"/>
      <c r="Z44" s="304"/>
    </row>
    <row r="45" spans="2:26" x14ac:dyDescent="0.75">
      <c r="B45" s="205">
        <f>Fugas_deteccion_cuantifi!B45</f>
        <v>0</v>
      </c>
      <c r="C45" s="204">
        <f>Fugas_deteccion_cuantifi!C45</f>
        <v>0</v>
      </c>
      <c r="D45" s="295">
        <f>Fugas_deteccion_cuantifi!D45</f>
        <v>0</v>
      </c>
      <c r="E45" s="296"/>
      <c r="F45" s="296"/>
      <c r="G45" s="297"/>
      <c r="H45" s="298">
        <f>Fugas_deteccion_cuantifi!H45</f>
        <v>0</v>
      </c>
      <c r="I45" s="298"/>
      <c r="J45" s="298"/>
      <c r="K45" s="299">
        <f>Fugas_deteccion_cuantifi!K45</f>
        <v>0</v>
      </c>
      <c r="L45" s="300"/>
      <c r="M45" s="300"/>
      <c r="N45" s="301"/>
      <c r="O45" s="305">
        <f>Fugas_deteccion_cuantifi!O45</f>
        <v>0</v>
      </c>
      <c r="P45" s="305"/>
      <c r="Q45" s="306">
        <f>Fugas_deteccion_cuantifi!Q45</f>
        <v>0</v>
      </c>
      <c r="R45" s="307"/>
      <c r="S45" s="303">
        <f>Fugas_deteccion_cuantifi!S45</f>
        <v>0</v>
      </c>
      <c r="T45" s="303"/>
      <c r="U45" s="303"/>
      <c r="V45" s="300">
        <f>Fugas_deteccion_cuantifi!V45</f>
        <v>0</v>
      </c>
      <c r="W45" s="300"/>
      <c r="X45" s="300"/>
      <c r="Y45" s="300"/>
      <c r="Z45" s="304"/>
    </row>
    <row r="46" spans="2:26" x14ac:dyDescent="0.75">
      <c r="B46" s="205">
        <f>Fugas_deteccion_cuantifi!B46</f>
        <v>0</v>
      </c>
      <c r="C46" s="204">
        <f>Fugas_deteccion_cuantifi!C46</f>
        <v>0</v>
      </c>
      <c r="D46" s="295">
        <f>Fugas_deteccion_cuantifi!D46</f>
        <v>0</v>
      </c>
      <c r="E46" s="296"/>
      <c r="F46" s="296"/>
      <c r="G46" s="297"/>
      <c r="H46" s="298">
        <f>Fugas_deteccion_cuantifi!H46</f>
        <v>0</v>
      </c>
      <c r="I46" s="298"/>
      <c r="J46" s="298"/>
      <c r="K46" s="299">
        <f>Fugas_deteccion_cuantifi!K46</f>
        <v>0</v>
      </c>
      <c r="L46" s="300"/>
      <c r="M46" s="300"/>
      <c r="N46" s="301"/>
      <c r="O46" s="305">
        <f>Fugas_deteccion_cuantifi!O46</f>
        <v>0</v>
      </c>
      <c r="P46" s="305"/>
      <c r="Q46" s="306">
        <f>Fugas_deteccion_cuantifi!Q46</f>
        <v>0</v>
      </c>
      <c r="R46" s="307"/>
      <c r="S46" s="303">
        <f>Fugas_deteccion_cuantifi!S46</f>
        <v>0</v>
      </c>
      <c r="T46" s="303"/>
      <c r="U46" s="303"/>
      <c r="V46" s="300">
        <f>Fugas_deteccion_cuantifi!V46</f>
        <v>0</v>
      </c>
      <c r="W46" s="300"/>
      <c r="X46" s="300"/>
      <c r="Y46" s="300"/>
      <c r="Z46" s="304"/>
    </row>
    <row r="47" spans="2:26" x14ac:dyDescent="0.75">
      <c r="B47" s="205">
        <f>Fugas_deteccion_cuantifi!B47</f>
        <v>0</v>
      </c>
      <c r="C47" s="204">
        <f>Fugas_deteccion_cuantifi!C47</f>
        <v>0</v>
      </c>
      <c r="D47" s="295">
        <f>Fugas_deteccion_cuantifi!D47</f>
        <v>0</v>
      </c>
      <c r="E47" s="296"/>
      <c r="F47" s="296"/>
      <c r="G47" s="297"/>
      <c r="H47" s="298">
        <f>Fugas_deteccion_cuantifi!H47</f>
        <v>0</v>
      </c>
      <c r="I47" s="298"/>
      <c r="J47" s="298"/>
      <c r="K47" s="299">
        <f>Fugas_deteccion_cuantifi!K47</f>
        <v>0</v>
      </c>
      <c r="L47" s="300"/>
      <c r="M47" s="300"/>
      <c r="N47" s="301"/>
      <c r="O47" s="305">
        <f>Fugas_deteccion_cuantifi!O47</f>
        <v>0</v>
      </c>
      <c r="P47" s="305"/>
      <c r="Q47" s="306">
        <f>Fugas_deteccion_cuantifi!Q47</f>
        <v>0</v>
      </c>
      <c r="R47" s="307"/>
      <c r="S47" s="303">
        <f>Fugas_deteccion_cuantifi!S47</f>
        <v>0</v>
      </c>
      <c r="T47" s="303"/>
      <c r="U47" s="303"/>
      <c r="V47" s="300">
        <f>Fugas_deteccion_cuantifi!V47</f>
        <v>0</v>
      </c>
      <c r="W47" s="300"/>
      <c r="X47" s="300"/>
      <c r="Y47" s="300"/>
      <c r="Z47" s="304"/>
    </row>
    <row r="48" spans="2:26" x14ac:dyDescent="0.75">
      <c r="B48" s="205">
        <f>Fugas_deteccion_cuantifi!B48</f>
        <v>0</v>
      </c>
      <c r="C48" s="204">
        <f>Fugas_deteccion_cuantifi!C48</f>
        <v>0</v>
      </c>
      <c r="D48" s="295">
        <f>Fugas_deteccion_cuantifi!D48</f>
        <v>0</v>
      </c>
      <c r="E48" s="296"/>
      <c r="F48" s="296"/>
      <c r="G48" s="297"/>
      <c r="H48" s="298">
        <f>Fugas_deteccion_cuantifi!H48</f>
        <v>0</v>
      </c>
      <c r="I48" s="298"/>
      <c r="J48" s="298"/>
      <c r="K48" s="299">
        <f>Fugas_deteccion_cuantifi!K48</f>
        <v>0</v>
      </c>
      <c r="L48" s="300"/>
      <c r="M48" s="300"/>
      <c r="N48" s="301"/>
      <c r="O48" s="305">
        <f>Fugas_deteccion_cuantifi!O48</f>
        <v>0</v>
      </c>
      <c r="P48" s="305"/>
      <c r="Q48" s="306">
        <f>Fugas_deteccion_cuantifi!Q48</f>
        <v>0</v>
      </c>
      <c r="R48" s="307"/>
      <c r="S48" s="303">
        <f>Fugas_deteccion_cuantifi!S48</f>
        <v>0</v>
      </c>
      <c r="T48" s="303"/>
      <c r="U48" s="303"/>
      <c r="V48" s="300">
        <f>Fugas_deteccion_cuantifi!V48</f>
        <v>0</v>
      </c>
      <c r="W48" s="300"/>
      <c r="X48" s="300"/>
      <c r="Y48" s="300"/>
      <c r="Z48" s="304"/>
    </row>
    <row r="49" spans="2:26" x14ac:dyDescent="0.75">
      <c r="B49" s="205">
        <f>Fugas_deteccion_cuantifi!B49</f>
        <v>0</v>
      </c>
      <c r="C49" s="204">
        <f>Fugas_deteccion_cuantifi!C49</f>
        <v>0</v>
      </c>
      <c r="D49" s="295">
        <f>Fugas_deteccion_cuantifi!D49</f>
        <v>0</v>
      </c>
      <c r="E49" s="296"/>
      <c r="F49" s="296"/>
      <c r="G49" s="297"/>
      <c r="H49" s="298">
        <f>Fugas_deteccion_cuantifi!H49</f>
        <v>0</v>
      </c>
      <c r="I49" s="298"/>
      <c r="J49" s="298"/>
      <c r="K49" s="299">
        <f>Fugas_deteccion_cuantifi!K49</f>
        <v>0</v>
      </c>
      <c r="L49" s="300"/>
      <c r="M49" s="300"/>
      <c r="N49" s="301"/>
      <c r="O49" s="305">
        <f>Fugas_deteccion_cuantifi!O49</f>
        <v>0</v>
      </c>
      <c r="P49" s="305"/>
      <c r="Q49" s="306">
        <f>Fugas_deteccion_cuantifi!Q49</f>
        <v>0</v>
      </c>
      <c r="R49" s="307"/>
      <c r="S49" s="303">
        <f>Fugas_deteccion_cuantifi!S49</f>
        <v>0</v>
      </c>
      <c r="T49" s="303"/>
      <c r="U49" s="303"/>
      <c r="V49" s="300">
        <f>Fugas_deteccion_cuantifi!V49</f>
        <v>0</v>
      </c>
      <c r="W49" s="300"/>
      <c r="X49" s="300"/>
      <c r="Y49" s="300"/>
      <c r="Z49" s="304"/>
    </row>
    <row r="50" spans="2:26" x14ac:dyDescent="0.75">
      <c r="B50" s="205">
        <f>Fugas_deteccion_cuantifi!B50</f>
        <v>0</v>
      </c>
      <c r="C50" s="204">
        <f>Fugas_deteccion_cuantifi!C50</f>
        <v>0</v>
      </c>
      <c r="D50" s="295">
        <f>Fugas_deteccion_cuantifi!D50</f>
        <v>0</v>
      </c>
      <c r="E50" s="296"/>
      <c r="F50" s="296"/>
      <c r="G50" s="297"/>
      <c r="H50" s="298">
        <f>Fugas_deteccion_cuantifi!H50</f>
        <v>0</v>
      </c>
      <c r="I50" s="298"/>
      <c r="J50" s="298"/>
      <c r="K50" s="299">
        <f>Fugas_deteccion_cuantifi!K50</f>
        <v>0</v>
      </c>
      <c r="L50" s="300"/>
      <c r="M50" s="300"/>
      <c r="N50" s="301"/>
      <c r="O50" s="305">
        <f>Fugas_deteccion_cuantifi!O50</f>
        <v>0</v>
      </c>
      <c r="P50" s="305"/>
      <c r="Q50" s="306">
        <f>Fugas_deteccion_cuantifi!Q50</f>
        <v>0</v>
      </c>
      <c r="R50" s="307"/>
      <c r="S50" s="303">
        <f>Fugas_deteccion_cuantifi!S50</f>
        <v>0</v>
      </c>
      <c r="T50" s="303"/>
      <c r="U50" s="303"/>
      <c r="V50" s="300">
        <f>Fugas_deteccion_cuantifi!V50</f>
        <v>0</v>
      </c>
      <c r="W50" s="300"/>
      <c r="X50" s="300"/>
      <c r="Y50" s="300"/>
      <c r="Z50" s="304"/>
    </row>
    <row r="51" spans="2:26" x14ac:dyDescent="0.75">
      <c r="B51" s="205">
        <f>Fugas_deteccion_cuantifi!B51</f>
        <v>0</v>
      </c>
      <c r="C51" s="204">
        <f>Fugas_deteccion_cuantifi!C51</f>
        <v>0</v>
      </c>
      <c r="D51" s="295">
        <f>Fugas_deteccion_cuantifi!D51</f>
        <v>0</v>
      </c>
      <c r="E51" s="296"/>
      <c r="F51" s="296"/>
      <c r="G51" s="297"/>
      <c r="H51" s="298">
        <f>Fugas_deteccion_cuantifi!H51</f>
        <v>0</v>
      </c>
      <c r="I51" s="298"/>
      <c r="J51" s="298"/>
      <c r="K51" s="299">
        <f>Fugas_deteccion_cuantifi!K51</f>
        <v>0</v>
      </c>
      <c r="L51" s="300"/>
      <c r="M51" s="300"/>
      <c r="N51" s="301"/>
      <c r="O51" s="305">
        <f>Fugas_deteccion_cuantifi!O51</f>
        <v>0</v>
      </c>
      <c r="P51" s="305"/>
      <c r="Q51" s="306">
        <f>Fugas_deteccion_cuantifi!Q51</f>
        <v>0</v>
      </c>
      <c r="R51" s="307"/>
      <c r="S51" s="303">
        <f>Fugas_deteccion_cuantifi!S51</f>
        <v>0</v>
      </c>
      <c r="T51" s="303"/>
      <c r="U51" s="303"/>
      <c r="V51" s="300">
        <f>Fugas_deteccion_cuantifi!V51</f>
        <v>0</v>
      </c>
      <c r="W51" s="300"/>
      <c r="X51" s="300"/>
      <c r="Y51" s="300"/>
      <c r="Z51" s="304"/>
    </row>
    <row r="52" spans="2:26" x14ac:dyDescent="0.75">
      <c r="B52" s="205">
        <f>Fugas_deteccion_cuantifi!B52</f>
        <v>0</v>
      </c>
      <c r="C52" s="204">
        <f>Fugas_deteccion_cuantifi!C52</f>
        <v>0</v>
      </c>
      <c r="D52" s="295">
        <f>Fugas_deteccion_cuantifi!D52</f>
        <v>0</v>
      </c>
      <c r="E52" s="296"/>
      <c r="F52" s="296"/>
      <c r="G52" s="297"/>
      <c r="H52" s="298">
        <f>Fugas_deteccion_cuantifi!H52</f>
        <v>0</v>
      </c>
      <c r="I52" s="298"/>
      <c r="J52" s="298"/>
      <c r="K52" s="299">
        <f>Fugas_deteccion_cuantifi!K52</f>
        <v>0</v>
      </c>
      <c r="L52" s="300"/>
      <c r="M52" s="300"/>
      <c r="N52" s="301"/>
      <c r="O52" s="305">
        <f>Fugas_deteccion_cuantifi!O52</f>
        <v>0</v>
      </c>
      <c r="P52" s="305"/>
      <c r="Q52" s="306">
        <f>Fugas_deteccion_cuantifi!Q52</f>
        <v>0</v>
      </c>
      <c r="R52" s="307"/>
      <c r="S52" s="303">
        <f>Fugas_deteccion_cuantifi!S52</f>
        <v>0</v>
      </c>
      <c r="T52" s="303"/>
      <c r="U52" s="303"/>
      <c r="V52" s="300">
        <f>Fugas_deteccion_cuantifi!V52</f>
        <v>0</v>
      </c>
      <c r="W52" s="300"/>
      <c r="X52" s="300"/>
      <c r="Y52" s="300"/>
      <c r="Z52" s="304"/>
    </row>
    <row r="53" spans="2:26" x14ac:dyDescent="0.75">
      <c r="B53" s="205">
        <f>Fugas_deteccion_cuantifi!B53</f>
        <v>0</v>
      </c>
      <c r="C53" s="204">
        <f>Fugas_deteccion_cuantifi!C53</f>
        <v>0</v>
      </c>
      <c r="D53" s="295">
        <f>Fugas_deteccion_cuantifi!D53</f>
        <v>0</v>
      </c>
      <c r="E53" s="296"/>
      <c r="F53" s="296"/>
      <c r="G53" s="297"/>
      <c r="H53" s="298">
        <f>Fugas_deteccion_cuantifi!H53</f>
        <v>0</v>
      </c>
      <c r="I53" s="298"/>
      <c r="J53" s="298"/>
      <c r="K53" s="299">
        <f>Fugas_deteccion_cuantifi!K53</f>
        <v>0</v>
      </c>
      <c r="L53" s="300"/>
      <c r="M53" s="300"/>
      <c r="N53" s="301"/>
      <c r="O53" s="305">
        <f>Fugas_deteccion_cuantifi!O53</f>
        <v>0</v>
      </c>
      <c r="P53" s="305"/>
      <c r="Q53" s="306">
        <f>Fugas_deteccion_cuantifi!Q53</f>
        <v>0</v>
      </c>
      <c r="R53" s="307"/>
      <c r="S53" s="303">
        <f>Fugas_deteccion_cuantifi!S53</f>
        <v>0</v>
      </c>
      <c r="T53" s="303"/>
      <c r="U53" s="303"/>
      <c r="V53" s="300">
        <f>Fugas_deteccion_cuantifi!V53</f>
        <v>0</v>
      </c>
      <c r="W53" s="300"/>
      <c r="X53" s="300"/>
      <c r="Y53" s="300"/>
      <c r="Z53" s="304"/>
    </row>
    <row r="54" spans="2:26" x14ac:dyDescent="0.75">
      <c r="B54" s="205">
        <f>Fugas_deteccion_cuantifi!B54</f>
        <v>0</v>
      </c>
      <c r="C54" s="204">
        <f>Fugas_deteccion_cuantifi!C54</f>
        <v>0</v>
      </c>
      <c r="D54" s="295">
        <f>Fugas_deteccion_cuantifi!D54</f>
        <v>0</v>
      </c>
      <c r="E54" s="296"/>
      <c r="F54" s="296"/>
      <c r="G54" s="297"/>
      <c r="H54" s="298">
        <f>Fugas_deteccion_cuantifi!H54</f>
        <v>0</v>
      </c>
      <c r="I54" s="298"/>
      <c r="J54" s="298"/>
      <c r="K54" s="299">
        <f>Fugas_deteccion_cuantifi!K54</f>
        <v>0</v>
      </c>
      <c r="L54" s="300"/>
      <c r="M54" s="300"/>
      <c r="N54" s="301"/>
      <c r="O54" s="305">
        <f>Fugas_deteccion_cuantifi!O54</f>
        <v>0</v>
      </c>
      <c r="P54" s="305"/>
      <c r="Q54" s="306">
        <f>Fugas_deteccion_cuantifi!Q54</f>
        <v>0</v>
      </c>
      <c r="R54" s="307"/>
      <c r="S54" s="303">
        <f>Fugas_deteccion_cuantifi!S54</f>
        <v>0</v>
      </c>
      <c r="T54" s="303"/>
      <c r="U54" s="303"/>
      <c r="V54" s="300">
        <f>Fugas_deteccion_cuantifi!V54</f>
        <v>0</v>
      </c>
      <c r="W54" s="300"/>
      <c r="X54" s="300"/>
      <c r="Y54" s="300"/>
      <c r="Z54" s="304"/>
    </row>
    <row r="55" spans="2:26" x14ac:dyDescent="0.75">
      <c r="B55" s="205">
        <f>Fugas_deteccion_cuantifi!B55</f>
        <v>0</v>
      </c>
      <c r="C55" s="204">
        <f>Fugas_deteccion_cuantifi!C55</f>
        <v>0</v>
      </c>
      <c r="D55" s="295">
        <f>Fugas_deteccion_cuantifi!D55</f>
        <v>0</v>
      </c>
      <c r="E55" s="296"/>
      <c r="F55" s="296"/>
      <c r="G55" s="297"/>
      <c r="H55" s="298">
        <f>Fugas_deteccion_cuantifi!H55</f>
        <v>0</v>
      </c>
      <c r="I55" s="298"/>
      <c r="J55" s="298"/>
      <c r="K55" s="299">
        <f>Fugas_deteccion_cuantifi!K55</f>
        <v>0</v>
      </c>
      <c r="L55" s="300"/>
      <c r="M55" s="300"/>
      <c r="N55" s="301"/>
      <c r="O55" s="305">
        <f>Fugas_deteccion_cuantifi!O55</f>
        <v>0</v>
      </c>
      <c r="P55" s="305"/>
      <c r="Q55" s="306">
        <f>Fugas_deteccion_cuantifi!Q55</f>
        <v>0</v>
      </c>
      <c r="R55" s="307"/>
      <c r="S55" s="303">
        <f>Fugas_deteccion_cuantifi!S55</f>
        <v>0</v>
      </c>
      <c r="T55" s="303"/>
      <c r="U55" s="303"/>
      <c r="V55" s="300">
        <f>Fugas_deteccion_cuantifi!V55</f>
        <v>0</v>
      </c>
      <c r="W55" s="300"/>
      <c r="X55" s="300"/>
      <c r="Y55" s="300"/>
      <c r="Z55" s="304"/>
    </row>
    <row r="56" spans="2:26" x14ac:dyDescent="0.75">
      <c r="B56" s="205">
        <f>Fugas_deteccion_cuantifi!B56</f>
        <v>0</v>
      </c>
      <c r="C56" s="204">
        <f>Fugas_deteccion_cuantifi!C56</f>
        <v>0</v>
      </c>
      <c r="D56" s="295">
        <f>Fugas_deteccion_cuantifi!D56</f>
        <v>0</v>
      </c>
      <c r="E56" s="296"/>
      <c r="F56" s="296"/>
      <c r="G56" s="297"/>
      <c r="H56" s="298">
        <f>Fugas_deteccion_cuantifi!H56</f>
        <v>0</v>
      </c>
      <c r="I56" s="298"/>
      <c r="J56" s="298"/>
      <c r="K56" s="299">
        <f>Fugas_deteccion_cuantifi!K56</f>
        <v>0</v>
      </c>
      <c r="L56" s="300"/>
      <c r="M56" s="300"/>
      <c r="N56" s="301"/>
      <c r="O56" s="305">
        <f>Fugas_deteccion_cuantifi!O56</f>
        <v>0</v>
      </c>
      <c r="P56" s="305"/>
      <c r="Q56" s="306">
        <f>Fugas_deteccion_cuantifi!Q56</f>
        <v>0</v>
      </c>
      <c r="R56" s="307"/>
      <c r="S56" s="303">
        <f>Fugas_deteccion_cuantifi!S56</f>
        <v>0</v>
      </c>
      <c r="T56" s="303"/>
      <c r="U56" s="303"/>
      <c r="V56" s="300">
        <f>Fugas_deteccion_cuantifi!V56</f>
        <v>0</v>
      </c>
      <c r="W56" s="300"/>
      <c r="X56" s="300"/>
      <c r="Y56" s="300"/>
      <c r="Z56" s="304"/>
    </row>
    <row r="57" spans="2:26" x14ac:dyDescent="0.75">
      <c r="B57" s="205">
        <f>Fugas_deteccion_cuantifi!B57</f>
        <v>0</v>
      </c>
      <c r="C57" s="204">
        <f>Fugas_deteccion_cuantifi!C57</f>
        <v>0</v>
      </c>
      <c r="D57" s="295">
        <f>Fugas_deteccion_cuantifi!D57</f>
        <v>0</v>
      </c>
      <c r="E57" s="296"/>
      <c r="F57" s="296"/>
      <c r="G57" s="297"/>
      <c r="H57" s="298">
        <f>Fugas_deteccion_cuantifi!H57</f>
        <v>0</v>
      </c>
      <c r="I57" s="298"/>
      <c r="J57" s="298"/>
      <c r="K57" s="299">
        <f>Fugas_deteccion_cuantifi!K57</f>
        <v>0</v>
      </c>
      <c r="L57" s="300"/>
      <c r="M57" s="300"/>
      <c r="N57" s="301"/>
      <c r="O57" s="305">
        <f>Fugas_deteccion_cuantifi!O57</f>
        <v>0</v>
      </c>
      <c r="P57" s="305"/>
      <c r="Q57" s="306">
        <f>Fugas_deteccion_cuantifi!Q57</f>
        <v>0</v>
      </c>
      <c r="R57" s="307"/>
      <c r="S57" s="303">
        <f>Fugas_deteccion_cuantifi!S57</f>
        <v>0</v>
      </c>
      <c r="T57" s="303"/>
      <c r="U57" s="303"/>
      <c r="V57" s="300">
        <f>Fugas_deteccion_cuantifi!V57</f>
        <v>0</v>
      </c>
      <c r="W57" s="300"/>
      <c r="X57" s="300"/>
      <c r="Y57" s="300"/>
      <c r="Z57" s="304"/>
    </row>
    <row r="58" spans="2:26" x14ac:dyDescent="0.75">
      <c r="B58" s="205">
        <f>Fugas_deteccion_cuantifi!B58</f>
        <v>0</v>
      </c>
      <c r="C58" s="204">
        <f>Fugas_deteccion_cuantifi!C58</f>
        <v>0</v>
      </c>
      <c r="D58" s="295">
        <f>Fugas_deteccion_cuantifi!D58</f>
        <v>0</v>
      </c>
      <c r="E58" s="296"/>
      <c r="F58" s="296"/>
      <c r="G58" s="297"/>
      <c r="H58" s="298">
        <f>Fugas_deteccion_cuantifi!H58</f>
        <v>0</v>
      </c>
      <c r="I58" s="298"/>
      <c r="J58" s="298"/>
      <c r="K58" s="299">
        <f>Fugas_deteccion_cuantifi!K58</f>
        <v>0</v>
      </c>
      <c r="L58" s="300"/>
      <c r="M58" s="300"/>
      <c r="N58" s="301"/>
      <c r="O58" s="305">
        <f>Fugas_deteccion_cuantifi!O58</f>
        <v>0</v>
      </c>
      <c r="P58" s="305"/>
      <c r="Q58" s="306">
        <f>Fugas_deteccion_cuantifi!Q58</f>
        <v>0</v>
      </c>
      <c r="R58" s="307"/>
      <c r="S58" s="303">
        <f>Fugas_deteccion_cuantifi!S58</f>
        <v>0</v>
      </c>
      <c r="T58" s="303"/>
      <c r="U58" s="303"/>
      <c r="V58" s="300">
        <f>Fugas_deteccion_cuantifi!V58</f>
        <v>0</v>
      </c>
      <c r="W58" s="300"/>
      <c r="X58" s="300"/>
      <c r="Y58" s="300"/>
      <c r="Z58" s="304"/>
    </row>
    <row r="59" spans="2:26" x14ac:dyDescent="0.75">
      <c r="B59" s="205">
        <f>Fugas_deteccion_cuantifi!B59</f>
        <v>0</v>
      </c>
      <c r="C59" s="204">
        <f>Fugas_deteccion_cuantifi!C59</f>
        <v>0</v>
      </c>
      <c r="D59" s="295">
        <f>Fugas_deteccion_cuantifi!D59</f>
        <v>0</v>
      </c>
      <c r="E59" s="296"/>
      <c r="F59" s="296"/>
      <c r="G59" s="297"/>
      <c r="H59" s="298">
        <f>Fugas_deteccion_cuantifi!H59</f>
        <v>0</v>
      </c>
      <c r="I59" s="298"/>
      <c r="J59" s="298"/>
      <c r="K59" s="299">
        <f>Fugas_deteccion_cuantifi!K59</f>
        <v>0</v>
      </c>
      <c r="L59" s="300"/>
      <c r="M59" s="300"/>
      <c r="N59" s="301"/>
      <c r="O59" s="305">
        <f>Fugas_deteccion_cuantifi!O59</f>
        <v>0</v>
      </c>
      <c r="P59" s="305"/>
      <c r="Q59" s="306">
        <f>Fugas_deteccion_cuantifi!Q59</f>
        <v>0</v>
      </c>
      <c r="R59" s="307"/>
      <c r="S59" s="303">
        <f>Fugas_deteccion_cuantifi!S59</f>
        <v>0</v>
      </c>
      <c r="T59" s="303"/>
      <c r="U59" s="303"/>
      <c r="V59" s="300">
        <f>Fugas_deteccion_cuantifi!V59</f>
        <v>0</v>
      </c>
      <c r="W59" s="300"/>
      <c r="X59" s="300"/>
      <c r="Y59" s="300"/>
      <c r="Z59" s="304"/>
    </row>
    <row r="60" spans="2:26" x14ac:dyDescent="0.75">
      <c r="B60" s="205">
        <f>Fugas_deteccion_cuantifi!B60</f>
        <v>0</v>
      </c>
      <c r="C60" s="204">
        <f>Fugas_deteccion_cuantifi!C60</f>
        <v>0</v>
      </c>
      <c r="D60" s="295">
        <f>Fugas_deteccion_cuantifi!D60</f>
        <v>0</v>
      </c>
      <c r="E60" s="296"/>
      <c r="F60" s="296"/>
      <c r="G60" s="297"/>
      <c r="H60" s="298">
        <f>Fugas_deteccion_cuantifi!H60</f>
        <v>0</v>
      </c>
      <c r="I60" s="298"/>
      <c r="J60" s="298"/>
      <c r="K60" s="299">
        <f>Fugas_deteccion_cuantifi!K60</f>
        <v>0</v>
      </c>
      <c r="L60" s="300"/>
      <c r="M60" s="300"/>
      <c r="N60" s="301"/>
      <c r="O60" s="305">
        <f>Fugas_deteccion_cuantifi!O60</f>
        <v>0</v>
      </c>
      <c r="P60" s="305"/>
      <c r="Q60" s="306">
        <f>Fugas_deteccion_cuantifi!Q60</f>
        <v>0</v>
      </c>
      <c r="R60" s="307"/>
      <c r="S60" s="303">
        <f>Fugas_deteccion_cuantifi!S60</f>
        <v>0</v>
      </c>
      <c r="T60" s="303"/>
      <c r="U60" s="303"/>
      <c r="V60" s="300">
        <f>Fugas_deteccion_cuantifi!V60</f>
        <v>0</v>
      </c>
      <c r="W60" s="300"/>
      <c r="X60" s="300"/>
      <c r="Y60" s="300"/>
      <c r="Z60" s="304"/>
    </row>
    <row r="61" spans="2:26" x14ac:dyDescent="0.75">
      <c r="B61" s="205">
        <f>Fugas_deteccion_cuantifi!B61</f>
        <v>0</v>
      </c>
      <c r="C61" s="204">
        <f>Fugas_deteccion_cuantifi!C61</f>
        <v>0</v>
      </c>
      <c r="D61" s="295">
        <f>Fugas_deteccion_cuantifi!D61</f>
        <v>0</v>
      </c>
      <c r="E61" s="296"/>
      <c r="F61" s="296"/>
      <c r="G61" s="297"/>
      <c r="H61" s="298">
        <f>Fugas_deteccion_cuantifi!H61</f>
        <v>0</v>
      </c>
      <c r="I61" s="298"/>
      <c r="J61" s="298"/>
      <c r="K61" s="299">
        <f>Fugas_deteccion_cuantifi!K61</f>
        <v>0</v>
      </c>
      <c r="L61" s="300"/>
      <c r="M61" s="300"/>
      <c r="N61" s="301"/>
      <c r="O61" s="305">
        <f>Fugas_deteccion_cuantifi!O61</f>
        <v>0</v>
      </c>
      <c r="P61" s="305"/>
      <c r="Q61" s="306">
        <f>Fugas_deteccion_cuantifi!Q61</f>
        <v>0</v>
      </c>
      <c r="R61" s="307"/>
      <c r="S61" s="303">
        <f>Fugas_deteccion_cuantifi!S61</f>
        <v>0</v>
      </c>
      <c r="T61" s="303"/>
      <c r="U61" s="303"/>
      <c r="V61" s="300">
        <f>Fugas_deteccion_cuantifi!V61</f>
        <v>0</v>
      </c>
      <c r="W61" s="300"/>
      <c r="X61" s="300"/>
      <c r="Y61" s="300"/>
      <c r="Z61" s="304"/>
    </row>
    <row r="62" spans="2:26" x14ac:dyDescent="0.75">
      <c r="B62" s="205">
        <f>Fugas_deteccion_cuantifi!B62</f>
        <v>0</v>
      </c>
      <c r="C62" s="204">
        <f>Fugas_deteccion_cuantifi!C62</f>
        <v>0</v>
      </c>
      <c r="D62" s="295">
        <f>Fugas_deteccion_cuantifi!D62</f>
        <v>0</v>
      </c>
      <c r="E62" s="296"/>
      <c r="F62" s="296"/>
      <c r="G62" s="297"/>
      <c r="H62" s="298">
        <f>Fugas_deteccion_cuantifi!H62</f>
        <v>0</v>
      </c>
      <c r="I62" s="298"/>
      <c r="J62" s="298"/>
      <c r="K62" s="299">
        <f>Fugas_deteccion_cuantifi!K62</f>
        <v>0</v>
      </c>
      <c r="L62" s="300"/>
      <c r="M62" s="300"/>
      <c r="N62" s="301"/>
      <c r="O62" s="305">
        <f>Fugas_deteccion_cuantifi!O62</f>
        <v>0</v>
      </c>
      <c r="P62" s="305"/>
      <c r="Q62" s="306">
        <f>Fugas_deteccion_cuantifi!Q62</f>
        <v>0</v>
      </c>
      <c r="R62" s="307"/>
      <c r="S62" s="303">
        <f>Fugas_deteccion_cuantifi!S62</f>
        <v>0</v>
      </c>
      <c r="T62" s="303"/>
      <c r="U62" s="303"/>
      <c r="V62" s="300">
        <f>Fugas_deteccion_cuantifi!V62</f>
        <v>0</v>
      </c>
      <c r="W62" s="300"/>
      <c r="X62" s="300"/>
      <c r="Y62" s="300"/>
      <c r="Z62" s="304"/>
    </row>
    <row r="63" spans="2:26" x14ac:dyDescent="0.75">
      <c r="B63" s="205">
        <f>Fugas_deteccion_cuantifi!B63</f>
        <v>0</v>
      </c>
      <c r="C63" s="204">
        <f>Fugas_deteccion_cuantifi!C63</f>
        <v>0</v>
      </c>
      <c r="D63" s="295">
        <f>Fugas_deteccion_cuantifi!D63</f>
        <v>0</v>
      </c>
      <c r="E63" s="296"/>
      <c r="F63" s="296"/>
      <c r="G63" s="297"/>
      <c r="H63" s="298">
        <f>Fugas_deteccion_cuantifi!H63</f>
        <v>0</v>
      </c>
      <c r="I63" s="298"/>
      <c r="J63" s="298"/>
      <c r="K63" s="299">
        <f>Fugas_deteccion_cuantifi!K63</f>
        <v>0</v>
      </c>
      <c r="L63" s="300"/>
      <c r="M63" s="300"/>
      <c r="N63" s="301"/>
      <c r="O63" s="305">
        <f>Fugas_deteccion_cuantifi!O63</f>
        <v>0</v>
      </c>
      <c r="P63" s="305"/>
      <c r="Q63" s="306">
        <f>Fugas_deteccion_cuantifi!Q63</f>
        <v>0</v>
      </c>
      <c r="R63" s="307"/>
      <c r="S63" s="303">
        <f>Fugas_deteccion_cuantifi!S63</f>
        <v>0</v>
      </c>
      <c r="T63" s="303"/>
      <c r="U63" s="303"/>
      <c r="V63" s="300">
        <f>Fugas_deteccion_cuantifi!V63</f>
        <v>0</v>
      </c>
      <c r="W63" s="300"/>
      <c r="X63" s="300"/>
      <c r="Y63" s="300"/>
      <c r="Z63" s="304"/>
    </row>
    <row r="64" spans="2:26" x14ac:dyDescent="0.75">
      <c r="B64" s="205">
        <f>Fugas_deteccion_cuantifi!B64</f>
        <v>0</v>
      </c>
      <c r="C64" s="204">
        <f>Fugas_deteccion_cuantifi!C64</f>
        <v>0</v>
      </c>
      <c r="D64" s="295">
        <f>Fugas_deteccion_cuantifi!D64</f>
        <v>0</v>
      </c>
      <c r="E64" s="296"/>
      <c r="F64" s="296"/>
      <c r="G64" s="297"/>
      <c r="H64" s="298">
        <f>Fugas_deteccion_cuantifi!H64</f>
        <v>0</v>
      </c>
      <c r="I64" s="298"/>
      <c r="J64" s="298"/>
      <c r="K64" s="299">
        <f>Fugas_deteccion_cuantifi!K64</f>
        <v>0</v>
      </c>
      <c r="L64" s="300"/>
      <c r="M64" s="300"/>
      <c r="N64" s="301"/>
      <c r="O64" s="305">
        <f>Fugas_deteccion_cuantifi!O64</f>
        <v>0</v>
      </c>
      <c r="P64" s="305"/>
      <c r="Q64" s="306">
        <f>Fugas_deteccion_cuantifi!Q64</f>
        <v>0</v>
      </c>
      <c r="R64" s="307"/>
      <c r="S64" s="303">
        <f>Fugas_deteccion_cuantifi!S64</f>
        <v>0</v>
      </c>
      <c r="T64" s="303"/>
      <c r="U64" s="303"/>
      <c r="V64" s="300">
        <f>Fugas_deteccion_cuantifi!V64</f>
        <v>0</v>
      </c>
      <c r="W64" s="300"/>
      <c r="X64" s="300"/>
      <c r="Y64" s="300"/>
      <c r="Z64" s="304"/>
    </row>
    <row r="65" spans="2:26" x14ac:dyDescent="0.75">
      <c r="B65" s="205">
        <f>Fugas_deteccion_cuantifi!B65</f>
        <v>0</v>
      </c>
      <c r="C65" s="204">
        <f>Fugas_deteccion_cuantifi!C65</f>
        <v>0</v>
      </c>
      <c r="D65" s="295">
        <f>Fugas_deteccion_cuantifi!D65</f>
        <v>0</v>
      </c>
      <c r="E65" s="296"/>
      <c r="F65" s="296"/>
      <c r="G65" s="297"/>
      <c r="H65" s="298">
        <f>Fugas_deteccion_cuantifi!H65</f>
        <v>0</v>
      </c>
      <c r="I65" s="298"/>
      <c r="J65" s="298"/>
      <c r="K65" s="299">
        <f>Fugas_deteccion_cuantifi!K65</f>
        <v>0</v>
      </c>
      <c r="L65" s="300"/>
      <c r="M65" s="300"/>
      <c r="N65" s="301"/>
      <c r="O65" s="305">
        <f>Fugas_deteccion_cuantifi!O65</f>
        <v>0</v>
      </c>
      <c r="P65" s="305"/>
      <c r="Q65" s="306">
        <f>Fugas_deteccion_cuantifi!Q65</f>
        <v>0</v>
      </c>
      <c r="R65" s="307"/>
      <c r="S65" s="303">
        <f>Fugas_deteccion_cuantifi!S65</f>
        <v>0</v>
      </c>
      <c r="T65" s="303"/>
      <c r="U65" s="303"/>
      <c r="V65" s="300">
        <f>Fugas_deteccion_cuantifi!V65</f>
        <v>0</v>
      </c>
      <c r="W65" s="300"/>
      <c r="X65" s="300"/>
      <c r="Y65" s="300"/>
      <c r="Z65" s="304"/>
    </row>
    <row r="66" spans="2:26" x14ac:dyDescent="0.75">
      <c r="B66" s="205">
        <f>Fugas_deteccion_cuantifi!B66</f>
        <v>0</v>
      </c>
      <c r="C66" s="204">
        <f>Fugas_deteccion_cuantifi!C66</f>
        <v>0</v>
      </c>
      <c r="D66" s="295">
        <f>Fugas_deteccion_cuantifi!D66</f>
        <v>0</v>
      </c>
      <c r="E66" s="296"/>
      <c r="F66" s="296"/>
      <c r="G66" s="297"/>
      <c r="H66" s="298">
        <f>Fugas_deteccion_cuantifi!H66</f>
        <v>0</v>
      </c>
      <c r="I66" s="298"/>
      <c r="J66" s="298"/>
      <c r="K66" s="299">
        <f>Fugas_deteccion_cuantifi!K66</f>
        <v>0</v>
      </c>
      <c r="L66" s="300"/>
      <c r="M66" s="300"/>
      <c r="N66" s="301"/>
      <c r="O66" s="305">
        <f>Fugas_deteccion_cuantifi!O66</f>
        <v>0</v>
      </c>
      <c r="P66" s="305"/>
      <c r="Q66" s="306">
        <f>Fugas_deteccion_cuantifi!Q66</f>
        <v>0</v>
      </c>
      <c r="R66" s="307"/>
      <c r="S66" s="303">
        <f>Fugas_deteccion_cuantifi!S66</f>
        <v>0</v>
      </c>
      <c r="T66" s="303"/>
      <c r="U66" s="303"/>
      <c r="V66" s="300">
        <f>Fugas_deteccion_cuantifi!V66</f>
        <v>0</v>
      </c>
      <c r="W66" s="300"/>
      <c r="X66" s="300"/>
      <c r="Y66" s="300"/>
      <c r="Z66" s="304"/>
    </row>
    <row r="67" spans="2:26" x14ac:dyDescent="0.75">
      <c r="B67" s="205">
        <f>Fugas_deteccion_cuantifi!B67</f>
        <v>0</v>
      </c>
      <c r="C67" s="204">
        <f>Fugas_deteccion_cuantifi!C67</f>
        <v>0</v>
      </c>
      <c r="D67" s="295">
        <f>Fugas_deteccion_cuantifi!D67</f>
        <v>0</v>
      </c>
      <c r="E67" s="296"/>
      <c r="F67" s="296"/>
      <c r="G67" s="297"/>
      <c r="H67" s="298">
        <f>Fugas_deteccion_cuantifi!H67</f>
        <v>0</v>
      </c>
      <c r="I67" s="298"/>
      <c r="J67" s="298"/>
      <c r="K67" s="299">
        <f>Fugas_deteccion_cuantifi!K67</f>
        <v>0</v>
      </c>
      <c r="L67" s="300"/>
      <c r="M67" s="300"/>
      <c r="N67" s="301"/>
      <c r="O67" s="305">
        <f>Fugas_deteccion_cuantifi!O67</f>
        <v>0</v>
      </c>
      <c r="P67" s="305"/>
      <c r="Q67" s="306">
        <f>Fugas_deteccion_cuantifi!Q67</f>
        <v>0</v>
      </c>
      <c r="R67" s="307"/>
      <c r="S67" s="303">
        <f>Fugas_deteccion_cuantifi!S67</f>
        <v>0</v>
      </c>
      <c r="T67" s="303"/>
      <c r="U67" s="303"/>
      <c r="V67" s="300">
        <f>Fugas_deteccion_cuantifi!V67</f>
        <v>0</v>
      </c>
      <c r="W67" s="300"/>
      <c r="X67" s="300"/>
      <c r="Y67" s="300"/>
      <c r="Z67" s="304"/>
    </row>
    <row r="68" spans="2:26" x14ac:dyDescent="0.75">
      <c r="B68" s="205">
        <f>Fugas_deteccion_cuantifi!B68</f>
        <v>0</v>
      </c>
      <c r="C68" s="204">
        <f>Fugas_deteccion_cuantifi!C68</f>
        <v>0</v>
      </c>
      <c r="D68" s="295">
        <f>Fugas_deteccion_cuantifi!D68</f>
        <v>0</v>
      </c>
      <c r="E68" s="296"/>
      <c r="F68" s="296"/>
      <c r="G68" s="297"/>
      <c r="H68" s="298">
        <f>Fugas_deteccion_cuantifi!H68</f>
        <v>0</v>
      </c>
      <c r="I68" s="298"/>
      <c r="J68" s="298"/>
      <c r="K68" s="299">
        <f>Fugas_deteccion_cuantifi!K68</f>
        <v>0</v>
      </c>
      <c r="L68" s="300"/>
      <c r="M68" s="300"/>
      <c r="N68" s="301"/>
      <c r="O68" s="305">
        <f>Fugas_deteccion_cuantifi!O68</f>
        <v>0</v>
      </c>
      <c r="P68" s="305"/>
      <c r="Q68" s="306">
        <f>Fugas_deteccion_cuantifi!Q68</f>
        <v>0</v>
      </c>
      <c r="R68" s="307"/>
      <c r="S68" s="303">
        <f>Fugas_deteccion_cuantifi!S68</f>
        <v>0</v>
      </c>
      <c r="T68" s="303"/>
      <c r="U68" s="303"/>
      <c r="V68" s="300">
        <f>Fugas_deteccion_cuantifi!V68</f>
        <v>0</v>
      </c>
      <c r="W68" s="300"/>
      <c r="X68" s="300"/>
      <c r="Y68" s="300"/>
      <c r="Z68" s="304"/>
    </row>
  </sheetData>
  <mergeCells count="346">
    <mergeCell ref="V18:Z20"/>
    <mergeCell ref="B17:Z17"/>
    <mergeCell ref="B18:B20"/>
    <mergeCell ref="C18:C20"/>
    <mergeCell ref="D18:G20"/>
    <mergeCell ref="H18:J20"/>
    <mergeCell ref="K18:N20"/>
    <mergeCell ref="O18:P20"/>
    <mergeCell ref="Q18:R20"/>
    <mergeCell ref="S18:U20"/>
    <mergeCell ref="D22:G22"/>
    <mergeCell ref="H22:J22"/>
    <mergeCell ref="K22:N22"/>
    <mergeCell ref="O22:P22"/>
    <mergeCell ref="Q22:R22"/>
    <mergeCell ref="S22:U22"/>
    <mergeCell ref="V22:Z22"/>
    <mergeCell ref="V21:Z21"/>
    <mergeCell ref="D21:G21"/>
    <mergeCell ref="H21:J21"/>
    <mergeCell ref="K21:N21"/>
    <mergeCell ref="O21:P21"/>
    <mergeCell ref="Q21:R21"/>
    <mergeCell ref="S21:U21"/>
    <mergeCell ref="D24:G24"/>
    <mergeCell ref="H24:J24"/>
    <mergeCell ref="K24:N24"/>
    <mergeCell ref="O24:P24"/>
    <mergeCell ref="Q24:R24"/>
    <mergeCell ref="S24:U24"/>
    <mergeCell ref="V24:Z24"/>
    <mergeCell ref="V23:Z23"/>
    <mergeCell ref="D23:G23"/>
    <mergeCell ref="H23:J23"/>
    <mergeCell ref="K23:N23"/>
    <mergeCell ref="O23:P23"/>
    <mergeCell ref="Q23:R23"/>
    <mergeCell ref="S23:U23"/>
    <mergeCell ref="D26:G26"/>
    <mergeCell ref="H26:J26"/>
    <mergeCell ref="K26:N26"/>
    <mergeCell ref="O26:P26"/>
    <mergeCell ref="Q26:R26"/>
    <mergeCell ref="S26:U26"/>
    <mergeCell ref="V26:Z26"/>
    <mergeCell ref="V25:Z25"/>
    <mergeCell ref="D25:G25"/>
    <mergeCell ref="H25:J25"/>
    <mergeCell ref="K25:N25"/>
    <mergeCell ref="O25:P25"/>
    <mergeCell ref="Q25:R25"/>
    <mergeCell ref="S25:U25"/>
    <mergeCell ref="D28:G28"/>
    <mergeCell ref="H28:J28"/>
    <mergeCell ref="K28:N28"/>
    <mergeCell ref="O28:P28"/>
    <mergeCell ref="Q28:R28"/>
    <mergeCell ref="S28:U28"/>
    <mergeCell ref="V28:Z28"/>
    <mergeCell ref="V27:Z27"/>
    <mergeCell ref="D27:G27"/>
    <mergeCell ref="H27:J27"/>
    <mergeCell ref="K27:N27"/>
    <mergeCell ref="O27:P27"/>
    <mergeCell ref="Q27:R27"/>
    <mergeCell ref="S27:U27"/>
    <mergeCell ref="D30:G30"/>
    <mergeCell ref="H30:J30"/>
    <mergeCell ref="K30:N30"/>
    <mergeCell ref="O30:P30"/>
    <mergeCell ref="Q30:R30"/>
    <mergeCell ref="S30:U30"/>
    <mergeCell ref="V30:Z30"/>
    <mergeCell ref="V29:Z29"/>
    <mergeCell ref="D29:G29"/>
    <mergeCell ref="H29:J29"/>
    <mergeCell ref="K29:N29"/>
    <mergeCell ref="O29:P29"/>
    <mergeCell ref="Q29:R29"/>
    <mergeCell ref="S29:U29"/>
    <mergeCell ref="D32:G32"/>
    <mergeCell ref="H32:J32"/>
    <mergeCell ref="K32:N32"/>
    <mergeCell ref="O32:P32"/>
    <mergeCell ref="Q32:R32"/>
    <mergeCell ref="S32:U32"/>
    <mergeCell ref="V32:Z32"/>
    <mergeCell ref="V31:Z31"/>
    <mergeCell ref="D31:G31"/>
    <mergeCell ref="H31:J31"/>
    <mergeCell ref="K31:N31"/>
    <mergeCell ref="O31:P31"/>
    <mergeCell ref="Q31:R31"/>
    <mergeCell ref="S31:U31"/>
    <mergeCell ref="D34:G34"/>
    <mergeCell ref="H34:J34"/>
    <mergeCell ref="K34:N34"/>
    <mergeCell ref="O34:P34"/>
    <mergeCell ref="Q34:R34"/>
    <mergeCell ref="S34:U34"/>
    <mergeCell ref="V34:Z34"/>
    <mergeCell ref="V33:Z33"/>
    <mergeCell ref="D33:G33"/>
    <mergeCell ref="H33:J33"/>
    <mergeCell ref="K33:N33"/>
    <mergeCell ref="O33:P33"/>
    <mergeCell ref="Q33:R33"/>
    <mergeCell ref="S33:U33"/>
    <mergeCell ref="D36:G36"/>
    <mergeCell ref="H36:J36"/>
    <mergeCell ref="K36:N36"/>
    <mergeCell ref="O36:P36"/>
    <mergeCell ref="Q36:R36"/>
    <mergeCell ref="S36:U36"/>
    <mergeCell ref="V36:Z36"/>
    <mergeCell ref="V35:Z35"/>
    <mergeCell ref="D35:G35"/>
    <mergeCell ref="H35:J35"/>
    <mergeCell ref="K35:N35"/>
    <mergeCell ref="O35:P35"/>
    <mergeCell ref="Q35:R35"/>
    <mergeCell ref="S35:U35"/>
    <mergeCell ref="D38:G38"/>
    <mergeCell ref="H38:J38"/>
    <mergeCell ref="K38:N38"/>
    <mergeCell ref="O38:P38"/>
    <mergeCell ref="Q38:R38"/>
    <mergeCell ref="S38:U38"/>
    <mergeCell ref="V38:Z38"/>
    <mergeCell ref="V37:Z37"/>
    <mergeCell ref="D37:G37"/>
    <mergeCell ref="H37:J37"/>
    <mergeCell ref="K37:N37"/>
    <mergeCell ref="O37:P37"/>
    <mergeCell ref="Q37:R37"/>
    <mergeCell ref="S37:U37"/>
    <mergeCell ref="D40:G40"/>
    <mergeCell ref="H40:J40"/>
    <mergeCell ref="K40:N40"/>
    <mergeCell ref="O40:P40"/>
    <mergeCell ref="Q40:R40"/>
    <mergeCell ref="S40:U40"/>
    <mergeCell ref="V40:Z40"/>
    <mergeCell ref="V39:Z39"/>
    <mergeCell ref="D39:G39"/>
    <mergeCell ref="H39:J39"/>
    <mergeCell ref="K39:N39"/>
    <mergeCell ref="O39:P39"/>
    <mergeCell ref="Q39:R39"/>
    <mergeCell ref="S39:U39"/>
    <mergeCell ref="D42:G42"/>
    <mergeCell ref="H42:J42"/>
    <mergeCell ref="K42:N42"/>
    <mergeCell ref="O42:P42"/>
    <mergeCell ref="Q42:R42"/>
    <mergeCell ref="S42:U42"/>
    <mergeCell ref="V42:Z42"/>
    <mergeCell ref="V41:Z41"/>
    <mergeCell ref="D41:G41"/>
    <mergeCell ref="H41:J41"/>
    <mergeCell ref="K41:N41"/>
    <mergeCell ref="O41:P41"/>
    <mergeCell ref="Q41:R41"/>
    <mergeCell ref="S41:U41"/>
    <mergeCell ref="D44:G44"/>
    <mergeCell ref="H44:J44"/>
    <mergeCell ref="K44:N44"/>
    <mergeCell ref="O44:P44"/>
    <mergeCell ref="Q44:R44"/>
    <mergeCell ref="S44:U44"/>
    <mergeCell ref="V44:Z44"/>
    <mergeCell ref="V43:Z43"/>
    <mergeCell ref="D43:G43"/>
    <mergeCell ref="H43:J43"/>
    <mergeCell ref="K43:N43"/>
    <mergeCell ref="O43:P43"/>
    <mergeCell ref="Q43:R43"/>
    <mergeCell ref="S43:U43"/>
    <mergeCell ref="D46:G46"/>
    <mergeCell ref="H46:J46"/>
    <mergeCell ref="K46:N46"/>
    <mergeCell ref="O46:P46"/>
    <mergeCell ref="Q46:R46"/>
    <mergeCell ref="S46:U46"/>
    <mergeCell ref="V46:Z46"/>
    <mergeCell ref="V45:Z45"/>
    <mergeCell ref="D45:G45"/>
    <mergeCell ref="H45:J45"/>
    <mergeCell ref="K45:N45"/>
    <mergeCell ref="O45:P45"/>
    <mergeCell ref="Q45:R45"/>
    <mergeCell ref="S45:U45"/>
    <mergeCell ref="D48:G48"/>
    <mergeCell ref="H48:J48"/>
    <mergeCell ref="K48:N48"/>
    <mergeCell ref="O48:P48"/>
    <mergeCell ref="Q48:R48"/>
    <mergeCell ref="S48:U48"/>
    <mergeCell ref="V48:Z48"/>
    <mergeCell ref="V47:Z47"/>
    <mergeCell ref="D47:G47"/>
    <mergeCell ref="H47:J47"/>
    <mergeCell ref="K47:N47"/>
    <mergeCell ref="O47:P47"/>
    <mergeCell ref="Q47:R47"/>
    <mergeCell ref="S47:U47"/>
    <mergeCell ref="D50:G50"/>
    <mergeCell ref="H50:J50"/>
    <mergeCell ref="K50:N50"/>
    <mergeCell ref="O50:P50"/>
    <mergeCell ref="Q50:R50"/>
    <mergeCell ref="S50:U50"/>
    <mergeCell ref="V50:Z50"/>
    <mergeCell ref="V49:Z49"/>
    <mergeCell ref="D49:G49"/>
    <mergeCell ref="H49:J49"/>
    <mergeCell ref="K49:N49"/>
    <mergeCell ref="O49:P49"/>
    <mergeCell ref="Q49:R49"/>
    <mergeCell ref="S49:U49"/>
    <mergeCell ref="D52:G52"/>
    <mergeCell ref="H52:J52"/>
    <mergeCell ref="K52:N52"/>
    <mergeCell ref="O52:P52"/>
    <mergeCell ref="Q52:R52"/>
    <mergeCell ref="S52:U52"/>
    <mergeCell ref="V52:Z52"/>
    <mergeCell ref="V51:Z51"/>
    <mergeCell ref="D51:G51"/>
    <mergeCell ref="H51:J51"/>
    <mergeCell ref="K51:N51"/>
    <mergeCell ref="O51:P51"/>
    <mergeCell ref="Q51:R51"/>
    <mergeCell ref="S51:U51"/>
    <mergeCell ref="D54:G54"/>
    <mergeCell ref="H54:J54"/>
    <mergeCell ref="K54:N54"/>
    <mergeCell ref="O54:P54"/>
    <mergeCell ref="Q54:R54"/>
    <mergeCell ref="S54:U54"/>
    <mergeCell ref="V54:Z54"/>
    <mergeCell ref="V53:Z53"/>
    <mergeCell ref="D53:G53"/>
    <mergeCell ref="H53:J53"/>
    <mergeCell ref="K53:N53"/>
    <mergeCell ref="O53:P53"/>
    <mergeCell ref="Q53:R53"/>
    <mergeCell ref="S53:U53"/>
    <mergeCell ref="D56:G56"/>
    <mergeCell ref="H56:J56"/>
    <mergeCell ref="K56:N56"/>
    <mergeCell ref="O56:P56"/>
    <mergeCell ref="Q56:R56"/>
    <mergeCell ref="S56:U56"/>
    <mergeCell ref="V56:Z56"/>
    <mergeCell ref="V55:Z55"/>
    <mergeCell ref="D55:G55"/>
    <mergeCell ref="H55:J55"/>
    <mergeCell ref="K55:N55"/>
    <mergeCell ref="O55:P55"/>
    <mergeCell ref="Q55:R55"/>
    <mergeCell ref="S55:U55"/>
    <mergeCell ref="D58:G58"/>
    <mergeCell ref="H58:J58"/>
    <mergeCell ref="K58:N58"/>
    <mergeCell ref="O58:P58"/>
    <mergeCell ref="Q58:R58"/>
    <mergeCell ref="S58:U58"/>
    <mergeCell ref="V58:Z58"/>
    <mergeCell ref="V57:Z57"/>
    <mergeCell ref="D57:G57"/>
    <mergeCell ref="H57:J57"/>
    <mergeCell ref="K57:N57"/>
    <mergeCell ref="O57:P57"/>
    <mergeCell ref="Q57:R57"/>
    <mergeCell ref="S57:U57"/>
    <mergeCell ref="D60:G60"/>
    <mergeCell ref="H60:J60"/>
    <mergeCell ref="K60:N60"/>
    <mergeCell ref="O60:P60"/>
    <mergeCell ref="Q60:R60"/>
    <mergeCell ref="S60:U60"/>
    <mergeCell ref="V60:Z60"/>
    <mergeCell ref="V59:Z59"/>
    <mergeCell ref="D59:G59"/>
    <mergeCell ref="H59:J59"/>
    <mergeCell ref="K59:N59"/>
    <mergeCell ref="O59:P59"/>
    <mergeCell ref="Q59:R59"/>
    <mergeCell ref="S59:U59"/>
    <mergeCell ref="D62:G62"/>
    <mergeCell ref="H62:J62"/>
    <mergeCell ref="K62:N62"/>
    <mergeCell ref="O62:P62"/>
    <mergeCell ref="Q62:R62"/>
    <mergeCell ref="S62:U62"/>
    <mergeCell ref="V62:Z62"/>
    <mergeCell ref="V61:Z61"/>
    <mergeCell ref="D61:G61"/>
    <mergeCell ref="H61:J61"/>
    <mergeCell ref="K61:N61"/>
    <mergeCell ref="O61:P61"/>
    <mergeCell ref="Q61:R61"/>
    <mergeCell ref="S61:U61"/>
    <mergeCell ref="D64:G64"/>
    <mergeCell ref="H64:J64"/>
    <mergeCell ref="K64:N64"/>
    <mergeCell ref="O64:P64"/>
    <mergeCell ref="Q64:R64"/>
    <mergeCell ref="S64:U64"/>
    <mergeCell ref="V64:Z64"/>
    <mergeCell ref="V63:Z63"/>
    <mergeCell ref="D63:G63"/>
    <mergeCell ref="H63:J63"/>
    <mergeCell ref="K63:N63"/>
    <mergeCell ref="O63:P63"/>
    <mergeCell ref="Q63:R63"/>
    <mergeCell ref="S63:U63"/>
    <mergeCell ref="D66:G66"/>
    <mergeCell ref="H66:J66"/>
    <mergeCell ref="K66:N66"/>
    <mergeCell ref="O66:P66"/>
    <mergeCell ref="Q66:R66"/>
    <mergeCell ref="S66:U66"/>
    <mergeCell ref="V66:Z66"/>
    <mergeCell ref="V65:Z65"/>
    <mergeCell ref="D65:G65"/>
    <mergeCell ref="H65:J65"/>
    <mergeCell ref="K65:N65"/>
    <mergeCell ref="O65:P65"/>
    <mergeCell ref="Q65:R65"/>
    <mergeCell ref="S65:U65"/>
    <mergeCell ref="D68:G68"/>
    <mergeCell ref="H68:J68"/>
    <mergeCell ref="K68:N68"/>
    <mergeCell ref="O68:P68"/>
    <mergeCell ref="Q68:R68"/>
    <mergeCell ref="S68:U68"/>
    <mergeCell ref="V68:Z68"/>
    <mergeCell ref="V67:Z67"/>
    <mergeCell ref="D67:G67"/>
    <mergeCell ref="H67:J67"/>
    <mergeCell ref="K67:N67"/>
    <mergeCell ref="O67:P67"/>
    <mergeCell ref="Q67:R67"/>
    <mergeCell ref="S67:U67"/>
  </mergeCells>
  <hyperlinks>
    <hyperlink ref="B11" location="RESULTADOS!A1" display="&lt;&lt;&lt;RESULTADOS" xr:uid="{49100AB8-8FDD-438F-B34F-8FA4CE814A83}"/>
    <hyperlink ref="S11" location="'Fugas (2)'!A1" display="Fugas" xr:uid="{6DD281D2-0FD4-417D-B926-4B2B93A913C1}"/>
  </hyperlink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1D81D639-B640-478E-92DF-72F83AE7B259}">
          <x14:formula1>
            <xm:f>Hoja1!$AJ$2:$AJ$3</xm:f>
          </x14:formula1>
          <xm:sqref>S21:U68</xm:sqref>
        </x14:dataValidation>
        <x14:dataValidation type="list" allowBlank="1" showInputMessage="1" showErrorMessage="1" xr:uid="{B1032B29-F12B-4065-88BD-6F84DFFDDDA7}">
          <x14:formula1>
            <xm:f>Hoja1!$AF$2:$AF$9</xm:f>
          </x14:formula1>
          <xm:sqref>C21:C68</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BBC83-D064-4F52-BD9C-F08E0C9B0CC4}">
  <sheetPr>
    <tabColor rgb="FFFF0000"/>
  </sheetPr>
  <dimension ref="C11:AA68"/>
  <sheetViews>
    <sheetView zoomScale="60" zoomScaleNormal="60" workbookViewId="0">
      <selection activeCell="C11" sqref="C11"/>
    </sheetView>
  </sheetViews>
  <sheetFormatPr baseColWidth="10" defaultRowHeight="14.75" x14ac:dyDescent="0.75"/>
  <cols>
    <col min="1" max="1" width="9.81640625" style="1" customWidth="1"/>
    <col min="2" max="2" width="13.08984375" style="1" customWidth="1"/>
    <col min="3" max="3" width="17.1796875" style="1" customWidth="1"/>
    <col min="4" max="4" width="27.453125" style="1" bestFit="1" customWidth="1"/>
    <col min="5" max="16384" width="10.90625" style="1"/>
  </cols>
  <sheetData>
    <row r="11" spans="3:17" x14ac:dyDescent="0.75">
      <c r="C11" s="6" t="s">
        <v>420</v>
      </c>
      <c r="Q11" s="6" t="s">
        <v>41</v>
      </c>
    </row>
    <row r="13" spans="3:17" x14ac:dyDescent="0.75">
      <c r="C13" s="1" t="s">
        <v>927</v>
      </c>
    </row>
    <row r="15" spans="3:17" x14ac:dyDescent="0.75">
      <c r="C15" s="1" t="s">
        <v>925</v>
      </c>
    </row>
    <row r="17" spans="3:27" x14ac:dyDescent="0.75">
      <c r="C17" s="308" t="s">
        <v>640</v>
      </c>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row>
    <row r="18" spans="3:27" x14ac:dyDescent="0.75">
      <c r="C18" s="309" t="s">
        <v>641</v>
      </c>
      <c r="D18" s="311" t="s">
        <v>642</v>
      </c>
      <c r="E18" s="313" t="s">
        <v>643</v>
      </c>
      <c r="F18" s="314"/>
      <c r="G18" s="314"/>
      <c r="H18" s="315"/>
      <c r="I18" s="319" t="s">
        <v>644</v>
      </c>
      <c r="J18" s="319"/>
      <c r="K18" s="319"/>
      <c r="L18" s="321" t="s">
        <v>635</v>
      </c>
      <c r="M18" s="322"/>
      <c r="N18" s="322"/>
      <c r="O18" s="323"/>
      <c r="P18" s="327" t="s">
        <v>636</v>
      </c>
      <c r="Q18" s="328"/>
      <c r="R18" s="327" t="s">
        <v>637</v>
      </c>
      <c r="S18" s="327"/>
      <c r="T18" s="348" t="s">
        <v>638</v>
      </c>
      <c r="U18" s="322"/>
      <c r="V18" s="323"/>
      <c r="W18" s="348" t="s">
        <v>639</v>
      </c>
      <c r="X18" s="322"/>
      <c r="Y18" s="322"/>
      <c r="Z18" s="322"/>
      <c r="AA18" s="346"/>
    </row>
    <row r="19" spans="3:27" x14ac:dyDescent="0.75">
      <c r="C19" s="309"/>
      <c r="D19" s="312"/>
      <c r="E19" s="313"/>
      <c r="F19" s="314"/>
      <c r="G19" s="314"/>
      <c r="H19" s="315"/>
      <c r="I19" s="320"/>
      <c r="J19" s="320"/>
      <c r="K19" s="320"/>
      <c r="L19" s="321"/>
      <c r="M19" s="322"/>
      <c r="N19" s="322"/>
      <c r="O19" s="323"/>
      <c r="P19" s="329"/>
      <c r="Q19" s="330"/>
      <c r="R19" s="329"/>
      <c r="S19" s="329"/>
      <c r="T19" s="348"/>
      <c r="U19" s="322"/>
      <c r="V19" s="323"/>
      <c r="W19" s="348"/>
      <c r="X19" s="322"/>
      <c r="Y19" s="322"/>
      <c r="Z19" s="322"/>
      <c r="AA19" s="346"/>
    </row>
    <row r="20" spans="3:27" x14ac:dyDescent="0.75">
      <c r="C20" s="310"/>
      <c r="D20" s="312"/>
      <c r="E20" s="316"/>
      <c r="F20" s="317"/>
      <c r="G20" s="317"/>
      <c r="H20" s="318"/>
      <c r="I20" s="320"/>
      <c r="J20" s="320"/>
      <c r="K20" s="320"/>
      <c r="L20" s="324"/>
      <c r="M20" s="325"/>
      <c r="N20" s="325"/>
      <c r="O20" s="326"/>
      <c r="P20" s="329"/>
      <c r="Q20" s="330"/>
      <c r="R20" s="329"/>
      <c r="S20" s="329"/>
      <c r="T20" s="328"/>
      <c r="U20" s="325"/>
      <c r="V20" s="326"/>
      <c r="W20" s="328"/>
      <c r="X20" s="325"/>
      <c r="Y20" s="325"/>
      <c r="Z20" s="325"/>
      <c r="AA20" s="347"/>
    </row>
    <row r="21" spans="3:27" x14ac:dyDescent="0.75">
      <c r="C21" s="205" t="str">
        <f>Fugas_deteccion_cuantifi!AB21</f>
        <v>BCBD-001</v>
      </c>
      <c r="D21" s="204" t="str">
        <f>Fugas_deteccion_cuantifi!AC21</f>
        <v>Medición con bolsa calibrada</v>
      </c>
      <c r="E21" s="295" t="str">
        <f>Fugas_deteccion_cuantifi!AD21</f>
        <v>NNNNNNN</v>
      </c>
      <c r="F21" s="296"/>
      <c r="G21" s="296"/>
      <c r="H21" s="297"/>
      <c r="I21" s="303">
        <f>Fugas_deteccion_cuantifi!AH21</f>
        <v>0.1</v>
      </c>
      <c r="J21" s="303"/>
      <c r="K21" s="303"/>
      <c r="L21" s="299" t="str">
        <f>Fugas_deteccion_cuantifi!AK21</f>
        <v>NNNNNNN</v>
      </c>
      <c r="M21" s="300"/>
      <c r="N21" s="300"/>
      <c r="O21" s="301"/>
      <c r="P21" s="305" t="str">
        <f>Fugas_deteccion_cuantifi!AO21</f>
        <v>NNNNNNN</v>
      </c>
      <c r="Q21" s="305"/>
      <c r="R21" s="306" t="str">
        <f>Fugas_deteccion_cuantifi!AQ21</f>
        <v>NNNNNNNNN</v>
      </c>
      <c r="S21" s="305"/>
      <c r="T21" s="303" t="str">
        <f>Fugas_deteccion_cuantifi!AS21</f>
        <v>NO</v>
      </c>
      <c r="U21" s="303"/>
      <c r="V21" s="303"/>
      <c r="W21" s="307" t="str">
        <f>Fugas_deteccion_cuantifi!AV21</f>
        <v>NNNNNNNN</v>
      </c>
      <c r="X21" s="300"/>
      <c r="Y21" s="300"/>
      <c r="Z21" s="300"/>
      <c r="AA21" s="304"/>
    </row>
    <row r="22" spans="3:27" x14ac:dyDescent="0.75">
      <c r="C22" s="205" t="str">
        <f>Fugas_deteccion_cuantifi!AB22</f>
        <v>MAV-001</v>
      </c>
      <c r="D22" s="204" t="str">
        <f>Fugas_deteccion_cuantifi!AC22</f>
        <v>Muestraedor de alto volumen</v>
      </c>
      <c r="E22" s="295" t="str">
        <f>Fugas_deteccion_cuantifi!AD22</f>
        <v>NNNNNNN</v>
      </c>
      <c r="F22" s="296"/>
      <c r="G22" s="296"/>
      <c r="H22" s="297"/>
      <c r="I22" s="303">
        <f>Fugas_deteccion_cuantifi!AH22</f>
        <v>0.1</v>
      </c>
      <c r="J22" s="303"/>
      <c r="K22" s="303"/>
      <c r="L22" s="299" t="str">
        <f>Fugas_deteccion_cuantifi!AK22</f>
        <v>NNNNNNN</v>
      </c>
      <c r="M22" s="300"/>
      <c r="N22" s="300"/>
      <c r="O22" s="301"/>
      <c r="P22" s="305" t="str">
        <f>Fugas_deteccion_cuantifi!AO22</f>
        <v>NNNNNNN</v>
      </c>
      <c r="Q22" s="305"/>
      <c r="R22" s="306" t="str">
        <f>Fugas_deteccion_cuantifi!AQ22</f>
        <v>NNNNNNNNN</v>
      </c>
      <c r="S22" s="305"/>
      <c r="T22" s="303" t="str">
        <f>Fugas_deteccion_cuantifi!AS22</f>
        <v>NO</v>
      </c>
      <c r="U22" s="303"/>
      <c r="V22" s="303"/>
      <c r="W22" s="307" t="str">
        <f>Fugas_deteccion_cuantifi!AV22</f>
        <v>NNNNNNNN</v>
      </c>
      <c r="X22" s="300"/>
      <c r="Y22" s="300"/>
      <c r="Z22" s="300"/>
      <c r="AA22" s="304"/>
    </row>
    <row r="23" spans="3:27" x14ac:dyDescent="0.75">
      <c r="C23" s="205" t="str">
        <f>Fugas_deteccion_cuantifi!AB23</f>
        <v>ANA-001</v>
      </c>
      <c r="D23" s="204" t="str">
        <f>Fugas_deteccion_cuantifi!AC23</f>
        <v>Anemómetro de aspas</v>
      </c>
      <c r="E23" s="295" t="str">
        <f>Fugas_deteccion_cuantifi!AD23</f>
        <v>NNNNNNN</v>
      </c>
      <c r="F23" s="296"/>
      <c r="G23" s="296"/>
      <c r="H23" s="297"/>
      <c r="I23" s="303">
        <f>Fugas_deteccion_cuantifi!AH23</f>
        <v>0.1</v>
      </c>
      <c r="J23" s="303"/>
      <c r="K23" s="303"/>
      <c r="L23" s="299" t="str">
        <f>Fugas_deteccion_cuantifi!AK23</f>
        <v>NNNNNNN</v>
      </c>
      <c r="M23" s="300"/>
      <c r="N23" s="300"/>
      <c r="O23" s="301"/>
      <c r="P23" s="305" t="str">
        <f>Fugas_deteccion_cuantifi!AO23</f>
        <v>NNNNNNN</v>
      </c>
      <c r="Q23" s="305"/>
      <c r="R23" s="306" t="str">
        <f>Fugas_deteccion_cuantifi!AQ23</f>
        <v>NNNNNNNNN</v>
      </c>
      <c r="S23" s="305"/>
      <c r="T23" s="303" t="str">
        <f>Fugas_deteccion_cuantifi!AS23</f>
        <v>NO</v>
      </c>
      <c r="U23" s="303"/>
      <c r="V23" s="303"/>
      <c r="W23" s="307" t="str">
        <f>Fugas_deteccion_cuantifi!AV23</f>
        <v>NNNNNNNN</v>
      </c>
      <c r="X23" s="300"/>
      <c r="Y23" s="300"/>
      <c r="Z23" s="300"/>
      <c r="AA23" s="304"/>
    </row>
    <row r="24" spans="3:27" x14ac:dyDescent="0.75">
      <c r="C24" s="205">
        <f>Fugas_deteccion_cuantifi!AB24</f>
        <v>0</v>
      </c>
      <c r="D24" s="204">
        <f>Fugas_deteccion_cuantifi!AC24</f>
        <v>0</v>
      </c>
      <c r="E24" s="295">
        <f>Fugas_deteccion_cuantifi!AD24</f>
        <v>0</v>
      </c>
      <c r="F24" s="296"/>
      <c r="G24" s="296"/>
      <c r="H24" s="297"/>
      <c r="I24" s="303">
        <f>Fugas_deteccion_cuantifi!AH24</f>
        <v>0</v>
      </c>
      <c r="J24" s="303"/>
      <c r="K24" s="303"/>
      <c r="L24" s="299">
        <f>Fugas_deteccion_cuantifi!AK24</f>
        <v>0</v>
      </c>
      <c r="M24" s="300"/>
      <c r="N24" s="300"/>
      <c r="O24" s="301"/>
      <c r="P24" s="305">
        <f>Fugas_deteccion_cuantifi!AO24</f>
        <v>0</v>
      </c>
      <c r="Q24" s="305"/>
      <c r="R24" s="306">
        <f>Fugas_deteccion_cuantifi!AQ24</f>
        <v>0</v>
      </c>
      <c r="S24" s="305"/>
      <c r="T24" s="303">
        <f>Fugas_deteccion_cuantifi!AS24</f>
        <v>0</v>
      </c>
      <c r="U24" s="303"/>
      <c r="V24" s="303"/>
      <c r="W24" s="307">
        <f>Fugas_deteccion_cuantifi!AV24</f>
        <v>0</v>
      </c>
      <c r="X24" s="300"/>
      <c r="Y24" s="300"/>
      <c r="Z24" s="300"/>
      <c r="AA24" s="304"/>
    </row>
    <row r="25" spans="3:27" x14ac:dyDescent="0.75">
      <c r="C25" s="205">
        <f>Fugas_deteccion_cuantifi!AB25</f>
        <v>0</v>
      </c>
      <c r="D25" s="204">
        <f>Fugas_deteccion_cuantifi!AC25</f>
        <v>0</v>
      </c>
      <c r="E25" s="295">
        <f>Fugas_deteccion_cuantifi!AD25</f>
        <v>0</v>
      </c>
      <c r="F25" s="296"/>
      <c r="G25" s="296"/>
      <c r="H25" s="297"/>
      <c r="I25" s="303">
        <f>Fugas_deteccion_cuantifi!AH25</f>
        <v>0</v>
      </c>
      <c r="J25" s="303"/>
      <c r="K25" s="303"/>
      <c r="L25" s="299">
        <f>Fugas_deteccion_cuantifi!AK25</f>
        <v>0</v>
      </c>
      <c r="M25" s="300"/>
      <c r="N25" s="300"/>
      <c r="O25" s="301"/>
      <c r="P25" s="305">
        <f>Fugas_deteccion_cuantifi!AO25</f>
        <v>0</v>
      </c>
      <c r="Q25" s="305"/>
      <c r="R25" s="306">
        <f>Fugas_deteccion_cuantifi!AQ25</f>
        <v>0</v>
      </c>
      <c r="S25" s="305"/>
      <c r="T25" s="303">
        <f>Fugas_deteccion_cuantifi!AS25</f>
        <v>0</v>
      </c>
      <c r="U25" s="303"/>
      <c r="V25" s="303"/>
      <c r="W25" s="307">
        <f>Fugas_deteccion_cuantifi!AV25</f>
        <v>0</v>
      </c>
      <c r="X25" s="300"/>
      <c r="Y25" s="300"/>
      <c r="Z25" s="300"/>
      <c r="AA25" s="304"/>
    </row>
    <row r="26" spans="3:27" x14ac:dyDescent="0.75">
      <c r="C26" s="205">
        <f>Fugas_deteccion_cuantifi!AB26</f>
        <v>0</v>
      </c>
      <c r="D26" s="204">
        <f>Fugas_deteccion_cuantifi!AC26</f>
        <v>0</v>
      </c>
      <c r="E26" s="295">
        <f>Fugas_deteccion_cuantifi!AD26</f>
        <v>0</v>
      </c>
      <c r="F26" s="296"/>
      <c r="G26" s="296"/>
      <c r="H26" s="297"/>
      <c r="I26" s="303">
        <f>Fugas_deteccion_cuantifi!AH26</f>
        <v>0</v>
      </c>
      <c r="J26" s="303"/>
      <c r="K26" s="303"/>
      <c r="L26" s="299">
        <f>Fugas_deteccion_cuantifi!AK26</f>
        <v>0</v>
      </c>
      <c r="M26" s="300"/>
      <c r="N26" s="300"/>
      <c r="O26" s="301"/>
      <c r="P26" s="305">
        <f>Fugas_deteccion_cuantifi!AO26</f>
        <v>0</v>
      </c>
      <c r="Q26" s="305"/>
      <c r="R26" s="306">
        <f>Fugas_deteccion_cuantifi!AQ26</f>
        <v>0</v>
      </c>
      <c r="S26" s="305"/>
      <c r="T26" s="303">
        <f>Fugas_deteccion_cuantifi!AS26</f>
        <v>0</v>
      </c>
      <c r="U26" s="303"/>
      <c r="V26" s="303"/>
      <c r="W26" s="307">
        <f>Fugas_deteccion_cuantifi!AV26</f>
        <v>0</v>
      </c>
      <c r="X26" s="300"/>
      <c r="Y26" s="300"/>
      <c r="Z26" s="300"/>
      <c r="AA26" s="304"/>
    </row>
    <row r="27" spans="3:27" x14ac:dyDescent="0.75">
      <c r="C27" s="205">
        <f>Fugas_deteccion_cuantifi!AB27</f>
        <v>0</v>
      </c>
      <c r="D27" s="204">
        <f>Fugas_deteccion_cuantifi!AC27</f>
        <v>0</v>
      </c>
      <c r="E27" s="295">
        <f>Fugas_deteccion_cuantifi!AD27</f>
        <v>0</v>
      </c>
      <c r="F27" s="296"/>
      <c r="G27" s="296"/>
      <c r="H27" s="297"/>
      <c r="I27" s="303">
        <f>Fugas_deteccion_cuantifi!AH27</f>
        <v>0</v>
      </c>
      <c r="J27" s="303"/>
      <c r="K27" s="303"/>
      <c r="L27" s="299">
        <f>Fugas_deteccion_cuantifi!AK27</f>
        <v>0</v>
      </c>
      <c r="M27" s="300"/>
      <c r="N27" s="300"/>
      <c r="O27" s="301"/>
      <c r="P27" s="305">
        <f>Fugas_deteccion_cuantifi!AO27</f>
        <v>0</v>
      </c>
      <c r="Q27" s="305"/>
      <c r="R27" s="306">
        <f>Fugas_deteccion_cuantifi!AQ27</f>
        <v>0</v>
      </c>
      <c r="S27" s="305"/>
      <c r="T27" s="303">
        <f>Fugas_deteccion_cuantifi!AS27</f>
        <v>0</v>
      </c>
      <c r="U27" s="303"/>
      <c r="V27" s="303"/>
      <c r="W27" s="307">
        <f>Fugas_deteccion_cuantifi!AV27</f>
        <v>0</v>
      </c>
      <c r="X27" s="300"/>
      <c r="Y27" s="300"/>
      <c r="Z27" s="300"/>
      <c r="AA27" s="304"/>
    </row>
    <row r="28" spans="3:27" x14ac:dyDescent="0.75">
      <c r="C28" s="205">
        <f>Fugas_deteccion_cuantifi!AB28</f>
        <v>0</v>
      </c>
      <c r="D28" s="204">
        <f>Fugas_deteccion_cuantifi!AC28</f>
        <v>0</v>
      </c>
      <c r="E28" s="295">
        <f>Fugas_deteccion_cuantifi!AD28</f>
        <v>0</v>
      </c>
      <c r="F28" s="296"/>
      <c r="G28" s="296"/>
      <c r="H28" s="297"/>
      <c r="I28" s="303">
        <f>Fugas_deteccion_cuantifi!AH28</f>
        <v>0</v>
      </c>
      <c r="J28" s="303"/>
      <c r="K28" s="303"/>
      <c r="L28" s="299">
        <f>Fugas_deteccion_cuantifi!AK28</f>
        <v>0</v>
      </c>
      <c r="M28" s="300"/>
      <c r="N28" s="300"/>
      <c r="O28" s="301"/>
      <c r="P28" s="305">
        <f>Fugas_deteccion_cuantifi!AO28</f>
        <v>0</v>
      </c>
      <c r="Q28" s="305"/>
      <c r="R28" s="306">
        <f>Fugas_deteccion_cuantifi!AQ28</f>
        <v>0</v>
      </c>
      <c r="S28" s="305"/>
      <c r="T28" s="303">
        <f>Fugas_deteccion_cuantifi!AS28</f>
        <v>0</v>
      </c>
      <c r="U28" s="303"/>
      <c r="V28" s="303"/>
      <c r="W28" s="307">
        <f>Fugas_deteccion_cuantifi!AV28</f>
        <v>0</v>
      </c>
      <c r="X28" s="300"/>
      <c r="Y28" s="300"/>
      <c r="Z28" s="300"/>
      <c r="AA28" s="304"/>
    </row>
    <row r="29" spans="3:27" x14ac:dyDescent="0.75">
      <c r="C29" s="205">
        <f>Fugas_deteccion_cuantifi!AB29</f>
        <v>0</v>
      </c>
      <c r="D29" s="204">
        <f>Fugas_deteccion_cuantifi!AC29</f>
        <v>0</v>
      </c>
      <c r="E29" s="295">
        <f>Fugas_deteccion_cuantifi!AD29</f>
        <v>0</v>
      </c>
      <c r="F29" s="296"/>
      <c r="G29" s="296"/>
      <c r="H29" s="297"/>
      <c r="I29" s="303">
        <f>Fugas_deteccion_cuantifi!AH29</f>
        <v>0</v>
      </c>
      <c r="J29" s="303"/>
      <c r="K29" s="303"/>
      <c r="L29" s="299">
        <f>Fugas_deteccion_cuantifi!AK29</f>
        <v>0</v>
      </c>
      <c r="M29" s="300"/>
      <c r="N29" s="300"/>
      <c r="O29" s="301"/>
      <c r="P29" s="305">
        <f>Fugas_deteccion_cuantifi!AO29</f>
        <v>0</v>
      </c>
      <c r="Q29" s="305"/>
      <c r="R29" s="306">
        <f>Fugas_deteccion_cuantifi!AQ29</f>
        <v>0</v>
      </c>
      <c r="S29" s="305"/>
      <c r="T29" s="303">
        <f>Fugas_deteccion_cuantifi!AS29</f>
        <v>0</v>
      </c>
      <c r="U29" s="303"/>
      <c r="V29" s="303"/>
      <c r="W29" s="307">
        <f>Fugas_deteccion_cuantifi!AV29</f>
        <v>0</v>
      </c>
      <c r="X29" s="300"/>
      <c r="Y29" s="300"/>
      <c r="Z29" s="300"/>
      <c r="AA29" s="304"/>
    </row>
    <row r="30" spans="3:27" x14ac:dyDescent="0.75">
      <c r="C30" s="205">
        <f>Fugas_deteccion_cuantifi!AB30</f>
        <v>0</v>
      </c>
      <c r="D30" s="204">
        <f>Fugas_deteccion_cuantifi!AC30</f>
        <v>0</v>
      </c>
      <c r="E30" s="295">
        <f>Fugas_deteccion_cuantifi!AD30</f>
        <v>0</v>
      </c>
      <c r="F30" s="296"/>
      <c r="G30" s="296"/>
      <c r="H30" s="297"/>
      <c r="I30" s="303">
        <f>Fugas_deteccion_cuantifi!AH30</f>
        <v>0</v>
      </c>
      <c r="J30" s="303"/>
      <c r="K30" s="303"/>
      <c r="L30" s="299">
        <f>Fugas_deteccion_cuantifi!AK30</f>
        <v>0</v>
      </c>
      <c r="M30" s="300"/>
      <c r="N30" s="300"/>
      <c r="O30" s="301"/>
      <c r="P30" s="305">
        <f>Fugas_deteccion_cuantifi!AO30</f>
        <v>0</v>
      </c>
      <c r="Q30" s="305"/>
      <c r="R30" s="306">
        <f>Fugas_deteccion_cuantifi!AQ30</f>
        <v>0</v>
      </c>
      <c r="S30" s="305"/>
      <c r="T30" s="303">
        <f>Fugas_deteccion_cuantifi!AS30</f>
        <v>0</v>
      </c>
      <c r="U30" s="303"/>
      <c r="V30" s="303"/>
      <c r="W30" s="307">
        <f>Fugas_deteccion_cuantifi!AV30</f>
        <v>0</v>
      </c>
      <c r="X30" s="300"/>
      <c r="Y30" s="300"/>
      <c r="Z30" s="300"/>
      <c r="AA30" s="304"/>
    </row>
    <row r="31" spans="3:27" x14ac:dyDescent="0.75">
      <c r="C31" s="205">
        <f>Fugas_deteccion_cuantifi!AB31</f>
        <v>0</v>
      </c>
      <c r="D31" s="204">
        <f>Fugas_deteccion_cuantifi!AC31</f>
        <v>0</v>
      </c>
      <c r="E31" s="295">
        <f>Fugas_deteccion_cuantifi!AD31</f>
        <v>0</v>
      </c>
      <c r="F31" s="296"/>
      <c r="G31" s="296"/>
      <c r="H31" s="297"/>
      <c r="I31" s="303">
        <f>Fugas_deteccion_cuantifi!AH31</f>
        <v>0</v>
      </c>
      <c r="J31" s="303"/>
      <c r="K31" s="303"/>
      <c r="L31" s="299">
        <f>Fugas_deteccion_cuantifi!AK31</f>
        <v>0</v>
      </c>
      <c r="M31" s="300"/>
      <c r="N31" s="300"/>
      <c r="O31" s="301"/>
      <c r="P31" s="305">
        <f>Fugas_deteccion_cuantifi!AO31</f>
        <v>0</v>
      </c>
      <c r="Q31" s="305"/>
      <c r="R31" s="306">
        <f>Fugas_deteccion_cuantifi!AQ31</f>
        <v>0</v>
      </c>
      <c r="S31" s="305"/>
      <c r="T31" s="303">
        <f>Fugas_deteccion_cuantifi!AS31</f>
        <v>0</v>
      </c>
      <c r="U31" s="303"/>
      <c r="V31" s="303"/>
      <c r="W31" s="307">
        <f>Fugas_deteccion_cuantifi!AV31</f>
        <v>0</v>
      </c>
      <c r="X31" s="300"/>
      <c r="Y31" s="300"/>
      <c r="Z31" s="300"/>
      <c r="AA31" s="304"/>
    </row>
    <row r="32" spans="3:27" x14ac:dyDescent="0.75">
      <c r="C32" s="205">
        <f>Fugas_deteccion_cuantifi!AB32</f>
        <v>0</v>
      </c>
      <c r="D32" s="204">
        <f>Fugas_deteccion_cuantifi!AC32</f>
        <v>0</v>
      </c>
      <c r="E32" s="295">
        <f>Fugas_deteccion_cuantifi!AD32</f>
        <v>0</v>
      </c>
      <c r="F32" s="296"/>
      <c r="G32" s="296"/>
      <c r="H32" s="297"/>
      <c r="I32" s="303">
        <f>Fugas_deteccion_cuantifi!AH32</f>
        <v>0</v>
      </c>
      <c r="J32" s="303"/>
      <c r="K32" s="303"/>
      <c r="L32" s="299">
        <f>Fugas_deteccion_cuantifi!AK32</f>
        <v>0</v>
      </c>
      <c r="M32" s="300"/>
      <c r="N32" s="300"/>
      <c r="O32" s="301"/>
      <c r="P32" s="305">
        <f>Fugas_deteccion_cuantifi!AO32</f>
        <v>0</v>
      </c>
      <c r="Q32" s="305"/>
      <c r="R32" s="306">
        <f>Fugas_deteccion_cuantifi!AQ32</f>
        <v>0</v>
      </c>
      <c r="S32" s="305"/>
      <c r="T32" s="303">
        <f>Fugas_deteccion_cuantifi!AS32</f>
        <v>0</v>
      </c>
      <c r="U32" s="303"/>
      <c r="V32" s="303"/>
      <c r="W32" s="307">
        <f>Fugas_deteccion_cuantifi!AV32</f>
        <v>0</v>
      </c>
      <c r="X32" s="300"/>
      <c r="Y32" s="300"/>
      <c r="Z32" s="300"/>
      <c r="AA32" s="304"/>
    </row>
    <row r="33" spans="3:27" x14ac:dyDescent="0.75">
      <c r="C33" s="205">
        <f>Fugas_deteccion_cuantifi!AB33</f>
        <v>0</v>
      </c>
      <c r="D33" s="204">
        <f>Fugas_deteccion_cuantifi!AC33</f>
        <v>0</v>
      </c>
      <c r="E33" s="295">
        <f>Fugas_deteccion_cuantifi!AD33</f>
        <v>0</v>
      </c>
      <c r="F33" s="296"/>
      <c r="G33" s="296"/>
      <c r="H33" s="297"/>
      <c r="I33" s="303">
        <f>Fugas_deteccion_cuantifi!AH33</f>
        <v>0</v>
      </c>
      <c r="J33" s="303"/>
      <c r="K33" s="303"/>
      <c r="L33" s="299">
        <f>Fugas_deteccion_cuantifi!AK33</f>
        <v>0</v>
      </c>
      <c r="M33" s="300"/>
      <c r="N33" s="300"/>
      <c r="O33" s="301"/>
      <c r="P33" s="305">
        <f>Fugas_deteccion_cuantifi!AO33</f>
        <v>0</v>
      </c>
      <c r="Q33" s="305"/>
      <c r="R33" s="306">
        <f>Fugas_deteccion_cuantifi!AQ33</f>
        <v>0</v>
      </c>
      <c r="S33" s="305"/>
      <c r="T33" s="303">
        <f>Fugas_deteccion_cuantifi!AS33</f>
        <v>0</v>
      </c>
      <c r="U33" s="303"/>
      <c r="V33" s="303"/>
      <c r="W33" s="307">
        <f>Fugas_deteccion_cuantifi!AV33</f>
        <v>0</v>
      </c>
      <c r="X33" s="300"/>
      <c r="Y33" s="300"/>
      <c r="Z33" s="300"/>
      <c r="AA33" s="304"/>
    </row>
    <row r="34" spans="3:27" x14ac:dyDescent="0.75">
      <c r="C34" s="205">
        <f>Fugas_deteccion_cuantifi!AB34</f>
        <v>0</v>
      </c>
      <c r="D34" s="204">
        <f>Fugas_deteccion_cuantifi!AC34</f>
        <v>0</v>
      </c>
      <c r="E34" s="295">
        <f>Fugas_deteccion_cuantifi!AD34</f>
        <v>0</v>
      </c>
      <c r="F34" s="296"/>
      <c r="G34" s="296"/>
      <c r="H34" s="297"/>
      <c r="I34" s="303">
        <f>Fugas_deteccion_cuantifi!AH34</f>
        <v>0</v>
      </c>
      <c r="J34" s="303"/>
      <c r="K34" s="303"/>
      <c r="L34" s="299">
        <f>Fugas_deteccion_cuantifi!AK34</f>
        <v>0</v>
      </c>
      <c r="M34" s="300"/>
      <c r="N34" s="300"/>
      <c r="O34" s="301"/>
      <c r="P34" s="305">
        <f>Fugas_deteccion_cuantifi!AO34</f>
        <v>0</v>
      </c>
      <c r="Q34" s="305"/>
      <c r="R34" s="306">
        <f>Fugas_deteccion_cuantifi!AQ34</f>
        <v>0</v>
      </c>
      <c r="S34" s="305"/>
      <c r="T34" s="303">
        <f>Fugas_deteccion_cuantifi!AS34</f>
        <v>0</v>
      </c>
      <c r="U34" s="303"/>
      <c r="V34" s="303"/>
      <c r="W34" s="307">
        <f>Fugas_deteccion_cuantifi!AV34</f>
        <v>0</v>
      </c>
      <c r="X34" s="300"/>
      <c r="Y34" s="300"/>
      <c r="Z34" s="300"/>
      <c r="AA34" s="304"/>
    </row>
    <row r="35" spans="3:27" x14ac:dyDescent="0.75">
      <c r="C35" s="205">
        <f>Fugas_deteccion_cuantifi!AB35</f>
        <v>0</v>
      </c>
      <c r="D35" s="204">
        <f>Fugas_deteccion_cuantifi!AC35</f>
        <v>0</v>
      </c>
      <c r="E35" s="295">
        <f>Fugas_deteccion_cuantifi!AD35</f>
        <v>0</v>
      </c>
      <c r="F35" s="296"/>
      <c r="G35" s="296"/>
      <c r="H35" s="297"/>
      <c r="I35" s="303">
        <f>Fugas_deteccion_cuantifi!AH35</f>
        <v>0</v>
      </c>
      <c r="J35" s="303"/>
      <c r="K35" s="303"/>
      <c r="L35" s="299">
        <f>Fugas_deteccion_cuantifi!AK35</f>
        <v>0</v>
      </c>
      <c r="M35" s="300"/>
      <c r="N35" s="300"/>
      <c r="O35" s="301"/>
      <c r="P35" s="305">
        <f>Fugas_deteccion_cuantifi!AO35</f>
        <v>0</v>
      </c>
      <c r="Q35" s="305"/>
      <c r="R35" s="306">
        <f>Fugas_deteccion_cuantifi!AQ35</f>
        <v>0</v>
      </c>
      <c r="S35" s="305"/>
      <c r="T35" s="303">
        <f>Fugas_deteccion_cuantifi!AS35</f>
        <v>0</v>
      </c>
      <c r="U35" s="303"/>
      <c r="V35" s="303"/>
      <c r="W35" s="307">
        <f>Fugas_deteccion_cuantifi!AV35</f>
        <v>0</v>
      </c>
      <c r="X35" s="300"/>
      <c r="Y35" s="300"/>
      <c r="Z35" s="300"/>
      <c r="AA35" s="304"/>
    </row>
    <row r="36" spans="3:27" x14ac:dyDescent="0.75">
      <c r="C36" s="205">
        <f>Fugas_deteccion_cuantifi!AB36</f>
        <v>0</v>
      </c>
      <c r="D36" s="204">
        <f>Fugas_deteccion_cuantifi!AC36</f>
        <v>0</v>
      </c>
      <c r="E36" s="295">
        <f>Fugas_deteccion_cuantifi!AD36</f>
        <v>0</v>
      </c>
      <c r="F36" s="296"/>
      <c r="G36" s="296"/>
      <c r="H36" s="297"/>
      <c r="I36" s="303">
        <f>Fugas_deteccion_cuantifi!AH36</f>
        <v>0</v>
      </c>
      <c r="J36" s="303"/>
      <c r="K36" s="303"/>
      <c r="L36" s="299">
        <f>Fugas_deteccion_cuantifi!AK36</f>
        <v>0</v>
      </c>
      <c r="M36" s="300"/>
      <c r="N36" s="300"/>
      <c r="O36" s="301"/>
      <c r="P36" s="305">
        <f>Fugas_deteccion_cuantifi!AO36</f>
        <v>0</v>
      </c>
      <c r="Q36" s="305"/>
      <c r="R36" s="306">
        <f>Fugas_deteccion_cuantifi!AQ36</f>
        <v>0</v>
      </c>
      <c r="S36" s="305"/>
      <c r="T36" s="303">
        <f>Fugas_deteccion_cuantifi!AS36</f>
        <v>0</v>
      </c>
      <c r="U36" s="303"/>
      <c r="V36" s="303"/>
      <c r="W36" s="307">
        <f>Fugas_deteccion_cuantifi!AV36</f>
        <v>0</v>
      </c>
      <c r="X36" s="300"/>
      <c r="Y36" s="300"/>
      <c r="Z36" s="300"/>
      <c r="AA36" s="304"/>
    </row>
    <row r="37" spans="3:27" x14ac:dyDescent="0.75">
      <c r="C37" s="205">
        <f>Fugas_deteccion_cuantifi!AB37</f>
        <v>0</v>
      </c>
      <c r="D37" s="204">
        <f>Fugas_deteccion_cuantifi!AC37</f>
        <v>0</v>
      </c>
      <c r="E37" s="295">
        <f>Fugas_deteccion_cuantifi!AD37</f>
        <v>0</v>
      </c>
      <c r="F37" s="296"/>
      <c r="G37" s="296"/>
      <c r="H37" s="297"/>
      <c r="I37" s="303">
        <f>Fugas_deteccion_cuantifi!AH37</f>
        <v>0</v>
      </c>
      <c r="J37" s="303"/>
      <c r="K37" s="303"/>
      <c r="L37" s="299">
        <f>Fugas_deteccion_cuantifi!AK37</f>
        <v>0</v>
      </c>
      <c r="M37" s="300"/>
      <c r="N37" s="300"/>
      <c r="O37" s="301"/>
      <c r="P37" s="305">
        <f>Fugas_deteccion_cuantifi!AO37</f>
        <v>0</v>
      </c>
      <c r="Q37" s="305"/>
      <c r="R37" s="306">
        <f>Fugas_deteccion_cuantifi!AQ37</f>
        <v>0</v>
      </c>
      <c r="S37" s="305"/>
      <c r="T37" s="303">
        <f>Fugas_deteccion_cuantifi!AS37</f>
        <v>0</v>
      </c>
      <c r="U37" s="303"/>
      <c r="V37" s="303"/>
      <c r="W37" s="307">
        <f>Fugas_deteccion_cuantifi!AV37</f>
        <v>0</v>
      </c>
      <c r="X37" s="300"/>
      <c r="Y37" s="300"/>
      <c r="Z37" s="300"/>
      <c r="AA37" s="304"/>
    </row>
    <row r="38" spans="3:27" x14ac:dyDescent="0.75">
      <c r="C38" s="205">
        <f>Fugas_deteccion_cuantifi!AB38</f>
        <v>0</v>
      </c>
      <c r="D38" s="204">
        <f>Fugas_deteccion_cuantifi!AC38</f>
        <v>0</v>
      </c>
      <c r="E38" s="295">
        <f>Fugas_deteccion_cuantifi!AD38</f>
        <v>0</v>
      </c>
      <c r="F38" s="296"/>
      <c r="G38" s="296"/>
      <c r="H38" s="297"/>
      <c r="I38" s="303">
        <f>Fugas_deteccion_cuantifi!AH38</f>
        <v>0</v>
      </c>
      <c r="J38" s="303"/>
      <c r="K38" s="303"/>
      <c r="L38" s="299">
        <f>Fugas_deteccion_cuantifi!AK38</f>
        <v>0</v>
      </c>
      <c r="M38" s="300"/>
      <c r="N38" s="300"/>
      <c r="O38" s="301"/>
      <c r="P38" s="305">
        <f>Fugas_deteccion_cuantifi!AO38</f>
        <v>0</v>
      </c>
      <c r="Q38" s="305"/>
      <c r="R38" s="306">
        <f>Fugas_deteccion_cuantifi!AQ38</f>
        <v>0</v>
      </c>
      <c r="S38" s="305"/>
      <c r="T38" s="303">
        <f>Fugas_deteccion_cuantifi!AS38</f>
        <v>0</v>
      </c>
      <c r="U38" s="303"/>
      <c r="V38" s="303"/>
      <c r="W38" s="307">
        <f>Fugas_deteccion_cuantifi!AV38</f>
        <v>0</v>
      </c>
      <c r="X38" s="300"/>
      <c r="Y38" s="300"/>
      <c r="Z38" s="300"/>
      <c r="AA38" s="304"/>
    </row>
    <row r="39" spans="3:27" x14ac:dyDescent="0.75">
      <c r="C39" s="205">
        <f>Fugas_deteccion_cuantifi!AB39</f>
        <v>0</v>
      </c>
      <c r="D39" s="204">
        <f>Fugas_deteccion_cuantifi!AC39</f>
        <v>0</v>
      </c>
      <c r="E39" s="295">
        <f>Fugas_deteccion_cuantifi!AD39</f>
        <v>0</v>
      </c>
      <c r="F39" s="296"/>
      <c r="G39" s="296"/>
      <c r="H39" s="297"/>
      <c r="I39" s="303">
        <f>Fugas_deteccion_cuantifi!AH39</f>
        <v>0</v>
      </c>
      <c r="J39" s="303"/>
      <c r="K39" s="303"/>
      <c r="L39" s="299">
        <f>Fugas_deteccion_cuantifi!AK39</f>
        <v>0</v>
      </c>
      <c r="M39" s="300"/>
      <c r="N39" s="300"/>
      <c r="O39" s="301"/>
      <c r="P39" s="305">
        <f>Fugas_deteccion_cuantifi!AO39</f>
        <v>0</v>
      </c>
      <c r="Q39" s="305"/>
      <c r="R39" s="306">
        <f>Fugas_deteccion_cuantifi!AQ39</f>
        <v>0</v>
      </c>
      <c r="S39" s="305"/>
      <c r="T39" s="303">
        <f>Fugas_deteccion_cuantifi!AS39</f>
        <v>0</v>
      </c>
      <c r="U39" s="303"/>
      <c r="V39" s="303"/>
      <c r="W39" s="307">
        <f>Fugas_deteccion_cuantifi!AV39</f>
        <v>0</v>
      </c>
      <c r="X39" s="300"/>
      <c r="Y39" s="300"/>
      <c r="Z39" s="300"/>
      <c r="AA39" s="304"/>
    </row>
    <row r="40" spans="3:27" x14ac:dyDescent="0.75">
      <c r="C40" s="205">
        <f>Fugas_deteccion_cuantifi!AB40</f>
        <v>0</v>
      </c>
      <c r="D40" s="204">
        <f>Fugas_deteccion_cuantifi!AC40</f>
        <v>0</v>
      </c>
      <c r="E40" s="295">
        <f>Fugas_deteccion_cuantifi!AD40</f>
        <v>0</v>
      </c>
      <c r="F40" s="296"/>
      <c r="G40" s="296"/>
      <c r="H40" s="297"/>
      <c r="I40" s="303">
        <f>Fugas_deteccion_cuantifi!AH40</f>
        <v>0</v>
      </c>
      <c r="J40" s="303"/>
      <c r="K40" s="303"/>
      <c r="L40" s="299">
        <f>Fugas_deteccion_cuantifi!AK40</f>
        <v>0</v>
      </c>
      <c r="M40" s="300"/>
      <c r="N40" s="300"/>
      <c r="O40" s="301"/>
      <c r="P40" s="305">
        <f>Fugas_deteccion_cuantifi!AO40</f>
        <v>0</v>
      </c>
      <c r="Q40" s="305"/>
      <c r="R40" s="306">
        <f>Fugas_deteccion_cuantifi!AQ40</f>
        <v>0</v>
      </c>
      <c r="S40" s="305"/>
      <c r="T40" s="303">
        <f>Fugas_deteccion_cuantifi!AS40</f>
        <v>0</v>
      </c>
      <c r="U40" s="303"/>
      <c r="V40" s="303"/>
      <c r="W40" s="307">
        <f>Fugas_deteccion_cuantifi!AV40</f>
        <v>0</v>
      </c>
      <c r="X40" s="300"/>
      <c r="Y40" s="300"/>
      <c r="Z40" s="300"/>
      <c r="AA40" s="304"/>
    </row>
    <row r="41" spans="3:27" x14ac:dyDescent="0.75">
      <c r="C41" s="205">
        <f>Fugas_deteccion_cuantifi!AB41</f>
        <v>0</v>
      </c>
      <c r="D41" s="204">
        <f>Fugas_deteccion_cuantifi!AC41</f>
        <v>0</v>
      </c>
      <c r="E41" s="295">
        <f>Fugas_deteccion_cuantifi!AD41</f>
        <v>0</v>
      </c>
      <c r="F41" s="296"/>
      <c r="G41" s="296"/>
      <c r="H41" s="297"/>
      <c r="I41" s="303">
        <f>Fugas_deteccion_cuantifi!AH41</f>
        <v>0</v>
      </c>
      <c r="J41" s="303"/>
      <c r="K41" s="303"/>
      <c r="L41" s="299">
        <f>Fugas_deteccion_cuantifi!AK41</f>
        <v>0</v>
      </c>
      <c r="M41" s="300"/>
      <c r="N41" s="300"/>
      <c r="O41" s="301"/>
      <c r="P41" s="305">
        <f>Fugas_deteccion_cuantifi!AO41</f>
        <v>0</v>
      </c>
      <c r="Q41" s="305"/>
      <c r="R41" s="306">
        <f>Fugas_deteccion_cuantifi!AQ41</f>
        <v>0</v>
      </c>
      <c r="S41" s="305"/>
      <c r="T41" s="303">
        <f>Fugas_deteccion_cuantifi!AS41</f>
        <v>0</v>
      </c>
      <c r="U41" s="303"/>
      <c r="V41" s="303"/>
      <c r="W41" s="307">
        <f>Fugas_deteccion_cuantifi!AV41</f>
        <v>0</v>
      </c>
      <c r="X41" s="300"/>
      <c r="Y41" s="300"/>
      <c r="Z41" s="300"/>
      <c r="AA41" s="304"/>
    </row>
    <row r="42" spans="3:27" x14ac:dyDescent="0.75">
      <c r="C42" s="205">
        <f>Fugas_deteccion_cuantifi!AB42</f>
        <v>0</v>
      </c>
      <c r="D42" s="204">
        <f>Fugas_deteccion_cuantifi!AC42</f>
        <v>0</v>
      </c>
      <c r="E42" s="295">
        <f>Fugas_deteccion_cuantifi!AD42</f>
        <v>0</v>
      </c>
      <c r="F42" s="296"/>
      <c r="G42" s="296"/>
      <c r="H42" s="297"/>
      <c r="I42" s="303">
        <f>Fugas_deteccion_cuantifi!AH42</f>
        <v>0</v>
      </c>
      <c r="J42" s="303"/>
      <c r="K42" s="303"/>
      <c r="L42" s="299">
        <f>Fugas_deteccion_cuantifi!AK42</f>
        <v>0</v>
      </c>
      <c r="M42" s="300"/>
      <c r="N42" s="300"/>
      <c r="O42" s="301"/>
      <c r="P42" s="305">
        <f>Fugas_deteccion_cuantifi!AO42</f>
        <v>0</v>
      </c>
      <c r="Q42" s="305"/>
      <c r="R42" s="306">
        <f>Fugas_deteccion_cuantifi!AQ42</f>
        <v>0</v>
      </c>
      <c r="S42" s="305"/>
      <c r="T42" s="303">
        <f>Fugas_deteccion_cuantifi!AS42</f>
        <v>0</v>
      </c>
      <c r="U42" s="303"/>
      <c r="V42" s="303"/>
      <c r="W42" s="307">
        <f>Fugas_deteccion_cuantifi!AV42</f>
        <v>0</v>
      </c>
      <c r="X42" s="300"/>
      <c r="Y42" s="300"/>
      <c r="Z42" s="300"/>
      <c r="AA42" s="304"/>
    </row>
    <row r="43" spans="3:27" x14ac:dyDescent="0.75">
      <c r="C43" s="205">
        <f>Fugas_deteccion_cuantifi!AB43</f>
        <v>0</v>
      </c>
      <c r="D43" s="204">
        <f>Fugas_deteccion_cuantifi!AC43</f>
        <v>0</v>
      </c>
      <c r="E43" s="295">
        <f>Fugas_deteccion_cuantifi!AD43</f>
        <v>0</v>
      </c>
      <c r="F43" s="296"/>
      <c r="G43" s="296"/>
      <c r="H43" s="297"/>
      <c r="I43" s="303">
        <f>Fugas_deteccion_cuantifi!AH43</f>
        <v>0</v>
      </c>
      <c r="J43" s="303"/>
      <c r="K43" s="303"/>
      <c r="L43" s="299">
        <f>Fugas_deteccion_cuantifi!AK43</f>
        <v>0</v>
      </c>
      <c r="M43" s="300"/>
      <c r="N43" s="300"/>
      <c r="O43" s="301"/>
      <c r="P43" s="305">
        <f>Fugas_deteccion_cuantifi!AO43</f>
        <v>0</v>
      </c>
      <c r="Q43" s="305"/>
      <c r="R43" s="306">
        <f>Fugas_deteccion_cuantifi!AQ43</f>
        <v>0</v>
      </c>
      <c r="S43" s="305"/>
      <c r="T43" s="303">
        <f>Fugas_deteccion_cuantifi!AS43</f>
        <v>0</v>
      </c>
      <c r="U43" s="303"/>
      <c r="V43" s="303"/>
      <c r="W43" s="307">
        <f>Fugas_deteccion_cuantifi!AV43</f>
        <v>0</v>
      </c>
      <c r="X43" s="300"/>
      <c r="Y43" s="300"/>
      <c r="Z43" s="300"/>
      <c r="AA43" s="304"/>
    </row>
    <row r="44" spans="3:27" x14ac:dyDescent="0.75">
      <c r="C44" s="205">
        <f>Fugas_deteccion_cuantifi!AB44</f>
        <v>0</v>
      </c>
      <c r="D44" s="204">
        <f>Fugas_deteccion_cuantifi!AC44</f>
        <v>0</v>
      </c>
      <c r="E44" s="295">
        <f>Fugas_deteccion_cuantifi!AD44</f>
        <v>0</v>
      </c>
      <c r="F44" s="296"/>
      <c r="G44" s="296"/>
      <c r="H44" s="297"/>
      <c r="I44" s="303">
        <f>Fugas_deteccion_cuantifi!AH44</f>
        <v>0</v>
      </c>
      <c r="J44" s="303"/>
      <c r="K44" s="303"/>
      <c r="L44" s="299">
        <f>Fugas_deteccion_cuantifi!AK44</f>
        <v>0</v>
      </c>
      <c r="M44" s="300"/>
      <c r="N44" s="300"/>
      <c r="O44" s="301"/>
      <c r="P44" s="305">
        <f>Fugas_deteccion_cuantifi!AO44</f>
        <v>0</v>
      </c>
      <c r="Q44" s="305"/>
      <c r="R44" s="306">
        <f>Fugas_deteccion_cuantifi!AQ44</f>
        <v>0</v>
      </c>
      <c r="S44" s="305"/>
      <c r="T44" s="303">
        <f>Fugas_deteccion_cuantifi!AS44</f>
        <v>0</v>
      </c>
      <c r="U44" s="303"/>
      <c r="V44" s="303"/>
      <c r="W44" s="307">
        <f>Fugas_deteccion_cuantifi!AV44</f>
        <v>0</v>
      </c>
      <c r="X44" s="300"/>
      <c r="Y44" s="300"/>
      <c r="Z44" s="300"/>
      <c r="AA44" s="304"/>
    </row>
    <row r="45" spans="3:27" x14ac:dyDescent="0.75">
      <c r="C45" s="205">
        <f>Fugas_deteccion_cuantifi!AB45</f>
        <v>0</v>
      </c>
      <c r="D45" s="204">
        <f>Fugas_deteccion_cuantifi!AC45</f>
        <v>0</v>
      </c>
      <c r="E45" s="295">
        <f>Fugas_deteccion_cuantifi!AD45</f>
        <v>0</v>
      </c>
      <c r="F45" s="296"/>
      <c r="G45" s="296"/>
      <c r="H45" s="297"/>
      <c r="I45" s="303">
        <f>Fugas_deteccion_cuantifi!AH45</f>
        <v>0</v>
      </c>
      <c r="J45" s="303"/>
      <c r="K45" s="303"/>
      <c r="L45" s="299">
        <f>Fugas_deteccion_cuantifi!AK45</f>
        <v>0</v>
      </c>
      <c r="M45" s="300"/>
      <c r="N45" s="300"/>
      <c r="O45" s="301"/>
      <c r="P45" s="305">
        <f>Fugas_deteccion_cuantifi!AO45</f>
        <v>0</v>
      </c>
      <c r="Q45" s="305"/>
      <c r="R45" s="306">
        <f>Fugas_deteccion_cuantifi!AQ45</f>
        <v>0</v>
      </c>
      <c r="S45" s="305"/>
      <c r="T45" s="303">
        <f>Fugas_deteccion_cuantifi!AS45</f>
        <v>0</v>
      </c>
      <c r="U45" s="303"/>
      <c r="V45" s="303"/>
      <c r="W45" s="307">
        <f>Fugas_deteccion_cuantifi!AV45</f>
        <v>0</v>
      </c>
      <c r="X45" s="300"/>
      <c r="Y45" s="300"/>
      <c r="Z45" s="300"/>
      <c r="AA45" s="304"/>
    </row>
    <row r="46" spans="3:27" x14ac:dyDescent="0.75">
      <c r="C46" s="205">
        <f>Fugas_deteccion_cuantifi!AB46</f>
        <v>0</v>
      </c>
      <c r="D46" s="204">
        <f>Fugas_deteccion_cuantifi!AC46</f>
        <v>0</v>
      </c>
      <c r="E46" s="295">
        <f>Fugas_deteccion_cuantifi!AD46</f>
        <v>0</v>
      </c>
      <c r="F46" s="296"/>
      <c r="G46" s="296"/>
      <c r="H46" s="297"/>
      <c r="I46" s="303">
        <f>Fugas_deteccion_cuantifi!AH46</f>
        <v>0</v>
      </c>
      <c r="J46" s="303"/>
      <c r="K46" s="303"/>
      <c r="L46" s="299">
        <f>Fugas_deteccion_cuantifi!AK46</f>
        <v>0</v>
      </c>
      <c r="M46" s="300"/>
      <c r="N46" s="300"/>
      <c r="O46" s="301"/>
      <c r="P46" s="305">
        <f>Fugas_deteccion_cuantifi!AO46</f>
        <v>0</v>
      </c>
      <c r="Q46" s="305"/>
      <c r="R46" s="306">
        <f>Fugas_deteccion_cuantifi!AQ46</f>
        <v>0</v>
      </c>
      <c r="S46" s="305"/>
      <c r="T46" s="303">
        <f>Fugas_deteccion_cuantifi!AS46</f>
        <v>0</v>
      </c>
      <c r="U46" s="303"/>
      <c r="V46" s="303"/>
      <c r="W46" s="307">
        <f>Fugas_deteccion_cuantifi!AV46</f>
        <v>0</v>
      </c>
      <c r="X46" s="300"/>
      <c r="Y46" s="300"/>
      <c r="Z46" s="300"/>
      <c r="AA46" s="304"/>
    </row>
    <row r="47" spans="3:27" x14ac:dyDescent="0.75">
      <c r="C47" s="205">
        <f>Fugas_deteccion_cuantifi!AB47</f>
        <v>0</v>
      </c>
      <c r="D47" s="204">
        <f>Fugas_deteccion_cuantifi!AC47</f>
        <v>0</v>
      </c>
      <c r="E47" s="295">
        <f>Fugas_deteccion_cuantifi!AD47</f>
        <v>0</v>
      </c>
      <c r="F47" s="296"/>
      <c r="G47" s="296"/>
      <c r="H47" s="297"/>
      <c r="I47" s="303">
        <f>Fugas_deteccion_cuantifi!AH47</f>
        <v>0</v>
      </c>
      <c r="J47" s="303"/>
      <c r="K47" s="303"/>
      <c r="L47" s="299">
        <f>Fugas_deteccion_cuantifi!AK47</f>
        <v>0</v>
      </c>
      <c r="M47" s="300"/>
      <c r="N47" s="300"/>
      <c r="O47" s="301"/>
      <c r="P47" s="305">
        <f>Fugas_deteccion_cuantifi!AO47</f>
        <v>0</v>
      </c>
      <c r="Q47" s="305"/>
      <c r="R47" s="306">
        <f>Fugas_deteccion_cuantifi!AQ47</f>
        <v>0</v>
      </c>
      <c r="S47" s="305"/>
      <c r="T47" s="303">
        <f>Fugas_deteccion_cuantifi!AS47</f>
        <v>0</v>
      </c>
      <c r="U47" s="303"/>
      <c r="V47" s="303"/>
      <c r="W47" s="307">
        <f>Fugas_deteccion_cuantifi!AV47</f>
        <v>0</v>
      </c>
      <c r="X47" s="300"/>
      <c r="Y47" s="300"/>
      <c r="Z47" s="300"/>
      <c r="AA47" s="304"/>
    </row>
    <row r="48" spans="3:27" x14ac:dyDescent="0.75">
      <c r="C48" s="205">
        <f>Fugas_deteccion_cuantifi!AB48</f>
        <v>0</v>
      </c>
      <c r="D48" s="204">
        <f>Fugas_deteccion_cuantifi!AC48</f>
        <v>0</v>
      </c>
      <c r="E48" s="295">
        <f>Fugas_deteccion_cuantifi!AD48</f>
        <v>0</v>
      </c>
      <c r="F48" s="296"/>
      <c r="G48" s="296"/>
      <c r="H48" s="297"/>
      <c r="I48" s="303">
        <f>Fugas_deteccion_cuantifi!AH48</f>
        <v>0</v>
      </c>
      <c r="J48" s="303"/>
      <c r="K48" s="303"/>
      <c r="L48" s="299">
        <f>Fugas_deteccion_cuantifi!AK48</f>
        <v>0</v>
      </c>
      <c r="M48" s="300"/>
      <c r="N48" s="300"/>
      <c r="O48" s="301"/>
      <c r="P48" s="305">
        <f>Fugas_deteccion_cuantifi!AO48</f>
        <v>0</v>
      </c>
      <c r="Q48" s="305"/>
      <c r="R48" s="306">
        <f>Fugas_deteccion_cuantifi!AQ48</f>
        <v>0</v>
      </c>
      <c r="S48" s="305"/>
      <c r="T48" s="303">
        <f>Fugas_deteccion_cuantifi!AS48</f>
        <v>0</v>
      </c>
      <c r="U48" s="303"/>
      <c r="V48" s="303"/>
      <c r="W48" s="307">
        <f>Fugas_deteccion_cuantifi!AV48</f>
        <v>0</v>
      </c>
      <c r="X48" s="300"/>
      <c r="Y48" s="300"/>
      <c r="Z48" s="300"/>
      <c r="AA48" s="304"/>
    </row>
    <row r="49" spans="3:27" x14ac:dyDescent="0.75">
      <c r="C49" s="205">
        <f>Fugas_deteccion_cuantifi!AB49</f>
        <v>0</v>
      </c>
      <c r="D49" s="204">
        <f>Fugas_deteccion_cuantifi!AC49</f>
        <v>0</v>
      </c>
      <c r="E49" s="295">
        <f>Fugas_deteccion_cuantifi!AD49</f>
        <v>0</v>
      </c>
      <c r="F49" s="296"/>
      <c r="G49" s="296"/>
      <c r="H49" s="297"/>
      <c r="I49" s="303">
        <f>Fugas_deteccion_cuantifi!AH49</f>
        <v>0</v>
      </c>
      <c r="J49" s="303"/>
      <c r="K49" s="303"/>
      <c r="L49" s="299">
        <f>Fugas_deteccion_cuantifi!AK49</f>
        <v>0</v>
      </c>
      <c r="M49" s="300"/>
      <c r="N49" s="300"/>
      <c r="O49" s="301"/>
      <c r="P49" s="305">
        <f>Fugas_deteccion_cuantifi!AO49</f>
        <v>0</v>
      </c>
      <c r="Q49" s="305"/>
      <c r="R49" s="306">
        <f>Fugas_deteccion_cuantifi!AQ49</f>
        <v>0</v>
      </c>
      <c r="S49" s="305"/>
      <c r="T49" s="303">
        <f>Fugas_deteccion_cuantifi!AS49</f>
        <v>0</v>
      </c>
      <c r="U49" s="303"/>
      <c r="V49" s="303"/>
      <c r="W49" s="307">
        <f>Fugas_deteccion_cuantifi!AV49</f>
        <v>0</v>
      </c>
      <c r="X49" s="300"/>
      <c r="Y49" s="300"/>
      <c r="Z49" s="300"/>
      <c r="AA49" s="304"/>
    </row>
    <row r="50" spans="3:27" x14ac:dyDescent="0.75">
      <c r="C50" s="205">
        <f>Fugas_deteccion_cuantifi!AB50</f>
        <v>0</v>
      </c>
      <c r="D50" s="204">
        <f>Fugas_deteccion_cuantifi!AC50</f>
        <v>0</v>
      </c>
      <c r="E50" s="295">
        <f>Fugas_deteccion_cuantifi!AD50</f>
        <v>0</v>
      </c>
      <c r="F50" s="296"/>
      <c r="G50" s="296"/>
      <c r="H50" s="297"/>
      <c r="I50" s="303">
        <f>Fugas_deteccion_cuantifi!AH50</f>
        <v>0</v>
      </c>
      <c r="J50" s="303"/>
      <c r="K50" s="303"/>
      <c r="L50" s="299">
        <f>Fugas_deteccion_cuantifi!AK50</f>
        <v>0</v>
      </c>
      <c r="M50" s="300"/>
      <c r="N50" s="300"/>
      <c r="O50" s="301"/>
      <c r="P50" s="305">
        <f>Fugas_deteccion_cuantifi!AO50</f>
        <v>0</v>
      </c>
      <c r="Q50" s="305"/>
      <c r="R50" s="306">
        <f>Fugas_deteccion_cuantifi!AQ50</f>
        <v>0</v>
      </c>
      <c r="S50" s="305"/>
      <c r="T50" s="303">
        <f>Fugas_deteccion_cuantifi!AS50</f>
        <v>0</v>
      </c>
      <c r="U50" s="303"/>
      <c r="V50" s="303"/>
      <c r="W50" s="307">
        <f>Fugas_deteccion_cuantifi!AV50</f>
        <v>0</v>
      </c>
      <c r="X50" s="300"/>
      <c r="Y50" s="300"/>
      <c r="Z50" s="300"/>
      <c r="AA50" s="304"/>
    </row>
    <row r="51" spans="3:27" x14ac:dyDescent="0.75">
      <c r="C51" s="205">
        <f>Fugas_deteccion_cuantifi!AB51</f>
        <v>0</v>
      </c>
      <c r="D51" s="204">
        <f>Fugas_deteccion_cuantifi!AC51</f>
        <v>0</v>
      </c>
      <c r="E51" s="295">
        <f>Fugas_deteccion_cuantifi!AD51</f>
        <v>0</v>
      </c>
      <c r="F51" s="296"/>
      <c r="G51" s="296"/>
      <c r="H51" s="297"/>
      <c r="I51" s="303">
        <f>Fugas_deteccion_cuantifi!AH51</f>
        <v>0</v>
      </c>
      <c r="J51" s="303"/>
      <c r="K51" s="303"/>
      <c r="L51" s="299">
        <f>Fugas_deteccion_cuantifi!AK51</f>
        <v>0</v>
      </c>
      <c r="M51" s="300"/>
      <c r="N51" s="300"/>
      <c r="O51" s="301"/>
      <c r="P51" s="305">
        <f>Fugas_deteccion_cuantifi!AO51</f>
        <v>0</v>
      </c>
      <c r="Q51" s="305"/>
      <c r="R51" s="306">
        <f>Fugas_deteccion_cuantifi!AQ51</f>
        <v>0</v>
      </c>
      <c r="S51" s="305"/>
      <c r="T51" s="303">
        <f>Fugas_deteccion_cuantifi!AS51</f>
        <v>0</v>
      </c>
      <c r="U51" s="303"/>
      <c r="V51" s="303"/>
      <c r="W51" s="307">
        <f>Fugas_deteccion_cuantifi!AV51</f>
        <v>0</v>
      </c>
      <c r="X51" s="300"/>
      <c r="Y51" s="300"/>
      <c r="Z51" s="300"/>
      <c r="AA51" s="304"/>
    </row>
    <row r="52" spans="3:27" x14ac:dyDescent="0.75">
      <c r="C52" s="205">
        <f>Fugas_deteccion_cuantifi!AB52</f>
        <v>0</v>
      </c>
      <c r="D52" s="204">
        <f>Fugas_deteccion_cuantifi!AC52</f>
        <v>0</v>
      </c>
      <c r="E52" s="295">
        <f>Fugas_deteccion_cuantifi!AD52</f>
        <v>0</v>
      </c>
      <c r="F52" s="296"/>
      <c r="G52" s="296"/>
      <c r="H52" s="297"/>
      <c r="I52" s="303">
        <f>Fugas_deteccion_cuantifi!AH52</f>
        <v>0</v>
      </c>
      <c r="J52" s="303"/>
      <c r="K52" s="303"/>
      <c r="L52" s="299">
        <f>Fugas_deteccion_cuantifi!AK52</f>
        <v>0</v>
      </c>
      <c r="M52" s="300"/>
      <c r="N52" s="300"/>
      <c r="O52" s="301"/>
      <c r="P52" s="305">
        <f>Fugas_deteccion_cuantifi!AO52</f>
        <v>0</v>
      </c>
      <c r="Q52" s="305"/>
      <c r="R52" s="306">
        <f>Fugas_deteccion_cuantifi!AQ52</f>
        <v>0</v>
      </c>
      <c r="S52" s="305"/>
      <c r="T52" s="303">
        <f>Fugas_deteccion_cuantifi!AS52</f>
        <v>0</v>
      </c>
      <c r="U52" s="303"/>
      <c r="V52" s="303"/>
      <c r="W52" s="307">
        <f>Fugas_deteccion_cuantifi!AV52</f>
        <v>0</v>
      </c>
      <c r="X52" s="300"/>
      <c r="Y52" s="300"/>
      <c r="Z52" s="300"/>
      <c r="AA52" s="304"/>
    </row>
    <row r="53" spans="3:27" x14ac:dyDescent="0.75">
      <c r="C53" s="205">
        <f>Fugas_deteccion_cuantifi!AB53</f>
        <v>0</v>
      </c>
      <c r="D53" s="204">
        <f>Fugas_deteccion_cuantifi!AC53</f>
        <v>0</v>
      </c>
      <c r="E53" s="295">
        <f>Fugas_deteccion_cuantifi!AD53</f>
        <v>0</v>
      </c>
      <c r="F53" s="296"/>
      <c r="G53" s="296"/>
      <c r="H53" s="297"/>
      <c r="I53" s="303">
        <f>Fugas_deteccion_cuantifi!AH53</f>
        <v>0</v>
      </c>
      <c r="J53" s="303"/>
      <c r="K53" s="303"/>
      <c r="L53" s="299">
        <f>Fugas_deteccion_cuantifi!AK53</f>
        <v>0</v>
      </c>
      <c r="M53" s="300"/>
      <c r="N53" s="300"/>
      <c r="O53" s="301"/>
      <c r="P53" s="305">
        <f>Fugas_deteccion_cuantifi!AO53</f>
        <v>0</v>
      </c>
      <c r="Q53" s="305"/>
      <c r="R53" s="306">
        <f>Fugas_deteccion_cuantifi!AQ53</f>
        <v>0</v>
      </c>
      <c r="S53" s="305"/>
      <c r="T53" s="303">
        <f>Fugas_deteccion_cuantifi!AS53</f>
        <v>0</v>
      </c>
      <c r="U53" s="303"/>
      <c r="V53" s="303"/>
      <c r="W53" s="307">
        <f>Fugas_deteccion_cuantifi!AV53</f>
        <v>0</v>
      </c>
      <c r="X53" s="300"/>
      <c r="Y53" s="300"/>
      <c r="Z53" s="300"/>
      <c r="AA53" s="304"/>
    </row>
    <row r="54" spans="3:27" x14ac:dyDescent="0.75">
      <c r="C54" s="205">
        <f>Fugas_deteccion_cuantifi!AB54</f>
        <v>0</v>
      </c>
      <c r="D54" s="204">
        <f>Fugas_deteccion_cuantifi!AC54</f>
        <v>0</v>
      </c>
      <c r="E54" s="295">
        <f>Fugas_deteccion_cuantifi!AD54</f>
        <v>0</v>
      </c>
      <c r="F54" s="296"/>
      <c r="G54" s="296"/>
      <c r="H54" s="297"/>
      <c r="I54" s="303">
        <f>Fugas_deteccion_cuantifi!AH54</f>
        <v>0</v>
      </c>
      <c r="J54" s="303"/>
      <c r="K54" s="303"/>
      <c r="L54" s="299">
        <f>Fugas_deteccion_cuantifi!AK54</f>
        <v>0</v>
      </c>
      <c r="M54" s="300"/>
      <c r="N54" s="300"/>
      <c r="O54" s="301"/>
      <c r="P54" s="305">
        <f>Fugas_deteccion_cuantifi!AO54</f>
        <v>0</v>
      </c>
      <c r="Q54" s="305"/>
      <c r="R54" s="306">
        <f>Fugas_deteccion_cuantifi!AQ54</f>
        <v>0</v>
      </c>
      <c r="S54" s="305"/>
      <c r="T54" s="303">
        <f>Fugas_deteccion_cuantifi!AS54</f>
        <v>0</v>
      </c>
      <c r="U54" s="303"/>
      <c r="V54" s="303"/>
      <c r="W54" s="307">
        <f>Fugas_deteccion_cuantifi!AV54</f>
        <v>0</v>
      </c>
      <c r="X54" s="300"/>
      <c r="Y54" s="300"/>
      <c r="Z54" s="300"/>
      <c r="AA54" s="304"/>
    </row>
    <row r="55" spans="3:27" x14ac:dyDescent="0.75">
      <c r="C55" s="205">
        <f>Fugas_deteccion_cuantifi!AB55</f>
        <v>0</v>
      </c>
      <c r="D55" s="204">
        <f>Fugas_deteccion_cuantifi!AC55</f>
        <v>0</v>
      </c>
      <c r="E55" s="295">
        <f>Fugas_deteccion_cuantifi!AD55</f>
        <v>0</v>
      </c>
      <c r="F55" s="296"/>
      <c r="G55" s="296"/>
      <c r="H55" s="297"/>
      <c r="I55" s="303">
        <f>Fugas_deteccion_cuantifi!AH55</f>
        <v>0</v>
      </c>
      <c r="J55" s="303"/>
      <c r="K55" s="303"/>
      <c r="L55" s="299">
        <f>Fugas_deteccion_cuantifi!AK55</f>
        <v>0</v>
      </c>
      <c r="M55" s="300"/>
      <c r="N55" s="300"/>
      <c r="O55" s="301"/>
      <c r="P55" s="305">
        <f>Fugas_deteccion_cuantifi!AO55</f>
        <v>0</v>
      </c>
      <c r="Q55" s="305"/>
      <c r="R55" s="306">
        <f>Fugas_deteccion_cuantifi!AQ55</f>
        <v>0</v>
      </c>
      <c r="S55" s="305"/>
      <c r="T55" s="303">
        <f>Fugas_deteccion_cuantifi!AS55</f>
        <v>0</v>
      </c>
      <c r="U55" s="303"/>
      <c r="V55" s="303"/>
      <c r="W55" s="307">
        <f>Fugas_deteccion_cuantifi!AV55</f>
        <v>0</v>
      </c>
      <c r="X55" s="300"/>
      <c r="Y55" s="300"/>
      <c r="Z55" s="300"/>
      <c r="AA55" s="304"/>
    </row>
    <row r="56" spans="3:27" x14ac:dyDescent="0.75">
      <c r="C56" s="205">
        <f>Fugas_deteccion_cuantifi!AB56</f>
        <v>0</v>
      </c>
      <c r="D56" s="204">
        <f>Fugas_deteccion_cuantifi!AC56</f>
        <v>0</v>
      </c>
      <c r="E56" s="295">
        <f>Fugas_deteccion_cuantifi!AD56</f>
        <v>0</v>
      </c>
      <c r="F56" s="296"/>
      <c r="G56" s="296"/>
      <c r="H56" s="297"/>
      <c r="I56" s="303">
        <f>Fugas_deteccion_cuantifi!AH56</f>
        <v>0</v>
      </c>
      <c r="J56" s="303"/>
      <c r="K56" s="303"/>
      <c r="L56" s="299">
        <f>Fugas_deteccion_cuantifi!AK56</f>
        <v>0</v>
      </c>
      <c r="M56" s="300"/>
      <c r="N56" s="300"/>
      <c r="O56" s="301"/>
      <c r="P56" s="305">
        <f>Fugas_deteccion_cuantifi!AO56</f>
        <v>0</v>
      </c>
      <c r="Q56" s="305"/>
      <c r="R56" s="306">
        <f>Fugas_deteccion_cuantifi!AQ56</f>
        <v>0</v>
      </c>
      <c r="S56" s="305"/>
      <c r="T56" s="303">
        <f>Fugas_deteccion_cuantifi!AS56</f>
        <v>0</v>
      </c>
      <c r="U56" s="303"/>
      <c r="V56" s="303"/>
      <c r="W56" s="307">
        <f>Fugas_deteccion_cuantifi!AV56</f>
        <v>0</v>
      </c>
      <c r="X56" s="300"/>
      <c r="Y56" s="300"/>
      <c r="Z56" s="300"/>
      <c r="AA56" s="304"/>
    </row>
    <row r="57" spans="3:27" x14ac:dyDescent="0.75">
      <c r="C57" s="205">
        <f>Fugas_deteccion_cuantifi!AB57</f>
        <v>0</v>
      </c>
      <c r="D57" s="204">
        <f>Fugas_deteccion_cuantifi!AC57</f>
        <v>0</v>
      </c>
      <c r="E57" s="295">
        <f>Fugas_deteccion_cuantifi!AD57</f>
        <v>0</v>
      </c>
      <c r="F57" s="296"/>
      <c r="G57" s="296"/>
      <c r="H57" s="297"/>
      <c r="I57" s="303">
        <f>Fugas_deteccion_cuantifi!AH57</f>
        <v>0</v>
      </c>
      <c r="J57" s="303"/>
      <c r="K57" s="303"/>
      <c r="L57" s="299">
        <f>Fugas_deteccion_cuantifi!AK57</f>
        <v>0</v>
      </c>
      <c r="M57" s="300"/>
      <c r="N57" s="300"/>
      <c r="O57" s="301"/>
      <c r="P57" s="305">
        <f>Fugas_deteccion_cuantifi!AO57</f>
        <v>0</v>
      </c>
      <c r="Q57" s="305"/>
      <c r="R57" s="306">
        <f>Fugas_deteccion_cuantifi!AQ57</f>
        <v>0</v>
      </c>
      <c r="S57" s="305"/>
      <c r="T57" s="303">
        <f>Fugas_deteccion_cuantifi!AS57</f>
        <v>0</v>
      </c>
      <c r="U57" s="303"/>
      <c r="V57" s="303"/>
      <c r="W57" s="307">
        <f>Fugas_deteccion_cuantifi!AV57</f>
        <v>0</v>
      </c>
      <c r="X57" s="300"/>
      <c r="Y57" s="300"/>
      <c r="Z57" s="300"/>
      <c r="AA57" s="304"/>
    </row>
    <row r="58" spans="3:27" x14ac:dyDescent="0.75">
      <c r="C58" s="205">
        <f>Fugas_deteccion_cuantifi!AB58</f>
        <v>0</v>
      </c>
      <c r="D58" s="204">
        <f>Fugas_deteccion_cuantifi!AC58</f>
        <v>0</v>
      </c>
      <c r="E58" s="295">
        <f>Fugas_deteccion_cuantifi!AD58</f>
        <v>0</v>
      </c>
      <c r="F58" s="296"/>
      <c r="G58" s="296"/>
      <c r="H58" s="297"/>
      <c r="I58" s="303">
        <f>Fugas_deteccion_cuantifi!AH58</f>
        <v>0</v>
      </c>
      <c r="J58" s="303"/>
      <c r="K58" s="303"/>
      <c r="L58" s="299">
        <f>Fugas_deteccion_cuantifi!AK58</f>
        <v>0</v>
      </c>
      <c r="M58" s="300"/>
      <c r="N58" s="300"/>
      <c r="O58" s="301"/>
      <c r="P58" s="305">
        <f>Fugas_deteccion_cuantifi!AO58</f>
        <v>0</v>
      </c>
      <c r="Q58" s="305"/>
      <c r="R58" s="306">
        <f>Fugas_deteccion_cuantifi!AQ58</f>
        <v>0</v>
      </c>
      <c r="S58" s="305"/>
      <c r="T58" s="303">
        <f>Fugas_deteccion_cuantifi!AS58</f>
        <v>0</v>
      </c>
      <c r="U58" s="303"/>
      <c r="V58" s="303"/>
      <c r="W58" s="307">
        <f>Fugas_deteccion_cuantifi!AV58</f>
        <v>0</v>
      </c>
      <c r="X58" s="300"/>
      <c r="Y58" s="300"/>
      <c r="Z58" s="300"/>
      <c r="AA58" s="304"/>
    </row>
    <row r="59" spans="3:27" x14ac:dyDescent="0.75">
      <c r="C59" s="205">
        <f>Fugas_deteccion_cuantifi!AB59</f>
        <v>0</v>
      </c>
      <c r="D59" s="204">
        <f>Fugas_deteccion_cuantifi!AC59</f>
        <v>0</v>
      </c>
      <c r="E59" s="295">
        <f>Fugas_deteccion_cuantifi!AD59</f>
        <v>0</v>
      </c>
      <c r="F59" s="296"/>
      <c r="G59" s="296"/>
      <c r="H59" s="297"/>
      <c r="I59" s="303">
        <f>Fugas_deteccion_cuantifi!AH59</f>
        <v>0</v>
      </c>
      <c r="J59" s="303"/>
      <c r="K59" s="303"/>
      <c r="L59" s="299">
        <f>Fugas_deteccion_cuantifi!AK59</f>
        <v>0</v>
      </c>
      <c r="M59" s="300"/>
      <c r="N59" s="300"/>
      <c r="O59" s="301"/>
      <c r="P59" s="305">
        <f>Fugas_deteccion_cuantifi!AO59</f>
        <v>0</v>
      </c>
      <c r="Q59" s="305"/>
      <c r="R59" s="306">
        <f>Fugas_deteccion_cuantifi!AQ59</f>
        <v>0</v>
      </c>
      <c r="S59" s="305"/>
      <c r="T59" s="303">
        <f>Fugas_deteccion_cuantifi!AS59</f>
        <v>0</v>
      </c>
      <c r="U59" s="303"/>
      <c r="V59" s="303"/>
      <c r="W59" s="307">
        <f>Fugas_deteccion_cuantifi!AV59</f>
        <v>0</v>
      </c>
      <c r="X59" s="300"/>
      <c r="Y59" s="300"/>
      <c r="Z59" s="300"/>
      <c r="AA59" s="304"/>
    </row>
    <row r="60" spans="3:27" x14ac:dyDescent="0.75">
      <c r="C60" s="205">
        <f>Fugas_deteccion_cuantifi!AB60</f>
        <v>0</v>
      </c>
      <c r="D60" s="204">
        <f>Fugas_deteccion_cuantifi!AC60</f>
        <v>0</v>
      </c>
      <c r="E60" s="295">
        <f>Fugas_deteccion_cuantifi!AD60</f>
        <v>0</v>
      </c>
      <c r="F60" s="296"/>
      <c r="G60" s="296"/>
      <c r="H60" s="297"/>
      <c r="I60" s="303">
        <f>Fugas_deteccion_cuantifi!AH60</f>
        <v>0</v>
      </c>
      <c r="J60" s="303"/>
      <c r="K60" s="303"/>
      <c r="L60" s="299">
        <f>Fugas_deteccion_cuantifi!AK60</f>
        <v>0</v>
      </c>
      <c r="M60" s="300"/>
      <c r="N60" s="300"/>
      <c r="O60" s="301"/>
      <c r="P60" s="305">
        <f>Fugas_deteccion_cuantifi!AO60</f>
        <v>0</v>
      </c>
      <c r="Q60" s="305"/>
      <c r="R60" s="306">
        <f>Fugas_deteccion_cuantifi!AQ60</f>
        <v>0</v>
      </c>
      <c r="S60" s="305"/>
      <c r="T60" s="303">
        <f>Fugas_deteccion_cuantifi!AS60</f>
        <v>0</v>
      </c>
      <c r="U60" s="303"/>
      <c r="V60" s="303"/>
      <c r="W60" s="307">
        <f>Fugas_deteccion_cuantifi!AV60</f>
        <v>0</v>
      </c>
      <c r="X60" s="300"/>
      <c r="Y60" s="300"/>
      <c r="Z60" s="300"/>
      <c r="AA60" s="304"/>
    </row>
    <row r="61" spans="3:27" x14ac:dyDescent="0.75">
      <c r="C61" s="205">
        <f>Fugas_deteccion_cuantifi!AB61</f>
        <v>0</v>
      </c>
      <c r="D61" s="204">
        <f>Fugas_deteccion_cuantifi!AC61</f>
        <v>0</v>
      </c>
      <c r="E61" s="295">
        <f>Fugas_deteccion_cuantifi!AD61</f>
        <v>0</v>
      </c>
      <c r="F61" s="296"/>
      <c r="G61" s="296"/>
      <c r="H61" s="297"/>
      <c r="I61" s="303">
        <f>Fugas_deteccion_cuantifi!AH61</f>
        <v>0</v>
      </c>
      <c r="J61" s="303"/>
      <c r="K61" s="303"/>
      <c r="L61" s="299">
        <f>Fugas_deteccion_cuantifi!AK61</f>
        <v>0</v>
      </c>
      <c r="M61" s="300"/>
      <c r="N61" s="300"/>
      <c r="O61" s="301"/>
      <c r="P61" s="305">
        <f>Fugas_deteccion_cuantifi!AO61</f>
        <v>0</v>
      </c>
      <c r="Q61" s="305"/>
      <c r="R61" s="306">
        <f>Fugas_deteccion_cuantifi!AQ61</f>
        <v>0</v>
      </c>
      <c r="S61" s="305"/>
      <c r="T61" s="303">
        <f>Fugas_deteccion_cuantifi!AS61</f>
        <v>0</v>
      </c>
      <c r="U61" s="303"/>
      <c r="V61" s="303"/>
      <c r="W61" s="307">
        <f>Fugas_deteccion_cuantifi!AV61</f>
        <v>0</v>
      </c>
      <c r="X61" s="300"/>
      <c r="Y61" s="300"/>
      <c r="Z61" s="300"/>
      <c r="AA61" s="304"/>
    </row>
    <row r="62" spans="3:27" x14ac:dyDescent="0.75">
      <c r="C62" s="205">
        <f>Fugas_deteccion_cuantifi!AB62</f>
        <v>0</v>
      </c>
      <c r="D62" s="204">
        <f>Fugas_deteccion_cuantifi!AC62</f>
        <v>0</v>
      </c>
      <c r="E62" s="295">
        <f>Fugas_deteccion_cuantifi!AD62</f>
        <v>0</v>
      </c>
      <c r="F62" s="296"/>
      <c r="G62" s="296"/>
      <c r="H62" s="297"/>
      <c r="I62" s="303">
        <f>Fugas_deteccion_cuantifi!AH62</f>
        <v>0</v>
      </c>
      <c r="J62" s="303"/>
      <c r="K62" s="303"/>
      <c r="L62" s="299">
        <f>Fugas_deteccion_cuantifi!AK62</f>
        <v>0</v>
      </c>
      <c r="M62" s="300"/>
      <c r="N62" s="300"/>
      <c r="O62" s="301"/>
      <c r="P62" s="305">
        <f>Fugas_deteccion_cuantifi!AO62</f>
        <v>0</v>
      </c>
      <c r="Q62" s="305"/>
      <c r="R62" s="306">
        <f>Fugas_deteccion_cuantifi!AQ62</f>
        <v>0</v>
      </c>
      <c r="S62" s="305"/>
      <c r="T62" s="303">
        <f>Fugas_deteccion_cuantifi!AS62</f>
        <v>0</v>
      </c>
      <c r="U62" s="303"/>
      <c r="V62" s="303"/>
      <c r="W62" s="307">
        <f>Fugas_deteccion_cuantifi!AV62</f>
        <v>0</v>
      </c>
      <c r="X62" s="300"/>
      <c r="Y62" s="300"/>
      <c r="Z62" s="300"/>
      <c r="AA62" s="304"/>
    </row>
    <row r="63" spans="3:27" x14ac:dyDescent="0.75">
      <c r="C63" s="205">
        <f>Fugas_deteccion_cuantifi!AB63</f>
        <v>0</v>
      </c>
      <c r="D63" s="204">
        <f>Fugas_deteccion_cuantifi!AC63</f>
        <v>0</v>
      </c>
      <c r="E63" s="295">
        <f>Fugas_deteccion_cuantifi!AD63</f>
        <v>0</v>
      </c>
      <c r="F63" s="296"/>
      <c r="G63" s="296"/>
      <c r="H63" s="297"/>
      <c r="I63" s="303">
        <f>Fugas_deteccion_cuantifi!AH63</f>
        <v>0</v>
      </c>
      <c r="J63" s="303"/>
      <c r="K63" s="303"/>
      <c r="L63" s="299">
        <f>Fugas_deteccion_cuantifi!AK63</f>
        <v>0</v>
      </c>
      <c r="M63" s="300"/>
      <c r="N63" s="300"/>
      <c r="O63" s="301"/>
      <c r="P63" s="305">
        <f>Fugas_deteccion_cuantifi!AO63</f>
        <v>0</v>
      </c>
      <c r="Q63" s="305"/>
      <c r="R63" s="306">
        <f>Fugas_deteccion_cuantifi!AQ63</f>
        <v>0</v>
      </c>
      <c r="S63" s="305"/>
      <c r="T63" s="303">
        <f>Fugas_deteccion_cuantifi!AS63</f>
        <v>0</v>
      </c>
      <c r="U63" s="303"/>
      <c r="V63" s="303"/>
      <c r="W63" s="307">
        <f>Fugas_deteccion_cuantifi!AV63</f>
        <v>0</v>
      </c>
      <c r="X63" s="300"/>
      <c r="Y63" s="300"/>
      <c r="Z63" s="300"/>
      <c r="AA63" s="304"/>
    </row>
    <row r="64" spans="3:27" x14ac:dyDescent="0.75">
      <c r="C64" s="205">
        <f>Fugas_deteccion_cuantifi!AB64</f>
        <v>0</v>
      </c>
      <c r="D64" s="204">
        <f>Fugas_deteccion_cuantifi!AC64</f>
        <v>0</v>
      </c>
      <c r="E64" s="295">
        <f>Fugas_deteccion_cuantifi!AD64</f>
        <v>0</v>
      </c>
      <c r="F64" s="296"/>
      <c r="G64" s="296"/>
      <c r="H64" s="297"/>
      <c r="I64" s="303">
        <f>Fugas_deteccion_cuantifi!AH64</f>
        <v>0</v>
      </c>
      <c r="J64" s="303"/>
      <c r="K64" s="303"/>
      <c r="L64" s="299">
        <f>Fugas_deteccion_cuantifi!AK64</f>
        <v>0</v>
      </c>
      <c r="M64" s="300"/>
      <c r="N64" s="300"/>
      <c r="O64" s="301"/>
      <c r="P64" s="305">
        <f>Fugas_deteccion_cuantifi!AO64</f>
        <v>0</v>
      </c>
      <c r="Q64" s="305"/>
      <c r="R64" s="306">
        <f>Fugas_deteccion_cuantifi!AQ64</f>
        <v>0</v>
      </c>
      <c r="S64" s="305"/>
      <c r="T64" s="303">
        <f>Fugas_deteccion_cuantifi!AS64</f>
        <v>0</v>
      </c>
      <c r="U64" s="303"/>
      <c r="V64" s="303"/>
      <c r="W64" s="307">
        <f>Fugas_deteccion_cuantifi!AV64</f>
        <v>0</v>
      </c>
      <c r="X64" s="300"/>
      <c r="Y64" s="300"/>
      <c r="Z64" s="300"/>
      <c r="AA64" s="304"/>
    </row>
    <row r="65" spans="3:27" x14ac:dyDescent="0.75">
      <c r="C65" s="205">
        <f>Fugas_deteccion_cuantifi!AB65</f>
        <v>0</v>
      </c>
      <c r="D65" s="204">
        <f>Fugas_deteccion_cuantifi!AC65</f>
        <v>0</v>
      </c>
      <c r="E65" s="295">
        <f>Fugas_deteccion_cuantifi!AD65</f>
        <v>0</v>
      </c>
      <c r="F65" s="296"/>
      <c r="G65" s="296"/>
      <c r="H65" s="297"/>
      <c r="I65" s="303">
        <f>Fugas_deteccion_cuantifi!AH65</f>
        <v>0</v>
      </c>
      <c r="J65" s="303"/>
      <c r="K65" s="303"/>
      <c r="L65" s="299">
        <f>Fugas_deteccion_cuantifi!AK65</f>
        <v>0</v>
      </c>
      <c r="M65" s="300"/>
      <c r="N65" s="300"/>
      <c r="O65" s="301"/>
      <c r="P65" s="305">
        <f>Fugas_deteccion_cuantifi!AO65</f>
        <v>0</v>
      </c>
      <c r="Q65" s="305"/>
      <c r="R65" s="306">
        <f>Fugas_deteccion_cuantifi!AQ65</f>
        <v>0</v>
      </c>
      <c r="S65" s="305"/>
      <c r="T65" s="303">
        <f>Fugas_deteccion_cuantifi!AS65</f>
        <v>0</v>
      </c>
      <c r="U65" s="303"/>
      <c r="V65" s="303"/>
      <c r="W65" s="307">
        <f>Fugas_deteccion_cuantifi!AV65</f>
        <v>0</v>
      </c>
      <c r="X65" s="300"/>
      <c r="Y65" s="300"/>
      <c r="Z65" s="300"/>
      <c r="AA65" s="304"/>
    </row>
    <row r="66" spans="3:27" x14ac:dyDescent="0.75">
      <c r="C66" s="205">
        <f>Fugas_deteccion_cuantifi!AB66</f>
        <v>0</v>
      </c>
      <c r="D66" s="204">
        <f>Fugas_deteccion_cuantifi!AC66</f>
        <v>0</v>
      </c>
      <c r="E66" s="295">
        <f>Fugas_deteccion_cuantifi!AD66</f>
        <v>0</v>
      </c>
      <c r="F66" s="296"/>
      <c r="G66" s="296"/>
      <c r="H66" s="297"/>
      <c r="I66" s="303">
        <f>Fugas_deteccion_cuantifi!AH66</f>
        <v>0</v>
      </c>
      <c r="J66" s="303"/>
      <c r="K66" s="303"/>
      <c r="L66" s="299">
        <f>Fugas_deteccion_cuantifi!AK66</f>
        <v>0</v>
      </c>
      <c r="M66" s="300"/>
      <c r="N66" s="300"/>
      <c r="O66" s="301"/>
      <c r="P66" s="305">
        <f>Fugas_deteccion_cuantifi!AO66</f>
        <v>0</v>
      </c>
      <c r="Q66" s="305"/>
      <c r="R66" s="306">
        <f>Fugas_deteccion_cuantifi!AQ66</f>
        <v>0</v>
      </c>
      <c r="S66" s="305"/>
      <c r="T66" s="303">
        <f>Fugas_deteccion_cuantifi!AS66</f>
        <v>0</v>
      </c>
      <c r="U66" s="303"/>
      <c r="V66" s="303"/>
      <c r="W66" s="307">
        <f>Fugas_deteccion_cuantifi!AV66</f>
        <v>0</v>
      </c>
      <c r="X66" s="300"/>
      <c r="Y66" s="300"/>
      <c r="Z66" s="300"/>
      <c r="AA66" s="304"/>
    </row>
    <row r="67" spans="3:27" x14ac:dyDescent="0.75">
      <c r="C67" s="205">
        <f>Fugas_deteccion_cuantifi!AB67</f>
        <v>0</v>
      </c>
      <c r="D67" s="204">
        <f>Fugas_deteccion_cuantifi!AC67</f>
        <v>0</v>
      </c>
      <c r="E67" s="295">
        <f>Fugas_deteccion_cuantifi!AD67</f>
        <v>0</v>
      </c>
      <c r="F67" s="296"/>
      <c r="G67" s="296"/>
      <c r="H67" s="297"/>
      <c r="I67" s="303">
        <f>Fugas_deteccion_cuantifi!AH67</f>
        <v>0</v>
      </c>
      <c r="J67" s="303"/>
      <c r="K67" s="303"/>
      <c r="L67" s="299">
        <f>Fugas_deteccion_cuantifi!AK67</f>
        <v>0</v>
      </c>
      <c r="M67" s="300"/>
      <c r="N67" s="300"/>
      <c r="O67" s="301"/>
      <c r="P67" s="305">
        <f>Fugas_deteccion_cuantifi!AO67</f>
        <v>0</v>
      </c>
      <c r="Q67" s="305"/>
      <c r="R67" s="306">
        <f>Fugas_deteccion_cuantifi!AQ67</f>
        <v>0</v>
      </c>
      <c r="S67" s="305"/>
      <c r="T67" s="303">
        <f>Fugas_deteccion_cuantifi!AS67</f>
        <v>0</v>
      </c>
      <c r="U67" s="303"/>
      <c r="V67" s="303"/>
      <c r="W67" s="307">
        <f>Fugas_deteccion_cuantifi!AV67</f>
        <v>0</v>
      </c>
      <c r="X67" s="300"/>
      <c r="Y67" s="300"/>
      <c r="Z67" s="300"/>
      <c r="AA67" s="304"/>
    </row>
    <row r="68" spans="3:27" x14ac:dyDescent="0.75">
      <c r="C68" s="205">
        <f>Fugas_deteccion_cuantifi!AB68</f>
        <v>0</v>
      </c>
      <c r="D68" s="204">
        <f>Fugas_deteccion_cuantifi!AC68</f>
        <v>0</v>
      </c>
      <c r="E68" s="295">
        <f>Fugas_deteccion_cuantifi!AD68</f>
        <v>0</v>
      </c>
      <c r="F68" s="296"/>
      <c r="G68" s="296"/>
      <c r="H68" s="297"/>
      <c r="I68" s="303">
        <f>Fugas_deteccion_cuantifi!AH68</f>
        <v>0</v>
      </c>
      <c r="J68" s="303"/>
      <c r="K68" s="303"/>
      <c r="L68" s="299">
        <f>Fugas_deteccion_cuantifi!AK68</f>
        <v>0</v>
      </c>
      <c r="M68" s="300"/>
      <c r="N68" s="300"/>
      <c r="O68" s="301"/>
      <c r="P68" s="305">
        <f>Fugas_deteccion_cuantifi!AO68</f>
        <v>0</v>
      </c>
      <c r="Q68" s="305"/>
      <c r="R68" s="306">
        <f>Fugas_deteccion_cuantifi!AQ68</f>
        <v>0</v>
      </c>
      <c r="S68" s="305"/>
      <c r="T68" s="303">
        <f>Fugas_deteccion_cuantifi!AS68</f>
        <v>0</v>
      </c>
      <c r="U68" s="303"/>
      <c r="V68" s="303"/>
      <c r="W68" s="307">
        <f>Fugas_deteccion_cuantifi!AV68</f>
        <v>0</v>
      </c>
      <c r="X68" s="300"/>
      <c r="Y68" s="300"/>
      <c r="Z68" s="300"/>
      <c r="AA68" s="304"/>
    </row>
  </sheetData>
  <mergeCells count="346">
    <mergeCell ref="C17:AA17"/>
    <mergeCell ref="P18:Q20"/>
    <mergeCell ref="R18:S20"/>
    <mergeCell ref="T18:V20"/>
    <mergeCell ref="W18:AA20"/>
    <mergeCell ref="C18:C20"/>
    <mergeCell ref="D18:D20"/>
    <mergeCell ref="E18:H20"/>
    <mergeCell ref="I18:K20"/>
    <mergeCell ref="L18:O20"/>
    <mergeCell ref="I22:K22"/>
    <mergeCell ref="L22:O22"/>
    <mergeCell ref="P22:Q22"/>
    <mergeCell ref="R22:S22"/>
    <mergeCell ref="T22:V22"/>
    <mergeCell ref="W22:AA22"/>
    <mergeCell ref="T21:V21"/>
    <mergeCell ref="W21:AA21"/>
    <mergeCell ref="E22:H22"/>
    <mergeCell ref="E21:H21"/>
    <mergeCell ref="I21:K21"/>
    <mergeCell ref="L21:O21"/>
    <mergeCell ref="P21:Q21"/>
    <mergeCell ref="R21:S21"/>
    <mergeCell ref="I24:K24"/>
    <mergeCell ref="L24:O24"/>
    <mergeCell ref="P24:Q24"/>
    <mergeCell ref="R24:S24"/>
    <mergeCell ref="T24:V24"/>
    <mergeCell ref="W24:AA24"/>
    <mergeCell ref="T23:V23"/>
    <mergeCell ref="W23:AA23"/>
    <mergeCell ref="E24:H24"/>
    <mergeCell ref="E23:H23"/>
    <mergeCell ref="I23:K23"/>
    <mergeCell ref="L23:O23"/>
    <mergeCell ref="P23:Q23"/>
    <mergeCell ref="R23:S23"/>
    <mergeCell ref="I26:K26"/>
    <mergeCell ref="L26:O26"/>
    <mergeCell ref="P26:Q26"/>
    <mergeCell ref="R26:S26"/>
    <mergeCell ref="T26:V26"/>
    <mergeCell ref="W26:AA26"/>
    <mergeCell ref="T25:V25"/>
    <mergeCell ref="W25:AA25"/>
    <mergeCell ref="E26:H26"/>
    <mergeCell ref="E25:H25"/>
    <mergeCell ref="I25:K25"/>
    <mergeCell ref="L25:O25"/>
    <mergeCell ref="P25:Q25"/>
    <mergeCell ref="R25:S25"/>
    <mergeCell ref="I28:K28"/>
    <mergeCell ref="L28:O28"/>
    <mergeCell ref="P28:Q28"/>
    <mergeCell ref="R28:S28"/>
    <mergeCell ref="T28:V28"/>
    <mergeCell ref="W28:AA28"/>
    <mergeCell ref="T27:V27"/>
    <mergeCell ref="W27:AA27"/>
    <mergeCell ref="E28:H28"/>
    <mergeCell ref="E27:H27"/>
    <mergeCell ref="I27:K27"/>
    <mergeCell ref="L27:O27"/>
    <mergeCell ref="P27:Q27"/>
    <mergeCell ref="R27:S27"/>
    <mergeCell ref="I30:K30"/>
    <mergeCell ref="L30:O30"/>
    <mergeCell ref="P30:Q30"/>
    <mergeCell ref="R30:S30"/>
    <mergeCell ref="T30:V30"/>
    <mergeCell ref="W30:AA30"/>
    <mergeCell ref="T29:V29"/>
    <mergeCell ref="W29:AA29"/>
    <mergeCell ref="E30:H30"/>
    <mergeCell ref="E29:H29"/>
    <mergeCell ref="I29:K29"/>
    <mergeCell ref="L29:O29"/>
    <mergeCell ref="P29:Q29"/>
    <mergeCell ref="R29:S29"/>
    <mergeCell ref="I32:K32"/>
    <mergeCell ref="L32:O32"/>
    <mergeCell ref="P32:Q32"/>
    <mergeCell ref="R32:S32"/>
    <mergeCell ref="T32:V32"/>
    <mergeCell ref="W32:AA32"/>
    <mergeCell ref="T31:V31"/>
    <mergeCell ref="W31:AA31"/>
    <mergeCell ref="E32:H32"/>
    <mergeCell ref="E31:H31"/>
    <mergeCell ref="I31:K31"/>
    <mergeCell ref="L31:O31"/>
    <mergeCell ref="P31:Q31"/>
    <mergeCell ref="R31:S31"/>
    <mergeCell ref="I34:K34"/>
    <mergeCell ref="L34:O34"/>
    <mergeCell ref="P34:Q34"/>
    <mergeCell ref="R34:S34"/>
    <mergeCell ref="T34:V34"/>
    <mergeCell ref="W34:AA34"/>
    <mergeCell ref="T33:V33"/>
    <mergeCell ref="W33:AA33"/>
    <mergeCell ref="E34:H34"/>
    <mergeCell ref="E33:H33"/>
    <mergeCell ref="I33:K33"/>
    <mergeCell ref="L33:O33"/>
    <mergeCell ref="P33:Q33"/>
    <mergeCell ref="R33:S33"/>
    <mergeCell ref="I36:K36"/>
    <mergeCell ref="L36:O36"/>
    <mergeCell ref="P36:Q36"/>
    <mergeCell ref="R36:S36"/>
    <mergeCell ref="T36:V36"/>
    <mergeCell ref="W36:AA36"/>
    <mergeCell ref="T35:V35"/>
    <mergeCell ref="W35:AA35"/>
    <mergeCell ref="E36:H36"/>
    <mergeCell ref="E35:H35"/>
    <mergeCell ref="I35:K35"/>
    <mergeCell ref="L35:O35"/>
    <mergeCell ref="P35:Q35"/>
    <mergeCell ref="R35:S35"/>
    <mergeCell ref="I38:K38"/>
    <mergeCell ref="L38:O38"/>
    <mergeCell ref="P38:Q38"/>
    <mergeCell ref="R38:S38"/>
    <mergeCell ref="T38:V38"/>
    <mergeCell ref="W38:AA38"/>
    <mergeCell ref="T37:V37"/>
    <mergeCell ref="W37:AA37"/>
    <mergeCell ref="E38:H38"/>
    <mergeCell ref="E37:H37"/>
    <mergeCell ref="I37:K37"/>
    <mergeCell ref="L37:O37"/>
    <mergeCell ref="P37:Q37"/>
    <mergeCell ref="R37:S37"/>
    <mergeCell ref="I40:K40"/>
    <mergeCell ref="L40:O40"/>
    <mergeCell ref="P40:Q40"/>
    <mergeCell ref="R40:S40"/>
    <mergeCell ref="T40:V40"/>
    <mergeCell ref="W40:AA40"/>
    <mergeCell ref="T39:V39"/>
    <mergeCell ref="W39:AA39"/>
    <mergeCell ref="E40:H40"/>
    <mergeCell ref="E39:H39"/>
    <mergeCell ref="I39:K39"/>
    <mergeCell ref="L39:O39"/>
    <mergeCell ref="P39:Q39"/>
    <mergeCell ref="R39:S39"/>
    <mergeCell ref="I42:K42"/>
    <mergeCell ref="L42:O42"/>
    <mergeCell ref="P42:Q42"/>
    <mergeCell ref="R42:S42"/>
    <mergeCell ref="T42:V42"/>
    <mergeCell ref="W42:AA42"/>
    <mergeCell ref="T41:V41"/>
    <mergeCell ref="W41:AA41"/>
    <mergeCell ref="E42:H42"/>
    <mergeCell ref="E41:H41"/>
    <mergeCell ref="I41:K41"/>
    <mergeCell ref="L41:O41"/>
    <mergeCell ref="P41:Q41"/>
    <mergeCell ref="R41:S41"/>
    <mergeCell ref="I44:K44"/>
    <mergeCell ref="L44:O44"/>
    <mergeCell ref="P44:Q44"/>
    <mergeCell ref="R44:S44"/>
    <mergeCell ref="T44:V44"/>
    <mergeCell ref="W44:AA44"/>
    <mergeCell ref="T43:V43"/>
    <mergeCell ref="W43:AA43"/>
    <mergeCell ref="E44:H44"/>
    <mergeCell ref="E43:H43"/>
    <mergeCell ref="I43:K43"/>
    <mergeCell ref="L43:O43"/>
    <mergeCell ref="P43:Q43"/>
    <mergeCell ref="R43:S43"/>
    <mergeCell ref="I46:K46"/>
    <mergeCell ref="L46:O46"/>
    <mergeCell ref="P46:Q46"/>
    <mergeCell ref="R46:S46"/>
    <mergeCell ref="T46:V46"/>
    <mergeCell ref="W46:AA46"/>
    <mergeCell ref="T45:V45"/>
    <mergeCell ref="W45:AA45"/>
    <mergeCell ref="E46:H46"/>
    <mergeCell ref="E45:H45"/>
    <mergeCell ref="I45:K45"/>
    <mergeCell ref="L45:O45"/>
    <mergeCell ref="P45:Q45"/>
    <mergeCell ref="R45:S45"/>
    <mergeCell ref="I48:K48"/>
    <mergeCell ref="L48:O48"/>
    <mergeCell ref="P48:Q48"/>
    <mergeCell ref="R48:S48"/>
    <mergeCell ref="T48:V48"/>
    <mergeCell ref="W48:AA48"/>
    <mergeCell ref="T47:V47"/>
    <mergeCell ref="W47:AA47"/>
    <mergeCell ref="E48:H48"/>
    <mergeCell ref="E47:H47"/>
    <mergeCell ref="I47:K47"/>
    <mergeCell ref="L47:O47"/>
    <mergeCell ref="P47:Q47"/>
    <mergeCell ref="R47:S47"/>
    <mergeCell ref="I50:K50"/>
    <mergeCell ref="L50:O50"/>
    <mergeCell ref="P50:Q50"/>
    <mergeCell ref="R50:S50"/>
    <mergeCell ref="T50:V50"/>
    <mergeCell ref="W50:AA50"/>
    <mergeCell ref="T49:V49"/>
    <mergeCell ref="W49:AA49"/>
    <mergeCell ref="E50:H50"/>
    <mergeCell ref="E49:H49"/>
    <mergeCell ref="I49:K49"/>
    <mergeCell ref="L49:O49"/>
    <mergeCell ref="P49:Q49"/>
    <mergeCell ref="R49:S49"/>
    <mergeCell ref="I52:K52"/>
    <mergeCell ref="L52:O52"/>
    <mergeCell ref="P52:Q52"/>
    <mergeCell ref="R52:S52"/>
    <mergeCell ref="T52:V52"/>
    <mergeCell ref="W52:AA52"/>
    <mergeCell ref="T51:V51"/>
    <mergeCell ref="W51:AA51"/>
    <mergeCell ref="E52:H52"/>
    <mergeCell ref="E51:H51"/>
    <mergeCell ref="I51:K51"/>
    <mergeCell ref="L51:O51"/>
    <mergeCell ref="P51:Q51"/>
    <mergeCell ref="R51:S51"/>
    <mergeCell ref="I54:K54"/>
    <mergeCell ref="L54:O54"/>
    <mergeCell ref="P54:Q54"/>
    <mergeCell ref="R54:S54"/>
    <mergeCell ref="T54:V54"/>
    <mergeCell ref="W54:AA54"/>
    <mergeCell ref="T53:V53"/>
    <mergeCell ref="W53:AA53"/>
    <mergeCell ref="E54:H54"/>
    <mergeCell ref="E53:H53"/>
    <mergeCell ref="I53:K53"/>
    <mergeCell ref="L53:O53"/>
    <mergeCell ref="P53:Q53"/>
    <mergeCell ref="R53:S53"/>
    <mergeCell ref="I56:K56"/>
    <mergeCell ref="L56:O56"/>
    <mergeCell ref="P56:Q56"/>
    <mergeCell ref="R56:S56"/>
    <mergeCell ref="T56:V56"/>
    <mergeCell ref="W56:AA56"/>
    <mergeCell ref="T55:V55"/>
    <mergeCell ref="W55:AA55"/>
    <mergeCell ref="E56:H56"/>
    <mergeCell ref="E55:H55"/>
    <mergeCell ref="I55:K55"/>
    <mergeCell ref="L55:O55"/>
    <mergeCell ref="P55:Q55"/>
    <mergeCell ref="R55:S55"/>
    <mergeCell ref="I58:K58"/>
    <mergeCell ref="L58:O58"/>
    <mergeCell ref="P58:Q58"/>
    <mergeCell ref="R58:S58"/>
    <mergeCell ref="T58:V58"/>
    <mergeCell ref="W58:AA58"/>
    <mergeCell ref="T57:V57"/>
    <mergeCell ref="W57:AA57"/>
    <mergeCell ref="E58:H58"/>
    <mergeCell ref="E57:H57"/>
    <mergeCell ref="I57:K57"/>
    <mergeCell ref="L57:O57"/>
    <mergeCell ref="P57:Q57"/>
    <mergeCell ref="R57:S57"/>
    <mergeCell ref="I60:K60"/>
    <mergeCell ref="L60:O60"/>
    <mergeCell ref="P60:Q60"/>
    <mergeCell ref="R60:S60"/>
    <mergeCell ref="T60:V60"/>
    <mergeCell ref="W60:AA60"/>
    <mergeCell ref="T59:V59"/>
    <mergeCell ref="W59:AA59"/>
    <mergeCell ref="E60:H60"/>
    <mergeCell ref="E59:H59"/>
    <mergeCell ref="I59:K59"/>
    <mergeCell ref="L59:O59"/>
    <mergeCell ref="P59:Q59"/>
    <mergeCell ref="R59:S59"/>
    <mergeCell ref="I62:K62"/>
    <mergeCell ref="L62:O62"/>
    <mergeCell ref="P62:Q62"/>
    <mergeCell ref="R62:S62"/>
    <mergeCell ref="T62:V62"/>
    <mergeCell ref="W62:AA62"/>
    <mergeCell ref="T61:V61"/>
    <mergeCell ref="W61:AA61"/>
    <mergeCell ref="E62:H62"/>
    <mergeCell ref="E61:H61"/>
    <mergeCell ref="I61:K61"/>
    <mergeCell ref="L61:O61"/>
    <mergeCell ref="P61:Q61"/>
    <mergeCell ref="R61:S61"/>
    <mergeCell ref="I64:K64"/>
    <mergeCell ref="L64:O64"/>
    <mergeCell ref="P64:Q64"/>
    <mergeCell ref="R64:S64"/>
    <mergeCell ref="T64:V64"/>
    <mergeCell ref="W64:AA64"/>
    <mergeCell ref="T63:V63"/>
    <mergeCell ref="W63:AA63"/>
    <mergeCell ref="E64:H64"/>
    <mergeCell ref="E63:H63"/>
    <mergeCell ref="I63:K63"/>
    <mergeCell ref="L63:O63"/>
    <mergeCell ref="P63:Q63"/>
    <mergeCell ref="R63:S63"/>
    <mergeCell ref="I66:K66"/>
    <mergeCell ref="L66:O66"/>
    <mergeCell ref="P66:Q66"/>
    <mergeCell ref="R66:S66"/>
    <mergeCell ref="T66:V66"/>
    <mergeCell ref="W66:AA66"/>
    <mergeCell ref="T65:V65"/>
    <mergeCell ref="W65:AA65"/>
    <mergeCell ref="E66:H66"/>
    <mergeCell ref="E65:H65"/>
    <mergeCell ref="I65:K65"/>
    <mergeCell ref="L65:O65"/>
    <mergeCell ref="P65:Q65"/>
    <mergeCell ref="R65:S65"/>
    <mergeCell ref="I68:K68"/>
    <mergeCell ref="L68:O68"/>
    <mergeCell ref="P68:Q68"/>
    <mergeCell ref="R68:S68"/>
    <mergeCell ref="T68:V68"/>
    <mergeCell ref="W68:AA68"/>
    <mergeCell ref="T67:V67"/>
    <mergeCell ref="W67:AA67"/>
    <mergeCell ref="E68:H68"/>
    <mergeCell ref="E67:H67"/>
    <mergeCell ref="I67:K67"/>
    <mergeCell ref="L67:O67"/>
    <mergeCell ref="P67:Q67"/>
    <mergeCell ref="R67:S67"/>
  </mergeCells>
  <hyperlinks>
    <hyperlink ref="C11" location="RESULTADOS!A1" display="&lt;&lt;&lt;RESULTADOS" xr:uid="{8F095204-1486-4CE4-937F-C68EEE41EDC3}"/>
    <hyperlink ref="Q11" location="'Fugas (2)'!A1" display="Fugas" xr:uid="{92D46B5F-DBB8-4E8B-8C6C-42518E12E3A0}"/>
  </hyperlink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DF33323-8ABD-49ED-AD58-85D3FD60A52D}">
          <x14:formula1>
            <xm:f>Hoja1!$AJ$2:$AJ$3</xm:f>
          </x14:formula1>
          <xm:sqref>T21:V68</xm:sqref>
        </x14:dataValidation>
        <x14:dataValidation type="list" allowBlank="1" showInputMessage="1" showErrorMessage="1" xr:uid="{1A6C3A03-7A1D-4918-810D-E0C561A78696}">
          <x14:formula1>
            <xm:f>Hoja1!$AL$2:$AL$10</xm:f>
          </x14:formula1>
          <xm:sqref>D21:D68</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4C378-2DF1-4D6F-9738-E72F60891DE8}">
  <sheetPr>
    <tabColor rgb="FFFF0000"/>
  </sheetPr>
  <dimension ref="B15:AA105"/>
  <sheetViews>
    <sheetView zoomScale="60" zoomScaleNormal="60" workbookViewId="0">
      <selection activeCell="B15" sqref="B15"/>
    </sheetView>
  </sheetViews>
  <sheetFormatPr baseColWidth="10" defaultRowHeight="14.75" x14ac:dyDescent="0.75"/>
  <cols>
    <col min="1" max="16384" width="10.90625" style="1"/>
  </cols>
  <sheetData>
    <row r="15" spans="2:21" x14ac:dyDescent="0.75">
      <c r="B15" s="6" t="s">
        <v>420</v>
      </c>
      <c r="U15" s="6" t="s">
        <v>41</v>
      </c>
    </row>
    <row r="17" spans="2:27" x14ac:dyDescent="0.75">
      <c r="B17" s="1" t="s">
        <v>928</v>
      </c>
    </row>
    <row r="19" spans="2:27" x14ac:dyDescent="0.75">
      <c r="B19" s="1" t="s">
        <v>925</v>
      </c>
    </row>
    <row r="23" spans="2:27" x14ac:dyDescent="0.75">
      <c r="B23" s="308" t="s">
        <v>786</v>
      </c>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row>
    <row r="24" spans="2:27" x14ac:dyDescent="0.75">
      <c r="B24" s="312" t="s">
        <v>81</v>
      </c>
      <c r="C24" s="312"/>
      <c r="D24" s="458" t="s">
        <v>326</v>
      </c>
      <c r="E24" s="458"/>
      <c r="F24" s="458"/>
      <c r="G24" s="312" t="s">
        <v>787</v>
      </c>
      <c r="H24" s="312"/>
      <c r="I24" s="312"/>
      <c r="J24" s="312"/>
      <c r="K24" s="312" t="s">
        <v>788</v>
      </c>
      <c r="L24" s="312"/>
      <c r="M24" s="312"/>
      <c r="N24" s="312"/>
      <c r="O24" s="312"/>
      <c r="P24" s="312"/>
      <c r="Q24" s="312" t="s">
        <v>789</v>
      </c>
      <c r="R24" s="312"/>
      <c r="S24" s="312"/>
      <c r="T24" s="312"/>
      <c r="U24" s="312"/>
      <c r="V24" s="320" t="s">
        <v>790</v>
      </c>
      <c r="W24" s="320"/>
      <c r="X24" s="320"/>
      <c r="Y24" s="320"/>
      <c r="Z24" s="320"/>
      <c r="AA24" s="320"/>
    </row>
    <row r="25" spans="2:27" x14ac:dyDescent="0.75">
      <c r="B25" s="312"/>
      <c r="C25" s="312"/>
      <c r="D25" s="458"/>
      <c r="E25" s="458"/>
      <c r="F25" s="458"/>
      <c r="G25" s="312"/>
      <c r="H25" s="312"/>
      <c r="I25" s="312"/>
      <c r="J25" s="312"/>
      <c r="K25" s="312"/>
      <c r="L25" s="312"/>
      <c r="M25" s="312"/>
      <c r="N25" s="312"/>
      <c r="O25" s="312"/>
      <c r="P25" s="312"/>
      <c r="Q25" s="312"/>
      <c r="R25" s="312"/>
      <c r="S25" s="312"/>
      <c r="T25" s="312"/>
      <c r="U25" s="312"/>
      <c r="V25" s="320"/>
      <c r="W25" s="320"/>
      <c r="X25" s="320"/>
      <c r="Y25" s="320"/>
      <c r="Z25" s="320"/>
      <c r="AA25" s="320"/>
    </row>
    <row r="26" spans="2:27" x14ac:dyDescent="0.75">
      <c r="B26" s="312"/>
      <c r="C26" s="312"/>
      <c r="D26" s="458"/>
      <c r="E26" s="458"/>
      <c r="F26" s="458"/>
      <c r="G26" s="312"/>
      <c r="H26" s="312"/>
      <c r="I26" s="312"/>
      <c r="J26" s="312"/>
      <c r="K26" s="312"/>
      <c r="L26" s="312"/>
      <c r="M26" s="312"/>
      <c r="N26" s="312"/>
      <c r="O26" s="312"/>
      <c r="P26" s="312"/>
      <c r="Q26" s="312"/>
      <c r="R26" s="312"/>
      <c r="S26" s="312"/>
      <c r="T26" s="312"/>
      <c r="U26" s="312"/>
      <c r="V26" s="320"/>
      <c r="W26" s="320"/>
      <c r="X26" s="320"/>
      <c r="Y26" s="320"/>
      <c r="Z26" s="320"/>
      <c r="AA26" s="320"/>
    </row>
    <row r="27" spans="2:27" x14ac:dyDescent="0.75">
      <c r="B27" s="457" t="str">
        <f>Fugas_metoind!B57</f>
        <v xml:space="preserve">Facilidad </v>
      </c>
      <c r="C27" s="457"/>
      <c r="D27" s="457" t="str">
        <f>Fugas_metoind!C57</f>
        <v>Tanques de almacenamiento</v>
      </c>
      <c r="E27" s="457"/>
      <c r="F27" s="457"/>
      <c r="G27" s="455" t="str">
        <f>Fugas_metoind!AC57</f>
        <v>F.E EPA basado en población componentes</v>
      </c>
      <c r="H27" s="455"/>
      <c r="I27" s="455"/>
      <c r="J27" s="455"/>
      <c r="K27" s="455"/>
      <c r="L27" s="455"/>
      <c r="M27" s="455"/>
      <c r="N27" s="455"/>
      <c r="O27" s="455"/>
      <c r="P27" s="455"/>
      <c r="Q27" s="459"/>
      <c r="R27" s="459"/>
      <c r="S27" s="459"/>
      <c r="T27" s="459"/>
      <c r="U27" s="459"/>
      <c r="V27" s="455"/>
      <c r="W27" s="455"/>
      <c r="X27" s="455"/>
      <c r="Y27" s="455"/>
      <c r="Z27" s="455"/>
      <c r="AA27" s="455"/>
    </row>
    <row r="28" spans="2:27" x14ac:dyDescent="0.75">
      <c r="B28" s="457" t="str">
        <f>Fugas_metoind!B58</f>
        <v xml:space="preserve">Facilidad </v>
      </c>
      <c r="C28" s="457"/>
      <c r="D28" s="457" t="str">
        <f>Fugas_metoind!C58</f>
        <v>Manifold de producción</v>
      </c>
      <c r="E28" s="457"/>
      <c r="F28" s="457"/>
      <c r="G28" s="455" t="str">
        <f>Fugas_metoind!AC58</f>
        <v>F.E EPA Leak/No Leak</v>
      </c>
      <c r="H28" s="455"/>
      <c r="I28" s="455"/>
      <c r="J28" s="455"/>
      <c r="K28" s="456"/>
      <c r="L28" s="456"/>
      <c r="M28" s="456"/>
      <c r="N28" s="456"/>
      <c r="O28" s="456"/>
      <c r="P28" s="456"/>
      <c r="Q28" s="456"/>
      <c r="R28" s="456"/>
      <c r="S28" s="456"/>
      <c r="T28" s="456"/>
      <c r="U28" s="456"/>
      <c r="V28" s="456"/>
      <c r="W28" s="456"/>
      <c r="X28" s="456"/>
      <c r="Y28" s="456"/>
      <c r="Z28" s="456"/>
      <c r="AA28" s="456"/>
    </row>
    <row r="29" spans="2:27" x14ac:dyDescent="0.75">
      <c r="B29" s="457" t="str">
        <f>Fugas_metoind!B59</f>
        <v xml:space="preserve">Facilidad </v>
      </c>
      <c r="C29" s="457"/>
      <c r="D29" s="457" t="str">
        <f>Fugas_metoind!C59</f>
        <v>Manifold de producción</v>
      </c>
      <c r="E29" s="457"/>
      <c r="F29" s="457"/>
      <c r="G29" s="455" t="str">
        <f>Fugas_metoind!AC59</f>
        <v>Correlaciones EPA</v>
      </c>
      <c r="H29" s="455"/>
      <c r="I29" s="455"/>
      <c r="J29" s="455"/>
      <c r="K29" s="456"/>
      <c r="L29" s="456"/>
      <c r="M29" s="456"/>
      <c r="N29" s="456"/>
      <c r="O29" s="456"/>
      <c r="P29" s="456"/>
      <c r="Q29" s="456"/>
      <c r="R29" s="456"/>
      <c r="S29" s="456"/>
      <c r="T29" s="456"/>
      <c r="U29" s="456"/>
      <c r="V29" s="456"/>
      <c r="W29" s="456"/>
      <c r="X29" s="456"/>
      <c r="Y29" s="456"/>
      <c r="Z29" s="456"/>
      <c r="AA29" s="456"/>
    </row>
    <row r="30" spans="2:27" x14ac:dyDescent="0.75">
      <c r="B30" s="457">
        <f>Fugas_metoind!B60</f>
        <v>0</v>
      </c>
      <c r="C30" s="457"/>
      <c r="D30" s="457">
        <f>Fugas_metoind!C60</f>
        <v>0</v>
      </c>
      <c r="E30" s="457"/>
      <c r="F30" s="457"/>
      <c r="G30" s="455" t="str">
        <f>Fugas_metoind!AC60</f>
        <v>Correlaciones EPA</v>
      </c>
      <c r="H30" s="455"/>
      <c r="I30" s="455"/>
      <c r="J30" s="455"/>
      <c r="K30" s="456"/>
      <c r="L30" s="456"/>
      <c r="M30" s="456"/>
      <c r="N30" s="456"/>
      <c r="O30" s="456"/>
      <c r="P30" s="456"/>
      <c r="Q30" s="456"/>
      <c r="R30" s="456"/>
      <c r="S30" s="456"/>
      <c r="T30" s="456"/>
      <c r="U30" s="456"/>
      <c r="V30" s="456"/>
      <c r="W30" s="456"/>
      <c r="X30" s="456"/>
      <c r="Y30" s="456"/>
      <c r="Z30" s="456"/>
      <c r="AA30" s="456"/>
    </row>
    <row r="31" spans="2:27" x14ac:dyDescent="0.75">
      <c r="B31" s="457">
        <f>Fugas_metoind!B61</f>
        <v>0</v>
      </c>
      <c r="C31" s="457"/>
      <c r="D31" s="457">
        <f>Fugas_metoind!C61</f>
        <v>0</v>
      </c>
      <c r="E31" s="457"/>
      <c r="F31" s="457"/>
      <c r="G31" s="455" t="str">
        <f>Fugas_metoind!AC61</f>
        <v>Correlaciones EPA</v>
      </c>
      <c r="H31" s="455"/>
      <c r="I31" s="455"/>
      <c r="J31" s="455"/>
      <c r="K31" s="456"/>
      <c r="L31" s="456"/>
      <c r="M31" s="456"/>
      <c r="N31" s="456"/>
      <c r="O31" s="456"/>
      <c r="P31" s="456"/>
      <c r="Q31" s="456"/>
      <c r="R31" s="456"/>
      <c r="S31" s="456"/>
      <c r="T31" s="456"/>
      <c r="U31" s="456"/>
      <c r="V31" s="456"/>
      <c r="W31" s="456"/>
      <c r="X31" s="456"/>
      <c r="Y31" s="456"/>
      <c r="Z31" s="456"/>
      <c r="AA31" s="456"/>
    </row>
    <row r="32" spans="2:27" x14ac:dyDescent="0.75">
      <c r="B32" s="457">
        <f>Fugas_metoind!B62</f>
        <v>0</v>
      </c>
      <c r="C32" s="457"/>
      <c r="D32" s="457">
        <f>Fugas_metoind!C62</f>
        <v>0</v>
      </c>
      <c r="E32" s="457"/>
      <c r="F32" s="457"/>
      <c r="G32" s="455" t="str">
        <f>Fugas_metoind!AC62</f>
        <v>Correlaciones EPA</v>
      </c>
      <c r="H32" s="455"/>
      <c r="I32" s="455"/>
      <c r="J32" s="455"/>
      <c r="K32" s="456"/>
      <c r="L32" s="456"/>
      <c r="M32" s="456"/>
      <c r="N32" s="456"/>
      <c r="O32" s="456"/>
      <c r="P32" s="456"/>
      <c r="Q32" s="456"/>
      <c r="R32" s="456"/>
      <c r="S32" s="456"/>
      <c r="T32" s="456"/>
      <c r="U32" s="456"/>
      <c r="V32" s="456"/>
      <c r="W32" s="456"/>
      <c r="X32" s="456"/>
      <c r="Y32" s="456"/>
      <c r="Z32" s="456"/>
      <c r="AA32" s="456"/>
    </row>
    <row r="33" spans="2:27" x14ac:dyDescent="0.75">
      <c r="B33" s="457">
        <f>Fugas_metoind!B63</f>
        <v>0</v>
      </c>
      <c r="C33" s="457"/>
      <c r="D33" s="457">
        <f>Fugas_metoind!C63</f>
        <v>0</v>
      </c>
      <c r="E33" s="457"/>
      <c r="F33" s="457"/>
      <c r="G33" s="455" t="str">
        <f>Fugas_metoind!AC63</f>
        <v>Correlaciones EPA</v>
      </c>
      <c r="H33" s="455"/>
      <c r="I33" s="455"/>
      <c r="J33" s="455"/>
      <c r="K33" s="456"/>
      <c r="L33" s="456"/>
      <c r="M33" s="456"/>
      <c r="N33" s="456"/>
      <c r="O33" s="456"/>
      <c r="P33" s="456"/>
      <c r="Q33" s="456"/>
      <c r="R33" s="456"/>
      <c r="S33" s="456"/>
      <c r="T33" s="456"/>
      <c r="U33" s="456"/>
      <c r="V33" s="456"/>
      <c r="W33" s="456"/>
      <c r="X33" s="456"/>
      <c r="Y33" s="456"/>
      <c r="Z33" s="456"/>
      <c r="AA33" s="456"/>
    </row>
    <row r="34" spans="2:27" x14ac:dyDescent="0.75">
      <c r="B34" s="457">
        <f>Fugas_metoind!B64</f>
        <v>0</v>
      </c>
      <c r="C34" s="457"/>
      <c r="D34" s="457">
        <f>Fugas_metoind!C64</f>
        <v>0</v>
      </c>
      <c r="E34" s="457"/>
      <c r="F34" s="457"/>
      <c r="G34" s="455" t="str">
        <f>Fugas_metoind!AC64</f>
        <v>Correlaciones EPA</v>
      </c>
      <c r="H34" s="455"/>
      <c r="I34" s="455"/>
      <c r="J34" s="455"/>
      <c r="K34" s="456"/>
      <c r="L34" s="456"/>
      <c r="M34" s="456"/>
      <c r="N34" s="456"/>
      <c r="O34" s="456"/>
      <c r="P34" s="456"/>
      <c r="Q34" s="456"/>
      <c r="R34" s="456"/>
      <c r="S34" s="456"/>
      <c r="T34" s="456"/>
      <c r="U34" s="456"/>
      <c r="V34" s="456"/>
      <c r="W34" s="456"/>
      <c r="X34" s="456"/>
      <c r="Y34" s="456"/>
      <c r="Z34" s="456"/>
      <c r="AA34" s="456"/>
    </row>
    <row r="35" spans="2:27" x14ac:dyDescent="0.75">
      <c r="B35" s="457">
        <f>Fugas_metoind!B65</f>
        <v>0</v>
      </c>
      <c r="C35" s="457"/>
      <c r="D35" s="457">
        <f>Fugas_metoind!C65</f>
        <v>0</v>
      </c>
      <c r="E35" s="457"/>
      <c r="F35" s="457"/>
      <c r="G35" s="455" t="str">
        <f>Fugas_metoind!AC65</f>
        <v>Correlaciones EPA</v>
      </c>
      <c r="H35" s="455"/>
      <c r="I35" s="455"/>
      <c r="J35" s="455"/>
      <c r="K35" s="456"/>
      <c r="L35" s="456"/>
      <c r="M35" s="456"/>
      <c r="N35" s="456"/>
      <c r="O35" s="456"/>
      <c r="P35" s="456"/>
      <c r="Q35" s="456"/>
      <c r="R35" s="456"/>
      <c r="S35" s="456"/>
      <c r="T35" s="456"/>
      <c r="U35" s="456"/>
      <c r="V35" s="456"/>
      <c r="W35" s="456"/>
      <c r="X35" s="456"/>
      <c r="Y35" s="456"/>
      <c r="Z35" s="456"/>
      <c r="AA35" s="456"/>
    </row>
    <row r="36" spans="2:27" x14ac:dyDescent="0.75">
      <c r="B36" s="457">
        <f>Fugas_metoind!B66</f>
        <v>0</v>
      </c>
      <c r="C36" s="457"/>
      <c r="D36" s="457">
        <f>Fugas_metoind!C66</f>
        <v>0</v>
      </c>
      <c r="E36" s="457"/>
      <c r="F36" s="457"/>
      <c r="G36" s="455" t="str">
        <f>Fugas_metoind!AC66</f>
        <v>Correlaciones EPA</v>
      </c>
      <c r="H36" s="455"/>
      <c r="I36" s="455"/>
      <c r="J36" s="455"/>
      <c r="K36" s="456"/>
      <c r="L36" s="456"/>
      <c r="M36" s="456"/>
      <c r="N36" s="456"/>
      <c r="O36" s="456"/>
      <c r="P36" s="456"/>
      <c r="Q36" s="456"/>
      <c r="R36" s="456"/>
      <c r="S36" s="456"/>
      <c r="T36" s="456"/>
      <c r="U36" s="456"/>
      <c r="V36" s="456"/>
      <c r="W36" s="456"/>
      <c r="X36" s="456"/>
      <c r="Y36" s="456"/>
      <c r="Z36" s="456"/>
      <c r="AA36" s="456"/>
    </row>
    <row r="37" spans="2:27" x14ac:dyDescent="0.75">
      <c r="B37" s="457">
        <f>Fugas_metoind!B67</f>
        <v>0</v>
      </c>
      <c r="C37" s="457"/>
      <c r="D37" s="457">
        <f>Fugas_metoind!C67</f>
        <v>0</v>
      </c>
      <c r="E37" s="457"/>
      <c r="F37" s="457"/>
      <c r="G37" s="455" t="str">
        <f>Fugas_metoind!AC67</f>
        <v>Correlaciones EPA</v>
      </c>
      <c r="H37" s="455"/>
      <c r="I37" s="455"/>
      <c r="J37" s="455"/>
      <c r="K37" s="456"/>
      <c r="L37" s="456"/>
      <c r="M37" s="456"/>
      <c r="N37" s="456"/>
      <c r="O37" s="456"/>
      <c r="P37" s="456"/>
      <c r="Q37" s="456"/>
      <c r="R37" s="456"/>
      <c r="S37" s="456"/>
      <c r="T37" s="456"/>
      <c r="U37" s="456"/>
      <c r="V37" s="456"/>
      <c r="W37" s="456"/>
      <c r="X37" s="456"/>
      <c r="Y37" s="456"/>
      <c r="Z37" s="456"/>
      <c r="AA37" s="456"/>
    </row>
    <row r="38" spans="2:27" x14ac:dyDescent="0.75">
      <c r="B38" s="457">
        <f>Fugas_metoind!B68</f>
        <v>0</v>
      </c>
      <c r="C38" s="457"/>
      <c r="D38" s="457">
        <f>Fugas_metoind!C68</f>
        <v>0</v>
      </c>
      <c r="E38" s="457"/>
      <c r="F38" s="457"/>
      <c r="G38" s="455" t="str">
        <f>Fugas_metoind!AC68</f>
        <v>Correlaciones EPA</v>
      </c>
      <c r="H38" s="455"/>
      <c r="I38" s="455"/>
      <c r="J38" s="455"/>
      <c r="K38" s="456"/>
      <c r="L38" s="456"/>
      <c r="M38" s="456"/>
      <c r="N38" s="456"/>
      <c r="O38" s="456"/>
      <c r="P38" s="456"/>
      <c r="Q38" s="456"/>
      <c r="R38" s="456"/>
      <c r="S38" s="456"/>
      <c r="T38" s="456"/>
      <c r="U38" s="456"/>
      <c r="V38" s="456"/>
      <c r="W38" s="456"/>
      <c r="X38" s="456"/>
      <c r="Y38" s="456"/>
      <c r="Z38" s="456"/>
      <c r="AA38" s="456"/>
    </row>
    <row r="39" spans="2:27" x14ac:dyDescent="0.75">
      <c r="B39" s="457">
        <f>Fugas_metoind!B69</f>
        <v>0</v>
      </c>
      <c r="C39" s="457"/>
      <c r="D39" s="457">
        <f>Fugas_metoind!C69</f>
        <v>0</v>
      </c>
      <c r="E39" s="457"/>
      <c r="F39" s="457"/>
      <c r="G39" s="455" t="str">
        <f>Fugas_metoind!AC69</f>
        <v>Correlaciones EPA</v>
      </c>
      <c r="H39" s="455"/>
      <c r="I39" s="455"/>
      <c r="J39" s="455"/>
      <c r="K39" s="456"/>
      <c r="L39" s="456"/>
      <c r="M39" s="456"/>
      <c r="N39" s="456"/>
      <c r="O39" s="456"/>
      <c r="P39" s="456"/>
      <c r="Q39" s="456"/>
      <c r="R39" s="456"/>
      <c r="S39" s="456"/>
      <c r="T39" s="456"/>
      <c r="U39" s="456"/>
      <c r="V39" s="456"/>
      <c r="W39" s="456"/>
      <c r="X39" s="456"/>
      <c r="Y39" s="456"/>
      <c r="Z39" s="456"/>
      <c r="AA39" s="456"/>
    </row>
    <row r="40" spans="2:27" x14ac:dyDescent="0.75">
      <c r="B40" s="457">
        <f>Fugas_metoind!B70</f>
        <v>0</v>
      </c>
      <c r="C40" s="457"/>
      <c r="D40" s="457">
        <f>Fugas_metoind!C70</f>
        <v>0</v>
      </c>
      <c r="E40" s="457"/>
      <c r="F40" s="457"/>
      <c r="G40" s="455" t="str">
        <f>Fugas_metoind!AC70</f>
        <v>Correlaciones EPA</v>
      </c>
      <c r="H40" s="455"/>
      <c r="I40" s="455"/>
      <c r="J40" s="455"/>
      <c r="K40" s="456"/>
      <c r="L40" s="456"/>
      <c r="M40" s="456"/>
      <c r="N40" s="456"/>
      <c r="O40" s="456"/>
      <c r="P40" s="456"/>
      <c r="Q40" s="456"/>
      <c r="R40" s="456"/>
      <c r="S40" s="456"/>
      <c r="T40" s="456"/>
      <c r="U40" s="456"/>
      <c r="V40" s="456"/>
      <c r="W40" s="456"/>
      <c r="X40" s="456"/>
      <c r="Y40" s="456"/>
      <c r="Z40" s="456"/>
      <c r="AA40" s="456"/>
    </row>
    <row r="41" spans="2:27" x14ac:dyDescent="0.75">
      <c r="B41" s="457">
        <f>Fugas_metoind!B71</f>
        <v>0</v>
      </c>
      <c r="C41" s="457"/>
      <c r="D41" s="457">
        <f>Fugas_metoind!C71</f>
        <v>0</v>
      </c>
      <c r="E41" s="457"/>
      <c r="F41" s="457"/>
      <c r="G41" s="455" t="str">
        <f>Fugas_metoind!AC71</f>
        <v>Correlaciones EPA</v>
      </c>
      <c r="H41" s="455"/>
      <c r="I41" s="455"/>
      <c r="J41" s="455"/>
      <c r="K41" s="456"/>
      <c r="L41" s="456"/>
      <c r="M41" s="456"/>
      <c r="N41" s="456"/>
      <c r="O41" s="456"/>
      <c r="P41" s="456"/>
      <c r="Q41" s="456"/>
      <c r="R41" s="456"/>
      <c r="S41" s="456"/>
      <c r="T41" s="456"/>
      <c r="U41" s="456"/>
      <c r="V41" s="456"/>
      <c r="W41" s="456"/>
      <c r="X41" s="456"/>
      <c r="Y41" s="456"/>
      <c r="Z41" s="456"/>
      <c r="AA41" s="456"/>
    </row>
    <row r="42" spans="2:27" x14ac:dyDescent="0.75">
      <c r="B42" s="457">
        <f>Fugas_metoind!B72</f>
        <v>0</v>
      </c>
      <c r="C42" s="457"/>
      <c r="D42" s="457">
        <f>Fugas_metoind!C72</f>
        <v>0</v>
      </c>
      <c r="E42" s="457"/>
      <c r="F42" s="457"/>
      <c r="G42" s="455" t="str">
        <f>Fugas_metoind!AC72</f>
        <v>Correlaciones EPA</v>
      </c>
      <c r="H42" s="455"/>
      <c r="I42" s="455"/>
      <c r="J42" s="455"/>
      <c r="K42" s="456"/>
      <c r="L42" s="456"/>
      <c r="M42" s="456"/>
      <c r="N42" s="456"/>
      <c r="O42" s="456"/>
      <c r="P42" s="456"/>
      <c r="Q42" s="456"/>
      <c r="R42" s="456"/>
      <c r="S42" s="456"/>
      <c r="T42" s="456"/>
      <c r="U42" s="456"/>
      <c r="V42" s="456"/>
      <c r="W42" s="456"/>
      <c r="X42" s="456"/>
      <c r="Y42" s="456"/>
      <c r="Z42" s="456"/>
      <c r="AA42" s="456"/>
    </row>
    <row r="43" spans="2:27" x14ac:dyDescent="0.75">
      <c r="B43" s="457">
        <f>Fugas_metoind!B73</f>
        <v>0</v>
      </c>
      <c r="C43" s="457"/>
      <c r="D43" s="457">
        <f>Fugas_metoind!C73</f>
        <v>0</v>
      </c>
      <c r="E43" s="457"/>
      <c r="F43" s="457"/>
      <c r="G43" s="455" t="str">
        <f>Fugas_metoind!AC73</f>
        <v>Correlaciones EPA</v>
      </c>
      <c r="H43" s="455"/>
      <c r="I43" s="455"/>
      <c r="J43" s="455"/>
      <c r="K43" s="456"/>
      <c r="L43" s="456"/>
      <c r="M43" s="456"/>
      <c r="N43" s="456"/>
      <c r="O43" s="456"/>
      <c r="P43" s="456"/>
      <c r="Q43" s="456"/>
      <c r="R43" s="456"/>
      <c r="S43" s="456"/>
      <c r="T43" s="456"/>
      <c r="U43" s="456"/>
      <c r="V43" s="456"/>
      <c r="W43" s="456"/>
      <c r="X43" s="456"/>
      <c r="Y43" s="456"/>
      <c r="Z43" s="456"/>
      <c r="AA43" s="456"/>
    </row>
    <row r="44" spans="2:27" x14ac:dyDescent="0.75">
      <c r="B44" s="457">
        <f>Fugas_metoind!B74</f>
        <v>0</v>
      </c>
      <c r="C44" s="457"/>
      <c r="D44" s="457">
        <f>Fugas_metoind!C74</f>
        <v>0</v>
      </c>
      <c r="E44" s="457"/>
      <c r="F44" s="457"/>
      <c r="G44" s="455" t="str">
        <f>Fugas_metoind!AC74</f>
        <v>Correlaciones EPA</v>
      </c>
      <c r="H44" s="455"/>
      <c r="I44" s="455"/>
      <c r="J44" s="455"/>
      <c r="K44" s="456"/>
      <c r="L44" s="456"/>
      <c r="M44" s="456"/>
      <c r="N44" s="456"/>
      <c r="O44" s="456"/>
      <c r="P44" s="456"/>
      <c r="Q44" s="456"/>
      <c r="R44" s="456"/>
      <c r="S44" s="456"/>
      <c r="T44" s="456"/>
      <c r="U44" s="456"/>
      <c r="V44" s="456"/>
      <c r="W44" s="456"/>
      <c r="X44" s="456"/>
      <c r="Y44" s="456"/>
      <c r="Z44" s="456"/>
      <c r="AA44" s="456"/>
    </row>
    <row r="45" spans="2:27" x14ac:dyDescent="0.75">
      <c r="B45" s="457">
        <f>Fugas_metoind!B75</f>
        <v>0</v>
      </c>
      <c r="C45" s="457"/>
      <c r="D45" s="457">
        <f>Fugas_metoind!C75</f>
        <v>0</v>
      </c>
      <c r="E45" s="457"/>
      <c r="F45" s="457"/>
      <c r="G45" s="455" t="str">
        <f>Fugas_metoind!AC75</f>
        <v>Correlaciones EPA</v>
      </c>
      <c r="H45" s="455"/>
      <c r="I45" s="455"/>
      <c r="J45" s="455"/>
      <c r="K45" s="456"/>
      <c r="L45" s="456"/>
      <c r="M45" s="456"/>
      <c r="N45" s="456"/>
      <c r="O45" s="456"/>
      <c r="P45" s="456"/>
      <c r="Q45" s="456"/>
      <c r="R45" s="456"/>
      <c r="S45" s="456"/>
      <c r="T45" s="456"/>
      <c r="U45" s="456"/>
      <c r="V45" s="456"/>
      <c r="W45" s="456"/>
      <c r="X45" s="456"/>
      <c r="Y45" s="456"/>
      <c r="Z45" s="456"/>
      <c r="AA45" s="456"/>
    </row>
    <row r="46" spans="2:27" x14ac:dyDescent="0.75">
      <c r="B46" s="457">
        <f>Fugas_metoind!B76</f>
        <v>0</v>
      </c>
      <c r="C46" s="457"/>
      <c r="D46" s="457">
        <f>Fugas_metoind!C76</f>
        <v>0</v>
      </c>
      <c r="E46" s="457"/>
      <c r="F46" s="457"/>
      <c r="G46" s="455" t="str">
        <f>Fugas_metoind!AC76</f>
        <v>Correlaciones EPA</v>
      </c>
      <c r="H46" s="455"/>
      <c r="I46" s="455"/>
      <c r="J46" s="455"/>
      <c r="K46" s="456"/>
      <c r="L46" s="456"/>
      <c r="M46" s="456"/>
      <c r="N46" s="456"/>
      <c r="O46" s="456"/>
      <c r="P46" s="456"/>
      <c r="Q46" s="456"/>
      <c r="R46" s="456"/>
      <c r="S46" s="456"/>
      <c r="T46" s="456"/>
      <c r="U46" s="456"/>
      <c r="V46" s="456"/>
      <c r="W46" s="456"/>
      <c r="X46" s="456"/>
      <c r="Y46" s="456"/>
      <c r="Z46" s="456"/>
      <c r="AA46" s="456"/>
    </row>
    <row r="47" spans="2:27" x14ac:dyDescent="0.75">
      <c r="B47" s="457">
        <f>Fugas_metoind!B77</f>
        <v>0</v>
      </c>
      <c r="C47" s="457"/>
      <c r="D47" s="457">
        <f>Fugas_metoind!C77</f>
        <v>0</v>
      </c>
      <c r="E47" s="457"/>
      <c r="F47" s="457"/>
      <c r="G47" s="455" t="str">
        <f>Fugas_metoind!AC77</f>
        <v>Correlaciones EPA</v>
      </c>
      <c r="H47" s="455"/>
      <c r="I47" s="455"/>
      <c r="J47" s="455"/>
      <c r="K47" s="456"/>
      <c r="L47" s="456"/>
      <c r="M47" s="456"/>
      <c r="N47" s="456"/>
      <c r="O47" s="456"/>
      <c r="P47" s="456"/>
      <c r="Q47" s="456"/>
      <c r="R47" s="456"/>
      <c r="S47" s="456"/>
      <c r="T47" s="456"/>
      <c r="U47" s="456"/>
      <c r="V47" s="456"/>
      <c r="W47" s="456"/>
      <c r="X47" s="456"/>
      <c r="Y47" s="456"/>
      <c r="Z47" s="456"/>
      <c r="AA47" s="456"/>
    </row>
    <row r="48" spans="2:27" x14ac:dyDescent="0.75">
      <c r="B48" s="457">
        <f>Fugas_metoind!B78</f>
        <v>0</v>
      </c>
      <c r="C48" s="457"/>
      <c r="D48" s="457">
        <f>Fugas_metoind!C78</f>
        <v>0</v>
      </c>
      <c r="E48" s="457"/>
      <c r="F48" s="457"/>
      <c r="G48" s="455" t="str">
        <f>Fugas_metoind!AC78</f>
        <v>Correlaciones EPA</v>
      </c>
      <c r="H48" s="455"/>
      <c r="I48" s="455"/>
      <c r="J48" s="455"/>
      <c r="K48" s="456"/>
      <c r="L48" s="456"/>
      <c r="M48" s="456"/>
      <c r="N48" s="456"/>
      <c r="O48" s="456"/>
      <c r="P48" s="456"/>
      <c r="Q48" s="456"/>
      <c r="R48" s="456"/>
      <c r="S48" s="456"/>
      <c r="T48" s="456"/>
      <c r="U48" s="456"/>
      <c r="V48" s="456"/>
      <c r="W48" s="456"/>
      <c r="X48" s="456"/>
      <c r="Y48" s="456"/>
      <c r="Z48" s="456"/>
      <c r="AA48" s="456"/>
    </row>
    <row r="49" spans="2:27" x14ac:dyDescent="0.75">
      <c r="B49" s="457">
        <f>Fugas_metoind!B79</f>
        <v>0</v>
      </c>
      <c r="C49" s="457"/>
      <c r="D49" s="457">
        <f>Fugas_metoind!C79</f>
        <v>0</v>
      </c>
      <c r="E49" s="457"/>
      <c r="F49" s="457"/>
      <c r="G49" s="455" t="str">
        <f>Fugas_metoind!AC79</f>
        <v>Correlaciones EPA</v>
      </c>
      <c r="H49" s="455"/>
      <c r="I49" s="455"/>
      <c r="J49" s="455"/>
      <c r="K49" s="456"/>
      <c r="L49" s="456"/>
      <c r="M49" s="456"/>
      <c r="N49" s="456"/>
      <c r="O49" s="456"/>
      <c r="P49" s="456"/>
      <c r="Q49" s="456"/>
      <c r="R49" s="456"/>
      <c r="S49" s="456"/>
      <c r="T49" s="456"/>
      <c r="U49" s="456"/>
      <c r="V49" s="456"/>
      <c r="W49" s="456"/>
      <c r="X49" s="456"/>
      <c r="Y49" s="456"/>
      <c r="Z49" s="456"/>
      <c r="AA49" s="456"/>
    </row>
    <row r="50" spans="2:27" x14ac:dyDescent="0.75">
      <c r="B50" s="457">
        <f>Fugas_metoind!B80</f>
        <v>0</v>
      </c>
      <c r="C50" s="457"/>
      <c r="D50" s="457">
        <f>Fugas_metoind!C80</f>
        <v>0</v>
      </c>
      <c r="E50" s="457"/>
      <c r="F50" s="457"/>
      <c r="G50" s="455" t="str">
        <f>Fugas_metoind!AC80</f>
        <v>Correlaciones EPA</v>
      </c>
      <c r="H50" s="455"/>
      <c r="I50" s="455"/>
      <c r="J50" s="455"/>
      <c r="K50" s="456"/>
      <c r="L50" s="456"/>
      <c r="M50" s="456"/>
      <c r="N50" s="456"/>
      <c r="O50" s="456"/>
      <c r="P50" s="456"/>
      <c r="Q50" s="456"/>
      <c r="R50" s="456"/>
      <c r="S50" s="456"/>
      <c r="T50" s="456"/>
      <c r="U50" s="456"/>
      <c r="V50" s="456"/>
      <c r="W50" s="456"/>
      <c r="X50" s="456"/>
      <c r="Y50" s="456"/>
      <c r="Z50" s="456"/>
      <c r="AA50" s="456"/>
    </row>
    <row r="51" spans="2:27" x14ac:dyDescent="0.75">
      <c r="B51" s="457">
        <f>Fugas_metoind!B81</f>
        <v>0</v>
      </c>
      <c r="C51" s="457"/>
      <c r="D51" s="457">
        <f>Fugas_metoind!C81</f>
        <v>0</v>
      </c>
      <c r="E51" s="457"/>
      <c r="F51" s="457"/>
      <c r="G51" s="455" t="str">
        <f>Fugas_metoind!AC81</f>
        <v>Correlaciones EPA</v>
      </c>
      <c r="H51" s="455"/>
      <c r="I51" s="455"/>
      <c r="J51" s="455"/>
      <c r="K51" s="456"/>
      <c r="L51" s="456"/>
      <c r="M51" s="456"/>
      <c r="N51" s="456"/>
      <c r="O51" s="456"/>
      <c r="P51" s="456"/>
      <c r="Q51" s="456"/>
      <c r="R51" s="456"/>
      <c r="S51" s="456"/>
      <c r="T51" s="456"/>
      <c r="U51" s="456"/>
      <c r="V51" s="456"/>
      <c r="W51" s="456"/>
      <c r="X51" s="456"/>
      <c r="Y51" s="456"/>
      <c r="Z51" s="456"/>
      <c r="AA51" s="456"/>
    </row>
    <row r="52" spans="2:27" x14ac:dyDescent="0.75">
      <c r="B52" s="457">
        <f>Fugas_metoind!B82</f>
        <v>0</v>
      </c>
      <c r="C52" s="457"/>
      <c r="D52" s="457">
        <f>Fugas_metoind!C82</f>
        <v>0</v>
      </c>
      <c r="E52" s="457"/>
      <c r="F52" s="457"/>
      <c r="G52" s="455" t="str">
        <f>Fugas_metoind!AC82</f>
        <v>Correlaciones EPA</v>
      </c>
      <c r="H52" s="455"/>
      <c r="I52" s="455"/>
      <c r="J52" s="455"/>
      <c r="K52" s="456"/>
      <c r="L52" s="456"/>
      <c r="M52" s="456"/>
      <c r="N52" s="456"/>
      <c r="O52" s="456"/>
      <c r="P52" s="456"/>
      <c r="Q52" s="456"/>
      <c r="R52" s="456"/>
      <c r="S52" s="456"/>
      <c r="T52" s="456"/>
      <c r="U52" s="456"/>
      <c r="V52" s="456"/>
      <c r="W52" s="456"/>
      <c r="X52" s="456"/>
      <c r="Y52" s="456"/>
      <c r="Z52" s="456"/>
      <c r="AA52" s="456"/>
    </row>
    <row r="53" spans="2:27" x14ac:dyDescent="0.75">
      <c r="B53" s="457">
        <f>Fugas_metoind!B83</f>
        <v>0</v>
      </c>
      <c r="C53" s="457"/>
      <c r="D53" s="457">
        <f>Fugas_metoind!C83</f>
        <v>0</v>
      </c>
      <c r="E53" s="457"/>
      <c r="F53" s="457"/>
      <c r="G53" s="455" t="str">
        <f>Fugas_metoind!AC83</f>
        <v>Correlaciones EPA</v>
      </c>
      <c r="H53" s="455"/>
      <c r="I53" s="455"/>
      <c r="J53" s="455"/>
      <c r="K53" s="456"/>
      <c r="L53" s="456"/>
      <c r="M53" s="456"/>
      <c r="N53" s="456"/>
      <c r="O53" s="456"/>
      <c r="P53" s="456"/>
      <c r="Q53" s="456"/>
      <c r="R53" s="456"/>
      <c r="S53" s="456"/>
      <c r="T53" s="456"/>
      <c r="U53" s="456"/>
      <c r="V53" s="456"/>
      <c r="W53" s="456"/>
      <c r="X53" s="456"/>
      <c r="Y53" s="456"/>
      <c r="Z53" s="456"/>
      <c r="AA53" s="456"/>
    </row>
    <row r="54" spans="2:27" x14ac:dyDescent="0.75">
      <c r="B54" s="457">
        <f>Fugas_metoind!B84</f>
        <v>0</v>
      </c>
      <c r="C54" s="457"/>
      <c r="D54" s="457">
        <f>Fugas_metoind!C84</f>
        <v>0</v>
      </c>
      <c r="E54" s="457"/>
      <c r="F54" s="457"/>
      <c r="G54" s="455" t="str">
        <f>Fugas_metoind!AC84</f>
        <v>Correlaciones EPA</v>
      </c>
      <c r="H54" s="455"/>
      <c r="I54" s="455"/>
      <c r="J54" s="455"/>
      <c r="K54" s="456"/>
      <c r="L54" s="456"/>
      <c r="M54" s="456"/>
      <c r="N54" s="456"/>
      <c r="O54" s="456"/>
      <c r="P54" s="456"/>
      <c r="Q54" s="456"/>
      <c r="R54" s="456"/>
      <c r="S54" s="456"/>
      <c r="T54" s="456"/>
      <c r="U54" s="456"/>
      <c r="V54" s="456"/>
      <c r="W54" s="456"/>
      <c r="X54" s="456"/>
      <c r="Y54" s="456"/>
      <c r="Z54" s="456"/>
      <c r="AA54" s="456"/>
    </row>
    <row r="55" spans="2:27" x14ac:dyDescent="0.75">
      <c r="B55" s="457">
        <f>Fugas_metoind!B85</f>
        <v>0</v>
      </c>
      <c r="C55" s="457"/>
      <c r="D55" s="457">
        <f>Fugas_metoind!C85</f>
        <v>0</v>
      </c>
      <c r="E55" s="457"/>
      <c r="F55" s="457"/>
      <c r="G55" s="455" t="str">
        <f>Fugas_metoind!AC85</f>
        <v>Correlaciones EPA</v>
      </c>
      <c r="H55" s="455"/>
      <c r="I55" s="455"/>
      <c r="J55" s="455"/>
      <c r="K55" s="456"/>
      <c r="L55" s="456"/>
      <c r="M55" s="456"/>
      <c r="N55" s="456"/>
      <c r="O55" s="456"/>
      <c r="P55" s="456"/>
      <c r="Q55" s="456"/>
      <c r="R55" s="456"/>
      <c r="S55" s="456"/>
      <c r="T55" s="456"/>
      <c r="U55" s="456"/>
      <c r="V55" s="456"/>
      <c r="W55" s="456"/>
      <c r="X55" s="456"/>
      <c r="Y55" s="456"/>
      <c r="Z55" s="456"/>
      <c r="AA55" s="456"/>
    </row>
    <row r="56" spans="2:27" x14ac:dyDescent="0.75">
      <c r="B56" s="457">
        <f>Fugas_metoind!B86</f>
        <v>0</v>
      </c>
      <c r="C56" s="457"/>
      <c r="D56" s="457">
        <f>Fugas_metoind!C86</f>
        <v>0</v>
      </c>
      <c r="E56" s="457"/>
      <c r="F56" s="457"/>
      <c r="G56" s="455" t="str">
        <f>Fugas_metoind!AC86</f>
        <v>Correlaciones EPA</v>
      </c>
      <c r="H56" s="455"/>
      <c r="I56" s="455"/>
      <c r="J56" s="455"/>
      <c r="K56" s="456"/>
      <c r="L56" s="456"/>
      <c r="M56" s="456"/>
      <c r="N56" s="456"/>
      <c r="O56" s="456"/>
      <c r="P56" s="456"/>
      <c r="Q56" s="456"/>
      <c r="R56" s="456"/>
      <c r="S56" s="456"/>
      <c r="T56" s="456"/>
      <c r="U56" s="456"/>
      <c r="V56" s="456"/>
      <c r="W56" s="456"/>
      <c r="X56" s="456"/>
      <c r="Y56" s="456"/>
      <c r="Z56" s="456"/>
      <c r="AA56" s="456"/>
    </row>
    <row r="57" spans="2:27" x14ac:dyDescent="0.75">
      <c r="B57" s="457">
        <f>Fugas_metoind!B87</f>
        <v>0</v>
      </c>
      <c r="C57" s="457"/>
      <c r="D57" s="457">
        <f>Fugas_metoind!C87</f>
        <v>0</v>
      </c>
      <c r="E57" s="457"/>
      <c r="F57" s="457"/>
      <c r="G57" s="455" t="str">
        <f>Fugas_metoind!AC87</f>
        <v>Correlaciones EPA</v>
      </c>
      <c r="H57" s="455"/>
      <c r="I57" s="455"/>
      <c r="J57" s="455"/>
      <c r="K57" s="456"/>
      <c r="L57" s="456"/>
      <c r="M57" s="456"/>
      <c r="N57" s="456"/>
      <c r="O57" s="456"/>
      <c r="P57" s="456"/>
      <c r="Q57" s="456"/>
      <c r="R57" s="456"/>
      <c r="S57" s="456"/>
      <c r="T57" s="456"/>
      <c r="U57" s="456"/>
      <c r="V57" s="456"/>
      <c r="W57" s="456"/>
      <c r="X57" s="456"/>
      <c r="Y57" s="456"/>
      <c r="Z57" s="456"/>
      <c r="AA57" s="456"/>
    </row>
    <row r="58" spans="2:27" x14ac:dyDescent="0.75">
      <c r="B58" s="457">
        <f>Fugas_metoind!B88</f>
        <v>0</v>
      </c>
      <c r="C58" s="457"/>
      <c r="D58" s="457">
        <f>Fugas_metoind!C88</f>
        <v>0</v>
      </c>
      <c r="E58" s="457"/>
      <c r="F58" s="457"/>
      <c r="G58" s="455" t="str">
        <f>Fugas_metoind!AC88</f>
        <v>Correlaciones EPA</v>
      </c>
      <c r="H58" s="455"/>
      <c r="I58" s="455"/>
      <c r="J58" s="455"/>
      <c r="K58" s="456"/>
      <c r="L58" s="456"/>
      <c r="M58" s="456"/>
      <c r="N58" s="456"/>
      <c r="O58" s="456"/>
      <c r="P58" s="456"/>
      <c r="Q58" s="456"/>
      <c r="R58" s="456"/>
      <c r="S58" s="456"/>
      <c r="T58" s="456"/>
      <c r="U58" s="456"/>
      <c r="V58" s="456"/>
      <c r="W58" s="456"/>
      <c r="X58" s="456"/>
      <c r="Y58" s="456"/>
      <c r="Z58" s="456"/>
      <c r="AA58" s="456"/>
    </row>
    <row r="59" spans="2:27" x14ac:dyDescent="0.75">
      <c r="B59" s="457">
        <f>Fugas_metoind!B89</f>
        <v>0</v>
      </c>
      <c r="C59" s="457"/>
      <c r="D59" s="457">
        <f>Fugas_metoind!C89</f>
        <v>0</v>
      </c>
      <c r="E59" s="457"/>
      <c r="F59" s="457"/>
      <c r="G59" s="455" t="str">
        <f>Fugas_metoind!AC89</f>
        <v>Correlaciones EPA</v>
      </c>
      <c r="H59" s="455"/>
      <c r="I59" s="455"/>
      <c r="J59" s="455"/>
      <c r="K59" s="456"/>
      <c r="L59" s="456"/>
      <c r="M59" s="456"/>
      <c r="N59" s="456"/>
      <c r="O59" s="456"/>
      <c r="P59" s="456"/>
      <c r="Q59" s="456"/>
      <c r="R59" s="456"/>
      <c r="S59" s="456"/>
      <c r="T59" s="456"/>
      <c r="U59" s="456"/>
      <c r="V59" s="456"/>
      <c r="W59" s="456"/>
      <c r="X59" s="456"/>
      <c r="Y59" s="456"/>
      <c r="Z59" s="456"/>
      <c r="AA59" s="456"/>
    </row>
    <row r="60" spans="2:27" x14ac:dyDescent="0.75">
      <c r="B60" s="457">
        <f>Fugas_metoind!B90</f>
        <v>0</v>
      </c>
      <c r="C60" s="457"/>
      <c r="D60" s="457">
        <f>Fugas_metoind!C90</f>
        <v>0</v>
      </c>
      <c r="E60" s="457"/>
      <c r="F60" s="457"/>
      <c r="G60" s="455" t="str">
        <f>Fugas_metoind!AC90</f>
        <v>Correlaciones EPA</v>
      </c>
      <c r="H60" s="455"/>
      <c r="I60" s="455"/>
      <c r="J60" s="455"/>
      <c r="K60" s="456"/>
      <c r="L60" s="456"/>
      <c r="M60" s="456"/>
      <c r="N60" s="456"/>
      <c r="O60" s="456"/>
      <c r="P60" s="456"/>
      <c r="Q60" s="456"/>
      <c r="R60" s="456"/>
      <c r="S60" s="456"/>
      <c r="T60" s="456"/>
      <c r="U60" s="456"/>
      <c r="V60" s="456"/>
      <c r="W60" s="456"/>
      <c r="X60" s="456"/>
      <c r="Y60" s="456"/>
      <c r="Z60" s="456"/>
      <c r="AA60" s="456"/>
    </row>
    <row r="61" spans="2:27" x14ac:dyDescent="0.75">
      <c r="B61" s="457">
        <f>Fugas_metoind!B91</f>
        <v>0</v>
      </c>
      <c r="C61" s="457"/>
      <c r="D61" s="457">
        <f>Fugas_metoind!C91</f>
        <v>0</v>
      </c>
      <c r="E61" s="457"/>
      <c r="F61" s="457"/>
      <c r="G61" s="455" t="str">
        <f>Fugas_metoind!AC91</f>
        <v>Correlaciones EPA</v>
      </c>
      <c r="H61" s="455"/>
      <c r="I61" s="455"/>
      <c r="J61" s="455"/>
      <c r="K61" s="456"/>
      <c r="L61" s="456"/>
      <c r="M61" s="456"/>
      <c r="N61" s="456"/>
      <c r="O61" s="456"/>
      <c r="P61" s="456"/>
      <c r="Q61" s="456"/>
      <c r="R61" s="456"/>
      <c r="S61" s="456"/>
      <c r="T61" s="456"/>
      <c r="U61" s="456"/>
      <c r="V61" s="456"/>
      <c r="W61" s="456"/>
      <c r="X61" s="456"/>
      <c r="Y61" s="456"/>
      <c r="Z61" s="456"/>
      <c r="AA61" s="456"/>
    </row>
    <row r="62" spans="2:27" x14ac:dyDescent="0.75">
      <c r="B62" s="457">
        <f>Fugas_metoind!B92</f>
        <v>0</v>
      </c>
      <c r="C62" s="457"/>
      <c r="D62" s="457">
        <f>Fugas_metoind!C92</f>
        <v>0</v>
      </c>
      <c r="E62" s="457"/>
      <c r="F62" s="457"/>
      <c r="G62" s="455" t="str">
        <f>Fugas_metoind!AC92</f>
        <v>Correlaciones EPA</v>
      </c>
      <c r="H62" s="455"/>
      <c r="I62" s="455"/>
      <c r="J62" s="455"/>
      <c r="K62" s="456"/>
      <c r="L62" s="456"/>
      <c r="M62" s="456"/>
      <c r="N62" s="456"/>
      <c r="O62" s="456"/>
      <c r="P62" s="456"/>
      <c r="Q62" s="456"/>
      <c r="R62" s="456"/>
      <c r="S62" s="456"/>
      <c r="T62" s="456"/>
      <c r="U62" s="456"/>
      <c r="V62" s="456"/>
      <c r="W62" s="456"/>
      <c r="X62" s="456"/>
      <c r="Y62" s="456"/>
      <c r="Z62" s="456"/>
      <c r="AA62" s="456"/>
    </row>
    <row r="63" spans="2:27" x14ac:dyDescent="0.75">
      <c r="B63" s="457">
        <f>Fugas_metoind!B93</f>
        <v>0</v>
      </c>
      <c r="C63" s="457"/>
      <c r="D63" s="457">
        <f>Fugas_metoind!C93</f>
        <v>0</v>
      </c>
      <c r="E63" s="457"/>
      <c r="F63" s="457"/>
      <c r="G63" s="455" t="str">
        <f>Fugas_metoind!AC93</f>
        <v>Correlaciones EPA</v>
      </c>
      <c r="H63" s="455"/>
      <c r="I63" s="455"/>
      <c r="J63" s="455"/>
      <c r="K63" s="456"/>
      <c r="L63" s="456"/>
      <c r="M63" s="456"/>
      <c r="N63" s="456"/>
      <c r="O63" s="456"/>
      <c r="P63" s="456"/>
      <c r="Q63" s="456"/>
      <c r="R63" s="456"/>
      <c r="S63" s="456"/>
      <c r="T63" s="456"/>
      <c r="U63" s="456"/>
      <c r="V63" s="456"/>
      <c r="W63" s="456"/>
      <c r="X63" s="456"/>
      <c r="Y63" s="456"/>
      <c r="Z63" s="456"/>
      <c r="AA63" s="456"/>
    </row>
    <row r="64" spans="2:27" x14ac:dyDescent="0.75">
      <c r="B64" s="457">
        <f>Fugas_metoind!B94</f>
        <v>0</v>
      </c>
      <c r="C64" s="457"/>
      <c r="D64" s="457">
        <f>Fugas_metoind!C94</f>
        <v>0</v>
      </c>
      <c r="E64" s="457"/>
      <c r="F64" s="457"/>
      <c r="G64" s="455" t="str">
        <f>Fugas_metoind!AC94</f>
        <v>Correlaciones EPA</v>
      </c>
      <c r="H64" s="455"/>
      <c r="I64" s="455"/>
      <c r="J64" s="455"/>
      <c r="K64" s="456"/>
      <c r="L64" s="456"/>
      <c r="M64" s="456"/>
      <c r="N64" s="456"/>
      <c r="O64" s="456"/>
      <c r="P64" s="456"/>
      <c r="Q64" s="456"/>
      <c r="R64" s="456"/>
      <c r="S64" s="456"/>
      <c r="T64" s="456"/>
      <c r="U64" s="456"/>
      <c r="V64" s="456"/>
      <c r="W64" s="456"/>
      <c r="X64" s="456"/>
      <c r="Y64" s="456"/>
      <c r="Z64" s="456"/>
      <c r="AA64" s="456"/>
    </row>
    <row r="65" spans="2:27" x14ac:dyDescent="0.75">
      <c r="B65" s="457">
        <f>Fugas_metoind!B95</f>
        <v>0</v>
      </c>
      <c r="C65" s="457"/>
      <c r="D65" s="457">
        <f>Fugas_metoind!C95</f>
        <v>0</v>
      </c>
      <c r="E65" s="457"/>
      <c r="F65" s="457"/>
      <c r="G65" s="455" t="str">
        <f>Fugas_metoind!AC95</f>
        <v>Correlaciones EPA</v>
      </c>
      <c r="H65" s="455"/>
      <c r="I65" s="455"/>
      <c r="J65" s="455"/>
      <c r="K65" s="456"/>
      <c r="L65" s="456"/>
      <c r="M65" s="456"/>
      <c r="N65" s="456"/>
      <c r="O65" s="456"/>
      <c r="P65" s="456"/>
      <c r="Q65" s="456"/>
      <c r="R65" s="456"/>
      <c r="S65" s="456"/>
      <c r="T65" s="456"/>
      <c r="U65" s="456"/>
      <c r="V65" s="456"/>
      <c r="W65" s="456"/>
      <c r="X65" s="456"/>
      <c r="Y65" s="456"/>
      <c r="Z65" s="456"/>
      <c r="AA65" s="456"/>
    </row>
    <row r="66" spans="2:27" x14ac:dyDescent="0.75">
      <c r="B66" s="457">
        <f>Fugas_metoind!B96</f>
        <v>0</v>
      </c>
      <c r="C66" s="457"/>
      <c r="D66" s="457">
        <f>Fugas_metoind!C96</f>
        <v>0</v>
      </c>
      <c r="E66" s="457"/>
      <c r="F66" s="457"/>
      <c r="G66" s="455" t="str">
        <f>Fugas_metoind!AC96</f>
        <v>Correlaciones EPA</v>
      </c>
      <c r="H66" s="455"/>
      <c r="I66" s="455"/>
      <c r="J66" s="455"/>
      <c r="K66" s="456"/>
      <c r="L66" s="456"/>
      <c r="M66" s="456"/>
      <c r="N66" s="456"/>
      <c r="O66" s="456"/>
      <c r="P66" s="456"/>
      <c r="Q66" s="456"/>
      <c r="R66" s="456"/>
      <c r="S66" s="456"/>
      <c r="T66" s="456"/>
      <c r="U66" s="456"/>
      <c r="V66" s="456"/>
      <c r="W66" s="456"/>
      <c r="X66" s="456"/>
      <c r="Y66" s="456"/>
      <c r="Z66" s="456"/>
      <c r="AA66" s="456"/>
    </row>
    <row r="67" spans="2:27" x14ac:dyDescent="0.75">
      <c r="B67" s="457">
        <f>Fugas_metoind!B97</f>
        <v>0</v>
      </c>
      <c r="C67" s="457"/>
      <c r="D67" s="457">
        <f>Fugas_metoind!C97</f>
        <v>0</v>
      </c>
      <c r="E67" s="457"/>
      <c r="F67" s="457"/>
      <c r="G67" s="455" t="str">
        <f>Fugas_metoind!AC97</f>
        <v>Correlaciones EPA</v>
      </c>
      <c r="H67" s="455"/>
      <c r="I67" s="455"/>
      <c r="J67" s="455"/>
      <c r="K67" s="456"/>
      <c r="L67" s="456"/>
      <c r="M67" s="456"/>
      <c r="N67" s="456"/>
      <c r="O67" s="456"/>
      <c r="P67" s="456"/>
      <c r="Q67" s="456"/>
      <c r="R67" s="456"/>
      <c r="S67" s="456"/>
      <c r="T67" s="456"/>
      <c r="U67" s="456"/>
      <c r="V67" s="456"/>
      <c r="W67" s="456"/>
      <c r="X67" s="456"/>
      <c r="Y67" s="456"/>
      <c r="Z67" s="456"/>
      <c r="AA67" s="456"/>
    </row>
    <row r="68" spans="2:27" x14ac:dyDescent="0.75">
      <c r="B68" s="457">
        <f>Fugas_metoind!B98</f>
        <v>0</v>
      </c>
      <c r="C68" s="457"/>
      <c r="D68" s="457">
        <f>Fugas_metoind!C98</f>
        <v>0</v>
      </c>
      <c r="E68" s="457"/>
      <c r="F68" s="457"/>
      <c r="G68" s="455" t="str">
        <f>Fugas_metoind!AC98</f>
        <v>Correlaciones EPA</v>
      </c>
      <c r="H68" s="455"/>
      <c r="I68" s="455"/>
      <c r="J68" s="455"/>
      <c r="K68" s="456"/>
      <c r="L68" s="456"/>
      <c r="M68" s="456"/>
      <c r="N68" s="456"/>
      <c r="O68" s="456"/>
      <c r="P68" s="456"/>
      <c r="Q68" s="456"/>
      <c r="R68" s="456"/>
      <c r="S68" s="456"/>
      <c r="T68" s="456"/>
      <c r="U68" s="456"/>
      <c r="V68" s="456"/>
      <c r="W68" s="456"/>
      <c r="X68" s="456"/>
      <c r="Y68" s="456"/>
      <c r="Z68" s="456"/>
      <c r="AA68" s="456"/>
    </row>
    <row r="69" spans="2:27" x14ac:dyDescent="0.75">
      <c r="B69" s="457">
        <f>Fugas_metoind!B99</f>
        <v>0</v>
      </c>
      <c r="C69" s="457"/>
      <c r="D69" s="457">
        <f>Fugas_metoind!C99</f>
        <v>0</v>
      </c>
      <c r="E69" s="457"/>
      <c r="F69" s="457"/>
      <c r="G69" s="455" t="str">
        <f>Fugas_metoind!AC99</f>
        <v>Correlaciones EPA</v>
      </c>
      <c r="H69" s="455"/>
      <c r="I69" s="455"/>
      <c r="J69" s="455"/>
      <c r="K69" s="456"/>
      <c r="L69" s="456"/>
      <c r="M69" s="456"/>
      <c r="N69" s="456"/>
      <c r="O69" s="456"/>
      <c r="P69" s="456"/>
      <c r="Q69" s="456"/>
      <c r="R69" s="456"/>
      <c r="S69" s="456"/>
      <c r="T69" s="456"/>
      <c r="U69" s="456"/>
      <c r="V69" s="456"/>
      <c r="W69" s="456"/>
      <c r="X69" s="456"/>
      <c r="Y69" s="456"/>
      <c r="Z69" s="456"/>
      <c r="AA69" s="456"/>
    </row>
    <row r="70" spans="2:27" x14ac:dyDescent="0.75">
      <c r="B70" s="457">
        <f>Fugas_metoind!B100</f>
        <v>0</v>
      </c>
      <c r="C70" s="457"/>
      <c r="D70" s="457">
        <f>Fugas_metoind!C100</f>
        <v>0</v>
      </c>
      <c r="E70" s="457"/>
      <c r="F70" s="457"/>
      <c r="G70" s="455" t="str">
        <f>Fugas_metoind!AC100</f>
        <v>Correlaciones EPA</v>
      </c>
      <c r="H70" s="455"/>
      <c r="I70" s="455"/>
      <c r="J70" s="455"/>
      <c r="K70" s="456"/>
      <c r="L70" s="456"/>
      <c r="M70" s="456"/>
      <c r="N70" s="456"/>
      <c r="O70" s="456"/>
      <c r="P70" s="456"/>
      <c r="Q70" s="456"/>
      <c r="R70" s="456"/>
      <c r="S70" s="456"/>
      <c r="T70" s="456"/>
      <c r="U70" s="456"/>
      <c r="V70" s="456"/>
      <c r="W70" s="456"/>
      <c r="X70" s="456"/>
      <c r="Y70" s="456"/>
      <c r="Z70" s="456"/>
      <c r="AA70" s="456"/>
    </row>
    <row r="71" spans="2:27" x14ac:dyDescent="0.75">
      <c r="B71" s="457">
        <f>Fugas_metoind!B101</f>
        <v>0</v>
      </c>
      <c r="C71" s="457"/>
      <c r="D71" s="457">
        <f>Fugas_metoind!C101</f>
        <v>0</v>
      </c>
      <c r="E71" s="457"/>
      <c r="F71" s="457"/>
      <c r="G71" s="455" t="str">
        <f>Fugas_metoind!AC101</f>
        <v>Correlaciones EPA</v>
      </c>
      <c r="H71" s="455"/>
      <c r="I71" s="455"/>
      <c r="J71" s="455"/>
      <c r="K71" s="456"/>
      <c r="L71" s="456"/>
      <c r="M71" s="456"/>
      <c r="N71" s="456"/>
      <c r="O71" s="456"/>
      <c r="P71" s="456"/>
      <c r="Q71" s="456"/>
      <c r="R71" s="456"/>
      <c r="S71" s="456"/>
      <c r="T71" s="456"/>
      <c r="U71" s="456"/>
      <c r="V71" s="456"/>
      <c r="W71" s="456"/>
      <c r="X71" s="456"/>
      <c r="Y71" s="456"/>
      <c r="Z71" s="456"/>
      <c r="AA71" s="456"/>
    </row>
    <row r="72" spans="2:27" x14ac:dyDescent="0.75">
      <c r="B72" s="457">
        <f>Fugas_metoind!B102</f>
        <v>0</v>
      </c>
      <c r="C72" s="457"/>
      <c r="D72" s="457">
        <f>Fugas_metoind!C102</f>
        <v>0</v>
      </c>
      <c r="E72" s="457"/>
      <c r="F72" s="457"/>
      <c r="G72" s="455" t="str">
        <f>Fugas_metoind!AC102</f>
        <v>Correlaciones EPA</v>
      </c>
      <c r="H72" s="455"/>
      <c r="I72" s="455"/>
      <c r="J72" s="455"/>
      <c r="K72" s="456"/>
      <c r="L72" s="456"/>
      <c r="M72" s="456"/>
      <c r="N72" s="456"/>
      <c r="O72" s="456"/>
      <c r="P72" s="456"/>
      <c r="Q72" s="456"/>
      <c r="R72" s="456"/>
      <c r="S72" s="456"/>
      <c r="T72" s="456"/>
      <c r="U72" s="456"/>
      <c r="V72" s="456"/>
      <c r="W72" s="456"/>
      <c r="X72" s="456"/>
      <c r="Y72" s="456"/>
      <c r="Z72" s="456"/>
      <c r="AA72" s="456"/>
    </row>
    <row r="73" spans="2:27" x14ac:dyDescent="0.75">
      <c r="B73" s="457">
        <f>Fugas_metoind!B103</f>
        <v>0</v>
      </c>
      <c r="C73" s="457"/>
      <c r="D73" s="457">
        <f>Fugas_metoind!C103</f>
        <v>0</v>
      </c>
      <c r="E73" s="457"/>
      <c r="F73" s="457"/>
      <c r="G73" s="455" t="str">
        <f>Fugas_metoind!AC103</f>
        <v>Correlaciones EPA</v>
      </c>
      <c r="H73" s="455"/>
      <c r="I73" s="455"/>
      <c r="J73" s="455"/>
      <c r="K73" s="456"/>
      <c r="L73" s="456"/>
      <c r="M73" s="456"/>
      <c r="N73" s="456"/>
      <c r="O73" s="456"/>
      <c r="P73" s="456"/>
      <c r="Q73" s="456"/>
      <c r="R73" s="456"/>
      <c r="S73" s="456"/>
      <c r="T73" s="456"/>
      <c r="U73" s="456"/>
      <c r="V73" s="456"/>
      <c r="W73" s="456"/>
      <c r="X73" s="456"/>
      <c r="Y73" s="456"/>
      <c r="Z73" s="456"/>
      <c r="AA73" s="456"/>
    </row>
    <row r="74" spans="2:27" x14ac:dyDescent="0.75">
      <c r="B74" s="457">
        <f>Fugas_metoind!B104</f>
        <v>0</v>
      </c>
      <c r="C74" s="457"/>
      <c r="D74" s="457">
        <f>Fugas_metoind!C104</f>
        <v>0</v>
      </c>
      <c r="E74" s="457"/>
      <c r="F74" s="457"/>
      <c r="G74" s="455" t="str">
        <f>Fugas_metoind!AC104</f>
        <v>Correlaciones EPA</v>
      </c>
      <c r="H74" s="455"/>
      <c r="I74" s="455"/>
      <c r="J74" s="455"/>
      <c r="K74" s="456"/>
      <c r="L74" s="456"/>
      <c r="M74" s="456"/>
      <c r="N74" s="456"/>
      <c r="O74" s="456"/>
      <c r="P74" s="456"/>
      <c r="Q74" s="456"/>
      <c r="R74" s="456"/>
      <c r="S74" s="456"/>
      <c r="T74" s="456"/>
      <c r="U74" s="456"/>
      <c r="V74" s="456"/>
      <c r="W74" s="456"/>
      <c r="X74" s="456"/>
      <c r="Y74" s="456"/>
      <c r="Z74" s="456"/>
      <c r="AA74" s="456"/>
    </row>
    <row r="75" spans="2:27" x14ac:dyDescent="0.75">
      <c r="B75" s="457">
        <f>Fugas_metoind!B105</f>
        <v>0</v>
      </c>
      <c r="C75" s="457"/>
      <c r="D75" s="457">
        <f>Fugas_metoind!C105</f>
        <v>0</v>
      </c>
      <c r="E75" s="457"/>
      <c r="F75" s="457"/>
      <c r="G75" s="455" t="str">
        <f>Fugas_metoind!AC105</f>
        <v>Correlaciones EPA</v>
      </c>
      <c r="H75" s="455"/>
      <c r="I75" s="455"/>
      <c r="J75" s="455"/>
      <c r="K75" s="456"/>
      <c r="L75" s="456"/>
      <c r="M75" s="456"/>
      <c r="N75" s="456"/>
      <c r="O75" s="456"/>
      <c r="P75" s="456"/>
      <c r="Q75" s="456"/>
      <c r="R75" s="456"/>
      <c r="S75" s="456"/>
      <c r="T75" s="456"/>
      <c r="U75" s="456"/>
      <c r="V75" s="456"/>
      <c r="W75" s="456"/>
      <c r="X75" s="456"/>
      <c r="Y75" s="456"/>
      <c r="Z75" s="456"/>
      <c r="AA75" s="456"/>
    </row>
    <row r="76" spans="2:27" x14ac:dyDescent="0.75">
      <c r="B76" s="457">
        <f>Fugas_metoind!B106</f>
        <v>0</v>
      </c>
      <c r="C76" s="457"/>
      <c r="D76" s="457">
        <f>Fugas_metoind!C106</f>
        <v>0</v>
      </c>
      <c r="E76" s="457"/>
      <c r="F76" s="457"/>
      <c r="G76" s="455" t="str">
        <f>Fugas_metoind!AC106</f>
        <v>Correlaciones EPA</v>
      </c>
      <c r="H76" s="455"/>
      <c r="I76" s="455"/>
      <c r="J76" s="455"/>
      <c r="K76" s="456"/>
      <c r="L76" s="456"/>
      <c r="M76" s="456"/>
      <c r="N76" s="456"/>
      <c r="O76" s="456"/>
      <c r="P76" s="456"/>
      <c r="Q76" s="456"/>
      <c r="R76" s="456"/>
      <c r="S76" s="456"/>
      <c r="T76" s="456"/>
      <c r="U76" s="456"/>
      <c r="V76" s="456"/>
      <c r="W76" s="456"/>
      <c r="X76" s="456"/>
      <c r="Y76" s="456"/>
      <c r="Z76" s="456"/>
      <c r="AA76" s="456"/>
    </row>
    <row r="77" spans="2:27" x14ac:dyDescent="0.75">
      <c r="B77" s="457">
        <f>Fugas_metoind!B107</f>
        <v>0</v>
      </c>
      <c r="C77" s="457"/>
      <c r="D77" s="457">
        <f>Fugas_metoind!C107</f>
        <v>0</v>
      </c>
      <c r="E77" s="457"/>
      <c r="F77" s="457"/>
      <c r="G77" s="455" t="str">
        <f>Fugas_metoind!AC107</f>
        <v>Correlaciones EPA</v>
      </c>
      <c r="H77" s="455"/>
      <c r="I77" s="455"/>
      <c r="J77" s="455"/>
      <c r="K77" s="456"/>
      <c r="L77" s="456"/>
      <c r="M77" s="456"/>
      <c r="N77" s="456"/>
      <c r="O77" s="456"/>
      <c r="P77" s="456"/>
      <c r="Q77" s="456"/>
      <c r="R77" s="456"/>
      <c r="S77" s="456"/>
      <c r="T77" s="456"/>
      <c r="U77" s="456"/>
      <c r="V77" s="456"/>
      <c r="W77" s="456"/>
      <c r="X77" s="456"/>
      <c r="Y77" s="456"/>
      <c r="Z77" s="456"/>
      <c r="AA77" s="456"/>
    </row>
    <row r="78" spans="2:27" x14ac:dyDescent="0.75">
      <c r="B78" s="457">
        <f>Fugas_metoind!B108</f>
        <v>0</v>
      </c>
      <c r="C78" s="457"/>
      <c r="D78" s="457">
        <f>Fugas_metoind!C108</f>
        <v>0</v>
      </c>
      <c r="E78" s="457"/>
      <c r="F78" s="457"/>
      <c r="G78" s="455" t="str">
        <f>Fugas_metoind!AC108</f>
        <v>Correlaciones EPA</v>
      </c>
      <c r="H78" s="455"/>
      <c r="I78" s="455"/>
      <c r="J78" s="455"/>
      <c r="K78" s="456"/>
      <c r="L78" s="456"/>
      <c r="M78" s="456"/>
      <c r="N78" s="456"/>
      <c r="O78" s="456"/>
      <c r="P78" s="456"/>
      <c r="Q78" s="456"/>
      <c r="R78" s="456"/>
      <c r="S78" s="456"/>
      <c r="T78" s="456"/>
      <c r="U78" s="456"/>
      <c r="V78" s="456"/>
      <c r="W78" s="456"/>
      <c r="X78" s="456"/>
      <c r="Y78" s="456"/>
      <c r="Z78" s="456"/>
      <c r="AA78" s="456"/>
    </row>
    <row r="79" spans="2:27" x14ac:dyDescent="0.75">
      <c r="B79" s="457">
        <f>Fugas_metoind!B109</f>
        <v>0</v>
      </c>
      <c r="C79" s="457"/>
      <c r="D79" s="457">
        <f>Fugas_metoind!C109</f>
        <v>0</v>
      </c>
      <c r="E79" s="457"/>
      <c r="F79" s="457"/>
      <c r="G79" s="455" t="str">
        <f>Fugas_metoind!AC109</f>
        <v>Correlaciones EPA</v>
      </c>
      <c r="H79" s="455"/>
      <c r="I79" s="455"/>
      <c r="J79" s="455"/>
      <c r="K79" s="456"/>
      <c r="L79" s="456"/>
      <c r="M79" s="456"/>
      <c r="N79" s="456"/>
      <c r="O79" s="456"/>
      <c r="P79" s="456"/>
      <c r="Q79" s="456"/>
      <c r="R79" s="456"/>
      <c r="S79" s="456"/>
      <c r="T79" s="456"/>
      <c r="U79" s="456"/>
      <c r="V79" s="456"/>
      <c r="W79" s="456"/>
      <c r="X79" s="456"/>
      <c r="Y79" s="456"/>
      <c r="Z79" s="456"/>
      <c r="AA79" s="456"/>
    </row>
    <row r="80" spans="2:27" x14ac:dyDescent="0.75">
      <c r="B80" s="457">
        <f>Fugas_metoind!B110</f>
        <v>0</v>
      </c>
      <c r="C80" s="457"/>
      <c r="D80" s="457">
        <f>Fugas_metoind!C110</f>
        <v>0</v>
      </c>
      <c r="E80" s="457"/>
      <c r="F80" s="457"/>
      <c r="G80" s="455" t="str">
        <f>Fugas_metoind!AC110</f>
        <v>Correlaciones EPA</v>
      </c>
      <c r="H80" s="455"/>
      <c r="I80" s="455"/>
      <c r="J80" s="455"/>
      <c r="K80" s="456"/>
      <c r="L80" s="456"/>
      <c r="M80" s="456"/>
      <c r="N80" s="456"/>
      <c r="O80" s="456"/>
      <c r="P80" s="456"/>
      <c r="Q80" s="456"/>
      <c r="R80" s="456"/>
      <c r="S80" s="456"/>
      <c r="T80" s="456"/>
      <c r="U80" s="456"/>
      <c r="V80" s="456"/>
      <c r="W80" s="456"/>
      <c r="X80" s="456"/>
      <c r="Y80" s="456"/>
      <c r="Z80" s="456"/>
      <c r="AA80" s="456"/>
    </row>
    <row r="81" spans="2:27" x14ac:dyDescent="0.75">
      <c r="B81" s="457">
        <f>Fugas_metoind!B111</f>
        <v>0</v>
      </c>
      <c r="C81" s="457"/>
      <c r="D81" s="457">
        <f>Fugas_metoind!C111</f>
        <v>0</v>
      </c>
      <c r="E81" s="457"/>
      <c r="F81" s="457"/>
      <c r="G81" s="455" t="str">
        <f>Fugas_metoind!AC111</f>
        <v>Correlaciones EPA</v>
      </c>
      <c r="H81" s="455"/>
      <c r="I81" s="455"/>
      <c r="J81" s="455"/>
      <c r="K81" s="456"/>
      <c r="L81" s="456"/>
      <c r="M81" s="456"/>
      <c r="N81" s="456"/>
      <c r="O81" s="456"/>
      <c r="P81" s="456"/>
      <c r="Q81" s="456"/>
      <c r="R81" s="456"/>
      <c r="S81" s="456"/>
      <c r="T81" s="456"/>
      <c r="U81" s="456"/>
      <c r="V81" s="456"/>
      <c r="W81" s="456"/>
      <c r="X81" s="456"/>
      <c r="Y81" s="456"/>
      <c r="Z81" s="456"/>
      <c r="AA81" s="456"/>
    </row>
    <row r="82" spans="2:27" x14ac:dyDescent="0.75">
      <c r="B82" s="457">
        <f>Fugas_metoind!B112</f>
        <v>0</v>
      </c>
      <c r="C82" s="457"/>
      <c r="D82" s="457">
        <f>Fugas_metoind!C112</f>
        <v>0</v>
      </c>
      <c r="E82" s="457"/>
      <c r="F82" s="457"/>
      <c r="G82" s="455" t="str">
        <f>Fugas_metoind!AC112</f>
        <v>Correlaciones EPA</v>
      </c>
      <c r="H82" s="455"/>
      <c r="I82" s="455"/>
      <c r="J82" s="455"/>
      <c r="K82" s="456"/>
      <c r="L82" s="456"/>
      <c r="M82" s="456"/>
      <c r="N82" s="456"/>
      <c r="O82" s="456"/>
      <c r="P82" s="456"/>
      <c r="Q82" s="456"/>
      <c r="R82" s="456"/>
      <c r="S82" s="456"/>
      <c r="T82" s="456"/>
      <c r="U82" s="456"/>
      <c r="V82" s="456"/>
      <c r="W82" s="456"/>
      <c r="X82" s="456"/>
      <c r="Y82" s="456"/>
      <c r="Z82" s="456"/>
      <c r="AA82" s="456"/>
    </row>
    <row r="83" spans="2:27" x14ac:dyDescent="0.75">
      <c r="B83" s="457">
        <f>Fugas_metoind!B113</f>
        <v>0</v>
      </c>
      <c r="C83" s="457"/>
      <c r="D83" s="457">
        <f>Fugas_metoind!C113</f>
        <v>0</v>
      </c>
      <c r="E83" s="457"/>
      <c r="F83" s="457"/>
      <c r="G83" s="455" t="str">
        <f>Fugas_metoind!AC113</f>
        <v>Correlaciones EPA</v>
      </c>
      <c r="H83" s="455"/>
      <c r="I83" s="455"/>
      <c r="J83" s="455"/>
      <c r="K83" s="456"/>
      <c r="L83" s="456"/>
      <c r="M83" s="456"/>
      <c r="N83" s="456"/>
      <c r="O83" s="456"/>
      <c r="P83" s="456"/>
      <c r="Q83" s="456"/>
      <c r="R83" s="456"/>
      <c r="S83" s="456"/>
      <c r="T83" s="456"/>
      <c r="U83" s="456"/>
      <c r="V83" s="456"/>
      <c r="W83" s="456"/>
      <c r="X83" s="456"/>
      <c r="Y83" s="456"/>
      <c r="Z83" s="456"/>
      <c r="AA83" s="456"/>
    </row>
    <row r="84" spans="2:27" x14ac:dyDescent="0.75">
      <c r="B84" s="457">
        <f>Fugas_metoind!B114</f>
        <v>0</v>
      </c>
      <c r="C84" s="457"/>
      <c r="D84" s="457">
        <f>Fugas_metoind!C114</f>
        <v>0</v>
      </c>
      <c r="E84" s="457"/>
      <c r="F84" s="457"/>
      <c r="G84" s="455" t="str">
        <f>Fugas_metoind!AC114</f>
        <v>Correlaciones EPA</v>
      </c>
      <c r="H84" s="455"/>
      <c r="I84" s="455"/>
      <c r="J84" s="455"/>
      <c r="K84" s="456"/>
      <c r="L84" s="456"/>
      <c r="M84" s="456"/>
      <c r="N84" s="456"/>
      <c r="O84" s="456"/>
      <c r="P84" s="456"/>
      <c r="Q84" s="456"/>
      <c r="R84" s="456"/>
      <c r="S84" s="456"/>
      <c r="T84" s="456"/>
      <c r="U84" s="456"/>
      <c r="V84" s="456"/>
      <c r="W84" s="456"/>
      <c r="X84" s="456"/>
      <c r="Y84" s="456"/>
      <c r="Z84" s="456"/>
      <c r="AA84" s="456"/>
    </row>
    <row r="85" spans="2:27" x14ac:dyDescent="0.75">
      <c r="B85" s="457">
        <f>Fugas_metoind!B115</f>
        <v>0</v>
      </c>
      <c r="C85" s="457"/>
      <c r="D85" s="457">
        <f>Fugas_metoind!C115</f>
        <v>0</v>
      </c>
      <c r="E85" s="457"/>
      <c r="F85" s="457"/>
      <c r="G85" s="455" t="str">
        <f>Fugas_metoind!AC115</f>
        <v>Correlaciones EPA</v>
      </c>
      <c r="H85" s="455"/>
      <c r="I85" s="455"/>
      <c r="J85" s="455"/>
      <c r="K85" s="456"/>
      <c r="L85" s="456"/>
      <c r="M85" s="456"/>
      <c r="N85" s="456"/>
      <c r="O85" s="456"/>
      <c r="P85" s="456"/>
      <c r="Q85" s="456"/>
      <c r="R85" s="456"/>
      <c r="S85" s="456"/>
      <c r="T85" s="456"/>
      <c r="U85" s="456"/>
      <c r="V85" s="456"/>
      <c r="W85" s="456"/>
      <c r="X85" s="456"/>
      <c r="Y85" s="456"/>
      <c r="Z85" s="456"/>
      <c r="AA85" s="456"/>
    </row>
    <row r="86" spans="2:27" x14ac:dyDescent="0.75">
      <c r="B86" s="457">
        <f>Fugas_metoind!B116</f>
        <v>0</v>
      </c>
      <c r="C86" s="457"/>
      <c r="D86" s="457">
        <f>Fugas_metoind!C116</f>
        <v>0</v>
      </c>
      <c r="E86" s="457"/>
      <c r="F86" s="457"/>
      <c r="G86" s="455" t="str">
        <f>Fugas_metoind!AC116</f>
        <v>Correlaciones EPA</v>
      </c>
      <c r="H86" s="455"/>
      <c r="I86" s="455"/>
      <c r="J86" s="455"/>
      <c r="K86" s="456"/>
      <c r="L86" s="456"/>
      <c r="M86" s="456"/>
      <c r="N86" s="456"/>
      <c r="O86" s="456"/>
      <c r="P86" s="456"/>
      <c r="Q86" s="456"/>
      <c r="R86" s="456"/>
      <c r="S86" s="456"/>
      <c r="T86" s="456"/>
      <c r="U86" s="456"/>
      <c r="V86" s="456"/>
      <c r="W86" s="456"/>
      <c r="X86" s="456"/>
      <c r="Y86" s="456"/>
      <c r="Z86" s="456"/>
      <c r="AA86" s="456"/>
    </row>
    <row r="87" spans="2:27" x14ac:dyDescent="0.75">
      <c r="B87" s="457">
        <f>Fugas_metoind!B117</f>
        <v>0</v>
      </c>
      <c r="C87" s="457"/>
      <c r="D87" s="457">
        <f>Fugas_metoind!C117</f>
        <v>0</v>
      </c>
      <c r="E87" s="457"/>
      <c r="F87" s="457"/>
      <c r="G87" s="455" t="str">
        <f>Fugas_metoind!AC117</f>
        <v>Correlaciones EPA</v>
      </c>
      <c r="H87" s="455"/>
      <c r="I87" s="455"/>
      <c r="J87" s="455"/>
      <c r="K87" s="456"/>
      <c r="L87" s="456"/>
      <c r="M87" s="456"/>
      <c r="N87" s="456"/>
      <c r="O87" s="456"/>
      <c r="P87" s="456"/>
      <c r="Q87" s="456"/>
      <c r="R87" s="456"/>
      <c r="S87" s="456"/>
      <c r="T87" s="456"/>
      <c r="U87" s="456"/>
      <c r="V87" s="456"/>
      <c r="W87" s="456"/>
      <c r="X87" s="456"/>
      <c r="Y87" s="456"/>
      <c r="Z87" s="456"/>
      <c r="AA87" s="456"/>
    </row>
    <row r="88" spans="2:27" x14ac:dyDescent="0.75">
      <c r="B88" s="457">
        <f>Fugas_metoind!B118</f>
        <v>0</v>
      </c>
      <c r="C88" s="457"/>
      <c r="D88" s="457">
        <f>Fugas_metoind!C118</f>
        <v>0</v>
      </c>
      <c r="E88" s="457"/>
      <c r="F88" s="457"/>
      <c r="G88" s="455" t="str">
        <f>Fugas_metoind!AC118</f>
        <v>Correlaciones EPA</v>
      </c>
      <c r="H88" s="455"/>
      <c r="I88" s="455"/>
      <c r="J88" s="455"/>
      <c r="K88" s="456"/>
      <c r="L88" s="456"/>
      <c r="M88" s="456"/>
      <c r="N88" s="456"/>
      <c r="O88" s="456"/>
      <c r="P88" s="456"/>
      <c r="Q88" s="456"/>
      <c r="R88" s="456"/>
      <c r="S88" s="456"/>
      <c r="T88" s="456"/>
      <c r="U88" s="456"/>
      <c r="V88" s="456"/>
      <c r="W88" s="456"/>
      <c r="X88" s="456"/>
      <c r="Y88" s="456"/>
      <c r="Z88" s="456"/>
      <c r="AA88" s="456"/>
    </row>
    <row r="89" spans="2:27" x14ac:dyDescent="0.75">
      <c r="B89" s="457">
        <f>Fugas_metoind!B119</f>
        <v>0</v>
      </c>
      <c r="C89" s="457"/>
      <c r="D89" s="457">
        <f>Fugas_metoind!C119</f>
        <v>0</v>
      </c>
      <c r="E89" s="457"/>
      <c r="F89" s="457"/>
      <c r="G89" s="455" t="str">
        <f>Fugas_metoind!AC119</f>
        <v>Correlaciones EPA</v>
      </c>
      <c r="H89" s="455"/>
      <c r="I89" s="455"/>
      <c r="J89" s="455"/>
      <c r="K89" s="456"/>
      <c r="L89" s="456"/>
      <c r="M89" s="456"/>
      <c r="N89" s="456"/>
      <c r="O89" s="456"/>
      <c r="P89" s="456"/>
      <c r="Q89" s="456"/>
      <c r="R89" s="456"/>
      <c r="S89" s="456"/>
      <c r="T89" s="456"/>
      <c r="U89" s="456"/>
      <c r="V89" s="456"/>
      <c r="W89" s="456"/>
      <c r="X89" s="456"/>
      <c r="Y89" s="456"/>
      <c r="Z89" s="456"/>
      <c r="AA89" s="456"/>
    </row>
    <row r="90" spans="2:27" x14ac:dyDescent="0.75">
      <c r="B90" s="457">
        <f>Fugas_metoind!B120</f>
        <v>0</v>
      </c>
      <c r="C90" s="457"/>
      <c r="D90" s="457">
        <f>Fugas_metoind!C120</f>
        <v>0</v>
      </c>
      <c r="E90" s="457"/>
      <c r="F90" s="457"/>
      <c r="G90" s="455" t="str">
        <f>Fugas_metoind!AC120</f>
        <v>Correlaciones EPA</v>
      </c>
      <c r="H90" s="455"/>
      <c r="I90" s="455"/>
      <c r="J90" s="455"/>
      <c r="K90" s="456"/>
      <c r="L90" s="456"/>
      <c r="M90" s="456"/>
      <c r="N90" s="456"/>
      <c r="O90" s="456"/>
      <c r="P90" s="456"/>
      <c r="Q90" s="456"/>
      <c r="R90" s="456"/>
      <c r="S90" s="456"/>
      <c r="T90" s="456"/>
      <c r="U90" s="456"/>
      <c r="V90" s="456"/>
      <c r="W90" s="456"/>
      <c r="X90" s="456"/>
      <c r="Y90" s="456"/>
      <c r="Z90" s="456"/>
      <c r="AA90" s="456"/>
    </row>
    <row r="91" spans="2:27" x14ac:dyDescent="0.75">
      <c r="B91" s="457">
        <f>Fugas_metoind!B121</f>
        <v>0</v>
      </c>
      <c r="C91" s="457"/>
      <c r="D91" s="457">
        <f>Fugas_metoind!C121</f>
        <v>0</v>
      </c>
      <c r="E91" s="457"/>
      <c r="F91" s="457"/>
      <c r="G91" s="455" t="str">
        <f>Fugas_metoind!AC121</f>
        <v>Correlaciones EPA</v>
      </c>
      <c r="H91" s="455"/>
      <c r="I91" s="455"/>
      <c r="J91" s="455"/>
      <c r="K91" s="456"/>
      <c r="L91" s="456"/>
      <c r="M91" s="456"/>
      <c r="N91" s="456"/>
      <c r="O91" s="456"/>
      <c r="P91" s="456"/>
      <c r="Q91" s="456"/>
      <c r="R91" s="456"/>
      <c r="S91" s="456"/>
      <c r="T91" s="456"/>
      <c r="U91" s="456"/>
      <c r="V91" s="456"/>
      <c r="W91" s="456"/>
      <c r="X91" s="456"/>
      <c r="Y91" s="456"/>
      <c r="Z91" s="456"/>
      <c r="AA91" s="456"/>
    </row>
    <row r="92" spans="2:27" x14ac:dyDescent="0.75">
      <c r="B92" s="457">
        <f>Fugas_metoind!B122</f>
        <v>0</v>
      </c>
      <c r="C92" s="457"/>
      <c r="D92" s="457">
        <f>Fugas_metoind!C122</f>
        <v>0</v>
      </c>
      <c r="E92" s="457"/>
      <c r="F92" s="457"/>
      <c r="G92" s="455" t="str">
        <f>Fugas_metoind!AC122</f>
        <v>Correlaciones EPA</v>
      </c>
      <c r="H92" s="455"/>
      <c r="I92" s="455"/>
      <c r="J92" s="455"/>
      <c r="K92" s="456"/>
      <c r="L92" s="456"/>
      <c r="M92" s="456"/>
      <c r="N92" s="456"/>
      <c r="O92" s="456"/>
      <c r="P92" s="456"/>
      <c r="Q92" s="456"/>
      <c r="R92" s="456"/>
      <c r="S92" s="456"/>
      <c r="T92" s="456"/>
      <c r="U92" s="456"/>
      <c r="V92" s="456"/>
      <c r="W92" s="456"/>
      <c r="X92" s="456"/>
      <c r="Y92" s="456"/>
      <c r="Z92" s="456"/>
      <c r="AA92" s="456"/>
    </row>
    <row r="93" spans="2:27" x14ac:dyDescent="0.75">
      <c r="B93" s="457">
        <f>Fugas_metoind!B123</f>
        <v>0</v>
      </c>
      <c r="C93" s="457"/>
      <c r="D93" s="457">
        <f>Fugas_metoind!C123</f>
        <v>0</v>
      </c>
      <c r="E93" s="457"/>
      <c r="F93" s="457"/>
      <c r="G93" s="455" t="str">
        <f>Fugas_metoind!AC123</f>
        <v>Correlaciones EPA</v>
      </c>
      <c r="H93" s="455"/>
      <c r="I93" s="455"/>
      <c r="J93" s="455"/>
      <c r="K93" s="456"/>
      <c r="L93" s="456"/>
      <c r="M93" s="456"/>
      <c r="N93" s="456"/>
      <c r="O93" s="456"/>
      <c r="P93" s="456"/>
      <c r="Q93" s="456"/>
      <c r="R93" s="456"/>
      <c r="S93" s="456"/>
      <c r="T93" s="456"/>
      <c r="U93" s="456"/>
      <c r="V93" s="456"/>
      <c r="W93" s="456"/>
      <c r="X93" s="456"/>
      <c r="Y93" s="456"/>
      <c r="Z93" s="456"/>
      <c r="AA93" s="456"/>
    </row>
    <row r="94" spans="2:27" x14ac:dyDescent="0.75">
      <c r="B94" s="457">
        <f>Fugas_metoind!B124</f>
        <v>0</v>
      </c>
      <c r="C94" s="457"/>
      <c r="D94" s="457">
        <f>Fugas_metoind!C124</f>
        <v>0</v>
      </c>
      <c r="E94" s="457"/>
      <c r="F94" s="457"/>
      <c r="G94" s="455" t="str">
        <f>Fugas_metoind!AC124</f>
        <v>Correlaciones EPA</v>
      </c>
      <c r="H94" s="455"/>
      <c r="I94" s="455"/>
      <c r="J94" s="455"/>
      <c r="K94" s="456"/>
      <c r="L94" s="456"/>
      <c r="M94" s="456"/>
      <c r="N94" s="456"/>
      <c r="O94" s="456"/>
      <c r="P94" s="456"/>
      <c r="Q94" s="456"/>
      <c r="R94" s="456"/>
      <c r="S94" s="456"/>
      <c r="T94" s="456"/>
      <c r="U94" s="456"/>
      <c r="V94" s="456"/>
      <c r="W94" s="456"/>
      <c r="X94" s="456"/>
      <c r="Y94" s="456"/>
      <c r="Z94" s="456"/>
      <c r="AA94" s="456"/>
    </row>
    <row r="95" spans="2:27" x14ac:dyDescent="0.75">
      <c r="B95" s="457">
        <f>Fugas_metoind!B125</f>
        <v>0</v>
      </c>
      <c r="C95" s="457"/>
      <c r="D95" s="457">
        <f>Fugas_metoind!C125</f>
        <v>0</v>
      </c>
      <c r="E95" s="457"/>
      <c r="F95" s="457"/>
      <c r="G95" s="455" t="str">
        <f>Fugas_metoind!AC125</f>
        <v>Correlaciones EPA</v>
      </c>
      <c r="H95" s="455"/>
      <c r="I95" s="455"/>
      <c r="J95" s="455"/>
      <c r="K95" s="456"/>
      <c r="L95" s="456"/>
      <c r="M95" s="456"/>
      <c r="N95" s="456"/>
      <c r="O95" s="456"/>
      <c r="P95" s="456"/>
      <c r="Q95" s="456"/>
      <c r="R95" s="456"/>
      <c r="S95" s="456"/>
      <c r="T95" s="456"/>
      <c r="U95" s="456"/>
      <c r="V95" s="456"/>
      <c r="W95" s="456"/>
      <c r="X95" s="456"/>
      <c r="Y95" s="456"/>
      <c r="Z95" s="456"/>
      <c r="AA95" s="456"/>
    </row>
    <row r="96" spans="2:27" x14ac:dyDescent="0.75">
      <c r="B96" s="457">
        <f>Fugas_metoind!B126</f>
        <v>0</v>
      </c>
      <c r="C96" s="457"/>
      <c r="D96" s="457">
        <f>Fugas_metoind!C126</f>
        <v>0</v>
      </c>
      <c r="E96" s="457"/>
      <c r="F96" s="457"/>
      <c r="G96" s="455" t="str">
        <f>Fugas_metoind!AC126</f>
        <v>Correlaciones EPA</v>
      </c>
      <c r="H96" s="455"/>
      <c r="I96" s="455"/>
      <c r="J96" s="455"/>
      <c r="K96" s="456"/>
      <c r="L96" s="456"/>
      <c r="M96" s="456"/>
      <c r="N96" s="456"/>
      <c r="O96" s="456"/>
      <c r="P96" s="456"/>
      <c r="Q96" s="456"/>
      <c r="R96" s="456"/>
      <c r="S96" s="456"/>
      <c r="T96" s="456"/>
      <c r="U96" s="456"/>
      <c r="V96" s="456"/>
      <c r="W96" s="456"/>
      <c r="X96" s="456"/>
      <c r="Y96" s="456"/>
      <c r="Z96" s="456"/>
      <c r="AA96" s="456"/>
    </row>
    <row r="97" spans="2:27" x14ac:dyDescent="0.75">
      <c r="B97" s="457">
        <f>Fugas_metoind!B127</f>
        <v>0</v>
      </c>
      <c r="C97" s="457"/>
      <c r="D97" s="457">
        <f>Fugas_metoind!C127</f>
        <v>0</v>
      </c>
      <c r="E97" s="457"/>
      <c r="F97" s="457"/>
      <c r="G97" s="455" t="str">
        <f>Fugas_metoind!AC127</f>
        <v>Correlaciones EPA</v>
      </c>
      <c r="H97" s="455"/>
      <c r="I97" s="455"/>
      <c r="J97" s="455"/>
      <c r="K97" s="456"/>
      <c r="L97" s="456"/>
      <c r="M97" s="456"/>
      <c r="N97" s="456"/>
      <c r="O97" s="456"/>
      <c r="P97" s="456"/>
      <c r="Q97" s="456"/>
      <c r="R97" s="456"/>
      <c r="S97" s="456"/>
      <c r="T97" s="456"/>
      <c r="U97" s="456"/>
      <c r="V97" s="456"/>
      <c r="W97" s="456"/>
      <c r="X97" s="456"/>
      <c r="Y97" s="456"/>
      <c r="Z97" s="456"/>
      <c r="AA97" s="456"/>
    </row>
    <row r="98" spans="2:27" x14ac:dyDescent="0.75">
      <c r="B98" s="457">
        <f>Fugas_metoind!B128</f>
        <v>0</v>
      </c>
      <c r="C98" s="457"/>
      <c r="D98" s="457">
        <f>Fugas_metoind!C128</f>
        <v>0</v>
      </c>
      <c r="E98" s="457"/>
      <c r="F98" s="457"/>
      <c r="G98" s="455" t="str">
        <f>Fugas_metoind!AC128</f>
        <v>Correlaciones EPA</v>
      </c>
      <c r="H98" s="455"/>
      <c r="I98" s="455"/>
      <c r="J98" s="455"/>
      <c r="K98" s="456"/>
      <c r="L98" s="456"/>
      <c r="M98" s="456"/>
      <c r="N98" s="456"/>
      <c r="O98" s="456"/>
      <c r="P98" s="456"/>
      <c r="Q98" s="456"/>
      <c r="R98" s="456"/>
      <c r="S98" s="456"/>
      <c r="T98" s="456"/>
      <c r="U98" s="456"/>
      <c r="V98" s="456"/>
      <c r="W98" s="456"/>
      <c r="X98" s="456"/>
      <c r="Y98" s="456"/>
      <c r="Z98" s="456"/>
      <c r="AA98" s="456"/>
    </row>
    <row r="99" spans="2:27" x14ac:dyDescent="0.75">
      <c r="B99" s="457">
        <f>Fugas_metoind!B129</f>
        <v>0</v>
      </c>
      <c r="C99" s="457"/>
      <c r="D99" s="457">
        <f>Fugas_metoind!C129</f>
        <v>0</v>
      </c>
      <c r="E99" s="457"/>
      <c r="F99" s="457"/>
      <c r="G99" s="455" t="str">
        <f>Fugas_metoind!AC129</f>
        <v>Correlaciones EPA</v>
      </c>
      <c r="H99" s="455"/>
      <c r="I99" s="455"/>
      <c r="J99" s="455"/>
      <c r="K99" s="456"/>
      <c r="L99" s="456"/>
      <c r="M99" s="456"/>
      <c r="N99" s="456"/>
      <c r="O99" s="456"/>
      <c r="P99" s="456"/>
      <c r="Q99" s="456"/>
      <c r="R99" s="456"/>
      <c r="S99" s="456"/>
      <c r="T99" s="456"/>
      <c r="U99" s="456"/>
      <c r="V99" s="456"/>
      <c r="W99" s="456"/>
      <c r="X99" s="456"/>
      <c r="Y99" s="456"/>
      <c r="Z99" s="456"/>
      <c r="AA99" s="456"/>
    </row>
    <row r="100" spans="2:27" x14ac:dyDescent="0.75">
      <c r="B100" s="457">
        <f>Fugas_metoind!B130</f>
        <v>0</v>
      </c>
      <c r="C100" s="457"/>
      <c r="D100" s="457">
        <f>Fugas_metoind!C130</f>
        <v>0</v>
      </c>
      <c r="E100" s="457"/>
      <c r="F100" s="457"/>
      <c r="G100" s="455" t="str">
        <f>Fugas_metoind!AC130</f>
        <v>Correlaciones EPA</v>
      </c>
      <c r="H100" s="455"/>
      <c r="I100" s="455"/>
      <c r="J100" s="455"/>
      <c r="K100" s="456"/>
      <c r="L100" s="456"/>
      <c r="M100" s="456"/>
      <c r="N100" s="456"/>
      <c r="O100" s="456"/>
      <c r="P100" s="456"/>
      <c r="Q100" s="456"/>
      <c r="R100" s="456"/>
      <c r="S100" s="456"/>
      <c r="T100" s="456"/>
      <c r="U100" s="456"/>
      <c r="V100" s="456"/>
      <c r="W100" s="456"/>
      <c r="X100" s="456"/>
      <c r="Y100" s="456"/>
      <c r="Z100" s="456"/>
      <c r="AA100" s="456"/>
    </row>
    <row r="101" spans="2:27" x14ac:dyDescent="0.75">
      <c r="B101" s="457">
        <f>Fugas_metoind!B131</f>
        <v>0</v>
      </c>
      <c r="C101" s="457"/>
      <c r="D101" s="457">
        <f>Fugas_metoind!C131</f>
        <v>0</v>
      </c>
      <c r="E101" s="457"/>
      <c r="F101" s="457"/>
      <c r="G101" s="455" t="str">
        <f>Fugas_metoind!AC131</f>
        <v>Correlaciones EPA</v>
      </c>
      <c r="H101" s="455"/>
      <c r="I101" s="455"/>
      <c r="J101" s="455"/>
      <c r="K101" s="456"/>
      <c r="L101" s="456"/>
      <c r="M101" s="456"/>
      <c r="N101" s="456"/>
      <c r="O101" s="456"/>
      <c r="P101" s="456"/>
      <c r="Q101" s="456"/>
      <c r="R101" s="456"/>
      <c r="S101" s="456"/>
      <c r="T101" s="456"/>
      <c r="U101" s="456"/>
      <c r="V101" s="456"/>
      <c r="W101" s="456"/>
      <c r="X101" s="456"/>
      <c r="Y101" s="456"/>
      <c r="Z101" s="456"/>
      <c r="AA101" s="456"/>
    </row>
    <row r="102" spans="2:27" x14ac:dyDescent="0.75">
      <c r="B102" s="457">
        <f>Fugas_metoind!B132</f>
        <v>0</v>
      </c>
      <c r="C102" s="457"/>
      <c r="D102" s="457">
        <f>Fugas_metoind!C132</f>
        <v>0</v>
      </c>
      <c r="E102" s="457"/>
      <c r="F102" s="457"/>
      <c r="G102" s="455" t="str">
        <f>Fugas_metoind!AC132</f>
        <v>Correlaciones EPA</v>
      </c>
      <c r="H102" s="455"/>
      <c r="I102" s="455"/>
      <c r="J102" s="455"/>
      <c r="K102" s="456"/>
      <c r="L102" s="456"/>
      <c r="M102" s="456"/>
      <c r="N102" s="456"/>
      <c r="O102" s="456"/>
      <c r="P102" s="456"/>
      <c r="Q102" s="456"/>
      <c r="R102" s="456"/>
      <c r="S102" s="456"/>
      <c r="T102" s="456"/>
      <c r="U102" s="456"/>
      <c r="V102" s="456"/>
      <c r="W102" s="456"/>
      <c r="X102" s="456"/>
      <c r="Y102" s="456"/>
      <c r="Z102" s="456"/>
      <c r="AA102" s="456"/>
    </row>
    <row r="103" spans="2:27" x14ac:dyDescent="0.75">
      <c r="B103" s="457">
        <f>Fugas_metoind!B133</f>
        <v>0</v>
      </c>
      <c r="C103" s="457"/>
      <c r="D103" s="457">
        <f>Fugas_metoind!C133</f>
        <v>0</v>
      </c>
      <c r="E103" s="457"/>
      <c r="F103" s="457"/>
      <c r="G103" s="455" t="str">
        <f>Fugas_metoind!AC133</f>
        <v>Correlaciones EPA</v>
      </c>
      <c r="H103" s="455"/>
      <c r="I103" s="455"/>
      <c r="J103" s="455"/>
      <c r="K103" s="456"/>
      <c r="L103" s="456"/>
      <c r="M103" s="456"/>
      <c r="N103" s="456"/>
      <c r="O103" s="456"/>
      <c r="P103" s="456"/>
      <c r="Q103" s="456"/>
      <c r="R103" s="456"/>
      <c r="S103" s="456"/>
      <c r="T103" s="456"/>
      <c r="U103" s="456"/>
      <c r="V103" s="456"/>
      <c r="W103" s="456"/>
      <c r="X103" s="456"/>
      <c r="Y103" s="456"/>
      <c r="Z103" s="456"/>
      <c r="AA103" s="456"/>
    </row>
    <row r="104" spans="2:27" x14ac:dyDescent="0.75">
      <c r="B104" s="457">
        <f>Fugas_metoind!B134</f>
        <v>0</v>
      </c>
      <c r="C104" s="457"/>
      <c r="D104" s="457">
        <f>Fugas_metoind!C134</f>
        <v>0</v>
      </c>
      <c r="E104" s="457"/>
      <c r="F104" s="457"/>
      <c r="G104" s="455" t="str">
        <f>Fugas_metoind!AC134</f>
        <v>Correlaciones EPA</v>
      </c>
      <c r="H104" s="455"/>
      <c r="I104" s="455"/>
      <c r="J104" s="455"/>
      <c r="K104" s="456"/>
      <c r="L104" s="456"/>
      <c r="M104" s="456"/>
      <c r="N104" s="456"/>
      <c r="O104" s="456"/>
      <c r="P104" s="456"/>
      <c r="Q104" s="456"/>
      <c r="R104" s="456"/>
      <c r="S104" s="456"/>
      <c r="T104" s="456"/>
      <c r="U104" s="456"/>
      <c r="V104" s="456"/>
      <c r="W104" s="456"/>
      <c r="X104" s="456"/>
      <c r="Y104" s="456"/>
      <c r="Z104" s="456"/>
      <c r="AA104" s="456"/>
    </row>
    <row r="105" spans="2:27" x14ac:dyDescent="0.75">
      <c r="B105" s="457">
        <f>Fugas_metoind!B135</f>
        <v>0</v>
      </c>
      <c r="C105" s="457"/>
      <c r="D105" s="457">
        <f>Fugas_metoind!C135</f>
        <v>0</v>
      </c>
      <c r="E105" s="457"/>
      <c r="F105" s="457"/>
      <c r="G105" s="455" t="str">
        <f>Fugas_metoind!AC135</f>
        <v>Correlaciones EPA</v>
      </c>
      <c r="H105" s="455"/>
      <c r="I105" s="455"/>
      <c r="J105" s="455"/>
      <c r="K105" s="456"/>
      <c r="L105" s="456"/>
      <c r="M105" s="456"/>
      <c r="N105" s="456"/>
      <c r="O105" s="456"/>
      <c r="P105" s="456"/>
      <c r="Q105" s="456"/>
      <c r="R105" s="456"/>
      <c r="S105" s="456"/>
      <c r="T105" s="456"/>
      <c r="U105" s="456"/>
      <c r="V105" s="456"/>
      <c r="W105" s="456"/>
      <c r="X105" s="456"/>
      <c r="Y105" s="456"/>
      <c r="Z105" s="456"/>
      <c r="AA105" s="456"/>
    </row>
  </sheetData>
  <mergeCells count="481">
    <mergeCell ref="K105:P105"/>
    <mergeCell ref="Q105:U105"/>
    <mergeCell ref="V105:AA105"/>
    <mergeCell ref="K103:P103"/>
    <mergeCell ref="Q103:U103"/>
    <mergeCell ref="V103:AA103"/>
    <mergeCell ref="K104:P104"/>
    <mergeCell ref="Q104:U104"/>
    <mergeCell ref="V104:AA104"/>
    <mergeCell ref="K101:P101"/>
    <mergeCell ref="Q101:U101"/>
    <mergeCell ref="V101:AA101"/>
    <mergeCell ref="K102:P102"/>
    <mergeCell ref="Q102:U102"/>
    <mergeCell ref="V102:AA102"/>
    <mergeCell ref="K99:P99"/>
    <mergeCell ref="Q99:U99"/>
    <mergeCell ref="V99:AA99"/>
    <mergeCell ref="K100:P100"/>
    <mergeCell ref="Q100:U100"/>
    <mergeCell ref="V100:AA100"/>
    <mergeCell ref="K97:P97"/>
    <mergeCell ref="Q97:U97"/>
    <mergeCell ref="V97:AA97"/>
    <mergeCell ref="K98:P98"/>
    <mergeCell ref="Q98:U98"/>
    <mergeCell ref="V98:AA98"/>
    <mergeCell ref="K95:P95"/>
    <mergeCell ref="Q95:U95"/>
    <mergeCell ref="V95:AA95"/>
    <mergeCell ref="K96:P96"/>
    <mergeCell ref="Q96:U96"/>
    <mergeCell ref="V96:AA96"/>
    <mergeCell ref="K93:P93"/>
    <mergeCell ref="Q93:U93"/>
    <mergeCell ref="V93:AA93"/>
    <mergeCell ref="K94:P94"/>
    <mergeCell ref="Q94:U94"/>
    <mergeCell ref="V94:AA94"/>
    <mergeCell ref="K91:P91"/>
    <mergeCell ref="Q91:U91"/>
    <mergeCell ref="V91:AA91"/>
    <mergeCell ref="K92:P92"/>
    <mergeCell ref="Q92:U92"/>
    <mergeCell ref="V92:AA92"/>
    <mergeCell ref="K89:P89"/>
    <mergeCell ref="Q89:U89"/>
    <mergeCell ref="V89:AA89"/>
    <mergeCell ref="K90:P90"/>
    <mergeCell ref="Q90:U90"/>
    <mergeCell ref="V90:AA90"/>
    <mergeCell ref="K87:P87"/>
    <mergeCell ref="Q87:U87"/>
    <mergeCell ref="V87:AA87"/>
    <mergeCell ref="K88:P88"/>
    <mergeCell ref="Q88:U88"/>
    <mergeCell ref="V88:AA88"/>
    <mergeCell ref="K85:P85"/>
    <mergeCell ref="Q85:U85"/>
    <mergeCell ref="V85:AA85"/>
    <mergeCell ref="K86:P86"/>
    <mergeCell ref="Q86:U86"/>
    <mergeCell ref="V86:AA86"/>
    <mergeCell ref="K83:P83"/>
    <mergeCell ref="Q83:U83"/>
    <mergeCell ref="V83:AA83"/>
    <mergeCell ref="K84:P84"/>
    <mergeCell ref="Q84:U84"/>
    <mergeCell ref="V84:AA84"/>
    <mergeCell ref="K81:P81"/>
    <mergeCell ref="Q81:U81"/>
    <mergeCell ref="V81:AA81"/>
    <mergeCell ref="K82:P82"/>
    <mergeCell ref="Q82:U82"/>
    <mergeCell ref="V82:AA82"/>
    <mergeCell ref="K79:P79"/>
    <mergeCell ref="Q79:U79"/>
    <mergeCell ref="V79:AA79"/>
    <mergeCell ref="K80:P80"/>
    <mergeCell ref="Q80:U80"/>
    <mergeCell ref="V80:AA80"/>
    <mergeCell ref="K77:P77"/>
    <mergeCell ref="Q77:U77"/>
    <mergeCell ref="V77:AA77"/>
    <mergeCell ref="K78:P78"/>
    <mergeCell ref="Q78:U78"/>
    <mergeCell ref="V78:AA78"/>
    <mergeCell ref="K75:P75"/>
    <mergeCell ref="Q75:U75"/>
    <mergeCell ref="V75:AA75"/>
    <mergeCell ref="K76:P76"/>
    <mergeCell ref="Q76:U76"/>
    <mergeCell ref="V76:AA76"/>
    <mergeCell ref="K73:P73"/>
    <mergeCell ref="Q73:U73"/>
    <mergeCell ref="V73:AA73"/>
    <mergeCell ref="K74:P74"/>
    <mergeCell ref="Q74:U74"/>
    <mergeCell ref="V74:AA74"/>
    <mergeCell ref="K71:P71"/>
    <mergeCell ref="Q71:U71"/>
    <mergeCell ref="V71:AA71"/>
    <mergeCell ref="K72:P72"/>
    <mergeCell ref="Q72:U72"/>
    <mergeCell ref="V72:AA72"/>
    <mergeCell ref="K69:P69"/>
    <mergeCell ref="Q69:U69"/>
    <mergeCell ref="V69:AA69"/>
    <mergeCell ref="K70:P70"/>
    <mergeCell ref="Q70:U70"/>
    <mergeCell ref="V70:AA70"/>
    <mergeCell ref="K67:P67"/>
    <mergeCell ref="Q67:U67"/>
    <mergeCell ref="V67:AA67"/>
    <mergeCell ref="K68:P68"/>
    <mergeCell ref="Q68:U68"/>
    <mergeCell ref="V68:AA68"/>
    <mergeCell ref="K65:P65"/>
    <mergeCell ref="Q65:U65"/>
    <mergeCell ref="V65:AA65"/>
    <mergeCell ref="K66:P66"/>
    <mergeCell ref="Q66:U66"/>
    <mergeCell ref="V66:AA66"/>
    <mergeCell ref="K63:P63"/>
    <mergeCell ref="Q63:U63"/>
    <mergeCell ref="V63:AA63"/>
    <mergeCell ref="K64:P64"/>
    <mergeCell ref="Q64:U64"/>
    <mergeCell ref="V64:AA64"/>
    <mergeCell ref="K61:P61"/>
    <mergeCell ref="Q61:U61"/>
    <mergeCell ref="V61:AA61"/>
    <mergeCell ref="K62:P62"/>
    <mergeCell ref="Q62:U62"/>
    <mergeCell ref="V62:AA62"/>
    <mergeCell ref="K59:P59"/>
    <mergeCell ref="Q59:U59"/>
    <mergeCell ref="V59:AA59"/>
    <mergeCell ref="K60:P60"/>
    <mergeCell ref="Q60:U60"/>
    <mergeCell ref="V60:AA60"/>
    <mergeCell ref="K57:P57"/>
    <mergeCell ref="Q57:U57"/>
    <mergeCell ref="V57:AA57"/>
    <mergeCell ref="K58:P58"/>
    <mergeCell ref="Q58:U58"/>
    <mergeCell ref="V58:AA58"/>
    <mergeCell ref="K55:P55"/>
    <mergeCell ref="Q55:U55"/>
    <mergeCell ref="V55:AA55"/>
    <mergeCell ref="K56:P56"/>
    <mergeCell ref="Q56:U56"/>
    <mergeCell ref="V56:AA56"/>
    <mergeCell ref="K53:P53"/>
    <mergeCell ref="Q53:U53"/>
    <mergeCell ref="V53:AA53"/>
    <mergeCell ref="K54:P54"/>
    <mergeCell ref="Q54:U54"/>
    <mergeCell ref="V54:AA54"/>
    <mergeCell ref="K51:P51"/>
    <mergeCell ref="Q51:U51"/>
    <mergeCell ref="V51:AA51"/>
    <mergeCell ref="K52:P52"/>
    <mergeCell ref="Q52:U52"/>
    <mergeCell ref="V52:AA52"/>
    <mergeCell ref="K49:P49"/>
    <mergeCell ref="Q49:U49"/>
    <mergeCell ref="V49:AA49"/>
    <mergeCell ref="K50:P50"/>
    <mergeCell ref="Q50:U50"/>
    <mergeCell ref="V50:AA50"/>
    <mergeCell ref="K47:P47"/>
    <mergeCell ref="Q47:U47"/>
    <mergeCell ref="V47:AA47"/>
    <mergeCell ref="K48:P48"/>
    <mergeCell ref="Q48:U48"/>
    <mergeCell ref="V48:AA48"/>
    <mergeCell ref="K45:P45"/>
    <mergeCell ref="Q45:U45"/>
    <mergeCell ref="V45:AA45"/>
    <mergeCell ref="K46:P46"/>
    <mergeCell ref="Q46:U46"/>
    <mergeCell ref="V46:AA46"/>
    <mergeCell ref="K43:P43"/>
    <mergeCell ref="Q43:U43"/>
    <mergeCell ref="V43:AA43"/>
    <mergeCell ref="K44:P44"/>
    <mergeCell ref="Q44:U44"/>
    <mergeCell ref="V44:AA44"/>
    <mergeCell ref="K41:P41"/>
    <mergeCell ref="Q41:U41"/>
    <mergeCell ref="V41:AA41"/>
    <mergeCell ref="K42:P42"/>
    <mergeCell ref="Q42:U42"/>
    <mergeCell ref="V42:AA42"/>
    <mergeCell ref="K39:P39"/>
    <mergeCell ref="Q39:U39"/>
    <mergeCell ref="V39:AA39"/>
    <mergeCell ref="K40:P40"/>
    <mergeCell ref="Q40:U40"/>
    <mergeCell ref="V40:AA40"/>
    <mergeCell ref="K37:P37"/>
    <mergeCell ref="Q37:U37"/>
    <mergeCell ref="V37:AA37"/>
    <mergeCell ref="K38:P38"/>
    <mergeCell ref="Q38:U38"/>
    <mergeCell ref="V38:AA38"/>
    <mergeCell ref="K35:P35"/>
    <mergeCell ref="Q35:U35"/>
    <mergeCell ref="V35:AA35"/>
    <mergeCell ref="K36:P36"/>
    <mergeCell ref="Q36:U36"/>
    <mergeCell ref="V36:AA36"/>
    <mergeCell ref="G105:J105"/>
    <mergeCell ref="K30:P30"/>
    <mergeCell ref="Q30:U30"/>
    <mergeCell ref="V30:AA30"/>
    <mergeCell ref="K31:P31"/>
    <mergeCell ref="Q31:U31"/>
    <mergeCell ref="V31:AA31"/>
    <mergeCell ref="K32:P32"/>
    <mergeCell ref="Q32:U32"/>
    <mergeCell ref="V32:AA32"/>
    <mergeCell ref="K33:P33"/>
    <mergeCell ref="Q33:U33"/>
    <mergeCell ref="V33:AA33"/>
    <mergeCell ref="K34:P34"/>
    <mergeCell ref="Q34:U34"/>
    <mergeCell ref="V34:AA34"/>
    <mergeCell ref="G100:J100"/>
    <mergeCell ref="G101:J101"/>
    <mergeCell ref="G102:J102"/>
    <mergeCell ref="G103:J103"/>
    <mergeCell ref="G104:J104"/>
    <mergeCell ref="G95:J95"/>
    <mergeCell ref="G96:J96"/>
    <mergeCell ref="G97:J97"/>
    <mergeCell ref="G98:J98"/>
    <mergeCell ref="G99:J99"/>
    <mergeCell ref="G90:J90"/>
    <mergeCell ref="G91:J91"/>
    <mergeCell ref="G92:J92"/>
    <mergeCell ref="G93:J93"/>
    <mergeCell ref="G94:J94"/>
    <mergeCell ref="G85:J85"/>
    <mergeCell ref="G86:J86"/>
    <mergeCell ref="G87:J87"/>
    <mergeCell ref="G88:J88"/>
    <mergeCell ref="G89:J89"/>
    <mergeCell ref="G80:J80"/>
    <mergeCell ref="G81:J81"/>
    <mergeCell ref="G82:J82"/>
    <mergeCell ref="G83:J83"/>
    <mergeCell ref="G84:J84"/>
    <mergeCell ref="G75:J75"/>
    <mergeCell ref="G76:J76"/>
    <mergeCell ref="G77:J77"/>
    <mergeCell ref="G78:J78"/>
    <mergeCell ref="G79:J79"/>
    <mergeCell ref="G70:J70"/>
    <mergeCell ref="G71:J71"/>
    <mergeCell ref="G72:J72"/>
    <mergeCell ref="G73:J73"/>
    <mergeCell ref="G74:J74"/>
    <mergeCell ref="G65:J65"/>
    <mergeCell ref="G66:J66"/>
    <mergeCell ref="G67:J67"/>
    <mergeCell ref="G68:J68"/>
    <mergeCell ref="G69:J69"/>
    <mergeCell ref="G60:J60"/>
    <mergeCell ref="G61:J61"/>
    <mergeCell ref="G62:J62"/>
    <mergeCell ref="G63:J63"/>
    <mergeCell ref="G64:J64"/>
    <mergeCell ref="G55:J55"/>
    <mergeCell ref="G56:J56"/>
    <mergeCell ref="G57:J57"/>
    <mergeCell ref="G58:J58"/>
    <mergeCell ref="G59:J59"/>
    <mergeCell ref="G50:J50"/>
    <mergeCell ref="G51:J51"/>
    <mergeCell ref="G52:J52"/>
    <mergeCell ref="G53:J53"/>
    <mergeCell ref="G54:J54"/>
    <mergeCell ref="G45:J45"/>
    <mergeCell ref="G46:J46"/>
    <mergeCell ref="G47:J47"/>
    <mergeCell ref="G48:J48"/>
    <mergeCell ref="G49:J49"/>
    <mergeCell ref="D105:F105"/>
    <mergeCell ref="G30:J30"/>
    <mergeCell ref="G31:J31"/>
    <mergeCell ref="G32:J32"/>
    <mergeCell ref="G33:J33"/>
    <mergeCell ref="G34:J34"/>
    <mergeCell ref="G35:J35"/>
    <mergeCell ref="G36:J36"/>
    <mergeCell ref="G37:J37"/>
    <mergeCell ref="G38:J38"/>
    <mergeCell ref="G39:J39"/>
    <mergeCell ref="G40:J40"/>
    <mergeCell ref="G41:J41"/>
    <mergeCell ref="G42:J42"/>
    <mergeCell ref="G43:J43"/>
    <mergeCell ref="G44:J44"/>
    <mergeCell ref="D100:F100"/>
    <mergeCell ref="D101:F101"/>
    <mergeCell ref="D102:F102"/>
    <mergeCell ref="D103:F103"/>
    <mergeCell ref="D104:F104"/>
    <mergeCell ref="D95:F95"/>
    <mergeCell ref="D96:F96"/>
    <mergeCell ref="D97:F97"/>
    <mergeCell ref="D98:F98"/>
    <mergeCell ref="D99:F99"/>
    <mergeCell ref="D90:F90"/>
    <mergeCell ref="D91:F91"/>
    <mergeCell ref="D92:F92"/>
    <mergeCell ref="D93:F93"/>
    <mergeCell ref="D94:F94"/>
    <mergeCell ref="D85:F85"/>
    <mergeCell ref="D86:F86"/>
    <mergeCell ref="D87:F87"/>
    <mergeCell ref="D88:F88"/>
    <mergeCell ref="D89:F89"/>
    <mergeCell ref="D80:F80"/>
    <mergeCell ref="D81:F81"/>
    <mergeCell ref="D82:F82"/>
    <mergeCell ref="D83:F83"/>
    <mergeCell ref="D84:F84"/>
    <mergeCell ref="D75:F75"/>
    <mergeCell ref="D76:F76"/>
    <mergeCell ref="D77:F77"/>
    <mergeCell ref="D78:F78"/>
    <mergeCell ref="D79:F79"/>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D55:F55"/>
    <mergeCell ref="D56:F56"/>
    <mergeCell ref="D57:F57"/>
    <mergeCell ref="D58:F58"/>
    <mergeCell ref="D59:F59"/>
    <mergeCell ref="D50:F50"/>
    <mergeCell ref="D51:F51"/>
    <mergeCell ref="D52:F52"/>
    <mergeCell ref="D53:F53"/>
    <mergeCell ref="D54:F54"/>
    <mergeCell ref="D45:F45"/>
    <mergeCell ref="D46:F46"/>
    <mergeCell ref="D47:F47"/>
    <mergeCell ref="D48:F48"/>
    <mergeCell ref="D49:F49"/>
    <mergeCell ref="B105:C105"/>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 ref="D44:F44"/>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40:C40"/>
    <mergeCell ref="B41:C41"/>
    <mergeCell ref="B42:C42"/>
    <mergeCell ref="B43:C43"/>
    <mergeCell ref="B44:C44"/>
    <mergeCell ref="B35:C35"/>
    <mergeCell ref="B36:C36"/>
    <mergeCell ref="B37:C37"/>
    <mergeCell ref="B38:C38"/>
    <mergeCell ref="B39:C39"/>
    <mergeCell ref="B23:AA23"/>
    <mergeCell ref="B24:C26"/>
    <mergeCell ref="D24:F26"/>
    <mergeCell ref="G24:J26"/>
    <mergeCell ref="K24:P26"/>
    <mergeCell ref="Q24:U26"/>
    <mergeCell ref="V24:AA26"/>
    <mergeCell ref="B27:C27"/>
    <mergeCell ref="D27:F27"/>
    <mergeCell ref="G27:J27"/>
    <mergeCell ref="K27:P27"/>
    <mergeCell ref="Q27:U27"/>
    <mergeCell ref="G29:J29"/>
    <mergeCell ref="K29:P29"/>
    <mergeCell ref="Q29:U29"/>
    <mergeCell ref="B30:C30"/>
    <mergeCell ref="B31:C31"/>
    <mergeCell ref="B32:C32"/>
    <mergeCell ref="B33:C33"/>
    <mergeCell ref="B34:C34"/>
    <mergeCell ref="V27:AA27"/>
    <mergeCell ref="V29:AA29"/>
    <mergeCell ref="B28:C28"/>
    <mergeCell ref="D28:F28"/>
    <mergeCell ref="G28:J28"/>
    <mergeCell ref="K28:P28"/>
    <mergeCell ref="Q28:U28"/>
    <mergeCell ref="V28:AA28"/>
    <mergeCell ref="B29:C29"/>
    <mergeCell ref="D29:F29"/>
  </mergeCells>
  <hyperlinks>
    <hyperlink ref="B15" location="RESULTADOS!A1" display="&lt;&lt;&lt;RESULTADOS" xr:uid="{15B7A341-C251-4D54-A961-DCAF7CFA70F5}"/>
    <hyperlink ref="U15" location="'Fugas (2)'!A1" display="Fugas" xr:uid="{D7028D0B-CA83-48AC-932D-03DE8BB1E40C}"/>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AAAEA-F8F5-4D48-876C-EBAAA476BF23}">
  <sheetPr>
    <tabColor rgb="FFFF0000"/>
  </sheetPr>
  <dimension ref="B1:Y353"/>
  <sheetViews>
    <sheetView zoomScale="60" zoomScaleNormal="60" workbookViewId="0">
      <selection activeCell="B11" sqref="B11"/>
    </sheetView>
  </sheetViews>
  <sheetFormatPr baseColWidth="10" defaultRowHeight="14.75" x14ac:dyDescent="0.75"/>
  <cols>
    <col min="1" max="1" width="10.90625" style="1"/>
    <col min="3" max="3" width="17.90625" customWidth="1"/>
    <col min="4" max="4" width="15.81640625" customWidth="1"/>
    <col min="5" max="5" width="15.6328125" customWidth="1"/>
    <col min="7" max="7" width="22.54296875" customWidth="1"/>
    <col min="18" max="18" width="17.54296875" customWidth="1"/>
    <col min="19" max="19" width="18.54296875" customWidth="1"/>
    <col min="21" max="21" width="17" customWidth="1"/>
    <col min="22" max="22" width="16.08984375" customWidth="1"/>
    <col min="23" max="23" width="17.7265625" customWidth="1"/>
    <col min="24" max="24" width="29" customWidth="1"/>
    <col min="25" max="25" width="28.54296875" customWidth="1"/>
    <col min="26" max="16384" width="10.90625" style="1"/>
  </cols>
  <sheetData>
    <row r="1" spans="2:25" x14ac:dyDescent="0.75">
      <c r="B1" s="1"/>
      <c r="C1" s="1"/>
      <c r="D1" s="1"/>
      <c r="E1" s="1"/>
      <c r="F1" s="1"/>
      <c r="G1" s="1"/>
      <c r="H1" s="1"/>
      <c r="I1" s="1"/>
      <c r="J1" s="1"/>
      <c r="K1" s="1"/>
      <c r="L1" s="1"/>
      <c r="M1" s="1"/>
      <c r="N1" s="1"/>
      <c r="O1" s="1"/>
      <c r="P1" s="1"/>
      <c r="Q1" s="1"/>
      <c r="R1" s="1"/>
      <c r="S1" s="1"/>
      <c r="T1" s="1"/>
      <c r="U1" s="1"/>
      <c r="V1" s="1"/>
      <c r="W1" s="1"/>
      <c r="X1" s="1"/>
      <c r="Y1" s="1"/>
    </row>
    <row r="2" spans="2:25" x14ac:dyDescent="0.75">
      <c r="B2" s="1"/>
      <c r="C2" s="1"/>
      <c r="D2" s="1"/>
      <c r="E2" s="1"/>
      <c r="F2" s="1"/>
      <c r="G2" s="1"/>
      <c r="H2" s="1"/>
      <c r="I2" s="1"/>
      <c r="J2" s="1"/>
      <c r="K2" s="1"/>
      <c r="L2" s="1"/>
      <c r="M2" s="1"/>
      <c r="N2" s="1"/>
      <c r="O2" s="1"/>
      <c r="P2" s="1"/>
      <c r="Q2" s="1"/>
      <c r="R2" s="1"/>
      <c r="S2" s="1"/>
      <c r="T2" s="1"/>
      <c r="U2" s="1"/>
      <c r="V2" s="1"/>
      <c r="W2" s="1"/>
      <c r="X2" s="1"/>
      <c r="Y2" s="1"/>
    </row>
    <row r="3" spans="2:25" x14ac:dyDescent="0.75">
      <c r="B3" s="1"/>
      <c r="C3" s="1"/>
      <c r="D3" s="1"/>
      <c r="E3" s="1"/>
      <c r="F3" s="1"/>
      <c r="G3" s="1"/>
      <c r="H3" s="1"/>
      <c r="I3" s="1"/>
      <c r="J3" s="1"/>
      <c r="K3" s="1"/>
      <c r="L3" s="1"/>
      <c r="M3" s="1"/>
      <c r="N3" s="1"/>
      <c r="O3" s="1"/>
      <c r="P3" s="1"/>
      <c r="Q3" s="1"/>
      <c r="R3" s="1"/>
      <c r="S3" s="1"/>
      <c r="T3" s="1"/>
      <c r="U3" s="1"/>
      <c r="V3" s="1"/>
      <c r="W3" s="1"/>
      <c r="X3" s="1"/>
      <c r="Y3" s="1"/>
    </row>
    <row r="4" spans="2:25" x14ac:dyDescent="0.75">
      <c r="B4" s="1"/>
      <c r="C4" s="1"/>
      <c r="D4" s="1"/>
      <c r="E4" s="1"/>
      <c r="F4" s="1"/>
      <c r="G4" s="1"/>
      <c r="H4" s="1"/>
      <c r="I4" s="1"/>
      <c r="J4" s="1"/>
      <c r="K4" s="1"/>
      <c r="L4" s="1"/>
      <c r="M4" s="1"/>
      <c r="N4" s="1"/>
      <c r="O4" s="1"/>
      <c r="P4" s="1"/>
      <c r="Q4" s="1"/>
      <c r="R4" s="1"/>
      <c r="S4" s="1"/>
      <c r="T4" s="1"/>
      <c r="U4" s="1"/>
      <c r="V4" s="1"/>
      <c r="W4" s="1"/>
      <c r="X4" s="1"/>
      <c r="Y4" s="1"/>
    </row>
    <row r="5" spans="2:25" x14ac:dyDescent="0.75">
      <c r="B5" s="1"/>
      <c r="C5" s="1"/>
      <c r="D5" s="1"/>
      <c r="E5" s="1"/>
      <c r="F5" s="1"/>
      <c r="G5" s="1"/>
      <c r="H5" s="1"/>
      <c r="I5" s="1"/>
      <c r="J5" s="1"/>
      <c r="K5" s="1"/>
      <c r="L5" s="1"/>
      <c r="M5" s="1"/>
      <c r="N5" s="1"/>
      <c r="O5" s="1"/>
      <c r="P5" s="1"/>
      <c r="Q5" s="1"/>
      <c r="R5" s="1"/>
      <c r="S5" s="1"/>
      <c r="T5" s="1"/>
      <c r="U5" s="1"/>
      <c r="V5" s="1"/>
      <c r="W5" s="1"/>
      <c r="X5" s="1"/>
      <c r="Y5" s="1"/>
    </row>
    <row r="6" spans="2:25" x14ac:dyDescent="0.75">
      <c r="B6" s="1"/>
      <c r="C6" s="1"/>
      <c r="D6" s="1"/>
      <c r="E6" s="1"/>
      <c r="F6" s="1"/>
      <c r="G6" s="1"/>
      <c r="H6" s="1"/>
      <c r="I6" s="1"/>
      <c r="J6" s="1"/>
      <c r="K6" s="1"/>
      <c r="L6" s="1"/>
      <c r="M6" s="1"/>
      <c r="N6" s="1"/>
      <c r="O6" s="1"/>
      <c r="P6" s="1"/>
      <c r="Q6" s="1"/>
      <c r="R6" s="1"/>
      <c r="S6" s="1"/>
      <c r="T6" s="1"/>
      <c r="U6" s="1"/>
      <c r="V6" s="1"/>
      <c r="W6" s="1"/>
      <c r="X6" s="1"/>
      <c r="Y6" s="1"/>
    </row>
    <row r="7" spans="2:25" x14ac:dyDescent="0.75">
      <c r="B7" s="1"/>
      <c r="C7" s="1"/>
      <c r="D7" s="1"/>
      <c r="E7" s="1"/>
      <c r="F7" s="1"/>
      <c r="G7" s="1"/>
      <c r="H7" s="1"/>
      <c r="I7" s="1"/>
      <c r="J7" s="1"/>
      <c r="K7" s="1"/>
      <c r="L7" s="1"/>
      <c r="M7" s="1"/>
      <c r="N7" s="1"/>
      <c r="O7" s="1"/>
      <c r="P7" s="1"/>
      <c r="Q7" s="1"/>
      <c r="R7" s="1"/>
      <c r="S7" s="1"/>
      <c r="T7" s="1"/>
      <c r="U7" s="1"/>
      <c r="V7" s="1"/>
      <c r="W7" s="1"/>
      <c r="X7" s="1"/>
      <c r="Y7" s="1"/>
    </row>
    <row r="8" spans="2:25" x14ac:dyDescent="0.75">
      <c r="B8" s="1"/>
      <c r="C8" s="1"/>
      <c r="D8" s="1"/>
      <c r="E8" s="1"/>
      <c r="F8" s="1"/>
      <c r="G8" s="1"/>
      <c r="H8" s="1"/>
      <c r="I8" s="1"/>
      <c r="J8" s="1"/>
      <c r="K8" s="1"/>
      <c r="L8" s="1"/>
      <c r="M8" s="1"/>
      <c r="N8" s="1"/>
      <c r="O8" s="1"/>
      <c r="P8" s="1"/>
      <c r="Q8" s="1"/>
      <c r="R8" s="1"/>
      <c r="S8" s="1"/>
      <c r="T8" s="1"/>
      <c r="U8" s="1"/>
      <c r="V8" s="1"/>
      <c r="W8" s="1"/>
      <c r="X8" s="1"/>
      <c r="Y8" s="1"/>
    </row>
    <row r="9" spans="2:25" x14ac:dyDescent="0.75">
      <c r="B9" s="1"/>
      <c r="C9" s="1"/>
      <c r="D9" s="1"/>
      <c r="E9" s="1"/>
      <c r="F9" s="1"/>
      <c r="G9" s="1"/>
      <c r="H9" s="1"/>
      <c r="I9" s="1"/>
      <c r="J9" s="1"/>
      <c r="K9" s="1"/>
      <c r="L9" s="1"/>
      <c r="M9" s="1"/>
      <c r="N9" s="1"/>
      <c r="O9" s="1"/>
      <c r="P9" s="1"/>
      <c r="Q9" s="1"/>
      <c r="R9" s="1"/>
      <c r="S9" s="1"/>
      <c r="T9" s="1"/>
      <c r="U9" s="1"/>
      <c r="V9" s="1"/>
      <c r="W9" s="1"/>
      <c r="X9" s="1"/>
      <c r="Y9" s="1"/>
    </row>
    <row r="10" spans="2:25" x14ac:dyDescent="0.75">
      <c r="B10" s="1"/>
      <c r="C10" s="1"/>
      <c r="D10" s="1"/>
      <c r="E10" s="1"/>
      <c r="F10" s="1"/>
      <c r="G10" s="1"/>
      <c r="H10" s="1"/>
      <c r="I10" s="1"/>
      <c r="J10" s="1"/>
      <c r="K10" s="1"/>
      <c r="L10" s="1"/>
      <c r="M10" s="1"/>
      <c r="N10" s="1"/>
      <c r="O10" s="1"/>
      <c r="P10" s="1"/>
      <c r="Q10" s="1"/>
      <c r="R10" s="1"/>
      <c r="S10" s="1"/>
      <c r="T10" s="1"/>
      <c r="U10" s="1"/>
      <c r="V10" s="1"/>
      <c r="W10" s="1"/>
      <c r="X10" s="1"/>
      <c r="Y10" s="1"/>
    </row>
    <row r="11" spans="2:25" x14ac:dyDescent="0.75">
      <c r="B11" s="6" t="s">
        <v>420</v>
      </c>
      <c r="C11" s="1"/>
      <c r="D11" s="1"/>
      <c r="E11" s="1"/>
      <c r="F11" s="1"/>
      <c r="G11" s="1"/>
      <c r="H11" s="1"/>
      <c r="I11" s="1"/>
      <c r="J11" s="1"/>
      <c r="K11" s="1"/>
      <c r="L11" s="1"/>
      <c r="M11" s="1"/>
      <c r="N11" s="1"/>
      <c r="O11" s="1"/>
      <c r="P11" s="1"/>
      <c r="Q11" s="1"/>
      <c r="R11" s="1"/>
      <c r="S11" s="6" t="s">
        <v>41</v>
      </c>
      <c r="T11" s="1"/>
      <c r="U11" s="1"/>
      <c r="V11" s="1"/>
      <c r="W11" s="1"/>
      <c r="X11" s="1"/>
      <c r="Y11" s="1"/>
    </row>
    <row r="12" spans="2:25" x14ac:dyDescent="0.75">
      <c r="B12" s="1"/>
      <c r="C12" s="1"/>
      <c r="D12" s="1"/>
      <c r="E12" s="1"/>
      <c r="F12" s="1"/>
      <c r="G12" s="1"/>
      <c r="H12" s="1"/>
      <c r="I12" s="1"/>
      <c r="J12" s="1"/>
      <c r="K12" s="1"/>
      <c r="L12" s="1"/>
      <c r="M12" s="1"/>
      <c r="N12" s="1"/>
      <c r="O12" s="1"/>
      <c r="P12" s="1"/>
      <c r="Q12" s="1"/>
      <c r="R12" s="1"/>
      <c r="S12" s="1"/>
      <c r="T12" s="1"/>
      <c r="U12" s="1"/>
      <c r="V12" s="1"/>
      <c r="W12" s="1"/>
      <c r="X12" s="1"/>
      <c r="Y12" s="1"/>
    </row>
    <row r="13" spans="2:25" x14ac:dyDescent="0.75">
      <c r="B13" s="1" t="s">
        <v>929</v>
      </c>
      <c r="C13" s="1"/>
      <c r="D13" s="1"/>
      <c r="E13" s="1"/>
      <c r="F13" s="1"/>
      <c r="G13" s="1"/>
      <c r="H13" s="1"/>
      <c r="I13" s="1"/>
      <c r="J13" s="1"/>
      <c r="K13" s="1"/>
      <c r="L13" s="1"/>
      <c r="M13" s="1"/>
      <c r="N13" s="1"/>
      <c r="O13" s="1"/>
      <c r="P13" s="1"/>
      <c r="Q13" s="1"/>
      <c r="R13" s="1"/>
      <c r="S13" s="1"/>
      <c r="T13" s="1"/>
      <c r="U13" s="1"/>
      <c r="V13" s="1"/>
      <c r="W13" s="1"/>
      <c r="X13" s="1"/>
      <c r="Y13" s="1"/>
    </row>
    <row r="14" spans="2:25" x14ac:dyDescent="0.75">
      <c r="B14" s="1"/>
      <c r="C14" s="1"/>
      <c r="D14" s="1"/>
      <c r="E14" s="1"/>
      <c r="F14" s="1"/>
      <c r="G14" s="1"/>
      <c r="H14" s="1"/>
      <c r="I14" s="1"/>
      <c r="J14" s="1"/>
      <c r="K14" s="1"/>
      <c r="L14" s="1"/>
      <c r="M14" s="1"/>
      <c r="N14" s="1"/>
      <c r="O14" s="1"/>
      <c r="P14" s="1"/>
      <c r="Q14" s="1"/>
      <c r="R14" s="1"/>
      <c r="S14" s="1"/>
      <c r="T14" s="1"/>
      <c r="U14" s="1"/>
      <c r="V14" s="1"/>
      <c r="W14" s="1"/>
      <c r="X14" s="1"/>
      <c r="Y14" s="1"/>
    </row>
    <row r="15" spans="2:25" x14ac:dyDescent="0.75">
      <c r="B15" s="1" t="s">
        <v>925</v>
      </c>
      <c r="C15" s="1"/>
      <c r="D15" s="1"/>
      <c r="E15" s="1"/>
      <c r="F15" s="1"/>
      <c r="G15" s="1"/>
      <c r="H15" s="1"/>
      <c r="I15" s="1"/>
      <c r="J15" s="1"/>
      <c r="K15" s="1"/>
      <c r="L15" s="1"/>
      <c r="M15" s="1"/>
      <c r="N15" s="1"/>
      <c r="O15" s="1"/>
      <c r="P15" s="1"/>
      <c r="Q15" s="1"/>
      <c r="R15" s="1"/>
      <c r="S15" s="1"/>
      <c r="T15" s="1"/>
      <c r="U15" s="1"/>
      <c r="V15" s="1"/>
      <c r="W15" s="1"/>
      <c r="X15" s="1"/>
      <c r="Y15" s="1"/>
    </row>
    <row r="16" spans="2:25" x14ac:dyDescent="0.75">
      <c r="B16" s="1"/>
      <c r="C16" s="1"/>
      <c r="D16" s="1"/>
      <c r="E16" s="1"/>
      <c r="F16" s="1"/>
      <c r="G16" s="1"/>
      <c r="H16" s="1"/>
      <c r="I16" s="1"/>
      <c r="J16" s="1"/>
      <c r="K16" s="1"/>
      <c r="L16" s="1"/>
      <c r="M16" s="1"/>
      <c r="N16" s="1"/>
      <c r="O16" s="1"/>
      <c r="P16" s="1"/>
      <c r="Q16" s="1"/>
      <c r="R16" s="1"/>
      <c r="S16" s="1"/>
      <c r="T16" s="1"/>
      <c r="U16" s="1"/>
      <c r="V16" s="1"/>
      <c r="W16" s="1"/>
      <c r="X16" s="1"/>
      <c r="Y16" s="1"/>
    </row>
    <row r="17" spans="2:25" x14ac:dyDescent="0.75">
      <c r="B17" s="463" t="s">
        <v>791</v>
      </c>
      <c r="C17" s="464"/>
      <c r="D17" s="453"/>
      <c r="E17" s="453"/>
      <c r="F17" s="453"/>
      <c r="G17" s="453"/>
      <c r="H17" s="453"/>
      <c r="I17" s="453"/>
      <c r="J17" s="453"/>
      <c r="K17" s="453"/>
      <c r="L17" s="453"/>
      <c r="M17" s="453"/>
      <c r="N17" s="453"/>
      <c r="O17" s="453"/>
      <c r="P17" s="453"/>
      <c r="Q17" s="453"/>
      <c r="R17" s="453"/>
      <c r="S17" s="453"/>
      <c r="T17" s="453"/>
      <c r="U17" s="453"/>
      <c r="V17" s="453"/>
      <c r="W17" s="453"/>
      <c r="X17" s="453"/>
      <c r="Y17" s="465"/>
    </row>
    <row r="18" spans="2:25" x14ac:dyDescent="0.75">
      <c r="B18" s="463"/>
      <c r="C18" s="464"/>
      <c r="D18" s="453"/>
      <c r="E18" s="453"/>
      <c r="F18" s="453"/>
      <c r="G18" s="453"/>
      <c r="H18" s="453"/>
      <c r="I18" s="453"/>
      <c r="J18" s="453"/>
      <c r="K18" s="453"/>
      <c r="L18" s="453"/>
      <c r="M18" s="453"/>
      <c r="N18" s="453"/>
      <c r="O18" s="453"/>
      <c r="P18" s="453"/>
      <c r="Q18" s="453"/>
      <c r="R18" s="453"/>
      <c r="S18" s="453"/>
      <c r="T18" s="453"/>
      <c r="U18" s="453"/>
      <c r="V18" s="453"/>
      <c r="W18" s="453"/>
      <c r="X18" s="453"/>
      <c r="Y18" s="465"/>
    </row>
    <row r="19" spans="2:25" x14ac:dyDescent="0.75">
      <c r="B19" s="466" t="s">
        <v>81</v>
      </c>
      <c r="C19" s="461" t="s">
        <v>326</v>
      </c>
      <c r="D19" s="469" t="s">
        <v>327</v>
      </c>
      <c r="E19" s="469" t="s">
        <v>75</v>
      </c>
      <c r="F19" s="469" t="s">
        <v>328</v>
      </c>
      <c r="G19" s="469"/>
      <c r="H19" s="469" t="s">
        <v>329</v>
      </c>
      <c r="I19" s="469"/>
      <c r="J19" s="480" t="s">
        <v>74</v>
      </c>
      <c r="K19" s="480"/>
      <c r="L19" s="476" t="s">
        <v>330</v>
      </c>
      <c r="M19" s="483"/>
      <c r="N19" s="484"/>
      <c r="O19" s="476" t="s">
        <v>331</v>
      </c>
      <c r="P19" s="483"/>
      <c r="Q19" s="484"/>
      <c r="R19" s="452" t="s">
        <v>332</v>
      </c>
      <c r="S19" s="474" t="s">
        <v>333</v>
      </c>
      <c r="T19" s="476" t="s">
        <v>334</v>
      </c>
      <c r="U19" s="478" t="s">
        <v>335</v>
      </c>
      <c r="V19" s="461" t="s">
        <v>336</v>
      </c>
      <c r="W19" s="461" t="s">
        <v>337</v>
      </c>
      <c r="X19" s="461" t="s">
        <v>338</v>
      </c>
      <c r="Y19" s="472" t="s">
        <v>339</v>
      </c>
    </row>
    <row r="20" spans="2:25" x14ac:dyDescent="0.75">
      <c r="B20" s="467"/>
      <c r="C20" s="462"/>
      <c r="D20" s="470"/>
      <c r="E20" s="470"/>
      <c r="F20" s="470"/>
      <c r="G20" s="470"/>
      <c r="H20" s="470"/>
      <c r="I20" s="470"/>
      <c r="J20" s="481"/>
      <c r="K20" s="481"/>
      <c r="L20" s="477"/>
      <c r="M20" s="485"/>
      <c r="N20" s="486"/>
      <c r="O20" s="477"/>
      <c r="P20" s="485"/>
      <c r="Q20" s="486"/>
      <c r="R20" s="452"/>
      <c r="S20" s="475"/>
      <c r="T20" s="477"/>
      <c r="U20" s="479"/>
      <c r="V20" s="462"/>
      <c r="W20" s="462"/>
      <c r="X20" s="462"/>
      <c r="Y20" s="473"/>
    </row>
    <row r="21" spans="2:25" x14ac:dyDescent="0.75">
      <c r="B21" s="468"/>
      <c r="C21" s="462"/>
      <c r="D21" s="471"/>
      <c r="E21" s="471"/>
      <c r="F21" s="471"/>
      <c r="G21" s="471"/>
      <c r="H21" s="471"/>
      <c r="I21" s="471"/>
      <c r="J21" s="482"/>
      <c r="K21" s="482"/>
      <c r="L21" s="477"/>
      <c r="M21" s="485"/>
      <c r="N21" s="486"/>
      <c r="O21" s="477"/>
      <c r="P21" s="485"/>
      <c r="Q21" s="486"/>
      <c r="R21" s="487"/>
      <c r="S21" s="475"/>
      <c r="T21" s="477"/>
      <c r="U21" s="479"/>
      <c r="V21" s="462"/>
      <c r="W21" s="462"/>
      <c r="X21" s="462"/>
      <c r="Y21" s="473"/>
    </row>
    <row r="22" spans="2:25" x14ac:dyDescent="0.75">
      <c r="B22" s="52" t="str">
        <f>Fugas_Alter1!B24</f>
        <v>Pozo</v>
      </c>
      <c r="C22" s="52" t="str">
        <f>Fugas_Alter1!C24</f>
        <v>Cabezal de pozo</v>
      </c>
      <c r="D22" s="52" t="str">
        <f>Fugas_Alter1!D24</f>
        <v>Líneas de flujo</v>
      </c>
      <c r="E22" s="52" t="str">
        <f>Fugas_Alter1!E24</f>
        <v>Válvula</v>
      </c>
      <c r="F22" s="456" t="str">
        <f>Fugas_Alter1!F24</f>
        <v>L-P-CP-V-001</v>
      </c>
      <c r="G22" s="456"/>
      <c r="H22" s="456" t="str">
        <f>Fugas_Alter1!H24</f>
        <v>P-CP-V-001</v>
      </c>
      <c r="I22" s="456"/>
      <c r="J22" s="456" t="str">
        <f>Fugas_Alter1!J24</f>
        <v>Crudo Pesado</v>
      </c>
      <c r="K22" s="456"/>
      <c r="L22" s="460">
        <f>IF(Fugas_Alter1!L24=0,"",Fugas_Alter1!L24)</f>
        <v>45272</v>
      </c>
      <c r="M22" s="460"/>
      <c r="N22" s="460"/>
      <c r="O22" s="456" t="str">
        <f>Fugas_Alter1!O24</f>
        <v>En Operación</v>
      </c>
      <c r="P22" s="456"/>
      <c r="Q22" s="456"/>
      <c r="R22" s="52" t="str">
        <f>Fugas_Alter1!R24</f>
        <v>IDET-OGI-001</v>
      </c>
      <c r="S22" s="52" t="str">
        <f>Fugas_Alter1!S24</f>
        <v>BCBD-001</v>
      </c>
      <c r="T22" s="52">
        <f>Fugas_Alter1!T24</f>
        <v>0.5</v>
      </c>
      <c r="U22" s="52">
        <f>Fugas_Alter1!V24</f>
        <v>6000</v>
      </c>
      <c r="V22" s="52">
        <f>Fugas_Alter1!AL24</f>
        <v>5.5555555555555539E-2</v>
      </c>
      <c r="W22" s="52">
        <f>Fugas_Alter1!AK24</f>
        <v>5.5555555555555539E-2</v>
      </c>
      <c r="X22" s="52">
        <f>Fugas_Alter1!AM24</f>
        <v>1.6111111111111107</v>
      </c>
      <c r="Y22" s="52">
        <f>Fugas_Alter1!AP24</f>
        <v>9666.6666666666661</v>
      </c>
    </row>
    <row r="23" spans="2:25" x14ac:dyDescent="0.75">
      <c r="B23" s="52" t="str">
        <f>Fugas_Alter1!B25</f>
        <v>Pozo</v>
      </c>
      <c r="C23" s="52" t="str">
        <f>Fugas_Alter1!C25</f>
        <v>Cabezal de pozo</v>
      </c>
      <c r="D23" s="52" t="str">
        <f>Fugas_Alter1!D25</f>
        <v>Otro</v>
      </c>
      <c r="E23" s="52" t="str">
        <f>Fugas_Alter1!E25</f>
        <v>Conexión</v>
      </c>
      <c r="F23" s="456" t="str">
        <f>Fugas_Alter1!F25</f>
        <v>L-P-CP-C-002</v>
      </c>
      <c r="G23" s="456"/>
      <c r="H23" s="456" t="str">
        <f>Fugas_Alter1!H25</f>
        <v>P-CP-C-002</v>
      </c>
      <c r="I23" s="456"/>
      <c r="J23" s="456" t="str">
        <f>Fugas_Alter1!J25</f>
        <v>Crudo Pesado</v>
      </c>
      <c r="K23" s="456"/>
      <c r="L23" s="460">
        <f>IF(Fugas_Alter1!L25=0,"",Fugas_Alter1!L25)</f>
        <v>45272</v>
      </c>
      <c r="M23" s="460"/>
      <c r="N23" s="460"/>
      <c r="O23" s="456" t="str">
        <f>Fugas_Alter1!O25</f>
        <v>En Operación</v>
      </c>
      <c r="P23" s="456"/>
      <c r="Q23" s="456"/>
      <c r="R23" s="52" t="str">
        <f>Fugas_Alter1!R25</f>
        <v>IDET-L-001</v>
      </c>
      <c r="S23" s="52" t="str">
        <f>Fugas_Alter1!S25</f>
        <v>MAV-001</v>
      </c>
      <c r="T23" s="52">
        <f>Fugas_Alter1!T25</f>
        <v>0.3</v>
      </c>
      <c r="U23" s="52">
        <f>Fugas_Alter1!V25</f>
        <v>7000</v>
      </c>
      <c r="V23" s="52">
        <f>Fugas_Alter1!AL25</f>
        <v>3.3333333333333319E-2</v>
      </c>
      <c r="W23" s="52">
        <f>Fugas_Alter1!AK25</f>
        <v>3.3333333333333319E-2</v>
      </c>
      <c r="X23" s="52">
        <f>Fugas_Alter1!AM25</f>
        <v>0.96666666666666623</v>
      </c>
      <c r="Y23" s="52">
        <f>Fugas_Alter1!AP25</f>
        <v>6766.6666666666633</v>
      </c>
    </row>
    <row r="24" spans="2:25" x14ac:dyDescent="0.75">
      <c r="B24" s="52" t="str">
        <f>Fugas_Alter1!B26</f>
        <v>Pozo</v>
      </c>
      <c r="C24" s="52" t="str">
        <f>Fugas_Alter1!C26</f>
        <v>Línea Anular</v>
      </c>
      <c r="D24" s="52" t="str">
        <f>Fugas_Alter1!D26</f>
        <v>Otro</v>
      </c>
      <c r="E24" s="52" t="str">
        <f>Fugas_Alter1!E26</f>
        <v>Conexión</v>
      </c>
      <c r="F24" s="456" t="str">
        <f>Fugas_Alter1!F26</f>
        <v>L-P-LA-C-003</v>
      </c>
      <c r="G24" s="456"/>
      <c r="H24" s="456" t="str">
        <f>Fugas_Alter1!H26</f>
        <v>P-LA-C-003</v>
      </c>
      <c r="I24" s="456"/>
      <c r="J24" s="456" t="str">
        <f>Fugas_Alter1!J26</f>
        <v>Gas</v>
      </c>
      <c r="K24" s="456"/>
      <c r="L24" s="460">
        <f>IF(Fugas_Alter1!L26=0,"",Fugas_Alter1!L26)</f>
        <v>45272</v>
      </c>
      <c r="M24" s="460"/>
      <c r="N24" s="460"/>
      <c r="O24" s="456" t="str">
        <f>Fugas_Alter1!O26</f>
        <v>En Operación</v>
      </c>
      <c r="P24" s="456"/>
      <c r="Q24" s="456"/>
      <c r="R24" s="52" t="str">
        <f>Fugas_Alter1!R26</f>
        <v>IDET-OVA-001</v>
      </c>
      <c r="S24" s="52" t="str">
        <f>Fugas_Alter1!S26</f>
        <v>MAV-001</v>
      </c>
      <c r="T24" s="52">
        <f>Fugas_Alter1!T26</f>
        <v>0.6</v>
      </c>
      <c r="U24" s="52">
        <f>Fugas_Alter1!V26</f>
        <v>7000</v>
      </c>
      <c r="V24" s="52">
        <f>Fugas_Alter1!AL26</f>
        <v>6.6666666666666638E-2</v>
      </c>
      <c r="W24" s="52">
        <f>Fugas_Alter1!AK26</f>
        <v>6.6666666666666638E-2</v>
      </c>
      <c r="X24" s="52">
        <f>Fugas_Alter1!AM26</f>
        <v>1.9333333333333325</v>
      </c>
      <c r="Y24" s="52">
        <f>Fugas_Alter1!AP26</f>
        <v>13533.333333333327</v>
      </c>
    </row>
    <row r="25" spans="2:25" x14ac:dyDescent="0.75">
      <c r="B25" s="52" t="str">
        <f>Fugas_Alter1!B27</f>
        <v>Pozo</v>
      </c>
      <c r="C25" s="52" t="str">
        <f>Fugas_Alter1!C27</f>
        <v>Línea de pozo</v>
      </c>
      <c r="D25" s="52" t="str">
        <f>Fugas_Alter1!D27</f>
        <v>Otro</v>
      </c>
      <c r="E25" s="52" t="str">
        <f>Fugas_Alter1!E27</f>
        <v>Brida</v>
      </c>
      <c r="F25" s="456" t="str">
        <f>Fugas_Alter1!F27</f>
        <v>L-P-LP-B-004</v>
      </c>
      <c r="G25" s="456"/>
      <c r="H25" s="456" t="str">
        <f>Fugas_Alter1!H27</f>
        <v>P-LP-B-004</v>
      </c>
      <c r="I25" s="456"/>
      <c r="J25" s="456" t="str">
        <f>Fugas_Alter1!J27</f>
        <v>Crudo Pesado</v>
      </c>
      <c r="K25" s="456"/>
      <c r="L25" s="460">
        <f>IF(Fugas_Alter1!L27=0,"",Fugas_Alter1!L27)</f>
        <v>45272</v>
      </c>
      <c r="M25" s="460"/>
      <c r="N25" s="460"/>
      <c r="O25" s="456" t="str">
        <f>Fugas_Alter1!O27</f>
        <v>En Operación</v>
      </c>
      <c r="P25" s="456"/>
      <c r="Q25" s="456"/>
      <c r="R25" s="52" t="str">
        <f>Fugas_Alter1!R27</f>
        <v>IDET-L-001</v>
      </c>
      <c r="S25" s="52" t="str">
        <f>Fugas_Alter1!S27</f>
        <v>ANA-001</v>
      </c>
      <c r="T25" s="52">
        <f>Fugas_Alter1!T27</f>
        <v>0.17</v>
      </c>
      <c r="U25" s="52">
        <f>Fugas_Alter1!V27</f>
        <v>2000</v>
      </c>
      <c r="V25" s="52">
        <f>Fugas_Alter1!AL27</f>
        <v>1.8888888888888886E-2</v>
      </c>
      <c r="W25" s="52">
        <f>Fugas_Alter1!AK27</f>
        <v>1.8888888888888886E-2</v>
      </c>
      <c r="X25" s="52">
        <f>Fugas_Alter1!AM27</f>
        <v>0.54777777777777759</v>
      </c>
      <c r="Y25" s="52">
        <f>Fugas_Alter1!AP27</f>
        <v>1095.5555555555554</v>
      </c>
    </row>
    <row r="26" spans="2:25" x14ac:dyDescent="0.75">
      <c r="B26" s="52" t="str">
        <f>Fugas_Alter1!B28</f>
        <v xml:space="preserve">Facilidad </v>
      </c>
      <c r="C26" s="52" t="str">
        <f>Fugas_Alter1!C28</f>
        <v>Separadores</v>
      </c>
      <c r="D26" s="52" t="str">
        <f>Fugas_Alter1!D28</f>
        <v>Separadores</v>
      </c>
      <c r="E26" s="52" t="str">
        <f>Fugas_Alter1!E28</f>
        <v>Válvula reguladora de presión</v>
      </c>
      <c r="F26" s="456" t="str">
        <f>Fugas_Alter1!F28</f>
        <v>L-F-S-VP-005</v>
      </c>
      <c r="G26" s="456"/>
      <c r="H26" s="456" t="str">
        <f>Fugas_Alter1!H28</f>
        <v>F-S-VP-005</v>
      </c>
      <c r="I26" s="456"/>
      <c r="J26" s="456" t="str">
        <f>Fugas_Alter1!J28</f>
        <v>Gas</v>
      </c>
      <c r="K26" s="456"/>
      <c r="L26" s="460">
        <f>IF(Fugas_Alter1!L28=0,"",Fugas_Alter1!L28)</f>
        <v>45272</v>
      </c>
      <c r="M26" s="460"/>
      <c r="N26" s="460"/>
      <c r="O26" s="456" t="str">
        <f>Fugas_Alter1!O28</f>
        <v>En Operación</v>
      </c>
      <c r="P26" s="456"/>
      <c r="Q26" s="456"/>
      <c r="R26" s="52" t="str">
        <f>Fugas_Alter1!R28</f>
        <v>IDET-L-001</v>
      </c>
      <c r="S26" s="52" t="str">
        <f>Fugas_Alter1!S28</f>
        <v>MAV-001</v>
      </c>
      <c r="T26" s="52">
        <f>Fugas_Alter1!T28</f>
        <v>0.2</v>
      </c>
      <c r="U26" s="52">
        <f>Fugas_Alter1!V28</f>
        <v>8000</v>
      </c>
      <c r="V26" s="52">
        <f>Fugas_Alter1!AL28</f>
        <v>2.2222222222222216E-2</v>
      </c>
      <c r="W26" s="52">
        <f>Fugas_Alter1!AK28</f>
        <v>2.2222222222222216E-2</v>
      </c>
      <c r="X26" s="52">
        <f>Fugas_Alter1!AM28</f>
        <v>0.64444444444444426</v>
      </c>
      <c r="Y26" s="52">
        <f>Fugas_Alter1!AP28</f>
        <v>5155.5555555555538</v>
      </c>
    </row>
    <row r="27" spans="2:25" x14ac:dyDescent="0.75">
      <c r="B27" s="52" t="str">
        <f>Fugas_Alter1!B29</f>
        <v xml:space="preserve">Facilidad </v>
      </c>
      <c r="C27" s="52" t="str">
        <f>Fugas_Alter1!C29</f>
        <v>Separadores</v>
      </c>
      <c r="D27" s="52" t="str">
        <f>Fugas_Alter1!D29</f>
        <v>Separadores</v>
      </c>
      <c r="E27" s="52" t="str">
        <f>Fugas_Alter1!E29</f>
        <v>Válvula reguladora de presión</v>
      </c>
      <c r="F27" s="456" t="str">
        <f>Fugas_Alter1!F29</f>
        <v>L-F-S-VP-006</v>
      </c>
      <c r="G27" s="456"/>
      <c r="H27" s="456" t="str">
        <f>Fugas_Alter1!H29</f>
        <v>F-S-VP-006</v>
      </c>
      <c r="I27" s="456"/>
      <c r="J27" s="456" t="str">
        <f>Fugas_Alter1!J29</f>
        <v>Gas</v>
      </c>
      <c r="K27" s="456"/>
      <c r="L27" s="460">
        <f>IF(Fugas_Alter1!L29=0,"",Fugas_Alter1!L29)</f>
        <v>45272</v>
      </c>
      <c r="M27" s="460"/>
      <c r="N27" s="460"/>
      <c r="O27" s="456" t="str">
        <f>Fugas_Alter1!O29</f>
        <v>En Operación</v>
      </c>
      <c r="P27" s="456"/>
      <c r="Q27" s="456"/>
      <c r="R27" s="52" t="str">
        <f>Fugas_Alter1!R29</f>
        <v>IDET-OGI-001</v>
      </c>
      <c r="S27" s="52" t="str">
        <f>Fugas_Alter1!S29</f>
        <v>MAV-001</v>
      </c>
      <c r="T27" s="52">
        <f>Fugas_Alter1!T29</f>
        <v>3</v>
      </c>
      <c r="U27" s="52">
        <f>Fugas_Alter1!V29</f>
        <v>8000</v>
      </c>
      <c r="V27" s="52">
        <f>Fugas_Alter1!AL29</f>
        <v>0.33333333333333326</v>
      </c>
      <c r="W27" s="52">
        <f>Fugas_Alter1!AK29</f>
        <v>0.33333333333333326</v>
      </c>
      <c r="X27" s="52">
        <f>Fugas_Alter1!AM29</f>
        <v>9.6666666666666661</v>
      </c>
      <c r="Y27" s="52">
        <f>Fugas_Alter1!AP29</f>
        <v>77333.333333333328</v>
      </c>
    </row>
    <row r="28" spans="2:25" x14ac:dyDescent="0.75">
      <c r="B28" s="52" t="str">
        <f>Fugas_Alter1!B30</f>
        <v xml:space="preserve">Facilidad </v>
      </c>
      <c r="C28" s="52" t="str">
        <f>Fugas_Alter1!C30</f>
        <v>Separadores</v>
      </c>
      <c r="D28" s="52" t="str">
        <f>Fugas_Alter1!D30</f>
        <v>Separadores</v>
      </c>
      <c r="E28" s="52" t="str">
        <f>Fugas_Alter1!E30</f>
        <v>Conexión</v>
      </c>
      <c r="F28" s="456" t="str">
        <f>Fugas_Alter1!F30</f>
        <v>L-F-S-C-007</v>
      </c>
      <c r="G28" s="456"/>
      <c r="H28" s="456" t="str">
        <f>Fugas_Alter1!H30</f>
        <v>F-S-C-007</v>
      </c>
      <c r="I28" s="456"/>
      <c r="J28" s="456" t="str">
        <f>Fugas_Alter1!J30</f>
        <v>Gas</v>
      </c>
      <c r="K28" s="456"/>
      <c r="L28" s="460">
        <f>IF(Fugas_Alter1!L30=0,"",Fugas_Alter1!L30)</f>
        <v>45272</v>
      </c>
      <c r="M28" s="460"/>
      <c r="N28" s="460"/>
      <c r="O28" s="456" t="str">
        <f>Fugas_Alter1!O30</f>
        <v>En Operación</v>
      </c>
      <c r="P28" s="456"/>
      <c r="Q28" s="456"/>
      <c r="R28" s="52" t="str">
        <f>Fugas_Alter1!R30</f>
        <v>IDET-OGI-001</v>
      </c>
      <c r="S28" s="52" t="str">
        <f>Fugas_Alter1!S30</f>
        <v>MAV-001</v>
      </c>
      <c r="T28" s="52">
        <f>Fugas_Alter1!T30</f>
        <v>0.4</v>
      </c>
      <c r="U28" s="52">
        <f>Fugas_Alter1!V30</f>
        <v>8000</v>
      </c>
      <c r="V28" s="52">
        <f>Fugas_Alter1!AL30</f>
        <v>4.4444444444444432E-2</v>
      </c>
      <c r="W28" s="52">
        <f>Fugas_Alter1!AK30</f>
        <v>4.4444444444444432E-2</v>
      </c>
      <c r="X28" s="52">
        <f>Fugas_Alter1!AM30</f>
        <v>1.2888888888888885</v>
      </c>
      <c r="Y28" s="52">
        <f>Fugas_Alter1!AP30</f>
        <v>10311.111111111108</v>
      </c>
    </row>
    <row r="29" spans="2:25" x14ac:dyDescent="0.75">
      <c r="B29" s="52" t="str">
        <f>Fugas_Alter1!B31</f>
        <v xml:space="preserve">Facilidad </v>
      </c>
      <c r="C29" s="52" t="str">
        <f>Fugas_Alter1!C31</f>
        <v>Secado primario</v>
      </c>
      <c r="D29" s="52" t="str">
        <f>Fugas_Alter1!D31</f>
        <v>Controles neumáticos</v>
      </c>
      <c r="E29" s="52" t="str">
        <f>Fugas_Alter1!E31</f>
        <v>Instrumento</v>
      </c>
      <c r="F29" s="456" t="str">
        <f>Fugas_Alter1!F31</f>
        <v>L-F-SP-I-008</v>
      </c>
      <c r="G29" s="456"/>
      <c r="H29" s="456" t="str">
        <f>Fugas_Alter1!H31</f>
        <v>F-SP-I-008</v>
      </c>
      <c r="I29" s="456"/>
      <c r="J29" s="456" t="str">
        <f>Fugas_Alter1!J31</f>
        <v>Gas</v>
      </c>
      <c r="K29" s="456"/>
      <c r="L29" s="460">
        <f>IF(Fugas_Alter1!L31=0,"",Fugas_Alter1!L31)</f>
        <v>45272</v>
      </c>
      <c r="M29" s="460"/>
      <c r="N29" s="460"/>
      <c r="O29" s="456" t="str">
        <f>Fugas_Alter1!O31</f>
        <v>En Operación</v>
      </c>
      <c r="P29" s="456"/>
      <c r="Q29" s="456"/>
      <c r="R29" s="52" t="str">
        <f>Fugas_Alter1!R31</f>
        <v>IDET-OVA-001</v>
      </c>
      <c r="S29" s="52" t="str">
        <f>Fugas_Alter1!S31</f>
        <v>ANA-001</v>
      </c>
      <c r="T29" s="52">
        <f>Fugas_Alter1!T31</f>
        <v>0.4</v>
      </c>
      <c r="U29" s="52">
        <f>Fugas_Alter1!V31</f>
        <v>8000</v>
      </c>
      <c r="V29" s="52">
        <f>Fugas_Alter1!AL31</f>
        <v>4.4444444444444432E-2</v>
      </c>
      <c r="W29" s="52">
        <f>Fugas_Alter1!AK31</f>
        <v>4.4444444444444432E-2</v>
      </c>
      <c r="X29" s="52">
        <f>Fugas_Alter1!AM31</f>
        <v>1.2888888888888885</v>
      </c>
      <c r="Y29" s="52">
        <f>Fugas_Alter1!AP31</f>
        <v>10311.111111111108</v>
      </c>
    </row>
    <row r="30" spans="2:25" x14ac:dyDescent="0.75">
      <c r="B30" s="52" t="str">
        <f>Fugas_Alter1!B32</f>
        <v xml:space="preserve">Facilidad </v>
      </c>
      <c r="C30" s="52" t="str">
        <f>Fugas_Alter1!C32</f>
        <v>Secado primario</v>
      </c>
      <c r="D30" s="52" t="str">
        <f>Fugas_Alter1!D32</f>
        <v>Controles neumáticos</v>
      </c>
      <c r="E30" s="52" t="str">
        <f>Fugas_Alter1!E32</f>
        <v>Instrumento</v>
      </c>
      <c r="F30" s="456" t="str">
        <f>Fugas_Alter1!F32</f>
        <v>L-F-SP-I-009</v>
      </c>
      <c r="G30" s="456"/>
      <c r="H30" s="456" t="str">
        <f>Fugas_Alter1!H32</f>
        <v>F-SP-I-009</v>
      </c>
      <c r="I30" s="456"/>
      <c r="J30" s="456" t="str">
        <f>Fugas_Alter1!J32</f>
        <v>Gas</v>
      </c>
      <c r="K30" s="456"/>
      <c r="L30" s="460">
        <f>IF(Fugas_Alter1!L32=0,"",Fugas_Alter1!L32)</f>
        <v>45272</v>
      </c>
      <c r="M30" s="460"/>
      <c r="N30" s="460"/>
      <c r="O30" s="456" t="str">
        <f>Fugas_Alter1!O32</f>
        <v>En Operación</v>
      </c>
      <c r="P30" s="456"/>
      <c r="Q30" s="456"/>
      <c r="R30" s="52" t="str">
        <f>Fugas_Alter1!R32</f>
        <v>IDET-OGI-001</v>
      </c>
      <c r="S30" s="52" t="str">
        <f>Fugas_Alter1!S32</f>
        <v>MAV-001</v>
      </c>
      <c r="T30" s="52">
        <f>Fugas_Alter1!T32</f>
        <v>0.5</v>
      </c>
      <c r="U30" s="52">
        <f>Fugas_Alter1!V32</f>
        <v>8000</v>
      </c>
      <c r="V30" s="52">
        <f>Fugas_Alter1!AL32</f>
        <v>5.5555555555555539E-2</v>
      </c>
      <c r="W30" s="52">
        <f>Fugas_Alter1!AK32</f>
        <v>5.5555555555555539E-2</v>
      </c>
      <c r="X30" s="52">
        <f>Fugas_Alter1!AM32</f>
        <v>1.6111111111111107</v>
      </c>
      <c r="Y30" s="52">
        <f>Fugas_Alter1!AP32</f>
        <v>12888.888888888883</v>
      </c>
    </row>
    <row r="31" spans="2:25" x14ac:dyDescent="0.75">
      <c r="B31" s="52" t="str">
        <f>Fugas_Alter1!B33</f>
        <v xml:space="preserve">Facilidad </v>
      </c>
      <c r="C31" s="52" t="str">
        <f>Fugas_Alter1!C33</f>
        <v>Tratamiento crudo</v>
      </c>
      <c r="D31" s="52" t="str">
        <f>Fugas_Alter1!D33</f>
        <v>Intercambiadores de calor</v>
      </c>
      <c r="E31" s="52" t="str">
        <f>Fugas_Alter1!E33</f>
        <v>Válvula</v>
      </c>
      <c r="F31" s="456" t="str">
        <f>Fugas_Alter1!F33</f>
        <v>L-F-TC-V-010</v>
      </c>
      <c r="G31" s="456"/>
      <c r="H31" s="456" t="str">
        <f>Fugas_Alter1!H33</f>
        <v>F-TC-V-010</v>
      </c>
      <c r="I31" s="456"/>
      <c r="J31" s="456" t="str">
        <f>Fugas_Alter1!J33</f>
        <v>Crudo Pesado</v>
      </c>
      <c r="K31" s="456"/>
      <c r="L31" s="460">
        <f>IF(Fugas_Alter1!L33=0,"",Fugas_Alter1!L33)</f>
        <v>45272</v>
      </c>
      <c r="M31" s="460"/>
      <c r="N31" s="460"/>
      <c r="O31" s="456" t="str">
        <f>Fugas_Alter1!O33</f>
        <v>En Operación</v>
      </c>
      <c r="P31" s="456"/>
      <c r="Q31" s="456"/>
      <c r="R31" s="52" t="str">
        <f>Fugas_Alter1!R33</f>
        <v>IDET-L-001</v>
      </c>
      <c r="S31" s="52" t="str">
        <f>Fugas_Alter1!S33</f>
        <v>ANA-001</v>
      </c>
      <c r="T31" s="52">
        <f>Fugas_Alter1!T33</f>
        <v>0.1</v>
      </c>
      <c r="U31" s="52">
        <f>Fugas_Alter1!V33</f>
        <v>8000</v>
      </c>
      <c r="V31" s="52">
        <f>Fugas_Alter1!AL33</f>
        <v>1.1111111111111108E-2</v>
      </c>
      <c r="W31" s="52">
        <f>Fugas_Alter1!AK33</f>
        <v>1.1111111111111108E-2</v>
      </c>
      <c r="X31" s="52">
        <f>Fugas_Alter1!AM33</f>
        <v>0.32222222222222213</v>
      </c>
      <c r="Y31" s="52">
        <f>Fugas_Alter1!AP33</f>
        <v>2577.7777777777769</v>
      </c>
    </row>
    <row r="32" spans="2:25" x14ac:dyDescent="0.75">
      <c r="B32" s="52" t="str">
        <f>Fugas_Alter1!B34</f>
        <v xml:space="preserve">Facilidad </v>
      </c>
      <c r="C32" s="52" t="str">
        <f>Fugas_Alter1!C34</f>
        <v>Tratamiento crudo</v>
      </c>
      <c r="D32" s="52" t="str">
        <f>Fugas_Alter1!D34</f>
        <v>Intercambiadores de calor</v>
      </c>
      <c r="E32" s="52" t="str">
        <f>Fugas_Alter1!E34</f>
        <v>Válvula</v>
      </c>
      <c r="F32" s="456" t="str">
        <f>Fugas_Alter1!F34</f>
        <v>L-F-TC-V-011</v>
      </c>
      <c r="G32" s="456"/>
      <c r="H32" s="456" t="str">
        <f>Fugas_Alter1!H34</f>
        <v>F-TC-V-011</v>
      </c>
      <c r="I32" s="456"/>
      <c r="J32" s="456" t="str">
        <f>Fugas_Alter1!J34</f>
        <v>Crudo Pesado</v>
      </c>
      <c r="K32" s="456"/>
      <c r="L32" s="460">
        <f>IF(Fugas_Alter1!L34=0,"",Fugas_Alter1!L34)</f>
        <v>45272</v>
      </c>
      <c r="M32" s="460"/>
      <c r="N32" s="460"/>
      <c r="O32" s="456" t="str">
        <f>Fugas_Alter1!O34</f>
        <v>En Operación</v>
      </c>
      <c r="P32" s="456"/>
      <c r="Q32" s="456"/>
      <c r="R32" s="52" t="str">
        <f>Fugas_Alter1!R34</f>
        <v>IDET-OGI-001</v>
      </c>
      <c r="S32" s="52" t="str">
        <f>Fugas_Alter1!S34</f>
        <v>MAV-001</v>
      </c>
      <c r="T32" s="52">
        <f>Fugas_Alter1!T34</f>
        <v>0.1</v>
      </c>
      <c r="U32" s="52">
        <f>Fugas_Alter1!V34</f>
        <v>8000</v>
      </c>
      <c r="V32" s="52">
        <f>Fugas_Alter1!AL34</f>
        <v>1.1111111111111108E-2</v>
      </c>
      <c r="W32" s="52">
        <f>Fugas_Alter1!AK34</f>
        <v>1.1111111111111108E-2</v>
      </c>
      <c r="X32" s="52">
        <f>Fugas_Alter1!AM34</f>
        <v>0.32222222222222213</v>
      </c>
      <c r="Y32" s="52">
        <f>Fugas_Alter1!AP34</f>
        <v>2577.7777777777769</v>
      </c>
    </row>
    <row r="33" spans="2:25" x14ac:dyDescent="0.75">
      <c r="B33" s="52" t="str">
        <f>Fugas_Alter1!B35</f>
        <v xml:space="preserve">Facilidad </v>
      </c>
      <c r="C33" s="52" t="str">
        <f>Fugas_Alter1!C35</f>
        <v>Tratamiento crudo</v>
      </c>
      <c r="D33" s="52" t="str">
        <f>Fugas_Alter1!D35</f>
        <v>Intercambiadores de calor</v>
      </c>
      <c r="E33" s="52" t="str">
        <f>Fugas_Alter1!E35</f>
        <v>Válvula</v>
      </c>
      <c r="F33" s="456" t="str">
        <f>Fugas_Alter1!F35</f>
        <v>L-F-TC-V-012</v>
      </c>
      <c r="G33" s="456"/>
      <c r="H33" s="456" t="str">
        <f>Fugas_Alter1!H35</f>
        <v>F-TC-V-012</v>
      </c>
      <c r="I33" s="456"/>
      <c r="J33" s="456" t="str">
        <f>Fugas_Alter1!J35</f>
        <v>Crudo Pesado</v>
      </c>
      <c r="K33" s="456"/>
      <c r="L33" s="460">
        <f>IF(Fugas_Alter1!L35=0,"",Fugas_Alter1!L35)</f>
        <v>45272</v>
      </c>
      <c r="M33" s="460"/>
      <c r="N33" s="460"/>
      <c r="O33" s="456" t="str">
        <f>Fugas_Alter1!O35</f>
        <v>En Operación</v>
      </c>
      <c r="P33" s="456"/>
      <c r="Q33" s="456"/>
      <c r="R33" s="52" t="str">
        <f>Fugas_Alter1!R35</f>
        <v>IDET-OGI-001</v>
      </c>
      <c r="S33" s="52" t="str">
        <f>Fugas_Alter1!S35</f>
        <v>MAV-001</v>
      </c>
      <c r="T33" s="52">
        <f>Fugas_Alter1!T35</f>
        <v>2</v>
      </c>
      <c r="U33" s="52">
        <f>Fugas_Alter1!V35</f>
        <v>8000</v>
      </c>
      <c r="V33" s="52">
        <f>Fugas_Alter1!AL35</f>
        <v>0.22222222222222215</v>
      </c>
      <c r="W33" s="52">
        <f>Fugas_Alter1!AK35</f>
        <v>0.22222222222222215</v>
      </c>
      <c r="X33" s="52">
        <f>Fugas_Alter1!AM35</f>
        <v>6.4444444444444429</v>
      </c>
      <c r="Y33" s="52">
        <f>Fugas_Alter1!AP35</f>
        <v>51555.555555555533</v>
      </c>
    </row>
    <row r="34" spans="2:25" x14ac:dyDescent="0.75">
      <c r="B34" s="52" t="str">
        <f>Fugas_Alter1!B36</f>
        <v xml:space="preserve">Facilidad </v>
      </c>
      <c r="C34" s="52" t="str">
        <f>Fugas_Alter1!C36</f>
        <v>Tratamiento crudo</v>
      </c>
      <c r="D34" s="52" t="str">
        <f>Fugas_Alter1!D36</f>
        <v>Intercambiadores de calor</v>
      </c>
      <c r="E34" s="52" t="str">
        <f>Fugas_Alter1!E36</f>
        <v>Válvula</v>
      </c>
      <c r="F34" s="456" t="str">
        <f>Fugas_Alter1!F36</f>
        <v>L-F-TC-V-013</v>
      </c>
      <c r="G34" s="456"/>
      <c r="H34" s="456" t="str">
        <f>Fugas_Alter1!H36</f>
        <v>F-TC-V-013</v>
      </c>
      <c r="I34" s="456"/>
      <c r="J34" s="456" t="str">
        <f>Fugas_Alter1!J36</f>
        <v>Crudo Pesado</v>
      </c>
      <c r="K34" s="456"/>
      <c r="L34" s="460">
        <f>IF(Fugas_Alter1!L36=0,"",Fugas_Alter1!L36)</f>
        <v>45272</v>
      </c>
      <c r="M34" s="460"/>
      <c r="N34" s="460"/>
      <c r="O34" s="456" t="str">
        <f>Fugas_Alter1!O36</f>
        <v>En Operación</v>
      </c>
      <c r="P34" s="456"/>
      <c r="Q34" s="456"/>
      <c r="R34" s="52" t="str">
        <f>Fugas_Alter1!R36</f>
        <v>IDET-L-001</v>
      </c>
      <c r="S34" s="52" t="str">
        <f>Fugas_Alter1!S36</f>
        <v>BCBD-001</v>
      </c>
      <c r="T34" s="52">
        <f>Fugas_Alter1!T36</f>
        <v>0.3</v>
      </c>
      <c r="U34" s="52">
        <f>Fugas_Alter1!V36</f>
        <v>8000</v>
      </c>
      <c r="V34" s="52">
        <f>Fugas_Alter1!AL36</f>
        <v>3.3333333333333319E-2</v>
      </c>
      <c r="W34" s="52">
        <f>Fugas_Alter1!AK36</f>
        <v>3.3333333333333319E-2</v>
      </c>
      <c r="X34" s="52">
        <f>Fugas_Alter1!AM36</f>
        <v>0.96666666666666623</v>
      </c>
      <c r="Y34" s="52">
        <f>Fugas_Alter1!AP36</f>
        <v>7733.3333333333312</v>
      </c>
    </row>
    <row r="35" spans="2:25" x14ac:dyDescent="0.75">
      <c r="B35" s="52" t="str">
        <f>Fugas_Alter1!B37</f>
        <v xml:space="preserve">Facilidad </v>
      </c>
      <c r="C35" s="52" t="str">
        <f>Fugas_Alter1!C37</f>
        <v>Manifold de producción</v>
      </c>
      <c r="D35" s="52" t="str">
        <f>Fugas_Alter1!D37</f>
        <v>Líneas de flujo</v>
      </c>
      <c r="E35" s="52" t="str">
        <f>Fugas_Alter1!E37</f>
        <v>Brida</v>
      </c>
      <c r="F35" s="456" t="str">
        <f>Fugas_Alter1!F37</f>
        <v>L-F-MP-B-014</v>
      </c>
      <c r="G35" s="456"/>
      <c r="H35" s="456" t="str">
        <f>Fugas_Alter1!H37</f>
        <v>F-MP-B-014</v>
      </c>
      <c r="I35" s="456"/>
      <c r="J35" s="456" t="str">
        <f>Fugas_Alter1!J37</f>
        <v>Gas</v>
      </c>
      <c r="K35" s="456"/>
      <c r="L35" s="460">
        <f>IF(Fugas_Alter1!L37=0,"",Fugas_Alter1!L37)</f>
        <v>45272</v>
      </c>
      <c r="M35" s="460"/>
      <c r="N35" s="460"/>
      <c r="O35" s="456" t="str">
        <f>Fugas_Alter1!O37</f>
        <v>En Operación</v>
      </c>
      <c r="P35" s="456"/>
      <c r="Q35" s="456"/>
      <c r="R35" s="52" t="str">
        <f>Fugas_Alter1!R37</f>
        <v>IDET-OVA-001</v>
      </c>
      <c r="S35" s="52" t="str">
        <f>Fugas_Alter1!S37</f>
        <v>BCBD-001</v>
      </c>
      <c r="T35" s="52">
        <f>Fugas_Alter1!T37</f>
        <v>0.8</v>
      </c>
      <c r="U35" s="52">
        <f>Fugas_Alter1!V37</f>
        <v>8000</v>
      </c>
      <c r="V35" s="52">
        <f>Fugas_Alter1!AL37</f>
        <v>8.8888888888888865E-2</v>
      </c>
      <c r="W35" s="52">
        <f>Fugas_Alter1!AK37</f>
        <v>8.8888888888888865E-2</v>
      </c>
      <c r="X35" s="52">
        <f>Fugas_Alter1!AM37</f>
        <v>2.5777777777777771</v>
      </c>
      <c r="Y35" s="52">
        <f>Fugas_Alter1!AP37</f>
        <v>20622.222222222215</v>
      </c>
    </row>
    <row r="36" spans="2:25" x14ac:dyDescent="0.75">
      <c r="B36" s="52" t="str">
        <f>Fugas_Alter1!B38</f>
        <v xml:space="preserve">Facilidad </v>
      </c>
      <c r="C36" s="52" t="str">
        <f>Fugas_Alter1!C38</f>
        <v>Manifold de producción</v>
      </c>
      <c r="D36" s="52" t="str">
        <f>Fugas_Alter1!D38</f>
        <v>Líneas de flujo</v>
      </c>
      <c r="E36" s="52" t="str">
        <f>Fugas_Alter1!E38</f>
        <v>Brida</v>
      </c>
      <c r="F36" s="456" t="str">
        <f>Fugas_Alter1!F38</f>
        <v>L-F-MP-B-015</v>
      </c>
      <c r="G36" s="456"/>
      <c r="H36" s="456" t="str">
        <f>Fugas_Alter1!H38</f>
        <v>F-MP-B-015</v>
      </c>
      <c r="I36" s="456"/>
      <c r="J36" s="456" t="str">
        <f>Fugas_Alter1!J38</f>
        <v>Gas</v>
      </c>
      <c r="K36" s="456"/>
      <c r="L36" s="460">
        <f>IF(Fugas_Alter1!L38=0,"",Fugas_Alter1!L38)</f>
        <v>45272</v>
      </c>
      <c r="M36" s="460"/>
      <c r="N36" s="460"/>
      <c r="O36" s="456" t="str">
        <f>Fugas_Alter1!O38</f>
        <v>En Operación</v>
      </c>
      <c r="P36" s="456"/>
      <c r="Q36" s="456"/>
      <c r="R36" s="52" t="str">
        <f>Fugas_Alter1!R38</f>
        <v>IDET-OGI-001</v>
      </c>
      <c r="S36" s="52" t="str">
        <f>Fugas_Alter1!S38</f>
        <v>BCBD-001</v>
      </c>
      <c r="T36" s="52">
        <f>Fugas_Alter1!T38</f>
        <v>0.1</v>
      </c>
      <c r="U36" s="52">
        <f>Fugas_Alter1!V38</f>
        <v>8000</v>
      </c>
      <c r="V36" s="52">
        <f>Fugas_Alter1!AL38</f>
        <v>1.1111111111111108E-2</v>
      </c>
      <c r="W36" s="52">
        <f>Fugas_Alter1!AK38</f>
        <v>1.1111111111111108E-2</v>
      </c>
      <c r="X36" s="52">
        <f>Fugas_Alter1!AM38</f>
        <v>0.32222222222222213</v>
      </c>
      <c r="Y36" s="52">
        <f>Fugas_Alter1!AP38</f>
        <v>2577.7777777777769</v>
      </c>
    </row>
    <row r="37" spans="2:25" x14ac:dyDescent="0.75">
      <c r="B37" s="52" t="str">
        <f>Fugas_Alter1!B39</f>
        <v xml:space="preserve">Facilidad </v>
      </c>
      <c r="C37" s="52" t="str">
        <f>Fugas_Alter1!C39</f>
        <v>Manifold de producción</v>
      </c>
      <c r="D37" s="52" t="str">
        <f>Fugas_Alter1!D39</f>
        <v>Líneas de flujo</v>
      </c>
      <c r="E37" s="52" t="str">
        <f>Fugas_Alter1!E39</f>
        <v>Instrumento</v>
      </c>
      <c r="F37" s="456" t="str">
        <f>Fugas_Alter1!F39</f>
        <v>L-F-MP-I-016</v>
      </c>
      <c r="G37" s="456"/>
      <c r="H37" s="456" t="str">
        <f>Fugas_Alter1!H39</f>
        <v>F-MP-I-016</v>
      </c>
      <c r="I37" s="456"/>
      <c r="J37" s="456" t="str">
        <f>Fugas_Alter1!J39</f>
        <v>Gas</v>
      </c>
      <c r="K37" s="456"/>
      <c r="L37" s="460">
        <f>IF(Fugas_Alter1!L39=0,"",Fugas_Alter1!L39)</f>
        <v>45272</v>
      </c>
      <c r="M37" s="460"/>
      <c r="N37" s="460"/>
      <c r="O37" s="456" t="str">
        <f>Fugas_Alter1!O39</f>
        <v>En Operación</v>
      </c>
      <c r="P37" s="456"/>
      <c r="Q37" s="456"/>
      <c r="R37" s="52" t="str">
        <f>Fugas_Alter1!R39</f>
        <v>IDET-OGI-001</v>
      </c>
      <c r="S37" s="52" t="str">
        <f>Fugas_Alter1!S39</f>
        <v>BCBD-001</v>
      </c>
      <c r="T37" s="52">
        <f>Fugas_Alter1!T39</f>
        <v>0.14000000000000001</v>
      </c>
      <c r="U37" s="52">
        <f>Fugas_Alter1!V39</f>
        <v>8000</v>
      </c>
      <c r="V37" s="52">
        <f>Fugas_Alter1!AL39</f>
        <v>1.5555555555555552E-2</v>
      </c>
      <c r="W37" s="52">
        <f>Fugas_Alter1!AK39</f>
        <v>1.5555555555555552E-2</v>
      </c>
      <c r="X37" s="52">
        <f>Fugas_Alter1!AM39</f>
        <v>0.45111111111111102</v>
      </c>
      <c r="Y37" s="52">
        <f>Fugas_Alter1!AP39</f>
        <v>3608.8888888888878</v>
      </c>
    </row>
    <row r="38" spans="2:25" x14ac:dyDescent="0.75">
      <c r="B38" s="52" t="str">
        <f>Fugas_Alter1!B40</f>
        <v xml:space="preserve">Facilidad </v>
      </c>
      <c r="C38" s="52" t="str">
        <f>Fugas_Alter1!C40</f>
        <v>Manifold de producción</v>
      </c>
      <c r="D38" s="52" t="str">
        <f>Fugas_Alter1!D40</f>
        <v>Líneas de flujo</v>
      </c>
      <c r="E38" s="52" t="str">
        <f>Fugas_Alter1!E40</f>
        <v>Medidor</v>
      </c>
      <c r="F38" s="456" t="str">
        <f>Fugas_Alter1!F40</f>
        <v>L-F-MP-M-017</v>
      </c>
      <c r="G38" s="456"/>
      <c r="H38" s="456" t="str">
        <f>Fugas_Alter1!H40</f>
        <v>F-MP-M-017</v>
      </c>
      <c r="I38" s="456"/>
      <c r="J38" s="456" t="str">
        <f>Fugas_Alter1!J40</f>
        <v>Gas</v>
      </c>
      <c r="K38" s="456"/>
      <c r="L38" s="460">
        <f>IF(Fugas_Alter1!L40=0,"",Fugas_Alter1!L40)</f>
        <v>45272</v>
      </c>
      <c r="M38" s="460"/>
      <c r="N38" s="460"/>
      <c r="O38" s="456" t="str">
        <f>Fugas_Alter1!O40</f>
        <v>En Operación</v>
      </c>
      <c r="P38" s="456"/>
      <c r="Q38" s="456"/>
      <c r="R38" s="52" t="str">
        <f>Fugas_Alter1!R40</f>
        <v>IDET-OGI-001</v>
      </c>
      <c r="S38" s="52" t="str">
        <f>Fugas_Alter1!S40</f>
        <v>MAV-001</v>
      </c>
      <c r="T38" s="52">
        <f>Fugas_Alter1!T40</f>
        <v>0.15</v>
      </c>
      <c r="U38" s="52">
        <f>Fugas_Alter1!V40</f>
        <v>8000</v>
      </c>
      <c r="V38" s="52">
        <f>Fugas_Alter1!AL40</f>
        <v>1.6666666666666659E-2</v>
      </c>
      <c r="W38" s="52">
        <f>Fugas_Alter1!AK40</f>
        <v>1.6666666666666659E-2</v>
      </c>
      <c r="X38" s="52">
        <f>Fugas_Alter1!AM40</f>
        <v>0.48333333333333311</v>
      </c>
      <c r="Y38" s="52">
        <f>Fugas_Alter1!AP40</f>
        <v>3866.6666666666656</v>
      </c>
    </row>
    <row r="39" spans="2:25" x14ac:dyDescent="0.75">
      <c r="B39" s="52" t="str">
        <f>Fugas_Alter1!B41</f>
        <v xml:space="preserve">Facilidad </v>
      </c>
      <c r="C39" s="52" t="str">
        <f>Fugas_Alter1!C41</f>
        <v>Otra</v>
      </c>
      <c r="D39" s="52" t="str">
        <f>Fugas_Alter1!D41</f>
        <v>Otro</v>
      </c>
      <c r="E39" s="52" t="str">
        <f>Fugas_Alter1!E41</f>
        <v>Conexión</v>
      </c>
      <c r="F39" s="456" t="str">
        <f>Fugas_Alter1!F41</f>
        <v>L-F-O-C-018</v>
      </c>
      <c r="G39" s="456"/>
      <c r="H39" s="456" t="str">
        <f>Fugas_Alter1!H41</f>
        <v>F-O-C-018</v>
      </c>
      <c r="I39" s="456"/>
      <c r="J39" s="456" t="str">
        <f>Fugas_Alter1!J41</f>
        <v>Crudo Pesado</v>
      </c>
      <c r="K39" s="456"/>
      <c r="L39" s="460">
        <f>IF(Fugas_Alter1!L41=0,"",Fugas_Alter1!L41)</f>
        <v>45272</v>
      </c>
      <c r="M39" s="460"/>
      <c r="N39" s="460"/>
      <c r="O39" s="456" t="str">
        <f>Fugas_Alter1!O41</f>
        <v>En Operación</v>
      </c>
      <c r="P39" s="456"/>
      <c r="Q39" s="456"/>
      <c r="R39" s="52" t="str">
        <f>Fugas_Alter1!R41</f>
        <v>IDET-L-001</v>
      </c>
      <c r="S39" s="52" t="str">
        <f>Fugas_Alter1!S41</f>
        <v>MAV-001</v>
      </c>
      <c r="T39" s="52">
        <f>Fugas_Alter1!T41</f>
        <v>0.13</v>
      </c>
      <c r="U39" s="52">
        <f>Fugas_Alter1!V41</f>
        <v>8000</v>
      </c>
      <c r="V39" s="52">
        <f>Fugas_Alter1!AL41</f>
        <v>1.444444444444444E-2</v>
      </c>
      <c r="W39" s="52">
        <f>Fugas_Alter1!AK41</f>
        <v>1.444444444444444E-2</v>
      </c>
      <c r="X39" s="52">
        <f>Fugas_Alter1!AM41</f>
        <v>0.41888888888888876</v>
      </c>
      <c r="Y39" s="52">
        <f>Fugas_Alter1!AP41</f>
        <v>3351.1111111111104</v>
      </c>
    </row>
    <row r="40" spans="2:25" x14ac:dyDescent="0.75">
      <c r="B40" s="52" t="str">
        <f>Fugas_Alter1!B42</f>
        <v xml:space="preserve">Facilidad </v>
      </c>
      <c r="C40" s="52" t="str">
        <f>Fugas_Alter1!C42</f>
        <v>Otra</v>
      </c>
      <c r="D40" s="52" t="str">
        <f>Fugas_Alter1!D42</f>
        <v>Otro</v>
      </c>
      <c r="E40" s="52" t="str">
        <f>Fugas_Alter1!E42</f>
        <v>Conexión</v>
      </c>
      <c r="F40" s="456" t="str">
        <f>Fugas_Alter1!F42</f>
        <v>L-F-O-C-019</v>
      </c>
      <c r="G40" s="456"/>
      <c r="H40" s="456" t="str">
        <f>Fugas_Alter1!H42</f>
        <v>F-O-C-019</v>
      </c>
      <c r="I40" s="456"/>
      <c r="J40" s="456" t="str">
        <f>Fugas_Alter1!J42</f>
        <v>Crudo Pesado</v>
      </c>
      <c r="K40" s="456"/>
      <c r="L40" s="460">
        <f>IF(Fugas_Alter1!L42=0,"",Fugas_Alter1!L42)</f>
        <v>45272</v>
      </c>
      <c r="M40" s="460"/>
      <c r="N40" s="460"/>
      <c r="O40" s="456" t="str">
        <f>Fugas_Alter1!O42</f>
        <v>En Operación</v>
      </c>
      <c r="P40" s="456"/>
      <c r="Q40" s="456"/>
      <c r="R40" s="52" t="str">
        <f>Fugas_Alter1!R42</f>
        <v>IDET-L-001</v>
      </c>
      <c r="S40" s="52" t="str">
        <f>Fugas_Alter1!S42</f>
        <v>MAV-001</v>
      </c>
      <c r="T40" s="52">
        <f>Fugas_Alter1!T42</f>
        <v>0.14000000000000001</v>
      </c>
      <c r="U40" s="52">
        <f>Fugas_Alter1!V42</f>
        <v>8000</v>
      </c>
      <c r="V40" s="52">
        <f>Fugas_Alter1!AL42</f>
        <v>1.5555555555555552E-2</v>
      </c>
      <c r="W40" s="52">
        <f>Fugas_Alter1!AK42</f>
        <v>1.5555555555555552E-2</v>
      </c>
      <c r="X40" s="52">
        <f>Fugas_Alter1!AM42</f>
        <v>0.45111111111111102</v>
      </c>
      <c r="Y40" s="52">
        <f>Fugas_Alter1!AP42</f>
        <v>3608.8888888888878</v>
      </c>
    </row>
    <row r="41" spans="2:25" x14ac:dyDescent="0.75">
      <c r="B41" s="52" t="str">
        <f>Fugas_Alter1!B43</f>
        <v xml:space="preserve">Facilidad </v>
      </c>
      <c r="C41" s="52" t="str">
        <f>Fugas_Alter1!C43</f>
        <v>Otra</v>
      </c>
      <c r="D41" s="52" t="str">
        <f>Fugas_Alter1!D43</f>
        <v>Otro</v>
      </c>
      <c r="E41" s="52" t="str">
        <f>Fugas_Alter1!E43</f>
        <v>Conexión</v>
      </c>
      <c r="F41" s="456" t="str">
        <f>Fugas_Alter1!F43</f>
        <v>L-F-O-C-020</v>
      </c>
      <c r="G41" s="456"/>
      <c r="H41" s="456" t="str">
        <f>Fugas_Alter1!H43</f>
        <v>F-O-C-020</v>
      </c>
      <c r="I41" s="456"/>
      <c r="J41" s="456" t="str">
        <f>Fugas_Alter1!J43</f>
        <v>Crudo Pesado</v>
      </c>
      <c r="K41" s="456"/>
      <c r="L41" s="460">
        <f>IF(Fugas_Alter1!L43=0,"",Fugas_Alter1!L43)</f>
        <v>45272</v>
      </c>
      <c r="M41" s="460"/>
      <c r="N41" s="460"/>
      <c r="O41" s="456" t="str">
        <f>Fugas_Alter1!O43</f>
        <v>En Operación</v>
      </c>
      <c r="P41" s="456"/>
      <c r="Q41" s="456"/>
      <c r="R41" s="52" t="str">
        <f>Fugas_Alter1!R43</f>
        <v>IDET-L-001</v>
      </c>
      <c r="S41" s="52" t="str">
        <f>Fugas_Alter1!S43</f>
        <v>MAV-001</v>
      </c>
      <c r="T41" s="52">
        <f>Fugas_Alter1!T43</f>
        <v>0.12</v>
      </c>
      <c r="U41" s="52">
        <f>Fugas_Alter1!V43</f>
        <v>8000</v>
      </c>
      <c r="V41" s="52">
        <f>Fugas_Alter1!AL43</f>
        <v>1.3333333333333329E-2</v>
      </c>
      <c r="W41" s="52">
        <f>Fugas_Alter1!AK43</f>
        <v>1.3333333333333329E-2</v>
      </c>
      <c r="X41" s="52">
        <f>Fugas_Alter1!AM43</f>
        <v>0.38666666666666649</v>
      </c>
      <c r="Y41" s="52">
        <f>Fugas_Alter1!AP43</f>
        <v>3093.3333333333321</v>
      </c>
    </row>
    <row r="42" spans="2:25" x14ac:dyDescent="0.75">
      <c r="B42" s="52" t="str">
        <f>Fugas_Alter1!B44</f>
        <v xml:space="preserve">Facilidad </v>
      </c>
      <c r="C42" s="52" t="str">
        <f>Fugas_Alter1!C44</f>
        <v>Planta Tratamiento de gas</v>
      </c>
      <c r="D42" s="52" t="str">
        <f>Fugas_Alter1!D44</f>
        <v>Deshidratadores de glicol</v>
      </c>
      <c r="E42" s="52" t="str">
        <f>Fugas_Alter1!E44</f>
        <v>Válvula</v>
      </c>
      <c r="F42" s="456" t="str">
        <f>Fugas_Alter1!F44</f>
        <v>L-F-PTG-V-021</v>
      </c>
      <c r="G42" s="456"/>
      <c r="H42" s="456" t="str">
        <f>Fugas_Alter1!H44</f>
        <v>F-PTG-V-021</v>
      </c>
      <c r="I42" s="456"/>
      <c r="J42" s="456" t="str">
        <f>Fugas_Alter1!J44</f>
        <v>Gas</v>
      </c>
      <c r="K42" s="456"/>
      <c r="L42" s="460">
        <f>IF(Fugas_Alter1!L44=0,"",Fugas_Alter1!L44)</f>
        <v>45272</v>
      </c>
      <c r="M42" s="460"/>
      <c r="N42" s="460"/>
      <c r="O42" s="456" t="str">
        <f>Fugas_Alter1!O44</f>
        <v>En Operación</v>
      </c>
      <c r="P42" s="456"/>
      <c r="Q42" s="456"/>
      <c r="R42" s="52" t="str">
        <f>Fugas_Alter1!R44</f>
        <v>IDET-OGI-001</v>
      </c>
      <c r="S42" s="52" t="str">
        <f>Fugas_Alter1!S44</f>
        <v>BCBD-001</v>
      </c>
      <c r="T42" s="52">
        <f>Fugas_Alter1!T44</f>
        <v>0.11</v>
      </c>
      <c r="U42" s="52">
        <f>Fugas_Alter1!V44</f>
        <v>8000</v>
      </c>
      <c r="V42" s="52">
        <f>Fugas_Alter1!AL44</f>
        <v>1.2222222222222219E-2</v>
      </c>
      <c r="W42" s="52">
        <f>Fugas_Alter1!AK44</f>
        <v>1.2222222222222219E-2</v>
      </c>
      <c r="X42" s="52">
        <f>Fugas_Alter1!AM44</f>
        <v>0.3544444444444444</v>
      </c>
      <c r="Y42" s="52">
        <f>Fugas_Alter1!AP44</f>
        <v>2835.5555555555552</v>
      </c>
    </row>
    <row r="43" spans="2:25" x14ac:dyDescent="0.75">
      <c r="B43" s="52" t="str">
        <f>Fugas_Alter1!B45</f>
        <v xml:space="preserve">Facilidad </v>
      </c>
      <c r="C43" s="52" t="str">
        <f>Fugas_Alter1!C45</f>
        <v>Planta Tratamiento de gas</v>
      </c>
      <c r="D43" s="52" t="str">
        <f>Fugas_Alter1!D45</f>
        <v>Deshidratadores de glicol</v>
      </c>
      <c r="E43" s="52" t="str">
        <f>Fugas_Alter1!E45</f>
        <v>Válvula</v>
      </c>
      <c r="F43" s="456" t="str">
        <f>Fugas_Alter1!F45</f>
        <v>L-F-PTG-V-022</v>
      </c>
      <c r="G43" s="456"/>
      <c r="H43" s="456" t="str">
        <f>Fugas_Alter1!H45</f>
        <v>F-PTG-V-022</v>
      </c>
      <c r="I43" s="456"/>
      <c r="J43" s="456" t="str">
        <f>Fugas_Alter1!J45</f>
        <v>Gas</v>
      </c>
      <c r="K43" s="456"/>
      <c r="L43" s="460">
        <f>IF(Fugas_Alter1!L45=0,"",Fugas_Alter1!L45)</f>
        <v>45272</v>
      </c>
      <c r="M43" s="460"/>
      <c r="N43" s="460"/>
      <c r="O43" s="456" t="str">
        <f>Fugas_Alter1!O45</f>
        <v>En Operación</v>
      </c>
      <c r="P43" s="456"/>
      <c r="Q43" s="456"/>
      <c r="R43" s="52" t="str">
        <f>Fugas_Alter1!R45</f>
        <v>IDET-OGI-001</v>
      </c>
      <c r="S43" s="52" t="str">
        <f>Fugas_Alter1!S45</f>
        <v>MAV-001</v>
      </c>
      <c r="T43" s="52">
        <f>Fugas_Alter1!T45</f>
        <v>0.1</v>
      </c>
      <c r="U43" s="52">
        <f>Fugas_Alter1!V45</f>
        <v>8000</v>
      </c>
      <c r="V43" s="52">
        <f>Fugas_Alter1!AL45</f>
        <v>1.1111111111111108E-2</v>
      </c>
      <c r="W43" s="52">
        <f>Fugas_Alter1!AK45</f>
        <v>1.1111111111111108E-2</v>
      </c>
      <c r="X43" s="52">
        <f>Fugas_Alter1!AM45</f>
        <v>0.32222222222222213</v>
      </c>
      <c r="Y43" s="52">
        <f>Fugas_Alter1!AP45</f>
        <v>2577.7777777777769</v>
      </c>
    </row>
    <row r="44" spans="2:25" x14ac:dyDescent="0.75">
      <c r="B44" s="52" t="str">
        <f>Fugas_Alter1!B46</f>
        <v xml:space="preserve">Facilidad </v>
      </c>
      <c r="C44" s="52" t="str">
        <f>Fugas_Alter1!C46</f>
        <v>Planta Tratamiento de gas</v>
      </c>
      <c r="D44" s="52" t="str">
        <f>Fugas_Alter1!D46</f>
        <v>Deshidratadores de glicol</v>
      </c>
      <c r="E44" s="52" t="str">
        <f>Fugas_Alter1!E46</f>
        <v>Válvula reguladora de presión</v>
      </c>
      <c r="F44" s="456" t="str">
        <f>Fugas_Alter1!F46</f>
        <v>L-F-PTG-VP-023</v>
      </c>
      <c r="G44" s="456"/>
      <c r="H44" s="456" t="str">
        <f>Fugas_Alter1!H46</f>
        <v>F-PTG-VP-023</v>
      </c>
      <c r="I44" s="456"/>
      <c r="J44" s="456" t="str">
        <f>Fugas_Alter1!J46</f>
        <v>Gas</v>
      </c>
      <c r="K44" s="456"/>
      <c r="L44" s="460">
        <f>IF(Fugas_Alter1!L46=0,"",Fugas_Alter1!L46)</f>
        <v>45272</v>
      </c>
      <c r="M44" s="460"/>
      <c r="N44" s="460"/>
      <c r="O44" s="456" t="str">
        <f>Fugas_Alter1!O46</f>
        <v>En Operación</v>
      </c>
      <c r="P44" s="456"/>
      <c r="Q44" s="456"/>
      <c r="R44" s="52" t="str">
        <f>Fugas_Alter1!R46</f>
        <v>IDET-OGI-001</v>
      </c>
      <c r="S44" s="52" t="str">
        <f>Fugas_Alter1!S46</f>
        <v>ANA-001</v>
      </c>
      <c r="T44" s="52">
        <f>Fugas_Alter1!T46</f>
        <v>0.09</v>
      </c>
      <c r="U44" s="52">
        <f>Fugas_Alter1!V46</f>
        <v>8000</v>
      </c>
      <c r="V44" s="52">
        <f>Fugas_Alter1!AL46</f>
        <v>9.9999999999999967E-3</v>
      </c>
      <c r="W44" s="52">
        <f>Fugas_Alter1!AK46</f>
        <v>9.9999999999999967E-3</v>
      </c>
      <c r="X44" s="52">
        <f>Fugas_Alter1!AM46</f>
        <v>0.28999999999999992</v>
      </c>
      <c r="Y44" s="52">
        <f>Fugas_Alter1!AP46</f>
        <v>2319.9999999999991</v>
      </c>
    </row>
    <row r="45" spans="2:25" x14ac:dyDescent="0.75">
      <c r="B45" s="52" t="str">
        <f>Fugas_Alter1!B47</f>
        <v xml:space="preserve">Facilidad </v>
      </c>
      <c r="C45" s="52" t="str">
        <f>Fugas_Alter1!C47</f>
        <v>Planta Tratamiento de gas</v>
      </c>
      <c r="D45" s="52" t="str">
        <f>Fugas_Alter1!D47</f>
        <v>Separadores</v>
      </c>
      <c r="E45" s="52" t="str">
        <f>Fugas_Alter1!E47</f>
        <v>Instrumento</v>
      </c>
      <c r="F45" s="456" t="str">
        <f>Fugas_Alter1!F47</f>
        <v>L-F-PTG-I-024</v>
      </c>
      <c r="G45" s="456"/>
      <c r="H45" s="456" t="str">
        <f>Fugas_Alter1!H47</f>
        <v>F-PTG-I-024</v>
      </c>
      <c r="I45" s="456"/>
      <c r="J45" s="456" t="str">
        <f>Fugas_Alter1!J47</f>
        <v>Gas</v>
      </c>
      <c r="K45" s="456"/>
      <c r="L45" s="460">
        <f>IF(Fugas_Alter1!L47=0,"",Fugas_Alter1!L47)</f>
        <v>45272</v>
      </c>
      <c r="M45" s="460"/>
      <c r="N45" s="460"/>
      <c r="O45" s="456" t="str">
        <f>Fugas_Alter1!O47</f>
        <v>En Operación</v>
      </c>
      <c r="P45" s="456"/>
      <c r="Q45" s="456"/>
      <c r="R45" s="52" t="str">
        <f>Fugas_Alter1!R47</f>
        <v>IDET-L-001</v>
      </c>
      <c r="S45" s="52" t="str">
        <f>Fugas_Alter1!S47</f>
        <v>MAV-001</v>
      </c>
      <c r="T45" s="52">
        <f>Fugas_Alter1!T47</f>
        <v>0.7</v>
      </c>
      <c r="U45" s="52">
        <f>Fugas_Alter1!V47</f>
        <v>8000</v>
      </c>
      <c r="V45" s="52">
        <f>Fugas_Alter1!AL47</f>
        <v>7.7777777777777751E-2</v>
      </c>
      <c r="W45" s="52">
        <f>Fugas_Alter1!AK47</f>
        <v>7.7777777777777751E-2</v>
      </c>
      <c r="X45" s="52">
        <f>Fugas_Alter1!AM47</f>
        <v>2.2555555555555551</v>
      </c>
      <c r="Y45" s="52">
        <f>Fugas_Alter1!AP47</f>
        <v>18044.444444444442</v>
      </c>
    </row>
    <row r="46" spans="2:25" x14ac:dyDescent="0.75">
      <c r="B46" s="52" t="str">
        <f>Fugas_Alter1!B48</f>
        <v xml:space="preserve">Facilidad </v>
      </c>
      <c r="C46" s="52" t="str">
        <f>Fugas_Alter1!C48</f>
        <v>Planta Tratamiento de gas</v>
      </c>
      <c r="D46" s="52" t="str">
        <f>Fugas_Alter1!D48</f>
        <v>Separadores</v>
      </c>
      <c r="E46" s="52" t="str">
        <f>Fugas_Alter1!E48</f>
        <v>Instrumento</v>
      </c>
      <c r="F46" s="456" t="str">
        <f>Fugas_Alter1!F48</f>
        <v>L-F-PTG-S-025</v>
      </c>
      <c r="G46" s="456"/>
      <c r="H46" s="456" t="str">
        <f>Fugas_Alter1!H48</f>
        <v>F-PTG-S-025</v>
      </c>
      <c r="I46" s="456"/>
      <c r="J46" s="456" t="str">
        <f>Fugas_Alter1!J48</f>
        <v>Gas</v>
      </c>
      <c r="K46" s="456"/>
      <c r="L46" s="460">
        <f>IF(Fugas_Alter1!L48=0,"",Fugas_Alter1!L48)</f>
        <v>45272</v>
      </c>
      <c r="M46" s="460"/>
      <c r="N46" s="460"/>
      <c r="O46" s="456" t="str">
        <f>Fugas_Alter1!O48</f>
        <v>En Operación</v>
      </c>
      <c r="P46" s="456"/>
      <c r="Q46" s="456"/>
      <c r="R46" s="52" t="str">
        <f>Fugas_Alter1!R48</f>
        <v>IDET-OGI-001</v>
      </c>
      <c r="S46" s="52" t="str">
        <f>Fugas_Alter1!S48</f>
        <v>BCBD-001</v>
      </c>
      <c r="T46" s="52">
        <f>Fugas_Alter1!T48</f>
        <v>0.8</v>
      </c>
      <c r="U46" s="52">
        <f>Fugas_Alter1!V48</f>
        <v>8000</v>
      </c>
      <c r="V46" s="52">
        <f>Fugas_Alter1!AL48</f>
        <v>8.8888888888888865E-2</v>
      </c>
      <c r="W46" s="52">
        <f>Fugas_Alter1!AK48</f>
        <v>8.8888888888888865E-2</v>
      </c>
      <c r="X46" s="52">
        <f>Fugas_Alter1!AM48</f>
        <v>2.5777777777777771</v>
      </c>
      <c r="Y46" s="52">
        <f>Fugas_Alter1!AP48</f>
        <v>20622.222222222215</v>
      </c>
    </row>
    <row r="47" spans="2:25" x14ac:dyDescent="0.75">
      <c r="B47" s="52" t="str">
        <f>Fugas_Alter1!B49</f>
        <v xml:space="preserve">Facilidad </v>
      </c>
      <c r="C47" s="52" t="str">
        <f>Fugas_Alter1!C49</f>
        <v>Planta Tratamiento de gas</v>
      </c>
      <c r="D47" s="52" t="str">
        <f>Fugas_Alter1!D49</f>
        <v>Líneas de flujo</v>
      </c>
      <c r="E47" s="52" t="str">
        <f>Fugas_Alter1!E49</f>
        <v>Medidor</v>
      </c>
      <c r="F47" s="456" t="str">
        <f>Fugas_Alter1!F49</f>
        <v>L-F-PTG-M-026</v>
      </c>
      <c r="G47" s="456"/>
      <c r="H47" s="456" t="str">
        <f>Fugas_Alter1!H49</f>
        <v>F-PTG-M-026</v>
      </c>
      <c r="I47" s="456"/>
      <c r="J47" s="456" t="str">
        <f>Fugas_Alter1!J49</f>
        <v>Gas</v>
      </c>
      <c r="K47" s="456"/>
      <c r="L47" s="460">
        <f>IF(Fugas_Alter1!L49=0,"",Fugas_Alter1!L49)</f>
        <v>45272</v>
      </c>
      <c r="M47" s="460"/>
      <c r="N47" s="460"/>
      <c r="O47" s="456" t="str">
        <f>Fugas_Alter1!O49</f>
        <v>En Operación</v>
      </c>
      <c r="P47" s="456"/>
      <c r="Q47" s="456"/>
      <c r="R47" s="52" t="str">
        <f>Fugas_Alter1!R49</f>
        <v>IDET-L-001</v>
      </c>
      <c r="S47" s="52" t="str">
        <f>Fugas_Alter1!S49</f>
        <v>MAV-001</v>
      </c>
      <c r="T47" s="52">
        <f>Fugas_Alter1!T49</f>
        <v>0.8</v>
      </c>
      <c r="U47" s="52">
        <f>Fugas_Alter1!V49</f>
        <v>8000</v>
      </c>
      <c r="V47" s="52">
        <f>Fugas_Alter1!AL49</f>
        <v>8.8888888888888865E-2</v>
      </c>
      <c r="W47" s="52">
        <f>Fugas_Alter1!AK49</f>
        <v>8.8888888888888865E-2</v>
      </c>
      <c r="X47" s="52">
        <f>Fugas_Alter1!AM49</f>
        <v>2.5777777777777771</v>
      </c>
      <c r="Y47" s="52">
        <f>Fugas_Alter1!AP49</f>
        <v>20622.222222222215</v>
      </c>
    </row>
    <row r="48" spans="2:25" x14ac:dyDescent="0.75">
      <c r="B48" s="52" t="str">
        <f>Fugas_Alter1!B50</f>
        <v xml:space="preserve">Facilidad </v>
      </c>
      <c r="C48" s="52" t="str">
        <f>Fugas_Alter1!C50</f>
        <v>Planta Tratamiento de gas</v>
      </c>
      <c r="D48" s="52" t="str">
        <f>Fugas_Alter1!D50</f>
        <v>Líneas de flujo</v>
      </c>
      <c r="E48" s="52" t="str">
        <f>Fugas_Alter1!E50</f>
        <v>Medidor</v>
      </c>
      <c r="F48" s="456" t="str">
        <f>Fugas_Alter1!F50</f>
        <v>L-F-PTG-M-027</v>
      </c>
      <c r="G48" s="456"/>
      <c r="H48" s="456" t="str">
        <f>Fugas_Alter1!H50</f>
        <v>F-PTG-M-027</v>
      </c>
      <c r="I48" s="456"/>
      <c r="J48" s="456" t="str">
        <f>Fugas_Alter1!J50</f>
        <v>Gas</v>
      </c>
      <c r="K48" s="456"/>
      <c r="L48" s="460">
        <f>IF(Fugas_Alter1!L50=0,"",Fugas_Alter1!L50)</f>
        <v>45272</v>
      </c>
      <c r="M48" s="460"/>
      <c r="N48" s="460"/>
      <c r="O48" s="456" t="str">
        <f>Fugas_Alter1!O50</f>
        <v>En Operación</v>
      </c>
      <c r="P48" s="456"/>
      <c r="Q48" s="456"/>
      <c r="R48" s="52" t="str">
        <f>Fugas_Alter1!R50</f>
        <v>IDET-L-001</v>
      </c>
      <c r="S48" s="52" t="str">
        <f>Fugas_Alter1!S50</f>
        <v>BCBD-001</v>
      </c>
      <c r="T48" s="52">
        <f>Fugas_Alter1!T50</f>
        <v>0.5</v>
      </c>
      <c r="U48" s="52">
        <f>Fugas_Alter1!V50</f>
        <v>8000</v>
      </c>
      <c r="V48" s="52">
        <f>Fugas_Alter1!AL50</f>
        <v>5.5555555555555539E-2</v>
      </c>
      <c r="W48" s="52">
        <f>Fugas_Alter1!AK50</f>
        <v>5.5555555555555539E-2</v>
      </c>
      <c r="X48" s="52">
        <f>Fugas_Alter1!AM50</f>
        <v>1.6111111111111107</v>
      </c>
      <c r="Y48" s="52">
        <f>Fugas_Alter1!AP50</f>
        <v>12888.888888888883</v>
      </c>
    </row>
    <row r="49" spans="2:25" x14ac:dyDescent="0.75">
      <c r="B49" s="52">
        <f>Fugas_Alter1!B51</f>
        <v>0</v>
      </c>
      <c r="C49" s="52">
        <f>Fugas_Alter1!C51</f>
        <v>0</v>
      </c>
      <c r="D49" s="52">
        <f>Fugas_Alter1!D51</f>
        <v>0</v>
      </c>
      <c r="E49" s="52">
        <f>Fugas_Alter1!E51</f>
        <v>0</v>
      </c>
      <c r="F49" s="456">
        <f>Fugas_Alter1!F51</f>
        <v>0</v>
      </c>
      <c r="G49" s="456"/>
      <c r="H49" s="456">
        <f>Fugas_Alter1!H51</f>
        <v>0</v>
      </c>
      <c r="I49" s="456"/>
      <c r="J49" s="456">
        <f>Fugas_Alter1!J51</f>
        <v>0</v>
      </c>
      <c r="K49" s="456"/>
      <c r="L49" s="460" t="str">
        <f>IF(Fugas_Alter1!L51=0,"",Fugas_Alter1!L51)</f>
        <v/>
      </c>
      <c r="M49" s="460"/>
      <c r="N49" s="460"/>
      <c r="O49" s="456">
        <f>Fugas_Alter1!O51</f>
        <v>0</v>
      </c>
      <c r="P49" s="456"/>
      <c r="Q49" s="456"/>
      <c r="R49" s="52">
        <f>Fugas_Alter1!R51</f>
        <v>0</v>
      </c>
      <c r="S49" s="52">
        <f>Fugas_Alter1!S51</f>
        <v>0</v>
      </c>
      <c r="T49" s="52">
        <f>Fugas_Alter1!T51</f>
        <v>0</v>
      </c>
      <c r="U49" s="52">
        <f>Fugas_Alter1!V51</f>
        <v>0</v>
      </c>
      <c r="V49" s="52">
        <f>Fugas_Alter1!AL51</f>
        <v>0</v>
      </c>
      <c r="W49" s="52">
        <f>Fugas_Alter1!AK51</f>
        <v>0</v>
      </c>
      <c r="X49" s="52">
        <f>Fugas_Alter1!AM51</f>
        <v>0</v>
      </c>
      <c r="Y49" s="52">
        <f>Fugas_Alter1!AP51</f>
        <v>0</v>
      </c>
    </row>
    <row r="50" spans="2:25" x14ac:dyDescent="0.75">
      <c r="B50" s="52">
        <f>Fugas_Alter1!B52</f>
        <v>0</v>
      </c>
      <c r="C50" s="52">
        <f>Fugas_Alter1!C52</f>
        <v>0</v>
      </c>
      <c r="D50" s="52">
        <f>Fugas_Alter1!D52</f>
        <v>0</v>
      </c>
      <c r="E50" s="52">
        <f>Fugas_Alter1!E52</f>
        <v>0</v>
      </c>
      <c r="F50" s="456">
        <f>Fugas_Alter1!F52</f>
        <v>0</v>
      </c>
      <c r="G50" s="456"/>
      <c r="H50" s="456">
        <f>Fugas_Alter1!H52</f>
        <v>0</v>
      </c>
      <c r="I50" s="456"/>
      <c r="J50" s="456">
        <f>Fugas_Alter1!J52</f>
        <v>0</v>
      </c>
      <c r="K50" s="456"/>
      <c r="L50" s="460" t="str">
        <f>IF(Fugas_Alter1!L52=0,"",Fugas_Alter1!L52)</f>
        <v/>
      </c>
      <c r="M50" s="460"/>
      <c r="N50" s="460"/>
      <c r="O50" s="456">
        <f>Fugas_Alter1!O52</f>
        <v>0</v>
      </c>
      <c r="P50" s="456"/>
      <c r="Q50" s="456"/>
      <c r="R50" s="52">
        <f>Fugas_Alter1!R52</f>
        <v>0</v>
      </c>
      <c r="S50" s="52">
        <f>Fugas_Alter1!S52</f>
        <v>0</v>
      </c>
      <c r="T50" s="52">
        <f>Fugas_Alter1!T52</f>
        <v>0</v>
      </c>
      <c r="U50" s="52">
        <f>Fugas_Alter1!V52</f>
        <v>0</v>
      </c>
      <c r="V50" s="52">
        <f>Fugas_Alter1!AL52</f>
        <v>0</v>
      </c>
      <c r="W50" s="52">
        <f>Fugas_Alter1!AK52</f>
        <v>0</v>
      </c>
      <c r="X50" s="52">
        <f>Fugas_Alter1!AM52</f>
        <v>0</v>
      </c>
      <c r="Y50" s="52">
        <f>Fugas_Alter1!AP52</f>
        <v>0</v>
      </c>
    </row>
    <row r="51" spans="2:25" x14ac:dyDescent="0.75">
      <c r="B51" s="52">
        <f>Fugas_Alter1!B53</f>
        <v>0</v>
      </c>
      <c r="C51" s="52">
        <f>Fugas_Alter1!C53</f>
        <v>0</v>
      </c>
      <c r="D51" s="52">
        <f>Fugas_Alter1!D53</f>
        <v>0</v>
      </c>
      <c r="E51" s="52">
        <f>Fugas_Alter1!E53</f>
        <v>0</v>
      </c>
      <c r="F51" s="456">
        <f>Fugas_Alter1!F53</f>
        <v>0</v>
      </c>
      <c r="G51" s="456"/>
      <c r="H51" s="456">
        <f>Fugas_Alter1!H53</f>
        <v>0</v>
      </c>
      <c r="I51" s="456"/>
      <c r="J51" s="456">
        <f>Fugas_Alter1!J53</f>
        <v>0</v>
      </c>
      <c r="K51" s="456"/>
      <c r="L51" s="460" t="str">
        <f>IF(Fugas_Alter1!L53=0,"",Fugas_Alter1!L53)</f>
        <v/>
      </c>
      <c r="M51" s="460"/>
      <c r="N51" s="460"/>
      <c r="O51" s="456">
        <f>Fugas_Alter1!O53</f>
        <v>0</v>
      </c>
      <c r="P51" s="456"/>
      <c r="Q51" s="456"/>
      <c r="R51" s="52">
        <f>Fugas_Alter1!R53</f>
        <v>0</v>
      </c>
      <c r="S51" s="52">
        <f>Fugas_Alter1!S53</f>
        <v>0</v>
      </c>
      <c r="T51" s="52">
        <f>Fugas_Alter1!T53</f>
        <v>0</v>
      </c>
      <c r="U51" s="52">
        <f>Fugas_Alter1!V53</f>
        <v>0</v>
      </c>
      <c r="V51" s="52">
        <f>Fugas_Alter1!AL53</f>
        <v>0</v>
      </c>
      <c r="W51" s="52">
        <f>Fugas_Alter1!AK53</f>
        <v>0</v>
      </c>
      <c r="X51" s="52">
        <f>Fugas_Alter1!AM53</f>
        <v>0</v>
      </c>
      <c r="Y51" s="52">
        <f>Fugas_Alter1!AP53</f>
        <v>0</v>
      </c>
    </row>
    <row r="52" spans="2:25" x14ac:dyDescent="0.75">
      <c r="B52" s="52">
        <f>Fugas_Alter1!B54</f>
        <v>0</v>
      </c>
      <c r="C52" s="52">
        <f>Fugas_Alter1!C54</f>
        <v>0</v>
      </c>
      <c r="D52" s="52">
        <f>Fugas_Alter1!D54</f>
        <v>0</v>
      </c>
      <c r="E52" s="52">
        <f>Fugas_Alter1!E54</f>
        <v>0</v>
      </c>
      <c r="F52" s="456">
        <f>Fugas_Alter1!F54</f>
        <v>0</v>
      </c>
      <c r="G52" s="456"/>
      <c r="H52" s="456">
        <f>Fugas_Alter1!H54</f>
        <v>0</v>
      </c>
      <c r="I52" s="456"/>
      <c r="J52" s="456">
        <f>Fugas_Alter1!J54</f>
        <v>0</v>
      </c>
      <c r="K52" s="456"/>
      <c r="L52" s="460" t="str">
        <f>IF(Fugas_Alter1!L54=0,"",Fugas_Alter1!L54)</f>
        <v/>
      </c>
      <c r="M52" s="460"/>
      <c r="N52" s="460"/>
      <c r="O52" s="456">
        <f>Fugas_Alter1!O54</f>
        <v>0</v>
      </c>
      <c r="P52" s="456"/>
      <c r="Q52" s="456"/>
      <c r="R52" s="52">
        <f>Fugas_Alter1!R54</f>
        <v>0</v>
      </c>
      <c r="S52" s="52">
        <f>Fugas_Alter1!S54</f>
        <v>0</v>
      </c>
      <c r="T52" s="52">
        <f>Fugas_Alter1!T54</f>
        <v>0</v>
      </c>
      <c r="U52" s="52">
        <f>Fugas_Alter1!V54</f>
        <v>0</v>
      </c>
      <c r="V52" s="52">
        <f>Fugas_Alter1!AL54</f>
        <v>0</v>
      </c>
      <c r="W52" s="52">
        <f>Fugas_Alter1!AK54</f>
        <v>0</v>
      </c>
      <c r="X52" s="52">
        <f>Fugas_Alter1!AM54</f>
        <v>0</v>
      </c>
      <c r="Y52" s="52">
        <f>Fugas_Alter1!AP54</f>
        <v>0</v>
      </c>
    </row>
    <row r="53" spans="2:25" x14ac:dyDescent="0.75">
      <c r="B53" s="52">
        <f>Fugas_Alter1!B55</f>
        <v>0</v>
      </c>
      <c r="C53" s="52">
        <f>Fugas_Alter1!C55</f>
        <v>0</v>
      </c>
      <c r="D53" s="52">
        <f>Fugas_Alter1!D55</f>
        <v>0</v>
      </c>
      <c r="E53" s="52">
        <f>Fugas_Alter1!E55</f>
        <v>0</v>
      </c>
      <c r="F53" s="456">
        <f>Fugas_Alter1!F55</f>
        <v>0</v>
      </c>
      <c r="G53" s="456"/>
      <c r="H53" s="456">
        <f>Fugas_Alter1!H55</f>
        <v>0</v>
      </c>
      <c r="I53" s="456"/>
      <c r="J53" s="456">
        <f>Fugas_Alter1!J55</f>
        <v>0</v>
      </c>
      <c r="K53" s="456"/>
      <c r="L53" s="460" t="str">
        <f>IF(Fugas_Alter1!L55=0,"",Fugas_Alter1!L55)</f>
        <v/>
      </c>
      <c r="M53" s="460"/>
      <c r="N53" s="460"/>
      <c r="O53" s="456">
        <f>Fugas_Alter1!O55</f>
        <v>0</v>
      </c>
      <c r="P53" s="456"/>
      <c r="Q53" s="456"/>
      <c r="R53" s="52">
        <f>Fugas_Alter1!R55</f>
        <v>0</v>
      </c>
      <c r="S53" s="52">
        <f>Fugas_Alter1!S55</f>
        <v>0</v>
      </c>
      <c r="T53" s="52">
        <f>Fugas_Alter1!T55</f>
        <v>0</v>
      </c>
      <c r="U53" s="52">
        <f>Fugas_Alter1!V55</f>
        <v>0</v>
      </c>
      <c r="V53" s="52">
        <f>Fugas_Alter1!AL55</f>
        <v>0</v>
      </c>
      <c r="W53" s="52">
        <f>Fugas_Alter1!AK55</f>
        <v>0</v>
      </c>
      <c r="X53" s="52">
        <f>Fugas_Alter1!AM55</f>
        <v>0</v>
      </c>
      <c r="Y53" s="52">
        <f>Fugas_Alter1!AP55</f>
        <v>0</v>
      </c>
    </row>
    <row r="54" spans="2:25" x14ac:dyDescent="0.75">
      <c r="B54" s="52">
        <f>Fugas_Alter1!B56</f>
        <v>0</v>
      </c>
      <c r="C54" s="52">
        <f>Fugas_Alter1!C56</f>
        <v>0</v>
      </c>
      <c r="D54" s="52">
        <f>Fugas_Alter1!D56</f>
        <v>0</v>
      </c>
      <c r="E54" s="52">
        <f>Fugas_Alter1!E56</f>
        <v>0</v>
      </c>
      <c r="F54" s="456">
        <f>Fugas_Alter1!F56</f>
        <v>0</v>
      </c>
      <c r="G54" s="456"/>
      <c r="H54" s="456">
        <f>Fugas_Alter1!H56</f>
        <v>0</v>
      </c>
      <c r="I54" s="456"/>
      <c r="J54" s="456">
        <f>Fugas_Alter1!J56</f>
        <v>0</v>
      </c>
      <c r="K54" s="456"/>
      <c r="L54" s="460" t="str">
        <f>IF(Fugas_Alter1!L56=0,"",Fugas_Alter1!L56)</f>
        <v/>
      </c>
      <c r="M54" s="460"/>
      <c r="N54" s="460"/>
      <c r="O54" s="456">
        <f>Fugas_Alter1!O56</f>
        <v>0</v>
      </c>
      <c r="P54" s="456"/>
      <c r="Q54" s="456"/>
      <c r="R54" s="52">
        <f>Fugas_Alter1!R56</f>
        <v>0</v>
      </c>
      <c r="S54" s="52">
        <f>Fugas_Alter1!S56</f>
        <v>0</v>
      </c>
      <c r="T54" s="52">
        <f>Fugas_Alter1!T56</f>
        <v>0</v>
      </c>
      <c r="U54" s="52">
        <f>Fugas_Alter1!V56</f>
        <v>0</v>
      </c>
      <c r="V54" s="52">
        <f>Fugas_Alter1!AL56</f>
        <v>0</v>
      </c>
      <c r="W54" s="52">
        <f>Fugas_Alter1!AK56</f>
        <v>0</v>
      </c>
      <c r="X54" s="52">
        <f>Fugas_Alter1!AM56</f>
        <v>0</v>
      </c>
      <c r="Y54" s="52">
        <f>Fugas_Alter1!AP56</f>
        <v>0</v>
      </c>
    </row>
    <row r="55" spans="2:25" x14ac:dyDescent="0.75">
      <c r="B55" s="52">
        <f>Fugas_Alter1!B57</f>
        <v>0</v>
      </c>
      <c r="C55" s="52">
        <f>Fugas_Alter1!C57</f>
        <v>0</v>
      </c>
      <c r="D55" s="52">
        <f>Fugas_Alter1!D57</f>
        <v>0</v>
      </c>
      <c r="E55" s="52">
        <f>Fugas_Alter1!E57</f>
        <v>0</v>
      </c>
      <c r="F55" s="456">
        <f>Fugas_Alter1!F57</f>
        <v>0</v>
      </c>
      <c r="G55" s="456"/>
      <c r="H55" s="456">
        <f>Fugas_Alter1!H57</f>
        <v>0</v>
      </c>
      <c r="I55" s="456"/>
      <c r="J55" s="456">
        <f>Fugas_Alter1!J57</f>
        <v>0</v>
      </c>
      <c r="K55" s="456"/>
      <c r="L55" s="460" t="str">
        <f>IF(Fugas_Alter1!L57=0,"",Fugas_Alter1!L57)</f>
        <v/>
      </c>
      <c r="M55" s="460"/>
      <c r="N55" s="460"/>
      <c r="O55" s="456">
        <f>Fugas_Alter1!O57</f>
        <v>0</v>
      </c>
      <c r="P55" s="456"/>
      <c r="Q55" s="456"/>
      <c r="R55" s="52">
        <f>Fugas_Alter1!R57</f>
        <v>0</v>
      </c>
      <c r="S55" s="52">
        <f>Fugas_Alter1!S57</f>
        <v>0</v>
      </c>
      <c r="T55" s="52">
        <f>Fugas_Alter1!T57</f>
        <v>0</v>
      </c>
      <c r="U55" s="52">
        <f>Fugas_Alter1!V57</f>
        <v>0</v>
      </c>
      <c r="V55" s="52">
        <f>Fugas_Alter1!AL57</f>
        <v>0</v>
      </c>
      <c r="W55" s="52">
        <f>Fugas_Alter1!AK57</f>
        <v>0</v>
      </c>
      <c r="X55" s="52">
        <f>Fugas_Alter1!AM57</f>
        <v>0</v>
      </c>
      <c r="Y55" s="52">
        <f>Fugas_Alter1!AP57</f>
        <v>0</v>
      </c>
    </row>
    <row r="56" spans="2:25" x14ac:dyDescent="0.75">
      <c r="B56" s="52">
        <f>Fugas_Alter1!B58</f>
        <v>0</v>
      </c>
      <c r="C56" s="52">
        <f>Fugas_Alter1!C58</f>
        <v>0</v>
      </c>
      <c r="D56" s="52">
        <f>Fugas_Alter1!D58</f>
        <v>0</v>
      </c>
      <c r="E56" s="52">
        <f>Fugas_Alter1!E58</f>
        <v>0</v>
      </c>
      <c r="F56" s="456">
        <f>Fugas_Alter1!F58</f>
        <v>0</v>
      </c>
      <c r="G56" s="456"/>
      <c r="H56" s="456">
        <f>Fugas_Alter1!H58</f>
        <v>0</v>
      </c>
      <c r="I56" s="456"/>
      <c r="J56" s="456">
        <f>Fugas_Alter1!J58</f>
        <v>0</v>
      </c>
      <c r="K56" s="456"/>
      <c r="L56" s="460" t="str">
        <f>IF(Fugas_Alter1!L58=0,"",Fugas_Alter1!L58)</f>
        <v/>
      </c>
      <c r="M56" s="460"/>
      <c r="N56" s="460"/>
      <c r="O56" s="456">
        <f>Fugas_Alter1!O58</f>
        <v>0</v>
      </c>
      <c r="P56" s="456"/>
      <c r="Q56" s="456"/>
      <c r="R56" s="52">
        <f>Fugas_Alter1!R58</f>
        <v>0</v>
      </c>
      <c r="S56" s="52">
        <f>Fugas_Alter1!S58</f>
        <v>0</v>
      </c>
      <c r="T56" s="52">
        <f>Fugas_Alter1!T58</f>
        <v>0</v>
      </c>
      <c r="U56" s="52">
        <f>Fugas_Alter1!V58</f>
        <v>0</v>
      </c>
      <c r="V56" s="52">
        <f>Fugas_Alter1!AL58</f>
        <v>0</v>
      </c>
      <c r="W56" s="52">
        <f>Fugas_Alter1!AK58</f>
        <v>0</v>
      </c>
      <c r="X56" s="52">
        <f>Fugas_Alter1!AM58</f>
        <v>0</v>
      </c>
      <c r="Y56" s="52">
        <f>Fugas_Alter1!AP58</f>
        <v>0</v>
      </c>
    </row>
    <row r="57" spans="2:25" x14ac:dyDescent="0.75">
      <c r="B57" s="52">
        <f>Fugas_Alter1!B59</f>
        <v>0</v>
      </c>
      <c r="C57" s="52">
        <f>Fugas_Alter1!C59</f>
        <v>0</v>
      </c>
      <c r="D57" s="52">
        <f>Fugas_Alter1!D59</f>
        <v>0</v>
      </c>
      <c r="E57" s="52">
        <f>Fugas_Alter1!E59</f>
        <v>0</v>
      </c>
      <c r="F57" s="456">
        <f>Fugas_Alter1!F59</f>
        <v>0</v>
      </c>
      <c r="G57" s="456"/>
      <c r="H57" s="456">
        <f>Fugas_Alter1!H59</f>
        <v>0</v>
      </c>
      <c r="I57" s="456"/>
      <c r="J57" s="456">
        <f>Fugas_Alter1!J59</f>
        <v>0</v>
      </c>
      <c r="K57" s="456"/>
      <c r="L57" s="460" t="str">
        <f>IF(Fugas_Alter1!L59=0,"",Fugas_Alter1!L59)</f>
        <v/>
      </c>
      <c r="M57" s="460"/>
      <c r="N57" s="460"/>
      <c r="O57" s="456">
        <f>Fugas_Alter1!O59</f>
        <v>0</v>
      </c>
      <c r="P57" s="456"/>
      <c r="Q57" s="456"/>
      <c r="R57" s="52">
        <f>Fugas_Alter1!R59</f>
        <v>0</v>
      </c>
      <c r="S57" s="52">
        <f>Fugas_Alter1!S59</f>
        <v>0</v>
      </c>
      <c r="T57" s="52">
        <f>Fugas_Alter1!T59</f>
        <v>0</v>
      </c>
      <c r="U57" s="52">
        <f>Fugas_Alter1!V59</f>
        <v>0</v>
      </c>
      <c r="V57" s="52">
        <f>Fugas_Alter1!AL59</f>
        <v>0</v>
      </c>
      <c r="W57" s="52">
        <f>Fugas_Alter1!AK59</f>
        <v>0</v>
      </c>
      <c r="X57" s="52">
        <f>Fugas_Alter1!AM59</f>
        <v>0</v>
      </c>
      <c r="Y57" s="52">
        <f>Fugas_Alter1!AP59</f>
        <v>0</v>
      </c>
    </row>
    <row r="58" spans="2:25" x14ac:dyDescent="0.75">
      <c r="B58" s="52">
        <f>Fugas_Alter1!B60</f>
        <v>0</v>
      </c>
      <c r="C58" s="52">
        <f>Fugas_Alter1!C60</f>
        <v>0</v>
      </c>
      <c r="D58" s="52">
        <f>Fugas_Alter1!D60</f>
        <v>0</v>
      </c>
      <c r="E58" s="52">
        <f>Fugas_Alter1!E60</f>
        <v>0</v>
      </c>
      <c r="F58" s="456">
        <f>Fugas_Alter1!F60</f>
        <v>0</v>
      </c>
      <c r="G58" s="456"/>
      <c r="H58" s="456">
        <f>Fugas_Alter1!H60</f>
        <v>0</v>
      </c>
      <c r="I58" s="456"/>
      <c r="J58" s="456">
        <f>Fugas_Alter1!J60</f>
        <v>0</v>
      </c>
      <c r="K58" s="456"/>
      <c r="L58" s="460" t="str">
        <f>IF(Fugas_Alter1!L60=0,"",Fugas_Alter1!L60)</f>
        <v/>
      </c>
      <c r="M58" s="460"/>
      <c r="N58" s="460"/>
      <c r="O58" s="456">
        <f>Fugas_Alter1!O60</f>
        <v>0</v>
      </c>
      <c r="P58" s="456"/>
      <c r="Q58" s="456"/>
      <c r="R58" s="52">
        <f>Fugas_Alter1!R60</f>
        <v>0</v>
      </c>
      <c r="S58" s="52">
        <f>Fugas_Alter1!S60</f>
        <v>0</v>
      </c>
      <c r="T58" s="52">
        <f>Fugas_Alter1!T60</f>
        <v>0</v>
      </c>
      <c r="U58" s="52">
        <f>Fugas_Alter1!V60</f>
        <v>0</v>
      </c>
      <c r="V58" s="52">
        <f>Fugas_Alter1!AL60</f>
        <v>0</v>
      </c>
      <c r="W58" s="52">
        <f>Fugas_Alter1!AK60</f>
        <v>0</v>
      </c>
      <c r="X58" s="52">
        <f>Fugas_Alter1!AM60</f>
        <v>0</v>
      </c>
      <c r="Y58" s="52">
        <f>Fugas_Alter1!AP60</f>
        <v>0</v>
      </c>
    </row>
    <row r="59" spans="2:25" x14ac:dyDescent="0.75">
      <c r="B59" s="52">
        <f>Fugas_Alter1!B61</f>
        <v>0</v>
      </c>
      <c r="C59" s="52">
        <f>Fugas_Alter1!C61</f>
        <v>0</v>
      </c>
      <c r="D59" s="52">
        <f>Fugas_Alter1!D61</f>
        <v>0</v>
      </c>
      <c r="E59" s="52">
        <f>Fugas_Alter1!E61</f>
        <v>0</v>
      </c>
      <c r="F59" s="456">
        <f>Fugas_Alter1!F61</f>
        <v>0</v>
      </c>
      <c r="G59" s="456"/>
      <c r="H59" s="456">
        <f>Fugas_Alter1!H61</f>
        <v>0</v>
      </c>
      <c r="I59" s="456"/>
      <c r="J59" s="456">
        <f>Fugas_Alter1!J61</f>
        <v>0</v>
      </c>
      <c r="K59" s="456"/>
      <c r="L59" s="460" t="str">
        <f>IF(Fugas_Alter1!L61=0,"",Fugas_Alter1!L61)</f>
        <v/>
      </c>
      <c r="M59" s="460"/>
      <c r="N59" s="460"/>
      <c r="O59" s="456">
        <f>Fugas_Alter1!O61</f>
        <v>0</v>
      </c>
      <c r="P59" s="456"/>
      <c r="Q59" s="456"/>
      <c r="R59" s="52">
        <f>Fugas_Alter1!R61</f>
        <v>0</v>
      </c>
      <c r="S59" s="52">
        <f>Fugas_Alter1!S61</f>
        <v>0</v>
      </c>
      <c r="T59" s="52">
        <f>Fugas_Alter1!T61</f>
        <v>0</v>
      </c>
      <c r="U59" s="52">
        <f>Fugas_Alter1!V61</f>
        <v>0</v>
      </c>
      <c r="V59" s="52">
        <f>Fugas_Alter1!AL61</f>
        <v>0</v>
      </c>
      <c r="W59" s="52">
        <f>Fugas_Alter1!AK61</f>
        <v>0</v>
      </c>
      <c r="X59" s="52">
        <f>Fugas_Alter1!AM61</f>
        <v>0</v>
      </c>
      <c r="Y59" s="52">
        <f>Fugas_Alter1!AP61</f>
        <v>0</v>
      </c>
    </row>
    <row r="60" spans="2:25" x14ac:dyDescent="0.75">
      <c r="B60" s="52">
        <f>Fugas_Alter1!B62</f>
        <v>0</v>
      </c>
      <c r="C60" s="52">
        <f>Fugas_Alter1!C62</f>
        <v>0</v>
      </c>
      <c r="D60" s="52">
        <f>Fugas_Alter1!D62</f>
        <v>0</v>
      </c>
      <c r="E60" s="52">
        <f>Fugas_Alter1!E62</f>
        <v>0</v>
      </c>
      <c r="F60" s="456">
        <f>Fugas_Alter1!F62</f>
        <v>0</v>
      </c>
      <c r="G60" s="456"/>
      <c r="H60" s="456">
        <f>Fugas_Alter1!H62</f>
        <v>0</v>
      </c>
      <c r="I60" s="456"/>
      <c r="J60" s="456">
        <f>Fugas_Alter1!J62</f>
        <v>0</v>
      </c>
      <c r="K60" s="456"/>
      <c r="L60" s="460" t="str">
        <f>IF(Fugas_Alter1!L62=0,"",Fugas_Alter1!L62)</f>
        <v/>
      </c>
      <c r="M60" s="460"/>
      <c r="N60" s="460"/>
      <c r="O60" s="456">
        <f>Fugas_Alter1!O62</f>
        <v>0</v>
      </c>
      <c r="P60" s="456"/>
      <c r="Q60" s="456"/>
      <c r="R60" s="52">
        <f>Fugas_Alter1!R62</f>
        <v>0</v>
      </c>
      <c r="S60" s="52">
        <f>Fugas_Alter1!S62</f>
        <v>0</v>
      </c>
      <c r="T60" s="52">
        <f>Fugas_Alter1!T62</f>
        <v>0</v>
      </c>
      <c r="U60" s="52">
        <f>Fugas_Alter1!V62</f>
        <v>0</v>
      </c>
      <c r="V60" s="52">
        <f>Fugas_Alter1!AL62</f>
        <v>0</v>
      </c>
      <c r="W60" s="52">
        <f>Fugas_Alter1!AK62</f>
        <v>0</v>
      </c>
      <c r="X60" s="52">
        <f>Fugas_Alter1!AM62</f>
        <v>0</v>
      </c>
      <c r="Y60" s="52">
        <f>Fugas_Alter1!AP62</f>
        <v>0</v>
      </c>
    </row>
    <row r="61" spans="2:25" x14ac:dyDescent="0.75">
      <c r="B61" s="52">
        <f>Fugas_Alter1!B63</f>
        <v>0</v>
      </c>
      <c r="C61" s="52">
        <f>Fugas_Alter1!C63</f>
        <v>0</v>
      </c>
      <c r="D61" s="52">
        <f>Fugas_Alter1!D63</f>
        <v>0</v>
      </c>
      <c r="E61" s="52">
        <f>Fugas_Alter1!E63</f>
        <v>0</v>
      </c>
      <c r="F61" s="456">
        <f>Fugas_Alter1!F63</f>
        <v>0</v>
      </c>
      <c r="G61" s="456"/>
      <c r="H61" s="456">
        <f>Fugas_Alter1!H63</f>
        <v>0</v>
      </c>
      <c r="I61" s="456"/>
      <c r="J61" s="456">
        <f>Fugas_Alter1!J63</f>
        <v>0</v>
      </c>
      <c r="K61" s="456"/>
      <c r="L61" s="460" t="str">
        <f>IF(Fugas_Alter1!L63=0,"",Fugas_Alter1!L63)</f>
        <v/>
      </c>
      <c r="M61" s="460"/>
      <c r="N61" s="460"/>
      <c r="O61" s="456">
        <f>Fugas_Alter1!O63</f>
        <v>0</v>
      </c>
      <c r="P61" s="456"/>
      <c r="Q61" s="456"/>
      <c r="R61" s="52">
        <f>Fugas_Alter1!R63</f>
        <v>0</v>
      </c>
      <c r="S61" s="52">
        <f>Fugas_Alter1!S63</f>
        <v>0</v>
      </c>
      <c r="T61" s="52">
        <f>Fugas_Alter1!T63</f>
        <v>0</v>
      </c>
      <c r="U61" s="52">
        <f>Fugas_Alter1!V63</f>
        <v>0</v>
      </c>
      <c r="V61" s="52">
        <f>Fugas_Alter1!AL63</f>
        <v>0</v>
      </c>
      <c r="W61" s="52">
        <f>Fugas_Alter1!AK63</f>
        <v>0</v>
      </c>
      <c r="X61" s="52">
        <f>Fugas_Alter1!AM63</f>
        <v>0</v>
      </c>
      <c r="Y61" s="52">
        <f>Fugas_Alter1!AP63</f>
        <v>0</v>
      </c>
    </row>
    <row r="62" spans="2:25" x14ac:dyDescent="0.75">
      <c r="B62" s="52">
        <f>Fugas_Alter1!B64</f>
        <v>0</v>
      </c>
      <c r="C62" s="52">
        <f>Fugas_Alter1!C64</f>
        <v>0</v>
      </c>
      <c r="D62" s="52">
        <f>Fugas_Alter1!D64</f>
        <v>0</v>
      </c>
      <c r="E62" s="52">
        <f>Fugas_Alter1!E64</f>
        <v>0</v>
      </c>
      <c r="F62" s="456">
        <f>Fugas_Alter1!F64</f>
        <v>0</v>
      </c>
      <c r="G62" s="456"/>
      <c r="H62" s="456">
        <f>Fugas_Alter1!H64</f>
        <v>0</v>
      </c>
      <c r="I62" s="456"/>
      <c r="J62" s="456">
        <f>Fugas_Alter1!J64</f>
        <v>0</v>
      </c>
      <c r="K62" s="456"/>
      <c r="L62" s="460" t="str">
        <f>IF(Fugas_Alter1!L64=0,"",Fugas_Alter1!L64)</f>
        <v/>
      </c>
      <c r="M62" s="460"/>
      <c r="N62" s="460"/>
      <c r="O62" s="456">
        <f>Fugas_Alter1!O64</f>
        <v>0</v>
      </c>
      <c r="P62" s="456"/>
      <c r="Q62" s="456"/>
      <c r="R62" s="52">
        <f>Fugas_Alter1!R64</f>
        <v>0</v>
      </c>
      <c r="S62" s="52">
        <f>Fugas_Alter1!S64</f>
        <v>0</v>
      </c>
      <c r="T62" s="52">
        <f>Fugas_Alter1!T64</f>
        <v>0</v>
      </c>
      <c r="U62" s="52">
        <f>Fugas_Alter1!V64</f>
        <v>0</v>
      </c>
      <c r="V62" s="52">
        <f>Fugas_Alter1!AL64</f>
        <v>0</v>
      </c>
      <c r="W62" s="52">
        <f>Fugas_Alter1!AK64</f>
        <v>0</v>
      </c>
      <c r="X62" s="52">
        <f>Fugas_Alter1!AM64</f>
        <v>0</v>
      </c>
      <c r="Y62" s="52">
        <f>Fugas_Alter1!AP64</f>
        <v>0</v>
      </c>
    </row>
    <row r="63" spans="2:25" x14ac:dyDescent="0.75">
      <c r="B63" s="52">
        <f>Fugas_Alter1!B65</f>
        <v>0</v>
      </c>
      <c r="C63" s="52">
        <f>Fugas_Alter1!C65</f>
        <v>0</v>
      </c>
      <c r="D63" s="52">
        <f>Fugas_Alter1!D65</f>
        <v>0</v>
      </c>
      <c r="E63" s="52">
        <f>Fugas_Alter1!E65</f>
        <v>0</v>
      </c>
      <c r="F63" s="456">
        <f>Fugas_Alter1!F65</f>
        <v>0</v>
      </c>
      <c r="G63" s="456"/>
      <c r="H63" s="456">
        <f>Fugas_Alter1!H65</f>
        <v>0</v>
      </c>
      <c r="I63" s="456"/>
      <c r="J63" s="456">
        <f>Fugas_Alter1!J65</f>
        <v>0</v>
      </c>
      <c r="K63" s="456"/>
      <c r="L63" s="460" t="str">
        <f>IF(Fugas_Alter1!L65=0,"",Fugas_Alter1!L65)</f>
        <v/>
      </c>
      <c r="M63" s="460"/>
      <c r="N63" s="460"/>
      <c r="O63" s="456">
        <f>Fugas_Alter1!O65</f>
        <v>0</v>
      </c>
      <c r="P63" s="456"/>
      <c r="Q63" s="456"/>
      <c r="R63" s="52">
        <f>Fugas_Alter1!R65</f>
        <v>0</v>
      </c>
      <c r="S63" s="52">
        <f>Fugas_Alter1!S65</f>
        <v>0</v>
      </c>
      <c r="T63" s="52">
        <f>Fugas_Alter1!T65</f>
        <v>0</v>
      </c>
      <c r="U63" s="52">
        <f>Fugas_Alter1!V65</f>
        <v>0</v>
      </c>
      <c r="V63" s="52">
        <f>Fugas_Alter1!AL65</f>
        <v>0</v>
      </c>
      <c r="W63" s="52">
        <f>Fugas_Alter1!AK65</f>
        <v>0</v>
      </c>
      <c r="X63" s="52">
        <f>Fugas_Alter1!AM65</f>
        <v>0</v>
      </c>
      <c r="Y63" s="52">
        <f>Fugas_Alter1!AP65</f>
        <v>0</v>
      </c>
    </row>
    <row r="64" spans="2:25" x14ac:dyDescent="0.75">
      <c r="B64" s="52">
        <f>Fugas_Alter1!B66</f>
        <v>0</v>
      </c>
      <c r="C64" s="52">
        <f>Fugas_Alter1!C66</f>
        <v>0</v>
      </c>
      <c r="D64" s="52">
        <f>Fugas_Alter1!D66</f>
        <v>0</v>
      </c>
      <c r="E64" s="52">
        <f>Fugas_Alter1!E66</f>
        <v>0</v>
      </c>
      <c r="F64" s="456">
        <f>Fugas_Alter1!F66</f>
        <v>0</v>
      </c>
      <c r="G64" s="456"/>
      <c r="H64" s="456">
        <f>Fugas_Alter1!H66</f>
        <v>0</v>
      </c>
      <c r="I64" s="456"/>
      <c r="J64" s="456">
        <f>Fugas_Alter1!J66</f>
        <v>0</v>
      </c>
      <c r="K64" s="456"/>
      <c r="L64" s="460" t="str">
        <f>IF(Fugas_Alter1!L66=0,"",Fugas_Alter1!L66)</f>
        <v/>
      </c>
      <c r="M64" s="460"/>
      <c r="N64" s="460"/>
      <c r="O64" s="456">
        <f>Fugas_Alter1!O66</f>
        <v>0</v>
      </c>
      <c r="P64" s="456"/>
      <c r="Q64" s="456"/>
      <c r="R64" s="52">
        <f>Fugas_Alter1!R66</f>
        <v>0</v>
      </c>
      <c r="S64" s="52">
        <f>Fugas_Alter1!S66</f>
        <v>0</v>
      </c>
      <c r="T64" s="52">
        <f>Fugas_Alter1!T66</f>
        <v>0</v>
      </c>
      <c r="U64" s="52">
        <f>Fugas_Alter1!V66</f>
        <v>0</v>
      </c>
      <c r="V64" s="52">
        <f>Fugas_Alter1!AL66</f>
        <v>0</v>
      </c>
      <c r="W64" s="52">
        <f>Fugas_Alter1!AK66</f>
        <v>0</v>
      </c>
      <c r="X64" s="52">
        <f>Fugas_Alter1!AM66</f>
        <v>0</v>
      </c>
      <c r="Y64" s="52">
        <f>Fugas_Alter1!AP66</f>
        <v>0</v>
      </c>
    </row>
    <row r="65" spans="2:25" x14ac:dyDescent="0.75">
      <c r="B65" s="52">
        <f>Fugas_Alter1!B67</f>
        <v>0</v>
      </c>
      <c r="C65" s="52">
        <f>Fugas_Alter1!C67</f>
        <v>0</v>
      </c>
      <c r="D65" s="52">
        <f>Fugas_Alter1!D67</f>
        <v>0</v>
      </c>
      <c r="E65" s="52">
        <f>Fugas_Alter1!E67</f>
        <v>0</v>
      </c>
      <c r="F65" s="456">
        <f>Fugas_Alter1!F67</f>
        <v>0</v>
      </c>
      <c r="G65" s="456"/>
      <c r="H65" s="456">
        <f>Fugas_Alter1!H67</f>
        <v>0</v>
      </c>
      <c r="I65" s="456"/>
      <c r="J65" s="456">
        <f>Fugas_Alter1!J67</f>
        <v>0</v>
      </c>
      <c r="K65" s="456"/>
      <c r="L65" s="460" t="str">
        <f>IF(Fugas_Alter1!L67=0,"",Fugas_Alter1!L67)</f>
        <v/>
      </c>
      <c r="M65" s="460"/>
      <c r="N65" s="460"/>
      <c r="O65" s="456">
        <f>Fugas_Alter1!O67</f>
        <v>0</v>
      </c>
      <c r="P65" s="456"/>
      <c r="Q65" s="456"/>
      <c r="R65" s="52">
        <f>Fugas_Alter1!R67</f>
        <v>0</v>
      </c>
      <c r="S65" s="52">
        <f>Fugas_Alter1!S67</f>
        <v>0</v>
      </c>
      <c r="T65" s="52">
        <f>Fugas_Alter1!T67</f>
        <v>0</v>
      </c>
      <c r="U65" s="52">
        <f>Fugas_Alter1!V67</f>
        <v>0</v>
      </c>
      <c r="V65" s="52">
        <f>Fugas_Alter1!AL67</f>
        <v>0</v>
      </c>
      <c r="W65" s="52">
        <f>Fugas_Alter1!AK67</f>
        <v>0</v>
      </c>
      <c r="X65" s="52">
        <f>Fugas_Alter1!AM67</f>
        <v>0</v>
      </c>
      <c r="Y65" s="52">
        <f>Fugas_Alter1!AP67</f>
        <v>0</v>
      </c>
    </row>
    <row r="66" spans="2:25" x14ac:dyDescent="0.75">
      <c r="B66" s="52">
        <f>Fugas_Alter1!B68</f>
        <v>0</v>
      </c>
      <c r="C66" s="52">
        <f>Fugas_Alter1!C68</f>
        <v>0</v>
      </c>
      <c r="D66" s="52">
        <f>Fugas_Alter1!D68</f>
        <v>0</v>
      </c>
      <c r="E66" s="52">
        <f>Fugas_Alter1!E68</f>
        <v>0</v>
      </c>
      <c r="F66" s="456">
        <f>Fugas_Alter1!F68</f>
        <v>0</v>
      </c>
      <c r="G66" s="456"/>
      <c r="H66" s="456">
        <f>Fugas_Alter1!H68</f>
        <v>0</v>
      </c>
      <c r="I66" s="456"/>
      <c r="J66" s="456">
        <f>Fugas_Alter1!J68</f>
        <v>0</v>
      </c>
      <c r="K66" s="456"/>
      <c r="L66" s="460" t="str">
        <f>IF(Fugas_Alter1!L68=0,"",Fugas_Alter1!L68)</f>
        <v/>
      </c>
      <c r="M66" s="460"/>
      <c r="N66" s="460"/>
      <c r="O66" s="456">
        <f>Fugas_Alter1!O68</f>
        <v>0</v>
      </c>
      <c r="P66" s="456"/>
      <c r="Q66" s="456"/>
      <c r="R66" s="52">
        <f>Fugas_Alter1!R68</f>
        <v>0</v>
      </c>
      <c r="S66" s="52">
        <f>Fugas_Alter1!S68</f>
        <v>0</v>
      </c>
      <c r="T66" s="52">
        <f>Fugas_Alter1!T68</f>
        <v>0</v>
      </c>
      <c r="U66" s="52">
        <f>Fugas_Alter1!V68</f>
        <v>0</v>
      </c>
      <c r="V66" s="52">
        <f>Fugas_Alter1!AL68</f>
        <v>0</v>
      </c>
      <c r="W66" s="52">
        <f>Fugas_Alter1!AK68</f>
        <v>0</v>
      </c>
      <c r="X66" s="52">
        <f>Fugas_Alter1!AM68</f>
        <v>0</v>
      </c>
      <c r="Y66" s="52">
        <f>Fugas_Alter1!AP68</f>
        <v>0</v>
      </c>
    </row>
    <row r="67" spans="2:25" x14ac:dyDescent="0.75">
      <c r="B67" s="52">
        <f>Fugas_Alter1!B69</f>
        <v>0</v>
      </c>
      <c r="C67" s="52">
        <f>Fugas_Alter1!C69</f>
        <v>0</v>
      </c>
      <c r="D67" s="52">
        <f>Fugas_Alter1!D69</f>
        <v>0</v>
      </c>
      <c r="E67" s="52">
        <f>Fugas_Alter1!E69</f>
        <v>0</v>
      </c>
      <c r="F67" s="456">
        <f>Fugas_Alter1!F69</f>
        <v>0</v>
      </c>
      <c r="G67" s="456"/>
      <c r="H67" s="456">
        <f>Fugas_Alter1!H69</f>
        <v>0</v>
      </c>
      <c r="I67" s="456"/>
      <c r="J67" s="456">
        <f>Fugas_Alter1!J69</f>
        <v>0</v>
      </c>
      <c r="K67" s="456"/>
      <c r="L67" s="460" t="str">
        <f>IF(Fugas_Alter1!L69=0,"",Fugas_Alter1!L69)</f>
        <v/>
      </c>
      <c r="M67" s="460"/>
      <c r="N67" s="460"/>
      <c r="O67" s="456">
        <f>Fugas_Alter1!O69</f>
        <v>0</v>
      </c>
      <c r="P67" s="456"/>
      <c r="Q67" s="456"/>
      <c r="R67" s="52">
        <f>Fugas_Alter1!R69</f>
        <v>0</v>
      </c>
      <c r="S67" s="52">
        <f>Fugas_Alter1!S69</f>
        <v>0</v>
      </c>
      <c r="T67" s="52">
        <f>Fugas_Alter1!T69</f>
        <v>0</v>
      </c>
      <c r="U67" s="52">
        <f>Fugas_Alter1!V69</f>
        <v>0</v>
      </c>
      <c r="V67" s="52">
        <f>Fugas_Alter1!AL69</f>
        <v>0</v>
      </c>
      <c r="W67" s="52">
        <f>Fugas_Alter1!AK69</f>
        <v>0</v>
      </c>
      <c r="X67" s="52">
        <f>Fugas_Alter1!AM69</f>
        <v>0</v>
      </c>
      <c r="Y67" s="52">
        <f>Fugas_Alter1!AP69</f>
        <v>0</v>
      </c>
    </row>
    <row r="68" spans="2:25" x14ac:dyDescent="0.75">
      <c r="B68" s="52">
        <f>Fugas_Alter1!B70</f>
        <v>0</v>
      </c>
      <c r="C68" s="52">
        <f>Fugas_Alter1!C70</f>
        <v>0</v>
      </c>
      <c r="D68" s="52">
        <f>Fugas_Alter1!D70</f>
        <v>0</v>
      </c>
      <c r="E68" s="52">
        <f>Fugas_Alter1!E70</f>
        <v>0</v>
      </c>
      <c r="F68" s="456">
        <f>Fugas_Alter1!F70</f>
        <v>0</v>
      </c>
      <c r="G68" s="456"/>
      <c r="H68" s="456">
        <f>Fugas_Alter1!H70</f>
        <v>0</v>
      </c>
      <c r="I68" s="456"/>
      <c r="J68" s="456">
        <f>Fugas_Alter1!J70</f>
        <v>0</v>
      </c>
      <c r="K68" s="456"/>
      <c r="L68" s="460" t="str">
        <f>IF(Fugas_Alter1!L70=0,"",Fugas_Alter1!L70)</f>
        <v/>
      </c>
      <c r="M68" s="460"/>
      <c r="N68" s="460"/>
      <c r="O68" s="456">
        <f>Fugas_Alter1!O70</f>
        <v>0</v>
      </c>
      <c r="P68" s="456"/>
      <c r="Q68" s="456"/>
      <c r="R68" s="52">
        <f>Fugas_Alter1!R70</f>
        <v>0</v>
      </c>
      <c r="S68" s="52">
        <f>Fugas_Alter1!S70</f>
        <v>0</v>
      </c>
      <c r="T68" s="52">
        <f>Fugas_Alter1!T70</f>
        <v>0</v>
      </c>
      <c r="U68" s="52">
        <f>Fugas_Alter1!V70</f>
        <v>0</v>
      </c>
      <c r="V68" s="52">
        <f>Fugas_Alter1!AL70</f>
        <v>0</v>
      </c>
      <c r="W68" s="52">
        <f>Fugas_Alter1!AK70</f>
        <v>0</v>
      </c>
      <c r="X68" s="52">
        <f>Fugas_Alter1!AM70</f>
        <v>0</v>
      </c>
      <c r="Y68" s="52">
        <f>Fugas_Alter1!AP70</f>
        <v>0</v>
      </c>
    </row>
    <row r="69" spans="2:25" x14ac:dyDescent="0.75">
      <c r="B69" s="52">
        <f>Fugas_Alter1!B71</f>
        <v>0</v>
      </c>
      <c r="C69" s="52">
        <f>Fugas_Alter1!C71</f>
        <v>0</v>
      </c>
      <c r="D69" s="52">
        <f>Fugas_Alter1!D71</f>
        <v>0</v>
      </c>
      <c r="E69" s="52">
        <f>Fugas_Alter1!E71</f>
        <v>0</v>
      </c>
      <c r="F69" s="456">
        <f>Fugas_Alter1!F71</f>
        <v>0</v>
      </c>
      <c r="G69" s="456"/>
      <c r="H69" s="456">
        <f>Fugas_Alter1!H71</f>
        <v>0</v>
      </c>
      <c r="I69" s="456"/>
      <c r="J69" s="456">
        <f>Fugas_Alter1!J71</f>
        <v>0</v>
      </c>
      <c r="K69" s="456"/>
      <c r="L69" s="460" t="str">
        <f>IF(Fugas_Alter1!L71=0,"",Fugas_Alter1!L71)</f>
        <v/>
      </c>
      <c r="M69" s="460"/>
      <c r="N69" s="460"/>
      <c r="O69" s="456">
        <f>Fugas_Alter1!O71</f>
        <v>0</v>
      </c>
      <c r="P69" s="456"/>
      <c r="Q69" s="456"/>
      <c r="R69" s="52">
        <f>Fugas_Alter1!R71</f>
        <v>0</v>
      </c>
      <c r="S69" s="52">
        <f>Fugas_Alter1!S71</f>
        <v>0</v>
      </c>
      <c r="T69" s="52">
        <f>Fugas_Alter1!T71</f>
        <v>0</v>
      </c>
      <c r="U69" s="52">
        <f>Fugas_Alter1!V71</f>
        <v>0</v>
      </c>
      <c r="V69" s="52">
        <f>Fugas_Alter1!AL71</f>
        <v>0</v>
      </c>
      <c r="W69" s="52">
        <f>Fugas_Alter1!AK71</f>
        <v>0</v>
      </c>
      <c r="X69" s="52">
        <f>Fugas_Alter1!AM71</f>
        <v>0</v>
      </c>
      <c r="Y69" s="52">
        <f>Fugas_Alter1!AP71</f>
        <v>0</v>
      </c>
    </row>
    <row r="70" spans="2:25" x14ac:dyDescent="0.75">
      <c r="B70" s="52">
        <f>Fugas_Alter1!B72</f>
        <v>0</v>
      </c>
      <c r="C70" s="52">
        <f>Fugas_Alter1!C72</f>
        <v>0</v>
      </c>
      <c r="D70" s="52">
        <f>Fugas_Alter1!D72</f>
        <v>0</v>
      </c>
      <c r="E70" s="52">
        <f>Fugas_Alter1!E72</f>
        <v>0</v>
      </c>
      <c r="F70" s="456">
        <f>Fugas_Alter1!F72</f>
        <v>0</v>
      </c>
      <c r="G70" s="456"/>
      <c r="H70" s="456">
        <f>Fugas_Alter1!H72</f>
        <v>0</v>
      </c>
      <c r="I70" s="456"/>
      <c r="J70" s="456">
        <f>Fugas_Alter1!J72</f>
        <v>0</v>
      </c>
      <c r="K70" s="456"/>
      <c r="L70" s="460" t="str">
        <f>IF(Fugas_Alter1!L72=0,"",Fugas_Alter1!L72)</f>
        <v/>
      </c>
      <c r="M70" s="460"/>
      <c r="N70" s="460"/>
      <c r="O70" s="456">
        <f>Fugas_Alter1!O72</f>
        <v>0</v>
      </c>
      <c r="P70" s="456"/>
      <c r="Q70" s="456"/>
      <c r="R70" s="52">
        <f>Fugas_Alter1!R72</f>
        <v>0</v>
      </c>
      <c r="S70" s="52">
        <f>Fugas_Alter1!S72</f>
        <v>0</v>
      </c>
      <c r="T70" s="52">
        <f>Fugas_Alter1!T72</f>
        <v>0</v>
      </c>
      <c r="U70" s="52">
        <f>Fugas_Alter1!V72</f>
        <v>0</v>
      </c>
      <c r="V70" s="52">
        <f>Fugas_Alter1!AL72</f>
        <v>0</v>
      </c>
      <c r="W70" s="52">
        <f>Fugas_Alter1!AK72</f>
        <v>0</v>
      </c>
      <c r="X70" s="52">
        <f>Fugas_Alter1!AM72</f>
        <v>0</v>
      </c>
      <c r="Y70" s="52">
        <f>Fugas_Alter1!AP72</f>
        <v>0</v>
      </c>
    </row>
    <row r="71" spans="2:25" x14ac:dyDescent="0.75">
      <c r="B71" s="52">
        <f>Fugas_Alter1!B73</f>
        <v>0</v>
      </c>
      <c r="C71" s="52">
        <f>Fugas_Alter1!C73</f>
        <v>0</v>
      </c>
      <c r="D71" s="52">
        <f>Fugas_Alter1!D73</f>
        <v>0</v>
      </c>
      <c r="E71" s="52">
        <f>Fugas_Alter1!E73</f>
        <v>0</v>
      </c>
      <c r="F71" s="456">
        <f>Fugas_Alter1!F73</f>
        <v>0</v>
      </c>
      <c r="G71" s="456"/>
      <c r="H71" s="456">
        <f>Fugas_Alter1!H73</f>
        <v>0</v>
      </c>
      <c r="I71" s="456"/>
      <c r="J71" s="456">
        <f>Fugas_Alter1!J73</f>
        <v>0</v>
      </c>
      <c r="K71" s="456"/>
      <c r="L71" s="460" t="str">
        <f>IF(Fugas_Alter1!L73=0,"",Fugas_Alter1!L73)</f>
        <v/>
      </c>
      <c r="M71" s="460"/>
      <c r="N71" s="460"/>
      <c r="O71" s="456">
        <f>Fugas_Alter1!O73</f>
        <v>0</v>
      </c>
      <c r="P71" s="456"/>
      <c r="Q71" s="456"/>
      <c r="R71" s="52">
        <f>Fugas_Alter1!R73</f>
        <v>0</v>
      </c>
      <c r="S71" s="52">
        <f>Fugas_Alter1!S73</f>
        <v>0</v>
      </c>
      <c r="T71" s="52">
        <f>Fugas_Alter1!T73</f>
        <v>0</v>
      </c>
      <c r="U71" s="52">
        <f>Fugas_Alter1!V73</f>
        <v>0</v>
      </c>
      <c r="V71" s="52">
        <f>Fugas_Alter1!AL73</f>
        <v>0</v>
      </c>
      <c r="W71" s="52">
        <f>Fugas_Alter1!AK73</f>
        <v>0</v>
      </c>
      <c r="X71" s="52">
        <f>Fugas_Alter1!AM73</f>
        <v>0</v>
      </c>
      <c r="Y71" s="52">
        <f>Fugas_Alter1!AP73</f>
        <v>0</v>
      </c>
    </row>
    <row r="72" spans="2:25" x14ac:dyDescent="0.75">
      <c r="B72" s="52">
        <f>Fugas_Alter1!B74</f>
        <v>0</v>
      </c>
      <c r="C72" s="52">
        <f>Fugas_Alter1!C74</f>
        <v>0</v>
      </c>
      <c r="D72" s="52">
        <f>Fugas_Alter1!D74</f>
        <v>0</v>
      </c>
      <c r="E72" s="52">
        <f>Fugas_Alter1!E74</f>
        <v>0</v>
      </c>
      <c r="F72" s="456">
        <f>Fugas_Alter1!F74</f>
        <v>0</v>
      </c>
      <c r="G72" s="456"/>
      <c r="H72" s="456">
        <f>Fugas_Alter1!H74</f>
        <v>0</v>
      </c>
      <c r="I72" s="456"/>
      <c r="J72" s="456">
        <f>Fugas_Alter1!J74</f>
        <v>0</v>
      </c>
      <c r="K72" s="456"/>
      <c r="L72" s="460" t="str">
        <f>IF(Fugas_Alter1!L74=0,"",Fugas_Alter1!L74)</f>
        <v/>
      </c>
      <c r="M72" s="460"/>
      <c r="N72" s="460"/>
      <c r="O72" s="456">
        <f>Fugas_Alter1!O74</f>
        <v>0</v>
      </c>
      <c r="P72" s="456"/>
      <c r="Q72" s="456"/>
      <c r="R72" s="52">
        <f>Fugas_Alter1!R74</f>
        <v>0</v>
      </c>
      <c r="S72" s="52">
        <f>Fugas_Alter1!S74</f>
        <v>0</v>
      </c>
      <c r="T72" s="52">
        <f>Fugas_Alter1!T74</f>
        <v>0</v>
      </c>
      <c r="U72" s="52">
        <f>Fugas_Alter1!V74</f>
        <v>0</v>
      </c>
      <c r="V72" s="52">
        <f>Fugas_Alter1!AL74</f>
        <v>0</v>
      </c>
      <c r="W72" s="52">
        <f>Fugas_Alter1!AK74</f>
        <v>0</v>
      </c>
      <c r="X72" s="52">
        <f>Fugas_Alter1!AM74</f>
        <v>0</v>
      </c>
      <c r="Y72" s="52">
        <f>Fugas_Alter1!AP74</f>
        <v>0</v>
      </c>
    </row>
    <row r="73" spans="2:25" x14ac:dyDescent="0.75">
      <c r="B73" s="52">
        <f>Fugas_Alter1!B75</f>
        <v>0</v>
      </c>
      <c r="C73" s="52">
        <f>Fugas_Alter1!C75</f>
        <v>0</v>
      </c>
      <c r="D73" s="52">
        <f>Fugas_Alter1!D75</f>
        <v>0</v>
      </c>
      <c r="E73" s="52">
        <f>Fugas_Alter1!E75</f>
        <v>0</v>
      </c>
      <c r="F73" s="456">
        <f>Fugas_Alter1!F75</f>
        <v>0</v>
      </c>
      <c r="G73" s="456"/>
      <c r="H73" s="456">
        <f>Fugas_Alter1!H75</f>
        <v>0</v>
      </c>
      <c r="I73" s="456"/>
      <c r="J73" s="456">
        <f>Fugas_Alter1!J75</f>
        <v>0</v>
      </c>
      <c r="K73" s="456"/>
      <c r="L73" s="460" t="str">
        <f>IF(Fugas_Alter1!L75=0,"",Fugas_Alter1!L75)</f>
        <v/>
      </c>
      <c r="M73" s="460"/>
      <c r="N73" s="460"/>
      <c r="O73" s="456">
        <f>Fugas_Alter1!O75</f>
        <v>0</v>
      </c>
      <c r="P73" s="456"/>
      <c r="Q73" s="456"/>
      <c r="R73" s="52">
        <f>Fugas_Alter1!R75</f>
        <v>0</v>
      </c>
      <c r="S73" s="52">
        <f>Fugas_Alter1!S75</f>
        <v>0</v>
      </c>
      <c r="T73" s="52">
        <f>Fugas_Alter1!T75</f>
        <v>0</v>
      </c>
      <c r="U73" s="52">
        <f>Fugas_Alter1!V75</f>
        <v>0</v>
      </c>
      <c r="V73" s="52">
        <f>Fugas_Alter1!AL75</f>
        <v>0</v>
      </c>
      <c r="W73" s="52">
        <f>Fugas_Alter1!AK75</f>
        <v>0</v>
      </c>
      <c r="X73" s="52">
        <f>Fugas_Alter1!AM75</f>
        <v>0</v>
      </c>
      <c r="Y73" s="52">
        <f>Fugas_Alter1!AP75</f>
        <v>0</v>
      </c>
    </row>
    <row r="74" spans="2:25" x14ac:dyDescent="0.75">
      <c r="B74" s="52">
        <f>Fugas_Alter1!B76</f>
        <v>0</v>
      </c>
      <c r="C74" s="52">
        <f>Fugas_Alter1!C76</f>
        <v>0</v>
      </c>
      <c r="D74" s="52">
        <f>Fugas_Alter1!D76</f>
        <v>0</v>
      </c>
      <c r="E74" s="52">
        <f>Fugas_Alter1!E76</f>
        <v>0</v>
      </c>
      <c r="F74" s="456">
        <f>Fugas_Alter1!F76</f>
        <v>0</v>
      </c>
      <c r="G74" s="456"/>
      <c r="H74" s="456">
        <f>Fugas_Alter1!H76</f>
        <v>0</v>
      </c>
      <c r="I74" s="456"/>
      <c r="J74" s="456">
        <f>Fugas_Alter1!J76</f>
        <v>0</v>
      </c>
      <c r="K74" s="456"/>
      <c r="L74" s="460" t="str">
        <f>IF(Fugas_Alter1!L76=0,"",Fugas_Alter1!L76)</f>
        <v/>
      </c>
      <c r="M74" s="460"/>
      <c r="N74" s="460"/>
      <c r="O74" s="456">
        <f>Fugas_Alter1!O76</f>
        <v>0</v>
      </c>
      <c r="P74" s="456"/>
      <c r="Q74" s="456"/>
      <c r="R74" s="52">
        <f>Fugas_Alter1!R76</f>
        <v>0</v>
      </c>
      <c r="S74" s="52">
        <f>Fugas_Alter1!S76</f>
        <v>0</v>
      </c>
      <c r="T74" s="52">
        <f>Fugas_Alter1!T76</f>
        <v>0</v>
      </c>
      <c r="U74" s="52">
        <f>Fugas_Alter1!V76</f>
        <v>0</v>
      </c>
      <c r="V74" s="52">
        <f>Fugas_Alter1!AL76</f>
        <v>0</v>
      </c>
      <c r="W74" s="52">
        <f>Fugas_Alter1!AK76</f>
        <v>0</v>
      </c>
      <c r="X74" s="52">
        <f>Fugas_Alter1!AM76</f>
        <v>0</v>
      </c>
      <c r="Y74" s="52">
        <f>Fugas_Alter1!AP76</f>
        <v>0</v>
      </c>
    </row>
    <row r="75" spans="2:25" x14ac:dyDescent="0.75">
      <c r="B75" s="52">
        <f>Fugas_Alter1!B77</f>
        <v>0</v>
      </c>
      <c r="C75" s="52">
        <f>Fugas_Alter1!C77</f>
        <v>0</v>
      </c>
      <c r="D75" s="52">
        <f>Fugas_Alter1!D77</f>
        <v>0</v>
      </c>
      <c r="E75" s="52">
        <f>Fugas_Alter1!E77</f>
        <v>0</v>
      </c>
      <c r="F75" s="456">
        <f>Fugas_Alter1!F77</f>
        <v>0</v>
      </c>
      <c r="G75" s="456"/>
      <c r="H75" s="456">
        <f>Fugas_Alter1!H77</f>
        <v>0</v>
      </c>
      <c r="I75" s="456"/>
      <c r="J75" s="456">
        <f>Fugas_Alter1!J77</f>
        <v>0</v>
      </c>
      <c r="K75" s="456"/>
      <c r="L75" s="460" t="str">
        <f>IF(Fugas_Alter1!L77=0,"",Fugas_Alter1!L77)</f>
        <v/>
      </c>
      <c r="M75" s="460"/>
      <c r="N75" s="460"/>
      <c r="O75" s="456">
        <f>Fugas_Alter1!O77</f>
        <v>0</v>
      </c>
      <c r="P75" s="456"/>
      <c r="Q75" s="456"/>
      <c r="R75" s="52">
        <f>Fugas_Alter1!R77</f>
        <v>0</v>
      </c>
      <c r="S75" s="52">
        <f>Fugas_Alter1!S77</f>
        <v>0</v>
      </c>
      <c r="T75" s="52">
        <f>Fugas_Alter1!T77</f>
        <v>0</v>
      </c>
      <c r="U75" s="52">
        <f>Fugas_Alter1!V77</f>
        <v>0</v>
      </c>
      <c r="V75" s="52">
        <f>Fugas_Alter1!AL77</f>
        <v>0</v>
      </c>
      <c r="W75" s="52">
        <f>Fugas_Alter1!AK77</f>
        <v>0</v>
      </c>
      <c r="X75" s="52">
        <f>Fugas_Alter1!AM77</f>
        <v>0</v>
      </c>
      <c r="Y75" s="52">
        <f>Fugas_Alter1!AP77</f>
        <v>0</v>
      </c>
    </row>
    <row r="76" spans="2:25" x14ac:dyDescent="0.75">
      <c r="B76" s="52">
        <f>Fugas_Alter1!B78</f>
        <v>0</v>
      </c>
      <c r="C76" s="52">
        <f>Fugas_Alter1!C78</f>
        <v>0</v>
      </c>
      <c r="D76" s="52">
        <f>Fugas_Alter1!D78</f>
        <v>0</v>
      </c>
      <c r="E76" s="52">
        <f>Fugas_Alter1!E78</f>
        <v>0</v>
      </c>
      <c r="F76" s="456">
        <f>Fugas_Alter1!F78</f>
        <v>0</v>
      </c>
      <c r="G76" s="456"/>
      <c r="H76" s="456">
        <f>Fugas_Alter1!H78</f>
        <v>0</v>
      </c>
      <c r="I76" s="456"/>
      <c r="J76" s="456">
        <f>Fugas_Alter1!J78</f>
        <v>0</v>
      </c>
      <c r="K76" s="456"/>
      <c r="L76" s="460" t="str">
        <f>IF(Fugas_Alter1!L78=0,"",Fugas_Alter1!L78)</f>
        <v/>
      </c>
      <c r="M76" s="460"/>
      <c r="N76" s="460"/>
      <c r="O76" s="456">
        <f>Fugas_Alter1!O78</f>
        <v>0</v>
      </c>
      <c r="P76" s="456"/>
      <c r="Q76" s="456"/>
      <c r="R76" s="52">
        <f>Fugas_Alter1!R78</f>
        <v>0</v>
      </c>
      <c r="S76" s="52">
        <f>Fugas_Alter1!S78</f>
        <v>0</v>
      </c>
      <c r="T76" s="52">
        <f>Fugas_Alter1!T78</f>
        <v>0</v>
      </c>
      <c r="U76" s="52">
        <f>Fugas_Alter1!V78</f>
        <v>0</v>
      </c>
      <c r="V76" s="52">
        <f>Fugas_Alter1!AL78</f>
        <v>0</v>
      </c>
      <c r="W76" s="52">
        <f>Fugas_Alter1!AK78</f>
        <v>0</v>
      </c>
      <c r="X76" s="52">
        <f>Fugas_Alter1!AM78</f>
        <v>0</v>
      </c>
      <c r="Y76" s="52">
        <f>Fugas_Alter1!AP78</f>
        <v>0</v>
      </c>
    </row>
    <row r="77" spans="2:25" x14ac:dyDescent="0.75">
      <c r="B77" s="52">
        <f>Fugas_Alter1!B79</f>
        <v>0</v>
      </c>
      <c r="C77" s="52">
        <f>Fugas_Alter1!C79</f>
        <v>0</v>
      </c>
      <c r="D77" s="52">
        <f>Fugas_Alter1!D79</f>
        <v>0</v>
      </c>
      <c r="E77" s="52">
        <f>Fugas_Alter1!E79</f>
        <v>0</v>
      </c>
      <c r="F77" s="456">
        <f>Fugas_Alter1!F79</f>
        <v>0</v>
      </c>
      <c r="G77" s="456"/>
      <c r="H77" s="456">
        <f>Fugas_Alter1!H79</f>
        <v>0</v>
      </c>
      <c r="I77" s="456"/>
      <c r="J77" s="456">
        <f>Fugas_Alter1!J79</f>
        <v>0</v>
      </c>
      <c r="K77" s="456"/>
      <c r="L77" s="460" t="str">
        <f>IF(Fugas_Alter1!L79=0,"",Fugas_Alter1!L79)</f>
        <v/>
      </c>
      <c r="M77" s="460"/>
      <c r="N77" s="460"/>
      <c r="O77" s="456">
        <f>Fugas_Alter1!O79</f>
        <v>0</v>
      </c>
      <c r="P77" s="456"/>
      <c r="Q77" s="456"/>
      <c r="R77" s="52">
        <f>Fugas_Alter1!R79</f>
        <v>0</v>
      </c>
      <c r="S77" s="52">
        <f>Fugas_Alter1!S79</f>
        <v>0</v>
      </c>
      <c r="T77" s="52">
        <f>Fugas_Alter1!T79</f>
        <v>0</v>
      </c>
      <c r="U77" s="52">
        <f>Fugas_Alter1!V79</f>
        <v>0</v>
      </c>
      <c r="V77" s="52">
        <f>Fugas_Alter1!AL79</f>
        <v>0</v>
      </c>
      <c r="W77" s="52">
        <f>Fugas_Alter1!AK79</f>
        <v>0</v>
      </c>
      <c r="X77" s="52">
        <f>Fugas_Alter1!AM79</f>
        <v>0</v>
      </c>
      <c r="Y77" s="52">
        <f>Fugas_Alter1!AP79</f>
        <v>0</v>
      </c>
    </row>
    <row r="78" spans="2:25" x14ac:dyDescent="0.75">
      <c r="B78" s="52">
        <f>Fugas_Alter1!B80</f>
        <v>0</v>
      </c>
      <c r="C78" s="52">
        <f>Fugas_Alter1!C80</f>
        <v>0</v>
      </c>
      <c r="D78" s="52">
        <f>Fugas_Alter1!D80</f>
        <v>0</v>
      </c>
      <c r="E78" s="52">
        <f>Fugas_Alter1!E80</f>
        <v>0</v>
      </c>
      <c r="F78" s="456">
        <f>Fugas_Alter1!F80</f>
        <v>0</v>
      </c>
      <c r="G78" s="456"/>
      <c r="H78" s="456">
        <f>Fugas_Alter1!H80</f>
        <v>0</v>
      </c>
      <c r="I78" s="456"/>
      <c r="J78" s="456">
        <f>Fugas_Alter1!J80</f>
        <v>0</v>
      </c>
      <c r="K78" s="456"/>
      <c r="L78" s="460" t="str">
        <f>IF(Fugas_Alter1!L80=0,"",Fugas_Alter1!L80)</f>
        <v/>
      </c>
      <c r="M78" s="460"/>
      <c r="N78" s="460"/>
      <c r="O78" s="456">
        <f>Fugas_Alter1!O80</f>
        <v>0</v>
      </c>
      <c r="P78" s="456"/>
      <c r="Q78" s="456"/>
      <c r="R78" s="52">
        <f>Fugas_Alter1!R80</f>
        <v>0</v>
      </c>
      <c r="S78" s="52">
        <f>Fugas_Alter1!S80</f>
        <v>0</v>
      </c>
      <c r="T78" s="52">
        <f>Fugas_Alter1!T80</f>
        <v>0</v>
      </c>
      <c r="U78" s="52">
        <f>Fugas_Alter1!V80</f>
        <v>0</v>
      </c>
      <c r="V78" s="52">
        <f>Fugas_Alter1!AL80</f>
        <v>0</v>
      </c>
      <c r="W78" s="52">
        <f>Fugas_Alter1!AK80</f>
        <v>0</v>
      </c>
      <c r="X78" s="52">
        <f>Fugas_Alter1!AM80</f>
        <v>0</v>
      </c>
      <c r="Y78" s="52">
        <f>Fugas_Alter1!AP80</f>
        <v>0</v>
      </c>
    </row>
    <row r="79" spans="2:25" x14ac:dyDescent="0.75">
      <c r="B79" s="52">
        <f>Fugas_Alter1!B81</f>
        <v>0</v>
      </c>
      <c r="C79" s="52">
        <f>Fugas_Alter1!C81</f>
        <v>0</v>
      </c>
      <c r="D79" s="52">
        <f>Fugas_Alter1!D81</f>
        <v>0</v>
      </c>
      <c r="E79" s="52">
        <f>Fugas_Alter1!E81</f>
        <v>0</v>
      </c>
      <c r="F79" s="456">
        <f>Fugas_Alter1!F81</f>
        <v>0</v>
      </c>
      <c r="G79" s="456"/>
      <c r="H79" s="456">
        <f>Fugas_Alter1!H81</f>
        <v>0</v>
      </c>
      <c r="I79" s="456"/>
      <c r="J79" s="456">
        <f>Fugas_Alter1!J81</f>
        <v>0</v>
      </c>
      <c r="K79" s="456"/>
      <c r="L79" s="460" t="str">
        <f>IF(Fugas_Alter1!L81=0,"",Fugas_Alter1!L81)</f>
        <v/>
      </c>
      <c r="M79" s="460"/>
      <c r="N79" s="460"/>
      <c r="O79" s="456">
        <f>Fugas_Alter1!O81</f>
        <v>0</v>
      </c>
      <c r="P79" s="456"/>
      <c r="Q79" s="456"/>
      <c r="R79" s="52">
        <f>Fugas_Alter1!R81</f>
        <v>0</v>
      </c>
      <c r="S79" s="52">
        <f>Fugas_Alter1!S81</f>
        <v>0</v>
      </c>
      <c r="T79" s="52">
        <f>Fugas_Alter1!T81</f>
        <v>0</v>
      </c>
      <c r="U79" s="52">
        <f>Fugas_Alter1!V81</f>
        <v>0</v>
      </c>
      <c r="V79" s="52">
        <f>Fugas_Alter1!AL81</f>
        <v>0</v>
      </c>
      <c r="W79" s="52">
        <f>Fugas_Alter1!AK81</f>
        <v>0</v>
      </c>
      <c r="X79" s="52">
        <f>Fugas_Alter1!AM81</f>
        <v>0</v>
      </c>
      <c r="Y79" s="52">
        <f>Fugas_Alter1!AP81</f>
        <v>0</v>
      </c>
    </row>
    <row r="80" spans="2:25" x14ac:dyDescent="0.75">
      <c r="B80" s="52">
        <f>Fugas_Alter1!B82</f>
        <v>0</v>
      </c>
      <c r="C80" s="52">
        <f>Fugas_Alter1!C82</f>
        <v>0</v>
      </c>
      <c r="D80" s="52">
        <f>Fugas_Alter1!D82</f>
        <v>0</v>
      </c>
      <c r="E80" s="52">
        <f>Fugas_Alter1!E82</f>
        <v>0</v>
      </c>
      <c r="F80" s="456">
        <f>Fugas_Alter1!F82</f>
        <v>0</v>
      </c>
      <c r="G80" s="456"/>
      <c r="H80" s="456">
        <f>Fugas_Alter1!H82</f>
        <v>0</v>
      </c>
      <c r="I80" s="456"/>
      <c r="J80" s="456">
        <f>Fugas_Alter1!J82</f>
        <v>0</v>
      </c>
      <c r="K80" s="456"/>
      <c r="L80" s="460" t="str">
        <f>IF(Fugas_Alter1!L82=0,"",Fugas_Alter1!L82)</f>
        <v/>
      </c>
      <c r="M80" s="460"/>
      <c r="N80" s="460"/>
      <c r="O80" s="456">
        <f>Fugas_Alter1!O82</f>
        <v>0</v>
      </c>
      <c r="P80" s="456"/>
      <c r="Q80" s="456"/>
      <c r="R80" s="52">
        <f>Fugas_Alter1!R82</f>
        <v>0</v>
      </c>
      <c r="S80" s="52">
        <f>Fugas_Alter1!S82</f>
        <v>0</v>
      </c>
      <c r="T80" s="52">
        <f>Fugas_Alter1!T82</f>
        <v>0</v>
      </c>
      <c r="U80" s="52">
        <f>Fugas_Alter1!V82</f>
        <v>0</v>
      </c>
      <c r="V80" s="52">
        <f>Fugas_Alter1!AL82</f>
        <v>0</v>
      </c>
      <c r="W80" s="52">
        <f>Fugas_Alter1!AK82</f>
        <v>0</v>
      </c>
      <c r="X80" s="52">
        <f>Fugas_Alter1!AM82</f>
        <v>0</v>
      </c>
      <c r="Y80" s="52">
        <f>Fugas_Alter1!AP82</f>
        <v>0</v>
      </c>
    </row>
    <row r="81" spans="2:25" x14ac:dyDescent="0.75">
      <c r="B81" s="52">
        <f>Fugas_Alter1!B83</f>
        <v>0</v>
      </c>
      <c r="C81" s="52">
        <f>Fugas_Alter1!C83</f>
        <v>0</v>
      </c>
      <c r="D81" s="52">
        <f>Fugas_Alter1!D83</f>
        <v>0</v>
      </c>
      <c r="E81" s="52">
        <f>Fugas_Alter1!E83</f>
        <v>0</v>
      </c>
      <c r="F81" s="456">
        <f>Fugas_Alter1!F83</f>
        <v>0</v>
      </c>
      <c r="G81" s="456"/>
      <c r="H81" s="456">
        <f>Fugas_Alter1!H83</f>
        <v>0</v>
      </c>
      <c r="I81" s="456"/>
      <c r="J81" s="456">
        <f>Fugas_Alter1!J83</f>
        <v>0</v>
      </c>
      <c r="K81" s="456"/>
      <c r="L81" s="460" t="str">
        <f>IF(Fugas_Alter1!L83=0,"",Fugas_Alter1!L83)</f>
        <v/>
      </c>
      <c r="M81" s="460"/>
      <c r="N81" s="460"/>
      <c r="O81" s="456">
        <f>Fugas_Alter1!O83</f>
        <v>0</v>
      </c>
      <c r="P81" s="456"/>
      <c r="Q81" s="456"/>
      <c r="R81" s="52">
        <f>Fugas_Alter1!R83</f>
        <v>0</v>
      </c>
      <c r="S81" s="52">
        <f>Fugas_Alter1!S83</f>
        <v>0</v>
      </c>
      <c r="T81" s="52">
        <f>Fugas_Alter1!T83</f>
        <v>0</v>
      </c>
      <c r="U81" s="52">
        <f>Fugas_Alter1!V83</f>
        <v>0</v>
      </c>
      <c r="V81" s="52">
        <f>Fugas_Alter1!AL83</f>
        <v>0</v>
      </c>
      <c r="W81" s="52">
        <f>Fugas_Alter1!AK83</f>
        <v>0</v>
      </c>
      <c r="X81" s="52">
        <f>Fugas_Alter1!AM83</f>
        <v>0</v>
      </c>
      <c r="Y81" s="52">
        <f>Fugas_Alter1!AP83</f>
        <v>0</v>
      </c>
    </row>
    <row r="82" spans="2:25" x14ac:dyDescent="0.75">
      <c r="B82" s="52">
        <f>Fugas_Alter1!B84</f>
        <v>0</v>
      </c>
      <c r="C82" s="52">
        <f>Fugas_Alter1!C84</f>
        <v>0</v>
      </c>
      <c r="D82" s="52">
        <f>Fugas_Alter1!D84</f>
        <v>0</v>
      </c>
      <c r="E82" s="52">
        <f>Fugas_Alter1!E84</f>
        <v>0</v>
      </c>
      <c r="F82" s="456">
        <f>Fugas_Alter1!F84</f>
        <v>0</v>
      </c>
      <c r="G82" s="456"/>
      <c r="H82" s="456">
        <f>Fugas_Alter1!H84</f>
        <v>0</v>
      </c>
      <c r="I82" s="456"/>
      <c r="J82" s="456">
        <f>Fugas_Alter1!J84</f>
        <v>0</v>
      </c>
      <c r="K82" s="456"/>
      <c r="L82" s="460" t="str">
        <f>IF(Fugas_Alter1!L84=0,"",Fugas_Alter1!L84)</f>
        <v/>
      </c>
      <c r="M82" s="460"/>
      <c r="N82" s="460"/>
      <c r="O82" s="456">
        <f>Fugas_Alter1!O84</f>
        <v>0</v>
      </c>
      <c r="P82" s="456"/>
      <c r="Q82" s="456"/>
      <c r="R82" s="52">
        <f>Fugas_Alter1!R84</f>
        <v>0</v>
      </c>
      <c r="S82" s="52">
        <f>Fugas_Alter1!S84</f>
        <v>0</v>
      </c>
      <c r="T82" s="52">
        <f>Fugas_Alter1!T84</f>
        <v>0</v>
      </c>
      <c r="U82" s="52">
        <f>Fugas_Alter1!V84</f>
        <v>0</v>
      </c>
      <c r="V82" s="52">
        <f>Fugas_Alter1!AL84</f>
        <v>0</v>
      </c>
      <c r="W82" s="52">
        <f>Fugas_Alter1!AK84</f>
        <v>0</v>
      </c>
      <c r="X82" s="52">
        <f>Fugas_Alter1!AM84</f>
        <v>0</v>
      </c>
      <c r="Y82" s="52">
        <f>Fugas_Alter1!AP84</f>
        <v>0</v>
      </c>
    </row>
    <row r="83" spans="2:25" x14ac:dyDescent="0.75">
      <c r="B83" s="52">
        <f>Fugas_Alter1!B85</f>
        <v>0</v>
      </c>
      <c r="C83" s="52">
        <f>Fugas_Alter1!C85</f>
        <v>0</v>
      </c>
      <c r="D83" s="52">
        <f>Fugas_Alter1!D85</f>
        <v>0</v>
      </c>
      <c r="E83" s="52">
        <f>Fugas_Alter1!E85</f>
        <v>0</v>
      </c>
      <c r="F83" s="456">
        <f>Fugas_Alter1!F85</f>
        <v>0</v>
      </c>
      <c r="G83" s="456"/>
      <c r="H83" s="456">
        <f>Fugas_Alter1!H85</f>
        <v>0</v>
      </c>
      <c r="I83" s="456"/>
      <c r="J83" s="456">
        <f>Fugas_Alter1!J85</f>
        <v>0</v>
      </c>
      <c r="K83" s="456"/>
      <c r="L83" s="460" t="str">
        <f>IF(Fugas_Alter1!L85=0,"",Fugas_Alter1!L85)</f>
        <v/>
      </c>
      <c r="M83" s="460"/>
      <c r="N83" s="460"/>
      <c r="O83" s="456">
        <f>Fugas_Alter1!O85</f>
        <v>0</v>
      </c>
      <c r="P83" s="456"/>
      <c r="Q83" s="456"/>
      <c r="R83" s="52">
        <f>Fugas_Alter1!R85</f>
        <v>0</v>
      </c>
      <c r="S83" s="52">
        <f>Fugas_Alter1!S85</f>
        <v>0</v>
      </c>
      <c r="T83" s="52">
        <f>Fugas_Alter1!T85</f>
        <v>0</v>
      </c>
      <c r="U83" s="52">
        <f>Fugas_Alter1!V85</f>
        <v>0</v>
      </c>
      <c r="V83" s="52">
        <f>Fugas_Alter1!AL85</f>
        <v>0</v>
      </c>
      <c r="W83" s="52">
        <f>Fugas_Alter1!AK85</f>
        <v>0</v>
      </c>
      <c r="X83" s="52">
        <f>Fugas_Alter1!AM85</f>
        <v>0</v>
      </c>
      <c r="Y83" s="52">
        <f>Fugas_Alter1!AP85</f>
        <v>0</v>
      </c>
    </row>
    <row r="84" spans="2:25" x14ac:dyDescent="0.75">
      <c r="B84" s="52">
        <f>Fugas_Alter1!B86</f>
        <v>0</v>
      </c>
      <c r="C84" s="52">
        <f>Fugas_Alter1!C86</f>
        <v>0</v>
      </c>
      <c r="D84" s="52">
        <f>Fugas_Alter1!D86</f>
        <v>0</v>
      </c>
      <c r="E84" s="52">
        <f>Fugas_Alter1!E86</f>
        <v>0</v>
      </c>
      <c r="F84" s="456">
        <f>Fugas_Alter1!F86</f>
        <v>0</v>
      </c>
      <c r="G84" s="456"/>
      <c r="H84" s="456">
        <f>Fugas_Alter1!H86</f>
        <v>0</v>
      </c>
      <c r="I84" s="456"/>
      <c r="J84" s="456">
        <f>Fugas_Alter1!J86</f>
        <v>0</v>
      </c>
      <c r="K84" s="456"/>
      <c r="L84" s="460" t="str">
        <f>IF(Fugas_Alter1!L86=0,"",Fugas_Alter1!L86)</f>
        <v/>
      </c>
      <c r="M84" s="460"/>
      <c r="N84" s="460"/>
      <c r="O84" s="456">
        <f>Fugas_Alter1!O86</f>
        <v>0</v>
      </c>
      <c r="P84" s="456"/>
      <c r="Q84" s="456"/>
      <c r="R84" s="52">
        <f>Fugas_Alter1!R86</f>
        <v>0</v>
      </c>
      <c r="S84" s="52">
        <f>Fugas_Alter1!S86</f>
        <v>0</v>
      </c>
      <c r="T84" s="52">
        <f>Fugas_Alter1!T86</f>
        <v>0</v>
      </c>
      <c r="U84" s="52">
        <f>Fugas_Alter1!V86</f>
        <v>0</v>
      </c>
      <c r="V84" s="52">
        <f>Fugas_Alter1!AL86</f>
        <v>0</v>
      </c>
      <c r="W84" s="52">
        <f>Fugas_Alter1!AK86</f>
        <v>0</v>
      </c>
      <c r="X84" s="52">
        <f>Fugas_Alter1!AM86</f>
        <v>0</v>
      </c>
      <c r="Y84" s="52">
        <f>Fugas_Alter1!AP86</f>
        <v>0</v>
      </c>
    </row>
    <row r="85" spans="2:25" x14ac:dyDescent="0.75">
      <c r="B85" s="52">
        <f>Fugas_Alter1!B87</f>
        <v>0</v>
      </c>
      <c r="C85" s="52">
        <f>Fugas_Alter1!C87</f>
        <v>0</v>
      </c>
      <c r="D85" s="52">
        <f>Fugas_Alter1!D87</f>
        <v>0</v>
      </c>
      <c r="E85" s="52">
        <f>Fugas_Alter1!E87</f>
        <v>0</v>
      </c>
      <c r="F85" s="456">
        <f>Fugas_Alter1!F87</f>
        <v>0</v>
      </c>
      <c r="G85" s="456"/>
      <c r="H85" s="456">
        <f>Fugas_Alter1!H87</f>
        <v>0</v>
      </c>
      <c r="I85" s="456"/>
      <c r="J85" s="456">
        <f>Fugas_Alter1!J87</f>
        <v>0</v>
      </c>
      <c r="K85" s="456"/>
      <c r="L85" s="460" t="str">
        <f>IF(Fugas_Alter1!L87=0,"",Fugas_Alter1!L87)</f>
        <v/>
      </c>
      <c r="M85" s="460"/>
      <c r="N85" s="460"/>
      <c r="O85" s="456">
        <f>Fugas_Alter1!O87</f>
        <v>0</v>
      </c>
      <c r="P85" s="456"/>
      <c r="Q85" s="456"/>
      <c r="R85" s="52">
        <f>Fugas_Alter1!R87</f>
        <v>0</v>
      </c>
      <c r="S85" s="52">
        <f>Fugas_Alter1!S87</f>
        <v>0</v>
      </c>
      <c r="T85" s="52">
        <f>Fugas_Alter1!T87</f>
        <v>0</v>
      </c>
      <c r="U85" s="52">
        <f>Fugas_Alter1!V87</f>
        <v>0</v>
      </c>
      <c r="V85" s="52">
        <f>Fugas_Alter1!AL87</f>
        <v>0</v>
      </c>
      <c r="W85" s="52">
        <f>Fugas_Alter1!AK87</f>
        <v>0</v>
      </c>
      <c r="X85" s="52">
        <f>Fugas_Alter1!AM87</f>
        <v>0</v>
      </c>
      <c r="Y85" s="52">
        <f>Fugas_Alter1!AP87</f>
        <v>0</v>
      </c>
    </row>
    <row r="86" spans="2:25" x14ac:dyDescent="0.75">
      <c r="B86" s="52">
        <f>Fugas_Alter1!B88</f>
        <v>0</v>
      </c>
      <c r="C86" s="52">
        <f>Fugas_Alter1!C88</f>
        <v>0</v>
      </c>
      <c r="D86" s="52">
        <f>Fugas_Alter1!D88</f>
        <v>0</v>
      </c>
      <c r="E86" s="52">
        <f>Fugas_Alter1!E88</f>
        <v>0</v>
      </c>
      <c r="F86" s="456">
        <f>Fugas_Alter1!F88</f>
        <v>0</v>
      </c>
      <c r="G86" s="456"/>
      <c r="H86" s="456">
        <f>Fugas_Alter1!H88</f>
        <v>0</v>
      </c>
      <c r="I86" s="456"/>
      <c r="J86" s="456">
        <f>Fugas_Alter1!J88</f>
        <v>0</v>
      </c>
      <c r="K86" s="456"/>
      <c r="L86" s="460" t="str">
        <f>IF(Fugas_Alter1!L88=0,"",Fugas_Alter1!L88)</f>
        <v/>
      </c>
      <c r="M86" s="460"/>
      <c r="N86" s="460"/>
      <c r="O86" s="456">
        <f>Fugas_Alter1!O88</f>
        <v>0</v>
      </c>
      <c r="P86" s="456"/>
      <c r="Q86" s="456"/>
      <c r="R86" s="52">
        <f>Fugas_Alter1!R88</f>
        <v>0</v>
      </c>
      <c r="S86" s="52">
        <f>Fugas_Alter1!S88</f>
        <v>0</v>
      </c>
      <c r="T86" s="52">
        <f>Fugas_Alter1!T88</f>
        <v>0</v>
      </c>
      <c r="U86" s="52">
        <f>Fugas_Alter1!V88</f>
        <v>0</v>
      </c>
      <c r="V86" s="52">
        <f>Fugas_Alter1!AL88</f>
        <v>0</v>
      </c>
      <c r="W86" s="52">
        <f>Fugas_Alter1!AK88</f>
        <v>0</v>
      </c>
      <c r="X86" s="52">
        <f>Fugas_Alter1!AM88</f>
        <v>0</v>
      </c>
      <c r="Y86" s="52">
        <f>Fugas_Alter1!AP88</f>
        <v>0</v>
      </c>
    </row>
    <row r="87" spans="2:25" x14ac:dyDescent="0.75">
      <c r="B87" s="52">
        <f>Fugas_Alter1!B89</f>
        <v>0</v>
      </c>
      <c r="C87" s="52">
        <f>Fugas_Alter1!C89</f>
        <v>0</v>
      </c>
      <c r="D87" s="52">
        <f>Fugas_Alter1!D89</f>
        <v>0</v>
      </c>
      <c r="E87" s="52">
        <f>Fugas_Alter1!E89</f>
        <v>0</v>
      </c>
      <c r="F87" s="456">
        <f>Fugas_Alter1!F89</f>
        <v>0</v>
      </c>
      <c r="G87" s="456"/>
      <c r="H87" s="456">
        <f>Fugas_Alter1!H89</f>
        <v>0</v>
      </c>
      <c r="I87" s="456"/>
      <c r="J87" s="456">
        <f>Fugas_Alter1!J89</f>
        <v>0</v>
      </c>
      <c r="K87" s="456"/>
      <c r="L87" s="460" t="str">
        <f>IF(Fugas_Alter1!L89=0,"",Fugas_Alter1!L89)</f>
        <v/>
      </c>
      <c r="M87" s="460"/>
      <c r="N87" s="460"/>
      <c r="O87" s="456">
        <f>Fugas_Alter1!O89</f>
        <v>0</v>
      </c>
      <c r="P87" s="456"/>
      <c r="Q87" s="456"/>
      <c r="R87" s="52">
        <f>Fugas_Alter1!R89</f>
        <v>0</v>
      </c>
      <c r="S87" s="52">
        <f>Fugas_Alter1!S89</f>
        <v>0</v>
      </c>
      <c r="T87" s="52">
        <f>Fugas_Alter1!T89</f>
        <v>0</v>
      </c>
      <c r="U87" s="52">
        <f>Fugas_Alter1!V89</f>
        <v>0</v>
      </c>
      <c r="V87" s="52">
        <f>Fugas_Alter1!AL89</f>
        <v>0</v>
      </c>
      <c r="W87" s="52">
        <f>Fugas_Alter1!AK89</f>
        <v>0</v>
      </c>
      <c r="X87" s="52">
        <f>Fugas_Alter1!AM89</f>
        <v>0</v>
      </c>
      <c r="Y87" s="52">
        <f>Fugas_Alter1!AP89</f>
        <v>0</v>
      </c>
    </row>
    <row r="88" spans="2:25" x14ac:dyDescent="0.75">
      <c r="B88" s="52">
        <f>Fugas_Alter1!B90</f>
        <v>0</v>
      </c>
      <c r="C88" s="52">
        <f>Fugas_Alter1!C90</f>
        <v>0</v>
      </c>
      <c r="D88" s="52">
        <f>Fugas_Alter1!D90</f>
        <v>0</v>
      </c>
      <c r="E88" s="52">
        <f>Fugas_Alter1!E90</f>
        <v>0</v>
      </c>
      <c r="F88" s="456">
        <f>Fugas_Alter1!F90</f>
        <v>0</v>
      </c>
      <c r="G88" s="456"/>
      <c r="H88" s="456">
        <f>Fugas_Alter1!H90</f>
        <v>0</v>
      </c>
      <c r="I88" s="456"/>
      <c r="J88" s="456">
        <f>Fugas_Alter1!J90</f>
        <v>0</v>
      </c>
      <c r="K88" s="456"/>
      <c r="L88" s="460" t="str">
        <f>IF(Fugas_Alter1!L90=0,"",Fugas_Alter1!L90)</f>
        <v/>
      </c>
      <c r="M88" s="460"/>
      <c r="N88" s="460"/>
      <c r="O88" s="456">
        <f>Fugas_Alter1!O90</f>
        <v>0</v>
      </c>
      <c r="P88" s="456"/>
      <c r="Q88" s="456"/>
      <c r="R88" s="52">
        <f>Fugas_Alter1!R90</f>
        <v>0</v>
      </c>
      <c r="S88" s="52">
        <f>Fugas_Alter1!S90</f>
        <v>0</v>
      </c>
      <c r="T88" s="52">
        <f>Fugas_Alter1!T90</f>
        <v>0</v>
      </c>
      <c r="U88" s="52">
        <f>Fugas_Alter1!V90</f>
        <v>0</v>
      </c>
      <c r="V88" s="52">
        <f>Fugas_Alter1!AL90</f>
        <v>0</v>
      </c>
      <c r="W88" s="52">
        <f>Fugas_Alter1!AK90</f>
        <v>0</v>
      </c>
      <c r="X88" s="52">
        <f>Fugas_Alter1!AM90</f>
        <v>0</v>
      </c>
      <c r="Y88" s="52">
        <f>Fugas_Alter1!AP90</f>
        <v>0</v>
      </c>
    </row>
    <row r="89" spans="2:25" x14ac:dyDescent="0.75">
      <c r="B89" s="52">
        <f>Fugas_Alter1!B91</f>
        <v>0</v>
      </c>
      <c r="C89" s="52">
        <f>Fugas_Alter1!C91</f>
        <v>0</v>
      </c>
      <c r="D89" s="52">
        <f>Fugas_Alter1!D91</f>
        <v>0</v>
      </c>
      <c r="E89" s="52">
        <f>Fugas_Alter1!E91</f>
        <v>0</v>
      </c>
      <c r="F89" s="456">
        <f>Fugas_Alter1!F91</f>
        <v>0</v>
      </c>
      <c r="G89" s="456"/>
      <c r="H89" s="456">
        <f>Fugas_Alter1!H91</f>
        <v>0</v>
      </c>
      <c r="I89" s="456"/>
      <c r="J89" s="456">
        <f>Fugas_Alter1!J91</f>
        <v>0</v>
      </c>
      <c r="K89" s="456"/>
      <c r="L89" s="460" t="str">
        <f>IF(Fugas_Alter1!L91=0,"",Fugas_Alter1!L91)</f>
        <v/>
      </c>
      <c r="M89" s="460"/>
      <c r="N89" s="460"/>
      <c r="O89" s="456">
        <f>Fugas_Alter1!O91</f>
        <v>0</v>
      </c>
      <c r="P89" s="456"/>
      <c r="Q89" s="456"/>
      <c r="R89" s="52">
        <f>Fugas_Alter1!R91</f>
        <v>0</v>
      </c>
      <c r="S89" s="52">
        <f>Fugas_Alter1!S91</f>
        <v>0</v>
      </c>
      <c r="T89" s="52">
        <f>Fugas_Alter1!T91</f>
        <v>0</v>
      </c>
      <c r="U89" s="52">
        <f>Fugas_Alter1!V91</f>
        <v>0</v>
      </c>
      <c r="V89" s="52">
        <f>Fugas_Alter1!AL91</f>
        <v>0</v>
      </c>
      <c r="W89" s="52">
        <f>Fugas_Alter1!AK91</f>
        <v>0</v>
      </c>
      <c r="X89" s="52">
        <f>Fugas_Alter1!AM91</f>
        <v>0</v>
      </c>
      <c r="Y89" s="52">
        <f>Fugas_Alter1!AP91</f>
        <v>0</v>
      </c>
    </row>
    <row r="90" spans="2:25" x14ac:dyDescent="0.75">
      <c r="B90" s="52">
        <f>Fugas_Alter1!B92</f>
        <v>0</v>
      </c>
      <c r="C90" s="52">
        <f>Fugas_Alter1!C92</f>
        <v>0</v>
      </c>
      <c r="D90" s="52">
        <f>Fugas_Alter1!D92</f>
        <v>0</v>
      </c>
      <c r="E90" s="52">
        <f>Fugas_Alter1!E92</f>
        <v>0</v>
      </c>
      <c r="F90" s="456">
        <f>Fugas_Alter1!F92</f>
        <v>0</v>
      </c>
      <c r="G90" s="456"/>
      <c r="H90" s="456">
        <f>Fugas_Alter1!H92</f>
        <v>0</v>
      </c>
      <c r="I90" s="456"/>
      <c r="J90" s="456">
        <f>Fugas_Alter1!J92</f>
        <v>0</v>
      </c>
      <c r="K90" s="456"/>
      <c r="L90" s="460" t="str">
        <f>IF(Fugas_Alter1!L92=0,"",Fugas_Alter1!L92)</f>
        <v/>
      </c>
      <c r="M90" s="460"/>
      <c r="N90" s="460"/>
      <c r="O90" s="456">
        <f>Fugas_Alter1!O92</f>
        <v>0</v>
      </c>
      <c r="P90" s="456"/>
      <c r="Q90" s="456"/>
      <c r="R90" s="52">
        <f>Fugas_Alter1!R92</f>
        <v>0</v>
      </c>
      <c r="S90" s="52">
        <f>Fugas_Alter1!S92</f>
        <v>0</v>
      </c>
      <c r="T90" s="52">
        <f>Fugas_Alter1!T92</f>
        <v>0</v>
      </c>
      <c r="U90" s="52">
        <f>Fugas_Alter1!V92</f>
        <v>0</v>
      </c>
      <c r="V90" s="52">
        <f>Fugas_Alter1!AL92</f>
        <v>0</v>
      </c>
      <c r="W90" s="52">
        <f>Fugas_Alter1!AK92</f>
        <v>0</v>
      </c>
      <c r="X90" s="52">
        <f>Fugas_Alter1!AM92</f>
        <v>0</v>
      </c>
      <c r="Y90" s="52">
        <f>Fugas_Alter1!AP92</f>
        <v>0</v>
      </c>
    </row>
    <row r="91" spans="2:25" x14ac:dyDescent="0.75">
      <c r="B91" s="52">
        <f>Fugas_Alter1!B93</f>
        <v>0</v>
      </c>
      <c r="C91" s="52">
        <f>Fugas_Alter1!C93</f>
        <v>0</v>
      </c>
      <c r="D91" s="52">
        <f>Fugas_Alter1!D93</f>
        <v>0</v>
      </c>
      <c r="E91" s="52">
        <f>Fugas_Alter1!E93</f>
        <v>0</v>
      </c>
      <c r="F91" s="456">
        <f>Fugas_Alter1!F93</f>
        <v>0</v>
      </c>
      <c r="G91" s="456"/>
      <c r="H91" s="456">
        <f>Fugas_Alter1!H93</f>
        <v>0</v>
      </c>
      <c r="I91" s="456"/>
      <c r="J91" s="456">
        <f>Fugas_Alter1!J93</f>
        <v>0</v>
      </c>
      <c r="K91" s="456"/>
      <c r="L91" s="460" t="str">
        <f>IF(Fugas_Alter1!L93=0,"",Fugas_Alter1!L93)</f>
        <v/>
      </c>
      <c r="M91" s="460"/>
      <c r="N91" s="460"/>
      <c r="O91" s="456">
        <f>Fugas_Alter1!O93</f>
        <v>0</v>
      </c>
      <c r="P91" s="456"/>
      <c r="Q91" s="456"/>
      <c r="R91" s="52">
        <f>Fugas_Alter1!R93</f>
        <v>0</v>
      </c>
      <c r="S91" s="52">
        <f>Fugas_Alter1!S93</f>
        <v>0</v>
      </c>
      <c r="T91" s="52">
        <f>Fugas_Alter1!T93</f>
        <v>0</v>
      </c>
      <c r="U91" s="52">
        <f>Fugas_Alter1!V93</f>
        <v>0</v>
      </c>
      <c r="V91" s="52">
        <f>Fugas_Alter1!AL93</f>
        <v>0</v>
      </c>
      <c r="W91" s="52">
        <f>Fugas_Alter1!AK93</f>
        <v>0</v>
      </c>
      <c r="X91" s="52">
        <f>Fugas_Alter1!AM93</f>
        <v>0</v>
      </c>
      <c r="Y91" s="52">
        <f>Fugas_Alter1!AP93</f>
        <v>0</v>
      </c>
    </row>
    <row r="92" spans="2:25" x14ac:dyDescent="0.75">
      <c r="B92" s="52">
        <f>Fugas_Alter1!B94</f>
        <v>0</v>
      </c>
      <c r="C92" s="52">
        <f>Fugas_Alter1!C94</f>
        <v>0</v>
      </c>
      <c r="D92" s="52">
        <f>Fugas_Alter1!D94</f>
        <v>0</v>
      </c>
      <c r="E92" s="52">
        <f>Fugas_Alter1!E94</f>
        <v>0</v>
      </c>
      <c r="F92" s="456">
        <f>Fugas_Alter1!F94</f>
        <v>0</v>
      </c>
      <c r="G92" s="456"/>
      <c r="H92" s="456">
        <f>Fugas_Alter1!H94</f>
        <v>0</v>
      </c>
      <c r="I92" s="456"/>
      <c r="J92" s="456">
        <f>Fugas_Alter1!J94</f>
        <v>0</v>
      </c>
      <c r="K92" s="456"/>
      <c r="L92" s="460" t="str">
        <f>IF(Fugas_Alter1!L94=0,"",Fugas_Alter1!L94)</f>
        <v/>
      </c>
      <c r="M92" s="460"/>
      <c r="N92" s="460"/>
      <c r="O92" s="456">
        <f>Fugas_Alter1!O94</f>
        <v>0</v>
      </c>
      <c r="P92" s="456"/>
      <c r="Q92" s="456"/>
      <c r="R92" s="52">
        <f>Fugas_Alter1!R94</f>
        <v>0</v>
      </c>
      <c r="S92" s="52">
        <f>Fugas_Alter1!S94</f>
        <v>0</v>
      </c>
      <c r="T92" s="52">
        <f>Fugas_Alter1!T94</f>
        <v>0</v>
      </c>
      <c r="U92" s="52">
        <f>Fugas_Alter1!V94</f>
        <v>0</v>
      </c>
      <c r="V92" s="52">
        <f>Fugas_Alter1!AL94</f>
        <v>0</v>
      </c>
      <c r="W92" s="52">
        <f>Fugas_Alter1!AK94</f>
        <v>0</v>
      </c>
      <c r="X92" s="52">
        <f>Fugas_Alter1!AM94</f>
        <v>0</v>
      </c>
      <c r="Y92" s="52">
        <f>Fugas_Alter1!AP94</f>
        <v>0</v>
      </c>
    </row>
    <row r="93" spans="2:25" x14ac:dyDescent="0.75">
      <c r="B93" s="52">
        <f>Fugas_Alter1!B95</f>
        <v>0</v>
      </c>
      <c r="C93" s="52">
        <f>Fugas_Alter1!C95</f>
        <v>0</v>
      </c>
      <c r="D93" s="52">
        <f>Fugas_Alter1!D95</f>
        <v>0</v>
      </c>
      <c r="E93" s="52">
        <f>Fugas_Alter1!E95</f>
        <v>0</v>
      </c>
      <c r="F93" s="456">
        <f>Fugas_Alter1!F95</f>
        <v>0</v>
      </c>
      <c r="G93" s="456"/>
      <c r="H93" s="456">
        <f>Fugas_Alter1!H95</f>
        <v>0</v>
      </c>
      <c r="I93" s="456"/>
      <c r="J93" s="456">
        <f>Fugas_Alter1!J95</f>
        <v>0</v>
      </c>
      <c r="K93" s="456"/>
      <c r="L93" s="460" t="str">
        <f>IF(Fugas_Alter1!L95=0,"",Fugas_Alter1!L95)</f>
        <v/>
      </c>
      <c r="M93" s="460"/>
      <c r="N93" s="460"/>
      <c r="O93" s="456">
        <f>Fugas_Alter1!O95</f>
        <v>0</v>
      </c>
      <c r="P93" s="456"/>
      <c r="Q93" s="456"/>
      <c r="R93" s="52">
        <f>Fugas_Alter1!R95</f>
        <v>0</v>
      </c>
      <c r="S93" s="52">
        <f>Fugas_Alter1!S95</f>
        <v>0</v>
      </c>
      <c r="T93" s="52">
        <f>Fugas_Alter1!T95</f>
        <v>0</v>
      </c>
      <c r="U93" s="52">
        <f>Fugas_Alter1!V95</f>
        <v>0</v>
      </c>
      <c r="V93" s="52">
        <f>Fugas_Alter1!AL95</f>
        <v>0</v>
      </c>
      <c r="W93" s="52">
        <f>Fugas_Alter1!AK95</f>
        <v>0</v>
      </c>
      <c r="X93" s="52">
        <f>Fugas_Alter1!AM95</f>
        <v>0</v>
      </c>
      <c r="Y93" s="52">
        <f>Fugas_Alter1!AP95</f>
        <v>0</v>
      </c>
    </row>
    <row r="94" spans="2:25" x14ac:dyDescent="0.75">
      <c r="B94" s="52">
        <f>Fugas_Alter1!B96</f>
        <v>0</v>
      </c>
      <c r="C94" s="52">
        <f>Fugas_Alter1!C96</f>
        <v>0</v>
      </c>
      <c r="D94" s="52">
        <f>Fugas_Alter1!D96</f>
        <v>0</v>
      </c>
      <c r="E94" s="52">
        <f>Fugas_Alter1!E96</f>
        <v>0</v>
      </c>
      <c r="F94" s="456">
        <f>Fugas_Alter1!F96</f>
        <v>0</v>
      </c>
      <c r="G94" s="456"/>
      <c r="H94" s="456">
        <f>Fugas_Alter1!H96</f>
        <v>0</v>
      </c>
      <c r="I94" s="456"/>
      <c r="J94" s="456">
        <f>Fugas_Alter1!J96</f>
        <v>0</v>
      </c>
      <c r="K94" s="456"/>
      <c r="L94" s="460" t="str">
        <f>IF(Fugas_Alter1!L96=0,"",Fugas_Alter1!L96)</f>
        <v/>
      </c>
      <c r="M94" s="460"/>
      <c r="N94" s="460"/>
      <c r="O94" s="456">
        <f>Fugas_Alter1!O96</f>
        <v>0</v>
      </c>
      <c r="P94" s="456"/>
      <c r="Q94" s="456"/>
      <c r="R94" s="52">
        <f>Fugas_Alter1!R96</f>
        <v>0</v>
      </c>
      <c r="S94" s="52">
        <f>Fugas_Alter1!S96</f>
        <v>0</v>
      </c>
      <c r="T94" s="52">
        <f>Fugas_Alter1!T96</f>
        <v>0</v>
      </c>
      <c r="U94" s="52">
        <f>Fugas_Alter1!V96</f>
        <v>0</v>
      </c>
      <c r="V94" s="52">
        <f>Fugas_Alter1!AL96</f>
        <v>0</v>
      </c>
      <c r="W94" s="52">
        <f>Fugas_Alter1!AK96</f>
        <v>0</v>
      </c>
      <c r="X94" s="52">
        <f>Fugas_Alter1!AM96</f>
        <v>0</v>
      </c>
      <c r="Y94" s="52">
        <f>Fugas_Alter1!AP96</f>
        <v>0</v>
      </c>
    </row>
    <row r="95" spans="2:25" x14ac:dyDescent="0.75">
      <c r="B95" s="52">
        <f>Fugas_Alter1!B97</f>
        <v>0</v>
      </c>
      <c r="C95" s="52">
        <f>Fugas_Alter1!C97</f>
        <v>0</v>
      </c>
      <c r="D95" s="52">
        <f>Fugas_Alter1!D97</f>
        <v>0</v>
      </c>
      <c r="E95" s="52">
        <f>Fugas_Alter1!E97</f>
        <v>0</v>
      </c>
      <c r="F95" s="456">
        <f>Fugas_Alter1!F97</f>
        <v>0</v>
      </c>
      <c r="G95" s="456"/>
      <c r="H95" s="456">
        <f>Fugas_Alter1!H97</f>
        <v>0</v>
      </c>
      <c r="I95" s="456"/>
      <c r="J95" s="456">
        <f>Fugas_Alter1!J97</f>
        <v>0</v>
      </c>
      <c r="K95" s="456"/>
      <c r="L95" s="460" t="str">
        <f>IF(Fugas_Alter1!L97=0,"",Fugas_Alter1!L97)</f>
        <v/>
      </c>
      <c r="M95" s="460"/>
      <c r="N95" s="460"/>
      <c r="O95" s="456">
        <f>Fugas_Alter1!O97</f>
        <v>0</v>
      </c>
      <c r="P95" s="456"/>
      <c r="Q95" s="456"/>
      <c r="R95" s="52">
        <f>Fugas_Alter1!R97</f>
        <v>0</v>
      </c>
      <c r="S95" s="52">
        <f>Fugas_Alter1!S97</f>
        <v>0</v>
      </c>
      <c r="T95" s="52">
        <f>Fugas_Alter1!T97</f>
        <v>0</v>
      </c>
      <c r="U95" s="52">
        <f>Fugas_Alter1!V97</f>
        <v>0</v>
      </c>
      <c r="V95" s="52">
        <f>Fugas_Alter1!AL97</f>
        <v>0</v>
      </c>
      <c r="W95" s="52">
        <f>Fugas_Alter1!AK97</f>
        <v>0</v>
      </c>
      <c r="X95" s="52">
        <f>Fugas_Alter1!AM97</f>
        <v>0</v>
      </c>
      <c r="Y95" s="52">
        <f>Fugas_Alter1!AP97</f>
        <v>0</v>
      </c>
    </row>
    <row r="96" spans="2:25" x14ac:dyDescent="0.75">
      <c r="B96" s="52">
        <f>Fugas_Alter1!B98</f>
        <v>0</v>
      </c>
      <c r="C96" s="52">
        <f>Fugas_Alter1!C98</f>
        <v>0</v>
      </c>
      <c r="D96" s="52">
        <f>Fugas_Alter1!D98</f>
        <v>0</v>
      </c>
      <c r="E96" s="52">
        <f>Fugas_Alter1!E98</f>
        <v>0</v>
      </c>
      <c r="F96" s="456">
        <f>Fugas_Alter1!F98</f>
        <v>0</v>
      </c>
      <c r="G96" s="456"/>
      <c r="H96" s="456">
        <f>Fugas_Alter1!H98</f>
        <v>0</v>
      </c>
      <c r="I96" s="456"/>
      <c r="J96" s="456">
        <f>Fugas_Alter1!J98</f>
        <v>0</v>
      </c>
      <c r="K96" s="456"/>
      <c r="L96" s="460" t="str">
        <f>IF(Fugas_Alter1!L98=0,"",Fugas_Alter1!L98)</f>
        <v/>
      </c>
      <c r="M96" s="460"/>
      <c r="N96" s="460"/>
      <c r="O96" s="456">
        <f>Fugas_Alter1!O98</f>
        <v>0</v>
      </c>
      <c r="P96" s="456"/>
      <c r="Q96" s="456"/>
      <c r="R96" s="52">
        <f>Fugas_Alter1!R98</f>
        <v>0</v>
      </c>
      <c r="S96" s="52">
        <f>Fugas_Alter1!S98</f>
        <v>0</v>
      </c>
      <c r="T96" s="52">
        <f>Fugas_Alter1!T98</f>
        <v>0</v>
      </c>
      <c r="U96" s="52">
        <f>Fugas_Alter1!V98</f>
        <v>0</v>
      </c>
      <c r="V96" s="52">
        <f>Fugas_Alter1!AL98</f>
        <v>0</v>
      </c>
      <c r="W96" s="52">
        <f>Fugas_Alter1!AK98</f>
        <v>0</v>
      </c>
      <c r="X96" s="52">
        <f>Fugas_Alter1!AM98</f>
        <v>0</v>
      </c>
      <c r="Y96" s="52">
        <f>Fugas_Alter1!AP98</f>
        <v>0</v>
      </c>
    </row>
    <row r="97" spans="2:25" x14ac:dyDescent="0.75">
      <c r="B97" s="52">
        <f>Fugas_Alter1!B99</f>
        <v>0</v>
      </c>
      <c r="C97" s="52">
        <f>Fugas_Alter1!C99</f>
        <v>0</v>
      </c>
      <c r="D97" s="52">
        <f>Fugas_Alter1!D99</f>
        <v>0</v>
      </c>
      <c r="E97" s="52">
        <f>Fugas_Alter1!E99</f>
        <v>0</v>
      </c>
      <c r="F97" s="456">
        <f>Fugas_Alter1!F99</f>
        <v>0</v>
      </c>
      <c r="G97" s="456"/>
      <c r="H97" s="456">
        <f>Fugas_Alter1!H99</f>
        <v>0</v>
      </c>
      <c r="I97" s="456"/>
      <c r="J97" s="456">
        <f>Fugas_Alter1!J99</f>
        <v>0</v>
      </c>
      <c r="K97" s="456"/>
      <c r="L97" s="460" t="str">
        <f>IF(Fugas_Alter1!L99=0,"",Fugas_Alter1!L99)</f>
        <v/>
      </c>
      <c r="M97" s="460"/>
      <c r="N97" s="460"/>
      <c r="O97" s="456">
        <f>Fugas_Alter1!O99</f>
        <v>0</v>
      </c>
      <c r="P97" s="456"/>
      <c r="Q97" s="456"/>
      <c r="R97" s="52">
        <f>Fugas_Alter1!R99</f>
        <v>0</v>
      </c>
      <c r="S97" s="52">
        <f>Fugas_Alter1!S99</f>
        <v>0</v>
      </c>
      <c r="T97" s="52">
        <f>Fugas_Alter1!T99</f>
        <v>0</v>
      </c>
      <c r="U97" s="52">
        <f>Fugas_Alter1!V99</f>
        <v>0</v>
      </c>
      <c r="V97" s="52">
        <f>Fugas_Alter1!AL99</f>
        <v>0</v>
      </c>
      <c r="W97" s="52">
        <f>Fugas_Alter1!AK99</f>
        <v>0</v>
      </c>
      <c r="X97" s="52">
        <f>Fugas_Alter1!AM99</f>
        <v>0</v>
      </c>
      <c r="Y97" s="52">
        <f>Fugas_Alter1!AP99</f>
        <v>0</v>
      </c>
    </row>
    <row r="98" spans="2:25" x14ac:dyDescent="0.75">
      <c r="B98" s="52">
        <f>Fugas_Alter1!B100</f>
        <v>0</v>
      </c>
      <c r="C98" s="52">
        <f>Fugas_Alter1!C100</f>
        <v>0</v>
      </c>
      <c r="D98" s="52">
        <f>Fugas_Alter1!D100</f>
        <v>0</v>
      </c>
      <c r="E98" s="52">
        <f>Fugas_Alter1!E100</f>
        <v>0</v>
      </c>
      <c r="F98" s="456">
        <f>Fugas_Alter1!F100</f>
        <v>0</v>
      </c>
      <c r="G98" s="456"/>
      <c r="H98" s="456">
        <f>Fugas_Alter1!H100</f>
        <v>0</v>
      </c>
      <c r="I98" s="456"/>
      <c r="J98" s="456">
        <f>Fugas_Alter1!J100</f>
        <v>0</v>
      </c>
      <c r="K98" s="456"/>
      <c r="L98" s="460" t="str">
        <f>IF(Fugas_Alter1!L100=0,"",Fugas_Alter1!L100)</f>
        <v/>
      </c>
      <c r="M98" s="460"/>
      <c r="N98" s="460"/>
      <c r="O98" s="456">
        <f>Fugas_Alter1!O100</f>
        <v>0</v>
      </c>
      <c r="P98" s="456"/>
      <c r="Q98" s="456"/>
      <c r="R98" s="52">
        <f>Fugas_Alter1!R100</f>
        <v>0</v>
      </c>
      <c r="S98" s="52">
        <f>Fugas_Alter1!S100</f>
        <v>0</v>
      </c>
      <c r="T98" s="52">
        <f>Fugas_Alter1!T100</f>
        <v>0</v>
      </c>
      <c r="U98" s="52">
        <f>Fugas_Alter1!V100</f>
        <v>0</v>
      </c>
      <c r="V98" s="52">
        <f>Fugas_Alter1!AL100</f>
        <v>0</v>
      </c>
      <c r="W98" s="52">
        <f>Fugas_Alter1!AK100</f>
        <v>0</v>
      </c>
      <c r="X98" s="52">
        <f>Fugas_Alter1!AM100</f>
        <v>0</v>
      </c>
      <c r="Y98" s="52">
        <f>Fugas_Alter1!AP100</f>
        <v>0</v>
      </c>
    </row>
    <row r="99" spans="2:25" x14ac:dyDescent="0.75">
      <c r="B99" s="52">
        <f>Fugas_Alter1!B101</f>
        <v>0</v>
      </c>
      <c r="C99" s="52">
        <f>Fugas_Alter1!C101</f>
        <v>0</v>
      </c>
      <c r="D99" s="52">
        <f>Fugas_Alter1!D101</f>
        <v>0</v>
      </c>
      <c r="E99" s="52">
        <f>Fugas_Alter1!E101</f>
        <v>0</v>
      </c>
      <c r="F99" s="456">
        <f>Fugas_Alter1!F101</f>
        <v>0</v>
      </c>
      <c r="G99" s="456"/>
      <c r="H99" s="456">
        <f>Fugas_Alter1!H101</f>
        <v>0</v>
      </c>
      <c r="I99" s="456"/>
      <c r="J99" s="456">
        <f>Fugas_Alter1!J101</f>
        <v>0</v>
      </c>
      <c r="K99" s="456"/>
      <c r="L99" s="460" t="str">
        <f>IF(Fugas_Alter1!L101=0,"",Fugas_Alter1!L101)</f>
        <v/>
      </c>
      <c r="M99" s="460"/>
      <c r="N99" s="460"/>
      <c r="O99" s="456">
        <f>Fugas_Alter1!O101</f>
        <v>0</v>
      </c>
      <c r="P99" s="456"/>
      <c r="Q99" s="456"/>
      <c r="R99" s="52">
        <f>Fugas_Alter1!R101</f>
        <v>0</v>
      </c>
      <c r="S99" s="52">
        <f>Fugas_Alter1!S101</f>
        <v>0</v>
      </c>
      <c r="T99" s="52">
        <f>Fugas_Alter1!T101</f>
        <v>0</v>
      </c>
      <c r="U99" s="52">
        <f>Fugas_Alter1!V101</f>
        <v>0</v>
      </c>
      <c r="V99" s="52">
        <f>Fugas_Alter1!AL101</f>
        <v>0</v>
      </c>
      <c r="W99" s="52">
        <f>Fugas_Alter1!AK101</f>
        <v>0</v>
      </c>
      <c r="X99" s="52">
        <f>Fugas_Alter1!AM101</f>
        <v>0</v>
      </c>
      <c r="Y99" s="52">
        <f>Fugas_Alter1!AP101</f>
        <v>0</v>
      </c>
    </row>
    <row r="100" spans="2:25" x14ac:dyDescent="0.75">
      <c r="B100" s="52">
        <f>Fugas_Alter1!B102</f>
        <v>0</v>
      </c>
      <c r="C100" s="52">
        <f>Fugas_Alter1!C102</f>
        <v>0</v>
      </c>
      <c r="D100" s="52">
        <f>Fugas_Alter1!D102</f>
        <v>0</v>
      </c>
      <c r="E100" s="52">
        <f>Fugas_Alter1!E102</f>
        <v>0</v>
      </c>
      <c r="F100" s="456">
        <f>Fugas_Alter1!F102</f>
        <v>0</v>
      </c>
      <c r="G100" s="456"/>
      <c r="H100" s="456">
        <f>Fugas_Alter1!H102</f>
        <v>0</v>
      </c>
      <c r="I100" s="456"/>
      <c r="J100" s="456">
        <f>Fugas_Alter1!J102</f>
        <v>0</v>
      </c>
      <c r="K100" s="456"/>
      <c r="L100" s="460" t="str">
        <f>IF(Fugas_Alter1!L102=0,"",Fugas_Alter1!L102)</f>
        <v/>
      </c>
      <c r="M100" s="460"/>
      <c r="N100" s="460"/>
      <c r="O100" s="456">
        <f>Fugas_Alter1!O102</f>
        <v>0</v>
      </c>
      <c r="P100" s="456"/>
      <c r="Q100" s="456"/>
      <c r="R100" s="52">
        <f>Fugas_Alter1!R102</f>
        <v>0</v>
      </c>
      <c r="S100" s="52">
        <f>Fugas_Alter1!S102</f>
        <v>0</v>
      </c>
      <c r="T100" s="52">
        <f>Fugas_Alter1!T102</f>
        <v>0</v>
      </c>
      <c r="U100" s="52">
        <f>Fugas_Alter1!V102</f>
        <v>0</v>
      </c>
      <c r="V100" s="52">
        <f>Fugas_Alter1!AL102</f>
        <v>0</v>
      </c>
      <c r="W100" s="52">
        <f>Fugas_Alter1!AK102</f>
        <v>0</v>
      </c>
      <c r="X100" s="52">
        <f>Fugas_Alter1!AM102</f>
        <v>0</v>
      </c>
      <c r="Y100" s="52">
        <f>Fugas_Alter1!AP102</f>
        <v>0</v>
      </c>
    </row>
    <row r="101" spans="2:25" x14ac:dyDescent="0.75">
      <c r="B101" s="52">
        <f>Fugas_Alter1!B103</f>
        <v>0</v>
      </c>
      <c r="C101" s="52">
        <f>Fugas_Alter1!C103</f>
        <v>0</v>
      </c>
      <c r="D101" s="52">
        <f>Fugas_Alter1!D103</f>
        <v>0</v>
      </c>
      <c r="E101" s="52">
        <f>Fugas_Alter1!E103</f>
        <v>0</v>
      </c>
      <c r="F101" s="456">
        <f>Fugas_Alter1!F103</f>
        <v>0</v>
      </c>
      <c r="G101" s="456"/>
      <c r="H101" s="456">
        <f>Fugas_Alter1!H103</f>
        <v>0</v>
      </c>
      <c r="I101" s="456"/>
      <c r="J101" s="456">
        <f>Fugas_Alter1!J103</f>
        <v>0</v>
      </c>
      <c r="K101" s="456"/>
      <c r="L101" s="460" t="str">
        <f>IF(Fugas_Alter1!L103=0,"",Fugas_Alter1!L103)</f>
        <v/>
      </c>
      <c r="M101" s="460"/>
      <c r="N101" s="460"/>
      <c r="O101" s="456">
        <f>Fugas_Alter1!O103</f>
        <v>0</v>
      </c>
      <c r="P101" s="456"/>
      <c r="Q101" s="456"/>
      <c r="R101" s="52">
        <f>Fugas_Alter1!R103</f>
        <v>0</v>
      </c>
      <c r="S101" s="52">
        <f>Fugas_Alter1!S103</f>
        <v>0</v>
      </c>
      <c r="T101" s="52">
        <f>Fugas_Alter1!T103</f>
        <v>0</v>
      </c>
      <c r="U101" s="52">
        <f>Fugas_Alter1!V103</f>
        <v>0</v>
      </c>
      <c r="V101" s="52">
        <f>Fugas_Alter1!AL103</f>
        <v>0</v>
      </c>
      <c r="W101" s="52">
        <f>Fugas_Alter1!AK103</f>
        <v>0</v>
      </c>
      <c r="X101" s="52">
        <f>Fugas_Alter1!AM103</f>
        <v>0</v>
      </c>
      <c r="Y101" s="52">
        <f>Fugas_Alter1!AP103</f>
        <v>0</v>
      </c>
    </row>
    <row r="102" spans="2:25" x14ac:dyDescent="0.75">
      <c r="B102" s="52">
        <f>Fugas_Alter1!B104</f>
        <v>0</v>
      </c>
      <c r="C102" s="52">
        <f>Fugas_Alter1!C104</f>
        <v>0</v>
      </c>
      <c r="D102" s="52">
        <f>Fugas_Alter1!D104</f>
        <v>0</v>
      </c>
      <c r="E102" s="52">
        <f>Fugas_Alter1!E104</f>
        <v>0</v>
      </c>
      <c r="F102" s="456">
        <f>Fugas_Alter1!F104</f>
        <v>0</v>
      </c>
      <c r="G102" s="456"/>
      <c r="H102" s="456">
        <f>Fugas_Alter1!H104</f>
        <v>0</v>
      </c>
      <c r="I102" s="456"/>
      <c r="J102" s="456">
        <f>Fugas_Alter1!J104</f>
        <v>0</v>
      </c>
      <c r="K102" s="456"/>
      <c r="L102" s="460" t="str">
        <f>IF(Fugas_Alter1!L104=0,"",Fugas_Alter1!L104)</f>
        <v/>
      </c>
      <c r="M102" s="460"/>
      <c r="N102" s="460"/>
      <c r="O102" s="456">
        <f>Fugas_Alter1!O104</f>
        <v>0</v>
      </c>
      <c r="P102" s="456"/>
      <c r="Q102" s="456"/>
      <c r="R102" s="52">
        <f>Fugas_Alter1!R104</f>
        <v>0</v>
      </c>
      <c r="S102" s="52">
        <f>Fugas_Alter1!S104</f>
        <v>0</v>
      </c>
      <c r="T102" s="52">
        <f>Fugas_Alter1!T104</f>
        <v>0</v>
      </c>
      <c r="U102" s="52">
        <f>Fugas_Alter1!V104</f>
        <v>0</v>
      </c>
      <c r="V102" s="52">
        <f>Fugas_Alter1!AL104</f>
        <v>0</v>
      </c>
      <c r="W102" s="52">
        <f>Fugas_Alter1!AK104</f>
        <v>0</v>
      </c>
      <c r="X102" s="52">
        <f>Fugas_Alter1!AM104</f>
        <v>0</v>
      </c>
      <c r="Y102" s="52">
        <f>Fugas_Alter1!AP104</f>
        <v>0</v>
      </c>
    </row>
    <row r="103" spans="2:25" x14ac:dyDescent="0.75">
      <c r="B103" s="52">
        <f>Fugas_Alter1!B105</f>
        <v>0</v>
      </c>
      <c r="C103" s="52">
        <f>Fugas_Alter1!C105</f>
        <v>0</v>
      </c>
      <c r="D103" s="52">
        <f>Fugas_Alter1!D105</f>
        <v>0</v>
      </c>
      <c r="E103" s="52">
        <f>Fugas_Alter1!E105</f>
        <v>0</v>
      </c>
      <c r="F103" s="456">
        <f>Fugas_Alter1!F105</f>
        <v>0</v>
      </c>
      <c r="G103" s="456"/>
      <c r="H103" s="456">
        <f>Fugas_Alter1!H105</f>
        <v>0</v>
      </c>
      <c r="I103" s="456"/>
      <c r="J103" s="456">
        <f>Fugas_Alter1!J105</f>
        <v>0</v>
      </c>
      <c r="K103" s="456"/>
      <c r="L103" s="460" t="str">
        <f>IF(Fugas_Alter1!L105=0,"",Fugas_Alter1!L105)</f>
        <v/>
      </c>
      <c r="M103" s="460"/>
      <c r="N103" s="460"/>
      <c r="O103" s="456">
        <f>Fugas_Alter1!O105</f>
        <v>0</v>
      </c>
      <c r="P103" s="456"/>
      <c r="Q103" s="456"/>
      <c r="R103" s="52">
        <f>Fugas_Alter1!R105</f>
        <v>0</v>
      </c>
      <c r="S103" s="52">
        <f>Fugas_Alter1!S105</f>
        <v>0</v>
      </c>
      <c r="T103" s="52">
        <f>Fugas_Alter1!T105</f>
        <v>0</v>
      </c>
      <c r="U103" s="52">
        <f>Fugas_Alter1!V105</f>
        <v>0</v>
      </c>
      <c r="V103" s="52">
        <f>Fugas_Alter1!AL105</f>
        <v>0</v>
      </c>
      <c r="W103" s="52">
        <f>Fugas_Alter1!AK105</f>
        <v>0</v>
      </c>
      <c r="X103" s="52">
        <f>Fugas_Alter1!AM105</f>
        <v>0</v>
      </c>
      <c r="Y103" s="52">
        <f>Fugas_Alter1!AP105</f>
        <v>0</v>
      </c>
    </row>
    <row r="104" spans="2:25" x14ac:dyDescent="0.75">
      <c r="B104" s="52">
        <f>Fugas_Alter1!B106</f>
        <v>0</v>
      </c>
      <c r="C104" s="52">
        <f>Fugas_Alter1!C106</f>
        <v>0</v>
      </c>
      <c r="D104" s="52">
        <f>Fugas_Alter1!D106</f>
        <v>0</v>
      </c>
      <c r="E104" s="52">
        <f>Fugas_Alter1!E106</f>
        <v>0</v>
      </c>
      <c r="F104" s="456">
        <f>Fugas_Alter1!F106</f>
        <v>0</v>
      </c>
      <c r="G104" s="456"/>
      <c r="H104" s="456">
        <f>Fugas_Alter1!H106</f>
        <v>0</v>
      </c>
      <c r="I104" s="456"/>
      <c r="J104" s="456">
        <f>Fugas_Alter1!J106</f>
        <v>0</v>
      </c>
      <c r="K104" s="456"/>
      <c r="L104" s="460" t="str">
        <f>IF(Fugas_Alter1!L106=0,"",Fugas_Alter1!L106)</f>
        <v/>
      </c>
      <c r="M104" s="460"/>
      <c r="N104" s="460"/>
      <c r="O104" s="456">
        <f>Fugas_Alter1!O106</f>
        <v>0</v>
      </c>
      <c r="P104" s="456"/>
      <c r="Q104" s="456"/>
      <c r="R104" s="52">
        <f>Fugas_Alter1!R106</f>
        <v>0</v>
      </c>
      <c r="S104" s="52">
        <f>Fugas_Alter1!S106</f>
        <v>0</v>
      </c>
      <c r="T104" s="52">
        <f>Fugas_Alter1!T106</f>
        <v>0</v>
      </c>
      <c r="U104" s="52">
        <f>Fugas_Alter1!V106</f>
        <v>0</v>
      </c>
      <c r="V104" s="52">
        <f>Fugas_Alter1!AL106</f>
        <v>0</v>
      </c>
      <c r="W104" s="52">
        <f>Fugas_Alter1!AK106</f>
        <v>0</v>
      </c>
      <c r="X104" s="52">
        <f>Fugas_Alter1!AM106</f>
        <v>0</v>
      </c>
      <c r="Y104" s="52">
        <f>Fugas_Alter1!AP106</f>
        <v>0</v>
      </c>
    </row>
    <row r="105" spans="2:25" x14ac:dyDescent="0.75">
      <c r="B105" s="52">
        <f>Fugas_Alter1!B107</f>
        <v>0</v>
      </c>
      <c r="C105" s="52">
        <f>Fugas_Alter1!C107</f>
        <v>0</v>
      </c>
      <c r="D105" s="52">
        <f>Fugas_Alter1!D107</f>
        <v>0</v>
      </c>
      <c r="E105" s="52">
        <f>Fugas_Alter1!E107</f>
        <v>0</v>
      </c>
      <c r="F105" s="456">
        <f>Fugas_Alter1!F107</f>
        <v>0</v>
      </c>
      <c r="G105" s="456"/>
      <c r="H105" s="456">
        <f>Fugas_Alter1!H107</f>
        <v>0</v>
      </c>
      <c r="I105" s="456"/>
      <c r="J105" s="456">
        <f>Fugas_Alter1!J107</f>
        <v>0</v>
      </c>
      <c r="K105" s="456"/>
      <c r="L105" s="460" t="str">
        <f>IF(Fugas_Alter1!L107=0,"",Fugas_Alter1!L107)</f>
        <v/>
      </c>
      <c r="M105" s="460"/>
      <c r="N105" s="460"/>
      <c r="O105" s="456">
        <f>Fugas_Alter1!O107</f>
        <v>0</v>
      </c>
      <c r="P105" s="456"/>
      <c r="Q105" s="456"/>
      <c r="R105" s="52">
        <f>Fugas_Alter1!R107</f>
        <v>0</v>
      </c>
      <c r="S105" s="52">
        <f>Fugas_Alter1!S107</f>
        <v>0</v>
      </c>
      <c r="T105" s="52">
        <f>Fugas_Alter1!T107</f>
        <v>0</v>
      </c>
      <c r="U105" s="52">
        <f>Fugas_Alter1!V107</f>
        <v>0</v>
      </c>
      <c r="V105" s="52">
        <f>Fugas_Alter1!AL107</f>
        <v>0</v>
      </c>
      <c r="W105" s="52">
        <f>Fugas_Alter1!AK107</f>
        <v>0</v>
      </c>
      <c r="X105" s="52">
        <f>Fugas_Alter1!AM107</f>
        <v>0</v>
      </c>
      <c r="Y105" s="52">
        <f>Fugas_Alter1!AP107</f>
        <v>0</v>
      </c>
    </row>
    <row r="106" spans="2:25" x14ac:dyDescent="0.75">
      <c r="B106" s="52">
        <f>Fugas_Alter1!B108</f>
        <v>0</v>
      </c>
      <c r="C106" s="52">
        <f>Fugas_Alter1!C108</f>
        <v>0</v>
      </c>
      <c r="D106" s="52">
        <f>Fugas_Alter1!D108</f>
        <v>0</v>
      </c>
      <c r="E106" s="52">
        <f>Fugas_Alter1!E108</f>
        <v>0</v>
      </c>
      <c r="F106" s="456">
        <f>Fugas_Alter1!F108</f>
        <v>0</v>
      </c>
      <c r="G106" s="456"/>
      <c r="H106" s="456">
        <f>Fugas_Alter1!H108</f>
        <v>0</v>
      </c>
      <c r="I106" s="456"/>
      <c r="J106" s="456">
        <f>Fugas_Alter1!J108</f>
        <v>0</v>
      </c>
      <c r="K106" s="456"/>
      <c r="L106" s="460" t="str">
        <f>IF(Fugas_Alter1!L108=0,"",Fugas_Alter1!L108)</f>
        <v/>
      </c>
      <c r="M106" s="460"/>
      <c r="N106" s="460"/>
      <c r="O106" s="456">
        <f>Fugas_Alter1!O108</f>
        <v>0</v>
      </c>
      <c r="P106" s="456"/>
      <c r="Q106" s="456"/>
      <c r="R106" s="52">
        <f>Fugas_Alter1!R108</f>
        <v>0</v>
      </c>
      <c r="S106" s="52">
        <f>Fugas_Alter1!S108</f>
        <v>0</v>
      </c>
      <c r="T106" s="52">
        <f>Fugas_Alter1!T108</f>
        <v>0</v>
      </c>
      <c r="U106" s="52">
        <f>Fugas_Alter1!V108</f>
        <v>0</v>
      </c>
      <c r="V106" s="52">
        <f>Fugas_Alter1!AL108</f>
        <v>0</v>
      </c>
      <c r="W106" s="52">
        <f>Fugas_Alter1!AK108</f>
        <v>0</v>
      </c>
      <c r="X106" s="52">
        <f>Fugas_Alter1!AM108</f>
        <v>0</v>
      </c>
      <c r="Y106" s="52">
        <f>Fugas_Alter1!AP108</f>
        <v>0</v>
      </c>
    </row>
    <row r="107" spans="2:25" x14ac:dyDescent="0.75">
      <c r="B107" s="52">
        <f>Fugas_Alter1!B109</f>
        <v>0</v>
      </c>
      <c r="C107" s="52">
        <f>Fugas_Alter1!C109</f>
        <v>0</v>
      </c>
      <c r="D107" s="52">
        <f>Fugas_Alter1!D109</f>
        <v>0</v>
      </c>
      <c r="E107" s="52">
        <f>Fugas_Alter1!E109</f>
        <v>0</v>
      </c>
      <c r="F107" s="456">
        <f>Fugas_Alter1!F109</f>
        <v>0</v>
      </c>
      <c r="G107" s="456"/>
      <c r="H107" s="456">
        <f>Fugas_Alter1!H109</f>
        <v>0</v>
      </c>
      <c r="I107" s="456"/>
      <c r="J107" s="456">
        <f>Fugas_Alter1!J109</f>
        <v>0</v>
      </c>
      <c r="K107" s="456"/>
      <c r="L107" s="460" t="str">
        <f>IF(Fugas_Alter1!L109=0,"",Fugas_Alter1!L109)</f>
        <v/>
      </c>
      <c r="M107" s="460"/>
      <c r="N107" s="460"/>
      <c r="O107" s="456">
        <f>Fugas_Alter1!O109</f>
        <v>0</v>
      </c>
      <c r="P107" s="456"/>
      <c r="Q107" s="456"/>
      <c r="R107" s="52">
        <f>Fugas_Alter1!R109</f>
        <v>0</v>
      </c>
      <c r="S107" s="52">
        <f>Fugas_Alter1!S109</f>
        <v>0</v>
      </c>
      <c r="T107" s="52">
        <f>Fugas_Alter1!T109</f>
        <v>0</v>
      </c>
      <c r="U107" s="52">
        <f>Fugas_Alter1!V109</f>
        <v>0</v>
      </c>
      <c r="V107" s="52">
        <f>Fugas_Alter1!AL109</f>
        <v>0</v>
      </c>
      <c r="W107" s="52">
        <f>Fugas_Alter1!AK109</f>
        <v>0</v>
      </c>
      <c r="X107" s="52">
        <f>Fugas_Alter1!AM109</f>
        <v>0</v>
      </c>
      <c r="Y107" s="52">
        <f>Fugas_Alter1!AP109</f>
        <v>0</v>
      </c>
    </row>
    <row r="108" spans="2:25" x14ac:dyDescent="0.75">
      <c r="B108" s="52">
        <f>Fugas_Alter1!B110</f>
        <v>0</v>
      </c>
      <c r="C108" s="52">
        <f>Fugas_Alter1!C110</f>
        <v>0</v>
      </c>
      <c r="D108" s="52">
        <f>Fugas_Alter1!D110</f>
        <v>0</v>
      </c>
      <c r="E108" s="52">
        <f>Fugas_Alter1!E110</f>
        <v>0</v>
      </c>
      <c r="F108" s="456">
        <f>Fugas_Alter1!F110</f>
        <v>0</v>
      </c>
      <c r="G108" s="456"/>
      <c r="H108" s="456">
        <f>Fugas_Alter1!H110</f>
        <v>0</v>
      </c>
      <c r="I108" s="456"/>
      <c r="J108" s="456">
        <f>Fugas_Alter1!J110</f>
        <v>0</v>
      </c>
      <c r="K108" s="456"/>
      <c r="L108" s="460" t="str">
        <f>IF(Fugas_Alter1!L110=0,"",Fugas_Alter1!L110)</f>
        <v/>
      </c>
      <c r="M108" s="460"/>
      <c r="N108" s="460"/>
      <c r="O108" s="456">
        <f>Fugas_Alter1!O110</f>
        <v>0</v>
      </c>
      <c r="P108" s="456"/>
      <c r="Q108" s="456"/>
      <c r="R108" s="52">
        <f>Fugas_Alter1!R110</f>
        <v>0</v>
      </c>
      <c r="S108" s="52">
        <f>Fugas_Alter1!S110</f>
        <v>0</v>
      </c>
      <c r="T108" s="52">
        <f>Fugas_Alter1!T110</f>
        <v>0</v>
      </c>
      <c r="U108" s="52">
        <f>Fugas_Alter1!V110</f>
        <v>0</v>
      </c>
      <c r="V108" s="52">
        <f>Fugas_Alter1!AL110</f>
        <v>0</v>
      </c>
      <c r="W108" s="52">
        <f>Fugas_Alter1!AK110</f>
        <v>0</v>
      </c>
      <c r="X108" s="52">
        <f>Fugas_Alter1!AM110</f>
        <v>0</v>
      </c>
      <c r="Y108" s="52">
        <f>Fugas_Alter1!AP110</f>
        <v>0</v>
      </c>
    </row>
    <row r="109" spans="2:25" x14ac:dyDescent="0.75">
      <c r="B109" s="52">
        <f>Fugas_Alter1!B111</f>
        <v>0</v>
      </c>
      <c r="C109" s="52">
        <f>Fugas_Alter1!C111</f>
        <v>0</v>
      </c>
      <c r="D109" s="52">
        <f>Fugas_Alter1!D111</f>
        <v>0</v>
      </c>
      <c r="E109" s="52">
        <f>Fugas_Alter1!E111</f>
        <v>0</v>
      </c>
      <c r="F109" s="456">
        <f>Fugas_Alter1!F111</f>
        <v>0</v>
      </c>
      <c r="G109" s="456"/>
      <c r="H109" s="456">
        <f>Fugas_Alter1!H111</f>
        <v>0</v>
      </c>
      <c r="I109" s="456"/>
      <c r="J109" s="456">
        <f>Fugas_Alter1!J111</f>
        <v>0</v>
      </c>
      <c r="K109" s="456"/>
      <c r="L109" s="460" t="str">
        <f>IF(Fugas_Alter1!L111=0,"",Fugas_Alter1!L111)</f>
        <v/>
      </c>
      <c r="M109" s="460"/>
      <c r="N109" s="460"/>
      <c r="O109" s="456">
        <f>Fugas_Alter1!O111</f>
        <v>0</v>
      </c>
      <c r="P109" s="456"/>
      <c r="Q109" s="456"/>
      <c r="R109" s="52">
        <f>Fugas_Alter1!R111</f>
        <v>0</v>
      </c>
      <c r="S109" s="52">
        <f>Fugas_Alter1!S111</f>
        <v>0</v>
      </c>
      <c r="T109" s="52">
        <f>Fugas_Alter1!T111</f>
        <v>0</v>
      </c>
      <c r="U109" s="52">
        <f>Fugas_Alter1!V111</f>
        <v>0</v>
      </c>
      <c r="V109" s="52">
        <f>Fugas_Alter1!AL111</f>
        <v>0</v>
      </c>
      <c r="W109" s="52">
        <f>Fugas_Alter1!AK111</f>
        <v>0</v>
      </c>
      <c r="X109" s="52">
        <f>Fugas_Alter1!AM111</f>
        <v>0</v>
      </c>
      <c r="Y109" s="52">
        <f>Fugas_Alter1!AP111</f>
        <v>0</v>
      </c>
    </row>
    <row r="110" spans="2:25" x14ac:dyDescent="0.75">
      <c r="B110" s="52">
        <f>Fugas_Alter1!B112</f>
        <v>0</v>
      </c>
      <c r="C110" s="52">
        <f>Fugas_Alter1!C112</f>
        <v>0</v>
      </c>
      <c r="D110" s="52">
        <f>Fugas_Alter1!D112</f>
        <v>0</v>
      </c>
      <c r="E110" s="52">
        <f>Fugas_Alter1!E112</f>
        <v>0</v>
      </c>
      <c r="F110" s="456">
        <f>Fugas_Alter1!F112</f>
        <v>0</v>
      </c>
      <c r="G110" s="456"/>
      <c r="H110" s="456">
        <f>Fugas_Alter1!H112</f>
        <v>0</v>
      </c>
      <c r="I110" s="456"/>
      <c r="J110" s="456">
        <f>Fugas_Alter1!J112</f>
        <v>0</v>
      </c>
      <c r="K110" s="456"/>
      <c r="L110" s="460" t="str">
        <f>IF(Fugas_Alter1!L112=0,"",Fugas_Alter1!L112)</f>
        <v/>
      </c>
      <c r="M110" s="460"/>
      <c r="N110" s="460"/>
      <c r="O110" s="456">
        <f>Fugas_Alter1!O112</f>
        <v>0</v>
      </c>
      <c r="P110" s="456"/>
      <c r="Q110" s="456"/>
      <c r="R110" s="52">
        <f>Fugas_Alter1!R112</f>
        <v>0</v>
      </c>
      <c r="S110" s="52">
        <f>Fugas_Alter1!S112</f>
        <v>0</v>
      </c>
      <c r="T110" s="52">
        <f>Fugas_Alter1!T112</f>
        <v>0</v>
      </c>
      <c r="U110" s="52">
        <f>Fugas_Alter1!V112</f>
        <v>0</v>
      </c>
      <c r="V110" s="52">
        <f>Fugas_Alter1!AL112</f>
        <v>0</v>
      </c>
      <c r="W110" s="52">
        <f>Fugas_Alter1!AK112</f>
        <v>0</v>
      </c>
      <c r="X110" s="52">
        <f>Fugas_Alter1!AM112</f>
        <v>0</v>
      </c>
      <c r="Y110" s="52">
        <f>Fugas_Alter1!AP112</f>
        <v>0</v>
      </c>
    </row>
    <row r="111" spans="2:25" x14ac:dyDescent="0.75">
      <c r="B111" s="52">
        <f>Fugas_Alter1!B113</f>
        <v>0</v>
      </c>
      <c r="C111" s="52">
        <f>Fugas_Alter1!C113</f>
        <v>0</v>
      </c>
      <c r="D111" s="52">
        <f>Fugas_Alter1!D113</f>
        <v>0</v>
      </c>
      <c r="E111" s="52">
        <f>Fugas_Alter1!E113</f>
        <v>0</v>
      </c>
      <c r="F111" s="456">
        <f>Fugas_Alter1!F113</f>
        <v>0</v>
      </c>
      <c r="G111" s="456"/>
      <c r="H111" s="456">
        <f>Fugas_Alter1!H113</f>
        <v>0</v>
      </c>
      <c r="I111" s="456"/>
      <c r="J111" s="456">
        <f>Fugas_Alter1!J113</f>
        <v>0</v>
      </c>
      <c r="K111" s="456"/>
      <c r="L111" s="460" t="str">
        <f>IF(Fugas_Alter1!L113=0,"",Fugas_Alter1!L113)</f>
        <v/>
      </c>
      <c r="M111" s="460"/>
      <c r="N111" s="460"/>
      <c r="O111" s="456">
        <f>Fugas_Alter1!O113</f>
        <v>0</v>
      </c>
      <c r="P111" s="456"/>
      <c r="Q111" s="456"/>
      <c r="R111" s="52">
        <f>Fugas_Alter1!R113</f>
        <v>0</v>
      </c>
      <c r="S111" s="52">
        <f>Fugas_Alter1!S113</f>
        <v>0</v>
      </c>
      <c r="T111" s="52">
        <f>Fugas_Alter1!T113</f>
        <v>0</v>
      </c>
      <c r="U111" s="52">
        <f>Fugas_Alter1!V113</f>
        <v>0</v>
      </c>
      <c r="V111" s="52">
        <f>Fugas_Alter1!AL113</f>
        <v>0</v>
      </c>
      <c r="W111" s="52">
        <f>Fugas_Alter1!AK113</f>
        <v>0</v>
      </c>
      <c r="X111" s="52">
        <f>Fugas_Alter1!AM113</f>
        <v>0</v>
      </c>
      <c r="Y111" s="52">
        <f>Fugas_Alter1!AP113</f>
        <v>0</v>
      </c>
    </row>
    <row r="112" spans="2:25" x14ac:dyDescent="0.75">
      <c r="B112" s="52">
        <f>Fugas_Alter1!B114</f>
        <v>0</v>
      </c>
      <c r="C112" s="52">
        <f>Fugas_Alter1!C114</f>
        <v>0</v>
      </c>
      <c r="D112" s="52">
        <f>Fugas_Alter1!D114</f>
        <v>0</v>
      </c>
      <c r="E112" s="52">
        <f>Fugas_Alter1!E114</f>
        <v>0</v>
      </c>
      <c r="F112" s="456">
        <f>Fugas_Alter1!F114</f>
        <v>0</v>
      </c>
      <c r="G112" s="456"/>
      <c r="H112" s="456">
        <f>Fugas_Alter1!H114</f>
        <v>0</v>
      </c>
      <c r="I112" s="456"/>
      <c r="J112" s="456">
        <f>Fugas_Alter1!J114</f>
        <v>0</v>
      </c>
      <c r="K112" s="456"/>
      <c r="L112" s="460" t="str">
        <f>IF(Fugas_Alter1!L114=0,"",Fugas_Alter1!L114)</f>
        <v/>
      </c>
      <c r="M112" s="460"/>
      <c r="N112" s="460"/>
      <c r="O112" s="456">
        <f>Fugas_Alter1!O114</f>
        <v>0</v>
      </c>
      <c r="P112" s="456"/>
      <c r="Q112" s="456"/>
      <c r="R112" s="52">
        <f>Fugas_Alter1!R114</f>
        <v>0</v>
      </c>
      <c r="S112" s="52">
        <f>Fugas_Alter1!S114</f>
        <v>0</v>
      </c>
      <c r="T112" s="52">
        <f>Fugas_Alter1!T114</f>
        <v>0</v>
      </c>
      <c r="U112" s="52">
        <f>Fugas_Alter1!V114</f>
        <v>0</v>
      </c>
      <c r="V112" s="52">
        <f>Fugas_Alter1!AL114</f>
        <v>0</v>
      </c>
      <c r="W112" s="52">
        <f>Fugas_Alter1!AK114</f>
        <v>0</v>
      </c>
      <c r="X112" s="52">
        <f>Fugas_Alter1!AM114</f>
        <v>0</v>
      </c>
      <c r="Y112" s="52">
        <f>Fugas_Alter1!AP114</f>
        <v>0</v>
      </c>
    </row>
    <row r="113" spans="2:25" x14ac:dyDescent="0.75">
      <c r="B113" s="52">
        <f>Fugas_Alter1!B115</f>
        <v>0</v>
      </c>
      <c r="C113" s="52">
        <f>Fugas_Alter1!C115</f>
        <v>0</v>
      </c>
      <c r="D113" s="52">
        <f>Fugas_Alter1!D115</f>
        <v>0</v>
      </c>
      <c r="E113" s="52">
        <f>Fugas_Alter1!E115</f>
        <v>0</v>
      </c>
      <c r="F113" s="456">
        <f>Fugas_Alter1!F115</f>
        <v>0</v>
      </c>
      <c r="G113" s="456"/>
      <c r="H113" s="456">
        <f>Fugas_Alter1!H115</f>
        <v>0</v>
      </c>
      <c r="I113" s="456"/>
      <c r="J113" s="456">
        <f>Fugas_Alter1!J115</f>
        <v>0</v>
      </c>
      <c r="K113" s="456"/>
      <c r="L113" s="460" t="str">
        <f>IF(Fugas_Alter1!L115=0,"",Fugas_Alter1!L115)</f>
        <v/>
      </c>
      <c r="M113" s="460"/>
      <c r="N113" s="460"/>
      <c r="O113" s="456">
        <f>Fugas_Alter1!O115</f>
        <v>0</v>
      </c>
      <c r="P113" s="456"/>
      <c r="Q113" s="456"/>
      <c r="R113" s="52">
        <f>Fugas_Alter1!R115</f>
        <v>0</v>
      </c>
      <c r="S113" s="52">
        <f>Fugas_Alter1!S115</f>
        <v>0</v>
      </c>
      <c r="T113" s="52">
        <f>Fugas_Alter1!T115</f>
        <v>0</v>
      </c>
      <c r="U113" s="52">
        <f>Fugas_Alter1!V115</f>
        <v>0</v>
      </c>
      <c r="V113" s="52">
        <f>Fugas_Alter1!AL115</f>
        <v>0</v>
      </c>
      <c r="W113" s="52">
        <f>Fugas_Alter1!AK115</f>
        <v>0</v>
      </c>
      <c r="X113" s="52">
        <f>Fugas_Alter1!AM115</f>
        <v>0</v>
      </c>
      <c r="Y113" s="52">
        <f>Fugas_Alter1!AP115</f>
        <v>0</v>
      </c>
    </row>
    <row r="114" spans="2:25" x14ac:dyDescent="0.75">
      <c r="B114" s="52">
        <f>Fugas_Alter1!B116</f>
        <v>0</v>
      </c>
      <c r="C114" s="52">
        <f>Fugas_Alter1!C116</f>
        <v>0</v>
      </c>
      <c r="D114" s="52">
        <f>Fugas_Alter1!D116</f>
        <v>0</v>
      </c>
      <c r="E114" s="52">
        <f>Fugas_Alter1!E116</f>
        <v>0</v>
      </c>
      <c r="F114" s="456">
        <f>Fugas_Alter1!F116</f>
        <v>0</v>
      </c>
      <c r="G114" s="456"/>
      <c r="H114" s="456">
        <f>Fugas_Alter1!H116</f>
        <v>0</v>
      </c>
      <c r="I114" s="456"/>
      <c r="J114" s="456">
        <f>Fugas_Alter1!J116</f>
        <v>0</v>
      </c>
      <c r="K114" s="456"/>
      <c r="L114" s="460" t="str">
        <f>IF(Fugas_Alter1!L116=0,"",Fugas_Alter1!L116)</f>
        <v/>
      </c>
      <c r="M114" s="460"/>
      <c r="N114" s="460"/>
      <c r="O114" s="456">
        <f>Fugas_Alter1!O116</f>
        <v>0</v>
      </c>
      <c r="P114" s="456"/>
      <c r="Q114" s="456"/>
      <c r="R114" s="52">
        <f>Fugas_Alter1!R116</f>
        <v>0</v>
      </c>
      <c r="S114" s="52">
        <f>Fugas_Alter1!S116</f>
        <v>0</v>
      </c>
      <c r="T114" s="52">
        <f>Fugas_Alter1!T116</f>
        <v>0</v>
      </c>
      <c r="U114" s="52">
        <f>Fugas_Alter1!V116</f>
        <v>0</v>
      </c>
      <c r="V114" s="52">
        <f>Fugas_Alter1!AL116</f>
        <v>0</v>
      </c>
      <c r="W114" s="52">
        <f>Fugas_Alter1!AK116</f>
        <v>0</v>
      </c>
      <c r="X114" s="52">
        <f>Fugas_Alter1!AM116</f>
        <v>0</v>
      </c>
      <c r="Y114" s="52">
        <f>Fugas_Alter1!AP116</f>
        <v>0</v>
      </c>
    </row>
    <row r="115" spans="2:25" x14ac:dyDescent="0.75">
      <c r="B115" s="52">
        <f>Fugas_Alter1!B117</f>
        <v>0</v>
      </c>
      <c r="C115" s="52">
        <f>Fugas_Alter1!C117</f>
        <v>0</v>
      </c>
      <c r="D115" s="52">
        <f>Fugas_Alter1!D117</f>
        <v>0</v>
      </c>
      <c r="E115" s="52">
        <f>Fugas_Alter1!E117</f>
        <v>0</v>
      </c>
      <c r="F115" s="456">
        <f>Fugas_Alter1!F117</f>
        <v>0</v>
      </c>
      <c r="G115" s="456"/>
      <c r="H115" s="456">
        <f>Fugas_Alter1!H117</f>
        <v>0</v>
      </c>
      <c r="I115" s="456"/>
      <c r="J115" s="456">
        <f>Fugas_Alter1!J117</f>
        <v>0</v>
      </c>
      <c r="K115" s="456"/>
      <c r="L115" s="460" t="str">
        <f>IF(Fugas_Alter1!L117=0,"",Fugas_Alter1!L117)</f>
        <v/>
      </c>
      <c r="M115" s="460"/>
      <c r="N115" s="460"/>
      <c r="O115" s="456">
        <f>Fugas_Alter1!O117</f>
        <v>0</v>
      </c>
      <c r="P115" s="456"/>
      <c r="Q115" s="456"/>
      <c r="R115" s="52">
        <f>Fugas_Alter1!R117</f>
        <v>0</v>
      </c>
      <c r="S115" s="52">
        <f>Fugas_Alter1!S117</f>
        <v>0</v>
      </c>
      <c r="T115" s="52">
        <f>Fugas_Alter1!T117</f>
        <v>0</v>
      </c>
      <c r="U115" s="52">
        <f>Fugas_Alter1!V117</f>
        <v>0</v>
      </c>
      <c r="V115" s="52">
        <f>Fugas_Alter1!AL117</f>
        <v>0</v>
      </c>
      <c r="W115" s="52">
        <f>Fugas_Alter1!AK117</f>
        <v>0</v>
      </c>
      <c r="X115" s="52">
        <f>Fugas_Alter1!AM117</f>
        <v>0</v>
      </c>
      <c r="Y115" s="52">
        <f>Fugas_Alter1!AP117</f>
        <v>0</v>
      </c>
    </row>
    <row r="116" spans="2:25" x14ac:dyDescent="0.75">
      <c r="B116" s="52">
        <f>Fugas_Alter1!B118</f>
        <v>0</v>
      </c>
      <c r="C116" s="52">
        <f>Fugas_Alter1!C118</f>
        <v>0</v>
      </c>
      <c r="D116" s="52">
        <f>Fugas_Alter1!D118</f>
        <v>0</v>
      </c>
      <c r="E116" s="52">
        <f>Fugas_Alter1!E118</f>
        <v>0</v>
      </c>
      <c r="F116" s="456">
        <f>Fugas_Alter1!F118</f>
        <v>0</v>
      </c>
      <c r="G116" s="456"/>
      <c r="H116" s="456">
        <f>Fugas_Alter1!H118</f>
        <v>0</v>
      </c>
      <c r="I116" s="456"/>
      <c r="J116" s="456">
        <f>Fugas_Alter1!J118</f>
        <v>0</v>
      </c>
      <c r="K116" s="456"/>
      <c r="L116" s="460" t="str">
        <f>IF(Fugas_Alter1!L118=0,"",Fugas_Alter1!L118)</f>
        <v/>
      </c>
      <c r="M116" s="460"/>
      <c r="N116" s="460"/>
      <c r="O116" s="456">
        <f>Fugas_Alter1!O118</f>
        <v>0</v>
      </c>
      <c r="P116" s="456"/>
      <c r="Q116" s="456"/>
      <c r="R116" s="52">
        <f>Fugas_Alter1!R118</f>
        <v>0</v>
      </c>
      <c r="S116" s="52">
        <f>Fugas_Alter1!S118</f>
        <v>0</v>
      </c>
      <c r="T116" s="52">
        <f>Fugas_Alter1!T118</f>
        <v>0</v>
      </c>
      <c r="U116" s="52">
        <f>Fugas_Alter1!V118</f>
        <v>0</v>
      </c>
      <c r="V116" s="52">
        <f>Fugas_Alter1!AL118</f>
        <v>0</v>
      </c>
      <c r="W116" s="52">
        <f>Fugas_Alter1!AK118</f>
        <v>0</v>
      </c>
      <c r="X116" s="52">
        <f>Fugas_Alter1!AM118</f>
        <v>0</v>
      </c>
      <c r="Y116" s="52">
        <f>Fugas_Alter1!AP118</f>
        <v>0</v>
      </c>
    </row>
    <row r="117" spans="2:25" x14ac:dyDescent="0.75">
      <c r="B117" s="52">
        <f>Fugas_Alter1!B119</f>
        <v>0</v>
      </c>
      <c r="C117" s="52">
        <f>Fugas_Alter1!C119</f>
        <v>0</v>
      </c>
      <c r="D117" s="52">
        <f>Fugas_Alter1!D119</f>
        <v>0</v>
      </c>
      <c r="E117" s="52">
        <f>Fugas_Alter1!E119</f>
        <v>0</v>
      </c>
      <c r="F117" s="456">
        <f>Fugas_Alter1!F119</f>
        <v>0</v>
      </c>
      <c r="G117" s="456"/>
      <c r="H117" s="456">
        <f>Fugas_Alter1!H119</f>
        <v>0</v>
      </c>
      <c r="I117" s="456"/>
      <c r="J117" s="456">
        <f>Fugas_Alter1!J119</f>
        <v>0</v>
      </c>
      <c r="K117" s="456"/>
      <c r="L117" s="460" t="str">
        <f>IF(Fugas_Alter1!L119=0,"",Fugas_Alter1!L119)</f>
        <v/>
      </c>
      <c r="M117" s="460"/>
      <c r="N117" s="460"/>
      <c r="O117" s="456">
        <f>Fugas_Alter1!O119</f>
        <v>0</v>
      </c>
      <c r="P117" s="456"/>
      <c r="Q117" s="456"/>
      <c r="R117" s="52">
        <f>Fugas_Alter1!R119</f>
        <v>0</v>
      </c>
      <c r="S117" s="52">
        <f>Fugas_Alter1!S119</f>
        <v>0</v>
      </c>
      <c r="T117" s="52">
        <f>Fugas_Alter1!T119</f>
        <v>0</v>
      </c>
      <c r="U117" s="52">
        <f>Fugas_Alter1!V119</f>
        <v>0</v>
      </c>
      <c r="V117" s="52">
        <f>Fugas_Alter1!AL119</f>
        <v>0</v>
      </c>
      <c r="W117" s="52">
        <f>Fugas_Alter1!AK119</f>
        <v>0</v>
      </c>
      <c r="X117" s="52">
        <f>Fugas_Alter1!AM119</f>
        <v>0</v>
      </c>
      <c r="Y117" s="52">
        <f>Fugas_Alter1!AP119</f>
        <v>0</v>
      </c>
    </row>
    <row r="118" spans="2:25" x14ac:dyDescent="0.75">
      <c r="B118" s="52">
        <f>Fugas_Alter1!B120</f>
        <v>0</v>
      </c>
      <c r="C118" s="52">
        <f>Fugas_Alter1!C120</f>
        <v>0</v>
      </c>
      <c r="D118" s="52">
        <f>Fugas_Alter1!D120</f>
        <v>0</v>
      </c>
      <c r="E118" s="52">
        <f>Fugas_Alter1!E120</f>
        <v>0</v>
      </c>
      <c r="F118" s="456">
        <f>Fugas_Alter1!F120</f>
        <v>0</v>
      </c>
      <c r="G118" s="456"/>
      <c r="H118" s="456">
        <f>Fugas_Alter1!H120</f>
        <v>0</v>
      </c>
      <c r="I118" s="456"/>
      <c r="J118" s="456">
        <f>Fugas_Alter1!J120</f>
        <v>0</v>
      </c>
      <c r="K118" s="456"/>
      <c r="L118" s="460" t="str">
        <f>IF(Fugas_Alter1!L120=0,"",Fugas_Alter1!L120)</f>
        <v/>
      </c>
      <c r="M118" s="460"/>
      <c r="N118" s="460"/>
      <c r="O118" s="456">
        <f>Fugas_Alter1!O120</f>
        <v>0</v>
      </c>
      <c r="P118" s="456"/>
      <c r="Q118" s="456"/>
      <c r="R118" s="52">
        <f>Fugas_Alter1!R120</f>
        <v>0</v>
      </c>
      <c r="S118" s="52">
        <f>Fugas_Alter1!S120</f>
        <v>0</v>
      </c>
      <c r="T118" s="52">
        <f>Fugas_Alter1!T120</f>
        <v>0</v>
      </c>
      <c r="U118" s="52">
        <f>Fugas_Alter1!V120</f>
        <v>0</v>
      </c>
      <c r="V118" s="52">
        <f>Fugas_Alter1!AL120</f>
        <v>0</v>
      </c>
      <c r="W118" s="52">
        <f>Fugas_Alter1!AK120</f>
        <v>0</v>
      </c>
      <c r="X118" s="52">
        <f>Fugas_Alter1!AM120</f>
        <v>0</v>
      </c>
      <c r="Y118" s="52">
        <f>Fugas_Alter1!AP120</f>
        <v>0</v>
      </c>
    </row>
    <row r="119" spans="2:25" x14ac:dyDescent="0.75">
      <c r="B119" s="52">
        <f>Fugas_Alter1!B121</f>
        <v>0</v>
      </c>
      <c r="C119" s="52">
        <f>Fugas_Alter1!C121</f>
        <v>0</v>
      </c>
      <c r="D119" s="52">
        <f>Fugas_Alter1!D121</f>
        <v>0</v>
      </c>
      <c r="E119" s="52">
        <f>Fugas_Alter1!E121</f>
        <v>0</v>
      </c>
      <c r="F119" s="456">
        <f>Fugas_Alter1!F121</f>
        <v>0</v>
      </c>
      <c r="G119" s="456"/>
      <c r="H119" s="456">
        <f>Fugas_Alter1!H121</f>
        <v>0</v>
      </c>
      <c r="I119" s="456"/>
      <c r="J119" s="456">
        <f>Fugas_Alter1!J121</f>
        <v>0</v>
      </c>
      <c r="K119" s="456"/>
      <c r="L119" s="460" t="str">
        <f>IF(Fugas_Alter1!L121=0,"",Fugas_Alter1!L121)</f>
        <v/>
      </c>
      <c r="M119" s="460"/>
      <c r="N119" s="460"/>
      <c r="O119" s="456">
        <f>Fugas_Alter1!O121</f>
        <v>0</v>
      </c>
      <c r="P119" s="456"/>
      <c r="Q119" s="456"/>
      <c r="R119" s="52">
        <f>Fugas_Alter1!R121</f>
        <v>0</v>
      </c>
      <c r="S119" s="52">
        <f>Fugas_Alter1!S121</f>
        <v>0</v>
      </c>
      <c r="T119" s="52">
        <f>Fugas_Alter1!T121</f>
        <v>0</v>
      </c>
      <c r="U119" s="52">
        <f>Fugas_Alter1!V121</f>
        <v>0</v>
      </c>
      <c r="V119" s="52">
        <f>Fugas_Alter1!AL121</f>
        <v>0</v>
      </c>
      <c r="W119" s="52">
        <f>Fugas_Alter1!AK121</f>
        <v>0</v>
      </c>
      <c r="X119" s="52">
        <f>Fugas_Alter1!AM121</f>
        <v>0</v>
      </c>
      <c r="Y119" s="52">
        <f>Fugas_Alter1!AP121</f>
        <v>0</v>
      </c>
    </row>
    <row r="120" spans="2:25" x14ac:dyDescent="0.75">
      <c r="B120" s="52">
        <f>Fugas_Alter1!B122</f>
        <v>0</v>
      </c>
      <c r="C120" s="52">
        <f>Fugas_Alter1!C122</f>
        <v>0</v>
      </c>
      <c r="D120" s="52">
        <f>Fugas_Alter1!D122</f>
        <v>0</v>
      </c>
      <c r="E120" s="52">
        <f>Fugas_Alter1!E122</f>
        <v>0</v>
      </c>
      <c r="F120" s="456">
        <f>Fugas_Alter1!F122</f>
        <v>0</v>
      </c>
      <c r="G120" s="456"/>
      <c r="H120" s="456">
        <f>Fugas_Alter1!H122</f>
        <v>0</v>
      </c>
      <c r="I120" s="456"/>
      <c r="J120" s="456">
        <f>Fugas_Alter1!J122</f>
        <v>0</v>
      </c>
      <c r="K120" s="456"/>
      <c r="L120" s="460" t="str">
        <f>IF(Fugas_Alter1!L122=0,"",Fugas_Alter1!L122)</f>
        <v/>
      </c>
      <c r="M120" s="460"/>
      <c r="N120" s="460"/>
      <c r="O120" s="456">
        <f>Fugas_Alter1!O122</f>
        <v>0</v>
      </c>
      <c r="P120" s="456"/>
      <c r="Q120" s="456"/>
      <c r="R120" s="52">
        <f>Fugas_Alter1!R122</f>
        <v>0</v>
      </c>
      <c r="S120" s="52">
        <f>Fugas_Alter1!S122</f>
        <v>0</v>
      </c>
      <c r="T120" s="52">
        <f>Fugas_Alter1!T122</f>
        <v>0</v>
      </c>
      <c r="U120" s="52">
        <f>Fugas_Alter1!V122</f>
        <v>0</v>
      </c>
      <c r="V120" s="52">
        <f>Fugas_Alter1!AL122</f>
        <v>0</v>
      </c>
      <c r="W120" s="52">
        <f>Fugas_Alter1!AK122</f>
        <v>0</v>
      </c>
      <c r="X120" s="52">
        <f>Fugas_Alter1!AM122</f>
        <v>0</v>
      </c>
      <c r="Y120" s="52">
        <f>Fugas_Alter1!AP122</f>
        <v>0</v>
      </c>
    </row>
    <row r="121" spans="2:25" x14ac:dyDescent="0.75">
      <c r="B121" s="52">
        <f>Fugas_Alter1!B123</f>
        <v>0</v>
      </c>
      <c r="C121" s="52">
        <f>Fugas_Alter1!C123</f>
        <v>0</v>
      </c>
      <c r="D121" s="52">
        <f>Fugas_Alter1!D123</f>
        <v>0</v>
      </c>
      <c r="E121" s="52">
        <f>Fugas_Alter1!E123</f>
        <v>0</v>
      </c>
      <c r="F121" s="456">
        <f>Fugas_Alter1!F123</f>
        <v>0</v>
      </c>
      <c r="G121" s="456"/>
      <c r="H121" s="456">
        <f>Fugas_Alter1!H123</f>
        <v>0</v>
      </c>
      <c r="I121" s="456"/>
      <c r="J121" s="456">
        <f>Fugas_Alter1!J123</f>
        <v>0</v>
      </c>
      <c r="K121" s="456"/>
      <c r="L121" s="460" t="str">
        <f>IF(Fugas_Alter1!L123=0,"",Fugas_Alter1!L123)</f>
        <v/>
      </c>
      <c r="M121" s="460"/>
      <c r="N121" s="460"/>
      <c r="O121" s="456">
        <f>Fugas_Alter1!O123</f>
        <v>0</v>
      </c>
      <c r="P121" s="456"/>
      <c r="Q121" s="456"/>
      <c r="R121" s="52">
        <f>Fugas_Alter1!R123</f>
        <v>0</v>
      </c>
      <c r="S121" s="52">
        <f>Fugas_Alter1!S123</f>
        <v>0</v>
      </c>
      <c r="T121" s="52">
        <f>Fugas_Alter1!T123</f>
        <v>0</v>
      </c>
      <c r="U121" s="52">
        <f>Fugas_Alter1!V123</f>
        <v>0</v>
      </c>
      <c r="V121" s="52">
        <f>Fugas_Alter1!AL123</f>
        <v>0</v>
      </c>
      <c r="W121" s="52">
        <f>Fugas_Alter1!AK123</f>
        <v>0</v>
      </c>
      <c r="X121" s="52">
        <f>Fugas_Alter1!AM123</f>
        <v>0</v>
      </c>
      <c r="Y121" s="52">
        <f>Fugas_Alter1!AP123</f>
        <v>0</v>
      </c>
    </row>
    <row r="122" spans="2:25" x14ac:dyDescent="0.75">
      <c r="B122" s="52">
        <f>Fugas_Alter1!B124</f>
        <v>0</v>
      </c>
      <c r="C122" s="52">
        <f>Fugas_Alter1!C124</f>
        <v>0</v>
      </c>
      <c r="D122" s="52">
        <f>Fugas_Alter1!D124</f>
        <v>0</v>
      </c>
      <c r="E122" s="52">
        <f>Fugas_Alter1!E124</f>
        <v>0</v>
      </c>
      <c r="F122" s="456">
        <f>Fugas_Alter1!F124</f>
        <v>0</v>
      </c>
      <c r="G122" s="456"/>
      <c r="H122" s="456">
        <f>Fugas_Alter1!H124</f>
        <v>0</v>
      </c>
      <c r="I122" s="456"/>
      <c r="J122" s="456">
        <f>Fugas_Alter1!J124</f>
        <v>0</v>
      </c>
      <c r="K122" s="456"/>
      <c r="L122" s="460" t="str">
        <f>IF(Fugas_Alter1!L124=0,"",Fugas_Alter1!L124)</f>
        <v/>
      </c>
      <c r="M122" s="460"/>
      <c r="N122" s="460"/>
      <c r="O122" s="456">
        <f>Fugas_Alter1!O124</f>
        <v>0</v>
      </c>
      <c r="P122" s="456"/>
      <c r="Q122" s="456"/>
      <c r="R122" s="52">
        <f>Fugas_Alter1!R124</f>
        <v>0</v>
      </c>
      <c r="S122" s="52">
        <f>Fugas_Alter1!S124</f>
        <v>0</v>
      </c>
      <c r="T122" s="52">
        <f>Fugas_Alter1!T124</f>
        <v>0</v>
      </c>
      <c r="U122" s="52">
        <f>Fugas_Alter1!V124</f>
        <v>0</v>
      </c>
      <c r="V122" s="52">
        <f>Fugas_Alter1!AL124</f>
        <v>0</v>
      </c>
      <c r="W122" s="52">
        <f>Fugas_Alter1!AK124</f>
        <v>0</v>
      </c>
      <c r="X122" s="52">
        <f>Fugas_Alter1!AM124</f>
        <v>0</v>
      </c>
      <c r="Y122" s="52">
        <f>Fugas_Alter1!AP124</f>
        <v>0</v>
      </c>
    </row>
    <row r="123" spans="2:25" x14ac:dyDescent="0.75">
      <c r="B123" s="52">
        <f>Fugas_Alter1!B125</f>
        <v>0</v>
      </c>
      <c r="C123" s="52">
        <f>Fugas_Alter1!C125</f>
        <v>0</v>
      </c>
      <c r="D123" s="52">
        <f>Fugas_Alter1!D125</f>
        <v>0</v>
      </c>
      <c r="E123" s="52">
        <f>Fugas_Alter1!E125</f>
        <v>0</v>
      </c>
      <c r="F123" s="456">
        <f>Fugas_Alter1!F125</f>
        <v>0</v>
      </c>
      <c r="G123" s="456"/>
      <c r="H123" s="456">
        <f>Fugas_Alter1!H125</f>
        <v>0</v>
      </c>
      <c r="I123" s="456"/>
      <c r="J123" s="456">
        <f>Fugas_Alter1!J125</f>
        <v>0</v>
      </c>
      <c r="K123" s="456"/>
      <c r="L123" s="460" t="str">
        <f>IF(Fugas_Alter1!L125=0,"",Fugas_Alter1!L125)</f>
        <v/>
      </c>
      <c r="M123" s="460"/>
      <c r="N123" s="460"/>
      <c r="O123" s="456">
        <f>Fugas_Alter1!O125</f>
        <v>0</v>
      </c>
      <c r="P123" s="456"/>
      <c r="Q123" s="456"/>
      <c r="R123" s="52">
        <f>Fugas_Alter1!R125</f>
        <v>0</v>
      </c>
      <c r="S123" s="52">
        <f>Fugas_Alter1!S125</f>
        <v>0</v>
      </c>
      <c r="T123" s="52">
        <f>Fugas_Alter1!T125</f>
        <v>0</v>
      </c>
      <c r="U123" s="52">
        <f>Fugas_Alter1!V125</f>
        <v>0</v>
      </c>
      <c r="V123" s="52">
        <f>Fugas_Alter1!AL125</f>
        <v>0</v>
      </c>
      <c r="W123" s="52">
        <f>Fugas_Alter1!AK125</f>
        <v>0</v>
      </c>
      <c r="X123" s="52">
        <f>Fugas_Alter1!AM125</f>
        <v>0</v>
      </c>
      <c r="Y123" s="52">
        <f>Fugas_Alter1!AP125</f>
        <v>0</v>
      </c>
    </row>
    <row r="124" spans="2:25" x14ac:dyDescent="0.75">
      <c r="B124" s="52">
        <f>Fugas_Alter1!B126</f>
        <v>0</v>
      </c>
      <c r="C124" s="52">
        <f>Fugas_Alter1!C126</f>
        <v>0</v>
      </c>
      <c r="D124" s="52">
        <f>Fugas_Alter1!D126</f>
        <v>0</v>
      </c>
      <c r="E124" s="52">
        <f>Fugas_Alter1!E126</f>
        <v>0</v>
      </c>
      <c r="F124" s="456">
        <f>Fugas_Alter1!F126</f>
        <v>0</v>
      </c>
      <c r="G124" s="456"/>
      <c r="H124" s="456">
        <f>Fugas_Alter1!H126</f>
        <v>0</v>
      </c>
      <c r="I124" s="456"/>
      <c r="J124" s="456">
        <f>Fugas_Alter1!J126</f>
        <v>0</v>
      </c>
      <c r="K124" s="456"/>
      <c r="L124" s="460" t="str">
        <f>IF(Fugas_Alter1!L126=0,"",Fugas_Alter1!L126)</f>
        <v/>
      </c>
      <c r="M124" s="460"/>
      <c r="N124" s="460"/>
      <c r="O124" s="456">
        <f>Fugas_Alter1!O126</f>
        <v>0</v>
      </c>
      <c r="P124" s="456"/>
      <c r="Q124" s="456"/>
      <c r="R124" s="52">
        <f>Fugas_Alter1!R126</f>
        <v>0</v>
      </c>
      <c r="S124" s="52">
        <f>Fugas_Alter1!S126</f>
        <v>0</v>
      </c>
      <c r="T124" s="52">
        <f>Fugas_Alter1!T126</f>
        <v>0</v>
      </c>
      <c r="U124" s="52">
        <f>Fugas_Alter1!V126</f>
        <v>0</v>
      </c>
      <c r="V124" s="52">
        <f>Fugas_Alter1!AL126</f>
        <v>0</v>
      </c>
      <c r="W124" s="52">
        <f>Fugas_Alter1!AK126</f>
        <v>0</v>
      </c>
      <c r="X124" s="52">
        <f>Fugas_Alter1!AM126</f>
        <v>0</v>
      </c>
      <c r="Y124" s="52">
        <f>Fugas_Alter1!AP126</f>
        <v>0</v>
      </c>
    </row>
    <row r="125" spans="2:25" x14ac:dyDescent="0.75">
      <c r="B125" s="52">
        <f>Fugas_Alter1!B127</f>
        <v>0</v>
      </c>
      <c r="C125" s="52">
        <f>Fugas_Alter1!C127</f>
        <v>0</v>
      </c>
      <c r="D125" s="52">
        <f>Fugas_Alter1!D127</f>
        <v>0</v>
      </c>
      <c r="E125" s="52">
        <f>Fugas_Alter1!E127</f>
        <v>0</v>
      </c>
      <c r="F125" s="456">
        <f>Fugas_Alter1!F127</f>
        <v>0</v>
      </c>
      <c r="G125" s="456"/>
      <c r="H125" s="456">
        <f>Fugas_Alter1!H127</f>
        <v>0</v>
      </c>
      <c r="I125" s="456"/>
      <c r="J125" s="456">
        <f>Fugas_Alter1!J127</f>
        <v>0</v>
      </c>
      <c r="K125" s="456"/>
      <c r="L125" s="460" t="str">
        <f>IF(Fugas_Alter1!L127=0,"",Fugas_Alter1!L127)</f>
        <v/>
      </c>
      <c r="M125" s="460"/>
      <c r="N125" s="460"/>
      <c r="O125" s="456">
        <f>Fugas_Alter1!O127</f>
        <v>0</v>
      </c>
      <c r="P125" s="456"/>
      <c r="Q125" s="456"/>
      <c r="R125" s="52">
        <f>Fugas_Alter1!R127</f>
        <v>0</v>
      </c>
      <c r="S125" s="52">
        <f>Fugas_Alter1!S127</f>
        <v>0</v>
      </c>
      <c r="T125" s="52">
        <f>Fugas_Alter1!T127</f>
        <v>0</v>
      </c>
      <c r="U125" s="52">
        <f>Fugas_Alter1!V127</f>
        <v>0</v>
      </c>
      <c r="V125" s="52">
        <f>Fugas_Alter1!AL127</f>
        <v>0</v>
      </c>
      <c r="W125" s="52">
        <f>Fugas_Alter1!AK127</f>
        <v>0</v>
      </c>
      <c r="X125" s="52">
        <f>Fugas_Alter1!AM127</f>
        <v>0</v>
      </c>
      <c r="Y125" s="52">
        <f>Fugas_Alter1!AP127</f>
        <v>0</v>
      </c>
    </row>
    <row r="126" spans="2:25" x14ac:dyDescent="0.75">
      <c r="B126" s="52">
        <f>Fugas_Alter1!B128</f>
        <v>0</v>
      </c>
      <c r="C126" s="52">
        <f>Fugas_Alter1!C128</f>
        <v>0</v>
      </c>
      <c r="D126" s="52">
        <f>Fugas_Alter1!D128</f>
        <v>0</v>
      </c>
      <c r="E126" s="52">
        <f>Fugas_Alter1!E128</f>
        <v>0</v>
      </c>
      <c r="F126" s="456">
        <f>Fugas_Alter1!F128</f>
        <v>0</v>
      </c>
      <c r="G126" s="456"/>
      <c r="H126" s="456">
        <f>Fugas_Alter1!H128</f>
        <v>0</v>
      </c>
      <c r="I126" s="456"/>
      <c r="J126" s="456">
        <f>Fugas_Alter1!J128</f>
        <v>0</v>
      </c>
      <c r="K126" s="456"/>
      <c r="L126" s="460" t="str">
        <f>IF(Fugas_Alter1!L128=0,"",Fugas_Alter1!L128)</f>
        <v/>
      </c>
      <c r="M126" s="460"/>
      <c r="N126" s="460"/>
      <c r="O126" s="456">
        <f>Fugas_Alter1!O128</f>
        <v>0</v>
      </c>
      <c r="P126" s="456"/>
      <c r="Q126" s="456"/>
      <c r="R126" s="52">
        <f>Fugas_Alter1!R128</f>
        <v>0</v>
      </c>
      <c r="S126" s="52">
        <f>Fugas_Alter1!S128</f>
        <v>0</v>
      </c>
      <c r="T126" s="52">
        <f>Fugas_Alter1!T128</f>
        <v>0</v>
      </c>
      <c r="U126" s="52">
        <f>Fugas_Alter1!V128</f>
        <v>0</v>
      </c>
      <c r="V126" s="52">
        <f>Fugas_Alter1!AL128</f>
        <v>0</v>
      </c>
      <c r="W126" s="52">
        <f>Fugas_Alter1!AK128</f>
        <v>0</v>
      </c>
      <c r="X126" s="52">
        <f>Fugas_Alter1!AM128</f>
        <v>0</v>
      </c>
      <c r="Y126" s="52">
        <f>Fugas_Alter1!AP128</f>
        <v>0</v>
      </c>
    </row>
    <row r="127" spans="2:25" x14ac:dyDescent="0.75">
      <c r="B127" s="52">
        <f>Fugas_Alter1!B129</f>
        <v>0</v>
      </c>
      <c r="C127" s="52">
        <f>Fugas_Alter1!C129</f>
        <v>0</v>
      </c>
      <c r="D127" s="52">
        <f>Fugas_Alter1!D129</f>
        <v>0</v>
      </c>
      <c r="E127" s="52">
        <f>Fugas_Alter1!E129</f>
        <v>0</v>
      </c>
      <c r="F127" s="456">
        <f>Fugas_Alter1!F129</f>
        <v>0</v>
      </c>
      <c r="G127" s="456"/>
      <c r="H127" s="456">
        <f>Fugas_Alter1!H129</f>
        <v>0</v>
      </c>
      <c r="I127" s="456"/>
      <c r="J127" s="456">
        <f>Fugas_Alter1!J129</f>
        <v>0</v>
      </c>
      <c r="K127" s="456"/>
      <c r="L127" s="460" t="str">
        <f>IF(Fugas_Alter1!L129=0,"",Fugas_Alter1!L129)</f>
        <v/>
      </c>
      <c r="M127" s="460"/>
      <c r="N127" s="460"/>
      <c r="O127" s="456">
        <f>Fugas_Alter1!O129</f>
        <v>0</v>
      </c>
      <c r="P127" s="456"/>
      <c r="Q127" s="456"/>
      <c r="R127" s="52">
        <f>Fugas_Alter1!R129</f>
        <v>0</v>
      </c>
      <c r="S127" s="52">
        <f>Fugas_Alter1!S129</f>
        <v>0</v>
      </c>
      <c r="T127" s="52">
        <f>Fugas_Alter1!T129</f>
        <v>0</v>
      </c>
      <c r="U127" s="52">
        <f>Fugas_Alter1!V129</f>
        <v>0</v>
      </c>
      <c r="V127" s="52">
        <f>Fugas_Alter1!AL129</f>
        <v>0</v>
      </c>
      <c r="W127" s="52">
        <f>Fugas_Alter1!AK129</f>
        <v>0</v>
      </c>
      <c r="X127" s="52">
        <f>Fugas_Alter1!AM129</f>
        <v>0</v>
      </c>
      <c r="Y127" s="52">
        <f>Fugas_Alter1!AP129</f>
        <v>0</v>
      </c>
    </row>
    <row r="128" spans="2:25" x14ac:dyDescent="0.75">
      <c r="B128" s="52">
        <f>Fugas_Alter1!B130</f>
        <v>0</v>
      </c>
      <c r="C128" s="52">
        <f>Fugas_Alter1!C130</f>
        <v>0</v>
      </c>
      <c r="D128" s="52">
        <f>Fugas_Alter1!D130</f>
        <v>0</v>
      </c>
      <c r="E128" s="52">
        <f>Fugas_Alter1!E130</f>
        <v>0</v>
      </c>
      <c r="F128" s="456">
        <f>Fugas_Alter1!F130</f>
        <v>0</v>
      </c>
      <c r="G128" s="456"/>
      <c r="H128" s="456">
        <f>Fugas_Alter1!H130</f>
        <v>0</v>
      </c>
      <c r="I128" s="456"/>
      <c r="J128" s="456">
        <f>Fugas_Alter1!J130</f>
        <v>0</v>
      </c>
      <c r="K128" s="456"/>
      <c r="L128" s="460" t="str">
        <f>IF(Fugas_Alter1!L130=0,"",Fugas_Alter1!L130)</f>
        <v/>
      </c>
      <c r="M128" s="460"/>
      <c r="N128" s="460"/>
      <c r="O128" s="456">
        <f>Fugas_Alter1!O130</f>
        <v>0</v>
      </c>
      <c r="P128" s="456"/>
      <c r="Q128" s="456"/>
      <c r="R128" s="52">
        <f>Fugas_Alter1!R130</f>
        <v>0</v>
      </c>
      <c r="S128" s="52">
        <f>Fugas_Alter1!S130</f>
        <v>0</v>
      </c>
      <c r="T128" s="52">
        <f>Fugas_Alter1!T130</f>
        <v>0</v>
      </c>
      <c r="U128" s="52">
        <f>Fugas_Alter1!V130</f>
        <v>0</v>
      </c>
      <c r="V128" s="52">
        <f>Fugas_Alter1!AL130</f>
        <v>0</v>
      </c>
      <c r="W128" s="52">
        <f>Fugas_Alter1!AK130</f>
        <v>0</v>
      </c>
      <c r="X128" s="52">
        <f>Fugas_Alter1!AM130</f>
        <v>0</v>
      </c>
      <c r="Y128" s="52">
        <f>Fugas_Alter1!AP130</f>
        <v>0</v>
      </c>
    </row>
    <row r="129" spans="2:25" x14ac:dyDescent="0.75">
      <c r="B129" s="52">
        <f>Fugas_Alter1!B131</f>
        <v>0</v>
      </c>
      <c r="C129" s="52">
        <f>Fugas_Alter1!C131</f>
        <v>0</v>
      </c>
      <c r="D129" s="52">
        <f>Fugas_Alter1!D131</f>
        <v>0</v>
      </c>
      <c r="E129" s="52">
        <f>Fugas_Alter1!E131</f>
        <v>0</v>
      </c>
      <c r="F129" s="456">
        <f>Fugas_Alter1!F131</f>
        <v>0</v>
      </c>
      <c r="G129" s="456"/>
      <c r="H129" s="456">
        <f>Fugas_Alter1!H131</f>
        <v>0</v>
      </c>
      <c r="I129" s="456"/>
      <c r="J129" s="456">
        <f>Fugas_Alter1!J131</f>
        <v>0</v>
      </c>
      <c r="K129" s="456"/>
      <c r="L129" s="460" t="str">
        <f>IF(Fugas_Alter1!L131=0,"",Fugas_Alter1!L131)</f>
        <v/>
      </c>
      <c r="M129" s="460"/>
      <c r="N129" s="460"/>
      <c r="O129" s="456">
        <f>Fugas_Alter1!O131</f>
        <v>0</v>
      </c>
      <c r="P129" s="456"/>
      <c r="Q129" s="456"/>
      <c r="R129" s="52">
        <f>Fugas_Alter1!R131</f>
        <v>0</v>
      </c>
      <c r="S129" s="52">
        <f>Fugas_Alter1!S131</f>
        <v>0</v>
      </c>
      <c r="T129" s="52">
        <f>Fugas_Alter1!T131</f>
        <v>0</v>
      </c>
      <c r="U129" s="52">
        <f>Fugas_Alter1!V131</f>
        <v>0</v>
      </c>
      <c r="V129" s="52">
        <f>Fugas_Alter1!AL131</f>
        <v>0</v>
      </c>
      <c r="W129" s="52">
        <f>Fugas_Alter1!AK131</f>
        <v>0</v>
      </c>
      <c r="X129" s="52">
        <f>Fugas_Alter1!AM131</f>
        <v>0</v>
      </c>
      <c r="Y129" s="52">
        <f>Fugas_Alter1!AP131</f>
        <v>0</v>
      </c>
    </row>
    <row r="130" spans="2:25" x14ac:dyDescent="0.75">
      <c r="B130" s="52">
        <f>Fugas_Alter1!B132</f>
        <v>0</v>
      </c>
      <c r="C130" s="52">
        <f>Fugas_Alter1!C132</f>
        <v>0</v>
      </c>
      <c r="D130" s="52">
        <f>Fugas_Alter1!D132</f>
        <v>0</v>
      </c>
      <c r="E130" s="52">
        <f>Fugas_Alter1!E132</f>
        <v>0</v>
      </c>
      <c r="F130" s="456">
        <f>Fugas_Alter1!F132</f>
        <v>0</v>
      </c>
      <c r="G130" s="456"/>
      <c r="H130" s="456">
        <f>Fugas_Alter1!H132</f>
        <v>0</v>
      </c>
      <c r="I130" s="456"/>
      <c r="J130" s="456">
        <f>Fugas_Alter1!J132</f>
        <v>0</v>
      </c>
      <c r="K130" s="456"/>
      <c r="L130" s="460" t="str">
        <f>IF(Fugas_Alter1!L132=0,"",Fugas_Alter1!L132)</f>
        <v/>
      </c>
      <c r="M130" s="460"/>
      <c r="N130" s="460"/>
      <c r="O130" s="456">
        <f>Fugas_Alter1!O132</f>
        <v>0</v>
      </c>
      <c r="P130" s="456"/>
      <c r="Q130" s="456"/>
      <c r="R130" s="52">
        <f>Fugas_Alter1!R132</f>
        <v>0</v>
      </c>
      <c r="S130" s="52">
        <f>Fugas_Alter1!S132</f>
        <v>0</v>
      </c>
      <c r="T130" s="52">
        <f>Fugas_Alter1!T132</f>
        <v>0</v>
      </c>
      <c r="U130" s="52">
        <f>Fugas_Alter1!V132</f>
        <v>0</v>
      </c>
      <c r="V130" s="52">
        <f>Fugas_Alter1!AL132</f>
        <v>0</v>
      </c>
      <c r="W130" s="52">
        <f>Fugas_Alter1!AK132</f>
        <v>0</v>
      </c>
      <c r="X130" s="52">
        <f>Fugas_Alter1!AM132</f>
        <v>0</v>
      </c>
      <c r="Y130" s="52">
        <f>Fugas_Alter1!AP132</f>
        <v>0</v>
      </c>
    </row>
    <row r="131" spans="2:25" x14ac:dyDescent="0.75">
      <c r="B131" s="52">
        <f>Fugas_Alter1!B133</f>
        <v>0</v>
      </c>
      <c r="C131" s="52">
        <f>Fugas_Alter1!C133</f>
        <v>0</v>
      </c>
      <c r="D131" s="52">
        <f>Fugas_Alter1!D133</f>
        <v>0</v>
      </c>
      <c r="E131" s="52">
        <f>Fugas_Alter1!E133</f>
        <v>0</v>
      </c>
      <c r="F131" s="456">
        <f>Fugas_Alter1!F133</f>
        <v>0</v>
      </c>
      <c r="G131" s="456"/>
      <c r="H131" s="456">
        <f>Fugas_Alter1!H133</f>
        <v>0</v>
      </c>
      <c r="I131" s="456"/>
      <c r="J131" s="456">
        <f>Fugas_Alter1!J133</f>
        <v>0</v>
      </c>
      <c r="K131" s="456"/>
      <c r="L131" s="460" t="str">
        <f>IF(Fugas_Alter1!L133=0,"",Fugas_Alter1!L133)</f>
        <v/>
      </c>
      <c r="M131" s="460"/>
      <c r="N131" s="460"/>
      <c r="O131" s="456">
        <f>Fugas_Alter1!O133</f>
        <v>0</v>
      </c>
      <c r="P131" s="456"/>
      <c r="Q131" s="456"/>
      <c r="R131" s="52">
        <f>Fugas_Alter1!R133</f>
        <v>0</v>
      </c>
      <c r="S131" s="52">
        <f>Fugas_Alter1!S133</f>
        <v>0</v>
      </c>
      <c r="T131" s="52">
        <f>Fugas_Alter1!T133</f>
        <v>0</v>
      </c>
      <c r="U131" s="52">
        <f>Fugas_Alter1!V133</f>
        <v>0</v>
      </c>
      <c r="V131" s="52">
        <f>Fugas_Alter1!AL133</f>
        <v>0</v>
      </c>
      <c r="W131" s="52">
        <f>Fugas_Alter1!AK133</f>
        <v>0</v>
      </c>
      <c r="X131" s="52">
        <f>Fugas_Alter1!AM133</f>
        <v>0</v>
      </c>
      <c r="Y131" s="52">
        <f>Fugas_Alter1!AP133</f>
        <v>0</v>
      </c>
    </row>
    <row r="132" spans="2:25" x14ac:dyDescent="0.75">
      <c r="B132" s="52">
        <f>Fugas_Alter1!B134</f>
        <v>0</v>
      </c>
      <c r="C132" s="52">
        <f>Fugas_Alter1!C134</f>
        <v>0</v>
      </c>
      <c r="D132" s="52">
        <f>Fugas_Alter1!D134</f>
        <v>0</v>
      </c>
      <c r="E132" s="52">
        <f>Fugas_Alter1!E134</f>
        <v>0</v>
      </c>
      <c r="F132" s="456">
        <f>Fugas_Alter1!F134</f>
        <v>0</v>
      </c>
      <c r="G132" s="456"/>
      <c r="H132" s="456">
        <f>Fugas_Alter1!H134</f>
        <v>0</v>
      </c>
      <c r="I132" s="456"/>
      <c r="J132" s="456">
        <f>Fugas_Alter1!J134</f>
        <v>0</v>
      </c>
      <c r="K132" s="456"/>
      <c r="L132" s="460" t="str">
        <f>IF(Fugas_Alter1!L134=0,"",Fugas_Alter1!L134)</f>
        <v/>
      </c>
      <c r="M132" s="460"/>
      <c r="N132" s="460"/>
      <c r="O132" s="456">
        <f>Fugas_Alter1!O134</f>
        <v>0</v>
      </c>
      <c r="P132" s="456"/>
      <c r="Q132" s="456"/>
      <c r="R132" s="52">
        <f>Fugas_Alter1!R134</f>
        <v>0</v>
      </c>
      <c r="S132" s="52">
        <f>Fugas_Alter1!S134</f>
        <v>0</v>
      </c>
      <c r="T132" s="52">
        <f>Fugas_Alter1!T134</f>
        <v>0</v>
      </c>
      <c r="U132" s="52">
        <f>Fugas_Alter1!V134</f>
        <v>0</v>
      </c>
      <c r="V132" s="52">
        <f>Fugas_Alter1!AL134</f>
        <v>0</v>
      </c>
      <c r="W132" s="52">
        <f>Fugas_Alter1!AK134</f>
        <v>0</v>
      </c>
      <c r="X132" s="52">
        <f>Fugas_Alter1!AM134</f>
        <v>0</v>
      </c>
      <c r="Y132" s="52">
        <f>Fugas_Alter1!AP134</f>
        <v>0</v>
      </c>
    </row>
    <row r="133" spans="2:25" x14ac:dyDescent="0.75">
      <c r="B133" s="52">
        <f>Fugas_Alter1!B135</f>
        <v>0</v>
      </c>
      <c r="C133" s="52">
        <f>Fugas_Alter1!C135</f>
        <v>0</v>
      </c>
      <c r="D133" s="52">
        <f>Fugas_Alter1!D135</f>
        <v>0</v>
      </c>
      <c r="E133" s="52">
        <f>Fugas_Alter1!E135</f>
        <v>0</v>
      </c>
      <c r="F133" s="456">
        <f>Fugas_Alter1!F135</f>
        <v>0</v>
      </c>
      <c r="G133" s="456"/>
      <c r="H133" s="456">
        <f>Fugas_Alter1!H135</f>
        <v>0</v>
      </c>
      <c r="I133" s="456"/>
      <c r="J133" s="456">
        <f>Fugas_Alter1!J135</f>
        <v>0</v>
      </c>
      <c r="K133" s="456"/>
      <c r="L133" s="460" t="str">
        <f>IF(Fugas_Alter1!L135=0,"",Fugas_Alter1!L135)</f>
        <v/>
      </c>
      <c r="M133" s="460"/>
      <c r="N133" s="460"/>
      <c r="O133" s="456">
        <f>Fugas_Alter1!O135</f>
        <v>0</v>
      </c>
      <c r="P133" s="456"/>
      <c r="Q133" s="456"/>
      <c r="R133" s="52">
        <f>Fugas_Alter1!R135</f>
        <v>0</v>
      </c>
      <c r="S133" s="52">
        <f>Fugas_Alter1!S135</f>
        <v>0</v>
      </c>
      <c r="T133" s="52">
        <f>Fugas_Alter1!T135</f>
        <v>0</v>
      </c>
      <c r="U133" s="52">
        <f>Fugas_Alter1!V135</f>
        <v>0</v>
      </c>
      <c r="V133" s="52">
        <f>Fugas_Alter1!AL135</f>
        <v>0</v>
      </c>
      <c r="W133" s="52">
        <f>Fugas_Alter1!AK135</f>
        <v>0</v>
      </c>
      <c r="X133" s="52">
        <f>Fugas_Alter1!AM135</f>
        <v>0</v>
      </c>
      <c r="Y133" s="52">
        <f>Fugas_Alter1!AP135</f>
        <v>0</v>
      </c>
    </row>
    <row r="134" spans="2:25" x14ac:dyDescent="0.75">
      <c r="B134" s="52">
        <f>Fugas_Alter1!B136</f>
        <v>0</v>
      </c>
      <c r="C134" s="52">
        <f>Fugas_Alter1!C136</f>
        <v>0</v>
      </c>
      <c r="D134" s="52">
        <f>Fugas_Alter1!D136</f>
        <v>0</v>
      </c>
      <c r="E134" s="52">
        <f>Fugas_Alter1!E136</f>
        <v>0</v>
      </c>
      <c r="F134" s="456">
        <f>Fugas_Alter1!F136</f>
        <v>0</v>
      </c>
      <c r="G134" s="456"/>
      <c r="H134" s="456">
        <f>Fugas_Alter1!H136</f>
        <v>0</v>
      </c>
      <c r="I134" s="456"/>
      <c r="J134" s="456">
        <f>Fugas_Alter1!J136</f>
        <v>0</v>
      </c>
      <c r="K134" s="456"/>
      <c r="L134" s="460" t="str">
        <f>IF(Fugas_Alter1!L136=0,"",Fugas_Alter1!L136)</f>
        <v/>
      </c>
      <c r="M134" s="460"/>
      <c r="N134" s="460"/>
      <c r="O134" s="456">
        <f>Fugas_Alter1!O136</f>
        <v>0</v>
      </c>
      <c r="P134" s="456"/>
      <c r="Q134" s="456"/>
      <c r="R134" s="52">
        <f>Fugas_Alter1!R136</f>
        <v>0</v>
      </c>
      <c r="S134" s="52">
        <f>Fugas_Alter1!S136</f>
        <v>0</v>
      </c>
      <c r="T134" s="52">
        <f>Fugas_Alter1!T136</f>
        <v>0</v>
      </c>
      <c r="U134" s="52">
        <f>Fugas_Alter1!V136</f>
        <v>0</v>
      </c>
      <c r="V134" s="52">
        <f>Fugas_Alter1!AL136</f>
        <v>0</v>
      </c>
      <c r="W134" s="52">
        <f>Fugas_Alter1!AK136</f>
        <v>0</v>
      </c>
      <c r="X134" s="52">
        <f>Fugas_Alter1!AM136</f>
        <v>0</v>
      </c>
      <c r="Y134" s="52">
        <f>Fugas_Alter1!AP136</f>
        <v>0</v>
      </c>
    </row>
    <row r="135" spans="2:25" x14ac:dyDescent="0.75">
      <c r="B135" s="52">
        <f>Fugas_Alter1!B137</f>
        <v>0</v>
      </c>
      <c r="C135" s="52">
        <f>Fugas_Alter1!C137</f>
        <v>0</v>
      </c>
      <c r="D135" s="52">
        <f>Fugas_Alter1!D137</f>
        <v>0</v>
      </c>
      <c r="E135" s="52">
        <f>Fugas_Alter1!E137</f>
        <v>0</v>
      </c>
      <c r="F135" s="456">
        <f>Fugas_Alter1!F137</f>
        <v>0</v>
      </c>
      <c r="G135" s="456"/>
      <c r="H135" s="456">
        <f>Fugas_Alter1!H137</f>
        <v>0</v>
      </c>
      <c r="I135" s="456"/>
      <c r="J135" s="456">
        <f>Fugas_Alter1!J137</f>
        <v>0</v>
      </c>
      <c r="K135" s="456"/>
      <c r="L135" s="460" t="str">
        <f>IF(Fugas_Alter1!L137=0,"",Fugas_Alter1!L137)</f>
        <v/>
      </c>
      <c r="M135" s="460"/>
      <c r="N135" s="460"/>
      <c r="O135" s="456">
        <f>Fugas_Alter1!O137</f>
        <v>0</v>
      </c>
      <c r="P135" s="456"/>
      <c r="Q135" s="456"/>
      <c r="R135" s="52">
        <f>Fugas_Alter1!R137</f>
        <v>0</v>
      </c>
      <c r="S135" s="52">
        <f>Fugas_Alter1!S137</f>
        <v>0</v>
      </c>
      <c r="T135" s="52">
        <f>Fugas_Alter1!T137</f>
        <v>0</v>
      </c>
      <c r="U135" s="52">
        <f>Fugas_Alter1!V137</f>
        <v>0</v>
      </c>
      <c r="V135" s="52">
        <f>Fugas_Alter1!AL137</f>
        <v>0</v>
      </c>
      <c r="W135" s="52">
        <f>Fugas_Alter1!AK137</f>
        <v>0</v>
      </c>
      <c r="X135" s="52">
        <f>Fugas_Alter1!AM137</f>
        <v>0</v>
      </c>
      <c r="Y135" s="52">
        <f>Fugas_Alter1!AP137</f>
        <v>0</v>
      </c>
    </row>
    <row r="136" spans="2:25" x14ac:dyDescent="0.75">
      <c r="B136" s="52">
        <f>Fugas_Alter1!B138</f>
        <v>0</v>
      </c>
      <c r="C136" s="52">
        <f>Fugas_Alter1!C138</f>
        <v>0</v>
      </c>
      <c r="D136" s="52">
        <f>Fugas_Alter1!D138</f>
        <v>0</v>
      </c>
      <c r="E136" s="52">
        <f>Fugas_Alter1!E138</f>
        <v>0</v>
      </c>
      <c r="F136" s="456">
        <f>Fugas_Alter1!F138</f>
        <v>0</v>
      </c>
      <c r="G136" s="456"/>
      <c r="H136" s="456">
        <f>Fugas_Alter1!H138</f>
        <v>0</v>
      </c>
      <c r="I136" s="456"/>
      <c r="J136" s="456">
        <f>Fugas_Alter1!J138</f>
        <v>0</v>
      </c>
      <c r="K136" s="456"/>
      <c r="L136" s="460" t="str">
        <f>IF(Fugas_Alter1!L138=0,"",Fugas_Alter1!L138)</f>
        <v/>
      </c>
      <c r="M136" s="460"/>
      <c r="N136" s="460"/>
      <c r="O136" s="456">
        <f>Fugas_Alter1!O138</f>
        <v>0</v>
      </c>
      <c r="P136" s="456"/>
      <c r="Q136" s="456"/>
      <c r="R136" s="52">
        <f>Fugas_Alter1!R138</f>
        <v>0</v>
      </c>
      <c r="S136" s="52">
        <f>Fugas_Alter1!S138</f>
        <v>0</v>
      </c>
      <c r="T136" s="52">
        <f>Fugas_Alter1!T138</f>
        <v>0</v>
      </c>
      <c r="U136" s="52">
        <f>Fugas_Alter1!V138</f>
        <v>0</v>
      </c>
      <c r="V136" s="52">
        <f>Fugas_Alter1!AL138</f>
        <v>0</v>
      </c>
      <c r="W136" s="52">
        <f>Fugas_Alter1!AK138</f>
        <v>0</v>
      </c>
      <c r="X136" s="52">
        <f>Fugas_Alter1!AM138</f>
        <v>0</v>
      </c>
      <c r="Y136" s="52">
        <f>Fugas_Alter1!AP138</f>
        <v>0</v>
      </c>
    </row>
    <row r="137" spans="2:25" x14ac:dyDescent="0.75">
      <c r="B137" s="52">
        <f>Fugas_Alter1!B139</f>
        <v>0</v>
      </c>
      <c r="C137" s="52">
        <f>Fugas_Alter1!C139</f>
        <v>0</v>
      </c>
      <c r="D137" s="52">
        <f>Fugas_Alter1!D139</f>
        <v>0</v>
      </c>
      <c r="E137" s="52">
        <f>Fugas_Alter1!E139</f>
        <v>0</v>
      </c>
      <c r="F137" s="456">
        <f>Fugas_Alter1!F139</f>
        <v>0</v>
      </c>
      <c r="G137" s="456"/>
      <c r="H137" s="456">
        <f>Fugas_Alter1!H139</f>
        <v>0</v>
      </c>
      <c r="I137" s="456"/>
      <c r="J137" s="456">
        <f>Fugas_Alter1!J139</f>
        <v>0</v>
      </c>
      <c r="K137" s="456"/>
      <c r="L137" s="460" t="str">
        <f>IF(Fugas_Alter1!L139=0,"",Fugas_Alter1!L139)</f>
        <v/>
      </c>
      <c r="M137" s="460"/>
      <c r="N137" s="460"/>
      <c r="O137" s="456">
        <f>Fugas_Alter1!O139</f>
        <v>0</v>
      </c>
      <c r="P137" s="456"/>
      <c r="Q137" s="456"/>
      <c r="R137" s="52">
        <f>Fugas_Alter1!R139</f>
        <v>0</v>
      </c>
      <c r="S137" s="52">
        <f>Fugas_Alter1!S139</f>
        <v>0</v>
      </c>
      <c r="T137" s="52">
        <f>Fugas_Alter1!T139</f>
        <v>0</v>
      </c>
      <c r="U137" s="52">
        <f>Fugas_Alter1!V139</f>
        <v>0</v>
      </c>
      <c r="V137" s="52">
        <f>Fugas_Alter1!AL139</f>
        <v>0</v>
      </c>
      <c r="W137" s="52">
        <f>Fugas_Alter1!AK139</f>
        <v>0</v>
      </c>
      <c r="X137" s="52">
        <f>Fugas_Alter1!AM139</f>
        <v>0</v>
      </c>
      <c r="Y137" s="52">
        <f>Fugas_Alter1!AP139</f>
        <v>0</v>
      </c>
    </row>
    <row r="138" spans="2:25" x14ac:dyDescent="0.75">
      <c r="B138" s="52">
        <f>Fugas_Alter1!B140</f>
        <v>0</v>
      </c>
      <c r="C138" s="52">
        <f>Fugas_Alter1!C140</f>
        <v>0</v>
      </c>
      <c r="D138" s="52">
        <f>Fugas_Alter1!D140</f>
        <v>0</v>
      </c>
      <c r="E138" s="52">
        <f>Fugas_Alter1!E140</f>
        <v>0</v>
      </c>
      <c r="F138" s="456">
        <f>Fugas_Alter1!F140</f>
        <v>0</v>
      </c>
      <c r="G138" s="456"/>
      <c r="H138" s="456">
        <f>Fugas_Alter1!H140</f>
        <v>0</v>
      </c>
      <c r="I138" s="456"/>
      <c r="J138" s="456">
        <f>Fugas_Alter1!J140</f>
        <v>0</v>
      </c>
      <c r="K138" s="456"/>
      <c r="L138" s="460" t="str">
        <f>IF(Fugas_Alter1!L140=0,"",Fugas_Alter1!L140)</f>
        <v/>
      </c>
      <c r="M138" s="460"/>
      <c r="N138" s="460"/>
      <c r="O138" s="456">
        <f>Fugas_Alter1!O140</f>
        <v>0</v>
      </c>
      <c r="P138" s="456"/>
      <c r="Q138" s="456"/>
      <c r="R138" s="52">
        <f>Fugas_Alter1!R140</f>
        <v>0</v>
      </c>
      <c r="S138" s="52">
        <f>Fugas_Alter1!S140</f>
        <v>0</v>
      </c>
      <c r="T138" s="52">
        <f>Fugas_Alter1!T140</f>
        <v>0</v>
      </c>
      <c r="U138" s="52">
        <f>Fugas_Alter1!V140</f>
        <v>0</v>
      </c>
      <c r="V138" s="52">
        <f>Fugas_Alter1!AL140</f>
        <v>0</v>
      </c>
      <c r="W138" s="52">
        <f>Fugas_Alter1!AK140</f>
        <v>0</v>
      </c>
      <c r="X138" s="52">
        <f>Fugas_Alter1!AM140</f>
        <v>0</v>
      </c>
      <c r="Y138" s="52">
        <f>Fugas_Alter1!AP140</f>
        <v>0</v>
      </c>
    </row>
    <row r="139" spans="2:25" x14ac:dyDescent="0.75">
      <c r="B139" s="52">
        <f>Fugas_Alter1!B141</f>
        <v>0</v>
      </c>
      <c r="C139" s="52">
        <f>Fugas_Alter1!C141</f>
        <v>0</v>
      </c>
      <c r="D139" s="52">
        <f>Fugas_Alter1!D141</f>
        <v>0</v>
      </c>
      <c r="E139" s="52">
        <f>Fugas_Alter1!E141</f>
        <v>0</v>
      </c>
      <c r="F139" s="456">
        <f>Fugas_Alter1!F141</f>
        <v>0</v>
      </c>
      <c r="G139" s="456"/>
      <c r="H139" s="456">
        <f>Fugas_Alter1!H141</f>
        <v>0</v>
      </c>
      <c r="I139" s="456"/>
      <c r="J139" s="456">
        <f>Fugas_Alter1!J141</f>
        <v>0</v>
      </c>
      <c r="K139" s="456"/>
      <c r="L139" s="460" t="str">
        <f>IF(Fugas_Alter1!L141=0,"",Fugas_Alter1!L141)</f>
        <v/>
      </c>
      <c r="M139" s="460"/>
      <c r="N139" s="460"/>
      <c r="O139" s="456">
        <f>Fugas_Alter1!O141</f>
        <v>0</v>
      </c>
      <c r="P139" s="456"/>
      <c r="Q139" s="456"/>
      <c r="R139" s="52">
        <f>Fugas_Alter1!R141</f>
        <v>0</v>
      </c>
      <c r="S139" s="52">
        <f>Fugas_Alter1!S141</f>
        <v>0</v>
      </c>
      <c r="T139" s="52">
        <f>Fugas_Alter1!T141</f>
        <v>0</v>
      </c>
      <c r="U139" s="52">
        <f>Fugas_Alter1!V141</f>
        <v>0</v>
      </c>
      <c r="V139" s="52">
        <f>Fugas_Alter1!AL141</f>
        <v>0</v>
      </c>
      <c r="W139" s="52">
        <f>Fugas_Alter1!AK141</f>
        <v>0</v>
      </c>
      <c r="X139" s="52">
        <f>Fugas_Alter1!AM141</f>
        <v>0</v>
      </c>
      <c r="Y139" s="52">
        <f>Fugas_Alter1!AP141</f>
        <v>0</v>
      </c>
    </row>
    <row r="140" spans="2:25" x14ac:dyDescent="0.75">
      <c r="B140" s="52">
        <f>Fugas_Alter1!B142</f>
        <v>0</v>
      </c>
      <c r="C140" s="52">
        <f>Fugas_Alter1!C142</f>
        <v>0</v>
      </c>
      <c r="D140" s="52">
        <f>Fugas_Alter1!D142</f>
        <v>0</v>
      </c>
      <c r="E140" s="52">
        <f>Fugas_Alter1!E142</f>
        <v>0</v>
      </c>
      <c r="F140" s="456">
        <f>Fugas_Alter1!F142</f>
        <v>0</v>
      </c>
      <c r="G140" s="456"/>
      <c r="H140" s="456">
        <f>Fugas_Alter1!H142</f>
        <v>0</v>
      </c>
      <c r="I140" s="456"/>
      <c r="J140" s="456">
        <f>Fugas_Alter1!J142</f>
        <v>0</v>
      </c>
      <c r="K140" s="456"/>
      <c r="L140" s="460" t="str">
        <f>IF(Fugas_Alter1!L142=0,"",Fugas_Alter1!L142)</f>
        <v/>
      </c>
      <c r="M140" s="460"/>
      <c r="N140" s="460"/>
      <c r="O140" s="456">
        <f>Fugas_Alter1!O142</f>
        <v>0</v>
      </c>
      <c r="P140" s="456"/>
      <c r="Q140" s="456"/>
      <c r="R140" s="52">
        <f>Fugas_Alter1!R142</f>
        <v>0</v>
      </c>
      <c r="S140" s="52">
        <f>Fugas_Alter1!S142</f>
        <v>0</v>
      </c>
      <c r="T140" s="52">
        <f>Fugas_Alter1!T142</f>
        <v>0</v>
      </c>
      <c r="U140" s="52">
        <f>Fugas_Alter1!V142</f>
        <v>0</v>
      </c>
      <c r="V140" s="52">
        <f>Fugas_Alter1!AL142</f>
        <v>0</v>
      </c>
      <c r="W140" s="52">
        <f>Fugas_Alter1!AK142</f>
        <v>0</v>
      </c>
      <c r="X140" s="52">
        <f>Fugas_Alter1!AM142</f>
        <v>0</v>
      </c>
      <c r="Y140" s="52">
        <f>Fugas_Alter1!AP142</f>
        <v>0</v>
      </c>
    </row>
    <row r="141" spans="2:25" x14ac:dyDescent="0.75">
      <c r="B141" s="52">
        <f>Fugas_Alter1!B143</f>
        <v>0</v>
      </c>
      <c r="C141" s="52">
        <f>Fugas_Alter1!C143</f>
        <v>0</v>
      </c>
      <c r="D141" s="52">
        <f>Fugas_Alter1!D143</f>
        <v>0</v>
      </c>
      <c r="E141" s="52">
        <f>Fugas_Alter1!E143</f>
        <v>0</v>
      </c>
      <c r="F141" s="456">
        <f>Fugas_Alter1!F143</f>
        <v>0</v>
      </c>
      <c r="G141" s="456"/>
      <c r="H141" s="456">
        <f>Fugas_Alter1!H143</f>
        <v>0</v>
      </c>
      <c r="I141" s="456"/>
      <c r="J141" s="456">
        <f>Fugas_Alter1!J143</f>
        <v>0</v>
      </c>
      <c r="K141" s="456"/>
      <c r="L141" s="460" t="str">
        <f>IF(Fugas_Alter1!L143=0,"",Fugas_Alter1!L143)</f>
        <v/>
      </c>
      <c r="M141" s="460"/>
      <c r="N141" s="460"/>
      <c r="O141" s="456">
        <f>Fugas_Alter1!O143</f>
        <v>0</v>
      </c>
      <c r="P141" s="456"/>
      <c r="Q141" s="456"/>
      <c r="R141" s="52">
        <f>Fugas_Alter1!R143</f>
        <v>0</v>
      </c>
      <c r="S141" s="52">
        <f>Fugas_Alter1!S143</f>
        <v>0</v>
      </c>
      <c r="T141" s="52">
        <f>Fugas_Alter1!T143</f>
        <v>0</v>
      </c>
      <c r="U141" s="52">
        <f>Fugas_Alter1!V143</f>
        <v>0</v>
      </c>
      <c r="V141" s="52">
        <f>Fugas_Alter1!AL143</f>
        <v>0</v>
      </c>
      <c r="W141" s="52">
        <f>Fugas_Alter1!AK143</f>
        <v>0</v>
      </c>
      <c r="X141" s="52">
        <f>Fugas_Alter1!AM143</f>
        <v>0</v>
      </c>
      <c r="Y141" s="52">
        <f>Fugas_Alter1!AP143</f>
        <v>0</v>
      </c>
    </row>
    <row r="142" spans="2:25" x14ac:dyDescent="0.75">
      <c r="B142" s="52">
        <f>Fugas_Alter1!B144</f>
        <v>0</v>
      </c>
      <c r="C142" s="52">
        <f>Fugas_Alter1!C144</f>
        <v>0</v>
      </c>
      <c r="D142" s="52">
        <f>Fugas_Alter1!D144</f>
        <v>0</v>
      </c>
      <c r="E142" s="52">
        <f>Fugas_Alter1!E144</f>
        <v>0</v>
      </c>
      <c r="F142" s="456">
        <f>Fugas_Alter1!F144</f>
        <v>0</v>
      </c>
      <c r="G142" s="456"/>
      <c r="H142" s="456">
        <f>Fugas_Alter1!H144</f>
        <v>0</v>
      </c>
      <c r="I142" s="456"/>
      <c r="J142" s="456">
        <f>Fugas_Alter1!J144</f>
        <v>0</v>
      </c>
      <c r="K142" s="456"/>
      <c r="L142" s="460" t="str">
        <f>IF(Fugas_Alter1!L144=0,"",Fugas_Alter1!L144)</f>
        <v/>
      </c>
      <c r="M142" s="460"/>
      <c r="N142" s="460"/>
      <c r="O142" s="456">
        <f>Fugas_Alter1!O144</f>
        <v>0</v>
      </c>
      <c r="P142" s="456"/>
      <c r="Q142" s="456"/>
      <c r="R142" s="52">
        <f>Fugas_Alter1!R144</f>
        <v>0</v>
      </c>
      <c r="S142" s="52">
        <f>Fugas_Alter1!S144</f>
        <v>0</v>
      </c>
      <c r="T142" s="52">
        <f>Fugas_Alter1!T144</f>
        <v>0</v>
      </c>
      <c r="U142" s="52">
        <f>Fugas_Alter1!V144</f>
        <v>0</v>
      </c>
      <c r="V142" s="52">
        <f>Fugas_Alter1!AL144</f>
        <v>0</v>
      </c>
      <c r="W142" s="52">
        <f>Fugas_Alter1!AK144</f>
        <v>0</v>
      </c>
      <c r="X142" s="52">
        <f>Fugas_Alter1!AM144</f>
        <v>0</v>
      </c>
      <c r="Y142" s="52">
        <f>Fugas_Alter1!AP144</f>
        <v>0</v>
      </c>
    </row>
    <row r="143" spans="2:25" x14ac:dyDescent="0.75">
      <c r="B143" s="52">
        <f>Fugas_Alter1!B145</f>
        <v>0</v>
      </c>
      <c r="C143" s="52">
        <f>Fugas_Alter1!C145</f>
        <v>0</v>
      </c>
      <c r="D143" s="52">
        <f>Fugas_Alter1!D145</f>
        <v>0</v>
      </c>
      <c r="E143" s="52">
        <f>Fugas_Alter1!E145</f>
        <v>0</v>
      </c>
      <c r="F143" s="456">
        <f>Fugas_Alter1!F145</f>
        <v>0</v>
      </c>
      <c r="G143" s="456"/>
      <c r="H143" s="456">
        <f>Fugas_Alter1!H145</f>
        <v>0</v>
      </c>
      <c r="I143" s="456"/>
      <c r="J143" s="456">
        <f>Fugas_Alter1!J145</f>
        <v>0</v>
      </c>
      <c r="K143" s="456"/>
      <c r="L143" s="460" t="str">
        <f>IF(Fugas_Alter1!L145=0,"",Fugas_Alter1!L145)</f>
        <v/>
      </c>
      <c r="M143" s="460"/>
      <c r="N143" s="460"/>
      <c r="O143" s="456">
        <f>Fugas_Alter1!O145</f>
        <v>0</v>
      </c>
      <c r="P143" s="456"/>
      <c r="Q143" s="456"/>
      <c r="R143" s="52">
        <f>Fugas_Alter1!R145</f>
        <v>0</v>
      </c>
      <c r="S143" s="52">
        <f>Fugas_Alter1!S145</f>
        <v>0</v>
      </c>
      <c r="T143" s="52">
        <f>Fugas_Alter1!T145</f>
        <v>0</v>
      </c>
      <c r="U143" s="52">
        <f>Fugas_Alter1!V145</f>
        <v>0</v>
      </c>
      <c r="V143" s="52">
        <f>Fugas_Alter1!AL145</f>
        <v>0</v>
      </c>
      <c r="W143" s="52">
        <f>Fugas_Alter1!AK145</f>
        <v>0</v>
      </c>
      <c r="X143" s="52">
        <f>Fugas_Alter1!AM145</f>
        <v>0</v>
      </c>
      <c r="Y143" s="52">
        <f>Fugas_Alter1!AP145</f>
        <v>0</v>
      </c>
    </row>
    <row r="144" spans="2:25" x14ac:dyDescent="0.75">
      <c r="B144" s="52">
        <f>Fugas_Alter1!B146</f>
        <v>0</v>
      </c>
      <c r="C144" s="52">
        <f>Fugas_Alter1!C146</f>
        <v>0</v>
      </c>
      <c r="D144" s="52">
        <f>Fugas_Alter1!D146</f>
        <v>0</v>
      </c>
      <c r="E144" s="52">
        <f>Fugas_Alter1!E146</f>
        <v>0</v>
      </c>
      <c r="F144" s="456">
        <f>Fugas_Alter1!F146</f>
        <v>0</v>
      </c>
      <c r="G144" s="456"/>
      <c r="H144" s="456">
        <f>Fugas_Alter1!H146</f>
        <v>0</v>
      </c>
      <c r="I144" s="456"/>
      <c r="J144" s="456">
        <f>Fugas_Alter1!J146</f>
        <v>0</v>
      </c>
      <c r="K144" s="456"/>
      <c r="L144" s="460" t="str">
        <f>IF(Fugas_Alter1!L146=0,"",Fugas_Alter1!L146)</f>
        <v/>
      </c>
      <c r="M144" s="460"/>
      <c r="N144" s="460"/>
      <c r="O144" s="456">
        <f>Fugas_Alter1!O146</f>
        <v>0</v>
      </c>
      <c r="P144" s="456"/>
      <c r="Q144" s="456"/>
      <c r="R144" s="52">
        <f>Fugas_Alter1!R146</f>
        <v>0</v>
      </c>
      <c r="S144" s="52">
        <f>Fugas_Alter1!S146</f>
        <v>0</v>
      </c>
      <c r="T144" s="52">
        <f>Fugas_Alter1!T146</f>
        <v>0</v>
      </c>
      <c r="U144" s="52">
        <f>Fugas_Alter1!V146</f>
        <v>0</v>
      </c>
      <c r="V144" s="52">
        <f>Fugas_Alter1!AL146</f>
        <v>0</v>
      </c>
      <c r="W144" s="52">
        <f>Fugas_Alter1!AK146</f>
        <v>0</v>
      </c>
      <c r="X144" s="52">
        <f>Fugas_Alter1!AM146</f>
        <v>0</v>
      </c>
      <c r="Y144" s="52">
        <f>Fugas_Alter1!AP146</f>
        <v>0</v>
      </c>
    </row>
    <row r="145" spans="2:25" x14ac:dyDescent="0.75">
      <c r="B145" s="52">
        <f>Fugas_Alter1!B147</f>
        <v>0</v>
      </c>
      <c r="C145" s="52">
        <f>Fugas_Alter1!C147</f>
        <v>0</v>
      </c>
      <c r="D145" s="52">
        <f>Fugas_Alter1!D147</f>
        <v>0</v>
      </c>
      <c r="E145" s="52">
        <f>Fugas_Alter1!E147</f>
        <v>0</v>
      </c>
      <c r="F145" s="456">
        <f>Fugas_Alter1!F147</f>
        <v>0</v>
      </c>
      <c r="G145" s="456"/>
      <c r="H145" s="456">
        <f>Fugas_Alter1!H147</f>
        <v>0</v>
      </c>
      <c r="I145" s="456"/>
      <c r="J145" s="456">
        <f>Fugas_Alter1!J147</f>
        <v>0</v>
      </c>
      <c r="K145" s="456"/>
      <c r="L145" s="460" t="str">
        <f>IF(Fugas_Alter1!L147=0,"",Fugas_Alter1!L147)</f>
        <v/>
      </c>
      <c r="M145" s="460"/>
      <c r="N145" s="460"/>
      <c r="O145" s="456">
        <f>Fugas_Alter1!O147</f>
        <v>0</v>
      </c>
      <c r="P145" s="456"/>
      <c r="Q145" s="456"/>
      <c r="R145" s="52">
        <f>Fugas_Alter1!R147</f>
        <v>0</v>
      </c>
      <c r="S145" s="52">
        <f>Fugas_Alter1!S147</f>
        <v>0</v>
      </c>
      <c r="T145" s="52">
        <f>Fugas_Alter1!T147</f>
        <v>0</v>
      </c>
      <c r="U145" s="52">
        <f>Fugas_Alter1!V147</f>
        <v>0</v>
      </c>
      <c r="V145" s="52">
        <f>Fugas_Alter1!AL147</f>
        <v>0</v>
      </c>
      <c r="W145" s="52">
        <f>Fugas_Alter1!AK147</f>
        <v>0</v>
      </c>
      <c r="X145" s="52">
        <f>Fugas_Alter1!AM147</f>
        <v>0</v>
      </c>
      <c r="Y145" s="52">
        <f>Fugas_Alter1!AP147</f>
        <v>0</v>
      </c>
    </row>
    <row r="146" spans="2:25" x14ac:dyDescent="0.75">
      <c r="B146" s="52">
        <f>Fugas_Alter1!B148</f>
        <v>0</v>
      </c>
      <c r="C146" s="52">
        <f>Fugas_Alter1!C148</f>
        <v>0</v>
      </c>
      <c r="D146" s="52">
        <f>Fugas_Alter1!D148</f>
        <v>0</v>
      </c>
      <c r="E146" s="52">
        <f>Fugas_Alter1!E148</f>
        <v>0</v>
      </c>
      <c r="F146" s="456">
        <f>Fugas_Alter1!F148</f>
        <v>0</v>
      </c>
      <c r="G146" s="456"/>
      <c r="H146" s="456">
        <f>Fugas_Alter1!H148</f>
        <v>0</v>
      </c>
      <c r="I146" s="456"/>
      <c r="J146" s="456">
        <f>Fugas_Alter1!J148</f>
        <v>0</v>
      </c>
      <c r="K146" s="456"/>
      <c r="L146" s="460" t="str">
        <f>IF(Fugas_Alter1!L148=0,"",Fugas_Alter1!L148)</f>
        <v/>
      </c>
      <c r="M146" s="460"/>
      <c r="N146" s="460"/>
      <c r="O146" s="456">
        <f>Fugas_Alter1!O148</f>
        <v>0</v>
      </c>
      <c r="P146" s="456"/>
      <c r="Q146" s="456"/>
      <c r="R146" s="52">
        <f>Fugas_Alter1!R148</f>
        <v>0</v>
      </c>
      <c r="S146" s="52">
        <f>Fugas_Alter1!S148</f>
        <v>0</v>
      </c>
      <c r="T146" s="52">
        <f>Fugas_Alter1!T148</f>
        <v>0</v>
      </c>
      <c r="U146" s="52">
        <f>Fugas_Alter1!V148</f>
        <v>0</v>
      </c>
      <c r="V146" s="52">
        <f>Fugas_Alter1!AL148</f>
        <v>0</v>
      </c>
      <c r="W146" s="52">
        <f>Fugas_Alter1!AK148</f>
        <v>0</v>
      </c>
      <c r="X146" s="52">
        <f>Fugas_Alter1!AM148</f>
        <v>0</v>
      </c>
      <c r="Y146" s="52">
        <f>Fugas_Alter1!AP148</f>
        <v>0</v>
      </c>
    </row>
    <row r="147" spans="2:25" x14ac:dyDescent="0.75">
      <c r="B147" s="52">
        <f>Fugas_Alter1!B149</f>
        <v>0</v>
      </c>
      <c r="C147" s="52">
        <f>Fugas_Alter1!C149</f>
        <v>0</v>
      </c>
      <c r="D147" s="52">
        <f>Fugas_Alter1!D149</f>
        <v>0</v>
      </c>
      <c r="E147" s="52">
        <f>Fugas_Alter1!E149</f>
        <v>0</v>
      </c>
      <c r="F147" s="456">
        <f>Fugas_Alter1!F149</f>
        <v>0</v>
      </c>
      <c r="G147" s="456"/>
      <c r="H147" s="456">
        <f>Fugas_Alter1!H149</f>
        <v>0</v>
      </c>
      <c r="I147" s="456"/>
      <c r="J147" s="456">
        <f>Fugas_Alter1!J149</f>
        <v>0</v>
      </c>
      <c r="K147" s="456"/>
      <c r="L147" s="460" t="str">
        <f>IF(Fugas_Alter1!L149=0,"",Fugas_Alter1!L149)</f>
        <v/>
      </c>
      <c r="M147" s="460"/>
      <c r="N147" s="460"/>
      <c r="O147" s="456">
        <f>Fugas_Alter1!O149</f>
        <v>0</v>
      </c>
      <c r="P147" s="456"/>
      <c r="Q147" s="456"/>
      <c r="R147" s="52">
        <f>Fugas_Alter1!R149</f>
        <v>0</v>
      </c>
      <c r="S147" s="52">
        <f>Fugas_Alter1!S149</f>
        <v>0</v>
      </c>
      <c r="T147" s="52">
        <f>Fugas_Alter1!T149</f>
        <v>0</v>
      </c>
      <c r="U147" s="52">
        <f>Fugas_Alter1!V149</f>
        <v>0</v>
      </c>
      <c r="V147" s="52">
        <f>Fugas_Alter1!AL149</f>
        <v>0</v>
      </c>
      <c r="W147" s="52">
        <f>Fugas_Alter1!AK149</f>
        <v>0</v>
      </c>
      <c r="X147" s="52">
        <f>Fugas_Alter1!AM149</f>
        <v>0</v>
      </c>
      <c r="Y147" s="52">
        <f>Fugas_Alter1!AP149</f>
        <v>0</v>
      </c>
    </row>
    <row r="148" spans="2:25" x14ac:dyDescent="0.75">
      <c r="B148" s="52">
        <f>Fugas_Alter1!B150</f>
        <v>0</v>
      </c>
      <c r="C148" s="52">
        <f>Fugas_Alter1!C150</f>
        <v>0</v>
      </c>
      <c r="D148" s="52">
        <f>Fugas_Alter1!D150</f>
        <v>0</v>
      </c>
      <c r="E148" s="52">
        <f>Fugas_Alter1!E150</f>
        <v>0</v>
      </c>
      <c r="F148" s="456">
        <f>Fugas_Alter1!F150</f>
        <v>0</v>
      </c>
      <c r="G148" s="456"/>
      <c r="H148" s="456">
        <f>Fugas_Alter1!H150</f>
        <v>0</v>
      </c>
      <c r="I148" s="456"/>
      <c r="J148" s="456">
        <f>Fugas_Alter1!J150</f>
        <v>0</v>
      </c>
      <c r="K148" s="456"/>
      <c r="L148" s="460" t="str">
        <f>IF(Fugas_Alter1!L150=0,"",Fugas_Alter1!L150)</f>
        <v/>
      </c>
      <c r="M148" s="460"/>
      <c r="N148" s="460"/>
      <c r="O148" s="456">
        <f>Fugas_Alter1!O150</f>
        <v>0</v>
      </c>
      <c r="P148" s="456"/>
      <c r="Q148" s="456"/>
      <c r="R148" s="52">
        <f>Fugas_Alter1!R150</f>
        <v>0</v>
      </c>
      <c r="S148" s="52">
        <f>Fugas_Alter1!S150</f>
        <v>0</v>
      </c>
      <c r="T148" s="52">
        <f>Fugas_Alter1!T150</f>
        <v>0</v>
      </c>
      <c r="U148" s="52">
        <f>Fugas_Alter1!V150</f>
        <v>0</v>
      </c>
      <c r="V148" s="52">
        <f>Fugas_Alter1!AL150</f>
        <v>0</v>
      </c>
      <c r="W148" s="52">
        <f>Fugas_Alter1!AK150</f>
        <v>0</v>
      </c>
      <c r="X148" s="52">
        <f>Fugas_Alter1!AM150</f>
        <v>0</v>
      </c>
      <c r="Y148" s="52">
        <f>Fugas_Alter1!AP150</f>
        <v>0</v>
      </c>
    </row>
    <row r="149" spans="2:25" x14ac:dyDescent="0.75">
      <c r="B149" s="52">
        <f>Fugas_Alter1!B151</f>
        <v>0</v>
      </c>
      <c r="C149" s="52">
        <f>Fugas_Alter1!C151</f>
        <v>0</v>
      </c>
      <c r="D149" s="52">
        <f>Fugas_Alter1!D151</f>
        <v>0</v>
      </c>
      <c r="E149" s="52">
        <f>Fugas_Alter1!E151</f>
        <v>0</v>
      </c>
      <c r="F149" s="456">
        <f>Fugas_Alter1!F151</f>
        <v>0</v>
      </c>
      <c r="G149" s="456"/>
      <c r="H149" s="456">
        <f>Fugas_Alter1!H151</f>
        <v>0</v>
      </c>
      <c r="I149" s="456"/>
      <c r="J149" s="456">
        <f>Fugas_Alter1!J151</f>
        <v>0</v>
      </c>
      <c r="K149" s="456"/>
      <c r="L149" s="460" t="str">
        <f>IF(Fugas_Alter1!L151=0,"",Fugas_Alter1!L151)</f>
        <v/>
      </c>
      <c r="M149" s="460"/>
      <c r="N149" s="460"/>
      <c r="O149" s="456">
        <f>Fugas_Alter1!O151</f>
        <v>0</v>
      </c>
      <c r="P149" s="456"/>
      <c r="Q149" s="456"/>
      <c r="R149" s="52">
        <f>Fugas_Alter1!R151</f>
        <v>0</v>
      </c>
      <c r="S149" s="52">
        <f>Fugas_Alter1!S151</f>
        <v>0</v>
      </c>
      <c r="T149" s="52">
        <f>Fugas_Alter1!T151</f>
        <v>0</v>
      </c>
      <c r="U149" s="52">
        <f>Fugas_Alter1!V151</f>
        <v>0</v>
      </c>
      <c r="V149" s="52">
        <f>Fugas_Alter1!AL151</f>
        <v>0</v>
      </c>
      <c r="W149" s="52">
        <f>Fugas_Alter1!AK151</f>
        <v>0</v>
      </c>
      <c r="X149" s="52">
        <f>Fugas_Alter1!AM151</f>
        <v>0</v>
      </c>
      <c r="Y149" s="52">
        <f>Fugas_Alter1!AP151</f>
        <v>0</v>
      </c>
    </row>
    <row r="150" spans="2:25" x14ac:dyDescent="0.75">
      <c r="B150" s="52">
        <f>Fugas_Alter1!B152</f>
        <v>0</v>
      </c>
      <c r="C150" s="52">
        <f>Fugas_Alter1!C152</f>
        <v>0</v>
      </c>
      <c r="D150" s="52">
        <f>Fugas_Alter1!D152</f>
        <v>0</v>
      </c>
      <c r="E150" s="52">
        <f>Fugas_Alter1!E152</f>
        <v>0</v>
      </c>
      <c r="F150" s="456">
        <f>Fugas_Alter1!F152</f>
        <v>0</v>
      </c>
      <c r="G150" s="456"/>
      <c r="H150" s="456">
        <f>Fugas_Alter1!H152</f>
        <v>0</v>
      </c>
      <c r="I150" s="456"/>
      <c r="J150" s="456">
        <f>Fugas_Alter1!J152</f>
        <v>0</v>
      </c>
      <c r="K150" s="456"/>
      <c r="L150" s="460" t="str">
        <f>IF(Fugas_Alter1!L152=0,"",Fugas_Alter1!L152)</f>
        <v/>
      </c>
      <c r="M150" s="460"/>
      <c r="N150" s="460"/>
      <c r="O150" s="456">
        <f>Fugas_Alter1!O152</f>
        <v>0</v>
      </c>
      <c r="P150" s="456"/>
      <c r="Q150" s="456"/>
      <c r="R150" s="52">
        <f>Fugas_Alter1!R152</f>
        <v>0</v>
      </c>
      <c r="S150" s="52">
        <f>Fugas_Alter1!S152</f>
        <v>0</v>
      </c>
      <c r="T150" s="52">
        <f>Fugas_Alter1!T152</f>
        <v>0</v>
      </c>
      <c r="U150" s="52">
        <f>Fugas_Alter1!V152</f>
        <v>0</v>
      </c>
      <c r="V150" s="52">
        <f>Fugas_Alter1!AL152</f>
        <v>0</v>
      </c>
      <c r="W150" s="52">
        <f>Fugas_Alter1!AK152</f>
        <v>0</v>
      </c>
      <c r="X150" s="52">
        <f>Fugas_Alter1!AM152</f>
        <v>0</v>
      </c>
      <c r="Y150" s="52">
        <f>Fugas_Alter1!AP152</f>
        <v>0</v>
      </c>
    </row>
    <row r="151" spans="2:25" x14ac:dyDescent="0.75">
      <c r="B151" s="52">
        <f>Fugas_Alter1!B153</f>
        <v>0</v>
      </c>
      <c r="C151" s="52">
        <f>Fugas_Alter1!C153</f>
        <v>0</v>
      </c>
      <c r="D151" s="52">
        <f>Fugas_Alter1!D153</f>
        <v>0</v>
      </c>
      <c r="E151" s="52">
        <f>Fugas_Alter1!E153</f>
        <v>0</v>
      </c>
      <c r="F151" s="456">
        <f>Fugas_Alter1!F153</f>
        <v>0</v>
      </c>
      <c r="G151" s="456"/>
      <c r="H151" s="456">
        <f>Fugas_Alter1!H153</f>
        <v>0</v>
      </c>
      <c r="I151" s="456"/>
      <c r="J151" s="456">
        <f>Fugas_Alter1!J153</f>
        <v>0</v>
      </c>
      <c r="K151" s="456"/>
      <c r="L151" s="460" t="str">
        <f>IF(Fugas_Alter1!L153=0,"",Fugas_Alter1!L153)</f>
        <v/>
      </c>
      <c r="M151" s="460"/>
      <c r="N151" s="460"/>
      <c r="O151" s="456">
        <f>Fugas_Alter1!O153</f>
        <v>0</v>
      </c>
      <c r="P151" s="456"/>
      <c r="Q151" s="456"/>
      <c r="R151" s="52">
        <f>Fugas_Alter1!R153</f>
        <v>0</v>
      </c>
      <c r="S151" s="52">
        <f>Fugas_Alter1!S153</f>
        <v>0</v>
      </c>
      <c r="T151" s="52">
        <f>Fugas_Alter1!T153</f>
        <v>0</v>
      </c>
      <c r="U151" s="52">
        <f>Fugas_Alter1!V153</f>
        <v>0</v>
      </c>
      <c r="V151" s="52">
        <f>Fugas_Alter1!AL153</f>
        <v>0</v>
      </c>
      <c r="W151" s="52">
        <f>Fugas_Alter1!AK153</f>
        <v>0</v>
      </c>
      <c r="X151" s="52">
        <f>Fugas_Alter1!AM153</f>
        <v>0</v>
      </c>
      <c r="Y151" s="52">
        <f>Fugas_Alter1!AP153</f>
        <v>0</v>
      </c>
    </row>
    <row r="152" spans="2:25" x14ac:dyDescent="0.75">
      <c r="B152" s="52">
        <f>Fugas_Alter1!B154</f>
        <v>0</v>
      </c>
      <c r="C152" s="52">
        <f>Fugas_Alter1!C154</f>
        <v>0</v>
      </c>
      <c r="D152" s="52">
        <f>Fugas_Alter1!D154</f>
        <v>0</v>
      </c>
      <c r="E152" s="52">
        <f>Fugas_Alter1!E154</f>
        <v>0</v>
      </c>
      <c r="F152" s="456">
        <f>Fugas_Alter1!F154</f>
        <v>0</v>
      </c>
      <c r="G152" s="456"/>
      <c r="H152" s="456">
        <f>Fugas_Alter1!H154</f>
        <v>0</v>
      </c>
      <c r="I152" s="456"/>
      <c r="J152" s="456">
        <f>Fugas_Alter1!J154</f>
        <v>0</v>
      </c>
      <c r="K152" s="456"/>
      <c r="L152" s="460" t="str">
        <f>IF(Fugas_Alter1!L154=0,"",Fugas_Alter1!L154)</f>
        <v/>
      </c>
      <c r="M152" s="460"/>
      <c r="N152" s="460"/>
      <c r="O152" s="456">
        <f>Fugas_Alter1!O154</f>
        <v>0</v>
      </c>
      <c r="P152" s="456"/>
      <c r="Q152" s="456"/>
      <c r="R152" s="52">
        <f>Fugas_Alter1!R154</f>
        <v>0</v>
      </c>
      <c r="S152" s="52">
        <f>Fugas_Alter1!S154</f>
        <v>0</v>
      </c>
      <c r="T152" s="52">
        <f>Fugas_Alter1!T154</f>
        <v>0</v>
      </c>
      <c r="U152" s="52">
        <f>Fugas_Alter1!V154</f>
        <v>0</v>
      </c>
      <c r="V152" s="52">
        <f>Fugas_Alter1!AL154</f>
        <v>0</v>
      </c>
      <c r="W152" s="52">
        <f>Fugas_Alter1!AK154</f>
        <v>0</v>
      </c>
      <c r="X152" s="52">
        <f>Fugas_Alter1!AM154</f>
        <v>0</v>
      </c>
      <c r="Y152" s="52">
        <f>Fugas_Alter1!AP154</f>
        <v>0</v>
      </c>
    </row>
    <row r="153" spans="2:25" x14ac:dyDescent="0.75">
      <c r="B153" s="52">
        <f>Fugas_Alter1!B155</f>
        <v>0</v>
      </c>
      <c r="C153" s="52">
        <f>Fugas_Alter1!C155</f>
        <v>0</v>
      </c>
      <c r="D153" s="52">
        <f>Fugas_Alter1!D155</f>
        <v>0</v>
      </c>
      <c r="E153" s="52">
        <f>Fugas_Alter1!E155</f>
        <v>0</v>
      </c>
      <c r="F153" s="456">
        <f>Fugas_Alter1!F155</f>
        <v>0</v>
      </c>
      <c r="G153" s="456"/>
      <c r="H153" s="456">
        <f>Fugas_Alter1!H155</f>
        <v>0</v>
      </c>
      <c r="I153" s="456"/>
      <c r="J153" s="456">
        <f>Fugas_Alter1!J155</f>
        <v>0</v>
      </c>
      <c r="K153" s="456"/>
      <c r="L153" s="460" t="str">
        <f>IF(Fugas_Alter1!L155=0,"",Fugas_Alter1!L155)</f>
        <v/>
      </c>
      <c r="M153" s="460"/>
      <c r="N153" s="460"/>
      <c r="O153" s="456">
        <f>Fugas_Alter1!O155</f>
        <v>0</v>
      </c>
      <c r="P153" s="456"/>
      <c r="Q153" s="456"/>
      <c r="R153" s="52">
        <f>Fugas_Alter1!R155</f>
        <v>0</v>
      </c>
      <c r="S153" s="52">
        <f>Fugas_Alter1!S155</f>
        <v>0</v>
      </c>
      <c r="T153" s="52">
        <f>Fugas_Alter1!T155</f>
        <v>0</v>
      </c>
      <c r="U153" s="52">
        <f>Fugas_Alter1!V155</f>
        <v>0</v>
      </c>
      <c r="V153" s="52">
        <f>Fugas_Alter1!AL155</f>
        <v>0</v>
      </c>
      <c r="W153" s="52">
        <f>Fugas_Alter1!AK155</f>
        <v>0</v>
      </c>
      <c r="X153" s="52">
        <f>Fugas_Alter1!AM155</f>
        <v>0</v>
      </c>
      <c r="Y153" s="52">
        <f>Fugas_Alter1!AP155</f>
        <v>0</v>
      </c>
    </row>
    <row r="154" spans="2:25" x14ac:dyDescent="0.75">
      <c r="B154" s="52">
        <f>Fugas_Alter1!B156</f>
        <v>0</v>
      </c>
      <c r="C154" s="52">
        <f>Fugas_Alter1!C156</f>
        <v>0</v>
      </c>
      <c r="D154" s="52">
        <f>Fugas_Alter1!D156</f>
        <v>0</v>
      </c>
      <c r="E154" s="52">
        <f>Fugas_Alter1!E156</f>
        <v>0</v>
      </c>
      <c r="F154" s="456">
        <f>Fugas_Alter1!F156</f>
        <v>0</v>
      </c>
      <c r="G154" s="456"/>
      <c r="H154" s="456">
        <f>Fugas_Alter1!H156</f>
        <v>0</v>
      </c>
      <c r="I154" s="456"/>
      <c r="J154" s="456">
        <f>Fugas_Alter1!J156</f>
        <v>0</v>
      </c>
      <c r="K154" s="456"/>
      <c r="L154" s="460" t="str">
        <f>IF(Fugas_Alter1!L156=0,"",Fugas_Alter1!L156)</f>
        <v/>
      </c>
      <c r="M154" s="460"/>
      <c r="N154" s="460"/>
      <c r="O154" s="456">
        <f>Fugas_Alter1!O156</f>
        <v>0</v>
      </c>
      <c r="P154" s="456"/>
      <c r="Q154" s="456"/>
      <c r="R154" s="52">
        <f>Fugas_Alter1!R156</f>
        <v>0</v>
      </c>
      <c r="S154" s="52">
        <f>Fugas_Alter1!S156</f>
        <v>0</v>
      </c>
      <c r="T154" s="52">
        <f>Fugas_Alter1!T156</f>
        <v>0</v>
      </c>
      <c r="U154" s="52">
        <f>Fugas_Alter1!V156</f>
        <v>0</v>
      </c>
      <c r="V154" s="52">
        <f>Fugas_Alter1!AL156</f>
        <v>0</v>
      </c>
      <c r="W154" s="52">
        <f>Fugas_Alter1!AK156</f>
        <v>0</v>
      </c>
      <c r="X154" s="52">
        <f>Fugas_Alter1!AM156</f>
        <v>0</v>
      </c>
      <c r="Y154" s="52">
        <f>Fugas_Alter1!AP156</f>
        <v>0</v>
      </c>
    </row>
    <row r="155" spans="2:25" x14ac:dyDescent="0.75">
      <c r="B155" s="52">
        <f>Fugas_Alter1!B157</f>
        <v>0</v>
      </c>
      <c r="C155" s="52">
        <f>Fugas_Alter1!C157</f>
        <v>0</v>
      </c>
      <c r="D155" s="52">
        <f>Fugas_Alter1!D157</f>
        <v>0</v>
      </c>
      <c r="E155" s="52">
        <f>Fugas_Alter1!E157</f>
        <v>0</v>
      </c>
      <c r="F155" s="456">
        <f>Fugas_Alter1!F157</f>
        <v>0</v>
      </c>
      <c r="G155" s="456"/>
      <c r="H155" s="456">
        <f>Fugas_Alter1!H157</f>
        <v>0</v>
      </c>
      <c r="I155" s="456"/>
      <c r="J155" s="456">
        <f>Fugas_Alter1!J157</f>
        <v>0</v>
      </c>
      <c r="K155" s="456"/>
      <c r="L155" s="460" t="str">
        <f>IF(Fugas_Alter1!L157=0,"",Fugas_Alter1!L157)</f>
        <v/>
      </c>
      <c r="M155" s="460"/>
      <c r="N155" s="460"/>
      <c r="O155" s="456">
        <f>Fugas_Alter1!O157</f>
        <v>0</v>
      </c>
      <c r="P155" s="456"/>
      <c r="Q155" s="456"/>
      <c r="R155" s="52">
        <f>Fugas_Alter1!R157</f>
        <v>0</v>
      </c>
      <c r="S155" s="52">
        <f>Fugas_Alter1!S157</f>
        <v>0</v>
      </c>
      <c r="T155" s="52">
        <f>Fugas_Alter1!T157</f>
        <v>0</v>
      </c>
      <c r="U155" s="52">
        <f>Fugas_Alter1!V157</f>
        <v>0</v>
      </c>
      <c r="V155" s="52">
        <f>Fugas_Alter1!AL157</f>
        <v>0</v>
      </c>
      <c r="W155" s="52">
        <f>Fugas_Alter1!AK157</f>
        <v>0</v>
      </c>
      <c r="X155" s="52">
        <f>Fugas_Alter1!AM157</f>
        <v>0</v>
      </c>
      <c r="Y155" s="52">
        <f>Fugas_Alter1!AP157</f>
        <v>0</v>
      </c>
    </row>
    <row r="156" spans="2:25" x14ac:dyDescent="0.75">
      <c r="B156" s="52">
        <f>Fugas_Alter1!B158</f>
        <v>0</v>
      </c>
      <c r="C156" s="52">
        <f>Fugas_Alter1!C158</f>
        <v>0</v>
      </c>
      <c r="D156" s="52">
        <f>Fugas_Alter1!D158</f>
        <v>0</v>
      </c>
      <c r="E156" s="52">
        <f>Fugas_Alter1!E158</f>
        <v>0</v>
      </c>
      <c r="F156" s="456">
        <f>Fugas_Alter1!F158</f>
        <v>0</v>
      </c>
      <c r="G156" s="456"/>
      <c r="H156" s="456">
        <f>Fugas_Alter1!H158</f>
        <v>0</v>
      </c>
      <c r="I156" s="456"/>
      <c r="J156" s="456">
        <f>Fugas_Alter1!J158</f>
        <v>0</v>
      </c>
      <c r="K156" s="456"/>
      <c r="L156" s="460" t="str">
        <f>IF(Fugas_Alter1!L158=0,"",Fugas_Alter1!L158)</f>
        <v/>
      </c>
      <c r="M156" s="460"/>
      <c r="N156" s="460"/>
      <c r="O156" s="456">
        <f>Fugas_Alter1!O158</f>
        <v>0</v>
      </c>
      <c r="P156" s="456"/>
      <c r="Q156" s="456"/>
      <c r="R156" s="52">
        <f>Fugas_Alter1!R158</f>
        <v>0</v>
      </c>
      <c r="S156" s="52">
        <f>Fugas_Alter1!S158</f>
        <v>0</v>
      </c>
      <c r="T156" s="52">
        <f>Fugas_Alter1!T158</f>
        <v>0</v>
      </c>
      <c r="U156" s="52">
        <f>Fugas_Alter1!V158</f>
        <v>0</v>
      </c>
      <c r="V156" s="52">
        <f>Fugas_Alter1!AL158</f>
        <v>0</v>
      </c>
      <c r="W156" s="52">
        <f>Fugas_Alter1!AK158</f>
        <v>0</v>
      </c>
      <c r="X156" s="52">
        <f>Fugas_Alter1!AM158</f>
        <v>0</v>
      </c>
      <c r="Y156" s="52">
        <f>Fugas_Alter1!AP158</f>
        <v>0</v>
      </c>
    </row>
    <row r="157" spans="2:25" x14ac:dyDescent="0.75">
      <c r="B157" s="52">
        <f>Fugas_Alter1!B159</f>
        <v>0</v>
      </c>
      <c r="C157" s="52">
        <f>Fugas_Alter1!C159</f>
        <v>0</v>
      </c>
      <c r="D157" s="52">
        <f>Fugas_Alter1!D159</f>
        <v>0</v>
      </c>
      <c r="E157" s="52">
        <f>Fugas_Alter1!E159</f>
        <v>0</v>
      </c>
      <c r="F157" s="456">
        <f>Fugas_Alter1!F159</f>
        <v>0</v>
      </c>
      <c r="G157" s="456"/>
      <c r="H157" s="456">
        <f>Fugas_Alter1!H159</f>
        <v>0</v>
      </c>
      <c r="I157" s="456"/>
      <c r="J157" s="456">
        <f>Fugas_Alter1!J159</f>
        <v>0</v>
      </c>
      <c r="K157" s="456"/>
      <c r="L157" s="460" t="str">
        <f>IF(Fugas_Alter1!L159=0,"",Fugas_Alter1!L159)</f>
        <v/>
      </c>
      <c r="M157" s="460"/>
      <c r="N157" s="460"/>
      <c r="O157" s="456">
        <f>Fugas_Alter1!O159</f>
        <v>0</v>
      </c>
      <c r="P157" s="456"/>
      <c r="Q157" s="456"/>
      <c r="R157" s="52">
        <f>Fugas_Alter1!R159</f>
        <v>0</v>
      </c>
      <c r="S157" s="52">
        <f>Fugas_Alter1!S159</f>
        <v>0</v>
      </c>
      <c r="T157" s="52">
        <f>Fugas_Alter1!T159</f>
        <v>0</v>
      </c>
      <c r="U157" s="52">
        <f>Fugas_Alter1!V159</f>
        <v>0</v>
      </c>
      <c r="V157" s="52">
        <f>Fugas_Alter1!AL159</f>
        <v>0</v>
      </c>
      <c r="W157" s="52">
        <f>Fugas_Alter1!AK159</f>
        <v>0</v>
      </c>
      <c r="X157" s="52">
        <f>Fugas_Alter1!AM159</f>
        <v>0</v>
      </c>
      <c r="Y157" s="52">
        <f>Fugas_Alter1!AP159</f>
        <v>0</v>
      </c>
    </row>
    <row r="158" spans="2:25" x14ac:dyDescent="0.75">
      <c r="B158" s="52">
        <f>Fugas_Alter1!B160</f>
        <v>0</v>
      </c>
      <c r="C158" s="52">
        <f>Fugas_Alter1!C160</f>
        <v>0</v>
      </c>
      <c r="D158" s="52">
        <f>Fugas_Alter1!D160</f>
        <v>0</v>
      </c>
      <c r="E158" s="52">
        <f>Fugas_Alter1!E160</f>
        <v>0</v>
      </c>
      <c r="F158" s="456">
        <f>Fugas_Alter1!F160</f>
        <v>0</v>
      </c>
      <c r="G158" s="456"/>
      <c r="H158" s="456">
        <f>Fugas_Alter1!H160</f>
        <v>0</v>
      </c>
      <c r="I158" s="456"/>
      <c r="J158" s="456">
        <f>Fugas_Alter1!J160</f>
        <v>0</v>
      </c>
      <c r="K158" s="456"/>
      <c r="L158" s="460" t="str">
        <f>IF(Fugas_Alter1!L160=0,"",Fugas_Alter1!L160)</f>
        <v/>
      </c>
      <c r="M158" s="460"/>
      <c r="N158" s="460"/>
      <c r="O158" s="456">
        <f>Fugas_Alter1!O160</f>
        <v>0</v>
      </c>
      <c r="P158" s="456"/>
      <c r="Q158" s="456"/>
      <c r="R158" s="52">
        <f>Fugas_Alter1!R160</f>
        <v>0</v>
      </c>
      <c r="S158" s="52">
        <f>Fugas_Alter1!S160</f>
        <v>0</v>
      </c>
      <c r="T158" s="52">
        <f>Fugas_Alter1!T160</f>
        <v>0</v>
      </c>
      <c r="U158" s="52">
        <f>Fugas_Alter1!V160</f>
        <v>0</v>
      </c>
      <c r="V158" s="52">
        <f>Fugas_Alter1!AL160</f>
        <v>0</v>
      </c>
      <c r="W158" s="52">
        <f>Fugas_Alter1!AK160</f>
        <v>0</v>
      </c>
      <c r="X158" s="52">
        <f>Fugas_Alter1!AM160</f>
        <v>0</v>
      </c>
      <c r="Y158" s="52">
        <f>Fugas_Alter1!AP160</f>
        <v>0</v>
      </c>
    </row>
    <row r="159" spans="2:25" x14ac:dyDescent="0.75">
      <c r="B159" s="52">
        <f>Fugas_Alter1!B161</f>
        <v>0</v>
      </c>
      <c r="C159" s="52">
        <f>Fugas_Alter1!C161</f>
        <v>0</v>
      </c>
      <c r="D159" s="52">
        <f>Fugas_Alter1!D161</f>
        <v>0</v>
      </c>
      <c r="E159" s="52">
        <f>Fugas_Alter1!E161</f>
        <v>0</v>
      </c>
      <c r="F159" s="456">
        <f>Fugas_Alter1!F161</f>
        <v>0</v>
      </c>
      <c r="G159" s="456"/>
      <c r="H159" s="456">
        <f>Fugas_Alter1!H161</f>
        <v>0</v>
      </c>
      <c r="I159" s="456"/>
      <c r="J159" s="456">
        <f>Fugas_Alter1!J161</f>
        <v>0</v>
      </c>
      <c r="K159" s="456"/>
      <c r="L159" s="460" t="str">
        <f>IF(Fugas_Alter1!L161=0,"",Fugas_Alter1!L161)</f>
        <v/>
      </c>
      <c r="M159" s="460"/>
      <c r="N159" s="460"/>
      <c r="O159" s="456">
        <f>Fugas_Alter1!O161</f>
        <v>0</v>
      </c>
      <c r="P159" s="456"/>
      <c r="Q159" s="456"/>
      <c r="R159" s="52">
        <f>Fugas_Alter1!R161</f>
        <v>0</v>
      </c>
      <c r="S159" s="52">
        <f>Fugas_Alter1!S161</f>
        <v>0</v>
      </c>
      <c r="T159" s="52">
        <f>Fugas_Alter1!T161</f>
        <v>0</v>
      </c>
      <c r="U159" s="52">
        <f>Fugas_Alter1!V161</f>
        <v>0</v>
      </c>
      <c r="V159" s="52">
        <f>Fugas_Alter1!AL161</f>
        <v>0</v>
      </c>
      <c r="W159" s="52">
        <f>Fugas_Alter1!AK161</f>
        <v>0</v>
      </c>
      <c r="X159" s="52">
        <f>Fugas_Alter1!AM161</f>
        <v>0</v>
      </c>
      <c r="Y159" s="52">
        <f>Fugas_Alter1!AP161</f>
        <v>0</v>
      </c>
    </row>
    <row r="160" spans="2:25" x14ac:dyDescent="0.75">
      <c r="B160" s="52">
        <f>Fugas_Alter1!B162</f>
        <v>0</v>
      </c>
      <c r="C160" s="52">
        <f>Fugas_Alter1!C162</f>
        <v>0</v>
      </c>
      <c r="D160" s="52">
        <f>Fugas_Alter1!D162</f>
        <v>0</v>
      </c>
      <c r="E160" s="52">
        <f>Fugas_Alter1!E162</f>
        <v>0</v>
      </c>
      <c r="F160" s="456">
        <f>Fugas_Alter1!F162</f>
        <v>0</v>
      </c>
      <c r="G160" s="456"/>
      <c r="H160" s="456">
        <f>Fugas_Alter1!H162</f>
        <v>0</v>
      </c>
      <c r="I160" s="456"/>
      <c r="J160" s="456">
        <f>Fugas_Alter1!J162</f>
        <v>0</v>
      </c>
      <c r="K160" s="456"/>
      <c r="L160" s="460" t="str">
        <f>IF(Fugas_Alter1!L162=0,"",Fugas_Alter1!L162)</f>
        <v/>
      </c>
      <c r="M160" s="460"/>
      <c r="N160" s="460"/>
      <c r="O160" s="456">
        <f>Fugas_Alter1!O162</f>
        <v>0</v>
      </c>
      <c r="P160" s="456"/>
      <c r="Q160" s="456"/>
      <c r="R160" s="52">
        <f>Fugas_Alter1!R162</f>
        <v>0</v>
      </c>
      <c r="S160" s="52">
        <f>Fugas_Alter1!S162</f>
        <v>0</v>
      </c>
      <c r="T160" s="52">
        <f>Fugas_Alter1!T162</f>
        <v>0</v>
      </c>
      <c r="U160" s="52">
        <f>Fugas_Alter1!V162</f>
        <v>0</v>
      </c>
      <c r="V160" s="52">
        <f>Fugas_Alter1!AL162</f>
        <v>0</v>
      </c>
      <c r="W160" s="52">
        <f>Fugas_Alter1!AK162</f>
        <v>0</v>
      </c>
      <c r="X160" s="52">
        <f>Fugas_Alter1!AM162</f>
        <v>0</v>
      </c>
      <c r="Y160" s="52">
        <f>Fugas_Alter1!AP162</f>
        <v>0</v>
      </c>
    </row>
    <row r="161" spans="2:25" x14ac:dyDescent="0.75">
      <c r="B161" s="52">
        <f>Fugas_Alter1!B163</f>
        <v>0</v>
      </c>
      <c r="C161" s="52">
        <f>Fugas_Alter1!C163</f>
        <v>0</v>
      </c>
      <c r="D161" s="52">
        <f>Fugas_Alter1!D163</f>
        <v>0</v>
      </c>
      <c r="E161" s="52">
        <f>Fugas_Alter1!E163</f>
        <v>0</v>
      </c>
      <c r="F161" s="456">
        <f>Fugas_Alter1!F163</f>
        <v>0</v>
      </c>
      <c r="G161" s="456"/>
      <c r="H161" s="456">
        <f>Fugas_Alter1!H163</f>
        <v>0</v>
      </c>
      <c r="I161" s="456"/>
      <c r="J161" s="456">
        <f>Fugas_Alter1!J163</f>
        <v>0</v>
      </c>
      <c r="K161" s="456"/>
      <c r="L161" s="460" t="str">
        <f>IF(Fugas_Alter1!L163=0,"",Fugas_Alter1!L163)</f>
        <v/>
      </c>
      <c r="M161" s="460"/>
      <c r="N161" s="460"/>
      <c r="O161" s="456">
        <f>Fugas_Alter1!O163</f>
        <v>0</v>
      </c>
      <c r="P161" s="456"/>
      <c r="Q161" s="456"/>
      <c r="R161" s="52">
        <f>Fugas_Alter1!R163</f>
        <v>0</v>
      </c>
      <c r="S161" s="52">
        <f>Fugas_Alter1!S163</f>
        <v>0</v>
      </c>
      <c r="T161" s="52">
        <f>Fugas_Alter1!T163</f>
        <v>0</v>
      </c>
      <c r="U161" s="52">
        <f>Fugas_Alter1!V163</f>
        <v>0</v>
      </c>
      <c r="V161" s="52">
        <f>Fugas_Alter1!AL163</f>
        <v>0</v>
      </c>
      <c r="W161" s="52">
        <f>Fugas_Alter1!AK163</f>
        <v>0</v>
      </c>
      <c r="X161" s="52">
        <f>Fugas_Alter1!AM163</f>
        <v>0</v>
      </c>
      <c r="Y161" s="52">
        <f>Fugas_Alter1!AP163</f>
        <v>0</v>
      </c>
    </row>
    <row r="162" spans="2:25" x14ac:dyDescent="0.75">
      <c r="B162" s="52">
        <f>Fugas_Alter1!B164</f>
        <v>0</v>
      </c>
      <c r="C162" s="52">
        <f>Fugas_Alter1!C164</f>
        <v>0</v>
      </c>
      <c r="D162" s="52">
        <f>Fugas_Alter1!D164</f>
        <v>0</v>
      </c>
      <c r="E162" s="52">
        <f>Fugas_Alter1!E164</f>
        <v>0</v>
      </c>
      <c r="F162" s="456">
        <f>Fugas_Alter1!F164</f>
        <v>0</v>
      </c>
      <c r="G162" s="456"/>
      <c r="H162" s="456">
        <f>Fugas_Alter1!H164</f>
        <v>0</v>
      </c>
      <c r="I162" s="456"/>
      <c r="J162" s="456">
        <f>Fugas_Alter1!J164</f>
        <v>0</v>
      </c>
      <c r="K162" s="456"/>
      <c r="L162" s="460" t="str">
        <f>IF(Fugas_Alter1!L164=0,"",Fugas_Alter1!L164)</f>
        <v/>
      </c>
      <c r="M162" s="460"/>
      <c r="N162" s="460"/>
      <c r="O162" s="456">
        <f>Fugas_Alter1!O164</f>
        <v>0</v>
      </c>
      <c r="P162" s="456"/>
      <c r="Q162" s="456"/>
      <c r="R162" s="52">
        <f>Fugas_Alter1!R164</f>
        <v>0</v>
      </c>
      <c r="S162" s="52">
        <f>Fugas_Alter1!S164</f>
        <v>0</v>
      </c>
      <c r="T162" s="52">
        <f>Fugas_Alter1!T164</f>
        <v>0</v>
      </c>
      <c r="U162" s="52">
        <f>Fugas_Alter1!V164</f>
        <v>0</v>
      </c>
      <c r="V162" s="52">
        <f>Fugas_Alter1!AL164</f>
        <v>0</v>
      </c>
      <c r="W162" s="52">
        <f>Fugas_Alter1!AK164</f>
        <v>0</v>
      </c>
      <c r="X162" s="52">
        <f>Fugas_Alter1!AM164</f>
        <v>0</v>
      </c>
      <c r="Y162" s="52">
        <f>Fugas_Alter1!AP164</f>
        <v>0</v>
      </c>
    </row>
    <row r="163" spans="2:25" x14ac:dyDescent="0.75">
      <c r="B163" s="52">
        <f>Fugas_Alter1!B165</f>
        <v>0</v>
      </c>
      <c r="C163" s="52">
        <f>Fugas_Alter1!C165</f>
        <v>0</v>
      </c>
      <c r="D163" s="52">
        <f>Fugas_Alter1!D165</f>
        <v>0</v>
      </c>
      <c r="E163" s="52">
        <f>Fugas_Alter1!E165</f>
        <v>0</v>
      </c>
      <c r="F163" s="456">
        <f>Fugas_Alter1!F165</f>
        <v>0</v>
      </c>
      <c r="G163" s="456"/>
      <c r="H163" s="456">
        <f>Fugas_Alter1!H165</f>
        <v>0</v>
      </c>
      <c r="I163" s="456"/>
      <c r="J163" s="456">
        <f>Fugas_Alter1!J165</f>
        <v>0</v>
      </c>
      <c r="K163" s="456"/>
      <c r="L163" s="460" t="str">
        <f>IF(Fugas_Alter1!L165=0,"",Fugas_Alter1!L165)</f>
        <v/>
      </c>
      <c r="M163" s="460"/>
      <c r="N163" s="460"/>
      <c r="O163" s="456">
        <f>Fugas_Alter1!O165</f>
        <v>0</v>
      </c>
      <c r="P163" s="456"/>
      <c r="Q163" s="456"/>
      <c r="R163" s="52">
        <f>Fugas_Alter1!R165</f>
        <v>0</v>
      </c>
      <c r="S163" s="52">
        <f>Fugas_Alter1!S165</f>
        <v>0</v>
      </c>
      <c r="T163" s="52">
        <f>Fugas_Alter1!T165</f>
        <v>0</v>
      </c>
      <c r="U163" s="52">
        <f>Fugas_Alter1!V165</f>
        <v>0</v>
      </c>
      <c r="V163" s="52">
        <f>Fugas_Alter1!AL165</f>
        <v>0</v>
      </c>
      <c r="W163" s="52">
        <f>Fugas_Alter1!AK165</f>
        <v>0</v>
      </c>
      <c r="X163" s="52">
        <f>Fugas_Alter1!AM165</f>
        <v>0</v>
      </c>
      <c r="Y163" s="52">
        <f>Fugas_Alter1!AP165</f>
        <v>0</v>
      </c>
    </row>
    <row r="164" spans="2:25" x14ac:dyDescent="0.75">
      <c r="B164" s="52">
        <f>Fugas_Alter1!B166</f>
        <v>0</v>
      </c>
      <c r="C164" s="52">
        <f>Fugas_Alter1!C166</f>
        <v>0</v>
      </c>
      <c r="D164" s="52">
        <f>Fugas_Alter1!D166</f>
        <v>0</v>
      </c>
      <c r="E164" s="52">
        <f>Fugas_Alter1!E166</f>
        <v>0</v>
      </c>
      <c r="F164" s="456">
        <f>Fugas_Alter1!F166</f>
        <v>0</v>
      </c>
      <c r="G164" s="456"/>
      <c r="H164" s="456">
        <f>Fugas_Alter1!H166</f>
        <v>0</v>
      </c>
      <c r="I164" s="456"/>
      <c r="J164" s="456">
        <f>Fugas_Alter1!J166</f>
        <v>0</v>
      </c>
      <c r="K164" s="456"/>
      <c r="L164" s="460" t="str">
        <f>IF(Fugas_Alter1!L166=0,"",Fugas_Alter1!L166)</f>
        <v/>
      </c>
      <c r="M164" s="460"/>
      <c r="N164" s="460"/>
      <c r="O164" s="456">
        <f>Fugas_Alter1!O166</f>
        <v>0</v>
      </c>
      <c r="P164" s="456"/>
      <c r="Q164" s="456"/>
      <c r="R164" s="52">
        <f>Fugas_Alter1!R166</f>
        <v>0</v>
      </c>
      <c r="S164" s="52">
        <f>Fugas_Alter1!S166</f>
        <v>0</v>
      </c>
      <c r="T164" s="52">
        <f>Fugas_Alter1!T166</f>
        <v>0</v>
      </c>
      <c r="U164" s="52">
        <f>Fugas_Alter1!V166</f>
        <v>0</v>
      </c>
      <c r="V164" s="52">
        <f>Fugas_Alter1!AL166</f>
        <v>0</v>
      </c>
      <c r="W164" s="52">
        <f>Fugas_Alter1!AK166</f>
        <v>0</v>
      </c>
      <c r="X164" s="52">
        <f>Fugas_Alter1!AM166</f>
        <v>0</v>
      </c>
      <c r="Y164" s="52">
        <f>Fugas_Alter1!AP166</f>
        <v>0</v>
      </c>
    </row>
    <row r="165" spans="2:25" x14ac:dyDescent="0.75">
      <c r="B165" s="52">
        <f>Fugas_Alter1!B167</f>
        <v>0</v>
      </c>
      <c r="C165" s="52">
        <f>Fugas_Alter1!C167</f>
        <v>0</v>
      </c>
      <c r="D165" s="52">
        <f>Fugas_Alter1!D167</f>
        <v>0</v>
      </c>
      <c r="E165" s="52">
        <f>Fugas_Alter1!E167</f>
        <v>0</v>
      </c>
      <c r="F165" s="456">
        <f>Fugas_Alter1!F167</f>
        <v>0</v>
      </c>
      <c r="G165" s="456"/>
      <c r="H165" s="456">
        <f>Fugas_Alter1!H167</f>
        <v>0</v>
      </c>
      <c r="I165" s="456"/>
      <c r="J165" s="456">
        <f>Fugas_Alter1!J167</f>
        <v>0</v>
      </c>
      <c r="K165" s="456"/>
      <c r="L165" s="460" t="str">
        <f>IF(Fugas_Alter1!L167=0,"",Fugas_Alter1!L167)</f>
        <v/>
      </c>
      <c r="M165" s="460"/>
      <c r="N165" s="460"/>
      <c r="O165" s="456">
        <f>Fugas_Alter1!O167</f>
        <v>0</v>
      </c>
      <c r="P165" s="456"/>
      <c r="Q165" s="456"/>
      <c r="R165" s="52">
        <f>Fugas_Alter1!R167</f>
        <v>0</v>
      </c>
      <c r="S165" s="52">
        <f>Fugas_Alter1!S167</f>
        <v>0</v>
      </c>
      <c r="T165" s="52">
        <f>Fugas_Alter1!T167</f>
        <v>0</v>
      </c>
      <c r="U165" s="52">
        <f>Fugas_Alter1!V167</f>
        <v>0</v>
      </c>
      <c r="V165" s="52">
        <f>Fugas_Alter1!AL167</f>
        <v>0</v>
      </c>
      <c r="W165" s="52">
        <f>Fugas_Alter1!AK167</f>
        <v>0</v>
      </c>
      <c r="X165" s="52">
        <f>Fugas_Alter1!AM167</f>
        <v>0</v>
      </c>
      <c r="Y165" s="52">
        <f>Fugas_Alter1!AP167</f>
        <v>0</v>
      </c>
    </row>
    <row r="166" spans="2:25" x14ac:dyDescent="0.75">
      <c r="B166" s="52">
        <f>Fugas_Alter1!B168</f>
        <v>0</v>
      </c>
      <c r="C166" s="52">
        <f>Fugas_Alter1!C168</f>
        <v>0</v>
      </c>
      <c r="D166" s="52">
        <f>Fugas_Alter1!D168</f>
        <v>0</v>
      </c>
      <c r="E166" s="52">
        <f>Fugas_Alter1!E168</f>
        <v>0</v>
      </c>
      <c r="F166" s="456">
        <f>Fugas_Alter1!F168</f>
        <v>0</v>
      </c>
      <c r="G166" s="456"/>
      <c r="H166" s="456">
        <f>Fugas_Alter1!H168</f>
        <v>0</v>
      </c>
      <c r="I166" s="456"/>
      <c r="J166" s="456">
        <f>Fugas_Alter1!J168</f>
        <v>0</v>
      </c>
      <c r="K166" s="456"/>
      <c r="L166" s="460" t="str">
        <f>IF(Fugas_Alter1!L168=0,"",Fugas_Alter1!L168)</f>
        <v/>
      </c>
      <c r="M166" s="460"/>
      <c r="N166" s="460"/>
      <c r="O166" s="456">
        <f>Fugas_Alter1!O168</f>
        <v>0</v>
      </c>
      <c r="P166" s="456"/>
      <c r="Q166" s="456"/>
      <c r="R166" s="52">
        <f>Fugas_Alter1!R168</f>
        <v>0</v>
      </c>
      <c r="S166" s="52">
        <f>Fugas_Alter1!S168</f>
        <v>0</v>
      </c>
      <c r="T166" s="52">
        <f>Fugas_Alter1!T168</f>
        <v>0</v>
      </c>
      <c r="U166" s="52">
        <f>Fugas_Alter1!V168</f>
        <v>0</v>
      </c>
      <c r="V166" s="52">
        <f>Fugas_Alter1!AL168</f>
        <v>0</v>
      </c>
      <c r="W166" s="52">
        <f>Fugas_Alter1!AK168</f>
        <v>0</v>
      </c>
      <c r="X166" s="52">
        <f>Fugas_Alter1!AM168</f>
        <v>0</v>
      </c>
      <c r="Y166" s="52">
        <f>Fugas_Alter1!AP168</f>
        <v>0</v>
      </c>
    </row>
    <row r="167" spans="2:25" x14ac:dyDescent="0.75">
      <c r="B167" s="52">
        <f>Fugas_Alter1!B169</f>
        <v>0</v>
      </c>
      <c r="C167" s="52">
        <f>Fugas_Alter1!C169</f>
        <v>0</v>
      </c>
      <c r="D167" s="52">
        <f>Fugas_Alter1!D169</f>
        <v>0</v>
      </c>
      <c r="E167" s="52">
        <f>Fugas_Alter1!E169</f>
        <v>0</v>
      </c>
      <c r="F167" s="456">
        <f>Fugas_Alter1!F169</f>
        <v>0</v>
      </c>
      <c r="G167" s="456"/>
      <c r="H167" s="456">
        <f>Fugas_Alter1!H169</f>
        <v>0</v>
      </c>
      <c r="I167" s="456"/>
      <c r="J167" s="456">
        <f>Fugas_Alter1!J169</f>
        <v>0</v>
      </c>
      <c r="K167" s="456"/>
      <c r="L167" s="460" t="str">
        <f>IF(Fugas_Alter1!L169=0,"",Fugas_Alter1!L169)</f>
        <v/>
      </c>
      <c r="M167" s="460"/>
      <c r="N167" s="460"/>
      <c r="O167" s="456">
        <f>Fugas_Alter1!O169</f>
        <v>0</v>
      </c>
      <c r="P167" s="456"/>
      <c r="Q167" s="456"/>
      <c r="R167" s="52">
        <f>Fugas_Alter1!R169</f>
        <v>0</v>
      </c>
      <c r="S167" s="52">
        <f>Fugas_Alter1!S169</f>
        <v>0</v>
      </c>
      <c r="T167" s="52">
        <f>Fugas_Alter1!T169</f>
        <v>0</v>
      </c>
      <c r="U167" s="52">
        <f>Fugas_Alter1!V169</f>
        <v>0</v>
      </c>
      <c r="V167" s="52">
        <f>Fugas_Alter1!AL169</f>
        <v>0</v>
      </c>
      <c r="W167" s="52">
        <f>Fugas_Alter1!AK169</f>
        <v>0</v>
      </c>
      <c r="X167" s="52">
        <f>Fugas_Alter1!AM169</f>
        <v>0</v>
      </c>
      <c r="Y167" s="52">
        <f>Fugas_Alter1!AP169</f>
        <v>0</v>
      </c>
    </row>
    <row r="168" spans="2:25" x14ac:dyDescent="0.75">
      <c r="B168" s="52">
        <f>Fugas_Alter1!B170</f>
        <v>0</v>
      </c>
      <c r="C168" s="52">
        <f>Fugas_Alter1!C170</f>
        <v>0</v>
      </c>
      <c r="D168" s="52">
        <f>Fugas_Alter1!D170</f>
        <v>0</v>
      </c>
      <c r="E168" s="52">
        <f>Fugas_Alter1!E170</f>
        <v>0</v>
      </c>
      <c r="F168" s="456">
        <f>Fugas_Alter1!F170</f>
        <v>0</v>
      </c>
      <c r="G168" s="456"/>
      <c r="H168" s="456">
        <f>Fugas_Alter1!H170</f>
        <v>0</v>
      </c>
      <c r="I168" s="456"/>
      <c r="J168" s="456">
        <f>Fugas_Alter1!J170</f>
        <v>0</v>
      </c>
      <c r="K168" s="456"/>
      <c r="L168" s="460" t="str">
        <f>IF(Fugas_Alter1!L170=0,"",Fugas_Alter1!L170)</f>
        <v/>
      </c>
      <c r="M168" s="460"/>
      <c r="N168" s="460"/>
      <c r="O168" s="456">
        <f>Fugas_Alter1!O170</f>
        <v>0</v>
      </c>
      <c r="P168" s="456"/>
      <c r="Q168" s="456"/>
      <c r="R168" s="52">
        <f>Fugas_Alter1!R170</f>
        <v>0</v>
      </c>
      <c r="S168" s="52">
        <f>Fugas_Alter1!S170</f>
        <v>0</v>
      </c>
      <c r="T168" s="52">
        <f>Fugas_Alter1!T170</f>
        <v>0</v>
      </c>
      <c r="U168" s="52">
        <f>Fugas_Alter1!V170</f>
        <v>0</v>
      </c>
      <c r="V168" s="52">
        <f>Fugas_Alter1!AL170</f>
        <v>0</v>
      </c>
      <c r="W168" s="52">
        <f>Fugas_Alter1!AK170</f>
        <v>0</v>
      </c>
      <c r="X168" s="52">
        <f>Fugas_Alter1!AM170</f>
        <v>0</v>
      </c>
      <c r="Y168" s="52">
        <f>Fugas_Alter1!AP170</f>
        <v>0</v>
      </c>
    </row>
    <row r="169" spans="2:25" x14ac:dyDescent="0.75">
      <c r="B169" s="52">
        <f>Fugas_Alter1!B171</f>
        <v>0</v>
      </c>
      <c r="C169" s="52">
        <f>Fugas_Alter1!C171</f>
        <v>0</v>
      </c>
      <c r="D169" s="52">
        <f>Fugas_Alter1!D171</f>
        <v>0</v>
      </c>
      <c r="E169" s="52">
        <f>Fugas_Alter1!E171</f>
        <v>0</v>
      </c>
      <c r="F169" s="456">
        <f>Fugas_Alter1!F171</f>
        <v>0</v>
      </c>
      <c r="G169" s="456"/>
      <c r="H169" s="456">
        <f>Fugas_Alter1!H171</f>
        <v>0</v>
      </c>
      <c r="I169" s="456"/>
      <c r="J169" s="456">
        <f>Fugas_Alter1!J171</f>
        <v>0</v>
      </c>
      <c r="K169" s="456"/>
      <c r="L169" s="460" t="str">
        <f>IF(Fugas_Alter1!L171=0,"",Fugas_Alter1!L171)</f>
        <v/>
      </c>
      <c r="M169" s="460"/>
      <c r="N169" s="460"/>
      <c r="O169" s="456">
        <f>Fugas_Alter1!O171</f>
        <v>0</v>
      </c>
      <c r="P169" s="456"/>
      <c r="Q169" s="456"/>
      <c r="R169" s="52">
        <f>Fugas_Alter1!R171</f>
        <v>0</v>
      </c>
      <c r="S169" s="52">
        <f>Fugas_Alter1!S171</f>
        <v>0</v>
      </c>
      <c r="T169" s="52">
        <f>Fugas_Alter1!T171</f>
        <v>0</v>
      </c>
      <c r="U169" s="52">
        <f>Fugas_Alter1!V171</f>
        <v>0</v>
      </c>
      <c r="V169" s="52">
        <f>Fugas_Alter1!AL171</f>
        <v>0</v>
      </c>
      <c r="W169" s="52">
        <f>Fugas_Alter1!AK171</f>
        <v>0</v>
      </c>
      <c r="X169" s="52">
        <f>Fugas_Alter1!AM171</f>
        <v>0</v>
      </c>
      <c r="Y169" s="52">
        <f>Fugas_Alter1!AP171</f>
        <v>0</v>
      </c>
    </row>
    <row r="170" spans="2:25" x14ac:dyDescent="0.75">
      <c r="B170" s="52">
        <f>Fugas_Alter1!B172</f>
        <v>0</v>
      </c>
      <c r="C170" s="52">
        <f>Fugas_Alter1!C172</f>
        <v>0</v>
      </c>
      <c r="D170" s="52">
        <f>Fugas_Alter1!D172</f>
        <v>0</v>
      </c>
      <c r="E170" s="52">
        <f>Fugas_Alter1!E172</f>
        <v>0</v>
      </c>
      <c r="F170" s="456">
        <f>Fugas_Alter1!F172</f>
        <v>0</v>
      </c>
      <c r="G170" s="456"/>
      <c r="H170" s="456">
        <f>Fugas_Alter1!H172</f>
        <v>0</v>
      </c>
      <c r="I170" s="456"/>
      <c r="J170" s="456">
        <f>Fugas_Alter1!J172</f>
        <v>0</v>
      </c>
      <c r="K170" s="456"/>
      <c r="L170" s="460" t="str">
        <f>IF(Fugas_Alter1!L172=0,"",Fugas_Alter1!L172)</f>
        <v/>
      </c>
      <c r="M170" s="460"/>
      <c r="N170" s="460"/>
      <c r="O170" s="456">
        <f>Fugas_Alter1!O172</f>
        <v>0</v>
      </c>
      <c r="P170" s="456"/>
      <c r="Q170" s="456"/>
      <c r="R170" s="52">
        <f>Fugas_Alter1!R172</f>
        <v>0</v>
      </c>
      <c r="S170" s="52">
        <f>Fugas_Alter1!S172</f>
        <v>0</v>
      </c>
      <c r="T170" s="52">
        <f>Fugas_Alter1!T172</f>
        <v>0</v>
      </c>
      <c r="U170" s="52">
        <f>Fugas_Alter1!V172</f>
        <v>0</v>
      </c>
      <c r="V170" s="52">
        <f>Fugas_Alter1!AL172</f>
        <v>0</v>
      </c>
      <c r="W170" s="52">
        <f>Fugas_Alter1!AK172</f>
        <v>0</v>
      </c>
      <c r="X170" s="52">
        <f>Fugas_Alter1!AM172</f>
        <v>0</v>
      </c>
      <c r="Y170" s="52">
        <f>Fugas_Alter1!AP172</f>
        <v>0</v>
      </c>
    </row>
    <row r="171" spans="2:25" x14ac:dyDescent="0.75">
      <c r="B171" s="52">
        <f>Fugas_Alter1!B173</f>
        <v>0</v>
      </c>
      <c r="C171" s="52">
        <f>Fugas_Alter1!C173</f>
        <v>0</v>
      </c>
      <c r="D171" s="52">
        <f>Fugas_Alter1!D173</f>
        <v>0</v>
      </c>
      <c r="E171" s="52">
        <f>Fugas_Alter1!E173</f>
        <v>0</v>
      </c>
      <c r="F171" s="456">
        <f>Fugas_Alter1!F173</f>
        <v>0</v>
      </c>
      <c r="G171" s="456"/>
      <c r="H171" s="456">
        <f>Fugas_Alter1!H173</f>
        <v>0</v>
      </c>
      <c r="I171" s="456"/>
      <c r="J171" s="456">
        <f>Fugas_Alter1!J173</f>
        <v>0</v>
      </c>
      <c r="K171" s="456"/>
      <c r="L171" s="460" t="str">
        <f>IF(Fugas_Alter1!L173=0,"",Fugas_Alter1!L173)</f>
        <v/>
      </c>
      <c r="M171" s="460"/>
      <c r="N171" s="460"/>
      <c r="O171" s="456">
        <f>Fugas_Alter1!O173</f>
        <v>0</v>
      </c>
      <c r="P171" s="456"/>
      <c r="Q171" s="456"/>
      <c r="R171" s="52">
        <f>Fugas_Alter1!R173</f>
        <v>0</v>
      </c>
      <c r="S171" s="52">
        <f>Fugas_Alter1!S173</f>
        <v>0</v>
      </c>
      <c r="T171" s="52">
        <f>Fugas_Alter1!T173</f>
        <v>0</v>
      </c>
      <c r="U171" s="52">
        <f>Fugas_Alter1!V173</f>
        <v>0</v>
      </c>
      <c r="V171" s="52">
        <f>Fugas_Alter1!AL173</f>
        <v>0</v>
      </c>
      <c r="W171" s="52">
        <f>Fugas_Alter1!AK173</f>
        <v>0</v>
      </c>
      <c r="X171" s="52">
        <f>Fugas_Alter1!AM173</f>
        <v>0</v>
      </c>
      <c r="Y171" s="52">
        <f>Fugas_Alter1!AP173</f>
        <v>0</v>
      </c>
    </row>
    <row r="172" spans="2:25" x14ac:dyDescent="0.75">
      <c r="B172" s="52">
        <f>Fugas_Alter1!B174</f>
        <v>0</v>
      </c>
      <c r="C172" s="52">
        <f>Fugas_Alter1!C174</f>
        <v>0</v>
      </c>
      <c r="D172" s="52">
        <f>Fugas_Alter1!D174</f>
        <v>0</v>
      </c>
      <c r="E172" s="52">
        <f>Fugas_Alter1!E174</f>
        <v>0</v>
      </c>
      <c r="F172" s="456">
        <f>Fugas_Alter1!F174</f>
        <v>0</v>
      </c>
      <c r="G172" s="456"/>
      <c r="H172" s="456">
        <f>Fugas_Alter1!H174</f>
        <v>0</v>
      </c>
      <c r="I172" s="456"/>
      <c r="J172" s="456">
        <f>Fugas_Alter1!J174</f>
        <v>0</v>
      </c>
      <c r="K172" s="456"/>
      <c r="L172" s="460" t="str">
        <f>IF(Fugas_Alter1!L174=0,"",Fugas_Alter1!L174)</f>
        <v/>
      </c>
      <c r="M172" s="460"/>
      <c r="N172" s="460"/>
      <c r="O172" s="456">
        <f>Fugas_Alter1!O174</f>
        <v>0</v>
      </c>
      <c r="P172" s="456"/>
      <c r="Q172" s="456"/>
      <c r="R172" s="52">
        <f>Fugas_Alter1!R174</f>
        <v>0</v>
      </c>
      <c r="S172" s="52">
        <f>Fugas_Alter1!S174</f>
        <v>0</v>
      </c>
      <c r="T172" s="52">
        <f>Fugas_Alter1!T174</f>
        <v>0</v>
      </c>
      <c r="U172" s="52">
        <f>Fugas_Alter1!V174</f>
        <v>0</v>
      </c>
      <c r="V172" s="52">
        <f>Fugas_Alter1!AL174</f>
        <v>0</v>
      </c>
      <c r="W172" s="52">
        <f>Fugas_Alter1!AK174</f>
        <v>0</v>
      </c>
      <c r="X172" s="52">
        <f>Fugas_Alter1!AM174</f>
        <v>0</v>
      </c>
      <c r="Y172" s="52">
        <f>Fugas_Alter1!AP174</f>
        <v>0</v>
      </c>
    </row>
    <row r="173" spans="2:25" x14ac:dyDescent="0.75">
      <c r="B173" s="52">
        <f>Fugas_Alter1!B175</f>
        <v>0</v>
      </c>
      <c r="C173" s="52">
        <f>Fugas_Alter1!C175</f>
        <v>0</v>
      </c>
      <c r="D173" s="52">
        <f>Fugas_Alter1!D175</f>
        <v>0</v>
      </c>
      <c r="E173" s="52">
        <f>Fugas_Alter1!E175</f>
        <v>0</v>
      </c>
      <c r="F173" s="456">
        <f>Fugas_Alter1!F175</f>
        <v>0</v>
      </c>
      <c r="G173" s="456"/>
      <c r="H173" s="456">
        <f>Fugas_Alter1!H175</f>
        <v>0</v>
      </c>
      <c r="I173" s="456"/>
      <c r="J173" s="456">
        <f>Fugas_Alter1!J175</f>
        <v>0</v>
      </c>
      <c r="K173" s="456"/>
      <c r="L173" s="460" t="str">
        <f>IF(Fugas_Alter1!L175=0,"",Fugas_Alter1!L175)</f>
        <v/>
      </c>
      <c r="M173" s="460"/>
      <c r="N173" s="460"/>
      <c r="O173" s="456">
        <f>Fugas_Alter1!O175</f>
        <v>0</v>
      </c>
      <c r="P173" s="456"/>
      <c r="Q173" s="456"/>
      <c r="R173" s="52">
        <f>Fugas_Alter1!R175</f>
        <v>0</v>
      </c>
      <c r="S173" s="52">
        <f>Fugas_Alter1!S175</f>
        <v>0</v>
      </c>
      <c r="T173" s="52">
        <f>Fugas_Alter1!T175</f>
        <v>0</v>
      </c>
      <c r="U173" s="52">
        <f>Fugas_Alter1!V175</f>
        <v>0</v>
      </c>
      <c r="V173" s="52">
        <f>Fugas_Alter1!AL175</f>
        <v>0</v>
      </c>
      <c r="W173" s="52">
        <f>Fugas_Alter1!AK175</f>
        <v>0</v>
      </c>
      <c r="X173" s="52">
        <f>Fugas_Alter1!AM175</f>
        <v>0</v>
      </c>
      <c r="Y173" s="52">
        <f>Fugas_Alter1!AP175</f>
        <v>0</v>
      </c>
    </row>
    <row r="174" spans="2:25" x14ac:dyDescent="0.75">
      <c r="B174" s="52">
        <f>Fugas_Alter1!B176</f>
        <v>0</v>
      </c>
      <c r="C174" s="52">
        <f>Fugas_Alter1!C176</f>
        <v>0</v>
      </c>
      <c r="D174" s="52">
        <f>Fugas_Alter1!D176</f>
        <v>0</v>
      </c>
      <c r="E174" s="52">
        <f>Fugas_Alter1!E176</f>
        <v>0</v>
      </c>
      <c r="F174" s="456">
        <f>Fugas_Alter1!F176</f>
        <v>0</v>
      </c>
      <c r="G174" s="456"/>
      <c r="H174" s="456">
        <f>Fugas_Alter1!H176</f>
        <v>0</v>
      </c>
      <c r="I174" s="456"/>
      <c r="J174" s="456">
        <f>Fugas_Alter1!J176</f>
        <v>0</v>
      </c>
      <c r="K174" s="456"/>
      <c r="L174" s="460" t="str">
        <f>IF(Fugas_Alter1!L176=0,"",Fugas_Alter1!L176)</f>
        <v/>
      </c>
      <c r="M174" s="460"/>
      <c r="N174" s="460"/>
      <c r="O174" s="456">
        <f>Fugas_Alter1!O176</f>
        <v>0</v>
      </c>
      <c r="P174" s="456"/>
      <c r="Q174" s="456"/>
      <c r="R174" s="52">
        <f>Fugas_Alter1!R176</f>
        <v>0</v>
      </c>
      <c r="S174" s="52">
        <f>Fugas_Alter1!S176</f>
        <v>0</v>
      </c>
      <c r="T174" s="52">
        <f>Fugas_Alter1!T176</f>
        <v>0</v>
      </c>
      <c r="U174" s="52">
        <f>Fugas_Alter1!V176</f>
        <v>0</v>
      </c>
      <c r="V174" s="52">
        <f>Fugas_Alter1!AL176</f>
        <v>0</v>
      </c>
      <c r="W174" s="52">
        <f>Fugas_Alter1!AK176</f>
        <v>0</v>
      </c>
      <c r="X174" s="52">
        <f>Fugas_Alter1!AM176</f>
        <v>0</v>
      </c>
      <c r="Y174" s="52">
        <f>Fugas_Alter1!AP176</f>
        <v>0</v>
      </c>
    </row>
    <row r="175" spans="2:25" x14ac:dyDescent="0.75">
      <c r="B175" s="52">
        <f>Fugas_Alter1!B177</f>
        <v>0</v>
      </c>
      <c r="C175" s="52">
        <f>Fugas_Alter1!C177</f>
        <v>0</v>
      </c>
      <c r="D175" s="52">
        <f>Fugas_Alter1!D177</f>
        <v>0</v>
      </c>
      <c r="E175" s="52">
        <f>Fugas_Alter1!E177</f>
        <v>0</v>
      </c>
      <c r="F175" s="456">
        <f>Fugas_Alter1!F177</f>
        <v>0</v>
      </c>
      <c r="G175" s="456"/>
      <c r="H175" s="456">
        <f>Fugas_Alter1!H177</f>
        <v>0</v>
      </c>
      <c r="I175" s="456"/>
      <c r="J175" s="456">
        <f>Fugas_Alter1!J177</f>
        <v>0</v>
      </c>
      <c r="K175" s="456"/>
      <c r="L175" s="460" t="str">
        <f>IF(Fugas_Alter1!L177=0,"",Fugas_Alter1!L177)</f>
        <v/>
      </c>
      <c r="M175" s="460"/>
      <c r="N175" s="460"/>
      <c r="O175" s="456">
        <f>Fugas_Alter1!O177</f>
        <v>0</v>
      </c>
      <c r="P175" s="456"/>
      <c r="Q175" s="456"/>
      <c r="R175" s="52">
        <f>Fugas_Alter1!R177</f>
        <v>0</v>
      </c>
      <c r="S175" s="52">
        <f>Fugas_Alter1!S177</f>
        <v>0</v>
      </c>
      <c r="T175" s="52">
        <f>Fugas_Alter1!T177</f>
        <v>0</v>
      </c>
      <c r="U175" s="52">
        <f>Fugas_Alter1!V177</f>
        <v>0</v>
      </c>
      <c r="V175" s="52">
        <f>Fugas_Alter1!AL177</f>
        <v>0</v>
      </c>
      <c r="W175" s="52">
        <f>Fugas_Alter1!AK177</f>
        <v>0</v>
      </c>
      <c r="X175" s="52">
        <f>Fugas_Alter1!AM177</f>
        <v>0</v>
      </c>
      <c r="Y175" s="52">
        <f>Fugas_Alter1!AP177</f>
        <v>0</v>
      </c>
    </row>
    <row r="176" spans="2:25" x14ac:dyDescent="0.75">
      <c r="B176" s="52">
        <f>Fugas_Alter1!B178</f>
        <v>0</v>
      </c>
      <c r="C176" s="52">
        <f>Fugas_Alter1!C178</f>
        <v>0</v>
      </c>
      <c r="D176" s="52">
        <f>Fugas_Alter1!D178</f>
        <v>0</v>
      </c>
      <c r="E176" s="52">
        <f>Fugas_Alter1!E178</f>
        <v>0</v>
      </c>
      <c r="F176" s="456">
        <f>Fugas_Alter1!F178</f>
        <v>0</v>
      </c>
      <c r="G176" s="456"/>
      <c r="H176" s="456">
        <f>Fugas_Alter1!H178</f>
        <v>0</v>
      </c>
      <c r="I176" s="456"/>
      <c r="J176" s="456">
        <f>Fugas_Alter1!J178</f>
        <v>0</v>
      </c>
      <c r="K176" s="456"/>
      <c r="L176" s="460" t="str">
        <f>IF(Fugas_Alter1!L178=0,"",Fugas_Alter1!L178)</f>
        <v/>
      </c>
      <c r="M176" s="460"/>
      <c r="N176" s="460"/>
      <c r="O176" s="456">
        <f>Fugas_Alter1!O178</f>
        <v>0</v>
      </c>
      <c r="P176" s="456"/>
      <c r="Q176" s="456"/>
      <c r="R176" s="52">
        <f>Fugas_Alter1!R178</f>
        <v>0</v>
      </c>
      <c r="S176" s="52">
        <f>Fugas_Alter1!S178</f>
        <v>0</v>
      </c>
      <c r="T176" s="52">
        <f>Fugas_Alter1!T178</f>
        <v>0</v>
      </c>
      <c r="U176" s="52">
        <f>Fugas_Alter1!V178</f>
        <v>0</v>
      </c>
      <c r="V176" s="52">
        <f>Fugas_Alter1!AL178</f>
        <v>0</v>
      </c>
      <c r="W176" s="52">
        <f>Fugas_Alter1!AK178</f>
        <v>0</v>
      </c>
      <c r="X176" s="52">
        <f>Fugas_Alter1!AM178</f>
        <v>0</v>
      </c>
      <c r="Y176" s="52">
        <f>Fugas_Alter1!AP178</f>
        <v>0</v>
      </c>
    </row>
    <row r="177" spans="2:25" x14ac:dyDescent="0.75">
      <c r="B177" s="52">
        <f>Fugas_Alter1!B179</f>
        <v>0</v>
      </c>
      <c r="C177" s="52">
        <f>Fugas_Alter1!C179</f>
        <v>0</v>
      </c>
      <c r="D177" s="52">
        <f>Fugas_Alter1!D179</f>
        <v>0</v>
      </c>
      <c r="E177" s="52">
        <f>Fugas_Alter1!E179</f>
        <v>0</v>
      </c>
      <c r="F177" s="456">
        <f>Fugas_Alter1!F179</f>
        <v>0</v>
      </c>
      <c r="G177" s="456"/>
      <c r="H177" s="456">
        <f>Fugas_Alter1!H179</f>
        <v>0</v>
      </c>
      <c r="I177" s="456"/>
      <c r="J177" s="456">
        <f>Fugas_Alter1!J179</f>
        <v>0</v>
      </c>
      <c r="K177" s="456"/>
      <c r="L177" s="460" t="str">
        <f>IF(Fugas_Alter1!L179=0,"",Fugas_Alter1!L179)</f>
        <v/>
      </c>
      <c r="M177" s="460"/>
      <c r="N177" s="460"/>
      <c r="O177" s="456">
        <f>Fugas_Alter1!O179</f>
        <v>0</v>
      </c>
      <c r="P177" s="456"/>
      <c r="Q177" s="456"/>
      <c r="R177" s="52">
        <f>Fugas_Alter1!R179</f>
        <v>0</v>
      </c>
      <c r="S177" s="52">
        <f>Fugas_Alter1!S179</f>
        <v>0</v>
      </c>
      <c r="T177" s="52">
        <f>Fugas_Alter1!T179</f>
        <v>0</v>
      </c>
      <c r="U177" s="52">
        <f>Fugas_Alter1!V179</f>
        <v>0</v>
      </c>
      <c r="V177" s="52">
        <f>Fugas_Alter1!AL179</f>
        <v>0</v>
      </c>
      <c r="W177" s="52">
        <f>Fugas_Alter1!AK179</f>
        <v>0</v>
      </c>
      <c r="X177" s="52">
        <f>Fugas_Alter1!AM179</f>
        <v>0</v>
      </c>
      <c r="Y177" s="52">
        <f>Fugas_Alter1!AP179</f>
        <v>0</v>
      </c>
    </row>
    <row r="178" spans="2:25" x14ac:dyDescent="0.75">
      <c r="B178" s="52">
        <f>Fugas_Alter1!B180</f>
        <v>0</v>
      </c>
      <c r="C178" s="52">
        <f>Fugas_Alter1!C180</f>
        <v>0</v>
      </c>
      <c r="D178" s="52">
        <f>Fugas_Alter1!D180</f>
        <v>0</v>
      </c>
      <c r="E178" s="52">
        <f>Fugas_Alter1!E180</f>
        <v>0</v>
      </c>
      <c r="F178" s="456">
        <f>Fugas_Alter1!F180</f>
        <v>0</v>
      </c>
      <c r="G178" s="456"/>
      <c r="H178" s="456">
        <f>Fugas_Alter1!H180</f>
        <v>0</v>
      </c>
      <c r="I178" s="456"/>
      <c r="J178" s="456">
        <f>Fugas_Alter1!J180</f>
        <v>0</v>
      </c>
      <c r="K178" s="456"/>
      <c r="L178" s="460" t="str">
        <f>IF(Fugas_Alter1!L180=0,"",Fugas_Alter1!L180)</f>
        <v/>
      </c>
      <c r="M178" s="460"/>
      <c r="N178" s="460"/>
      <c r="O178" s="456">
        <f>Fugas_Alter1!O180</f>
        <v>0</v>
      </c>
      <c r="P178" s="456"/>
      <c r="Q178" s="456"/>
      <c r="R178" s="52">
        <f>Fugas_Alter1!R180</f>
        <v>0</v>
      </c>
      <c r="S178" s="52">
        <f>Fugas_Alter1!S180</f>
        <v>0</v>
      </c>
      <c r="T178" s="52">
        <f>Fugas_Alter1!T180</f>
        <v>0</v>
      </c>
      <c r="U178" s="52">
        <f>Fugas_Alter1!V180</f>
        <v>0</v>
      </c>
      <c r="V178" s="52">
        <f>Fugas_Alter1!AL180</f>
        <v>0</v>
      </c>
      <c r="W178" s="52">
        <f>Fugas_Alter1!AK180</f>
        <v>0</v>
      </c>
      <c r="X178" s="52">
        <f>Fugas_Alter1!AM180</f>
        <v>0</v>
      </c>
      <c r="Y178" s="52">
        <f>Fugas_Alter1!AP180</f>
        <v>0</v>
      </c>
    </row>
    <row r="179" spans="2:25" x14ac:dyDescent="0.75">
      <c r="B179" s="52">
        <f>Fugas_Alter1!B181</f>
        <v>0</v>
      </c>
      <c r="C179" s="52">
        <f>Fugas_Alter1!C181</f>
        <v>0</v>
      </c>
      <c r="D179" s="52">
        <f>Fugas_Alter1!D181</f>
        <v>0</v>
      </c>
      <c r="E179" s="52">
        <f>Fugas_Alter1!E181</f>
        <v>0</v>
      </c>
      <c r="F179" s="456">
        <f>Fugas_Alter1!F181</f>
        <v>0</v>
      </c>
      <c r="G179" s="456"/>
      <c r="H179" s="456">
        <f>Fugas_Alter1!H181</f>
        <v>0</v>
      </c>
      <c r="I179" s="456"/>
      <c r="J179" s="456">
        <f>Fugas_Alter1!J181</f>
        <v>0</v>
      </c>
      <c r="K179" s="456"/>
      <c r="L179" s="460" t="str">
        <f>IF(Fugas_Alter1!L181=0,"",Fugas_Alter1!L181)</f>
        <v/>
      </c>
      <c r="M179" s="460"/>
      <c r="N179" s="460"/>
      <c r="O179" s="456">
        <f>Fugas_Alter1!O181</f>
        <v>0</v>
      </c>
      <c r="P179" s="456"/>
      <c r="Q179" s="456"/>
      <c r="R179" s="52">
        <f>Fugas_Alter1!R181</f>
        <v>0</v>
      </c>
      <c r="S179" s="52">
        <f>Fugas_Alter1!S181</f>
        <v>0</v>
      </c>
      <c r="T179" s="52">
        <f>Fugas_Alter1!T181</f>
        <v>0</v>
      </c>
      <c r="U179" s="52">
        <f>Fugas_Alter1!V181</f>
        <v>0</v>
      </c>
      <c r="V179" s="52">
        <f>Fugas_Alter1!AL181</f>
        <v>0</v>
      </c>
      <c r="W179" s="52">
        <f>Fugas_Alter1!AK181</f>
        <v>0</v>
      </c>
      <c r="X179" s="52">
        <f>Fugas_Alter1!AM181</f>
        <v>0</v>
      </c>
      <c r="Y179" s="52">
        <f>Fugas_Alter1!AP181</f>
        <v>0</v>
      </c>
    </row>
    <row r="180" spans="2:25" x14ac:dyDescent="0.75">
      <c r="B180" s="52">
        <f>Fugas_Alter1!B182</f>
        <v>0</v>
      </c>
      <c r="C180" s="52">
        <f>Fugas_Alter1!C182</f>
        <v>0</v>
      </c>
      <c r="D180" s="52">
        <f>Fugas_Alter1!D182</f>
        <v>0</v>
      </c>
      <c r="E180" s="52">
        <f>Fugas_Alter1!E182</f>
        <v>0</v>
      </c>
      <c r="F180" s="456">
        <f>Fugas_Alter1!F182</f>
        <v>0</v>
      </c>
      <c r="G180" s="456"/>
      <c r="H180" s="456">
        <f>Fugas_Alter1!H182</f>
        <v>0</v>
      </c>
      <c r="I180" s="456"/>
      <c r="J180" s="456">
        <f>Fugas_Alter1!J182</f>
        <v>0</v>
      </c>
      <c r="K180" s="456"/>
      <c r="L180" s="460" t="str">
        <f>IF(Fugas_Alter1!L182=0,"",Fugas_Alter1!L182)</f>
        <v/>
      </c>
      <c r="M180" s="460"/>
      <c r="N180" s="460"/>
      <c r="O180" s="456">
        <f>Fugas_Alter1!O182</f>
        <v>0</v>
      </c>
      <c r="P180" s="456"/>
      <c r="Q180" s="456"/>
      <c r="R180" s="52">
        <f>Fugas_Alter1!R182</f>
        <v>0</v>
      </c>
      <c r="S180" s="52">
        <f>Fugas_Alter1!S182</f>
        <v>0</v>
      </c>
      <c r="T180" s="52">
        <f>Fugas_Alter1!T182</f>
        <v>0</v>
      </c>
      <c r="U180" s="52">
        <f>Fugas_Alter1!V182</f>
        <v>0</v>
      </c>
      <c r="V180" s="52">
        <f>Fugas_Alter1!AL182</f>
        <v>0</v>
      </c>
      <c r="W180" s="52">
        <f>Fugas_Alter1!AK182</f>
        <v>0</v>
      </c>
      <c r="X180" s="52">
        <f>Fugas_Alter1!AM182</f>
        <v>0</v>
      </c>
      <c r="Y180" s="52">
        <f>Fugas_Alter1!AP182</f>
        <v>0</v>
      </c>
    </row>
    <row r="181" spans="2:25" x14ac:dyDescent="0.75">
      <c r="B181" s="52">
        <f>Fugas_Alter1!B183</f>
        <v>0</v>
      </c>
      <c r="C181" s="52">
        <f>Fugas_Alter1!C183</f>
        <v>0</v>
      </c>
      <c r="D181" s="52">
        <f>Fugas_Alter1!D183</f>
        <v>0</v>
      </c>
      <c r="E181" s="52">
        <f>Fugas_Alter1!E183</f>
        <v>0</v>
      </c>
      <c r="F181" s="456">
        <f>Fugas_Alter1!F183</f>
        <v>0</v>
      </c>
      <c r="G181" s="456"/>
      <c r="H181" s="456">
        <f>Fugas_Alter1!H183</f>
        <v>0</v>
      </c>
      <c r="I181" s="456"/>
      <c r="J181" s="456">
        <f>Fugas_Alter1!J183</f>
        <v>0</v>
      </c>
      <c r="K181" s="456"/>
      <c r="L181" s="460" t="str">
        <f>IF(Fugas_Alter1!L183=0,"",Fugas_Alter1!L183)</f>
        <v/>
      </c>
      <c r="M181" s="460"/>
      <c r="N181" s="460"/>
      <c r="O181" s="456">
        <f>Fugas_Alter1!O183</f>
        <v>0</v>
      </c>
      <c r="P181" s="456"/>
      <c r="Q181" s="456"/>
      <c r="R181" s="52">
        <f>Fugas_Alter1!R183</f>
        <v>0</v>
      </c>
      <c r="S181" s="52">
        <f>Fugas_Alter1!S183</f>
        <v>0</v>
      </c>
      <c r="T181" s="52">
        <f>Fugas_Alter1!T183</f>
        <v>0</v>
      </c>
      <c r="U181" s="52">
        <f>Fugas_Alter1!V183</f>
        <v>0</v>
      </c>
      <c r="V181" s="52">
        <f>Fugas_Alter1!AL183</f>
        <v>0</v>
      </c>
      <c r="W181" s="52">
        <f>Fugas_Alter1!AK183</f>
        <v>0</v>
      </c>
      <c r="X181" s="52">
        <f>Fugas_Alter1!AM183</f>
        <v>0</v>
      </c>
      <c r="Y181" s="52">
        <f>Fugas_Alter1!AP183</f>
        <v>0</v>
      </c>
    </row>
    <row r="182" spans="2:25" x14ac:dyDescent="0.75">
      <c r="B182" s="52">
        <f>Fugas_Alter1!B184</f>
        <v>0</v>
      </c>
      <c r="C182" s="52">
        <f>Fugas_Alter1!C184</f>
        <v>0</v>
      </c>
      <c r="D182" s="52">
        <f>Fugas_Alter1!D184</f>
        <v>0</v>
      </c>
      <c r="E182" s="52">
        <f>Fugas_Alter1!E184</f>
        <v>0</v>
      </c>
      <c r="F182" s="456">
        <f>Fugas_Alter1!F184</f>
        <v>0</v>
      </c>
      <c r="G182" s="456"/>
      <c r="H182" s="456">
        <f>Fugas_Alter1!H184</f>
        <v>0</v>
      </c>
      <c r="I182" s="456"/>
      <c r="J182" s="456">
        <f>Fugas_Alter1!J184</f>
        <v>0</v>
      </c>
      <c r="K182" s="456"/>
      <c r="L182" s="460" t="str">
        <f>IF(Fugas_Alter1!L184=0,"",Fugas_Alter1!L184)</f>
        <v/>
      </c>
      <c r="M182" s="460"/>
      <c r="N182" s="460"/>
      <c r="O182" s="456">
        <f>Fugas_Alter1!O184</f>
        <v>0</v>
      </c>
      <c r="P182" s="456"/>
      <c r="Q182" s="456"/>
      <c r="R182" s="52">
        <f>Fugas_Alter1!R184</f>
        <v>0</v>
      </c>
      <c r="S182" s="52">
        <f>Fugas_Alter1!S184</f>
        <v>0</v>
      </c>
      <c r="T182" s="52">
        <f>Fugas_Alter1!T184</f>
        <v>0</v>
      </c>
      <c r="U182" s="52">
        <f>Fugas_Alter1!V184</f>
        <v>0</v>
      </c>
      <c r="V182" s="52">
        <f>Fugas_Alter1!AL184</f>
        <v>0</v>
      </c>
      <c r="W182" s="52">
        <f>Fugas_Alter1!AK184</f>
        <v>0</v>
      </c>
      <c r="X182" s="52">
        <f>Fugas_Alter1!AM184</f>
        <v>0</v>
      </c>
      <c r="Y182" s="52">
        <f>Fugas_Alter1!AP184</f>
        <v>0</v>
      </c>
    </row>
    <row r="183" spans="2:25" x14ac:dyDescent="0.75">
      <c r="B183" s="52">
        <f>Fugas_Alter1!B185</f>
        <v>0</v>
      </c>
      <c r="C183" s="52">
        <f>Fugas_Alter1!C185</f>
        <v>0</v>
      </c>
      <c r="D183" s="52">
        <f>Fugas_Alter1!D185</f>
        <v>0</v>
      </c>
      <c r="E183" s="52">
        <f>Fugas_Alter1!E185</f>
        <v>0</v>
      </c>
      <c r="F183" s="456">
        <f>Fugas_Alter1!F185</f>
        <v>0</v>
      </c>
      <c r="G183" s="456"/>
      <c r="H183" s="456">
        <f>Fugas_Alter1!H185</f>
        <v>0</v>
      </c>
      <c r="I183" s="456"/>
      <c r="J183" s="456">
        <f>Fugas_Alter1!J185</f>
        <v>0</v>
      </c>
      <c r="K183" s="456"/>
      <c r="L183" s="460" t="str">
        <f>IF(Fugas_Alter1!L185=0,"",Fugas_Alter1!L185)</f>
        <v/>
      </c>
      <c r="M183" s="460"/>
      <c r="N183" s="460"/>
      <c r="O183" s="456">
        <f>Fugas_Alter1!O185</f>
        <v>0</v>
      </c>
      <c r="P183" s="456"/>
      <c r="Q183" s="456"/>
      <c r="R183" s="52">
        <f>Fugas_Alter1!R185</f>
        <v>0</v>
      </c>
      <c r="S183" s="52">
        <f>Fugas_Alter1!S185</f>
        <v>0</v>
      </c>
      <c r="T183" s="52">
        <f>Fugas_Alter1!T185</f>
        <v>0</v>
      </c>
      <c r="U183" s="52">
        <f>Fugas_Alter1!V185</f>
        <v>0</v>
      </c>
      <c r="V183" s="52">
        <f>Fugas_Alter1!AL185</f>
        <v>0</v>
      </c>
      <c r="W183" s="52">
        <f>Fugas_Alter1!AK185</f>
        <v>0</v>
      </c>
      <c r="X183" s="52">
        <f>Fugas_Alter1!AM185</f>
        <v>0</v>
      </c>
      <c r="Y183" s="52">
        <f>Fugas_Alter1!AP185</f>
        <v>0</v>
      </c>
    </row>
    <row r="184" spans="2:25" x14ac:dyDescent="0.75">
      <c r="B184" s="52">
        <f>Fugas_Alter1!B186</f>
        <v>0</v>
      </c>
      <c r="C184" s="52">
        <f>Fugas_Alter1!C186</f>
        <v>0</v>
      </c>
      <c r="D184" s="52">
        <f>Fugas_Alter1!D186</f>
        <v>0</v>
      </c>
      <c r="E184" s="52">
        <f>Fugas_Alter1!E186</f>
        <v>0</v>
      </c>
      <c r="F184" s="456">
        <f>Fugas_Alter1!F186</f>
        <v>0</v>
      </c>
      <c r="G184" s="456"/>
      <c r="H184" s="456">
        <f>Fugas_Alter1!H186</f>
        <v>0</v>
      </c>
      <c r="I184" s="456"/>
      <c r="J184" s="456">
        <f>Fugas_Alter1!J186</f>
        <v>0</v>
      </c>
      <c r="K184" s="456"/>
      <c r="L184" s="460" t="str">
        <f>IF(Fugas_Alter1!L186=0,"",Fugas_Alter1!L186)</f>
        <v/>
      </c>
      <c r="M184" s="460"/>
      <c r="N184" s="460"/>
      <c r="O184" s="456">
        <f>Fugas_Alter1!O186</f>
        <v>0</v>
      </c>
      <c r="P184" s="456"/>
      <c r="Q184" s="456"/>
      <c r="R184" s="52">
        <f>Fugas_Alter1!R186</f>
        <v>0</v>
      </c>
      <c r="S184" s="52">
        <f>Fugas_Alter1!S186</f>
        <v>0</v>
      </c>
      <c r="T184" s="52">
        <f>Fugas_Alter1!T186</f>
        <v>0</v>
      </c>
      <c r="U184" s="52">
        <f>Fugas_Alter1!V186</f>
        <v>0</v>
      </c>
      <c r="V184" s="52">
        <f>Fugas_Alter1!AL186</f>
        <v>0</v>
      </c>
      <c r="W184" s="52">
        <f>Fugas_Alter1!AK186</f>
        <v>0</v>
      </c>
      <c r="X184" s="52">
        <f>Fugas_Alter1!AM186</f>
        <v>0</v>
      </c>
      <c r="Y184" s="52">
        <f>Fugas_Alter1!AP186</f>
        <v>0</v>
      </c>
    </row>
    <row r="185" spans="2:25" x14ac:dyDescent="0.75">
      <c r="B185" s="52">
        <f>Fugas_Alter1!B187</f>
        <v>0</v>
      </c>
      <c r="C185" s="52">
        <f>Fugas_Alter1!C187</f>
        <v>0</v>
      </c>
      <c r="D185" s="52">
        <f>Fugas_Alter1!D187</f>
        <v>0</v>
      </c>
      <c r="E185" s="52">
        <f>Fugas_Alter1!E187</f>
        <v>0</v>
      </c>
      <c r="F185" s="456">
        <f>Fugas_Alter1!F187</f>
        <v>0</v>
      </c>
      <c r="G185" s="456"/>
      <c r="H185" s="456">
        <f>Fugas_Alter1!H187</f>
        <v>0</v>
      </c>
      <c r="I185" s="456"/>
      <c r="J185" s="456">
        <f>Fugas_Alter1!J187</f>
        <v>0</v>
      </c>
      <c r="K185" s="456"/>
      <c r="L185" s="460" t="str">
        <f>IF(Fugas_Alter1!L187=0,"",Fugas_Alter1!L187)</f>
        <v/>
      </c>
      <c r="M185" s="460"/>
      <c r="N185" s="460"/>
      <c r="O185" s="456">
        <f>Fugas_Alter1!O187</f>
        <v>0</v>
      </c>
      <c r="P185" s="456"/>
      <c r="Q185" s="456"/>
      <c r="R185" s="52">
        <f>Fugas_Alter1!R187</f>
        <v>0</v>
      </c>
      <c r="S185" s="52">
        <f>Fugas_Alter1!S187</f>
        <v>0</v>
      </c>
      <c r="T185" s="52">
        <f>Fugas_Alter1!T187</f>
        <v>0</v>
      </c>
      <c r="U185" s="52">
        <f>Fugas_Alter1!V187</f>
        <v>0</v>
      </c>
      <c r="V185" s="52">
        <f>Fugas_Alter1!AL187</f>
        <v>0</v>
      </c>
      <c r="W185" s="52">
        <f>Fugas_Alter1!AK187</f>
        <v>0</v>
      </c>
      <c r="X185" s="52">
        <f>Fugas_Alter1!AM187</f>
        <v>0</v>
      </c>
      <c r="Y185" s="52">
        <f>Fugas_Alter1!AP187</f>
        <v>0</v>
      </c>
    </row>
    <row r="186" spans="2:25" x14ac:dyDescent="0.75">
      <c r="B186" s="52">
        <f>Fugas_Alter1!B188</f>
        <v>0</v>
      </c>
      <c r="C186" s="52">
        <f>Fugas_Alter1!C188</f>
        <v>0</v>
      </c>
      <c r="D186" s="52">
        <f>Fugas_Alter1!D188</f>
        <v>0</v>
      </c>
      <c r="E186" s="52">
        <f>Fugas_Alter1!E188</f>
        <v>0</v>
      </c>
      <c r="F186" s="456">
        <f>Fugas_Alter1!F188</f>
        <v>0</v>
      </c>
      <c r="G186" s="456"/>
      <c r="H186" s="456">
        <f>Fugas_Alter1!H188</f>
        <v>0</v>
      </c>
      <c r="I186" s="456"/>
      <c r="J186" s="456">
        <f>Fugas_Alter1!J188</f>
        <v>0</v>
      </c>
      <c r="K186" s="456"/>
      <c r="L186" s="460" t="str">
        <f>IF(Fugas_Alter1!L188=0,"",Fugas_Alter1!L188)</f>
        <v/>
      </c>
      <c r="M186" s="460"/>
      <c r="N186" s="460"/>
      <c r="O186" s="456">
        <f>Fugas_Alter1!O188</f>
        <v>0</v>
      </c>
      <c r="P186" s="456"/>
      <c r="Q186" s="456"/>
      <c r="R186" s="52">
        <f>Fugas_Alter1!R188</f>
        <v>0</v>
      </c>
      <c r="S186" s="52">
        <f>Fugas_Alter1!S188</f>
        <v>0</v>
      </c>
      <c r="T186" s="52">
        <f>Fugas_Alter1!T188</f>
        <v>0</v>
      </c>
      <c r="U186" s="52">
        <f>Fugas_Alter1!V188</f>
        <v>0</v>
      </c>
      <c r="V186" s="52">
        <f>Fugas_Alter1!AL188</f>
        <v>0</v>
      </c>
      <c r="W186" s="52">
        <f>Fugas_Alter1!AK188</f>
        <v>0</v>
      </c>
      <c r="X186" s="52">
        <f>Fugas_Alter1!AM188</f>
        <v>0</v>
      </c>
      <c r="Y186" s="52">
        <f>Fugas_Alter1!AP188</f>
        <v>0</v>
      </c>
    </row>
    <row r="187" spans="2:25" x14ac:dyDescent="0.75">
      <c r="B187" s="52">
        <f>Fugas_Alter1!B189</f>
        <v>0</v>
      </c>
      <c r="C187" s="52">
        <f>Fugas_Alter1!C189</f>
        <v>0</v>
      </c>
      <c r="D187" s="52">
        <f>Fugas_Alter1!D189</f>
        <v>0</v>
      </c>
      <c r="E187" s="52">
        <f>Fugas_Alter1!E189</f>
        <v>0</v>
      </c>
      <c r="F187" s="456">
        <f>Fugas_Alter1!F189</f>
        <v>0</v>
      </c>
      <c r="G187" s="456"/>
      <c r="H187" s="456">
        <f>Fugas_Alter1!H189</f>
        <v>0</v>
      </c>
      <c r="I187" s="456"/>
      <c r="J187" s="456">
        <f>Fugas_Alter1!J189</f>
        <v>0</v>
      </c>
      <c r="K187" s="456"/>
      <c r="L187" s="460" t="str">
        <f>IF(Fugas_Alter1!L189=0,"",Fugas_Alter1!L189)</f>
        <v/>
      </c>
      <c r="M187" s="460"/>
      <c r="N187" s="460"/>
      <c r="O187" s="456">
        <f>Fugas_Alter1!O189</f>
        <v>0</v>
      </c>
      <c r="P187" s="456"/>
      <c r="Q187" s="456"/>
      <c r="R187" s="52">
        <f>Fugas_Alter1!R189</f>
        <v>0</v>
      </c>
      <c r="S187" s="52">
        <f>Fugas_Alter1!S189</f>
        <v>0</v>
      </c>
      <c r="T187" s="52">
        <f>Fugas_Alter1!T189</f>
        <v>0</v>
      </c>
      <c r="U187" s="52">
        <f>Fugas_Alter1!V189</f>
        <v>0</v>
      </c>
      <c r="V187" s="52">
        <f>Fugas_Alter1!AL189</f>
        <v>0</v>
      </c>
      <c r="W187" s="52">
        <f>Fugas_Alter1!AK189</f>
        <v>0</v>
      </c>
      <c r="X187" s="52">
        <f>Fugas_Alter1!AM189</f>
        <v>0</v>
      </c>
      <c r="Y187" s="52">
        <f>Fugas_Alter1!AP189</f>
        <v>0</v>
      </c>
    </row>
    <row r="188" spans="2:25" x14ac:dyDescent="0.75">
      <c r="B188" s="52">
        <f>Fugas_Alter1!B190</f>
        <v>0</v>
      </c>
      <c r="C188" s="52">
        <f>Fugas_Alter1!C190</f>
        <v>0</v>
      </c>
      <c r="D188" s="52">
        <f>Fugas_Alter1!D190</f>
        <v>0</v>
      </c>
      <c r="E188" s="52">
        <f>Fugas_Alter1!E190</f>
        <v>0</v>
      </c>
      <c r="F188" s="456">
        <f>Fugas_Alter1!F190</f>
        <v>0</v>
      </c>
      <c r="G188" s="456"/>
      <c r="H188" s="456">
        <f>Fugas_Alter1!H190</f>
        <v>0</v>
      </c>
      <c r="I188" s="456"/>
      <c r="J188" s="456">
        <f>Fugas_Alter1!J190</f>
        <v>0</v>
      </c>
      <c r="K188" s="456"/>
      <c r="L188" s="460" t="str">
        <f>IF(Fugas_Alter1!L190=0,"",Fugas_Alter1!L190)</f>
        <v/>
      </c>
      <c r="M188" s="460"/>
      <c r="N188" s="460"/>
      <c r="O188" s="456">
        <f>Fugas_Alter1!O190</f>
        <v>0</v>
      </c>
      <c r="P188" s="456"/>
      <c r="Q188" s="456"/>
      <c r="R188" s="52">
        <f>Fugas_Alter1!R190</f>
        <v>0</v>
      </c>
      <c r="S188" s="52">
        <f>Fugas_Alter1!S190</f>
        <v>0</v>
      </c>
      <c r="T188" s="52">
        <f>Fugas_Alter1!T190</f>
        <v>0</v>
      </c>
      <c r="U188" s="52">
        <f>Fugas_Alter1!V190</f>
        <v>0</v>
      </c>
      <c r="V188" s="52">
        <f>Fugas_Alter1!AL190</f>
        <v>0</v>
      </c>
      <c r="W188" s="52">
        <f>Fugas_Alter1!AK190</f>
        <v>0</v>
      </c>
      <c r="X188" s="52">
        <f>Fugas_Alter1!AM190</f>
        <v>0</v>
      </c>
      <c r="Y188" s="52">
        <f>Fugas_Alter1!AP190</f>
        <v>0</v>
      </c>
    </row>
    <row r="189" spans="2:25" x14ac:dyDescent="0.75">
      <c r="B189" s="52">
        <f>Fugas_Alter1!B191</f>
        <v>0</v>
      </c>
      <c r="C189" s="52">
        <f>Fugas_Alter1!C191</f>
        <v>0</v>
      </c>
      <c r="D189" s="52">
        <f>Fugas_Alter1!D191</f>
        <v>0</v>
      </c>
      <c r="E189" s="52">
        <f>Fugas_Alter1!E191</f>
        <v>0</v>
      </c>
      <c r="F189" s="456">
        <f>Fugas_Alter1!F191</f>
        <v>0</v>
      </c>
      <c r="G189" s="456"/>
      <c r="H189" s="456">
        <f>Fugas_Alter1!H191</f>
        <v>0</v>
      </c>
      <c r="I189" s="456"/>
      <c r="J189" s="456">
        <f>Fugas_Alter1!J191</f>
        <v>0</v>
      </c>
      <c r="K189" s="456"/>
      <c r="L189" s="460" t="str">
        <f>IF(Fugas_Alter1!L191=0,"",Fugas_Alter1!L191)</f>
        <v/>
      </c>
      <c r="M189" s="460"/>
      <c r="N189" s="460"/>
      <c r="O189" s="456">
        <f>Fugas_Alter1!O191</f>
        <v>0</v>
      </c>
      <c r="P189" s="456"/>
      <c r="Q189" s="456"/>
      <c r="R189" s="52">
        <f>Fugas_Alter1!R191</f>
        <v>0</v>
      </c>
      <c r="S189" s="52">
        <f>Fugas_Alter1!S191</f>
        <v>0</v>
      </c>
      <c r="T189" s="52">
        <f>Fugas_Alter1!T191</f>
        <v>0</v>
      </c>
      <c r="U189" s="52">
        <f>Fugas_Alter1!V191</f>
        <v>0</v>
      </c>
      <c r="V189" s="52">
        <f>Fugas_Alter1!AL191</f>
        <v>0</v>
      </c>
      <c r="W189" s="52">
        <f>Fugas_Alter1!AK191</f>
        <v>0</v>
      </c>
      <c r="X189" s="52">
        <f>Fugas_Alter1!AM191</f>
        <v>0</v>
      </c>
      <c r="Y189" s="52">
        <f>Fugas_Alter1!AP191</f>
        <v>0</v>
      </c>
    </row>
    <row r="190" spans="2:25" x14ac:dyDescent="0.75">
      <c r="B190" s="52">
        <f>Fugas_Alter1!B192</f>
        <v>0</v>
      </c>
      <c r="C190" s="52">
        <f>Fugas_Alter1!C192</f>
        <v>0</v>
      </c>
      <c r="D190" s="52">
        <f>Fugas_Alter1!D192</f>
        <v>0</v>
      </c>
      <c r="E190" s="52">
        <f>Fugas_Alter1!E192</f>
        <v>0</v>
      </c>
      <c r="F190" s="456">
        <f>Fugas_Alter1!F192</f>
        <v>0</v>
      </c>
      <c r="G190" s="456"/>
      <c r="H190" s="456">
        <f>Fugas_Alter1!H192</f>
        <v>0</v>
      </c>
      <c r="I190" s="456"/>
      <c r="J190" s="456">
        <f>Fugas_Alter1!J192</f>
        <v>0</v>
      </c>
      <c r="K190" s="456"/>
      <c r="L190" s="460" t="str">
        <f>IF(Fugas_Alter1!L192=0,"",Fugas_Alter1!L192)</f>
        <v/>
      </c>
      <c r="M190" s="460"/>
      <c r="N190" s="460"/>
      <c r="O190" s="456">
        <f>Fugas_Alter1!O192</f>
        <v>0</v>
      </c>
      <c r="P190" s="456"/>
      <c r="Q190" s="456"/>
      <c r="R190" s="52">
        <f>Fugas_Alter1!R192</f>
        <v>0</v>
      </c>
      <c r="S190" s="52">
        <f>Fugas_Alter1!S192</f>
        <v>0</v>
      </c>
      <c r="T190" s="52">
        <f>Fugas_Alter1!T192</f>
        <v>0</v>
      </c>
      <c r="U190" s="52">
        <f>Fugas_Alter1!V192</f>
        <v>0</v>
      </c>
      <c r="V190" s="52">
        <f>Fugas_Alter1!AL192</f>
        <v>0</v>
      </c>
      <c r="W190" s="52">
        <f>Fugas_Alter1!AK192</f>
        <v>0</v>
      </c>
      <c r="X190" s="52">
        <f>Fugas_Alter1!AM192</f>
        <v>0</v>
      </c>
      <c r="Y190" s="52">
        <f>Fugas_Alter1!AP192</f>
        <v>0</v>
      </c>
    </row>
    <row r="191" spans="2:25" x14ac:dyDescent="0.75">
      <c r="B191" s="52">
        <f>Fugas_Alter1!B193</f>
        <v>0</v>
      </c>
      <c r="C191" s="52">
        <f>Fugas_Alter1!C193</f>
        <v>0</v>
      </c>
      <c r="D191" s="52">
        <f>Fugas_Alter1!D193</f>
        <v>0</v>
      </c>
      <c r="E191" s="52">
        <f>Fugas_Alter1!E193</f>
        <v>0</v>
      </c>
      <c r="F191" s="456">
        <f>Fugas_Alter1!F193</f>
        <v>0</v>
      </c>
      <c r="G191" s="456"/>
      <c r="H191" s="456">
        <f>Fugas_Alter1!H193</f>
        <v>0</v>
      </c>
      <c r="I191" s="456"/>
      <c r="J191" s="456">
        <f>Fugas_Alter1!J193</f>
        <v>0</v>
      </c>
      <c r="K191" s="456"/>
      <c r="L191" s="460" t="str">
        <f>IF(Fugas_Alter1!L193=0,"",Fugas_Alter1!L193)</f>
        <v/>
      </c>
      <c r="M191" s="460"/>
      <c r="N191" s="460"/>
      <c r="O191" s="456">
        <f>Fugas_Alter1!O193</f>
        <v>0</v>
      </c>
      <c r="P191" s="456"/>
      <c r="Q191" s="456"/>
      <c r="R191" s="52">
        <f>Fugas_Alter1!R193</f>
        <v>0</v>
      </c>
      <c r="S191" s="52">
        <f>Fugas_Alter1!S193</f>
        <v>0</v>
      </c>
      <c r="T191" s="52">
        <f>Fugas_Alter1!T193</f>
        <v>0</v>
      </c>
      <c r="U191" s="52">
        <f>Fugas_Alter1!V193</f>
        <v>0</v>
      </c>
      <c r="V191" s="52">
        <f>Fugas_Alter1!AL193</f>
        <v>0</v>
      </c>
      <c r="W191" s="52">
        <f>Fugas_Alter1!AK193</f>
        <v>0</v>
      </c>
      <c r="X191" s="52">
        <f>Fugas_Alter1!AM193</f>
        <v>0</v>
      </c>
      <c r="Y191" s="52">
        <f>Fugas_Alter1!AP193</f>
        <v>0</v>
      </c>
    </row>
    <row r="192" spans="2:25" x14ac:dyDescent="0.75">
      <c r="B192" s="52">
        <f>Fugas_Alter1!B194</f>
        <v>0</v>
      </c>
      <c r="C192" s="52">
        <f>Fugas_Alter1!C194</f>
        <v>0</v>
      </c>
      <c r="D192" s="52">
        <f>Fugas_Alter1!D194</f>
        <v>0</v>
      </c>
      <c r="E192" s="52">
        <f>Fugas_Alter1!E194</f>
        <v>0</v>
      </c>
      <c r="F192" s="456">
        <f>Fugas_Alter1!F194</f>
        <v>0</v>
      </c>
      <c r="G192" s="456"/>
      <c r="H192" s="456">
        <f>Fugas_Alter1!H194</f>
        <v>0</v>
      </c>
      <c r="I192" s="456"/>
      <c r="J192" s="456">
        <f>Fugas_Alter1!J194</f>
        <v>0</v>
      </c>
      <c r="K192" s="456"/>
      <c r="L192" s="460" t="str">
        <f>IF(Fugas_Alter1!L194=0,"",Fugas_Alter1!L194)</f>
        <v/>
      </c>
      <c r="M192" s="460"/>
      <c r="N192" s="460"/>
      <c r="O192" s="456">
        <f>Fugas_Alter1!O194</f>
        <v>0</v>
      </c>
      <c r="P192" s="456"/>
      <c r="Q192" s="456"/>
      <c r="R192" s="52">
        <f>Fugas_Alter1!R194</f>
        <v>0</v>
      </c>
      <c r="S192" s="52">
        <f>Fugas_Alter1!S194</f>
        <v>0</v>
      </c>
      <c r="T192" s="52">
        <f>Fugas_Alter1!T194</f>
        <v>0</v>
      </c>
      <c r="U192" s="52">
        <f>Fugas_Alter1!V194</f>
        <v>0</v>
      </c>
      <c r="V192" s="52">
        <f>Fugas_Alter1!AL194</f>
        <v>0</v>
      </c>
      <c r="W192" s="52">
        <f>Fugas_Alter1!AK194</f>
        <v>0</v>
      </c>
      <c r="X192" s="52">
        <f>Fugas_Alter1!AM194</f>
        <v>0</v>
      </c>
      <c r="Y192" s="52">
        <f>Fugas_Alter1!AP194</f>
        <v>0</v>
      </c>
    </row>
    <row r="193" spans="2:25" x14ac:dyDescent="0.75">
      <c r="B193" s="52">
        <f>Fugas_Alter1!B195</f>
        <v>0</v>
      </c>
      <c r="C193" s="52">
        <f>Fugas_Alter1!C195</f>
        <v>0</v>
      </c>
      <c r="D193" s="52">
        <f>Fugas_Alter1!D195</f>
        <v>0</v>
      </c>
      <c r="E193" s="52">
        <f>Fugas_Alter1!E195</f>
        <v>0</v>
      </c>
      <c r="F193" s="456">
        <f>Fugas_Alter1!F195</f>
        <v>0</v>
      </c>
      <c r="G193" s="456"/>
      <c r="H193" s="456">
        <f>Fugas_Alter1!H195</f>
        <v>0</v>
      </c>
      <c r="I193" s="456"/>
      <c r="J193" s="456">
        <f>Fugas_Alter1!J195</f>
        <v>0</v>
      </c>
      <c r="K193" s="456"/>
      <c r="L193" s="460" t="str">
        <f>IF(Fugas_Alter1!L195=0,"",Fugas_Alter1!L195)</f>
        <v/>
      </c>
      <c r="M193" s="460"/>
      <c r="N193" s="460"/>
      <c r="O193" s="456">
        <f>Fugas_Alter1!O195</f>
        <v>0</v>
      </c>
      <c r="P193" s="456"/>
      <c r="Q193" s="456"/>
      <c r="R193" s="52">
        <f>Fugas_Alter1!R195</f>
        <v>0</v>
      </c>
      <c r="S193" s="52">
        <f>Fugas_Alter1!S195</f>
        <v>0</v>
      </c>
      <c r="T193" s="52">
        <f>Fugas_Alter1!T195</f>
        <v>0</v>
      </c>
      <c r="U193" s="52">
        <f>Fugas_Alter1!V195</f>
        <v>0</v>
      </c>
      <c r="V193" s="52">
        <f>Fugas_Alter1!AL195</f>
        <v>0</v>
      </c>
      <c r="W193" s="52">
        <f>Fugas_Alter1!AK195</f>
        <v>0</v>
      </c>
      <c r="X193" s="52">
        <f>Fugas_Alter1!AM195</f>
        <v>0</v>
      </c>
      <c r="Y193" s="52">
        <f>Fugas_Alter1!AP195</f>
        <v>0</v>
      </c>
    </row>
    <row r="194" spans="2:25" x14ac:dyDescent="0.75">
      <c r="B194" s="52">
        <f>Fugas_Alter1!B196</f>
        <v>0</v>
      </c>
      <c r="C194" s="52">
        <f>Fugas_Alter1!C196</f>
        <v>0</v>
      </c>
      <c r="D194" s="52">
        <f>Fugas_Alter1!D196</f>
        <v>0</v>
      </c>
      <c r="E194" s="52">
        <f>Fugas_Alter1!E196</f>
        <v>0</v>
      </c>
      <c r="F194" s="456">
        <f>Fugas_Alter1!F196</f>
        <v>0</v>
      </c>
      <c r="G194" s="456"/>
      <c r="H194" s="456">
        <f>Fugas_Alter1!H196</f>
        <v>0</v>
      </c>
      <c r="I194" s="456"/>
      <c r="J194" s="456">
        <f>Fugas_Alter1!J196</f>
        <v>0</v>
      </c>
      <c r="K194" s="456"/>
      <c r="L194" s="460" t="str">
        <f>IF(Fugas_Alter1!L196=0,"",Fugas_Alter1!L196)</f>
        <v/>
      </c>
      <c r="M194" s="460"/>
      <c r="N194" s="460"/>
      <c r="O194" s="456">
        <f>Fugas_Alter1!O196</f>
        <v>0</v>
      </c>
      <c r="P194" s="456"/>
      <c r="Q194" s="456"/>
      <c r="R194" s="52">
        <f>Fugas_Alter1!R196</f>
        <v>0</v>
      </c>
      <c r="S194" s="52">
        <f>Fugas_Alter1!S196</f>
        <v>0</v>
      </c>
      <c r="T194" s="52">
        <f>Fugas_Alter1!T196</f>
        <v>0</v>
      </c>
      <c r="U194" s="52">
        <f>Fugas_Alter1!V196</f>
        <v>0</v>
      </c>
      <c r="V194" s="52">
        <f>Fugas_Alter1!AL196</f>
        <v>0</v>
      </c>
      <c r="W194" s="52">
        <f>Fugas_Alter1!AK196</f>
        <v>0</v>
      </c>
      <c r="X194" s="52">
        <f>Fugas_Alter1!AM196</f>
        <v>0</v>
      </c>
      <c r="Y194" s="52">
        <f>Fugas_Alter1!AP196</f>
        <v>0</v>
      </c>
    </row>
    <row r="195" spans="2:25" x14ac:dyDescent="0.75">
      <c r="B195" s="52">
        <f>Fugas_Alter1!B197</f>
        <v>0</v>
      </c>
      <c r="C195" s="52">
        <f>Fugas_Alter1!C197</f>
        <v>0</v>
      </c>
      <c r="D195" s="52">
        <f>Fugas_Alter1!D197</f>
        <v>0</v>
      </c>
      <c r="E195" s="52">
        <f>Fugas_Alter1!E197</f>
        <v>0</v>
      </c>
      <c r="F195" s="456">
        <f>Fugas_Alter1!F197</f>
        <v>0</v>
      </c>
      <c r="G195" s="456"/>
      <c r="H195" s="456">
        <f>Fugas_Alter1!H197</f>
        <v>0</v>
      </c>
      <c r="I195" s="456"/>
      <c r="J195" s="456">
        <f>Fugas_Alter1!J197</f>
        <v>0</v>
      </c>
      <c r="K195" s="456"/>
      <c r="L195" s="460" t="str">
        <f>IF(Fugas_Alter1!L197=0,"",Fugas_Alter1!L197)</f>
        <v/>
      </c>
      <c r="M195" s="460"/>
      <c r="N195" s="460"/>
      <c r="O195" s="456">
        <f>Fugas_Alter1!O197</f>
        <v>0</v>
      </c>
      <c r="P195" s="456"/>
      <c r="Q195" s="456"/>
      <c r="R195" s="52">
        <f>Fugas_Alter1!R197</f>
        <v>0</v>
      </c>
      <c r="S195" s="52">
        <f>Fugas_Alter1!S197</f>
        <v>0</v>
      </c>
      <c r="T195" s="52">
        <f>Fugas_Alter1!T197</f>
        <v>0</v>
      </c>
      <c r="U195" s="52">
        <f>Fugas_Alter1!V197</f>
        <v>0</v>
      </c>
      <c r="V195" s="52">
        <f>Fugas_Alter1!AL197</f>
        <v>0</v>
      </c>
      <c r="W195" s="52">
        <f>Fugas_Alter1!AK197</f>
        <v>0</v>
      </c>
      <c r="X195" s="52">
        <f>Fugas_Alter1!AM197</f>
        <v>0</v>
      </c>
      <c r="Y195" s="52">
        <f>Fugas_Alter1!AP197</f>
        <v>0</v>
      </c>
    </row>
    <row r="196" spans="2:25" x14ac:dyDescent="0.75">
      <c r="B196" s="52">
        <f>Fugas_Alter1!B198</f>
        <v>0</v>
      </c>
      <c r="C196" s="52">
        <f>Fugas_Alter1!C198</f>
        <v>0</v>
      </c>
      <c r="D196" s="52">
        <f>Fugas_Alter1!D198</f>
        <v>0</v>
      </c>
      <c r="E196" s="52">
        <f>Fugas_Alter1!E198</f>
        <v>0</v>
      </c>
      <c r="F196" s="456">
        <f>Fugas_Alter1!F198</f>
        <v>0</v>
      </c>
      <c r="G196" s="456"/>
      <c r="H196" s="456">
        <f>Fugas_Alter1!H198</f>
        <v>0</v>
      </c>
      <c r="I196" s="456"/>
      <c r="J196" s="456">
        <f>Fugas_Alter1!J198</f>
        <v>0</v>
      </c>
      <c r="K196" s="456"/>
      <c r="L196" s="460" t="str">
        <f>IF(Fugas_Alter1!L198=0,"",Fugas_Alter1!L198)</f>
        <v/>
      </c>
      <c r="M196" s="460"/>
      <c r="N196" s="460"/>
      <c r="O196" s="456">
        <f>Fugas_Alter1!O198</f>
        <v>0</v>
      </c>
      <c r="P196" s="456"/>
      <c r="Q196" s="456"/>
      <c r="R196" s="52">
        <f>Fugas_Alter1!R198</f>
        <v>0</v>
      </c>
      <c r="S196" s="52">
        <f>Fugas_Alter1!S198</f>
        <v>0</v>
      </c>
      <c r="T196" s="52">
        <f>Fugas_Alter1!T198</f>
        <v>0</v>
      </c>
      <c r="U196" s="52">
        <f>Fugas_Alter1!V198</f>
        <v>0</v>
      </c>
      <c r="V196" s="52">
        <f>Fugas_Alter1!AL198</f>
        <v>0</v>
      </c>
      <c r="W196" s="52">
        <f>Fugas_Alter1!AK198</f>
        <v>0</v>
      </c>
      <c r="X196" s="52">
        <f>Fugas_Alter1!AM198</f>
        <v>0</v>
      </c>
      <c r="Y196" s="52">
        <f>Fugas_Alter1!AP198</f>
        <v>0</v>
      </c>
    </row>
    <row r="197" spans="2:25" x14ac:dyDescent="0.75">
      <c r="B197" s="52">
        <f>Fugas_Alter1!B199</f>
        <v>0</v>
      </c>
      <c r="C197" s="52">
        <f>Fugas_Alter1!C199</f>
        <v>0</v>
      </c>
      <c r="D197" s="52">
        <f>Fugas_Alter1!D199</f>
        <v>0</v>
      </c>
      <c r="E197" s="52">
        <f>Fugas_Alter1!E199</f>
        <v>0</v>
      </c>
      <c r="F197" s="456">
        <f>Fugas_Alter1!F199</f>
        <v>0</v>
      </c>
      <c r="G197" s="456"/>
      <c r="H197" s="456">
        <f>Fugas_Alter1!H199</f>
        <v>0</v>
      </c>
      <c r="I197" s="456"/>
      <c r="J197" s="456">
        <f>Fugas_Alter1!J199</f>
        <v>0</v>
      </c>
      <c r="K197" s="456"/>
      <c r="L197" s="460" t="str">
        <f>IF(Fugas_Alter1!L199=0,"",Fugas_Alter1!L199)</f>
        <v/>
      </c>
      <c r="M197" s="460"/>
      <c r="N197" s="460"/>
      <c r="O197" s="456">
        <f>Fugas_Alter1!O199</f>
        <v>0</v>
      </c>
      <c r="P197" s="456"/>
      <c r="Q197" s="456"/>
      <c r="R197" s="52">
        <f>Fugas_Alter1!R199</f>
        <v>0</v>
      </c>
      <c r="S197" s="52">
        <f>Fugas_Alter1!S199</f>
        <v>0</v>
      </c>
      <c r="T197" s="52">
        <f>Fugas_Alter1!T199</f>
        <v>0</v>
      </c>
      <c r="U197" s="52">
        <f>Fugas_Alter1!V199</f>
        <v>0</v>
      </c>
      <c r="V197" s="52">
        <f>Fugas_Alter1!AL199</f>
        <v>0</v>
      </c>
      <c r="W197" s="52">
        <f>Fugas_Alter1!AK199</f>
        <v>0</v>
      </c>
      <c r="X197" s="52">
        <f>Fugas_Alter1!AM199</f>
        <v>0</v>
      </c>
      <c r="Y197" s="52">
        <f>Fugas_Alter1!AP199</f>
        <v>0</v>
      </c>
    </row>
    <row r="198" spans="2:25" x14ac:dyDescent="0.75">
      <c r="B198" s="52">
        <f>Fugas_Alter1!B200</f>
        <v>0</v>
      </c>
      <c r="C198" s="52">
        <f>Fugas_Alter1!C200</f>
        <v>0</v>
      </c>
      <c r="D198" s="52">
        <f>Fugas_Alter1!D200</f>
        <v>0</v>
      </c>
      <c r="E198" s="52">
        <f>Fugas_Alter1!E200</f>
        <v>0</v>
      </c>
      <c r="F198" s="456">
        <f>Fugas_Alter1!F200</f>
        <v>0</v>
      </c>
      <c r="G198" s="456"/>
      <c r="H198" s="456">
        <f>Fugas_Alter1!H200</f>
        <v>0</v>
      </c>
      <c r="I198" s="456"/>
      <c r="J198" s="456">
        <f>Fugas_Alter1!J200</f>
        <v>0</v>
      </c>
      <c r="K198" s="456"/>
      <c r="L198" s="460" t="str">
        <f>IF(Fugas_Alter1!L200=0,"",Fugas_Alter1!L200)</f>
        <v/>
      </c>
      <c r="M198" s="460"/>
      <c r="N198" s="460"/>
      <c r="O198" s="456">
        <f>Fugas_Alter1!O200</f>
        <v>0</v>
      </c>
      <c r="P198" s="456"/>
      <c r="Q198" s="456"/>
      <c r="R198" s="52">
        <f>Fugas_Alter1!R200</f>
        <v>0</v>
      </c>
      <c r="S198" s="52">
        <f>Fugas_Alter1!S200</f>
        <v>0</v>
      </c>
      <c r="T198" s="52">
        <f>Fugas_Alter1!T200</f>
        <v>0</v>
      </c>
      <c r="U198" s="52">
        <f>Fugas_Alter1!V200</f>
        <v>0</v>
      </c>
      <c r="V198" s="52">
        <f>Fugas_Alter1!AL200</f>
        <v>0</v>
      </c>
      <c r="W198" s="52">
        <f>Fugas_Alter1!AK200</f>
        <v>0</v>
      </c>
      <c r="X198" s="52">
        <f>Fugas_Alter1!AM200</f>
        <v>0</v>
      </c>
      <c r="Y198" s="52">
        <f>Fugas_Alter1!AP200</f>
        <v>0</v>
      </c>
    </row>
    <row r="199" spans="2:25" x14ac:dyDescent="0.75">
      <c r="B199" s="52">
        <f>Fugas_Alter1!B201</f>
        <v>0</v>
      </c>
      <c r="C199" s="52">
        <f>Fugas_Alter1!C201</f>
        <v>0</v>
      </c>
      <c r="D199" s="52">
        <f>Fugas_Alter1!D201</f>
        <v>0</v>
      </c>
      <c r="E199" s="52">
        <f>Fugas_Alter1!E201</f>
        <v>0</v>
      </c>
      <c r="F199" s="456">
        <f>Fugas_Alter1!F201</f>
        <v>0</v>
      </c>
      <c r="G199" s="456"/>
      <c r="H199" s="456">
        <f>Fugas_Alter1!H201</f>
        <v>0</v>
      </c>
      <c r="I199" s="456"/>
      <c r="J199" s="456">
        <f>Fugas_Alter1!J201</f>
        <v>0</v>
      </c>
      <c r="K199" s="456"/>
      <c r="L199" s="460" t="str">
        <f>IF(Fugas_Alter1!L201=0,"",Fugas_Alter1!L201)</f>
        <v/>
      </c>
      <c r="M199" s="460"/>
      <c r="N199" s="460"/>
      <c r="O199" s="456">
        <f>Fugas_Alter1!O201</f>
        <v>0</v>
      </c>
      <c r="P199" s="456"/>
      <c r="Q199" s="456"/>
      <c r="R199" s="52">
        <f>Fugas_Alter1!R201</f>
        <v>0</v>
      </c>
      <c r="S199" s="52">
        <f>Fugas_Alter1!S201</f>
        <v>0</v>
      </c>
      <c r="T199" s="52">
        <f>Fugas_Alter1!T201</f>
        <v>0</v>
      </c>
      <c r="U199" s="52">
        <f>Fugas_Alter1!V201</f>
        <v>0</v>
      </c>
      <c r="V199" s="52">
        <f>Fugas_Alter1!AL201</f>
        <v>0</v>
      </c>
      <c r="W199" s="52">
        <f>Fugas_Alter1!AK201</f>
        <v>0</v>
      </c>
      <c r="X199" s="52">
        <f>Fugas_Alter1!AM201</f>
        <v>0</v>
      </c>
      <c r="Y199" s="52">
        <f>Fugas_Alter1!AP201</f>
        <v>0</v>
      </c>
    </row>
    <row r="200" spans="2:25" x14ac:dyDescent="0.75">
      <c r="B200" s="52">
        <f>Fugas_Alter1!B202</f>
        <v>0</v>
      </c>
      <c r="C200" s="52">
        <f>Fugas_Alter1!C202</f>
        <v>0</v>
      </c>
      <c r="D200" s="52">
        <f>Fugas_Alter1!D202</f>
        <v>0</v>
      </c>
      <c r="E200" s="52">
        <f>Fugas_Alter1!E202</f>
        <v>0</v>
      </c>
      <c r="F200" s="456">
        <f>Fugas_Alter1!F202</f>
        <v>0</v>
      </c>
      <c r="G200" s="456"/>
      <c r="H200" s="456">
        <f>Fugas_Alter1!H202</f>
        <v>0</v>
      </c>
      <c r="I200" s="456"/>
      <c r="J200" s="456">
        <f>Fugas_Alter1!J202</f>
        <v>0</v>
      </c>
      <c r="K200" s="456"/>
      <c r="L200" s="460" t="str">
        <f>IF(Fugas_Alter1!L202=0,"",Fugas_Alter1!L202)</f>
        <v/>
      </c>
      <c r="M200" s="460"/>
      <c r="N200" s="460"/>
      <c r="O200" s="456">
        <f>Fugas_Alter1!O202</f>
        <v>0</v>
      </c>
      <c r="P200" s="456"/>
      <c r="Q200" s="456"/>
      <c r="R200" s="52">
        <f>Fugas_Alter1!R202</f>
        <v>0</v>
      </c>
      <c r="S200" s="52">
        <f>Fugas_Alter1!S202</f>
        <v>0</v>
      </c>
      <c r="T200" s="52">
        <f>Fugas_Alter1!T202</f>
        <v>0</v>
      </c>
      <c r="U200" s="52">
        <f>Fugas_Alter1!V202</f>
        <v>0</v>
      </c>
      <c r="V200" s="52">
        <f>Fugas_Alter1!AL202</f>
        <v>0</v>
      </c>
      <c r="W200" s="52">
        <f>Fugas_Alter1!AK202</f>
        <v>0</v>
      </c>
      <c r="X200" s="52">
        <f>Fugas_Alter1!AM202</f>
        <v>0</v>
      </c>
      <c r="Y200" s="52">
        <f>Fugas_Alter1!AP202</f>
        <v>0</v>
      </c>
    </row>
    <row r="201" spans="2:25" x14ac:dyDescent="0.75">
      <c r="B201" s="52">
        <f>Fugas_Alter1!B203</f>
        <v>0</v>
      </c>
      <c r="C201" s="52">
        <f>Fugas_Alter1!C203</f>
        <v>0</v>
      </c>
      <c r="D201" s="52">
        <f>Fugas_Alter1!D203</f>
        <v>0</v>
      </c>
      <c r="E201" s="52">
        <f>Fugas_Alter1!E203</f>
        <v>0</v>
      </c>
      <c r="F201" s="456">
        <f>Fugas_Alter1!F203</f>
        <v>0</v>
      </c>
      <c r="G201" s="456"/>
      <c r="H201" s="456">
        <f>Fugas_Alter1!H203</f>
        <v>0</v>
      </c>
      <c r="I201" s="456"/>
      <c r="J201" s="456">
        <f>Fugas_Alter1!J203</f>
        <v>0</v>
      </c>
      <c r="K201" s="456"/>
      <c r="L201" s="460" t="str">
        <f>IF(Fugas_Alter1!L203=0,"",Fugas_Alter1!L203)</f>
        <v/>
      </c>
      <c r="M201" s="460"/>
      <c r="N201" s="460"/>
      <c r="O201" s="456">
        <f>Fugas_Alter1!O203</f>
        <v>0</v>
      </c>
      <c r="P201" s="456"/>
      <c r="Q201" s="456"/>
      <c r="R201" s="52">
        <f>Fugas_Alter1!R203</f>
        <v>0</v>
      </c>
      <c r="S201" s="52">
        <f>Fugas_Alter1!S203</f>
        <v>0</v>
      </c>
      <c r="T201" s="52">
        <f>Fugas_Alter1!T203</f>
        <v>0</v>
      </c>
      <c r="U201" s="52">
        <f>Fugas_Alter1!V203</f>
        <v>0</v>
      </c>
      <c r="V201" s="52">
        <f>Fugas_Alter1!AL203</f>
        <v>0</v>
      </c>
      <c r="W201" s="52">
        <f>Fugas_Alter1!AK203</f>
        <v>0</v>
      </c>
      <c r="X201" s="52">
        <f>Fugas_Alter1!AM203</f>
        <v>0</v>
      </c>
      <c r="Y201" s="52">
        <f>Fugas_Alter1!AP203</f>
        <v>0</v>
      </c>
    </row>
    <row r="202" spans="2:25" x14ac:dyDescent="0.75">
      <c r="B202" s="52">
        <f>Fugas_Alter1!B204</f>
        <v>0</v>
      </c>
      <c r="C202" s="52">
        <f>Fugas_Alter1!C204</f>
        <v>0</v>
      </c>
      <c r="D202" s="52">
        <f>Fugas_Alter1!D204</f>
        <v>0</v>
      </c>
      <c r="E202" s="52">
        <f>Fugas_Alter1!E204</f>
        <v>0</v>
      </c>
      <c r="F202" s="456">
        <f>Fugas_Alter1!F204</f>
        <v>0</v>
      </c>
      <c r="G202" s="456"/>
      <c r="H202" s="456">
        <f>Fugas_Alter1!H204</f>
        <v>0</v>
      </c>
      <c r="I202" s="456"/>
      <c r="J202" s="456">
        <f>Fugas_Alter1!J204</f>
        <v>0</v>
      </c>
      <c r="K202" s="456"/>
      <c r="L202" s="460" t="str">
        <f>IF(Fugas_Alter1!L204=0,"",Fugas_Alter1!L204)</f>
        <v/>
      </c>
      <c r="M202" s="460"/>
      <c r="N202" s="460"/>
      <c r="O202" s="456">
        <f>Fugas_Alter1!O204</f>
        <v>0</v>
      </c>
      <c r="P202" s="456"/>
      <c r="Q202" s="456"/>
      <c r="R202" s="52">
        <f>Fugas_Alter1!R204</f>
        <v>0</v>
      </c>
      <c r="S202" s="52">
        <f>Fugas_Alter1!S204</f>
        <v>0</v>
      </c>
      <c r="T202" s="52">
        <f>Fugas_Alter1!T204</f>
        <v>0</v>
      </c>
      <c r="U202" s="52">
        <f>Fugas_Alter1!V204</f>
        <v>0</v>
      </c>
      <c r="V202" s="52">
        <f>Fugas_Alter1!AL204</f>
        <v>0</v>
      </c>
      <c r="W202" s="52">
        <f>Fugas_Alter1!AK204</f>
        <v>0</v>
      </c>
      <c r="X202" s="52">
        <f>Fugas_Alter1!AM204</f>
        <v>0</v>
      </c>
      <c r="Y202" s="52">
        <f>Fugas_Alter1!AP204</f>
        <v>0</v>
      </c>
    </row>
    <row r="203" spans="2:25" x14ac:dyDescent="0.75">
      <c r="B203" s="52">
        <f>Fugas_Alter1!B205</f>
        <v>0</v>
      </c>
      <c r="C203" s="52">
        <f>Fugas_Alter1!C205</f>
        <v>0</v>
      </c>
      <c r="D203" s="52">
        <f>Fugas_Alter1!D205</f>
        <v>0</v>
      </c>
      <c r="E203" s="52">
        <f>Fugas_Alter1!E205</f>
        <v>0</v>
      </c>
      <c r="F203" s="456">
        <f>Fugas_Alter1!F205</f>
        <v>0</v>
      </c>
      <c r="G203" s="456"/>
      <c r="H203" s="456">
        <f>Fugas_Alter1!H205</f>
        <v>0</v>
      </c>
      <c r="I203" s="456"/>
      <c r="J203" s="456">
        <f>Fugas_Alter1!J205</f>
        <v>0</v>
      </c>
      <c r="K203" s="456"/>
      <c r="L203" s="460" t="str">
        <f>IF(Fugas_Alter1!L205=0,"",Fugas_Alter1!L205)</f>
        <v/>
      </c>
      <c r="M203" s="460"/>
      <c r="N203" s="460"/>
      <c r="O203" s="456">
        <f>Fugas_Alter1!O205</f>
        <v>0</v>
      </c>
      <c r="P203" s="456"/>
      <c r="Q203" s="456"/>
      <c r="R203" s="52">
        <f>Fugas_Alter1!R205</f>
        <v>0</v>
      </c>
      <c r="S203" s="52">
        <f>Fugas_Alter1!S205</f>
        <v>0</v>
      </c>
      <c r="T203" s="52">
        <f>Fugas_Alter1!T205</f>
        <v>0</v>
      </c>
      <c r="U203" s="52">
        <f>Fugas_Alter1!V205</f>
        <v>0</v>
      </c>
      <c r="V203" s="52">
        <f>Fugas_Alter1!AL205</f>
        <v>0</v>
      </c>
      <c r="W203" s="52">
        <f>Fugas_Alter1!AK205</f>
        <v>0</v>
      </c>
      <c r="X203" s="52">
        <f>Fugas_Alter1!AM205</f>
        <v>0</v>
      </c>
      <c r="Y203" s="52">
        <f>Fugas_Alter1!AP205</f>
        <v>0</v>
      </c>
    </row>
    <row r="204" spans="2:25" x14ac:dyDescent="0.75">
      <c r="B204" s="52">
        <f>Fugas_Alter1!B206</f>
        <v>0</v>
      </c>
      <c r="C204" s="52">
        <f>Fugas_Alter1!C206</f>
        <v>0</v>
      </c>
      <c r="D204" s="52">
        <f>Fugas_Alter1!D206</f>
        <v>0</v>
      </c>
      <c r="E204" s="52">
        <f>Fugas_Alter1!E206</f>
        <v>0</v>
      </c>
      <c r="F204" s="456">
        <f>Fugas_Alter1!F206</f>
        <v>0</v>
      </c>
      <c r="G204" s="456"/>
      <c r="H204" s="456">
        <f>Fugas_Alter1!H206</f>
        <v>0</v>
      </c>
      <c r="I204" s="456"/>
      <c r="J204" s="456">
        <f>Fugas_Alter1!J206</f>
        <v>0</v>
      </c>
      <c r="K204" s="456"/>
      <c r="L204" s="460" t="str">
        <f>IF(Fugas_Alter1!L206=0,"",Fugas_Alter1!L206)</f>
        <v/>
      </c>
      <c r="M204" s="460"/>
      <c r="N204" s="460"/>
      <c r="O204" s="456">
        <f>Fugas_Alter1!O206</f>
        <v>0</v>
      </c>
      <c r="P204" s="456"/>
      <c r="Q204" s="456"/>
      <c r="R204" s="52">
        <f>Fugas_Alter1!R206</f>
        <v>0</v>
      </c>
      <c r="S204" s="52">
        <f>Fugas_Alter1!S206</f>
        <v>0</v>
      </c>
      <c r="T204" s="52">
        <f>Fugas_Alter1!T206</f>
        <v>0</v>
      </c>
      <c r="U204" s="52">
        <f>Fugas_Alter1!V206</f>
        <v>0</v>
      </c>
      <c r="V204" s="52">
        <f>Fugas_Alter1!AL206</f>
        <v>0</v>
      </c>
      <c r="W204" s="52">
        <f>Fugas_Alter1!AK206</f>
        <v>0</v>
      </c>
      <c r="X204" s="52">
        <f>Fugas_Alter1!AM206</f>
        <v>0</v>
      </c>
      <c r="Y204" s="52">
        <f>Fugas_Alter1!AP206</f>
        <v>0</v>
      </c>
    </row>
    <row r="205" spans="2:25" x14ac:dyDescent="0.75">
      <c r="B205" s="52">
        <f>Fugas_Alter1!B207</f>
        <v>0</v>
      </c>
      <c r="C205" s="52">
        <f>Fugas_Alter1!C207</f>
        <v>0</v>
      </c>
      <c r="D205" s="52">
        <f>Fugas_Alter1!D207</f>
        <v>0</v>
      </c>
      <c r="E205" s="52">
        <f>Fugas_Alter1!E207</f>
        <v>0</v>
      </c>
      <c r="F205" s="456">
        <f>Fugas_Alter1!F207</f>
        <v>0</v>
      </c>
      <c r="G205" s="456"/>
      <c r="H205" s="456">
        <f>Fugas_Alter1!H207</f>
        <v>0</v>
      </c>
      <c r="I205" s="456"/>
      <c r="J205" s="456">
        <f>Fugas_Alter1!J207</f>
        <v>0</v>
      </c>
      <c r="K205" s="456"/>
      <c r="L205" s="460" t="str">
        <f>IF(Fugas_Alter1!L207=0,"",Fugas_Alter1!L207)</f>
        <v/>
      </c>
      <c r="M205" s="460"/>
      <c r="N205" s="460"/>
      <c r="O205" s="456">
        <f>Fugas_Alter1!O207</f>
        <v>0</v>
      </c>
      <c r="P205" s="456"/>
      <c r="Q205" s="456"/>
      <c r="R205" s="52">
        <f>Fugas_Alter1!R207</f>
        <v>0</v>
      </c>
      <c r="S205" s="52">
        <f>Fugas_Alter1!S207</f>
        <v>0</v>
      </c>
      <c r="T205" s="52">
        <f>Fugas_Alter1!T207</f>
        <v>0</v>
      </c>
      <c r="U205" s="52">
        <f>Fugas_Alter1!V207</f>
        <v>0</v>
      </c>
      <c r="V205" s="52">
        <f>Fugas_Alter1!AL207</f>
        <v>0</v>
      </c>
      <c r="W205" s="52">
        <f>Fugas_Alter1!AK207</f>
        <v>0</v>
      </c>
      <c r="X205" s="52">
        <f>Fugas_Alter1!AM207</f>
        <v>0</v>
      </c>
      <c r="Y205" s="52">
        <f>Fugas_Alter1!AP207</f>
        <v>0</v>
      </c>
    </row>
    <row r="206" spans="2:25" x14ac:dyDescent="0.75">
      <c r="B206" s="52">
        <f>Fugas_Alter1!B208</f>
        <v>0</v>
      </c>
      <c r="C206" s="52">
        <f>Fugas_Alter1!C208</f>
        <v>0</v>
      </c>
      <c r="D206" s="52">
        <f>Fugas_Alter1!D208</f>
        <v>0</v>
      </c>
      <c r="E206" s="52">
        <f>Fugas_Alter1!E208</f>
        <v>0</v>
      </c>
      <c r="F206" s="456">
        <f>Fugas_Alter1!F208</f>
        <v>0</v>
      </c>
      <c r="G206" s="456"/>
      <c r="H206" s="456">
        <f>Fugas_Alter1!H208</f>
        <v>0</v>
      </c>
      <c r="I206" s="456"/>
      <c r="J206" s="456">
        <f>Fugas_Alter1!J208</f>
        <v>0</v>
      </c>
      <c r="K206" s="456"/>
      <c r="L206" s="460" t="str">
        <f>IF(Fugas_Alter1!L208=0,"",Fugas_Alter1!L208)</f>
        <v/>
      </c>
      <c r="M206" s="460"/>
      <c r="N206" s="460"/>
      <c r="O206" s="456">
        <f>Fugas_Alter1!O208</f>
        <v>0</v>
      </c>
      <c r="P206" s="456"/>
      <c r="Q206" s="456"/>
      <c r="R206" s="52">
        <f>Fugas_Alter1!R208</f>
        <v>0</v>
      </c>
      <c r="S206" s="52">
        <f>Fugas_Alter1!S208</f>
        <v>0</v>
      </c>
      <c r="T206" s="52">
        <f>Fugas_Alter1!T208</f>
        <v>0</v>
      </c>
      <c r="U206" s="52">
        <f>Fugas_Alter1!V208</f>
        <v>0</v>
      </c>
      <c r="V206" s="52">
        <f>Fugas_Alter1!AL208</f>
        <v>0</v>
      </c>
      <c r="W206" s="52">
        <f>Fugas_Alter1!AK208</f>
        <v>0</v>
      </c>
      <c r="X206" s="52">
        <f>Fugas_Alter1!AM208</f>
        <v>0</v>
      </c>
      <c r="Y206" s="52">
        <f>Fugas_Alter1!AP208</f>
        <v>0</v>
      </c>
    </row>
    <row r="207" spans="2:25" x14ac:dyDescent="0.75">
      <c r="B207" s="52">
        <f>Fugas_Alter1!B209</f>
        <v>0</v>
      </c>
      <c r="C207" s="52">
        <f>Fugas_Alter1!C209</f>
        <v>0</v>
      </c>
      <c r="D207" s="52">
        <f>Fugas_Alter1!D209</f>
        <v>0</v>
      </c>
      <c r="E207" s="52">
        <f>Fugas_Alter1!E209</f>
        <v>0</v>
      </c>
      <c r="F207" s="456">
        <f>Fugas_Alter1!F209</f>
        <v>0</v>
      </c>
      <c r="G207" s="456"/>
      <c r="H207" s="456">
        <f>Fugas_Alter1!H209</f>
        <v>0</v>
      </c>
      <c r="I207" s="456"/>
      <c r="J207" s="456">
        <f>Fugas_Alter1!J209</f>
        <v>0</v>
      </c>
      <c r="K207" s="456"/>
      <c r="L207" s="460" t="str">
        <f>IF(Fugas_Alter1!L209=0,"",Fugas_Alter1!L209)</f>
        <v/>
      </c>
      <c r="M207" s="460"/>
      <c r="N207" s="460"/>
      <c r="O207" s="456">
        <f>Fugas_Alter1!O209</f>
        <v>0</v>
      </c>
      <c r="P207" s="456"/>
      <c r="Q207" s="456"/>
      <c r="R207" s="52">
        <f>Fugas_Alter1!R209</f>
        <v>0</v>
      </c>
      <c r="S207" s="52">
        <f>Fugas_Alter1!S209</f>
        <v>0</v>
      </c>
      <c r="T207" s="52">
        <f>Fugas_Alter1!T209</f>
        <v>0</v>
      </c>
      <c r="U207" s="52">
        <f>Fugas_Alter1!V209</f>
        <v>0</v>
      </c>
      <c r="V207" s="52">
        <f>Fugas_Alter1!AL209</f>
        <v>0</v>
      </c>
      <c r="W207" s="52">
        <f>Fugas_Alter1!AK209</f>
        <v>0</v>
      </c>
      <c r="X207" s="52">
        <f>Fugas_Alter1!AM209</f>
        <v>0</v>
      </c>
      <c r="Y207" s="52">
        <f>Fugas_Alter1!AP209</f>
        <v>0</v>
      </c>
    </row>
    <row r="208" spans="2:25" x14ac:dyDescent="0.75">
      <c r="B208" s="52">
        <f>Fugas_Alter1!B210</f>
        <v>0</v>
      </c>
      <c r="C208" s="52">
        <f>Fugas_Alter1!C210</f>
        <v>0</v>
      </c>
      <c r="D208" s="52">
        <f>Fugas_Alter1!D210</f>
        <v>0</v>
      </c>
      <c r="E208" s="52">
        <f>Fugas_Alter1!E210</f>
        <v>0</v>
      </c>
      <c r="F208" s="456">
        <f>Fugas_Alter1!F210</f>
        <v>0</v>
      </c>
      <c r="G208" s="456"/>
      <c r="H208" s="456">
        <f>Fugas_Alter1!H210</f>
        <v>0</v>
      </c>
      <c r="I208" s="456"/>
      <c r="J208" s="456">
        <f>Fugas_Alter1!J210</f>
        <v>0</v>
      </c>
      <c r="K208" s="456"/>
      <c r="L208" s="460" t="str">
        <f>IF(Fugas_Alter1!L210=0,"",Fugas_Alter1!L210)</f>
        <v/>
      </c>
      <c r="M208" s="460"/>
      <c r="N208" s="460"/>
      <c r="O208" s="456">
        <f>Fugas_Alter1!O210</f>
        <v>0</v>
      </c>
      <c r="P208" s="456"/>
      <c r="Q208" s="456"/>
      <c r="R208" s="52">
        <f>Fugas_Alter1!R210</f>
        <v>0</v>
      </c>
      <c r="S208" s="52">
        <f>Fugas_Alter1!S210</f>
        <v>0</v>
      </c>
      <c r="T208" s="52">
        <f>Fugas_Alter1!T210</f>
        <v>0</v>
      </c>
      <c r="U208" s="52">
        <f>Fugas_Alter1!V210</f>
        <v>0</v>
      </c>
      <c r="V208" s="52">
        <f>Fugas_Alter1!AL210</f>
        <v>0</v>
      </c>
      <c r="W208" s="52">
        <f>Fugas_Alter1!AK210</f>
        <v>0</v>
      </c>
      <c r="X208" s="52">
        <f>Fugas_Alter1!AM210</f>
        <v>0</v>
      </c>
      <c r="Y208" s="52">
        <f>Fugas_Alter1!AP210</f>
        <v>0</v>
      </c>
    </row>
    <row r="209" spans="2:25" x14ac:dyDescent="0.75">
      <c r="B209" s="52">
        <f>Fugas_Alter1!B211</f>
        <v>0</v>
      </c>
      <c r="C209" s="52">
        <f>Fugas_Alter1!C211</f>
        <v>0</v>
      </c>
      <c r="D209" s="52">
        <f>Fugas_Alter1!D211</f>
        <v>0</v>
      </c>
      <c r="E209" s="52">
        <f>Fugas_Alter1!E211</f>
        <v>0</v>
      </c>
      <c r="F209" s="456">
        <f>Fugas_Alter1!F211</f>
        <v>0</v>
      </c>
      <c r="G209" s="456"/>
      <c r="H209" s="456">
        <f>Fugas_Alter1!H211</f>
        <v>0</v>
      </c>
      <c r="I209" s="456"/>
      <c r="J209" s="456">
        <f>Fugas_Alter1!J211</f>
        <v>0</v>
      </c>
      <c r="K209" s="456"/>
      <c r="L209" s="460" t="str">
        <f>IF(Fugas_Alter1!L211=0,"",Fugas_Alter1!L211)</f>
        <v/>
      </c>
      <c r="M209" s="460"/>
      <c r="N209" s="460"/>
      <c r="O209" s="456">
        <f>Fugas_Alter1!O211</f>
        <v>0</v>
      </c>
      <c r="P209" s="456"/>
      <c r="Q209" s="456"/>
      <c r="R209" s="52">
        <f>Fugas_Alter1!R211</f>
        <v>0</v>
      </c>
      <c r="S209" s="52">
        <f>Fugas_Alter1!S211</f>
        <v>0</v>
      </c>
      <c r="T209" s="52">
        <f>Fugas_Alter1!T211</f>
        <v>0</v>
      </c>
      <c r="U209" s="52">
        <f>Fugas_Alter1!V211</f>
        <v>0</v>
      </c>
      <c r="V209" s="52">
        <f>Fugas_Alter1!AL211</f>
        <v>0</v>
      </c>
      <c r="W209" s="52">
        <f>Fugas_Alter1!AK211</f>
        <v>0</v>
      </c>
      <c r="X209" s="52">
        <f>Fugas_Alter1!AM211</f>
        <v>0</v>
      </c>
      <c r="Y209" s="52">
        <f>Fugas_Alter1!AP211</f>
        <v>0</v>
      </c>
    </row>
    <row r="210" spans="2:25" x14ac:dyDescent="0.75">
      <c r="B210" s="52">
        <f>Fugas_Alter1!B212</f>
        <v>0</v>
      </c>
      <c r="C210" s="52">
        <f>Fugas_Alter1!C212</f>
        <v>0</v>
      </c>
      <c r="D210" s="52">
        <f>Fugas_Alter1!D212</f>
        <v>0</v>
      </c>
      <c r="E210" s="52">
        <f>Fugas_Alter1!E212</f>
        <v>0</v>
      </c>
      <c r="F210" s="456">
        <f>Fugas_Alter1!F212</f>
        <v>0</v>
      </c>
      <c r="G210" s="456"/>
      <c r="H210" s="456">
        <f>Fugas_Alter1!H212</f>
        <v>0</v>
      </c>
      <c r="I210" s="456"/>
      <c r="J210" s="456">
        <f>Fugas_Alter1!J212</f>
        <v>0</v>
      </c>
      <c r="K210" s="456"/>
      <c r="L210" s="460" t="str">
        <f>IF(Fugas_Alter1!L212=0,"",Fugas_Alter1!L212)</f>
        <v/>
      </c>
      <c r="M210" s="460"/>
      <c r="N210" s="460"/>
      <c r="O210" s="456">
        <f>Fugas_Alter1!O212</f>
        <v>0</v>
      </c>
      <c r="P210" s="456"/>
      <c r="Q210" s="456"/>
      <c r="R210" s="52">
        <f>Fugas_Alter1!R212</f>
        <v>0</v>
      </c>
      <c r="S210" s="52">
        <f>Fugas_Alter1!S212</f>
        <v>0</v>
      </c>
      <c r="T210" s="52">
        <f>Fugas_Alter1!T212</f>
        <v>0</v>
      </c>
      <c r="U210" s="52">
        <f>Fugas_Alter1!V212</f>
        <v>0</v>
      </c>
      <c r="V210" s="52">
        <f>Fugas_Alter1!AL212</f>
        <v>0</v>
      </c>
      <c r="W210" s="52">
        <f>Fugas_Alter1!AK212</f>
        <v>0</v>
      </c>
      <c r="X210" s="52">
        <f>Fugas_Alter1!AM212</f>
        <v>0</v>
      </c>
      <c r="Y210" s="52">
        <f>Fugas_Alter1!AP212</f>
        <v>0</v>
      </c>
    </row>
    <row r="211" spans="2:25" x14ac:dyDescent="0.75">
      <c r="B211" s="52">
        <f>Fugas_Alter1!B213</f>
        <v>0</v>
      </c>
      <c r="C211" s="52">
        <f>Fugas_Alter1!C213</f>
        <v>0</v>
      </c>
      <c r="D211" s="52">
        <f>Fugas_Alter1!D213</f>
        <v>0</v>
      </c>
      <c r="E211" s="52">
        <f>Fugas_Alter1!E213</f>
        <v>0</v>
      </c>
      <c r="F211" s="456">
        <f>Fugas_Alter1!F213</f>
        <v>0</v>
      </c>
      <c r="G211" s="456"/>
      <c r="H211" s="456">
        <f>Fugas_Alter1!H213</f>
        <v>0</v>
      </c>
      <c r="I211" s="456"/>
      <c r="J211" s="456">
        <f>Fugas_Alter1!J213</f>
        <v>0</v>
      </c>
      <c r="K211" s="456"/>
      <c r="L211" s="460" t="str">
        <f>IF(Fugas_Alter1!L213=0,"",Fugas_Alter1!L213)</f>
        <v/>
      </c>
      <c r="M211" s="460"/>
      <c r="N211" s="460"/>
      <c r="O211" s="456">
        <f>Fugas_Alter1!O213</f>
        <v>0</v>
      </c>
      <c r="P211" s="456"/>
      <c r="Q211" s="456"/>
      <c r="R211" s="52">
        <f>Fugas_Alter1!R213</f>
        <v>0</v>
      </c>
      <c r="S211" s="52">
        <f>Fugas_Alter1!S213</f>
        <v>0</v>
      </c>
      <c r="T211" s="52">
        <f>Fugas_Alter1!T213</f>
        <v>0</v>
      </c>
      <c r="U211" s="52">
        <f>Fugas_Alter1!V213</f>
        <v>0</v>
      </c>
      <c r="V211" s="52">
        <f>Fugas_Alter1!AL213</f>
        <v>0</v>
      </c>
      <c r="W211" s="52">
        <f>Fugas_Alter1!AK213</f>
        <v>0</v>
      </c>
      <c r="X211" s="52">
        <f>Fugas_Alter1!AM213</f>
        <v>0</v>
      </c>
      <c r="Y211" s="52">
        <f>Fugas_Alter1!AP213</f>
        <v>0</v>
      </c>
    </row>
    <row r="212" spans="2:25" x14ac:dyDescent="0.75">
      <c r="B212" s="52">
        <f>Fugas_Alter1!B214</f>
        <v>0</v>
      </c>
      <c r="C212" s="52">
        <f>Fugas_Alter1!C214</f>
        <v>0</v>
      </c>
      <c r="D212" s="52">
        <f>Fugas_Alter1!D214</f>
        <v>0</v>
      </c>
      <c r="E212" s="52">
        <f>Fugas_Alter1!E214</f>
        <v>0</v>
      </c>
      <c r="F212" s="456">
        <f>Fugas_Alter1!F214</f>
        <v>0</v>
      </c>
      <c r="G212" s="456"/>
      <c r="H212" s="456">
        <f>Fugas_Alter1!H214</f>
        <v>0</v>
      </c>
      <c r="I212" s="456"/>
      <c r="J212" s="456">
        <f>Fugas_Alter1!J214</f>
        <v>0</v>
      </c>
      <c r="K212" s="456"/>
      <c r="L212" s="460" t="str">
        <f>IF(Fugas_Alter1!L214=0,"",Fugas_Alter1!L214)</f>
        <v/>
      </c>
      <c r="M212" s="460"/>
      <c r="N212" s="460"/>
      <c r="O212" s="456">
        <f>Fugas_Alter1!O214</f>
        <v>0</v>
      </c>
      <c r="P212" s="456"/>
      <c r="Q212" s="456"/>
      <c r="R212" s="52">
        <f>Fugas_Alter1!R214</f>
        <v>0</v>
      </c>
      <c r="S212" s="52">
        <f>Fugas_Alter1!S214</f>
        <v>0</v>
      </c>
      <c r="T212" s="52">
        <f>Fugas_Alter1!T214</f>
        <v>0</v>
      </c>
      <c r="U212" s="52">
        <f>Fugas_Alter1!V214</f>
        <v>0</v>
      </c>
      <c r="V212" s="52">
        <f>Fugas_Alter1!AL214</f>
        <v>0</v>
      </c>
      <c r="W212" s="52">
        <f>Fugas_Alter1!AK214</f>
        <v>0</v>
      </c>
      <c r="X212" s="52">
        <f>Fugas_Alter1!AM214</f>
        <v>0</v>
      </c>
      <c r="Y212" s="52">
        <f>Fugas_Alter1!AP214</f>
        <v>0</v>
      </c>
    </row>
    <row r="213" spans="2:25" x14ac:dyDescent="0.75">
      <c r="B213" s="52">
        <f>Fugas_Alter1!B215</f>
        <v>0</v>
      </c>
      <c r="C213" s="52">
        <f>Fugas_Alter1!C215</f>
        <v>0</v>
      </c>
      <c r="D213" s="52">
        <f>Fugas_Alter1!D215</f>
        <v>0</v>
      </c>
      <c r="E213" s="52">
        <f>Fugas_Alter1!E215</f>
        <v>0</v>
      </c>
      <c r="F213" s="456">
        <f>Fugas_Alter1!F215</f>
        <v>0</v>
      </c>
      <c r="G213" s="456"/>
      <c r="H213" s="456">
        <f>Fugas_Alter1!H215</f>
        <v>0</v>
      </c>
      <c r="I213" s="456"/>
      <c r="J213" s="456">
        <f>Fugas_Alter1!J215</f>
        <v>0</v>
      </c>
      <c r="K213" s="456"/>
      <c r="L213" s="460" t="str">
        <f>IF(Fugas_Alter1!L215=0,"",Fugas_Alter1!L215)</f>
        <v/>
      </c>
      <c r="M213" s="460"/>
      <c r="N213" s="460"/>
      <c r="O213" s="456">
        <f>Fugas_Alter1!O215</f>
        <v>0</v>
      </c>
      <c r="P213" s="456"/>
      <c r="Q213" s="456"/>
      <c r="R213" s="52">
        <f>Fugas_Alter1!R215</f>
        <v>0</v>
      </c>
      <c r="S213" s="52">
        <f>Fugas_Alter1!S215</f>
        <v>0</v>
      </c>
      <c r="T213" s="52">
        <f>Fugas_Alter1!T215</f>
        <v>0</v>
      </c>
      <c r="U213" s="52">
        <f>Fugas_Alter1!V215</f>
        <v>0</v>
      </c>
      <c r="V213" s="52">
        <f>Fugas_Alter1!AL215</f>
        <v>0</v>
      </c>
      <c r="W213" s="52">
        <f>Fugas_Alter1!AK215</f>
        <v>0</v>
      </c>
      <c r="X213" s="52">
        <f>Fugas_Alter1!AM215</f>
        <v>0</v>
      </c>
      <c r="Y213" s="52">
        <f>Fugas_Alter1!AP215</f>
        <v>0</v>
      </c>
    </row>
    <row r="214" spans="2:25" x14ac:dyDescent="0.75">
      <c r="B214" s="52">
        <f>Fugas_Alter1!B216</f>
        <v>0</v>
      </c>
      <c r="C214" s="52">
        <f>Fugas_Alter1!C216</f>
        <v>0</v>
      </c>
      <c r="D214" s="52">
        <f>Fugas_Alter1!D216</f>
        <v>0</v>
      </c>
      <c r="E214" s="52">
        <f>Fugas_Alter1!E216</f>
        <v>0</v>
      </c>
      <c r="F214" s="456">
        <f>Fugas_Alter1!F216</f>
        <v>0</v>
      </c>
      <c r="G214" s="456"/>
      <c r="H214" s="456">
        <f>Fugas_Alter1!H216</f>
        <v>0</v>
      </c>
      <c r="I214" s="456"/>
      <c r="J214" s="456">
        <f>Fugas_Alter1!J216</f>
        <v>0</v>
      </c>
      <c r="K214" s="456"/>
      <c r="L214" s="460" t="str">
        <f>IF(Fugas_Alter1!L216=0,"",Fugas_Alter1!L216)</f>
        <v/>
      </c>
      <c r="M214" s="460"/>
      <c r="N214" s="460"/>
      <c r="O214" s="456">
        <f>Fugas_Alter1!O216</f>
        <v>0</v>
      </c>
      <c r="P214" s="456"/>
      <c r="Q214" s="456"/>
      <c r="R214" s="52">
        <f>Fugas_Alter1!R216</f>
        <v>0</v>
      </c>
      <c r="S214" s="52">
        <f>Fugas_Alter1!S216</f>
        <v>0</v>
      </c>
      <c r="T214" s="52">
        <f>Fugas_Alter1!T216</f>
        <v>0</v>
      </c>
      <c r="U214" s="52">
        <f>Fugas_Alter1!V216</f>
        <v>0</v>
      </c>
      <c r="V214" s="52">
        <f>Fugas_Alter1!AL216</f>
        <v>0</v>
      </c>
      <c r="W214" s="52">
        <f>Fugas_Alter1!AK216</f>
        <v>0</v>
      </c>
      <c r="X214" s="52">
        <f>Fugas_Alter1!AM216</f>
        <v>0</v>
      </c>
      <c r="Y214" s="52">
        <f>Fugas_Alter1!AP216</f>
        <v>0</v>
      </c>
    </row>
    <row r="215" spans="2:25" x14ac:dyDescent="0.75">
      <c r="B215" s="52">
        <f>Fugas_Alter1!B217</f>
        <v>0</v>
      </c>
      <c r="C215" s="52">
        <f>Fugas_Alter1!C217</f>
        <v>0</v>
      </c>
      <c r="D215" s="52">
        <f>Fugas_Alter1!D217</f>
        <v>0</v>
      </c>
      <c r="E215" s="52">
        <f>Fugas_Alter1!E217</f>
        <v>0</v>
      </c>
      <c r="F215" s="456">
        <f>Fugas_Alter1!F217</f>
        <v>0</v>
      </c>
      <c r="G215" s="456"/>
      <c r="H215" s="456">
        <f>Fugas_Alter1!H217</f>
        <v>0</v>
      </c>
      <c r="I215" s="456"/>
      <c r="J215" s="456">
        <f>Fugas_Alter1!J217</f>
        <v>0</v>
      </c>
      <c r="K215" s="456"/>
      <c r="L215" s="460" t="str">
        <f>IF(Fugas_Alter1!L217=0,"",Fugas_Alter1!L217)</f>
        <v/>
      </c>
      <c r="M215" s="460"/>
      <c r="N215" s="460"/>
      <c r="O215" s="456">
        <f>Fugas_Alter1!O217</f>
        <v>0</v>
      </c>
      <c r="P215" s="456"/>
      <c r="Q215" s="456"/>
      <c r="R215" s="52">
        <f>Fugas_Alter1!R217</f>
        <v>0</v>
      </c>
      <c r="S215" s="52">
        <f>Fugas_Alter1!S217</f>
        <v>0</v>
      </c>
      <c r="T215" s="52">
        <f>Fugas_Alter1!T217</f>
        <v>0</v>
      </c>
      <c r="U215" s="52">
        <f>Fugas_Alter1!V217</f>
        <v>0</v>
      </c>
      <c r="V215" s="52">
        <f>Fugas_Alter1!AL217</f>
        <v>0</v>
      </c>
      <c r="W215" s="52">
        <f>Fugas_Alter1!AK217</f>
        <v>0</v>
      </c>
      <c r="X215" s="52">
        <f>Fugas_Alter1!AM217</f>
        <v>0</v>
      </c>
      <c r="Y215" s="52">
        <f>Fugas_Alter1!AP217</f>
        <v>0</v>
      </c>
    </row>
    <row r="216" spans="2:25" x14ac:dyDescent="0.75">
      <c r="B216" s="52">
        <f>Fugas_Alter1!B218</f>
        <v>0</v>
      </c>
      <c r="C216" s="52">
        <f>Fugas_Alter1!C218</f>
        <v>0</v>
      </c>
      <c r="D216" s="52">
        <f>Fugas_Alter1!D218</f>
        <v>0</v>
      </c>
      <c r="E216" s="52">
        <f>Fugas_Alter1!E218</f>
        <v>0</v>
      </c>
      <c r="F216" s="456">
        <f>Fugas_Alter1!F218</f>
        <v>0</v>
      </c>
      <c r="G216" s="456"/>
      <c r="H216" s="456">
        <f>Fugas_Alter1!H218</f>
        <v>0</v>
      </c>
      <c r="I216" s="456"/>
      <c r="J216" s="456">
        <f>Fugas_Alter1!J218</f>
        <v>0</v>
      </c>
      <c r="K216" s="456"/>
      <c r="L216" s="460" t="str">
        <f>IF(Fugas_Alter1!L218=0,"",Fugas_Alter1!L218)</f>
        <v/>
      </c>
      <c r="M216" s="460"/>
      <c r="N216" s="460"/>
      <c r="O216" s="456">
        <f>Fugas_Alter1!O218</f>
        <v>0</v>
      </c>
      <c r="P216" s="456"/>
      <c r="Q216" s="456"/>
      <c r="R216" s="52">
        <f>Fugas_Alter1!R218</f>
        <v>0</v>
      </c>
      <c r="S216" s="52">
        <f>Fugas_Alter1!S218</f>
        <v>0</v>
      </c>
      <c r="T216" s="52">
        <f>Fugas_Alter1!T218</f>
        <v>0</v>
      </c>
      <c r="U216" s="52">
        <f>Fugas_Alter1!V218</f>
        <v>0</v>
      </c>
      <c r="V216" s="52">
        <f>Fugas_Alter1!AL218</f>
        <v>0</v>
      </c>
      <c r="W216" s="52">
        <f>Fugas_Alter1!AK218</f>
        <v>0</v>
      </c>
      <c r="X216" s="52">
        <f>Fugas_Alter1!AM218</f>
        <v>0</v>
      </c>
      <c r="Y216" s="52">
        <f>Fugas_Alter1!AP218</f>
        <v>0</v>
      </c>
    </row>
    <row r="217" spans="2:25" x14ac:dyDescent="0.75">
      <c r="B217" s="52">
        <f>Fugas_Alter1!B219</f>
        <v>0</v>
      </c>
      <c r="C217" s="52">
        <f>Fugas_Alter1!C219</f>
        <v>0</v>
      </c>
      <c r="D217" s="52">
        <f>Fugas_Alter1!D219</f>
        <v>0</v>
      </c>
      <c r="E217" s="52">
        <f>Fugas_Alter1!E219</f>
        <v>0</v>
      </c>
      <c r="F217" s="456">
        <f>Fugas_Alter1!F219</f>
        <v>0</v>
      </c>
      <c r="G217" s="456"/>
      <c r="H217" s="456">
        <f>Fugas_Alter1!H219</f>
        <v>0</v>
      </c>
      <c r="I217" s="456"/>
      <c r="J217" s="456">
        <f>Fugas_Alter1!J219</f>
        <v>0</v>
      </c>
      <c r="K217" s="456"/>
      <c r="L217" s="460" t="str">
        <f>IF(Fugas_Alter1!L219=0,"",Fugas_Alter1!L219)</f>
        <v/>
      </c>
      <c r="M217" s="460"/>
      <c r="N217" s="460"/>
      <c r="O217" s="456">
        <f>Fugas_Alter1!O219</f>
        <v>0</v>
      </c>
      <c r="P217" s="456"/>
      <c r="Q217" s="456"/>
      <c r="R217" s="52">
        <f>Fugas_Alter1!R219</f>
        <v>0</v>
      </c>
      <c r="S217" s="52">
        <f>Fugas_Alter1!S219</f>
        <v>0</v>
      </c>
      <c r="T217" s="52">
        <f>Fugas_Alter1!T219</f>
        <v>0</v>
      </c>
      <c r="U217" s="52">
        <f>Fugas_Alter1!V219</f>
        <v>0</v>
      </c>
      <c r="V217" s="52">
        <f>Fugas_Alter1!AL219</f>
        <v>0</v>
      </c>
      <c r="W217" s="52">
        <f>Fugas_Alter1!AK219</f>
        <v>0</v>
      </c>
      <c r="X217" s="52">
        <f>Fugas_Alter1!AM219</f>
        <v>0</v>
      </c>
      <c r="Y217" s="52">
        <f>Fugas_Alter1!AP219</f>
        <v>0</v>
      </c>
    </row>
    <row r="218" spans="2:25" x14ac:dyDescent="0.75">
      <c r="B218" s="52">
        <f>Fugas_Alter1!B220</f>
        <v>0</v>
      </c>
      <c r="C218" s="52">
        <f>Fugas_Alter1!C220</f>
        <v>0</v>
      </c>
      <c r="D218" s="52">
        <f>Fugas_Alter1!D220</f>
        <v>0</v>
      </c>
      <c r="E218" s="52">
        <f>Fugas_Alter1!E220</f>
        <v>0</v>
      </c>
      <c r="F218" s="456">
        <f>Fugas_Alter1!F220</f>
        <v>0</v>
      </c>
      <c r="G218" s="456"/>
      <c r="H218" s="456">
        <f>Fugas_Alter1!H220</f>
        <v>0</v>
      </c>
      <c r="I218" s="456"/>
      <c r="J218" s="456">
        <f>Fugas_Alter1!J220</f>
        <v>0</v>
      </c>
      <c r="K218" s="456"/>
      <c r="L218" s="460" t="str">
        <f>IF(Fugas_Alter1!L220=0,"",Fugas_Alter1!L220)</f>
        <v/>
      </c>
      <c r="M218" s="460"/>
      <c r="N218" s="460"/>
      <c r="O218" s="456">
        <f>Fugas_Alter1!O220</f>
        <v>0</v>
      </c>
      <c r="P218" s="456"/>
      <c r="Q218" s="456"/>
      <c r="R218" s="52">
        <f>Fugas_Alter1!R220</f>
        <v>0</v>
      </c>
      <c r="S218" s="52">
        <f>Fugas_Alter1!S220</f>
        <v>0</v>
      </c>
      <c r="T218" s="52">
        <f>Fugas_Alter1!T220</f>
        <v>0</v>
      </c>
      <c r="U218" s="52">
        <f>Fugas_Alter1!V220</f>
        <v>0</v>
      </c>
      <c r="V218" s="52">
        <f>Fugas_Alter1!AL220</f>
        <v>0</v>
      </c>
      <c r="W218" s="52">
        <f>Fugas_Alter1!AK220</f>
        <v>0</v>
      </c>
      <c r="X218" s="52">
        <f>Fugas_Alter1!AM220</f>
        <v>0</v>
      </c>
      <c r="Y218" s="52">
        <f>Fugas_Alter1!AP220</f>
        <v>0</v>
      </c>
    </row>
    <row r="219" spans="2:25" x14ac:dyDescent="0.75">
      <c r="B219" s="52">
        <f>Fugas_Alter1!B221</f>
        <v>0</v>
      </c>
      <c r="C219" s="52">
        <f>Fugas_Alter1!C221</f>
        <v>0</v>
      </c>
      <c r="D219" s="52">
        <f>Fugas_Alter1!D221</f>
        <v>0</v>
      </c>
      <c r="E219" s="52">
        <f>Fugas_Alter1!E221</f>
        <v>0</v>
      </c>
      <c r="F219" s="456">
        <f>Fugas_Alter1!F221</f>
        <v>0</v>
      </c>
      <c r="G219" s="456"/>
      <c r="H219" s="456">
        <f>Fugas_Alter1!H221</f>
        <v>0</v>
      </c>
      <c r="I219" s="456"/>
      <c r="J219" s="456">
        <f>Fugas_Alter1!J221</f>
        <v>0</v>
      </c>
      <c r="K219" s="456"/>
      <c r="L219" s="460" t="str">
        <f>IF(Fugas_Alter1!L221=0,"",Fugas_Alter1!L221)</f>
        <v/>
      </c>
      <c r="M219" s="460"/>
      <c r="N219" s="460"/>
      <c r="O219" s="456">
        <f>Fugas_Alter1!O221</f>
        <v>0</v>
      </c>
      <c r="P219" s="456"/>
      <c r="Q219" s="456"/>
      <c r="R219" s="52">
        <f>Fugas_Alter1!R221</f>
        <v>0</v>
      </c>
      <c r="S219" s="52">
        <f>Fugas_Alter1!S221</f>
        <v>0</v>
      </c>
      <c r="T219" s="52">
        <f>Fugas_Alter1!T221</f>
        <v>0</v>
      </c>
      <c r="U219" s="52">
        <f>Fugas_Alter1!V221</f>
        <v>0</v>
      </c>
      <c r="V219" s="52">
        <f>Fugas_Alter1!AL221</f>
        <v>0</v>
      </c>
      <c r="W219" s="52">
        <f>Fugas_Alter1!AK221</f>
        <v>0</v>
      </c>
      <c r="X219" s="52">
        <f>Fugas_Alter1!AM221</f>
        <v>0</v>
      </c>
      <c r="Y219" s="52">
        <f>Fugas_Alter1!AP221</f>
        <v>0</v>
      </c>
    </row>
    <row r="220" spans="2:25" x14ac:dyDescent="0.75">
      <c r="B220" s="52">
        <f>Fugas_Alter1!B222</f>
        <v>0</v>
      </c>
      <c r="C220" s="52">
        <f>Fugas_Alter1!C222</f>
        <v>0</v>
      </c>
      <c r="D220" s="52">
        <f>Fugas_Alter1!D222</f>
        <v>0</v>
      </c>
      <c r="E220" s="52">
        <f>Fugas_Alter1!E222</f>
        <v>0</v>
      </c>
      <c r="F220" s="456">
        <f>Fugas_Alter1!F222</f>
        <v>0</v>
      </c>
      <c r="G220" s="456"/>
      <c r="H220" s="456">
        <f>Fugas_Alter1!H222</f>
        <v>0</v>
      </c>
      <c r="I220" s="456"/>
      <c r="J220" s="456">
        <f>Fugas_Alter1!J222</f>
        <v>0</v>
      </c>
      <c r="K220" s="456"/>
      <c r="L220" s="460" t="str">
        <f>IF(Fugas_Alter1!L222=0,"",Fugas_Alter1!L222)</f>
        <v/>
      </c>
      <c r="M220" s="460"/>
      <c r="N220" s="460"/>
      <c r="O220" s="456">
        <f>Fugas_Alter1!O222</f>
        <v>0</v>
      </c>
      <c r="P220" s="456"/>
      <c r="Q220" s="456"/>
      <c r="R220" s="52">
        <f>Fugas_Alter1!R222</f>
        <v>0</v>
      </c>
      <c r="S220" s="52">
        <f>Fugas_Alter1!S222</f>
        <v>0</v>
      </c>
      <c r="T220" s="52">
        <f>Fugas_Alter1!T222</f>
        <v>0</v>
      </c>
      <c r="U220" s="52">
        <f>Fugas_Alter1!V222</f>
        <v>0</v>
      </c>
      <c r="V220" s="52">
        <f>Fugas_Alter1!AL222</f>
        <v>0</v>
      </c>
      <c r="W220" s="52">
        <f>Fugas_Alter1!AK222</f>
        <v>0</v>
      </c>
      <c r="X220" s="52">
        <f>Fugas_Alter1!AM222</f>
        <v>0</v>
      </c>
      <c r="Y220" s="52">
        <f>Fugas_Alter1!AP222</f>
        <v>0</v>
      </c>
    </row>
    <row r="221" spans="2:25" x14ac:dyDescent="0.75">
      <c r="B221" s="52">
        <f>Fugas_Alter1!B223</f>
        <v>0</v>
      </c>
      <c r="C221" s="52">
        <f>Fugas_Alter1!C223</f>
        <v>0</v>
      </c>
      <c r="D221" s="52">
        <f>Fugas_Alter1!D223</f>
        <v>0</v>
      </c>
      <c r="E221" s="52">
        <f>Fugas_Alter1!E223</f>
        <v>0</v>
      </c>
      <c r="F221" s="456">
        <f>Fugas_Alter1!F223</f>
        <v>0</v>
      </c>
      <c r="G221" s="456"/>
      <c r="H221" s="456">
        <f>Fugas_Alter1!H223</f>
        <v>0</v>
      </c>
      <c r="I221" s="456"/>
      <c r="J221" s="456">
        <f>Fugas_Alter1!J223</f>
        <v>0</v>
      </c>
      <c r="K221" s="456"/>
      <c r="L221" s="460" t="str">
        <f>IF(Fugas_Alter1!L223=0,"",Fugas_Alter1!L223)</f>
        <v/>
      </c>
      <c r="M221" s="460"/>
      <c r="N221" s="460"/>
      <c r="O221" s="456">
        <f>Fugas_Alter1!O223</f>
        <v>0</v>
      </c>
      <c r="P221" s="456"/>
      <c r="Q221" s="456"/>
      <c r="R221" s="52">
        <f>Fugas_Alter1!R223</f>
        <v>0</v>
      </c>
      <c r="S221" s="52">
        <f>Fugas_Alter1!S223</f>
        <v>0</v>
      </c>
      <c r="T221" s="52">
        <f>Fugas_Alter1!T223</f>
        <v>0</v>
      </c>
      <c r="U221" s="52">
        <f>Fugas_Alter1!V223</f>
        <v>0</v>
      </c>
      <c r="V221" s="52">
        <f>Fugas_Alter1!AL223</f>
        <v>0</v>
      </c>
      <c r="W221" s="52">
        <f>Fugas_Alter1!AK223</f>
        <v>0</v>
      </c>
      <c r="X221" s="52">
        <f>Fugas_Alter1!AM223</f>
        <v>0</v>
      </c>
      <c r="Y221" s="52">
        <f>Fugas_Alter1!AP223</f>
        <v>0</v>
      </c>
    </row>
    <row r="222" spans="2:25" x14ac:dyDescent="0.75">
      <c r="B222" s="52">
        <f>Fugas_Alter1!B224</f>
        <v>0</v>
      </c>
      <c r="C222" s="52">
        <f>Fugas_Alter1!C224</f>
        <v>0</v>
      </c>
      <c r="D222" s="52">
        <f>Fugas_Alter1!D224</f>
        <v>0</v>
      </c>
      <c r="E222" s="52">
        <f>Fugas_Alter1!E224</f>
        <v>0</v>
      </c>
      <c r="F222" s="456">
        <f>Fugas_Alter1!F224</f>
        <v>0</v>
      </c>
      <c r="G222" s="456"/>
      <c r="H222" s="456">
        <f>Fugas_Alter1!H224</f>
        <v>0</v>
      </c>
      <c r="I222" s="456"/>
      <c r="J222" s="456">
        <f>Fugas_Alter1!J224</f>
        <v>0</v>
      </c>
      <c r="K222" s="456"/>
      <c r="L222" s="460" t="str">
        <f>IF(Fugas_Alter1!L224=0,"",Fugas_Alter1!L224)</f>
        <v/>
      </c>
      <c r="M222" s="460"/>
      <c r="N222" s="460"/>
      <c r="O222" s="456">
        <f>Fugas_Alter1!O224</f>
        <v>0</v>
      </c>
      <c r="P222" s="456"/>
      <c r="Q222" s="456"/>
      <c r="R222" s="52">
        <f>Fugas_Alter1!R224</f>
        <v>0</v>
      </c>
      <c r="S222" s="52">
        <f>Fugas_Alter1!S224</f>
        <v>0</v>
      </c>
      <c r="T222" s="52">
        <f>Fugas_Alter1!T224</f>
        <v>0</v>
      </c>
      <c r="U222" s="52">
        <f>Fugas_Alter1!V224</f>
        <v>0</v>
      </c>
      <c r="V222" s="52">
        <f>Fugas_Alter1!AL224</f>
        <v>0</v>
      </c>
      <c r="W222" s="52">
        <f>Fugas_Alter1!AK224</f>
        <v>0</v>
      </c>
      <c r="X222" s="52">
        <f>Fugas_Alter1!AM224</f>
        <v>0</v>
      </c>
      <c r="Y222" s="52">
        <f>Fugas_Alter1!AP224</f>
        <v>0</v>
      </c>
    </row>
    <row r="223" spans="2:25" x14ac:dyDescent="0.75">
      <c r="B223" s="52">
        <f>Fugas_Alter1!B225</f>
        <v>0</v>
      </c>
      <c r="C223" s="52">
        <f>Fugas_Alter1!C225</f>
        <v>0</v>
      </c>
      <c r="D223" s="52">
        <f>Fugas_Alter1!D225</f>
        <v>0</v>
      </c>
      <c r="E223" s="52">
        <f>Fugas_Alter1!E225</f>
        <v>0</v>
      </c>
      <c r="F223" s="456">
        <f>Fugas_Alter1!F225</f>
        <v>0</v>
      </c>
      <c r="G223" s="456"/>
      <c r="H223" s="456">
        <f>Fugas_Alter1!H225</f>
        <v>0</v>
      </c>
      <c r="I223" s="456"/>
      <c r="J223" s="456">
        <f>Fugas_Alter1!J225</f>
        <v>0</v>
      </c>
      <c r="K223" s="456"/>
      <c r="L223" s="460" t="str">
        <f>IF(Fugas_Alter1!L225=0,"",Fugas_Alter1!L225)</f>
        <v/>
      </c>
      <c r="M223" s="460"/>
      <c r="N223" s="460"/>
      <c r="O223" s="456">
        <f>Fugas_Alter1!O225</f>
        <v>0</v>
      </c>
      <c r="P223" s="456"/>
      <c r="Q223" s="456"/>
      <c r="R223" s="52">
        <f>Fugas_Alter1!R225</f>
        <v>0</v>
      </c>
      <c r="S223" s="52">
        <f>Fugas_Alter1!S225</f>
        <v>0</v>
      </c>
      <c r="T223" s="52">
        <f>Fugas_Alter1!T225</f>
        <v>0</v>
      </c>
      <c r="U223" s="52">
        <f>Fugas_Alter1!V225</f>
        <v>0</v>
      </c>
      <c r="V223" s="52">
        <f>Fugas_Alter1!AL225</f>
        <v>0</v>
      </c>
      <c r="W223" s="52">
        <f>Fugas_Alter1!AK225</f>
        <v>0</v>
      </c>
      <c r="X223" s="52">
        <f>Fugas_Alter1!AM225</f>
        <v>0</v>
      </c>
      <c r="Y223" s="52">
        <f>Fugas_Alter1!AP225</f>
        <v>0</v>
      </c>
    </row>
    <row r="224" spans="2:25" x14ac:dyDescent="0.75">
      <c r="B224" s="52">
        <f>Fugas_Alter1!B226</f>
        <v>0</v>
      </c>
      <c r="C224" s="52">
        <f>Fugas_Alter1!C226</f>
        <v>0</v>
      </c>
      <c r="D224" s="52">
        <f>Fugas_Alter1!D226</f>
        <v>0</v>
      </c>
      <c r="E224" s="52">
        <f>Fugas_Alter1!E226</f>
        <v>0</v>
      </c>
      <c r="F224" s="456">
        <f>Fugas_Alter1!F226</f>
        <v>0</v>
      </c>
      <c r="G224" s="456"/>
      <c r="H224" s="456">
        <f>Fugas_Alter1!H226</f>
        <v>0</v>
      </c>
      <c r="I224" s="456"/>
      <c r="J224" s="456">
        <f>Fugas_Alter1!J226</f>
        <v>0</v>
      </c>
      <c r="K224" s="456"/>
      <c r="L224" s="460" t="str">
        <f>IF(Fugas_Alter1!L226=0,"",Fugas_Alter1!L226)</f>
        <v/>
      </c>
      <c r="M224" s="460"/>
      <c r="N224" s="460"/>
      <c r="O224" s="456">
        <f>Fugas_Alter1!O226</f>
        <v>0</v>
      </c>
      <c r="P224" s="456"/>
      <c r="Q224" s="456"/>
      <c r="R224" s="52">
        <f>Fugas_Alter1!R226</f>
        <v>0</v>
      </c>
      <c r="S224" s="52">
        <f>Fugas_Alter1!S226</f>
        <v>0</v>
      </c>
      <c r="T224" s="52">
        <f>Fugas_Alter1!T226</f>
        <v>0</v>
      </c>
      <c r="U224" s="52">
        <f>Fugas_Alter1!V226</f>
        <v>0</v>
      </c>
      <c r="V224" s="52">
        <f>Fugas_Alter1!AL226</f>
        <v>0</v>
      </c>
      <c r="W224" s="52">
        <f>Fugas_Alter1!AK226</f>
        <v>0</v>
      </c>
      <c r="X224" s="52">
        <f>Fugas_Alter1!AM226</f>
        <v>0</v>
      </c>
      <c r="Y224" s="52">
        <f>Fugas_Alter1!AP226</f>
        <v>0</v>
      </c>
    </row>
    <row r="225" spans="2:25" x14ac:dyDescent="0.75">
      <c r="B225" s="52">
        <f>Fugas_Alter1!B227</f>
        <v>0</v>
      </c>
      <c r="C225" s="52">
        <f>Fugas_Alter1!C227</f>
        <v>0</v>
      </c>
      <c r="D225" s="52">
        <f>Fugas_Alter1!D227</f>
        <v>0</v>
      </c>
      <c r="E225" s="52">
        <f>Fugas_Alter1!E227</f>
        <v>0</v>
      </c>
      <c r="F225" s="456">
        <f>Fugas_Alter1!F227</f>
        <v>0</v>
      </c>
      <c r="G225" s="456"/>
      <c r="H225" s="456">
        <f>Fugas_Alter1!H227</f>
        <v>0</v>
      </c>
      <c r="I225" s="456"/>
      <c r="J225" s="456">
        <f>Fugas_Alter1!J227</f>
        <v>0</v>
      </c>
      <c r="K225" s="456"/>
      <c r="L225" s="460" t="str">
        <f>IF(Fugas_Alter1!L227=0,"",Fugas_Alter1!L227)</f>
        <v/>
      </c>
      <c r="M225" s="460"/>
      <c r="N225" s="460"/>
      <c r="O225" s="456">
        <f>Fugas_Alter1!O227</f>
        <v>0</v>
      </c>
      <c r="P225" s="456"/>
      <c r="Q225" s="456"/>
      <c r="R225" s="52">
        <f>Fugas_Alter1!R227</f>
        <v>0</v>
      </c>
      <c r="S225" s="52">
        <f>Fugas_Alter1!S227</f>
        <v>0</v>
      </c>
      <c r="T225" s="52">
        <f>Fugas_Alter1!T227</f>
        <v>0</v>
      </c>
      <c r="U225" s="52">
        <f>Fugas_Alter1!V227</f>
        <v>0</v>
      </c>
      <c r="V225" s="52">
        <f>Fugas_Alter1!AL227</f>
        <v>0</v>
      </c>
      <c r="W225" s="52">
        <f>Fugas_Alter1!AK227</f>
        <v>0</v>
      </c>
      <c r="X225" s="52">
        <f>Fugas_Alter1!AM227</f>
        <v>0</v>
      </c>
      <c r="Y225" s="52">
        <f>Fugas_Alter1!AP227</f>
        <v>0</v>
      </c>
    </row>
    <row r="226" spans="2:25" x14ac:dyDescent="0.75">
      <c r="B226" s="52">
        <f>Fugas_Alter1!B228</f>
        <v>0</v>
      </c>
      <c r="C226" s="52">
        <f>Fugas_Alter1!C228</f>
        <v>0</v>
      </c>
      <c r="D226" s="52">
        <f>Fugas_Alter1!D228</f>
        <v>0</v>
      </c>
      <c r="E226" s="52">
        <f>Fugas_Alter1!E228</f>
        <v>0</v>
      </c>
      <c r="F226" s="456">
        <f>Fugas_Alter1!F228</f>
        <v>0</v>
      </c>
      <c r="G226" s="456"/>
      <c r="H226" s="456">
        <f>Fugas_Alter1!H228</f>
        <v>0</v>
      </c>
      <c r="I226" s="456"/>
      <c r="J226" s="456">
        <f>Fugas_Alter1!J228</f>
        <v>0</v>
      </c>
      <c r="K226" s="456"/>
      <c r="L226" s="460" t="str">
        <f>IF(Fugas_Alter1!L228=0,"",Fugas_Alter1!L228)</f>
        <v/>
      </c>
      <c r="M226" s="460"/>
      <c r="N226" s="460"/>
      <c r="O226" s="456">
        <f>Fugas_Alter1!O228</f>
        <v>0</v>
      </c>
      <c r="P226" s="456"/>
      <c r="Q226" s="456"/>
      <c r="R226" s="52">
        <f>Fugas_Alter1!R228</f>
        <v>0</v>
      </c>
      <c r="S226" s="52">
        <f>Fugas_Alter1!S228</f>
        <v>0</v>
      </c>
      <c r="T226" s="52">
        <f>Fugas_Alter1!T228</f>
        <v>0</v>
      </c>
      <c r="U226" s="52">
        <f>Fugas_Alter1!V228</f>
        <v>0</v>
      </c>
      <c r="V226" s="52">
        <f>Fugas_Alter1!AL228</f>
        <v>0</v>
      </c>
      <c r="W226" s="52">
        <f>Fugas_Alter1!AK228</f>
        <v>0</v>
      </c>
      <c r="X226" s="52">
        <f>Fugas_Alter1!AM228</f>
        <v>0</v>
      </c>
      <c r="Y226" s="52">
        <f>Fugas_Alter1!AP228</f>
        <v>0</v>
      </c>
    </row>
    <row r="227" spans="2:25" x14ac:dyDescent="0.75">
      <c r="B227" s="52">
        <f>Fugas_Alter1!B229</f>
        <v>0</v>
      </c>
      <c r="C227" s="52">
        <f>Fugas_Alter1!C229</f>
        <v>0</v>
      </c>
      <c r="D227" s="52">
        <f>Fugas_Alter1!D229</f>
        <v>0</v>
      </c>
      <c r="E227" s="52">
        <f>Fugas_Alter1!E229</f>
        <v>0</v>
      </c>
      <c r="F227" s="456">
        <f>Fugas_Alter1!F229</f>
        <v>0</v>
      </c>
      <c r="G227" s="456"/>
      <c r="H227" s="456">
        <f>Fugas_Alter1!H229</f>
        <v>0</v>
      </c>
      <c r="I227" s="456"/>
      <c r="J227" s="456">
        <f>Fugas_Alter1!J229</f>
        <v>0</v>
      </c>
      <c r="K227" s="456"/>
      <c r="L227" s="460" t="str">
        <f>IF(Fugas_Alter1!L229=0,"",Fugas_Alter1!L229)</f>
        <v/>
      </c>
      <c r="M227" s="460"/>
      <c r="N227" s="460"/>
      <c r="O227" s="456">
        <f>Fugas_Alter1!O229</f>
        <v>0</v>
      </c>
      <c r="P227" s="456"/>
      <c r="Q227" s="456"/>
      <c r="R227" s="52">
        <f>Fugas_Alter1!R229</f>
        <v>0</v>
      </c>
      <c r="S227" s="52">
        <f>Fugas_Alter1!S229</f>
        <v>0</v>
      </c>
      <c r="T227" s="52">
        <f>Fugas_Alter1!T229</f>
        <v>0</v>
      </c>
      <c r="U227" s="52">
        <f>Fugas_Alter1!V229</f>
        <v>0</v>
      </c>
      <c r="V227" s="52">
        <f>Fugas_Alter1!AL229</f>
        <v>0</v>
      </c>
      <c r="W227" s="52">
        <f>Fugas_Alter1!AK229</f>
        <v>0</v>
      </c>
      <c r="X227" s="52">
        <f>Fugas_Alter1!AM229</f>
        <v>0</v>
      </c>
      <c r="Y227" s="52">
        <f>Fugas_Alter1!AP229</f>
        <v>0</v>
      </c>
    </row>
    <row r="228" spans="2:25" x14ac:dyDescent="0.75">
      <c r="B228" s="52">
        <f>Fugas_Alter1!B230</f>
        <v>0</v>
      </c>
      <c r="C228" s="52">
        <f>Fugas_Alter1!C230</f>
        <v>0</v>
      </c>
      <c r="D228" s="52">
        <f>Fugas_Alter1!D230</f>
        <v>0</v>
      </c>
      <c r="E228" s="52">
        <f>Fugas_Alter1!E230</f>
        <v>0</v>
      </c>
      <c r="F228" s="456">
        <f>Fugas_Alter1!F230</f>
        <v>0</v>
      </c>
      <c r="G228" s="456"/>
      <c r="H228" s="456">
        <f>Fugas_Alter1!H230</f>
        <v>0</v>
      </c>
      <c r="I228" s="456"/>
      <c r="J228" s="456">
        <f>Fugas_Alter1!J230</f>
        <v>0</v>
      </c>
      <c r="K228" s="456"/>
      <c r="L228" s="460" t="str">
        <f>IF(Fugas_Alter1!L230=0,"",Fugas_Alter1!L230)</f>
        <v/>
      </c>
      <c r="M228" s="460"/>
      <c r="N228" s="460"/>
      <c r="O228" s="456">
        <f>Fugas_Alter1!O230</f>
        <v>0</v>
      </c>
      <c r="P228" s="456"/>
      <c r="Q228" s="456"/>
      <c r="R228" s="52">
        <f>Fugas_Alter1!R230</f>
        <v>0</v>
      </c>
      <c r="S228" s="52">
        <f>Fugas_Alter1!S230</f>
        <v>0</v>
      </c>
      <c r="T228" s="52">
        <f>Fugas_Alter1!T230</f>
        <v>0</v>
      </c>
      <c r="U228" s="52">
        <f>Fugas_Alter1!V230</f>
        <v>0</v>
      </c>
      <c r="V228" s="52">
        <f>Fugas_Alter1!AL230</f>
        <v>0</v>
      </c>
      <c r="W228" s="52">
        <f>Fugas_Alter1!AK230</f>
        <v>0</v>
      </c>
      <c r="X228" s="52">
        <f>Fugas_Alter1!AM230</f>
        <v>0</v>
      </c>
      <c r="Y228" s="52">
        <f>Fugas_Alter1!AP230</f>
        <v>0</v>
      </c>
    </row>
    <row r="229" spans="2:25" x14ac:dyDescent="0.75">
      <c r="B229" s="52">
        <f>Fugas_Alter1!B231</f>
        <v>0</v>
      </c>
      <c r="C229" s="52">
        <f>Fugas_Alter1!C231</f>
        <v>0</v>
      </c>
      <c r="D229" s="52">
        <f>Fugas_Alter1!D231</f>
        <v>0</v>
      </c>
      <c r="E229" s="52">
        <f>Fugas_Alter1!E231</f>
        <v>0</v>
      </c>
      <c r="F229" s="456">
        <f>Fugas_Alter1!F231</f>
        <v>0</v>
      </c>
      <c r="G229" s="456"/>
      <c r="H229" s="456">
        <f>Fugas_Alter1!H231</f>
        <v>0</v>
      </c>
      <c r="I229" s="456"/>
      <c r="J229" s="456">
        <f>Fugas_Alter1!J231</f>
        <v>0</v>
      </c>
      <c r="K229" s="456"/>
      <c r="L229" s="460" t="str">
        <f>IF(Fugas_Alter1!L231=0,"",Fugas_Alter1!L231)</f>
        <v/>
      </c>
      <c r="M229" s="460"/>
      <c r="N229" s="460"/>
      <c r="O229" s="456">
        <f>Fugas_Alter1!O231</f>
        <v>0</v>
      </c>
      <c r="P229" s="456"/>
      <c r="Q229" s="456"/>
      <c r="R229" s="52">
        <f>Fugas_Alter1!R231</f>
        <v>0</v>
      </c>
      <c r="S229" s="52">
        <f>Fugas_Alter1!S231</f>
        <v>0</v>
      </c>
      <c r="T229" s="52">
        <f>Fugas_Alter1!T231</f>
        <v>0</v>
      </c>
      <c r="U229" s="52">
        <f>Fugas_Alter1!V231</f>
        <v>0</v>
      </c>
      <c r="V229" s="52">
        <f>Fugas_Alter1!AL231</f>
        <v>0</v>
      </c>
      <c r="W229" s="52">
        <f>Fugas_Alter1!AK231</f>
        <v>0</v>
      </c>
      <c r="X229" s="52">
        <f>Fugas_Alter1!AM231</f>
        <v>0</v>
      </c>
      <c r="Y229" s="52">
        <f>Fugas_Alter1!AP231</f>
        <v>0</v>
      </c>
    </row>
    <row r="230" spans="2:25" x14ac:dyDescent="0.75">
      <c r="B230" s="52">
        <f>Fugas_Alter1!B232</f>
        <v>0</v>
      </c>
      <c r="C230" s="52">
        <f>Fugas_Alter1!C232</f>
        <v>0</v>
      </c>
      <c r="D230" s="52">
        <f>Fugas_Alter1!D232</f>
        <v>0</v>
      </c>
      <c r="E230" s="52">
        <f>Fugas_Alter1!E232</f>
        <v>0</v>
      </c>
      <c r="F230" s="456">
        <f>Fugas_Alter1!F232</f>
        <v>0</v>
      </c>
      <c r="G230" s="456"/>
      <c r="H230" s="456">
        <f>Fugas_Alter1!H232</f>
        <v>0</v>
      </c>
      <c r="I230" s="456"/>
      <c r="J230" s="456">
        <f>Fugas_Alter1!J232</f>
        <v>0</v>
      </c>
      <c r="K230" s="456"/>
      <c r="L230" s="460" t="str">
        <f>IF(Fugas_Alter1!L232=0,"",Fugas_Alter1!L232)</f>
        <v/>
      </c>
      <c r="M230" s="460"/>
      <c r="N230" s="460"/>
      <c r="O230" s="456">
        <f>Fugas_Alter1!O232</f>
        <v>0</v>
      </c>
      <c r="P230" s="456"/>
      <c r="Q230" s="456"/>
      <c r="R230" s="52">
        <f>Fugas_Alter1!R232</f>
        <v>0</v>
      </c>
      <c r="S230" s="52">
        <f>Fugas_Alter1!S232</f>
        <v>0</v>
      </c>
      <c r="T230" s="52">
        <f>Fugas_Alter1!T232</f>
        <v>0</v>
      </c>
      <c r="U230" s="52">
        <f>Fugas_Alter1!V232</f>
        <v>0</v>
      </c>
      <c r="V230" s="52">
        <f>Fugas_Alter1!AL232</f>
        <v>0</v>
      </c>
      <c r="W230" s="52">
        <f>Fugas_Alter1!AK232</f>
        <v>0</v>
      </c>
      <c r="X230" s="52">
        <f>Fugas_Alter1!AM232</f>
        <v>0</v>
      </c>
      <c r="Y230" s="52">
        <f>Fugas_Alter1!AP232</f>
        <v>0</v>
      </c>
    </row>
    <row r="231" spans="2:25" x14ac:dyDescent="0.75">
      <c r="B231" s="52">
        <f>Fugas_Alter1!B233</f>
        <v>0</v>
      </c>
      <c r="C231" s="52">
        <f>Fugas_Alter1!C233</f>
        <v>0</v>
      </c>
      <c r="D231" s="52">
        <f>Fugas_Alter1!D233</f>
        <v>0</v>
      </c>
      <c r="E231" s="52">
        <f>Fugas_Alter1!E233</f>
        <v>0</v>
      </c>
      <c r="F231" s="456">
        <f>Fugas_Alter1!F233</f>
        <v>0</v>
      </c>
      <c r="G231" s="456"/>
      <c r="H231" s="456">
        <f>Fugas_Alter1!H233</f>
        <v>0</v>
      </c>
      <c r="I231" s="456"/>
      <c r="J231" s="456">
        <f>Fugas_Alter1!J233</f>
        <v>0</v>
      </c>
      <c r="K231" s="456"/>
      <c r="L231" s="460" t="str">
        <f>IF(Fugas_Alter1!L233=0,"",Fugas_Alter1!L233)</f>
        <v/>
      </c>
      <c r="M231" s="460"/>
      <c r="N231" s="460"/>
      <c r="O231" s="456">
        <f>Fugas_Alter1!O233</f>
        <v>0</v>
      </c>
      <c r="P231" s="456"/>
      <c r="Q231" s="456"/>
      <c r="R231" s="52">
        <f>Fugas_Alter1!R233</f>
        <v>0</v>
      </c>
      <c r="S231" s="52">
        <f>Fugas_Alter1!S233</f>
        <v>0</v>
      </c>
      <c r="T231" s="52">
        <f>Fugas_Alter1!T233</f>
        <v>0</v>
      </c>
      <c r="U231" s="52">
        <f>Fugas_Alter1!V233</f>
        <v>0</v>
      </c>
      <c r="V231" s="52">
        <f>Fugas_Alter1!AL233</f>
        <v>0</v>
      </c>
      <c r="W231" s="52">
        <f>Fugas_Alter1!AK233</f>
        <v>0</v>
      </c>
      <c r="X231" s="52">
        <f>Fugas_Alter1!AM233</f>
        <v>0</v>
      </c>
      <c r="Y231" s="52">
        <f>Fugas_Alter1!AP233</f>
        <v>0</v>
      </c>
    </row>
    <row r="232" spans="2:25" x14ac:dyDescent="0.75">
      <c r="B232" s="52">
        <f>Fugas_Alter1!B234</f>
        <v>0</v>
      </c>
      <c r="C232" s="52">
        <f>Fugas_Alter1!C234</f>
        <v>0</v>
      </c>
      <c r="D232" s="52">
        <f>Fugas_Alter1!D234</f>
        <v>0</v>
      </c>
      <c r="E232" s="52">
        <f>Fugas_Alter1!E234</f>
        <v>0</v>
      </c>
      <c r="F232" s="456">
        <f>Fugas_Alter1!F234</f>
        <v>0</v>
      </c>
      <c r="G232" s="456"/>
      <c r="H232" s="456">
        <f>Fugas_Alter1!H234</f>
        <v>0</v>
      </c>
      <c r="I232" s="456"/>
      <c r="J232" s="456">
        <f>Fugas_Alter1!J234</f>
        <v>0</v>
      </c>
      <c r="K232" s="456"/>
      <c r="L232" s="460" t="str">
        <f>IF(Fugas_Alter1!L234=0,"",Fugas_Alter1!L234)</f>
        <v/>
      </c>
      <c r="M232" s="460"/>
      <c r="N232" s="460"/>
      <c r="O232" s="456">
        <f>Fugas_Alter1!O234</f>
        <v>0</v>
      </c>
      <c r="P232" s="456"/>
      <c r="Q232" s="456"/>
      <c r="R232" s="52">
        <f>Fugas_Alter1!R234</f>
        <v>0</v>
      </c>
      <c r="S232" s="52">
        <f>Fugas_Alter1!S234</f>
        <v>0</v>
      </c>
      <c r="T232" s="52">
        <f>Fugas_Alter1!T234</f>
        <v>0</v>
      </c>
      <c r="U232" s="52">
        <f>Fugas_Alter1!V234</f>
        <v>0</v>
      </c>
      <c r="V232" s="52">
        <f>Fugas_Alter1!AL234</f>
        <v>0</v>
      </c>
      <c r="W232" s="52">
        <f>Fugas_Alter1!AK234</f>
        <v>0</v>
      </c>
      <c r="X232" s="52">
        <f>Fugas_Alter1!AM234</f>
        <v>0</v>
      </c>
      <c r="Y232" s="52">
        <f>Fugas_Alter1!AP234</f>
        <v>0</v>
      </c>
    </row>
    <row r="233" spans="2:25" x14ac:dyDescent="0.75">
      <c r="B233" s="52">
        <f>Fugas_Alter1!B235</f>
        <v>0</v>
      </c>
      <c r="C233" s="52">
        <f>Fugas_Alter1!C235</f>
        <v>0</v>
      </c>
      <c r="D233" s="52">
        <f>Fugas_Alter1!D235</f>
        <v>0</v>
      </c>
      <c r="E233" s="52">
        <f>Fugas_Alter1!E235</f>
        <v>0</v>
      </c>
      <c r="F233" s="456">
        <f>Fugas_Alter1!F235</f>
        <v>0</v>
      </c>
      <c r="G233" s="456"/>
      <c r="H233" s="456">
        <f>Fugas_Alter1!H235</f>
        <v>0</v>
      </c>
      <c r="I233" s="456"/>
      <c r="J233" s="456">
        <f>Fugas_Alter1!J235</f>
        <v>0</v>
      </c>
      <c r="K233" s="456"/>
      <c r="L233" s="460" t="str">
        <f>IF(Fugas_Alter1!L235=0,"",Fugas_Alter1!L235)</f>
        <v/>
      </c>
      <c r="M233" s="460"/>
      <c r="N233" s="460"/>
      <c r="O233" s="456">
        <f>Fugas_Alter1!O235</f>
        <v>0</v>
      </c>
      <c r="P233" s="456"/>
      <c r="Q233" s="456"/>
      <c r="R233" s="52">
        <f>Fugas_Alter1!R235</f>
        <v>0</v>
      </c>
      <c r="S233" s="52">
        <f>Fugas_Alter1!S235</f>
        <v>0</v>
      </c>
      <c r="T233" s="52">
        <f>Fugas_Alter1!T235</f>
        <v>0</v>
      </c>
      <c r="U233" s="52">
        <f>Fugas_Alter1!V235</f>
        <v>0</v>
      </c>
      <c r="V233" s="52">
        <f>Fugas_Alter1!AL235</f>
        <v>0</v>
      </c>
      <c r="W233" s="52">
        <f>Fugas_Alter1!AK235</f>
        <v>0</v>
      </c>
      <c r="X233" s="52">
        <f>Fugas_Alter1!AM235</f>
        <v>0</v>
      </c>
      <c r="Y233" s="52">
        <f>Fugas_Alter1!AP235</f>
        <v>0</v>
      </c>
    </row>
    <row r="234" spans="2:25" x14ac:dyDescent="0.75">
      <c r="B234" s="52">
        <f>Fugas_Alter1!B236</f>
        <v>0</v>
      </c>
      <c r="C234" s="52">
        <f>Fugas_Alter1!C236</f>
        <v>0</v>
      </c>
      <c r="D234" s="52">
        <f>Fugas_Alter1!D236</f>
        <v>0</v>
      </c>
      <c r="E234" s="52">
        <f>Fugas_Alter1!E236</f>
        <v>0</v>
      </c>
      <c r="F234" s="456">
        <f>Fugas_Alter1!F236</f>
        <v>0</v>
      </c>
      <c r="G234" s="456"/>
      <c r="H234" s="456">
        <f>Fugas_Alter1!H236</f>
        <v>0</v>
      </c>
      <c r="I234" s="456"/>
      <c r="J234" s="456">
        <f>Fugas_Alter1!J236</f>
        <v>0</v>
      </c>
      <c r="K234" s="456"/>
      <c r="L234" s="460" t="str">
        <f>IF(Fugas_Alter1!L236=0,"",Fugas_Alter1!L236)</f>
        <v/>
      </c>
      <c r="M234" s="460"/>
      <c r="N234" s="460"/>
      <c r="O234" s="456">
        <f>Fugas_Alter1!O236</f>
        <v>0</v>
      </c>
      <c r="P234" s="456"/>
      <c r="Q234" s="456"/>
      <c r="R234" s="52">
        <f>Fugas_Alter1!R236</f>
        <v>0</v>
      </c>
      <c r="S234" s="52">
        <f>Fugas_Alter1!S236</f>
        <v>0</v>
      </c>
      <c r="T234" s="52">
        <f>Fugas_Alter1!T236</f>
        <v>0</v>
      </c>
      <c r="U234" s="52">
        <f>Fugas_Alter1!V236</f>
        <v>0</v>
      </c>
      <c r="V234" s="52">
        <f>Fugas_Alter1!AL236</f>
        <v>0</v>
      </c>
      <c r="W234" s="52">
        <f>Fugas_Alter1!AK236</f>
        <v>0</v>
      </c>
      <c r="X234" s="52">
        <f>Fugas_Alter1!AM236</f>
        <v>0</v>
      </c>
      <c r="Y234" s="52">
        <f>Fugas_Alter1!AP236</f>
        <v>0</v>
      </c>
    </row>
    <row r="235" spans="2:25" x14ac:dyDescent="0.75">
      <c r="B235" s="52">
        <f>Fugas_Alter1!B237</f>
        <v>0</v>
      </c>
      <c r="C235" s="52">
        <f>Fugas_Alter1!C237</f>
        <v>0</v>
      </c>
      <c r="D235" s="52">
        <f>Fugas_Alter1!D237</f>
        <v>0</v>
      </c>
      <c r="E235" s="52">
        <f>Fugas_Alter1!E237</f>
        <v>0</v>
      </c>
      <c r="F235" s="456">
        <f>Fugas_Alter1!F237</f>
        <v>0</v>
      </c>
      <c r="G235" s="456"/>
      <c r="H235" s="456">
        <f>Fugas_Alter1!H237</f>
        <v>0</v>
      </c>
      <c r="I235" s="456"/>
      <c r="J235" s="456">
        <f>Fugas_Alter1!J237</f>
        <v>0</v>
      </c>
      <c r="K235" s="456"/>
      <c r="L235" s="460" t="str">
        <f>IF(Fugas_Alter1!L237=0,"",Fugas_Alter1!L237)</f>
        <v/>
      </c>
      <c r="M235" s="460"/>
      <c r="N235" s="460"/>
      <c r="O235" s="456">
        <f>Fugas_Alter1!O237</f>
        <v>0</v>
      </c>
      <c r="P235" s="456"/>
      <c r="Q235" s="456"/>
      <c r="R235" s="52">
        <f>Fugas_Alter1!R237</f>
        <v>0</v>
      </c>
      <c r="S235" s="52">
        <f>Fugas_Alter1!S237</f>
        <v>0</v>
      </c>
      <c r="T235" s="52">
        <f>Fugas_Alter1!T237</f>
        <v>0</v>
      </c>
      <c r="U235" s="52">
        <f>Fugas_Alter1!V237</f>
        <v>0</v>
      </c>
      <c r="V235" s="52">
        <f>Fugas_Alter1!AL237</f>
        <v>0</v>
      </c>
      <c r="W235" s="52">
        <f>Fugas_Alter1!AK237</f>
        <v>0</v>
      </c>
      <c r="X235" s="52">
        <f>Fugas_Alter1!AM237</f>
        <v>0</v>
      </c>
      <c r="Y235" s="52">
        <f>Fugas_Alter1!AP237</f>
        <v>0</v>
      </c>
    </row>
    <row r="236" spans="2:25" x14ac:dyDescent="0.75">
      <c r="B236" s="52">
        <f>Fugas_Alter1!B238</f>
        <v>0</v>
      </c>
      <c r="C236" s="52">
        <f>Fugas_Alter1!C238</f>
        <v>0</v>
      </c>
      <c r="D236" s="52">
        <f>Fugas_Alter1!D238</f>
        <v>0</v>
      </c>
      <c r="E236" s="52">
        <f>Fugas_Alter1!E238</f>
        <v>0</v>
      </c>
      <c r="F236" s="456">
        <f>Fugas_Alter1!F238</f>
        <v>0</v>
      </c>
      <c r="G236" s="456"/>
      <c r="H236" s="456">
        <f>Fugas_Alter1!H238</f>
        <v>0</v>
      </c>
      <c r="I236" s="456"/>
      <c r="J236" s="456">
        <f>Fugas_Alter1!J238</f>
        <v>0</v>
      </c>
      <c r="K236" s="456"/>
      <c r="L236" s="460" t="str">
        <f>IF(Fugas_Alter1!L238=0,"",Fugas_Alter1!L238)</f>
        <v/>
      </c>
      <c r="M236" s="460"/>
      <c r="N236" s="460"/>
      <c r="O236" s="456">
        <f>Fugas_Alter1!O238</f>
        <v>0</v>
      </c>
      <c r="P236" s="456"/>
      <c r="Q236" s="456"/>
      <c r="R236" s="52">
        <f>Fugas_Alter1!R238</f>
        <v>0</v>
      </c>
      <c r="S236" s="52">
        <f>Fugas_Alter1!S238</f>
        <v>0</v>
      </c>
      <c r="T236" s="52">
        <f>Fugas_Alter1!T238</f>
        <v>0</v>
      </c>
      <c r="U236" s="52">
        <f>Fugas_Alter1!V238</f>
        <v>0</v>
      </c>
      <c r="V236" s="52">
        <f>Fugas_Alter1!AL238</f>
        <v>0</v>
      </c>
      <c r="W236" s="52">
        <f>Fugas_Alter1!AK238</f>
        <v>0</v>
      </c>
      <c r="X236" s="52">
        <f>Fugas_Alter1!AM238</f>
        <v>0</v>
      </c>
      <c r="Y236" s="52">
        <f>Fugas_Alter1!AP238</f>
        <v>0</v>
      </c>
    </row>
    <row r="237" spans="2:25" x14ac:dyDescent="0.75">
      <c r="B237" s="52">
        <f>Fugas_Alter1!B239</f>
        <v>0</v>
      </c>
      <c r="C237" s="52">
        <f>Fugas_Alter1!C239</f>
        <v>0</v>
      </c>
      <c r="D237" s="52">
        <f>Fugas_Alter1!D239</f>
        <v>0</v>
      </c>
      <c r="E237" s="52">
        <f>Fugas_Alter1!E239</f>
        <v>0</v>
      </c>
      <c r="F237" s="456">
        <f>Fugas_Alter1!F239</f>
        <v>0</v>
      </c>
      <c r="G237" s="456"/>
      <c r="H237" s="456">
        <f>Fugas_Alter1!H239</f>
        <v>0</v>
      </c>
      <c r="I237" s="456"/>
      <c r="J237" s="456">
        <f>Fugas_Alter1!J239</f>
        <v>0</v>
      </c>
      <c r="K237" s="456"/>
      <c r="L237" s="460" t="str">
        <f>IF(Fugas_Alter1!L239=0,"",Fugas_Alter1!L239)</f>
        <v/>
      </c>
      <c r="M237" s="460"/>
      <c r="N237" s="460"/>
      <c r="O237" s="456">
        <f>Fugas_Alter1!O239</f>
        <v>0</v>
      </c>
      <c r="P237" s="456"/>
      <c r="Q237" s="456"/>
      <c r="R237" s="52">
        <f>Fugas_Alter1!R239</f>
        <v>0</v>
      </c>
      <c r="S237" s="52">
        <f>Fugas_Alter1!S239</f>
        <v>0</v>
      </c>
      <c r="T237" s="52">
        <f>Fugas_Alter1!T239</f>
        <v>0</v>
      </c>
      <c r="U237" s="52">
        <f>Fugas_Alter1!V239</f>
        <v>0</v>
      </c>
      <c r="V237" s="52">
        <f>Fugas_Alter1!AL239</f>
        <v>0</v>
      </c>
      <c r="W237" s="52">
        <f>Fugas_Alter1!AK239</f>
        <v>0</v>
      </c>
      <c r="X237" s="52">
        <f>Fugas_Alter1!AM239</f>
        <v>0</v>
      </c>
      <c r="Y237" s="52">
        <f>Fugas_Alter1!AP239</f>
        <v>0</v>
      </c>
    </row>
    <row r="238" spans="2:25" x14ac:dyDescent="0.75">
      <c r="B238" s="52">
        <f>Fugas_Alter1!B240</f>
        <v>0</v>
      </c>
      <c r="C238" s="52">
        <f>Fugas_Alter1!C240</f>
        <v>0</v>
      </c>
      <c r="D238" s="52">
        <f>Fugas_Alter1!D240</f>
        <v>0</v>
      </c>
      <c r="E238" s="52">
        <f>Fugas_Alter1!E240</f>
        <v>0</v>
      </c>
      <c r="F238" s="456">
        <f>Fugas_Alter1!F240</f>
        <v>0</v>
      </c>
      <c r="G238" s="456"/>
      <c r="H238" s="456">
        <f>Fugas_Alter1!H240</f>
        <v>0</v>
      </c>
      <c r="I238" s="456"/>
      <c r="J238" s="456">
        <f>Fugas_Alter1!J240</f>
        <v>0</v>
      </c>
      <c r="K238" s="456"/>
      <c r="L238" s="460" t="str">
        <f>IF(Fugas_Alter1!L240=0,"",Fugas_Alter1!L240)</f>
        <v/>
      </c>
      <c r="M238" s="460"/>
      <c r="N238" s="460"/>
      <c r="O238" s="456">
        <f>Fugas_Alter1!O240</f>
        <v>0</v>
      </c>
      <c r="P238" s="456"/>
      <c r="Q238" s="456"/>
      <c r="R238" s="52">
        <f>Fugas_Alter1!R240</f>
        <v>0</v>
      </c>
      <c r="S238" s="52">
        <f>Fugas_Alter1!S240</f>
        <v>0</v>
      </c>
      <c r="T238" s="52">
        <f>Fugas_Alter1!T240</f>
        <v>0</v>
      </c>
      <c r="U238" s="52">
        <f>Fugas_Alter1!V240</f>
        <v>0</v>
      </c>
      <c r="V238" s="52">
        <f>Fugas_Alter1!AL240</f>
        <v>0</v>
      </c>
      <c r="W238" s="52">
        <f>Fugas_Alter1!AK240</f>
        <v>0</v>
      </c>
      <c r="X238" s="52">
        <f>Fugas_Alter1!AM240</f>
        <v>0</v>
      </c>
      <c r="Y238" s="52">
        <f>Fugas_Alter1!AP240</f>
        <v>0</v>
      </c>
    </row>
    <row r="239" spans="2:25" x14ac:dyDescent="0.75">
      <c r="B239" s="52">
        <f>Fugas_Alter1!B241</f>
        <v>0</v>
      </c>
      <c r="C239" s="52">
        <f>Fugas_Alter1!C241</f>
        <v>0</v>
      </c>
      <c r="D239" s="52">
        <f>Fugas_Alter1!D241</f>
        <v>0</v>
      </c>
      <c r="E239" s="52">
        <f>Fugas_Alter1!E241</f>
        <v>0</v>
      </c>
      <c r="F239" s="456">
        <f>Fugas_Alter1!F241</f>
        <v>0</v>
      </c>
      <c r="G239" s="456"/>
      <c r="H239" s="456">
        <f>Fugas_Alter1!H241</f>
        <v>0</v>
      </c>
      <c r="I239" s="456"/>
      <c r="J239" s="456">
        <f>Fugas_Alter1!J241</f>
        <v>0</v>
      </c>
      <c r="K239" s="456"/>
      <c r="L239" s="460" t="str">
        <f>IF(Fugas_Alter1!L241=0,"",Fugas_Alter1!L241)</f>
        <v/>
      </c>
      <c r="M239" s="460"/>
      <c r="N239" s="460"/>
      <c r="O239" s="456">
        <f>Fugas_Alter1!O241</f>
        <v>0</v>
      </c>
      <c r="P239" s="456"/>
      <c r="Q239" s="456"/>
      <c r="R239" s="52">
        <f>Fugas_Alter1!R241</f>
        <v>0</v>
      </c>
      <c r="S239" s="52">
        <f>Fugas_Alter1!S241</f>
        <v>0</v>
      </c>
      <c r="T239" s="52">
        <f>Fugas_Alter1!T241</f>
        <v>0</v>
      </c>
      <c r="U239" s="52">
        <f>Fugas_Alter1!V241</f>
        <v>0</v>
      </c>
      <c r="V239" s="52">
        <f>Fugas_Alter1!AL241</f>
        <v>0</v>
      </c>
      <c r="W239" s="52">
        <f>Fugas_Alter1!AK241</f>
        <v>0</v>
      </c>
      <c r="X239" s="52">
        <f>Fugas_Alter1!AM241</f>
        <v>0</v>
      </c>
      <c r="Y239" s="52">
        <f>Fugas_Alter1!AP241</f>
        <v>0</v>
      </c>
    </row>
    <row r="240" spans="2:25" x14ac:dyDescent="0.75">
      <c r="B240" s="52">
        <f>Fugas_Alter1!B242</f>
        <v>0</v>
      </c>
      <c r="C240" s="52">
        <f>Fugas_Alter1!C242</f>
        <v>0</v>
      </c>
      <c r="D240" s="52">
        <f>Fugas_Alter1!D242</f>
        <v>0</v>
      </c>
      <c r="E240" s="52">
        <f>Fugas_Alter1!E242</f>
        <v>0</v>
      </c>
      <c r="F240" s="456">
        <f>Fugas_Alter1!F242</f>
        <v>0</v>
      </c>
      <c r="G240" s="456"/>
      <c r="H240" s="456">
        <f>Fugas_Alter1!H242</f>
        <v>0</v>
      </c>
      <c r="I240" s="456"/>
      <c r="J240" s="456">
        <f>Fugas_Alter1!J242</f>
        <v>0</v>
      </c>
      <c r="K240" s="456"/>
      <c r="L240" s="460" t="str">
        <f>IF(Fugas_Alter1!L242=0,"",Fugas_Alter1!L242)</f>
        <v/>
      </c>
      <c r="M240" s="460"/>
      <c r="N240" s="460"/>
      <c r="O240" s="456">
        <f>Fugas_Alter1!O242</f>
        <v>0</v>
      </c>
      <c r="P240" s="456"/>
      <c r="Q240" s="456"/>
      <c r="R240" s="52">
        <f>Fugas_Alter1!R242</f>
        <v>0</v>
      </c>
      <c r="S240" s="52">
        <f>Fugas_Alter1!S242</f>
        <v>0</v>
      </c>
      <c r="T240" s="52">
        <f>Fugas_Alter1!T242</f>
        <v>0</v>
      </c>
      <c r="U240" s="52">
        <f>Fugas_Alter1!V242</f>
        <v>0</v>
      </c>
      <c r="V240" s="52">
        <f>Fugas_Alter1!AL242</f>
        <v>0</v>
      </c>
      <c r="W240" s="52">
        <f>Fugas_Alter1!AK242</f>
        <v>0</v>
      </c>
      <c r="X240" s="52">
        <f>Fugas_Alter1!AM242</f>
        <v>0</v>
      </c>
      <c r="Y240" s="52">
        <f>Fugas_Alter1!AP242</f>
        <v>0</v>
      </c>
    </row>
    <row r="241" spans="2:25" x14ac:dyDescent="0.75">
      <c r="B241" s="52">
        <f>Fugas_Alter1!B243</f>
        <v>0</v>
      </c>
      <c r="C241" s="52">
        <f>Fugas_Alter1!C243</f>
        <v>0</v>
      </c>
      <c r="D241" s="52">
        <f>Fugas_Alter1!D243</f>
        <v>0</v>
      </c>
      <c r="E241" s="52">
        <f>Fugas_Alter1!E243</f>
        <v>0</v>
      </c>
      <c r="F241" s="456">
        <f>Fugas_Alter1!F243</f>
        <v>0</v>
      </c>
      <c r="G241" s="456"/>
      <c r="H241" s="456">
        <f>Fugas_Alter1!H243</f>
        <v>0</v>
      </c>
      <c r="I241" s="456"/>
      <c r="J241" s="456">
        <f>Fugas_Alter1!J243</f>
        <v>0</v>
      </c>
      <c r="K241" s="456"/>
      <c r="L241" s="460" t="str">
        <f>IF(Fugas_Alter1!L243=0,"",Fugas_Alter1!L243)</f>
        <v/>
      </c>
      <c r="M241" s="460"/>
      <c r="N241" s="460"/>
      <c r="O241" s="456">
        <f>Fugas_Alter1!O243</f>
        <v>0</v>
      </c>
      <c r="P241" s="456"/>
      <c r="Q241" s="456"/>
      <c r="R241" s="52">
        <f>Fugas_Alter1!R243</f>
        <v>0</v>
      </c>
      <c r="S241" s="52">
        <f>Fugas_Alter1!S243</f>
        <v>0</v>
      </c>
      <c r="T241" s="52">
        <f>Fugas_Alter1!T243</f>
        <v>0</v>
      </c>
      <c r="U241" s="52">
        <f>Fugas_Alter1!V243</f>
        <v>0</v>
      </c>
      <c r="V241" s="52">
        <f>Fugas_Alter1!AL243</f>
        <v>0</v>
      </c>
      <c r="W241" s="52">
        <f>Fugas_Alter1!AK243</f>
        <v>0</v>
      </c>
      <c r="X241" s="52">
        <f>Fugas_Alter1!AM243</f>
        <v>0</v>
      </c>
      <c r="Y241" s="52">
        <f>Fugas_Alter1!AP243</f>
        <v>0</v>
      </c>
    </row>
    <row r="242" spans="2:25" x14ac:dyDescent="0.75">
      <c r="B242" s="52">
        <f>Fugas_Alter1!B244</f>
        <v>0</v>
      </c>
      <c r="C242" s="52">
        <f>Fugas_Alter1!C244</f>
        <v>0</v>
      </c>
      <c r="D242" s="52">
        <f>Fugas_Alter1!D244</f>
        <v>0</v>
      </c>
      <c r="E242" s="52">
        <f>Fugas_Alter1!E244</f>
        <v>0</v>
      </c>
      <c r="F242" s="456">
        <f>Fugas_Alter1!F244</f>
        <v>0</v>
      </c>
      <c r="G242" s="456"/>
      <c r="H242" s="456">
        <f>Fugas_Alter1!H244</f>
        <v>0</v>
      </c>
      <c r="I242" s="456"/>
      <c r="J242" s="456">
        <f>Fugas_Alter1!J244</f>
        <v>0</v>
      </c>
      <c r="K242" s="456"/>
      <c r="L242" s="460" t="str">
        <f>IF(Fugas_Alter1!L244=0,"",Fugas_Alter1!L244)</f>
        <v/>
      </c>
      <c r="M242" s="460"/>
      <c r="N242" s="460"/>
      <c r="O242" s="456">
        <f>Fugas_Alter1!O244</f>
        <v>0</v>
      </c>
      <c r="P242" s="456"/>
      <c r="Q242" s="456"/>
      <c r="R242" s="52">
        <f>Fugas_Alter1!R244</f>
        <v>0</v>
      </c>
      <c r="S242" s="52">
        <f>Fugas_Alter1!S244</f>
        <v>0</v>
      </c>
      <c r="T242" s="52">
        <f>Fugas_Alter1!T244</f>
        <v>0</v>
      </c>
      <c r="U242" s="52">
        <f>Fugas_Alter1!V244</f>
        <v>0</v>
      </c>
      <c r="V242" s="52">
        <f>Fugas_Alter1!AL244</f>
        <v>0</v>
      </c>
      <c r="W242" s="52">
        <f>Fugas_Alter1!AK244</f>
        <v>0</v>
      </c>
      <c r="X242" s="52">
        <f>Fugas_Alter1!AM244</f>
        <v>0</v>
      </c>
      <c r="Y242" s="52">
        <f>Fugas_Alter1!AP244</f>
        <v>0</v>
      </c>
    </row>
    <row r="243" spans="2:25" x14ac:dyDescent="0.75">
      <c r="B243" s="52">
        <f>Fugas_Alter1!B245</f>
        <v>0</v>
      </c>
      <c r="C243" s="52">
        <f>Fugas_Alter1!C245</f>
        <v>0</v>
      </c>
      <c r="D243" s="52">
        <f>Fugas_Alter1!D245</f>
        <v>0</v>
      </c>
      <c r="E243" s="52">
        <f>Fugas_Alter1!E245</f>
        <v>0</v>
      </c>
      <c r="F243" s="456">
        <f>Fugas_Alter1!F245</f>
        <v>0</v>
      </c>
      <c r="G243" s="456"/>
      <c r="H243" s="456">
        <f>Fugas_Alter1!H245</f>
        <v>0</v>
      </c>
      <c r="I243" s="456"/>
      <c r="J243" s="456">
        <f>Fugas_Alter1!J245</f>
        <v>0</v>
      </c>
      <c r="K243" s="456"/>
      <c r="L243" s="460" t="str">
        <f>IF(Fugas_Alter1!L245=0,"",Fugas_Alter1!L245)</f>
        <v/>
      </c>
      <c r="M243" s="460"/>
      <c r="N243" s="460"/>
      <c r="O243" s="456">
        <f>Fugas_Alter1!O245</f>
        <v>0</v>
      </c>
      <c r="P243" s="456"/>
      <c r="Q243" s="456"/>
      <c r="R243" s="52">
        <f>Fugas_Alter1!R245</f>
        <v>0</v>
      </c>
      <c r="S243" s="52">
        <f>Fugas_Alter1!S245</f>
        <v>0</v>
      </c>
      <c r="T243" s="52">
        <f>Fugas_Alter1!T245</f>
        <v>0</v>
      </c>
      <c r="U243" s="52">
        <f>Fugas_Alter1!V245</f>
        <v>0</v>
      </c>
      <c r="V243" s="52">
        <f>Fugas_Alter1!AL245</f>
        <v>0</v>
      </c>
      <c r="W243" s="52">
        <f>Fugas_Alter1!AK245</f>
        <v>0</v>
      </c>
      <c r="X243" s="52">
        <f>Fugas_Alter1!AM245</f>
        <v>0</v>
      </c>
      <c r="Y243" s="52">
        <f>Fugas_Alter1!AP245</f>
        <v>0</v>
      </c>
    </row>
    <row r="244" spans="2:25" x14ac:dyDescent="0.75">
      <c r="B244" s="52">
        <f>Fugas_Alter1!B246</f>
        <v>0</v>
      </c>
      <c r="C244" s="52">
        <f>Fugas_Alter1!C246</f>
        <v>0</v>
      </c>
      <c r="D244" s="52">
        <f>Fugas_Alter1!D246</f>
        <v>0</v>
      </c>
      <c r="E244" s="52">
        <f>Fugas_Alter1!E246</f>
        <v>0</v>
      </c>
      <c r="F244" s="456">
        <f>Fugas_Alter1!F246</f>
        <v>0</v>
      </c>
      <c r="G244" s="456"/>
      <c r="H244" s="456">
        <f>Fugas_Alter1!H246</f>
        <v>0</v>
      </c>
      <c r="I244" s="456"/>
      <c r="J244" s="456">
        <f>Fugas_Alter1!J246</f>
        <v>0</v>
      </c>
      <c r="K244" s="456"/>
      <c r="L244" s="460" t="str">
        <f>IF(Fugas_Alter1!L246=0,"",Fugas_Alter1!L246)</f>
        <v/>
      </c>
      <c r="M244" s="460"/>
      <c r="N244" s="460"/>
      <c r="O244" s="456">
        <f>Fugas_Alter1!O246</f>
        <v>0</v>
      </c>
      <c r="P244" s="456"/>
      <c r="Q244" s="456"/>
      <c r="R244" s="52">
        <f>Fugas_Alter1!R246</f>
        <v>0</v>
      </c>
      <c r="S244" s="52">
        <f>Fugas_Alter1!S246</f>
        <v>0</v>
      </c>
      <c r="T244" s="52">
        <f>Fugas_Alter1!T246</f>
        <v>0</v>
      </c>
      <c r="U244" s="52">
        <f>Fugas_Alter1!V246</f>
        <v>0</v>
      </c>
      <c r="V244" s="52">
        <f>Fugas_Alter1!AL246</f>
        <v>0</v>
      </c>
      <c r="W244" s="52">
        <f>Fugas_Alter1!AK246</f>
        <v>0</v>
      </c>
      <c r="X244" s="52">
        <f>Fugas_Alter1!AM246</f>
        <v>0</v>
      </c>
      <c r="Y244" s="52">
        <f>Fugas_Alter1!AP246</f>
        <v>0</v>
      </c>
    </row>
    <row r="245" spans="2:25" x14ac:dyDescent="0.75">
      <c r="B245" s="52">
        <f>Fugas_Alter1!B247</f>
        <v>0</v>
      </c>
      <c r="C245" s="52">
        <f>Fugas_Alter1!C247</f>
        <v>0</v>
      </c>
      <c r="D245" s="52">
        <f>Fugas_Alter1!D247</f>
        <v>0</v>
      </c>
      <c r="E245" s="52">
        <f>Fugas_Alter1!E247</f>
        <v>0</v>
      </c>
      <c r="F245" s="456">
        <f>Fugas_Alter1!F247</f>
        <v>0</v>
      </c>
      <c r="G245" s="456"/>
      <c r="H245" s="456">
        <f>Fugas_Alter1!H247</f>
        <v>0</v>
      </c>
      <c r="I245" s="456"/>
      <c r="J245" s="456">
        <f>Fugas_Alter1!J247</f>
        <v>0</v>
      </c>
      <c r="K245" s="456"/>
      <c r="L245" s="460" t="str">
        <f>IF(Fugas_Alter1!L247=0,"",Fugas_Alter1!L247)</f>
        <v/>
      </c>
      <c r="M245" s="460"/>
      <c r="N245" s="460"/>
      <c r="O245" s="456">
        <f>Fugas_Alter1!O247</f>
        <v>0</v>
      </c>
      <c r="P245" s="456"/>
      <c r="Q245" s="456"/>
      <c r="R245" s="52">
        <f>Fugas_Alter1!R247</f>
        <v>0</v>
      </c>
      <c r="S245" s="52">
        <f>Fugas_Alter1!S247</f>
        <v>0</v>
      </c>
      <c r="T245" s="52">
        <f>Fugas_Alter1!T247</f>
        <v>0</v>
      </c>
      <c r="U245" s="52">
        <f>Fugas_Alter1!V247</f>
        <v>0</v>
      </c>
      <c r="V245" s="52">
        <f>Fugas_Alter1!AL247</f>
        <v>0</v>
      </c>
      <c r="W245" s="52">
        <f>Fugas_Alter1!AK247</f>
        <v>0</v>
      </c>
      <c r="X245" s="52">
        <f>Fugas_Alter1!AM247</f>
        <v>0</v>
      </c>
      <c r="Y245" s="52">
        <f>Fugas_Alter1!AP247</f>
        <v>0</v>
      </c>
    </row>
    <row r="246" spans="2:25" x14ac:dyDescent="0.75">
      <c r="B246" s="52">
        <f>Fugas_Alter1!B248</f>
        <v>0</v>
      </c>
      <c r="C246" s="52">
        <f>Fugas_Alter1!C248</f>
        <v>0</v>
      </c>
      <c r="D246" s="52">
        <f>Fugas_Alter1!D248</f>
        <v>0</v>
      </c>
      <c r="E246" s="52">
        <f>Fugas_Alter1!E248</f>
        <v>0</v>
      </c>
      <c r="F246" s="456">
        <f>Fugas_Alter1!F248</f>
        <v>0</v>
      </c>
      <c r="G246" s="456"/>
      <c r="H246" s="456">
        <f>Fugas_Alter1!H248</f>
        <v>0</v>
      </c>
      <c r="I246" s="456"/>
      <c r="J246" s="456">
        <f>Fugas_Alter1!J248</f>
        <v>0</v>
      </c>
      <c r="K246" s="456"/>
      <c r="L246" s="460" t="str">
        <f>IF(Fugas_Alter1!L248=0,"",Fugas_Alter1!L248)</f>
        <v/>
      </c>
      <c r="M246" s="460"/>
      <c r="N246" s="460"/>
      <c r="O246" s="456">
        <f>Fugas_Alter1!O248</f>
        <v>0</v>
      </c>
      <c r="P246" s="456"/>
      <c r="Q246" s="456"/>
      <c r="R246" s="52">
        <f>Fugas_Alter1!R248</f>
        <v>0</v>
      </c>
      <c r="S246" s="52">
        <f>Fugas_Alter1!S248</f>
        <v>0</v>
      </c>
      <c r="T246" s="52">
        <f>Fugas_Alter1!T248</f>
        <v>0</v>
      </c>
      <c r="U246" s="52">
        <f>Fugas_Alter1!V248</f>
        <v>0</v>
      </c>
      <c r="V246" s="52">
        <f>Fugas_Alter1!AL248</f>
        <v>0</v>
      </c>
      <c r="W246" s="52">
        <f>Fugas_Alter1!AK248</f>
        <v>0</v>
      </c>
      <c r="X246" s="52">
        <f>Fugas_Alter1!AM248</f>
        <v>0</v>
      </c>
      <c r="Y246" s="52">
        <f>Fugas_Alter1!AP248</f>
        <v>0</v>
      </c>
    </row>
    <row r="247" spans="2:25" x14ac:dyDescent="0.75">
      <c r="B247" s="52">
        <f>Fugas_Alter1!B249</f>
        <v>0</v>
      </c>
      <c r="C247" s="52">
        <f>Fugas_Alter1!C249</f>
        <v>0</v>
      </c>
      <c r="D247" s="52">
        <f>Fugas_Alter1!D249</f>
        <v>0</v>
      </c>
      <c r="E247" s="52">
        <f>Fugas_Alter1!E249</f>
        <v>0</v>
      </c>
      <c r="F247" s="456">
        <f>Fugas_Alter1!F249</f>
        <v>0</v>
      </c>
      <c r="G247" s="456"/>
      <c r="H247" s="456">
        <f>Fugas_Alter1!H249</f>
        <v>0</v>
      </c>
      <c r="I247" s="456"/>
      <c r="J247" s="456">
        <f>Fugas_Alter1!J249</f>
        <v>0</v>
      </c>
      <c r="K247" s="456"/>
      <c r="L247" s="460" t="str">
        <f>IF(Fugas_Alter1!L249=0,"",Fugas_Alter1!L249)</f>
        <v/>
      </c>
      <c r="M247" s="460"/>
      <c r="N247" s="460"/>
      <c r="O247" s="456">
        <f>Fugas_Alter1!O249</f>
        <v>0</v>
      </c>
      <c r="P247" s="456"/>
      <c r="Q247" s="456"/>
      <c r="R247" s="52">
        <f>Fugas_Alter1!R249</f>
        <v>0</v>
      </c>
      <c r="S247" s="52">
        <f>Fugas_Alter1!S249</f>
        <v>0</v>
      </c>
      <c r="T247" s="52">
        <f>Fugas_Alter1!T249</f>
        <v>0</v>
      </c>
      <c r="U247" s="52">
        <f>Fugas_Alter1!V249</f>
        <v>0</v>
      </c>
      <c r="V247" s="52">
        <f>Fugas_Alter1!AL249</f>
        <v>0</v>
      </c>
      <c r="W247" s="52">
        <f>Fugas_Alter1!AK249</f>
        <v>0</v>
      </c>
      <c r="X247" s="52">
        <f>Fugas_Alter1!AM249</f>
        <v>0</v>
      </c>
      <c r="Y247" s="52">
        <f>Fugas_Alter1!AP249</f>
        <v>0</v>
      </c>
    </row>
    <row r="248" spans="2:25" x14ac:dyDescent="0.75">
      <c r="B248" s="52">
        <f>Fugas_Alter1!B250</f>
        <v>0</v>
      </c>
      <c r="C248" s="52">
        <f>Fugas_Alter1!C250</f>
        <v>0</v>
      </c>
      <c r="D248" s="52">
        <f>Fugas_Alter1!D250</f>
        <v>0</v>
      </c>
      <c r="E248" s="52">
        <f>Fugas_Alter1!E250</f>
        <v>0</v>
      </c>
      <c r="F248" s="456">
        <f>Fugas_Alter1!F250</f>
        <v>0</v>
      </c>
      <c r="G248" s="456"/>
      <c r="H248" s="456">
        <f>Fugas_Alter1!H250</f>
        <v>0</v>
      </c>
      <c r="I248" s="456"/>
      <c r="J248" s="456">
        <f>Fugas_Alter1!J250</f>
        <v>0</v>
      </c>
      <c r="K248" s="456"/>
      <c r="L248" s="460" t="str">
        <f>IF(Fugas_Alter1!L250=0,"",Fugas_Alter1!L250)</f>
        <v/>
      </c>
      <c r="M248" s="460"/>
      <c r="N248" s="460"/>
      <c r="O248" s="456">
        <f>Fugas_Alter1!O250</f>
        <v>0</v>
      </c>
      <c r="P248" s="456"/>
      <c r="Q248" s="456"/>
      <c r="R248" s="52">
        <f>Fugas_Alter1!R250</f>
        <v>0</v>
      </c>
      <c r="S248" s="52">
        <f>Fugas_Alter1!S250</f>
        <v>0</v>
      </c>
      <c r="T248" s="52">
        <f>Fugas_Alter1!T250</f>
        <v>0</v>
      </c>
      <c r="U248" s="52">
        <f>Fugas_Alter1!V250</f>
        <v>0</v>
      </c>
      <c r="V248" s="52">
        <f>Fugas_Alter1!AL250</f>
        <v>0</v>
      </c>
      <c r="W248" s="52">
        <f>Fugas_Alter1!AK250</f>
        <v>0</v>
      </c>
      <c r="X248" s="52">
        <f>Fugas_Alter1!AM250</f>
        <v>0</v>
      </c>
      <c r="Y248" s="52">
        <f>Fugas_Alter1!AP250</f>
        <v>0</v>
      </c>
    </row>
    <row r="249" spans="2:25" x14ac:dyDescent="0.75">
      <c r="B249" s="52">
        <f>Fugas_Alter1!B251</f>
        <v>0</v>
      </c>
      <c r="C249" s="52">
        <f>Fugas_Alter1!C251</f>
        <v>0</v>
      </c>
      <c r="D249" s="52">
        <f>Fugas_Alter1!D251</f>
        <v>0</v>
      </c>
      <c r="E249" s="52">
        <f>Fugas_Alter1!E251</f>
        <v>0</v>
      </c>
      <c r="F249" s="456">
        <f>Fugas_Alter1!F251</f>
        <v>0</v>
      </c>
      <c r="G249" s="456"/>
      <c r="H249" s="456">
        <f>Fugas_Alter1!H251</f>
        <v>0</v>
      </c>
      <c r="I249" s="456"/>
      <c r="J249" s="456">
        <f>Fugas_Alter1!J251</f>
        <v>0</v>
      </c>
      <c r="K249" s="456"/>
      <c r="L249" s="460" t="str">
        <f>IF(Fugas_Alter1!L251=0,"",Fugas_Alter1!L251)</f>
        <v/>
      </c>
      <c r="M249" s="460"/>
      <c r="N249" s="460"/>
      <c r="O249" s="456">
        <f>Fugas_Alter1!O251</f>
        <v>0</v>
      </c>
      <c r="P249" s="456"/>
      <c r="Q249" s="456"/>
      <c r="R249" s="52">
        <f>Fugas_Alter1!R251</f>
        <v>0</v>
      </c>
      <c r="S249" s="52">
        <f>Fugas_Alter1!S251</f>
        <v>0</v>
      </c>
      <c r="T249" s="52">
        <f>Fugas_Alter1!T251</f>
        <v>0</v>
      </c>
      <c r="U249" s="52">
        <f>Fugas_Alter1!V251</f>
        <v>0</v>
      </c>
      <c r="V249" s="52">
        <f>Fugas_Alter1!AL251</f>
        <v>0</v>
      </c>
      <c r="W249" s="52">
        <f>Fugas_Alter1!AK251</f>
        <v>0</v>
      </c>
      <c r="X249" s="52">
        <f>Fugas_Alter1!AM251</f>
        <v>0</v>
      </c>
      <c r="Y249" s="52">
        <f>Fugas_Alter1!AP251</f>
        <v>0</v>
      </c>
    </row>
    <row r="250" spans="2:25" x14ac:dyDescent="0.75">
      <c r="B250" s="52">
        <f>Fugas_Alter1!B252</f>
        <v>0</v>
      </c>
      <c r="C250" s="52">
        <f>Fugas_Alter1!C252</f>
        <v>0</v>
      </c>
      <c r="D250" s="52">
        <f>Fugas_Alter1!D252</f>
        <v>0</v>
      </c>
      <c r="E250" s="52">
        <f>Fugas_Alter1!E252</f>
        <v>0</v>
      </c>
      <c r="F250" s="456">
        <f>Fugas_Alter1!F252</f>
        <v>0</v>
      </c>
      <c r="G250" s="456"/>
      <c r="H250" s="456">
        <f>Fugas_Alter1!H252</f>
        <v>0</v>
      </c>
      <c r="I250" s="456"/>
      <c r="J250" s="456">
        <f>Fugas_Alter1!J252</f>
        <v>0</v>
      </c>
      <c r="K250" s="456"/>
      <c r="L250" s="460" t="str">
        <f>IF(Fugas_Alter1!L252=0,"",Fugas_Alter1!L252)</f>
        <v/>
      </c>
      <c r="M250" s="460"/>
      <c r="N250" s="460"/>
      <c r="O250" s="456">
        <f>Fugas_Alter1!O252</f>
        <v>0</v>
      </c>
      <c r="P250" s="456"/>
      <c r="Q250" s="456"/>
      <c r="R250" s="52">
        <f>Fugas_Alter1!R252</f>
        <v>0</v>
      </c>
      <c r="S250" s="52">
        <f>Fugas_Alter1!S252</f>
        <v>0</v>
      </c>
      <c r="T250" s="52">
        <f>Fugas_Alter1!T252</f>
        <v>0</v>
      </c>
      <c r="U250" s="52">
        <f>Fugas_Alter1!V252</f>
        <v>0</v>
      </c>
      <c r="V250" s="52">
        <f>Fugas_Alter1!AL252</f>
        <v>0</v>
      </c>
      <c r="W250" s="52">
        <f>Fugas_Alter1!AK252</f>
        <v>0</v>
      </c>
      <c r="X250" s="52">
        <f>Fugas_Alter1!AM252</f>
        <v>0</v>
      </c>
      <c r="Y250" s="52">
        <f>Fugas_Alter1!AP252</f>
        <v>0</v>
      </c>
    </row>
    <row r="251" spans="2:25" x14ac:dyDescent="0.75">
      <c r="B251" s="52">
        <f>Fugas_Alter1!B253</f>
        <v>0</v>
      </c>
      <c r="C251" s="52">
        <f>Fugas_Alter1!C253</f>
        <v>0</v>
      </c>
      <c r="D251" s="52">
        <f>Fugas_Alter1!D253</f>
        <v>0</v>
      </c>
      <c r="E251" s="52">
        <f>Fugas_Alter1!E253</f>
        <v>0</v>
      </c>
      <c r="F251" s="456">
        <f>Fugas_Alter1!F253</f>
        <v>0</v>
      </c>
      <c r="G251" s="456"/>
      <c r="H251" s="456">
        <f>Fugas_Alter1!H253</f>
        <v>0</v>
      </c>
      <c r="I251" s="456"/>
      <c r="J251" s="456">
        <f>Fugas_Alter1!J253</f>
        <v>0</v>
      </c>
      <c r="K251" s="456"/>
      <c r="L251" s="460" t="str">
        <f>IF(Fugas_Alter1!L253=0,"",Fugas_Alter1!L253)</f>
        <v/>
      </c>
      <c r="M251" s="460"/>
      <c r="N251" s="460"/>
      <c r="O251" s="456">
        <f>Fugas_Alter1!O253</f>
        <v>0</v>
      </c>
      <c r="P251" s="456"/>
      <c r="Q251" s="456"/>
      <c r="R251" s="52">
        <f>Fugas_Alter1!R253</f>
        <v>0</v>
      </c>
      <c r="S251" s="52">
        <f>Fugas_Alter1!S253</f>
        <v>0</v>
      </c>
      <c r="T251" s="52">
        <f>Fugas_Alter1!T253</f>
        <v>0</v>
      </c>
      <c r="U251" s="52">
        <f>Fugas_Alter1!V253</f>
        <v>0</v>
      </c>
      <c r="V251" s="52">
        <f>Fugas_Alter1!AL253</f>
        <v>0</v>
      </c>
      <c r="W251" s="52">
        <f>Fugas_Alter1!AK253</f>
        <v>0</v>
      </c>
      <c r="X251" s="52">
        <f>Fugas_Alter1!AM253</f>
        <v>0</v>
      </c>
      <c r="Y251" s="52">
        <f>Fugas_Alter1!AP253</f>
        <v>0</v>
      </c>
    </row>
    <row r="252" spans="2:25" x14ac:dyDescent="0.75">
      <c r="B252" s="52">
        <f>Fugas_Alter1!B254</f>
        <v>0</v>
      </c>
      <c r="C252" s="52">
        <f>Fugas_Alter1!C254</f>
        <v>0</v>
      </c>
      <c r="D252" s="52">
        <f>Fugas_Alter1!D254</f>
        <v>0</v>
      </c>
      <c r="E252" s="52">
        <f>Fugas_Alter1!E254</f>
        <v>0</v>
      </c>
      <c r="F252" s="456">
        <f>Fugas_Alter1!F254</f>
        <v>0</v>
      </c>
      <c r="G252" s="456"/>
      <c r="H252" s="456">
        <f>Fugas_Alter1!H254</f>
        <v>0</v>
      </c>
      <c r="I252" s="456"/>
      <c r="J252" s="456">
        <f>Fugas_Alter1!J254</f>
        <v>0</v>
      </c>
      <c r="K252" s="456"/>
      <c r="L252" s="460" t="str">
        <f>IF(Fugas_Alter1!L254=0,"",Fugas_Alter1!L254)</f>
        <v/>
      </c>
      <c r="M252" s="460"/>
      <c r="N252" s="460"/>
      <c r="O252" s="456">
        <f>Fugas_Alter1!O254</f>
        <v>0</v>
      </c>
      <c r="P252" s="456"/>
      <c r="Q252" s="456"/>
      <c r="R252" s="52">
        <f>Fugas_Alter1!R254</f>
        <v>0</v>
      </c>
      <c r="S252" s="52">
        <f>Fugas_Alter1!S254</f>
        <v>0</v>
      </c>
      <c r="T252" s="52">
        <f>Fugas_Alter1!T254</f>
        <v>0</v>
      </c>
      <c r="U252" s="52">
        <f>Fugas_Alter1!V254</f>
        <v>0</v>
      </c>
      <c r="V252" s="52">
        <f>Fugas_Alter1!AL254</f>
        <v>0</v>
      </c>
      <c r="W252" s="52">
        <f>Fugas_Alter1!AK254</f>
        <v>0</v>
      </c>
      <c r="X252" s="52">
        <f>Fugas_Alter1!AM254</f>
        <v>0</v>
      </c>
      <c r="Y252" s="52">
        <f>Fugas_Alter1!AP254</f>
        <v>0</v>
      </c>
    </row>
    <row r="253" spans="2:25" x14ac:dyDescent="0.75">
      <c r="B253" s="52">
        <f>Fugas_Alter1!B255</f>
        <v>0</v>
      </c>
      <c r="C253" s="52">
        <f>Fugas_Alter1!C255</f>
        <v>0</v>
      </c>
      <c r="D253" s="52">
        <f>Fugas_Alter1!D255</f>
        <v>0</v>
      </c>
      <c r="E253" s="52">
        <f>Fugas_Alter1!E255</f>
        <v>0</v>
      </c>
      <c r="F253" s="456">
        <f>Fugas_Alter1!F255</f>
        <v>0</v>
      </c>
      <c r="G253" s="456"/>
      <c r="H253" s="456">
        <f>Fugas_Alter1!H255</f>
        <v>0</v>
      </c>
      <c r="I253" s="456"/>
      <c r="J253" s="456">
        <f>Fugas_Alter1!J255</f>
        <v>0</v>
      </c>
      <c r="K253" s="456"/>
      <c r="L253" s="460" t="str">
        <f>IF(Fugas_Alter1!L255=0,"",Fugas_Alter1!L255)</f>
        <v/>
      </c>
      <c r="M253" s="460"/>
      <c r="N253" s="460"/>
      <c r="O253" s="456">
        <f>Fugas_Alter1!O255</f>
        <v>0</v>
      </c>
      <c r="P253" s="456"/>
      <c r="Q253" s="456"/>
      <c r="R253" s="52">
        <f>Fugas_Alter1!R255</f>
        <v>0</v>
      </c>
      <c r="S253" s="52">
        <f>Fugas_Alter1!S255</f>
        <v>0</v>
      </c>
      <c r="T253" s="52">
        <f>Fugas_Alter1!T255</f>
        <v>0</v>
      </c>
      <c r="U253" s="52">
        <f>Fugas_Alter1!V255</f>
        <v>0</v>
      </c>
      <c r="V253" s="52">
        <f>Fugas_Alter1!AL255</f>
        <v>0</v>
      </c>
      <c r="W253" s="52">
        <f>Fugas_Alter1!AK255</f>
        <v>0</v>
      </c>
      <c r="X253" s="52">
        <f>Fugas_Alter1!AM255</f>
        <v>0</v>
      </c>
      <c r="Y253" s="52">
        <f>Fugas_Alter1!AP255</f>
        <v>0</v>
      </c>
    </row>
    <row r="254" spans="2:25" x14ac:dyDescent="0.75">
      <c r="B254" s="52">
        <f>Fugas_Alter1!B256</f>
        <v>0</v>
      </c>
      <c r="C254" s="52">
        <f>Fugas_Alter1!C256</f>
        <v>0</v>
      </c>
      <c r="D254" s="52">
        <f>Fugas_Alter1!D256</f>
        <v>0</v>
      </c>
      <c r="E254" s="52">
        <f>Fugas_Alter1!E256</f>
        <v>0</v>
      </c>
      <c r="F254" s="456">
        <f>Fugas_Alter1!F256</f>
        <v>0</v>
      </c>
      <c r="G254" s="456"/>
      <c r="H254" s="456">
        <f>Fugas_Alter1!H256</f>
        <v>0</v>
      </c>
      <c r="I254" s="456"/>
      <c r="J254" s="456">
        <f>Fugas_Alter1!J256</f>
        <v>0</v>
      </c>
      <c r="K254" s="456"/>
      <c r="L254" s="460" t="str">
        <f>IF(Fugas_Alter1!L256=0,"",Fugas_Alter1!L256)</f>
        <v/>
      </c>
      <c r="M254" s="460"/>
      <c r="N254" s="460"/>
      <c r="O254" s="456">
        <f>Fugas_Alter1!O256</f>
        <v>0</v>
      </c>
      <c r="P254" s="456"/>
      <c r="Q254" s="456"/>
      <c r="R254" s="52">
        <f>Fugas_Alter1!R256</f>
        <v>0</v>
      </c>
      <c r="S254" s="52">
        <f>Fugas_Alter1!S256</f>
        <v>0</v>
      </c>
      <c r="T254" s="52">
        <f>Fugas_Alter1!T256</f>
        <v>0</v>
      </c>
      <c r="U254" s="52">
        <f>Fugas_Alter1!V256</f>
        <v>0</v>
      </c>
      <c r="V254" s="52">
        <f>Fugas_Alter1!AL256</f>
        <v>0</v>
      </c>
      <c r="W254" s="52">
        <f>Fugas_Alter1!AK256</f>
        <v>0</v>
      </c>
      <c r="X254" s="52">
        <f>Fugas_Alter1!AM256</f>
        <v>0</v>
      </c>
      <c r="Y254" s="52">
        <f>Fugas_Alter1!AP256</f>
        <v>0</v>
      </c>
    </row>
    <row r="255" spans="2:25" x14ac:dyDescent="0.75">
      <c r="B255" s="52">
        <f>Fugas_Alter1!B257</f>
        <v>0</v>
      </c>
      <c r="C255" s="52">
        <f>Fugas_Alter1!C257</f>
        <v>0</v>
      </c>
      <c r="D255" s="52">
        <f>Fugas_Alter1!D257</f>
        <v>0</v>
      </c>
      <c r="E255" s="52">
        <f>Fugas_Alter1!E257</f>
        <v>0</v>
      </c>
      <c r="F255" s="456">
        <f>Fugas_Alter1!F257</f>
        <v>0</v>
      </c>
      <c r="G255" s="456"/>
      <c r="H255" s="456">
        <f>Fugas_Alter1!H257</f>
        <v>0</v>
      </c>
      <c r="I255" s="456"/>
      <c r="J255" s="456">
        <f>Fugas_Alter1!J257</f>
        <v>0</v>
      </c>
      <c r="K255" s="456"/>
      <c r="L255" s="460" t="str">
        <f>IF(Fugas_Alter1!L257=0,"",Fugas_Alter1!L257)</f>
        <v/>
      </c>
      <c r="M255" s="460"/>
      <c r="N255" s="460"/>
      <c r="O255" s="456">
        <f>Fugas_Alter1!O257</f>
        <v>0</v>
      </c>
      <c r="P255" s="456"/>
      <c r="Q255" s="456"/>
      <c r="R255" s="52">
        <f>Fugas_Alter1!R257</f>
        <v>0</v>
      </c>
      <c r="S255" s="52">
        <f>Fugas_Alter1!S257</f>
        <v>0</v>
      </c>
      <c r="T255" s="52">
        <f>Fugas_Alter1!T257</f>
        <v>0</v>
      </c>
      <c r="U255" s="52">
        <f>Fugas_Alter1!V257</f>
        <v>0</v>
      </c>
      <c r="V255" s="52">
        <f>Fugas_Alter1!AL257</f>
        <v>0</v>
      </c>
      <c r="W255" s="52">
        <f>Fugas_Alter1!AK257</f>
        <v>0</v>
      </c>
      <c r="X255" s="52">
        <f>Fugas_Alter1!AM257</f>
        <v>0</v>
      </c>
      <c r="Y255" s="52">
        <f>Fugas_Alter1!AP257</f>
        <v>0</v>
      </c>
    </row>
    <row r="256" spans="2:25" x14ac:dyDescent="0.75">
      <c r="B256" s="52">
        <f>Fugas_Alter1!B258</f>
        <v>0</v>
      </c>
      <c r="C256" s="52">
        <f>Fugas_Alter1!C258</f>
        <v>0</v>
      </c>
      <c r="D256" s="52">
        <f>Fugas_Alter1!D258</f>
        <v>0</v>
      </c>
      <c r="E256" s="52">
        <f>Fugas_Alter1!E258</f>
        <v>0</v>
      </c>
      <c r="F256" s="456">
        <f>Fugas_Alter1!F258</f>
        <v>0</v>
      </c>
      <c r="G256" s="456"/>
      <c r="H256" s="456">
        <f>Fugas_Alter1!H258</f>
        <v>0</v>
      </c>
      <c r="I256" s="456"/>
      <c r="J256" s="456">
        <f>Fugas_Alter1!J258</f>
        <v>0</v>
      </c>
      <c r="K256" s="456"/>
      <c r="L256" s="460" t="str">
        <f>IF(Fugas_Alter1!L258=0,"",Fugas_Alter1!L258)</f>
        <v/>
      </c>
      <c r="M256" s="460"/>
      <c r="N256" s="460"/>
      <c r="O256" s="456">
        <f>Fugas_Alter1!O258</f>
        <v>0</v>
      </c>
      <c r="P256" s="456"/>
      <c r="Q256" s="456"/>
      <c r="R256" s="52">
        <f>Fugas_Alter1!R258</f>
        <v>0</v>
      </c>
      <c r="S256" s="52">
        <f>Fugas_Alter1!S258</f>
        <v>0</v>
      </c>
      <c r="T256" s="52">
        <f>Fugas_Alter1!T258</f>
        <v>0</v>
      </c>
      <c r="U256" s="52">
        <f>Fugas_Alter1!V258</f>
        <v>0</v>
      </c>
      <c r="V256" s="52">
        <f>Fugas_Alter1!AL258</f>
        <v>0</v>
      </c>
      <c r="W256" s="52">
        <f>Fugas_Alter1!AK258</f>
        <v>0</v>
      </c>
      <c r="X256" s="52">
        <f>Fugas_Alter1!AM258</f>
        <v>0</v>
      </c>
      <c r="Y256" s="52">
        <f>Fugas_Alter1!AP258</f>
        <v>0</v>
      </c>
    </row>
    <row r="257" spans="2:25" x14ac:dyDescent="0.75">
      <c r="B257" s="52">
        <f>Fugas_Alter1!B259</f>
        <v>0</v>
      </c>
      <c r="C257" s="52">
        <f>Fugas_Alter1!C259</f>
        <v>0</v>
      </c>
      <c r="D257" s="52">
        <f>Fugas_Alter1!D259</f>
        <v>0</v>
      </c>
      <c r="E257" s="52">
        <f>Fugas_Alter1!E259</f>
        <v>0</v>
      </c>
      <c r="F257" s="456">
        <f>Fugas_Alter1!F259</f>
        <v>0</v>
      </c>
      <c r="G257" s="456"/>
      <c r="H257" s="456">
        <f>Fugas_Alter1!H259</f>
        <v>0</v>
      </c>
      <c r="I257" s="456"/>
      <c r="J257" s="456">
        <f>Fugas_Alter1!J259</f>
        <v>0</v>
      </c>
      <c r="K257" s="456"/>
      <c r="L257" s="460" t="str">
        <f>IF(Fugas_Alter1!L259=0,"",Fugas_Alter1!L259)</f>
        <v/>
      </c>
      <c r="M257" s="460"/>
      <c r="N257" s="460"/>
      <c r="O257" s="456">
        <f>Fugas_Alter1!O259</f>
        <v>0</v>
      </c>
      <c r="P257" s="456"/>
      <c r="Q257" s="456"/>
      <c r="R257" s="52">
        <f>Fugas_Alter1!R259</f>
        <v>0</v>
      </c>
      <c r="S257" s="52">
        <f>Fugas_Alter1!S259</f>
        <v>0</v>
      </c>
      <c r="T257" s="52">
        <f>Fugas_Alter1!T259</f>
        <v>0</v>
      </c>
      <c r="U257" s="52">
        <f>Fugas_Alter1!V259</f>
        <v>0</v>
      </c>
      <c r="V257" s="52">
        <f>Fugas_Alter1!AL259</f>
        <v>0</v>
      </c>
      <c r="W257" s="52">
        <f>Fugas_Alter1!AK259</f>
        <v>0</v>
      </c>
      <c r="X257" s="52">
        <f>Fugas_Alter1!AM259</f>
        <v>0</v>
      </c>
      <c r="Y257" s="52">
        <f>Fugas_Alter1!AP259</f>
        <v>0</v>
      </c>
    </row>
    <row r="258" spans="2:25" x14ac:dyDescent="0.75">
      <c r="B258" s="52">
        <f>Fugas_Alter1!B260</f>
        <v>0</v>
      </c>
      <c r="C258" s="52">
        <f>Fugas_Alter1!C260</f>
        <v>0</v>
      </c>
      <c r="D258" s="52">
        <f>Fugas_Alter1!D260</f>
        <v>0</v>
      </c>
      <c r="E258" s="52">
        <f>Fugas_Alter1!E260</f>
        <v>0</v>
      </c>
      <c r="F258" s="456">
        <f>Fugas_Alter1!F260</f>
        <v>0</v>
      </c>
      <c r="G258" s="456"/>
      <c r="H258" s="456">
        <f>Fugas_Alter1!H260</f>
        <v>0</v>
      </c>
      <c r="I258" s="456"/>
      <c r="J258" s="456">
        <f>Fugas_Alter1!J260</f>
        <v>0</v>
      </c>
      <c r="K258" s="456"/>
      <c r="L258" s="460" t="str">
        <f>IF(Fugas_Alter1!L260=0,"",Fugas_Alter1!L260)</f>
        <v/>
      </c>
      <c r="M258" s="460"/>
      <c r="N258" s="460"/>
      <c r="O258" s="456">
        <f>Fugas_Alter1!O260</f>
        <v>0</v>
      </c>
      <c r="P258" s="456"/>
      <c r="Q258" s="456"/>
      <c r="R258" s="52">
        <f>Fugas_Alter1!R260</f>
        <v>0</v>
      </c>
      <c r="S258" s="52">
        <f>Fugas_Alter1!S260</f>
        <v>0</v>
      </c>
      <c r="T258" s="52">
        <f>Fugas_Alter1!T260</f>
        <v>0</v>
      </c>
      <c r="U258" s="52">
        <f>Fugas_Alter1!V260</f>
        <v>0</v>
      </c>
      <c r="V258" s="52">
        <f>Fugas_Alter1!AL260</f>
        <v>0</v>
      </c>
      <c r="W258" s="52">
        <f>Fugas_Alter1!AK260</f>
        <v>0</v>
      </c>
      <c r="X258" s="52">
        <f>Fugas_Alter1!AM260</f>
        <v>0</v>
      </c>
      <c r="Y258" s="52">
        <f>Fugas_Alter1!AP260</f>
        <v>0</v>
      </c>
    </row>
    <row r="259" spans="2:25" x14ac:dyDescent="0.75">
      <c r="B259" s="52">
        <f>Fugas_Alter1!B261</f>
        <v>0</v>
      </c>
      <c r="C259" s="52">
        <f>Fugas_Alter1!C261</f>
        <v>0</v>
      </c>
      <c r="D259" s="52">
        <f>Fugas_Alter1!D261</f>
        <v>0</v>
      </c>
      <c r="E259" s="52">
        <f>Fugas_Alter1!E261</f>
        <v>0</v>
      </c>
      <c r="F259" s="456">
        <f>Fugas_Alter1!F261</f>
        <v>0</v>
      </c>
      <c r="G259" s="456"/>
      <c r="H259" s="456">
        <f>Fugas_Alter1!H261</f>
        <v>0</v>
      </c>
      <c r="I259" s="456"/>
      <c r="J259" s="456">
        <f>Fugas_Alter1!J261</f>
        <v>0</v>
      </c>
      <c r="K259" s="456"/>
      <c r="L259" s="460" t="str">
        <f>IF(Fugas_Alter1!L261=0,"",Fugas_Alter1!L261)</f>
        <v/>
      </c>
      <c r="M259" s="460"/>
      <c r="N259" s="460"/>
      <c r="O259" s="456">
        <f>Fugas_Alter1!O261</f>
        <v>0</v>
      </c>
      <c r="P259" s="456"/>
      <c r="Q259" s="456"/>
      <c r="R259" s="52">
        <f>Fugas_Alter1!R261</f>
        <v>0</v>
      </c>
      <c r="S259" s="52">
        <f>Fugas_Alter1!S261</f>
        <v>0</v>
      </c>
      <c r="T259" s="52">
        <f>Fugas_Alter1!T261</f>
        <v>0</v>
      </c>
      <c r="U259" s="52">
        <f>Fugas_Alter1!V261</f>
        <v>0</v>
      </c>
      <c r="V259" s="52">
        <f>Fugas_Alter1!AL261</f>
        <v>0</v>
      </c>
      <c r="W259" s="52">
        <f>Fugas_Alter1!AK261</f>
        <v>0</v>
      </c>
      <c r="X259" s="52">
        <f>Fugas_Alter1!AM261</f>
        <v>0</v>
      </c>
      <c r="Y259" s="52">
        <f>Fugas_Alter1!AP261</f>
        <v>0</v>
      </c>
    </row>
    <row r="260" spans="2:25" x14ac:dyDescent="0.75">
      <c r="B260" s="52">
        <f>Fugas_Alter1!B262</f>
        <v>0</v>
      </c>
      <c r="C260" s="52">
        <f>Fugas_Alter1!C262</f>
        <v>0</v>
      </c>
      <c r="D260" s="52">
        <f>Fugas_Alter1!D262</f>
        <v>0</v>
      </c>
      <c r="E260" s="52">
        <f>Fugas_Alter1!E262</f>
        <v>0</v>
      </c>
      <c r="F260" s="456">
        <f>Fugas_Alter1!F262</f>
        <v>0</v>
      </c>
      <c r="G260" s="456"/>
      <c r="H260" s="456">
        <f>Fugas_Alter1!H262</f>
        <v>0</v>
      </c>
      <c r="I260" s="456"/>
      <c r="J260" s="456">
        <f>Fugas_Alter1!J262</f>
        <v>0</v>
      </c>
      <c r="K260" s="456"/>
      <c r="L260" s="460" t="str">
        <f>IF(Fugas_Alter1!L262=0,"",Fugas_Alter1!L262)</f>
        <v/>
      </c>
      <c r="M260" s="460"/>
      <c r="N260" s="460"/>
      <c r="O260" s="456">
        <f>Fugas_Alter1!O262</f>
        <v>0</v>
      </c>
      <c r="P260" s="456"/>
      <c r="Q260" s="456"/>
      <c r="R260" s="52">
        <f>Fugas_Alter1!R262</f>
        <v>0</v>
      </c>
      <c r="S260" s="52">
        <f>Fugas_Alter1!S262</f>
        <v>0</v>
      </c>
      <c r="T260" s="52">
        <f>Fugas_Alter1!T262</f>
        <v>0</v>
      </c>
      <c r="U260" s="52">
        <f>Fugas_Alter1!V262</f>
        <v>0</v>
      </c>
      <c r="V260" s="52">
        <f>Fugas_Alter1!AL262</f>
        <v>0</v>
      </c>
      <c r="W260" s="52">
        <f>Fugas_Alter1!AK262</f>
        <v>0</v>
      </c>
      <c r="X260" s="52">
        <f>Fugas_Alter1!AM262</f>
        <v>0</v>
      </c>
      <c r="Y260" s="52">
        <f>Fugas_Alter1!AP262</f>
        <v>0</v>
      </c>
    </row>
    <row r="261" spans="2:25" x14ac:dyDescent="0.75">
      <c r="B261" s="52">
        <f>Fugas_Alter1!B263</f>
        <v>0</v>
      </c>
      <c r="C261" s="52">
        <f>Fugas_Alter1!C263</f>
        <v>0</v>
      </c>
      <c r="D261" s="52">
        <f>Fugas_Alter1!D263</f>
        <v>0</v>
      </c>
      <c r="E261" s="52">
        <f>Fugas_Alter1!E263</f>
        <v>0</v>
      </c>
      <c r="F261" s="456">
        <f>Fugas_Alter1!F263</f>
        <v>0</v>
      </c>
      <c r="G261" s="456"/>
      <c r="H261" s="456">
        <f>Fugas_Alter1!H263</f>
        <v>0</v>
      </c>
      <c r="I261" s="456"/>
      <c r="J261" s="456">
        <f>Fugas_Alter1!J263</f>
        <v>0</v>
      </c>
      <c r="K261" s="456"/>
      <c r="L261" s="460" t="str">
        <f>IF(Fugas_Alter1!L263=0,"",Fugas_Alter1!L263)</f>
        <v/>
      </c>
      <c r="M261" s="460"/>
      <c r="N261" s="460"/>
      <c r="O261" s="456">
        <f>Fugas_Alter1!O263</f>
        <v>0</v>
      </c>
      <c r="P261" s="456"/>
      <c r="Q261" s="456"/>
      <c r="R261" s="52">
        <f>Fugas_Alter1!R263</f>
        <v>0</v>
      </c>
      <c r="S261" s="52">
        <f>Fugas_Alter1!S263</f>
        <v>0</v>
      </c>
      <c r="T261" s="52">
        <f>Fugas_Alter1!T263</f>
        <v>0</v>
      </c>
      <c r="U261" s="52">
        <f>Fugas_Alter1!V263</f>
        <v>0</v>
      </c>
      <c r="V261" s="52">
        <f>Fugas_Alter1!AL263</f>
        <v>0</v>
      </c>
      <c r="W261" s="52">
        <f>Fugas_Alter1!AK263</f>
        <v>0</v>
      </c>
      <c r="X261" s="52">
        <f>Fugas_Alter1!AM263</f>
        <v>0</v>
      </c>
      <c r="Y261" s="52">
        <f>Fugas_Alter1!AP263</f>
        <v>0</v>
      </c>
    </row>
    <row r="262" spans="2:25" x14ac:dyDescent="0.75">
      <c r="B262" s="52">
        <f>Fugas_Alter1!B264</f>
        <v>0</v>
      </c>
      <c r="C262" s="52">
        <f>Fugas_Alter1!C264</f>
        <v>0</v>
      </c>
      <c r="D262" s="52">
        <f>Fugas_Alter1!D264</f>
        <v>0</v>
      </c>
      <c r="E262" s="52">
        <f>Fugas_Alter1!E264</f>
        <v>0</v>
      </c>
      <c r="F262" s="456">
        <f>Fugas_Alter1!F264</f>
        <v>0</v>
      </c>
      <c r="G262" s="456"/>
      <c r="H262" s="456">
        <f>Fugas_Alter1!H264</f>
        <v>0</v>
      </c>
      <c r="I262" s="456"/>
      <c r="J262" s="456">
        <f>Fugas_Alter1!J264</f>
        <v>0</v>
      </c>
      <c r="K262" s="456"/>
      <c r="L262" s="460" t="str">
        <f>IF(Fugas_Alter1!L264=0,"",Fugas_Alter1!L264)</f>
        <v/>
      </c>
      <c r="M262" s="460"/>
      <c r="N262" s="460"/>
      <c r="O262" s="456">
        <f>Fugas_Alter1!O264</f>
        <v>0</v>
      </c>
      <c r="P262" s="456"/>
      <c r="Q262" s="456"/>
      <c r="R262" s="52">
        <f>Fugas_Alter1!R264</f>
        <v>0</v>
      </c>
      <c r="S262" s="52">
        <f>Fugas_Alter1!S264</f>
        <v>0</v>
      </c>
      <c r="T262" s="52">
        <f>Fugas_Alter1!T264</f>
        <v>0</v>
      </c>
      <c r="U262" s="52">
        <f>Fugas_Alter1!V264</f>
        <v>0</v>
      </c>
      <c r="V262" s="52">
        <f>Fugas_Alter1!AL264</f>
        <v>0</v>
      </c>
      <c r="W262" s="52">
        <f>Fugas_Alter1!AK264</f>
        <v>0</v>
      </c>
      <c r="X262" s="52">
        <f>Fugas_Alter1!AM264</f>
        <v>0</v>
      </c>
      <c r="Y262" s="52">
        <f>Fugas_Alter1!AP264</f>
        <v>0</v>
      </c>
    </row>
    <row r="263" spans="2:25" x14ac:dyDescent="0.75">
      <c r="B263" s="52">
        <f>Fugas_Alter1!B265</f>
        <v>0</v>
      </c>
      <c r="C263" s="52">
        <f>Fugas_Alter1!C265</f>
        <v>0</v>
      </c>
      <c r="D263" s="52">
        <f>Fugas_Alter1!D265</f>
        <v>0</v>
      </c>
      <c r="E263" s="52">
        <f>Fugas_Alter1!E265</f>
        <v>0</v>
      </c>
      <c r="F263" s="456">
        <f>Fugas_Alter1!F265</f>
        <v>0</v>
      </c>
      <c r="G263" s="456"/>
      <c r="H263" s="456">
        <f>Fugas_Alter1!H265</f>
        <v>0</v>
      </c>
      <c r="I263" s="456"/>
      <c r="J263" s="456">
        <f>Fugas_Alter1!J265</f>
        <v>0</v>
      </c>
      <c r="K263" s="456"/>
      <c r="L263" s="460" t="str">
        <f>IF(Fugas_Alter1!L265=0,"",Fugas_Alter1!L265)</f>
        <v/>
      </c>
      <c r="M263" s="460"/>
      <c r="N263" s="460"/>
      <c r="O263" s="456">
        <f>Fugas_Alter1!O265</f>
        <v>0</v>
      </c>
      <c r="P263" s="456"/>
      <c r="Q263" s="456"/>
      <c r="R263" s="52">
        <f>Fugas_Alter1!R265</f>
        <v>0</v>
      </c>
      <c r="S263" s="52">
        <f>Fugas_Alter1!S265</f>
        <v>0</v>
      </c>
      <c r="T263" s="52">
        <f>Fugas_Alter1!T265</f>
        <v>0</v>
      </c>
      <c r="U263" s="52">
        <f>Fugas_Alter1!V265</f>
        <v>0</v>
      </c>
      <c r="V263" s="52">
        <f>Fugas_Alter1!AL265</f>
        <v>0</v>
      </c>
      <c r="W263" s="52">
        <f>Fugas_Alter1!AK265</f>
        <v>0</v>
      </c>
      <c r="X263" s="52">
        <f>Fugas_Alter1!AM265</f>
        <v>0</v>
      </c>
      <c r="Y263" s="52">
        <f>Fugas_Alter1!AP265</f>
        <v>0</v>
      </c>
    </row>
    <row r="264" spans="2:25" x14ac:dyDescent="0.75">
      <c r="B264" s="52">
        <f>Fugas_Alter1!B266</f>
        <v>0</v>
      </c>
      <c r="C264" s="52">
        <f>Fugas_Alter1!C266</f>
        <v>0</v>
      </c>
      <c r="D264" s="52">
        <f>Fugas_Alter1!D266</f>
        <v>0</v>
      </c>
      <c r="E264" s="52">
        <f>Fugas_Alter1!E266</f>
        <v>0</v>
      </c>
      <c r="F264" s="456">
        <f>Fugas_Alter1!F266</f>
        <v>0</v>
      </c>
      <c r="G264" s="456"/>
      <c r="H264" s="456">
        <f>Fugas_Alter1!H266</f>
        <v>0</v>
      </c>
      <c r="I264" s="456"/>
      <c r="J264" s="456">
        <f>Fugas_Alter1!J266</f>
        <v>0</v>
      </c>
      <c r="K264" s="456"/>
      <c r="L264" s="460" t="str">
        <f>IF(Fugas_Alter1!L266=0,"",Fugas_Alter1!L266)</f>
        <v/>
      </c>
      <c r="M264" s="460"/>
      <c r="N264" s="460"/>
      <c r="O264" s="456">
        <f>Fugas_Alter1!O266</f>
        <v>0</v>
      </c>
      <c r="P264" s="456"/>
      <c r="Q264" s="456"/>
      <c r="R264" s="52">
        <f>Fugas_Alter1!R266</f>
        <v>0</v>
      </c>
      <c r="S264" s="52">
        <f>Fugas_Alter1!S266</f>
        <v>0</v>
      </c>
      <c r="T264" s="52">
        <f>Fugas_Alter1!T266</f>
        <v>0</v>
      </c>
      <c r="U264" s="52">
        <f>Fugas_Alter1!V266</f>
        <v>0</v>
      </c>
      <c r="V264" s="52">
        <f>Fugas_Alter1!AL266</f>
        <v>0</v>
      </c>
      <c r="W264" s="52">
        <f>Fugas_Alter1!AK266</f>
        <v>0</v>
      </c>
      <c r="X264" s="52">
        <f>Fugas_Alter1!AM266</f>
        <v>0</v>
      </c>
      <c r="Y264" s="52">
        <f>Fugas_Alter1!AP266</f>
        <v>0</v>
      </c>
    </row>
    <row r="265" spans="2:25" x14ac:dyDescent="0.75">
      <c r="B265" s="52">
        <f>Fugas_Alter1!B267</f>
        <v>0</v>
      </c>
      <c r="C265" s="52">
        <f>Fugas_Alter1!C267</f>
        <v>0</v>
      </c>
      <c r="D265" s="52">
        <f>Fugas_Alter1!D267</f>
        <v>0</v>
      </c>
      <c r="E265" s="52">
        <f>Fugas_Alter1!E267</f>
        <v>0</v>
      </c>
      <c r="F265" s="456">
        <f>Fugas_Alter1!F267</f>
        <v>0</v>
      </c>
      <c r="G265" s="456"/>
      <c r="H265" s="456">
        <f>Fugas_Alter1!H267</f>
        <v>0</v>
      </c>
      <c r="I265" s="456"/>
      <c r="J265" s="456">
        <f>Fugas_Alter1!J267</f>
        <v>0</v>
      </c>
      <c r="K265" s="456"/>
      <c r="L265" s="460" t="str">
        <f>IF(Fugas_Alter1!L267=0,"",Fugas_Alter1!L267)</f>
        <v/>
      </c>
      <c r="M265" s="460"/>
      <c r="N265" s="460"/>
      <c r="O265" s="456">
        <f>Fugas_Alter1!O267</f>
        <v>0</v>
      </c>
      <c r="P265" s="456"/>
      <c r="Q265" s="456"/>
      <c r="R265" s="52">
        <f>Fugas_Alter1!R267</f>
        <v>0</v>
      </c>
      <c r="S265" s="52">
        <f>Fugas_Alter1!S267</f>
        <v>0</v>
      </c>
      <c r="T265" s="52">
        <f>Fugas_Alter1!T267</f>
        <v>0</v>
      </c>
      <c r="U265" s="52">
        <f>Fugas_Alter1!V267</f>
        <v>0</v>
      </c>
      <c r="V265" s="52">
        <f>Fugas_Alter1!AL267</f>
        <v>0</v>
      </c>
      <c r="W265" s="52">
        <f>Fugas_Alter1!AK267</f>
        <v>0</v>
      </c>
      <c r="X265" s="52">
        <f>Fugas_Alter1!AM267</f>
        <v>0</v>
      </c>
      <c r="Y265" s="52">
        <f>Fugas_Alter1!AP267</f>
        <v>0</v>
      </c>
    </row>
    <row r="266" spans="2:25" x14ac:dyDescent="0.75">
      <c r="B266" s="52">
        <f>Fugas_Alter1!B268</f>
        <v>0</v>
      </c>
      <c r="C266" s="52">
        <f>Fugas_Alter1!C268</f>
        <v>0</v>
      </c>
      <c r="D266" s="52">
        <f>Fugas_Alter1!D268</f>
        <v>0</v>
      </c>
      <c r="E266" s="52">
        <f>Fugas_Alter1!E268</f>
        <v>0</v>
      </c>
      <c r="F266" s="456">
        <f>Fugas_Alter1!F268</f>
        <v>0</v>
      </c>
      <c r="G266" s="456"/>
      <c r="H266" s="456">
        <f>Fugas_Alter1!H268</f>
        <v>0</v>
      </c>
      <c r="I266" s="456"/>
      <c r="J266" s="456">
        <f>Fugas_Alter1!J268</f>
        <v>0</v>
      </c>
      <c r="K266" s="456"/>
      <c r="L266" s="460" t="str">
        <f>IF(Fugas_Alter1!L268=0,"",Fugas_Alter1!L268)</f>
        <v/>
      </c>
      <c r="M266" s="460"/>
      <c r="N266" s="460"/>
      <c r="O266" s="456">
        <f>Fugas_Alter1!O268</f>
        <v>0</v>
      </c>
      <c r="P266" s="456"/>
      <c r="Q266" s="456"/>
      <c r="R266" s="52">
        <f>Fugas_Alter1!R268</f>
        <v>0</v>
      </c>
      <c r="S266" s="52">
        <f>Fugas_Alter1!S268</f>
        <v>0</v>
      </c>
      <c r="T266" s="52">
        <f>Fugas_Alter1!T268</f>
        <v>0</v>
      </c>
      <c r="U266" s="52">
        <f>Fugas_Alter1!V268</f>
        <v>0</v>
      </c>
      <c r="V266" s="52">
        <f>Fugas_Alter1!AL268</f>
        <v>0</v>
      </c>
      <c r="W266" s="52">
        <f>Fugas_Alter1!AK268</f>
        <v>0</v>
      </c>
      <c r="X266" s="52">
        <f>Fugas_Alter1!AM268</f>
        <v>0</v>
      </c>
      <c r="Y266" s="52">
        <f>Fugas_Alter1!AP268</f>
        <v>0</v>
      </c>
    </row>
    <row r="267" spans="2:25" x14ac:dyDescent="0.75">
      <c r="B267" s="52">
        <f>Fugas_Alter1!B269</f>
        <v>0</v>
      </c>
      <c r="C267" s="52">
        <f>Fugas_Alter1!C269</f>
        <v>0</v>
      </c>
      <c r="D267" s="52">
        <f>Fugas_Alter1!D269</f>
        <v>0</v>
      </c>
      <c r="E267" s="52">
        <f>Fugas_Alter1!E269</f>
        <v>0</v>
      </c>
      <c r="F267" s="456">
        <f>Fugas_Alter1!F269</f>
        <v>0</v>
      </c>
      <c r="G267" s="456"/>
      <c r="H267" s="456">
        <f>Fugas_Alter1!H269</f>
        <v>0</v>
      </c>
      <c r="I267" s="456"/>
      <c r="J267" s="456">
        <f>Fugas_Alter1!J269</f>
        <v>0</v>
      </c>
      <c r="K267" s="456"/>
      <c r="L267" s="460" t="str">
        <f>IF(Fugas_Alter1!L269=0,"",Fugas_Alter1!L269)</f>
        <v/>
      </c>
      <c r="M267" s="460"/>
      <c r="N267" s="460"/>
      <c r="O267" s="456">
        <f>Fugas_Alter1!O269</f>
        <v>0</v>
      </c>
      <c r="P267" s="456"/>
      <c r="Q267" s="456"/>
      <c r="R267" s="52">
        <f>Fugas_Alter1!R269</f>
        <v>0</v>
      </c>
      <c r="S267" s="52">
        <f>Fugas_Alter1!S269</f>
        <v>0</v>
      </c>
      <c r="T267" s="52">
        <f>Fugas_Alter1!T269</f>
        <v>0</v>
      </c>
      <c r="U267" s="52">
        <f>Fugas_Alter1!V269</f>
        <v>0</v>
      </c>
      <c r="V267" s="52">
        <f>Fugas_Alter1!AL269</f>
        <v>0</v>
      </c>
      <c r="W267" s="52">
        <f>Fugas_Alter1!AK269</f>
        <v>0</v>
      </c>
      <c r="X267" s="52">
        <f>Fugas_Alter1!AM269</f>
        <v>0</v>
      </c>
      <c r="Y267" s="52">
        <f>Fugas_Alter1!AP269</f>
        <v>0</v>
      </c>
    </row>
    <row r="268" spans="2:25" x14ac:dyDescent="0.75">
      <c r="B268" s="52">
        <f>Fugas_Alter1!B270</f>
        <v>0</v>
      </c>
      <c r="C268" s="52">
        <f>Fugas_Alter1!C270</f>
        <v>0</v>
      </c>
      <c r="D268" s="52">
        <f>Fugas_Alter1!D270</f>
        <v>0</v>
      </c>
      <c r="E268" s="52">
        <f>Fugas_Alter1!E270</f>
        <v>0</v>
      </c>
      <c r="F268" s="456">
        <f>Fugas_Alter1!F270</f>
        <v>0</v>
      </c>
      <c r="G268" s="456"/>
      <c r="H268" s="456">
        <f>Fugas_Alter1!H270</f>
        <v>0</v>
      </c>
      <c r="I268" s="456"/>
      <c r="J268" s="456">
        <f>Fugas_Alter1!J270</f>
        <v>0</v>
      </c>
      <c r="K268" s="456"/>
      <c r="L268" s="460" t="str">
        <f>IF(Fugas_Alter1!L270=0,"",Fugas_Alter1!L270)</f>
        <v/>
      </c>
      <c r="M268" s="460"/>
      <c r="N268" s="460"/>
      <c r="O268" s="456">
        <f>Fugas_Alter1!O270</f>
        <v>0</v>
      </c>
      <c r="P268" s="456"/>
      <c r="Q268" s="456"/>
      <c r="R268" s="52">
        <f>Fugas_Alter1!R270</f>
        <v>0</v>
      </c>
      <c r="S268" s="52">
        <f>Fugas_Alter1!S270</f>
        <v>0</v>
      </c>
      <c r="T268" s="52">
        <f>Fugas_Alter1!T270</f>
        <v>0</v>
      </c>
      <c r="U268" s="52">
        <f>Fugas_Alter1!V270</f>
        <v>0</v>
      </c>
      <c r="V268" s="52">
        <f>Fugas_Alter1!AL270</f>
        <v>0</v>
      </c>
      <c r="W268" s="52">
        <f>Fugas_Alter1!AK270</f>
        <v>0</v>
      </c>
      <c r="X268" s="52">
        <f>Fugas_Alter1!AM270</f>
        <v>0</v>
      </c>
      <c r="Y268" s="52">
        <f>Fugas_Alter1!AP270</f>
        <v>0</v>
      </c>
    </row>
    <row r="269" spans="2:25" x14ac:dyDescent="0.75">
      <c r="B269" s="52">
        <f>Fugas_Alter1!B271</f>
        <v>0</v>
      </c>
      <c r="C269" s="52">
        <f>Fugas_Alter1!C271</f>
        <v>0</v>
      </c>
      <c r="D269" s="52">
        <f>Fugas_Alter1!D271</f>
        <v>0</v>
      </c>
      <c r="E269" s="52">
        <f>Fugas_Alter1!E271</f>
        <v>0</v>
      </c>
      <c r="F269" s="456">
        <f>Fugas_Alter1!F271</f>
        <v>0</v>
      </c>
      <c r="G269" s="456"/>
      <c r="H269" s="456">
        <f>Fugas_Alter1!H271</f>
        <v>0</v>
      </c>
      <c r="I269" s="456"/>
      <c r="J269" s="456">
        <f>Fugas_Alter1!J271</f>
        <v>0</v>
      </c>
      <c r="K269" s="456"/>
      <c r="L269" s="460" t="str">
        <f>IF(Fugas_Alter1!L271=0,"",Fugas_Alter1!L271)</f>
        <v/>
      </c>
      <c r="M269" s="460"/>
      <c r="N269" s="460"/>
      <c r="O269" s="456">
        <f>Fugas_Alter1!O271</f>
        <v>0</v>
      </c>
      <c r="P269" s="456"/>
      <c r="Q269" s="456"/>
      <c r="R269" s="52">
        <f>Fugas_Alter1!R271</f>
        <v>0</v>
      </c>
      <c r="S269" s="52">
        <f>Fugas_Alter1!S271</f>
        <v>0</v>
      </c>
      <c r="T269" s="52">
        <f>Fugas_Alter1!T271</f>
        <v>0</v>
      </c>
      <c r="U269" s="52">
        <f>Fugas_Alter1!V271</f>
        <v>0</v>
      </c>
      <c r="V269" s="52">
        <f>Fugas_Alter1!AL271</f>
        <v>0</v>
      </c>
      <c r="W269" s="52">
        <f>Fugas_Alter1!AK271</f>
        <v>0</v>
      </c>
      <c r="X269" s="52">
        <f>Fugas_Alter1!AM271</f>
        <v>0</v>
      </c>
      <c r="Y269" s="52">
        <f>Fugas_Alter1!AP271</f>
        <v>0</v>
      </c>
    </row>
    <row r="270" spans="2:25" x14ac:dyDescent="0.75">
      <c r="B270" s="52">
        <f>Fugas_Alter1!B272</f>
        <v>0</v>
      </c>
      <c r="C270" s="52">
        <f>Fugas_Alter1!C272</f>
        <v>0</v>
      </c>
      <c r="D270" s="52">
        <f>Fugas_Alter1!D272</f>
        <v>0</v>
      </c>
      <c r="E270" s="52">
        <f>Fugas_Alter1!E272</f>
        <v>0</v>
      </c>
      <c r="F270" s="456">
        <f>Fugas_Alter1!F272</f>
        <v>0</v>
      </c>
      <c r="G270" s="456"/>
      <c r="H270" s="456">
        <f>Fugas_Alter1!H272</f>
        <v>0</v>
      </c>
      <c r="I270" s="456"/>
      <c r="J270" s="456">
        <f>Fugas_Alter1!J272</f>
        <v>0</v>
      </c>
      <c r="K270" s="456"/>
      <c r="L270" s="460" t="str">
        <f>IF(Fugas_Alter1!L272=0,"",Fugas_Alter1!L272)</f>
        <v/>
      </c>
      <c r="M270" s="460"/>
      <c r="N270" s="460"/>
      <c r="O270" s="456">
        <f>Fugas_Alter1!O272</f>
        <v>0</v>
      </c>
      <c r="P270" s="456"/>
      <c r="Q270" s="456"/>
      <c r="R270" s="52">
        <f>Fugas_Alter1!R272</f>
        <v>0</v>
      </c>
      <c r="S270" s="52">
        <f>Fugas_Alter1!S272</f>
        <v>0</v>
      </c>
      <c r="T270" s="52">
        <f>Fugas_Alter1!T272</f>
        <v>0</v>
      </c>
      <c r="U270" s="52">
        <f>Fugas_Alter1!V272</f>
        <v>0</v>
      </c>
      <c r="V270" s="52">
        <f>Fugas_Alter1!AL272</f>
        <v>0</v>
      </c>
      <c r="W270" s="52">
        <f>Fugas_Alter1!AK272</f>
        <v>0</v>
      </c>
      <c r="X270" s="52">
        <f>Fugas_Alter1!AM272</f>
        <v>0</v>
      </c>
      <c r="Y270" s="52">
        <f>Fugas_Alter1!AP272</f>
        <v>0</v>
      </c>
    </row>
    <row r="271" spans="2:25" x14ac:dyDescent="0.75">
      <c r="B271" s="52">
        <f>Fugas_Alter1!B273</f>
        <v>0</v>
      </c>
      <c r="C271" s="52">
        <f>Fugas_Alter1!C273</f>
        <v>0</v>
      </c>
      <c r="D271" s="52">
        <f>Fugas_Alter1!D273</f>
        <v>0</v>
      </c>
      <c r="E271" s="52">
        <f>Fugas_Alter1!E273</f>
        <v>0</v>
      </c>
      <c r="F271" s="456">
        <f>Fugas_Alter1!F273</f>
        <v>0</v>
      </c>
      <c r="G271" s="456"/>
      <c r="H271" s="456">
        <f>Fugas_Alter1!H273</f>
        <v>0</v>
      </c>
      <c r="I271" s="456"/>
      <c r="J271" s="456">
        <f>Fugas_Alter1!J273</f>
        <v>0</v>
      </c>
      <c r="K271" s="456"/>
      <c r="L271" s="460" t="str">
        <f>IF(Fugas_Alter1!L273=0,"",Fugas_Alter1!L273)</f>
        <v/>
      </c>
      <c r="M271" s="460"/>
      <c r="N271" s="460"/>
      <c r="O271" s="456">
        <f>Fugas_Alter1!O273</f>
        <v>0</v>
      </c>
      <c r="P271" s="456"/>
      <c r="Q271" s="456"/>
      <c r="R271" s="52">
        <f>Fugas_Alter1!R273</f>
        <v>0</v>
      </c>
      <c r="S271" s="52">
        <f>Fugas_Alter1!S273</f>
        <v>0</v>
      </c>
      <c r="T271" s="52">
        <f>Fugas_Alter1!T273</f>
        <v>0</v>
      </c>
      <c r="U271" s="52">
        <f>Fugas_Alter1!V273</f>
        <v>0</v>
      </c>
      <c r="V271" s="52">
        <f>Fugas_Alter1!AL273</f>
        <v>0</v>
      </c>
      <c r="W271" s="52">
        <f>Fugas_Alter1!AK273</f>
        <v>0</v>
      </c>
      <c r="X271" s="52">
        <f>Fugas_Alter1!AM273</f>
        <v>0</v>
      </c>
      <c r="Y271" s="52">
        <f>Fugas_Alter1!AP273</f>
        <v>0</v>
      </c>
    </row>
    <row r="272" spans="2:25" x14ac:dyDescent="0.75">
      <c r="B272" s="52">
        <f>Fugas_Alter1!B274</f>
        <v>0</v>
      </c>
      <c r="C272" s="52">
        <f>Fugas_Alter1!C274</f>
        <v>0</v>
      </c>
      <c r="D272" s="52">
        <f>Fugas_Alter1!D274</f>
        <v>0</v>
      </c>
      <c r="E272" s="52">
        <f>Fugas_Alter1!E274</f>
        <v>0</v>
      </c>
      <c r="F272" s="456">
        <f>Fugas_Alter1!F274</f>
        <v>0</v>
      </c>
      <c r="G272" s="456"/>
      <c r="H272" s="456">
        <f>Fugas_Alter1!H274</f>
        <v>0</v>
      </c>
      <c r="I272" s="456"/>
      <c r="J272" s="456">
        <f>Fugas_Alter1!J274</f>
        <v>0</v>
      </c>
      <c r="K272" s="456"/>
      <c r="L272" s="460" t="str">
        <f>IF(Fugas_Alter1!L274=0,"",Fugas_Alter1!L274)</f>
        <v/>
      </c>
      <c r="M272" s="460"/>
      <c r="N272" s="460"/>
      <c r="O272" s="456">
        <f>Fugas_Alter1!O274</f>
        <v>0</v>
      </c>
      <c r="P272" s="456"/>
      <c r="Q272" s="456"/>
      <c r="R272" s="52">
        <f>Fugas_Alter1!R274</f>
        <v>0</v>
      </c>
      <c r="S272" s="52">
        <f>Fugas_Alter1!S274</f>
        <v>0</v>
      </c>
      <c r="T272" s="52">
        <f>Fugas_Alter1!T274</f>
        <v>0</v>
      </c>
      <c r="U272" s="52">
        <f>Fugas_Alter1!V274</f>
        <v>0</v>
      </c>
      <c r="V272" s="52">
        <f>Fugas_Alter1!AL274</f>
        <v>0</v>
      </c>
      <c r="W272" s="52">
        <f>Fugas_Alter1!AK274</f>
        <v>0</v>
      </c>
      <c r="X272" s="52">
        <f>Fugas_Alter1!AM274</f>
        <v>0</v>
      </c>
      <c r="Y272" s="52">
        <f>Fugas_Alter1!AP274</f>
        <v>0</v>
      </c>
    </row>
    <row r="273" spans="2:25" x14ac:dyDescent="0.75">
      <c r="B273" s="52">
        <f>Fugas_Alter1!B275</f>
        <v>0</v>
      </c>
      <c r="C273" s="52">
        <f>Fugas_Alter1!C275</f>
        <v>0</v>
      </c>
      <c r="D273" s="52">
        <f>Fugas_Alter1!D275</f>
        <v>0</v>
      </c>
      <c r="E273" s="52">
        <f>Fugas_Alter1!E275</f>
        <v>0</v>
      </c>
      <c r="F273" s="456">
        <f>Fugas_Alter1!F275</f>
        <v>0</v>
      </c>
      <c r="G273" s="456"/>
      <c r="H273" s="456">
        <f>Fugas_Alter1!H275</f>
        <v>0</v>
      </c>
      <c r="I273" s="456"/>
      <c r="J273" s="456">
        <f>Fugas_Alter1!J275</f>
        <v>0</v>
      </c>
      <c r="K273" s="456"/>
      <c r="L273" s="460" t="str">
        <f>IF(Fugas_Alter1!L275=0,"",Fugas_Alter1!L275)</f>
        <v/>
      </c>
      <c r="M273" s="460"/>
      <c r="N273" s="460"/>
      <c r="O273" s="456">
        <f>Fugas_Alter1!O275</f>
        <v>0</v>
      </c>
      <c r="P273" s="456"/>
      <c r="Q273" s="456"/>
      <c r="R273" s="52">
        <f>Fugas_Alter1!R275</f>
        <v>0</v>
      </c>
      <c r="S273" s="52">
        <f>Fugas_Alter1!S275</f>
        <v>0</v>
      </c>
      <c r="T273" s="52">
        <f>Fugas_Alter1!T275</f>
        <v>0</v>
      </c>
      <c r="U273" s="52">
        <f>Fugas_Alter1!V275</f>
        <v>0</v>
      </c>
      <c r="V273" s="52">
        <f>Fugas_Alter1!AL275</f>
        <v>0</v>
      </c>
      <c r="W273" s="52">
        <f>Fugas_Alter1!AK275</f>
        <v>0</v>
      </c>
      <c r="X273" s="52">
        <f>Fugas_Alter1!AM275</f>
        <v>0</v>
      </c>
      <c r="Y273" s="52">
        <f>Fugas_Alter1!AP275</f>
        <v>0</v>
      </c>
    </row>
    <row r="274" spans="2:25" x14ac:dyDescent="0.75">
      <c r="B274" s="52">
        <f>Fugas_Alter1!B276</f>
        <v>0</v>
      </c>
      <c r="C274" s="52">
        <f>Fugas_Alter1!C276</f>
        <v>0</v>
      </c>
      <c r="D274" s="52">
        <f>Fugas_Alter1!D276</f>
        <v>0</v>
      </c>
      <c r="E274" s="52">
        <f>Fugas_Alter1!E276</f>
        <v>0</v>
      </c>
      <c r="F274" s="456">
        <f>Fugas_Alter1!F276</f>
        <v>0</v>
      </c>
      <c r="G274" s="456"/>
      <c r="H274" s="456">
        <f>Fugas_Alter1!H276</f>
        <v>0</v>
      </c>
      <c r="I274" s="456"/>
      <c r="J274" s="456">
        <f>Fugas_Alter1!J276</f>
        <v>0</v>
      </c>
      <c r="K274" s="456"/>
      <c r="L274" s="460" t="str">
        <f>IF(Fugas_Alter1!L276=0,"",Fugas_Alter1!L276)</f>
        <v/>
      </c>
      <c r="M274" s="460"/>
      <c r="N274" s="460"/>
      <c r="O274" s="456">
        <f>Fugas_Alter1!O276</f>
        <v>0</v>
      </c>
      <c r="P274" s="456"/>
      <c r="Q274" s="456"/>
      <c r="R274" s="52">
        <f>Fugas_Alter1!R276</f>
        <v>0</v>
      </c>
      <c r="S274" s="52">
        <f>Fugas_Alter1!S276</f>
        <v>0</v>
      </c>
      <c r="T274" s="52">
        <f>Fugas_Alter1!T276</f>
        <v>0</v>
      </c>
      <c r="U274" s="52">
        <f>Fugas_Alter1!V276</f>
        <v>0</v>
      </c>
      <c r="V274" s="52">
        <f>Fugas_Alter1!AL276</f>
        <v>0</v>
      </c>
      <c r="W274" s="52">
        <f>Fugas_Alter1!AK276</f>
        <v>0</v>
      </c>
      <c r="X274" s="52">
        <f>Fugas_Alter1!AM276</f>
        <v>0</v>
      </c>
      <c r="Y274" s="52">
        <f>Fugas_Alter1!AP276</f>
        <v>0</v>
      </c>
    </row>
    <row r="275" spans="2:25" x14ac:dyDescent="0.75">
      <c r="B275" s="52">
        <f>Fugas_Alter1!B277</f>
        <v>0</v>
      </c>
      <c r="C275" s="52">
        <f>Fugas_Alter1!C277</f>
        <v>0</v>
      </c>
      <c r="D275" s="52">
        <f>Fugas_Alter1!D277</f>
        <v>0</v>
      </c>
      <c r="E275" s="52">
        <f>Fugas_Alter1!E277</f>
        <v>0</v>
      </c>
      <c r="F275" s="456">
        <f>Fugas_Alter1!F277</f>
        <v>0</v>
      </c>
      <c r="G275" s="456"/>
      <c r="H275" s="456">
        <f>Fugas_Alter1!H277</f>
        <v>0</v>
      </c>
      <c r="I275" s="456"/>
      <c r="J275" s="456">
        <f>Fugas_Alter1!J277</f>
        <v>0</v>
      </c>
      <c r="K275" s="456"/>
      <c r="L275" s="460" t="str">
        <f>IF(Fugas_Alter1!L277=0,"",Fugas_Alter1!L277)</f>
        <v/>
      </c>
      <c r="M275" s="460"/>
      <c r="N275" s="460"/>
      <c r="O275" s="456">
        <f>Fugas_Alter1!O277</f>
        <v>0</v>
      </c>
      <c r="P275" s="456"/>
      <c r="Q275" s="456"/>
      <c r="R275" s="52">
        <f>Fugas_Alter1!R277</f>
        <v>0</v>
      </c>
      <c r="S275" s="52">
        <f>Fugas_Alter1!S277</f>
        <v>0</v>
      </c>
      <c r="T275" s="52">
        <f>Fugas_Alter1!T277</f>
        <v>0</v>
      </c>
      <c r="U275" s="52">
        <f>Fugas_Alter1!V277</f>
        <v>0</v>
      </c>
      <c r="V275" s="52">
        <f>Fugas_Alter1!AL277</f>
        <v>0</v>
      </c>
      <c r="W275" s="52">
        <f>Fugas_Alter1!AK277</f>
        <v>0</v>
      </c>
      <c r="X275" s="52">
        <f>Fugas_Alter1!AM277</f>
        <v>0</v>
      </c>
      <c r="Y275" s="52">
        <f>Fugas_Alter1!AP277</f>
        <v>0</v>
      </c>
    </row>
    <row r="276" spans="2:25" x14ac:dyDescent="0.75">
      <c r="B276" s="52">
        <f>Fugas_Alter1!B278</f>
        <v>0</v>
      </c>
      <c r="C276" s="52">
        <f>Fugas_Alter1!C278</f>
        <v>0</v>
      </c>
      <c r="D276" s="52">
        <f>Fugas_Alter1!D278</f>
        <v>0</v>
      </c>
      <c r="E276" s="52">
        <f>Fugas_Alter1!E278</f>
        <v>0</v>
      </c>
      <c r="F276" s="456">
        <f>Fugas_Alter1!F278</f>
        <v>0</v>
      </c>
      <c r="G276" s="456"/>
      <c r="H276" s="456">
        <f>Fugas_Alter1!H278</f>
        <v>0</v>
      </c>
      <c r="I276" s="456"/>
      <c r="J276" s="456">
        <f>Fugas_Alter1!J278</f>
        <v>0</v>
      </c>
      <c r="K276" s="456"/>
      <c r="L276" s="460" t="str">
        <f>IF(Fugas_Alter1!L278=0,"",Fugas_Alter1!L278)</f>
        <v/>
      </c>
      <c r="M276" s="460"/>
      <c r="N276" s="460"/>
      <c r="O276" s="456">
        <f>Fugas_Alter1!O278</f>
        <v>0</v>
      </c>
      <c r="P276" s="456"/>
      <c r="Q276" s="456"/>
      <c r="R276" s="52">
        <f>Fugas_Alter1!R278</f>
        <v>0</v>
      </c>
      <c r="S276" s="52">
        <f>Fugas_Alter1!S278</f>
        <v>0</v>
      </c>
      <c r="T276" s="52">
        <f>Fugas_Alter1!T278</f>
        <v>0</v>
      </c>
      <c r="U276" s="52">
        <f>Fugas_Alter1!V278</f>
        <v>0</v>
      </c>
      <c r="V276" s="52">
        <f>Fugas_Alter1!AL278</f>
        <v>0</v>
      </c>
      <c r="W276" s="52">
        <f>Fugas_Alter1!AK278</f>
        <v>0</v>
      </c>
      <c r="X276" s="52">
        <f>Fugas_Alter1!AM278</f>
        <v>0</v>
      </c>
      <c r="Y276" s="52">
        <f>Fugas_Alter1!AP278</f>
        <v>0</v>
      </c>
    </row>
    <row r="277" spans="2:25" x14ac:dyDescent="0.75">
      <c r="B277" s="52">
        <f>Fugas_Alter1!B279</f>
        <v>0</v>
      </c>
      <c r="C277" s="52">
        <f>Fugas_Alter1!C279</f>
        <v>0</v>
      </c>
      <c r="D277" s="52">
        <f>Fugas_Alter1!D279</f>
        <v>0</v>
      </c>
      <c r="E277" s="52">
        <f>Fugas_Alter1!E279</f>
        <v>0</v>
      </c>
      <c r="F277" s="456">
        <f>Fugas_Alter1!F279</f>
        <v>0</v>
      </c>
      <c r="G277" s="456"/>
      <c r="H277" s="456">
        <f>Fugas_Alter1!H279</f>
        <v>0</v>
      </c>
      <c r="I277" s="456"/>
      <c r="J277" s="456">
        <f>Fugas_Alter1!J279</f>
        <v>0</v>
      </c>
      <c r="K277" s="456"/>
      <c r="L277" s="460" t="str">
        <f>IF(Fugas_Alter1!L279=0,"",Fugas_Alter1!L279)</f>
        <v/>
      </c>
      <c r="M277" s="460"/>
      <c r="N277" s="460"/>
      <c r="O277" s="456">
        <f>Fugas_Alter1!O279</f>
        <v>0</v>
      </c>
      <c r="P277" s="456"/>
      <c r="Q277" s="456"/>
      <c r="R277" s="52">
        <f>Fugas_Alter1!R279</f>
        <v>0</v>
      </c>
      <c r="S277" s="52">
        <f>Fugas_Alter1!S279</f>
        <v>0</v>
      </c>
      <c r="T277" s="52">
        <f>Fugas_Alter1!T279</f>
        <v>0</v>
      </c>
      <c r="U277" s="52">
        <f>Fugas_Alter1!V279</f>
        <v>0</v>
      </c>
      <c r="V277" s="52">
        <f>Fugas_Alter1!AL279</f>
        <v>0</v>
      </c>
      <c r="W277" s="52">
        <f>Fugas_Alter1!AK279</f>
        <v>0</v>
      </c>
      <c r="X277" s="52">
        <f>Fugas_Alter1!AM279</f>
        <v>0</v>
      </c>
      <c r="Y277" s="52">
        <f>Fugas_Alter1!AP279</f>
        <v>0</v>
      </c>
    </row>
    <row r="278" spans="2:25" x14ac:dyDescent="0.75">
      <c r="B278" s="52">
        <f>Fugas_Alter1!B280</f>
        <v>0</v>
      </c>
      <c r="C278" s="52">
        <f>Fugas_Alter1!C280</f>
        <v>0</v>
      </c>
      <c r="D278" s="52">
        <f>Fugas_Alter1!D280</f>
        <v>0</v>
      </c>
      <c r="E278" s="52">
        <f>Fugas_Alter1!E280</f>
        <v>0</v>
      </c>
      <c r="F278" s="456">
        <f>Fugas_Alter1!F280</f>
        <v>0</v>
      </c>
      <c r="G278" s="456"/>
      <c r="H278" s="456">
        <f>Fugas_Alter1!H280</f>
        <v>0</v>
      </c>
      <c r="I278" s="456"/>
      <c r="J278" s="456">
        <f>Fugas_Alter1!J280</f>
        <v>0</v>
      </c>
      <c r="K278" s="456"/>
      <c r="L278" s="460" t="str">
        <f>IF(Fugas_Alter1!L280=0,"",Fugas_Alter1!L280)</f>
        <v/>
      </c>
      <c r="M278" s="460"/>
      <c r="N278" s="460"/>
      <c r="O278" s="456">
        <f>Fugas_Alter1!O280</f>
        <v>0</v>
      </c>
      <c r="P278" s="456"/>
      <c r="Q278" s="456"/>
      <c r="R278" s="52">
        <f>Fugas_Alter1!R280</f>
        <v>0</v>
      </c>
      <c r="S278" s="52">
        <f>Fugas_Alter1!S280</f>
        <v>0</v>
      </c>
      <c r="T278" s="52">
        <f>Fugas_Alter1!T280</f>
        <v>0</v>
      </c>
      <c r="U278" s="52">
        <f>Fugas_Alter1!V280</f>
        <v>0</v>
      </c>
      <c r="V278" s="52">
        <f>Fugas_Alter1!AL280</f>
        <v>0</v>
      </c>
      <c r="W278" s="52">
        <f>Fugas_Alter1!AK280</f>
        <v>0</v>
      </c>
      <c r="X278" s="52">
        <f>Fugas_Alter1!AM280</f>
        <v>0</v>
      </c>
      <c r="Y278" s="52">
        <f>Fugas_Alter1!AP280</f>
        <v>0</v>
      </c>
    </row>
    <row r="279" spans="2:25" x14ac:dyDescent="0.75">
      <c r="B279" s="52">
        <f>Fugas_Alter1!B281</f>
        <v>0</v>
      </c>
      <c r="C279" s="52">
        <f>Fugas_Alter1!C281</f>
        <v>0</v>
      </c>
      <c r="D279" s="52">
        <f>Fugas_Alter1!D281</f>
        <v>0</v>
      </c>
      <c r="E279" s="52">
        <f>Fugas_Alter1!E281</f>
        <v>0</v>
      </c>
      <c r="F279" s="456">
        <f>Fugas_Alter1!F281</f>
        <v>0</v>
      </c>
      <c r="G279" s="456"/>
      <c r="H279" s="456">
        <f>Fugas_Alter1!H281</f>
        <v>0</v>
      </c>
      <c r="I279" s="456"/>
      <c r="J279" s="456">
        <f>Fugas_Alter1!J281</f>
        <v>0</v>
      </c>
      <c r="K279" s="456"/>
      <c r="L279" s="460" t="str">
        <f>IF(Fugas_Alter1!L281=0,"",Fugas_Alter1!L281)</f>
        <v/>
      </c>
      <c r="M279" s="460"/>
      <c r="N279" s="460"/>
      <c r="O279" s="456">
        <f>Fugas_Alter1!O281</f>
        <v>0</v>
      </c>
      <c r="P279" s="456"/>
      <c r="Q279" s="456"/>
      <c r="R279" s="52">
        <f>Fugas_Alter1!R281</f>
        <v>0</v>
      </c>
      <c r="S279" s="52">
        <f>Fugas_Alter1!S281</f>
        <v>0</v>
      </c>
      <c r="T279" s="52">
        <f>Fugas_Alter1!T281</f>
        <v>0</v>
      </c>
      <c r="U279" s="52">
        <f>Fugas_Alter1!V281</f>
        <v>0</v>
      </c>
      <c r="V279" s="52">
        <f>Fugas_Alter1!AL281</f>
        <v>0</v>
      </c>
      <c r="W279" s="52">
        <f>Fugas_Alter1!AK281</f>
        <v>0</v>
      </c>
      <c r="X279" s="52">
        <f>Fugas_Alter1!AM281</f>
        <v>0</v>
      </c>
      <c r="Y279" s="52">
        <f>Fugas_Alter1!AP281</f>
        <v>0</v>
      </c>
    </row>
    <row r="280" spans="2:25" x14ac:dyDescent="0.75">
      <c r="B280" s="52">
        <f>Fugas_Alter1!B282</f>
        <v>0</v>
      </c>
      <c r="C280" s="52">
        <f>Fugas_Alter1!C282</f>
        <v>0</v>
      </c>
      <c r="D280" s="52">
        <f>Fugas_Alter1!D282</f>
        <v>0</v>
      </c>
      <c r="E280" s="52">
        <f>Fugas_Alter1!E282</f>
        <v>0</v>
      </c>
      <c r="F280" s="456">
        <f>Fugas_Alter1!F282</f>
        <v>0</v>
      </c>
      <c r="G280" s="456"/>
      <c r="H280" s="456">
        <f>Fugas_Alter1!H282</f>
        <v>0</v>
      </c>
      <c r="I280" s="456"/>
      <c r="J280" s="456">
        <f>Fugas_Alter1!J282</f>
        <v>0</v>
      </c>
      <c r="K280" s="456"/>
      <c r="L280" s="460" t="str">
        <f>IF(Fugas_Alter1!L282=0,"",Fugas_Alter1!L282)</f>
        <v/>
      </c>
      <c r="M280" s="460"/>
      <c r="N280" s="460"/>
      <c r="O280" s="456">
        <f>Fugas_Alter1!O282</f>
        <v>0</v>
      </c>
      <c r="P280" s="456"/>
      <c r="Q280" s="456"/>
      <c r="R280" s="52">
        <f>Fugas_Alter1!R282</f>
        <v>0</v>
      </c>
      <c r="S280" s="52">
        <f>Fugas_Alter1!S282</f>
        <v>0</v>
      </c>
      <c r="T280" s="52">
        <f>Fugas_Alter1!T282</f>
        <v>0</v>
      </c>
      <c r="U280" s="52">
        <f>Fugas_Alter1!V282</f>
        <v>0</v>
      </c>
      <c r="V280" s="52">
        <f>Fugas_Alter1!AL282</f>
        <v>0</v>
      </c>
      <c r="W280" s="52">
        <f>Fugas_Alter1!AK282</f>
        <v>0</v>
      </c>
      <c r="X280" s="52">
        <f>Fugas_Alter1!AM282</f>
        <v>0</v>
      </c>
      <c r="Y280" s="52">
        <f>Fugas_Alter1!AP282</f>
        <v>0</v>
      </c>
    </row>
    <row r="281" spans="2:25" x14ac:dyDescent="0.75">
      <c r="B281" s="52">
        <f>Fugas_Alter1!B283</f>
        <v>0</v>
      </c>
      <c r="C281" s="52">
        <f>Fugas_Alter1!C283</f>
        <v>0</v>
      </c>
      <c r="D281" s="52">
        <f>Fugas_Alter1!D283</f>
        <v>0</v>
      </c>
      <c r="E281" s="52">
        <f>Fugas_Alter1!E283</f>
        <v>0</v>
      </c>
      <c r="F281" s="456">
        <f>Fugas_Alter1!F283</f>
        <v>0</v>
      </c>
      <c r="G281" s="456"/>
      <c r="H281" s="456">
        <f>Fugas_Alter1!H283</f>
        <v>0</v>
      </c>
      <c r="I281" s="456"/>
      <c r="J281" s="456">
        <f>Fugas_Alter1!J283</f>
        <v>0</v>
      </c>
      <c r="K281" s="456"/>
      <c r="L281" s="460" t="str">
        <f>IF(Fugas_Alter1!L283=0,"",Fugas_Alter1!L283)</f>
        <v/>
      </c>
      <c r="M281" s="460"/>
      <c r="N281" s="460"/>
      <c r="O281" s="456">
        <f>Fugas_Alter1!O283</f>
        <v>0</v>
      </c>
      <c r="P281" s="456"/>
      <c r="Q281" s="456"/>
      <c r="R281" s="52">
        <f>Fugas_Alter1!R283</f>
        <v>0</v>
      </c>
      <c r="S281" s="52">
        <f>Fugas_Alter1!S283</f>
        <v>0</v>
      </c>
      <c r="T281" s="52">
        <f>Fugas_Alter1!T283</f>
        <v>0</v>
      </c>
      <c r="U281" s="52">
        <f>Fugas_Alter1!V283</f>
        <v>0</v>
      </c>
      <c r="V281" s="52">
        <f>Fugas_Alter1!AL283</f>
        <v>0</v>
      </c>
      <c r="W281" s="52">
        <f>Fugas_Alter1!AK283</f>
        <v>0</v>
      </c>
      <c r="X281" s="52">
        <f>Fugas_Alter1!AM283</f>
        <v>0</v>
      </c>
      <c r="Y281" s="52">
        <f>Fugas_Alter1!AP283</f>
        <v>0</v>
      </c>
    </row>
    <row r="282" spans="2:25" x14ac:dyDescent="0.75">
      <c r="B282" s="52">
        <f>Fugas_Alter1!B284</f>
        <v>0</v>
      </c>
      <c r="C282" s="52">
        <f>Fugas_Alter1!C284</f>
        <v>0</v>
      </c>
      <c r="D282" s="52">
        <f>Fugas_Alter1!D284</f>
        <v>0</v>
      </c>
      <c r="E282" s="52">
        <f>Fugas_Alter1!E284</f>
        <v>0</v>
      </c>
      <c r="F282" s="456">
        <f>Fugas_Alter1!F284</f>
        <v>0</v>
      </c>
      <c r="G282" s="456"/>
      <c r="H282" s="456">
        <f>Fugas_Alter1!H284</f>
        <v>0</v>
      </c>
      <c r="I282" s="456"/>
      <c r="J282" s="456">
        <f>Fugas_Alter1!J284</f>
        <v>0</v>
      </c>
      <c r="K282" s="456"/>
      <c r="L282" s="460" t="str">
        <f>IF(Fugas_Alter1!L284=0,"",Fugas_Alter1!L284)</f>
        <v/>
      </c>
      <c r="M282" s="460"/>
      <c r="N282" s="460"/>
      <c r="O282" s="456">
        <f>Fugas_Alter1!O284</f>
        <v>0</v>
      </c>
      <c r="P282" s="456"/>
      <c r="Q282" s="456"/>
      <c r="R282" s="52">
        <f>Fugas_Alter1!R284</f>
        <v>0</v>
      </c>
      <c r="S282" s="52">
        <f>Fugas_Alter1!S284</f>
        <v>0</v>
      </c>
      <c r="T282" s="52">
        <f>Fugas_Alter1!T284</f>
        <v>0</v>
      </c>
      <c r="U282" s="52">
        <f>Fugas_Alter1!V284</f>
        <v>0</v>
      </c>
      <c r="V282" s="52">
        <f>Fugas_Alter1!AL284</f>
        <v>0</v>
      </c>
      <c r="W282" s="52">
        <f>Fugas_Alter1!AK284</f>
        <v>0</v>
      </c>
      <c r="X282" s="52">
        <f>Fugas_Alter1!AM284</f>
        <v>0</v>
      </c>
      <c r="Y282" s="52">
        <f>Fugas_Alter1!AP284</f>
        <v>0</v>
      </c>
    </row>
    <row r="283" spans="2:25" x14ac:dyDescent="0.75">
      <c r="B283" s="52">
        <f>Fugas_Alter1!B285</f>
        <v>0</v>
      </c>
      <c r="C283" s="52">
        <f>Fugas_Alter1!C285</f>
        <v>0</v>
      </c>
      <c r="D283" s="52">
        <f>Fugas_Alter1!D285</f>
        <v>0</v>
      </c>
      <c r="E283" s="52">
        <f>Fugas_Alter1!E285</f>
        <v>0</v>
      </c>
      <c r="F283" s="456">
        <f>Fugas_Alter1!F285</f>
        <v>0</v>
      </c>
      <c r="G283" s="456"/>
      <c r="H283" s="456">
        <f>Fugas_Alter1!H285</f>
        <v>0</v>
      </c>
      <c r="I283" s="456"/>
      <c r="J283" s="456">
        <f>Fugas_Alter1!J285</f>
        <v>0</v>
      </c>
      <c r="K283" s="456"/>
      <c r="L283" s="460" t="str">
        <f>IF(Fugas_Alter1!L285=0,"",Fugas_Alter1!L285)</f>
        <v/>
      </c>
      <c r="M283" s="460"/>
      <c r="N283" s="460"/>
      <c r="O283" s="456">
        <f>Fugas_Alter1!O285</f>
        <v>0</v>
      </c>
      <c r="P283" s="456"/>
      <c r="Q283" s="456"/>
      <c r="R283" s="52">
        <f>Fugas_Alter1!R285</f>
        <v>0</v>
      </c>
      <c r="S283" s="52">
        <f>Fugas_Alter1!S285</f>
        <v>0</v>
      </c>
      <c r="T283" s="52">
        <f>Fugas_Alter1!T285</f>
        <v>0</v>
      </c>
      <c r="U283" s="52">
        <f>Fugas_Alter1!V285</f>
        <v>0</v>
      </c>
      <c r="V283" s="52">
        <f>Fugas_Alter1!AL285</f>
        <v>0</v>
      </c>
      <c r="W283" s="52">
        <f>Fugas_Alter1!AK285</f>
        <v>0</v>
      </c>
      <c r="X283" s="52">
        <f>Fugas_Alter1!AM285</f>
        <v>0</v>
      </c>
      <c r="Y283" s="52">
        <f>Fugas_Alter1!AP285</f>
        <v>0</v>
      </c>
    </row>
    <row r="284" spans="2:25" x14ac:dyDescent="0.75">
      <c r="B284" s="52">
        <f>Fugas_Alter1!B286</f>
        <v>0</v>
      </c>
      <c r="C284" s="52">
        <f>Fugas_Alter1!C286</f>
        <v>0</v>
      </c>
      <c r="D284" s="52">
        <f>Fugas_Alter1!D286</f>
        <v>0</v>
      </c>
      <c r="E284" s="52">
        <f>Fugas_Alter1!E286</f>
        <v>0</v>
      </c>
      <c r="F284" s="456">
        <f>Fugas_Alter1!F286</f>
        <v>0</v>
      </c>
      <c r="G284" s="456"/>
      <c r="H284" s="456">
        <f>Fugas_Alter1!H286</f>
        <v>0</v>
      </c>
      <c r="I284" s="456"/>
      <c r="J284" s="456">
        <f>Fugas_Alter1!J286</f>
        <v>0</v>
      </c>
      <c r="K284" s="456"/>
      <c r="L284" s="460" t="str">
        <f>IF(Fugas_Alter1!L286=0,"",Fugas_Alter1!L286)</f>
        <v/>
      </c>
      <c r="M284" s="460"/>
      <c r="N284" s="460"/>
      <c r="O284" s="456">
        <f>Fugas_Alter1!O286</f>
        <v>0</v>
      </c>
      <c r="P284" s="456"/>
      <c r="Q284" s="456"/>
      <c r="R284" s="52">
        <f>Fugas_Alter1!R286</f>
        <v>0</v>
      </c>
      <c r="S284" s="52">
        <f>Fugas_Alter1!S286</f>
        <v>0</v>
      </c>
      <c r="T284" s="52">
        <f>Fugas_Alter1!T286</f>
        <v>0</v>
      </c>
      <c r="U284" s="52">
        <f>Fugas_Alter1!V286</f>
        <v>0</v>
      </c>
      <c r="V284" s="52">
        <f>Fugas_Alter1!AL286</f>
        <v>0</v>
      </c>
      <c r="W284" s="52">
        <f>Fugas_Alter1!AK286</f>
        <v>0</v>
      </c>
      <c r="X284" s="52">
        <f>Fugas_Alter1!AM286</f>
        <v>0</v>
      </c>
      <c r="Y284" s="52">
        <f>Fugas_Alter1!AP286</f>
        <v>0</v>
      </c>
    </row>
    <row r="285" spans="2:25" x14ac:dyDescent="0.75">
      <c r="B285" s="52">
        <f>Fugas_Alter1!B287</f>
        <v>0</v>
      </c>
      <c r="C285" s="52">
        <f>Fugas_Alter1!C287</f>
        <v>0</v>
      </c>
      <c r="D285" s="52">
        <f>Fugas_Alter1!D287</f>
        <v>0</v>
      </c>
      <c r="E285" s="52">
        <f>Fugas_Alter1!E287</f>
        <v>0</v>
      </c>
      <c r="F285" s="456">
        <f>Fugas_Alter1!F287</f>
        <v>0</v>
      </c>
      <c r="G285" s="456"/>
      <c r="H285" s="456">
        <f>Fugas_Alter1!H287</f>
        <v>0</v>
      </c>
      <c r="I285" s="456"/>
      <c r="J285" s="456">
        <f>Fugas_Alter1!J287</f>
        <v>0</v>
      </c>
      <c r="K285" s="456"/>
      <c r="L285" s="460" t="str">
        <f>IF(Fugas_Alter1!L287=0,"",Fugas_Alter1!L287)</f>
        <v/>
      </c>
      <c r="M285" s="460"/>
      <c r="N285" s="460"/>
      <c r="O285" s="456">
        <f>Fugas_Alter1!O287</f>
        <v>0</v>
      </c>
      <c r="P285" s="456"/>
      <c r="Q285" s="456"/>
      <c r="R285" s="52">
        <f>Fugas_Alter1!R287</f>
        <v>0</v>
      </c>
      <c r="S285" s="52">
        <f>Fugas_Alter1!S287</f>
        <v>0</v>
      </c>
      <c r="T285" s="52">
        <f>Fugas_Alter1!T287</f>
        <v>0</v>
      </c>
      <c r="U285" s="52">
        <f>Fugas_Alter1!V287</f>
        <v>0</v>
      </c>
      <c r="V285" s="52">
        <f>Fugas_Alter1!AL287</f>
        <v>0</v>
      </c>
      <c r="W285" s="52">
        <f>Fugas_Alter1!AK287</f>
        <v>0</v>
      </c>
      <c r="X285" s="52">
        <f>Fugas_Alter1!AM287</f>
        <v>0</v>
      </c>
      <c r="Y285" s="52">
        <f>Fugas_Alter1!AP287</f>
        <v>0</v>
      </c>
    </row>
    <row r="286" spans="2:25" x14ac:dyDescent="0.75">
      <c r="B286" s="52">
        <f>Fugas_Alter1!B288</f>
        <v>0</v>
      </c>
      <c r="C286" s="52">
        <f>Fugas_Alter1!C288</f>
        <v>0</v>
      </c>
      <c r="D286" s="52">
        <f>Fugas_Alter1!D288</f>
        <v>0</v>
      </c>
      <c r="E286" s="52">
        <f>Fugas_Alter1!E288</f>
        <v>0</v>
      </c>
      <c r="F286" s="456">
        <f>Fugas_Alter1!F288</f>
        <v>0</v>
      </c>
      <c r="G286" s="456"/>
      <c r="H286" s="456">
        <f>Fugas_Alter1!H288</f>
        <v>0</v>
      </c>
      <c r="I286" s="456"/>
      <c r="J286" s="456">
        <f>Fugas_Alter1!J288</f>
        <v>0</v>
      </c>
      <c r="K286" s="456"/>
      <c r="L286" s="460" t="str">
        <f>IF(Fugas_Alter1!L288=0,"",Fugas_Alter1!L288)</f>
        <v/>
      </c>
      <c r="M286" s="460"/>
      <c r="N286" s="460"/>
      <c r="O286" s="456">
        <f>Fugas_Alter1!O288</f>
        <v>0</v>
      </c>
      <c r="P286" s="456"/>
      <c r="Q286" s="456"/>
      <c r="R286" s="52">
        <f>Fugas_Alter1!R288</f>
        <v>0</v>
      </c>
      <c r="S286" s="52">
        <f>Fugas_Alter1!S288</f>
        <v>0</v>
      </c>
      <c r="T286" s="52">
        <f>Fugas_Alter1!T288</f>
        <v>0</v>
      </c>
      <c r="U286" s="52">
        <f>Fugas_Alter1!V288</f>
        <v>0</v>
      </c>
      <c r="V286" s="52">
        <f>Fugas_Alter1!AL288</f>
        <v>0</v>
      </c>
      <c r="W286" s="52">
        <f>Fugas_Alter1!AK288</f>
        <v>0</v>
      </c>
      <c r="X286" s="52">
        <f>Fugas_Alter1!AM288</f>
        <v>0</v>
      </c>
      <c r="Y286" s="52">
        <f>Fugas_Alter1!AP288</f>
        <v>0</v>
      </c>
    </row>
    <row r="287" spans="2:25" x14ac:dyDescent="0.75">
      <c r="B287" s="52">
        <f>Fugas_Alter1!B289</f>
        <v>0</v>
      </c>
      <c r="C287" s="52">
        <f>Fugas_Alter1!C289</f>
        <v>0</v>
      </c>
      <c r="D287" s="52">
        <f>Fugas_Alter1!D289</f>
        <v>0</v>
      </c>
      <c r="E287" s="52">
        <f>Fugas_Alter1!E289</f>
        <v>0</v>
      </c>
      <c r="F287" s="456">
        <f>Fugas_Alter1!F289</f>
        <v>0</v>
      </c>
      <c r="G287" s="456"/>
      <c r="H287" s="456">
        <f>Fugas_Alter1!H289</f>
        <v>0</v>
      </c>
      <c r="I287" s="456"/>
      <c r="J287" s="456">
        <f>Fugas_Alter1!J289</f>
        <v>0</v>
      </c>
      <c r="K287" s="456"/>
      <c r="L287" s="460" t="str">
        <f>IF(Fugas_Alter1!L289=0,"",Fugas_Alter1!L289)</f>
        <v/>
      </c>
      <c r="M287" s="460"/>
      <c r="N287" s="460"/>
      <c r="O287" s="456">
        <f>Fugas_Alter1!O289</f>
        <v>0</v>
      </c>
      <c r="P287" s="456"/>
      <c r="Q287" s="456"/>
      <c r="R287" s="52">
        <f>Fugas_Alter1!R289</f>
        <v>0</v>
      </c>
      <c r="S287" s="52">
        <f>Fugas_Alter1!S289</f>
        <v>0</v>
      </c>
      <c r="T287" s="52">
        <f>Fugas_Alter1!T289</f>
        <v>0</v>
      </c>
      <c r="U287" s="52">
        <f>Fugas_Alter1!V289</f>
        <v>0</v>
      </c>
      <c r="V287" s="52">
        <f>Fugas_Alter1!AL289</f>
        <v>0</v>
      </c>
      <c r="W287" s="52">
        <f>Fugas_Alter1!AK289</f>
        <v>0</v>
      </c>
      <c r="X287" s="52">
        <f>Fugas_Alter1!AM289</f>
        <v>0</v>
      </c>
      <c r="Y287" s="52">
        <f>Fugas_Alter1!AP289</f>
        <v>0</v>
      </c>
    </row>
    <row r="288" spans="2:25" x14ac:dyDescent="0.75">
      <c r="B288" s="52">
        <f>Fugas_Alter1!B290</f>
        <v>0</v>
      </c>
      <c r="C288" s="52">
        <f>Fugas_Alter1!C290</f>
        <v>0</v>
      </c>
      <c r="D288" s="52">
        <f>Fugas_Alter1!D290</f>
        <v>0</v>
      </c>
      <c r="E288" s="52">
        <f>Fugas_Alter1!E290</f>
        <v>0</v>
      </c>
      <c r="F288" s="456">
        <f>Fugas_Alter1!F290</f>
        <v>0</v>
      </c>
      <c r="G288" s="456"/>
      <c r="H288" s="456">
        <f>Fugas_Alter1!H290</f>
        <v>0</v>
      </c>
      <c r="I288" s="456"/>
      <c r="J288" s="456">
        <f>Fugas_Alter1!J290</f>
        <v>0</v>
      </c>
      <c r="K288" s="456"/>
      <c r="L288" s="460" t="str">
        <f>IF(Fugas_Alter1!L290=0,"",Fugas_Alter1!L290)</f>
        <v/>
      </c>
      <c r="M288" s="460"/>
      <c r="N288" s="460"/>
      <c r="O288" s="456">
        <f>Fugas_Alter1!O290</f>
        <v>0</v>
      </c>
      <c r="P288" s="456"/>
      <c r="Q288" s="456"/>
      <c r="R288" s="52">
        <f>Fugas_Alter1!R290</f>
        <v>0</v>
      </c>
      <c r="S288" s="52">
        <f>Fugas_Alter1!S290</f>
        <v>0</v>
      </c>
      <c r="T288" s="52">
        <f>Fugas_Alter1!T290</f>
        <v>0</v>
      </c>
      <c r="U288" s="52">
        <f>Fugas_Alter1!V290</f>
        <v>0</v>
      </c>
      <c r="V288" s="52">
        <f>Fugas_Alter1!AL290</f>
        <v>0</v>
      </c>
      <c r="W288" s="52">
        <f>Fugas_Alter1!AK290</f>
        <v>0</v>
      </c>
      <c r="X288" s="52">
        <f>Fugas_Alter1!AM290</f>
        <v>0</v>
      </c>
      <c r="Y288" s="52">
        <f>Fugas_Alter1!AP290</f>
        <v>0</v>
      </c>
    </row>
    <row r="289" spans="2:25" x14ac:dyDescent="0.75">
      <c r="B289" s="52">
        <f>Fugas_Alter1!B291</f>
        <v>0</v>
      </c>
      <c r="C289" s="52">
        <f>Fugas_Alter1!C291</f>
        <v>0</v>
      </c>
      <c r="D289" s="52">
        <f>Fugas_Alter1!D291</f>
        <v>0</v>
      </c>
      <c r="E289" s="52">
        <f>Fugas_Alter1!E291</f>
        <v>0</v>
      </c>
      <c r="F289" s="456">
        <f>Fugas_Alter1!F291</f>
        <v>0</v>
      </c>
      <c r="G289" s="456"/>
      <c r="H289" s="456">
        <f>Fugas_Alter1!H291</f>
        <v>0</v>
      </c>
      <c r="I289" s="456"/>
      <c r="J289" s="456">
        <f>Fugas_Alter1!J291</f>
        <v>0</v>
      </c>
      <c r="K289" s="456"/>
      <c r="L289" s="460" t="str">
        <f>IF(Fugas_Alter1!L291=0,"",Fugas_Alter1!L291)</f>
        <v/>
      </c>
      <c r="M289" s="460"/>
      <c r="N289" s="460"/>
      <c r="O289" s="456">
        <f>Fugas_Alter1!O291</f>
        <v>0</v>
      </c>
      <c r="P289" s="456"/>
      <c r="Q289" s="456"/>
      <c r="R289" s="52">
        <f>Fugas_Alter1!R291</f>
        <v>0</v>
      </c>
      <c r="S289" s="52">
        <f>Fugas_Alter1!S291</f>
        <v>0</v>
      </c>
      <c r="T289" s="52">
        <f>Fugas_Alter1!T291</f>
        <v>0</v>
      </c>
      <c r="U289" s="52">
        <f>Fugas_Alter1!V291</f>
        <v>0</v>
      </c>
      <c r="V289" s="52">
        <f>Fugas_Alter1!AL291</f>
        <v>0</v>
      </c>
      <c r="W289" s="52">
        <f>Fugas_Alter1!AK291</f>
        <v>0</v>
      </c>
      <c r="X289" s="52">
        <f>Fugas_Alter1!AM291</f>
        <v>0</v>
      </c>
      <c r="Y289" s="52">
        <f>Fugas_Alter1!AP291</f>
        <v>0</v>
      </c>
    </row>
    <row r="290" spans="2:25" x14ac:dyDescent="0.75">
      <c r="B290" s="52">
        <f>Fugas_Alter1!B292</f>
        <v>0</v>
      </c>
      <c r="C290" s="52">
        <f>Fugas_Alter1!C292</f>
        <v>0</v>
      </c>
      <c r="D290" s="52">
        <f>Fugas_Alter1!D292</f>
        <v>0</v>
      </c>
      <c r="E290" s="52">
        <f>Fugas_Alter1!E292</f>
        <v>0</v>
      </c>
      <c r="F290" s="456">
        <f>Fugas_Alter1!F292</f>
        <v>0</v>
      </c>
      <c r="G290" s="456"/>
      <c r="H290" s="456">
        <f>Fugas_Alter1!H292</f>
        <v>0</v>
      </c>
      <c r="I290" s="456"/>
      <c r="J290" s="456">
        <f>Fugas_Alter1!J292</f>
        <v>0</v>
      </c>
      <c r="K290" s="456"/>
      <c r="L290" s="460" t="str">
        <f>IF(Fugas_Alter1!L292=0,"",Fugas_Alter1!L292)</f>
        <v/>
      </c>
      <c r="M290" s="460"/>
      <c r="N290" s="460"/>
      <c r="O290" s="456">
        <f>Fugas_Alter1!O292</f>
        <v>0</v>
      </c>
      <c r="P290" s="456"/>
      <c r="Q290" s="456"/>
      <c r="R290" s="52">
        <f>Fugas_Alter1!R292</f>
        <v>0</v>
      </c>
      <c r="S290" s="52">
        <f>Fugas_Alter1!S292</f>
        <v>0</v>
      </c>
      <c r="T290" s="52">
        <f>Fugas_Alter1!T292</f>
        <v>0</v>
      </c>
      <c r="U290" s="52">
        <f>Fugas_Alter1!V292</f>
        <v>0</v>
      </c>
      <c r="V290" s="52">
        <f>Fugas_Alter1!AL292</f>
        <v>0</v>
      </c>
      <c r="W290" s="52">
        <f>Fugas_Alter1!AK292</f>
        <v>0</v>
      </c>
      <c r="X290" s="52">
        <f>Fugas_Alter1!AM292</f>
        <v>0</v>
      </c>
      <c r="Y290" s="52">
        <f>Fugas_Alter1!AP292</f>
        <v>0</v>
      </c>
    </row>
    <row r="291" spans="2:25" x14ac:dyDescent="0.75">
      <c r="B291" s="52">
        <f>Fugas_Alter1!B293</f>
        <v>0</v>
      </c>
      <c r="C291" s="52">
        <f>Fugas_Alter1!C293</f>
        <v>0</v>
      </c>
      <c r="D291" s="52">
        <f>Fugas_Alter1!D293</f>
        <v>0</v>
      </c>
      <c r="E291" s="52">
        <f>Fugas_Alter1!E293</f>
        <v>0</v>
      </c>
      <c r="F291" s="456">
        <f>Fugas_Alter1!F293</f>
        <v>0</v>
      </c>
      <c r="G291" s="456"/>
      <c r="H291" s="456">
        <f>Fugas_Alter1!H293</f>
        <v>0</v>
      </c>
      <c r="I291" s="456"/>
      <c r="J291" s="456">
        <f>Fugas_Alter1!J293</f>
        <v>0</v>
      </c>
      <c r="K291" s="456"/>
      <c r="L291" s="460" t="str">
        <f>IF(Fugas_Alter1!L293=0,"",Fugas_Alter1!L293)</f>
        <v/>
      </c>
      <c r="M291" s="460"/>
      <c r="N291" s="460"/>
      <c r="O291" s="456">
        <f>Fugas_Alter1!O293</f>
        <v>0</v>
      </c>
      <c r="P291" s="456"/>
      <c r="Q291" s="456"/>
      <c r="R291" s="52">
        <f>Fugas_Alter1!R293</f>
        <v>0</v>
      </c>
      <c r="S291" s="52">
        <f>Fugas_Alter1!S293</f>
        <v>0</v>
      </c>
      <c r="T291" s="52">
        <f>Fugas_Alter1!T293</f>
        <v>0</v>
      </c>
      <c r="U291" s="52">
        <f>Fugas_Alter1!V293</f>
        <v>0</v>
      </c>
      <c r="V291" s="52">
        <f>Fugas_Alter1!AL293</f>
        <v>0</v>
      </c>
      <c r="W291" s="52">
        <f>Fugas_Alter1!AK293</f>
        <v>0</v>
      </c>
      <c r="X291" s="52">
        <f>Fugas_Alter1!AM293</f>
        <v>0</v>
      </c>
      <c r="Y291" s="52">
        <f>Fugas_Alter1!AP293</f>
        <v>0</v>
      </c>
    </row>
    <row r="292" spans="2:25" x14ac:dyDescent="0.75">
      <c r="B292" s="52">
        <f>Fugas_Alter1!B294</f>
        <v>0</v>
      </c>
      <c r="C292" s="52">
        <f>Fugas_Alter1!C294</f>
        <v>0</v>
      </c>
      <c r="D292" s="52">
        <f>Fugas_Alter1!D294</f>
        <v>0</v>
      </c>
      <c r="E292" s="52">
        <f>Fugas_Alter1!E294</f>
        <v>0</v>
      </c>
      <c r="F292" s="456">
        <f>Fugas_Alter1!F294</f>
        <v>0</v>
      </c>
      <c r="G292" s="456"/>
      <c r="H292" s="456">
        <f>Fugas_Alter1!H294</f>
        <v>0</v>
      </c>
      <c r="I292" s="456"/>
      <c r="J292" s="456">
        <f>Fugas_Alter1!J294</f>
        <v>0</v>
      </c>
      <c r="K292" s="456"/>
      <c r="L292" s="460" t="str">
        <f>IF(Fugas_Alter1!L294=0,"",Fugas_Alter1!L294)</f>
        <v/>
      </c>
      <c r="M292" s="460"/>
      <c r="N292" s="460"/>
      <c r="O292" s="456">
        <f>Fugas_Alter1!O294</f>
        <v>0</v>
      </c>
      <c r="P292" s="456"/>
      <c r="Q292" s="456"/>
      <c r="R292" s="52">
        <f>Fugas_Alter1!R294</f>
        <v>0</v>
      </c>
      <c r="S292" s="52">
        <f>Fugas_Alter1!S294</f>
        <v>0</v>
      </c>
      <c r="T292" s="52">
        <f>Fugas_Alter1!T294</f>
        <v>0</v>
      </c>
      <c r="U292" s="52">
        <f>Fugas_Alter1!V294</f>
        <v>0</v>
      </c>
      <c r="V292" s="52">
        <f>Fugas_Alter1!AL294</f>
        <v>0</v>
      </c>
      <c r="W292" s="52">
        <f>Fugas_Alter1!AK294</f>
        <v>0</v>
      </c>
      <c r="X292" s="52">
        <f>Fugas_Alter1!AM294</f>
        <v>0</v>
      </c>
      <c r="Y292" s="52">
        <f>Fugas_Alter1!AP294</f>
        <v>0</v>
      </c>
    </row>
    <row r="293" spans="2:25" x14ac:dyDescent="0.75">
      <c r="B293" s="52">
        <f>Fugas_Alter1!B295</f>
        <v>0</v>
      </c>
      <c r="C293" s="52">
        <f>Fugas_Alter1!C295</f>
        <v>0</v>
      </c>
      <c r="D293" s="52">
        <f>Fugas_Alter1!D295</f>
        <v>0</v>
      </c>
      <c r="E293" s="52">
        <f>Fugas_Alter1!E295</f>
        <v>0</v>
      </c>
      <c r="F293" s="456">
        <f>Fugas_Alter1!F295</f>
        <v>0</v>
      </c>
      <c r="G293" s="456"/>
      <c r="H293" s="456">
        <f>Fugas_Alter1!H295</f>
        <v>0</v>
      </c>
      <c r="I293" s="456"/>
      <c r="J293" s="456">
        <f>Fugas_Alter1!J295</f>
        <v>0</v>
      </c>
      <c r="K293" s="456"/>
      <c r="L293" s="460" t="str">
        <f>IF(Fugas_Alter1!L295=0,"",Fugas_Alter1!L295)</f>
        <v/>
      </c>
      <c r="M293" s="460"/>
      <c r="N293" s="460"/>
      <c r="O293" s="456">
        <f>Fugas_Alter1!O295</f>
        <v>0</v>
      </c>
      <c r="P293" s="456"/>
      <c r="Q293" s="456"/>
      <c r="R293" s="52">
        <f>Fugas_Alter1!R295</f>
        <v>0</v>
      </c>
      <c r="S293" s="52">
        <f>Fugas_Alter1!S295</f>
        <v>0</v>
      </c>
      <c r="T293" s="52">
        <f>Fugas_Alter1!T295</f>
        <v>0</v>
      </c>
      <c r="U293" s="52">
        <f>Fugas_Alter1!V295</f>
        <v>0</v>
      </c>
      <c r="V293" s="52">
        <f>Fugas_Alter1!AL295</f>
        <v>0</v>
      </c>
      <c r="W293" s="52">
        <f>Fugas_Alter1!AK295</f>
        <v>0</v>
      </c>
      <c r="X293" s="52">
        <f>Fugas_Alter1!AM295</f>
        <v>0</v>
      </c>
      <c r="Y293" s="52">
        <f>Fugas_Alter1!AP295</f>
        <v>0</v>
      </c>
    </row>
    <row r="294" spans="2:25" x14ac:dyDescent="0.75">
      <c r="B294" s="52">
        <f>Fugas_Alter1!B296</f>
        <v>0</v>
      </c>
      <c r="C294" s="52">
        <f>Fugas_Alter1!C296</f>
        <v>0</v>
      </c>
      <c r="D294" s="52">
        <f>Fugas_Alter1!D296</f>
        <v>0</v>
      </c>
      <c r="E294" s="52">
        <f>Fugas_Alter1!E296</f>
        <v>0</v>
      </c>
      <c r="F294" s="456">
        <f>Fugas_Alter1!F296</f>
        <v>0</v>
      </c>
      <c r="G294" s="456"/>
      <c r="H294" s="456">
        <f>Fugas_Alter1!H296</f>
        <v>0</v>
      </c>
      <c r="I294" s="456"/>
      <c r="J294" s="456">
        <f>Fugas_Alter1!J296</f>
        <v>0</v>
      </c>
      <c r="K294" s="456"/>
      <c r="L294" s="460" t="str">
        <f>IF(Fugas_Alter1!L296=0,"",Fugas_Alter1!L296)</f>
        <v/>
      </c>
      <c r="M294" s="460"/>
      <c r="N294" s="460"/>
      <c r="O294" s="456">
        <f>Fugas_Alter1!O296</f>
        <v>0</v>
      </c>
      <c r="P294" s="456"/>
      <c r="Q294" s="456"/>
      <c r="R294" s="52">
        <f>Fugas_Alter1!R296</f>
        <v>0</v>
      </c>
      <c r="S294" s="52">
        <f>Fugas_Alter1!S296</f>
        <v>0</v>
      </c>
      <c r="T294" s="52">
        <f>Fugas_Alter1!T296</f>
        <v>0</v>
      </c>
      <c r="U294" s="52">
        <f>Fugas_Alter1!V296</f>
        <v>0</v>
      </c>
      <c r="V294" s="52">
        <f>Fugas_Alter1!AL296</f>
        <v>0</v>
      </c>
      <c r="W294" s="52">
        <f>Fugas_Alter1!AK296</f>
        <v>0</v>
      </c>
      <c r="X294" s="52">
        <f>Fugas_Alter1!AM296</f>
        <v>0</v>
      </c>
      <c r="Y294" s="52">
        <f>Fugas_Alter1!AP296</f>
        <v>0</v>
      </c>
    </row>
    <row r="295" spans="2:25" x14ac:dyDescent="0.75">
      <c r="B295" s="52">
        <f>Fugas_Alter1!B297</f>
        <v>0</v>
      </c>
      <c r="C295" s="52">
        <f>Fugas_Alter1!C297</f>
        <v>0</v>
      </c>
      <c r="D295" s="52">
        <f>Fugas_Alter1!D297</f>
        <v>0</v>
      </c>
      <c r="E295" s="52">
        <f>Fugas_Alter1!E297</f>
        <v>0</v>
      </c>
      <c r="F295" s="456">
        <f>Fugas_Alter1!F297</f>
        <v>0</v>
      </c>
      <c r="G295" s="456"/>
      <c r="H295" s="456">
        <f>Fugas_Alter1!H297</f>
        <v>0</v>
      </c>
      <c r="I295" s="456"/>
      <c r="J295" s="456">
        <f>Fugas_Alter1!J297</f>
        <v>0</v>
      </c>
      <c r="K295" s="456"/>
      <c r="L295" s="460" t="str">
        <f>IF(Fugas_Alter1!L297=0,"",Fugas_Alter1!L297)</f>
        <v/>
      </c>
      <c r="M295" s="460"/>
      <c r="N295" s="460"/>
      <c r="O295" s="456">
        <f>Fugas_Alter1!O297</f>
        <v>0</v>
      </c>
      <c r="P295" s="456"/>
      <c r="Q295" s="456"/>
      <c r="R295" s="52">
        <f>Fugas_Alter1!R297</f>
        <v>0</v>
      </c>
      <c r="S295" s="52">
        <f>Fugas_Alter1!S297</f>
        <v>0</v>
      </c>
      <c r="T295" s="52">
        <f>Fugas_Alter1!T297</f>
        <v>0</v>
      </c>
      <c r="U295" s="52">
        <f>Fugas_Alter1!V297</f>
        <v>0</v>
      </c>
      <c r="V295" s="52">
        <f>Fugas_Alter1!AL297</f>
        <v>0</v>
      </c>
      <c r="W295" s="52">
        <f>Fugas_Alter1!AK297</f>
        <v>0</v>
      </c>
      <c r="X295" s="52">
        <f>Fugas_Alter1!AM297</f>
        <v>0</v>
      </c>
      <c r="Y295" s="52">
        <f>Fugas_Alter1!AP297</f>
        <v>0</v>
      </c>
    </row>
    <row r="296" spans="2:25" x14ac:dyDescent="0.75">
      <c r="B296" s="52">
        <f>Fugas_Alter1!B298</f>
        <v>0</v>
      </c>
      <c r="C296" s="52">
        <f>Fugas_Alter1!C298</f>
        <v>0</v>
      </c>
      <c r="D296" s="52">
        <f>Fugas_Alter1!D298</f>
        <v>0</v>
      </c>
      <c r="E296" s="52">
        <f>Fugas_Alter1!E298</f>
        <v>0</v>
      </c>
      <c r="F296" s="456">
        <f>Fugas_Alter1!F298</f>
        <v>0</v>
      </c>
      <c r="G296" s="456"/>
      <c r="H296" s="456">
        <f>Fugas_Alter1!H298</f>
        <v>0</v>
      </c>
      <c r="I296" s="456"/>
      <c r="J296" s="456">
        <f>Fugas_Alter1!J298</f>
        <v>0</v>
      </c>
      <c r="K296" s="456"/>
      <c r="L296" s="460" t="str">
        <f>IF(Fugas_Alter1!L298=0,"",Fugas_Alter1!L298)</f>
        <v/>
      </c>
      <c r="M296" s="460"/>
      <c r="N296" s="460"/>
      <c r="O296" s="456">
        <f>Fugas_Alter1!O298</f>
        <v>0</v>
      </c>
      <c r="P296" s="456"/>
      <c r="Q296" s="456"/>
      <c r="R296" s="52">
        <f>Fugas_Alter1!R298</f>
        <v>0</v>
      </c>
      <c r="S296" s="52">
        <f>Fugas_Alter1!S298</f>
        <v>0</v>
      </c>
      <c r="T296" s="52">
        <f>Fugas_Alter1!T298</f>
        <v>0</v>
      </c>
      <c r="U296" s="52">
        <f>Fugas_Alter1!V298</f>
        <v>0</v>
      </c>
      <c r="V296" s="52">
        <f>Fugas_Alter1!AL298</f>
        <v>0</v>
      </c>
      <c r="W296" s="52">
        <f>Fugas_Alter1!AK298</f>
        <v>0</v>
      </c>
      <c r="X296" s="52">
        <f>Fugas_Alter1!AM298</f>
        <v>0</v>
      </c>
      <c r="Y296" s="52">
        <f>Fugas_Alter1!AP298</f>
        <v>0</v>
      </c>
    </row>
    <row r="297" spans="2:25" x14ac:dyDescent="0.75">
      <c r="B297" s="52">
        <f>Fugas_Alter1!B299</f>
        <v>0</v>
      </c>
      <c r="C297" s="52">
        <f>Fugas_Alter1!C299</f>
        <v>0</v>
      </c>
      <c r="D297" s="52">
        <f>Fugas_Alter1!D299</f>
        <v>0</v>
      </c>
      <c r="E297" s="52">
        <f>Fugas_Alter1!E299</f>
        <v>0</v>
      </c>
      <c r="F297" s="456">
        <f>Fugas_Alter1!F299</f>
        <v>0</v>
      </c>
      <c r="G297" s="456"/>
      <c r="H297" s="456">
        <f>Fugas_Alter1!H299</f>
        <v>0</v>
      </c>
      <c r="I297" s="456"/>
      <c r="J297" s="456">
        <f>Fugas_Alter1!J299</f>
        <v>0</v>
      </c>
      <c r="K297" s="456"/>
      <c r="L297" s="460" t="str">
        <f>IF(Fugas_Alter1!L299=0,"",Fugas_Alter1!L299)</f>
        <v/>
      </c>
      <c r="M297" s="460"/>
      <c r="N297" s="460"/>
      <c r="O297" s="456">
        <f>Fugas_Alter1!O299</f>
        <v>0</v>
      </c>
      <c r="P297" s="456"/>
      <c r="Q297" s="456"/>
      <c r="R297" s="52">
        <f>Fugas_Alter1!R299</f>
        <v>0</v>
      </c>
      <c r="S297" s="52">
        <f>Fugas_Alter1!S299</f>
        <v>0</v>
      </c>
      <c r="T297" s="52">
        <f>Fugas_Alter1!T299</f>
        <v>0</v>
      </c>
      <c r="U297" s="52">
        <f>Fugas_Alter1!V299</f>
        <v>0</v>
      </c>
      <c r="V297" s="52">
        <f>Fugas_Alter1!AL299</f>
        <v>0</v>
      </c>
      <c r="W297" s="52">
        <f>Fugas_Alter1!AK299</f>
        <v>0</v>
      </c>
      <c r="X297" s="52">
        <f>Fugas_Alter1!AM299</f>
        <v>0</v>
      </c>
      <c r="Y297" s="52">
        <f>Fugas_Alter1!AP299</f>
        <v>0</v>
      </c>
    </row>
    <row r="298" spans="2:25" x14ac:dyDescent="0.75">
      <c r="B298" s="52">
        <f>Fugas_Alter1!B300</f>
        <v>0</v>
      </c>
      <c r="C298" s="52">
        <f>Fugas_Alter1!C300</f>
        <v>0</v>
      </c>
      <c r="D298" s="52">
        <f>Fugas_Alter1!D300</f>
        <v>0</v>
      </c>
      <c r="E298" s="52">
        <f>Fugas_Alter1!E300</f>
        <v>0</v>
      </c>
      <c r="F298" s="456">
        <f>Fugas_Alter1!F300</f>
        <v>0</v>
      </c>
      <c r="G298" s="456"/>
      <c r="H298" s="456">
        <f>Fugas_Alter1!H300</f>
        <v>0</v>
      </c>
      <c r="I298" s="456"/>
      <c r="J298" s="456">
        <f>Fugas_Alter1!J300</f>
        <v>0</v>
      </c>
      <c r="K298" s="456"/>
      <c r="L298" s="460" t="str">
        <f>IF(Fugas_Alter1!L300=0,"",Fugas_Alter1!L300)</f>
        <v/>
      </c>
      <c r="M298" s="460"/>
      <c r="N298" s="460"/>
      <c r="O298" s="456">
        <f>Fugas_Alter1!O300</f>
        <v>0</v>
      </c>
      <c r="P298" s="456"/>
      <c r="Q298" s="456"/>
      <c r="R298" s="52">
        <f>Fugas_Alter1!R300</f>
        <v>0</v>
      </c>
      <c r="S298" s="52">
        <f>Fugas_Alter1!S300</f>
        <v>0</v>
      </c>
      <c r="T298" s="52">
        <f>Fugas_Alter1!T300</f>
        <v>0</v>
      </c>
      <c r="U298" s="52">
        <f>Fugas_Alter1!V300</f>
        <v>0</v>
      </c>
      <c r="V298" s="52">
        <f>Fugas_Alter1!AL300</f>
        <v>0</v>
      </c>
      <c r="W298" s="52">
        <f>Fugas_Alter1!AK300</f>
        <v>0</v>
      </c>
      <c r="X298" s="52">
        <f>Fugas_Alter1!AM300</f>
        <v>0</v>
      </c>
      <c r="Y298" s="52">
        <f>Fugas_Alter1!AP300</f>
        <v>0</v>
      </c>
    </row>
    <row r="299" spans="2:25" x14ac:dyDescent="0.75">
      <c r="B299" s="52">
        <f>Fugas_Alter1!B301</f>
        <v>0</v>
      </c>
      <c r="C299" s="52">
        <f>Fugas_Alter1!C301</f>
        <v>0</v>
      </c>
      <c r="D299" s="52">
        <f>Fugas_Alter1!D301</f>
        <v>0</v>
      </c>
      <c r="E299" s="52">
        <f>Fugas_Alter1!E301</f>
        <v>0</v>
      </c>
      <c r="F299" s="456">
        <f>Fugas_Alter1!F301</f>
        <v>0</v>
      </c>
      <c r="G299" s="456"/>
      <c r="H299" s="456">
        <f>Fugas_Alter1!H301</f>
        <v>0</v>
      </c>
      <c r="I299" s="456"/>
      <c r="J299" s="456">
        <f>Fugas_Alter1!J301</f>
        <v>0</v>
      </c>
      <c r="K299" s="456"/>
      <c r="L299" s="460" t="str">
        <f>IF(Fugas_Alter1!L301=0,"",Fugas_Alter1!L301)</f>
        <v/>
      </c>
      <c r="M299" s="460"/>
      <c r="N299" s="460"/>
      <c r="O299" s="456">
        <f>Fugas_Alter1!O301</f>
        <v>0</v>
      </c>
      <c r="P299" s="456"/>
      <c r="Q299" s="456"/>
      <c r="R299" s="52">
        <f>Fugas_Alter1!R301</f>
        <v>0</v>
      </c>
      <c r="S299" s="52">
        <f>Fugas_Alter1!S301</f>
        <v>0</v>
      </c>
      <c r="T299" s="52">
        <f>Fugas_Alter1!T301</f>
        <v>0</v>
      </c>
      <c r="U299" s="52">
        <f>Fugas_Alter1!V301</f>
        <v>0</v>
      </c>
      <c r="V299" s="52">
        <f>Fugas_Alter1!AL301</f>
        <v>0</v>
      </c>
      <c r="W299" s="52">
        <f>Fugas_Alter1!AK301</f>
        <v>0</v>
      </c>
      <c r="X299" s="52">
        <f>Fugas_Alter1!AM301</f>
        <v>0</v>
      </c>
      <c r="Y299" s="52">
        <f>Fugas_Alter1!AP301</f>
        <v>0</v>
      </c>
    </row>
    <row r="300" spans="2:25" x14ac:dyDescent="0.75">
      <c r="B300" s="52">
        <f>Fugas_Alter1!B302</f>
        <v>0</v>
      </c>
      <c r="C300" s="52">
        <f>Fugas_Alter1!C302</f>
        <v>0</v>
      </c>
      <c r="D300" s="52">
        <f>Fugas_Alter1!D302</f>
        <v>0</v>
      </c>
      <c r="E300" s="52">
        <f>Fugas_Alter1!E302</f>
        <v>0</v>
      </c>
      <c r="F300" s="456">
        <f>Fugas_Alter1!F302</f>
        <v>0</v>
      </c>
      <c r="G300" s="456"/>
      <c r="H300" s="456">
        <f>Fugas_Alter1!H302</f>
        <v>0</v>
      </c>
      <c r="I300" s="456"/>
      <c r="J300" s="456">
        <f>Fugas_Alter1!J302</f>
        <v>0</v>
      </c>
      <c r="K300" s="456"/>
      <c r="L300" s="460" t="str">
        <f>IF(Fugas_Alter1!L302=0,"",Fugas_Alter1!L302)</f>
        <v/>
      </c>
      <c r="M300" s="460"/>
      <c r="N300" s="460"/>
      <c r="O300" s="456">
        <f>Fugas_Alter1!O302</f>
        <v>0</v>
      </c>
      <c r="P300" s="456"/>
      <c r="Q300" s="456"/>
      <c r="R300" s="52">
        <f>Fugas_Alter1!R302</f>
        <v>0</v>
      </c>
      <c r="S300" s="52">
        <f>Fugas_Alter1!S302</f>
        <v>0</v>
      </c>
      <c r="T300" s="52">
        <f>Fugas_Alter1!T302</f>
        <v>0</v>
      </c>
      <c r="U300" s="52">
        <f>Fugas_Alter1!V302</f>
        <v>0</v>
      </c>
      <c r="V300" s="52">
        <f>Fugas_Alter1!AL302</f>
        <v>0</v>
      </c>
      <c r="W300" s="52">
        <f>Fugas_Alter1!AK302</f>
        <v>0</v>
      </c>
      <c r="X300" s="52">
        <f>Fugas_Alter1!AM302</f>
        <v>0</v>
      </c>
      <c r="Y300" s="52">
        <f>Fugas_Alter1!AP302</f>
        <v>0</v>
      </c>
    </row>
    <row r="301" spans="2:25" x14ac:dyDescent="0.75">
      <c r="B301" s="52">
        <f>Fugas_Alter1!B303</f>
        <v>0</v>
      </c>
      <c r="C301" s="52">
        <f>Fugas_Alter1!C303</f>
        <v>0</v>
      </c>
      <c r="D301" s="52">
        <f>Fugas_Alter1!D303</f>
        <v>0</v>
      </c>
      <c r="E301" s="52">
        <f>Fugas_Alter1!E303</f>
        <v>0</v>
      </c>
      <c r="F301" s="456">
        <f>Fugas_Alter1!F303</f>
        <v>0</v>
      </c>
      <c r="G301" s="456"/>
      <c r="H301" s="456">
        <f>Fugas_Alter1!H303</f>
        <v>0</v>
      </c>
      <c r="I301" s="456"/>
      <c r="J301" s="456">
        <f>Fugas_Alter1!J303</f>
        <v>0</v>
      </c>
      <c r="K301" s="456"/>
      <c r="L301" s="460" t="str">
        <f>IF(Fugas_Alter1!L303=0,"",Fugas_Alter1!L303)</f>
        <v/>
      </c>
      <c r="M301" s="460"/>
      <c r="N301" s="460"/>
      <c r="O301" s="456">
        <f>Fugas_Alter1!O303</f>
        <v>0</v>
      </c>
      <c r="P301" s="456"/>
      <c r="Q301" s="456"/>
      <c r="R301" s="52">
        <f>Fugas_Alter1!R303</f>
        <v>0</v>
      </c>
      <c r="S301" s="52">
        <f>Fugas_Alter1!S303</f>
        <v>0</v>
      </c>
      <c r="T301" s="52">
        <f>Fugas_Alter1!T303</f>
        <v>0</v>
      </c>
      <c r="U301" s="52">
        <f>Fugas_Alter1!V303</f>
        <v>0</v>
      </c>
      <c r="V301" s="52">
        <f>Fugas_Alter1!AL303</f>
        <v>0</v>
      </c>
      <c r="W301" s="52">
        <f>Fugas_Alter1!AK303</f>
        <v>0</v>
      </c>
      <c r="X301" s="52">
        <f>Fugas_Alter1!AM303</f>
        <v>0</v>
      </c>
      <c r="Y301" s="52">
        <f>Fugas_Alter1!AP303</f>
        <v>0</v>
      </c>
    </row>
    <row r="302" spans="2:25" x14ac:dyDescent="0.75">
      <c r="B302" s="52">
        <f>Fugas_Alter1!B304</f>
        <v>0</v>
      </c>
      <c r="C302" s="52">
        <f>Fugas_Alter1!C304</f>
        <v>0</v>
      </c>
      <c r="D302" s="52">
        <f>Fugas_Alter1!D304</f>
        <v>0</v>
      </c>
      <c r="E302" s="52">
        <f>Fugas_Alter1!E304</f>
        <v>0</v>
      </c>
      <c r="F302" s="456">
        <f>Fugas_Alter1!F304</f>
        <v>0</v>
      </c>
      <c r="G302" s="456"/>
      <c r="H302" s="456">
        <f>Fugas_Alter1!H304</f>
        <v>0</v>
      </c>
      <c r="I302" s="456"/>
      <c r="J302" s="456">
        <f>Fugas_Alter1!J304</f>
        <v>0</v>
      </c>
      <c r="K302" s="456"/>
      <c r="L302" s="460" t="str">
        <f>IF(Fugas_Alter1!L304=0,"",Fugas_Alter1!L304)</f>
        <v/>
      </c>
      <c r="M302" s="460"/>
      <c r="N302" s="460"/>
      <c r="O302" s="456">
        <f>Fugas_Alter1!O304</f>
        <v>0</v>
      </c>
      <c r="P302" s="456"/>
      <c r="Q302" s="456"/>
      <c r="R302" s="52">
        <f>Fugas_Alter1!R304</f>
        <v>0</v>
      </c>
      <c r="S302" s="52">
        <f>Fugas_Alter1!S304</f>
        <v>0</v>
      </c>
      <c r="T302" s="52">
        <f>Fugas_Alter1!T304</f>
        <v>0</v>
      </c>
      <c r="U302" s="52">
        <f>Fugas_Alter1!V304</f>
        <v>0</v>
      </c>
      <c r="V302" s="52">
        <f>Fugas_Alter1!AL304</f>
        <v>0</v>
      </c>
      <c r="W302" s="52">
        <f>Fugas_Alter1!AK304</f>
        <v>0</v>
      </c>
      <c r="X302" s="52">
        <f>Fugas_Alter1!AM304</f>
        <v>0</v>
      </c>
      <c r="Y302" s="52">
        <f>Fugas_Alter1!AP304</f>
        <v>0</v>
      </c>
    </row>
    <row r="303" spans="2:25" x14ac:dyDescent="0.75">
      <c r="B303" s="52">
        <f>Fugas_Alter1!B305</f>
        <v>0</v>
      </c>
      <c r="C303" s="52">
        <f>Fugas_Alter1!C305</f>
        <v>0</v>
      </c>
      <c r="D303" s="52">
        <f>Fugas_Alter1!D305</f>
        <v>0</v>
      </c>
      <c r="E303" s="52">
        <f>Fugas_Alter1!E305</f>
        <v>0</v>
      </c>
      <c r="F303" s="456">
        <f>Fugas_Alter1!F305</f>
        <v>0</v>
      </c>
      <c r="G303" s="456"/>
      <c r="H303" s="456">
        <f>Fugas_Alter1!H305</f>
        <v>0</v>
      </c>
      <c r="I303" s="456"/>
      <c r="J303" s="456">
        <f>Fugas_Alter1!J305</f>
        <v>0</v>
      </c>
      <c r="K303" s="456"/>
      <c r="L303" s="460" t="str">
        <f>IF(Fugas_Alter1!L305=0,"",Fugas_Alter1!L305)</f>
        <v/>
      </c>
      <c r="M303" s="460"/>
      <c r="N303" s="460"/>
      <c r="O303" s="456">
        <f>Fugas_Alter1!O305</f>
        <v>0</v>
      </c>
      <c r="P303" s="456"/>
      <c r="Q303" s="456"/>
      <c r="R303" s="52">
        <f>Fugas_Alter1!R305</f>
        <v>0</v>
      </c>
      <c r="S303" s="52">
        <f>Fugas_Alter1!S305</f>
        <v>0</v>
      </c>
      <c r="T303" s="52">
        <f>Fugas_Alter1!T305</f>
        <v>0</v>
      </c>
      <c r="U303" s="52">
        <f>Fugas_Alter1!V305</f>
        <v>0</v>
      </c>
      <c r="V303" s="52">
        <f>Fugas_Alter1!AL305</f>
        <v>0</v>
      </c>
      <c r="W303" s="52">
        <f>Fugas_Alter1!AK305</f>
        <v>0</v>
      </c>
      <c r="X303" s="52">
        <f>Fugas_Alter1!AM305</f>
        <v>0</v>
      </c>
      <c r="Y303" s="52">
        <f>Fugas_Alter1!AP305</f>
        <v>0</v>
      </c>
    </row>
    <row r="304" spans="2:25" x14ac:dyDescent="0.75">
      <c r="B304" s="52">
        <f>Fugas_Alter1!B306</f>
        <v>0</v>
      </c>
      <c r="C304" s="52">
        <f>Fugas_Alter1!C306</f>
        <v>0</v>
      </c>
      <c r="D304" s="52">
        <f>Fugas_Alter1!D306</f>
        <v>0</v>
      </c>
      <c r="E304" s="52">
        <f>Fugas_Alter1!E306</f>
        <v>0</v>
      </c>
      <c r="F304" s="456">
        <f>Fugas_Alter1!F306</f>
        <v>0</v>
      </c>
      <c r="G304" s="456"/>
      <c r="H304" s="456">
        <f>Fugas_Alter1!H306</f>
        <v>0</v>
      </c>
      <c r="I304" s="456"/>
      <c r="J304" s="456">
        <f>Fugas_Alter1!J306</f>
        <v>0</v>
      </c>
      <c r="K304" s="456"/>
      <c r="L304" s="460" t="str">
        <f>IF(Fugas_Alter1!L306=0,"",Fugas_Alter1!L306)</f>
        <v/>
      </c>
      <c r="M304" s="460"/>
      <c r="N304" s="460"/>
      <c r="O304" s="456">
        <f>Fugas_Alter1!O306</f>
        <v>0</v>
      </c>
      <c r="P304" s="456"/>
      <c r="Q304" s="456"/>
      <c r="R304" s="52">
        <f>Fugas_Alter1!R306</f>
        <v>0</v>
      </c>
      <c r="S304" s="52">
        <f>Fugas_Alter1!S306</f>
        <v>0</v>
      </c>
      <c r="T304" s="52">
        <f>Fugas_Alter1!T306</f>
        <v>0</v>
      </c>
      <c r="U304" s="52">
        <f>Fugas_Alter1!V306</f>
        <v>0</v>
      </c>
      <c r="V304" s="52">
        <f>Fugas_Alter1!AL306</f>
        <v>0</v>
      </c>
      <c r="W304" s="52">
        <f>Fugas_Alter1!AK306</f>
        <v>0</v>
      </c>
      <c r="X304" s="52">
        <f>Fugas_Alter1!AM306</f>
        <v>0</v>
      </c>
      <c r="Y304" s="52">
        <f>Fugas_Alter1!AP306</f>
        <v>0</v>
      </c>
    </row>
    <row r="305" spans="2:25" x14ac:dyDescent="0.75">
      <c r="B305" s="52">
        <f>Fugas_Alter1!B307</f>
        <v>0</v>
      </c>
      <c r="C305" s="52">
        <f>Fugas_Alter1!C307</f>
        <v>0</v>
      </c>
      <c r="D305" s="52">
        <f>Fugas_Alter1!D307</f>
        <v>0</v>
      </c>
      <c r="E305" s="52">
        <f>Fugas_Alter1!E307</f>
        <v>0</v>
      </c>
      <c r="F305" s="456">
        <f>Fugas_Alter1!F307</f>
        <v>0</v>
      </c>
      <c r="G305" s="456"/>
      <c r="H305" s="456">
        <f>Fugas_Alter1!H307</f>
        <v>0</v>
      </c>
      <c r="I305" s="456"/>
      <c r="J305" s="456">
        <f>Fugas_Alter1!J307</f>
        <v>0</v>
      </c>
      <c r="K305" s="456"/>
      <c r="L305" s="460" t="str">
        <f>IF(Fugas_Alter1!L307=0,"",Fugas_Alter1!L307)</f>
        <v/>
      </c>
      <c r="M305" s="460"/>
      <c r="N305" s="460"/>
      <c r="O305" s="456">
        <f>Fugas_Alter1!O307</f>
        <v>0</v>
      </c>
      <c r="P305" s="456"/>
      <c r="Q305" s="456"/>
      <c r="R305" s="52">
        <f>Fugas_Alter1!R307</f>
        <v>0</v>
      </c>
      <c r="S305" s="52">
        <f>Fugas_Alter1!S307</f>
        <v>0</v>
      </c>
      <c r="T305" s="52">
        <f>Fugas_Alter1!T307</f>
        <v>0</v>
      </c>
      <c r="U305" s="52">
        <f>Fugas_Alter1!V307</f>
        <v>0</v>
      </c>
      <c r="V305" s="52">
        <f>Fugas_Alter1!AL307</f>
        <v>0</v>
      </c>
      <c r="W305" s="52">
        <f>Fugas_Alter1!AK307</f>
        <v>0</v>
      </c>
      <c r="X305" s="52">
        <f>Fugas_Alter1!AM307</f>
        <v>0</v>
      </c>
      <c r="Y305" s="52">
        <f>Fugas_Alter1!AP307</f>
        <v>0</v>
      </c>
    </row>
    <row r="306" spans="2:25" x14ac:dyDescent="0.75">
      <c r="B306" s="52">
        <f>Fugas_Alter1!B308</f>
        <v>0</v>
      </c>
      <c r="C306" s="52">
        <f>Fugas_Alter1!C308</f>
        <v>0</v>
      </c>
      <c r="D306" s="52">
        <f>Fugas_Alter1!D308</f>
        <v>0</v>
      </c>
      <c r="E306" s="52">
        <f>Fugas_Alter1!E308</f>
        <v>0</v>
      </c>
      <c r="F306" s="456">
        <f>Fugas_Alter1!F308</f>
        <v>0</v>
      </c>
      <c r="G306" s="456"/>
      <c r="H306" s="456">
        <f>Fugas_Alter1!H308</f>
        <v>0</v>
      </c>
      <c r="I306" s="456"/>
      <c r="J306" s="456">
        <f>Fugas_Alter1!J308</f>
        <v>0</v>
      </c>
      <c r="K306" s="456"/>
      <c r="L306" s="460" t="str">
        <f>IF(Fugas_Alter1!L308=0,"",Fugas_Alter1!L308)</f>
        <v/>
      </c>
      <c r="M306" s="460"/>
      <c r="N306" s="460"/>
      <c r="O306" s="456">
        <f>Fugas_Alter1!O308</f>
        <v>0</v>
      </c>
      <c r="P306" s="456"/>
      <c r="Q306" s="456"/>
      <c r="R306" s="52">
        <f>Fugas_Alter1!R308</f>
        <v>0</v>
      </c>
      <c r="S306" s="52">
        <f>Fugas_Alter1!S308</f>
        <v>0</v>
      </c>
      <c r="T306" s="52">
        <f>Fugas_Alter1!T308</f>
        <v>0</v>
      </c>
      <c r="U306" s="52">
        <f>Fugas_Alter1!V308</f>
        <v>0</v>
      </c>
      <c r="V306" s="52">
        <f>Fugas_Alter1!AL308</f>
        <v>0</v>
      </c>
      <c r="W306" s="52">
        <f>Fugas_Alter1!AK308</f>
        <v>0</v>
      </c>
      <c r="X306" s="52">
        <f>Fugas_Alter1!AM308</f>
        <v>0</v>
      </c>
      <c r="Y306" s="52">
        <f>Fugas_Alter1!AP308</f>
        <v>0</v>
      </c>
    </row>
    <row r="307" spans="2:25" x14ac:dyDescent="0.75">
      <c r="B307" s="52">
        <f>Fugas_Alter1!B309</f>
        <v>0</v>
      </c>
      <c r="C307" s="52">
        <f>Fugas_Alter1!C309</f>
        <v>0</v>
      </c>
      <c r="D307" s="52">
        <f>Fugas_Alter1!D309</f>
        <v>0</v>
      </c>
      <c r="E307" s="52">
        <f>Fugas_Alter1!E309</f>
        <v>0</v>
      </c>
      <c r="F307" s="456">
        <f>Fugas_Alter1!F309</f>
        <v>0</v>
      </c>
      <c r="G307" s="456"/>
      <c r="H307" s="456">
        <f>Fugas_Alter1!H309</f>
        <v>0</v>
      </c>
      <c r="I307" s="456"/>
      <c r="J307" s="456">
        <f>Fugas_Alter1!J309</f>
        <v>0</v>
      </c>
      <c r="K307" s="456"/>
      <c r="L307" s="460" t="str">
        <f>IF(Fugas_Alter1!L309=0,"",Fugas_Alter1!L309)</f>
        <v/>
      </c>
      <c r="M307" s="460"/>
      <c r="N307" s="460"/>
      <c r="O307" s="456">
        <f>Fugas_Alter1!O309</f>
        <v>0</v>
      </c>
      <c r="P307" s="456"/>
      <c r="Q307" s="456"/>
      <c r="R307" s="52">
        <f>Fugas_Alter1!R309</f>
        <v>0</v>
      </c>
      <c r="S307" s="52">
        <f>Fugas_Alter1!S309</f>
        <v>0</v>
      </c>
      <c r="T307" s="52">
        <f>Fugas_Alter1!T309</f>
        <v>0</v>
      </c>
      <c r="U307" s="52">
        <f>Fugas_Alter1!V309</f>
        <v>0</v>
      </c>
      <c r="V307" s="52">
        <f>Fugas_Alter1!AL309</f>
        <v>0</v>
      </c>
      <c r="W307" s="52">
        <f>Fugas_Alter1!AK309</f>
        <v>0</v>
      </c>
      <c r="X307" s="52">
        <f>Fugas_Alter1!AM309</f>
        <v>0</v>
      </c>
      <c r="Y307" s="52">
        <f>Fugas_Alter1!AP309</f>
        <v>0</v>
      </c>
    </row>
    <row r="308" spans="2:25" x14ac:dyDescent="0.75">
      <c r="B308" s="52">
        <f>Fugas_Alter1!B310</f>
        <v>0</v>
      </c>
      <c r="C308" s="52">
        <f>Fugas_Alter1!C310</f>
        <v>0</v>
      </c>
      <c r="D308" s="52">
        <f>Fugas_Alter1!D310</f>
        <v>0</v>
      </c>
      <c r="E308" s="52">
        <f>Fugas_Alter1!E310</f>
        <v>0</v>
      </c>
      <c r="F308" s="456">
        <f>Fugas_Alter1!F310</f>
        <v>0</v>
      </c>
      <c r="G308" s="456"/>
      <c r="H308" s="456">
        <f>Fugas_Alter1!H310</f>
        <v>0</v>
      </c>
      <c r="I308" s="456"/>
      <c r="J308" s="456">
        <f>Fugas_Alter1!J310</f>
        <v>0</v>
      </c>
      <c r="K308" s="456"/>
      <c r="L308" s="460" t="str">
        <f>IF(Fugas_Alter1!L310=0,"",Fugas_Alter1!L310)</f>
        <v/>
      </c>
      <c r="M308" s="460"/>
      <c r="N308" s="460"/>
      <c r="O308" s="456">
        <f>Fugas_Alter1!O310</f>
        <v>0</v>
      </c>
      <c r="P308" s="456"/>
      <c r="Q308" s="456"/>
      <c r="R308" s="52">
        <f>Fugas_Alter1!R310</f>
        <v>0</v>
      </c>
      <c r="S308" s="52">
        <f>Fugas_Alter1!S310</f>
        <v>0</v>
      </c>
      <c r="T308" s="52">
        <f>Fugas_Alter1!T310</f>
        <v>0</v>
      </c>
      <c r="U308" s="52">
        <f>Fugas_Alter1!V310</f>
        <v>0</v>
      </c>
      <c r="V308" s="52">
        <f>Fugas_Alter1!AL310</f>
        <v>0</v>
      </c>
      <c r="W308" s="52">
        <f>Fugas_Alter1!AK310</f>
        <v>0</v>
      </c>
      <c r="X308" s="52">
        <f>Fugas_Alter1!AM310</f>
        <v>0</v>
      </c>
      <c r="Y308" s="52">
        <f>Fugas_Alter1!AP310</f>
        <v>0</v>
      </c>
    </row>
    <row r="309" spans="2:25" x14ac:dyDescent="0.75">
      <c r="B309" s="52">
        <f>Fugas_Alter1!B311</f>
        <v>0</v>
      </c>
      <c r="C309" s="52">
        <f>Fugas_Alter1!C311</f>
        <v>0</v>
      </c>
      <c r="D309" s="52">
        <f>Fugas_Alter1!D311</f>
        <v>0</v>
      </c>
      <c r="E309" s="52">
        <f>Fugas_Alter1!E311</f>
        <v>0</v>
      </c>
      <c r="F309" s="456">
        <f>Fugas_Alter1!F311</f>
        <v>0</v>
      </c>
      <c r="G309" s="456"/>
      <c r="H309" s="456">
        <f>Fugas_Alter1!H311</f>
        <v>0</v>
      </c>
      <c r="I309" s="456"/>
      <c r="J309" s="456">
        <f>Fugas_Alter1!J311</f>
        <v>0</v>
      </c>
      <c r="K309" s="456"/>
      <c r="L309" s="460" t="str">
        <f>IF(Fugas_Alter1!L311=0,"",Fugas_Alter1!L311)</f>
        <v/>
      </c>
      <c r="M309" s="460"/>
      <c r="N309" s="460"/>
      <c r="O309" s="456">
        <f>Fugas_Alter1!O311</f>
        <v>0</v>
      </c>
      <c r="P309" s="456"/>
      <c r="Q309" s="456"/>
      <c r="R309" s="52">
        <f>Fugas_Alter1!R311</f>
        <v>0</v>
      </c>
      <c r="S309" s="52">
        <f>Fugas_Alter1!S311</f>
        <v>0</v>
      </c>
      <c r="T309" s="52">
        <f>Fugas_Alter1!T311</f>
        <v>0</v>
      </c>
      <c r="U309" s="52">
        <f>Fugas_Alter1!V311</f>
        <v>0</v>
      </c>
      <c r="V309" s="52">
        <f>Fugas_Alter1!AL311</f>
        <v>0</v>
      </c>
      <c r="W309" s="52">
        <f>Fugas_Alter1!AK311</f>
        <v>0</v>
      </c>
      <c r="X309" s="52">
        <f>Fugas_Alter1!AM311</f>
        <v>0</v>
      </c>
      <c r="Y309" s="52">
        <f>Fugas_Alter1!AP311</f>
        <v>0</v>
      </c>
    </row>
    <row r="310" spans="2:25" x14ac:dyDescent="0.75">
      <c r="B310" s="52">
        <f>Fugas_Alter1!B312</f>
        <v>0</v>
      </c>
      <c r="C310" s="52">
        <f>Fugas_Alter1!C312</f>
        <v>0</v>
      </c>
      <c r="D310" s="52">
        <f>Fugas_Alter1!D312</f>
        <v>0</v>
      </c>
      <c r="E310" s="52">
        <f>Fugas_Alter1!E312</f>
        <v>0</v>
      </c>
      <c r="F310" s="456">
        <f>Fugas_Alter1!F312</f>
        <v>0</v>
      </c>
      <c r="G310" s="456"/>
      <c r="H310" s="456">
        <f>Fugas_Alter1!H312</f>
        <v>0</v>
      </c>
      <c r="I310" s="456"/>
      <c r="J310" s="456">
        <f>Fugas_Alter1!J312</f>
        <v>0</v>
      </c>
      <c r="K310" s="456"/>
      <c r="L310" s="460" t="str">
        <f>IF(Fugas_Alter1!L312=0,"",Fugas_Alter1!L312)</f>
        <v/>
      </c>
      <c r="M310" s="460"/>
      <c r="N310" s="460"/>
      <c r="O310" s="456">
        <f>Fugas_Alter1!O312</f>
        <v>0</v>
      </c>
      <c r="P310" s="456"/>
      <c r="Q310" s="456"/>
      <c r="R310" s="52">
        <f>Fugas_Alter1!R312</f>
        <v>0</v>
      </c>
      <c r="S310" s="52">
        <f>Fugas_Alter1!S312</f>
        <v>0</v>
      </c>
      <c r="T310" s="52">
        <f>Fugas_Alter1!T312</f>
        <v>0</v>
      </c>
      <c r="U310" s="52">
        <f>Fugas_Alter1!V312</f>
        <v>0</v>
      </c>
      <c r="V310" s="52">
        <f>Fugas_Alter1!AL312</f>
        <v>0</v>
      </c>
      <c r="W310" s="52">
        <f>Fugas_Alter1!AK312</f>
        <v>0</v>
      </c>
      <c r="X310" s="52">
        <f>Fugas_Alter1!AM312</f>
        <v>0</v>
      </c>
      <c r="Y310" s="52">
        <f>Fugas_Alter1!AP312</f>
        <v>0</v>
      </c>
    </row>
    <row r="311" spans="2:25" x14ac:dyDescent="0.75">
      <c r="B311" s="52">
        <f>Fugas_Alter1!B313</f>
        <v>0</v>
      </c>
      <c r="C311" s="52">
        <f>Fugas_Alter1!C313</f>
        <v>0</v>
      </c>
      <c r="D311" s="52">
        <f>Fugas_Alter1!D313</f>
        <v>0</v>
      </c>
      <c r="E311" s="52">
        <f>Fugas_Alter1!E313</f>
        <v>0</v>
      </c>
      <c r="F311" s="456">
        <f>Fugas_Alter1!F313</f>
        <v>0</v>
      </c>
      <c r="G311" s="456"/>
      <c r="H311" s="456">
        <f>Fugas_Alter1!H313</f>
        <v>0</v>
      </c>
      <c r="I311" s="456"/>
      <c r="J311" s="456">
        <f>Fugas_Alter1!J313</f>
        <v>0</v>
      </c>
      <c r="K311" s="456"/>
      <c r="L311" s="460" t="str">
        <f>IF(Fugas_Alter1!L313=0,"",Fugas_Alter1!L313)</f>
        <v/>
      </c>
      <c r="M311" s="460"/>
      <c r="N311" s="460"/>
      <c r="O311" s="456">
        <f>Fugas_Alter1!O313</f>
        <v>0</v>
      </c>
      <c r="P311" s="456"/>
      <c r="Q311" s="456"/>
      <c r="R311" s="52">
        <f>Fugas_Alter1!R313</f>
        <v>0</v>
      </c>
      <c r="S311" s="52">
        <f>Fugas_Alter1!S313</f>
        <v>0</v>
      </c>
      <c r="T311" s="52">
        <f>Fugas_Alter1!T313</f>
        <v>0</v>
      </c>
      <c r="U311" s="52">
        <f>Fugas_Alter1!V313</f>
        <v>0</v>
      </c>
      <c r="V311" s="52">
        <f>Fugas_Alter1!AL313</f>
        <v>0</v>
      </c>
      <c r="W311" s="52">
        <f>Fugas_Alter1!AK313</f>
        <v>0</v>
      </c>
      <c r="X311" s="52">
        <f>Fugas_Alter1!AM313</f>
        <v>0</v>
      </c>
      <c r="Y311" s="52">
        <f>Fugas_Alter1!AP313</f>
        <v>0</v>
      </c>
    </row>
    <row r="312" spans="2:25" x14ac:dyDescent="0.75">
      <c r="B312" s="52">
        <f>Fugas_Alter1!B314</f>
        <v>0</v>
      </c>
      <c r="C312" s="52">
        <f>Fugas_Alter1!C314</f>
        <v>0</v>
      </c>
      <c r="D312" s="52">
        <f>Fugas_Alter1!D314</f>
        <v>0</v>
      </c>
      <c r="E312" s="52">
        <f>Fugas_Alter1!E314</f>
        <v>0</v>
      </c>
      <c r="F312" s="456">
        <f>Fugas_Alter1!F314</f>
        <v>0</v>
      </c>
      <c r="G312" s="456"/>
      <c r="H312" s="456">
        <f>Fugas_Alter1!H314</f>
        <v>0</v>
      </c>
      <c r="I312" s="456"/>
      <c r="J312" s="456">
        <f>Fugas_Alter1!J314</f>
        <v>0</v>
      </c>
      <c r="K312" s="456"/>
      <c r="L312" s="460" t="str">
        <f>IF(Fugas_Alter1!L314=0,"",Fugas_Alter1!L314)</f>
        <v/>
      </c>
      <c r="M312" s="460"/>
      <c r="N312" s="460"/>
      <c r="O312" s="456">
        <f>Fugas_Alter1!O314</f>
        <v>0</v>
      </c>
      <c r="P312" s="456"/>
      <c r="Q312" s="456"/>
      <c r="R312" s="52">
        <f>Fugas_Alter1!R314</f>
        <v>0</v>
      </c>
      <c r="S312" s="52">
        <f>Fugas_Alter1!S314</f>
        <v>0</v>
      </c>
      <c r="T312" s="52">
        <f>Fugas_Alter1!T314</f>
        <v>0</v>
      </c>
      <c r="U312" s="52">
        <f>Fugas_Alter1!V314</f>
        <v>0</v>
      </c>
      <c r="V312" s="52">
        <f>Fugas_Alter1!AL314</f>
        <v>0</v>
      </c>
      <c r="W312" s="52">
        <f>Fugas_Alter1!AK314</f>
        <v>0</v>
      </c>
      <c r="X312" s="52">
        <f>Fugas_Alter1!AM314</f>
        <v>0</v>
      </c>
      <c r="Y312" s="52">
        <f>Fugas_Alter1!AP314</f>
        <v>0</v>
      </c>
    </row>
    <row r="313" spans="2:25" x14ac:dyDescent="0.75">
      <c r="B313" s="52">
        <f>Fugas_Alter1!B315</f>
        <v>0</v>
      </c>
      <c r="C313" s="52">
        <f>Fugas_Alter1!C315</f>
        <v>0</v>
      </c>
      <c r="D313" s="52">
        <f>Fugas_Alter1!D315</f>
        <v>0</v>
      </c>
      <c r="E313" s="52">
        <f>Fugas_Alter1!E315</f>
        <v>0</v>
      </c>
      <c r="F313" s="456">
        <f>Fugas_Alter1!F315</f>
        <v>0</v>
      </c>
      <c r="G313" s="456"/>
      <c r="H313" s="456">
        <f>Fugas_Alter1!H315</f>
        <v>0</v>
      </c>
      <c r="I313" s="456"/>
      <c r="J313" s="456">
        <f>Fugas_Alter1!J315</f>
        <v>0</v>
      </c>
      <c r="K313" s="456"/>
      <c r="L313" s="460" t="str">
        <f>IF(Fugas_Alter1!L315=0,"",Fugas_Alter1!L315)</f>
        <v/>
      </c>
      <c r="M313" s="460"/>
      <c r="N313" s="460"/>
      <c r="O313" s="456">
        <f>Fugas_Alter1!O315</f>
        <v>0</v>
      </c>
      <c r="P313" s="456"/>
      <c r="Q313" s="456"/>
      <c r="R313" s="52">
        <f>Fugas_Alter1!R315</f>
        <v>0</v>
      </c>
      <c r="S313" s="52">
        <f>Fugas_Alter1!S315</f>
        <v>0</v>
      </c>
      <c r="T313" s="52">
        <f>Fugas_Alter1!T315</f>
        <v>0</v>
      </c>
      <c r="U313" s="52">
        <f>Fugas_Alter1!V315</f>
        <v>0</v>
      </c>
      <c r="V313" s="52">
        <f>Fugas_Alter1!AL315</f>
        <v>0</v>
      </c>
      <c r="W313" s="52">
        <f>Fugas_Alter1!AK315</f>
        <v>0</v>
      </c>
      <c r="X313" s="52">
        <f>Fugas_Alter1!AM315</f>
        <v>0</v>
      </c>
      <c r="Y313" s="52">
        <f>Fugas_Alter1!AP315</f>
        <v>0</v>
      </c>
    </row>
    <row r="314" spans="2:25" x14ac:dyDescent="0.75">
      <c r="B314" s="52">
        <f>Fugas_Alter1!B316</f>
        <v>0</v>
      </c>
      <c r="C314" s="52">
        <f>Fugas_Alter1!C316</f>
        <v>0</v>
      </c>
      <c r="D314" s="52">
        <f>Fugas_Alter1!D316</f>
        <v>0</v>
      </c>
      <c r="E314" s="52">
        <f>Fugas_Alter1!E316</f>
        <v>0</v>
      </c>
      <c r="F314" s="456">
        <f>Fugas_Alter1!F316</f>
        <v>0</v>
      </c>
      <c r="G314" s="456"/>
      <c r="H314" s="456">
        <f>Fugas_Alter1!H316</f>
        <v>0</v>
      </c>
      <c r="I314" s="456"/>
      <c r="J314" s="456">
        <f>Fugas_Alter1!J316</f>
        <v>0</v>
      </c>
      <c r="K314" s="456"/>
      <c r="L314" s="460" t="str">
        <f>IF(Fugas_Alter1!L316=0,"",Fugas_Alter1!L316)</f>
        <v/>
      </c>
      <c r="M314" s="460"/>
      <c r="N314" s="460"/>
      <c r="O314" s="456">
        <f>Fugas_Alter1!O316</f>
        <v>0</v>
      </c>
      <c r="P314" s="456"/>
      <c r="Q314" s="456"/>
      <c r="R314" s="52">
        <f>Fugas_Alter1!R316</f>
        <v>0</v>
      </c>
      <c r="S314" s="52">
        <f>Fugas_Alter1!S316</f>
        <v>0</v>
      </c>
      <c r="T314" s="52">
        <f>Fugas_Alter1!T316</f>
        <v>0</v>
      </c>
      <c r="U314" s="52">
        <f>Fugas_Alter1!V316</f>
        <v>0</v>
      </c>
      <c r="V314" s="52">
        <f>Fugas_Alter1!AL316</f>
        <v>0</v>
      </c>
      <c r="W314" s="52">
        <f>Fugas_Alter1!AK316</f>
        <v>0</v>
      </c>
      <c r="X314" s="52">
        <f>Fugas_Alter1!AM316</f>
        <v>0</v>
      </c>
      <c r="Y314" s="52">
        <f>Fugas_Alter1!AP316</f>
        <v>0</v>
      </c>
    </row>
    <row r="315" spans="2:25" x14ac:dyDescent="0.75">
      <c r="B315" s="52">
        <f>Fugas_Alter1!B317</f>
        <v>0</v>
      </c>
      <c r="C315" s="52">
        <f>Fugas_Alter1!C317</f>
        <v>0</v>
      </c>
      <c r="D315" s="52">
        <f>Fugas_Alter1!D317</f>
        <v>0</v>
      </c>
      <c r="E315" s="52">
        <f>Fugas_Alter1!E317</f>
        <v>0</v>
      </c>
      <c r="F315" s="456">
        <f>Fugas_Alter1!F317</f>
        <v>0</v>
      </c>
      <c r="G315" s="456"/>
      <c r="H315" s="456">
        <f>Fugas_Alter1!H317</f>
        <v>0</v>
      </c>
      <c r="I315" s="456"/>
      <c r="J315" s="456">
        <f>Fugas_Alter1!J317</f>
        <v>0</v>
      </c>
      <c r="K315" s="456"/>
      <c r="L315" s="460" t="str">
        <f>IF(Fugas_Alter1!L317=0,"",Fugas_Alter1!L317)</f>
        <v/>
      </c>
      <c r="M315" s="460"/>
      <c r="N315" s="460"/>
      <c r="O315" s="456">
        <f>Fugas_Alter1!O317</f>
        <v>0</v>
      </c>
      <c r="P315" s="456"/>
      <c r="Q315" s="456"/>
      <c r="R315" s="52">
        <f>Fugas_Alter1!R317</f>
        <v>0</v>
      </c>
      <c r="S315" s="52">
        <f>Fugas_Alter1!S317</f>
        <v>0</v>
      </c>
      <c r="T315" s="52">
        <f>Fugas_Alter1!T317</f>
        <v>0</v>
      </c>
      <c r="U315" s="52">
        <f>Fugas_Alter1!V317</f>
        <v>0</v>
      </c>
      <c r="V315" s="52">
        <f>Fugas_Alter1!AL317</f>
        <v>0</v>
      </c>
      <c r="W315" s="52">
        <f>Fugas_Alter1!AK317</f>
        <v>0</v>
      </c>
      <c r="X315" s="52">
        <f>Fugas_Alter1!AM317</f>
        <v>0</v>
      </c>
      <c r="Y315" s="52">
        <f>Fugas_Alter1!AP317</f>
        <v>0</v>
      </c>
    </row>
    <row r="316" spans="2:25" x14ac:dyDescent="0.75">
      <c r="B316" s="52">
        <f>Fugas_Alter1!B318</f>
        <v>0</v>
      </c>
      <c r="C316" s="52">
        <f>Fugas_Alter1!C318</f>
        <v>0</v>
      </c>
      <c r="D316" s="52">
        <f>Fugas_Alter1!D318</f>
        <v>0</v>
      </c>
      <c r="E316" s="52">
        <f>Fugas_Alter1!E318</f>
        <v>0</v>
      </c>
      <c r="F316" s="456">
        <f>Fugas_Alter1!F318</f>
        <v>0</v>
      </c>
      <c r="G316" s="456"/>
      <c r="H316" s="456">
        <f>Fugas_Alter1!H318</f>
        <v>0</v>
      </c>
      <c r="I316" s="456"/>
      <c r="J316" s="456">
        <f>Fugas_Alter1!J318</f>
        <v>0</v>
      </c>
      <c r="K316" s="456"/>
      <c r="L316" s="460" t="str">
        <f>IF(Fugas_Alter1!L318=0,"",Fugas_Alter1!L318)</f>
        <v/>
      </c>
      <c r="M316" s="460"/>
      <c r="N316" s="460"/>
      <c r="O316" s="456">
        <f>Fugas_Alter1!O318</f>
        <v>0</v>
      </c>
      <c r="P316" s="456"/>
      <c r="Q316" s="456"/>
      <c r="R316" s="52">
        <f>Fugas_Alter1!R318</f>
        <v>0</v>
      </c>
      <c r="S316" s="52">
        <f>Fugas_Alter1!S318</f>
        <v>0</v>
      </c>
      <c r="T316" s="52">
        <f>Fugas_Alter1!T318</f>
        <v>0</v>
      </c>
      <c r="U316" s="52">
        <f>Fugas_Alter1!V318</f>
        <v>0</v>
      </c>
      <c r="V316" s="52">
        <f>Fugas_Alter1!AL318</f>
        <v>0</v>
      </c>
      <c r="W316" s="52">
        <f>Fugas_Alter1!AK318</f>
        <v>0</v>
      </c>
      <c r="X316" s="52">
        <f>Fugas_Alter1!AM318</f>
        <v>0</v>
      </c>
      <c r="Y316" s="52">
        <f>Fugas_Alter1!AP318</f>
        <v>0</v>
      </c>
    </row>
    <row r="317" spans="2:25" x14ac:dyDescent="0.75">
      <c r="B317" s="52">
        <f>Fugas_Alter1!B319</f>
        <v>0</v>
      </c>
      <c r="C317" s="52">
        <f>Fugas_Alter1!C319</f>
        <v>0</v>
      </c>
      <c r="D317" s="52">
        <f>Fugas_Alter1!D319</f>
        <v>0</v>
      </c>
      <c r="E317" s="52">
        <f>Fugas_Alter1!E319</f>
        <v>0</v>
      </c>
      <c r="F317" s="456">
        <f>Fugas_Alter1!F319</f>
        <v>0</v>
      </c>
      <c r="G317" s="456"/>
      <c r="H317" s="456">
        <f>Fugas_Alter1!H319</f>
        <v>0</v>
      </c>
      <c r="I317" s="456"/>
      <c r="J317" s="456">
        <f>Fugas_Alter1!J319</f>
        <v>0</v>
      </c>
      <c r="K317" s="456"/>
      <c r="L317" s="460" t="str">
        <f>IF(Fugas_Alter1!L319=0,"",Fugas_Alter1!L319)</f>
        <v/>
      </c>
      <c r="M317" s="460"/>
      <c r="N317" s="460"/>
      <c r="O317" s="456">
        <f>Fugas_Alter1!O319</f>
        <v>0</v>
      </c>
      <c r="P317" s="456"/>
      <c r="Q317" s="456"/>
      <c r="R317" s="52">
        <f>Fugas_Alter1!R319</f>
        <v>0</v>
      </c>
      <c r="S317" s="52">
        <f>Fugas_Alter1!S319</f>
        <v>0</v>
      </c>
      <c r="T317" s="52">
        <f>Fugas_Alter1!T319</f>
        <v>0</v>
      </c>
      <c r="U317" s="52">
        <f>Fugas_Alter1!V319</f>
        <v>0</v>
      </c>
      <c r="V317" s="52">
        <f>Fugas_Alter1!AL319</f>
        <v>0</v>
      </c>
      <c r="W317" s="52">
        <f>Fugas_Alter1!AK319</f>
        <v>0</v>
      </c>
      <c r="X317" s="52">
        <f>Fugas_Alter1!AM319</f>
        <v>0</v>
      </c>
      <c r="Y317" s="52">
        <f>Fugas_Alter1!AP319</f>
        <v>0</v>
      </c>
    </row>
    <row r="318" spans="2:25" x14ac:dyDescent="0.75">
      <c r="B318" s="52">
        <f>Fugas_Alter1!B320</f>
        <v>0</v>
      </c>
      <c r="C318" s="52">
        <f>Fugas_Alter1!C320</f>
        <v>0</v>
      </c>
      <c r="D318" s="52">
        <f>Fugas_Alter1!D320</f>
        <v>0</v>
      </c>
      <c r="E318" s="52">
        <f>Fugas_Alter1!E320</f>
        <v>0</v>
      </c>
      <c r="F318" s="456">
        <f>Fugas_Alter1!F320</f>
        <v>0</v>
      </c>
      <c r="G318" s="456"/>
      <c r="H318" s="456">
        <f>Fugas_Alter1!H320</f>
        <v>0</v>
      </c>
      <c r="I318" s="456"/>
      <c r="J318" s="456">
        <f>Fugas_Alter1!J320</f>
        <v>0</v>
      </c>
      <c r="K318" s="456"/>
      <c r="L318" s="460" t="str">
        <f>IF(Fugas_Alter1!L320=0,"",Fugas_Alter1!L320)</f>
        <v/>
      </c>
      <c r="M318" s="460"/>
      <c r="N318" s="460"/>
      <c r="O318" s="456">
        <f>Fugas_Alter1!O320</f>
        <v>0</v>
      </c>
      <c r="P318" s="456"/>
      <c r="Q318" s="456"/>
      <c r="R318" s="52">
        <f>Fugas_Alter1!R320</f>
        <v>0</v>
      </c>
      <c r="S318" s="52">
        <f>Fugas_Alter1!S320</f>
        <v>0</v>
      </c>
      <c r="T318" s="52">
        <f>Fugas_Alter1!T320</f>
        <v>0</v>
      </c>
      <c r="U318" s="52">
        <f>Fugas_Alter1!V320</f>
        <v>0</v>
      </c>
      <c r="V318" s="52">
        <f>Fugas_Alter1!AL320</f>
        <v>0</v>
      </c>
      <c r="W318" s="52">
        <f>Fugas_Alter1!AK320</f>
        <v>0</v>
      </c>
      <c r="X318" s="52">
        <f>Fugas_Alter1!AM320</f>
        <v>0</v>
      </c>
      <c r="Y318" s="52">
        <f>Fugas_Alter1!AP320</f>
        <v>0</v>
      </c>
    </row>
    <row r="319" spans="2:25" x14ac:dyDescent="0.75">
      <c r="B319" s="52">
        <f>Fugas_Alter1!B321</f>
        <v>0</v>
      </c>
      <c r="C319" s="52">
        <f>Fugas_Alter1!C321</f>
        <v>0</v>
      </c>
      <c r="D319" s="52">
        <f>Fugas_Alter1!D321</f>
        <v>0</v>
      </c>
      <c r="E319" s="52">
        <f>Fugas_Alter1!E321</f>
        <v>0</v>
      </c>
      <c r="F319" s="456">
        <f>Fugas_Alter1!F321</f>
        <v>0</v>
      </c>
      <c r="G319" s="456"/>
      <c r="H319" s="456">
        <f>Fugas_Alter1!H321</f>
        <v>0</v>
      </c>
      <c r="I319" s="456"/>
      <c r="J319" s="456">
        <f>Fugas_Alter1!J321</f>
        <v>0</v>
      </c>
      <c r="K319" s="456"/>
      <c r="L319" s="460" t="str">
        <f>IF(Fugas_Alter1!L321=0,"",Fugas_Alter1!L321)</f>
        <v/>
      </c>
      <c r="M319" s="460"/>
      <c r="N319" s="460"/>
      <c r="O319" s="456">
        <f>Fugas_Alter1!O321</f>
        <v>0</v>
      </c>
      <c r="P319" s="456"/>
      <c r="Q319" s="456"/>
      <c r="R319" s="52">
        <f>Fugas_Alter1!R321</f>
        <v>0</v>
      </c>
      <c r="S319" s="52">
        <f>Fugas_Alter1!S321</f>
        <v>0</v>
      </c>
      <c r="T319" s="52">
        <f>Fugas_Alter1!T321</f>
        <v>0</v>
      </c>
      <c r="U319" s="52">
        <f>Fugas_Alter1!V321</f>
        <v>0</v>
      </c>
      <c r="V319" s="52">
        <f>Fugas_Alter1!AL321</f>
        <v>0</v>
      </c>
      <c r="W319" s="52">
        <f>Fugas_Alter1!AK321</f>
        <v>0</v>
      </c>
      <c r="X319" s="52">
        <f>Fugas_Alter1!AM321</f>
        <v>0</v>
      </c>
      <c r="Y319" s="52">
        <f>Fugas_Alter1!AP321</f>
        <v>0</v>
      </c>
    </row>
    <row r="320" spans="2:25" x14ac:dyDescent="0.75">
      <c r="B320" s="52">
        <f>Fugas_Alter1!B322</f>
        <v>0</v>
      </c>
      <c r="C320" s="52">
        <f>Fugas_Alter1!C322</f>
        <v>0</v>
      </c>
      <c r="D320" s="52">
        <f>Fugas_Alter1!D322</f>
        <v>0</v>
      </c>
      <c r="E320" s="52">
        <f>Fugas_Alter1!E322</f>
        <v>0</v>
      </c>
      <c r="F320" s="456">
        <f>Fugas_Alter1!F322</f>
        <v>0</v>
      </c>
      <c r="G320" s="456"/>
      <c r="H320" s="456">
        <f>Fugas_Alter1!H322</f>
        <v>0</v>
      </c>
      <c r="I320" s="456"/>
      <c r="J320" s="456">
        <f>Fugas_Alter1!J322</f>
        <v>0</v>
      </c>
      <c r="K320" s="456"/>
      <c r="L320" s="460" t="str">
        <f>IF(Fugas_Alter1!L322=0,"",Fugas_Alter1!L322)</f>
        <v/>
      </c>
      <c r="M320" s="460"/>
      <c r="N320" s="460"/>
      <c r="O320" s="456">
        <f>Fugas_Alter1!O322</f>
        <v>0</v>
      </c>
      <c r="P320" s="456"/>
      <c r="Q320" s="456"/>
      <c r="R320" s="52">
        <f>Fugas_Alter1!R322</f>
        <v>0</v>
      </c>
      <c r="S320" s="52">
        <f>Fugas_Alter1!S322</f>
        <v>0</v>
      </c>
      <c r="T320" s="52">
        <f>Fugas_Alter1!T322</f>
        <v>0</v>
      </c>
      <c r="U320" s="52">
        <f>Fugas_Alter1!V322</f>
        <v>0</v>
      </c>
      <c r="V320" s="52">
        <f>Fugas_Alter1!AL322</f>
        <v>0</v>
      </c>
      <c r="W320" s="52">
        <f>Fugas_Alter1!AK322</f>
        <v>0</v>
      </c>
      <c r="X320" s="52">
        <f>Fugas_Alter1!AM322</f>
        <v>0</v>
      </c>
      <c r="Y320" s="52">
        <f>Fugas_Alter1!AP322</f>
        <v>0</v>
      </c>
    </row>
    <row r="321" spans="2:25" x14ac:dyDescent="0.75">
      <c r="B321" s="52">
        <f>Fugas_Alter1!B323</f>
        <v>0</v>
      </c>
      <c r="C321" s="52">
        <f>Fugas_Alter1!C323</f>
        <v>0</v>
      </c>
      <c r="D321" s="52">
        <f>Fugas_Alter1!D323</f>
        <v>0</v>
      </c>
      <c r="E321" s="52">
        <f>Fugas_Alter1!E323</f>
        <v>0</v>
      </c>
      <c r="F321" s="456">
        <f>Fugas_Alter1!F323</f>
        <v>0</v>
      </c>
      <c r="G321" s="456"/>
      <c r="H321" s="456">
        <f>Fugas_Alter1!H323</f>
        <v>0</v>
      </c>
      <c r="I321" s="456"/>
      <c r="J321" s="456">
        <f>Fugas_Alter1!J323</f>
        <v>0</v>
      </c>
      <c r="K321" s="456"/>
      <c r="L321" s="460" t="str">
        <f>IF(Fugas_Alter1!L323=0,"",Fugas_Alter1!L323)</f>
        <v/>
      </c>
      <c r="M321" s="460"/>
      <c r="N321" s="460"/>
      <c r="O321" s="456">
        <f>Fugas_Alter1!O323</f>
        <v>0</v>
      </c>
      <c r="P321" s="456"/>
      <c r="Q321" s="456"/>
      <c r="R321" s="52">
        <f>Fugas_Alter1!R323</f>
        <v>0</v>
      </c>
      <c r="S321" s="52">
        <f>Fugas_Alter1!S323</f>
        <v>0</v>
      </c>
      <c r="T321" s="52">
        <f>Fugas_Alter1!T323</f>
        <v>0</v>
      </c>
      <c r="U321" s="52">
        <f>Fugas_Alter1!V323</f>
        <v>0</v>
      </c>
      <c r="V321" s="52">
        <f>Fugas_Alter1!AL323</f>
        <v>0</v>
      </c>
      <c r="W321" s="52">
        <f>Fugas_Alter1!AK323</f>
        <v>0</v>
      </c>
      <c r="X321" s="52">
        <f>Fugas_Alter1!AM323</f>
        <v>0</v>
      </c>
      <c r="Y321" s="52">
        <f>Fugas_Alter1!AP323</f>
        <v>0</v>
      </c>
    </row>
    <row r="322" spans="2:25" x14ac:dyDescent="0.75">
      <c r="B322" s="52">
        <f>Fugas_Alter1!B324</f>
        <v>0</v>
      </c>
      <c r="C322" s="52">
        <f>Fugas_Alter1!C324</f>
        <v>0</v>
      </c>
      <c r="D322" s="52">
        <f>Fugas_Alter1!D324</f>
        <v>0</v>
      </c>
      <c r="E322" s="52">
        <f>Fugas_Alter1!E324</f>
        <v>0</v>
      </c>
      <c r="F322" s="456">
        <f>Fugas_Alter1!F324</f>
        <v>0</v>
      </c>
      <c r="G322" s="456"/>
      <c r="H322" s="456">
        <f>Fugas_Alter1!H324</f>
        <v>0</v>
      </c>
      <c r="I322" s="456"/>
      <c r="J322" s="456">
        <f>Fugas_Alter1!J324</f>
        <v>0</v>
      </c>
      <c r="K322" s="456"/>
      <c r="L322" s="460" t="str">
        <f>IF(Fugas_Alter1!L324=0,"",Fugas_Alter1!L324)</f>
        <v/>
      </c>
      <c r="M322" s="460"/>
      <c r="N322" s="460"/>
      <c r="O322" s="456">
        <f>Fugas_Alter1!O324</f>
        <v>0</v>
      </c>
      <c r="P322" s="456"/>
      <c r="Q322" s="456"/>
      <c r="R322" s="52">
        <f>Fugas_Alter1!R324</f>
        <v>0</v>
      </c>
      <c r="S322" s="52">
        <f>Fugas_Alter1!S324</f>
        <v>0</v>
      </c>
      <c r="T322" s="52">
        <f>Fugas_Alter1!T324</f>
        <v>0</v>
      </c>
      <c r="U322" s="52">
        <f>Fugas_Alter1!V324</f>
        <v>0</v>
      </c>
      <c r="V322" s="52">
        <f>Fugas_Alter1!AL324</f>
        <v>0</v>
      </c>
      <c r="W322" s="52">
        <f>Fugas_Alter1!AK324</f>
        <v>0</v>
      </c>
      <c r="X322" s="52">
        <f>Fugas_Alter1!AM324</f>
        <v>0</v>
      </c>
      <c r="Y322" s="52">
        <f>Fugas_Alter1!AP324</f>
        <v>0</v>
      </c>
    </row>
    <row r="323" spans="2:25" x14ac:dyDescent="0.75">
      <c r="B323" s="52">
        <f>Fugas_Alter1!B325</f>
        <v>0</v>
      </c>
      <c r="C323" s="52">
        <f>Fugas_Alter1!C325</f>
        <v>0</v>
      </c>
      <c r="D323" s="52">
        <f>Fugas_Alter1!D325</f>
        <v>0</v>
      </c>
      <c r="E323" s="52">
        <f>Fugas_Alter1!E325</f>
        <v>0</v>
      </c>
      <c r="F323" s="456">
        <f>Fugas_Alter1!F325</f>
        <v>0</v>
      </c>
      <c r="G323" s="456"/>
      <c r="H323" s="456">
        <f>Fugas_Alter1!H325</f>
        <v>0</v>
      </c>
      <c r="I323" s="456"/>
      <c r="J323" s="456">
        <f>Fugas_Alter1!J325</f>
        <v>0</v>
      </c>
      <c r="K323" s="456"/>
      <c r="L323" s="460" t="str">
        <f>IF(Fugas_Alter1!L325=0,"",Fugas_Alter1!L325)</f>
        <v/>
      </c>
      <c r="M323" s="460"/>
      <c r="N323" s="460"/>
      <c r="O323" s="456">
        <f>Fugas_Alter1!O325</f>
        <v>0</v>
      </c>
      <c r="P323" s="456"/>
      <c r="Q323" s="456"/>
      <c r="R323" s="52">
        <f>Fugas_Alter1!R325</f>
        <v>0</v>
      </c>
      <c r="S323" s="52">
        <f>Fugas_Alter1!S325</f>
        <v>0</v>
      </c>
      <c r="T323" s="52">
        <f>Fugas_Alter1!T325</f>
        <v>0</v>
      </c>
      <c r="U323" s="52">
        <f>Fugas_Alter1!V325</f>
        <v>0</v>
      </c>
      <c r="V323" s="52">
        <f>Fugas_Alter1!AL325</f>
        <v>0</v>
      </c>
      <c r="W323" s="52">
        <f>Fugas_Alter1!AK325</f>
        <v>0</v>
      </c>
      <c r="X323" s="52">
        <f>Fugas_Alter1!AM325</f>
        <v>0</v>
      </c>
      <c r="Y323" s="52">
        <f>Fugas_Alter1!AP325</f>
        <v>0</v>
      </c>
    </row>
    <row r="324" spans="2:25" x14ac:dyDescent="0.75">
      <c r="B324" s="52">
        <f>Fugas_Alter1!B326</f>
        <v>0</v>
      </c>
      <c r="C324" s="52">
        <f>Fugas_Alter1!C326</f>
        <v>0</v>
      </c>
      <c r="D324" s="52">
        <f>Fugas_Alter1!D326</f>
        <v>0</v>
      </c>
      <c r="E324" s="52">
        <f>Fugas_Alter1!E326</f>
        <v>0</v>
      </c>
      <c r="F324" s="456">
        <f>Fugas_Alter1!F326</f>
        <v>0</v>
      </c>
      <c r="G324" s="456"/>
      <c r="H324" s="456">
        <f>Fugas_Alter1!H326</f>
        <v>0</v>
      </c>
      <c r="I324" s="456"/>
      <c r="J324" s="456">
        <f>Fugas_Alter1!J326</f>
        <v>0</v>
      </c>
      <c r="K324" s="456"/>
      <c r="L324" s="460" t="str">
        <f>IF(Fugas_Alter1!L326=0,"",Fugas_Alter1!L326)</f>
        <v/>
      </c>
      <c r="M324" s="460"/>
      <c r="N324" s="460"/>
      <c r="O324" s="456">
        <f>Fugas_Alter1!O326</f>
        <v>0</v>
      </c>
      <c r="P324" s="456"/>
      <c r="Q324" s="456"/>
      <c r="R324" s="52">
        <f>Fugas_Alter1!R326</f>
        <v>0</v>
      </c>
      <c r="S324" s="52">
        <f>Fugas_Alter1!S326</f>
        <v>0</v>
      </c>
      <c r="T324" s="52">
        <f>Fugas_Alter1!T326</f>
        <v>0</v>
      </c>
      <c r="U324" s="52">
        <f>Fugas_Alter1!V326</f>
        <v>0</v>
      </c>
      <c r="V324" s="52">
        <f>Fugas_Alter1!AL326</f>
        <v>0</v>
      </c>
      <c r="W324" s="52">
        <f>Fugas_Alter1!AK326</f>
        <v>0</v>
      </c>
      <c r="X324" s="52">
        <f>Fugas_Alter1!AM326</f>
        <v>0</v>
      </c>
      <c r="Y324" s="52">
        <f>Fugas_Alter1!AP326</f>
        <v>0</v>
      </c>
    </row>
    <row r="325" spans="2:25" x14ac:dyDescent="0.75">
      <c r="B325" s="52">
        <f>Fugas_Alter1!B327</f>
        <v>0</v>
      </c>
      <c r="C325" s="52">
        <f>Fugas_Alter1!C327</f>
        <v>0</v>
      </c>
      <c r="D325" s="52">
        <f>Fugas_Alter1!D327</f>
        <v>0</v>
      </c>
      <c r="E325" s="52">
        <f>Fugas_Alter1!E327</f>
        <v>0</v>
      </c>
      <c r="F325" s="456">
        <f>Fugas_Alter1!F327</f>
        <v>0</v>
      </c>
      <c r="G325" s="456"/>
      <c r="H325" s="456">
        <f>Fugas_Alter1!H327</f>
        <v>0</v>
      </c>
      <c r="I325" s="456"/>
      <c r="J325" s="456">
        <f>Fugas_Alter1!J327</f>
        <v>0</v>
      </c>
      <c r="K325" s="456"/>
      <c r="L325" s="460" t="str">
        <f>IF(Fugas_Alter1!L327=0,"",Fugas_Alter1!L327)</f>
        <v/>
      </c>
      <c r="M325" s="460"/>
      <c r="N325" s="460"/>
      <c r="O325" s="456">
        <f>Fugas_Alter1!O327</f>
        <v>0</v>
      </c>
      <c r="P325" s="456"/>
      <c r="Q325" s="456"/>
      <c r="R325" s="52">
        <f>Fugas_Alter1!R327</f>
        <v>0</v>
      </c>
      <c r="S325" s="52">
        <f>Fugas_Alter1!S327</f>
        <v>0</v>
      </c>
      <c r="T325" s="52">
        <f>Fugas_Alter1!T327</f>
        <v>0</v>
      </c>
      <c r="U325" s="52">
        <f>Fugas_Alter1!V327</f>
        <v>0</v>
      </c>
      <c r="V325" s="52">
        <f>Fugas_Alter1!AL327</f>
        <v>0</v>
      </c>
      <c r="W325" s="52">
        <f>Fugas_Alter1!AK327</f>
        <v>0</v>
      </c>
      <c r="X325" s="52">
        <f>Fugas_Alter1!AM327</f>
        <v>0</v>
      </c>
      <c r="Y325" s="52">
        <f>Fugas_Alter1!AP327</f>
        <v>0</v>
      </c>
    </row>
    <row r="326" spans="2:25" x14ac:dyDescent="0.75">
      <c r="B326" s="52">
        <f>Fugas_Alter1!B328</f>
        <v>0</v>
      </c>
      <c r="C326" s="52">
        <f>Fugas_Alter1!C328</f>
        <v>0</v>
      </c>
      <c r="D326" s="52">
        <f>Fugas_Alter1!D328</f>
        <v>0</v>
      </c>
      <c r="E326" s="52">
        <f>Fugas_Alter1!E328</f>
        <v>0</v>
      </c>
      <c r="F326" s="456">
        <f>Fugas_Alter1!F328</f>
        <v>0</v>
      </c>
      <c r="G326" s="456"/>
      <c r="H326" s="456">
        <f>Fugas_Alter1!H328</f>
        <v>0</v>
      </c>
      <c r="I326" s="456"/>
      <c r="J326" s="456">
        <f>Fugas_Alter1!J328</f>
        <v>0</v>
      </c>
      <c r="K326" s="456"/>
      <c r="L326" s="460" t="str">
        <f>IF(Fugas_Alter1!L328=0,"",Fugas_Alter1!L328)</f>
        <v/>
      </c>
      <c r="M326" s="460"/>
      <c r="N326" s="460"/>
      <c r="O326" s="456">
        <f>Fugas_Alter1!O328</f>
        <v>0</v>
      </c>
      <c r="P326" s="456"/>
      <c r="Q326" s="456"/>
      <c r="R326" s="52">
        <f>Fugas_Alter1!R328</f>
        <v>0</v>
      </c>
      <c r="S326" s="52">
        <f>Fugas_Alter1!S328</f>
        <v>0</v>
      </c>
      <c r="T326" s="52">
        <f>Fugas_Alter1!T328</f>
        <v>0</v>
      </c>
      <c r="U326" s="52">
        <f>Fugas_Alter1!V328</f>
        <v>0</v>
      </c>
      <c r="V326" s="52">
        <f>Fugas_Alter1!AL328</f>
        <v>0</v>
      </c>
      <c r="W326" s="52">
        <f>Fugas_Alter1!AK328</f>
        <v>0</v>
      </c>
      <c r="X326" s="52">
        <f>Fugas_Alter1!AM328</f>
        <v>0</v>
      </c>
      <c r="Y326" s="52">
        <f>Fugas_Alter1!AP328</f>
        <v>0</v>
      </c>
    </row>
    <row r="327" spans="2:25" x14ac:dyDescent="0.75">
      <c r="B327" s="52">
        <f>Fugas_Alter1!B329</f>
        <v>0</v>
      </c>
      <c r="C327" s="52">
        <f>Fugas_Alter1!C329</f>
        <v>0</v>
      </c>
      <c r="D327" s="52">
        <f>Fugas_Alter1!D329</f>
        <v>0</v>
      </c>
      <c r="E327" s="52">
        <f>Fugas_Alter1!E329</f>
        <v>0</v>
      </c>
      <c r="F327" s="456">
        <f>Fugas_Alter1!F329</f>
        <v>0</v>
      </c>
      <c r="G327" s="456"/>
      <c r="H327" s="456">
        <f>Fugas_Alter1!H329</f>
        <v>0</v>
      </c>
      <c r="I327" s="456"/>
      <c r="J327" s="456">
        <f>Fugas_Alter1!J329</f>
        <v>0</v>
      </c>
      <c r="K327" s="456"/>
      <c r="L327" s="460" t="str">
        <f>IF(Fugas_Alter1!L329=0,"",Fugas_Alter1!L329)</f>
        <v/>
      </c>
      <c r="M327" s="460"/>
      <c r="N327" s="460"/>
      <c r="O327" s="456">
        <f>Fugas_Alter1!O329</f>
        <v>0</v>
      </c>
      <c r="P327" s="456"/>
      <c r="Q327" s="456"/>
      <c r="R327" s="52">
        <f>Fugas_Alter1!R329</f>
        <v>0</v>
      </c>
      <c r="S327" s="52">
        <f>Fugas_Alter1!S329</f>
        <v>0</v>
      </c>
      <c r="T327" s="52">
        <f>Fugas_Alter1!T329</f>
        <v>0</v>
      </c>
      <c r="U327" s="52">
        <f>Fugas_Alter1!V329</f>
        <v>0</v>
      </c>
      <c r="V327" s="52">
        <f>Fugas_Alter1!AL329</f>
        <v>0</v>
      </c>
      <c r="W327" s="52">
        <f>Fugas_Alter1!AK329</f>
        <v>0</v>
      </c>
      <c r="X327" s="52">
        <f>Fugas_Alter1!AM329</f>
        <v>0</v>
      </c>
      <c r="Y327" s="52">
        <f>Fugas_Alter1!AP329</f>
        <v>0</v>
      </c>
    </row>
    <row r="328" spans="2:25" x14ac:dyDescent="0.75">
      <c r="B328" s="52">
        <f>Fugas_Alter1!B330</f>
        <v>0</v>
      </c>
      <c r="C328" s="52">
        <f>Fugas_Alter1!C330</f>
        <v>0</v>
      </c>
      <c r="D328" s="52">
        <f>Fugas_Alter1!D330</f>
        <v>0</v>
      </c>
      <c r="E328" s="52">
        <f>Fugas_Alter1!E330</f>
        <v>0</v>
      </c>
      <c r="F328" s="456">
        <f>Fugas_Alter1!F330</f>
        <v>0</v>
      </c>
      <c r="G328" s="456"/>
      <c r="H328" s="456">
        <f>Fugas_Alter1!H330</f>
        <v>0</v>
      </c>
      <c r="I328" s="456"/>
      <c r="J328" s="456">
        <f>Fugas_Alter1!J330</f>
        <v>0</v>
      </c>
      <c r="K328" s="456"/>
      <c r="L328" s="460" t="str">
        <f>IF(Fugas_Alter1!L330=0,"",Fugas_Alter1!L330)</f>
        <v/>
      </c>
      <c r="M328" s="460"/>
      <c r="N328" s="460"/>
      <c r="O328" s="456">
        <f>Fugas_Alter1!O330</f>
        <v>0</v>
      </c>
      <c r="P328" s="456"/>
      <c r="Q328" s="456"/>
      <c r="R328" s="52">
        <f>Fugas_Alter1!R330</f>
        <v>0</v>
      </c>
      <c r="S328" s="52">
        <f>Fugas_Alter1!S330</f>
        <v>0</v>
      </c>
      <c r="T328" s="52">
        <f>Fugas_Alter1!T330</f>
        <v>0</v>
      </c>
      <c r="U328" s="52">
        <f>Fugas_Alter1!V330</f>
        <v>0</v>
      </c>
      <c r="V328" s="52">
        <f>Fugas_Alter1!AL330</f>
        <v>0</v>
      </c>
      <c r="W328" s="52">
        <f>Fugas_Alter1!AK330</f>
        <v>0</v>
      </c>
      <c r="X328" s="52">
        <f>Fugas_Alter1!AM330</f>
        <v>0</v>
      </c>
      <c r="Y328" s="52">
        <f>Fugas_Alter1!AP330</f>
        <v>0</v>
      </c>
    </row>
    <row r="329" spans="2:25" x14ac:dyDescent="0.75">
      <c r="B329" s="52">
        <f>Fugas_Alter1!B331</f>
        <v>0</v>
      </c>
      <c r="C329" s="52">
        <f>Fugas_Alter1!C331</f>
        <v>0</v>
      </c>
      <c r="D329" s="52">
        <f>Fugas_Alter1!D331</f>
        <v>0</v>
      </c>
      <c r="E329" s="52">
        <f>Fugas_Alter1!E331</f>
        <v>0</v>
      </c>
      <c r="F329" s="456">
        <f>Fugas_Alter1!F331</f>
        <v>0</v>
      </c>
      <c r="G329" s="456"/>
      <c r="H329" s="456">
        <f>Fugas_Alter1!H331</f>
        <v>0</v>
      </c>
      <c r="I329" s="456"/>
      <c r="J329" s="456">
        <f>Fugas_Alter1!J331</f>
        <v>0</v>
      </c>
      <c r="K329" s="456"/>
      <c r="L329" s="460" t="str">
        <f>IF(Fugas_Alter1!L331=0,"",Fugas_Alter1!L331)</f>
        <v/>
      </c>
      <c r="M329" s="460"/>
      <c r="N329" s="460"/>
      <c r="O329" s="456">
        <f>Fugas_Alter1!O331</f>
        <v>0</v>
      </c>
      <c r="P329" s="456"/>
      <c r="Q329" s="456"/>
      <c r="R329" s="52">
        <f>Fugas_Alter1!R331</f>
        <v>0</v>
      </c>
      <c r="S329" s="52">
        <f>Fugas_Alter1!S331</f>
        <v>0</v>
      </c>
      <c r="T329" s="52">
        <f>Fugas_Alter1!T331</f>
        <v>0</v>
      </c>
      <c r="U329" s="52">
        <f>Fugas_Alter1!V331</f>
        <v>0</v>
      </c>
      <c r="V329" s="52">
        <f>Fugas_Alter1!AL331</f>
        <v>0</v>
      </c>
      <c r="W329" s="52">
        <f>Fugas_Alter1!AK331</f>
        <v>0</v>
      </c>
      <c r="X329" s="52">
        <f>Fugas_Alter1!AM331</f>
        <v>0</v>
      </c>
      <c r="Y329" s="52">
        <f>Fugas_Alter1!AP331</f>
        <v>0</v>
      </c>
    </row>
    <row r="330" spans="2:25" x14ac:dyDescent="0.75">
      <c r="B330" s="52">
        <f>Fugas_Alter1!B332</f>
        <v>0</v>
      </c>
      <c r="C330" s="52">
        <f>Fugas_Alter1!C332</f>
        <v>0</v>
      </c>
      <c r="D330" s="52">
        <f>Fugas_Alter1!D332</f>
        <v>0</v>
      </c>
      <c r="E330" s="52">
        <f>Fugas_Alter1!E332</f>
        <v>0</v>
      </c>
      <c r="F330" s="456">
        <f>Fugas_Alter1!F332</f>
        <v>0</v>
      </c>
      <c r="G330" s="456"/>
      <c r="H330" s="456">
        <f>Fugas_Alter1!H332</f>
        <v>0</v>
      </c>
      <c r="I330" s="456"/>
      <c r="J330" s="456">
        <f>Fugas_Alter1!J332</f>
        <v>0</v>
      </c>
      <c r="K330" s="456"/>
      <c r="L330" s="460" t="str">
        <f>IF(Fugas_Alter1!L332=0,"",Fugas_Alter1!L332)</f>
        <v/>
      </c>
      <c r="M330" s="460"/>
      <c r="N330" s="460"/>
      <c r="O330" s="456">
        <f>Fugas_Alter1!O332</f>
        <v>0</v>
      </c>
      <c r="P330" s="456"/>
      <c r="Q330" s="456"/>
      <c r="R330" s="52">
        <f>Fugas_Alter1!R332</f>
        <v>0</v>
      </c>
      <c r="S330" s="52">
        <f>Fugas_Alter1!S332</f>
        <v>0</v>
      </c>
      <c r="T330" s="52">
        <f>Fugas_Alter1!T332</f>
        <v>0</v>
      </c>
      <c r="U330" s="52">
        <f>Fugas_Alter1!V332</f>
        <v>0</v>
      </c>
      <c r="V330" s="52">
        <f>Fugas_Alter1!AL332</f>
        <v>0</v>
      </c>
      <c r="W330" s="52">
        <f>Fugas_Alter1!AK332</f>
        <v>0</v>
      </c>
      <c r="X330" s="52">
        <f>Fugas_Alter1!AM332</f>
        <v>0</v>
      </c>
      <c r="Y330" s="52">
        <f>Fugas_Alter1!AP332</f>
        <v>0</v>
      </c>
    </row>
    <row r="331" spans="2:25" x14ac:dyDescent="0.75">
      <c r="B331" s="52">
        <f>Fugas_Alter1!B333</f>
        <v>0</v>
      </c>
      <c r="C331" s="52">
        <f>Fugas_Alter1!C333</f>
        <v>0</v>
      </c>
      <c r="D331" s="52">
        <f>Fugas_Alter1!D333</f>
        <v>0</v>
      </c>
      <c r="E331" s="52">
        <f>Fugas_Alter1!E333</f>
        <v>0</v>
      </c>
      <c r="F331" s="456">
        <f>Fugas_Alter1!F333</f>
        <v>0</v>
      </c>
      <c r="G331" s="456"/>
      <c r="H331" s="456">
        <f>Fugas_Alter1!H333</f>
        <v>0</v>
      </c>
      <c r="I331" s="456"/>
      <c r="J331" s="456">
        <f>Fugas_Alter1!J333</f>
        <v>0</v>
      </c>
      <c r="K331" s="456"/>
      <c r="L331" s="460" t="str">
        <f>IF(Fugas_Alter1!L333=0,"",Fugas_Alter1!L333)</f>
        <v/>
      </c>
      <c r="M331" s="460"/>
      <c r="N331" s="460"/>
      <c r="O331" s="456">
        <f>Fugas_Alter1!O333</f>
        <v>0</v>
      </c>
      <c r="P331" s="456"/>
      <c r="Q331" s="456"/>
      <c r="R331" s="52">
        <f>Fugas_Alter1!R333</f>
        <v>0</v>
      </c>
      <c r="S331" s="52">
        <f>Fugas_Alter1!S333</f>
        <v>0</v>
      </c>
      <c r="T331" s="52">
        <f>Fugas_Alter1!T333</f>
        <v>0</v>
      </c>
      <c r="U331" s="52">
        <f>Fugas_Alter1!V333</f>
        <v>0</v>
      </c>
      <c r="V331" s="52">
        <f>Fugas_Alter1!AL333</f>
        <v>0</v>
      </c>
      <c r="W331" s="52">
        <f>Fugas_Alter1!AK333</f>
        <v>0</v>
      </c>
      <c r="X331" s="52">
        <f>Fugas_Alter1!AM333</f>
        <v>0</v>
      </c>
      <c r="Y331" s="52">
        <f>Fugas_Alter1!AP333</f>
        <v>0</v>
      </c>
    </row>
    <row r="332" spans="2:25" x14ac:dyDescent="0.75">
      <c r="B332" s="52">
        <f>Fugas_Alter1!B334</f>
        <v>0</v>
      </c>
      <c r="C332" s="52">
        <f>Fugas_Alter1!C334</f>
        <v>0</v>
      </c>
      <c r="D332" s="52">
        <f>Fugas_Alter1!D334</f>
        <v>0</v>
      </c>
      <c r="E332" s="52">
        <f>Fugas_Alter1!E334</f>
        <v>0</v>
      </c>
      <c r="F332" s="456">
        <f>Fugas_Alter1!F334</f>
        <v>0</v>
      </c>
      <c r="G332" s="456"/>
      <c r="H332" s="456">
        <f>Fugas_Alter1!H334</f>
        <v>0</v>
      </c>
      <c r="I332" s="456"/>
      <c r="J332" s="456">
        <f>Fugas_Alter1!J334</f>
        <v>0</v>
      </c>
      <c r="K332" s="456"/>
      <c r="L332" s="460" t="str">
        <f>IF(Fugas_Alter1!L334=0,"",Fugas_Alter1!L334)</f>
        <v/>
      </c>
      <c r="M332" s="460"/>
      <c r="N332" s="460"/>
      <c r="O332" s="456">
        <f>Fugas_Alter1!O334</f>
        <v>0</v>
      </c>
      <c r="P332" s="456"/>
      <c r="Q332" s="456"/>
      <c r="R332" s="52">
        <f>Fugas_Alter1!R334</f>
        <v>0</v>
      </c>
      <c r="S332" s="52">
        <f>Fugas_Alter1!S334</f>
        <v>0</v>
      </c>
      <c r="T332" s="52">
        <f>Fugas_Alter1!T334</f>
        <v>0</v>
      </c>
      <c r="U332" s="52">
        <f>Fugas_Alter1!V334</f>
        <v>0</v>
      </c>
      <c r="V332" s="52">
        <f>Fugas_Alter1!AL334</f>
        <v>0</v>
      </c>
      <c r="W332" s="52">
        <f>Fugas_Alter1!AK334</f>
        <v>0</v>
      </c>
      <c r="X332" s="52">
        <f>Fugas_Alter1!AM334</f>
        <v>0</v>
      </c>
      <c r="Y332" s="52">
        <f>Fugas_Alter1!AP334</f>
        <v>0</v>
      </c>
    </row>
    <row r="333" spans="2:25" x14ac:dyDescent="0.75">
      <c r="B333" s="52">
        <f>Fugas_Alter1!B335</f>
        <v>0</v>
      </c>
      <c r="C333" s="52">
        <f>Fugas_Alter1!C335</f>
        <v>0</v>
      </c>
      <c r="D333" s="52">
        <f>Fugas_Alter1!D335</f>
        <v>0</v>
      </c>
      <c r="E333" s="52">
        <f>Fugas_Alter1!E335</f>
        <v>0</v>
      </c>
      <c r="F333" s="456">
        <f>Fugas_Alter1!F335</f>
        <v>0</v>
      </c>
      <c r="G333" s="456"/>
      <c r="H333" s="456">
        <f>Fugas_Alter1!H335</f>
        <v>0</v>
      </c>
      <c r="I333" s="456"/>
      <c r="J333" s="456">
        <f>Fugas_Alter1!J335</f>
        <v>0</v>
      </c>
      <c r="K333" s="456"/>
      <c r="L333" s="460" t="str">
        <f>IF(Fugas_Alter1!L335=0,"",Fugas_Alter1!L335)</f>
        <v/>
      </c>
      <c r="M333" s="460"/>
      <c r="N333" s="460"/>
      <c r="O333" s="456">
        <f>Fugas_Alter1!O335</f>
        <v>0</v>
      </c>
      <c r="P333" s="456"/>
      <c r="Q333" s="456"/>
      <c r="R333" s="52">
        <f>Fugas_Alter1!R335</f>
        <v>0</v>
      </c>
      <c r="S333" s="52">
        <f>Fugas_Alter1!S335</f>
        <v>0</v>
      </c>
      <c r="T333" s="52">
        <f>Fugas_Alter1!T335</f>
        <v>0</v>
      </c>
      <c r="U333" s="52">
        <f>Fugas_Alter1!V335</f>
        <v>0</v>
      </c>
      <c r="V333" s="52">
        <f>Fugas_Alter1!AL335</f>
        <v>0</v>
      </c>
      <c r="W333" s="52">
        <f>Fugas_Alter1!AK335</f>
        <v>0</v>
      </c>
      <c r="X333" s="52">
        <f>Fugas_Alter1!AM335</f>
        <v>0</v>
      </c>
      <c r="Y333" s="52">
        <f>Fugas_Alter1!AP335</f>
        <v>0</v>
      </c>
    </row>
    <row r="334" spans="2:25" x14ac:dyDescent="0.75">
      <c r="B334" s="52">
        <f>Fugas_Alter1!B336</f>
        <v>0</v>
      </c>
      <c r="C334" s="52">
        <f>Fugas_Alter1!C336</f>
        <v>0</v>
      </c>
      <c r="D334" s="52">
        <f>Fugas_Alter1!D336</f>
        <v>0</v>
      </c>
      <c r="E334" s="52">
        <f>Fugas_Alter1!E336</f>
        <v>0</v>
      </c>
      <c r="F334" s="456">
        <f>Fugas_Alter1!F336</f>
        <v>0</v>
      </c>
      <c r="G334" s="456"/>
      <c r="H334" s="456">
        <f>Fugas_Alter1!H336</f>
        <v>0</v>
      </c>
      <c r="I334" s="456"/>
      <c r="J334" s="456">
        <f>Fugas_Alter1!J336</f>
        <v>0</v>
      </c>
      <c r="K334" s="456"/>
      <c r="L334" s="460" t="str">
        <f>IF(Fugas_Alter1!L336=0,"",Fugas_Alter1!L336)</f>
        <v/>
      </c>
      <c r="M334" s="460"/>
      <c r="N334" s="460"/>
      <c r="O334" s="456">
        <f>Fugas_Alter1!O336</f>
        <v>0</v>
      </c>
      <c r="P334" s="456"/>
      <c r="Q334" s="456"/>
      <c r="R334" s="52">
        <f>Fugas_Alter1!R336</f>
        <v>0</v>
      </c>
      <c r="S334" s="52">
        <f>Fugas_Alter1!S336</f>
        <v>0</v>
      </c>
      <c r="T334" s="52">
        <f>Fugas_Alter1!T336</f>
        <v>0</v>
      </c>
      <c r="U334" s="52">
        <f>Fugas_Alter1!V336</f>
        <v>0</v>
      </c>
      <c r="V334" s="52">
        <f>Fugas_Alter1!AL336</f>
        <v>0</v>
      </c>
      <c r="W334" s="52">
        <f>Fugas_Alter1!AK336</f>
        <v>0</v>
      </c>
      <c r="X334" s="52">
        <f>Fugas_Alter1!AM336</f>
        <v>0</v>
      </c>
      <c r="Y334" s="52">
        <f>Fugas_Alter1!AP336</f>
        <v>0</v>
      </c>
    </row>
    <row r="335" spans="2:25" x14ac:dyDescent="0.75">
      <c r="B335" s="52">
        <f>Fugas_Alter1!B337</f>
        <v>0</v>
      </c>
      <c r="C335" s="52">
        <f>Fugas_Alter1!C337</f>
        <v>0</v>
      </c>
      <c r="D335" s="52">
        <f>Fugas_Alter1!D337</f>
        <v>0</v>
      </c>
      <c r="E335" s="52">
        <f>Fugas_Alter1!E337</f>
        <v>0</v>
      </c>
      <c r="F335" s="456">
        <f>Fugas_Alter1!F337</f>
        <v>0</v>
      </c>
      <c r="G335" s="456"/>
      <c r="H335" s="456">
        <f>Fugas_Alter1!H337</f>
        <v>0</v>
      </c>
      <c r="I335" s="456"/>
      <c r="J335" s="456">
        <f>Fugas_Alter1!J337</f>
        <v>0</v>
      </c>
      <c r="K335" s="456"/>
      <c r="L335" s="460" t="str">
        <f>IF(Fugas_Alter1!L337=0,"",Fugas_Alter1!L337)</f>
        <v/>
      </c>
      <c r="M335" s="460"/>
      <c r="N335" s="460"/>
      <c r="O335" s="456">
        <f>Fugas_Alter1!O337</f>
        <v>0</v>
      </c>
      <c r="P335" s="456"/>
      <c r="Q335" s="456"/>
      <c r="R335" s="52">
        <f>Fugas_Alter1!R337</f>
        <v>0</v>
      </c>
      <c r="S335" s="52">
        <f>Fugas_Alter1!S337</f>
        <v>0</v>
      </c>
      <c r="T335" s="52">
        <f>Fugas_Alter1!T337</f>
        <v>0</v>
      </c>
      <c r="U335" s="52">
        <f>Fugas_Alter1!V337</f>
        <v>0</v>
      </c>
      <c r="V335" s="52">
        <f>Fugas_Alter1!AL337</f>
        <v>0</v>
      </c>
      <c r="W335" s="52">
        <f>Fugas_Alter1!AK337</f>
        <v>0</v>
      </c>
      <c r="X335" s="52">
        <f>Fugas_Alter1!AM337</f>
        <v>0</v>
      </c>
      <c r="Y335" s="52">
        <f>Fugas_Alter1!AP337</f>
        <v>0</v>
      </c>
    </row>
    <row r="336" spans="2:25" x14ac:dyDescent="0.75">
      <c r="B336" s="52">
        <f>Fugas_Alter1!B338</f>
        <v>0</v>
      </c>
      <c r="C336" s="52">
        <f>Fugas_Alter1!C338</f>
        <v>0</v>
      </c>
      <c r="D336" s="52">
        <f>Fugas_Alter1!D338</f>
        <v>0</v>
      </c>
      <c r="E336" s="52">
        <f>Fugas_Alter1!E338</f>
        <v>0</v>
      </c>
      <c r="F336" s="456">
        <f>Fugas_Alter1!F338</f>
        <v>0</v>
      </c>
      <c r="G336" s="456"/>
      <c r="H336" s="456">
        <f>Fugas_Alter1!H338</f>
        <v>0</v>
      </c>
      <c r="I336" s="456"/>
      <c r="J336" s="456">
        <f>Fugas_Alter1!J338</f>
        <v>0</v>
      </c>
      <c r="K336" s="456"/>
      <c r="L336" s="460" t="str">
        <f>IF(Fugas_Alter1!L338=0,"",Fugas_Alter1!L338)</f>
        <v/>
      </c>
      <c r="M336" s="460"/>
      <c r="N336" s="460"/>
      <c r="O336" s="456">
        <f>Fugas_Alter1!O338</f>
        <v>0</v>
      </c>
      <c r="P336" s="456"/>
      <c r="Q336" s="456"/>
      <c r="R336" s="52">
        <f>Fugas_Alter1!R338</f>
        <v>0</v>
      </c>
      <c r="S336" s="52">
        <f>Fugas_Alter1!S338</f>
        <v>0</v>
      </c>
      <c r="T336" s="52">
        <f>Fugas_Alter1!T338</f>
        <v>0</v>
      </c>
      <c r="U336" s="52">
        <f>Fugas_Alter1!V338</f>
        <v>0</v>
      </c>
      <c r="V336" s="52">
        <f>Fugas_Alter1!AL338</f>
        <v>0</v>
      </c>
      <c r="W336" s="52">
        <f>Fugas_Alter1!AK338</f>
        <v>0</v>
      </c>
      <c r="X336" s="52">
        <f>Fugas_Alter1!AM338</f>
        <v>0</v>
      </c>
      <c r="Y336" s="52">
        <f>Fugas_Alter1!AP338</f>
        <v>0</v>
      </c>
    </row>
    <row r="337" spans="2:25" x14ac:dyDescent="0.75">
      <c r="B337" s="52">
        <f>Fugas_Alter1!B339</f>
        <v>0</v>
      </c>
      <c r="C337" s="52">
        <f>Fugas_Alter1!C339</f>
        <v>0</v>
      </c>
      <c r="D337" s="52">
        <f>Fugas_Alter1!D339</f>
        <v>0</v>
      </c>
      <c r="E337" s="52">
        <f>Fugas_Alter1!E339</f>
        <v>0</v>
      </c>
      <c r="F337" s="456">
        <f>Fugas_Alter1!F339</f>
        <v>0</v>
      </c>
      <c r="G337" s="456"/>
      <c r="H337" s="456">
        <f>Fugas_Alter1!H339</f>
        <v>0</v>
      </c>
      <c r="I337" s="456"/>
      <c r="J337" s="456">
        <f>Fugas_Alter1!J339</f>
        <v>0</v>
      </c>
      <c r="K337" s="456"/>
      <c r="L337" s="460" t="str">
        <f>IF(Fugas_Alter1!L339=0,"",Fugas_Alter1!L339)</f>
        <v/>
      </c>
      <c r="M337" s="460"/>
      <c r="N337" s="460"/>
      <c r="O337" s="456">
        <f>Fugas_Alter1!O339</f>
        <v>0</v>
      </c>
      <c r="P337" s="456"/>
      <c r="Q337" s="456"/>
      <c r="R337" s="52">
        <f>Fugas_Alter1!R339</f>
        <v>0</v>
      </c>
      <c r="S337" s="52">
        <f>Fugas_Alter1!S339</f>
        <v>0</v>
      </c>
      <c r="T337" s="52">
        <f>Fugas_Alter1!T339</f>
        <v>0</v>
      </c>
      <c r="U337" s="52">
        <f>Fugas_Alter1!V339</f>
        <v>0</v>
      </c>
      <c r="V337" s="52">
        <f>Fugas_Alter1!AL339</f>
        <v>0</v>
      </c>
      <c r="W337" s="52">
        <f>Fugas_Alter1!AK339</f>
        <v>0</v>
      </c>
      <c r="X337" s="52">
        <f>Fugas_Alter1!AM339</f>
        <v>0</v>
      </c>
      <c r="Y337" s="52">
        <f>Fugas_Alter1!AP339</f>
        <v>0</v>
      </c>
    </row>
    <row r="338" spans="2:25" x14ac:dyDescent="0.75">
      <c r="B338" s="52">
        <f>Fugas_Alter1!B340</f>
        <v>0</v>
      </c>
      <c r="C338" s="52">
        <f>Fugas_Alter1!C340</f>
        <v>0</v>
      </c>
      <c r="D338" s="52">
        <f>Fugas_Alter1!D340</f>
        <v>0</v>
      </c>
      <c r="E338" s="52">
        <f>Fugas_Alter1!E340</f>
        <v>0</v>
      </c>
      <c r="F338" s="456">
        <f>Fugas_Alter1!F340</f>
        <v>0</v>
      </c>
      <c r="G338" s="456"/>
      <c r="H338" s="456">
        <f>Fugas_Alter1!H340</f>
        <v>0</v>
      </c>
      <c r="I338" s="456"/>
      <c r="J338" s="456">
        <f>Fugas_Alter1!J340</f>
        <v>0</v>
      </c>
      <c r="K338" s="456"/>
      <c r="L338" s="460" t="str">
        <f>IF(Fugas_Alter1!L340=0,"",Fugas_Alter1!L340)</f>
        <v/>
      </c>
      <c r="M338" s="460"/>
      <c r="N338" s="460"/>
      <c r="O338" s="456">
        <f>Fugas_Alter1!O340</f>
        <v>0</v>
      </c>
      <c r="P338" s="456"/>
      <c r="Q338" s="456"/>
      <c r="R338" s="52">
        <f>Fugas_Alter1!R340</f>
        <v>0</v>
      </c>
      <c r="S338" s="52">
        <f>Fugas_Alter1!S340</f>
        <v>0</v>
      </c>
      <c r="T338" s="52">
        <f>Fugas_Alter1!T340</f>
        <v>0</v>
      </c>
      <c r="U338" s="52">
        <f>Fugas_Alter1!V340</f>
        <v>0</v>
      </c>
      <c r="V338" s="52">
        <f>Fugas_Alter1!AL340</f>
        <v>0</v>
      </c>
      <c r="W338" s="52">
        <f>Fugas_Alter1!AK340</f>
        <v>0</v>
      </c>
      <c r="X338" s="52">
        <f>Fugas_Alter1!AM340</f>
        <v>0</v>
      </c>
      <c r="Y338" s="52">
        <f>Fugas_Alter1!AP340</f>
        <v>0</v>
      </c>
    </row>
    <row r="339" spans="2:25" x14ac:dyDescent="0.75">
      <c r="B339" s="52">
        <f>Fugas_Alter1!B341</f>
        <v>0</v>
      </c>
      <c r="C339" s="52">
        <f>Fugas_Alter1!C341</f>
        <v>0</v>
      </c>
      <c r="D339" s="52">
        <f>Fugas_Alter1!D341</f>
        <v>0</v>
      </c>
      <c r="E339" s="52">
        <f>Fugas_Alter1!E341</f>
        <v>0</v>
      </c>
      <c r="F339" s="456">
        <f>Fugas_Alter1!F341</f>
        <v>0</v>
      </c>
      <c r="G339" s="456"/>
      <c r="H339" s="456">
        <f>Fugas_Alter1!H341</f>
        <v>0</v>
      </c>
      <c r="I339" s="456"/>
      <c r="J339" s="456">
        <f>Fugas_Alter1!J341</f>
        <v>0</v>
      </c>
      <c r="K339" s="456"/>
      <c r="L339" s="460" t="str">
        <f>IF(Fugas_Alter1!L341=0,"",Fugas_Alter1!L341)</f>
        <v/>
      </c>
      <c r="M339" s="460"/>
      <c r="N339" s="460"/>
      <c r="O339" s="456">
        <f>Fugas_Alter1!O341</f>
        <v>0</v>
      </c>
      <c r="P339" s="456"/>
      <c r="Q339" s="456"/>
      <c r="R339" s="52">
        <f>Fugas_Alter1!R341</f>
        <v>0</v>
      </c>
      <c r="S339" s="52">
        <f>Fugas_Alter1!S341</f>
        <v>0</v>
      </c>
      <c r="T339" s="52">
        <f>Fugas_Alter1!T341</f>
        <v>0</v>
      </c>
      <c r="U339" s="52">
        <f>Fugas_Alter1!V341</f>
        <v>0</v>
      </c>
      <c r="V339" s="52">
        <f>Fugas_Alter1!AL341</f>
        <v>0</v>
      </c>
      <c r="W339" s="52">
        <f>Fugas_Alter1!AK341</f>
        <v>0</v>
      </c>
      <c r="X339" s="52">
        <f>Fugas_Alter1!AM341</f>
        <v>0</v>
      </c>
      <c r="Y339" s="52">
        <f>Fugas_Alter1!AP341</f>
        <v>0</v>
      </c>
    </row>
    <row r="340" spans="2:25" x14ac:dyDescent="0.75">
      <c r="B340" s="52">
        <f>Fugas_Alter1!B342</f>
        <v>0</v>
      </c>
      <c r="C340" s="52">
        <f>Fugas_Alter1!C342</f>
        <v>0</v>
      </c>
      <c r="D340" s="52">
        <f>Fugas_Alter1!D342</f>
        <v>0</v>
      </c>
      <c r="E340" s="52">
        <f>Fugas_Alter1!E342</f>
        <v>0</v>
      </c>
      <c r="F340" s="456">
        <f>Fugas_Alter1!F342</f>
        <v>0</v>
      </c>
      <c r="G340" s="456"/>
      <c r="H340" s="456">
        <f>Fugas_Alter1!H342</f>
        <v>0</v>
      </c>
      <c r="I340" s="456"/>
      <c r="J340" s="456">
        <f>Fugas_Alter1!J342</f>
        <v>0</v>
      </c>
      <c r="K340" s="456"/>
      <c r="L340" s="460" t="str">
        <f>IF(Fugas_Alter1!L342=0,"",Fugas_Alter1!L342)</f>
        <v/>
      </c>
      <c r="M340" s="460"/>
      <c r="N340" s="460"/>
      <c r="O340" s="456">
        <f>Fugas_Alter1!O342</f>
        <v>0</v>
      </c>
      <c r="P340" s="456"/>
      <c r="Q340" s="456"/>
      <c r="R340" s="52">
        <f>Fugas_Alter1!R342</f>
        <v>0</v>
      </c>
      <c r="S340" s="52">
        <f>Fugas_Alter1!S342</f>
        <v>0</v>
      </c>
      <c r="T340" s="52">
        <f>Fugas_Alter1!T342</f>
        <v>0</v>
      </c>
      <c r="U340" s="52">
        <f>Fugas_Alter1!V342</f>
        <v>0</v>
      </c>
      <c r="V340" s="52">
        <f>Fugas_Alter1!AL342</f>
        <v>0</v>
      </c>
      <c r="W340" s="52">
        <f>Fugas_Alter1!AK342</f>
        <v>0</v>
      </c>
      <c r="X340" s="52">
        <f>Fugas_Alter1!AM342</f>
        <v>0</v>
      </c>
      <c r="Y340" s="52">
        <f>Fugas_Alter1!AP342</f>
        <v>0</v>
      </c>
    </row>
    <row r="341" spans="2:25" x14ac:dyDescent="0.75">
      <c r="B341" s="52">
        <f>Fugas_Alter1!B343</f>
        <v>0</v>
      </c>
      <c r="C341" s="52">
        <f>Fugas_Alter1!C343</f>
        <v>0</v>
      </c>
      <c r="D341" s="52">
        <f>Fugas_Alter1!D343</f>
        <v>0</v>
      </c>
      <c r="E341" s="52">
        <f>Fugas_Alter1!E343</f>
        <v>0</v>
      </c>
      <c r="F341" s="456">
        <f>Fugas_Alter1!F343</f>
        <v>0</v>
      </c>
      <c r="G341" s="456"/>
      <c r="H341" s="456">
        <f>Fugas_Alter1!H343</f>
        <v>0</v>
      </c>
      <c r="I341" s="456"/>
      <c r="J341" s="456">
        <f>Fugas_Alter1!J343</f>
        <v>0</v>
      </c>
      <c r="K341" s="456"/>
      <c r="L341" s="460" t="str">
        <f>IF(Fugas_Alter1!L343=0,"",Fugas_Alter1!L343)</f>
        <v/>
      </c>
      <c r="M341" s="460"/>
      <c r="N341" s="460"/>
      <c r="O341" s="456">
        <f>Fugas_Alter1!O343</f>
        <v>0</v>
      </c>
      <c r="P341" s="456"/>
      <c r="Q341" s="456"/>
      <c r="R341" s="52">
        <f>Fugas_Alter1!R343</f>
        <v>0</v>
      </c>
      <c r="S341" s="52">
        <f>Fugas_Alter1!S343</f>
        <v>0</v>
      </c>
      <c r="T341" s="52">
        <f>Fugas_Alter1!T343</f>
        <v>0</v>
      </c>
      <c r="U341" s="52">
        <f>Fugas_Alter1!V343</f>
        <v>0</v>
      </c>
      <c r="V341" s="52">
        <f>Fugas_Alter1!AL343</f>
        <v>0</v>
      </c>
      <c r="W341" s="52">
        <f>Fugas_Alter1!AK343</f>
        <v>0</v>
      </c>
      <c r="X341" s="52">
        <f>Fugas_Alter1!AM343</f>
        <v>0</v>
      </c>
      <c r="Y341" s="52">
        <f>Fugas_Alter1!AP343</f>
        <v>0</v>
      </c>
    </row>
    <row r="342" spans="2:25" x14ac:dyDescent="0.75">
      <c r="B342" s="52">
        <f>Fugas_Alter1!B344</f>
        <v>0</v>
      </c>
      <c r="C342" s="52">
        <f>Fugas_Alter1!C344</f>
        <v>0</v>
      </c>
      <c r="D342" s="52">
        <f>Fugas_Alter1!D344</f>
        <v>0</v>
      </c>
      <c r="E342" s="52">
        <f>Fugas_Alter1!E344</f>
        <v>0</v>
      </c>
      <c r="F342" s="456">
        <f>Fugas_Alter1!F344</f>
        <v>0</v>
      </c>
      <c r="G342" s="456"/>
      <c r="H342" s="456">
        <f>Fugas_Alter1!H344</f>
        <v>0</v>
      </c>
      <c r="I342" s="456"/>
      <c r="J342" s="456">
        <f>Fugas_Alter1!J344</f>
        <v>0</v>
      </c>
      <c r="K342" s="456"/>
      <c r="L342" s="460" t="str">
        <f>IF(Fugas_Alter1!L344=0,"",Fugas_Alter1!L344)</f>
        <v/>
      </c>
      <c r="M342" s="460"/>
      <c r="N342" s="460"/>
      <c r="O342" s="456">
        <f>Fugas_Alter1!O344</f>
        <v>0</v>
      </c>
      <c r="P342" s="456"/>
      <c r="Q342" s="456"/>
      <c r="R342" s="52">
        <f>Fugas_Alter1!R344</f>
        <v>0</v>
      </c>
      <c r="S342" s="52">
        <f>Fugas_Alter1!S344</f>
        <v>0</v>
      </c>
      <c r="T342" s="52">
        <f>Fugas_Alter1!T344</f>
        <v>0</v>
      </c>
      <c r="U342" s="52">
        <f>Fugas_Alter1!V344</f>
        <v>0</v>
      </c>
      <c r="V342" s="52">
        <f>Fugas_Alter1!AL344</f>
        <v>0</v>
      </c>
      <c r="W342" s="52">
        <f>Fugas_Alter1!AK344</f>
        <v>0</v>
      </c>
      <c r="X342" s="52">
        <f>Fugas_Alter1!AM344</f>
        <v>0</v>
      </c>
      <c r="Y342" s="52">
        <f>Fugas_Alter1!AP344</f>
        <v>0</v>
      </c>
    </row>
    <row r="343" spans="2:25" x14ac:dyDescent="0.75">
      <c r="B343" s="52">
        <f>Fugas_Alter1!B345</f>
        <v>0</v>
      </c>
      <c r="C343" s="52">
        <f>Fugas_Alter1!C345</f>
        <v>0</v>
      </c>
      <c r="D343" s="52">
        <f>Fugas_Alter1!D345</f>
        <v>0</v>
      </c>
      <c r="E343" s="52">
        <f>Fugas_Alter1!E345</f>
        <v>0</v>
      </c>
      <c r="F343" s="456">
        <f>Fugas_Alter1!F345</f>
        <v>0</v>
      </c>
      <c r="G343" s="456"/>
      <c r="H343" s="456">
        <f>Fugas_Alter1!H345</f>
        <v>0</v>
      </c>
      <c r="I343" s="456"/>
      <c r="J343" s="456">
        <f>Fugas_Alter1!J345</f>
        <v>0</v>
      </c>
      <c r="K343" s="456"/>
      <c r="L343" s="460" t="str">
        <f>IF(Fugas_Alter1!L345=0,"",Fugas_Alter1!L345)</f>
        <v/>
      </c>
      <c r="M343" s="460"/>
      <c r="N343" s="460"/>
      <c r="O343" s="456">
        <f>Fugas_Alter1!O345</f>
        <v>0</v>
      </c>
      <c r="P343" s="456"/>
      <c r="Q343" s="456"/>
      <c r="R343" s="52">
        <f>Fugas_Alter1!R345</f>
        <v>0</v>
      </c>
      <c r="S343" s="52">
        <f>Fugas_Alter1!S345</f>
        <v>0</v>
      </c>
      <c r="T343" s="52">
        <f>Fugas_Alter1!T345</f>
        <v>0</v>
      </c>
      <c r="U343" s="52">
        <f>Fugas_Alter1!V345</f>
        <v>0</v>
      </c>
      <c r="V343" s="52">
        <f>Fugas_Alter1!AL345</f>
        <v>0</v>
      </c>
      <c r="W343" s="52">
        <f>Fugas_Alter1!AK345</f>
        <v>0</v>
      </c>
      <c r="X343" s="52">
        <f>Fugas_Alter1!AM345</f>
        <v>0</v>
      </c>
      <c r="Y343" s="52">
        <f>Fugas_Alter1!AP345</f>
        <v>0</v>
      </c>
    </row>
    <row r="344" spans="2:25" x14ac:dyDescent="0.75">
      <c r="B344" s="52">
        <f>Fugas_Alter1!B346</f>
        <v>0</v>
      </c>
      <c r="C344" s="52">
        <f>Fugas_Alter1!C346</f>
        <v>0</v>
      </c>
      <c r="D344" s="52">
        <f>Fugas_Alter1!D346</f>
        <v>0</v>
      </c>
      <c r="E344" s="52">
        <f>Fugas_Alter1!E346</f>
        <v>0</v>
      </c>
      <c r="F344" s="456">
        <f>Fugas_Alter1!F346</f>
        <v>0</v>
      </c>
      <c r="G344" s="456"/>
      <c r="H344" s="456">
        <f>Fugas_Alter1!H346</f>
        <v>0</v>
      </c>
      <c r="I344" s="456"/>
      <c r="J344" s="456">
        <f>Fugas_Alter1!J346</f>
        <v>0</v>
      </c>
      <c r="K344" s="456"/>
      <c r="L344" s="460" t="str">
        <f>IF(Fugas_Alter1!L346=0,"",Fugas_Alter1!L346)</f>
        <v/>
      </c>
      <c r="M344" s="460"/>
      <c r="N344" s="460"/>
      <c r="O344" s="456">
        <f>Fugas_Alter1!O346</f>
        <v>0</v>
      </c>
      <c r="P344" s="456"/>
      <c r="Q344" s="456"/>
      <c r="R344" s="52">
        <f>Fugas_Alter1!R346</f>
        <v>0</v>
      </c>
      <c r="S344" s="52">
        <f>Fugas_Alter1!S346</f>
        <v>0</v>
      </c>
      <c r="T344" s="52">
        <f>Fugas_Alter1!T346</f>
        <v>0</v>
      </c>
      <c r="U344" s="52">
        <f>Fugas_Alter1!V346</f>
        <v>0</v>
      </c>
      <c r="V344" s="52">
        <f>Fugas_Alter1!AL346</f>
        <v>0</v>
      </c>
      <c r="W344" s="52">
        <f>Fugas_Alter1!AK346</f>
        <v>0</v>
      </c>
      <c r="X344" s="52">
        <f>Fugas_Alter1!AM346</f>
        <v>0</v>
      </c>
      <c r="Y344" s="52">
        <f>Fugas_Alter1!AP346</f>
        <v>0</v>
      </c>
    </row>
    <row r="345" spans="2:25" x14ac:dyDescent="0.75">
      <c r="B345" s="52">
        <f>Fugas_Alter1!B347</f>
        <v>0</v>
      </c>
      <c r="C345" s="52">
        <f>Fugas_Alter1!C347</f>
        <v>0</v>
      </c>
      <c r="D345" s="52">
        <f>Fugas_Alter1!D347</f>
        <v>0</v>
      </c>
      <c r="E345" s="52">
        <f>Fugas_Alter1!E347</f>
        <v>0</v>
      </c>
      <c r="F345" s="456">
        <f>Fugas_Alter1!F347</f>
        <v>0</v>
      </c>
      <c r="G345" s="456"/>
      <c r="H345" s="456">
        <f>Fugas_Alter1!H347</f>
        <v>0</v>
      </c>
      <c r="I345" s="456"/>
      <c r="J345" s="456">
        <f>Fugas_Alter1!J347</f>
        <v>0</v>
      </c>
      <c r="K345" s="456"/>
      <c r="L345" s="460" t="str">
        <f>IF(Fugas_Alter1!L347=0,"",Fugas_Alter1!L347)</f>
        <v/>
      </c>
      <c r="M345" s="460"/>
      <c r="N345" s="460"/>
      <c r="O345" s="456">
        <f>Fugas_Alter1!O347</f>
        <v>0</v>
      </c>
      <c r="P345" s="456"/>
      <c r="Q345" s="456"/>
      <c r="R345" s="52">
        <f>Fugas_Alter1!R347</f>
        <v>0</v>
      </c>
      <c r="S345" s="52">
        <f>Fugas_Alter1!S347</f>
        <v>0</v>
      </c>
      <c r="T345" s="52">
        <f>Fugas_Alter1!T347</f>
        <v>0</v>
      </c>
      <c r="U345" s="52">
        <f>Fugas_Alter1!V347</f>
        <v>0</v>
      </c>
      <c r="V345" s="52">
        <f>Fugas_Alter1!AL347</f>
        <v>0</v>
      </c>
      <c r="W345" s="52">
        <f>Fugas_Alter1!AK347</f>
        <v>0</v>
      </c>
      <c r="X345" s="52">
        <f>Fugas_Alter1!AM347</f>
        <v>0</v>
      </c>
      <c r="Y345" s="52">
        <f>Fugas_Alter1!AP347</f>
        <v>0</v>
      </c>
    </row>
    <row r="346" spans="2:25" x14ac:dyDescent="0.75">
      <c r="B346" s="52">
        <f>Fugas_Alter1!B348</f>
        <v>0</v>
      </c>
      <c r="C346" s="52">
        <f>Fugas_Alter1!C348</f>
        <v>0</v>
      </c>
      <c r="D346" s="52">
        <f>Fugas_Alter1!D348</f>
        <v>0</v>
      </c>
      <c r="E346" s="52">
        <f>Fugas_Alter1!E348</f>
        <v>0</v>
      </c>
      <c r="F346" s="456">
        <f>Fugas_Alter1!F348</f>
        <v>0</v>
      </c>
      <c r="G346" s="456"/>
      <c r="H346" s="456">
        <f>Fugas_Alter1!H348</f>
        <v>0</v>
      </c>
      <c r="I346" s="456"/>
      <c r="J346" s="456">
        <f>Fugas_Alter1!J348</f>
        <v>0</v>
      </c>
      <c r="K346" s="456"/>
      <c r="L346" s="460" t="str">
        <f>IF(Fugas_Alter1!L348=0,"",Fugas_Alter1!L348)</f>
        <v/>
      </c>
      <c r="M346" s="460"/>
      <c r="N346" s="460"/>
      <c r="O346" s="456">
        <f>Fugas_Alter1!O348</f>
        <v>0</v>
      </c>
      <c r="P346" s="456"/>
      <c r="Q346" s="456"/>
      <c r="R346" s="52">
        <f>Fugas_Alter1!R348</f>
        <v>0</v>
      </c>
      <c r="S346" s="52">
        <f>Fugas_Alter1!S348</f>
        <v>0</v>
      </c>
      <c r="T346" s="52">
        <f>Fugas_Alter1!T348</f>
        <v>0</v>
      </c>
      <c r="U346" s="52">
        <f>Fugas_Alter1!V348</f>
        <v>0</v>
      </c>
      <c r="V346" s="52">
        <f>Fugas_Alter1!AL348</f>
        <v>0</v>
      </c>
      <c r="W346" s="52">
        <f>Fugas_Alter1!AK348</f>
        <v>0</v>
      </c>
      <c r="X346" s="52">
        <f>Fugas_Alter1!AM348</f>
        <v>0</v>
      </c>
      <c r="Y346" s="52">
        <f>Fugas_Alter1!AP348</f>
        <v>0</v>
      </c>
    </row>
    <row r="347" spans="2:25" x14ac:dyDescent="0.75">
      <c r="B347" s="52">
        <f>Fugas_Alter1!B349</f>
        <v>0</v>
      </c>
      <c r="C347" s="52">
        <f>Fugas_Alter1!C349</f>
        <v>0</v>
      </c>
      <c r="D347" s="52">
        <f>Fugas_Alter1!D349</f>
        <v>0</v>
      </c>
      <c r="E347" s="52">
        <f>Fugas_Alter1!E349</f>
        <v>0</v>
      </c>
      <c r="F347" s="456">
        <f>Fugas_Alter1!F349</f>
        <v>0</v>
      </c>
      <c r="G347" s="456"/>
      <c r="H347" s="456">
        <f>Fugas_Alter1!H349</f>
        <v>0</v>
      </c>
      <c r="I347" s="456"/>
      <c r="J347" s="456">
        <f>Fugas_Alter1!J349</f>
        <v>0</v>
      </c>
      <c r="K347" s="456"/>
      <c r="L347" s="460" t="str">
        <f>IF(Fugas_Alter1!L349=0,"",Fugas_Alter1!L349)</f>
        <v/>
      </c>
      <c r="M347" s="460"/>
      <c r="N347" s="460"/>
      <c r="O347" s="456">
        <f>Fugas_Alter1!O349</f>
        <v>0</v>
      </c>
      <c r="P347" s="456"/>
      <c r="Q347" s="456"/>
      <c r="R347" s="52">
        <f>Fugas_Alter1!R349</f>
        <v>0</v>
      </c>
      <c r="S347" s="52">
        <f>Fugas_Alter1!S349</f>
        <v>0</v>
      </c>
      <c r="T347" s="52">
        <f>Fugas_Alter1!T349</f>
        <v>0</v>
      </c>
      <c r="U347" s="52">
        <f>Fugas_Alter1!V349</f>
        <v>0</v>
      </c>
      <c r="V347" s="52">
        <f>Fugas_Alter1!AL349</f>
        <v>0</v>
      </c>
      <c r="W347" s="52">
        <f>Fugas_Alter1!AK349</f>
        <v>0</v>
      </c>
      <c r="X347" s="52">
        <f>Fugas_Alter1!AM349</f>
        <v>0</v>
      </c>
      <c r="Y347" s="52">
        <f>Fugas_Alter1!AP349</f>
        <v>0</v>
      </c>
    </row>
    <row r="348" spans="2:25" x14ac:dyDescent="0.75">
      <c r="B348" s="52">
        <f>Fugas_Alter1!B350</f>
        <v>0</v>
      </c>
      <c r="C348" s="52">
        <f>Fugas_Alter1!C350</f>
        <v>0</v>
      </c>
      <c r="D348" s="52">
        <f>Fugas_Alter1!D350</f>
        <v>0</v>
      </c>
      <c r="E348" s="52">
        <f>Fugas_Alter1!E350</f>
        <v>0</v>
      </c>
      <c r="F348" s="456">
        <f>Fugas_Alter1!F350</f>
        <v>0</v>
      </c>
      <c r="G348" s="456"/>
      <c r="H348" s="456">
        <f>Fugas_Alter1!H350</f>
        <v>0</v>
      </c>
      <c r="I348" s="456"/>
      <c r="J348" s="456">
        <f>Fugas_Alter1!J350</f>
        <v>0</v>
      </c>
      <c r="K348" s="456"/>
      <c r="L348" s="460" t="str">
        <f>IF(Fugas_Alter1!L350=0,"",Fugas_Alter1!L350)</f>
        <v/>
      </c>
      <c r="M348" s="460"/>
      <c r="N348" s="460"/>
      <c r="O348" s="456">
        <f>Fugas_Alter1!O350</f>
        <v>0</v>
      </c>
      <c r="P348" s="456"/>
      <c r="Q348" s="456"/>
      <c r="R348" s="52">
        <f>Fugas_Alter1!R350</f>
        <v>0</v>
      </c>
      <c r="S348" s="52">
        <f>Fugas_Alter1!S350</f>
        <v>0</v>
      </c>
      <c r="T348" s="52">
        <f>Fugas_Alter1!T350</f>
        <v>0</v>
      </c>
      <c r="U348" s="52">
        <f>Fugas_Alter1!V350</f>
        <v>0</v>
      </c>
      <c r="V348" s="52">
        <f>Fugas_Alter1!AL350</f>
        <v>0</v>
      </c>
      <c r="W348" s="52">
        <f>Fugas_Alter1!AK350</f>
        <v>0</v>
      </c>
      <c r="X348" s="52">
        <f>Fugas_Alter1!AM350</f>
        <v>0</v>
      </c>
      <c r="Y348" s="52">
        <f>Fugas_Alter1!AP350</f>
        <v>0</v>
      </c>
    </row>
    <row r="349" spans="2:25" x14ac:dyDescent="0.75">
      <c r="B349" s="52">
        <f>Fugas_Alter1!B351</f>
        <v>0</v>
      </c>
      <c r="C349" s="52">
        <f>Fugas_Alter1!C351</f>
        <v>0</v>
      </c>
      <c r="D349" s="52">
        <f>Fugas_Alter1!D351</f>
        <v>0</v>
      </c>
      <c r="E349" s="52">
        <f>Fugas_Alter1!E351</f>
        <v>0</v>
      </c>
      <c r="F349" s="456">
        <f>Fugas_Alter1!F351</f>
        <v>0</v>
      </c>
      <c r="G349" s="456"/>
      <c r="H349" s="456">
        <f>Fugas_Alter1!H351</f>
        <v>0</v>
      </c>
      <c r="I349" s="456"/>
      <c r="J349" s="456">
        <f>Fugas_Alter1!J351</f>
        <v>0</v>
      </c>
      <c r="K349" s="456"/>
      <c r="L349" s="460" t="str">
        <f>IF(Fugas_Alter1!L351=0,"",Fugas_Alter1!L351)</f>
        <v/>
      </c>
      <c r="M349" s="460"/>
      <c r="N349" s="460"/>
      <c r="O349" s="456">
        <f>Fugas_Alter1!O351</f>
        <v>0</v>
      </c>
      <c r="P349" s="456"/>
      <c r="Q349" s="456"/>
      <c r="R349" s="52">
        <f>Fugas_Alter1!R351</f>
        <v>0</v>
      </c>
      <c r="S349" s="52">
        <f>Fugas_Alter1!S351</f>
        <v>0</v>
      </c>
      <c r="T349" s="52">
        <f>Fugas_Alter1!T351</f>
        <v>0</v>
      </c>
      <c r="U349" s="52">
        <f>Fugas_Alter1!V351</f>
        <v>0</v>
      </c>
      <c r="V349" s="52">
        <f>Fugas_Alter1!AL351</f>
        <v>0</v>
      </c>
      <c r="W349" s="52">
        <f>Fugas_Alter1!AK351</f>
        <v>0</v>
      </c>
      <c r="X349" s="52">
        <f>Fugas_Alter1!AM351</f>
        <v>0</v>
      </c>
      <c r="Y349" s="52">
        <f>Fugas_Alter1!AP351</f>
        <v>0</v>
      </c>
    </row>
    <row r="350" spans="2:25" x14ac:dyDescent="0.75">
      <c r="B350" s="52">
        <f>Fugas_Alter1!B352</f>
        <v>0</v>
      </c>
      <c r="C350" s="52">
        <f>Fugas_Alter1!C352</f>
        <v>0</v>
      </c>
      <c r="D350" s="52">
        <f>Fugas_Alter1!D352</f>
        <v>0</v>
      </c>
      <c r="E350" s="52">
        <f>Fugas_Alter1!E352</f>
        <v>0</v>
      </c>
      <c r="F350" s="456">
        <f>Fugas_Alter1!F352</f>
        <v>0</v>
      </c>
      <c r="G350" s="456"/>
      <c r="H350" s="456">
        <f>Fugas_Alter1!H352</f>
        <v>0</v>
      </c>
      <c r="I350" s="456"/>
      <c r="J350" s="456">
        <f>Fugas_Alter1!J352</f>
        <v>0</v>
      </c>
      <c r="K350" s="456"/>
      <c r="L350" s="460" t="str">
        <f>IF(Fugas_Alter1!L352=0,"",Fugas_Alter1!L352)</f>
        <v/>
      </c>
      <c r="M350" s="460"/>
      <c r="N350" s="460"/>
      <c r="O350" s="456">
        <f>Fugas_Alter1!O352</f>
        <v>0</v>
      </c>
      <c r="P350" s="456"/>
      <c r="Q350" s="456"/>
      <c r="R350" s="52">
        <f>Fugas_Alter1!R352</f>
        <v>0</v>
      </c>
      <c r="S350" s="52">
        <f>Fugas_Alter1!S352</f>
        <v>0</v>
      </c>
      <c r="T350" s="52">
        <f>Fugas_Alter1!T352</f>
        <v>0</v>
      </c>
      <c r="U350" s="52">
        <f>Fugas_Alter1!V352</f>
        <v>0</v>
      </c>
      <c r="V350" s="52">
        <f>Fugas_Alter1!AL352</f>
        <v>0</v>
      </c>
      <c r="W350" s="52">
        <f>Fugas_Alter1!AK352</f>
        <v>0</v>
      </c>
      <c r="X350" s="52">
        <f>Fugas_Alter1!AM352</f>
        <v>0</v>
      </c>
      <c r="Y350" s="52">
        <f>Fugas_Alter1!AP352</f>
        <v>0</v>
      </c>
    </row>
    <row r="351" spans="2:25" x14ac:dyDescent="0.75">
      <c r="B351" s="52">
        <f>Fugas_Alter1!B353</f>
        <v>0</v>
      </c>
      <c r="C351" s="52">
        <f>Fugas_Alter1!C353</f>
        <v>0</v>
      </c>
      <c r="D351" s="52">
        <f>Fugas_Alter1!D353</f>
        <v>0</v>
      </c>
      <c r="E351" s="52">
        <f>Fugas_Alter1!E353</f>
        <v>0</v>
      </c>
      <c r="F351" s="456">
        <f>Fugas_Alter1!F353</f>
        <v>0</v>
      </c>
      <c r="G351" s="456"/>
      <c r="H351" s="456">
        <f>Fugas_Alter1!H353</f>
        <v>0</v>
      </c>
      <c r="I351" s="456"/>
      <c r="J351" s="456">
        <f>Fugas_Alter1!J353</f>
        <v>0</v>
      </c>
      <c r="K351" s="456"/>
      <c r="L351" s="460" t="str">
        <f>IF(Fugas_Alter1!L353=0,"",Fugas_Alter1!L353)</f>
        <v/>
      </c>
      <c r="M351" s="460"/>
      <c r="N351" s="460"/>
      <c r="O351" s="456">
        <f>Fugas_Alter1!O353</f>
        <v>0</v>
      </c>
      <c r="P351" s="456"/>
      <c r="Q351" s="456"/>
      <c r="R351" s="52">
        <f>Fugas_Alter1!R353</f>
        <v>0</v>
      </c>
      <c r="S351" s="52">
        <f>Fugas_Alter1!S353</f>
        <v>0</v>
      </c>
      <c r="T351" s="52">
        <f>Fugas_Alter1!T353</f>
        <v>0</v>
      </c>
      <c r="U351" s="52">
        <f>Fugas_Alter1!V353</f>
        <v>0</v>
      </c>
      <c r="V351" s="52">
        <f>Fugas_Alter1!AL353</f>
        <v>0</v>
      </c>
      <c r="W351" s="52">
        <f>Fugas_Alter1!AK353</f>
        <v>0</v>
      </c>
      <c r="X351" s="52">
        <f>Fugas_Alter1!AM353</f>
        <v>0</v>
      </c>
      <c r="Y351" s="52">
        <f>Fugas_Alter1!AP353</f>
        <v>0</v>
      </c>
    </row>
    <row r="352" spans="2:25" x14ac:dyDescent="0.75">
      <c r="B352" s="52">
        <f>Fugas_Alter1!B354</f>
        <v>0</v>
      </c>
      <c r="C352" s="52">
        <f>Fugas_Alter1!C354</f>
        <v>0</v>
      </c>
      <c r="D352" s="52">
        <f>Fugas_Alter1!D354</f>
        <v>0</v>
      </c>
      <c r="E352" s="52">
        <f>Fugas_Alter1!E354</f>
        <v>0</v>
      </c>
      <c r="F352" s="456">
        <f>Fugas_Alter1!F354</f>
        <v>0</v>
      </c>
      <c r="G352" s="456"/>
      <c r="H352" s="456">
        <f>Fugas_Alter1!H354</f>
        <v>0</v>
      </c>
      <c r="I352" s="456"/>
      <c r="J352" s="456">
        <f>Fugas_Alter1!J354</f>
        <v>0</v>
      </c>
      <c r="K352" s="456"/>
      <c r="L352" s="460" t="str">
        <f>IF(Fugas_Alter1!L354=0,"",Fugas_Alter1!L354)</f>
        <v/>
      </c>
      <c r="M352" s="460"/>
      <c r="N352" s="460"/>
      <c r="O352" s="456">
        <f>Fugas_Alter1!O354</f>
        <v>0</v>
      </c>
      <c r="P352" s="456"/>
      <c r="Q352" s="456"/>
      <c r="R352" s="52">
        <f>Fugas_Alter1!R354</f>
        <v>0</v>
      </c>
      <c r="S352" s="52">
        <f>Fugas_Alter1!S354</f>
        <v>0</v>
      </c>
      <c r="T352" s="52">
        <f>Fugas_Alter1!T354</f>
        <v>0</v>
      </c>
      <c r="U352" s="52">
        <f>Fugas_Alter1!V354</f>
        <v>0</v>
      </c>
      <c r="V352" s="52">
        <f>Fugas_Alter1!AL354</f>
        <v>0</v>
      </c>
      <c r="W352" s="52">
        <f>Fugas_Alter1!AK354</f>
        <v>0</v>
      </c>
      <c r="X352" s="52">
        <f>Fugas_Alter1!AM354</f>
        <v>0</v>
      </c>
      <c r="Y352" s="52">
        <f>Fugas_Alter1!AP354</f>
        <v>0</v>
      </c>
    </row>
    <row r="353" spans="2:25" x14ac:dyDescent="0.75">
      <c r="B353" s="52">
        <f>Fugas_Alter1!B355</f>
        <v>0</v>
      </c>
      <c r="C353" s="52">
        <f>Fugas_Alter1!C355</f>
        <v>0</v>
      </c>
      <c r="D353" s="52">
        <f>Fugas_Alter1!D355</f>
        <v>0</v>
      </c>
      <c r="E353" s="52">
        <f>Fugas_Alter1!E355</f>
        <v>0</v>
      </c>
      <c r="F353" s="456">
        <f>Fugas_Alter1!F355</f>
        <v>0</v>
      </c>
      <c r="G353" s="456"/>
      <c r="H353" s="456">
        <f>Fugas_Alter1!H355</f>
        <v>0</v>
      </c>
      <c r="I353" s="456"/>
      <c r="J353" s="456">
        <f>Fugas_Alter1!J355</f>
        <v>0</v>
      </c>
      <c r="K353" s="456"/>
      <c r="L353" s="460" t="str">
        <f>IF(Fugas_Alter1!L355=0,"",Fugas_Alter1!L355)</f>
        <v/>
      </c>
      <c r="M353" s="460"/>
      <c r="N353" s="460"/>
      <c r="O353" s="456">
        <f>Fugas_Alter1!O355</f>
        <v>0</v>
      </c>
      <c r="P353" s="456"/>
      <c r="Q353" s="456"/>
      <c r="R353" s="52">
        <f>Fugas_Alter1!R355</f>
        <v>0</v>
      </c>
      <c r="S353" s="52">
        <f>Fugas_Alter1!S355</f>
        <v>0</v>
      </c>
      <c r="T353" s="52">
        <f>Fugas_Alter1!T355</f>
        <v>0</v>
      </c>
      <c r="U353" s="52">
        <f>Fugas_Alter1!V355</f>
        <v>0</v>
      </c>
      <c r="V353" s="52">
        <f>Fugas_Alter1!AL355</f>
        <v>0</v>
      </c>
      <c r="W353" s="52">
        <f>Fugas_Alter1!AK355</f>
        <v>0</v>
      </c>
      <c r="X353" s="52">
        <f>Fugas_Alter1!AM355</f>
        <v>0</v>
      </c>
      <c r="Y353" s="52">
        <f>Fugas_Alter1!AP355</f>
        <v>0</v>
      </c>
    </row>
  </sheetData>
  <mergeCells count="1678">
    <mergeCell ref="B17:Y18"/>
    <mergeCell ref="B19:B21"/>
    <mergeCell ref="C19:C21"/>
    <mergeCell ref="D19:D21"/>
    <mergeCell ref="E19:E21"/>
    <mergeCell ref="F19:G21"/>
    <mergeCell ref="Y19:Y21"/>
    <mergeCell ref="O22:Q22"/>
    <mergeCell ref="L22:N22"/>
    <mergeCell ref="J22:K22"/>
    <mergeCell ref="H22:I22"/>
    <mergeCell ref="S19:S21"/>
    <mergeCell ref="T19:T21"/>
    <mergeCell ref="U19:U21"/>
    <mergeCell ref="V19:V21"/>
    <mergeCell ref="W19:W21"/>
    <mergeCell ref="H19:I21"/>
    <mergeCell ref="J19:K21"/>
    <mergeCell ref="L19:N21"/>
    <mergeCell ref="O19:Q21"/>
    <mergeCell ref="R19:R21"/>
    <mergeCell ref="F24:G24"/>
    <mergeCell ref="H24:I24"/>
    <mergeCell ref="J24:K24"/>
    <mergeCell ref="L24:N24"/>
    <mergeCell ref="O24:Q24"/>
    <mergeCell ref="F25:G25"/>
    <mergeCell ref="H25:I25"/>
    <mergeCell ref="J25:K25"/>
    <mergeCell ref="L25:N25"/>
    <mergeCell ref="O25:Q25"/>
    <mergeCell ref="F22:G22"/>
    <mergeCell ref="F23:G23"/>
    <mergeCell ref="H23:I23"/>
    <mergeCell ref="J23:K23"/>
    <mergeCell ref="L23:N23"/>
    <mergeCell ref="O23:Q23"/>
    <mergeCell ref="X19:X21"/>
    <mergeCell ref="F28:G28"/>
    <mergeCell ref="H28:I28"/>
    <mergeCell ref="J28:K28"/>
    <mergeCell ref="L28:N28"/>
    <mergeCell ref="O28:Q28"/>
    <mergeCell ref="F29:G29"/>
    <mergeCell ref="H29:I29"/>
    <mergeCell ref="J29:K29"/>
    <mergeCell ref="L29:N29"/>
    <mergeCell ref="O29:Q29"/>
    <mergeCell ref="F26:G26"/>
    <mergeCell ref="H26:I26"/>
    <mergeCell ref="J26:K26"/>
    <mergeCell ref="L26:N26"/>
    <mergeCell ref="O26:Q26"/>
    <mergeCell ref="F27:G27"/>
    <mergeCell ref="H27:I27"/>
    <mergeCell ref="J27:K27"/>
    <mergeCell ref="L27:N27"/>
    <mergeCell ref="O27:Q27"/>
    <mergeCell ref="F32:G32"/>
    <mergeCell ref="H32:I32"/>
    <mergeCell ref="J32:K32"/>
    <mergeCell ref="L32:N32"/>
    <mergeCell ref="O32:Q32"/>
    <mergeCell ref="F33:G33"/>
    <mergeCell ref="H33:I33"/>
    <mergeCell ref="J33:K33"/>
    <mergeCell ref="L33:N33"/>
    <mergeCell ref="O33:Q33"/>
    <mergeCell ref="F30:G30"/>
    <mergeCell ref="H30:I30"/>
    <mergeCell ref="J30:K30"/>
    <mergeCell ref="L30:N30"/>
    <mergeCell ref="O30:Q30"/>
    <mergeCell ref="F31:G31"/>
    <mergeCell ref="H31:I31"/>
    <mergeCell ref="J31:K31"/>
    <mergeCell ref="L31:N31"/>
    <mergeCell ref="O31:Q31"/>
    <mergeCell ref="F36:G36"/>
    <mergeCell ref="H36:I36"/>
    <mergeCell ref="J36:K36"/>
    <mergeCell ref="L36:N36"/>
    <mergeCell ref="O36:Q36"/>
    <mergeCell ref="F37:G37"/>
    <mergeCell ref="H37:I37"/>
    <mergeCell ref="J37:K37"/>
    <mergeCell ref="L37:N37"/>
    <mergeCell ref="O37:Q37"/>
    <mergeCell ref="F34:G34"/>
    <mergeCell ref="H34:I34"/>
    <mergeCell ref="J34:K34"/>
    <mergeCell ref="L34:N34"/>
    <mergeCell ref="O34:Q34"/>
    <mergeCell ref="F35:G35"/>
    <mergeCell ref="H35:I35"/>
    <mergeCell ref="J35:K35"/>
    <mergeCell ref="L35:N35"/>
    <mergeCell ref="O35:Q35"/>
    <mergeCell ref="F40:G40"/>
    <mergeCell ref="H40:I40"/>
    <mergeCell ref="J40:K40"/>
    <mergeCell ref="L40:N40"/>
    <mergeCell ref="O40:Q40"/>
    <mergeCell ref="F41:G41"/>
    <mergeCell ref="H41:I41"/>
    <mergeCell ref="J41:K41"/>
    <mergeCell ref="L41:N41"/>
    <mergeCell ref="O41:Q41"/>
    <mergeCell ref="F38:G38"/>
    <mergeCell ref="H38:I38"/>
    <mergeCell ref="J38:K38"/>
    <mergeCell ref="L38:N38"/>
    <mergeCell ref="O38:Q38"/>
    <mergeCell ref="F39:G39"/>
    <mergeCell ref="H39:I39"/>
    <mergeCell ref="J39:K39"/>
    <mergeCell ref="L39:N39"/>
    <mergeCell ref="O39:Q39"/>
    <mergeCell ref="F44:G44"/>
    <mergeCell ref="H44:I44"/>
    <mergeCell ref="J44:K44"/>
    <mergeCell ref="L44:N44"/>
    <mergeCell ref="O44:Q44"/>
    <mergeCell ref="F45:G45"/>
    <mergeCell ref="H45:I45"/>
    <mergeCell ref="J45:K45"/>
    <mergeCell ref="L45:N45"/>
    <mergeCell ref="O45:Q45"/>
    <mergeCell ref="F42:G42"/>
    <mergeCell ref="H42:I42"/>
    <mergeCell ref="J42:K42"/>
    <mergeCell ref="L42:N42"/>
    <mergeCell ref="O42:Q42"/>
    <mergeCell ref="F43:G43"/>
    <mergeCell ref="H43:I43"/>
    <mergeCell ref="J43:K43"/>
    <mergeCell ref="L43:N43"/>
    <mergeCell ref="O43:Q43"/>
    <mergeCell ref="F48:G48"/>
    <mergeCell ref="H48:I48"/>
    <mergeCell ref="J48:K48"/>
    <mergeCell ref="L48:N48"/>
    <mergeCell ref="O48:Q48"/>
    <mergeCell ref="F49:G49"/>
    <mergeCell ref="H49:I49"/>
    <mergeCell ref="J49:K49"/>
    <mergeCell ref="L49:N49"/>
    <mergeCell ref="O49:Q49"/>
    <mergeCell ref="F46:G46"/>
    <mergeCell ref="H46:I46"/>
    <mergeCell ref="J46:K46"/>
    <mergeCell ref="L46:N46"/>
    <mergeCell ref="O46:Q46"/>
    <mergeCell ref="F47:G47"/>
    <mergeCell ref="H47:I47"/>
    <mergeCell ref="J47:K47"/>
    <mergeCell ref="L47:N47"/>
    <mergeCell ref="O47:Q47"/>
    <mergeCell ref="F52:G52"/>
    <mergeCell ref="H52:I52"/>
    <mergeCell ref="J52:K52"/>
    <mergeCell ref="L52:N52"/>
    <mergeCell ref="O52:Q52"/>
    <mergeCell ref="F53:G53"/>
    <mergeCell ref="H53:I53"/>
    <mergeCell ref="J53:K53"/>
    <mergeCell ref="L53:N53"/>
    <mergeCell ref="O53:Q53"/>
    <mergeCell ref="F50:G50"/>
    <mergeCell ref="H50:I50"/>
    <mergeCell ref="J50:K50"/>
    <mergeCell ref="L50:N50"/>
    <mergeCell ref="O50:Q50"/>
    <mergeCell ref="F51:G51"/>
    <mergeCell ref="H51:I51"/>
    <mergeCell ref="J51:K51"/>
    <mergeCell ref="L51:N51"/>
    <mergeCell ref="O51:Q51"/>
    <mergeCell ref="F56:G56"/>
    <mergeCell ref="H56:I56"/>
    <mergeCell ref="J56:K56"/>
    <mergeCell ref="L56:N56"/>
    <mergeCell ref="O56:Q56"/>
    <mergeCell ref="F57:G57"/>
    <mergeCell ref="H57:I57"/>
    <mergeCell ref="J57:K57"/>
    <mergeCell ref="L57:N57"/>
    <mergeCell ref="O57:Q57"/>
    <mergeCell ref="F54:G54"/>
    <mergeCell ref="H54:I54"/>
    <mergeCell ref="J54:K54"/>
    <mergeCell ref="L54:N54"/>
    <mergeCell ref="O54:Q54"/>
    <mergeCell ref="F55:G55"/>
    <mergeCell ref="H55:I55"/>
    <mergeCell ref="J55:K55"/>
    <mergeCell ref="L55:N55"/>
    <mergeCell ref="O55:Q55"/>
    <mergeCell ref="F60:G60"/>
    <mergeCell ref="H60:I60"/>
    <mergeCell ref="J60:K60"/>
    <mergeCell ref="L60:N60"/>
    <mergeCell ref="O60:Q60"/>
    <mergeCell ref="F61:G61"/>
    <mergeCell ref="H61:I61"/>
    <mergeCell ref="J61:K61"/>
    <mergeCell ref="L61:N61"/>
    <mergeCell ref="O61:Q61"/>
    <mergeCell ref="F58:G58"/>
    <mergeCell ref="H58:I58"/>
    <mergeCell ref="J58:K58"/>
    <mergeCell ref="L58:N58"/>
    <mergeCell ref="O58:Q58"/>
    <mergeCell ref="F59:G59"/>
    <mergeCell ref="H59:I59"/>
    <mergeCell ref="J59:K59"/>
    <mergeCell ref="L59:N59"/>
    <mergeCell ref="O59:Q59"/>
    <mergeCell ref="F64:G64"/>
    <mergeCell ref="H64:I64"/>
    <mergeCell ref="J64:K64"/>
    <mergeCell ref="L64:N64"/>
    <mergeCell ref="O64:Q64"/>
    <mergeCell ref="F65:G65"/>
    <mergeCell ref="H65:I65"/>
    <mergeCell ref="J65:K65"/>
    <mergeCell ref="L65:N65"/>
    <mergeCell ref="O65:Q65"/>
    <mergeCell ref="F62:G62"/>
    <mergeCell ref="H62:I62"/>
    <mergeCell ref="J62:K62"/>
    <mergeCell ref="L62:N62"/>
    <mergeCell ref="O62:Q62"/>
    <mergeCell ref="F63:G63"/>
    <mergeCell ref="H63:I63"/>
    <mergeCell ref="J63:K63"/>
    <mergeCell ref="L63:N63"/>
    <mergeCell ref="O63:Q63"/>
    <mergeCell ref="F68:G68"/>
    <mergeCell ref="H68:I68"/>
    <mergeCell ref="J68:K68"/>
    <mergeCell ref="L68:N68"/>
    <mergeCell ref="O68:Q68"/>
    <mergeCell ref="F69:G69"/>
    <mergeCell ref="H69:I69"/>
    <mergeCell ref="J69:K69"/>
    <mergeCell ref="L69:N69"/>
    <mergeCell ref="O69:Q69"/>
    <mergeCell ref="F66:G66"/>
    <mergeCell ref="H66:I66"/>
    <mergeCell ref="J66:K66"/>
    <mergeCell ref="L66:N66"/>
    <mergeCell ref="O66:Q66"/>
    <mergeCell ref="F67:G67"/>
    <mergeCell ref="H67:I67"/>
    <mergeCell ref="J67:K67"/>
    <mergeCell ref="L67:N67"/>
    <mergeCell ref="O67:Q67"/>
    <mergeCell ref="F72:G72"/>
    <mergeCell ref="H72:I72"/>
    <mergeCell ref="J72:K72"/>
    <mergeCell ref="L72:N72"/>
    <mergeCell ref="O72:Q72"/>
    <mergeCell ref="F73:G73"/>
    <mergeCell ref="H73:I73"/>
    <mergeCell ref="J73:K73"/>
    <mergeCell ref="L73:N73"/>
    <mergeCell ref="O73:Q73"/>
    <mergeCell ref="F70:G70"/>
    <mergeCell ref="H70:I70"/>
    <mergeCell ref="J70:K70"/>
    <mergeCell ref="L70:N70"/>
    <mergeCell ref="O70:Q70"/>
    <mergeCell ref="F71:G71"/>
    <mergeCell ref="H71:I71"/>
    <mergeCell ref="J71:K71"/>
    <mergeCell ref="L71:N71"/>
    <mergeCell ref="O71:Q71"/>
    <mergeCell ref="F76:G76"/>
    <mergeCell ref="H76:I76"/>
    <mergeCell ref="J76:K76"/>
    <mergeCell ref="L76:N76"/>
    <mergeCell ref="O76:Q76"/>
    <mergeCell ref="F77:G77"/>
    <mergeCell ref="H77:I77"/>
    <mergeCell ref="J77:K77"/>
    <mergeCell ref="L77:N77"/>
    <mergeCell ref="O77:Q77"/>
    <mergeCell ref="F74:G74"/>
    <mergeCell ref="H74:I74"/>
    <mergeCell ref="J74:K74"/>
    <mergeCell ref="L74:N74"/>
    <mergeCell ref="O74:Q74"/>
    <mergeCell ref="F75:G75"/>
    <mergeCell ref="H75:I75"/>
    <mergeCell ref="J75:K75"/>
    <mergeCell ref="L75:N75"/>
    <mergeCell ref="O75:Q75"/>
    <mergeCell ref="F80:G80"/>
    <mergeCell ref="H80:I80"/>
    <mergeCell ref="J80:K80"/>
    <mergeCell ref="L80:N80"/>
    <mergeCell ref="O80:Q80"/>
    <mergeCell ref="F81:G81"/>
    <mergeCell ref="H81:I81"/>
    <mergeCell ref="J81:K81"/>
    <mergeCell ref="L81:N81"/>
    <mergeCell ref="O81:Q81"/>
    <mergeCell ref="F78:G78"/>
    <mergeCell ref="H78:I78"/>
    <mergeCell ref="J78:K78"/>
    <mergeCell ref="L78:N78"/>
    <mergeCell ref="O78:Q78"/>
    <mergeCell ref="F79:G79"/>
    <mergeCell ref="H79:I79"/>
    <mergeCell ref="J79:K79"/>
    <mergeCell ref="L79:N79"/>
    <mergeCell ref="O79:Q79"/>
    <mergeCell ref="F84:G84"/>
    <mergeCell ref="H84:I84"/>
    <mergeCell ref="J84:K84"/>
    <mergeCell ref="L84:N84"/>
    <mergeCell ref="O84:Q84"/>
    <mergeCell ref="F85:G85"/>
    <mergeCell ref="H85:I85"/>
    <mergeCell ref="J85:K85"/>
    <mergeCell ref="L85:N85"/>
    <mergeCell ref="O85:Q85"/>
    <mergeCell ref="F82:G82"/>
    <mergeCell ref="H82:I82"/>
    <mergeCell ref="J82:K82"/>
    <mergeCell ref="L82:N82"/>
    <mergeCell ref="O82:Q82"/>
    <mergeCell ref="F83:G83"/>
    <mergeCell ref="H83:I83"/>
    <mergeCell ref="J83:K83"/>
    <mergeCell ref="L83:N83"/>
    <mergeCell ref="O83:Q83"/>
    <mergeCell ref="F88:G88"/>
    <mergeCell ref="H88:I88"/>
    <mergeCell ref="J88:K88"/>
    <mergeCell ref="L88:N88"/>
    <mergeCell ref="O88:Q88"/>
    <mergeCell ref="F89:G89"/>
    <mergeCell ref="H89:I89"/>
    <mergeCell ref="J89:K89"/>
    <mergeCell ref="L89:N89"/>
    <mergeCell ref="O89:Q89"/>
    <mergeCell ref="F86:G86"/>
    <mergeCell ref="H86:I86"/>
    <mergeCell ref="J86:K86"/>
    <mergeCell ref="L86:N86"/>
    <mergeCell ref="O86:Q86"/>
    <mergeCell ref="F87:G87"/>
    <mergeCell ref="H87:I87"/>
    <mergeCell ref="J87:K87"/>
    <mergeCell ref="L87:N87"/>
    <mergeCell ref="O87:Q87"/>
    <mergeCell ref="F92:G92"/>
    <mergeCell ref="H92:I92"/>
    <mergeCell ref="J92:K92"/>
    <mergeCell ref="L92:N92"/>
    <mergeCell ref="O92:Q92"/>
    <mergeCell ref="F93:G93"/>
    <mergeCell ref="H93:I93"/>
    <mergeCell ref="J93:K93"/>
    <mergeCell ref="L93:N93"/>
    <mergeCell ref="O93:Q93"/>
    <mergeCell ref="F90:G90"/>
    <mergeCell ref="H90:I90"/>
    <mergeCell ref="J90:K90"/>
    <mergeCell ref="L90:N90"/>
    <mergeCell ref="O90:Q90"/>
    <mergeCell ref="F91:G91"/>
    <mergeCell ref="H91:I91"/>
    <mergeCell ref="J91:K91"/>
    <mergeCell ref="L91:N91"/>
    <mergeCell ref="O91:Q91"/>
    <mergeCell ref="F96:G96"/>
    <mergeCell ref="H96:I96"/>
    <mergeCell ref="J96:K96"/>
    <mergeCell ref="L96:N96"/>
    <mergeCell ref="O96:Q96"/>
    <mergeCell ref="F97:G97"/>
    <mergeCell ref="H97:I97"/>
    <mergeCell ref="J97:K97"/>
    <mergeCell ref="L97:N97"/>
    <mergeCell ref="O97:Q97"/>
    <mergeCell ref="F94:G94"/>
    <mergeCell ref="H94:I94"/>
    <mergeCell ref="J94:K94"/>
    <mergeCell ref="L94:N94"/>
    <mergeCell ref="O94:Q94"/>
    <mergeCell ref="F95:G95"/>
    <mergeCell ref="H95:I95"/>
    <mergeCell ref="J95:K95"/>
    <mergeCell ref="L95:N95"/>
    <mergeCell ref="O95:Q95"/>
    <mergeCell ref="F100:G100"/>
    <mergeCell ref="H100:I100"/>
    <mergeCell ref="J100:K100"/>
    <mergeCell ref="L100:N100"/>
    <mergeCell ref="O100:Q100"/>
    <mergeCell ref="F101:G101"/>
    <mergeCell ref="H101:I101"/>
    <mergeCell ref="J101:K101"/>
    <mergeCell ref="L101:N101"/>
    <mergeCell ref="O101:Q101"/>
    <mergeCell ref="F98:G98"/>
    <mergeCell ref="H98:I98"/>
    <mergeCell ref="J98:K98"/>
    <mergeCell ref="L98:N98"/>
    <mergeCell ref="O98:Q98"/>
    <mergeCell ref="F99:G99"/>
    <mergeCell ref="H99:I99"/>
    <mergeCell ref="J99:K99"/>
    <mergeCell ref="L99:N99"/>
    <mergeCell ref="O99:Q99"/>
    <mergeCell ref="F104:G104"/>
    <mergeCell ref="H104:I104"/>
    <mergeCell ref="J104:K104"/>
    <mergeCell ref="L104:N104"/>
    <mergeCell ref="O104:Q104"/>
    <mergeCell ref="F105:G105"/>
    <mergeCell ref="H105:I105"/>
    <mergeCell ref="J105:K105"/>
    <mergeCell ref="L105:N105"/>
    <mergeCell ref="O105:Q105"/>
    <mergeCell ref="F102:G102"/>
    <mergeCell ref="H102:I102"/>
    <mergeCell ref="J102:K102"/>
    <mergeCell ref="L102:N102"/>
    <mergeCell ref="O102:Q102"/>
    <mergeCell ref="F103:G103"/>
    <mergeCell ref="H103:I103"/>
    <mergeCell ref="J103:K103"/>
    <mergeCell ref="L103:N103"/>
    <mergeCell ref="O103:Q103"/>
    <mergeCell ref="F108:G108"/>
    <mergeCell ref="H108:I108"/>
    <mergeCell ref="J108:K108"/>
    <mergeCell ref="L108:N108"/>
    <mergeCell ref="O108:Q108"/>
    <mergeCell ref="F109:G109"/>
    <mergeCell ref="H109:I109"/>
    <mergeCell ref="J109:K109"/>
    <mergeCell ref="L109:N109"/>
    <mergeCell ref="O109:Q109"/>
    <mergeCell ref="F106:G106"/>
    <mergeCell ref="H106:I106"/>
    <mergeCell ref="J106:K106"/>
    <mergeCell ref="L106:N106"/>
    <mergeCell ref="O106:Q106"/>
    <mergeCell ref="F107:G107"/>
    <mergeCell ref="H107:I107"/>
    <mergeCell ref="J107:K107"/>
    <mergeCell ref="L107:N107"/>
    <mergeCell ref="O107:Q107"/>
    <mergeCell ref="F112:G112"/>
    <mergeCell ref="H112:I112"/>
    <mergeCell ref="J112:K112"/>
    <mergeCell ref="L112:N112"/>
    <mergeCell ref="O112:Q112"/>
    <mergeCell ref="F113:G113"/>
    <mergeCell ref="H113:I113"/>
    <mergeCell ref="J113:K113"/>
    <mergeCell ref="L113:N113"/>
    <mergeCell ref="O113:Q113"/>
    <mergeCell ref="F110:G110"/>
    <mergeCell ref="H110:I110"/>
    <mergeCell ref="J110:K110"/>
    <mergeCell ref="L110:N110"/>
    <mergeCell ref="O110:Q110"/>
    <mergeCell ref="F111:G111"/>
    <mergeCell ref="H111:I111"/>
    <mergeCell ref="J111:K111"/>
    <mergeCell ref="L111:N111"/>
    <mergeCell ref="O111:Q111"/>
    <mergeCell ref="F116:G116"/>
    <mergeCell ref="H116:I116"/>
    <mergeCell ref="J116:K116"/>
    <mergeCell ref="L116:N116"/>
    <mergeCell ref="O116:Q116"/>
    <mergeCell ref="F117:G117"/>
    <mergeCell ref="H117:I117"/>
    <mergeCell ref="J117:K117"/>
    <mergeCell ref="L117:N117"/>
    <mergeCell ref="O117:Q117"/>
    <mergeCell ref="F114:G114"/>
    <mergeCell ref="H114:I114"/>
    <mergeCell ref="J114:K114"/>
    <mergeCell ref="L114:N114"/>
    <mergeCell ref="O114:Q114"/>
    <mergeCell ref="F115:G115"/>
    <mergeCell ref="H115:I115"/>
    <mergeCell ref="J115:K115"/>
    <mergeCell ref="L115:N115"/>
    <mergeCell ref="O115:Q115"/>
    <mergeCell ref="F120:G120"/>
    <mergeCell ref="H120:I120"/>
    <mergeCell ref="J120:K120"/>
    <mergeCell ref="L120:N120"/>
    <mergeCell ref="O120:Q120"/>
    <mergeCell ref="F121:G121"/>
    <mergeCell ref="H121:I121"/>
    <mergeCell ref="J121:K121"/>
    <mergeCell ref="L121:N121"/>
    <mergeCell ref="O121:Q121"/>
    <mergeCell ref="F118:G118"/>
    <mergeCell ref="H118:I118"/>
    <mergeCell ref="J118:K118"/>
    <mergeCell ref="L118:N118"/>
    <mergeCell ref="O118:Q118"/>
    <mergeCell ref="F119:G119"/>
    <mergeCell ref="H119:I119"/>
    <mergeCell ref="J119:K119"/>
    <mergeCell ref="L119:N119"/>
    <mergeCell ref="O119:Q119"/>
    <mergeCell ref="F124:G124"/>
    <mergeCell ref="H124:I124"/>
    <mergeCell ref="J124:K124"/>
    <mergeCell ref="L124:N124"/>
    <mergeCell ref="O124:Q124"/>
    <mergeCell ref="F125:G125"/>
    <mergeCell ref="H125:I125"/>
    <mergeCell ref="J125:K125"/>
    <mergeCell ref="L125:N125"/>
    <mergeCell ref="O125:Q125"/>
    <mergeCell ref="F122:G122"/>
    <mergeCell ref="H122:I122"/>
    <mergeCell ref="J122:K122"/>
    <mergeCell ref="L122:N122"/>
    <mergeCell ref="O122:Q122"/>
    <mergeCell ref="F123:G123"/>
    <mergeCell ref="H123:I123"/>
    <mergeCell ref="J123:K123"/>
    <mergeCell ref="L123:N123"/>
    <mergeCell ref="O123:Q123"/>
    <mergeCell ref="F128:G128"/>
    <mergeCell ref="H128:I128"/>
    <mergeCell ref="J128:K128"/>
    <mergeCell ref="L128:N128"/>
    <mergeCell ref="O128:Q128"/>
    <mergeCell ref="F129:G129"/>
    <mergeCell ref="H129:I129"/>
    <mergeCell ref="J129:K129"/>
    <mergeCell ref="L129:N129"/>
    <mergeCell ref="O129:Q129"/>
    <mergeCell ref="F126:G126"/>
    <mergeCell ref="H126:I126"/>
    <mergeCell ref="J126:K126"/>
    <mergeCell ref="L126:N126"/>
    <mergeCell ref="O126:Q126"/>
    <mergeCell ref="F127:G127"/>
    <mergeCell ref="H127:I127"/>
    <mergeCell ref="J127:K127"/>
    <mergeCell ref="L127:N127"/>
    <mergeCell ref="O127:Q127"/>
    <mergeCell ref="F132:G132"/>
    <mergeCell ref="H132:I132"/>
    <mergeCell ref="J132:K132"/>
    <mergeCell ref="L132:N132"/>
    <mergeCell ref="O132:Q132"/>
    <mergeCell ref="F133:G133"/>
    <mergeCell ref="H133:I133"/>
    <mergeCell ref="J133:K133"/>
    <mergeCell ref="L133:N133"/>
    <mergeCell ref="O133:Q133"/>
    <mergeCell ref="F130:G130"/>
    <mergeCell ref="H130:I130"/>
    <mergeCell ref="J130:K130"/>
    <mergeCell ref="L130:N130"/>
    <mergeCell ref="O130:Q130"/>
    <mergeCell ref="F131:G131"/>
    <mergeCell ref="H131:I131"/>
    <mergeCell ref="J131:K131"/>
    <mergeCell ref="L131:N131"/>
    <mergeCell ref="O131:Q131"/>
    <mergeCell ref="F136:G136"/>
    <mergeCell ref="H136:I136"/>
    <mergeCell ref="J136:K136"/>
    <mergeCell ref="L136:N136"/>
    <mergeCell ref="O136:Q136"/>
    <mergeCell ref="F137:G137"/>
    <mergeCell ref="H137:I137"/>
    <mergeCell ref="J137:K137"/>
    <mergeCell ref="L137:N137"/>
    <mergeCell ref="O137:Q137"/>
    <mergeCell ref="F134:G134"/>
    <mergeCell ref="H134:I134"/>
    <mergeCell ref="J134:K134"/>
    <mergeCell ref="L134:N134"/>
    <mergeCell ref="O134:Q134"/>
    <mergeCell ref="F135:G135"/>
    <mergeCell ref="H135:I135"/>
    <mergeCell ref="J135:K135"/>
    <mergeCell ref="L135:N135"/>
    <mergeCell ref="O135:Q135"/>
    <mergeCell ref="F140:G140"/>
    <mergeCell ref="H140:I140"/>
    <mergeCell ref="J140:K140"/>
    <mergeCell ref="L140:N140"/>
    <mergeCell ref="O140:Q140"/>
    <mergeCell ref="F141:G141"/>
    <mergeCell ref="H141:I141"/>
    <mergeCell ref="J141:K141"/>
    <mergeCell ref="L141:N141"/>
    <mergeCell ref="O141:Q141"/>
    <mergeCell ref="F138:G138"/>
    <mergeCell ref="H138:I138"/>
    <mergeCell ref="J138:K138"/>
    <mergeCell ref="L138:N138"/>
    <mergeCell ref="O138:Q138"/>
    <mergeCell ref="F139:G139"/>
    <mergeCell ref="H139:I139"/>
    <mergeCell ref="J139:K139"/>
    <mergeCell ref="L139:N139"/>
    <mergeCell ref="O139:Q139"/>
    <mergeCell ref="F144:G144"/>
    <mergeCell ref="H144:I144"/>
    <mergeCell ref="J144:K144"/>
    <mergeCell ref="L144:N144"/>
    <mergeCell ref="O144:Q144"/>
    <mergeCell ref="F145:G145"/>
    <mergeCell ref="H145:I145"/>
    <mergeCell ref="J145:K145"/>
    <mergeCell ref="L145:N145"/>
    <mergeCell ref="O145:Q145"/>
    <mergeCell ref="F142:G142"/>
    <mergeCell ref="H142:I142"/>
    <mergeCell ref="J142:K142"/>
    <mergeCell ref="L142:N142"/>
    <mergeCell ref="O142:Q142"/>
    <mergeCell ref="F143:G143"/>
    <mergeCell ref="H143:I143"/>
    <mergeCell ref="J143:K143"/>
    <mergeCell ref="L143:N143"/>
    <mergeCell ref="O143:Q143"/>
    <mergeCell ref="F148:G148"/>
    <mergeCell ref="H148:I148"/>
    <mergeCell ref="J148:K148"/>
    <mergeCell ref="L148:N148"/>
    <mergeCell ref="O148:Q148"/>
    <mergeCell ref="F149:G149"/>
    <mergeCell ref="H149:I149"/>
    <mergeCell ref="J149:K149"/>
    <mergeCell ref="L149:N149"/>
    <mergeCell ref="O149:Q149"/>
    <mergeCell ref="F146:G146"/>
    <mergeCell ref="H146:I146"/>
    <mergeCell ref="J146:K146"/>
    <mergeCell ref="L146:N146"/>
    <mergeCell ref="O146:Q146"/>
    <mergeCell ref="F147:G147"/>
    <mergeCell ref="H147:I147"/>
    <mergeCell ref="J147:K147"/>
    <mergeCell ref="L147:N147"/>
    <mergeCell ref="O147:Q147"/>
    <mergeCell ref="F152:G152"/>
    <mergeCell ref="H152:I152"/>
    <mergeCell ref="J152:K152"/>
    <mergeCell ref="L152:N152"/>
    <mergeCell ref="O152:Q152"/>
    <mergeCell ref="F153:G153"/>
    <mergeCell ref="H153:I153"/>
    <mergeCell ref="J153:K153"/>
    <mergeCell ref="L153:N153"/>
    <mergeCell ref="O153:Q153"/>
    <mergeCell ref="F150:G150"/>
    <mergeCell ref="H150:I150"/>
    <mergeCell ref="J150:K150"/>
    <mergeCell ref="L150:N150"/>
    <mergeCell ref="O150:Q150"/>
    <mergeCell ref="F151:G151"/>
    <mergeCell ref="H151:I151"/>
    <mergeCell ref="J151:K151"/>
    <mergeCell ref="L151:N151"/>
    <mergeCell ref="O151:Q151"/>
    <mergeCell ref="F156:G156"/>
    <mergeCell ref="H156:I156"/>
    <mergeCell ref="J156:K156"/>
    <mergeCell ref="L156:N156"/>
    <mergeCell ref="O156:Q156"/>
    <mergeCell ref="F157:G157"/>
    <mergeCell ref="H157:I157"/>
    <mergeCell ref="J157:K157"/>
    <mergeCell ref="L157:N157"/>
    <mergeCell ref="O157:Q157"/>
    <mergeCell ref="F154:G154"/>
    <mergeCell ref="H154:I154"/>
    <mergeCell ref="J154:K154"/>
    <mergeCell ref="L154:N154"/>
    <mergeCell ref="O154:Q154"/>
    <mergeCell ref="F155:G155"/>
    <mergeCell ref="H155:I155"/>
    <mergeCell ref="J155:K155"/>
    <mergeCell ref="L155:N155"/>
    <mergeCell ref="O155:Q155"/>
    <mergeCell ref="F160:G160"/>
    <mergeCell ref="H160:I160"/>
    <mergeCell ref="J160:K160"/>
    <mergeCell ref="L160:N160"/>
    <mergeCell ref="O160:Q160"/>
    <mergeCell ref="F161:G161"/>
    <mergeCell ref="H161:I161"/>
    <mergeCell ref="J161:K161"/>
    <mergeCell ref="L161:N161"/>
    <mergeCell ref="O161:Q161"/>
    <mergeCell ref="F158:G158"/>
    <mergeCell ref="H158:I158"/>
    <mergeCell ref="J158:K158"/>
    <mergeCell ref="L158:N158"/>
    <mergeCell ref="O158:Q158"/>
    <mergeCell ref="F159:G159"/>
    <mergeCell ref="H159:I159"/>
    <mergeCell ref="J159:K159"/>
    <mergeCell ref="L159:N159"/>
    <mergeCell ref="O159:Q159"/>
    <mergeCell ref="F164:G164"/>
    <mergeCell ref="H164:I164"/>
    <mergeCell ref="J164:K164"/>
    <mergeCell ref="L164:N164"/>
    <mergeCell ref="O164:Q164"/>
    <mergeCell ref="F165:G165"/>
    <mergeCell ref="H165:I165"/>
    <mergeCell ref="J165:K165"/>
    <mergeCell ref="L165:N165"/>
    <mergeCell ref="O165:Q165"/>
    <mergeCell ref="F162:G162"/>
    <mergeCell ref="H162:I162"/>
    <mergeCell ref="J162:K162"/>
    <mergeCell ref="L162:N162"/>
    <mergeCell ref="O162:Q162"/>
    <mergeCell ref="F163:G163"/>
    <mergeCell ref="H163:I163"/>
    <mergeCell ref="J163:K163"/>
    <mergeCell ref="L163:N163"/>
    <mergeCell ref="O163:Q163"/>
    <mergeCell ref="F168:G168"/>
    <mergeCell ref="H168:I168"/>
    <mergeCell ref="J168:K168"/>
    <mergeCell ref="L168:N168"/>
    <mergeCell ref="O168:Q168"/>
    <mergeCell ref="F169:G169"/>
    <mergeCell ref="H169:I169"/>
    <mergeCell ref="J169:K169"/>
    <mergeCell ref="L169:N169"/>
    <mergeCell ref="O169:Q169"/>
    <mergeCell ref="F166:G166"/>
    <mergeCell ref="H166:I166"/>
    <mergeCell ref="J166:K166"/>
    <mergeCell ref="L166:N166"/>
    <mergeCell ref="O166:Q166"/>
    <mergeCell ref="F167:G167"/>
    <mergeCell ref="H167:I167"/>
    <mergeCell ref="J167:K167"/>
    <mergeCell ref="L167:N167"/>
    <mergeCell ref="O167:Q167"/>
    <mergeCell ref="F172:G172"/>
    <mergeCell ref="H172:I172"/>
    <mergeCell ref="J172:K172"/>
    <mergeCell ref="L172:N172"/>
    <mergeCell ref="O172:Q172"/>
    <mergeCell ref="F173:G173"/>
    <mergeCell ref="H173:I173"/>
    <mergeCell ref="J173:K173"/>
    <mergeCell ref="L173:N173"/>
    <mergeCell ref="O173:Q173"/>
    <mergeCell ref="F170:G170"/>
    <mergeCell ref="H170:I170"/>
    <mergeCell ref="J170:K170"/>
    <mergeCell ref="L170:N170"/>
    <mergeCell ref="O170:Q170"/>
    <mergeCell ref="F171:G171"/>
    <mergeCell ref="H171:I171"/>
    <mergeCell ref="J171:K171"/>
    <mergeCell ref="L171:N171"/>
    <mergeCell ref="O171:Q171"/>
    <mergeCell ref="F176:G176"/>
    <mergeCell ref="H176:I176"/>
    <mergeCell ref="J176:K176"/>
    <mergeCell ref="L176:N176"/>
    <mergeCell ref="O176:Q176"/>
    <mergeCell ref="F177:G177"/>
    <mergeCell ref="H177:I177"/>
    <mergeCell ref="J177:K177"/>
    <mergeCell ref="L177:N177"/>
    <mergeCell ref="O177:Q177"/>
    <mergeCell ref="F174:G174"/>
    <mergeCell ref="H174:I174"/>
    <mergeCell ref="J174:K174"/>
    <mergeCell ref="L174:N174"/>
    <mergeCell ref="O174:Q174"/>
    <mergeCell ref="F175:G175"/>
    <mergeCell ref="H175:I175"/>
    <mergeCell ref="J175:K175"/>
    <mergeCell ref="L175:N175"/>
    <mergeCell ref="O175:Q175"/>
    <mergeCell ref="F180:G180"/>
    <mergeCell ref="H180:I180"/>
    <mergeCell ref="J180:K180"/>
    <mergeCell ref="L180:N180"/>
    <mergeCell ref="O180:Q180"/>
    <mergeCell ref="F181:G181"/>
    <mergeCell ref="H181:I181"/>
    <mergeCell ref="J181:K181"/>
    <mergeCell ref="L181:N181"/>
    <mergeCell ref="O181:Q181"/>
    <mergeCell ref="F178:G178"/>
    <mergeCell ref="H178:I178"/>
    <mergeCell ref="J178:K178"/>
    <mergeCell ref="L178:N178"/>
    <mergeCell ref="O178:Q178"/>
    <mergeCell ref="F179:G179"/>
    <mergeCell ref="H179:I179"/>
    <mergeCell ref="J179:K179"/>
    <mergeCell ref="L179:N179"/>
    <mergeCell ref="O179:Q179"/>
    <mergeCell ref="F184:G184"/>
    <mergeCell ref="H184:I184"/>
    <mergeCell ref="J184:K184"/>
    <mergeCell ref="L184:N184"/>
    <mergeCell ref="O184:Q184"/>
    <mergeCell ref="F185:G185"/>
    <mergeCell ref="H185:I185"/>
    <mergeCell ref="J185:K185"/>
    <mergeCell ref="L185:N185"/>
    <mergeCell ref="O185:Q185"/>
    <mergeCell ref="F182:G182"/>
    <mergeCell ref="H182:I182"/>
    <mergeCell ref="J182:K182"/>
    <mergeCell ref="L182:N182"/>
    <mergeCell ref="O182:Q182"/>
    <mergeCell ref="F183:G183"/>
    <mergeCell ref="H183:I183"/>
    <mergeCell ref="J183:K183"/>
    <mergeCell ref="L183:N183"/>
    <mergeCell ref="O183:Q183"/>
    <mergeCell ref="F188:G188"/>
    <mergeCell ref="H188:I188"/>
    <mergeCell ref="J188:K188"/>
    <mergeCell ref="L188:N188"/>
    <mergeCell ref="O188:Q188"/>
    <mergeCell ref="F189:G189"/>
    <mergeCell ref="H189:I189"/>
    <mergeCell ref="J189:K189"/>
    <mergeCell ref="L189:N189"/>
    <mergeCell ref="O189:Q189"/>
    <mergeCell ref="F186:G186"/>
    <mergeCell ref="H186:I186"/>
    <mergeCell ref="J186:K186"/>
    <mergeCell ref="L186:N186"/>
    <mergeCell ref="O186:Q186"/>
    <mergeCell ref="F187:G187"/>
    <mergeCell ref="H187:I187"/>
    <mergeCell ref="J187:K187"/>
    <mergeCell ref="L187:N187"/>
    <mergeCell ref="O187:Q187"/>
    <mergeCell ref="F192:G192"/>
    <mergeCell ref="H192:I192"/>
    <mergeCell ref="J192:K192"/>
    <mergeCell ref="L192:N192"/>
    <mergeCell ref="O192:Q192"/>
    <mergeCell ref="F193:G193"/>
    <mergeCell ref="H193:I193"/>
    <mergeCell ref="J193:K193"/>
    <mergeCell ref="L193:N193"/>
    <mergeCell ref="O193:Q193"/>
    <mergeCell ref="F190:G190"/>
    <mergeCell ref="H190:I190"/>
    <mergeCell ref="J190:K190"/>
    <mergeCell ref="L190:N190"/>
    <mergeCell ref="O190:Q190"/>
    <mergeCell ref="F191:G191"/>
    <mergeCell ref="H191:I191"/>
    <mergeCell ref="J191:K191"/>
    <mergeCell ref="L191:N191"/>
    <mergeCell ref="O191:Q191"/>
    <mergeCell ref="F196:G196"/>
    <mergeCell ref="H196:I196"/>
    <mergeCell ref="J196:K196"/>
    <mergeCell ref="L196:N196"/>
    <mergeCell ref="O196:Q196"/>
    <mergeCell ref="F197:G197"/>
    <mergeCell ref="H197:I197"/>
    <mergeCell ref="J197:K197"/>
    <mergeCell ref="L197:N197"/>
    <mergeCell ref="O197:Q197"/>
    <mergeCell ref="F194:G194"/>
    <mergeCell ref="H194:I194"/>
    <mergeCell ref="J194:K194"/>
    <mergeCell ref="L194:N194"/>
    <mergeCell ref="O194:Q194"/>
    <mergeCell ref="F195:G195"/>
    <mergeCell ref="H195:I195"/>
    <mergeCell ref="J195:K195"/>
    <mergeCell ref="L195:N195"/>
    <mergeCell ref="O195:Q195"/>
    <mergeCell ref="F200:G200"/>
    <mergeCell ref="H200:I200"/>
    <mergeCell ref="J200:K200"/>
    <mergeCell ref="L200:N200"/>
    <mergeCell ref="O200:Q200"/>
    <mergeCell ref="F201:G201"/>
    <mergeCell ref="H201:I201"/>
    <mergeCell ref="J201:K201"/>
    <mergeCell ref="L201:N201"/>
    <mergeCell ref="O201:Q201"/>
    <mergeCell ref="F198:G198"/>
    <mergeCell ref="H198:I198"/>
    <mergeCell ref="J198:K198"/>
    <mergeCell ref="L198:N198"/>
    <mergeCell ref="O198:Q198"/>
    <mergeCell ref="F199:G199"/>
    <mergeCell ref="H199:I199"/>
    <mergeCell ref="J199:K199"/>
    <mergeCell ref="L199:N199"/>
    <mergeCell ref="O199:Q199"/>
    <mergeCell ref="F204:G204"/>
    <mergeCell ref="H204:I204"/>
    <mergeCell ref="J204:K204"/>
    <mergeCell ref="L204:N204"/>
    <mergeCell ref="O204:Q204"/>
    <mergeCell ref="F205:G205"/>
    <mergeCell ref="H205:I205"/>
    <mergeCell ref="J205:K205"/>
    <mergeCell ref="L205:N205"/>
    <mergeCell ref="O205:Q205"/>
    <mergeCell ref="F202:G202"/>
    <mergeCell ref="H202:I202"/>
    <mergeCell ref="J202:K202"/>
    <mergeCell ref="L202:N202"/>
    <mergeCell ref="O202:Q202"/>
    <mergeCell ref="F203:G203"/>
    <mergeCell ref="H203:I203"/>
    <mergeCell ref="J203:K203"/>
    <mergeCell ref="L203:N203"/>
    <mergeCell ref="O203:Q203"/>
    <mergeCell ref="F208:G208"/>
    <mergeCell ref="H208:I208"/>
    <mergeCell ref="J208:K208"/>
    <mergeCell ref="L208:N208"/>
    <mergeCell ref="O208:Q208"/>
    <mergeCell ref="F209:G209"/>
    <mergeCell ref="H209:I209"/>
    <mergeCell ref="J209:K209"/>
    <mergeCell ref="L209:N209"/>
    <mergeCell ref="O209:Q209"/>
    <mergeCell ref="F206:G206"/>
    <mergeCell ref="H206:I206"/>
    <mergeCell ref="J206:K206"/>
    <mergeCell ref="L206:N206"/>
    <mergeCell ref="O206:Q206"/>
    <mergeCell ref="F207:G207"/>
    <mergeCell ref="H207:I207"/>
    <mergeCell ref="J207:K207"/>
    <mergeCell ref="L207:N207"/>
    <mergeCell ref="O207:Q207"/>
    <mergeCell ref="F212:G212"/>
    <mergeCell ref="H212:I212"/>
    <mergeCell ref="J212:K212"/>
    <mergeCell ref="L212:N212"/>
    <mergeCell ref="O212:Q212"/>
    <mergeCell ref="F213:G213"/>
    <mergeCell ref="H213:I213"/>
    <mergeCell ref="J213:K213"/>
    <mergeCell ref="L213:N213"/>
    <mergeCell ref="O213:Q213"/>
    <mergeCell ref="F210:G210"/>
    <mergeCell ref="H210:I210"/>
    <mergeCell ref="J210:K210"/>
    <mergeCell ref="L210:N210"/>
    <mergeCell ref="O210:Q210"/>
    <mergeCell ref="F211:G211"/>
    <mergeCell ref="H211:I211"/>
    <mergeCell ref="J211:K211"/>
    <mergeCell ref="L211:N211"/>
    <mergeCell ref="O211:Q211"/>
    <mergeCell ref="F216:G216"/>
    <mergeCell ref="H216:I216"/>
    <mergeCell ref="J216:K216"/>
    <mergeCell ref="L216:N216"/>
    <mergeCell ref="O216:Q216"/>
    <mergeCell ref="F217:G217"/>
    <mergeCell ref="H217:I217"/>
    <mergeCell ref="J217:K217"/>
    <mergeCell ref="L217:N217"/>
    <mergeCell ref="O217:Q217"/>
    <mergeCell ref="F214:G214"/>
    <mergeCell ref="H214:I214"/>
    <mergeCell ref="J214:K214"/>
    <mergeCell ref="L214:N214"/>
    <mergeCell ref="O214:Q214"/>
    <mergeCell ref="F215:G215"/>
    <mergeCell ref="H215:I215"/>
    <mergeCell ref="J215:K215"/>
    <mergeCell ref="L215:N215"/>
    <mergeCell ref="O215:Q215"/>
    <mergeCell ref="F220:G220"/>
    <mergeCell ref="H220:I220"/>
    <mergeCell ref="J220:K220"/>
    <mergeCell ref="L220:N220"/>
    <mergeCell ref="O220:Q220"/>
    <mergeCell ref="F221:G221"/>
    <mergeCell ref="H221:I221"/>
    <mergeCell ref="J221:K221"/>
    <mergeCell ref="L221:N221"/>
    <mergeCell ref="O221:Q221"/>
    <mergeCell ref="F218:G218"/>
    <mergeCell ref="H218:I218"/>
    <mergeCell ref="J218:K218"/>
    <mergeCell ref="L218:N218"/>
    <mergeCell ref="O218:Q218"/>
    <mergeCell ref="F219:G219"/>
    <mergeCell ref="H219:I219"/>
    <mergeCell ref="J219:K219"/>
    <mergeCell ref="L219:N219"/>
    <mergeCell ref="O219:Q219"/>
    <mergeCell ref="F224:G224"/>
    <mergeCell ref="H224:I224"/>
    <mergeCell ref="J224:K224"/>
    <mergeCell ref="L224:N224"/>
    <mergeCell ref="O224:Q224"/>
    <mergeCell ref="F225:G225"/>
    <mergeCell ref="H225:I225"/>
    <mergeCell ref="J225:K225"/>
    <mergeCell ref="L225:N225"/>
    <mergeCell ref="O225:Q225"/>
    <mergeCell ref="F222:G222"/>
    <mergeCell ref="H222:I222"/>
    <mergeCell ref="J222:K222"/>
    <mergeCell ref="L222:N222"/>
    <mergeCell ref="O222:Q222"/>
    <mergeCell ref="F223:G223"/>
    <mergeCell ref="H223:I223"/>
    <mergeCell ref="J223:K223"/>
    <mergeCell ref="L223:N223"/>
    <mergeCell ref="O223:Q223"/>
    <mergeCell ref="F228:G228"/>
    <mergeCell ref="H228:I228"/>
    <mergeCell ref="J228:K228"/>
    <mergeCell ref="L228:N228"/>
    <mergeCell ref="O228:Q228"/>
    <mergeCell ref="F229:G229"/>
    <mergeCell ref="H229:I229"/>
    <mergeCell ref="J229:K229"/>
    <mergeCell ref="L229:N229"/>
    <mergeCell ref="O229:Q229"/>
    <mergeCell ref="F226:G226"/>
    <mergeCell ref="H226:I226"/>
    <mergeCell ref="J226:K226"/>
    <mergeCell ref="L226:N226"/>
    <mergeCell ref="O226:Q226"/>
    <mergeCell ref="F227:G227"/>
    <mergeCell ref="H227:I227"/>
    <mergeCell ref="J227:K227"/>
    <mergeCell ref="L227:N227"/>
    <mergeCell ref="O227:Q227"/>
    <mergeCell ref="F232:G232"/>
    <mergeCell ref="H232:I232"/>
    <mergeCell ref="J232:K232"/>
    <mergeCell ref="L232:N232"/>
    <mergeCell ref="O232:Q232"/>
    <mergeCell ref="F233:G233"/>
    <mergeCell ref="H233:I233"/>
    <mergeCell ref="J233:K233"/>
    <mergeCell ref="L233:N233"/>
    <mergeCell ref="O233:Q233"/>
    <mergeCell ref="F230:G230"/>
    <mergeCell ref="H230:I230"/>
    <mergeCell ref="J230:K230"/>
    <mergeCell ref="L230:N230"/>
    <mergeCell ref="O230:Q230"/>
    <mergeCell ref="F231:G231"/>
    <mergeCell ref="H231:I231"/>
    <mergeCell ref="J231:K231"/>
    <mergeCell ref="L231:N231"/>
    <mergeCell ref="O231:Q231"/>
    <mergeCell ref="F236:G236"/>
    <mergeCell ref="H236:I236"/>
    <mergeCell ref="J236:K236"/>
    <mergeCell ref="L236:N236"/>
    <mergeCell ref="O236:Q236"/>
    <mergeCell ref="F237:G237"/>
    <mergeCell ref="H237:I237"/>
    <mergeCell ref="J237:K237"/>
    <mergeCell ref="L237:N237"/>
    <mergeCell ref="O237:Q237"/>
    <mergeCell ref="F234:G234"/>
    <mergeCell ref="H234:I234"/>
    <mergeCell ref="J234:K234"/>
    <mergeCell ref="L234:N234"/>
    <mergeCell ref="O234:Q234"/>
    <mergeCell ref="F235:G235"/>
    <mergeCell ref="H235:I235"/>
    <mergeCell ref="J235:K235"/>
    <mergeCell ref="L235:N235"/>
    <mergeCell ref="O235:Q235"/>
    <mergeCell ref="F240:G240"/>
    <mergeCell ref="H240:I240"/>
    <mergeCell ref="J240:K240"/>
    <mergeCell ref="L240:N240"/>
    <mergeCell ref="O240:Q240"/>
    <mergeCell ref="F241:G241"/>
    <mergeCell ref="H241:I241"/>
    <mergeCell ref="J241:K241"/>
    <mergeCell ref="L241:N241"/>
    <mergeCell ref="O241:Q241"/>
    <mergeCell ref="F238:G238"/>
    <mergeCell ref="H238:I238"/>
    <mergeCell ref="J238:K238"/>
    <mergeCell ref="L238:N238"/>
    <mergeCell ref="O238:Q238"/>
    <mergeCell ref="F239:G239"/>
    <mergeCell ref="H239:I239"/>
    <mergeCell ref="J239:K239"/>
    <mergeCell ref="L239:N239"/>
    <mergeCell ref="O239:Q239"/>
    <mergeCell ref="F244:G244"/>
    <mergeCell ref="H244:I244"/>
    <mergeCell ref="J244:K244"/>
    <mergeCell ref="L244:N244"/>
    <mergeCell ref="O244:Q244"/>
    <mergeCell ref="F245:G245"/>
    <mergeCell ref="H245:I245"/>
    <mergeCell ref="J245:K245"/>
    <mergeCell ref="L245:N245"/>
    <mergeCell ref="O245:Q245"/>
    <mergeCell ref="F242:G242"/>
    <mergeCell ref="H242:I242"/>
    <mergeCell ref="J242:K242"/>
    <mergeCell ref="L242:N242"/>
    <mergeCell ref="O242:Q242"/>
    <mergeCell ref="F243:G243"/>
    <mergeCell ref="H243:I243"/>
    <mergeCell ref="J243:K243"/>
    <mergeCell ref="L243:N243"/>
    <mergeCell ref="O243:Q243"/>
    <mergeCell ref="F248:G248"/>
    <mergeCell ref="H248:I248"/>
    <mergeCell ref="J248:K248"/>
    <mergeCell ref="L248:N248"/>
    <mergeCell ref="O248:Q248"/>
    <mergeCell ref="F249:G249"/>
    <mergeCell ref="H249:I249"/>
    <mergeCell ref="J249:K249"/>
    <mergeCell ref="L249:N249"/>
    <mergeCell ref="O249:Q249"/>
    <mergeCell ref="F246:G246"/>
    <mergeCell ref="H246:I246"/>
    <mergeCell ref="J246:K246"/>
    <mergeCell ref="L246:N246"/>
    <mergeCell ref="O246:Q246"/>
    <mergeCell ref="F247:G247"/>
    <mergeCell ref="H247:I247"/>
    <mergeCell ref="J247:K247"/>
    <mergeCell ref="L247:N247"/>
    <mergeCell ref="O247:Q247"/>
    <mergeCell ref="F252:G252"/>
    <mergeCell ref="H252:I252"/>
    <mergeCell ref="J252:K252"/>
    <mergeCell ref="L252:N252"/>
    <mergeCell ref="O252:Q252"/>
    <mergeCell ref="F253:G253"/>
    <mergeCell ref="H253:I253"/>
    <mergeCell ref="J253:K253"/>
    <mergeCell ref="L253:N253"/>
    <mergeCell ref="O253:Q253"/>
    <mergeCell ref="F250:G250"/>
    <mergeCell ref="H250:I250"/>
    <mergeCell ref="J250:K250"/>
    <mergeCell ref="L250:N250"/>
    <mergeCell ref="O250:Q250"/>
    <mergeCell ref="F251:G251"/>
    <mergeCell ref="H251:I251"/>
    <mergeCell ref="J251:K251"/>
    <mergeCell ref="L251:N251"/>
    <mergeCell ref="O251:Q251"/>
    <mergeCell ref="F256:G256"/>
    <mergeCell ref="H256:I256"/>
    <mergeCell ref="J256:K256"/>
    <mergeCell ref="L256:N256"/>
    <mergeCell ref="O256:Q256"/>
    <mergeCell ref="F257:G257"/>
    <mergeCell ref="H257:I257"/>
    <mergeCell ref="J257:K257"/>
    <mergeCell ref="L257:N257"/>
    <mergeCell ref="O257:Q257"/>
    <mergeCell ref="F254:G254"/>
    <mergeCell ref="H254:I254"/>
    <mergeCell ref="J254:K254"/>
    <mergeCell ref="L254:N254"/>
    <mergeCell ref="O254:Q254"/>
    <mergeCell ref="F255:G255"/>
    <mergeCell ref="H255:I255"/>
    <mergeCell ref="J255:K255"/>
    <mergeCell ref="L255:N255"/>
    <mergeCell ref="O255:Q255"/>
    <mergeCell ref="F260:G260"/>
    <mergeCell ref="H260:I260"/>
    <mergeCell ref="J260:K260"/>
    <mergeCell ref="L260:N260"/>
    <mergeCell ref="O260:Q260"/>
    <mergeCell ref="F261:G261"/>
    <mergeCell ref="H261:I261"/>
    <mergeCell ref="J261:K261"/>
    <mergeCell ref="L261:N261"/>
    <mergeCell ref="O261:Q261"/>
    <mergeCell ref="F258:G258"/>
    <mergeCell ref="H258:I258"/>
    <mergeCell ref="J258:K258"/>
    <mergeCell ref="L258:N258"/>
    <mergeCell ref="O258:Q258"/>
    <mergeCell ref="F259:G259"/>
    <mergeCell ref="H259:I259"/>
    <mergeCell ref="J259:K259"/>
    <mergeCell ref="L259:N259"/>
    <mergeCell ref="O259:Q259"/>
    <mergeCell ref="F264:G264"/>
    <mergeCell ref="H264:I264"/>
    <mergeCell ref="J264:K264"/>
    <mergeCell ref="L264:N264"/>
    <mergeCell ref="O264:Q264"/>
    <mergeCell ref="F265:G265"/>
    <mergeCell ref="H265:I265"/>
    <mergeCell ref="J265:K265"/>
    <mergeCell ref="L265:N265"/>
    <mergeCell ref="O265:Q265"/>
    <mergeCell ref="F262:G262"/>
    <mergeCell ref="H262:I262"/>
    <mergeCell ref="J262:K262"/>
    <mergeCell ref="L262:N262"/>
    <mergeCell ref="O262:Q262"/>
    <mergeCell ref="F263:G263"/>
    <mergeCell ref="H263:I263"/>
    <mergeCell ref="J263:K263"/>
    <mergeCell ref="L263:N263"/>
    <mergeCell ref="O263:Q263"/>
    <mergeCell ref="F268:G268"/>
    <mergeCell ref="H268:I268"/>
    <mergeCell ref="J268:K268"/>
    <mergeCell ref="L268:N268"/>
    <mergeCell ref="O268:Q268"/>
    <mergeCell ref="F269:G269"/>
    <mergeCell ref="H269:I269"/>
    <mergeCell ref="J269:K269"/>
    <mergeCell ref="L269:N269"/>
    <mergeCell ref="O269:Q269"/>
    <mergeCell ref="F266:G266"/>
    <mergeCell ref="H266:I266"/>
    <mergeCell ref="J266:K266"/>
    <mergeCell ref="L266:N266"/>
    <mergeCell ref="O266:Q266"/>
    <mergeCell ref="F267:G267"/>
    <mergeCell ref="H267:I267"/>
    <mergeCell ref="J267:K267"/>
    <mergeCell ref="L267:N267"/>
    <mergeCell ref="O267:Q267"/>
    <mergeCell ref="F272:G272"/>
    <mergeCell ref="H272:I272"/>
    <mergeCell ref="J272:K272"/>
    <mergeCell ref="L272:N272"/>
    <mergeCell ref="O272:Q272"/>
    <mergeCell ref="F273:G273"/>
    <mergeCell ref="H273:I273"/>
    <mergeCell ref="J273:K273"/>
    <mergeCell ref="L273:N273"/>
    <mergeCell ref="O273:Q273"/>
    <mergeCell ref="F270:G270"/>
    <mergeCell ref="H270:I270"/>
    <mergeCell ref="J270:K270"/>
    <mergeCell ref="L270:N270"/>
    <mergeCell ref="O270:Q270"/>
    <mergeCell ref="F271:G271"/>
    <mergeCell ref="H271:I271"/>
    <mergeCell ref="J271:K271"/>
    <mergeCell ref="L271:N271"/>
    <mergeCell ref="O271:Q271"/>
    <mergeCell ref="F276:G276"/>
    <mergeCell ref="H276:I276"/>
    <mergeCell ref="J276:K276"/>
    <mergeCell ref="L276:N276"/>
    <mergeCell ref="O276:Q276"/>
    <mergeCell ref="F277:G277"/>
    <mergeCell ref="H277:I277"/>
    <mergeCell ref="J277:K277"/>
    <mergeCell ref="L277:N277"/>
    <mergeCell ref="O277:Q277"/>
    <mergeCell ref="F274:G274"/>
    <mergeCell ref="H274:I274"/>
    <mergeCell ref="J274:K274"/>
    <mergeCell ref="L274:N274"/>
    <mergeCell ref="O274:Q274"/>
    <mergeCell ref="F275:G275"/>
    <mergeCell ref="H275:I275"/>
    <mergeCell ref="J275:K275"/>
    <mergeCell ref="L275:N275"/>
    <mergeCell ref="O275:Q275"/>
    <mergeCell ref="F280:G280"/>
    <mergeCell ref="H280:I280"/>
    <mergeCell ref="J280:K280"/>
    <mergeCell ref="L280:N280"/>
    <mergeCell ref="O280:Q280"/>
    <mergeCell ref="F281:G281"/>
    <mergeCell ref="H281:I281"/>
    <mergeCell ref="J281:K281"/>
    <mergeCell ref="L281:N281"/>
    <mergeCell ref="O281:Q281"/>
    <mergeCell ref="F278:G278"/>
    <mergeCell ref="H278:I278"/>
    <mergeCell ref="J278:K278"/>
    <mergeCell ref="L278:N278"/>
    <mergeCell ref="O278:Q278"/>
    <mergeCell ref="F279:G279"/>
    <mergeCell ref="H279:I279"/>
    <mergeCell ref="J279:K279"/>
    <mergeCell ref="L279:N279"/>
    <mergeCell ref="O279:Q279"/>
    <mergeCell ref="F284:G284"/>
    <mergeCell ref="H284:I284"/>
    <mergeCell ref="J284:K284"/>
    <mergeCell ref="L284:N284"/>
    <mergeCell ref="O284:Q284"/>
    <mergeCell ref="F285:G285"/>
    <mergeCell ref="H285:I285"/>
    <mergeCell ref="J285:K285"/>
    <mergeCell ref="L285:N285"/>
    <mergeCell ref="O285:Q285"/>
    <mergeCell ref="F282:G282"/>
    <mergeCell ref="H282:I282"/>
    <mergeCell ref="J282:K282"/>
    <mergeCell ref="L282:N282"/>
    <mergeCell ref="O282:Q282"/>
    <mergeCell ref="F283:G283"/>
    <mergeCell ref="H283:I283"/>
    <mergeCell ref="J283:K283"/>
    <mergeCell ref="L283:N283"/>
    <mergeCell ref="O283:Q283"/>
    <mergeCell ref="F288:G288"/>
    <mergeCell ref="H288:I288"/>
    <mergeCell ref="J288:K288"/>
    <mergeCell ref="L288:N288"/>
    <mergeCell ref="O288:Q288"/>
    <mergeCell ref="F289:G289"/>
    <mergeCell ref="H289:I289"/>
    <mergeCell ref="J289:K289"/>
    <mergeCell ref="L289:N289"/>
    <mergeCell ref="O289:Q289"/>
    <mergeCell ref="F286:G286"/>
    <mergeCell ref="H286:I286"/>
    <mergeCell ref="J286:K286"/>
    <mergeCell ref="L286:N286"/>
    <mergeCell ref="O286:Q286"/>
    <mergeCell ref="F287:G287"/>
    <mergeCell ref="H287:I287"/>
    <mergeCell ref="J287:K287"/>
    <mergeCell ref="L287:N287"/>
    <mergeCell ref="O287:Q287"/>
    <mergeCell ref="F292:G292"/>
    <mergeCell ref="H292:I292"/>
    <mergeCell ref="J292:K292"/>
    <mergeCell ref="L292:N292"/>
    <mergeCell ref="O292:Q292"/>
    <mergeCell ref="F293:G293"/>
    <mergeCell ref="H293:I293"/>
    <mergeCell ref="J293:K293"/>
    <mergeCell ref="L293:N293"/>
    <mergeCell ref="O293:Q293"/>
    <mergeCell ref="F290:G290"/>
    <mergeCell ref="H290:I290"/>
    <mergeCell ref="J290:K290"/>
    <mergeCell ref="L290:N290"/>
    <mergeCell ref="O290:Q290"/>
    <mergeCell ref="F291:G291"/>
    <mergeCell ref="H291:I291"/>
    <mergeCell ref="J291:K291"/>
    <mergeCell ref="L291:N291"/>
    <mergeCell ref="O291:Q291"/>
    <mergeCell ref="F296:G296"/>
    <mergeCell ref="H296:I296"/>
    <mergeCell ref="J296:K296"/>
    <mergeCell ref="L296:N296"/>
    <mergeCell ref="O296:Q296"/>
    <mergeCell ref="F297:G297"/>
    <mergeCell ref="H297:I297"/>
    <mergeCell ref="J297:K297"/>
    <mergeCell ref="L297:N297"/>
    <mergeCell ref="O297:Q297"/>
    <mergeCell ref="F294:G294"/>
    <mergeCell ref="H294:I294"/>
    <mergeCell ref="J294:K294"/>
    <mergeCell ref="L294:N294"/>
    <mergeCell ref="O294:Q294"/>
    <mergeCell ref="F295:G295"/>
    <mergeCell ref="H295:I295"/>
    <mergeCell ref="J295:K295"/>
    <mergeCell ref="L295:N295"/>
    <mergeCell ref="O295:Q295"/>
    <mergeCell ref="F300:G300"/>
    <mergeCell ref="H300:I300"/>
    <mergeCell ref="J300:K300"/>
    <mergeCell ref="L300:N300"/>
    <mergeCell ref="O300:Q300"/>
    <mergeCell ref="F301:G301"/>
    <mergeCell ref="H301:I301"/>
    <mergeCell ref="J301:K301"/>
    <mergeCell ref="L301:N301"/>
    <mergeCell ref="O301:Q301"/>
    <mergeCell ref="F298:G298"/>
    <mergeCell ref="H298:I298"/>
    <mergeCell ref="J298:K298"/>
    <mergeCell ref="L298:N298"/>
    <mergeCell ref="O298:Q298"/>
    <mergeCell ref="F299:G299"/>
    <mergeCell ref="H299:I299"/>
    <mergeCell ref="J299:K299"/>
    <mergeCell ref="L299:N299"/>
    <mergeCell ref="O299:Q299"/>
    <mergeCell ref="F304:G304"/>
    <mergeCell ref="H304:I304"/>
    <mergeCell ref="J304:K304"/>
    <mergeCell ref="L304:N304"/>
    <mergeCell ref="O304:Q304"/>
    <mergeCell ref="F305:G305"/>
    <mergeCell ref="H305:I305"/>
    <mergeCell ref="J305:K305"/>
    <mergeCell ref="L305:N305"/>
    <mergeCell ref="O305:Q305"/>
    <mergeCell ref="F302:G302"/>
    <mergeCell ref="H302:I302"/>
    <mergeCell ref="J302:K302"/>
    <mergeCell ref="L302:N302"/>
    <mergeCell ref="O302:Q302"/>
    <mergeCell ref="F303:G303"/>
    <mergeCell ref="H303:I303"/>
    <mergeCell ref="J303:K303"/>
    <mergeCell ref="L303:N303"/>
    <mergeCell ref="O303:Q303"/>
    <mergeCell ref="F308:G308"/>
    <mergeCell ref="H308:I308"/>
    <mergeCell ref="J308:K308"/>
    <mergeCell ref="L308:N308"/>
    <mergeCell ref="O308:Q308"/>
    <mergeCell ref="F309:G309"/>
    <mergeCell ref="H309:I309"/>
    <mergeCell ref="J309:K309"/>
    <mergeCell ref="L309:N309"/>
    <mergeCell ref="O309:Q309"/>
    <mergeCell ref="F306:G306"/>
    <mergeCell ref="H306:I306"/>
    <mergeCell ref="J306:K306"/>
    <mergeCell ref="L306:N306"/>
    <mergeCell ref="O306:Q306"/>
    <mergeCell ref="F307:G307"/>
    <mergeCell ref="H307:I307"/>
    <mergeCell ref="J307:K307"/>
    <mergeCell ref="L307:N307"/>
    <mergeCell ref="O307:Q307"/>
    <mergeCell ref="F312:G312"/>
    <mergeCell ref="H312:I312"/>
    <mergeCell ref="J312:K312"/>
    <mergeCell ref="L312:N312"/>
    <mergeCell ref="O312:Q312"/>
    <mergeCell ref="F313:G313"/>
    <mergeCell ref="H313:I313"/>
    <mergeCell ref="J313:K313"/>
    <mergeCell ref="L313:N313"/>
    <mergeCell ref="O313:Q313"/>
    <mergeCell ref="F310:G310"/>
    <mergeCell ref="H310:I310"/>
    <mergeCell ref="J310:K310"/>
    <mergeCell ref="L310:N310"/>
    <mergeCell ref="O310:Q310"/>
    <mergeCell ref="F311:G311"/>
    <mergeCell ref="H311:I311"/>
    <mergeCell ref="J311:K311"/>
    <mergeCell ref="L311:N311"/>
    <mergeCell ref="O311:Q311"/>
    <mergeCell ref="F316:G316"/>
    <mergeCell ref="H316:I316"/>
    <mergeCell ref="J316:K316"/>
    <mergeCell ref="L316:N316"/>
    <mergeCell ref="O316:Q316"/>
    <mergeCell ref="F317:G317"/>
    <mergeCell ref="H317:I317"/>
    <mergeCell ref="J317:K317"/>
    <mergeCell ref="L317:N317"/>
    <mergeCell ref="O317:Q317"/>
    <mergeCell ref="F314:G314"/>
    <mergeCell ref="H314:I314"/>
    <mergeCell ref="J314:K314"/>
    <mergeCell ref="L314:N314"/>
    <mergeCell ref="O314:Q314"/>
    <mergeCell ref="F315:G315"/>
    <mergeCell ref="H315:I315"/>
    <mergeCell ref="J315:K315"/>
    <mergeCell ref="L315:N315"/>
    <mergeCell ref="O315:Q315"/>
    <mergeCell ref="F320:G320"/>
    <mergeCell ref="H320:I320"/>
    <mergeCell ref="J320:K320"/>
    <mergeCell ref="L320:N320"/>
    <mergeCell ref="O320:Q320"/>
    <mergeCell ref="F321:G321"/>
    <mergeCell ref="H321:I321"/>
    <mergeCell ref="J321:K321"/>
    <mergeCell ref="L321:N321"/>
    <mergeCell ref="O321:Q321"/>
    <mergeCell ref="F318:G318"/>
    <mergeCell ref="H318:I318"/>
    <mergeCell ref="J318:K318"/>
    <mergeCell ref="L318:N318"/>
    <mergeCell ref="O318:Q318"/>
    <mergeCell ref="F319:G319"/>
    <mergeCell ref="H319:I319"/>
    <mergeCell ref="J319:K319"/>
    <mergeCell ref="L319:N319"/>
    <mergeCell ref="O319:Q319"/>
    <mergeCell ref="F324:G324"/>
    <mergeCell ref="H324:I324"/>
    <mergeCell ref="J324:K324"/>
    <mergeCell ref="L324:N324"/>
    <mergeCell ref="O324:Q324"/>
    <mergeCell ref="F325:G325"/>
    <mergeCell ref="H325:I325"/>
    <mergeCell ref="J325:K325"/>
    <mergeCell ref="L325:N325"/>
    <mergeCell ref="O325:Q325"/>
    <mergeCell ref="F322:G322"/>
    <mergeCell ref="H322:I322"/>
    <mergeCell ref="J322:K322"/>
    <mergeCell ref="L322:N322"/>
    <mergeCell ref="O322:Q322"/>
    <mergeCell ref="F323:G323"/>
    <mergeCell ref="H323:I323"/>
    <mergeCell ref="J323:K323"/>
    <mergeCell ref="L323:N323"/>
    <mergeCell ref="O323:Q323"/>
    <mergeCell ref="F328:G328"/>
    <mergeCell ref="H328:I328"/>
    <mergeCell ref="J328:K328"/>
    <mergeCell ref="L328:N328"/>
    <mergeCell ref="O328:Q328"/>
    <mergeCell ref="F329:G329"/>
    <mergeCell ref="H329:I329"/>
    <mergeCell ref="J329:K329"/>
    <mergeCell ref="L329:N329"/>
    <mergeCell ref="O329:Q329"/>
    <mergeCell ref="F326:G326"/>
    <mergeCell ref="H326:I326"/>
    <mergeCell ref="J326:K326"/>
    <mergeCell ref="L326:N326"/>
    <mergeCell ref="O326:Q326"/>
    <mergeCell ref="F327:G327"/>
    <mergeCell ref="H327:I327"/>
    <mergeCell ref="J327:K327"/>
    <mergeCell ref="L327:N327"/>
    <mergeCell ref="O327:Q327"/>
    <mergeCell ref="F332:G332"/>
    <mergeCell ref="H332:I332"/>
    <mergeCell ref="J332:K332"/>
    <mergeCell ref="L332:N332"/>
    <mergeCell ref="O332:Q332"/>
    <mergeCell ref="F333:G333"/>
    <mergeCell ref="H333:I333"/>
    <mergeCell ref="J333:K333"/>
    <mergeCell ref="L333:N333"/>
    <mergeCell ref="O333:Q333"/>
    <mergeCell ref="F330:G330"/>
    <mergeCell ref="H330:I330"/>
    <mergeCell ref="J330:K330"/>
    <mergeCell ref="L330:N330"/>
    <mergeCell ref="O330:Q330"/>
    <mergeCell ref="F331:G331"/>
    <mergeCell ref="H331:I331"/>
    <mergeCell ref="J331:K331"/>
    <mergeCell ref="L331:N331"/>
    <mergeCell ref="O331:Q331"/>
    <mergeCell ref="F336:G336"/>
    <mergeCell ref="H336:I336"/>
    <mergeCell ref="J336:K336"/>
    <mergeCell ref="L336:N336"/>
    <mergeCell ref="O336:Q336"/>
    <mergeCell ref="F337:G337"/>
    <mergeCell ref="H337:I337"/>
    <mergeCell ref="J337:K337"/>
    <mergeCell ref="L337:N337"/>
    <mergeCell ref="O337:Q337"/>
    <mergeCell ref="F334:G334"/>
    <mergeCell ref="H334:I334"/>
    <mergeCell ref="J334:K334"/>
    <mergeCell ref="L334:N334"/>
    <mergeCell ref="O334:Q334"/>
    <mergeCell ref="F335:G335"/>
    <mergeCell ref="H335:I335"/>
    <mergeCell ref="J335:K335"/>
    <mergeCell ref="L335:N335"/>
    <mergeCell ref="O335:Q335"/>
    <mergeCell ref="F340:G340"/>
    <mergeCell ref="H340:I340"/>
    <mergeCell ref="J340:K340"/>
    <mergeCell ref="L340:N340"/>
    <mergeCell ref="O340:Q340"/>
    <mergeCell ref="F341:G341"/>
    <mergeCell ref="H341:I341"/>
    <mergeCell ref="J341:K341"/>
    <mergeCell ref="L341:N341"/>
    <mergeCell ref="O341:Q341"/>
    <mergeCell ref="F338:G338"/>
    <mergeCell ref="H338:I338"/>
    <mergeCell ref="J338:K338"/>
    <mergeCell ref="L338:N338"/>
    <mergeCell ref="O338:Q338"/>
    <mergeCell ref="F339:G339"/>
    <mergeCell ref="H339:I339"/>
    <mergeCell ref="J339:K339"/>
    <mergeCell ref="L339:N339"/>
    <mergeCell ref="O339:Q339"/>
    <mergeCell ref="F344:G344"/>
    <mergeCell ref="H344:I344"/>
    <mergeCell ref="J344:K344"/>
    <mergeCell ref="L344:N344"/>
    <mergeCell ref="O344:Q344"/>
    <mergeCell ref="F345:G345"/>
    <mergeCell ref="H345:I345"/>
    <mergeCell ref="J345:K345"/>
    <mergeCell ref="L345:N345"/>
    <mergeCell ref="O345:Q345"/>
    <mergeCell ref="F342:G342"/>
    <mergeCell ref="H342:I342"/>
    <mergeCell ref="J342:K342"/>
    <mergeCell ref="L342:N342"/>
    <mergeCell ref="O342:Q342"/>
    <mergeCell ref="F343:G343"/>
    <mergeCell ref="H343:I343"/>
    <mergeCell ref="J343:K343"/>
    <mergeCell ref="L343:N343"/>
    <mergeCell ref="O343:Q343"/>
    <mergeCell ref="F348:G348"/>
    <mergeCell ref="H348:I348"/>
    <mergeCell ref="J348:K348"/>
    <mergeCell ref="L348:N348"/>
    <mergeCell ref="O348:Q348"/>
    <mergeCell ref="F349:G349"/>
    <mergeCell ref="H349:I349"/>
    <mergeCell ref="J349:K349"/>
    <mergeCell ref="L349:N349"/>
    <mergeCell ref="O349:Q349"/>
    <mergeCell ref="F346:G346"/>
    <mergeCell ref="H346:I346"/>
    <mergeCell ref="J346:K346"/>
    <mergeCell ref="L346:N346"/>
    <mergeCell ref="O346:Q346"/>
    <mergeCell ref="F347:G347"/>
    <mergeCell ref="H347:I347"/>
    <mergeCell ref="J347:K347"/>
    <mergeCell ref="L347:N347"/>
    <mergeCell ref="O347:Q347"/>
    <mergeCell ref="F352:G352"/>
    <mergeCell ref="H352:I352"/>
    <mergeCell ref="J352:K352"/>
    <mergeCell ref="L352:N352"/>
    <mergeCell ref="O352:Q352"/>
    <mergeCell ref="F353:G353"/>
    <mergeCell ref="H353:I353"/>
    <mergeCell ref="J353:K353"/>
    <mergeCell ref="L353:N353"/>
    <mergeCell ref="O353:Q353"/>
    <mergeCell ref="F350:G350"/>
    <mergeCell ref="H350:I350"/>
    <mergeCell ref="J350:K350"/>
    <mergeCell ref="L350:N350"/>
    <mergeCell ref="O350:Q350"/>
    <mergeCell ref="F351:G351"/>
    <mergeCell ref="H351:I351"/>
    <mergeCell ref="J351:K351"/>
    <mergeCell ref="L351:N351"/>
    <mergeCell ref="O351:Q351"/>
  </mergeCells>
  <hyperlinks>
    <hyperlink ref="B11" location="RESULTADOS!A1" display="&lt;&lt;&lt;RESULTADOS" xr:uid="{3979E1B7-AF59-40D5-8202-5A1E7205CD5D}"/>
    <hyperlink ref="S11" location="'Fugas (2)'!A1" display="Fugas" xr:uid="{E7EEABC3-E840-4AFA-AEBA-F7556A72BE25}"/>
  </hyperlink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280A5-238D-46BC-8A50-35F61F769561}">
  <dimension ref="B9:Q37"/>
  <sheetViews>
    <sheetView zoomScale="80" zoomScaleNormal="80" workbookViewId="0">
      <selection activeCell="B9" sqref="B9"/>
    </sheetView>
  </sheetViews>
  <sheetFormatPr baseColWidth="10" defaultRowHeight="14.75" x14ac:dyDescent="0.75"/>
  <cols>
    <col min="1" max="4" width="10.90625" style="1"/>
    <col min="5" max="5" width="19.453125" style="1" customWidth="1"/>
    <col min="6" max="16384" width="10.90625" style="1"/>
  </cols>
  <sheetData>
    <row r="9" spans="2:17" x14ac:dyDescent="0.75">
      <c r="B9" s="6" t="s">
        <v>820</v>
      </c>
    </row>
    <row r="10" spans="2:17" x14ac:dyDescent="0.75">
      <c r="B10" s="2"/>
    </row>
    <row r="12" spans="2:17" x14ac:dyDescent="0.75">
      <c r="B12" s="2" t="s">
        <v>322</v>
      </c>
    </row>
    <row r="14" spans="2:17" x14ac:dyDescent="0.75">
      <c r="B14" s="265" t="s">
        <v>1022</v>
      </c>
      <c r="C14" s="265"/>
      <c r="D14" s="265"/>
      <c r="E14" s="265"/>
      <c r="F14" s="265"/>
      <c r="G14" s="265"/>
      <c r="H14" s="265"/>
      <c r="I14" s="265"/>
      <c r="J14" s="265"/>
      <c r="K14" s="265"/>
      <c r="L14" s="265"/>
      <c r="M14" s="265"/>
      <c r="N14" s="265"/>
      <c r="O14" s="265"/>
      <c r="P14" s="265"/>
      <c r="Q14" s="265"/>
    </row>
    <row r="15" spans="2:17" x14ac:dyDescent="0.75">
      <c r="B15" s="265"/>
      <c r="C15" s="265"/>
      <c r="D15" s="265"/>
      <c r="E15" s="265"/>
      <c r="F15" s="265"/>
      <c r="G15" s="265"/>
      <c r="H15" s="265"/>
      <c r="I15" s="265"/>
      <c r="J15" s="265"/>
      <c r="K15" s="265"/>
      <c r="L15" s="265"/>
      <c r="M15" s="265"/>
      <c r="N15" s="265"/>
      <c r="O15" s="265"/>
      <c r="P15" s="265"/>
      <c r="Q15" s="265"/>
    </row>
    <row r="16" spans="2:17" x14ac:dyDescent="0.75">
      <c r="B16" s="265"/>
      <c r="C16" s="265"/>
      <c r="D16" s="265"/>
      <c r="E16" s="265"/>
      <c r="F16" s="265"/>
      <c r="G16" s="265"/>
      <c r="H16" s="265"/>
      <c r="I16" s="265"/>
      <c r="J16" s="265"/>
      <c r="K16" s="265"/>
      <c r="L16" s="265"/>
      <c r="M16" s="265"/>
      <c r="N16" s="265"/>
      <c r="O16" s="265"/>
      <c r="P16" s="265"/>
      <c r="Q16" s="265"/>
    </row>
    <row r="17" spans="2:17" x14ac:dyDescent="0.75">
      <c r="B17" s="265"/>
      <c r="C17" s="265"/>
      <c r="D17" s="265"/>
      <c r="E17" s="265"/>
      <c r="F17" s="265"/>
      <c r="G17" s="265"/>
      <c r="H17" s="265"/>
      <c r="I17" s="265"/>
      <c r="J17" s="265"/>
      <c r="K17" s="265"/>
      <c r="L17" s="265"/>
      <c r="M17" s="265"/>
      <c r="N17" s="265"/>
      <c r="O17" s="265"/>
      <c r="P17" s="265"/>
      <c r="Q17" s="265"/>
    </row>
    <row r="18" spans="2:17" x14ac:dyDescent="0.75">
      <c r="B18" s="265"/>
      <c r="C18" s="265"/>
      <c r="D18" s="265"/>
      <c r="E18" s="265"/>
      <c r="F18" s="265"/>
      <c r="G18" s="265"/>
      <c r="H18" s="265"/>
      <c r="I18" s="265"/>
      <c r="J18" s="265"/>
      <c r="K18" s="265"/>
      <c r="L18" s="265"/>
      <c r="M18" s="265"/>
      <c r="N18" s="265"/>
      <c r="O18" s="265"/>
      <c r="P18" s="265"/>
      <c r="Q18" s="265"/>
    </row>
    <row r="19" spans="2:17" x14ac:dyDescent="0.75">
      <c r="B19" s="290" t="s">
        <v>1023</v>
      </c>
      <c r="C19" s="290"/>
      <c r="D19" s="290"/>
      <c r="E19" s="290"/>
      <c r="F19" s="290"/>
      <c r="G19" s="290"/>
      <c r="H19" s="290"/>
      <c r="I19" s="290"/>
      <c r="J19" s="290"/>
      <c r="K19" s="290"/>
      <c r="L19" s="290"/>
      <c r="M19" s="290"/>
      <c r="N19" s="290"/>
      <c r="O19" s="290"/>
      <c r="P19" s="290"/>
      <c r="Q19" s="290"/>
    </row>
    <row r="20" spans="2:17" x14ac:dyDescent="0.75">
      <c r="B20" s="290"/>
      <c r="C20" s="290"/>
      <c r="D20" s="290"/>
      <c r="E20" s="290"/>
      <c r="F20" s="290"/>
      <c r="G20" s="290"/>
      <c r="H20" s="290"/>
      <c r="I20" s="290"/>
      <c r="J20" s="290"/>
      <c r="K20" s="290"/>
      <c r="L20" s="290"/>
      <c r="M20" s="290"/>
      <c r="N20" s="290"/>
      <c r="O20" s="290"/>
      <c r="P20" s="290"/>
      <c r="Q20" s="290"/>
    </row>
    <row r="23" spans="2:17" x14ac:dyDescent="0.75">
      <c r="B23" s="2" t="s">
        <v>493</v>
      </c>
      <c r="F23" s="2" t="s">
        <v>494</v>
      </c>
    </row>
    <row r="25" spans="2:17" x14ac:dyDescent="0.75">
      <c r="B25" s="6" t="s">
        <v>495</v>
      </c>
      <c r="F25" s="265" t="s">
        <v>899</v>
      </c>
      <c r="G25" s="265"/>
      <c r="H25" s="265"/>
      <c r="I25" s="265"/>
      <c r="J25" s="265"/>
      <c r="K25" s="265"/>
      <c r="L25" s="265"/>
      <c r="M25" s="265"/>
      <c r="N25" s="265"/>
      <c r="O25" s="265"/>
      <c r="P25" s="265"/>
      <c r="Q25" s="265"/>
    </row>
    <row r="26" spans="2:17" x14ac:dyDescent="0.75">
      <c r="F26" s="265"/>
      <c r="G26" s="265"/>
      <c r="H26" s="265"/>
      <c r="I26" s="265"/>
      <c r="J26" s="265"/>
      <c r="K26" s="265"/>
      <c r="L26" s="265"/>
      <c r="M26" s="265"/>
      <c r="N26" s="265"/>
      <c r="O26" s="265"/>
      <c r="P26" s="265"/>
      <c r="Q26" s="265"/>
    </row>
    <row r="27" spans="2:17" x14ac:dyDescent="0.75">
      <c r="F27" s="265"/>
      <c r="G27" s="265"/>
      <c r="H27" s="265"/>
      <c r="I27" s="265"/>
      <c r="J27" s="265"/>
      <c r="K27" s="265"/>
      <c r="L27" s="265"/>
      <c r="M27" s="265"/>
      <c r="N27" s="265"/>
      <c r="O27" s="265"/>
      <c r="P27" s="265"/>
      <c r="Q27" s="265"/>
    </row>
    <row r="28" spans="2:17" x14ac:dyDescent="0.75">
      <c r="F28" s="265"/>
      <c r="G28" s="265"/>
      <c r="H28" s="265"/>
      <c r="I28" s="265"/>
      <c r="J28" s="265"/>
      <c r="K28" s="265"/>
      <c r="L28" s="265"/>
      <c r="M28" s="265"/>
      <c r="N28" s="265"/>
      <c r="O28" s="265"/>
      <c r="P28" s="265"/>
      <c r="Q28" s="265"/>
    </row>
    <row r="29" spans="2:17" ht="34" customHeight="1" x14ac:dyDescent="0.75">
      <c r="B29" s="291" t="s">
        <v>629</v>
      </c>
      <c r="C29" s="291"/>
      <c r="D29" s="291"/>
      <c r="E29" s="291"/>
      <c r="F29" s="265" t="s">
        <v>900</v>
      </c>
      <c r="G29" s="265"/>
      <c r="H29" s="265"/>
      <c r="I29" s="265"/>
      <c r="J29" s="265"/>
      <c r="K29" s="265"/>
      <c r="L29" s="265"/>
      <c r="M29" s="265"/>
      <c r="N29" s="265"/>
      <c r="O29" s="265"/>
      <c r="P29" s="265"/>
      <c r="Q29" s="265"/>
    </row>
    <row r="30" spans="2:17" x14ac:dyDescent="0.75">
      <c r="F30" s="265"/>
      <c r="G30" s="265"/>
      <c r="H30" s="265"/>
      <c r="I30" s="265"/>
      <c r="J30" s="265"/>
      <c r="K30" s="265"/>
      <c r="L30" s="265"/>
      <c r="M30" s="265"/>
      <c r="N30" s="265"/>
      <c r="O30" s="265"/>
      <c r="P30" s="265"/>
      <c r="Q30" s="265"/>
    </row>
    <row r="31" spans="2:17" x14ac:dyDescent="0.75">
      <c r="F31" s="5"/>
      <c r="G31" s="5"/>
      <c r="H31" s="5"/>
      <c r="I31" s="5"/>
      <c r="J31" s="5"/>
      <c r="K31" s="5"/>
      <c r="L31" s="5"/>
      <c r="M31" s="5"/>
      <c r="N31" s="5"/>
      <c r="O31" s="5"/>
      <c r="P31" s="5"/>
      <c r="Q31" s="5"/>
    </row>
    <row r="32" spans="2:17" x14ac:dyDescent="0.75">
      <c r="B32" s="6" t="s">
        <v>1012</v>
      </c>
      <c r="F32" s="290" t="s">
        <v>1025</v>
      </c>
      <c r="G32" s="290"/>
      <c r="H32" s="290"/>
      <c r="I32" s="290"/>
      <c r="J32" s="290"/>
      <c r="K32" s="290"/>
      <c r="L32" s="290"/>
      <c r="M32" s="290"/>
      <c r="N32" s="290"/>
      <c r="O32" s="290"/>
      <c r="P32" s="290"/>
      <c r="Q32" s="290"/>
    </row>
    <row r="33" spans="2:17" x14ac:dyDescent="0.75">
      <c r="F33" s="290"/>
      <c r="G33" s="290"/>
      <c r="H33" s="290"/>
      <c r="I33" s="290"/>
      <c r="J33" s="290"/>
      <c r="K33" s="290"/>
      <c r="L33" s="290"/>
      <c r="M33" s="290"/>
      <c r="N33" s="290"/>
      <c r="O33" s="290"/>
      <c r="P33" s="290"/>
      <c r="Q33" s="290"/>
    </row>
    <row r="34" spans="2:17" x14ac:dyDescent="0.75">
      <c r="F34" s="290"/>
      <c r="G34" s="290"/>
      <c r="H34" s="290"/>
      <c r="I34" s="290"/>
      <c r="J34" s="290"/>
      <c r="K34" s="290"/>
      <c r="L34" s="290"/>
      <c r="M34" s="290"/>
      <c r="N34" s="290"/>
      <c r="O34" s="290"/>
      <c r="P34" s="290"/>
      <c r="Q34" s="290"/>
    </row>
    <row r="36" spans="2:17" x14ac:dyDescent="0.75">
      <c r="B36" s="6" t="s">
        <v>778</v>
      </c>
      <c r="F36" s="290" t="s">
        <v>1024</v>
      </c>
      <c r="G36" s="290"/>
      <c r="H36" s="290"/>
      <c r="I36" s="290"/>
      <c r="J36" s="290"/>
      <c r="K36" s="290"/>
      <c r="L36" s="290"/>
      <c r="M36" s="290"/>
      <c r="N36" s="290"/>
      <c r="O36" s="290"/>
      <c r="P36" s="290"/>
      <c r="Q36" s="290"/>
    </row>
    <row r="37" spans="2:17" x14ac:dyDescent="0.75">
      <c r="F37" s="290"/>
      <c r="G37" s="290"/>
      <c r="H37" s="290"/>
      <c r="I37" s="290"/>
      <c r="J37" s="290"/>
      <c r="K37" s="290"/>
      <c r="L37" s="290"/>
      <c r="M37" s="290"/>
      <c r="N37" s="290"/>
      <c r="O37" s="290"/>
      <c r="P37" s="290"/>
      <c r="Q37" s="290"/>
    </row>
  </sheetData>
  <mergeCells count="7">
    <mergeCell ref="B14:Q18"/>
    <mergeCell ref="B19:Q20"/>
    <mergeCell ref="F25:Q28"/>
    <mergeCell ref="F32:Q34"/>
    <mergeCell ref="F36:Q37"/>
    <mergeCell ref="F29:Q30"/>
    <mergeCell ref="B29:E29"/>
  </mergeCells>
  <hyperlinks>
    <hyperlink ref="B9" location="INTRODUCCION!A1" display="&lt;&lt;&lt;INTRODUCCIÓN" xr:uid="{1C896DB0-7386-42B3-9253-B3AF39D11BD7}"/>
    <hyperlink ref="B25" location="Fugas_Alter3!A1" display="Inventario de Equipos" xr:uid="{291E1F1E-C536-4446-8676-13F7126E5833}"/>
    <hyperlink ref="B29:E29" location="Fugas_deteccion_cuantifi!A1" display="Instrumentos usados para la deteccion y cuantificacion " xr:uid="{75777536-7EDA-4B4F-8255-412CE8A0E706}"/>
    <hyperlink ref="B32" location="Fugas_Alter1!A1" display="Deteccion y cuantificacion" xr:uid="{31CA6484-FA86-4A41-B960-250B85739DB0}"/>
    <hyperlink ref="B36" location="Fugas_metoind!A1" display="Base de datos de metodologias indirectas" xr:uid="{111346FE-F9EF-45E6-9062-A4E9B60E8849}"/>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AC468-DAFD-44F6-ACB4-27D4FD235EAB}">
  <sheetPr>
    <tabColor rgb="FFFF0000"/>
  </sheetPr>
  <dimension ref="B1:Y155"/>
  <sheetViews>
    <sheetView zoomScale="60" zoomScaleNormal="60" workbookViewId="0">
      <selection activeCell="B11" sqref="B11"/>
    </sheetView>
  </sheetViews>
  <sheetFormatPr baseColWidth="10" defaultRowHeight="14.75" x14ac:dyDescent="0.75"/>
  <cols>
    <col min="1" max="1" width="10.90625" style="1"/>
    <col min="3" max="3" width="25.90625" bestFit="1" customWidth="1"/>
    <col min="4" max="4" width="15.81640625" customWidth="1"/>
    <col min="5" max="5" width="15.6328125" customWidth="1"/>
    <col min="7" max="7" width="22.54296875" customWidth="1"/>
    <col min="18" max="18" width="17.54296875" customWidth="1"/>
    <col min="19" max="19" width="18.54296875" customWidth="1"/>
    <col min="21" max="21" width="17" customWidth="1"/>
    <col min="22" max="22" width="16.08984375" customWidth="1"/>
    <col min="23" max="23" width="17.7265625" customWidth="1"/>
    <col min="24" max="24" width="29" customWidth="1"/>
    <col min="25" max="25" width="28.54296875" customWidth="1"/>
    <col min="26" max="16384" width="10.90625" style="1"/>
  </cols>
  <sheetData>
    <row r="1" spans="2:25" x14ac:dyDescent="0.75">
      <c r="B1" s="1"/>
      <c r="C1" s="1"/>
      <c r="D1" s="1"/>
      <c r="E1" s="1"/>
      <c r="F1" s="1"/>
      <c r="G1" s="1"/>
      <c r="H1" s="1"/>
      <c r="I1" s="1"/>
      <c r="J1" s="1"/>
      <c r="K1" s="1"/>
      <c r="L1" s="1"/>
      <c r="M1" s="1"/>
      <c r="N1" s="1"/>
      <c r="O1" s="1"/>
      <c r="P1" s="1"/>
      <c r="Q1" s="1"/>
      <c r="R1" s="1"/>
      <c r="S1" s="1"/>
      <c r="T1" s="1"/>
      <c r="U1" s="1"/>
      <c r="V1" s="1"/>
      <c r="W1" s="1"/>
      <c r="X1" s="1"/>
      <c r="Y1" s="1"/>
    </row>
    <row r="2" spans="2:25" x14ac:dyDescent="0.75">
      <c r="B2" s="1"/>
      <c r="C2" s="1"/>
      <c r="D2" s="1"/>
      <c r="E2" s="1"/>
      <c r="F2" s="1"/>
      <c r="G2" s="1"/>
      <c r="H2" s="1"/>
      <c r="I2" s="1"/>
      <c r="J2" s="1"/>
      <c r="K2" s="1"/>
      <c r="L2" s="1"/>
      <c r="M2" s="1"/>
      <c r="N2" s="1"/>
      <c r="O2" s="1"/>
      <c r="P2" s="1"/>
      <c r="Q2" s="1"/>
      <c r="R2" s="1"/>
      <c r="S2" s="1"/>
      <c r="T2" s="1"/>
      <c r="U2" s="1"/>
      <c r="V2" s="1"/>
      <c r="W2" s="1"/>
      <c r="X2" s="1"/>
      <c r="Y2" s="1"/>
    </row>
    <row r="3" spans="2:25" x14ac:dyDescent="0.75">
      <c r="B3" s="1"/>
      <c r="C3" s="1"/>
      <c r="D3" s="1"/>
      <c r="E3" s="1"/>
      <c r="F3" s="1"/>
      <c r="G3" s="1"/>
      <c r="H3" s="1"/>
      <c r="I3" s="1"/>
      <c r="J3" s="1"/>
      <c r="K3" s="1"/>
      <c r="L3" s="1"/>
      <c r="M3" s="1"/>
      <c r="N3" s="1"/>
      <c r="O3" s="1"/>
      <c r="P3" s="1"/>
      <c r="Q3" s="1"/>
      <c r="R3" s="1"/>
      <c r="S3" s="1"/>
      <c r="T3" s="1"/>
      <c r="U3" s="1"/>
      <c r="V3" s="1"/>
      <c r="W3" s="1"/>
      <c r="X3" s="1"/>
      <c r="Y3" s="1"/>
    </row>
    <row r="4" spans="2:25" x14ac:dyDescent="0.75">
      <c r="B4" s="1"/>
      <c r="C4" s="1"/>
      <c r="D4" s="1"/>
      <c r="E4" s="1"/>
      <c r="F4" s="1"/>
      <c r="G4" s="1"/>
      <c r="H4" s="1"/>
      <c r="I4" s="1"/>
      <c r="J4" s="1"/>
      <c r="K4" s="1"/>
      <c r="L4" s="1"/>
      <c r="M4" s="1"/>
      <c r="N4" s="1"/>
      <c r="O4" s="1"/>
      <c r="P4" s="1"/>
      <c r="Q4" s="1"/>
      <c r="R4" s="1"/>
      <c r="S4" s="1"/>
      <c r="T4" s="1"/>
      <c r="U4" s="1"/>
      <c r="V4" s="1"/>
      <c r="W4" s="1"/>
      <c r="X4" s="1"/>
      <c r="Y4" s="1"/>
    </row>
    <row r="5" spans="2:25" x14ac:dyDescent="0.75">
      <c r="B5" s="1"/>
      <c r="C5" s="1"/>
      <c r="D5" s="1"/>
      <c r="E5" s="1"/>
      <c r="F5" s="1"/>
      <c r="G5" s="1"/>
      <c r="H5" s="1"/>
      <c r="I5" s="1"/>
      <c r="J5" s="1"/>
      <c r="K5" s="1"/>
      <c r="L5" s="1"/>
      <c r="M5" s="1"/>
      <c r="N5" s="1"/>
      <c r="O5" s="1"/>
      <c r="P5" s="1"/>
      <c r="Q5" s="1"/>
      <c r="R5" s="1"/>
      <c r="S5" s="1"/>
      <c r="T5" s="1"/>
      <c r="U5" s="1"/>
      <c r="V5" s="1"/>
      <c r="W5" s="1"/>
      <c r="X5" s="1"/>
      <c r="Y5" s="1"/>
    </row>
    <row r="6" spans="2:25" x14ac:dyDescent="0.75">
      <c r="B6" s="1"/>
      <c r="C6" s="1"/>
      <c r="D6" s="1"/>
      <c r="E6" s="1"/>
      <c r="F6" s="1"/>
      <c r="G6" s="1"/>
      <c r="H6" s="1"/>
      <c r="I6" s="1"/>
      <c r="J6" s="1"/>
      <c r="K6" s="1"/>
      <c r="L6" s="1"/>
      <c r="M6" s="1"/>
      <c r="N6" s="1"/>
      <c r="O6" s="1"/>
      <c r="P6" s="1"/>
      <c r="Q6" s="1"/>
      <c r="R6" s="1"/>
      <c r="S6" s="1"/>
      <c r="T6" s="1"/>
      <c r="U6" s="1"/>
      <c r="V6" s="1"/>
      <c r="W6" s="1"/>
      <c r="X6" s="1"/>
      <c r="Y6" s="1"/>
    </row>
    <row r="7" spans="2:25" x14ac:dyDescent="0.75">
      <c r="B7" s="1"/>
      <c r="C7" s="1"/>
      <c r="D7" s="1"/>
      <c r="E7" s="1"/>
      <c r="F7" s="1"/>
      <c r="G7" s="1"/>
      <c r="H7" s="1"/>
      <c r="I7" s="1"/>
      <c r="J7" s="1"/>
      <c r="K7" s="1"/>
      <c r="L7" s="1"/>
      <c r="M7" s="1"/>
      <c r="N7" s="1"/>
      <c r="O7" s="1"/>
      <c r="P7" s="1"/>
      <c r="Q7" s="1"/>
      <c r="R7" s="1"/>
      <c r="S7" s="1"/>
      <c r="T7" s="1"/>
      <c r="U7" s="1"/>
      <c r="V7" s="1"/>
      <c r="W7" s="1"/>
      <c r="X7" s="1"/>
      <c r="Y7" s="1"/>
    </row>
    <row r="8" spans="2:25" x14ac:dyDescent="0.75">
      <c r="B8" s="1"/>
      <c r="C8" s="1"/>
      <c r="D8" s="1"/>
      <c r="E8" s="1"/>
      <c r="F8" s="1"/>
      <c r="G8" s="1"/>
      <c r="H8" s="1"/>
      <c r="I8" s="1"/>
      <c r="J8" s="1"/>
      <c r="K8" s="1"/>
      <c r="L8" s="1"/>
      <c r="M8" s="1"/>
      <c r="N8" s="1"/>
      <c r="O8" s="1"/>
      <c r="P8" s="1"/>
      <c r="Q8" s="1"/>
      <c r="R8" s="1"/>
      <c r="S8" s="1"/>
      <c r="T8" s="1"/>
      <c r="U8" s="1"/>
      <c r="V8" s="1"/>
      <c r="W8" s="1"/>
      <c r="X8" s="1"/>
      <c r="Y8" s="1"/>
    </row>
    <row r="9" spans="2:25" x14ac:dyDescent="0.75">
      <c r="B9" s="1"/>
      <c r="C9" s="1"/>
      <c r="D9" s="1"/>
      <c r="E9" s="1"/>
      <c r="F9" s="1"/>
      <c r="G9" s="1"/>
      <c r="H9" s="1"/>
      <c r="I9" s="1"/>
      <c r="J9" s="1"/>
      <c r="K9" s="1"/>
      <c r="L9" s="1"/>
      <c r="M9" s="1"/>
      <c r="N9" s="1"/>
      <c r="O9" s="1"/>
      <c r="P9" s="1"/>
      <c r="Q9" s="1"/>
      <c r="R9" s="1"/>
      <c r="S9" s="1"/>
      <c r="T9" s="1"/>
      <c r="U9" s="1"/>
      <c r="V9" s="1"/>
      <c r="W9" s="1"/>
      <c r="X9" s="1"/>
      <c r="Y9" s="1"/>
    </row>
    <row r="10" spans="2:25" x14ac:dyDescent="0.75">
      <c r="B10" s="1"/>
      <c r="C10" s="1"/>
      <c r="D10" s="1"/>
      <c r="E10" s="1"/>
      <c r="F10" s="1"/>
      <c r="G10" s="1"/>
      <c r="H10" s="1"/>
      <c r="I10" s="1"/>
      <c r="J10" s="1"/>
      <c r="K10" s="1"/>
      <c r="L10" s="1"/>
      <c r="M10" s="1"/>
      <c r="N10" s="1"/>
      <c r="O10" s="1"/>
      <c r="P10" s="1"/>
      <c r="Q10" s="1"/>
      <c r="R10" s="1"/>
      <c r="S10" s="1"/>
      <c r="T10" s="1"/>
      <c r="U10" s="1"/>
      <c r="V10" s="1"/>
      <c r="W10" s="1"/>
      <c r="X10" s="1"/>
      <c r="Y10" s="1"/>
    </row>
    <row r="11" spans="2:25" x14ac:dyDescent="0.75">
      <c r="B11" s="6" t="s">
        <v>420</v>
      </c>
      <c r="C11" s="1"/>
      <c r="D11" s="1"/>
      <c r="E11" s="1"/>
      <c r="F11" s="1"/>
      <c r="G11" s="1"/>
      <c r="H11" s="1"/>
      <c r="I11" s="1"/>
      <c r="J11" s="1"/>
      <c r="K11" s="1"/>
      <c r="L11" s="1"/>
      <c r="M11" s="1"/>
      <c r="N11" s="1"/>
      <c r="O11" s="1"/>
      <c r="P11" s="1"/>
      <c r="Q11" s="1"/>
      <c r="R11" s="1"/>
      <c r="S11" s="1"/>
      <c r="T11" s="6" t="s">
        <v>41</v>
      </c>
      <c r="U11" s="1"/>
      <c r="V11" s="1"/>
      <c r="W11" s="1"/>
      <c r="X11" s="1"/>
      <c r="Y11" s="1"/>
    </row>
    <row r="12" spans="2:25" x14ac:dyDescent="0.75">
      <c r="B12" s="1"/>
      <c r="C12" s="1"/>
      <c r="D12" s="1"/>
      <c r="E12" s="1"/>
      <c r="F12" s="1"/>
      <c r="G12" s="1"/>
      <c r="H12" s="1"/>
      <c r="I12" s="1"/>
      <c r="J12" s="1"/>
      <c r="K12" s="1"/>
      <c r="L12" s="1"/>
      <c r="M12" s="1"/>
      <c r="N12" s="1"/>
      <c r="O12" s="1"/>
      <c r="P12" s="1"/>
      <c r="Q12" s="1"/>
      <c r="R12" s="1"/>
      <c r="S12" s="1"/>
      <c r="T12" s="1"/>
      <c r="U12" s="1"/>
      <c r="V12" s="1"/>
      <c r="W12" s="1"/>
      <c r="X12" s="1"/>
      <c r="Y12" s="1"/>
    </row>
    <row r="13" spans="2:25" x14ac:dyDescent="0.75">
      <c r="B13" s="1" t="s">
        <v>930</v>
      </c>
      <c r="C13" s="1"/>
      <c r="D13" s="1"/>
      <c r="E13" s="1"/>
      <c r="F13" s="1"/>
      <c r="G13" s="1"/>
      <c r="H13" s="1"/>
      <c r="I13" s="1"/>
      <c r="J13" s="1"/>
      <c r="K13" s="1"/>
      <c r="L13" s="1"/>
      <c r="M13" s="1"/>
      <c r="N13" s="1"/>
      <c r="O13" s="1"/>
      <c r="P13" s="1"/>
      <c r="Q13" s="1"/>
      <c r="R13" s="1"/>
      <c r="S13" s="1"/>
      <c r="T13" s="1"/>
      <c r="U13" s="1"/>
      <c r="V13" s="1"/>
      <c r="W13" s="1"/>
      <c r="X13" s="1"/>
      <c r="Y13" s="1"/>
    </row>
    <row r="14" spans="2:25" x14ac:dyDescent="0.75">
      <c r="B14" s="1"/>
      <c r="C14" s="1"/>
      <c r="D14" s="1"/>
      <c r="E14" s="1"/>
      <c r="F14" s="1"/>
      <c r="G14" s="1"/>
      <c r="H14" s="1"/>
      <c r="I14" s="1"/>
      <c r="J14" s="1"/>
      <c r="K14" s="1"/>
      <c r="L14" s="1"/>
      <c r="M14" s="1"/>
      <c r="N14" s="1"/>
      <c r="O14" s="1"/>
      <c r="P14" s="1"/>
      <c r="Q14" s="1"/>
      <c r="R14" s="1"/>
      <c r="S14" s="1"/>
      <c r="T14" s="1"/>
      <c r="U14" s="1"/>
      <c r="V14" s="1"/>
      <c r="W14" s="1"/>
      <c r="X14" s="1"/>
      <c r="Y14" s="1"/>
    </row>
    <row r="15" spans="2:25" x14ac:dyDescent="0.75">
      <c r="B15" s="1" t="s">
        <v>925</v>
      </c>
      <c r="C15" s="1"/>
      <c r="D15" s="1"/>
      <c r="E15" s="1"/>
      <c r="F15" s="1"/>
      <c r="G15" s="1"/>
      <c r="H15" s="1"/>
      <c r="I15" s="1"/>
      <c r="J15" s="1"/>
      <c r="K15" s="1"/>
      <c r="L15" s="1"/>
      <c r="M15" s="1"/>
      <c r="N15" s="1"/>
      <c r="O15" s="1"/>
      <c r="P15" s="1"/>
      <c r="Q15" s="1"/>
      <c r="R15" s="1"/>
      <c r="S15" s="1"/>
      <c r="T15" s="1"/>
      <c r="U15" s="1"/>
      <c r="V15" s="1"/>
      <c r="W15" s="1"/>
      <c r="X15" s="1"/>
      <c r="Y15" s="1"/>
    </row>
    <row r="16" spans="2:25" x14ac:dyDescent="0.75">
      <c r="B16" s="1"/>
      <c r="C16" s="1"/>
      <c r="D16" s="1"/>
      <c r="E16" s="1"/>
      <c r="F16" s="1"/>
      <c r="G16" s="1"/>
      <c r="H16" s="1"/>
      <c r="I16" s="1"/>
      <c r="J16" s="1"/>
      <c r="K16" s="1"/>
      <c r="L16" s="1"/>
      <c r="M16" s="1"/>
      <c r="N16" s="1"/>
      <c r="O16" s="1"/>
      <c r="P16" s="1"/>
      <c r="Q16" s="1"/>
      <c r="R16" s="1"/>
      <c r="S16" s="1"/>
      <c r="T16" s="1"/>
      <c r="U16" s="1"/>
      <c r="V16" s="1"/>
      <c r="W16" s="1"/>
      <c r="X16" s="1"/>
      <c r="Y16" s="1"/>
    </row>
    <row r="17" spans="2:25" x14ac:dyDescent="0.75">
      <c r="B17" s="1"/>
      <c r="C17" s="1"/>
      <c r="D17" s="1"/>
      <c r="E17" s="1"/>
      <c r="F17" s="1"/>
      <c r="G17" s="1"/>
      <c r="H17" s="1"/>
      <c r="I17" s="1"/>
      <c r="J17" s="1"/>
      <c r="K17" s="1"/>
      <c r="L17" s="1"/>
      <c r="M17" s="1"/>
      <c r="N17" s="1"/>
      <c r="O17" s="1"/>
      <c r="P17" s="1"/>
      <c r="Q17" s="1"/>
      <c r="R17" s="1"/>
      <c r="S17" s="1"/>
      <c r="T17" s="1"/>
      <c r="U17" s="1"/>
      <c r="V17" s="1"/>
      <c r="W17" s="1"/>
      <c r="X17" s="1"/>
      <c r="Y17" s="1"/>
    </row>
    <row r="18" spans="2:25" x14ac:dyDescent="0.75">
      <c r="B18" s="1"/>
      <c r="C18" s="1"/>
      <c r="D18" s="1"/>
      <c r="E18" s="1"/>
      <c r="F18" s="1"/>
      <c r="G18" s="1"/>
      <c r="H18" s="1"/>
      <c r="I18" s="1"/>
      <c r="J18" s="1"/>
      <c r="K18" s="1"/>
      <c r="L18" s="1"/>
      <c r="M18" s="1"/>
      <c r="N18" s="1"/>
      <c r="O18" s="1"/>
      <c r="P18" s="1"/>
      <c r="Q18" s="1"/>
      <c r="R18" s="1"/>
      <c r="S18" s="1"/>
      <c r="T18" s="1"/>
      <c r="U18" s="1"/>
      <c r="V18" s="1"/>
      <c r="W18" s="1"/>
      <c r="X18" s="1"/>
      <c r="Y18" s="1"/>
    </row>
    <row r="19" spans="2:25" x14ac:dyDescent="0.75">
      <c r="B19" s="463" t="s">
        <v>792</v>
      </c>
      <c r="C19" s="464"/>
      <c r="D19" s="453"/>
      <c r="E19" s="453"/>
      <c r="F19" s="453"/>
      <c r="G19" s="453"/>
      <c r="H19" s="453"/>
      <c r="I19" s="453"/>
      <c r="J19" s="453"/>
      <c r="K19" s="453"/>
      <c r="L19" s="453"/>
      <c r="M19" s="453"/>
      <c r="N19" s="453"/>
      <c r="O19" s="453"/>
      <c r="P19" s="453"/>
      <c r="Q19" s="453"/>
      <c r="R19" s="453"/>
      <c r="S19" s="453"/>
      <c r="T19" s="453"/>
      <c r="U19" s="453"/>
      <c r="V19" s="453"/>
      <c r="W19" s="453"/>
      <c r="X19" s="453"/>
      <c r="Y19" s="465"/>
    </row>
    <row r="20" spans="2:25" x14ac:dyDescent="0.75">
      <c r="B20" s="463"/>
      <c r="C20" s="464"/>
      <c r="D20" s="453"/>
      <c r="E20" s="453"/>
      <c r="F20" s="453"/>
      <c r="G20" s="453"/>
      <c r="H20" s="453"/>
      <c r="I20" s="453"/>
      <c r="J20" s="453"/>
      <c r="K20" s="453"/>
      <c r="L20" s="453"/>
      <c r="M20" s="453"/>
      <c r="N20" s="453"/>
      <c r="O20" s="453"/>
      <c r="P20" s="453"/>
      <c r="Q20" s="453"/>
      <c r="R20" s="453"/>
      <c r="S20" s="453"/>
      <c r="T20" s="453"/>
      <c r="U20" s="453"/>
      <c r="V20" s="453"/>
      <c r="W20" s="453"/>
      <c r="X20" s="453"/>
      <c r="Y20" s="465"/>
    </row>
    <row r="21" spans="2:25" x14ac:dyDescent="0.75">
      <c r="B21" s="466" t="s">
        <v>81</v>
      </c>
      <c r="C21" s="461" t="s">
        <v>326</v>
      </c>
      <c r="D21" s="469" t="s">
        <v>327</v>
      </c>
      <c r="E21" s="469" t="s">
        <v>75</v>
      </c>
      <c r="F21" s="469" t="s">
        <v>328</v>
      </c>
      <c r="G21" s="469"/>
      <c r="H21" s="469" t="s">
        <v>329</v>
      </c>
      <c r="I21" s="469"/>
      <c r="J21" s="480" t="s">
        <v>74</v>
      </c>
      <c r="K21" s="480"/>
      <c r="L21" s="476" t="s">
        <v>330</v>
      </c>
      <c r="M21" s="483"/>
      <c r="N21" s="484"/>
      <c r="O21" s="476" t="s">
        <v>331</v>
      </c>
      <c r="P21" s="483"/>
      <c r="Q21" s="484"/>
      <c r="R21" s="452" t="s">
        <v>332</v>
      </c>
      <c r="S21" s="474" t="s">
        <v>333</v>
      </c>
      <c r="T21" s="476" t="s">
        <v>334</v>
      </c>
      <c r="U21" s="478" t="s">
        <v>335</v>
      </c>
      <c r="V21" s="461" t="s">
        <v>336</v>
      </c>
      <c r="W21" s="461" t="s">
        <v>337</v>
      </c>
      <c r="X21" s="461" t="s">
        <v>338</v>
      </c>
      <c r="Y21" s="472" t="s">
        <v>339</v>
      </c>
    </row>
    <row r="22" spans="2:25" x14ac:dyDescent="0.75">
      <c r="B22" s="467"/>
      <c r="C22" s="462"/>
      <c r="D22" s="470"/>
      <c r="E22" s="470"/>
      <c r="F22" s="470"/>
      <c r="G22" s="470"/>
      <c r="H22" s="470"/>
      <c r="I22" s="470"/>
      <c r="J22" s="481"/>
      <c r="K22" s="481"/>
      <c r="L22" s="477"/>
      <c r="M22" s="485"/>
      <c r="N22" s="486"/>
      <c r="O22" s="477"/>
      <c r="P22" s="485"/>
      <c r="Q22" s="486"/>
      <c r="R22" s="452"/>
      <c r="S22" s="475"/>
      <c r="T22" s="477"/>
      <c r="U22" s="479"/>
      <c r="V22" s="462"/>
      <c r="W22" s="462"/>
      <c r="X22" s="462"/>
      <c r="Y22" s="473"/>
    </row>
    <row r="23" spans="2:25" x14ac:dyDescent="0.75">
      <c r="B23" s="468"/>
      <c r="C23" s="462"/>
      <c r="D23" s="471"/>
      <c r="E23" s="471"/>
      <c r="F23" s="471"/>
      <c r="G23" s="471"/>
      <c r="H23" s="471"/>
      <c r="I23" s="471"/>
      <c r="J23" s="482"/>
      <c r="K23" s="482"/>
      <c r="L23" s="477"/>
      <c r="M23" s="485"/>
      <c r="N23" s="486"/>
      <c r="O23" s="477"/>
      <c r="P23" s="485"/>
      <c r="Q23" s="486"/>
      <c r="R23" s="487"/>
      <c r="S23" s="475"/>
      <c r="T23" s="477"/>
      <c r="U23" s="479"/>
      <c r="V23" s="462"/>
      <c r="W23" s="462"/>
      <c r="X23" s="462"/>
      <c r="Y23" s="473"/>
    </row>
    <row r="24" spans="2:25" x14ac:dyDescent="0.75">
      <c r="B24" s="52" t="str">
        <f>Fugas_metoind!B57</f>
        <v xml:space="preserve">Facilidad </v>
      </c>
      <c r="C24" s="52" t="str">
        <f>Fugas_metoind!C57</f>
        <v>Tanques de almacenamiento</v>
      </c>
      <c r="D24" s="52" t="str">
        <f>Fugas_metoind!D57</f>
        <v>Líneas de flujo</v>
      </c>
      <c r="E24" s="52" t="str">
        <f>Fugas_metoind!E57</f>
        <v>Conectores</v>
      </c>
      <c r="F24" s="456" t="str">
        <f>Fugas_metoind!F57</f>
        <v>ID-001</v>
      </c>
      <c r="G24" s="456"/>
      <c r="H24" s="456" t="str">
        <f>Fugas_metoind!G57</f>
        <v>ID-001</v>
      </c>
      <c r="I24" s="456"/>
      <c r="J24" s="456" t="str">
        <f>Fugas_metoind!H57</f>
        <v>Gas</v>
      </c>
      <c r="K24" s="456"/>
      <c r="L24" s="460">
        <f>Fugas_metoind!I57</f>
        <v>45272</v>
      </c>
      <c r="M24" s="460"/>
      <c r="N24" s="460"/>
      <c r="O24" s="456" t="str">
        <f>Fugas_metoind!J57</f>
        <v>En Operación</v>
      </c>
      <c r="P24" s="456"/>
      <c r="Q24" s="456"/>
      <c r="R24" s="52"/>
      <c r="S24" s="52" t="str">
        <f>Fugas_metoind!AC57</f>
        <v>F.E EPA basado en población componentes</v>
      </c>
      <c r="T24" s="52">
        <f>Fugas_metoind!AF57</f>
        <v>3.0000000000000001E-3</v>
      </c>
      <c r="U24" s="52">
        <f>Fugas_metoind!N57</f>
        <v>8000</v>
      </c>
      <c r="V24" s="52">
        <f>Fugas_metoind!AH57</f>
        <v>3.3333333333333321E-4</v>
      </c>
      <c r="W24" s="52">
        <f>Fugas_metoind!AG57</f>
        <v>3.3333333333333321E-4</v>
      </c>
      <c r="X24" s="52">
        <f>V24+W24*Hoja1!$C$19</f>
        <v>9.6666666666666637E-3</v>
      </c>
      <c r="Y24" s="52">
        <f>Fugas_metoind!AI57</f>
        <v>77.333333333333314</v>
      </c>
    </row>
    <row r="25" spans="2:25" x14ac:dyDescent="0.75">
      <c r="B25" s="52" t="str">
        <f>Fugas_metoind!B58</f>
        <v xml:space="preserve">Facilidad </v>
      </c>
      <c r="C25" s="52" t="str">
        <f>Fugas_metoind!C58</f>
        <v>Manifold de producción</v>
      </c>
      <c r="D25" s="52" t="str">
        <f>Fugas_metoind!D58</f>
        <v>Líneas de flujo</v>
      </c>
      <c r="E25" s="52" t="str">
        <f>Fugas_metoind!E58</f>
        <v>Válvulas</v>
      </c>
      <c r="F25" s="456" t="str">
        <f>Fugas_metoind!F58</f>
        <v>ID-002</v>
      </c>
      <c r="G25" s="456"/>
      <c r="H25" s="456" t="str">
        <f>Fugas_metoind!G58</f>
        <v>ID-002</v>
      </c>
      <c r="I25" s="456"/>
      <c r="J25" s="456" t="str">
        <f>Fugas_metoind!H58</f>
        <v>Gas</v>
      </c>
      <c r="K25" s="456"/>
      <c r="L25" s="460">
        <f>Fugas_metoind!I58</f>
        <v>45272</v>
      </c>
      <c r="M25" s="460"/>
      <c r="N25" s="460"/>
      <c r="O25" s="456" t="str">
        <f>Fugas_metoind!J58</f>
        <v>En Operación</v>
      </c>
      <c r="P25" s="456"/>
      <c r="Q25" s="456"/>
      <c r="R25" s="52"/>
      <c r="S25" s="52" t="str">
        <f>Fugas_metoind!AC58</f>
        <v>F.E EPA Leak/No Leak</v>
      </c>
      <c r="T25" s="52">
        <f>Fugas_metoind!AF58</f>
        <v>1.25E-4</v>
      </c>
      <c r="U25" s="52">
        <f>Fugas_metoind!N58</f>
        <v>8000</v>
      </c>
      <c r="V25" s="52">
        <f>Fugas_metoind!AH58</f>
        <v>1.3888888888888884E-5</v>
      </c>
      <c r="W25" s="52">
        <f>Fugas_metoind!AG58</f>
        <v>1.3888888888888884E-5</v>
      </c>
      <c r="X25" s="52">
        <f>V25+W25*Hoja1!$C$19</f>
        <v>4.0277777777777762E-4</v>
      </c>
      <c r="Y25" s="52">
        <f>Fugas_metoind!AI58</f>
        <v>3.222222222222221</v>
      </c>
    </row>
    <row r="26" spans="2:25" x14ac:dyDescent="0.75">
      <c r="B26" s="52" t="str">
        <f>Fugas_metoind!B59</f>
        <v xml:space="preserve">Facilidad </v>
      </c>
      <c r="C26" s="52" t="str">
        <f>Fugas_metoind!C59</f>
        <v>Manifold de producción</v>
      </c>
      <c r="D26" s="52" t="str">
        <f>Fugas_metoind!D59</f>
        <v>Líneas de flujo</v>
      </c>
      <c r="E26" s="52" t="str">
        <f>Fugas_metoind!E59</f>
        <v>Bridas</v>
      </c>
      <c r="F26" s="456" t="str">
        <f>Fugas_metoind!F59</f>
        <v>ID-002</v>
      </c>
      <c r="G26" s="456"/>
      <c r="H26" s="456" t="str">
        <f>Fugas_metoind!G59</f>
        <v>ID-003</v>
      </c>
      <c r="I26" s="456"/>
      <c r="J26" s="456" t="str">
        <f>Fugas_metoind!H59</f>
        <v>Gas</v>
      </c>
      <c r="K26" s="456"/>
      <c r="L26" s="460">
        <f>Fugas_metoind!I59</f>
        <v>45272</v>
      </c>
      <c r="M26" s="460"/>
      <c r="N26" s="460"/>
      <c r="O26" s="456" t="str">
        <f>Fugas_metoind!J59</f>
        <v>En Operación</v>
      </c>
      <c r="P26" s="456"/>
      <c r="Q26" s="456"/>
      <c r="R26" s="52"/>
      <c r="S26" s="52" t="str">
        <f>Fugas_metoind!AC59</f>
        <v>Correlaciones EPA</v>
      </c>
      <c r="T26" s="52">
        <f>Fugas_metoind!AF59</f>
        <v>3.2408299999999994E-2</v>
      </c>
      <c r="U26" s="52">
        <f>Fugas_metoind!N59</f>
        <v>8000</v>
      </c>
      <c r="V26" s="52">
        <f>Fugas_metoind!AH59</f>
        <v>3.6009222222222205E-3</v>
      </c>
      <c r="W26" s="52">
        <f>Fugas_metoind!AG59</f>
        <v>3.6009222222222205E-3</v>
      </c>
      <c r="X26" s="52">
        <f>V26+W26*Hoja1!$C$19</f>
        <v>0.1044267444444444</v>
      </c>
      <c r="Y26" s="52">
        <f>Fugas_metoind!AI59</f>
        <v>835.41395555555516</v>
      </c>
    </row>
    <row r="27" spans="2:25" x14ac:dyDescent="0.75">
      <c r="B27" s="52">
        <f>Fugas_metoind!B60</f>
        <v>0</v>
      </c>
      <c r="C27" s="52">
        <f>Fugas_metoind!C60</f>
        <v>0</v>
      </c>
      <c r="D27" s="52">
        <f>Fugas_metoind!D60</f>
        <v>0</v>
      </c>
      <c r="E27" s="52">
        <f>Fugas_metoind!E60</f>
        <v>0</v>
      </c>
      <c r="F27" s="456">
        <f>Fugas_metoind!F60</f>
        <v>0</v>
      </c>
      <c r="G27" s="456"/>
      <c r="H27" s="456">
        <f>Fugas_metoind!G60</f>
        <v>0</v>
      </c>
      <c r="I27" s="456"/>
      <c r="J27" s="456">
        <f>Fugas_metoind!H60</f>
        <v>0</v>
      </c>
      <c r="K27" s="456"/>
      <c r="L27" s="460">
        <f>Fugas_metoind!I60</f>
        <v>0</v>
      </c>
      <c r="M27" s="460"/>
      <c r="N27" s="460"/>
      <c r="O27" s="456">
        <f>Fugas_metoind!J60</f>
        <v>0</v>
      </c>
      <c r="P27" s="456"/>
      <c r="Q27" s="456"/>
      <c r="R27" s="52"/>
      <c r="S27" s="52" t="str">
        <f>Fugas_metoind!AC60</f>
        <v>Correlaciones EPA</v>
      </c>
      <c r="T27" s="52" t="e">
        <f>Fugas_metoind!AF60</f>
        <v>#N/A</v>
      </c>
      <c r="U27" s="52">
        <f>Fugas_metoind!N60</f>
        <v>0</v>
      </c>
      <c r="V27" s="52" t="e">
        <f>Fugas_metoind!AH60</f>
        <v>#N/A</v>
      </c>
      <c r="W27" s="52" t="e">
        <f>Fugas_metoind!AG60</f>
        <v>#N/A</v>
      </c>
      <c r="X27" s="52" t="e">
        <f>V27+W27*Hoja1!$C$19</f>
        <v>#N/A</v>
      </c>
      <c r="Y27" s="52" t="e">
        <f>Fugas_metoind!AI60</f>
        <v>#N/A</v>
      </c>
    </row>
    <row r="28" spans="2:25" x14ac:dyDescent="0.75">
      <c r="B28" s="52">
        <f>Fugas_metoind!B61</f>
        <v>0</v>
      </c>
      <c r="C28" s="52">
        <f>Fugas_metoind!C61</f>
        <v>0</v>
      </c>
      <c r="D28" s="52">
        <f>Fugas_metoind!D61</f>
        <v>0</v>
      </c>
      <c r="E28" s="52">
        <f>Fugas_metoind!E61</f>
        <v>0</v>
      </c>
      <c r="F28" s="456">
        <f>Fugas_metoind!F61</f>
        <v>0</v>
      </c>
      <c r="G28" s="456"/>
      <c r="H28" s="456">
        <f>Fugas_metoind!G61</f>
        <v>0</v>
      </c>
      <c r="I28" s="456"/>
      <c r="J28" s="456">
        <f>Fugas_metoind!H61</f>
        <v>0</v>
      </c>
      <c r="K28" s="456"/>
      <c r="L28" s="460">
        <f>Fugas_metoind!I61</f>
        <v>0</v>
      </c>
      <c r="M28" s="460"/>
      <c r="N28" s="460"/>
      <c r="O28" s="456">
        <f>Fugas_metoind!J61</f>
        <v>0</v>
      </c>
      <c r="P28" s="456"/>
      <c r="Q28" s="456"/>
      <c r="R28" s="52"/>
      <c r="S28" s="52" t="str">
        <f>Fugas_metoind!AC61</f>
        <v>Correlaciones EPA</v>
      </c>
      <c r="T28" s="52" t="e">
        <f>Fugas_metoind!AF61</f>
        <v>#N/A</v>
      </c>
      <c r="U28" s="52">
        <f>Fugas_metoind!N61</f>
        <v>0</v>
      </c>
      <c r="V28" s="52" t="e">
        <f>Fugas_metoind!AH61</f>
        <v>#N/A</v>
      </c>
      <c r="W28" s="52" t="e">
        <f>Fugas_metoind!AG61</f>
        <v>#N/A</v>
      </c>
      <c r="X28" s="52" t="e">
        <f>V28+W28*Hoja1!$C$19</f>
        <v>#N/A</v>
      </c>
      <c r="Y28" s="52" t="e">
        <f>Fugas_metoind!AI61</f>
        <v>#N/A</v>
      </c>
    </row>
    <row r="29" spans="2:25" x14ac:dyDescent="0.75">
      <c r="B29" s="52">
        <f>Fugas_metoind!B62</f>
        <v>0</v>
      </c>
      <c r="C29" s="52">
        <f>Fugas_metoind!C62</f>
        <v>0</v>
      </c>
      <c r="D29" s="52">
        <f>Fugas_metoind!D62</f>
        <v>0</v>
      </c>
      <c r="E29" s="52">
        <f>Fugas_metoind!E62</f>
        <v>0</v>
      </c>
      <c r="F29" s="456">
        <f>Fugas_metoind!F62</f>
        <v>0</v>
      </c>
      <c r="G29" s="456"/>
      <c r="H29" s="456">
        <f>Fugas_metoind!G62</f>
        <v>0</v>
      </c>
      <c r="I29" s="456"/>
      <c r="J29" s="456">
        <f>Fugas_metoind!H62</f>
        <v>0</v>
      </c>
      <c r="K29" s="456"/>
      <c r="L29" s="460">
        <f>Fugas_metoind!I62</f>
        <v>0</v>
      </c>
      <c r="M29" s="460"/>
      <c r="N29" s="460"/>
      <c r="O29" s="456">
        <f>Fugas_metoind!J62</f>
        <v>0</v>
      </c>
      <c r="P29" s="456"/>
      <c r="Q29" s="456"/>
      <c r="R29" s="52"/>
      <c r="S29" s="52" t="str">
        <f>Fugas_metoind!AC62</f>
        <v>Correlaciones EPA</v>
      </c>
      <c r="T29" s="52" t="e">
        <f>Fugas_metoind!AF62</f>
        <v>#N/A</v>
      </c>
      <c r="U29" s="52">
        <f>Fugas_metoind!N62</f>
        <v>0</v>
      </c>
      <c r="V29" s="52" t="e">
        <f>Fugas_metoind!AH62</f>
        <v>#N/A</v>
      </c>
      <c r="W29" s="52" t="e">
        <f>Fugas_metoind!AG62</f>
        <v>#N/A</v>
      </c>
      <c r="X29" s="52" t="e">
        <f>V29+W29*Hoja1!$C$19</f>
        <v>#N/A</v>
      </c>
      <c r="Y29" s="52" t="e">
        <f>Fugas_metoind!AI62</f>
        <v>#N/A</v>
      </c>
    </row>
    <row r="30" spans="2:25" x14ac:dyDescent="0.75">
      <c r="B30" s="52">
        <f>Fugas_metoind!B63</f>
        <v>0</v>
      </c>
      <c r="C30" s="52">
        <f>Fugas_metoind!C63</f>
        <v>0</v>
      </c>
      <c r="D30" s="52">
        <f>Fugas_metoind!D63</f>
        <v>0</v>
      </c>
      <c r="E30" s="52">
        <f>Fugas_metoind!E63</f>
        <v>0</v>
      </c>
      <c r="F30" s="456">
        <f>Fugas_metoind!F63</f>
        <v>0</v>
      </c>
      <c r="G30" s="456"/>
      <c r="H30" s="456">
        <f>Fugas_metoind!G63</f>
        <v>0</v>
      </c>
      <c r="I30" s="456"/>
      <c r="J30" s="456">
        <f>Fugas_metoind!H63</f>
        <v>0</v>
      </c>
      <c r="K30" s="456"/>
      <c r="L30" s="460">
        <f>Fugas_metoind!I63</f>
        <v>0</v>
      </c>
      <c r="M30" s="460"/>
      <c r="N30" s="460"/>
      <c r="O30" s="456">
        <f>Fugas_metoind!J63</f>
        <v>0</v>
      </c>
      <c r="P30" s="456"/>
      <c r="Q30" s="456"/>
      <c r="R30" s="52"/>
      <c r="S30" s="52" t="str">
        <f>Fugas_metoind!AC63</f>
        <v>Correlaciones EPA</v>
      </c>
      <c r="T30" s="52" t="e">
        <f>Fugas_metoind!AF63</f>
        <v>#N/A</v>
      </c>
      <c r="U30" s="52">
        <f>Fugas_metoind!N63</f>
        <v>0</v>
      </c>
      <c r="V30" s="52" t="e">
        <f>Fugas_metoind!AH63</f>
        <v>#N/A</v>
      </c>
      <c r="W30" s="52" t="e">
        <f>Fugas_metoind!AG63</f>
        <v>#N/A</v>
      </c>
      <c r="X30" s="52" t="e">
        <f>V30+W30*Hoja1!$C$19</f>
        <v>#N/A</v>
      </c>
      <c r="Y30" s="52" t="e">
        <f>Fugas_metoind!AI63</f>
        <v>#N/A</v>
      </c>
    </row>
    <row r="31" spans="2:25" x14ac:dyDescent="0.75">
      <c r="B31" s="52">
        <f>Fugas_metoind!B64</f>
        <v>0</v>
      </c>
      <c r="C31" s="52">
        <f>Fugas_metoind!C64</f>
        <v>0</v>
      </c>
      <c r="D31" s="52">
        <f>Fugas_metoind!D64</f>
        <v>0</v>
      </c>
      <c r="E31" s="52">
        <f>Fugas_metoind!E64</f>
        <v>0</v>
      </c>
      <c r="F31" s="456">
        <f>Fugas_metoind!F64</f>
        <v>0</v>
      </c>
      <c r="G31" s="456"/>
      <c r="H31" s="456">
        <f>Fugas_metoind!G64</f>
        <v>0</v>
      </c>
      <c r="I31" s="456"/>
      <c r="J31" s="456">
        <f>Fugas_metoind!H64</f>
        <v>0</v>
      </c>
      <c r="K31" s="456"/>
      <c r="L31" s="460">
        <f>Fugas_metoind!I64</f>
        <v>0</v>
      </c>
      <c r="M31" s="460"/>
      <c r="N31" s="460"/>
      <c r="O31" s="456">
        <f>Fugas_metoind!J64</f>
        <v>0</v>
      </c>
      <c r="P31" s="456"/>
      <c r="Q31" s="456"/>
      <c r="R31" s="52"/>
      <c r="S31" s="52" t="str">
        <f>Fugas_metoind!AC64</f>
        <v>Correlaciones EPA</v>
      </c>
      <c r="T31" s="52" t="e">
        <f>Fugas_metoind!AF64</f>
        <v>#N/A</v>
      </c>
      <c r="U31" s="52">
        <f>Fugas_metoind!N64</f>
        <v>0</v>
      </c>
      <c r="V31" s="52" t="e">
        <f>Fugas_metoind!AH64</f>
        <v>#N/A</v>
      </c>
      <c r="W31" s="52" t="e">
        <f>Fugas_metoind!AG64</f>
        <v>#N/A</v>
      </c>
      <c r="X31" s="52" t="e">
        <f>V31+W31*Hoja1!$C$19</f>
        <v>#N/A</v>
      </c>
      <c r="Y31" s="52" t="e">
        <f>Fugas_metoind!AI64</f>
        <v>#N/A</v>
      </c>
    </row>
    <row r="32" spans="2:25" x14ac:dyDescent="0.75">
      <c r="B32" s="52">
        <f>Fugas_metoind!B65</f>
        <v>0</v>
      </c>
      <c r="C32" s="52">
        <f>Fugas_metoind!C65</f>
        <v>0</v>
      </c>
      <c r="D32" s="52">
        <f>Fugas_metoind!D65</f>
        <v>0</v>
      </c>
      <c r="E32" s="52">
        <f>Fugas_metoind!E65</f>
        <v>0</v>
      </c>
      <c r="F32" s="456">
        <f>Fugas_metoind!F65</f>
        <v>0</v>
      </c>
      <c r="G32" s="456"/>
      <c r="H32" s="456">
        <f>Fugas_metoind!G65</f>
        <v>0</v>
      </c>
      <c r="I32" s="456"/>
      <c r="J32" s="456">
        <f>Fugas_metoind!H65</f>
        <v>0</v>
      </c>
      <c r="K32" s="456"/>
      <c r="L32" s="460">
        <f>Fugas_metoind!I65</f>
        <v>0</v>
      </c>
      <c r="M32" s="460"/>
      <c r="N32" s="460"/>
      <c r="O32" s="456">
        <f>Fugas_metoind!J65</f>
        <v>0</v>
      </c>
      <c r="P32" s="456"/>
      <c r="Q32" s="456"/>
      <c r="R32" s="52"/>
      <c r="S32" s="52" t="str">
        <f>Fugas_metoind!AC65</f>
        <v>Correlaciones EPA</v>
      </c>
      <c r="T32" s="52" t="e">
        <f>Fugas_metoind!AF65</f>
        <v>#N/A</v>
      </c>
      <c r="U32" s="52">
        <f>Fugas_metoind!N65</f>
        <v>0</v>
      </c>
      <c r="V32" s="52" t="e">
        <f>Fugas_metoind!AH65</f>
        <v>#N/A</v>
      </c>
      <c r="W32" s="52" t="e">
        <f>Fugas_metoind!AG65</f>
        <v>#N/A</v>
      </c>
      <c r="X32" s="52" t="e">
        <f>V32+W32*Hoja1!$C$19</f>
        <v>#N/A</v>
      </c>
      <c r="Y32" s="52" t="e">
        <f>Fugas_metoind!AI65</f>
        <v>#N/A</v>
      </c>
    </row>
    <row r="33" spans="2:25" x14ac:dyDescent="0.75">
      <c r="B33" s="52">
        <f>Fugas_metoind!B66</f>
        <v>0</v>
      </c>
      <c r="C33" s="52">
        <f>Fugas_metoind!C66</f>
        <v>0</v>
      </c>
      <c r="D33" s="52">
        <f>Fugas_metoind!D66</f>
        <v>0</v>
      </c>
      <c r="E33" s="52">
        <f>Fugas_metoind!E66</f>
        <v>0</v>
      </c>
      <c r="F33" s="456">
        <f>Fugas_metoind!F66</f>
        <v>0</v>
      </c>
      <c r="G33" s="456"/>
      <c r="H33" s="456">
        <f>Fugas_metoind!G66</f>
        <v>0</v>
      </c>
      <c r="I33" s="456"/>
      <c r="J33" s="456">
        <f>Fugas_metoind!H66</f>
        <v>0</v>
      </c>
      <c r="K33" s="456"/>
      <c r="L33" s="460">
        <f>Fugas_metoind!I66</f>
        <v>0</v>
      </c>
      <c r="M33" s="460"/>
      <c r="N33" s="460"/>
      <c r="O33" s="456">
        <f>Fugas_metoind!J66</f>
        <v>0</v>
      </c>
      <c r="P33" s="456"/>
      <c r="Q33" s="456"/>
      <c r="R33" s="52"/>
      <c r="S33" s="52" t="str">
        <f>Fugas_metoind!AC66</f>
        <v>Correlaciones EPA</v>
      </c>
      <c r="T33" s="52" t="e">
        <f>Fugas_metoind!AF66</f>
        <v>#N/A</v>
      </c>
      <c r="U33" s="52">
        <f>Fugas_metoind!N66</f>
        <v>0</v>
      </c>
      <c r="V33" s="52" t="e">
        <f>Fugas_metoind!AH66</f>
        <v>#N/A</v>
      </c>
      <c r="W33" s="52" t="e">
        <f>Fugas_metoind!AG66</f>
        <v>#N/A</v>
      </c>
      <c r="X33" s="52" t="e">
        <f>V33+W33*Hoja1!$C$19</f>
        <v>#N/A</v>
      </c>
      <c r="Y33" s="52" t="e">
        <f>Fugas_metoind!AI66</f>
        <v>#N/A</v>
      </c>
    </row>
    <row r="34" spans="2:25" x14ac:dyDescent="0.75">
      <c r="B34" s="52">
        <f>Fugas_metoind!B67</f>
        <v>0</v>
      </c>
      <c r="C34" s="52">
        <f>Fugas_metoind!C67</f>
        <v>0</v>
      </c>
      <c r="D34" s="52">
        <f>Fugas_metoind!D67</f>
        <v>0</v>
      </c>
      <c r="E34" s="52">
        <f>Fugas_metoind!E67</f>
        <v>0</v>
      </c>
      <c r="F34" s="456">
        <f>Fugas_metoind!F67</f>
        <v>0</v>
      </c>
      <c r="G34" s="456"/>
      <c r="H34" s="456">
        <f>Fugas_metoind!G67</f>
        <v>0</v>
      </c>
      <c r="I34" s="456"/>
      <c r="J34" s="456">
        <f>Fugas_metoind!H67</f>
        <v>0</v>
      </c>
      <c r="K34" s="456"/>
      <c r="L34" s="460">
        <f>Fugas_metoind!I67</f>
        <v>0</v>
      </c>
      <c r="M34" s="460"/>
      <c r="N34" s="460"/>
      <c r="O34" s="456">
        <f>Fugas_metoind!J67</f>
        <v>0</v>
      </c>
      <c r="P34" s="456"/>
      <c r="Q34" s="456"/>
      <c r="R34" s="52"/>
      <c r="S34" s="52" t="str">
        <f>Fugas_metoind!AC67</f>
        <v>Correlaciones EPA</v>
      </c>
      <c r="T34" s="52" t="e">
        <f>Fugas_metoind!AF67</f>
        <v>#N/A</v>
      </c>
      <c r="U34" s="52">
        <f>Fugas_metoind!N67</f>
        <v>0</v>
      </c>
      <c r="V34" s="52" t="e">
        <f>Fugas_metoind!AH67</f>
        <v>#N/A</v>
      </c>
      <c r="W34" s="52" t="e">
        <f>Fugas_metoind!AG67</f>
        <v>#N/A</v>
      </c>
      <c r="X34" s="52" t="e">
        <f>V34+W34*Hoja1!$C$19</f>
        <v>#N/A</v>
      </c>
      <c r="Y34" s="52" t="e">
        <f>Fugas_metoind!AI67</f>
        <v>#N/A</v>
      </c>
    </row>
    <row r="35" spans="2:25" x14ac:dyDescent="0.75">
      <c r="B35" s="52">
        <f>Fugas_metoind!B68</f>
        <v>0</v>
      </c>
      <c r="C35" s="52">
        <f>Fugas_metoind!C68</f>
        <v>0</v>
      </c>
      <c r="D35" s="52">
        <f>Fugas_metoind!D68</f>
        <v>0</v>
      </c>
      <c r="E35" s="52">
        <f>Fugas_metoind!E68</f>
        <v>0</v>
      </c>
      <c r="F35" s="456">
        <f>Fugas_metoind!F68</f>
        <v>0</v>
      </c>
      <c r="G35" s="456"/>
      <c r="H35" s="456">
        <f>Fugas_metoind!G68</f>
        <v>0</v>
      </c>
      <c r="I35" s="456"/>
      <c r="J35" s="456">
        <f>Fugas_metoind!H68</f>
        <v>0</v>
      </c>
      <c r="K35" s="456"/>
      <c r="L35" s="460">
        <f>Fugas_metoind!I68</f>
        <v>0</v>
      </c>
      <c r="M35" s="460"/>
      <c r="N35" s="460"/>
      <c r="O35" s="456">
        <f>Fugas_metoind!J68</f>
        <v>0</v>
      </c>
      <c r="P35" s="456"/>
      <c r="Q35" s="456"/>
      <c r="R35" s="52"/>
      <c r="S35" s="52" t="str">
        <f>Fugas_metoind!AC68</f>
        <v>Correlaciones EPA</v>
      </c>
      <c r="T35" s="52" t="e">
        <f>Fugas_metoind!AF68</f>
        <v>#N/A</v>
      </c>
      <c r="U35" s="52">
        <f>Fugas_metoind!N68</f>
        <v>0</v>
      </c>
      <c r="V35" s="52" t="e">
        <f>Fugas_metoind!AH68</f>
        <v>#N/A</v>
      </c>
      <c r="W35" s="52" t="e">
        <f>Fugas_metoind!AG68</f>
        <v>#N/A</v>
      </c>
      <c r="X35" s="52" t="e">
        <f>V35+W35*Hoja1!$C$19</f>
        <v>#N/A</v>
      </c>
      <c r="Y35" s="52" t="e">
        <f>Fugas_metoind!AI68</f>
        <v>#N/A</v>
      </c>
    </row>
    <row r="36" spans="2:25" x14ac:dyDescent="0.75">
      <c r="B36" s="52">
        <f>Fugas_metoind!B69</f>
        <v>0</v>
      </c>
      <c r="C36" s="52">
        <f>Fugas_metoind!C69</f>
        <v>0</v>
      </c>
      <c r="D36" s="52">
        <f>Fugas_metoind!D69</f>
        <v>0</v>
      </c>
      <c r="E36" s="52">
        <f>Fugas_metoind!E69</f>
        <v>0</v>
      </c>
      <c r="F36" s="456">
        <f>Fugas_metoind!F69</f>
        <v>0</v>
      </c>
      <c r="G36" s="456"/>
      <c r="H36" s="456">
        <f>Fugas_metoind!G69</f>
        <v>0</v>
      </c>
      <c r="I36" s="456"/>
      <c r="J36" s="456">
        <f>Fugas_metoind!H69</f>
        <v>0</v>
      </c>
      <c r="K36" s="456"/>
      <c r="L36" s="460">
        <f>Fugas_metoind!I69</f>
        <v>0</v>
      </c>
      <c r="M36" s="460"/>
      <c r="N36" s="460"/>
      <c r="O36" s="456">
        <f>Fugas_metoind!J69</f>
        <v>0</v>
      </c>
      <c r="P36" s="456"/>
      <c r="Q36" s="456"/>
      <c r="R36" s="52"/>
      <c r="S36" s="52" t="str">
        <f>Fugas_metoind!AC69</f>
        <v>Correlaciones EPA</v>
      </c>
      <c r="T36" s="52" t="e">
        <f>Fugas_metoind!AF69</f>
        <v>#N/A</v>
      </c>
      <c r="U36" s="52">
        <f>Fugas_metoind!N69</f>
        <v>0</v>
      </c>
      <c r="V36" s="52" t="e">
        <f>Fugas_metoind!AH69</f>
        <v>#N/A</v>
      </c>
      <c r="W36" s="52" t="e">
        <f>Fugas_metoind!AG69</f>
        <v>#N/A</v>
      </c>
      <c r="X36" s="52" t="e">
        <f>V36+W36*Hoja1!$C$19</f>
        <v>#N/A</v>
      </c>
      <c r="Y36" s="52" t="e">
        <f>Fugas_metoind!AI69</f>
        <v>#N/A</v>
      </c>
    </row>
    <row r="37" spans="2:25" x14ac:dyDescent="0.75">
      <c r="B37" s="52">
        <f>Fugas_metoind!B70</f>
        <v>0</v>
      </c>
      <c r="C37" s="52">
        <f>Fugas_metoind!C70</f>
        <v>0</v>
      </c>
      <c r="D37" s="52">
        <f>Fugas_metoind!D70</f>
        <v>0</v>
      </c>
      <c r="E37" s="52">
        <f>Fugas_metoind!E70</f>
        <v>0</v>
      </c>
      <c r="F37" s="456">
        <f>Fugas_metoind!F70</f>
        <v>0</v>
      </c>
      <c r="G37" s="456"/>
      <c r="H37" s="456">
        <f>Fugas_metoind!G70</f>
        <v>0</v>
      </c>
      <c r="I37" s="456"/>
      <c r="J37" s="456">
        <f>Fugas_metoind!H70</f>
        <v>0</v>
      </c>
      <c r="K37" s="456"/>
      <c r="L37" s="460">
        <f>Fugas_metoind!I70</f>
        <v>0</v>
      </c>
      <c r="M37" s="460"/>
      <c r="N37" s="460"/>
      <c r="O37" s="456">
        <f>Fugas_metoind!J70</f>
        <v>0</v>
      </c>
      <c r="P37" s="456"/>
      <c r="Q37" s="456"/>
      <c r="R37" s="52"/>
      <c r="S37" s="52" t="str">
        <f>Fugas_metoind!AC70</f>
        <v>Correlaciones EPA</v>
      </c>
      <c r="T37" s="52" t="e">
        <f>Fugas_metoind!AF70</f>
        <v>#N/A</v>
      </c>
      <c r="U37" s="52">
        <f>Fugas_metoind!N70</f>
        <v>0</v>
      </c>
      <c r="V37" s="52" t="e">
        <f>Fugas_metoind!AH70</f>
        <v>#N/A</v>
      </c>
      <c r="W37" s="52" t="e">
        <f>Fugas_metoind!AG70</f>
        <v>#N/A</v>
      </c>
      <c r="X37" s="52" t="e">
        <f>V37+W37*Hoja1!$C$19</f>
        <v>#N/A</v>
      </c>
      <c r="Y37" s="52" t="e">
        <f>Fugas_metoind!AI70</f>
        <v>#N/A</v>
      </c>
    </row>
    <row r="38" spans="2:25" x14ac:dyDescent="0.75">
      <c r="B38" s="52">
        <f>Fugas_metoind!B71</f>
        <v>0</v>
      </c>
      <c r="C38" s="52">
        <f>Fugas_metoind!C71</f>
        <v>0</v>
      </c>
      <c r="D38" s="52">
        <f>Fugas_metoind!D71</f>
        <v>0</v>
      </c>
      <c r="E38" s="52">
        <f>Fugas_metoind!E71</f>
        <v>0</v>
      </c>
      <c r="F38" s="456">
        <f>Fugas_metoind!F71</f>
        <v>0</v>
      </c>
      <c r="G38" s="456"/>
      <c r="H38" s="456">
        <f>Fugas_metoind!G71</f>
        <v>0</v>
      </c>
      <c r="I38" s="456"/>
      <c r="J38" s="456">
        <f>Fugas_metoind!H71</f>
        <v>0</v>
      </c>
      <c r="K38" s="456"/>
      <c r="L38" s="460">
        <f>Fugas_metoind!I71</f>
        <v>0</v>
      </c>
      <c r="M38" s="460"/>
      <c r="N38" s="460"/>
      <c r="O38" s="456">
        <f>Fugas_metoind!J71</f>
        <v>0</v>
      </c>
      <c r="P38" s="456"/>
      <c r="Q38" s="456"/>
      <c r="R38" s="52"/>
      <c r="S38" s="52" t="str">
        <f>Fugas_metoind!AC71</f>
        <v>Correlaciones EPA</v>
      </c>
      <c r="T38" s="52" t="e">
        <f>Fugas_metoind!AF71</f>
        <v>#N/A</v>
      </c>
      <c r="U38" s="52">
        <f>Fugas_metoind!N71</f>
        <v>0</v>
      </c>
      <c r="V38" s="52" t="e">
        <f>Fugas_metoind!AH71</f>
        <v>#N/A</v>
      </c>
      <c r="W38" s="52" t="e">
        <f>Fugas_metoind!AG71</f>
        <v>#N/A</v>
      </c>
      <c r="X38" s="52" t="e">
        <f>V38+W38*Hoja1!$C$19</f>
        <v>#N/A</v>
      </c>
      <c r="Y38" s="52" t="e">
        <f>Fugas_metoind!AI71</f>
        <v>#N/A</v>
      </c>
    </row>
    <row r="39" spans="2:25" x14ac:dyDescent="0.75">
      <c r="B39" s="52">
        <f>Fugas_metoind!B72</f>
        <v>0</v>
      </c>
      <c r="C39" s="52">
        <f>Fugas_metoind!C72</f>
        <v>0</v>
      </c>
      <c r="D39" s="52">
        <f>Fugas_metoind!D72</f>
        <v>0</v>
      </c>
      <c r="E39" s="52">
        <f>Fugas_metoind!E72</f>
        <v>0</v>
      </c>
      <c r="F39" s="456">
        <f>Fugas_metoind!F72</f>
        <v>0</v>
      </c>
      <c r="G39" s="456"/>
      <c r="H39" s="456">
        <f>Fugas_metoind!G72</f>
        <v>0</v>
      </c>
      <c r="I39" s="456"/>
      <c r="J39" s="456">
        <f>Fugas_metoind!H72</f>
        <v>0</v>
      </c>
      <c r="K39" s="456"/>
      <c r="L39" s="460">
        <f>Fugas_metoind!I72</f>
        <v>0</v>
      </c>
      <c r="M39" s="460"/>
      <c r="N39" s="460"/>
      <c r="O39" s="456">
        <f>Fugas_metoind!J72</f>
        <v>0</v>
      </c>
      <c r="P39" s="456"/>
      <c r="Q39" s="456"/>
      <c r="R39" s="52"/>
      <c r="S39" s="52" t="str">
        <f>Fugas_metoind!AC72</f>
        <v>Correlaciones EPA</v>
      </c>
      <c r="T39" s="52" t="e">
        <f>Fugas_metoind!AF72</f>
        <v>#N/A</v>
      </c>
      <c r="U39" s="52">
        <f>Fugas_metoind!N72</f>
        <v>0</v>
      </c>
      <c r="V39" s="52" t="e">
        <f>Fugas_metoind!AH72</f>
        <v>#N/A</v>
      </c>
      <c r="W39" s="52" t="e">
        <f>Fugas_metoind!AG72</f>
        <v>#N/A</v>
      </c>
      <c r="X39" s="52" t="e">
        <f>V39+W39*Hoja1!$C$19</f>
        <v>#N/A</v>
      </c>
      <c r="Y39" s="52" t="e">
        <f>Fugas_metoind!AI72</f>
        <v>#N/A</v>
      </c>
    </row>
    <row r="40" spans="2:25" x14ac:dyDescent="0.75">
      <c r="B40" s="52">
        <f>Fugas_metoind!B73</f>
        <v>0</v>
      </c>
      <c r="C40" s="52">
        <f>Fugas_metoind!C73</f>
        <v>0</v>
      </c>
      <c r="D40" s="52">
        <f>Fugas_metoind!D73</f>
        <v>0</v>
      </c>
      <c r="E40" s="52">
        <f>Fugas_metoind!E73</f>
        <v>0</v>
      </c>
      <c r="F40" s="456">
        <f>Fugas_metoind!F73</f>
        <v>0</v>
      </c>
      <c r="G40" s="456"/>
      <c r="H40" s="456">
        <f>Fugas_metoind!G73</f>
        <v>0</v>
      </c>
      <c r="I40" s="456"/>
      <c r="J40" s="456">
        <f>Fugas_metoind!H73</f>
        <v>0</v>
      </c>
      <c r="K40" s="456"/>
      <c r="L40" s="460">
        <f>Fugas_metoind!I73</f>
        <v>0</v>
      </c>
      <c r="M40" s="460"/>
      <c r="N40" s="460"/>
      <c r="O40" s="456">
        <f>Fugas_metoind!J73</f>
        <v>0</v>
      </c>
      <c r="P40" s="456"/>
      <c r="Q40" s="456"/>
      <c r="R40" s="52"/>
      <c r="S40" s="52" t="str">
        <f>Fugas_metoind!AC73</f>
        <v>Correlaciones EPA</v>
      </c>
      <c r="T40" s="52" t="e">
        <f>Fugas_metoind!AF73</f>
        <v>#N/A</v>
      </c>
      <c r="U40" s="52">
        <f>Fugas_metoind!N73</f>
        <v>0</v>
      </c>
      <c r="V40" s="52" t="e">
        <f>Fugas_metoind!AH73</f>
        <v>#N/A</v>
      </c>
      <c r="W40" s="52" t="e">
        <f>Fugas_metoind!AG73</f>
        <v>#N/A</v>
      </c>
      <c r="X40" s="52" t="e">
        <f>V40+W40*Hoja1!$C$19</f>
        <v>#N/A</v>
      </c>
      <c r="Y40" s="52" t="e">
        <f>Fugas_metoind!AI73</f>
        <v>#N/A</v>
      </c>
    </row>
    <row r="41" spans="2:25" x14ac:dyDescent="0.75">
      <c r="B41" s="52">
        <f>Fugas_metoind!B74</f>
        <v>0</v>
      </c>
      <c r="C41" s="52">
        <f>Fugas_metoind!C74</f>
        <v>0</v>
      </c>
      <c r="D41" s="52">
        <f>Fugas_metoind!D74</f>
        <v>0</v>
      </c>
      <c r="E41" s="52">
        <f>Fugas_metoind!E74</f>
        <v>0</v>
      </c>
      <c r="F41" s="456">
        <f>Fugas_metoind!F74</f>
        <v>0</v>
      </c>
      <c r="G41" s="456"/>
      <c r="H41" s="456">
        <f>Fugas_metoind!G74</f>
        <v>0</v>
      </c>
      <c r="I41" s="456"/>
      <c r="J41" s="456">
        <f>Fugas_metoind!H74</f>
        <v>0</v>
      </c>
      <c r="K41" s="456"/>
      <c r="L41" s="460">
        <f>Fugas_metoind!I74</f>
        <v>0</v>
      </c>
      <c r="M41" s="460"/>
      <c r="N41" s="460"/>
      <c r="O41" s="456">
        <f>Fugas_metoind!J74</f>
        <v>0</v>
      </c>
      <c r="P41" s="456"/>
      <c r="Q41" s="456"/>
      <c r="R41" s="52"/>
      <c r="S41" s="52" t="str">
        <f>Fugas_metoind!AC74</f>
        <v>Correlaciones EPA</v>
      </c>
      <c r="T41" s="52" t="e">
        <f>Fugas_metoind!AF74</f>
        <v>#N/A</v>
      </c>
      <c r="U41" s="52">
        <f>Fugas_metoind!N74</f>
        <v>0</v>
      </c>
      <c r="V41" s="52" t="e">
        <f>Fugas_metoind!AH74</f>
        <v>#N/A</v>
      </c>
      <c r="W41" s="52" t="e">
        <f>Fugas_metoind!AG74</f>
        <v>#N/A</v>
      </c>
      <c r="X41" s="52" t="e">
        <f>V41+W41*Hoja1!$C$19</f>
        <v>#N/A</v>
      </c>
      <c r="Y41" s="52" t="e">
        <f>Fugas_metoind!AI74</f>
        <v>#N/A</v>
      </c>
    </row>
    <row r="42" spans="2:25" x14ac:dyDescent="0.75">
      <c r="B42" s="52">
        <f>Fugas_metoind!B75</f>
        <v>0</v>
      </c>
      <c r="C42" s="52">
        <f>Fugas_metoind!C75</f>
        <v>0</v>
      </c>
      <c r="D42" s="52">
        <f>Fugas_metoind!D75</f>
        <v>0</v>
      </c>
      <c r="E42" s="52">
        <f>Fugas_metoind!E75</f>
        <v>0</v>
      </c>
      <c r="F42" s="456">
        <f>Fugas_metoind!F75</f>
        <v>0</v>
      </c>
      <c r="G42" s="456"/>
      <c r="H42" s="456">
        <f>Fugas_metoind!G75</f>
        <v>0</v>
      </c>
      <c r="I42" s="456"/>
      <c r="J42" s="456">
        <f>Fugas_metoind!H75</f>
        <v>0</v>
      </c>
      <c r="K42" s="456"/>
      <c r="L42" s="460">
        <f>Fugas_metoind!I75</f>
        <v>0</v>
      </c>
      <c r="M42" s="460"/>
      <c r="N42" s="460"/>
      <c r="O42" s="456">
        <f>Fugas_metoind!J75</f>
        <v>0</v>
      </c>
      <c r="P42" s="456"/>
      <c r="Q42" s="456"/>
      <c r="R42" s="52"/>
      <c r="S42" s="52" t="str">
        <f>Fugas_metoind!AC75</f>
        <v>Correlaciones EPA</v>
      </c>
      <c r="T42" s="52" t="e">
        <f>Fugas_metoind!AF75</f>
        <v>#N/A</v>
      </c>
      <c r="U42" s="52">
        <f>Fugas_metoind!N75</f>
        <v>0</v>
      </c>
      <c r="V42" s="52" t="e">
        <f>Fugas_metoind!AH75</f>
        <v>#N/A</v>
      </c>
      <c r="W42" s="52" t="e">
        <f>Fugas_metoind!AG75</f>
        <v>#N/A</v>
      </c>
      <c r="X42" s="52" t="e">
        <f>V42+W42*Hoja1!$C$19</f>
        <v>#N/A</v>
      </c>
      <c r="Y42" s="52" t="e">
        <f>Fugas_metoind!AI75</f>
        <v>#N/A</v>
      </c>
    </row>
    <row r="43" spans="2:25" x14ac:dyDescent="0.75">
      <c r="B43" s="52">
        <f>Fugas_metoind!B76</f>
        <v>0</v>
      </c>
      <c r="C43" s="52">
        <f>Fugas_metoind!C76</f>
        <v>0</v>
      </c>
      <c r="D43" s="52">
        <f>Fugas_metoind!D76</f>
        <v>0</v>
      </c>
      <c r="E43" s="52">
        <f>Fugas_metoind!E76</f>
        <v>0</v>
      </c>
      <c r="F43" s="456">
        <f>Fugas_metoind!F76</f>
        <v>0</v>
      </c>
      <c r="G43" s="456"/>
      <c r="H43" s="456">
        <f>Fugas_metoind!G76</f>
        <v>0</v>
      </c>
      <c r="I43" s="456"/>
      <c r="J43" s="456">
        <f>Fugas_metoind!H76</f>
        <v>0</v>
      </c>
      <c r="K43" s="456"/>
      <c r="L43" s="460">
        <f>Fugas_metoind!I76</f>
        <v>0</v>
      </c>
      <c r="M43" s="460"/>
      <c r="N43" s="460"/>
      <c r="O43" s="456">
        <f>Fugas_metoind!J76</f>
        <v>0</v>
      </c>
      <c r="P43" s="456"/>
      <c r="Q43" s="456"/>
      <c r="R43" s="52"/>
      <c r="S43" s="52" t="str">
        <f>Fugas_metoind!AC76</f>
        <v>Correlaciones EPA</v>
      </c>
      <c r="T43" s="52" t="e">
        <f>Fugas_metoind!AF76</f>
        <v>#N/A</v>
      </c>
      <c r="U43" s="52">
        <f>Fugas_metoind!N76</f>
        <v>0</v>
      </c>
      <c r="V43" s="52" t="e">
        <f>Fugas_metoind!AH76</f>
        <v>#N/A</v>
      </c>
      <c r="W43" s="52" t="e">
        <f>Fugas_metoind!AG76</f>
        <v>#N/A</v>
      </c>
      <c r="X43" s="52" t="e">
        <f>V43+W43*Hoja1!$C$19</f>
        <v>#N/A</v>
      </c>
      <c r="Y43" s="52" t="e">
        <f>Fugas_metoind!AI76</f>
        <v>#N/A</v>
      </c>
    </row>
    <row r="44" spans="2:25" x14ac:dyDescent="0.75">
      <c r="B44" s="52">
        <f>Fugas_metoind!B77</f>
        <v>0</v>
      </c>
      <c r="C44" s="52">
        <f>Fugas_metoind!C77</f>
        <v>0</v>
      </c>
      <c r="D44" s="52">
        <f>Fugas_metoind!D77</f>
        <v>0</v>
      </c>
      <c r="E44" s="52">
        <f>Fugas_metoind!E77</f>
        <v>0</v>
      </c>
      <c r="F44" s="456">
        <f>Fugas_metoind!F77</f>
        <v>0</v>
      </c>
      <c r="G44" s="456"/>
      <c r="H44" s="456">
        <f>Fugas_metoind!G77</f>
        <v>0</v>
      </c>
      <c r="I44" s="456"/>
      <c r="J44" s="456">
        <f>Fugas_metoind!H77</f>
        <v>0</v>
      </c>
      <c r="K44" s="456"/>
      <c r="L44" s="460">
        <f>Fugas_metoind!I77</f>
        <v>0</v>
      </c>
      <c r="M44" s="460"/>
      <c r="N44" s="460"/>
      <c r="O44" s="456">
        <f>Fugas_metoind!J77</f>
        <v>0</v>
      </c>
      <c r="P44" s="456"/>
      <c r="Q44" s="456"/>
      <c r="R44" s="52"/>
      <c r="S44" s="52" t="str">
        <f>Fugas_metoind!AC77</f>
        <v>Correlaciones EPA</v>
      </c>
      <c r="T44" s="52" t="e">
        <f>Fugas_metoind!AF77</f>
        <v>#N/A</v>
      </c>
      <c r="U44" s="52">
        <f>Fugas_metoind!N77</f>
        <v>0</v>
      </c>
      <c r="V44" s="52" t="e">
        <f>Fugas_metoind!AH77</f>
        <v>#N/A</v>
      </c>
      <c r="W44" s="52" t="e">
        <f>Fugas_metoind!AG77</f>
        <v>#N/A</v>
      </c>
      <c r="X44" s="52" t="e">
        <f>V44+W44*Hoja1!$C$19</f>
        <v>#N/A</v>
      </c>
      <c r="Y44" s="52" t="e">
        <f>Fugas_metoind!AI77</f>
        <v>#N/A</v>
      </c>
    </row>
    <row r="45" spans="2:25" x14ac:dyDescent="0.75">
      <c r="B45" s="52">
        <f>Fugas_metoind!B78</f>
        <v>0</v>
      </c>
      <c r="C45" s="52">
        <f>Fugas_metoind!C78</f>
        <v>0</v>
      </c>
      <c r="D45" s="52">
        <f>Fugas_metoind!D78</f>
        <v>0</v>
      </c>
      <c r="E45" s="52">
        <f>Fugas_metoind!E78</f>
        <v>0</v>
      </c>
      <c r="F45" s="456">
        <f>Fugas_metoind!F78</f>
        <v>0</v>
      </c>
      <c r="G45" s="456"/>
      <c r="H45" s="456">
        <f>Fugas_metoind!G78</f>
        <v>0</v>
      </c>
      <c r="I45" s="456"/>
      <c r="J45" s="456">
        <f>Fugas_metoind!H78</f>
        <v>0</v>
      </c>
      <c r="K45" s="456"/>
      <c r="L45" s="460">
        <f>Fugas_metoind!I78</f>
        <v>0</v>
      </c>
      <c r="M45" s="460"/>
      <c r="N45" s="460"/>
      <c r="O45" s="456">
        <f>Fugas_metoind!J78</f>
        <v>0</v>
      </c>
      <c r="P45" s="456"/>
      <c r="Q45" s="456"/>
      <c r="R45" s="52"/>
      <c r="S45" s="52" t="str">
        <f>Fugas_metoind!AC78</f>
        <v>Correlaciones EPA</v>
      </c>
      <c r="T45" s="52" t="e">
        <f>Fugas_metoind!AF78</f>
        <v>#N/A</v>
      </c>
      <c r="U45" s="52">
        <f>Fugas_metoind!N78</f>
        <v>0</v>
      </c>
      <c r="V45" s="52" t="e">
        <f>Fugas_metoind!AH78</f>
        <v>#N/A</v>
      </c>
      <c r="W45" s="52" t="e">
        <f>Fugas_metoind!AG78</f>
        <v>#N/A</v>
      </c>
      <c r="X45" s="52" t="e">
        <f>V45+W45*Hoja1!$C$19</f>
        <v>#N/A</v>
      </c>
      <c r="Y45" s="52" t="e">
        <f>Fugas_metoind!AI78</f>
        <v>#N/A</v>
      </c>
    </row>
    <row r="46" spans="2:25" x14ac:dyDescent="0.75">
      <c r="B46" s="52">
        <f>Fugas_metoind!B79</f>
        <v>0</v>
      </c>
      <c r="C46" s="52">
        <f>Fugas_metoind!C79</f>
        <v>0</v>
      </c>
      <c r="D46" s="52">
        <f>Fugas_metoind!D79</f>
        <v>0</v>
      </c>
      <c r="E46" s="52">
        <f>Fugas_metoind!E79</f>
        <v>0</v>
      </c>
      <c r="F46" s="456">
        <f>Fugas_metoind!F79</f>
        <v>0</v>
      </c>
      <c r="G46" s="456"/>
      <c r="H46" s="456">
        <f>Fugas_metoind!G79</f>
        <v>0</v>
      </c>
      <c r="I46" s="456"/>
      <c r="J46" s="456">
        <f>Fugas_metoind!H79</f>
        <v>0</v>
      </c>
      <c r="K46" s="456"/>
      <c r="L46" s="460">
        <f>Fugas_metoind!I79</f>
        <v>0</v>
      </c>
      <c r="M46" s="460"/>
      <c r="N46" s="460"/>
      <c r="O46" s="456">
        <f>Fugas_metoind!J79</f>
        <v>0</v>
      </c>
      <c r="P46" s="456"/>
      <c r="Q46" s="456"/>
      <c r="R46" s="52"/>
      <c r="S46" s="52" t="str">
        <f>Fugas_metoind!AC79</f>
        <v>Correlaciones EPA</v>
      </c>
      <c r="T46" s="52" t="e">
        <f>Fugas_metoind!AF79</f>
        <v>#N/A</v>
      </c>
      <c r="U46" s="52">
        <f>Fugas_metoind!N79</f>
        <v>0</v>
      </c>
      <c r="V46" s="52" t="e">
        <f>Fugas_metoind!AH79</f>
        <v>#N/A</v>
      </c>
      <c r="W46" s="52" t="e">
        <f>Fugas_metoind!AG79</f>
        <v>#N/A</v>
      </c>
      <c r="X46" s="52" t="e">
        <f>V46+W46*Hoja1!$C$19</f>
        <v>#N/A</v>
      </c>
      <c r="Y46" s="52" t="e">
        <f>Fugas_metoind!AI79</f>
        <v>#N/A</v>
      </c>
    </row>
    <row r="47" spans="2:25" x14ac:dyDescent="0.75">
      <c r="B47" s="52">
        <f>Fugas_metoind!B80</f>
        <v>0</v>
      </c>
      <c r="C47" s="52">
        <f>Fugas_metoind!C80</f>
        <v>0</v>
      </c>
      <c r="D47" s="52">
        <f>Fugas_metoind!D80</f>
        <v>0</v>
      </c>
      <c r="E47" s="52">
        <f>Fugas_metoind!E80</f>
        <v>0</v>
      </c>
      <c r="F47" s="456">
        <f>Fugas_metoind!F80</f>
        <v>0</v>
      </c>
      <c r="G47" s="456"/>
      <c r="H47" s="456">
        <f>Fugas_metoind!G80</f>
        <v>0</v>
      </c>
      <c r="I47" s="456"/>
      <c r="J47" s="456">
        <f>Fugas_metoind!H80</f>
        <v>0</v>
      </c>
      <c r="K47" s="456"/>
      <c r="L47" s="460">
        <f>Fugas_metoind!I80</f>
        <v>0</v>
      </c>
      <c r="M47" s="460"/>
      <c r="N47" s="460"/>
      <c r="O47" s="456">
        <f>Fugas_metoind!J80</f>
        <v>0</v>
      </c>
      <c r="P47" s="456"/>
      <c r="Q47" s="456"/>
      <c r="R47" s="52"/>
      <c r="S47" s="52" t="str">
        <f>Fugas_metoind!AC80</f>
        <v>Correlaciones EPA</v>
      </c>
      <c r="T47" s="52" t="e">
        <f>Fugas_metoind!AF80</f>
        <v>#N/A</v>
      </c>
      <c r="U47" s="52">
        <f>Fugas_metoind!N80</f>
        <v>0</v>
      </c>
      <c r="V47" s="52" t="e">
        <f>Fugas_metoind!AH80</f>
        <v>#N/A</v>
      </c>
      <c r="W47" s="52" t="e">
        <f>Fugas_metoind!AG80</f>
        <v>#N/A</v>
      </c>
      <c r="X47" s="52" t="e">
        <f>V47+W47*Hoja1!$C$19</f>
        <v>#N/A</v>
      </c>
      <c r="Y47" s="52" t="e">
        <f>Fugas_metoind!AI80</f>
        <v>#N/A</v>
      </c>
    </row>
    <row r="48" spans="2:25" x14ac:dyDescent="0.75">
      <c r="B48" s="52">
        <f>Fugas_metoind!B81</f>
        <v>0</v>
      </c>
      <c r="C48" s="52">
        <f>Fugas_metoind!C81</f>
        <v>0</v>
      </c>
      <c r="D48" s="52">
        <f>Fugas_metoind!D81</f>
        <v>0</v>
      </c>
      <c r="E48" s="52">
        <f>Fugas_metoind!E81</f>
        <v>0</v>
      </c>
      <c r="F48" s="456">
        <f>Fugas_metoind!F81</f>
        <v>0</v>
      </c>
      <c r="G48" s="456"/>
      <c r="H48" s="456">
        <f>Fugas_metoind!G81</f>
        <v>0</v>
      </c>
      <c r="I48" s="456"/>
      <c r="J48" s="456">
        <f>Fugas_metoind!H81</f>
        <v>0</v>
      </c>
      <c r="K48" s="456"/>
      <c r="L48" s="460">
        <f>Fugas_metoind!I81</f>
        <v>0</v>
      </c>
      <c r="M48" s="460"/>
      <c r="N48" s="460"/>
      <c r="O48" s="456">
        <f>Fugas_metoind!J81</f>
        <v>0</v>
      </c>
      <c r="P48" s="456"/>
      <c r="Q48" s="456"/>
      <c r="R48" s="52"/>
      <c r="S48" s="52" t="str">
        <f>Fugas_metoind!AC81</f>
        <v>Correlaciones EPA</v>
      </c>
      <c r="T48" s="52" t="e">
        <f>Fugas_metoind!AF81</f>
        <v>#N/A</v>
      </c>
      <c r="U48" s="52">
        <f>Fugas_metoind!N81</f>
        <v>0</v>
      </c>
      <c r="V48" s="52" t="e">
        <f>Fugas_metoind!AH81</f>
        <v>#N/A</v>
      </c>
      <c r="W48" s="52" t="e">
        <f>Fugas_metoind!AG81</f>
        <v>#N/A</v>
      </c>
      <c r="X48" s="52" t="e">
        <f>V48+W48*Hoja1!$C$19</f>
        <v>#N/A</v>
      </c>
      <c r="Y48" s="52" t="e">
        <f>Fugas_metoind!AI81</f>
        <v>#N/A</v>
      </c>
    </row>
    <row r="49" spans="2:25" x14ac:dyDescent="0.75">
      <c r="B49" s="52">
        <f>Fugas_metoind!B82</f>
        <v>0</v>
      </c>
      <c r="C49" s="52">
        <f>Fugas_metoind!C82</f>
        <v>0</v>
      </c>
      <c r="D49" s="52">
        <f>Fugas_metoind!D82</f>
        <v>0</v>
      </c>
      <c r="E49" s="52">
        <f>Fugas_metoind!E82</f>
        <v>0</v>
      </c>
      <c r="F49" s="456">
        <f>Fugas_metoind!F82</f>
        <v>0</v>
      </c>
      <c r="G49" s="456"/>
      <c r="H49" s="456">
        <f>Fugas_metoind!G82</f>
        <v>0</v>
      </c>
      <c r="I49" s="456"/>
      <c r="J49" s="456">
        <f>Fugas_metoind!H82</f>
        <v>0</v>
      </c>
      <c r="K49" s="456"/>
      <c r="L49" s="460">
        <f>Fugas_metoind!I82</f>
        <v>0</v>
      </c>
      <c r="M49" s="460"/>
      <c r="N49" s="460"/>
      <c r="O49" s="456">
        <f>Fugas_metoind!J82</f>
        <v>0</v>
      </c>
      <c r="P49" s="456"/>
      <c r="Q49" s="456"/>
      <c r="R49" s="52"/>
      <c r="S49" s="52" t="str">
        <f>Fugas_metoind!AC82</f>
        <v>Correlaciones EPA</v>
      </c>
      <c r="T49" s="52" t="e">
        <f>Fugas_metoind!AF82</f>
        <v>#N/A</v>
      </c>
      <c r="U49" s="52">
        <f>Fugas_metoind!N82</f>
        <v>0</v>
      </c>
      <c r="V49" s="52" t="e">
        <f>Fugas_metoind!AH82</f>
        <v>#N/A</v>
      </c>
      <c r="W49" s="52" t="e">
        <f>Fugas_metoind!AG82</f>
        <v>#N/A</v>
      </c>
      <c r="X49" s="52" t="e">
        <f>V49+W49*Hoja1!$C$19</f>
        <v>#N/A</v>
      </c>
      <c r="Y49" s="52" t="e">
        <f>Fugas_metoind!AI82</f>
        <v>#N/A</v>
      </c>
    </row>
    <row r="50" spans="2:25" x14ac:dyDescent="0.75">
      <c r="B50" s="52">
        <f>Fugas_metoind!B83</f>
        <v>0</v>
      </c>
      <c r="C50" s="52">
        <f>Fugas_metoind!C83</f>
        <v>0</v>
      </c>
      <c r="D50" s="52">
        <f>Fugas_metoind!D83</f>
        <v>0</v>
      </c>
      <c r="E50" s="52">
        <f>Fugas_metoind!E83</f>
        <v>0</v>
      </c>
      <c r="F50" s="456">
        <f>Fugas_metoind!F83</f>
        <v>0</v>
      </c>
      <c r="G50" s="456"/>
      <c r="H50" s="456">
        <f>Fugas_metoind!G83</f>
        <v>0</v>
      </c>
      <c r="I50" s="456"/>
      <c r="J50" s="456">
        <f>Fugas_metoind!H83</f>
        <v>0</v>
      </c>
      <c r="K50" s="456"/>
      <c r="L50" s="460">
        <f>Fugas_metoind!I83</f>
        <v>0</v>
      </c>
      <c r="M50" s="460"/>
      <c r="N50" s="460"/>
      <c r="O50" s="456">
        <f>Fugas_metoind!J83</f>
        <v>0</v>
      </c>
      <c r="P50" s="456"/>
      <c r="Q50" s="456"/>
      <c r="R50" s="52"/>
      <c r="S50" s="52" t="str">
        <f>Fugas_metoind!AC83</f>
        <v>Correlaciones EPA</v>
      </c>
      <c r="T50" s="52" t="e">
        <f>Fugas_metoind!AF83</f>
        <v>#N/A</v>
      </c>
      <c r="U50" s="52">
        <f>Fugas_metoind!N83</f>
        <v>0</v>
      </c>
      <c r="V50" s="52" t="e">
        <f>Fugas_metoind!AH83</f>
        <v>#N/A</v>
      </c>
      <c r="W50" s="52" t="e">
        <f>Fugas_metoind!AG83</f>
        <v>#N/A</v>
      </c>
      <c r="X50" s="52" t="e">
        <f>V50+W50*Hoja1!$C$19</f>
        <v>#N/A</v>
      </c>
      <c r="Y50" s="52" t="e">
        <f>Fugas_metoind!AI83</f>
        <v>#N/A</v>
      </c>
    </row>
    <row r="51" spans="2:25" x14ac:dyDescent="0.75">
      <c r="B51" s="52">
        <f>Fugas_metoind!B84</f>
        <v>0</v>
      </c>
      <c r="C51" s="52">
        <f>Fugas_metoind!C84</f>
        <v>0</v>
      </c>
      <c r="D51" s="52">
        <f>Fugas_metoind!D84</f>
        <v>0</v>
      </c>
      <c r="E51" s="52">
        <f>Fugas_metoind!E84</f>
        <v>0</v>
      </c>
      <c r="F51" s="456">
        <f>Fugas_metoind!F84</f>
        <v>0</v>
      </c>
      <c r="G51" s="456"/>
      <c r="H51" s="456">
        <f>Fugas_metoind!G84</f>
        <v>0</v>
      </c>
      <c r="I51" s="456"/>
      <c r="J51" s="456">
        <f>Fugas_metoind!H84</f>
        <v>0</v>
      </c>
      <c r="K51" s="456"/>
      <c r="L51" s="460">
        <f>Fugas_metoind!I84</f>
        <v>0</v>
      </c>
      <c r="M51" s="460"/>
      <c r="N51" s="460"/>
      <c r="O51" s="456">
        <f>Fugas_metoind!J84</f>
        <v>0</v>
      </c>
      <c r="P51" s="456"/>
      <c r="Q51" s="456"/>
      <c r="R51" s="52"/>
      <c r="S51" s="52" t="str">
        <f>Fugas_metoind!AC84</f>
        <v>Correlaciones EPA</v>
      </c>
      <c r="T51" s="52" t="e">
        <f>Fugas_metoind!AF84</f>
        <v>#N/A</v>
      </c>
      <c r="U51" s="52">
        <f>Fugas_metoind!N84</f>
        <v>0</v>
      </c>
      <c r="V51" s="52" t="e">
        <f>Fugas_metoind!AH84</f>
        <v>#N/A</v>
      </c>
      <c r="W51" s="52" t="e">
        <f>Fugas_metoind!AG84</f>
        <v>#N/A</v>
      </c>
      <c r="X51" s="52" t="e">
        <f>V51+W51*Hoja1!$C$19</f>
        <v>#N/A</v>
      </c>
      <c r="Y51" s="52" t="e">
        <f>Fugas_metoind!AI84</f>
        <v>#N/A</v>
      </c>
    </row>
    <row r="52" spans="2:25" x14ac:dyDescent="0.75">
      <c r="B52" s="52">
        <f>Fugas_metoind!B85</f>
        <v>0</v>
      </c>
      <c r="C52" s="52">
        <f>Fugas_metoind!C85</f>
        <v>0</v>
      </c>
      <c r="D52" s="52">
        <f>Fugas_metoind!D85</f>
        <v>0</v>
      </c>
      <c r="E52" s="52">
        <f>Fugas_metoind!E85</f>
        <v>0</v>
      </c>
      <c r="F52" s="456">
        <f>Fugas_metoind!F85</f>
        <v>0</v>
      </c>
      <c r="G52" s="456"/>
      <c r="H52" s="456">
        <f>Fugas_metoind!G85</f>
        <v>0</v>
      </c>
      <c r="I52" s="456"/>
      <c r="J52" s="456">
        <f>Fugas_metoind!H85</f>
        <v>0</v>
      </c>
      <c r="K52" s="456"/>
      <c r="L52" s="460">
        <f>Fugas_metoind!I85</f>
        <v>0</v>
      </c>
      <c r="M52" s="460"/>
      <c r="N52" s="460"/>
      <c r="O52" s="456">
        <f>Fugas_metoind!J85</f>
        <v>0</v>
      </c>
      <c r="P52" s="456"/>
      <c r="Q52" s="456"/>
      <c r="R52" s="52"/>
      <c r="S52" s="52" t="str">
        <f>Fugas_metoind!AC85</f>
        <v>Correlaciones EPA</v>
      </c>
      <c r="T52" s="52" t="e">
        <f>Fugas_metoind!AF85</f>
        <v>#N/A</v>
      </c>
      <c r="U52" s="52">
        <f>Fugas_metoind!N85</f>
        <v>0</v>
      </c>
      <c r="V52" s="52" t="e">
        <f>Fugas_metoind!AH85</f>
        <v>#N/A</v>
      </c>
      <c r="W52" s="52" t="e">
        <f>Fugas_metoind!AG85</f>
        <v>#N/A</v>
      </c>
      <c r="X52" s="52" t="e">
        <f>V52+W52*Hoja1!$C$19</f>
        <v>#N/A</v>
      </c>
      <c r="Y52" s="52" t="e">
        <f>Fugas_metoind!AI85</f>
        <v>#N/A</v>
      </c>
    </row>
    <row r="53" spans="2:25" x14ac:dyDescent="0.75">
      <c r="B53" s="52">
        <f>Fugas_metoind!B86</f>
        <v>0</v>
      </c>
      <c r="C53" s="52">
        <f>Fugas_metoind!C86</f>
        <v>0</v>
      </c>
      <c r="D53" s="52">
        <f>Fugas_metoind!D86</f>
        <v>0</v>
      </c>
      <c r="E53" s="52">
        <f>Fugas_metoind!E86</f>
        <v>0</v>
      </c>
      <c r="F53" s="456">
        <f>Fugas_metoind!F86</f>
        <v>0</v>
      </c>
      <c r="G53" s="456"/>
      <c r="H53" s="456">
        <f>Fugas_metoind!G86</f>
        <v>0</v>
      </c>
      <c r="I53" s="456"/>
      <c r="J53" s="456">
        <f>Fugas_metoind!H86</f>
        <v>0</v>
      </c>
      <c r="K53" s="456"/>
      <c r="L53" s="460">
        <f>Fugas_metoind!I86</f>
        <v>0</v>
      </c>
      <c r="M53" s="460"/>
      <c r="N53" s="460"/>
      <c r="O53" s="456">
        <f>Fugas_metoind!J86</f>
        <v>0</v>
      </c>
      <c r="P53" s="456"/>
      <c r="Q53" s="456"/>
      <c r="R53" s="52"/>
      <c r="S53" s="52" t="str">
        <f>Fugas_metoind!AC86</f>
        <v>Correlaciones EPA</v>
      </c>
      <c r="T53" s="52" t="e">
        <f>Fugas_metoind!AF86</f>
        <v>#N/A</v>
      </c>
      <c r="U53" s="52">
        <f>Fugas_metoind!N86</f>
        <v>0</v>
      </c>
      <c r="V53" s="52" t="e">
        <f>Fugas_metoind!AH86</f>
        <v>#N/A</v>
      </c>
      <c r="W53" s="52" t="e">
        <f>Fugas_metoind!AG86</f>
        <v>#N/A</v>
      </c>
      <c r="X53" s="52" t="e">
        <f>V53+W53*Hoja1!$C$19</f>
        <v>#N/A</v>
      </c>
      <c r="Y53" s="52" t="e">
        <f>Fugas_metoind!AI86</f>
        <v>#N/A</v>
      </c>
    </row>
    <row r="54" spans="2:25" x14ac:dyDescent="0.75">
      <c r="B54" s="52">
        <f>Fugas_metoind!B87</f>
        <v>0</v>
      </c>
      <c r="C54" s="52">
        <f>Fugas_metoind!C87</f>
        <v>0</v>
      </c>
      <c r="D54" s="52">
        <f>Fugas_metoind!D87</f>
        <v>0</v>
      </c>
      <c r="E54" s="52">
        <f>Fugas_metoind!E87</f>
        <v>0</v>
      </c>
      <c r="F54" s="456">
        <f>Fugas_metoind!F87</f>
        <v>0</v>
      </c>
      <c r="G54" s="456"/>
      <c r="H54" s="456">
        <f>Fugas_metoind!G87</f>
        <v>0</v>
      </c>
      <c r="I54" s="456"/>
      <c r="J54" s="456">
        <f>Fugas_metoind!H87</f>
        <v>0</v>
      </c>
      <c r="K54" s="456"/>
      <c r="L54" s="460">
        <f>Fugas_metoind!I87</f>
        <v>0</v>
      </c>
      <c r="M54" s="460"/>
      <c r="N54" s="460"/>
      <c r="O54" s="456">
        <f>Fugas_metoind!J87</f>
        <v>0</v>
      </c>
      <c r="P54" s="456"/>
      <c r="Q54" s="456"/>
      <c r="R54" s="52"/>
      <c r="S54" s="52" t="str">
        <f>Fugas_metoind!AC87</f>
        <v>Correlaciones EPA</v>
      </c>
      <c r="T54" s="52" t="e">
        <f>Fugas_metoind!AF87</f>
        <v>#N/A</v>
      </c>
      <c r="U54" s="52">
        <f>Fugas_metoind!N87</f>
        <v>0</v>
      </c>
      <c r="V54" s="52" t="e">
        <f>Fugas_metoind!AH87</f>
        <v>#N/A</v>
      </c>
      <c r="W54" s="52" t="e">
        <f>Fugas_metoind!AG87</f>
        <v>#N/A</v>
      </c>
      <c r="X54" s="52" t="e">
        <f>V54+W54*Hoja1!$C$19</f>
        <v>#N/A</v>
      </c>
      <c r="Y54" s="52" t="e">
        <f>Fugas_metoind!AI87</f>
        <v>#N/A</v>
      </c>
    </row>
    <row r="55" spans="2:25" x14ac:dyDescent="0.75">
      <c r="B55" s="52">
        <f>Fugas_metoind!B88</f>
        <v>0</v>
      </c>
      <c r="C55" s="52">
        <f>Fugas_metoind!C88</f>
        <v>0</v>
      </c>
      <c r="D55" s="52">
        <f>Fugas_metoind!D88</f>
        <v>0</v>
      </c>
      <c r="E55" s="52">
        <f>Fugas_metoind!E88</f>
        <v>0</v>
      </c>
      <c r="F55" s="456">
        <f>Fugas_metoind!F88</f>
        <v>0</v>
      </c>
      <c r="G55" s="456"/>
      <c r="H55" s="456">
        <f>Fugas_metoind!G88</f>
        <v>0</v>
      </c>
      <c r="I55" s="456"/>
      <c r="J55" s="456">
        <f>Fugas_metoind!H88</f>
        <v>0</v>
      </c>
      <c r="K55" s="456"/>
      <c r="L55" s="460">
        <f>Fugas_metoind!I88</f>
        <v>0</v>
      </c>
      <c r="M55" s="460"/>
      <c r="N55" s="460"/>
      <c r="O55" s="456">
        <f>Fugas_metoind!J88</f>
        <v>0</v>
      </c>
      <c r="P55" s="456"/>
      <c r="Q55" s="456"/>
      <c r="R55" s="52"/>
      <c r="S55" s="52" t="str">
        <f>Fugas_metoind!AC88</f>
        <v>Correlaciones EPA</v>
      </c>
      <c r="T55" s="52" t="e">
        <f>Fugas_metoind!AF88</f>
        <v>#N/A</v>
      </c>
      <c r="U55" s="52">
        <f>Fugas_metoind!N88</f>
        <v>0</v>
      </c>
      <c r="V55" s="52" t="e">
        <f>Fugas_metoind!AH88</f>
        <v>#N/A</v>
      </c>
      <c r="W55" s="52" t="e">
        <f>Fugas_metoind!AG88</f>
        <v>#N/A</v>
      </c>
      <c r="X55" s="52" t="e">
        <f>V55+W55*Hoja1!$C$19</f>
        <v>#N/A</v>
      </c>
      <c r="Y55" s="52" t="e">
        <f>Fugas_metoind!AI88</f>
        <v>#N/A</v>
      </c>
    </row>
    <row r="56" spans="2:25" x14ac:dyDescent="0.75">
      <c r="B56" s="52">
        <f>Fugas_metoind!B89</f>
        <v>0</v>
      </c>
      <c r="C56" s="52">
        <f>Fugas_metoind!C89</f>
        <v>0</v>
      </c>
      <c r="D56" s="52">
        <f>Fugas_metoind!D89</f>
        <v>0</v>
      </c>
      <c r="E56" s="52">
        <f>Fugas_metoind!E89</f>
        <v>0</v>
      </c>
      <c r="F56" s="456">
        <f>Fugas_metoind!F89</f>
        <v>0</v>
      </c>
      <c r="G56" s="456"/>
      <c r="H56" s="456">
        <f>Fugas_metoind!G89</f>
        <v>0</v>
      </c>
      <c r="I56" s="456"/>
      <c r="J56" s="456">
        <f>Fugas_metoind!H89</f>
        <v>0</v>
      </c>
      <c r="K56" s="456"/>
      <c r="L56" s="460">
        <f>Fugas_metoind!I89</f>
        <v>0</v>
      </c>
      <c r="M56" s="460"/>
      <c r="N56" s="460"/>
      <c r="O56" s="456">
        <f>Fugas_metoind!J89</f>
        <v>0</v>
      </c>
      <c r="P56" s="456"/>
      <c r="Q56" s="456"/>
      <c r="R56" s="52"/>
      <c r="S56" s="52" t="str">
        <f>Fugas_metoind!AC89</f>
        <v>Correlaciones EPA</v>
      </c>
      <c r="T56" s="52" t="e">
        <f>Fugas_metoind!AF89</f>
        <v>#N/A</v>
      </c>
      <c r="U56" s="52">
        <f>Fugas_metoind!N89</f>
        <v>0</v>
      </c>
      <c r="V56" s="52" t="e">
        <f>Fugas_metoind!AH89</f>
        <v>#N/A</v>
      </c>
      <c r="W56" s="52" t="e">
        <f>Fugas_metoind!AG89</f>
        <v>#N/A</v>
      </c>
      <c r="X56" s="52" t="e">
        <f>V56+W56*Hoja1!$C$19</f>
        <v>#N/A</v>
      </c>
      <c r="Y56" s="52" t="e">
        <f>Fugas_metoind!AI89</f>
        <v>#N/A</v>
      </c>
    </row>
    <row r="57" spans="2:25" x14ac:dyDescent="0.75">
      <c r="B57" s="52">
        <f>Fugas_metoind!B90</f>
        <v>0</v>
      </c>
      <c r="C57" s="52">
        <f>Fugas_metoind!C90</f>
        <v>0</v>
      </c>
      <c r="D57" s="52">
        <f>Fugas_metoind!D90</f>
        <v>0</v>
      </c>
      <c r="E57" s="52">
        <f>Fugas_metoind!E90</f>
        <v>0</v>
      </c>
      <c r="F57" s="456">
        <f>Fugas_metoind!F90</f>
        <v>0</v>
      </c>
      <c r="G57" s="456"/>
      <c r="H57" s="456">
        <f>Fugas_metoind!G90</f>
        <v>0</v>
      </c>
      <c r="I57" s="456"/>
      <c r="J57" s="456">
        <f>Fugas_metoind!H90</f>
        <v>0</v>
      </c>
      <c r="K57" s="456"/>
      <c r="L57" s="460">
        <f>Fugas_metoind!I90</f>
        <v>0</v>
      </c>
      <c r="M57" s="460"/>
      <c r="N57" s="460"/>
      <c r="O57" s="456">
        <f>Fugas_metoind!J90</f>
        <v>0</v>
      </c>
      <c r="P57" s="456"/>
      <c r="Q57" s="456"/>
      <c r="R57" s="52"/>
      <c r="S57" s="52" t="str">
        <f>Fugas_metoind!AC90</f>
        <v>Correlaciones EPA</v>
      </c>
      <c r="T57" s="52" t="e">
        <f>Fugas_metoind!AF90</f>
        <v>#N/A</v>
      </c>
      <c r="U57" s="52">
        <f>Fugas_metoind!N90</f>
        <v>0</v>
      </c>
      <c r="V57" s="52" t="e">
        <f>Fugas_metoind!AH90</f>
        <v>#N/A</v>
      </c>
      <c r="W57" s="52" t="e">
        <f>Fugas_metoind!AG90</f>
        <v>#N/A</v>
      </c>
      <c r="X57" s="52" t="e">
        <f>V57+W57*Hoja1!$C$19</f>
        <v>#N/A</v>
      </c>
      <c r="Y57" s="52" t="e">
        <f>Fugas_metoind!AI90</f>
        <v>#N/A</v>
      </c>
    </row>
    <row r="58" spans="2:25" x14ac:dyDescent="0.75">
      <c r="B58" s="52">
        <f>Fugas_metoind!B91</f>
        <v>0</v>
      </c>
      <c r="C58" s="52">
        <f>Fugas_metoind!C91</f>
        <v>0</v>
      </c>
      <c r="D58" s="52">
        <f>Fugas_metoind!D91</f>
        <v>0</v>
      </c>
      <c r="E58" s="52">
        <f>Fugas_metoind!E91</f>
        <v>0</v>
      </c>
      <c r="F58" s="456">
        <f>Fugas_metoind!F91</f>
        <v>0</v>
      </c>
      <c r="G58" s="456"/>
      <c r="H58" s="456">
        <f>Fugas_metoind!G91</f>
        <v>0</v>
      </c>
      <c r="I58" s="456"/>
      <c r="J58" s="456">
        <f>Fugas_metoind!H91</f>
        <v>0</v>
      </c>
      <c r="K58" s="456"/>
      <c r="L58" s="460">
        <f>Fugas_metoind!I91</f>
        <v>0</v>
      </c>
      <c r="M58" s="460"/>
      <c r="N58" s="460"/>
      <c r="O58" s="456">
        <f>Fugas_metoind!J91</f>
        <v>0</v>
      </c>
      <c r="P58" s="456"/>
      <c r="Q58" s="456"/>
      <c r="R58" s="52"/>
      <c r="S58" s="52" t="str">
        <f>Fugas_metoind!AC91</f>
        <v>Correlaciones EPA</v>
      </c>
      <c r="T58" s="52" t="e">
        <f>Fugas_metoind!AF91</f>
        <v>#N/A</v>
      </c>
      <c r="U58" s="52">
        <f>Fugas_metoind!N91</f>
        <v>0</v>
      </c>
      <c r="V58" s="52" t="e">
        <f>Fugas_metoind!AH91</f>
        <v>#N/A</v>
      </c>
      <c r="W58" s="52" t="e">
        <f>Fugas_metoind!AG91</f>
        <v>#N/A</v>
      </c>
      <c r="X58" s="52" t="e">
        <f>V58+W58*Hoja1!$C$19</f>
        <v>#N/A</v>
      </c>
      <c r="Y58" s="52" t="e">
        <f>Fugas_metoind!AI91</f>
        <v>#N/A</v>
      </c>
    </row>
    <row r="59" spans="2:25" x14ac:dyDescent="0.75">
      <c r="B59" s="52">
        <f>Fugas_metoind!B92</f>
        <v>0</v>
      </c>
      <c r="C59" s="52">
        <f>Fugas_metoind!C92</f>
        <v>0</v>
      </c>
      <c r="D59" s="52">
        <f>Fugas_metoind!D92</f>
        <v>0</v>
      </c>
      <c r="E59" s="52">
        <f>Fugas_metoind!E92</f>
        <v>0</v>
      </c>
      <c r="F59" s="456">
        <f>Fugas_metoind!F92</f>
        <v>0</v>
      </c>
      <c r="G59" s="456"/>
      <c r="H59" s="456">
        <f>Fugas_metoind!G92</f>
        <v>0</v>
      </c>
      <c r="I59" s="456"/>
      <c r="J59" s="456">
        <f>Fugas_metoind!H92</f>
        <v>0</v>
      </c>
      <c r="K59" s="456"/>
      <c r="L59" s="460">
        <f>Fugas_metoind!I92</f>
        <v>0</v>
      </c>
      <c r="M59" s="460"/>
      <c r="N59" s="460"/>
      <c r="O59" s="456">
        <f>Fugas_metoind!J92</f>
        <v>0</v>
      </c>
      <c r="P59" s="456"/>
      <c r="Q59" s="456"/>
      <c r="R59" s="52"/>
      <c r="S59" s="52" t="str">
        <f>Fugas_metoind!AC92</f>
        <v>Correlaciones EPA</v>
      </c>
      <c r="T59" s="52" t="e">
        <f>Fugas_metoind!AF92</f>
        <v>#N/A</v>
      </c>
      <c r="U59" s="52">
        <f>Fugas_metoind!N92</f>
        <v>0</v>
      </c>
      <c r="V59" s="52" t="e">
        <f>Fugas_metoind!AH92</f>
        <v>#N/A</v>
      </c>
      <c r="W59" s="52" t="e">
        <f>Fugas_metoind!AG92</f>
        <v>#N/A</v>
      </c>
      <c r="X59" s="52" t="e">
        <f>V59+W59*Hoja1!$C$19</f>
        <v>#N/A</v>
      </c>
      <c r="Y59" s="52" t="e">
        <f>Fugas_metoind!AI92</f>
        <v>#N/A</v>
      </c>
    </row>
    <row r="60" spans="2:25" x14ac:dyDescent="0.75">
      <c r="B60" s="52">
        <f>Fugas_metoind!B93</f>
        <v>0</v>
      </c>
      <c r="C60" s="52">
        <f>Fugas_metoind!C93</f>
        <v>0</v>
      </c>
      <c r="D60" s="52">
        <f>Fugas_metoind!D93</f>
        <v>0</v>
      </c>
      <c r="E60" s="52">
        <f>Fugas_metoind!E93</f>
        <v>0</v>
      </c>
      <c r="F60" s="456">
        <f>Fugas_metoind!F93</f>
        <v>0</v>
      </c>
      <c r="G60" s="456"/>
      <c r="H60" s="456">
        <f>Fugas_metoind!G93</f>
        <v>0</v>
      </c>
      <c r="I60" s="456"/>
      <c r="J60" s="456">
        <f>Fugas_metoind!H93</f>
        <v>0</v>
      </c>
      <c r="K60" s="456"/>
      <c r="L60" s="460">
        <f>Fugas_metoind!I93</f>
        <v>0</v>
      </c>
      <c r="M60" s="460"/>
      <c r="N60" s="460"/>
      <c r="O60" s="456">
        <f>Fugas_metoind!J93</f>
        <v>0</v>
      </c>
      <c r="P60" s="456"/>
      <c r="Q60" s="456"/>
      <c r="R60" s="52"/>
      <c r="S60" s="52" t="str">
        <f>Fugas_metoind!AC93</f>
        <v>Correlaciones EPA</v>
      </c>
      <c r="T60" s="52" t="e">
        <f>Fugas_metoind!AF93</f>
        <v>#N/A</v>
      </c>
      <c r="U60" s="52">
        <f>Fugas_metoind!N93</f>
        <v>0</v>
      </c>
      <c r="V60" s="52" t="e">
        <f>Fugas_metoind!AH93</f>
        <v>#N/A</v>
      </c>
      <c r="W60" s="52" t="e">
        <f>Fugas_metoind!AG93</f>
        <v>#N/A</v>
      </c>
      <c r="X60" s="52" t="e">
        <f>V60+W60*Hoja1!$C$19</f>
        <v>#N/A</v>
      </c>
      <c r="Y60" s="52" t="e">
        <f>Fugas_metoind!AI93</f>
        <v>#N/A</v>
      </c>
    </row>
    <row r="61" spans="2:25" x14ac:dyDescent="0.75">
      <c r="B61" s="52">
        <f>Fugas_metoind!B94</f>
        <v>0</v>
      </c>
      <c r="C61" s="52">
        <f>Fugas_metoind!C94</f>
        <v>0</v>
      </c>
      <c r="D61" s="52">
        <f>Fugas_metoind!D94</f>
        <v>0</v>
      </c>
      <c r="E61" s="52">
        <f>Fugas_metoind!E94</f>
        <v>0</v>
      </c>
      <c r="F61" s="456">
        <f>Fugas_metoind!F94</f>
        <v>0</v>
      </c>
      <c r="G61" s="456"/>
      <c r="H61" s="456">
        <f>Fugas_metoind!G94</f>
        <v>0</v>
      </c>
      <c r="I61" s="456"/>
      <c r="J61" s="456">
        <f>Fugas_metoind!H94</f>
        <v>0</v>
      </c>
      <c r="K61" s="456"/>
      <c r="L61" s="460">
        <f>Fugas_metoind!I94</f>
        <v>0</v>
      </c>
      <c r="M61" s="460"/>
      <c r="N61" s="460"/>
      <c r="O61" s="456">
        <f>Fugas_metoind!J94</f>
        <v>0</v>
      </c>
      <c r="P61" s="456"/>
      <c r="Q61" s="456"/>
      <c r="R61" s="52"/>
      <c r="S61" s="52" t="str">
        <f>Fugas_metoind!AC94</f>
        <v>Correlaciones EPA</v>
      </c>
      <c r="T61" s="52" t="e">
        <f>Fugas_metoind!AF94</f>
        <v>#N/A</v>
      </c>
      <c r="U61" s="52">
        <f>Fugas_metoind!N94</f>
        <v>0</v>
      </c>
      <c r="V61" s="52" t="e">
        <f>Fugas_metoind!AH94</f>
        <v>#N/A</v>
      </c>
      <c r="W61" s="52" t="e">
        <f>Fugas_metoind!AG94</f>
        <v>#N/A</v>
      </c>
      <c r="X61" s="52" t="e">
        <f>V61+W61*Hoja1!$C$19</f>
        <v>#N/A</v>
      </c>
      <c r="Y61" s="52" t="e">
        <f>Fugas_metoind!AI94</f>
        <v>#N/A</v>
      </c>
    </row>
    <row r="62" spans="2:25" x14ac:dyDescent="0.75">
      <c r="B62" s="52">
        <f>Fugas_metoind!B95</f>
        <v>0</v>
      </c>
      <c r="C62" s="52">
        <f>Fugas_metoind!C95</f>
        <v>0</v>
      </c>
      <c r="D62" s="52">
        <f>Fugas_metoind!D95</f>
        <v>0</v>
      </c>
      <c r="E62" s="52">
        <f>Fugas_metoind!E95</f>
        <v>0</v>
      </c>
      <c r="F62" s="456">
        <f>Fugas_metoind!F95</f>
        <v>0</v>
      </c>
      <c r="G62" s="456"/>
      <c r="H62" s="456">
        <f>Fugas_metoind!G95</f>
        <v>0</v>
      </c>
      <c r="I62" s="456"/>
      <c r="J62" s="456">
        <f>Fugas_metoind!H95</f>
        <v>0</v>
      </c>
      <c r="K62" s="456"/>
      <c r="L62" s="460">
        <f>Fugas_metoind!I95</f>
        <v>0</v>
      </c>
      <c r="M62" s="460"/>
      <c r="N62" s="460"/>
      <c r="O62" s="456">
        <f>Fugas_metoind!J95</f>
        <v>0</v>
      </c>
      <c r="P62" s="456"/>
      <c r="Q62" s="456"/>
      <c r="R62" s="52"/>
      <c r="S62" s="52" t="str">
        <f>Fugas_metoind!AC95</f>
        <v>Correlaciones EPA</v>
      </c>
      <c r="T62" s="52" t="e">
        <f>Fugas_metoind!AF95</f>
        <v>#N/A</v>
      </c>
      <c r="U62" s="52">
        <f>Fugas_metoind!N95</f>
        <v>0</v>
      </c>
      <c r="V62" s="52" t="e">
        <f>Fugas_metoind!AH95</f>
        <v>#N/A</v>
      </c>
      <c r="W62" s="52" t="e">
        <f>Fugas_metoind!AG95</f>
        <v>#N/A</v>
      </c>
      <c r="X62" s="52" t="e">
        <f>V62+W62*Hoja1!$C$19</f>
        <v>#N/A</v>
      </c>
      <c r="Y62" s="52" t="e">
        <f>Fugas_metoind!AI95</f>
        <v>#N/A</v>
      </c>
    </row>
    <row r="63" spans="2:25" x14ac:dyDescent="0.75">
      <c r="B63" s="52">
        <f>Fugas_metoind!B96</f>
        <v>0</v>
      </c>
      <c r="C63" s="52">
        <f>Fugas_metoind!C96</f>
        <v>0</v>
      </c>
      <c r="D63" s="52">
        <f>Fugas_metoind!D96</f>
        <v>0</v>
      </c>
      <c r="E63" s="52">
        <f>Fugas_metoind!E96</f>
        <v>0</v>
      </c>
      <c r="F63" s="456">
        <f>Fugas_metoind!F96</f>
        <v>0</v>
      </c>
      <c r="G63" s="456"/>
      <c r="H63" s="456">
        <f>Fugas_metoind!G96</f>
        <v>0</v>
      </c>
      <c r="I63" s="456"/>
      <c r="J63" s="456">
        <f>Fugas_metoind!H96</f>
        <v>0</v>
      </c>
      <c r="K63" s="456"/>
      <c r="L63" s="460">
        <f>Fugas_metoind!I96</f>
        <v>0</v>
      </c>
      <c r="M63" s="460"/>
      <c r="N63" s="460"/>
      <c r="O63" s="456">
        <f>Fugas_metoind!J96</f>
        <v>0</v>
      </c>
      <c r="P63" s="456"/>
      <c r="Q63" s="456"/>
      <c r="R63" s="52"/>
      <c r="S63" s="52" t="str">
        <f>Fugas_metoind!AC96</f>
        <v>Correlaciones EPA</v>
      </c>
      <c r="T63" s="52" t="e">
        <f>Fugas_metoind!AF96</f>
        <v>#N/A</v>
      </c>
      <c r="U63" s="52">
        <f>Fugas_metoind!N96</f>
        <v>0</v>
      </c>
      <c r="V63" s="52" t="e">
        <f>Fugas_metoind!AH96</f>
        <v>#N/A</v>
      </c>
      <c r="W63" s="52" t="e">
        <f>Fugas_metoind!AG96</f>
        <v>#N/A</v>
      </c>
      <c r="X63" s="52" t="e">
        <f>V63+W63*Hoja1!$C$19</f>
        <v>#N/A</v>
      </c>
      <c r="Y63" s="52" t="e">
        <f>Fugas_metoind!AI96</f>
        <v>#N/A</v>
      </c>
    </row>
    <row r="64" spans="2:25" x14ac:dyDescent="0.75">
      <c r="B64" s="52">
        <f>Fugas_metoind!B97</f>
        <v>0</v>
      </c>
      <c r="C64" s="52">
        <f>Fugas_metoind!C97</f>
        <v>0</v>
      </c>
      <c r="D64" s="52">
        <f>Fugas_metoind!D97</f>
        <v>0</v>
      </c>
      <c r="E64" s="52">
        <f>Fugas_metoind!E97</f>
        <v>0</v>
      </c>
      <c r="F64" s="456">
        <f>Fugas_metoind!F97</f>
        <v>0</v>
      </c>
      <c r="G64" s="456"/>
      <c r="H64" s="456">
        <f>Fugas_metoind!G97</f>
        <v>0</v>
      </c>
      <c r="I64" s="456"/>
      <c r="J64" s="456">
        <f>Fugas_metoind!H97</f>
        <v>0</v>
      </c>
      <c r="K64" s="456"/>
      <c r="L64" s="460">
        <f>Fugas_metoind!I97</f>
        <v>0</v>
      </c>
      <c r="M64" s="460"/>
      <c r="N64" s="460"/>
      <c r="O64" s="456">
        <f>Fugas_metoind!J97</f>
        <v>0</v>
      </c>
      <c r="P64" s="456"/>
      <c r="Q64" s="456"/>
      <c r="R64" s="52"/>
      <c r="S64" s="52" t="str">
        <f>Fugas_metoind!AC97</f>
        <v>Correlaciones EPA</v>
      </c>
      <c r="T64" s="52" t="e">
        <f>Fugas_metoind!AF97</f>
        <v>#N/A</v>
      </c>
      <c r="U64" s="52">
        <f>Fugas_metoind!N97</f>
        <v>0</v>
      </c>
      <c r="V64" s="52" t="e">
        <f>Fugas_metoind!AH97</f>
        <v>#N/A</v>
      </c>
      <c r="W64" s="52" t="e">
        <f>Fugas_metoind!AG97</f>
        <v>#N/A</v>
      </c>
      <c r="X64" s="52" t="e">
        <f>V64+W64*Hoja1!$C$19</f>
        <v>#N/A</v>
      </c>
      <c r="Y64" s="52" t="e">
        <f>Fugas_metoind!AI97</f>
        <v>#N/A</v>
      </c>
    </row>
    <row r="65" spans="2:25" x14ac:dyDescent="0.75">
      <c r="B65" s="52">
        <f>Fugas_metoind!B98</f>
        <v>0</v>
      </c>
      <c r="C65" s="52">
        <f>Fugas_metoind!C98</f>
        <v>0</v>
      </c>
      <c r="D65" s="52">
        <f>Fugas_metoind!D98</f>
        <v>0</v>
      </c>
      <c r="E65" s="52">
        <f>Fugas_metoind!E98</f>
        <v>0</v>
      </c>
      <c r="F65" s="456">
        <f>Fugas_metoind!F98</f>
        <v>0</v>
      </c>
      <c r="G65" s="456"/>
      <c r="H65" s="456">
        <f>Fugas_metoind!G98</f>
        <v>0</v>
      </c>
      <c r="I65" s="456"/>
      <c r="J65" s="456">
        <f>Fugas_metoind!H98</f>
        <v>0</v>
      </c>
      <c r="K65" s="456"/>
      <c r="L65" s="460">
        <f>Fugas_metoind!I98</f>
        <v>0</v>
      </c>
      <c r="M65" s="460"/>
      <c r="N65" s="460"/>
      <c r="O65" s="456">
        <f>Fugas_metoind!J98</f>
        <v>0</v>
      </c>
      <c r="P65" s="456"/>
      <c r="Q65" s="456"/>
      <c r="R65" s="52"/>
      <c r="S65" s="52" t="str">
        <f>Fugas_metoind!AC98</f>
        <v>Correlaciones EPA</v>
      </c>
      <c r="T65" s="52" t="e">
        <f>Fugas_metoind!AF98</f>
        <v>#N/A</v>
      </c>
      <c r="U65" s="52">
        <f>Fugas_metoind!N98</f>
        <v>0</v>
      </c>
      <c r="V65" s="52" t="e">
        <f>Fugas_metoind!AH98</f>
        <v>#N/A</v>
      </c>
      <c r="W65" s="52" t="e">
        <f>Fugas_metoind!AG98</f>
        <v>#N/A</v>
      </c>
      <c r="X65" s="52" t="e">
        <f>V65+W65*Hoja1!$C$19</f>
        <v>#N/A</v>
      </c>
      <c r="Y65" s="52" t="e">
        <f>Fugas_metoind!AI98</f>
        <v>#N/A</v>
      </c>
    </row>
    <row r="66" spans="2:25" x14ac:dyDescent="0.75">
      <c r="B66" s="52">
        <f>Fugas_metoind!B99</f>
        <v>0</v>
      </c>
      <c r="C66" s="52">
        <f>Fugas_metoind!C99</f>
        <v>0</v>
      </c>
      <c r="D66" s="52">
        <f>Fugas_metoind!D99</f>
        <v>0</v>
      </c>
      <c r="E66" s="52">
        <f>Fugas_metoind!E99</f>
        <v>0</v>
      </c>
      <c r="F66" s="456">
        <f>Fugas_metoind!F99</f>
        <v>0</v>
      </c>
      <c r="G66" s="456"/>
      <c r="H66" s="456">
        <f>Fugas_metoind!G99</f>
        <v>0</v>
      </c>
      <c r="I66" s="456"/>
      <c r="J66" s="456">
        <f>Fugas_metoind!H99</f>
        <v>0</v>
      </c>
      <c r="K66" s="456"/>
      <c r="L66" s="460">
        <f>Fugas_metoind!I99</f>
        <v>0</v>
      </c>
      <c r="M66" s="460"/>
      <c r="N66" s="460"/>
      <c r="O66" s="456">
        <f>Fugas_metoind!J99</f>
        <v>0</v>
      </c>
      <c r="P66" s="456"/>
      <c r="Q66" s="456"/>
      <c r="R66" s="52"/>
      <c r="S66" s="52" t="str">
        <f>Fugas_metoind!AC99</f>
        <v>Correlaciones EPA</v>
      </c>
      <c r="T66" s="52" t="e">
        <f>Fugas_metoind!AF99</f>
        <v>#N/A</v>
      </c>
      <c r="U66" s="52">
        <f>Fugas_metoind!N99</f>
        <v>0</v>
      </c>
      <c r="V66" s="52" t="e">
        <f>Fugas_metoind!AH99</f>
        <v>#N/A</v>
      </c>
      <c r="W66" s="52" t="e">
        <f>Fugas_metoind!AG99</f>
        <v>#N/A</v>
      </c>
      <c r="X66" s="52" t="e">
        <f>V66+W66*Hoja1!$C$19</f>
        <v>#N/A</v>
      </c>
      <c r="Y66" s="52" t="e">
        <f>Fugas_metoind!AI99</f>
        <v>#N/A</v>
      </c>
    </row>
    <row r="67" spans="2:25" x14ac:dyDescent="0.75">
      <c r="B67" s="52">
        <f>Fugas_metoind!B100</f>
        <v>0</v>
      </c>
      <c r="C67" s="52">
        <f>Fugas_metoind!C100</f>
        <v>0</v>
      </c>
      <c r="D67" s="52">
        <f>Fugas_metoind!D100</f>
        <v>0</v>
      </c>
      <c r="E67" s="52">
        <f>Fugas_metoind!E100</f>
        <v>0</v>
      </c>
      <c r="F67" s="456">
        <f>Fugas_metoind!F100</f>
        <v>0</v>
      </c>
      <c r="G67" s="456"/>
      <c r="H67" s="456">
        <f>Fugas_metoind!G100</f>
        <v>0</v>
      </c>
      <c r="I67" s="456"/>
      <c r="J67" s="456">
        <f>Fugas_metoind!H100</f>
        <v>0</v>
      </c>
      <c r="K67" s="456"/>
      <c r="L67" s="460">
        <f>Fugas_metoind!I100</f>
        <v>0</v>
      </c>
      <c r="M67" s="460"/>
      <c r="N67" s="460"/>
      <c r="O67" s="456">
        <f>Fugas_metoind!J100</f>
        <v>0</v>
      </c>
      <c r="P67" s="456"/>
      <c r="Q67" s="456"/>
      <c r="R67" s="52"/>
      <c r="S67" s="52" t="str">
        <f>Fugas_metoind!AC100</f>
        <v>Correlaciones EPA</v>
      </c>
      <c r="T67" s="52" t="e">
        <f>Fugas_metoind!AF100</f>
        <v>#N/A</v>
      </c>
      <c r="U67" s="52">
        <f>Fugas_metoind!N100</f>
        <v>0</v>
      </c>
      <c r="V67" s="52" t="e">
        <f>Fugas_metoind!AH100</f>
        <v>#N/A</v>
      </c>
      <c r="W67" s="52" t="e">
        <f>Fugas_metoind!AG100</f>
        <v>#N/A</v>
      </c>
      <c r="X67" s="52" t="e">
        <f>V67+W67*Hoja1!$C$19</f>
        <v>#N/A</v>
      </c>
      <c r="Y67" s="52" t="e">
        <f>Fugas_metoind!AI100</f>
        <v>#N/A</v>
      </c>
    </row>
    <row r="68" spans="2:25" x14ac:dyDescent="0.75">
      <c r="B68" s="52">
        <f>Fugas_metoind!B101</f>
        <v>0</v>
      </c>
      <c r="C68" s="52">
        <f>Fugas_metoind!C101</f>
        <v>0</v>
      </c>
      <c r="D68" s="52">
        <f>Fugas_metoind!D101</f>
        <v>0</v>
      </c>
      <c r="E68" s="52">
        <f>Fugas_metoind!E101</f>
        <v>0</v>
      </c>
      <c r="F68" s="456">
        <f>Fugas_metoind!F101</f>
        <v>0</v>
      </c>
      <c r="G68" s="456"/>
      <c r="H68" s="456">
        <f>Fugas_metoind!G101</f>
        <v>0</v>
      </c>
      <c r="I68" s="456"/>
      <c r="J68" s="456">
        <f>Fugas_metoind!H101</f>
        <v>0</v>
      </c>
      <c r="K68" s="456"/>
      <c r="L68" s="460">
        <f>Fugas_metoind!I101</f>
        <v>0</v>
      </c>
      <c r="M68" s="460"/>
      <c r="N68" s="460"/>
      <c r="O68" s="456">
        <f>Fugas_metoind!J101</f>
        <v>0</v>
      </c>
      <c r="P68" s="456"/>
      <c r="Q68" s="456"/>
      <c r="R68" s="52"/>
      <c r="S68" s="52" t="str">
        <f>Fugas_metoind!AC101</f>
        <v>Correlaciones EPA</v>
      </c>
      <c r="T68" s="52" t="e">
        <f>Fugas_metoind!AF101</f>
        <v>#N/A</v>
      </c>
      <c r="U68" s="52">
        <f>Fugas_metoind!N101</f>
        <v>0</v>
      </c>
      <c r="V68" s="52" t="e">
        <f>Fugas_metoind!AH101</f>
        <v>#N/A</v>
      </c>
      <c r="W68" s="52" t="e">
        <f>Fugas_metoind!AG101</f>
        <v>#N/A</v>
      </c>
      <c r="X68" s="52" t="e">
        <f>V68+W68*Hoja1!$C$19</f>
        <v>#N/A</v>
      </c>
      <c r="Y68" s="52" t="e">
        <f>Fugas_metoind!AI101</f>
        <v>#N/A</v>
      </c>
    </row>
    <row r="69" spans="2:25" x14ac:dyDescent="0.75">
      <c r="B69" s="52">
        <f>Fugas_metoind!B102</f>
        <v>0</v>
      </c>
      <c r="C69" s="52">
        <f>Fugas_metoind!C102</f>
        <v>0</v>
      </c>
      <c r="D69" s="52">
        <f>Fugas_metoind!D102</f>
        <v>0</v>
      </c>
      <c r="E69" s="52">
        <f>Fugas_metoind!E102</f>
        <v>0</v>
      </c>
      <c r="F69" s="456">
        <f>Fugas_metoind!F102</f>
        <v>0</v>
      </c>
      <c r="G69" s="456"/>
      <c r="H69" s="456">
        <f>Fugas_metoind!G102</f>
        <v>0</v>
      </c>
      <c r="I69" s="456"/>
      <c r="J69" s="456">
        <f>Fugas_metoind!H102</f>
        <v>0</v>
      </c>
      <c r="K69" s="456"/>
      <c r="L69" s="460">
        <f>Fugas_metoind!I102</f>
        <v>0</v>
      </c>
      <c r="M69" s="460"/>
      <c r="N69" s="460"/>
      <c r="O69" s="456">
        <f>Fugas_metoind!J102</f>
        <v>0</v>
      </c>
      <c r="P69" s="456"/>
      <c r="Q69" s="456"/>
      <c r="R69" s="52"/>
      <c r="S69" s="52" t="str">
        <f>Fugas_metoind!AC102</f>
        <v>Correlaciones EPA</v>
      </c>
      <c r="T69" s="52" t="e">
        <f>Fugas_metoind!AF102</f>
        <v>#N/A</v>
      </c>
      <c r="U69" s="52">
        <f>Fugas_metoind!N102</f>
        <v>0</v>
      </c>
      <c r="V69" s="52" t="e">
        <f>Fugas_metoind!AH102</f>
        <v>#N/A</v>
      </c>
      <c r="W69" s="52" t="e">
        <f>Fugas_metoind!AG102</f>
        <v>#N/A</v>
      </c>
      <c r="X69" s="52" t="e">
        <f>V69+W69*Hoja1!$C$19</f>
        <v>#N/A</v>
      </c>
      <c r="Y69" s="52" t="e">
        <f>Fugas_metoind!AI102</f>
        <v>#N/A</v>
      </c>
    </row>
    <row r="70" spans="2:25" x14ac:dyDescent="0.75">
      <c r="B70" s="52">
        <f>Fugas_metoind!B103</f>
        <v>0</v>
      </c>
      <c r="C70" s="52">
        <f>Fugas_metoind!C103</f>
        <v>0</v>
      </c>
      <c r="D70" s="52">
        <f>Fugas_metoind!D103</f>
        <v>0</v>
      </c>
      <c r="E70" s="52">
        <f>Fugas_metoind!E103</f>
        <v>0</v>
      </c>
      <c r="F70" s="456">
        <f>Fugas_metoind!F103</f>
        <v>0</v>
      </c>
      <c r="G70" s="456"/>
      <c r="H70" s="456">
        <f>Fugas_metoind!G103</f>
        <v>0</v>
      </c>
      <c r="I70" s="456"/>
      <c r="J70" s="456">
        <f>Fugas_metoind!H103</f>
        <v>0</v>
      </c>
      <c r="K70" s="456"/>
      <c r="L70" s="460">
        <f>Fugas_metoind!I103</f>
        <v>0</v>
      </c>
      <c r="M70" s="460"/>
      <c r="N70" s="460"/>
      <c r="O70" s="456">
        <f>Fugas_metoind!J103</f>
        <v>0</v>
      </c>
      <c r="P70" s="456"/>
      <c r="Q70" s="456"/>
      <c r="R70" s="52"/>
      <c r="S70" s="52" t="str">
        <f>Fugas_metoind!AC103</f>
        <v>Correlaciones EPA</v>
      </c>
      <c r="T70" s="52" t="e">
        <f>Fugas_metoind!AF103</f>
        <v>#N/A</v>
      </c>
      <c r="U70" s="52">
        <f>Fugas_metoind!N103</f>
        <v>0</v>
      </c>
      <c r="V70" s="52" t="e">
        <f>Fugas_metoind!AH103</f>
        <v>#N/A</v>
      </c>
      <c r="W70" s="52" t="e">
        <f>Fugas_metoind!AG103</f>
        <v>#N/A</v>
      </c>
      <c r="X70" s="52" t="e">
        <f>V70+W70*Hoja1!$C$19</f>
        <v>#N/A</v>
      </c>
      <c r="Y70" s="52" t="e">
        <f>Fugas_metoind!AI103</f>
        <v>#N/A</v>
      </c>
    </row>
    <row r="71" spans="2:25" x14ac:dyDescent="0.75">
      <c r="B71" s="52">
        <f>Fugas_metoind!B104</f>
        <v>0</v>
      </c>
      <c r="C71" s="52">
        <f>Fugas_metoind!C104</f>
        <v>0</v>
      </c>
      <c r="D71" s="52">
        <f>Fugas_metoind!D104</f>
        <v>0</v>
      </c>
      <c r="E71" s="52">
        <f>Fugas_metoind!E104</f>
        <v>0</v>
      </c>
      <c r="F71" s="456">
        <f>Fugas_metoind!F104</f>
        <v>0</v>
      </c>
      <c r="G71" s="456"/>
      <c r="H71" s="456">
        <f>Fugas_metoind!G104</f>
        <v>0</v>
      </c>
      <c r="I71" s="456"/>
      <c r="J71" s="456">
        <f>Fugas_metoind!H104</f>
        <v>0</v>
      </c>
      <c r="K71" s="456"/>
      <c r="L71" s="460">
        <f>Fugas_metoind!I104</f>
        <v>0</v>
      </c>
      <c r="M71" s="460"/>
      <c r="N71" s="460"/>
      <c r="O71" s="456">
        <f>Fugas_metoind!J104</f>
        <v>0</v>
      </c>
      <c r="P71" s="456"/>
      <c r="Q71" s="456"/>
      <c r="R71" s="52"/>
      <c r="S71" s="52" t="str">
        <f>Fugas_metoind!AC104</f>
        <v>Correlaciones EPA</v>
      </c>
      <c r="T71" s="52" t="e">
        <f>Fugas_metoind!AF104</f>
        <v>#N/A</v>
      </c>
      <c r="U71" s="52">
        <f>Fugas_metoind!N104</f>
        <v>0</v>
      </c>
      <c r="V71" s="52" t="e">
        <f>Fugas_metoind!AH104</f>
        <v>#N/A</v>
      </c>
      <c r="W71" s="52" t="e">
        <f>Fugas_metoind!AG104</f>
        <v>#N/A</v>
      </c>
      <c r="X71" s="52" t="e">
        <f>V71+W71*Hoja1!$C$19</f>
        <v>#N/A</v>
      </c>
      <c r="Y71" s="52" t="e">
        <f>Fugas_metoind!AI104</f>
        <v>#N/A</v>
      </c>
    </row>
    <row r="72" spans="2:25" x14ac:dyDescent="0.75">
      <c r="B72" s="52">
        <f>Fugas_metoind!B105</f>
        <v>0</v>
      </c>
      <c r="C72" s="52">
        <f>Fugas_metoind!C105</f>
        <v>0</v>
      </c>
      <c r="D72" s="52">
        <f>Fugas_metoind!D105</f>
        <v>0</v>
      </c>
      <c r="E72" s="52">
        <f>Fugas_metoind!E105</f>
        <v>0</v>
      </c>
      <c r="F72" s="456">
        <f>Fugas_metoind!F105</f>
        <v>0</v>
      </c>
      <c r="G72" s="456"/>
      <c r="H72" s="456">
        <f>Fugas_metoind!G105</f>
        <v>0</v>
      </c>
      <c r="I72" s="456"/>
      <c r="J72" s="456">
        <f>Fugas_metoind!H105</f>
        <v>0</v>
      </c>
      <c r="K72" s="456"/>
      <c r="L72" s="460">
        <f>Fugas_metoind!I105</f>
        <v>0</v>
      </c>
      <c r="M72" s="460"/>
      <c r="N72" s="460"/>
      <c r="O72" s="456">
        <f>Fugas_metoind!J105</f>
        <v>0</v>
      </c>
      <c r="P72" s="456"/>
      <c r="Q72" s="456"/>
      <c r="R72" s="52"/>
      <c r="S72" s="52" t="str">
        <f>Fugas_metoind!AC105</f>
        <v>Correlaciones EPA</v>
      </c>
      <c r="T72" s="52" t="e">
        <f>Fugas_metoind!AF105</f>
        <v>#N/A</v>
      </c>
      <c r="U72" s="52">
        <f>Fugas_metoind!N105</f>
        <v>0</v>
      </c>
      <c r="V72" s="52" t="e">
        <f>Fugas_metoind!AH105</f>
        <v>#N/A</v>
      </c>
      <c r="W72" s="52" t="e">
        <f>Fugas_metoind!AG105</f>
        <v>#N/A</v>
      </c>
      <c r="X72" s="52" t="e">
        <f>V72+W72*Hoja1!$C$19</f>
        <v>#N/A</v>
      </c>
      <c r="Y72" s="52" t="e">
        <f>Fugas_metoind!AI105</f>
        <v>#N/A</v>
      </c>
    </row>
    <row r="73" spans="2:25" x14ac:dyDescent="0.75">
      <c r="B73" s="52">
        <f>Fugas_metoind!B106</f>
        <v>0</v>
      </c>
      <c r="C73" s="52">
        <f>Fugas_metoind!C106</f>
        <v>0</v>
      </c>
      <c r="D73" s="52">
        <f>Fugas_metoind!D106</f>
        <v>0</v>
      </c>
      <c r="E73" s="52">
        <f>Fugas_metoind!E106</f>
        <v>0</v>
      </c>
      <c r="F73" s="456">
        <f>Fugas_metoind!F106</f>
        <v>0</v>
      </c>
      <c r="G73" s="456"/>
      <c r="H73" s="456">
        <f>Fugas_metoind!G106</f>
        <v>0</v>
      </c>
      <c r="I73" s="456"/>
      <c r="J73" s="456">
        <f>Fugas_metoind!H106</f>
        <v>0</v>
      </c>
      <c r="K73" s="456"/>
      <c r="L73" s="460">
        <f>Fugas_metoind!I106</f>
        <v>0</v>
      </c>
      <c r="M73" s="460"/>
      <c r="N73" s="460"/>
      <c r="O73" s="456">
        <f>Fugas_metoind!J106</f>
        <v>0</v>
      </c>
      <c r="P73" s="456"/>
      <c r="Q73" s="456"/>
      <c r="R73" s="52"/>
      <c r="S73" s="52" t="str">
        <f>Fugas_metoind!AC106</f>
        <v>Correlaciones EPA</v>
      </c>
      <c r="T73" s="52" t="e">
        <f>Fugas_metoind!AF106</f>
        <v>#N/A</v>
      </c>
      <c r="U73" s="52">
        <f>Fugas_metoind!N106</f>
        <v>0</v>
      </c>
      <c r="V73" s="52" t="e">
        <f>Fugas_metoind!AH106</f>
        <v>#N/A</v>
      </c>
      <c r="W73" s="52" t="e">
        <f>Fugas_metoind!AG106</f>
        <v>#N/A</v>
      </c>
      <c r="X73" s="52" t="e">
        <f>V73+W73*Hoja1!$C$19</f>
        <v>#N/A</v>
      </c>
      <c r="Y73" s="52" t="e">
        <f>Fugas_metoind!AI106</f>
        <v>#N/A</v>
      </c>
    </row>
    <row r="74" spans="2:25" x14ac:dyDescent="0.75">
      <c r="B74" s="52">
        <f>Fugas_metoind!B107</f>
        <v>0</v>
      </c>
      <c r="C74" s="52">
        <f>Fugas_metoind!C107</f>
        <v>0</v>
      </c>
      <c r="D74" s="52">
        <f>Fugas_metoind!D107</f>
        <v>0</v>
      </c>
      <c r="E74" s="52">
        <f>Fugas_metoind!E107</f>
        <v>0</v>
      </c>
      <c r="F74" s="456">
        <f>Fugas_metoind!F107</f>
        <v>0</v>
      </c>
      <c r="G74" s="456"/>
      <c r="H74" s="456">
        <f>Fugas_metoind!G107</f>
        <v>0</v>
      </c>
      <c r="I74" s="456"/>
      <c r="J74" s="456">
        <f>Fugas_metoind!H107</f>
        <v>0</v>
      </c>
      <c r="K74" s="456"/>
      <c r="L74" s="460">
        <f>Fugas_metoind!I107</f>
        <v>0</v>
      </c>
      <c r="M74" s="460"/>
      <c r="N74" s="460"/>
      <c r="O74" s="456">
        <f>Fugas_metoind!J107</f>
        <v>0</v>
      </c>
      <c r="P74" s="456"/>
      <c r="Q74" s="456"/>
      <c r="R74" s="52"/>
      <c r="S74" s="52" t="str">
        <f>Fugas_metoind!AC107</f>
        <v>Correlaciones EPA</v>
      </c>
      <c r="T74" s="52" t="e">
        <f>Fugas_metoind!AF107</f>
        <v>#N/A</v>
      </c>
      <c r="U74" s="52">
        <f>Fugas_metoind!N107</f>
        <v>0</v>
      </c>
      <c r="V74" s="52" t="e">
        <f>Fugas_metoind!AH107</f>
        <v>#N/A</v>
      </c>
      <c r="W74" s="52" t="e">
        <f>Fugas_metoind!AG107</f>
        <v>#N/A</v>
      </c>
      <c r="X74" s="52" t="e">
        <f>V74+W74*Hoja1!$C$19</f>
        <v>#N/A</v>
      </c>
      <c r="Y74" s="52" t="e">
        <f>Fugas_metoind!AI107</f>
        <v>#N/A</v>
      </c>
    </row>
    <row r="75" spans="2:25" x14ac:dyDescent="0.75">
      <c r="B75" s="52">
        <f>Fugas_metoind!B108</f>
        <v>0</v>
      </c>
      <c r="C75" s="52">
        <f>Fugas_metoind!C108</f>
        <v>0</v>
      </c>
      <c r="D75" s="52">
        <f>Fugas_metoind!D108</f>
        <v>0</v>
      </c>
      <c r="E75" s="52">
        <f>Fugas_metoind!E108</f>
        <v>0</v>
      </c>
      <c r="F75" s="456">
        <f>Fugas_metoind!F108</f>
        <v>0</v>
      </c>
      <c r="G75" s="456"/>
      <c r="H75" s="456">
        <f>Fugas_metoind!G108</f>
        <v>0</v>
      </c>
      <c r="I75" s="456"/>
      <c r="J75" s="456">
        <f>Fugas_metoind!H108</f>
        <v>0</v>
      </c>
      <c r="K75" s="456"/>
      <c r="L75" s="460">
        <f>Fugas_metoind!I108</f>
        <v>0</v>
      </c>
      <c r="M75" s="460"/>
      <c r="N75" s="460"/>
      <c r="O75" s="456">
        <f>Fugas_metoind!J108</f>
        <v>0</v>
      </c>
      <c r="P75" s="456"/>
      <c r="Q75" s="456"/>
      <c r="R75" s="52"/>
      <c r="S75" s="52" t="str">
        <f>Fugas_metoind!AC108</f>
        <v>Correlaciones EPA</v>
      </c>
      <c r="T75" s="52" t="e">
        <f>Fugas_metoind!AF108</f>
        <v>#N/A</v>
      </c>
      <c r="U75" s="52">
        <f>Fugas_metoind!N108</f>
        <v>0</v>
      </c>
      <c r="V75" s="52" t="e">
        <f>Fugas_metoind!AH108</f>
        <v>#N/A</v>
      </c>
      <c r="W75" s="52" t="e">
        <f>Fugas_metoind!AG108</f>
        <v>#N/A</v>
      </c>
      <c r="X75" s="52" t="e">
        <f>V75+W75*Hoja1!$C$19</f>
        <v>#N/A</v>
      </c>
      <c r="Y75" s="52" t="e">
        <f>Fugas_metoind!AI108</f>
        <v>#N/A</v>
      </c>
    </row>
    <row r="76" spans="2:25" x14ac:dyDescent="0.75">
      <c r="B76" s="52">
        <f>Fugas_metoind!B109</f>
        <v>0</v>
      </c>
      <c r="C76" s="52">
        <f>Fugas_metoind!C109</f>
        <v>0</v>
      </c>
      <c r="D76" s="52">
        <f>Fugas_metoind!D109</f>
        <v>0</v>
      </c>
      <c r="E76" s="52">
        <f>Fugas_metoind!E109</f>
        <v>0</v>
      </c>
      <c r="F76" s="456">
        <f>Fugas_metoind!F109</f>
        <v>0</v>
      </c>
      <c r="G76" s="456"/>
      <c r="H76" s="456">
        <f>Fugas_metoind!G109</f>
        <v>0</v>
      </c>
      <c r="I76" s="456"/>
      <c r="J76" s="456">
        <f>Fugas_metoind!H109</f>
        <v>0</v>
      </c>
      <c r="K76" s="456"/>
      <c r="L76" s="460">
        <f>Fugas_metoind!I109</f>
        <v>0</v>
      </c>
      <c r="M76" s="460"/>
      <c r="N76" s="460"/>
      <c r="O76" s="456">
        <f>Fugas_metoind!J109</f>
        <v>0</v>
      </c>
      <c r="P76" s="456"/>
      <c r="Q76" s="456"/>
      <c r="R76" s="52"/>
      <c r="S76" s="52" t="str">
        <f>Fugas_metoind!AC109</f>
        <v>Correlaciones EPA</v>
      </c>
      <c r="T76" s="52" t="e">
        <f>Fugas_metoind!AF109</f>
        <v>#N/A</v>
      </c>
      <c r="U76" s="52">
        <f>Fugas_metoind!N109</f>
        <v>0</v>
      </c>
      <c r="V76" s="52" t="e">
        <f>Fugas_metoind!AH109</f>
        <v>#N/A</v>
      </c>
      <c r="W76" s="52" t="e">
        <f>Fugas_metoind!AG109</f>
        <v>#N/A</v>
      </c>
      <c r="X76" s="52" t="e">
        <f>V76+W76*Hoja1!$C$19</f>
        <v>#N/A</v>
      </c>
      <c r="Y76" s="52" t="e">
        <f>Fugas_metoind!AI109</f>
        <v>#N/A</v>
      </c>
    </row>
    <row r="77" spans="2:25" x14ac:dyDescent="0.75">
      <c r="B77" s="52">
        <f>Fugas_metoind!B110</f>
        <v>0</v>
      </c>
      <c r="C77" s="52">
        <f>Fugas_metoind!C110</f>
        <v>0</v>
      </c>
      <c r="D77" s="52">
        <f>Fugas_metoind!D110</f>
        <v>0</v>
      </c>
      <c r="E77" s="52">
        <f>Fugas_metoind!E110</f>
        <v>0</v>
      </c>
      <c r="F77" s="456">
        <f>Fugas_metoind!F110</f>
        <v>0</v>
      </c>
      <c r="G77" s="456"/>
      <c r="H77" s="456">
        <f>Fugas_metoind!G110</f>
        <v>0</v>
      </c>
      <c r="I77" s="456"/>
      <c r="J77" s="456">
        <f>Fugas_metoind!H110</f>
        <v>0</v>
      </c>
      <c r="K77" s="456"/>
      <c r="L77" s="460">
        <f>Fugas_metoind!I110</f>
        <v>0</v>
      </c>
      <c r="M77" s="460"/>
      <c r="N77" s="460"/>
      <c r="O77" s="456">
        <f>Fugas_metoind!J110</f>
        <v>0</v>
      </c>
      <c r="P77" s="456"/>
      <c r="Q77" s="456"/>
      <c r="R77" s="52"/>
      <c r="S77" s="52" t="str">
        <f>Fugas_metoind!AC110</f>
        <v>Correlaciones EPA</v>
      </c>
      <c r="T77" s="52" t="e">
        <f>Fugas_metoind!AF110</f>
        <v>#N/A</v>
      </c>
      <c r="U77" s="52">
        <f>Fugas_metoind!N110</f>
        <v>0</v>
      </c>
      <c r="V77" s="52" t="e">
        <f>Fugas_metoind!AH110</f>
        <v>#N/A</v>
      </c>
      <c r="W77" s="52" t="e">
        <f>Fugas_metoind!AG110</f>
        <v>#N/A</v>
      </c>
      <c r="X77" s="52" t="e">
        <f>V77+W77*Hoja1!$C$19</f>
        <v>#N/A</v>
      </c>
      <c r="Y77" s="52" t="e">
        <f>Fugas_metoind!AI110</f>
        <v>#N/A</v>
      </c>
    </row>
    <row r="78" spans="2:25" x14ac:dyDescent="0.75">
      <c r="B78" s="52">
        <f>Fugas_metoind!B111</f>
        <v>0</v>
      </c>
      <c r="C78" s="52">
        <f>Fugas_metoind!C111</f>
        <v>0</v>
      </c>
      <c r="D78" s="52">
        <f>Fugas_metoind!D111</f>
        <v>0</v>
      </c>
      <c r="E78" s="52">
        <f>Fugas_metoind!E111</f>
        <v>0</v>
      </c>
      <c r="F78" s="456">
        <f>Fugas_metoind!F111</f>
        <v>0</v>
      </c>
      <c r="G78" s="456"/>
      <c r="H78" s="456">
        <f>Fugas_metoind!G111</f>
        <v>0</v>
      </c>
      <c r="I78" s="456"/>
      <c r="J78" s="456">
        <f>Fugas_metoind!H111</f>
        <v>0</v>
      </c>
      <c r="K78" s="456"/>
      <c r="L78" s="460">
        <f>Fugas_metoind!I111</f>
        <v>0</v>
      </c>
      <c r="M78" s="460"/>
      <c r="N78" s="460"/>
      <c r="O78" s="456">
        <f>Fugas_metoind!J111</f>
        <v>0</v>
      </c>
      <c r="P78" s="456"/>
      <c r="Q78" s="456"/>
      <c r="R78" s="52"/>
      <c r="S78" s="52" t="str">
        <f>Fugas_metoind!AC111</f>
        <v>Correlaciones EPA</v>
      </c>
      <c r="T78" s="52" t="e">
        <f>Fugas_metoind!AF111</f>
        <v>#N/A</v>
      </c>
      <c r="U78" s="52">
        <f>Fugas_metoind!N111</f>
        <v>0</v>
      </c>
      <c r="V78" s="52" t="e">
        <f>Fugas_metoind!AH111</f>
        <v>#N/A</v>
      </c>
      <c r="W78" s="52" t="e">
        <f>Fugas_metoind!AG111</f>
        <v>#N/A</v>
      </c>
      <c r="X78" s="52" t="e">
        <f>V78+W78*Hoja1!$C$19</f>
        <v>#N/A</v>
      </c>
      <c r="Y78" s="52" t="e">
        <f>Fugas_metoind!AI111</f>
        <v>#N/A</v>
      </c>
    </row>
    <row r="79" spans="2:25" x14ac:dyDescent="0.75">
      <c r="B79" s="52">
        <f>Fugas_metoind!B112</f>
        <v>0</v>
      </c>
      <c r="C79" s="52">
        <f>Fugas_metoind!C112</f>
        <v>0</v>
      </c>
      <c r="D79" s="52">
        <f>Fugas_metoind!D112</f>
        <v>0</v>
      </c>
      <c r="E79" s="52">
        <f>Fugas_metoind!E112</f>
        <v>0</v>
      </c>
      <c r="F79" s="456">
        <f>Fugas_metoind!F112</f>
        <v>0</v>
      </c>
      <c r="G79" s="456"/>
      <c r="H79" s="456">
        <f>Fugas_metoind!G112</f>
        <v>0</v>
      </c>
      <c r="I79" s="456"/>
      <c r="J79" s="456">
        <f>Fugas_metoind!H112</f>
        <v>0</v>
      </c>
      <c r="K79" s="456"/>
      <c r="L79" s="460">
        <f>Fugas_metoind!I112</f>
        <v>0</v>
      </c>
      <c r="M79" s="460"/>
      <c r="N79" s="460"/>
      <c r="O79" s="456">
        <f>Fugas_metoind!J112</f>
        <v>0</v>
      </c>
      <c r="P79" s="456"/>
      <c r="Q79" s="456"/>
      <c r="R79" s="52"/>
      <c r="S79" s="52" t="str">
        <f>Fugas_metoind!AC112</f>
        <v>Correlaciones EPA</v>
      </c>
      <c r="T79" s="52" t="e">
        <f>Fugas_metoind!AF112</f>
        <v>#N/A</v>
      </c>
      <c r="U79" s="52">
        <f>Fugas_metoind!N112</f>
        <v>0</v>
      </c>
      <c r="V79" s="52" t="e">
        <f>Fugas_metoind!AH112</f>
        <v>#N/A</v>
      </c>
      <c r="W79" s="52" t="e">
        <f>Fugas_metoind!AG112</f>
        <v>#N/A</v>
      </c>
      <c r="X79" s="52" t="e">
        <f>V79+W79*Hoja1!$C$19</f>
        <v>#N/A</v>
      </c>
      <c r="Y79" s="52" t="e">
        <f>Fugas_metoind!AI112</f>
        <v>#N/A</v>
      </c>
    </row>
    <row r="80" spans="2:25" x14ac:dyDescent="0.75">
      <c r="B80" s="52">
        <f>Fugas_metoind!B113</f>
        <v>0</v>
      </c>
      <c r="C80" s="52">
        <f>Fugas_metoind!C113</f>
        <v>0</v>
      </c>
      <c r="D80" s="52">
        <f>Fugas_metoind!D113</f>
        <v>0</v>
      </c>
      <c r="E80" s="52">
        <f>Fugas_metoind!E113</f>
        <v>0</v>
      </c>
      <c r="F80" s="456">
        <f>Fugas_metoind!F113</f>
        <v>0</v>
      </c>
      <c r="G80" s="456"/>
      <c r="H80" s="456">
        <f>Fugas_metoind!G113</f>
        <v>0</v>
      </c>
      <c r="I80" s="456"/>
      <c r="J80" s="456">
        <f>Fugas_metoind!H113</f>
        <v>0</v>
      </c>
      <c r="K80" s="456"/>
      <c r="L80" s="460">
        <f>Fugas_metoind!I113</f>
        <v>0</v>
      </c>
      <c r="M80" s="460"/>
      <c r="N80" s="460"/>
      <c r="O80" s="456">
        <f>Fugas_metoind!J113</f>
        <v>0</v>
      </c>
      <c r="P80" s="456"/>
      <c r="Q80" s="456"/>
      <c r="R80" s="52"/>
      <c r="S80" s="52" t="str">
        <f>Fugas_metoind!AC113</f>
        <v>Correlaciones EPA</v>
      </c>
      <c r="T80" s="52" t="e">
        <f>Fugas_metoind!AF113</f>
        <v>#N/A</v>
      </c>
      <c r="U80" s="52">
        <f>Fugas_metoind!N113</f>
        <v>0</v>
      </c>
      <c r="V80" s="52" t="e">
        <f>Fugas_metoind!AH113</f>
        <v>#N/A</v>
      </c>
      <c r="W80" s="52" t="e">
        <f>Fugas_metoind!AG113</f>
        <v>#N/A</v>
      </c>
      <c r="X80" s="52" t="e">
        <f>V80+W80*Hoja1!$C$19</f>
        <v>#N/A</v>
      </c>
      <c r="Y80" s="52" t="e">
        <f>Fugas_metoind!AI113</f>
        <v>#N/A</v>
      </c>
    </row>
    <row r="81" spans="2:25" x14ac:dyDescent="0.75">
      <c r="B81" s="52">
        <f>Fugas_metoind!B114</f>
        <v>0</v>
      </c>
      <c r="C81" s="52">
        <f>Fugas_metoind!C114</f>
        <v>0</v>
      </c>
      <c r="D81" s="52">
        <f>Fugas_metoind!D114</f>
        <v>0</v>
      </c>
      <c r="E81" s="52">
        <f>Fugas_metoind!E114</f>
        <v>0</v>
      </c>
      <c r="F81" s="456">
        <f>Fugas_metoind!F114</f>
        <v>0</v>
      </c>
      <c r="G81" s="456"/>
      <c r="H81" s="456">
        <f>Fugas_metoind!G114</f>
        <v>0</v>
      </c>
      <c r="I81" s="456"/>
      <c r="J81" s="456">
        <f>Fugas_metoind!H114</f>
        <v>0</v>
      </c>
      <c r="K81" s="456"/>
      <c r="L81" s="460">
        <f>Fugas_metoind!I114</f>
        <v>0</v>
      </c>
      <c r="M81" s="460"/>
      <c r="N81" s="460"/>
      <c r="O81" s="456">
        <f>Fugas_metoind!J114</f>
        <v>0</v>
      </c>
      <c r="P81" s="456"/>
      <c r="Q81" s="456"/>
      <c r="R81" s="52"/>
      <c r="S81" s="52" t="str">
        <f>Fugas_metoind!AC114</f>
        <v>Correlaciones EPA</v>
      </c>
      <c r="T81" s="52" t="e">
        <f>Fugas_metoind!AF114</f>
        <v>#N/A</v>
      </c>
      <c r="U81" s="52">
        <f>Fugas_metoind!N114</f>
        <v>0</v>
      </c>
      <c r="V81" s="52" t="e">
        <f>Fugas_metoind!AH114</f>
        <v>#N/A</v>
      </c>
      <c r="W81" s="52" t="e">
        <f>Fugas_metoind!AG114</f>
        <v>#N/A</v>
      </c>
      <c r="X81" s="52" t="e">
        <f>V81+W81*Hoja1!$C$19</f>
        <v>#N/A</v>
      </c>
      <c r="Y81" s="52" t="e">
        <f>Fugas_metoind!AI114</f>
        <v>#N/A</v>
      </c>
    </row>
    <row r="82" spans="2:25" x14ac:dyDescent="0.75">
      <c r="B82" s="52">
        <f>Fugas_metoind!B115</f>
        <v>0</v>
      </c>
      <c r="C82" s="52">
        <f>Fugas_metoind!C115</f>
        <v>0</v>
      </c>
      <c r="D82" s="52">
        <f>Fugas_metoind!D115</f>
        <v>0</v>
      </c>
      <c r="E82" s="52">
        <f>Fugas_metoind!E115</f>
        <v>0</v>
      </c>
      <c r="F82" s="456">
        <f>Fugas_metoind!F115</f>
        <v>0</v>
      </c>
      <c r="G82" s="456"/>
      <c r="H82" s="456">
        <f>Fugas_metoind!G115</f>
        <v>0</v>
      </c>
      <c r="I82" s="456"/>
      <c r="J82" s="456">
        <f>Fugas_metoind!H115</f>
        <v>0</v>
      </c>
      <c r="K82" s="456"/>
      <c r="L82" s="460">
        <f>Fugas_metoind!I115</f>
        <v>0</v>
      </c>
      <c r="M82" s="460"/>
      <c r="N82" s="460"/>
      <c r="O82" s="456">
        <f>Fugas_metoind!J115</f>
        <v>0</v>
      </c>
      <c r="P82" s="456"/>
      <c r="Q82" s="456"/>
      <c r="R82" s="52"/>
      <c r="S82" s="52" t="str">
        <f>Fugas_metoind!AC115</f>
        <v>Correlaciones EPA</v>
      </c>
      <c r="T82" s="52" t="e">
        <f>Fugas_metoind!AF115</f>
        <v>#N/A</v>
      </c>
      <c r="U82" s="52">
        <f>Fugas_metoind!N115</f>
        <v>0</v>
      </c>
      <c r="V82" s="52" t="e">
        <f>Fugas_metoind!AH115</f>
        <v>#N/A</v>
      </c>
      <c r="W82" s="52" t="e">
        <f>Fugas_metoind!AG115</f>
        <v>#N/A</v>
      </c>
      <c r="X82" s="52" t="e">
        <f>V82+W82*Hoja1!$C$19</f>
        <v>#N/A</v>
      </c>
      <c r="Y82" s="52" t="e">
        <f>Fugas_metoind!AI115</f>
        <v>#N/A</v>
      </c>
    </row>
    <row r="83" spans="2:25" x14ac:dyDescent="0.75">
      <c r="B83" s="52">
        <f>Fugas_metoind!B116</f>
        <v>0</v>
      </c>
      <c r="C83" s="52">
        <f>Fugas_metoind!C116</f>
        <v>0</v>
      </c>
      <c r="D83" s="52">
        <f>Fugas_metoind!D116</f>
        <v>0</v>
      </c>
      <c r="E83" s="52">
        <f>Fugas_metoind!E116</f>
        <v>0</v>
      </c>
      <c r="F83" s="456">
        <f>Fugas_metoind!F116</f>
        <v>0</v>
      </c>
      <c r="G83" s="456"/>
      <c r="H83" s="456">
        <f>Fugas_metoind!G116</f>
        <v>0</v>
      </c>
      <c r="I83" s="456"/>
      <c r="J83" s="456">
        <f>Fugas_metoind!H116</f>
        <v>0</v>
      </c>
      <c r="K83" s="456"/>
      <c r="L83" s="460">
        <f>Fugas_metoind!I116</f>
        <v>0</v>
      </c>
      <c r="M83" s="460"/>
      <c r="N83" s="460"/>
      <c r="O83" s="456">
        <f>Fugas_metoind!J116</f>
        <v>0</v>
      </c>
      <c r="P83" s="456"/>
      <c r="Q83" s="456"/>
      <c r="R83" s="52"/>
      <c r="S83" s="52" t="str">
        <f>Fugas_metoind!AC116</f>
        <v>Correlaciones EPA</v>
      </c>
      <c r="T83" s="52" t="e">
        <f>Fugas_metoind!AF116</f>
        <v>#N/A</v>
      </c>
      <c r="U83" s="52">
        <f>Fugas_metoind!N116</f>
        <v>0</v>
      </c>
      <c r="V83" s="52" t="e">
        <f>Fugas_metoind!AH116</f>
        <v>#N/A</v>
      </c>
      <c r="W83" s="52" t="e">
        <f>Fugas_metoind!AG116</f>
        <v>#N/A</v>
      </c>
      <c r="X83" s="52" t="e">
        <f>V83+W83*Hoja1!$C$19</f>
        <v>#N/A</v>
      </c>
      <c r="Y83" s="52" t="e">
        <f>Fugas_metoind!AI116</f>
        <v>#N/A</v>
      </c>
    </row>
    <row r="84" spans="2:25" x14ac:dyDescent="0.75">
      <c r="B84" s="52">
        <f>Fugas_metoind!B117</f>
        <v>0</v>
      </c>
      <c r="C84" s="52">
        <f>Fugas_metoind!C117</f>
        <v>0</v>
      </c>
      <c r="D84" s="52">
        <f>Fugas_metoind!D117</f>
        <v>0</v>
      </c>
      <c r="E84" s="52">
        <f>Fugas_metoind!E117</f>
        <v>0</v>
      </c>
      <c r="F84" s="456">
        <f>Fugas_metoind!F117</f>
        <v>0</v>
      </c>
      <c r="G84" s="456"/>
      <c r="H84" s="456">
        <f>Fugas_metoind!G117</f>
        <v>0</v>
      </c>
      <c r="I84" s="456"/>
      <c r="J84" s="456">
        <f>Fugas_metoind!H117</f>
        <v>0</v>
      </c>
      <c r="K84" s="456"/>
      <c r="L84" s="460">
        <f>Fugas_metoind!I117</f>
        <v>0</v>
      </c>
      <c r="M84" s="460"/>
      <c r="N84" s="460"/>
      <c r="O84" s="456">
        <f>Fugas_metoind!J117</f>
        <v>0</v>
      </c>
      <c r="P84" s="456"/>
      <c r="Q84" s="456"/>
      <c r="R84" s="52"/>
      <c r="S84" s="52" t="str">
        <f>Fugas_metoind!AC117</f>
        <v>Correlaciones EPA</v>
      </c>
      <c r="T84" s="52" t="e">
        <f>Fugas_metoind!AF117</f>
        <v>#N/A</v>
      </c>
      <c r="U84" s="52">
        <f>Fugas_metoind!N117</f>
        <v>0</v>
      </c>
      <c r="V84" s="52" t="e">
        <f>Fugas_metoind!AH117</f>
        <v>#N/A</v>
      </c>
      <c r="W84" s="52" t="e">
        <f>Fugas_metoind!AG117</f>
        <v>#N/A</v>
      </c>
      <c r="X84" s="52" t="e">
        <f>V84+W84*Hoja1!$C$19</f>
        <v>#N/A</v>
      </c>
      <c r="Y84" s="52" t="e">
        <f>Fugas_metoind!AI117</f>
        <v>#N/A</v>
      </c>
    </row>
    <row r="85" spans="2:25" x14ac:dyDescent="0.75">
      <c r="B85" s="52">
        <f>Fugas_metoind!B118</f>
        <v>0</v>
      </c>
      <c r="C85" s="52">
        <f>Fugas_metoind!C118</f>
        <v>0</v>
      </c>
      <c r="D85" s="52">
        <f>Fugas_metoind!D118</f>
        <v>0</v>
      </c>
      <c r="E85" s="52">
        <f>Fugas_metoind!E118</f>
        <v>0</v>
      </c>
      <c r="F85" s="456">
        <f>Fugas_metoind!F118</f>
        <v>0</v>
      </c>
      <c r="G85" s="456"/>
      <c r="H85" s="456">
        <f>Fugas_metoind!G118</f>
        <v>0</v>
      </c>
      <c r="I85" s="456"/>
      <c r="J85" s="456">
        <f>Fugas_metoind!H118</f>
        <v>0</v>
      </c>
      <c r="K85" s="456"/>
      <c r="L85" s="460">
        <f>Fugas_metoind!I118</f>
        <v>0</v>
      </c>
      <c r="M85" s="460"/>
      <c r="N85" s="460"/>
      <c r="O85" s="456">
        <f>Fugas_metoind!J118</f>
        <v>0</v>
      </c>
      <c r="P85" s="456"/>
      <c r="Q85" s="456"/>
      <c r="R85" s="52"/>
      <c r="S85" s="52" t="str">
        <f>Fugas_metoind!AC118</f>
        <v>Correlaciones EPA</v>
      </c>
      <c r="T85" s="52" t="e">
        <f>Fugas_metoind!AF118</f>
        <v>#N/A</v>
      </c>
      <c r="U85" s="52">
        <f>Fugas_metoind!N118</f>
        <v>0</v>
      </c>
      <c r="V85" s="52" t="e">
        <f>Fugas_metoind!AH118</f>
        <v>#N/A</v>
      </c>
      <c r="W85" s="52" t="e">
        <f>Fugas_metoind!AG118</f>
        <v>#N/A</v>
      </c>
      <c r="X85" s="52" t="e">
        <f>V85+W85*Hoja1!$C$19</f>
        <v>#N/A</v>
      </c>
      <c r="Y85" s="52" t="e">
        <f>Fugas_metoind!AI118</f>
        <v>#N/A</v>
      </c>
    </row>
    <row r="86" spans="2:25" x14ac:dyDescent="0.75">
      <c r="B86" s="52">
        <f>Fugas_metoind!B119</f>
        <v>0</v>
      </c>
      <c r="C86" s="52">
        <f>Fugas_metoind!C119</f>
        <v>0</v>
      </c>
      <c r="D86" s="52">
        <f>Fugas_metoind!D119</f>
        <v>0</v>
      </c>
      <c r="E86" s="52">
        <f>Fugas_metoind!E119</f>
        <v>0</v>
      </c>
      <c r="F86" s="456">
        <f>Fugas_metoind!F119</f>
        <v>0</v>
      </c>
      <c r="G86" s="456"/>
      <c r="H86" s="456">
        <f>Fugas_metoind!G119</f>
        <v>0</v>
      </c>
      <c r="I86" s="456"/>
      <c r="J86" s="456">
        <f>Fugas_metoind!H119</f>
        <v>0</v>
      </c>
      <c r="K86" s="456"/>
      <c r="L86" s="460">
        <f>Fugas_metoind!I119</f>
        <v>0</v>
      </c>
      <c r="M86" s="460"/>
      <c r="N86" s="460"/>
      <c r="O86" s="456">
        <f>Fugas_metoind!J119</f>
        <v>0</v>
      </c>
      <c r="P86" s="456"/>
      <c r="Q86" s="456"/>
      <c r="R86" s="52"/>
      <c r="S86" s="52" t="str">
        <f>Fugas_metoind!AC119</f>
        <v>Correlaciones EPA</v>
      </c>
      <c r="T86" s="52" t="e">
        <f>Fugas_metoind!AF119</f>
        <v>#N/A</v>
      </c>
      <c r="U86" s="52">
        <f>Fugas_metoind!N119</f>
        <v>0</v>
      </c>
      <c r="V86" s="52" t="e">
        <f>Fugas_metoind!AH119</f>
        <v>#N/A</v>
      </c>
      <c r="W86" s="52" t="e">
        <f>Fugas_metoind!AG119</f>
        <v>#N/A</v>
      </c>
      <c r="X86" s="52" t="e">
        <f>V86+W86*Hoja1!$C$19</f>
        <v>#N/A</v>
      </c>
      <c r="Y86" s="52" t="e">
        <f>Fugas_metoind!AI119</f>
        <v>#N/A</v>
      </c>
    </row>
    <row r="87" spans="2:25" x14ac:dyDescent="0.75">
      <c r="B87" s="52">
        <f>Fugas_metoind!B120</f>
        <v>0</v>
      </c>
      <c r="C87" s="52">
        <f>Fugas_metoind!C120</f>
        <v>0</v>
      </c>
      <c r="D87" s="52">
        <f>Fugas_metoind!D120</f>
        <v>0</v>
      </c>
      <c r="E87" s="52">
        <f>Fugas_metoind!E120</f>
        <v>0</v>
      </c>
      <c r="F87" s="456">
        <f>Fugas_metoind!F120</f>
        <v>0</v>
      </c>
      <c r="G87" s="456"/>
      <c r="H87" s="456">
        <f>Fugas_metoind!G120</f>
        <v>0</v>
      </c>
      <c r="I87" s="456"/>
      <c r="J87" s="456">
        <f>Fugas_metoind!H120</f>
        <v>0</v>
      </c>
      <c r="K87" s="456"/>
      <c r="L87" s="460">
        <f>Fugas_metoind!I120</f>
        <v>0</v>
      </c>
      <c r="M87" s="460"/>
      <c r="N87" s="460"/>
      <c r="O87" s="456">
        <f>Fugas_metoind!J120</f>
        <v>0</v>
      </c>
      <c r="P87" s="456"/>
      <c r="Q87" s="456"/>
      <c r="R87" s="52"/>
      <c r="S87" s="52" t="str">
        <f>Fugas_metoind!AC120</f>
        <v>Correlaciones EPA</v>
      </c>
      <c r="T87" s="52" t="e">
        <f>Fugas_metoind!AF120</f>
        <v>#N/A</v>
      </c>
      <c r="U87" s="52">
        <f>Fugas_metoind!N120</f>
        <v>0</v>
      </c>
      <c r="V87" s="52" t="e">
        <f>Fugas_metoind!AH120</f>
        <v>#N/A</v>
      </c>
      <c r="W87" s="52" t="e">
        <f>Fugas_metoind!AG120</f>
        <v>#N/A</v>
      </c>
      <c r="X87" s="52" t="e">
        <f>V87+W87*Hoja1!$C$19</f>
        <v>#N/A</v>
      </c>
      <c r="Y87" s="52" t="e">
        <f>Fugas_metoind!AI120</f>
        <v>#N/A</v>
      </c>
    </row>
    <row r="88" spans="2:25" x14ac:dyDescent="0.75">
      <c r="B88" s="52">
        <f>Fugas_metoind!B121</f>
        <v>0</v>
      </c>
      <c r="C88" s="52">
        <f>Fugas_metoind!C121</f>
        <v>0</v>
      </c>
      <c r="D88" s="52">
        <f>Fugas_metoind!D121</f>
        <v>0</v>
      </c>
      <c r="E88" s="52">
        <f>Fugas_metoind!E121</f>
        <v>0</v>
      </c>
      <c r="F88" s="456">
        <f>Fugas_metoind!F121</f>
        <v>0</v>
      </c>
      <c r="G88" s="456"/>
      <c r="H88" s="456">
        <f>Fugas_metoind!G121</f>
        <v>0</v>
      </c>
      <c r="I88" s="456"/>
      <c r="J88" s="456">
        <f>Fugas_metoind!H121</f>
        <v>0</v>
      </c>
      <c r="K88" s="456"/>
      <c r="L88" s="460">
        <f>Fugas_metoind!I121</f>
        <v>0</v>
      </c>
      <c r="M88" s="460"/>
      <c r="N88" s="460"/>
      <c r="O88" s="456">
        <f>Fugas_metoind!J121</f>
        <v>0</v>
      </c>
      <c r="P88" s="456"/>
      <c r="Q88" s="456"/>
      <c r="R88" s="52"/>
      <c r="S88" s="52" t="str">
        <f>Fugas_metoind!AC121</f>
        <v>Correlaciones EPA</v>
      </c>
      <c r="T88" s="52" t="e">
        <f>Fugas_metoind!AF121</f>
        <v>#N/A</v>
      </c>
      <c r="U88" s="52">
        <f>Fugas_metoind!N121</f>
        <v>0</v>
      </c>
      <c r="V88" s="52" t="e">
        <f>Fugas_metoind!AH121</f>
        <v>#N/A</v>
      </c>
      <c r="W88" s="52" t="e">
        <f>Fugas_metoind!AG121</f>
        <v>#N/A</v>
      </c>
      <c r="X88" s="52" t="e">
        <f>V88+W88*Hoja1!$C$19</f>
        <v>#N/A</v>
      </c>
      <c r="Y88" s="52" t="e">
        <f>Fugas_metoind!AI121</f>
        <v>#N/A</v>
      </c>
    </row>
    <row r="89" spans="2:25" x14ac:dyDescent="0.75">
      <c r="B89" s="52">
        <f>Fugas_metoind!B122</f>
        <v>0</v>
      </c>
      <c r="C89" s="52">
        <f>Fugas_metoind!C122</f>
        <v>0</v>
      </c>
      <c r="D89" s="52">
        <f>Fugas_metoind!D122</f>
        <v>0</v>
      </c>
      <c r="E89" s="52">
        <f>Fugas_metoind!E122</f>
        <v>0</v>
      </c>
      <c r="F89" s="456">
        <f>Fugas_metoind!F122</f>
        <v>0</v>
      </c>
      <c r="G89" s="456"/>
      <c r="H89" s="456">
        <f>Fugas_metoind!G122</f>
        <v>0</v>
      </c>
      <c r="I89" s="456"/>
      <c r="J89" s="456">
        <f>Fugas_metoind!H122</f>
        <v>0</v>
      </c>
      <c r="K89" s="456"/>
      <c r="L89" s="460">
        <f>Fugas_metoind!I122</f>
        <v>0</v>
      </c>
      <c r="M89" s="460"/>
      <c r="N89" s="460"/>
      <c r="O89" s="456">
        <f>Fugas_metoind!J122</f>
        <v>0</v>
      </c>
      <c r="P89" s="456"/>
      <c r="Q89" s="456"/>
      <c r="R89" s="52"/>
      <c r="S89" s="52" t="str">
        <f>Fugas_metoind!AC122</f>
        <v>Correlaciones EPA</v>
      </c>
      <c r="T89" s="52" t="e">
        <f>Fugas_metoind!AF122</f>
        <v>#N/A</v>
      </c>
      <c r="U89" s="52">
        <f>Fugas_metoind!N122</f>
        <v>0</v>
      </c>
      <c r="V89" s="52" t="e">
        <f>Fugas_metoind!AH122</f>
        <v>#N/A</v>
      </c>
      <c r="W89" s="52" t="e">
        <f>Fugas_metoind!AG122</f>
        <v>#N/A</v>
      </c>
      <c r="X89" s="52" t="e">
        <f>V89+W89*Hoja1!$C$19</f>
        <v>#N/A</v>
      </c>
      <c r="Y89" s="52" t="e">
        <f>Fugas_metoind!AI122</f>
        <v>#N/A</v>
      </c>
    </row>
    <row r="90" spans="2:25" x14ac:dyDescent="0.75">
      <c r="B90" s="52">
        <f>Fugas_metoind!B123</f>
        <v>0</v>
      </c>
      <c r="C90" s="52">
        <f>Fugas_metoind!C123</f>
        <v>0</v>
      </c>
      <c r="D90" s="52">
        <f>Fugas_metoind!D123</f>
        <v>0</v>
      </c>
      <c r="E90" s="52">
        <f>Fugas_metoind!E123</f>
        <v>0</v>
      </c>
      <c r="F90" s="456">
        <f>Fugas_metoind!F123</f>
        <v>0</v>
      </c>
      <c r="G90" s="456"/>
      <c r="H90" s="456">
        <f>Fugas_metoind!G123</f>
        <v>0</v>
      </c>
      <c r="I90" s="456"/>
      <c r="J90" s="456">
        <f>Fugas_metoind!H123</f>
        <v>0</v>
      </c>
      <c r="K90" s="456"/>
      <c r="L90" s="460">
        <f>Fugas_metoind!I123</f>
        <v>0</v>
      </c>
      <c r="M90" s="460"/>
      <c r="N90" s="460"/>
      <c r="O90" s="456">
        <f>Fugas_metoind!J123</f>
        <v>0</v>
      </c>
      <c r="P90" s="456"/>
      <c r="Q90" s="456"/>
      <c r="R90" s="52"/>
      <c r="S90" s="52" t="str">
        <f>Fugas_metoind!AC123</f>
        <v>Correlaciones EPA</v>
      </c>
      <c r="T90" s="52" t="e">
        <f>Fugas_metoind!AF123</f>
        <v>#N/A</v>
      </c>
      <c r="U90" s="52">
        <f>Fugas_metoind!N123</f>
        <v>0</v>
      </c>
      <c r="V90" s="52" t="e">
        <f>Fugas_metoind!AH123</f>
        <v>#N/A</v>
      </c>
      <c r="W90" s="52" t="e">
        <f>Fugas_metoind!AG123</f>
        <v>#N/A</v>
      </c>
      <c r="X90" s="52" t="e">
        <f>V90+W90*Hoja1!$C$19</f>
        <v>#N/A</v>
      </c>
      <c r="Y90" s="52" t="e">
        <f>Fugas_metoind!AI123</f>
        <v>#N/A</v>
      </c>
    </row>
    <row r="91" spans="2:25" x14ac:dyDescent="0.75">
      <c r="B91" s="52">
        <f>Fugas_metoind!B124</f>
        <v>0</v>
      </c>
      <c r="C91" s="52">
        <f>Fugas_metoind!C124</f>
        <v>0</v>
      </c>
      <c r="D91" s="52">
        <f>Fugas_metoind!D124</f>
        <v>0</v>
      </c>
      <c r="E91" s="52">
        <f>Fugas_metoind!E124</f>
        <v>0</v>
      </c>
      <c r="F91" s="456">
        <f>Fugas_metoind!F124</f>
        <v>0</v>
      </c>
      <c r="G91" s="456"/>
      <c r="H91" s="456">
        <f>Fugas_metoind!G124</f>
        <v>0</v>
      </c>
      <c r="I91" s="456"/>
      <c r="J91" s="456">
        <f>Fugas_metoind!H124</f>
        <v>0</v>
      </c>
      <c r="K91" s="456"/>
      <c r="L91" s="460">
        <f>Fugas_metoind!I124</f>
        <v>0</v>
      </c>
      <c r="M91" s="460"/>
      <c r="N91" s="460"/>
      <c r="O91" s="456">
        <f>Fugas_metoind!J124</f>
        <v>0</v>
      </c>
      <c r="P91" s="456"/>
      <c r="Q91" s="456"/>
      <c r="R91" s="52"/>
      <c r="S91" s="52" t="str">
        <f>Fugas_metoind!AC124</f>
        <v>Correlaciones EPA</v>
      </c>
      <c r="T91" s="52" t="e">
        <f>Fugas_metoind!AF124</f>
        <v>#N/A</v>
      </c>
      <c r="U91" s="52">
        <f>Fugas_metoind!N124</f>
        <v>0</v>
      </c>
      <c r="V91" s="52" t="e">
        <f>Fugas_metoind!AH124</f>
        <v>#N/A</v>
      </c>
      <c r="W91" s="52" t="e">
        <f>Fugas_metoind!AG124</f>
        <v>#N/A</v>
      </c>
      <c r="X91" s="52" t="e">
        <f>V91+W91*Hoja1!$C$19</f>
        <v>#N/A</v>
      </c>
      <c r="Y91" s="52" t="e">
        <f>Fugas_metoind!AI124</f>
        <v>#N/A</v>
      </c>
    </row>
    <row r="92" spans="2:25" x14ac:dyDescent="0.75">
      <c r="B92" s="52">
        <f>Fugas_metoind!B125</f>
        <v>0</v>
      </c>
      <c r="C92" s="52">
        <f>Fugas_metoind!C125</f>
        <v>0</v>
      </c>
      <c r="D92" s="52">
        <f>Fugas_metoind!D125</f>
        <v>0</v>
      </c>
      <c r="E92" s="52">
        <f>Fugas_metoind!E125</f>
        <v>0</v>
      </c>
      <c r="F92" s="456">
        <f>Fugas_metoind!F125</f>
        <v>0</v>
      </c>
      <c r="G92" s="456"/>
      <c r="H92" s="456">
        <f>Fugas_metoind!G125</f>
        <v>0</v>
      </c>
      <c r="I92" s="456"/>
      <c r="J92" s="456">
        <f>Fugas_metoind!H125</f>
        <v>0</v>
      </c>
      <c r="K92" s="456"/>
      <c r="L92" s="460">
        <f>Fugas_metoind!I125</f>
        <v>0</v>
      </c>
      <c r="M92" s="460"/>
      <c r="N92" s="460"/>
      <c r="O92" s="456">
        <f>Fugas_metoind!J125</f>
        <v>0</v>
      </c>
      <c r="P92" s="456"/>
      <c r="Q92" s="456"/>
      <c r="R92" s="52"/>
      <c r="S92" s="52" t="str">
        <f>Fugas_metoind!AC125</f>
        <v>Correlaciones EPA</v>
      </c>
      <c r="T92" s="52" t="e">
        <f>Fugas_metoind!AF125</f>
        <v>#N/A</v>
      </c>
      <c r="U92" s="52">
        <f>Fugas_metoind!N125</f>
        <v>0</v>
      </c>
      <c r="V92" s="52" t="e">
        <f>Fugas_metoind!AH125</f>
        <v>#N/A</v>
      </c>
      <c r="W92" s="52" t="e">
        <f>Fugas_metoind!AG125</f>
        <v>#N/A</v>
      </c>
      <c r="X92" s="52" t="e">
        <f>V92+W92*Hoja1!$C$19</f>
        <v>#N/A</v>
      </c>
      <c r="Y92" s="52" t="e">
        <f>Fugas_metoind!AI125</f>
        <v>#N/A</v>
      </c>
    </row>
    <row r="93" spans="2:25" x14ac:dyDescent="0.75">
      <c r="B93" s="52">
        <f>Fugas_metoind!B126</f>
        <v>0</v>
      </c>
      <c r="C93" s="52">
        <f>Fugas_metoind!C126</f>
        <v>0</v>
      </c>
      <c r="D93" s="52">
        <f>Fugas_metoind!D126</f>
        <v>0</v>
      </c>
      <c r="E93" s="52">
        <f>Fugas_metoind!E126</f>
        <v>0</v>
      </c>
      <c r="F93" s="456">
        <f>Fugas_metoind!F126</f>
        <v>0</v>
      </c>
      <c r="G93" s="456"/>
      <c r="H93" s="456">
        <f>Fugas_metoind!G126</f>
        <v>0</v>
      </c>
      <c r="I93" s="456"/>
      <c r="J93" s="456">
        <f>Fugas_metoind!H126</f>
        <v>0</v>
      </c>
      <c r="K93" s="456"/>
      <c r="L93" s="460">
        <f>Fugas_metoind!I126</f>
        <v>0</v>
      </c>
      <c r="M93" s="460"/>
      <c r="N93" s="460"/>
      <c r="O93" s="456">
        <f>Fugas_metoind!J126</f>
        <v>0</v>
      </c>
      <c r="P93" s="456"/>
      <c r="Q93" s="456"/>
      <c r="R93" s="52"/>
      <c r="S93" s="52" t="str">
        <f>Fugas_metoind!AC126</f>
        <v>Correlaciones EPA</v>
      </c>
      <c r="T93" s="52" t="e">
        <f>Fugas_metoind!AF126</f>
        <v>#N/A</v>
      </c>
      <c r="U93" s="52">
        <f>Fugas_metoind!N126</f>
        <v>0</v>
      </c>
      <c r="V93" s="52" t="e">
        <f>Fugas_metoind!AH126</f>
        <v>#N/A</v>
      </c>
      <c r="W93" s="52" t="e">
        <f>Fugas_metoind!AG126</f>
        <v>#N/A</v>
      </c>
      <c r="X93" s="52" t="e">
        <f>V93+W93*Hoja1!$C$19</f>
        <v>#N/A</v>
      </c>
      <c r="Y93" s="52" t="e">
        <f>Fugas_metoind!AI126</f>
        <v>#N/A</v>
      </c>
    </row>
    <row r="94" spans="2:25" x14ac:dyDescent="0.75">
      <c r="B94" s="52">
        <f>Fugas_metoind!B127</f>
        <v>0</v>
      </c>
      <c r="C94" s="52">
        <f>Fugas_metoind!C127</f>
        <v>0</v>
      </c>
      <c r="D94" s="52">
        <f>Fugas_metoind!D127</f>
        <v>0</v>
      </c>
      <c r="E94" s="52">
        <f>Fugas_metoind!E127</f>
        <v>0</v>
      </c>
      <c r="F94" s="456">
        <f>Fugas_metoind!F127</f>
        <v>0</v>
      </c>
      <c r="G94" s="456"/>
      <c r="H94" s="456">
        <f>Fugas_metoind!G127</f>
        <v>0</v>
      </c>
      <c r="I94" s="456"/>
      <c r="J94" s="456">
        <f>Fugas_metoind!H127</f>
        <v>0</v>
      </c>
      <c r="K94" s="456"/>
      <c r="L94" s="460">
        <f>Fugas_metoind!I127</f>
        <v>0</v>
      </c>
      <c r="M94" s="460"/>
      <c r="N94" s="460"/>
      <c r="O94" s="456">
        <f>Fugas_metoind!J127</f>
        <v>0</v>
      </c>
      <c r="P94" s="456"/>
      <c r="Q94" s="456"/>
      <c r="R94" s="52"/>
      <c r="S94" s="52" t="str">
        <f>Fugas_metoind!AC127</f>
        <v>Correlaciones EPA</v>
      </c>
      <c r="T94" s="52" t="e">
        <f>Fugas_metoind!AF127</f>
        <v>#N/A</v>
      </c>
      <c r="U94" s="52">
        <f>Fugas_metoind!N127</f>
        <v>0</v>
      </c>
      <c r="V94" s="52" t="e">
        <f>Fugas_metoind!AH127</f>
        <v>#N/A</v>
      </c>
      <c r="W94" s="52" t="e">
        <f>Fugas_metoind!AG127</f>
        <v>#N/A</v>
      </c>
      <c r="X94" s="52" t="e">
        <f>V94+W94*Hoja1!$C$19</f>
        <v>#N/A</v>
      </c>
      <c r="Y94" s="52" t="e">
        <f>Fugas_metoind!AI127</f>
        <v>#N/A</v>
      </c>
    </row>
    <row r="95" spans="2:25" x14ac:dyDescent="0.75">
      <c r="B95" s="52">
        <f>Fugas_metoind!B128</f>
        <v>0</v>
      </c>
      <c r="C95" s="52">
        <f>Fugas_metoind!C128</f>
        <v>0</v>
      </c>
      <c r="D95" s="52">
        <f>Fugas_metoind!D128</f>
        <v>0</v>
      </c>
      <c r="E95" s="52">
        <f>Fugas_metoind!E128</f>
        <v>0</v>
      </c>
      <c r="F95" s="456">
        <f>Fugas_metoind!F128</f>
        <v>0</v>
      </c>
      <c r="G95" s="456"/>
      <c r="H95" s="456">
        <f>Fugas_metoind!G128</f>
        <v>0</v>
      </c>
      <c r="I95" s="456"/>
      <c r="J95" s="456">
        <f>Fugas_metoind!H128</f>
        <v>0</v>
      </c>
      <c r="K95" s="456"/>
      <c r="L95" s="460">
        <f>Fugas_metoind!I128</f>
        <v>0</v>
      </c>
      <c r="M95" s="460"/>
      <c r="N95" s="460"/>
      <c r="O95" s="456">
        <f>Fugas_metoind!J128</f>
        <v>0</v>
      </c>
      <c r="P95" s="456"/>
      <c r="Q95" s="456"/>
      <c r="R95" s="52"/>
      <c r="S95" s="52" t="str">
        <f>Fugas_metoind!AC128</f>
        <v>Correlaciones EPA</v>
      </c>
      <c r="T95" s="52" t="e">
        <f>Fugas_metoind!AF128</f>
        <v>#N/A</v>
      </c>
      <c r="U95" s="52">
        <f>Fugas_metoind!N128</f>
        <v>0</v>
      </c>
      <c r="V95" s="52" t="e">
        <f>Fugas_metoind!AH128</f>
        <v>#N/A</v>
      </c>
      <c r="W95" s="52" t="e">
        <f>Fugas_metoind!AG128</f>
        <v>#N/A</v>
      </c>
      <c r="X95" s="52" t="e">
        <f>V95+W95*Hoja1!$C$19</f>
        <v>#N/A</v>
      </c>
      <c r="Y95" s="52" t="e">
        <f>Fugas_metoind!AI128</f>
        <v>#N/A</v>
      </c>
    </row>
    <row r="96" spans="2:25" x14ac:dyDescent="0.75">
      <c r="B96" s="52">
        <f>Fugas_metoind!B129</f>
        <v>0</v>
      </c>
      <c r="C96" s="52">
        <f>Fugas_metoind!C129</f>
        <v>0</v>
      </c>
      <c r="D96" s="52">
        <f>Fugas_metoind!D129</f>
        <v>0</v>
      </c>
      <c r="E96" s="52">
        <f>Fugas_metoind!E129</f>
        <v>0</v>
      </c>
      <c r="F96" s="456">
        <f>Fugas_metoind!F129</f>
        <v>0</v>
      </c>
      <c r="G96" s="456"/>
      <c r="H96" s="456">
        <f>Fugas_metoind!G129</f>
        <v>0</v>
      </c>
      <c r="I96" s="456"/>
      <c r="J96" s="456">
        <f>Fugas_metoind!H129</f>
        <v>0</v>
      </c>
      <c r="K96" s="456"/>
      <c r="L96" s="460">
        <f>Fugas_metoind!I129</f>
        <v>0</v>
      </c>
      <c r="M96" s="460"/>
      <c r="N96" s="460"/>
      <c r="O96" s="456">
        <f>Fugas_metoind!J129</f>
        <v>0</v>
      </c>
      <c r="P96" s="456"/>
      <c r="Q96" s="456"/>
      <c r="R96" s="52"/>
      <c r="S96" s="52" t="str">
        <f>Fugas_metoind!AC129</f>
        <v>Correlaciones EPA</v>
      </c>
      <c r="T96" s="52" t="e">
        <f>Fugas_metoind!AF129</f>
        <v>#N/A</v>
      </c>
      <c r="U96" s="52">
        <f>Fugas_metoind!N129</f>
        <v>0</v>
      </c>
      <c r="V96" s="52" t="e">
        <f>Fugas_metoind!AH129</f>
        <v>#N/A</v>
      </c>
      <c r="W96" s="52" t="e">
        <f>Fugas_metoind!AG129</f>
        <v>#N/A</v>
      </c>
      <c r="X96" s="52" t="e">
        <f>V96+W96*Hoja1!$C$19</f>
        <v>#N/A</v>
      </c>
      <c r="Y96" s="52" t="e">
        <f>Fugas_metoind!AI129</f>
        <v>#N/A</v>
      </c>
    </row>
    <row r="97" spans="2:25" x14ac:dyDescent="0.75">
      <c r="B97" s="52">
        <f>Fugas_metoind!B130</f>
        <v>0</v>
      </c>
      <c r="C97" s="52">
        <f>Fugas_metoind!C130</f>
        <v>0</v>
      </c>
      <c r="D97" s="52">
        <f>Fugas_metoind!D130</f>
        <v>0</v>
      </c>
      <c r="E97" s="52">
        <f>Fugas_metoind!E130</f>
        <v>0</v>
      </c>
      <c r="F97" s="456">
        <f>Fugas_metoind!F130</f>
        <v>0</v>
      </c>
      <c r="G97" s="456"/>
      <c r="H97" s="456">
        <f>Fugas_metoind!G130</f>
        <v>0</v>
      </c>
      <c r="I97" s="456"/>
      <c r="J97" s="456">
        <f>Fugas_metoind!H130</f>
        <v>0</v>
      </c>
      <c r="K97" s="456"/>
      <c r="L97" s="460">
        <f>Fugas_metoind!I130</f>
        <v>0</v>
      </c>
      <c r="M97" s="460"/>
      <c r="N97" s="460"/>
      <c r="O97" s="456">
        <f>Fugas_metoind!J130</f>
        <v>0</v>
      </c>
      <c r="P97" s="456"/>
      <c r="Q97" s="456"/>
      <c r="R97" s="52"/>
      <c r="S97" s="52" t="str">
        <f>Fugas_metoind!AC130</f>
        <v>Correlaciones EPA</v>
      </c>
      <c r="T97" s="52" t="e">
        <f>Fugas_metoind!AF130</f>
        <v>#N/A</v>
      </c>
      <c r="U97" s="52">
        <f>Fugas_metoind!N130</f>
        <v>0</v>
      </c>
      <c r="V97" s="52" t="e">
        <f>Fugas_metoind!AH130</f>
        <v>#N/A</v>
      </c>
      <c r="W97" s="52" t="e">
        <f>Fugas_metoind!AG130</f>
        <v>#N/A</v>
      </c>
      <c r="X97" s="52" t="e">
        <f>V97+W97*Hoja1!$C$19</f>
        <v>#N/A</v>
      </c>
      <c r="Y97" s="52" t="e">
        <f>Fugas_metoind!AI130</f>
        <v>#N/A</v>
      </c>
    </row>
    <row r="98" spans="2:25" x14ac:dyDescent="0.75">
      <c r="B98" s="52">
        <f>Fugas_metoind!B131</f>
        <v>0</v>
      </c>
      <c r="C98" s="52">
        <f>Fugas_metoind!C131</f>
        <v>0</v>
      </c>
      <c r="D98" s="52">
        <f>Fugas_metoind!D131</f>
        <v>0</v>
      </c>
      <c r="E98" s="52">
        <f>Fugas_metoind!E131</f>
        <v>0</v>
      </c>
      <c r="F98" s="456">
        <f>Fugas_metoind!F131</f>
        <v>0</v>
      </c>
      <c r="G98" s="456"/>
      <c r="H98" s="456">
        <f>Fugas_metoind!G131</f>
        <v>0</v>
      </c>
      <c r="I98" s="456"/>
      <c r="J98" s="456">
        <f>Fugas_metoind!H131</f>
        <v>0</v>
      </c>
      <c r="K98" s="456"/>
      <c r="L98" s="460">
        <f>Fugas_metoind!I131</f>
        <v>0</v>
      </c>
      <c r="M98" s="460"/>
      <c r="N98" s="460"/>
      <c r="O98" s="456">
        <f>Fugas_metoind!J131</f>
        <v>0</v>
      </c>
      <c r="P98" s="456"/>
      <c r="Q98" s="456"/>
      <c r="R98" s="52"/>
      <c r="S98" s="52" t="str">
        <f>Fugas_metoind!AC131</f>
        <v>Correlaciones EPA</v>
      </c>
      <c r="T98" s="52" t="e">
        <f>Fugas_metoind!AF131</f>
        <v>#N/A</v>
      </c>
      <c r="U98" s="52">
        <f>Fugas_metoind!N131</f>
        <v>0</v>
      </c>
      <c r="V98" s="52" t="e">
        <f>Fugas_metoind!AH131</f>
        <v>#N/A</v>
      </c>
      <c r="W98" s="52" t="e">
        <f>Fugas_metoind!AG131</f>
        <v>#N/A</v>
      </c>
      <c r="X98" s="52" t="e">
        <f>V98+W98*Hoja1!$C$19</f>
        <v>#N/A</v>
      </c>
      <c r="Y98" s="52" t="e">
        <f>Fugas_metoind!AI131</f>
        <v>#N/A</v>
      </c>
    </row>
    <row r="99" spans="2:25" x14ac:dyDescent="0.75">
      <c r="B99" s="52">
        <f>Fugas_metoind!B132</f>
        <v>0</v>
      </c>
      <c r="C99" s="52">
        <f>Fugas_metoind!C132</f>
        <v>0</v>
      </c>
      <c r="D99" s="52">
        <f>Fugas_metoind!D132</f>
        <v>0</v>
      </c>
      <c r="E99" s="52">
        <f>Fugas_metoind!E132</f>
        <v>0</v>
      </c>
      <c r="F99" s="456">
        <f>Fugas_metoind!F132</f>
        <v>0</v>
      </c>
      <c r="G99" s="456"/>
      <c r="H99" s="456">
        <f>Fugas_metoind!G132</f>
        <v>0</v>
      </c>
      <c r="I99" s="456"/>
      <c r="J99" s="456">
        <f>Fugas_metoind!H132</f>
        <v>0</v>
      </c>
      <c r="K99" s="456"/>
      <c r="L99" s="460">
        <f>Fugas_metoind!I132</f>
        <v>0</v>
      </c>
      <c r="M99" s="460"/>
      <c r="N99" s="460"/>
      <c r="O99" s="456">
        <f>Fugas_metoind!J132</f>
        <v>0</v>
      </c>
      <c r="P99" s="456"/>
      <c r="Q99" s="456"/>
      <c r="R99" s="52"/>
      <c r="S99" s="52" t="str">
        <f>Fugas_metoind!AC132</f>
        <v>Correlaciones EPA</v>
      </c>
      <c r="T99" s="52" t="e">
        <f>Fugas_metoind!AF132</f>
        <v>#N/A</v>
      </c>
      <c r="U99" s="52">
        <f>Fugas_metoind!N132</f>
        <v>0</v>
      </c>
      <c r="V99" s="52" t="e">
        <f>Fugas_metoind!AH132</f>
        <v>#N/A</v>
      </c>
      <c r="W99" s="52" t="e">
        <f>Fugas_metoind!AG132</f>
        <v>#N/A</v>
      </c>
      <c r="X99" s="52" t="e">
        <f>V99+W99*Hoja1!$C$19</f>
        <v>#N/A</v>
      </c>
      <c r="Y99" s="52" t="e">
        <f>Fugas_metoind!AI132</f>
        <v>#N/A</v>
      </c>
    </row>
    <row r="100" spans="2:25" x14ac:dyDescent="0.75">
      <c r="B100" s="52">
        <f>Fugas_metoind!B133</f>
        <v>0</v>
      </c>
      <c r="C100" s="52">
        <f>Fugas_metoind!C133</f>
        <v>0</v>
      </c>
      <c r="D100" s="52">
        <f>Fugas_metoind!D133</f>
        <v>0</v>
      </c>
      <c r="E100" s="52">
        <f>Fugas_metoind!E133</f>
        <v>0</v>
      </c>
      <c r="F100" s="456">
        <f>Fugas_metoind!F133</f>
        <v>0</v>
      </c>
      <c r="G100" s="456"/>
      <c r="H100" s="456">
        <f>Fugas_metoind!G133</f>
        <v>0</v>
      </c>
      <c r="I100" s="456"/>
      <c r="J100" s="456">
        <f>Fugas_metoind!H133</f>
        <v>0</v>
      </c>
      <c r="K100" s="456"/>
      <c r="L100" s="460">
        <f>Fugas_metoind!I133</f>
        <v>0</v>
      </c>
      <c r="M100" s="460"/>
      <c r="N100" s="460"/>
      <c r="O100" s="456">
        <f>Fugas_metoind!J133</f>
        <v>0</v>
      </c>
      <c r="P100" s="456"/>
      <c r="Q100" s="456"/>
      <c r="R100" s="52"/>
      <c r="S100" s="52" t="str">
        <f>Fugas_metoind!AC133</f>
        <v>Correlaciones EPA</v>
      </c>
      <c r="T100" s="52" t="e">
        <f>Fugas_metoind!AF133</f>
        <v>#N/A</v>
      </c>
      <c r="U100" s="52">
        <f>Fugas_metoind!N133</f>
        <v>0</v>
      </c>
      <c r="V100" s="52" t="e">
        <f>Fugas_metoind!AH133</f>
        <v>#N/A</v>
      </c>
      <c r="W100" s="52" t="e">
        <f>Fugas_metoind!AG133</f>
        <v>#N/A</v>
      </c>
      <c r="X100" s="52" t="e">
        <f>V100+W100*Hoja1!$C$19</f>
        <v>#N/A</v>
      </c>
      <c r="Y100" s="52" t="e">
        <f>Fugas_metoind!AI133</f>
        <v>#N/A</v>
      </c>
    </row>
    <row r="101" spans="2:25" x14ac:dyDescent="0.75">
      <c r="B101" s="52">
        <f>Fugas_metoind!B134</f>
        <v>0</v>
      </c>
      <c r="C101" s="52">
        <f>Fugas_metoind!C134</f>
        <v>0</v>
      </c>
      <c r="D101" s="52">
        <f>Fugas_metoind!D134</f>
        <v>0</v>
      </c>
      <c r="E101" s="52">
        <f>Fugas_metoind!E134</f>
        <v>0</v>
      </c>
      <c r="F101" s="456">
        <f>Fugas_metoind!F134</f>
        <v>0</v>
      </c>
      <c r="G101" s="456"/>
      <c r="H101" s="456">
        <f>Fugas_metoind!G134</f>
        <v>0</v>
      </c>
      <c r="I101" s="456"/>
      <c r="J101" s="456">
        <f>Fugas_metoind!H134</f>
        <v>0</v>
      </c>
      <c r="K101" s="456"/>
      <c r="L101" s="460">
        <f>Fugas_metoind!I134</f>
        <v>0</v>
      </c>
      <c r="M101" s="460"/>
      <c r="N101" s="460"/>
      <c r="O101" s="456">
        <f>Fugas_metoind!J134</f>
        <v>0</v>
      </c>
      <c r="P101" s="456"/>
      <c r="Q101" s="456"/>
      <c r="R101" s="52"/>
      <c r="S101" s="52" t="str">
        <f>Fugas_metoind!AC134</f>
        <v>Correlaciones EPA</v>
      </c>
      <c r="T101" s="52" t="e">
        <f>Fugas_metoind!AF134</f>
        <v>#N/A</v>
      </c>
      <c r="U101" s="52">
        <f>Fugas_metoind!N134</f>
        <v>0</v>
      </c>
      <c r="V101" s="52" t="e">
        <f>Fugas_metoind!AH134</f>
        <v>#N/A</v>
      </c>
      <c r="W101" s="52" t="e">
        <f>Fugas_metoind!AG134</f>
        <v>#N/A</v>
      </c>
      <c r="X101" s="52" t="e">
        <f>V101+W101*Hoja1!$C$19</f>
        <v>#N/A</v>
      </c>
      <c r="Y101" s="52" t="e">
        <f>Fugas_metoind!AI134</f>
        <v>#N/A</v>
      </c>
    </row>
    <row r="102" spans="2:25" x14ac:dyDescent="0.75">
      <c r="B102" s="52">
        <f>Fugas_metoind!B135</f>
        <v>0</v>
      </c>
      <c r="C102" s="52">
        <f>Fugas_metoind!C135</f>
        <v>0</v>
      </c>
      <c r="D102" s="52">
        <f>Fugas_metoind!D135</f>
        <v>0</v>
      </c>
      <c r="E102" s="52">
        <f>Fugas_metoind!E135</f>
        <v>0</v>
      </c>
      <c r="F102" s="456">
        <f>Fugas_metoind!F135</f>
        <v>0</v>
      </c>
      <c r="G102" s="456"/>
      <c r="H102" s="456">
        <f>Fugas_metoind!G135</f>
        <v>0</v>
      </c>
      <c r="I102" s="456"/>
      <c r="J102" s="456">
        <f>Fugas_metoind!H135</f>
        <v>0</v>
      </c>
      <c r="K102" s="456"/>
      <c r="L102" s="460">
        <f>Fugas_metoind!I135</f>
        <v>0</v>
      </c>
      <c r="M102" s="460"/>
      <c r="N102" s="460"/>
      <c r="O102" s="456">
        <f>Fugas_metoind!J135</f>
        <v>0</v>
      </c>
      <c r="P102" s="456"/>
      <c r="Q102" s="456"/>
      <c r="R102" s="52"/>
      <c r="S102" s="52" t="str">
        <f>Fugas_metoind!AC135</f>
        <v>Correlaciones EPA</v>
      </c>
      <c r="T102" s="52" t="e">
        <f>Fugas_metoind!AF135</f>
        <v>#N/A</v>
      </c>
      <c r="U102" s="52">
        <f>Fugas_metoind!N135</f>
        <v>0</v>
      </c>
      <c r="V102" s="52" t="e">
        <f>Fugas_metoind!AH135</f>
        <v>#N/A</v>
      </c>
      <c r="W102" s="52" t="e">
        <f>Fugas_metoind!AG135</f>
        <v>#N/A</v>
      </c>
      <c r="X102" s="52" t="e">
        <f>V102+W102*Hoja1!$C$19</f>
        <v>#N/A</v>
      </c>
      <c r="Y102" s="52" t="e">
        <f>Fugas_metoind!AI135</f>
        <v>#N/A</v>
      </c>
    </row>
    <row r="103" spans="2:25" x14ac:dyDescent="0.75">
      <c r="B103" s="52">
        <f>Fugas_metoind!B136</f>
        <v>0</v>
      </c>
      <c r="C103" s="52">
        <f>Fugas_metoind!C136</f>
        <v>0</v>
      </c>
      <c r="D103" s="52">
        <f>Fugas_metoind!D136</f>
        <v>0</v>
      </c>
      <c r="E103" s="52">
        <f>Fugas_metoind!E136</f>
        <v>0</v>
      </c>
      <c r="F103" s="456">
        <f>Fugas_metoind!F136</f>
        <v>0</v>
      </c>
      <c r="G103" s="456"/>
      <c r="H103" s="456">
        <f>Fugas_metoind!G136</f>
        <v>0</v>
      </c>
      <c r="I103" s="456"/>
      <c r="J103" s="456">
        <f>Fugas_metoind!H136</f>
        <v>0</v>
      </c>
      <c r="K103" s="456"/>
      <c r="L103" s="460">
        <f>Fugas_metoind!I136</f>
        <v>0</v>
      </c>
      <c r="M103" s="460"/>
      <c r="N103" s="460"/>
      <c r="O103" s="456">
        <f>Fugas_metoind!J136</f>
        <v>0</v>
      </c>
      <c r="P103" s="456"/>
      <c r="Q103" s="456"/>
      <c r="R103" s="52"/>
      <c r="S103" s="52" t="str">
        <f>Fugas_metoind!AC136</f>
        <v>Correlaciones EPA</v>
      </c>
      <c r="T103" s="52" t="e">
        <f>Fugas_metoind!AF136</f>
        <v>#N/A</v>
      </c>
      <c r="U103" s="52">
        <f>Fugas_metoind!N136</f>
        <v>0</v>
      </c>
      <c r="V103" s="52" t="e">
        <f>Fugas_metoind!AH136</f>
        <v>#N/A</v>
      </c>
      <c r="W103" s="52" t="e">
        <f>Fugas_metoind!AG136</f>
        <v>#N/A</v>
      </c>
      <c r="X103" s="52" t="e">
        <f>V103+W103*Hoja1!$C$19</f>
        <v>#N/A</v>
      </c>
      <c r="Y103" s="52" t="e">
        <f>Fugas_metoind!AI136</f>
        <v>#N/A</v>
      </c>
    </row>
    <row r="104" spans="2:25" x14ac:dyDescent="0.75">
      <c r="B104" s="52">
        <f>Fugas_metoind!B137</f>
        <v>0</v>
      </c>
      <c r="C104" s="52">
        <f>Fugas_metoind!C137</f>
        <v>0</v>
      </c>
      <c r="D104" s="52">
        <f>Fugas_metoind!D137</f>
        <v>0</v>
      </c>
      <c r="E104" s="52">
        <f>Fugas_metoind!E137</f>
        <v>0</v>
      </c>
      <c r="F104" s="456">
        <f>Fugas_metoind!F137</f>
        <v>0</v>
      </c>
      <c r="G104" s="456"/>
      <c r="H104" s="456">
        <f>Fugas_metoind!G137</f>
        <v>0</v>
      </c>
      <c r="I104" s="456"/>
      <c r="J104" s="456">
        <f>Fugas_metoind!H137</f>
        <v>0</v>
      </c>
      <c r="K104" s="456"/>
      <c r="L104" s="460">
        <f>Fugas_metoind!I137</f>
        <v>0</v>
      </c>
      <c r="M104" s="460"/>
      <c r="N104" s="460"/>
      <c r="O104" s="456">
        <f>Fugas_metoind!J137</f>
        <v>0</v>
      </c>
      <c r="P104" s="456"/>
      <c r="Q104" s="456"/>
      <c r="R104" s="52"/>
      <c r="S104" s="52" t="str">
        <f>Fugas_metoind!AC137</f>
        <v>Correlaciones EPA</v>
      </c>
      <c r="T104" s="52" t="e">
        <f>Fugas_metoind!AF137</f>
        <v>#N/A</v>
      </c>
      <c r="U104" s="52">
        <f>Fugas_metoind!N137</f>
        <v>0</v>
      </c>
      <c r="V104" s="52" t="e">
        <f>Fugas_metoind!AH137</f>
        <v>#N/A</v>
      </c>
      <c r="W104" s="52" t="e">
        <f>Fugas_metoind!AG137</f>
        <v>#N/A</v>
      </c>
      <c r="X104" s="52" t="e">
        <f>V104+W104*Hoja1!$C$19</f>
        <v>#N/A</v>
      </c>
      <c r="Y104" s="52" t="e">
        <f>Fugas_metoind!AI137</f>
        <v>#N/A</v>
      </c>
    </row>
    <row r="105" spans="2:25" x14ac:dyDescent="0.75">
      <c r="B105" s="52">
        <f>Fugas_metoind!B138</f>
        <v>0</v>
      </c>
      <c r="C105" s="52">
        <f>Fugas_metoind!C138</f>
        <v>0</v>
      </c>
      <c r="D105" s="52">
        <f>Fugas_metoind!D138</f>
        <v>0</v>
      </c>
      <c r="E105" s="52">
        <f>Fugas_metoind!E138</f>
        <v>0</v>
      </c>
      <c r="F105" s="456">
        <f>Fugas_metoind!F138</f>
        <v>0</v>
      </c>
      <c r="G105" s="456"/>
      <c r="H105" s="456">
        <f>Fugas_metoind!G138</f>
        <v>0</v>
      </c>
      <c r="I105" s="456"/>
      <c r="J105" s="456">
        <f>Fugas_metoind!H138</f>
        <v>0</v>
      </c>
      <c r="K105" s="456"/>
      <c r="L105" s="460">
        <f>Fugas_metoind!I138</f>
        <v>0</v>
      </c>
      <c r="M105" s="460"/>
      <c r="N105" s="460"/>
      <c r="O105" s="456">
        <f>Fugas_metoind!J138</f>
        <v>0</v>
      </c>
      <c r="P105" s="456"/>
      <c r="Q105" s="456"/>
      <c r="R105" s="52"/>
      <c r="S105" s="52" t="str">
        <f>Fugas_metoind!AC138</f>
        <v>Correlaciones EPA</v>
      </c>
      <c r="T105" s="52" t="e">
        <f>Fugas_metoind!AF138</f>
        <v>#N/A</v>
      </c>
      <c r="U105" s="52">
        <f>Fugas_metoind!N138</f>
        <v>0</v>
      </c>
      <c r="V105" s="52" t="e">
        <f>Fugas_metoind!AH138</f>
        <v>#N/A</v>
      </c>
      <c r="W105" s="52" t="e">
        <f>Fugas_metoind!AG138</f>
        <v>#N/A</v>
      </c>
      <c r="X105" s="52" t="e">
        <f>V105+W105*Hoja1!$C$19</f>
        <v>#N/A</v>
      </c>
      <c r="Y105" s="52" t="e">
        <f>Fugas_metoind!AI138</f>
        <v>#N/A</v>
      </c>
    </row>
    <row r="106" spans="2:25" x14ac:dyDescent="0.75">
      <c r="B106" s="52">
        <f>Fugas_metoind!B139</f>
        <v>0</v>
      </c>
      <c r="C106" s="52">
        <f>Fugas_metoind!C139</f>
        <v>0</v>
      </c>
      <c r="D106" s="52">
        <f>Fugas_metoind!D139</f>
        <v>0</v>
      </c>
      <c r="E106" s="52">
        <f>Fugas_metoind!E139</f>
        <v>0</v>
      </c>
      <c r="F106" s="456">
        <f>Fugas_metoind!F139</f>
        <v>0</v>
      </c>
      <c r="G106" s="456"/>
      <c r="H106" s="456">
        <f>Fugas_metoind!G139</f>
        <v>0</v>
      </c>
      <c r="I106" s="456"/>
      <c r="J106" s="456">
        <f>Fugas_metoind!H139</f>
        <v>0</v>
      </c>
      <c r="K106" s="456"/>
      <c r="L106" s="460">
        <f>Fugas_metoind!I139</f>
        <v>0</v>
      </c>
      <c r="M106" s="460"/>
      <c r="N106" s="460"/>
      <c r="O106" s="456">
        <f>Fugas_metoind!J139</f>
        <v>0</v>
      </c>
      <c r="P106" s="456"/>
      <c r="Q106" s="456"/>
      <c r="R106" s="52"/>
      <c r="S106" s="52" t="str">
        <f>Fugas_metoind!AC139</f>
        <v>Correlaciones EPA</v>
      </c>
      <c r="T106" s="52" t="e">
        <f>Fugas_metoind!AF139</f>
        <v>#N/A</v>
      </c>
      <c r="U106" s="52">
        <f>Fugas_metoind!N139</f>
        <v>0</v>
      </c>
      <c r="V106" s="52" t="e">
        <f>Fugas_metoind!AH139</f>
        <v>#N/A</v>
      </c>
      <c r="W106" s="52" t="e">
        <f>Fugas_metoind!AG139</f>
        <v>#N/A</v>
      </c>
      <c r="X106" s="52" t="e">
        <f>V106+W106*Hoja1!$C$19</f>
        <v>#N/A</v>
      </c>
      <c r="Y106" s="52" t="e">
        <f>Fugas_metoind!AI139</f>
        <v>#N/A</v>
      </c>
    </row>
    <row r="107" spans="2:25" x14ac:dyDescent="0.75">
      <c r="B107" s="52">
        <f>Fugas_metoind!B140</f>
        <v>0</v>
      </c>
      <c r="C107" s="52">
        <f>Fugas_metoind!C140</f>
        <v>0</v>
      </c>
      <c r="D107" s="52">
        <f>Fugas_metoind!D140</f>
        <v>0</v>
      </c>
      <c r="E107" s="52">
        <f>Fugas_metoind!E140</f>
        <v>0</v>
      </c>
      <c r="F107" s="456">
        <f>Fugas_metoind!F140</f>
        <v>0</v>
      </c>
      <c r="G107" s="456"/>
      <c r="H107" s="456">
        <f>Fugas_metoind!G140</f>
        <v>0</v>
      </c>
      <c r="I107" s="456"/>
      <c r="J107" s="456">
        <f>Fugas_metoind!H140</f>
        <v>0</v>
      </c>
      <c r="K107" s="456"/>
      <c r="L107" s="460">
        <f>Fugas_metoind!I140</f>
        <v>0</v>
      </c>
      <c r="M107" s="460"/>
      <c r="N107" s="460"/>
      <c r="O107" s="456">
        <f>Fugas_metoind!J140</f>
        <v>0</v>
      </c>
      <c r="P107" s="456"/>
      <c r="Q107" s="456"/>
      <c r="R107" s="52"/>
      <c r="S107" s="52" t="str">
        <f>Fugas_metoind!AC140</f>
        <v>Correlaciones EPA</v>
      </c>
      <c r="T107" s="52" t="e">
        <f>Fugas_metoind!AF140</f>
        <v>#N/A</v>
      </c>
      <c r="U107" s="52">
        <f>Fugas_metoind!N140</f>
        <v>0</v>
      </c>
      <c r="V107" s="52" t="e">
        <f>Fugas_metoind!AH140</f>
        <v>#N/A</v>
      </c>
      <c r="W107" s="52" t="e">
        <f>Fugas_metoind!AG140</f>
        <v>#N/A</v>
      </c>
      <c r="X107" s="52" t="e">
        <f>V107+W107*Hoja1!$C$19</f>
        <v>#N/A</v>
      </c>
      <c r="Y107" s="52" t="e">
        <f>Fugas_metoind!AI140</f>
        <v>#N/A</v>
      </c>
    </row>
    <row r="108" spans="2:25" x14ac:dyDescent="0.75">
      <c r="B108" s="52">
        <f>Fugas_metoind!B141</f>
        <v>0</v>
      </c>
      <c r="C108" s="52">
        <f>Fugas_metoind!C141</f>
        <v>0</v>
      </c>
      <c r="D108" s="52">
        <f>Fugas_metoind!D141</f>
        <v>0</v>
      </c>
      <c r="E108" s="52">
        <f>Fugas_metoind!E141</f>
        <v>0</v>
      </c>
      <c r="F108" s="456">
        <f>Fugas_metoind!F141</f>
        <v>0</v>
      </c>
      <c r="G108" s="456"/>
      <c r="H108" s="456">
        <f>Fugas_metoind!G141</f>
        <v>0</v>
      </c>
      <c r="I108" s="456"/>
      <c r="J108" s="456">
        <f>Fugas_metoind!H141</f>
        <v>0</v>
      </c>
      <c r="K108" s="456"/>
      <c r="L108" s="460">
        <f>Fugas_metoind!I141</f>
        <v>0</v>
      </c>
      <c r="M108" s="460"/>
      <c r="N108" s="460"/>
      <c r="O108" s="456">
        <f>Fugas_metoind!J141</f>
        <v>0</v>
      </c>
      <c r="P108" s="456"/>
      <c r="Q108" s="456"/>
      <c r="R108" s="52"/>
      <c r="S108" s="52" t="str">
        <f>Fugas_metoind!AC141</f>
        <v>Correlaciones EPA</v>
      </c>
      <c r="T108" s="52" t="e">
        <f>Fugas_metoind!AF141</f>
        <v>#N/A</v>
      </c>
      <c r="U108" s="52">
        <f>Fugas_metoind!N141</f>
        <v>0</v>
      </c>
      <c r="V108" s="52" t="e">
        <f>Fugas_metoind!AH141</f>
        <v>#N/A</v>
      </c>
      <c r="W108" s="52" t="e">
        <f>Fugas_metoind!AG141</f>
        <v>#N/A</v>
      </c>
      <c r="X108" s="52" t="e">
        <f>V108+W108*Hoja1!$C$19</f>
        <v>#N/A</v>
      </c>
      <c r="Y108" s="52" t="e">
        <f>Fugas_metoind!AI141</f>
        <v>#N/A</v>
      </c>
    </row>
    <row r="109" spans="2:25" x14ac:dyDescent="0.75">
      <c r="B109" s="52">
        <f>Fugas_metoind!B142</f>
        <v>0</v>
      </c>
      <c r="C109" s="52">
        <f>Fugas_metoind!C142</f>
        <v>0</v>
      </c>
      <c r="D109" s="52">
        <f>Fugas_metoind!D142</f>
        <v>0</v>
      </c>
      <c r="E109" s="52">
        <f>Fugas_metoind!E142</f>
        <v>0</v>
      </c>
      <c r="F109" s="456">
        <f>Fugas_metoind!F142</f>
        <v>0</v>
      </c>
      <c r="G109" s="456"/>
      <c r="H109" s="456">
        <f>Fugas_metoind!G142</f>
        <v>0</v>
      </c>
      <c r="I109" s="456"/>
      <c r="J109" s="456">
        <f>Fugas_metoind!H142</f>
        <v>0</v>
      </c>
      <c r="K109" s="456"/>
      <c r="L109" s="460">
        <f>Fugas_metoind!I142</f>
        <v>0</v>
      </c>
      <c r="M109" s="460"/>
      <c r="N109" s="460"/>
      <c r="O109" s="456">
        <f>Fugas_metoind!J142</f>
        <v>0</v>
      </c>
      <c r="P109" s="456"/>
      <c r="Q109" s="456"/>
      <c r="R109" s="52"/>
      <c r="S109" s="52" t="str">
        <f>Fugas_metoind!AC142</f>
        <v>Correlaciones EPA</v>
      </c>
      <c r="T109" s="52" t="e">
        <f>Fugas_metoind!AF142</f>
        <v>#N/A</v>
      </c>
      <c r="U109" s="52">
        <f>Fugas_metoind!N142</f>
        <v>0</v>
      </c>
      <c r="V109" s="52" t="e">
        <f>Fugas_metoind!AH142</f>
        <v>#N/A</v>
      </c>
      <c r="W109" s="52" t="e">
        <f>Fugas_metoind!AG142</f>
        <v>#N/A</v>
      </c>
      <c r="X109" s="52" t="e">
        <f>V109+W109*Hoja1!$C$19</f>
        <v>#N/A</v>
      </c>
      <c r="Y109" s="52" t="e">
        <f>Fugas_metoind!AI142</f>
        <v>#N/A</v>
      </c>
    </row>
    <row r="110" spans="2:25" x14ac:dyDescent="0.75">
      <c r="B110" s="52">
        <f>Fugas_metoind!B143</f>
        <v>0</v>
      </c>
      <c r="C110" s="52">
        <f>Fugas_metoind!C143</f>
        <v>0</v>
      </c>
      <c r="D110" s="52">
        <f>Fugas_metoind!D143</f>
        <v>0</v>
      </c>
      <c r="E110" s="52">
        <f>Fugas_metoind!E143</f>
        <v>0</v>
      </c>
      <c r="F110" s="456">
        <f>Fugas_metoind!F143</f>
        <v>0</v>
      </c>
      <c r="G110" s="456"/>
      <c r="H110" s="456">
        <f>Fugas_metoind!G143</f>
        <v>0</v>
      </c>
      <c r="I110" s="456"/>
      <c r="J110" s="456">
        <f>Fugas_metoind!H143</f>
        <v>0</v>
      </c>
      <c r="K110" s="456"/>
      <c r="L110" s="460">
        <f>Fugas_metoind!I143</f>
        <v>0</v>
      </c>
      <c r="M110" s="460"/>
      <c r="N110" s="460"/>
      <c r="O110" s="456">
        <f>Fugas_metoind!J143</f>
        <v>0</v>
      </c>
      <c r="P110" s="456"/>
      <c r="Q110" s="456"/>
      <c r="R110" s="52"/>
      <c r="S110" s="52" t="str">
        <f>Fugas_metoind!AC143</f>
        <v>Correlaciones EPA</v>
      </c>
      <c r="T110" s="52" t="e">
        <f>Fugas_metoind!AF143</f>
        <v>#N/A</v>
      </c>
      <c r="U110" s="52">
        <f>Fugas_metoind!N143</f>
        <v>0</v>
      </c>
      <c r="V110" s="52" t="e">
        <f>Fugas_metoind!AH143</f>
        <v>#N/A</v>
      </c>
      <c r="W110" s="52" t="e">
        <f>Fugas_metoind!AG143</f>
        <v>#N/A</v>
      </c>
      <c r="X110" s="52" t="e">
        <f>V110+W110*Hoja1!$C$19</f>
        <v>#N/A</v>
      </c>
      <c r="Y110" s="52" t="e">
        <f>Fugas_metoind!AI143</f>
        <v>#N/A</v>
      </c>
    </row>
    <row r="111" spans="2:25" x14ac:dyDescent="0.75">
      <c r="B111" s="52">
        <f>Fugas_metoind!B144</f>
        <v>0</v>
      </c>
      <c r="C111" s="52">
        <f>Fugas_metoind!C144</f>
        <v>0</v>
      </c>
      <c r="D111" s="52">
        <f>Fugas_metoind!D144</f>
        <v>0</v>
      </c>
      <c r="E111" s="52">
        <f>Fugas_metoind!E144</f>
        <v>0</v>
      </c>
      <c r="F111" s="456">
        <f>Fugas_metoind!F144</f>
        <v>0</v>
      </c>
      <c r="G111" s="456"/>
      <c r="H111" s="456">
        <f>Fugas_metoind!G144</f>
        <v>0</v>
      </c>
      <c r="I111" s="456"/>
      <c r="J111" s="456">
        <f>Fugas_metoind!H144</f>
        <v>0</v>
      </c>
      <c r="K111" s="456"/>
      <c r="L111" s="460">
        <f>Fugas_metoind!I144</f>
        <v>0</v>
      </c>
      <c r="M111" s="460"/>
      <c r="N111" s="460"/>
      <c r="O111" s="456">
        <f>Fugas_metoind!J144</f>
        <v>0</v>
      </c>
      <c r="P111" s="456"/>
      <c r="Q111" s="456"/>
      <c r="R111" s="52"/>
      <c r="S111" s="52" t="str">
        <f>Fugas_metoind!AC144</f>
        <v>Correlaciones EPA</v>
      </c>
      <c r="T111" s="52" t="e">
        <f>Fugas_metoind!AF144</f>
        <v>#N/A</v>
      </c>
      <c r="U111" s="52">
        <f>Fugas_metoind!N144</f>
        <v>0</v>
      </c>
      <c r="V111" s="52" t="e">
        <f>Fugas_metoind!AH144</f>
        <v>#N/A</v>
      </c>
      <c r="W111" s="52" t="e">
        <f>Fugas_metoind!AG144</f>
        <v>#N/A</v>
      </c>
      <c r="X111" s="52" t="e">
        <f>V111+W111*Hoja1!$C$19</f>
        <v>#N/A</v>
      </c>
      <c r="Y111" s="52" t="e">
        <f>Fugas_metoind!AI144</f>
        <v>#N/A</v>
      </c>
    </row>
    <row r="112" spans="2:25" x14ac:dyDescent="0.75">
      <c r="B112" s="52">
        <f>Fugas_metoind!B145</f>
        <v>0</v>
      </c>
      <c r="C112" s="52">
        <f>Fugas_metoind!C145</f>
        <v>0</v>
      </c>
      <c r="D112" s="52">
        <f>Fugas_metoind!D145</f>
        <v>0</v>
      </c>
      <c r="E112" s="52">
        <f>Fugas_metoind!E145</f>
        <v>0</v>
      </c>
      <c r="F112" s="456">
        <f>Fugas_metoind!F145</f>
        <v>0</v>
      </c>
      <c r="G112" s="456"/>
      <c r="H112" s="456">
        <f>Fugas_metoind!G145</f>
        <v>0</v>
      </c>
      <c r="I112" s="456"/>
      <c r="J112" s="456">
        <f>Fugas_metoind!H145</f>
        <v>0</v>
      </c>
      <c r="K112" s="456"/>
      <c r="L112" s="460">
        <f>Fugas_metoind!I145</f>
        <v>0</v>
      </c>
      <c r="M112" s="460"/>
      <c r="N112" s="460"/>
      <c r="O112" s="456">
        <f>Fugas_metoind!J145</f>
        <v>0</v>
      </c>
      <c r="P112" s="456"/>
      <c r="Q112" s="456"/>
      <c r="R112" s="52"/>
      <c r="S112" s="52" t="str">
        <f>Fugas_metoind!AC145</f>
        <v>Correlaciones EPA</v>
      </c>
      <c r="T112" s="52" t="e">
        <f>Fugas_metoind!AF145</f>
        <v>#N/A</v>
      </c>
      <c r="U112" s="52">
        <f>Fugas_metoind!N145</f>
        <v>0</v>
      </c>
      <c r="V112" s="52" t="e">
        <f>Fugas_metoind!AH145</f>
        <v>#N/A</v>
      </c>
      <c r="W112" s="52" t="e">
        <f>Fugas_metoind!AG145</f>
        <v>#N/A</v>
      </c>
      <c r="X112" s="52" t="e">
        <f>V112+W112*Hoja1!$C$19</f>
        <v>#N/A</v>
      </c>
      <c r="Y112" s="52" t="e">
        <f>Fugas_metoind!AI145</f>
        <v>#N/A</v>
      </c>
    </row>
    <row r="113" spans="2:25" x14ac:dyDescent="0.75">
      <c r="B113" s="52">
        <f>Fugas_metoind!B146</f>
        <v>0</v>
      </c>
      <c r="C113" s="52">
        <f>Fugas_metoind!C146</f>
        <v>0</v>
      </c>
      <c r="D113" s="52">
        <f>Fugas_metoind!D146</f>
        <v>0</v>
      </c>
      <c r="E113" s="52">
        <f>Fugas_metoind!E146</f>
        <v>0</v>
      </c>
      <c r="F113" s="456">
        <f>Fugas_metoind!F146</f>
        <v>0</v>
      </c>
      <c r="G113" s="456"/>
      <c r="H113" s="456">
        <f>Fugas_metoind!G146</f>
        <v>0</v>
      </c>
      <c r="I113" s="456"/>
      <c r="J113" s="456">
        <f>Fugas_metoind!H146</f>
        <v>0</v>
      </c>
      <c r="K113" s="456"/>
      <c r="L113" s="460">
        <f>Fugas_metoind!I146</f>
        <v>0</v>
      </c>
      <c r="M113" s="460"/>
      <c r="N113" s="460"/>
      <c r="O113" s="456">
        <f>Fugas_metoind!J146</f>
        <v>0</v>
      </c>
      <c r="P113" s="456"/>
      <c r="Q113" s="456"/>
      <c r="R113" s="52"/>
      <c r="S113" s="52" t="str">
        <f>Fugas_metoind!AC146</f>
        <v>Correlaciones EPA</v>
      </c>
      <c r="T113" s="52" t="e">
        <f>Fugas_metoind!AF146</f>
        <v>#N/A</v>
      </c>
      <c r="U113" s="52">
        <f>Fugas_metoind!N146</f>
        <v>0</v>
      </c>
      <c r="V113" s="52" t="e">
        <f>Fugas_metoind!AH146</f>
        <v>#N/A</v>
      </c>
      <c r="W113" s="52" t="e">
        <f>Fugas_metoind!AG146</f>
        <v>#N/A</v>
      </c>
      <c r="X113" s="52" t="e">
        <f>V113+W113*Hoja1!$C$19</f>
        <v>#N/A</v>
      </c>
      <c r="Y113" s="52" t="e">
        <f>Fugas_metoind!AI146</f>
        <v>#N/A</v>
      </c>
    </row>
    <row r="114" spans="2:25" x14ac:dyDescent="0.75">
      <c r="B114" s="52">
        <f>Fugas_metoind!B147</f>
        <v>0</v>
      </c>
      <c r="C114" s="52">
        <f>Fugas_metoind!C147</f>
        <v>0</v>
      </c>
      <c r="D114" s="52">
        <f>Fugas_metoind!D147</f>
        <v>0</v>
      </c>
      <c r="E114" s="52">
        <f>Fugas_metoind!E147</f>
        <v>0</v>
      </c>
      <c r="F114" s="456">
        <f>Fugas_metoind!F147</f>
        <v>0</v>
      </c>
      <c r="G114" s="456"/>
      <c r="H114" s="456">
        <f>Fugas_metoind!G147</f>
        <v>0</v>
      </c>
      <c r="I114" s="456"/>
      <c r="J114" s="456">
        <f>Fugas_metoind!H147</f>
        <v>0</v>
      </c>
      <c r="K114" s="456"/>
      <c r="L114" s="460">
        <f>Fugas_metoind!I147</f>
        <v>0</v>
      </c>
      <c r="M114" s="460"/>
      <c r="N114" s="460"/>
      <c r="O114" s="456">
        <f>Fugas_metoind!J147</f>
        <v>0</v>
      </c>
      <c r="P114" s="456"/>
      <c r="Q114" s="456"/>
      <c r="R114" s="52"/>
      <c r="S114" s="52" t="str">
        <f>Fugas_metoind!AC147</f>
        <v>Correlaciones EPA</v>
      </c>
      <c r="T114" s="52" t="e">
        <f>Fugas_metoind!AF147</f>
        <v>#N/A</v>
      </c>
      <c r="U114" s="52">
        <f>Fugas_metoind!N147</f>
        <v>0</v>
      </c>
      <c r="V114" s="52" t="e">
        <f>Fugas_metoind!AH147</f>
        <v>#N/A</v>
      </c>
      <c r="W114" s="52" t="e">
        <f>Fugas_metoind!AG147</f>
        <v>#N/A</v>
      </c>
      <c r="X114" s="52" t="e">
        <f>V114+W114*Hoja1!$C$19</f>
        <v>#N/A</v>
      </c>
      <c r="Y114" s="52" t="e">
        <f>Fugas_metoind!AI147</f>
        <v>#N/A</v>
      </c>
    </row>
    <row r="115" spans="2:25" x14ac:dyDescent="0.75">
      <c r="B115" s="52">
        <f>Fugas_metoind!B148</f>
        <v>0</v>
      </c>
      <c r="C115" s="52">
        <f>Fugas_metoind!C148</f>
        <v>0</v>
      </c>
      <c r="D115" s="52">
        <f>Fugas_metoind!D148</f>
        <v>0</v>
      </c>
      <c r="E115" s="52">
        <f>Fugas_metoind!E148</f>
        <v>0</v>
      </c>
      <c r="F115" s="456">
        <f>Fugas_metoind!F148</f>
        <v>0</v>
      </c>
      <c r="G115" s="456"/>
      <c r="H115" s="456">
        <f>Fugas_metoind!G148</f>
        <v>0</v>
      </c>
      <c r="I115" s="456"/>
      <c r="J115" s="456">
        <f>Fugas_metoind!H148</f>
        <v>0</v>
      </c>
      <c r="K115" s="456"/>
      <c r="L115" s="460">
        <f>Fugas_metoind!I148</f>
        <v>0</v>
      </c>
      <c r="M115" s="460"/>
      <c r="N115" s="460"/>
      <c r="O115" s="456">
        <f>Fugas_metoind!J148</f>
        <v>0</v>
      </c>
      <c r="P115" s="456"/>
      <c r="Q115" s="456"/>
      <c r="R115" s="52"/>
      <c r="S115" s="52" t="str">
        <f>Fugas_metoind!AC148</f>
        <v>Correlaciones EPA</v>
      </c>
      <c r="T115" s="52" t="e">
        <f>Fugas_metoind!AF148</f>
        <v>#N/A</v>
      </c>
      <c r="U115" s="52">
        <f>Fugas_metoind!N148</f>
        <v>0</v>
      </c>
      <c r="V115" s="52" t="e">
        <f>Fugas_metoind!AH148</f>
        <v>#N/A</v>
      </c>
      <c r="W115" s="52" t="e">
        <f>Fugas_metoind!AG148</f>
        <v>#N/A</v>
      </c>
      <c r="X115" s="52" t="e">
        <f>V115+W115*Hoja1!$C$19</f>
        <v>#N/A</v>
      </c>
      <c r="Y115" s="52" t="e">
        <f>Fugas_metoind!AI148</f>
        <v>#N/A</v>
      </c>
    </row>
    <row r="116" spans="2:25" x14ac:dyDescent="0.75">
      <c r="B116" s="52">
        <f>Fugas_metoind!B149</f>
        <v>0</v>
      </c>
      <c r="C116" s="52">
        <f>Fugas_metoind!C149</f>
        <v>0</v>
      </c>
      <c r="D116" s="52">
        <f>Fugas_metoind!D149</f>
        <v>0</v>
      </c>
      <c r="E116" s="52">
        <f>Fugas_metoind!E149</f>
        <v>0</v>
      </c>
      <c r="F116" s="456">
        <f>Fugas_metoind!F149</f>
        <v>0</v>
      </c>
      <c r="G116" s="456"/>
      <c r="H116" s="456">
        <f>Fugas_metoind!G149</f>
        <v>0</v>
      </c>
      <c r="I116" s="456"/>
      <c r="J116" s="456">
        <f>Fugas_metoind!H149</f>
        <v>0</v>
      </c>
      <c r="K116" s="456"/>
      <c r="L116" s="460">
        <f>Fugas_metoind!I149</f>
        <v>0</v>
      </c>
      <c r="M116" s="460"/>
      <c r="N116" s="460"/>
      <c r="O116" s="456">
        <f>Fugas_metoind!J149</f>
        <v>0</v>
      </c>
      <c r="P116" s="456"/>
      <c r="Q116" s="456"/>
      <c r="R116" s="52"/>
      <c r="S116" s="52" t="str">
        <f>Fugas_metoind!AC149</f>
        <v>Correlaciones EPA</v>
      </c>
      <c r="T116" s="52" t="e">
        <f>Fugas_metoind!AF149</f>
        <v>#N/A</v>
      </c>
      <c r="U116" s="52">
        <f>Fugas_metoind!N149</f>
        <v>0</v>
      </c>
      <c r="V116" s="52" t="e">
        <f>Fugas_metoind!AH149</f>
        <v>#N/A</v>
      </c>
      <c r="W116" s="52" t="e">
        <f>Fugas_metoind!AG149</f>
        <v>#N/A</v>
      </c>
      <c r="X116" s="52" t="e">
        <f>V116+W116*Hoja1!$C$19</f>
        <v>#N/A</v>
      </c>
      <c r="Y116" s="52" t="e">
        <f>Fugas_metoind!AI149</f>
        <v>#N/A</v>
      </c>
    </row>
    <row r="117" spans="2:25" x14ac:dyDescent="0.75">
      <c r="B117" s="52">
        <f>Fugas_metoind!B150</f>
        <v>0</v>
      </c>
      <c r="C117" s="52">
        <f>Fugas_metoind!C150</f>
        <v>0</v>
      </c>
      <c r="D117" s="52">
        <f>Fugas_metoind!D150</f>
        <v>0</v>
      </c>
      <c r="E117" s="52">
        <f>Fugas_metoind!E150</f>
        <v>0</v>
      </c>
      <c r="F117" s="456">
        <f>Fugas_metoind!F150</f>
        <v>0</v>
      </c>
      <c r="G117" s="456"/>
      <c r="H117" s="456">
        <f>Fugas_metoind!G150</f>
        <v>0</v>
      </c>
      <c r="I117" s="456"/>
      <c r="J117" s="456">
        <f>Fugas_metoind!H150</f>
        <v>0</v>
      </c>
      <c r="K117" s="456"/>
      <c r="L117" s="460">
        <f>Fugas_metoind!I150</f>
        <v>0</v>
      </c>
      <c r="M117" s="460"/>
      <c r="N117" s="460"/>
      <c r="O117" s="456">
        <f>Fugas_metoind!J150</f>
        <v>0</v>
      </c>
      <c r="P117" s="456"/>
      <c r="Q117" s="456"/>
      <c r="R117" s="52"/>
      <c r="S117" s="52" t="str">
        <f>Fugas_metoind!AC150</f>
        <v>Correlaciones EPA</v>
      </c>
      <c r="T117" s="52" t="e">
        <f>Fugas_metoind!AF150</f>
        <v>#N/A</v>
      </c>
      <c r="U117" s="52">
        <f>Fugas_metoind!N150</f>
        <v>0</v>
      </c>
      <c r="V117" s="52" t="e">
        <f>Fugas_metoind!AH150</f>
        <v>#N/A</v>
      </c>
      <c r="W117" s="52" t="e">
        <f>Fugas_metoind!AG150</f>
        <v>#N/A</v>
      </c>
      <c r="X117" s="52" t="e">
        <f>V117+W117*Hoja1!$C$19</f>
        <v>#N/A</v>
      </c>
      <c r="Y117" s="52" t="e">
        <f>Fugas_metoind!AI150</f>
        <v>#N/A</v>
      </c>
    </row>
    <row r="118" spans="2:25" x14ac:dyDescent="0.75">
      <c r="B118" s="52">
        <f>Fugas_metoind!B151</f>
        <v>0</v>
      </c>
      <c r="C118" s="52">
        <f>Fugas_metoind!C151</f>
        <v>0</v>
      </c>
      <c r="D118" s="52">
        <f>Fugas_metoind!D151</f>
        <v>0</v>
      </c>
      <c r="E118" s="52">
        <f>Fugas_metoind!E151</f>
        <v>0</v>
      </c>
      <c r="F118" s="456">
        <f>Fugas_metoind!F151</f>
        <v>0</v>
      </c>
      <c r="G118" s="456"/>
      <c r="H118" s="456">
        <f>Fugas_metoind!G151</f>
        <v>0</v>
      </c>
      <c r="I118" s="456"/>
      <c r="J118" s="456">
        <f>Fugas_metoind!H151</f>
        <v>0</v>
      </c>
      <c r="K118" s="456"/>
      <c r="L118" s="460">
        <f>Fugas_metoind!I151</f>
        <v>0</v>
      </c>
      <c r="M118" s="460"/>
      <c r="N118" s="460"/>
      <c r="O118" s="456">
        <f>Fugas_metoind!J151</f>
        <v>0</v>
      </c>
      <c r="P118" s="456"/>
      <c r="Q118" s="456"/>
      <c r="R118" s="52"/>
      <c r="S118" s="52" t="str">
        <f>Fugas_metoind!AC151</f>
        <v>Correlaciones EPA</v>
      </c>
      <c r="T118" s="52" t="e">
        <f>Fugas_metoind!AF151</f>
        <v>#N/A</v>
      </c>
      <c r="U118" s="52">
        <f>Fugas_metoind!N151</f>
        <v>0</v>
      </c>
      <c r="V118" s="52" t="e">
        <f>Fugas_metoind!AH151</f>
        <v>#N/A</v>
      </c>
      <c r="W118" s="52" t="e">
        <f>Fugas_metoind!AG151</f>
        <v>#N/A</v>
      </c>
      <c r="X118" s="52" t="e">
        <f>V118+W118*Hoja1!$C$19</f>
        <v>#N/A</v>
      </c>
      <c r="Y118" s="52" t="e">
        <f>Fugas_metoind!AI151</f>
        <v>#N/A</v>
      </c>
    </row>
    <row r="119" spans="2:25" x14ac:dyDescent="0.75">
      <c r="B119" s="52">
        <f>Fugas_metoind!B152</f>
        <v>0</v>
      </c>
      <c r="C119" s="52">
        <f>Fugas_metoind!C152</f>
        <v>0</v>
      </c>
      <c r="D119" s="52">
        <f>Fugas_metoind!D152</f>
        <v>0</v>
      </c>
      <c r="E119" s="52">
        <f>Fugas_metoind!E152</f>
        <v>0</v>
      </c>
      <c r="F119" s="456">
        <f>Fugas_metoind!F152</f>
        <v>0</v>
      </c>
      <c r="G119" s="456"/>
      <c r="H119" s="456">
        <f>Fugas_metoind!G152</f>
        <v>0</v>
      </c>
      <c r="I119" s="456"/>
      <c r="J119" s="456">
        <f>Fugas_metoind!H152</f>
        <v>0</v>
      </c>
      <c r="K119" s="456"/>
      <c r="L119" s="460">
        <f>Fugas_metoind!I152</f>
        <v>0</v>
      </c>
      <c r="M119" s="460"/>
      <c r="N119" s="460"/>
      <c r="O119" s="456">
        <f>Fugas_metoind!J152</f>
        <v>0</v>
      </c>
      <c r="P119" s="456"/>
      <c r="Q119" s="456"/>
      <c r="R119" s="52"/>
      <c r="S119" s="52" t="str">
        <f>Fugas_metoind!AC152</f>
        <v>Correlaciones EPA</v>
      </c>
      <c r="T119" s="52" t="e">
        <f>Fugas_metoind!AF152</f>
        <v>#N/A</v>
      </c>
      <c r="U119" s="52">
        <f>Fugas_metoind!N152</f>
        <v>0</v>
      </c>
      <c r="V119" s="52" t="e">
        <f>Fugas_metoind!AH152</f>
        <v>#N/A</v>
      </c>
      <c r="W119" s="52" t="e">
        <f>Fugas_metoind!AG152</f>
        <v>#N/A</v>
      </c>
      <c r="X119" s="52" t="e">
        <f>V119+W119*Hoja1!$C$19</f>
        <v>#N/A</v>
      </c>
      <c r="Y119" s="52" t="e">
        <f>Fugas_metoind!AI152</f>
        <v>#N/A</v>
      </c>
    </row>
    <row r="120" spans="2:25" x14ac:dyDescent="0.75">
      <c r="B120" s="52">
        <f>Fugas_metoind!B153</f>
        <v>0</v>
      </c>
      <c r="C120" s="52">
        <f>Fugas_metoind!C153</f>
        <v>0</v>
      </c>
      <c r="D120" s="52">
        <f>Fugas_metoind!D153</f>
        <v>0</v>
      </c>
      <c r="E120" s="52">
        <f>Fugas_metoind!E153</f>
        <v>0</v>
      </c>
      <c r="F120" s="456">
        <f>Fugas_metoind!F153</f>
        <v>0</v>
      </c>
      <c r="G120" s="456"/>
      <c r="H120" s="456">
        <f>Fugas_metoind!G153</f>
        <v>0</v>
      </c>
      <c r="I120" s="456"/>
      <c r="J120" s="456">
        <f>Fugas_metoind!H153</f>
        <v>0</v>
      </c>
      <c r="K120" s="456"/>
      <c r="L120" s="460">
        <f>Fugas_metoind!I153</f>
        <v>0</v>
      </c>
      <c r="M120" s="460"/>
      <c r="N120" s="460"/>
      <c r="O120" s="456">
        <f>Fugas_metoind!J153</f>
        <v>0</v>
      </c>
      <c r="P120" s="456"/>
      <c r="Q120" s="456"/>
      <c r="R120" s="52"/>
      <c r="S120" s="52" t="str">
        <f>Fugas_metoind!AC153</f>
        <v>Correlaciones EPA</v>
      </c>
      <c r="T120" s="52" t="e">
        <f>Fugas_metoind!AF153</f>
        <v>#N/A</v>
      </c>
      <c r="U120" s="52">
        <f>Fugas_metoind!N153</f>
        <v>0</v>
      </c>
      <c r="V120" s="52" t="e">
        <f>Fugas_metoind!AH153</f>
        <v>#N/A</v>
      </c>
      <c r="W120" s="52" t="e">
        <f>Fugas_metoind!AG153</f>
        <v>#N/A</v>
      </c>
      <c r="X120" s="52" t="e">
        <f>V120+W120*Hoja1!$C$19</f>
        <v>#N/A</v>
      </c>
      <c r="Y120" s="52" t="e">
        <f>Fugas_metoind!AI153</f>
        <v>#N/A</v>
      </c>
    </row>
    <row r="121" spans="2:25" x14ac:dyDescent="0.75">
      <c r="B121" s="52">
        <f>Fugas_metoind!B154</f>
        <v>0</v>
      </c>
      <c r="C121" s="52">
        <f>Fugas_metoind!C154</f>
        <v>0</v>
      </c>
      <c r="D121" s="52">
        <f>Fugas_metoind!D154</f>
        <v>0</v>
      </c>
      <c r="E121" s="52">
        <f>Fugas_metoind!E154</f>
        <v>0</v>
      </c>
      <c r="F121" s="456">
        <f>Fugas_metoind!F154</f>
        <v>0</v>
      </c>
      <c r="G121" s="456"/>
      <c r="H121" s="456">
        <f>Fugas_metoind!G154</f>
        <v>0</v>
      </c>
      <c r="I121" s="456"/>
      <c r="J121" s="456">
        <f>Fugas_metoind!H154</f>
        <v>0</v>
      </c>
      <c r="K121" s="456"/>
      <c r="L121" s="460">
        <f>Fugas_metoind!I154</f>
        <v>0</v>
      </c>
      <c r="M121" s="460"/>
      <c r="N121" s="460"/>
      <c r="O121" s="456">
        <f>Fugas_metoind!J154</f>
        <v>0</v>
      </c>
      <c r="P121" s="456"/>
      <c r="Q121" s="456"/>
      <c r="R121" s="52"/>
      <c r="S121" s="52" t="str">
        <f>Fugas_metoind!AC154</f>
        <v>Correlaciones EPA</v>
      </c>
      <c r="T121" s="52" t="e">
        <f>Fugas_metoind!AF154</f>
        <v>#N/A</v>
      </c>
      <c r="U121" s="52">
        <f>Fugas_metoind!N154</f>
        <v>0</v>
      </c>
      <c r="V121" s="52" t="e">
        <f>Fugas_metoind!AH154</f>
        <v>#N/A</v>
      </c>
      <c r="W121" s="52" t="e">
        <f>Fugas_metoind!AG154</f>
        <v>#N/A</v>
      </c>
      <c r="X121" s="52" t="e">
        <f>V121+W121*Hoja1!$C$19</f>
        <v>#N/A</v>
      </c>
      <c r="Y121" s="52" t="e">
        <f>Fugas_metoind!AI154</f>
        <v>#N/A</v>
      </c>
    </row>
    <row r="122" spans="2:25" x14ac:dyDescent="0.75">
      <c r="B122" s="52">
        <f>Fugas_metoind!B155</f>
        <v>0</v>
      </c>
      <c r="C122" s="52">
        <f>Fugas_metoind!C155</f>
        <v>0</v>
      </c>
      <c r="D122" s="52">
        <f>Fugas_metoind!D155</f>
        <v>0</v>
      </c>
      <c r="E122" s="52">
        <f>Fugas_metoind!E155</f>
        <v>0</v>
      </c>
      <c r="F122" s="456">
        <f>Fugas_metoind!F155</f>
        <v>0</v>
      </c>
      <c r="G122" s="456"/>
      <c r="H122" s="456">
        <f>Fugas_metoind!G155</f>
        <v>0</v>
      </c>
      <c r="I122" s="456"/>
      <c r="J122" s="456">
        <f>Fugas_metoind!H155</f>
        <v>0</v>
      </c>
      <c r="K122" s="456"/>
      <c r="L122" s="460">
        <f>Fugas_metoind!I155</f>
        <v>0</v>
      </c>
      <c r="M122" s="460"/>
      <c r="N122" s="460"/>
      <c r="O122" s="456">
        <f>Fugas_metoind!J155</f>
        <v>0</v>
      </c>
      <c r="P122" s="456"/>
      <c r="Q122" s="456"/>
      <c r="R122" s="52"/>
      <c r="S122" s="52" t="str">
        <f>Fugas_metoind!AC155</f>
        <v>Correlaciones EPA</v>
      </c>
      <c r="T122" s="52" t="e">
        <f>Fugas_metoind!AF155</f>
        <v>#N/A</v>
      </c>
      <c r="U122" s="52">
        <f>Fugas_metoind!N155</f>
        <v>0</v>
      </c>
      <c r="V122" s="52" t="e">
        <f>Fugas_metoind!AH155</f>
        <v>#N/A</v>
      </c>
      <c r="W122" s="52" t="e">
        <f>Fugas_metoind!AG155</f>
        <v>#N/A</v>
      </c>
      <c r="X122" s="52" t="e">
        <f>V122+W122*Hoja1!$C$19</f>
        <v>#N/A</v>
      </c>
      <c r="Y122" s="52" t="e">
        <f>Fugas_metoind!AI155</f>
        <v>#N/A</v>
      </c>
    </row>
    <row r="123" spans="2:25" x14ac:dyDescent="0.75">
      <c r="B123" s="52">
        <f>Fugas_metoind!B156</f>
        <v>0</v>
      </c>
      <c r="C123" s="52">
        <f>Fugas_metoind!C156</f>
        <v>0</v>
      </c>
      <c r="D123" s="52">
        <f>Fugas_metoind!D156</f>
        <v>0</v>
      </c>
      <c r="E123" s="52">
        <f>Fugas_metoind!E156</f>
        <v>0</v>
      </c>
      <c r="F123" s="456">
        <f>Fugas_metoind!F156</f>
        <v>0</v>
      </c>
      <c r="G123" s="456"/>
      <c r="H123" s="456">
        <f>Fugas_metoind!G156</f>
        <v>0</v>
      </c>
      <c r="I123" s="456"/>
      <c r="J123" s="456">
        <f>Fugas_metoind!H156</f>
        <v>0</v>
      </c>
      <c r="K123" s="456"/>
      <c r="L123" s="460">
        <f>Fugas_metoind!I156</f>
        <v>0</v>
      </c>
      <c r="M123" s="460"/>
      <c r="N123" s="460"/>
      <c r="O123" s="456">
        <f>Fugas_metoind!J156</f>
        <v>0</v>
      </c>
      <c r="P123" s="456"/>
      <c r="Q123" s="456"/>
      <c r="R123" s="52"/>
      <c r="S123" s="52" t="str">
        <f>Fugas_metoind!AC156</f>
        <v>Correlaciones EPA</v>
      </c>
      <c r="T123" s="52" t="e">
        <f>Fugas_metoind!AF156</f>
        <v>#N/A</v>
      </c>
      <c r="U123" s="52">
        <f>Fugas_metoind!N156</f>
        <v>0</v>
      </c>
      <c r="V123" s="52" t="e">
        <f>Fugas_metoind!AH156</f>
        <v>#N/A</v>
      </c>
      <c r="W123" s="52" t="e">
        <f>Fugas_metoind!AG156</f>
        <v>#N/A</v>
      </c>
      <c r="X123" s="52" t="e">
        <f>V123+W123*Hoja1!$C$19</f>
        <v>#N/A</v>
      </c>
      <c r="Y123" s="52" t="e">
        <f>Fugas_metoind!AI156</f>
        <v>#N/A</v>
      </c>
    </row>
    <row r="124" spans="2:25" x14ac:dyDescent="0.75">
      <c r="B124" s="52">
        <f>Fugas_metoind!B157</f>
        <v>0</v>
      </c>
      <c r="C124" s="52">
        <f>Fugas_metoind!C157</f>
        <v>0</v>
      </c>
      <c r="D124" s="52">
        <f>Fugas_metoind!D157</f>
        <v>0</v>
      </c>
      <c r="E124" s="52">
        <f>Fugas_metoind!E157</f>
        <v>0</v>
      </c>
      <c r="F124" s="456">
        <f>Fugas_metoind!F157</f>
        <v>0</v>
      </c>
      <c r="G124" s="456"/>
      <c r="H124" s="456">
        <f>Fugas_metoind!G157</f>
        <v>0</v>
      </c>
      <c r="I124" s="456"/>
      <c r="J124" s="456">
        <f>Fugas_metoind!H157</f>
        <v>0</v>
      </c>
      <c r="K124" s="456"/>
      <c r="L124" s="460">
        <f>Fugas_metoind!I157</f>
        <v>0</v>
      </c>
      <c r="M124" s="460"/>
      <c r="N124" s="460"/>
      <c r="O124" s="456">
        <f>Fugas_metoind!J157</f>
        <v>0</v>
      </c>
      <c r="P124" s="456"/>
      <c r="Q124" s="456"/>
      <c r="R124" s="52"/>
      <c r="S124" s="52" t="str">
        <f>Fugas_metoind!AC157</f>
        <v>Correlaciones EPA</v>
      </c>
      <c r="T124" s="52" t="e">
        <f>Fugas_metoind!AF157</f>
        <v>#N/A</v>
      </c>
      <c r="U124" s="52">
        <f>Fugas_metoind!N157</f>
        <v>0</v>
      </c>
      <c r="V124" s="52" t="e">
        <f>Fugas_metoind!AH157</f>
        <v>#N/A</v>
      </c>
      <c r="W124" s="52" t="e">
        <f>Fugas_metoind!AG157</f>
        <v>#N/A</v>
      </c>
      <c r="X124" s="52" t="e">
        <f>V124+W124*Hoja1!$C$19</f>
        <v>#N/A</v>
      </c>
      <c r="Y124" s="52" t="e">
        <f>Fugas_metoind!AI157</f>
        <v>#N/A</v>
      </c>
    </row>
    <row r="125" spans="2:25" x14ac:dyDescent="0.75">
      <c r="B125" s="52">
        <f>Fugas_metoind!B158</f>
        <v>0</v>
      </c>
      <c r="C125" s="52">
        <f>Fugas_metoind!C158</f>
        <v>0</v>
      </c>
      <c r="D125" s="52">
        <f>Fugas_metoind!D158</f>
        <v>0</v>
      </c>
      <c r="E125" s="52">
        <f>Fugas_metoind!E158</f>
        <v>0</v>
      </c>
      <c r="F125" s="456">
        <f>Fugas_metoind!F158</f>
        <v>0</v>
      </c>
      <c r="G125" s="456"/>
      <c r="H125" s="456">
        <f>Fugas_metoind!G158</f>
        <v>0</v>
      </c>
      <c r="I125" s="456"/>
      <c r="J125" s="456">
        <f>Fugas_metoind!H158</f>
        <v>0</v>
      </c>
      <c r="K125" s="456"/>
      <c r="L125" s="460">
        <f>Fugas_metoind!I158</f>
        <v>0</v>
      </c>
      <c r="M125" s="460"/>
      <c r="N125" s="460"/>
      <c r="O125" s="456">
        <f>Fugas_metoind!J158</f>
        <v>0</v>
      </c>
      <c r="P125" s="456"/>
      <c r="Q125" s="456"/>
      <c r="R125" s="52"/>
      <c r="S125" s="52" t="str">
        <f>Fugas_metoind!AC158</f>
        <v>Correlaciones EPA</v>
      </c>
      <c r="T125" s="52" t="e">
        <f>Fugas_metoind!AF158</f>
        <v>#N/A</v>
      </c>
      <c r="U125" s="52">
        <f>Fugas_metoind!N158</f>
        <v>0</v>
      </c>
      <c r="V125" s="52" t="e">
        <f>Fugas_metoind!AH158</f>
        <v>#N/A</v>
      </c>
      <c r="W125" s="52" t="e">
        <f>Fugas_metoind!AG158</f>
        <v>#N/A</v>
      </c>
      <c r="X125" s="52" t="e">
        <f>V125+W125*Hoja1!$C$19</f>
        <v>#N/A</v>
      </c>
      <c r="Y125" s="52" t="e">
        <f>Fugas_metoind!AI158</f>
        <v>#N/A</v>
      </c>
    </row>
    <row r="126" spans="2:25" x14ac:dyDescent="0.75">
      <c r="B126" s="52">
        <f>Fugas_metoind!B159</f>
        <v>0</v>
      </c>
      <c r="C126" s="52">
        <f>Fugas_metoind!C159</f>
        <v>0</v>
      </c>
      <c r="D126" s="52">
        <f>Fugas_metoind!D159</f>
        <v>0</v>
      </c>
      <c r="E126" s="52">
        <f>Fugas_metoind!E159</f>
        <v>0</v>
      </c>
      <c r="F126" s="456">
        <f>Fugas_metoind!F159</f>
        <v>0</v>
      </c>
      <c r="G126" s="456"/>
      <c r="H126" s="456">
        <f>Fugas_metoind!G159</f>
        <v>0</v>
      </c>
      <c r="I126" s="456"/>
      <c r="J126" s="456">
        <f>Fugas_metoind!H159</f>
        <v>0</v>
      </c>
      <c r="K126" s="456"/>
      <c r="L126" s="460">
        <f>Fugas_metoind!I159</f>
        <v>0</v>
      </c>
      <c r="M126" s="460"/>
      <c r="N126" s="460"/>
      <c r="O126" s="456">
        <f>Fugas_metoind!J159</f>
        <v>0</v>
      </c>
      <c r="P126" s="456"/>
      <c r="Q126" s="456"/>
      <c r="R126" s="52"/>
      <c r="S126" s="52" t="str">
        <f>Fugas_metoind!AC159</f>
        <v>Correlaciones EPA</v>
      </c>
      <c r="T126" s="52" t="e">
        <f>Fugas_metoind!AF159</f>
        <v>#N/A</v>
      </c>
      <c r="U126" s="52">
        <f>Fugas_metoind!N159</f>
        <v>0</v>
      </c>
      <c r="V126" s="52" t="e">
        <f>Fugas_metoind!AH159</f>
        <v>#N/A</v>
      </c>
      <c r="W126" s="52" t="e">
        <f>Fugas_metoind!AG159</f>
        <v>#N/A</v>
      </c>
      <c r="X126" s="52" t="e">
        <f>V126+W126*Hoja1!$C$19</f>
        <v>#N/A</v>
      </c>
      <c r="Y126" s="52" t="e">
        <f>Fugas_metoind!AI159</f>
        <v>#N/A</v>
      </c>
    </row>
    <row r="127" spans="2:25" x14ac:dyDescent="0.75">
      <c r="B127" s="52">
        <f>Fugas_metoind!B160</f>
        <v>0</v>
      </c>
      <c r="C127" s="52">
        <f>Fugas_metoind!C160</f>
        <v>0</v>
      </c>
      <c r="D127" s="52">
        <f>Fugas_metoind!D160</f>
        <v>0</v>
      </c>
      <c r="E127" s="52">
        <f>Fugas_metoind!E160</f>
        <v>0</v>
      </c>
      <c r="F127" s="456">
        <f>Fugas_metoind!F160</f>
        <v>0</v>
      </c>
      <c r="G127" s="456"/>
      <c r="H127" s="456">
        <f>Fugas_metoind!G160</f>
        <v>0</v>
      </c>
      <c r="I127" s="456"/>
      <c r="J127" s="456">
        <f>Fugas_metoind!H160</f>
        <v>0</v>
      </c>
      <c r="K127" s="456"/>
      <c r="L127" s="460">
        <f>Fugas_metoind!I160</f>
        <v>0</v>
      </c>
      <c r="M127" s="460"/>
      <c r="N127" s="460"/>
      <c r="O127" s="456">
        <f>Fugas_metoind!J160</f>
        <v>0</v>
      </c>
      <c r="P127" s="456"/>
      <c r="Q127" s="456"/>
      <c r="R127" s="52"/>
      <c r="S127" s="52" t="str">
        <f>Fugas_metoind!AC160</f>
        <v>Correlaciones EPA</v>
      </c>
      <c r="T127" s="52" t="e">
        <f>Fugas_metoind!AF160</f>
        <v>#N/A</v>
      </c>
      <c r="U127" s="52">
        <f>Fugas_metoind!N160</f>
        <v>0</v>
      </c>
      <c r="V127" s="52" t="e">
        <f>Fugas_metoind!AH160</f>
        <v>#N/A</v>
      </c>
      <c r="W127" s="52" t="e">
        <f>Fugas_metoind!AG160</f>
        <v>#N/A</v>
      </c>
      <c r="X127" s="52" t="e">
        <f>V127+W127*Hoja1!$C$19</f>
        <v>#N/A</v>
      </c>
      <c r="Y127" s="52" t="e">
        <f>Fugas_metoind!AI160</f>
        <v>#N/A</v>
      </c>
    </row>
    <row r="128" spans="2:25" x14ac:dyDescent="0.75">
      <c r="B128" s="52">
        <f>Fugas_metoind!B161</f>
        <v>0</v>
      </c>
      <c r="C128" s="52">
        <f>Fugas_metoind!C161</f>
        <v>0</v>
      </c>
      <c r="D128" s="52">
        <f>Fugas_metoind!D161</f>
        <v>0</v>
      </c>
      <c r="E128" s="52">
        <f>Fugas_metoind!E161</f>
        <v>0</v>
      </c>
      <c r="F128" s="456">
        <f>Fugas_metoind!F161</f>
        <v>0</v>
      </c>
      <c r="G128" s="456"/>
      <c r="H128" s="456">
        <f>Fugas_metoind!G161</f>
        <v>0</v>
      </c>
      <c r="I128" s="456"/>
      <c r="J128" s="456">
        <f>Fugas_metoind!H161</f>
        <v>0</v>
      </c>
      <c r="K128" s="456"/>
      <c r="L128" s="460">
        <f>Fugas_metoind!I161</f>
        <v>0</v>
      </c>
      <c r="M128" s="460"/>
      <c r="N128" s="460"/>
      <c r="O128" s="456">
        <f>Fugas_metoind!J161</f>
        <v>0</v>
      </c>
      <c r="P128" s="456"/>
      <c r="Q128" s="456"/>
      <c r="R128" s="52"/>
      <c r="S128" s="52" t="str">
        <f>Fugas_metoind!AC161</f>
        <v>Correlaciones EPA</v>
      </c>
      <c r="T128" s="52" t="e">
        <f>Fugas_metoind!AF161</f>
        <v>#N/A</v>
      </c>
      <c r="U128" s="52">
        <f>Fugas_metoind!N161</f>
        <v>0</v>
      </c>
      <c r="V128" s="52" t="e">
        <f>Fugas_metoind!AH161</f>
        <v>#N/A</v>
      </c>
      <c r="W128" s="52" t="e">
        <f>Fugas_metoind!AG161</f>
        <v>#N/A</v>
      </c>
      <c r="X128" s="52" t="e">
        <f>V128+W128*Hoja1!$C$19</f>
        <v>#N/A</v>
      </c>
      <c r="Y128" s="52" t="e">
        <f>Fugas_metoind!AI161</f>
        <v>#N/A</v>
      </c>
    </row>
    <row r="129" spans="2:25" x14ac:dyDescent="0.75">
      <c r="B129" s="52">
        <f>Fugas_metoind!B162</f>
        <v>0</v>
      </c>
      <c r="C129" s="52">
        <f>Fugas_metoind!C162</f>
        <v>0</v>
      </c>
      <c r="D129" s="52">
        <f>Fugas_metoind!D162</f>
        <v>0</v>
      </c>
      <c r="E129" s="52">
        <f>Fugas_metoind!E162</f>
        <v>0</v>
      </c>
      <c r="F129" s="456">
        <f>Fugas_metoind!F162</f>
        <v>0</v>
      </c>
      <c r="G129" s="456"/>
      <c r="H129" s="456">
        <f>Fugas_metoind!G162</f>
        <v>0</v>
      </c>
      <c r="I129" s="456"/>
      <c r="J129" s="456">
        <f>Fugas_metoind!H162</f>
        <v>0</v>
      </c>
      <c r="K129" s="456"/>
      <c r="L129" s="460">
        <f>Fugas_metoind!I162</f>
        <v>0</v>
      </c>
      <c r="M129" s="460"/>
      <c r="N129" s="460"/>
      <c r="O129" s="456">
        <f>Fugas_metoind!J162</f>
        <v>0</v>
      </c>
      <c r="P129" s="456"/>
      <c r="Q129" s="456"/>
      <c r="R129" s="52"/>
      <c r="S129" s="52" t="str">
        <f>Fugas_metoind!AC162</f>
        <v>Correlaciones EPA</v>
      </c>
      <c r="T129" s="52" t="e">
        <f>Fugas_metoind!AF162</f>
        <v>#N/A</v>
      </c>
      <c r="U129" s="52">
        <f>Fugas_metoind!N162</f>
        <v>0</v>
      </c>
      <c r="V129" s="52" t="e">
        <f>Fugas_metoind!AH162</f>
        <v>#N/A</v>
      </c>
      <c r="W129" s="52" t="e">
        <f>Fugas_metoind!AG162</f>
        <v>#N/A</v>
      </c>
      <c r="X129" s="52" t="e">
        <f>V129+W129*Hoja1!$C$19</f>
        <v>#N/A</v>
      </c>
      <c r="Y129" s="52" t="e">
        <f>Fugas_metoind!AI162</f>
        <v>#N/A</v>
      </c>
    </row>
    <row r="130" spans="2:25" x14ac:dyDescent="0.75">
      <c r="B130" s="52">
        <f>Fugas_metoind!B163</f>
        <v>0</v>
      </c>
      <c r="C130" s="52">
        <f>Fugas_metoind!C163</f>
        <v>0</v>
      </c>
      <c r="D130" s="52">
        <f>Fugas_metoind!D163</f>
        <v>0</v>
      </c>
      <c r="E130" s="52">
        <f>Fugas_metoind!E163</f>
        <v>0</v>
      </c>
      <c r="F130" s="456">
        <f>Fugas_metoind!F163</f>
        <v>0</v>
      </c>
      <c r="G130" s="456"/>
      <c r="H130" s="456">
        <f>Fugas_metoind!G163</f>
        <v>0</v>
      </c>
      <c r="I130" s="456"/>
      <c r="J130" s="456">
        <f>Fugas_metoind!H163</f>
        <v>0</v>
      </c>
      <c r="K130" s="456"/>
      <c r="L130" s="460">
        <f>Fugas_metoind!I163</f>
        <v>0</v>
      </c>
      <c r="M130" s="460"/>
      <c r="N130" s="460"/>
      <c r="O130" s="456">
        <f>Fugas_metoind!J163</f>
        <v>0</v>
      </c>
      <c r="P130" s="456"/>
      <c r="Q130" s="456"/>
      <c r="R130" s="52"/>
      <c r="S130" s="52" t="str">
        <f>Fugas_metoind!AC163</f>
        <v>Correlaciones EPA</v>
      </c>
      <c r="T130" s="52" t="e">
        <f>Fugas_metoind!AF163</f>
        <v>#N/A</v>
      </c>
      <c r="U130" s="52">
        <f>Fugas_metoind!N163</f>
        <v>0</v>
      </c>
      <c r="V130" s="52" t="e">
        <f>Fugas_metoind!AH163</f>
        <v>#N/A</v>
      </c>
      <c r="W130" s="52" t="e">
        <f>Fugas_metoind!AG163</f>
        <v>#N/A</v>
      </c>
      <c r="X130" s="52" t="e">
        <f>V130+W130*Hoja1!$C$19</f>
        <v>#N/A</v>
      </c>
      <c r="Y130" s="52" t="e">
        <f>Fugas_metoind!AI163</f>
        <v>#N/A</v>
      </c>
    </row>
    <row r="131" spans="2:25" x14ac:dyDescent="0.75">
      <c r="B131" s="52">
        <f>Fugas_metoind!B164</f>
        <v>0</v>
      </c>
      <c r="C131" s="52">
        <f>Fugas_metoind!C164</f>
        <v>0</v>
      </c>
      <c r="D131" s="52">
        <f>Fugas_metoind!D164</f>
        <v>0</v>
      </c>
      <c r="E131" s="52">
        <f>Fugas_metoind!E164</f>
        <v>0</v>
      </c>
      <c r="F131" s="456">
        <f>Fugas_metoind!F164</f>
        <v>0</v>
      </c>
      <c r="G131" s="456"/>
      <c r="H131" s="456">
        <f>Fugas_metoind!G164</f>
        <v>0</v>
      </c>
      <c r="I131" s="456"/>
      <c r="J131" s="456">
        <f>Fugas_metoind!H164</f>
        <v>0</v>
      </c>
      <c r="K131" s="456"/>
      <c r="L131" s="460">
        <f>Fugas_metoind!I164</f>
        <v>0</v>
      </c>
      <c r="M131" s="460"/>
      <c r="N131" s="460"/>
      <c r="O131" s="456">
        <f>Fugas_metoind!J164</f>
        <v>0</v>
      </c>
      <c r="P131" s="456"/>
      <c r="Q131" s="456"/>
      <c r="R131" s="52"/>
      <c r="S131" s="52" t="str">
        <f>Fugas_metoind!AC164</f>
        <v>Correlaciones EPA</v>
      </c>
      <c r="T131" s="52" t="e">
        <f>Fugas_metoind!AF164</f>
        <v>#N/A</v>
      </c>
      <c r="U131" s="52">
        <f>Fugas_metoind!N164</f>
        <v>0</v>
      </c>
      <c r="V131" s="52" t="e">
        <f>Fugas_metoind!AH164</f>
        <v>#N/A</v>
      </c>
      <c r="W131" s="52" t="e">
        <f>Fugas_metoind!AG164</f>
        <v>#N/A</v>
      </c>
      <c r="X131" s="52" t="e">
        <f>V131+W131*Hoja1!$C$19</f>
        <v>#N/A</v>
      </c>
      <c r="Y131" s="52" t="e">
        <f>Fugas_metoind!AI164</f>
        <v>#N/A</v>
      </c>
    </row>
    <row r="132" spans="2:25" x14ac:dyDescent="0.75">
      <c r="B132" s="52">
        <f>Fugas_metoind!B165</f>
        <v>0</v>
      </c>
      <c r="C132" s="52">
        <f>Fugas_metoind!C165</f>
        <v>0</v>
      </c>
      <c r="D132" s="52">
        <f>Fugas_metoind!D165</f>
        <v>0</v>
      </c>
      <c r="E132" s="52">
        <f>Fugas_metoind!E165</f>
        <v>0</v>
      </c>
      <c r="F132" s="456">
        <f>Fugas_metoind!F165</f>
        <v>0</v>
      </c>
      <c r="G132" s="456"/>
      <c r="H132" s="456">
        <f>Fugas_metoind!G165</f>
        <v>0</v>
      </c>
      <c r="I132" s="456"/>
      <c r="J132" s="456">
        <f>Fugas_metoind!H165</f>
        <v>0</v>
      </c>
      <c r="K132" s="456"/>
      <c r="L132" s="460">
        <f>Fugas_metoind!I165</f>
        <v>0</v>
      </c>
      <c r="M132" s="460"/>
      <c r="N132" s="460"/>
      <c r="O132" s="456">
        <f>Fugas_metoind!J165</f>
        <v>0</v>
      </c>
      <c r="P132" s="456"/>
      <c r="Q132" s="456"/>
      <c r="R132" s="52"/>
      <c r="S132" s="52" t="str">
        <f>Fugas_metoind!AC165</f>
        <v>Correlaciones EPA</v>
      </c>
      <c r="T132" s="52" t="e">
        <f>Fugas_metoind!AF165</f>
        <v>#N/A</v>
      </c>
      <c r="U132" s="52">
        <f>Fugas_metoind!N165</f>
        <v>0</v>
      </c>
      <c r="V132" s="52" t="e">
        <f>Fugas_metoind!AH165</f>
        <v>#N/A</v>
      </c>
      <c r="W132" s="52" t="e">
        <f>Fugas_metoind!AG165</f>
        <v>#N/A</v>
      </c>
      <c r="X132" s="52" t="e">
        <f>V132+W132*Hoja1!$C$19</f>
        <v>#N/A</v>
      </c>
      <c r="Y132" s="52" t="e">
        <f>Fugas_metoind!AI165</f>
        <v>#N/A</v>
      </c>
    </row>
    <row r="133" spans="2:25" x14ac:dyDescent="0.75">
      <c r="B133" s="52">
        <f>Fugas_metoind!B166</f>
        <v>0</v>
      </c>
      <c r="C133" s="52">
        <f>Fugas_metoind!C166</f>
        <v>0</v>
      </c>
      <c r="D133" s="52">
        <f>Fugas_metoind!D166</f>
        <v>0</v>
      </c>
      <c r="E133" s="52">
        <f>Fugas_metoind!E166</f>
        <v>0</v>
      </c>
      <c r="F133" s="456">
        <f>Fugas_metoind!F166</f>
        <v>0</v>
      </c>
      <c r="G133" s="456"/>
      <c r="H133" s="456">
        <f>Fugas_metoind!G166</f>
        <v>0</v>
      </c>
      <c r="I133" s="456"/>
      <c r="J133" s="456">
        <f>Fugas_metoind!H166</f>
        <v>0</v>
      </c>
      <c r="K133" s="456"/>
      <c r="L133" s="460">
        <f>Fugas_metoind!I166</f>
        <v>0</v>
      </c>
      <c r="M133" s="460"/>
      <c r="N133" s="460"/>
      <c r="O133" s="456">
        <f>Fugas_metoind!J166</f>
        <v>0</v>
      </c>
      <c r="P133" s="456"/>
      <c r="Q133" s="456"/>
      <c r="R133" s="52"/>
      <c r="S133" s="52" t="str">
        <f>Fugas_metoind!AC166</f>
        <v>Correlaciones EPA</v>
      </c>
      <c r="T133" s="52" t="e">
        <f>Fugas_metoind!AF166</f>
        <v>#N/A</v>
      </c>
      <c r="U133" s="52">
        <f>Fugas_metoind!N166</f>
        <v>0</v>
      </c>
      <c r="V133" s="52" t="e">
        <f>Fugas_metoind!AH166</f>
        <v>#N/A</v>
      </c>
      <c r="W133" s="52" t="e">
        <f>Fugas_metoind!AG166</f>
        <v>#N/A</v>
      </c>
      <c r="X133" s="52" t="e">
        <f>V133+W133*Hoja1!$C$19</f>
        <v>#N/A</v>
      </c>
      <c r="Y133" s="52" t="e">
        <f>Fugas_metoind!AI166</f>
        <v>#N/A</v>
      </c>
    </row>
    <row r="134" spans="2:25" x14ac:dyDescent="0.75">
      <c r="B134" s="52">
        <f>Fugas_metoind!B167</f>
        <v>0</v>
      </c>
      <c r="C134" s="52">
        <f>Fugas_metoind!C167</f>
        <v>0</v>
      </c>
      <c r="D134" s="52">
        <f>Fugas_metoind!D167</f>
        <v>0</v>
      </c>
      <c r="E134" s="52">
        <f>Fugas_metoind!E167</f>
        <v>0</v>
      </c>
      <c r="F134" s="456">
        <f>Fugas_metoind!F167</f>
        <v>0</v>
      </c>
      <c r="G134" s="456"/>
      <c r="H134" s="456">
        <f>Fugas_metoind!G167</f>
        <v>0</v>
      </c>
      <c r="I134" s="456"/>
      <c r="J134" s="456">
        <f>Fugas_metoind!H167</f>
        <v>0</v>
      </c>
      <c r="K134" s="456"/>
      <c r="L134" s="460">
        <f>Fugas_metoind!I167</f>
        <v>0</v>
      </c>
      <c r="M134" s="460"/>
      <c r="N134" s="460"/>
      <c r="O134" s="456">
        <f>Fugas_metoind!J167</f>
        <v>0</v>
      </c>
      <c r="P134" s="456"/>
      <c r="Q134" s="456"/>
      <c r="R134" s="52"/>
      <c r="S134" s="52" t="str">
        <f>Fugas_metoind!AC167</f>
        <v>Correlaciones EPA</v>
      </c>
      <c r="T134" s="52" t="e">
        <f>Fugas_metoind!AF167</f>
        <v>#N/A</v>
      </c>
      <c r="U134" s="52">
        <f>Fugas_metoind!N167</f>
        <v>0</v>
      </c>
      <c r="V134" s="52" t="e">
        <f>Fugas_metoind!AH167</f>
        <v>#N/A</v>
      </c>
      <c r="W134" s="52" t="e">
        <f>Fugas_metoind!AG167</f>
        <v>#N/A</v>
      </c>
      <c r="X134" s="52" t="e">
        <f>V134+W134*Hoja1!$C$19</f>
        <v>#N/A</v>
      </c>
      <c r="Y134" s="52" t="e">
        <f>Fugas_metoind!AI167</f>
        <v>#N/A</v>
      </c>
    </row>
    <row r="135" spans="2:25" x14ac:dyDescent="0.75">
      <c r="B135" s="52">
        <f>Fugas_metoind!B168</f>
        <v>0</v>
      </c>
      <c r="C135" s="52">
        <f>Fugas_metoind!C168</f>
        <v>0</v>
      </c>
      <c r="D135" s="52">
        <f>Fugas_metoind!D168</f>
        <v>0</v>
      </c>
      <c r="E135" s="52">
        <f>Fugas_metoind!E168</f>
        <v>0</v>
      </c>
      <c r="F135" s="456">
        <f>Fugas_metoind!F168</f>
        <v>0</v>
      </c>
      <c r="G135" s="456"/>
      <c r="H135" s="456">
        <f>Fugas_metoind!G168</f>
        <v>0</v>
      </c>
      <c r="I135" s="456"/>
      <c r="J135" s="456">
        <f>Fugas_metoind!H168</f>
        <v>0</v>
      </c>
      <c r="K135" s="456"/>
      <c r="L135" s="460">
        <f>Fugas_metoind!I168</f>
        <v>0</v>
      </c>
      <c r="M135" s="460"/>
      <c r="N135" s="460"/>
      <c r="O135" s="456">
        <f>Fugas_metoind!J168</f>
        <v>0</v>
      </c>
      <c r="P135" s="456"/>
      <c r="Q135" s="456"/>
      <c r="R135" s="52"/>
      <c r="S135" s="52" t="str">
        <f>Fugas_metoind!AC168</f>
        <v>Correlaciones EPA</v>
      </c>
      <c r="T135" s="52" t="e">
        <f>Fugas_metoind!AF168</f>
        <v>#N/A</v>
      </c>
      <c r="U135" s="52">
        <f>Fugas_metoind!N168</f>
        <v>0</v>
      </c>
      <c r="V135" s="52" t="e">
        <f>Fugas_metoind!AH168</f>
        <v>#N/A</v>
      </c>
      <c r="W135" s="52" t="e">
        <f>Fugas_metoind!AG168</f>
        <v>#N/A</v>
      </c>
      <c r="X135" s="52" t="e">
        <f>V135+W135*Hoja1!$C$19</f>
        <v>#N/A</v>
      </c>
      <c r="Y135" s="52" t="e">
        <f>Fugas_metoind!AI168</f>
        <v>#N/A</v>
      </c>
    </row>
    <row r="136" spans="2:25" x14ac:dyDescent="0.75">
      <c r="B136" s="52">
        <f>Fugas_metoind!B169</f>
        <v>0</v>
      </c>
      <c r="C136" s="52">
        <f>Fugas_metoind!C169</f>
        <v>0</v>
      </c>
      <c r="D136" s="52">
        <f>Fugas_metoind!D169</f>
        <v>0</v>
      </c>
      <c r="E136" s="52">
        <f>Fugas_metoind!E169</f>
        <v>0</v>
      </c>
      <c r="F136" s="456">
        <f>Fugas_metoind!F169</f>
        <v>0</v>
      </c>
      <c r="G136" s="456"/>
      <c r="H136" s="456">
        <f>Fugas_metoind!G169</f>
        <v>0</v>
      </c>
      <c r="I136" s="456"/>
      <c r="J136" s="456">
        <f>Fugas_metoind!H169</f>
        <v>0</v>
      </c>
      <c r="K136" s="456"/>
      <c r="L136" s="460">
        <f>Fugas_metoind!I169</f>
        <v>0</v>
      </c>
      <c r="M136" s="460"/>
      <c r="N136" s="460"/>
      <c r="O136" s="456">
        <f>Fugas_metoind!J169</f>
        <v>0</v>
      </c>
      <c r="P136" s="456"/>
      <c r="Q136" s="456"/>
      <c r="R136" s="52"/>
      <c r="S136" s="52" t="str">
        <f>Fugas_metoind!AC169</f>
        <v>Correlaciones EPA</v>
      </c>
      <c r="T136" s="52" t="e">
        <f>Fugas_metoind!AF169</f>
        <v>#N/A</v>
      </c>
      <c r="U136" s="52">
        <f>Fugas_metoind!N169</f>
        <v>0</v>
      </c>
      <c r="V136" s="52" t="e">
        <f>Fugas_metoind!AH169</f>
        <v>#N/A</v>
      </c>
      <c r="W136" s="52" t="e">
        <f>Fugas_metoind!AG169</f>
        <v>#N/A</v>
      </c>
      <c r="X136" s="52" t="e">
        <f>V136+W136*Hoja1!$C$19</f>
        <v>#N/A</v>
      </c>
      <c r="Y136" s="52" t="e">
        <f>Fugas_metoind!AI169</f>
        <v>#N/A</v>
      </c>
    </row>
    <row r="137" spans="2:25" x14ac:dyDescent="0.75">
      <c r="B137" s="52">
        <f>Fugas_metoind!B170</f>
        <v>0</v>
      </c>
      <c r="C137" s="52">
        <f>Fugas_metoind!C170</f>
        <v>0</v>
      </c>
      <c r="D137" s="52">
        <f>Fugas_metoind!D170</f>
        <v>0</v>
      </c>
      <c r="E137" s="52">
        <f>Fugas_metoind!E170</f>
        <v>0</v>
      </c>
      <c r="F137" s="456">
        <f>Fugas_metoind!F170</f>
        <v>0</v>
      </c>
      <c r="G137" s="456"/>
      <c r="H137" s="456">
        <f>Fugas_metoind!G170</f>
        <v>0</v>
      </c>
      <c r="I137" s="456"/>
      <c r="J137" s="456">
        <f>Fugas_metoind!H170</f>
        <v>0</v>
      </c>
      <c r="K137" s="456"/>
      <c r="L137" s="460">
        <f>Fugas_metoind!I170</f>
        <v>0</v>
      </c>
      <c r="M137" s="460"/>
      <c r="N137" s="460"/>
      <c r="O137" s="456">
        <f>Fugas_metoind!J170</f>
        <v>0</v>
      </c>
      <c r="P137" s="456"/>
      <c r="Q137" s="456"/>
      <c r="R137" s="52"/>
      <c r="S137" s="52" t="str">
        <f>Fugas_metoind!AC170</f>
        <v>Correlaciones EPA</v>
      </c>
      <c r="T137" s="52" t="e">
        <f>Fugas_metoind!AF170</f>
        <v>#N/A</v>
      </c>
      <c r="U137" s="52">
        <f>Fugas_metoind!N170</f>
        <v>0</v>
      </c>
      <c r="V137" s="52" t="e">
        <f>Fugas_metoind!AH170</f>
        <v>#N/A</v>
      </c>
      <c r="W137" s="52" t="e">
        <f>Fugas_metoind!AG170</f>
        <v>#N/A</v>
      </c>
      <c r="X137" s="52" t="e">
        <f>V137+W137*Hoja1!$C$19</f>
        <v>#N/A</v>
      </c>
      <c r="Y137" s="52" t="e">
        <f>Fugas_metoind!AI170</f>
        <v>#N/A</v>
      </c>
    </row>
    <row r="138" spans="2:25" x14ac:dyDescent="0.75">
      <c r="B138" s="52">
        <f>Fugas_metoind!B171</f>
        <v>0</v>
      </c>
      <c r="C138" s="52">
        <f>Fugas_metoind!C171</f>
        <v>0</v>
      </c>
      <c r="D138" s="52">
        <f>Fugas_metoind!D171</f>
        <v>0</v>
      </c>
      <c r="E138" s="52">
        <f>Fugas_metoind!E171</f>
        <v>0</v>
      </c>
      <c r="F138" s="456">
        <f>Fugas_metoind!F171</f>
        <v>0</v>
      </c>
      <c r="G138" s="456"/>
      <c r="H138" s="456">
        <f>Fugas_metoind!G171</f>
        <v>0</v>
      </c>
      <c r="I138" s="456"/>
      <c r="J138" s="456">
        <f>Fugas_metoind!H171</f>
        <v>0</v>
      </c>
      <c r="K138" s="456"/>
      <c r="L138" s="460">
        <f>Fugas_metoind!I171</f>
        <v>0</v>
      </c>
      <c r="M138" s="460"/>
      <c r="N138" s="460"/>
      <c r="O138" s="456">
        <f>Fugas_metoind!J171</f>
        <v>0</v>
      </c>
      <c r="P138" s="456"/>
      <c r="Q138" s="456"/>
      <c r="R138" s="52"/>
      <c r="S138" s="52" t="str">
        <f>Fugas_metoind!AC171</f>
        <v>Correlaciones EPA</v>
      </c>
      <c r="T138" s="52" t="e">
        <f>Fugas_metoind!AF171</f>
        <v>#N/A</v>
      </c>
      <c r="U138" s="52">
        <f>Fugas_metoind!N171</f>
        <v>0</v>
      </c>
      <c r="V138" s="52" t="e">
        <f>Fugas_metoind!AH171</f>
        <v>#N/A</v>
      </c>
      <c r="W138" s="52" t="e">
        <f>Fugas_metoind!AG171</f>
        <v>#N/A</v>
      </c>
      <c r="X138" s="52" t="e">
        <f>V138+W138*Hoja1!$C$19</f>
        <v>#N/A</v>
      </c>
      <c r="Y138" s="52" t="e">
        <f>Fugas_metoind!AI171</f>
        <v>#N/A</v>
      </c>
    </row>
    <row r="139" spans="2:25" x14ac:dyDescent="0.75">
      <c r="B139" s="52">
        <f>Fugas_metoind!B172</f>
        <v>0</v>
      </c>
      <c r="C139" s="52">
        <f>Fugas_metoind!C172</f>
        <v>0</v>
      </c>
      <c r="D139" s="52">
        <f>Fugas_metoind!D172</f>
        <v>0</v>
      </c>
      <c r="E139" s="52">
        <f>Fugas_metoind!E172</f>
        <v>0</v>
      </c>
      <c r="F139" s="456">
        <f>Fugas_metoind!F172</f>
        <v>0</v>
      </c>
      <c r="G139" s="456"/>
      <c r="H139" s="456">
        <f>Fugas_metoind!G172</f>
        <v>0</v>
      </c>
      <c r="I139" s="456"/>
      <c r="J139" s="456">
        <f>Fugas_metoind!H172</f>
        <v>0</v>
      </c>
      <c r="K139" s="456"/>
      <c r="L139" s="460">
        <f>Fugas_metoind!I172</f>
        <v>0</v>
      </c>
      <c r="M139" s="460"/>
      <c r="N139" s="460"/>
      <c r="O139" s="456">
        <f>Fugas_metoind!J172</f>
        <v>0</v>
      </c>
      <c r="P139" s="456"/>
      <c r="Q139" s="456"/>
      <c r="R139" s="52"/>
      <c r="S139" s="52" t="str">
        <f>Fugas_metoind!AC172</f>
        <v>Correlaciones EPA</v>
      </c>
      <c r="T139" s="52" t="e">
        <f>Fugas_metoind!AF172</f>
        <v>#N/A</v>
      </c>
      <c r="U139" s="52">
        <f>Fugas_metoind!N172</f>
        <v>0</v>
      </c>
      <c r="V139" s="52" t="e">
        <f>Fugas_metoind!AH172</f>
        <v>#N/A</v>
      </c>
      <c r="W139" s="52" t="e">
        <f>Fugas_metoind!AG172</f>
        <v>#N/A</v>
      </c>
      <c r="X139" s="52" t="e">
        <f>V139+W139*Hoja1!$C$19</f>
        <v>#N/A</v>
      </c>
      <c r="Y139" s="52" t="e">
        <f>Fugas_metoind!AI172</f>
        <v>#N/A</v>
      </c>
    </row>
    <row r="140" spans="2:25" x14ac:dyDescent="0.75">
      <c r="B140" s="52">
        <f>Fugas_metoind!B173</f>
        <v>0</v>
      </c>
      <c r="C140" s="52">
        <f>Fugas_metoind!C173</f>
        <v>0</v>
      </c>
      <c r="D140" s="52">
        <f>Fugas_metoind!D173</f>
        <v>0</v>
      </c>
      <c r="E140" s="52">
        <f>Fugas_metoind!E173</f>
        <v>0</v>
      </c>
      <c r="F140" s="456">
        <f>Fugas_metoind!F173</f>
        <v>0</v>
      </c>
      <c r="G140" s="456"/>
      <c r="H140" s="456">
        <f>Fugas_metoind!G173</f>
        <v>0</v>
      </c>
      <c r="I140" s="456"/>
      <c r="J140" s="456">
        <f>Fugas_metoind!H173</f>
        <v>0</v>
      </c>
      <c r="K140" s="456"/>
      <c r="L140" s="460">
        <f>Fugas_metoind!I173</f>
        <v>0</v>
      </c>
      <c r="M140" s="460"/>
      <c r="N140" s="460"/>
      <c r="O140" s="456">
        <f>Fugas_metoind!J173</f>
        <v>0</v>
      </c>
      <c r="P140" s="456"/>
      <c r="Q140" s="456"/>
      <c r="R140" s="52"/>
      <c r="S140" s="52" t="str">
        <f>Fugas_metoind!AC173</f>
        <v>Correlaciones EPA</v>
      </c>
      <c r="T140" s="52" t="e">
        <f>Fugas_metoind!AF173</f>
        <v>#N/A</v>
      </c>
      <c r="U140" s="52">
        <f>Fugas_metoind!N173</f>
        <v>0</v>
      </c>
      <c r="V140" s="52" t="e">
        <f>Fugas_metoind!AH173</f>
        <v>#N/A</v>
      </c>
      <c r="W140" s="52" t="e">
        <f>Fugas_metoind!AG173</f>
        <v>#N/A</v>
      </c>
      <c r="X140" s="52" t="e">
        <f>V140+W140*Hoja1!$C$19</f>
        <v>#N/A</v>
      </c>
      <c r="Y140" s="52" t="e">
        <f>Fugas_metoind!AI173</f>
        <v>#N/A</v>
      </c>
    </row>
    <row r="141" spans="2:25" x14ac:dyDescent="0.75">
      <c r="B141" s="52">
        <f>Fugas_metoind!B174</f>
        <v>0</v>
      </c>
      <c r="C141" s="52">
        <f>Fugas_metoind!C174</f>
        <v>0</v>
      </c>
      <c r="D141" s="52">
        <f>Fugas_metoind!D174</f>
        <v>0</v>
      </c>
      <c r="E141" s="52">
        <f>Fugas_metoind!E174</f>
        <v>0</v>
      </c>
      <c r="F141" s="456">
        <f>Fugas_metoind!F174</f>
        <v>0</v>
      </c>
      <c r="G141" s="456"/>
      <c r="H141" s="456">
        <f>Fugas_metoind!G174</f>
        <v>0</v>
      </c>
      <c r="I141" s="456"/>
      <c r="J141" s="456">
        <f>Fugas_metoind!H174</f>
        <v>0</v>
      </c>
      <c r="K141" s="456"/>
      <c r="L141" s="460">
        <f>Fugas_metoind!I174</f>
        <v>0</v>
      </c>
      <c r="M141" s="460"/>
      <c r="N141" s="460"/>
      <c r="O141" s="456">
        <f>Fugas_metoind!J174</f>
        <v>0</v>
      </c>
      <c r="P141" s="456"/>
      <c r="Q141" s="456"/>
      <c r="R141" s="52"/>
      <c r="S141" s="52" t="str">
        <f>Fugas_metoind!AC174</f>
        <v>Correlaciones EPA</v>
      </c>
      <c r="T141" s="52" t="e">
        <f>Fugas_metoind!AF174</f>
        <v>#N/A</v>
      </c>
      <c r="U141" s="52">
        <f>Fugas_metoind!N174</f>
        <v>0</v>
      </c>
      <c r="V141" s="52" t="e">
        <f>Fugas_metoind!AH174</f>
        <v>#N/A</v>
      </c>
      <c r="W141" s="52" t="e">
        <f>Fugas_metoind!AG174</f>
        <v>#N/A</v>
      </c>
      <c r="X141" s="52" t="e">
        <f>V141+W141*Hoja1!$C$19</f>
        <v>#N/A</v>
      </c>
      <c r="Y141" s="52" t="e">
        <f>Fugas_metoind!AI174</f>
        <v>#N/A</v>
      </c>
    </row>
    <row r="142" spans="2:25" x14ac:dyDescent="0.75">
      <c r="B142" s="52">
        <f>Fugas_metoind!B175</f>
        <v>0</v>
      </c>
      <c r="C142" s="52">
        <f>Fugas_metoind!C175</f>
        <v>0</v>
      </c>
      <c r="D142" s="52">
        <f>Fugas_metoind!D175</f>
        <v>0</v>
      </c>
      <c r="E142" s="52">
        <f>Fugas_metoind!E175</f>
        <v>0</v>
      </c>
      <c r="F142" s="456">
        <f>Fugas_metoind!F175</f>
        <v>0</v>
      </c>
      <c r="G142" s="456"/>
      <c r="H142" s="456">
        <f>Fugas_metoind!G175</f>
        <v>0</v>
      </c>
      <c r="I142" s="456"/>
      <c r="J142" s="456">
        <f>Fugas_metoind!H175</f>
        <v>0</v>
      </c>
      <c r="K142" s="456"/>
      <c r="L142" s="460">
        <f>Fugas_metoind!I175</f>
        <v>0</v>
      </c>
      <c r="M142" s="460"/>
      <c r="N142" s="460"/>
      <c r="O142" s="456">
        <f>Fugas_metoind!J175</f>
        <v>0</v>
      </c>
      <c r="P142" s="456"/>
      <c r="Q142" s="456"/>
      <c r="R142" s="52"/>
      <c r="S142" s="52" t="str">
        <f>Fugas_metoind!AC175</f>
        <v>Correlaciones EPA</v>
      </c>
      <c r="T142" s="52" t="e">
        <f>Fugas_metoind!AF175</f>
        <v>#N/A</v>
      </c>
      <c r="U142" s="52">
        <f>Fugas_metoind!N175</f>
        <v>0</v>
      </c>
      <c r="V142" s="52" t="e">
        <f>Fugas_metoind!AH175</f>
        <v>#N/A</v>
      </c>
      <c r="W142" s="52" t="e">
        <f>Fugas_metoind!AG175</f>
        <v>#N/A</v>
      </c>
      <c r="X142" s="52" t="e">
        <f>V142+W142*Hoja1!$C$19</f>
        <v>#N/A</v>
      </c>
      <c r="Y142" s="52" t="e">
        <f>Fugas_metoind!AI175</f>
        <v>#N/A</v>
      </c>
    </row>
    <row r="143" spans="2:25" x14ac:dyDescent="0.75">
      <c r="B143" s="52">
        <f>Fugas_metoind!B176</f>
        <v>0</v>
      </c>
      <c r="C143" s="52">
        <f>Fugas_metoind!C176</f>
        <v>0</v>
      </c>
      <c r="D143" s="52">
        <f>Fugas_metoind!D176</f>
        <v>0</v>
      </c>
      <c r="E143" s="52">
        <f>Fugas_metoind!E176</f>
        <v>0</v>
      </c>
      <c r="F143" s="456">
        <f>Fugas_metoind!F176</f>
        <v>0</v>
      </c>
      <c r="G143" s="456"/>
      <c r="H143" s="456">
        <f>Fugas_metoind!G176</f>
        <v>0</v>
      </c>
      <c r="I143" s="456"/>
      <c r="J143" s="456">
        <f>Fugas_metoind!H176</f>
        <v>0</v>
      </c>
      <c r="K143" s="456"/>
      <c r="L143" s="460">
        <f>Fugas_metoind!I176</f>
        <v>0</v>
      </c>
      <c r="M143" s="460"/>
      <c r="N143" s="460"/>
      <c r="O143" s="456">
        <f>Fugas_metoind!J176</f>
        <v>0</v>
      </c>
      <c r="P143" s="456"/>
      <c r="Q143" s="456"/>
      <c r="R143" s="52"/>
      <c r="S143" s="52" t="str">
        <f>Fugas_metoind!AC176</f>
        <v>Correlaciones EPA</v>
      </c>
      <c r="T143" s="52" t="e">
        <f>Fugas_metoind!AF176</f>
        <v>#N/A</v>
      </c>
      <c r="U143" s="52">
        <f>Fugas_metoind!N176</f>
        <v>0</v>
      </c>
      <c r="V143" s="52" t="e">
        <f>Fugas_metoind!AH176</f>
        <v>#N/A</v>
      </c>
      <c r="W143" s="52" t="e">
        <f>Fugas_metoind!AG176</f>
        <v>#N/A</v>
      </c>
      <c r="X143" s="52" t="e">
        <f>V143+W143*Hoja1!$C$19</f>
        <v>#N/A</v>
      </c>
      <c r="Y143" s="52" t="e">
        <f>Fugas_metoind!AI176</f>
        <v>#N/A</v>
      </c>
    </row>
    <row r="144" spans="2:25" x14ac:dyDescent="0.75">
      <c r="B144" s="52">
        <f>Fugas_metoind!B177</f>
        <v>0</v>
      </c>
      <c r="C144" s="52">
        <f>Fugas_metoind!C177</f>
        <v>0</v>
      </c>
      <c r="D144" s="52">
        <f>Fugas_metoind!D177</f>
        <v>0</v>
      </c>
      <c r="E144" s="52">
        <f>Fugas_metoind!E177</f>
        <v>0</v>
      </c>
      <c r="F144" s="456">
        <f>Fugas_metoind!F177</f>
        <v>0</v>
      </c>
      <c r="G144" s="456"/>
      <c r="H144" s="456">
        <f>Fugas_metoind!G177</f>
        <v>0</v>
      </c>
      <c r="I144" s="456"/>
      <c r="J144" s="456">
        <f>Fugas_metoind!H177</f>
        <v>0</v>
      </c>
      <c r="K144" s="456"/>
      <c r="L144" s="460">
        <f>Fugas_metoind!I177</f>
        <v>0</v>
      </c>
      <c r="M144" s="460"/>
      <c r="N144" s="460"/>
      <c r="O144" s="456">
        <f>Fugas_metoind!J177</f>
        <v>0</v>
      </c>
      <c r="P144" s="456"/>
      <c r="Q144" s="456"/>
      <c r="R144" s="52"/>
      <c r="S144" s="52" t="str">
        <f>Fugas_metoind!AC177</f>
        <v>Correlaciones EPA</v>
      </c>
      <c r="T144" s="52" t="e">
        <f>Fugas_metoind!AF177</f>
        <v>#N/A</v>
      </c>
      <c r="U144" s="52">
        <f>Fugas_metoind!N177</f>
        <v>0</v>
      </c>
      <c r="V144" s="52" t="e">
        <f>Fugas_metoind!AH177</f>
        <v>#N/A</v>
      </c>
      <c r="W144" s="52" t="e">
        <f>Fugas_metoind!AG177</f>
        <v>#N/A</v>
      </c>
      <c r="X144" s="52" t="e">
        <f>V144+W144*Hoja1!$C$19</f>
        <v>#N/A</v>
      </c>
      <c r="Y144" s="52" t="e">
        <f>Fugas_metoind!AI177</f>
        <v>#N/A</v>
      </c>
    </row>
    <row r="145" spans="2:25" x14ac:dyDescent="0.75">
      <c r="B145" s="52">
        <f>Fugas_metoind!B178</f>
        <v>0</v>
      </c>
      <c r="C145" s="52">
        <f>Fugas_metoind!C178</f>
        <v>0</v>
      </c>
      <c r="D145" s="52">
        <f>Fugas_metoind!D178</f>
        <v>0</v>
      </c>
      <c r="E145" s="52">
        <f>Fugas_metoind!E178</f>
        <v>0</v>
      </c>
      <c r="F145" s="456">
        <f>Fugas_metoind!F178</f>
        <v>0</v>
      </c>
      <c r="G145" s="456"/>
      <c r="H145" s="456">
        <f>Fugas_metoind!G178</f>
        <v>0</v>
      </c>
      <c r="I145" s="456"/>
      <c r="J145" s="456">
        <f>Fugas_metoind!H178</f>
        <v>0</v>
      </c>
      <c r="K145" s="456"/>
      <c r="L145" s="460">
        <f>Fugas_metoind!I178</f>
        <v>0</v>
      </c>
      <c r="M145" s="460"/>
      <c r="N145" s="460"/>
      <c r="O145" s="456">
        <f>Fugas_metoind!J178</f>
        <v>0</v>
      </c>
      <c r="P145" s="456"/>
      <c r="Q145" s="456"/>
      <c r="R145" s="52"/>
      <c r="S145" s="52" t="str">
        <f>Fugas_metoind!AC178</f>
        <v>Correlaciones EPA</v>
      </c>
      <c r="T145" s="52" t="e">
        <f>Fugas_metoind!AF178</f>
        <v>#N/A</v>
      </c>
      <c r="U145" s="52">
        <f>Fugas_metoind!N178</f>
        <v>0</v>
      </c>
      <c r="V145" s="52" t="e">
        <f>Fugas_metoind!AH178</f>
        <v>#N/A</v>
      </c>
      <c r="W145" s="52" t="e">
        <f>Fugas_metoind!AG178</f>
        <v>#N/A</v>
      </c>
      <c r="X145" s="52" t="e">
        <f>V145+W145*Hoja1!$C$19</f>
        <v>#N/A</v>
      </c>
      <c r="Y145" s="52" t="e">
        <f>Fugas_metoind!AI178</f>
        <v>#N/A</v>
      </c>
    </row>
    <row r="146" spans="2:25" x14ac:dyDescent="0.75">
      <c r="B146" s="52">
        <f>Fugas_metoind!B179</f>
        <v>0</v>
      </c>
      <c r="C146" s="52">
        <f>Fugas_metoind!C179</f>
        <v>0</v>
      </c>
      <c r="D146" s="52">
        <f>Fugas_metoind!D179</f>
        <v>0</v>
      </c>
      <c r="E146" s="52">
        <f>Fugas_metoind!E179</f>
        <v>0</v>
      </c>
      <c r="F146" s="456">
        <f>Fugas_metoind!F179</f>
        <v>0</v>
      </c>
      <c r="G146" s="456"/>
      <c r="H146" s="456">
        <f>Fugas_metoind!G179</f>
        <v>0</v>
      </c>
      <c r="I146" s="456"/>
      <c r="J146" s="456">
        <f>Fugas_metoind!H179</f>
        <v>0</v>
      </c>
      <c r="K146" s="456"/>
      <c r="L146" s="460">
        <f>Fugas_metoind!I179</f>
        <v>0</v>
      </c>
      <c r="M146" s="460"/>
      <c r="N146" s="460"/>
      <c r="O146" s="456">
        <f>Fugas_metoind!J179</f>
        <v>0</v>
      </c>
      <c r="P146" s="456"/>
      <c r="Q146" s="456"/>
      <c r="R146" s="52"/>
      <c r="S146" s="52" t="str">
        <f>Fugas_metoind!AC179</f>
        <v>Correlaciones EPA</v>
      </c>
      <c r="T146" s="52" t="e">
        <f>Fugas_metoind!AF179</f>
        <v>#N/A</v>
      </c>
      <c r="U146" s="52">
        <f>Fugas_metoind!N179</f>
        <v>0</v>
      </c>
      <c r="V146" s="52" t="e">
        <f>Fugas_metoind!AH179</f>
        <v>#N/A</v>
      </c>
      <c r="W146" s="52" t="e">
        <f>Fugas_metoind!AG179</f>
        <v>#N/A</v>
      </c>
      <c r="X146" s="52" t="e">
        <f>V146+W146*Hoja1!$C$19</f>
        <v>#N/A</v>
      </c>
      <c r="Y146" s="52" t="e">
        <f>Fugas_metoind!AI179</f>
        <v>#N/A</v>
      </c>
    </row>
    <row r="147" spans="2:25" x14ac:dyDescent="0.75">
      <c r="B147" s="52">
        <f>Fugas_metoind!B180</f>
        <v>0</v>
      </c>
      <c r="C147" s="52">
        <f>Fugas_metoind!C180</f>
        <v>0</v>
      </c>
      <c r="D147" s="52">
        <f>Fugas_metoind!D180</f>
        <v>0</v>
      </c>
      <c r="E147" s="52">
        <f>Fugas_metoind!E180</f>
        <v>0</v>
      </c>
      <c r="F147" s="456">
        <f>Fugas_metoind!F180</f>
        <v>0</v>
      </c>
      <c r="G147" s="456"/>
      <c r="H147" s="456">
        <f>Fugas_metoind!G180</f>
        <v>0</v>
      </c>
      <c r="I147" s="456"/>
      <c r="J147" s="456">
        <f>Fugas_metoind!H180</f>
        <v>0</v>
      </c>
      <c r="K147" s="456"/>
      <c r="L147" s="460">
        <f>Fugas_metoind!I180</f>
        <v>0</v>
      </c>
      <c r="M147" s="460"/>
      <c r="N147" s="460"/>
      <c r="O147" s="456">
        <f>Fugas_metoind!J180</f>
        <v>0</v>
      </c>
      <c r="P147" s="456"/>
      <c r="Q147" s="456"/>
      <c r="R147" s="52"/>
      <c r="S147" s="52" t="str">
        <f>Fugas_metoind!AC180</f>
        <v>Correlaciones EPA</v>
      </c>
      <c r="T147" s="52" t="e">
        <f>Fugas_metoind!AF180</f>
        <v>#N/A</v>
      </c>
      <c r="U147" s="52">
        <f>Fugas_metoind!N180</f>
        <v>0</v>
      </c>
      <c r="V147" s="52" t="e">
        <f>Fugas_metoind!AH180</f>
        <v>#N/A</v>
      </c>
      <c r="W147" s="52" t="e">
        <f>Fugas_metoind!AG180</f>
        <v>#N/A</v>
      </c>
      <c r="X147" s="52" t="e">
        <f>V147+W147*Hoja1!$C$19</f>
        <v>#N/A</v>
      </c>
      <c r="Y147" s="52" t="e">
        <f>Fugas_metoind!AI180</f>
        <v>#N/A</v>
      </c>
    </row>
    <row r="148" spans="2:25" x14ac:dyDescent="0.75">
      <c r="B148" s="52">
        <f>Fugas_metoind!B181</f>
        <v>0</v>
      </c>
      <c r="C148" s="52">
        <f>Fugas_metoind!C181</f>
        <v>0</v>
      </c>
      <c r="D148" s="52">
        <f>Fugas_metoind!D181</f>
        <v>0</v>
      </c>
      <c r="E148" s="52">
        <f>Fugas_metoind!E181</f>
        <v>0</v>
      </c>
      <c r="F148" s="456">
        <f>Fugas_metoind!F181</f>
        <v>0</v>
      </c>
      <c r="G148" s="456"/>
      <c r="H148" s="456">
        <f>Fugas_metoind!G181</f>
        <v>0</v>
      </c>
      <c r="I148" s="456"/>
      <c r="J148" s="456">
        <f>Fugas_metoind!H181</f>
        <v>0</v>
      </c>
      <c r="K148" s="456"/>
      <c r="L148" s="460">
        <f>Fugas_metoind!I181</f>
        <v>0</v>
      </c>
      <c r="M148" s="460"/>
      <c r="N148" s="460"/>
      <c r="O148" s="456">
        <f>Fugas_metoind!J181</f>
        <v>0</v>
      </c>
      <c r="P148" s="456"/>
      <c r="Q148" s="456"/>
      <c r="R148" s="52"/>
      <c r="S148" s="52" t="str">
        <f>Fugas_metoind!AC181</f>
        <v>Correlaciones EPA</v>
      </c>
      <c r="T148" s="52" t="e">
        <f>Fugas_metoind!AF181</f>
        <v>#N/A</v>
      </c>
      <c r="U148" s="52">
        <f>Fugas_metoind!N181</f>
        <v>0</v>
      </c>
      <c r="V148" s="52" t="e">
        <f>Fugas_metoind!AH181</f>
        <v>#N/A</v>
      </c>
      <c r="W148" s="52" t="e">
        <f>Fugas_metoind!AG181</f>
        <v>#N/A</v>
      </c>
      <c r="X148" s="52" t="e">
        <f>V148+W148*Hoja1!$C$19</f>
        <v>#N/A</v>
      </c>
      <c r="Y148" s="52" t="e">
        <f>Fugas_metoind!AI181</f>
        <v>#N/A</v>
      </c>
    </row>
    <row r="149" spans="2:25" x14ac:dyDescent="0.75">
      <c r="B149" s="52">
        <f>Fugas_metoind!B182</f>
        <v>0</v>
      </c>
      <c r="C149" s="52">
        <f>Fugas_metoind!C182</f>
        <v>0</v>
      </c>
      <c r="D149" s="52">
        <f>Fugas_metoind!D182</f>
        <v>0</v>
      </c>
      <c r="E149" s="52">
        <f>Fugas_metoind!E182</f>
        <v>0</v>
      </c>
      <c r="F149" s="456">
        <f>Fugas_metoind!F182</f>
        <v>0</v>
      </c>
      <c r="G149" s="456"/>
      <c r="H149" s="456">
        <f>Fugas_metoind!G182</f>
        <v>0</v>
      </c>
      <c r="I149" s="456"/>
      <c r="J149" s="456">
        <f>Fugas_metoind!H182</f>
        <v>0</v>
      </c>
      <c r="K149" s="456"/>
      <c r="L149" s="460">
        <f>Fugas_metoind!I182</f>
        <v>0</v>
      </c>
      <c r="M149" s="460"/>
      <c r="N149" s="460"/>
      <c r="O149" s="456">
        <f>Fugas_metoind!J182</f>
        <v>0</v>
      </c>
      <c r="P149" s="456"/>
      <c r="Q149" s="456"/>
      <c r="R149" s="52"/>
      <c r="S149" s="52" t="str">
        <f>Fugas_metoind!AC182</f>
        <v>Correlaciones EPA</v>
      </c>
      <c r="T149" s="52" t="e">
        <f>Fugas_metoind!AF182</f>
        <v>#N/A</v>
      </c>
      <c r="U149" s="52">
        <f>Fugas_metoind!N182</f>
        <v>0</v>
      </c>
      <c r="V149" s="52" t="e">
        <f>Fugas_metoind!AH182</f>
        <v>#N/A</v>
      </c>
      <c r="W149" s="52" t="e">
        <f>Fugas_metoind!AG182</f>
        <v>#N/A</v>
      </c>
      <c r="X149" s="52" t="e">
        <f>V149+W149*Hoja1!$C$19</f>
        <v>#N/A</v>
      </c>
      <c r="Y149" s="52" t="e">
        <f>Fugas_metoind!AI182</f>
        <v>#N/A</v>
      </c>
    </row>
    <row r="150" spans="2:25" x14ac:dyDescent="0.75">
      <c r="B150" s="52">
        <f>Fugas_metoind!B183</f>
        <v>0</v>
      </c>
      <c r="C150" s="52">
        <f>Fugas_metoind!C183</f>
        <v>0</v>
      </c>
      <c r="D150" s="52">
        <f>Fugas_metoind!D183</f>
        <v>0</v>
      </c>
      <c r="E150" s="52">
        <f>Fugas_metoind!E183</f>
        <v>0</v>
      </c>
      <c r="F150" s="456">
        <f>Fugas_metoind!F183</f>
        <v>0</v>
      </c>
      <c r="G150" s="456"/>
      <c r="H150" s="456">
        <f>Fugas_metoind!G183</f>
        <v>0</v>
      </c>
      <c r="I150" s="456"/>
      <c r="J150" s="456">
        <f>Fugas_metoind!H183</f>
        <v>0</v>
      </c>
      <c r="K150" s="456"/>
      <c r="L150" s="460">
        <f>Fugas_metoind!I183</f>
        <v>0</v>
      </c>
      <c r="M150" s="460"/>
      <c r="N150" s="460"/>
      <c r="O150" s="456">
        <f>Fugas_metoind!J183</f>
        <v>0</v>
      </c>
      <c r="P150" s="456"/>
      <c r="Q150" s="456"/>
      <c r="R150" s="52"/>
      <c r="S150" s="52" t="str">
        <f>Fugas_metoind!AC183</f>
        <v>Correlaciones EPA</v>
      </c>
      <c r="T150" s="52" t="e">
        <f>Fugas_metoind!AF183</f>
        <v>#N/A</v>
      </c>
      <c r="U150" s="52">
        <f>Fugas_metoind!N183</f>
        <v>0</v>
      </c>
      <c r="V150" s="52" t="e">
        <f>Fugas_metoind!AH183</f>
        <v>#N/A</v>
      </c>
      <c r="W150" s="52" t="e">
        <f>Fugas_metoind!AG183</f>
        <v>#N/A</v>
      </c>
      <c r="X150" s="52" t="e">
        <f>V150+W150*Hoja1!$C$19</f>
        <v>#N/A</v>
      </c>
      <c r="Y150" s="52" t="e">
        <f>Fugas_metoind!AI183</f>
        <v>#N/A</v>
      </c>
    </row>
    <row r="151" spans="2:25" x14ac:dyDescent="0.75">
      <c r="B151" s="52">
        <f>Fugas_metoind!B184</f>
        <v>0</v>
      </c>
      <c r="C151" s="52">
        <f>Fugas_metoind!C184</f>
        <v>0</v>
      </c>
      <c r="D151" s="52">
        <f>Fugas_metoind!D184</f>
        <v>0</v>
      </c>
      <c r="E151" s="52">
        <f>Fugas_metoind!E184</f>
        <v>0</v>
      </c>
      <c r="F151" s="456">
        <f>Fugas_metoind!F184</f>
        <v>0</v>
      </c>
      <c r="G151" s="456"/>
      <c r="H151" s="456">
        <f>Fugas_metoind!G184</f>
        <v>0</v>
      </c>
      <c r="I151" s="456"/>
      <c r="J151" s="456">
        <f>Fugas_metoind!H184</f>
        <v>0</v>
      </c>
      <c r="K151" s="456"/>
      <c r="L151" s="460">
        <f>Fugas_metoind!I184</f>
        <v>0</v>
      </c>
      <c r="M151" s="460"/>
      <c r="N151" s="460"/>
      <c r="O151" s="456">
        <f>Fugas_metoind!J184</f>
        <v>0</v>
      </c>
      <c r="P151" s="456"/>
      <c r="Q151" s="456"/>
      <c r="R151" s="52"/>
      <c r="S151" s="52" t="str">
        <f>Fugas_metoind!AC184</f>
        <v>Correlaciones EPA</v>
      </c>
      <c r="T151" s="52" t="e">
        <f>Fugas_metoind!AF184</f>
        <v>#N/A</v>
      </c>
      <c r="U151" s="52">
        <f>Fugas_metoind!N184</f>
        <v>0</v>
      </c>
      <c r="V151" s="52" t="e">
        <f>Fugas_metoind!AH184</f>
        <v>#N/A</v>
      </c>
      <c r="W151" s="52" t="e">
        <f>Fugas_metoind!AG184</f>
        <v>#N/A</v>
      </c>
      <c r="X151" s="52" t="e">
        <f>V151+W151*Hoja1!$C$19</f>
        <v>#N/A</v>
      </c>
      <c r="Y151" s="52" t="e">
        <f>Fugas_metoind!AI184</f>
        <v>#N/A</v>
      </c>
    </row>
    <row r="152" spans="2:25" x14ac:dyDescent="0.75">
      <c r="B152" s="52">
        <f>Fugas_metoind!B185</f>
        <v>0</v>
      </c>
      <c r="C152" s="52">
        <f>Fugas_metoind!C185</f>
        <v>0</v>
      </c>
      <c r="D152" s="52">
        <f>Fugas_metoind!D185</f>
        <v>0</v>
      </c>
      <c r="E152" s="52">
        <f>Fugas_metoind!E185</f>
        <v>0</v>
      </c>
      <c r="F152" s="456">
        <f>Fugas_metoind!F185</f>
        <v>0</v>
      </c>
      <c r="G152" s="456"/>
      <c r="H152" s="456">
        <f>Fugas_metoind!G185</f>
        <v>0</v>
      </c>
      <c r="I152" s="456"/>
      <c r="J152" s="456">
        <f>Fugas_metoind!H185</f>
        <v>0</v>
      </c>
      <c r="K152" s="456"/>
      <c r="L152" s="460">
        <f>Fugas_metoind!I185</f>
        <v>0</v>
      </c>
      <c r="M152" s="460"/>
      <c r="N152" s="460"/>
      <c r="O152" s="456">
        <f>Fugas_metoind!J185</f>
        <v>0</v>
      </c>
      <c r="P152" s="456"/>
      <c r="Q152" s="456"/>
      <c r="R152" s="52"/>
      <c r="S152" s="52" t="str">
        <f>Fugas_metoind!AC185</f>
        <v>Correlaciones EPA</v>
      </c>
      <c r="T152" s="52" t="e">
        <f>Fugas_metoind!AF185</f>
        <v>#N/A</v>
      </c>
      <c r="U152" s="52">
        <f>Fugas_metoind!N185</f>
        <v>0</v>
      </c>
      <c r="V152" s="52" t="e">
        <f>Fugas_metoind!AH185</f>
        <v>#N/A</v>
      </c>
      <c r="W152" s="52" t="e">
        <f>Fugas_metoind!AG185</f>
        <v>#N/A</v>
      </c>
      <c r="X152" s="52" t="e">
        <f>V152+W152*Hoja1!$C$19</f>
        <v>#N/A</v>
      </c>
      <c r="Y152" s="52" t="e">
        <f>Fugas_metoind!AI185</f>
        <v>#N/A</v>
      </c>
    </row>
    <row r="153" spans="2:25" x14ac:dyDescent="0.75">
      <c r="B153" s="52">
        <f>Fugas_metoind!B186</f>
        <v>0</v>
      </c>
      <c r="C153" s="52">
        <f>Fugas_metoind!C186</f>
        <v>0</v>
      </c>
      <c r="D153" s="52">
        <f>Fugas_metoind!D186</f>
        <v>0</v>
      </c>
      <c r="E153" s="52">
        <f>Fugas_metoind!E186</f>
        <v>0</v>
      </c>
      <c r="F153" s="456">
        <f>Fugas_metoind!F186</f>
        <v>0</v>
      </c>
      <c r="G153" s="456"/>
      <c r="H153" s="456">
        <f>Fugas_metoind!G186</f>
        <v>0</v>
      </c>
      <c r="I153" s="456"/>
      <c r="J153" s="456">
        <f>Fugas_metoind!H186</f>
        <v>0</v>
      </c>
      <c r="K153" s="456"/>
      <c r="L153" s="460">
        <f>Fugas_metoind!I186</f>
        <v>0</v>
      </c>
      <c r="M153" s="460"/>
      <c r="N153" s="460"/>
      <c r="O153" s="456">
        <f>Fugas_metoind!J186</f>
        <v>0</v>
      </c>
      <c r="P153" s="456"/>
      <c r="Q153" s="456"/>
      <c r="R153" s="52"/>
      <c r="S153" s="52" t="str">
        <f>Fugas_metoind!AC186</f>
        <v>Correlaciones EPA</v>
      </c>
      <c r="T153" s="52" t="e">
        <f>Fugas_metoind!AF186</f>
        <v>#N/A</v>
      </c>
      <c r="U153" s="52">
        <f>Fugas_metoind!N186</f>
        <v>0</v>
      </c>
      <c r="V153" s="52" t="e">
        <f>Fugas_metoind!AH186</f>
        <v>#N/A</v>
      </c>
      <c r="W153" s="52" t="e">
        <f>Fugas_metoind!AG186</f>
        <v>#N/A</v>
      </c>
      <c r="X153" s="52" t="e">
        <f>V153+W153*Hoja1!$C$19</f>
        <v>#N/A</v>
      </c>
      <c r="Y153" s="52" t="e">
        <f>Fugas_metoind!AI186</f>
        <v>#N/A</v>
      </c>
    </row>
    <row r="154" spans="2:25" x14ac:dyDescent="0.75">
      <c r="B154" s="52">
        <f>Fugas_metoind!B187</f>
        <v>0</v>
      </c>
      <c r="C154" s="52">
        <f>Fugas_metoind!C187</f>
        <v>0</v>
      </c>
      <c r="D154" s="52">
        <f>Fugas_metoind!D187</f>
        <v>0</v>
      </c>
      <c r="E154" s="52">
        <f>Fugas_metoind!E187</f>
        <v>0</v>
      </c>
      <c r="F154" s="456">
        <f>Fugas_metoind!F187</f>
        <v>0</v>
      </c>
      <c r="G154" s="456"/>
      <c r="H154" s="456">
        <f>Fugas_metoind!G187</f>
        <v>0</v>
      </c>
      <c r="I154" s="456"/>
      <c r="J154" s="456">
        <f>Fugas_metoind!H187</f>
        <v>0</v>
      </c>
      <c r="K154" s="456"/>
      <c r="L154" s="460">
        <f>Fugas_metoind!I187</f>
        <v>0</v>
      </c>
      <c r="M154" s="460"/>
      <c r="N154" s="460"/>
      <c r="O154" s="456">
        <f>Fugas_metoind!J187</f>
        <v>0</v>
      </c>
      <c r="P154" s="456"/>
      <c r="Q154" s="456"/>
      <c r="R154" s="52"/>
      <c r="S154" s="52" t="str">
        <f>Fugas_metoind!AC187</f>
        <v>Correlaciones EPA</v>
      </c>
      <c r="T154" s="52" t="e">
        <f>Fugas_metoind!AF187</f>
        <v>#N/A</v>
      </c>
      <c r="U154" s="52">
        <f>Fugas_metoind!N187</f>
        <v>0</v>
      </c>
      <c r="V154" s="52" t="e">
        <f>Fugas_metoind!AH187</f>
        <v>#N/A</v>
      </c>
      <c r="W154" s="52" t="e">
        <f>Fugas_metoind!AG187</f>
        <v>#N/A</v>
      </c>
      <c r="X154" s="52" t="e">
        <f>V154+W154*Hoja1!$C$19</f>
        <v>#N/A</v>
      </c>
      <c r="Y154" s="52" t="e">
        <f>Fugas_metoind!AI187</f>
        <v>#N/A</v>
      </c>
    </row>
    <row r="155" spans="2:25" x14ac:dyDescent="0.75">
      <c r="B155" s="52">
        <f>Fugas_metoind!B188</f>
        <v>0</v>
      </c>
      <c r="C155" s="52">
        <f>Fugas_metoind!C188</f>
        <v>0</v>
      </c>
      <c r="D155" s="52">
        <f>Fugas_metoind!D188</f>
        <v>0</v>
      </c>
      <c r="E155" s="52">
        <f>Fugas_metoind!E188</f>
        <v>0</v>
      </c>
      <c r="F155" s="456">
        <f>Fugas_metoind!F188</f>
        <v>0</v>
      </c>
      <c r="G155" s="456"/>
      <c r="H155" s="456">
        <f>Fugas_metoind!G188</f>
        <v>0</v>
      </c>
      <c r="I155" s="456"/>
      <c r="J155" s="456">
        <f>Fugas_metoind!H188</f>
        <v>0</v>
      </c>
      <c r="K155" s="456"/>
      <c r="L155" s="460">
        <f>Fugas_metoind!I188</f>
        <v>0</v>
      </c>
      <c r="M155" s="460"/>
      <c r="N155" s="460"/>
      <c r="O155" s="456">
        <f>Fugas_metoind!J188</f>
        <v>0</v>
      </c>
      <c r="P155" s="456"/>
      <c r="Q155" s="456"/>
      <c r="R155" s="52"/>
      <c r="S155" s="52" t="str">
        <f>Fugas_metoind!AC188</f>
        <v>Correlaciones EPA</v>
      </c>
      <c r="T155" s="52" t="e">
        <f>Fugas_metoind!AF188</f>
        <v>#N/A</v>
      </c>
      <c r="U155" s="52">
        <f>Fugas_metoind!N188</f>
        <v>0</v>
      </c>
      <c r="V155" s="52" t="e">
        <f>Fugas_metoind!AH188</f>
        <v>#N/A</v>
      </c>
      <c r="W155" s="52" t="e">
        <f>Fugas_metoind!AG188</f>
        <v>#N/A</v>
      </c>
      <c r="X155" s="52" t="e">
        <f>V155+W155*Hoja1!$C$19</f>
        <v>#N/A</v>
      </c>
      <c r="Y155" s="52" t="e">
        <f>Fugas_metoind!AI188</f>
        <v>#N/A</v>
      </c>
    </row>
  </sheetData>
  <mergeCells count="678">
    <mergeCell ref="B19:Y20"/>
    <mergeCell ref="B21:B23"/>
    <mergeCell ref="C21:C23"/>
    <mergeCell ref="D21:D23"/>
    <mergeCell ref="E21:E23"/>
    <mergeCell ref="F21:G23"/>
    <mergeCell ref="H21:I23"/>
    <mergeCell ref="J21:K23"/>
    <mergeCell ref="L21:N23"/>
    <mergeCell ref="O21:Q23"/>
    <mergeCell ref="X21:X23"/>
    <mergeCell ref="Y21:Y23"/>
    <mergeCell ref="V21:V23"/>
    <mergeCell ref="W21:W23"/>
    <mergeCell ref="F25:G25"/>
    <mergeCell ref="H25:I25"/>
    <mergeCell ref="J25:K25"/>
    <mergeCell ref="L25:N25"/>
    <mergeCell ref="O25:Q25"/>
    <mergeCell ref="F26:G26"/>
    <mergeCell ref="H26:I26"/>
    <mergeCell ref="J26:K26"/>
    <mergeCell ref="L26:N26"/>
    <mergeCell ref="O26:Q26"/>
    <mergeCell ref="F24:G24"/>
    <mergeCell ref="H24:I24"/>
    <mergeCell ref="J24:K24"/>
    <mergeCell ref="L24:N24"/>
    <mergeCell ref="O24:Q24"/>
    <mergeCell ref="R21:R23"/>
    <mergeCell ref="S21:S23"/>
    <mergeCell ref="T21:T23"/>
    <mergeCell ref="U21:U23"/>
    <mergeCell ref="F29:G29"/>
    <mergeCell ref="H29:I29"/>
    <mergeCell ref="J29:K29"/>
    <mergeCell ref="L29:N29"/>
    <mergeCell ref="O29:Q29"/>
    <mergeCell ref="F30:G30"/>
    <mergeCell ref="H30:I30"/>
    <mergeCell ref="J30:K30"/>
    <mergeCell ref="L30:N30"/>
    <mergeCell ref="O30:Q30"/>
    <mergeCell ref="F27:G27"/>
    <mergeCell ref="H27:I27"/>
    <mergeCell ref="J27:K27"/>
    <mergeCell ref="L27:N27"/>
    <mergeCell ref="O27:Q27"/>
    <mergeCell ref="F28:G28"/>
    <mergeCell ref="H28:I28"/>
    <mergeCell ref="J28:K28"/>
    <mergeCell ref="L28:N28"/>
    <mergeCell ref="O28:Q28"/>
    <mergeCell ref="F33:G33"/>
    <mergeCell ref="H33:I33"/>
    <mergeCell ref="J33:K33"/>
    <mergeCell ref="L33:N33"/>
    <mergeCell ref="O33:Q33"/>
    <mergeCell ref="F34:G34"/>
    <mergeCell ref="H34:I34"/>
    <mergeCell ref="J34:K34"/>
    <mergeCell ref="L34:N34"/>
    <mergeCell ref="O34:Q34"/>
    <mergeCell ref="F31:G31"/>
    <mergeCell ref="H31:I31"/>
    <mergeCell ref="J31:K31"/>
    <mergeCell ref="L31:N31"/>
    <mergeCell ref="O31:Q31"/>
    <mergeCell ref="F32:G32"/>
    <mergeCell ref="H32:I32"/>
    <mergeCell ref="J32:K32"/>
    <mergeCell ref="L32:N32"/>
    <mergeCell ref="O32:Q32"/>
    <mergeCell ref="F37:G37"/>
    <mergeCell ref="H37:I37"/>
    <mergeCell ref="J37:K37"/>
    <mergeCell ref="L37:N37"/>
    <mergeCell ref="O37:Q37"/>
    <mergeCell ref="F38:G38"/>
    <mergeCell ref="H38:I38"/>
    <mergeCell ref="J38:K38"/>
    <mergeCell ref="L38:N38"/>
    <mergeCell ref="O38:Q38"/>
    <mergeCell ref="F35:G35"/>
    <mergeCell ref="H35:I35"/>
    <mergeCell ref="J35:K35"/>
    <mergeCell ref="L35:N35"/>
    <mergeCell ref="O35:Q35"/>
    <mergeCell ref="F36:G36"/>
    <mergeCell ref="H36:I36"/>
    <mergeCell ref="J36:K36"/>
    <mergeCell ref="L36:N36"/>
    <mergeCell ref="O36:Q36"/>
    <mergeCell ref="F41:G41"/>
    <mergeCell ref="H41:I41"/>
    <mergeCell ref="J41:K41"/>
    <mergeCell ref="L41:N41"/>
    <mergeCell ref="O41:Q41"/>
    <mergeCell ref="F42:G42"/>
    <mergeCell ref="H42:I42"/>
    <mergeCell ref="J42:K42"/>
    <mergeCell ref="L42:N42"/>
    <mergeCell ref="O42:Q42"/>
    <mergeCell ref="F39:G39"/>
    <mergeCell ref="H39:I39"/>
    <mergeCell ref="J39:K39"/>
    <mergeCell ref="L39:N39"/>
    <mergeCell ref="O39:Q39"/>
    <mergeCell ref="F40:G40"/>
    <mergeCell ref="H40:I40"/>
    <mergeCell ref="J40:K40"/>
    <mergeCell ref="L40:N40"/>
    <mergeCell ref="O40:Q40"/>
    <mergeCell ref="F45:G45"/>
    <mergeCell ref="H45:I45"/>
    <mergeCell ref="J45:K45"/>
    <mergeCell ref="L45:N45"/>
    <mergeCell ref="O45:Q45"/>
    <mergeCell ref="F46:G46"/>
    <mergeCell ref="H46:I46"/>
    <mergeCell ref="J46:K46"/>
    <mergeCell ref="L46:N46"/>
    <mergeCell ref="O46:Q46"/>
    <mergeCell ref="F43:G43"/>
    <mergeCell ref="H43:I43"/>
    <mergeCell ref="J43:K43"/>
    <mergeCell ref="L43:N43"/>
    <mergeCell ref="O43:Q43"/>
    <mergeCell ref="F44:G44"/>
    <mergeCell ref="H44:I44"/>
    <mergeCell ref="J44:K44"/>
    <mergeCell ref="L44:N44"/>
    <mergeCell ref="O44:Q44"/>
    <mergeCell ref="F49:G49"/>
    <mergeCell ref="H49:I49"/>
    <mergeCell ref="J49:K49"/>
    <mergeCell ref="L49:N49"/>
    <mergeCell ref="O49:Q49"/>
    <mergeCell ref="F50:G50"/>
    <mergeCell ref="H50:I50"/>
    <mergeCell ref="J50:K50"/>
    <mergeCell ref="L50:N50"/>
    <mergeCell ref="O50:Q50"/>
    <mergeCell ref="F47:G47"/>
    <mergeCell ref="H47:I47"/>
    <mergeCell ref="J47:K47"/>
    <mergeCell ref="L47:N47"/>
    <mergeCell ref="O47:Q47"/>
    <mergeCell ref="F48:G48"/>
    <mergeCell ref="H48:I48"/>
    <mergeCell ref="J48:K48"/>
    <mergeCell ref="L48:N48"/>
    <mergeCell ref="O48:Q48"/>
    <mergeCell ref="F53:G53"/>
    <mergeCell ref="H53:I53"/>
    <mergeCell ref="J53:K53"/>
    <mergeCell ref="L53:N53"/>
    <mergeCell ref="O53:Q53"/>
    <mergeCell ref="F54:G54"/>
    <mergeCell ref="H54:I54"/>
    <mergeCell ref="J54:K54"/>
    <mergeCell ref="L54:N54"/>
    <mergeCell ref="O54:Q54"/>
    <mergeCell ref="F51:G51"/>
    <mergeCell ref="H51:I51"/>
    <mergeCell ref="J51:K51"/>
    <mergeCell ref="L51:N51"/>
    <mergeCell ref="O51:Q51"/>
    <mergeCell ref="F52:G52"/>
    <mergeCell ref="H52:I52"/>
    <mergeCell ref="J52:K52"/>
    <mergeCell ref="L52:N52"/>
    <mergeCell ref="O52:Q52"/>
    <mergeCell ref="F57:G57"/>
    <mergeCell ref="H57:I57"/>
    <mergeCell ref="J57:K57"/>
    <mergeCell ref="L57:N57"/>
    <mergeCell ref="O57:Q57"/>
    <mergeCell ref="F58:G58"/>
    <mergeCell ref="H58:I58"/>
    <mergeCell ref="J58:K58"/>
    <mergeCell ref="L58:N58"/>
    <mergeCell ref="O58:Q58"/>
    <mergeCell ref="F55:G55"/>
    <mergeCell ref="H55:I55"/>
    <mergeCell ref="J55:K55"/>
    <mergeCell ref="L55:N55"/>
    <mergeCell ref="O55:Q55"/>
    <mergeCell ref="F56:G56"/>
    <mergeCell ref="H56:I56"/>
    <mergeCell ref="J56:K56"/>
    <mergeCell ref="L56:N56"/>
    <mergeCell ref="O56:Q56"/>
    <mergeCell ref="F61:G61"/>
    <mergeCell ref="H61:I61"/>
    <mergeCell ref="J61:K61"/>
    <mergeCell ref="L61:N61"/>
    <mergeCell ref="O61:Q61"/>
    <mergeCell ref="F62:G62"/>
    <mergeCell ref="H62:I62"/>
    <mergeCell ref="J62:K62"/>
    <mergeCell ref="L62:N62"/>
    <mergeCell ref="O62:Q62"/>
    <mergeCell ref="F59:G59"/>
    <mergeCell ref="H59:I59"/>
    <mergeCell ref="J59:K59"/>
    <mergeCell ref="L59:N59"/>
    <mergeCell ref="O59:Q59"/>
    <mergeCell ref="F60:G60"/>
    <mergeCell ref="H60:I60"/>
    <mergeCell ref="J60:K60"/>
    <mergeCell ref="L60:N60"/>
    <mergeCell ref="O60:Q60"/>
    <mergeCell ref="F65:G65"/>
    <mergeCell ref="H65:I65"/>
    <mergeCell ref="J65:K65"/>
    <mergeCell ref="L65:N65"/>
    <mergeCell ref="O65:Q65"/>
    <mergeCell ref="F66:G66"/>
    <mergeCell ref="H66:I66"/>
    <mergeCell ref="J66:K66"/>
    <mergeCell ref="L66:N66"/>
    <mergeCell ref="O66:Q66"/>
    <mergeCell ref="F63:G63"/>
    <mergeCell ref="H63:I63"/>
    <mergeCell ref="J63:K63"/>
    <mergeCell ref="L63:N63"/>
    <mergeCell ref="O63:Q63"/>
    <mergeCell ref="F64:G64"/>
    <mergeCell ref="H64:I64"/>
    <mergeCell ref="J64:K64"/>
    <mergeCell ref="L64:N64"/>
    <mergeCell ref="O64:Q64"/>
    <mergeCell ref="F69:G69"/>
    <mergeCell ref="H69:I69"/>
    <mergeCell ref="J69:K69"/>
    <mergeCell ref="L69:N69"/>
    <mergeCell ref="O69:Q69"/>
    <mergeCell ref="F70:G70"/>
    <mergeCell ref="H70:I70"/>
    <mergeCell ref="J70:K70"/>
    <mergeCell ref="L70:N70"/>
    <mergeCell ref="O70:Q70"/>
    <mergeCell ref="F67:G67"/>
    <mergeCell ref="H67:I67"/>
    <mergeCell ref="J67:K67"/>
    <mergeCell ref="L67:N67"/>
    <mergeCell ref="O67:Q67"/>
    <mergeCell ref="F68:G68"/>
    <mergeCell ref="H68:I68"/>
    <mergeCell ref="J68:K68"/>
    <mergeCell ref="L68:N68"/>
    <mergeCell ref="O68:Q68"/>
    <mergeCell ref="F73:G73"/>
    <mergeCell ref="H73:I73"/>
    <mergeCell ref="J73:K73"/>
    <mergeCell ref="L73:N73"/>
    <mergeCell ref="O73:Q73"/>
    <mergeCell ref="F74:G74"/>
    <mergeCell ref="H74:I74"/>
    <mergeCell ref="J74:K74"/>
    <mergeCell ref="L74:N74"/>
    <mergeCell ref="O74:Q74"/>
    <mergeCell ref="F71:G71"/>
    <mergeCell ref="H71:I71"/>
    <mergeCell ref="J71:K71"/>
    <mergeCell ref="L71:N71"/>
    <mergeCell ref="O71:Q71"/>
    <mergeCell ref="F72:G72"/>
    <mergeCell ref="H72:I72"/>
    <mergeCell ref="J72:K72"/>
    <mergeCell ref="L72:N72"/>
    <mergeCell ref="O72:Q72"/>
    <mergeCell ref="F77:G77"/>
    <mergeCell ref="H77:I77"/>
    <mergeCell ref="J77:K77"/>
    <mergeCell ref="L77:N77"/>
    <mergeCell ref="O77:Q77"/>
    <mergeCell ref="F78:G78"/>
    <mergeCell ref="H78:I78"/>
    <mergeCell ref="J78:K78"/>
    <mergeCell ref="L78:N78"/>
    <mergeCell ref="O78:Q78"/>
    <mergeCell ref="F75:G75"/>
    <mergeCell ref="H75:I75"/>
    <mergeCell ref="J75:K75"/>
    <mergeCell ref="L75:N75"/>
    <mergeCell ref="O75:Q75"/>
    <mergeCell ref="F76:G76"/>
    <mergeCell ref="H76:I76"/>
    <mergeCell ref="J76:K76"/>
    <mergeCell ref="L76:N76"/>
    <mergeCell ref="O76:Q76"/>
    <mergeCell ref="F81:G81"/>
    <mergeCell ref="H81:I81"/>
    <mergeCell ref="J81:K81"/>
    <mergeCell ref="L81:N81"/>
    <mergeCell ref="O81:Q81"/>
    <mergeCell ref="F82:G82"/>
    <mergeCell ref="H82:I82"/>
    <mergeCell ref="J82:K82"/>
    <mergeCell ref="L82:N82"/>
    <mergeCell ref="O82:Q82"/>
    <mergeCell ref="F79:G79"/>
    <mergeCell ref="H79:I79"/>
    <mergeCell ref="J79:K79"/>
    <mergeCell ref="L79:N79"/>
    <mergeCell ref="O79:Q79"/>
    <mergeCell ref="F80:G80"/>
    <mergeCell ref="H80:I80"/>
    <mergeCell ref="J80:K80"/>
    <mergeCell ref="L80:N80"/>
    <mergeCell ref="O80:Q80"/>
    <mergeCell ref="F85:G85"/>
    <mergeCell ref="H85:I85"/>
    <mergeCell ref="J85:K85"/>
    <mergeCell ref="L85:N85"/>
    <mergeCell ref="O85:Q85"/>
    <mergeCell ref="F86:G86"/>
    <mergeCell ref="H86:I86"/>
    <mergeCell ref="J86:K86"/>
    <mergeCell ref="L86:N86"/>
    <mergeCell ref="O86:Q86"/>
    <mergeCell ref="F83:G83"/>
    <mergeCell ref="H83:I83"/>
    <mergeCell ref="J83:K83"/>
    <mergeCell ref="L83:N83"/>
    <mergeCell ref="O83:Q83"/>
    <mergeCell ref="F84:G84"/>
    <mergeCell ref="H84:I84"/>
    <mergeCell ref="J84:K84"/>
    <mergeCell ref="L84:N84"/>
    <mergeCell ref="O84:Q84"/>
    <mergeCell ref="F89:G89"/>
    <mergeCell ref="H89:I89"/>
    <mergeCell ref="J89:K89"/>
    <mergeCell ref="L89:N89"/>
    <mergeCell ref="O89:Q89"/>
    <mergeCell ref="F90:G90"/>
    <mergeCell ref="H90:I90"/>
    <mergeCell ref="J90:K90"/>
    <mergeCell ref="L90:N90"/>
    <mergeCell ref="O90:Q90"/>
    <mergeCell ref="F87:G87"/>
    <mergeCell ref="H87:I87"/>
    <mergeCell ref="J87:K87"/>
    <mergeCell ref="L87:N87"/>
    <mergeCell ref="O87:Q87"/>
    <mergeCell ref="F88:G88"/>
    <mergeCell ref="H88:I88"/>
    <mergeCell ref="J88:K88"/>
    <mergeCell ref="L88:N88"/>
    <mergeCell ref="O88:Q88"/>
    <mergeCell ref="F93:G93"/>
    <mergeCell ref="H93:I93"/>
    <mergeCell ref="J93:K93"/>
    <mergeCell ref="L93:N93"/>
    <mergeCell ref="O93:Q93"/>
    <mergeCell ref="F94:G94"/>
    <mergeCell ref="H94:I94"/>
    <mergeCell ref="J94:K94"/>
    <mergeCell ref="L94:N94"/>
    <mergeCell ref="O94:Q94"/>
    <mergeCell ref="F91:G91"/>
    <mergeCell ref="H91:I91"/>
    <mergeCell ref="J91:K91"/>
    <mergeCell ref="L91:N91"/>
    <mergeCell ref="O91:Q91"/>
    <mergeCell ref="F92:G92"/>
    <mergeCell ref="H92:I92"/>
    <mergeCell ref="J92:K92"/>
    <mergeCell ref="L92:N92"/>
    <mergeCell ref="O92:Q92"/>
    <mergeCell ref="F97:G97"/>
    <mergeCell ref="H97:I97"/>
    <mergeCell ref="J97:K97"/>
    <mergeCell ref="L97:N97"/>
    <mergeCell ref="O97:Q97"/>
    <mergeCell ref="F98:G98"/>
    <mergeCell ref="H98:I98"/>
    <mergeCell ref="J98:K98"/>
    <mergeCell ref="L98:N98"/>
    <mergeCell ref="O98:Q98"/>
    <mergeCell ref="F95:G95"/>
    <mergeCell ref="H95:I95"/>
    <mergeCell ref="J95:K95"/>
    <mergeCell ref="L95:N95"/>
    <mergeCell ref="O95:Q95"/>
    <mergeCell ref="F96:G96"/>
    <mergeCell ref="H96:I96"/>
    <mergeCell ref="J96:K96"/>
    <mergeCell ref="L96:N96"/>
    <mergeCell ref="O96:Q96"/>
    <mergeCell ref="F101:G101"/>
    <mergeCell ref="H101:I101"/>
    <mergeCell ref="J101:K101"/>
    <mergeCell ref="L101:N101"/>
    <mergeCell ref="O101:Q101"/>
    <mergeCell ref="F102:G102"/>
    <mergeCell ref="H102:I102"/>
    <mergeCell ref="J102:K102"/>
    <mergeCell ref="L102:N102"/>
    <mergeCell ref="O102:Q102"/>
    <mergeCell ref="F99:G99"/>
    <mergeCell ref="H99:I99"/>
    <mergeCell ref="J99:K99"/>
    <mergeCell ref="L99:N99"/>
    <mergeCell ref="O99:Q99"/>
    <mergeCell ref="F100:G100"/>
    <mergeCell ref="H100:I100"/>
    <mergeCell ref="J100:K100"/>
    <mergeCell ref="L100:N100"/>
    <mergeCell ref="O100:Q100"/>
    <mergeCell ref="F105:G105"/>
    <mergeCell ref="H105:I105"/>
    <mergeCell ref="J105:K105"/>
    <mergeCell ref="L105:N105"/>
    <mergeCell ref="O105:Q105"/>
    <mergeCell ref="F106:G106"/>
    <mergeCell ref="H106:I106"/>
    <mergeCell ref="J106:K106"/>
    <mergeCell ref="L106:N106"/>
    <mergeCell ref="O106:Q106"/>
    <mergeCell ref="F103:G103"/>
    <mergeCell ref="H103:I103"/>
    <mergeCell ref="J103:K103"/>
    <mergeCell ref="L103:N103"/>
    <mergeCell ref="O103:Q103"/>
    <mergeCell ref="F104:G104"/>
    <mergeCell ref="H104:I104"/>
    <mergeCell ref="J104:K104"/>
    <mergeCell ref="L104:N104"/>
    <mergeCell ref="O104:Q104"/>
    <mergeCell ref="F109:G109"/>
    <mergeCell ref="H109:I109"/>
    <mergeCell ref="J109:K109"/>
    <mergeCell ref="L109:N109"/>
    <mergeCell ref="O109:Q109"/>
    <mergeCell ref="F110:G110"/>
    <mergeCell ref="H110:I110"/>
    <mergeCell ref="J110:K110"/>
    <mergeCell ref="L110:N110"/>
    <mergeCell ref="O110:Q110"/>
    <mergeCell ref="F107:G107"/>
    <mergeCell ref="H107:I107"/>
    <mergeCell ref="J107:K107"/>
    <mergeCell ref="L107:N107"/>
    <mergeCell ref="O107:Q107"/>
    <mergeCell ref="F108:G108"/>
    <mergeCell ref="H108:I108"/>
    <mergeCell ref="J108:K108"/>
    <mergeCell ref="L108:N108"/>
    <mergeCell ref="O108:Q108"/>
    <mergeCell ref="F113:G113"/>
    <mergeCell ref="H113:I113"/>
    <mergeCell ref="J113:K113"/>
    <mergeCell ref="L113:N113"/>
    <mergeCell ref="O113:Q113"/>
    <mergeCell ref="F114:G114"/>
    <mergeCell ref="H114:I114"/>
    <mergeCell ref="J114:K114"/>
    <mergeCell ref="L114:N114"/>
    <mergeCell ref="O114:Q114"/>
    <mergeCell ref="F111:G111"/>
    <mergeCell ref="H111:I111"/>
    <mergeCell ref="J111:K111"/>
    <mergeCell ref="L111:N111"/>
    <mergeCell ref="O111:Q111"/>
    <mergeCell ref="F112:G112"/>
    <mergeCell ref="H112:I112"/>
    <mergeCell ref="J112:K112"/>
    <mergeCell ref="L112:N112"/>
    <mergeCell ref="O112:Q112"/>
    <mergeCell ref="F117:G117"/>
    <mergeCell ref="H117:I117"/>
    <mergeCell ref="J117:K117"/>
    <mergeCell ref="L117:N117"/>
    <mergeCell ref="O117:Q117"/>
    <mergeCell ref="F118:G118"/>
    <mergeCell ref="H118:I118"/>
    <mergeCell ref="J118:K118"/>
    <mergeCell ref="L118:N118"/>
    <mergeCell ref="O118:Q118"/>
    <mergeCell ref="F115:G115"/>
    <mergeCell ref="H115:I115"/>
    <mergeCell ref="J115:K115"/>
    <mergeCell ref="L115:N115"/>
    <mergeCell ref="O115:Q115"/>
    <mergeCell ref="F116:G116"/>
    <mergeCell ref="H116:I116"/>
    <mergeCell ref="J116:K116"/>
    <mergeCell ref="L116:N116"/>
    <mergeCell ref="O116:Q116"/>
    <mergeCell ref="F121:G121"/>
    <mergeCell ref="H121:I121"/>
    <mergeCell ref="J121:K121"/>
    <mergeCell ref="L121:N121"/>
    <mergeCell ref="O121:Q121"/>
    <mergeCell ref="F122:G122"/>
    <mergeCell ref="H122:I122"/>
    <mergeCell ref="J122:K122"/>
    <mergeCell ref="L122:N122"/>
    <mergeCell ref="O122:Q122"/>
    <mergeCell ref="F119:G119"/>
    <mergeCell ref="H119:I119"/>
    <mergeCell ref="J119:K119"/>
    <mergeCell ref="L119:N119"/>
    <mergeCell ref="O119:Q119"/>
    <mergeCell ref="F120:G120"/>
    <mergeCell ref="H120:I120"/>
    <mergeCell ref="J120:K120"/>
    <mergeCell ref="L120:N120"/>
    <mergeCell ref="O120:Q120"/>
    <mergeCell ref="F125:G125"/>
    <mergeCell ref="H125:I125"/>
    <mergeCell ref="J125:K125"/>
    <mergeCell ref="L125:N125"/>
    <mergeCell ref="O125:Q125"/>
    <mergeCell ref="F126:G126"/>
    <mergeCell ref="H126:I126"/>
    <mergeCell ref="J126:K126"/>
    <mergeCell ref="L126:N126"/>
    <mergeCell ref="O126:Q126"/>
    <mergeCell ref="F123:G123"/>
    <mergeCell ref="H123:I123"/>
    <mergeCell ref="J123:K123"/>
    <mergeCell ref="L123:N123"/>
    <mergeCell ref="O123:Q123"/>
    <mergeCell ref="F124:G124"/>
    <mergeCell ref="H124:I124"/>
    <mergeCell ref="J124:K124"/>
    <mergeCell ref="L124:N124"/>
    <mergeCell ref="O124:Q124"/>
    <mergeCell ref="F129:G129"/>
    <mergeCell ref="H129:I129"/>
    <mergeCell ref="J129:K129"/>
    <mergeCell ref="L129:N129"/>
    <mergeCell ref="O129:Q129"/>
    <mergeCell ref="F130:G130"/>
    <mergeCell ref="H130:I130"/>
    <mergeCell ref="J130:K130"/>
    <mergeCell ref="L130:N130"/>
    <mergeCell ref="O130:Q130"/>
    <mergeCell ref="F127:G127"/>
    <mergeCell ref="H127:I127"/>
    <mergeCell ref="J127:K127"/>
    <mergeCell ref="L127:N127"/>
    <mergeCell ref="O127:Q127"/>
    <mergeCell ref="F128:G128"/>
    <mergeCell ref="H128:I128"/>
    <mergeCell ref="J128:K128"/>
    <mergeCell ref="L128:N128"/>
    <mergeCell ref="O128:Q128"/>
    <mergeCell ref="F133:G133"/>
    <mergeCell ref="H133:I133"/>
    <mergeCell ref="J133:K133"/>
    <mergeCell ref="L133:N133"/>
    <mergeCell ref="O133:Q133"/>
    <mergeCell ref="F134:G134"/>
    <mergeCell ref="H134:I134"/>
    <mergeCell ref="J134:K134"/>
    <mergeCell ref="L134:N134"/>
    <mergeCell ref="O134:Q134"/>
    <mergeCell ref="F131:G131"/>
    <mergeCell ref="H131:I131"/>
    <mergeCell ref="J131:K131"/>
    <mergeCell ref="L131:N131"/>
    <mergeCell ref="O131:Q131"/>
    <mergeCell ref="F132:G132"/>
    <mergeCell ref="H132:I132"/>
    <mergeCell ref="J132:K132"/>
    <mergeCell ref="L132:N132"/>
    <mergeCell ref="O132:Q132"/>
    <mergeCell ref="F137:G137"/>
    <mergeCell ref="H137:I137"/>
    <mergeCell ref="J137:K137"/>
    <mergeCell ref="L137:N137"/>
    <mergeCell ref="O137:Q137"/>
    <mergeCell ref="F138:G138"/>
    <mergeCell ref="H138:I138"/>
    <mergeCell ref="J138:K138"/>
    <mergeCell ref="L138:N138"/>
    <mergeCell ref="O138:Q138"/>
    <mergeCell ref="F135:G135"/>
    <mergeCell ref="H135:I135"/>
    <mergeCell ref="J135:K135"/>
    <mergeCell ref="L135:N135"/>
    <mergeCell ref="O135:Q135"/>
    <mergeCell ref="F136:G136"/>
    <mergeCell ref="H136:I136"/>
    <mergeCell ref="J136:K136"/>
    <mergeCell ref="L136:N136"/>
    <mergeCell ref="O136:Q136"/>
    <mergeCell ref="F141:G141"/>
    <mergeCell ref="H141:I141"/>
    <mergeCell ref="J141:K141"/>
    <mergeCell ref="L141:N141"/>
    <mergeCell ref="O141:Q141"/>
    <mergeCell ref="F142:G142"/>
    <mergeCell ref="H142:I142"/>
    <mergeCell ref="J142:K142"/>
    <mergeCell ref="L142:N142"/>
    <mergeCell ref="O142:Q142"/>
    <mergeCell ref="F139:G139"/>
    <mergeCell ref="H139:I139"/>
    <mergeCell ref="J139:K139"/>
    <mergeCell ref="L139:N139"/>
    <mergeCell ref="O139:Q139"/>
    <mergeCell ref="F140:G140"/>
    <mergeCell ref="H140:I140"/>
    <mergeCell ref="J140:K140"/>
    <mergeCell ref="L140:N140"/>
    <mergeCell ref="O140:Q140"/>
    <mergeCell ref="F145:G145"/>
    <mergeCell ref="H145:I145"/>
    <mergeCell ref="J145:K145"/>
    <mergeCell ref="L145:N145"/>
    <mergeCell ref="O145:Q145"/>
    <mergeCell ref="F146:G146"/>
    <mergeCell ref="H146:I146"/>
    <mergeCell ref="J146:K146"/>
    <mergeCell ref="L146:N146"/>
    <mergeCell ref="O146:Q146"/>
    <mergeCell ref="F143:G143"/>
    <mergeCell ref="H143:I143"/>
    <mergeCell ref="J143:K143"/>
    <mergeCell ref="L143:N143"/>
    <mergeCell ref="O143:Q143"/>
    <mergeCell ref="F144:G144"/>
    <mergeCell ref="H144:I144"/>
    <mergeCell ref="J144:K144"/>
    <mergeCell ref="L144:N144"/>
    <mergeCell ref="O144:Q144"/>
    <mergeCell ref="O154:Q154"/>
    <mergeCell ref="F147:G147"/>
    <mergeCell ref="H147:I147"/>
    <mergeCell ref="J147:K147"/>
    <mergeCell ref="L147:N147"/>
    <mergeCell ref="O147:Q147"/>
    <mergeCell ref="F148:G148"/>
    <mergeCell ref="H148:I148"/>
    <mergeCell ref="J148:K148"/>
    <mergeCell ref="L148:N148"/>
    <mergeCell ref="O148:Q148"/>
    <mergeCell ref="F149:G149"/>
    <mergeCell ref="H149:I149"/>
    <mergeCell ref="J149:K149"/>
    <mergeCell ref="L149:N149"/>
    <mergeCell ref="O149:Q149"/>
    <mergeCell ref="F150:G150"/>
    <mergeCell ref="H150:I150"/>
    <mergeCell ref="J150:K150"/>
    <mergeCell ref="L150:N150"/>
    <mergeCell ref="O150:Q150"/>
    <mergeCell ref="F155:G155"/>
    <mergeCell ref="H155:I155"/>
    <mergeCell ref="J155:K155"/>
    <mergeCell ref="L155:N155"/>
    <mergeCell ref="O155:Q155"/>
    <mergeCell ref="F151:G151"/>
    <mergeCell ref="H151:I151"/>
    <mergeCell ref="J151:K151"/>
    <mergeCell ref="L151:N151"/>
    <mergeCell ref="O151:Q151"/>
    <mergeCell ref="F152:G152"/>
    <mergeCell ref="H152:I152"/>
    <mergeCell ref="J152:K152"/>
    <mergeCell ref="L152:N152"/>
    <mergeCell ref="O152:Q152"/>
    <mergeCell ref="F153:G153"/>
    <mergeCell ref="H153:I153"/>
    <mergeCell ref="J153:K153"/>
    <mergeCell ref="L153:N153"/>
    <mergeCell ref="O153:Q153"/>
    <mergeCell ref="F154:G154"/>
    <mergeCell ref="H154:I154"/>
    <mergeCell ref="J154:K154"/>
    <mergeCell ref="L154:N154"/>
  </mergeCells>
  <hyperlinks>
    <hyperlink ref="B11" location="RESULTADOS!A1" display="&lt;&lt;&lt;RESULTADOS" xr:uid="{20BC84A5-AE82-4654-B81E-EF782B8F286E}"/>
    <hyperlink ref="T11" location="'Fugas (2)'!A1" display="Fugas" xr:uid="{9C3DF41C-D226-4584-B8E4-7310E27FCA0C}"/>
  </hyperlinks>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00B4C-D802-4FB9-8963-BE0935598C53}">
  <sheetPr>
    <tabColor rgb="FFFF0000"/>
  </sheetPr>
  <dimension ref="B9:Q83"/>
  <sheetViews>
    <sheetView zoomScale="80" zoomScaleNormal="80" workbookViewId="0">
      <selection activeCell="B9" sqref="B9"/>
    </sheetView>
  </sheetViews>
  <sheetFormatPr baseColWidth="10" defaultRowHeight="14.75" x14ac:dyDescent="0.75"/>
  <cols>
    <col min="1" max="3" width="10.90625" style="1"/>
    <col min="4" max="4" width="12.36328125" style="1" customWidth="1"/>
    <col min="5" max="6" width="10.90625" style="1"/>
    <col min="7" max="7" width="12.26953125" style="1" customWidth="1"/>
    <col min="8" max="8" width="11.81640625" style="1" customWidth="1"/>
    <col min="9" max="16384" width="10.90625" style="1"/>
  </cols>
  <sheetData>
    <row r="9" spans="2:17" x14ac:dyDescent="0.75">
      <c r="B9" s="6" t="s">
        <v>420</v>
      </c>
      <c r="P9" s="6" t="s">
        <v>42</v>
      </c>
    </row>
    <row r="11" spans="2:17" x14ac:dyDescent="0.75">
      <c r="B11" s="1" t="s">
        <v>1082</v>
      </c>
    </row>
    <row r="14" spans="2:17" x14ac:dyDescent="0.75">
      <c r="B14" s="381" t="s">
        <v>679</v>
      </c>
      <c r="C14" s="382"/>
      <c r="D14" s="382"/>
      <c r="E14" s="382"/>
      <c r="F14" s="382"/>
      <c r="G14" s="382"/>
      <c r="H14" s="382"/>
      <c r="I14" s="382"/>
      <c r="J14" s="382"/>
      <c r="K14" s="382"/>
      <c r="L14" s="382"/>
      <c r="M14" s="382"/>
      <c r="N14" s="382"/>
      <c r="O14" s="382"/>
      <c r="P14" s="382"/>
      <c r="Q14" s="383"/>
    </row>
    <row r="15" spans="2:17" x14ac:dyDescent="0.75">
      <c r="B15" s="381"/>
      <c r="C15" s="382"/>
      <c r="D15" s="382"/>
      <c r="E15" s="382"/>
      <c r="F15" s="382"/>
      <c r="G15" s="382"/>
      <c r="H15" s="382"/>
      <c r="I15" s="382"/>
      <c r="J15" s="382"/>
      <c r="K15" s="382"/>
      <c r="L15" s="382"/>
      <c r="M15" s="382"/>
      <c r="N15" s="382"/>
      <c r="O15" s="382"/>
      <c r="P15" s="382"/>
      <c r="Q15" s="383"/>
    </row>
    <row r="16" spans="2:17" x14ac:dyDescent="0.75">
      <c r="B16" s="384" t="s">
        <v>667</v>
      </c>
      <c r="C16" s="335" t="s">
        <v>668</v>
      </c>
      <c r="D16" s="312" t="s">
        <v>669</v>
      </c>
      <c r="E16" s="335" t="s">
        <v>670</v>
      </c>
      <c r="F16" s="337"/>
      <c r="G16" s="312" t="s">
        <v>671</v>
      </c>
      <c r="H16" s="385" t="s">
        <v>672</v>
      </c>
      <c r="I16" s="385" t="s">
        <v>673</v>
      </c>
      <c r="J16" s="335" t="s">
        <v>674</v>
      </c>
      <c r="K16" s="337"/>
      <c r="L16" s="335" t="s">
        <v>675</v>
      </c>
      <c r="M16" s="337"/>
      <c r="N16" s="320" t="s">
        <v>676</v>
      </c>
      <c r="O16" s="320"/>
      <c r="P16" s="386" t="s">
        <v>677</v>
      </c>
      <c r="Q16" s="387" t="s">
        <v>678</v>
      </c>
    </row>
    <row r="17" spans="2:17" x14ac:dyDescent="0.75">
      <c r="B17" s="310"/>
      <c r="C17" s="339"/>
      <c r="D17" s="312"/>
      <c r="E17" s="339"/>
      <c r="F17" s="341"/>
      <c r="G17" s="312"/>
      <c r="H17" s="311"/>
      <c r="I17" s="311"/>
      <c r="J17" s="339"/>
      <c r="K17" s="341"/>
      <c r="L17" s="339"/>
      <c r="M17" s="341"/>
      <c r="N17" s="320"/>
      <c r="O17" s="320"/>
      <c r="P17" s="319"/>
      <c r="Q17" s="387"/>
    </row>
    <row r="18" spans="2:17" x14ac:dyDescent="0.75">
      <c r="B18" s="213" t="str">
        <f>'Registro Teas'!B18</f>
        <v>T-001</v>
      </c>
      <c r="C18" s="213" t="str">
        <f>'Registro Teas'!C18</f>
        <v>Tea Alta</v>
      </c>
      <c r="D18" s="213">
        <f>'Registro Teas'!D18</f>
        <v>200</v>
      </c>
      <c r="E18" s="378" t="str">
        <f>'Registro Teas'!E18</f>
        <v>Tea asistida por aire</v>
      </c>
      <c r="F18" s="379"/>
      <c r="G18" s="206">
        <f>'Registro Teas'!G18</f>
        <v>30</v>
      </c>
      <c r="H18" s="206">
        <f>'Registro Teas'!H18</f>
        <v>4</v>
      </c>
      <c r="I18" s="206">
        <f>'Registro Teas'!I18</f>
        <v>1995</v>
      </c>
      <c r="J18" s="378">
        <f>'Registro Teas'!J18</f>
        <v>8000</v>
      </c>
      <c r="K18" s="379"/>
      <c r="L18" s="378" t="str">
        <f>'Registro Teas'!L18</f>
        <v>Producción</v>
      </c>
      <c r="M18" s="379"/>
      <c r="N18" s="380" t="str">
        <f>'Registro Teas'!N18</f>
        <v>Medidor</v>
      </c>
      <c r="O18" s="380"/>
      <c r="P18" s="207" t="str">
        <f>'Registro Teas'!P18</f>
        <v>Daniel's</v>
      </c>
      <c r="Q18" s="208" t="str">
        <f>'Registro Teas'!Q18</f>
        <v>M-001</v>
      </c>
    </row>
    <row r="19" spans="2:17" x14ac:dyDescent="0.75">
      <c r="B19" s="213" t="str">
        <f>'Registro Teas'!B19</f>
        <v>T-002</v>
      </c>
      <c r="C19" s="213" t="str">
        <f>'Registro Teas'!C19</f>
        <v>Tea Alta</v>
      </c>
      <c r="D19" s="213">
        <f>'Registro Teas'!D19</f>
        <v>200</v>
      </c>
      <c r="E19" s="378" t="str">
        <f>'Registro Teas'!E19</f>
        <v>Tea asistida por aire</v>
      </c>
      <c r="F19" s="379"/>
      <c r="G19" s="206">
        <f>'Registro Teas'!G19</f>
        <v>30</v>
      </c>
      <c r="H19" s="206">
        <f>'Registro Teas'!H19</f>
        <v>4</v>
      </c>
      <c r="I19" s="206">
        <f>'Registro Teas'!I19</f>
        <v>2000</v>
      </c>
      <c r="J19" s="378">
        <f>'Registro Teas'!J19</f>
        <v>8000</v>
      </c>
      <c r="K19" s="379"/>
      <c r="L19" s="378" t="str">
        <f>'Registro Teas'!L19</f>
        <v>Gas Planta</v>
      </c>
      <c r="M19" s="379"/>
      <c r="N19" s="380" t="str">
        <f>'Registro Teas'!N19</f>
        <v>Balance</v>
      </c>
      <c r="O19" s="380"/>
      <c r="P19" s="207">
        <f>'Registro Teas'!P19</f>
        <v>0</v>
      </c>
      <c r="Q19" s="208">
        <f>'Registro Teas'!Q19</f>
        <v>0</v>
      </c>
    </row>
    <row r="20" spans="2:17" x14ac:dyDescent="0.75">
      <c r="B20" s="213" t="str">
        <f>'Registro Teas'!B20</f>
        <v>T-003</v>
      </c>
      <c r="C20" s="213" t="str">
        <f>'Registro Teas'!C20</f>
        <v>Tea Baja</v>
      </c>
      <c r="D20" s="213">
        <f>'Registro Teas'!D20</f>
        <v>15</v>
      </c>
      <c r="E20" s="378" t="str">
        <f>'Registro Teas'!E20</f>
        <v>Tea asistida por aire</v>
      </c>
      <c r="F20" s="379"/>
      <c r="G20" s="206">
        <f>'Registro Teas'!G20</f>
        <v>30</v>
      </c>
      <c r="H20" s="206">
        <f>'Registro Teas'!H20</f>
        <v>4</v>
      </c>
      <c r="I20" s="206">
        <f>'Registro Teas'!I20</f>
        <v>2015</v>
      </c>
      <c r="J20" s="378">
        <f>'Registro Teas'!J20</f>
        <v>8000</v>
      </c>
      <c r="K20" s="379"/>
      <c r="L20" s="378" t="str">
        <f>'Registro Teas'!L20</f>
        <v>Producción</v>
      </c>
      <c r="M20" s="379"/>
      <c r="N20" s="380" t="str">
        <f>'Registro Teas'!N20</f>
        <v>Balance</v>
      </c>
      <c r="O20" s="380"/>
      <c r="P20" s="207">
        <f>'Registro Teas'!P20</f>
        <v>0</v>
      </c>
      <c r="Q20" s="208">
        <f>'Registro Teas'!Q20</f>
        <v>0</v>
      </c>
    </row>
    <row r="21" spans="2:17" x14ac:dyDescent="0.75">
      <c r="B21" s="213">
        <f>'Registro Teas'!B21</f>
        <v>0</v>
      </c>
      <c r="C21" s="213">
        <f>'Registro Teas'!C21</f>
        <v>0</v>
      </c>
      <c r="D21" s="213">
        <f>'Registro Teas'!D21</f>
        <v>0</v>
      </c>
      <c r="E21" s="378">
        <f>'Registro Teas'!E21</f>
        <v>0</v>
      </c>
      <c r="F21" s="379"/>
      <c r="G21" s="206">
        <f>'Registro Teas'!G21</f>
        <v>0</v>
      </c>
      <c r="H21" s="206">
        <f>'Registro Teas'!H21</f>
        <v>0</v>
      </c>
      <c r="I21" s="206">
        <f>'Registro Teas'!I21</f>
        <v>0</v>
      </c>
      <c r="J21" s="378">
        <f>'Registro Teas'!J21</f>
        <v>0</v>
      </c>
      <c r="K21" s="379"/>
      <c r="L21" s="378">
        <f>'Registro Teas'!L21</f>
        <v>0</v>
      </c>
      <c r="M21" s="379"/>
      <c r="N21" s="380">
        <f>'Registro Teas'!N21</f>
        <v>0</v>
      </c>
      <c r="O21" s="380"/>
      <c r="P21" s="207">
        <f>'Registro Teas'!P21</f>
        <v>0</v>
      </c>
      <c r="Q21" s="208">
        <f>'Registro Teas'!Q21</f>
        <v>0</v>
      </c>
    </row>
    <row r="22" spans="2:17" x14ac:dyDescent="0.75">
      <c r="B22" s="213">
        <f>'Registro Teas'!B22</f>
        <v>0</v>
      </c>
      <c r="C22" s="213">
        <f>'Registro Teas'!C22</f>
        <v>0</v>
      </c>
      <c r="D22" s="213">
        <f>'Registro Teas'!D22</f>
        <v>0</v>
      </c>
      <c r="E22" s="378">
        <f>'Registro Teas'!E22</f>
        <v>0</v>
      </c>
      <c r="F22" s="379"/>
      <c r="G22" s="206">
        <f>'Registro Teas'!G22</f>
        <v>0</v>
      </c>
      <c r="H22" s="206">
        <f>'Registro Teas'!H22</f>
        <v>0</v>
      </c>
      <c r="I22" s="206">
        <f>'Registro Teas'!I22</f>
        <v>0</v>
      </c>
      <c r="J22" s="378">
        <f>'Registro Teas'!J22</f>
        <v>0</v>
      </c>
      <c r="K22" s="379"/>
      <c r="L22" s="378">
        <f>'Registro Teas'!L22</f>
        <v>0</v>
      </c>
      <c r="M22" s="379"/>
      <c r="N22" s="380">
        <f>'Registro Teas'!N22</f>
        <v>0</v>
      </c>
      <c r="O22" s="380"/>
      <c r="P22" s="207">
        <f>'Registro Teas'!P22</f>
        <v>0</v>
      </c>
      <c r="Q22" s="208">
        <f>'Registro Teas'!Q22</f>
        <v>0</v>
      </c>
    </row>
    <row r="23" spans="2:17" x14ac:dyDescent="0.75">
      <c r="B23" s="213">
        <f>'Registro Teas'!B23</f>
        <v>0</v>
      </c>
      <c r="C23" s="213">
        <f>'Registro Teas'!C23</f>
        <v>0</v>
      </c>
      <c r="D23" s="213">
        <f>'Registro Teas'!D23</f>
        <v>0</v>
      </c>
      <c r="E23" s="378">
        <f>'Registro Teas'!E23</f>
        <v>0</v>
      </c>
      <c r="F23" s="379"/>
      <c r="G23" s="206">
        <f>'Registro Teas'!G23</f>
        <v>0</v>
      </c>
      <c r="H23" s="206">
        <f>'Registro Teas'!H23</f>
        <v>0</v>
      </c>
      <c r="I23" s="206">
        <f>'Registro Teas'!I23</f>
        <v>0</v>
      </c>
      <c r="J23" s="378">
        <f>'Registro Teas'!J23</f>
        <v>0</v>
      </c>
      <c r="K23" s="379"/>
      <c r="L23" s="378">
        <f>'Registro Teas'!L23</f>
        <v>0</v>
      </c>
      <c r="M23" s="379"/>
      <c r="N23" s="380">
        <f>'Registro Teas'!N23</f>
        <v>0</v>
      </c>
      <c r="O23" s="380"/>
      <c r="P23" s="207">
        <f>'Registro Teas'!P23</f>
        <v>0</v>
      </c>
      <c r="Q23" s="208">
        <f>'Registro Teas'!Q23</f>
        <v>0</v>
      </c>
    </row>
    <row r="24" spans="2:17" x14ac:dyDescent="0.75">
      <c r="B24" s="213">
        <f>'Registro Teas'!B24</f>
        <v>0</v>
      </c>
      <c r="C24" s="213">
        <f>'Registro Teas'!C24</f>
        <v>0</v>
      </c>
      <c r="D24" s="213">
        <f>'Registro Teas'!D24</f>
        <v>0</v>
      </c>
      <c r="E24" s="378">
        <f>'Registro Teas'!E24</f>
        <v>0</v>
      </c>
      <c r="F24" s="379"/>
      <c r="G24" s="206">
        <f>'Registro Teas'!G24</f>
        <v>0</v>
      </c>
      <c r="H24" s="206">
        <f>'Registro Teas'!H24</f>
        <v>0</v>
      </c>
      <c r="I24" s="206">
        <f>'Registro Teas'!I24</f>
        <v>0</v>
      </c>
      <c r="J24" s="378">
        <f>'Registro Teas'!J24</f>
        <v>0</v>
      </c>
      <c r="K24" s="379"/>
      <c r="L24" s="378">
        <f>'Registro Teas'!L24</f>
        <v>0</v>
      </c>
      <c r="M24" s="379"/>
      <c r="N24" s="380">
        <f>'Registro Teas'!N24</f>
        <v>0</v>
      </c>
      <c r="O24" s="380"/>
      <c r="P24" s="207">
        <f>'Registro Teas'!P24</f>
        <v>0</v>
      </c>
      <c r="Q24" s="208">
        <f>'Registro Teas'!Q24</f>
        <v>0</v>
      </c>
    </row>
    <row r="25" spans="2:17" x14ac:dyDescent="0.75">
      <c r="B25" s="213">
        <f>'Registro Teas'!B25</f>
        <v>0</v>
      </c>
      <c r="C25" s="213">
        <f>'Registro Teas'!C25</f>
        <v>0</v>
      </c>
      <c r="D25" s="213">
        <f>'Registro Teas'!D25</f>
        <v>0</v>
      </c>
      <c r="E25" s="378">
        <f>'Registro Teas'!E25</f>
        <v>0</v>
      </c>
      <c r="F25" s="379"/>
      <c r="G25" s="206">
        <f>'Registro Teas'!G25</f>
        <v>0</v>
      </c>
      <c r="H25" s="206">
        <f>'Registro Teas'!H25</f>
        <v>0</v>
      </c>
      <c r="I25" s="206">
        <f>'Registro Teas'!I25</f>
        <v>0</v>
      </c>
      <c r="J25" s="378">
        <f>'Registro Teas'!J25</f>
        <v>0</v>
      </c>
      <c r="K25" s="379"/>
      <c r="L25" s="378">
        <f>'Registro Teas'!L25</f>
        <v>0</v>
      </c>
      <c r="M25" s="379"/>
      <c r="N25" s="380">
        <f>'Registro Teas'!N25</f>
        <v>0</v>
      </c>
      <c r="O25" s="380"/>
      <c r="P25" s="207">
        <f>'Registro Teas'!P25</f>
        <v>0</v>
      </c>
      <c r="Q25" s="208">
        <f>'Registro Teas'!Q25</f>
        <v>0</v>
      </c>
    </row>
    <row r="26" spans="2:17" x14ac:dyDescent="0.75">
      <c r="B26" s="213">
        <f>'Registro Teas'!B26</f>
        <v>0</v>
      </c>
      <c r="C26" s="213">
        <f>'Registro Teas'!C26</f>
        <v>0</v>
      </c>
      <c r="D26" s="213">
        <f>'Registro Teas'!D26</f>
        <v>0</v>
      </c>
      <c r="E26" s="378">
        <f>'Registro Teas'!E26</f>
        <v>0</v>
      </c>
      <c r="F26" s="379"/>
      <c r="G26" s="206">
        <f>'Registro Teas'!G26</f>
        <v>0</v>
      </c>
      <c r="H26" s="206">
        <f>'Registro Teas'!H26</f>
        <v>0</v>
      </c>
      <c r="I26" s="206">
        <f>'Registro Teas'!I26</f>
        <v>0</v>
      </c>
      <c r="J26" s="378">
        <f>'Registro Teas'!J26</f>
        <v>0</v>
      </c>
      <c r="K26" s="379"/>
      <c r="L26" s="378">
        <f>'Registro Teas'!L26</f>
        <v>0</v>
      </c>
      <c r="M26" s="379"/>
      <c r="N26" s="380">
        <f>'Registro Teas'!N26</f>
        <v>0</v>
      </c>
      <c r="O26" s="380"/>
      <c r="P26" s="207">
        <f>'Registro Teas'!P26</f>
        <v>0</v>
      </c>
      <c r="Q26" s="208">
        <f>'Registro Teas'!Q26</f>
        <v>0</v>
      </c>
    </row>
    <row r="27" spans="2:17" x14ac:dyDescent="0.75">
      <c r="B27" s="213">
        <f>'Registro Teas'!B27</f>
        <v>0</v>
      </c>
      <c r="C27" s="213">
        <f>'Registro Teas'!C27</f>
        <v>0</v>
      </c>
      <c r="D27" s="213">
        <f>'Registro Teas'!D27</f>
        <v>0</v>
      </c>
      <c r="E27" s="378">
        <f>'Registro Teas'!E27</f>
        <v>0</v>
      </c>
      <c r="F27" s="379"/>
      <c r="G27" s="206">
        <f>'Registro Teas'!G27</f>
        <v>0</v>
      </c>
      <c r="H27" s="206">
        <f>'Registro Teas'!H27</f>
        <v>0</v>
      </c>
      <c r="I27" s="206">
        <f>'Registro Teas'!I27</f>
        <v>0</v>
      </c>
      <c r="J27" s="378">
        <f>'Registro Teas'!J27</f>
        <v>0</v>
      </c>
      <c r="K27" s="379"/>
      <c r="L27" s="378">
        <f>'Registro Teas'!L27</f>
        <v>0</v>
      </c>
      <c r="M27" s="379"/>
      <c r="N27" s="380">
        <f>'Registro Teas'!N27</f>
        <v>0</v>
      </c>
      <c r="O27" s="380"/>
      <c r="P27" s="207">
        <f>'Registro Teas'!P27</f>
        <v>0</v>
      </c>
      <c r="Q27" s="208">
        <f>'Registro Teas'!Q27</f>
        <v>0</v>
      </c>
    </row>
    <row r="28" spans="2:17" x14ac:dyDescent="0.75">
      <c r="B28" s="213">
        <f>'Registro Teas'!B28</f>
        <v>0</v>
      </c>
      <c r="C28" s="213">
        <f>'Registro Teas'!C28</f>
        <v>0</v>
      </c>
      <c r="D28" s="213">
        <f>'Registro Teas'!D28</f>
        <v>0</v>
      </c>
      <c r="E28" s="378">
        <f>'Registro Teas'!E28</f>
        <v>0</v>
      </c>
      <c r="F28" s="379"/>
      <c r="G28" s="206">
        <f>'Registro Teas'!G28</f>
        <v>0</v>
      </c>
      <c r="H28" s="206">
        <f>'Registro Teas'!H28</f>
        <v>0</v>
      </c>
      <c r="I28" s="206">
        <f>'Registro Teas'!I28</f>
        <v>0</v>
      </c>
      <c r="J28" s="378">
        <f>'Registro Teas'!J28</f>
        <v>0</v>
      </c>
      <c r="K28" s="379"/>
      <c r="L28" s="378">
        <f>'Registro Teas'!L28</f>
        <v>0</v>
      </c>
      <c r="M28" s="379"/>
      <c r="N28" s="380">
        <f>'Registro Teas'!N28</f>
        <v>0</v>
      </c>
      <c r="O28" s="380"/>
      <c r="P28" s="207">
        <f>'Registro Teas'!P28</f>
        <v>0</v>
      </c>
      <c r="Q28" s="208">
        <f>'Registro Teas'!Q28</f>
        <v>0</v>
      </c>
    </row>
    <row r="29" spans="2:17" x14ac:dyDescent="0.75">
      <c r="B29" s="213">
        <f>'Registro Teas'!B29</f>
        <v>0</v>
      </c>
      <c r="C29" s="213">
        <f>'Registro Teas'!C29</f>
        <v>0</v>
      </c>
      <c r="D29" s="213">
        <f>'Registro Teas'!D29</f>
        <v>0</v>
      </c>
      <c r="E29" s="378">
        <f>'Registro Teas'!E29</f>
        <v>0</v>
      </c>
      <c r="F29" s="379"/>
      <c r="G29" s="206">
        <f>'Registro Teas'!G29</f>
        <v>0</v>
      </c>
      <c r="H29" s="206">
        <f>'Registro Teas'!H29</f>
        <v>0</v>
      </c>
      <c r="I29" s="206">
        <f>'Registro Teas'!I29</f>
        <v>0</v>
      </c>
      <c r="J29" s="378">
        <f>'Registro Teas'!J29</f>
        <v>0</v>
      </c>
      <c r="K29" s="379"/>
      <c r="L29" s="378">
        <f>'Registro Teas'!L29</f>
        <v>0</v>
      </c>
      <c r="M29" s="379"/>
      <c r="N29" s="380">
        <f>'Registro Teas'!N29</f>
        <v>0</v>
      </c>
      <c r="O29" s="380"/>
      <c r="P29" s="207">
        <f>'Registro Teas'!P29</f>
        <v>0</v>
      </c>
      <c r="Q29" s="208">
        <f>'Registro Teas'!Q29</f>
        <v>0</v>
      </c>
    </row>
    <row r="30" spans="2:17" x14ac:dyDescent="0.75">
      <c r="B30" s="213">
        <f>'Registro Teas'!B30</f>
        <v>0</v>
      </c>
      <c r="C30" s="213">
        <f>'Registro Teas'!C30</f>
        <v>0</v>
      </c>
      <c r="D30" s="213">
        <f>'Registro Teas'!D30</f>
        <v>0</v>
      </c>
      <c r="E30" s="378">
        <f>'Registro Teas'!E30</f>
        <v>0</v>
      </c>
      <c r="F30" s="379"/>
      <c r="G30" s="206">
        <f>'Registro Teas'!G30</f>
        <v>0</v>
      </c>
      <c r="H30" s="206">
        <f>'Registro Teas'!H30</f>
        <v>0</v>
      </c>
      <c r="I30" s="206">
        <f>'Registro Teas'!I30</f>
        <v>0</v>
      </c>
      <c r="J30" s="378">
        <f>'Registro Teas'!J30</f>
        <v>0</v>
      </c>
      <c r="K30" s="379"/>
      <c r="L30" s="378">
        <f>'Registro Teas'!L30</f>
        <v>0</v>
      </c>
      <c r="M30" s="379"/>
      <c r="N30" s="380">
        <f>'Registro Teas'!N30</f>
        <v>0</v>
      </c>
      <c r="O30" s="380"/>
      <c r="P30" s="207">
        <f>'Registro Teas'!P30</f>
        <v>0</v>
      </c>
      <c r="Q30" s="208">
        <f>'Registro Teas'!Q30</f>
        <v>0</v>
      </c>
    </row>
    <row r="31" spans="2:17" x14ac:dyDescent="0.75">
      <c r="B31" s="213">
        <f>'Registro Teas'!B31</f>
        <v>0</v>
      </c>
      <c r="C31" s="213">
        <f>'Registro Teas'!C31</f>
        <v>0</v>
      </c>
      <c r="D31" s="213">
        <f>'Registro Teas'!D31</f>
        <v>0</v>
      </c>
      <c r="E31" s="378">
        <f>'Registro Teas'!E31</f>
        <v>0</v>
      </c>
      <c r="F31" s="379"/>
      <c r="G31" s="206">
        <f>'Registro Teas'!G31</f>
        <v>0</v>
      </c>
      <c r="H31" s="206">
        <f>'Registro Teas'!H31</f>
        <v>0</v>
      </c>
      <c r="I31" s="206">
        <f>'Registro Teas'!I31</f>
        <v>0</v>
      </c>
      <c r="J31" s="378">
        <f>'Registro Teas'!J31</f>
        <v>0</v>
      </c>
      <c r="K31" s="379"/>
      <c r="L31" s="378">
        <f>'Registro Teas'!L31</f>
        <v>0</v>
      </c>
      <c r="M31" s="379"/>
      <c r="N31" s="380">
        <f>'Registro Teas'!N31</f>
        <v>0</v>
      </c>
      <c r="O31" s="380"/>
      <c r="P31" s="207">
        <f>'Registro Teas'!P31</f>
        <v>0</v>
      </c>
      <c r="Q31" s="208">
        <f>'Registro Teas'!Q31</f>
        <v>0</v>
      </c>
    </row>
    <row r="32" spans="2:17" x14ac:dyDescent="0.75">
      <c r="B32" s="213">
        <f>'Registro Teas'!B32</f>
        <v>0</v>
      </c>
      <c r="C32" s="213">
        <f>'Registro Teas'!C32</f>
        <v>0</v>
      </c>
      <c r="D32" s="213">
        <f>'Registro Teas'!D32</f>
        <v>0</v>
      </c>
      <c r="E32" s="378">
        <f>'Registro Teas'!E32</f>
        <v>0</v>
      </c>
      <c r="F32" s="379"/>
      <c r="G32" s="206">
        <f>'Registro Teas'!G32</f>
        <v>0</v>
      </c>
      <c r="H32" s="206">
        <f>'Registro Teas'!H32</f>
        <v>0</v>
      </c>
      <c r="I32" s="206">
        <f>'Registro Teas'!I32</f>
        <v>0</v>
      </c>
      <c r="J32" s="378">
        <f>'Registro Teas'!J32</f>
        <v>0</v>
      </c>
      <c r="K32" s="379"/>
      <c r="L32" s="378">
        <f>'Registro Teas'!L32</f>
        <v>0</v>
      </c>
      <c r="M32" s="379"/>
      <c r="N32" s="380">
        <f>'Registro Teas'!N32</f>
        <v>0</v>
      </c>
      <c r="O32" s="380"/>
      <c r="P32" s="207">
        <f>'Registro Teas'!P32</f>
        <v>0</v>
      </c>
      <c r="Q32" s="208">
        <f>'Registro Teas'!Q32</f>
        <v>0</v>
      </c>
    </row>
    <row r="33" spans="2:17" x14ac:dyDescent="0.75">
      <c r="B33" s="213">
        <f>'Registro Teas'!B33</f>
        <v>0</v>
      </c>
      <c r="C33" s="213">
        <f>'Registro Teas'!C33</f>
        <v>0</v>
      </c>
      <c r="D33" s="213">
        <f>'Registro Teas'!D33</f>
        <v>0</v>
      </c>
      <c r="E33" s="378">
        <f>'Registro Teas'!E33</f>
        <v>0</v>
      </c>
      <c r="F33" s="379"/>
      <c r="G33" s="206">
        <f>'Registro Teas'!G33</f>
        <v>0</v>
      </c>
      <c r="H33" s="206">
        <f>'Registro Teas'!H33</f>
        <v>0</v>
      </c>
      <c r="I33" s="206">
        <f>'Registro Teas'!I33</f>
        <v>0</v>
      </c>
      <c r="J33" s="378">
        <f>'Registro Teas'!J33</f>
        <v>0</v>
      </c>
      <c r="K33" s="379"/>
      <c r="L33" s="378">
        <f>'Registro Teas'!L33</f>
        <v>0</v>
      </c>
      <c r="M33" s="379"/>
      <c r="N33" s="380">
        <f>'Registro Teas'!N33</f>
        <v>0</v>
      </c>
      <c r="O33" s="380"/>
      <c r="P33" s="207">
        <f>'Registro Teas'!P33</f>
        <v>0</v>
      </c>
      <c r="Q33" s="208">
        <f>'Registro Teas'!Q33</f>
        <v>0</v>
      </c>
    </row>
    <row r="34" spans="2:17" x14ac:dyDescent="0.75">
      <c r="B34" s="213">
        <f>'Registro Teas'!B34</f>
        <v>0</v>
      </c>
      <c r="C34" s="213">
        <f>'Registro Teas'!C34</f>
        <v>0</v>
      </c>
      <c r="D34" s="213">
        <f>'Registro Teas'!D34</f>
        <v>0</v>
      </c>
      <c r="E34" s="378">
        <f>'Registro Teas'!E34</f>
        <v>0</v>
      </c>
      <c r="F34" s="379"/>
      <c r="G34" s="206">
        <f>'Registro Teas'!G34</f>
        <v>0</v>
      </c>
      <c r="H34" s="206">
        <f>'Registro Teas'!H34</f>
        <v>0</v>
      </c>
      <c r="I34" s="206">
        <f>'Registro Teas'!I34</f>
        <v>0</v>
      </c>
      <c r="J34" s="378">
        <f>'Registro Teas'!J34</f>
        <v>0</v>
      </c>
      <c r="K34" s="379"/>
      <c r="L34" s="378">
        <f>'Registro Teas'!L34</f>
        <v>0</v>
      </c>
      <c r="M34" s="379"/>
      <c r="N34" s="380">
        <f>'Registro Teas'!N34</f>
        <v>0</v>
      </c>
      <c r="O34" s="380"/>
      <c r="P34" s="207">
        <f>'Registro Teas'!P34</f>
        <v>0</v>
      </c>
      <c r="Q34" s="208">
        <f>'Registro Teas'!Q34</f>
        <v>0</v>
      </c>
    </row>
    <row r="35" spans="2:17" x14ac:dyDescent="0.75">
      <c r="B35" s="213">
        <f>'Registro Teas'!B35</f>
        <v>0</v>
      </c>
      <c r="C35" s="213">
        <f>'Registro Teas'!C35</f>
        <v>0</v>
      </c>
      <c r="D35" s="213">
        <f>'Registro Teas'!D35</f>
        <v>0</v>
      </c>
      <c r="E35" s="378">
        <f>'Registro Teas'!E35</f>
        <v>0</v>
      </c>
      <c r="F35" s="379"/>
      <c r="G35" s="206">
        <f>'Registro Teas'!G35</f>
        <v>0</v>
      </c>
      <c r="H35" s="206">
        <f>'Registro Teas'!H35</f>
        <v>0</v>
      </c>
      <c r="I35" s="206">
        <f>'Registro Teas'!I35</f>
        <v>0</v>
      </c>
      <c r="J35" s="378">
        <f>'Registro Teas'!J35</f>
        <v>0</v>
      </c>
      <c r="K35" s="379"/>
      <c r="L35" s="378">
        <f>'Registro Teas'!L35</f>
        <v>0</v>
      </c>
      <c r="M35" s="379"/>
      <c r="N35" s="380">
        <f>'Registro Teas'!N35</f>
        <v>0</v>
      </c>
      <c r="O35" s="380"/>
      <c r="P35" s="207">
        <f>'Registro Teas'!P35</f>
        <v>0</v>
      </c>
      <c r="Q35" s="208">
        <f>'Registro Teas'!Q35</f>
        <v>0</v>
      </c>
    </row>
    <row r="36" spans="2:17" x14ac:dyDescent="0.75">
      <c r="B36" s="213">
        <f>'Registro Teas'!B36</f>
        <v>0</v>
      </c>
      <c r="C36" s="213">
        <f>'Registro Teas'!C36</f>
        <v>0</v>
      </c>
      <c r="D36" s="213">
        <f>'Registro Teas'!D36</f>
        <v>0</v>
      </c>
      <c r="E36" s="378">
        <f>'Registro Teas'!E36</f>
        <v>0</v>
      </c>
      <c r="F36" s="379"/>
      <c r="G36" s="206">
        <f>'Registro Teas'!G36</f>
        <v>0</v>
      </c>
      <c r="H36" s="206">
        <f>'Registro Teas'!H36</f>
        <v>0</v>
      </c>
      <c r="I36" s="206">
        <f>'Registro Teas'!I36</f>
        <v>0</v>
      </c>
      <c r="J36" s="378">
        <f>'Registro Teas'!J36</f>
        <v>0</v>
      </c>
      <c r="K36" s="379"/>
      <c r="L36" s="378">
        <f>'Registro Teas'!L36</f>
        <v>0</v>
      </c>
      <c r="M36" s="379"/>
      <c r="N36" s="380">
        <f>'Registro Teas'!N36</f>
        <v>0</v>
      </c>
      <c r="O36" s="380"/>
      <c r="P36" s="207">
        <f>'Registro Teas'!P36</f>
        <v>0</v>
      </c>
      <c r="Q36" s="208">
        <f>'Registro Teas'!Q36</f>
        <v>0</v>
      </c>
    </row>
    <row r="37" spans="2:17" x14ac:dyDescent="0.75">
      <c r="B37" s="213">
        <f>'Registro Teas'!B37</f>
        <v>0</v>
      </c>
      <c r="C37" s="213">
        <f>'Registro Teas'!C37</f>
        <v>0</v>
      </c>
      <c r="D37" s="213">
        <f>'Registro Teas'!D37</f>
        <v>0</v>
      </c>
      <c r="E37" s="378">
        <f>'Registro Teas'!E37</f>
        <v>0</v>
      </c>
      <c r="F37" s="379"/>
      <c r="G37" s="206">
        <f>'Registro Teas'!G37</f>
        <v>0</v>
      </c>
      <c r="H37" s="206">
        <f>'Registro Teas'!H37</f>
        <v>0</v>
      </c>
      <c r="I37" s="206">
        <f>'Registro Teas'!I37</f>
        <v>0</v>
      </c>
      <c r="J37" s="378">
        <f>'Registro Teas'!J37</f>
        <v>0</v>
      </c>
      <c r="K37" s="379"/>
      <c r="L37" s="378">
        <f>'Registro Teas'!L37</f>
        <v>0</v>
      </c>
      <c r="M37" s="379"/>
      <c r="N37" s="380">
        <f>'Registro Teas'!N37</f>
        <v>0</v>
      </c>
      <c r="O37" s="380"/>
      <c r="P37" s="207">
        <f>'Registro Teas'!P37</f>
        <v>0</v>
      </c>
      <c r="Q37" s="208">
        <f>'Registro Teas'!Q37</f>
        <v>0</v>
      </c>
    </row>
    <row r="38" spans="2:17" x14ac:dyDescent="0.75">
      <c r="B38" s="213">
        <f>'Registro Teas'!B38</f>
        <v>0</v>
      </c>
      <c r="C38" s="213">
        <f>'Registro Teas'!C38</f>
        <v>0</v>
      </c>
      <c r="D38" s="213">
        <f>'Registro Teas'!D38</f>
        <v>0</v>
      </c>
      <c r="E38" s="378">
        <f>'Registro Teas'!E38</f>
        <v>0</v>
      </c>
      <c r="F38" s="379"/>
      <c r="G38" s="206">
        <f>'Registro Teas'!G38</f>
        <v>0</v>
      </c>
      <c r="H38" s="206">
        <f>'Registro Teas'!H38</f>
        <v>0</v>
      </c>
      <c r="I38" s="206">
        <f>'Registro Teas'!I38</f>
        <v>0</v>
      </c>
      <c r="J38" s="378">
        <f>'Registro Teas'!J38</f>
        <v>0</v>
      </c>
      <c r="K38" s="379"/>
      <c r="L38" s="378">
        <f>'Registro Teas'!L38</f>
        <v>0</v>
      </c>
      <c r="M38" s="379"/>
      <c r="N38" s="380">
        <f>'Registro Teas'!N38</f>
        <v>0</v>
      </c>
      <c r="O38" s="380"/>
      <c r="P38" s="207">
        <f>'Registro Teas'!P38</f>
        <v>0</v>
      </c>
      <c r="Q38" s="208">
        <f>'Registro Teas'!Q38</f>
        <v>0</v>
      </c>
    </row>
    <row r="39" spans="2:17" x14ac:dyDescent="0.75">
      <c r="B39" s="213">
        <f>'Registro Teas'!B39</f>
        <v>0</v>
      </c>
      <c r="C39" s="213">
        <f>'Registro Teas'!C39</f>
        <v>0</v>
      </c>
      <c r="D39" s="213">
        <f>'Registro Teas'!D39</f>
        <v>0</v>
      </c>
      <c r="E39" s="378">
        <f>'Registro Teas'!E39</f>
        <v>0</v>
      </c>
      <c r="F39" s="379"/>
      <c r="G39" s="206">
        <f>'Registro Teas'!G39</f>
        <v>0</v>
      </c>
      <c r="H39" s="206">
        <f>'Registro Teas'!H39</f>
        <v>0</v>
      </c>
      <c r="I39" s="206">
        <f>'Registro Teas'!I39</f>
        <v>0</v>
      </c>
      <c r="J39" s="378">
        <f>'Registro Teas'!J39</f>
        <v>0</v>
      </c>
      <c r="K39" s="379"/>
      <c r="L39" s="378">
        <f>'Registro Teas'!L39</f>
        <v>0</v>
      </c>
      <c r="M39" s="379"/>
      <c r="N39" s="380">
        <f>'Registro Teas'!N39</f>
        <v>0</v>
      </c>
      <c r="O39" s="380"/>
      <c r="P39" s="207">
        <f>'Registro Teas'!P39</f>
        <v>0</v>
      </c>
      <c r="Q39" s="208">
        <f>'Registro Teas'!Q39</f>
        <v>0</v>
      </c>
    </row>
    <row r="40" spans="2:17" x14ac:dyDescent="0.75">
      <c r="B40" s="213">
        <f>'Registro Teas'!B40</f>
        <v>0</v>
      </c>
      <c r="C40" s="213">
        <f>'Registro Teas'!C40</f>
        <v>0</v>
      </c>
      <c r="D40" s="213">
        <f>'Registro Teas'!D40</f>
        <v>0</v>
      </c>
      <c r="E40" s="378">
        <f>'Registro Teas'!E40</f>
        <v>0</v>
      </c>
      <c r="F40" s="379"/>
      <c r="G40" s="206">
        <f>'Registro Teas'!G40</f>
        <v>0</v>
      </c>
      <c r="H40" s="206">
        <f>'Registro Teas'!H40</f>
        <v>0</v>
      </c>
      <c r="I40" s="206">
        <f>'Registro Teas'!I40</f>
        <v>0</v>
      </c>
      <c r="J40" s="378">
        <f>'Registro Teas'!J40</f>
        <v>0</v>
      </c>
      <c r="K40" s="379"/>
      <c r="L40" s="378">
        <f>'Registro Teas'!L40</f>
        <v>0</v>
      </c>
      <c r="M40" s="379"/>
      <c r="N40" s="380">
        <f>'Registro Teas'!N40</f>
        <v>0</v>
      </c>
      <c r="O40" s="380"/>
      <c r="P40" s="207">
        <f>'Registro Teas'!P40</f>
        <v>0</v>
      </c>
      <c r="Q40" s="208">
        <f>'Registro Teas'!Q40</f>
        <v>0</v>
      </c>
    </row>
    <row r="41" spans="2:17" x14ac:dyDescent="0.75">
      <c r="B41" s="213">
        <f>'Registro Teas'!B41</f>
        <v>0</v>
      </c>
      <c r="C41" s="213">
        <f>'Registro Teas'!C41</f>
        <v>0</v>
      </c>
      <c r="D41" s="213">
        <f>'Registro Teas'!D41</f>
        <v>0</v>
      </c>
      <c r="E41" s="378">
        <f>'Registro Teas'!E41</f>
        <v>0</v>
      </c>
      <c r="F41" s="379"/>
      <c r="G41" s="206">
        <f>'Registro Teas'!G41</f>
        <v>0</v>
      </c>
      <c r="H41" s="206">
        <f>'Registro Teas'!H41</f>
        <v>0</v>
      </c>
      <c r="I41" s="206">
        <f>'Registro Teas'!I41</f>
        <v>0</v>
      </c>
      <c r="J41" s="378">
        <f>'Registro Teas'!J41</f>
        <v>0</v>
      </c>
      <c r="K41" s="379"/>
      <c r="L41" s="378">
        <f>'Registro Teas'!L41</f>
        <v>0</v>
      </c>
      <c r="M41" s="379"/>
      <c r="N41" s="380">
        <f>'Registro Teas'!N41</f>
        <v>0</v>
      </c>
      <c r="O41" s="380"/>
      <c r="P41" s="207">
        <f>'Registro Teas'!P41</f>
        <v>0</v>
      </c>
      <c r="Q41" s="208">
        <f>'Registro Teas'!Q41</f>
        <v>0</v>
      </c>
    </row>
    <row r="42" spans="2:17" x14ac:dyDescent="0.75">
      <c r="B42" s="213">
        <f>'Registro Teas'!B42</f>
        <v>0</v>
      </c>
      <c r="C42" s="213">
        <f>'Registro Teas'!C42</f>
        <v>0</v>
      </c>
      <c r="D42" s="213">
        <f>'Registro Teas'!D42</f>
        <v>0</v>
      </c>
      <c r="E42" s="378">
        <f>'Registro Teas'!E42</f>
        <v>0</v>
      </c>
      <c r="F42" s="379"/>
      <c r="G42" s="206">
        <f>'Registro Teas'!G42</f>
        <v>0</v>
      </c>
      <c r="H42" s="206">
        <f>'Registro Teas'!H42</f>
        <v>0</v>
      </c>
      <c r="I42" s="206">
        <f>'Registro Teas'!I42</f>
        <v>0</v>
      </c>
      <c r="J42" s="378">
        <f>'Registro Teas'!J42</f>
        <v>0</v>
      </c>
      <c r="K42" s="379"/>
      <c r="L42" s="378">
        <f>'Registro Teas'!L42</f>
        <v>0</v>
      </c>
      <c r="M42" s="379"/>
      <c r="N42" s="380">
        <f>'Registro Teas'!N42</f>
        <v>0</v>
      </c>
      <c r="O42" s="380"/>
      <c r="P42" s="207">
        <f>'Registro Teas'!P42</f>
        <v>0</v>
      </c>
      <c r="Q42" s="208">
        <f>'Registro Teas'!Q42</f>
        <v>0</v>
      </c>
    </row>
    <row r="43" spans="2:17" x14ac:dyDescent="0.75">
      <c r="B43" s="213">
        <f>'Registro Teas'!B43</f>
        <v>0</v>
      </c>
      <c r="C43" s="213">
        <f>'Registro Teas'!C43</f>
        <v>0</v>
      </c>
      <c r="D43" s="213">
        <f>'Registro Teas'!D43</f>
        <v>0</v>
      </c>
      <c r="E43" s="378">
        <f>'Registro Teas'!E43</f>
        <v>0</v>
      </c>
      <c r="F43" s="379"/>
      <c r="G43" s="206">
        <f>'Registro Teas'!G43</f>
        <v>0</v>
      </c>
      <c r="H43" s="206">
        <f>'Registro Teas'!H43</f>
        <v>0</v>
      </c>
      <c r="I43" s="206">
        <f>'Registro Teas'!I43</f>
        <v>0</v>
      </c>
      <c r="J43" s="378">
        <f>'Registro Teas'!J43</f>
        <v>0</v>
      </c>
      <c r="K43" s="379"/>
      <c r="L43" s="378">
        <f>'Registro Teas'!L43</f>
        <v>0</v>
      </c>
      <c r="M43" s="379"/>
      <c r="N43" s="380">
        <f>'Registro Teas'!N43</f>
        <v>0</v>
      </c>
      <c r="O43" s="380"/>
      <c r="P43" s="207">
        <f>'Registro Teas'!P43</f>
        <v>0</v>
      </c>
      <c r="Q43" s="208">
        <f>'Registro Teas'!Q43</f>
        <v>0</v>
      </c>
    </row>
    <row r="44" spans="2:17" x14ac:dyDescent="0.75">
      <c r="B44" s="213">
        <f>'Registro Teas'!B44</f>
        <v>0</v>
      </c>
      <c r="C44" s="213">
        <f>'Registro Teas'!C44</f>
        <v>0</v>
      </c>
      <c r="D44" s="213">
        <f>'Registro Teas'!D44</f>
        <v>0</v>
      </c>
      <c r="E44" s="378">
        <f>'Registro Teas'!E44</f>
        <v>0</v>
      </c>
      <c r="F44" s="379"/>
      <c r="G44" s="206">
        <f>'Registro Teas'!G44</f>
        <v>0</v>
      </c>
      <c r="H44" s="206">
        <f>'Registro Teas'!H44</f>
        <v>0</v>
      </c>
      <c r="I44" s="206">
        <f>'Registro Teas'!I44</f>
        <v>0</v>
      </c>
      <c r="J44" s="378">
        <f>'Registro Teas'!J44</f>
        <v>0</v>
      </c>
      <c r="K44" s="379"/>
      <c r="L44" s="378">
        <f>'Registro Teas'!L44</f>
        <v>0</v>
      </c>
      <c r="M44" s="379"/>
      <c r="N44" s="380">
        <f>'Registro Teas'!N44</f>
        <v>0</v>
      </c>
      <c r="O44" s="380"/>
      <c r="P44" s="207">
        <f>'Registro Teas'!P44</f>
        <v>0</v>
      </c>
      <c r="Q44" s="208">
        <f>'Registro Teas'!Q44</f>
        <v>0</v>
      </c>
    </row>
    <row r="45" spans="2:17" x14ac:dyDescent="0.75">
      <c r="B45" s="213">
        <f>'Registro Teas'!B45</f>
        <v>0</v>
      </c>
      <c r="C45" s="213">
        <f>'Registro Teas'!C45</f>
        <v>0</v>
      </c>
      <c r="D45" s="213">
        <f>'Registro Teas'!D45</f>
        <v>0</v>
      </c>
      <c r="E45" s="378">
        <f>'Registro Teas'!E45</f>
        <v>0</v>
      </c>
      <c r="F45" s="379"/>
      <c r="G45" s="206">
        <f>'Registro Teas'!G45</f>
        <v>0</v>
      </c>
      <c r="H45" s="206">
        <f>'Registro Teas'!H45</f>
        <v>0</v>
      </c>
      <c r="I45" s="206">
        <f>'Registro Teas'!I45</f>
        <v>0</v>
      </c>
      <c r="J45" s="378">
        <f>'Registro Teas'!J45</f>
        <v>0</v>
      </c>
      <c r="K45" s="379"/>
      <c r="L45" s="378">
        <f>'Registro Teas'!L45</f>
        <v>0</v>
      </c>
      <c r="M45" s="379"/>
      <c r="N45" s="380">
        <f>'Registro Teas'!N45</f>
        <v>0</v>
      </c>
      <c r="O45" s="380"/>
      <c r="P45" s="207">
        <f>'Registro Teas'!P45</f>
        <v>0</v>
      </c>
      <c r="Q45" s="208">
        <f>'Registro Teas'!Q45</f>
        <v>0</v>
      </c>
    </row>
    <row r="46" spans="2:17" x14ac:dyDescent="0.75">
      <c r="B46" s="213">
        <f>'Registro Teas'!B46</f>
        <v>0</v>
      </c>
      <c r="C46" s="213">
        <f>'Registro Teas'!C46</f>
        <v>0</v>
      </c>
      <c r="D46" s="213">
        <f>'Registro Teas'!D46</f>
        <v>0</v>
      </c>
      <c r="E46" s="378">
        <f>'Registro Teas'!E46</f>
        <v>0</v>
      </c>
      <c r="F46" s="379"/>
      <c r="G46" s="206">
        <f>'Registro Teas'!G46</f>
        <v>0</v>
      </c>
      <c r="H46" s="206">
        <f>'Registro Teas'!H46</f>
        <v>0</v>
      </c>
      <c r="I46" s="206">
        <f>'Registro Teas'!I46</f>
        <v>0</v>
      </c>
      <c r="J46" s="378">
        <f>'Registro Teas'!J46</f>
        <v>0</v>
      </c>
      <c r="K46" s="379"/>
      <c r="L46" s="378">
        <f>'Registro Teas'!L46</f>
        <v>0</v>
      </c>
      <c r="M46" s="379"/>
      <c r="N46" s="380">
        <f>'Registro Teas'!N46</f>
        <v>0</v>
      </c>
      <c r="O46" s="380"/>
      <c r="P46" s="207">
        <f>'Registro Teas'!P46</f>
        <v>0</v>
      </c>
      <c r="Q46" s="208">
        <f>'Registro Teas'!Q46</f>
        <v>0</v>
      </c>
    </row>
    <row r="47" spans="2:17" x14ac:dyDescent="0.75">
      <c r="B47" s="213">
        <f>'Registro Teas'!B47</f>
        <v>0</v>
      </c>
      <c r="C47" s="213">
        <f>'Registro Teas'!C47</f>
        <v>0</v>
      </c>
      <c r="D47" s="213">
        <f>'Registro Teas'!D47</f>
        <v>0</v>
      </c>
      <c r="E47" s="378">
        <f>'Registro Teas'!E47</f>
        <v>0</v>
      </c>
      <c r="F47" s="379"/>
      <c r="G47" s="206">
        <f>'Registro Teas'!G47</f>
        <v>0</v>
      </c>
      <c r="H47" s="206">
        <f>'Registro Teas'!H47</f>
        <v>0</v>
      </c>
      <c r="I47" s="206">
        <f>'Registro Teas'!I47</f>
        <v>0</v>
      </c>
      <c r="J47" s="378">
        <f>'Registro Teas'!J47</f>
        <v>0</v>
      </c>
      <c r="K47" s="379"/>
      <c r="L47" s="378">
        <f>'Registro Teas'!L47</f>
        <v>0</v>
      </c>
      <c r="M47" s="379"/>
      <c r="N47" s="380">
        <f>'Registro Teas'!N47</f>
        <v>0</v>
      </c>
      <c r="O47" s="380"/>
      <c r="P47" s="207">
        <f>'Registro Teas'!P47</f>
        <v>0</v>
      </c>
      <c r="Q47" s="208">
        <f>'Registro Teas'!Q47</f>
        <v>0</v>
      </c>
    </row>
    <row r="48" spans="2:17" x14ac:dyDescent="0.75">
      <c r="B48" s="213">
        <f>'Registro Teas'!B48</f>
        <v>0</v>
      </c>
      <c r="C48" s="213">
        <f>'Registro Teas'!C48</f>
        <v>0</v>
      </c>
      <c r="D48" s="213">
        <f>'Registro Teas'!D48</f>
        <v>0</v>
      </c>
      <c r="E48" s="378">
        <f>'Registro Teas'!E48</f>
        <v>0</v>
      </c>
      <c r="F48" s="379"/>
      <c r="G48" s="206">
        <f>'Registro Teas'!G48</f>
        <v>0</v>
      </c>
      <c r="H48" s="206">
        <f>'Registro Teas'!H48</f>
        <v>0</v>
      </c>
      <c r="I48" s="206">
        <f>'Registro Teas'!I48</f>
        <v>0</v>
      </c>
      <c r="J48" s="378">
        <f>'Registro Teas'!J48</f>
        <v>0</v>
      </c>
      <c r="K48" s="379"/>
      <c r="L48" s="378">
        <f>'Registro Teas'!L48</f>
        <v>0</v>
      </c>
      <c r="M48" s="379"/>
      <c r="N48" s="380">
        <f>'Registro Teas'!N48</f>
        <v>0</v>
      </c>
      <c r="O48" s="380"/>
      <c r="P48" s="207">
        <f>'Registro Teas'!P48</f>
        <v>0</v>
      </c>
      <c r="Q48" s="208">
        <f>'Registro Teas'!Q48</f>
        <v>0</v>
      </c>
    </row>
    <row r="49" spans="2:17" x14ac:dyDescent="0.75">
      <c r="B49" s="213">
        <f>'Registro Teas'!B49</f>
        <v>0</v>
      </c>
      <c r="C49" s="213">
        <f>'Registro Teas'!C49</f>
        <v>0</v>
      </c>
      <c r="D49" s="213">
        <f>'Registro Teas'!D49</f>
        <v>0</v>
      </c>
      <c r="E49" s="378">
        <f>'Registro Teas'!E49</f>
        <v>0</v>
      </c>
      <c r="F49" s="379"/>
      <c r="G49" s="206">
        <f>'Registro Teas'!G49</f>
        <v>0</v>
      </c>
      <c r="H49" s="206">
        <f>'Registro Teas'!H49</f>
        <v>0</v>
      </c>
      <c r="I49" s="206">
        <f>'Registro Teas'!I49</f>
        <v>0</v>
      </c>
      <c r="J49" s="378">
        <f>'Registro Teas'!J49</f>
        <v>0</v>
      </c>
      <c r="K49" s="379"/>
      <c r="L49" s="378">
        <f>'Registro Teas'!L49</f>
        <v>0</v>
      </c>
      <c r="M49" s="379"/>
      <c r="N49" s="380">
        <f>'Registro Teas'!N49</f>
        <v>0</v>
      </c>
      <c r="O49" s="380"/>
      <c r="P49" s="207">
        <f>'Registro Teas'!P49</f>
        <v>0</v>
      </c>
      <c r="Q49" s="208">
        <f>'Registro Teas'!Q49</f>
        <v>0</v>
      </c>
    </row>
    <row r="50" spans="2:17" x14ac:dyDescent="0.75">
      <c r="B50" s="213">
        <f>'Registro Teas'!B50</f>
        <v>0</v>
      </c>
      <c r="C50" s="213">
        <f>'Registro Teas'!C50</f>
        <v>0</v>
      </c>
      <c r="D50" s="213">
        <f>'Registro Teas'!D50</f>
        <v>0</v>
      </c>
      <c r="E50" s="378">
        <f>'Registro Teas'!E50</f>
        <v>0</v>
      </c>
      <c r="F50" s="379"/>
      <c r="G50" s="206">
        <f>'Registro Teas'!G50</f>
        <v>0</v>
      </c>
      <c r="H50" s="206">
        <f>'Registro Teas'!H50</f>
        <v>0</v>
      </c>
      <c r="I50" s="206">
        <f>'Registro Teas'!I50</f>
        <v>0</v>
      </c>
      <c r="J50" s="378">
        <f>'Registro Teas'!J50</f>
        <v>0</v>
      </c>
      <c r="K50" s="379"/>
      <c r="L50" s="378">
        <f>'Registro Teas'!L50</f>
        <v>0</v>
      </c>
      <c r="M50" s="379"/>
      <c r="N50" s="380">
        <f>'Registro Teas'!N50</f>
        <v>0</v>
      </c>
      <c r="O50" s="380"/>
      <c r="P50" s="207">
        <f>'Registro Teas'!P50</f>
        <v>0</v>
      </c>
      <c r="Q50" s="208">
        <f>'Registro Teas'!Q50</f>
        <v>0</v>
      </c>
    </row>
    <row r="51" spans="2:17" x14ac:dyDescent="0.75">
      <c r="B51" s="213">
        <f>'Registro Teas'!B51</f>
        <v>0</v>
      </c>
      <c r="C51" s="213">
        <f>'Registro Teas'!C51</f>
        <v>0</v>
      </c>
      <c r="D51" s="213">
        <f>'Registro Teas'!D51</f>
        <v>0</v>
      </c>
      <c r="E51" s="378">
        <f>'Registro Teas'!E51</f>
        <v>0</v>
      </c>
      <c r="F51" s="379"/>
      <c r="G51" s="206">
        <f>'Registro Teas'!G51</f>
        <v>0</v>
      </c>
      <c r="H51" s="206">
        <f>'Registro Teas'!H51</f>
        <v>0</v>
      </c>
      <c r="I51" s="206">
        <f>'Registro Teas'!I51</f>
        <v>0</v>
      </c>
      <c r="J51" s="378">
        <f>'Registro Teas'!J51</f>
        <v>0</v>
      </c>
      <c r="K51" s="379"/>
      <c r="L51" s="378">
        <f>'Registro Teas'!L51</f>
        <v>0</v>
      </c>
      <c r="M51" s="379"/>
      <c r="N51" s="380">
        <f>'Registro Teas'!N51</f>
        <v>0</v>
      </c>
      <c r="O51" s="380"/>
      <c r="P51" s="207">
        <f>'Registro Teas'!P51</f>
        <v>0</v>
      </c>
      <c r="Q51" s="208">
        <f>'Registro Teas'!Q51</f>
        <v>0</v>
      </c>
    </row>
    <row r="52" spans="2:17" x14ac:dyDescent="0.75">
      <c r="B52" s="213">
        <f>'Registro Teas'!B52</f>
        <v>0</v>
      </c>
      <c r="C52" s="213">
        <f>'Registro Teas'!C52</f>
        <v>0</v>
      </c>
      <c r="D52" s="213">
        <f>'Registro Teas'!D52</f>
        <v>0</v>
      </c>
      <c r="E52" s="378">
        <f>'Registro Teas'!E52</f>
        <v>0</v>
      </c>
      <c r="F52" s="379"/>
      <c r="G52" s="206">
        <f>'Registro Teas'!G52</f>
        <v>0</v>
      </c>
      <c r="H52" s="206">
        <f>'Registro Teas'!H52</f>
        <v>0</v>
      </c>
      <c r="I52" s="206">
        <f>'Registro Teas'!I52</f>
        <v>0</v>
      </c>
      <c r="J52" s="378">
        <f>'Registro Teas'!J52</f>
        <v>0</v>
      </c>
      <c r="K52" s="379"/>
      <c r="L52" s="378">
        <f>'Registro Teas'!L52</f>
        <v>0</v>
      </c>
      <c r="M52" s="379"/>
      <c r="N52" s="380">
        <f>'Registro Teas'!N52</f>
        <v>0</v>
      </c>
      <c r="O52" s="380"/>
      <c r="P52" s="207">
        <f>'Registro Teas'!P52</f>
        <v>0</v>
      </c>
      <c r="Q52" s="208">
        <f>'Registro Teas'!Q52</f>
        <v>0</v>
      </c>
    </row>
    <row r="53" spans="2:17" x14ac:dyDescent="0.75">
      <c r="B53" s="213">
        <f>'Registro Teas'!B53</f>
        <v>0</v>
      </c>
      <c r="C53" s="213">
        <f>'Registro Teas'!C53</f>
        <v>0</v>
      </c>
      <c r="D53" s="213">
        <f>'Registro Teas'!D53</f>
        <v>0</v>
      </c>
      <c r="E53" s="378">
        <f>'Registro Teas'!E53</f>
        <v>0</v>
      </c>
      <c r="F53" s="379"/>
      <c r="G53" s="206">
        <f>'Registro Teas'!G53</f>
        <v>0</v>
      </c>
      <c r="H53" s="206">
        <f>'Registro Teas'!H53</f>
        <v>0</v>
      </c>
      <c r="I53" s="206">
        <f>'Registro Teas'!I53</f>
        <v>0</v>
      </c>
      <c r="J53" s="378">
        <f>'Registro Teas'!J53</f>
        <v>0</v>
      </c>
      <c r="K53" s="379"/>
      <c r="L53" s="378">
        <f>'Registro Teas'!L53</f>
        <v>0</v>
      </c>
      <c r="M53" s="379"/>
      <c r="N53" s="380">
        <f>'Registro Teas'!N53</f>
        <v>0</v>
      </c>
      <c r="O53" s="380"/>
      <c r="P53" s="207">
        <f>'Registro Teas'!P53</f>
        <v>0</v>
      </c>
      <c r="Q53" s="208">
        <f>'Registro Teas'!Q53</f>
        <v>0</v>
      </c>
    </row>
    <row r="54" spans="2:17" x14ac:dyDescent="0.75">
      <c r="B54" s="213">
        <f>'Registro Teas'!B54</f>
        <v>0</v>
      </c>
      <c r="C54" s="213">
        <f>'Registro Teas'!C54</f>
        <v>0</v>
      </c>
      <c r="D54" s="213">
        <f>'Registro Teas'!D54</f>
        <v>0</v>
      </c>
      <c r="E54" s="378">
        <f>'Registro Teas'!E54</f>
        <v>0</v>
      </c>
      <c r="F54" s="379"/>
      <c r="G54" s="206">
        <f>'Registro Teas'!G54</f>
        <v>0</v>
      </c>
      <c r="H54" s="206">
        <f>'Registro Teas'!H54</f>
        <v>0</v>
      </c>
      <c r="I54" s="206">
        <f>'Registro Teas'!I54</f>
        <v>0</v>
      </c>
      <c r="J54" s="378">
        <f>'Registro Teas'!J54</f>
        <v>0</v>
      </c>
      <c r="K54" s="379"/>
      <c r="L54" s="378">
        <f>'Registro Teas'!L54</f>
        <v>0</v>
      </c>
      <c r="M54" s="379"/>
      <c r="N54" s="380">
        <f>'Registro Teas'!N54</f>
        <v>0</v>
      </c>
      <c r="O54" s="380"/>
      <c r="P54" s="207">
        <f>'Registro Teas'!P54</f>
        <v>0</v>
      </c>
      <c r="Q54" s="208">
        <f>'Registro Teas'!Q54</f>
        <v>0</v>
      </c>
    </row>
    <row r="55" spans="2:17" x14ac:dyDescent="0.75">
      <c r="B55" s="213">
        <f>'Registro Teas'!B55</f>
        <v>0</v>
      </c>
      <c r="C55" s="213">
        <f>'Registro Teas'!C55</f>
        <v>0</v>
      </c>
      <c r="D55" s="213">
        <f>'Registro Teas'!D55</f>
        <v>0</v>
      </c>
      <c r="E55" s="378">
        <f>'Registro Teas'!E55</f>
        <v>0</v>
      </c>
      <c r="F55" s="379"/>
      <c r="G55" s="206">
        <f>'Registro Teas'!G55</f>
        <v>0</v>
      </c>
      <c r="H55" s="206">
        <f>'Registro Teas'!H55</f>
        <v>0</v>
      </c>
      <c r="I55" s="206">
        <f>'Registro Teas'!I55</f>
        <v>0</v>
      </c>
      <c r="J55" s="378">
        <f>'Registro Teas'!J55</f>
        <v>0</v>
      </c>
      <c r="K55" s="379"/>
      <c r="L55" s="378">
        <f>'Registro Teas'!L55</f>
        <v>0</v>
      </c>
      <c r="M55" s="379"/>
      <c r="N55" s="380">
        <f>'Registro Teas'!N55</f>
        <v>0</v>
      </c>
      <c r="O55" s="380"/>
      <c r="P55" s="207">
        <f>'Registro Teas'!P55</f>
        <v>0</v>
      </c>
      <c r="Q55" s="208">
        <f>'Registro Teas'!Q55</f>
        <v>0</v>
      </c>
    </row>
    <row r="56" spans="2:17" x14ac:dyDescent="0.75">
      <c r="B56" s="213">
        <f>'Registro Teas'!B56</f>
        <v>0</v>
      </c>
      <c r="C56" s="213">
        <f>'Registro Teas'!C56</f>
        <v>0</v>
      </c>
      <c r="D56" s="213">
        <f>'Registro Teas'!D56</f>
        <v>0</v>
      </c>
      <c r="E56" s="378">
        <f>'Registro Teas'!E56</f>
        <v>0</v>
      </c>
      <c r="F56" s="379"/>
      <c r="G56" s="206">
        <f>'Registro Teas'!G56</f>
        <v>0</v>
      </c>
      <c r="H56" s="206">
        <f>'Registro Teas'!H56</f>
        <v>0</v>
      </c>
      <c r="I56" s="206">
        <f>'Registro Teas'!I56</f>
        <v>0</v>
      </c>
      <c r="J56" s="378">
        <f>'Registro Teas'!J56</f>
        <v>0</v>
      </c>
      <c r="K56" s="379"/>
      <c r="L56" s="378">
        <f>'Registro Teas'!L56</f>
        <v>0</v>
      </c>
      <c r="M56" s="379"/>
      <c r="N56" s="380">
        <f>'Registro Teas'!N56</f>
        <v>0</v>
      </c>
      <c r="O56" s="380"/>
      <c r="P56" s="207">
        <f>'Registro Teas'!P56</f>
        <v>0</v>
      </c>
      <c r="Q56" s="208">
        <f>'Registro Teas'!Q56</f>
        <v>0</v>
      </c>
    </row>
    <row r="57" spans="2:17" x14ac:dyDescent="0.75">
      <c r="B57" s="213">
        <f>'Registro Teas'!B57</f>
        <v>0</v>
      </c>
      <c r="C57" s="213">
        <f>'Registro Teas'!C57</f>
        <v>0</v>
      </c>
      <c r="D57" s="213">
        <f>'Registro Teas'!D57</f>
        <v>0</v>
      </c>
      <c r="E57" s="378">
        <f>'Registro Teas'!E57</f>
        <v>0</v>
      </c>
      <c r="F57" s="379"/>
      <c r="G57" s="206">
        <f>'Registro Teas'!G57</f>
        <v>0</v>
      </c>
      <c r="H57" s="206">
        <f>'Registro Teas'!H57</f>
        <v>0</v>
      </c>
      <c r="I57" s="206">
        <f>'Registro Teas'!I57</f>
        <v>0</v>
      </c>
      <c r="J57" s="378">
        <f>'Registro Teas'!J57</f>
        <v>0</v>
      </c>
      <c r="K57" s="379"/>
      <c r="L57" s="378">
        <f>'Registro Teas'!L57</f>
        <v>0</v>
      </c>
      <c r="M57" s="379"/>
      <c r="N57" s="380">
        <f>'Registro Teas'!N57</f>
        <v>0</v>
      </c>
      <c r="O57" s="380"/>
      <c r="P57" s="207">
        <f>'Registro Teas'!P57</f>
        <v>0</v>
      </c>
      <c r="Q57" s="208">
        <f>'Registro Teas'!Q57</f>
        <v>0</v>
      </c>
    </row>
    <row r="58" spans="2:17" x14ac:dyDescent="0.75">
      <c r="B58" s="213">
        <f>'Registro Teas'!B58</f>
        <v>0</v>
      </c>
      <c r="C58" s="213">
        <f>'Registro Teas'!C58</f>
        <v>0</v>
      </c>
      <c r="D58" s="213">
        <f>'Registro Teas'!D58</f>
        <v>0</v>
      </c>
      <c r="E58" s="378">
        <f>'Registro Teas'!E58</f>
        <v>0</v>
      </c>
      <c r="F58" s="379"/>
      <c r="G58" s="206">
        <f>'Registro Teas'!G58</f>
        <v>0</v>
      </c>
      <c r="H58" s="206">
        <f>'Registro Teas'!H58</f>
        <v>0</v>
      </c>
      <c r="I58" s="206">
        <f>'Registro Teas'!I58</f>
        <v>0</v>
      </c>
      <c r="J58" s="378">
        <f>'Registro Teas'!J58</f>
        <v>0</v>
      </c>
      <c r="K58" s="379"/>
      <c r="L58" s="378">
        <f>'Registro Teas'!L58</f>
        <v>0</v>
      </c>
      <c r="M58" s="379"/>
      <c r="N58" s="380">
        <f>'Registro Teas'!N58</f>
        <v>0</v>
      </c>
      <c r="O58" s="380"/>
      <c r="P58" s="207">
        <f>'Registro Teas'!P58</f>
        <v>0</v>
      </c>
      <c r="Q58" s="208">
        <f>'Registro Teas'!Q58</f>
        <v>0</v>
      </c>
    </row>
    <row r="59" spans="2:17" x14ac:dyDescent="0.75">
      <c r="B59" s="213">
        <f>'Registro Teas'!B59</f>
        <v>0</v>
      </c>
      <c r="C59" s="213">
        <f>'Registro Teas'!C59</f>
        <v>0</v>
      </c>
      <c r="D59" s="213">
        <f>'Registro Teas'!D59</f>
        <v>0</v>
      </c>
      <c r="E59" s="378">
        <f>'Registro Teas'!E59</f>
        <v>0</v>
      </c>
      <c r="F59" s="379"/>
      <c r="G59" s="206">
        <f>'Registro Teas'!G59</f>
        <v>0</v>
      </c>
      <c r="H59" s="206">
        <f>'Registro Teas'!H59</f>
        <v>0</v>
      </c>
      <c r="I59" s="206">
        <f>'Registro Teas'!I59</f>
        <v>0</v>
      </c>
      <c r="J59" s="378">
        <f>'Registro Teas'!J59</f>
        <v>0</v>
      </c>
      <c r="K59" s="379"/>
      <c r="L59" s="378">
        <f>'Registro Teas'!L59</f>
        <v>0</v>
      </c>
      <c r="M59" s="379"/>
      <c r="N59" s="380">
        <f>'Registro Teas'!N59</f>
        <v>0</v>
      </c>
      <c r="O59" s="380"/>
      <c r="P59" s="207">
        <f>'Registro Teas'!P59</f>
        <v>0</v>
      </c>
      <c r="Q59" s="208">
        <f>'Registro Teas'!Q59</f>
        <v>0</v>
      </c>
    </row>
    <row r="60" spans="2:17" x14ac:dyDescent="0.75">
      <c r="B60" s="213">
        <f>'Registro Teas'!B60</f>
        <v>0</v>
      </c>
      <c r="C60" s="213">
        <f>'Registro Teas'!C60</f>
        <v>0</v>
      </c>
      <c r="D60" s="213">
        <f>'Registro Teas'!D60</f>
        <v>0</v>
      </c>
      <c r="E60" s="378">
        <f>'Registro Teas'!E60</f>
        <v>0</v>
      </c>
      <c r="F60" s="379"/>
      <c r="G60" s="206">
        <f>'Registro Teas'!G60</f>
        <v>0</v>
      </c>
      <c r="H60" s="206">
        <f>'Registro Teas'!H60</f>
        <v>0</v>
      </c>
      <c r="I60" s="206">
        <f>'Registro Teas'!I60</f>
        <v>0</v>
      </c>
      <c r="J60" s="378">
        <f>'Registro Teas'!J60</f>
        <v>0</v>
      </c>
      <c r="K60" s="379"/>
      <c r="L60" s="378">
        <f>'Registro Teas'!L60</f>
        <v>0</v>
      </c>
      <c r="M60" s="379"/>
      <c r="N60" s="380">
        <f>'Registro Teas'!N60</f>
        <v>0</v>
      </c>
      <c r="O60" s="380"/>
      <c r="P60" s="207">
        <f>'Registro Teas'!P60</f>
        <v>0</v>
      </c>
      <c r="Q60" s="208">
        <f>'Registro Teas'!Q60</f>
        <v>0</v>
      </c>
    </row>
    <row r="61" spans="2:17" x14ac:dyDescent="0.75">
      <c r="B61" s="213">
        <f>'Registro Teas'!B61</f>
        <v>0</v>
      </c>
      <c r="C61" s="213">
        <f>'Registro Teas'!C61</f>
        <v>0</v>
      </c>
      <c r="D61" s="213">
        <f>'Registro Teas'!D61</f>
        <v>0</v>
      </c>
      <c r="E61" s="378">
        <f>'Registro Teas'!E61</f>
        <v>0</v>
      </c>
      <c r="F61" s="379"/>
      <c r="G61" s="206">
        <f>'Registro Teas'!G61</f>
        <v>0</v>
      </c>
      <c r="H61" s="206">
        <f>'Registro Teas'!H61</f>
        <v>0</v>
      </c>
      <c r="I61" s="206">
        <f>'Registro Teas'!I61</f>
        <v>0</v>
      </c>
      <c r="J61" s="378">
        <f>'Registro Teas'!J61</f>
        <v>0</v>
      </c>
      <c r="K61" s="379"/>
      <c r="L61" s="378">
        <f>'Registro Teas'!L61</f>
        <v>0</v>
      </c>
      <c r="M61" s="379"/>
      <c r="N61" s="380">
        <f>'Registro Teas'!N61</f>
        <v>0</v>
      </c>
      <c r="O61" s="380"/>
      <c r="P61" s="207">
        <f>'Registro Teas'!P61</f>
        <v>0</v>
      </c>
      <c r="Q61" s="208">
        <f>'Registro Teas'!Q61</f>
        <v>0</v>
      </c>
    </row>
    <row r="62" spans="2:17" x14ac:dyDescent="0.75">
      <c r="B62" s="213">
        <f>'Registro Teas'!B62</f>
        <v>0</v>
      </c>
      <c r="C62" s="213">
        <f>'Registro Teas'!C62</f>
        <v>0</v>
      </c>
      <c r="D62" s="213">
        <f>'Registro Teas'!D62</f>
        <v>0</v>
      </c>
      <c r="E62" s="378">
        <f>'Registro Teas'!E62</f>
        <v>0</v>
      </c>
      <c r="F62" s="379"/>
      <c r="G62" s="206">
        <f>'Registro Teas'!G62</f>
        <v>0</v>
      </c>
      <c r="H62" s="206">
        <f>'Registro Teas'!H62</f>
        <v>0</v>
      </c>
      <c r="I62" s="206">
        <f>'Registro Teas'!I62</f>
        <v>0</v>
      </c>
      <c r="J62" s="378">
        <f>'Registro Teas'!J62</f>
        <v>0</v>
      </c>
      <c r="K62" s="379"/>
      <c r="L62" s="378">
        <f>'Registro Teas'!L62</f>
        <v>0</v>
      </c>
      <c r="M62" s="379"/>
      <c r="N62" s="380">
        <f>'Registro Teas'!N62</f>
        <v>0</v>
      </c>
      <c r="O62" s="380"/>
      <c r="P62" s="207">
        <f>'Registro Teas'!P62</f>
        <v>0</v>
      </c>
      <c r="Q62" s="208">
        <f>'Registro Teas'!Q62</f>
        <v>0</v>
      </c>
    </row>
    <row r="63" spans="2:17" x14ac:dyDescent="0.75">
      <c r="B63" s="213">
        <f>'Registro Teas'!B63</f>
        <v>0</v>
      </c>
      <c r="C63" s="213">
        <f>'Registro Teas'!C63</f>
        <v>0</v>
      </c>
      <c r="D63" s="213">
        <f>'Registro Teas'!D63</f>
        <v>0</v>
      </c>
      <c r="E63" s="378">
        <f>'Registro Teas'!E63</f>
        <v>0</v>
      </c>
      <c r="F63" s="379"/>
      <c r="G63" s="206">
        <f>'Registro Teas'!G63</f>
        <v>0</v>
      </c>
      <c r="H63" s="206">
        <f>'Registro Teas'!H63</f>
        <v>0</v>
      </c>
      <c r="I63" s="206">
        <f>'Registro Teas'!I63</f>
        <v>0</v>
      </c>
      <c r="J63" s="378">
        <f>'Registro Teas'!J63</f>
        <v>0</v>
      </c>
      <c r="K63" s="379"/>
      <c r="L63" s="378">
        <f>'Registro Teas'!L63</f>
        <v>0</v>
      </c>
      <c r="M63" s="379"/>
      <c r="N63" s="380">
        <f>'Registro Teas'!N63</f>
        <v>0</v>
      </c>
      <c r="O63" s="380"/>
      <c r="P63" s="207">
        <f>'Registro Teas'!P63</f>
        <v>0</v>
      </c>
      <c r="Q63" s="208">
        <f>'Registro Teas'!Q63</f>
        <v>0</v>
      </c>
    </row>
    <row r="64" spans="2:17" x14ac:dyDescent="0.75">
      <c r="B64" s="213">
        <f>'Registro Teas'!B64</f>
        <v>0</v>
      </c>
      <c r="C64" s="213">
        <f>'Registro Teas'!C64</f>
        <v>0</v>
      </c>
      <c r="D64" s="213">
        <f>'Registro Teas'!D64</f>
        <v>0</v>
      </c>
      <c r="E64" s="378">
        <f>'Registro Teas'!E64</f>
        <v>0</v>
      </c>
      <c r="F64" s="379"/>
      <c r="G64" s="206">
        <f>'Registro Teas'!G64</f>
        <v>0</v>
      </c>
      <c r="H64" s="206">
        <f>'Registro Teas'!H64</f>
        <v>0</v>
      </c>
      <c r="I64" s="206">
        <f>'Registro Teas'!I64</f>
        <v>0</v>
      </c>
      <c r="J64" s="378">
        <f>'Registro Teas'!J64</f>
        <v>0</v>
      </c>
      <c r="K64" s="379"/>
      <c r="L64" s="378">
        <f>'Registro Teas'!L64</f>
        <v>0</v>
      </c>
      <c r="M64" s="379"/>
      <c r="N64" s="380">
        <f>'Registro Teas'!N64</f>
        <v>0</v>
      </c>
      <c r="O64" s="380"/>
      <c r="P64" s="207">
        <f>'Registro Teas'!P64</f>
        <v>0</v>
      </c>
      <c r="Q64" s="208">
        <f>'Registro Teas'!Q64</f>
        <v>0</v>
      </c>
    </row>
    <row r="65" spans="2:17" x14ac:dyDescent="0.75">
      <c r="B65" s="213">
        <f>'Registro Teas'!B65</f>
        <v>0</v>
      </c>
      <c r="C65" s="213">
        <f>'Registro Teas'!C65</f>
        <v>0</v>
      </c>
      <c r="D65" s="213">
        <f>'Registro Teas'!D65</f>
        <v>0</v>
      </c>
      <c r="E65" s="378">
        <f>'Registro Teas'!E65</f>
        <v>0</v>
      </c>
      <c r="F65" s="379"/>
      <c r="G65" s="206">
        <f>'Registro Teas'!G65</f>
        <v>0</v>
      </c>
      <c r="H65" s="206">
        <f>'Registro Teas'!H65</f>
        <v>0</v>
      </c>
      <c r="I65" s="206">
        <f>'Registro Teas'!I65</f>
        <v>0</v>
      </c>
      <c r="J65" s="378">
        <f>'Registro Teas'!J65</f>
        <v>0</v>
      </c>
      <c r="K65" s="379"/>
      <c r="L65" s="378">
        <f>'Registro Teas'!L65</f>
        <v>0</v>
      </c>
      <c r="M65" s="379"/>
      <c r="N65" s="380">
        <f>'Registro Teas'!N65</f>
        <v>0</v>
      </c>
      <c r="O65" s="380"/>
      <c r="P65" s="207">
        <f>'Registro Teas'!P65</f>
        <v>0</v>
      </c>
      <c r="Q65" s="208">
        <f>'Registro Teas'!Q65</f>
        <v>0</v>
      </c>
    </row>
    <row r="66" spans="2:17" x14ac:dyDescent="0.75">
      <c r="B66" s="213">
        <f>'Registro Teas'!B66</f>
        <v>0</v>
      </c>
      <c r="C66" s="213">
        <f>'Registro Teas'!C66</f>
        <v>0</v>
      </c>
      <c r="D66" s="213">
        <f>'Registro Teas'!D66</f>
        <v>0</v>
      </c>
      <c r="E66" s="378">
        <f>'Registro Teas'!E66</f>
        <v>0</v>
      </c>
      <c r="F66" s="379"/>
      <c r="G66" s="206">
        <f>'Registro Teas'!G66</f>
        <v>0</v>
      </c>
      <c r="H66" s="206">
        <f>'Registro Teas'!H66</f>
        <v>0</v>
      </c>
      <c r="I66" s="206">
        <f>'Registro Teas'!I66</f>
        <v>0</v>
      </c>
      <c r="J66" s="378">
        <f>'Registro Teas'!J66</f>
        <v>0</v>
      </c>
      <c r="K66" s="379"/>
      <c r="L66" s="378">
        <f>'Registro Teas'!L66</f>
        <v>0</v>
      </c>
      <c r="M66" s="379"/>
      <c r="N66" s="380">
        <f>'Registro Teas'!N66</f>
        <v>0</v>
      </c>
      <c r="O66" s="380"/>
      <c r="P66" s="207">
        <f>'Registro Teas'!P66</f>
        <v>0</v>
      </c>
      <c r="Q66" s="208">
        <f>'Registro Teas'!Q66</f>
        <v>0</v>
      </c>
    </row>
    <row r="67" spans="2:17" x14ac:dyDescent="0.75">
      <c r="B67" s="213">
        <f>'Registro Teas'!B67</f>
        <v>0</v>
      </c>
      <c r="C67" s="213">
        <f>'Registro Teas'!C67</f>
        <v>0</v>
      </c>
      <c r="D67" s="213">
        <f>'Registro Teas'!D67</f>
        <v>0</v>
      </c>
      <c r="E67" s="378">
        <f>'Registro Teas'!E67</f>
        <v>0</v>
      </c>
      <c r="F67" s="379"/>
      <c r="G67" s="206">
        <f>'Registro Teas'!G67</f>
        <v>0</v>
      </c>
      <c r="H67" s="206">
        <f>'Registro Teas'!H67</f>
        <v>0</v>
      </c>
      <c r="I67" s="206">
        <f>'Registro Teas'!I67</f>
        <v>0</v>
      </c>
      <c r="J67" s="378">
        <f>'Registro Teas'!J67</f>
        <v>0</v>
      </c>
      <c r="K67" s="379"/>
      <c r="L67" s="378">
        <f>'Registro Teas'!L67</f>
        <v>0</v>
      </c>
      <c r="M67" s="379"/>
      <c r="N67" s="380">
        <f>'Registro Teas'!N67</f>
        <v>0</v>
      </c>
      <c r="O67" s="380"/>
      <c r="P67" s="207">
        <f>'Registro Teas'!P67</f>
        <v>0</v>
      </c>
      <c r="Q67" s="208">
        <f>'Registro Teas'!Q67</f>
        <v>0</v>
      </c>
    </row>
    <row r="68" spans="2:17" x14ac:dyDescent="0.75">
      <c r="B68" s="213">
        <f>'Registro Teas'!B68</f>
        <v>0</v>
      </c>
      <c r="C68" s="213">
        <f>'Registro Teas'!C68</f>
        <v>0</v>
      </c>
      <c r="D68" s="213">
        <f>'Registro Teas'!D68</f>
        <v>0</v>
      </c>
      <c r="E68" s="378">
        <f>'Registro Teas'!E68</f>
        <v>0</v>
      </c>
      <c r="F68" s="379"/>
      <c r="G68" s="206">
        <f>'Registro Teas'!G68</f>
        <v>0</v>
      </c>
      <c r="H68" s="206">
        <f>'Registro Teas'!H68</f>
        <v>0</v>
      </c>
      <c r="I68" s="206">
        <f>'Registro Teas'!I68</f>
        <v>0</v>
      </c>
      <c r="J68" s="378">
        <f>'Registro Teas'!J68</f>
        <v>0</v>
      </c>
      <c r="K68" s="379"/>
      <c r="L68" s="378">
        <f>'Registro Teas'!L68</f>
        <v>0</v>
      </c>
      <c r="M68" s="379"/>
      <c r="N68" s="380">
        <f>'Registro Teas'!N68</f>
        <v>0</v>
      </c>
      <c r="O68" s="380"/>
      <c r="P68" s="207">
        <f>'Registro Teas'!P68</f>
        <v>0</v>
      </c>
      <c r="Q68" s="208">
        <f>'Registro Teas'!Q68</f>
        <v>0</v>
      </c>
    </row>
    <row r="69" spans="2:17" x14ac:dyDescent="0.75">
      <c r="B69" s="213">
        <f>'Registro Teas'!B69</f>
        <v>0</v>
      </c>
      <c r="C69" s="213">
        <f>'Registro Teas'!C69</f>
        <v>0</v>
      </c>
      <c r="D69" s="213">
        <f>'Registro Teas'!D69</f>
        <v>0</v>
      </c>
      <c r="E69" s="378">
        <f>'Registro Teas'!E69</f>
        <v>0</v>
      </c>
      <c r="F69" s="379"/>
      <c r="G69" s="206">
        <f>'Registro Teas'!G69</f>
        <v>0</v>
      </c>
      <c r="H69" s="206">
        <f>'Registro Teas'!H69</f>
        <v>0</v>
      </c>
      <c r="I69" s="206">
        <f>'Registro Teas'!I69</f>
        <v>0</v>
      </c>
      <c r="J69" s="378">
        <f>'Registro Teas'!J69</f>
        <v>0</v>
      </c>
      <c r="K69" s="379"/>
      <c r="L69" s="378">
        <f>'Registro Teas'!L69</f>
        <v>0</v>
      </c>
      <c r="M69" s="379"/>
      <c r="N69" s="380">
        <f>'Registro Teas'!N69</f>
        <v>0</v>
      </c>
      <c r="O69" s="380"/>
      <c r="P69" s="207">
        <f>'Registro Teas'!P69</f>
        <v>0</v>
      </c>
      <c r="Q69" s="208">
        <f>'Registro Teas'!Q69</f>
        <v>0</v>
      </c>
    </row>
    <row r="70" spans="2:17" x14ac:dyDescent="0.75">
      <c r="B70" s="213">
        <f>'Registro Teas'!B70</f>
        <v>0</v>
      </c>
      <c r="C70" s="213">
        <f>'Registro Teas'!C70</f>
        <v>0</v>
      </c>
      <c r="D70" s="213">
        <f>'Registro Teas'!D70</f>
        <v>0</v>
      </c>
      <c r="E70" s="378">
        <f>'Registro Teas'!E70</f>
        <v>0</v>
      </c>
      <c r="F70" s="379"/>
      <c r="G70" s="206">
        <f>'Registro Teas'!G70</f>
        <v>0</v>
      </c>
      <c r="H70" s="206">
        <f>'Registro Teas'!H70</f>
        <v>0</v>
      </c>
      <c r="I70" s="206">
        <f>'Registro Teas'!I70</f>
        <v>0</v>
      </c>
      <c r="J70" s="378">
        <f>'Registro Teas'!J70</f>
        <v>0</v>
      </c>
      <c r="K70" s="379"/>
      <c r="L70" s="378">
        <f>'Registro Teas'!L70</f>
        <v>0</v>
      </c>
      <c r="M70" s="379"/>
      <c r="N70" s="380">
        <f>'Registro Teas'!N70</f>
        <v>0</v>
      </c>
      <c r="O70" s="380"/>
      <c r="P70" s="207">
        <f>'Registro Teas'!P70</f>
        <v>0</v>
      </c>
      <c r="Q70" s="208">
        <f>'Registro Teas'!Q70</f>
        <v>0</v>
      </c>
    </row>
    <row r="71" spans="2:17" x14ac:dyDescent="0.75">
      <c r="B71" s="213">
        <f>'Registro Teas'!B71</f>
        <v>0</v>
      </c>
      <c r="C71" s="213">
        <f>'Registro Teas'!C71</f>
        <v>0</v>
      </c>
      <c r="D71" s="213">
        <f>'Registro Teas'!D71</f>
        <v>0</v>
      </c>
      <c r="E71" s="378">
        <f>'Registro Teas'!E71</f>
        <v>0</v>
      </c>
      <c r="F71" s="379"/>
      <c r="G71" s="206">
        <f>'Registro Teas'!G71</f>
        <v>0</v>
      </c>
      <c r="H71" s="206">
        <f>'Registro Teas'!H71</f>
        <v>0</v>
      </c>
      <c r="I71" s="206">
        <f>'Registro Teas'!I71</f>
        <v>0</v>
      </c>
      <c r="J71" s="378">
        <f>'Registro Teas'!J71</f>
        <v>0</v>
      </c>
      <c r="K71" s="379"/>
      <c r="L71" s="378">
        <f>'Registro Teas'!L71</f>
        <v>0</v>
      </c>
      <c r="M71" s="379"/>
      <c r="N71" s="380">
        <f>'Registro Teas'!N71</f>
        <v>0</v>
      </c>
      <c r="O71" s="380"/>
      <c r="P71" s="207">
        <f>'Registro Teas'!P71</f>
        <v>0</v>
      </c>
      <c r="Q71" s="208">
        <f>'Registro Teas'!Q71</f>
        <v>0</v>
      </c>
    </row>
    <row r="72" spans="2:17" x14ac:dyDescent="0.75">
      <c r="B72" s="213">
        <f>'Registro Teas'!B72</f>
        <v>0</v>
      </c>
      <c r="C72" s="213">
        <f>'Registro Teas'!C72</f>
        <v>0</v>
      </c>
      <c r="D72" s="213">
        <f>'Registro Teas'!D72</f>
        <v>0</v>
      </c>
      <c r="E72" s="378">
        <f>'Registro Teas'!E72</f>
        <v>0</v>
      </c>
      <c r="F72" s="379"/>
      <c r="G72" s="206">
        <f>'Registro Teas'!G72</f>
        <v>0</v>
      </c>
      <c r="H72" s="206">
        <f>'Registro Teas'!H72</f>
        <v>0</v>
      </c>
      <c r="I72" s="206">
        <f>'Registro Teas'!I72</f>
        <v>0</v>
      </c>
      <c r="J72" s="378">
        <f>'Registro Teas'!J72</f>
        <v>0</v>
      </c>
      <c r="K72" s="379"/>
      <c r="L72" s="378">
        <f>'Registro Teas'!L72</f>
        <v>0</v>
      </c>
      <c r="M72" s="379"/>
      <c r="N72" s="380">
        <f>'Registro Teas'!N72</f>
        <v>0</v>
      </c>
      <c r="O72" s="380"/>
      <c r="P72" s="207">
        <f>'Registro Teas'!P72</f>
        <v>0</v>
      </c>
      <c r="Q72" s="208">
        <f>'Registro Teas'!Q72</f>
        <v>0</v>
      </c>
    </row>
    <row r="73" spans="2:17" x14ac:dyDescent="0.75">
      <c r="B73" s="213">
        <f>'Registro Teas'!B73</f>
        <v>0</v>
      </c>
      <c r="C73" s="213">
        <f>'Registro Teas'!C73</f>
        <v>0</v>
      </c>
      <c r="D73" s="213">
        <f>'Registro Teas'!D73</f>
        <v>0</v>
      </c>
      <c r="E73" s="378">
        <f>'Registro Teas'!E73</f>
        <v>0</v>
      </c>
      <c r="F73" s="379"/>
      <c r="G73" s="206">
        <f>'Registro Teas'!G73</f>
        <v>0</v>
      </c>
      <c r="H73" s="206">
        <f>'Registro Teas'!H73</f>
        <v>0</v>
      </c>
      <c r="I73" s="206">
        <f>'Registro Teas'!I73</f>
        <v>0</v>
      </c>
      <c r="J73" s="378">
        <f>'Registro Teas'!J73</f>
        <v>0</v>
      </c>
      <c r="K73" s="379"/>
      <c r="L73" s="378">
        <f>'Registro Teas'!L73</f>
        <v>0</v>
      </c>
      <c r="M73" s="379"/>
      <c r="N73" s="380">
        <f>'Registro Teas'!N73</f>
        <v>0</v>
      </c>
      <c r="O73" s="380"/>
      <c r="P73" s="207">
        <f>'Registro Teas'!P73</f>
        <v>0</v>
      </c>
      <c r="Q73" s="208">
        <f>'Registro Teas'!Q73</f>
        <v>0</v>
      </c>
    </row>
    <row r="74" spans="2:17" x14ac:dyDescent="0.75">
      <c r="B74" s="213">
        <f>'Registro Teas'!B74</f>
        <v>0</v>
      </c>
      <c r="C74" s="213">
        <f>'Registro Teas'!C74</f>
        <v>0</v>
      </c>
      <c r="D74" s="213">
        <f>'Registro Teas'!D74</f>
        <v>0</v>
      </c>
      <c r="E74" s="378">
        <f>'Registro Teas'!E74</f>
        <v>0</v>
      </c>
      <c r="F74" s="379"/>
      <c r="G74" s="206">
        <f>'Registro Teas'!G74</f>
        <v>0</v>
      </c>
      <c r="H74" s="206">
        <f>'Registro Teas'!H74</f>
        <v>0</v>
      </c>
      <c r="I74" s="206">
        <f>'Registro Teas'!I74</f>
        <v>0</v>
      </c>
      <c r="J74" s="378">
        <f>'Registro Teas'!J74</f>
        <v>0</v>
      </c>
      <c r="K74" s="379"/>
      <c r="L74" s="378">
        <f>'Registro Teas'!L74</f>
        <v>0</v>
      </c>
      <c r="M74" s="379"/>
      <c r="N74" s="380">
        <f>'Registro Teas'!N74</f>
        <v>0</v>
      </c>
      <c r="O74" s="380"/>
      <c r="P74" s="207">
        <f>'Registro Teas'!P74</f>
        <v>0</v>
      </c>
      <c r="Q74" s="208">
        <f>'Registro Teas'!Q74</f>
        <v>0</v>
      </c>
    </row>
    <row r="75" spans="2:17" x14ac:dyDescent="0.75">
      <c r="B75" s="213">
        <f>'Registro Teas'!B75</f>
        <v>0</v>
      </c>
      <c r="C75" s="213">
        <f>'Registro Teas'!C75</f>
        <v>0</v>
      </c>
      <c r="D75" s="213">
        <f>'Registro Teas'!D75</f>
        <v>0</v>
      </c>
      <c r="E75" s="378">
        <f>'Registro Teas'!E75</f>
        <v>0</v>
      </c>
      <c r="F75" s="379"/>
      <c r="G75" s="206">
        <f>'Registro Teas'!G75</f>
        <v>0</v>
      </c>
      <c r="H75" s="206">
        <f>'Registro Teas'!H75</f>
        <v>0</v>
      </c>
      <c r="I75" s="206">
        <f>'Registro Teas'!I75</f>
        <v>0</v>
      </c>
      <c r="J75" s="378">
        <f>'Registro Teas'!J75</f>
        <v>0</v>
      </c>
      <c r="K75" s="379"/>
      <c r="L75" s="378">
        <f>'Registro Teas'!L75</f>
        <v>0</v>
      </c>
      <c r="M75" s="379"/>
      <c r="N75" s="380">
        <f>'Registro Teas'!N75</f>
        <v>0</v>
      </c>
      <c r="O75" s="380"/>
      <c r="P75" s="207">
        <f>'Registro Teas'!P75</f>
        <v>0</v>
      </c>
      <c r="Q75" s="208">
        <f>'Registro Teas'!Q75</f>
        <v>0</v>
      </c>
    </row>
    <row r="76" spans="2:17" x14ac:dyDescent="0.75">
      <c r="B76" s="213">
        <f>'Registro Teas'!B76</f>
        <v>0</v>
      </c>
      <c r="C76" s="213">
        <f>'Registro Teas'!C76</f>
        <v>0</v>
      </c>
      <c r="D76" s="213">
        <f>'Registro Teas'!D76</f>
        <v>0</v>
      </c>
      <c r="E76" s="378">
        <f>'Registro Teas'!E76</f>
        <v>0</v>
      </c>
      <c r="F76" s="379"/>
      <c r="G76" s="206">
        <f>'Registro Teas'!G76</f>
        <v>0</v>
      </c>
      <c r="H76" s="206">
        <f>'Registro Teas'!H76</f>
        <v>0</v>
      </c>
      <c r="I76" s="206">
        <f>'Registro Teas'!I76</f>
        <v>0</v>
      </c>
      <c r="J76" s="378">
        <f>'Registro Teas'!J76</f>
        <v>0</v>
      </c>
      <c r="K76" s="379"/>
      <c r="L76" s="378">
        <f>'Registro Teas'!L76</f>
        <v>0</v>
      </c>
      <c r="M76" s="379"/>
      <c r="N76" s="380">
        <f>'Registro Teas'!N76</f>
        <v>0</v>
      </c>
      <c r="O76" s="380"/>
      <c r="P76" s="207">
        <f>'Registro Teas'!P76</f>
        <v>0</v>
      </c>
      <c r="Q76" s="208">
        <f>'Registro Teas'!Q76</f>
        <v>0</v>
      </c>
    </row>
    <row r="77" spans="2:17" x14ac:dyDescent="0.75">
      <c r="B77" s="213">
        <f>'Registro Teas'!B77</f>
        <v>0</v>
      </c>
      <c r="C77" s="213">
        <f>'Registro Teas'!C77</f>
        <v>0</v>
      </c>
      <c r="D77" s="213">
        <f>'Registro Teas'!D77</f>
        <v>0</v>
      </c>
      <c r="E77" s="378">
        <f>'Registro Teas'!E77</f>
        <v>0</v>
      </c>
      <c r="F77" s="379"/>
      <c r="G77" s="206">
        <f>'Registro Teas'!G77</f>
        <v>0</v>
      </c>
      <c r="H77" s="206">
        <f>'Registro Teas'!H77</f>
        <v>0</v>
      </c>
      <c r="I77" s="206">
        <f>'Registro Teas'!I77</f>
        <v>0</v>
      </c>
      <c r="J77" s="378">
        <f>'Registro Teas'!J77</f>
        <v>0</v>
      </c>
      <c r="K77" s="379"/>
      <c r="L77" s="378">
        <f>'Registro Teas'!L77</f>
        <v>0</v>
      </c>
      <c r="M77" s="379"/>
      <c r="N77" s="380">
        <f>'Registro Teas'!N77</f>
        <v>0</v>
      </c>
      <c r="O77" s="380"/>
      <c r="P77" s="207">
        <f>'Registro Teas'!P77</f>
        <v>0</v>
      </c>
      <c r="Q77" s="208">
        <f>'Registro Teas'!Q77</f>
        <v>0</v>
      </c>
    </row>
    <row r="78" spans="2:17" x14ac:dyDescent="0.75">
      <c r="B78" s="213">
        <f>'Registro Teas'!B78</f>
        <v>0</v>
      </c>
      <c r="C78" s="213">
        <f>'Registro Teas'!C78</f>
        <v>0</v>
      </c>
      <c r="D78" s="213">
        <f>'Registro Teas'!D78</f>
        <v>0</v>
      </c>
      <c r="E78" s="378">
        <f>'Registro Teas'!E78</f>
        <v>0</v>
      </c>
      <c r="F78" s="379"/>
      <c r="G78" s="206">
        <f>'Registro Teas'!G78</f>
        <v>0</v>
      </c>
      <c r="H78" s="206">
        <f>'Registro Teas'!H78</f>
        <v>0</v>
      </c>
      <c r="I78" s="206">
        <f>'Registro Teas'!I78</f>
        <v>0</v>
      </c>
      <c r="J78" s="378">
        <f>'Registro Teas'!J78</f>
        <v>0</v>
      </c>
      <c r="K78" s="379"/>
      <c r="L78" s="378">
        <f>'Registro Teas'!L78</f>
        <v>0</v>
      </c>
      <c r="M78" s="379"/>
      <c r="N78" s="380">
        <f>'Registro Teas'!N78</f>
        <v>0</v>
      </c>
      <c r="O78" s="380"/>
      <c r="P78" s="207">
        <f>'Registro Teas'!P78</f>
        <v>0</v>
      </c>
      <c r="Q78" s="208">
        <f>'Registro Teas'!Q78</f>
        <v>0</v>
      </c>
    </row>
    <row r="79" spans="2:17" x14ac:dyDescent="0.75">
      <c r="B79" s="213">
        <f>'Registro Teas'!B79</f>
        <v>0</v>
      </c>
      <c r="C79" s="213">
        <f>'Registro Teas'!C79</f>
        <v>0</v>
      </c>
      <c r="D79" s="213">
        <f>'Registro Teas'!D79</f>
        <v>0</v>
      </c>
      <c r="E79" s="378">
        <f>'Registro Teas'!E79</f>
        <v>0</v>
      </c>
      <c r="F79" s="379"/>
      <c r="G79" s="206">
        <f>'Registro Teas'!G79</f>
        <v>0</v>
      </c>
      <c r="H79" s="206">
        <f>'Registro Teas'!H79</f>
        <v>0</v>
      </c>
      <c r="I79" s="206">
        <f>'Registro Teas'!I79</f>
        <v>0</v>
      </c>
      <c r="J79" s="378">
        <f>'Registro Teas'!J79</f>
        <v>0</v>
      </c>
      <c r="K79" s="379"/>
      <c r="L79" s="378">
        <f>'Registro Teas'!L79</f>
        <v>0</v>
      </c>
      <c r="M79" s="379"/>
      <c r="N79" s="380">
        <f>'Registro Teas'!N79</f>
        <v>0</v>
      </c>
      <c r="O79" s="380"/>
      <c r="P79" s="207">
        <f>'Registro Teas'!P79</f>
        <v>0</v>
      </c>
      <c r="Q79" s="208">
        <f>'Registro Teas'!Q79</f>
        <v>0</v>
      </c>
    </row>
    <row r="80" spans="2:17" x14ac:dyDescent="0.75">
      <c r="B80" s="213">
        <f>'Registro Teas'!B80</f>
        <v>0</v>
      </c>
      <c r="C80" s="213">
        <f>'Registro Teas'!C80</f>
        <v>0</v>
      </c>
      <c r="D80" s="213">
        <f>'Registro Teas'!D80</f>
        <v>0</v>
      </c>
      <c r="E80" s="378">
        <f>'Registro Teas'!E80</f>
        <v>0</v>
      </c>
      <c r="F80" s="379"/>
      <c r="G80" s="206">
        <f>'Registro Teas'!G80</f>
        <v>0</v>
      </c>
      <c r="H80" s="206">
        <f>'Registro Teas'!H80</f>
        <v>0</v>
      </c>
      <c r="I80" s="206">
        <f>'Registro Teas'!I80</f>
        <v>0</v>
      </c>
      <c r="J80" s="378">
        <f>'Registro Teas'!J80</f>
        <v>0</v>
      </c>
      <c r="K80" s="379"/>
      <c r="L80" s="378">
        <f>'Registro Teas'!L80</f>
        <v>0</v>
      </c>
      <c r="M80" s="379"/>
      <c r="N80" s="380">
        <f>'Registro Teas'!N80</f>
        <v>0</v>
      </c>
      <c r="O80" s="380"/>
      <c r="P80" s="207">
        <f>'Registro Teas'!P80</f>
        <v>0</v>
      </c>
      <c r="Q80" s="208">
        <f>'Registro Teas'!Q80</f>
        <v>0</v>
      </c>
    </row>
    <row r="81" spans="2:17" x14ac:dyDescent="0.75">
      <c r="B81" s="213">
        <f>'Registro Teas'!B81</f>
        <v>0</v>
      </c>
      <c r="C81" s="213">
        <f>'Registro Teas'!C81</f>
        <v>0</v>
      </c>
      <c r="D81" s="213">
        <f>'Registro Teas'!D81</f>
        <v>0</v>
      </c>
      <c r="E81" s="378">
        <f>'Registro Teas'!E81</f>
        <v>0</v>
      </c>
      <c r="F81" s="379"/>
      <c r="G81" s="206">
        <f>'Registro Teas'!G81</f>
        <v>0</v>
      </c>
      <c r="H81" s="206">
        <f>'Registro Teas'!H81</f>
        <v>0</v>
      </c>
      <c r="I81" s="206">
        <f>'Registro Teas'!I81</f>
        <v>0</v>
      </c>
      <c r="J81" s="378">
        <f>'Registro Teas'!J81</f>
        <v>0</v>
      </c>
      <c r="K81" s="379"/>
      <c r="L81" s="378">
        <f>'Registro Teas'!L81</f>
        <v>0</v>
      </c>
      <c r="M81" s="379"/>
      <c r="N81" s="380">
        <f>'Registro Teas'!N81</f>
        <v>0</v>
      </c>
      <c r="O81" s="380"/>
      <c r="P81" s="207">
        <f>'Registro Teas'!P81</f>
        <v>0</v>
      </c>
      <c r="Q81" s="208">
        <f>'Registro Teas'!Q81</f>
        <v>0</v>
      </c>
    </row>
    <row r="82" spans="2:17" x14ac:dyDescent="0.75">
      <c r="B82" s="213">
        <f>'Registro Teas'!B82</f>
        <v>0</v>
      </c>
      <c r="C82" s="213">
        <f>'Registro Teas'!C82</f>
        <v>0</v>
      </c>
      <c r="D82" s="213">
        <f>'Registro Teas'!D82</f>
        <v>0</v>
      </c>
      <c r="E82" s="378">
        <f>'Registro Teas'!E82</f>
        <v>0</v>
      </c>
      <c r="F82" s="379"/>
      <c r="G82" s="206">
        <f>'Registro Teas'!G82</f>
        <v>0</v>
      </c>
      <c r="H82" s="206">
        <f>'Registro Teas'!H82</f>
        <v>0</v>
      </c>
      <c r="I82" s="206">
        <f>'Registro Teas'!I82</f>
        <v>0</v>
      </c>
      <c r="J82" s="378">
        <f>'Registro Teas'!J82</f>
        <v>0</v>
      </c>
      <c r="K82" s="379"/>
      <c r="L82" s="378">
        <f>'Registro Teas'!L82</f>
        <v>0</v>
      </c>
      <c r="M82" s="379"/>
      <c r="N82" s="380">
        <f>'Registro Teas'!N82</f>
        <v>0</v>
      </c>
      <c r="O82" s="380"/>
      <c r="P82" s="207">
        <f>'Registro Teas'!P82</f>
        <v>0</v>
      </c>
      <c r="Q82" s="208">
        <f>'Registro Teas'!Q82</f>
        <v>0</v>
      </c>
    </row>
    <row r="83" spans="2:17" x14ac:dyDescent="0.75">
      <c r="B83" s="213">
        <f>'Registro Teas'!B83</f>
        <v>0</v>
      </c>
      <c r="C83" s="213">
        <f>'Registro Teas'!C83</f>
        <v>0</v>
      </c>
      <c r="D83" s="213">
        <f>'Registro Teas'!D83</f>
        <v>0</v>
      </c>
      <c r="E83" s="378">
        <f>'Registro Teas'!E83</f>
        <v>0</v>
      </c>
      <c r="F83" s="379"/>
      <c r="G83" s="206">
        <f>'Registro Teas'!G83</f>
        <v>0</v>
      </c>
      <c r="H83" s="206">
        <f>'Registro Teas'!H83</f>
        <v>0</v>
      </c>
      <c r="I83" s="206">
        <f>'Registro Teas'!I83</f>
        <v>0</v>
      </c>
      <c r="J83" s="378">
        <f>'Registro Teas'!J83</f>
        <v>0</v>
      </c>
      <c r="K83" s="379"/>
      <c r="L83" s="378">
        <f>'Registro Teas'!L83</f>
        <v>0</v>
      </c>
      <c r="M83" s="379"/>
      <c r="N83" s="380">
        <f>'Registro Teas'!N83</f>
        <v>0</v>
      </c>
      <c r="O83" s="380"/>
      <c r="P83" s="207">
        <f>'Registro Teas'!P83</f>
        <v>0</v>
      </c>
      <c r="Q83" s="208">
        <f>'Registro Teas'!Q83</f>
        <v>0</v>
      </c>
    </row>
  </sheetData>
  <mergeCells count="277">
    <mergeCell ref="E83:F83"/>
    <mergeCell ref="J83:K83"/>
    <mergeCell ref="L83:M83"/>
    <mergeCell ref="N83:O83"/>
    <mergeCell ref="E81:F81"/>
    <mergeCell ref="J81:K81"/>
    <mergeCell ref="L81:M81"/>
    <mergeCell ref="N81:O81"/>
    <mergeCell ref="E82:F82"/>
    <mergeCell ref="J82:K82"/>
    <mergeCell ref="L82:M82"/>
    <mergeCell ref="N82:O82"/>
    <mergeCell ref="E79:F79"/>
    <mergeCell ref="J79:K79"/>
    <mergeCell ref="L79:M79"/>
    <mergeCell ref="N79:O79"/>
    <mergeCell ref="E80:F80"/>
    <mergeCell ref="J80:K80"/>
    <mergeCell ref="L80:M80"/>
    <mergeCell ref="N80:O80"/>
    <mergeCell ref="E77:F77"/>
    <mergeCell ref="J77:K77"/>
    <mergeCell ref="L77:M77"/>
    <mergeCell ref="N77:O77"/>
    <mergeCell ref="E78:F78"/>
    <mergeCell ref="J78:K78"/>
    <mergeCell ref="L78:M78"/>
    <mergeCell ref="N78:O78"/>
    <mergeCell ref="E75:F75"/>
    <mergeCell ref="J75:K75"/>
    <mergeCell ref="L75:M75"/>
    <mergeCell ref="N75:O75"/>
    <mergeCell ref="E76:F76"/>
    <mergeCell ref="J76:K76"/>
    <mergeCell ref="L76:M76"/>
    <mergeCell ref="N76:O76"/>
    <mergeCell ref="E73:F73"/>
    <mergeCell ref="J73:K73"/>
    <mergeCell ref="L73:M73"/>
    <mergeCell ref="N73:O73"/>
    <mergeCell ref="E74:F74"/>
    <mergeCell ref="J74:K74"/>
    <mergeCell ref="L74:M74"/>
    <mergeCell ref="N74:O74"/>
    <mergeCell ref="E71:F71"/>
    <mergeCell ref="J71:K71"/>
    <mergeCell ref="L71:M71"/>
    <mergeCell ref="N71:O71"/>
    <mergeCell ref="E72:F72"/>
    <mergeCell ref="J72:K72"/>
    <mergeCell ref="L72:M72"/>
    <mergeCell ref="N72:O72"/>
    <mergeCell ref="E69:F69"/>
    <mergeCell ref="J69:K69"/>
    <mergeCell ref="L69:M69"/>
    <mergeCell ref="N69:O69"/>
    <mergeCell ref="E70:F70"/>
    <mergeCell ref="J70:K70"/>
    <mergeCell ref="L70:M70"/>
    <mergeCell ref="N70:O70"/>
    <mergeCell ref="E67:F67"/>
    <mergeCell ref="J67:K67"/>
    <mergeCell ref="L67:M67"/>
    <mergeCell ref="N67:O67"/>
    <mergeCell ref="E68:F68"/>
    <mergeCell ref="J68:K68"/>
    <mergeCell ref="L68:M68"/>
    <mergeCell ref="N68:O68"/>
    <mergeCell ref="E65:F65"/>
    <mergeCell ref="J65:K65"/>
    <mergeCell ref="L65:M65"/>
    <mergeCell ref="N65:O65"/>
    <mergeCell ref="E66:F66"/>
    <mergeCell ref="J66:K66"/>
    <mergeCell ref="L66:M66"/>
    <mergeCell ref="N66:O66"/>
    <mergeCell ref="E63:F63"/>
    <mergeCell ref="J63:K63"/>
    <mergeCell ref="L63:M63"/>
    <mergeCell ref="N63:O63"/>
    <mergeCell ref="E64:F64"/>
    <mergeCell ref="J64:K64"/>
    <mergeCell ref="L64:M64"/>
    <mergeCell ref="N64:O64"/>
    <mergeCell ref="E61:F61"/>
    <mergeCell ref="J61:K61"/>
    <mergeCell ref="L61:M61"/>
    <mergeCell ref="N61:O61"/>
    <mergeCell ref="E62:F62"/>
    <mergeCell ref="J62:K62"/>
    <mergeCell ref="L62:M62"/>
    <mergeCell ref="N62:O62"/>
    <mergeCell ref="E59:F59"/>
    <mergeCell ref="J59:K59"/>
    <mergeCell ref="L59:M59"/>
    <mergeCell ref="N59:O59"/>
    <mergeCell ref="E60:F60"/>
    <mergeCell ref="J60:K60"/>
    <mergeCell ref="L60:M60"/>
    <mergeCell ref="N60:O60"/>
    <mergeCell ref="E57:F57"/>
    <mergeCell ref="J57:K57"/>
    <mergeCell ref="L57:M57"/>
    <mergeCell ref="N57:O57"/>
    <mergeCell ref="E58:F58"/>
    <mergeCell ref="J58:K58"/>
    <mergeCell ref="L58:M58"/>
    <mergeCell ref="N58:O58"/>
    <mergeCell ref="E55:F55"/>
    <mergeCell ref="J55:K55"/>
    <mergeCell ref="L55:M55"/>
    <mergeCell ref="N55:O55"/>
    <mergeCell ref="E56:F56"/>
    <mergeCell ref="J56:K56"/>
    <mergeCell ref="L56:M56"/>
    <mergeCell ref="N56:O56"/>
    <mergeCell ref="E53:F53"/>
    <mergeCell ref="J53:K53"/>
    <mergeCell ref="L53:M53"/>
    <mergeCell ref="N53:O53"/>
    <mergeCell ref="E54:F54"/>
    <mergeCell ref="J54:K54"/>
    <mergeCell ref="L54:M54"/>
    <mergeCell ref="N54:O54"/>
    <mergeCell ref="E51:F51"/>
    <mergeCell ref="J51:K51"/>
    <mergeCell ref="L51:M51"/>
    <mergeCell ref="N51:O51"/>
    <mergeCell ref="E52:F52"/>
    <mergeCell ref="J52:K52"/>
    <mergeCell ref="L52:M52"/>
    <mergeCell ref="N52:O52"/>
    <mergeCell ref="E49:F49"/>
    <mergeCell ref="J49:K49"/>
    <mergeCell ref="L49:M49"/>
    <mergeCell ref="N49:O49"/>
    <mergeCell ref="E50:F50"/>
    <mergeCell ref="J50:K50"/>
    <mergeCell ref="L50:M50"/>
    <mergeCell ref="N50:O50"/>
    <mergeCell ref="E47:F47"/>
    <mergeCell ref="J47:K47"/>
    <mergeCell ref="L47:M47"/>
    <mergeCell ref="N47:O47"/>
    <mergeCell ref="E48:F48"/>
    <mergeCell ref="J48:K48"/>
    <mergeCell ref="L48:M48"/>
    <mergeCell ref="N48:O48"/>
    <mergeCell ref="E45:F45"/>
    <mergeCell ref="J45:K45"/>
    <mergeCell ref="L45:M45"/>
    <mergeCell ref="N45:O45"/>
    <mergeCell ref="E46:F46"/>
    <mergeCell ref="J46:K46"/>
    <mergeCell ref="L46:M46"/>
    <mergeCell ref="N46:O46"/>
    <mergeCell ref="E43:F43"/>
    <mergeCell ref="J43:K43"/>
    <mergeCell ref="L43:M43"/>
    <mergeCell ref="N43:O43"/>
    <mergeCell ref="E44:F44"/>
    <mergeCell ref="J44:K44"/>
    <mergeCell ref="L44:M44"/>
    <mergeCell ref="N44:O44"/>
    <mergeCell ref="E41:F41"/>
    <mergeCell ref="J41:K41"/>
    <mergeCell ref="L41:M41"/>
    <mergeCell ref="N41:O41"/>
    <mergeCell ref="E42:F42"/>
    <mergeCell ref="J42:K42"/>
    <mergeCell ref="L42:M42"/>
    <mergeCell ref="N42:O42"/>
    <mergeCell ref="E39:F39"/>
    <mergeCell ref="J39:K39"/>
    <mergeCell ref="L39:M39"/>
    <mergeCell ref="N39:O39"/>
    <mergeCell ref="E40:F40"/>
    <mergeCell ref="J40:K40"/>
    <mergeCell ref="L40:M40"/>
    <mergeCell ref="N40:O40"/>
    <mergeCell ref="E37:F37"/>
    <mergeCell ref="J37:K37"/>
    <mergeCell ref="L37:M37"/>
    <mergeCell ref="N37:O37"/>
    <mergeCell ref="E38:F38"/>
    <mergeCell ref="J38:K38"/>
    <mergeCell ref="L38:M38"/>
    <mergeCell ref="N38:O38"/>
    <mergeCell ref="E35:F35"/>
    <mergeCell ref="J35:K35"/>
    <mergeCell ref="L35:M35"/>
    <mergeCell ref="N35:O35"/>
    <mergeCell ref="E36:F36"/>
    <mergeCell ref="J36:K36"/>
    <mergeCell ref="L36:M36"/>
    <mergeCell ref="N36:O36"/>
    <mergeCell ref="E33:F33"/>
    <mergeCell ref="J33:K33"/>
    <mergeCell ref="L33:M33"/>
    <mergeCell ref="N33:O33"/>
    <mergeCell ref="E34:F34"/>
    <mergeCell ref="J34:K34"/>
    <mergeCell ref="L34:M34"/>
    <mergeCell ref="N34:O34"/>
    <mergeCell ref="E31:F31"/>
    <mergeCell ref="J31:K31"/>
    <mergeCell ref="L31:M31"/>
    <mergeCell ref="N31:O31"/>
    <mergeCell ref="E32:F32"/>
    <mergeCell ref="J32:K32"/>
    <mergeCell ref="L32:M32"/>
    <mergeCell ref="N32:O32"/>
    <mergeCell ref="E29:F29"/>
    <mergeCell ref="J29:K29"/>
    <mergeCell ref="L29:M29"/>
    <mergeCell ref="N29:O29"/>
    <mergeCell ref="E30:F30"/>
    <mergeCell ref="J30:K30"/>
    <mergeCell ref="L30:M30"/>
    <mergeCell ref="N30:O30"/>
    <mergeCell ref="E27:F27"/>
    <mergeCell ref="J27:K27"/>
    <mergeCell ref="L27:M27"/>
    <mergeCell ref="N27:O27"/>
    <mergeCell ref="E28:F28"/>
    <mergeCell ref="J28:K28"/>
    <mergeCell ref="L28:M28"/>
    <mergeCell ref="N28:O28"/>
    <mergeCell ref="E25:F25"/>
    <mergeCell ref="J25:K25"/>
    <mergeCell ref="L25:M25"/>
    <mergeCell ref="N25:O25"/>
    <mergeCell ref="E26:F26"/>
    <mergeCell ref="J26:K26"/>
    <mergeCell ref="L26:M26"/>
    <mergeCell ref="N26:O26"/>
    <mergeCell ref="E23:F23"/>
    <mergeCell ref="J23:K23"/>
    <mergeCell ref="L23:M23"/>
    <mergeCell ref="N23:O23"/>
    <mergeCell ref="E24:F24"/>
    <mergeCell ref="J24:K24"/>
    <mergeCell ref="L24:M24"/>
    <mergeCell ref="N24:O24"/>
    <mergeCell ref="E21:F21"/>
    <mergeCell ref="J21:K21"/>
    <mergeCell ref="L21:M21"/>
    <mergeCell ref="N21:O21"/>
    <mergeCell ref="E22:F22"/>
    <mergeCell ref="J22:K22"/>
    <mergeCell ref="L22:M22"/>
    <mergeCell ref="N22:O22"/>
    <mergeCell ref="E19:F19"/>
    <mergeCell ref="J19:K19"/>
    <mergeCell ref="L19:M19"/>
    <mergeCell ref="N19:O19"/>
    <mergeCell ref="E20:F20"/>
    <mergeCell ref="J20:K20"/>
    <mergeCell ref="L20:M20"/>
    <mergeCell ref="N20:O20"/>
    <mergeCell ref="N16:O17"/>
    <mergeCell ref="P16:P17"/>
    <mergeCell ref="Q16:Q17"/>
    <mergeCell ref="E18:F18"/>
    <mergeCell ref="J18:K18"/>
    <mergeCell ref="L18:M18"/>
    <mergeCell ref="N18:O18"/>
    <mergeCell ref="B14:Q15"/>
    <mergeCell ref="B16:B17"/>
    <mergeCell ref="C16:C17"/>
    <mergeCell ref="D16:D17"/>
    <mergeCell ref="E16:F17"/>
    <mergeCell ref="G16:G17"/>
    <mergeCell ref="H16:H17"/>
    <mergeCell ref="I16:I17"/>
    <mergeCell ref="J16:K17"/>
    <mergeCell ref="L16:M17"/>
  </mergeCells>
  <hyperlinks>
    <hyperlink ref="B9" location="RESULTADOS!A1" display="&lt;&lt;&lt;RESULTADOS" xr:uid="{EEDF744F-B8BB-4F54-9F93-50AADA4F940C}"/>
    <hyperlink ref="P9" location="TEA!A1" display="Quema en Teas" xr:uid="{A614137F-CFE6-4FDD-8D87-FDD48D30173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830BC-778A-4EF2-AAB0-87AD0BF7B466}">
  <sheetPr>
    <tabColor rgb="FFFF0000"/>
  </sheetPr>
  <dimension ref="B9:R115"/>
  <sheetViews>
    <sheetView zoomScale="70" zoomScaleNormal="70" workbookViewId="0">
      <selection activeCell="B9" sqref="B9"/>
    </sheetView>
  </sheetViews>
  <sheetFormatPr baseColWidth="10" defaultRowHeight="14.75" x14ac:dyDescent="0.75"/>
  <cols>
    <col min="1" max="2" width="10.90625" style="1"/>
    <col min="3" max="3" width="22.36328125" style="1" customWidth="1"/>
    <col min="4" max="12" width="10.90625" style="1"/>
    <col min="13" max="13" width="11.26953125" style="1" customWidth="1"/>
    <col min="14" max="14" width="15.81640625" style="1" customWidth="1"/>
    <col min="15" max="15" width="14.81640625" style="1" customWidth="1"/>
    <col min="16" max="16" width="14.26953125" style="1" customWidth="1"/>
    <col min="17" max="17" width="14.453125" style="1" customWidth="1"/>
    <col min="18" max="18" width="15.7265625" style="1" customWidth="1"/>
    <col min="19" max="16384" width="10.90625" style="1"/>
  </cols>
  <sheetData>
    <row r="9" spans="2:18" x14ac:dyDescent="0.75">
      <c r="B9" s="6" t="s">
        <v>420</v>
      </c>
    </row>
    <row r="10" spans="2:18" x14ac:dyDescent="0.75">
      <c r="O10" s="6" t="s">
        <v>42</v>
      </c>
    </row>
    <row r="13" spans="2:18" x14ac:dyDescent="0.75">
      <c r="B13" s="1" t="s">
        <v>925</v>
      </c>
    </row>
    <row r="15" spans="2:18" x14ac:dyDescent="0.75">
      <c r="B15" s="381" t="s">
        <v>411</v>
      </c>
      <c r="C15" s="488"/>
      <c r="D15" s="382"/>
      <c r="E15" s="382"/>
      <c r="F15" s="382"/>
      <c r="G15" s="382"/>
      <c r="H15" s="382"/>
      <c r="I15" s="382"/>
      <c r="J15" s="382"/>
      <c r="K15" s="382"/>
      <c r="L15" s="382"/>
      <c r="M15" s="382"/>
      <c r="N15" s="382"/>
      <c r="O15" s="382"/>
      <c r="P15" s="382"/>
      <c r="Q15" s="382"/>
      <c r="R15" s="382"/>
    </row>
    <row r="16" spans="2:18" x14ac:dyDescent="0.75">
      <c r="B16" s="381"/>
      <c r="C16" s="488"/>
      <c r="D16" s="382"/>
      <c r="E16" s="382"/>
      <c r="F16" s="382"/>
      <c r="G16" s="382"/>
      <c r="H16" s="382"/>
      <c r="I16" s="382"/>
      <c r="J16" s="382"/>
      <c r="K16" s="382"/>
      <c r="L16" s="382"/>
      <c r="M16" s="382"/>
      <c r="N16" s="382"/>
      <c r="O16" s="382"/>
      <c r="P16" s="382"/>
      <c r="Q16" s="382"/>
      <c r="R16" s="382"/>
    </row>
    <row r="17" spans="2:18" x14ac:dyDescent="0.75">
      <c r="B17" s="312" t="s">
        <v>86</v>
      </c>
      <c r="C17" s="312" t="s">
        <v>113</v>
      </c>
      <c r="D17" s="312" t="s">
        <v>114</v>
      </c>
      <c r="E17" s="312" t="s">
        <v>115</v>
      </c>
      <c r="F17" s="312" t="s">
        <v>410</v>
      </c>
      <c r="G17" s="489" t="s">
        <v>54</v>
      </c>
      <c r="H17" s="489"/>
      <c r="I17" s="489"/>
      <c r="J17" s="489"/>
      <c r="K17" s="489"/>
      <c r="L17" s="489"/>
      <c r="M17" s="489"/>
      <c r="N17" s="489"/>
      <c r="O17" s="312" t="s">
        <v>121</v>
      </c>
      <c r="P17" s="312" t="s">
        <v>122</v>
      </c>
      <c r="Q17" s="312" t="s">
        <v>123</v>
      </c>
      <c r="R17" s="312" t="s">
        <v>124</v>
      </c>
    </row>
    <row r="18" spans="2:18" x14ac:dyDescent="0.75">
      <c r="B18" s="312"/>
      <c r="C18" s="312"/>
      <c r="D18" s="312"/>
      <c r="E18" s="312"/>
      <c r="F18" s="312"/>
      <c r="G18" s="179" t="s">
        <v>87</v>
      </c>
      <c r="H18" s="179" t="s">
        <v>32</v>
      </c>
      <c r="I18" s="179" t="s">
        <v>33</v>
      </c>
      <c r="J18" s="179" t="s">
        <v>34</v>
      </c>
      <c r="K18" s="179" t="s">
        <v>35</v>
      </c>
      <c r="L18" s="179" t="s">
        <v>36</v>
      </c>
      <c r="M18" s="179" t="s">
        <v>874</v>
      </c>
      <c r="N18" s="179" t="s">
        <v>30</v>
      </c>
      <c r="O18" s="312"/>
      <c r="P18" s="312"/>
      <c r="Q18" s="312"/>
      <c r="R18" s="312"/>
    </row>
    <row r="19" spans="2:18" x14ac:dyDescent="0.75">
      <c r="B19" s="20" t="str">
        <f>'Quema en Tea'!B22</f>
        <v>T-001</v>
      </c>
      <c r="C19" s="20" t="str">
        <f>'Quema en Tea'!C22</f>
        <v>Facilidad</v>
      </c>
      <c r="D19" s="20">
        <f>'Quema en Tea'!D22</f>
        <v>5000</v>
      </c>
      <c r="E19" s="20">
        <f>IF('Quema en Tea'!E22&lt;&gt;"",'Quema en Tea'!E22,'Quema en Tea'!G22)</f>
        <v>0.99686780761903748</v>
      </c>
      <c r="F19" s="20">
        <f>IF('Quema en Tea'!F22&lt;&gt;"",'Quema en Tea'!F22,'Quema en Tea'!H22)</f>
        <v>0.99686780761903748</v>
      </c>
      <c r="G19" s="20">
        <f>IF($D19=0,"",'Quema en Tea'!AL22)</f>
        <v>0.24741987696184778</v>
      </c>
      <c r="H19" s="20">
        <f>IF($D19=0,"",'Quema en Tea'!AM22)</f>
        <v>0.39593762818104794</v>
      </c>
      <c r="I19" s="20">
        <f>IF($D19=0,"",'Quema en Tea'!AN22)</f>
        <v>0.14181302276078955</v>
      </c>
      <c r="J19" s="20">
        <f>IF($D19=0,"",'Quema en Tea'!AO22)</f>
        <v>1.2058713500160698E-2</v>
      </c>
      <c r="K19" s="20">
        <f>IF($D19=0,"",'Quema en Tea'!AP22)</f>
        <v>5.502030814457283E-2</v>
      </c>
      <c r="L19" s="20">
        <f>IF($D19=0,"",'Quema en Tea'!AQ22)</f>
        <v>5.757515332665411E-2</v>
      </c>
      <c r="M19" s="241">
        <f>IFERROR(1-SUM(G19:L19)-N19,"")</f>
        <v>8.3266726846886741E-17</v>
      </c>
      <c r="N19" s="20">
        <f>IF($D19=0,"",'Quema en Tea'!AK22)</f>
        <v>9.0175297124927029E-2</v>
      </c>
      <c r="O19" s="20">
        <f>'Quema en Tea'!P22</f>
        <v>583.40918830367923</v>
      </c>
      <c r="P19" s="20">
        <f>'Quema en Tea'!Q22</f>
        <v>7.4186992606806987E-2</v>
      </c>
      <c r="Q19" s="20">
        <f>'Quema en Tea'!R22</f>
        <v>9.7234864717279882E-3</v>
      </c>
      <c r="R19" s="20">
        <f>'Quema en Tea'!S22</f>
        <v>588.06314801167775</v>
      </c>
    </row>
    <row r="20" spans="2:18" x14ac:dyDescent="0.75">
      <c r="B20" s="20" t="str">
        <f>'Quema en Tea'!B23</f>
        <v>T-002</v>
      </c>
      <c r="C20" s="20" t="str">
        <f>'Quema en Tea'!C23</f>
        <v>Facilidad - Planta tratamiento de gas para venta</v>
      </c>
      <c r="D20" s="20">
        <f>'Quema en Tea'!D23</f>
        <v>2100</v>
      </c>
      <c r="E20" s="20">
        <f>IF('Quema en Tea'!E23&lt;&gt;"",'Quema en Tea'!E23,'Quema en Tea'!G23)</f>
        <v>0.98</v>
      </c>
      <c r="F20" s="20">
        <f>IF('Quema en Tea'!F23&lt;&gt;"",'Quema en Tea'!F23,'Quema en Tea'!H23)</f>
        <v>0.96</v>
      </c>
      <c r="G20" s="20">
        <f>IF($D20=0,"",'Quema en Tea'!AL23)</f>
        <v>0.24741987696184778</v>
      </c>
      <c r="H20" s="20">
        <f>IF($D20=0,"",'Quema en Tea'!AM23)</f>
        <v>0.39593762818104794</v>
      </c>
      <c r="I20" s="20">
        <f>IF($D20=0,"",'Quema en Tea'!AN23)</f>
        <v>0.14181302276078955</v>
      </c>
      <c r="J20" s="20">
        <f>IF($D20=0,"",'Quema en Tea'!AO23)</f>
        <v>1.2058713500160698E-2</v>
      </c>
      <c r="K20" s="20">
        <f>IF($D20=0,"",'Quema en Tea'!AP23)</f>
        <v>5.502030814457283E-2</v>
      </c>
      <c r="L20" s="20">
        <f>IF($D20=0,"",'Quema en Tea'!AQ23)</f>
        <v>5.757515332665411E-2</v>
      </c>
      <c r="M20" s="241">
        <f t="shared" ref="M20:M83" si="0">IFERROR(1-SUM(G20:L20)-N20,"")</f>
        <v>8.3266726846886741E-17</v>
      </c>
      <c r="N20" s="20">
        <f>IF($D20=0,"",'Quema en Tea'!AK23)</f>
        <v>9.0175297124927029E-2</v>
      </c>
      <c r="O20" s="20">
        <f>'Quema en Tea'!P23</f>
        <v>241.05436315857713</v>
      </c>
      <c r="P20" s="20">
        <f>'Quema en Tea'!Q23</f>
        <v>0.39791344981541649</v>
      </c>
      <c r="Q20" s="20">
        <f>'Quema en Tea'!R23</f>
        <v>4.0175727193096193E-3</v>
      </c>
      <c r="R20" s="20">
        <f>'Quema en Tea'!S23</f>
        <v>253.26059652402586</v>
      </c>
    </row>
    <row r="21" spans="2:18" x14ac:dyDescent="0.75">
      <c r="B21" s="20" t="str">
        <f>'Quema en Tea'!B24</f>
        <v>T-003</v>
      </c>
      <c r="C21" s="20" t="str">
        <f>'Quema en Tea'!C24</f>
        <v>Facilidad</v>
      </c>
      <c r="D21" s="20">
        <f>'Quema en Tea'!D24</f>
        <v>2000</v>
      </c>
      <c r="E21" s="20">
        <f>IF('Quema en Tea'!E24&lt;&gt;"",'Quema en Tea'!E24,'Quema en Tea'!G24)</f>
        <v>0.9982555623716024</v>
      </c>
      <c r="F21" s="20">
        <f>IF('Quema en Tea'!F24&lt;&gt;"",'Quema en Tea'!F24,'Quema en Tea'!H24)</f>
        <v>0.9982555623716024</v>
      </c>
      <c r="G21" s="20">
        <f>IF($D21=0,"",'Quema en Tea'!AL24)</f>
        <v>0.24741987696184778</v>
      </c>
      <c r="H21" s="20">
        <f>IF($D21=0,"",'Quema en Tea'!AM24)</f>
        <v>0.39593762818104794</v>
      </c>
      <c r="I21" s="20">
        <f>IF($D21=0,"",'Quema en Tea'!AN24)</f>
        <v>0.14181302276078955</v>
      </c>
      <c r="J21" s="20">
        <f>IF($D21=0,"",'Quema en Tea'!AO24)</f>
        <v>1.2058713500160698E-2</v>
      </c>
      <c r="K21" s="20">
        <f>IF($D21=0,"",'Quema en Tea'!AP24)</f>
        <v>5.502030814457283E-2</v>
      </c>
      <c r="L21" s="20">
        <f>IF($D21=0,"",'Quema en Tea'!AQ24)</f>
        <v>5.757515332665411E-2</v>
      </c>
      <c r="M21" s="241">
        <f t="shared" si="0"/>
        <v>8.3266726846886741E-17</v>
      </c>
      <c r="N21" s="20">
        <f>IF($D21=0,"",'Quema en Tea'!AK24)</f>
        <v>9.0175297124927029E-2</v>
      </c>
      <c r="O21" s="20">
        <f>'Quema en Tea'!P24</f>
        <v>233.67533063009267</v>
      </c>
      <c r="P21" s="20">
        <f>'Quema en Tea'!Q24</f>
        <v>1.6527028445321706E-2</v>
      </c>
      <c r="Q21" s="20">
        <f>'Quema en Tea'!R24</f>
        <v>3.8945888438348783E-3</v>
      </c>
      <c r="R21" s="20">
        <f>'Quema en Tea'!S24</f>
        <v>235.17015347017792</v>
      </c>
    </row>
    <row r="22" spans="2:18" x14ac:dyDescent="0.75">
      <c r="B22" s="20">
        <f>'Quema en Tea'!B26</f>
        <v>0</v>
      </c>
      <c r="C22" s="20">
        <f>'Quema en Tea'!C25</f>
        <v>0</v>
      </c>
      <c r="D22" s="20">
        <f>'Quema en Tea'!D25</f>
        <v>0</v>
      </c>
      <c r="E22" s="20" t="str">
        <f>IF('Quema en Tea'!E25&lt;&gt;"",'Quema en Tea'!E25,'Quema en Tea'!G25)</f>
        <v/>
      </c>
      <c r="F22" s="20" t="str">
        <f>IF('Quema en Tea'!F25&lt;&gt;"",'Quema en Tea'!F25,'Quema en Tea'!H25)</f>
        <v/>
      </c>
      <c r="G22" s="20" t="str">
        <f>IF($D22=0,"",'Quema en Tea'!AL25)</f>
        <v/>
      </c>
      <c r="H22" s="20" t="str">
        <f>IF($D22=0,"",'Quema en Tea'!AM25)</f>
        <v/>
      </c>
      <c r="I22" s="20" t="str">
        <f>IF($D22=0,"",'Quema en Tea'!AN25)</f>
        <v/>
      </c>
      <c r="J22" s="20" t="str">
        <f>IF($D22=0,"",'Quema en Tea'!AO25)</f>
        <v/>
      </c>
      <c r="K22" s="20" t="str">
        <f>IF($D22=0,"",'Quema en Tea'!AP25)</f>
        <v/>
      </c>
      <c r="L22" s="20" t="str">
        <f>IF($D22=0,"",'Quema en Tea'!AQ25)</f>
        <v/>
      </c>
      <c r="M22" s="241" t="str">
        <f t="shared" si="0"/>
        <v/>
      </c>
      <c r="N22" s="20" t="str">
        <f>IF($D22=0,"",'Quema en Tea'!AK25)</f>
        <v/>
      </c>
      <c r="O22" s="20" t="e">
        <f>'Quema en Tea'!P25</f>
        <v>#VALUE!</v>
      </c>
      <c r="P22" s="20" t="e">
        <f>'Quema en Tea'!Q25</f>
        <v>#VALUE!</v>
      </c>
      <c r="Q22" s="20" t="e">
        <f>'Quema en Tea'!R25</f>
        <v>#VALUE!</v>
      </c>
      <c r="R22" s="20" t="e">
        <f>'Quema en Tea'!S25</f>
        <v>#VALUE!</v>
      </c>
    </row>
    <row r="23" spans="2:18" x14ac:dyDescent="0.75">
      <c r="B23" s="20">
        <f>'Quema en Tea'!B27</f>
        <v>0</v>
      </c>
      <c r="C23" s="20">
        <f>'Quema en Tea'!C26</f>
        <v>0</v>
      </c>
      <c r="D23" s="20">
        <f>'Quema en Tea'!D26</f>
        <v>0</v>
      </c>
      <c r="E23" s="20" t="str">
        <f>IF('Quema en Tea'!E26&lt;&gt;"",'Quema en Tea'!E26,'Quema en Tea'!G26)</f>
        <v/>
      </c>
      <c r="F23" s="20" t="str">
        <f>IF('Quema en Tea'!F26&lt;&gt;"",'Quema en Tea'!F26,'Quema en Tea'!H26)</f>
        <v/>
      </c>
      <c r="G23" s="20" t="str">
        <f>IF($D23=0,"",'Quema en Tea'!AL26)</f>
        <v/>
      </c>
      <c r="H23" s="20" t="str">
        <f>IF($D23=0,"",'Quema en Tea'!AM26)</f>
        <v/>
      </c>
      <c r="I23" s="20" t="str">
        <f>IF($D23=0,"",'Quema en Tea'!AN26)</f>
        <v/>
      </c>
      <c r="J23" s="20" t="str">
        <f>IF($D23=0,"",'Quema en Tea'!AO26)</f>
        <v/>
      </c>
      <c r="K23" s="20" t="str">
        <f>IF($D23=0,"",'Quema en Tea'!AP26)</f>
        <v/>
      </c>
      <c r="L23" s="20" t="str">
        <f>IF($D23=0,"",'Quema en Tea'!AQ26)</f>
        <v/>
      </c>
      <c r="M23" s="241" t="str">
        <f t="shared" si="0"/>
        <v/>
      </c>
      <c r="N23" s="20" t="str">
        <f>IF($D23=0,"",'Quema en Tea'!AK26)</f>
        <v/>
      </c>
      <c r="O23" s="20" t="e">
        <f>'Quema en Tea'!P26</f>
        <v>#VALUE!</v>
      </c>
      <c r="P23" s="20" t="e">
        <f>'Quema en Tea'!Q26</f>
        <v>#VALUE!</v>
      </c>
      <c r="Q23" s="20" t="e">
        <f>'Quema en Tea'!R26</f>
        <v>#VALUE!</v>
      </c>
      <c r="R23" s="20" t="e">
        <f>'Quema en Tea'!S26</f>
        <v>#VALUE!</v>
      </c>
    </row>
    <row r="24" spans="2:18" x14ac:dyDescent="0.75">
      <c r="B24" s="20">
        <f>'Quema en Tea'!B28</f>
        <v>0</v>
      </c>
      <c r="C24" s="20">
        <f>'Quema en Tea'!C27</f>
        <v>0</v>
      </c>
      <c r="D24" s="20">
        <f>'Quema en Tea'!D27</f>
        <v>0</v>
      </c>
      <c r="E24" s="20" t="str">
        <f>IF('Quema en Tea'!E27&lt;&gt;"",'Quema en Tea'!E27,'Quema en Tea'!G27)</f>
        <v/>
      </c>
      <c r="F24" s="20" t="str">
        <f>IF('Quema en Tea'!F27&lt;&gt;"",'Quema en Tea'!F27,'Quema en Tea'!H27)</f>
        <v/>
      </c>
      <c r="G24" s="20" t="str">
        <f>IF($D24=0,"",'Quema en Tea'!AL27)</f>
        <v/>
      </c>
      <c r="H24" s="20" t="str">
        <f>IF($D24=0,"",'Quema en Tea'!AM27)</f>
        <v/>
      </c>
      <c r="I24" s="20" t="str">
        <f>IF($D24=0,"",'Quema en Tea'!AN27)</f>
        <v/>
      </c>
      <c r="J24" s="20" t="str">
        <f>IF($D24=0,"",'Quema en Tea'!AO27)</f>
        <v/>
      </c>
      <c r="K24" s="20" t="str">
        <f>IF($D24=0,"",'Quema en Tea'!AP27)</f>
        <v/>
      </c>
      <c r="L24" s="20" t="str">
        <f>IF($D24=0,"",'Quema en Tea'!AQ27)</f>
        <v/>
      </c>
      <c r="M24" s="241" t="str">
        <f t="shared" si="0"/>
        <v/>
      </c>
      <c r="N24" s="20" t="str">
        <f>IF($D24=0,"",'Quema en Tea'!AK27)</f>
        <v/>
      </c>
      <c r="O24" s="20" t="e">
        <f>'Quema en Tea'!P27</f>
        <v>#VALUE!</v>
      </c>
      <c r="P24" s="20" t="e">
        <f>'Quema en Tea'!Q27</f>
        <v>#VALUE!</v>
      </c>
      <c r="Q24" s="20" t="e">
        <f>'Quema en Tea'!R27</f>
        <v>#VALUE!</v>
      </c>
      <c r="R24" s="20" t="e">
        <f>'Quema en Tea'!S27</f>
        <v>#VALUE!</v>
      </c>
    </row>
    <row r="25" spans="2:18" x14ac:dyDescent="0.75">
      <c r="B25" s="20">
        <f>'Quema en Tea'!B28</f>
        <v>0</v>
      </c>
      <c r="C25" s="20">
        <f>'Quema en Tea'!C28</f>
        <v>0</v>
      </c>
      <c r="D25" s="20">
        <f>'Quema en Tea'!D28</f>
        <v>0</v>
      </c>
      <c r="E25" s="20" t="str">
        <f>IF('Quema en Tea'!E28&lt;&gt;"",'Quema en Tea'!E28,'Quema en Tea'!G28)</f>
        <v/>
      </c>
      <c r="F25" s="20" t="str">
        <f>IF('Quema en Tea'!F28&lt;&gt;"",'Quema en Tea'!F28,'Quema en Tea'!H28)</f>
        <v/>
      </c>
      <c r="G25" s="20" t="str">
        <f>IF($D25=0,"",'Quema en Tea'!AL28)</f>
        <v/>
      </c>
      <c r="H25" s="20" t="str">
        <f>IF($D25=0,"",'Quema en Tea'!AM28)</f>
        <v/>
      </c>
      <c r="I25" s="20" t="str">
        <f>IF($D25=0,"",'Quema en Tea'!AN28)</f>
        <v/>
      </c>
      <c r="J25" s="20" t="str">
        <f>IF($D25=0,"",'Quema en Tea'!AO28)</f>
        <v/>
      </c>
      <c r="K25" s="20" t="str">
        <f>IF($D25=0,"",'Quema en Tea'!AP28)</f>
        <v/>
      </c>
      <c r="L25" s="20" t="str">
        <f>IF($D25=0,"",'Quema en Tea'!AQ28)</f>
        <v/>
      </c>
      <c r="M25" s="241" t="str">
        <f t="shared" si="0"/>
        <v/>
      </c>
      <c r="N25" s="20" t="str">
        <f>IF($D25=0,"",'Quema en Tea'!AK28)</f>
        <v/>
      </c>
      <c r="O25" s="20" t="e">
        <f>'Quema en Tea'!P28</f>
        <v>#VALUE!</v>
      </c>
      <c r="P25" s="20" t="e">
        <f>'Quema en Tea'!Q28</f>
        <v>#VALUE!</v>
      </c>
      <c r="Q25" s="20" t="e">
        <f>'Quema en Tea'!R28</f>
        <v>#VALUE!</v>
      </c>
      <c r="R25" s="20" t="e">
        <f>'Quema en Tea'!S28</f>
        <v>#VALUE!</v>
      </c>
    </row>
    <row r="26" spans="2:18" x14ac:dyDescent="0.75">
      <c r="B26" s="20">
        <f>'Quema en Tea'!B29</f>
        <v>0</v>
      </c>
      <c r="C26" s="20">
        <f>'Quema en Tea'!C29</f>
        <v>0</v>
      </c>
      <c r="D26" s="20">
        <f>'Quema en Tea'!D29</f>
        <v>0</v>
      </c>
      <c r="E26" s="20" t="str">
        <f>IF('Quema en Tea'!E29&lt;&gt;"",'Quema en Tea'!E29,'Quema en Tea'!G29)</f>
        <v/>
      </c>
      <c r="F26" s="20" t="str">
        <f>IF('Quema en Tea'!F29&lt;&gt;"",'Quema en Tea'!F29,'Quema en Tea'!H29)</f>
        <v/>
      </c>
      <c r="G26" s="20" t="str">
        <f>IF($D26=0,"",'Quema en Tea'!AL29)</f>
        <v/>
      </c>
      <c r="H26" s="20" t="str">
        <f>IF($D26=0,"",'Quema en Tea'!AM29)</f>
        <v/>
      </c>
      <c r="I26" s="20" t="str">
        <f>IF($D26=0,"",'Quema en Tea'!AN29)</f>
        <v/>
      </c>
      <c r="J26" s="20" t="str">
        <f>IF($D26=0,"",'Quema en Tea'!AO29)</f>
        <v/>
      </c>
      <c r="K26" s="20" t="str">
        <f>IF($D26=0,"",'Quema en Tea'!AP29)</f>
        <v/>
      </c>
      <c r="L26" s="20" t="str">
        <f>IF($D26=0,"",'Quema en Tea'!AQ29)</f>
        <v/>
      </c>
      <c r="M26" s="241" t="str">
        <f t="shared" si="0"/>
        <v/>
      </c>
      <c r="N26" s="20" t="str">
        <f>IF($D26=0,"",'Quema en Tea'!AK29)</f>
        <v/>
      </c>
      <c r="O26" s="20" t="e">
        <f>'Quema en Tea'!P29</f>
        <v>#VALUE!</v>
      </c>
      <c r="P26" s="20" t="e">
        <f>'Quema en Tea'!Q29</f>
        <v>#VALUE!</v>
      </c>
      <c r="Q26" s="20" t="e">
        <f>'Quema en Tea'!R29</f>
        <v>#VALUE!</v>
      </c>
      <c r="R26" s="20" t="e">
        <f>'Quema en Tea'!S29</f>
        <v>#VALUE!</v>
      </c>
    </row>
    <row r="27" spans="2:18" x14ac:dyDescent="0.75">
      <c r="B27" s="20">
        <f>'Quema en Tea'!B30</f>
        <v>0</v>
      </c>
      <c r="C27" s="20">
        <f>'Quema en Tea'!C30</f>
        <v>0</v>
      </c>
      <c r="D27" s="20">
        <f>'Quema en Tea'!D30</f>
        <v>0</v>
      </c>
      <c r="E27" s="20" t="str">
        <f>IF('Quema en Tea'!E30&lt;&gt;"",'Quema en Tea'!E30,'Quema en Tea'!G30)</f>
        <v/>
      </c>
      <c r="F27" s="20" t="str">
        <f>IF('Quema en Tea'!F30&lt;&gt;"",'Quema en Tea'!F30,'Quema en Tea'!H30)</f>
        <v/>
      </c>
      <c r="G27" s="20" t="str">
        <f>IF($D27=0,"",'Quema en Tea'!AL30)</f>
        <v/>
      </c>
      <c r="H27" s="20" t="str">
        <f>IF($D27=0,"",'Quema en Tea'!AM30)</f>
        <v/>
      </c>
      <c r="I27" s="20" t="str">
        <f>IF($D27=0,"",'Quema en Tea'!AN30)</f>
        <v/>
      </c>
      <c r="J27" s="20" t="str">
        <f>IF($D27=0,"",'Quema en Tea'!AO30)</f>
        <v/>
      </c>
      <c r="K27" s="20" t="str">
        <f>IF($D27=0,"",'Quema en Tea'!AP30)</f>
        <v/>
      </c>
      <c r="L27" s="20" t="str">
        <f>IF($D27=0,"",'Quema en Tea'!AQ30)</f>
        <v/>
      </c>
      <c r="M27" s="241" t="str">
        <f t="shared" si="0"/>
        <v/>
      </c>
      <c r="N27" s="20" t="str">
        <f>IF($D27=0,"",'Quema en Tea'!AK30)</f>
        <v/>
      </c>
      <c r="O27" s="20" t="e">
        <f>'Quema en Tea'!P30</f>
        <v>#VALUE!</v>
      </c>
      <c r="P27" s="20" t="e">
        <f>'Quema en Tea'!Q30</f>
        <v>#VALUE!</v>
      </c>
      <c r="Q27" s="20" t="e">
        <f>'Quema en Tea'!R30</f>
        <v>#VALUE!</v>
      </c>
      <c r="R27" s="20" t="e">
        <f>'Quema en Tea'!S30</f>
        <v>#VALUE!</v>
      </c>
    </row>
    <row r="28" spans="2:18" x14ac:dyDescent="0.75">
      <c r="B28" s="20">
        <f>'Quema en Tea'!B31</f>
        <v>0</v>
      </c>
      <c r="C28" s="20">
        <f>'Quema en Tea'!C31</f>
        <v>0</v>
      </c>
      <c r="D28" s="20">
        <f>'Quema en Tea'!D31</f>
        <v>0</v>
      </c>
      <c r="E28" s="20" t="str">
        <f>IF('Quema en Tea'!E31&lt;&gt;"",'Quema en Tea'!E31,'Quema en Tea'!G31)</f>
        <v/>
      </c>
      <c r="F28" s="20" t="str">
        <f>IF('Quema en Tea'!F31&lt;&gt;"",'Quema en Tea'!F31,'Quema en Tea'!H31)</f>
        <v/>
      </c>
      <c r="G28" s="20" t="str">
        <f>IF($D28=0,"",'Quema en Tea'!AL31)</f>
        <v/>
      </c>
      <c r="H28" s="20" t="str">
        <f>IF($D28=0,"",'Quema en Tea'!AM31)</f>
        <v/>
      </c>
      <c r="I28" s="20" t="str">
        <f>IF($D28=0,"",'Quema en Tea'!AN31)</f>
        <v/>
      </c>
      <c r="J28" s="20" t="str">
        <f>IF($D28=0,"",'Quema en Tea'!AO31)</f>
        <v/>
      </c>
      <c r="K28" s="20" t="str">
        <f>IF($D28=0,"",'Quema en Tea'!AP31)</f>
        <v/>
      </c>
      <c r="L28" s="20" t="str">
        <f>IF($D28=0,"",'Quema en Tea'!AQ31)</f>
        <v/>
      </c>
      <c r="M28" s="241" t="str">
        <f t="shared" si="0"/>
        <v/>
      </c>
      <c r="N28" s="20" t="str">
        <f>IF($D28=0,"",'Quema en Tea'!AK31)</f>
        <v/>
      </c>
      <c r="O28" s="20" t="e">
        <f>'Quema en Tea'!P31</f>
        <v>#VALUE!</v>
      </c>
      <c r="P28" s="20" t="e">
        <f>'Quema en Tea'!Q31</f>
        <v>#VALUE!</v>
      </c>
      <c r="Q28" s="20" t="e">
        <f>'Quema en Tea'!R31</f>
        <v>#VALUE!</v>
      </c>
      <c r="R28" s="20" t="e">
        <f>'Quema en Tea'!S31</f>
        <v>#VALUE!</v>
      </c>
    </row>
    <row r="29" spans="2:18" x14ac:dyDescent="0.75">
      <c r="B29" s="20">
        <f>'Quema en Tea'!B32</f>
        <v>0</v>
      </c>
      <c r="C29" s="20">
        <f>'Quema en Tea'!C32</f>
        <v>0</v>
      </c>
      <c r="D29" s="20">
        <f>'Quema en Tea'!D32</f>
        <v>0</v>
      </c>
      <c r="E29" s="20" t="str">
        <f>IF('Quema en Tea'!E32&lt;&gt;"",'Quema en Tea'!E32,'Quema en Tea'!G32)</f>
        <v/>
      </c>
      <c r="F29" s="20" t="str">
        <f>IF('Quema en Tea'!F32&lt;&gt;"",'Quema en Tea'!F32,'Quema en Tea'!H32)</f>
        <v/>
      </c>
      <c r="G29" s="20" t="str">
        <f>IF($D29=0,"",'Quema en Tea'!AL32)</f>
        <v/>
      </c>
      <c r="H29" s="20" t="str">
        <f>IF($D29=0,"",'Quema en Tea'!AM32)</f>
        <v/>
      </c>
      <c r="I29" s="20" t="str">
        <f>IF($D29=0,"",'Quema en Tea'!AN32)</f>
        <v/>
      </c>
      <c r="J29" s="20" t="str">
        <f>IF($D29=0,"",'Quema en Tea'!AO32)</f>
        <v/>
      </c>
      <c r="K29" s="20" t="str">
        <f>IF($D29=0,"",'Quema en Tea'!AP32)</f>
        <v/>
      </c>
      <c r="L29" s="20" t="str">
        <f>IF($D29=0,"",'Quema en Tea'!AQ32)</f>
        <v/>
      </c>
      <c r="M29" s="241" t="str">
        <f t="shared" si="0"/>
        <v/>
      </c>
      <c r="N29" s="20" t="str">
        <f>IF($D29=0,"",'Quema en Tea'!AK32)</f>
        <v/>
      </c>
      <c r="O29" s="20" t="e">
        <f>'Quema en Tea'!P32</f>
        <v>#VALUE!</v>
      </c>
      <c r="P29" s="20" t="e">
        <f>'Quema en Tea'!Q32</f>
        <v>#VALUE!</v>
      </c>
      <c r="Q29" s="20" t="e">
        <f>'Quema en Tea'!R32</f>
        <v>#VALUE!</v>
      </c>
      <c r="R29" s="20" t="e">
        <f>'Quema en Tea'!S32</f>
        <v>#VALUE!</v>
      </c>
    </row>
    <row r="30" spans="2:18" x14ac:dyDescent="0.75">
      <c r="B30" s="20">
        <f>'Quema en Tea'!B33</f>
        <v>0</v>
      </c>
      <c r="C30" s="20">
        <f>'Quema en Tea'!C33</f>
        <v>0</v>
      </c>
      <c r="D30" s="20">
        <f>'Quema en Tea'!D33</f>
        <v>0</v>
      </c>
      <c r="E30" s="20" t="str">
        <f>IF('Quema en Tea'!E33&lt;&gt;"",'Quema en Tea'!E33,'Quema en Tea'!G33)</f>
        <v/>
      </c>
      <c r="F30" s="20" t="str">
        <f>IF('Quema en Tea'!F33&lt;&gt;"",'Quema en Tea'!F33,'Quema en Tea'!H33)</f>
        <v/>
      </c>
      <c r="G30" s="20" t="str">
        <f>IF($D30=0,"",'Quema en Tea'!AL33)</f>
        <v/>
      </c>
      <c r="H30" s="20" t="str">
        <f>IF($D30=0,"",'Quema en Tea'!AM33)</f>
        <v/>
      </c>
      <c r="I30" s="20" t="str">
        <f>IF($D30=0,"",'Quema en Tea'!AN33)</f>
        <v/>
      </c>
      <c r="J30" s="20" t="str">
        <f>IF($D30=0,"",'Quema en Tea'!AO33)</f>
        <v/>
      </c>
      <c r="K30" s="20" t="str">
        <f>IF($D30=0,"",'Quema en Tea'!AP33)</f>
        <v/>
      </c>
      <c r="L30" s="20" t="str">
        <f>IF($D30=0,"",'Quema en Tea'!AQ33)</f>
        <v/>
      </c>
      <c r="M30" s="241" t="str">
        <f t="shared" si="0"/>
        <v/>
      </c>
      <c r="N30" s="20" t="str">
        <f>IF($D30=0,"",'Quema en Tea'!AK33)</f>
        <v/>
      </c>
      <c r="O30" s="20" t="e">
        <f>'Quema en Tea'!P33</f>
        <v>#VALUE!</v>
      </c>
      <c r="P30" s="20" t="e">
        <f>'Quema en Tea'!Q33</f>
        <v>#VALUE!</v>
      </c>
      <c r="Q30" s="20" t="e">
        <f>'Quema en Tea'!R33</f>
        <v>#VALUE!</v>
      </c>
      <c r="R30" s="20" t="e">
        <f>'Quema en Tea'!S33</f>
        <v>#VALUE!</v>
      </c>
    </row>
    <row r="31" spans="2:18" x14ac:dyDescent="0.75">
      <c r="B31" s="20">
        <f>'Quema en Tea'!B34</f>
        <v>0</v>
      </c>
      <c r="C31" s="20">
        <f>'Quema en Tea'!C34</f>
        <v>0</v>
      </c>
      <c r="D31" s="20">
        <f>'Quema en Tea'!D34</f>
        <v>0</v>
      </c>
      <c r="E31" s="20" t="str">
        <f>IF('Quema en Tea'!E34&lt;&gt;"",'Quema en Tea'!E34,'Quema en Tea'!G34)</f>
        <v/>
      </c>
      <c r="F31" s="20" t="str">
        <f>IF('Quema en Tea'!F34&lt;&gt;"",'Quema en Tea'!F34,'Quema en Tea'!H34)</f>
        <v/>
      </c>
      <c r="G31" s="20" t="str">
        <f>IF($D31=0,"",'Quema en Tea'!AL34)</f>
        <v/>
      </c>
      <c r="H31" s="20" t="str">
        <f>IF($D31=0,"",'Quema en Tea'!AM34)</f>
        <v/>
      </c>
      <c r="I31" s="20" t="str">
        <f>IF($D31=0,"",'Quema en Tea'!AN34)</f>
        <v/>
      </c>
      <c r="J31" s="20" t="str">
        <f>IF($D31=0,"",'Quema en Tea'!AO34)</f>
        <v/>
      </c>
      <c r="K31" s="20" t="str">
        <f>IF($D31=0,"",'Quema en Tea'!AP34)</f>
        <v/>
      </c>
      <c r="L31" s="20" t="str">
        <f>IF($D31=0,"",'Quema en Tea'!AQ34)</f>
        <v/>
      </c>
      <c r="M31" s="241" t="str">
        <f t="shared" si="0"/>
        <v/>
      </c>
      <c r="N31" s="20" t="str">
        <f>IF($D31=0,"",'Quema en Tea'!AK34)</f>
        <v/>
      </c>
      <c r="O31" s="20" t="e">
        <f>'Quema en Tea'!P34</f>
        <v>#VALUE!</v>
      </c>
      <c r="P31" s="20" t="e">
        <f>'Quema en Tea'!Q34</f>
        <v>#VALUE!</v>
      </c>
      <c r="Q31" s="20" t="e">
        <f>'Quema en Tea'!R34</f>
        <v>#VALUE!</v>
      </c>
      <c r="R31" s="20" t="e">
        <f>'Quema en Tea'!S34</f>
        <v>#VALUE!</v>
      </c>
    </row>
    <row r="32" spans="2:18" x14ac:dyDescent="0.75">
      <c r="B32" s="20">
        <f>'Quema en Tea'!B35</f>
        <v>0</v>
      </c>
      <c r="C32" s="20">
        <f>'Quema en Tea'!C35</f>
        <v>0</v>
      </c>
      <c r="D32" s="20">
        <f>'Quema en Tea'!D35</f>
        <v>0</v>
      </c>
      <c r="E32" s="20" t="str">
        <f>IF('Quema en Tea'!E35&lt;&gt;"",'Quema en Tea'!E35,'Quema en Tea'!G35)</f>
        <v/>
      </c>
      <c r="F32" s="20" t="str">
        <f>IF('Quema en Tea'!F35&lt;&gt;"",'Quema en Tea'!F35,'Quema en Tea'!H35)</f>
        <v/>
      </c>
      <c r="G32" s="20" t="str">
        <f>IF($D32=0,"",'Quema en Tea'!AL35)</f>
        <v/>
      </c>
      <c r="H32" s="20" t="str">
        <f>IF($D32=0,"",'Quema en Tea'!AM35)</f>
        <v/>
      </c>
      <c r="I32" s="20" t="str">
        <f>IF($D32=0,"",'Quema en Tea'!AN35)</f>
        <v/>
      </c>
      <c r="J32" s="20" t="str">
        <f>IF($D32=0,"",'Quema en Tea'!AO35)</f>
        <v/>
      </c>
      <c r="K32" s="20" t="str">
        <f>IF($D32=0,"",'Quema en Tea'!AP35)</f>
        <v/>
      </c>
      <c r="L32" s="20" t="str">
        <f>IF($D32=0,"",'Quema en Tea'!AQ35)</f>
        <v/>
      </c>
      <c r="M32" s="241" t="str">
        <f t="shared" si="0"/>
        <v/>
      </c>
      <c r="N32" s="20" t="str">
        <f>IF($D32=0,"",'Quema en Tea'!AK35)</f>
        <v/>
      </c>
      <c r="O32" s="20" t="e">
        <f>'Quema en Tea'!P35</f>
        <v>#VALUE!</v>
      </c>
      <c r="P32" s="20" t="e">
        <f>'Quema en Tea'!Q35</f>
        <v>#VALUE!</v>
      </c>
      <c r="Q32" s="20" t="e">
        <f>'Quema en Tea'!R35</f>
        <v>#VALUE!</v>
      </c>
      <c r="R32" s="20" t="e">
        <f>'Quema en Tea'!S35</f>
        <v>#VALUE!</v>
      </c>
    </row>
    <row r="33" spans="2:18" x14ac:dyDescent="0.75">
      <c r="B33" s="20">
        <f>'Quema en Tea'!B36</f>
        <v>0</v>
      </c>
      <c r="C33" s="20">
        <f>'Quema en Tea'!C36</f>
        <v>0</v>
      </c>
      <c r="D33" s="20">
        <f>'Quema en Tea'!D36</f>
        <v>0</v>
      </c>
      <c r="E33" s="20" t="str">
        <f>IF('Quema en Tea'!E36&lt;&gt;"",'Quema en Tea'!E36,'Quema en Tea'!G36)</f>
        <v/>
      </c>
      <c r="F33" s="20" t="str">
        <f>IF('Quema en Tea'!F36&lt;&gt;"",'Quema en Tea'!F36,'Quema en Tea'!H36)</f>
        <v/>
      </c>
      <c r="G33" s="20" t="str">
        <f>IF($D33=0,"",'Quema en Tea'!AL36)</f>
        <v/>
      </c>
      <c r="H33" s="20" t="str">
        <f>IF($D33=0,"",'Quema en Tea'!AM36)</f>
        <v/>
      </c>
      <c r="I33" s="20" t="str">
        <f>IF($D33=0,"",'Quema en Tea'!AN36)</f>
        <v/>
      </c>
      <c r="J33" s="20" t="str">
        <f>IF($D33=0,"",'Quema en Tea'!AO36)</f>
        <v/>
      </c>
      <c r="K33" s="20" t="str">
        <f>IF($D33=0,"",'Quema en Tea'!AP36)</f>
        <v/>
      </c>
      <c r="L33" s="20" t="str">
        <f>IF($D33=0,"",'Quema en Tea'!AQ36)</f>
        <v/>
      </c>
      <c r="M33" s="241" t="str">
        <f t="shared" si="0"/>
        <v/>
      </c>
      <c r="N33" s="20" t="str">
        <f>IF($D33=0,"",'Quema en Tea'!AK36)</f>
        <v/>
      </c>
      <c r="O33" s="20" t="e">
        <f>'Quema en Tea'!P36</f>
        <v>#VALUE!</v>
      </c>
      <c r="P33" s="20" t="e">
        <f>'Quema en Tea'!Q36</f>
        <v>#VALUE!</v>
      </c>
      <c r="Q33" s="20" t="e">
        <f>'Quema en Tea'!R36</f>
        <v>#VALUE!</v>
      </c>
      <c r="R33" s="20" t="e">
        <f>'Quema en Tea'!S36</f>
        <v>#VALUE!</v>
      </c>
    </row>
    <row r="34" spans="2:18" x14ac:dyDescent="0.75">
      <c r="B34" s="20">
        <f>'Quema en Tea'!B37</f>
        <v>0</v>
      </c>
      <c r="C34" s="20">
        <f>'Quema en Tea'!C37</f>
        <v>0</v>
      </c>
      <c r="D34" s="20">
        <f>'Quema en Tea'!D37</f>
        <v>0</v>
      </c>
      <c r="E34" s="20" t="str">
        <f>IF('Quema en Tea'!E37&lt;&gt;"",'Quema en Tea'!E37,'Quema en Tea'!G37)</f>
        <v/>
      </c>
      <c r="F34" s="20" t="str">
        <f>IF('Quema en Tea'!F37&lt;&gt;"",'Quema en Tea'!F37,'Quema en Tea'!H37)</f>
        <v/>
      </c>
      <c r="G34" s="20" t="str">
        <f>IF($D34=0,"",'Quema en Tea'!AL37)</f>
        <v/>
      </c>
      <c r="H34" s="20" t="str">
        <f>IF($D34=0,"",'Quema en Tea'!AM37)</f>
        <v/>
      </c>
      <c r="I34" s="20" t="str">
        <f>IF($D34=0,"",'Quema en Tea'!AN37)</f>
        <v/>
      </c>
      <c r="J34" s="20" t="str">
        <f>IF($D34=0,"",'Quema en Tea'!AO37)</f>
        <v/>
      </c>
      <c r="K34" s="20" t="str">
        <f>IF($D34=0,"",'Quema en Tea'!AP37)</f>
        <v/>
      </c>
      <c r="L34" s="20" t="str">
        <f>IF($D34=0,"",'Quema en Tea'!AQ37)</f>
        <v/>
      </c>
      <c r="M34" s="241" t="str">
        <f t="shared" si="0"/>
        <v/>
      </c>
      <c r="N34" s="20" t="str">
        <f>IF($D34=0,"",'Quema en Tea'!AK37)</f>
        <v/>
      </c>
      <c r="O34" s="20" t="e">
        <f>'Quema en Tea'!P37</f>
        <v>#VALUE!</v>
      </c>
      <c r="P34" s="20" t="e">
        <f>'Quema en Tea'!Q37</f>
        <v>#VALUE!</v>
      </c>
      <c r="Q34" s="20" t="e">
        <f>'Quema en Tea'!R37</f>
        <v>#VALUE!</v>
      </c>
      <c r="R34" s="20" t="e">
        <f>'Quema en Tea'!S37</f>
        <v>#VALUE!</v>
      </c>
    </row>
    <row r="35" spans="2:18" x14ac:dyDescent="0.75">
      <c r="B35" s="20">
        <f>'Quema en Tea'!B38</f>
        <v>0</v>
      </c>
      <c r="C35" s="20">
        <f>'Quema en Tea'!C38</f>
        <v>0</v>
      </c>
      <c r="D35" s="20">
        <f>'Quema en Tea'!D38</f>
        <v>0</v>
      </c>
      <c r="E35" s="20" t="str">
        <f>IF('Quema en Tea'!E38&lt;&gt;"",'Quema en Tea'!E38,'Quema en Tea'!G38)</f>
        <v/>
      </c>
      <c r="F35" s="20" t="str">
        <f>IF('Quema en Tea'!F38&lt;&gt;"",'Quema en Tea'!F38,'Quema en Tea'!H38)</f>
        <v/>
      </c>
      <c r="G35" s="20" t="str">
        <f>IF($D35=0,"",'Quema en Tea'!AL38)</f>
        <v/>
      </c>
      <c r="H35" s="20" t="str">
        <f>IF($D35=0,"",'Quema en Tea'!AM38)</f>
        <v/>
      </c>
      <c r="I35" s="20" t="str">
        <f>IF($D35=0,"",'Quema en Tea'!AN38)</f>
        <v/>
      </c>
      <c r="J35" s="20" t="str">
        <f>IF($D35=0,"",'Quema en Tea'!AO38)</f>
        <v/>
      </c>
      <c r="K35" s="20" t="str">
        <f>IF($D35=0,"",'Quema en Tea'!AP38)</f>
        <v/>
      </c>
      <c r="L35" s="20" t="str">
        <f>IF($D35=0,"",'Quema en Tea'!AQ38)</f>
        <v/>
      </c>
      <c r="M35" s="241" t="str">
        <f t="shared" si="0"/>
        <v/>
      </c>
      <c r="N35" s="20" t="str">
        <f>IF($D35=0,"",'Quema en Tea'!AK38)</f>
        <v/>
      </c>
      <c r="O35" s="20" t="e">
        <f>'Quema en Tea'!P38</f>
        <v>#VALUE!</v>
      </c>
      <c r="P35" s="20" t="e">
        <f>'Quema en Tea'!Q38</f>
        <v>#VALUE!</v>
      </c>
      <c r="Q35" s="20" t="e">
        <f>'Quema en Tea'!R38</f>
        <v>#VALUE!</v>
      </c>
      <c r="R35" s="20" t="e">
        <f>'Quema en Tea'!S38</f>
        <v>#VALUE!</v>
      </c>
    </row>
    <row r="36" spans="2:18" x14ac:dyDescent="0.75">
      <c r="B36" s="20">
        <f>'Quema en Tea'!B39</f>
        <v>0</v>
      </c>
      <c r="C36" s="20">
        <f>'Quema en Tea'!C39</f>
        <v>0</v>
      </c>
      <c r="D36" s="20">
        <f>'Quema en Tea'!D39</f>
        <v>0</v>
      </c>
      <c r="E36" s="20" t="str">
        <f>IF('Quema en Tea'!E39&lt;&gt;"",'Quema en Tea'!E39,'Quema en Tea'!G39)</f>
        <v/>
      </c>
      <c r="F36" s="20" t="str">
        <f>IF('Quema en Tea'!F39&lt;&gt;"",'Quema en Tea'!F39,'Quema en Tea'!H39)</f>
        <v/>
      </c>
      <c r="G36" s="20" t="str">
        <f>IF($D36=0,"",'Quema en Tea'!AL39)</f>
        <v/>
      </c>
      <c r="H36" s="20" t="str">
        <f>IF($D36=0,"",'Quema en Tea'!AM39)</f>
        <v/>
      </c>
      <c r="I36" s="20" t="str">
        <f>IF($D36=0,"",'Quema en Tea'!AN39)</f>
        <v/>
      </c>
      <c r="J36" s="20" t="str">
        <f>IF($D36=0,"",'Quema en Tea'!AO39)</f>
        <v/>
      </c>
      <c r="K36" s="20" t="str">
        <f>IF($D36=0,"",'Quema en Tea'!AP39)</f>
        <v/>
      </c>
      <c r="L36" s="20" t="str">
        <f>IF($D36=0,"",'Quema en Tea'!AQ39)</f>
        <v/>
      </c>
      <c r="M36" s="241" t="str">
        <f t="shared" si="0"/>
        <v/>
      </c>
      <c r="N36" s="20" t="str">
        <f>IF($D36=0,"",'Quema en Tea'!AK39)</f>
        <v/>
      </c>
      <c r="O36" s="20" t="e">
        <f>'Quema en Tea'!P39</f>
        <v>#VALUE!</v>
      </c>
      <c r="P36" s="20" t="e">
        <f>'Quema en Tea'!Q39</f>
        <v>#VALUE!</v>
      </c>
      <c r="Q36" s="20" t="e">
        <f>'Quema en Tea'!R39</f>
        <v>#VALUE!</v>
      </c>
      <c r="R36" s="20" t="e">
        <f>'Quema en Tea'!S39</f>
        <v>#VALUE!</v>
      </c>
    </row>
    <row r="37" spans="2:18" x14ac:dyDescent="0.75">
      <c r="B37" s="20">
        <f>'Quema en Tea'!B40</f>
        <v>0</v>
      </c>
      <c r="C37" s="20">
        <f>'Quema en Tea'!C40</f>
        <v>0</v>
      </c>
      <c r="D37" s="20">
        <f>'Quema en Tea'!D40</f>
        <v>0</v>
      </c>
      <c r="E37" s="20" t="str">
        <f>IF('Quema en Tea'!E40&lt;&gt;"",'Quema en Tea'!E40,'Quema en Tea'!G40)</f>
        <v/>
      </c>
      <c r="F37" s="20" t="str">
        <f>IF('Quema en Tea'!F40&lt;&gt;"",'Quema en Tea'!F40,'Quema en Tea'!H40)</f>
        <v/>
      </c>
      <c r="G37" s="20" t="str">
        <f>IF($D37=0,"",'Quema en Tea'!AL40)</f>
        <v/>
      </c>
      <c r="H37" s="20" t="str">
        <f>IF($D37=0,"",'Quema en Tea'!AM40)</f>
        <v/>
      </c>
      <c r="I37" s="20" t="str">
        <f>IF($D37=0,"",'Quema en Tea'!AN40)</f>
        <v/>
      </c>
      <c r="J37" s="20" t="str">
        <f>IF($D37=0,"",'Quema en Tea'!AO40)</f>
        <v/>
      </c>
      <c r="K37" s="20" t="str">
        <f>IF($D37=0,"",'Quema en Tea'!AP40)</f>
        <v/>
      </c>
      <c r="L37" s="20" t="str">
        <f>IF($D37=0,"",'Quema en Tea'!AQ40)</f>
        <v/>
      </c>
      <c r="M37" s="241" t="str">
        <f t="shared" si="0"/>
        <v/>
      </c>
      <c r="N37" s="20" t="str">
        <f>IF($D37=0,"",'Quema en Tea'!AK40)</f>
        <v/>
      </c>
      <c r="O37" s="20" t="e">
        <f>'Quema en Tea'!P40</f>
        <v>#VALUE!</v>
      </c>
      <c r="P37" s="20" t="e">
        <f>'Quema en Tea'!Q40</f>
        <v>#VALUE!</v>
      </c>
      <c r="Q37" s="20" t="e">
        <f>'Quema en Tea'!R40</f>
        <v>#VALUE!</v>
      </c>
      <c r="R37" s="20" t="e">
        <f>'Quema en Tea'!S40</f>
        <v>#VALUE!</v>
      </c>
    </row>
    <row r="38" spans="2:18" x14ac:dyDescent="0.75">
      <c r="B38" s="20">
        <f>'Quema en Tea'!B41</f>
        <v>0</v>
      </c>
      <c r="C38" s="20">
        <f>'Quema en Tea'!C41</f>
        <v>0</v>
      </c>
      <c r="D38" s="20">
        <f>'Quema en Tea'!D41</f>
        <v>0</v>
      </c>
      <c r="E38" s="20" t="str">
        <f>IF('Quema en Tea'!E41&lt;&gt;"",'Quema en Tea'!E41,'Quema en Tea'!G41)</f>
        <v/>
      </c>
      <c r="F38" s="20" t="str">
        <f>IF('Quema en Tea'!F41&lt;&gt;"",'Quema en Tea'!F41,'Quema en Tea'!H41)</f>
        <v/>
      </c>
      <c r="G38" s="20" t="str">
        <f>IF($D38=0,"",'Quema en Tea'!AL41)</f>
        <v/>
      </c>
      <c r="H38" s="20" t="str">
        <f>IF($D38=0,"",'Quema en Tea'!AM41)</f>
        <v/>
      </c>
      <c r="I38" s="20" t="str">
        <f>IF($D38=0,"",'Quema en Tea'!AN41)</f>
        <v/>
      </c>
      <c r="J38" s="20" t="str">
        <f>IF($D38=0,"",'Quema en Tea'!AO41)</f>
        <v/>
      </c>
      <c r="K38" s="20" t="str">
        <f>IF($D38=0,"",'Quema en Tea'!AP41)</f>
        <v/>
      </c>
      <c r="L38" s="20" t="str">
        <f>IF($D38=0,"",'Quema en Tea'!AQ41)</f>
        <v/>
      </c>
      <c r="M38" s="241" t="str">
        <f t="shared" si="0"/>
        <v/>
      </c>
      <c r="N38" s="20" t="str">
        <f>IF($D38=0,"",'Quema en Tea'!AK41)</f>
        <v/>
      </c>
      <c r="O38" s="20" t="e">
        <f>'Quema en Tea'!P41</f>
        <v>#VALUE!</v>
      </c>
      <c r="P38" s="20" t="e">
        <f>'Quema en Tea'!Q41</f>
        <v>#VALUE!</v>
      </c>
      <c r="Q38" s="20" t="e">
        <f>'Quema en Tea'!R41</f>
        <v>#VALUE!</v>
      </c>
      <c r="R38" s="20" t="e">
        <f>'Quema en Tea'!S41</f>
        <v>#VALUE!</v>
      </c>
    </row>
    <row r="39" spans="2:18" x14ac:dyDescent="0.75">
      <c r="B39" s="20">
        <f>'Quema en Tea'!B42</f>
        <v>0</v>
      </c>
      <c r="C39" s="20">
        <f>'Quema en Tea'!C42</f>
        <v>0</v>
      </c>
      <c r="D39" s="20">
        <f>'Quema en Tea'!D42</f>
        <v>0</v>
      </c>
      <c r="E39" s="20" t="str">
        <f>IF('Quema en Tea'!E42&lt;&gt;"",'Quema en Tea'!E42,'Quema en Tea'!G42)</f>
        <v/>
      </c>
      <c r="F39" s="20" t="str">
        <f>IF('Quema en Tea'!F42&lt;&gt;"",'Quema en Tea'!F42,'Quema en Tea'!H42)</f>
        <v/>
      </c>
      <c r="G39" s="20" t="str">
        <f>IF($D39=0,"",'Quema en Tea'!AL42)</f>
        <v/>
      </c>
      <c r="H39" s="20" t="str">
        <f>IF($D39=0,"",'Quema en Tea'!AM42)</f>
        <v/>
      </c>
      <c r="I39" s="20" t="str">
        <f>IF($D39=0,"",'Quema en Tea'!AN42)</f>
        <v/>
      </c>
      <c r="J39" s="20" t="str">
        <f>IF($D39=0,"",'Quema en Tea'!AO42)</f>
        <v/>
      </c>
      <c r="K39" s="20" t="str">
        <f>IF($D39=0,"",'Quema en Tea'!AP42)</f>
        <v/>
      </c>
      <c r="L39" s="20" t="str">
        <f>IF($D39=0,"",'Quema en Tea'!AQ42)</f>
        <v/>
      </c>
      <c r="M39" s="241" t="str">
        <f t="shared" si="0"/>
        <v/>
      </c>
      <c r="N39" s="20" t="str">
        <f>IF($D39=0,"",'Quema en Tea'!AK42)</f>
        <v/>
      </c>
      <c r="O39" s="20" t="e">
        <f>'Quema en Tea'!P42</f>
        <v>#VALUE!</v>
      </c>
      <c r="P39" s="20" t="e">
        <f>'Quema en Tea'!Q42</f>
        <v>#VALUE!</v>
      </c>
      <c r="Q39" s="20" t="e">
        <f>'Quema en Tea'!R42</f>
        <v>#VALUE!</v>
      </c>
      <c r="R39" s="20" t="e">
        <f>'Quema en Tea'!S42</f>
        <v>#VALUE!</v>
      </c>
    </row>
    <row r="40" spans="2:18" x14ac:dyDescent="0.75">
      <c r="B40" s="20">
        <f>'Quema en Tea'!B43</f>
        <v>0</v>
      </c>
      <c r="C40" s="20">
        <f>'Quema en Tea'!C43</f>
        <v>0</v>
      </c>
      <c r="D40" s="20">
        <f>'Quema en Tea'!D43</f>
        <v>0</v>
      </c>
      <c r="E40" s="20" t="str">
        <f>IF('Quema en Tea'!E43&lt;&gt;"",'Quema en Tea'!E43,'Quema en Tea'!G43)</f>
        <v/>
      </c>
      <c r="F40" s="20" t="str">
        <f>IF('Quema en Tea'!F43&lt;&gt;"",'Quema en Tea'!F43,'Quema en Tea'!H43)</f>
        <v/>
      </c>
      <c r="G40" s="20" t="str">
        <f>IF($D40=0,"",'Quema en Tea'!AL43)</f>
        <v/>
      </c>
      <c r="H40" s="20" t="str">
        <f>IF($D40=0,"",'Quema en Tea'!AM43)</f>
        <v/>
      </c>
      <c r="I40" s="20" t="str">
        <f>IF($D40=0,"",'Quema en Tea'!AN43)</f>
        <v/>
      </c>
      <c r="J40" s="20" t="str">
        <f>IF($D40=0,"",'Quema en Tea'!AO43)</f>
        <v/>
      </c>
      <c r="K40" s="20" t="str">
        <f>IF($D40=0,"",'Quema en Tea'!AP43)</f>
        <v/>
      </c>
      <c r="L40" s="20" t="str">
        <f>IF($D40=0,"",'Quema en Tea'!AQ43)</f>
        <v/>
      </c>
      <c r="M40" s="241" t="str">
        <f t="shared" si="0"/>
        <v/>
      </c>
      <c r="N40" s="20" t="str">
        <f>IF($D40=0,"",'Quema en Tea'!AK43)</f>
        <v/>
      </c>
      <c r="O40" s="20" t="e">
        <f>'Quema en Tea'!P43</f>
        <v>#VALUE!</v>
      </c>
      <c r="P40" s="20" t="e">
        <f>'Quema en Tea'!Q43</f>
        <v>#VALUE!</v>
      </c>
      <c r="Q40" s="20" t="e">
        <f>'Quema en Tea'!R43</f>
        <v>#VALUE!</v>
      </c>
      <c r="R40" s="20" t="e">
        <f>'Quema en Tea'!S43</f>
        <v>#VALUE!</v>
      </c>
    </row>
    <row r="41" spans="2:18" x14ac:dyDescent="0.75">
      <c r="B41" s="20">
        <f>'Quema en Tea'!B44</f>
        <v>0</v>
      </c>
      <c r="C41" s="20">
        <f>'Quema en Tea'!C44</f>
        <v>0</v>
      </c>
      <c r="D41" s="20">
        <f>'Quema en Tea'!D44</f>
        <v>0</v>
      </c>
      <c r="E41" s="20" t="str">
        <f>IF('Quema en Tea'!E44&lt;&gt;"",'Quema en Tea'!E44,'Quema en Tea'!G44)</f>
        <v/>
      </c>
      <c r="F41" s="20" t="str">
        <f>IF('Quema en Tea'!F44&lt;&gt;"",'Quema en Tea'!F44,'Quema en Tea'!H44)</f>
        <v/>
      </c>
      <c r="G41" s="20" t="str">
        <f>IF($D41=0,"",'Quema en Tea'!AL44)</f>
        <v/>
      </c>
      <c r="H41" s="20" t="str">
        <f>IF($D41=0,"",'Quema en Tea'!AM44)</f>
        <v/>
      </c>
      <c r="I41" s="20" t="str">
        <f>IF($D41=0,"",'Quema en Tea'!AN44)</f>
        <v/>
      </c>
      <c r="J41" s="20" t="str">
        <f>IF($D41=0,"",'Quema en Tea'!AO44)</f>
        <v/>
      </c>
      <c r="K41" s="20" t="str">
        <f>IF($D41=0,"",'Quema en Tea'!AP44)</f>
        <v/>
      </c>
      <c r="L41" s="20" t="str">
        <f>IF($D41=0,"",'Quema en Tea'!AQ44)</f>
        <v/>
      </c>
      <c r="M41" s="241" t="str">
        <f t="shared" si="0"/>
        <v/>
      </c>
      <c r="N41" s="20" t="str">
        <f>IF($D41=0,"",'Quema en Tea'!AK44)</f>
        <v/>
      </c>
      <c r="O41" s="20" t="e">
        <f>'Quema en Tea'!P44</f>
        <v>#VALUE!</v>
      </c>
      <c r="P41" s="20" t="e">
        <f>'Quema en Tea'!Q44</f>
        <v>#VALUE!</v>
      </c>
      <c r="Q41" s="20" t="e">
        <f>'Quema en Tea'!R44</f>
        <v>#VALUE!</v>
      </c>
      <c r="R41" s="20" t="e">
        <f>'Quema en Tea'!S44</f>
        <v>#VALUE!</v>
      </c>
    </row>
    <row r="42" spans="2:18" x14ac:dyDescent="0.75">
      <c r="B42" s="20">
        <f>'Quema en Tea'!B45</f>
        <v>0</v>
      </c>
      <c r="C42" s="20">
        <f>'Quema en Tea'!C45</f>
        <v>0</v>
      </c>
      <c r="D42" s="20">
        <f>'Quema en Tea'!D45</f>
        <v>0</v>
      </c>
      <c r="E42" s="20" t="str">
        <f>IF('Quema en Tea'!E45&lt;&gt;"",'Quema en Tea'!E45,'Quema en Tea'!G45)</f>
        <v/>
      </c>
      <c r="F42" s="20" t="str">
        <f>IF('Quema en Tea'!F45&lt;&gt;"",'Quema en Tea'!F45,'Quema en Tea'!H45)</f>
        <v/>
      </c>
      <c r="G42" s="20" t="str">
        <f>IF($D42=0,"",'Quema en Tea'!AL45)</f>
        <v/>
      </c>
      <c r="H42" s="20" t="str">
        <f>IF($D42=0,"",'Quema en Tea'!AM45)</f>
        <v/>
      </c>
      <c r="I42" s="20" t="str">
        <f>IF($D42=0,"",'Quema en Tea'!AN45)</f>
        <v/>
      </c>
      <c r="J42" s="20" t="str">
        <f>IF($D42=0,"",'Quema en Tea'!AO45)</f>
        <v/>
      </c>
      <c r="K42" s="20" t="str">
        <f>IF($D42=0,"",'Quema en Tea'!AP45)</f>
        <v/>
      </c>
      <c r="L42" s="20" t="str">
        <f>IF($D42=0,"",'Quema en Tea'!AQ45)</f>
        <v/>
      </c>
      <c r="M42" s="241" t="str">
        <f t="shared" si="0"/>
        <v/>
      </c>
      <c r="N42" s="20" t="str">
        <f>IF($D42=0,"",'Quema en Tea'!AK45)</f>
        <v/>
      </c>
      <c r="O42" s="20" t="e">
        <f>'Quema en Tea'!P45</f>
        <v>#VALUE!</v>
      </c>
      <c r="P42" s="20" t="e">
        <f>'Quema en Tea'!Q45</f>
        <v>#VALUE!</v>
      </c>
      <c r="Q42" s="20" t="e">
        <f>'Quema en Tea'!R45</f>
        <v>#VALUE!</v>
      </c>
      <c r="R42" s="20" t="e">
        <f>'Quema en Tea'!S45</f>
        <v>#VALUE!</v>
      </c>
    </row>
    <row r="43" spans="2:18" x14ac:dyDescent="0.75">
      <c r="B43" s="20">
        <f>'Quema en Tea'!B46</f>
        <v>0</v>
      </c>
      <c r="C43" s="20">
        <f>'Quema en Tea'!C46</f>
        <v>0</v>
      </c>
      <c r="D43" s="20">
        <f>'Quema en Tea'!D46</f>
        <v>0</v>
      </c>
      <c r="E43" s="20" t="str">
        <f>IF('Quema en Tea'!E46&lt;&gt;"",'Quema en Tea'!E46,'Quema en Tea'!G46)</f>
        <v/>
      </c>
      <c r="F43" s="20" t="str">
        <f>IF('Quema en Tea'!F46&lt;&gt;"",'Quema en Tea'!F46,'Quema en Tea'!H46)</f>
        <v/>
      </c>
      <c r="G43" s="20" t="str">
        <f>IF($D43=0,"",'Quema en Tea'!AL46)</f>
        <v/>
      </c>
      <c r="H43" s="20" t="str">
        <f>IF($D43=0,"",'Quema en Tea'!AM46)</f>
        <v/>
      </c>
      <c r="I43" s="20" t="str">
        <f>IF($D43=0,"",'Quema en Tea'!AN46)</f>
        <v/>
      </c>
      <c r="J43" s="20" t="str">
        <f>IF($D43=0,"",'Quema en Tea'!AO46)</f>
        <v/>
      </c>
      <c r="K43" s="20" t="str">
        <f>IF($D43=0,"",'Quema en Tea'!AP46)</f>
        <v/>
      </c>
      <c r="L43" s="20" t="str">
        <f>IF($D43=0,"",'Quema en Tea'!AQ46)</f>
        <v/>
      </c>
      <c r="M43" s="241" t="str">
        <f t="shared" si="0"/>
        <v/>
      </c>
      <c r="N43" s="20" t="str">
        <f>IF($D43=0,"",'Quema en Tea'!AK46)</f>
        <v/>
      </c>
      <c r="O43" s="20" t="e">
        <f>'Quema en Tea'!P46</f>
        <v>#VALUE!</v>
      </c>
      <c r="P43" s="20" t="e">
        <f>'Quema en Tea'!Q46</f>
        <v>#VALUE!</v>
      </c>
      <c r="Q43" s="20" t="e">
        <f>'Quema en Tea'!R46</f>
        <v>#VALUE!</v>
      </c>
      <c r="R43" s="20" t="e">
        <f>'Quema en Tea'!S46</f>
        <v>#VALUE!</v>
      </c>
    </row>
    <row r="44" spans="2:18" x14ac:dyDescent="0.75">
      <c r="B44" s="20">
        <f>'Quema en Tea'!B47</f>
        <v>0</v>
      </c>
      <c r="C44" s="20">
        <f>'Quema en Tea'!C47</f>
        <v>0</v>
      </c>
      <c r="D44" s="20">
        <f>'Quema en Tea'!D47</f>
        <v>0</v>
      </c>
      <c r="E44" s="20" t="str">
        <f>IF('Quema en Tea'!E47&lt;&gt;"",'Quema en Tea'!E47,'Quema en Tea'!G47)</f>
        <v/>
      </c>
      <c r="F44" s="20" t="str">
        <f>IF('Quema en Tea'!F47&lt;&gt;"",'Quema en Tea'!F47,'Quema en Tea'!H47)</f>
        <v/>
      </c>
      <c r="G44" s="20" t="str">
        <f>IF($D44=0,"",'Quema en Tea'!AL47)</f>
        <v/>
      </c>
      <c r="H44" s="20" t="str">
        <f>IF($D44=0,"",'Quema en Tea'!AM47)</f>
        <v/>
      </c>
      <c r="I44" s="20" t="str">
        <f>IF($D44=0,"",'Quema en Tea'!AN47)</f>
        <v/>
      </c>
      <c r="J44" s="20" t="str">
        <f>IF($D44=0,"",'Quema en Tea'!AO47)</f>
        <v/>
      </c>
      <c r="K44" s="20" t="str">
        <f>IF($D44=0,"",'Quema en Tea'!AP47)</f>
        <v/>
      </c>
      <c r="L44" s="20" t="str">
        <f>IF($D44=0,"",'Quema en Tea'!AQ47)</f>
        <v/>
      </c>
      <c r="M44" s="241" t="str">
        <f t="shared" si="0"/>
        <v/>
      </c>
      <c r="N44" s="20" t="str">
        <f>IF($D44=0,"",'Quema en Tea'!AK47)</f>
        <v/>
      </c>
      <c r="O44" s="20" t="e">
        <f>'Quema en Tea'!P47</f>
        <v>#VALUE!</v>
      </c>
      <c r="P44" s="20" t="e">
        <f>'Quema en Tea'!Q47</f>
        <v>#VALUE!</v>
      </c>
      <c r="Q44" s="20" t="e">
        <f>'Quema en Tea'!R47</f>
        <v>#VALUE!</v>
      </c>
      <c r="R44" s="20" t="e">
        <f>'Quema en Tea'!S47</f>
        <v>#VALUE!</v>
      </c>
    </row>
    <row r="45" spans="2:18" x14ac:dyDescent="0.75">
      <c r="B45" s="20">
        <f>'Quema en Tea'!B48</f>
        <v>0</v>
      </c>
      <c r="C45" s="20">
        <f>'Quema en Tea'!C48</f>
        <v>0</v>
      </c>
      <c r="D45" s="20">
        <f>'Quema en Tea'!D48</f>
        <v>0</v>
      </c>
      <c r="E45" s="20" t="str">
        <f>IF('Quema en Tea'!E48&lt;&gt;"",'Quema en Tea'!E48,'Quema en Tea'!G48)</f>
        <v/>
      </c>
      <c r="F45" s="20" t="str">
        <f>IF('Quema en Tea'!F48&lt;&gt;"",'Quema en Tea'!F48,'Quema en Tea'!H48)</f>
        <v/>
      </c>
      <c r="G45" s="20" t="str">
        <f>IF($D45=0,"",'Quema en Tea'!AL48)</f>
        <v/>
      </c>
      <c r="H45" s="20" t="str">
        <f>IF($D45=0,"",'Quema en Tea'!AM48)</f>
        <v/>
      </c>
      <c r="I45" s="20" t="str">
        <f>IF($D45=0,"",'Quema en Tea'!AN48)</f>
        <v/>
      </c>
      <c r="J45" s="20" t="str">
        <f>IF($D45=0,"",'Quema en Tea'!AO48)</f>
        <v/>
      </c>
      <c r="K45" s="20" t="str">
        <f>IF($D45=0,"",'Quema en Tea'!AP48)</f>
        <v/>
      </c>
      <c r="L45" s="20" t="str">
        <f>IF($D45=0,"",'Quema en Tea'!AQ48)</f>
        <v/>
      </c>
      <c r="M45" s="241" t="str">
        <f t="shared" si="0"/>
        <v/>
      </c>
      <c r="N45" s="20" t="str">
        <f>IF($D45=0,"",'Quema en Tea'!AK48)</f>
        <v/>
      </c>
      <c r="O45" s="20" t="e">
        <f>'Quema en Tea'!P48</f>
        <v>#VALUE!</v>
      </c>
      <c r="P45" s="20" t="e">
        <f>'Quema en Tea'!Q48</f>
        <v>#VALUE!</v>
      </c>
      <c r="Q45" s="20" t="e">
        <f>'Quema en Tea'!R48</f>
        <v>#VALUE!</v>
      </c>
      <c r="R45" s="20" t="e">
        <f>'Quema en Tea'!S48</f>
        <v>#VALUE!</v>
      </c>
    </row>
    <row r="46" spans="2:18" x14ac:dyDescent="0.75">
      <c r="B46" s="20">
        <f>'Quema en Tea'!B49</f>
        <v>0</v>
      </c>
      <c r="C46" s="20">
        <f>'Quema en Tea'!C49</f>
        <v>0</v>
      </c>
      <c r="D46" s="20">
        <f>'Quema en Tea'!D49</f>
        <v>0</v>
      </c>
      <c r="E46" s="20" t="str">
        <f>IF('Quema en Tea'!E49&lt;&gt;"",'Quema en Tea'!E49,'Quema en Tea'!G49)</f>
        <v/>
      </c>
      <c r="F46" s="20" t="str">
        <f>IF('Quema en Tea'!F49&lt;&gt;"",'Quema en Tea'!F49,'Quema en Tea'!H49)</f>
        <v/>
      </c>
      <c r="G46" s="20" t="str">
        <f>IF($D46=0,"",'Quema en Tea'!AL49)</f>
        <v/>
      </c>
      <c r="H46" s="20" t="str">
        <f>IF($D46=0,"",'Quema en Tea'!AM49)</f>
        <v/>
      </c>
      <c r="I46" s="20" t="str">
        <f>IF($D46=0,"",'Quema en Tea'!AN49)</f>
        <v/>
      </c>
      <c r="J46" s="20" t="str">
        <f>IF($D46=0,"",'Quema en Tea'!AO49)</f>
        <v/>
      </c>
      <c r="K46" s="20" t="str">
        <f>IF($D46=0,"",'Quema en Tea'!AP49)</f>
        <v/>
      </c>
      <c r="L46" s="20" t="str">
        <f>IF($D46=0,"",'Quema en Tea'!AQ49)</f>
        <v/>
      </c>
      <c r="M46" s="241" t="str">
        <f t="shared" si="0"/>
        <v/>
      </c>
      <c r="N46" s="20" t="str">
        <f>IF($D46=0,"",'Quema en Tea'!AK49)</f>
        <v/>
      </c>
      <c r="O46" s="20" t="e">
        <f>'Quema en Tea'!P49</f>
        <v>#VALUE!</v>
      </c>
      <c r="P46" s="20" t="e">
        <f>'Quema en Tea'!Q49</f>
        <v>#VALUE!</v>
      </c>
      <c r="Q46" s="20" t="e">
        <f>'Quema en Tea'!R49</f>
        <v>#VALUE!</v>
      </c>
      <c r="R46" s="20" t="e">
        <f>'Quema en Tea'!S49</f>
        <v>#VALUE!</v>
      </c>
    </row>
    <row r="47" spans="2:18" x14ac:dyDescent="0.75">
      <c r="B47" s="20">
        <f>'Quema en Tea'!B50</f>
        <v>0</v>
      </c>
      <c r="C47" s="20">
        <f>'Quema en Tea'!C50</f>
        <v>0</v>
      </c>
      <c r="D47" s="20">
        <f>'Quema en Tea'!D50</f>
        <v>0</v>
      </c>
      <c r="E47" s="20" t="str">
        <f>IF('Quema en Tea'!E50&lt;&gt;"",'Quema en Tea'!E50,'Quema en Tea'!G50)</f>
        <v/>
      </c>
      <c r="F47" s="20" t="str">
        <f>IF('Quema en Tea'!F50&lt;&gt;"",'Quema en Tea'!F50,'Quema en Tea'!H50)</f>
        <v/>
      </c>
      <c r="G47" s="20" t="str">
        <f>IF($D47=0,"",'Quema en Tea'!AL50)</f>
        <v/>
      </c>
      <c r="H47" s="20" t="str">
        <f>IF($D47=0,"",'Quema en Tea'!AM50)</f>
        <v/>
      </c>
      <c r="I47" s="20" t="str">
        <f>IF($D47=0,"",'Quema en Tea'!AN50)</f>
        <v/>
      </c>
      <c r="J47" s="20" t="str">
        <f>IF($D47=0,"",'Quema en Tea'!AO50)</f>
        <v/>
      </c>
      <c r="K47" s="20" t="str">
        <f>IF($D47=0,"",'Quema en Tea'!AP50)</f>
        <v/>
      </c>
      <c r="L47" s="20" t="str">
        <f>IF($D47=0,"",'Quema en Tea'!AQ50)</f>
        <v/>
      </c>
      <c r="M47" s="241" t="str">
        <f t="shared" si="0"/>
        <v/>
      </c>
      <c r="N47" s="20" t="str">
        <f>IF($D47=0,"",'Quema en Tea'!AK50)</f>
        <v/>
      </c>
      <c r="O47" s="20" t="e">
        <f>'Quema en Tea'!P50</f>
        <v>#VALUE!</v>
      </c>
      <c r="P47" s="20" t="e">
        <f>'Quema en Tea'!Q50</f>
        <v>#VALUE!</v>
      </c>
      <c r="Q47" s="20" t="e">
        <f>'Quema en Tea'!R50</f>
        <v>#VALUE!</v>
      </c>
      <c r="R47" s="20" t="e">
        <f>'Quema en Tea'!S50</f>
        <v>#VALUE!</v>
      </c>
    </row>
    <row r="48" spans="2:18" x14ac:dyDescent="0.75">
      <c r="B48" s="20">
        <f>'Quema en Tea'!B51</f>
        <v>0</v>
      </c>
      <c r="C48" s="20">
        <f>'Quema en Tea'!C51</f>
        <v>0</v>
      </c>
      <c r="D48" s="20">
        <f>'Quema en Tea'!D51</f>
        <v>0</v>
      </c>
      <c r="E48" s="20" t="str">
        <f>IF('Quema en Tea'!E51&lt;&gt;"",'Quema en Tea'!E51,'Quema en Tea'!G51)</f>
        <v/>
      </c>
      <c r="F48" s="20" t="str">
        <f>IF('Quema en Tea'!F51&lt;&gt;"",'Quema en Tea'!F51,'Quema en Tea'!H51)</f>
        <v/>
      </c>
      <c r="G48" s="20" t="str">
        <f>IF($D48=0,"",'Quema en Tea'!AL51)</f>
        <v/>
      </c>
      <c r="H48" s="20" t="str">
        <f>IF($D48=0,"",'Quema en Tea'!AM51)</f>
        <v/>
      </c>
      <c r="I48" s="20" t="str">
        <f>IF($D48=0,"",'Quema en Tea'!AN51)</f>
        <v/>
      </c>
      <c r="J48" s="20" t="str">
        <f>IF($D48=0,"",'Quema en Tea'!AO51)</f>
        <v/>
      </c>
      <c r="K48" s="20" t="str">
        <f>IF($D48=0,"",'Quema en Tea'!AP51)</f>
        <v/>
      </c>
      <c r="L48" s="20" t="str">
        <f>IF($D48=0,"",'Quema en Tea'!AQ51)</f>
        <v/>
      </c>
      <c r="M48" s="241" t="str">
        <f t="shared" si="0"/>
        <v/>
      </c>
      <c r="N48" s="20" t="str">
        <f>IF($D48=0,"",'Quema en Tea'!AK51)</f>
        <v/>
      </c>
      <c r="O48" s="20" t="e">
        <f>'Quema en Tea'!P51</f>
        <v>#VALUE!</v>
      </c>
      <c r="P48" s="20" t="e">
        <f>'Quema en Tea'!Q51</f>
        <v>#VALUE!</v>
      </c>
      <c r="Q48" s="20" t="e">
        <f>'Quema en Tea'!R51</f>
        <v>#VALUE!</v>
      </c>
      <c r="R48" s="20" t="e">
        <f>'Quema en Tea'!S51</f>
        <v>#VALUE!</v>
      </c>
    </row>
    <row r="49" spans="2:18" x14ac:dyDescent="0.75">
      <c r="B49" s="20">
        <f>'Quema en Tea'!B52</f>
        <v>0</v>
      </c>
      <c r="C49" s="20">
        <f>'Quema en Tea'!C52</f>
        <v>0</v>
      </c>
      <c r="D49" s="20">
        <f>'Quema en Tea'!D52</f>
        <v>0</v>
      </c>
      <c r="E49" s="20" t="str">
        <f>IF('Quema en Tea'!E52&lt;&gt;"",'Quema en Tea'!E52,'Quema en Tea'!G52)</f>
        <v/>
      </c>
      <c r="F49" s="20" t="str">
        <f>IF('Quema en Tea'!F52&lt;&gt;"",'Quema en Tea'!F52,'Quema en Tea'!H52)</f>
        <v/>
      </c>
      <c r="G49" s="20" t="str">
        <f>IF($D49=0,"",'Quema en Tea'!AL52)</f>
        <v/>
      </c>
      <c r="H49" s="20" t="str">
        <f>IF($D49=0,"",'Quema en Tea'!AM52)</f>
        <v/>
      </c>
      <c r="I49" s="20" t="str">
        <f>IF($D49=0,"",'Quema en Tea'!AN52)</f>
        <v/>
      </c>
      <c r="J49" s="20" t="str">
        <f>IF($D49=0,"",'Quema en Tea'!AO52)</f>
        <v/>
      </c>
      <c r="K49" s="20" t="str">
        <f>IF($D49=0,"",'Quema en Tea'!AP52)</f>
        <v/>
      </c>
      <c r="L49" s="20" t="str">
        <f>IF($D49=0,"",'Quema en Tea'!AQ52)</f>
        <v/>
      </c>
      <c r="M49" s="241" t="str">
        <f t="shared" si="0"/>
        <v/>
      </c>
      <c r="N49" s="20" t="str">
        <f>IF($D49=0,"",'Quema en Tea'!AK52)</f>
        <v/>
      </c>
      <c r="O49" s="20" t="e">
        <f>'Quema en Tea'!P52</f>
        <v>#VALUE!</v>
      </c>
      <c r="P49" s="20" t="e">
        <f>'Quema en Tea'!Q52</f>
        <v>#VALUE!</v>
      </c>
      <c r="Q49" s="20" t="e">
        <f>'Quema en Tea'!R52</f>
        <v>#VALUE!</v>
      </c>
      <c r="R49" s="20" t="e">
        <f>'Quema en Tea'!S52</f>
        <v>#VALUE!</v>
      </c>
    </row>
    <row r="50" spans="2:18" x14ac:dyDescent="0.75">
      <c r="B50" s="20">
        <f>'Quema en Tea'!B53</f>
        <v>0</v>
      </c>
      <c r="C50" s="20">
        <f>'Quema en Tea'!C53</f>
        <v>0</v>
      </c>
      <c r="D50" s="20">
        <f>'Quema en Tea'!D53</f>
        <v>0</v>
      </c>
      <c r="E50" s="20" t="str">
        <f>IF('Quema en Tea'!E53&lt;&gt;"",'Quema en Tea'!E53,'Quema en Tea'!G53)</f>
        <v/>
      </c>
      <c r="F50" s="20" t="str">
        <f>IF('Quema en Tea'!F53&lt;&gt;"",'Quema en Tea'!F53,'Quema en Tea'!H53)</f>
        <v/>
      </c>
      <c r="G50" s="20" t="str">
        <f>IF($D50=0,"",'Quema en Tea'!AL53)</f>
        <v/>
      </c>
      <c r="H50" s="20" t="str">
        <f>IF($D50=0,"",'Quema en Tea'!AM53)</f>
        <v/>
      </c>
      <c r="I50" s="20" t="str">
        <f>IF($D50=0,"",'Quema en Tea'!AN53)</f>
        <v/>
      </c>
      <c r="J50" s="20" t="str">
        <f>IF($D50=0,"",'Quema en Tea'!AO53)</f>
        <v/>
      </c>
      <c r="K50" s="20" t="str">
        <f>IF($D50=0,"",'Quema en Tea'!AP53)</f>
        <v/>
      </c>
      <c r="L50" s="20" t="str">
        <f>IF($D50=0,"",'Quema en Tea'!AQ53)</f>
        <v/>
      </c>
      <c r="M50" s="241" t="str">
        <f t="shared" si="0"/>
        <v/>
      </c>
      <c r="N50" s="20" t="str">
        <f>IF($D50=0,"",'Quema en Tea'!AK53)</f>
        <v/>
      </c>
      <c r="O50" s="20" t="e">
        <f>'Quema en Tea'!P53</f>
        <v>#VALUE!</v>
      </c>
      <c r="P50" s="20" t="e">
        <f>'Quema en Tea'!Q53</f>
        <v>#VALUE!</v>
      </c>
      <c r="Q50" s="20" t="e">
        <f>'Quema en Tea'!R53</f>
        <v>#VALUE!</v>
      </c>
      <c r="R50" s="20" t="e">
        <f>'Quema en Tea'!S53</f>
        <v>#VALUE!</v>
      </c>
    </row>
    <row r="51" spans="2:18" x14ac:dyDescent="0.75">
      <c r="B51" s="20">
        <f>'Quema en Tea'!B54</f>
        <v>0</v>
      </c>
      <c r="C51" s="20">
        <f>'Quema en Tea'!C54</f>
        <v>0</v>
      </c>
      <c r="D51" s="20">
        <f>'Quema en Tea'!D54</f>
        <v>0</v>
      </c>
      <c r="E51" s="20" t="str">
        <f>IF('Quema en Tea'!E54&lt;&gt;"",'Quema en Tea'!E54,'Quema en Tea'!G54)</f>
        <v/>
      </c>
      <c r="F51" s="20" t="str">
        <f>IF('Quema en Tea'!F54&lt;&gt;"",'Quema en Tea'!F54,'Quema en Tea'!H54)</f>
        <v/>
      </c>
      <c r="G51" s="20" t="str">
        <f>IF($D51=0,"",'Quema en Tea'!AL54)</f>
        <v/>
      </c>
      <c r="H51" s="20" t="str">
        <f>IF($D51=0,"",'Quema en Tea'!AM54)</f>
        <v/>
      </c>
      <c r="I51" s="20" t="str">
        <f>IF($D51=0,"",'Quema en Tea'!AN54)</f>
        <v/>
      </c>
      <c r="J51" s="20" t="str">
        <f>IF($D51=0,"",'Quema en Tea'!AO54)</f>
        <v/>
      </c>
      <c r="K51" s="20" t="str">
        <f>IF($D51=0,"",'Quema en Tea'!AP54)</f>
        <v/>
      </c>
      <c r="L51" s="20" t="str">
        <f>IF($D51=0,"",'Quema en Tea'!AQ54)</f>
        <v/>
      </c>
      <c r="M51" s="241" t="str">
        <f t="shared" si="0"/>
        <v/>
      </c>
      <c r="N51" s="20" t="str">
        <f>IF($D51=0,"",'Quema en Tea'!AK54)</f>
        <v/>
      </c>
      <c r="O51" s="20" t="e">
        <f>'Quema en Tea'!P54</f>
        <v>#VALUE!</v>
      </c>
      <c r="P51" s="20" t="e">
        <f>'Quema en Tea'!Q54</f>
        <v>#VALUE!</v>
      </c>
      <c r="Q51" s="20" t="e">
        <f>'Quema en Tea'!R54</f>
        <v>#VALUE!</v>
      </c>
      <c r="R51" s="20" t="e">
        <f>'Quema en Tea'!S54</f>
        <v>#VALUE!</v>
      </c>
    </row>
    <row r="52" spans="2:18" x14ac:dyDescent="0.75">
      <c r="B52" s="20">
        <f>'Quema en Tea'!B55</f>
        <v>0</v>
      </c>
      <c r="C52" s="20">
        <f>'Quema en Tea'!C55</f>
        <v>0</v>
      </c>
      <c r="D52" s="20">
        <f>'Quema en Tea'!D55</f>
        <v>0</v>
      </c>
      <c r="E52" s="20" t="str">
        <f>IF('Quema en Tea'!E55&lt;&gt;"",'Quema en Tea'!E55,'Quema en Tea'!G55)</f>
        <v/>
      </c>
      <c r="F52" s="20" t="str">
        <f>IF('Quema en Tea'!F55&lt;&gt;"",'Quema en Tea'!F55,'Quema en Tea'!H55)</f>
        <v/>
      </c>
      <c r="G52" s="20" t="str">
        <f>IF($D52=0,"",'Quema en Tea'!AL55)</f>
        <v/>
      </c>
      <c r="H52" s="20" t="str">
        <f>IF($D52=0,"",'Quema en Tea'!AM55)</f>
        <v/>
      </c>
      <c r="I52" s="20" t="str">
        <f>IF($D52=0,"",'Quema en Tea'!AN55)</f>
        <v/>
      </c>
      <c r="J52" s="20" t="str">
        <f>IF($D52=0,"",'Quema en Tea'!AO55)</f>
        <v/>
      </c>
      <c r="K52" s="20" t="str">
        <f>IF($D52=0,"",'Quema en Tea'!AP55)</f>
        <v/>
      </c>
      <c r="L52" s="20" t="str">
        <f>IF($D52=0,"",'Quema en Tea'!AQ55)</f>
        <v/>
      </c>
      <c r="M52" s="241" t="str">
        <f t="shared" si="0"/>
        <v/>
      </c>
      <c r="N52" s="20" t="str">
        <f>IF($D52=0,"",'Quema en Tea'!AK55)</f>
        <v/>
      </c>
      <c r="O52" s="20" t="e">
        <f>'Quema en Tea'!P55</f>
        <v>#VALUE!</v>
      </c>
      <c r="P52" s="20" t="e">
        <f>'Quema en Tea'!Q55</f>
        <v>#VALUE!</v>
      </c>
      <c r="Q52" s="20" t="e">
        <f>'Quema en Tea'!R55</f>
        <v>#VALUE!</v>
      </c>
      <c r="R52" s="20" t="e">
        <f>'Quema en Tea'!S55</f>
        <v>#VALUE!</v>
      </c>
    </row>
    <row r="53" spans="2:18" x14ac:dyDescent="0.75">
      <c r="B53" s="20">
        <f>'Quema en Tea'!B56</f>
        <v>0</v>
      </c>
      <c r="C53" s="20">
        <f>'Quema en Tea'!C56</f>
        <v>0</v>
      </c>
      <c r="D53" s="20">
        <f>'Quema en Tea'!D56</f>
        <v>0</v>
      </c>
      <c r="E53" s="20" t="str">
        <f>IF('Quema en Tea'!E56&lt;&gt;"",'Quema en Tea'!E56,'Quema en Tea'!G56)</f>
        <v/>
      </c>
      <c r="F53" s="20" t="str">
        <f>IF('Quema en Tea'!F56&lt;&gt;"",'Quema en Tea'!F56,'Quema en Tea'!H56)</f>
        <v/>
      </c>
      <c r="G53" s="20" t="str">
        <f>IF($D53=0,"",'Quema en Tea'!AL56)</f>
        <v/>
      </c>
      <c r="H53" s="20" t="str">
        <f>IF($D53=0,"",'Quema en Tea'!AM56)</f>
        <v/>
      </c>
      <c r="I53" s="20" t="str">
        <f>IF($D53=0,"",'Quema en Tea'!AN56)</f>
        <v/>
      </c>
      <c r="J53" s="20" t="str">
        <f>IF($D53=0,"",'Quema en Tea'!AO56)</f>
        <v/>
      </c>
      <c r="K53" s="20" t="str">
        <f>IF($D53=0,"",'Quema en Tea'!AP56)</f>
        <v/>
      </c>
      <c r="L53" s="20" t="str">
        <f>IF($D53=0,"",'Quema en Tea'!AQ56)</f>
        <v/>
      </c>
      <c r="M53" s="241" t="str">
        <f t="shared" si="0"/>
        <v/>
      </c>
      <c r="N53" s="20" t="str">
        <f>IF($D53=0,"",'Quema en Tea'!AK56)</f>
        <v/>
      </c>
      <c r="O53" s="20" t="e">
        <f>'Quema en Tea'!P56</f>
        <v>#VALUE!</v>
      </c>
      <c r="P53" s="20" t="e">
        <f>'Quema en Tea'!Q56</f>
        <v>#VALUE!</v>
      </c>
      <c r="Q53" s="20" t="e">
        <f>'Quema en Tea'!R56</f>
        <v>#VALUE!</v>
      </c>
      <c r="R53" s="20" t="e">
        <f>'Quema en Tea'!S56</f>
        <v>#VALUE!</v>
      </c>
    </row>
    <row r="54" spans="2:18" x14ac:dyDescent="0.75">
      <c r="B54" s="20">
        <f>'Quema en Tea'!B57</f>
        <v>0</v>
      </c>
      <c r="C54" s="20">
        <f>'Quema en Tea'!C57</f>
        <v>0</v>
      </c>
      <c r="D54" s="20">
        <f>'Quema en Tea'!D57</f>
        <v>0</v>
      </c>
      <c r="E54" s="20" t="str">
        <f>IF('Quema en Tea'!E57&lt;&gt;"",'Quema en Tea'!E57,'Quema en Tea'!G57)</f>
        <v/>
      </c>
      <c r="F54" s="20" t="str">
        <f>IF('Quema en Tea'!F57&lt;&gt;"",'Quema en Tea'!F57,'Quema en Tea'!H57)</f>
        <v/>
      </c>
      <c r="G54" s="20" t="str">
        <f>IF($D54=0,"",'Quema en Tea'!AL57)</f>
        <v/>
      </c>
      <c r="H54" s="20" t="str">
        <f>IF($D54=0,"",'Quema en Tea'!AM57)</f>
        <v/>
      </c>
      <c r="I54" s="20" t="str">
        <f>IF($D54=0,"",'Quema en Tea'!AN57)</f>
        <v/>
      </c>
      <c r="J54" s="20" t="str">
        <f>IF($D54=0,"",'Quema en Tea'!AO57)</f>
        <v/>
      </c>
      <c r="K54" s="20" t="str">
        <f>IF($D54=0,"",'Quema en Tea'!AP57)</f>
        <v/>
      </c>
      <c r="L54" s="20" t="str">
        <f>IF($D54=0,"",'Quema en Tea'!AQ57)</f>
        <v/>
      </c>
      <c r="M54" s="241" t="str">
        <f t="shared" si="0"/>
        <v/>
      </c>
      <c r="N54" s="20" t="str">
        <f>IF($D54=0,"",'Quema en Tea'!AK57)</f>
        <v/>
      </c>
      <c r="O54" s="20" t="e">
        <f>'Quema en Tea'!P57</f>
        <v>#VALUE!</v>
      </c>
      <c r="P54" s="20" t="e">
        <f>'Quema en Tea'!Q57</f>
        <v>#VALUE!</v>
      </c>
      <c r="Q54" s="20" t="e">
        <f>'Quema en Tea'!R57</f>
        <v>#VALUE!</v>
      </c>
      <c r="R54" s="20" t="e">
        <f>'Quema en Tea'!S57</f>
        <v>#VALUE!</v>
      </c>
    </row>
    <row r="55" spans="2:18" x14ac:dyDescent="0.75">
      <c r="B55" s="20">
        <f>'Quema en Tea'!B58</f>
        <v>0</v>
      </c>
      <c r="C55" s="20">
        <f>'Quema en Tea'!C58</f>
        <v>0</v>
      </c>
      <c r="D55" s="20">
        <f>'Quema en Tea'!D58</f>
        <v>0</v>
      </c>
      <c r="E55" s="20" t="str">
        <f>IF('Quema en Tea'!E58&lt;&gt;"",'Quema en Tea'!E58,'Quema en Tea'!G58)</f>
        <v/>
      </c>
      <c r="F55" s="20" t="str">
        <f>IF('Quema en Tea'!F58&lt;&gt;"",'Quema en Tea'!F58,'Quema en Tea'!H58)</f>
        <v/>
      </c>
      <c r="G55" s="20" t="str">
        <f>IF($D55=0,"",'Quema en Tea'!AL58)</f>
        <v/>
      </c>
      <c r="H55" s="20" t="str">
        <f>IF($D55=0,"",'Quema en Tea'!AM58)</f>
        <v/>
      </c>
      <c r="I55" s="20" t="str">
        <f>IF($D55=0,"",'Quema en Tea'!AN58)</f>
        <v/>
      </c>
      <c r="J55" s="20" t="str">
        <f>IF($D55=0,"",'Quema en Tea'!AO58)</f>
        <v/>
      </c>
      <c r="K55" s="20" t="str">
        <f>IF($D55=0,"",'Quema en Tea'!AP58)</f>
        <v/>
      </c>
      <c r="L55" s="20" t="str">
        <f>IF($D55=0,"",'Quema en Tea'!AQ58)</f>
        <v/>
      </c>
      <c r="M55" s="241" t="str">
        <f t="shared" si="0"/>
        <v/>
      </c>
      <c r="N55" s="20" t="str">
        <f>IF($D55=0,"",'Quema en Tea'!AK58)</f>
        <v/>
      </c>
      <c r="O55" s="20" t="e">
        <f>'Quema en Tea'!P58</f>
        <v>#VALUE!</v>
      </c>
      <c r="P55" s="20" t="e">
        <f>'Quema en Tea'!Q58</f>
        <v>#VALUE!</v>
      </c>
      <c r="Q55" s="20" t="e">
        <f>'Quema en Tea'!R58</f>
        <v>#VALUE!</v>
      </c>
      <c r="R55" s="20" t="e">
        <f>'Quema en Tea'!S58</f>
        <v>#VALUE!</v>
      </c>
    </row>
    <row r="56" spans="2:18" x14ac:dyDescent="0.75">
      <c r="B56" s="20">
        <f>'Quema en Tea'!B59</f>
        <v>0</v>
      </c>
      <c r="C56" s="20">
        <f>'Quema en Tea'!C59</f>
        <v>0</v>
      </c>
      <c r="D56" s="20">
        <f>'Quema en Tea'!D59</f>
        <v>0</v>
      </c>
      <c r="E56" s="20" t="str">
        <f>IF('Quema en Tea'!E59&lt;&gt;"",'Quema en Tea'!E59,'Quema en Tea'!G59)</f>
        <v/>
      </c>
      <c r="F56" s="20" t="str">
        <f>IF('Quema en Tea'!F59&lt;&gt;"",'Quema en Tea'!F59,'Quema en Tea'!H59)</f>
        <v/>
      </c>
      <c r="G56" s="20" t="str">
        <f>IF($D56=0,"",'Quema en Tea'!AL59)</f>
        <v/>
      </c>
      <c r="H56" s="20" t="str">
        <f>IF($D56=0,"",'Quema en Tea'!AM59)</f>
        <v/>
      </c>
      <c r="I56" s="20" t="str">
        <f>IF($D56=0,"",'Quema en Tea'!AN59)</f>
        <v/>
      </c>
      <c r="J56" s="20" t="str">
        <f>IF($D56=0,"",'Quema en Tea'!AO59)</f>
        <v/>
      </c>
      <c r="K56" s="20" t="str">
        <f>IF($D56=0,"",'Quema en Tea'!AP59)</f>
        <v/>
      </c>
      <c r="L56" s="20" t="str">
        <f>IF($D56=0,"",'Quema en Tea'!AQ59)</f>
        <v/>
      </c>
      <c r="M56" s="241" t="str">
        <f t="shared" si="0"/>
        <v/>
      </c>
      <c r="N56" s="20" t="str">
        <f>IF($D56=0,"",'Quema en Tea'!AK59)</f>
        <v/>
      </c>
      <c r="O56" s="20" t="e">
        <f>'Quema en Tea'!P59</f>
        <v>#VALUE!</v>
      </c>
      <c r="P56" s="20" t="e">
        <f>'Quema en Tea'!Q59</f>
        <v>#VALUE!</v>
      </c>
      <c r="Q56" s="20" t="e">
        <f>'Quema en Tea'!R59</f>
        <v>#VALUE!</v>
      </c>
      <c r="R56" s="20" t="e">
        <f>'Quema en Tea'!S59</f>
        <v>#VALUE!</v>
      </c>
    </row>
    <row r="57" spans="2:18" x14ac:dyDescent="0.75">
      <c r="B57" s="20">
        <f>'Quema en Tea'!B60</f>
        <v>0</v>
      </c>
      <c r="C57" s="20">
        <f>'Quema en Tea'!C60</f>
        <v>0</v>
      </c>
      <c r="D57" s="20">
        <f>'Quema en Tea'!D60</f>
        <v>0</v>
      </c>
      <c r="E57" s="20" t="str">
        <f>IF('Quema en Tea'!E60&lt;&gt;"",'Quema en Tea'!E60,'Quema en Tea'!G60)</f>
        <v/>
      </c>
      <c r="F57" s="20" t="str">
        <f>IF('Quema en Tea'!F60&lt;&gt;"",'Quema en Tea'!F60,'Quema en Tea'!H60)</f>
        <v/>
      </c>
      <c r="G57" s="20" t="str">
        <f>IF($D57=0,"",'Quema en Tea'!AL60)</f>
        <v/>
      </c>
      <c r="H57" s="20" t="str">
        <f>IF($D57=0,"",'Quema en Tea'!AM60)</f>
        <v/>
      </c>
      <c r="I57" s="20" t="str">
        <f>IF($D57=0,"",'Quema en Tea'!AN60)</f>
        <v/>
      </c>
      <c r="J57" s="20" t="str">
        <f>IF($D57=0,"",'Quema en Tea'!AO60)</f>
        <v/>
      </c>
      <c r="K57" s="20" t="str">
        <f>IF($D57=0,"",'Quema en Tea'!AP60)</f>
        <v/>
      </c>
      <c r="L57" s="20" t="str">
        <f>IF($D57=0,"",'Quema en Tea'!AQ60)</f>
        <v/>
      </c>
      <c r="M57" s="241" t="str">
        <f t="shared" si="0"/>
        <v/>
      </c>
      <c r="N57" s="20" t="str">
        <f>IF($D57=0,"",'Quema en Tea'!AK60)</f>
        <v/>
      </c>
      <c r="O57" s="20" t="e">
        <f>'Quema en Tea'!P60</f>
        <v>#VALUE!</v>
      </c>
      <c r="P57" s="20" t="e">
        <f>'Quema en Tea'!Q60</f>
        <v>#VALUE!</v>
      </c>
      <c r="Q57" s="20" t="e">
        <f>'Quema en Tea'!R60</f>
        <v>#VALUE!</v>
      </c>
      <c r="R57" s="20" t="e">
        <f>'Quema en Tea'!S60</f>
        <v>#VALUE!</v>
      </c>
    </row>
    <row r="58" spans="2:18" x14ac:dyDescent="0.75">
      <c r="B58" s="20">
        <f>'Quema en Tea'!B61</f>
        <v>0</v>
      </c>
      <c r="C58" s="20">
        <f>'Quema en Tea'!C61</f>
        <v>0</v>
      </c>
      <c r="D58" s="20">
        <f>'Quema en Tea'!D61</f>
        <v>0</v>
      </c>
      <c r="E58" s="20" t="str">
        <f>IF('Quema en Tea'!E61&lt;&gt;"",'Quema en Tea'!E61,'Quema en Tea'!G61)</f>
        <v/>
      </c>
      <c r="F58" s="20" t="str">
        <f>IF('Quema en Tea'!F61&lt;&gt;"",'Quema en Tea'!F61,'Quema en Tea'!H61)</f>
        <v/>
      </c>
      <c r="G58" s="20" t="str">
        <f>IF($D58=0,"",'Quema en Tea'!AL61)</f>
        <v/>
      </c>
      <c r="H58" s="20" t="str">
        <f>IF($D58=0,"",'Quema en Tea'!AM61)</f>
        <v/>
      </c>
      <c r="I58" s="20" t="str">
        <f>IF($D58=0,"",'Quema en Tea'!AN61)</f>
        <v/>
      </c>
      <c r="J58" s="20" t="str">
        <f>IF($D58=0,"",'Quema en Tea'!AO61)</f>
        <v/>
      </c>
      <c r="K58" s="20" t="str">
        <f>IF($D58=0,"",'Quema en Tea'!AP61)</f>
        <v/>
      </c>
      <c r="L58" s="20" t="str">
        <f>IF($D58=0,"",'Quema en Tea'!AQ61)</f>
        <v/>
      </c>
      <c r="M58" s="241" t="str">
        <f t="shared" si="0"/>
        <v/>
      </c>
      <c r="N58" s="20" t="str">
        <f>IF($D58=0,"",'Quema en Tea'!AK61)</f>
        <v/>
      </c>
      <c r="O58" s="20" t="e">
        <f>'Quema en Tea'!P61</f>
        <v>#VALUE!</v>
      </c>
      <c r="P58" s="20" t="e">
        <f>'Quema en Tea'!Q61</f>
        <v>#VALUE!</v>
      </c>
      <c r="Q58" s="20" t="e">
        <f>'Quema en Tea'!R61</f>
        <v>#VALUE!</v>
      </c>
      <c r="R58" s="20" t="e">
        <f>'Quema en Tea'!S61</f>
        <v>#VALUE!</v>
      </c>
    </row>
    <row r="59" spans="2:18" x14ac:dyDescent="0.75">
      <c r="B59" s="20">
        <f>'Quema en Tea'!B62</f>
        <v>0</v>
      </c>
      <c r="C59" s="20">
        <f>'Quema en Tea'!C62</f>
        <v>0</v>
      </c>
      <c r="D59" s="20">
        <f>'Quema en Tea'!D62</f>
        <v>0</v>
      </c>
      <c r="E59" s="20" t="str">
        <f>IF('Quema en Tea'!E62&lt;&gt;"",'Quema en Tea'!E62,'Quema en Tea'!G62)</f>
        <v/>
      </c>
      <c r="F59" s="20" t="str">
        <f>IF('Quema en Tea'!F62&lt;&gt;"",'Quema en Tea'!F62,'Quema en Tea'!H62)</f>
        <v/>
      </c>
      <c r="G59" s="20" t="str">
        <f>IF($D59=0,"",'Quema en Tea'!AL62)</f>
        <v/>
      </c>
      <c r="H59" s="20" t="str">
        <f>IF($D59=0,"",'Quema en Tea'!AM62)</f>
        <v/>
      </c>
      <c r="I59" s="20" t="str">
        <f>IF($D59=0,"",'Quema en Tea'!AN62)</f>
        <v/>
      </c>
      <c r="J59" s="20" t="str">
        <f>IF($D59=0,"",'Quema en Tea'!AO62)</f>
        <v/>
      </c>
      <c r="K59" s="20" t="str">
        <f>IF($D59=0,"",'Quema en Tea'!AP62)</f>
        <v/>
      </c>
      <c r="L59" s="20" t="str">
        <f>IF($D59=0,"",'Quema en Tea'!AQ62)</f>
        <v/>
      </c>
      <c r="M59" s="241" t="str">
        <f t="shared" si="0"/>
        <v/>
      </c>
      <c r="N59" s="20" t="str">
        <f>IF($D59=0,"",'Quema en Tea'!AK62)</f>
        <v/>
      </c>
      <c r="O59" s="20" t="e">
        <f>'Quema en Tea'!P62</f>
        <v>#VALUE!</v>
      </c>
      <c r="P59" s="20" t="e">
        <f>'Quema en Tea'!Q62</f>
        <v>#VALUE!</v>
      </c>
      <c r="Q59" s="20" t="e">
        <f>'Quema en Tea'!R62</f>
        <v>#VALUE!</v>
      </c>
      <c r="R59" s="20" t="e">
        <f>'Quema en Tea'!S62</f>
        <v>#VALUE!</v>
      </c>
    </row>
    <row r="60" spans="2:18" x14ac:dyDescent="0.75">
      <c r="B60" s="20">
        <f>'Quema en Tea'!B63</f>
        <v>0</v>
      </c>
      <c r="C60" s="20">
        <f>'Quema en Tea'!C63</f>
        <v>0</v>
      </c>
      <c r="D60" s="20">
        <f>'Quema en Tea'!D63</f>
        <v>0</v>
      </c>
      <c r="E60" s="20" t="str">
        <f>IF('Quema en Tea'!E63&lt;&gt;"",'Quema en Tea'!E63,'Quema en Tea'!G63)</f>
        <v/>
      </c>
      <c r="F60" s="20" t="str">
        <f>IF('Quema en Tea'!F63&lt;&gt;"",'Quema en Tea'!F63,'Quema en Tea'!H63)</f>
        <v/>
      </c>
      <c r="G60" s="20" t="str">
        <f>IF($D60=0,"",'Quema en Tea'!AL63)</f>
        <v/>
      </c>
      <c r="H60" s="20" t="str">
        <f>IF($D60=0,"",'Quema en Tea'!AM63)</f>
        <v/>
      </c>
      <c r="I60" s="20" t="str">
        <f>IF($D60=0,"",'Quema en Tea'!AN63)</f>
        <v/>
      </c>
      <c r="J60" s="20" t="str">
        <f>IF($D60=0,"",'Quema en Tea'!AO63)</f>
        <v/>
      </c>
      <c r="K60" s="20" t="str">
        <f>IF($D60=0,"",'Quema en Tea'!AP63)</f>
        <v/>
      </c>
      <c r="L60" s="20" t="str">
        <f>IF($D60=0,"",'Quema en Tea'!AQ63)</f>
        <v/>
      </c>
      <c r="M60" s="241" t="str">
        <f t="shared" si="0"/>
        <v/>
      </c>
      <c r="N60" s="20" t="str">
        <f>IF($D60=0,"",'Quema en Tea'!AK63)</f>
        <v/>
      </c>
      <c r="O60" s="20" t="e">
        <f>'Quema en Tea'!P63</f>
        <v>#VALUE!</v>
      </c>
      <c r="P60" s="20" t="e">
        <f>'Quema en Tea'!Q63</f>
        <v>#VALUE!</v>
      </c>
      <c r="Q60" s="20" t="e">
        <f>'Quema en Tea'!R63</f>
        <v>#VALUE!</v>
      </c>
      <c r="R60" s="20" t="e">
        <f>'Quema en Tea'!S63</f>
        <v>#VALUE!</v>
      </c>
    </row>
    <row r="61" spans="2:18" x14ac:dyDescent="0.75">
      <c r="B61" s="20">
        <f>'Quema en Tea'!B64</f>
        <v>0</v>
      </c>
      <c r="C61" s="20">
        <f>'Quema en Tea'!C64</f>
        <v>0</v>
      </c>
      <c r="D61" s="20">
        <f>'Quema en Tea'!D64</f>
        <v>0</v>
      </c>
      <c r="E61" s="20" t="str">
        <f>IF('Quema en Tea'!E64&lt;&gt;"",'Quema en Tea'!E64,'Quema en Tea'!G64)</f>
        <v/>
      </c>
      <c r="F61" s="20" t="str">
        <f>IF('Quema en Tea'!F64&lt;&gt;"",'Quema en Tea'!F64,'Quema en Tea'!H64)</f>
        <v/>
      </c>
      <c r="G61" s="20" t="str">
        <f>IF($D61=0,"",'Quema en Tea'!AL64)</f>
        <v/>
      </c>
      <c r="H61" s="20" t="str">
        <f>IF($D61=0,"",'Quema en Tea'!AM64)</f>
        <v/>
      </c>
      <c r="I61" s="20" t="str">
        <f>IF($D61=0,"",'Quema en Tea'!AN64)</f>
        <v/>
      </c>
      <c r="J61" s="20" t="str">
        <f>IF($D61=0,"",'Quema en Tea'!AO64)</f>
        <v/>
      </c>
      <c r="K61" s="20" t="str">
        <f>IF($D61=0,"",'Quema en Tea'!AP64)</f>
        <v/>
      </c>
      <c r="L61" s="20" t="str">
        <f>IF($D61=0,"",'Quema en Tea'!AQ64)</f>
        <v/>
      </c>
      <c r="M61" s="241" t="str">
        <f t="shared" si="0"/>
        <v/>
      </c>
      <c r="N61" s="20" t="str">
        <f>IF($D61=0,"",'Quema en Tea'!AK64)</f>
        <v/>
      </c>
      <c r="O61" s="20" t="e">
        <f>'Quema en Tea'!P64</f>
        <v>#VALUE!</v>
      </c>
      <c r="P61" s="20" t="e">
        <f>'Quema en Tea'!Q64</f>
        <v>#VALUE!</v>
      </c>
      <c r="Q61" s="20" t="e">
        <f>'Quema en Tea'!R64</f>
        <v>#VALUE!</v>
      </c>
      <c r="R61" s="20" t="e">
        <f>'Quema en Tea'!S64</f>
        <v>#VALUE!</v>
      </c>
    </row>
    <row r="62" spans="2:18" x14ac:dyDescent="0.75">
      <c r="B62" s="20">
        <f>'Quema en Tea'!B65</f>
        <v>0</v>
      </c>
      <c r="C62" s="20">
        <f>'Quema en Tea'!C65</f>
        <v>0</v>
      </c>
      <c r="D62" s="20">
        <f>'Quema en Tea'!D65</f>
        <v>0</v>
      </c>
      <c r="E62" s="20" t="str">
        <f>IF('Quema en Tea'!E65&lt;&gt;"",'Quema en Tea'!E65,'Quema en Tea'!G65)</f>
        <v/>
      </c>
      <c r="F62" s="20" t="str">
        <f>IF('Quema en Tea'!F65&lt;&gt;"",'Quema en Tea'!F65,'Quema en Tea'!H65)</f>
        <v/>
      </c>
      <c r="G62" s="20" t="str">
        <f>IF($D62=0,"",'Quema en Tea'!AL65)</f>
        <v/>
      </c>
      <c r="H62" s="20" t="str">
        <f>IF($D62=0,"",'Quema en Tea'!AM65)</f>
        <v/>
      </c>
      <c r="I62" s="20" t="str">
        <f>IF($D62=0,"",'Quema en Tea'!AN65)</f>
        <v/>
      </c>
      <c r="J62" s="20" t="str">
        <f>IF($D62=0,"",'Quema en Tea'!AO65)</f>
        <v/>
      </c>
      <c r="K62" s="20" t="str">
        <f>IF($D62=0,"",'Quema en Tea'!AP65)</f>
        <v/>
      </c>
      <c r="L62" s="20" t="str">
        <f>IF($D62=0,"",'Quema en Tea'!AQ65)</f>
        <v/>
      </c>
      <c r="M62" s="241" t="str">
        <f t="shared" si="0"/>
        <v/>
      </c>
      <c r="N62" s="20" t="str">
        <f>IF($D62=0,"",'Quema en Tea'!AK65)</f>
        <v/>
      </c>
      <c r="O62" s="20" t="e">
        <f>'Quema en Tea'!P65</f>
        <v>#VALUE!</v>
      </c>
      <c r="P62" s="20" t="e">
        <f>'Quema en Tea'!Q65</f>
        <v>#VALUE!</v>
      </c>
      <c r="Q62" s="20" t="e">
        <f>'Quema en Tea'!R65</f>
        <v>#VALUE!</v>
      </c>
      <c r="R62" s="20" t="e">
        <f>'Quema en Tea'!S65</f>
        <v>#VALUE!</v>
      </c>
    </row>
    <row r="63" spans="2:18" x14ac:dyDescent="0.75">
      <c r="B63" s="20">
        <f>'Quema en Tea'!B66</f>
        <v>0</v>
      </c>
      <c r="C63" s="20">
        <f>'Quema en Tea'!C66</f>
        <v>0</v>
      </c>
      <c r="D63" s="20">
        <f>'Quema en Tea'!D66</f>
        <v>0</v>
      </c>
      <c r="E63" s="20" t="str">
        <f>IF('Quema en Tea'!E66&lt;&gt;"",'Quema en Tea'!E66,'Quema en Tea'!G66)</f>
        <v/>
      </c>
      <c r="F63" s="20" t="str">
        <f>IF('Quema en Tea'!F66&lt;&gt;"",'Quema en Tea'!F66,'Quema en Tea'!H66)</f>
        <v/>
      </c>
      <c r="G63" s="20" t="str">
        <f>IF($D63=0,"",'Quema en Tea'!AL66)</f>
        <v/>
      </c>
      <c r="H63" s="20" t="str">
        <f>IF($D63=0,"",'Quema en Tea'!AM66)</f>
        <v/>
      </c>
      <c r="I63" s="20" t="str">
        <f>IF($D63=0,"",'Quema en Tea'!AN66)</f>
        <v/>
      </c>
      <c r="J63" s="20" t="str">
        <f>IF($D63=0,"",'Quema en Tea'!AO66)</f>
        <v/>
      </c>
      <c r="K63" s="20" t="str">
        <f>IF($D63=0,"",'Quema en Tea'!AP66)</f>
        <v/>
      </c>
      <c r="L63" s="20" t="str">
        <f>IF($D63=0,"",'Quema en Tea'!AQ66)</f>
        <v/>
      </c>
      <c r="M63" s="241" t="str">
        <f t="shared" si="0"/>
        <v/>
      </c>
      <c r="N63" s="20" t="str">
        <f>IF($D63=0,"",'Quema en Tea'!AK66)</f>
        <v/>
      </c>
      <c r="O63" s="20" t="e">
        <f>'Quema en Tea'!P66</f>
        <v>#VALUE!</v>
      </c>
      <c r="P63" s="20" t="e">
        <f>'Quema en Tea'!Q66</f>
        <v>#VALUE!</v>
      </c>
      <c r="Q63" s="20" t="e">
        <f>'Quema en Tea'!R66</f>
        <v>#VALUE!</v>
      </c>
      <c r="R63" s="20" t="e">
        <f>'Quema en Tea'!S66</f>
        <v>#VALUE!</v>
      </c>
    </row>
    <row r="64" spans="2:18" x14ac:dyDescent="0.75">
      <c r="B64" s="20">
        <f>'Quema en Tea'!B67</f>
        <v>0</v>
      </c>
      <c r="C64" s="20">
        <f>'Quema en Tea'!C67</f>
        <v>0</v>
      </c>
      <c r="D64" s="20">
        <f>'Quema en Tea'!D67</f>
        <v>0</v>
      </c>
      <c r="E64" s="20" t="str">
        <f>IF('Quema en Tea'!E67&lt;&gt;"",'Quema en Tea'!E67,'Quema en Tea'!G67)</f>
        <v/>
      </c>
      <c r="F64" s="20" t="str">
        <f>IF('Quema en Tea'!F67&lt;&gt;"",'Quema en Tea'!F67,'Quema en Tea'!H67)</f>
        <v/>
      </c>
      <c r="G64" s="20" t="str">
        <f>IF($D64=0,"",'Quema en Tea'!AL67)</f>
        <v/>
      </c>
      <c r="H64" s="20" t="str">
        <f>IF($D64=0,"",'Quema en Tea'!AM67)</f>
        <v/>
      </c>
      <c r="I64" s="20" t="str">
        <f>IF($D64=0,"",'Quema en Tea'!AN67)</f>
        <v/>
      </c>
      <c r="J64" s="20" t="str">
        <f>IF($D64=0,"",'Quema en Tea'!AO67)</f>
        <v/>
      </c>
      <c r="K64" s="20" t="str">
        <f>IF($D64=0,"",'Quema en Tea'!AP67)</f>
        <v/>
      </c>
      <c r="L64" s="20" t="str">
        <f>IF($D64=0,"",'Quema en Tea'!AQ67)</f>
        <v/>
      </c>
      <c r="M64" s="241" t="str">
        <f t="shared" si="0"/>
        <v/>
      </c>
      <c r="N64" s="20" t="str">
        <f>IF($D64=0,"",'Quema en Tea'!AK67)</f>
        <v/>
      </c>
      <c r="O64" s="20" t="e">
        <f>'Quema en Tea'!P67</f>
        <v>#VALUE!</v>
      </c>
      <c r="P64" s="20" t="e">
        <f>'Quema en Tea'!Q67</f>
        <v>#VALUE!</v>
      </c>
      <c r="Q64" s="20" t="e">
        <f>'Quema en Tea'!R67</f>
        <v>#VALUE!</v>
      </c>
      <c r="R64" s="20" t="e">
        <f>'Quema en Tea'!S67</f>
        <v>#VALUE!</v>
      </c>
    </row>
    <row r="65" spans="2:18" x14ac:dyDescent="0.75">
      <c r="B65" s="20">
        <f>'Quema en Tea'!B68</f>
        <v>0</v>
      </c>
      <c r="C65" s="20">
        <f>'Quema en Tea'!C68</f>
        <v>0</v>
      </c>
      <c r="D65" s="20">
        <f>'Quema en Tea'!D68</f>
        <v>0</v>
      </c>
      <c r="E65" s="20" t="str">
        <f>IF('Quema en Tea'!E68&lt;&gt;"",'Quema en Tea'!E68,'Quema en Tea'!G68)</f>
        <v/>
      </c>
      <c r="F65" s="20" t="str">
        <f>IF('Quema en Tea'!F68&lt;&gt;"",'Quema en Tea'!F68,'Quema en Tea'!H68)</f>
        <v/>
      </c>
      <c r="G65" s="20" t="str">
        <f>IF($D65=0,"",'Quema en Tea'!AL68)</f>
        <v/>
      </c>
      <c r="H65" s="20" t="str">
        <f>IF($D65=0,"",'Quema en Tea'!AM68)</f>
        <v/>
      </c>
      <c r="I65" s="20" t="str">
        <f>IF($D65=0,"",'Quema en Tea'!AN68)</f>
        <v/>
      </c>
      <c r="J65" s="20" t="str">
        <f>IF($D65=0,"",'Quema en Tea'!AO68)</f>
        <v/>
      </c>
      <c r="K65" s="20" t="str">
        <f>IF($D65=0,"",'Quema en Tea'!AP68)</f>
        <v/>
      </c>
      <c r="L65" s="20" t="str">
        <f>IF($D65=0,"",'Quema en Tea'!AQ68)</f>
        <v/>
      </c>
      <c r="M65" s="241" t="str">
        <f t="shared" si="0"/>
        <v/>
      </c>
      <c r="N65" s="20" t="str">
        <f>IF($D65=0,"",'Quema en Tea'!AK68)</f>
        <v/>
      </c>
      <c r="O65" s="20" t="e">
        <f>'Quema en Tea'!P68</f>
        <v>#VALUE!</v>
      </c>
      <c r="P65" s="20" t="e">
        <f>'Quema en Tea'!Q68</f>
        <v>#VALUE!</v>
      </c>
      <c r="Q65" s="20" t="e">
        <f>'Quema en Tea'!R68</f>
        <v>#VALUE!</v>
      </c>
      <c r="R65" s="20" t="e">
        <f>'Quema en Tea'!S68</f>
        <v>#VALUE!</v>
      </c>
    </row>
    <row r="66" spans="2:18" x14ac:dyDescent="0.75">
      <c r="B66" s="20">
        <f>'Quema en Tea'!B69</f>
        <v>0</v>
      </c>
      <c r="C66" s="20">
        <f>'Quema en Tea'!C69</f>
        <v>0</v>
      </c>
      <c r="D66" s="20">
        <f>'Quema en Tea'!D69</f>
        <v>0</v>
      </c>
      <c r="E66" s="20" t="str">
        <f>IF('Quema en Tea'!E69&lt;&gt;"",'Quema en Tea'!E69,'Quema en Tea'!G69)</f>
        <v/>
      </c>
      <c r="F66" s="20" t="str">
        <f>IF('Quema en Tea'!F69&lt;&gt;"",'Quema en Tea'!F69,'Quema en Tea'!H69)</f>
        <v/>
      </c>
      <c r="G66" s="20" t="str">
        <f>IF($D66=0,"",'Quema en Tea'!AL69)</f>
        <v/>
      </c>
      <c r="H66" s="20" t="str">
        <f>IF($D66=0,"",'Quema en Tea'!AM69)</f>
        <v/>
      </c>
      <c r="I66" s="20" t="str">
        <f>IF($D66=0,"",'Quema en Tea'!AN69)</f>
        <v/>
      </c>
      <c r="J66" s="20" t="str">
        <f>IF($D66=0,"",'Quema en Tea'!AO69)</f>
        <v/>
      </c>
      <c r="K66" s="20" t="str">
        <f>IF($D66=0,"",'Quema en Tea'!AP69)</f>
        <v/>
      </c>
      <c r="L66" s="20" t="str">
        <f>IF($D66=0,"",'Quema en Tea'!AQ69)</f>
        <v/>
      </c>
      <c r="M66" s="241" t="str">
        <f t="shared" si="0"/>
        <v/>
      </c>
      <c r="N66" s="20" t="str">
        <f>IF($D66=0,"",'Quema en Tea'!AK69)</f>
        <v/>
      </c>
      <c r="O66" s="20" t="e">
        <f>'Quema en Tea'!P69</f>
        <v>#VALUE!</v>
      </c>
      <c r="P66" s="20" t="e">
        <f>'Quema en Tea'!Q69</f>
        <v>#VALUE!</v>
      </c>
      <c r="Q66" s="20" t="e">
        <f>'Quema en Tea'!R69</f>
        <v>#VALUE!</v>
      </c>
      <c r="R66" s="20" t="e">
        <f>'Quema en Tea'!S69</f>
        <v>#VALUE!</v>
      </c>
    </row>
    <row r="67" spans="2:18" x14ac:dyDescent="0.75">
      <c r="B67" s="20">
        <f>'Quema en Tea'!B70</f>
        <v>0</v>
      </c>
      <c r="C67" s="20">
        <f>'Quema en Tea'!C70</f>
        <v>0</v>
      </c>
      <c r="D67" s="20">
        <f>'Quema en Tea'!D70</f>
        <v>0</v>
      </c>
      <c r="E67" s="20" t="str">
        <f>IF('Quema en Tea'!E70&lt;&gt;"",'Quema en Tea'!E70,'Quema en Tea'!G70)</f>
        <v/>
      </c>
      <c r="F67" s="20" t="str">
        <f>IF('Quema en Tea'!F70&lt;&gt;"",'Quema en Tea'!F70,'Quema en Tea'!H70)</f>
        <v/>
      </c>
      <c r="G67" s="20" t="str">
        <f>IF($D67=0,"",'Quema en Tea'!AL70)</f>
        <v/>
      </c>
      <c r="H67" s="20" t="str">
        <f>IF($D67=0,"",'Quema en Tea'!AM70)</f>
        <v/>
      </c>
      <c r="I67" s="20" t="str">
        <f>IF($D67=0,"",'Quema en Tea'!AN70)</f>
        <v/>
      </c>
      <c r="J67" s="20" t="str">
        <f>IF($D67=0,"",'Quema en Tea'!AO70)</f>
        <v/>
      </c>
      <c r="K67" s="20" t="str">
        <f>IF($D67=0,"",'Quema en Tea'!AP70)</f>
        <v/>
      </c>
      <c r="L67" s="20" t="str">
        <f>IF($D67=0,"",'Quema en Tea'!AQ70)</f>
        <v/>
      </c>
      <c r="M67" s="241" t="str">
        <f t="shared" si="0"/>
        <v/>
      </c>
      <c r="N67" s="20" t="str">
        <f>IF($D67=0,"",'Quema en Tea'!AK70)</f>
        <v/>
      </c>
      <c r="O67" s="20" t="e">
        <f>'Quema en Tea'!P70</f>
        <v>#VALUE!</v>
      </c>
      <c r="P67" s="20" t="e">
        <f>'Quema en Tea'!Q70</f>
        <v>#VALUE!</v>
      </c>
      <c r="Q67" s="20" t="e">
        <f>'Quema en Tea'!R70</f>
        <v>#VALUE!</v>
      </c>
      <c r="R67" s="20" t="e">
        <f>'Quema en Tea'!S70</f>
        <v>#VALUE!</v>
      </c>
    </row>
    <row r="68" spans="2:18" x14ac:dyDescent="0.75">
      <c r="B68" s="20">
        <f>'Quema en Tea'!B71</f>
        <v>0</v>
      </c>
      <c r="C68" s="20">
        <f>'Quema en Tea'!C71</f>
        <v>0</v>
      </c>
      <c r="D68" s="20">
        <f>'Quema en Tea'!D71</f>
        <v>0</v>
      </c>
      <c r="E68" s="20" t="str">
        <f>IF('Quema en Tea'!E71&lt;&gt;"",'Quema en Tea'!E71,'Quema en Tea'!G71)</f>
        <v/>
      </c>
      <c r="F68" s="20" t="str">
        <f>IF('Quema en Tea'!F71&lt;&gt;"",'Quema en Tea'!F71,'Quema en Tea'!H71)</f>
        <v/>
      </c>
      <c r="G68" s="20" t="str">
        <f>IF($D68=0,"",'Quema en Tea'!AL71)</f>
        <v/>
      </c>
      <c r="H68" s="20" t="str">
        <f>IF($D68=0,"",'Quema en Tea'!AM71)</f>
        <v/>
      </c>
      <c r="I68" s="20" t="str">
        <f>IF($D68=0,"",'Quema en Tea'!AN71)</f>
        <v/>
      </c>
      <c r="J68" s="20" t="str">
        <f>IF($D68=0,"",'Quema en Tea'!AO71)</f>
        <v/>
      </c>
      <c r="K68" s="20" t="str">
        <f>IF($D68=0,"",'Quema en Tea'!AP71)</f>
        <v/>
      </c>
      <c r="L68" s="20" t="str">
        <f>IF($D68=0,"",'Quema en Tea'!AQ71)</f>
        <v/>
      </c>
      <c r="M68" s="241" t="str">
        <f t="shared" si="0"/>
        <v/>
      </c>
      <c r="N68" s="20" t="str">
        <f>IF($D68=0,"",'Quema en Tea'!AK71)</f>
        <v/>
      </c>
      <c r="O68" s="20" t="e">
        <f>'Quema en Tea'!P71</f>
        <v>#VALUE!</v>
      </c>
      <c r="P68" s="20" t="e">
        <f>'Quema en Tea'!Q71</f>
        <v>#VALUE!</v>
      </c>
      <c r="Q68" s="20" t="e">
        <f>'Quema en Tea'!R71</f>
        <v>#VALUE!</v>
      </c>
      <c r="R68" s="20" t="e">
        <f>'Quema en Tea'!S71</f>
        <v>#VALUE!</v>
      </c>
    </row>
    <row r="69" spans="2:18" x14ac:dyDescent="0.75">
      <c r="B69" s="20">
        <f>'Quema en Tea'!B72</f>
        <v>0</v>
      </c>
      <c r="C69" s="20">
        <f>'Quema en Tea'!C72</f>
        <v>0</v>
      </c>
      <c r="D69" s="20">
        <f>'Quema en Tea'!D72</f>
        <v>0</v>
      </c>
      <c r="E69" s="20" t="str">
        <f>IF('Quema en Tea'!E72&lt;&gt;"",'Quema en Tea'!E72,'Quema en Tea'!G72)</f>
        <v/>
      </c>
      <c r="F69" s="20" t="str">
        <f>IF('Quema en Tea'!F72&lt;&gt;"",'Quema en Tea'!F72,'Quema en Tea'!H72)</f>
        <v/>
      </c>
      <c r="G69" s="20" t="str">
        <f>IF($D69=0,"",'Quema en Tea'!AL72)</f>
        <v/>
      </c>
      <c r="H69" s="20" t="str">
        <f>IF($D69=0,"",'Quema en Tea'!AM72)</f>
        <v/>
      </c>
      <c r="I69" s="20" t="str">
        <f>IF($D69=0,"",'Quema en Tea'!AN72)</f>
        <v/>
      </c>
      <c r="J69" s="20" t="str">
        <f>IF($D69=0,"",'Quema en Tea'!AO72)</f>
        <v/>
      </c>
      <c r="K69" s="20" t="str">
        <f>IF($D69=0,"",'Quema en Tea'!AP72)</f>
        <v/>
      </c>
      <c r="L69" s="20" t="str">
        <f>IF($D69=0,"",'Quema en Tea'!AQ72)</f>
        <v/>
      </c>
      <c r="M69" s="241" t="str">
        <f t="shared" si="0"/>
        <v/>
      </c>
      <c r="N69" s="20" t="str">
        <f>IF($D69=0,"",'Quema en Tea'!AK72)</f>
        <v/>
      </c>
      <c r="O69" s="20" t="e">
        <f>'Quema en Tea'!P72</f>
        <v>#VALUE!</v>
      </c>
      <c r="P69" s="20" t="e">
        <f>'Quema en Tea'!Q72</f>
        <v>#VALUE!</v>
      </c>
      <c r="Q69" s="20" t="e">
        <f>'Quema en Tea'!R72</f>
        <v>#VALUE!</v>
      </c>
      <c r="R69" s="20" t="e">
        <f>'Quema en Tea'!S72</f>
        <v>#VALUE!</v>
      </c>
    </row>
    <row r="70" spans="2:18" x14ac:dyDescent="0.75">
      <c r="B70" s="20">
        <f>'Quema en Tea'!B73</f>
        <v>0</v>
      </c>
      <c r="C70" s="20">
        <f>'Quema en Tea'!C73</f>
        <v>0</v>
      </c>
      <c r="D70" s="20">
        <f>'Quema en Tea'!D73</f>
        <v>0</v>
      </c>
      <c r="E70" s="20" t="str">
        <f>IF('Quema en Tea'!E73&lt;&gt;"",'Quema en Tea'!E73,'Quema en Tea'!G73)</f>
        <v/>
      </c>
      <c r="F70" s="20" t="str">
        <f>IF('Quema en Tea'!F73&lt;&gt;"",'Quema en Tea'!F73,'Quema en Tea'!H73)</f>
        <v/>
      </c>
      <c r="G70" s="20" t="str">
        <f>IF($D70=0,"",'Quema en Tea'!AL73)</f>
        <v/>
      </c>
      <c r="H70" s="20" t="str">
        <f>IF($D70=0,"",'Quema en Tea'!AM73)</f>
        <v/>
      </c>
      <c r="I70" s="20" t="str">
        <f>IF($D70=0,"",'Quema en Tea'!AN73)</f>
        <v/>
      </c>
      <c r="J70" s="20" t="str">
        <f>IF($D70=0,"",'Quema en Tea'!AO73)</f>
        <v/>
      </c>
      <c r="K70" s="20" t="str">
        <f>IF($D70=0,"",'Quema en Tea'!AP73)</f>
        <v/>
      </c>
      <c r="L70" s="20" t="str">
        <f>IF($D70=0,"",'Quema en Tea'!AQ73)</f>
        <v/>
      </c>
      <c r="M70" s="241" t="str">
        <f t="shared" si="0"/>
        <v/>
      </c>
      <c r="N70" s="20" t="str">
        <f>IF($D70=0,"",'Quema en Tea'!AK73)</f>
        <v/>
      </c>
      <c r="O70" s="20" t="e">
        <f>'Quema en Tea'!P73</f>
        <v>#VALUE!</v>
      </c>
      <c r="P70" s="20" t="e">
        <f>'Quema en Tea'!Q73</f>
        <v>#VALUE!</v>
      </c>
      <c r="Q70" s="20" t="e">
        <f>'Quema en Tea'!R73</f>
        <v>#VALUE!</v>
      </c>
      <c r="R70" s="20" t="e">
        <f>'Quema en Tea'!S73</f>
        <v>#VALUE!</v>
      </c>
    </row>
    <row r="71" spans="2:18" x14ac:dyDescent="0.75">
      <c r="B71" s="20">
        <f>'Quema en Tea'!B74</f>
        <v>0</v>
      </c>
      <c r="C71" s="20">
        <f>'Quema en Tea'!C74</f>
        <v>0</v>
      </c>
      <c r="D71" s="20">
        <f>'Quema en Tea'!D74</f>
        <v>0</v>
      </c>
      <c r="E71" s="20" t="str">
        <f>IF('Quema en Tea'!E74&lt;&gt;"",'Quema en Tea'!E74,'Quema en Tea'!G74)</f>
        <v/>
      </c>
      <c r="F71" s="20" t="str">
        <f>IF('Quema en Tea'!F74&lt;&gt;"",'Quema en Tea'!F74,'Quema en Tea'!H74)</f>
        <v/>
      </c>
      <c r="G71" s="20" t="str">
        <f>IF($D71=0,"",'Quema en Tea'!AL74)</f>
        <v/>
      </c>
      <c r="H71" s="20" t="str">
        <f>IF($D71=0,"",'Quema en Tea'!AM74)</f>
        <v/>
      </c>
      <c r="I71" s="20" t="str">
        <f>IF($D71=0,"",'Quema en Tea'!AN74)</f>
        <v/>
      </c>
      <c r="J71" s="20" t="str">
        <f>IF($D71=0,"",'Quema en Tea'!AO74)</f>
        <v/>
      </c>
      <c r="K71" s="20" t="str">
        <f>IF($D71=0,"",'Quema en Tea'!AP74)</f>
        <v/>
      </c>
      <c r="L71" s="20" t="str">
        <f>IF($D71=0,"",'Quema en Tea'!AQ74)</f>
        <v/>
      </c>
      <c r="M71" s="241" t="str">
        <f t="shared" si="0"/>
        <v/>
      </c>
      <c r="N71" s="20" t="str">
        <f>IF($D71=0,"",'Quema en Tea'!AK74)</f>
        <v/>
      </c>
      <c r="O71" s="20" t="e">
        <f>'Quema en Tea'!P74</f>
        <v>#VALUE!</v>
      </c>
      <c r="P71" s="20" t="e">
        <f>'Quema en Tea'!Q74</f>
        <v>#VALUE!</v>
      </c>
      <c r="Q71" s="20" t="e">
        <f>'Quema en Tea'!R74</f>
        <v>#VALUE!</v>
      </c>
      <c r="R71" s="20" t="e">
        <f>'Quema en Tea'!S74</f>
        <v>#VALUE!</v>
      </c>
    </row>
    <row r="72" spans="2:18" x14ac:dyDescent="0.75">
      <c r="B72" s="20">
        <f>'Quema en Tea'!B75</f>
        <v>0</v>
      </c>
      <c r="C72" s="20">
        <f>'Quema en Tea'!C75</f>
        <v>0</v>
      </c>
      <c r="D72" s="20">
        <f>'Quema en Tea'!D75</f>
        <v>0</v>
      </c>
      <c r="E72" s="20" t="str">
        <f>IF('Quema en Tea'!E75&lt;&gt;"",'Quema en Tea'!E75,'Quema en Tea'!G75)</f>
        <v/>
      </c>
      <c r="F72" s="20" t="str">
        <f>IF('Quema en Tea'!F75&lt;&gt;"",'Quema en Tea'!F75,'Quema en Tea'!H75)</f>
        <v/>
      </c>
      <c r="G72" s="20" t="str">
        <f>IF($D72=0,"",'Quema en Tea'!AL75)</f>
        <v/>
      </c>
      <c r="H72" s="20" t="str">
        <f>IF($D72=0,"",'Quema en Tea'!AM75)</f>
        <v/>
      </c>
      <c r="I72" s="20" t="str">
        <f>IF($D72=0,"",'Quema en Tea'!AN75)</f>
        <v/>
      </c>
      <c r="J72" s="20" t="str">
        <f>IF($D72=0,"",'Quema en Tea'!AO75)</f>
        <v/>
      </c>
      <c r="K72" s="20" t="str">
        <f>IF($D72=0,"",'Quema en Tea'!AP75)</f>
        <v/>
      </c>
      <c r="L72" s="20" t="str">
        <f>IF($D72=0,"",'Quema en Tea'!AQ75)</f>
        <v/>
      </c>
      <c r="M72" s="241" t="str">
        <f t="shared" si="0"/>
        <v/>
      </c>
      <c r="N72" s="20" t="str">
        <f>IF($D72=0,"",'Quema en Tea'!AK75)</f>
        <v/>
      </c>
      <c r="O72" s="20" t="e">
        <f>'Quema en Tea'!P75</f>
        <v>#VALUE!</v>
      </c>
      <c r="P72" s="20" t="e">
        <f>'Quema en Tea'!Q75</f>
        <v>#VALUE!</v>
      </c>
      <c r="Q72" s="20" t="e">
        <f>'Quema en Tea'!R75</f>
        <v>#VALUE!</v>
      </c>
      <c r="R72" s="20" t="e">
        <f>'Quema en Tea'!S75</f>
        <v>#VALUE!</v>
      </c>
    </row>
    <row r="73" spans="2:18" x14ac:dyDescent="0.75">
      <c r="B73" s="20">
        <f>'Quema en Tea'!B76</f>
        <v>0</v>
      </c>
      <c r="C73" s="20">
        <f>'Quema en Tea'!C76</f>
        <v>0</v>
      </c>
      <c r="D73" s="20">
        <f>'Quema en Tea'!D76</f>
        <v>0</v>
      </c>
      <c r="E73" s="20" t="str">
        <f>IF('Quema en Tea'!E76&lt;&gt;"",'Quema en Tea'!E76,'Quema en Tea'!G76)</f>
        <v/>
      </c>
      <c r="F73" s="20" t="str">
        <f>IF('Quema en Tea'!F76&lt;&gt;"",'Quema en Tea'!F76,'Quema en Tea'!H76)</f>
        <v/>
      </c>
      <c r="G73" s="20" t="str">
        <f>IF($D73=0,"",'Quema en Tea'!AL76)</f>
        <v/>
      </c>
      <c r="H73" s="20" t="str">
        <f>IF($D73=0,"",'Quema en Tea'!AM76)</f>
        <v/>
      </c>
      <c r="I73" s="20" t="str">
        <f>IF($D73=0,"",'Quema en Tea'!AN76)</f>
        <v/>
      </c>
      <c r="J73" s="20" t="str">
        <f>IF($D73=0,"",'Quema en Tea'!AO76)</f>
        <v/>
      </c>
      <c r="K73" s="20" t="str">
        <f>IF($D73=0,"",'Quema en Tea'!AP76)</f>
        <v/>
      </c>
      <c r="L73" s="20" t="str">
        <f>IF($D73=0,"",'Quema en Tea'!AQ76)</f>
        <v/>
      </c>
      <c r="M73" s="241" t="str">
        <f t="shared" si="0"/>
        <v/>
      </c>
      <c r="N73" s="20" t="str">
        <f>IF($D73=0,"",'Quema en Tea'!AK76)</f>
        <v/>
      </c>
      <c r="O73" s="20" t="e">
        <f>'Quema en Tea'!P76</f>
        <v>#VALUE!</v>
      </c>
      <c r="P73" s="20" t="e">
        <f>'Quema en Tea'!Q76</f>
        <v>#VALUE!</v>
      </c>
      <c r="Q73" s="20" t="e">
        <f>'Quema en Tea'!R76</f>
        <v>#VALUE!</v>
      </c>
      <c r="R73" s="20" t="e">
        <f>'Quema en Tea'!S76</f>
        <v>#VALUE!</v>
      </c>
    </row>
    <row r="74" spans="2:18" x14ac:dyDescent="0.75">
      <c r="B74" s="20">
        <f>'Quema en Tea'!B77</f>
        <v>0</v>
      </c>
      <c r="C74" s="20">
        <f>'Quema en Tea'!C77</f>
        <v>0</v>
      </c>
      <c r="D74" s="20">
        <f>'Quema en Tea'!D77</f>
        <v>0</v>
      </c>
      <c r="E74" s="20" t="str">
        <f>IF('Quema en Tea'!E77&lt;&gt;"",'Quema en Tea'!E77,'Quema en Tea'!G77)</f>
        <v/>
      </c>
      <c r="F74" s="20" t="str">
        <f>IF('Quema en Tea'!F77&lt;&gt;"",'Quema en Tea'!F77,'Quema en Tea'!H77)</f>
        <v/>
      </c>
      <c r="G74" s="20" t="str">
        <f>IF($D74=0,"",'Quema en Tea'!AL77)</f>
        <v/>
      </c>
      <c r="H74" s="20" t="str">
        <f>IF($D74=0,"",'Quema en Tea'!AM77)</f>
        <v/>
      </c>
      <c r="I74" s="20" t="str">
        <f>IF($D74=0,"",'Quema en Tea'!AN77)</f>
        <v/>
      </c>
      <c r="J74" s="20" t="str">
        <f>IF($D74=0,"",'Quema en Tea'!AO77)</f>
        <v/>
      </c>
      <c r="K74" s="20" t="str">
        <f>IF($D74=0,"",'Quema en Tea'!AP77)</f>
        <v/>
      </c>
      <c r="L74" s="20" t="str">
        <f>IF($D74=0,"",'Quema en Tea'!AQ77)</f>
        <v/>
      </c>
      <c r="M74" s="241" t="str">
        <f t="shared" si="0"/>
        <v/>
      </c>
      <c r="N74" s="20" t="str">
        <f>IF($D74=0,"",'Quema en Tea'!AK77)</f>
        <v/>
      </c>
      <c r="O74" s="20" t="e">
        <f>'Quema en Tea'!P77</f>
        <v>#VALUE!</v>
      </c>
      <c r="P74" s="20" t="e">
        <f>'Quema en Tea'!Q77</f>
        <v>#VALUE!</v>
      </c>
      <c r="Q74" s="20" t="e">
        <f>'Quema en Tea'!R77</f>
        <v>#VALUE!</v>
      </c>
      <c r="R74" s="20" t="e">
        <f>'Quema en Tea'!S77</f>
        <v>#VALUE!</v>
      </c>
    </row>
    <row r="75" spans="2:18" x14ac:dyDescent="0.75">
      <c r="B75" s="20">
        <f>'Quema en Tea'!B78</f>
        <v>0</v>
      </c>
      <c r="C75" s="20">
        <f>'Quema en Tea'!C78</f>
        <v>0</v>
      </c>
      <c r="D75" s="20">
        <f>'Quema en Tea'!D78</f>
        <v>0</v>
      </c>
      <c r="E75" s="20" t="str">
        <f>IF('Quema en Tea'!E78&lt;&gt;"",'Quema en Tea'!E78,'Quema en Tea'!G78)</f>
        <v/>
      </c>
      <c r="F75" s="20" t="str">
        <f>IF('Quema en Tea'!F78&lt;&gt;"",'Quema en Tea'!F78,'Quema en Tea'!H78)</f>
        <v/>
      </c>
      <c r="G75" s="20" t="str">
        <f>IF($D75=0,"",'Quema en Tea'!AL78)</f>
        <v/>
      </c>
      <c r="H75" s="20" t="str">
        <f>IF($D75=0,"",'Quema en Tea'!AM78)</f>
        <v/>
      </c>
      <c r="I75" s="20" t="str">
        <f>IF($D75=0,"",'Quema en Tea'!AN78)</f>
        <v/>
      </c>
      <c r="J75" s="20" t="str">
        <f>IF($D75=0,"",'Quema en Tea'!AO78)</f>
        <v/>
      </c>
      <c r="K75" s="20" t="str">
        <f>IF($D75=0,"",'Quema en Tea'!AP78)</f>
        <v/>
      </c>
      <c r="L75" s="20" t="str">
        <f>IF($D75=0,"",'Quema en Tea'!AQ78)</f>
        <v/>
      </c>
      <c r="M75" s="241" t="str">
        <f t="shared" si="0"/>
        <v/>
      </c>
      <c r="N75" s="20" t="str">
        <f>IF($D75=0,"",'Quema en Tea'!AK78)</f>
        <v/>
      </c>
      <c r="O75" s="20" t="e">
        <f>'Quema en Tea'!P78</f>
        <v>#VALUE!</v>
      </c>
      <c r="P75" s="20" t="e">
        <f>'Quema en Tea'!Q78</f>
        <v>#VALUE!</v>
      </c>
      <c r="Q75" s="20" t="e">
        <f>'Quema en Tea'!R78</f>
        <v>#VALUE!</v>
      </c>
      <c r="R75" s="20" t="e">
        <f>'Quema en Tea'!S78</f>
        <v>#VALUE!</v>
      </c>
    </row>
    <row r="76" spans="2:18" x14ac:dyDescent="0.75">
      <c r="B76" s="20">
        <f>'Quema en Tea'!B79</f>
        <v>0</v>
      </c>
      <c r="C76" s="20">
        <f>'Quema en Tea'!C79</f>
        <v>0</v>
      </c>
      <c r="D76" s="20">
        <f>'Quema en Tea'!D79</f>
        <v>0</v>
      </c>
      <c r="E76" s="20" t="str">
        <f>IF('Quema en Tea'!E79&lt;&gt;"",'Quema en Tea'!E79,'Quema en Tea'!G79)</f>
        <v/>
      </c>
      <c r="F76" s="20" t="str">
        <f>IF('Quema en Tea'!F79&lt;&gt;"",'Quema en Tea'!F79,'Quema en Tea'!H79)</f>
        <v/>
      </c>
      <c r="G76" s="20" t="str">
        <f>IF($D76=0,"",'Quema en Tea'!AL79)</f>
        <v/>
      </c>
      <c r="H76" s="20" t="str">
        <f>IF($D76=0,"",'Quema en Tea'!AM79)</f>
        <v/>
      </c>
      <c r="I76" s="20" t="str">
        <f>IF($D76=0,"",'Quema en Tea'!AN79)</f>
        <v/>
      </c>
      <c r="J76" s="20" t="str">
        <f>IF($D76=0,"",'Quema en Tea'!AO79)</f>
        <v/>
      </c>
      <c r="K76" s="20" t="str">
        <f>IF($D76=0,"",'Quema en Tea'!AP79)</f>
        <v/>
      </c>
      <c r="L76" s="20" t="str">
        <f>IF($D76=0,"",'Quema en Tea'!AQ79)</f>
        <v/>
      </c>
      <c r="M76" s="241" t="str">
        <f t="shared" si="0"/>
        <v/>
      </c>
      <c r="N76" s="20" t="str">
        <f>IF($D76=0,"",'Quema en Tea'!AK79)</f>
        <v/>
      </c>
      <c r="O76" s="20" t="e">
        <f>'Quema en Tea'!P79</f>
        <v>#VALUE!</v>
      </c>
      <c r="P76" s="20" t="e">
        <f>'Quema en Tea'!Q79</f>
        <v>#VALUE!</v>
      </c>
      <c r="Q76" s="20" t="e">
        <f>'Quema en Tea'!R79</f>
        <v>#VALUE!</v>
      </c>
      <c r="R76" s="20" t="e">
        <f>'Quema en Tea'!S79</f>
        <v>#VALUE!</v>
      </c>
    </row>
    <row r="77" spans="2:18" x14ac:dyDescent="0.75">
      <c r="B77" s="20">
        <f>'Quema en Tea'!B80</f>
        <v>0</v>
      </c>
      <c r="C77" s="20">
        <f>'Quema en Tea'!C80</f>
        <v>0</v>
      </c>
      <c r="D77" s="20">
        <f>'Quema en Tea'!D80</f>
        <v>0</v>
      </c>
      <c r="E77" s="20" t="str">
        <f>IF('Quema en Tea'!E80&lt;&gt;"",'Quema en Tea'!E80,'Quema en Tea'!G80)</f>
        <v/>
      </c>
      <c r="F77" s="20" t="str">
        <f>IF('Quema en Tea'!F80&lt;&gt;"",'Quema en Tea'!F80,'Quema en Tea'!H80)</f>
        <v/>
      </c>
      <c r="G77" s="20" t="str">
        <f>IF($D77=0,"",'Quema en Tea'!AL80)</f>
        <v/>
      </c>
      <c r="H77" s="20" t="str">
        <f>IF($D77=0,"",'Quema en Tea'!AM80)</f>
        <v/>
      </c>
      <c r="I77" s="20" t="str">
        <f>IF($D77=0,"",'Quema en Tea'!AN80)</f>
        <v/>
      </c>
      <c r="J77" s="20" t="str">
        <f>IF($D77=0,"",'Quema en Tea'!AO80)</f>
        <v/>
      </c>
      <c r="K77" s="20" t="str">
        <f>IF($D77=0,"",'Quema en Tea'!AP80)</f>
        <v/>
      </c>
      <c r="L77" s="20" t="str">
        <f>IF($D77=0,"",'Quema en Tea'!AQ80)</f>
        <v/>
      </c>
      <c r="M77" s="241" t="str">
        <f t="shared" si="0"/>
        <v/>
      </c>
      <c r="N77" s="20" t="str">
        <f>IF($D77=0,"",'Quema en Tea'!AK80)</f>
        <v/>
      </c>
      <c r="O77" s="20" t="e">
        <f>'Quema en Tea'!P80</f>
        <v>#VALUE!</v>
      </c>
      <c r="P77" s="20" t="e">
        <f>'Quema en Tea'!Q80</f>
        <v>#VALUE!</v>
      </c>
      <c r="Q77" s="20" t="e">
        <f>'Quema en Tea'!R80</f>
        <v>#VALUE!</v>
      </c>
      <c r="R77" s="20" t="e">
        <f>'Quema en Tea'!S80</f>
        <v>#VALUE!</v>
      </c>
    </row>
    <row r="78" spans="2:18" x14ac:dyDescent="0.75">
      <c r="B78" s="20">
        <f>'Quema en Tea'!B81</f>
        <v>0</v>
      </c>
      <c r="C78" s="20">
        <f>'Quema en Tea'!C81</f>
        <v>0</v>
      </c>
      <c r="D78" s="20">
        <f>'Quema en Tea'!D81</f>
        <v>0</v>
      </c>
      <c r="E78" s="20" t="str">
        <f>IF('Quema en Tea'!E81&lt;&gt;"",'Quema en Tea'!E81,'Quema en Tea'!G81)</f>
        <v/>
      </c>
      <c r="F78" s="20" t="str">
        <f>IF('Quema en Tea'!F81&lt;&gt;"",'Quema en Tea'!F81,'Quema en Tea'!H81)</f>
        <v/>
      </c>
      <c r="G78" s="20" t="str">
        <f>IF($D78=0,"",'Quema en Tea'!AL81)</f>
        <v/>
      </c>
      <c r="H78" s="20" t="str">
        <f>IF($D78=0,"",'Quema en Tea'!AM81)</f>
        <v/>
      </c>
      <c r="I78" s="20" t="str">
        <f>IF($D78=0,"",'Quema en Tea'!AN81)</f>
        <v/>
      </c>
      <c r="J78" s="20" t="str">
        <f>IF($D78=0,"",'Quema en Tea'!AO81)</f>
        <v/>
      </c>
      <c r="K78" s="20" t="str">
        <f>IF($D78=0,"",'Quema en Tea'!AP81)</f>
        <v/>
      </c>
      <c r="L78" s="20" t="str">
        <f>IF($D78=0,"",'Quema en Tea'!AQ81)</f>
        <v/>
      </c>
      <c r="M78" s="241" t="str">
        <f t="shared" si="0"/>
        <v/>
      </c>
      <c r="N78" s="20" t="str">
        <f>IF($D78=0,"",'Quema en Tea'!AK81)</f>
        <v/>
      </c>
      <c r="O78" s="20" t="e">
        <f>'Quema en Tea'!P81</f>
        <v>#VALUE!</v>
      </c>
      <c r="P78" s="20" t="e">
        <f>'Quema en Tea'!Q81</f>
        <v>#VALUE!</v>
      </c>
      <c r="Q78" s="20" t="e">
        <f>'Quema en Tea'!R81</f>
        <v>#VALUE!</v>
      </c>
      <c r="R78" s="20" t="e">
        <f>'Quema en Tea'!S81</f>
        <v>#VALUE!</v>
      </c>
    </row>
    <row r="79" spans="2:18" x14ac:dyDescent="0.75">
      <c r="B79" s="20">
        <f>'Quema en Tea'!B82</f>
        <v>0</v>
      </c>
      <c r="C79" s="20">
        <f>'Quema en Tea'!C82</f>
        <v>0</v>
      </c>
      <c r="D79" s="20">
        <f>'Quema en Tea'!D82</f>
        <v>0</v>
      </c>
      <c r="E79" s="20" t="str">
        <f>IF('Quema en Tea'!E82&lt;&gt;"",'Quema en Tea'!E82,'Quema en Tea'!G82)</f>
        <v/>
      </c>
      <c r="F79" s="20" t="str">
        <f>IF('Quema en Tea'!F82&lt;&gt;"",'Quema en Tea'!F82,'Quema en Tea'!H82)</f>
        <v/>
      </c>
      <c r="G79" s="20" t="str">
        <f>IF($D79=0,"",'Quema en Tea'!AL82)</f>
        <v/>
      </c>
      <c r="H79" s="20" t="str">
        <f>IF($D79=0,"",'Quema en Tea'!AM82)</f>
        <v/>
      </c>
      <c r="I79" s="20" t="str">
        <f>IF($D79=0,"",'Quema en Tea'!AN82)</f>
        <v/>
      </c>
      <c r="J79" s="20" t="str">
        <f>IF($D79=0,"",'Quema en Tea'!AO82)</f>
        <v/>
      </c>
      <c r="K79" s="20" t="str">
        <f>IF($D79=0,"",'Quema en Tea'!AP82)</f>
        <v/>
      </c>
      <c r="L79" s="20" t="str">
        <f>IF($D79=0,"",'Quema en Tea'!AQ82)</f>
        <v/>
      </c>
      <c r="M79" s="241" t="str">
        <f t="shared" si="0"/>
        <v/>
      </c>
      <c r="N79" s="20" t="str">
        <f>IF($D79=0,"",'Quema en Tea'!AK82)</f>
        <v/>
      </c>
      <c r="O79" s="20" t="e">
        <f>'Quema en Tea'!P82</f>
        <v>#VALUE!</v>
      </c>
      <c r="P79" s="20" t="e">
        <f>'Quema en Tea'!Q82</f>
        <v>#VALUE!</v>
      </c>
      <c r="Q79" s="20" t="e">
        <f>'Quema en Tea'!R82</f>
        <v>#VALUE!</v>
      </c>
      <c r="R79" s="20" t="e">
        <f>'Quema en Tea'!S82</f>
        <v>#VALUE!</v>
      </c>
    </row>
    <row r="80" spans="2:18" x14ac:dyDescent="0.75">
      <c r="B80" s="20">
        <f>'Quema en Tea'!B83</f>
        <v>0</v>
      </c>
      <c r="C80" s="20">
        <f>'Quema en Tea'!C83</f>
        <v>0</v>
      </c>
      <c r="D80" s="20">
        <f>'Quema en Tea'!D83</f>
        <v>0</v>
      </c>
      <c r="E80" s="20" t="str">
        <f>IF('Quema en Tea'!E83&lt;&gt;"",'Quema en Tea'!E83,'Quema en Tea'!G83)</f>
        <v/>
      </c>
      <c r="F80" s="20" t="str">
        <f>IF('Quema en Tea'!F83&lt;&gt;"",'Quema en Tea'!F83,'Quema en Tea'!H83)</f>
        <v/>
      </c>
      <c r="G80" s="20" t="str">
        <f>IF($D80=0,"",'Quema en Tea'!AL83)</f>
        <v/>
      </c>
      <c r="H80" s="20" t="str">
        <f>IF($D80=0,"",'Quema en Tea'!AM83)</f>
        <v/>
      </c>
      <c r="I80" s="20" t="str">
        <f>IF($D80=0,"",'Quema en Tea'!AN83)</f>
        <v/>
      </c>
      <c r="J80" s="20" t="str">
        <f>IF($D80=0,"",'Quema en Tea'!AO83)</f>
        <v/>
      </c>
      <c r="K80" s="20" t="str">
        <f>IF($D80=0,"",'Quema en Tea'!AP83)</f>
        <v/>
      </c>
      <c r="L80" s="20" t="str">
        <f>IF($D80=0,"",'Quema en Tea'!AQ83)</f>
        <v/>
      </c>
      <c r="M80" s="241" t="str">
        <f t="shared" si="0"/>
        <v/>
      </c>
      <c r="N80" s="20" t="str">
        <f>IF($D80=0,"",'Quema en Tea'!AK83)</f>
        <v/>
      </c>
      <c r="O80" s="20" t="e">
        <f>'Quema en Tea'!P83</f>
        <v>#VALUE!</v>
      </c>
      <c r="P80" s="20" t="e">
        <f>'Quema en Tea'!Q83</f>
        <v>#VALUE!</v>
      </c>
      <c r="Q80" s="20" t="e">
        <f>'Quema en Tea'!R83</f>
        <v>#VALUE!</v>
      </c>
      <c r="R80" s="20" t="e">
        <f>'Quema en Tea'!S83</f>
        <v>#VALUE!</v>
      </c>
    </row>
    <row r="81" spans="2:18" x14ac:dyDescent="0.75">
      <c r="B81" s="20">
        <f>'Quema en Tea'!B84</f>
        <v>0</v>
      </c>
      <c r="C81" s="20">
        <f>'Quema en Tea'!C84</f>
        <v>0</v>
      </c>
      <c r="D81" s="20">
        <f>'Quema en Tea'!D84</f>
        <v>0</v>
      </c>
      <c r="E81" s="20" t="str">
        <f>IF('Quema en Tea'!E84&lt;&gt;"",'Quema en Tea'!E84,'Quema en Tea'!G84)</f>
        <v/>
      </c>
      <c r="F81" s="20" t="str">
        <f>IF('Quema en Tea'!F84&lt;&gt;"",'Quema en Tea'!F84,'Quema en Tea'!H84)</f>
        <v/>
      </c>
      <c r="G81" s="20" t="str">
        <f>IF($D81=0,"",'Quema en Tea'!AL84)</f>
        <v/>
      </c>
      <c r="H81" s="20" t="str">
        <f>IF($D81=0,"",'Quema en Tea'!AM84)</f>
        <v/>
      </c>
      <c r="I81" s="20" t="str">
        <f>IF($D81=0,"",'Quema en Tea'!AN84)</f>
        <v/>
      </c>
      <c r="J81" s="20" t="str">
        <f>IF($D81=0,"",'Quema en Tea'!AO84)</f>
        <v/>
      </c>
      <c r="K81" s="20" t="str">
        <f>IF($D81=0,"",'Quema en Tea'!AP84)</f>
        <v/>
      </c>
      <c r="L81" s="20" t="str">
        <f>IF($D81=0,"",'Quema en Tea'!AQ84)</f>
        <v/>
      </c>
      <c r="M81" s="241" t="str">
        <f t="shared" si="0"/>
        <v/>
      </c>
      <c r="N81" s="20" t="str">
        <f>IF($D81=0,"",'Quema en Tea'!AK84)</f>
        <v/>
      </c>
      <c r="O81" s="20" t="e">
        <f>'Quema en Tea'!P84</f>
        <v>#VALUE!</v>
      </c>
      <c r="P81" s="20" t="e">
        <f>'Quema en Tea'!Q84</f>
        <v>#VALUE!</v>
      </c>
      <c r="Q81" s="20" t="e">
        <f>'Quema en Tea'!R84</f>
        <v>#VALUE!</v>
      </c>
      <c r="R81" s="20" t="e">
        <f>'Quema en Tea'!S84</f>
        <v>#VALUE!</v>
      </c>
    </row>
    <row r="82" spans="2:18" x14ac:dyDescent="0.75">
      <c r="B82" s="20">
        <f>'Quema en Tea'!B85</f>
        <v>0</v>
      </c>
      <c r="C82" s="20">
        <f>'Quema en Tea'!C85</f>
        <v>0</v>
      </c>
      <c r="D82" s="20">
        <f>'Quema en Tea'!D85</f>
        <v>0</v>
      </c>
      <c r="E82" s="20" t="str">
        <f>IF('Quema en Tea'!E85&lt;&gt;"",'Quema en Tea'!E85,'Quema en Tea'!G85)</f>
        <v/>
      </c>
      <c r="F82" s="20" t="str">
        <f>IF('Quema en Tea'!F85&lt;&gt;"",'Quema en Tea'!F85,'Quema en Tea'!H85)</f>
        <v/>
      </c>
      <c r="G82" s="20" t="str">
        <f>IF($D82=0,"",'Quema en Tea'!AL85)</f>
        <v/>
      </c>
      <c r="H82" s="20" t="str">
        <f>IF($D82=0,"",'Quema en Tea'!AM85)</f>
        <v/>
      </c>
      <c r="I82" s="20" t="str">
        <f>IF($D82=0,"",'Quema en Tea'!AN85)</f>
        <v/>
      </c>
      <c r="J82" s="20" t="str">
        <f>IF($D82=0,"",'Quema en Tea'!AO85)</f>
        <v/>
      </c>
      <c r="K82" s="20" t="str">
        <f>IF($D82=0,"",'Quema en Tea'!AP85)</f>
        <v/>
      </c>
      <c r="L82" s="20" t="str">
        <f>IF($D82=0,"",'Quema en Tea'!AQ85)</f>
        <v/>
      </c>
      <c r="M82" s="241" t="str">
        <f t="shared" si="0"/>
        <v/>
      </c>
      <c r="N82" s="20" t="str">
        <f>IF($D82=0,"",'Quema en Tea'!AK85)</f>
        <v/>
      </c>
      <c r="O82" s="20" t="e">
        <f>'Quema en Tea'!P85</f>
        <v>#VALUE!</v>
      </c>
      <c r="P82" s="20" t="e">
        <f>'Quema en Tea'!Q85</f>
        <v>#VALUE!</v>
      </c>
      <c r="Q82" s="20" t="e">
        <f>'Quema en Tea'!R85</f>
        <v>#VALUE!</v>
      </c>
      <c r="R82" s="20" t="e">
        <f>'Quema en Tea'!S85</f>
        <v>#VALUE!</v>
      </c>
    </row>
    <row r="83" spans="2:18" x14ac:dyDescent="0.75">
      <c r="B83" s="20">
        <f>'Quema en Tea'!B86</f>
        <v>0</v>
      </c>
      <c r="C83" s="20">
        <f>'Quema en Tea'!C86</f>
        <v>0</v>
      </c>
      <c r="D83" s="20">
        <f>'Quema en Tea'!D86</f>
        <v>0</v>
      </c>
      <c r="E83" s="20" t="str">
        <f>IF('Quema en Tea'!E86&lt;&gt;"",'Quema en Tea'!E86,'Quema en Tea'!G86)</f>
        <v/>
      </c>
      <c r="F83" s="20" t="str">
        <f>IF('Quema en Tea'!F86&lt;&gt;"",'Quema en Tea'!F86,'Quema en Tea'!H86)</f>
        <v/>
      </c>
      <c r="G83" s="20" t="str">
        <f>IF($D83=0,"",'Quema en Tea'!AL86)</f>
        <v/>
      </c>
      <c r="H83" s="20" t="str">
        <f>IF($D83=0,"",'Quema en Tea'!AM86)</f>
        <v/>
      </c>
      <c r="I83" s="20" t="str">
        <f>IF($D83=0,"",'Quema en Tea'!AN86)</f>
        <v/>
      </c>
      <c r="J83" s="20" t="str">
        <f>IF($D83=0,"",'Quema en Tea'!AO86)</f>
        <v/>
      </c>
      <c r="K83" s="20" t="str">
        <f>IF($D83=0,"",'Quema en Tea'!AP86)</f>
        <v/>
      </c>
      <c r="L83" s="20" t="str">
        <f>IF($D83=0,"",'Quema en Tea'!AQ86)</f>
        <v/>
      </c>
      <c r="M83" s="241" t="str">
        <f t="shared" si="0"/>
        <v/>
      </c>
      <c r="N83" s="20" t="str">
        <f>IF($D83=0,"",'Quema en Tea'!AK86)</f>
        <v/>
      </c>
      <c r="O83" s="20" t="e">
        <f>'Quema en Tea'!P86</f>
        <v>#VALUE!</v>
      </c>
      <c r="P83" s="20" t="e">
        <f>'Quema en Tea'!Q86</f>
        <v>#VALUE!</v>
      </c>
      <c r="Q83" s="20" t="e">
        <f>'Quema en Tea'!R86</f>
        <v>#VALUE!</v>
      </c>
      <c r="R83" s="20" t="e">
        <f>'Quema en Tea'!S86</f>
        <v>#VALUE!</v>
      </c>
    </row>
    <row r="84" spans="2:18" x14ac:dyDescent="0.75">
      <c r="B84" s="20">
        <f>'Quema en Tea'!B87</f>
        <v>0</v>
      </c>
      <c r="C84" s="20">
        <f>'Quema en Tea'!C87</f>
        <v>0</v>
      </c>
      <c r="D84" s="20">
        <f>'Quema en Tea'!D87</f>
        <v>0</v>
      </c>
      <c r="E84" s="20" t="str">
        <f>IF('Quema en Tea'!E87&lt;&gt;"",'Quema en Tea'!E87,'Quema en Tea'!G87)</f>
        <v/>
      </c>
      <c r="F84" s="20" t="str">
        <f>IF('Quema en Tea'!F87&lt;&gt;"",'Quema en Tea'!F87,'Quema en Tea'!H87)</f>
        <v/>
      </c>
      <c r="G84" s="20" t="str">
        <f>IF($D84=0,"",'Quema en Tea'!AL87)</f>
        <v/>
      </c>
      <c r="H84" s="20" t="str">
        <f>IF($D84=0,"",'Quema en Tea'!AM87)</f>
        <v/>
      </c>
      <c r="I84" s="20" t="str">
        <f>IF($D84=0,"",'Quema en Tea'!AN87)</f>
        <v/>
      </c>
      <c r="J84" s="20" t="str">
        <f>IF($D84=0,"",'Quema en Tea'!AO87)</f>
        <v/>
      </c>
      <c r="K84" s="20" t="str">
        <f>IF($D84=0,"",'Quema en Tea'!AP87)</f>
        <v/>
      </c>
      <c r="L84" s="20" t="str">
        <f>IF($D84=0,"",'Quema en Tea'!AQ87)</f>
        <v/>
      </c>
      <c r="M84" s="241" t="str">
        <f t="shared" ref="M84:M103" si="1">IFERROR(1-SUM(G84:L84)-N84,"")</f>
        <v/>
      </c>
      <c r="N84" s="20" t="str">
        <f>IF($D84=0,"",'Quema en Tea'!AK87)</f>
        <v/>
      </c>
      <c r="O84" s="20" t="e">
        <f>'Quema en Tea'!P87</f>
        <v>#VALUE!</v>
      </c>
      <c r="P84" s="20" t="e">
        <f>'Quema en Tea'!Q87</f>
        <v>#VALUE!</v>
      </c>
      <c r="Q84" s="20" t="e">
        <f>'Quema en Tea'!R87</f>
        <v>#VALUE!</v>
      </c>
      <c r="R84" s="20" t="e">
        <f>'Quema en Tea'!S87</f>
        <v>#VALUE!</v>
      </c>
    </row>
    <row r="85" spans="2:18" x14ac:dyDescent="0.75">
      <c r="B85" s="20">
        <f>'Quema en Tea'!B88</f>
        <v>0</v>
      </c>
      <c r="C85" s="20">
        <f>'Quema en Tea'!C88</f>
        <v>0</v>
      </c>
      <c r="D85" s="20">
        <f>'Quema en Tea'!D88</f>
        <v>0</v>
      </c>
      <c r="E85" s="20" t="str">
        <f>IF('Quema en Tea'!E88&lt;&gt;"",'Quema en Tea'!E88,'Quema en Tea'!G88)</f>
        <v/>
      </c>
      <c r="F85" s="20" t="str">
        <f>IF('Quema en Tea'!F88&lt;&gt;"",'Quema en Tea'!F88,'Quema en Tea'!H88)</f>
        <v/>
      </c>
      <c r="G85" s="20" t="str">
        <f>IF($D85=0,"",'Quema en Tea'!AL88)</f>
        <v/>
      </c>
      <c r="H85" s="20" t="str">
        <f>IF($D85=0,"",'Quema en Tea'!AM88)</f>
        <v/>
      </c>
      <c r="I85" s="20" t="str">
        <f>IF($D85=0,"",'Quema en Tea'!AN88)</f>
        <v/>
      </c>
      <c r="J85" s="20" t="str">
        <f>IF($D85=0,"",'Quema en Tea'!AO88)</f>
        <v/>
      </c>
      <c r="K85" s="20" t="str">
        <f>IF($D85=0,"",'Quema en Tea'!AP88)</f>
        <v/>
      </c>
      <c r="L85" s="20" t="str">
        <f>IF($D85=0,"",'Quema en Tea'!AQ88)</f>
        <v/>
      </c>
      <c r="M85" s="241" t="str">
        <f t="shared" si="1"/>
        <v/>
      </c>
      <c r="N85" s="20" t="str">
        <f>IF($D85=0,"",'Quema en Tea'!AK88)</f>
        <v/>
      </c>
      <c r="O85" s="20" t="e">
        <f>'Quema en Tea'!P88</f>
        <v>#VALUE!</v>
      </c>
      <c r="P85" s="20" t="e">
        <f>'Quema en Tea'!Q88</f>
        <v>#VALUE!</v>
      </c>
      <c r="Q85" s="20" t="e">
        <f>'Quema en Tea'!R88</f>
        <v>#VALUE!</v>
      </c>
      <c r="R85" s="20" t="e">
        <f>'Quema en Tea'!S88</f>
        <v>#VALUE!</v>
      </c>
    </row>
    <row r="86" spans="2:18" x14ac:dyDescent="0.75">
      <c r="B86" s="20">
        <f>'Quema en Tea'!B89</f>
        <v>0</v>
      </c>
      <c r="C86" s="20">
        <f>'Quema en Tea'!C89</f>
        <v>0</v>
      </c>
      <c r="D86" s="20">
        <f>'Quema en Tea'!D89</f>
        <v>0</v>
      </c>
      <c r="E86" s="20" t="str">
        <f>IF('Quema en Tea'!E89&lt;&gt;"",'Quema en Tea'!E89,'Quema en Tea'!G89)</f>
        <v/>
      </c>
      <c r="F86" s="20" t="str">
        <f>IF('Quema en Tea'!F89&lt;&gt;"",'Quema en Tea'!F89,'Quema en Tea'!H89)</f>
        <v/>
      </c>
      <c r="G86" s="20" t="str">
        <f>IF($D86=0,"",'Quema en Tea'!AL89)</f>
        <v/>
      </c>
      <c r="H86" s="20" t="str">
        <f>IF($D86=0,"",'Quema en Tea'!AM89)</f>
        <v/>
      </c>
      <c r="I86" s="20" t="str">
        <f>IF($D86=0,"",'Quema en Tea'!AN89)</f>
        <v/>
      </c>
      <c r="J86" s="20" t="str">
        <f>IF($D86=0,"",'Quema en Tea'!AO89)</f>
        <v/>
      </c>
      <c r="K86" s="20" t="str">
        <f>IF($D86=0,"",'Quema en Tea'!AP89)</f>
        <v/>
      </c>
      <c r="L86" s="20" t="str">
        <f>IF($D86=0,"",'Quema en Tea'!AQ89)</f>
        <v/>
      </c>
      <c r="M86" s="241" t="str">
        <f t="shared" si="1"/>
        <v/>
      </c>
      <c r="N86" s="20" t="str">
        <f>IF($D86=0,"",'Quema en Tea'!AK89)</f>
        <v/>
      </c>
      <c r="O86" s="20" t="e">
        <f>'Quema en Tea'!P89</f>
        <v>#VALUE!</v>
      </c>
      <c r="P86" s="20" t="e">
        <f>'Quema en Tea'!Q89</f>
        <v>#VALUE!</v>
      </c>
      <c r="Q86" s="20" t="e">
        <f>'Quema en Tea'!R89</f>
        <v>#VALUE!</v>
      </c>
      <c r="R86" s="20" t="e">
        <f>'Quema en Tea'!S89</f>
        <v>#VALUE!</v>
      </c>
    </row>
    <row r="87" spans="2:18" x14ac:dyDescent="0.75">
      <c r="B87" s="20">
        <f>'Quema en Tea'!B90</f>
        <v>0</v>
      </c>
      <c r="C87" s="20">
        <f>'Quema en Tea'!C90</f>
        <v>0</v>
      </c>
      <c r="D87" s="20">
        <f>'Quema en Tea'!D90</f>
        <v>0</v>
      </c>
      <c r="E87" s="20" t="str">
        <f>IF('Quema en Tea'!E90&lt;&gt;"",'Quema en Tea'!E90,'Quema en Tea'!G90)</f>
        <v/>
      </c>
      <c r="F87" s="20" t="str">
        <f>IF('Quema en Tea'!F90&lt;&gt;"",'Quema en Tea'!F90,'Quema en Tea'!H90)</f>
        <v/>
      </c>
      <c r="G87" s="20" t="str">
        <f>IF($D87=0,"",'Quema en Tea'!AL90)</f>
        <v/>
      </c>
      <c r="H87" s="20" t="str">
        <f>IF($D87=0,"",'Quema en Tea'!AM90)</f>
        <v/>
      </c>
      <c r="I87" s="20" t="str">
        <f>IF($D87=0,"",'Quema en Tea'!AN90)</f>
        <v/>
      </c>
      <c r="J87" s="20" t="str">
        <f>IF($D87=0,"",'Quema en Tea'!AO90)</f>
        <v/>
      </c>
      <c r="K87" s="20" t="str">
        <f>IF($D87=0,"",'Quema en Tea'!AP90)</f>
        <v/>
      </c>
      <c r="L87" s="20" t="str">
        <f>IF($D87=0,"",'Quema en Tea'!AQ90)</f>
        <v/>
      </c>
      <c r="M87" s="241" t="str">
        <f t="shared" si="1"/>
        <v/>
      </c>
      <c r="N87" s="20" t="str">
        <f>IF($D87=0,"",'Quema en Tea'!AK90)</f>
        <v/>
      </c>
      <c r="O87" s="20" t="e">
        <f>'Quema en Tea'!P90</f>
        <v>#VALUE!</v>
      </c>
      <c r="P87" s="20" t="e">
        <f>'Quema en Tea'!Q90</f>
        <v>#VALUE!</v>
      </c>
      <c r="Q87" s="20" t="e">
        <f>'Quema en Tea'!R90</f>
        <v>#VALUE!</v>
      </c>
      <c r="R87" s="20" t="e">
        <f>'Quema en Tea'!S90</f>
        <v>#VALUE!</v>
      </c>
    </row>
    <row r="88" spans="2:18" x14ac:dyDescent="0.75">
      <c r="B88" s="20">
        <f>'Quema en Tea'!B91</f>
        <v>0</v>
      </c>
      <c r="C88" s="20">
        <f>'Quema en Tea'!C91</f>
        <v>0</v>
      </c>
      <c r="D88" s="20">
        <f>'Quema en Tea'!D91</f>
        <v>0</v>
      </c>
      <c r="E88" s="20" t="str">
        <f>IF('Quema en Tea'!E91&lt;&gt;"",'Quema en Tea'!E91,'Quema en Tea'!G91)</f>
        <v/>
      </c>
      <c r="F88" s="20" t="str">
        <f>IF('Quema en Tea'!F91&lt;&gt;"",'Quema en Tea'!F91,'Quema en Tea'!H91)</f>
        <v/>
      </c>
      <c r="G88" s="20" t="str">
        <f>IF($D88=0,"",'Quema en Tea'!AL91)</f>
        <v/>
      </c>
      <c r="H88" s="20" t="str">
        <f>IF($D88=0,"",'Quema en Tea'!AM91)</f>
        <v/>
      </c>
      <c r="I88" s="20" t="str">
        <f>IF($D88=0,"",'Quema en Tea'!AN91)</f>
        <v/>
      </c>
      <c r="J88" s="20" t="str">
        <f>IF($D88=0,"",'Quema en Tea'!AO91)</f>
        <v/>
      </c>
      <c r="K88" s="20" t="str">
        <f>IF($D88=0,"",'Quema en Tea'!AP91)</f>
        <v/>
      </c>
      <c r="L88" s="20" t="str">
        <f>IF($D88=0,"",'Quema en Tea'!AQ91)</f>
        <v/>
      </c>
      <c r="M88" s="241" t="str">
        <f t="shared" si="1"/>
        <v/>
      </c>
      <c r="N88" s="20" t="str">
        <f>IF($D88=0,"",'Quema en Tea'!AK91)</f>
        <v/>
      </c>
      <c r="O88" s="20" t="e">
        <f>'Quema en Tea'!P91</f>
        <v>#VALUE!</v>
      </c>
      <c r="P88" s="20" t="e">
        <f>'Quema en Tea'!Q91</f>
        <v>#VALUE!</v>
      </c>
      <c r="Q88" s="20" t="e">
        <f>'Quema en Tea'!R91</f>
        <v>#VALUE!</v>
      </c>
      <c r="R88" s="20" t="e">
        <f>'Quema en Tea'!S91</f>
        <v>#VALUE!</v>
      </c>
    </row>
    <row r="89" spans="2:18" x14ac:dyDescent="0.75">
      <c r="B89" s="20">
        <f>'Quema en Tea'!B92</f>
        <v>0</v>
      </c>
      <c r="C89" s="20">
        <f>'Quema en Tea'!C92</f>
        <v>0</v>
      </c>
      <c r="D89" s="20">
        <f>'Quema en Tea'!D92</f>
        <v>0</v>
      </c>
      <c r="E89" s="20" t="str">
        <f>IF('Quema en Tea'!E92&lt;&gt;"",'Quema en Tea'!E92,'Quema en Tea'!G92)</f>
        <v/>
      </c>
      <c r="F89" s="20" t="str">
        <f>IF('Quema en Tea'!F92&lt;&gt;"",'Quema en Tea'!F92,'Quema en Tea'!H92)</f>
        <v/>
      </c>
      <c r="G89" s="20" t="str">
        <f>IF($D89=0,"",'Quema en Tea'!AL92)</f>
        <v/>
      </c>
      <c r="H89" s="20" t="str">
        <f>IF($D89=0,"",'Quema en Tea'!AM92)</f>
        <v/>
      </c>
      <c r="I89" s="20" t="str">
        <f>IF($D89=0,"",'Quema en Tea'!AN92)</f>
        <v/>
      </c>
      <c r="J89" s="20" t="str">
        <f>IF($D89=0,"",'Quema en Tea'!AO92)</f>
        <v/>
      </c>
      <c r="K89" s="20" t="str">
        <f>IF($D89=0,"",'Quema en Tea'!AP92)</f>
        <v/>
      </c>
      <c r="L89" s="20" t="str">
        <f>IF($D89=0,"",'Quema en Tea'!AQ92)</f>
        <v/>
      </c>
      <c r="M89" s="241" t="str">
        <f t="shared" si="1"/>
        <v/>
      </c>
      <c r="N89" s="20" t="str">
        <f>IF($D89=0,"",'Quema en Tea'!AK92)</f>
        <v/>
      </c>
      <c r="O89" s="20" t="e">
        <f>'Quema en Tea'!P92</f>
        <v>#VALUE!</v>
      </c>
      <c r="P89" s="20" t="e">
        <f>'Quema en Tea'!Q92</f>
        <v>#VALUE!</v>
      </c>
      <c r="Q89" s="20" t="e">
        <f>'Quema en Tea'!R92</f>
        <v>#VALUE!</v>
      </c>
      <c r="R89" s="20" t="e">
        <f>'Quema en Tea'!S92</f>
        <v>#VALUE!</v>
      </c>
    </row>
    <row r="90" spans="2:18" x14ac:dyDescent="0.75">
      <c r="B90" s="20">
        <f>'Quema en Tea'!B93</f>
        <v>0</v>
      </c>
      <c r="C90" s="20">
        <f>'Quema en Tea'!C93</f>
        <v>0</v>
      </c>
      <c r="D90" s="20">
        <f>'Quema en Tea'!D93</f>
        <v>0</v>
      </c>
      <c r="E90" s="20" t="str">
        <f>IF('Quema en Tea'!E93&lt;&gt;"",'Quema en Tea'!E93,'Quema en Tea'!G93)</f>
        <v/>
      </c>
      <c r="F90" s="20" t="str">
        <f>IF('Quema en Tea'!F93&lt;&gt;"",'Quema en Tea'!F93,'Quema en Tea'!H93)</f>
        <v/>
      </c>
      <c r="G90" s="20" t="str">
        <f>IF($D90=0,"",'Quema en Tea'!AL93)</f>
        <v/>
      </c>
      <c r="H90" s="20" t="str">
        <f>IF($D90=0,"",'Quema en Tea'!AM93)</f>
        <v/>
      </c>
      <c r="I90" s="20" t="str">
        <f>IF($D90=0,"",'Quema en Tea'!AN93)</f>
        <v/>
      </c>
      <c r="J90" s="20" t="str">
        <f>IF($D90=0,"",'Quema en Tea'!AO93)</f>
        <v/>
      </c>
      <c r="K90" s="20" t="str">
        <f>IF($D90=0,"",'Quema en Tea'!AP93)</f>
        <v/>
      </c>
      <c r="L90" s="20" t="str">
        <f>IF($D90=0,"",'Quema en Tea'!AQ93)</f>
        <v/>
      </c>
      <c r="M90" s="241" t="str">
        <f t="shared" si="1"/>
        <v/>
      </c>
      <c r="N90" s="20" t="str">
        <f>IF($D90=0,"",'Quema en Tea'!AK93)</f>
        <v/>
      </c>
      <c r="O90" s="20" t="e">
        <f>'Quema en Tea'!P93</f>
        <v>#VALUE!</v>
      </c>
      <c r="P90" s="20" t="e">
        <f>'Quema en Tea'!Q93</f>
        <v>#VALUE!</v>
      </c>
      <c r="Q90" s="20" t="e">
        <f>'Quema en Tea'!R93</f>
        <v>#VALUE!</v>
      </c>
      <c r="R90" s="20" t="e">
        <f>'Quema en Tea'!S93</f>
        <v>#VALUE!</v>
      </c>
    </row>
    <row r="91" spans="2:18" x14ac:dyDescent="0.75">
      <c r="B91" s="20">
        <f>'Quema en Tea'!B94</f>
        <v>0</v>
      </c>
      <c r="C91" s="20">
        <f>'Quema en Tea'!C94</f>
        <v>0</v>
      </c>
      <c r="D91" s="20">
        <f>'Quema en Tea'!D94</f>
        <v>0</v>
      </c>
      <c r="E91" s="20" t="str">
        <f>IF('Quema en Tea'!E94&lt;&gt;"",'Quema en Tea'!E94,'Quema en Tea'!G94)</f>
        <v/>
      </c>
      <c r="F91" s="20" t="str">
        <f>IF('Quema en Tea'!F94&lt;&gt;"",'Quema en Tea'!F94,'Quema en Tea'!H94)</f>
        <v/>
      </c>
      <c r="G91" s="20" t="str">
        <f>IF($D91=0,"",'Quema en Tea'!AL94)</f>
        <v/>
      </c>
      <c r="H91" s="20" t="str">
        <f>IF($D91=0,"",'Quema en Tea'!AM94)</f>
        <v/>
      </c>
      <c r="I91" s="20" t="str">
        <f>IF($D91=0,"",'Quema en Tea'!AN94)</f>
        <v/>
      </c>
      <c r="J91" s="20" t="str">
        <f>IF($D91=0,"",'Quema en Tea'!AO94)</f>
        <v/>
      </c>
      <c r="K91" s="20" t="str">
        <f>IF($D91=0,"",'Quema en Tea'!AP94)</f>
        <v/>
      </c>
      <c r="L91" s="20" t="str">
        <f>IF($D91=0,"",'Quema en Tea'!AQ94)</f>
        <v/>
      </c>
      <c r="M91" s="241" t="str">
        <f t="shared" si="1"/>
        <v/>
      </c>
      <c r="N91" s="20" t="str">
        <f>IF($D91=0,"",'Quema en Tea'!AK94)</f>
        <v/>
      </c>
      <c r="O91" s="20" t="e">
        <f>'Quema en Tea'!P94</f>
        <v>#VALUE!</v>
      </c>
      <c r="P91" s="20" t="e">
        <f>'Quema en Tea'!Q94</f>
        <v>#VALUE!</v>
      </c>
      <c r="Q91" s="20" t="e">
        <f>'Quema en Tea'!R94</f>
        <v>#VALUE!</v>
      </c>
      <c r="R91" s="20" t="e">
        <f>'Quema en Tea'!S94</f>
        <v>#VALUE!</v>
      </c>
    </row>
    <row r="92" spans="2:18" x14ac:dyDescent="0.75">
      <c r="B92" s="20">
        <f>'Quema en Tea'!B95</f>
        <v>0</v>
      </c>
      <c r="C92" s="20">
        <f>'Quema en Tea'!C95</f>
        <v>0</v>
      </c>
      <c r="D92" s="20">
        <f>'Quema en Tea'!D95</f>
        <v>0</v>
      </c>
      <c r="E92" s="20" t="str">
        <f>IF('Quema en Tea'!E95&lt;&gt;"",'Quema en Tea'!E95,'Quema en Tea'!G95)</f>
        <v/>
      </c>
      <c r="F92" s="20" t="str">
        <f>IF('Quema en Tea'!F95&lt;&gt;"",'Quema en Tea'!F95,'Quema en Tea'!H95)</f>
        <v/>
      </c>
      <c r="G92" s="20" t="str">
        <f>IF($D92=0,"",'Quema en Tea'!AL95)</f>
        <v/>
      </c>
      <c r="H92" s="20" t="str">
        <f>IF($D92=0,"",'Quema en Tea'!AM95)</f>
        <v/>
      </c>
      <c r="I92" s="20" t="str">
        <f>IF($D92=0,"",'Quema en Tea'!AN95)</f>
        <v/>
      </c>
      <c r="J92" s="20" t="str">
        <f>IF($D92=0,"",'Quema en Tea'!AO95)</f>
        <v/>
      </c>
      <c r="K92" s="20" t="str">
        <f>IF($D92=0,"",'Quema en Tea'!AP95)</f>
        <v/>
      </c>
      <c r="L92" s="20" t="str">
        <f>IF($D92=0,"",'Quema en Tea'!AQ95)</f>
        <v/>
      </c>
      <c r="M92" s="241" t="str">
        <f t="shared" si="1"/>
        <v/>
      </c>
      <c r="N92" s="20" t="str">
        <f>IF($D92=0,"",'Quema en Tea'!AK95)</f>
        <v/>
      </c>
      <c r="O92" s="20" t="e">
        <f>'Quema en Tea'!P95</f>
        <v>#VALUE!</v>
      </c>
      <c r="P92" s="20" t="e">
        <f>'Quema en Tea'!Q95</f>
        <v>#VALUE!</v>
      </c>
      <c r="Q92" s="20" t="e">
        <f>'Quema en Tea'!R95</f>
        <v>#VALUE!</v>
      </c>
      <c r="R92" s="20" t="e">
        <f>'Quema en Tea'!S95</f>
        <v>#VALUE!</v>
      </c>
    </row>
    <row r="93" spans="2:18" x14ac:dyDescent="0.75">
      <c r="B93" s="20">
        <f>'Quema en Tea'!B96</f>
        <v>0</v>
      </c>
      <c r="C93" s="20">
        <f>'Quema en Tea'!C96</f>
        <v>0</v>
      </c>
      <c r="D93" s="20">
        <f>'Quema en Tea'!D96</f>
        <v>0</v>
      </c>
      <c r="E93" s="20" t="str">
        <f>IF('Quema en Tea'!E96&lt;&gt;"",'Quema en Tea'!E96,'Quema en Tea'!G96)</f>
        <v/>
      </c>
      <c r="F93" s="20" t="str">
        <f>IF('Quema en Tea'!F96&lt;&gt;"",'Quema en Tea'!F96,'Quema en Tea'!H96)</f>
        <v/>
      </c>
      <c r="G93" s="20" t="str">
        <f>IF($D93=0,"",'Quema en Tea'!AL96)</f>
        <v/>
      </c>
      <c r="H93" s="20" t="str">
        <f>IF($D93=0,"",'Quema en Tea'!AM96)</f>
        <v/>
      </c>
      <c r="I93" s="20" t="str">
        <f>IF($D93=0,"",'Quema en Tea'!AN96)</f>
        <v/>
      </c>
      <c r="J93" s="20" t="str">
        <f>IF($D93=0,"",'Quema en Tea'!AO96)</f>
        <v/>
      </c>
      <c r="K93" s="20" t="str">
        <f>IF($D93=0,"",'Quema en Tea'!AP96)</f>
        <v/>
      </c>
      <c r="L93" s="20" t="str">
        <f>IF($D93=0,"",'Quema en Tea'!AQ96)</f>
        <v/>
      </c>
      <c r="M93" s="241" t="str">
        <f t="shared" si="1"/>
        <v/>
      </c>
      <c r="N93" s="20" t="str">
        <f>IF($D93=0,"",'Quema en Tea'!AK96)</f>
        <v/>
      </c>
      <c r="O93" s="20" t="e">
        <f>'Quema en Tea'!P96</f>
        <v>#VALUE!</v>
      </c>
      <c r="P93" s="20" t="e">
        <f>'Quema en Tea'!Q96</f>
        <v>#VALUE!</v>
      </c>
      <c r="Q93" s="20" t="e">
        <f>'Quema en Tea'!R96</f>
        <v>#VALUE!</v>
      </c>
      <c r="R93" s="20" t="e">
        <f>'Quema en Tea'!S96</f>
        <v>#VALUE!</v>
      </c>
    </row>
    <row r="94" spans="2:18" x14ac:dyDescent="0.75">
      <c r="B94" s="20">
        <f>'Quema en Tea'!B97</f>
        <v>0</v>
      </c>
      <c r="C94" s="20">
        <f>'Quema en Tea'!C97</f>
        <v>0</v>
      </c>
      <c r="D94" s="20">
        <f>'Quema en Tea'!D97</f>
        <v>0</v>
      </c>
      <c r="E94" s="20" t="str">
        <f>IF('Quema en Tea'!E97&lt;&gt;"",'Quema en Tea'!E97,'Quema en Tea'!G97)</f>
        <v/>
      </c>
      <c r="F94" s="20" t="str">
        <f>IF('Quema en Tea'!F97&lt;&gt;"",'Quema en Tea'!F97,'Quema en Tea'!H97)</f>
        <v/>
      </c>
      <c r="G94" s="20" t="str">
        <f>IF($D94=0,"",'Quema en Tea'!AL97)</f>
        <v/>
      </c>
      <c r="H94" s="20" t="str">
        <f>IF($D94=0,"",'Quema en Tea'!AM97)</f>
        <v/>
      </c>
      <c r="I94" s="20" t="str">
        <f>IF($D94=0,"",'Quema en Tea'!AN97)</f>
        <v/>
      </c>
      <c r="J94" s="20" t="str">
        <f>IF($D94=0,"",'Quema en Tea'!AO97)</f>
        <v/>
      </c>
      <c r="K94" s="20" t="str">
        <f>IF($D94=0,"",'Quema en Tea'!AP97)</f>
        <v/>
      </c>
      <c r="L94" s="20" t="str">
        <f>IF($D94=0,"",'Quema en Tea'!AQ97)</f>
        <v/>
      </c>
      <c r="M94" s="241" t="str">
        <f t="shared" si="1"/>
        <v/>
      </c>
      <c r="N94" s="20" t="str">
        <f>IF($D94=0,"",'Quema en Tea'!AK97)</f>
        <v/>
      </c>
      <c r="O94" s="20" t="e">
        <f>'Quema en Tea'!P97</f>
        <v>#VALUE!</v>
      </c>
      <c r="P94" s="20" t="e">
        <f>'Quema en Tea'!Q97</f>
        <v>#VALUE!</v>
      </c>
      <c r="Q94" s="20" t="e">
        <f>'Quema en Tea'!R97</f>
        <v>#VALUE!</v>
      </c>
      <c r="R94" s="20" t="e">
        <f>'Quema en Tea'!S97</f>
        <v>#VALUE!</v>
      </c>
    </row>
    <row r="95" spans="2:18" x14ac:dyDescent="0.75">
      <c r="B95" s="20">
        <f>'Quema en Tea'!B98</f>
        <v>0</v>
      </c>
      <c r="C95" s="20">
        <f>'Quema en Tea'!C98</f>
        <v>0</v>
      </c>
      <c r="D95" s="20">
        <f>'Quema en Tea'!D98</f>
        <v>0</v>
      </c>
      <c r="E95" s="20" t="str">
        <f>IF('Quema en Tea'!E98&lt;&gt;"",'Quema en Tea'!E98,'Quema en Tea'!G98)</f>
        <v/>
      </c>
      <c r="F95" s="20" t="str">
        <f>IF('Quema en Tea'!F98&lt;&gt;"",'Quema en Tea'!F98,'Quema en Tea'!H98)</f>
        <v/>
      </c>
      <c r="G95" s="20" t="str">
        <f>IF($D95=0,"",'Quema en Tea'!AL98)</f>
        <v/>
      </c>
      <c r="H95" s="20" t="str">
        <f>IF($D95=0,"",'Quema en Tea'!AM98)</f>
        <v/>
      </c>
      <c r="I95" s="20" t="str">
        <f>IF($D95=0,"",'Quema en Tea'!AN98)</f>
        <v/>
      </c>
      <c r="J95" s="20" t="str">
        <f>IF($D95=0,"",'Quema en Tea'!AO98)</f>
        <v/>
      </c>
      <c r="K95" s="20" t="str">
        <f>IF($D95=0,"",'Quema en Tea'!AP98)</f>
        <v/>
      </c>
      <c r="L95" s="20" t="str">
        <f>IF($D95=0,"",'Quema en Tea'!AQ98)</f>
        <v/>
      </c>
      <c r="M95" s="241" t="str">
        <f t="shared" si="1"/>
        <v/>
      </c>
      <c r="N95" s="20" t="str">
        <f>IF($D95=0,"",'Quema en Tea'!AK98)</f>
        <v/>
      </c>
      <c r="O95" s="20" t="e">
        <f>'Quema en Tea'!P98</f>
        <v>#VALUE!</v>
      </c>
      <c r="P95" s="20" t="e">
        <f>'Quema en Tea'!Q98</f>
        <v>#VALUE!</v>
      </c>
      <c r="Q95" s="20" t="e">
        <f>'Quema en Tea'!R98</f>
        <v>#VALUE!</v>
      </c>
      <c r="R95" s="20" t="e">
        <f>'Quema en Tea'!S98</f>
        <v>#VALUE!</v>
      </c>
    </row>
    <row r="96" spans="2:18" x14ac:dyDescent="0.75">
      <c r="B96" s="20">
        <f>'Quema en Tea'!B99</f>
        <v>0</v>
      </c>
      <c r="C96" s="20">
        <f>'Quema en Tea'!C99</f>
        <v>0</v>
      </c>
      <c r="D96" s="20">
        <f>'Quema en Tea'!D99</f>
        <v>0</v>
      </c>
      <c r="E96" s="20" t="str">
        <f>IF('Quema en Tea'!E99&lt;&gt;"",'Quema en Tea'!E99,'Quema en Tea'!G99)</f>
        <v/>
      </c>
      <c r="F96" s="20" t="str">
        <f>IF('Quema en Tea'!F99&lt;&gt;"",'Quema en Tea'!F99,'Quema en Tea'!H99)</f>
        <v/>
      </c>
      <c r="G96" s="20" t="str">
        <f>IF($D96=0,"",'Quema en Tea'!AL99)</f>
        <v/>
      </c>
      <c r="H96" s="20" t="str">
        <f>IF($D96=0,"",'Quema en Tea'!AM99)</f>
        <v/>
      </c>
      <c r="I96" s="20" t="str">
        <f>IF($D96=0,"",'Quema en Tea'!AN99)</f>
        <v/>
      </c>
      <c r="J96" s="20" t="str">
        <f>IF($D96=0,"",'Quema en Tea'!AO99)</f>
        <v/>
      </c>
      <c r="K96" s="20" t="str">
        <f>IF($D96=0,"",'Quema en Tea'!AP99)</f>
        <v/>
      </c>
      <c r="L96" s="20" t="str">
        <f>IF($D96=0,"",'Quema en Tea'!AQ99)</f>
        <v/>
      </c>
      <c r="M96" s="241" t="str">
        <f t="shared" si="1"/>
        <v/>
      </c>
      <c r="N96" s="20" t="str">
        <f>IF($D96=0,"",'Quema en Tea'!AK99)</f>
        <v/>
      </c>
      <c r="O96" s="20" t="e">
        <f>'Quema en Tea'!P99</f>
        <v>#VALUE!</v>
      </c>
      <c r="P96" s="20" t="e">
        <f>'Quema en Tea'!Q99</f>
        <v>#VALUE!</v>
      </c>
      <c r="Q96" s="20" t="e">
        <f>'Quema en Tea'!R99</f>
        <v>#VALUE!</v>
      </c>
      <c r="R96" s="20" t="e">
        <f>'Quema en Tea'!S99</f>
        <v>#VALUE!</v>
      </c>
    </row>
    <row r="97" spans="2:18" x14ac:dyDescent="0.75">
      <c r="B97" s="20">
        <f>'Quema en Tea'!B100</f>
        <v>0</v>
      </c>
      <c r="C97" s="20">
        <f>'Quema en Tea'!C100</f>
        <v>0</v>
      </c>
      <c r="D97" s="20">
        <f>'Quema en Tea'!D100</f>
        <v>0</v>
      </c>
      <c r="E97" s="20" t="str">
        <f>IF('Quema en Tea'!E100&lt;&gt;"",'Quema en Tea'!E100,'Quema en Tea'!G100)</f>
        <v/>
      </c>
      <c r="F97" s="20" t="str">
        <f>IF('Quema en Tea'!F100&lt;&gt;"",'Quema en Tea'!F100,'Quema en Tea'!H100)</f>
        <v/>
      </c>
      <c r="G97" s="20" t="str">
        <f>IF($D97=0,"",'Quema en Tea'!AL100)</f>
        <v/>
      </c>
      <c r="H97" s="20" t="str">
        <f>IF($D97=0,"",'Quema en Tea'!AM100)</f>
        <v/>
      </c>
      <c r="I97" s="20" t="str">
        <f>IF($D97=0,"",'Quema en Tea'!AN100)</f>
        <v/>
      </c>
      <c r="J97" s="20" t="str">
        <f>IF($D97=0,"",'Quema en Tea'!AO100)</f>
        <v/>
      </c>
      <c r="K97" s="20" t="str">
        <f>IF($D97=0,"",'Quema en Tea'!AP100)</f>
        <v/>
      </c>
      <c r="L97" s="20" t="str">
        <f>IF($D97=0,"",'Quema en Tea'!AQ100)</f>
        <v/>
      </c>
      <c r="M97" s="241" t="str">
        <f t="shared" si="1"/>
        <v/>
      </c>
      <c r="N97" s="20" t="str">
        <f>IF($D97=0,"",'Quema en Tea'!AK100)</f>
        <v/>
      </c>
      <c r="O97" s="20" t="e">
        <f>'Quema en Tea'!P100</f>
        <v>#VALUE!</v>
      </c>
      <c r="P97" s="20" t="e">
        <f>'Quema en Tea'!Q100</f>
        <v>#VALUE!</v>
      </c>
      <c r="Q97" s="20" t="e">
        <f>'Quema en Tea'!R100</f>
        <v>#VALUE!</v>
      </c>
      <c r="R97" s="20" t="e">
        <f>'Quema en Tea'!S100</f>
        <v>#VALUE!</v>
      </c>
    </row>
    <row r="98" spans="2:18" x14ac:dyDescent="0.75">
      <c r="B98" s="20">
        <f>'Quema en Tea'!B101</f>
        <v>0</v>
      </c>
      <c r="C98" s="20">
        <f>'Quema en Tea'!C101</f>
        <v>0</v>
      </c>
      <c r="D98" s="20">
        <f>'Quema en Tea'!D101</f>
        <v>0</v>
      </c>
      <c r="E98" s="20" t="str">
        <f>IF('Quema en Tea'!E101&lt;&gt;"",'Quema en Tea'!E101,'Quema en Tea'!G101)</f>
        <v/>
      </c>
      <c r="F98" s="20" t="str">
        <f>IF('Quema en Tea'!F101&lt;&gt;"",'Quema en Tea'!F101,'Quema en Tea'!H101)</f>
        <v/>
      </c>
      <c r="G98" s="20" t="str">
        <f>IF($D98=0,"",'Quema en Tea'!AL101)</f>
        <v/>
      </c>
      <c r="H98" s="20" t="str">
        <f>IF($D98=0,"",'Quema en Tea'!AM101)</f>
        <v/>
      </c>
      <c r="I98" s="20" t="str">
        <f>IF($D98=0,"",'Quema en Tea'!AN101)</f>
        <v/>
      </c>
      <c r="J98" s="20" t="str">
        <f>IF($D98=0,"",'Quema en Tea'!AO101)</f>
        <v/>
      </c>
      <c r="K98" s="20" t="str">
        <f>IF($D98=0,"",'Quema en Tea'!AP101)</f>
        <v/>
      </c>
      <c r="L98" s="20" t="str">
        <f>IF($D98=0,"",'Quema en Tea'!AQ101)</f>
        <v/>
      </c>
      <c r="M98" s="241" t="str">
        <f t="shared" si="1"/>
        <v/>
      </c>
      <c r="N98" s="20" t="str">
        <f>IF($D98=0,"",'Quema en Tea'!AK101)</f>
        <v/>
      </c>
      <c r="O98" s="20" t="e">
        <f>'Quema en Tea'!P101</f>
        <v>#VALUE!</v>
      </c>
      <c r="P98" s="20" t="e">
        <f>'Quema en Tea'!Q101</f>
        <v>#VALUE!</v>
      </c>
      <c r="Q98" s="20" t="e">
        <f>'Quema en Tea'!R101</f>
        <v>#VALUE!</v>
      </c>
      <c r="R98" s="20" t="e">
        <f>'Quema en Tea'!S101</f>
        <v>#VALUE!</v>
      </c>
    </row>
    <row r="99" spans="2:18" x14ac:dyDescent="0.75">
      <c r="B99" s="20">
        <f>'Quema en Tea'!B102</f>
        <v>0</v>
      </c>
      <c r="C99" s="20">
        <f>'Quema en Tea'!C102</f>
        <v>0</v>
      </c>
      <c r="D99" s="20">
        <f>'Quema en Tea'!D102</f>
        <v>0</v>
      </c>
      <c r="E99" s="20" t="str">
        <f>IF('Quema en Tea'!E102&lt;&gt;"",'Quema en Tea'!E102,'Quema en Tea'!G102)</f>
        <v/>
      </c>
      <c r="F99" s="20" t="str">
        <f>IF('Quema en Tea'!F102&lt;&gt;"",'Quema en Tea'!F102,'Quema en Tea'!H102)</f>
        <v/>
      </c>
      <c r="G99" s="20" t="str">
        <f>IF($D99=0,"",'Quema en Tea'!AL102)</f>
        <v/>
      </c>
      <c r="H99" s="20" t="str">
        <f>IF($D99=0,"",'Quema en Tea'!AM102)</f>
        <v/>
      </c>
      <c r="I99" s="20" t="str">
        <f>IF($D99=0,"",'Quema en Tea'!AN102)</f>
        <v/>
      </c>
      <c r="J99" s="20" t="str">
        <f>IF($D99=0,"",'Quema en Tea'!AO102)</f>
        <v/>
      </c>
      <c r="K99" s="20" t="str">
        <f>IF($D99=0,"",'Quema en Tea'!AP102)</f>
        <v/>
      </c>
      <c r="L99" s="20" t="str">
        <f>IF($D99=0,"",'Quema en Tea'!AQ102)</f>
        <v/>
      </c>
      <c r="M99" s="241" t="str">
        <f t="shared" si="1"/>
        <v/>
      </c>
      <c r="N99" s="20" t="str">
        <f>IF($D99=0,"",'Quema en Tea'!AK102)</f>
        <v/>
      </c>
      <c r="O99" s="20" t="e">
        <f>'Quema en Tea'!P102</f>
        <v>#VALUE!</v>
      </c>
      <c r="P99" s="20" t="e">
        <f>'Quema en Tea'!Q102</f>
        <v>#VALUE!</v>
      </c>
      <c r="Q99" s="20" t="e">
        <f>'Quema en Tea'!R102</f>
        <v>#VALUE!</v>
      </c>
      <c r="R99" s="20" t="e">
        <f>'Quema en Tea'!S102</f>
        <v>#VALUE!</v>
      </c>
    </row>
    <row r="100" spans="2:18" x14ac:dyDescent="0.75">
      <c r="B100" s="20">
        <f>'Quema en Tea'!B103</f>
        <v>0</v>
      </c>
      <c r="C100" s="20">
        <f>'Quema en Tea'!C103</f>
        <v>0</v>
      </c>
      <c r="D100" s="20">
        <f>'Quema en Tea'!D103</f>
        <v>0</v>
      </c>
      <c r="E100" s="20" t="str">
        <f>IF('Quema en Tea'!E103&lt;&gt;"",'Quema en Tea'!E103,'Quema en Tea'!G103)</f>
        <v/>
      </c>
      <c r="F100" s="20" t="str">
        <f>IF('Quema en Tea'!F103&lt;&gt;"",'Quema en Tea'!F103,'Quema en Tea'!H103)</f>
        <v/>
      </c>
      <c r="G100" s="20" t="str">
        <f>IF($D100=0,"",'Quema en Tea'!AL103)</f>
        <v/>
      </c>
      <c r="H100" s="20" t="str">
        <f>IF($D100=0,"",'Quema en Tea'!AM103)</f>
        <v/>
      </c>
      <c r="I100" s="20" t="str">
        <f>IF($D100=0,"",'Quema en Tea'!AN103)</f>
        <v/>
      </c>
      <c r="J100" s="20" t="str">
        <f>IF($D100=0,"",'Quema en Tea'!AO103)</f>
        <v/>
      </c>
      <c r="K100" s="20" t="str">
        <f>IF($D100=0,"",'Quema en Tea'!AP103)</f>
        <v/>
      </c>
      <c r="L100" s="20" t="str">
        <f>IF($D100=0,"",'Quema en Tea'!AQ103)</f>
        <v/>
      </c>
      <c r="M100" s="241" t="str">
        <f t="shared" si="1"/>
        <v/>
      </c>
      <c r="N100" s="20" t="str">
        <f>IF($D100=0,"",'Quema en Tea'!AK103)</f>
        <v/>
      </c>
      <c r="O100" s="20" t="e">
        <f>'Quema en Tea'!P103</f>
        <v>#VALUE!</v>
      </c>
      <c r="P100" s="20" t="e">
        <f>'Quema en Tea'!Q103</f>
        <v>#VALUE!</v>
      </c>
      <c r="Q100" s="20" t="e">
        <f>'Quema en Tea'!R103</f>
        <v>#VALUE!</v>
      </c>
      <c r="R100" s="20" t="e">
        <f>'Quema en Tea'!S103</f>
        <v>#VALUE!</v>
      </c>
    </row>
    <row r="101" spans="2:18" x14ac:dyDescent="0.75">
      <c r="B101" s="20">
        <f>'Quema en Tea'!B104</f>
        <v>0</v>
      </c>
      <c r="C101" s="20">
        <f>'Quema en Tea'!C104</f>
        <v>0</v>
      </c>
      <c r="D101" s="20">
        <f>'Quema en Tea'!D104</f>
        <v>0</v>
      </c>
      <c r="E101" s="20" t="str">
        <f>IF('Quema en Tea'!E104&lt;&gt;"",'Quema en Tea'!E104,'Quema en Tea'!G104)</f>
        <v/>
      </c>
      <c r="F101" s="20" t="str">
        <f>IF('Quema en Tea'!F104&lt;&gt;"",'Quema en Tea'!F104,'Quema en Tea'!H104)</f>
        <v/>
      </c>
      <c r="G101" s="20" t="str">
        <f>IF($D101=0,"",'Quema en Tea'!AL104)</f>
        <v/>
      </c>
      <c r="H101" s="20" t="str">
        <f>IF($D101=0,"",'Quema en Tea'!AM104)</f>
        <v/>
      </c>
      <c r="I101" s="20" t="str">
        <f>IF($D101=0,"",'Quema en Tea'!AN104)</f>
        <v/>
      </c>
      <c r="J101" s="20" t="str">
        <f>IF($D101=0,"",'Quema en Tea'!AO104)</f>
        <v/>
      </c>
      <c r="K101" s="20" t="str">
        <f>IF($D101=0,"",'Quema en Tea'!AP104)</f>
        <v/>
      </c>
      <c r="L101" s="20" t="str">
        <f>IF($D101=0,"",'Quema en Tea'!AQ104)</f>
        <v/>
      </c>
      <c r="M101" s="241" t="str">
        <f t="shared" si="1"/>
        <v/>
      </c>
      <c r="N101" s="20" t="str">
        <f>IF($D101=0,"",'Quema en Tea'!AK104)</f>
        <v/>
      </c>
      <c r="O101" s="20" t="e">
        <f>'Quema en Tea'!P104</f>
        <v>#VALUE!</v>
      </c>
      <c r="P101" s="20" t="e">
        <f>'Quema en Tea'!Q104</f>
        <v>#VALUE!</v>
      </c>
      <c r="Q101" s="20" t="e">
        <f>'Quema en Tea'!R104</f>
        <v>#VALUE!</v>
      </c>
      <c r="R101" s="20" t="e">
        <f>'Quema en Tea'!S104</f>
        <v>#VALUE!</v>
      </c>
    </row>
    <row r="102" spans="2:18" x14ac:dyDescent="0.75">
      <c r="B102" s="20">
        <f>'Quema en Tea'!B105</f>
        <v>0</v>
      </c>
      <c r="C102" s="20">
        <f>'Quema en Tea'!C105</f>
        <v>0</v>
      </c>
      <c r="D102" s="20">
        <f>'Quema en Tea'!D105</f>
        <v>0</v>
      </c>
      <c r="E102" s="20" t="str">
        <f>IF('Quema en Tea'!E105&lt;&gt;"",'Quema en Tea'!E105,'Quema en Tea'!G105)</f>
        <v/>
      </c>
      <c r="F102" s="20" t="str">
        <f>IF('Quema en Tea'!F105&lt;&gt;"",'Quema en Tea'!F105,'Quema en Tea'!H105)</f>
        <v/>
      </c>
      <c r="G102" s="20" t="str">
        <f>IF($D102=0,"",'Quema en Tea'!AL105)</f>
        <v/>
      </c>
      <c r="H102" s="20" t="str">
        <f>IF($D102=0,"",'Quema en Tea'!AM105)</f>
        <v/>
      </c>
      <c r="I102" s="20" t="str">
        <f>IF($D102=0,"",'Quema en Tea'!AN105)</f>
        <v/>
      </c>
      <c r="J102" s="20" t="str">
        <f>IF($D102=0,"",'Quema en Tea'!AO105)</f>
        <v/>
      </c>
      <c r="K102" s="20" t="str">
        <f>IF($D102=0,"",'Quema en Tea'!AP105)</f>
        <v/>
      </c>
      <c r="L102" s="20" t="str">
        <f>IF($D102=0,"",'Quema en Tea'!AQ105)</f>
        <v/>
      </c>
      <c r="M102" s="241" t="str">
        <f t="shared" si="1"/>
        <v/>
      </c>
      <c r="N102" s="20" t="str">
        <f>IF($D102=0,"",'Quema en Tea'!AK105)</f>
        <v/>
      </c>
      <c r="O102" s="20" t="e">
        <f>'Quema en Tea'!P105</f>
        <v>#VALUE!</v>
      </c>
      <c r="P102" s="20" t="e">
        <f>'Quema en Tea'!Q105</f>
        <v>#VALUE!</v>
      </c>
      <c r="Q102" s="20" t="e">
        <f>'Quema en Tea'!R105</f>
        <v>#VALUE!</v>
      </c>
      <c r="R102" s="20" t="e">
        <f>'Quema en Tea'!S105</f>
        <v>#VALUE!</v>
      </c>
    </row>
    <row r="103" spans="2:18" x14ac:dyDescent="0.75">
      <c r="B103" s="20">
        <f>'Quema en Tea'!B106</f>
        <v>0</v>
      </c>
      <c r="C103" s="20">
        <f>'Quema en Tea'!C106</f>
        <v>0</v>
      </c>
      <c r="D103" s="20">
        <f>'Quema en Tea'!D106</f>
        <v>0</v>
      </c>
      <c r="E103" s="20" t="str">
        <f>IF('Quema en Tea'!E106&lt;&gt;"",'Quema en Tea'!E106,'Quema en Tea'!G106)</f>
        <v/>
      </c>
      <c r="F103" s="20" t="str">
        <f>IF('Quema en Tea'!F106&lt;&gt;"",'Quema en Tea'!F106,'Quema en Tea'!H106)</f>
        <v/>
      </c>
      <c r="G103" s="20" t="str">
        <f>IF($D103=0,"",'Quema en Tea'!AL106)</f>
        <v/>
      </c>
      <c r="H103" s="20" t="str">
        <f>IF($D103=0,"",'Quema en Tea'!AM106)</f>
        <v/>
      </c>
      <c r="I103" s="20" t="str">
        <f>IF($D103=0,"",'Quema en Tea'!AN106)</f>
        <v/>
      </c>
      <c r="J103" s="20" t="str">
        <f>IF($D103=0,"",'Quema en Tea'!AO106)</f>
        <v/>
      </c>
      <c r="K103" s="20" t="str">
        <f>IF($D103=0,"",'Quema en Tea'!AP106)</f>
        <v/>
      </c>
      <c r="L103" s="20" t="str">
        <f>IF($D103=0,"",'Quema en Tea'!AQ106)</f>
        <v/>
      </c>
      <c r="M103" s="241" t="str">
        <f t="shared" si="1"/>
        <v/>
      </c>
      <c r="N103" s="20" t="str">
        <f>IF($D103=0,"",'Quema en Tea'!AK106)</f>
        <v/>
      </c>
      <c r="O103" s="20" t="e">
        <f>'Quema en Tea'!P106</f>
        <v>#VALUE!</v>
      </c>
      <c r="P103" s="20" t="e">
        <f>'Quema en Tea'!Q106</f>
        <v>#VALUE!</v>
      </c>
      <c r="Q103" s="20" t="e">
        <f>'Quema en Tea'!R106</f>
        <v>#VALUE!</v>
      </c>
      <c r="R103" s="20" t="e">
        <f>'Quema en Tea'!S106</f>
        <v>#VALUE!</v>
      </c>
    </row>
    <row r="104" spans="2:18" x14ac:dyDescent="0.75">
      <c r="B104" s="34"/>
      <c r="C104" s="34"/>
      <c r="D104" s="34"/>
      <c r="E104" s="34"/>
      <c r="F104" s="34"/>
      <c r="G104" s="34"/>
      <c r="H104" s="34"/>
      <c r="I104" s="34"/>
      <c r="J104" s="34"/>
      <c r="K104" s="34"/>
      <c r="L104" s="34"/>
      <c r="M104" s="34"/>
      <c r="N104" s="34"/>
      <c r="O104" s="34"/>
      <c r="P104" s="34"/>
      <c r="Q104" s="34"/>
      <c r="R104" s="34"/>
    </row>
    <row r="105" spans="2:18" x14ac:dyDescent="0.75">
      <c r="B105" s="34"/>
      <c r="C105" s="34"/>
      <c r="D105" s="34"/>
      <c r="E105" s="34"/>
      <c r="F105" s="34"/>
      <c r="G105" s="34"/>
      <c r="H105" s="34"/>
      <c r="I105" s="34"/>
      <c r="J105" s="34"/>
      <c r="K105" s="34"/>
      <c r="L105" s="34"/>
      <c r="M105" s="34"/>
      <c r="N105" s="34"/>
      <c r="O105" s="34"/>
      <c r="P105" s="34"/>
      <c r="Q105" s="34"/>
      <c r="R105" s="34"/>
    </row>
    <row r="106" spans="2:18" x14ac:dyDescent="0.75">
      <c r="B106" s="34"/>
      <c r="C106" s="34"/>
      <c r="D106" s="34"/>
      <c r="E106" s="34"/>
      <c r="F106" s="34"/>
      <c r="G106" s="34"/>
      <c r="H106" s="34"/>
      <c r="I106" s="34"/>
      <c r="J106" s="34"/>
      <c r="K106" s="34"/>
      <c r="L106" s="34"/>
      <c r="M106" s="34"/>
      <c r="N106" s="34"/>
      <c r="O106" s="34"/>
      <c r="P106" s="34"/>
      <c r="Q106" s="34"/>
      <c r="R106" s="34"/>
    </row>
    <row r="107" spans="2:18" x14ac:dyDescent="0.75">
      <c r="B107" s="34"/>
      <c r="C107" s="34"/>
      <c r="D107" s="34"/>
      <c r="E107" s="34"/>
      <c r="F107" s="34"/>
      <c r="G107" s="34"/>
      <c r="H107" s="34"/>
      <c r="I107" s="34"/>
      <c r="J107" s="34"/>
      <c r="K107" s="34"/>
      <c r="L107" s="34"/>
      <c r="M107" s="34"/>
      <c r="N107" s="34"/>
      <c r="O107" s="34"/>
      <c r="P107" s="34"/>
      <c r="Q107" s="34"/>
      <c r="R107" s="34"/>
    </row>
    <row r="108" spans="2:18" x14ac:dyDescent="0.75">
      <c r="B108" s="34"/>
      <c r="C108" s="34"/>
      <c r="D108" s="34"/>
      <c r="E108" s="34"/>
      <c r="F108" s="34"/>
      <c r="G108" s="34"/>
      <c r="H108" s="34"/>
      <c r="I108" s="34"/>
      <c r="J108" s="34"/>
      <c r="K108" s="34"/>
      <c r="L108" s="34"/>
      <c r="M108" s="34"/>
      <c r="N108" s="34"/>
      <c r="O108" s="34"/>
      <c r="P108" s="34"/>
      <c r="Q108" s="34"/>
      <c r="R108" s="34"/>
    </row>
    <row r="109" spans="2:18" x14ac:dyDescent="0.75">
      <c r="B109" s="34"/>
      <c r="C109" s="34"/>
      <c r="D109" s="34"/>
      <c r="E109" s="34"/>
      <c r="F109" s="34"/>
      <c r="G109" s="34"/>
      <c r="H109" s="34"/>
      <c r="I109" s="34"/>
      <c r="J109" s="34"/>
      <c r="K109" s="34"/>
      <c r="L109" s="34"/>
      <c r="M109" s="34"/>
      <c r="N109" s="34"/>
      <c r="O109" s="34"/>
      <c r="P109" s="34"/>
      <c r="Q109" s="34"/>
      <c r="R109" s="34"/>
    </row>
    <row r="110" spans="2:18" x14ac:dyDescent="0.75">
      <c r="B110" s="34"/>
      <c r="C110" s="34"/>
      <c r="D110" s="34"/>
      <c r="E110" s="34"/>
      <c r="F110" s="34"/>
      <c r="G110" s="34"/>
      <c r="H110" s="34"/>
      <c r="I110" s="34"/>
      <c r="J110" s="34"/>
      <c r="K110" s="34"/>
      <c r="L110" s="34"/>
      <c r="M110" s="34"/>
      <c r="N110" s="34"/>
      <c r="O110" s="34"/>
      <c r="P110" s="34"/>
      <c r="Q110" s="34"/>
      <c r="R110" s="34"/>
    </row>
    <row r="111" spans="2:18" x14ac:dyDescent="0.75">
      <c r="B111" s="34"/>
      <c r="C111" s="34"/>
      <c r="D111" s="34"/>
      <c r="E111" s="34"/>
      <c r="F111" s="34"/>
      <c r="G111" s="34"/>
      <c r="H111" s="34"/>
      <c r="I111" s="34"/>
      <c r="J111" s="34"/>
      <c r="K111" s="34"/>
      <c r="L111" s="34"/>
      <c r="M111" s="34"/>
      <c r="N111" s="34"/>
      <c r="O111" s="34"/>
      <c r="P111" s="34"/>
      <c r="Q111" s="34"/>
      <c r="R111" s="34"/>
    </row>
    <row r="112" spans="2:18" x14ac:dyDescent="0.75">
      <c r="B112" s="34"/>
      <c r="C112" s="34"/>
      <c r="D112" s="34"/>
      <c r="E112" s="34"/>
      <c r="F112" s="34"/>
      <c r="G112" s="34"/>
      <c r="H112" s="34"/>
      <c r="I112" s="34"/>
      <c r="J112" s="34"/>
      <c r="K112" s="34"/>
      <c r="L112" s="34"/>
      <c r="M112" s="34"/>
      <c r="N112" s="34"/>
      <c r="O112" s="34"/>
      <c r="P112" s="34"/>
      <c r="Q112" s="34"/>
      <c r="R112" s="34"/>
    </row>
    <row r="113" spans="2:18" x14ac:dyDescent="0.75">
      <c r="B113" s="34"/>
      <c r="C113" s="34"/>
      <c r="D113" s="34"/>
      <c r="E113" s="34"/>
      <c r="F113" s="34"/>
      <c r="G113" s="34"/>
      <c r="H113" s="34"/>
      <c r="I113" s="34"/>
      <c r="J113" s="34"/>
      <c r="K113" s="34"/>
      <c r="L113" s="34"/>
      <c r="M113" s="34"/>
      <c r="N113" s="34"/>
      <c r="O113" s="34"/>
      <c r="P113" s="34"/>
      <c r="Q113" s="34"/>
      <c r="R113" s="34"/>
    </row>
    <row r="114" spans="2:18" x14ac:dyDescent="0.75">
      <c r="B114" s="34"/>
      <c r="C114" s="34"/>
      <c r="D114" s="34"/>
      <c r="E114" s="34"/>
      <c r="F114" s="34"/>
      <c r="G114" s="34"/>
      <c r="H114" s="34"/>
      <c r="I114" s="34"/>
      <c r="J114" s="34"/>
      <c r="K114" s="34"/>
      <c r="L114" s="34"/>
      <c r="M114" s="34"/>
      <c r="N114" s="34"/>
      <c r="O114" s="34"/>
      <c r="P114" s="34"/>
      <c r="Q114" s="34"/>
      <c r="R114" s="34"/>
    </row>
    <row r="115" spans="2:18" x14ac:dyDescent="0.75">
      <c r="B115" s="34"/>
      <c r="C115" s="34"/>
      <c r="D115" s="34"/>
      <c r="E115" s="34"/>
      <c r="F115" s="34"/>
      <c r="G115" s="34"/>
      <c r="H115" s="34"/>
      <c r="I115" s="34"/>
      <c r="J115" s="34"/>
      <c r="K115" s="34"/>
      <c r="L115" s="34"/>
      <c r="M115" s="34"/>
      <c r="N115" s="34"/>
      <c r="O115" s="34"/>
      <c r="P115" s="34"/>
      <c r="Q115" s="34"/>
      <c r="R115" s="34"/>
    </row>
  </sheetData>
  <mergeCells count="11">
    <mergeCell ref="O17:O18"/>
    <mergeCell ref="P17:P18"/>
    <mergeCell ref="Q17:Q18"/>
    <mergeCell ref="R17:R18"/>
    <mergeCell ref="B15:R16"/>
    <mergeCell ref="B17:B18"/>
    <mergeCell ref="C17:C18"/>
    <mergeCell ref="D17:D18"/>
    <mergeCell ref="E17:E18"/>
    <mergeCell ref="F17:F18"/>
    <mergeCell ref="G17:N17"/>
  </mergeCells>
  <hyperlinks>
    <hyperlink ref="B9" location="RESULTADOS!A1" display="&lt;&lt;&lt;RESULTADOS" xr:uid="{F34C2316-531F-4693-99CD-89DDB1CA84BF}"/>
    <hyperlink ref="O10" location="TEA!A1" display="Quema en Teas" xr:uid="{123CEC67-6142-4942-8408-204DA046A4C2}"/>
  </hyperlinks>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E2BE2-897A-4FFC-8613-76DA4EA6C9CD}">
  <sheetPr>
    <tabColor rgb="FFFF0000"/>
  </sheetPr>
  <dimension ref="C10:N26"/>
  <sheetViews>
    <sheetView zoomScale="90" zoomScaleNormal="90" workbookViewId="0">
      <selection activeCell="C10" sqref="C10"/>
    </sheetView>
  </sheetViews>
  <sheetFormatPr baseColWidth="10" defaultRowHeight="14.75" x14ac:dyDescent="0.75"/>
  <cols>
    <col min="1" max="2" width="10.90625" style="1"/>
    <col min="3" max="3" width="23.08984375" style="1" customWidth="1"/>
    <col min="4" max="4" width="17.26953125" style="1" customWidth="1"/>
    <col min="5" max="5" width="14.31640625" style="1" customWidth="1"/>
    <col min="6" max="6" width="16.90625" style="1" customWidth="1"/>
    <col min="7" max="7" width="13.36328125" style="1" customWidth="1"/>
    <col min="8" max="16384" width="10.90625" style="1"/>
  </cols>
  <sheetData>
    <row r="10" spans="3:14" x14ac:dyDescent="0.75">
      <c r="C10" s="6" t="s">
        <v>420</v>
      </c>
    </row>
    <row r="12" spans="3:14" x14ac:dyDescent="0.75">
      <c r="C12" s="1" t="s">
        <v>931</v>
      </c>
    </row>
    <row r="15" spans="3:14" x14ac:dyDescent="0.75">
      <c r="C15" s="491" t="s">
        <v>751</v>
      </c>
      <c r="D15" s="491" t="s">
        <v>725</v>
      </c>
      <c r="E15" s="490" t="s">
        <v>737</v>
      </c>
      <c r="F15" s="490"/>
      <c r="G15" s="490"/>
      <c r="H15" s="490" t="s">
        <v>754</v>
      </c>
      <c r="I15" s="490"/>
      <c r="J15" s="490"/>
      <c r="K15" s="490" t="s">
        <v>736</v>
      </c>
      <c r="L15" s="490"/>
      <c r="M15" s="490"/>
      <c r="N15" s="490"/>
    </row>
    <row r="16" spans="3:14" ht="14.75" customHeight="1" x14ac:dyDescent="0.75">
      <c r="C16" s="491"/>
      <c r="D16" s="491"/>
      <c r="E16" s="491" t="s">
        <v>193</v>
      </c>
      <c r="F16" s="491" t="s">
        <v>720</v>
      </c>
      <c r="G16" s="491" t="s">
        <v>192</v>
      </c>
      <c r="H16" s="491" t="s">
        <v>189</v>
      </c>
      <c r="I16" s="491" t="s">
        <v>190</v>
      </c>
      <c r="J16" s="491" t="s">
        <v>191</v>
      </c>
      <c r="K16" s="491" t="s">
        <v>732</v>
      </c>
      <c r="L16" s="491" t="s">
        <v>733</v>
      </c>
      <c r="M16" s="491" t="s">
        <v>734</v>
      </c>
      <c r="N16" s="491" t="s">
        <v>735</v>
      </c>
    </row>
    <row r="17" spans="3:14" x14ac:dyDescent="0.75">
      <c r="C17" s="491"/>
      <c r="D17" s="491"/>
      <c r="E17" s="491"/>
      <c r="F17" s="491"/>
      <c r="G17" s="491"/>
      <c r="H17" s="491"/>
      <c r="I17" s="491"/>
      <c r="J17" s="491"/>
      <c r="K17" s="491"/>
      <c r="L17" s="491"/>
      <c r="M17" s="491"/>
      <c r="N17" s="491"/>
    </row>
    <row r="18" spans="3:14" x14ac:dyDescent="0.75">
      <c r="C18" s="18" t="s">
        <v>752</v>
      </c>
      <c r="D18" s="18" t="s">
        <v>586</v>
      </c>
      <c r="E18" s="15">
        <f>'Venteos_Well drilling'!AD131</f>
        <v>3000</v>
      </c>
      <c r="F18" s="15">
        <f>'Venteos_Well drilling'!AE131</f>
        <v>0</v>
      </c>
      <c r="G18" s="15">
        <f>'Venteos_Well drilling'!AF131</f>
        <v>12000</v>
      </c>
      <c r="H18" s="15">
        <f>'Venteos_Well drilling'!AG131</f>
        <v>5.706299038494498E-2</v>
      </c>
      <c r="I18" s="15">
        <f>'Venteos_Well drilling'!AH131</f>
        <v>5.706299038494498E-2</v>
      </c>
      <c r="J18" s="15">
        <f>'Venteos_Well drilling'!AI131</f>
        <v>1.6548267211634042</v>
      </c>
      <c r="K18" s="15">
        <f>'Venteos_Well drilling'!AJ131</f>
        <v>0.3443633759408245</v>
      </c>
      <c r="L18" s="15">
        <f>'Venteos_Well drilling'!AK131</f>
        <v>2.842238927252975E-4</v>
      </c>
      <c r="M18" s="15">
        <f>'Venteos_Well drilling'!AL131</f>
        <v>5.739389599013742E-6</v>
      </c>
      <c r="N18" s="15">
        <f>'Venteos_Well drilling'!AM131</f>
        <v>0.35384258318087147</v>
      </c>
    </row>
    <row r="19" spans="3:14" x14ac:dyDescent="0.75">
      <c r="C19" s="18" t="s">
        <v>752</v>
      </c>
      <c r="D19" s="18" t="s">
        <v>750</v>
      </c>
      <c r="E19" s="15">
        <f>'Venteos_Well drilling'!AD132</f>
        <v>0</v>
      </c>
      <c r="F19" s="15">
        <f>'Venteos_Well drilling'!AE132</f>
        <v>0</v>
      </c>
      <c r="G19" s="15">
        <f>'Venteos_Well drilling'!AF132</f>
        <v>0</v>
      </c>
      <c r="H19" s="15">
        <f>'Venteos_Well drilling'!AG132</f>
        <v>0</v>
      </c>
      <c r="I19" s="15">
        <f>'Venteos_Well drilling'!AH132</f>
        <v>0</v>
      </c>
      <c r="J19" s="15">
        <f>'Venteos_Well drilling'!AI132</f>
        <v>0</v>
      </c>
      <c r="K19" s="15">
        <f>'Venteos_Well drilling'!AJ132</f>
        <v>0</v>
      </c>
      <c r="L19" s="15">
        <f>'Venteos_Well drilling'!AK132</f>
        <v>0</v>
      </c>
      <c r="M19" s="15">
        <f>'Venteos_Well drilling'!AL132</f>
        <v>0</v>
      </c>
      <c r="N19" s="15">
        <f>'Venteos_Well drilling'!AM132</f>
        <v>0</v>
      </c>
    </row>
    <row r="20" spans="3:14" x14ac:dyDescent="0.75">
      <c r="C20" s="18" t="s">
        <v>752</v>
      </c>
      <c r="D20" s="18" t="s">
        <v>749</v>
      </c>
      <c r="E20" s="15">
        <f>'Venteos_Well drilling'!AD133</f>
        <v>0</v>
      </c>
      <c r="F20" s="15">
        <f>'Venteos_Well drilling'!AE133</f>
        <v>0</v>
      </c>
      <c r="G20" s="15">
        <f>'Venteos_Well drilling'!AF133</f>
        <v>58850</v>
      </c>
      <c r="H20" s="15">
        <f>'Venteos_Well drilling'!AG133</f>
        <v>0.27984641534616761</v>
      </c>
      <c r="I20" s="15">
        <f>'Venteos_Well drilling'!AH133</f>
        <v>0.27984641534616761</v>
      </c>
      <c r="J20" s="15">
        <f>'Venteos_Well drilling'!AI133</f>
        <v>8.1155460450388617</v>
      </c>
      <c r="K20" s="15">
        <f>'Venteos_Well drilling'!AJ133</f>
        <v>0</v>
      </c>
      <c r="L20" s="15">
        <f>'Venteos_Well drilling'!AK133</f>
        <v>0</v>
      </c>
      <c r="M20" s="15">
        <f>'Venteos_Well drilling'!AL133</f>
        <v>0</v>
      </c>
      <c r="N20" s="15">
        <f>'Venteos_Well drilling'!AM133</f>
        <v>0</v>
      </c>
    </row>
    <row r="21" spans="3:14" x14ac:dyDescent="0.75">
      <c r="C21" s="18" t="s">
        <v>753</v>
      </c>
      <c r="D21" s="18" t="s">
        <v>586</v>
      </c>
      <c r="E21" s="15">
        <f>'Venteos_Well testing'!AF158</f>
        <v>1000</v>
      </c>
      <c r="F21" s="15">
        <f>'Venteos_Well testing'!AG158</f>
        <v>0</v>
      </c>
      <c r="G21" s="15">
        <f>'Venteos_Well testing'!AH158</f>
        <v>0</v>
      </c>
      <c r="H21" s="15">
        <f>'Venteos_Well testing'!AI158</f>
        <v>0</v>
      </c>
      <c r="I21" s="15">
        <f>'Venteos_Well testing'!AJ158</f>
        <v>0</v>
      </c>
      <c r="J21" s="15">
        <f>'Venteos_Well testing'!AK158</f>
        <v>0</v>
      </c>
      <c r="K21" s="15">
        <f>'Venteos_Well testing'!AL158</f>
        <v>0.11478779198027482</v>
      </c>
      <c r="L21" s="15">
        <f>'Venteos_Well testing'!AM158</f>
        <v>9.4741297575099171E-5</v>
      </c>
      <c r="M21" s="15">
        <f>'Venteos_Well testing'!AN158</f>
        <v>1.9131298663379137E-6</v>
      </c>
      <c r="N21" s="15">
        <f>'Venteos_Well testing'!AO158</f>
        <v>0.11794752772695714</v>
      </c>
    </row>
    <row r="22" spans="3:14" x14ac:dyDescent="0.75">
      <c r="C22" s="18" t="s">
        <v>753</v>
      </c>
      <c r="D22" s="18" t="s">
        <v>750</v>
      </c>
      <c r="E22" s="15">
        <f>'Venteos_Well testing'!AF159</f>
        <v>750</v>
      </c>
      <c r="F22" s="15">
        <f>'Venteos_Well testing'!AG159</f>
        <v>0</v>
      </c>
      <c r="G22" s="15">
        <f>'Venteos_Well testing'!AH159</f>
        <v>18000</v>
      </c>
      <c r="H22" s="15">
        <f>'Venteos_Well testing'!AI159</f>
        <v>0.23485120388167968</v>
      </c>
      <c r="I22" s="15">
        <f>'Venteos_Well testing'!AJ159</f>
        <v>8.5594485577417459E-2</v>
      </c>
      <c r="J22" s="15">
        <f>'Venteos_Well testing'!AK159</f>
        <v>2.6314968000493684</v>
      </c>
      <c r="K22" s="15">
        <f>'Venteos_Well testing'!AL159</f>
        <v>8.6090843985206125E-2</v>
      </c>
      <c r="L22" s="15">
        <f>'Venteos_Well testing'!AM159</f>
        <v>7.1055973181324375E-5</v>
      </c>
      <c r="M22" s="15">
        <f>'Venteos_Well testing'!AN159</f>
        <v>1.4348473997534355E-6</v>
      </c>
      <c r="N22" s="15">
        <f>'Venteos_Well testing'!AO159</f>
        <v>8.8460645795217868E-2</v>
      </c>
    </row>
    <row r="23" spans="3:14" x14ac:dyDescent="0.75">
      <c r="C23" s="18" t="s">
        <v>753</v>
      </c>
      <c r="D23" s="18" t="s">
        <v>749</v>
      </c>
      <c r="E23" s="15">
        <f>'Venteos_Well testing'!AF160</f>
        <v>23312.5</v>
      </c>
      <c r="F23" s="15">
        <f>'Venteos_Well testing'!AG160</f>
        <v>0</v>
      </c>
      <c r="G23" s="15">
        <f>'Venteos_Well testing'!AH160</f>
        <v>23312.5</v>
      </c>
      <c r="H23" s="15">
        <f>'Venteos_Well testing'!AI160</f>
        <v>0.30416492724953653</v>
      </c>
      <c r="I23" s="15">
        <f>'Venteos_Well testing'!AJ160</f>
        <v>0.11085674694575245</v>
      </c>
      <c r="J23" s="15">
        <f>'Venteos_Well testing'!AK160</f>
        <v>3.4081538417306052</v>
      </c>
      <c r="K23" s="15">
        <f>'Venteos_Well testing'!AL160</f>
        <v>2.6759904005401576</v>
      </c>
      <c r="L23" s="15">
        <f>'Venteos_Well testing'!AM160</f>
        <v>2.2086564997194991E-3</v>
      </c>
      <c r="M23" s="15">
        <f>'Venteos_Well testing'!AN160</f>
        <v>4.4599840009002628E-5</v>
      </c>
      <c r="N23" s="15">
        <f>'Venteos_Well testing'!AO160</f>
        <v>2.7496517401346892</v>
      </c>
    </row>
    <row r="24" spans="3:14" x14ac:dyDescent="0.75">
      <c r="C24" s="18" t="s">
        <v>412</v>
      </c>
      <c r="D24" s="18" t="s">
        <v>586</v>
      </c>
      <c r="E24" s="15">
        <f>'Venteos Well Completion'!AG150</f>
        <v>0.20571428571428571</v>
      </c>
      <c r="F24" s="15">
        <f>'Venteos Well Completion'!AH150</f>
        <v>0</v>
      </c>
      <c r="G24" s="15">
        <f>'Venteos Well Completion'!AI150</f>
        <v>1.8514285714285712</v>
      </c>
      <c r="H24" s="15">
        <f>'Venteos Well Completion'!AJ150</f>
        <v>8.8040042308200814E-6</v>
      </c>
      <c r="I24" s="15">
        <f>'Venteos Well Completion'!AK150</f>
        <v>8.8040042308200814E-6</v>
      </c>
      <c r="J24" s="15">
        <f>'Venteos Well Completion'!AL150</f>
        <v>2.5531612269378233E-4</v>
      </c>
      <c r="K24" s="15">
        <f>'Venteos Well Completion'!AM150</f>
        <v>2.3613488635942251E-5</v>
      </c>
      <c r="L24" s="15">
        <f>'Venteos Well Completion'!AN150</f>
        <v>1.9489638358306112E-8</v>
      </c>
      <c r="M24" s="15">
        <f>'Venteos Well Completion'!AO150</f>
        <v>3.935581439323709E-10</v>
      </c>
      <c r="N24" s="15">
        <f>'Venteos Well Completion'!AP150</f>
        <v>2.4263491418116901E-5</v>
      </c>
    </row>
    <row r="25" spans="3:14" x14ac:dyDescent="0.75">
      <c r="C25" s="18" t="s">
        <v>412</v>
      </c>
      <c r="D25" s="18" t="s">
        <v>750</v>
      </c>
      <c r="E25" s="15">
        <f>'Venteos Well Completion'!AG151</f>
        <v>75000</v>
      </c>
      <c r="F25" s="15">
        <f>'Venteos Well Completion'!AH151</f>
        <v>0</v>
      </c>
      <c r="G25" s="15">
        <f>'Venteos Well Completion'!AI151</f>
        <v>75000</v>
      </c>
      <c r="H25" s="15">
        <f>'Venteos Well Completion'!AJ151</f>
        <v>0.35664368990590611</v>
      </c>
      <c r="I25" s="15">
        <f>'Venteos Well Completion'!AK151</f>
        <v>0.35664368990590606</v>
      </c>
      <c r="J25" s="15">
        <f>'Venteos Well Completion'!AL151</f>
        <v>10.342667007271276</v>
      </c>
      <c r="K25" s="15">
        <f>'Venteos Well Completion'!AM151</f>
        <v>8.6090843985206131</v>
      </c>
      <c r="L25" s="15">
        <f>'Venteos Well Completion'!AN151</f>
        <v>7.105597318132437E-3</v>
      </c>
      <c r="M25" s="15">
        <f>'Venteos Well Completion'!AO151</f>
        <v>1.4348473997534357E-4</v>
      </c>
      <c r="N25" s="15">
        <f>'Venteos Well Completion'!AP151</f>
        <v>8.8460645795217872</v>
      </c>
    </row>
    <row r="26" spans="3:14" x14ac:dyDescent="0.75">
      <c r="C26" s="18" t="s">
        <v>412</v>
      </c>
      <c r="D26" s="18" t="s">
        <v>749</v>
      </c>
      <c r="E26" s="15">
        <f>'Venteos Well Completion'!AG152</f>
        <v>0</v>
      </c>
      <c r="F26" s="15">
        <f>'Venteos Well Completion'!AH152</f>
        <v>0</v>
      </c>
      <c r="G26" s="15">
        <f>'Venteos Well Completion'!AI152</f>
        <v>111173</v>
      </c>
      <c r="H26" s="15">
        <f>'Venteos Well Completion'!AJ152</f>
        <v>0.52865531917212405</v>
      </c>
      <c r="I26" s="15">
        <f>'Venteos Well Completion'!AK152</f>
        <v>0.52865531917212394</v>
      </c>
      <c r="J26" s="15">
        <f>'Venteos Well Completion'!AL152</f>
        <v>15.331004255991594</v>
      </c>
      <c r="K26" s="15">
        <f>'Venteos Well Completion'!AM152</f>
        <v>0</v>
      </c>
      <c r="L26" s="15">
        <f>'Venteos Well Completion'!AN152</f>
        <v>0</v>
      </c>
      <c r="M26" s="15">
        <f>'Venteos Well Completion'!AO152</f>
        <v>0</v>
      </c>
      <c r="N26" s="15">
        <f>'Venteos Well Completion'!AP152</f>
        <v>0</v>
      </c>
    </row>
  </sheetData>
  <mergeCells count="15">
    <mergeCell ref="E15:G15"/>
    <mergeCell ref="H15:J15"/>
    <mergeCell ref="K15:N15"/>
    <mergeCell ref="D15:D17"/>
    <mergeCell ref="C15:C17"/>
    <mergeCell ref="J16:J17"/>
    <mergeCell ref="K16:K17"/>
    <mergeCell ref="L16:L17"/>
    <mergeCell ref="M16:M17"/>
    <mergeCell ref="N16:N17"/>
    <mergeCell ref="E16:E17"/>
    <mergeCell ref="F16:F17"/>
    <mergeCell ref="G16:G17"/>
    <mergeCell ref="H16:H17"/>
    <mergeCell ref="I16:I17"/>
  </mergeCells>
  <hyperlinks>
    <hyperlink ref="C10" location="RESULTADOS!A1" display="&lt;&lt;&lt;RESULTADOS" xr:uid="{CED67E90-E622-4FAC-B06E-3147EA915CF2}"/>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CA667-6426-45BE-B445-7FC797DCB306}">
  <sheetPr>
    <tabColor rgb="FFFF0000"/>
  </sheetPr>
  <dimension ref="D9:L520"/>
  <sheetViews>
    <sheetView zoomScaleNormal="100" workbookViewId="0">
      <selection activeCell="D9" sqref="D9"/>
    </sheetView>
  </sheetViews>
  <sheetFormatPr baseColWidth="10" defaultRowHeight="14.75" x14ac:dyDescent="0.75"/>
  <cols>
    <col min="1" max="3" width="10.90625" style="1"/>
    <col min="4" max="4" width="40.81640625" style="1" bestFit="1" customWidth="1"/>
    <col min="5" max="5" width="16.36328125" style="1" customWidth="1"/>
    <col min="6" max="6" width="18.90625" style="1" customWidth="1"/>
    <col min="7" max="7" width="13.36328125" style="1" customWidth="1"/>
    <col min="8" max="8" width="14.81640625" style="1" customWidth="1"/>
    <col min="9" max="9" width="14.26953125" style="1" customWidth="1"/>
    <col min="10" max="10" width="13.90625" style="1" customWidth="1"/>
    <col min="11" max="11" width="13.453125" style="1" customWidth="1"/>
    <col min="12" max="12" width="14.54296875" style="1" customWidth="1"/>
    <col min="13" max="16384" width="10.90625" style="1"/>
  </cols>
  <sheetData>
    <row r="9" spans="4:12" x14ac:dyDescent="0.75">
      <c r="D9" s="6" t="s">
        <v>420</v>
      </c>
    </row>
    <row r="11" spans="4:12" x14ac:dyDescent="0.75">
      <c r="D11" s="1" t="s">
        <v>932</v>
      </c>
    </row>
    <row r="14" spans="4:12" x14ac:dyDescent="0.75">
      <c r="G14" s="266" t="s">
        <v>758</v>
      </c>
      <c r="H14" s="266"/>
      <c r="I14" s="266"/>
      <c r="J14" s="293" t="s">
        <v>759</v>
      </c>
      <c r="K14" s="293"/>
      <c r="L14" s="293"/>
    </row>
    <row r="15" spans="4:12" x14ac:dyDescent="0.75">
      <c r="D15" s="404" t="s">
        <v>755</v>
      </c>
      <c r="E15" s="404" t="s">
        <v>743</v>
      </c>
      <c r="F15" s="413" t="s">
        <v>725</v>
      </c>
      <c r="G15" s="404" t="s">
        <v>768</v>
      </c>
      <c r="H15" s="404" t="s">
        <v>745</v>
      </c>
      <c r="I15" s="404" t="s">
        <v>746</v>
      </c>
      <c r="J15" s="404" t="s">
        <v>769</v>
      </c>
      <c r="K15" s="404" t="s">
        <v>770</v>
      </c>
      <c r="L15" s="404" t="s">
        <v>771</v>
      </c>
    </row>
    <row r="16" spans="4:12" x14ac:dyDescent="0.75">
      <c r="D16" s="404"/>
      <c r="E16" s="404"/>
      <c r="F16" s="414"/>
      <c r="G16" s="404"/>
      <c r="H16" s="404"/>
      <c r="I16" s="404"/>
      <c r="J16" s="404"/>
      <c r="K16" s="404"/>
      <c r="L16" s="404"/>
    </row>
    <row r="17" spans="4:12" x14ac:dyDescent="0.75">
      <c r="D17" s="15" t="s">
        <v>757</v>
      </c>
      <c r="E17" s="38" t="s">
        <v>498</v>
      </c>
      <c r="F17" s="222" t="s">
        <v>586</v>
      </c>
      <c r="G17" s="52">
        <f>'Venteo_Gas asociado'!AJ137</f>
        <v>0</v>
      </c>
      <c r="H17" s="52">
        <f>'Venteo_Gas asociado'!AK137</f>
        <v>0</v>
      </c>
      <c r="I17" s="52">
        <f>'Venteo_Gas asociado'!AL137</f>
        <v>200</v>
      </c>
      <c r="J17" s="52">
        <f>'Venteo_Gas asociado'!AM137</f>
        <v>9.5104983974908291E-4</v>
      </c>
      <c r="K17" s="52">
        <f>'Venteo_Gas asociado'!AN137</f>
        <v>9.5104983974908291E-4</v>
      </c>
      <c r="L17" s="52">
        <f>'Venteo_Gas asociado'!AO137</f>
        <v>2.7580445352723405E-2</v>
      </c>
    </row>
    <row r="18" spans="4:12" x14ac:dyDescent="0.75">
      <c r="D18" s="15" t="s">
        <v>757</v>
      </c>
      <c r="E18" s="38" t="str">
        <f t="shared" ref="E18:E19" si="0">E17</f>
        <v>Enero</v>
      </c>
      <c r="F18" s="222" t="s">
        <v>750</v>
      </c>
      <c r="G18" s="52">
        <f>'Venteo_Gas asociado'!AJ138</f>
        <v>0</v>
      </c>
      <c r="H18" s="52">
        <f>'Venteo_Gas asociado'!AK138</f>
        <v>0</v>
      </c>
      <c r="I18" s="52">
        <f>'Venteo_Gas asociado'!AL138</f>
        <v>0</v>
      </c>
      <c r="J18" s="52">
        <f>'Venteo_Gas asociado'!AM138</f>
        <v>0</v>
      </c>
      <c r="K18" s="52">
        <f>'Venteo_Gas asociado'!AN138</f>
        <v>0</v>
      </c>
      <c r="L18" s="52">
        <f>'Venteo_Gas asociado'!AO138</f>
        <v>0</v>
      </c>
    </row>
    <row r="19" spans="4:12" x14ac:dyDescent="0.75">
      <c r="D19" s="15" t="s">
        <v>757</v>
      </c>
      <c r="E19" s="38" t="str">
        <f t="shared" si="0"/>
        <v>Enero</v>
      </c>
      <c r="F19" s="222" t="s">
        <v>749</v>
      </c>
      <c r="G19" s="52">
        <f>'Venteo_Gas asociado'!AJ139</f>
        <v>0</v>
      </c>
      <c r="H19" s="52">
        <f>'Venteo_Gas asociado'!AK139</f>
        <v>0</v>
      </c>
      <c r="I19" s="52">
        <f>'Venteo_Gas asociado'!AL139</f>
        <v>0</v>
      </c>
      <c r="J19" s="52">
        <f>'Venteo_Gas asociado'!AM139</f>
        <v>0</v>
      </c>
      <c r="K19" s="52">
        <f>'Venteo_Gas asociado'!AN139</f>
        <v>0</v>
      </c>
      <c r="L19" s="52">
        <f>'Venteo_Gas asociado'!AO139</f>
        <v>0</v>
      </c>
    </row>
    <row r="20" spans="4:12" x14ac:dyDescent="0.75">
      <c r="D20" s="15" t="s">
        <v>757</v>
      </c>
      <c r="E20" s="38" t="s">
        <v>499</v>
      </c>
      <c r="F20" s="222" t="s">
        <v>586</v>
      </c>
      <c r="G20" s="52">
        <f>'Venteo_Gas asociado'!AJ140</f>
        <v>0</v>
      </c>
      <c r="H20" s="52">
        <f>'Venteo_Gas asociado'!AK140</f>
        <v>0</v>
      </c>
      <c r="I20" s="52">
        <f>'Venteo_Gas asociado'!AL140</f>
        <v>75</v>
      </c>
      <c r="J20" s="52">
        <f>'Venteo_Gas asociado'!AM140</f>
        <v>3.5664368990590613E-4</v>
      </c>
      <c r="K20" s="52">
        <f>'Venteo_Gas asociado'!AN140</f>
        <v>3.5664368990590608E-4</v>
      </c>
      <c r="L20" s="52">
        <f>'Venteo_Gas asociado'!AO140</f>
        <v>1.0342667007271277E-2</v>
      </c>
    </row>
    <row r="21" spans="4:12" x14ac:dyDescent="0.75">
      <c r="D21" s="15" t="s">
        <v>757</v>
      </c>
      <c r="E21" s="38" t="str">
        <f t="shared" ref="E21:E22" si="1">E20</f>
        <v>Febrero</v>
      </c>
      <c r="F21" s="222" t="s">
        <v>750</v>
      </c>
      <c r="G21" s="52">
        <f>'Venteo_Gas asociado'!AJ141</f>
        <v>0</v>
      </c>
      <c r="H21" s="52">
        <f>'Venteo_Gas asociado'!AK141</f>
        <v>0</v>
      </c>
      <c r="I21" s="52">
        <f>'Venteo_Gas asociado'!AL141</f>
        <v>10000</v>
      </c>
      <c r="J21" s="52">
        <f>'Venteo_Gas asociado'!AM141</f>
        <v>5.2733390965793971E-2</v>
      </c>
      <c r="K21" s="52">
        <f>'Venteo_Gas asociado'!AN141</f>
        <v>9.6096749726350308E-2</v>
      </c>
      <c r="L21" s="52">
        <f>'Venteo_Gas asociado'!AO141</f>
        <v>2.7434423833036026</v>
      </c>
    </row>
    <row r="22" spans="4:12" x14ac:dyDescent="0.75">
      <c r="D22" s="15" t="s">
        <v>757</v>
      </c>
      <c r="E22" s="38" t="str">
        <f t="shared" si="1"/>
        <v>Febrero</v>
      </c>
      <c r="F22" s="222" t="s">
        <v>749</v>
      </c>
      <c r="G22" s="52">
        <f>'Venteo_Gas asociado'!AJ142</f>
        <v>0</v>
      </c>
      <c r="H22" s="52">
        <f>'Venteo_Gas asociado'!AK142</f>
        <v>0</v>
      </c>
      <c r="I22" s="52">
        <f>'Venteo_Gas asociado'!AL142</f>
        <v>0</v>
      </c>
      <c r="J22" s="52">
        <f>'Venteo_Gas asociado'!AM142</f>
        <v>0</v>
      </c>
      <c r="K22" s="52">
        <f>'Venteo_Gas asociado'!AN142</f>
        <v>0</v>
      </c>
      <c r="L22" s="52">
        <f>'Venteo_Gas asociado'!AO142</f>
        <v>0</v>
      </c>
    </row>
    <row r="23" spans="4:12" x14ac:dyDescent="0.75">
      <c r="D23" s="15" t="s">
        <v>757</v>
      </c>
      <c r="E23" s="38" t="s">
        <v>500</v>
      </c>
      <c r="F23" s="222" t="s">
        <v>586</v>
      </c>
      <c r="G23" s="52">
        <f>'Venteo_Gas asociado'!AJ143</f>
        <v>0</v>
      </c>
      <c r="H23" s="52">
        <f>'Venteo_Gas asociado'!AK143</f>
        <v>0</v>
      </c>
      <c r="I23" s="52">
        <f>'Venteo_Gas asociado'!AL143</f>
        <v>0</v>
      </c>
      <c r="J23" s="52">
        <f>'Venteo_Gas asociado'!AM143</f>
        <v>0</v>
      </c>
      <c r="K23" s="52">
        <f>'Venteo_Gas asociado'!AN143</f>
        <v>0</v>
      </c>
      <c r="L23" s="52">
        <f>'Venteo_Gas asociado'!AO143</f>
        <v>0</v>
      </c>
    </row>
    <row r="24" spans="4:12" x14ac:dyDescent="0.75">
      <c r="D24" s="15" t="s">
        <v>757</v>
      </c>
      <c r="E24" s="38" t="str">
        <f t="shared" ref="E24:E25" si="2">E23</f>
        <v>Marzo</v>
      </c>
      <c r="F24" s="222" t="s">
        <v>750</v>
      </c>
      <c r="G24" s="52">
        <f>'Venteo_Gas asociado'!AJ144</f>
        <v>0</v>
      </c>
      <c r="H24" s="52">
        <f>'Venteo_Gas asociado'!AK144</f>
        <v>0</v>
      </c>
      <c r="I24" s="52">
        <f>'Venteo_Gas asociado'!AL144</f>
        <v>0</v>
      </c>
      <c r="J24" s="52">
        <f>'Venteo_Gas asociado'!AM144</f>
        <v>0</v>
      </c>
      <c r="K24" s="52">
        <f>'Venteo_Gas asociado'!AN144</f>
        <v>0</v>
      </c>
      <c r="L24" s="52">
        <f>'Venteo_Gas asociado'!AO144</f>
        <v>0</v>
      </c>
    </row>
    <row r="25" spans="4:12" x14ac:dyDescent="0.75">
      <c r="D25" s="15" t="s">
        <v>757</v>
      </c>
      <c r="E25" s="38" t="str">
        <f t="shared" si="2"/>
        <v>Marzo</v>
      </c>
      <c r="F25" s="222" t="s">
        <v>749</v>
      </c>
      <c r="G25" s="52">
        <f>'Venteo_Gas asociado'!AJ145</f>
        <v>0</v>
      </c>
      <c r="H25" s="52">
        <f>'Venteo_Gas asociado'!AK145</f>
        <v>0</v>
      </c>
      <c r="I25" s="52">
        <f>'Venteo_Gas asociado'!AL145</f>
        <v>0</v>
      </c>
      <c r="J25" s="52">
        <f>'Venteo_Gas asociado'!AM145</f>
        <v>0</v>
      </c>
      <c r="K25" s="52">
        <f>'Venteo_Gas asociado'!AN145</f>
        <v>0</v>
      </c>
      <c r="L25" s="52">
        <f>'Venteo_Gas asociado'!AO145</f>
        <v>0</v>
      </c>
    </row>
    <row r="26" spans="4:12" x14ac:dyDescent="0.75">
      <c r="D26" s="15" t="s">
        <v>757</v>
      </c>
      <c r="E26" s="38" t="s">
        <v>501</v>
      </c>
      <c r="F26" s="222" t="s">
        <v>586</v>
      </c>
      <c r="G26" s="52">
        <f>'Venteo_Gas asociado'!AJ146</f>
        <v>0</v>
      </c>
      <c r="H26" s="52">
        <f>'Venteo_Gas asociado'!AK146</f>
        <v>0</v>
      </c>
      <c r="I26" s="52">
        <f>'Venteo_Gas asociado'!AL146</f>
        <v>0</v>
      </c>
      <c r="J26" s="52">
        <f>'Venteo_Gas asociado'!AM146</f>
        <v>0</v>
      </c>
      <c r="K26" s="52">
        <f>'Venteo_Gas asociado'!AN146</f>
        <v>0</v>
      </c>
      <c r="L26" s="52">
        <f>'Venteo_Gas asociado'!AO146</f>
        <v>0</v>
      </c>
    </row>
    <row r="27" spans="4:12" x14ac:dyDescent="0.75">
      <c r="D27" s="15" t="s">
        <v>757</v>
      </c>
      <c r="E27" s="38" t="str">
        <f t="shared" ref="E27:E28" si="3">E26</f>
        <v>Abril</v>
      </c>
      <c r="F27" s="222" t="s">
        <v>750</v>
      </c>
      <c r="G27" s="52">
        <f>'Venteo_Gas asociado'!AJ147</f>
        <v>0</v>
      </c>
      <c r="H27" s="52">
        <f>'Venteo_Gas asociado'!AK147</f>
        <v>0</v>
      </c>
      <c r="I27" s="52">
        <f>'Venteo_Gas asociado'!AL147</f>
        <v>0</v>
      </c>
      <c r="J27" s="52">
        <f>'Venteo_Gas asociado'!AM147</f>
        <v>0</v>
      </c>
      <c r="K27" s="52">
        <f>'Venteo_Gas asociado'!AN147</f>
        <v>0</v>
      </c>
      <c r="L27" s="52">
        <f>'Venteo_Gas asociado'!AO147</f>
        <v>0</v>
      </c>
    </row>
    <row r="28" spans="4:12" x14ac:dyDescent="0.75">
      <c r="D28" s="15" t="s">
        <v>757</v>
      </c>
      <c r="E28" s="38" t="str">
        <f t="shared" si="3"/>
        <v>Abril</v>
      </c>
      <c r="F28" s="222" t="s">
        <v>749</v>
      </c>
      <c r="G28" s="52">
        <f>'Venteo_Gas asociado'!AJ148</f>
        <v>0</v>
      </c>
      <c r="H28" s="52">
        <f>'Venteo_Gas asociado'!AK148</f>
        <v>0</v>
      </c>
      <c r="I28" s="52">
        <f>'Venteo_Gas asociado'!AL148</f>
        <v>0</v>
      </c>
      <c r="J28" s="52">
        <f>'Venteo_Gas asociado'!AM148</f>
        <v>0</v>
      </c>
      <c r="K28" s="52">
        <f>'Venteo_Gas asociado'!AN148</f>
        <v>0</v>
      </c>
      <c r="L28" s="52">
        <f>'Venteo_Gas asociado'!AO148</f>
        <v>0</v>
      </c>
    </row>
    <row r="29" spans="4:12" x14ac:dyDescent="0.75">
      <c r="D29" s="15" t="s">
        <v>757</v>
      </c>
      <c r="E29" s="38" t="s">
        <v>502</v>
      </c>
      <c r="F29" s="222" t="s">
        <v>586</v>
      </c>
      <c r="G29" s="52">
        <f>'Venteo_Gas asociado'!AJ149</f>
        <v>0</v>
      </c>
      <c r="H29" s="52">
        <f>'Venteo_Gas asociado'!AK149</f>
        <v>0</v>
      </c>
      <c r="I29" s="52">
        <f>'Venteo_Gas asociado'!AL149</f>
        <v>0</v>
      </c>
      <c r="J29" s="52">
        <f>'Venteo_Gas asociado'!AM149</f>
        <v>0</v>
      </c>
      <c r="K29" s="52">
        <f>'Venteo_Gas asociado'!AN149</f>
        <v>0</v>
      </c>
      <c r="L29" s="52">
        <f>'Venteo_Gas asociado'!AO149</f>
        <v>0</v>
      </c>
    </row>
    <row r="30" spans="4:12" x14ac:dyDescent="0.75">
      <c r="D30" s="15" t="s">
        <v>757</v>
      </c>
      <c r="E30" s="38" t="str">
        <f t="shared" ref="E30:E31" si="4">E29</f>
        <v>Mayo</v>
      </c>
      <c r="F30" s="222" t="s">
        <v>750</v>
      </c>
      <c r="G30" s="52">
        <f>'Venteo_Gas asociado'!AJ150</f>
        <v>0</v>
      </c>
      <c r="H30" s="52">
        <f>'Venteo_Gas asociado'!AK150</f>
        <v>0</v>
      </c>
      <c r="I30" s="52">
        <f>'Venteo_Gas asociado'!AL150</f>
        <v>16000</v>
      </c>
      <c r="J30" s="52">
        <f>'Venteo_Gas asociado'!AM150</f>
        <v>8.4373425545270372E-2</v>
      </c>
      <c r="K30" s="52">
        <f>'Venteo_Gas asociado'!AN150</f>
        <v>0.15375479956216048</v>
      </c>
      <c r="L30" s="52">
        <f>'Venteo_Gas asociado'!AO150</f>
        <v>4.3895078132857641</v>
      </c>
    </row>
    <row r="31" spans="4:12" x14ac:dyDescent="0.75">
      <c r="D31" s="15" t="s">
        <v>757</v>
      </c>
      <c r="E31" s="38" t="str">
        <f t="shared" si="4"/>
        <v>Mayo</v>
      </c>
      <c r="F31" s="222" t="s">
        <v>749</v>
      </c>
      <c r="G31" s="52">
        <f>'Venteo_Gas asociado'!AJ151</f>
        <v>0</v>
      </c>
      <c r="H31" s="52">
        <f>'Venteo_Gas asociado'!AK151</f>
        <v>0</v>
      </c>
      <c r="I31" s="52">
        <f>'Venteo_Gas asociado'!AL151</f>
        <v>0</v>
      </c>
      <c r="J31" s="52">
        <f>'Venteo_Gas asociado'!AM151</f>
        <v>0</v>
      </c>
      <c r="K31" s="52">
        <f>'Venteo_Gas asociado'!AN151</f>
        <v>0</v>
      </c>
      <c r="L31" s="52">
        <f>'Venteo_Gas asociado'!AO151</f>
        <v>0</v>
      </c>
    </row>
    <row r="32" spans="4:12" x14ac:dyDescent="0.75">
      <c r="D32" s="15" t="s">
        <v>757</v>
      </c>
      <c r="E32" s="38" t="s">
        <v>503</v>
      </c>
      <c r="F32" s="222" t="s">
        <v>586</v>
      </c>
      <c r="G32" s="52">
        <f>'Venteo_Gas asociado'!AJ152</f>
        <v>0</v>
      </c>
      <c r="H32" s="52">
        <f>'Venteo_Gas asociado'!AK152</f>
        <v>0</v>
      </c>
      <c r="I32" s="52">
        <f>'Venteo_Gas asociado'!AL152</f>
        <v>0</v>
      </c>
      <c r="J32" s="52">
        <f>'Venteo_Gas asociado'!AM152</f>
        <v>0</v>
      </c>
      <c r="K32" s="52">
        <f>'Venteo_Gas asociado'!AN152</f>
        <v>0</v>
      </c>
      <c r="L32" s="52">
        <f>'Venteo_Gas asociado'!AO152</f>
        <v>0</v>
      </c>
    </row>
    <row r="33" spans="4:12" x14ac:dyDescent="0.75">
      <c r="D33" s="15" t="s">
        <v>757</v>
      </c>
      <c r="E33" s="38" t="str">
        <f t="shared" ref="E33:E34" si="5">E32</f>
        <v>Junio</v>
      </c>
      <c r="F33" s="222" t="s">
        <v>750</v>
      </c>
      <c r="G33" s="52">
        <f>'Venteo_Gas asociado'!AJ153</f>
        <v>0</v>
      </c>
      <c r="H33" s="52">
        <f>'Venteo_Gas asociado'!AK153</f>
        <v>0</v>
      </c>
      <c r="I33" s="52">
        <f>'Venteo_Gas asociado'!AL153</f>
        <v>0</v>
      </c>
      <c r="J33" s="52">
        <f>'Venteo_Gas asociado'!AM153</f>
        <v>0</v>
      </c>
      <c r="K33" s="52">
        <f>'Venteo_Gas asociado'!AN153</f>
        <v>0</v>
      </c>
      <c r="L33" s="52">
        <f>'Venteo_Gas asociado'!AO153</f>
        <v>0</v>
      </c>
    </row>
    <row r="34" spans="4:12" x14ac:dyDescent="0.75">
      <c r="D34" s="15" t="s">
        <v>757</v>
      </c>
      <c r="E34" s="38" t="str">
        <f t="shared" si="5"/>
        <v>Junio</v>
      </c>
      <c r="F34" s="222" t="s">
        <v>749</v>
      </c>
      <c r="G34" s="52">
        <f>'Venteo_Gas asociado'!AJ154</f>
        <v>0</v>
      </c>
      <c r="H34" s="52">
        <f>'Venteo_Gas asociado'!AK154</f>
        <v>0</v>
      </c>
      <c r="I34" s="52">
        <f>'Venteo_Gas asociado'!AL154</f>
        <v>0</v>
      </c>
      <c r="J34" s="52">
        <f>'Venteo_Gas asociado'!AM154</f>
        <v>0</v>
      </c>
      <c r="K34" s="52">
        <f>'Venteo_Gas asociado'!AN154</f>
        <v>0</v>
      </c>
      <c r="L34" s="52">
        <f>'Venteo_Gas asociado'!AO154</f>
        <v>0</v>
      </c>
    </row>
    <row r="35" spans="4:12" x14ac:dyDescent="0.75">
      <c r="D35" s="15" t="s">
        <v>757</v>
      </c>
      <c r="E35" s="38" t="s">
        <v>504</v>
      </c>
      <c r="F35" s="222" t="s">
        <v>586</v>
      </c>
      <c r="G35" s="52">
        <f>'Venteo_Gas asociado'!AJ155</f>
        <v>0</v>
      </c>
      <c r="H35" s="52">
        <f>'Venteo_Gas asociado'!AK155</f>
        <v>0</v>
      </c>
      <c r="I35" s="52">
        <f>'Venteo_Gas asociado'!AL155</f>
        <v>450</v>
      </c>
      <c r="J35" s="52">
        <f>'Venteo_Gas asociado'!AM155</f>
        <v>2.1398621394354365E-3</v>
      </c>
      <c r="K35" s="52">
        <f>'Venteo_Gas asociado'!AN155</f>
        <v>2.1398621394354365E-3</v>
      </c>
      <c r="L35" s="52">
        <f>'Venteo_Gas asociado'!AO155</f>
        <v>6.2056002043627663E-2</v>
      </c>
    </row>
    <row r="36" spans="4:12" x14ac:dyDescent="0.75">
      <c r="D36" s="15" t="s">
        <v>757</v>
      </c>
      <c r="E36" s="38" t="str">
        <f t="shared" ref="E36:E37" si="6">E35</f>
        <v>Julio</v>
      </c>
      <c r="F36" s="222" t="s">
        <v>750</v>
      </c>
      <c r="G36" s="52">
        <f>'Venteo_Gas asociado'!AJ156</f>
        <v>0</v>
      </c>
      <c r="H36" s="52">
        <f>'Venteo_Gas asociado'!AK156</f>
        <v>0</v>
      </c>
      <c r="I36" s="52">
        <f>'Venteo_Gas asociado'!AL156</f>
        <v>0</v>
      </c>
      <c r="J36" s="52">
        <f>'Venteo_Gas asociado'!AM156</f>
        <v>0</v>
      </c>
      <c r="K36" s="52">
        <f>'Venteo_Gas asociado'!AN156</f>
        <v>0</v>
      </c>
      <c r="L36" s="52">
        <f>'Venteo_Gas asociado'!AO156</f>
        <v>0</v>
      </c>
    </row>
    <row r="37" spans="4:12" x14ac:dyDescent="0.75">
      <c r="D37" s="15" t="s">
        <v>757</v>
      </c>
      <c r="E37" s="38" t="str">
        <f t="shared" si="6"/>
        <v>Julio</v>
      </c>
      <c r="F37" s="222" t="s">
        <v>749</v>
      </c>
      <c r="G37" s="52">
        <f>'Venteo_Gas asociado'!AJ157</f>
        <v>0</v>
      </c>
      <c r="H37" s="52">
        <f>'Venteo_Gas asociado'!AK157</f>
        <v>0</v>
      </c>
      <c r="I37" s="52">
        <f>'Venteo_Gas asociado'!AL157</f>
        <v>0</v>
      </c>
      <c r="J37" s="52">
        <f>'Venteo_Gas asociado'!AM157</f>
        <v>0</v>
      </c>
      <c r="K37" s="52">
        <f>'Venteo_Gas asociado'!AN157</f>
        <v>0</v>
      </c>
      <c r="L37" s="52">
        <f>'Venteo_Gas asociado'!AO157</f>
        <v>0</v>
      </c>
    </row>
    <row r="38" spans="4:12" x14ac:dyDescent="0.75">
      <c r="D38" s="15" t="s">
        <v>757</v>
      </c>
      <c r="E38" s="38" t="s">
        <v>505</v>
      </c>
      <c r="F38" s="222" t="s">
        <v>586</v>
      </c>
      <c r="G38" s="52">
        <f>'Venteo_Gas asociado'!AJ158</f>
        <v>0</v>
      </c>
      <c r="H38" s="52">
        <f>'Venteo_Gas asociado'!AK158</f>
        <v>0</v>
      </c>
      <c r="I38" s="52">
        <f>'Venteo_Gas asociado'!AL158</f>
        <v>0</v>
      </c>
      <c r="J38" s="52">
        <f>'Venteo_Gas asociado'!AM158</f>
        <v>0</v>
      </c>
      <c r="K38" s="52">
        <f>'Venteo_Gas asociado'!AN158</f>
        <v>0</v>
      </c>
      <c r="L38" s="52">
        <f>'Venteo_Gas asociado'!AO158</f>
        <v>0</v>
      </c>
    </row>
    <row r="39" spans="4:12" x14ac:dyDescent="0.75">
      <c r="D39" s="15" t="s">
        <v>757</v>
      </c>
      <c r="E39" s="38" t="str">
        <f t="shared" ref="E39:E40" si="7">E38</f>
        <v>Agosto</v>
      </c>
      <c r="F39" s="222" t="s">
        <v>750</v>
      </c>
      <c r="G39" s="52">
        <f>'Venteo_Gas asociado'!AJ159</f>
        <v>0</v>
      </c>
      <c r="H39" s="52">
        <f>'Venteo_Gas asociado'!AK159</f>
        <v>0</v>
      </c>
      <c r="I39" s="52">
        <f>'Venteo_Gas asociado'!AL159</f>
        <v>18000</v>
      </c>
      <c r="J39" s="52">
        <f>'Venteo_Gas asociado'!AM159</f>
        <v>9.4920103738429157E-2</v>
      </c>
      <c r="K39" s="52">
        <f>'Venteo_Gas asociado'!AN159</f>
        <v>0.17297414950743056</v>
      </c>
      <c r="L39" s="52">
        <f>'Venteo_Gas asociado'!AO159</f>
        <v>4.9381962899464851</v>
      </c>
    </row>
    <row r="40" spans="4:12" x14ac:dyDescent="0.75">
      <c r="D40" s="15" t="s">
        <v>757</v>
      </c>
      <c r="E40" s="38" t="str">
        <f t="shared" si="7"/>
        <v>Agosto</v>
      </c>
      <c r="F40" s="222" t="s">
        <v>749</v>
      </c>
      <c r="G40" s="52">
        <f>'Venteo_Gas asociado'!AJ160</f>
        <v>0</v>
      </c>
      <c r="H40" s="52">
        <f>'Venteo_Gas asociado'!AK160</f>
        <v>0</v>
      </c>
      <c r="I40" s="52">
        <f>'Venteo_Gas asociado'!AL160</f>
        <v>0</v>
      </c>
      <c r="J40" s="52">
        <f>'Venteo_Gas asociado'!AM160</f>
        <v>0</v>
      </c>
      <c r="K40" s="52">
        <f>'Venteo_Gas asociado'!AN160</f>
        <v>0</v>
      </c>
      <c r="L40" s="52">
        <f>'Venteo_Gas asociado'!AO160</f>
        <v>0</v>
      </c>
    </row>
    <row r="41" spans="4:12" x14ac:dyDescent="0.75">
      <c r="D41" s="15" t="s">
        <v>757</v>
      </c>
      <c r="E41" s="38" t="s">
        <v>506</v>
      </c>
      <c r="F41" s="222" t="s">
        <v>586</v>
      </c>
      <c r="G41" s="52">
        <f>'Venteo_Gas asociado'!AJ161</f>
        <v>0</v>
      </c>
      <c r="H41" s="52">
        <f>'Venteo_Gas asociado'!AK161</f>
        <v>0</v>
      </c>
      <c r="I41" s="52">
        <f>'Venteo_Gas asociado'!AL161</f>
        <v>500</v>
      </c>
      <c r="J41" s="52">
        <f>'Venteo_Gas asociado'!AM161</f>
        <v>2.3776245993727069E-3</v>
      </c>
      <c r="K41" s="52">
        <f>'Venteo_Gas asociado'!AN161</f>
        <v>2.3776245993727073E-3</v>
      </c>
      <c r="L41" s="52">
        <f>'Venteo_Gas asociado'!AO161</f>
        <v>6.8951113381808524E-2</v>
      </c>
    </row>
    <row r="42" spans="4:12" x14ac:dyDescent="0.75">
      <c r="D42" s="15" t="s">
        <v>757</v>
      </c>
      <c r="E42" s="38" t="str">
        <f t="shared" ref="E42:E43" si="8">E41</f>
        <v>Septiembre</v>
      </c>
      <c r="F42" s="222" t="s">
        <v>750</v>
      </c>
      <c r="G42" s="52">
        <f>'Venteo_Gas asociado'!AJ162</f>
        <v>0</v>
      </c>
      <c r="H42" s="52">
        <f>'Venteo_Gas asociado'!AK162</f>
        <v>0</v>
      </c>
      <c r="I42" s="52">
        <f>'Venteo_Gas asociado'!AL162</f>
        <v>0</v>
      </c>
      <c r="J42" s="52">
        <f>'Venteo_Gas asociado'!AM162</f>
        <v>0</v>
      </c>
      <c r="K42" s="52">
        <f>'Venteo_Gas asociado'!AN162</f>
        <v>0</v>
      </c>
      <c r="L42" s="52">
        <f>'Venteo_Gas asociado'!AO162</f>
        <v>0</v>
      </c>
    </row>
    <row r="43" spans="4:12" x14ac:dyDescent="0.75">
      <c r="D43" s="15" t="s">
        <v>757</v>
      </c>
      <c r="E43" s="38" t="str">
        <f t="shared" si="8"/>
        <v>Septiembre</v>
      </c>
      <c r="F43" s="222" t="s">
        <v>749</v>
      </c>
      <c r="G43" s="52">
        <f>'Venteo_Gas asociado'!AJ163</f>
        <v>0</v>
      </c>
      <c r="H43" s="52">
        <f>'Venteo_Gas asociado'!AK163</f>
        <v>0</v>
      </c>
      <c r="I43" s="52">
        <f>'Venteo_Gas asociado'!AL163</f>
        <v>0</v>
      </c>
      <c r="J43" s="52">
        <f>'Venteo_Gas asociado'!AM163</f>
        <v>0</v>
      </c>
      <c r="K43" s="52">
        <f>'Venteo_Gas asociado'!AN163</f>
        <v>0</v>
      </c>
      <c r="L43" s="52">
        <f>'Venteo_Gas asociado'!AO163</f>
        <v>0</v>
      </c>
    </row>
    <row r="44" spans="4:12" x14ac:dyDescent="0.75">
      <c r="D44" s="15" t="s">
        <v>757</v>
      </c>
      <c r="E44" s="38" t="s">
        <v>507</v>
      </c>
      <c r="F44" s="222" t="s">
        <v>586</v>
      </c>
      <c r="G44" s="52">
        <f>'Venteo_Gas asociado'!AJ164</f>
        <v>0</v>
      </c>
      <c r="H44" s="52">
        <f>'Venteo_Gas asociado'!AK164</f>
        <v>0</v>
      </c>
      <c r="I44" s="52">
        <f>'Venteo_Gas asociado'!AL164</f>
        <v>0</v>
      </c>
      <c r="J44" s="52">
        <f>'Venteo_Gas asociado'!AM164</f>
        <v>0</v>
      </c>
      <c r="K44" s="52">
        <f>'Venteo_Gas asociado'!AN164</f>
        <v>0</v>
      </c>
      <c r="L44" s="52">
        <f>'Venteo_Gas asociado'!AO164</f>
        <v>0</v>
      </c>
    </row>
    <row r="45" spans="4:12" x14ac:dyDescent="0.75">
      <c r="D45" s="15" t="s">
        <v>757</v>
      </c>
      <c r="E45" s="38" t="str">
        <f t="shared" ref="E45:E46" si="9">E44</f>
        <v>Octubre</v>
      </c>
      <c r="F45" s="222" t="s">
        <v>750</v>
      </c>
      <c r="G45" s="52">
        <f>'Venteo_Gas asociado'!AJ165</f>
        <v>0</v>
      </c>
      <c r="H45" s="52">
        <f>'Venteo_Gas asociado'!AK165</f>
        <v>0</v>
      </c>
      <c r="I45" s="52">
        <f>'Venteo_Gas asociado'!AL165</f>
        <v>0</v>
      </c>
      <c r="J45" s="52">
        <f>'Venteo_Gas asociado'!AM165</f>
        <v>0</v>
      </c>
      <c r="K45" s="52">
        <f>'Venteo_Gas asociado'!AN165</f>
        <v>0</v>
      </c>
      <c r="L45" s="52">
        <f>'Venteo_Gas asociado'!AO165</f>
        <v>0</v>
      </c>
    </row>
    <row r="46" spans="4:12" x14ac:dyDescent="0.75">
      <c r="D46" s="15" t="s">
        <v>757</v>
      </c>
      <c r="E46" s="38" t="str">
        <f t="shared" si="9"/>
        <v>Octubre</v>
      </c>
      <c r="F46" s="222" t="s">
        <v>749</v>
      </c>
      <c r="G46" s="52">
        <f>'Venteo_Gas asociado'!AJ166</f>
        <v>0</v>
      </c>
      <c r="H46" s="52">
        <f>'Venteo_Gas asociado'!AK166</f>
        <v>0</v>
      </c>
      <c r="I46" s="52">
        <f>'Venteo_Gas asociado'!AL166</f>
        <v>0</v>
      </c>
      <c r="J46" s="52">
        <f>'Venteo_Gas asociado'!AM166</f>
        <v>0</v>
      </c>
      <c r="K46" s="52">
        <f>'Venteo_Gas asociado'!AN166</f>
        <v>0</v>
      </c>
      <c r="L46" s="52">
        <f>'Venteo_Gas asociado'!AO166</f>
        <v>0</v>
      </c>
    </row>
    <row r="47" spans="4:12" x14ac:dyDescent="0.75">
      <c r="D47" s="15" t="s">
        <v>757</v>
      </c>
      <c r="E47" s="38" t="s">
        <v>508</v>
      </c>
      <c r="F47" s="222" t="s">
        <v>586</v>
      </c>
      <c r="G47" s="52">
        <f>'Venteo_Gas asociado'!AJ167</f>
        <v>0</v>
      </c>
      <c r="H47" s="52">
        <f>'Venteo_Gas asociado'!AK167</f>
        <v>0</v>
      </c>
      <c r="I47" s="52">
        <f>'Venteo_Gas asociado'!AL167</f>
        <v>0</v>
      </c>
      <c r="J47" s="52">
        <f>'Venteo_Gas asociado'!AM167</f>
        <v>0</v>
      </c>
      <c r="K47" s="52">
        <f>'Venteo_Gas asociado'!AN167</f>
        <v>0</v>
      </c>
      <c r="L47" s="52">
        <f>'Venteo_Gas asociado'!AO167</f>
        <v>0</v>
      </c>
    </row>
    <row r="48" spans="4:12" x14ac:dyDescent="0.75">
      <c r="D48" s="15" t="s">
        <v>757</v>
      </c>
      <c r="E48" s="38" t="str">
        <f t="shared" ref="E48:E49" si="10">E47</f>
        <v>Noviembre</v>
      </c>
      <c r="F48" s="222" t="s">
        <v>750</v>
      </c>
      <c r="G48" s="52">
        <f>'Venteo_Gas asociado'!AJ168</f>
        <v>0</v>
      </c>
      <c r="H48" s="52">
        <f>'Venteo_Gas asociado'!AK168</f>
        <v>0</v>
      </c>
      <c r="I48" s="52">
        <f>'Venteo_Gas asociado'!AL168</f>
        <v>0</v>
      </c>
      <c r="J48" s="52">
        <f>'Venteo_Gas asociado'!AM168</f>
        <v>0</v>
      </c>
      <c r="K48" s="52">
        <f>'Venteo_Gas asociado'!AN168</f>
        <v>0</v>
      </c>
      <c r="L48" s="52">
        <f>'Venteo_Gas asociado'!AO168</f>
        <v>0</v>
      </c>
    </row>
    <row r="49" spans="4:12" x14ac:dyDescent="0.75">
      <c r="D49" s="15" t="s">
        <v>757</v>
      </c>
      <c r="E49" s="38" t="str">
        <f t="shared" si="10"/>
        <v>Noviembre</v>
      </c>
      <c r="F49" s="222" t="s">
        <v>749</v>
      </c>
      <c r="G49" s="52">
        <f>'Venteo_Gas asociado'!AJ169</f>
        <v>0</v>
      </c>
      <c r="H49" s="52">
        <f>'Venteo_Gas asociado'!AK169</f>
        <v>0</v>
      </c>
      <c r="I49" s="52">
        <f>'Venteo_Gas asociado'!AL169</f>
        <v>0</v>
      </c>
      <c r="J49" s="52">
        <f>'Venteo_Gas asociado'!AM169</f>
        <v>0</v>
      </c>
      <c r="K49" s="52">
        <f>'Venteo_Gas asociado'!AN169</f>
        <v>0</v>
      </c>
      <c r="L49" s="52">
        <f>'Venteo_Gas asociado'!AO169</f>
        <v>0</v>
      </c>
    </row>
    <row r="50" spans="4:12" x14ac:dyDescent="0.75">
      <c r="D50" s="15" t="s">
        <v>757</v>
      </c>
      <c r="E50" s="38" t="s">
        <v>509</v>
      </c>
      <c r="F50" s="222" t="s">
        <v>586</v>
      </c>
      <c r="G50" s="52">
        <f>'Venteo_Gas asociado'!AJ170</f>
        <v>0</v>
      </c>
      <c r="H50" s="52">
        <f>'Venteo_Gas asociado'!AK170</f>
        <v>0</v>
      </c>
      <c r="I50" s="52">
        <f>'Venteo_Gas asociado'!AL170</f>
        <v>0</v>
      </c>
      <c r="J50" s="52">
        <f>'Venteo_Gas asociado'!AM170</f>
        <v>0</v>
      </c>
      <c r="K50" s="52">
        <f>'Venteo_Gas asociado'!AN170</f>
        <v>0</v>
      </c>
      <c r="L50" s="52">
        <f>'Venteo_Gas asociado'!AO170</f>
        <v>0</v>
      </c>
    </row>
    <row r="51" spans="4:12" x14ac:dyDescent="0.75">
      <c r="D51" s="15" t="s">
        <v>757</v>
      </c>
      <c r="E51" s="38" t="s">
        <v>509</v>
      </c>
      <c r="F51" s="222" t="s">
        <v>750</v>
      </c>
      <c r="G51" s="52">
        <f>'Venteo_Gas asociado'!AJ171</f>
        <v>0</v>
      </c>
      <c r="H51" s="52">
        <f>'Venteo_Gas asociado'!AK171</f>
        <v>0</v>
      </c>
      <c r="I51" s="52">
        <f>'Venteo_Gas asociado'!AL171</f>
        <v>0</v>
      </c>
      <c r="J51" s="52">
        <f>'Venteo_Gas asociado'!AM171</f>
        <v>0</v>
      </c>
      <c r="K51" s="52">
        <f>'Venteo_Gas asociado'!AN171</f>
        <v>0</v>
      </c>
      <c r="L51" s="52">
        <f>'Venteo_Gas asociado'!AO171</f>
        <v>0</v>
      </c>
    </row>
    <row r="52" spans="4:12" x14ac:dyDescent="0.75">
      <c r="D52" s="15" t="s">
        <v>757</v>
      </c>
      <c r="E52" s="38" t="s">
        <v>509</v>
      </c>
      <c r="F52" s="222" t="s">
        <v>749</v>
      </c>
      <c r="G52" s="52">
        <f>'Venteo_Gas asociado'!AJ172</f>
        <v>0</v>
      </c>
      <c r="H52" s="52">
        <f>'Venteo_Gas asociado'!AK172</f>
        <v>0</v>
      </c>
      <c r="I52" s="52">
        <f>'Venteo_Gas asociado'!AL172</f>
        <v>0</v>
      </c>
      <c r="J52" s="52">
        <f>'Venteo_Gas asociado'!AM172</f>
        <v>0</v>
      </c>
      <c r="K52" s="52">
        <f>'Venteo_Gas asociado'!AN172</f>
        <v>0</v>
      </c>
      <c r="L52" s="52">
        <f>'Venteo_Gas asociado'!AO172</f>
        <v>0</v>
      </c>
    </row>
    <row r="53" spans="4:12" x14ac:dyDescent="0.75">
      <c r="D53" s="15" t="s">
        <v>760</v>
      </c>
      <c r="E53" s="38" t="s">
        <v>498</v>
      </c>
      <c r="F53" s="222" t="s">
        <v>586</v>
      </c>
      <c r="G53" s="52">
        <f>'Venteo_descargue de liquidos'!AI138</f>
        <v>19</v>
      </c>
      <c r="H53" s="52">
        <f>'Venteo_descargue de liquidos'!AJ138</f>
        <v>4.75</v>
      </c>
      <c r="I53" s="52">
        <f>'Venteo_descargue de liquidos'!AK138</f>
        <v>75</v>
      </c>
      <c r="J53" s="52">
        <f>'Venteo_descargue de liquidos'!AL138</f>
        <v>3.0716290702304319E-4</v>
      </c>
      <c r="K53" s="52">
        <f>'Venteo_descargue de liquidos'!AM138</f>
        <v>5.1280505495177899E-4</v>
      </c>
      <c r="L53" s="52">
        <f>'Venteo_descargue de liquidos'!AN138</f>
        <v>1.4665704445672854E-2</v>
      </c>
    </row>
    <row r="54" spans="4:12" x14ac:dyDescent="0.75">
      <c r="D54" s="15" t="s">
        <v>760</v>
      </c>
      <c r="E54" s="38" t="str">
        <f t="shared" ref="E54:E55" si="11">E53</f>
        <v>Enero</v>
      </c>
      <c r="F54" s="222" t="s">
        <v>750</v>
      </c>
      <c r="G54" s="52">
        <f>'Venteo_descargue de liquidos'!AI139</f>
        <v>0</v>
      </c>
      <c r="H54" s="52">
        <f>'Venteo_descargue de liquidos'!AJ139</f>
        <v>0</v>
      </c>
      <c r="I54" s="52">
        <f>'Venteo_descargue de liquidos'!AK139</f>
        <v>0</v>
      </c>
      <c r="J54" s="52">
        <f>'Venteo_descargue de liquidos'!AL139</f>
        <v>0</v>
      </c>
      <c r="K54" s="52">
        <f>'Venteo_descargue de liquidos'!AM139</f>
        <v>0</v>
      </c>
      <c r="L54" s="52">
        <f>'Venteo_descargue de liquidos'!AN139</f>
        <v>0</v>
      </c>
    </row>
    <row r="55" spans="4:12" x14ac:dyDescent="0.75">
      <c r="D55" s="15" t="s">
        <v>760</v>
      </c>
      <c r="E55" s="38" t="str">
        <f t="shared" si="11"/>
        <v>Enero</v>
      </c>
      <c r="F55" s="222" t="s">
        <v>749</v>
      </c>
      <c r="G55" s="52">
        <f>'Venteo_descargue de liquidos'!AI140</f>
        <v>0</v>
      </c>
      <c r="H55" s="52">
        <f>'Venteo_descargue de liquidos'!AJ140</f>
        <v>0</v>
      </c>
      <c r="I55" s="52">
        <f>'Venteo_descargue de liquidos'!AK140</f>
        <v>0</v>
      </c>
      <c r="J55" s="52">
        <f>'Venteo_descargue de liquidos'!AL140</f>
        <v>0</v>
      </c>
      <c r="K55" s="52">
        <f>'Venteo_descargue de liquidos'!AM140</f>
        <v>0</v>
      </c>
      <c r="L55" s="52">
        <f>'Venteo_descargue de liquidos'!AN140</f>
        <v>0</v>
      </c>
    </row>
    <row r="56" spans="4:12" x14ac:dyDescent="0.75">
      <c r="D56" s="15" t="s">
        <v>760</v>
      </c>
      <c r="E56" s="38" t="s">
        <v>499</v>
      </c>
      <c r="F56" s="222" t="s">
        <v>586</v>
      </c>
      <c r="G56" s="52">
        <f>'Venteo_descargue de liquidos'!AI141</f>
        <v>0</v>
      </c>
      <c r="H56" s="52">
        <f>'Venteo_descargue de liquidos'!AJ141</f>
        <v>0</v>
      </c>
      <c r="I56" s="52">
        <f>'Venteo_descargue de liquidos'!AK141</f>
        <v>0</v>
      </c>
      <c r="J56" s="52">
        <f>'Venteo_descargue de liquidos'!AL141</f>
        <v>0</v>
      </c>
      <c r="K56" s="52">
        <f>'Venteo_descargue de liquidos'!AM141</f>
        <v>0</v>
      </c>
      <c r="L56" s="52">
        <f>'Venteo_descargue de liquidos'!AN141</f>
        <v>0</v>
      </c>
    </row>
    <row r="57" spans="4:12" x14ac:dyDescent="0.75">
      <c r="D57" s="15" t="s">
        <v>760</v>
      </c>
      <c r="E57" s="38" t="str">
        <f t="shared" ref="E57:E58" si="12">E56</f>
        <v>Febrero</v>
      </c>
      <c r="F57" s="222" t="s">
        <v>750</v>
      </c>
      <c r="G57" s="52">
        <f>'Venteo_descargue de liquidos'!AI142</f>
        <v>0</v>
      </c>
      <c r="H57" s="52">
        <f>'Venteo_descargue de liquidos'!AJ142</f>
        <v>0</v>
      </c>
      <c r="I57" s="52">
        <f>'Venteo_descargue de liquidos'!AK142</f>
        <v>0</v>
      </c>
      <c r="J57" s="52">
        <f>'Venteo_descargue de liquidos'!AL142</f>
        <v>0</v>
      </c>
      <c r="K57" s="52">
        <f>'Venteo_descargue de liquidos'!AM142</f>
        <v>0</v>
      </c>
      <c r="L57" s="52">
        <f>'Venteo_descargue de liquidos'!AN142</f>
        <v>0</v>
      </c>
    </row>
    <row r="58" spans="4:12" x14ac:dyDescent="0.75">
      <c r="D58" s="15" t="s">
        <v>760</v>
      </c>
      <c r="E58" s="38" t="str">
        <f t="shared" si="12"/>
        <v>Febrero</v>
      </c>
      <c r="F58" s="222" t="s">
        <v>749</v>
      </c>
      <c r="G58" s="52">
        <f>'Venteo_descargue de liquidos'!AI143</f>
        <v>0</v>
      </c>
      <c r="H58" s="52">
        <f>'Venteo_descargue de liquidos'!AJ143</f>
        <v>0</v>
      </c>
      <c r="I58" s="52">
        <f>'Venteo_descargue de liquidos'!AK143</f>
        <v>0</v>
      </c>
      <c r="J58" s="52">
        <f>'Venteo_descargue de liquidos'!AL143</f>
        <v>0</v>
      </c>
      <c r="K58" s="52">
        <f>'Venteo_descargue de liquidos'!AM143</f>
        <v>0</v>
      </c>
      <c r="L58" s="52">
        <f>'Venteo_descargue de liquidos'!AN143</f>
        <v>0</v>
      </c>
    </row>
    <row r="59" spans="4:12" x14ac:dyDescent="0.75">
      <c r="D59" s="15" t="s">
        <v>760</v>
      </c>
      <c r="E59" s="38" t="s">
        <v>500</v>
      </c>
      <c r="F59" s="222" t="s">
        <v>586</v>
      </c>
      <c r="G59" s="52">
        <f>'Venteo_descargue de liquidos'!AI144</f>
        <v>0</v>
      </c>
      <c r="H59" s="52">
        <f>'Venteo_descargue de liquidos'!AJ144</f>
        <v>0</v>
      </c>
      <c r="I59" s="52">
        <f>'Venteo_descargue de liquidos'!AK144</f>
        <v>0</v>
      </c>
      <c r="J59" s="52">
        <f>'Venteo_descargue de liquidos'!AL144</f>
        <v>0</v>
      </c>
      <c r="K59" s="52">
        <f>'Venteo_descargue de liquidos'!AM144</f>
        <v>0</v>
      </c>
      <c r="L59" s="52">
        <f>'Venteo_descargue de liquidos'!AN144</f>
        <v>0</v>
      </c>
    </row>
    <row r="60" spans="4:12" x14ac:dyDescent="0.75">
      <c r="D60" s="15" t="s">
        <v>760</v>
      </c>
      <c r="E60" s="38" t="str">
        <f t="shared" ref="E60:E61" si="13">E59</f>
        <v>Marzo</v>
      </c>
      <c r="F60" s="222" t="s">
        <v>750</v>
      </c>
      <c r="G60" s="52">
        <f>'Venteo_descargue de liquidos'!AI145</f>
        <v>0</v>
      </c>
      <c r="H60" s="52">
        <f>'Venteo_descargue de liquidos'!AJ145</f>
        <v>0</v>
      </c>
      <c r="I60" s="52">
        <f>'Venteo_descargue de liquidos'!AK145</f>
        <v>0</v>
      </c>
      <c r="J60" s="52">
        <f>'Venteo_descargue de liquidos'!AL145</f>
        <v>0</v>
      </c>
      <c r="K60" s="52">
        <f>'Venteo_descargue de liquidos'!AM145</f>
        <v>0</v>
      </c>
      <c r="L60" s="52">
        <f>'Venteo_descargue de liquidos'!AN145</f>
        <v>0</v>
      </c>
    </row>
    <row r="61" spans="4:12" x14ac:dyDescent="0.75">
      <c r="D61" s="15" t="s">
        <v>760</v>
      </c>
      <c r="E61" s="38" t="str">
        <f t="shared" si="13"/>
        <v>Marzo</v>
      </c>
      <c r="F61" s="222" t="s">
        <v>749</v>
      </c>
      <c r="G61" s="52">
        <f>'Venteo_descargue de liquidos'!AI146</f>
        <v>0</v>
      </c>
      <c r="H61" s="52">
        <f>'Venteo_descargue de liquidos'!AJ146</f>
        <v>0</v>
      </c>
      <c r="I61" s="52">
        <f>'Venteo_descargue de liquidos'!AK146</f>
        <v>0</v>
      </c>
      <c r="J61" s="52">
        <f>'Venteo_descargue de liquidos'!AL146</f>
        <v>0</v>
      </c>
      <c r="K61" s="52">
        <f>'Venteo_descargue de liquidos'!AM146</f>
        <v>0</v>
      </c>
      <c r="L61" s="52">
        <f>'Venteo_descargue de liquidos'!AN146</f>
        <v>0</v>
      </c>
    </row>
    <row r="62" spans="4:12" x14ac:dyDescent="0.75">
      <c r="D62" s="15" t="s">
        <v>760</v>
      </c>
      <c r="E62" s="38" t="s">
        <v>501</v>
      </c>
      <c r="F62" s="222" t="s">
        <v>586</v>
      </c>
      <c r="G62" s="52">
        <f>'Venteo_descargue de liquidos'!AI147</f>
        <v>0</v>
      </c>
      <c r="H62" s="52">
        <f>'Venteo_descargue de liquidos'!AJ147</f>
        <v>0</v>
      </c>
      <c r="I62" s="52">
        <f>'Venteo_descargue de liquidos'!AK147</f>
        <v>0</v>
      </c>
      <c r="J62" s="52">
        <f>'Venteo_descargue de liquidos'!AL147</f>
        <v>0</v>
      </c>
      <c r="K62" s="52">
        <f>'Venteo_descargue de liquidos'!AM147</f>
        <v>0</v>
      </c>
      <c r="L62" s="52">
        <f>'Venteo_descargue de liquidos'!AN147</f>
        <v>0</v>
      </c>
    </row>
    <row r="63" spans="4:12" x14ac:dyDescent="0.75">
      <c r="D63" s="15" t="s">
        <v>760</v>
      </c>
      <c r="E63" s="38" t="str">
        <f t="shared" ref="E63:E64" si="14">E62</f>
        <v>Abril</v>
      </c>
      <c r="F63" s="222" t="s">
        <v>750</v>
      </c>
      <c r="G63" s="52">
        <f>'Venteo_descargue de liquidos'!AI148</f>
        <v>0</v>
      </c>
      <c r="H63" s="52">
        <f>'Venteo_descargue de liquidos'!AJ148</f>
        <v>0</v>
      </c>
      <c r="I63" s="52">
        <f>'Venteo_descargue de liquidos'!AK148</f>
        <v>0</v>
      </c>
      <c r="J63" s="52">
        <f>'Venteo_descargue de liquidos'!AL148</f>
        <v>0</v>
      </c>
      <c r="K63" s="52">
        <f>'Venteo_descargue de liquidos'!AM148</f>
        <v>0</v>
      </c>
      <c r="L63" s="52">
        <f>'Venteo_descargue de liquidos'!AN148</f>
        <v>0</v>
      </c>
    </row>
    <row r="64" spans="4:12" x14ac:dyDescent="0.75">
      <c r="D64" s="15" t="s">
        <v>760</v>
      </c>
      <c r="E64" s="38" t="str">
        <f t="shared" si="14"/>
        <v>Abril</v>
      </c>
      <c r="F64" s="222" t="s">
        <v>749</v>
      </c>
      <c r="G64" s="52">
        <f>'Venteo_descargue de liquidos'!AI149</f>
        <v>0</v>
      </c>
      <c r="H64" s="52">
        <f>'Venteo_descargue de liquidos'!AJ149</f>
        <v>0</v>
      </c>
      <c r="I64" s="52">
        <f>'Venteo_descargue de liquidos'!AK149</f>
        <v>0</v>
      </c>
      <c r="J64" s="52">
        <f>'Venteo_descargue de liquidos'!AL149</f>
        <v>0</v>
      </c>
      <c r="K64" s="52">
        <f>'Venteo_descargue de liquidos'!AM149</f>
        <v>0</v>
      </c>
      <c r="L64" s="52">
        <f>'Venteo_descargue de liquidos'!AN149</f>
        <v>0</v>
      </c>
    </row>
    <row r="65" spans="4:12" x14ac:dyDescent="0.75">
      <c r="D65" s="15" t="s">
        <v>760</v>
      </c>
      <c r="E65" s="38" t="s">
        <v>502</v>
      </c>
      <c r="F65" s="222" t="s">
        <v>586</v>
      </c>
      <c r="G65" s="52">
        <f>'Venteo_descargue de liquidos'!AI150</f>
        <v>0</v>
      </c>
      <c r="H65" s="52">
        <f>'Venteo_descargue de liquidos'!AJ150</f>
        <v>0</v>
      </c>
      <c r="I65" s="52">
        <f>'Venteo_descargue de liquidos'!AK150</f>
        <v>0</v>
      </c>
      <c r="J65" s="52">
        <f>'Venteo_descargue de liquidos'!AL150</f>
        <v>0</v>
      </c>
      <c r="K65" s="52">
        <f>'Venteo_descargue de liquidos'!AM150</f>
        <v>0</v>
      </c>
      <c r="L65" s="52">
        <f>'Venteo_descargue de liquidos'!AN150</f>
        <v>0</v>
      </c>
    </row>
    <row r="66" spans="4:12" x14ac:dyDescent="0.75">
      <c r="D66" s="15" t="s">
        <v>760</v>
      </c>
      <c r="E66" s="38" t="str">
        <f t="shared" ref="E66:E67" si="15">E65</f>
        <v>Mayo</v>
      </c>
      <c r="F66" s="222" t="s">
        <v>750</v>
      </c>
      <c r="G66" s="52">
        <f>'Venteo_descargue de liquidos'!AI151</f>
        <v>0</v>
      </c>
      <c r="H66" s="52">
        <f>'Venteo_descargue de liquidos'!AJ151</f>
        <v>0</v>
      </c>
      <c r="I66" s="52">
        <f>'Venteo_descargue de liquidos'!AK151</f>
        <v>4565</v>
      </c>
      <c r="J66" s="52">
        <f>'Venteo_descargue de liquidos'!AL151</f>
        <v>2.1575513541262661E-2</v>
      </c>
      <c r="K66" s="52">
        <f>'Venteo_descargue de liquidos'!AM151</f>
        <v>2.1575513541262657E-2</v>
      </c>
      <c r="L66" s="52">
        <f>'Venteo_descargue de liquidos'!AN151</f>
        <v>0.62568989269661701</v>
      </c>
    </row>
    <row r="67" spans="4:12" x14ac:dyDescent="0.75">
      <c r="D67" s="15" t="s">
        <v>760</v>
      </c>
      <c r="E67" s="38" t="str">
        <f t="shared" si="15"/>
        <v>Mayo</v>
      </c>
      <c r="F67" s="222" t="s">
        <v>749</v>
      </c>
      <c r="G67" s="52">
        <f>'Venteo_descargue de liquidos'!AI152</f>
        <v>94931.200000000012</v>
      </c>
      <c r="H67" s="52">
        <f>'Venteo_descargue de liquidos'!AJ152</f>
        <v>0</v>
      </c>
      <c r="I67" s="52">
        <f>'Venteo_descargue de liquidos'!AK152</f>
        <v>379724.80000000005</v>
      </c>
      <c r="J67" s="52">
        <f>'Venteo_descargue de liquidos'!AL152</f>
        <v>1.7946894993106801</v>
      </c>
      <c r="K67" s="52">
        <f>'Venteo_descargue de liquidos'!AM152</f>
        <v>1.7946894993106799</v>
      </c>
      <c r="L67" s="52">
        <f>'Venteo_descargue de liquidos'!AN152</f>
        <v>52.045995480009715</v>
      </c>
    </row>
    <row r="68" spans="4:12" x14ac:dyDescent="0.75">
      <c r="D68" s="15" t="s">
        <v>760</v>
      </c>
      <c r="E68" s="38" t="s">
        <v>503</v>
      </c>
      <c r="F68" s="222" t="s">
        <v>586</v>
      </c>
      <c r="G68" s="52">
        <f>'Venteo_descargue de liquidos'!AI153</f>
        <v>0</v>
      </c>
      <c r="H68" s="52">
        <f>'Venteo_descargue de liquidos'!AJ153</f>
        <v>0</v>
      </c>
      <c r="I68" s="52">
        <f>'Venteo_descargue de liquidos'!AK153</f>
        <v>0</v>
      </c>
      <c r="J68" s="52">
        <f>'Venteo_descargue de liquidos'!AL153</f>
        <v>0</v>
      </c>
      <c r="K68" s="52">
        <f>'Venteo_descargue de liquidos'!AM153</f>
        <v>0</v>
      </c>
      <c r="L68" s="52">
        <f>'Venteo_descargue de liquidos'!AN153</f>
        <v>0</v>
      </c>
    </row>
    <row r="69" spans="4:12" x14ac:dyDescent="0.75">
      <c r="D69" s="15" t="s">
        <v>760</v>
      </c>
      <c r="E69" s="38" t="str">
        <f t="shared" ref="E69:E70" si="16">E68</f>
        <v>Junio</v>
      </c>
      <c r="F69" s="222" t="s">
        <v>750</v>
      </c>
      <c r="G69" s="52">
        <f>'Venteo_descargue de liquidos'!AI154</f>
        <v>0</v>
      </c>
      <c r="H69" s="52">
        <f>'Venteo_descargue de liquidos'!AJ154</f>
        <v>0</v>
      </c>
      <c r="I69" s="52">
        <f>'Venteo_descargue de liquidos'!AK154</f>
        <v>0</v>
      </c>
      <c r="J69" s="52">
        <f>'Venteo_descargue de liquidos'!AL154</f>
        <v>0</v>
      </c>
      <c r="K69" s="52">
        <f>'Venteo_descargue de liquidos'!AM154</f>
        <v>0</v>
      </c>
      <c r="L69" s="52">
        <f>'Venteo_descargue de liquidos'!AN154</f>
        <v>0</v>
      </c>
    </row>
    <row r="70" spans="4:12" x14ac:dyDescent="0.75">
      <c r="D70" s="15" t="s">
        <v>760</v>
      </c>
      <c r="E70" s="38" t="str">
        <f t="shared" si="16"/>
        <v>Junio</v>
      </c>
      <c r="F70" s="222" t="s">
        <v>749</v>
      </c>
      <c r="G70" s="52">
        <f>'Venteo_descargue de liquidos'!AI155</f>
        <v>0</v>
      </c>
      <c r="H70" s="52">
        <f>'Venteo_descargue de liquidos'!AJ155</f>
        <v>0</v>
      </c>
      <c r="I70" s="52">
        <f>'Venteo_descargue de liquidos'!AK155</f>
        <v>0</v>
      </c>
      <c r="J70" s="52">
        <f>'Venteo_descargue de liquidos'!AL155</f>
        <v>0</v>
      </c>
      <c r="K70" s="52">
        <f>'Venteo_descargue de liquidos'!AM155</f>
        <v>0</v>
      </c>
      <c r="L70" s="52">
        <f>'Venteo_descargue de liquidos'!AN155</f>
        <v>0</v>
      </c>
    </row>
    <row r="71" spans="4:12" x14ac:dyDescent="0.75">
      <c r="D71" s="15" t="s">
        <v>760</v>
      </c>
      <c r="E71" s="38" t="s">
        <v>504</v>
      </c>
      <c r="F71" s="222" t="s">
        <v>586</v>
      </c>
      <c r="G71" s="52">
        <f>'Venteo_descargue de liquidos'!AI156</f>
        <v>0</v>
      </c>
      <c r="H71" s="52">
        <f>'Venteo_descargue de liquidos'!AJ156</f>
        <v>0</v>
      </c>
      <c r="I71" s="52">
        <f>'Venteo_descargue de liquidos'!AK156</f>
        <v>0</v>
      </c>
      <c r="J71" s="52">
        <f>'Venteo_descargue de liquidos'!AL156</f>
        <v>0</v>
      </c>
      <c r="K71" s="52">
        <f>'Venteo_descargue de liquidos'!AM156</f>
        <v>0</v>
      </c>
      <c r="L71" s="52">
        <f>'Venteo_descargue de liquidos'!AN156</f>
        <v>0</v>
      </c>
    </row>
    <row r="72" spans="4:12" x14ac:dyDescent="0.75">
      <c r="D72" s="15" t="s">
        <v>760</v>
      </c>
      <c r="E72" s="38" t="str">
        <f t="shared" ref="E72:E73" si="17">E71</f>
        <v>Julio</v>
      </c>
      <c r="F72" s="222" t="s">
        <v>750</v>
      </c>
      <c r="G72" s="52">
        <f>'Venteo_descargue de liquidos'!AI157</f>
        <v>0</v>
      </c>
      <c r="H72" s="52">
        <f>'Venteo_descargue de liquidos'!AJ157</f>
        <v>0</v>
      </c>
      <c r="I72" s="52">
        <f>'Venteo_descargue de liquidos'!AK157</f>
        <v>0</v>
      </c>
      <c r="J72" s="52">
        <f>'Venteo_descargue de liquidos'!AL157</f>
        <v>0</v>
      </c>
      <c r="K72" s="52">
        <f>'Venteo_descargue de liquidos'!AM157</f>
        <v>0</v>
      </c>
      <c r="L72" s="52">
        <f>'Venteo_descargue de liquidos'!AN157</f>
        <v>0</v>
      </c>
    </row>
    <row r="73" spans="4:12" x14ac:dyDescent="0.75">
      <c r="D73" s="15" t="s">
        <v>760</v>
      </c>
      <c r="E73" s="38" t="str">
        <f t="shared" si="17"/>
        <v>Julio</v>
      </c>
      <c r="F73" s="222" t="s">
        <v>749</v>
      </c>
      <c r="G73" s="52">
        <f>'Venteo_descargue de liquidos'!AI158</f>
        <v>0</v>
      </c>
      <c r="H73" s="52">
        <f>'Venteo_descargue de liquidos'!AJ158</f>
        <v>0</v>
      </c>
      <c r="I73" s="52">
        <f>'Venteo_descargue de liquidos'!AK158</f>
        <v>0</v>
      </c>
      <c r="J73" s="52">
        <f>'Venteo_descargue de liquidos'!AL158</f>
        <v>0</v>
      </c>
      <c r="K73" s="52">
        <f>'Venteo_descargue de liquidos'!AM158</f>
        <v>0</v>
      </c>
      <c r="L73" s="52">
        <f>'Venteo_descargue de liquidos'!AN158</f>
        <v>0</v>
      </c>
    </row>
    <row r="74" spans="4:12" x14ac:dyDescent="0.75">
      <c r="D74" s="15" t="s">
        <v>760</v>
      </c>
      <c r="E74" s="38" t="s">
        <v>505</v>
      </c>
      <c r="F74" s="222" t="s">
        <v>586</v>
      </c>
      <c r="G74" s="52">
        <f>'Venteo_descargue de liquidos'!AI159</f>
        <v>0</v>
      </c>
      <c r="H74" s="52">
        <f>'Venteo_descargue de liquidos'!AJ159</f>
        <v>0</v>
      </c>
      <c r="I74" s="52">
        <f>'Venteo_descargue de liquidos'!AK159</f>
        <v>0</v>
      </c>
      <c r="J74" s="52">
        <f>'Venteo_descargue de liquidos'!AL159</f>
        <v>0</v>
      </c>
      <c r="K74" s="52">
        <f>'Venteo_descargue de liquidos'!AM159</f>
        <v>0</v>
      </c>
      <c r="L74" s="52">
        <f>'Venteo_descargue de liquidos'!AN159</f>
        <v>0</v>
      </c>
    </row>
    <row r="75" spans="4:12" x14ac:dyDescent="0.75">
      <c r="D75" s="15" t="s">
        <v>760</v>
      </c>
      <c r="E75" s="38" t="str">
        <f t="shared" ref="E75:E76" si="18">E74</f>
        <v>Agosto</v>
      </c>
      <c r="F75" s="222" t="s">
        <v>750</v>
      </c>
      <c r="G75" s="52">
        <f>'Venteo_descargue de liquidos'!AI160</f>
        <v>0</v>
      </c>
      <c r="H75" s="52">
        <f>'Venteo_descargue de liquidos'!AJ160</f>
        <v>0</v>
      </c>
      <c r="I75" s="52">
        <f>'Venteo_descargue de liquidos'!AK160</f>
        <v>0</v>
      </c>
      <c r="J75" s="52">
        <f>'Venteo_descargue de liquidos'!AL160</f>
        <v>0</v>
      </c>
      <c r="K75" s="52">
        <f>'Venteo_descargue de liquidos'!AM160</f>
        <v>0</v>
      </c>
      <c r="L75" s="52">
        <f>'Venteo_descargue de liquidos'!AN160</f>
        <v>0</v>
      </c>
    </row>
    <row r="76" spans="4:12" x14ac:dyDescent="0.75">
      <c r="D76" s="15" t="s">
        <v>760</v>
      </c>
      <c r="E76" s="38" t="str">
        <f t="shared" si="18"/>
        <v>Agosto</v>
      </c>
      <c r="F76" s="222" t="s">
        <v>749</v>
      </c>
      <c r="G76" s="52">
        <f>'Venteo_descargue de liquidos'!AI161</f>
        <v>705992</v>
      </c>
      <c r="H76" s="52">
        <f>'Venteo_descargue de liquidos'!AJ161</f>
        <v>0</v>
      </c>
      <c r="I76" s="52">
        <f>'Venteo_descargue de liquidos'!AK161</f>
        <v>0</v>
      </c>
      <c r="J76" s="52">
        <f>'Venteo_descargue de liquidos'!AL161</f>
        <v>0</v>
      </c>
      <c r="K76" s="52">
        <f>'Venteo_descargue de liquidos'!AM161</f>
        <v>0</v>
      </c>
      <c r="L76" s="52">
        <f>'Venteo_descargue de liquidos'!AN161</f>
        <v>0</v>
      </c>
    </row>
    <row r="77" spans="4:12" x14ac:dyDescent="0.75">
      <c r="D77" s="15" t="s">
        <v>760</v>
      </c>
      <c r="E77" s="38" t="s">
        <v>506</v>
      </c>
      <c r="F77" s="222" t="s">
        <v>586</v>
      </c>
      <c r="G77" s="52">
        <f>'Venteo_descargue de liquidos'!AI162</f>
        <v>0</v>
      </c>
      <c r="H77" s="52">
        <f>'Venteo_descargue de liquidos'!AJ162</f>
        <v>0</v>
      </c>
      <c r="I77" s="52">
        <f>'Venteo_descargue de liquidos'!AK162</f>
        <v>0</v>
      </c>
      <c r="J77" s="52">
        <f>'Venteo_descargue de liquidos'!AL162</f>
        <v>0</v>
      </c>
      <c r="K77" s="52">
        <f>'Venteo_descargue de liquidos'!AM162</f>
        <v>0</v>
      </c>
      <c r="L77" s="52">
        <f>'Venteo_descargue de liquidos'!AN162</f>
        <v>0</v>
      </c>
    </row>
    <row r="78" spans="4:12" x14ac:dyDescent="0.75">
      <c r="D78" s="15" t="s">
        <v>760</v>
      </c>
      <c r="E78" s="38" t="str">
        <f t="shared" ref="E78:E79" si="19">E77</f>
        <v>Septiembre</v>
      </c>
      <c r="F78" s="222" t="s">
        <v>750</v>
      </c>
      <c r="G78" s="52">
        <f>'Venteo_descargue de liquidos'!AI163</f>
        <v>0</v>
      </c>
      <c r="H78" s="52">
        <f>'Venteo_descargue de liquidos'!AJ163</f>
        <v>0</v>
      </c>
      <c r="I78" s="52">
        <f>'Venteo_descargue de liquidos'!AK163</f>
        <v>0</v>
      </c>
      <c r="J78" s="52">
        <f>'Venteo_descargue de liquidos'!AL163</f>
        <v>0</v>
      </c>
      <c r="K78" s="52">
        <f>'Venteo_descargue de liquidos'!AM163</f>
        <v>0</v>
      </c>
      <c r="L78" s="52">
        <f>'Venteo_descargue de liquidos'!AN163</f>
        <v>0</v>
      </c>
    </row>
    <row r="79" spans="4:12" x14ac:dyDescent="0.75">
      <c r="D79" s="15" t="s">
        <v>760</v>
      </c>
      <c r="E79" s="38" t="str">
        <f t="shared" si="19"/>
        <v>Septiembre</v>
      </c>
      <c r="F79" s="222" t="s">
        <v>749</v>
      </c>
      <c r="G79" s="52">
        <f>'Venteo_descargue de liquidos'!AI164</f>
        <v>0</v>
      </c>
      <c r="H79" s="52">
        <f>'Venteo_descargue de liquidos'!AJ164</f>
        <v>0</v>
      </c>
      <c r="I79" s="52">
        <f>'Venteo_descargue de liquidos'!AK164</f>
        <v>0</v>
      </c>
      <c r="J79" s="52">
        <f>'Venteo_descargue de liquidos'!AL164</f>
        <v>0</v>
      </c>
      <c r="K79" s="52">
        <f>'Venteo_descargue de liquidos'!AM164</f>
        <v>0</v>
      </c>
      <c r="L79" s="52">
        <f>'Venteo_descargue de liquidos'!AN164</f>
        <v>0</v>
      </c>
    </row>
    <row r="80" spans="4:12" x14ac:dyDescent="0.75">
      <c r="D80" s="15" t="s">
        <v>760</v>
      </c>
      <c r="E80" s="38" t="s">
        <v>507</v>
      </c>
      <c r="F80" s="222" t="s">
        <v>586</v>
      </c>
      <c r="G80" s="52">
        <f>'Venteo_descargue de liquidos'!AI165</f>
        <v>0</v>
      </c>
      <c r="H80" s="52">
        <f>'Venteo_descargue de liquidos'!AJ165</f>
        <v>0</v>
      </c>
      <c r="I80" s="52">
        <f>'Venteo_descargue de liquidos'!AK165</f>
        <v>0</v>
      </c>
      <c r="J80" s="52">
        <f>'Venteo_descargue de liquidos'!AL165</f>
        <v>0</v>
      </c>
      <c r="K80" s="52">
        <f>'Venteo_descargue de liquidos'!AM165</f>
        <v>0</v>
      </c>
      <c r="L80" s="52">
        <f>'Venteo_descargue de liquidos'!AN165</f>
        <v>0</v>
      </c>
    </row>
    <row r="81" spans="4:12" x14ac:dyDescent="0.75">
      <c r="D81" s="15" t="s">
        <v>760</v>
      </c>
      <c r="E81" s="38" t="str">
        <f t="shared" ref="E81:E82" si="20">E80</f>
        <v>Octubre</v>
      </c>
      <c r="F81" s="222" t="s">
        <v>750</v>
      </c>
      <c r="G81" s="52">
        <f>'Venteo_descargue de liquidos'!AI166</f>
        <v>0</v>
      </c>
      <c r="H81" s="52">
        <f>'Venteo_descargue de liquidos'!AJ166</f>
        <v>0</v>
      </c>
      <c r="I81" s="52">
        <f>'Venteo_descargue de liquidos'!AK166</f>
        <v>0</v>
      </c>
      <c r="J81" s="52">
        <f>'Venteo_descargue de liquidos'!AL166</f>
        <v>0</v>
      </c>
      <c r="K81" s="52">
        <f>'Venteo_descargue de liquidos'!AM166</f>
        <v>0</v>
      </c>
      <c r="L81" s="52">
        <f>'Venteo_descargue de liquidos'!AN166</f>
        <v>0</v>
      </c>
    </row>
    <row r="82" spans="4:12" x14ac:dyDescent="0.75">
      <c r="D82" s="15" t="s">
        <v>760</v>
      </c>
      <c r="E82" s="38" t="str">
        <f t="shared" si="20"/>
        <v>Octubre</v>
      </c>
      <c r="F82" s="222" t="s">
        <v>749</v>
      </c>
      <c r="G82" s="52">
        <f>'Venteo_descargue de liquidos'!AI167</f>
        <v>169620</v>
      </c>
      <c r="H82" s="52">
        <f>'Venteo_descargue de liquidos'!AJ167</f>
        <v>0</v>
      </c>
      <c r="I82" s="52">
        <f>'Venteo_descargue de liquidos'!AK167</f>
        <v>0</v>
      </c>
      <c r="J82" s="52">
        <f>'Venteo_descargue de liquidos'!AL167</f>
        <v>0</v>
      </c>
      <c r="K82" s="52">
        <f>'Venteo_descargue de liquidos'!AM167</f>
        <v>0</v>
      </c>
      <c r="L82" s="52">
        <f>'Venteo_descargue de liquidos'!AN167</f>
        <v>0</v>
      </c>
    </row>
    <row r="83" spans="4:12" x14ac:dyDescent="0.75">
      <c r="D83" s="15" t="s">
        <v>760</v>
      </c>
      <c r="E83" s="38" t="s">
        <v>508</v>
      </c>
      <c r="F83" s="222" t="s">
        <v>586</v>
      </c>
      <c r="G83" s="52">
        <f>'Venteo_descargue de liquidos'!AI168</f>
        <v>0</v>
      </c>
      <c r="H83" s="52">
        <f>'Venteo_descargue de liquidos'!AJ168</f>
        <v>0</v>
      </c>
      <c r="I83" s="52">
        <f>'Venteo_descargue de liquidos'!AK168</f>
        <v>0</v>
      </c>
      <c r="J83" s="52">
        <f>'Venteo_descargue de liquidos'!AL168</f>
        <v>0</v>
      </c>
      <c r="K83" s="52">
        <f>'Venteo_descargue de liquidos'!AM168</f>
        <v>0</v>
      </c>
      <c r="L83" s="52">
        <f>'Venteo_descargue de liquidos'!AN168</f>
        <v>0</v>
      </c>
    </row>
    <row r="84" spans="4:12" x14ac:dyDescent="0.75">
      <c r="D84" s="15" t="s">
        <v>760</v>
      </c>
      <c r="E84" s="38" t="str">
        <f t="shared" ref="E84:E85" si="21">E83</f>
        <v>Noviembre</v>
      </c>
      <c r="F84" s="222" t="s">
        <v>750</v>
      </c>
      <c r="G84" s="52">
        <f>'Venteo_descargue de liquidos'!AI169</f>
        <v>0</v>
      </c>
      <c r="H84" s="52">
        <f>'Venteo_descargue de liquidos'!AJ169</f>
        <v>0</v>
      </c>
      <c r="I84" s="52">
        <f>'Venteo_descargue de liquidos'!AK169</f>
        <v>0</v>
      </c>
      <c r="J84" s="52">
        <f>'Venteo_descargue de liquidos'!AL169</f>
        <v>0</v>
      </c>
      <c r="K84" s="52">
        <f>'Venteo_descargue de liquidos'!AM169</f>
        <v>0</v>
      </c>
      <c r="L84" s="52">
        <f>'Venteo_descargue de liquidos'!AN169</f>
        <v>0</v>
      </c>
    </row>
    <row r="85" spans="4:12" x14ac:dyDescent="0.75">
      <c r="D85" s="15" t="s">
        <v>760</v>
      </c>
      <c r="E85" s="38" t="str">
        <f t="shared" si="21"/>
        <v>Noviembre</v>
      </c>
      <c r="F85" s="222" t="s">
        <v>749</v>
      </c>
      <c r="G85" s="52">
        <f>'Venteo_descargue de liquidos'!AI170</f>
        <v>730240</v>
      </c>
      <c r="H85" s="52">
        <f>'Venteo_descargue de liquidos'!AJ170</f>
        <v>0</v>
      </c>
      <c r="I85" s="52">
        <f>'Venteo_descargue de liquidos'!AK170</f>
        <v>0</v>
      </c>
      <c r="J85" s="52">
        <f>'Venteo_descargue de liquidos'!AL170</f>
        <v>0</v>
      </c>
      <c r="K85" s="52">
        <f>'Venteo_descargue de liquidos'!AM170</f>
        <v>0</v>
      </c>
      <c r="L85" s="52">
        <f>'Venteo_descargue de liquidos'!AN170</f>
        <v>0</v>
      </c>
    </row>
    <row r="86" spans="4:12" x14ac:dyDescent="0.75">
      <c r="D86" s="15" t="s">
        <v>760</v>
      </c>
      <c r="E86" s="38" t="s">
        <v>509</v>
      </c>
      <c r="F86" s="222" t="s">
        <v>586</v>
      </c>
      <c r="G86" s="52">
        <f>'Venteo_descargue de liquidos'!AI171</f>
        <v>0</v>
      </c>
      <c r="H86" s="52">
        <f>'Venteo_descargue de liquidos'!AJ171</f>
        <v>0</v>
      </c>
      <c r="I86" s="52">
        <f>'Venteo_descargue de liquidos'!AK171</f>
        <v>0</v>
      </c>
      <c r="J86" s="52">
        <f>'Venteo_descargue de liquidos'!AL171</f>
        <v>0</v>
      </c>
      <c r="K86" s="52">
        <f>'Venteo_descargue de liquidos'!AM171</f>
        <v>0</v>
      </c>
      <c r="L86" s="52">
        <f>'Venteo_descargue de liquidos'!AN171</f>
        <v>0</v>
      </c>
    </row>
    <row r="87" spans="4:12" x14ac:dyDescent="0.75">
      <c r="D87" s="15" t="s">
        <v>760</v>
      </c>
      <c r="E87" s="38" t="s">
        <v>509</v>
      </c>
      <c r="F87" s="222" t="s">
        <v>750</v>
      </c>
      <c r="G87" s="52">
        <f>'Venteo_descargue de liquidos'!AI172</f>
        <v>0</v>
      </c>
      <c r="H87" s="52">
        <f>'Venteo_descargue de liquidos'!AJ172</f>
        <v>0</v>
      </c>
      <c r="I87" s="52">
        <f>'Venteo_descargue de liquidos'!AK172</f>
        <v>0</v>
      </c>
      <c r="J87" s="52">
        <f>'Venteo_descargue de liquidos'!AL172</f>
        <v>0</v>
      </c>
      <c r="K87" s="52">
        <f>'Venteo_descargue de liquidos'!AM172</f>
        <v>0</v>
      </c>
      <c r="L87" s="52">
        <f>'Venteo_descargue de liquidos'!AN172</f>
        <v>0</v>
      </c>
    </row>
    <row r="88" spans="4:12" x14ac:dyDescent="0.75">
      <c r="D88" s="15" t="s">
        <v>760</v>
      </c>
      <c r="E88" s="38" t="s">
        <v>509</v>
      </c>
      <c r="F88" s="222" t="s">
        <v>749</v>
      </c>
      <c r="G88" s="52">
        <f>'Venteo_descargue de liquidos'!AI173</f>
        <v>1205176</v>
      </c>
      <c r="H88" s="52">
        <f>'Venteo_descargue de liquidos'!AJ173</f>
        <v>0</v>
      </c>
      <c r="I88" s="52">
        <f>'Venteo_descargue de liquidos'!AK173</f>
        <v>0</v>
      </c>
      <c r="J88" s="52">
        <f>'Venteo_descargue de liquidos'!AL173</f>
        <v>0</v>
      </c>
      <c r="K88" s="52">
        <f>'Venteo_descargue de liquidos'!AM173</f>
        <v>0</v>
      </c>
      <c r="L88" s="52">
        <f>'Venteo_descargue de liquidos'!AN173</f>
        <v>0</v>
      </c>
    </row>
    <row r="89" spans="4:12" x14ac:dyDescent="0.75">
      <c r="D89" s="15" t="s">
        <v>226</v>
      </c>
      <c r="E89" s="38" t="s">
        <v>498</v>
      </c>
      <c r="F89" s="222" t="s">
        <v>586</v>
      </c>
      <c r="G89" s="15">
        <f>'Venteo_Gas Casing'!AJ136</f>
        <v>0</v>
      </c>
      <c r="H89" s="15">
        <f>'Venteo_Gas Casing'!AK136</f>
        <v>0</v>
      </c>
      <c r="I89" s="15">
        <f>'Venteo_Gas Casing'!AL136</f>
        <v>0</v>
      </c>
      <c r="J89" s="15">
        <f>'Venteo_Gas Casing'!AM136</f>
        <v>0</v>
      </c>
      <c r="K89" s="15">
        <f>'Venteo_Gas Casing'!AN136</f>
        <v>0</v>
      </c>
      <c r="L89" s="15">
        <f>'Venteo_Gas Casing'!AO136</f>
        <v>0</v>
      </c>
    </row>
    <row r="90" spans="4:12" x14ac:dyDescent="0.75">
      <c r="D90" s="15" t="s">
        <v>226</v>
      </c>
      <c r="E90" s="38" t="str">
        <f t="shared" ref="E90:E91" si="22">E89</f>
        <v>Enero</v>
      </c>
      <c r="F90" s="222" t="s">
        <v>750</v>
      </c>
      <c r="G90" s="15">
        <f>'Venteo_Gas Casing'!AJ137</f>
        <v>0</v>
      </c>
      <c r="H90" s="15">
        <f>'Venteo_Gas Casing'!AK137</f>
        <v>0</v>
      </c>
      <c r="I90" s="15">
        <f>'Venteo_Gas Casing'!AL137</f>
        <v>0</v>
      </c>
      <c r="J90" s="15">
        <f>'Venteo_Gas Casing'!AM137</f>
        <v>0</v>
      </c>
      <c r="K90" s="15">
        <f>'Venteo_Gas Casing'!AN137</f>
        <v>0</v>
      </c>
      <c r="L90" s="15">
        <f>'Venteo_Gas Casing'!AO137</f>
        <v>0</v>
      </c>
    </row>
    <row r="91" spans="4:12" x14ac:dyDescent="0.75">
      <c r="D91" s="15" t="s">
        <v>226</v>
      </c>
      <c r="E91" s="38" t="str">
        <f t="shared" si="22"/>
        <v>Enero</v>
      </c>
      <c r="F91" s="222" t="s">
        <v>749</v>
      </c>
      <c r="G91" s="15">
        <f>'Venteo_Gas Casing'!AJ138</f>
        <v>0</v>
      </c>
      <c r="H91" s="15">
        <f>'Venteo_Gas Casing'!AK138</f>
        <v>0</v>
      </c>
      <c r="I91" s="15">
        <f>'Venteo_Gas Casing'!AL138</f>
        <v>0</v>
      </c>
      <c r="J91" s="15">
        <f>'Venteo_Gas Casing'!AM138</f>
        <v>0</v>
      </c>
      <c r="K91" s="15">
        <f>'Venteo_Gas Casing'!AN138</f>
        <v>0</v>
      </c>
      <c r="L91" s="15">
        <f>'Venteo_Gas Casing'!AO138</f>
        <v>0</v>
      </c>
    </row>
    <row r="92" spans="4:12" x14ac:dyDescent="0.75">
      <c r="D92" s="15" t="s">
        <v>226</v>
      </c>
      <c r="E92" s="38" t="s">
        <v>499</v>
      </c>
      <c r="F92" s="222" t="s">
        <v>586</v>
      </c>
      <c r="G92" s="15">
        <f>'Venteo_Gas Casing'!AJ139</f>
        <v>8.8000000000000007</v>
      </c>
      <c r="H92" s="15">
        <f>'Venteo_Gas Casing'!AK139</f>
        <v>4.4000000000000004</v>
      </c>
      <c r="I92" s="15">
        <f>'Venteo_Gas Casing'!AL139</f>
        <v>0.87215887503360023</v>
      </c>
      <c r="J92" s="15">
        <f>'Venteo_Gas Casing'!AM139</f>
        <v>1.464616753213588E-4</v>
      </c>
      <c r="K92" s="15">
        <f>'Venteo_Gas Casing'!AN139</f>
        <v>1.464616753213588E-4</v>
      </c>
      <c r="L92" s="15">
        <f>'Venteo_Gas Casing'!AO139</f>
        <v>4.2473885843194049E-3</v>
      </c>
    </row>
    <row r="93" spans="4:12" x14ac:dyDescent="0.75">
      <c r="D93" s="15" t="s">
        <v>226</v>
      </c>
      <c r="E93" s="38" t="str">
        <f t="shared" ref="E93:E94" si="23">E92</f>
        <v>Febrero</v>
      </c>
      <c r="F93" s="222" t="s">
        <v>750</v>
      </c>
      <c r="G93" s="15">
        <f>'Venteo_Gas Casing'!AJ140</f>
        <v>0</v>
      </c>
      <c r="H93" s="15">
        <f>'Venteo_Gas Casing'!AK140</f>
        <v>0</v>
      </c>
      <c r="I93" s="15">
        <f>'Venteo_Gas Casing'!AL140</f>
        <v>0</v>
      </c>
      <c r="J93" s="15">
        <f>'Venteo_Gas Casing'!AM140</f>
        <v>0</v>
      </c>
      <c r="K93" s="15">
        <f>'Venteo_Gas Casing'!AN140</f>
        <v>0</v>
      </c>
      <c r="L93" s="15">
        <f>'Venteo_Gas Casing'!AO140</f>
        <v>0</v>
      </c>
    </row>
    <row r="94" spans="4:12" x14ac:dyDescent="0.75">
      <c r="D94" s="15" t="s">
        <v>226</v>
      </c>
      <c r="E94" s="38" t="str">
        <f t="shared" si="23"/>
        <v>Febrero</v>
      </c>
      <c r="F94" s="222" t="s">
        <v>749</v>
      </c>
      <c r="G94" s="15">
        <f>'Venteo_Gas Casing'!AJ141</f>
        <v>0</v>
      </c>
      <c r="H94" s="15">
        <f>'Venteo_Gas Casing'!AK141</f>
        <v>0</v>
      </c>
      <c r="I94" s="15">
        <f>'Venteo_Gas Casing'!AL141</f>
        <v>0</v>
      </c>
      <c r="J94" s="15">
        <f>'Venteo_Gas Casing'!AM141</f>
        <v>0</v>
      </c>
      <c r="K94" s="15">
        <f>'Venteo_Gas Casing'!AN141</f>
        <v>0</v>
      </c>
      <c r="L94" s="15">
        <f>'Venteo_Gas Casing'!AO141</f>
        <v>0</v>
      </c>
    </row>
    <row r="95" spans="4:12" x14ac:dyDescent="0.75">
      <c r="D95" s="15" t="s">
        <v>226</v>
      </c>
      <c r="E95" s="38" t="s">
        <v>500</v>
      </c>
      <c r="F95" s="222" t="s">
        <v>586</v>
      </c>
      <c r="G95" s="15">
        <f>'Venteo_Gas Casing'!AJ142</f>
        <v>0</v>
      </c>
      <c r="H95" s="15">
        <f>'Venteo_Gas Casing'!AK142</f>
        <v>0</v>
      </c>
      <c r="I95" s="15">
        <f>'Venteo_Gas Casing'!AL142</f>
        <v>0</v>
      </c>
      <c r="J95" s="15">
        <f>'Venteo_Gas Casing'!AM142</f>
        <v>0</v>
      </c>
      <c r="K95" s="15">
        <f>'Venteo_Gas Casing'!AN142</f>
        <v>0</v>
      </c>
      <c r="L95" s="15">
        <f>'Venteo_Gas Casing'!AO142</f>
        <v>0</v>
      </c>
    </row>
    <row r="96" spans="4:12" x14ac:dyDescent="0.75">
      <c r="D96" s="15" t="s">
        <v>226</v>
      </c>
      <c r="E96" s="38" t="str">
        <f t="shared" ref="E96:E97" si="24">E95</f>
        <v>Marzo</v>
      </c>
      <c r="F96" s="222" t="s">
        <v>750</v>
      </c>
      <c r="G96" s="15">
        <f>'Venteo_Gas Casing'!AJ143</f>
        <v>0</v>
      </c>
      <c r="H96" s="15">
        <f>'Venteo_Gas Casing'!AK143</f>
        <v>0</v>
      </c>
      <c r="I96" s="15">
        <f>'Venteo_Gas Casing'!AL143</f>
        <v>0</v>
      </c>
      <c r="J96" s="15">
        <f>'Venteo_Gas Casing'!AM143</f>
        <v>0</v>
      </c>
      <c r="K96" s="15">
        <f>'Venteo_Gas Casing'!AN143</f>
        <v>0</v>
      </c>
      <c r="L96" s="15">
        <f>'Venteo_Gas Casing'!AO143</f>
        <v>0</v>
      </c>
    </row>
    <row r="97" spans="4:12" x14ac:dyDescent="0.75">
      <c r="D97" s="15" t="s">
        <v>226</v>
      </c>
      <c r="E97" s="38" t="str">
        <f t="shared" si="24"/>
        <v>Marzo</v>
      </c>
      <c r="F97" s="222" t="s">
        <v>749</v>
      </c>
      <c r="G97" s="15">
        <f>'Venteo_Gas Casing'!AJ144</f>
        <v>0</v>
      </c>
      <c r="H97" s="15">
        <f>'Venteo_Gas Casing'!AK144</f>
        <v>0</v>
      </c>
      <c r="I97" s="15">
        <f>'Venteo_Gas Casing'!AL144</f>
        <v>0</v>
      </c>
      <c r="J97" s="15">
        <f>'Venteo_Gas Casing'!AM144</f>
        <v>0</v>
      </c>
      <c r="K97" s="15">
        <f>'Venteo_Gas Casing'!AN144</f>
        <v>0</v>
      </c>
      <c r="L97" s="15">
        <f>'Venteo_Gas Casing'!AO144</f>
        <v>0</v>
      </c>
    </row>
    <row r="98" spans="4:12" x14ac:dyDescent="0.75">
      <c r="D98" s="15" t="s">
        <v>226</v>
      </c>
      <c r="E98" s="38" t="s">
        <v>501</v>
      </c>
      <c r="F98" s="222" t="s">
        <v>586</v>
      </c>
      <c r="G98" s="15">
        <f>'Venteo_Gas Casing'!AJ145</f>
        <v>0</v>
      </c>
      <c r="H98" s="15">
        <f>'Venteo_Gas Casing'!AK145</f>
        <v>0</v>
      </c>
      <c r="I98" s="15">
        <f>'Venteo_Gas Casing'!AL145</f>
        <v>0</v>
      </c>
      <c r="J98" s="15">
        <f>'Venteo_Gas Casing'!AM145</f>
        <v>0</v>
      </c>
      <c r="K98" s="15">
        <f>'Venteo_Gas Casing'!AN145</f>
        <v>0</v>
      </c>
      <c r="L98" s="15">
        <f>'Venteo_Gas Casing'!AO145</f>
        <v>0</v>
      </c>
    </row>
    <row r="99" spans="4:12" x14ac:dyDescent="0.75">
      <c r="D99" s="15" t="s">
        <v>226</v>
      </c>
      <c r="E99" s="38" t="str">
        <f t="shared" ref="E99:E100" si="25">E98</f>
        <v>Abril</v>
      </c>
      <c r="F99" s="222" t="s">
        <v>750</v>
      </c>
      <c r="G99" s="15">
        <f>'Venteo_Gas Casing'!AJ146</f>
        <v>0</v>
      </c>
      <c r="H99" s="15">
        <f>'Venteo_Gas Casing'!AK146</f>
        <v>0</v>
      </c>
      <c r="I99" s="15">
        <f>'Venteo_Gas Casing'!AL146</f>
        <v>0</v>
      </c>
      <c r="J99" s="15">
        <f>'Venteo_Gas Casing'!AM146</f>
        <v>0</v>
      </c>
      <c r="K99" s="15">
        <f>'Venteo_Gas Casing'!AN146</f>
        <v>0</v>
      </c>
      <c r="L99" s="15">
        <f>'Venteo_Gas Casing'!AO146</f>
        <v>0</v>
      </c>
    </row>
    <row r="100" spans="4:12" x14ac:dyDescent="0.75">
      <c r="D100" s="15" t="s">
        <v>226</v>
      </c>
      <c r="E100" s="38" t="str">
        <f t="shared" si="25"/>
        <v>Abril</v>
      </c>
      <c r="F100" s="222" t="s">
        <v>749</v>
      </c>
      <c r="G100" s="15">
        <f>'Venteo_Gas Casing'!AJ147</f>
        <v>99683.544303797476</v>
      </c>
      <c r="H100" s="15">
        <f>'Venteo_Gas Casing'!AK147</f>
        <v>39873.417721518992</v>
      </c>
      <c r="I100" s="15">
        <f>'Venteo_Gas Casing'!AL147</f>
        <v>7339.0814426734196</v>
      </c>
      <c r="J100" s="15">
        <f>'Venteo_Gas Casing'!AM147</f>
        <v>1.2324522448647137</v>
      </c>
      <c r="K100" s="15">
        <f>'Venteo_Gas Casing'!AN147</f>
        <v>1.2324522448647137</v>
      </c>
      <c r="L100" s="15">
        <f>'Venteo_Gas Casing'!AO147</f>
        <v>35.741115101076701</v>
      </c>
    </row>
    <row r="101" spans="4:12" x14ac:dyDescent="0.75">
      <c r="D101" s="15" t="s">
        <v>226</v>
      </c>
      <c r="E101" s="38" t="s">
        <v>502</v>
      </c>
      <c r="F101" s="222" t="s">
        <v>586</v>
      </c>
      <c r="G101" s="15">
        <f>'Venteo_Gas Casing'!AJ148</f>
        <v>0</v>
      </c>
      <c r="H101" s="15">
        <f>'Venteo_Gas Casing'!AK148</f>
        <v>0</v>
      </c>
      <c r="I101" s="15">
        <f>'Venteo_Gas Casing'!AL148</f>
        <v>0</v>
      </c>
      <c r="J101" s="15">
        <f>'Venteo_Gas Casing'!AM148</f>
        <v>0</v>
      </c>
      <c r="K101" s="15">
        <f>'Venteo_Gas Casing'!AN148</f>
        <v>0</v>
      </c>
      <c r="L101" s="15">
        <f>'Venteo_Gas Casing'!AO148</f>
        <v>0</v>
      </c>
    </row>
    <row r="102" spans="4:12" x14ac:dyDescent="0.75">
      <c r="D102" s="15" t="s">
        <v>226</v>
      </c>
      <c r="E102" s="38" t="str">
        <f t="shared" ref="E102:E103" si="26">E101</f>
        <v>Mayo</v>
      </c>
      <c r="F102" s="222" t="s">
        <v>750</v>
      </c>
      <c r="G102" s="15">
        <f>'Venteo_Gas Casing'!AJ149</f>
        <v>0</v>
      </c>
      <c r="H102" s="15">
        <f>'Venteo_Gas Casing'!AK149</f>
        <v>0</v>
      </c>
      <c r="I102" s="15">
        <f>'Venteo_Gas Casing'!AL149</f>
        <v>0</v>
      </c>
      <c r="J102" s="15">
        <f>'Venteo_Gas Casing'!AM149</f>
        <v>0</v>
      </c>
      <c r="K102" s="15">
        <f>'Venteo_Gas Casing'!AN149</f>
        <v>0</v>
      </c>
      <c r="L102" s="15">
        <f>'Venteo_Gas Casing'!AO149</f>
        <v>0</v>
      </c>
    </row>
    <row r="103" spans="4:12" x14ac:dyDescent="0.75">
      <c r="D103" s="15" t="s">
        <v>226</v>
      </c>
      <c r="E103" s="38" t="str">
        <f t="shared" si="26"/>
        <v>Mayo</v>
      </c>
      <c r="F103" s="222" t="s">
        <v>749</v>
      </c>
      <c r="G103" s="15">
        <f>'Venteo_Gas Casing'!AJ150</f>
        <v>0</v>
      </c>
      <c r="H103" s="15">
        <f>'Venteo_Gas Casing'!AK150</f>
        <v>0</v>
      </c>
      <c r="I103" s="15">
        <f>'Venteo_Gas Casing'!AL150</f>
        <v>0</v>
      </c>
      <c r="J103" s="15">
        <f>'Venteo_Gas Casing'!AM150</f>
        <v>0</v>
      </c>
      <c r="K103" s="15">
        <f>'Venteo_Gas Casing'!AN150</f>
        <v>0</v>
      </c>
      <c r="L103" s="15">
        <f>'Venteo_Gas Casing'!AO150</f>
        <v>0</v>
      </c>
    </row>
    <row r="104" spans="4:12" x14ac:dyDescent="0.75">
      <c r="D104" s="15" t="s">
        <v>226</v>
      </c>
      <c r="E104" s="38" t="s">
        <v>503</v>
      </c>
      <c r="F104" s="222" t="s">
        <v>586</v>
      </c>
      <c r="G104" s="15">
        <f>'Venteo_Gas Casing'!AJ151</f>
        <v>0</v>
      </c>
      <c r="H104" s="15">
        <f>'Venteo_Gas Casing'!AK151</f>
        <v>0</v>
      </c>
      <c r="I104" s="15">
        <f>'Venteo_Gas Casing'!AL151</f>
        <v>0</v>
      </c>
      <c r="J104" s="15">
        <f>'Venteo_Gas Casing'!AM151</f>
        <v>0</v>
      </c>
      <c r="K104" s="15">
        <f>'Venteo_Gas Casing'!AN151</f>
        <v>0</v>
      </c>
      <c r="L104" s="15">
        <f>'Venteo_Gas Casing'!AO151</f>
        <v>0</v>
      </c>
    </row>
    <row r="105" spans="4:12" x14ac:dyDescent="0.75">
      <c r="D105" s="15" t="s">
        <v>226</v>
      </c>
      <c r="E105" s="38" t="str">
        <f t="shared" ref="E105:E106" si="27">E104</f>
        <v>Junio</v>
      </c>
      <c r="F105" s="222" t="s">
        <v>750</v>
      </c>
      <c r="G105" s="15">
        <f>'Venteo_Gas Casing'!AJ152</f>
        <v>0</v>
      </c>
      <c r="H105" s="15">
        <f>'Venteo_Gas Casing'!AK152</f>
        <v>0</v>
      </c>
      <c r="I105" s="15">
        <f>'Venteo_Gas Casing'!AL152</f>
        <v>0</v>
      </c>
      <c r="J105" s="15">
        <f>'Venteo_Gas Casing'!AM152</f>
        <v>0</v>
      </c>
      <c r="K105" s="15">
        <f>'Venteo_Gas Casing'!AN152</f>
        <v>0</v>
      </c>
      <c r="L105" s="15">
        <f>'Venteo_Gas Casing'!AO152</f>
        <v>0</v>
      </c>
    </row>
    <row r="106" spans="4:12" x14ac:dyDescent="0.75">
      <c r="D106" s="15" t="s">
        <v>226</v>
      </c>
      <c r="E106" s="38" t="str">
        <f t="shared" si="27"/>
        <v>Junio</v>
      </c>
      <c r="F106" s="222" t="s">
        <v>749</v>
      </c>
      <c r="G106" s="15">
        <f>'Venteo_Gas Casing'!AJ153</f>
        <v>0</v>
      </c>
      <c r="H106" s="15">
        <f>'Venteo_Gas Casing'!AK153</f>
        <v>0</v>
      </c>
      <c r="I106" s="15">
        <f>'Venteo_Gas Casing'!AL153</f>
        <v>0</v>
      </c>
      <c r="J106" s="15">
        <f>'Venteo_Gas Casing'!AM153</f>
        <v>0</v>
      </c>
      <c r="K106" s="15">
        <f>'Venteo_Gas Casing'!AN153</f>
        <v>0</v>
      </c>
      <c r="L106" s="15">
        <f>'Venteo_Gas Casing'!AO153</f>
        <v>0</v>
      </c>
    </row>
    <row r="107" spans="4:12" x14ac:dyDescent="0.75">
      <c r="D107" s="15" t="s">
        <v>226</v>
      </c>
      <c r="E107" s="38" t="s">
        <v>504</v>
      </c>
      <c r="F107" s="222" t="s">
        <v>586</v>
      </c>
      <c r="G107" s="15">
        <f>'Venteo_Gas Casing'!AJ154</f>
        <v>13.2</v>
      </c>
      <c r="H107" s="15">
        <f>'Venteo_Gas Casing'!AK154</f>
        <v>4.4000000000000004</v>
      </c>
      <c r="I107" s="15">
        <f>'Venteo_Gas Casing'!AL154</f>
        <v>0.74756475002880007</v>
      </c>
      <c r="J107" s="15">
        <f>'Venteo_Gas Casing'!AM154</f>
        <v>1.2553857884687892E-4</v>
      </c>
      <c r="K107" s="15">
        <f>'Venteo_Gas Casing'!AN154</f>
        <v>1.2553857884687892E-4</v>
      </c>
      <c r="L107" s="15">
        <f>'Venteo_Gas Casing'!AO154</f>
        <v>3.6406187865594885E-3</v>
      </c>
    </row>
    <row r="108" spans="4:12" x14ac:dyDescent="0.75">
      <c r="D108" s="15" t="s">
        <v>226</v>
      </c>
      <c r="E108" s="38" t="str">
        <f t="shared" ref="E108:E109" si="28">E107</f>
        <v>Julio</v>
      </c>
      <c r="F108" s="222" t="s">
        <v>750</v>
      </c>
      <c r="G108" s="15">
        <f>'Venteo_Gas Casing'!AJ155</f>
        <v>0</v>
      </c>
      <c r="H108" s="15">
        <f>'Venteo_Gas Casing'!AK155</f>
        <v>0</v>
      </c>
      <c r="I108" s="15">
        <f>'Venteo_Gas Casing'!AL155</f>
        <v>0</v>
      </c>
      <c r="J108" s="15">
        <f>'Venteo_Gas Casing'!AM155</f>
        <v>0</v>
      </c>
      <c r="K108" s="15">
        <f>'Venteo_Gas Casing'!AN155</f>
        <v>0</v>
      </c>
      <c r="L108" s="15">
        <f>'Venteo_Gas Casing'!AO155</f>
        <v>0</v>
      </c>
    </row>
    <row r="109" spans="4:12" x14ac:dyDescent="0.75">
      <c r="D109" s="15" t="s">
        <v>226</v>
      </c>
      <c r="E109" s="38" t="str">
        <f t="shared" si="28"/>
        <v>Julio</v>
      </c>
      <c r="F109" s="222" t="s">
        <v>749</v>
      </c>
      <c r="G109" s="15">
        <f>'Venteo_Gas Casing'!AJ156</f>
        <v>0</v>
      </c>
      <c r="H109" s="15">
        <f>'Venteo_Gas Casing'!AK156</f>
        <v>0</v>
      </c>
      <c r="I109" s="15">
        <f>'Venteo_Gas Casing'!AL156</f>
        <v>0</v>
      </c>
      <c r="J109" s="15">
        <f>'Venteo_Gas Casing'!AM156</f>
        <v>0</v>
      </c>
      <c r="K109" s="15">
        <f>'Venteo_Gas Casing'!AN156</f>
        <v>0</v>
      </c>
      <c r="L109" s="15">
        <f>'Venteo_Gas Casing'!AO156</f>
        <v>0</v>
      </c>
    </row>
    <row r="110" spans="4:12" x14ac:dyDescent="0.75">
      <c r="D110" s="15" t="s">
        <v>226</v>
      </c>
      <c r="E110" s="38" t="s">
        <v>505</v>
      </c>
      <c r="F110" s="222" t="s">
        <v>586</v>
      </c>
      <c r="G110" s="15">
        <f>'Venteo_Gas Casing'!AJ157</f>
        <v>0</v>
      </c>
      <c r="H110" s="15">
        <f>'Venteo_Gas Casing'!AK157</f>
        <v>0</v>
      </c>
      <c r="I110" s="15">
        <f>'Venteo_Gas Casing'!AL157</f>
        <v>0</v>
      </c>
      <c r="J110" s="15">
        <f>'Venteo_Gas Casing'!AM157</f>
        <v>0</v>
      </c>
      <c r="K110" s="15">
        <f>'Venteo_Gas Casing'!AN157</f>
        <v>0</v>
      </c>
      <c r="L110" s="15">
        <f>'Venteo_Gas Casing'!AO157</f>
        <v>0</v>
      </c>
    </row>
    <row r="111" spans="4:12" x14ac:dyDescent="0.75">
      <c r="D111" s="15" t="s">
        <v>226</v>
      </c>
      <c r="E111" s="38" t="str">
        <f t="shared" ref="E111:E112" si="29">E110</f>
        <v>Agosto</v>
      </c>
      <c r="F111" s="222" t="s">
        <v>750</v>
      </c>
      <c r="G111" s="15">
        <f>'Venteo_Gas Casing'!AJ158</f>
        <v>0</v>
      </c>
      <c r="H111" s="15">
        <f>'Venteo_Gas Casing'!AK158</f>
        <v>0</v>
      </c>
      <c r="I111" s="15">
        <f>'Venteo_Gas Casing'!AL158</f>
        <v>0</v>
      </c>
      <c r="J111" s="15">
        <f>'Venteo_Gas Casing'!AM158</f>
        <v>0</v>
      </c>
      <c r="K111" s="15">
        <f>'Venteo_Gas Casing'!AN158</f>
        <v>0</v>
      </c>
      <c r="L111" s="15">
        <f>'Venteo_Gas Casing'!AO158</f>
        <v>0</v>
      </c>
    </row>
    <row r="112" spans="4:12" x14ac:dyDescent="0.75">
      <c r="D112" s="15" t="s">
        <v>226</v>
      </c>
      <c r="E112" s="38" t="str">
        <f t="shared" si="29"/>
        <v>Agosto</v>
      </c>
      <c r="F112" s="222" t="s">
        <v>749</v>
      </c>
      <c r="G112" s="15">
        <f>'Venteo_Gas Casing'!AJ159</f>
        <v>116297.46835443037</v>
      </c>
      <c r="H112" s="15">
        <f>'Venteo_Gas Casing'!AK159</f>
        <v>33227.848101265823</v>
      </c>
      <c r="I112" s="15">
        <f>'Venteo_Gas Casing'!AL159</f>
        <v>5174.9933249620262</v>
      </c>
      <c r="J112" s="15">
        <f>'Venteo_Gas Casing'!AM159</f>
        <v>0.86903683932768261</v>
      </c>
      <c r="K112" s="15">
        <f>'Venteo_Gas Casing'!AN159</f>
        <v>0.86903683932768239</v>
      </c>
      <c r="L112" s="15">
        <f>'Venteo_Gas Casing'!AO159</f>
        <v>25.202068340502791</v>
      </c>
    </row>
    <row r="113" spans="4:12" x14ac:dyDescent="0.75">
      <c r="D113" s="15" t="s">
        <v>226</v>
      </c>
      <c r="E113" s="38" t="s">
        <v>506</v>
      </c>
      <c r="F113" s="222" t="s">
        <v>586</v>
      </c>
      <c r="G113" s="15">
        <f>'Venteo_Gas Casing'!AJ160</f>
        <v>0</v>
      </c>
      <c r="H113" s="15">
        <f>'Venteo_Gas Casing'!AK160</f>
        <v>0</v>
      </c>
      <c r="I113" s="15">
        <f>'Venteo_Gas Casing'!AL160</f>
        <v>0</v>
      </c>
      <c r="J113" s="15">
        <f>'Venteo_Gas Casing'!AM160</f>
        <v>0</v>
      </c>
      <c r="K113" s="15">
        <f>'Venteo_Gas Casing'!AN160</f>
        <v>0</v>
      </c>
      <c r="L113" s="15">
        <f>'Venteo_Gas Casing'!AO160</f>
        <v>0</v>
      </c>
    </row>
    <row r="114" spans="4:12" x14ac:dyDescent="0.75">
      <c r="D114" s="15" t="s">
        <v>226</v>
      </c>
      <c r="E114" s="38" t="str">
        <f t="shared" ref="E114:E115" si="30">E113</f>
        <v>Septiembre</v>
      </c>
      <c r="F114" s="222" t="s">
        <v>750</v>
      </c>
      <c r="G114" s="15">
        <f>'Venteo_Gas Casing'!AJ161</f>
        <v>0</v>
      </c>
      <c r="H114" s="15">
        <f>'Venteo_Gas Casing'!AK161</f>
        <v>0</v>
      </c>
      <c r="I114" s="15">
        <f>'Venteo_Gas Casing'!AL161</f>
        <v>0</v>
      </c>
      <c r="J114" s="15">
        <f>'Venteo_Gas Casing'!AM161</f>
        <v>0</v>
      </c>
      <c r="K114" s="15">
        <f>'Venteo_Gas Casing'!AN161</f>
        <v>0</v>
      </c>
      <c r="L114" s="15">
        <f>'Venteo_Gas Casing'!AO161</f>
        <v>0</v>
      </c>
    </row>
    <row r="115" spans="4:12" x14ac:dyDescent="0.75">
      <c r="D115" s="15" t="s">
        <v>226</v>
      </c>
      <c r="E115" s="38" t="str">
        <f t="shared" si="30"/>
        <v>Septiembre</v>
      </c>
      <c r="F115" s="222" t="s">
        <v>749</v>
      </c>
      <c r="G115" s="15">
        <f>'Venteo_Gas Casing'!AJ162</f>
        <v>0</v>
      </c>
      <c r="H115" s="15">
        <f>'Venteo_Gas Casing'!AK162</f>
        <v>0</v>
      </c>
      <c r="I115" s="15">
        <f>'Venteo_Gas Casing'!AL162</f>
        <v>0</v>
      </c>
      <c r="J115" s="15">
        <f>'Venteo_Gas Casing'!AM162</f>
        <v>0</v>
      </c>
      <c r="K115" s="15">
        <f>'Venteo_Gas Casing'!AN162</f>
        <v>0</v>
      </c>
      <c r="L115" s="15">
        <f>'Venteo_Gas Casing'!AO162</f>
        <v>0</v>
      </c>
    </row>
    <row r="116" spans="4:12" x14ac:dyDescent="0.75">
      <c r="D116" s="15" t="s">
        <v>226</v>
      </c>
      <c r="E116" s="38" t="s">
        <v>507</v>
      </c>
      <c r="F116" s="222" t="s">
        <v>586</v>
      </c>
      <c r="G116" s="15">
        <f>'Venteo_Gas Casing'!AJ163</f>
        <v>0</v>
      </c>
      <c r="H116" s="15">
        <f>'Venteo_Gas Casing'!AK163</f>
        <v>0</v>
      </c>
      <c r="I116" s="15">
        <f>'Venteo_Gas Casing'!AL163</f>
        <v>0</v>
      </c>
      <c r="J116" s="15">
        <f>'Venteo_Gas Casing'!AM163</f>
        <v>0</v>
      </c>
      <c r="K116" s="15">
        <f>'Venteo_Gas Casing'!AN163</f>
        <v>0</v>
      </c>
      <c r="L116" s="15">
        <f>'Venteo_Gas Casing'!AO163</f>
        <v>0</v>
      </c>
    </row>
    <row r="117" spans="4:12" x14ac:dyDescent="0.75">
      <c r="D117" s="15" t="s">
        <v>226</v>
      </c>
      <c r="E117" s="38" t="str">
        <f t="shared" ref="E117:E118" si="31">E116</f>
        <v>Octubre</v>
      </c>
      <c r="F117" s="222" t="s">
        <v>750</v>
      </c>
      <c r="G117" s="15">
        <f>'Venteo_Gas Casing'!AJ164</f>
        <v>0</v>
      </c>
      <c r="H117" s="15">
        <f>'Venteo_Gas Casing'!AK164</f>
        <v>0</v>
      </c>
      <c r="I117" s="15">
        <f>'Venteo_Gas Casing'!AL164</f>
        <v>0</v>
      </c>
      <c r="J117" s="15">
        <f>'Venteo_Gas Casing'!AM164</f>
        <v>0</v>
      </c>
      <c r="K117" s="15">
        <f>'Venteo_Gas Casing'!AN164</f>
        <v>0</v>
      </c>
      <c r="L117" s="15">
        <f>'Venteo_Gas Casing'!AO164</f>
        <v>0</v>
      </c>
    </row>
    <row r="118" spans="4:12" x14ac:dyDescent="0.75">
      <c r="D118" s="15" t="s">
        <v>226</v>
      </c>
      <c r="E118" s="38" t="str">
        <f t="shared" si="31"/>
        <v>Octubre</v>
      </c>
      <c r="F118" s="222" t="s">
        <v>749</v>
      </c>
      <c r="G118" s="15">
        <f>'Venteo_Gas Casing'!AJ165</f>
        <v>0</v>
      </c>
      <c r="H118" s="15">
        <f>'Venteo_Gas Casing'!AK165</f>
        <v>0</v>
      </c>
      <c r="I118" s="15">
        <f>'Venteo_Gas Casing'!AL165</f>
        <v>0</v>
      </c>
      <c r="J118" s="15">
        <f>'Venteo_Gas Casing'!AM165</f>
        <v>0</v>
      </c>
      <c r="K118" s="15">
        <f>'Venteo_Gas Casing'!AN165</f>
        <v>0</v>
      </c>
      <c r="L118" s="15">
        <f>'Venteo_Gas Casing'!AO165</f>
        <v>0</v>
      </c>
    </row>
    <row r="119" spans="4:12" x14ac:dyDescent="0.75">
      <c r="D119" s="15" t="s">
        <v>226</v>
      </c>
      <c r="E119" s="38" t="s">
        <v>508</v>
      </c>
      <c r="F119" s="222" t="s">
        <v>586</v>
      </c>
      <c r="G119" s="15">
        <f>'Venteo_Gas Casing'!AJ166</f>
        <v>7</v>
      </c>
      <c r="H119" s="15">
        <f>'Venteo_Gas Casing'!AK166</f>
        <v>2</v>
      </c>
      <c r="I119" s="15">
        <f>'Venteo_Gas Casing'!AL166</f>
        <v>0.31148531251200007</v>
      </c>
      <c r="J119" s="15">
        <f>'Venteo_Gas Casing'!AM166</f>
        <v>5.2307741186199559E-5</v>
      </c>
      <c r="K119" s="15">
        <f>'Venteo_Gas Casing'!AN166</f>
        <v>5.2307741186199559E-5</v>
      </c>
      <c r="L119" s="15">
        <f>'Venteo_Gas Casing'!AO166</f>
        <v>1.5169244943997872E-3</v>
      </c>
    </row>
    <row r="120" spans="4:12" x14ac:dyDescent="0.75">
      <c r="D120" s="15" t="s">
        <v>226</v>
      </c>
      <c r="E120" s="38" t="str">
        <f t="shared" ref="E120:E121" si="32">E119</f>
        <v>Noviembre</v>
      </c>
      <c r="F120" s="222" t="s">
        <v>750</v>
      </c>
      <c r="G120" s="15">
        <f>'Venteo_Gas Casing'!AJ167</f>
        <v>0</v>
      </c>
      <c r="H120" s="15">
        <f>'Venteo_Gas Casing'!AK167</f>
        <v>0</v>
      </c>
      <c r="I120" s="15">
        <f>'Venteo_Gas Casing'!AL167</f>
        <v>0</v>
      </c>
      <c r="J120" s="15">
        <f>'Venteo_Gas Casing'!AM167</f>
        <v>0</v>
      </c>
      <c r="K120" s="15">
        <f>'Venteo_Gas Casing'!AN167</f>
        <v>0</v>
      </c>
      <c r="L120" s="15">
        <f>'Venteo_Gas Casing'!AO167</f>
        <v>0</v>
      </c>
    </row>
    <row r="121" spans="4:12" x14ac:dyDescent="0.75">
      <c r="D121" s="15" t="s">
        <v>226</v>
      </c>
      <c r="E121" s="38" t="str">
        <f t="shared" si="32"/>
        <v>Noviembre</v>
      </c>
      <c r="F121" s="222" t="s">
        <v>749</v>
      </c>
      <c r="G121" s="15">
        <f>'Venteo_Gas Casing'!AJ168</f>
        <v>0</v>
      </c>
      <c r="H121" s="15">
        <f>'Venteo_Gas Casing'!AK168</f>
        <v>0</v>
      </c>
      <c r="I121" s="15">
        <f>'Venteo_Gas Casing'!AL168</f>
        <v>0</v>
      </c>
      <c r="J121" s="15">
        <f>'Venteo_Gas Casing'!AM168</f>
        <v>0</v>
      </c>
      <c r="K121" s="15">
        <f>'Venteo_Gas Casing'!AN168</f>
        <v>0</v>
      </c>
      <c r="L121" s="15">
        <f>'Venteo_Gas Casing'!AO168</f>
        <v>0</v>
      </c>
    </row>
    <row r="122" spans="4:12" x14ac:dyDescent="0.75">
      <c r="D122" s="15" t="s">
        <v>226</v>
      </c>
      <c r="E122" s="38" t="s">
        <v>509</v>
      </c>
      <c r="F122" s="222" t="s">
        <v>586</v>
      </c>
      <c r="G122" s="15">
        <f>'Venteo_Gas Casing'!AJ169</f>
        <v>0</v>
      </c>
      <c r="H122" s="15">
        <f>'Venteo_Gas Casing'!AK169</f>
        <v>0</v>
      </c>
      <c r="I122" s="15">
        <f>'Venteo_Gas Casing'!AL169</f>
        <v>0</v>
      </c>
      <c r="J122" s="15">
        <f>'Venteo_Gas Casing'!AM169</f>
        <v>0</v>
      </c>
      <c r="K122" s="15">
        <f>'Venteo_Gas Casing'!AN169</f>
        <v>0</v>
      </c>
      <c r="L122" s="15">
        <f>'Venteo_Gas Casing'!AO169</f>
        <v>0</v>
      </c>
    </row>
    <row r="123" spans="4:12" x14ac:dyDescent="0.75">
      <c r="D123" s="15" t="s">
        <v>226</v>
      </c>
      <c r="E123" s="38" t="s">
        <v>509</v>
      </c>
      <c r="F123" s="222" t="s">
        <v>750</v>
      </c>
      <c r="G123" s="15">
        <f>'Venteo_Gas Casing'!AJ170</f>
        <v>0</v>
      </c>
      <c r="H123" s="15">
        <f>'Venteo_Gas Casing'!AK170</f>
        <v>0</v>
      </c>
      <c r="I123" s="15">
        <f>'Venteo_Gas Casing'!AL170</f>
        <v>0</v>
      </c>
      <c r="J123" s="15">
        <f>'Venteo_Gas Casing'!AM170</f>
        <v>0</v>
      </c>
      <c r="K123" s="15">
        <f>'Venteo_Gas Casing'!AN170</f>
        <v>0</v>
      </c>
      <c r="L123" s="15">
        <f>'Venteo_Gas Casing'!AO170</f>
        <v>0</v>
      </c>
    </row>
    <row r="124" spans="4:12" x14ac:dyDescent="0.75">
      <c r="D124" s="15" t="s">
        <v>226</v>
      </c>
      <c r="E124" s="38" t="s">
        <v>509</v>
      </c>
      <c r="F124" s="222" t="s">
        <v>749</v>
      </c>
      <c r="G124" s="15">
        <f>'Venteo_Gas Casing'!AJ171</f>
        <v>139556.96202531646</v>
      </c>
      <c r="H124" s="15">
        <f>'Venteo_Gas Casing'!AK171</f>
        <v>34889.240506329115</v>
      </c>
      <c r="I124" s="15">
        <f>'Venteo_Gas Casing'!AL171</f>
        <v>4939.76635564557</v>
      </c>
      <c r="J124" s="15">
        <f>'Venteo_Gas Casing'!AM171</f>
        <v>0.82953516481278788</v>
      </c>
      <c r="K124" s="15">
        <f>'Venteo_Gas Casing'!AN171</f>
        <v>0.82953516481278777</v>
      </c>
      <c r="L124" s="15">
        <f>'Venteo_Gas Casing'!AO171</f>
        <v>24.056519779570849</v>
      </c>
    </row>
    <row r="125" spans="4:12" x14ac:dyDescent="0.75">
      <c r="D125" s="15" t="s">
        <v>303</v>
      </c>
      <c r="E125" s="38" t="s">
        <v>498</v>
      </c>
      <c r="F125" s="222" t="s">
        <v>586</v>
      </c>
      <c r="G125" s="15">
        <f>'Venteo_Controladores Neumat_Con'!AI161</f>
        <v>1728</v>
      </c>
      <c r="H125" s="15">
        <f>'Venteo_Controladores Neumat_Con'!AJ161</f>
        <v>0</v>
      </c>
      <c r="I125" s="15">
        <f>'Venteo_Controladores Neumat_Con'!AK161</f>
        <v>6912</v>
      </c>
      <c r="J125" s="15">
        <f>'Venteo_Controladores Neumat_Con'!AL161</f>
        <v>3.2868282461728307E-2</v>
      </c>
      <c r="K125" s="15">
        <f>'Venteo_Controladores Neumat_Con'!AM161</f>
        <v>3.28682824617283E-2</v>
      </c>
      <c r="L125" s="15">
        <f>'Venteo_Controladores Neumat_Con'!AN161</f>
        <v>0.95318019139012056</v>
      </c>
    </row>
    <row r="126" spans="4:12" x14ac:dyDescent="0.75">
      <c r="D126" s="15" t="s">
        <v>303</v>
      </c>
      <c r="E126" s="38" t="str">
        <f t="shared" ref="E126:E127" si="33">E125</f>
        <v>Enero</v>
      </c>
      <c r="F126" s="222" t="s">
        <v>750</v>
      </c>
      <c r="G126" s="15">
        <f>'Venteo_Controladores Neumat_Con'!AI162</f>
        <v>0</v>
      </c>
      <c r="H126" s="15">
        <f>'Venteo_Controladores Neumat_Con'!AJ162</f>
        <v>0</v>
      </c>
      <c r="I126" s="15">
        <f>'Venteo_Controladores Neumat_Con'!AK162</f>
        <v>0</v>
      </c>
      <c r="J126" s="15">
        <f>'Venteo_Controladores Neumat_Con'!AL162</f>
        <v>0</v>
      </c>
      <c r="K126" s="15">
        <f>'Venteo_Controladores Neumat_Con'!AM162</f>
        <v>0</v>
      </c>
      <c r="L126" s="15">
        <f>'Venteo_Controladores Neumat_Con'!AN162</f>
        <v>0</v>
      </c>
    </row>
    <row r="127" spans="4:12" x14ac:dyDescent="0.75">
      <c r="D127" s="15" t="s">
        <v>303</v>
      </c>
      <c r="E127" s="38" t="str">
        <f t="shared" si="33"/>
        <v>Enero</v>
      </c>
      <c r="F127" s="222" t="s">
        <v>749</v>
      </c>
      <c r="G127" s="15">
        <f>'Venteo_Controladores Neumat_Con'!AI163</f>
        <v>0</v>
      </c>
      <c r="H127" s="15">
        <f>'Venteo_Controladores Neumat_Con'!AJ163</f>
        <v>11040</v>
      </c>
      <c r="I127" s="15">
        <f>'Venteo_Controladores Neumat_Con'!AK163</f>
        <v>11040</v>
      </c>
      <c r="J127" s="15">
        <f>'Venteo_Controladores Neumat_Con'!AL163</f>
        <v>5.2497951154149382E-2</v>
      </c>
      <c r="K127" s="15">
        <f>'Venteo_Controladores Neumat_Con'!AM163</f>
        <v>5.2497951154149368E-2</v>
      </c>
      <c r="L127" s="15">
        <f>'Venteo_Controladores Neumat_Con'!AN163</f>
        <v>1.5224405834703318</v>
      </c>
    </row>
    <row r="128" spans="4:12" x14ac:dyDescent="0.75">
      <c r="D128" s="15" t="s">
        <v>303</v>
      </c>
      <c r="E128" s="38" t="s">
        <v>499</v>
      </c>
      <c r="F128" s="222" t="s">
        <v>586</v>
      </c>
      <c r="G128" s="15">
        <f>'Venteo_Controladores Neumat_Con'!AI164</f>
        <v>0</v>
      </c>
      <c r="H128" s="15">
        <f>'Venteo_Controladores Neumat_Con'!AJ164</f>
        <v>0</v>
      </c>
      <c r="I128" s="15">
        <f>'Venteo_Controladores Neumat_Con'!AK164</f>
        <v>0</v>
      </c>
      <c r="J128" s="15">
        <f>'Venteo_Controladores Neumat_Con'!AL164</f>
        <v>0</v>
      </c>
      <c r="K128" s="15">
        <f>'Venteo_Controladores Neumat_Con'!AM164</f>
        <v>0</v>
      </c>
      <c r="L128" s="15">
        <f>'Venteo_Controladores Neumat_Con'!AN164</f>
        <v>0</v>
      </c>
    </row>
    <row r="129" spans="4:12" x14ac:dyDescent="0.75">
      <c r="D129" s="15" t="s">
        <v>303</v>
      </c>
      <c r="E129" s="38" t="str">
        <f t="shared" ref="E129:E130" si="34">E128</f>
        <v>Febrero</v>
      </c>
      <c r="F129" s="222" t="s">
        <v>750</v>
      </c>
      <c r="G129" s="15">
        <f>'Venteo_Controladores Neumat_Con'!AI165</f>
        <v>0</v>
      </c>
      <c r="H129" s="15">
        <f>'Venteo_Controladores Neumat_Con'!AJ165</f>
        <v>0</v>
      </c>
      <c r="I129" s="15">
        <f>'Venteo_Controladores Neumat_Con'!AK165</f>
        <v>0</v>
      </c>
      <c r="J129" s="15">
        <f>'Venteo_Controladores Neumat_Con'!AL165</f>
        <v>0</v>
      </c>
      <c r="K129" s="15">
        <f>'Venteo_Controladores Neumat_Con'!AM165</f>
        <v>0</v>
      </c>
      <c r="L129" s="15">
        <f>'Venteo_Controladores Neumat_Con'!AN165</f>
        <v>0</v>
      </c>
    </row>
    <row r="130" spans="4:12" x14ac:dyDescent="0.75">
      <c r="D130" s="15" t="s">
        <v>303</v>
      </c>
      <c r="E130" s="38" t="str">
        <f t="shared" si="34"/>
        <v>Febrero</v>
      </c>
      <c r="F130" s="222" t="s">
        <v>749</v>
      </c>
      <c r="G130" s="15">
        <f>'Venteo_Controladores Neumat_Con'!AI166</f>
        <v>0</v>
      </c>
      <c r="H130" s="15">
        <f>'Venteo_Controladores Neumat_Con'!AJ166</f>
        <v>22080</v>
      </c>
      <c r="I130" s="15">
        <f>'Venteo_Controladores Neumat_Con'!AK166</f>
        <v>22080</v>
      </c>
      <c r="J130" s="15">
        <f>'Venteo_Controladores Neumat_Con'!AL166</f>
        <v>0.10499590230829876</v>
      </c>
      <c r="K130" s="15">
        <f>'Venteo_Controladores Neumat_Con'!AM166</f>
        <v>0.10499590230829874</v>
      </c>
      <c r="L130" s="15">
        <f>'Venteo_Controladores Neumat_Con'!AN166</f>
        <v>3.0448811669406637</v>
      </c>
    </row>
    <row r="131" spans="4:12" x14ac:dyDescent="0.75">
      <c r="D131" s="15" t="s">
        <v>303</v>
      </c>
      <c r="E131" s="38" t="s">
        <v>500</v>
      </c>
      <c r="F131" s="222" t="s">
        <v>586</v>
      </c>
      <c r="G131" s="15">
        <f>'Venteo_Controladores Neumat_Con'!AI167</f>
        <v>0</v>
      </c>
      <c r="H131" s="15">
        <f>'Venteo_Controladores Neumat_Con'!AJ167</f>
        <v>0</v>
      </c>
      <c r="I131" s="15">
        <f>'Venteo_Controladores Neumat_Con'!AK167</f>
        <v>0</v>
      </c>
      <c r="J131" s="15">
        <f>'Venteo_Controladores Neumat_Con'!AL167</f>
        <v>0</v>
      </c>
      <c r="K131" s="15">
        <f>'Venteo_Controladores Neumat_Con'!AM167</f>
        <v>0</v>
      </c>
      <c r="L131" s="15">
        <f>'Venteo_Controladores Neumat_Con'!AN167</f>
        <v>0</v>
      </c>
    </row>
    <row r="132" spans="4:12" x14ac:dyDescent="0.75">
      <c r="D132" s="15" t="s">
        <v>303</v>
      </c>
      <c r="E132" s="38" t="str">
        <f t="shared" ref="E132:E133" si="35">E131</f>
        <v>Marzo</v>
      </c>
      <c r="F132" s="222" t="s">
        <v>750</v>
      </c>
      <c r="G132" s="15">
        <f>'Venteo_Controladores Neumat_Con'!AI168</f>
        <v>0</v>
      </c>
      <c r="H132" s="15">
        <f>'Venteo_Controladores Neumat_Con'!AJ168</f>
        <v>0</v>
      </c>
      <c r="I132" s="15">
        <f>'Venteo_Controladores Neumat_Con'!AK168</f>
        <v>0</v>
      </c>
      <c r="J132" s="15">
        <f>'Venteo_Controladores Neumat_Con'!AL168</f>
        <v>0</v>
      </c>
      <c r="K132" s="15">
        <f>'Venteo_Controladores Neumat_Con'!AM168</f>
        <v>0</v>
      </c>
      <c r="L132" s="15">
        <f>'Venteo_Controladores Neumat_Con'!AN168</f>
        <v>0</v>
      </c>
    </row>
    <row r="133" spans="4:12" x14ac:dyDescent="0.75">
      <c r="D133" s="15" t="s">
        <v>303</v>
      </c>
      <c r="E133" s="38" t="str">
        <f t="shared" si="35"/>
        <v>Marzo</v>
      </c>
      <c r="F133" s="222" t="s">
        <v>749</v>
      </c>
      <c r="G133" s="15">
        <f>'Venteo_Controladores Neumat_Con'!AI169</f>
        <v>9840</v>
      </c>
      <c r="H133" s="15">
        <f>'Venteo_Controladores Neumat_Con'!AJ169</f>
        <v>3120</v>
      </c>
      <c r="I133" s="15">
        <f>'Venteo_Controladores Neumat_Con'!AK169</f>
        <v>12960</v>
      </c>
      <c r="J133" s="15">
        <f>'Venteo_Controladores Neumat_Con'!AL169</f>
        <v>6.1628029615740577E-2</v>
      </c>
      <c r="K133" s="15">
        <f>'Venteo_Controladores Neumat_Con'!AM169</f>
        <v>6.162802961574057E-2</v>
      </c>
      <c r="L133" s="15">
        <f>'Venteo_Controladores Neumat_Con'!AN169</f>
        <v>1.7872128588564764</v>
      </c>
    </row>
    <row r="134" spans="4:12" x14ac:dyDescent="0.75">
      <c r="D134" s="15" t="s">
        <v>303</v>
      </c>
      <c r="E134" s="38" t="s">
        <v>501</v>
      </c>
      <c r="F134" s="222" t="s">
        <v>586</v>
      </c>
      <c r="G134" s="15">
        <f>'Venteo_Controladores Neumat_Con'!AI170</f>
        <v>0</v>
      </c>
      <c r="H134" s="15">
        <f>'Venteo_Controladores Neumat_Con'!AJ170</f>
        <v>0</v>
      </c>
      <c r="I134" s="15">
        <f>'Venteo_Controladores Neumat_Con'!AK170</f>
        <v>0</v>
      </c>
      <c r="J134" s="15">
        <f>'Venteo_Controladores Neumat_Con'!AL170</f>
        <v>0</v>
      </c>
      <c r="K134" s="15">
        <f>'Venteo_Controladores Neumat_Con'!AM170</f>
        <v>0</v>
      </c>
      <c r="L134" s="15">
        <f>'Venteo_Controladores Neumat_Con'!AN170</f>
        <v>0</v>
      </c>
    </row>
    <row r="135" spans="4:12" x14ac:dyDescent="0.75">
      <c r="D135" s="15" t="s">
        <v>303</v>
      </c>
      <c r="E135" s="38" t="str">
        <f t="shared" ref="E135:E136" si="36">E134</f>
        <v>Abril</v>
      </c>
      <c r="F135" s="222" t="s">
        <v>750</v>
      </c>
      <c r="G135" s="15">
        <f>'Venteo_Controladores Neumat_Con'!AI171</f>
        <v>0</v>
      </c>
      <c r="H135" s="15">
        <f>'Venteo_Controladores Neumat_Con'!AJ171</f>
        <v>0</v>
      </c>
      <c r="I135" s="15">
        <f>'Venteo_Controladores Neumat_Con'!AK171</f>
        <v>0</v>
      </c>
      <c r="J135" s="15">
        <f>'Venteo_Controladores Neumat_Con'!AL171</f>
        <v>0</v>
      </c>
      <c r="K135" s="15">
        <f>'Venteo_Controladores Neumat_Con'!AM171</f>
        <v>0</v>
      </c>
      <c r="L135" s="15">
        <f>'Venteo_Controladores Neumat_Con'!AN171</f>
        <v>0</v>
      </c>
    </row>
    <row r="136" spans="4:12" x14ac:dyDescent="0.75">
      <c r="D136" s="15" t="s">
        <v>303</v>
      </c>
      <c r="E136" s="38" t="str">
        <f t="shared" si="36"/>
        <v>Abril</v>
      </c>
      <c r="F136" s="222" t="s">
        <v>749</v>
      </c>
      <c r="G136" s="15">
        <f>'Venteo_Controladores Neumat_Con'!AI172</f>
        <v>0</v>
      </c>
      <c r="H136" s="15">
        <f>'Venteo_Controladores Neumat_Con'!AJ172</f>
        <v>0</v>
      </c>
      <c r="I136" s="15">
        <f>'Venteo_Controladores Neumat_Con'!AK172</f>
        <v>0</v>
      </c>
      <c r="J136" s="15">
        <f>'Venteo_Controladores Neumat_Con'!AL172</f>
        <v>0</v>
      </c>
      <c r="K136" s="15">
        <f>'Venteo_Controladores Neumat_Con'!AM172</f>
        <v>0</v>
      </c>
      <c r="L136" s="15">
        <f>'Venteo_Controladores Neumat_Con'!AN172</f>
        <v>0</v>
      </c>
    </row>
    <row r="137" spans="4:12" x14ac:dyDescent="0.75">
      <c r="D137" s="15" t="s">
        <v>303</v>
      </c>
      <c r="E137" s="38" t="s">
        <v>502</v>
      </c>
      <c r="F137" s="222" t="s">
        <v>586</v>
      </c>
      <c r="G137" s="15">
        <f>'Venteo_Controladores Neumat_Con'!AI173</f>
        <v>0</v>
      </c>
      <c r="H137" s="15">
        <f>'Venteo_Controladores Neumat_Con'!AJ173</f>
        <v>0</v>
      </c>
      <c r="I137" s="15">
        <f>'Venteo_Controladores Neumat_Con'!AK173</f>
        <v>0</v>
      </c>
      <c r="J137" s="15">
        <f>'Venteo_Controladores Neumat_Con'!AL173</f>
        <v>0</v>
      </c>
      <c r="K137" s="15">
        <f>'Venteo_Controladores Neumat_Con'!AM173</f>
        <v>0</v>
      </c>
      <c r="L137" s="15">
        <f>'Venteo_Controladores Neumat_Con'!AN173</f>
        <v>0</v>
      </c>
    </row>
    <row r="138" spans="4:12" x14ac:dyDescent="0.75">
      <c r="D138" s="15" t="s">
        <v>303</v>
      </c>
      <c r="E138" s="38" t="str">
        <f t="shared" ref="E138:E139" si="37">E137</f>
        <v>Mayo</v>
      </c>
      <c r="F138" s="222" t="s">
        <v>750</v>
      </c>
      <c r="G138" s="15">
        <f>'Venteo_Controladores Neumat_Con'!AI174</f>
        <v>0</v>
      </c>
      <c r="H138" s="15">
        <f>'Venteo_Controladores Neumat_Con'!AJ174</f>
        <v>0</v>
      </c>
      <c r="I138" s="15">
        <f>'Venteo_Controladores Neumat_Con'!AK174</f>
        <v>0</v>
      </c>
      <c r="J138" s="15">
        <f>'Venteo_Controladores Neumat_Con'!AL174</f>
        <v>0</v>
      </c>
      <c r="K138" s="15">
        <f>'Venteo_Controladores Neumat_Con'!AM174</f>
        <v>0</v>
      </c>
      <c r="L138" s="15">
        <f>'Venteo_Controladores Neumat_Con'!AN174</f>
        <v>0</v>
      </c>
    </row>
    <row r="139" spans="4:12" x14ac:dyDescent="0.75">
      <c r="D139" s="15" t="s">
        <v>303</v>
      </c>
      <c r="E139" s="38" t="str">
        <f t="shared" si="37"/>
        <v>Mayo</v>
      </c>
      <c r="F139" s="222" t="s">
        <v>749</v>
      </c>
      <c r="G139" s="15">
        <f>'Venteo_Controladores Neumat_Con'!AI175</f>
        <v>0</v>
      </c>
      <c r="H139" s="15">
        <f>'Venteo_Controladores Neumat_Con'!AJ175</f>
        <v>0</v>
      </c>
      <c r="I139" s="15">
        <f>'Venteo_Controladores Neumat_Con'!AK175</f>
        <v>0</v>
      </c>
      <c r="J139" s="15">
        <f>'Venteo_Controladores Neumat_Con'!AL175</f>
        <v>0</v>
      </c>
      <c r="K139" s="15">
        <f>'Venteo_Controladores Neumat_Con'!AM175</f>
        <v>0</v>
      </c>
      <c r="L139" s="15">
        <f>'Venteo_Controladores Neumat_Con'!AN175</f>
        <v>0</v>
      </c>
    </row>
    <row r="140" spans="4:12" x14ac:dyDescent="0.75">
      <c r="D140" s="15" t="s">
        <v>303</v>
      </c>
      <c r="E140" s="38" t="s">
        <v>503</v>
      </c>
      <c r="F140" s="222" t="s">
        <v>586</v>
      </c>
      <c r="G140" s="15">
        <f>'Venteo_Controladores Neumat_Con'!AI176</f>
        <v>0</v>
      </c>
      <c r="H140" s="15">
        <f>'Venteo_Controladores Neumat_Con'!AJ176</f>
        <v>0</v>
      </c>
      <c r="I140" s="15">
        <f>'Venteo_Controladores Neumat_Con'!AK176</f>
        <v>0</v>
      </c>
      <c r="J140" s="15">
        <f>'Venteo_Controladores Neumat_Con'!AL176</f>
        <v>0</v>
      </c>
      <c r="K140" s="15">
        <f>'Venteo_Controladores Neumat_Con'!AM176</f>
        <v>0</v>
      </c>
      <c r="L140" s="15">
        <f>'Venteo_Controladores Neumat_Con'!AN176</f>
        <v>0</v>
      </c>
    </row>
    <row r="141" spans="4:12" x14ac:dyDescent="0.75">
      <c r="D141" s="15" t="s">
        <v>303</v>
      </c>
      <c r="E141" s="38" t="str">
        <f t="shared" ref="E141:E142" si="38">E140</f>
        <v>Junio</v>
      </c>
      <c r="F141" s="222" t="s">
        <v>750</v>
      </c>
      <c r="G141" s="15">
        <f>'Venteo_Controladores Neumat_Con'!AI177</f>
        <v>0</v>
      </c>
      <c r="H141" s="15">
        <f>'Venteo_Controladores Neumat_Con'!AJ177</f>
        <v>0</v>
      </c>
      <c r="I141" s="15">
        <f>'Venteo_Controladores Neumat_Con'!AK177</f>
        <v>0</v>
      </c>
      <c r="J141" s="15">
        <f>'Venteo_Controladores Neumat_Con'!AL177</f>
        <v>0</v>
      </c>
      <c r="K141" s="15">
        <f>'Venteo_Controladores Neumat_Con'!AM177</f>
        <v>0</v>
      </c>
      <c r="L141" s="15">
        <f>'Venteo_Controladores Neumat_Con'!AN177</f>
        <v>0</v>
      </c>
    </row>
    <row r="142" spans="4:12" x14ac:dyDescent="0.75">
      <c r="D142" s="15" t="s">
        <v>303</v>
      </c>
      <c r="E142" s="38" t="str">
        <f t="shared" si="38"/>
        <v>Junio</v>
      </c>
      <c r="F142" s="222" t="s">
        <v>749</v>
      </c>
      <c r="G142" s="15">
        <f>'Venteo_Controladores Neumat_Con'!AI178</f>
        <v>0</v>
      </c>
      <c r="H142" s="15">
        <f>'Venteo_Controladores Neumat_Con'!AJ178</f>
        <v>6240</v>
      </c>
      <c r="I142" s="15">
        <f>'Venteo_Controladores Neumat_Con'!AK178</f>
        <v>6240</v>
      </c>
      <c r="J142" s="15">
        <f>'Venteo_Controladores Neumat_Con'!AL178</f>
        <v>2.9672755000171389E-2</v>
      </c>
      <c r="K142" s="15">
        <f>'Venteo_Controladores Neumat_Con'!AM178</f>
        <v>2.9672755000171382E-2</v>
      </c>
      <c r="L142" s="15">
        <f>'Venteo_Controladores Neumat_Con'!AN178</f>
        <v>0.8605098950049701</v>
      </c>
    </row>
    <row r="143" spans="4:12" x14ac:dyDescent="0.75">
      <c r="D143" s="15" t="s">
        <v>303</v>
      </c>
      <c r="E143" s="38" t="s">
        <v>504</v>
      </c>
      <c r="F143" s="222" t="s">
        <v>586</v>
      </c>
      <c r="G143" s="15">
        <f>'Venteo_Controladores Neumat_Con'!AI179</f>
        <v>0</v>
      </c>
      <c r="H143" s="15">
        <f>'Venteo_Controladores Neumat_Con'!AJ179</f>
        <v>0</v>
      </c>
      <c r="I143" s="15">
        <f>'Venteo_Controladores Neumat_Con'!AK179</f>
        <v>0</v>
      </c>
      <c r="J143" s="15">
        <f>'Venteo_Controladores Neumat_Con'!AL179</f>
        <v>0</v>
      </c>
      <c r="K143" s="15">
        <f>'Venteo_Controladores Neumat_Con'!AM179</f>
        <v>0</v>
      </c>
      <c r="L143" s="15">
        <f>'Venteo_Controladores Neumat_Con'!AN179</f>
        <v>0</v>
      </c>
    </row>
    <row r="144" spans="4:12" x14ac:dyDescent="0.75">
      <c r="D144" s="15" t="s">
        <v>303</v>
      </c>
      <c r="E144" s="38" t="str">
        <f t="shared" ref="E144:E145" si="39">E143</f>
        <v>Julio</v>
      </c>
      <c r="F144" s="222" t="s">
        <v>750</v>
      </c>
      <c r="G144" s="15">
        <f>'Venteo_Controladores Neumat_Con'!AI180</f>
        <v>0</v>
      </c>
      <c r="H144" s="15">
        <f>'Venteo_Controladores Neumat_Con'!AJ180</f>
        <v>0</v>
      </c>
      <c r="I144" s="15">
        <f>'Venteo_Controladores Neumat_Con'!AK180</f>
        <v>0</v>
      </c>
      <c r="J144" s="15">
        <f>'Venteo_Controladores Neumat_Con'!AL180</f>
        <v>0</v>
      </c>
      <c r="K144" s="15">
        <f>'Venteo_Controladores Neumat_Con'!AM180</f>
        <v>0</v>
      </c>
      <c r="L144" s="15">
        <f>'Venteo_Controladores Neumat_Con'!AN180</f>
        <v>0</v>
      </c>
    </row>
    <row r="145" spans="4:12" x14ac:dyDescent="0.75">
      <c r="D145" s="15" t="s">
        <v>303</v>
      </c>
      <c r="E145" s="38" t="str">
        <f t="shared" si="39"/>
        <v>Julio</v>
      </c>
      <c r="F145" s="222" t="s">
        <v>749</v>
      </c>
      <c r="G145" s="15">
        <f>'Venteo_Controladores Neumat_Con'!AI181</f>
        <v>9840</v>
      </c>
      <c r="H145" s="15">
        <f>'Venteo_Controladores Neumat_Con'!AJ181</f>
        <v>14160</v>
      </c>
      <c r="I145" s="15">
        <f>'Venteo_Controladores Neumat_Con'!AK181</f>
        <v>24000</v>
      </c>
      <c r="J145" s="15">
        <f>'Venteo_Controladores Neumat_Con'!AL181</f>
        <v>0.11412598076988996</v>
      </c>
      <c r="K145" s="15">
        <f>'Venteo_Controladores Neumat_Con'!AM181</f>
        <v>0.11412598076988995</v>
      </c>
      <c r="L145" s="15">
        <f>'Venteo_Controladores Neumat_Con'!AN181</f>
        <v>3.309653442326808</v>
      </c>
    </row>
    <row r="146" spans="4:12" x14ac:dyDescent="0.75">
      <c r="D146" s="15" t="s">
        <v>303</v>
      </c>
      <c r="E146" s="38" t="s">
        <v>505</v>
      </c>
      <c r="F146" s="222" t="s">
        <v>586</v>
      </c>
      <c r="G146" s="15">
        <f>'Venteo_Controladores Neumat_Con'!AI182</f>
        <v>0</v>
      </c>
      <c r="H146" s="15">
        <f>'Venteo_Controladores Neumat_Con'!AJ182</f>
        <v>0</v>
      </c>
      <c r="I146" s="15">
        <f>'Venteo_Controladores Neumat_Con'!AK182</f>
        <v>0</v>
      </c>
      <c r="J146" s="15">
        <f>'Venteo_Controladores Neumat_Con'!AL182</f>
        <v>0</v>
      </c>
      <c r="K146" s="15">
        <f>'Venteo_Controladores Neumat_Con'!AM182</f>
        <v>0</v>
      </c>
      <c r="L146" s="15">
        <f>'Venteo_Controladores Neumat_Con'!AN182</f>
        <v>0</v>
      </c>
    </row>
    <row r="147" spans="4:12" x14ac:dyDescent="0.75">
      <c r="D147" s="15" t="s">
        <v>303</v>
      </c>
      <c r="E147" s="38" t="str">
        <f t="shared" ref="E147:E148" si="40">E146</f>
        <v>Agosto</v>
      </c>
      <c r="F147" s="222" t="s">
        <v>750</v>
      </c>
      <c r="G147" s="15">
        <f>'Venteo_Controladores Neumat_Con'!AI183</f>
        <v>0</v>
      </c>
      <c r="H147" s="15">
        <f>'Venteo_Controladores Neumat_Con'!AJ183</f>
        <v>0</v>
      </c>
      <c r="I147" s="15">
        <f>'Venteo_Controladores Neumat_Con'!AK183</f>
        <v>0</v>
      </c>
      <c r="J147" s="15">
        <f>'Venteo_Controladores Neumat_Con'!AL183</f>
        <v>0</v>
      </c>
      <c r="K147" s="15">
        <f>'Venteo_Controladores Neumat_Con'!AM183</f>
        <v>0</v>
      </c>
      <c r="L147" s="15">
        <f>'Venteo_Controladores Neumat_Con'!AN183</f>
        <v>0</v>
      </c>
    </row>
    <row r="148" spans="4:12" x14ac:dyDescent="0.75">
      <c r="D148" s="15" t="s">
        <v>303</v>
      </c>
      <c r="E148" s="38" t="str">
        <f t="shared" si="40"/>
        <v>Agosto</v>
      </c>
      <c r="F148" s="222" t="s">
        <v>749</v>
      </c>
      <c r="G148" s="15">
        <f>'Venteo_Controladores Neumat_Con'!AI184</f>
        <v>0</v>
      </c>
      <c r="H148" s="15">
        <f>'Venteo_Controladores Neumat_Con'!AJ184</f>
        <v>22080</v>
      </c>
      <c r="I148" s="15">
        <f>'Venteo_Controladores Neumat_Con'!AK184</f>
        <v>22080</v>
      </c>
      <c r="J148" s="15">
        <f>'Venteo_Controladores Neumat_Con'!AL184</f>
        <v>0.10499590230829876</v>
      </c>
      <c r="K148" s="15">
        <f>'Venteo_Controladores Neumat_Con'!AM184</f>
        <v>0.10499590230829874</v>
      </c>
      <c r="L148" s="15">
        <f>'Venteo_Controladores Neumat_Con'!AN184</f>
        <v>3.0448811669406637</v>
      </c>
    </row>
    <row r="149" spans="4:12" x14ac:dyDescent="0.75">
      <c r="D149" s="15" t="s">
        <v>303</v>
      </c>
      <c r="E149" s="38" t="s">
        <v>506</v>
      </c>
      <c r="F149" s="222" t="s">
        <v>586</v>
      </c>
      <c r="G149" s="15">
        <f>'Venteo_Controladores Neumat_Con'!AI185</f>
        <v>0</v>
      </c>
      <c r="H149" s="15">
        <f>'Venteo_Controladores Neumat_Con'!AJ185</f>
        <v>0</v>
      </c>
      <c r="I149" s="15">
        <f>'Venteo_Controladores Neumat_Con'!AK185</f>
        <v>0</v>
      </c>
      <c r="J149" s="15">
        <f>'Venteo_Controladores Neumat_Con'!AL185</f>
        <v>0</v>
      </c>
      <c r="K149" s="15">
        <f>'Venteo_Controladores Neumat_Con'!AM185</f>
        <v>0</v>
      </c>
      <c r="L149" s="15">
        <f>'Venteo_Controladores Neumat_Con'!AN185</f>
        <v>0</v>
      </c>
    </row>
    <row r="150" spans="4:12" x14ac:dyDescent="0.75">
      <c r="D150" s="15" t="s">
        <v>303</v>
      </c>
      <c r="E150" s="38" t="str">
        <f t="shared" ref="E150:E151" si="41">E149</f>
        <v>Septiembre</v>
      </c>
      <c r="F150" s="222" t="s">
        <v>750</v>
      </c>
      <c r="G150" s="15">
        <f>'Venteo_Controladores Neumat_Con'!AI186</f>
        <v>0</v>
      </c>
      <c r="H150" s="15">
        <f>'Venteo_Controladores Neumat_Con'!AJ186</f>
        <v>0</v>
      </c>
      <c r="I150" s="15">
        <f>'Venteo_Controladores Neumat_Con'!AK186</f>
        <v>0</v>
      </c>
      <c r="J150" s="15">
        <f>'Venteo_Controladores Neumat_Con'!AL186</f>
        <v>0</v>
      </c>
      <c r="K150" s="15">
        <f>'Venteo_Controladores Neumat_Con'!AM186</f>
        <v>0</v>
      </c>
      <c r="L150" s="15">
        <f>'Venteo_Controladores Neumat_Con'!AN186</f>
        <v>0</v>
      </c>
    </row>
    <row r="151" spans="4:12" x14ac:dyDescent="0.75">
      <c r="D151" s="15" t="s">
        <v>303</v>
      </c>
      <c r="E151" s="38" t="str">
        <f t="shared" si="41"/>
        <v>Septiembre</v>
      </c>
      <c r="F151" s="222" t="s">
        <v>749</v>
      </c>
      <c r="G151" s="15">
        <f>'Venteo_Controladores Neumat_Con'!AI187</f>
        <v>0</v>
      </c>
      <c r="H151" s="15">
        <f>'Venteo_Controladores Neumat_Con'!AJ187</f>
        <v>11040</v>
      </c>
      <c r="I151" s="15">
        <f>'Venteo_Controladores Neumat_Con'!AK187</f>
        <v>11040</v>
      </c>
      <c r="J151" s="15">
        <f>'Venteo_Controladores Neumat_Con'!AL187</f>
        <v>5.2497951154149382E-2</v>
      </c>
      <c r="K151" s="15">
        <f>'Venteo_Controladores Neumat_Con'!AM187</f>
        <v>5.2497951154149368E-2</v>
      </c>
      <c r="L151" s="15">
        <f>'Venteo_Controladores Neumat_Con'!AN187</f>
        <v>1.5224405834703318</v>
      </c>
    </row>
    <row r="152" spans="4:12" x14ac:dyDescent="0.75">
      <c r="D152" s="15" t="s">
        <v>303</v>
      </c>
      <c r="E152" s="38" t="s">
        <v>507</v>
      </c>
      <c r="F152" s="222" t="s">
        <v>586</v>
      </c>
      <c r="G152" s="15">
        <f>'Venteo_Controladores Neumat_Con'!AI188</f>
        <v>0</v>
      </c>
      <c r="H152" s="15">
        <f>'Venteo_Controladores Neumat_Con'!AJ188</f>
        <v>0</v>
      </c>
      <c r="I152" s="15">
        <f>'Venteo_Controladores Neumat_Con'!AK188</f>
        <v>0</v>
      </c>
      <c r="J152" s="15">
        <f>'Venteo_Controladores Neumat_Con'!AL188</f>
        <v>0</v>
      </c>
      <c r="K152" s="15">
        <f>'Venteo_Controladores Neumat_Con'!AM188</f>
        <v>0</v>
      </c>
      <c r="L152" s="15">
        <f>'Venteo_Controladores Neumat_Con'!AN188</f>
        <v>0</v>
      </c>
    </row>
    <row r="153" spans="4:12" x14ac:dyDescent="0.75">
      <c r="D153" s="15" t="s">
        <v>303</v>
      </c>
      <c r="E153" s="38" t="str">
        <f t="shared" ref="E153:E154" si="42">E152</f>
        <v>Octubre</v>
      </c>
      <c r="F153" s="222" t="s">
        <v>750</v>
      </c>
      <c r="G153" s="15">
        <f>'Venteo_Controladores Neumat_Con'!AI189</f>
        <v>0</v>
      </c>
      <c r="H153" s="15">
        <f>'Venteo_Controladores Neumat_Con'!AJ189</f>
        <v>0</v>
      </c>
      <c r="I153" s="15">
        <f>'Venteo_Controladores Neumat_Con'!AK189</f>
        <v>0</v>
      </c>
      <c r="J153" s="15">
        <f>'Venteo_Controladores Neumat_Con'!AL189</f>
        <v>0</v>
      </c>
      <c r="K153" s="15">
        <f>'Venteo_Controladores Neumat_Con'!AM189</f>
        <v>0</v>
      </c>
      <c r="L153" s="15">
        <f>'Venteo_Controladores Neumat_Con'!AN189</f>
        <v>0</v>
      </c>
    </row>
    <row r="154" spans="4:12" x14ac:dyDescent="0.75">
      <c r="D154" s="15" t="s">
        <v>303</v>
      </c>
      <c r="E154" s="38" t="str">
        <f t="shared" si="42"/>
        <v>Octubre</v>
      </c>
      <c r="F154" s="222" t="s">
        <v>749</v>
      </c>
      <c r="G154" s="15">
        <f>'Venteo_Controladores Neumat_Con'!AI190</f>
        <v>0</v>
      </c>
      <c r="H154" s="15">
        <f>'Venteo_Controladores Neumat_Con'!AJ190</f>
        <v>0</v>
      </c>
      <c r="I154" s="15">
        <f>'Venteo_Controladores Neumat_Con'!AK190</f>
        <v>0</v>
      </c>
      <c r="J154" s="15">
        <f>'Venteo_Controladores Neumat_Con'!AL190</f>
        <v>0</v>
      </c>
      <c r="K154" s="15">
        <f>'Venteo_Controladores Neumat_Con'!AM190</f>
        <v>0</v>
      </c>
      <c r="L154" s="15">
        <f>'Venteo_Controladores Neumat_Con'!AN190</f>
        <v>0</v>
      </c>
    </row>
    <row r="155" spans="4:12" x14ac:dyDescent="0.75">
      <c r="D155" s="15" t="s">
        <v>303</v>
      </c>
      <c r="E155" s="38" t="s">
        <v>508</v>
      </c>
      <c r="F155" s="222" t="s">
        <v>586</v>
      </c>
      <c r="G155" s="15">
        <f>'Venteo_Controladores Neumat_Con'!AI191</f>
        <v>0</v>
      </c>
      <c r="H155" s="15">
        <f>'Venteo_Controladores Neumat_Con'!AJ191</f>
        <v>0</v>
      </c>
      <c r="I155" s="15">
        <f>'Venteo_Controladores Neumat_Con'!AK191</f>
        <v>0</v>
      </c>
      <c r="J155" s="15">
        <f>'Venteo_Controladores Neumat_Con'!AL191</f>
        <v>0</v>
      </c>
      <c r="K155" s="15">
        <f>'Venteo_Controladores Neumat_Con'!AM191</f>
        <v>0</v>
      </c>
      <c r="L155" s="15">
        <f>'Venteo_Controladores Neumat_Con'!AN191</f>
        <v>0</v>
      </c>
    </row>
    <row r="156" spans="4:12" x14ac:dyDescent="0.75">
      <c r="D156" s="15" t="s">
        <v>303</v>
      </c>
      <c r="E156" s="38" t="str">
        <f t="shared" ref="E156:E157" si="43">E155</f>
        <v>Noviembre</v>
      </c>
      <c r="F156" s="222" t="s">
        <v>750</v>
      </c>
      <c r="G156" s="15">
        <f>'Venteo_Controladores Neumat_Con'!AI192</f>
        <v>0</v>
      </c>
      <c r="H156" s="15">
        <f>'Venteo_Controladores Neumat_Con'!AJ192</f>
        <v>0</v>
      </c>
      <c r="I156" s="15">
        <f>'Venteo_Controladores Neumat_Con'!AK192</f>
        <v>0</v>
      </c>
      <c r="J156" s="15">
        <f>'Venteo_Controladores Neumat_Con'!AL192</f>
        <v>0</v>
      </c>
      <c r="K156" s="15">
        <f>'Venteo_Controladores Neumat_Con'!AM192</f>
        <v>0</v>
      </c>
      <c r="L156" s="15">
        <f>'Venteo_Controladores Neumat_Con'!AN192</f>
        <v>0</v>
      </c>
    </row>
    <row r="157" spans="4:12" x14ac:dyDescent="0.75">
      <c r="D157" s="15" t="s">
        <v>303</v>
      </c>
      <c r="E157" s="38" t="str">
        <f t="shared" si="43"/>
        <v>Noviembre</v>
      </c>
      <c r="F157" s="222" t="s">
        <v>749</v>
      </c>
      <c r="G157" s="15">
        <f>'Venteo_Controladores Neumat_Con'!AI193</f>
        <v>0</v>
      </c>
      <c r="H157" s="15">
        <f>'Venteo_Controladores Neumat_Con'!AJ193</f>
        <v>0</v>
      </c>
      <c r="I157" s="15">
        <f>'Venteo_Controladores Neumat_Con'!AK193</f>
        <v>0</v>
      </c>
      <c r="J157" s="15">
        <f>'Venteo_Controladores Neumat_Con'!AL193</f>
        <v>0</v>
      </c>
      <c r="K157" s="15">
        <f>'Venteo_Controladores Neumat_Con'!AM193</f>
        <v>0</v>
      </c>
      <c r="L157" s="15">
        <f>'Venteo_Controladores Neumat_Con'!AN193</f>
        <v>0</v>
      </c>
    </row>
    <row r="158" spans="4:12" x14ac:dyDescent="0.75">
      <c r="D158" s="15" t="s">
        <v>303</v>
      </c>
      <c r="E158" s="38" t="s">
        <v>509</v>
      </c>
      <c r="F158" s="222" t="s">
        <v>586</v>
      </c>
      <c r="G158" s="15">
        <f>'Venteo_Controladores Neumat_Con'!AI194</f>
        <v>0</v>
      </c>
      <c r="H158" s="15">
        <f>'Venteo_Controladores Neumat_Con'!AJ194</f>
        <v>0</v>
      </c>
      <c r="I158" s="15">
        <f>'Venteo_Controladores Neumat_Con'!AK194</f>
        <v>0</v>
      </c>
      <c r="J158" s="15">
        <f>'Venteo_Controladores Neumat_Con'!AL194</f>
        <v>0</v>
      </c>
      <c r="K158" s="15">
        <f>'Venteo_Controladores Neumat_Con'!AM194</f>
        <v>0</v>
      </c>
      <c r="L158" s="15">
        <f>'Venteo_Controladores Neumat_Con'!AN194</f>
        <v>0</v>
      </c>
    </row>
    <row r="159" spans="4:12" x14ac:dyDescent="0.75">
      <c r="D159" s="15" t="s">
        <v>303</v>
      </c>
      <c r="E159" s="38" t="s">
        <v>509</v>
      </c>
      <c r="F159" s="222" t="s">
        <v>750</v>
      </c>
      <c r="G159" s="15">
        <f>'Venteo_Controladores Neumat_Con'!AI195</f>
        <v>0</v>
      </c>
      <c r="H159" s="15">
        <f>'Venteo_Controladores Neumat_Con'!AJ195</f>
        <v>0</v>
      </c>
      <c r="I159" s="15">
        <f>'Venteo_Controladores Neumat_Con'!AK195</f>
        <v>0</v>
      </c>
      <c r="J159" s="15">
        <f>'Venteo_Controladores Neumat_Con'!AL195</f>
        <v>0</v>
      </c>
      <c r="K159" s="15">
        <f>'Venteo_Controladores Neumat_Con'!AM195</f>
        <v>0</v>
      </c>
      <c r="L159" s="15">
        <f>'Venteo_Controladores Neumat_Con'!AN195</f>
        <v>0</v>
      </c>
    </row>
    <row r="160" spans="4:12" x14ac:dyDescent="0.75">
      <c r="D160" s="15" t="s">
        <v>303</v>
      </c>
      <c r="E160" s="38" t="s">
        <v>509</v>
      </c>
      <c r="F160" s="222" t="s">
        <v>749</v>
      </c>
      <c r="G160" s="15">
        <f>'Venteo_Controladores Neumat_Con'!AI196</f>
        <v>0</v>
      </c>
      <c r="H160" s="15">
        <f>'Venteo_Controladores Neumat_Con'!AJ196</f>
        <v>0</v>
      </c>
      <c r="I160" s="15">
        <f>'Venteo_Controladores Neumat_Con'!AK196</f>
        <v>0</v>
      </c>
      <c r="J160" s="15">
        <f>'Venteo_Controladores Neumat_Con'!AL196</f>
        <v>0</v>
      </c>
      <c r="K160" s="15">
        <f>'Venteo_Controladores Neumat_Con'!AM196</f>
        <v>0</v>
      </c>
      <c r="L160" s="15">
        <f>'Venteo_Controladores Neumat_Con'!AN196</f>
        <v>0</v>
      </c>
    </row>
    <row r="161" spans="4:12" x14ac:dyDescent="0.75">
      <c r="D161" s="15" t="s">
        <v>761</v>
      </c>
      <c r="E161" s="38" t="s">
        <v>498</v>
      </c>
      <c r="F161" s="222" t="s">
        <v>586</v>
      </c>
      <c r="G161" s="15">
        <f>Venteo_Controlad_Neumaticos_int!AL156</f>
        <v>0</v>
      </c>
      <c r="H161" s="15">
        <f>Venteo_Controlad_Neumaticos_int!AM156</f>
        <v>0</v>
      </c>
      <c r="I161" s="15">
        <f>Venteo_Controlad_Neumaticos_int!AN156</f>
        <v>0</v>
      </c>
      <c r="J161" s="15">
        <f>Venteo_Controlad_Neumaticos_int!AO156</f>
        <v>0</v>
      </c>
      <c r="K161" s="15">
        <f>Venteo_Controlad_Neumaticos_int!AP156</f>
        <v>0</v>
      </c>
      <c r="L161" s="15">
        <f>Venteo_Controlad_Neumaticos_int!AQ156</f>
        <v>0</v>
      </c>
    </row>
    <row r="162" spans="4:12" x14ac:dyDescent="0.75">
      <c r="D162" s="15" t="s">
        <v>761</v>
      </c>
      <c r="E162" s="38" t="str">
        <f t="shared" ref="E162:E163" si="44">E161</f>
        <v>Enero</v>
      </c>
      <c r="F162" s="222" t="s">
        <v>750</v>
      </c>
      <c r="G162" s="15">
        <f>Venteo_Controlad_Neumaticos_int!AL157</f>
        <v>0</v>
      </c>
      <c r="H162" s="15">
        <f>Venteo_Controlad_Neumaticos_int!AM157</f>
        <v>0</v>
      </c>
      <c r="I162" s="15">
        <f>Venteo_Controlad_Neumaticos_int!AN157</f>
        <v>0</v>
      </c>
      <c r="J162" s="15">
        <f>Venteo_Controlad_Neumaticos_int!AO157</f>
        <v>0</v>
      </c>
      <c r="K162" s="15">
        <f>Venteo_Controlad_Neumaticos_int!AP157</f>
        <v>0</v>
      </c>
      <c r="L162" s="15">
        <f>Venteo_Controlad_Neumaticos_int!AQ157</f>
        <v>0</v>
      </c>
    </row>
    <row r="163" spans="4:12" x14ac:dyDescent="0.75">
      <c r="D163" s="15" t="s">
        <v>761</v>
      </c>
      <c r="E163" s="38" t="str">
        <f t="shared" si="44"/>
        <v>Enero</v>
      </c>
      <c r="F163" s="222" t="s">
        <v>749</v>
      </c>
      <c r="G163" s="15">
        <f>Venteo_Controlad_Neumaticos_int!AL158</f>
        <v>0</v>
      </c>
      <c r="H163" s="15">
        <f>Venteo_Controlad_Neumaticos_int!AM158</f>
        <v>0</v>
      </c>
      <c r="I163" s="15">
        <f>Venteo_Controlad_Neumaticos_int!AN158</f>
        <v>0</v>
      </c>
      <c r="J163" s="15">
        <f>Venteo_Controlad_Neumaticos_int!AO158</f>
        <v>0</v>
      </c>
      <c r="K163" s="15">
        <f>Venteo_Controlad_Neumaticos_int!AP158</f>
        <v>0</v>
      </c>
      <c r="L163" s="15">
        <f>Venteo_Controlad_Neumaticos_int!AQ158</f>
        <v>0</v>
      </c>
    </row>
    <row r="164" spans="4:12" x14ac:dyDescent="0.75">
      <c r="D164" s="15" t="s">
        <v>761</v>
      </c>
      <c r="E164" s="38" t="s">
        <v>499</v>
      </c>
      <c r="F164" s="222" t="s">
        <v>586</v>
      </c>
      <c r="G164" s="15">
        <f>Venteo_Controlad_Neumaticos_int!AL159</f>
        <v>8</v>
      </c>
      <c r="H164" s="15">
        <f>Venteo_Controlad_Neumaticos_int!AM159</f>
        <v>0</v>
      </c>
      <c r="I164" s="15">
        <f>Venteo_Controlad_Neumaticos_int!AN159</f>
        <v>32</v>
      </c>
      <c r="J164" s="15">
        <f>Venteo_Controlad_Neumaticos_int!AO159</f>
        <v>1.5216797435985325E-4</v>
      </c>
      <c r="K164" s="15">
        <f>Venteo_Controlad_Neumaticos_int!AP159</f>
        <v>1.5216797435985325E-4</v>
      </c>
      <c r="L164" s="15">
        <f>Venteo_Controlad_Neumaticos_int!AQ159</f>
        <v>4.4128712564357447E-3</v>
      </c>
    </row>
    <row r="165" spans="4:12" x14ac:dyDescent="0.75">
      <c r="D165" s="15" t="s">
        <v>761</v>
      </c>
      <c r="E165" s="38" t="str">
        <f t="shared" ref="E165:E166" si="45">E164</f>
        <v>Febrero</v>
      </c>
      <c r="F165" s="222" t="s">
        <v>750</v>
      </c>
      <c r="G165" s="15">
        <f>Venteo_Controlad_Neumaticos_int!AL160</f>
        <v>583.33845732950783</v>
      </c>
      <c r="H165" s="15">
        <f>Venteo_Controlad_Neumaticos_int!AM160</f>
        <v>0</v>
      </c>
      <c r="I165" s="15">
        <f>Venteo_Controlad_Neumaticos_int!AN160</f>
        <v>583.33845732950783</v>
      </c>
      <c r="J165" s="15">
        <f>Venteo_Controlad_Neumaticos_int!AO160</f>
        <v>2.7739197318135283E-3</v>
      </c>
      <c r="K165" s="15">
        <f>Venteo_Controlad_Neumaticos_int!AP160</f>
        <v>2.7739197318135283E-3</v>
      </c>
      <c r="L165" s="15">
        <f>Venteo_Controlad_Neumaticos_int!AQ160</f>
        <v>8.0443672222592313E-2</v>
      </c>
    </row>
    <row r="166" spans="4:12" x14ac:dyDescent="0.75">
      <c r="D166" s="15" t="s">
        <v>761</v>
      </c>
      <c r="E166" s="38" t="str">
        <f t="shared" si="45"/>
        <v>Febrero</v>
      </c>
      <c r="F166" s="222" t="s">
        <v>749</v>
      </c>
      <c r="G166" s="15">
        <f>Venteo_Controlad_Neumaticos_int!AL161</f>
        <v>0</v>
      </c>
      <c r="H166" s="15">
        <f>Venteo_Controlad_Neumaticos_int!AM161</f>
        <v>0</v>
      </c>
      <c r="I166" s="15">
        <f>Venteo_Controlad_Neumaticos_int!AN161</f>
        <v>0</v>
      </c>
      <c r="J166" s="15">
        <f>Venteo_Controlad_Neumaticos_int!AO161</f>
        <v>0</v>
      </c>
      <c r="K166" s="15">
        <f>Venteo_Controlad_Neumaticos_int!AP161</f>
        <v>0</v>
      </c>
      <c r="L166" s="15">
        <f>Venteo_Controlad_Neumaticos_int!AQ161</f>
        <v>0</v>
      </c>
    </row>
    <row r="167" spans="4:12" x14ac:dyDescent="0.75">
      <c r="D167" s="15" t="s">
        <v>761</v>
      </c>
      <c r="E167" s="38" t="s">
        <v>500</v>
      </c>
      <c r="F167" s="222" t="s">
        <v>586</v>
      </c>
      <c r="G167" s="15">
        <f>Venteo_Controlad_Neumaticos_int!AL162</f>
        <v>12.5</v>
      </c>
      <c r="H167" s="15">
        <f>Venteo_Controlad_Neumaticos_int!AM162</f>
        <v>0</v>
      </c>
      <c r="I167" s="15">
        <f>Venteo_Controlad_Neumaticos_int!AN162</f>
        <v>12.5</v>
      </c>
      <c r="J167" s="15">
        <f>Venteo_Controlad_Neumaticos_int!AO162</f>
        <v>5.9440614984317682E-5</v>
      </c>
      <c r="K167" s="15">
        <f>Venteo_Controlad_Neumaticos_int!AP162</f>
        <v>5.9440614984317682E-5</v>
      </c>
      <c r="L167" s="15">
        <f>Venteo_Controlad_Neumaticos_int!AQ162</f>
        <v>1.7237778345452128E-3</v>
      </c>
    </row>
    <row r="168" spans="4:12" x14ac:dyDescent="0.75">
      <c r="D168" s="15" t="s">
        <v>761</v>
      </c>
      <c r="E168" s="38" t="str">
        <f t="shared" ref="E168:E169" si="46">E167</f>
        <v>Marzo</v>
      </c>
      <c r="F168" s="222" t="s">
        <v>750</v>
      </c>
      <c r="G168" s="15">
        <f>Venteo_Controlad_Neumaticos_int!AL163</f>
        <v>0</v>
      </c>
      <c r="H168" s="15">
        <f>Venteo_Controlad_Neumaticos_int!AM163</f>
        <v>0</v>
      </c>
      <c r="I168" s="15">
        <f>Venteo_Controlad_Neumaticos_int!AN163</f>
        <v>0</v>
      </c>
      <c r="J168" s="15">
        <f>Venteo_Controlad_Neumaticos_int!AO163</f>
        <v>0</v>
      </c>
      <c r="K168" s="15">
        <f>Venteo_Controlad_Neumaticos_int!AP163</f>
        <v>0</v>
      </c>
      <c r="L168" s="15">
        <f>Venteo_Controlad_Neumaticos_int!AQ163</f>
        <v>0</v>
      </c>
    </row>
    <row r="169" spans="4:12" x14ac:dyDescent="0.75">
      <c r="D169" s="15" t="s">
        <v>761</v>
      </c>
      <c r="E169" s="38" t="str">
        <f t="shared" si="46"/>
        <v>Marzo</v>
      </c>
      <c r="F169" s="222" t="s">
        <v>749</v>
      </c>
      <c r="G169" s="15">
        <f>Venteo_Controlad_Neumaticos_int!AL164</f>
        <v>0</v>
      </c>
      <c r="H169" s="15">
        <f>Venteo_Controlad_Neumaticos_int!AM164</f>
        <v>0</v>
      </c>
      <c r="I169" s="15">
        <f>Venteo_Controlad_Neumaticos_int!AN164</f>
        <v>0</v>
      </c>
      <c r="J169" s="15">
        <f>Venteo_Controlad_Neumaticos_int!AO164</f>
        <v>0</v>
      </c>
      <c r="K169" s="15">
        <f>Venteo_Controlad_Neumaticos_int!AP164</f>
        <v>0</v>
      </c>
      <c r="L169" s="15">
        <f>Venteo_Controlad_Neumaticos_int!AQ164</f>
        <v>0</v>
      </c>
    </row>
    <row r="170" spans="4:12" x14ac:dyDescent="0.75">
      <c r="D170" s="15" t="s">
        <v>761</v>
      </c>
      <c r="E170" s="38" t="s">
        <v>501</v>
      </c>
      <c r="F170" s="222" t="s">
        <v>586</v>
      </c>
      <c r="G170" s="15">
        <f>Venteo_Controlad_Neumaticos_int!AL165</f>
        <v>0</v>
      </c>
      <c r="H170" s="15">
        <f>Venteo_Controlad_Neumaticos_int!AM165</f>
        <v>0</v>
      </c>
      <c r="I170" s="15">
        <f>Venteo_Controlad_Neumaticos_int!AN165</f>
        <v>0</v>
      </c>
      <c r="J170" s="15">
        <f>Venteo_Controlad_Neumaticos_int!AO165</f>
        <v>0</v>
      </c>
      <c r="K170" s="15">
        <f>Venteo_Controlad_Neumaticos_int!AP165</f>
        <v>0</v>
      </c>
      <c r="L170" s="15">
        <f>Venteo_Controlad_Neumaticos_int!AQ165</f>
        <v>0</v>
      </c>
    </row>
    <row r="171" spans="4:12" x14ac:dyDescent="0.75">
      <c r="D171" s="15" t="s">
        <v>761</v>
      </c>
      <c r="E171" s="38" t="str">
        <f t="shared" ref="E171:E172" si="47">E170</f>
        <v>Abril</v>
      </c>
      <c r="F171" s="222" t="s">
        <v>750</v>
      </c>
      <c r="G171" s="15">
        <f>Venteo_Controlad_Neumaticos_int!AL166</f>
        <v>0</v>
      </c>
      <c r="H171" s="15">
        <f>Venteo_Controlad_Neumaticos_int!AM166</f>
        <v>0</v>
      </c>
      <c r="I171" s="15">
        <f>Venteo_Controlad_Neumaticos_int!AN166</f>
        <v>0</v>
      </c>
      <c r="J171" s="15">
        <f>Venteo_Controlad_Neumaticos_int!AO166</f>
        <v>0</v>
      </c>
      <c r="K171" s="15">
        <f>Venteo_Controlad_Neumaticos_int!AP166</f>
        <v>0</v>
      </c>
      <c r="L171" s="15">
        <f>Venteo_Controlad_Neumaticos_int!AQ166</f>
        <v>0</v>
      </c>
    </row>
    <row r="172" spans="4:12" x14ac:dyDescent="0.75">
      <c r="D172" s="15" t="s">
        <v>761</v>
      </c>
      <c r="E172" s="38" t="str">
        <f t="shared" si="47"/>
        <v>Abril</v>
      </c>
      <c r="F172" s="222" t="s">
        <v>749</v>
      </c>
      <c r="G172" s="15">
        <f>Venteo_Controlad_Neumaticos_int!AL167</f>
        <v>0</v>
      </c>
      <c r="H172" s="15">
        <f>Venteo_Controlad_Neumaticos_int!AM167</f>
        <v>0</v>
      </c>
      <c r="I172" s="15">
        <f>Venteo_Controlad_Neumaticos_int!AN167</f>
        <v>0</v>
      </c>
      <c r="J172" s="15">
        <f>Venteo_Controlad_Neumaticos_int!AO167</f>
        <v>0</v>
      </c>
      <c r="K172" s="15">
        <f>Venteo_Controlad_Neumaticos_int!AP167</f>
        <v>0</v>
      </c>
      <c r="L172" s="15">
        <f>Venteo_Controlad_Neumaticos_int!AQ167</f>
        <v>0</v>
      </c>
    </row>
    <row r="173" spans="4:12" x14ac:dyDescent="0.75">
      <c r="D173" s="15" t="s">
        <v>761</v>
      </c>
      <c r="E173" s="38" t="s">
        <v>502</v>
      </c>
      <c r="F173" s="222" t="s">
        <v>586</v>
      </c>
      <c r="G173" s="15">
        <f>Venteo_Controlad_Neumaticos_int!AL168</f>
        <v>0</v>
      </c>
      <c r="H173" s="15">
        <f>Venteo_Controlad_Neumaticos_int!AM168</f>
        <v>0</v>
      </c>
      <c r="I173" s="15">
        <f>Venteo_Controlad_Neumaticos_int!AN168</f>
        <v>0</v>
      </c>
      <c r="J173" s="15">
        <f>Venteo_Controlad_Neumaticos_int!AO168</f>
        <v>0</v>
      </c>
      <c r="K173" s="15">
        <f>Venteo_Controlad_Neumaticos_int!AP168</f>
        <v>0</v>
      </c>
      <c r="L173" s="15">
        <f>Venteo_Controlad_Neumaticos_int!AQ168</f>
        <v>0</v>
      </c>
    </row>
    <row r="174" spans="4:12" x14ac:dyDescent="0.75">
      <c r="D174" s="15" t="s">
        <v>761</v>
      </c>
      <c r="E174" s="38" t="str">
        <f t="shared" ref="E174:E175" si="48">E173</f>
        <v>Mayo</v>
      </c>
      <c r="F174" s="222" t="s">
        <v>750</v>
      </c>
      <c r="G174" s="15">
        <f>Venteo_Controlad_Neumaticos_int!AL169</f>
        <v>0</v>
      </c>
      <c r="H174" s="15">
        <f>Venteo_Controlad_Neumaticos_int!AM169</f>
        <v>0</v>
      </c>
      <c r="I174" s="15">
        <f>Venteo_Controlad_Neumaticos_int!AN169</f>
        <v>0</v>
      </c>
      <c r="J174" s="15">
        <f>Venteo_Controlad_Neumaticos_int!AO169</f>
        <v>0</v>
      </c>
      <c r="K174" s="15">
        <f>Venteo_Controlad_Neumaticos_int!AP169</f>
        <v>0</v>
      </c>
      <c r="L174" s="15">
        <f>Venteo_Controlad_Neumaticos_int!AQ169</f>
        <v>0</v>
      </c>
    </row>
    <row r="175" spans="4:12" x14ac:dyDescent="0.75">
      <c r="D175" s="15" t="s">
        <v>761</v>
      </c>
      <c r="E175" s="38" t="str">
        <f t="shared" si="48"/>
        <v>Mayo</v>
      </c>
      <c r="F175" s="222" t="s">
        <v>749</v>
      </c>
      <c r="G175" s="15">
        <f>Venteo_Controlad_Neumaticos_int!AL170</f>
        <v>0</v>
      </c>
      <c r="H175" s="15">
        <f>Venteo_Controlad_Neumaticos_int!AM170</f>
        <v>0</v>
      </c>
      <c r="I175" s="15">
        <f>Venteo_Controlad_Neumaticos_int!AN170</f>
        <v>0</v>
      </c>
      <c r="J175" s="15">
        <f>Venteo_Controlad_Neumaticos_int!AO170</f>
        <v>0</v>
      </c>
      <c r="K175" s="15">
        <f>Venteo_Controlad_Neumaticos_int!AP170</f>
        <v>0</v>
      </c>
      <c r="L175" s="15">
        <f>Venteo_Controlad_Neumaticos_int!AQ170</f>
        <v>0</v>
      </c>
    </row>
    <row r="176" spans="4:12" x14ac:dyDescent="0.75">
      <c r="D176" s="15" t="s">
        <v>761</v>
      </c>
      <c r="E176" s="38" t="s">
        <v>503</v>
      </c>
      <c r="F176" s="222" t="s">
        <v>586</v>
      </c>
      <c r="G176" s="15">
        <f>Venteo_Controlad_Neumaticos_int!AL171</f>
        <v>0</v>
      </c>
      <c r="H176" s="15">
        <f>Venteo_Controlad_Neumaticos_int!AM171</f>
        <v>0</v>
      </c>
      <c r="I176" s="15">
        <f>Venteo_Controlad_Neumaticos_int!AN171</f>
        <v>0</v>
      </c>
      <c r="J176" s="15">
        <f>Venteo_Controlad_Neumaticos_int!AO171</f>
        <v>0</v>
      </c>
      <c r="K176" s="15">
        <f>Venteo_Controlad_Neumaticos_int!AP171</f>
        <v>0</v>
      </c>
      <c r="L176" s="15">
        <f>Venteo_Controlad_Neumaticos_int!AQ171</f>
        <v>0</v>
      </c>
    </row>
    <row r="177" spans="4:12" x14ac:dyDescent="0.75">
      <c r="D177" s="15" t="s">
        <v>761</v>
      </c>
      <c r="E177" s="38" t="str">
        <f t="shared" ref="E177:E178" si="49">E176</f>
        <v>Junio</v>
      </c>
      <c r="F177" s="222" t="s">
        <v>750</v>
      </c>
      <c r="G177" s="15">
        <f>Venteo_Controlad_Neumaticos_int!AL172</f>
        <v>1458.3461433237696</v>
      </c>
      <c r="H177" s="15">
        <f>Venteo_Controlad_Neumaticos_int!AM172</f>
        <v>0</v>
      </c>
      <c r="I177" s="15">
        <f>Venteo_Controlad_Neumaticos_int!AN172</f>
        <v>1458.3461433237696</v>
      </c>
      <c r="J177" s="15">
        <f>Venteo_Controlad_Neumaticos_int!AO172</f>
        <v>6.9347993295338223E-3</v>
      </c>
      <c r="K177" s="15">
        <f>Venteo_Controlad_Neumaticos_int!AP172</f>
        <v>6.9347993295338205E-3</v>
      </c>
      <c r="L177" s="15">
        <f>Venteo_Controlad_Neumaticos_int!AQ172</f>
        <v>0.2011091805564808</v>
      </c>
    </row>
    <row r="178" spans="4:12" x14ac:dyDescent="0.75">
      <c r="D178" s="15" t="s">
        <v>761</v>
      </c>
      <c r="E178" s="38" t="str">
        <f t="shared" si="49"/>
        <v>Junio</v>
      </c>
      <c r="F178" s="222" t="s">
        <v>749</v>
      </c>
      <c r="G178" s="15">
        <f>Venteo_Controlad_Neumaticos_int!AL173</f>
        <v>0</v>
      </c>
      <c r="H178" s="15">
        <f>Venteo_Controlad_Neumaticos_int!AM173</f>
        <v>0</v>
      </c>
      <c r="I178" s="15">
        <f>Venteo_Controlad_Neumaticos_int!AN173</f>
        <v>0</v>
      </c>
      <c r="J178" s="15">
        <f>Venteo_Controlad_Neumaticos_int!AO173</f>
        <v>0</v>
      </c>
      <c r="K178" s="15">
        <f>Venteo_Controlad_Neumaticos_int!AP173</f>
        <v>0</v>
      </c>
      <c r="L178" s="15">
        <f>Venteo_Controlad_Neumaticos_int!AQ173</f>
        <v>0</v>
      </c>
    </row>
    <row r="179" spans="4:12" x14ac:dyDescent="0.75">
      <c r="D179" s="15" t="s">
        <v>761</v>
      </c>
      <c r="E179" s="38" t="s">
        <v>504</v>
      </c>
      <c r="F179" s="222" t="s">
        <v>586</v>
      </c>
      <c r="G179" s="15">
        <f>Venteo_Controlad_Neumaticos_int!AL174</f>
        <v>0</v>
      </c>
      <c r="H179" s="15">
        <f>Venteo_Controlad_Neumaticos_int!AM174</f>
        <v>0</v>
      </c>
      <c r="I179" s="15">
        <f>Venteo_Controlad_Neumaticos_int!AN174</f>
        <v>0</v>
      </c>
      <c r="J179" s="15">
        <f>Venteo_Controlad_Neumaticos_int!AO174</f>
        <v>0</v>
      </c>
      <c r="K179" s="15">
        <f>Venteo_Controlad_Neumaticos_int!AP174</f>
        <v>0</v>
      </c>
      <c r="L179" s="15">
        <f>Venteo_Controlad_Neumaticos_int!AQ174</f>
        <v>0</v>
      </c>
    </row>
    <row r="180" spans="4:12" x14ac:dyDescent="0.75">
      <c r="D180" s="15" t="s">
        <v>761</v>
      </c>
      <c r="E180" s="38" t="str">
        <f t="shared" ref="E180:E181" si="50">E179</f>
        <v>Julio</v>
      </c>
      <c r="F180" s="222" t="s">
        <v>750</v>
      </c>
      <c r="G180" s="15">
        <f>Venteo_Controlad_Neumaticos_int!AL175</f>
        <v>0</v>
      </c>
      <c r="H180" s="15">
        <f>Venteo_Controlad_Neumaticos_int!AM175</f>
        <v>1750.0153719885236</v>
      </c>
      <c r="I180" s="15">
        <f>Venteo_Controlad_Neumaticos_int!AN175</f>
        <v>3500.0307439770472</v>
      </c>
      <c r="J180" s="15">
        <f>Venteo_Controlad_Neumaticos_int!AO175</f>
        <v>1.6643518390881174E-2</v>
      </c>
      <c r="K180" s="15">
        <f>Venteo_Controlad_Neumaticos_int!AP175</f>
        <v>1.6643518390881171E-2</v>
      </c>
      <c r="L180" s="15">
        <f>Venteo_Controlad_Neumaticos_int!AQ175</f>
        <v>0.48266203333555396</v>
      </c>
    </row>
    <row r="181" spans="4:12" x14ac:dyDescent="0.75">
      <c r="D181" s="15" t="s">
        <v>761</v>
      </c>
      <c r="E181" s="38" t="str">
        <f t="shared" si="50"/>
        <v>Julio</v>
      </c>
      <c r="F181" s="222" t="s">
        <v>749</v>
      </c>
      <c r="G181" s="15">
        <f>Venteo_Controlad_Neumaticos_int!AL176</f>
        <v>0</v>
      </c>
      <c r="H181" s="15">
        <f>Venteo_Controlad_Neumaticos_int!AM176</f>
        <v>0</v>
      </c>
      <c r="I181" s="15">
        <f>Venteo_Controlad_Neumaticos_int!AN176</f>
        <v>0</v>
      </c>
      <c r="J181" s="15">
        <f>Venteo_Controlad_Neumaticos_int!AO176</f>
        <v>0</v>
      </c>
      <c r="K181" s="15">
        <f>Venteo_Controlad_Neumaticos_int!AP176</f>
        <v>0</v>
      </c>
      <c r="L181" s="15">
        <f>Venteo_Controlad_Neumaticos_int!AQ176</f>
        <v>0</v>
      </c>
    </row>
    <row r="182" spans="4:12" x14ac:dyDescent="0.75">
      <c r="D182" s="15" t="s">
        <v>761</v>
      </c>
      <c r="E182" s="38" t="s">
        <v>505</v>
      </c>
      <c r="F182" s="222" t="s">
        <v>586</v>
      </c>
      <c r="G182" s="15">
        <f>Venteo_Controlad_Neumaticos_int!AL177</f>
        <v>0</v>
      </c>
      <c r="H182" s="15">
        <f>Venteo_Controlad_Neumaticos_int!AM177</f>
        <v>0</v>
      </c>
      <c r="I182" s="15">
        <f>Venteo_Controlad_Neumaticos_int!AN177</f>
        <v>0</v>
      </c>
      <c r="J182" s="15">
        <f>Venteo_Controlad_Neumaticos_int!AO177</f>
        <v>0</v>
      </c>
      <c r="K182" s="15">
        <f>Venteo_Controlad_Neumaticos_int!AP177</f>
        <v>0</v>
      </c>
      <c r="L182" s="15">
        <f>Venteo_Controlad_Neumaticos_int!AQ177</f>
        <v>0</v>
      </c>
    </row>
    <row r="183" spans="4:12" x14ac:dyDescent="0.75">
      <c r="D183" s="15" t="s">
        <v>761</v>
      </c>
      <c r="E183" s="38" t="str">
        <f t="shared" ref="E183:E184" si="51">E182</f>
        <v>Agosto</v>
      </c>
      <c r="F183" s="222" t="s">
        <v>750</v>
      </c>
      <c r="G183" s="15">
        <f>Venteo_Controlad_Neumaticos_int!AL178</f>
        <v>0</v>
      </c>
      <c r="H183" s="15">
        <f>Venteo_Controlad_Neumaticos_int!AM178</f>
        <v>0</v>
      </c>
      <c r="I183" s="15">
        <f>Venteo_Controlad_Neumaticos_int!AN178</f>
        <v>0</v>
      </c>
      <c r="J183" s="15">
        <f>Venteo_Controlad_Neumaticos_int!AO178</f>
        <v>0</v>
      </c>
      <c r="K183" s="15">
        <f>Venteo_Controlad_Neumaticos_int!AP178</f>
        <v>0</v>
      </c>
      <c r="L183" s="15">
        <f>Venteo_Controlad_Neumaticos_int!AQ178</f>
        <v>0</v>
      </c>
    </row>
    <row r="184" spans="4:12" x14ac:dyDescent="0.75">
      <c r="D184" s="15" t="s">
        <v>761</v>
      </c>
      <c r="E184" s="38" t="str">
        <f t="shared" si="51"/>
        <v>Agosto</v>
      </c>
      <c r="F184" s="222" t="s">
        <v>749</v>
      </c>
      <c r="G184" s="15">
        <f>Venteo_Controlad_Neumaticos_int!AL179</f>
        <v>0</v>
      </c>
      <c r="H184" s="15">
        <f>Venteo_Controlad_Neumaticos_int!AM179</f>
        <v>8280</v>
      </c>
      <c r="I184" s="15">
        <f>Venteo_Controlad_Neumaticos_int!AN179</f>
        <v>16560</v>
      </c>
      <c r="J184" s="15">
        <f>Venteo_Controlad_Neumaticos_int!AO179</f>
        <v>7.874692673122409E-2</v>
      </c>
      <c r="K184" s="15">
        <f>Venteo_Controlad_Neumaticos_int!AP179</f>
        <v>7.8746926731224062E-2</v>
      </c>
      <c r="L184" s="15">
        <f>Venteo_Controlad_Neumaticos_int!AQ179</f>
        <v>2.2836608752054977</v>
      </c>
    </row>
    <row r="185" spans="4:12" x14ac:dyDescent="0.75">
      <c r="D185" s="15" t="s">
        <v>761</v>
      </c>
      <c r="E185" s="38" t="s">
        <v>506</v>
      </c>
      <c r="F185" s="222" t="s">
        <v>586</v>
      </c>
      <c r="G185" s="15">
        <f>Venteo_Controlad_Neumaticos_int!AL180</f>
        <v>0</v>
      </c>
      <c r="H185" s="15">
        <f>Venteo_Controlad_Neumaticos_int!AM180</f>
        <v>0</v>
      </c>
      <c r="I185" s="15">
        <f>Venteo_Controlad_Neumaticos_int!AN180</f>
        <v>0</v>
      </c>
      <c r="J185" s="15">
        <f>Venteo_Controlad_Neumaticos_int!AO180</f>
        <v>0</v>
      </c>
      <c r="K185" s="15">
        <f>Venteo_Controlad_Neumaticos_int!AP180</f>
        <v>0</v>
      </c>
      <c r="L185" s="15">
        <f>Venteo_Controlad_Neumaticos_int!AQ180</f>
        <v>0</v>
      </c>
    </row>
    <row r="186" spans="4:12" x14ac:dyDescent="0.75">
      <c r="D186" s="15" t="s">
        <v>761</v>
      </c>
      <c r="E186" s="38" t="str">
        <f t="shared" ref="E186:E187" si="52">E185</f>
        <v>Septiembre</v>
      </c>
      <c r="F186" s="222" t="s">
        <v>750</v>
      </c>
      <c r="G186" s="15">
        <f>Venteo_Controlad_Neumaticos_int!AL181</f>
        <v>0</v>
      </c>
      <c r="H186" s="15">
        <f>Venteo_Controlad_Neumaticos_int!AM181</f>
        <v>0</v>
      </c>
      <c r="I186" s="15">
        <f>Venteo_Controlad_Neumaticos_int!AN181</f>
        <v>0</v>
      </c>
      <c r="J186" s="15">
        <f>Venteo_Controlad_Neumaticos_int!AO181</f>
        <v>0</v>
      </c>
      <c r="K186" s="15">
        <f>Venteo_Controlad_Neumaticos_int!AP181</f>
        <v>0</v>
      </c>
      <c r="L186" s="15">
        <f>Venteo_Controlad_Neumaticos_int!AQ181</f>
        <v>0</v>
      </c>
    </row>
    <row r="187" spans="4:12" x14ac:dyDescent="0.75">
      <c r="D187" s="15" t="s">
        <v>761</v>
      </c>
      <c r="E187" s="38" t="str">
        <f t="shared" si="52"/>
        <v>Septiembre</v>
      </c>
      <c r="F187" s="222" t="s">
        <v>749</v>
      </c>
      <c r="G187" s="15">
        <f>Venteo_Controlad_Neumaticos_int!AL182</f>
        <v>0</v>
      </c>
      <c r="H187" s="15">
        <f>Venteo_Controlad_Neumaticos_int!AM182</f>
        <v>0</v>
      </c>
      <c r="I187" s="15">
        <f>Venteo_Controlad_Neumaticos_int!AN182</f>
        <v>0</v>
      </c>
      <c r="J187" s="15">
        <f>Venteo_Controlad_Neumaticos_int!AO182</f>
        <v>0</v>
      </c>
      <c r="K187" s="15">
        <f>Venteo_Controlad_Neumaticos_int!AP182</f>
        <v>0</v>
      </c>
      <c r="L187" s="15">
        <f>Venteo_Controlad_Neumaticos_int!AQ182</f>
        <v>0</v>
      </c>
    </row>
    <row r="188" spans="4:12" x14ac:dyDescent="0.75">
      <c r="D188" s="15" t="s">
        <v>761</v>
      </c>
      <c r="E188" s="38" t="s">
        <v>507</v>
      </c>
      <c r="F188" s="222" t="s">
        <v>586</v>
      </c>
      <c r="G188" s="15">
        <f>Venteo_Controlad_Neumaticos_int!AL183</f>
        <v>0</v>
      </c>
      <c r="H188" s="15">
        <f>Venteo_Controlad_Neumaticos_int!AM183</f>
        <v>0</v>
      </c>
      <c r="I188" s="15">
        <f>Venteo_Controlad_Neumaticos_int!AN183</f>
        <v>0</v>
      </c>
      <c r="J188" s="15">
        <f>Venteo_Controlad_Neumaticos_int!AO183</f>
        <v>0</v>
      </c>
      <c r="K188" s="15">
        <f>Venteo_Controlad_Neumaticos_int!AP183</f>
        <v>0</v>
      </c>
      <c r="L188" s="15">
        <f>Venteo_Controlad_Neumaticos_int!AQ183</f>
        <v>0</v>
      </c>
    </row>
    <row r="189" spans="4:12" x14ac:dyDescent="0.75">
      <c r="D189" s="15" t="s">
        <v>761</v>
      </c>
      <c r="E189" s="38" t="str">
        <f t="shared" ref="E189:E190" si="53">E188</f>
        <v>Octubre</v>
      </c>
      <c r="F189" s="222" t="s">
        <v>750</v>
      </c>
      <c r="G189" s="15">
        <f>Venteo_Controlad_Neumaticos_int!AL184</f>
        <v>0</v>
      </c>
      <c r="H189" s="15">
        <f>Venteo_Controlad_Neumaticos_int!AM184</f>
        <v>0</v>
      </c>
      <c r="I189" s="15">
        <f>Venteo_Controlad_Neumaticos_int!AN184</f>
        <v>0</v>
      </c>
      <c r="J189" s="15">
        <f>Venteo_Controlad_Neumaticos_int!AO184</f>
        <v>0</v>
      </c>
      <c r="K189" s="15">
        <f>Venteo_Controlad_Neumaticos_int!AP184</f>
        <v>0</v>
      </c>
      <c r="L189" s="15">
        <f>Venteo_Controlad_Neumaticos_int!AQ184</f>
        <v>0</v>
      </c>
    </row>
    <row r="190" spans="4:12" x14ac:dyDescent="0.75">
      <c r="D190" s="15" t="s">
        <v>761</v>
      </c>
      <c r="E190" s="38" t="str">
        <f t="shared" si="53"/>
        <v>Octubre</v>
      </c>
      <c r="F190" s="222" t="s">
        <v>749</v>
      </c>
      <c r="G190" s="15">
        <f>Venteo_Controlad_Neumaticos_int!AL185</f>
        <v>0</v>
      </c>
      <c r="H190" s="15">
        <f>Venteo_Controlad_Neumaticos_int!AM185</f>
        <v>0</v>
      </c>
      <c r="I190" s="15">
        <f>Venteo_Controlad_Neumaticos_int!AN185</f>
        <v>0</v>
      </c>
      <c r="J190" s="15">
        <f>Venteo_Controlad_Neumaticos_int!AO185</f>
        <v>0</v>
      </c>
      <c r="K190" s="15">
        <f>Venteo_Controlad_Neumaticos_int!AP185</f>
        <v>0</v>
      </c>
      <c r="L190" s="15">
        <f>Venteo_Controlad_Neumaticos_int!AQ185</f>
        <v>0</v>
      </c>
    </row>
    <row r="191" spans="4:12" x14ac:dyDescent="0.75">
      <c r="D191" s="15" t="s">
        <v>761</v>
      </c>
      <c r="E191" s="38" t="s">
        <v>508</v>
      </c>
      <c r="F191" s="222" t="s">
        <v>586</v>
      </c>
      <c r="G191" s="15">
        <f>Venteo_Controlad_Neumaticos_int!AL186</f>
        <v>0</v>
      </c>
      <c r="H191" s="15">
        <f>Venteo_Controlad_Neumaticos_int!AM186</f>
        <v>0</v>
      </c>
      <c r="I191" s="15">
        <f>Venteo_Controlad_Neumaticos_int!AN186</f>
        <v>0</v>
      </c>
      <c r="J191" s="15">
        <f>Venteo_Controlad_Neumaticos_int!AO186</f>
        <v>0</v>
      </c>
      <c r="K191" s="15">
        <f>Venteo_Controlad_Neumaticos_int!AP186</f>
        <v>0</v>
      </c>
      <c r="L191" s="15">
        <f>Venteo_Controlad_Neumaticos_int!AQ186</f>
        <v>0</v>
      </c>
    </row>
    <row r="192" spans="4:12" x14ac:dyDescent="0.75">
      <c r="D192" s="15" t="s">
        <v>761</v>
      </c>
      <c r="E192" s="38" t="str">
        <f t="shared" ref="E192:E193" si="54">E191</f>
        <v>Noviembre</v>
      </c>
      <c r="F192" s="222" t="s">
        <v>750</v>
      </c>
      <c r="G192" s="15">
        <f>Venteo_Controlad_Neumaticos_int!AL187</f>
        <v>0</v>
      </c>
      <c r="H192" s="15">
        <f>Venteo_Controlad_Neumaticos_int!AM187</f>
        <v>0</v>
      </c>
      <c r="I192" s="15">
        <f>Venteo_Controlad_Neumaticos_int!AN187</f>
        <v>0</v>
      </c>
      <c r="J192" s="15">
        <f>Venteo_Controlad_Neumaticos_int!AO187</f>
        <v>0</v>
      </c>
      <c r="K192" s="15">
        <f>Venteo_Controlad_Neumaticos_int!AP187</f>
        <v>0</v>
      </c>
      <c r="L192" s="15">
        <f>Venteo_Controlad_Neumaticos_int!AQ187</f>
        <v>0</v>
      </c>
    </row>
    <row r="193" spans="4:12" x14ac:dyDescent="0.75">
      <c r="D193" s="15" t="s">
        <v>761</v>
      </c>
      <c r="E193" s="38" t="str">
        <f t="shared" si="54"/>
        <v>Noviembre</v>
      </c>
      <c r="F193" s="222" t="s">
        <v>749</v>
      </c>
      <c r="G193" s="15">
        <f>Venteo_Controlad_Neumaticos_int!AL188</f>
        <v>0</v>
      </c>
      <c r="H193" s="15">
        <f>Venteo_Controlad_Neumaticos_int!AM188</f>
        <v>8280</v>
      </c>
      <c r="I193" s="15">
        <f>Venteo_Controlad_Neumaticos_int!AN188</f>
        <v>16560</v>
      </c>
      <c r="J193" s="15">
        <f>Venteo_Controlad_Neumaticos_int!AO188</f>
        <v>8.732649543935482E-2</v>
      </c>
      <c r="K193" s="15">
        <f>Venteo_Controlad_Neumaticos_int!AP188</f>
        <v>9.548173052810166E-2</v>
      </c>
      <c r="L193" s="15">
        <f>Venteo_Controlad_Neumaticos_int!AQ188</f>
        <v>2.7608149502262012</v>
      </c>
    </row>
    <row r="194" spans="4:12" x14ac:dyDescent="0.75">
      <c r="D194" s="15" t="s">
        <v>761</v>
      </c>
      <c r="E194" s="38" t="s">
        <v>509</v>
      </c>
      <c r="F194" s="222" t="s">
        <v>586</v>
      </c>
      <c r="G194" s="15">
        <f>Venteo_Controlad_Neumaticos_int!AL189</f>
        <v>0</v>
      </c>
      <c r="H194" s="15">
        <f>Venteo_Controlad_Neumaticos_int!AM189</f>
        <v>0</v>
      </c>
      <c r="I194" s="15">
        <f>Venteo_Controlad_Neumaticos_int!AN189</f>
        <v>0</v>
      </c>
      <c r="J194" s="15">
        <f>Venteo_Controlad_Neumaticos_int!AO189</f>
        <v>0</v>
      </c>
      <c r="K194" s="15">
        <f>Venteo_Controlad_Neumaticos_int!AP189</f>
        <v>0</v>
      </c>
      <c r="L194" s="15">
        <f>Venteo_Controlad_Neumaticos_int!AQ189</f>
        <v>0</v>
      </c>
    </row>
    <row r="195" spans="4:12" x14ac:dyDescent="0.75">
      <c r="D195" s="15" t="s">
        <v>761</v>
      </c>
      <c r="E195" s="38" t="s">
        <v>509</v>
      </c>
      <c r="F195" s="222" t="s">
        <v>750</v>
      </c>
      <c r="G195" s="15">
        <f>Venteo_Controlad_Neumaticos_int!AL190</f>
        <v>0</v>
      </c>
      <c r="H195" s="15">
        <f>Venteo_Controlad_Neumaticos_int!AM190</f>
        <v>0</v>
      </c>
      <c r="I195" s="15">
        <f>Venteo_Controlad_Neumaticos_int!AN190</f>
        <v>0</v>
      </c>
      <c r="J195" s="15">
        <f>Venteo_Controlad_Neumaticos_int!AO190</f>
        <v>0</v>
      </c>
      <c r="K195" s="15">
        <f>Venteo_Controlad_Neumaticos_int!AP190</f>
        <v>0</v>
      </c>
      <c r="L195" s="15">
        <f>Venteo_Controlad_Neumaticos_int!AQ190</f>
        <v>0</v>
      </c>
    </row>
    <row r="196" spans="4:12" x14ac:dyDescent="0.75">
      <c r="D196" s="15" t="s">
        <v>761</v>
      </c>
      <c r="E196" s="38" t="s">
        <v>509</v>
      </c>
      <c r="F196" s="222" t="s">
        <v>749</v>
      </c>
      <c r="G196" s="15">
        <f>Venteo_Controlad_Neumaticos_int!AL191</f>
        <v>0</v>
      </c>
      <c r="H196" s="15">
        <f>Venteo_Controlad_Neumaticos_int!AM191</f>
        <v>0</v>
      </c>
      <c r="I196" s="15">
        <f>Venteo_Controlad_Neumaticos_int!AN191</f>
        <v>0</v>
      </c>
      <c r="J196" s="15">
        <f>Venteo_Controlad_Neumaticos_int!AO191</f>
        <v>0</v>
      </c>
      <c r="K196" s="15">
        <f>Venteo_Controlad_Neumaticos_int!AP191</f>
        <v>0</v>
      </c>
      <c r="L196" s="15">
        <f>Venteo_Controlad_Neumaticos_int!AQ191</f>
        <v>0</v>
      </c>
    </row>
    <row r="197" spans="4:12" x14ac:dyDescent="0.75">
      <c r="D197" s="15" t="s">
        <v>715</v>
      </c>
      <c r="E197" s="38" t="s">
        <v>498</v>
      </c>
      <c r="F197" s="222" t="s">
        <v>586</v>
      </c>
      <c r="G197" s="15">
        <f>'Venteo Bombas Neumaticas'!AC150</f>
        <v>60</v>
      </c>
      <c r="H197" s="15">
        <f>'Venteo Bombas Neumaticas'!AD150</f>
        <v>0</v>
      </c>
      <c r="I197" s="15">
        <f>'Venteo Bombas Neumaticas'!AE150</f>
        <v>240</v>
      </c>
      <c r="J197" s="15">
        <f>'Venteo Bombas Neumaticas'!AF150</f>
        <v>1.1412598076988997E-3</v>
      </c>
      <c r="K197" s="15">
        <f>'Venteo Bombas Neumaticas'!AG150</f>
        <v>1.1412598076988992E-3</v>
      </c>
      <c r="L197" s="15">
        <f>'Venteo Bombas Neumaticas'!AH150</f>
        <v>3.3096534423268077E-2</v>
      </c>
    </row>
    <row r="198" spans="4:12" x14ac:dyDescent="0.75">
      <c r="D198" s="15" t="s">
        <v>715</v>
      </c>
      <c r="E198" s="38" t="str">
        <f t="shared" ref="E198:E199" si="55">E197</f>
        <v>Enero</v>
      </c>
      <c r="F198" s="222" t="s">
        <v>750</v>
      </c>
      <c r="G198" s="15">
        <f>'Venteo Bombas Neumaticas'!AC151</f>
        <v>0</v>
      </c>
      <c r="H198" s="15">
        <f>'Venteo Bombas Neumaticas'!AD151</f>
        <v>0</v>
      </c>
      <c r="I198" s="15">
        <f>'Venteo Bombas Neumaticas'!AE151</f>
        <v>0</v>
      </c>
      <c r="J198" s="15">
        <f>'Venteo Bombas Neumaticas'!AF151</f>
        <v>0</v>
      </c>
      <c r="K198" s="15">
        <f>'Venteo Bombas Neumaticas'!AG151</f>
        <v>0</v>
      </c>
      <c r="L198" s="15">
        <f>'Venteo Bombas Neumaticas'!AH151</f>
        <v>0</v>
      </c>
    </row>
    <row r="199" spans="4:12" x14ac:dyDescent="0.75">
      <c r="D199" s="15" t="s">
        <v>715</v>
      </c>
      <c r="E199" s="38" t="str">
        <f t="shared" si="55"/>
        <v>Enero</v>
      </c>
      <c r="F199" s="222" t="s">
        <v>749</v>
      </c>
      <c r="G199" s="15">
        <f>'Venteo Bombas Neumaticas'!AC152</f>
        <v>0</v>
      </c>
      <c r="H199" s="15">
        <f>'Venteo Bombas Neumaticas'!AD152</f>
        <v>0</v>
      </c>
      <c r="I199" s="15">
        <f>'Venteo Bombas Neumaticas'!AE152</f>
        <v>0</v>
      </c>
      <c r="J199" s="15">
        <f>'Venteo Bombas Neumaticas'!AF152</f>
        <v>0</v>
      </c>
      <c r="K199" s="15">
        <f>'Venteo Bombas Neumaticas'!AG152</f>
        <v>0</v>
      </c>
      <c r="L199" s="15">
        <f>'Venteo Bombas Neumaticas'!AH152</f>
        <v>0</v>
      </c>
    </row>
    <row r="200" spans="4:12" x14ac:dyDescent="0.75">
      <c r="D200" s="15" t="s">
        <v>715</v>
      </c>
      <c r="E200" s="38" t="s">
        <v>499</v>
      </c>
      <c r="F200" s="222" t="s">
        <v>586</v>
      </c>
      <c r="G200" s="15">
        <f>'Venteo Bombas Neumaticas'!AC153</f>
        <v>120</v>
      </c>
      <c r="H200" s="15">
        <f>'Venteo Bombas Neumaticas'!AD153</f>
        <v>0</v>
      </c>
      <c r="I200" s="15">
        <f>'Venteo Bombas Neumaticas'!AE153</f>
        <v>480</v>
      </c>
      <c r="J200" s="15">
        <f>'Venteo Bombas Neumaticas'!AF153</f>
        <v>2.2825196153977993E-3</v>
      </c>
      <c r="K200" s="15">
        <f>'Venteo Bombas Neumaticas'!AG153</f>
        <v>2.2825196153977985E-3</v>
      </c>
      <c r="L200" s="15">
        <f>'Venteo Bombas Neumaticas'!AH153</f>
        <v>6.6193068846536154E-2</v>
      </c>
    </row>
    <row r="201" spans="4:12" x14ac:dyDescent="0.75">
      <c r="D201" s="15" t="s">
        <v>715</v>
      </c>
      <c r="E201" s="38" t="str">
        <f t="shared" ref="E201:E202" si="56">E200</f>
        <v>Febrero</v>
      </c>
      <c r="F201" s="222" t="s">
        <v>750</v>
      </c>
      <c r="G201" s="15">
        <f>'Venteo Bombas Neumaticas'!AC154</f>
        <v>0</v>
      </c>
      <c r="H201" s="15">
        <f>'Venteo Bombas Neumaticas'!AD154</f>
        <v>0</v>
      </c>
      <c r="I201" s="15">
        <f>'Venteo Bombas Neumaticas'!AE154</f>
        <v>0</v>
      </c>
      <c r="J201" s="15">
        <f>'Venteo Bombas Neumaticas'!AF154</f>
        <v>0</v>
      </c>
      <c r="K201" s="15">
        <f>'Venteo Bombas Neumaticas'!AG154</f>
        <v>0</v>
      </c>
      <c r="L201" s="15">
        <f>'Venteo Bombas Neumaticas'!AH154</f>
        <v>0</v>
      </c>
    </row>
    <row r="202" spans="4:12" x14ac:dyDescent="0.75">
      <c r="D202" s="15" t="s">
        <v>715</v>
      </c>
      <c r="E202" s="38" t="str">
        <f t="shared" si="56"/>
        <v>Febrero</v>
      </c>
      <c r="F202" s="222" t="s">
        <v>749</v>
      </c>
      <c r="G202" s="15">
        <f>'Venteo Bombas Neumaticas'!AC155</f>
        <v>0</v>
      </c>
      <c r="H202" s="15">
        <f>'Venteo Bombas Neumaticas'!AD155</f>
        <v>0</v>
      </c>
      <c r="I202" s="15">
        <f>'Venteo Bombas Neumaticas'!AE155</f>
        <v>0</v>
      </c>
      <c r="J202" s="15">
        <f>'Venteo Bombas Neumaticas'!AF155</f>
        <v>0</v>
      </c>
      <c r="K202" s="15">
        <f>'Venteo Bombas Neumaticas'!AG155</f>
        <v>0</v>
      </c>
      <c r="L202" s="15">
        <f>'Venteo Bombas Neumaticas'!AH155</f>
        <v>0</v>
      </c>
    </row>
    <row r="203" spans="4:12" x14ac:dyDescent="0.75">
      <c r="D203" s="15" t="s">
        <v>715</v>
      </c>
      <c r="E203" s="38" t="s">
        <v>500</v>
      </c>
      <c r="F203" s="222" t="s">
        <v>586</v>
      </c>
      <c r="G203" s="15">
        <f>'Venteo Bombas Neumaticas'!AC156</f>
        <v>0</v>
      </c>
      <c r="H203" s="15">
        <f>'Venteo Bombas Neumaticas'!AD156</f>
        <v>0</v>
      </c>
      <c r="I203" s="15">
        <f>'Venteo Bombas Neumaticas'!AE156</f>
        <v>300</v>
      </c>
      <c r="J203" s="15">
        <f>'Venteo Bombas Neumaticas'!AF156</f>
        <v>1.4265747596236245E-3</v>
      </c>
      <c r="K203" s="15">
        <f>'Venteo Bombas Neumaticas'!AG156</f>
        <v>1.4265747596236243E-3</v>
      </c>
      <c r="L203" s="15">
        <f>'Venteo Bombas Neumaticas'!AH156</f>
        <v>4.1370668029085109E-2</v>
      </c>
    </row>
    <row r="204" spans="4:12" x14ac:dyDescent="0.75">
      <c r="D204" s="15" t="s">
        <v>715</v>
      </c>
      <c r="E204" s="38" t="str">
        <f t="shared" ref="E204:E205" si="57">E203</f>
        <v>Marzo</v>
      </c>
      <c r="F204" s="222" t="s">
        <v>750</v>
      </c>
      <c r="G204" s="15">
        <f>'Venteo Bombas Neumaticas'!AC157</f>
        <v>0</v>
      </c>
      <c r="H204" s="15">
        <f>'Venteo Bombas Neumaticas'!AD157</f>
        <v>0</v>
      </c>
      <c r="I204" s="15">
        <f>'Venteo Bombas Neumaticas'!AE157</f>
        <v>0</v>
      </c>
      <c r="J204" s="15">
        <f>'Venteo Bombas Neumaticas'!AF157</f>
        <v>0</v>
      </c>
      <c r="K204" s="15">
        <f>'Venteo Bombas Neumaticas'!AG157</f>
        <v>0</v>
      </c>
      <c r="L204" s="15">
        <f>'Venteo Bombas Neumaticas'!AH157</f>
        <v>0</v>
      </c>
    </row>
    <row r="205" spans="4:12" x14ac:dyDescent="0.75">
      <c r="D205" s="15" t="s">
        <v>715</v>
      </c>
      <c r="E205" s="38" t="str">
        <f t="shared" si="57"/>
        <v>Marzo</v>
      </c>
      <c r="F205" s="222" t="s">
        <v>749</v>
      </c>
      <c r="G205" s="15">
        <f>'Venteo Bombas Neumaticas'!AC158</f>
        <v>0</v>
      </c>
      <c r="H205" s="15">
        <f>'Venteo Bombas Neumaticas'!AD158</f>
        <v>0</v>
      </c>
      <c r="I205" s="15">
        <f>'Venteo Bombas Neumaticas'!AE158</f>
        <v>0</v>
      </c>
      <c r="J205" s="15">
        <f>'Venteo Bombas Neumaticas'!AF158</f>
        <v>0</v>
      </c>
      <c r="K205" s="15">
        <f>'Venteo Bombas Neumaticas'!AG158</f>
        <v>0</v>
      </c>
      <c r="L205" s="15">
        <f>'Venteo Bombas Neumaticas'!AH158</f>
        <v>0</v>
      </c>
    </row>
    <row r="206" spans="4:12" x14ac:dyDescent="0.75">
      <c r="D206" s="15" t="s">
        <v>715</v>
      </c>
      <c r="E206" s="38" t="s">
        <v>501</v>
      </c>
      <c r="F206" s="222" t="s">
        <v>586</v>
      </c>
      <c r="G206" s="15">
        <f>'Venteo Bombas Neumaticas'!AC159</f>
        <v>0</v>
      </c>
      <c r="H206" s="15">
        <f>'Venteo Bombas Neumaticas'!AD159</f>
        <v>0</v>
      </c>
      <c r="I206" s="15">
        <f>'Venteo Bombas Neumaticas'!AE159</f>
        <v>0</v>
      </c>
      <c r="J206" s="15">
        <f>'Venteo Bombas Neumaticas'!AF159</f>
        <v>0</v>
      </c>
      <c r="K206" s="15">
        <f>'Venteo Bombas Neumaticas'!AG159</f>
        <v>0</v>
      </c>
      <c r="L206" s="15">
        <f>'Venteo Bombas Neumaticas'!AH159</f>
        <v>0</v>
      </c>
    </row>
    <row r="207" spans="4:12" x14ac:dyDescent="0.75">
      <c r="D207" s="15" t="s">
        <v>715</v>
      </c>
      <c r="E207" s="38" t="str">
        <f t="shared" ref="E207:E208" si="58">E206</f>
        <v>Abril</v>
      </c>
      <c r="F207" s="222" t="s">
        <v>750</v>
      </c>
      <c r="G207" s="15">
        <f>'Venteo Bombas Neumaticas'!AC160</f>
        <v>0</v>
      </c>
      <c r="H207" s="15">
        <f>'Venteo Bombas Neumaticas'!AD160</f>
        <v>0</v>
      </c>
      <c r="I207" s="15">
        <f>'Venteo Bombas Neumaticas'!AE160</f>
        <v>0</v>
      </c>
      <c r="J207" s="15">
        <f>'Venteo Bombas Neumaticas'!AF160</f>
        <v>0</v>
      </c>
      <c r="K207" s="15">
        <f>'Venteo Bombas Neumaticas'!AG160</f>
        <v>0</v>
      </c>
      <c r="L207" s="15">
        <f>'Venteo Bombas Neumaticas'!AH160</f>
        <v>0</v>
      </c>
    </row>
    <row r="208" spans="4:12" x14ac:dyDescent="0.75">
      <c r="D208" s="15" t="s">
        <v>715</v>
      </c>
      <c r="E208" s="38" t="str">
        <f t="shared" si="58"/>
        <v>Abril</v>
      </c>
      <c r="F208" s="222" t="s">
        <v>749</v>
      </c>
      <c r="G208" s="15">
        <f>'Venteo Bombas Neumaticas'!AC161</f>
        <v>0</v>
      </c>
      <c r="H208" s="15">
        <f>'Venteo Bombas Neumaticas'!AD161</f>
        <v>0</v>
      </c>
      <c r="I208" s="15">
        <f>'Venteo Bombas Neumaticas'!AE161</f>
        <v>0</v>
      </c>
      <c r="J208" s="15">
        <f>'Venteo Bombas Neumaticas'!AF161</f>
        <v>0</v>
      </c>
      <c r="K208" s="15">
        <f>'Venteo Bombas Neumaticas'!AG161</f>
        <v>0</v>
      </c>
      <c r="L208" s="15">
        <f>'Venteo Bombas Neumaticas'!AH161</f>
        <v>0</v>
      </c>
    </row>
    <row r="209" spans="4:12" x14ac:dyDescent="0.75">
      <c r="D209" s="15" t="s">
        <v>715</v>
      </c>
      <c r="E209" s="38" t="s">
        <v>502</v>
      </c>
      <c r="F209" s="222" t="s">
        <v>586</v>
      </c>
      <c r="G209" s="15">
        <f>'Venteo Bombas Neumaticas'!AC162</f>
        <v>0</v>
      </c>
      <c r="H209" s="15">
        <f>'Venteo Bombas Neumaticas'!AD162</f>
        <v>0</v>
      </c>
      <c r="I209" s="15">
        <f>'Venteo Bombas Neumaticas'!AE162</f>
        <v>0</v>
      </c>
      <c r="J209" s="15">
        <f>'Venteo Bombas Neumaticas'!AF162</f>
        <v>0</v>
      </c>
      <c r="K209" s="15">
        <f>'Venteo Bombas Neumaticas'!AG162</f>
        <v>0</v>
      </c>
      <c r="L209" s="15">
        <f>'Venteo Bombas Neumaticas'!AH162</f>
        <v>0</v>
      </c>
    </row>
    <row r="210" spans="4:12" x14ac:dyDescent="0.75">
      <c r="D210" s="15" t="s">
        <v>715</v>
      </c>
      <c r="E210" s="38" t="str">
        <f t="shared" ref="E210:E211" si="59">E209</f>
        <v>Mayo</v>
      </c>
      <c r="F210" s="222" t="s">
        <v>750</v>
      </c>
      <c r="G210" s="15">
        <f>'Venteo Bombas Neumaticas'!AC163</f>
        <v>0</v>
      </c>
      <c r="H210" s="15">
        <f>'Venteo Bombas Neumaticas'!AD163</f>
        <v>0</v>
      </c>
      <c r="I210" s="15">
        <f>'Venteo Bombas Neumaticas'!AE163</f>
        <v>0</v>
      </c>
      <c r="J210" s="15">
        <f>'Venteo Bombas Neumaticas'!AF163</f>
        <v>0</v>
      </c>
      <c r="K210" s="15">
        <f>'Venteo Bombas Neumaticas'!AG163</f>
        <v>0</v>
      </c>
      <c r="L210" s="15">
        <f>'Venteo Bombas Neumaticas'!AH163</f>
        <v>0</v>
      </c>
    </row>
    <row r="211" spans="4:12" x14ac:dyDescent="0.75">
      <c r="D211" s="15" t="s">
        <v>715</v>
      </c>
      <c r="E211" s="38" t="str">
        <f t="shared" si="59"/>
        <v>Mayo</v>
      </c>
      <c r="F211" s="222" t="s">
        <v>749</v>
      </c>
      <c r="G211" s="15">
        <f>'Venteo Bombas Neumaticas'!AC164</f>
        <v>0</v>
      </c>
      <c r="H211" s="15">
        <f>'Venteo Bombas Neumaticas'!AD164</f>
        <v>0</v>
      </c>
      <c r="I211" s="15">
        <f>'Venteo Bombas Neumaticas'!AE164</f>
        <v>0</v>
      </c>
      <c r="J211" s="15">
        <f>'Venteo Bombas Neumaticas'!AF164</f>
        <v>0</v>
      </c>
      <c r="K211" s="15">
        <f>'Venteo Bombas Neumaticas'!AG164</f>
        <v>0</v>
      </c>
      <c r="L211" s="15">
        <f>'Venteo Bombas Neumaticas'!AH164</f>
        <v>0</v>
      </c>
    </row>
    <row r="212" spans="4:12" x14ac:dyDescent="0.75">
      <c r="D212" s="15" t="s">
        <v>715</v>
      </c>
      <c r="E212" s="38" t="s">
        <v>503</v>
      </c>
      <c r="F212" s="222" t="s">
        <v>586</v>
      </c>
      <c r="G212" s="15">
        <f>'Venteo Bombas Neumaticas'!AC165</f>
        <v>0</v>
      </c>
      <c r="H212" s="15">
        <f>'Venteo Bombas Neumaticas'!AD165</f>
        <v>0</v>
      </c>
      <c r="I212" s="15">
        <f>'Venteo Bombas Neumaticas'!AE165</f>
        <v>0</v>
      </c>
      <c r="J212" s="15">
        <f>'Venteo Bombas Neumaticas'!AF165</f>
        <v>0</v>
      </c>
      <c r="K212" s="15">
        <f>'Venteo Bombas Neumaticas'!AG165</f>
        <v>0</v>
      </c>
      <c r="L212" s="15">
        <f>'Venteo Bombas Neumaticas'!AH165</f>
        <v>0</v>
      </c>
    </row>
    <row r="213" spans="4:12" x14ac:dyDescent="0.75">
      <c r="D213" s="15" t="s">
        <v>715</v>
      </c>
      <c r="E213" s="38" t="str">
        <f t="shared" ref="E213:E214" si="60">E212</f>
        <v>Junio</v>
      </c>
      <c r="F213" s="222" t="s">
        <v>750</v>
      </c>
      <c r="G213" s="15">
        <f>'Venteo Bombas Neumaticas'!AC166</f>
        <v>0</v>
      </c>
      <c r="H213" s="15">
        <f>'Venteo Bombas Neumaticas'!AD166</f>
        <v>67199.274494026264</v>
      </c>
      <c r="I213" s="15">
        <f>'Venteo Bombas Neumaticas'!AE166</f>
        <v>67199.274494026264</v>
      </c>
      <c r="J213" s="15">
        <f>'Venteo Bombas Neumaticas'!AF166</f>
        <v>0.31954929619399153</v>
      </c>
      <c r="K213" s="15">
        <f>'Venteo Bombas Neumaticas'!AG166</f>
        <v>0.31954929619399147</v>
      </c>
      <c r="L213" s="15">
        <f>'Venteo Bombas Neumaticas'!AH166</f>
        <v>9.2669295896257537</v>
      </c>
    </row>
    <row r="214" spans="4:12" x14ac:dyDescent="0.75">
      <c r="D214" s="15" t="s">
        <v>715</v>
      </c>
      <c r="E214" s="38" t="str">
        <f t="shared" si="60"/>
        <v>Junio</v>
      </c>
      <c r="F214" s="222" t="s">
        <v>749</v>
      </c>
      <c r="G214" s="15">
        <f>'Venteo Bombas Neumaticas'!AC167</f>
        <v>0</v>
      </c>
      <c r="H214" s="15">
        <f>'Venteo Bombas Neumaticas'!AD167</f>
        <v>0</v>
      </c>
      <c r="I214" s="15">
        <f>'Venteo Bombas Neumaticas'!AE167</f>
        <v>0</v>
      </c>
      <c r="J214" s="15">
        <f>'Venteo Bombas Neumaticas'!AF167</f>
        <v>0</v>
      </c>
      <c r="K214" s="15">
        <f>'Venteo Bombas Neumaticas'!AG167</f>
        <v>0</v>
      </c>
      <c r="L214" s="15">
        <f>'Venteo Bombas Neumaticas'!AH167</f>
        <v>0</v>
      </c>
    </row>
    <row r="215" spans="4:12" x14ac:dyDescent="0.75">
      <c r="D215" s="15" t="s">
        <v>715</v>
      </c>
      <c r="E215" s="38" t="s">
        <v>504</v>
      </c>
      <c r="F215" s="222" t="s">
        <v>586</v>
      </c>
      <c r="G215" s="15">
        <f>'Venteo Bombas Neumaticas'!AC168</f>
        <v>0</v>
      </c>
      <c r="H215" s="15">
        <f>'Venteo Bombas Neumaticas'!AD168</f>
        <v>0</v>
      </c>
      <c r="I215" s="15">
        <f>'Venteo Bombas Neumaticas'!AE168</f>
        <v>0</v>
      </c>
      <c r="J215" s="15">
        <f>'Venteo Bombas Neumaticas'!AF168</f>
        <v>0</v>
      </c>
      <c r="K215" s="15">
        <f>'Venteo Bombas Neumaticas'!AG168</f>
        <v>0</v>
      </c>
      <c r="L215" s="15">
        <f>'Venteo Bombas Neumaticas'!AH168</f>
        <v>0</v>
      </c>
    </row>
    <row r="216" spans="4:12" x14ac:dyDescent="0.75">
      <c r="D216" s="15" t="s">
        <v>715</v>
      </c>
      <c r="E216" s="38" t="str">
        <f t="shared" ref="E216:E217" si="61">E215</f>
        <v>Julio</v>
      </c>
      <c r="F216" s="222" t="s">
        <v>750</v>
      </c>
      <c r="G216" s="15">
        <f>'Venteo Bombas Neumaticas'!AC169</f>
        <v>0</v>
      </c>
      <c r="H216" s="15">
        <f>'Venteo Bombas Neumaticas'!AD169</f>
        <v>0</v>
      </c>
      <c r="I216" s="15">
        <f>'Venteo Bombas Neumaticas'!AE169</f>
        <v>0</v>
      </c>
      <c r="J216" s="15">
        <f>'Venteo Bombas Neumaticas'!AF169</f>
        <v>0</v>
      </c>
      <c r="K216" s="15">
        <f>'Venteo Bombas Neumaticas'!AG169</f>
        <v>0</v>
      </c>
      <c r="L216" s="15">
        <f>'Venteo Bombas Neumaticas'!AH169</f>
        <v>0</v>
      </c>
    </row>
    <row r="217" spans="4:12" x14ac:dyDescent="0.75">
      <c r="D217" s="15" t="s">
        <v>715</v>
      </c>
      <c r="E217" s="38" t="str">
        <f t="shared" si="61"/>
        <v>Julio</v>
      </c>
      <c r="F217" s="222" t="s">
        <v>749</v>
      </c>
      <c r="G217" s="15">
        <f>'Venteo Bombas Neumaticas'!AC170</f>
        <v>0</v>
      </c>
      <c r="H217" s="15">
        <f>'Venteo Bombas Neumaticas'!AD170</f>
        <v>982.5</v>
      </c>
      <c r="I217" s="15">
        <f>'Venteo Bombas Neumaticas'!AE170</f>
        <v>982.5</v>
      </c>
      <c r="J217" s="15">
        <f>'Venteo Bombas Neumaticas'!AF170</f>
        <v>4.6720323377673692E-3</v>
      </c>
      <c r="K217" s="15">
        <f>'Venteo Bombas Neumaticas'!AG170</f>
        <v>4.6720323377673701E-3</v>
      </c>
      <c r="L217" s="15">
        <f>'Venteo Bombas Neumaticas'!AH170</f>
        <v>0.13548893779525373</v>
      </c>
    </row>
    <row r="218" spans="4:12" x14ac:dyDescent="0.75">
      <c r="D218" s="15" t="s">
        <v>715</v>
      </c>
      <c r="E218" s="38" t="s">
        <v>505</v>
      </c>
      <c r="F218" s="222" t="s">
        <v>586</v>
      </c>
      <c r="G218" s="15">
        <f>'Venteo Bombas Neumaticas'!AC171</f>
        <v>0</v>
      </c>
      <c r="H218" s="15">
        <f>'Venteo Bombas Neumaticas'!AD171</f>
        <v>0</v>
      </c>
      <c r="I218" s="15">
        <f>'Venteo Bombas Neumaticas'!AE171</f>
        <v>0</v>
      </c>
      <c r="J218" s="15">
        <f>'Venteo Bombas Neumaticas'!AF171</f>
        <v>0</v>
      </c>
      <c r="K218" s="15">
        <f>'Venteo Bombas Neumaticas'!AG171</f>
        <v>0</v>
      </c>
      <c r="L218" s="15">
        <f>'Venteo Bombas Neumaticas'!AH171</f>
        <v>0</v>
      </c>
    </row>
    <row r="219" spans="4:12" x14ac:dyDescent="0.75">
      <c r="D219" s="15" t="s">
        <v>715</v>
      </c>
      <c r="E219" s="38" t="str">
        <f t="shared" ref="E219:E220" si="62">E218</f>
        <v>Agosto</v>
      </c>
      <c r="F219" s="222" t="s">
        <v>750</v>
      </c>
      <c r="G219" s="15">
        <f>'Venteo Bombas Neumaticas'!AC172</f>
        <v>0</v>
      </c>
      <c r="H219" s="15">
        <f>'Venteo Bombas Neumaticas'!AD172</f>
        <v>0</v>
      </c>
      <c r="I219" s="15">
        <f>'Venteo Bombas Neumaticas'!AE172</f>
        <v>0</v>
      </c>
      <c r="J219" s="15">
        <f>'Venteo Bombas Neumaticas'!AF172</f>
        <v>0</v>
      </c>
      <c r="K219" s="15">
        <f>'Venteo Bombas Neumaticas'!AG172</f>
        <v>0</v>
      </c>
      <c r="L219" s="15">
        <f>'Venteo Bombas Neumaticas'!AH172</f>
        <v>0</v>
      </c>
    </row>
    <row r="220" spans="4:12" x14ac:dyDescent="0.75">
      <c r="D220" s="15" t="s">
        <v>715</v>
      </c>
      <c r="E220" s="38" t="str">
        <f t="shared" si="62"/>
        <v>Agosto</v>
      </c>
      <c r="F220" s="222" t="s">
        <v>749</v>
      </c>
      <c r="G220" s="15">
        <f>'Venteo Bombas Neumaticas'!AC173</f>
        <v>0</v>
      </c>
      <c r="H220" s="15">
        <f>'Venteo Bombas Neumaticas'!AD173</f>
        <v>0</v>
      </c>
      <c r="I220" s="15">
        <f>'Venteo Bombas Neumaticas'!AE173</f>
        <v>1965</v>
      </c>
      <c r="J220" s="15">
        <f>'Venteo Bombas Neumaticas'!AF173</f>
        <v>9.3440646755347384E-3</v>
      </c>
      <c r="K220" s="15">
        <f>'Venteo Bombas Neumaticas'!AG173</f>
        <v>9.3440646755347401E-3</v>
      </c>
      <c r="L220" s="15">
        <f>'Venteo Bombas Neumaticas'!AH173</f>
        <v>0.27097787559050746</v>
      </c>
    </row>
    <row r="221" spans="4:12" x14ac:dyDescent="0.75">
      <c r="D221" s="15" t="s">
        <v>715</v>
      </c>
      <c r="E221" s="38" t="s">
        <v>506</v>
      </c>
      <c r="F221" s="222" t="s">
        <v>586</v>
      </c>
      <c r="G221" s="15">
        <f>'Venteo Bombas Neumaticas'!AC174</f>
        <v>0</v>
      </c>
      <c r="H221" s="15">
        <f>'Venteo Bombas Neumaticas'!AD174</f>
        <v>0</v>
      </c>
      <c r="I221" s="15">
        <f>'Venteo Bombas Neumaticas'!AE174</f>
        <v>0</v>
      </c>
      <c r="J221" s="15">
        <f>'Venteo Bombas Neumaticas'!AF174</f>
        <v>0</v>
      </c>
      <c r="K221" s="15">
        <f>'Venteo Bombas Neumaticas'!AG174</f>
        <v>0</v>
      </c>
      <c r="L221" s="15">
        <f>'Venteo Bombas Neumaticas'!AH174</f>
        <v>0</v>
      </c>
    </row>
    <row r="222" spans="4:12" x14ac:dyDescent="0.75">
      <c r="D222" s="15" t="s">
        <v>715</v>
      </c>
      <c r="E222" s="38" t="str">
        <f t="shared" ref="E222:E223" si="63">E221</f>
        <v>Septiembre</v>
      </c>
      <c r="F222" s="222" t="s">
        <v>750</v>
      </c>
      <c r="G222" s="15">
        <f>'Venteo Bombas Neumaticas'!AC175</f>
        <v>0</v>
      </c>
      <c r="H222" s="15">
        <f>'Venteo Bombas Neumaticas'!AD175</f>
        <v>0</v>
      </c>
      <c r="I222" s="15">
        <f>'Venteo Bombas Neumaticas'!AE175</f>
        <v>0</v>
      </c>
      <c r="J222" s="15">
        <f>'Venteo Bombas Neumaticas'!AF175</f>
        <v>0</v>
      </c>
      <c r="K222" s="15">
        <f>'Venteo Bombas Neumaticas'!AG175</f>
        <v>0</v>
      </c>
      <c r="L222" s="15">
        <f>'Venteo Bombas Neumaticas'!AH175</f>
        <v>0</v>
      </c>
    </row>
    <row r="223" spans="4:12" x14ac:dyDescent="0.75">
      <c r="D223" s="15" t="s">
        <v>715</v>
      </c>
      <c r="E223" s="38" t="str">
        <f t="shared" si="63"/>
        <v>Septiembre</v>
      </c>
      <c r="F223" s="222" t="s">
        <v>749</v>
      </c>
      <c r="G223" s="15">
        <f>'Venteo Bombas Neumaticas'!AC176</f>
        <v>0</v>
      </c>
      <c r="H223" s="15">
        <f>'Venteo Bombas Neumaticas'!AD176</f>
        <v>0</v>
      </c>
      <c r="I223" s="15">
        <f>'Venteo Bombas Neumaticas'!AE176</f>
        <v>1965</v>
      </c>
      <c r="J223" s="15">
        <f>'Venteo Bombas Neumaticas'!AF176</f>
        <v>9.3440646755347384E-3</v>
      </c>
      <c r="K223" s="15">
        <f>'Venteo Bombas Neumaticas'!AG176</f>
        <v>9.3440646755347401E-3</v>
      </c>
      <c r="L223" s="15">
        <f>'Venteo Bombas Neumaticas'!AH176</f>
        <v>0.27097787559050746</v>
      </c>
    </row>
    <row r="224" spans="4:12" x14ac:dyDescent="0.75">
      <c r="D224" s="15" t="s">
        <v>715</v>
      </c>
      <c r="E224" s="38" t="s">
        <v>507</v>
      </c>
      <c r="F224" s="222" t="s">
        <v>586</v>
      </c>
      <c r="G224" s="15">
        <f>'Venteo Bombas Neumaticas'!AC177</f>
        <v>0</v>
      </c>
      <c r="H224" s="15">
        <f>'Venteo Bombas Neumaticas'!AD177</f>
        <v>0</v>
      </c>
      <c r="I224" s="15">
        <f>'Venteo Bombas Neumaticas'!AE177</f>
        <v>0</v>
      </c>
      <c r="J224" s="15">
        <f>'Venteo Bombas Neumaticas'!AF177</f>
        <v>0</v>
      </c>
      <c r="K224" s="15">
        <f>'Venteo Bombas Neumaticas'!AG177</f>
        <v>0</v>
      </c>
      <c r="L224" s="15">
        <f>'Venteo Bombas Neumaticas'!AH177</f>
        <v>0</v>
      </c>
    </row>
    <row r="225" spans="4:12" x14ac:dyDescent="0.75">
      <c r="D225" s="15" t="s">
        <v>715</v>
      </c>
      <c r="E225" s="38" t="str">
        <f t="shared" ref="E225:E226" si="64">E224</f>
        <v>Octubre</v>
      </c>
      <c r="F225" s="222" t="s">
        <v>750</v>
      </c>
      <c r="G225" s="15">
        <f>'Venteo Bombas Neumaticas'!AC178</f>
        <v>0</v>
      </c>
      <c r="H225" s="15">
        <f>'Venteo Bombas Neumaticas'!AD178</f>
        <v>0</v>
      </c>
      <c r="I225" s="15">
        <f>'Venteo Bombas Neumaticas'!AE178</f>
        <v>0</v>
      </c>
      <c r="J225" s="15">
        <f>'Venteo Bombas Neumaticas'!AF178</f>
        <v>0</v>
      </c>
      <c r="K225" s="15">
        <f>'Venteo Bombas Neumaticas'!AG178</f>
        <v>0</v>
      </c>
      <c r="L225" s="15">
        <f>'Venteo Bombas Neumaticas'!AH178</f>
        <v>0</v>
      </c>
    </row>
    <row r="226" spans="4:12" x14ac:dyDescent="0.75">
      <c r="D226" s="15" t="s">
        <v>715</v>
      </c>
      <c r="E226" s="38" t="str">
        <f t="shared" si="64"/>
        <v>Octubre</v>
      </c>
      <c r="F226" s="222" t="s">
        <v>749</v>
      </c>
      <c r="G226" s="15">
        <f>'Venteo Bombas Neumaticas'!AC179</f>
        <v>0</v>
      </c>
      <c r="H226" s="15">
        <f>'Venteo Bombas Neumaticas'!AD179</f>
        <v>0</v>
      </c>
      <c r="I226" s="15">
        <f>'Venteo Bombas Neumaticas'!AE179</f>
        <v>0</v>
      </c>
      <c r="J226" s="15">
        <f>'Venteo Bombas Neumaticas'!AF179</f>
        <v>0</v>
      </c>
      <c r="K226" s="15">
        <f>'Venteo Bombas Neumaticas'!AG179</f>
        <v>0</v>
      </c>
      <c r="L226" s="15">
        <f>'Venteo Bombas Neumaticas'!AH179</f>
        <v>0</v>
      </c>
    </row>
    <row r="227" spans="4:12" x14ac:dyDescent="0.75">
      <c r="D227" s="15" t="s">
        <v>715</v>
      </c>
      <c r="E227" s="38" t="s">
        <v>508</v>
      </c>
      <c r="F227" s="222" t="s">
        <v>586</v>
      </c>
      <c r="G227" s="15">
        <f>'Venteo Bombas Neumaticas'!AC180</f>
        <v>0</v>
      </c>
      <c r="H227" s="15">
        <f>'Venteo Bombas Neumaticas'!AD180</f>
        <v>0</v>
      </c>
      <c r="I227" s="15">
        <f>'Venteo Bombas Neumaticas'!AE180</f>
        <v>0</v>
      </c>
      <c r="J227" s="15">
        <f>'Venteo Bombas Neumaticas'!AF180</f>
        <v>0</v>
      </c>
      <c r="K227" s="15">
        <f>'Venteo Bombas Neumaticas'!AG180</f>
        <v>0</v>
      </c>
      <c r="L227" s="15">
        <f>'Venteo Bombas Neumaticas'!AH180</f>
        <v>0</v>
      </c>
    </row>
    <row r="228" spans="4:12" x14ac:dyDescent="0.75">
      <c r="D228" s="15" t="s">
        <v>715</v>
      </c>
      <c r="E228" s="38" t="str">
        <f t="shared" ref="E228:E229" si="65">E227</f>
        <v>Noviembre</v>
      </c>
      <c r="F228" s="222" t="s">
        <v>750</v>
      </c>
      <c r="G228" s="15">
        <f>'Venteo Bombas Neumaticas'!AC181</f>
        <v>0</v>
      </c>
      <c r="H228" s="15">
        <f>'Venteo Bombas Neumaticas'!AD181</f>
        <v>0</v>
      </c>
      <c r="I228" s="15">
        <f>'Venteo Bombas Neumaticas'!AE181</f>
        <v>0</v>
      </c>
      <c r="J228" s="15">
        <f>'Venteo Bombas Neumaticas'!AF181</f>
        <v>0</v>
      </c>
      <c r="K228" s="15">
        <f>'Venteo Bombas Neumaticas'!AG181</f>
        <v>0</v>
      </c>
      <c r="L228" s="15">
        <f>'Venteo Bombas Neumaticas'!AH181</f>
        <v>0</v>
      </c>
    </row>
    <row r="229" spans="4:12" x14ac:dyDescent="0.75">
      <c r="D229" s="15" t="s">
        <v>715</v>
      </c>
      <c r="E229" s="38" t="str">
        <f t="shared" si="65"/>
        <v>Noviembre</v>
      </c>
      <c r="F229" s="222" t="s">
        <v>749</v>
      </c>
      <c r="G229" s="15">
        <f>'Venteo Bombas Neumaticas'!AC182</f>
        <v>0</v>
      </c>
      <c r="H229" s="15">
        <f>'Venteo Bombas Neumaticas'!AD182</f>
        <v>0</v>
      </c>
      <c r="I229" s="15">
        <f>'Venteo Bombas Neumaticas'!AE182</f>
        <v>0</v>
      </c>
      <c r="J229" s="15">
        <f>'Venteo Bombas Neumaticas'!AF182</f>
        <v>0</v>
      </c>
      <c r="K229" s="15">
        <f>'Venteo Bombas Neumaticas'!AG182</f>
        <v>0</v>
      </c>
      <c r="L229" s="15">
        <f>'Venteo Bombas Neumaticas'!AH182</f>
        <v>0</v>
      </c>
    </row>
    <row r="230" spans="4:12" x14ac:dyDescent="0.75">
      <c r="D230" s="15" t="s">
        <v>715</v>
      </c>
      <c r="E230" s="38" t="s">
        <v>509</v>
      </c>
      <c r="F230" s="222" t="s">
        <v>586</v>
      </c>
      <c r="G230" s="15">
        <f>'Venteo Bombas Neumaticas'!AC183</f>
        <v>0</v>
      </c>
      <c r="H230" s="15">
        <f>'Venteo Bombas Neumaticas'!AD183</f>
        <v>0</v>
      </c>
      <c r="I230" s="15">
        <f>'Venteo Bombas Neumaticas'!AE183</f>
        <v>0</v>
      </c>
      <c r="J230" s="15">
        <f>'Venteo Bombas Neumaticas'!AF183</f>
        <v>0</v>
      </c>
      <c r="K230" s="15">
        <f>'Venteo Bombas Neumaticas'!AG183</f>
        <v>0</v>
      </c>
      <c r="L230" s="15">
        <f>'Venteo Bombas Neumaticas'!AH183</f>
        <v>0</v>
      </c>
    </row>
    <row r="231" spans="4:12" x14ac:dyDescent="0.75">
      <c r="D231" s="15" t="s">
        <v>715</v>
      </c>
      <c r="E231" s="38" t="s">
        <v>509</v>
      </c>
      <c r="F231" s="222" t="s">
        <v>750</v>
      </c>
      <c r="G231" s="15">
        <f>'Venteo Bombas Neumaticas'!AC184</f>
        <v>0</v>
      </c>
      <c r="H231" s="15">
        <f>'Venteo Bombas Neumaticas'!AD184</f>
        <v>0</v>
      </c>
      <c r="I231" s="15">
        <f>'Venteo Bombas Neumaticas'!AE184</f>
        <v>0</v>
      </c>
      <c r="J231" s="15">
        <f>'Venteo Bombas Neumaticas'!AF184</f>
        <v>0</v>
      </c>
      <c r="K231" s="15">
        <f>'Venteo Bombas Neumaticas'!AG184</f>
        <v>0</v>
      </c>
      <c r="L231" s="15">
        <f>'Venteo Bombas Neumaticas'!AH184</f>
        <v>0</v>
      </c>
    </row>
    <row r="232" spans="4:12" x14ac:dyDescent="0.75">
      <c r="D232" s="15" t="s">
        <v>715</v>
      </c>
      <c r="E232" s="38" t="s">
        <v>509</v>
      </c>
      <c r="F232" s="222" t="s">
        <v>749</v>
      </c>
      <c r="G232" s="15">
        <f>'Venteo Bombas Neumaticas'!AC185</f>
        <v>0</v>
      </c>
      <c r="H232" s="15">
        <f>'Venteo Bombas Neumaticas'!AD185</f>
        <v>0</v>
      </c>
      <c r="I232" s="15">
        <f>'Venteo Bombas Neumaticas'!AE185</f>
        <v>0</v>
      </c>
      <c r="J232" s="15">
        <f>'Venteo Bombas Neumaticas'!AF185</f>
        <v>0</v>
      </c>
      <c r="K232" s="15">
        <f>'Venteo Bombas Neumaticas'!AG185</f>
        <v>0</v>
      </c>
      <c r="L232" s="15">
        <f>'Venteo Bombas Neumaticas'!AH185</f>
        <v>0</v>
      </c>
    </row>
    <row r="233" spans="4:12" x14ac:dyDescent="0.75">
      <c r="D233" s="15" t="s">
        <v>762</v>
      </c>
      <c r="E233" s="38" t="s">
        <v>498</v>
      </c>
      <c r="F233" s="222" t="s">
        <v>586</v>
      </c>
      <c r="G233" s="15">
        <f>'Venteo_Taneus de almacenamiento'!AE143</f>
        <v>0</v>
      </c>
      <c r="H233" s="15">
        <f>'Venteo_Taneus de almacenamiento'!AF143</f>
        <v>0</v>
      </c>
      <c r="I233" s="15">
        <f>'Venteo_Taneus de almacenamiento'!AG143</f>
        <v>648000</v>
      </c>
      <c r="J233" s="15">
        <f>'Venteo_Taneus de almacenamiento'!AH143</f>
        <v>3.4171237345834498</v>
      </c>
      <c r="K233" s="15">
        <f>'Venteo_Taneus de almacenamiento'!AI143</f>
        <v>3.7362416293604999</v>
      </c>
      <c r="L233" s="15">
        <f>'Venteo_Taneus de almacenamiento'!AJ143</f>
        <v>108.03188935667745</v>
      </c>
    </row>
    <row r="234" spans="4:12" x14ac:dyDescent="0.75">
      <c r="D234" s="15" t="s">
        <v>762</v>
      </c>
      <c r="E234" s="38" t="str">
        <f t="shared" ref="E234:E235" si="66">E233</f>
        <v>Enero</v>
      </c>
      <c r="F234" s="222" t="s">
        <v>750</v>
      </c>
      <c r="G234" s="15">
        <f>'Venteo_Taneus de almacenamiento'!AE144</f>
        <v>0</v>
      </c>
      <c r="H234" s="15">
        <f>'Venteo_Taneus de almacenamiento'!AF144</f>
        <v>0</v>
      </c>
      <c r="I234" s="15">
        <f>'Venteo_Taneus de almacenamiento'!AG144</f>
        <v>0</v>
      </c>
      <c r="J234" s="15">
        <f>'Venteo_Taneus de almacenamiento'!AH144</f>
        <v>0</v>
      </c>
      <c r="K234" s="15">
        <f>'Venteo_Taneus de almacenamiento'!AI144</f>
        <v>0</v>
      </c>
      <c r="L234" s="15">
        <f>'Venteo_Taneus de almacenamiento'!AJ144</f>
        <v>0</v>
      </c>
    </row>
    <row r="235" spans="4:12" x14ac:dyDescent="0.75">
      <c r="D235" s="15" t="s">
        <v>762</v>
      </c>
      <c r="E235" s="38" t="str">
        <f t="shared" si="66"/>
        <v>Enero</v>
      </c>
      <c r="F235" s="222" t="s">
        <v>749</v>
      </c>
      <c r="G235" s="15">
        <f>'Venteo_Taneus de almacenamiento'!AE145</f>
        <v>0</v>
      </c>
      <c r="H235" s="15">
        <f>'Venteo_Taneus de almacenamiento'!AF145</f>
        <v>0</v>
      </c>
      <c r="I235" s="15">
        <f>'Venteo_Taneus de almacenamiento'!AG145</f>
        <v>0</v>
      </c>
      <c r="J235" s="15">
        <f>'Venteo_Taneus de almacenamiento'!AH145</f>
        <v>0</v>
      </c>
      <c r="K235" s="15">
        <f>'Venteo_Taneus de almacenamiento'!AI145</f>
        <v>0</v>
      </c>
      <c r="L235" s="15">
        <f>'Venteo_Taneus de almacenamiento'!AJ145</f>
        <v>0</v>
      </c>
    </row>
    <row r="236" spans="4:12" x14ac:dyDescent="0.75">
      <c r="D236" s="15" t="s">
        <v>762</v>
      </c>
      <c r="E236" s="38" t="s">
        <v>499</v>
      </c>
      <c r="F236" s="222" t="s">
        <v>586</v>
      </c>
      <c r="G236" s="15">
        <f>'Venteo_Taneus de almacenamiento'!AE146</f>
        <v>0</v>
      </c>
      <c r="H236" s="15">
        <f>'Venteo_Taneus de almacenamiento'!AF146</f>
        <v>0</v>
      </c>
      <c r="I236" s="15">
        <f>'Venteo_Taneus de almacenamiento'!AG146</f>
        <v>0</v>
      </c>
      <c r="J236" s="15">
        <f>'Venteo_Taneus de almacenamiento'!AH146</f>
        <v>0</v>
      </c>
      <c r="K236" s="15">
        <f>'Venteo_Taneus de almacenamiento'!AI146</f>
        <v>0</v>
      </c>
      <c r="L236" s="15">
        <f>'Venteo_Taneus de almacenamiento'!AJ146</f>
        <v>0</v>
      </c>
    </row>
    <row r="237" spans="4:12" x14ac:dyDescent="0.75">
      <c r="D237" s="15" t="s">
        <v>762</v>
      </c>
      <c r="E237" s="38" t="str">
        <f t="shared" ref="E237:E238" si="67">E236</f>
        <v>Febrero</v>
      </c>
      <c r="F237" s="222" t="s">
        <v>750</v>
      </c>
      <c r="G237" s="15">
        <f>'Venteo_Taneus de almacenamiento'!AE147</f>
        <v>0</v>
      </c>
      <c r="H237" s="15">
        <f>'Venteo_Taneus de almacenamiento'!AF147</f>
        <v>0</v>
      </c>
      <c r="I237" s="15">
        <f>'Venteo_Taneus de almacenamiento'!AG147</f>
        <v>2789567.5704638781</v>
      </c>
      <c r="J237" s="15">
        <f>'Venteo_Taneus de almacenamiento'!AH147</f>
        <v>14.710335731877173</v>
      </c>
      <c r="K237" s="15">
        <f>'Venteo_Taneus de almacenamiento'!AI147</f>
        <v>16.084102599816621</v>
      </c>
      <c r="L237" s="15">
        <f>'Venteo_Taneus de almacenamiento'!AJ147</f>
        <v>465.06520852674254</v>
      </c>
    </row>
    <row r="238" spans="4:12" x14ac:dyDescent="0.75">
      <c r="D238" s="15" t="s">
        <v>762</v>
      </c>
      <c r="E238" s="38" t="str">
        <f t="shared" si="67"/>
        <v>Febrero</v>
      </c>
      <c r="F238" s="222" t="s">
        <v>749</v>
      </c>
      <c r="G238" s="15">
        <f>'Venteo_Taneus de almacenamiento'!AE148</f>
        <v>0</v>
      </c>
      <c r="H238" s="15">
        <f>'Venteo_Taneus de almacenamiento'!AF148</f>
        <v>0</v>
      </c>
      <c r="I238" s="15">
        <f>'Venteo_Taneus de almacenamiento'!AG148</f>
        <v>0</v>
      </c>
      <c r="J238" s="15">
        <f>'Venteo_Taneus de almacenamiento'!AH148</f>
        <v>0</v>
      </c>
      <c r="K238" s="15">
        <f>'Venteo_Taneus de almacenamiento'!AI148</f>
        <v>0</v>
      </c>
      <c r="L238" s="15">
        <f>'Venteo_Taneus de almacenamiento'!AJ148</f>
        <v>0</v>
      </c>
    </row>
    <row r="239" spans="4:12" x14ac:dyDescent="0.75">
      <c r="D239" s="15" t="s">
        <v>762</v>
      </c>
      <c r="E239" s="38" t="s">
        <v>500</v>
      </c>
      <c r="F239" s="222" t="s">
        <v>586</v>
      </c>
      <c r="G239" s="15">
        <f>'Venteo_Taneus de almacenamiento'!AE149</f>
        <v>0</v>
      </c>
      <c r="H239" s="15">
        <f>'Venteo_Taneus de almacenamiento'!AF149</f>
        <v>0</v>
      </c>
      <c r="I239" s="15">
        <f>'Venteo_Taneus de almacenamiento'!AG149</f>
        <v>648000</v>
      </c>
      <c r="J239" s="15">
        <f>'Venteo_Taneus de almacenamiento'!AH149</f>
        <v>3.4171237345834498</v>
      </c>
      <c r="K239" s="15">
        <f>'Venteo_Taneus de almacenamiento'!AI149</f>
        <v>3.7362416293604999</v>
      </c>
      <c r="L239" s="15">
        <f>'Venteo_Taneus de almacenamiento'!AJ149</f>
        <v>108.03188935667745</v>
      </c>
    </row>
    <row r="240" spans="4:12" x14ac:dyDescent="0.75">
      <c r="D240" s="15" t="s">
        <v>762</v>
      </c>
      <c r="E240" s="38" t="str">
        <f t="shared" ref="E240:E241" si="68">E239</f>
        <v>Marzo</v>
      </c>
      <c r="F240" s="222" t="s">
        <v>750</v>
      </c>
      <c r="G240" s="15">
        <f>'Venteo_Taneus de almacenamiento'!AE150</f>
        <v>0</v>
      </c>
      <c r="H240" s="15">
        <f>'Venteo_Taneus de almacenamiento'!AF150</f>
        <v>0</v>
      </c>
      <c r="I240" s="15">
        <f>'Venteo_Taneus de almacenamiento'!AG150</f>
        <v>0</v>
      </c>
      <c r="J240" s="15">
        <f>'Venteo_Taneus de almacenamiento'!AH150</f>
        <v>0</v>
      </c>
      <c r="K240" s="15">
        <f>'Venteo_Taneus de almacenamiento'!AI150</f>
        <v>0</v>
      </c>
      <c r="L240" s="15">
        <f>'Venteo_Taneus de almacenamiento'!AJ150</f>
        <v>0</v>
      </c>
    </row>
    <row r="241" spans="4:12" x14ac:dyDescent="0.75">
      <c r="D241" s="15" t="s">
        <v>762</v>
      </c>
      <c r="E241" s="38" t="str">
        <f t="shared" si="68"/>
        <v>Marzo</v>
      </c>
      <c r="F241" s="222" t="s">
        <v>749</v>
      </c>
      <c r="G241" s="15">
        <f>'Venteo_Taneus de almacenamiento'!AE151</f>
        <v>0</v>
      </c>
      <c r="H241" s="15">
        <f>'Venteo_Taneus de almacenamiento'!AF151</f>
        <v>0</v>
      </c>
      <c r="I241" s="15">
        <f>'Venteo_Taneus de almacenamiento'!AG151</f>
        <v>0</v>
      </c>
      <c r="J241" s="15">
        <f>'Venteo_Taneus de almacenamiento'!AH151</f>
        <v>0</v>
      </c>
      <c r="K241" s="15">
        <f>'Venteo_Taneus de almacenamiento'!AI151</f>
        <v>0</v>
      </c>
      <c r="L241" s="15">
        <f>'Venteo_Taneus de almacenamiento'!AJ151</f>
        <v>0</v>
      </c>
    </row>
    <row r="242" spans="4:12" x14ac:dyDescent="0.75">
      <c r="D242" s="15" t="s">
        <v>762</v>
      </c>
      <c r="E242" s="38" t="s">
        <v>501</v>
      </c>
      <c r="F242" s="222" t="s">
        <v>586</v>
      </c>
      <c r="G242" s="15">
        <f>'Venteo_Taneus de almacenamiento'!AE152</f>
        <v>0</v>
      </c>
      <c r="H242" s="15">
        <f>'Venteo_Taneus de almacenamiento'!AF152</f>
        <v>0</v>
      </c>
      <c r="I242" s="15">
        <f>'Venteo_Taneus de almacenamiento'!AG152</f>
        <v>0</v>
      </c>
      <c r="J242" s="15">
        <f>'Venteo_Taneus de almacenamiento'!AH152</f>
        <v>0</v>
      </c>
      <c r="K242" s="15">
        <f>'Venteo_Taneus de almacenamiento'!AI152</f>
        <v>0</v>
      </c>
      <c r="L242" s="15">
        <f>'Venteo_Taneus de almacenamiento'!AJ152</f>
        <v>0</v>
      </c>
    </row>
    <row r="243" spans="4:12" x14ac:dyDescent="0.75">
      <c r="D243" s="15" t="s">
        <v>762</v>
      </c>
      <c r="E243" s="38" t="str">
        <f t="shared" ref="E243:E244" si="69">E242</f>
        <v>Abril</v>
      </c>
      <c r="F243" s="222" t="s">
        <v>750</v>
      </c>
      <c r="G243" s="15">
        <f>'Venteo_Taneus de almacenamiento'!AE153</f>
        <v>1214282.3542019238</v>
      </c>
      <c r="H243" s="15">
        <f>'Venteo_Taneus de almacenamiento'!AF153</f>
        <v>0</v>
      </c>
      <c r="I243" s="15">
        <f>'Venteo_Taneus de almacenamiento'!AG153</f>
        <v>4857129.4168076953</v>
      </c>
      <c r="J243" s="15">
        <f>'Venteo_Taneus de almacenamiento'!AH153</f>
        <v>25.613290450797912</v>
      </c>
      <c r="K243" s="15">
        <f>'Venteo_Taneus de almacenamiento'!AI153</f>
        <v>28.005260997327778</v>
      </c>
      <c r="L243" s="15">
        <f>'Venteo_Taneus de almacenamiento'!AJ153</f>
        <v>809.76059837597563</v>
      </c>
    </row>
    <row r="244" spans="4:12" x14ac:dyDescent="0.75">
      <c r="D244" s="15" t="s">
        <v>762</v>
      </c>
      <c r="E244" s="38" t="str">
        <f t="shared" si="69"/>
        <v>Abril</v>
      </c>
      <c r="F244" s="222" t="s">
        <v>749</v>
      </c>
      <c r="G244" s="15">
        <f>'Venteo_Taneus de almacenamiento'!AE154</f>
        <v>0</v>
      </c>
      <c r="H244" s="15">
        <f>'Venteo_Taneus de almacenamiento'!AF154</f>
        <v>0</v>
      </c>
      <c r="I244" s="15">
        <f>'Venteo_Taneus de almacenamiento'!AG154</f>
        <v>0</v>
      </c>
      <c r="J244" s="15">
        <f>'Venteo_Taneus de almacenamiento'!AH154</f>
        <v>0</v>
      </c>
      <c r="K244" s="15">
        <f>'Venteo_Taneus de almacenamiento'!AI154</f>
        <v>0</v>
      </c>
      <c r="L244" s="15">
        <f>'Venteo_Taneus de almacenamiento'!AJ154</f>
        <v>0</v>
      </c>
    </row>
    <row r="245" spans="4:12" x14ac:dyDescent="0.75">
      <c r="D245" s="15" t="s">
        <v>762</v>
      </c>
      <c r="E245" s="38" t="s">
        <v>502</v>
      </c>
      <c r="F245" s="222" t="s">
        <v>586</v>
      </c>
      <c r="G245" s="15">
        <f>'Venteo_Taneus de almacenamiento'!AE155</f>
        <v>129600</v>
      </c>
      <c r="H245" s="15">
        <f>'Venteo_Taneus de almacenamiento'!AF155</f>
        <v>0</v>
      </c>
      <c r="I245" s="15">
        <f>'Venteo_Taneus de almacenamiento'!AG155</f>
        <v>518400</v>
      </c>
      <c r="J245" s="15">
        <f>'Venteo_Taneus de almacenamiento'!AH155</f>
        <v>2.7336989876667595</v>
      </c>
      <c r="K245" s="15">
        <f>'Venteo_Taneus de almacenamiento'!AI155</f>
        <v>2.9889933034883995</v>
      </c>
      <c r="L245" s="15">
        <f>'Venteo_Taneus de almacenamiento'!AJ155</f>
        <v>86.425511485341957</v>
      </c>
    </row>
    <row r="246" spans="4:12" x14ac:dyDescent="0.75">
      <c r="D246" s="15" t="s">
        <v>762</v>
      </c>
      <c r="E246" s="38" t="str">
        <f t="shared" ref="E246:E247" si="70">E245</f>
        <v>Mayo</v>
      </c>
      <c r="F246" s="222" t="s">
        <v>750</v>
      </c>
      <c r="G246" s="15">
        <f>'Venteo_Taneus de almacenamiento'!AE156</f>
        <v>0</v>
      </c>
      <c r="H246" s="15">
        <f>'Venteo_Taneus de almacenamiento'!AF156</f>
        <v>0</v>
      </c>
      <c r="I246" s="15">
        <f>'Venteo_Taneus de almacenamiento'!AG156</f>
        <v>0</v>
      </c>
      <c r="J246" s="15">
        <f>'Venteo_Taneus de almacenamiento'!AH156</f>
        <v>0</v>
      </c>
      <c r="K246" s="15">
        <f>'Venteo_Taneus de almacenamiento'!AI156</f>
        <v>0</v>
      </c>
      <c r="L246" s="15">
        <f>'Venteo_Taneus de almacenamiento'!AJ156</f>
        <v>0</v>
      </c>
    </row>
    <row r="247" spans="4:12" x14ac:dyDescent="0.75">
      <c r="D247" s="15" t="s">
        <v>762</v>
      </c>
      <c r="E247" s="38" t="str">
        <f t="shared" si="70"/>
        <v>Mayo</v>
      </c>
      <c r="F247" s="222" t="s">
        <v>749</v>
      </c>
      <c r="G247" s="15">
        <f>'Venteo_Taneus de almacenamiento'!AE157</f>
        <v>0</v>
      </c>
      <c r="H247" s="15">
        <f>'Venteo_Taneus de almacenamiento'!AF157</f>
        <v>0</v>
      </c>
      <c r="I247" s="15">
        <f>'Venteo_Taneus de almacenamiento'!AG157</f>
        <v>0</v>
      </c>
      <c r="J247" s="15">
        <f>'Venteo_Taneus de almacenamiento'!AH157</f>
        <v>0</v>
      </c>
      <c r="K247" s="15">
        <f>'Venteo_Taneus de almacenamiento'!AI157</f>
        <v>0</v>
      </c>
      <c r="L247" s="15">
        <f>'Venteo_Taneus de almacenamiento'!AJ157</f>
        <v>0</v>
      </c>
    </row>
    <row r="248" spans="4:12" x14ac:dyDescent="0.75">
      <c r="D248" s="15" t="s">
        <v>762</v>
      </c>
      <c r="E248" s="38" t="s">
        <v>503</v>
      </c>
      <c r="F248" s="222" t="s">
        <v>586</v>
      </c>
      <c r="G248" s="15">
        <f>'Venteo_Taneus de almacenamiento'!AE158</f>
        <v>0</v>
      </c>
      <c r="H248" s="15">
        <f>'Venteo_Taneus de almacenamiento'!AF158</f>
        <v>0</v>
      </c>
      <c r="I248" s="15">
        <f>'Venteo_Taneus de almacenamiento'!AG158</f>
        <v>0</v>
      </c>
      <c r="J248" s="15">
        <f>'Venteo_Taneus de almacenamiento'!AH158</f>
        <v>0</v>
      </c>
      <c r="K248" s="15">
        <f>'Venteo_Taneus de almacenamiento'!AI158</f>
        <v>0</v>
      </c>
      <c r="L248" s="15">
        <f>'Venteo_Taneus de almacenamiento'!AJ158</f>
        <v>0</v>
      </c>
    </row>
    <row r="249" spans="4:12" x14ac:dyDescent="0.75">
      <c r="D249" s="15" t="s">
        <v>762</v>
      </c>
      <c r="E249" s="38" t="str">
        <f t="shared" ref="E249:E250" si="71">E248</f>
        <v>Junio</v>
      </c>
      <c r="F249" s="222" t="s">
        <v>750</v>
      </c>
      <c r="G249" s="15">
        <f>'Venteo_Taneus de almacenamiento'!AE159</f>
        <v>4676627.9857776798</v>
      </c>
      <c r="H249" s="15">
        <f>'Venteo_Taneus de almacenamiento'!AF159</f>
        <v>0</v>
      </c>
      <c r="I249" s="15">
        <f>'Venteo_Taneus de almacenamiento'!AG159</f>
        <v>4676627.9857776798</v>
      </c>
      <c r="J249" s="15">
        <f>'Venteo_Taneus de almacenamiento'!AH159</f>
        <v>24.661445197558798</v>
      </c>
      <c r="K249" s="15">
        <f>'Venteo_Taneus de almacenamiento'!AI159</f>
        <v>26.964524946751403</v>
      </c>
      <c r="L249" s="15">
        <f>'Venteo_Taneus de almacenamiento'!AJ159</f>
        <v>779.66814370659813</v>
      </c>
    </row>
    <row r="250" spans="4:12" x14ac:dyDescent="0.75">
      <c r="D250" s="15" t="s">
        <v>762</v>
      </c>
      <c r="E250" s="38" t="str">
        <f t="shared" si="71"/>
        <v>Junio</v>
      </c>
      <c r="F250" s="222" t="s">
        <v>749</v>
      </c>
      <c r="G250" s="15">
        <f>'Venteo_Taneus de almacenamiento'!AE160</f>
        <v>0</v>
      </c>
      <c r="H250" s="15">
        <f>'Venteo_Taneus de almacenamiento'!AF160</f>
        <v>0</v>
      </c>
      <c r="I250" s="15">
        <f>'Venteo_Taneus de almacenamiento'!AG160</f>
        <v>0</v>
      </c>
      <c r="J250" s="15">
        <f>'Venteo_Taneus de almacenamiento'!AH160</f>
        <v>0</v>
      </c>
      <c r="K250" s="15">
        <f>'Venteo_Taneus de almacenamiento'!AI160</f>
        <v>0</v>
      </c>
      <c r="L250" s="15">
        <f>'Venteo_Taneus de almacenamiento'!AJ160</f>
        <v>0</v>
      </c>
    </row>
    <row r="251" spans="4:12" x14ac:dyDescent="0.75">
      <c r="D251" s="15" t="s">
        <v>762</v>
      </c>
      <c r="E251" s="38" t="s">
        <v>504</v>
      </c>
      <c r="F251" s="222" t="s">
        <v>586</v>
      </c>
      <c r="G251" s="15">
        <f>'Venteo_Taneus de almacenamiento'!AE161</f>
        <v>0</v>
      </c>
      <c r="H251" s="15">
        <f>'Venteo_Taneus de almacenamiento'!AF161</f>
        <v>0</v>
      </c>
      <c r="I251" s="15">
        <f>'Venteo_Taneus de almacenamiento'!AG161</f>
        <v>0</v>
      </c>
      <c r="J251" s="15">
        <f>'Venteo_Taneus de almacenamiento'!AH161</f>
        <v>0</v>
      </c>
      <c r="K251" s="15">
        <f>'Venteo_Taneus de almacenamiento'!AI161</f>
        <v>0</v>
      </c>
      <c r="L251" s="15">
        <f>'Venteo_Taneus de almacenamiento'!AJ161</f>
        <v>0</v>
      </c>
    </row>
    <row r="252" spans="4:12" x14ac:dyDescent="0.75">
      <c r="D252" s="15" t="s">
        <v>762</v>
      </c>
      <c r="E252" s="38" t="str">
        <f t="shared" ref="E252:E253" si="72">E251</f>
        <v>Julio</v>
      </c>
      <c r="F252" s="222" t="s">
        <v>750</v>
      </c>
      <c r="G252" s="15">
        <f>'Venteo_Taneus de almacenamiento'!AE162</f>
        <v>5497089.0359141137</v>
      </c>
      <c r="H252" s="15">
        <f>'Venteo_Taneus de almacenamiento'!AF162</f>
        <v>0</v>
      </c>
      <c r="I252" s="15">
        <f>'Venteo_Taneus de almacenamiento'!AG162</f>
        <v>5497089.0359141137</v>
      </c>
      <c r="J252" s="15">
        <f>'Venteo_Taneus de almacenamiento'!AH162</f>
        <v>28.98801453046385</v>
      </c>
      <c r="K252" s="15">
        <f>'Venteo_Taneus de almacenamiento'!AI162</f>
        <v>31.695143358462168</v>
      </c>
      <c r="L252" s="15">
        <f>'Venteo_Taneus de almacenamiento'!AJ162</f>
        <v>916.45202856740457</v>
      </c>
    </row>
    <row r="253" spans="4:12" x14ac:dyDescent="0.75">
      <c r="D253" s="15" t="s">
        <v>762</v>
      </c>
      <c r="E253" s="38" t="str">
        <f t="shared" si="72"/>
        <v>Julio</v>
      </c>
      <c r="F253" s="222" t="s">
        <v>749</v>
      </c>
      <c r="G253" s="15">
        <f>'Venteo_Taneus de almacenamiento'!AE163</f>
        <v>0</v>
      </c>
      <c r="H253" s="15">
        <f>'Venteo_Taneus de almacenamiento'!AF163</f>
        <v>0</v>
      </c>
      <c r="I253" s="15">
        <f>'Venteo_Taneus de almacenamiento'!AG163</f>
        <v>0</v>
      </c>
      <c r="J253" s="15">
        <f>'Venteo_Taneus de almacenamiento'!AH163</f>
        <v>0</v>
      </c>
      <c r="K253" s="15">
        <f>'Venteo_Taneus de almacenamiento'!AI163</f>
        <v>0</v>
      </c>
      <c r="L253" s="15">
        <f>'Venteo_Taneus de almacenamiento'!AJ163</f>
        <v>0</v>
      </c>
    </row>
    <row r="254" spans="4:12" x14ac:dyDescent="0.75">
      <c r="D254" s="15" t="s">
        <v>762</v>
      </c>
      <c r="E254" s="38" t="s">
        <v>505</v>
      </c>
      <c r="F254" s="222" t="s">
        <v>586</v>
      </c>
      <c r="G254" s="15">
        <f>'Venteo_Taneus de almacenamiento'!AE164</f>
        <v>0</v>
      </c>
      <c r="H254" s="15">
        <f>'Venteo_Taneus de almacenamiento'!AF164</f>
        <v>0</v>
      </c>
      <c r="I254" s="15">
        <f>'Venteo_Taneus de almacenamiento'!AG164</f>
        <v>0</v>
      </c>
      <c r="J254" s="15">
        <f>'Venteo_Taneus de almacenamiento'!AH164</f>
        <v>0</v>
      </c>
      <c r="K254" s="15">
        <f>'Venteo_Taneus de almacenamiento'!AI164</f>
        <v>0</v>
      </c>
      <c r="L254" s="15">
        <f>'Venteo_Taneus de almacenamiento'!AJ164</f>
        <v>0</v>
      </c>
    </row>
    <row r="255" spans="4:12" x14ac:dyDescent="0.75">
      <c r="D255" s="15" t="s">
        <v>762</v>
      </c>
      <c r="E255" s="38" t="str">
        <f t="shared" ref="E255:E256" si="73">E254</f>
        <v>Agosto</v>
      </c>
      <c r="F255" s="222" t="s">
        <v>750</v>
      </c>
      <c r="G255" s="15">
        <f>'Venteo_Taneus de almacenamiento'!AE165</f>
        <v>6317550.0860505477</v>
      </c>
      <c r="H255" s="15">
        <f>'Venteo_Taneus de almacenamiento'!AF165</f>
        <v>0</v>
      </c>
      <c r="I255" s="15">
        <f>'Venteo_Taneus de almacenamiento'!AG165</f>
        <v>6317550.0860505477</v>
      </c>
      <c r="J255" s="15">
        <f>'Venteo_Taneus de almacenamiento'!AH165</f>
        <v>33.314583863368895</v>
      </c>
      <c r="K255" s="15">
        <f>'Venteo_Taneus de almacenamiento'!AI165</f>
        <v>36.42576177017294</v>
      </c>
      <c r="L255" s="15">
        <f>'Venteo_Taneus de almacenamiento'!AJ165</f>
        <v>1053.2359134282112</v>
      </c>
    </row>
    <row r="256" spans="4:12" x14ac:dyDescent="0.75">
      <c r="D256" s="15" t="s">
        <v>762</v>
      </c>
      <c r="E256" s="38" t="str">
        <f t="shared" si="73"/>
        <v>Agosto</v>
      </c>
      <c r="F256" s="222" t="s">
        <v>749</v>
      </c>
      <c r="G256" s="15">
        <f>'Venteo_Taneus de almacenamiento'!AE166</f>
        <v>0</v>
      </c>
      <c r="H256" s="15">
        <f>'Venteo_Taneus de almacenamiento'!AF166</f>
        <v>0</v>
      </c>
      <c r="I256" s="15">
        <f>'Venteo_Taneus de almacenamiento'!AG166</f>
        <v>0</v>
      </c>
      <c r="J256" s="15">
        <f>'Venteo_Taneus de almacenamiento'!AH166</f>
        <v>0</v>
      </c>
      <c r="K256" s="15">
        <f>'Venteo_Taneus de almacenamiento'!AI166</f>
        <v>0</v>
      </c>
      <c r="L256" s="15">
        <f>'Venteo_Taneus de almacenamiento'!AJ166</f>
        <v>0</v>
      </c>
    </row>
    <row r="257" spans="4:12" x14ac:dyDescent="0.75">
      <c r="D257" s="15" t="s">
        <v>762</v>
      </c>
      <c r="E257" s="38" t="s">
        <v>506</v>
      </c>
      <c r="F257" s="222" t="s">
        <v>586</v>
      </c>
      <c r="G257" s="15">
        <f>'Venteo_Taneus de almacenamiento'!AE167</f>
        <v>0</v>
      </c>
      <c r="H257" s="15">
        <f>'Venteo_Taneus de almacenamiento'!AF167</f>
        <v>324000</v>
      </c>
      <c r="I257" s="15">
        <f>'Venteo_Taneus de almacenamiento'!AG167</f>
        <v>324000</v>
      </c>
      <c r="J257" s="15">
        <f>'Venteo_Taneus de almacenamiento'!AH167</f>
        <v>1.7085618672917249</v>
      </c>
      <c r="K257" s="15">
        <f>'Venteo_Taneus de almacenamiento'!AI167</f>
        <v>1.8681208146802499</v>
      </c>
      <c r="L257" s="15">
        <f>'Venteo_Taneus de almacenamiento'!AJ167</f>
        <v>54.015944678338727</v>
      </c>
    </row>
    <row r="258" spans="4:12" x14ac:dyDescent="0.75">
      <c r="D258" s="15" t="s">
        <v>762</v>
      </c>
      <c r="E258" s="38" t="str">
        <f t="shared" ref="E258:E259" si="74">E257</f>
        <v>Septiembre</v>
      </c>
      <c r="F258" s="222" t="s">
        <v>750</v>
      </c>
      <c r="G258" s="15">
        <f>'Venteo_Taneus de almacenamiento'!AE168</f>
        <v>0</v>
      </c>
      <c r="H258" s="15">
        <f>'Venteo_Taneus de almacenamiento'!AF168</f>
        <v>0</v>
      </c>
      <c r="I258" s="15">
        <f>'Venteo_Taneus de almacenamiento'!AG168</f>
        <v>0</v>
      </c>
      <c r="J258" s="15">
        <f>'Venteo_Taneus de almacenamiento'!AH168</f>
        <v>0</v>
      </c>
      <c r="K258" s="15">
        <f>'Venteo_Taneus de almacenamiento'!AI168</f>
        <v>0</v>
      </c>
      <c r="L258" s="15">
        <f>'Venteo_Taneus de almacenamiento'!AJ168</f>
        <v>0</v>
      </c>
    </row>
    <row r="259" spans="4:12" x14ac:dyDescent="0.75">
      <c r="D259" s="15" t="s">
        <v>762</v>
      </c>
      <c r="E259" s="38" t="str">
        <f t="shared" si="74"/>
        <v>Septiembre</v>
      </c>
      <c r="F259" s="222" t="s">
        <v>749</v>
      </c>
      <c r="G259" s="15">
        <f>'Venteo_Taneus de almacenamiento'!AE169</f>
        <v>0</v>
      </c>
      <c r="H259" s="15">
        <f>'Venteo_Taneus de almacenamiento'!AF169</f>
        <v>0</v>
      </c>
      <c r="I259" s="15">
        <f>'Venteo_Taneus de almacenamiento'!AG169</f>
        <v>0</v>
      </c>
      <c r="J259" s="15">
        <f>'Venteo_Taneus de almacenamiento'!AH169</f>
        <v>0</v>
      </c>
      <c r="K259" s="15">
        <f>'Venteo_Taneus de almacenamiento'!AI169</f>
        <v>0</v>
      </c>
      <c r="L259" s="15">
        <f>'Venteo_Taneus de almacenamiento'!AJ169</f>
        <v>0</v>
      </c>
    </row>
    <row r="260" spans="4:12" x14ac:dyDescent="0.75">
      <c r="D260" s="15" t="s">
        <v>762</v>
      </c>
      <c r="E260" s="38" t="s">
        <v>507</v>
      </c>
      <c r="F260" s="222" t="s">
        <v>586</v>
      </c>
      <c r="G260" s="15">
        <f>'Venteo_Taneus de almacenamiento'!AE170</f>
        <v>0</v>
      </c>
      <c r="H260" s="15">
        <f>'Venteo_Taneus de almacenamiento'!AF170</f>
        <v>0</v>
      </c>
      <c r="I260" s="15">
        <f>'Venteo_Taneus de almacenamiento'!AG170</f>
        <v>0</v>
      </c>
      <c r="J260" s="15">
        <f>'Venteo_Taneus de almacenamiento'!AH170</f>
        <v>0</v>
      </c>
      <c r="K260" s="15">
        <f>'Venteo_Taneus de almacenamiento'!AI170</f>
        <v>0</v>
      </c>
      <c r="L260" s="15">
        <f>'Venteo_Taneus de almacenamiento'!AJ170</f>
        <v>0</v>
      </c>
    </row>
    <row r="261" spans="4:12" x14ac:dyDescent="0.75">
      <c r="D261" s="15" t="s">
        <v>762</v>
      </c>
      <c r="E261" s="38" t="str">
        <f t="shared" ref="E261:E262" si="75">E260</f>
        <v>Octubre</v>
      </c>
      <c r="F261" s="222" t="s">
        <v>750</v>
      </c>
      <c r="G261" s="15">
        <f>'Venteo_Taneus de almacenamiento'!AE171</f>
        <v>0</v>
      </c>
      <c r="H261" s="15">
        <f>'Venteo_Taneus de almacenamiento'!AF171</f>
        <v>7958472.1863234174</v>
      </c>
      <c r="I261" s="15">
        <f>'Venteo_Taneus de almacenamiento'!AG171</f>
        <v>7958472.1863234174</v>
      </c>
      <c r="J261" s="15">
        <f>'Venteo_Taneus de almacenamiento'!AH171</f>
        <v>41.967722529178999</v>
      </c>
      <c r="K261" s="15">
        <f>'Venteo_Taneus de almacenamiento'!AI171</f>
        <v>45.886998593594484</v>
      </c>
      <c r="L261" s="15">
        <f>'Venteo_Taneus de almacenamiento'!AJ171</f>
        <v>1326.8036831498248</v>
      </c>
    </row>
    <row r="262" spans="4:12" x14ac:dyDescent="0.75">
      <c r="D262" s="15" t="s">
        <v>762</v>
      </c>
      <c r="E262" s="38" t="str">
        <f t="shared" si="75"/>
        <v>Octubre</v>
      </c>
      <c r="F262" s="222" t="s">
        <v>749</v>
      </c>
      <c r="G262" s="15">
        <f>'Venteo_Taneus de almacenamiento'!AE172</f>
        <v>0</v>
      </c>
      <c r="H262" s="15">
        <f>'Venteo_Taneus de almacenamiento'!AF172</f>
        <v>0</v>
      </c>
      <c r="I262" s="15">
        <f>'Venteo_Taneus de almacenamiento'!AG172</f>
        <v>0</v>
      </c>
      <c r="J262" s="15">
        <f>'Venteo_Taneus de almacenamiento'!AH172</f>
        <v>0</v>
      </c>
      <c r="K262" s="15">
        <f>'Venteo_Taneus de almacenamiento'!AI172</f>
        <v>0</v>
      </c>
      <c r="L262" s="15">
        <f>'Venteo_Taneus de almacenamiento'!AJ172</f>
        <v>0</v>
      </c>
    </row>
    <row r="263" spans="4:12" x14ac:dyDescent="0.75">
      <c r="D263" s="15" t="s">
        <v>762</v>
      </c>
      <c r="E263" s="38" t="s">
        <v>508</v>
      </c>
      <c r="F263" s="222" t="s">
        <v>586</v>
      </c>
      <c r="G263" s="15">
        <f>'Venteo_Taneus de almacenamiento'!AE173</f>
        <v>0</v>
      </c>
      <c r="H263" s="15">
        <f>'Venteo_Taneus de almacenamiento'!AF173</f>
        <v>388800</v>
      </c>
      <c r="I263" s="15">
        <f>'Venteo_Taneus de almacenamiento'!AG173</f>
        <v>259200</v>
      </c>
      <c r="J263" s="15">
        <f>'Venteo_Taneus de almacenamiento'!AH173</f>
        <v>1.3668494938333797</v>
      </c>
      <c r="K263" s="15">
        <f>'Venteo_Taneus de almacenamiento'!AI173</f>
        <v>1.4944966517441998</v>
      </c>
      <c r="L263" s="15">
        <f>'Venteo_Taneus de almacenamiento'!AJ173</f>
        <v>43.212755742670979</v>
      </c>
    </row>
    <row r="264" spans="4:12" x14ac:dyDescent="0.75">
      <c r="D264" s="15" t="s">
        <v>762</v>
      </c>
      <c r="E264" s="38" t="str">
        <f t="shared" ref="E264:E265" si="76">E263</f>
        <v>Noviembre</v>
      </c>
      <c r="F264" s="222" t="s">
        <v>750</v>
      </c>
      <c r="G264" s="15">
        <f>'Venteo_Taneus de almacenamiento'!AE174</f>
        <v>0</v>
      </c>
      <c r="H264" s="15">
        <f>'Venteo_Taneus de almacenamiento'!AF174</f>
        <v>0</v>
      </c>
      <c r="I264" s="15">
        <f>'Venteo_Taneus de almacenamiento'!AG174</f>
        <v>0</v>
      </c>
      <c r="J264" s="15">
        <f>'Venteo_Taneus de almacenamiento'!AH174</f>
        <v>0</v>
      </c>
      <c r="K264" s="15">
        <f>'Venteo_Taneus de almacenamiento'!AI174</f>
        <v>0</v>
      </c>
      <c r="L264" s="15">
        <f>'Venteo_Taneus de almacenamiento'!AJ174</f>
        <v>0</v>
      </c>
    </row>
    <row r="265" spans="4:12" x14ac:dyDescent="0.75">
      <c r="D265" s="15" t="s">
        <v>762</v>
      </c>
      <c r="E265" s="38" t="str">
        <f t="shared" si="76"/>
        <v>Noviembre</v>
      </c>
      <c r="F265" s="222" t="s">
        <v>749</v>
      </c>
      <c r="G265" s="15">
        <f>'Venteo_Taneus de almacenamiento'!AE175</f>
        <v>0</v>
      </c>
      <c r="H265" s="15">
        <f>'Venteo_Taneus de almacenamiento'!AF175</f>
        <v>0</v>
      </c>
      <c r="I265" s="15">
        <f>'Venteo_Taneus de almacenamiento'!AG175</f>
        <v>0</v>
      </c>
      <c r="J265" s="15">
        <f>'Venteo_Taneus de almacenamiento'!AH175</f>
        <v>0</v>
      </c>
      <c r="K265" s="15">
        <f>'Venteo_Taneus de almacenamiento'!AI175</f>
        <v>0</v>
      </c>
      <c r="L265" s="15">
        <f>'Venteo_Taneus de almacenamiento'!AJ175</f>
        <v>0</v>
      </c>
    </row>
    <row r="266" spans="4:12" x14ac:dyDescent="0.75">
      <c r="D266" s="15" t="s">
        <v>762</v>
      </c>
      <c r="E266" s="38" t="s">
        <v>509</v>
      </c>
      <c r="F266" s="222" t="s">
        <v>586</v>
      </c>
      <c r="G266" s="15">
        <f>'Venteo_Taneus de almacenamiento'!AE176</f>
        <v>0</v>
      </c>
      <c r="H266" s="15">
        <f>'Venteo_Taneus de almacenamiento'!AF176</f>
        <v>453600</v>
      </c>
      <c r="I266" s="15">
        <f>'Venteo_Taneus de almacenamiento'!AG176</f>
        <v>194400.00000000003</v>
      </c>
      <c r="J266" s="15">
        <f>'Venteo_Taneus de almacenamiento'!AH176</f>
        <v>1.0251371203750352</v>
      </c>
      <c r="K266" s="15">
        <f>'Venteo_Taneus de almacenamiento'!AI176</f>
        <v>1.1208724888081503</v>
      </c>
      <c r="L266" s="15">
        <f>'Venteo_Taneus de almacenamiento'!AJ176</f>
        <v>32.409566807003237</v>
      </c>
    </row>
    <row r="267" spans="4:12" x14ac:dyDescent="0.75">
      <c r="D267" s="15" t="s">
        <v>762</v>
      </c>
      <c r="E267" s="38" t="s">
        <v>509</v>
      </c>
      <c r="F267" s="222" t="s">
        <v>750</v>
      </c>
      <c r="G267" s="15">
        <f>'Venteo_Taneus de almacenamiento'!AE177</f>
        <v>0</v>
      </c>
      <c r="H267" s="15">
        <f>'Venteo_Taneus de almacenamiento'!AF177</f>
        <v>0</v>
      </c>
      <c r="I267" s="15">
        <f>'Venteo_Taneus de almacenamiento'!AG177</f>
        <v>0</v>
      </c>
      <c r="J267" s="15">
        <f>'Venteo_Taneus de almacenamiento'!AH177</f>
        <v>0</v>
      </c>
      <c r="K267" s="15">
        <f>'Venteo_Taneus de almacenamiento'!AI177</f>
        <v>0</v>
      </c>
      <c r="L267" s="15">
        <f>'Venteo_Taneus de almacenamiento'!AJ177</f>
        <v>0</v>
      </c>
    </row>
    <row r="268" spans="4:12" x14ac:dyDescent="0.75">
      <c r="D268" s="15" t="s">
        <v>762</v>
      </c>
      <c r="E268" s="38" t="s">
        <v>509</v>
      </c>
      <c r="F268" s="222" t="s">
        <v>749</v>
      </c>
      <c r="G268" s="15">
        <f>'Venteo_Taneus de almacenamiento'!AE178</f>
        <v>0</v>
      </c>
      <c r="H268" s="15">
        <f>'Venteo_Taneus de almacenamiento'!AF178</f>
        <v>0</v>
      </c>
      <c r="I268" s="15">
        <f>'Venteo_Taneus de almacenamiento'!AG178</f>
        <v>0</v>
      </c>
      <c r="J268" s="15">
        <f>'Venteo_Taneus de almacenamiento'!AH178</f>
        <v>0</v>
      </c>
      <c r="K268" s="15">
        <f>'Venteo_Taneus de almacenamiento'!AI178</f>
        <v>0</v>
      </c>
      <c r="L268" s="15">
        <f>'Venteo_Taneus de almacenamiento'!AJ178</f>
        <v>0</v>
      </c>
    </row>
    <row r="269" spans="4:12" x14ac:dyDescent="0.75">
      <c r="D269" s="15" t="s">
        <v>763</v>
      </c>
      <c r="E269" s="38" t="s">
        <v>498</v>
      </c>
      <c r="F269" s="222" t="s">
        <v>586</v>
      </c>
      <c r="G269" s="15">
        <f>'Venteo_Compresores reciprocante'!AH149</f>
        <v>0</v>
      </c>
      <c r="H269" s="15">
        <f>'Venteo_Compresores reciprocante'!AI149</f>
        <v>0</v>
      </c>
      <c r="I269" s="15">
        <f>'Venteo_Compresores reciprocante'!AJ149</f>
        <v>0</v>
      </c>
      <c r="J269" s="15">
        <f>'Venteo_Compresores reciprocante'!AK149</f>
        <v>0</v>
      </c>
      <c r="K269" s="15">
        <f>'Venteo_Compresores reciprocante'!AL149</f>
        <v>0</v>
      </c>
      <c r="L269" s="15">
        <f>'Venteo_Compresores reciprocante'!AM149</f>
        <v>0</v>
      </c>
    </row>
    <row r="270" spans="4:12" x14ac:dyDescent="0.75">
      <c r="D270" s="15" t="s">
        <v>763</v>
      </c>
      <c r="E270" s="38" t="str">
        <f t="shared" ref="E270:E271" si="77">E269</f>
        <v>Enero</v>
      </c>
      <c r="F270" s="222" t="s">
        <v>750</v>
      </c>
      <c r="G270" s="15">
        <f>'Venteo_Compresores reciprocante'!AH150</f>
        <v>0</v>
      </c>
      <c r="H270" s="15">
        <f>'Venteo_Compresores reciprocante'!AI150</f>
        <v>0</v>
      </c>
      <c r="I270" s="15">
        <f>'Venteo_Compresores reciprocante'!AJ150</f>
        <v>0</v>
      </c>
      <c r="J270" s="15">
        <f>'Venteo_Compresores reciprocante'!AK150</f>
        <v>0</v>
      </c>
      <c r="K270" s="15">
        <f>'Venteo_Compresores reciprocante'!AL150</f>
        <v>0</v>
      </c>
      <c r="L270" s="15">
        <f>'Venteo_Compresores reciprocante'!AM150</f>
        <v>0</v>
      </c>
    </row>
    <row r="271" spans="4:12" x14ac:dyDescent="0.75">
      <c r="D271" s="15" t="s">
        <v>763</v>
      </c>
      <c r="E271" s="38" t="str">
        <f t="shared" si="77"/>
        <v>Enero</v>
      </c>
      <c r="F271" s="222" t="s">
        <v>749</v>
      </c>
      <c r="G271" s="15">
        <f>'Venteo_Compresores reciprocante'!AH151</f>
        <v>3408</v>
      </c>
      <c r="H271" s="15">
        <f>'Venteo_Compresores reciprocante'!AI151</f>
        <v>0</v>
      </c>
      <c r="I271" s="15">
        <f>'Venteo_Compresores reciprocante'!AJ151</f>
        <v>22152</v>
      </c>
      <c r="J271" s="15">
        <f>'Venteo_Compresores reciprocante'!AK151</f>
        <v>0.10533828025060842</v>
      </c>
      <c r="K271" s="15">
        <f>'Venteo_Compresores reciprocante'!AL151</f>
        <v>0.10533828025060842</v>
      </c>
      <c r="L271" s="15">
        <f>'Venteo_Compresores reciprocante'!AM151</f>
        <v>3.0548101272676438</v>
      </c>
    </row>
    <row r="272" spans="4:12" x14ac:dyDescent="0.75">
      <c r="D272" s="15" t="s">
        <v>763</v>
      </c>
      <c r="E272" s="38" t="s">
        <v>499</v>
      </c>
      <c r="F272" s="222" t="s">
        <v>586</v>
      </c>
      <c r="G272" s="15">
        <f>'Venteo_Compresores reciprocante'!AH152</f>
        <v>0</v>
      </c>
      <c r="H272" s="15">
        <f>'Venteo_Compresores reciprocante'!AI152</f>
        <v>0</v>
      </c>
      <c r="I272" s="15">
        <f>'Venteo_Compresores reciprocante'!AJ152</f>
        <v>0</v>
      </c>
      <c r="J272" s="15">
        <f>'Venteo_Compresores reciprocante'!AK152</f>
        <v>0</v>
      </c>
      <c r="K272" s="15">
        <f>'Venteo_Compresores reciprocante'!AL152</f>
        <v>0</v>
      </c>
      <c r="L272" s="15">
        <f>'Venteo_Compresores reciprocante'!AM152</f>
        <v>0</v>
      </c>
    </row>
    <row r="273" spans="4:12" x14ac:dyDescent="0.75">
      <c r="D273" s="15" t="s">
        <v>763</v>
      </c>
      <c r="E273" s="38" t="str">
        <f t="shared" ref="E273:E274" si="78">E272</f>
        <v>Febrero</v>
      </c>
      <c r="F273" s="222" t="s">
        <v>750</v>
      </c>
      <c r="G273" s="15">
        <f>'Venteo_Compresores reciprocante'!AH153</f>
        <v>0</v>
      </c>
      <c r="H273" s="15">
        <f>'Venteo_Compresores reciprocante'!AI153</f>
        <v>0</v>
      </c>
      <c r="I273" s="15">
        <f>'Venteo_Compresores reciprocante'!AJ153</f>
        <v>0</v>
      </c>
      <c r="J273" s="15">
        <f>'Venteo_Compresores reciprocante'!AK153</f>
        <v>0</v>
      </c>
      <c r="K273" s="15">
        <f>'Venteo_Compresores reciprocante'!AL153</f>
        <v>0</v>
      </c>
      <c r="L273" s="15">
        <f>'Venteo_Compresores reciprocante'!AM153</f>
        <v>0</v>
      </c>
    </row>
    <row r="274" spans="4:12" x14ac:dyDescent="0.75">
      <c r="D274" s="15" t="s">
        <v>763</v>
      </c>
      <c r="E274" s="38" t="str">
        <f t="shared" si="78"/>
        <v>Febrero</v>
      </c>
      <c r="F274" s="222" t="s">
        <v>749</v>
      </c>
      <c r="G274" s="15">
        <f>'Venteo_Compresores reciprocante'!AH154</f>
        <v>3408</v>
      </c>
      <c r="H274" s="15">
        <f>'Venteo_Compresores reciprocante'!AI154</f>
        <v>0</v>
      </c>
      <c r="I274" s="15">
        <f>'Venteo_Compresores reciprocante'!AJ154</f>
        <v>22152</v>
      </c>
      <c r="J274" s="15">
        <f>'Venteo_Compresores reciprocante'!AK154</f>
        <v>0.10533828025060842</v>
      </c>
      <c r="K274" s="15">
        <f>'Venteo_Compresores reciprocante'!AL154</f>
        <v>0.10533828025060842</v>
      </c>
      <c r="L274" s="15">
        <f>'Venteo_Compresores reciprocante'!AM154</f>
        <v>3.0548101272676438</v>
      </c>
    </row>
    <row r="275" spans="4:12" x14ac:dyDescent="0.75">
      <c r="D275" s="15" t="s">
        <v>763</v>
      </c>
      <c r="E275" s="38" t="s">
        <v>500</v>
      </c>
      <c r="F275" s="222" t="s">
        <v>586</v>
      </c>
      <c r="G275" s="15">
        <f>'Venteo_Compresores reciprocante'!AH155</f>
        <v>0</v>
      </c>
      <c r="H275" s="15">
        <f>'Venteo_Compresores reciprocante'!AI155</f>
        <v>0</v>
      </c>
      <c r="I275" s="15">
        <f>'Venteo_Compresores reciprocante'!AJ155</f>
        <v>0</v>
      </c>
      <c r="J275" s="15">
        <f>'Venteo_Compresores reciprocante'!AK155</f>
        <v>0</v>
      </c>
      <c r="K275" s="15">
        <f>'Venteo_Compresores reciprocante'!AL155</f>
        <v>0</v>
      </c>
      <c r="L275" s="15">
        <f>'Venteo_Compresores reciprocante'!AM155</f>
        <v>0</v>
      </c>
    </row>
    <row r="276" spans="4:12" x14ac:dyDescent="0.75">
      <c r="D276" s="15" t="s">
        <v>763</v>
      </c>
      <c r="E276" s="38" t="str">
        <f t="shared" ref="E276:E277" si="79">E275</f>
        <v>Marzo</v>
      </c>
      <c r="F276" s="222" t="s">
        <v>750</v>
      </c>
      <c r="G276" s="15">
        <f>'Venteo_Compresores reciprocante'!AH156</f>
        <v>0</v>
      </c>
      <c r="H276" s="15">
        <f>'Venteo_Compresores reciprocante'!AI156</f>
        <v>0</v>
      </c>
      <c r="I276" s="15">
        <f>'Venteo_Compresores reciprocante'!AJ156</f>
        <v>0</v>
      </c>
      <c r="J276" s="15">
        <f>'Venteo_Compresores reciprocante'!AK156</f>
        <v>0</v>
      </c>
      <c r="K276" s="15">
        <f>'Venteo_Compresores reciprocante'!AL156</f>
        <v>0</v>
      </c>
      <c r="L276" s="15">
        <f>'Venteo_Compresores reciprocante'!AM156</f>
        <v>0</v>
      </c>
    </row>
    <row r="277" spans="4:12" x14ac:dyDescent="0.75">
      <c r="D277" s="15" t="s">
        <v>763</v>
      </c>
      <c r="E277" s="38" t="str">
        <f t="shared" si="79"/>
        <v>Marzo</v>
      </c>
      <c r="F277" s="222" t="s">
        <v>749</v>
      </c>
      <c r="G277" s="15">
        <f>'Venteo_Compresores reciprocante'!AH157</f>
        <v>3408</v>
      </c>
      <c r="H277" s="15">
        <f>'Venteo_Compresores reciprocante'!AI157</f>
        <v>0</v>
      </c>
      <c r="I277" s="15">
        <f>'Venteo_Compresores reciprocante'!AJ157</f>
        <v>22152</v>
      </c>
      <c r="J277" s="15">
        <f>'Venteo_Compresores reciprocante'!AK157</f>
        <v>0.10533828025060842</v>
      </c>
      <c r="K277" s="15">
        <f>'Venteo_Compresores reciprocante'!AL157</f>
        <v>0.10533828025060842</v>
      </c>
      <c r="L277" s="15">
        <f>'Venteo_Compresores reciprocante'!AM157</f>
        <v>3.0548101272676438</v>
      </c>
    </row>
    <row r="278" spans="4:12" x14ac:dyDescent="0.75">
      <c r="D278" s="15" t="s">
        <v>763</v>
      </c>
      <c r="E278" s="38" t="s">
        <v>501</v>
      </c>
      <c r="F278" s="222" t="s">
        <v>586</v>
      </c>
      <c r="G278" s="15">
        <f>'Venteo_Compresores reciprocante'!AH158</f>
        <v>0</v>
      </c>
      <c r="H278" s="15">
        <f>'Venteo_Compresores reciprocante'!AI158</f>
        <v>0</v>
      </c>
      <c r="I278" s="15">
        <f>'Venteo_Compresores reciprocante'!AJ158</f>
        <v>0</v>
      </c>
      <c r="J278" s="15">
        <f>'Venteo_Compresores reciprocante'!AK158</f>
        <v>0</v>
      </c>
      <c r="K278" s="15">
        <f>'Venteo_Compresores reciprocante'!AL158</f>
        <v>0</v>
      </c>
      <c r="L278" s="15">
        <f>'Venteo_Compresores reciprocante'!AM158</f>
        <v>0</v>
      </c>
    </row>
    <row r="279" spans="4:12" x14ac:dyDescent="0.75">
      <c r="D279" s="15" t="s">
        <v>763</v>
      </c>
      <c r="E279" s="38" t="str">
        <f t="shared" ref="E279:E280" si="80">E278</f>
        <v>Abril</v>
      </c>
      <c r="F279" s="222" t="s">
        <v>750</v>
      </c>
      <c r="G279" s="15">
        <f>'Venteo_Compresores reciprocante'!AH159</f>
        <v>0</v>
      </c>
      <c r="H279" s="15">
        <f>'Venteo_Compresores reciprocante'!AI159</f>
        <v>0</v>
      </c>
      <c r="I279" s="15">
        <f>'Venteo_Compresores reciprocante'!AJ159</f>
        <v>0</v>
      </c>
      <c r="J279" s="15">
        <f>'Venteo_Compresores reciprocante'!AK159</f>
        <v>0</v>
      </c>
      <c r="K279" s="15">
        <f>'Venteo_Compresores reciprocante'!AL159</f>
        <v>0</v>
      </c>
      <c r="L279" s="15">
        <f>'Venteo_Compresores reciprocante'!AM159</f>
        <v>0</v>
      </c>
    </row>
    <row r="280" spans="4:12" x14ac:dyDescent="0.75">
      <c r="D280" s="15" t="s">
        <v>763</v>
      </c>
      <c r="E280" s="38" t="str">
        <f t="shared" si="80"/>
        <v>Abril</v>
      </c>
      <c r="F280" s="222" t="s">
        <v>749</v>
      </c>
      <c r="G280" s="15">
        <f>'Venteo_Compresores reciprocante'!AH160</f>
        <v>3408</v>
      </c>
      <c r="H280" s="15">
        <f>'Venteo_Compresores reciprocante'!AI160</f>
        <v>0</v>
      </c>
      <c r="I280" s="15">
        <f>'Venteo_Compresores reciprocante'!AJ160</f>
        <v>22152</v>
      </c>
      <c r="J280" s="15">
        <f>'Venteo_Compresores reciprocante'!AK160</f>
        <v>0.10533828025060842</v>
      </c>
      <c r="K280" s="15">
        <f>'Venteo_Compresores reciprocante'!AL160</f>
        <v>0.10533828025060842</v>
      </c>
      <c r="L280" s="15">
        <f>'Venteo_Compresores reciprocante'!AM160</f>
        <v>3.0548101272676438</v>
      </c>
    </row>
    <row r="281" spans="4:12" x14ac:dyDescent="0.75">
      <c r="D281" s="15" t="s">
        <v>763</v>
      </c>
      <c r="E281" s="38" t="s">
        <v>502</v>
      </c>
      <c r="F281" s="222" t="s">
        <v>586</v>
      </c>
      <c r="G281" s="15">
        <f>'Venteo_Compresores reciprocante'!AH161</f>
        <v>0</v>
      </c>
      <c r="H281" s="15">
        <f>'Venteo_Compresores reciprocante'!AI161</f>
        <v>0</v>
      </c>
      <c r="I281" s="15">
        <f>'Venteo_Compresores reciprocante'!AJ161</f>
        <v>0</v>
      </c>
      <c r="J281" s="15">
        <f>'Venteo_Compresores reciprocante'!AK161</f>
        <v>0</v>
      </c>
      <c r="K281" s="15">
        <f>'Venteo_Compresores reciprocante'!AL161</f>
        <v>0</v>
      </c>
      <c r="L281" s="15">
        <f>'Venteo_Compresores reciprocante'!AM161</f>
        <v>0</v>
      </c>
    </row>
    <row r="282" spans="4:12" x14ac:dyDescent="0.75">
      <c r="D282" s="15" t="s">
        <v>763</v>
      </c>
      <c r="E282" s="38" t="str">
        <f t="shared" ref="E282:E283" si="81">E281</f>
        <v>Mayo</v>
      </c>
      <c r="F282" s="222" t="s">
        <v>750</v>
      </c>
      <c r="G282" s="15">
        <f>'Venteo_Compresores reciprocante'!AH162</f>
        <v>0</v>
      </c>
      <c r="H282" s="15">
        <f>'Venteo_Compresores reciprocante'!AI162</f>
        <v>0</v>
      </c>
      <c r="I282" s="15">
        <f>'Venteo_Compresores reciprocante'!AJ162</f>
        <v>0</v>
      </c>
      <c r="J282" s="15">
        <f>'Venteo_Compresores reciprocante'!AK162</f>
        <v>0</v>
      </c>
      <c r="K282" s="15">
        <f>'Venteo_Compresores reciprocante'!AL162</f>
        <v>0</v>
      </c>
      <c r="L282" s="15">
        <f>'Venteo_Compresores reciprocante'!AM162</f>
        <v>0</v>
      </c>
    </row>
    <row r="283" spans="4:12" x14ac:dyDescent="0.75">
      <c r="D283" s="15" t="s">
        <v>763</v>
      </c>
      <c r="E283" s="38" t="str">
        <f t="shared" si="81"/>
        <v>Mayo</v>
      </c>
      <c r="F283" s="222" t="s">
        <v>749</v>
      </c>
      <c r="G283" s="15">
        <f>'Venteo_Compresores reciprocante'!AH163</f>
        <v>11928</v>
      </c>
      <c r="H283" s="15">
        <f>'Venteo_Compresores reciprocante'!AI163</f>
        <v>0</v>
      </c>
      <c r="I283" s="15">
        <f>'Venteo_Compresores reciprocante'!AJ163</f>
        <v>13632</v>
      </c>
      <c r="J283" s="15">
        <f>'Venteo_Compresores reciprocante'!AK163</f>
        <v>6.4823557077297492E-2</v>
      </c>
      <c r="K283" s="15">
        <f>'Venteo_Compresores reciprocante'!AL163</f>
        <v>6.4823557077297478E-2</v>
      </c>
      <c r="L283" s="15">
        <f>'Venteo_Compresores reciprocante'!AM163</f>
        <v>1.8798831552416271</v>
      </c>
    </row>
    <row r="284" spans="4:12" x14ac:dyDescent="0.75">
      <c r="D284" s="15" t="s">
        <v>763</v>
      </c>
      <c r="E284" s="38" t="s">
        <v>503</v>
      </c>
      <c r="F284" s="222" t="s">
        <v>586</v>
      </c>
      <c r="G284" s="15">
        <f>'Venteo_Compresores reciprocante'!AH164</f>
        <v>1980</v>
      </c>
      <c r="H284" s="15">
        <f>'Venteo_Compresores reciprocante'!AI164</f>
        <v>0</v>
      </c>
      <c r="I284" s="15">
        <f>'Venteo_Compresores reciprocante'!AJ164</f>
        <v>2220</v>
      </c>
      <c r="J284" s="15">
        <f>'Venteo_Compresores reciprocante'!AK164</f>
        <v>1.055665322121482E-2</v>
      </c>
      <c r="K284" s="15">
        <f>'Venteo_Compresores reciprocante'!AL164</f>
        <v>1.0556653221214822E-2</v>
      </c>
      <c r="L284" s="15">
        <f>'Venteo_Compresores reciprocante'!AM164</f>
        <v>0.3061429434152298</v>
      </c>
    </row>
    <row r="285" spans="4:12" x14ac:dyDescent="0.75">
      <c r="D285" s="15" t="s">
        <v>763</v>
      </c>
      <c r="E285" s="38" t="str">
        <f t="shared" ref="E285:E286" si="82">E284</f>
        <v>Junio</v>
      </c>
      <c r="F285" s="222" t="s">
        <v>750</v>
      </c>
      <c r="G285" s="15">
        <f>'Venteo_Compresores reciprocante'!AH165</f>
        <v>0</v>
      </c>
      <c r="H285" s="15">
        <f>'Venteo_Compresores reciprocante'!AI165</f>
        <v>0</v>
      </c>
      <c r="I285" s="15">
        <f>'Venteo_Compresores reciprocante'!AJ165</f>
        <v>0</v>
      </c>
      <c r="J285" s="15">
        <f>'Venteo_Compresores reciprocante'!AK165</f>
        <v>0</v>
      </c>
      <c r="K285" s="15">
        <f>'Venteo_Compresores reciprocante'!AL165</f>
        <v>0</v>
      </c>
      <c r="L285" s="15">
        <f>'Venteo_Compresores reciprocante'!AM165</f>
        <v>0</v>
      </c>
    </row>
    <row r="286" spans="4:12" x14ac:dyDescent="0.75">
      <c r="D286" s="15" t="s">
        <v>763</v>
      </c>
      <c r="E286" s="38" t="str">
        <f t="shared" si="82"/>
        <v>Junio</v>
      </c>
      <c r="F286" s="222" t="s">
        <v>749</v>
      </c>
      <c r="G286" s="15">
        <f>'Venteo_Compresores reciprocante'!AH166</f>
        <v>0</v>
      </c>
      <c r="H286" s="15">
        <f>'Venteo_Compresores reciprocante'!AI166</f>
        <v>0</v>
      </c>
      <c r="I286" s="15">
        <f>'Venteo_Compresores reciprocante'!AJ166</f>
        <v>0</v>
      </c>
      <c r="J286" s="15">
        <f>'Venteo_Compresores reciprocante'!AK166</f>
        <v>0</v>
      </c>
      <c r="K286" s="15">
        <f>'Venteo_Compresores reciprocante'!AL166</f>
        <v>0</v>
      </c>
      <c r="L286" s="15">
        <f>'Venteo_Compresores reciprocante'!AM166</f>
        <v>0</v>
      </c>
    </row>
    <row r="287" spans="4:12" x14ac:dyDescent="0.75">
      <c r="D287" s="15" t="s">
        <v>763</v>
      </c>
      <c r="E287" s="38" t="s">
        <v>504</v>
      </c>
      <c r="F287" s="222" t="s">
        <v>586</v>
      </c>
      <c r="G287" s="15">
        <f>'Venteo_Compresores reciprocante'!AH167</f>
        <v>1980</v>
      </c>
      <c r="H287" s="15">
        <f>'Venteo_Compresores reciprocante'!AI167</f>
        <v>0</v>
      </c>
      <c r="I287" s="15">
        <f>'Venteo_Compresores reciprocante'!AJ167</f>
        <v>2220</v>
      </c>
      <c r="J287" s="15">
        <f>'Venteo_Compresores reciprocante'!AK167</f>
        <v>1.055665322121482E-2</v>
      </c>
      <c r="K287" s="15">
        <f>'Venteo_Compresores reciprocante'!AL167</f>
        <v>1.0556653221214822E-2</v>
      </c>
      <c r="L287" s="15">
        <f>'Venteo_Compresores reciprocante'!AM167</f>
        <v>0.3061429434152298</v>
      </c>
    </row>
    <row r="288" spans="4:12" x14ac:dyDescent="0.75">
      <c r="D288" s="15" t="s">
        <v>763</v>
      </c>
      <c r="E288" s="38" t="str">
        <f t="shared" ref="E288:E289" si="83">E287</f>
        <v>Julio</v>
      </c>
      <c r="F288" s="222" t="s">
        <v>750</v>
      </c>
      <c r="G288" s="15">
        <f>'Venteo_Compresores reciprocante'!AH168</f>
        <v>0</v>
      </c>
      <c r="H288" s="15">
        <f>'Venteo_Compresores reciprocante'!AI168</f>
        <v>0</v>
      </c>
      <c r="I288" s="15">
        <f>'Venteo_Compresores reciprocante'!AJ168</f>
        <v>0</v>
      </c>
      <c r="J288" s="15">
        <f>'Venteo_Compresores reciprocante'!AK168</f>
        <v>0</v>
      </c>
      <c r="K288" s="15">
        <f>'Venteo_Compresores reciprocante'!AL168</f>
        <v>0</v>
      </c>
      <c r="L288" s="15">
        <f>'Venteo_Compresores reciprocante'!AM168</f>
        <v>0</v>
      </c>
    </row>
    <row r="289" spans="4:12" x14ac:dyDescent="0.75">
      <c r="D289" s="15" t="s">
        <v>763</v>
      </c>
      <c r="E289" s="38" t="str">
        <f t="shared" si="83"/>
        <v>Julio</v>
      </c>
      <c r="F289" s="222" t="s">
        <v>749</v>
      </c>
      <c r="G289" s="15">
        <f>'Venteo_Compresores reciprocante'!AH169</f>
        <v>0</v>
      </c>
      <c r="H289" s="15">
        <f>'Venteo_Compresores reciprocante'!AI169</f>
        <v>0</v>
      </c>
      <c r="I289" s="15">
        <f>'Venteo_Compresores reciprocante'!AJ169</f>
        <v>0</v>
      </c>
      <c r="J289" s="15">
        <f>'Venteo_Compresores reciprocante'!AK169</f>
        <v>0</v>
      </c>
      <c r="K289" s="15">
        <f>'Venteo_Compresores reciprocante'!AL169</f>
        <v>0</v>
      </c>
      <c r="L289" s="15">
        <f>'Venteo_Compresores reciprocante'!AM169</f>
        <v>0</v>
      </c>
    </row>
    <row r="290" spans="4:12" x14ac:dyDescent="0.75">
      <c r="D290" s="15" t="s">
        <v>763</v>
      </c>
      <c r="E290" s="38" t="s">
        <v>505</v>
      </c>
      <c r="F290" s="222" t="s">
        <v>586</v>
      </c>
      <c r="G290" s="15">
        <f>'Venteo_Compresores reciprocante'!AH170</f>
        <v>1500</v>
      </c>
      <c r="H290" s="15">
        <f>'Venteo_Compresores reciprocante'!AI170</f>
        <v>960</v>
      </c>
      <c r="I290" s="15">
        <f>'Venteo_Compresores reciprocante'!AJ170</f>
        <v>1740</v>
      </c>
      <c r="J290" s="15">
        <f>'Venteo_Compresores reciprocante'!AK170</f>
        <v>8.274133605817021E-3</v>
      </c>
      <c r="K290" s="15">
        <f>'Venteo_Compresores reciprocante'!AL170</f>
        <v>8.274133605817021E-3</v>
      </c>
      <c r="L290" s="15">
        <f>'Venteo_Compresores reciprocante'!AM170</f>
        <v>0.2399498745686936</v>
      </c>
    </row>
    <row r="291" spans="4:12" x14ac:dyDescent="0.75">
      <c r="D291" s="15" t="s">
        <v>763</v>
      </c>
      <c r="E291" s="38" t="str">
        <f t="shared" ref="E291:E292" si="84">E290</f>
        <v>Agosto</v>
      </c>
      <c r="F291" s="222" t="s">
        <v>750</v>
      </c>
      <c r="G291" s="15">
        <f>'Venteo_Compresores reciprocante'!AH171</f>
        <v>0</v>
      </c>
      <c r="H291" s="15">
        <f>'Venteo_Compresores reciprocante'!AI171</f>
        <v>0</v>
      </c>
      <c r="I291" s="15">
        <f>'Venteo_Compresores reciprocante'!AJ171</f>
        <v>0</v>
      </c>
      <c r="J291" s="15">
        <f>'Venteo_Compresores reciprocante'!AK171</f>
        <v>0</v>
      </c>
      <c r="K291" s="15">
        <f>'Venteo_Compresores reciprocante'!AL171</f>
        <v>0</v>
      </c>
      <c r="L291" s="15">
        <f>'Venteo_Compresores reciprocante'!AM171</f>
        <v>0</v>
      </c>
    </row>
    <row r="292" spans="4:12" x14ac:dyDescent="0.75">
      <c r="D292" s="15" t="s">
        <v>763</v>
      </c>
      <c r="E292" s="38" t="str">
        <f t="shared" si="84"/>
        <v>Agosto</v>
      </c>
      <c r="F292" s="222" t="s">
        <v>749</v>
      </c>
      <c r="G292" s="15">
        <f>'Venteo_Compresores reciprocante'!AH172</f>
        <v>0</v>
      </c>
      <c r="H292" s="15">
        <f>'Venteo_Compresores reciprocante'!AI172</f>
        <v>0</v>
      </c>
      <c r="I292" s="15">
        <f>'Venteo_Compresores reciprocante'!AJ172</f>
        <v>0</v>
      </c>
      <c r="J292" s="15">
        <f>'Venteo_Compresores reciprocante'!AK172</f>
        <v>0</v>
      </c>
      <c r="K292" s="15">
        <f>'Venteo_Compresores reciprocante'!AL172</f>
        <v>0</v>
      </c>
      <c r="L292" s="15">
        <f>'Venteo_Compresores reciprocante'!AM172</f>
        <v>0</v>
      </c>
    </row>
    <row r="293" spans="4:12" x14ac:dyDescent="0.75">
      <c r="D293" s="15" t="s">
        <v>763</v>
      </c>
      <c r="E293" s="38" t="s">
        <v>506</v>
      </c>
      <c r="F293" s="222" t="s">
        <v>586</v>
      </c>
      <c r="G293" s="15">
        <f>'Venteo_Compresores reciprocante'!AH173</f>
        <v>0</v>
      </c>
      <c r="H293" s="15">
        <f>'Venteo_Compresores reciprocante'!AI173</f>
        <v>3480</v>
      </c>
      <c r="I293" s="15">
        <f>'Venteo_Compresores reciprocante'!AJ173</f>
        <v>869.99999999999977</v>
      </c>
      <c r="J293" s="15">
        <f>'Venteo_Compresores reciprocante'!AK173</f>
        <v>4.1370668029085105E-3</v>
      </c>
      <c r="K293" s="15">
        <f>'Venteo_Compresores reciprocante'!AL173</f>
        <v>4.1370668029085097E-3</v>
      </c>
      <c r="L293" s="15">
        <f>'Venteo_Compresores reciprocante'!AM173</f>
        <v>0.11997493728434677</v>
      </c>
    </row>
    <row r="294" spans="4:12" x14ac:dyDescent="0.75">
      <c r="D294" s="15" t="s">
        <v>763</v>
      </c>
      <c r="E294" s="38" t="str">
        <f t="shared" ref="E294:E295" si="85">E293</f>
        <v>Septiembre</v>
      </c>
      <c r="F294" s="222" t="s">
        <v>750</v>
      </c>
      <c r="G294" s="15">
        <f>'Venteo_Compresores reciprocante'!AH174</f>
        <v>0</v>
      </c>
      <c r="H294" s="15">
        <f>'Venteo_Compresores reciprocante'!AI174</f>
        <v>0</v>
      </c>
      <c r="I294" s="15">
        <f>'Venteo_Compresores reciprocante'!AJ174</f>
        <v>0</v>
      </c>
      <c r="J294" s="15">
        <f>'Venteo_Compresores reciprocante'!AK174</f>
        <v>0</v>
      </c>
      <c r="K294" s="15">
        <f>'Venteo_Compresores reciprocante'!AL174</f>
        <v>0</v>
      </c>
      <c r="L294" s="15">
        <f>'Venteo_Compresores reciprocante'!AM174</f>
        <v>0</v>
      </c>
    </row>
    <row r="295" spans="4:12" x14ac:dyDescent="0.75">
      <c r="D295" s="15" t="s">
        <v>763</v>
      </c>
      <c r="E295" s="38" t="str">
        <f t="shared" si="85"/>
        <v>Septiembre</v>
      </c>
      <c r="F295" s="222" t="s">
        <v>749</v>
      </c>
      <c r="G295" s="15">
        <f>'Venteo_Compresores reciprocante'!AH175</f>
        <v>0</v>
      </c>
      <c r="H295" s="15">
        <f>'Venteo_Compresores reciprocante'!AI175</f>
        <v>0</v>
      </c>
      <c r="I295" s="15">
        <f>'Venteo_Compresores reciprocante'!AJ175</f>
        <v>0</v>
      </c>
      <c r="J295" s="15">
        <f>'Venteo_Compresores reciprocante'!AK175</f>
        <v>0</v>
      </c>
      <c r="K295" s="15">
        <f>'Venteo_Compresores reciprocante'!AL175</f>
        <v>0</v>
      </c>
      <c r="L295" s="15">
        <f>'Venteo_Compresores reciprocante'!AM175</f>
        <v>0</v>
      </c>
    </row>
    <row r="296" spans="4:12" x14ac:dyDescent="0.75">
      <c r="D296" s="15" t="s">
        <v>763</v>
      </c>
      <c r="E296" s="38" t="s">
        <v>507</v>
      </c>
      <c r="F296" s="222" t="s">
        <v>586</v>
      </c>
      <c r="G296" s="15">
        <f>'Venteo_Compresores reciprocante'!AH176</f>
        <v>0</v>
      </c>
      <c r="H296" s="15">
        <f>'Venteo_Compresores reciprocante'!AI176</f>
        <v>3840</v>
      </c>
      <c r="I296" s="15">
        <f>'Venteo_Compresores reciprocante'!AJ176</f>
        <v>959.99999999999977</v>
      </c>
      <c r="J296" s="15">
        <f>'Venteo_Compresores reciprocante'!AK176</f>
        <v>4.5650392307955978E-3</v>
      </c>
      <c r="K296" s="15">
        <f>'Venteo_Compresores reciprocante'!AL176</f>
        <v>4.5650392307955969E-3</v>
      </c>
      <c r="L296" s="15">
        <f>'Venteo_Compresores reciprocante'!AM176</f>
        <v>0.13238613769307228</v>
      </c>
    </row>
    <row r="297" spans="4:12" x14ac:dyDescent="0.75">
      <c r="D297" s="15" t="s">
        <v>763</v>
      </c>
      <c r="E297" s="38" t="str">
        <f t="shared" ref="E297:E298" si="86">E296</f>
        <v>Octubre</v>
      </c>
      <c r="F297" s="222" t="s">
        <v>750</v>
      </c>
      <c r="G297" s="15">
        <f>'Venteo_Compresores reciprocante'!AH177</f>
        <v>0</v>
      </c>
      <c r="H297" s="15">
        <f>'Venteo_Compresores reciprocante'!AI177</f>
        <v>0</v>
      </c>
      <c r="I297" s="15">
        <f>'Venteo_Compresores reciprocante'!AJ177</f>
        <v>0</v>
      </c>
      <c r="J297" s="15">
        <f>'Venteo_Compresores reciprocante'!AK177</f>
        <v>0</v>
      </c>
      <c r="K297" s="15">
        <f>'Venteo_Compresores reciprocante'!AL177</f>
        <v>0</v>
      </c>
      <c r="L297" s="15">
        <f>'Venteo_Compresores reciprocante'!AM177</f>
        <v>0</v>
      </c>
    </row>
    <row r="298" spans="4:12" x14ac:dyDescent="0.75">
      <c r="D298" s="15" t="s">
        <v>763</v>
      </c>
      <c r="E298" s="38" t="str">
        <f t="shared" si="86"/>
        <v>Octubre</v>
      </c>
      <c r="F298" s="222" t="s">
        <v>749</v>
      </c>
      <c r="G298" s="15">
        <f>'Venteo_Compresores reciprocante'!AH178</f>
        <v>0</v>
      </c>
      <c r="H298" s="15">
        <f>'Venteo_Compresores reciprocante'!AI178</f>
        <v>0</v>
      </c>
      <c r="I298" s="15">
        <f>'Venteo_Compresores reciprocante'!AJ178</f>
        <v>0</v>
      </c>
      <c r="J298" s="15">
        <f>'Venteo_Compresores reciprocante'!AK178</f>
        <v>0</v>
      </c>
      <c r="K298" s="15">
        <f>'Venteo_Compresores reciprocante'!AL178</f>
        <v>0</v>
      </c>
      <c r="L298" s="15">
        <f>'Venteo_Compresores reciprocante'!AM178</f>
        <v>0</v>
      </c>
    </row>
    <row r="299" spans="4:12" x14ac:dyDescent="0.75">
      <c r="D299" s="15" t="s">
        <v>763</v>
      </c>
      <c r="E299" s="38" t="s">
        <v>508</v>
      </c>
      <c r="F299" s="222" t="s">
        <v>586</v>
      </c>
      <c r="G299" s="15">
        <f>'Venteo_Compresores reciprocante'!AH179</f>
        <v>0</v>
      </c>
      <c r="H299" s="15">
        <f>'Venteo_Compresores reciprocante'!AI179</f>
        <v>4080</v>
      </c>
      <c r="I299" s="15">
        <f>'Venteo_Compresores reciprocante'!AJ179</f>
        <v>1019.9999999999998</v>
      </c>
      <c r="J299" s="15">
        <f>'Venteo_Compresores reciprocante'!AK179</f>
        <v>4.8503541827203227E-3</v>
      </c>
      <c r="K299" s="15">
        <f>'Venteo_Compresores reciprocante'!AL179</f>
        <v>4.8503541827203218E-3</v>
      </c>
      <c r="L299" s="15">
        <f>'Venteo_Compresores reciprocante'!AM179</f>
        <v>0.14066027129888933</v>
      </c>
    </row>
    <row r="300" spans="4:12" x14ac:dyDescent="0.75">
      <c r="D300" s="15" t="s">
        <v>763</v>
      </c>
      <c r="E300" s="38" t="str">
        <f t="shared" ref="E300:E301" si="87">E299</f>
        <v>Noviembre</v>
      </c>
      <c r="F300" s="222" t="s">
        <v>750</v>
      </c>
      <c r="G300" s="15">
        <f>'Venteo_Compresores reciprocante'!AH180</f>
        <v>0</v>
      </c>
      <c r="H300" s="15">
        <f>'Venteo_Compresores reciprocante'!AI180</f>
        <v>0</v>
      </c>
      <c r="I300" s="15">
        <f>'Venteo_Compresores reciprocante'!AJ180</f>
        <v>0</v>
      </c>
      <c r="J300" s="15">
        <f>'Venteo_Compresores reciprocante'!AK180</f>
        <v>0</v>
      </c>
      <c r="K300" s="15">
        <f>'Venteo_Compresores reciprocante'!AL180</f>
        <v>0</v>
      </c>
      <c r="L300" s="15">
        <f>'Venteo_Compresores reciprocante'!AM180</f>
        <v>0</v>
      </c>
    </row>
    <row r="301" spans="4:12" x14ac:dyDescent="0.75">
      <c r="D301" s="15" t="s">
        <v>763</v>
      </c>
      <c r="E301" s="38" t="str">
        <f t="shared" si="87"/>
        <v>Noviembre</v>
      </c>
      <c r="F301" s="222" t="s">
        <v>749</v>
      </c>
      <c r="G301" s="15">
        <f>'Venteo_Compresores reciprocante'!AH181</f>
        <v>0</v>
      </c>
      <c r="H301" s="15">
        <f>'Venteo_Compresores reciprocante'!AI181</f>
        <v>0</v>
      </c>
      <c r="I301" s="15">
        <f>'Venteo_Compresores reciprocante'!AJ181</f>
        <v>0</v>
      </c>
      <c r="J301" s="15">
        <f>'Venteo_Compresores reciprocante'!AK181</f>
        <v>0</v>
      </c>
      <c r="K301" s="15">
        <f>'Venteo_Compresores reciprocante'!AL181</f>
        <v>0</v>
      </c>
      <c r="L301" s="15">
        <f>'Venteo_Compresores reciprocante'!AM181</f>
        <v>0</v>
      </c>
    </row>
    <row r="302" spans="4:12" x14ac:dyDescent="0.75">
      <c r="D302" s="15" t="s">
        <v>763</v>
      </c>
      <c r="E302" s="38" t="s">
        <v>509</v>
      </c>
      <c r="F302" s="222" t="s">
        <v>586</v>
      </c>
      <c r="G302" s="15">
        <f>'Venteo_Compresores reciprocante'!AH182</f>
        <v>0</v>
      </c>
      <c r="H302" s="15">
        <f>'Venteo_Compresores reciprocante'!AI182</f>
        <v>1200</v>
      </c>
      <c r="I302" s="15">
        <f>'Venteo_Compresores reciprocante'!AJ182</f>
        <v>299.99999999999994</v>
      </c>
      <c r="J302" s="15">
        <f>'Venteo_Compresores reciprocante'!AK182</f>
        <v>1.4265747596236243E-3</v>
      </c>
      <c r="K302" s="15">
        <f>'Venteo_Compresores reciprocante'!AL182</f>
        <v>1.4265747596236241E-3</v>
      </c>
      <c r="L302" s="15">
        <f>'Venteo_Compresores reciprocante'!AM182</f>
        <v>4.1370668029085095E-2</v>
      </c>
    </row>
    <row r="303" spans="4:12" x14ac:dyDescent="0.75">
      <c r="D303" s="15" t="s">
        <v>763</v>
      </c>
      <c r="E303" s="38" t="s">
        <v>509</v>
      </c>
      <c r="F303" s="222" t="s">
        <v>750</v>
      </c>
      <c r="G303" s="15">
        <f>'Venteo_Compresores reciprocante'!AH183</f>
        <v>0</v>
      </c>
      <c r="H303" s="15">
        <f>'Venteo_Compresores reciprocante'!AI183</f>
        <v>0</v>
      </c>
      <c r="I303" s="15">
        <f>'Venteo_Compresores reciprocante'!AJ183</f>
        <v>0</v>
      </c>
      <c r="J303" s="15">
        <f>'Venteo_Compresores reciprocante'!AK183</f>
        <v>0</v>
      </c>
      <c r="K303" s="15">
        <f>'Venteo_Compresores reciprocante'!AL183</f>
        <v>0</v>
      </c>
      <c r="L303" s="15">
        <f>'Venteo_Compresores reciprocante'!AM183</f>
        <v>0</v>
      </c>
    </row>
    <row r="304" spans="4:12" x14ac:dyDescent="0.75">
      <c r="D304" s="15" t="s">
        <v>763</v>
      </c>
      <c r="E304" s="38" t="s">
        <v>509</v>
      </c>
      <c r="F304" s="222" t="s">
        <v>749</v>
      </c>
      <c r="G304" s="15">
        <f>'Venteo_Compresores reciprocante'!AH184</f>
        <v>0</v>
      </c>
      <c r="H304" s="15">
        <f>'Venteo_Compresores reciprocante'!AI184</f>
        <v>0</v>
      </c>
      <c r="I304" s="15">
        <f>'Venteo_Compresores reciprocante'!AJ184</f>
        <v>0</v>
      </c>
      <c r="J304" s="15">
        <f>'Venteo_Compresores reciprocante'!AK184</f>
        <v>0</v>
      </c>
      <c r="K304" s="15">
        <f>'Venteo_Compresores reciprocante'!AL184</f>
        <v>0</v>
      </c>
      <c r="L304" s="15">
        <f>'Venteo_Compresores reciprocante'!AM184</f>
        <v>0</v>
      </c>
    </row>
    <row r="305" spans="4:12" x14ac:dyDescent="0.75">
      <c r="D305" s="15" t="s">
        <v>764</v>
      </c>
      <c r="E305" s="38" t="s">
        <v>498</v>
      </c>
      <c r="F305" s="222" t="s">
        <v>586</v>
      </c>
      <c r="G305" s="15">
        <f>'Venteo_compresores Centrifugos'!AH135</f>
        <v>600</v>
      </c>
      <c r="H305" s="15">
        <f>'Venteo_compresores Centrifugos'!AI135</f>
        <v>0</v>
      </c>
      <c r="I305" s="15">
        <f>'Venteo_compresores Centrifugos'!AJ135</f>
        <v>2400</v>
      </c>
      <c r="J305" s="15">
        <f>'Venteo_compresores Centrifugos'!AK135</f>
        <v>1.1412598076988996E-2</v>
      </c>
      <c r="K305" s="15">
        <f>'Venteo_compresores Centrifugos'!AL135</f>
        <v>1.1412598076988995E-2</v>
      </c>
      <c r="L305" s="15">
        <f>'Venteo_compresores Centrifugos'!AM135</f>
        <v>0.33096534423268087</v>
      </c>
    </row>
    <row r="306" spans="4:12" x14ac:dyDescent="0.75">
      <c r="D306" s="15" t="s">
        <v>764</v>
      </c>
      <c r="E306" s="38" t="str">
        <f t="shared" ref="E306:E307" si="88">E305</f>
        <v>Enero</v>
      </c>
      <c r="F306" s="222" t="s">
        <v>750</v>
      </c>
      <c r="G306" s="15">
        <f>'Venteo_compresores Centrifugos'!AH136</f>
        <v>0</v>
      </c>
      <c r="H306" s="15">
        <f>'Venteo_compresores Centrifugos'!AI136</f>
        <v>0</v>
      </c>
      <c r="I306" s="15">
        <f>'Venteo_compresores Centrifugos'!AJ136</f>
        <v>0</v>
      </c>
      <c r="J306" s="15">
        <f>'Venteo_compresores Centrifugos'!AK136</f>
        <v>0</v>
      </c>
      <c r="K306" s="15">
        <f>'Venteo_compresores Centrifugos'!AL136</f>
        <v>0</v>
      </c>
      <c r="L306" s="15">
        <f>'Venteo_compresores Centrifugos'!AM136</f>
        <v>0</v>
      </c>
    </row>
    <row r="307" spans="4:12" x14ac:dyDescent="0.75">
      <c r="D307" s="15" t="s">
        <v>764</v>
      </c>
      <c r="E307" s="38" t="str">
        <f t="shared" si="88"/>
        <v>Enero</v>
      </c>
      <c r="F307" s="222" t="s">
        <v>749</v>
      </c>
      <c r="G307" s="15">
        <f>'Venteo_compresores Centrifugos'!AH137</f>
        <v>0</v>
      </c>
      <c r="H307" s="15">
        <f>'Venteo_compresores Centrifugos'!AI137</f>
        <v>0</v>
      </c>
      <c r="I307" s="15">
        <f>'Venteo_compresores Centrifugos'!AJ137</f>
        <v>0</v>
      </c>
      <c r="J307" s="15">
        <f>'Venteo_compresores Centrifugos'!AK137</f>
        <v>0</v>
      </c>
      <c r="K307" s="15">
        <f>'Venteo_compresores Centrifugos'!AL137</f>
        <v>0</v>
      </c>
      <c r="L307" s="15">
        <f>'Venteo_compresores Centrifugos'!AM137</f>
        <v>0</v>
      </c>
    </row>
    <row r="308" spans="4:12" x14ac:dyDescent="0.75">
      <c r="D308" s="15" t="s">
        <v>764</v>
      </c>
      <c r="E308" s="38" t="s">
        <v>499</v>
      </c>
      <c r="F308" s="222" t="s">
        <v>586</v>
      </c>
      <c r="G308" s="15">
        <f>'Venteo_compresores Centrifugos'!AH138</f>
        <v>600</v>
      </c>
      <c r="H308" s="15">
        <f>'Venteo_compresores Centrifugos'!AI138</f>
        <v>0</v>
      </c>
      <c r="I308" s="15">
        <f>'Venteo_compresores Centrifugos'!AJ138</f>
        <v>2400</v>
      </c>
      <c r="J308" s="15">
        <f>'Venteo_compresores Centrifugos'!AK138</f>
        <v>1.1412598076988996E-2</v>
      </c>
      <c r="K308" s="15">
        <f>'Venteo_compresores Centrifugos'!AL138</f>
        <v>1.1412598076988995E-2</v>
      </c>
      <c r="L308" s="15">
        <f>'Venteo_compresores Centrifugos'!AM138</f>
        <v>0.33096534423268087</v>
      </c>
    </row>
    <row r="309" spans="4:12" x14ac:dyDescent="0.75">
      <c r="D309" s="15" t="s">
        <v>764</v>
      </c>
      <c r="E309" s="38" t="str">
        <f t="shared" ref="E309:E310" si="89">E308</f>
        <v>Febrero</v>
      </c>
      <c r="F309" s="222" t="s">
        <v>750</v>
      </c>
      <c r="G309" s="15">
        <f>'Venteo_compresores Centrifugos'!AH139</f>
        <v>0</v>
      </c>
      <c r="H309" s="15">
        <f>'Venteo_compresores Centrifugos'!AI139</f>
        <v>0</v>
      </c>
      <c r="I309" s="15">
        <f>'Venteo_compresores Centrifugos'!AJ139</f>
        <v>0</v>
      </c>
      <c r="J309" s="15">
        <f>'Venteo_compresores Centrifugos'!AK139</f>
        <v>0</v>
      </c>
      <c r="K309" s="15">
        <f>'Venteo_compresores Centrifugos'!AL139</f>
        <v>0</v>
      </c>
      <c r="L309" s="15">
        <f>'Venteo_compresores Centrifugos'!AM139</f>
        <v>0</v>
      </c>
    </row>
    <row r="310" spans="4:12" x14ac:dyDescent="0.75">
      <c r="D310" s="15" t="s">
        <v>764</v>
      </c>
      <c r="E310" s="38" t="str">
        <f t="shared" si="89"/>
        <v>Febrero</v>
      </c>
      <c r="F310" s="222" t="s">
        <v>749</v>
      </c>
      <c r="G310" s="15">
        <f>'Venteo_compresores Centrifugos'!AH140</f>
        <v>0</v>
      </c>
      <c r="H310" s="15">
        <f>'Venteo_compresores Centrifugos'!AI140</f>
        <v>0</v>
      </c>
      <c r="I310" s="15">
        <f>'Venteo_compresores Centrifugos'!AJ140</f>
        <v>0</v>
      </c>
      <c r="J310" s="15">
        <f>'Venteo_compresores Centrifugos'!AK140</f>
        <v>0</v>
      </c>
      <c r="K310" s="15">
        <f>'Venteo_compresores Centrifugos'!AL140</f>
        <v>0</v>
      </c>
      <c r="L310" s="15">
        <f>'Venteo_compresores Centrifugos'!AM140</f>
        <v>0</v>
      </c>
    </row>
    <row r="311" spans="4:12" x14ac:dyDescent="0.75">
      <c r="D311" s="15" t="s">
        <v>764</v>
      </c>
      <c r="E311" s="38" t="s">
        <v>500</v>
      </c>
      <c r="F311" s="222" t="s">
        <v>586</v>
      </c>
      <c r="G311" s="15">
        <f>'Venteo_compresores Centrifugos'!AH141</f>
        <v>600</v>
      </c>
      <c r="H311" s="15">
        <f>'Venteo_compresores Centrifugos'!AI141</f>
        <v>0</v>
      </c>
      <c r="I311" s="15">
        <f>'Venteo_compresores Centrifugos'!AJ141</f>
        <v>2400</v>
      </c>
      <c r="J311" s="15">
        <f>'Venteo_compresores Centrifugos'!AK141</f>
        <v>1.1412598076988996E-2</v>
      </c>
      <c r="K311" s="15">
        <f>'Venteo_compresores Centrifugos'!AL141</f>
        <v>1.1412598076988995E-2</v>
      </c>
      <c r="L311" s="15">
        <f>'Venteo_compresores Centrifugos'!AM141</f>
        <v>0.33096534423268087</v>
      </c>
    </row>
    <row r="312" spans="4:12" x14ac:dyDescent="0.75">
      <c r="D312" s="15" t="s">
        <v>764</v>
      </c>
      <c r="E312" s="38" t="str">
        <f t="shared" ref="E312:E313" si="90">E311</f>
        <v>Marzo</v>
      </c>
      <c r="F312" s="222" t="s">
        <v>750</v>
      </c>
      <c r="G312" s="15">
        <f>'Venteo_compresores Centrifugos'!AH142</f>
        <v>0</v>
      </c>
      <c r="H312" s="15">
        <f>'Venteo_compresores Centrifugos'!AI142</f>
        <v>0</v>
      </c>
      <c r="I312" s="15">
        <f>'Venteo_compresores Centrifugos'!AJ142</f>
        <v>0</v>
      </c>
      <c r="J312" s="15">
        <f>'Venteo_compresores Centrifugos'!AK142</f>
        <v>0</v>
      </c>
      <c r="K312" s="15">
        <f>'Venteo_compresores Centrifugos'!AL142</f>
        <v>0</v>
      </c>
      <c r="L312" s="15">
        <f>'Venteo_compresores Centrifugos'!AM142</f>
        <v>0</v>
      </c>
    </row>
    <row r="313" spans="4:12" x14ac:dyDescent="0.75">
      <c r="D313" s="15" t="s">
        <v>764</v>
      </c>
      <c r="E313" s="38" t="str">
        <f t="shared" si="90"/>
        <v>Marzo</v>
      </c>
      <c r="F313" s="222" t="s">
        <v>749</v>
      </c>
      <c r="G313" s="15">
        <f>'Venteo_compresores Centrifugos'!AH143</f>
        <v>0</v>
      </c>
      <c r="H313" s="15">
        <f>'Venteo_compresores Centrifugos'!AI143</f>
        <v>0</v>
      </c>
      <c r="I313" s="15">
        <f>'Venteo_compresores Centrifugos'!AJ143</f>
        <v>0</v>
      </c>
      <c r="J313" s="15">
        <f>'Venteo_compresores Centrifugos'!AK143</f>
        <v>0</v>
      </c>
      <c r="K313" s="15">
        <f>'Venteo_compresores Centrifugos'!AL143</f>
        <v>0</v>
      </c>
      <c r="L313" s="15">
        <f>'Venteo_compresores Centrifugos'!AM143</f>
        <v>0</v>
      </c>
    </row>
    <row r="314" spans="4:12" x14ac:dyDescent="0.75">
      <c r="D314" s="15" t="s">
        <v>764</v>
      </c>
      <c r="E314" s="38" t="s">
        <v>501</v>
      </c>
      <c r="F314" s="222" t="s">
        <v>586</v>
      </c>
      <c r="G314" s="15">
        <f>'Venteo_compresores Centrifugos'!AH144</f>
        <v>0</v>
      </c>
      <c r="H314" s="15">
        <f>'Venteo_compresores Centrifugos'!AI144</f>
        <v>0</v>
      </c>
      <c r="I314" s="15">
        <f>'Venteo_compresores Centrifugos'!AJ144</f>
        <v>0</v>
      </c>
      <c r="J314" s="15">
        <f>'Venteo_compresores Centrifugos'!AK144</f>
        <v>0</v>
      </c>
      <c r="K314" s="15">
        <f>'Venteo_compresores Centrifugos'!AL144</f>
        <v>0</v>
      </c>
      <c r="L314" s="15">
        <f>'Venteo_compresores Centrifugos'!AM144</f>
        <v>0</v>
      </c>
    </row>
    <row r="315" spans="4:12" x14ac:dyDescent="0.75">
      <c r="D315" s="15" t="s">
        <v>764</v>
      </c>
      <c r="E315" s="38" t="str">
        <f t="shared" ref="E315:E316" si="91">E314</f>
        <v>Abril</v>
      </c>
      <c r="F315" s="222" t="s">
        <v>750</v>
      </c>
      <c r="G315" s="15">
        <f>'Venteo_compresores Centrifugos'!AH145</f>
        <v>0</v>
      </c>
      <c r="H315" s="15">
        <f>'Venteo_compresores Centrifugos'!AI145</f>
        <v>0</v>
      </c>
      <c r="I315" s="15">
        <f>'Venteo_compresores Centrifugos'!AJ145</f>
        <v>0</v>
      </c>
      <c r="J315" s="15">
        <f>'Venteo_compresores Centrifugos'!AK145</f>
        <v>0</v>
      </c>
      <c r="K315" s="15">
        <f>'Venteo_compresores Centrifugos'!AL145</f>
        <v>0</v>
      </c>
      <c r="L315" s="15">
        <f>'Venteo_compresores Centrifugos'!AM145</f>
        <v>0</v>
      </c>
    </row>
    <row r="316" spans="4:12" x14ac:dyDescent="0.75">
      <c r="D316" s="15" t="s">
        <v>764</v>
      </c>
      <c r="E316" s="38" t="str">
        <f t="shared" si="91"/>
        <v>Abril</v>
      </c>
      <c r="F316" s="222" t="s">
        <v>749</v>
      </c>
      <c r="G316" s="15">
        <f>'Venteo_compresores Centrifugos'!AH146</f>
        <v>0</v>
      </c>
      <c r="H316" s="15">
        <f>'Venteo_compresores Centrifugos'!AI146</f>
        <v>106740</v>
      </c>
      <c r="I316" s="15">
        <f>'Venteo_compresores Centrifugos'!AJ146</f>
        <v>249059.99999999997</v>
      </c>
      <c r="J316" s="15">
        <f>'Venteo_compresores Centrifugos'!AK146</f>
        <v>1.3133778353940648</v>
      </c>
      <c r="K316" s="15">
        <f>'Venteo_compresores Centrifugos'!AL146</f>
        <v>1.4360313892106884</v>
      </c>
      <c r="L316" s="15">
        <f>'Venteo_compresores Centrifugos'!AM146</f>
        <v>41.522256733293339</v>
      </c>
    </row>
    <row r="317" spans="4:12" x14ac:dyDescent="0.75">
      <c r="D317" s="15" t="s">
        <v>764</v>
      </c>
      <c r="E317" s="38" t="s">
        <v>502</v>
      </c>
      <c r="F317" s="222" t="s">
        <v>586</v>
      </c>
      <c r="G317" s="15">
        <f>'Venteo_compresores Centrifugos'!AH147</f>
        <v>0</v>
      </c>
      <c r="H317" s="15">
        <f>'Venteo_compresores Centrifugos'!AI147</f>
        <v>0</v>
      </c>
      <c r="I317" s="15">
        <f>'Venteo_compresores Centrifugos'!AJ147</f>
        <v>0</v>
      </c>
      <c r="J317" s="15">
        <f>'Venteo_compresores Centrifugos'!AK147</f>
        <v>0</v>
      </c>
      <c r="K317" s="15">
        <f>'Venteo_compresores Centrifugos'!AL147</f>
        <v>0</v>
      </c>
      <c r="L317" s="15">
        <f>'Venteo_compresores Centrifugos'!AM147</f>
        <v>0</v>
      </c>
    </row>
    <row r="318" spans="4:12" x14ac:dyDescent="0.75">
      <c r="D318" s="15" t="s">
        <v>764</v>
      </c>
      <c r="E318" s="38" t="str">
        <f t="shared" ref="E318:E319" si="92">E317</f>
        <v>Mayo</v>
      </c>
      <c r="F318" s="222" t="s">
        <v>750</v>
      </c>
      <c r="G318" s="15">
        <f>'Venteo_compresores Centrifugos'!AH148</f>
        <v>0</v>
      </c>
      <c r="H318" s="15">
        <f>'Venteo_compresores Centrifugos'!AI148</f>
        <v>0</v>
      </c>
      <c r="I318" s="15">
        <f>'Venteo_compresores Centrifugos'!AJ148</f>
        <v>0</v>
      </c>
      <c r="J318" s="15">
        <f>'Venteo_compresores Centrifugos'!AK148</f>
        <v>0</v>
      </c>
      <c r="K318" s="15">
        <f>'Venteo_compresores Centrifugos'!AL148</f>
        <v>0</v>
      </c>
      <c r="L318" s="15">
        <f>'Venteo_compresores Centrifugos'!AM148</f>
        <v>0</v>
      </c>
    </row>
    <row r="319" spans="4:12" x14ac:dyDescent="0.75">
      <c r="D319" s="15" t="s">
        <v>764</v>
      </c>
      <c r="E319" s="38" t="str">
        <f t="shared" si="92"/>
        <v>Mayo</v>
      </c>
      <c r="F319" s="222" t="s">
        <v>749</v>
      </c>
      <c r="G319" s="15">
        <f>'Venteo_compresores Centrifugos'!AH149</f>
        <v>0</v>
      </c>
      <c r="H319" s="15">
        <f>'Venteo_compresores Centrifugos'!AI149</f>
        <v>106740</v>
      </c>
      <c r="I319" s="15">
        <f>'Venteo_compresores Centrifugos'!AJ149</f>
        <v>249059.99999999997</v>
      </c>
      <c r="J319" s="15">
        <f>'Venteo_compresores Centrifugos'!AK149</f>
        <v>1.1843423654395329</v>
      </c>
      <c r="K319" s="15">
        <f>'Venteo_compresores Centrifugos'!AL149</f>
        <v>1.1843423654395329</v>
      </c>
      <c r="L319" s="15">
        <f>'Venteo_compresores Centrifugos'!AM149</f>
        <v>34.34592859774645</v>
      </c>
    </row>
    <row r="320" spans="4:12" x14ac:dyDescent="0.75">
      <c r="D320" s="15" t="s">
        <v>764</v>
      </c>
      <c r="E320" s="38" t="s">
        <v>503</v>
      </c>
      <c r="F320" s="222" t="s">
        <v>586</v>
      </c>
      <c r="G320" s="15">
        <f>'Venteo_compresores Centrifugos'!AH150</f>
        <v>0</v>
      </c>
      <c r="H320" s="15">
        <f>'Venteo_compresores Centrifugos'!AI150</f>
        <v>0</v>
      </c>
      <c r="I320" s="15">
        <f>'Venteo_compresores Centrifugos'!AJ150</f>
        <v>0</v>
      </c>
      <c r="J320" s="15">
        <f>'Venteo_compresores Centrifugos'!AK150</f>
        <v>0</v>
      </c>
      <c r="K320" s="15">
        <f>'Venteo_compresores Centrifugos'!AL150</f>
        <v>0</v>
      </c>
      <c r="L320" s="15">
        <f>'Venteo_compresores Centrifugos'!AM150</f>
        <v>0</v>
      </c>
    </row>
    <row r="321" spans="4:12" x14ac:dyDescent="0.75">
      <c r="D321" s="15" t="s">
        <v>764</v>
      </c>
      <c r="E321" s="38" t="str">
        <f t="shared" ref="E321:E322" si="93">E320</f>
        <v>Junio</v>
      </c>
      <c r="F321" s="222" t="s">
        <v>750</v>
      </c>
      <c r="G321" s="15">
        <f>'Venteo_compresores Centrifugos'!AH151</f>
        <v>0</v>
      </c>
      <c r="H321" s="15">
        <f>'Venteo_compresores Centrifugos'!AI151</f>
        <v>0</v>
      </c>
      <c r="I321" s="15">
        <f>'Venteo_compresores Centrifugos'!AJ151</f>
        <v>0</v>
      </c>
      <c r="J321" s="15">
        <f>'Venteo_compresores Centrifugos'!AK151</f>
        <v>0</v>
      </c>
      <c r="K321" s="15">
        <f>'Venteo_compresores Centrifugos'!AL151</f>
        <v>0</v>
      </c>
      <c r="L321" s="15">
        <f>'Venteo_compresores Centrifugos'!AM151</f>
        <v>0</v>
      </c>
    </row>
    <row r="322" spans="4:12" x14ac:dyDescent="0.75">
      <c r="D322" s="15" t="s">
        <v>764</v>
      </c>
      <c r="E322" s="38" t="str">
        <f t="shared" si="93"/>
        <v>Junio</v>
      </c>
      <c r="F322" s="222" t="s">
        <v>749</v>
      </c>
      <c r="G322" s="15">
        <f>'Venteo_compresores Centrifugos'!AH152</f>
        <v>23280</v>
      </c>
      <c r="H322" s="15">
        <f>'Venteo_compresores Centrifugos'!AI152</f>
        <v>0</v>
      </c>
      <c r="I322" s="15">
        <f>'Venteo_compresores Centrifugos'!AJ152</f>
        <v>93120</v>
      </c>
      <c r="J322" s="15">
        <f>'Venteo_compresores Centrifugos'!AK152</f>
        <v>0.44280880538717304</v>
      </c>
      <c r="K322" s="15">
        <f>'Venteo_compresores Centrifugos'!AL152</f>
        <v>0.44280880538717299</v>
      </c>
      <c r="L322" s="15">
        <f>'Venteo_compresores Centrifugos'!AM152</f>
        <v>12.841455356228018</v>
      </c>
    </row>
    <row r="323" spans="4:12" x14ac:dyDescent="0.75">
      <c r="D323" s="15" t="s">
        <v>764</v>
      </c>
      <c r="E323" s="38" t="s">
        <v>504</v>
      </c>
      <c r="F323" s="222" t="s">
        <v>586</v>
      </c>
      <c r="G323" s="15">
        <f>'Venteo_compresores Centrifugos'!AH153</f>
        <v>0</v>
      </c>
      <c r="H323" s="15">
        <f>'Venteo_compresores Centrifugos'!AI153</f>
        <v>0</v>
      </c>
      <c r="I323" s="15">
        <f>'Venteo_compresores Centrifugos'!AJ153</f>
        <v>0</v>
      </c>
      <c r="J323" s="15">
        <f>'Venteo_compresores Centrifugos'!AK153</f>
        <v>0</v>
      </c>
      <c r="K323" s="15">
        <f>'Venteo_compresores Centrifugos'!AL153</f>
        <v>0</v>
      </c>
      <c r="L323" s="15">
        <f>'Venteo_compresores Centrifugos'!AM153</f>
        <v>0</v>
      </c>
    </row>
    <row r="324" spans="4:12" x14ac:dyDescent="0.75">
      <c r="D324" s="15" t="s">
        <v>764</v>
      </c>
      <c r="E324" s="38" t="str">
        <f t="shared" ref="E324:E325" si="94">E323</f>
        <v>Julio</v>
      </c>
      <c r="F324" s="222" t="s">
        <v>750</v>
      </c>
      <c r="G324" s="15">
        <f>'Venteo_compresores Centrifugos'!AH154</f>
        <v>0</v>
      </c>
      <c r="H324" s="15">
        <f>'Venteo_compresores Centrifugos'!AI154</f>
        <v>0</v>
      </c>
      <c r="I324" s="15">
        <f>'Venteo_compresores Centrifugos'!AJ154</f>
        <v>0</v>
      </c>
      <c r="J324" s="15">
        <f>'Venteo_compresores Centrifugos'!AK154</f>
        <v>0</v>
      </c>
      <c r="K324" s="15">
        <f>'Venteo_compresores Centrifugos'!AL154</f>
        <v>0</v>
      </c>
      <c r="L324" s="15">
        <f>'Venteo_compresores Centrifugos'!AM154</f>
        <v>0</v>
      </c>
    </row>
    <row r="325" spans="4:12" x14ac:dyDescent="0.75">
      <c r="D325" s="15" t="s">
        <v>764</v>
      </c>
      <c r="E325" s="38" t="str">
        <f t="shared" si="94"/>
        <v>Julio</v>
      </c>
      <c r="F325" s="222" t="s">
        <v>749</v>
      </c>
      <c r="G325" s="15">
        <f>'Venteo_compresores Centrifugos'!AH155</f>
        <v>23280</v>
      </c>
      <c r="H325" s="15">
        <f>'Venteo_compresores Centrifugos'!AI155</f>
        <v>0</v>
      </c>
      <c r="I325" s="15">
        <f>'Venteo_compresores Centrifugos'!AJ155</f>
        <v>93120</v>
      </c>
      <c r="J325" s="15">
        <f>'Venteo_compresores Centrifugos'!AK155</f>
        <v>0.44280880538717304</v>
      </c>
      <c r="K325" s="15">
        <f>'Venteo_compresores Centrifugos'!AL155</f>
        <v>0.44280880538717299</v>
      </c>
      <c r="L325" s="15">
        <f>'Venteo_compresores Centrifugos'!AM155</f>
        <v>12.841455356228018</v>
      </c>
    </row>
    <row r="326" spans="4:12" x14ac:dyDescent="0.75">
      <c r="D326" s="15" t="s">
        <v>764</v>
      </c>
      <c r="E326" s="38" t="s">
        <v>505</v>
      </c>
      <c r="F326" s="222" t="s">
        <v>586</v>
      </c>
      <c r="G326" s="15">
        <f>'Venteo_compresores Centrifugos'!AH156</f>
        <v>0</v>
      </c>
      <c r="H326" s="15">
        <f>'Venteo_compresores Centrifugos'!AI156</f>
        <v>0</v>
      </c>
      <c r="I326" s="15">
        <f>'Venteo_compresores Centrifugos'!AJ156</f>
        <v>0</v>
      </c>
      <c r="J326" s="15">
        <f>'Venteo_compresores Centrifugos'!AK156</f>
        <v>0</v>
      </c>
      <c r="K326" s="15">
        <f>'Venteo_compresores Centrifugos'!AL156</f>
        <v>0</v>
      </c>
      <c r="L326" s="15">
        <f>'Venteo_compresores Centrifugos'!AM156</f>
        <v>0</v>
      </c>
    </row>
    <row r="327" spans="4:12" x14ac:dyDescent="0.75">
      <c r="D327" s="15" t="s">
        <v>764</v>
      </c>
      <c r="E327" s="38" t="str">
        <f t="shared" ref="E327:E328" si="95">E326</f>
        <v>Agosto</v>
      </c>
      <c r="F327" s="222" t="s">
        <v>750</v>
      </c>
      <c r="G327" s="15">
        <f>'Venteo_compresores Centrifugos'!AH157</f>
        <v>0</v>
      </c>
      <c r="H327" s="15">
        <f>'Venteo_compresores Centrifugos'!AI157</f>
        <v>0</v>
      </c>
      <c r="I327" s="15">
        <f>'Venteo_compresores Centrifugos'!AJ157</f>
        <v>0</v>
      </c>
      <c r="J327" s="15">
        <f>'Venteo_compresores Centrifugos'!AK157</f>
        <v>0</v>
      </c>
      <c r="K327" s="15">
        <f>'Venteo_compresores Centrifugos'!AL157</f>
        <v>0</v>
      </c>
      <c r="L327" s="15">
        <f>'Venteo_compresores Centrifugos'!AM157</f>
        <v>0</v>
      </c>
    </row>
    <row r="328" spans="4:12" x14ac:dyDescent="0.75">
      <c r="D328" s="15" t="s">
        <v>764</v>
      </c>
      <c r="E328" s="38" t="str">
        <f t="shared" si="95"/>
        <v>Agosto</v>
      </c>
      <c r="F328" s="222" t="s">
        <v>749</v>
      </c>
      <c r="G328" s="15">
        <f>'Venteo_compresores Centrifugos'!AH158</f>
        <v>0</v>
      </c>
      <c r="H328" s="15">
        <f>'Venteo_compresores Centrifugos'!AI158</f>
        <v>0</v>
      </c>
      <c r="I328" s="15">
        <f>'Venteo_compresores Centrifugos'!AJ158</f>
        <v>0</v>
      </c>
      <c r="J328" s="15">
        <f>'Venteo_compresores Centrifugos'!AK158</f>
        <v>0</v>
      </c>
      <c r="K328" s="15">
        <f>'Venteo_compresores Centrifugos'!AL158</f>
        <v>0</v>
      </c>
      <c r="L328" s="15">
        <f>'Venteo_compresores Centrifugos'!AM158</f>
        <v>0</v>
      </c>
    </row>
    <row r="329" spans="4:12" x14ac:dyDescent="0.75">
      <c r="D329" s="15" t="s">
        <v>764</v>
      </c>
      <c r="E329" s="38" t="s">
        <v>506</v>
      </c>
      <c r="F329" s="222" t="s">
        <v>586</v>
      </c>
      <c r="G329" s="15">
        <f>'Venteo_compresores Centrifugos'!AH159</f>
        <v>600</v>
      </c>
      <c r="H329" s="15">
        <f>'Venteo_compresores Centrifugos'!AI159</f>
        <v>0</v>
      </c>
      <c r="I329" s="15">
        <f>'Venteo_compresores Centrifugos'!AJ159</f>
        <v>2400</v>
      </c>
      <c r="J329" s="15">
        <f>'Venteo_compresores Centrifugos'!AK159</f>
        <v>1.1412598076988996E-2</v>
      </c>
      <c r="K329" s="15">
        <f>'Venteo_compresores Centrifugos'!AL159</f>
        <v>1.1412598076988995E-2</v>
      </c>
      <c r="L329" s="15">
        <f>'Venteo_compresores Centrifugos'!AM159</f>
        <v>0.33096534423268087</v>
      </c>
    </row>
    <row r="330" spans="4:12" x14ac:dyDescent="0.75">
      <c r="D330" s="15" t="s">
        <v>764</v>
      </c>
      <c r="E330" s="38" t="str">
        <f t="shared" ref="E330:E331" si="96">E329</f>
        <v>Septiembre</v>
      </c>
      <c r="F330" s="222" t="s">
        <v>750</v>
      </c>
      <c r="G330" s="15">
        <f>'Venteo_compresores Centrifugos'!AH160</f>
        <v>0</v>
      </c>
      <c r="H330" s="15">
        <f>'Venteo_compresores Centrifugos'!AI160</f>
        <v>0</v>
      </c>
      <c r="I330" s="15">
        <f>'Venteo_compresores Centrifugos'!AJ160</f>
        <v>0</v>
      </c>
      <c r="J330" s="15">
        <f>'Venteo_compresores Centrifugos'!AK160</f>
        <v>0</v>
      </c>
      <c r="K330" s="15">
        <f>'Venteo_compresores Centrifugos'!AL160</f>
        <v>0</v>
      </c>
      <c r="L330" s="15">
        <f>'Venteo_compresores Centrifugos'!AM160</f>
        <v>0</v>
      </c>
    </row>
    <row r="331" spans="4:12" x14ac:dyDescent="0.75">
      <c r="D331" s="15" t="s">
        <v>764</v>
      </c>
      <c r="E331" s="38" t="str">
        <f t="shared" si="96"/>
        <v>Septiembre</v>
      </c>
      <c r="F331" s="222" t="s">
        <v>749</v>
      </c>
      <c r="G331" s="15">
        <f>'Venteo_compresores Centrifugos'!AH161</f>
        <v>0</v>
      </c>
      <c r="H331" s="15">
        <f>'Venteo_compresores Centrifugos'!AI161</f>
        <v>0</v>
      </c>
      <c r="I331" s="15">
        <f>'Venteo_compresores Centrifugos'!AJ161</f>
        <v>0</v>
      </c>
      <c r="J331" s="15">
        <f>'Venteo_compresores Centrifugos'!AK161</f>
        <v>0</v>
      </c>
      <c r="K331" s="15">
        <f>'Venteo_compresores Centrifugos'!AL161</f>
        <v>0</v>
      </c>
      <c r="L331" s="15">
        <f>'Venteo_compresores Centrifugos'!AM161</f>
        <v>0</v>
      </c>
    </row>
    <row r="332" spans="4:12" x14ac:dyDescent="0.75">
      <c r="D332" s="15" t="s">
        <v>764</v>
      </c>
      <c r="E332" s="38" t="s">
        <v>507</v>
      </c>
      <c r="F332" s="222" t="s">
        <v>586</v>
      </c>
      <c r="G332" s="15">
        <f>'Venteo_compresores Centrifugos'!AH162</f>
        <v>600</v>
      </c>
      <c r="H332" s="15">
        <f>'Venteo_compresores Centrifugos'!AI162</f>
        <v>0</v>
      </c>
      <c r="I332" s="15">
        <f>'Venteo_compresores Centrifugos'!AJ162</f>
        <v>2400</v>
      </c>
      <c r="J332" s="15">
        <f>'Venteo_compresores Centrifugos'!AK162</f>
        <v>1.1412598076988996E-2</v>
      </c>
      <c r="K332" s="15">
        <f>'Venteo_compresores Centrifugos'!AL162</f>
        <v>1.1412598076988995E-2</v>
      </c>
      <c r="L332" s="15">
        <f>'Venteo_compresores Centrifugos'!AM162</f>
        <v>0.33096534423268087</v>
      </c>
    </row>
    <row r="333" spans="4:12" x14ac:dyDescent="0.75">
      <c r="D333" s="15" t="s">
        <v>764</v>
      </c>
      <c r="E333" s="38" t="str">
        <f t="shared" ref="E333:E334" si="97">E332</f>
        <v>Octubre</v>
      </c>
      <c r="F333" s="222" t="s">
        <v>750</v>
      </c>
      <c r="G333" s="15">
        <f>'Venteo_compresores Centrifugos'!AH163</f>
        <v>0</v>
      </c>
      <c r="H333" s="15">
        <f>'Venteo_compresores Centrifugos'!AI163</f>
        <v>0</v>
      </c>
      <c r="I333" s="15">
        <f>'Venteo_compresores Centrifugos'!AJ163</f>
        <v>0</v>
      </c>
      <c r="J333" s="15">
        <f>'Venteo_compresores Centrifugos'!AK163</f>
        <v>0</v>
      </c>
      <c r="K333" s="15">
        <f>'Venteo_compresores Centrifugos'!AL163</f>
        <v>0</v>
      </c>
      <c r="L333" s="15">
        <f>'Venteo_compresores Centrifugos'!AM163</f>
        <v>0</v>
      </c>
    </row>
    <row r="334" spans="4:12" x14ac:dyDescent="0.75">
      <c r="D334" s="15" t="s">
        <v>764</v>
      </c>
      <c r="E334" s="38" t="str">
        <f t="shared" si="97"/>
        <v>Octubre</v>
      </c>
      <c r="F334" s="222" t="s">
        <v>749</v>
      </c>
      <c r="G334" s="15">
        <f>'Venteo_compresores Centrifugos'!AH164</f>
        <v>0</v>
      </c>
      <c r="H334" s="15">
        <f>'Venteo_compresores Centrifugos'!AI164</f>
        <v>0</v>
      </c>
      <c r="I334" s="15">
        <f>'Venteo_compresores Centrifugos'!AJ164</f>
        <v>0</v>
      </c>
      <c r="J334" s="15">
        <f>'Venteo_compresores Centrifugos'!AK164</f>
        <v>0</v>
      </c>
      <c r="K334" s="15">
        <f>'Venteo_compresores Centrifugos'!AL164</f>
        <v>0</v>
      </c>
      <c r="L334" s="15">
        <f>'Venteo_compresores Centrifugos'!AM164</f>
        <v>0</v>
      </c>
    </row>
    <row r="335" spans="4:12" x14ac:dyDescent="0.75">
      <c r="D335" s="15" t="s">
        <v>764</v>
      </c>
      <c r="E335" s="38" t="s">
        <v>508</v>
      </c>
      <c r="F335" s="222" t="s">
        <v>586</v>
      </c>
      <c r="G335" s="15">
        <f>'Venteo_compresores Centrifugos'!AH165</f>
        <v>600</v>
      </c>
      <c r="H335" s="15">
        <f>'Venteo_compresores Centrifugos'!AI165</f>
        <v>0</v>
      </c>
      <c r="I335" s="15">
        <f>'Venteo_compresores Centrifugos'!AJ165</f>
        <v>2400</v>
      </c>
      <c r="J335" s="15">
        <f>'Venteo_compresores Centrifugos'!AK165</f>
        <v>1.1412598076988996E-2</v>
      </c>
      <c r="K335" s="15">
        <f>'Venteo_compresores Centrifugos'!AL165</f>
        <v>1.1412598076988995E-2</v>
      </c>
      <c r="L335" s="15">
        <f>'Venteo_compresores Centrifugos'!AM165</f>
        <v>0.33096534423268087</v>
      </c>
    </row>
    <row r="336" spans="4:12" x14ac:dyDescent="0.75">
      <c r="D336" s="15" t="s">
        <v>764</v>
      </c>
      <c r="E336" s="38" t="str">
        <f t="shared" ref="E336:E337" si="98">E335</f>
        <v>Noviembre</v>
      </c>
      <c r="F336" s="222" t="s">
        <v>750</v>
      </c>
      <c r="G336" s="15">
        <f>'Venteo_compresores Centrifugos'!AH166</f>
        <v>0</v>
      </c>
      <c r="H336" s="15">
        <f>'Venteo_compresores Centrifugos'!AI166</f>
        <v>0</v>
      </c>
      <c r="I336" s="15">
        <f>'Venteo_compresores Centrifugos'!AJ166</f>
        <v>0</v>
      </c>
      <c r="J336" s="15">
        <f>'Venteo_compresores Centrifugos'!AK166</f>
        <v>0</v>
      </c>
      <c r="K336" s="15">
        <f>'Venteo_compresores Centrifugos'!AL166</f>
        <v>0</v>
      </c>
      <c r="L336" s="15">
        <f>'Venteo_compresores Centrifugos'!AM166</f>
        <v>0</v>
      </c>
    </row>
    <row r="337" spans="4:12" x14ac:dyDescent="0.75">
      <c r="D337" s="15" t="s">
        <v>764</v>
      </c>
      <c r="E337" s="38" t="str">
        <f t="shared" si="98"/>
        <v>Noviembre</v>
      </c>
      <c r="F337" s="222" t="s">
        <v>749</v>
      </c>
      <c r="G337" s="15">
        <f>'Venteo_compresores Centrifugos'!AH167</f>
        <v>0</v>
      </c>
      <c r="H337" s="15">
        <f>'Venteo_compresores Centrifugos'!AI167</f>
        <v>0</v>
      </c>
      <c r="I337" s="15">
        <f>'Venteo_compresores Centrifugos'!AJ167</f>
        <v>0</v>
      </c>
      <c r="J337" s="15">
        <f>'Venteo_compresores Centrifugos'!AK167</f>
        <v>0</v>
      </c>
      <c r="K337" s="15">
        <f>'Venteo_compresores Centrifugos'!AL167</f>
        <v>0</v>
      </c>
      <c r="L337" s="15">
        <f>'Venteo_compresores Centrifugos'!AM167</f>
        <v>0</v>
      </c>
    </row>
    <row r="338" spans="4:12" x14ac:dyDescent="0.75">
      <c r="D338" s="15" t="s">
        <v>764</v>
      </c>
      <c r="E338" s="38" t="s">
        <v>509</v>
      </c>
      <c r="F338" s="222" t="s">
        <v>586</v>
      </c>
      <c r="G338" s="15">
        <f>'Venteo_compresores Centrifugos'!AH168</f>
        <v>600</v>
      </c>
      <c r="H338" s="15">
        <f>'Venteo_compresores Centrifugos'!AI168</f>
        <v>0</v>
      </c>
      <c r="I338" s="15">
        <f>'Venteo_compresores Centrifugos'!AJ168</f>
        <v>2400</v>
      </c>
      <c r="J338" s="15">
        <f>'Venteo_compresores Centrifugos'!AK168</f>
        <v>1.1412598076988996E-2</v>
      </c>
      <c r="K338" s="15">
        <f>'Venteo_compresores Centrifugos'!AL168</f>
        <v>1.1412598076988995E-2</v>
      </c>
      <c r="L338" s="15">
        <f>'Venteo_compresores Centrifugos'!AM168</f>
        <v>0.33096534423268087</v>
      </c>
    </row>
    <row r="339" spans="4:12" x14ac:dyDescent="0.75">
      <c r="D339" s="15" t="s">
        <v>764</v>
      </c>
      <c r="E339" s="38" t="s">
        <v>509</v>
      </c>
      <c r="F339" s="222" t="s">
        <v>750</v>
      </c>
      <c r="G339" s="15">
        <f>'Venteo_compresores Centrifugos'!AH169</f>
        <v>0</v>
      </c>
      <c r="H339" s="15">
        <f>'Venteo_compresores Centrifugos'!AI169</f>
        <v>0</v>
      </c>
      <c r="I339" s="15">
        <f>'Venteo_compresores Centrifugos'!AJ169</f>
        <v>0</v>
      </c>
      <c r="J339" s="15">
        <f>'Venteo_compresores Centrifugos'!AK169</f>
        <v>0</v>
      </c>
      <c r="K339" s="15">
        <f>'Venteo_compresores Centrifugos'!AL169</f>
        <v>0</v>
      </c>
      <c r="L339" s="15">
        <f>'Venteo_compresores Centrifugos'!AM169</f>
        <v>0</v>
      </c>
    </row>
    <row r="340" spans="4:12" x14ac:dyDescent="0.75">
      <c r="D340" s="15" t="s">
        <v>764</v>
      </c>
      <c r="E340" s="38" t="s">
        <v>509</v>
      </c>
      <c r="F340" s="222" t="s">
        <v>749</v>
      </c>
      <c r="G340" s="15">
        <f>'Venteo_compresores Centrifugos'!AH170</f>
        <v>0</v>
      </c>
      <c r="H340" s="15">
        <f>'Venteo_compresores Centrifugos'!AI170</f>
        <v>0</v>
      </c>
      <c r="I340" s="15">
        <f>'Venteo_compresores Centrifugos'!AJ170</f>
        <v>0</v>
      </c>
      <c r="J340" s="15">
        <f>'Venteo_compresores Centrifugos'!AK170</f>
        <v>0</v>
      </c>
      <c r="K340" s="15">
        <f>'Venteo_compresores Centrifugos'!AL170</f>
        <v>0</v>
      </c>
      <c r="L340" s="15">
        <f>'Venteo_compresores Centrifugos'!AM170</f>
        <v>0</v>
      </c>
    </row>
    <row r="341" spans="4:12" x14ac:dyDescent="0.75">
      <c r="D341" s="15" t="s">
        <v>765</v>
      </c>
      <c r="E341" s="38" t="s">
        <v>498</v>
      </c>
      <c r="F341" s="222" t="s">
        <v>586</v>
      </c>
      <c r="G341" s="15">
        <f>'Venteo_deshid Glicol_production'!AH143</f>
        <v>960</v>
      </c>
      <c r="H341" s="15">
        <f>'Venteo_deshid Glicol_production'!AI143</f>
        <v>0</v>
      </c>
      <c r="I341" s="15">
        <f>'Venteo_deshid Glicol_production'!AJ143</f>
        <v>3840</v>
      </c>
      <c r="J341" s="15">
        <f>'Venteo_deshid Glicol_production'!AK143</f>
        <v>0</v>
      </c>
      <c r="K341" s="15">
        <f>'Venteo_deshid Glicol_production'!AL143</f>
        <v>1.8260156923182388E-2</v>
      </c>
      <c r="L341" s="15">
        <f>'Venteo_deshid Glicol_production'!AM143</f>
        <v>0.51128439384910684</v>
      </c>
    </row>
    <row r="342" spans="4:12" x14ac:dyDescent="0.75">
      <c r="D342" s="15" t="s">
        <v>765</v>
      </c>
      <c r="E342" s="38" t="str">
        <f t="shared" ref="E342:E343" si="99">E341</f>
        <v>Enero</v>
      </c>
      <c r="F342" s="222" t="s">
        <v>750</v>
      </c>
      <c r="G342" s="15">
        <f>'Venteo_deshid Glicol_production'!AH144</f>
        <v>0</v>
      </c>
      <c r="H342" s="15">
        <f>'Venteo_deshid Glicol_production'!AI144</f>
        <v>0</v>
      </c>
      <c r="I342" s="15">
        <f>'Venteo_deshid Glicol_production'!AJ144</f>
        <v>0</v>
      </c>
      <c r="J342" s="15">
        <f>'Venteo_deshid Glicol_production'!AK144</f>
        <v>0</v>
      </c>
      <c r="K342" s="15">
        <f>'Venteo_deshid Glicol_production'!AL144</f>
        <v>0</v>
      </c>
      <c r="L342" s="15">
        <f>'Venteo_deshid Glicol_production'!AM144</f>
        <v>0</v>
      </c>
    </row>
    <row r="343" spans="4:12" x14ac:dyDescent="0.75">
      <c r="D343" s="15" t="s">
        <v>765</v>
      </c>
      <c r="E343" s="38" t="str">
        <f t="shared" si="99"/>
        <v>Enero</v>
      </c>
      <c r="F343" s="222" t="s">
        <v>749</v>
      </c>
      <c r="G343" s="15">
        <f>'Venteo_deshid Glicol_production'!AH145</f>
        <v>0</v>
      </c>
      <c r="H343" s="15">
        <f>'Venteo_deshid Glicol_production'!AI145</f>
        <v>0</v>
      </c>
      <c r="I343" s="15">
        <f>'Venteo_deshid Glicol_production'!AJ145</f>
        <v>0</v>
      </c>
      <c r="J343" s="15">
        <f>'Venteo_deshid Glicol_production'!AK145</f>
        <v>0</v>
      </c>
      <c r="K343" s="15">
        <f>'Venteo_deshid Glicol_production'!AL145</f>
        <v>0</v>
      </c>
      <c r="L343" s="15">
        <f>'Venteo_deshid Glicol_production'!AM145</f>
        <v>0</v>
      </c>
    </row>
    <row r="344" spans="4:12" x14ac:dyDescent="0.75">
      <c r="D344" s="15" t="s">
        <v>765</v>
      </c>
      <c r="E344" s="38" t="s">
        <v>499</v>
      </c>
      <c r="F344" s="222" t="s">
        <v>586</v>
      </c>
      <c r="G344" s="15">
        <f>'Venteo_deshid Glicol_production'!AH146</f>
        <v>960</v>
      </c>
      <c r="H344" s="15">
        <f>'Venteo_deshid Glicol_production'!AI146</f>
        <v>0</v>
      </c>
      <c r="I344" s="15">
        <f>'Venteo_deshid Glicol_production'!AJ146</f>
        <v>3840</v>
      </c>
      <c r="J344" s="15">
        <f>'Venteo_deshid Glicol_production'!AK146</f>
        <v>0</v>
      </c>
      <c r="K344" s="15">
        <f>'Venteo_deshid Glicol_production'!AL146</f>
        <v>1.8260156923182388E-2</v>
      </c>
      <c r="L344" s="15">
        <f>'Venteo_deshid Glicol_production'!AM146</f>
        <v>0.51128439384910684</v>
      </c>
    </row>
    <row r="345" spans="4:12" x14ac:dyDescent="0.75">
      <c r="D345" s="15" t="s">
        <v>765</v>
      </c>
      <c r="E345" s="38" t="str">
        <f t="shared" ref="E345:E346" si="100">E344</f>
        <v>Febrero</v>
      </c>
      <c r="F345" s="222" t="s">
        <v>750</v>
      </c>
      <c r="G345" s="15">
        <f>'Venteo_deshid Glicol_production'!AH147</f>
        <v>0</v>
      </c>
      <c r="H345" s="15">
        <f>'Venteo_deshid Glicol_production'!AI147</f>
        <v>0</v>
      </c>
      <c r="I345" s="15">
        <f>'Venteo_deshid Glicol_production'!AJ147</f>
        <v>0</v>
      </c>
      <c r="J345" s="15">
        <f>'Venteo_deshid Glicol_production'!AK147</f>
        <v>0</v>
      </c>
      <c r="K345" s="15">
        <f>'Venteo_deshid Glicol_production'!AL147</f>
        <v>0</v>
      </c>
      <c r="L345" s="15">
        <f>'Venteo_deshid Glicol_production'!AM147</f>
        <v>0</v>
      </c>
    </row>
    <row r="346" spans="4:12" x14ac:dyDescent="0.75">
      <c r="D346" s="15" t="s">
        <v>765</v>
      </c>
      <c r="E346" s="38" t="str">
        <f t="shared" si="100"/>
        <v>Febrero</v>
      </c>
      <c r="F346" s="222" t="s">
        <v>749</v>
      </c>
      <c r="G346" s="15">
        <f>'Venteo_deshid Glicol_production'!AH148</f>
        <v>0</v>
      </c>
      <c r="H346" s="15">
        <f>'Venteo_deshid Glicol_production'!AI148</f>
        <v>0</v>
      </c>
      <c r="I346" s="15">
        <f>'Venteo_deshid Glicol_production'!AJ148</f>
        <v>0</v>
      </c>
      <c r="J346" s="15">
        <f>'Venteo_deshid Glicol_production'!AK148</f>
        <v>0</v>
      </c>
      <c r="K346" s="15">
        <f>'Venteo_deshid Glicol_production'!AL148</f>
        <v>0</v>
      </c>
      <c r="L346" s="15">
        <f>'Venteo_deshid Glicol_production'!AM148</f>
        <v>0</v>
      </c>
    </row>
    <row r="347" spans="4:12" x14ac:dyDescent="0.75">
      <c r="D347" s="15" t="s">
        <v>765</v>
      </c>
      <c r="E347" s="38" t="s">
        <v>500</v>
      </c>
      <c r="F347" s="222" t="s">
        <v>586</v>
      </c>
      <c r="G347" s="15">
        <f>'Venteo_deshid Glicol_production'!AH149</f>
        <v>960</v>
      </c>
      <c r="H347" s="15">
        <f>'Venteo_deshid Glicol_production'!AI149</f>
        <v>0</v>
      </c>
      <c r="I347" s="15">
        <f>'Venteo_deshid Glicol_production'!AJ149</f>
        <v>3840</v>
      </c>
      <c r="J347" s="15">
        <f>'Venteo_deshid Glicol_production'!AK149</f>
        <v>0</v>
      </c>
      <c r="K347" s="15">
        <f>'Venteo_deshid Glicol_production'!AL149</f>
        <v>1.8260156923182388E-2</v>
      </c>
      <c r="L347" s="15">
        <f>'Venteo_deshid Glicol_production'!AM149</f>
        <v>0.51128439384910684</v>
      </c>
    </row>
    <row r="348" spans="4:12" x14ac:dyDescent="0.75">
      <c r="D348" s="15" t="s">
        <v>765</v>
      </c>
      <c r="E348" s="38" t="str">
        <f t="shared" ref="E348:E349" si="101">E347</f>
        <v>Marzo</v>
      </c>
      <c r="F348" s="222" t="s">
        <v>750</v>
      </c>
      <c r="G348" s="15">
        <f>'Venteo_deshid Glicol_production'!AH150</f>
        <v>0</v>
      </c>
      <c r="H348" s="15">
        <f>'Venteo_deshid Glicol_production'!AI150</f>
        <v>0</v>
      </c>
      <c r="I348" s="15">
        <f>'Venteo_deshid Glicol_production'!AJ150</f>
        <v>0</v>
      </c>
      <c r="J348" s="15">
        <f>'Venteo_deshid Glicol_production'!AK150</f>
        <v>0</v>
      </c>
      <c r="K348" s="15">
        <f>'Venteo_deshid Glicol_production'!AL150</f>
        <v>0</v>
      </c>
      <c r="L348" s="15">
        <f>'Venteo_deshid Glicol_production'!AM150</f>
        <v>0</v>
      </c>
    </row>
    <row r="349" spans="4:12" x14ac:dyDescent="0.75">
      <c r="D349" s="15" t="s">
        <v>765</v>
      </c>
      <c r="E349" s="38" t="str">
        <f t="shared" si="101"/>
        <v>Marzo</v>
      </c>
      <c r="F349" s="222" t="s">
        <v>749</v>
      </c>
      <c r="G349" s="15">
        <f>'Venteo_deshid Glicol_production'!AH151</f>
        <v>0</v>
      </c>
      <c r="H349" s="15">
        <f>'Venteo_deshid Glicol_production'!AI151</f>
        <v>0</v>
      </c>
      <c r="I349" s="15">
        <f>'Venteo_deshid Glicol_production'!AJ151</f>
        <v>0</v>
      </c>
      <c r="J349" s="15">
        <f>'Venteo_deshid Glicol_production'!AK151</f>
        <v>0</v>
      </c>
      <c r="K349" s="15">
        <f>'Venteo_deshid Glicol_production'!AL151</f>
        <v>0</v>
      </c>
      <c r="L349" s="15">
        <f>'Venteo_deshid Glicol_production'!AM151</f>
        <v>0</v>
      </c>
    </row>
    <row r="350" spans="4:12" x14ac:dyDescent="0.75">
      <c r="D350" s="15" t="s">
        <v>765</v>
      </c>
      <c r="E350" s="38" t="s">
        <v>501</v>
      </c>
      <c r="F350" s="222" t="s">
        <v>586</v>
      </c>
      <c r="G350" s="15">
        <f>'Venteo_deshid Glicol_production'!AH152</f>
        <v>0</v>
      </c>
      <c r="H350" s="15">
        <f>'Venteo_deshid Glicol_production'!AI152</f>
        <v>960</v>
      </c>
      <c r="I350" s="15">
        <f>'Venteo_deshid Glicol_production'!AJ152</f>
        <v>3840</v>
      </c>
      <c r="J350" s="15">
        <f>'Venteo_deshid Glicol_production'!AK152</f>
        <v>0</v>
      </c>
      <c r="K350" s="15">
        <f>'Venteo_deshid Glicol_production'!AL152</f>
        <v>1.8260156923182388E-2</v>
      </c>
      <c r="L350" s="15">
        <f>'Venteo_deshid Glicol_production'!AM152</f>
        <v>0.51128439384910684</v>
      </c>
    </row>
    <row r="351" spans="4:12" x14ac:dyDescent="0.75">
      <c r="D351" s="15" t="s">
        <v>765</v>
      </c>
      <c r="E351" s="38" t="str">
        <f t="shared" ref="E351:E352" si="102">E350</f>
        <v>Abril</v>
      </c>
      <c r="F351" s="222" t="s">
        <v>750</v>
      </c>
      <c r="G351" s="15">
        <f>'Venteo_deshid Glicol_production'!AH153</f>
        <v>0</v>
      </c>
      <c r="H351" s="15">
        <f>'Venteo_deshid Glicol_production'!AI153</f>
        <v>0</v>
      </c>
      <c r="I351" s="15">
        <f>'Venteo_deshid Glicol_production'!AJ153</f>
        <v>0</v>
      </c>
      <c r="J351" s="15">
        <f>'Venteo_deshid Glicol_production'!AK153</f>
        <v>0</v>
      </c>
      <c r="K351" s="15">
        <f>'Venteo_deshid Glicol_production'!AL153</f>
        <v>0</v>
      </c>
      <c r="L351" s="15">
        <f>'Venteo_deshid Glicol_production'!AM153</f>
        <v>0</v>
      </c>
    </row>
    <row r="352" spans="4:12" x14ac:dyDescent="0.75">
      <c r="D352" s="15" t="s">
        <v>765</v>
      </c>
      <c r="E352" s="38" t="str">
        <f t="shared" si="102"/>
        <v>Abril</v>
      </c>
      <c r="F352" s="222" t="s">
        <v>749</v>
      </c>
      <c r="G352" s="15">
        <f>'Venteo_deshid Glicol_production'!AH154</f>
        <v>0</v>
      </c>
      <c r="H352" s="15">
        <f>'Venteo_deshid Glicol_production'!AI154</f>
        <v>0</v>
      </c>
      <c r="I352" s="15">
        <f>'Venteo_deshid Glicol_production'!AJ154</f>
        <v>0</v>
      </c>
      <c r="J352" s="15">
        <f>'Venteo_deshid Glicol_production'!AK154</f>
        <v>0</v>
      </c>
      <c r="K352" s="15">
        <f>'Venteo_deshid Glicol_production'!AL154</f>
        <v>0</v>
      </c>
      <c r="L352" s="15">
        <f>'Venteo_deshid Glicol_production'!AM154</f>
        <v>0</v>
      </c>
    </row>
    <row r="353" spans="4:12" x14ac:dyDescent="0.75">
      <c r="D353" s="15" t="s">
        <v>765</v>
      </c>
      <c r="E353" s="38" t="s">
        <v>502</v>
      </c>
      <c r="F353" s="222" t="s">
        <v>586</v>
      </c>
      <c r="G353" s="15">
        <f>'Venteo_deshid Glicol_production'!AH155</f>
        <v>0</v>
      </c>
      <c r="H353" s="15">
        <f>'Venteo_deshid Glicol_production'!AI155</f>
        <v>960</v>
      </c>
      <c r="I353" s="15">
        <f>'Venteo_deshid Glicol_production'!AJ155</f>
        <v>3840</v>
      </c>
      <c r="J353" s="15">
        <f>'Venteo_deshid Glicol_production'!AK155</f>
        <v>0</v>
      </c>
      <c r="K353" s="15">
        <f>'Venteo_deshid Glicol_production'!AL155</f>
        <v>1.8260156923182388E-2</v>
      </c>
      <c r="L353" s="15">
        <f>'Venteo_deshid Glicol_production'!AM155</f>
        <v>0.51128439384910684</v>
      </c>
    </row>
    <row r="354" spans="4:12" x14ac:dyDescent="0.75">
      <c r="D354" s="15" t="s">
        <v>765</v>
      </c>
      <c r="E354" s="38" t="str">
        <f t="shared" ref="E354:E355" si="103">E353</f>
        <v>Mayo</v>
      </c>
      <c r="F354" s="222" t="s">
        <v>750</v>
      </c>
      <c r="G354" s="15">
        <f>'Venteo_deshid Glicol_production'!AH156</f>
        <v>0</v>
      </c>
      <c r="H354" s="15">
        <f>'Venteo_deshid Glicol_production'!AI156</f>
        <v>0</v>
      </c>
      <c r="I354" s="15">
        <f>'Venteo_deshid Glicol_production'!AJ156</f>
        <v>0</v>
      </c>
      <c r="J354" s="15">
        <f>'Venteo_deshid Glicol_production'!AK156</f>
        <v>0</v>
      </c>
      <c r="K354" s="15">
        <f>'Venteo_deshid Glicol_production'!AL156</f>
        <v>0</v>
      </c>
      <c r="L354" s="15">
        <f>'Venteo_deshid Glicol_production'!AM156</f>
        <v>0</v>
      </c>
    </row>
    <row r="355" spans="4:12" x14ac:dyDescent="0.75">
      <c r="D355" s="15" t="s">
        <v>765</v>
      </c>
      <c r="E355" s="38" t="str">
        <f t="shared" si="103"/>
        <v>Mayo</v>
      </c>
      <c r="F355" s="222" t="s">
        <v>749</v>
      </c>
      <c r="G355" s="15">
        <f>'Venteo_deshid Glicol_production'!AH157</f>
        <v>0</v>
      </c>
      <c r="H355" s="15">
        <f>'Venteo_deshid Glicol_production'!AI157</f>
        <v>0</v>
      </c>
      <c r="I355" s="15">
        <f>'Venteo_deshid Glicol_production'!AJ157</f>
        <v>0</v>
      </c>
      <c r="J355" s="15">
        <f>'Venteo_deshid Glicol_production'!AK157</f>
        <v>0</v>
      </c>
      <c r="K355" s="15">
        <f>'Venteo_deshid Glicol_production'!AL157</f>
        <v>0</v>
      </c>
      <c r="L355" s="15">
        <f>'Venteo_deshid Glicol_production'!AM157</f>
        <v>0</v>
      </c>
    </row>
    <row r="356" spans="4:12" x14ac:dyDescent="0.75">
      <c r="D356" s="15" t="s">
        <v>765</v>
      </c>
      <c r="E356" s="38" t="s">
        <v>503</v>
      </c>
      <c r="F356" s="222" t="s">
        <v>586</v>
      </c>
      <c r="G356" s="15">
        <f>'Venteo_deshid Glicol_production'!AH158</f>
        <v>0</v>
      </c>
      <c r="H356" s="15">
        <f>'Venteo_deshid Glicol_production'!AI158</f>
        <v>960</v>
      </c>
      <c r="I356" s="15">
        <f>'Venteo_deshid Glicol_production'!AJ158</f>
        <v>3840</v>
      </c>
      <c r="J356" s="15">
        <f>'Venteo_deshid Glicol_production'!AK158</f>
        <v>0</v>
      </c>
      <c r="K356" s="15">
        <f>'Venteo_deshid Glicol_production'!AL158</f>
        <v>1.8260156923182388E-2</v>
      </c>
      <c r="L356" s="15">
        <f>'Venteo_deshid Glicol_production'!AM158</f>
        <v>0.51128439384910684</v>
      </c>
    </row>
    <row r="357" spans="4:12" x14ac:dyDescent="0.75">
      <c r="D357" s="15" t="s">
        <v>765</v>
      </c>
      <c r="E357" s="38" t="str">
        <f t="shared" ref="E357:E358" si="104">E356</f>
        <v>Junio</v>
      </c>
      <c r="F357" s="222" t="s">
        <v>750</v>
      </c>
      <c r="G357" s="15">
        <f>'Venteo_deshid Glicol_production'!AH159</f>
        <v>0</v>
      </c>
      <c r="H357" s="15">
        <f>'Venteo_deshid Glicol_production'!AI159</f>
        <v>0</v>
      </c>
      <c r="I357" s="15">
        <f>'Venteo_deshid Glicol_production'!AJ159</f>
        <v>0</v>
      </c>
      <c r="J357" s="15">
        <f>'Venteo_deshid Glicol_production'!AK159</f>
        <v>0</v>
      </c>
      <c r="K357" s="15">
        <f>'Venteo_deshid Glicol_production'!AL159</f>
        <v>0</v>
      </c>
      <c r="L357" s="15">
        <f>'Venteo_deshid Glicol_production'!AM159</f>
        <v>0</v>
      </c>
    </row>
    <row r="358" spans="4:12" x14ac:dyDescent="0.75">
      <c r="D358" s="15" t="s">
        <v>765</v>
      </c>
      <c r="E358" s="38" t="str">
        <f t="shared" si="104"/>
        <v>Junio</v>
      </c>
      <c r="F358" s="222" t="s">
        <v>749</v>
      </c>
      <c r="G358" s="15">
        <f>'Venteo_deshid Glicol_production'!AH160</f>
        <v>0</v>
      </c>
      <c r="H358" s="15">
        <f>'Venteo_deshid Glicol_production'!AI160</f>
        <v>0</v>
      </c>
      <c r="I358" s="15">
        <f>'Venteo_deshid Glicol_production'!AJ160</f>
        <v>0</v>
      </c>
      <c r="J358" s="15">
        <f>'Venteo_deshid Glicol_production'!AK160</f>
        <v>0</v>
      </c>
      <c r="K358" s="15">
        <f>'Venteo_deshid Glicol_production'!AL160</f>
        <v>0</v>
      </c>
      <c r="L358" s="15">
        <f>'Venteo_deshid Glicol_production'!AM160</f>
        <v>0</v>
      </c>
    </row>
    <row r="359" spans="4:12" x14ac:dyDescent="0.75">
      <c r="D359" s="15" t="s">
        <v>765</v>
      </c>
      <c r="E359" s="38" t="s">
        <v>504</v>
      </c>
      <c r="F359" s="222" t="s">
        <v>586</v>
      </c>
      <c r="G359" s="15">
        <f>'Venteo_deshid Glicol_production'!AH161</f>
        <v>0</v>
      </c>
      <c r="H359" s="15">
        <f>'Venteo_deshid Glicol_production'!AI161</f>
        <v>0</v>
      </c>
      <c r="I359" s="15">
        <f>'Venteo_deshid Glicol_production'!AJ161</f>
        <v>0</v>
      </c>
      <c r="J359" s="15">
        <f>'Venteo_deshid Glicol_production'!AK161</f>
        <v>0</v>
      </c>
      <c r="K359" s="15">
        <f>'Venteo_deshid Glicol_production'!AL161</f>
        <v>0</v>
      </c>
      <c r="L359" s="15">
        <f>'Venteo_deshid Glicol_production'!AM161</f>
        <v>0</v>
      </c>
    </row>
    <row r="360" spans="4:12" x14ac:dyDescent="0.75">
      <c r="D360" s="15" t="s">
        <v>765</v>
      </c>
      <c r="E360" s="38" t="str">
        <f t="shared" ref="E360:E361" si="105">E359</f>
        <v>Julio</v>
      </c>
      <c r="F360" s="222" t="s">
        <v>750</v>
      </c>
      <c r="G360" s="15">
        <f>'Venteo_deshid Glicol_production'!AH162</f>
        <v>0</v>
      </c>
      <c r="H360" s="15">
        <f>'Venteo_deshid Glicol_production'!AI162</f>
        <v>0</v>
      </c>
      <c r="I360" s="15">
        <f>'Venteo_deshid Glicol_production'!AJ162</f>
        <v>0</v>
      </c>
      <c r="J360" s="15">
        <f>'Venteo_deshid Glicol_production'!AK162</f>
        <v>0</v>
      </c>
      <c r="K360" s="15">
        <f>'Venteo_deshid Glicol_production'!AL162</f>
        <v>0</v>
      </c>
      <c r="L360" s="15">
        <f>'Venteo_deshid Glicol_production'!AM162</f>
        <v>0</v>
      </c>
    </row>
    <row r="361" spans="4:12" x14ac:dyDescent="0.75">
      <c r="D361" s="15" t="s">
        <v>765</v>
      </c>
      <c r="E361" s="38" t="str">
        <f t="shared" si="105"/>
        <v>Julio</v>
      </c>
      <c r="F361" s="222" t="s">
        <v>749</v>
      </c>
      <c r="G361" s="15">
        <f>'Venteo_deshid Glicol_production'!AH163</f>
        <v>0</v>
      </c>
      <c r="H361" s="15">
        <f>'Venteo_deshid Glicol_production'!AI163</f>
        <v>62.946000000000005</v>
      </c>
      <c r="I361" s="15">
        <f>'Venteo_deshid Glicol_production'!AJ163</f>
        <v>251.78400000000002</v>
      </c>
      <c r="J361" s="15">
        <f>'Venteo_deshid Glicol_production'!AK163</f>
        <v>0</v>
      </c>
      <c r="K361" s="15">
        <f>'Venteo_deshid Glicol_production'!AL163</f>
        <v>1.1972956642569157E-3</v>
      </c>
      <c r="L361" s="15">
        <f>'Venteo_deshid Glicol_production'!AM163</f>
        <v>3.3524278599193637E-2</v>
      </c>
    </row>
    <row r="362" spans="4:12" x14ac:dyDescent="0.75">
      <c r="D362" s="15" t="s">
        <v>765</v>
      </c>
      <c r="E362" s="38" t="s">
        <v>505</v>
      </c>
      <c r="F362" s="222" t="s">
        <v>586</v>
      </c>
      <c r="G362" s="15">
        <f>'Venteo_deshid Glicol_production'!AH164</f>
        <v>0</v>
      </c>
      <c r="H362" s="15">
        <f>'Venteo_deshid Glicol_production'!AI164</f>
        <v>0</v>
      </c>
      <c r="I362" s="15">
        <f>'Venteo_deshid Glicol_production'!AJ164</f>
        <v>0</v>
      </c>
      <c r="J362" s="15">
        <f>'Venteo_deshid Glicol_production'!AK164</f>
        <v>0</v>
      </c>
      <c r="K362" s="15">
        <f>'Venteo_deshid Glicol_production'!AL164</f>
        <v>0</v>
      </c>
      <c r="L362" s="15">
        <f>'Venteo_deshid Glicol_production'!AM164</f>
        <v>0</v>
      </c>
    </row>
    <row r="363" spans="4:12" x14ac:dyDescent="0.75">
      <c r="D363" s="15" t="s">
        <v>765</v>
      </c>
      <c r="E363" s="38" t="str">
        <f t="shared" ref="E363:E364" si="106">E362</f>
        <v>Agosto</v>
      </c>
      <c r="F363" s="222" t="s">
        <v>750</v>
      </c>
      <c r="G363" s="15">
        <f>'Venteo_deshid Glicol_production'!AH165</f>
        <v>0</v>
      </c>
      <c r="H363" s="15">
        <f>'Venteo_deshid Glicol_production'!AI165</f>
        <v>0</v>
      </c>
      <c r="I363" s="15">
        <f>'Venteo_deshid Glicol_production'!AJ165</f>
        <v>0</v>
      </c>
      <c r="J363" s="15">
        <f>'Venteo_deshid Glicol_production'!AK165</f>
        <v>0</v>
      </c>
      <c r="K363" s="15">
        <f>'Venteo_deshid Glicol_production'!AL165</f>
        <v>0</v>
      </c>
      <c r="L363" s="15">
        <f>'Venteo_deshid Glicol_production'!AM165</f>
        <v>0</v>
      </c>
    </row>
    <row r="364" spans="4:12" x14ac:dyDescent="0.75">
      <c r="D364" s="15" t="s">
        <v>765</v>
      </c>
      <c r="E364" s="38" t="str">
        <f t="shared" si="106"/>
        <v>Agosto</v>
      </c>
      <c r="F364" s="222" t="s">
        <v>749</v>
      </c>
      <c r="G364" s="15">
        <f>'Venteo_deshid Glicol_production'!AH166</f>
        <v>0</v>
      </c>
      <c r="H364" s="15">
        <f>'Venteo_deshid Glicol_production'!AI166</f>
        <v>125.89200000000001</v>
      </c>
      <c r="I364" s="15">
        <f>'Venteo_deshid Glicol_production'!AJ166</f>
        <v>188.83799999999999</v>
      </c>
      <c r="J364" s="15">
        <f>'Venteo_deshid Glicol_production'!AK166</f>
        <v>0</v>
      </c>
      <c r="K364" s="15">
        <f>'Venteo_deshid Glicol_production'!AL166</f>
        <v>8.9797174819268664E-4</v>
      </c>
      <c r="L364" s="15">
        <f>'Venteo_deshid Glicol_production'!AM166</f>
        <v>2.5143208949395226E-2</v>
      </c>
    </row>
    <row r="365" spans="4:12" x14ac:dyDescent="0.75">
      <c r="D365" s="15" t="s">
        <v>765</v>
      </c>
      <c r="E365" s="38" t="s">
        <v>506</v>
      </c>
      <c r="F365" s="222" t="s">
        <v>586</v>
      </c>
      <c r="G365" s="15">
        <f>'Venteo_deshid Glicol_production'!AH167</f>
        <v>0</v>
      </c>
      <c r="H365" s="15">
        <f>'Venteo_deshid Glicol_production'!AI167</f>
        <v>0</v>
      </c>
      <c r="I365" s="15">
        <f>'Venteo_deshid Glicol_production'!AJ167</f>
        <v>0</v>
      </c>
      <c r="J365" s="15">
        <f>'Venteo_deshid Glicol_production'!AK167</f>
        <v>0</v>
      </c>
      <c r="K365" s="15">
        <f>'Venteo_deshid Glicol_production'!AL167</f>
        <v>0</v>
      </c>
      <c r="L365" s="15">
        <f>'Venteo_deshid Glicol_production'!AM167</f>
        <v>0</v>
      </c>
    </row>
    <row r="366" spans="4:12" x14ac:dyDescent="0.75">
      <c r="D366" s="15" t="s">
        <v>765</v>
      </c>
      <c r="E366" s="38" t="str">
        <f t="shared" ref="E366:E367" si="107">E365</f>
        <v>Septiembre</v>
      </c>
      <c r="F366" s="222" t="s">
        <v>750</v>
      </c>
      <c r="G366" s="15">
        <f>'Venteo_deshid Glicol_production'!AH168</f>
        <v>0</v>
      </c>
      <c r="H366" s="15">
        <f>'Venteo_deshid Glicol_production'!AI168</f>
        <v>0</v>
      </c>
      <c r="I366" s="15">
        <f>'Venteo_deshid Glicol_production'!AJ168</f>
        <v>0</v>
      </c>
      <c r="J366" s="15">
        <f>'Venteo_deshid Glicol_production'!AK168</f>
        <v>0</v>
      </c>
      <c r="K366" s="15">
        <f>'Venteo_deshid Glicol_production'!AL168</f>
        <v>0</v>
      </c>
      <c r="L366" s="15">
        <f>'Venteo_deshid Glicol_production'!AM168</f>
        <v>0</v>
      </c>
    </row>
    <row r="367" spans="4:12" x14ac:dyDescent="0.75">
      <c r="D367" s="15" t="s">
        <v>765</v>
      </c>
      <c r="E367" s="38" t="str">
        <f t="shared" si="107"/>
        <v>Septiembre</v>
      </c>
      <c r="F367" s="222" t="s">
        <v>749</v>
      </c>
      <c r="G367" s="15">
        <f>'Venteo_deshid Glicol_production'!AH169</f>
        <v>0</v>
      </c>
      <c r="H367" s="15">
        <f>'Venteo_deshid Glicol_production'!AI169</f>
        <v>125.89200000000001</v>
      </c>
      <c r="I367" s="15">
        <f>'Venteo_deshid Glicol_production'!AJ169</f>
        <v>188.83799999999999</v>
      </c>
      <c r="J367" s="15">
        <f>'Venteo_deshid Glicol_production'!AK169</f>
        <v>0</v>
      </c>
      <c r="K367" s="15">
        <f>'Venteo_deshid Glicol_production'!AL169</f>
        <v>8.9797174819268664E-4</v>
      </c>
      <c r="L367" s="15">
        <f>'Venteo_deshid Glicol_production'!AM169</f>
        <v>2.5143208949395226E-2</v>
      </c>
    </row>
    <row r="368" spans="4:12" x14ac:dyDescent="0.75">
      <c r="D368" s="15" t="s">
        <v>765</v>
      </c>
      <c r="E368" s="38" t="s">
        <v>507</v>
      </c>
      <c r="F368" s="222" t="s">
        <v>586</v>
      </c>
      <c r="G368" s="15">
        <f>'Venteo_deshid Glicol_production'!AH170</f>
        <v>0</v>
      </c>
      <c r="H368" s="15">
        <f>'Venteo_deshid Glicol_production'!AI170</f>
        <v>0</v>
      </c>
      <c r="I368" s="15">
        <f>'Venteo_deshid Glicol_production'!AJ170</f>
        <v>0</v>
      </c>
      <c r="J368" s="15">
        <f>'Venteo_deshid Glicol_production'!AK170</f>
        <v>0</v>
      </c>
      <c r="K368" s="15">
        <f>'Venteo_deshid Glicol_production'!AL170</f>
        <v>0</v>
      </c>
      <c r="L368" s="15">
        <f>'Venteo_deshid Glicol_production'!AM170</f>
        <v>0</v>
      </c>
    </row>
    <row r="369" spans="4:12" x14ac:dyDescent="0.75">
      <c r="D369" s="15" t="s">
        <v>765</v>
      </c>
      <c r="E369" s="38" t="str">
        <f t="shared" ref="E369:E370" si="108">E368</f>
        <v>Octubre</v>
      </c>
      <c r="F369" s="222" t="s">
        <v>750</v>
      </c>
      <c r="G369" s="15">
        <f>'Venteo_deshid Glicol_production'!AH171</f>
        <v>0</v>
      </c>
      <c r="H369" s="15">
        <f>'Venteo_deshid Glicol_production'!AI171</f>
        <v>0</v>
      </c>
      <c r="I369" s="15">
        <f>'Venteo_deshid Glicol_production'!AJ171</f>
        <v>0</v>
      </c>
      <c r="J369" s="15">
        <f>'Venteo_deshid Glicol_production'!AK171</f>
        <v>0</v>
      </c>
      <c r="K369" s="15">
        <f>'Venteo_deshid Glicol_production'!AL171</f>
        <v>0</v>
      </c>
      <c r="L369" s="15">
        <f>'Venteo_deshid Glicol_production'!AM171</f>
        <v>0</v>
      </c>
    </row>
    <row r="370" spans="4:12" x14ac:dyDescent="0.75">
      <c r="D370" s="15" t="s">
        <v>765</v>
      </c>
      <c r="E370" s="38" t="str">
        <f t="shared" si="108"/>
        <v>Octubre</v>
      </c>
      <c r="F370" s="222" t="s">
        <v>749</v>
      </c>
      <c r="G370" s="15">
        <f>'Venteo_deshid Glicol_production'!AH172</f>
        <v>0</v>
      </c>
      <c r="H370" s="15">
        <f>'Venteo_deshid Glicol_production'!AI172</f>
        <v>125.89200000000001</v>
      </c>
      <c r="I370" s="15">
        <f>'Venteo_deshid Glicol_production'!AJ172</f>
        <v>188.83799999999999</v>
      </c>
      <c r="J370" s="15">
        <f>'Venteo_deshid Glicol_production'!AK172</f>
        <v>0</v>
      </c>
      <c r="K370" s="15">
        <f>'Venteo_deshid Glicol_production'!AL172</f>
        <v>8.9797174819268664E-4</v>
      </c>
      <c r="L370" s="15">
        <f>'Venteo_deshid Glicol_production'!AM172</f>
        <v>2.5143208949395226E-2</v>
      </c>
    </row>
    <row r="371" spans="4:12" x14ac:dyDescent="0.75">
      <c r="D371" s="15" t="s">
        <v>765</v>
      </c>
      <c r="E371" s="38" t="s">
        <v>508</v>
      </c>
      <c r="F371" s="222" t="s">
        <v>586</v>
      </c>
      <c r="G371" s="15">
        <f>'Venteo_deshid Glicol_production'!AH173</f>
        <v>0</v>
      </c>
      <c r="H371" s="15">
        <f>'Venteo_deshid Glicol_production'!AI173</f>
        <v>0</v>
      </c>
      <c r="I371" s="15">
        <f>'Venteo_deshid Glicol_production'!AJ173</f>
        <v>0</v>
      </c>
      <c r="J371" s="15">
        <f>'Venteo_deshid Glicol_production'!AK173</f>
        <v>0</v>
      </c>
      <c r="K371" s="15">
        <f>'Venteo_deshid Glicol_production'!AL173</f>
        <v>0</v>
      </c>
      <c r="L371" s="15">
        <f>'Venteo_deshid Glicol_production'!AM173</f>
        <v>0</v>
      </c>
    </row>
    <row r="372" spans="4:12" x14ac:dyDescent="0.75">
      <c r="D372" s="15" t="s">
        <v>765</v>
      </c>
      <c r="E372" s="38" t="str">
        <f t="shared" ref="E372:E373" si="109">E371</f>
        <v>Noviembre</v>
      </c>
      <c r="F372" s="222" t="s">
        <v>750</v>
      </c>
      <c r="G372" s="15">
        <f>'Venteo_deshid Glicol_production'!AH174</f>
        <v>0</v>
      </c>
      <c r="H372" s="15">
        <f>'Venteo_deshid Glicol_production'!AI174</f>
        <v>0</v>
      </c>
      <c r="I372" s="15">
        <f>'Venteo_deshid Glicol_production'!AJ174</f>
        <v>0</v>
      </c>
      <c r="J372" s="15">
        <f>'Venteo_deshid Glicol_production'!AK174</f>
        <v>0</v>
      </c>
      <c r="K372" s="15">
        <f>'Venteo_deshid Glicol_production'!AL174</f>
        <v>0</v>
      </c>
      <c r="L372" s="15">
        <f>'Venteo_deshid Glicol_production'!AM174</f>
        <v>0</v>
      </c>
    </row>
    <row r="373" spans="4:12" x14ac:dyDescent="0.75">
      <c r="D373" s="15" t="s">
        <v>765</v>
      </c>
      <c r="E373" s="38" t="str">
        <f t="shared" si="109"/>
        <v>Noviembre</v>
      </c>
      <c r="F373" s="222" t="s">
        <v>749</v>
      </c>
      <c r="G373" s="15">
        <f>'Venteo_deshid Glicol_production'!AH175</f>
        <v>0</v>
      </c>
      <c r="H373" s="15">
        <f>'Venteo_deshid Glicol_production'!AI175</f>
        <v>125.89200000000001</v>
      </c>
      <c r="I373" s="15">
        <f>'Venteo_deshid Glicol_production'!AJ175</f>
        <v>188.83799999999999</v>
      </c>
      <c r="J373" s="15">
        <f>'Venteo_deshid Glicol_production'!AK175</f>
        <v>0</v>
      </c>
      <c r="K373" s="15">
        <f>'Venteo_deshid Glicol_production'!AL175</f>
        <v>8.9797174819268664E-4</v>
      </c>
      <c r="L373" s="15">
        <f>'Venteo_deshid Glicol_production'!AM175</f>
        <v>2.5143208949395226E-2</v>
      </c>
    </row>
    <row r="374" spans="4:12" x14ac:dyDescent="0.75">
      <c r="D374" s="15" t="s">
        <v>765</v>
      </c>
      <c r="E374" s="38" t="s">
        <v>509</v>
      </c>
      <c r="F374" s="222" t="s">
        <v>586</v>
      </c>
      <c r="G374" s="15">
        <f>'Venteo_deshid Glicol_production'!AH176</f>
        <v>0</v>
      </c>
      <c r="H374" s="15">
        <f>'Venteo_deshid Glicol_production'!AI176</f>
        <v>0</v>
      </c>
      <c r="I374" s="15">
        <f>'Venteo_deshid Glicol_production'!AJ176</f>
        <v>0</v>
      </c>
      <c r="J374" s="15">
        <f>'Venteo_deshid Glicol_production'!AK176</f>
        <v>0</v>
      </c>
      <c r="K374" s="15">
        <f>'Venteo_deshid Glicol_production'!AL176</f>
        <v>0</v>
      </c>
      <c r="L374" s="15">
        <f>'Venteo_deshid Glicol_production'!AM176</f>
        <v>0</v>
      </c>
    </row>
    <row r="375" spans="4:12" x14ac:dyDescent="0.75">
      <c r="D375" s="15" t="s">
        <v>765</v>
      </c>
      <c r="E375" s="38" t="s">
        <v>509</v>
      </c>
      <c r="F375" s="222" t="s">
        <v>750</v>
      </c>
      <c r="G375" s="15">
        <f>'Venteo_deshid Glicol_production'!AH177</f>
        <v>0</v>
      </c>
      <c r="H375" s="15">
        <f>'Venteo_deshid Glicol_production'!AI177</f>
        <v>0</v>
      </c>
      <c r="I375" s="15">
        <f>'Venteo_deshid Glicol_production'!AJ177</f>
        <v>0</v>
      </c>
      <c r="J375" s="15">
        <f>'Venteo_deshid Glicol_production'!AK177</f>
        <v>0</v>
      </c>
      <c r="K375" s="15">
        <f>'Venteo_deshid Glicol_production'!AL177</f>
        <v>0</v>
      </c>
      <c r="L375" s="15">
        <f>'Venteo_deshid Glicol_production'!AM177</f>
        <v>0</v>
      </c>
    </row>
    <row r="376" spans="4:12" x14ac:dyDescent="0.75">
      <c r="D376" s="15" t="s">
        <v>765</v>
      </c>
      <c r="E376" s="38" t="s">
        <v>509</v>
      </c>
      <c r="F376" s="222" t="s">
        <v>749</v>
      </c>
      <c r="G376" s="15">
        <f>'Venteo_deshid Glicol_production'!AH178</f>
        <v>0</v>
      </c>
      <c r="H376" s="15">
        <f>'Venteo_deshid Glicol_production'!AI178</f>
        <v>157.36500000000001</v>
      </c>
      <c r="I376" s="15">
        <f>'Venteo_deshid Glicol_production'!AJ178</f>
        <v>157.36500000000001</v>
      </c>
      <c r="J376" s="15">
        <f>'Venteo_deshid Glicol_production'!AK178</f>
        <v>0</v>
      </c>
      <c r="K376" s="15">
        <f>'Venteo_deshid Glicol_production'!AL178</f>
        <v>7.4830979016057223E-4</v>
      </c>
      <c r="L376" s="15">
        <f>'Venteo_deshid Glicol_production'!AM178</f>
        <v>2.0952674124496022E-2</v>
      </c>
    </row>
    <row r="377" spans="4:12" x14ac:dyDescent="0.75">
      <c r="D377" s="15" t="s">
        <v>413</v>
      </c>
      <c r="E377" s="38" t="s">
        <v>498</v>
      </c>
      <c r="F377" s="222" t="s">
        <v>586</v>
      </c>
      <c r="G377" s="15">
        <f>'Venteo_Bombas Glicol_production'!AH130</f>
        <v>720</v>
      </c>
      <c r="H377" s="15">
        <f>'Venteo_Bombas Glicol_production'!AI130</f>
        <v>0</v>
      </c>
      <c r="I377" s="15">
        <f>'Venteo_Bombas Glicol_production'!AJ130</f>
        <v>1680</v>
      </c>
      <c r="J377" s="15">
        <f>'Venteo_Bombas Glicol_production'!AK130</f>
        <v>7.9888186538922962E-3</v>
      </c>
      <c r="K377" s="15">
        <f>'Venteo_Bombas Glicol_production'!AL130</f>
        <v>7.9888186538922962E-3</v>
      </c>
      <c r="L377" s="15">
        <f>'Venteo_Bombas Glicol_production'!AM130</f>
        <v>0.23167574096287658</v>
      </c>
    </row>
    <row r="378" spans="4:12" x14ac:dyDescent="0.75">
      <c r="D378" s="15" t="s">
        <v>413</v>
      </c>
      <c r="E378" s="38" t="str">
        <f t="shared" ref="E378:E379" si="110">E377</f>
        <v>Enero</v>
      </c>
      <c r="F378" s="222" t="s">
        <v>750</v>
      </c>
      <c r="G378" s="15">
        <f>'Venteo_Bombas Glicol_production'!AH131</f>
        <v>0</v>
      </c>
      <c r="H378" s="15">
        <f>'Venteo_Bombas Glicol_production'!AI131</f>
        <v>0</v>
      </c>
      <c r="I378" s="15">
        <f>'Venteo_Bombas Glicol_production'!AJ131</f>
        <v>0</v>
      </c>
      <c r="J378" s="15">
        <f>'Venteo_Bombas Glicol_production'!AK131</f>
        <v>0</v>
      </c>
      <c r="K378" s="15">
        <f>'Venteo_Bombas Glicol_production'!AL131</f>
        <v>0</v>
      </c>
      <c r="L378" s="15">
        <f>'Venteo_Bombas Glicol_production'!AM131</f>
        <v>0</v>
      </c>
    </row>
    <row r="379" spans="4:12" x14ac:dyDescent="0.75">
      <c r="D379" s="15" t="s">
        <v>413</v>
      </c>
      <c r="E379" s="38" t="str">
        <f t="shared" si="110"/>
        <v>Enero</v>
      </c>
      <c r="F379" s="222" t="s">
        <v>749</v>
      </c>
      <c r="G379" s="15">
        <f>'Venteo_Bombas Glicol_production'!AH132</f>
        <v>0</v>
      </c>
      <c r="H379" s="15">
        <f>'Venteo_Bombas Glicol_production'!AI132</f>
        <v>0</v>
      </c>
      <c r="I379" s="15">
        <f>'Venteo_Bombas Glicol_production'!AJ132</f>
        <v>0</v>
      </c>
      <c r="J379" s="15">
        <f>'Venteo_Bombas Glicol_production'!AK132</f>
        <v>0</v>
      </c>
      <c r="K379" s="15">
        <f>'Venteo_Bombas Glicol_production'!AL132</f>
        <v>0</v>
      </c>
      <c r="L379" s="15">
        <f>'Venteo_Bombas Glicol_production'!AM132</f>
        <v>0</v>
      </c>
    </row>
    <row r="380" spans="4:12" x14ac:dyDescent="0.75">
      <c r="D380" s="15" t="s">
        <v>413</v>
      </c>
      <c r="E380" s="38" t="s">
        <v>499</v>
      </c>
      <c r="F380" s="222" t="s">
        <v>586</v>
      </c>
      <c r="G380" s="15">
        <f>'Venteo_Bombas Glicol_production'!AH133</f>
        <v>720</v>
      </c>
      <c r="H380" s="15">
        <f>'Venteo_Bombas Glicol_production'!AI133</f>
        <v>0</v>
      </c>
      <c r="I380" s="15">
        <f>'Venteo_Bombas Glicol_production'!AJ133</f>
        <v>1680</v>
      </c>
      <c r="J380" s="15">
        <f>'Venteo_Bombas Glicol_production'!AK133</f>
        <v>7.9888186538922962E-3</v>
      </c>
      <c r="K380" s="15">
        <f>'Venteo_Bombas Glicol_production'!AL133</f>
        <v>7.9888186538922962E-3</v>
      </c>
      <c r="L380" s="15">
        <f>'Venteo_Bombas Glicol_production'!AM133</f>
        <v>0.23167574096287658</v>
      </c>
    </row>
    <row r="381" spans="4:12" x14ac:dyDescent="0.75">
      <c r="D381" s="15" t="s">
        <v>413</v>
      </c>
      <c r="E381" s="38" t="str">
        <f t="shared" ref="E381:E382" si="111">E380</f>
        <v>Febrero</v>
      </c>
      <c r="F381" s="222" t="s">
        <v>750</v>
      </c>
      <c r="G381" s="15">
        <f>'Venteo_Bombas Glicol_production'!AH134</f>
        <v>0</v>
      </c>
      <c r="H381" s="15">
        <f>'Venteo_Bombas Glicol_production'!AI134</f>
        <v>0</v>
      </c>
      <c r="I381" s="15">
        <f>'Venteo_Bombas Glicol_production'!AJ134</f>
        <v>0</v>
      </c>
      <c r="J381" s="15">
        <f>'Venteo_Bombas Glicol_production'!AK134</f>
        <v>0</v>
      </c>
      <c r="K381" s="15">
        <f>'Venteo_Bombas Glicol_production'!AL134</f>
        <v>0</v>
      </c>
      <c r="L381" s="15">
        <f>'Venteo_Bombas Glicol_production'!AM134</f>
        <v>0</v>
      </c>
    </row>
    <row r="382" spans="4:12" x14ac:dyDescent="0.75">
      <c r="D382" s="15" t="s">
        <v>413</v>
      </c>
      <c r="E382" s="38" t="str">
        <f t="shared" si="111"/>
        <v>Febrero</v>
      </c>
      <c r="F382" s="222" t="s">
        <v>749</v>
      </c>
      <c r="G382" s="15">
        <f>'Venteo_Bombas Glicol_production'!AH135</f>
        <v>0</v>
      </c>
      <c r="H382" s="15">
        <f>'Venteo_Bombas Glicol_production'!AI135</f>
        <v>0</v>
      </c>
      <c r="I382" s="15">
        <f>'Venteo_Bombas Glicol_production'!AJ135</f>
        <v>0</v>
      </c>
      <c r="J382" s="15">
        <f>'Venteo_Bombas Glicol_production'!AK135</f>
        <v>0</v>
      </c>
      <c r="K382" s="15">
        <f>'Venteo_Bombas Glicol_production'!AL135</f>
        <v>0</v>
      </c>
      <c r="L382" s="15">
        <f>'Venteo_Bombas Glicol_production'!AM135</f>
        <v>0</v>
      </c>
    </row>
    <row r="383" spans="4:12" x14ac:dyDescent="0.75">
      <c r="D383" s="15" t="s">
        <v>413</v>
      </c>
      <c r="E383" s="38" t="s">
        <v>500</v>
      </c>
      <c r="F383" s="222" t="s">
        <v>586</v>
      </c>
      <c r="G383" s="15">
        <f>'Venteo_Bombas Glicol_production'!AH136</f>
        <v>720</v>
      </c>
      <c r="H383" s="15">
        <f>'Venteo_Bombas Glicol_production'!AI136</f>
        <v>0</v>
      </c>
      <c r="I383" s="15">
        <f>'Venteo_Bombas Glicol_production'!AJ136</f>
        <v>1680</v>
      </c>
      <c r="J383" s="15">
        <f>'Venteo_Bombas Glicol_production'!AK136</f>
        <v>7.9888186538922962E-3</v>
      </c>
      <c r="K383" s="15">
        <f>'Venteo_Bombas Glicol_production'!AL136</f>
        <v>7.9888186538922962E-3</v>
      </c>
      <c r="L383" s="15">
        <f>'Venteo_Bombas Glicol_production'!AM136</f>
        <v>0.23167574096287658</v>
      </c>
    </row>
    <row r="384" spans="4:12" x14ac:dyDescent="0.75">
      <c r="D384" s="15" t="s">
        <v>413</v>
      </c>
      <c r="E384" s="38" t="str">
        <f t="shared" ref="E384:E385" si="112">E383</f>
        <v>Marzo</v>
      </c>
      <c r="F384" s="222" t="s">
        <v>750</v>
      </c>
      <c r="G384" s="15">
        <f>'Venteo_Bombas Glicol_production'!AH137</f>
        <v>0</v>
      </c>
      <c r="H384" s="15">
        <f>'Venteo_Bombas Glicol_production'!AI137</f>
        <v>0</v>
      </c>
      <c r="I384" s="15">
        <f>'Venteo_Bombas Glicol_production'!AJ137</f>
        <v>0</v>
      </c>
      <c r="J384" s="15">
        <f>'Venteo_Bombas Glicol_production'!AK137</f>
        <v>0</v>
      </c>
      <c r="K384" s="15">
        <f>'Venteo_Bombas Glicol_production'!AL137</f>
        <v>0</v>
      </c>
      <c r="L384" s="15">
        <f>'Venteo_Bombas Glicol_production'!AM137</f>
        <v>0</v>
      </c>
    </row>
    <row r="385" spans="4:12" x14ac:dyDescent="0.75">
      <c r="D385" s="15" t="s">
        <v>413</v>
      </c>
      <c r="E385" s="38" t="str">
        <f t="shared" si="112"/>
        <v>Marzo</v>
      </c>
      <c r="F385" s="222" t="s">
        <v>749</v>
      </c>
      <c r="G385" s="15">
        <f>'Venteo_Bombas Glicol_production'!AH138</f>
        <v>0</v>
      </c>
      <c r="H385" s="15">
        <f>'Venteo_Bombas Glicol_production'!AI138</f>
        <v>0</v>
      </c>
      <c r="I385" s="15">
        <f>'Venteo_Bombas Glicol_production'!AJ138</f>
        <v>0</v>
      </c>
      <c r="J385" s="15">
        <f>'Venteo_Bombas Glicol_production'!AK138</f>
        <v>0</v>
      </c>
      <c r="K385" s="15">
        <f>'Venteo_Bombas Glicol_production'!AL138</f>
        <v>0</v>
      </c>
      <c r="L385" s="15">
        <f>'Venteo_Bombas Glicol_production'!AM138</f>
        <v>0</v>
      </c>
    </row>
    <row r="386" spans="4:12" x14ac:dyDescent="0.75">
      <c r="D386" s="15" t="s">
        <v>413</v>
      </c>
      <c r="E386" s="38" t="s">
        <v>501</v>
      </c>
      <c r="F386" s="222" t="s">
        <v>586</v>
      </c>
      <c r="G386" s="15">
        <f>'Venteo_Bombas Glicol_production'!AH139</f>
        <v>1440</v>
      </c>
      <c r="H386" s="15">
        <f>'Venteo_Bombas Glicol_production'!AI139</f>
        <v>0</v>
      </c>
      <c r="I386" s="15">
        <f>'Venteo_Bombas Glicol_production'!AJ139</f>
        <v>960</v>
      </c>
      <c r="J386" s="15">
        <f>'Venteo_Bombas Glicol_production'!AK139</f>
        <v>4.5650392307955987E-3</v>
      </c>
      <c r="K386" s="15">
        <f>'Venteo_Bombas Glicol_production'!AL139</f>
        <v>4.5650392307955969E-3</v>
      </c>
      <c r="L386" s="15">
        <f>'Venteo_Bombas Glicol_production'!AM139</f>
        <v>0.13238613769307231</v>
      </c>
    </row>
    <row r="387" spans="4:12" x14ac:dyDescent="0.75">
      <c r="D387" s="15" t="s">
        <v>413</v>
      </c>
      <c r="E387" s="38" t="str">
        <f t="shared" ref="E387:E388" si="113">E386</f>
        <v>Abril</v>
      </c>
      <c r="F387" s="222" t="s">
        <v>750</v>
      </c>
      <c r="G387" s="15">
        <f>'Venteo_Bombas Glicol_production'!AH140</f>
        <v>0</v>
      </c>
      <c r="H387" s="15">
        <f>'Venteo_Bombas Glicol_production'!AI140</f>
        <v>0</v>
      </c>
      <c r="I387" s="15">
        <f>'Venteo_Bombas Glicol_production'!AJ140</f>
        <v>0</v>
      </c>
      <c r="J387" s="15">
        <f>'Venteo_Bombas Glicol_production'!AK140</f>
        <v>0</v>
      </c>
      <c r="K387" s="15">
        <f>'Venteo_Bombas Glicol_production'!AL140</f>
        <v>0</v>
      </c>
      <c r="L387" s="15">
        <f>'Venteo_Bombas Glicol_production'!AM140</f>
        <v>0</v>
      </c>
    </row>
    <row r="388" spans="4:12" x14ac:dyDescent="0.75">
      <c r="D388" s="15" t="s">
        <v>413</v>
      </c>
      <c r="E388" s="38" t="str">
        <f t="shared" si="113"/>
        <v>Abril</v>
      </c>
      <c r="F388" s="222" t="s">
        <v>749</v>
      </c>
      <c r="G388" s="15">
        <f>'Venteo_Bombas Glicol_production'!AH141</f>
        <v>0</v>
      </c>
      <c r="H388" s="15">
        <f>'Venteo_Bombas Glicol_production'!AI141</f>
        <v>0</v>
      </c>
      <c r="I388" s="15">
        <f>'Venteo_Bombas Glicol_production'!AJ141</f>
        <v>0</v>
      </c>
      <c r="J388" s="15">
        <f>'Venteo_Bombas Glicol_production'!AK141</f>
        <v>0</v>
      </c>
      <c r="K388" s="15">
        <f>'Venteo_Bombas Glicol_production'!AL141</f>
        <v>0</v>
      </c>
      <c r="L388" s="15">
        <f>'Venteo_Bombas Glicol_production'!AM141</f>
        <v>0</v>
      </c>
    </row>
    <row r="389" spans="4:12" x14ac:dyDescent="0.75">
      <c r="D389" s="15" t="s">
        <v>413</v>
      </c>
      <c r="E389" s="38" t="s">
        <v>502</v>
      </c>
      <c r="F389" s="222" t="s">
        <v>586</v>
      </c>
      <c r="G389" s="15">
        <f>'Venteo_Bombas Glicol_production'!AH142</f>
        <v>1440</v>
      </c>
      <c r="H389" s="15">
        <f>'Venteo_Bombas Glicol_production'!AI142</f>
        <v>0</v>
      </c>
      <c r="I389" s="15">
        <f>'Venteo_Bombas Glicol_production'!AJ142</f>
        <v>960</v>
      </c>
      <c r="J389" s="15">
        <f>'Venteo_Bombas Glicol_production'!AK142</f>
        <v>4.5650392307955987E-3</v>
      </c>
      <c r="K389" s="15">
        <f>'Venteo_Bombas Glicol_production'!AL142</f>
        <v>4.5650392307955969E-3</v>
      </c>
      <c r="L389" s="15">
        <f>'Venteo_Bombas Glicol_production'!AM142</f>
        <v>0.13238613769307231</v>
      </c>
    </row>
    <row r="390" spans="4:12" x14ac:dyDescent="0.75">
      <c r="D390" s="15" t="s">
        <v>413</v>
      </c>
      <c r="E390" s="38" t="str">
        <f t="shared" ref="E390:E391" si="114">E389</f>
        <v>Mayo</v>
      </c>
      <c r="F390" s="222" t="s">
        <v>750</v>
      </c>
      <c r="G390" s="15">
        <f>'Venteo_Bombas Glicol_production'!AH143</f>
        <v>0</v>
      </c>
      <c r="H390" s="15">
        <f>'Venteo_Bombas Glicol_production'!AI143</f>
        <v>0</v>
      </c>
      <c r="I390" s="15">
        <f>'Venteo_Bombas Glicol_production'!AJ143</f>
        <v>0</v>
      </c>
      <c r="J390" s="15">
        <f>'Venteo_Bombas Glicol_production'!AK143</f>
        <v>0</v>
      </c>
      <c r="K390" s="15">
        <f>'Venteo_Bombas Glicol_production'!AL143</f>
        <v>0</v>
      </c>
      <c r="L390" s="15">
        <f>'Venteo_Bombas Glicol_production'!AM143</f>
        <v>0</v>
      </c>
    </row>
    <row r="391" spans="4:12" x14ac:dyDescent="0.75">
      <c r="D391" s="15" t="s">
        <v>413</v>
      </c>
      <c r="E391" s="38" t="str">
        <f t="shared" si="114"/>
        <v>Mayo</v>
      </c>
      <c r="F391" s="222" t="s">
        <v>749</v>
      </c>
      <c r="G391" s="15">
        <f>'Venteo_Bombas Glicol_production'!AH144</f>
        <v>0</v>
      </c>
      <c r="H391" s="15">
        <f>'Venteo_Bombas Glicol_production'!AI144</f>
        <v>0</v>
      </c>
      <c r="I391" s="15">
        <f>'Venteo_Bombas Glicol_production'!AJ144</f>
        <v>0</v>
      </c>
      <c r="J391" s="15">
        <f>'Venteo_Bombas Glicol_production'!AK144</f>
        <v>0</v>
      </c>
      <c r="K391" s="15">
        <f>'Venteo_Bombas Glicol_production'!AL144</f>
        <v>0</v>
      </c>
      <c r="L391" s="15">
        <f>'Venteo_Bombas Glicol_production'!AM144</f>
        <v>0</v>
      </c>
    </row>
    <row r="392" spans="4:12" x14ac:dyDescent="0.75">
      <c r="D392" s="15" t="s">
        <v>413</v>
      </c>
      <c r="E392" s="38" t="s">
        <v>503</v>
      </c>
      <c r="F392" s="222" t="s">
        <v>586</v>
      </c>
      <c r="G392" s="15">
        <f>'Venteo_Bombas Glicol_production'!AH145</f>
        <v>0</v>
      </c>
      <c r="H392" s="15">
        <f>'Venteo_Bombas Glicol_production'!AI145</f>
        <v>0</v>
      </c>
      <c r="I392" s="15">
        <f>'Venteo_Bombas Glicol_production'!AJ145</f>
        <v>0</v>
      </c>
      <c r="J392" s="15">
        <f>'Venteo_Bombas Glicol_production'!AK145</f>
        <v>0</v>
      </c>
      <c r="K392" s="15">
        <f>'Venteo_Bombas Glicol_production'!AL145</f>
        <v>0</v>
      </c>
      <c r="L392" s="15">
        <f>'Venteo_Bombas Glicol_production'!AM145</f>
        <v>0</v>
      </c>
    </row>
    <row r="393" spans="4:12" x14ac:dyDescent="0.75">
      <c r="D393" s="15" t="s">
        <v>413</v>
      </c>
      <c r="E393" s="38" t="str">
        <f t="shared" ref="E393:E394" si="115">E392</f>
        <v>Junio</v>
      </c>
      <c r="F393" s="222" t="s">
        <v>750</v>
      </c>
      <c r="G393" s="15">
        <f>'Venteo_Bombas Glicol_production'!AH146</f>
        <v>0</v>
      </c>
      <c r="H393" s="15">
        <f>'Venteo_Bombas Glicol_production'!AI146</f>
        <v>0</v>
      </c>
      <c r="I393" s="15">
        <f>'Venteo_Bombas Glicol_production'!AJ146</f>
        <v>0</v>
      </c>
      <c r="J393" s="15">
        <f>'Venteo_Bombas Glicol_production'!AK146</f>
        <v>0</v>
      </c>
      <c r="K393" s="15">
        <f>'Venteo_Bombas Glicol_production'!AL146</f>
        <v>0</v>
      </c>
      <c r="L393" s="15">
        <f>'Venteo_Bombas Glicol_production'!AM146</f>
        <v>0</v>
      </c>
    </row>
    <row r="394" spans="4:12" x14ac:dyDescent="0.75">
      <c r="D394" s="15" t="s">
        <v>413</v>
      </c>
      <c r="E394" s="38" t="str">
        <f t="shared" si="115"/>
        <v>Junio</v>
      </c>
      <c r="F394" s="222" t="s">
        <v>749</v>
      </c>
      <c r="G394" s="15">
        <f>'Venteo_Bombas Glicol_production'!AH147</f>
        <v>301.91999999999996</v>
      </c>
      <c r="H394" s="15">
        <f>'Venteo_Bombas Glicol_production'!AI147</f>
        <v>0</v>
      </c>
      <c r="I394" s="15">
        <f>'Venteo_Bombas Glicol_production'!AJ147</f>
        <v>201.28</v>
      </c>
      <c r="J394" s="15">
        <f>'Venteo_Bombas Glicol_production'!AK147</f>
        <v>9.5713655872347691E-4</v>
      </c>
      <c r="K394" s="15">
        <f>'Venteo_Bombas Glicol_production'!AL147</f>
        <v>9.5713655872347702E-4</v>
      </c>
      <c r="L394" s="15">
        <f>'Venteo_Bombas Glicol_production'!AM147</f>
        <v>2.7756960202980834E-2</v>
      </c>
    </row>
    <row r="395" spans="4:12" x14ac:dyDescent="0.75">
      <c r="D395" s="15" t="s">
        <v>413</v>
      </c>
      <c r="E395" s="38" t="s">
        <v>504</v>
      </c>
      <c r="F395" s="222" t="s">
        <v>586</v>
      </c>
      <c r="G395" s="15">
        <f>'Venteo_Bombas Glicol_production'!AH148</f>
        <v>0</v>
      </c>
      <c r="H395" s="15">
        <f>'Venteo_Bombas Glicol_production'!AI148</f>
        <v>0</v>
      </c>
      <c r="I395" s="15">
        <f>'Venteo_Bombas Glicol_production'!AJ148</f>
        <v>0</v>
      </c>
      <c r="J395" s="15">
        <f>'Venteo_Bombas Glicol_production'!AK148</f>
        <v>0</v>
      </c>
      <c r="K395" s="15">
        <f>'Venteo_Bombas Glicol_production'!AL148</f>
        <v>0</v>
      </c>
      <c r="L395" s="15">
        <f>'Venteo_Bombas Glicol_production'!AM148</f>
        <v>0</v>
      </c>
    </row>
    <row r="396" spans="4:12" x14ac:dyDescent="0.75">
      <c r="D396" s="15" t="s">
        <v>413</v>
      </c>
      <c r="E396" s="38" t="str">
        <f t="shared" ref="E396:E397" si="116">E395</f>
        <v>Julio</v>
      </c>
      <c r="F396" s="222" t="s">
        <v>750</v>
      </c>
      <c r="G396" s="15">
        <f>'Venteo_Bombas Glicol_production'!AH149</f>
        <v>0</v>
      </c>
      <c r="H396" s="15">
        <f>'Venteo_Bombas Glicol_production'!AI149</f>
        <v>0</v>
      </c>
      <c r="I396" s="15">
        <f>'Venteo_Bombas Glicol_production'!AJ149</f>
        <v>0</v>
      </c>
      <c r="J396" s="15">
        <f>'Venteo_Bombas Glicol_production'!AK149</f>
        <v>0</v>
      </c>
      <c r="K396" s="15">
        <f>'Venteo_Bombas Glicol_production'!AL149</f>
        <v>0</v>
      </c>
      <c r="L396" s="15">
        <f>'Venteo_Bombas Glicol_production'!AM149</f>
        <v>0</v>
      </c>
    </row>
    <row r="397" spans="4:12" x14ac:dyDescent="0.75">
      <c r="D397" s="15" t="s">
        <v>413</v>
      </c>
      <c r="E397" s="38" t="str">
        <f t="shared" si="116"/>
        <v>Julio</v>
      </c>
      <c r="F397" s="222" t="s">
        <v>749</v>
      </c>
      <c r="G397" s="15">
        <f>'Venteo_Bombas Glicol_production'!AH150</f>
        <v>301.91999999999996</v>
      </c>
      <c r="H397" s="15">
        <f>'Venteo_Bombas Glicol_production'!AI150</f>
        <v>0</v>
      </c>
      <c r="I397" s="15">
        <f>'Venteo_Bombas Glicol_production'!AJ150</f>
        <v>201.28</v>
      </c>
      <c r="J397" s="15">
        <f>'Venteo_Bombas Glicol_production'!AK150</f>
        <v>9.5713655872347691E-4</v>
      </c>
      <c r="K397" s="15">
        <f>'Venteo_Bombas Glicol_production'!AL150</f>
        <v>9.5713655872347702E-4</v>
      </c>
      <c r="L397" s="15">
        <f>'Venteo_Bombas Glicol_production'!AM150</f>
        <v>2.7756960202980834E-2</v>
      </c>
    </row>
    <row r="398" spans="4:12" x14ac:dyDescent="0.75">
      <c r="D398" s="15" t="s">
        <v>413</v>
      </c>
      <c r="E398" s="38" t="s">
        <v>505</v>
      </c>
      <c r="F398" s="222" t="s">
        <v>586</v>
      </c>
      <c r="G398" s="15">
        <f>'Venteo_Bombas Glicol_production'!AH151</f>
        <v>0</v>
      </c>
      <c r="H398" s="15">
        <f>'Venteo_Bombas Glicol_production'!AI151</f>
        <v>0</v>
      </c>
      <c r="I398" s="15">
        <f>'Venteo_Bombas Glicol_production'!AJ151</f>
        <v>0</v>
      </c>
      <c r="J398" s="15">
        <f>'Venteo_Bombas Glicol_production'!AK151</f>
        <v>0</v>
      </c>
      <c r="K398" s="15">
        <f>'Venteo_Bombas Glicol_production'!AL151</f>
        <v>0</v>
      </c>
      <c r="L398" s="15">
        <f>'Venteo_Bombas Glicol_production'!AM151</f>
        <v>0</v>
      </c>
    </row>
    <row r="399" spans="4:12" x14ac:dyDescent="0.75">
      <c r="D399" s="15" t="s">
        <v>413</v>
      </c>
      <c r="E399" s="38" t="str">
        <f t="shared" ref="E399:E400" si="117">E398</f>
        <v>Agosto</v>
      </c>
      <c r="F399" s="222" t="s">
        <v>750</v>
      </c>
      <c r="G399" s="15">
        <f>'Venteo_Bombas Glicol_production'!AH152</f>
        <v>0</v>
      </c>
      <c r="H399" s="15">
        <f>'Venteo_Bombas Glicol_production'!AI152</f>
        <v>0</v>
      </c>
      <c r="I399" s="15">
        <f>'Venteo_Bombas Glicol_production'!AJ152</f>
        <v>0</v>
      </c>
      <c r="J399" s="15">
        <f>'Venteo_Bombas Glicol_production'!AK152</f>
        <v>0</v>
      </c>
      <c r="K399" s="15">
        <f>'Venteo_Bombas Glicol_production'!AL152</f>
        <v>0</v>
      </c>
      <c r="L399" s="15">
        <f>'Venteo_Bombas Glicol_production'!AM152</f>
        <v>0</v>
      </c>
    </row>
    <row r="400" spans="4:12" x14ac:dyDescent="0.75">
      <c r="D400" s="15" t="s">
        <v>413</v>
      </c>
      <c r="E400" s="38" t="str">
        <f t="shared" si="117"/>
        <v>Agosto</v>
      </c>
      <c r="F400" s="222" t="s">
        <v>749</v>
      </c>
      <c r="G400" s="15">
        <f>'Venteo_Bombas Glicol_production'!AH153</f>
        <v>301.91999999999996</v>
      </c>
      <c r="H400" s="15">
        <f>'Venteo_Bombas Glicol_production'!AI153</f>
        <v>0</v>
      </c>
      <c r="I400" s="15">
        <f>'Venteo_Bombas Glicol_production'!AJ153</f>
        <v>201.28</v>
      </c>
      <c r="J400" s="15">
        <f>'Venteo_Bombas Glicol_production'!AK153</f>
        <v>9.5713655872347691E-4</v>
      </c>
      <c r="K400" s="15">
        <f>'Venteo_Bombas Glicol_production'!AL153</f>
        <v>9.5713655872347702E-4</v>
      </c>
      <c r="L400" s="15">
        <f>'Venteo_Bombas Glicol_production'!AM153</f>
        <v>2.7756960202980834E-2</v>
      </c>
    </row>
    <row r="401" spans="4:12" x14ac:dyDescent="0.75">
      <c r="D401" s="15" t="s">
        <v>413</v>
      </c>
      <c r="E401" s="38" t="s">
        <v>506</v>
      </c>
      <c r="F401" s="222" t="s">
        <v>586</v>
      </c>
      <c r="G401" s="15">
        <f>'Venteo_Bombas Glicol_production'!AH154</f>
        <v>0</v>
      </c>
      <c r="H401" s="15">
        <f>'Venteo_Bombas Glicol_production'!AI154</f>
        <v>0</v>
      </c>
      <c r="I401" s="15">
        <f>'Venteo_Bombas Glicol_production'!AJ154</f>
        <v>0</v>
      </c>
      <c r="J401" s="15">
        <f>'Venteo_Bombas Glicol_production'!AK154</f>
        <v>0</v>
      </c>
      <c r="K401" s="15">
        <f>'Venteo_Bombas Glicol_production'!AL154</f>
        <v>0</v>
      </c>
      <c r="L401" s="15">
        <f>'Venteo_Bombas Glicol_production'!AM154</f>
        <v>0</v>
      </c>
    </row>
    <row r="402" spans="4:12" x14ac:dyDescent="0.75">
      <c r="D402" s="15" t="s">
        <v>413</v>
      </c>
      <c r="E402" s="38" t="str">
        <f t="shared" ref="E402:E403" si="118">E401</f>
        <v>Septiembre</v>
      </c>
      <c r="F402" s="222" t="s">
        <v>750</v>
      </c>
      <c r="G402" s="15">
        <f>'Venteo_Bombas Glicol_production'!AH155</f>
        <v>0</v>
      </c>
      <c r="H402" s="15">
        <f>'Venteo_Bombas Glicol_production'!AI155</f>
        <v>0</v>
      </c>
      <c r="I402" s="15">
        <f>'Venteo_Bombas Glicol_production'!AJ155</f>
        <v>0</v>
      </c>
      <c r="J402" s="15">
        <f>'Venteo_Bombas Glicol_production'!AK155</f>
        <v>0</v>
      </c>
      <c r="K402" s="15">
        <f>'Venteo_Bombas Glicol_production'!AL155</f>
        <v>0</v>
      </c>
      <c r="L402" s="15">
        <f>'Venteo_Bombas Glicol_production'!AM155</f>
        <v>0</v>
      </c>
    </row>
    <row r="403" spans="4:12" x14ac:dyDescent="0.75">
      <c r="D403" s="15" t="s">
        <v>413</v>
      </c>
      <c r="E403" s="38" t="str">
        <f t="shared" si="118"/>
        <v>Septiembre</v>
      </c>
      <c r="F403" s="222" t="s">
        <v>749</v>
      </c>
      <c r="G403" s="15">
        <f>'Venteo_Bombas Glicol_production'!AH156</f>
        <v>301.91999999999996</v>
      </c>
      <c r="H403" s="15">
        <f>'Venteo_Bombas Glicol_production'!AI156</f>
        <v>0</v>
      </c>
      <c r="I403" s="15">
        <f>'Venteo_Bombas Glicol_production'!AJ156</f>
        <v>201.28</v>
      </c>
      <c r="J403" s="15">
        <f>'Venteo_Bombas Glicol_production'!AK156</f>
        <v>9.5713655872347691E-4</v>
      </c>
      <c r="K403" s="15">
        <f>'Venteo_Bombas Glicol_production'!AL156</f>
        <v>9.5713655872347702E-4</v>
      </c>
      <c r="L403" s="15">
        <f>'Venteo_Bombas Glicol_production'!AM156</f>
        <v>2.7756960202980834E-2</v>
      </c>
    </row>
    <row r="404" spans="4:12" x14ac:dyDescent="0.75">
      <c r="D404" s="15" t="s">
        <v>413</v>
      </c>
      <c r="E404" s="38" t="s">
        <v>507</v>
      </c>
      <c r="F404" s="222" t="s">
        <v>586</v>
      </c>
      <c r="G404" s="15">
        <f>'Venteo_Bombas Glicol_production'!AH157</f>
        <v>0</v>
      </c>
      <c r="H404" s="15">
        <f>'Venteo_Bombas Glicol_production'!AI157</f>
        <v>0</v>
      </c>
      <c r="I404" s="15">
        <f>'Venteo_Bombas Glicol_production'!AJ157</f>
        <v>0</v>
      </c>
      <c r="J404" s="15">
        <f>'Venteo_Bombas Glicol_production'!AK157</f>
        <v>0</v>
      </c>
      <c r="K404" s="15">
        <f>'Venteo_Bombas Glicol_production'!AL157</f>
        <v>0</v>
      </c>
      <c r="L404" s="15">
        <f>'Venteo_Bombas Glicol_production'!AM157</f>
        <v>0</v>
      </c>
    </row>
    <row r="405" spans="4:12" x14ac:dyDescent="0.75">
      <c r="D405" s="15" t="s">
        <v>413</v>
      </c>
      <c r="E405" s="38" t="str">
        <f t="shared" ref="E405:E406" si="119">E404</f>
        <v>Octubre</v>
      </c>
      <c r="F405" s="222" t="s">
        <v>750</v>
      </c>
      <c r="G405" s="15">
        <f>'Venteo_Bombas Glicol_production'!AH158</f>
        <v>0</v>
      </c>
      <c r="H405" s="15">
        <f>'Venteo_Bombas Glicol_production'!AI158</f>
        <v>0</v>
      </c>
      <c r="I405" s="15">
        <f>'Venteo_Bombas Glicol_production'!AJ158</f>
        <v>0</v>
      </c>
      <c r="J405" s="15">
        <f>'Venteo_Bombas Glicol_production'!AK158</f>
        <v>0</v>
      </c>
      <c r="K405" s="15">
        <f>'Venteo_Bombas Glicol_production'!AL158</f>
        <v>0</v>
      </c>
      <c r="L405" s="15">
        <f>'Venteo_Bombas Glicol_production'!AM158</f>
        <v>0</v>
      </c>
    </row>
    <row r="406" spans="4:12" x14ac:dyDescent="0.75">
      <c r="D406" s="15" t="s">
        <v>413</v>
      </c>
      <c r="E406" s="38" t="str">
        <f t="shared" si="119"/>
        <v>Octubre</v>
      </c>
      <c r="F406" s="222" t="s">
        <v>749</v>
      </c>
      <c r="G406" s="15">
        <f>'Venteo_Bombas Glicol_production'!AH159</f>
        <v>301.91999999999996</v>
      </c>
      <c r="H406" s="15">
        <f>'Venteo_Bombas Glicol_production'!AI159</f>
        <v>0</v>
      </c>
      <c r="I406" s="15">
        <f>'Venteo_Bombas Glicol_production'!AJ159</f>
        <v>201.28</v>
      </c>
      <c r="J406" s="15">
        <f>'Venteo_Bombas Glicol_production'!AK159</f>
        <v>9.5713655872347691E-4</v>
      </c>
      <c r="K406" s="15">
        <f>'Venteo_Bombas Glicol_production'!AL159</f>
        <v>9.5713655872347702E-4</v>
      </c>
      <c r="L406" s="15">
        <f>'Venteo_Bombas Glicol_production'!AM159</f>
        <v>2.7756960202980834E-2</v>
      </c>
    </row>
    <row r="407" spans="4:12" x14ac:dyDescent="0.75">
      <c r="D407" s="15" t="s">
        <v>413</v>
      </c>
      <c r="E407" s="38" t="s">
        <v>508</v>
      </c>
      <c r="F407" s="222" t="s">
        <v>586</v>
      </c>
      <c r="G407" s="15">
        <f>'Venteo_Bombas Glicol_production'!AH160</f>
        <v>0</v>
      </c>
      <c r="H407" s="15">
        <f>'Venteo_Bombas Glicol_production'!AI160</f>
        <v>0</v>
      </c>
      <c r="I407" s="15">
        <f>'Venteo_Bombas Glicol_production'!AJ160</f>
        <v>0</v>
      </c>
      <c r="J407" s="15">
        <f>'Venteo_Bombas Glicol_production'!AK160</f>
        <v>0</v>
      </c>
      <c r="K407" s="15">
        <f>'Venteo_Bombas Glicol_production'!AL160</f>
        <v>0</v>
      </c>
      <c r="L407" s="15">
        <f>'Venteo_Bombas Glicol_production'!AM160</f>
        <v>0</v>
      </c>
    </row>
    <row r="408" spans="4:12" x14ac:dyDescent="0.75">
      <c r="D408" s="15" t="s">
        <v>413</v>
      </c>
      <c r="E408" s="38" t="str">
        <f t="shared" ref="E408:E409" si="120">E407</f>
        <v>Noviembre</v>
      </c>
      <c r="F408" s="222" t="s">
        <v>750</v>
      </c>
      <c r="G408" s="15">
        <f>'Venteo_Bombas Glicol_production'!AH161</f>
        <v>0</v>
      </c>
      <c r="H408" s="15">
        <f>'Venteo_Bombas Glicol_production'!AI161</f>
        <v>0</v>
      </c>
      <c r="I408" s="15">
        <f>'Venteo_Bombas Glicol_production'!AJ161</f>
        <v>0</v>
      </c>
      <c r="J408" s="15">
        <f>'Venteo_Bombas Glicol_production'!AK161</f>
        <v>0</v>
      </c>
      <c r="K408" s="15">
        <f>'Venteo_Bombas Glicol_production'!AL161</f>
        <v>0</v>
      </c>
      <c r="L408" s="15">
        <f>'Venteo_Bombas Glicol_production'!AM161</f>
        <v>0</v>
      </c>
    </row>
    <row r="409" spans="4:12" x14ac:dyDescent="0.75">
      <c r="D409" s="15" t="s">
        <v>413</v>
      </c>
      <c r="E409" s="38" t="str">
        <f t="shared" si="120"/>
        <v>Noviembre</v>
      </c>
      <c r="F409" s="222" t="s">
        <v>749</v>
      </c>
      <c r="G409" s="15">
        <f>'Venteo_Bombas Glicol_production'!AH162</f>
        <v>301.91999999999996</v>
      </c>
      <c r="H409" s="15">
        <f>'Venteo_Bombas Glicol_production'!AI162</f>
        <v>0</v>
      </c>
      <c r="I409" s="15">
        <f>'Venteo_Bombas Glicol_production'!AJ162</f>
        <v>201.28</v>
      </c>
      <c r="J409" s="15">
        <f>'Venteo_Bombas Glicol_production'!AK162</f>
        <v>9.5713655872347691E-4</v>
      </c>
      <c r="K409" s="15">
        <f>'Venteo_Bombas Glicol_production'!AL162</f>
        <v>9.5713655872347702E-4</v>
      </c>
      <c r="L409" s="15">
        <f>'Venteo_Bombas Glicol_production'!AM162</f>
        <v>2.7756960202980834E-2</v>
      </c>
    </row>
    <row r="410" spans="4:12" x14ac:dyDescent="0.75">
      <c r="D410" s="15" t="s">
        <v>413</v>
      </c>
      <c r="E410" s="38" t="s">
        <v>509</v>
      </c>
      <c r="F410" s="222" t="s">
        <v>586</v>
      </c>
      <c r="G410" s="15">
        <f>'Venteo_Bombas Glicol_production'!AH163</f>
        <v>0</v>
      </c>
      <c r="H410" s="15">
        <f>'Venteo_Bombas Glicol_production'!AI163</f>
        <v>0</v>
      </c>
      <c r="I410" s="15">
        <f>'Venteo_Bombas Glicol_production'!AJ163</f>
        <v>0</v>
      </c>
      <c r="J410" s="15">
        <f>'Venteo_Bombas Glicol_production'!AK163</f>
        <v>0</v>
      </c>
      <c r="K410" s="15">
        <f>'Venteo_Bombas Glicol_production'!AL163</f>
        <v>0</v>
      </c>
      <c r="L410" s="15">
        <f>'Venteo_Bombas Glicol_production'!AM163</f>
        <v>0</v>
      </c>
    </row>
    <row r="411" spans="4:12" x14ac:dyDescent="0.75">
      <c r="D411" s="15" t="s">
        <v>413</v>
      </c>
      <c r="E411" s="38" t="s">
        <v>509</v>
      </c>
      <c r="F411" s="222" t="s">
        <v>750</v>
      </c>
      <c r="G411" s="15">
        <f>'Venteo_Bombas Glicol_production'!AH164</f>
        <v>0</v>
      </c>
      <c r="H411" s="15">
        <f>'Venteo_Bombas Glicol_production'!AI164</f>
        <v>0</v>
      </c>
      <c r="I411" s="15">
        <f>'Venteo_Bombas Glicol_production'!AJ164</f>
        <v>0</v>
      </c>
      <c r="J411" s="15">
        <f>'Venteo_Bombas Glicol_production'!AK164</f>
        <v>0</v>
      </c>
      <c r="K411" s="15">
        <f>'Venteo_Bombas Glicol_production'!AL164</f>
        <v>0</v>
      </c>
      <c r="L411" s="15">
        <f>'Venteo_Bombas Glicol_production'!AM164</f>
        <v>0</v>
      </c>
    </row>
    <row r="412" spans="4:12" x14ac:dyDescent="0.75">
      <c r="D412" s="15" t="s">
        <v>413</v>
      </c>
      <c r="E412" s="38" t="s">
        <v>509</v>
      </c>
      <c r="F412" s="222" t="s">
        <v>749</v>
      </c>
      <c r="G412" s="15">
        <f>'Venteo_Bombas Glicol_production'!AH165</f>
        <v>0</v>
      </c>
      <c r="H412" s="15">
        <f>'Venteo_Bombas Glicol_production'!AI165</f>
        <v>0</v>
      </c>
      <c r="I412" s="15">
        <f>'Venteo_Bombas Glicol_production'!AJ165</f>
        <v>0</v>
      </c>
      <c r="J412" s="15">
        <f>'Venteo_Bombas Glicol_production'!AK165</f>
        <v>0</v>
      </c>
      <c r="K412" s="15">
        <f>'Venteo_Bombas Glicol_production'!AL165</f>
        <v>0</v>
      </c>
      <c r="L412" s="15">
        <f>'Venteo_Bombas Glicol_production'!AM165</f>
        <v>0</v>
      </c>
    </row>
    <row r="413" spans="4:12" x14ac:dyDescent="0.75">
      <c r="D413" s="15" t="s">
        <v>416</v>
      </c>
      <c r="E413" s="38" t="s">
        <v>498</v>
      </c>
      <c r="F413" s="222" t="s">
        <v>586</v>
      </c>
      <c r="G413" s="15">
        <f>'Venteo_Remocion de Azufre_produ'!AH128</f>
        <v>480</v>
      </c>
      <c r="H413" s="15">
        <f>'Venteo_Remocion de Azufre_produ'!AI128</f>
        <v>0</v>
      </c>
      <c r="I413" s="15">
        <f>'Venteo_Remocion de Azufre_produ'!AJ128</f>
        <v>1120</v>
      </c>
      <c r="J413" s="15">
        <f>'Venteo_Remocion de Azufre_produ'!AK128</f>
        <v>5.3258791025948644E-3</v>
      </c>
      <c r="K413" s="15">
        <f>'Venteo_Remocion de Azufre_produ'!AL128</f>
        <v>5.3258791025948644E-3</v>
      </c>
      <c r="L413" s="15">
        <f>'Venteo_Remocion de Azufre_produ'!AM128</f>
        <v>0.15445049397525107</v>
      </c>
    </row>
    <row r="414" spans="4:12" x14ac:dyDescent="0.75">
      <c r="D414" s="15" t="s">
        <v>416</v>
      </c>
      <c r="E414" s="38" t="str">
        <f t="shared" ref="E414:E415" si="121">E413</f>
        <v>Enero</v>
      </c>
      <c r="F414" s="222" t="s">
        <v>750</v>
      </c>
      <c r="G414" s="15">
        <f>'Venteo_Remocion de Azufre_produ'!AH129</f>
        <v>0</v>
      </c>
      <c r="H414" s="15">
        <f>'Venteo_Remocion de Azufre_produ'!AI129</f>
        <v>0</v>
      </c>
      <c r="I414" s="15">
        <f>'Venteo_Remocion de Azufre_produ'!AJ129</f>
        <v>0</v>
      </c>
      <c r="J414" s="15">
        <f>'Venteo_Remocion de Azufre_produ'!AK129</f>
        <v>0</v>
      </c>
      <c r="K414" s="15">
        <f>'Venteo_Remocion de Azufre_produ'!AL129</f>
        <v>0</v>
      </c>
      <c r="L414" s="15">
        <f>'Venteo_Remocion de Azufre_produ'!AM129</f>
        <v>0</v>
      </c>
    </row>
    <row r="415" spans="4:12" x14ac:dyDescent="0.75">
      <c r="D415" s="15" t="s">
        <v>416</v>
      </c>
      <c r="E415" s="38" t="str">
        <f t="shared" si="121"/>
        <v>Enero</v>
      </c>
      <c r="F415" s="222" t="s">
        <v>749</v>
      </c>
      <c r="G415" s="15">
        <f>'Venteo_Remocion de Azufre_produ'!AH130</f>
        <v>0</v>
      </c>
      <c r="H415" s="15">
        <f>'Venteo_Remocion de Azufre_produ'!AI130</f>
        <v>0</v>
      </c>
      <c r="I415" s="15">
        <f>'Venteo_Remocion de Azufre_produ'!AJ130</f>
        <v>0</v>
      </c>
      <c r="J415" s="15">
        <f>'Venteo_Remocion de Azufre_produ'!AK130</f>
        <v>0</v>
      </c>
      <c r="K415" s="15">
        <f>'Venteo_Remocion de Azufre_produ'!AL130</f>
        <v>0</v>
      </c>
      <c r="L415" s="15">
        <f>'Venteo_Remocion de Azufre_produ'!AM130</f>
        <v>0</v>
      </c>
    </row>
    <row r="416" spans="4:12" x14ac:dyDescent="0.75">
      <c r="D416" s="15" t="s">
        <v>416</v>
      </c>
      <c r="E416" s="38" t="s">
        <v>499</v>
      </c>
      <c r="F416" s="222" t="s">
        <v>586</v>
      </c>
      <c r="G416" s="15">
        <f>'Venteo_Remocion de Azufre_produ'!AH131</f>
        <v>480</v>
      </c>
      <c r="H416" s="15">
        <f>'Venteo_Remocion de Azufre_produ'!AI131</f>
        <v>0</v>
      </c>
      <c r="I416" s="15">
        <f>'Venteo_Remocion de Azufre_produ'!AJ131</f>
        <v>1120</v>
      </c>
      <c r="J416" s="15">
        <f>'Venteo_Remocion de Azufre_produ'!AK131</f>
        <v>5.3258791025948644E-3</v>
      </c>
      <c r="K416" s="15">
        <f>'Venteo_Remocion de Azufre_produ'!AL131</f>
        <v>5.3258791025948644E-3</v>
      </c>
      <c r="L416" s="15">
        <f>'Venteo_Remocion de Azufre_produ'!AM131</f>
        <v>0.15445049397525107</v>
      </c>
    </row>
    <row r="417" spans="4:12" x14ac:dyDescent="0.75">
      <c r="D417" s="15" t="s">
        <v>416</v>
      </c>
      <c r="E417" s="38" t="str">
        <f t="shared" ref="E417:E418" si="122">E416</f>
        <v>Febrero</v>
      </c>
      <c r="F417" s="222" t="s">
        <v>750</v>
      </c>
      <c r="G417" s="15">
        <f>'Venteo_Remocion de Azufre_produ'!AH132</f>
        <v>0</v>
      </c>
      <c r="H417" s="15">
        <f>'Venteo_Remocion de Azufre_produ'!AI132</f>
        <v>0</v>
      </c>
      <c r="I417" s="15">
        <f>'Venteo_Remocion de Azufre_produ'!AJ132</f>
        <v>0</v>
      </c>
      <c r="J417" s="15">
        <f>'Venteo_Remocion de Azufre_produ'!AK132</f>
        <v>0</v>
      </c>
      <c r="K417" s="15">
        <f>'Venteo_Remocion de Azufre_produ'!AL132</f>
        <v>0</v>
      </c>
      <c r="L417" s="15">
        <f>'Venteo_Remocion de Azufre_produ'!AM132</f>
        <v>0</v>
      </c>
    </row>
    <row r="418" spans="4:12" x14ac:dyDescent="0.75">
      <c r="D418" s="15" t="s">
        <v>416</v>
      </c>
      <c r="E418" s="38" t="str">
        <f t="shared" si="122"/>
        <v>Febrero</v>
      </c>
      <c r="F418" s="222" t="s">
        <v>749</v>
      </c>
      <c r="G418" s="15">
        <f>'Venteo_Remocion de Azufre_produ'!AH133</f>
        <v>0</v>
      </c>
      <c r="H418" s="15">
        <f>'Venteo_Remocion de Azufre_produ'!AI133</f>
        <v>0</v>
      </c>
      <c r="I418" s="15">
        <f>'Venteo_Remocion de Azufre_produ'!AJ133</f>
        <v>0</v>
      </c>
      <c r="J418" s="15">
        <f>'Venteo_Remocion de Azufre_produ'!AK133</f>
        <v>0</v>
      </c>
      <c r="K418" s="15">
        <f>'Venteo_Remocion de Azufre_produ'!AL133</f>
        <v>0</v>
      </c>
      <c r="L418" s="15">
        <f>'Venteo_Remocion de Azufre_produ'!AM133</f>
        <v>0</v>
      </c>
    </row>
    <row r="419" spans="4:12" x14ac:dyDescent="0.75">
      <c r="D419" s="15" t="s">
        <v>416</v>
      </c>
      <c r="E419" s="38" t="s">
        <v>500</v>
      </c>
      <c r="F419" s="222" t="s">
        <v>586</v>
      </c>
      <c r="G419" s="15">
        <f>'Venteo_Remocion de Azufre_produ'!AH134</f>
        <v>5280</v>
      </c>
      <c r="H419" s="15">
        <f>'Venteo_Remocion de Azufre_produ'!AI134</f>
        <v>0</v>
      </c>
      <c r="I419" s="15">
        <f>'Venteo_Remocion de Azufre_produ'!AJ134</f>
        <v>12320</v>
      </c>
      <c r="J419" s="15">
        <f>'Venteo_Remocion de Azufre_produ'!AK134</f>
        <v>5.8584670128543501E-2</v>
      </c>
      <c r="K419" s="15">
        <f>'Venteo_Remocion de Azufre_produ'!AL134</f>
        <v>5.8584670128543508E-2</v>
      </c>
      <c r="L419" s="15">
        <f>'Venteo_Remocion de Azufre_produ'!AM134</f>
        <v>1.6989554337277617</v>
      </c>
    </row>
    <row r="420" spans="4:12" x14ac:dyDescent="0.75">
      <c r="D420" s="15" t="s">
        <v>416</v>
      </c>
      <c r="E420" s="38" t="str">
        <f t="shared" ref="E420:E421" si="123">E419</f>
        <v>Marzo</v>
      </c>
      <c r="F420" s="222" t="s">
        <v>750</v>
      </c>
      <c r="G420" s="15">
        <f>'Venteo_Remocion de Azufre_produ'!AH135</f>
        <v>0</v>
      </c>
      <c r="H420" s="15">
        <f>'Venteo_Remocion de Azufre_produ'!AI135</f>
        <v>0</v>
      </c>
      <c r="I420" s="15">
        <f>'Venteo_Remocion de Azufre_produ'!AJ135</f>
        <v>0</v>
      </c>
      <c r="J420" s="15">
        <f>'Venteo_Remocion de Azufre_produ'!AK135</f>
        <v>0</v>
      </c>
      <c r="K420" s="15">
        <f>'Venteo_Remocion de Azufre_produ'!AL135</f>
        <v>0</v>
      </c>
      <c r="L420" s="15">
        <f>'Venteo_Remocion de Azufre_produ'!AM135</f>
        <v>0</v>
      </c>
    </row>
    <row r="421" spans="4:12" x14ac:dyDescent="0.75">
      <c r="D421" s="15" t="s">
        <v>416</v>
      </c>
      <c r="E421" s="38" t="str">
        <f t="shared" si="123"/>
        <v>Marzo</v>
      </c>
      <c r="F421" s="222" t="s">
        <v>749</v>
      </c>
      <c r="G421" s="15">
        <f>'Venteo_Remocion de Azufre_produ'!AH136</f>
        <v>0</v>
      </c>
      <c r="H421" s="15">
        <f>'Venteo_Remocion de Azufre_produ'!AI136</f>
        <v>0</v>
      </c>
      <c r="I421" s="15">
        <f>'Venteo_Remocion de Azufre_produ'!AJ136</f>
        <v>0</v>
      </c>
      <c r="J421" s="15">
        <f>'Venteo_Remocion de Azufre_produ'!AK136</f>
        <v>0</v>
      </c>
      <c r="K421" s="15">
        <f>'Venteo_Remocion de Azufre_produ'!AL136</f>
        <v>0</v>
      </c>
      <c r="L421" s="15">
        <f>'Venteo_Remocion de Azufre_produ'!AM136</f>
        <v>0</v>
      </c>
    </row>
    <row r="422" spans="4:12" x14ac:dyDescent="0.75">
      <c r="D422" s="15" t="s">
        <v>416</v>
      </c>
      <c r="E422" s="38" t="s">
        <v>501</v>
      </c>
      <c r="F422" s="222" t="s">
        <v>586</v>
      </c>
      <c r="G422" s="15">
        <f>'Venteo_Remocion de Azufre_produ'!AH137</f>
        <v>480</v>
      </c>
      <c r="H422" s="15">
        <f>'Venteo_Remocion de Azufre_produ'!AI137</f>
        <v>0</v>
      </c>
      <c r="I422" s="15">
        <f>'Venteo_Remocion de Azufre_produ'!AJ137</f>
        <v>1120</v>
      </c>
      <c r="J422" s="15">
        <f>'Venteo_Remocion de Azufre_produ'!AK137</f>
        <v>5.3258791025948644E-3</v>
      </c>
      <c r="K422" s="15">
        <f>'Venteo_Remocion de Azufre_produ'!AL137</f>
        <v>5.3258791025948644E-3</v>
      </c>
      <c r="L422" s="15">
        <f>'Venteo_Remocion de Azufre_produ'!AM137</f>
        <v>0.15445049397525107</v>
      </c>
    </row>
    <row r="423" spans="4:12" x14ac:dyDescent="0.75">
      <c r="D423" s="15" t="s">
        <v>416</v>
      </c>
      <c r="E423" s="38" t="str">
        <f t="shared" ref="E423:E424" si="124">E422</f>
        <v>Abril</v>
      </c>
      <c r="F423" s="222" t="s">
        <v>750</v>
      </c>
      <c r="G423" s="15">
        <f>'Venteo_Remocion de Azufre_produ'!AH138</f>
        <v>0</v>
      </c>
      <c r="H423" s="15">
        <f>'Venteo_Remocion de Azufre_produ'!AI138</f>
        <v>0</v>
      </c>
      <c r="I423" s="15">
        <f>'Venteo_Remocion de Azufre_produ'!AJ138</f>
        <v>0</v>
      </c>
      <c r="J423" s="15">
        <f>'Venteo_Remocion de Azufre_produ'!AK138</f>
        <v>0</v>
      </c>
      <c r="K423" s="15">
        <f>'Venteo_Remocion de Azufre_produ'!AL138</f>
        <v>0</v>
      </c>
      <c r="L423" s="15">
        <f>'Venteo_Remocion de Azufre_produ'!AM138</f>
        <v>0</v>
      </c>
    </row>
    <row r="424" spans="4:12" x14ac:dyDescent="0.75">
      <c r="D424" s="15" t="s">
        <v>416</v>
      </c>
      <c r="E424" s="38" t="str">
        <f t="shared" si="124"/>
        <v>Abril</v>
      </c>
      <c r="F424" s="222" t="s">
        <v>749</v>
      </c>
      <c r="G424" s="15">
        <f>'Venteo_Remocion de Azufre_produ'!AH139</f>
        <v>0</v>
      </c>
      <c r="H424" s="15">
        <f>'Venteo_Remocion de Azufre_produ'!AI139</f>
        <v>0</v>
      </c>
      <c r="I424" s="15">
        <f>'Venteo_Remocion de Azufre_produ'!AJ139</f>
        <v>0</v>
      </c>
      <c r="J424" s="15">
        <f>'Venteo_Remocion de Azufre_produ'!AK139</f>
        <v>0</v>
      </c>
      <c r="K424" s="15">
        <f>'Venteo_Remocion de Azufre_produ'!AL139</f>
        <v>0</v>
      </c>
      <c r="L424" s="15">
        <f>'Venteo_Remocion de Azufre_produ'!AM139</f>
        <v>0</v>
      </c>
    </row>
    <row r="425" spans="4:12" x14ac:dyDescent="0.75">
      <c r="D425" s="15" t="s">
        <v>416</v>
      </c>
      <c r="E425" s="38" t="s">
        <v>502</v>
      </c>
      <c r="F425" s="222" t="s">
        <v>586</v>
      </c>
      <c r="G425" s="15">
        <f>'Venteo_Remocion de Azufre_produ'!AH140</f>
        <v>0</v>
      </c>
      <c r="H425" s="15">
        <f>'Venteo_Remocion de Azufre_produ'!AI140</f>
        <v>0</v>
      </c>
      <c r="I425" s="15">
        <f>'Venteo_Remocion de Azufre_produ'!AJ140</f>
        <v>0</v>
      </c>
      <c r="J425" s="15">
        <f>'Venteo_Remocion de Azufre_produ'!AK140</f>
        <v>0</v>
      </c>
      <c r="K425" s="15">
        <f>'Venteo_Remocion de Azufre_produ'!AL140</f>
        <v>0</v>
      </c>
      <c r="L425" s="15">
        <f>'Venteo_Remocion de Azufre_produ'!AM140</f>
        <v>0</v>
      </c>
    </row>
    <row r="426" spans="4:12" x14ac:dyDescent="0.75">
      <c r="D426" s="15" t="s">
        <v>416</v>
      </c>
      <c r="E426" s="38" t="str">
        <f t="shared" ref="E426:E427" si="125">E425</f>
        <v>Mayo</v>
      </c>
      <c r="F426" s="222" t="s">
        <v>750</v>
      </c>
      <c r="G426" s="15">
        <f>'Venteo_Remocion de Azufre_produ'!AH141</f>
        <v>0</v>
      </c>
      <c r="H426" s="15">
        <f>'Venteo_Remocion de Azufre_produ'!AI141</f>
        <v>0</v>
      </c>
      <c r="I426" s="15">
        <f>'Venteo_Remocion de Azufre_produ'!AJ141</f>
        <v>0</v>
      </c>
      <c r="J426" s="15">
        <f>'Venteo_Remocion de Azufre_produ'!AK141</f>
        <v>0</v>
      </c>
      <c r="K426" s="15">
        <f>'Venteo_Remocion de Azufre_produ'!AL141</f>
        <v>0</v>
      </c>
      <c r="L426" s="15">
        <f>'Venteo_Remocion de Azufre_produ'!AM141</f>
        <v>0</v>
      </c>
    </row>
    <row r="427" spans="4:12" x14ac:dyDescent="0.75">
      <c r="D427" s="15" t="s">
        <v>416</v>
      </c>
      <c r="E427" s="38" t="str">
        <f t="shared" si="125"/>
        <v>Mayo</v>
      </c>
      <c r="F427" s="222" t="s">
        <v>749</v>
      </c>
      <c r="G427" s="15">
        <f>'Venteo_Remocion de Azufre_produ'!AH142</f>
        <v>128.66666666666666</v>
      </c>
      <c r="H427" s="15">
        <f>'Venteo_Remocion de Azufre_produ'!AI142</f>
        <v>0</v>
      </c>
      <c r="I427" s="15">
        <f>'Venteo_Remocion de Azufre_produ'!AJ142</f>
        <v>300.22222222222223</v>
      </c>
      <c r="J427" s="15">
        <f>'Venteo_Remocion de Azufre_produ'!AK142</f>
        <v>1.42763148166779E-3</v>
      </c>
      <c r="K427" s="15">
        <f>'Venteo_Remocion de Azufre_produ'!AL142</f>
        <v>1.42763148166779E-3</v>
      </c>
      <c r="L427" s="15">
        <f>'Venteo_Remocion de Azufre_produ'!AM142</f>
        <v>4.1401312968365911E-2</v>
      </c>
    </row>
    <row r="428" spans="4:12" x14ac:dyDescent="0.75">
      <c r="D428" s="15" t="s">
        <v>416</v>
      </c>
      <c r="E428" s="38" t="s">
        <v>503</v>
      </c>
      <c r="F428" s="222" t="s">
        <v>586</v>
      </c>
      <c r="G428" s="15">
        <f>'Venteo_Remocion de Azufre_produ'!AH143</f>
        <v>0</v>
      </c>
      <c r="H428" s="15">
        <f>'Venteo_Remocion de Azufre_produ'!AI143</f>
        <v>0</v>
      </c>
      <c r="I428" s="15">
        <f>'Venteo_Remocion de Azufre_produ'!AJ143</f>
        <v>0</v>
      </c>
      <c r="J428" s="15">
        <f>'Venteo_Remocion de Azufre_produ'!AK143</f>
        <v>0</v>
      </c>
      <c r="K428" s="15">
        <f>'Venteo_Remocion de Azufre_produ'!AL143</f>
        <v>0</v>
      </c>
      <c r="L428" s="15">
        <f>'Venteo_Remocion de Azufre_produ'!AM143</f>
        <v>0</v>
      </c>
    </row>
    <row r="429" spans="4:12" x14ac:dyDescent="0.75">
      <c r="D429" s="15" t="s">
        <v>416</v>
      </c>
      <c r="E429" s="38" t="str">
        <f t="shared" ref="E429:E430" si="126">E428</f>
        <v>Junio</v>
      </c>
      <c r="F429" s="222" t="s">
        <v>750</v>
      </c>
      <c r="G429" s="15">
        <f>'Venteo_Remocion de Azufre_produ'!AH144</f>
        <v>0</v>
      </c>
      <c r="H429" s="15">
        <f>'Venteo_Remocion de Azufre_produ'!AI144</f>
        <v>0</v>
      </c>
      <c r="I429" s="15">
        <f>'Venteo_Remocion de Azufre_produ'!AJ144</f>
        <v>0</v>
      </c>
      <c r="J429" s="15">
        <f>'Venteo_Remocion de Azufre_produ'!AK144</f>
        <v>0</v>
      </c>
      <c r="K429" s="15">
        <f>'Venteo_Remocion de Azufre_produ'!AL144</f>
        <v>0</v>
      </c>
      <c r="L429" s="15">
        <f>'Venteo_Remocion de Azufre_produ'!AM144</f>
        <v>0</v>
      </c>
    </row>
    <row r="430" spans="4:12" x14ac:dyDescent="0.75">
      <c r="D430" s="15" t="s">
        <v>416</v>
      </c>
      <c r="E430" s="38" t="str">
        <f t="shared" si="126"/>
        <v>Junio</v>
      </c>
      <c r="F430" s="222" t="s">
        <v>749</v>
      </c>
      <c r="G430" s="15">
        <f>'Venteo_Remocion de Azufre_produ'!AH145</f>
        <v>128.66666666666666</v>
      </c>
      <c r="H430" s="15">
        <f>'Venteo_Remocion de Azufre_produ'!AI145</f>
        <v>0</v>
      </c>
      <c r="I430" s="15">
        <f>'Venteo_Remocion de Azufre_produ'!AJ145</f>
        <v>300.22222222222223</v>
      </c>
      <c r="J430" s="15">
        <f>'Venteo_Remocion de Azufre_produ'!AK145</f>
        <v>1.42763148166779E-3</v>
      </c>
      <c r="K430" s="15">
        <f>'Venteo_Remocion de Azufre_produ'!AL145</f>
        <v>1.42763148166779E-3</v>
      </c>
      <c r="L430" s="15">
        <f>'Venteo_Remocion de Azufre_produ'!AM145</f>
        <v>4.1401312968365911E-2</v>
      </c>
    </row>
    <row r="431" spans="4:12" x14ac:dyDescent="0.75">
      <c r="D431" s="15" t="s">
        <v>416</v>
      </c>
      <c r="E431" s="38" t="s">
        <v>504</v>
      </c>
      <c r="F431" s="222" t="s">
        <v>586</v>
      </c>
      <c r="G431" s="15">
        <f>'Venteo_Remocion de Azufre_produ'!AH146</f>
        <v>0</v>
      </c>
      <c r="H431" s="15">
        <f>'Venteo_Remocion de Azufre_produ'!AI146</f>
        <v>0</v>
      </c>
      <c r="I431" s="15">
        <f>'Venteo_Remocion de Azufre_produ'!AJ146</f>
        <v>0</v>
      </c>
      <c r="J431" s="15">
        <f>'Venteo_Remocion de Azufre_produ'!AK146</f>
        <v>0</v>
      </c>
      <c r="K431" s="15">
        <f>'Venteo_Remocion de Azufre_produ'!AL146</f>
        <v>0</v>
      </c>
      <c r="L431" s="15">
        <f>'Venteo_Remocion de Azufre_produ'!AM146</f>
        <v>0</v>
      </c>
    </row>
    <row r="432" spans="4:12" x14ac:dyDescent="0.75">
      <c r="D432" s="15" t="s">
        <v>416</v>
      </c>
      <c r="E432" s="38" t="str">
        <f t="shared" ref="E432:E433" si="127">E431</f>
        <v>Julio</v>
      </c>
      <c r="F432" s="222" t="s">
        <v>750</v>
      </c>
      <c r="G432" s="15">
        <f>'Venteo_Remocion de Azufre_produ'!AH147</f>
        <v>0</v>
      </c>
      <c r="H432" s="15">
        <f>'Venteo_Remocion de Azufre_produ'!AI147</f>
        <v>0</v>
      </c>
      <c r="I432" s="15">
        <f>'Venteo_Remocion de Azufre_produ'!AJ147</f>
        <v>0</v>
      </c>
      <c r="J432" s="15">
        <f>'Venteo_Remocion de Azufre_produ'!AK147</f>
        <v>0</v>
      </c>
      <c r="K432" s="15">
        <f>'Venteo_Remocion de Azufre_produ'!AL147</f>
        <v>0</v>
      </c>
      <c r="L432" s="15">
        <f>'Venteo_Remocion de Azufre_produ'!AM147</f>
        <v>0</v>
      </c>
    </row>
    <row r="433" spans="4:12" x14ac:dyDescent="0.75">
      <c r="D433" s="15" t="s">
        <v>416</v>
      </c>
      <c r="E433" s="38" t="str">
        <f t="shared" si="127"/>
        <v>Julio</v>
      </c>
      <c r="F433" s="222" t="s">
        <v>749</v>
      </c>
      <c r="G433" s="15">
        <f>'Venteo_Remocion de Azufre_produ'!AH148</f>
        <v>128.66666666666666</v>
      </c>
      <c r="H433" s="15">
        <f>'Venteo_Remocion de Azufre_produ'!AI148</f>
        <v>0</v>
      </c>
      <c r="I433" s="15">
        <f>'Venteo_Remocion de Azufre_produ'!AJ148</f>
        <v>300.22222222222223</v>
      </c>
      <c r="J433" s="15">
        <f>'Venteo_Remocion de Azufre_produ'!AK148</f>
        <v>1.42763148166779E-3</v>
      </c>
      <c r="K433" s="15">
        <f>'Venteo_Remocion de Azufre_produ'!AL148</f>
        <v>1.42763148166779E-3</v>
      </c>
      <c r="L433" s="15">
        <f>'Venteo_Remocion de Azufre_produ'!AM148</f>
        <v>4.1401312968365911E-2</v>
      </c>
    </row>
    <row r="434" spans="4:12" x14ac:dyDescent="0.75">
      <c r="D434" s="15" t="s">
        <v>416</v>
      </c>
      <c r="E434" s="38" t="s">
        <v>505</v>
      </c>
      <c r="F434" s="222" t="s">
        <v>586</v>
      </c>
      <c r="G434" s="15">
        <f>'Venteo_Remocion de Azufre_produ'!AH149</f>
        <v>0</v>
      </c>
      <c r="H434" s="15">
        <f>'Venteo_Remocion de Azufre_produ'!AI149</f>
        <v>0</v>
      </c>
      <c r="I434" s="15">
        <f>'Venteo_Remocion de Azufre_produ'!AJ149</f>
        <v>0</v>
      </c>
      <c r="J434" s="15">
        <f>'Venteo_Remocion de Azufre_produ'!AK149</f>
        <v>0</v>
      </c>
      <c r="K434" s="15">
        <f>'Venteo_Remocion de Azufre_produ'!AL149</f>
        <v>0</v>
      </c>
      <c r="L434" s="15">
        <f>'Venteo_Remocion de Azufre_produ'!AM149</f>
        <v>0</v>
      </c>
    </row>
    <row r="435" spans="4:12" x14ac:dyDescent="0.75">
      <c r="D435" s="15" t="s">
        <v>416</v>
      </c>
      <c r="E435" s="38" t="str">
        <f t="shared" ref="E435:E436" si="128">E434</f>
        <v>Agosto</v>
      </c>
      <c r="F435" s="222" t="s">
        <v>750</v>
      </c>
      <c r="G435" s="15">
        <f>'Venteo_Remocion de Azufre_produ'!AH150</f>
        <v>0</v>
      </c>
      <c r="H435" s="15">
        <f>'Venteo_Remocion de Azufre_produ'!AI150</f>
        <v>0</v>
      </c>
      <c r="I435" s="15">
        <f>'Venteo_Remocion de Azufre_produ'!AJ150</f>
        <v>0</v>
      </c>
      <c r="J435" s="15">
        <f>'Venteo_Remocion de Azufre_produ'!AK150</f>
        <v>0</v>
      </c>
      <c r="K435" s="15">
        <f>'Venteo_Remocion de Azufre_produ'!AL150</f>
        <v>0</v>
      </c>
      <c r="L435" s="15">
        <f>'Venteo_Remocion de Azufre_produ'!AM150</f>
        <v>0</v>
      </c>
    </row>
    <row r="436" spans="4:12" x14ac:dyDescent="0.75">
      <c r="D436" s="15" t="s">
        <v>416</v>
      </c>
      <c r="E436" s="38" t="str">
        <f t="shared" si="128"/>
        <v>Agosto</v>
      </c>
      <c r="F436" s="222" t="s">
        <v>749</v>
      </c>
      <c r="G436" s="15">
        <f>'Venteo_Remocion de Azufre_produ'!AH151</f>
        <v>128.66666666666666</v>
      </c>
      <c r="H436" s="15">
        <f>'Venteo_Remocion de Azufre_produ'!AI151</f>
        <v>257.33333333333331</v>
      </c>
      <c r="I436" s="15">
        <f>'Venteo_Remocion de Azufre_produ'!AJ151</f>
        <v>42.888888888888879</v>
      </c>
      <c r="J436" s="15">
        <f>'Venteo_Remocion de Azufre_produ'!AK151</f>
        <v>2.0394735452396997E-4</v>
      </c>
      <c r="K436" s="15">
        <f>'Venteo_Remocion de Azufre_produ'!AL151</f>
        <v>2.0394735452396992E-4</v>
      </c>
      <c r="L436" s="15">
        <f>'Venteo_Remocion de Azufre_produ'!AM151</f>
        <v>5.9144732811951279E-3</v>
      </c>
    </row>
    <row r="437" spans="4:12" x14ac:dyDescent="0.75">
      <c r="D437" s="15" t="s">
        <v>416</v>
      </c>
      <c r="E437" s="38" t="s">
        <v>506</v>
      </c>
      <c r="F437" s="222" t="s">
        <v>586</v>
      </c>
      <c r="G437" s="15">
        <f>'Venteo_Remocion de Azufre_produ'!AH152</f>
        <v>0</v>
      </c>
      <c r="H437" s="15">
        <f>'Venteo_Remocion de Azufre_produ'!AI152</f>
        <v>0</v>
      </c>
      <c r="I437" s="15">
        <f>'Venteo_Remocion de Azufre_produ'!AJ152</f>
        <v>0</v>
      </c>
      <c r="J437" s="15">
        <f>'Venteo_Remocion de Azufre_produ'!AK152</f>
        <v>0</v>
      </c>
      <c r="K437" s="15">
        <f>'Venteo_Remocion de Azufre_produ'!AL152</f>
        <v>0</v>
      </c>
      <c r="L437" s="15">
        <f>'Venteo_Remocion de Azufre_produ'!AM152</f>
        <v>0</v>
      </c>
    </row>
    <row r="438" spans="4:12" x14ac:dyDescent="0.75">
      <c r="D438" s="15" t="s">
        <v>416</v>
      </c>
      <c r="E438" s="38" t="str">
        <f t="shared" ref="E438:E439" si="129">E437</f>
        <v>Septiembre</v>
      </c>
      <c r="F438" s="222" t="s">
        <v>750</v>
      </c>
      <c r="G438" s="15">
        <f>'Venteo_Remocion de Azufre_produ'!AH153</f>
        <v>0</v>
      </c>
      <c r="H438" s="15">
        <f>'Venteo_Remocion de Azufre_produ'!AI153</f>
        <v>0</v>
      </c>
      <c r="I438" s="15">
        <f>'Venteo_Remocion de Azufre_produ'!AJ153</f>
        <v>0</v>
      </c>
      <c r="J438" s="15">
        <f>'Venteo_Remocion de Azufre_produ'!AK153</f>
        <v>0</v>
      </c>
      <c r="K438" s="15">
        <f>'Venteo_Remocion de Azufre_produ'!AL153</f>
        <v>0</v>
      </c>
      <c r="L438" s="15">
        <f>'Venteo_Remocion de Azufre_produ'!AM153</f>
        <v>0</v>
      </c>
    </row>
    <row r="439" spans="4:12" x14ac:dyDescent="0.75">
      <c r="D439" s="15" t="s">
        <v>416</v>
      </c>
      <c r="E439" s="38" t="str">
        <f t="shared" si="129"/>
        <v>Septiembre</v>
      </c>
      <c r="F439" s="222" t="s">
        <v>749</v>
      </c>
      <c r="G439" s="15">
        <f>'Venteo_Remocion de Azufre_produ'!AH154</f>
        <v>128.66666666666666</v>
      </c>
      <c r="H439" s="15">
        <f>'Venteo_Remocion de Azufre_produ'!AI154</f>
        <v>257.33333333333331</v>
      </c>
      <c r="I439" s="15">
        <f>'Venteo_Remocion de Azufre_produ'!AJ154</f>
        <v>42.888888888888879</v>
      </c>
      <c r="J439" s="15">
        <f>'Venteo_Remocion de Azufre_produ'!AK154</f>
        <v>2.0394735452396997E-4</v>
      </c>
      <c r="K439" s="15">
        <f>'Venteo_Remocion de Azufre_produ'!AL154</f>
        <v>2.0394735452396992E-4</v>
      </c>
      <c r="L439" s="15">
        <f>'Venteo_Remocion de Azufre_produ'!AM154</f>
        <v>5.9144732811951279E-3</v>
      </c>
    </row>
    <row r="440" spans="4:12" x14ac:dyDescent="0.75">
      <c r="D440" s="15" t="s">
        <v>416</v>
      </c>
      <c r="E440" s="38" t="s">
        <v>507</v>
      </c>
      <c r="F440" s="222" t="s">
        <v>586</v>
      </c>
      <c r="G440" s="15">
        <f>'Venteo_Remocion de Azufre_produ'!AH155</f>
        <v>0</v>
      </c>
      <c r="H440" s="15">
        <f>'Venteo_Remocion de Azufre_produ'!AI155</f>
        <v>0</v>
      </c>
      <c r="I440" s="15">
        <f>'Venteo_Remocion de Azufre_produ'!AJ155</f>
        <v>0</v>
      </c>
      <c r="J440" s="15">
        <f>'Venteo_Remocion de Azufre_produ'!AK155</f>
        <v>0</v>
      </c>
      <c r="K440" s="15">
        <f>'Venteo_Remocion de Azufre_produ'!AL155</f>
        <v>0</v>
      </c>
      <c r="L440" s="15">
        <f>'Venteo_Remocion de Azufre_produ'!AM155</f>
        <v>0</v>
      </c>
    </row>
    <row r="441" spans="4:12" x14ac:dyDescent="0.75">
      <c r="D441" s="15" t="s">
        <v>416</v>
      </c>
      <c r="E441" s="38" t="str">
        <f t="shared" ref="E441:E442" si="130">E440</f>
        <v>Octubre</v>
      </c>
      <c r="F441" s="222" t="s">
        <v>750</v>
      </c>
      <c r="G441" s="15">
        <f>'Venteo_Remocion de Azufre_produ'!AH156</f>
        <v>0</v>
      </c>
      <c r="H441" s="15">
        <f>'Venteo_Remocion de Azufre_produ'!AI156</f>
        <v>0</v>
      </c>
      <c r="I441" s="15">
        <f>'Venteo_Remocion de Azufre_produ'!AJ156</f>
        <v>0</v>
      </c>
      <c r="J441" s="15">
        <f>'Venteo_Remocion de Azufre_produ'!AK156</f>
        <v>0</v>
      </c>
      <c r="K441" s="15">
        <f>'Venteo_Remocion de Azufre_produ'!AL156</f>
        <v>0</v>
      </c>
      <c r="L441" s="15">
        <f>'Venteo_Remocion de Azufre_produ'!AM156</f>
        <v>0</v>
      </c>
    </row>
    <row r="442" spans="4:12" x14ac:dyDescent="0.75">
      <c r="D442" s="15" t="s">
        <v>416</v>
      </c>
      <c r="E442" s="38" t="str">
        <f t="shared" si="130"/>
        <v>Octubre</v>
      </c>
      <c r="F442" s="222" t="s">
        <v>749</v>
      </c>
      <c r="G442" s="15">
        <f>'Venteo_Remocion de Azufre_produ'!AH157</f>
        <v>128.66666666666666</v>
      </c>
      <c r="H442" s="15">
        <f>'Venteo_Remocion de Azufre_produ'!AI157</f>
        <v>257.33333333333331</v>
      </c>
      <c r="I442" s="15">
        <f>'Venteo_Remocion de Azufre_produ'!AJ157</f>
        <v>42.888888888888879</v>
      </c>
      <c r="J442" s="15">
        <f>'Venteo_Remocion de Azufre_produ'!AK157</f>
        <v>2.0394735452396997E-4</v>
      </c>
      <c r="K442" s="15">
        <f>'Venteo_Remocion de Azufre_produ'!AL157</f>
        <v>2.0394735452396992E-4</v>
      </c>
      <c r="L442" s="15">
        <f>'Venteo_Remocion de Azufre_produ'!AM157</f>
        <v>5.9144732811951279E-3</v>
      </c>
    </row>
    <row r="443" spans="4:12" x14ac:dyDescent="0.75">
      <c r="D443" s="15" t="s">
        <v>416</v>
      </c>
      <c r="E443" s="38" t="s">
        <v>508</v>
      </c>
      <c r="F443" s="222" t="s">
        <v>586</v>
      </c>
      <c r="G443" s="15">
        <f>'Venteo_Remocion de Azufre_produ'!AH158</f>
        <v>0</v>
      </c>
      <c r="H443" s="15">
        <f>'Venteo_Remocion de Azufre_produ'!AI158</f>
        <v>0</v>
      </c>
      <c r="I443" s="15">
        <f>'Venteo_Remocion de Azufre_produ'!AJ158</f>
        <v>0</v>
      </c>
      <c r="J443" s="15">
        <f>'Venteo_Remocion de Azufre_produ'!AK158</f>
        <v>0</v>
      </c>
      <c r="K443" s="15">
        <f>'Venteo_Remocion de Azufre_produ'!AL158</f>
        <v>0</v>
      </c>
      <c r="L443" s="15">
        <f>'Venteo_Remocion de Azufre_produ'!AM158</f>
        <v>0</v>
      </c>
    </row>
    <row r="444" spans="4:12" x14ac:dyDescent="0.75">
      <c r="D444" s="15" t="s">
        <v>416</v>
      </c>
      <c r="E444" s="38" t="str">
        <f t="shared" ref="E444:E445" si="131">E443</f>
        <v>Noviembre</v>
      </c>
      <c r="F444" s="222" t="s">
        <v>750</v>
      </c>
      <c r="G444" s="15">
        <f>'Venteo_Remocion de Azufre_produ'!AH159</f>
        <v>0</v>
      </c>
      <c r="H444" s="15">
        <f>'Venteo_Remocion de Azufre_produ'!AI159</f>
        <v>0</v>
      </c>
      <c r="I444" s="15">
        <f>'Venteo_Remocion de Azufre_produ'!AJ159</f>
        <v>0</v>
      </c>
      <c r="J444" s="15">
        <f>'Venteo_Remocion de Azufre_produ'!AK159</f>
        <v>0</v>
      </c>
      <c r="K444" s="15">
        <f>'Venteo_Remocion de Azufre_produ'!AL159</f>
        <v>0</v>
      </c>
      <c r="L444" s="15">
        <f>'Venteo_Remocion de Azufre_produ'!AM159</f>
        <v>0</v>
      </c>
    </row>
    <row r="445" spans="4:12" x14ac:dyDescent="0.75">
      <c r="D445" s="15" t="s">
        <v>416</v>
      </c>
      <c r="E445" s="38" t="str">
        <f t="shared" si="131"/>
        <v>Noviembre</v>
      </c>
      <c r="F445" s="222" t="s">
        <v>749</v>
      </c>
      <c r="G445" s="15">
        <f>'Venteo_Remocion de Azufre_produ'!AH160</f>
        <v>128.66666666666666</v>
      </c>
      <c r="H445" s="15">
        <f>'Venteo_Remocion de Azufre_produ'!AI160</f>
        <v>257.33333333333331</v>
      </c>
      <c r="I445" s="15">
        <f>'Venteo_Remocion de Azufre_produ'!AJ160</f>
        <v>42.888888888888879</v>
      </c>
      <c r="J445" s="15">
        <f>'Venteo_Remocion de Azufre_produ'!AK160</f>
        <v>2.0394735452396997E-4</v>
      </c>
      <c r="K445" s="15">
        <f>'Venteo_Remocion de Azufre_produ'!AL160</f>
        <v>2.0394735452396992E-4</v>
      </c>
      <c r="L445" s="15">
        <f>'Venteo_Remocion de Azufre_produ'!AM160</f>
        <v>5.9144732811951279E-3</v>
      </c>
    </row>
    <row r="446" spans="4:12" x14ac:dyDescent="0.75">
      <c r="D446" s="15" t="s">
        <v>416</v>
      </c>
      <c r="E446" s="38" t="s">
        <v>509</v>
      </c>
      <c r="F446" s="222" t="s">
        <v>586</v>
      </c>
      <c r="G446" s="15">
        <f>'Venteo_Remocion de Azufre_produ'!AH161</f>
        <v>0</v>
      </c>
      <c r="H446" s="15">
        <f>'Venteo_Remocion de Azufre_produ'!AI161</f>
        <v>0</v>
      </c>
      <c r="I446" s="15">
        <f>'Venteo_Remocion de Azufre_produ'!AJ161</f>
        <v>0</v>
      </c>
      <c r="J446" s="15">
        <f>'Venteo_Remocion de Azufre_produ'!AK161</f>
        <v>0</v>
      </c>
      <c r="K446" s="15">
        <f>'Venteo_Remocion de Azufre_produ'!AL161</f>
        <v>0</v>
      </c>
      <c r="L446" s="15">
        <f>'Venteo_Remocion de Azufre_produ'!AM161</f>
        <v>0</v>
      </c>
    </row>
    <row r="447" spans="4:12" x14ac:dyDescent="0.75">
      <c r="D447" s="15" t="s">
        <v>416</v>
      </c>
      <c r="E447" s="38" t="s">
        <v>509</v>
      </c>
      <c r="F447" s="222" t="s">
        <v>750</v>
      </c>
      <c r="G447" s="15">
        <f>'Venteo_Remocion de Azufre_produ'!AH162</f>
        <v>0</v>
      </c>
      <c r="H447" s="15">
        <f>'Venteo_Remocion de Azufre_produ'!AI162</f>
        <v>0</v>
      </c>
      <c r="I447" s="15">
        <f>'Venteo_Remocion de Azufre_produ'!AJ162</f>
        <v>0</v>
      </c>
      <c r="J447" s="15">
        <f>'Venteo_Remocion de Azufre_produ'!AK162</f>
        <v>0</v>
      </c>
      <c r="K447" s="15">
        <f>'Venteo_Remocion de Azufre_produ'!AL162</f>
        <v>0</v>
      </c>
      <c r="L447" s="15">
        <f>'Venteo_Remocion de Azufre_produ'!AM162</f>
        <v>0</v>
      </c>
    </row>
    <row r="448" spans="4:12" x14ac:dyDescent="0.75">
      <c r="D448" s="15" t="s">
        <v>416</v>
      </c>
      <c r="E448" s="38" t="s">
        <v>509</v>
      </c>
      <c r="F448" s="222" t="s">
        <v>749</v>
      </c>
      <c r="G448" s="15">
        <f>'Venteo_Remocion de Azufre_produ'!AH163</f>
        <v>128.66666666666666</v>
      </c>
      <c r="H448" s="15">
        <f>'Venteo_Remocion de Azufre_produ'!AI163</f>
        <v>257.33333333333331</v>
      </c>
      <c r="I448" s="15">
        <f>'Venteo_Remocion de Azufre_produ'!AJ163</f>
        <v>42.888888888888879</v>
      </c>
      <c r="J448" s="15">
        <f>'Venteo_Remocion de Azufre_produ'!AK163</f>
        <v>2.0394735452396997E-4</v>
      </c>
      <c r="K448" s="15">
        <f>'Venteo_Remocion de Azufre_produ'!AL163</f>
        <v>2.0394735452396992E-4</v>
      </c>
      <c r="L448" s="15">
        <f>'Venteo_Remocion de Azufre_produ'!AM163</f>
        <v>5.9144732811951279E-3</v>
      </c>
    </row>
    <row r="449" spans="4:12" x14ac:dyDescent="0.75">
      <c r="D449" s="15" t="s">
        <v>766</v>
      </c>
      <c r="E449" s="38" t="s">
        <v>498</v>
      </c>
      <c r="F449" s="222" t="s">
        <v>586</v>
      </c>
      <c r="G449" s="15">
        <f>'Venteo_ Blowdown'!AG137</f>
        <v>44</v>
      </c>
      <c r="H449" s="15">
        <f>'Venteo_ Blowdown'!AH137</f>
        <v>0</v>
      </c>
      <c r="I449" s="15">
        <f>'Venteo_ Blowdown'!AI137</f>
        <v>176</v>
      </c>
      <c r="J449" s="15">
        <f>'Venteo_ Blowdown'!AJ137</f>
        <v>8.3692385897919316E-4</v>
      </c>
      <c r="K449" s="15">
        <f>'Venteo_ Blowdown'!AK137</f>
        <v>8.3692385897919316E-4</v>
      </c>
      <c r="L449" s="15">
        <f>'Venteo_ Blowdown'!AL137</f>
        <v>2.4270791910396602E-2</v>
      </c>
    </row>
    <row r="450" spans="4:12" x14ac:dyDescent="0.75">
      <c r="D450" s="15" t="s">
        <v>766</v>
      </c>
      <c r="E450" s="38" t="str">
        <f t="shared" ref="E450:E451" si="132">E449</f>
        <v>Enero</v>
      </c>
      <c r="F450" s="222" t="s">
        <v>750</v>
      </c>
      <c r="G450" s="15">
        <f>'Venteo_ Blowdown'!AG138</f>
        <v>0</v>
      </c>
      <c r="H450" s="15">
        <f>'Venteo_ Blowdown'!AH138</f>
        <v>0</v>
      </c>
      <c r="I450" s="15">
        <f>'Venteo_ Blowdown'!AI138</f>
        <v>0</v>
      </c>
      <c r="J450" s="15">
        <f>'Venteo_ Blowdown'!AJ138</f>
        <v>0</v>
      </c>
      <c r="K450" s="15">
        <f>'Venteo_ Blowdown'!AK138</f>
        <v>0</v>
      </c>
      <c r="L450" s="15">
        <f>'Venteo_ Blowdown'!AL138</f>
        <v>0</v>
      </c>
    </row>
    <row r="451" spans="4:12" x14ac:dyDescent="0.75">
      <c r="D451" s="15" t="s">
        <v>766</v>
      </c>
      <c r="E451" s="38" t="str">
        <f t="shared" si="132"/>
        <v>Enero</v>
      </c>
      <c r="F451" s="222" t="s">
        <v>749</v>
      </c>
      <c r="G451" s="15">
        <f>'Venteo_ Blowdown'!AG139</f>
        <v>0</v>
      </c>
      <c r="H451" s="15">
        <f>'Venteo_ Blowdown'!AH139</f>
        <v>0</v>
      </c>
      <c r="I451" s="15">
        <f>'Venteo_ Blowdown'!AI139</f>
        <v>0</v>
      </c>
      <c r="J451" s="15">
        <f>'Venteo_ Blowdown'!AJ139</f>
        <v>0</v>
      </c>
      <c r="K451" s="15">
        <f>'Venteo_ Blowdown'!AK139</f>
        <v>0</v>
      </c>
      <c r="L451" s="15">
        <f>'Venteo_ Blowdown'!AL139</f>
        <v>0</v>
      </c>
    </row>
    <row r="452" spans="4:12" x14ac:dyDescent="0.75">
      <c r="D452" s="15" t="s">
        <v>766</v>
      </c>
      <c r="E452" s="38" t="s">
        <v>499</v>
      </c>
      <c r="F452" s="222" t="s">
        <v>586</v>
      </c>
      <c r="G452" s="15">
        <f>'Venteo_ Blowdown'!AG140</f>
        <v>0</v>
      </c>
      <c r="H452" s="15">
        <f>'Venteo_ Blowdown'!AH140</f>
        <v>0</v>
      </c>
      <c r="I452" s="15">
        <f>'Venteo_ Blowdown'!AI140</f>
        <v>90</v>
      </c>
      <c r="J452" s="15">
        <f>'Venteo_ Blowdown'!AJ140</f>
        <v>4.279724278870874E-4</v>
      </c>
      <c r="K452" s="15">
        <f>'Venteo_ Blowdown'!AK140</f>
        <v>4.279724278870874E-4</v>
      </c>
      <c r="L452" s="15">
        <f>'Venteo_ Blowdown'!AL140</f>
        <v>1.2411200408725535E-2</v>
      </c>
    </row>
    <row r="453" spans="4:12" x14ac:dyDescent="0.75">
      <c r="D453" s="15" t="s">
        <v>766</v>
      </c>
      <c r="E453" s="38" t="str">
        <f t="shared" ref="E453:E454" si="133">E452</f>
        <v>Febrero</v>
      </c>
      <c r="F453" s="222" t="s">
        <v>750</v>
      </c>
      <c r="G453" s="15">
        <f>'Venteo_ Blowdown'!AG141</f>
        <v>0</v>
      </c>
      <c r="H453" s="15">
        <f>'Venteo_ Blowdown'!AH141</f>
        <v>0</v>
      </c>
      <c r="I453" s="15">
        <f>'Venteo_ Blowdown'!AI141</f>
        <v>0</v>
      </c>
      <c r="J453" s="15">
        <f>'Venteo_ Blowdown'!AJ141</f>
        <v>0</v>
      </c>
      <c r="K453" s="15">
        <f>'Venteo_ Blowdown'!AK141</f>
        <v>0</v>
      </c>
      <c r="L453" s="15">
        <f>'Venteo_ Blowdown'!AL141</f>
        <v>0</v>
      </c>
    </row>
    <row r="454" spans="4:12" x14ac:dyDescent="0.75">
      <c r="D454" s="15" t="s">
        <v>766</v>
      </c>
      <c r="E454" s="38" t="str">
        <f t="shared" si="133"/>
        <v>Febrero</v>
      </c>
      <c r="F454" s="222" t="s">
        <v>749</v>
      </c>
      <c r="G454" s="15">
        <f>'Venteo_ Blowdown'!AG142</f>
        <v>0</v>
      </c>
      <c r="H454" s="15">
        <f>'Venteo_ Blowdown'!AH142</f>
        <v>0</v>
      </c>
      <c r="I454" s="15">
        <f>'Venteo_ Blowdown'!AI142</f>
        <v>0</v>
      </c>
      <c r="J454" s="15">
        <f>'Venteo_ Blowdown'!AJ142</f>
        <v>0</v>
      </c>
      <c r="K454" s="15">
        <f>'Venteo_ Blowdown'!AK142</f>
        <v>0</v>
      </c>
      <c r="L454" s="15">
        <f>'Venteo_ Blowdown'!AL142</f>
        <v>0</v>
      </c>
    </row>
    <row r="455" spans="4:12" x14ac:dyDescent="0.75">
      <c r="D455" s="15" t="s">
        <v>766</v>
      </c>
      <c r="E455" s="38" t="s">
        <v>500</v>
      </c>
      <c r="F455" s="222" t="s">
        <v>586</v>
      </c>
      <c r="G455" s="15">
        <f>'Venteo_ Blowdown'!AG143</f>
        <v>0</v>
      </c>
      <c r="H455" s="15">
        <f>'Venteo_ Blowdown'!AH143</f>
        <v>0</v>
      </c>
      <c r="I455" s="15">
        <f>'Venteo_ Blowdown'!AI143</f>
        <v>0</v>
      </c>
      <c r="J455" s="15">
        <f>'Venteo_ Blowdown'!AJ143</f>
        <v>0</v>
      </c>
      <c r="K455" s="15">
        <f>'Venteo_ Blowdown'!AK143</f>
        <v>0</v>
      </c>
      <c r="L455" s="15">
        <f>'Venteo_ Blowdown'!AL143</f>
        <v>0</v>
      </c>
    </row>
    <row r="456" spans="4:12" x14ac:dyDescent="0.75">
      <c r="D456" s="15" t="s">
        <v>766</v>
      </c>
      <c r="E456" s="38" t="str">
        <f t="shared" ref="E456:E457" si="134">E455</f>
        <v>Marzo</v>
      </c>
      <c r="F456" s="222" t="s">
        <v>750</v>
      </c>
      <c r="G456" s="15">
        <f>'Venteo_ Blowdown'!AG144</f>
        <v>0</v>
      </c>
      <c r="H456" s="15">
        <f>'Venteo_ Blowdown'!AH144</f>
        <v>0</v>
      </c>
      <c r="I456" s="15">
        <f>'Venteo_ Blowdown'!AI144</f>
        <v>0</v>
      </c>
      <c r="J456" s="15">
        <f>'Venteo_ Blowdown'!AJ144</f>
        <v>0</v>
      </c>
      <c r="K456" s="15">
        <f>'Venteo_ Blowdown'!AK144</f>
        <v>0</v>
      </c>
      <c r="L456" s="15">
        <f>'Venteo_ Blowdown'!AL144</f>
        <v>0</v>
      </c>
    </row>
    <row r="457" spans="4:12" x14ac:dyDescent="0.75">
      <c r="D457" s="15" t="s">
        <v>766</v>
      </c>
      <c r="E457" s="38" t="str">
        <f t="shared" si="134"/>
        <v>Marzo</v>
      </c>
      <c r="F457" s="222" t="s">
        <v>749</v>
      </c>
      <c r="G457" s="15">
        <f>'Venteo_ Blowdown'!AG145</f>
        <v>0</v>
      </c>
      <c r="H457" s="15">
        <f>'Venteo_ Blowdown'!AH145</f>
        <v>0</v>
      </c>
      <c r="I457" s="15">
        <f>'Venteo_ Blowdown'!AI145</f>
        <v>0</v>
      </c>
      <c r="J457" s="15">
        <f>'Venteo_ Blowdown'!AJ145</f>
        <v>0</v>
      </c>
      <c r="K457" s="15">
        <f>'Venteo_ Blowdown'!AK145</f>
        <v>0</v>
      </c>
      <c r="L457" s="15">
        <f>'Venteo_ Blowdown'!AL145</f>
        <v>0</v>
      </c>
    </row>
    <row r="458" spans="4:12" x14ac:dyDescent="0.75">
      <c r="D458" s="15" t="s">
        <v>766</v>
      </c>
      <c r="E458" s="38" t="s">
        <v>501</v>
      </c>
      <c r="F458" s="222" t="s">
        <v>586</v>
      </c>
      <c r="G458" s="15">
        <f>'Venteo_ Blowdown'!AG146</f>
        <v>0</v>
      </c>
      <c r="H458" s="15">
        <f>'Venteo_ Blowdown'!AH146</f>
        <v>0</v>
      </c>
      <c r="I458" s="15">
        <f>'Venteo_ Blowdown'!AI146</f>
        <v>0</v>
      </c>
      <c r="J458" s="15">
        <f>'Venteo_ Blowdown'!AJ146</f>
        <v>0</v>
      </c>
      <c r="K458" s="15">
        <f>'Venteo_ Blowdown'!AK146</f>
        <v>0</v>
      </c>
      <c r="L458" s="15">
        <f>'Venteo_ Blowdown'!AL146</f>
        <v>0</v>
      </c>
    </row>
    <row r="459" spans="4:12" x14ac:dyDescent="0.75">
      <c r="D459" s="15" t="s">
        <v>766</v>
      </c>
      <c r="E459" s="38" t="str">
        <f t="shared" ref="E459:E460" si="135">E458</f>
        <v>Abril</v>
      </c>
      <c r="F459" s="222" t="s">
        <v>750</v>
      </c>
      <c r="G459" s="15">
        <f>'Venteo_ Blowdown'!AG147</f>
        <v>0</v>
      </c>
      <c r="H459" s="15">
        <f>'Venteo_ Blowdown'!AH147</f>
        <v>0</v>
      </c>
      <c r="I459" s="15">
        <f>'Venteo_ Blowdown'!AI147</f>
        <v>0</v>
      </c>
      <c r="J459" s="15">
        <f>'Venteo_ Blowdown'!AJ147</f>
        <v>0</v>
      </c>
      <c r="K459" s="15">
        <f>'Venteo_ Blowdown'!AK147</f>
        <v>0</v>
      </c>
      <c r="L459" s="15">
        <f>'Venteo_ Blowdown'!AL147</f>
        <v>0</v>
      </c>
    </row>
    <row r="460" spans="4:12" x14ac:dyDescent="0.75">
      <c r="D460" s="15" t="s">
        <v>766</v>
      </c>
      <c r="E460" s="38" t="str">
        <f t="shared" si="135"/>
        <v>Abril</v>
      </c>
      <c r="F460" s="222" t="s">
        <v>749</v>
      </c>
      <c r="G460" s="15">
        <f>'Venteo_ Blowdown'!AG148</f>
        <v>0</v>
      </c>
      <c r="H460" s="15">
        <f>'Venteo_ Blowdown'!AH148</f>
        <v>0</v>
      </c>
      <c r="I460" s="15">
        <f>'Venteo_ Blowdown'!AI148</f>
        <v>0</v>
      </c>
      <c r="J460" s="15">
        <f>'Venteo_ Blowdown'!AJ148</f>
        <v>0</v>
      </c>
      <c r="K460" s="15">
        <f>'Venteo_ Blowdown'!AK148</f>
        <v>0</v>
      </c>
      <c r="L460" s="15">
        <f>'Venteo_ Blowdown'!AL148</f>
        <v>0</v>
      </c>
    </row>
    <row r="461" spans="4:12" x14ac:dyDescent="0.75">
      <c r="D461" s="15" t="s">
        <v>766</v>
      </c>
      <c r="E461" s="38" t="s">
        <v>502</v>
      </c>
      <c r="F461" s="222" t="s">
        <v>586</v>
      </c>
      <c r="G461" s="15">
        <f>'Venteo_ Blowdown'!AG149</f>
        <v>0</v>
      </c>
      <c r="H461" s="15">
        <f>'Venteo_ Blowdown'!AH149</f>
        <v>0</v>
      </c>
      <c r="I461" s="15">
        <f>'Venteo_ Blowdown'!AI149</f>
        <v>0</v>
      </c>
      <c r="J461" s="15">
        <f>'Venteo_ Blowdown'!AJ149</f>
        <v>0</v>
      </c>
      <c r="K461" s="15">
        <f>'Venteo_ Blowdown'!AK149</f>
        <v>0</v>
      </c>
      <c r="L461" s="15">
        <f>'Venteo_ Blowdown'!AL149</f>
        <v>0</v>
      </c>
    </row>
    <row r="462" spans="4:12" x14ac:dyDescent="0.75">
      <c r="D462" s="15" t="s">
        <v>766</v>
      </c>
      <c r="E462" s="38" t="str">
        <f t="shared" ref="E462:E463" si="136">E461</f>
        <v>Mayo</v>
      </c>
      <c r="F462" s="222" t="s">
        <v>750</v>
      </c>
      <c r="G462" s="15">
        <f>'Venteo_ Blowdown'!AG150</f>
        <v>0</v>
      </c>
      <c r="H462" s="15">
        <f>'Venteo_ Blowdown'!AH150</f>
        <v>0</v>
      </c>
      <c r="I462" s="15">
        <f>'Venteo_ Blowdown'!AI150</f>
        <v>0</v>
      </c>
      <c r="J462" s="15">
        <f>'Venteo_ Blowdown'!AJ150</f>
        <v>0</v>
      </c>
      <c r="K462" s="15">
        <f>'Venteo_ Blowdown'!AK150</f>
        <v>0</v>
      </c>
      <c r="L462" s="15">
        <f>'Venteo_ Blowdown'!AL150</f>
        <v>0</v>
      </c>
    </row>
    <row r="463" spans="4:12" x14ac:dyDescent="0.75">
      <c r="D463" s="15" t="s">
        <v>766</v>
      </c>
      <c r="E463" s="38" t="str">
        <f t="shared" si="136"/>
        <v>Mayo</v>
      </c>
      <c r="F463" s="222" t="s">
        <v>749</v>
      </c>
      <c r="G463" s="15">
        <f>'Venteo_ Blowdown'!AG151</f>
        <v>0</v>
      </c>
      <c r="H463" s="15">
        <f>'Venteo_ Blowdown'!AH151</f>
        <v>0</v>
      </c>
      <c r="I463" s="15">
        <f>'Venteo_ Blowdown'!AI151</f>
        <v>0</v>
      </c>
      <c r="J463" s="15">
        <f>'Venteo_ Blowdown'!AJ151</f>
        <v>0</v>
      </c>
      <c r="K463" s="15">
        <f>'Venteo_ Blowdown'!AK151</f>
        <v>0</v>
      </c>
      <c r="L463" s="15">
        <f>'Venteo_ Blowdown'!AL151</f>
        <v>0</v>
      </c>
    </row>
    <row r="464" spans="4:12" x14ac:dyDescent="0.75">
      <c r="D464" s="15" t="s">
        <v>766</v>
      </c>
      <c r="E464" s="38" t="s">
        <v>503</v>
      </c>
      <c r="F464" s="222" t="s">
        <v>586</v>
      </c>
      <c r="G464" s="15">
        <f>'Venteo_ Blowdown'!AG152</f>
        <v>0</v>
      </c>
      <c r="H464" s="15">
        <f>'Venteo_ Blowdown'!AH152</f>
        <v>0</v>
      </c>
      <c r="I464" s="15">
        <f>'Venteo_ Blowdown'!AI152</f>
        <v>0</v>
      </c>
      <c r="J464" s="15">
        <f>'Venteo_ Blowdown'!AJ152</f>
        <v>0</v>
      </c>
      <c r="K464" s="15">
        <f>'Venteo_ Blowdown'!AK152</f>
        <v>0</v>
      </c>
      <c r="L464" s="15">
        <f>'Venteo_ Blowdown'!AL152</f>
        <v>0</v>
      </c>
    </row>
    <row r="465" spans="4:12" x14ac:dyDescent="0.75">
      <c r="D465" s="15" t="s">
        <v>766</v>
      </c>
      <c r="E465" s="38" t="str">
        <f t="shared" ref="E465:E466" si="137">E464</f>
        <v>Junio</v>
      </c>
      <c r="F465" s="222" t="s">
        <v>750</v>
      </c>
      <c r="G465" s="15">
        <f>'Venteo_ Blowdown'!AG153</f>
        <v>0</v>
      </c>
      <c r="H465" s="15">
        <f>'Venteo_ Blowdown'!AH153</f>
        <v>0</v>
      </c>
      <c r="I465" s="15">
        <f>'Venteo_ Blowdown'!AI153</f>
        <v>0</v>
      </c>
      <c r="J465" s="15">
        <f>'Venteo_ Blowdown'!AJ153</f>
        <v>0</v>
      </c>
      <c r="K465" s="15">
        <f>'Venteo_ Blowdown'!AK153</f>
        <v>0</v>
      </c>
      <c r="L465" s="15">
        <f>'Venteo_ Blowdown'!AL153</f>
        <v>0</v>
      </c>
    </row>
    <row r="466" spans="4:12" x14ac:dyDescent="0.75">
      <c r="D466" s="15" t="s">
        <v>766</v>
      </c>
      <c r="E466" s="38" t="str">
        <f t="shared" si="137"/>
        <v>Junio</v>
      </c>
      <c r="F466" s="222" t="s">
        <v>749</v>
      </c>
      <c r="G466" s="15">
        <f>'Venteo_ Blowdown'!AG154</f>
        <v>0</v>
      </c>
      <c r="H466" s="15">
        <f>'Venteo_ Blowdown'!AH154</f>
        <v>0</v>
      </c>
      <c r="I466" s="15">
        <f>'Venteo_ Blowdown'!AI154</f>
        <v>0</v>
      </c>
      <c r="J466" s="15">
        <f>'Venteo_ Blowdown'!AJ154</f>
        <v>0</v>
      </c>
      <c r="K466" s="15">
        <f>'Venteo_ Blowdown'!AK154</f>
        <v>0</v>
      </c>
      <c r="L466" s="15">
        <f>'Venteo_ Blowdown'!AL154</f>
        <v>0</v>
      </c>
    </row>
    <row r="467" spans="4:12" x14ac:dyDescent="0.75">
      <c r="D467" s="15" t="s">
        <v>766</v>
      </c>
      <c r="E467" s="38" t="s">
        <v>504</v>
      </c>
      <c r="F467" s="222" t="s">
        <v>586</v>
      </c>
      <c r="G467" s="15">
        <f>'Venteo_ Blowdown'!AG155</f>
        <v>0</v>
      </c>
      <c r="H467" s="15">
        <f>'Venteo_ Blowdown'!AH155</f>
        <v>0</v>
      </c>
      <c r="I467" s="15">
        <f>'Venteo_ Blowdown'!AI155</f>
        <v>0</v>
      </c>
      <c r="J467" s="15">
        <f>'Venteo_ Blowdown'!AJ155</f>
        <v>0</v>
      </c>
      <c r="K467" s="15">
        <f>'Venteo_ Blowdown'!AK155</f>
        <v>0</v>
      </c>
      <c r="L467" s="15">
        <f>'Venteo_ Blowdown'!AL155</f>
        <v>0</v>
      </c>
    </row>
    <row r="468" spans="4:12" x14ac:dyDescent="0.75">
      <c r="D468" s="15" t="s">
        <v>766</v>
      </c>
      <c r="E468" s="38" t="str">
        <f t="shared" ref="E468:E469" si="138">E467</f>
        <v>Julio</v>
      </c>
      <c r="F468" s="222" t="s">
        <v>750</v>
      </c>
      <c r="G468" s="15">
        <f>'Venteo_ Blowdown'!AG156</f>
        <v>0</v>
      </c>
      <c r="H468" s="15">
        <f>'Venteo_ Blowdown'!AH156</f>
        <v>0</v>
      </c>
      <c r="I468" s="15">
        <f>'Venteo_ Blowdown'!AI156</f>
        <v>0</v>
      </c>
      <c r="J468" s="15">
        <f>'Venteo_ Blowdown'!AJ156</f>
        <v>0</v>
      </c>
      <c r="K468" s="15">
        <f>'Venteo_ Blowdown'!AK156</f>
        <v>0</v>
      </c>
      <c r="L468" s="15">
        <f>'Venteo_ Blowdown'!AL156</f>
        <v>0</v>
      </c>
    </row>
    <row r="469" spans="4:12" x14ac:dyDescent="0.75">
      <c r="D469" s="15" t="s">
        <v>766</v>
      </c>
      <c r="E469" s="38" t="str">
        <f t="shared" si="138"/>
        <v>Julio</v>
      </c>
      <c r="F469" s="222" t="s">
        <v>749</v>
      </c>
      <c r="G469" s="15">
        <f>'Venteo_ Blowdown'!AG157</f>
        <v>0</v>
      </c>
      <c r="H469" s="15">
        <f>'Venteo_ Blowdown'!AH157</f>
        <v>0</v>
      </c>
      <c r="I469" s="15">
        <f>'Venteo_ Blowdown'!AI157</f>
        <v>0</v>
      </c>
      <c r="J469" s="15">
        <f>'Venteo_ Blowdown'!AJ157</f>
        <v>0</v>
      </c>
      <c r="K469" s="15">
        <f>'Venteo_ Blowdown'!AK157</f>
        <v>0</v>
      </c>
      <c r="L469" s="15">
        <f>'Venteo_ Blowdown'!AL157</f>
        <v>0</v>
      </c>
    </row>
    <row r="470" spans="4:12" x14ac:dyDescent="0.75">
      <c r="D470" s="15" t="s">
        <v>766</v>
      </c>
      <c r="E470" s="38" t="s">
        <v>505</v>
      </c>
      <c r="F470" s="222" t="s">
        <v>586</v>
      </c>
      <c r="G470" s="15">
        <f>'Venteo_ Blowdown'!AG158</f>
        <v>0</v>
      </c>
      <c r="H470" s="15">
        <f>'Venteo_ Blowdown'!AH158</f>
        <v>0</v>
      </c>
      <c r="I470" s="15">
        <f>'Venteo_ Blowdown'!AI158</f>
        <v>0</v>
      </c>
      <c r="J470" s="15">
        <f>'Venteo_ Blowdown'!AJ158</f>
        <v>0</v>
      </c>
      <c r="K470" s="15">
        <f>'Venteo_ Blowdown'!AK158</f>
        <v>0</v>
      </c>
      <c r="L470" s="15">
        <f>'Venteo_ Blowdown'!AL158</f>
        <v>0</v>
      </c>
    </row>
    <row r="471" spans="4:12" x14ac:dyDescent="0.75">
      <c r="D471" s="15" t="s">
        <v>766</v>
      </c>
      <c r="E471" s="38" t="str">
        <f t="shared" ref="E471:E472" si="139">E470</f>
        <v>Agosto</v>
      </c>
      <c r="F471" s="222" t="s">
        <v>750</v>
      </c>
      <c r="G471" s="15">
        <f>'Venteo_ Blowdown'!AG159</f>
        <v>0</v>
      </c>
      <c r="H471" s="15">
        <f>'Venteo_ Blowdown'!AH159</f>
        <v>0</v>
      </c>
      <c r="I471" s="15">
        <f>'Venteo_ Blowdown'!AI159</f>
        <v>0</v>
      </c>
      <c r="J471" s="15">
        <f>'Venteo_ Blowdown'!AJ159</f>
        <v>0</v>
      </c>
      <c r="K471" s="15">
        <f>'Venteo_ Blowdown'!AK159</f>
        <v>0</v>
      </c>
      <c r="L471" s="15">
        <f>'Venteo_ Blowdown'!AL159</f>
        <v>0</v>
      </c>
    </row>
    <row r="472" spans="4:12" x14ac:dyDescent="0.75">
      <c r="D472" s="15" t="s">
        <v>766</v>
      </c>
      <c r="E472" s="38" t="str">
        <f t="shared" si="139"/>
        <v>Agosto</v>
      </c>
      <c r="F472" s="222" t="s">
        <v>749</v>
      </c>
      <c r="G472" s="15">
        <f>'Venteo_ Blowdown'!AG160</f>
        <v>0</v>
      </c>
      <c r="H472" s="15">
        <f>'Venteo_ Blowdown'!AH160</f>
        <v>0</v>
      </c>
      <c r="I472" s="15">
        <f>'Venteo_ Blowdown'!AI160</f>
        <v>0</v>
      </c>
      <c r="J472" s="15">
        <f>'Venteo_ Blowdown'!AJ160</f>
        <v>0</v>
      </c>
      <c r="K472" s="15">
        <f>'Venteo_ Blowdown'!AK160</f>
        <v>0</v>
      </c>
      <c r="L472" s="15">
        <f>'Venteo_ Blowdown'!AL160</f>
        <v>0</v>
      </c>
    </row>
    <row r="473" spans="4:12" x14ac:dyDescent="0.75">
      <c r="D473" s="15" t="s">
        <v>766</v>
      </c>
      <c r="E473" s="38" t="s">
        <v>506</v>
      </c>
      <c r="F473" s="222" t="s">
        <v>586</v>
      </c>
      <c r="G473" s="15">
        <f>'Venteo_ Blowdown'!AG161</f>
        <v>0</v>
      </c>
      <c r="H473" s="15">
        <f>'Venteo_ Blowdown'!AH161</f>
        <v>0</v>
      </c>
      <c r="I473" s="15">
        <f>'Venteo_ Blowdown'!AI161</f>
        <v>0</v>
      </c>
      <c r="J473" s="15">
        <f>'Venteo_ Blowdown'!AJ161</f>
        <v>0</v>
      </c>
      <c r="K473" s="15">
        <f>'Venteo_ Blowdown'!AK161</f>
        <v>0</v>
      </c>
      <c r="L473" s="15">
        <f>'Venteo_ Blowdown'!AL161</f>
        <v>0</v>
      </c>
    </row>
    <row r="474" spans="4:12" x14ac:dyDescent="0.75">
      <c r="D474" s="15" t="s">
        <v>766</v>
      </c>
      <c r="E474" s="38" t="str">
        <f t="shared" ref="E474:E475" si="140">E473</f>
        <v>Septiembre</v>
      </c>
      <c r="F474" s="222" t="s">
        <v>750</v>
      </c>
      <c r="G474" s="15">
        <f>'Venteo_ Blowdown'!AG162</f>
        <v>0</v>
      </c>
      <c r="H474" s="15">
        <f>'Venteo_ Blowdown'!AH162</f>
        <v>0</v>
      </c>
      <c r="I474" s="15">
        <f>'Venteo_ Blowdown'!AI162</f>
        <v>0</v>
      </c>
      <c r="J474" s="15">
        <f>'Venteo_ Blowdown'!AJ162</f>
        <v>0</v>
      </c>
      <c r="K474" s="15">
        <f>'Venteo_ Blowdown'!AK162</f>
        <v>0</v>
      </c>
      <c r="L474" s="15">
        <f>'Venteo_ Blowdown'!AL162</f>
        <v>0</v>
      </c>
    </row>
    <row r="475" spans="4:12" x14ac:dyDescent="0.75">
      <c r="D475" s="15" t="s">
        <v>766</v>
      </c>
      <c r="E475" s="38" t="str">
        <f t="shared" si="140"/>
        <v>Septiembre</v>
      </c>
      <c r="F475" s="222" t="s">
        <v>749</v>
      </c>
      <c r="G475" s="15">
        <f>'Venteo_ Blowdown'!AG163</f>
        <v>0</v>
      </c>
      <c r="H475" s="15">
        <f>'Venteo_ Blowdown'!AH163</f>
        <v>0</v>
      </c>
      <c r="I475" s="15">
        <f>'Venteo_ Blowdown'!AI163</f>
        <v>0</v>
      </c>
      <c r="J475" s="15">
        <f>'Venteo_ Blowdown'!AJ163</f>
        <v>0</v>
      </c>
      <c r="K475" s="15">
        <f>'Venteo_ Blowdown'!AK163</f>
        <v>0</v>
      </c>
      <c r="L475" s="15">
        <f>'Venteo_ Blowdown'!AL163</f>
        <v>0</v>
      </c>
    </row>
    <row r="476" spans="4:12" x14ac:dyDescent="0.75">
      <c r="D476" s="15" t="s">
        <v>766</v>
      </c>
      <c r="E476" s="38" t="s">
        <v>507</v>
      </c>
      <c r="F476" s="222" t="s">
        <v>586</v>
      </c>
      <c r="G476" s="15">
        <f>'Venteo_ Blowdown'!AG164</f>
        <v>0</v>
      </c>
      <c r="H476" s="15">
        <f>'Venteo_ Blowdown'!AH164</f>
        <v>0</v>
      </c>
      <c r="I476" s="15">
        <f>'Venteo_ Blowdown'!AI164</f>
        <v>0</v>
      </c>
      <c r="J476" s="15">
        <f>'Venteo_ Blowdown'!AJ164</f>
        <v>0</v>
      </c>
      <c r="K476" s="15">
        <f>'Venteo_ Blowdown'!AK164</f>
        <v>0</v>
      </c>
      <c r="L476" s="15">
        <f>'Venteo_ Blowdown'!AL164</f>
        <v>0</v>
      </c>
    </row>
    <row r="477" spans="4:12" x14ac:dyDescent="0.75">
      <c r="D477" s="15" t="s">
        <v>766</v>
      </c>
      <c r="E477" s="38" t="str">
        <f t="shared" ref="E477:E478" si="141">E476</f>
        <v>Octubre</v>
      </c>
      <c r="F477" s="222" t="s">
        <v>750</v>
      </c>
      <c r="G477" s="15">
        <f>'Venteo_ Blowdown'!AG165</f>
        <v>30926.1744966443</v>
      </c>
      <c r="H477" s="15">
        <f>'Venteo_ Blowdown'!AH165</f>
        <v>0</v>
      </c>
      <c r="I477" s="15">
        <f>'Venteo_ Blowdown'!AI165</f>
        <v>46389.261744966447</v>
      </c>
      <c r="J477" s="15">
        <f>'Venteo_ Blowdown'!AJ165</f>
        <v>0.23260940368216482</v>
      </c>
      <c r="K477" s="15">
        <f>'Venteo_ Blowdown'!AK165</f>
        <v>0.33318911366638138</v>
      </c>
      <c r="L477" s="15">
        <f>'Venteo_ Blowdown'!AL165</f>
        <v>9.5619045863408427</v>
      </c>
    </row>
    <row r="478" spans="4:12" x14ac:dyDescent="0.75">
      <c r="D478" s="15" t="s">
        <v>766</v>
      </c>
      <c r="E478" s="38" t="str">
        <f t="shared" si="141"/>
        <v>Octubre</v>
      </c>
      <c r="F478" s="222" t="s">
        <v>749</v>
      </c>
      <c r="G478" s="15">
        <f>'Venteo_ Blowdown'!AG166</f>
        <v>0</v>
      </c>
      <c r="H478" s="15">
        <f>'Venteo_ Blowdown'!AH166</f>
        <v>0</v>
      </c>
      <c r="I478" s="15">
        <f>'Venteo_ Blowdown'!AI166</f>
        <v>0</v>
      </c>
      <c r="J478" s="15">
        <f>'Venteo_ Blowdown'!AJ166</f>
        <v>0</v>
      </c>
      <c r="K478" s="15">
        <f>'Venteo_ Blowdown'!AK166</f>
        <v>0</v>
      </c>
      <c r="L478" s="15">
        <f>'Venteo_ Blowdown'!AL166</f>
        <v>0</v>
      </c>
    </row>
    <row r="479" spans="4:12" x14ac:dyDescent="0.75">
      <c r="D479" s="15" t="s">
        <v>766</v>
      </c>
      <c r="E479" s="38" t="s">
        <v>508</v>
      </c>
      <c r="F479" s="222" t="s">
        <v>586</v>
      </c>
      <c r="G479" s="15">
        <f>'Venteo_ Blowdown'!AG167</f>
        <v>0</v>
      </c>
      <c r="H479" s="15">
        <f>'Venteo_ Blowdown'!AH167</f>
        <v>0</v>
      </c>
      <c r="I479" s="15">
        <f>'Venteo_ Blowdown'!AI167</f>
        <v>0</v>
      </c>
      <c r="J479" s="15">
        <f>'Venteo_ Blowdown'!AJ167</f>
        <v>0</v>
      </c>
      <c r="K479" s="15">
        <f>'Venteo_ Blowdown'!AK167</f>
        <v>0</v>
      </c>
      <c r="L479" s="15">
        <f>'Venteo_ Blowdown'!AL167</f>
        <v>0</v>
      </c>
    </row>
    <row r="480" spans="4:12" x14ac:dyDescent="0.75">
      <c r="D480" s="15" t="s">
        <v>766</v>
      </c>
      <c r="E480" s="38" t="str">
        <f t="shared" ref="E480:E481" si="142">E479</f>
        <v>Noviembre</v>
      </c>
      <c r="F480" s="222" t="s">
        <v>750</v>
      </c>
      <c r="G480" s="15">
        <f>'Venteo_ Blowdown'!AG168</f>
        <v>21.599999999999998</v>
      </c>
      <c r="H480" s="15">
        <f>'Venteo_ Blowdown'!AH168</f>
        <v>4.3199999999999994</v>
      </c>
      <c r="I480" s="15">
        <f>'Venteo_ Blowdown'!AI168</f>
        <v>17.279999999999998</v>
      </c>
      <c r="J480" s="15">
        <f>'Venteo_ Blowdown'!AJ168</f>
        <v>8.2170706154320749E-5</v>
      </c>
      <c r="K480" s="15">
        <f>'Venteo_ Blowdown'!AK168</f>
        <v>8.2170706154320749E-5</v>
      </c>
      <c r="L480" s="15">
        <f>'Venteo_ Blowdown'!AL168</f>
        <v>2.3829504784753015E-3</v>
      </c>
    </row>
    <row r="481" spans="4:12" x14ac:dyDescent="0.75">
      <c r="D481" s="15" t="s">
        <v>766</v>
      </c>
      <c r="E481" s="38" t="str">
        <f t="shared" si="142"/>
        <v>Noviembre</v>
      </c>
      <c r="F481" s="222" t="s">
        <v>749</v>
      </c>
      <c r="G481" s="15">
        <f>'Venteo_ Blowdown'!AG169</f>
        <v>0</v>
      </c>
      <c r="H481" s="15">
        <f>'Venteo_ Blowdown'!AH169</f>
        <v>0</v>
      </c>
      <c r="I481" s="15">
        <f>'Venteo_ Blowdown'!AI169</f>
        <v>0</v>
      </c>
      <c r="J481" s="15">
        <f>'Venteo_ Blowdown'!AJ169</f>
        <v>0</v>
      </c>
      <c r="K481" s="15">
        <f>'Venteo_ Blowdown'!AK169</f>
        <v>0</v>
      </c>
      <c r="L481" s="15">
        <f>'Venteo_ Blowdown'!AL169</f>
        <v>0</v>
      </c>
    </row>
    <row r="482" spans="4:12" x14ac:dyDescent="0.75">
      <c r="D482" s="15" t="s">
        <v>766</v>
      </c>
      <c r="E482" s="38" t="s">
        <v>509</v>
      </c>
      <c r="F482" s="222" t="s">
        <v>586</v>
      </c>
      <c r="G482" s="15">
        <f>'Venteo_ Blowdown'!AG170</f>
        <v>0</v>
      </c>
      <c r="H482" s="15">
        <f>'Venteo_ Blowdown'!AH170</f>
        <v>0</v>
      </c>
      <c r="I482" s="15">
        <f>'Venteo_ Blowdown'!AI170</f>
        <v>0</v>
      </c>
      <c r="J482" s="15">
        <f>'Venteo_ Blowdown'!AJ170</f>
        <v>0</v>
      </c>
      <c r="K482" s="15">
        <f>'Venteo_ Blowdown'!AK170</f>
        <v>0</v>
      </c>
      <c r="L482" s="15">
        <f>'Venteo_ Blowdown'!AL170</f>
        <v>0</v>
      </c>
    </row>
    <row r="483" spans="4:12" x14ac:dyDescent="0.75">
      <c r="D483" s="15" t="s">
        <v>766</v>
      </c>
      <c r="E483" s="38" t="s">
        <v>509</v>
      </c>
      <c r="F483" s="222" t="s">
        <v>750</v>
      </c>
      <c r="G483" s="15">
        <f>'Venteo_ Blowdown'!AG171</f>
        <v>0</v>
      </c>
      <c r="H483" s="15">
        <f>'Venteo_ Blowdown'!AH171</f>
        <v>0</v>
      </c>
      <c r="I483" s="15">
        <f>'Venteo_ Blowdown'!AI171</f>
        <v>0</v>
      </c>
      <c r="J483" s="15">
        <f>'Venteo_ Blowdown'!AJ171</f>
        <v>0</v>
      </c>
      <c r="K483" s="15">
        <f>'Venteo_ Blowdown'!AK171</f>
        <v>0</v>
      </c>
      <c r="L483" s="15">
        <f>'Venteo_ Blowdown'!AL171</f>
        <v>0</v>
      </c>
    </row>
    <row r="484" spans="4:12" x14ac:dyDescent="0.75">
      <c r="D484" s="15" t="s">
        <v>766</v>
      </c>
      <c r="E484" s="38" t="s">
        <v>509</v>
      </c>
      <c r="F484" s="222" t="s">
        <v>749</v>
      </c>
      <c r="G484" s="15">
        <f>'Venteo_ Blowdown'!AG172</f>
        <v>0</v>
      </c>
      <c r="H484" s="15">
        <f>'Venteo_ Blowdown'!AH172</f>
        <v>0</v>
      </c>
      <c r="I484" s="15">
        <f>'Venteo_ Blowdown'!AI172</f>
        <v>0</v>
      </c>
      <c r="J484" s="15">
        <f>'Venteo_ Blowdown'!AJ172</f>
        <v>0</v>
      </c>
      <c r="K484" s="15">
        <f>'Venteo_ Blowdown'!AK172</f>
        <v>0</v>
      </c>
      <c r="L484" s="15">
        <f>'Venteo_ Blowdown'!AL172</f>
        <v>0</v>
      </c>
    </row>
    <row r="485" spans="4:12" x14ac:dyDescent="0.75">
      <c r="D485" s="15" t="s">
        <v>767</v>
      </c>
      <c r="E485" s="38" t="s">
        <v>498</v>
      </c>
      <c r="F485" s="222" t="s">
        <v>586</v>
      </c>
      <c r="G485" s="15">
        <f>'Venteo_ actividad no rutinaria'!AG136</f>
        <v>2.5</v>
      </c>
      <c r="H485" s="15">
        <f>'Venteo_ actividad no rutinaria'!AH136</f>
        <v>0</v>
      </c>
      <c r="I485" s="15">
        <f>'Venteo_ actividad no rutinaria'!AI136</f>
        <v>2.5</v>
      </c>
      <c r="J485" s="15">
        <f>'Venteo_ actividad no rutinaria'!AJ136</f>
        <v>1.1888122996863539E-5</v>
      </c>
      <c r="K485" s="15">
        <f>'Venteo_ actividad no rutinaria'!AK136</f>
        <v>1.1888122996863539E-5</v>
      </c>
      <c r="L485" s="15">
        <f>'Venteo_ actividad no rutinaria'!AL136</f>
        <v>3.4475556690904263E-4</v>
      </c>
    </row>
    <row r="486" spans="4:12" x14ac:dyDescent="0.75">
      <c r="D486" s="15" t="s">
        <v>767</v>
      </c>
      <c r="E486" s="38" t="str">
        <f t="shared" ref="E486:E487" si="143">E485</f>
        <v>Enero</v>
      </c>
      <c r="F486" s="222" t="s">
        <v>750</v>
      </c>
      <c r="G486" s="15">
        <f>'Venteo_ actividad no rutinaria'!AG137</f>
        <v>0</v>
      </c>
      <c r="H486" s="15">
        <f>'Venteo_ actividad no rutinaria'!AH137</f>
        <v>0</v>
      </c>
      <c r="I486" s="15">
        <f>'Venteo_ actividad no rutinaria'!AI137</f>
        <v>0</v>
      </c>
      <c r="J486" s="15">
        <f>'Venteo_ actividad no rutinaria'!AJ137</f>
        <v>0</v>
      </c>
      <c r="K486" s="15">
        <f>'Venteo_ actividad no rutinaria'!AK137</f>
        <v>0</v>
      </c>
      <c r="L486" s="15">
        <f>'Venteo_ actividad no rutinaria'!AL137</f>
        <v>0</v>
      </c>
    </row>
    <row r="487" spans="4:12" x14ac:dyDescent="0.75">
      <c r="D487" s="15" t="s">
        <v>767</v>
      </c>
      <c r="E487" s="38" t="str">
        <f t="shared" si="143"/>
        <v>Enero</v>
      </c>
      <c r="F487" s="222" t="s">
        <v>749</v>
      </c>
      <c r="G487" s="15">
        <f>'Venteo_ actividad no rutinaria'!AG138</f>
        <v>0</v>
      </c>
      <c r="H487" s="15">
        <f>'Venteo_ actividad no rutinaria'!AH138</f>
        <v>0</v>
      </c>
      <c r="I487" s="15">
        <f>'Venteo_ actividad no rutinaria'!AI138</f>
        <v>0</v>
      </c>
      <c r="J487" s="15">
        <f>'Venteo_ actividad no rutinaria'!AJ138</f>
        <v>0</v>
      </c>
      <c r="K487" s="15">
        <f>'Venteo_ actividad no rutinaria'!AK138</f>
        <v>0</v>
      </c>
      <c r="L487" s="15">
        <f>'Venteo_ actividad no rutinaria'!AL138</f>
        <v>0</v>
      </c>
    </row>
    <row r="488" spans="4:12" x14ac:dyDescent="0.75">
      <c r="D488" s="15" t="s">
        <v>767</v>
      </c>
      <c r="E488" s="38" t="s">
        <v>499</v>
      </c>
      <c r="F488" s="222" t="s">
        <v>586</v>
      </c>
      <c r="G488" s="15">
        <f>'Venteo_ actividad no rutinaria'!AG139</f>
        <v>0</v>
      </c>
      <c r="H488" s="15">
        <f>'Venteo_ actividad no rutinaria'!AH139</f>
        <v>0</v>
      </c>
      <c r="I488" s="15">
        <f>'Venteo_ actividad no rutinaria'!AI139</f>
        <v>0</v>
      </c>
      <c r="J488" s="15">
        <f>'Venteo_ actividad no rutinaria'!AJ139</f>
        <v>0</v>
      </c>
      <c r="K488" s="15">
        <f>'Venteo_ actividad no rutinaria'!AK139</f>
        <v>0</v>
      </c>
      <c r="L488" s="15">
        <f>'Venteo_ actividad no rutinaria'!AL139</f>
        <v>0</v>
      </c>
    </row>
    <row r="489" spans="4:12" x14ac:dyDescent="0.75">
      <c r="D489" s="15" t="s">
        <v>767</v>
      </c>
      <c r="E489" s="38" t="str">
        <f t="shared" ref="E489:E490" si="144">E488</f>
        <v>Febrero</v>
      </c>
      <c r="F489" s="222" t="s">
        <v>750</v>
      </c>
      <c r="G489" s="15">
        <f>'Venteo_ actividad no rutinaria'!AG140</f>
        <v>0</v>
      </c>
      <c r="H489" s="15">
        <f>'Venteo_ actividad no rutinaria'!AH140</f>
        <v>0</v>
      </c>
      <c r="I489" s="15">
        <f>'Venteo_ actividad no rutinaria'!AI140</f>
        <v>0</v>
      </c>
      <c r="J489" s="15">
        <f>'Venteo_ actividad no rutinaria'!AJ140</f>
        <v>0</v>
      </c>
      <c r="K489" s="15">
        <f>'Venteo_ actividad no rutinaria'!AK140</f>
        <v>0</v>
      </c>
      <c r="L489" s="15">
        <f>'Venteo_ actividad no rutinaria'!AL140</f>
        <v>0</v>
      </c>
    </row>
    <row r="490" spans="4:12" x14ac:dyDescent="0.75">
      <c r="D490" s="15" t="s">
        <v>767</v>
      </c>
      <c r="E490" s="38" t="str">
        <f t="shared" si="144"/>
        <v>Febrero</v>
      </c>
      <c r="F490" s="222" t="s">
        <v>749</v>
      </c>
      <c r="G490" s="15">
        <f>'Venteo_ actividad no rutinaria'!AG141</f>
        <v>0</v>
      </c>
      <c r="H490" s="15">
        <f>'Venteo_ actividad no rutinaria'!AH141</f>
        <v>0</v>
      </c>
      <c r="I490" s="15">
        <f>'Venteo_ actividad no rutinaria'!AI141</f>
        <v>0</v>
      </c>
      <c r="J490" s="15">
        <f>'Venteo_ actividad no rutinaria'!AJ141</f>
        <v>0</v>
      </c>
      <c r="K490" s="15">
        <f>'Venteo_ actividad no rutinaria'!AK141</f>
        <v>0</v>
      </c>
      <c r="L490" s="15">
        <f>'Venteo_ actividad no rutinaria'!AL141</f>
        <v>0</v>
      </c>
    </row>
    <row r="491" spans="4:12" x14ac:dyDescent="0.75">
      <c r="D491" s="15" t="s">
        <v>767</v>
      </c>
      <c r="E491" s="38" t="s">
        <v>500</v>
      </c>
      <c r="F491" s="222" t="s">
        <v>586</v>
      </c>
      <c r="G491" s="15">
        <f>'Venteo_ actividad no rutinaria'!AG142</f>
        <v>0</v>
      </c>
      <c r="H491" s="15">
        <f>'Venteo_ actividad no rutinaria'!AH142</f>
        <v>0</v>
      </c>
      <c r="I491" s="15">
        <f>'Venteo_ actividad no rutinaria'!AI142</f>
        <v>0</v>
      </c>
      <c r="J491" s="15">
        <f>'Venteo_ actividad no rutinaria'!AJ142</f>
        <v>0</v>
      </c>
      <c r="K491" s="15">
        <f>'Venteo_ actividad no rutinaria'!AK142</f>
        <v>0</v>
      </c>
      <c r="L491" s="15">
        <f>'Venteo_ actividad no rutinaria'!AL142</f>
        <v>0</v>
      </c>
    </row>
    <row r="492" spans="4:12" x14ac:dyDescent="0.75">
      <c r="D492" s="15" t="s">
        <v>767</v>
      </c>
      <c r="E492" s="38" t="str">
        <f t="shared" ref="E492:E493" si="145">E491</f>
        <v>Marzo</v>
      </c>
      <c r="F492" s="222" t="s">
        <v>750</v>
      </c>
      <c r="G492" s="15">
        <f>'Venteo_ actividad no rutinaria'!AG143</f>
        <v>0</v>
      </c>
      <c r="H492" s="15">
        <f>'Venteo_ actividad no rutinaria'!AH143</f>
        <v>0</v>
      </c>
      <c r="I492" s="15">
        <f>'Venteo_ actividad no rutinaria'!AI143</f>
        <v>0</v>
      </c>
      <c r="J492" s="15">
        <f>'Venteo_ actividad no rutinaria'!AJ143</f>
        <v>0</v>
      </c>
      <c r="K492" s="15">
        <f>'Venteo_ actividad no rutinaria'!AK143</f>
        <v>0</v>
      </c>
      <c r="L492" s="15">
        <f>'Venteo_ actividad no rutinaria'!AL143</f>
        <v>0</v>
      </c>
    </row>
    <row r="493" spans="4:12" x14ac:dyDescent="0.75">
      <c r="D493" s="15" t="s">
        <v>767</v>
      </c>
      <c r="E493" s="38" t="str">
        <f t="shared" si="145"/>
        <v>Marzo</v>
      </c>
      <c r="F493" s="222" t="s">
        <v>749</v>
      </c>
      <c r="G493" s="15">
        <f>'Venteo_ actividad no rutinaria'!AG144</f>
        <v>0</v>
      </c>
      <c r="H493" s="15">
        <f>'Venteo_ actividad no rutinaria'!AH144</f>
        <v>0</v>
      </c>
      <c r="I493" s="15">
        <f>'Venteo_ actividad no rutinaria'!AI144</f>
        <v>0</v>
      </c>
      <c r="J493" s="15">
        <f>'Venteo_ actividad no rutinaria'!AJ144</f>
        <v>0</v>
      </c>
      <c r="K493" s="15">
        <f>'Venteo_ actividad no rutinaria'!AK144</f>
        <v>0</v>
      </c>
      <c r="L493" s="15">
        <f>'Venteo_ actividad no rutinaria'!AL144</f>
        <v>0</v>
      </c>
    </row>
    <row r="494" spans="4:12" x14ac:dyDescent="0.75">
      <c r="D494" s="15" t="s">
        <v>767</v>
      </c>
      <c r="E494" s="38" t="s">
        <v>501</v>
      </c>
      <c r="F494" s="222" t="s">
        <v>586</v>
      </c>
      <c r="G494" s="15">
        <f>'Venteo_ actividad no rutinaria'!AG145</f>
        <v>0</v>
      </c>
      <c r="H494" s="15">
        <f>'Venteo_ actividad no rutinaria'!AH145</f>
        <v>0</v>
      </c>
      <c r="I494" s="15">
        <f>'Venteo_ actividad no rutinaria'!AI145</f>
        <v>0</v>
      </c>
      <c r="J494" s="15">
        <f>'Venteo_ actividad no rutinaria'!AJ145</f>
        <v>0</v>
      </c>
      <c r="K494" s="15">
        <f>'Venteo_ actividad no rutinaria'!AK145</f>
        <v>0</v>
      </c>
      <c r="L494" s="15">
        <f>'Venteo_ actividad no rutinaria'!AL145</f>
        <v>0</v>
      </c>
    </row>
    <row r="495" spans="4:12" x14ac:dyDescent="0.75">
      <c r="D495" s="15" t="s">
        <v>767</v>
      </c>
      <c r="E495" s="38" t="str">
        <f t="shared" ref="E495:E496" si="146">E494</f>
        <v>Abril</v>
      </c>
      <c r="F495" s="222" t="s">
        <v>750</v>
      </c>
      <c r="G495" s="15">
        <f>'Venteo_ actividad no rutinaria'!AG146</f>
        <v>1080</v>
      </c>
      <c r="H495" s="15">
        <f>'Venteo_ actividad no rutinaria'!AH146</f>
        <v>0</v>
      </c>
      <c r="I495" s="15">
        <f>'Venteo_ actividad no rutinaria'!AI146</f>
        <v>2520</v>
      </c>
      <c r="J495" s="15">
        <f>'Venteo_ actividad no rutinaria'!AJ146</f>
        <v>1.3288814523380084E-2</v>
      </c>
      <c r="K495" s="15">
        <f>'Venteo_ actividad no rutinaria'!AK146</f>
        <v>3.8746209489664452E-2</v>
      </c>
      <c r="L495" s="15">
        <f>'Venteo_ actividad no rutinaria'!AL146</f>
        <v>1.0981826802339847</v>
      </c>
    </row>
    <row r="496" spans="4:12" x14ac:dyDescent="0.75">
      <c r="D496" s="15" t="s">
        <v>767</v>
      </c>
      <c r="E496" s="38" t="str">
        <f t="shared" si="146"/>
        <v>Abril</v>
      </c>
      <c r="F496" s="222" t="s">
        <v>749</v>
      </c>
      <c r="G496" s="15">
        <f>'Venteo_ actividad no rutinaria'!AG147</f>
        <v>0</v>
      </c>
      <c r="H496" s="15">
        <f>'Venteo_ actividad no rutinaria'!AH147</f>
        <v>0</v>
      </c>
      <c r="I496" s="15">
        <f>'Venteo_ actividad no rutinaria'!AI147</f>
        <v>0</v>
      </c>
      <c r="J496" s="15">
        <f>'Venteo_ actividad no rutinaria'!AJ147</f>
        <v>0</v>
      </c>
      <c r="K496" s="15">
        <f>'Venteo_ actividad no rutinaria'!AK147</f>
        <v>0</v>
      </c>
      <c r="L496" s="15">
        <f>'Venteo_ actividad no rutinaria'!AL147</f>
        <v>0</v>
      </c>
    </row>
    <row r="497" spans="4:12" x14ac:dyDescent="0.75">
      <c r="D497" s="15" t="s">
        <v>767</v>
      </c>
      <c r="E497" s="38" t="s">
        <v>502</v>
      </c>
      <c r="F497" s="222" t="s">
        <v>586</v>
      </c>
      <c r="G497" s="15">
        <f>'Venteo_ actividad no rutinaria'!AG148</f>
        <v>0</v>
      </c>
      <c r="H497" s="15">
        <f>'Venteo_ actividad no rutinaria'!AH148</f>
        <v>0</v>
      </c>
      <c r="I497" s="15">
        <f>'Venteo_ actividad no rutinaria'!AI148</f>
        <v>0</v>
      </c>
      <c r="J497" s="15">
        <f>'Venteo_ actividad no rutinaria'!AJ148</f>
        <v>0</v>
      </c>
      <c r="K497" s="15">
        <f>'Venteo_ actividad no rutinaria'!AK148</f>
        <v>0</v>
      </c>
      <c r="L497" s="15">
        <f>'Venteo_ actividad no rutinaria'!AL148</f>
        <v>0</v>
      </c>
    </row>
    <row r="498" spans="4:12" x14ac:dyDescent="0.75">
      <c r="D498" s="15" t="s">
        <v>767</v>
      </c>
      <c r="E498" s="38" t="str">
        <f t="shared" ref="E498:E499" si="147">E497</f>
        <v>Mayo</v>
      </c>
      <c r="F498" s="222" t="s">
        <v>750</v>
      </c>
      <c r="G498" s="15">
        <f>'Venteo_ actividad no rutinaria'!AG149</f>
        <v>0</v>
      </c>
      <c r="H498" s="15">
        <f>'Venteo_ actividad no rutinaria'!AH149</f>
        <v>0</v>
      </c>
      <c r="I498" s="15">
        <f>'Venteo_ actividad no rutinaria'!AI149</f>
        <v>0</v>
      </c>
      <c r="J498" s="15">
        <f>'Venteo_ actividad no rutinaria'!AJ149</f>
        <v>0</v>
      </c>
      <c r="K498" s="15">
        <f>'Venteo_ actividad no rutinaria'!AK149</f>
        <v>0</v>
      </c>
      <c r="L498" s="15">
        <f>'Venteo_ actividad no rutinaria'!AL149</f>
        <v>0</v>
      </c>
    </row>
    <row r="499" spans="4:12" x14ac:dyDescent="0.75">
      <c r="D499" s="15" t="s">
        <v>767</v>
      </c>
      <c r="E499" s="38" t="str">
        <f t="shared" si="147"/>
        <v>Mayo</v>
      </c>
      <c r="F499" s="222" t="s">
        <v>749</v>
      </c>
      <c r="G499" s="15">
        <f>'Venteo_ actividad no rutinaria'!AG150</f>
        <v>0</v>
      </c>
      <c r="H499" s="15">
        <f>'Venteo_ actividad no rutinaria'!AH150</f>
        <v>0</v>
      </c>
      <c r="I499" s="15">
        <f>'Venteo_ actividad no rutinaria'!AI150</f>
        <v>0</v>
      </c>
      <c r="J499" s="15">
        <f>'Venteo_ actividad no rutinaria'!AJ150</f>
        <v>0</v>
      </c>
      <c r="K499" s="15">
        <f>'Venteo_ actividad no rutinaria'!AK150</f>
        <v>0</v>
      </c>
      <c r="L499" s="15">
        <f>'Venteo_ actividad no rutinaria'!AL150</f>
        <v>0</v>
      </c>
    </row>
    <row r="500" spans="4:12" x14ac:dyDescent="0.75">
      <c r="D500" s="15" t="s">
        <v>767</v>
      </c>
      <c r="E500" s="38" t="s">
        <v>503</v>
      </c>
      <c r="F500" s="222" t="s">
        <v>586</v>
      </c>
      <c r="G500" s="15">
        <f>'Venteo_ actividad no rutinaria'!AG151</f>
        <v>0</v>
      </c>
      <c r="H500" s="15">
        <f>'Venteo_ actividad no rutinaria'!AH151</f>
        <v>0</v>
      </c>
      <c r="I500" s="15">
        <f>'Venteo_ actividad no rutinaria'!AI151</f>
        <v>0</v>
      </c>
      <c r="J500" s="15">
        <f>'Venteo_ actividad no rutinaria'!AJ151</f>
        <v>0</v>
      </c>
      <c r="K500" s="15">
        <f>'Venteo_ actividad no rutinaria'!AK151</f>
        <v>0</v>
      </c>
      <c r="L500" s="15">
        <f>'Venteo_ actividad no rutinaria'!AL151</f>
        <v>0</v>
      </c>
    </row>
    <row r="501" spans="4:12" x14ac:dyDescent="0.75">
      <c r="D501" s="15" t="s">
        <v>767</v>
      </c>
      <c r="E501" s="38" t="str">
        <f t="shared" ref="E501:E502" si="148">E500</f>
        <v>Junio</v>
      </c>
      <c r="F501" s="222" t="s">
        <v>750</v>
      </c>
      <c r="G501" s="15">
        <f>'Venteo_ actividad no rutinaria'!AG152</f>
        <v>0</v>
      </c>
      <c r="H501" s="15">
        <f>'Venteo_ actividad no rutinaria'!AH152</f>
        <v>0</v>
      </c>
      <c r="I501" s="15">
        <f>'Venteo_ actividad no rutinaria'!AI152</f>
        <v>0</v>
      </c>
      <c r="J501" s="15">
        <f>'Venteo_ actividad no rutinaria'!AJ152</f>
        <v>0</v>
      </c>
      <c r="K501" s="15">
        <f>'Venteo_ actividad no rutinaria'!AK152</f>
        <v>0</v>
      </c>
      <c r="L501" s="15">
        <f>'Venteo_ actividad no rutinaria'!AL152</f>
        <v>0</v>
      </c>
    </row>
    <row r="502" spans="4:12" x14ac:dyDescent="0.75">
      <c r="D502" s="15" t="s">
        <v>767</v>
      </c>
      <c r="E502" s="38" t="str">
        <f t="shared" si="148"/>
        <v>Junio</v>
      </c>
      <c r="F502" s="222" t="s">
        <v>749</v>
      </c>
      <c r="G502" s="15">
        <f>'Venteo_ actividad no rutinaria'!AG153</f>
        <v>0</v>
      </c>
      <c r="H502" s="15">
        <f>'Venteo_ actividad no rutinaria'!AH153</f>
        <v>0</v>
      </c>
      <c r="I502" s="15">
        <f>'Venteo_ actividad no rutinaria'!AI153</f>
        <v>0</v>
      </c>
      <c r="J502" s="15">
        <f>'Venteo_ actividad no rutinaria'!AJ153</f>
        <v>0</v>
      </c>
      <c r="K502" s="15">
        <f>'Venteo_ actividad no rutinaria'!AK153</f>
        <v>0</v>
      </c>
      <c r="L502" s="15">
        <f>'Venteo_ actividad no rutinaria'!AL153</f>
        <v>0</v>
      </c>
    </row>
    <row r="503" spans="4:12" x14ac:dyDescent="0.75">
      <c r="D503" s="15" t="s">
        <v>767</v>
      </c>
      <c r="E503" s="38" t="s">
        <v>504</v>
      </c>
      <c r="F503" s="222" t="s">
        <v>586</v>
      </c>
      <c r="G503" s="15">
        <f>'Venteo_ actividad no rutinaria'!AG154</f>
        <v>0</v>
      </c>
      <c r="H503" s="15">
        <f>'Venteo_ actividad no rutinaria'!AH154</f>
        <v>0</v>
      </c>
      <c r="I503" s="15">
        <f>'Venteo_ actividad no rutinaria'!AI154</f>
        <v>0</v>
      </c>
      <c r="J503" s="15">
        <f>'Venteo_ actividad no rutinaria'!AJ154</f>
        <v>0</v>
      </c>
      <c r="K503" s="15">
        <f>'Venteo_ actividad no rutinaria'!AK154</f>
        <v>0</v>
      </c>
      <c r="L503" s="15">
        <f>'Venteo_ actividad no rutinaria'!AL154</f>
        <v>0</v>
      </c>
    </row>
    <row r="504" spans="4:12" x14ac:dyDescent="0.75">
      <c r="D504" s="15" t="s">
        <v>767</v>
      </c>
      <c r="E504" s="38" t="str">
        <f t="shared" ref="E504:E505" si="149">E503</f>
        <v>Julio</v>
      </c>
      <c r="F504" s="222" t="s">
        <v>750</v>
      </c>
      <c r="G504" s="15">
        <f>'Venteo_ actividad no rutinaria'!AG155</f>
        <v>0</v>
      </c>
      <c r="H504" s="15">
        <f>'Venteo_ actividad no rutinaria'!AH155</f>
        <v>0</v>
      </c>
      <c r="I504" s="15">
        <f>'Venteo_ actividad no rutinaria'!AI155</f>
        <v>0</v>
      </c>
      <c r="J504" s="15">
        <f>'Venteo_ actividad no rutinaria'!AJ155</f>
        <v>0</v>
      </c>
      <c r="K504" s="15">
        <f>'Venteo_ actividad no rutinaria'!AK155</f>
        <v>0</v>
      </c>
      <c r="L504" s="15">
        <f>'Venteo_ actividad no rutinaria'!AL155</f>
        <v>0</v>
      </c>
    </row>
    <row r="505" spans="4:12" x14ac:dyDescent="0.75">
      <c r="D505" s="15" t="s">
        <v>767</v>
      </c>
      <c r="E505" s="38" t="str">
        <f t="shared" si="149"/>
        <v>Julio</v>
      </c>
      <c r="F505" s="222" t="s">
        <v>749</v>
      </c>
      <c r="G505" s="15">
        <f>'Venteo_ actividad no rutinaria'!AG156</f>
        <v>0</v>
      </c>
      <c r="H505" s="15">
        <f>'Venteo_ actividad no rutinaria'!AH156</f>
        <v>0</v>
      </c>
      <c r="I505" s="15">
        <f>'Venteo_ actividad no rutinaria'!AI156</f>
        <v>0</v>
      </c>
      <c r="J505" s="15">
        <f>'Venteo_ actividad no rutinaria'!AJ156</f>
        <v>0</v>
      </c>
      <c r="K505" s="15">
        <f>'Venteo_ actividad no rutinaria'!AK156</f>
        <v>0</v>
      </c>
      <c r="L505" s="15">
        <f>'Venteo_ actividad no rutinaria'!AL156</f>
        <v>0</v>
      </c>
    </row>
    <row r="506" spans="4:12" x14ac:dyDescent="0.75">
      <c r="D506" s="15" t="s">
        <v>767</v>
      </c>
      <c r="E506" s="38" t="s">
        <v>505</v>
      </c>
      <c r="F506" s="222" t="s">
        <v>586</v>
      </c>
      <c r="G506" s="15">
        <f>'Venteo_ actividad no rutinaria'!AG157</f>
        <v>0</v>
      </c>
      <c r="H506" s="15">
        <f>'Venteo_ actividad no rutinaria'!AH157</f>
        <v>0</v>
      </c>
      <c r="I506" s="15">
        <f>'Venteo_ actividad no rutinaria'!AI157</f>
        <v>0</v>
      </c>
      <c r="J506" s="15">
        <f>'Venteo_ actividad no rutinaria'!AJ157</f>
        <v>0</v>
      </c>
      <c r="K506" s="15">
        <f>'Venteo_ actividad no rutinaria'!AK157</f>
        <v>0</v>
      </c>
      <c r="L506" s="15">
        <f>'Venteo_ actividad no rutinaria'!AL157</f>
        <v>0</v>
      </c>
    </row>
    <row r="507" spans="4:12" x14ac:dyDescent="0.75">
      <c r="D507" s="15" t="s">
        <v>767</v>
      </c>
      <c r="E507" s="38" t="str">
        <f t="shared" ref="E507:E508" si="150">E506</f>
        <v>Agosto</v>
      </c>
      <c r="F507" s="222" t="s">
        <v>750</v>
      </c>
      <c r="G507" s="15">
        <f>'Venteo_ actividad no rutinaria'!AG158</f>
        <v>0</v>
      </c>
      <c r="H507" s="15">
        <f>'Venteo_ actividad no rutinaria'!AH158</f>
        <v>0</v>
      </c>
      <c r="I507" s="15">
        <f>'Venteo_ actividad no rutinaria'!AI158</f>
        <v>0</v>
      </c>
      <c r="J507" s="15">
        <f>'Venteo_ actividad no rutinaria'!AJ158</f>
        <v>0</v>
      </c>
      <c r="K507" s="15">
        <f>'Venteo_ actividad no rutinaria'!AK158</f>
        <v>0</v>
      </c>
      <c r="L507" s="15">
        <f>'Venteo_ actividad no rutinaria'!AL158</f>
        <v>0</v>
      </c>
    </row>
    <row r="508" spans="4:12" x14ac:dyDescent="0.75">
      <c r="D508" s="15" t="s">
        <v>767</v>
      </c>
      <c r="E508" s="38" t="str">
        <f t="shared" si="150"/>
        <v>Agosto</v>
      </c>
      <c r="F508" s="222" t="s">
        <v>749</v>
      </c>
      <c r="G508" s="15">
        <f>'Venteo_ actividad no rutinaria'!AG159</f>
        <v>0</v>
      </c>
      <c r="H508" s="15">
        <f>'Venteo_ actividad no rutinaria'!AH159</f>
        <v>0</v>
      </c>
      <c r="I508" s="15">
        <f>'Venteo_ actividad no rutinaria'!AI159</f>
        <v>0</v>
      </c>
      <c r="J508" s="15">
        <f>'Venteo_ actividad no rutinaria'!AJ159</f>
        <v>0</v>
      </c>
      <c r="K508" s="15">
        <f>'Venteo_ actividad no rutinaria'!AK159</f>
        <v>0</v>
      </c>
      <c r="L508" s="15">
        <f>'Venteo_ actividad no rutinaria'!AL159</f>
        <v>0</v>
      </c>
    </row>
    <row r="509" spans="4:12" x14ac:dyDescent="0.75">
      <c r="D509" s="15" t="s">
        <v>767</v>
      </c>
      <c r="E509" s="38" t="s">
        <v>506</v>
      </c>
      <c r="F509" s="222" t="s">
        <v>586</v>
      </c>
      <c r="G509" s="15">
        <f>'Venteo_ actividad no rutinaria'!AG160</f>
        <v>0</v>
      </c>
      <c r="H509" s="15">
        <f>'Venteo_ actividad no rutinaria'!AH160</f>
        <v>0</v>
      </c>
      <c r="I509" s="15">
        <f>'Venteo_ actividad no rutinaria'!AI160</f>
        <v>0</v>
      </c>
      <c r="J509" s="15">
        <f>'Venteo_ actividad no rutinaria'!AJ160</f>
        <v>0</v>
      </c>
      <c r="K509" s="15">
        <f>'Venteo_ actividad no rutinaria'!AK160</f>
        <v>0</v>
      </c>
      <c r="L509" s="15">
        <f>'Venteo_ actividad no rutinaria'!AL160</f>
        <v>0</v>
      </c>
    </row>
    <row r="510" spans="4:12" x14ac:dyDescent="0.75">
      <c r="D510" s="15" t="s">
        <v>767</v>
      </c>
      <c r="E510" s="38" t="str">
        <f t="shared" ref="E510:E511" si="151">E509</f>
        <v>Septiembre</v>
      </c>
      <c r="F510" s="222" t="s">
        <v>750</v>
      </c>
      <c r="G510" s="15">
        <f>'Venteo_ actividad no rutinaria'!AG161</f>
        <v>0</v>
      </c>
      <c r="H510" s="15">
        <f>'Venteo_ actividad no rutinaria'!AH161</f>
        <v>0</v>
      </c>
      <c r="I510" s="15">
        <f>'Venteo_ actividad no rutinaria'!AI161</f>
        <v>0</v>
      </c>
      <c r="J510" s="15">
        <f>'Venteo_ actividad no rutinaria'!AJ161</f>
        <v>0</v>
      </c>
      <c r="K510" s="15">
        <f>'Venteo_ actividad no rutinaria'!AK161</f>
        <v>0</v>
      </c>
      <c r="L510" s="15">
        <f>'Venteo_ actividad no rutinaria'!AL161</f>
        <v>0</v>
      </c>
    </row>
    <row r="511" spans="4:12" x14ac:dyDescent="0.75">
      <c r="D511" s="15" t="s">
        <v>767</v>
      </c>
      <c r="E511" s="38" t="str">
        <f t="shared" si="151"/>
        <v>Septiembre</v>
      </c>
      <c r="F511" s="222" t="s">
        <v>749</v>
      </c>
      <c r="G511" s="15">
        <f>'Venteo_ actividad no rutinaria'!AG162</f>
        <v>0</v>
      </c>
      <c r="H511" s="15">
        <f>'Venteo_ actividad no rutinaria'!AH162</f>
        <v>0</v>
      </c>
      <c r="I511" s="15">
        <f>'Venteo_ actividad no rutinaria'!AI162</f>
        <v>0</v>
      </c>
      <c r="J511" s="15">
        <f>'Venteo_ actividad no rutinaria'!AJ162</f>
        <v>0</v>
      </c>
      <c r="K511" s="15">
        <f>'Venteo_ actividad no rutinaria'!AK162</f>
        <v>0</v>
      </c>
      <c r="L511" s="15">
        <f>'Venteo_ actividad no rutinaria'!AL162</f>
        <v>0</v>
      </c>
    </row>
    <row r="512" spans="4:12" x14ac:dyDescent="0.75">
      <c r="D512" s="15" t="s">
        <v>767</v>
      </c>
      <c r="E512" s="38" t="s">
        <v>507</v>
      </c>
      <c r="F512" s="222" t="s">
        <v>586</v>
      </c>
      <c r="G512" s="15">
        <f>'Venteo_ actividad no rutinaria'!AG163</f>
        <v>0</v>
      </c>
      <c r="H512" s="15">
        <f>'Venteo_ actividad no rutinaria'!AH163</f>
        <v>0</v>
      </c>
      <c r="I512" s="15">
        <f>'Venteo_ actividad no rutinaria'!AI163</f>
        <v>0</v>
      </c>
      <c r="J512" s="15">
        <f>'Venteo_ actividad no rutinaria'!AJ163</f>
        <v>0</v>
      </c>
      <c r="K512" s="15">
        <f>'Venteo_ actividad no rutinaria'!AK163</f>
        <v>0</v>
      </c>
      <c r="L512" s="15">
        <f>'Venteo_ actividad no rutinaria'!AL163</f>
        <v>0</v>
      </c>
    </row>
    <row r="513" spans="4:12" x14ac:dyDescent="0.75">
      <c r="D513" s="15" t="s">
        <v>767</v>
      </c>
      <c r="E513" s="38" t="str">
        <f t="shared" ref="E513:E514" si="152">E512</f>
        <v>Octubre</v>
      </c>
      <c r="F513" s="222" t="s">
        <v>750</v>
      </c>
      <c r="G513" s="15">
        <f>'Venteo_ actividad no rutinaria'!AG164</f>
        <v>0</v>
      </c>
      <c r="H513" s="15">
        <f>'Venteo_ actividad no rutinaria'!AH164</f>
        <v>0</v>
      </c>
      <c r="I513" s="15">
        <f>'Venteo_ actividad no rutinaria'!AI164</f>
        <v>0</v>
      </c>
      <c r="J513" s="15">
        <f>'Venteo_ actividad no rutinaria'!AJ164</f>
        <v>0</v>
      </c>
      <c r="K513" s="15">
        <f>'Venteo_ actividad no rutinaria'!AK164</f>
        <v>0</v>
      </c>
      <c r="L513" s="15">
        <f>'Venteo_ actividad no rutinaria'!AL164</f>
        <v>0</v>
      </c>
    </row>
    <row r="514" spans="4:12" x14ac:dyDescent="0.75">
      <c r="D514" s="15" t="s">
        <v>767</v>
      </c>
      <c r="E514" s="38" t="str">
        <f t="shared" si="152"/>
        <v>Octubre</v>
      </c>
      <c r="F514" s="222" t="s">
        <v>749</v>
      </c>
      <c r="G514" s="15">
        <f>'Venteo_ actividad no rutinaria'!AG165</f>
        <v>0</v>
      </c>
      <c r="H514" s="15">
        <f>'Venteo_ actividad no rutinaria'!AH165</f>
        <v>0</v>
      </c>
      <c r="I514" s="15">
        <f>'Venteo_ actividad no rutinaria'!AI165</f>
        <v>0</v>
      </c>
      <c r="J514" s="15">
        <f>'Venteo_ actividad no rutinaria'!AJ165</f>
        <v>0</v>
      </c>
      <c r="K514" s="15">
        <f>'Venteo_ actividad no rutinaria'!AK165</f>
        <v>0</v>
      </c>
      <c r="L514" s="15">
        <f>'Venteo_ actividad no rutinaria'!AL165</f>
        <v>0</v>
      </c>
    </row>
    <row r="515" spans="4:12" x14ac:dyDescent="0.75">
      <c r="D515" s="15" t="s">
        <v>767</v>
      </c>
      <c r="E515" s="38" t="s">
        <v>508</v>
      </c>
      <c r="F515" s="222" t="s">
        <v>586</v>
      </c>
      <c r="G515" s="15">
        <f>'Venteo_ actividad no rutinaria'!AG166</f>
        <v>0</v>
      </c>
      <c r="H515" s="15">
        <f>'Venteo_ actividad no rutinaria'!AH166</f>
        <v>0</v>
      </c>
      <c r="I515" s="15">
        <f>'Venteo_ actividad no rutinaria'!AI166</f>
        <v>0</v>
      </c>
      <c r="J515" s="15">
        <f>'Venteo_ actividad no rutinaria'!AJ166</f>
        <v>0</v>
      </c>
      <c r="K515" s="15">
        <f>'Venteo_ actividad no rutinaria'!AK166</f>
        <v>0</v>
      </c>
      <c r="L515" s="15">
        <f>'Venteo_ actividad no rutinaria'!AL166</f>
        <v>0</v>
      </c>
    </row>
    <row r="516" spans="4:12" x14ac:dyDescent="0.75">
      <c r="D516" s="15" t="s">
        <v>767</v>
      </c>
      <c r="E516" s="38" t="str">
        <f t="shared" ref="E516:E517" si="153">E515</f>
        <v>Noviembre</v>
      </c>
      <c r="F516" s="222" t="s">
        <v>750</v>
      </c>
      <c r="G516" s="15">
        <f>'Venteo_ actividad no rutinaria'!AG167</f>
        <v>0</v>
      </c>
      <c r="H516" s="15">
        <f>'Venteo_ actividad no rutinaria'!AH167</f>
        <v>108</v>
      </c>
      <c r="I516" s="15">
        <f>'Venteo_ actividad no rutinaria'!AI167</f>
        <v>26.999999999999993</v>
      </c>
      <c r="J516" s="15">
        <f>'Venteo_ actividad no rutinaria'!AJ167</f>
        <v>1.2839172836612617E-4</v>
      </c>
      <c r="K516" s="15">
        <f>'Venteo_ actividad no rutinaria'!AK167</f>
        <v>1.2839172836612617E-4</v>
      </c>
      <c r="L516" s="15">
        <f>'Venteo_ actividad no rutinaria'!AL167</f>
        <v>3.7233601226176593E-3</v>
      </c>
    </row>
    <row r="517" spans="4:12" x14ac:dyDescent="0.75">
      <c r="D517" s="15" t="s">
        <v>767</v>
      </c>
      <c r="E517" s="38" t="str">
        <f t="shared" si="153"/>
        <v>Noviembre</v>
      </c>
      <c r="F517" s="222" t="s">
        <v>749</v>
      </c>
      <c r="G517" s="15">
        <f>'Venteo_ actividad no rutinaria'!AG168</f>
        <v>0</v>
      </c>
      <c r="H517" s="15">
        <f>'Venteo_ actividad no rutinaria'!AH168</f>
        <v>0</v>
      </c>
      <c r="I517" s="15">
        <f>'Venteo_ actividad no rutinaria'!AI168</f>
        <v>0</v>
      </c>
      <c r="J517" s="15">
        <f>'Venteo_ actividad no rutinaria'!AJ168</f>
        <v>0</v>
      </c>
      <c r="K517" s="15">
        <f>'Venteo_ actividad no rutinaria'!AK168</f>
        <v>0</v>
      </c>
      <c r="L517" s="15">
        <f>'Venteo_ actividad no rutinaria'!AL168</f>
        <v>0</v>
      </c>
    </row>
    <row r="518" spans="4:12" x14ac:dyDescent="0.75">
      <c r="D518" s="15" t="s">
        <v>767</v>
      </c>
      <c r="E518" s="38" t="s">
        <v>509</v>
      </c>
      <c r="F518" s="222" t="s">
        <v>586</v>
      </c>
      <c r="G518" s="15">
        <f>'Venteo_ actividad no rutinaria'!AG169</f>
        <v>0</v>
      </c>
      <c r="H518" s="15">
        <f>'Venteo_ actividad no rutinaria'!AH169</f>
        <v>0</v>
      </c>
      <c r="I518" s="15">
        <f>'Venteo_ actividad no rutinaria'!AI169</f>
        <v>0</v>
      </c>
      <c r="J518" s="15">
        <f>'Venteo_ actividad no rutinaria'!AJ169</f>
        <v>0</v>
      </c>
      <c r="K518" s="15">
        <f>'Venteo_ actividad no rutinaria'!AK169</f>
        <v>0</v>
      </c>
      <c r="L518" s="15">
        <f>'Venteo_ actividad no rutinaria'!AL169</f>
        <v>0</v>
      </c>
    </row>
    <row r="519" spans="4:12" x14ac:dyDescent="0.75">
      <c r="D519" s="15" t="s">
        <v>767</v>
      </c>
      <c r="E519" s="38" t="s">
        <v>509</v>
      </c>
      <c r="F519" s="222" t="s">
        <v>750</v>
      </c>
      <c r="G519" s="15">
        <f>'Venteo_ actividad no rutinaria'!AG170</f>
        <v>0</v>
      </c>
      <c r="H519" s="15">
        <f>'Venteo_ actividad no rutinaria'!AH170</f>
        <v>0</v>
      </c>
      <c r="I519" s="15">
        <f>'Venteo_ actividad no rutinaria'!AI170</f>
        <v>0</v>
      </c>
      <c r="J519" s="15">
        <f>'Venteo_ actividad no rutinaria'!AJ170</f>
        <v>0</v>
      </c>
      <c r="K519" s="15">
        <f>'Venteo_ actividad no rutinaria'!AK170</f>
        <v>0</v>
      </c>
      <c r="L519" s="15">
        <f>'Venteo_ actividad no rutinaria'!AL170</f>
        <v>0</v>
      </c>
    </row>
    <row r="520" spans="4:12" x14ac:dyDescent="0.75">
      <c r="D520" s="15" t="s">
        <v>767</v>
      </c>
      <c r="E520" s="38" t="s">
        <v>509</v>
      </c>
      <c r="F520" s="222" t="s">
        <v>749</v>
      </c>
      <c r="G520" s="15">
        <f>'Venteo_ actividad no rutinaria'!AG171</f>
        <v>0</v>
      </c>
      <c r="H520" s="15">
        <f>'Venteo_ actividad no rutinaria'!AH171</f>
        <v>0</v>
      </c>
      <c r="I520" s="15">
        <f>'Venteo_ actividad no rutinaria'!AI171</f>
        <v>0</v>
      </c>
      <c r="J520" s="15">
        <f>'Venteo_ actividad no rutinaria'!AJ171</f>
        <v>0</v>
      </c>
      <c r="K520" s="15">
        <f>'Venteo_ actividad no rutinaria'!AK171</f>
        <v>0</v>
      </c>
      <c r="L520" s="15">
        <f>'Venteo_ actividad no rutinaria'!AL171</f>
        <v>0</v>
      </c>
    </row>
  </sheetData>
  <autoFilter ref="D14:L520" xr:uid="{4EACA667-6426-45BE-B445-7FC797DCB306}">
    <filterColumn colId="3" showButton="0"/>
    <filterColumn colId="4" showButton="0"/>
    <filterColumn colId="6" showButton="0"/>
    <filterColumn colId="7" showButton="0"/>
  </autoFilter>
  <mergeCells count="11">
    <mergeCell ref="K15:K16"/>
    <mergeCell ref="L15:L16"/>
    <mergeCell ref="D15:D16"/>
    <mergeCell ref="G14:I14"/>
    <mergeCell ref="J14:L14"/>
    <mergeCell ref="E15:E16"/>
    <mergeCell ref="F15:F16"/>
    <mergeCell ref="G15:G16"/>
    <mergeCell ref="H15:H16"/>
    <mergeCell ref="I15:I16"/>
    <mergeCell ref="J15:J16"/>
  </mergeCells>
  <hyperlinks>
    <hyperlink ref="D9" location="RESULTADOS!A1" display="&lt;&lt;&lt;RESULTADOS" xr:uid="{6FB643A8-7959-4D5D-AD44-8769C9CF9F29}"/>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8D873-444E-4AC7-88DB-D390EDDEB6E3}">
  <sheetPr>
    <tabColor rgb="FFFF0000"/>
  </sheetPr>
  <dimension ref="C10:K412"/>
  <sheetViews>
    <sheetView zoomScale="90" zoomScaleNormal="90" workbookViewId="0">
      <selection activeCell="C10" sqref="C10"/>
    </sheetView>
  </sheetViews>
  <sheetFormatPr baseColWidth="10" defaultRowHeight="14.75" x14ac:dyDescent="0.75"/>
  <cols>
    <col min="1" max="2" width="10.90625" style="1"/>
    <col min="3" max="3" width="38.7265625" style="1" bestFit="1" customWidth="1"/>
    <col min="4" max="4" width="10.81640625" style="1" bestFit="1" customWidth="1"/>
    <col min="5" max="5" width="15.81640625" style="1" bestFit="1" customWidth="1"/>
    <col min="6" max="10" width="10.90625" style="1"/>
    <col min="11" max="11" width="11.86328125" style="1" customWidth="1"/>
    <col min="12" max="16384" width="10.90625" style="1"/>
  </cols>
  <sheetData>
    <row r="10" spans="3:11" x14ac:dyDescent="0.75">
      <c r="C10" s="6" t="s">
        <v>420</v>
      </c>
    </row>
    <row r="12" spans="3:11" x14ac:dyDescent="0.75">
      <c r="C12" s="1" t="s">
        <v>933</v>
      </c>
    </row>
    <row r="14" spans="3:11" x14ac:dyDescent="0.75">
      <c r="F14" s="266" t="s">
        <v>758</v>
      </c>
      <c r="G14" s="266"/>
      <c r="H14" s="266"/>
      <c r="I14" s="293" t="s">
        <v>759</v>
      </c>
      <c r="J14" s="293"/>
      <c r="K14" s="293"/>
    </row>
    <row r="15" spans="3:11" x14ac:dyDescent="0.75">
      <c r="C15" s="404" t="s">
        <v>755</v>
      </c>
      <c r="D15" s="404" t="s">
        <v>743</v>
      </c>
      <c r="E15" s="404" t="s">
        <v>725</v>
      </c>
      <c r="F15" s="404" t="s">
        <v>293</v>
      </c>
      <c r="G15" s="404" t="s">
        <v>738</v>
      </c>
      <c r="H15" s="404" t="s">
        <v>294</v>
      </c>
      <c r="I15" s="404" t="s">
        <v>295</v>
      </c>
      <c r="J15" s="404" t="s">
        <v>296</v>
      </c>
      <c r="K15" s="404" t="s">
        <v>297</v>
      </c>
    </row>
    <row r="16" spans="3:11" x14ac:dyDescent="0.75">
      <c r="C16" s="404"/>
      <c r="D16" s="404"/>
      <c r="E16" s="404"/>
      <c r="F16" s="404"/>
      <c r="G16" s="404"/>
      <c r="H16" s="404"/>
      <c r="I16" s="404"/>
      <c r="J16" s="404"/>
      <c r="K16" s="404"/>
    </row>
    <row r="17" spans="3:11" x14ac:dyDescent="0.75">
      <c r="C17" s="15" t="s">
        <v>757</v>
      </c>
      <c r="D17" s="38" t="s">
        <v>498</v>
      </c>
      <c r="E17" s="18" t="s">
        <v>586</v>
      </c>
      <c r="F17" s="52">
        <f>'Venteo_Gas asociado_planta'!AH137</f>
        <v>0</v>
      </c>
      <c r="G17" s="52">
        <f>'Venteo_Gas asociado_planta'!AI137</f>
        <v>100</v>
      </c>
      <c r="H17" s="52">
        <f>'Venteo_Gas asociado_planta'!AJ137</f>
        <v>400</v>
      </c>
      <c r="I17" s="52">
        <f>'Venteo_Gas asociado_planta'!AK137</f>
        <v>2.109335638631759E-3</v>
      </c>
      <c r="J17" s="52">
        <f>'Venteo_Gas asociado_planta'!AL137</f>
        <v>6.9189659802972219E-3</v>
      </c>
      <c r="K17" s="52">
        <f>'Venteo_Gas asociado_planta'!AM137</f>
        <v>0.19584038308695395</v>
      </c>
    </row>
    <row r="18" spans="3:11" x14ac:dyDescent="0.75">
      <c r="C18" s="15" t="s">
        <v>757</v>
      </c>
      <c r="D18" s="38" t="str">
        <f t="shared" ref="D18:D19" si="0">D17</f>
        <v>Enero</v>
      </c>
      <c r="E18" s="18" t="s">
        <v>750</v>
      </c>
      <c r="F18" s="52">
        <f>'Venteo_Gas asociado_planta'!AH138</f>
        <v>0</v>
      </c>
      <c r="G18" s="52">
        <f>'Venteo_Gas asociado_planta'!AI138</f>
        <v>0</v>
      </c>
      <c r="H18" s="52">
        <f>'Venteo_Gas asociado_planta'!AJ138</f>
        <v>0</v>
      </c>
      <c r="I18" s="52">
        <f>'Venteo_Gas asociado_planta'!AK138</f>
        <v>0</v>
      </c>
      <c r="J18" s="52">
        <f>'Venteo_Gas asociado_planta'!AL138</f>
        <v>0</v>
      </c>
      <c r="K18" s="52">
        <f>'Venteo_Gas asociado_planta'!AM138</f>
        <v>0</v>
      </c>
    </row>
    <row r="19" spans="3:11" x14ac:dyDescent="0.75">
      <c r="C19" s="15" t="s">
        <v>757</v>
      </c>
      <c r="D19" s="38" t="str">
        <f t="shared" si="0"/>
        <v>Enero</v>
      </c>
      <c r="E19" s="18" t="s">
        <v>749</v>
      </c>
      <c r="F19" s="52">
        <f>'Venteo_Gas asociado_planta'!AH139</f>
        <v>0</v>
      </c>
      <c r="G19" s="52">
        <f>'Venteo_Gas asociado_planta'!AI139</f>
        <v>0</v>
      </c>
      <c r="H19" s="52">
        <f>'Venteo_Gas asociado_planta'!AJ139</f>
        <v>0</v>
      </c>
      <c r="I19" s="52">
        <f>'Venteo_Gas asociado_planta'!AK139</f>
        <v>0</v>
      </c>
      <c r="J19" s="52">
        <f>'Venteo_Gas asociado_planta'!AL139</f>
        <v>0</v>
      </c>
      <c r="K19" s="52">
        <f>'Venteo_Gas asociado_planta'!AM139</f>
        <v>0</v>
      </c>
    </row>
    <row r="20" spans="3:11" x14ac:dyDescent="0.75">
      <c r="C20" s="15" t="s">
        <v>757</v>
      </c>
      <c r="D20" s="38" t="s">
        <v>499</v>
      </c>
      <c r="E20" s="18" t="s">
        <v>586</v>
      </c>
      <c r="F20" s="52">
        <f>'Venteo_Gas asociado_planta'!AH140</f>
        <v>0</v>
      </c>
      <c r="G20" s="52">
        <f>'Venteo_Gas asociado_planta'!AI140</f>
        <v>100</v>
      </c>
      <c r="H20" s="52">
        <f>'Venteo_Gas asociado_planta'!AJ140</f>
        <v>400</v>
      </c>
      <c r="I20" s="52">
        <f>'Venteo_Gas asociado_planta'!AK140</f>
        <v>1.9020996794981658E-3</v>
      </c>
      <c r="J20" s="52">
        <f>'Venteo_Gas asociado_planta'!AL140</f>
        <v>1.9020996794981658E-3</v>
      </c>
      <c r="K20" s="52">
        <f>'Venteo_Gas asociado_planta'!AM140</f>
        <v>5.5160890705446809E-2</v>
      </c>
    </row>
    <row r="21" spans="3:11" x14ac:dyDescent="0.75">
      <c r="C21" s="15" t="s">
        <v>757</v>
      </c>
      <c r="D21" s="38" t="str">
        <f t="shared" ref="D21:D22" si="1">D20</f>
        <v>Febrero</v>
      </c>
      <c r="E21" s="18" t="s">
        <v>750</v>
      </c>
      <c r="F21" s="52">
        <f>'Venteo_Gas asociado_planta'!AH141</f>
        <v>0</v>
      </c>
      <c r="G21" s="52">
        <f>'Venteo_Gas asociado_planta'!AI141</f>
        <v>0</v>
      </c>
      <c r="H21" s="52">
        <f>'Venteo_Gas asociado_planta'!AJ141</f>
        <v>0</v>
      </c>
      <c r="I21" s="52">
        <f>'Venteo_Gas asociado_planta'!AK141</f>
        <v>0</v>
      </c>
      <c r="J21" s="52">
        <f>'Venteo_Gas asociado_planta'!AL141</f>
        <v>0</v>
      </c>
      <c r="K21" s="52">
        <f>'Venteo_Gas asociado_planta'!AM141</f>
        <v>0</v>
      </c>
    </row>
    <row r="22" spans="3:11" x14ac:dyDescent="0.75">
      <c r="C22" s="15" t="s">
        <v>757</v>
      </c>
      <c r="D22" s="38" t="str">
        <f t="shared" si="1"/>
        <v>Febrero</v>
      </c>
      <c r="E22" s="18" t="s">
        <v>749</v>
      </c>
      <c r="F22" s="52">
        <f>'Venteo_Gas asociado_planta'!AH142</f>
        <v>0</v>
      </c>
      <c r="G22" s="52">
        <f>'Venteo_Gas asociado_planta'!AI142</f>
        <v>0</v>
      </c>
      <c r="H22" s="52">
        <f>'Venteo_Gas asociado_planta'!AJ142</f>
        <v>0</v>
      </c>
      <c r="I22" s="52">
        <f>'Venteo_Gas asociado_planta'!AK142</f>
        <v>0</v>
      </c>
      <c r="J22" s="52">
        <f>'Venteo_Gas asociado_planta'!AL142</f>
        <v>0</v>
      </c>
      <c r="K22" s="52">
        <f>'Venteo_Gas asociado_planta'!AM142</f>
        <v>0</v>
      </c>
    </row>
    <row r="23" spans="3:11" x14ac:dyDescent="0.75">
      <c r="C23" s="15" t="s">
        <v>757</v>
      </c>
      <c r="D23" s="38" t="s">
        <v>500</v>
      </c>
      <c r="E23" s="18" t="s">
        <v>586</v>
      </c>
      <c r="F23" s="52">
        <f>'Venteo_Gas asociado_planta'!AH143</f>
        <v>0</v>
      </c>
      <c r="G23" s="52">
        <f>'Venteo_Gas asociado_planta'!AI143</f>
        <v>24</v>
      </c>
      <c r="H23" s="52">
        <f>'Venteo_Gas asociado_planta'!AJ143</f>
        <v>96</v>
      </c>
      <c r="I23" s="52">
        <f>'Venteo_Gas asociado_planta'!AK143</f>
        <v>4.5650392307955976E-4</v>
      </c>
      <c r="J23" s="52">
        <f>'Venteo_Gas asociado_planta'!AL143</f>
        <v>4.5650392307955971E-4</v>
      </c>
      <c r="K23" s="52">
        <f>'Venteo_Gas asociado_planta'!AM143</f>
        <v>1.3238613769307231E-2</v>
      </c>
    </row>
    <row r="24" spans="3:11" x14ac:dyDescent="0.75">
      <c r="C24" s="15" t="s">
        <v>757</v>
      </c>
      <c r="D24" s="38" t="str">
        <f t="shared" ref="D24:D25" si="2">D23</f>
        <v>Marzo</v>
      </c>
      <c r="E24" s="18" t="s">
        <v>750</v>
      </c>
      <c r="F24" s="52">
        <f>'Venteo_Gas asociado_planta'!AH144</f>
        <v>0</v>
      </c>
      <c r="G24" s="52">
        <f>'Venteo_Gas asociado_planta'!AI144</f>
        <v>0</v>
      </c>
      <c r="H24" s="52">
        <f>'Venteo_Gas asociado_planta'!AJ144</f>
        <v>0</v>
      </c>
      <c r="I24" s="52">
        <f>'Venteo_Gas asociado_planta'!AK144</f>
        <v>0</v>
      </c>
      <c r="J24" s="52">
        <f>'Venteo_Gas asociado_planta'!AL144</f>
        <v>0</v>
      </c>
      <c r="K24" s="52">
        <f>'Venteo_Gas asociado_planta'!AM144</f>
        <v>0</v>
      </c>
    </row>
    <row r="25" spans="3:11" x14ac:dyDescent="0.75">
      <c r="C25" s="15" t="s">
        <v>757</v>
      </c>
      <c r="D25" s="38" t="str">
        <f t="shared" si="2"/>
        <v>Marzo</v>
      </c>
      <c r="E25" s="18" t="s">
        <v>749</v>
      </c>
      <c r="F25" s="52">
        <f>'Venteo_Gas asociado_planta'!AH145</f>
        <v>0</v>
      </c>
      <c r="G25" s="52">
        <f>'Venteo_Gas asociado_planta'!AI145</f>
        <v>0</v>
      </c>
      <c r="H25" s="52">
        <f>'Venteo_Gas asociado_planta'!AJ145</f>
        <v>0</v>
      </c>
      <c r="I25" s="52">
        <f>'Venteo_Gas asociado_planta'!AK145</f>
        <v>0</v>
      </c>
      <c r="J25" s="52">
        <f>'Venteo_Gas asociado_planta'!AL145</f>
        <v>0</v>
      </c>
      <c r="K25" s="52">
        <f>'Venteo_Gas asociado_planta'!AM145</f>
        <v>0</v>
      </c>
    </row>
    <row r="26" spans="3:11" x14ac:dyDescent="0.75">
      <c r="C26" s="15" t="s">
        <v>757</v>
      </c>
      <c r="D26" s="38" t="s">
        <v>501</v>
      </c>
      <c r="E26" s="18" t="s">
        <v>586</v>
      </c>
      <c r="F26" s="52">
        <f>'Venteo_Gas asociado_planta'!AH146</f>
        <v>0</v>
      </c>
      <c r="G26" s="52">
        <f>'Venteo_Gas asociado_planta'!AI146</f>
        <v>48</v>
      </c>
      <c r="H26" s="52">
        <f>'Venteo_Gas asociado_planta'!AJ146</f>
        <v>72</v>
      </c>
      <c r="I26" s="52">
        <f>'Venteo_Gas asociado_planta'!AK146</f>
        <v>3.423779423096699E-4</v>
      </c>
      <c r="J26" s="52">
        <f>'Venteo_Gas asociado_planta'!AL146</f>
        <v>3.423779423096699E-4</v>
      </c>
      <c r="K26" s="52">
        <f>'Venteo_Gas asociado_planta'!AM146</f>
        <v>9.9289603269804259E-3</v>
      </c>
    </row>
    <row r="27" spans="3:11" x14ac:dyDescent="0.75">
      <c r="C27" s="15" t="s">
        <v>757</v>
      </c>
      <c r="D27" s="38" t="str">
        <f t="shared" ref="D27:D28" si="3">D26</f>
        <v>Abril</v>
      </c>
      <c r="E27" s="18" t="s">
        <v>750</v>
      </c>
      <c r="F27" s="52">
        <f>'Venteo_Gas asociado_planta'!AH147</f>
        <v>0</v>
      </c>
      <c r="G27" s="52">
        <f>'Venteo_Gas asociado_planta'!AI147</f>
        <v>0</v>
      </c>
      <c r="H27" s="52">
        <f>'Venteo_Gas asociado_planta'!AJ147</f>
        <v>0</v>
      </c>
      <c r="I27" s="52">
        <f>'Venteo_Gas asociado_planta'!AK147</f>
        <v>0</v>
      </c>
      <c r="J27" s="52">
        <f>'Venteo_Gas asociado_planta'!AL147</f>
        <v>0</v>
      </c>
      <c r="K27" s="52">
        <f>'Venteo_Gas asociado_planta'!AM147</f>
        <v>0</v>
      </c>
    </row>
    <row r="28" spans="3:11" x14ac:dyDescent="0.75">
      <c r="C28" s="15" t="s">
        <v>757</v>
      </c>
      <c r="D28" s="38" t="str">
        <f t="shared" si="3"/>
        <v>Abril</v>
      </c>
      <c r="E28" s="18" t="s">
        <v>749</v>
      </c>
      <c r="F28" s="52">
        <f>'Venteo_Gas asociado_planta'!AH148</f>
        <v>0</v>
      </c>
      <c r="G28" s="52">
        <f>'Venteo_Gas asociado_planta'!AI148</f>
        <v>0</v>
      </c>
      <c r="H28" s="52">
        <f>'Venteo_Gas asociado_planta'!AJ148</f>
        <v>0</v>
      </c>
      <c r="I28" s="52">
        <f>'Venteo_Gas asociado_planta'!AK148</f>
        <v>0</v>
      </c>
      <c r="J28" s="52">
        <f>'Venteo_Gas asociado_planta'!AL148</f>
        <v>0</v>
      </c>
      <c r="K28" s="52">
        <f>'Venteo_Gas asociado_planta'!AM148</f>
        <v>0</v>
      </c>
    </row>
    <row r="29" spans="3:11" x14ac:dyDescent="0.75">
      <c r="C29" s="15" t="s">
        <v>757</v>
      </c>
      <c r="D29" s="38" t="s">
        <v>502</v>
      </c>
      <c r="E29" s="18" t="s">
        <v>586</v>
      </c>
      <c r="F29" s="52">
        <f>'Venteo_Gas asociado_planta'!AH149</f>
        <v>0</v>
      </c>
      <c r="G29" s="52">
        <f>'Venteo_Gas asociado_planta'!AI149</f>
        <v>240</v>
      </c>
      <c r="H29" s="52">
        <f>'Venteo_Gas asociado_planta'!AJ149</f>
        <v>360</v>
      </c>
      <c r="I29" s="52">
        <f>'Venteo_Gas asociado_planta'!AK149</f>
        <v>1.711889711548349E-3</v>
      </c>
      <c r="J29" s="52">
        <f>'Venteo_Gas asociado_planta'!AL149</f>
        <v>1.7118897115483494E-3</v>
      </c>
      <c r="K29" s="52">
        <f>'Venteo_Gas asociado_planta'!AM149</f>
        <v>4.9644801634902133E-2</v>
      </c>
    </row>
    <row r="30" spans="3:11" x14ac:dyDescent="0.75">
      <c r="C30" s="15" t="s">
        <v>757</v>
      </c>
      <c r="D30" s="38" t="str">
        <f t="shared" ref="D30:D31" si="4">D29</f>
        <v>Mayo</v>
      </c>
      <c r="E30" s="18" t="s">
        <v>750</v>
      </c>
      <c r="F30" s="52">
        <f>'Venteo_Gas asociado_planta'!AH150</f>
        <v>0</v>
      </c>
      <c r="G30" s="52">
        <f>'Venteo_Gas asociado_planta'!AI150</f>
        <v>0</v>
      </c>
      <c r="H30" s="52">
        <f>'Venteo_Gas asociado_planta'!AJ150</f>
        <v>0</v>
      </c>
      <c r="I30" s="52">
        <f>'Venteo_Gas asociado_planta'!AK150</f>
        <v>0</v>
      </c>
      <c r="J30" s="52">
        <f>'Venteo_Gas asociado_planta'!AL150</f>
        <v>0</v>
      </c>
      <c r="K30" s="52">
        <f>'Venteo_Gas asociado_planta'!AM150</f>
        <v>0</v>
      </c>
    </row>
    <row r="31" spans="3:11" x14ac:dyDescent="0.75">
      <c r="C31" s="15" t="s">
        <v>757</v>
      </c>
      <c r="D31" s="38" t="str">
        <f t="shared" si="4"/>
        <v>Mayo</v>
      </c>
      <c r="E31" s="18" t="s">
        <v>749</v>
      </c>
      <c r="F31" s="52">
        <f>'Venteo_Gas asociado_planta'!AH151</f>
        <v>0</v>
      </c>
      <c r="G31" s="52">
        <f>'Venteo_Gas asociado_planta'!AI151</f>
        <v>0</v>
      </c>
      <c r="H31" s="52">
        <f>'Venteo_Gas asociado_planta'!AJ151</f>
        <v>0</v>
      </c>
      <c r="I31" s="52">
        <f>'Venteo_Gas asociado_planta'!AK151</f>
        <v>0</v>
      </c>
      <c r="J31" s="52">
        <f>'Venteo_Gas asociado_planta'!AL151</f>
        <v>0</v>
      </c>
      <c r="K31" s="52">
        <f>'Venteo_Gas asociado_planta'!AM151</f>
        <v>0</v>
      </c>
    </row>
    <row r="32" spans="3:11" x14ac:dyDescent="0.75">
      <c r="C32" s="15" t="s">
        <v>757</v>
      </c>
      <c r="D32" s="38" t="s">
        <v>503</v>
      </c>
      <c r="E32" s="18" t="s">
        <v>586</v>
      </c>
      <c r="F32" s="52">
        <f>'Venteo_Gas asociado_planta'!AH152</f>
        <v>0</v>
      </c>
      <c r="G32" s="52">
        <f>'Venteo_Gas asociado_planta'!AI152</f>
        <v>240</v>
      </c>
      <c r="H32" s="52">
        <f>'Venteo_Gas asociado_planta'!AJ152</f>
        <v>360</v>
      </c>
      <c r="I32" s="52">
        <f>'Venteo_Gas asociado_planta'!AK152</f>
        <v>1.711889711548349E-3</v>
      </c>
      <c r="J32" s="52">
        <f>'Venteo_Gas asociado_planta'!AL152</f>
        <v>1.7118897115483494E-3</v>
      </c>
      <c r="K32" s="52">
        <f>'Venteo_Gas asociado_planta'!AM152</f>
        <v>4.9644801634902133E-2</v>
      </c>
    </row>
    <row r="33" spans="3:11" x14ac:dyDescent="0.75">
      <c r="C33" s="15" t="s">
        <v>757</v>
      </c>
      <c r="D33" s="38" t="str">
        <f t="shared" ref="D33:D34" si="5">D32</f>
        <v>Junio</v>
      </c>
      <c r="E33" s="18" t="s">
        <v>750</v>
      </c>
      <c r="F33" s="52">
        <f>'Venteo_Gas asociado_planta'!AH153</f>
        <v>0</v>
      </c>
      <c r="G33" s="52">
        <f>'Venteo_Gas asociado_planta'!AI153</f>
        <v>0</v>
      </c>
      <c r="H33" s="52">
        <f>'Venteo_Gas asociado_planta'!AJ153</f>
        <v>0</v>
      </c>
      <c r="I33" s="52">
        <f>'Venteo_Gas asociado_planta'!AK153</f>
        <v>0</v>
      </c>
      <c r="J33" s="52">
        <f>'Venteo_Gas asociado_planta'!AL153</f>
        <v>0</v>
      </c>
      <c r="K33" s="52">
        <f>'Venteo_Gas asociado_planta'!AM153</f>
        <v>0</v>
      </c>
    </row>
    <row r="34" spans="3:11" x14ac:dyDescent="0.75">
      <c r="C34" s="15" t="s">
        <v>757</v>
      </c>
      <c r="D34" s="38" t="str">
        <f t="shared" si="5"/>
        <v>Junio</v>
      </c>
      <c r="E34" s="18" t="s">
        <v>749</v>
      </c>
      <c r="F34" s="52">
        <f>'Venteo_Gas asociado_planta'!AH154</f>
        <v>0</v>
      </c>
      <c r="G34" s="52">
        <f>'Venteo_Gas asociado_planta'!AI154</f>
        <v>0</v>
      </c>
      <c r="H34" s="52">
        <f>'Venteo_Gas asociado_planta'!AJ154</f>
        <v>0</v>
      </c>
      <c r="I34" s="52">
        <f>'Venteo_Gas asociado_planta'!AK154</f>
        <v>0</v>
      </c>
      <c r="J34" s="52">
        <f>'Venteo_Gas asociado_planta'!AL154</f>
        <v>0</v>
      </c>
      <c r="K34" s="52">
        <f>'Venteo_Gas asociado_planta'!AM154</f>
        <v>0</v>
      </c>
    </row>
    <row r="35" spans="3:11" x14ac:dyDescent="0.75">
      <c r="C35" s="15" t="s">
        <v>757</v>
      </c>
      <c r="D35" s="38" t="s">
        <v>504</v>
      </c>
      <c r="E35" s="18" t="s">
        <v>586</v>
      </c>
      <c r="F35" s="52">
        <f>'Venteo_Gas asociado_planta'!AH155</f>
        <v>0</v>
      </c>
      <c r="G35" s="52">
        <f>'Venteo_Gas asociado_planta'!AI155</f>
        <v>57.6</v>
      </c>
      <c r="H35" s="52">
        <f>'Venteo_Gas asociado_planta'!AJ155</f>
        <v>86.399999999999991</v>
      </c>
      <c r="I35" s="52">
        <f>'Venteo_Gas asociado_planta'!AK155</f>
        <v>4.1085353077160378E-4</v>
      </c>
      <c r="J35" s="52">
        <f>'Venteo_Gas asociado_planta'!AL155</f>
        <v>4.1085353077160373E-4</v>
      </c>
      <c r="K35" s="52">
        <f>'Venteo_Gas asociado_planta'!AM155</f>
        <v>1.1914752392376507E-2</v>
      </c>
    </row>
    <row r="36" spans="3:11" x14ac:dyDescent="0.75">
      <c r="C36" s="15" t="s">
        <v>757</v>
      </c>
      <c r="D36" s="38" t="str">
        <f t="shared" ref="D36:D37" si="6">D35</f>
        <v>Julio</v>
      </c>
      <c r="E36" s="18" t="s">
        <v>750</v>
      </c>
      <c r="F36" s="52">
        <f>'Venteo_Gas asociado_planta'!AH156</f>
        <v>0</v>
      </c>
      <c r="G36" s="52">
        <f>'Venteo_Gas asociado_planta'!AI156</f>
        <v>0</v>
      </c>
      <c r="H36" s="52">
        <f>'Venteo_Gas asociado_planta'!AJ156</f>
        <v>0</v>
      </c>
      <c r="I36" s="52">
        <f>'Venteo_Gas asociado_planta'!AK156</f>
        <v>0</v>
      </c>
      <c r="J36" s="52">
        <f>'Venteo_Gas asociado_planta'!AL156</f>
        <v>0</v>
      </c>
      <c r="K36" s="52">
        <f>'Venteo_Gas asociado_planta'!AM156</f>
        <v>0</v>
      </c>
    </row>
    <row r="37" spans="3:11" x14ac:dyDescent="0.75">
      <c r="C37" s="15" t="s">
        <v>757</v>
      </c>
      <c r="D37" s="38" t="str">
        <f t="shared" si="6"/>
        <v>Julio</v>
      </c>
      <c r="E37" s="18" t="s">
        <v>749</v>
      </c>
      <c r="F37" s="52">
        <f>'Venteo_Gas asociado_planta'!AH157</f>
        <v>0</v>
      </c>
      <c r="G37" s="52">
        <f>'Venteo_Gas asociado_planta'!AI157</f>
        <v>0</v>
      </c>
      <c r="H37" s="52">
        <f>'Venteo_Gas asociado_planta'!AJ157</f>
        <v>0</v>
      </c>
      <c r="I37" s="52">
        <f>'Venteo_Gas asociado_planta'!AK157</f>
        <v>0</v>
      </c>
      <c r="J37" s="52">
        <f>'Venteo_Gas asociado_planta'!AL157</f>
        <v>0</v>
      </c>
      <c r="K37" s="52">
        <f>'Venteo_Gas asociado_planta'!AM157</f>
        <v>0</v>
      </c>
    </row>
    <row r="38" spans="3:11" x14ac:dyDescent="0.75">
      <c r="C38" s="15" t="s">
        <v>757</v>
      </c>
      <c r="D38" s="38" t="s">
        <v>505</v>
      </c>
      <c r="E38" s="18" t="s">
        <v>586</v>
      </c>
      <c r="F38" s="52">
        <f>'Venteo_Gas asociado_planta'!AH158</f>
        <v>0</v>
      </c>
      <c r="G38" s="52">
        <f>'Venteo_Gas asociado_planta'!AI158</f>
        <v>57.6</v>
      </c>
      <c r="H38" s="52">
        <f>'Venteo_Gas asociado_planta'!AJ158</f>
        <v>86.399999999999991</v>
      </c>
      <c r="I38" s="52">
        <f>'Venteo_Gas asociado_planta'!AK158</f>
        <v>4.1085353077160378E-4</v>
      </c>
      <c r="J38" s="52">
        <f>'Venteo_Gas asociado_planta'!AL158</f>
        <v>4.1085353077160373E-4</v>
      </c>
      <c r="K38" s="52">
        <f>'Venteo_Gas asociado_planta'!AM158</f>
        <v>1.1914752392376507E-2</v>
      </c>
    </row>
    <row r="39" spans="3:11" x14ac:dyDescent="0.75">
      <c r="C39" s="15" t="s">
        <v>757</v>
      </c>
      <c r="D39" s="38" t="str">
        <f t="shared" ref="D39:D40" si="7">D38</f>
        <v>Agosto</v>
      </c>
      <c r="E39" s="18" t="s">
        <v>750</v>
      </c>
      <c r="F39" s="52">
        <f>'Venteo_Gas asociado_planta'!AH159</f>
        <v>0</v>
      </c>
      <c r="G39" s="52">
        <f>'Venteo_Gas asociado_planta'!AI159</f>
        <v>0</v>
      </c>
      <c r="H39" s="52">
        <f>'Venteo_Gas asociado_planta'!AJ159</f>
        <v>0</v>
      </c>
      <c r="I39" s="52">
        <f>'Venteo_Gas asociado_planta'!AK159</f>
        <v>0</v>
      </c>
      <c r="J39" s="52">
        <f>'Venteo_Gas asociado_planta'!AL159</f>
        <v>0</v>
      </c>
      <c r="K39" s="52">
        <f>'Venteo_Gas asociado_planta'!AM159</f>
        <v>0</v>
      </c>
    </row>
    <row r="40" spans="3:11" x14ac:dyDescent="0.75">
      <c r="C40" s="15" t="s">
        <v>757</v>
      </c>
      <c r="D40" s="38" t="str">
        <f t="shared" si="7"/>
        <v>Agosto</v>
      </c>
      <c r="E40" s="18" t="s">
        <v>749</v>
      </c>
      <c r="F40" s="52">
        <f>'Venteo_Gas asociado_planta'!AH160</f>
        <v>0</v>
      </c>
      <c r="G40" s="52">
        <f>'Venteo_Gas asociado_planta'!AI160</f>
        <v>0</v>
      </c>
      <c r="H40" s="52">
        <f>'Venteo_Gas asociado_planta'!AJ160</f>
        <v>0</v>
      </c>
      <c r="I40" s="52">
        <f>'Venteo_Gas asociado_planta'!AK160</f>
        <v>0</v>
      </c>
      <c r="J40" s="52">
        <f>'Venteo_Gas asociado_planta'!AL160</f>
        <v>0</v>
      </c>
      <c r="K40" s="52">
        <f>'Venteo_Gas asociado_planta'!AM160</f>
        <v>0</v>
      </c>
    </row>
    <row r="41" spans="3:11" x14ac:dyDescent="0.75">
      <c r="C41" s="15" t="s">
        <v>757</v>
      </c>
      <c r="D41" s="38" t="s">
        <v>506</v>
      </c>
      <c r="E41" s="18" t="s">
        <v>586</v>
      </c>
      <c r="F41" s="52">
        <f>'Venteo_Gas asociado_planta'!AH161</f>
        <v>0</v>
      </c>
      <c r="G41" s="52">
        <f>'Venteo_Gas asociado_planta'!AI161</f>
        <v>48</v>
      </c>
      <c r="H41" s="52">
        <f>'Venteo_Gas asociado_planta'!AJ161</f>
        <v>192</v>
      </c>
      <c r="I41" s="52">
        <f>'Venteo_Gas asociado_planta'!AK161</f>
        <v>9.1300784615911952E-4</v>
      </c>
      <c r="J41" s="52">
        <f>'Venteo_Gas asociado_planta'!AL161</f>
        <v>9.1300784615911941E-4</v>
      </c>
      <c r="K41" s="52">
        <f>'Venteo_Gas asociado_planta'!AM161</f>
        <v>2.6477227538614461E-2</v>
      </c>
    </row>
    <row r="42" spans="3:11" x14ac:dyDescent="0.75">
      <c r="C42" s="15" t="s">
        <v>757</v>
      </c>
      <c r="D42" s="38" t="str">
        <f t="shared" ref="D42:D43" si="8">D41</f>
        <v>Septiembre</v>
      </c>
      <c r="E42" s="18" t="s">
        <v>750</v>
      </c>
      <c r="F42" s="52">
        <f>'Venteo_Gas asociado_planta'!AH162</f>
        <v>0</v>
      </c>
      <c r="G42" s="52">
        <f>'Venteo_Gas asociado_planta'!AI162</f>
        <v>0</v>
      </c>
      <c r="H42" s="52">
        <f>'Venteo_Gas asociado_planta'!AJ162</f>
        <v>0</v>
      </c>
      <c r="I42" s="52">
        <f>'Venteo_Gas asociado_planta'!AK162</f>
        <v>0</v>
      </c>
      <c r="J42" s="52">
        <f>'Venteo_Gas asociado_planta'!AL162</f>
        <v>0</v>
      </c>
      <c r="K42" s="52">
        <f>'Venteo_Gas asociado_planta'!AM162</f>
        <v>0</v>
      </c>
    </row>
    <row r="43" spans="3:11" x14ac:dyDescent="0.75">
      <c r="C43" s="15" t="s">
        <v>757</v>
      </c>
      <c r="D43" s="38" t="str">
        <f t="shared" si="8"/>
        <v>Septiembre</v>
      </c>
      <c r="E43" s="18" t="s">
        <v>749</v>
      </c>
      <c r="F43" s="52">
        <f>'Venteo_Gas asociado_planta'!AH163</f>
        <v>0</v>
      </c>
      <c r="G43" s="52">
        <f>'Venteo_Gas asociado_planta'!AI163</f>
        <v>0</v>
      </c>
      <c r="H43" s="52">
        <f>'Venteo_Gas asociado_planta'!AJ163</f>
        <v>0</v>
      </c>
      <c r="I43" s="52">
        <f>'Venteo_Gas asociado_planta'!AK163</f>
        <v>0</v>
      </c>
      <c r="J43" s="52">
        <f>'Venteo_Gas asociado_planta'!AL163</f>
        <v>0</v>
      </c>
      <c r="K43" s="52">
        <f>'Venteo_Gas asociado_planta'!AM163</f>
        <v>0</v>
      </c>
    </row>
    <row r="44" spans="3:11" x14ac:dyDescent="0.75">
      <c r="C44" s="15" t="s">
        <v>757</v>
      </c>
      <c r="D44" s="38" t="s">
        <v>507</v>
      </c>
      <c r="E44" s="18" t="s">
        <v>586</v>
      </c>
      <c r="F44" s="52">
        <f>'Venteo_Gas asociado_planta'!AH164</f>
        <v>0</v>
      </c>
      <c r="G44" s="52">
        <f>'Venteo_Gas asociado_planta'!AI164</f>
        <v>48</v>
      </c>
      <c r="H44" s="52">
        <f>'Venteo_Gas asociado_planta'!AJ164</f>
        <v>192</v>
      </c>
      <c r="I44" s="52">
        <f>'Venteo_Gas asociado_planta'!AK164</f>
        <v>9.1300784615911952E-4</v>
      </c>
      <c r="J44" s="52">
        <f>'Venteo_Gas asociado_planta'!AL164</f>
        <v>9.1300784615911941E-4</v>
      </c>
      <c r="K44" s="52">
        <f>'Venteo_Gas asociado_planta'!AM164</f>
        <v>2.6477227538614461E-2</v>
      </c>
    </row>
    <row r="45" spans="3:11" x14ac:dyDescent="0.75">
      <c r="C45" s="15" t="s">
        <v>757</v>
      </c>
      <c r="D45" s="38" t="str">
        <f t="shared" ref="D45:D46" si="9">D44</f>
        <v>Octubre</v>
      </c>
      <c r="E45" s="18" t="s">
        <v>750</v>
      </c>
      <c r="F45" s="52">
        <f>'Venteo_Gas asociado_planta'!AH165</f>
        <v>0</v>
      </c>
      <c r="G45" s="52">
        <f>'Venteo_Gas asociado_planta'!AI165</f>
        <v>0</v>
      </c>
      <c r="H45" s="52">
        <f>'Venteo_Gas asociado_planta'!AJ165</f>
        <v>0</v>
      </c>
      <c r="I45" s="52">
        <f>'Venteo_Gas asociado_planta'!AK165</f>
        <v>0</v>
      </c>
      <c r="J45" s="52">
        <f>'Venteo_Gas asociado_planta'!AL165</f>
        <v>0</v>
      </c>
      <c r="K45" s="52">
        <f>'Venteo_Gas asociado_planta'!AM165</f>
        <v>0</v>
      </c>
    </row>
    <row r="46" spans="3:11" x14ac:dyDescent="0.75">
      <c r="C46" s="15" t="s">
        <v>757</v>
      </c>
      <c r="D46" s="38" t="str">
        <f t="shared" si="9"/>
        <v>Octubre</v>
      </c>
      <c r="E46" s="18" t="s">
        <v>749</v>
      </c>
      <c r="F46" s="52">
        <f>'Venteo_Gas asociado_planta'!AH166</f>
        <v>0</v>
      </c>
      <c r="G46" s="52">
        <f>'Venteo_Gas asociado_planta'!AI166</f>
        <v>0</v>
      </c>
      <c r="H46" s="52">
        <f>'Venteo_Gas asociado_planta'!AJ166</f>
        <v>0</v>
      </c>
      <c r="I46" s="52">
        <f>'Venteo_Gas asociado_planta'!AK166</f>
        <v>0</v>
      </c>
      <c r="J46" s="52">
        <f>'Venteo_Gas asociado_planta'!AL166</f>
        <v>0</v>
      </c>
      <c r="K46" s="52">
        <f>'Venteo_Gas asociado_planta'!AM166</f>
        <v>0</v>
      </c>
    </row>
    <row r="47" spans="3:11" x14ac:dyDescent="0.75">
      <c r="C47" s="15" t="s">
        <v>757</v>
      </c>
      <c r="D47" s="38" t="s">
        <v>508</v>
      </c>
      <c r="E47" s="18" t="s">
        <v>586</v>
      </c>
      <c r="F47" s="52">
        <f>'Venteo_Gas asociado_planta'!AH167</f>
        <v>0</v>
      </c>
      <c r="G47" s="52">
        <f>'Venteo_Gas asociado_planta'!AI167</f>
        <v>200</v>
      </c>
      <c r="H47" s="52">
        <f>'Venteo_Gas asociado_planta'!AJ167</f>
        <v>800</v>
      </c>
      <c r="I47" s="52">
        <f>'Venteo_Gas asociado_planta'!AK167</f>
        <v>3.8041993589963317E-3</v>
      </c>
      <c r="J47" s="52">
        <f>'Venteo_Gas asociado_planta'!AL167</f>
        <v>3.8041993589963317E-3</v>
      </c>
      <c r="K47" s="52">
        <f>'Venteo_Gas asociado_planta'!AM167</f>
        <v>0.11032178141089362</v>
      </c>
    </row>
    <row r="48" spans="3:11" x14ac:dyDescent="0.75">
      <c r="C48" s="15" t="s">
        <v>757</v>
      </c>
      <c r="D48" s="38" t="str">
        <f t="shared" ref="D48:D49" si="10">D47</f>
        <v>Noviembre</v>
      </c>
      <c r="E48" s="18" t="s">
        <v>750</v>
      </c>
      <c r="F48" s="52">
        <f>'Venteo_Gas asociado_planta'!AH168</f>
        <v>0</v>
      </c>
      <c r="G48" s="52">
        <f>'Venteo_Gas asociado_planta'!AI168</f>
        <v>0</v>
      </c>
      <c r="H48" s="52">
        <f>'Venteo_Gas asociado_planta'!AJ168</f>
        <v>0</v>
      </c>
      <c r="I48" s="52">
        <f>'Venteo_Gas asociado_planta'!AK168</f>
        <v>0</v>
      </c>
      <c r="J48" s="52">
        <f>'Venteo_Gas asociado_planta'!AL168</f>
        <v>0</v>
      </c>
      <c r="K48" s="52">
        <f>'Venteo_Gas asociado_planta'!AM168</f>
        <v>0</v>
      </c>
    </row>
    <row r="49" spans="3:11" x14ac:dyDescent="0.75">
      <c r="C49" s="15" t="s">
        <v>757</v>
      </c>
      <c r="D49" s="38" t="str">
        <f t="shared" si="10"/>
        <v>Noviembre</v>
      </c>
      <c r="E49" s="18" t="s">
        <v>749</v>
      </c>
      <c r="F49" s="52">
        <f>'Venteo_Gas asociado_planta'!AH169</f>
        <v>0</v>
      </c>
      <c r="G49" s="52">
        <f>'Venteo_Gas asociado_planta'!AI169</f>
        <v>0</v>
      </c>
      <c r="H49" s="52">
        <f>'Venteo_Gas asociado_planta'!AJ169</f>
        <v>0</v>
      </c>
      <c r="I49" s="52">
        <f>'Venteo_Gas asociado_planta'!AK169</f>
        <v>0</v>
      </c>
      <c r="J49" s="52">
        <f>'Venteo_Gas asociado_planta'!AL169</f>
        <v>0</v>
      </c>
      <c r="K49" s="52">
        <f>'Venteo_Gas asociado_planta'!AM169</f>
        <v>0</v>
      </c>
    </row>
    <row r="50" spans="3:11" x14ac:dyDescent="0.75">
      <c r="C50" s="15" t="s">
        <v>757</v>
      </c>
      <c r="D50" s="38" t="s">
        <v>509</v>
      </c>
      <c r="E50" s="18" t="s">
        <v>586</v>
      </c>
      <c r="F50" s="52">
        <f>'Venteo_Gas asociado_planta'!AH170</f>
        <v>0</v>
      </c>
      <c r="G50" s="52">
        <f>'Venteo_Gas asociado_planta'!AI170</f>
        <v>200</v>
      </c>
      <c r="H50" s="52">
        <f>'Venteo_Gas asociado_planta'!AJ170</f>
        <v>800</v>
      </c>
      <c r="I50" s="52">
        <f>'Venteo_Gas asociado_planta'!AK170</f>
        <v>3.8041993589963317E-3</v>
      </c>
      <c r="J50" s="52">
        <f>'Venteo_Gas asociado_planta'!AL170</f>
        <v>3.8041993589963317E-3</v>
      </c>
      <c r="K50" s="52">
        <f>'Venteo_Gas asociado_planta'!AM170</f>
        <v>0.11032178141089362</v>
      </c>
    </row>
    <row r="51" spans="3:11" x14ac:dyDescent="0.75">
      <c r="C51" s="15" t="s">
        <v>757</v>
      </c>
      <c r="D51" s="38" t="s">
        <v>509</v>
      </c>
      <c r="E51" s="18" t="s">
        <v>750</v>
      </c>
      <c r="F51" s="52">
        <f>'Venteo_Gas asociado_planta'!AH171</f>
        <v>0</v>
      </c>
      <c r="G51" s="52">
        <f>'Venteo_Gas asociado_planta'!AI171</f>
        <v>0</v>
      </c>
      <c r="H51" s="52">
        <f>'Venteo_Gas asociado_planta'!AJ171</f>
        <v>0</v>
      </c>
      <c r="I51" s="52">
        <f>'Venteo_Gas asociado_planta'!AK171</f>
        <v>0</v>
      </c>
      <c r="J51" s="52">
        <f>'Venteo_Gas asociado_planta'!AL171</f>
        <v>0</v>
      </c>
      <c r="K51" s="52">
        <f>'Venteo_Gas asociado_planta'!AM171</f>
        <v>0</v>
      </c>
    </row>
    <row r="52" spans="3:11" x14ac:dyDescent="0.75">
      <c r="C52" s="15" t="s">
        <v>757</v>
      </c>
      <c r="D52" s="38" t="s">
        <v>509</v>
      </c>
      <c r="E52" s="18" t="s">
        <v>749</v>
      </c>
      <c r="F52" s="52">
        <f>'Venteo_Gas asociado_planta'!AH172</f>
        <v>0</v>
      </c>
      <c r="G52" s="52">
        <f>'Venteo_Gas asociado_planta'!AI172</f>
        <v>0</v>
      </c>
      <c r="H52" s="52">
        <f>'Venteo_Gas asociado_planta'!AJ172</f>
        <v>0</v>
      </c>
      <c r="I52" s="52">
        <f>'Venteo_Gas asociado_planta'!AK172</f>
        <v>0</v>
      </c>
      <c r="J52" s="52">
        <f>'Venteo_Gas asociado_planta'!AL172</f>
        <v>0</v>
      </c>
      <c r="K52" s="52">
        <f>'Venteo_Gas asociado_planta'!AM172</f>
        <v>0</v>
      </c>
    </row>
    <row r="53" spans="3:11" x14ac:dyDescent="0.75">
      <c r="C53" s="15" t="s">
        <v>713</v>
      </c>
      <c r="D53" s="38" t="s">
        <v>498</v>
      </c>
      <c r="E53" s="18" t="s">
        <v>586</v>
      </c>
      <c r="F53" s="15">
        <f>'Venteo_Controladores Neumat_pla'!AH160</f>
        <v>0</v>
      </c>
      <c r="G53" s="15">
        <f>'Venteo_Controladores Neumat_pla'!AI160</f>
        <v>0</v>
      </c>
      <c r="H53" s="15">
        <f>'Venteo_Controladores Neumat_pla'!AJ160</f>
        <v>40000</v>
      </c>
      <c r="I53" s="15">
        <f>'Venteo_Controladores Neumat_pla'!AK160</f>
        <v>0.19020996794981654</v>
      </c>
      <c r="J53" s="15">
        <f>'Venteo_Controladores Neumat_pla'!AL160</f>
        <v>0.19020996794981657</v>
      </c>
      <c r="K53" s="15">
        <f>'Venteo_Controladores Neumat_pla'!AM160</f>
        <v>5.5160890705446803</v>
      </c>
    </row>
    <row r="54" spans="3:11" x14ac:dyDescent="0.75">
      <c r="C54" s="15" t="s">
        <v>713</v>
      </c>
      <c r="D54" s="38" t="str">
        <f t="shared" ref="D54:D55" si="11">D53</f>
        <v>Enero</v>
      </c>
      <c r="E54" s="18" t="s">
        <v>750</v>
      </c>
      <c r="F54" s="15">
        <f>'Venteo_Controladores Neumat_pla'!AH161</f>
        <v>0</v>
      </c>
      <c r="G54" s="15">
        <f>'Venteo_Controladores Neumat_pla'!AI161</f>
        <v>0</v>
      </c>
      <c r="H54" s="15">
        <f>'Venteo_Controladores Neumat_pla'!AJ161</f>
        <v>0</v>
      </c>
      <c r="I54" s="15">
        <f>'Venteo_Controladores Neumat_pla'!AK161</f>
        <v>0</v>
      </c>
      <c r="J54" s="15">
        <f>'Venteo_Controladores Neumat_pla'!AL161</f>
        <v>0</v>
      </c>
      <c r="K54" s="15">
        <f>'Venteo_Controladores Neumat_pla'!AM161</f>
        <v>0</v>
      </c>
    </row>
    <row r="55" spans="3:11" x14ac:dyDescent="0.75">
      <c r="C55" s="15" t="s">
        <v>713</v>
      </c>
      <c r="D55" s="38" t="str">
        <f t="shared" si="11"/>
        <v>Enero</v>
      </c>
      <c r="E55" s="18" t="s">
        <v>749</v>
      </c>
      <c r="F55" s="15">
        <f>'Venteo_Controladores Neumat_pla'!AH162</f>
        <v>0</v>
      </c>
      <c r="G55" s="15">
        <f>'Venteo_Controladores Neumat_pla'!AI162</f>
        <v>0</v>
      </c>
      <c r="H55" s="15">
        <f>'Venteo_Controladores Neumat_pla'!AJ162</f>
        <v>0</v>
      </c>
      <c r="I55" s="15">
        <f>'Venteo_Controladores Neumat_pla'!AK162</f>
        <v>0</v>
      </c>
      <c r="J55" s="15">
        <f>'Venteo_Controladores Neumat_pla'!AL162</f>
        <v>0</v>
      </c>
      <c r="K55" s="15">
        <f>'Venteo_Controladores Neumat_pla'!AM162</f>
        <v>0</v>
      </c>
    </row>
    <row r="56" spans="3:11" x14ac:dyDescent="0.75">
      <c r="C56" s="15" t="s">
        <v>713</v>
      </c>
      <c r="D56" s="38" t="s">
        <v>499</v>
      </c>
      <c r="E56" s="18" t="s">
        <v>586</v>
      </c>
      <c r="F56" s="15">
        <f>'Venteo_Controladores Neumat_pla'!AH163</f>
        <v>0</v>
      </c>
      <c r="G56" s="15">
        <f>'Venteo_Controladores Neumat_pla'!AI163</f>
        <v>0</v>
      </c>
      <c r="H56" s="15">
        <f>'Venteo_Controladores Neumat_pla'!AJ163</f>
        <v>40000</v>
      </c>
      <c r="I56" s="15">
        <f>'Venteo_Controladores Neumat_pla'!AK163</f>
        <v>0.19020996794981654</v>
      </c>
      <c r="J56" s="15">
        <f>'Venteo_Controladores Neumat_pla'!AL163</f>
        <v>0.19020996794981657</v>
      </c>
      <c r="K56" s="15">
        <f>'Venteo_Controladores Neumat_pla'!AM163</f>
        <v>5.5160890705446803</v>
      </c>
    </row>
    <row r="57" spans="3:11" x14ac:dyDescent="0.75">
      <c r="C57" s="15" t="s">
        <v>713</v>
      </c>
      <c r="D57" s="38" t="str">
        <f t="shared" ref="D57:D58" si="12">D56</f>
        <v>Febrero</v>
      </c>
      <c r="E57" s="18" t="s">
        <v>750</v>
      </c>
      <c r="F57" s="15">
        <f>'Venteo_Controladores Neumat_pla'!AH164</f>
        <v>0</v>
      </c>
      <c r="G57" s="15">
        <f>'Venteo_Controladores Neumat_pla'!AI164</f>
        <v>0</v>
      </c>
      <c r="H57" s="15">
        <f>'Venteo_Controladores Neumat_pla'!AJ164</f>
        <v>0</v>
      </c>
      <c r="I57" s="15">
        <f>'Venteo_Controladores Neumat_pla'!AK164</f>
        <v>0</v>
      </c>
      <c r="J57" s="15">
        <f>'Venteo_Controladores Neumat_pla'!AL164</f>
        <v>0</v>
      </c>
      <c r="K57" s="15">
        <f>'Venteo_Controladores Neumat_pla'!AM164</f>
        <v>0</v>
      </c>
    </row>
    <row r="58" spans="3:11" x14ac:dyDescent="0.75">
      <c r="C58" s="15" t="s">
        <v>713</v>
      </c>
      <c r="D58" s="38" t="str">
        <f t="shared" si="12"/>
        <v>Febrero</v>
      </c>
      <c r="E58" s="18" t="s">
        <v>749</v>
      </c>
      <c r="F58" s="15">
        <f>'Venteo_Controladores Neumat_pla'!AH165</f>
        <v>0</v>
      </c>
      <c r="G58" s="15">
        <f>'Venteo_Controladores Neumat_pla'!AI165</f>
        <v>0</v>
      </c>
      <c r="H58" s="15">
        <f>'Venteo_Controladores Neumat_pla'!AJ165</f>
        <v>0</v>
      </c>
      <c r="I58" s="15">
        <f>'Venteo_Controladores Neumat_pla'!AK165</f>
        <v>0</v>
      </c>
      <c r="J58" s="15">
        <f>'Venteo_Controladores Neumat_pla'!AL165</f>
        <v>0</v>
      </c>
      <c r="K58" s="15">
        <f>'Venteo_Controladores Neumat_pla'!AM165</f>
        <v>0</v>
      </c>
    </row>
    <row r="59" spans="3:11" x14ac:dyDescent="0.75">
      <c r="C59" s="15" t="s">
        <v>713</v>
      </c>
      <c r="D59" s="38" t="s">
        <v>500</v>
      </c>
      <c r="E59" s="18" t="s">
        <v>586</v>
      </c>
      <c r="F59" s="15">
        <f>'Venteo_Controladores Neumat_pla'!AH166</f>
        <v>0</v>
      </c>
      <c r="G59" s="15">
        <f>'Venteo_Controladores Neumat_pla'!AI166</f>
        <v>0</v>
      </c>
      <c r="H59" s="15">
        <f>'Venteo_Controladores Neumat_pla'!AJ166</f>
        <v>40000</v>
      </c>
      <c r="I59" s="15">
        <f>'Venteo_Controladores Neumat_pla'!AK166</f>
        <v>0.19020996794981654</v>
      </c>
      <c r="J59" s="15">
        <f>'Venteo_Controladores Neumat_pla'!AL166</f>
        <v>0.19020996794981657</v>
      </c>
      <c r="K59" s="15">
        <f>'Venteo_Controladores Neumat_pla'!AM166</f>
        <v>5.5160890705446803</v>
      </c>
    </row>
    <row r="60" spans="3:11" x14ac:dyDescent="0.75">
      <c r="C60" s="15" t="s">
        <v>713</v>
      </c>
      <c r="D60" s="38" t="str">
        <f t="shared" ref="D60:D61" si="13">D59</f>
        <v>Marzo</v>
      </c>
      <c r="E60" s="18" t="s">
        <v>750</v>
      </c>
      <c r="F60" s="15">
        <f>'Venteo_Controladores Neumat_pla'!AH167</f>
        <v>0</v>
      </c>
      <c r="G60" s="15">
        <f>'Venteo_Controladores Neumat_pla'!AI167</f>
        <v>0</v>
      </c>
      <c r="H60" s="15">
        <f>'Venteo_Controladores Neumat_pla'!AJ167</f>
        <v>0</v>
      </c>
      <c r="I60" s="15">
        <f>'Venteo_Controladores Neumat_pla'!AK167</f>
        <v>0</v>
      </c>
      <c r="J60" s="15">
        <f>'Venteo_Controladores Neumat_pla'!AL167</f>
        <v>0</v>
      </c>
      <c r="K60" s="15">
        <f>'Venteo_Controladores Neumat_pla'!AM167</f>
        <v>0</v>
      </c>
    </row>
    <row r="61" spans="3:11" x14ac:dyDescent="0.75">
      <c r="C61" s="15" t="s">
        <v>713</v>
      </c>
      <c r="D61" s="38" t="str">
        <f t="shared" si="13"/>
        <v>Marzo</v>
      </c>
      <c r="E61" s="18" t="s">
        <v>749</v>
      </c>
      <c r="F61" s="15">
        <f>'Venteo_Controladores Neumat_pla'!AH168</f>
        <v>0</v>
      </c>
      <c r="G61" s="15">
        <f>'Venteo_Controladores Neumat_pla'!AI168</f>
        <v>0</v>
      </c>
      <c r="H61" s="15">
        <f>'Venteo_Controladores Neumat_pla'!AJ168</f>
        <v>0</v>
      </c>
      <c r="I61" s="15">
        <f>'Venteo_Controladores Neumat_pla'!AK168</f>
        <v>0</v>
      </c>
      <c r="J61" s="15">
        <f>'Venteo_Controladores Neumat_pla'!AL168</f>
        <v>0</v>
      </c>
      <c r="K61" s="15">
        <f>'Venteo_Controladores Neumat_pla'!AM168</f>
        <v>0</v>
      </c>
    </row>
    <row r="62" spans="3:11" x14ac:dyDescent="0.75">
      <c r="C62" s="15" t="s">
        <v>713</v>
      </c>
      <c r="D62" s="38" t="s">
        <v>501</v>
      </c>
      <c r="E62" s="18" t="s">
        <v>586</v>
      </c>
      <c r="F62" s="15">
        <f>'Venteo_Controladores Neumat_pla'!AH169</f>
        <v>0</v>
      </c>
      <c r="G62" s="15">
        <f>'Venteo_Controladores Neumat_pla'!AI169</f>
        <v>0</v>
      </c>
      <c r="H62" s="15">
        <f>'Venteo_Controladores Neumat_pla'!AJ169</f>
        <v>0</v>
      </c>
      <c r="I62" s="15">
        <f>'Venteo_Controladores Neumat_pla'!AK169</f>
        <v>0</v>
      </c>
      <c r="J62" s="15">
        <f>'Venteo_Controladores Neumat_pla'!AL169</f>
        <v>0</v>
      </c>
      <c r="K62" s="15">
        <f>'Venteo_Controladores Neumat_pla'!AM169</f>
        <v>0</v>
      </c>
    </row>
    <row r="63" spans="3:11" x14ac:dyDescent="0.75">
      <c r="C63" s="15" t="s">
        <v>713</v>
      </c>
      <c r="D63" s="38" t="str">
        <f t="shared" ref="D63:D64" si="14">D62</f>
        <v>Abril</v>
      </c>
      <c r="E63" s="18" t="s">
        <v>750</v>
      </c>
      <c r="F63" s="15">
        <f>'Venteo_Controladores Neumat_pla'!AH170</f>
        <v>0</v>
      </c>
      <c r="G63" s="15">
        <f>'Venteo_Controladores Neumat_pla'!AI170</f>
        <v>0</v>
      </c>
      <c r="H63" s="15">
        <f>'Venteo_Controladores Neumat_pla'!AJ170</f>
        <v>0</v>
      </c>
      <c r="I63" s="15">
        <f>'Venteo_Controladores Neumat_pla'!AK170</f>
        <v>0</v>
      </c>
      <c r="J63" s="15">
        <f>'Venteo_Controladores Neumat_pla'!AL170</f>
        <v>0</v>
      </c>
      <c r="K63" s="15">
        <f>'Venteo_Controladores Neumat_pla'!AM170</f>
        <v>0</v>
      </c>
    </row>
    <row r="64" spans="3:11" x14ac:dyDescent="0.75">
      <c r="C64" s="15" t="s">
        <v>713</v>
      </c>
      <c r="D64" s="38" t="str">
        <f t="shared" si="14"/>
        <v>Abril</v>
      </c>
      <c r="E64" s="18" t="s">
        <v>749</v>
      </c>
      <c r="F64" s="15">
        <f>'Venteo_Controladores Neumat_pla'!AH171</f>
        <v>0</v>
      </c>
      <c r="G64" s="15">
        <f>'Venteo_Controladores Neumat_pla'!AI171</f>
        <v>0</v>
      </c>
      <c r="H64" s="15">
        <f>'Venteo_Controladores Neumat_pla'!AJ171</f>
        <v>227200</v>
      </c>
      <c r="I64" s="15">
        <f>'Venteo_Controladores Neumat_pla'!AK171</f>
        <v>1.0803926179549583</v>
      </c>
      <c r="J64" s="15">
        <f>'Venteo_Controladores Neumat_pla'!AL171</f>
        <v>1.0803926179549583</v>
      </c>
      <c r="K64" s="15">
        <f>'Venteo_Controladores Neumat_pla'!AM171</f>
        <v>31.331385920693794</v>
      </c>
    </row>
    <row r="65" spans="3:11" x14ac:dyDescent="0.75">
      <c r="C65" s="15" t="s">
        <v>713</v>
      </c>
      <c r="D65" s="38" t="s">
        <v>502</v>
      </c>
      <c r="E65" s="18" t="s">
        <v>586</v>
      </c>
      <c r="F65" s="15">
        <f>'Venteo_Controladores Neumat_pla'!AH172</f>
        <v>0</v>
      </c>
      <c r="G65" s="15">
        <f>'Venteo_Controladores Neumat_pla'!AI172</f>
        <v>0</v>
      </c>
      <c r="H65" s="15">
        <f>'Venteo_Controladores Neumat_pla'!AJ172</f>
        <v>0</v>
      </c>
      <c r="I65" s="15">
        <f>'Venteo_Controladores Neumat_pla'!AK172</f>
        <v>0</v>
      </c>
      <c r="J65" s="15">
        <f>'Venteo_Controladores Neumat_pla'!AL172</f>
        <v>0</v>
      </c>
      <c r="K65" s="15">
        <f>'Venteo_Controladores Neumat_pla'!AM172</f>
        <v>0</v>
      </c>
    </row>
    <row r="66" spans="3:11" x14ac:dyDescent="0.75">
      <c r="C66" s="15" t="s">
        <v>713</v>
      </c>
      <c r="D66" s="38" t="str">
        <f t="shared" ref="D66:D67" si="15">D65</f>
        <v>Mayo</v>
      </c>
      <c r="E66" s="18" t="s">
        <v>750</v>
      </c>
      <c r="F66" s="15">
        <f>'Venteo_Controladores Neumat_pla'!AH173</f>
        <v>0</v>
      </c>
      <c r="G66" s="15">
        <f>'Venteo_Controladores Neumat_pla'!AI173</f>
        <v>0</v>
      </c>
      <c r="H66" s="15">
        <f>'Venteo_Controladores Neumat_pla'!AJ173</f>
        <v>0</v>
      </c>
      <c r="I66" s="15">
        <f>'Venteo_Controladores Neumat_pla'!AK173</f>
        <v>0</v>
      </c>
      <c r="J66" s="15">
        <f>'Venteo_Controladores Neumat_pla'!AL173</f>
        <v>0</v>
      </c>
      <c r="K66" s="15">
        <f>'Venteo_Controladores Neumat_pla'!AM173</f>
        <v>0</v>
      </c>
    </row>
    <row r="67" spans="3:11" x14ac:dyDescent="0.75">
      <c r="C67" s="15" t="s">
        <v>713</v>
      </c>
      <c r="D67" s="38" t="str">
        <f t="shared" si="15"/>
        <v>Mayo</v>
      </c>
      <c r="E67" s="18" t="s">
        <v>749</v>
      </c>
      <c r="F67" s="15">
        <f>'Venteo_Controladores Neumat_pla'!AH174</f>
        <v>0</v>
      </c>
      <c r="G67" s="15">
        <f>'Venteo_Controladores Neumat_pla'!AI174</f>
        <v>0</v>
      </c>
      <c r="H67" s="15">
        <f>'Venteo_Controladores Neumat_pla'!AJ174</f>
        <v>181760</v>
      </c>
      <c r="I67" s="15">
        <f>'Venteo_Controladores Neumat_pla'!AK174</f>
        <v>0.86431409436396656</v>
      </c>
      <c r="J67" s="15">
        <f>'Venteo_Controladores Neumat_pla'!AL174</f>
        <v>0.86431409436396645</v>
      </c>
      <c r="K67" s="15">
        <f>'Venteo_Controladores Neumat_pla'!AM174</f>
        <v>25.065108736555025</v>
      </c>
    </row>
    <row r="68" spans="3:11" x14ac:dyDescent="0.75">
      <c r="C68" s="15" t="s">
        <v>713</v>
      </c>
      <c r="D68" s="38" t="s">
        <v>503</v>
      </c>
      <c r="E68" s="18" t="s">
        <v>586</v>
      </c>
      <c r="F68" s="15">
        <f>'Venteo_Controladores Neumat_pla'!AH175</f>
        <v>0</v>
      </c>
      <c r="G68" s="15">
        <f>'Venteo_Controladores Neumat_pla'!AI175</f>
        <v>0</v>
      </c>
      <c r="H68" s="15">
        <f>'Venteo_Controladores Neumat_pla'!AJ175</f>
        <v>0</v>
      </c>
      <c r="I68" s="15">
        <f>'Venteo_Controladores Neumat_pla'!AK175</f>
        <v>0</v>
      </c>
      <c r="J68" s="15">
        <f>'Venteo_Controladores Neumat_pla'!AL175</f>
        <v>0</v>
      </c>
      <c r="K68" s="15">
        <f>'Venteo_Controladores Neumat_pla'!AM175</f>
        <v>0</v>
      </c>
    </row>
    <row r="69" spans="3:11" x14ac:dyDescent="0.75">
      <c r="C69" s="15" t="s">
        <v>713</v>
      </c>
      <c r="D69" s="38" t="str">
        <f t="shared" ref="D69:D70" si="16">D68</f>
        <v>Junio</v>
      </c>
      <c r="E69" s="18" t="s">
        <v>750</v>
      </c>
      <c r="F69" s="15">
        <f>'Venteo_Controladores Neumat_pla'!AH176</f>
        <v>0</v>
      </c>
      <c r="G69" s="15">
        <f>'Venteo_Controladores Neumat_pla'!AI176</f>
        <v>0</v>
      </c>
      <c r="H69" s="15">
        <f>'Venteo_Controladores Neumat_pla'!AJ176</f>
        <v>0</v>
      </c>
      <c r="I69" s="15">
        <f>'Venteo_Controladores Neumat_pla'!AK176</f>
        <v>0</v>
      </c>
      <c r="J69" s="15">
        <f>'Venteo_Controladores Neumat_pla'!AL176</f>
        <v>0</v>
      </c>
      <c r="K69" s="15">
        <f>'Venteo_Controladores Neumat_pla'!AM176</f>
        <v>0</v>
      </c>
    </row>
    <row r="70" spans="3:11" x14ac:dyDescent="0.75">
      <c r="C70" s="15" t="s">
        <v>713</v>
      </c>
      <c r="D70" s="38" t="str">
        <f t="shared" si="16"/>
        <v>Junio</v>
      </c>
      <c r="E70" s="18" t="s">
        <v>749</v>
      </c>
      <c r="F70" s="15">
        <f>'Venteo_Controladores Neumat_pla'!AH177</f>
        <v>0</v>
      </c>
      <c r="G70" s="15">
        <f>'Venteo_Controladores Neumat_pla'!AI177</f>
        <v>0</v>
      </c>
      <c r="H70" s="15">
        <f>'Venteo_Controladores Neumat_pla'!AJ177</f>
        <v>181760</v>
      </c>
      <c r="I70" s="15">
        <f>'Venteo_Controladores Neumat_pla'!AK177</f>
        <v>0.86431409436396656</v>
      </c>
      <c r="J70" s="15">
        <f>'Venteo_Controladores Neumat_pla'!AL177</f>
        <v>0.86431409436396645</v>
      </c>
      <c r="K70" s="15">
        <f>'Venteo_Controladores Neumat_pla'!AM177</f>
        <v>25.065108736555025</v>
      </c>
    </row>
    <row r="71" spans="3:11" x14ac:dyDescent="0.75">
      <c r="C71" s="15" t="s">
        <v>713</v>
      </c>
      <c r="D71" s="38" t="s">
        <v>504</v>
      </c>
      <c r="E71" s="18" t="s">
        <v>586</v>
      </c>
      <c r="F71" s="15">
        <f>'Venteo_Controladores Neumat_pla'!AH178</f>
        <v>0</v>
      </c>
      <c r="G71" s="15">
        <f>'Venteo_Controladores Neumat_pla'!AI178</f>
        <v>0</v>
      </c>
      <c r="H71" s="15">
        <f>'Venteo_Controladores Neumat_pla'!AJ178</f>
        <v>0</v>
      </c>
      <c r="I71" s="15">
        <f>'Venteo_Controladores Neumat_pla'!AK178</f>
        <v>0</v>
      </c>
      <c r="J71" s="15">
        <f>'Venteo_Controladores Neumat_pla'!AL178</f>
        <v>0</v>
      </c>
      <c r="K71" s="15">
        <f>'Venteo_Controladores Neumat_pla'!AM178</f>
        <v>0</v>
      </c>
    </row>
    <row r="72" spans="3:11" x14ac:dyDescent="0.75">
      <c r="C72" s="15" t="s">
        <v>713</v>
      </c>
      <c r="D72" s="38" t="str">
        <f t="shared" ref="D72:D73" si="17">D71</f>
        <v>Julio</v>
      </c>
      <c r="E72" s="18" t="s">
        <v>750</v>
      </c>
      <c r="F72" s="15">
        <f>'Venteo_Controladores Neumat_pla'!AH179</f>
        <v>0</v>
      </c>
      <c r="G72" s="15">
        <f>'Venteo_Controladores Neumat_pla'!AI179</f>
        <v>0</v>
      </c>
      <c r="H72" s="15">
        <f>'Venteo_Controladores Neumat_pla'!AJ179</f>
        <v>0</v>
      </c>
      <c r="I72" s="15">
        <f>'Venteo_Controladores Neumat_pla'!AK179</f>
        <v>0</v>
      </c>
      <c r="J72" s="15">
        <f>'Venteo_Controladores Neumat_pla'!AL179</f>
        <v>0</v>
      </c>
      <c r="K72" s="15">
        <f>'Venteo_Controladores Neumat_pla'!AM179</f>
        <v>0</v>
      </c>
    </row>
    <row r="73" spans="3:11" x14ac:dyDescent="0.75">
      <c r="C73" s="15" t="s">
        <v>713</v>
      </c>
      <c r="D73" s="38" t="str">
        <f t="shared" si="17"/>
        <v>Julio</v>
      </c>
      <c r="E73" s="18" t="s">
        <v>749</v>
      </c>
      <c r="F73" s="15">
        <f>'Venteo_Controladores Neumat_pla'!AH180</f>
        <v>0</v>
      </c>
      <c r="G73" s="15">
        <f>'Venteo_Controladores Neumat_pla'!AI180</f>
        <v>9088</v>
      </c>
      <c r="H73" s="15">
        <f>'Venteo_Controladores Neumat_pla'!AJ180</f>
        <v>172672</v>
      </c>
      <c r="I73" s="15">
        <f>'Venteo_Controladores Neumat_pla'!AK180</f>
        <v>0.8210983896457682</v>
      </c>
      <c r="J73" s="15">
        <f>'Venteo_Controladores Neumat_pla'!AL180</f>
        <v>0.8210983896457682</v>
      </c>
      <c r="K73" s="15">
        <f>'Venteo_Controladores Neumat_pla'!AM180</f>
        <v>23.811853299727279</v>
      </c>
    </row>
    <row r="74" spans="3:11" x14ac:dyDescent="0.75">
      <c r="C74" s="15" t="s">
        <v>713</v>
      </c>
      <c r="D74" s="38" t="s">
        <v>505</v>
      </c>
      <c r="E74" s="18" t="s">
        <v>586</v>
      </c>
      <c r="F74" s="15">
        <f>'Venteo_Controladores Neumat_pla'!AH181</f>
        <v>0</v>
      </c>
      <c r="G74" s="15">
        <f>'Venteo_Controladores Neumat_pla'!AI181</f>
        <v>0</v>
      </c>
      <c r="H74" s="15">
        <f>'Venteo_Controladores Neumat_pla'!AJ181</f>
        <v>0</v>
      </c>
      <c r="I74" s="15">
        <f>'Venteo_Controladores Neumat_pla'!AK181</f>
        <v>0</v>
      </c>
      <c r="J74" s="15">
        <f>'Venteo_Controladores Neumat_pla'!AL181</f>
        <v>0</v>
      </c>
      <c r="K74" s="15">
        <f>'Venteo_Controladores Neumat_pla'!AM181</f>
        <v>0</v>
      </c>
    </row>
    <row r="75" spans="3:11" x14ac:dyDescent="0.75">
      <c r="C75" s="15" t="s">
        <v>713</v>
      </c>
      <c r="D75" s="38" t="str">
        <f t="shared" ref="D75:D76" si="18">D74</f>
        <v>Agosto</v>
      </c>
      <c r="E75" s="18" t="s">
        <v>750</v>
      </c>
      <c r="F75" s="15">
        <f>'Venteo_Controladores Neumat_pla'!AH182</f>
        <v>0</v>
      </c>
      <c r="G75" s="15">
        <f>'Venteo_Controladores Neumat_pla'!AI182</f>
        <v>0</v>
      </c>
      <c r="H75" s="15">
        <f>'Venteo_Controladores Neumat_pla'!AJ182</f>
        <v>0</v>
      </c>
      <c r="I75" s="15">
        <f>'Venteo_Controladores Neumat_pla'!AK182</f>
        <v>0</v>
      </c>
      <c r="J75" s="15">
        <f>'Venteo_Controladores Neumat_pla'!AL182</f>
        <v>0</v>
      </c>
      <c r="K75" s="15">
        <f>'Venteo_Controladores Neumat_pla'!AM182</f>
        <v>0</v>
      </c>
    </row>
    <row r="76" spans="3:11" x14ac:dyDescent="0.75">
      <c r="C76" s="15" t="s">
        <v>713</v>
      </c>
      <c r="D76" s="38" t="str">
        <f t="shared" si="18"/>
        <v>Agosto</v>
      </c>
      <c r="E76" s="18" t="s">
        <v>749</v>
      </c>
      <c r="F76" s="15">
        <f>'Venteo_Controladores Neumat_pla'!AH183</f>
        <v>0</v>
      </c>
      <c r="G76" s="15">
        <f>'Venteo_Controladores Neumat_pla'!AI183</f>
        <v>9088</v>
      </c>
      <c r="H76" s="15">
        <f>'Venteo_Controladores Neumat_pla'!AJ183</f>
        <v>172672</v>
      </c>
      <c r="I76" s="15">
        <f>'Venteo_Controladores Neumat_pla'!AK183</f>
        <v>0.8210983896457682</v>
      </c>
      <c r="J76" s="15">
        <f>'Venteo_Controladores Neumat_pla'!AL183</f>
        <v>0.8210983896457682</v>
      </c>
      <c r="K76" s="15">
        <f>'Venteo_Controladores Neumat_pla'!AM183</f>
        <v>23.811853299727279</v>
      </c>
    </row>
    <row r="77" spans="3:11" x14ac:dyDescent="0.75">
      <c r="C77" s="15" t="s">
        <v>713</v>
      </c>
      <c r="D77" s="38" t="s">
        <v>506</v>
      </c>
      <c r="E77" s="18" t="s">
        <v>586</v>
      </c>
      <c r="F77" s="15">
        <f>'Venteo_Controladores Neumat_pla'!AH184</f>
        <v>0</v>
      </c>
      <c r="G77" s="15">
        <f>'Venteo_Controladores Neumat_pla'!AI184</f>
        <v>1600</v>
      </c>
      <c r="H77" s="15">
        <f>'Venteo_Controladores Neumat_pla'!AJ184</f>
        <v>30400</v>
      </c>
      <c r="I77" s="15">
        <f>'Venteo_Controladores Neumat_pla'!AK184</f>
        <v>0.14455957564186062</v>
      </c>
      <c r="J77" s="15">
        <f>'Venteo_Controladores Neumat_pla'!AL184</f>
        <v>0.14455957564186062</v>
      </c>
      <c r="K77" s="15">
        <f>'Venteo_Controladores Neumat_pla'!AM184</f>
        <v>4.1922276936139582</v>
      </c>
    </row>
    <row r="78" spans="3:11" x14ac:dyDescent="0.75">
      <c r="C78" s="15" t="s">
        <v>713</v>
      </c>
      <c r="D78" s="38" t="str">
        <f t="shared" ref="D78:D79" si="19">D77</f>
        <v>Septiembre</v>
      </c>
      <c r="E78" s="18" t="s">
        <v>750</v>
      </c>
      <c r="F78" s="15">
        <f>'Venteo_Controladores Neumat_pla'!AH185</f>
        <v>0</v>
      </c>
      <c r="G78" s="15">
        <f>'Venteo_Controladores Neumat_pla'!AI185</f>
        <v>0</v>
      </c>
      <c r="H78" s="15">
        <f>'Venteo_Controladores Neumat_pla'!AJ185</f>
        <v>0</v>
      </c>
      <c r="I78" s="15">
        <f>'Venteo_Controladores Neumat_pla'!AK185</f>
        <v>0</v>
      </c>
      <c r="J78" s="15">
        <f>'Venteo_Controladores Neumat_pla'!AL185</f>
        <v>0</v>
      </c>
      <c r="K78" s="15">
        <f>'Venteo_Controladores Neumat_pla'!AM185</f>
        <v>0</v>
      </c>
    </row>
    <row r="79" spans="3:11" x14ac:dyDescent="0.75">
      <c r="C79" s="15" t="s">
        <v>713</v>
      </c>
      <c r="D79" s="38" t="str">
        <f t="shared" si="19"/>
        <v>Septiembre</v>
      </c>
      <c r="E79" s="18" t="s">
        <v>749</v>
      </c>
      <c r="F79" s="15">
        <f>'Venteo_Controladores Neumat_pla'!AH186</f>
        <v>0</v>
      </c>
      <c r="G79" s="15">
        <f>'Venteo_Controladores Neumat_pla'!AI186</f>
        <v>0</v>
      </c>
      <c r="H79" s="15">
        <f>'Venteo_Controladores Neumat_pla'!AJ186</f>
        <v>0</v>
      </c>
      <c r="I79" s="15">
        <f>'Venteo_Controladores Neumat_pla'!AK186</f>
        <v>0</v>
      </c>
      <c r="J79" s="15">
        <f>'Venteo_Controladores Neumat_pla'!AL186</f>
        <v>0</v>
      </c>
      <c r="K79" s="15">
        <f>'Venteo_Controladores Neumat_pla'!AM186</f>
        <v>0</v>
      </c>
    </row>
    <row r="80" spans="3:11" x14ac:dyDescent="0.75">
      <c r="C80" s="15" t="s">
        <v>713</v>
      </c>
      <c r="D80" s="38" t="s">
        <v>507</v>
      </c>
      <c r="E80" s="18" t="s">
        <v>586</v>
      </c>
      <c r="F80" s="15">
        <f>'Venteo_Controladores Neumat_pla'!AH187</f>
        <v>2880</v>
      </c>
      <c r="G80" s="15">
        <f>'Venteo_Controladores Neumat_pla'!AI187</f>
        <v>1440</v>
      </c>
      <c r="H80" s="15">
        <f>'Venteo_Controladores Neumat_pla'!AJ187</f>
        <v>24480</v>
      </c>
      <c r="I80" s="15">
        <f>'Venteo_Controladores Neumat_pla'!AK187</f>
        <v>0.11640850038528776</v>
      </c>
      <c r="J80" s="15">
        <f>'Venteo_Controladores Neumat_pla'!AL187</f>
        <v>0.11640850038528773</v>
      </c>
      <c r="K80" s="15">
        <f>'Venteo_Controladores Neumat_pla'!AM187</f>
        <v>3.3758465111733442</v>
      </c>
    </row>
    <row r="81" spans="3:11" x14ac:dyDescent="0.75">
      <c r="C81" s="15" t="s">
        <v>713</v>
      </c>
      <c r="D81" s="38" t="str">
        <f t="shared" ref="D81:D82" si="20">D80</f>
        <v>Octubre</v>
      </c>
      <c r="E81" s="18" t="s">
        <v>750</v>
      </c>
      <c r="F81" s="15">
        <f>'Venteo_Controladores Neumat_pla'!AH188</f>
        <v>0</v>
      </c>
      <c r="G81" s="15">
        <f>'Venteo_Controladores Neumat_pla'!AI188</f>
        <v>0</v>
      </c>
      <c r="H81" s="15">
        <f>'Venteo_Controladores Neumat_pla'!AJ188</f>
        <v>0</v>
      </c>
      <c r="I81" s="15">
        <f>'Venteo_Controladores Neumat_pla'!AK188</f>
        <v>0</v>
      </c>
      <c r="J81" s="15">
        <f>'Venteo_Controladores Neumat_pla'!AL188</f>
        <v>0</v>
      </c>
      <c r="K81" s="15">
        <f>'Venteo_Controladores Neumat_pla'!AM188</f>
        <v>0</v>
      </c>
    </row>
    <row r="82" spans="3:11" x14ac:dyDescent="0.75">
      <c r="C82" s="15" t="s">
        <v>713</v>
      </c>
      <c r="D82" s="38" t="str">
        <f t="shared" si="20"/>
        <v>Octubre</v>
      </c>
      <c r="E82" s="18" t="s">
        <v>749</v>
      </c>
      <c r="F82" s="15">
        <f>'Venteo_Controladores Neumat_pla'!AH189</f>
        <v>0</v>
      </c>
      <c r="G82" s="15">
        <f>'Venteo_Controladores Neumat_pla'!AI189</f>
        <v>0</v>
      </c>
      <c r="H82" s="15">
        <f>'Venteo_Controladores Neumat_pla'!AJ189</f>
        <v>0</v>
      </c>
      <c r="I82" s="15">
        <f>'Venteo_Controladores Neumat_pla'!AK189</f>
        <v>0</v>
      </c>
      <c r="J82" s="15">
        <f>'Venteo_Controladores Neumat_pla'!AL189</f>
        <v>0</v>
      </c>
      <c r="K82" s="15">
        <f>'Venteo_Controladores Neumat_pla'!AM189</f>
        <v>0</v>
      </c>
    </row>
    <row r="83" spans="3:11" x14ac:dyDescent="0.75">
      <c r="C83" s="15" t="s">
        <v>713</v>
      </c>
      <c r="D83" s="38" t="s">
        <v>508</v>
      </c>
      <c r="E83" s="18" t="s">
        <v>586</v>
      </c>
      <c r="F83" s="15">
        <f>'Venteo_Controladores Neumat_pla'!AH190</f>
        <v>3600</v>
      </c>
      <c r="G83" s="15">
        <f>'Venteo_Controladores Neumat_pla'!AI190</f>
        <v>1800</v>
      </c>
      <c r="H83" s="15">
        <f>'Venteo_Controladores Neumat_pla'!AJ190</f>
        <v>30600</v>
      </c>
      <c r="I83" s="15">
        <f>'Venteo_Controladores Neumat_pla'!AK190</f>
        <v>0.1455106254816097</v>
      </c>
      <c r="J83" s="15">
        <f>'Venteo_Controladores Neumat_pla'!AL190</f>
        <v>0.14551062548160967</v>
      </c>
      <c r="K83" s="15">
        <f>'Venteo_Controladores Neumat_pla'!AM190</f>
        <v>4.2198081389666804</v>
      </c>
    </row>
    <row r="84" spans="3:11" x14ac:dyDescent="0.75">
      <c r="C84" s="15" t="s">
        <v>713</v>
      </c>
      <c r="D84" s="38" t="str">
        <f t="shared" ref="D84:D85" si="21">D83</f>
        <v>Noviembre</v>
      </c>
      <c r="E84" s="18" t="s">
        <v>750</v>
      </c>
      <c r="F84" s="15">
        <f>'Venteo_Controladores Neumat_pla'!AH191</f>
        <v>0</v>
      </c>
      <c r="G84" s="15">
        <f>'Venteo_Controladores Neumat_pla'!AI191</f>
        <v>0</v>
      </c>
      <c r="H84" s="15">
        <f>'Venteo_Controladores Neumat_pla'!AJ191</f>
        <v>0</v>
      </c>
      <c r="I84" s="15">
        <f>'Venteo_Controladores Neumat_pla'!AK191</f>
        <v>0</v>
      </c>
      <c r="J84" s="15">
        <f>'Venteo_Controladores Neumat_pla'!AL191</f>
        <v>0</v>
      </c>
      <c r="K84" s="15">
        <f>'Venteo_Controladores Neumat_pla'!AM191</f>
        <v>0</v>
      </c>
    </row>
    <row r="85" spans="3:11" x14ac:dyDescent="0.75">
      <c r="C85" s="15" t="s">
        <v>713</v>
      </c>
      <c r="D85" s="38" t="str">
        <f t="shared" si="21"/>
        <v>Noviembre</v>
      </c>
      <c r="E85" s="18" t="s">
        <v>749</v>
      </c>
      <c r="F85" s="15">
        <f>'Venteo_Controladores Neumat_pla'!AH192</f>
        <v>0</v>
      </c>
      <c r="G85" s="15">
        <f>'Venteo_Controladores Neumat_pla'!AI192</f>
        <v>0</v>
      </c>
      <c r="H85" s="15">
        <f>'Venteo_Controladores Neumat_pla'!AJ192</f>
        <v>0</v>
      </c>
      <c r="I85" s="15">
        <f>'Venteo_Controladores Neumat_pla'!AK192</f>
        <v>0</v>
      </c>
      <c r="J85" s="15">
        <f>'Venteo_Controladores Neumat_pla'!AL192</f>
        <v>0</v>
      </c>
      <c r="K85" s="15">
        <f>'Venteo_Controladores Neumat_pla'!AM192</f>
        <v>0</v>
      </c>
    </row>
    <row r="86" spans="3:11" x14ac:dyDescent="0.75">
      <c r="C86" s="15" t="s">
        <v>713</v>
      </c>
      <c r="D86" s="38" t="s">
        <v>509</v>
      </c>
      <c r="E86" s="18" t="s">
        <v>586</v>
      </c>
      <c r="F86" s="15">
        <f>'Venteo_Controladores Neumat_pla'!AH193</f>
        <v>3600</v>
      </c>
      <c r="G86" s="15">
        <f>'Venteo_Controladores Neumat_pla'!AI193</f>
        <v>1800</v>
      </c>
      <c r="H86" s="15">
        <f>'Venteo_Controladores Neumat_pla'!AJ193</f>
        <v>30600</v>
      </c>
      <c r="I86" s="15">
        <f>'Venteo_Controladores Neumat_pla'!AK193</f>
        <v>0.1455106254816097</v>
      </c>
      <c r="J86" s="15">
        <f>'Venteo_Controladores Neumat_pla'!AL193</f>
        <v>0.14551062548160967</v>
      </c>
      <c r="K86" s="15">
        <f>'Venteo_Controladores Neumat_pla'!AM193</f>
        <v>4.2198081389666804</v>
      </c>
    </row>
    <row r="87" spans="3:11" x14ac:dyDescent="0.75">
      <c r="C87" s="15" t="s">
        <v>713</v>
      </c>
      <c r="D87" s="38" t="s">
        <v>509</v>
      </c>
      <c r="E87" s="18" t="s">
        <v>750</v>
      </c>
      <c r="F87" s="15">
        <f>'Venteo_Controladores Neumat_pla'!AH194</f>
        <v>0</v>
      </c>
      <c r="G87" s="15">
        <f>'Venteo_Controladores Neumat_pla'!AI194</f>
        <v>0</v>
      </c>
      <c r="H87" s="15">
        <f>'Venteo_Controladores Neumat_pla'!AJ194</f>
        <v>0</v>
      </c>
      <c r="I87" s="15">
        <f>'Venteo_Controladores Neumat_pla'!AK194</f>
        <v>0</v>
      </c>
      <c r="J87" s="15">
        <f>'Venteo_Controladores Neumat_pla'!AL194</f>
        <v>0</v>
      </c>
      <c r="K87" s="15">
        <f>'Venteo_Controladores Neumat_pla'!AM194</f>
        <v>0</v>
      </c>
    </row>
    <row r="88" spans="3:11" x14ac:dyDescent="0.75">
      <c r="C88" s="15" t="s">
        <v>713</v>
      </c>
      <c r="D88" s="38" t="s">
        <v>509</v>
      </c>
      <c r="E88" s="18" t="s">
        <v>749</v>
      </c>
      <c r="F88" s="15">
        <f>'Venteo_Controladores Neumat_pla'!AH195</f>
        <v>0</v>
      </c>
      <c r="G88" s="15">
        <f>'Venteo_Controladores Neumat_pla'!AI195</f>
        <v>0</v>
      </c>
      <c r="H88" s="15">
        <f>'Venteo_Controladores Neumat_pla'!AJ195</f>
        <v>0</v>
      </c>
      <c r="I88" s="15">
        <f>'Venteo_Controladores Neumat_pla'!AK195</f>
        <v>0</v>
      </c>
      <c r="J88" s="15">
        <f>'Venteo_Controladores Neumat_pla'!AL195</f>
        <v>0</v>
      </c>
      <c r="K88" s="15">
        <f>'Venteo_Controladores Neumat_pla'!AM195</f>
        <v>0</v>
      </c>
    </row>
    <row r="89" spans="3:11" x14ac:dyDescent="0.75">
      <c r="C89" s="15" t="s">
        <v>772</v>
      </c>
      <c r="D89" s="38" t="s">
        <v>498</v>
      </c>
      <c r="E89" s="18" t="s">
        <v>586</v>
      </c>
      <c r="F89" s="15">
        <f>Venteo_Controlad_Neuma_in_plan!AL156</f>
        <v>12.5</v>
      </c>
      <c r="G89" s="15">
        <f>Venteo_Controlad_Neuma_in_plan!AM156</f>
        <v>25</v>
      </c>
      <c r="H89" s="15">
        <f>Venteo_Controlad_Neuma_in_plan!AN156</f>
        <v>212.5</v>
      </c>
      <c r="I89" s="15">
        <f>Venteo_Controlad_Neuma_in_plan!AO156</f>
        <v>1.0104904547334006E-3</v>
      </c>
      <c r="J89" s="15">
        <f>Venteo_Controlad_Neuma_in_plan!AP156</f>
        <v>1.0104904547334006E-3</v>
      </c>
      <c r="K89" s="15">
        <f>Venteo_Controlad_Neuma_in_plan!AQ156</f>
        <v>2.9304223187268618E-2</v>
      </c>
    </row>
    <row r="90" spans="3:11" x14ac:dyDescent="0.75">
      <c r="C90" s="15" t="s">
        <v>772</v>
      </c>
      <c r="D90" s="38" t="str">
        <f t="shared" ref="D90:D91" si="22">D89</f>
        <v>Enero</v>
      </c>
      <c r="E90" s="18" t="s">
        <v>750</v>
      </c>
      <c r="F90" s="15">
        <f>Venteo_Controlad_Neuma_in_plan!AL157</f>
        <v>0</v>
      </c>
      <c r="G90" s="15">
        <f>Venteo_Controlad_Neuma_in_plan!AM157</f>
        <v>0</v>
      </c>
      <c r="H90" s="15">
        <f>Venteo_Controlad_Neuma_in_plan!AN157</f>
        <v>0</v>
      </c>
      <c r="I90" s="15">
        <f>Venteo_Controlad_Neuma_in_plan!AO157</f>
        <v>0</v>
      </c>
      <c r="J90" s="15">
        <f>Venteo_Controlad_Neuma_in_plan!AP157</f>
        <v>0</v>
      </c>
      <c r="K90" s="15">
        <f>Venteo_Controlad_Neuma_in_plan!AQ157</f>
        <v>0</v>
      </c>
    </row>
    <row r="91" spans="3:11" x14ac:dyDescent="0.75">
      <c r="C91" s="15" t="s">
        <v>772</v>
      </c>
      <c r="D91" s="38" t="str">
        <f t="shared" si="22"/>
        <v>Enero</v>
      </c>
      <c r="E91" s="18" t="s">
        <v>749</v>
      </c>
      <c r="F91" s="15">
        <f>Venteo_Controlad_Neuma_in_plan!AL158</f>
        <v>0</v>
      </c>
      <c r="G91" s="15">
        <f>Venteo_Controlad_Neuma_in_plan!AM158</f>
        <v>0</v>
      </c>
      <c r="H91" s="15">
        <f>Venteo_Controlad_Neuma_in_plan!AN158</f>
        <v>0</v>
      </c>
      <c r="I91" s="15">
        <f>Venteo_Controlad_Neuma_in_plan!AO158</f>
        <v>0</v>
      </c>
      <c r="J91" s="15">
        <f>Venteo_Controlad_Neuma_in_plan!AP158</f>
        <v>0</v>
      </c>
      <c r="K91" s="15">
        <f>Venteo_Controlad_Neuma_in_plan!AQ158</f>
        <v>0</v>
      </c>
    </row>
    <row r="92" spans="3:11" x14ac:dyDescent="0.75">
      <c r="C92" s="15" t="s">
        <v>772</v>
      </c>
      <c r="D92" s="38" t="s">
        <v>499</v>
      </c>
      <c r="E92" s="18" t="s">
        <v>586</v>
      </c>
      <c r="F92" s="15">
        <f>Venteo_Controlad_Neuma_in_plan!AL159</f>
        <v>12.5</v>
      </c>
      <c r="G92" s="15">
        <f>Venteo_Controlad_Neuma_in_plan!AM159</f>
        <v>25</v>
      </c>
      <c r="H92" s="15">
        <f>Venteo_Controlad_Neuma_in_plan!AN159</f>
        <v>237.5</v>
      </c>
      <c r="I92" s="15">
        <f>Venteo_Controlad_Neuma_in_plan!AO159</f>
        <v>1.1293716847020361E-3</v>
      </c>
      <c r="J92" s="15">
        <f>Venteo_Controlad_Neuma_in_plan!AP159</f>
        <v>1.1293716847020361E-3</v>
      </c>
      <c r="K92" s="15">
        <f>Venteo_Controlad_Neuma_in_plan!AQ159</f>
        <v>3.2751778856359048E-2</v>
      </c>
    </row>
    <row r="93" spans="3:11" x14ac:dyDescent="0.75">
      <c r="C93" s="15" t="s">
        <v>772</v>
      </c>
      <c r="D93" s="38" t="str">
        <f t="shared" ref="D93:D94" si="23">D92</f>
        <v>Febrero</v>
      </c>
      <c r="E93" s="18" t="s">
        <v>750</v>
      </c>
      <c r="F93" s="15">
        <f>Venteo_Controlad_Neuma_in_plan!AL160</f>
        <v>0</v>
      </c>
      <c r="G93" s="15">
        <f>Venteo_Controlad_Neuma_in_plan!AM160</f>
        <v>0</v>
      </c>
      <c r="H93" s="15">
        <f>Venteo_Controlad_Neuma_in_plan!AN160</f>
        <v>0</v>
      </c>
      <c r="I93" s="15">
        <f>Venteo_Controlad_Neuma_in_plan!AO160</f>
        <v>0</v>
      </c>
      <c r="J93" s="15">
        <f>Venteo_Controlad_Neuma_in_plan!AP160</f>
        <v>0</v>
      </c>
      <c r="K93" s="15">
        <f>Venteo_Controlad_Neuma_in_plan!AQ160</f>
        <v>0</v>
      </c>
    </row>
    <row r="94" spans="3:11" x14ac:dyDescent="0.75">
      <c r="C94" s="15" t="s">
        <v>772</v>
      </c>
      <c r="D94" s="38" t="str">
        <f t="shared" si="23"/>
        <v>Febrero</v>
      </c>
      <c r="E94" s="18" t="s">
        <v>749</v>
      </c>
      <c r="F94" s="15">
        <f>Venteo_Controlad_Neuma_in_plan!AL161</f>
        <v>0</v>
      </c>
      <c r="G94" s="15">
        <f>Venteo_Controlad_Neuma_in_plan!AM161</f>
        <v>0</v>
      </c>
      <c r="H94" s="15">
        <f>Venteo_Controlad_Neuma_in_plan!AN161</f>
        <v>0</v>
      </c>
      <c r="I94" s="15">
        <f>Venteo_Controlad_Neuma_in_plan!AO161</f>
        <v>0</v>
      </c>
      <c r="J94" s="15">
        <f>Venteo_Controlad_Neuma_in_plan!AP161</f>
        <v>0</v>
      </c>
      <c r="K94" s="15">
        <f>Venteo_Controlad_Neuma_in_plan!AQ161</f>
        <v>0</v>
      </c>
    </row>
    <row r="95" spans="3:11" x14ac:dyDescent="0.75">
      <c r="C95" s="15" t="s">
        <v>772</v>
      </c>
      <c r="D95" s="38" t="s">
        <v>500</v>
      </c>
      <c r="E95" s="18" t="s">
        <v>586</v>
      </c>
      <c r="F95" s="15">
        <f>Venteo_Controlad_Neuma_in_plan!AL162</f>
        <v>0</v>
      </c>
      <c r="G95" s="15">
        <f>Venteo_Controlad_Neuma_in_plan!AM162</f>
        <v>0</v>
      </c>
      <c r="H95" s="15">
        <f>Venteo_Controlad_Neuma_in_plan!AN162</f>
        <v>0</v>
      </c>
      <c r="I95" s="15">
        <f>Venteo_Controlad_Neuma_in_plan!AO162</f>
        <v>0</v>
      </c>
      <c r="J95" s="15">
        <f>Venteo_Controlad_Neuma_in_plan!AP162</f>
        <v>0</v>
      </c>
      <c r="K95" s="15">
        <f>Venteo_Controlad_Neuma_in_plan!AQ162</f>
        <v>0</v>
      </c>
    </row>
    <row r="96" spans="3:11" x14ac:dyDescent="0.75">
      <c r="C96" s="15" t="s">
        <v>772</v>
      </c>
      <c r="D96" s="38" t="str">
        <f t="shared" ref="D96:D97" si="24">D95</f>
        <v>Marzo</v>
      </c>
      <c r="E96" s="18" t="s">
        <v>750</v>
      </c>
      <c r="F96" s="15">
        <f>Venteo_Controlad_Neuma_in_plan!AL163</f>
        <v>1.0557461026349377</v>
      </c>
      <c r="G96" s="15">
        <f>Venteo_Controlad_Neuma_in_plan!AM163</f>
        <v>2.1114922052698755</v>
      </c>
      <c r="H96" s="15">
        <f>Venteo_Controlad_Neuma_in_plan!AN163</f>
        <v>20.059175950063814</v>
      </c>
      <c r="I96" s="15">
        <f>Venteo_Controlad_Neuma_in_plan!AO163</f>
        <v>9.5386380364034239E-5</v>
      </c>
      <c r="J96" s="15">
        <f>Venteo_Controlad_Neuma_in_plan!AP163</f>
        <v>9.5386380364034239E-5</v>
      </c>
      <c r="K96" s="15">
        <f>Venteo_Controlad_Neuma_in_plan!AQ163</f>
        <v>2.766205030556993E-3</v>
      </c>
    </row>
    <row r="97" spans="3:11" x14ac:dyDescent="0.75">
      <c r="C97" s="15" t="s">
        <v>772</v>
      </c>
      <c r="D97" s="38" t="str">
        <f t="shared" si="24"/>
        <v>Marzo</v>
      </c>
      <c r="E97" s="18" t="s">
        <v>749</v>
      </c>
      <c r="F97" s="15">
        <f>Venteo_Controlad_Neuma_in_plan!AL164</f>
        <v>0</v>
      </c>
      <c r="G97" s="15">
        <f>Venteo_Controlad_Neuma_in_plan!AM164</f>
        <v>0</v>
      </c>
      <c r="H97" s="15">
        <f>Venteo_Controlad_Neuma_in_plan!AN164</f>
        <v>0</v>
      </c>
      <c r="I97" s="15">
        <f>Venteo_Controlad_Neuma_in_plan!AO164</f>
        <v>0</v>
      </c>
      <c r="J97" s="15">
        <f>Venteo_Controlad_Neuma_in_plan!AP164</f>
        <v>0</v>
      </c>
      <c r="K97" s="15">
        <f>Venteo_Controlad_Neuma_in_plan!AQ164</f>
        <v>0</v>
      </c>
    </row>
    <row r="98" spans="3:11" x14ac:dyDescent="0.75">
      <c r="C98" s="15" t="s">
        <v>772</v>
      </c>
      <c r="D98" s="38" t="s">
        <v>501</v>
      </c>
      <c r="E98" s="18" t="s">
        <v>586</v>
      </c>
      <c r="F98" s="15">
        <f>Venteo_Controlad_Neuma_in_plan!AL165</f>
        <v>0</v>
      </c>
      <c r="G98" s="15">
        <f>Venteo_Controlad_Neuma_in_plan!AM165</f>
        <v>0</v>
      </c>
      <c r="H98" s="15">
        <f>Venteo_Controlad_Neuma_in_plan!AN165</f>
        <v>0</v>
      </c>
      <c r="I98" s="15">
        <f>Venteo_Controlad_Neuma_in_plan!AO165</f>
        <v>0</v>
      </c>
      <c r="J98" s="15">
        <f>Venteo_Controlad_Neuma_in_plan!AP165</f>
        <v>0</v>
      </c>
      <c r="K98" s="15">
        <f>Venteo_Controlad_Neuma_in_plan!AQ165</f>
        <v>0</v>
      </c>
    </row>
    <row r="99" spans="3:11" x14ac:dyDescent="0.75">
      <c r="C99" s="15" t="s">
        <v>772</v>
      </c>
      <c r="D99" s="38" t="str">
        <f t="shared" ref="D99:D100" si="25">D98</f>
        <v>Abril</v>
      </c>
      <c r="E99" s="18" t="s">
        <v>750</v>
      </c>
      <c r="F99" s="15">
        <f>Venteo_Controlad_Neuma_in_plan!AL166</f>
        <v>1.0557461026349377</v>
      </c>
      <c r="G99" s="15">
        <f>Venteo_Controlad_Neuma_in_plan!AM166</f>
        <v>2.1114922052698755</v>
      </c>
      <c r="H99" s="15">
        <f>Venteo_Controlad_Neuma_in_plan!AN166</f>
        <v>20.059175950063814</v>
      </c>
      <c r="I99" s="15">
        <f>Venteo_Controlad_Neuma_in_plan!AO166</f>
        <v>9.5386380364034239E-5</v>
      </c>
      <c r="J99" s="15">
        <f>Venteo_Controlad_Neuma_in_plan!AP166</f>
        <v>9.5386380364034239E-5</v>
      </c>
      <c r="K99" s="15">
        <f>Venteo_Controlad_Neuma_in_plan!AQ166</f>
        <v>2.766205030556993E-3</v>
      </c>
    </row>
    <row r="100" spans="3:11" x14ac:dyDescent="0.75">
      <c r="C100" s="15" t="s">
        <v>772</v>
      </c>
      <c r="D100" s="38" t="str">
        <f t="shared" si="25"/>
        <v>Abril</v>
      </c>
      <c r="E100" s="18" t="s">
        <v>749</v>
      </c>
      <c r="F100" s="15">
        <f>Venteo_Controlad_Neuma_in_plan!AL167</f>
        <v>0</v>
      </c>
      <c r="G100" s="15">
        <f>Venteo_Controlad_Neuma_in_plan!AM167</f>
        <v>0</v>
      </c>
      <c r="H100" s="15">
        <f>Venteo_Controlad_Neuma_in_plan!AN167</f>
        <v>0</v>
      </c>
      <c r="I100" s="15">
        <f>Venteo_Controlad_Neuma_in_plan!AO167</f>
        <v>0</v>
      </c>
      <c r="J100" s="15">
        <f>Venteo_Controlad_Neuma_in_plan!AP167</f>
        <v>0</v>
      </c>
      <c r="K100" s="15">
        <f>Venteo_Controlad_Neuma_in_plan!AQ167</f>
        <v>0</v>
      </c>
    </row>
    <row r="101" spans="3:11" x14ac:dyDescent="0.75">
      <c r="C101" s="15" t="s">
        <v>772</v>
      </c>
      <c r="D101" s="38" t="s">
        <v>502</v>
      </c>
      <c r="E101" s="18" t="s">
        <v>586</v>
      </c>
      <c r="F101" s="15">
        <f>Venteo_Controlad_Neuma_in_plan!AL168</f>
        <v>0</v>
      </c>
      <c r="G101" s="15">
        <f>Venteo_Controlad_Neuma_in_plan!AM168</f>
        <v>0</v>
      </c>
      <c r="H101" s="15">
        <f>Venteo_Controlad_Neuma_in_plan!AN168</f>
        <v>0</v>
      </c>
      <c r="I101" s="15">
        <f>Venteo_Controlad_Neuma_in_plan!AO168</f>
        <v>0</v>
      </c>
      <c r="J101" s="15">
        <f>Venteo_Controlad_Neuma_in_plan!AP168</f>
        <v>0</v>
      </c>
      <c r="K101" s="15">
        <f>Venteo_Controlad_Neuma_in_plan!AQ168</f>
        <v>0</v>
      </c>
    </row>
    <row r="102" spans="3:11" x14ac:dyDescent="0.75">
      <c r="C102" s="15" t="s">
        <v>772</v>
      </c>
      <c r="D102" s="38" t="str">
        <f t="shared" ref="D102:D103" si="26">D101</f>
        <v>Mayo</v>
      </c>
      <c r="E102" s="18" t="s">
        <v>750</v>
      </c>
      <c r="F102" s="15">
        <f>Venteo_Controlad_Neuma_in_plan!AL169</f>
        <v>1.0557461026349377</v>
      </c>
      <c r="G102" s="15">
        <f>Venteo_Controlad_Neuma_in_plan!AM169</f>
        <v>2.1114922052698755</v>
      </c>
      <c r="H102" s="15">
        <f>Venteo_Controlad_Neuma_in_plan!AN169</f>
        <v>20.059175950063814</v>
      </c>
      <c r="I102" s="15">
        <f>Venteo_Controlad_Neuma_in_plan!AO169</f>
        <v>9.5386380364034239E-5</v>
      </c>
      <c r="J102" s="15">
        <f>Venteo_Controlad_Neuma_in_plan!AP169</f>
        <v>9.5386380364034239E-5</v>
      </c>
      <c r="K102" s="15">
        <f>Venteo_Controlad_Neuma_in_plan!AQ169</f>
        <v>2.766205030556993E-3</v>
      </c>
    </row>
    <row r="103" spans="3:11" x14ac:dyDescent="0.75">
      <c r="C103" s="15" t="s">
        <v>772</v>
      </c>
      <c r="D103" s="38" t="str">
        <f t="shared" si="26"/>
        <v>Mayo</v>
      </c>
      <c r="E103" s="18" t="s">
        <v>749</v>
      </c>
      <c r="F103" s="15">
        <f>Venteo_Controlad_Neuma_in_plan!AL170</f>
        <v>0</v>
      </c>
      <c r="G103" s="15">
        <f>Venteo_Controlad_Neuma_in_plan!AM170</f>
        <v>0</v>
      </c>
      <c r="H103" s="15">
        <f>Venteo_Controlad_Neuma_in_plan!AN170</f>
        <v>0</v>
      </c>
      <c r="I103" s="15">
        <f>Venteo_Controlad_Neuma_in_plan!AO170</f>
        <v>0</v>
      </c>
      <c r="J103" s="15">
        <f>Venteo_Controlad_Neuma_in_plan!AP170</f>
        <v>0</v>
      </c>
      <c r="K103" s="15">
        <f>Venteo_Controlad_Neuma_in_plan!AQ170</f>
        <v>0</v>
      </c>
    </row>
    <row r="104" spans="3:11" x14ac:dyDescent="0.75">
      <c r="C104" s="15" t="s">
        <v>772</v>
      </c>
      <c r="D104" s="38" t="s">
        <v>503</v>
      </c>
      <c r="E104" s="18" t="s">
        <v>586</v>
      </c>
      <c r="F104" s="15">
        <f>Venteo_Controlad_Neuma_in_plan!AL171</f>
        <v>0</v>
      </c>
      <c r="G104" s="15">
        <f>Venteo_Controlad_Neuma_in_plan!AM171</f>
        <v>0</v>
      </c>
      <c r="H104" s="15">
        <f>Venteo_Controlad_Neuma_in_plan!AN171</f>
        <v>0</v>
      </c>
      <c r="I104" s="15">
        <f>Venteo_Controlad_Neuma_in_plan!AO171</f>
        <v>0</v>
      </c>
      <c r="J104" s="15">
        <f>Venteo_Controlad_Neuma_in_plan!AP171</f>
        <v>0</v>
      </c>
      <c r="K104" s="15">
        <f>Venteo_Controlad_Neuma_in_plan!AQ171</f>
        <v>0</v>
      </c>
    </row>
    <row r="105" spans="3:11" x14ac:dyDescent="0.75">
      <c r="C105" s="15" t="s">
        <v>772</v>
      </c>
      <c r="D105" s="38" t="str">
        <f t="shared" ref="D105:D106" si="27">D104</f>
        <v>Junio</v>
      </c>
      <c r="E105" s="18" t="s">
        <v>750</v>
      </c>
      <c r="F105" s="15">
        <f>Venteo_Controlad_Neuma_in_plan!AL172</f>
        <v>1.0557461026349377</v>
      </c>
      <c r="G105" s="15">
        <f>Venteo_Controlad_Neuma_in_plan!AM172</f>
        <v>2.1114922052698755</v>
      </c>
      <c r="H105" s="15">
        <f>Venteo_Controlad_Neuma_in_plan!AN172</f>
        <v>20.059175950063814</v>
      </c>
      <c r="I105" s="15">
        <f>Venteo_Controlad_Neuma_in_plan!AO172</f>
        <v>9.5386380364034239E-5</v>
      </c>
      <c r="J105" s="15">
        <f>Venteo_Controlad_Neuma_in_plan!AP172</f>
        <v>9.5386380364034239E-5</v>
      </c>
      <c r="K105" s="15">
        <f>Venteo_Controlad_Neuma_in_plan!AQ172</f>
        <v>2.766205030556993E-3</v>
      </c>
    </row>
    <row r="106" spans="3:11" x14ac:dyDescent="0.75">
      <c r="C106" s="15" t="s">
        <v>772</v>
      </c>
      <c r="D106" s="38" t="str">
        <f t="shared" si="27"/>
        <v>Junio</v>
      </c>
      <c r="E106" s="18" t="s">
        <v>749</v>
      </c>
      <c r="F106" s="15">
        <f>Venteo_Controlad_Neuma_in_plan!AL173</f>
        <v>0</v>
      </c>
      <c r="G106" s="15">
        <f>Venteo_Controlad_Neuma_in_plan!AM173</f>
        <v>0</v>
      </c>
      <c r="H106" s="15">
        <f>Venteo_Controlad_Neuma_in_plan!AN173</f>
        <v>0</v>
      </c>
      <c r="I106" s="15">
        <f>Venteo_Controlad_Neuma_in_plan!AO173</f>
        <v>0</v>
      </c>
      <c r="J106" s="15">
        <f>Venteo_Controlad_Neuma_in_plan!AP173</f>
        <v>0</v>
      </c>
      <c r="K106" s="15">
        <f>Venteo_Controlad_Neuma_in_plan!AQ173</f>
        <v>0</v>
      </c>
    </row>
    <row r="107" spans="3:11" x14ac:dyDescent="0.75">
      <c r="C107" s="15" t="s">
        <v>772</v>
      </c>
      <c r="D107" s="38" t="s">
        <v>504</v>
      </c>
      <c r="E107" s="18" t="s">
        <v>586</v>
      </c>
      <c r="F107" s="15">
        <f>Venteo_Controlad_Neuma_in_plan!AL174</f>
        <v>0</v>
      </c>
      <c r="G107" s="15">
        <f>Venteo_Controlad_Neuma_in_plan!AM174</f>
        <v>0</v>
      </c>
      <c r="H107" s="15">
        <f>Venteo_Controlad_Neuma_in_plan!AN174</f>
        <v>0</v>
      </c>
      <c r="I107" s="15">
        <f>Venteo_Controlad_Neuma_in_plan!AO174</f>
        <v>0</v>
      </c>
      <c r="J107" s="15">
        <f>Venteo_Controlad_Neuma_in_plan!AP174</f>
        <v>0</v>
      </c>
      <c r="K107" s="15">
        <f>Venteo_Controlad_Neuma_in_plan!AQ174</f>
        <v>0</v>
      </c>
    </row>
    <row r="108" spans="3:11" x14ac:dyDescent="0.75">
      <c r="C108" s="15" t="s">
        <v>772</v>
      </c>
      <c r="D108" s="38" t="str">
        <f t="shared" ref="D108:D109" si="28">D107</f>
        <v>Julio</v>
      </c>
      <c r="E108" s="18" t="s">
        <v>750</v>
      </c>
      <c r="F108" s="15">
        <f>Venteo_Controlad_Neuma_in_plan!AL175</f>
        <v>0</v>
      </c>
      <c r="G108" s="15">
        <f>Venteo_Controlad_Neuma_in_plan!AM175</f>
        <v>0</v>
      </c>
      <c r="H108" s="15">
        <f>Venteo_Controlad_Neuma_in_plan!AN175</f>
        <v>0</v>
      </c>
      <c r="I108" s="15">
        <f>Venteo_Controlad_Neuma_in_plan!AO175</f>
        <v>0</v>
      </c>
      <c r="J108" s="15">
        <f>Venteo_Controlad_Neuma_in_plan!AP175</f>
        <v>0</v>
      </c>
      <c r="K108" s="15">
        <f>Venteo_Controlad_Neuma_in_plan!AQ175</f>
        <v>0</v>
      </c>
    </row>
    <row r="109" spans="3:11" x14ac:dyDescent="0.75">
      <c r="C109" s="15" t="s">
        <v>772</v>
      </c>
      <c r="D109" s="38" t="str">
        <f t="shared" si="28"/>
        <v>Julio</v>
      </c>
      <c r="E109" s="18" t="s">
        <v>749</v>
      </c>
      <c r="F109" s="15">
        <f>Venteo_Controlad_Neuma_in_plan!AL176</f>
        <v>459.99999999999994</v>
      </c>
      <c r="G109" s="15">
        <f>Venteo_Controlad_Neuma_in_plan!AM176</f>
        <v>919.99999999999989</v>
      </c>
      <c r="H109" s="15">
        <f>Venteo_Controlad_Neuma_in_plan!AN176</f>
        <v>8739.9999999999982</v>
      </c>
      <c r="I109" s="15">
        <f>Venteo_Controlad_Neuma_in_plan!AO176</f>
        <v>4.1560877997034916E-2</v>
      </c>
      <c r="J109" s="15">
        <f>Venteo_Controlad_Neuma_in_plan!AP176</f>
        <v>4.1560877997034916E-2</v>
      </c>
      <c r="K109" s="15">
        <f>Venteo_Controlad_Neuma_in_plan!AQ176</f>
        <v>1.2052654619140126</v>
      </c>
    </row>
    <row r="110" spans="3:11" x14ac:dyDescent="0.75">
      <c r="C110" s="15" t="s">
        <v>772</v>
      </c>
      <c r="D110" s="38" t="s">
        <v>505</v>
      </c>
      <c r="E110" s="18" t="s">
        <v>586</v>
      </c>
      <c r="F110" s="15">
        <f>Venteo_Controlad_Neuma_in_plan!AL177</f>
        <v>0</v>
      </c>
      <c r="G110" s="15">
        <f>Venteo_Controlad_Neuma_in_plan!AM177</f>
        <v>0</v>
      </c>
      <c r="H110" s="15">
        <f>Venteo_Controlad_Neuma_in_plan!AN177</f>
        <v>0</v>
      </c>
      <c r="I110" s="15">
        <f>Venteo_Controlad_Neuma_in_plan!AO177</f>
        <v>0</v>
      </c>
      <c r="J110" s="15">
        <f>Venteo_Controlad_Neuma_in_plan!AP177</f>
        <v>0</v>
      </c>
      <c r="K110" s="15">
        <f>Venteo_Controlad_Neuma_in_plan!AQ177</f>
        <v>0</v>
      </c>
    </row>
    <row r="111" spans="3:11" x14ac:dyDescent="0.75">
      <c r="C111" s="15" t="s">
        <v>772</v>
      </c>
      <c r="D111" s="38" t="str">
        <f t="shared" ref="D111:D112" si="29">D110</f>
        <v>Agosto</v>
      </c>
      <c r="E111" s="18" t="s">
        <v>750</v>
      </c>
      <c r="F111" s="15">
        <f>Venteo_Controlad_Neuma_in_plan!AL178</f>
        <v>0</v>
      </c>
      <c r="G111" s="15">
        <f>Venteo_Controlad_Neuma_in_plan!AM178</f>
        <v>0</v>
      </c>
      <c r="H111" s="15">
        <f>Venteo_Controlad_Neuma_in_plan!AN178</f>
        <v>0</v>
      </c>
      <c r="I111" s="15">
        <f>Venteo_Controlad_Neuma_in_plan!AO178</f>
        <v>0</v>
      </c>
      <c r="J111" s="15">
        <f>Venteo_Controlad_Neuma_in_plan!AP178</f>
        <v>0</v>
      </c>
      <c r="K111" s="15">
        <f>Venteo_Controlad_Neuma_in_plan!AQ178</f>
        <v>0</v>
      </c>
    </row>
    <row r="112" spans="3:11" x14ac:dyDescent="0.75">
      <c r="C112" s="15" t="s">
        <v>772</v>
      </c>
      <c r="D112" s="38" t="str">
        <f t="shared" si="29"/>
        <v>Agosto</v>
      </c>
      <c r="E112" s="18" t="s">
        <v>749</v>
      </c>
      <c r="F112" s="15">
        <f>Venteo_Controlad_Neuma_in_plan!AL179</f>
        <v>459.99999999999994</v>
      </c>
      <c r="G112" s="15">
        <f>Venteo_Controlad_Neuma_in_plan!AM179</f>
        <v>919.99999999999989</v>
      </c>
      <c r="H112" s="15">
        <f>Venteo_Controlad_Neuma_in_plan!AN179</f>
        <v>8739.9999999999982</v>
      </c>
      <c r="I112" s="15">
        <f>Venteo_Controlad_Neuma_in_plan!AO179</f>
        <v>4.1560877997034916E-2</v>
      </c>
      <c r="J112" s="15">
        <f>Venteo_Controlad_Neuma_in_plan!AP179</f>
        <v>4.1560877997034916E-2</v>
      </c>
      <c r="K112" s="15">
        <f>Venteo_Controlad_Neuma_in_plan!AQ179</f>
        <v>1.2052654619140126</v>
      </c>
    </row>
    <row r="113" spans="3:11" x14ac:dyDescent="0.75">
      <c r="C113" s="15" t="s">
        <v>772</v>
      </c>
      <c r="D113" s="38" t="s">
        <v>506</v>
      </c>
      <c r="E113" s="18" t="s">
        <v>586</v>
      </c>
      <c r="F113" s="15">
        <f>Venteo_Controlad_Neuma_in_plan!AL180</f>
        <v>0</v>
      </c>
      <c r="G113" s="15">
        <f>Venteo_Controlad_Neuma_in_plan!AM180</f>
        <v>0</v>
      </c>
      <c r="H113" s="15">
        <f>Venteo_Controlad_Neuma_in_plan!AN180</f>
        <v>0</v>
      </c>
      <c r="I113" s="15">
        <f>Venteo_Controlad_Neuma_in_plan!AO180</f>
        <v>0</v>
      </c>
      <c r="J113" s="15">
        <f>Venteo_Controlad_Neuma_in_plan!AP180</f>
        <v>0</v>
      </c>
      <c r="K113" s="15">
        <f>Venteo_Controlad_Neuma_in_plan!AQ180</f>
        <v>0</v>
      </c>
    </row>
    <row r="114" spans="3:11" x14ac:dyDescent="0.75">
      <c r="C114" s="15" t="s">
        <v>772</v>
      </c>
      <c r="D114" s="38" t="str">
        <f t="shared" ref="D114:D115" si="30">D113</f>
        <v>Septiembre</v>
      </c>
      <c r="E114" s="18" t="s">
        <v>750</v>
      </c>
      <c r="F114" s="15">
        <f>Venteo_Controlad_Neuma_in_plan!AL181</f>
        <v>0</v>
      </c>
      <c r="G114" s="15">
        <f>Venteo_Controlad_Neuma_in_plan!AM181</f>
        <v>0</v>
      </c>
      <c r="H114" s="15">
        <f>Venteo_Controlad_Neuma_in_plan!AN181</f>
        <v>0</v>
      </c>
      <c r="I114" s="15">
        <f>Venteo_Controlad_Neuma_in_plan!AO181</f>
        <v>0</v>
      </c>
      <c r="J114" s="15">
        <f>Venteo_Controlad_Neuma_in_plan!AP181</f>
        <v>0</v>
      </c>
      <c r="K114" s="15">
        <f>Venteo_Controlad_Neuma_in_plan!AQ181</f>
        <v>0</v>
      </c>
    </row>
    <row r="115" spans="3:11" x14ac:dyDescent="0.75">
      <c r="C115" s="15" t="s">
        <v>772</v>
      </c>
      <c r="D115" s="38" t="str">
        <f t="shared" si="30"/>
        <v>Septiembre</v>
      </c>
      <c r="E115" s="18" t="s">
        <v>749</v>
      </c>
      <c r="F115" s="15">
        <f>Venteo_Controlad_Neuma_in_plan!AL182</f>
        <v>459.99999999999994</v>
      </c>
      <c r="G115" s="15">
        <f>Venteo_Controlad_Neuma_in_plan!AM182</f>
        <v>919.99999999999989</v>
      </c>
      <c r="H115" s="15">
        <f>Venteo_Controlad_Neuma_in_plan!AN182</f>
        <v>8739.9999999999982</v>
      </c>
      <c r="I115" s="15">
        <f>Venteo_Controlad_Neuma_in_plan!AO182</f>
        <v>4.1560877997034916E-2</v>
      </c>
      <c r="J115" s="15">
        <f>Venteo_Controlad_Neuma_in_plan!AP182</f>
        <v>4.1560877997034916E-2</v>
      </c>
      <c r="K115" s="15">
        <f>Venteo_Controlad_Neuma_in_plan!AQ182</f>
        <v>1.2052654619140126</v>
      </c>
    </row>
    <row r="116" spans="3:11" x14ac:dyDescent="0.75">
      <c r="C116" s="15" t="s">
        <v>772</v>
      </c>
      <c r="D116" s="38" t="s">
        <v>507</v>
      </c>
      <c r="E116" s="18" t="s">
        <v>586</v>
      </c>
      <c r="F116" s="15">
        <f>Venteo_Controlad_Neuma_in_plan!AL183</f>
        <v>0</v>
      </c>
      <c r="G116" s="15">
        <f>Venteo_Controlad_Neuma_in_plan!AM183</f>
        <v>0</v>
      </c>
      <c r="H116" s="15">
        <f>Venteo_Controlad_Neuma_in_plan!AN183</f>
        <v>0</v>
      </c>
      <c r="I116" s="15">
        <f>Venteo_Controlad_Neuma_in_plan!AO183</f>
        <v>0</v>
      </c>
      <c r="J116" s="15">
        <f>Venteo_Controlad_Neuma_in_plan!AP183</f>
        <v>0</v>
      </c>
      <c r="K116" s="15">
        <f>Venteo_Controlad_Neuma_in_plan!AQ183</f>
        <v>0</v>
      </c>
    </row>
    <row r="117" spans="3:11" x14ac:dyDescent="0.75">
      <c r="C117" s="15" t="s">
        <v>772</v>
      </c>
      <c r="D117" s="38" t="str">
        <f t="shared" ref="D117:D118" si="31">D116</f>
        <v>Octubre</v>
      </c>
      <c r="E117" s="18" t="s">
        <v>750</v>
      </c>
      <c r="F117" s="15">
        <f>Venteo_Controlad_Neuma_in_plan!AL184</f>
        <v>0</v>
      </c>
      <c r="G117" s="15">
        <f>Venteo_Controlad_Neuma_in_plan!AM184</f>
        <v>0</v>
      </c>
      <c r="H117" s="15">
        <f>Venteo_Controlad_Neuma_in_plan!AN184</f>
        <v>0</v>
      </c>
      <c r="I117" s="15">
        <f>Venteo_Controlad_Neuma_in_plan!AO184</f>
        <v>0</v>
      </c>
      <c r="J117" s="15">
        <f>Venteo_Controlad_Neuma_in_plan!AP184</f>
        <v>0</v>
      </c>
      <c r="K117" s="15">
        <f>Venteo_Controlad_Neuma_in_plan!AQ184</f>
        <v>0</v>
      </c>
    </row>
    <row r="118" spans="3:11" x14ac:dyDescent="0.75">
      <c r="C118" s="15" t="s">
        <v>772</v>
      </c>
      <c r="D118" s="38" t="str">
        <f t="shared" si="31"/>
        <v>Octubre</v>
      </c>
      <c r="E118" s="18" t="s">
        <v>749</v>
      </c>
      <c r="F118" s="15">
        <f>Venteo_Controlad_Neuma_in_plan!AL185</f>
        <v>459.99999999999994</v>
      </c>
      <c r="G118" s="15">
        <f>Venteo_Controlad_Neuma_in_plan!AM185</f>
        <v>919.99999999999989</v>
      </c>
      <c r="H118" s="15">
        <f>Venteo_Controlad_Neuma_in_plan!AN185</f>
        <v>8739.9999999999982</v>
      </c>
      <c r="I118" s="15">
        <f>Venteo_Controlad_Neuma_in_plan!AO185</f>
        <v>4.1560877997034916E-2</v>
      </c>
      <c r="J118" s="15">
        <f>Venteo_Controlad_Neuma_in_plan!AP185</f>
        <v>4.1560877997034916E-2</v>
      </c>
      <c r="K118" s="15">
        <f>Venteo_Controlad_Neuma_in_plan!AQ185</f>
        <v>1.2052654619140126</v>
      </c>
    </row>
    <row r="119" spans="3:11" x14ac:dyDescent="0.75">
      <c r="C119" s="15" t="s">
        <v>772</v>
      </c>
      <c r="D119" s="38" t="s">
        <v>508</v>
      </c>
      <c r="E119" s="18" t="s">
        <v>586</v>
      </c>
      <c r="F119" s="15">
        <f>Venteo_Controlad_Neuma_in_plan!AL186</f>
        <v>0</v>
      </c>
      <c r="G119" s="15">
        <f>Venteo_Controlad_Neuma_in_plan!AM186</f>
        <v>0</v>
      </c>
      <c r="H119" s="15">
        <f>Venteo_Controlad_Neuma_in_plan!AN186</f>
        <v>0</v>
      </c>
      <c r="I119" s="15">
        <f>Venteo_Controlad_Neuma_in_plan!AO186</f>
        <v>0</v>
      </c>
      <c r="J119" s="15">
        <f>Venteo_Controlad_Neuma_in_plan!AP186</f>
        <v>0</v>
      </c>
      <c r="K119" s="15">
        <f>Venteo_Controlad_Neuma_in_plan!AQ186</f>
        <v>0</v>
      </c>
    </row>
    <row r="120" spans="3:11" x14ac:dyDescent="0.75">
      <c r="C120" s="15" t="s">
        <v>772</v>
      </c>
      <c r="D120" s="38" t="str">
        <f t="shared" ref="D120:D121" si="32">D119</f>
        <v>Noviembre</v>
      </c>
      <c r="E120" s="18" t="s">
        <v>750</v>
      </c>
      <c r="F120" s="15">
        <f>Venteo_Controlad_Neuma_in_plan!AL187</f>
        <v>0</v>
      </c>
      <c r="G120" s="15">
        <f>Venteo_Controlad_Neuma_in_plan!AM187</f>
        <v>0</v>
      </c>
      <c r="H120" s="15">
        <f>Venteo_Controlad_Neuma_in_plan!AN187</f>
        <v>0</v>
      </c>
      <c r="I120" s="15">
        <f>Venteo_Controlad_Neuma_in_plan!AO187</f>
        <v>0</v>
      </c>
      <c r="J120" s="15">
        <f>Venteo_Controlad_Neuma_in_plan!AP187</f>
        <v>0</v>
      </c>
      <c r="K120" s="15">
        <f>Venteo_Controlad_Neuma_in_plan!AQ187</f>
        <v>0</v>
      </c>
    </row>
    <row r="121" spans="3:11" x14ac:dyDescent="0.75">
      <c r="C121" s="15" t="s">
        <v>772</v>
      </c>
      <c r="D121" s="38" t="str">
        <f t="shared" si="32"/>
        <v>Noviembre</v>
      </c>
      <c r="E121" s="18" t="s">
        <v>749</v>
      </c>
      <c r="F121" s="15">
        <f>Venteo_Controlad_Neuma_in_plan!AL188</f>
        <v>459.99999999999994</v>
      </c>
      <c r="G121" s="15">
        <f>Venteo_Controlad_Neuma_in_plan!AM188</f>
        <v>919.99999999999989</v>
      </c>
      <c r="H121" s="15">
        <f>Venteo_Controlad_Neuma_in_plan!AN188</f>
        <v>8739.9999999999982</v>
      </c>
      <c r="I121" s="15">
        <f>Venteo_Controlad_Neuma_in_plan!AO188</f>
        <v>4.1560877997034916E-2</v>
      </c>
      <c r="J121" s="15">
        <f>Venteo_Controlad_Neuma_in_plan!AP188</f>
        <v>4.1560877997034916E-2</v>
      </c>
      <c r="K121" s="15">
        <f>Venteo_Controlad_Neuma_in_plan!AQ188</f>
        <v>1.2052654619140126</v>
      </c>
    </row>
    <row r="122" spans="3:11" x14ac:dyDescent="0.75">
      <c r="C122" s="15" t="s">
        <v>772</v>
      </c>
      <c r="D122" s="38" t="s">
        <v>509</v>
      </c>
      <c r="E122" s="18" t="s">
        <v>586</v>
      </c>
      <c r="F122" s="15">
        <f>Venteo_Controlad_Neuma_in_plan!AL189</f>
        <v>0</v>
      </c>
      <c r="G122" s="15">
        <f>Venteo_Controlad_Neuma_in_plan!AM189</f>
        <v>0</v>
      </c>
      <c r="H122" s="15">
        <f>Venteo_Controlad_Neuma_in_plan!AN189</f>
        <v>0</v>
      </c>
      <c r="I122" s="15">
        <f>Venteo_Controlad_Neuma_in_plan!AO189</f>
        <v>0</v>
      </c>
      <c r="J122" s="15">
        <f>Venteo_Controlad_Neuma_in_plan!AP189</f>
        <v>0</v>
      </c>
      <c r="K122" s="15">
        <f>Venteo_Controlad_Neuma_in_plan!AQ189</f>
        <v>0</v>
      </c>
    </row>
    <row r="123" spans="3:11" x14ac:dyDescent="0.75">
      <c r="C123" s="15" t="s">
        <v>772</v>
      </c>
      <c r="D123" s="38" t="s">
        <v>509</v>
      </c>
      <c r="E123" s="18" t="s">
        <v>750</v>
      </c>
      <c r="F123" s="15">
        <f>Venteo_Controlad_Neuma_in_plan!AL190</f>
        <v>0</v>
      </c>
      <c r="G123" s="15">
        <f>Venteo_Controlad_Neuma_in_plan!AM190</f>
        <v>0</v>
      </c>
      <c r="H123" s="15">
        <f>Venteo_Controlad_Neuma_in_plan!AN190</f>
        <v>0</v>
      </c>
      <c r="I123" s="15">
        <f>Venteo_Controlad_Neuma_in_plan!AO190</f>
        <v>0</v>
      </c>
      <c r="J123" s="15">
        <f>Venteo_Controlad_Neuma_in_plan!AP190</f>
        <v>0</v>
      </c>
      <c r="K123" s="15">
        <f>Venteo_Controlad_Neuma_in_plan!AQ190</f>
        <v>0</v>
      </c>
    </row>
    <row r="124" spans="3:11" x14ac:dyDescent="0.75">
      <c r="C124" s="15" t="s">
        <v>772</v>
      </c>
      <c r="D124" s="38" t="s">
        <v>509</v>
      </c>
      <c r="E124" s="18" t="s">
        <v>749</v>
      </c>
      <c r="F124" s="15">
        <f>Venteo_Controlad_Neuma_in_plan!AL191</f>
        <v>459.99999999999994</v>
      </c>
      <c r="G124" s="15">
        <f>Venteo_Controlad_Neuma_in_plan!AM191</f>
        <v>919.99999999999989</v>
      </c>
      <c r="H124" s="15">
        <f>Venteo_Controlad_Neuma_in_plan!AN191</f>
        <v>8739.9999999999982</v>
      </c>
      <c r="I124" s="15">
        <f>Venteo_Controlad_Neuma_in_plan!AO191</f>
        <v>4.1560877997034916E-2</v>
      </c>
      <c r="J124" s="15">
        <f>Venteo_Controlad_Neuma_in_plan!AP191</f>
        <v>4.1560877997034916E-2</v>
      </c>
      <c r="K124" s="15">
        <f>Venteo_Controlad_Neuma_in_plan!AQ191</f>
        <v>1.2052654619140126</v>
      </c>
    </row>
    <row r="125" spans="3:11" x14ac:dyDescent="0.75">
      <c r="C125" s="15" t="s">
        <v>715</v>
      </c>
      <c r="D125" s="38" t="s">
        <v>498</v>
      </c>
      <c r="E125" s="18" t="s">
        <v>586</v>
      </c>
      <c r="F125" s="15">
        <f>venteos_bombas_neu_plantas!AC143</f>
        <v>400</v>
      </c>
      <c r="G125" s="15">
        <f>venteos_bombas_neu_plantas!AD143</f>
        <v>200</v>
      </c>
      <c r="H125" s="15">
        <f>venteos_bombas_neu_plantas!AE143</f>
        <v>1400.0000000000002</v>
      </c>
      <c r="I125" s="15">
        <f>venteos_bombas_neu_plantas!AF143</f>
        <v>6.6573488782435816E-3</v>
      </c>
      <c r="J125" s="15">
        <f>venteos_bombas_neu_plantas!AG143</f>
        <v>6.6573488782435816E-3</v>
      </c>
      <c r="K125" s="15">
        <f>venteos_bombas_neu_plantas!AH143</f>
        <v>0.19306311746906385</v>
      </c>
    </row>
    <row r="126" spans="3:11" x14ac:dyDescent="0.75">
      <c r="C126" s="15" t="s">
        <v>715</v>
      </c>
      <c r="D126" s="38" t="str">
        <f t="shared" ref="D126:D127" si="33">D125</f>
        <v>Enero</v>
      </c>
      <c r="E126" s="18" t="s">
        <v>750</v>
      </c>
      <c r="F126" s="15">
        <f>venteos_bombas_neu_plantas!AC144</f>
        <v>0</v>
      </c>
      <c r="G126" s="15">
        <f>venteos_bombas_neu_plantas!AD144</f>
        <v>0</v>
      </c>
      <c r="H126" s="15">
        <f>venteos_bombas_neu_plantas!AE144</f>
        <v>0</v>
      </c>
      <c r="I126" s="15">
        <f>venteos_bombas_neu_plantas!AF144</f>
        <v>0</v>
      </c>
      <c r="J126" s="15">
        <f>venteos_bombas_neu_plantas!AG144</f>
        <v>0</v>
      </c>
      <c r="K126" s="15">
        <f>venteos_bombas_neu_plantas!AH144</f>
        <v>0</v>
      </c>
    </row>
    <row r="127" spans="3:11" x14ac:dyDescent="0.75">
      <c r="C127" s="15" t="s">
        <v>715</v>
      </c>
      <c r="D127" s="38" t="str">
        <f t="shared" si="33"/>
        <v>Enero</v>
      </c>
      <c r="E127" s="18" t="s">
        <v>749</v>
      </c>
      <c r="F127" s="15">
        <f>venteos_bombas_neu_plantas!AC145</f>
        <v>0</v>
      </c>
      <c r="G127" s="15">
        <f>venteos_bombas_neu_plantas!AD145</f>
        <v>0</v>
      </c>
      <c r="H127" s="15">
        <f>venteos_bombas_neu_plantas!AE145</f>
        <v>0</v>
      </c>
      <c r="I127" s="15">
        <f>venteos_bombas_neu_plantas!AF145</f>
        <v>0</v>
      </c>
      <c r="J127" s="15">
        <f>venteos_bombas_neu_plantas!AG145</f>
        <v>0</v>
      </c>
      <c r="K127" s="15">
        <f>venteos_bombas_neu_plantas!AH145</f>
        <v>0</v>
      </c>
    </row>
    <row r="128" spans="3:11" x14ac:dyDescent="0.75">
      <c r="C128" s="15" t="s">
        <v>715</v>
      </c>
      <c r="D128" s="38" t="s">
        <v>499</v>
      </c>
      <c r="E128" s="18" t="s">
        <v>586</v>
      </c>
      <c r="F128" s="15">
        <f>venteos_bombas_neu_plantas!AC146</f>
        <v>400</v>
      </c>
      <c r="G128" s="15">
        <f>venteos_bombas_neu_plantas!AD146</f>
        <v>200</v>
      </c>
      <c r="H128" s="15">
        <f>venteos_bombas_neu_plantas!AE146</f>
        <v>1400.0000000000002</v>
      </c>
      <c r="I128" s="15">
        <f>venteos_bombas_neu_plantas!AF146</f>
        <v>6.6573488782435816E-3</v>
      </c>
      <c r="J128" s="15">
        <f>venteos_bombas_neu_plantas!AG146</f>
        <v>6.6573488782435816E-3</v>
      </c>
      <c r="K128" s="15">
        <f>venteos_bombas_neu_plantas!AH146</f>
        <v>0.19306311746906385</v>
      </c>
    </row>
    <row r="129" spans="3:11" x14ac:dyDescent="0.75">
      <c r="C129" s="15" t="s">
        <v>715</v>
      </c>
      <c r="D129" s="38" t="str">
        <f t="shared" ref="D129:D130" si="34">D128</f>
        <v>Febrero</v>
      </c>
      <c r="E129" s="18" t="s">
        <v>750</v>
      </c>
      <c r="F129" s="15">
        <f>venteos_bombas_neu_plantas!AC147</f>
        <v>0</v>
      </c>
      <c r="G129" s="15">
        <f>venteos_bombas_neu_plantas!AD147</f>
        <v>0</v>
      </c>
      <c r="H129" s="15">
        <f>venteos_bombas_neu_plantas!AE147</f>
        <v>0</v>
      </c>
      <c r="I129" s="15">
        <f>venteos_bombas_neu_plantas!AF147</f>
        <v>0</v>
      </c>
      <c r="J129" s="15">
        <f>venteos_bombas_neu_plantas!AG147</f>
        <v>0</v>
      </c>
      <c r="K129" s="15">
        <f>venteos_bombas_neu_plantas!AH147</f>
        <v>0</v>
      </c>
    </row>
    <row r="130" spans="3:11" x14ac:dyDescent="0.75">
      <c r="C130" s="15" t="s">
        <v>715</v>
      </c>
      <c r="D130" s="38" t="str">
        <f t="shared" si="34"/>
        <v>Febrero</v>
      </c>
      <c r="E130" s="18" t="s">
        <v>749</v>
      </c>
      <c r="F130" s="15">
        <f>venteos_bombas_neu_plantas!AC148</f>
        <v>0</v>
      </c>
      <c r="G130" s="15">
        <f>venteos_bombas_neu_plantas!AD148</f>
        <v>0</v>
      </c>
      <c r="H130" s="15">
        <f>venteos_bombas_neu_plantas!AE148</f>
        <v>0</v>
      </c>
      <c r="I130" s="15">
        <f>venteos_bombas_neu_plantas!AF148</f>
        <v>0</v>
      </c>
      <c r="J130" s="15">
        <f>venteos_bombas_neu_plantas!AG148</f>
        <v>0</v>
      </c>
      <c r="K130" s="15">
        <f>venteos_bombas_neu_plantas!AH148</f>
        <v>0</v>
      </c>
    </row>
    <row r="131" spans="3:11" x14ac:dyDescent="0.75">
      <c r="C131" s="15" t="s">
        <v>715</v>
      </c>
      <c r="D131" s="38" t="s">
        <v>500</v>
      </c>
      <c r="E131" s="18" t="s">
        <v>586</v>
      </c>
      <c r="F131" s="15">
        <f>venteos_bombas_neu_plantas!AC149</f>
        <v>0</v>
      </c>
      <c r="G131" s="15">
        <f>venteos_bombas_neu_plantas!AD149</f>
        <v>0</v>
      </c>
      <c r="H131" s="15">
        <f>venteos_bombas_neu_plantas!AE149</f>
        <v>0</v>
      </c>
      <c r="I131" s="15">
        <f>venteos_bombas_neu_plantas!AF149</f>
        <v>0</v>
      </c>
      <c r="J131" s="15">
        <f>venteos_bombas_neu_plantas!AG149</f>
        <v>0</v>
      </c>
      <c r="K131" s="15">
        <f>venteos_bombas_neu_plantas!AH149</f>
        <v>0</v>
      </c>
    </row>
    <row r="132" spans="3:11" x14ac:dyDescent="0.75">
      <c r="C132" s="15" t="s">
        <v>715</v>
      </c>
      <c r="D132" s="38" t="str">
        <f t="shared" ref="D132:D133" si="35">D131</f>
        <v>Marzo</v>
      </c>
      <c r="E132" s="18" t="s">
        <v>750</v>
      </c>
      <c r="F132" s="15">
        <f>venteos_bombas_neu_plantas!AC150</f>
        <v>0</v>
      </c>
      <c r="G132" s="15">
        <f>venteos_bombas_neu_plantas!AD150</f>
        <v>0</v>
      </c>
      <c r="H132" s="15">
        <f>venteos_bombas_neu_plantas!AE150</f>
        <v>0</v>
      </c>
      <c r="I132" s="15">
        <f>venteos_bombas_neu_plantas!AF150</f>
        <v>0</v>
      </c>
      <c r="J132" s="15">
        <f>venteos_bombas_neu_plantas!AG150</f>
        <v>0</v>
      </c>
      <c r="K132" s="15">
        <f>venteos_bombas_neu_plantas!AH150</f>
        <v>0</v>
      </c>
    </row>
    <row r="133" spans="3:11" x14ac:dyDescent="0.75">
      <c r="C133" s="15" t="s">
        <v>715</v>
      </c>
      <c r="D133" s="38" t="str">
        <f t="shared" si="35"/>
        <v>Marzo</v>
      </c>
      <c r="E133" s="18" t="s">
        <v>749</v>
      </c>
      <c r="F133" s="15">
        <f>venteos_bombas_neu_plantas!AC151</f>
        <v>76692.182525645563</v>
      </c>
      <c r="G133" s="15">
        <f>venteos_bombas_neu_plantas!AD151</f>
        <v>38346.091262822782</v>
      </c>
      <c r="H133" s="15">
        <f>venteos_bombas_neu_plantas!AE151</f>
        <v>268422.63883975946</v>
      </c>
      <c r="I133" s="15">
        <f>venteos_bombas_neu_plantas!AF151</f>
        <v>1.276416538267896</v>
      </c>
      <c r="J133" s="15">
        <f>venteos_bombas_neu_plantas!AG151</f>
        <v>1.2764165382678958</v>
      </c>
      <c r="K133" s="15">
        <f>venteos_bombas_neu_plantas!AH151</f>
        <v>37.01607960976898</v>
      </c>
    </row>
    <row r="134" spans="3:11" x14ac:dyDescent="0.75">
      <c r="C134" s="15" t="s">
        <v>715</v>
      </c>
      <c r="D134" s="38" t="s">
        <v>501</v>
      </c>
      <c r="E134" s="18" t="s">
        <v>586</v>
      </c>
      <c r="F134" s="15">
        <f>venteos_bombas_neu_plantas!AC152</f>
        <v>0</v>
      </c>
      <c r="G134" s="15">
        <f>venteos_bombas_neu_plantas!AD152</f>
        <v>0</v>
      </c>
      <c r="H134" s="15">
        <f>venteos_bombas_neu_plantas!AE152</f>
        <v>0</v>
      </c>
      <c r="I134" s="15">
        <f>venteos_bombas_neu_plantas!AF152</f>
        <v>0</v>
      </c>
      <c r="J134" s="15">
        <f>venteos_bombas_neu_plantas!AG152</f>
        <v>0</v>
      </c>
      <c r="K134" s="15">
        <f>venteos_bombas_neu_plantas!AH152</f>
        <v>0</v>
      </c>
    </row>
    <row r="135" spans="3:11" x14ac:dyDescent="0.75">
      <c r="C135" s="15" t="s">
        <v>715</v>
      </c>
      <c r="D135" s="38" t="str">
        <f t="shared" ref="D135:D136" si="36">D134</f>
        <v>Abril</v>
      </c>
      <c r="E135" s="18" t="s">
        <v>750</v>
      </c>
      <c r="F135" s="15">
        <f>venteos_bombas_neu_plantas!AC153</f>
        <v>0</v>
      </c>
      <c r="G135" s="15">
        <f>venteos_bombas_neu_plantas!AD153</f>
        <v>0</v>
      </c>
      <c r="H135" s="15">
        <f>venteos_bombas_neu_plantas!AE153</f>
        <v>0</v>
      </c>
      <c r="I135" s="15">
        <f>venteos_bombas_neu_plantas!AF153</f>
        <v>0</v>
      </c>
      <c r="J135" s="15">
        <f>venteos_bombas_neu_plantas!AG153</f>
        <v>0</v>
      </c>
      <c r="K135" s="15">
        <f>venteos_bombas_neu_plantas!AH153</f>
        <v>0</v>
      </c>
    </row>
    <row r="136" spans="3:11" x14ac:dyDescent="0.75">
      <c r="C136" s="15" t="s">
        <v>715</v>
      </c>
      <c r="D136" s="38" t="str">
        <f t="shared" si="36"/>
        <v>Abril</v>
      </c>
      <c r="E136" s="18" t="s">
        <v>749</v>
      </c>
      <c r="F136" s="15">
        <f>venteos_bombas_neu_plantas!AC154</f>
        <v>76692.182525645563</v>
      </c>
      <c r="G136" s="15">
        <f>venteos_bombas_neu_plantas!AD154</f>
        <v>38346.091262822782</v>
      </c>
      <c r="H136" s="15">
        <f>venteos_bombas_neu_plantas!AE154</f>
        <v>268422.63883975946</v>
      </c>
      <c r="I136" s="15">
        <f>venteos_bombas_neu_plantas!AF154</f>
        <v>1.276416538267896</v>
      </c>
      <c r="J136" s="15">
        <f>venteos_bombas_neu_plantas!AG154</f>
        <v>1.2764165382678958</v>
      </c>
      <c r="K136" s="15">
        <f>venteos_bombas_neu_plantas!AH154</f>
        <v>37.01607960976898</v>
      </c>
    </row>
    <row r="137" spans="3:11" x14ac:dyDescent="0.75">
      <c r="C137" s="15" t="s">
        <v>715</v>
      </c>
      <c r="D137" s="38" t="s">
        <v>502</v>
      </c>
      <c r="E137" s="18" t="s">
        <v>586</v>
      </c>
      <c r="F137" s="15">
        <f>venteos_bombas_neu_plantas!AC155</f>
        <v>0</v>
      </c>
      <c r="G137" s="15">
        <f>venteos_bombas_neu_plantas!AD155</f>
        <v>0</v>
      </c>
      <c r="H137" s="15">
        <f>venteos_bombas_neu_plantas!AE155</f>
        <v>0</v>
      </c>
      <c r="I137" s="15">
        <f>venteos_bombas_neu_plantas!AF155</f>
        <v>0</v>
      </c>
      <c r="J137" s="15">
        <f>venteos_bombas_neu_plantas!AG155</f>
        <v>0</v>
      </c>
      <c r="K137" s="15">
        <f>venteos_bombas_neu_plantas!AH155</f>
        <v>0</v>
      </c>
    </row>
    <row r="138" spans="3:11" x14ac:dyDescent="0.75">
      <c r="C138" s="15" t="s">
        <v>715</v>
      </c>
      <c r="D138" s="38" t="str">
        <f t="shared" ref="D138:D139" si="37">D137</f>
        <v>Mayo</v>
      </c>
      <c r="E138" s="18" t="s">
        <v>750</v>
      </c>
      <c r="F138" s="15">
        <f>venteos_bombas_neu_plantas!AC156</f>
        <v>0</v>
      </c>
      <c r="G138" s="15">
        <f>venteos_bombas_neu_plantas!AD156</f>
        <v>0</v>
      </c>
      <c r="H138" s="15">
        <f>venteos_bombas_neu_plantas!AE156</f>
        <v>0</v>
      </c>
      <c r="I138" s="15">
        <f>venteos_bombas_neu_plantas!AF156</f>
        <v>0</v>
      </c>
      <c r="J138" s="15">
        <f>venteos_bombas_neu_plantas!AG156</f>
        <v>0</v>
      </c>
      <c r="K138" s="15">
        <f>venteos_bombas_neu_plantas!AH156</f>
        <v>0</v>
      </c>
    </row>
    <row r="139" spans="3:11" x14ac:dyDescent="0.75">
      <c r="C139" s="15" t="s">
        <v>715</v>
      </c>
      <c r="D139" s="38" t="str">
        <f t="shared" si="37"/>
        <v>Mayo</v>
      </c>
      <c r="E139" s="18" t="s">
        <v>749</v>
      </c>
      <c r="F139" s="15">
        <f>venteos_bombas_neu_plantas!AC157</f>
        <v>76692.182525645563</v>
      </c>
      <c r="G139" s="15">
        <f>venteos_bombas_neu_plantas!AD157</f>
        <v>38346.091262822782</v>
      </c>
      <c r="H139" s="15">
        <f>venteos_bombas_neu_plantas!AE157</f>
        <v>268422.63883975946</v>
      </c>
      <c r="I139" s="15">
        <f>venteos_bombas_neu_plantas!AF157</f>
        <v>1.276416538267896</v>
      </c>
      <c r="J139" s="15">
        <f>venteos_bombas_neu_plantas!AG157</f>
        <v>1.2764165382678958</v>
      </c>
      <c r="K139" s="15">
        <f>venteos_bombas_neu_plantas!AH157</f>
        <v>37.01607960976898</v>
      </c>
    </row>
    <row r="140" spans="3:11" x14ac:dyDescent="0.75">
      <c r="C140" s="15" t="s">
        <v>715</v>
      </c>
      <c r="D140" s="38" t="s">
        <v>503</v>
      </c>
      <c r="E140" s="18" t="s">
        <v>586</v>
      </c>
      <c r="F140" s="15">
        <f>venteos_bombas_neu_plantas!AC158</f>
        <v>0</v>
      </c>
      <c r="G140" s="15">
        <f>venteos_bombas_neu_plantas!AD158</f>
        <v>0</v>
      </c>
      <c r="H140" s="15">
        <f>venteos_bombas_neu_plantas!AE158</f>
        <v>0</v>
      </c>
      <c r="I140" s="15">
        <f>venteos_bombas_neu_plantas!AF158</f>
        <v>0</v>
      </c>
      <c r="J140" s="15">
        <f>venteos_bombas_neu_plantas!AG158</f>
        <v>0</v>
      </c>
      <c r="K140" s="15">
        <f>venteos_bombas_neu_plantas!AH158</f>
        <v>0</v>
      </c>
    </row>
    <row r="141" spans="3:11" x14ac:dyDescent="0.75">
      <c r="C141" s="15" t="s">
        <v>715</v>
      </c>
      <c r="D141" s="38" t="str">
        <f t="shared" ref="D141:D142" si="38">D140</f>
        <v>Junio</v>
      </c>
      <c r="E141" s="18" t="s">
        <v>750</v>
      </c>
      <c r="F141" s="15">
        <f>venteos_bombas_neu_plantas!AC159</f>
        <v>0</v>
      </c>
      <c r="G141" s="15">
        <f>venteos_bombas_neu_plantas!AD159</f>
        <v>0</v>
      </c>
      <c r="H141" s="15">
        <f>venteos_bombas_neu_plantas!AE159</f>
        <v>0</v>
      </c>
      <c r="I141" s="15">
        <f>venteos_bombas_neu_plantas!AF159</f>
        <v>0</v>
      </c>
      <c r="J141" s="15">
        <f>venteos_bombas_neu_plantas!AG159</f>
        <v>0</v>
      </c>
      <c r="K141" s="15">
        <f>venteos_bombas_neu_plantas!AH159</f>
        <v>0</v>
      </c>
    </row>
    <row r="142" spans="3:11" x14ac:dyDescent="0.75">
      <c r="C142" s="15" t="s">
        <v>715</v>
      </c>
      <c r="D142" s="38" t="str">
        <f t="shared" si="38"/>
        <v>Junio</v>
      </c>
      <c r="E142" s="18" t="s">
        <v>749</v>
      </c>
      <c r="F142" s="15">
        <f>venteos_bombas_neu_plantas!AC160</f>
        <v>76692.182525645563</v>
      </c>
      <c r="G142" s="15">
        <f>venteos_bombas_neu_plantas!AD160</f>
        <v>38346.091262822782</v>
      </c>
      <c r="H142" s="15">
        <f>venteos_bombas_neu_plantas!AE160</f>
        <v>268422.63883975946</v>
      </c>
      <c r="I142" s="15">
        <f>venteos_bombas_neu_plantas!AF160</f>
        <v>1.276416538267896</v>
      </c>
      <c r="J142" s="15">
        <f>venteos_bombas_neu_plantas!AG160</f>
        <v>1.2764165382678958</v>
      </c>
      <c r="K142" s="15">
        <f>venteos_bombas_neu_plantas!AH160</f>
        <v>37.01607960976898</v>
      </c>
    </row>
    <row r="143" spans="3:11" x14ac:dyDescent="0.75">
      <c r="C143" s="15" t="s">
        <v>715</v>
      </c>
      <c r="D143" s="38" t="s">
        <v>504</v>
      </c>
      <c r="E143" s="18" t="s">
        <v>586</v>
      </c>
      <c r="F143" s="15">
        <f>venteos_bombas_neu_plantas!AC161</f>
        <v>0</v>
      </c>
      <c r="G143" s="15">
        <f>venteos_bombas_neu_plantas!AD161</f>
        <v>0</v>
      </c>
      <c r="H143" s="15">
        <f>venteos_bombas_neu_plantas!AE161</f>
        <v>0</v>
      </c>
      <c r="I143" s="15">
        <f>venteos_bombas_neu_plantas!AF161</f>
        <v>0</v>
      </c>
      <c r="J143" s="15">
        <f>venteos_bombas_neu_plantas!AG161</f>
        <v>0</v>
      </c>
      <c r="K143" s="15">
        <f>venteos_bombas_neu_plantas!AH161</f>
        <v>0</v>
      </c>
    </row>
    <row r="144" spans="3:11" x14ac:dyDescent="0.75">
      <c r="C144" s="15" t="s">
        <v>715</v>
      </c>
      <c r="D144" s="38" t="str">
        <f t="shared" ref="D144:D145" si="39">D143</f>
        <v>Julio</v>
      </c>
      <c r="E144" s="18" t="s">
        <v>750</v>
      </c>
      <c r="F144" s="15">
        <f>venteos_bombas_neu_plantas!AC162</f>
        <v>0</v>
      </c>
      <c r="G144" s="15">
        <f>venteos_bombas_neu_plantas!AD162</f>
        <v>0</v>
      </c>
      <c r="H144" s="15">
        <f>venteos_bombas_neu_plantas!AE162</f>
        <v>0</v>
      </c>
      <c r="I144" s="15">
        <f>venteos_bombas_neu_plantas!AF162</f>
        <v>0</v>
      </c>
      <c r="J144" s="15">
        <f>venteos_bombas_neu_plantas!AG162</f>
        <v>0</v>
      </c>
      <c r="K144" s="15">
        <f>venteos_bombas_neu_plantas!AH162</f>
        <v>0</v>
      </c>
    </row>
    <row r="145" spans="3:11" x14ac:dyDescent="0.75">
      <c r="C145" s="15" t="s">
        <v>715</v>
      </c>
      <c r="D145" s="38" t="str">
        <f t="shared" si="39"/>
        <v>Julio</v>
      </c>
      <c r="E145" s="18" t="s">
        <v>749</v>
      </c>
      <c r="F145" s="15">
        <f>venteos_bombas_neu_plantas!AC163</f>
        <v>524</v>
      </c>
      <c r="G145" s="15">
        <f>venteos_bombas_neu_plantas!AD163</f>
        <v>262</v>
      </c>
      <c r="H145" s="15">
        <f>venteos_bombas_neu_plantas!AE163</f>
        <v>1834.0000000000002</v>
      </c>
      <c r="I145" s="15">
        <f>venteos_bombas_neu_plantas!AF163</f>
        <v>8.7211270304990898E-3</v>
      </c>
      <c r="J145" s="15">
        <f>venteos_bombas_neu_plantas!AG163</f>
        <v>8.7211270304990898E-3</v>
      </c>
      <c r="K145" s="15">
        <f>venteos_bombas_neu_plantas!AH163</f>
        <v>0.25291268388447358</v>
      </c>
    </row>
    <row r="146" spans="3:11" x14ac:dyDescent="0.75">
      <c r="C146" s="15" t="s">
        <v>715</v>
      </c>
      <c r="D146" s="38" t="s">
        <v>505</v>
      </c>
      <c r="E146" s="18" t="s">
        <v>586</v>
      </c>
      <c r="F146" s="15">
        <f>venteos_bombas_neu_plantas!AC164</f>
        <v>0</v>
      </c>
      <c r="G146" s="15">
        <f>venteos_bombas_neu_plantas!AD164</f>
        <v>0</v>
      </c>
      <c r="H146" s="15">
        <f>venteos_bombas_neu_plantas!AE164</f>
        <v>0</v>
      </c>
      <c r="I146" s="15">
        <f>venteos_bombas_neu_plantas!AF164</f>
        <v>0</v>
      </c>
      <c r="J146" s="15">
        <f>venteos_bombas_neu_plantas!AG164</f>
        <v>0</v>
      </c>
      <c r="K146" s="15">
        <f>venteos_bombas_neu_plantas!AH164</f>
        <v>0</v>
      </c>
    </row>
    <row r="147" spans="3:11" x14ac:dyDescent="0.75">
      <c r="C147" s="15" t="s">
        <v>715</v>
      </c>
      <c r="D147" s="38" t="str">
        <f t="shared" ref="D147:D148" si="40">D146</f>
        <v>Agosto</v>
      </c>
      <c r="E147" s="18" t="s">
        <v>750</v>
      </c>
      <c r="F147" s="15">
        <f>venteos_bombas_neu_plantas!AC165</f>
        <v>0</v>
      </c>
      <c r="G147" s="15">
        <f>venteos_bombas_neu_plantas!AD165</f>
        <v>0</v>
      </c>
      <c r="H147" s="15">
        <f>venteos_bombas_neu_plantas!AE165</f>
        <v>0</v>
      </c>
      <c r="I147" s="15">
        <f>venteos_bombas_neu_plantas!AF165</f>
        <v>0</v>
      </c>
      <c r="J147" s="15">
        <f>venteos_bombas_neu_plantas!AG165</f>
        <v>0</v>
      </c>
      <c r="K147" s="15">
        <f>venteos_bombas_neu_plantas!AH165</f>
        <v>0</v>
      </c>
    </row>
    <row r="148" spans="3:11" x14ac:dyDescent="0.75">
      <c r="C148" s="15" t="s">
        <v>715</v>
      </c>
      <c r="D148" s="38" t="str">
        <f t="shared" si="40"/>
        <v>Agosto</v>
      </c>
      <c r="E148" s="18" t="s">
        <v>749</v>
      </c>
      <c r="F148" s="15">
        <f>venteos_bombas_neu_plantas!AC166</f>
        <v>524</v>
      </c>
      <c r="G148" s="15">
        <f>venteos_bombas_neu_plantas!AD166</f>
        <v>262</v>
      </c>
      <c r="H148" s="15">
        <f>venteos_bombas_neu_plantas!AE166</f>
        <v>1834.0000000000002</v>
      </c>
      <c r="I148" s="15">
        <f>venteos_bombas_neu_plantas!AF166</f>
        <v>8.7211270304990898E-3</v>
      </c>
      <c r="J148" s="15">
        <f>venteos_bombas_neu_plantas!AG166</f>
        <v>8.7211270304990898E-3</v>
      </c>
      <c r="K148" s="15">
        <f>venteos_bombas_neu_plantas!AH166</f>
        <v>0.25291268388447358</v>
      </c>
    </row>
    <row r="149" spans="3:11" x14ac:dyDescent="0.75">
      <c r="C149" s="15" t="s">
        <v>715</v>
      </c>
      <c r="D149" s="38" t="s">
        <v>506</v>
      </c>
      <c r="E149" s="18" t="s">
        <v>586</v>
      </c>
      <c r="F149" s="15">
        <f>venteos_bombas_neu_plantas!AC167</f>
        <v>0</v>
      </c>
      <c r="G149" s="15">
        <f>venteos_bombas_neu_plantas!AD167</f>
        <v>0</v>
      </c>
      <c r="H149" s="15">
        <f>venteos_bombas_neu_plantas!AE167</f>
        <v>0</v>
      </c>
      <c r="I149" s="15">
        <f>venteos_bombas_neu_plantas!AF167</f>
        <v>0</v>
      </c>
      <c r="J149" s="15">
        <f>venteos_bombas_neu_plantas!AG167</f>
        <v>0</v>
      </c>
      <c r="K149" s="15">
        <f>venteos_bombas_neu_plantas!AH167</f>
        <v>0</v>
      </c>
    </row>
    <row r="150" spans="3:11" x14ac:dyDescent="0.75">
      <c r="C150" s="15" t="s">
        <v>715</v>
      </c>
      <c r="D150" s="38" t="str">
        <f t="shared" ref="D150:D151" si="41">D149</f>
        <v>Septiembre</v>
      </c>
      <c r="E150" s="18" t="s">
        <v>750</v>
      </c>
      <c r="F150" s="15">
        <f>venteos_bombas_neu_plantas!AC168</f>
        <v>0</v>
      </c>
      <c r="G150" s="15">
        <f>venteos_bombas_neu_plantas!AD168</f>
        <v>0</v>
      </c>
      <c r="H150" s="15">
        <f>venteos_bombas_neu_plantas!AE168</f>
        <v>0</v>
      </c>
      <c r="I150" s="15">
        <f>venteos_bombas_neu_plantas!AF168</f>
        <v>0</v>
      </c>
      <c r="J150" s="15">
        <f>venteos_bombas_neu_plantas!AG168</f>
        <v>0</v>
      </c>
      <c r="K150" s="15">
        <f>venteos_bombas_neu_plantas!AH168</f>
        <v>0</v>
      </c>
    </row>
    <row r="151" spans="3:11" x14ac:dyDescent="0.75">
      <c r="C151" s="15" t="s">
        <v>715</v>
      </c>
      <c r="D151" s="38" t="str">
        <f t="shared" si="41"/>
        <v>Septiembre</v>
      </c>
      <c r="E151" s="18" t="s">
        <v>749</v>
      </c>
      <c r="F151" s="15">
        <f>venteos_bombas_neu_plantas!AC169</f>
        <v>524</v>
      </c>
      <c r="G151" s="15">
        <f>venteos_bombas_neu_plantas!AD169</f>
        <v>262</v>
      </c>
      <c r="H151" s="15">
        <f>venteos_bombas_neu_plantas!AE169</f>
        <v>1834.0000000000002</v>
      </c>
      <c r="I151" s="15">
        <f>venteos_bombas_neu_plantas!AF169</f>
        <v>8.7211270304990898E-3</v>
      </c>
      <c r="J151" s="15">
        <f>venteos_bombas_neu_plantas!AG169</f>
        <v>8.7211270304990898E-3</v>
      </c>
      <c r="K151" s="15">
        <f>venteos_bombas_neu_plantas!AH169</f>
        <v>0.25291268388447358</v>
      </c>
    </row>
    <row r="152" spans="3:11" x14ac:dyDescent="0.75">
      <c r="C152" s="15" t="s">
        <v>715</v>
      </c>
      <c r="D152" s="38" t="s">
        <v>507</v>
      </c>
      <c r="E152" s="18" t="s">
        <v>586</v>
      </c>
      <c r="F152" s="15">
        <f>venteos_bombas_neu_plantas!AC170</f>
        <v>0</v>
      </c>
      <c r="G152" s="15">
        <f>venteos_bombas_neu_plantas!AD170</f>
        <v>0</v>
      </c>
      <c r="H152" s="15">
        <f>venteos_bombas_neu_plantas!AE170</f>
        <v>0</v>
      </c>
      <c r="I152" s="15">
        <f>venteos_bombas_neu_plantas!AF170</f>
        <v>0</v>
      </c>
      <c r="J152" s="15">
        <f>venteos_bombas_neu_plantas!AG170</f>
        <v>0</v>
      </c>
      <c r="K152" s="15">
        <f>venteos_bombas_neu_plantas!AH170</f>
        <v>0</v>
      </c>
    </row>
    <row r="153" spans="3:11" x14ac:dyDescent="0.75">
      <c r="C153" s="15" t="s">
        <v>715</v>
      </c>
      <c r="D153" s="38" t="str">
        <f t="shared" ref="D153:D154" si="42">D152</f>
        <v>Octubre</v>
      </c>
      <c r="E153" s="18" t="s">
        <v>750</v>
      </c>
      <c r="F153" s="15">
        <f>venteos_bombas_neu_plantas!AC171</f>
        <v>0</v>
      </c>
      <c r="G153" s="15">
        <f>venteos_bombas_neu_plantas!AD171</f>
        <v>0</v>
      </c>
      <c r="H153" s="15">
        <f>venteos_bombas_neu_plantas!AE171</f>
        <v>0</v>
      </c>
      <c r="I153" s="15">
        <f>venteos_bombas_neu_plantas!AF171</f>
        <v>0</v>
      </c>
      <c r="J153" s="15">
        <f>venteos_bombas_neu_plantas!AG171</f>
        <v>0</v>
      </c>
      <c r="K153" s="15">
        <f>venteos_bombas_neu_plantas!AH171</f>
        <v>0</v>
      </c>
    </row>
    <row r="154" spans="3:11" x14ac:dyDescent="0.75">
      <c r="C154" s="15" t="s">
        <v>715</v>
      </c>
      <c r="D154" s="38" t="str">
        <f t="shared" si="42"/>
        <v>Octubre</v>
      </c>
      <c r="E154" s="18" t="s">
        <v>749</v>
      </c>
      <c r="F154" s="15">
        <f>venteos_bombas_neu_plantas!AC172</f>
        <v>524</v>
      </c>
      <c r="G154" s="15">
        <f>venteos_bombas_neu_plantas!AD172</f>
        <v>262</v>
      </c>
      <c r="H154" s="15">
        <f>venteos_bombas_neu_plantas!AE172</f>
        <v>1834.0000000000002</v>
      </c>
      <c r="I154" s="15">
        <f>venteos_bombas_neu_plantas!AF172</f>
        <v>8.7211270304990898E-3</v>
      </c>
      <c r="J154" s="15">
        <f>venteos_bombas_neu_plantas!AG172</f>
        <v>8.7211270304990898E-3</v>
      </c>
      <c r="K154" s="15">
        <f>venteos_bombas_neu_plantas!AH172</f>
        <v>0.25291268388447358</v>
      </c>
    </row>
    <row r="155" spans="3:11" x14ac:dyDescent="0.75">
      <c r="C155" s="15" t="s">
        <v>715</v>
      </c>
      <c r="D155" s="38" t="s">
        <v>508</v>
      </c>
      <c r="E155" s="18" t="s">
        <v>586</v>
      </c>
      <c r="F155" s="15">
        <f>venteos_bombas_neu_plantas!AC173</f>
        <v>0</v>
      </c>
      <c r="G155" s="15">
        <f>venteos_bombas_neu_plantas!AD173</f>
        <v>0</v>
      </c>
      <c r="H155" s="15">
        <f>venteos_bombas_neu_plantas!AE173</f>
        <v>0</v>
      </c>
      <c r="I155" s="15">
        <f>venteos_bombas_neu_plantas!AF173</f>
        <v>0</v>
      </c>
      <c r="J155" s="15">
        <f>venteos_bombas_neu_plantas!AG173</f>
        <v>0</v>
      </c>
      <c r="K155" s="15">
        <f>venteos_bombas_neu_plantas!AH173</f>
        <v>0</v>
      </c>
    </row>
    <row r="156" spans="3:11" x14ac:dyDescent="0.75">
      <c r="C156" s="15" t="s">
        <v>715</v>
      </c>
      <c r="D156" s="38" t="str">
        <f t="shared" ref="D156:D157" si="43">D155</f>
        <v>Noviembre</v>
      </c>
      <c r="E156" s="18" t="s">
        <v>750</v>
      </c>
      <c r="F156" s="15">
        <f>venteos_bombas_neu_plantas!AC174</f>
        <v>0</v>
      </c>
      <c r="G156" s="15">
        <f>venteos_bombas_neu_plantas!AD174</f>
        <v>0</v>
      </c>
      <c r="H156" s="15">
        <f>venteos_bombas_neu_plantas!AE174</f>
        <v>0</v>
      </c>
      <c r="I156" s="15">
        <f>venteos_bombas_neu_plantas!AF174</f>
        <v>0</v>
      </c>
      <c r="J156" s="15">
        <f>venteos_bombas_neu_plantas!AG174</f>
        <v>0</v>
      </c>
      <c r="K156" s="15">
        <f>venteos_bombas_neu_plantas!AH174</f>
        <v>0</v>
      </c>
    </row>
    <row r="157" spans="3:11" x14ac:dyDescent="0.75">
      <c r="C157" s="15" t="s">
        <v>715</v>
      </c>
      <c r="D157" s="38" t="str">
        <f t="shared" si="43"/>
        <v>Noviembre</v>
      </c>
      <c r="E157" s="18" t="s">
        <v>749</v>
      </c>
      <c r="F157" s="15">
        <f>venteos_bombas_neu_plantas!AC175</f>
        <v>0</v>
      </c>
      <c r="G157" s="15">
        <f>venteos_bombas_neu_plantas!AD175</f>
        <v>0</v>
      </c>
      <c r="H157" s="15">
        <f>venteos_bombas_neu_plantas!AE175</f>
        <v>0</v>
      </c>
      <c r="I157" s="15">
        <f>venteos_bombas_neu_plantas!AF175</f>
        <v>0</v>
      </c>
      <c r="J157" s="15">
        <f>venteos_bombas_neu_plantas!AG175</f>
        <v>0</v>
      </c>
      <c r="K157" s="15">
        <f>venteos_bombas_neu_plantas!AH175</f>
        <v>0</v>
      </c>
    </row>
    <row r="158" spans="3:11" x14ac:dyDescent="0.75">
      <c r="C158" s="15" t="s">
        <v>715</v>
      </c>
      <c r="D158" s="38" t="s">
        <v>509</v>
      </c>
      <c r="E158" s="18" t="s">
        <v>586</v>
      </c>
      <c r="F158" s="15">
        <f>venteos_bombas_neu_plantas!AC176</f>
        <v>0</v>
      </c>
      <c r="G158" s="15">
        <f>venteos_bombas_neu_plantas!AD176</f>
        <v>0</v>
      </c>
      <c r="H158" s="15">
        <f>venteos_bombas_neu_plantas!AE176</f>
        <v>0</v>
      </c>
      <c r="I158" s="15">
        <f>venteos_bombas_neu_plantas!AF176</f>
        <v>0</v>
      </c>
      <c r="J158" s="15">
        <f>venteos_bombas_neu_plantas!AG176</f>
        <v>0</v>
      </c>
      <c r="K158" s="15">
        <f>venteos_bombas_neu_plantas!AH176</f>
        <v>0</v>
      </c>
    </row>
    <row r="159" spans="3:11" x14ac:dyDescent="0.75">
      <c r="C159" s="15" t="s">
        <v>715</v>
      </c>
      <c r="D159" s="38" t="s">
        <v>509</v>
      </c>
      <c r="E159" s="18" t="s">
        <v>750</v>
      </c>
      <c r="F159" s="15">
        <f>venteos_bombas_neu_plantas!AC177</f>
        <v>0</v>
      </c>
      <c r="G159" s="15">
        <f>venteos_bombas_neu_plantas!AD177</f>
        <v>0</v>
      </c>
      <c r="H159" s="15">
        <f>venteos_bombas_neu_plantas!AE177</f>
        <v>0</v>
      </c>
      <c r="I159" s="15">
        <f>venteos_bombas_neu_plantas!AF177</f>
        <v>0</v>
      </c>
      <c r="J159" s="15">
        <f>venteos_bombas_neu_plantas!AG177</f>
        <v>0</v>
      </c>
      <c r="K159" s="15">
        <f>venteos_bombas_neu_plantas!AH177</f>
        <v>0</v>
      </c>
    </row>
    <row r="160" spans="3:11" x14ac:dyDescent="0.75">
      <c r="C160" s="15" t="s">
        <v>715</v>
      </c>
      <c r="D160" s="38" t="s">
        <v>509</v>
      </c>
      <c r="E160" s="18" t="s">
        <v>749</v>
      </c>
      <c r="F160" s="15">
        <f>venteos_bombas_neu_plantas!AC178</f>
        <v>76692.182525645563</v>
      </c>
      <c r="G160" s="15">
        <f>venteos_bombas_neu_plantas!AD178</f>
        <v>38346.091262822782</v>
      </c>
      <c r="H160" s="15">
        <f>venteos_bombas_neu_plantas!AE178</f>
        <v>268422.63883975946</v>
      </c>
      <c r="I160" s="15">
        <f>venteos_bombas_neu_plantas!AF178</f>
        <v>1.276416538267896</v>
      </c>
      <c r="J160" s="15">
        <f>venteos_bombas_neu_plantas!AG178</f>
        <v>1.2764165382678958</v>
      </c>
      <c r="K160" s="15">
        <f>venteos_bombas_neu_plantas!AH178</f>
        <v>37.01607960976898</v>
      </c>
    </row>
    <row r="161" spans="3:11" x14ac:dyDescent="0.75">
      <c r="C161" s="15" t="s">
        <v>309</v>
      </c>
      <c r="D161" s="38" t="s">
        <v>498</v>
      </c>
      <c r="E161" s="18" t="s">
        <v>586</v>
      </c>
      <c r="F161" s="15">
        <f>'Venteo_Compresores reciproc_pla'!AH149</f>
        <v>200</v>
      </c>
      <c r="G161" s="15">
        <f>'Venteo_Compresores reciproc_pla'!AI149</f>
        <v>0</v>
      </c>
      <c r="H161" s="15">
        <f>'Venteo_Compresores reciproc_pla'!AJ149</f>
        <v>800</v>
      </c>
      <c r="I161" s="15">
        <f>'Venteo_Compresores reciproc_pla'!AK149</f>
        <v>3.8041993589963317E-3</v>
      </c>
      <c r="J161" s="15">
        <f>'Venteo_Compresores reciproc_pla'!AL149</f>
        <v>3.8041993589963317E-3</v>
      </c>
      <c r="K161" s="15">
        <f>'Venteo_Compresores reciproc_pla'!AM149</f>
        <v>0.11032178141089362</v>
      </c>
    </row>
    <row r="162" spans="3:11" x14ac:dyDescent="0.75">
      <c r="C162" s="15" t="s">
        <v>309</v>
      </c>
      <c r="D162" s="38" t="str">
        <f t="shared" ref="D162:D163" si="44">D161</f>
        <v>Enero</v>
      </c>
      <c r="E162" s="18" t="s">
        <v>750</v>
      </c>
      <c r="F162" s="15">
        <f>'Venteo_Compresores reciproc_pla'!AH150</f>
        <v>0</v>
      </c>
      <c r="G162" s="15">
        <f>'Venteo_Compresores reciproc_pla'!AI150</f>
        <v>0</v>
      </c>
      <c r="H162" s="15">
        <f>'Venteo_Compresores reciproc_pla'!AJ150</f>
        <v>0</v>
      </c>
      <c r="I162" s="15">
        <f>'Venteo_Compresores reciproc_pla'!AK150</f>
        <v>0</v>
      </c>
      <c r="J162" s="15">
        <f>'Venteo_Compresores reciproc_pla'!AL150</f>
        <v>0</v>
      </c>
      <c r="K162" s="15">
        <f>'Venteo_Compresores reciproc_pla'!AM150</f>
        <v>0</v>
      </c>
    </row>
    <row r="163" spans="3:11" x14ac:dyDescent="0.75">
      <c r="C163" s="15" t="s">
        <v>309</v>
      </c>
      <c r="D163" s="38" t="str">
        <f t="shared" si="44"/>
        <v>Enero</v>
      </c>
      <c r="E163" s="18" t="s">
        <v>749</v>
      </c>
      <c r="F163" s="15">
        <f>'Venteo_Compresores reciproc_pla'!AH151</f>
        <v>0</v>
      </c>
      <c r="G163" s="15">
        <f>'Venteo_Compresores reciproc_pla'!AI151</f>
        <v>0</v>
      </c>
      <c r="H163" s="15">
        <f>'Venteo_Compresores reciproc_pla'!AJ151</f>
        <v>0</v>
      </c>
      <c r="I163" s="15">
        <f>'Venteo_Compresores reciproc_pla'!AK151</f>
        <v>0</v>
      </c>
      <c r="J163" s="15">
        <f>'Venteo_Compresores reciproc_pla'!AL151</f>
        <v>0</v>
      </c>
      <c r="K163" s="15">
        <f>'Venteo_Compresores reciproc_pla'!AM151</f>
        <v>0</v>
      </c>
    </row>
    <row r="164" spans="3:11" x14ac:dyDescent="0.75">
      <c r="C164" s="15" t="s">
        <v>309</v>
      </c>
      <c r="D164" s="38" t="s">
        <v>499</v>
      </c>
      <c r="E164" s="18" t="s">
        <v>586</v>
      </c>
      <c r="F164" s="15">
        <f>'Venteo_Compresores reciproc_pla'!AH152</f>
        <v>240</v>
      </c>
      <c r="G164" s="15">
        <f>'Venteo_Compresores reciproc_pla'!AI152</f>
        <v>0</v>
      </c>
      <c r="H164" s="15">
        <f>'Venteo_Compresores reciproc_pla'!AJ152</f>
        <v>960</v>
      </c>
      <c r="I164" s="15">
        <f>'Venteo_Compresores reciproc_pla'!AK152</f>
        <v>4.5650392307955987E-3</v>
      </c>
      <c r="J164" s="15">
        <f>'Venteo_Compresores reciproc_pla'!AL152</f>
        <v>4.5650392307955969E-3</v>
      </c>
      <c r="K164" s="15">
        <f>'Venteo_Compresores reciproc_pla'!AM152</f>
        <v>0.13238613769307231</v>
      </c>
    </row>
    <row r="165" spans="3:11" x14ac:dyDescent="0.75">
      <c r="C165" s="15" t="s">
        <v>309</v>
      </c>
      <c r="D165" s="38" t="str">
        <f t="shared" ref="D165:D166" si="45">D164</f>
        <v>Febrero</v>
      </c>
      <c r="E165" s="18" t="s">
        <v>750</v>
      </c>
      <c r="F165" s="15">
        <f>'Venteo_Compresores reciproc_pla'!AH153</f>
        <v>0</v>
      </c>
      <c r="G165" s="15">
        <f>'Venteo_Compresores reciproc_pla'!AI153</f>
        <v>0</v>
      </c>
      <c r="H165" s="15">
        <f>'Venteo_Compresores reciproc_pla'!AJ153</f>
        <v>0</v>
      </c>
      <c r="I165" s="15">
        <f>'Venteo_Compresores reciproc_pla'!AK153</f>
        <v>0</v>
      </c>
      <c r="J165" s="15">
        <f>'Venteo_Compresores reciproc_pla'!AL153</f>
        <v>0</v>
      </c>
      <c r="K165" s="15">
        <f>'Venteo_Compresores reciproc_pla'!AM153</f>
        <v>0</v>
      </c>
    </row>
    <row r="166" spans="3:11" x14ac:dyDescent="0.75">
      <c r="C166" s="15" t="s">
        <v>309</v>
      </c>
      <c r="D166" s="38" t="str">
        <f t="shared" si="45"/>
        <v>Febrero</v>
      </c>
      <c r="E166" s="18" t="s">
        <v>749</v>
      </c>
      <c r="F166" s="15">
        <f>'Venteo_Compresores reciproc_pla'!AH154</f>
        <v>0</v>
      </c>
      <c r="G166" s="15">
        <f>'Venteo_Compresores reciproc_pla'!AI154</f>
        <v>0</v>
      </c>
      <c r="H166" s="15">
        <f>'Venteo_Compresores reciproc_pla'!AJ154</f>
        <v>0</v>
      </c>
      <c r="I166" s="15">
        <f>'Venteo_Compresores reciproc_pla'!AK154</f>
        <v>0</v>
      </c>
      <c r="J166" s="15">
        <f>'Venteo_Compresores reciproc_pla'!AL154</f>
        <v>0</v>
      </c>
      <c r="K166" s="15">
        <f>'Venteo_Compresores reciproc_pla'!AM154</f>
        <v>0</v>
      </c>
    </row>
    <row r="167" spans="3:11" x14ac:dyDescent="0.75">
      <c r="C167" s="15" t="s">
        <v>309</v>
      </c>
      <c r="D167" s="38" t="s">
        <v>500</v>
      </c>
      <c r="E167" s="18" t="s">
        <v>586</v>
      </c>
      <c r="F167" s="15">
        <f>'Venteo_Compresores reciproc_pla'!AH155</f>
        <v>240</v>
      </c>
      <c r="G167" s="15">
        <f>'Venteo_Compresores reciproc_pla'!AI155</f>
        <v>0</v>
      </c>
      <c r="H167" s="15">
        <f>'Venteo_Compresores reciproc_pla'!AJ155</f>
        <v>960</v>
      </c>
      <c r="I167" s="15">
        <f>'Venteo_Compresores reciproc_pla'!AK155</f>
        <v>4.5650392307955987E-3</v>
      </c>
      <c r="J167" s="15">
        <f>'Venteo_Compresores reciproc_pla'!AL155</f>
        <v>4.5650392307955969E-3</v>
      </c>
      <c r="K167" s="15">
        <f>'Venteo_Compresores reciproc_pla'!AM155</f>
        <v>0.13238613769307231</v>
      </c>
    </row>
    <row r="168" spans="3:11" x14ac:dyDescent="0.75">
      <c r="C168" s="15" t="s">
        <v>309</v>
      </c>
      <c r="D168" s="38" t="str">
        <f t="shared" ref="D168:D169" si="46">D167</f>
        <v>Marzo</v>
      </c>
      <c r="E168" s="18" t="s">
        <v>750</v>
      </c>
      <c r="F168" s="15">
        <f>'Venteo_Compresores reciproc_pla'!AH156</f>
        <v>0</v>
      </c>
      <c r="G168" s="15">
        <f>'Venteo_Compresores reciproc_pla'!AI156</f>
        <v>0</v>
      </c>
      <c r="H168" s="15">
        <f>'Venteo_Compresores reciproc_pla'!AJ156</f>
        <v>0</v>
      </c>
      <c r="I168" s="15">
        <f>'Venteo_Compresores reciproc_pla'!AK156</f>
        <v>0</v>
      </c>
      <c r="J168" s="15">
        <f>'Venteo_Compresores reciproc_pla'!AL156</f>
        <v>0</v>
      </c>
      <c r="K168" s="15">
        <f>'Venteo_Compresores reciproc_pla'!AM156</f>
        <v>0</v>
      </c>
    </row>
    <row r="169" spans="3:11" x14ac:dyDescent="0.75">
      <c r="C169" s="15" t="s">
        <v>309</v>
      </c>
      <c r="D169" s="38" t="str">
        <f t="shared" si="46"/>
        <v>Marzo</v>
      </c>
      <c r="E169" s="18" t="s">
        <v>749</v>
      </c>
      <c r="F169" s="15">
        <f>'Venteo_Compresores reciproc_pla'!AH157</f>
        <v>0</v>
      </c>
      <c r="G169" s="15">
        <f>'Venteo_Compresores reciproc_pla'!AI157</f>
        <v>0</v>
      </c>
      <c r="H169" s="15">
        <f>'Venteo_Compresores reciproc_pla'!AJ157</f>
        <v>0</v>
      </c>
      <c r="I169" s="15">
        <f>'Venteo_Compresores reciproc_pla'!AK157</f>
        <v>0</v>
      </c>
      <c r="J169" s="15">
        <f>'Venteo_Compresores reciproc_pla'!AL157</f>
        <v>0</v>
      </c>
      <c r="K169" s="15">
        <f>'Venteo_Compresores reciproc_pla'!AM157</f>
        <v>0</v>
      </c>
    </row>
    <row r="170" spans="3:11" x14ac:dyDescent="0.75">
      <c r="C170" s="15" t="s">
        <v>309</v>
      </c>
      <c r="D170" s="38" t="s">
        <v>501</v>
      </c>
      <c r="E170" s="18" t="s">
        <v>586</v>
      </c>
      <c r="F170" s="15">
        <f>'Venteo_Compresores reciproc_pla'!AH158</f>
        <v>240</v>
      </c>
      <c r="G170" s="15">
        <f>'Venteo_Compresores reciproc_pla'!AI158</f>
        <v>0</v>
      </c>
      <c r="H170" s="15">
        <f>'Venteo_Compresores reciproc_pla'!AJ158</f>
        <v>960</v>
      </c>
      <c r="I170" s="15">
        <f>'Venteo_Compresores reciproc_pla'!AK158</f>
        <v>4.5650392307955987E-3</v>
      </c>
      <c r="J170" s="15">
        <f>'Venteo_Compresores reciproc_pla'!AL158</f>
        <v>4.5650392307955969E-3</v>
      </c>
      <c r="K170" s="15">
        <f>'Venteo_Compresores reciproc_pla'!AM158</f>
        <v>0.13238613769307231</v>
      </c>
    </row>
    <row r="171" spans="3:11" x14ac:dyDescent="0.75">
      <c r="C171" s="15" t="s">
        <v>309</v>
      </c>
      <c r="D171" s="38" t="str">
        <f t="shared" ref="D171:D172" si="47">D170</f>
        <v>Abril</v>
      </c>
      <c r="E171" s="18" t="s">
        <v>750</v>
      </c>
      <c r="F171" s="15">
        <f>'Venteo_Compresores reciproc_pla'!AH159</f>
        <v>0</v>
      </c>
      <c r="G171" s="15">
        <f>'Venteo_Compresores reciproc_pla'!AI159</f>
        <v>0</v>
      </c>
      <c r="H171" s="15">
        <f>'Venteo_Compresores reciproc_pla'!AJ159</f>
        <v>0</v>
      </c>
      <c r="I171" s="15">
        <f>'Venteo_Compresores reciproc_pla'!AK159</f>
        <v>0</v>
      </c>
      <c r="J171" s="15">
        <f>'Venteo_Compresores reciproc_pla'!AL159</f>
        <v>0</v>
      </c>
      <c r="K171" s="15">
        <f>'Venteo_Compresores reciproc_pla'!AM159</f>
        <v>0</v>
      </c>
    </row>
    <row r="172" spans="3:11" x14ac:dyDescent="0.75">
      <c r="C172" s="15" t="s">
        <v>309</v>
      </c>
      <c r="D172" s="38" t="str">
        <f t="shared" si="47"/>
        <v>Abril</v>
      </c>
      <c r="E172" s="18" t="s">
        <v>749</v>
      </c>
      <c r="F172" s="15">
        <f>'Venteo_Compresores reciproc_pla'!AH160</f>
        <v>0</v>
      </c>
      <c r="G172" s="15">
        <f>'Venteo_Compresores reciproc_pla'!AI160</f>
        <v>0</v>
      </c>
      <c r="H172" s="15">
        <f>'Venteo_Compresores reciproc_pla'!AJ160</f>
        <v>0</v>
      </c>
      <c r="I172" s="15">
        <f>'Venteo_Compresores reciproc_pla'!AK160</f>
        <v>0</v>
      </c>
      <c r="J172" s="15">
        <f>'Venteo_Compresores reciproc_pla'!AL160</f>
        <v>0</v>
      </c>
      <c r="K172" s="15">
        <f>'Venteo_Compresores reciproc_pla'!AM160</f>
        <v>0</v>
      </c>
    </row>
    <row r="173" spans="3:11" x14ac:dyDescent="0.75">
      <c r="C173" s="15" t="s">
        <v>309</v>
      </c>
      <c r="D173" s="38" t="s">
        <v>502</v>
      </c>
      <c r="E173" s="18" t="s">
        <v>586</v>
      </c>
      <c r="F173" s="15">
        <f>'Venteo_Compresores reciproc_pla'!AH161</f>
        <v>0</v>
      </c>
      <c r="G173" s="15">
        <f>'Venteo_Compresores reciproc_pla'!AI161</f>
        <v>0</v>
      </c>
      <c r="H173" s="15">
        <f>'Venteo_Compresores reciproc_pla'!AJ161</f>
        <v>0</v>
      </c>
      <c r="I173" s="15">
        <f>'Venteo_Compresores reciproc_pla'!AK161</f>
        <v>0</v>
      </c>
      <c r="J173" s="15">
        <f>'Venteo_Compresores reciproc_pla'!AL161</f>
        <v>0</v>
      </c>
      <c r="K173" s="15">
        <f>'Venteo_Compresores reciproc_pla'!AM161</f>
        <v>0</v>
      </c>
    </row>
    <row r="174" spans="3:11" x14ac:dyDescent="0.75">
      <c r="C174" s="15" t="s">
        <v>309</v>
      </c>
      <c r="D174" s="38" t="str">
        <f t="shared" ref="D174:D175" si="48">D173</f>
        <v>Mayo</v>
      </c>
      <c r="E174" s="18" t="s">
        <v>750</v>
      </c>
      <c r="F174" s="15">
        <f>'Venteo_Compresores reciproc_pla'!AH162</f>
        <v>0</v>
      </c>
      <c r="G174" s="15">
        <f>'Venteo_Compresores reciproc_pla'!AI162</f>
        <v>0</v>
      </c>
      <c r="H174" s="15">
        <f>'Venteo_Compresores reciproc_pla'!AJ162</f>
        <v>0</v>
      </c>
      <c r="I174" s="15">
        <f>'Venteo_Compresores reciproc_pla'!AK162</f>
        <v>0</v>
      </c>
      <c r="J174" s="15">
        <f>'Venteo_Compresores reciproc_pla'!AL162</f>
        <v>0</v>
      </c>
      <c r="K174" s="15">
        <f>'Venteo_Compresores reciproc_pla'!AM162</f>
        <v>0</v>
      </c>
    </row>
    <row r="175" spans="3:11" x14ac:dyDescent="0.75">
      <c r="C175" s="15" t="s">
        <v>309</v>
      </c>
      <c r="D175" s="38" t="str">
        <f t="shared" si="48"/>
        <v>Mayo</v>
      </c>
      <c r="E175" s="18" t="s">
        <v>749</v>
      </c>
      <c r="F175" s="15">
        <f>'Venteo_Compresores reciproc_pla'!AH163</f>
        <v>1136</v>
      </c>
      <c r="G175" s="15">
        <f>'Venteo_Compresores reciproc_pla'!AI163</f>
        <v>0</v>
      </c>
      <c r="H175" s="15">
        <f>'Venteo_Compresores reciproc_pla'!AJ163</f>
        <v>4544</v>
      </c>
      <c r="I175" s="15">
        <f>'Venteo_Compresores reciproc_pla'!AK163</f>
        <v>2.1607852359099167E-2</v>
      </c>
      <c r="J175" s="15">
        <f>'Venteo_Compresores reciproc_pla'!AL163</f>
        <v>2.1607852359099167E-2</v>
      </c>
      <c r="K175" s="15">
        <f>'Venteo_Compresores reciproc_pla'!AM163</f>
        <v>0.62662771841387577</v>
      </c>
    </row>
    <row r="176" spans="3:11" x14ac:dyDescent="0.75">
      <c r="C176" s="15" t="s">
        <v>309</v>
      </c>
      <c r="D176" s="38" t="s">
        <v>503</v>
      </c>
      <c r="E176" s="18" t="s">
        <v>586</v>
      </c>
      <c r="F176" s="15">
        <f>'Venteo_Compresores reciproc_pla'!AH164</f>
        <v>0</v>
      </c>
      <c r="G176" s="15">
        <f>'Venteo_Compresores reciproc_pla'!AI164</f>
        <v>0</v>
      </c>
      <c r="H176" s="15">
        <f>'Venteo_Compresores reciproc_pla'!AJ164</f>
        <v>0</v>
      </c>
      <c r="I176" s="15">
        <f>'Venteo_Compresores reciproc_pla'!AK164</f>
        <v>0</v>
      </c>
      <c r="J176" s="15">
        <f>'Venteo_Compresores reciproc_pla'!AL164</f>
        <v>0</v>
      </c>
      <c r="K176" s="15">
        <f>'Venteo_Compresores reciproc_pla'!AM164</f>
        <v>0</v>
      </c>
    </row>
    <row r="177" spans="3:11" x14ac:dyDescent="0.75">
      <c r="C177" s="15" t="s">
        <v>309</v>
      </c>
      <c r="D177" s="38" t="str">
        <f t="shared" ref="D177:D178" si="49">D176</f>
        <v>Junio</v>
      </c>
      <c r="E177" s="18" t="s">
        <v>750</v>
      </c>
      <c r="F177" s="15">
        <f>'Venteo_Compresores reciproc_pla'!AH165</f>
        <v>0</v>
      </c>
      <c r="G177" s="15">
        <f>'Venteo_Compresores reciproc_pla'!AI165</f>
        <v>0</v>
      </c>
      <c r="H177" s="15">
        <f>'Venteo_Compresores reciproc_pla'!AJ165</f>
        <v>0</v>
      </c>
      <c r="I177" s="15">
        <f>'Venteo_Compresores reciproc_pla'!AK165</f>
        <v>0</v>
      </c>
      <c r="J177" s="15">
        <f>'Venteo_Compresores reciproc_pla'!AL165</f>
        <v>0</v>
      </c>
      <c r="K177" s="15">
        <f>'Venteo_Compresores reciproc_pla'!AM165</f>
        <v>0</v>
      </c>
    </row>
    <row r="178" spans="3:11" x14ac:dyDescent="0.75">
      <c r="C178" s="15" t="s">
        <v>309</v>
      </c>
      <c r="D178" s="38" t="str">
        <f t="shared" si="49"/>
        <v>Junio</v>
      </c>
      <c r="E178" s="18" t="s">
        <v>749</v>
      </c>
      <c r="F178" s="15">
        <f>'Venteo_Compresores reciproc_pla'!AH166</f>
        <v>1136</v>
      </c>
      <c r="G178" s="15">
        <f>'Venteo_Compresores reciproc_pla'!AI166</f>
        <v>0</v>
      </c>
      <c r="H178" s="15">
        <f>'Venteo_Compresores reciproc_pla'!AJ166</f>
        <v>4544</v>
      </c>
      <c r="I178" s="15">
        <f>'Venteo_Compresores reciproc_pla'!AK166</f>
        <v>2.1607852359099167E-2</v>
      </c>
      <c r="J178" s="15">
        <f>'Venteo_Compresores reciproc_pla'!AL166</f>
        <v>2.1607852359099167E-2</v>
      </c>
      <c r="K178" s="15">
        <f>'Venteo_Compresores reciproc_pla'!AM166</f>
        <v>0.62662771841387577</v>
      </c>
    </row>
    <row r="179" spans="3:11" x14ac:dyDescent="0.75">
      <c r="C179" s="15" t="s">
        <v>309</v>
      </c>
      <c r="D179" s="38" t="s">
        <v>504</v>
      </c>
      <c r="E179" s="18" t="s">
        <v>586</v>
      </c>
      <c r="F179" s="15">
        <f>'Venteo_Compresores reciproc_pla'!AH167</f>
        <v>0</v>
      </c>
      <c r="G179" s="15">
        <f>'Venteo_Compresores reciproc_pla'!AI167</f>
        <v>0</v>
      </c>
      <c r="H179" s="15">
        <f>'Venteo_Compresores reciproc_pla'!AJ167</f>
        <v>0</v>
      </c>
      <c r="I179" s="15">
        <f>'Venteo_Compresores reciproc_pla'!AK167</f>
        <v>0</v>
      </c>
      <c r="J179" s="15">
        <f>'Venteo_Compresores reciproc_pla'!AL167</f>
        <v>0</v>
      </c>
      <c r="K179" s="15">
        <f>'Venteo_Compresores reciproc_pla'!AM167</f>
        <v>0</v>
      </c>
    </row>
    <row r="180" spans="3:11" x14ac:dyDescent="0.75">
      <c r="C180" s="15" t="s">
        <v>309</v>
      </c>
      <c r="D180" s="38" t="str">
        <f t="shared" ref="D180:D181" si="50">D179</f>
        <v>Julio</v>
      </c>
      <c r="E180" s="18" t="s">
        <v>750</v>
      </c>
      <c r="F180" s="15">
        <f>'Venteo_Compresores reciproc_pla'!AH168</f>
        <v>0</v>
      </c>
      <c r="G180" s="15">
        <f>'Venteo_Compresores reciproc_pla'!AI168</f>
        <v>0</v>
      </c>
      <c r="H180" s="15">
        <f>'Venteo_Compresores reciproc_pla'!AJ168</f>
        <v>0</v>
      </c>
      <c r="I180" s="15">
        <f>'Venteo_Compresores reciproc_pla'!AK168</f>
        <v>0</v>
      </c>
      <c r="J180" s="15">
        <f>'Venteo_Compresores reciproc_pla'!AL168</f>
        <v>0</v>
      </c>
      <c r="K180" s="15">
        <f>'Venteo_Compresores reciproc_pla'!AM168</f>
        <v>0</v>
      </c>
    </row>
    <row r="181" spans="3:11" x14ac:dyDescent="0.75">
      <c r="C181" s="15" t="s">
        <v>309</v>
      </c>
      <c r="D181" s="38" t="str">
        <f t="shared" si="50"/>
        <v>Julio</v>
      </c>
      <c r="E181" s="18" t="s">
        <v>749</v>
      </c>
      <c r="F181" s="15">
        <f>'Venteo_Compresores reciproc_pla'!AH169</f>
        <v>1136</v>
      </c>
      <c r="G181" s="15">
        <f>'Venteo_Compresores reciproc_pla'!AI169</f>
        <v>0</v>
      </c>
      <c r="H181" s="15">
        <f>'Venteo_Compresores reciproc_pla'!AJ169</f>
        <v>4544</v>
      </c>
      <c r="I181" s="15">
        <f>'Venteo_Compresores reciproc_pla'!AK169</f>
        <v>2.1607852359099167E-2</v>
      </c>
      <c r="J181" s="15">
        <f>'Venteo_Compresores reciproc_pla'!AL169</f>
        <v>2.1607852359099167E-2</v>
      </c>
      <c r="K181" s="15">
        <f>'Venteo_Compresores reciproc_pla'!AM169</f>
        <v>0.62662771841387577</v>
      </c>
    </row>
    <row r="182" spans="3:11" x14ac:dyDescent="0.75">
      <c r="C182" s="15" t="s">
        <v>309</v>
      </c>
      <c r="D182" s="38" t="s">
        <v>505</v>
      </c>
      <c r="E182" s="18" t="s">
        <v>586</v>
      </c>
      <c r="F182" s="15">
        <f>'Venteo_Compresores reciproc_pla'!AH170</f>
        <v>0</v>
      </c>
      <c r="G182" s="15">
        <f>'Venteo_Compresores reciproc_pla'!AI170</f>
        <v>0</v>
      </c>
      <c r="H182" s="15">
        <f>'Venteo_Compresores reciproc_pla'!AJ170</f>
        <v>0</v>
      </c>
      <c r="I182" s="15">
        <f>'Venteo_Compresores reciproc_pla'!AK170</f>
        <v>0</v>
      </c>
      <c r="J182" s="15">
        <f>'Venteo_Compresores reciproc_pla'!AL170</f>
        <v>0</v>
      </c>
      <c r="K182" s="15">
        <f>'Venteo_Compresores reciproc_pla'!AM170</f>
        <v>0</v>
      </c>
    </row>
    <row r="183" spans="3:11" x14ac:dyDescent="0.75">
      <c r="C183" s="15" t="s">
        <v>309</v>
      </c>
      <c r="D183" s="38" t="str">
        <f t="shared" ref="D183:D184" si="51">D182</f>
        <v>Agosto</v>
      </c>
      <c r="E183" s="18" t="s">
        <v>750</v>
      </c>
      <c r="F183" s="15">
        <f>'Venteo_Compresores reciproc_pla'!AH171</f>
        <v>0</v>
      </c>
      <c r="G183" s="15">
        <f>'Venteo_Compresores reciproc_pla'!AI171</f>
        <v>0</v>
      </c>
      <c r="H183" s="15">
        <f>'Venteo_Compresores reciproc_pla'!AJ171</f>
        <v>0</v>
      </c>
      <c r="I183" s="15">
        <f>'Venteo_Compresores reciproc_pla'!AK171</f>
        <v>0</v>
      </c>
      <c r="J183" s="15">
        <f>'Venteo_Compresores reciproc_pla'!AL171</f>
        <v>0</v>
      </c>
      <c r="K183" s="15">
        <f>'Venteo_Compresores reciproc_pla'!AM171</f>
        <v>0</v>
      </c>
    </row>
    <row r="184" spans="3:11" x14ac:dyDescent="0.75">
      <c r="C184" s="15" t="s">
        <v>309</v>
      </c>
      <c r="D184" s="38" t="str">
        <f t="shared" si="51"/>
        <v>Agosto</v>
      </c>
      <c r="E184" s="18" t="s">
        <v>749</v>
      </c>
      <c r="F184" s="15">
        <f>'Venteo_Compresores reciproc_pla'!AH172</f>
        <v>1136</v>
      </c>
      <c r="G184" s="15">
        <f>'Venteo_Compresores reciproc_pla'!AI172</f>
        <v>0</v>
      </c>
      <c r="H184" s="15">
        <f>'Venteo_Compresores reciproc_pla'!AJ172</f>
        <v>4544</v>
      </c>
      <c r="I184" s="15">
        <f>'Venteo_Compresores reciproc_pla'!AK172</f>
        <v>2.1607852359099167E-2</v>
      </c>
      <c r="J184" s="15">
        <f>'Venteo_Compresores reciproc_pla'!AL172</f>
        <v>2.1607852359099167E-2</v>
      </c>
      <c r="K184" s="15">
        <f>'Venteo_Compresores reciproc_pla'!AM172</f>
        <v>0.62662771841387577</v>
      </c>
    </row>
    <row r="185" spans="3:11" x14ac:dyDescent="0.75">
      <c r="C185" s="15" t="s">
        <v>309</v>
      </c>
      <c r="D185" s="38" t="s">
        <v>506</v>
      </c>
      <c r="E185" s="18" t="s">
        <v>586</v>
      </c>
      <c r="F185" s="15">
        <f>'Venteo_Compresores reciproc_pla'!AH173</f>
        <v>0</v>
      </c>
      <c r="G185" s="15">
        <f>'Venteo_Compresores reciproc_pla'!AI173</f>
        <v>0</v>
      </c>
      <c r="H185" s="15">
        <f>'Venteo_Compresores reciproc_pla'!AJ173</f>
        <v>0</v>
      </c>
      <c r="I185" s="15">
        <f>'Venteo_Compresores reciproc_pla'!AK173</f>
        <v>0</v>
      </c>
      <c r="J185" s="15">
        <f>'Venteo_Compresores reciproc_pla'!AL173</f>
        <v>0</v>
      </c>
      <c r="K185" s="15">
        <f>'Venteo_Compresores reciproc_pla'!AM173</f>
        <v>0</v>
      </c>
    </row>
    <row r="186" spans="3:11" x14ac:dyDescent="0.75">
      <c r="C186" s="15" t="s">
        <v>309</v>
      </c>
      <c r="D186" s="38" t="str">
        <f t="shared" ref="D186:D187" si="52">D185</f>
        <v>Septiembre</v>
      </c>
      <c r="E186" s="18" t="s">
        <v>750</v>
      </c>
      <c r="F186" s="15">
        <f>'Venteo_Compresores reciproc_pla'!AH174</f>
        <v>0</v>
      </c>
      <c r="G186" s="15">
        <f>'Venteo_Compresores reciproc_pla'!AI174</f>
        <v>0</v>
      </c>
      <c r="H186" s="15">
        <f>'Venteo_Compresores reciproc_pla'!AJ174</f>
        <v>0</v>
      </c>
      <c r="I186" s="15">
        <f>'Venteo_Compresores reciproc_pla'!AK174</f>
        <v>0</v>
      </c>
      <c r="J186" s="15">
        <f>'Venteo_Compresores reciproc_pla'!AL174</f>
        <v>0</v>
      </c>
      <c r="K186" s="15">
        <f>'Venteo_Compresores reciproc_pla'!AM174</f>
        <v>0</v>
      </c>
    </row>
    <row r="187" spans="3:11" x14ac:dyDescent="0.75">
      <c r="C187" s="15" t="s">
        <v>309</v>
      </c>
      <c r="D187" s="38" t="str">
        <f t="shared" si="52"/>
        <v>Septiembre</v>
      </c>
      <c r="E187" s="18" t="s">
        <v>749</v>
      </c>
      <c r="F187" s="15">
        <f>'Venteo_Compresores reciproc_pla'!AH175</f>
        <v>1136</v>
      </c>
      <c r="G187" s="15">
        <f>'Venteo_Compresores reciproc_pla'!AI175</f>
        <v>0</v>
      </c>
      <c r="H187" s="15">
        <f>'Venteo_Compresores reciproc_pla'!AJ175</f>
        <v>4544</v>
      </c>
      <c r="I187" s="15">
        <f>'Venteo_Compresores reciproc_pla'!AK175</f>
        <v>2.1607852359099167E-2</v>
      </c>
      <c r="J187" s="15">
        <f>'Venteo_Compresores reciproc_pla'!AL175</f>
        <v>2.1607852359099167E-2</v>
      </c>
      <c r="K187" s="15">
        <f>'Venteo_Compresores reciproc_pla'!AM175</f>
        <v>0.62662771841387577</v>
      </c>
    </row>
    <row r="188" spans="3:11" x14ac:dyDescent="0.75">
      <c r="C188" s="15" t="s">
        <v>309</v>
      </c>
      <c r="D188" s="38" t="s">
        <v>507</v>
      </c>
      <c r="E188" s="18" t="s">
        <v>586</v>
      </c>
      <c r="F188" s="15">
        <f>'Venteo_Compresores reciproc_pla'!AH176</f>
        <v>280</v>
      </c>
      <c r="G188" s="15">
        <f>'Venteo_Compresores reciproc_pla'!AI176</f>
        <v>0</v>
      </c>
      <c r="H188" s="15">
        <f>'Venteo_Compresores reciproc_pla'!AJ176</f>
        <v>1120</v>
      </c>
      <c r="I188" s="15">
        <f>'Venteo_Compresores reciproc_pla'!AK176</f>
        <v>5.3258791025948644E-3</v>
      </c>
      <c r="J188" s="15">
        <f>'Venteo_Compresores reciproc_pla'!AL176</f>
        <v>5.3258791025948644E-3</v>
      </c>
      <c r="K188" s="15">
        <f>'Venteo_Compresores reciproc_pla'!AM176</f>
        <v>0.15445049397525107</v>
      </c>
    </row>
    <row r="189" spans="3:11" x14ac:dyDescent="0.75">
      <c r="C189" s="15" t="s">
        <v>309</v>
      </c>
      <c r="D189" s="38" t="str">
        <f t="shared" ref="D189:D190" si="53">D188</f>
        <v>Octubre</v>
      </c>
      <c r="E189" s="18" t="s">
        <v>750</v>
      </c>
      <c r="F189" s="15">
        <f>'Venteo_Compresores reciproc_pla'!AH177</f>
        <v>0</v>
      </c>
      <c r="G189" s="15">
        <f>'Venteo_Compresores reciproc_pla'!AI177</f>
        <v>0</v>
      </c>
      <c r="H189" s="15">
        <f>'Venteo_Compresores reciproc_pla'!AJ177</f>
        <v>0</v>
      </c>
      <c r="I189" s="15">
        <f>'Venteo_Compresores reciproc_pla'!AK177</f>
        <v>0</v>
      </c>
      <c r="J189" s="15">
        <f>'Venteo_Compresores reciproc_pla'!AL177</f>
        <v>0</v>
      </c>
      <c r="K189" s="15">
        <f>'Venteo_Compresores reciproc_pla'!AM177</f>
        <v>0</v>
      </c>
    </row>
    <row r="190" spans="3:11" x14ac:dyDescent="0.75">
      <c r="C190" s="15" t="s">
        <v>309</v>
      </c>
      <c r="D190" s="38" t="str">
        <f t="shared" si="53"/>
        <v>Octubre</v>
      </c>
      <c r="E190" s="18" t="s">
        <v>749</v>
      </c>
      <c r="F190" s="15">
        <f>'Venteo_Compresores reciproc_pla'!AH178</f>
        <v>0</v>
      </c>
      <c r="G190" s="15">
        <f>'Venteo_Compresores reciproc_pla'!AI178</f>
        <v>0</v>
      </c>
      <c r="H190" s="15">
        <f>'Venteo_Compresores reciproc_pla'!AJ178</f>
        <v>0</v>
      </c>
      <c r="I190" s="15">
        <f>'Venteo_Compresores reciproc_pla'!AK178</f>
        <v>0</v>
      </c>
      <c r="J190" s="15">
        <f>'Venteo_Compresores reciproc_pla'!AL178</f>
        <v>0</v>
      </c>
      <c r="K190" s="15">
        <f>'Venteo_Compresores reciproc_pla'!AM178</f>
        <v>0</v>
      </c>
    </row>
    <row r="191" spans="3:11" x14ac:dyDescent="0.75">
      <c r="C191" s="15" t="s">
        <v>309</v>
      </c>
      <c r="D191" s="38" t="s">
        <v>508</v>
      </c>
      <c r="E191" s="18" t="s">
        <v>586</v>
      </c>
      <c r="F191" s="15">
        <f>'Venteo_Compresores reciproc_pla'!AH179</f>
        <v>280</v>
      </c>
      <c r="G191" s="15">
        <f>'Venteo_Compresores reciproc_pla'!AI179</f>
        <v>0</v>
      </c>
      <c r="H191" s="15">
        <f>'Venteo_Compresores reciproc_pla'!AJ179</f>
        <v>1120</v>
      </c>
      <c r="I191" s="15">
        <f>'Venteo_Compresores reciproc_pla'!AK179</f>
        <v>5.3258791025948644E-3</v>
      </c>
      <c r="J191" s="15">
        <f>'Venteo_Compresores reciproc_pla'!AL179</f>
        <v>5.3258791025948644E-3</v>
      </c>
      <c r="K191" s="15">
        <f>'Venteo_Compresores reciproc_pla'!AM179</f>
        <v>0.15445049397525107</v>
      </c>
    </row>
    <row r="192" spans="3:11" x14ac:dyDescent="0.75">
      <c r="C192" s="15" t="s">
        <v>309</v>
      </c>
      <c r="D192" s="38" t="str">
        <f t="shared" ref="D192:D193" si="54">D191</f>
        <v>Noviembre</v>
      </c>
      <c r="E192" s="18" t="s">
        <v>750</v>
      </c>
      <c r="F192" s="15">
        <f>'Venteo_Compresores reciproc_pla'!AH180</f>
        <v>0</v>
      </c>
      <c r="G192" s="15">
        <f>'Venteo_Compresores reciproc_pla'!AI180</f>
        <v>0</v>
      </c>
      <c r="H192" s="15">
        <f>'Venteo_Compresores reciproc_pla'!AJ180</f>
        <v>0</v>
      </c>
      <c r="I192" s="15">
        <f>'Venteo_Compresores reciproc_pla'!AK180</f>
        <v>0</v>
      </c>
      <c r="J192" s="15">
        <f>'Venteo_Compresores reciproc_pla'!AL180</f>
        <v>0</v>
      </c>
      <c r="K192" s="15">
        <f>'Venteo_Compresores reciproc_pla'!AM180</f>
        <v>0</v>
      </c>
    </row>
    <row r="193" spans="3:11" x14ac:dyDescent="0.75">
      <c r="C193" s="15" t="s">
        <v>309</v>
      </c>
      <c r="D193" s="38" t="str">
        <f t="shared" si="54"/>
        <v>Noviembre</v>
      </c>
      <c r="E193" s="18" t="s">
        <v>749</v>
      </c>
      <c r="F193" s="15">
        <f>'Venteo_Compresores reciproc_pla'!AH181</f>
        <v>0</v>
      </c>
      <c r="G193" s="15">
        <f>'Venteo_Compresores reciproc_pla'!AI181</f>
        <v>0</v>
      </c>
      <c r="H193" s="15">
        <f>'Venteo_Compresores reciproc_pla'!AJ181</f>
        <v>0</v>
      </c>
      <c r="I193" s="15">
        <f>'Venteo_Compresores reciproc_pla'!AK181</f>
        <v>0</v>
      </c>
      <c r="J193" s="15">
        <f>'Venteo_Compresores reciproc_pla'!AL181</f>
        <v>0</v>
      </c>
      <c r="K193" s="15">
        <f>'Venteo_Compresores reciproc_pla'!AM181</f>
        <v>0</v>
      </c>
    </row>
    <row r="194" spans="3:11" x14ac:dyDescent="0.75">
      <c r="C194" s="15" t="s">
        <v>309</v>
      </c>
      <c r="D194" s="38" t="s">
        <v>509</v>
      </c>
      <c r="E194" s="18" t="s">
        <v>586</v>
      </c>
      <c r="F194" s="15">
        <f>'Venteo_Compresores reciproc_pla'!AH182</f>
        <v>280</v>
      </c>
      <c r="G194" s="15">
        <f>'Venteo_Compresores reciproc_pla'!AI182</f>
        <v>0</v>
      </c>
      <c r="H194" s="15">
        <f>'Venteo_Compresores reciproc_pla'!AJ182</f>
        <v>1120</v>
      </c>
      <c r="I194" s="15">
        <f>'Venteo_Compresores reciproc_pla'!AK182</f>
        <v>5.3258791025948644E-3</v>
      </c>
      <c r="J194" s="15">
        <f>'Venteo_Compresores reciproc_pla'!AL182</f>
        <v>5.3258791025948644E-3</v>
      </c>
      <c r="K194" s="15">
        <f>'Venteo_Compresores reciproc_pla'!AM182</f>
        <v>0.15445049397525107</v>
      </c>
    </row>
    <row r="195" spans="3:11" x14ac:dyDescent="0.75">
      <c r="C195" s="15" t="s">
        <v>309</v>
      </c>
      <c r="D195" s="38" t="s">
        <v>509</v>
      </c>
      <c r="E195" s="18" t="s">
        <v>750</v>
      </c>
      <c r="F195" s="15">
        <f>'Venteo_Compresores reciproc_pla'!AH183</f>
        <v>0</v>
      </c>
      <c r="G195" s="15">
        <f>'Venteo_Compresores reciproc_pla'!AI183</f>
        <v>0</v>
      </c>
      <c r="H195" s="15">
        <f>'Venteo_Compresores reciproc_pla'!AJ183</f>
        <v>0</v>
      </c>
      <c r="I195" s="15">
        <f>'Venteo_Compresores reciproc_pla'!AK183</f>
        <v>0</v>
      </c>
      <c r="J195" s="15">
        <f>'Venteo_Compresores reciproc_pla'!AL183</f>
        <v>0</v>
      </c>
      <c r="K195" s="15">
        <f>'Venteo_Compresores reciproc_pla'!AM183</f>
        <v>0</v>
      </c>
    </row>
    <row r="196" spans="3:11" x14ac:dyDescent="0.75">
      <c r="C196" s="15" t="s">
        <v>309</v>
      </c>
      <c r="D196" s="38" t="s">
        <v>509</v>
      </c>
      <c r="E196" s="18" t="s">
        <v>749</v>
      </c>
      <c r="F196" s="15">
        <f>'Venteo_Compresores reciproc_pla'!AH184</f>
        <v>1136</v>
      </c>
      <c r="G196" s="15">
        <f>'Venteo_Compresores reciproc_pla'!AI184</f>
        <v>0</v>
      </c>
      <c r="H196" s="15">
        <f>'Venteo_Compresores reciproc_pla'!AJ184</f>
        <v>4544</v>
      </c>
      <c r="I196" s="15">
        <f>'Venteo_Compresores reciproc_pla'!AK184</f>
        <v>2.1607852359099167E-2</v>
      </c>
      <c r="J196" s="15">
        <f>'Venteo_Compresores reciproc_pla'!AL184</f>
        <v>2.1607852359099167E-2</v>
      </c>
      <c r="K196" s="15">
        <f>'Venteo_Compresores reciproc_pla'!AM184</f>
        <v>0.62662771841387577</v>
      </c>
    </row>
    <row r="197" spans="3:11" x14ac:dyDescent="0.75">
      <c r="C197" s="15" t="s">
        <v>414</v>
      </c>
      <c r="D197" s="38" t="s">
        <v>498</v>
      </c>
      <c r="E197" s="18" t="s">
        <v>586</v>
      </c>
      <c r="F197" s="15">
        <f>'Venteo_compresores Centrifu_pla'!AH134</f>
        <v>0</v>
      </c>
      <c r="G197" s="15">
        <f>'Venteo_compresores Centrifu_pla'!AI134</f>
        <v>0</v>
      </c>
      <c r="H197" s="15">
        <f>'Venteo_compresores Centrifu_pla'!AJ134</f>
        <v>0</v>
      </c>
      <c r="I197" s="15">
        <f>'Venteo_compresores Centrifu_pla'!AK134</f>
        <v>0</v>
      </c>
      <c r="J197" s="15">
        <f>'Venteo_compresores Centrifu_pla'!AL134</f>
        <v>0</v>
      </c>
      <c r="K197" s="15">
        <f>'Venteo_compresores Centrifu_pla'!AM134</f>
        <v>0</v>
      </c>
    </row>
    <row r="198" spans="3:11" x14ac:dyDescent="0.75">
      <c r="C198" s="15" t="s">
        <v>414</v>
      </c>
      <c r="D198" s="38" t="str">
        <f t="shared" ref="D198:D199" si="55">D197</f>
        <v>Enero</v>
      </c>
      <c r="E198" s="18" t="s">
        <v>750</v>
      </c>
      <c r="F198" s="15">
        <f>'Venteo_compresores Centrifu_pla'!AH135</f>
        <v>0</v>
      </c>
      <c r="G198" s="15">
        <f>'Venteo_compresores Centrifu_pla'!AI135</f>
        <v>0</v>
      </c>
      <c r="H198" s="15">
        <f>'Venteo_compresores Centrifu_pla'!AJ135</f>
        <v>0</v>
      </c>
      <c r="I198" s="15">
        <f>'Venteo_compresores Centrifu_pla'!AK135</f>
        <v>0</v>
      </c>
      <c r="J198" s="15">
        <f>'Venteo_compresores Centrifu_pla'!AL135</f>
        <v>0</v>
      </c>
      <c r="K198" s="15">
        <f>'Venteo_compresores Centrifu_pla'!AM135</f>
        <v>0</v>
      </c>
    </row>
    <row r="199" spans="3:11" x14ac:dyDescent="0.75">
      <c r="C199" s="15" t="s">
        <v>414</v>
      </c>
      <c r="D199" s="38" t="str">
        <f t="shared" si="55"/>
        <v>Enero</v>
      </c>
      <c r="E199" s="18" t="s">
        <v>749</v>
      </c>
      <c r="F199" s="15">
        <f>'Venteo_compresores Centrifu_pla'!AH136</f>
        <v>23720</v>
      </c>
      <c r="G199" s="15">
        <f>'Venteo_compresores Centrifu_pla'!AI136</f>
        <v>0</v>
      </c>
      <c r="H199" s="15">
        <f>'Venteo_compresores Centrifu_pla'!AJ136</f>
        <v>94880</v>
      </c>
      <c r="I199" s="15">
        <f>'Venteo_compresores Centrifu_pla'!AK136</f>
        <v>0.45117804397696487</v>
      </c>
      <c r="J199" s="15">
        <f>'Venteo_compresores Centrifu_pla'!AL136</f>
        <v>0.45117804397696482</v>
      </c>
      <c r="K199" s="15">
        <f>'Venteo_compresores Centrifu_pla'!AM136</f>
        <v>13.08416327533198</v>
      </c>
    </row>
    <row r="200" spans="3:11" x14ac:dyDescent="0.75">
      <c r="C200" s="15" t="s">
        <v>414</v>
      </c>
      <c r="D200" s="38" t="s">
        <v>499</v>
      </c>
      <c r="E200" s="18" t="s">
        <v>586</v>
      </c>
      <c r="F200" s="15">
        <f>'Venteo_compresores Centrifu_pla'!AH137</f>
        <v>0</v>
      </c>
      <c r="G200" s="15">
        <f>'Venteo_compresores Centrifu_pla'!AI137</f>
        <v>0</v>
      </c>
      <c r="H200" s="15">
        <f>'Venteo_compresores Centrifu_pla'!AJ137</f>
        <v>0</v>
      </c>
      <c r="I200" s="15">
        <f>'Venteo_compresores Centrifu_pla'!AK137</f>
        <v>0</v>
      </c>
      <c r="J200" s="15">
        <f>'Venteo_compresores Centrifu_pla'!AL137</f>
        <v>0</v>
      </c>
      <c r="K200" s="15">
        <f>'Venteo_compresores Centrifu_pla'!AM137</f>
        <v>0</v>
      </c>
    </row>
    <row r="201" spans="3:11" x14ac:dyDescent="0.75">
      <c r="C201" s="15" t="s">
        <v>414</v>
      </c>
      <c r="D201" s="38" t="str">
        <f t="shared" ref="D201:D202" si="56">D200</f>
        <v>Febrero</v>
      </c>
      <c r="E201" s="18" t="s">
        <v>750</v>
      </c>
      <c r="F201" s="15">
        <f>'Venteo_compresores Centrifu_pla'!AH138</f>
        <v>0</v>
      </c>
      <c r="G201" s="15">
        <f>'Venteo_compresores Centrifu_pla'!AI138</f>
        <v>0</v>
      </c>
      <c r="H201" s="15">
        <f>'Venteo_compresores Centrifu_pla'!AJ138</f>
        <v>0</v>
      </c>
      <c r="I201" s="15">
        <f>'Venteo_compresores Centrifu_pla'!AK138</f>
        <v>0</v>
      </c>
      <c r="J201" s="15">
        <f>'Venteo_compresores Centrifu_pla'!AL138</f>
        <v>0</v>
      </c>
      <c r="K201" s="15">
        <f>'Venteo_compresores Centrifu_pla'!AM138</f>
        <v>0</v>
      </c>
    </row>
    <row r="202" spans="3:11" x14ac:dyDescent="0.75">
      <c r="C202" s="15" t="s">
        <v>414</v>
      </c>
      <c r="D202" s="38" t="str">
        <f t="shared" si="56"/>
        <v>Febrero</v>
      </c>
      <c r="E202" s="18" t="s">
        <v>749</v>
      </c>
      <c r="F202" s="15">
        <f>'Venteo_compresores Centrifu_pla'!AH139</f>
        <v>23720</v>
      </c>
      <c r="G202" s="15">
        <f>'Venteo_compresores Centrifu_pla'!AI139</f>
        <v>0</v>
      </c>
      <c r="H202" s="15">
        <f>'Venteo_compresores Centrifu_pla'!AJ139</f>
        <v>94880</v>
      </c>
      <c r="I202" s="15">
        <f>'Venteo_compresores Centrifu_pla'!AK139</f>
        <v>0.45117804397696487</v>
      </c>
      <c r="J202" s="15">
        <f>'Venteo_compresores Centrifu_pla'!AL139</f>
        <v>0.45117804397696482</v>
      </c>
      <c r="K202" s="15">
        <f>'Venteo_compresores Centrifu_pla'!AM139</f>
        <v>13.08416327533198</v>
      </c>
    </row>
    <row r="203" spans="3:11" x14ac:dyDescent="0.75">
      <c r="C203" s="15" t="s">
        <v>414</v>
      </c>
      <c r="D203" s="38" t="s">
        <v>500</v>
      </c>
      <c r="E203" s="18" t="s">
        <v>586</v>
      </c>
      <c r="F203" s="15">
        <f>'Venteo_compresores Centrifu_pla'!AH140</f>
        <v>0</v>
      </c>
      <c r="G203" s="15">
        <f>'Venteo_compresores Centrifu_pla'!AI140</f>
        <v>0</v>
      </c>
      <c r="H203" s="15">
        <f>'Venteo_compresores Centrifu_pla'!AJ140</f>
        <v>0</v>
      </c>
      <c r="I203" s="15">
        <f>'Venteo_compresores Centrifu_pla'!AK140</f>
        <v>0</v>
      </c>
      <c r="J203" s="15">
        <f>'Venteo_compresores Centrifu_pla'!AL140</f>
        <v>0</v>
      </c>
      <c r="K203" s="15">
        <f>'Venteo_compresores Centrifu_pla'!AM140</f>
        <v>0</v>
      </c>
    </row>
    <row r="204" spans="3:11" x14ac:dyDescent="0.75">
      <c r="C204" s="15" t="s">
        <v>414</v>
      </c>
      <c r="D204" s="38" t="str">
        <f t="shared" ref="D204:D205" si="57">D203</f>
        <v>Marzo</v>
      </c>
      <c r="E204" s="18" t="s">
        <v>750</v>
      </c>
      <c r="F204" s="15">
        <f>'Venteo_compresores Centrifu_pla'!AH141</f>
        <v>0</v>
      </c>
      <c r="G204" s="15">
        <f>'Venteo_compresores Centrifu_pla'!AI141</f>
        <v>0</v>
      </c>
      <c r="H204" s="15">
        <f>'Venteo_compresores Centrifu_pla'!AJ141</f>
        <v>0</v>
      </c>
      <c r="I204" s="15">
        <f>'Venteo_compresores Centrifu_pla'!AK141</f>
        <v>0</v>
      </c>
      <c r="J204" s="15">
        <f>'Venteo_compresores Centrifu_pla'!AL141</f>
        <v>0</v>
      </c>
      <c r="K204" s="15">
        <f>'Venteo_compresores Centrifu_pla'!AM141</f>
        <v>0</v>
      </c>
    </row>
    <row r="205" spans="3:11" x14ac:dyDescent="0.75">
      <c r="C205" s="15" t="s">
        <v>414</v>
      </c>
      <c r="D205" s="38" t="str">
        <f t="shared" si="57"/>
        <v>Marzo</v>
      </c>
      <c r="E205" s="18" t="s">
        <v>749</v>
      </c>
      <c r="F205" s="15">
        <f>'Venteo_compresores Centrifu_pla'!AH142</f>
        <v>7760</v>
      </c>
      <c r="G205" s="15">
        <f>'Venteo_compresores Centrifu_pla'!AI142</f>
        <v>0</v>
      </c>
      <c r="H205" s="15">
        <f>'Venteo_compresores Centrifu_pla'!AJ142</f>
        <v>31040</v>
      </c>
      <c r="I205" s="15">
        <f>'Venteo_compresores Centrifu_pla'!AK142</f>
        <v>0.14760293512905767</v>
      </c>
      <c r="J205" s="15">
        <f>'Venteo_compresores Centrifu_pla'!AL142</f>
        <v>0.14760293512905764</v>
      </c>
      <c r="K205" s="15">
        <f>'Venteo_compresores Centrifu_pla'!AM142</f>
        <v>4.2804851187426713</v>
      </c>
    </row>
    <row r="206" spans="3:11" x14ac:dyDescent="0.75">
      <c r="C206" s="15" t="s">
        <v>414</v>
      </c>
      <c r="D206" s="38" t="s">
        <v>501</v>
      </c>
      <c r="E206" s="18" t="s">
        <v>586</v>
      </c>
      <c r="F206" s="15">
        <f>'Venteo_compresores Centrifu_pla'!AH143</f>
        <v>0</v>
      </c>
      <c r="G206" s="15">
        <f>'Venteo_compresores Centrifu_pla'!AI143</f>
        <v>0</v>
      </c>
      <c r="H206" s="15">
        <f>'Venteo_compresores Centrifu_pla'!AJ143</f>
        <v>0</v>
      </c>
      <c r="I206" s="15">
        <f>'Venteo_compresores Centrifu_pla'!AK143</f>
        <v>0</v>
      </c>
      <c r="J206" s="15">
        <f>'Venteo_compresores Centrifu_pla'!AL143</f>
        <v>0</v>
      </c>
      <c r="K206" s="15">
        <f>'Venteo_compresores Centrifu_pla'!AM143</f>
        <v>0</v>
      </c>
    </row>
    <row r="207" spans="3:11" x14ac:dyDescent="0.75">
      <c r="C207" s="15" t="s">
        <v>414</v>
      </c>
      <c r="D207" s="38" t="str">
        <f t="shared" ref="D207:D208" si="58">D206</f>
        <v>Abril</v>
      </c>
      <c r="E207" s="18" t="s">
        <v>750</v>
      </c>
      <c r="F207" s="15">
        <f>'Venteo_compresores Centrifu_pla'!AH144</f>
        <v>0</v>
      </c>
      <c r="G207" s="15">
        <f>'Venteo_compresores Centrifu_pla'!AI144</f>
        <v>0</v>
      </c>
      <c r="H207" s="15">
        <f>'Venteo_compresores Centrifu_pla'!AJ144</f>
        <v>0</v>
      </c>
      <c r="I207" s="15">
        <f>'Venteo_compresores Centrifu_pla'!AK144</f>
        <v>0</v>
      </c>
      <c r="J207" s="15">
        <f>'Venteo_compresores Centrifu_pla'!AL144</f>
        <v>0</v>
      </c>
      <c r="K207" s="15">
        <f>'Venteo_compresores Centrifu_pla'!AM144</f>
        <v>0</v>
      </c>
    </row>
    <row r="208" spans="3:11" x14ac:dyDescent="0.75">
      <c r="C208" s="15" t="s">
        <v>414</v>
      </c>
      <c r="D208" s="38" t="str">
        <f t="shared" si="58"/>
        <v>Abril</v>
      </c>
      <c r="E208" s="18" t="s">
        <v>749</v>
      </c>
      <c r="F208" s="15">
        <f>'Venteo_compresores Centrifu_pla'!AH145</f>
        <v>7760</v>
      </c>
      <c r="G208" s="15">
        <f>'Venteo_compresores Centrifu_pla'!AI145</f>
        <v>0</v>
      </c>
      <c r="H208" s="15">
        <f>'Venteo_compresores Centrifu_pla'!AJ145</f>
        <v>31040</v>
      </c>
      <c r="I208" s="15">
        <f>'Venteo_compresores Centrifu_pla'!AK145</f>
        <v>0.14760293512905767</v>
      </c>
      <c r="J208" s="15">
        <f>'Venteo_compresores Centrifu_pla'!AL145</f>
        <v>0.14760293512905764</v>
      </c>
      <c r="K208" s="15">
        <f>'Venteo_compresores Centrifu_pla'!AM145</f>
        <v>4.2804851187426713</v>
      </c>
    </row>
    <row r="209" spans="3:11" x14ac:dyDescent="0.75">
      <c r="C209" s="15" t="s">
        <v>414</v>
      </c>
      <c r="D209" s="38" t="s">
        <v>502</v>
      </c>
      <c r="E209" s="18" t="s">
        <v>586</v>
      </c>
      <c r="F209" s="15">
        <f>'Venteo_compresores Centrifu_pla'!AH146</f>
        <v>0</v>
      </c>
      <c r="G209" s="15">
        <f>'Venteo_compresores Centrifu_pla'!AI146</f>
        <v>0</v>
      </c>
      <c r="H209" s="15">
        <f>'Venteo_compresores Centrifu_pla'!AJ146</f>
        <v>0</v>
      </c>
      <c r="I209" s="15">
        <f>'Venteo_compresores Centrifu_pla'!AK146</f>
        <v>0</v>
      </c>
      <c r="J209" s="15">
        <f>'Venteo_compresores Centrifu_pla'!AL146</f>
        <v>0</v>
      </c>
      <c r="K209" s="15">
        <f>'Venteo_compresores Centrifu_pla'!AM146</f>
        <v>0</v>
      </c>
    </row>
    <row r="210" spans="3:11" x14ac:dyDescent="0.75">
      <c r="C210" s="15" t="s">
        <v>414</v>
      </c>
      <c r="D210" s="38" t="str">
        <f t="shared" ref="D210:D211" si="59">D209</f>
        <v>Mayo</v>
      </c>
      <c r="E210" s="18" t="s">
        <v>750</v>
      </c>
      <c r="F210" s="15">
        <f>'Venteo_compresores Centrifu_pla'!AH147</f>
        <v>0</v>
      </c>
      <c r="G210" s="15">
        <f>'Venteo_compresores Centrifu_pla'!AI147</f>
        <v>0</v>
      </c>
      <c r="H210" s="15">
        <f>'Venteo_compresores Centrifu_pla'!AJ147</f>
        <v>0</v>
      </c>
      <c r="I210" s="15">
        <f>'Venteo_compresores Centrifu_pla'!AK147</f>
        <v>0</v>
      </c>
      <c r="J210" s="15">
        <f>'Venteo_compresores Centrifu_pla'!AL147</f>
        <v>0</v>
      </c>
      <c r="K210" s="15">
        <f>'Venteo_compresores Centrifu_pla'!AM147</f>
        <v>0</v>
      </c>
    </row>
    <row r="211" spans="3:11" x14ac:dyDescent="0.75">
      <c r="C211" s="15" t="s">
        <v>414</v>
      </c>
      <c r="D211" s="38" t="str">
        <f t="shared" si="59"/>
        <v>Mayo</v>
      </c>
      <c r="E211" s="18" t="s">
        <v>749</v>
      </c>
      <c r="F211" s="15">
        <f>'Venteo_compresores Centrifu_pla'!AH148</f>
        <v>7760</v>
      </c>
      <c r="G211" s="15">
        <f>'Venteo_compresores Centrifu_pla'!AI148</f>
        <v>0</v>
      </c>
      <c r="H211" s="15">
        <f>'Venteo_compresores Centrifu_pla'!AJ148</f>
        <v>31040</v>
      </c>
      <c r="I211" s="15">
        <f>'Venteo_compresores Centrifu_pla'!AK148</f>
        <v>0.14760293512905767</v>
      </c>
      <c r="J211" s="15">
        <f>'Venteo_compresores Centrifu_pla'!AL148</f>
        <v>0.14760293512905764</v>
      </c>
      <c r="K211" s="15">
        <f>'Venteo_compresores Centrifu_pla'!AM148</f>
        <v>4.2804851187426713</v>
      </c>
    </row>
    <row r="212" spans="3:11" x14ac:dyDescent="0.75">
      <c r="C212" s="15" t="s">
        <v>414</v>
      </c>
      <c r="D212" s="38" t="s">
        <v>503</v>
      </c>
      <c r="E212" s="18" t="s">
        <v>586</v>
      </c>
      <c r="F212" s="15">
        <f>'Venteo_compresores Centrifu_pla'!AH149</f>
        <v>0</v>
      </c>
      <c r="G212" s="15">
        <f>'Venteo_compresores Centrifu_pla'!AI149</f>
        <v>200</v>
      </c>
      <c r="H212" s="15">
        <f>'Venteo_compresores Centrifu_pla'!AJ149</f>
        <v>1800</v>
      </c>
      <c r="I212" s="15">
        <f>'Venteo_compresores Centrifu_pla'!AK149</f>
        <v>8.5594485577417476E-3</v>
      </c>
      <c r="J212" s="15">
        <f>'Venteo_compresores Centrifu_pla'!AL149</f>
        <v>8.5594485577417459E-3</v>
      </c>
      <c r="K212" s="15">
        <f>'Venteo_compresores Centrifu_pla'!AM149</f>
        <v>0.24822400817451062</v>
      </c>
    </row>
    <row r="213" spans="3:11" x14ac:dyDescent="0.75">
      <c r="C213" s="15" t="s">
        <v>414</v>
      </c>
      <c r="D213" s="38" t="str">
        <f t="shared" ref="D213:D214" si="60">D212</f>
        <v>Junio</v>
      </c>
      <c r="E213" s="18" t="s">
        <v>750</v>
      </c>
      <c r="F213" s="15">
        <f>'Venteo_compresores Centrifu_pla'!AH150</f>
        <v>0</v>
      </c>
      <c r="G213" s="15">
        <f>'Venteo_compresores Centrifu_pla'!AI150</f>
        <v>0</v>
      </c>
      <c r="H213" s="15">
        <f>'Venteo_compresores Centrifu_pla'!AJ150</f>
        <v>0</v>
      </c>
      <c r="I213" s="15">
        <f>'Venteo_compresores Centrifu_pla'!AK150</f>
        <v>0</v>
      </c>
      <c r="J213" s="15">
        <f>'Venteo_compresores Centrifu_pla'!AL150</f>
        <v>0</v>
      </c>
      <c r="K213" s="15">
        <f>'Venteo_compresores Centrifu_pla'!AM150</f>
        <v>0</v>
      </c>
    </row>
    <row r="214" spans="3:11" x14ac:dyDescent="0.75">
      <c r="C214" s="15" t="s">
        <v>414</v>
      </c>
      <c r="D214" s="38" t="str">
        <f t="shared" si="60"/>
        <v>Junio</v>
      </c>
      <c r="E214" s="18" t="s">
        <v>749</v>
      </c>
      <c r="F214" s="15">
        <f>'Venteo_compresores Centrifu_pla'!AH151</f>
        <v>0</v>
      </c>
      <c r="G214" s="15">
        <f>'Venteo_compresores Centrifu_pla'!AI151</f>
        <v>0</v>
      </c>
      <c r="H214" s="15">
        <f>'Venteo_compresores Centrifu_pla'!AJ151</f>
        <v>0</v>
      </c>
      <c r="I214" s="15">
        <f>'Venteo_compresores Centrifu_pla'!AK151</f>
        <v>0</v>
      </c>
      <c r="J214" s="15">
        <f>'Venteo_compresores Centrifu_pla'!AL151</f>
        <v>0</v>
      </c>
      <c r="K214" s="15">
        <f>'Venteo_compresores Centrifu_pla'!AM151</f>
        <v>0</v>
      </c>
    </row>
    <row r="215" spans="3:11" x14ac:dyDescent="0.75">
      <c r="C215" s="15" t="s">
        <v>414</v>
      </c>
      <c r="D215" s="38" t="s">
        <v>504</v>
      </c>
      <c r="E215" s="18" t="s">
        <v>586</v>
      </c>
      <c r="F215" s="15">
        <f>'Venteo_compresores Centrifu_pla'!AH152</f>
        <v>0</v>
      </c>
      <c r="G215" s="15">
        <f>'Venteo_compresores Centrifu_pla'!AI152</f>
        <v>200</v>
      </c>
      <c r="H215" s="15">
        <f>'Venteo_compresores Centrifu_pla'!AJ152</f>
        <v>1800</v>
      </c>
      <c r="I215" s="15">
        <f>'Venteo_compresores Centrifu_pla'!AK152</f>
        <v>8.5594485577417476E-3</v>
      </c>
      <c r="J215" s="15">
        <f>'Venteo_compresores Centrifu_pla'!AL152</f>
        <v>8.5594485577417459E-3</v>
      </c>
      <c r="K215" s="15">
        <f>'Venteo_compresores Centrifu_pla'!AM152</f>
        <v>0.24822400817451062</v>
      </c>
    </row>
    <row r="216" spans="3:11" x14ac:dyDescent="0.75">
      <c r="C216" s="15" t="s">
        <v>414</v>
      </c>
      <c r="D216" s="38" t="str">
        <f t="shared" ref="D216:D217" si="61">D215</f>
        <v>Julio</v>
      </c>
      <c r="E216" s="18" t="s">
        <v>750</v>
      </c>
      <c r="F216" s="15">
        <f>'Venteo_compresores Centrifu_pla'!AH153</f>
        <v>0</v>
      </c>
      <c r="G216" s="15">
        <f>'Venteo_compresores Centrifu_pla'!AI153</f>
        <v>0</v>
      </c>
      <c r="H216" s="15">
        <f>'Venteo_compresores Centrifu_pla'!AJ153</f>
        <v>0</v>
      </c>
      <c r="I216" s="15">
        <f>'Venteo_compresores Centrifu_pla'!AK153</f>
        <v>0</v>
      </c>
      <c r="J216" s="15">
        <f>'Venteo_compresores Centrifu_pla'!AL153</f>
        <v>0</v>
      </c>
      <c r="K216" s="15">
        <f>'Venteo_compresores Centrifu_pla'!AM153</f>
        <v>0</v>
      </c>
    </row>
    <row r="217" spans="3:11" x14ac:dyDescent="0.75">
      <c r="C217" s="15" t="s">
        <v>414</v>
      </c>
      <c r="D217" s="38" t="str">
        <f t="shared" si="61"/>
        <v>Julio</v>
      </c>
      <c r="E217" s="18" t="s">
        <v>749</v>
      </c>
      <c r="F217" s="15">
        <f>'Venteo_compresores Centrifu_pla'!AH154</f>
        <v>0</v>
      </c>
      <c r="G217" s="15">
        <f>'Venteo_compresores Centrifu_pla'!AI154</f>
        <v>0</v>
      </c>
      <c r="H217" s="15">
        <f>'Venteo_compresores Centrifu_pla'!AJ154</f>
        <v>0</v>
      </c>
      <c r="I217" s="15">
        <f>'Venteo_compresores Centrifu_pla'!AK154</f>
        <v>0</v>
      </c>
      <c r="J217" s="15">
        <f>'Venteo_compresores Centrifu_pla'!AL154</f>
        <v>0</v>
      </c>
      <c r="K217" s="15">
        <f>'Venteo_compresores Centrifu_pla'!AM154</f>
        <v>0</v>
      </c>
    </row>
    <row r="218" spans="3:11" x14ac:dyDescent="0.75">
      <c r="C218" s="15" t="s">
        <v>414</v>
      </c>
      <c r="D218" s="38" t="s">
        <v>505</v>
      </c>
      <c r="E218" s="18" t="s">
        <v>586</v>
      </c>
      <c r="F218" s="15">
        <f>'Venteo_compresores Centrifu_pla'!AH155</f>
        <v>0</v>
      </c>
      <c r="G218" s="15">
        <f>'Venteo_compresores Centrifu_pla'!AI155</f>
        <v>200</v>
      </c>
      <c r="H218" s="15">
        <f>'Venteo_compresores Centrifu_pla'!AJ155</f>
        <v>1800</v>
      </c>
      <c r="I218" s="15">
        <f>'Venteo_compresores Centrifu_pla'!AK155</f>
        <v>8.5594485577417476E-3</v>
      </c>
      <c r="J218" s="15">
        <f>'Venteo_compresores Centrifu_pla'!AL155</f>
        <v>8.5594485577417459E-3</v>
      </c>
      <c r="K218" s="15">
        <f>'Venteo_compresores Centrifu_pla'!AM155</f>
        <v>0.24822400817451062</v>
      </c>
    </row>
    <row r="219" spans="3:11" x14ac:dyDescent="0.75">
      <c r="C219" s="15" t="s">
        <v>414</v>
      </c>
      <c r="D219" s="38" t="str">
        <f t="shared" ref="D219:D220" si="62">D218</f>
        <v>Agosto</v>
      </c>
      <c r="E219" s="18" t="s">
        <v>750</v>
      </c>
      <c r="F219" s="15">
        <f>'Venteo_compresores Centrifu_pla'!AH156</f>
        <v>0</v>
      </c>
      <c r="G219" s="15">
        <f>'Venteo_compresores Centrifu_pla'!AI156</f>
        <v>0</v>
      </c>
      <c r="H219" s="15">
        <f>'Venteo_compresores Centrifu_pla'!AJ156</f>
        <v>0</v>
      </c>
      <c r="I219" s="15">
        <f>'Venteo_compresores Centrifu_pla'!AK156</f>
        <v>0</v>
      </c>
      <c r="J219" s="15">
        <f>'Venteo_compresores Centrifu_pla'!AL156</f>
        <v>0</v>
      </c>
      <c r="K219" s="15">
        <f>'Venteo_compresores Centrifu_pla'!AM156</f>
        <v>0</v>
      </c>
    </row>
    <row r="220" spans="3:11" x14ac:dyDescent="0.75">
      <c r="C220" s="15" t="s">
        <v>414</v>
      </c>
      <c r="D220" s="38" t="str">
        <f t="shared" si="62"/>
        <v>Agosto</v>
      </c>
      <c r="E220" s="18" t="s">
        <v>749</v>
      </c>
      <c r="F220" s="15">
        <f>'Venteo_compresores Centrifu_pla'!AH157</f>
        <v>0</v>
      </c>
      <c r="G220" s="15">
        <f>'Venteo_compresores Centrifu_pla'!AI157</f>
        <v>0</v>
      </c>
      <c r="H220" s="15">
        <f>'Venteo_compresores Centrifu_pla'!AJ157</f>
        <v>0</v>
      </c>
      <c r="I220" s="15">
        <f>'Venteo_compresores Centrifu_pla'!AK157</f>
        <v>0</v>
      </c>
      <c r="J220" s="15">
        <f>'Venteo_compresores Centrifu_pla'!AL157</f>
        <v>0</v>
      </c>
      <c r="K220" s="15">
        <f>'Venteo_compresores Centrifu_pla'!AM157</f>
        <v>0</v>
      </c>
    </row>
    <row r="221" spans="3:11" x14ac:dyDescent="0.75">
      <c r="C221" s="15" t="s">
        <v>414</v>
      </c>
      <c r="D221" s="38" t="s">
        <v>506</v>
      </c>
      <c r="E221" s="18" t="s">
        <v>586</v>
      </c>
      <c r="F221" s="15">
        <f>'Venteo_compresores Centrifu_pla'!AH158</f>
        <v>0</v>
      </c>
      <c r="G221" s="15">
        <f>'Venteo_compresores Centrifu_pla'!AI158</f>
        <v>200</v>
      </c>
      <c r="H221" s="15">
        <f>'Venteo_compresores Centrifu_pla'!AJ158</f>
        <v>1800</v>
      </c>
      <c r="I221" s="15">
        <f>'Venteo_compresores Centrifu_pla'!AK158</f>
        <v>8.5594485577417476E-3</v>
      </c>
      <c r="J221" s="15">
        <f>'Venteo_compresores Centrifu_pla'!AL158</f>
        <v>8.5594485577417459E-3</v>
      </c>
      <c r="K221" s="15">
        <f>'Venteo_compresores Centrifu_pla'!AM158</f>
        <v>0.24822400817451062</v>
      </c>
    </row>
    <row r="222" spans="3:11" x14ac:dyDescent="0.75">
      <c r="C222" s="15" t="s">
        <v>414</v>
      </c>
      <c r="D222" s="38" t="str">
        <f t="shared" ref="D222:D223" si="63">D221</f>
        <v>Septiembre</v>
      </c>
      <c r="E222" s="18" t="s">
        <v>750</v>
      </c>
      <c r="F222" s="15">
        <f>'Venteo_compresores Centrifu_pla'!AH159</f>
        <v>0</v>
      </c>
      <c r="G222" s="15">
        <f>'Venteo_compresores Centrifu_pla'!AI159</f>
        <v>0</v>
      </c>
      <c r="H222" s="15">
        <f>'Venteo_compresores Centrifu_pla'!AJ159</f>
        <v>0</v>
      </c>
      <c r="I222" s="15">
        <f>'Venteo_compresores Centrifu_pla'!AK159</f>
        <v>0</v>
      </c>
      <c r="J222" s="15">
        <f>'Venteo_compresores Centrifu_pla'!AL159</f>
        <v>0</v>
      </c>
      <c r="K222" s="15">
        <f>'Venteo_compresores Centrifu_pla'!AM159</f>
        <v>0</v>
      </c>
    </row>
    <row r="223" spans="3:11" x14ac:dyDescent="0.75">
      <c r="C223" s="15" t="s">
        <v>414</v>
      </c>
      <c r="D223" s="38" t="str">
        <f t="shared" si="63"/>
        <v>Septiembre</v>
      </c>
      <c r="E223" s="18" t="s">
        <v>749</v>
      </c>
      <c r="F223" s="15">
        <f>'Venteo_compresores Centrifu_pla'!AH160</f>
        <v>0</v>
      </c>
      <c r="G223" s="15">
        <f>'Venteo_compresores Centrifu_pla'!AI160</f>
        <v>0</v>
      </c>
      <c r="H223" s="15">
        <f>'Venteo_compresores Centrifu_pla'!AJ160</f>
        <v>0</v>
      </c>
      <c r="I223" s="15">
        <f>'Venteo_compresores Centrifu_pla'!AK160</f>
        <v>0</v>
      </c>
      <c r="J223" s="15">
        <f>'Venteo_compresores Centrifu_pla'!AL160</f>
        <v>0</v>
      </c>
      <c r="K223" s="15">
        <f>'Venteo_compresores Centrifu_pla'!AM160</f>
        <v>0</v>
      </c>
    </row>
    <row r="224" spans="3:11" x14ac:dyDescent="0.75">
      <c r="C224" s="15" t="s">
        <v>414</v>
      </c>
      <c r="D224" s="38" t="s">
        <v>507</v>
      </c>
      <c r="E224" s="18" t="s">
        <v>586</v>
      </c>
      <c r="F224" s="15">
        <f>'Venteo_compresores Centrifu_pla'!AH161</f>
        <v>0</v>
      </c>
      <c r="G224" s="15">
        <f>'Venteo_compresores Centrifu_pla'!AI161</f>
        <v>200</v>
      </c>
      <c r="H224" s="15">
        <f>'Venteo_compresores Centrifu_pla'!AJ161</f>
        <v>1800</v>
      </c>
      <c r="I224" s="15">
        <f>'Venteo_compresores Centrifu_pla'!AK161</f>
        <v>8.5594485577417476E-3</v>
      </c>
      <c r="J224" s="15">
        <f>'Venteo_compresores Centrifu_pla'!AL161</f>
        <v>8.5594485577417459E-3</v>
      </c>
      <c r="K224" s="15">
        <f>'Venteo_compresores Centrifu_pla'!AM161</f>
        <v>0.24822400817451062</v>
      </c>
    </row>
    <row r="225" spans="3:11" x14ac:dyDescent="0.75">
      <c r="C225" s="15" t="s">
        <v>414</v>
      </c>
      <c r="D225" s="38" t="str">
        <f t="shared" ref="D225:D226" si="64">D224</f>
        <v>Octubre</v>
      </c>
      <c r="E225" s="18" t="s">
        <v>750</v>
      </c>
      <c r="F225" s="15">
        <f>'Venteo_compresores Centrifu_pla'!AH162</f>
        <v>0</v>
      </c>
      <c r="G225" s="15">
        <f>'Venteo_compresores Centrifu_pla'!AI162</f>
        <v>0</v>
      </c>
      <c r="H225" s="15">
        <f>'Venteo_compresores Centrifu_pla'!AJ162</f>
        <v>0</v>
      </c>
      <c r="I225" s="15">
        <f>'Venteo_compresores Centrifu_pla'!AK162</f>
        <v>0</v>
      </c>
      <c r="J225" s="15">
        <f>'Venteo_compresores Centrifu_pla'!AL162</f>
        <v>0</v>
      </c>
      <c r="K225" s="15">
        <f>'Venteo_compresores Centrifu_pla'!AM162</f>
        <v>0</v>
      </c>
    </row>
    <row r="226" spans="3:11" x14ac:dyDescent="0.75">
      <c r="C226" s="15" t="s">
        <v>414</v>
      </c>
      <c r="D226" s="38" t="str">
        <f t="shared" si="64"/>
        <v>Octubre</v>
      </c>
      <c r="E226" s="18" t="s">
        <v>749</v>
      </c>
      <c r="F226" s="15">
        <f>'Venteo_compresores Centrifu_pla'!AH163</f>
        <v>0</v>
      </c>
      <c r="G226" s="15">
        <f>'Venteo_compresores Centrifu_pla'!AI163</f>
        <v>0</v>
      </c>
      <c r="H226" s="15">
        <f>'Venteo_compresores Centrifu_pla'!AJ163</f>
        <v>0</v>
      </c>
      <c r="I226" s="15">
        <f>'Venteo_compresores Centrifu_pla'!AK163</f>
        <v>0</v>
      </c>
      <c r="J226" s="15">
        <f>'Venteo_compresores Centrifu_pla'!AL163</f>
        <v>0</v>
      </c>
      <c r="K226" s="15">
        <f>'Venteo_compresores Centrifu_pla'!AM163</f>
        <v>0</v>
      </c>
    </row>
    <row r="227" spans="3:11" x14ac:dyDescent="0.75">
      <c r="C227" s="15" t="s">
        <v>414</v>
      </c>
      <c r="D227" s="38" t="s">
        <v>508</v>
      </c>
      <c r="E227" s="18" t="s">
        <v>586</v>
      </c>
      <c r="F227" s="15">
        <f>'Venteo_compresores Centrifu_pla'!AH164</f>
        <v>0</v>
      </c>
      <c r="G227" s="15">
        <f>'Venteo_compresores Centrifu_pla'!AI164</f>
        <v>200</v>
      </c>
      <c r="H227" s="15">
        <f>'Venteo_compresores Centrifu_pla'!AJ164</f>
        <v>1800</v>
      </c>
      <c r="I227" s="15">
        <f>'Venteo_compresores Centrifu_pla'!AK164</f>
        <v>8.5594485577417476E-3</v>
      </c>
      <c r="J227" s="15">
        <f>'Venteo_compresores Centrifu_pla'!AL164</f>
        <v>8.5594485577417459E-3</v>
      </c>
      <c r="K227" s="15">
        <f>'Venteo_compresores Centrifu_pla'!AM164</f>
        <v>0.24822400817451062</v>
      </c>
    </row>
    <row r="228" spans="3:11" x14ac:dyDescent="0.75">
      <c r="C228" s="15" t="s">
        <v>414</v>
      </c>
      <c r="D228" s="38" t="str">
        <f t="shared" ref="D228:D229" si="65">D227</f>
        <v>Noviembre</v>
      </c>
      <c r="E228" s="18" t="s">
        <v>750</v>
      </c>
      <c r="F228" s="15">
        <f>'Venteo_compresores Centrifu_pla'!AH165</f>
        <v>0</v>
      </c>
      <c r="G228" s="15">
        <f>'Venteo_compresores Centrifu_pla'!AI165</f>
        <v>0</v>
      </c>
      <c r="H228" s="15">
        <f>'Venteo_compresores Centrifu_pla'!AJ165</f>
        <v>0</v>
      </c>
      <c r="I228" s="15">
        <f>'Venteo_compresores Centrifu_pla'!AK165</f>
        <v>0</v>
      </c>
      <c r="J228" s="15">
        <f>'Venteo_compresores Centrifu_pla'!AL165</f>
        <v>0</v>
      </c>
      <c r="K228" s="15">
        <f>'Venteo_compresores Centrifu_pla'!AM165</f>
        <v>0</v>
      </c>
    </row>
    <row r="229" spans="3:11" x14ac:dyDescent="0.75">
      <c r="C229" s="15" t="s">
        <v>414</v>
      </c>
      <c r="D229" s="38" t="str">
        <f t="shared" si="65"/>
        <v>Noviembre</v>
      </c>
      <c r="E229" s="18" t="s">
        <v>749</v>
      </c>
      <c r="F229" s="15">
        <f>'Venteo_compresores Centrifu_pla'!AH166</f>
        <v>0</v>
      </c>
      <c r="G229" s="15">
        <f>'Venteo_compresores Centrifu_pla'!AI166</f>
        <v>0</v>
      </c>
      <c r="H229" s="15">
        <f>'Venteo_compresores Centrifu_pla'!AJ166</f>
        <v>0</v>
      </c>
      <c r="I229" s="15">
        <f>'Venteo_compresores Centrifu_pla'!AK166</f>
        <v>0</v>
      </c>
      <c r="J229" s="15">
        <f>'Venteo_compresores Centrifu_pla'!AL166</f>
        <v>0</v>
      </c>
      <c r="K229" s="15">
        <f>'Venteo_compresores Centrifu_pla'!AM166</f>
        <v>0</v>
      </c>
    </row>
    <row r="230" spans="3:11" x14ac:dyDescent="0.75">
      <c r="C230" s="15" t="s">
        <v>414</v>
      </c>
      <c r="D230" s="38" t="s">
        <v>509</v>
      </c>
      <c r="E230" s="18" t="s">
        <v>586</v>
      </c>
      <c r="F230" s="15">
        <f>'Venteo_compresores Centrifu_pla'!AH167</f>
        <v>0</v>
      </c>
      <c r="G230" s="15">
        <f>'Venteo_compresores Centrifu_pla'!AI167</f>
        <v>200</v>
      </c>
      <c r="H230" s="15">
        <f>'Venteo_compresores Centrifu_pla'!AJ167</f>
        <v>1800</v>
      </c>
      <c r="I230" s="15">
        <f>'Venteo_compresores Centrifu_pla'!AK167</f>
        <v>8.5594485577417476E-3</v>
      </c>
      <c r="J230" s="15">
        <f>'Venteo_compresores Centrifu_pla'!AL167</f>
        <v>8.5594485577417459E-3</v>
      </c>
      <c r="K230" s="15">
        <f>'Venteo_compresores Centrifu_pla'!AM167</f>
        <v>0.24822400817451062</v>
      </c>
    </row>
    <row r="231" spans="3:11" x14ac:dyDescent="0.75">
      <c r="C231" s="15" t="s">
        <v>414</v>
      </c>
      <c r="D231" s="38" t="s">
        <v>509</v>
      </c>
      <c r="E231" s="18" t="s">
        <v>750</v>
      </c>
      <c r="F231" s="15">
        <f>'Venteo_compresores Centrifu_pla'!AH168</f>
        <v>0</v>
      </c>
      <c r="G231" s="15">
        <f>'Venteo_compresores Centrifu_pla'!AI168</f>
        <v>0</v>
      </c>
      <c r="H231" s="15">
        <f>'Venteo_compresores Centrifu_pla'!AJ168</f>
        <v>0</v>
      </c>
      <c r="I231" s="15">
        <f>'Venteo_compresores Centrifu_pla'!AK168</f>
        <v>0</v>
      </c>
      <c r="J231" s="15">
        <f>'Venteo_compresores Centrifu_pla'!AL168</f>
        <v>0</v>
      </c>
      <c r="K231" s="15">
        <f>'Venteo_compresores Centrifu_pla'!AM168</f>
        <v>0</v>
      </c>
    </row>
    <row r="232" spans="3:11" x14ac:dyDescent="0.75">
      <c r="C232" s="15" t="s">
        <v>414</v>
      </c>
      <c r="D232" s="38" t="s">
        <v>509</v>
      </c>
      <c r="E232" s="18" t="s">
        <v>749</v>
      </c>
      <c r="F232" s="15">
        <f>'Venteo_compresores Centrifu_pla'!AH169</f>
        <v>0</v>
      </c>
      <c r="G232" s="15">
        <f>'Venteo_compresores Centrifu_pla'!AI169</f>
        <v>0</v>
      </c>
      <c r="H232" s="15">
        <f>'Venteo_compresores Centrifu_pla'!AJ169</f>
        <v>0</v>
      </c>
      <c r="I232" s="15">
        <f>'Venteo_compresores Centrifu_pla'!AK169</f>
        <v>0</v>
      </c>
      <c r="J232" s="15">
        <f>'Venteo_compresores Centrifu_pla'!AL169</f>
        <v>0</v>
      </c>
      <c r="K232" s="15">
        <f>'Venteo_compresores Centrifu_pla'!AM169</f>
        <v>0</v>
      </c>
    </row>
    <row r="233" spans="3:11" x14ac:dyDescent="0.75">
      <c r="C233" s="15" t="s">
        <v>773</v>
      </c>
      <c r="D233" s="38" t="s">
        <v>498</v>
      </c>
      <c r="E233" s="18" t="s">
        <v>586</v>
      </c>
      <c r="F233" s="15">
        <f>'Venteo_deshid Glicol_planta'!AH144</f>
        <v>300</v>
      </c>
      <c r="G233" s="15">
        <f>'Venteo_deshid Glicol_planta'!AI144</f>
        <v>200</v>
      </c>
      <c r="H233" s="15">
        <f>'Venteo_deshid Glicol_planta'!AJ144</f>
        <v>1000</v>
      </c>
      <c r="I233" s="15">
        <f>'Venteo_deshid Glicol_planta'!AK144</f>
        <v>0</v>
      </c>
      <c r="J233" s="15">
        <f>'Venteo_deshid Glicol_planta'!AL144</f>
        <v>4.7552491987454147E-3</v>
      </c>
      <c r="K233" s="15">
        <f>'Venteo_deshid Glicol_planta'!AM144</f>
        <v>0.13314697756487162</v>
      </c>
    </row>
    <row r="234" spans="3:11" x14ac:dyDescent="0.75">
      <c r="C234" s="15" t="s">
        <v>773</v>
      </c>
      <c r="D234" s="38" t="str">
        <f t="shared" ref="D234:D235" si="66">D233</f>
        <v>Enero</v>
      </c>
      <c r="E234" s="18" t="s">
        <v>750</v>
      </c>
      <c r="F234" s="15">
        <f>'Venteo_deshid Glicol_planta'!AH145</f>
        <v>0</v>
      </c>
      <c r="G234" s="15">
        <f>'Venteo_deshid Glicol_planta'!AI145</f>
        <v>0</v>
      </c>
      <c r="H234" s="15">
        <f>'Venteo_deshid Glicol_planta'!AJ145</f>
        <v>0</v>
      </c>
      <c r="I234" s="15">
        <f>'Venteo_deshid Glicol_planta'!AK145</f>
        <v>0</v>
      </c>
      <c r="J234" s="15">
        <f>'Venteo_deshid Glicol_planta'!AL145</f>
        <v>0</v>
      </c>
      <c r="K234" s="15">
        <f>'Venteo_deshid Glicol_planta'!AM145</f>
        <v>0</v>
      </c>
    </row>
    <row r="235" spans="3:11" x14ac:dyDescent="0.75">
      <c r="C235" s="15" t="s">
        <v>773</v>
      </c>
      <c r="D235" s="38" t="str">
        <f t="shared" si="66"/>
        <v>Enero</v>
      </c>
      <c r="E235" s="18" t="s">
        <v>749</v>
      </c>
      <c r="F235" s="15">
        <f>'Venteo_deshid Glicol_planta'!AH146</f>
        <v>0</v>
      </c>
      <c r="G235" s="15">
        <f>'Venteo_deshid Glicol_planta'!AI146</f>
        <v>0</v>
      </c>
      <c r="H235" s="15">
        <f>'Venteo_deshid Glicol_planta'!AJ146</f>
        <v>0</v>
      </c>
      <c r="I235" s="15">
        <f>'Venteo_deshid Glicol_planta'!AK146</f>
        <v>0</v>
      </c>
      <c r="J235" s="15">
        <f>'Venteo_deshid Glicol_planta'!AL146</f>
        <v>0</v>
      </c>
      <c r="K235" s="15">
        <f>'Venteo_deshid Glicol_planta'!AM146</f>
        <v>0</v>
      </c>
    </row>
    <row r="236" spans="3:11" x14ac:dyDescent="0.75">
      <c r="C236" s="15" t="s">
        <v>773</v>
      </c>
      <c r="D236" s="38" t="s">
        <v>499</v>
      </c>
      <c r="E236" s="18" t="s">
        <v>586</v>
      </c>
      <c r="F236" s="15">
        <f>'Venteo_deshid Glicol_planta'!AH147</f>
        <v>300</v>
      </c>
      <c r="G236" s="15">
        <f>'Venteo_deshid Glicol_planta'!AI147</f>
        <v>200</v>
      </c>
      <c r="H236" s="15">
        <f>'Venteo_deshid Glicol_planta'!AJ147</f>
        <v>499.99999999999994</v>
      </c>
      <c r="I236" s="15">
        <f>'Venteo_deshid Glicol_planta'!AK147</f>
        <v>0</v>
      </c>
      <c r="J236" s="15">
        <f>'Venteo_deshid Glicol_planta'!AL147</f>
        <v>2.3776245993727069E-3</v>
      </c>
      <c r="K236" s="15">
        <f>'Venteo_deshid Glicol_planta'!AM147</f>
        <v>6.6573488782435797E-2</v>
      </c>
    </row>
    <row r="237" spans="3:11" x14ac:dyDescent="0.75">
      <c r="C237" s="15" t="s">
        <v>773</v>
      </c>
      <c r="D237" s="38" t="str">
        <f t="shared" ref="D237:D238" si="67">D236</f>
        <v>Febrero</v>
      </c>
      <c r="E237" s="18" t="s">
        <v>750</v>
      </c>
      <c r="F237" s="15">
        <f>'Venteo_deshid Glicol_planta'!AH148</f>
        <v>0</v>
      </c>
      <c r="G237" s="15">
        <f>'Venteo_deshid Glicol_planta'!AI148</f>
        <v>0</v>
      </c>
      <c r="H237" s="15">
        <f>'Venteo_deshid Glicol_planta'!AJ148</f>
        <v>0</v>
      </c>
      <c r="I237" s="15">
        <f>'Venteo_deshid Glicol_planta'!AK148</f>
        <v>0</v>
      </c>
      <c r="J237" s="15">
        <f>'Venteo_deshid Glicol_planta'!AL148</f>
        <v>0</v>
      </c>
      <c r="K237" s="15">
        <f>'Venteo_deshid Glicol_planta'!AM148</f>
        <v>0</v>
      </c>
    </row>
    <row r="238" spans="3:11" x14ac:dyDescent="0.75">
      <c r="C238" s="15" t="s">
        <v>773</v>
      </c>
      <c r="D238" s="38" t="str">
        <f t="shared" si="67"/>
        <v>Febrero</v>
      </c>
      <c r="E238" s="18" t="s">
        <v>749</v>
      </c>
      <c r="F238" s="15">
        <f>'Venteo_deshid Glicol_planta'!AH149</f>
        <v>0</v>
      </c>
      <c r="G238" s="15">
        <f>'Venteo_deshid Glicol_planta'!AI149</f>
        <v>0</v>
      </c>
      <c r="H238" s="15">
        <f>'Venteo_deshid Glicol_planta'!AJ149</f>
        <v>0</v>
      </c>
      <c r="I238" s="15">
        <f>'Venteo_deshid Glicol_planta'!AK149</f>
        <v>0</v>
      </c>
      <c r="J238" s="15">
        <f>'Venteo_deshid Glicol_planta'!AL149</f>
        <v>0</v>
      </c>
      <c r="K238" s="15">
        <f>'Venteo_deshid Glicol_planta'!AM149</f>
        <v>0</v>
      </c>
    </row>
    <row r="239" spans="3:11" x14ac:dyDescent="0.75">
      <c r="C239" s="15" t="s">
        <v>773</v>
      </c>
      <c r="D239" s="38" t="s">
        <v>500</v>
      </c>
      <c r="E239" s="18" t="s">
        <v>586</v>
      </c>
      <c r="F239" s="15">
        <f>'Venteo_deshid Glicol_planta'!AH150</f>
        <v>300</v>
      </c>
      <c r="G239" s="15">
        <f>'Venteo_deshid Glicol_planta'!AI150</f>
        <v>200</v>
      </c>
      <c r="H239" s="15">
        <f>'Venteo_deshid Glicol_planta'!AJ150</f>
        <v>499.99999999999994</v>
      </c>
      <c r="I239" s="15">
        <f>'Venteo_deshid Glicol_planta'!AK150</f>
        <v>0</v>
      </c>
      <c r="J239" s="15">
        <f>'Venteo_deshid Glicol_planta'!AL150</f>
        <v>2.3776245993727069E-3</v>
      </c>
      <c r="K239" s="15">
        <f>'Venteo_deshid Glicol_planta'!AM150</f>
        <v>6.6573488782435797E-2</v>
      </c>
    </row>
    <row r="240" spans="3:11" x14ac:dyDescent="0.75">
      <c r="C240" s="15" t="s">
        <v>773</v>
      </c>
      <c r="D240" s="38" t="str">
        <f t="shared" ref="D240:D241" si="68">D239</f>
        <v>Marzo</v>
      </c>
      <c r="E240" s="18" t="s">
        <v>750</v>
      </c>
      <c r="F240" s="15">
        <f>'Venteo_deshid Glicol_planta'!AH151</f>
        <v>0</v>
      </c>
      <c r="G240" s="15">
        <f>'Venteo_deshid Glicol_planta'!AI151</f>
        <v>0</v>
      </c>
      <c r="H240" s="15">
        <f>'Venteo_deshid Glicol_planta'!AJ151</f>
        <v>0</v>
      </c>
      <c r="I240" s="15">
        <f>'Venteo_deshid Glicol_planta'!AK151</f>
        <v>0</v>
      </c>
      <c r="J240" s="15">
        <f>'Venteo_deshid Glicol_planta'!AL151</f>
        <v>0</v>
      </c>
      <c r="K240" s="15">
        <f>'Venteo_deshid Glicol_planta'!AM151</f>
        <v>0</v>
      </c>
    </row>
    <row r="241" spans="3:11" x14ac:dyDescent="0.75">
      <c r="C241" s="15" t="s">
        <v>773</v>
      </c>
      <c r="D241" s="38" t="str">
        <f t="shared" si="68"/>
        <v>Marzo</v>
      </c>
      <c r="E241" s="18" t="s">
        <v>749</v>
      </c>
      <c r="F241" s="15">
        <f>'Venteo_deshid Glicol_planta'!AH152</f>
        <v>0</v>
      </c>
      <c r="G241" s="15">
        <f>'Venteo_deshid Glicol_planta'!AI152</f>
        <v>0</v>
      </c>
      <c r="H241" s="15">
        <f>'Venteo_deshid Glicol_planta'!AJ152</f>
        <v>0</v>
      </c>
      <c r="I241" s="15">
        <f>'Venteo_deshid Glicol_planta'!AK152</f>
        <v>0</v>
      </c>
      <c r="J241" s="15">
        <f>'Venteo_deshid Glicol_planta'!AL152</f>
        <v>0</v>
      </c>
      <c r="K241" s="15">
        <f>'Venteo_deshid Glicol_planta'!AM152</f>
        <v>0</v>
      </c>
    </row>
    <row r="242" spans="3:11" x14ac:dyDescent="0.75">
      <c r="C242" s="15" t="s">
        <v>773</v>
      </c>
      <c r="D242" s="38" t="s">
        <v>501</v>
      </c>
      <c r="E242" s="18" t="s">
        <v>586</v>
      </c>
      <c r="F242" s="15">
        <f>'Venteo_deshid Glicol_planta'!AH153</f>
        <v>500</v>
      </c>
      <c r="G242" s="15">
        <f>'Venteo_deshid Glicol_planta'!AI153</f>
        <v>20</v>
      </c>
      <c r="H242" s="15">
        <f>'Venteo_deshid Glicol_planta'!AJ153</f>
        <v>480</v>
      </c>
      <c r="I242" s="15">
        <f>'Venteo_deshid Glicol_planta'!AK153</f>
        <v>0</v>
      </c>
      <c r="J242" s="15">
        <f>'Venteo_deshid Glicol_planta'!AL153</f>
        <v>2.2825196153977985E-3</v>
      </c>
      <c r="K242" s="15">
        <f>'Venteo_deshid Glicol_planta'!AM153</f>
        <v>6.3910549231138356E-2</v>
      </c>
    </row>
    <row r="243" spans="3:11" x14ac:dyDescent="0.75">
      <c r="C243" s="15" t="s">
        <v>773</v>
      </c>
      <c r="D243" s="38" t="str">
        <f t="shared" ref="D243:D244" si="69">D242</f>
        <v>Abril</v>
      </c>
      <c r="E243" s="18" t="s">
        <v>750</v>
      </c>
      <c r="F243" s="15">
        <f>'Venteo_deshid Glicol_planta'!AH154</f>
        <v>0</v>
      </c>
      <c r="G243" s="15">
        <f>'Venteo_deshid Glicol_planta'!AI154</f>
        <v>0</v>
      </c>
      <c r="H243" s="15">
        <f>'Venteo_deshid Glicol_planta'!AJ154</f>
        <v>0</v>
      </c>
      <c r="I243" s="15">
        <f>'Venteo_deshid Glicol_planta'!AK154</f>
        <v>0</v>
      </c>
      <c r="J243" s="15">
        <f>'Venteo_deshid Glicol_planta'!AL154</f>
        <v>0</v>
      </c>
      <c r="K243" s="15">
        <f>'Venteo_deshid Glicol_planta'!AM154</f>
        <v>0</v>
      </c>
    </row>
    <row r="244" spans="3:11" x14ac:dyDescent="0.75">
      <c r="C244" s="15" t="s">
        <v>773</v>
      </c>
      <c r="D244" s="38" t="str">
        <f t="shared" si="69"/>
        <v>Abril</v>
      </c>
      <c r="E244" s="18" t="s">
        <v>749</v>
      </c>
      <c r="F244" s="15">
        <f>'Venteo_deshid Glicol_planta'!AH155</f>
        <v>0</v>
      </c>
      <c r="G244" s="15">
        <f>'Venteo_deshid Glicol_planta'!AI155</f>
        <v>0</v>
      </c>
      <c r="H244" s="15">
        <f>'Venteo_deshid Glicol_planta'!AJ155</f>
        <v>0</v>
      </c>
      <c r="I244" s="15">
        <f>'Venteo_deshid Glicol_planta'!AK155</f>
        <v>0</v>
      </c>
      <c r="J244" s="15">
        <f>'Venteo_deshid Glicol_planta'!AL155</f>
        <v>0</v>
      </c>
      <c r="K244" s="15">
        <f>'Venteo_deshid Glicol_planta'!AM155</f>
        <v>0</v>
      </c>
    </row>
    <row r="245" spans="3:11" x14ac:dyDescent="0.75">
      <c r="C245" s="15" t="s">
        <v>773</v>
      </c>
      <c r="D245" s="38" t="s">
        <v>502</v>
      </c>
      <c r="E245" s="18" t="s">
        <v>586</v>
      </c>
      <c r="F245" s="15">
        <f>'Venteo_deshid Glicol_planta'!AH156</f>
        <v>0</v>
      </c>
      <c r="G245" s="15">
        <f>'Venteo_deshid Glicol_planta'!AI156</f>
        <v>0</v>
      </c>
      <c r="H245" s="15">
        <f>'Venteo_deshid Glicol_planta'!AJ156</f>
        <v>0</v>
      </c>
      <c r="I245" s="15">
        <f>'Venteo_deshid Glicol_planta'!AK156</f>
        <v>0</v>
      </c>
      <c r="J245" s="15">
        <f>'Venteo_deshid Glicol_planta'!AL156</f>
        <v>0</v>
      </c>
      <c r="K245" s="15">
        <f>'Venteo_deshid Glicol_planta'!AM156</f>
        <v>0</v>
      </c>
    </row>
    <row r="246" spans="3:11" x14ac:dyDescent="0.75">
      <c r="C246" s="15" t="s">
        <v>773</v>
      </c>
      <c r="D246" s="38" t="str">
        <f t="shared" ref="D246:D247" si="70">D245</f>
        <v>Mayo</v>
      </c>
      <c r="E246" s="18" t="s">
        <v>750</v>
      </c>
      <c r="F246" s="15">
        <f>'Venteo_deshid Glicol_planta'!AH157</f>
        <v>0</v>
      </c>
      <c r="G246" s="15">
        <f>'Venteo_deshid Glicol_planta'!AI157</f>
        <v>0</v>
      </c>
      <c r="H246" s="15">
        <f>'Venteo_deshid Glicol_planta'!AJ157</f>
        <v>0</v>
      </c>
      <c r="I246" s="15">
        <f>'Venteo_deshid Glicol_planta'!AK157</f>
        <v>0</v>
      </c>
      <c r="J246" s="15">
        <f>'Venteo_deshid Glicol_planta'!AL157</f>
        <v>0</v>
      </c>
      <c r="K246" s="15">
        <f>'Venteo_deshid Glicol_planta'!AM157</f>
        <v>0</v>
      </c>
    </row>
    <row r="247" spans="3:11" x14ac:dyDescent="0.75">
      <c r="C247" s="15" t="s">
        <v>773</v>
      </c>
      <c r="D247" s="38" t="str">
        <f t="shared" si="70"/>
        <v>Mayo</v>
      </c>
      <c r="E247" s="18" t="s">
        <v>749</v>
      </c>
      <c r="F247" s="15">
        <f>'Venteo_deshid Glicol_planta'!AH158</f>
        <v>0.14002999999999999</v>
      </c>
      <c r="G247" s="15">
        <f>'Venteo_deshid Glicol_planta'!AI158</f>
        <v>2.8006E-2</v>
      </c>
      <c r="H247" s="15">
        <f>'Venteo_deshid Glicol_planta'!AJ158</f>
        <v>0.112024</v>
      </c>
      <c r="I247" s="15">
        <f>'Venteo_deshid Glicol_planta'!AK158</f>
        <v>0</v>
      </c>
      <c r="J247" s="15">
        <f>'Venteo_deshid Glicol_planta'!AL158</f>
        <v>5.3270203624025642E-7</v>
      </c>
      <c r="K247" s="15">
        <f>'Venteo_deshid Glicol_planta'!AM158</f>
        <v>1.491565701472718E-5</v>
      </c>
    </row>
    <row r="248" spans="3:11" x14ac:dyDescent="0.75">
      <c r="C248" s="15" t="s">
        <v>773</v>
      </c>
      <c r="D248" s="38" t="s">
        <v>503</v>
      </c>
      <c r="E248" s="18" t="s">
        <v>586</v>
      </c>
      <c r="F248" s="15">
        <f>'Venteo_deshid Glicol_planta'!AH159</f>
        <v>0</v>
      </c>
      <c r="G248" s="15">
        <f>'Venteo_deshid Glicol_planta'!AI159</f>
        <v>0</v>
      </c>
      <c r="H248" s="15">
        <f>'Venteo_deshid Glicol_planta'!AJ159</f>
        <v>0</v>
      </c>
      <c r="I248" s="15">
        <f>'Venteo_deshid Glicol_planta'!AK159</f>
        <v>0</v>
      </c>
      <c r="J248" s="15">
        <f>'Venteo_deshid Glicol_planta'!AL159</f>
        <v>0</v>
      </c>
      <c r="K248" s="15">
        <f>'Venteo_deshid Glicol_planta'!AM159</f>
        <v>0</v>
      </c>
    </row>
    <row r="249" spans="3:11" x14ac:dyDescent="0.75">
      <c r="C249" s="15" t="s">
        <v>773</v>
      </c>
      <c r="D249" s="38" t="str">
        <f t="shared" ref="D249:D250" si="71">D248</f>
        <v>Junio</v>
      </c>
      <c r="E249" s="18" t="s">
        <v>750</v>
      </c>
      <c r="F249" s="15">
        <f>'Venteo_deshid Glicol_planta'!AH160</f>
        <v>0</v>
      </c>
      <c r="G249" s="15">
        <f>'Venteo_deshid Glicol_planta'!AI160</f>
        <v>0</v>
      </c>
      <c r="H249" s="15">
        <f>'Venteo_deshid Glicol_planta'!AJ160</f>
        <v>0</v>
      </c>
      <c r="I249" s="15">
        <f>'Venteo_deshid Glicol_planta'!AK160</f>
        <v>0</v>
      </c>
      <c r="J249" s="15">
        <f>'Venteo_deshid Glicol_planta'!AL160</f>
        <v>0</v>
      </c>
      <c r="K249" s="15">
        <f>'Venteo_deshid Glicol_planta'!AM160</f>
        <v>0</v>
      </c>
    </row>
    <row r="250" spans="3:11" x14ac:dyDescent="0.75">
      <c r="C250" s="15" t="s">
        <v>773</v>
      </c>
      <c r="D250" s="38" t="str">
        <f t="shared" si="71"/>
        <v>Junio</v>
      </c>
      <c r="E250" s="18" t="s">
        <v>749</v>
      </c>
      <c r="F250" s="15">
        <f>'Venteo_deshid Glicol_planta'!AH161</f>
        <v>0.14002999999999999</v>
      </c>
      <c r="G250" s="15">
        <f>'Venteo_deshid Glicol_planta'!AI161</f>
        <v>2.8006E-2</v>
      </c>
      <c r="H250" s="15">
        <f>'Venteo_deshid Glicol_planta'!AJ161</f>
        <v>0.112024</v>
      </c>
      <c r="I250" s="15">
        <f>'Venteo_deshid Glicol_planta'!AK161</f>
        <v>0</v>
      </c>
      <c r="J250" s="15">
        <f>'Venteo_deshid Glicol_planta'!AL161</f>
        <v>5.3270203624025642E-7</v>
      </c>
      <c r="K250" s="15">
        <f>'Venteo_deshid Glicol_planta'!AM161</f>
        <v>1.491565701472718E-5</v>
      </c>
    </row>
    <row r="251" spans="3:11" x14ac:dyDescent="0.75">
      <c r="C251" s="15" t="s">
        <v>773</v>
      </c>
      <c r="D251" s="38" t="s">
        <v>504</v>
      </c>
      <c r="E251" s="18" t="s">
        <v>586</v>
      </c>
      <c r="F251" s="15">
        <f>'Venteo_deshid Glicol_planta'!AH162</f>
        <v>0</v>
      </c>
      <c r="G251" s="15">
        <f>'Venteo_deshid Glicol_planta'!AI162</f>
        <v>0</v>
      </c>
      <c r="H251" s="15">
        <f>'Venteo_deshid Glicol_planta'!AJ162</f>
        <v>0</v>
      </c>
      <c r="I251" s="15">
        <f>'Venteo_deshid Glicol_planta'!AK162</f>
        <v>0</v>
      </c>
      <c r="J251" s="15">
        <f>'Venteo_deshid Glicol_planta'!AL162</f>
        <v>0</v>
      </c>
      <c r="K251" s="15">
        <f>'Venteo_deshid Glicol_planta'!AM162</f>
        <v>0</v>
      </c>
    </row>
    <row r="252" spans="3:11" x14ac:dyDescent="0.75">
      <c r="C252" s="15" t="s">
        <v>773</v>
      </c>
      <c r="D252" s="38" t="str">
        <f t="shared" ref="D252:D253" si="72">D251</f>
        <v>Julio</v>
      </c>
      <c r="E252" s="18" t="s">
        <v>750</v>
      </c>
      <c r="F252" s="15">
        <f>'Venteo_deshid Glicol_planta'!AH163</f>
        <v>0</v>
      </c>
      <c r="G252" s="15">
        <f>'Venteo_deshid Glicol_planta'!AI163</f>
        <v>0</v>
      </c>
      <c r="H252" s="15">
        <f>'Venteo_deshid Glicol_planta'!AJ163</f>
        <v>0</v>
      </c>
      <c r="I252" s="15">
        <f>'Venteo_deshid Glicol_planta'!AK163</f>
        <v>0</v>
      </c>
      <c r="J252" s="15">
        <f>'Venteo_deshid Glicol_planta'!AL163</f>
        <v>0</v>
      </c>
      <c r="K252" s="15">
        <f>'Venteo_deshid Glicol_planta'!AM163</f>
        <v>0</v>
      </c>
    </row>
    <row r="253" spans="3:11" x14ac:dyDescent="0.75">
      <c r="C253" s="15" t="s">
        <v>773</v>
      </c>
      <c r="D253" s="38" t="str">
        <f t="shared" si="72"/>
        <v>Julio</v>
      </c>
      <c r="E253" s="18" t="s">
        <v>749</v>
      </c>
      <c r="F253" s="15">
        <f>'Venteo_deshid Glicol_planta'!AH164</f>
        <v>0.14002999999999999</v>
      </c>
      <c r="G253" s="15">
        <f>'Venteo_deshid Glicol_planta'!AI164</f>
        <v>2.8006E-2</v>
      </c>
      <c r="H253" s="15">
        <f>'Venteo_deshid Glicol_planta'!AJ164</f>
        <v>0.112024</v>
      </c>
      <c r="I253" s="15">
        <f>'Venteo_deshid Glicol_planta'!AK164</f>
        <v>0</v>
      </c>
      <c r="J253" s="15">
        <f>'Venteo_deshid Glicol_planta'!AL164</f>
        <v>5.3270203624025642E-7</v>
      </c>
      <c r="K253" s="15">
        <f>'Venteo_deshid Glicol_planta'!AM164</f>
        <v>1.491565701472718E-5</v>
      </c>
    </row>
    <row r="254" spans="3:11" x14ac:dyDescent="0.75">
      <c r="C254" s="15" t="s">
        <v>773</v>
      </c>
      <c r="D254" s="38" t="s">
        <v>505</v>
      </c>
      <c r="E254" s="18" t="s">
        <v>586</v>
      </c>
      <c r="F254" s="15">
        <f>'Venteo_deshid Glicol_planta'!AH165</f>
        <v>0</v>
      </c>
      <c r="G254" s="15">
        <f>'Venteo_deshid Glicol_planta'!AI165</f>
        <v>0</v>
      </c>
      <c r="H254" s="15">
        <f>'Venteo_deshid Glicol_planta'!AJ165</f>
        <v>0</v>
      </c>
      <c r="I254" s="15">
        <f>'Venteo_deshid Glicol_planta'!AK165</f>
        <v>0</v>
      </c>
      <c r="J254" s="15">
        <f>'Venteo_deshid Glicol_planta'!AL165</f>
        <v>0</v>
      </c>
      <c r="K254" s="15">
        <f>'Venteo_deshid Glicol_planta'!AM165</f>
        <v>0</v>
      </c>
    </row>
    <row r="255" spans="3:11" x14ac:dyDescent="0.75">
      <c r="C255" s="15" t="s">
        <v>773</v>
      </c>
      <c r="D255" s="38" t="str">
        <f t="shared" ref="D255:D256" si="73">D254</f>
        <v>Agosto</v>
      </c>
      <c r="E255" s="18" t="s">
        <v>750</v>
      </c>
      <c r="F255" s="15">
        <f>'Venteo_deshid Glicol_planta'!AH166</f>
        <v>0</v>
      </c>
      <c r="G255" s="15">
        <f>'Venteo_deshid Glicol_planta'!AI166</f>
        <v>0</v>
      </c>
      <c r="H255" s="15">
        <f>'Venteo_deshid Glicol_planta'!AJ166</f>
        <v>0</v>
      </c>
      <c r="I255" s="15">
        <f>'Venteo_deshid Glicol_planta'!AK166</f>
        <v>0</v>
      </c>
      <c r="J255" s="15">
        <f>'Venteo_deshid Glicol_planta'!AL166</f>
        <v>0</v>
      </c>
      <c r="K255" s="15">
        <f>'Venteo_deshid Glicol_planta'!AM166</f>
        <v>0</v>
      </c>
    </row>
    <row r="256" spans="3:11" x14ac:dyDescent="0.75">
      <c r="C256" s="15" t="s">
        <v>773</v>
      </c>
      <c r="D256" s="38" t="str">
        <f t="shared" si="73"/>
        <v>Agosto</v>
      </c>
      <c r="E256" s="18" t="s">
        <v>749</v>
      </c>
      <c r="F256" s="15">
        <f>'Venteo_deshid Glicol_planta'!AH167</f>
        <v>0.14002999999999999</v>
      </c>
      <c r="G256" s="15">
        <f>'Venteo_deshid Glicol_planta'!AI167</f>
        <v>2.8006E-2</v>
      </c>
      <c r="H256" s="15">
        <f>'Venteo_deshid Glicol_planta'!AJ167</f>
        <v>0.112024</v>
      </c>
      <c r="I256" s="15">
        <f>'Venteo_deshid Glicol_planta'!AK167</f>
        <v>0</v>
      </c>
      <c r="J256" s="15">
        <f>'Venteo_deshid Glicol_planta'!AL167</f>
        <v>5.3270203624025642E-7</v>
      </c>
      <c r="K256" s="15">
        <f>'Venteo_deshid Glicol_planta'!AM167</f>
        <v>1.491565701472718E-5</v>
      </c>
    </row>
    <row r="257" spans="3:11" x14ac:dyDescent="0.75">
      <c r="C257" s="15" t="s">
        <v>773</v>
      </c>
      <c r="D257" s="38" t="s">
        <v>506</v>
      </c>
      <c r="E257" s="18" t="s">
        <v>586</v>
      </c>
      <c r="F257" s="15">
        <f>'Venteo_deshid Glicol_planta'!AH168</f>
        <v>0</v>
      </c>
      <c r="G257" s="15">
        <f>'Venteo_deshid Glicol_planta'!AI168</f>
        <v>0</v>
      </c>
      <c r="H257" s="15">
        <f>'Venteo_deshid Glicol_planta'!AJ168</f>
        <v>0</v>
      </c>
      <c r="I257" s="15">
        <f>'Venteo_deshid Glicol_planta'!AK168</f>
        <v>0</v>
      </c>
      <c r="J257" s="15">
        <f>'Venteo_deshid Glicol_planta'!AL168</f>
        <v>0</v>
      </c>
      <c r="K257" s="15">
        <f>'Venteo_deshid Glicol_planta'!AM168</f>
        <v>0</v>
      </c>
    </row>
    <row r="258" spans="3:11" x14ac:dyDescent="0.75">
      <c r="C258" s="15" t="s">
        <v>773</v>
      </c>
      <c r="D258" s="38" t="str">
        <f t="shared" ref="D258:D259" si="74">D257</f>
        <v>Septiembre</v>
      </c>
      <c r="E258" s="18" t="s">
        <v>750</v>
      </c>
      <c r="F258" s="15">
        <f>'Venteo_deshid Glicol_planta'!AH169</f>
        <v>0</v>
      </c>
      <c r="G258" s="15">
        <f>'Venteo_deshid Glicol_planta'!AI169</f>
        <v>0</v>
      </c>
      <c r="H258" s="15">
        <f>'Venteo_deshid Glicol_planta'!AJ169</f>
        <v>0</v>
      </c>
      <c r="I258" s="15">
        <f>'Venteo_deshid Glicol_planta'!AK169</f>
        <v>0</v>
      </c>
      <c r="J258" s="15">
        <f>'Venteo_deshid Glicol_planta'!AL169</f>
        <v>0</v>
      </c>
      <c r="K258" s="15">
        <f>'Venteo_deshid Glicol_planta'!AM169</f>
        <v>0</v>
      </c>
    </row>
    <row r="259" spans="3:11" x14ac:dyDescent="0.75">
      <c r="C259" s="15" t="s">
        <v>773</v>
      </c>
      <c r="D259" s="38" t="str">
        <f t="shared" si="74"/>
        <v>Septiembre</v>
      </c>
      <c r="E259" s="18" t="s">
        <v>749</v>
      </c>
      <c r="F259" s="15">
        <f>'Venteo_deshid Glicol_planta'!AH170</f>
        <v>0.14002999999999999</v>
      </c>
      <c r="G259" s="15">
        <f>'Venteo_deshid Glicol_planta'!AI170</f>
        <v>2.8006E-2</v>
      </c>
      <c r="H259" s="15">
        <f>'Venteo_deshid Glicol_planta'!AJ170</f>
        <v>0.112024</v>
      </c>
      <c r="I259" s="15">
        <f>'Venteo_deshid Glicol_planta'!AK170</f>
        <v>0</v>
      </c>
      <c r="J259" s="15">
        <f>'Venteo_deshid Glicol_planta'!AL170</f>
        <v>5.3270203624025642E-7</v>
      </c>
      <c r="K259" s="15">
        <f>'Venteo_deshid Glicol_planta'!AM170</f>
        <v>1.491565701472718E-5</v>
      </c>
    </row>
    <row r="260" spans="3:11" x14ac:dyDescent="0.75">
      <c r="C260" s="15" t="s">
        <v>773</v>
      </c>
      <c r="D260" s="38" t="s">
        <v>507</v>
      </c>
      <c r="E260" s="18" t="s">
        <v>586</v>
      </c>
      <c r="F260" s="15">
        <f>'Venteo_deshid Glicol_planta'!AH171</f>
        <v>0</v>
      </c>
      <c r="G260" s="15">
        <f>'Venteo_deshid Glicol_planta'!AI171</f>
        <v>0</v>
      </c>
      <c r="H260" s="15">
        <f>'Venteo_deshid Glicol_planta'!AJ171</f>
        <v>0</v>
      </c>
      <c r="I260" s="15">
        <f>'Venteo_deshid Glicol_planta'!AK171</f>
        <v>0</v>
      </c>
      <c r="J260" s="15">
        <f>'Venteo_deshid Glicol_planta'!AL171</f>
        <v>0</v>
      </c>
      <c r="K260" s="15">
        <f>'Venteo_deshid Glicol_planta'!AM171</f>
        <v>0</v>
      </c>
    </row>
    <row r="261" spans="3:11" x14ac:dyDescent="0.75">
      <c r="C261" s="15" t="s">
        <v>773</v>
      </c>
      <c r="D261" s="38" t="str">
        <f t="shared" ref="D261:D262" si="75">D260</f>
        <v>Octubre</v>
      </c>
      <c r="E261" s="18" t="s">
        <v>750</v>
      </c>
      <c r="F261" s="15">
        <f>'Venteo_deshid Glicol_planta'!AH172</f>
        <v>0</v>
      </c>
      <c r="G261" s="15">
        <f>'Venteo_deshid Glicol_planta'!AI172</f>
        <v>0</v>
      </c>
      <c r="H261" s="15">
        <f>'Venteo_deshid Glicol_planta'!AJ172</f>
        <v>0</v>
      </c>
      <c r="I261" s="15">
        <f>'Venteo_deshid Glicol_planta'!AK172</f>
        <v>0</v>
      </c>
      <c r="J261" s="15">
        <f>'Venteo_deshid Glicol_planta'!AL172</f>
        <v>0</v>
      </c>
      <c r="K261" s="15">
        <f>'Venteo_deshid Glicol_planta'!AM172</f>
        <v>0</v>
      </c>
    </row>
    <row r="262" spans="3:11" x14ac:dyDescent="0.75">
      <c r="C262" s="15" t="s">
        <v>773</v>
      </c>
      <c r="D262" s="38" t="str">
        <f t="shared" si="75"/>
        <v>Octubre</v>
      </c>
      <c r="E262" s="18" t="s">
        <v>749</v>
      </c>
      <c r="F262" s="15">
        <f>'Venteo_deshid Glicol_planta'!AH173</f>
        <v>0</v>
      </c>
      <c r="G262" s="15">
        <f>'Venteo_deshid Glicol_planta'!AI173</f>
        <v>0.126027</v>
      </c>
      <c r="H262" s="15">
        <f>'Venteo_deshid Glicol_planta'!AJ173</f>
        <v>0.29406300000000002</v>
      </c>
      <c r="I262" s="15">
        <f>'Venteo_deshid Glicol_planta'!AK173</f>
        <v>0</v>
      </c>
      <c r="J262" s="15">
        <f>'Venteo_deshid Glicol_planta'!AL173</f>
        <v>1.3983428451306727E-6</v>
      </c>
      <c r="K262" s="15">
        <f>'Venteo_deshid Glicol_planta'!AM173</f>
        <v>3.915359966365884E-5</v>
      </c>
    </row>
    <row r="263" spans="3:11" x14ac:dyDescent="0.75">
      <c r="C263" s="15" t="s">
        <v>773</v>
      </c>
      <c r="D263" s="38" t="s">
        <v>508</v>
      </c>
      <c r="E263" s="18" t="s">
        <v>586</v>
      </c>
      <c r="F263" s="15">
        <f>'Venteo_deshid Glicol_planta'!AH174</f>
        <v>0</v>
      </c>
      <c r="G263" s="15">
        <f>'Venteo_deshid Glicol_planta'!AI174</f>
        <v>0</v>
      </c>
      <c r="H263" s="15">
        <f>'Venteo_deshid Glicol_planta'!AJ174</f>
        <v>0</v>
      </c>
      <c r="I263" s="15">
        <f>'Venteo_deshid Glicol_planta'!AK174</f>
        <v>0</v>
      </c>
      <c r="J263" s="15">
        <f>'Venteo_deshid Glicol_planta'!AL174</f>
        <v>0</v>
      </c>
      <c r="K263" s="15">
        <f>'Venteo_deshid Glicol_planta'!AM174</f>
        <v>0</v>
      </c>
    </row>
    <row r="264" spans="3:11" x14ac:dyDescent="0.75">
      <c r="C264" s="15" t="s">
        <v>773</v>
      </c>
      <c r="D264" s="38" t="str">
        <f t="shared" ref="D264:D265" si="76">D263</f>
        <v>Noviembre</v>
      </c>
      <c r="E264" s="18" t="s">
        <v>750</v>
      </c>
      <c r="F264" s="15">
        <f>'Venteo_deshid Glicol_planta'!AH175</f>
        <v>0</v>
      </c>
      <c r="G264" s="15">
        <f>'Venteo_deshid Glicol_planta'!AI175</f>
        <v>0</v>
      </c>
      <c r="H264" s="15">
        <f>'Venteo_deshid Glicol_planta'!AJ175</f>
        <v>0</v>
      </c>
      <c r="I264" s="15">
        <f>'Venteo_deshid Glicol_planta'!AK175</f>
        <v>0</v>
      </c>
      <c r="J264" s="15">
        <f>'Venteo_deshid Glicol_planta'!AL175</f>
        <v>0</v>
      </c>
      <c r="K264" s="15">
        <f>'Venteo_deshid Glicol_planta'!AM175</f>
        <v>0</v>
      </c>
    </row>
    <row r="265" spans="3:11" x14ac:dyDescent="0.75">
      <c r="C265" s="15" t="s">
        <v>773</v>
      </c>
      <c r="D265" s="38" t="str">
        <f t="shared" si="76"/>
        <v>Noviembre</v>
      </c>
      <c r="E265" s="18" t="s">
        <v>749</v>
      </c>
      <c r="F265" s="15">
        <f>'Venteo_deshid Glicol_planta'!AH176</f>
        <v>0</v>
      </c>
      <c r="G265" s="15">
        <f>'Venteo_deshid Glicol_planta'!AI176</f>
        <v>0.126027</v>
      </c>
      <c r="H265" s="15">
        <f>'Venteo_deshid Glicol_planta'!AJ176</f>
        <v>0.29406300000000002</v>
      </c>
      <c r="I265" s="15">
        <f>'Venteo_deshid Glicol_planta'!AK176</f>
        <v>0</v>
      </c>
      <c r="J265" s="15">
        <f>'Venteo_deshid Glicol_planta'!AL176</f>
        <v>1.3983428451306727E-6</v>
      </c>
      <c r="K265" s="15">
        <f>'Venteo_deshid Glicol_planta'!AM176</f>
        <v>3.915359966365884E-5</v>
      </c>
    </row>
    <row r="266" spans="3:11" x14ac:dyDescent="0.75">
      <c r="C266" s="15" t="s">
        <v>773</v>
      </c>
      <c r="D266" s="38" t="s">
        <v>509</v>
      </c>
      <c r="E266" s="18" t="s">
        <v>586</v>
      </c>
      <c r="F266" s="15">
        <f>'Venteo_deshid Glicol_planta'!AH177</f>
        <v>0</v>
      </c>
      <c r="G266" s="15">
        <f>'Venteo_deshid Glicol_planta'!AI177</f>
        <v>0</v>
      </c>
      <c r="H266" s="15">
        <f>'Venteo_deshid Glicol_planta'!AJ177</f>
        <v>0</v>
      </c>
      <c r="I266" s="15">
        <f>'Venteo_deshid Glicol_planta'!AK177</f>
        <v>0</v>
      </c>
      <c r="J266" s="15">
        <f>'Venteo_deshid Glicol_planta'!AL177</f>
        <v>0</v>
      </c>
      <c r="K266" s="15">
        <f>'Venteo_deshid Glicol_planta'!AM177</f>
        <v>0</v>
      </c>
    </row>
    <row r="267" spans="3:11" x14ac:dyDescent="0.75">
      <c r="C267" s="15" t="s">
        <v>773</v>
      </c>
      <c r="D267" s="38" t="s">
        <v>509</v>
      </c>
      <c r="E267" s="18" t="s">
        <v>750</v>
      </c>
      <c r="F267" s="15">
        <f>'Venteo_deshid Glicol_planta'!AH178</f>
        <v>0</v>
      </c>
      <c r="G267" s="15">
        <f>'Venteo_deshid Glicol_planta'!AI178</f>
        <v>0</v>
      </c>
      <c r="H267" s="15">
        <f>'Venteo_deshid Glicol_planta'!AJ178</f>
        <v>0</v>
      </c>
      <c r="I267" s="15">
        <f>'Venteo_deshid Glicol_planta'!AK178</f>
        <v>0</v>
      </c>
      <c r="J267" s="15">
        <f>'Venteo_deshid Glicol_planta'!AL178</f>
        <v>0</v>
      </c>
      <c r="K267" s="15">
        <f>'Venteo_deshid Glicol_planta'!AM178</f>
        <v>0</v>
      </c>
    </row>
    <row r="268" spans="3:11" x14ac:dyDescent="0.75">
      <c r="C268" s="15" t="s">
        <v>773</v>
      </c>
      <c r="D268" s="38" t="s">
        <v>509</v>
      </c>
      <c r="E268" s="18" t="s">
        <v>749</v>
      </c>
      <c r="F268" s="15">
        <f>'Venteo_deshid Glicol_planta'!AH179</f>
        <v>0</v>
      </c>
      <c r="G268" s="15">
        <f>'Venteo_deshid Glicol_planta'!AI179</f>
        <v>0.126027</v>
      </c>
      <c r="H268" s="15">
        <f>'Venteo_deshid Glicol_planta'!AJ179</f>
        <v>0.29406300000000002</v>
      </c>
      <c r="I268" s="15">
        <f>'Venteo_deshid Glicol_planta'!AK179</f>
        <v>0</v>
      </c>
      <c r="J268" s="15">
        <f>'Venteo_deshid Glicol_planta'!AL179</f>
        <v>1.3983428451306727E-6</v>
      </c>
      <c r="K268" s="15">
        <f>'Venteo_deshid Glicol_planta'!AM179</f>
        <v>3.915359966365884E-5</v>
      </c>
    </row>
    <row r="269" spans="3:11" x14ac:dyDescent="0.75">
      <c r="C269" s="15" t="s">
        <v>774</v>
      </c>
      <c r="D269" s="38" t="s">
        <v>498</v>
      </c>
      <c r="E269" s="18" t="s">
        <v>586</v>
      </c>
      <c r="F269" s="15">
        <f>'Venteo_Bombas Glicol_planta'!AH141</f>
        <v>300</v>
      </c>
      <c r="G269" s="15">
        <f>'Venteo_Bombas Glicol_planta'!AI141</f>
        <v>0</v>
      </c>
      <c r="H269" s="15">
        <f>'Venteo_Bombas Glicol_planta'!AJ141</f>
        <v>1200</v>
      </c>
      <c r="I269" s="15">
        <f>'Venteo_Bombas Glicol_planta'!AK141</f>
        <v>5.7062990384944981E-3</v>
      </c>
      <c r="J269" s="15">
        <f>'Venteo_Bombas Glicol_planta'!AL141</f>
        <v>5.7062990384944973E-3</v>
      </c>
      <c r="K269" s="15">
        <f>'Venteo_Bombas Glicol_planta'!AM141</f>
        <v>0.16548267211634043</v>
      </c>
    </row>
    <row r="270" spans="3:11" x14ac:dyDescent="0.75">
      <c r="C270" s="15" t="s">
        <v>774</v>
      </c>
      <c r="D270" s="38" t="str">
        <f t="shared" ref="D270:D271" si="77">D269</f>
        <v>Enero</v>
      </c>
      <c r="E270" s="18" t="s">
        <v>750</v>
      </c>
      <c r="F270" s="15">
        <f>'Venteo_Bombas Glicol_planta'!AH142</f>
        <v>0</v>
      </c>
      <c r="G270" s="15">
        <f>'Venteo_Bombas Glicol_planta'!AI142</f>
        <v>0</v>
      </c>
      <c r="H270" s="15">
        <f>'Venteo_Bombas Glicol_planta'!AJ142</f>
        <v>0</v>
      </c>
      <c r="I270" s="15">
        <f>'Venteo_Bombas Glicol_planta'!AK142</f>
        <v>0</v>
      </c>
      <c r="J270" s="15">
        <f>'Venteo_Bombas Glicol_planta'!AL142</f>
        <v>0</v>
      </c>
      <c r="K270" s="15">
        <f>'Venteo_Bombas Glicol_planta'!AM142</f>
        <v>0</v>
      </c>
    </row>
    <row r="271" spans="3:11" x14ac:dyDescent="0.75">
      <c r="C271" s="15" t="s">
        <v>774</v>
      </c>
      <c r="D271" s="38" t="str">
        <f t="shared" si="77"/>
        <v>Enero</v>
      </c>
      <c r="E271" s="18" t="s">
        <v>749</v>
      </c>
      <c r="F271" s="15">
        <f>'Venteo_Bombas Glicol_planta'!AH143</f>
        <v>0</v>
      </c>
      <c r="G271" s="15">
        <f>'Venteo_Bombas Glicol_planta'!AI143</f>
        <v>0</v>
      </c>
      <c r="H271" s="15">
        <f>'Venteo_Bombas Glicol_planta'!AJ143</f>
        <v>0</v>
      </c>
      <c r="I271" s="15">
        <f>'Venteo_Bombas Glicol_planta'!AK143</f>
        <v>0</v>
      </c>
      <c r="J271" s="15">
        <f>'Venteo_Bombas Glicol_planta'!AL143</f>
        <v>0</v>
      </c>
      <c r="K271" s="15">
        <f>'Venteo_Bombas Glicol_planta'!AM143</f>
        <v>0</v>
      </c>
    </row>
    <row r="272" spans="3:11" x14ac:dyDescent="0.75">
      <c r="C272" s="15" t="s">
        <v>774</v>
      </c>
      <c r="D272" s="38" t="s">
        <v>499</v>
      </c>
      <c r="E272" s="18" t="s">
        <v>586</v>
      </c>
      <c r="F272" s="15">
        <f>'Venteo_Bombas Glicol_planta'!AH144</f>
        <v>300</v>
      </c>
      <c r="G272" s="15">
        <f>'Venteo_Bombas Glicol_planta'!AI144</f>
        <v>0</v>
      </c>
      <c r="H272" s="15">
        <f>'Venteo_Bombas Glicol_planta'!AJ144</f>
        <v>1200</v>
      </c>
      <c r="I272" s="15">
        <f>'Venteo_Bombas Glicol_planta'!AK144</f>
        <v>5.7062990384944981E-3</v>
      </c>
      <c r="J272" s="15">
        <f>'Venteo_Bombas Glicol_planta'!AL144</f>
        <v>5.7062990384944973E-3</v>
      </c>
      <c r="K272" s="15">
        <f>'Venteo_Bombas Glicol_planta'!AM144</f>
        <v>0.16548267211634043</v>
      </c>
    </row>
    <row r="273" spans="3:11" x14ac:dyDescent="0.75">
      <c r="C273" s="15" t="s">
        <v>774</v>
      </c>
      <c r="D273" s="38" t="str">
        <f t="shared" ref="D273:D274" si="78">D272</f>
        <v>Febrero</v>
      </c>
      <c r="E273" s="18" t="s">
        <v>750</v>
      </c>
      <c r="F273" s="15">
        <f>'Venteo_Bombas Glicol_planta'!AH145</f>
        <v>0</v>
      </c>
      <c r="G273" s="15">
        <f>'Venteo_Bombas Glicol_planta'!AI145</f>
        <v>0</v>
      </c>
      <c r="H273" s="15">
        <f>'Venteo_Bombas Glicol_planta'!AJ145</f>
        <v>0</v>
      </c>
      <c r="I273" s="15">
        <f>'Venteo_Bombas Glicol_planta'!AK145</f>
        <v>0</v>
      </c>
      <c r="J273" s="15">
        <f>'Venteo_Bombas Glicol_planta'!AL145</f>
        <v>0</v>
      </c>
      <c r="K273" s="15">
        <f>'Venteo_Bombas Glicol_planta'!AM145</f>
        <v>0</v>
      </c>
    </row>
    <row r="274" spans="3:11" x14ac:dyDescent="0.75">
      <c r="C274" s="15" t="s">
        <v>774</v>
      </c>
      <c r="D274" s="38" t="str">
        <f t="shared" si="78"/>
        <v>Febrero</v>
      </c>
      <c r="E274" s="18" t="s">
        <v>749</v>
      </c>
      <c r="F274" s="15">
        <f>'Venteo_Bombas Glicol_planta'!AH146</f>
        <v>0</v>
      </c>
      <c r="G274" s="15">
        <f>'Venteo_Bombas Glicol_planta'!AI146</f>
        <v>0</v>
      </c>
      <c r="H274" s="15">
        <f>'Venteo_Bombas Glicol_planta'!AJ146</f>
        <v>0</v>
      </c>
      <c r="I274" s="15">
        <f>'Venteo_Bombas Glicol_planta'!AK146</f>
        <v>0</v>
      </c>
      <c r="J274" s="15">
        <f>'Venteo_Bombas Glicol_planta'!AL146</f>
        <v>0</v>
      </c>
      <c r="K274" s="15">
        <f>'Venteo_Bombas Glicol_planta'!AM146</f>
        <v>0</v>
      </c>
    </row>
    <row r="275" spans="3:11" x14ac:dyDescent="0.75">
      <c r="C275" s="15" t="s">
        <v>774</v>
      </c>
      <c r="D275" s="38" t="s">
        <v>500</v>
      </c>
      <c r="E275" s="18" t="s">
        <v>586</v>
      </c>
      <c r="F275" s="15">
        <f>'Venteo_Bombas Glicol_planta'!AH147</f>
        <v>300</v>
      </c>
      <c r="G275" s="15">
        <f>'Venteo_Bombas Glicol_planta'!AI147</f>
        <v>0</v>
      </c>
      <c r="H275" s="15">
        <f>'Venteo_Bombas Glicol_planta'!AJ147</f>
        <v>1200</v>
      </c>
      <c r="I275" s="15">
        <f>'Venteo_Bombas Glicol_planta'!AK147</f>
        <v>5.7062990384944981E-3</v>
      </c>
      <c r="J275" s="15">
        <f>'Venteo_Bombas Glicol_planta'!AL147</f>
        <v>5.7062990384944973E-3</v>
      </c>
      <c r="K275" s="15">
        <f>'Venteo_Bombas Glicol_planta'!AM147</f>
        <v>0.16548267211634043</v>
      </c>
    </row>
    <row r="276" spans="3:11" x14ac:dyDescent="0.75">
      <c r="C276" s="15" t="s">
        <v>774</v>
      </c>
      <c r="D276" s="38" t="str">
        <f t="shared" ref="D276:D277" si="79">D275</f>
        <v>Marzo</v>
      </c>
      <c r="E276" s="18" t="s">
        <v>750</v>
      </c>
      <c r="F276" s="15">
        <f>'Venteo_Bombas Glicol_planta'!AH148</f>
        <v>0</v>
      </c>
      <c r="G276" s="15">
        <f>'Venteo_Bombas Glicol_planta'!AI148</f>
        <v>0</v>
      </c>
      <c r="H276" s="15">
        <f>'Venteo_Bombas Glicol_planta'!AJ148</f>
        <v>0</v>
      </c>
      <c r="I276" s="15">
        <f>'Venteo_Bombas Glicol_planta'!AK148</f>
        <v>0</v>
      </c>
      <c r="J276" s="15">
        <f>'Venteo_Bombas Glicol_planta'!AL148</f>
        <v>0</v>
      </c>
      <c r="K276" s="15">
        <f>'Venteo_Bombas Glicol_planta'!AM148</f>
        <v>0</v>
      </c>
    </row>
    <row r="277" spans="3:11" x14ac:dyDescent="0.75">
      <c r="C277" s="15" t="s">
        <v>774</v>
      </c>
      <c r="D277" s="38" t="str">
        <f t="shared" si="79"/>
        <v>Marzo</v>
      </c>
      <c r="E277" s="18" t="s">
        <v>749</v>
      </c>
      <c r="F277" s="15">
        <f>'Venteo_Bombas Glicol_planta'!AH149</f>
        <v>0</v>
      </c>
      <c r="G277" s="15">
        <f>'Venteo_Bombas Glicol_planta'!AI149</f>
        <v>0</v>
      </c>
      <c r="H277" s="15">
        <f>'Venteo_Bombas Glicol_planta'!AJ149</f>
        <v>0</v>
      </c>
      <c r="I277" s="15">
        <f>'Venteo_Bombas Glicol_planta'!AK149</f>
        <v>0</v>
      </c>
      <c r="J277" s="15">
        <f>'Venteo_Bombas Glicol_planta'!AL149</f>
        <v>0</v>
      </c>
      <c r="K277" s="15">
        <f>'Venteo_Bombas Glicol_planta'!AM149</f>
        <v>0</v>
      </c>
    </row>
    <row r="278" spans="3:11" x14ac:dyDescent="0.75">
      <c r="C278" s="15" t="s">
        <v>774</v>
      </c>
      <c r="D278" s="38" t="s">
        <v>501</v>
      </c>
      <c r="E278" s="18" t="s">
        <v>586</v>
      </c>
      <c r="F278" s="15">
        <f>'Venteo_Bombas Glicol_planta'!AH150</f>
        <v>300</v>
      </c>
      <c r="G278" s="15">
        <f>'Venteo_Bombas Glicol_planta'!AI150</f>
        <v>0</v>
      </c>
      <c r="H278" s="15">
        <f>'Venteo_Bombas Glicol_planta'!AJ150</f>
        <v>1200</v>
      </c>
      <c r="I278" s="15">
        <f>'Venteo_Bombas Glicol_planta'!AK150</f>
        <v>5.7062990384944981E-3</v>
      </c>
      <c r="J278" s="15">
        <f>'Venteo_Bombas Glicol_planta'!AL150</f>
        <v>5.7062990384944973E-3</v>
      </c>
      <c r="K278" s="15">
        <f>'Venteo_Bombas Glicol_planta'!AM150</f>
        <v>0.16548267211634043</v>
      </c>
    </row>
    <row r="279" spans="3:11" x14ac:dyDescent="0.75">
      <c r="C279" s="15" t="s">
        <v>774</v>
      </c>
      <c r="D279" s="38" t="str">
        <f t="shared" ref="D279:D280" si="80">D278</f>
        <v>Abril</v>
      </c>
      <c r="E279" s="18" t="s">
        <v>750</v>
      </c>
      <c r="F279" s="15">
        <f>'Venteo_Bombas Glicol_planta'!AH151</f>
        <v>0</v>
      </c>
      <c r="G279" s="15">
        <f>'Venteo_Bombas Glicol_planta'!AI151</f>
        <v>0</v>
      </c>
      <c r="H279" s="15">
        <f>'Venteo_Bombas Glicol_planta'!AJ151</f>
        <v>0</v>
      </c>
      <c r="I279" s="15">
        <f>'Venteo_Bombas Glicol_planta'!AK151</f>
        <v>0</v>
      </c>
      <c r="J279" s="15">
        <f>'Venteo_Bombas Glicol_planta'!AL151</f>
        <v>0</v>
      </c>
      <c r="K279" s="15">
        <f>'Venteo_Bombas Glicol_planta'!AM151</f>
        <v>0</v>
      </c>
    </row>
    <row r="280" spans="3:11" x14ac:dyDescent="0.75">
      <c r="C280" s="15" t="s">
        <v>774</v>
      </c>
      <c r="D280" s="38" t="str">
        <f t="shared" si="80"/>
        <v>Abril</v>
      </c>
      <c r="E280" s="18" t="s">
        <v>749</v>
      </c>
      <c r="F280" s="15">
        <f>'Venteo_Bombas Glicol_planta'!AH152</f>
        <v>0</v>
      </c>
      <c r="G280" s="15">
        <f>'Venteo_Bombas Glicol_planta'!AI152</f>
        <v>0</v>
      </c>
      <c r="H280" s="15">
        <f>'Venteo_Bombas Glicol_planta'!AJ152</f>
        <v>0</v>
      </c>
      <c r="I280" s="15">
        <f>'Venteo_Bombas Glicol_planta'!AK152</f>
        <v>0</v>
      </c>
      <c r="J280" s="15">
        <f>'Venteo_Bombas Glicol_planta'!AL152</f>
        <v>0</v>
      </c>
      <c r="K280" s="15">
        <f>'Venteo_Bombas Glicol_planta'!AM152</f>
        <v>0</v>
      </c>
    </row>
    <row r="281" spans="3:11" x14ac:dyDescent="0.75">
      <c r="C281" s="15" t="s">
        <v>774</v>
      </c>
      <c r="D281" s="38" t="s">
        <v>502</v>
      </c>
      <c r="E281" s="18" t="s">
        <v>586</v>
      </c>
      <c r="F281" s="15">
        <f>'Venteo_Bombas Glicol_planta'!AH153</f>
        <v>0</v>
      </c>
      <c r="G281" s="15">
        <f>'Venteo_Bombas Glicol_planta'!AI153</f>
        <v>0</v>
      </c>
      <c r="H281" s="15">
        <f>'Venteo_Bombas Glicol_planta'!AJ153</f>
        <v>0</v>
      </c>
      <c r="I281" s="15">
        <f>'Venteo_Bombas Glicol_planta'!AK153</f>
        <v>0</v>
      </c>
      <c r="J281" s="15">
        <f>'Venteo_Bombas Glicol_planta'!AL153</f>
        <v>0</v>
      </c>
      <c r="K281" s="15">
        <f>'Venteo_Bombas Glicol_planta'!AM153</f>
        <v>0</v>
      </c>
    </row>
    <row r="282" spans="3:11" x14ac:dyDescent="0.75">
      <c r="C282" s="15" t="s">
        <v>774</v>
      </c>
      <c r="D282" s="38" t="str">
        <f t="shared" ref="D282:D283" si="81">D281</f>
        <v>Mayo</v>
      </c>
      <c r="E282" s="18" t="s">
        <v>750</v>
      </c>
      <c r="F282" s="15">
        <f>'Venteo_Bombas Glicol_planta'!AH154</f>
        <v>0</v>
      </c>
      <c r="G282" s="15">
        <f>'Venteo_Bombas Glicol_planta'!AI154</f>
        <v>0</v>
      </c>
      <c r="H282" s="15">
        <f>'Venteo_Bombas Glicol_planta'!AJ154</f>
        <v>0</v>
      </c>
      <c r="I282" s="15">
        <f>'Venteo_Bombas Glicol_planta'!AK154</f>
        <v>0</v>
      </c>
      <c r="J282" s="15">
        <f>'Venteo_Bombas Glicol_planta'!AL154</f>
        <v>0</v>
      </c>
      <c r="K282" s="15">
        <f>'Venteo_Bombas Glicol_planta'!AM154</f>
        <v>0</v>
      </c>
    </row>
    <row r="283" spans="3:11" x14ac:dyDescent="0.75">
      <c r="C283" s="15" t="s">
        <v>774</v>
      </c>
      <c r="D283" s="38" t="str">
        <f t="shared" si="81"/>
        <v>Mayo</v>
      </c>
      <c r="E283" s="18" t="s">
        <v>749</v>
      </c>
      <c r="F283" s="15">
        <f>'Venteo_Bombas Glicol_planta'!AH155</f>
        <v>1.2300000000000002</v>
      </c>
      <c r="G283" s="15">
        <f>'Venteo_Bombas Glicol_planta'!AI155</f>
        <v>1.845</v>
      </c>
      <c r="H283" s="15">
        <f>'Venteo_Bombas Glicol_planta'!AJ155</f>
        <v>3.0750000000000002</v>
      </c>
      <c r="I283" s="15">
        <f>'Venteo_Bombas Glicol_planta'!AK155</f>
        <v>1.4622391286142152E-5</v>
      </c>
      <c r="J283" s="15">
        <f>'Venteo_Bombas Glicol_planta'!AL155</f>
        <v>1.4622391286142149E-5</v>
      </c>
      <c r="K283" s="15">
        <f>'Venteo_Bombas Glicol_planta'!AM155</f>
        <v>4.240493472981223E-4</v>
      </c>
    </row>
    <row r="284" spans="3:11" x14ac:dyDescent="0.75">
      <c r="C284" s="15" t="s">
        <v>774</v>
      </c>
      <c r="D284" s="38" t="s">
        <v>503</v>
      </c>
      <c r="E284" s="18" t="s">
        <v>586</v>
      </c>
      <c r="F284" s="15">
        <f>'Venteo_Bombas Glicol_planta'!AH156</f>
        <v>0</v>
      </c>
      <c r="G284" s="15">
        <f>'Venteo_Bombas Glicol_planta'!AI156</f>
        <v>0</v>
      </c>
      <c r="H284" s="15">
        <f>'Venteo_Bombas Glicol_planta'!AJ156</f>
        <v>0</v>
      </c>
      <c r="I284" s="15">
        <f>'Venteo_Bombas Glicol_planta'!AK156</f>
        <v>0</v>
      </c>
      <c r="J284" s="15">
        <f>'Venteo_Bombas Glicol_planta'!AL156</f>
        <v>0</v>
      </c>
      <c r="K284" s="15">
        <f>'Venteo_Bombas Glicol_planta'!AM156</f>
        <v>0</v>
      </c>
    </row>
    <row r="285" spans="3:11" x14ac:dyDescent="0.75">
      <c r="C285" s="15" t="s">
        <v>774</v>
      </c>
      <c r="D285" s="38" t="str">
        <f t="shared" ref="D285:D286" si="82">D284</f>
        <v>Junio</v>
      </c>
      <c r="E285" s="18" t="s">
        <v>750</v>
      </c>
      <c r="F285" s="15">
        <f>'Venteo_Bombas Glicol_planta'!AH157</f>
        <v>0</v>
      </c>
      <c r="G285" s="15">
        <f>'Venteo_Bombas Glicol_planta'!AI157</f>
        <v>0</v>
      </c>
      <c r="H285" s="15">
        <f>'Venteo_Bombas Glicol_planta'!AJ157</f>
        <v>0</v>
      </c>
      <c r="I285" s="15">
        <f>'Venteo_Bombas Glicol_planta'!AK157</f>
        <v>0</v>
      </c>
      <c r="J285" s="15">
        <f>'Venteo_Bombas Glicol_planta'!AL157</f>
        <v>0</v>
      </c>
      <c r="K285" s="15">
        <f>'Venteo_Bombas Glicol_planta'!AM157</f>
        <v>0</v>
      </c>
    </row>
    <row r="286" spans="3:11" x14ac:dyDescent="0.75">
      <c r="C286" s="15" t="s">
        <v>774</v>
      </c>
      <c r="D286" s="38" t="str">
        <f t="shared" si="82"/>
        <v>Junio</v>
      </c>
      <c r="E286" s="18" t="s">
        <v>749</v>
      </c>
      <c r="F286" s="15">
        <f>'Venteo_Bombas Glicol_planta'!AH158</f>
        <v>1.2300000000000002</v>
      </c>
      <c r="G286" s="15">
        <f>'Venteo_Bombas Glicol_planta'!AI158</f>
        <v>1.845</v>
      </c>
      <c r="H286" s="15">
        <f>'Venteo_Bombas Glicol_planta'!AJ158</f>
        <v>3.0750000000000002</v>
      </c>
      <c r="I286" s="15">
        <f>'Venteo_Bombas Glicol_planta'!AK158</f>
        <v>1.4622391286142152E-5</v>
      </c>
      <c r="J286" s="15">
        <f>'Venteo_Bombas Glicol_planta'!AL158</f>
        <v>1.4622391286142149E-5</v>
      </c>
      <c r="K286" s="15">
        <f>'Venteo_Bombas Glicol_planta'!AM158</f>
        <v>4.240493472981223E-4</v>
      </c>
    </row>
    <row r="287" spans="3:11" x14ac:dyDescent="0.75">
      <c r="C287" s="15" t="s">
        <v>774</v>
      </c>
      <c r="D287" s="38" t="s">
        <v>504</v>
      </c>
      <c r="E287" s="18" t="s">
        <v>586</v>
      </c>
      <c r="F287" s="15">
        <f>'Venteo_Bombas Glicol_planta'!AH159</f>
        <v>0</v>
      </c>
      <c r="G287" s="15">
        <f>'Venteo_Bombas Glicol_planta'!AI159</f>
        <v>0</v>
      </c>
      <c r="H287" s="15">
        <f>'Venteo_Bombas Glicol_planta'!AJ159</f>
        <v>0</v>
      </c>
      <c r="I287" s="15">
        <f>'Venteo_Bombas Glicol_planta'!AK159</f>
        <v>0</v>
      </c>
      <c r="J287" s="15">
        <f>'Venteo_Bombas Glicol_planta'!AL159</f>
        <v>0</v>
      </c>
      <c r="K287" s="15">
        <f>'Venteo_Bombas Glicol_planta'!AM159</f>
        <v>0</v>
      </c>
    </row>
    <row r="288" spans="3:11" x14ac:dyDescent="0.75">
      <c r="C288" s="15" t="s">
        <v>774</v>
      </c>
      <c r="D288" s="38" t="str">
        <f t="shared" ref="D288:D289" si="83">D287</f>
        <v>Julio</v>
      </c>
      <c r="E288" s="18" t="s">
        <v>750</v>
      </c>
      <c r="F288" s="15">
        <f>'Venteo_Bombas Glicol_planta'!AH160</f>
        <v>0</v>
      </c>
      <c r="G288" s="15">
        <f>'Venteo_Bombas Glicol_planta'!AI160</f>
        <v>0</v>
      </c>
      <c r="H288" s="15">
        <f>'Venteo_Bombas Glicol_planta'!AJ160</f>
        <v>0</v>
      </c>
      <c r="I288" s="15">
        <f>'Venteo_Bombas Glicol_planta'!AK160</f>
        <v>0</v>
      </c>
      <c r="J288" s="15">
        <f>'Venteo_Bombas Glicol_planta'!AL160</f>
        <v>0</v>
      </c>
      <c r="K288" s="15">
        <f>'Venteo_Bombas Glicol_planta'!AM160</f>
        <v>0</v>
      </c>
    </row>
    <row r="289" spans="3:11" x14ac:dyDescent="0.75">
      <c r="C289" s="15" t="s">
        <v>774</v>
      </c>
      <c r="D289" s="38" t="str">
        <f t="shared" si="83"/>
        <v>Julio</v>
      </c>
      <c r="E289" s="18" t="s">
        <v>749</v>
      </c>
      <c r="F289" s="15">
        <f>'Venteo_Bombas Glicol_planta'!AH161</f>
        <v>1.2300000000000002</v>
      </c>
      <c r="G289" s="15">
        <f>'Venteo_Bombas Glicol_planta'!AI161</f>
        <v>1.845</v>
      </c>
      <c r="H289" s="15">
        <f>'Venteo_Bombas Glicol_planta'!AJ161</f>
        <v>3.0750000000000002</v>
      </c>
      <c r="I289" s="15">
        <f>'Venteo_Bombas Glicol_planta'!AK161</f>
        <v>1.4622391286142152E-5</v>
      </c>
      <c r="J289" s="15">
        <f>'Venteo_Bombas Glicol_planta'!AL161</f>
        <v>1.4622391286142149E-5</v>
      </c>
      <c r="K289" s="15">
        <f>'Venteo_Bombas Glicol_planta'!AM161</f>
        <v>4.240493472981223E-4</v>
      </c>
    </row>
    <row r="290" spans="3:11" x14ac:dyDescent="0.75">
      <c r="C290" s="15" t="s">
        <v>774</v>
      </c>
      <c r="D290" s="38" t="s">
        <v>505</v>
      </c>
      <c r="E290" s="18" t="s">
        <v>586</v>
      </c>
      <c r="F290" s="15">
        <f>'Venteo_Bombas Glicol_planta'!AH162</f>
        <v>0</v>
      </c>
      <c r="G290" s="15">
        <f>'Venteo_Bombas Glicol_planta'!AI162</f>
        <v>0</v>
      </c>
      <c r="H290" s="15">
        <f>'Venteo_Bombas Glicol_planta'!AJ162</f>
        <v>0</v>
      </c>
      <c r="I290" s="15">
        <f>'Venteo_Bombas Glicol_planta'!AK162</f>
        <v>0</v>
      </c>
      <c r="J290" s="15">
        <f>'Venteo_Bombas Glicol_planta'!AL162</f>
        <v>0</v>
      </c>
      <c r="K290" s="15">
        <f>'Venteo_Bombas Glicol_planta'!AM162</f>
        <v>0</v>
      </c>
    </row>
    <row r="291" spans="3:11" x14ac:dyDescent="0.75">
      <c r="C291" s="15" t="s">
        <v>774</v>
      </c>
      <c r="D291" s="38" t="str">
        <f t="shared" ref="D291:D292" si="84">D290</f>
        <v>Agosto</v>
      </c>
      <c r="E291" s="18" t="s">
        <v>750</v>
      </c>
      <c r="F291" s="15">
        <f>'Venteo_Bombas Glicol_planta'!AH163</f>
        <v>0</v>
      </c>
      <c r="G291" s="15">
        <f>'Venteo_Bombas Glicol_planta'!AI163</f>
        <v>0</v>
      </c>
      <c r="H291" s="15">
        <f>'Venteo_Bombas Glicol_planta'!AJ163</f>
        <v>0</v>
      </c>
      <c r="I291" s="15">
        <f>'Venteo_Bombas Glicol_planta'!AK163</f>
        <v>0</v>
      </c>
      <c r="J291" s="15">
        <f>'Venteo_Bombas Glicol_planta'!AL163</f>
        <v>0</v>
      </c>
      <c r="K291" s="15">
        <f>'Venteo_Bombas Glicol_planta'!AM163</f>
        <v>0</v>
      </c>
    </row>
    <row r="292" spans="3:11" x14ac:dyDescent="0.75">
      <c r="C292" s="15" t="s">
        <v>774</v>
      </c>
      <c r="D292" s="38" t="str">
        <f t="shared" si="84"/>
        <v>Agosto</v>
      </c>
      <c r="E292" s="18" t="s">
        <v>749</v>
      </c>
      <c r="F292" s="15">
        <f>'Venteo_Bombas Glicol_planta'!AH164</f>
        <v>1.2300000000000002</v>
      </c>
      <c r="G292" s="15">
        <f>'Venteo_Bombas Glicol_planta'!AI164</f>
        <v>1.845</v>
      </c>
      <c r="H292" s="15">
        <f>'Venteo_Bombas Glicol_planta'!AJ164</f>
        <v>3.0750000000000002</v>
      </c>
      <c r="I292" s="15">
        <f>'Venteo_Bombas Glicol_planta'!AK164</f>
        <v>1.4622391286142152E-5</v>
      </c>
      <c r="J292" s="15">
        <f>'Venteo_Bombas Glicol_planta'!AL164</f>
        <v>1.4622391286142149E-5</v>
      </c>
      <c r="K292" s="15">
        <f>'Venteo_Bombas Glicol_planta'!AM164</f>
        <v>4.240493472981223E-4</v>
      </c>
    </row>
    <row r="293" spans="3:11" x14ac:dyDescent="0.75">
      <c r="C293" s="15" t="s">
        <v>774</v>
      </c>
      <c r="D293" s="38" t="s">
        <v>506</v>
      </c>
      <c r="E293" s="18" t="s">
        <v>586</v>
      </c>
      <c r="F293" s="15">
        <f>'Venteo_Bombas Glicol_planta'!AH165</f>
        <v>0</v>
      </c>
      <c r="G293" s="15">
        <f>'Venteo_Bombas Glicol_planta'!AI165</f>
        <v>0</v>
      </c>
      <c r="H293" s="15">
        <f>'Venteo_Bombas Glicol_planta'!AJ165</f>
        <v>0</v>
      </c>
      <c r="I293" s="15">
        <f>'Venteo_Bombas Glicol_planta'!AK165</f>
        <v>0</v>
      </c>
      <c r="J293" s="15">
        <f>'Venteo_Bombas Glicol_planta'!AL165</f>
        <v>0</v>
      </c>
      <c r="K293" s="15">
        <f>'Venteo_Bombas Glicol_planta'!AM165</f>
        <v>0</v>
      </c>
    </row>
    <row r="294" spans="3:11" x14ac:dyDescent="0.75">
      <c r="C294" s="15" t="s">
        <v>774</v>
      </c>
      <c r="D294" s="38" t="str">
        <f t="shared" ref="D294:D295" si="85">D293</f>
        <v>Septiembre</v>
      </c>
      <c r="E294" s="18" t="s">
        <v>750</v>
      </c>
      <c r="F294" s="15">
        <f>'Venteo_Bombas Glicol_planta'!AH166</f>
        <v>0</v>
      </c>
      <c r="G294" s="15">
        <f>'Venteo_Bombas Glicol_planta'!AI166</f>
        <v>0</v>
      </c>
      <c r="H294" s="15">
        <f>'Venteo_Bombas Glicol_planta'!AJ166</f>
        <v>0</v>
      </c>
      <c r="I294" s="15">
        <f>'Venteo_Bombas Glicol_planta'!AK166</f>
        <v>0</v>
      </c>
      <c r="J294" s="15">
        <f>'Venteo_Bombas Glicol_planta'!AL166</f>
        <v>0</v>
      </c>
      <c r="K294" s="15">
        <f>'Venteo_Bombas Glicol_planta'!AM166</f>
        <v>0</v>
      </c>
    </row>
    <row r="295" spans="3:11" x14ac:dyDescent="0.75">
      <c r="C295" s="15" t="s">
        <v>774</v>
      </c>
      <c r="D295" s="38" t="str">
        <f t="shared" si="85"/>
        <v>Septiembre</v>
      </c>
      <c r="E295" s="18" t="s">
        <v>749</v>
      </c>
      <c r="F295" s="15">
        <f>'Venteo_Bombas Glicol_planta'!AH167</f>
        <v>1.2300000000000002</v>
      </c>
      <c r="G295" s="15">
        <f>'Venteo_Bombas Glicol_planta'!AI167</f>
        <v>1.845</v>
      </c>
      <c r="H295" s="15">
        <f>'Venteo_Bombas Glicol_planta'!AJ167</f>
        <v>3.0750000000000002</v>
      </c>
      <c r="I295" s="15">
        <f>'Venteo_Bombas Glicol_planta'!AK167</f>
        <v>1.4622391286142152E-5</v>
      </c>
      <c r="J295" s="15">
        <f>'Venteo_Bombas Glicol_planta'!AL167</f>
        <v>1.4622391286142149E-5</v>
      </c>
      <c r="K295" s="15">
        <f>'Venteo_Bombas Glicol_planta'!AM167</f>
        <v>4.240493472981223E-4</v>
      </c>
    </row>
    <row r="296" spans="3:11" x14ac:dyDescent="0.75">
      <c r="C296" s="15" t="s">
        <v>774</v>
      </c>
      <c r="D296" s="38" t="s">
        <v>507</v>
      </c>
      <c r="E296" s="18" t="s">
        <v>586</v>
      </c>
      <c r="F296" s="15">
        <f>'Venteo_Bombas Glicol_planta'!AH168</f>
        <v>0</v>
      </c>
      <c r="G296" s="15">
        <f>'Venteo_Bombas Glicol_planta'!AI168</f>
        <v>0</v>
      </c>
      <c r="H296" s="15">
        <f>'Venteo_Bombas Glicol_planta'!AJ168</f>
        <v>0</v>
      </c>
      <c r="I296" s="15">
        <f>'Venteo_Bombas Glicol_planta'!AK168</f>
        <v>0</v>
      </c>
      <c r="J296" s="15">
        <f>'Venteo_Bombas Glicol_planta'!AL168</f>
        <v>0</v>
      </c>
      <c r="K296" s="15">
        <f>'Venteo_Bombas Glicol_planta'!AM168</f>
        <v>0</v>
      </c>
    </row>
    <row r="297" spans="3:11" x14ac:dyDescent="0.75">
      <c r="C297" s="15" t="s">
        <v>774</v>
      </c>
      <c r="D297" s="38" t="str">
        <f t="shared" ref="D297:D298" si="86">D296</f>
        <v>Octubre</v>
      </c>
      <c r="E297" s="18" t="s">
        <v>750</v>
      </c>
      <c r="F297" s="15">
        <f>'Venteo_Bombas Glicol_planta'!AH169</f>
        <v>0</v>
      </c>
      <c r="G297" s="15">
        <f>'Venteo_Bombas Glicol_planta'!AI169</f>
        <v>0</v>
      </c>
      <c r="H297" s="15">
        <f>'Venteo_Bombas Glicol_planta'!AJ169</f>
        <v>0</v>
      </c>
      <c r="I297" s="15">
        <f>'Venteo_Bombas Glicol_planta'!AK169</f>
        <v>0</v>
      </c>
      <c r="J297" s="15">
        <f>'Venteo_Bombas Glicol_planta'!AL169</f>
        <v>0</v>
      </c>
      <c r="K297" s="15">
        <f>'Venteo_Bombas Glicol_planta'!AM169</f>
        <v>0</v>
      </c>
    </row>
    <row r="298" spans="3:11" x14ac:dyDescent="0.75">
      <c r="C298" s="15" t="s">
        <v>774</v>
      </c>
      <c r="D298" s="38" t="str">
        <f t="shared" si="86"/>
        <v>Octubre</v>
      </c>
      <c r="E298" s="18" t="s">
        <v>749</v>
      </c>
      <c r="F298" s="15">
        <f>'Venteo_Bombas Glicol_planta'!AH170</f>
        <v>1.2300000000000002</v>
      </c>
      <c r="G298" s="15">
        <f>'Venteo_Bombas Glicol_planta'!AI170</f>
        <v>1.845</v>
      </c>
      <c r="H298" s="15">
        <f>'Venteo_Bombas Glicol_planta'!AJ170</f>
        <v>3.0750000000000002</v>
      </c>
      <c r="I298" s="15">
        <f>'Venteo_Bombas Glicol_planta'!AK170</f>
        <v>1.4622391286142152E-5</v>
      </c>
      <c r="J298" s="15">
        <f>'Venteo_Bombas Glicol_planta'!AL170</f>
        <v>1.4622391286142149E-5</v>
      </c>
      <c r="K298" s="15">
        <f>'Venteo_Bombas Glicol_planta'!AM170</f>
        <v>4.240493472981223E-4</v>
      </c>
    </row>
    <row r="299" spans="3:11" x14ac:dyDescent="0.75">
      <c r="C299" s="15" t="s">
        <v>774</v>
      </c>
      <c r="D299" s="38" t="s">
        <v>508</v>
      </c>
      <c r="E299" s="18" t="s">
        <v>586</v>
      </c>
      <c r="F299" s="15">
        <f>'Venteo_Bombas Glicol_planta'!AH171</f>
        <v>0</v>
      </c>
      <c r="G299" s="15">
        <f>'Venteo_Bombas Glicol_planta'!AI171</f>
        <v>0</v>
      </c>
      <c r="H299" s="15">
        <f>'Venteo_Bombas Glicol_planta'!AJ171</f>
        <v>0</v>
      </c>
      <c r="I299" s="15">
        <f>'Venteo_Bombas Glicol_planta'!AK171</f>
        <v>0</v>
      </c>
      <c r="J299" s="15">
        <f>'Venteo_Bombas Glicol_planta'!AL171</f>
        <v>0</v>
      </c>
      <c r="K299" s="15">
        <f>'Venteo_Bombas Glicol_planta'!AM171</f>
        <v>0</v>
      </c>
    </row>
    <row r="300" spans="3:11" x14ac:dyDescent="0.75">
      <c r="C300" s="15" t="s">
        <v>774</v>
      </c>
      <c r="D300" s="38" t="str">
        <f t="shared" ref="D300:D301" si="87">D299</f>
        <v>Noviembre</v>
      </c>
      <c r="E300" s="18" t="s">
        <v>750</v>
      </c>
      <c r="F300" s="15">
        <f>'Venteo_Bombas Glicol_planta'!AH172</f>
        <v>0</v>
      </c>
      <c r="G300" s="15">
        <f>'Venteo_Bombas Glicol_planta'!AI172</f>
        <v>0</v>
      </c>
      <c r="H300" s="15">
        <f>'Venteo_Bombas Glicol_planta'!AJ172</f>
        <v>0</v>
      </c>
      <c r="I300" s="15">
        <f>'Venteo_Bombas Glicol_planta'!AK172</f>
        <v>0</v>
      </c>
      <c r="J300" s="15">
        <f>'Venteo_Bombas Glicol_planta'!AL172</f>
        <v>0</v>
      </c>
      <c r="K300" s="15">
        <f>'Venteo_Bombas Glicol_planta'!AM172</f>
        <v>0</v>
      </c>
    </row>
    <row r="301" spans="3:11" x14ac:dyDescent="0.75">
      <c r="C301" s="15" t="s">
        <v>774</v>
      </c>
      <c r="D301" s="38" t="str">
        <f t="shared" si="87"/>
        <v>Noviembre</v>
      </c>
      <c r="E301" s="18" t="s">
        <v>749</v>
      </c>
      <c r="F301" s="15">
        <f>'Venteo_Bombas Glicol_planta'!AH173</f>
        <v>1.2300000000000002</v>
      </c>
      <c r="G301" s="15">
        <f>'Venteo_Bombas Glicol_planta'!AI173</f>
        <v>1.845</v>
      </c>
      <c r="H301" s="15">
        <f>'Venteo_Bombas Glicol_planta'!AJ173</f>
        <v>3.0750000000000002</v>
      </c>
      <c r="I301" s="15">
        <f>'Venteo_Bombas Glicol_planta'!AK173</f>
        <v>1.4622391286142152E-5</v>
      </c>
      <c r="J301" s="15">
        <f>'Venteo_Bombas Glicol_planta'!AL173</f>
        <v>1.4622391286142149E-5</v>
      </c>
      <c r="K301" s="15">
        <f>'Venteo_Bombas Glicol_planta'!AM173</f>
        <v>4.240493472981223E-4</v>
      </c>
    </row>
    <row r="302" spans="3:11" x14ac:dyDescent="0.75">
      <c r="C302" s="15" t="s">
        <v>774</v>
      </c>
      <c r="D302" s="38" t="s">
        <v>509</v>
      </c>
      <c r="E302" s="18" t="s">
        <v>586</v>
      </c>
      <c r="F302" s="15">
        <f>'Venteo_Bombas Glicol_planta'!AH174</f>
        <v>0</v>
      </c>
      <c r="G302" s="15">
        <f>'Venteo_Bombas Glicol_planta'!AI174</f>
        <v>0</v>
      </c>
      <c r="H302" s="15">
        <f>'Venteo_Bombas Glicol_planta'!AJ174</f>
        <v>0</v>
      </c>
      <c r="I302" s="15">
        <f>'Venteo_Bombas Glicol_planta'!AK174</f>
        <v>0</v>
      </c>
      <c r="J302" s="15">
        <f>'Venteo_Bombas Glicol_planta'!AL174</f>
        <v>0</v>
      </c>
      <c r="K302" s="15">
        <f>'Venteo_Bombas Glicol_planta'!AM174</f>
        <v>0</v>
      </c>
    </row>
    <row r="303" spans="3:11" x14ac:dyDescent="0.75">
      <c r="C303" s="15" t="s">
        <v>774</v>
      </c>
      <c r="D303" s="38" t="s">
        <v>509</v>
      </c>
      <c r="E303" s="18" t="s">
        <v>750</v>
      </c>
      <c r="F303" s="15">
        <f>'Venteo_Bombas Glicol_planta'!AH175</f>
        <v>0</v>
      </c>
      <c r="G303" s="15">
        <f>'Venteo_Bombas Glicol_planta'!AI175</f>
        <v>0</v>
      </c>
      <c r="H303" s="15">
        <f>'Venteo_Bombas Glicol_planta'!AJ175</f>
        <v>0</v>
      </c>
      <c r="I303" s="15">
        <f>'Venteo_Bombas Glicol_planta'!AK175</f>
        <v>0</v>
      </c>
      <c r="J303" s="15">
        <f>'Venteo_Bombas Glicol_planta'!AL175</f>
        <v>0</v>
      </c>
      <c r="K303" s="15">
        <f>'Venteo_Bombas Glicol_planta'!AM175</f>
        <v>0</v>
      </c>
    </row>
    <row r="304" spans="3:11" x14ac:dyDescent="0.75">
      <c r="C304" s="15" t="s">
        <v>774</v>
      </c>
      <c r="D304" s="38" t="s">
        <v>509</v>
      </c>
      <c r="E304" s="18" t="s">
        <v>749</v>
      </c>
      <c r="F304" s="15">
        <f>'Venteo_Bombas Glicol_planta'!AH176</f>
        <v>1.2300000000000002</v>
      </c>
      <c r="G304" s="15">
        <f>'Venteo_Bombas Glicol_planta'!AI176</f>
        <v>1.845</v>
      </c>
      <c r="H304" s="15">
        <f>'Venteo_Bombas Glicol_planta'!AJ176</f>
        <v>3.0750000000000002</v>
      </c>
      <c r="I304" s="15">
        <f>'Venteo_Bombas Glicol_planta'!AK176</f>
        <v>1.4622391286142152E-5</v>
      </c>
      <c r="J304" s="15">
        <f>'Venteo_Bombas Glicol_planta'!AL176</f>
        <v>1.4622391286142149E-5</v>
      </c>
      <c r="K304" s="15">
        <f>'Venteo_Bombas Glicol_planta'!AM176</f>
        <v>4.240493472981223E-4</v>
      </c>
    </row>
    <row r="305" spans="3:11" x14ac:dyDescent="0.75">
      <c r="C305" s="15" t="s">
        <v>416</v>
      </c>
      <c r="D305" s="38" t="s">
        <v>498</v>
      </c>
      <c r="E305" s="18" t="s">
        <v>586</v>
      </c>
      <c r="F305" s="15">
        <f>'Venteo_Remocion de Azufre_plant'!AH132</f>
        <v>600</v>
      </c>
      <c r="G305" s="15">
        <f>'Venteo_Remocion de Azufre_plant'!AI132</f>
        <v>0</v>
      </c>
      <c r="H305" s="15">
        <f>'Venteo_Remocion de Azufre_plant'!AJ132</f>
        <v>1400</v>
      </c>
      <c r="I305" s="15">
        <f>'Venteo_Remocion de Azufre_plant'!AK132</f>
        <v>6.6573488782435807E-3</v>
      </c>
      <c r="J305" s="15">
        <f>'Venteo_Remocion de Azufre_plant'!AL132</f>
        <v>6.6573488782435799E-3</v>
      </c>
      <c r="K305" s="15">
        <f>'Venteo_Remocion de Azufre_plant'!AM132</f>
        <v>0.19306311746906379</v>
      </c>
    </row>
    <row r="306" spans="3:11" x14ac:dyDescent="0.75">
      <c r="C306" s="15" t="s">
        <v>416</v>
      </c>
      <c r="D306" s="38" t="str">
        <f t="shared" ref="D306:D307" si="88">D305</f>
        <v>Enero</v>
      </c>
      <c r="E306" s="18" t="s">
        <v>750</v>
      </c>
      <c r="F306" s="15">
        <f>'Venteo_Remocion de Azufre_plant'!AH133</f>
        <v>0</v>
      </c>
      <c r="G306" s="15">
        <f>'Venteo_Remocion de Azufre_plant'!AI133</f>
        <v>0</v>
      </c>
      <c r="H306" s="15">
        <f>'Venteo_Remocion de Azufre_plant'!AJ133</f>
        <v>0</v>
      </c>
      <c r="I306" s="15">
        <f>'Venteo_Remocion de Azufre_plant'!AK133</f>
        <v>0</v>
      </c>
      <c r="J306" s="15">
        <f>'Venteo_Remocion de Azufre_plant'!AL133</f>
        <v>0</v>
      </c>
      <c r="K306" s="15">
        <f>'Venteo_Remocion de Azufre_plant'!AM133</f>
        <v>0</v>
      </c>
    </row>
    <row r="307" spans="3:11" x14ac:dyDescent="0.75">
      <c r="C307" s="15" t="s">
        <v>416</v>
      </c>
      <c r="D307" s="38" t="str">
        <f t="shared" si="88"/>
        <v>Enero</v>
      </c>
      <c r="E307" s="18" t="s">
        <v>749</v>
      </c>
      <c r="F307" s="15">
        <f>'Venteo_Remocion de Azufre_plant'!AH134</f>
        <v>0</v>
      </c>
      <c r="G307" s="15">
        <f>'Venteo_Remocion de Azufre_plant'!AI134</f>
        <v>0</v>
      </c>
      <c r="H307" s="15">
        <f>'Venteo_Remocion de Azufre_plant'!AJ134</f>
        <v>0</v>
      </c>
      <c r="I307" s="15">
        <f>'Venteo_Remocion de Azufre_plant'!AK134</f>
        <v>0</v>
      </c>
      <c r="J307" s="15">
        <f>'Venteo_Remocion de Azufre_plant'!AL134</f>
        <v>0</v>
      </c>
      <c r="K307" s="15">
        <f>'Venteo_Remocion de Azufre_plant'!AM134</f>
        <v>0</v>
      </c>
    </row>
    <row r="308" spans="3:11" x14ac:dyDescent="0.75">
      <c r="C308" s="15" t="s">
        <v>416</v>
      </c>
      <c r="D308" s="38" t="s">
        <v>499</v>
      </c>
      <c r="E308" s="18" t="s">
        <v>586</v>
      </c>
      <c r="F308" s="15">
        <f>'Venteo_Remocion de Azufre_plant'!AH135</f>
        <v>600</v>
      </c>
      <c r="G308" s="15">
        <f>'Venteo_Remocion de Azufre_plant'!AI135</f>
        <v>0</v>
      </c>
      <c r="H308" s="15">
        <f>'Venteo_Remocion de Azufre_plant'!AJ135</f>
        <v>1400</v>
      </c>
      <c r="I308" s="15">
        <f>'Venteo_Remocion de Azufre_plant'!AK135</f>
        <v>6.6573488782435807E-3</v>
      </c>
      <c r="J308" s="15">
        <f>'Venteo_Remocion de Azufre_plant'!AL135</f>
        <v>6.6573488782435799E-3</v>
      </c>
      <c r="K308" s="15">
        <f>'Venteo_Remocion de Azufre_plant'!AM135</f>
        <v>0.19306311746906379</v>
      </c>
    </row>
    <row r="309" spans="3:11" x14ac:dyDescent="0.75">
      <c r="C309" s="15" t="s">
        <v>416</v>
      </c>
      <c r="D309" s="38" t="str">
        <f t="shared" ref="D309:D310" si="89">D308</f>
        <v>Febrero</v>
      </c>
      <c r="E309" s="18" t="s">
        <v>750</v>
      </c>
      <c r="F309" s="15">
        <f>'Venteo_Remocion de Azufre_plant'!AH136</f>
        <v>0</v>
      </c>
      <c r="G309" s="15">
        <f>'Venteo_Remocion de Azufre_plant'!AI136</f>
        <v>0</v>
      </c>
      <c r="H309" s="15">
        <f>'Venteo_Remocion de Azufre_plant'!AJ136</f>
        <v>0</v>
      </c>
      <c r="I309" s="15">
        <f>'Venteo_Remocion de Azufre_plant'!AK136</f>
        <v>0</v>
      </c>
      <c r="J309" s="15">
        <f>'Venteo_Remocion de Azufre_plant'!AL136</f>
        <v>0</v>
      </c>
      <c r="K309" s="15">
        <f>'Venteo_Remocion de Azufre_plant'!AM136</f>
        <v>0</v>
      </c>
    </row>
    <row r="310" spans="3:11" x14ac:dyDescent="0.75">
      <c r="C310" s="15" t="s">
        <v>416</v>
      </c>
      <c r="D310" s="38" t="str">
        <f t="shared" si="89"/>
        <v>Febrero</v>
      </c>
      <c r="E310" s="18" t="s">
        <v>749</v>
      </c>
      <c r="F310" s="15">
        <f>'Venteo_Remocion de Azufre_plant'!AH137</f>
        <v>0</v>
      </c>
      <c r="G310" s="15">
        <f>'Venteo_Remocion de Azufre_plant'!AI137</f>
        <v>0</v>
      </c>
      <c r="H310" s="15">
        <f>'Venteo_Remocion de Azufre_plant'!AJ137</f>
        <v>0</v>
      </c>
      <c r="I310" s="15">
        <f>'Venteo_Remocion de Azufre_plant'!AK137</f>
        <v>0</v>
      </c>
      <c r="J310" s="15">
        <f>'Venteo_Remocion de Azufre_plant'!AL137</f>
        <v>0</v>
      </c>
      <c r="K310" s="15">
        <f>'Venteo_Remocion de Azufre_plant'!AM137</f>
        <v>0</v>
      </c>
    </row>
    <row r="311" spans="3:11" x14ac:dyDescent="0.75">
      <c r="C311" s="15" t="s">
        <v>416</v>
      </c>
      <c r="D311" s="38" t="s">
        <v>500</v>
      </c>
      <c r="E311" s="18" t="s">
        <v>586</v>
      </c>
      <c r="F311" s="15">
        <f>'Venteo_Remocion de Azufre_plant'!AH138</f>
        <v>0</v>
      </c>
      <c r="G311" s="15">
        <f>'Venteo_Remocion de Azufre_plant'!AI138</f>
        <v>0</v>
      </c>
      <c r="H311" s="15">
        <f>'Venteo_Remocion de Azufre_plant'!AJ138</f>
        <v>2000</v>
      </c>
      <c r="I311" s="15">
        <f>'Venteo_Remocion de Azufre_plant'!AK138</f>
        <v>9.5104983974908276E-3</v>
      </c>
      <c r="J311" s="15">
        <f>'Venteo_Remocion de Azufre_plant'!AL138</f>
        <v>9.5104983974908294E-3</v>
      </c>
      <c r="K311" s="15">
        <f>'Venteo_Remocion de Azufre_plant'!AM138</f>
        <v>0.27580445352723409</v>
      </c>
    </row>
    <row r="312" spans="3:11" x14ac:dyDescent="0.75">
      <c r="C312" s="15" t="s">
        <v>416</v>
      </c>
      <c r="D312" s="38" t="str">
        <f t="shared" ref="D312:D313" si="90">D311</f>
        <v>Marzo</v>
      </c>
      <c r="E312" s="18" t="s">
        <v>750</v>
      </c>
      <c r="F312" s="15">
        <f>'Venteo_Remocion de Azufre_plant'!AH139</f>
        <v>0</v>
      </c>
      <c r="G312" s="15">
        <f>'Venteo_Remocion de Azufre_plant'!AI139</f>
        <v>0</v>
      </c>
      <c r="H312" s="15">
        <f>'Venteo_Remocion de Azufre_plant'!AJ139</f>
        <v>0</v>
      </c>
      <c r="I312" s="15">
        <f>'Venteo_Remocion de Azufre_plant'!AK139</f>
        <v>0</v>
      </c>
      <c r="J312" s="15">
        <f>'Venteo_Remocion de Azufre_plant'!AL139</f>
        <v>0</v>
      </c>
      <c r="K312" s="15">
        <f>'Venteo_Remocion de Azufre_plant'!AM139</f>
        <v>0</v>
      </c>
    </row>
    <row r="313" spans="3:11" x14ac:dyDescent="0.75">
      <c r="C313" s="15" t="s">
        <v>416</v>
      </c>
      <c r="D313" s="38" t="str">
        <f t="shared" si="90"/>
        <v>Marzo</v>
      </c>
      <c r="E313" s="18" t="s">
        <v>749</v>
      </c>
      <c r="F313" s="15">
        <f>'Venteo_Remocion de Azufre_plant'!AH140</f>
        <v>0</v>
      </c>
      <c r="G313" s="15">
        <f>'Venteo_Remocion de Azufre_plant'!AI140</f>
        <v>0</v>
      </c>
      <c r="H313" s="15">
        <f>'Venteo_Remocion de Azufre_plant'!AJ140</f>
        <v>0</v>
      </c>
      <c r="I313" s="15">
        <f>'Venteo_Remocion de Azufre_plant'!AK140</f>
        <v>0</v>
      </c>
      <c r="J313" s="15">
        <f>'Venteo_Remocion de Azufre_plant'!AL140</f>
        <v>0</v>
      </c>
      <c r="K313" s="15">
        <f>'Venteo_Remocion de Azufre_plant'!AM140</f>
        <v>0</v>
      </c>
    </row>
    <row r="314" spans="3:11" x14ac:dyDescent="0.75">
      <c r="C314" s="15" t="s">
        <v>416</v>
      </c>
      <c r="D314" s="38" t="s">
        <v>501</v>
      </c>
      <c r="E314" s="18" t="s">
        <v>586</v>
      </c>
      <c r="F314" s="15">
        <f>'Venteo_Remocion de Azufre_plant'!AH141</f>
        <v>0</v>
      </c>
      <c r="G314" s="15">
        <f>'Venteo_Remocion de Azufre_plant'!AI141</f>
        <v>0</v>
      </c>
      <c r="H314" s="15">
        <f>'Venteo_Remocion de Azufre_plant'!AJ141</f>
        <v>2000</v>
      </c>
      <c r="I314" s="15">
        <f>'Venteo_Remocion de Azufre_plant'!AK141</f>
        <v>9.5104983974908276E-3</v>
      </c>
      <c r="J314" s="15">
        <f>'Venteo_Remocion de Azufre_plant'!AL141</f>
        <v>9.5104983974908294E-3</v>
      </c>
      <c r="K314" s="15">
        <f>'Venteo_Remocion de Azufre_plant'!AM141</f>
        <v>0.27580445352723409</v>
      </c>
    </row>
    <row r="315" spans="3:11" x14ac:dyDescent="0.75">
      <c r="C315" s="15" t="s">
        <v>416</v>
      </c>
      <c r="D315" s="38" t="str">
        <f t="shared" ref="D315:D316" si="91">D314</f>
        <v>Abril</v>
      </c>
      <c r="E315" s="18" t="s">
        <v>750</v>
      </c>
      <c r="F315" s="15">
        <f>'Venteo_Remocion de Azufre_plant'!AH142</f>
        <v>0</v>
      </c>
      <c r="G315" s="15">
        <f>'Venteo_Remocion de Azufre_plant'!AI142</f>
        <v>0</v>
      </c>
      <c r="H315" s="15">
        <f>'Venteo_Remocion de Azufre_plant'!AJ142</f>
        <v>0</v>
      </c>
      <c r="I315" s="15">
        <f>'Venteo_Remocion de Azufre_plant'!AK142</f>
        <v>0</v>
      </c>
      <c r="J315" s="15">
        <f>'Venteo_Remocion de Azufre_plant'!AL142</f>
        <v>0</v>
      </c>
      <c r="K315" s="15">
        <f>'Venteo_Remocion de Azufre_plant'!AM142</f>
        <v>0</v>
      </c>
    </row>
    <row r="316" spans="3:11" x14ac:dyDescent="0.75">
      <c r="C316" s="15" t="s">
        <v>416</v>
      </c>
      <c r="D316" s="38" t="str">
        <f t="shared" si="91"/>
        <v>Abril</v>
      </c>
      <c r="E316" s="18" t="s">
        <v>749</v>
      </c>
      <c r="F316" s="15">
        <f>'Venteo_Remocion de Azufre_plant'!AH143</f>
        <v>0</v>
      </c>
      <c r="G316" s="15">
        <f>'Venteo_Remocion de Azufre_plant'!AI143</f>
        <v>0</v>
      </c>
      <c r="H316" s="15">
        <f>'Venteo_Remocion de Azufre_plant'!AJ143</f>
        <v>0</v>
      </c>
      <c r="I316" s="15">
        <f>'Venteo_Remocion de Azufre_plant'!AK143</f>
        <v>0</v>
      </c>
      <c r="J316" s="15">
        <f>'Venteo_Remocion de Azufre_plant'!AL143</f>
        <v>0</v>
      </c>
      <c r="K316" s="15">
        <f>'Venteo_Remocion de Azufre_plant'!AM143</f>
        <v>0</v>
      </c>
    </row>
    <row r="317" spans="3:11" x14ac:dyDescent="0.75">
      <c r="C317" s="15" t="s">
        <v>416</v>
      </c>
      <c r="D317" s="38" t="s">
        <v>502</v>
      </c>
      <c r="E317" s="18" t="s">
        <v>586</v>
      </c>
      <c r="F317" s="15">
        <f>'Venteo_Remocion de Azufre_plant'!AH144</f>
        <v>0</v>
      </c>
      <c r="G317" s="15">
        <f>'Venteo_Remocion de Azufre_plant'!AI144</f>
        <v>0</v>
      </c>
      <c r="H317" s="15">
        <f>'Venteo_Remocion de Azufre_plant'!AJ144</f>
        <v>0</v>
      </c>
      <c r="I317" s="15">
        <f>'Venteo_Remocion de Azufre_plant'!AK144</f>
        <v>0</v>
      </c>
      <c r="J317" s="15">
        <f>'Venteo_Remocion de Azufre_plant'!AL144</f>
        <v>0</v>
      </c>
      <c r="K317" s="15">
        <f>'Venteo_Remocion de Azufre_plant'!AM144</f>
        <v>0</v>
      </c>
    </row>
    <row r="318" spans="3:11" x14ac:dyDescent="0.75">
      <c r="C318" s="15" t="s">
        <v>416</v>
      </c>
      <c r="D318" s="38" t="str">
        <f t="shared" ref="D318:D319" si="92">D317</f>
        <v>Mayo</v>
      </c>
      <c r="E318" s="18" t="s">
        <v>750</v>
      </c>
      <c r="F318" s="15">
        <f>'Venteo_Remocion de Azufre_plant'!AH145</f>
        <v>0</v>
      </c>
      <c r="G318" s="15">
        <f>'Venteo_Remocion de Azufre_plant'!AI145</f>
        <v>0</v>
      </c>
      <c r="H318" s="15">
        <f>'Venteo_Remocion de Azufre_plant'!AJ145</f>
        <v>0</v>
      </c>
      <c r="I318" s="15">
        <f>'Venteo_Remocion de Azufre_plant'!AK145</f>
        <v>0</v>
      </c>
      <c r="J318" s="15">
        <f>'Venteo_Remocion de Azufre_plant'!AL145</f>
        <v>0</v>
      </c>
      <c r="K318" s="15">
        <f>'Venteo_Remocion de Azufre_plant'!AM145</f>
        <v>0</v>
      </c>
    </row>
    <row r="319" spans="3:11" x14ac:dyDescent="0.75">
      <c r="C319" s="15" t="s">
        <v>416</v>
      </c>
      <c r="D319" s="38" t="str">
        <f t="shared" si="92"/>
        <v>Mayo</v>
      </c>
      <c r="E319" s="18" t="s">
        <v>749</v>
      </c>
      <c r="F319" s="15">
        <f>'Venteo_Remocion de Azufre_plant'!AH146</f>
        <v>0</v>
      </c>
      <c r="G319" s="15">
        <f>'Venteo_Remocion de Azufre_plant'!AI146</f>
        <v>0</v>
      </c>
      <c r="H319" s="15">
        <f>'Venteo_Remocion de Azufre_plant'!AJ146</f>
        <v>21.444444444444443</v>
      </c>
      <c r="I319" s="15">
        <f>'Venteo_Remocion de Azufre_plant'!AK146</f>
        <v>1.0197367726198499E-4</v>
      </c>
      <c r="J319" s="15">
        <f>'Venteo_Remocion de Azufre_plant'!AL146</f>
        <v>1.0197367726198499E-4</v>
      </c>
      <c r="K319" s="15">
        <f>'Venteo_Remocion de Azufre_plant'!AM146</f>
        <v>2.9572366405975648E-3</v>
      </c>
    </row>
    <row r="320" spans="3:11" x14ac:dyDescent="0.75">
      <c r="C320" s="15" t="s">
        <v>416</v>
      </c>
      <c r="D320" s="38" t="s">
        <v>503</v>
      </c>
      <c r="E320" s="18" t="s">
        <v>586</v>
      </c>
      <c r="F320" s="15">
        <f>'Venteo_Remocion de Azufre_plant'!AH147</f>
        <v>0</v>
      </c>
      <c r="G320" s="15">
        <f>'Venteo_Remocion de Azufre_plant'!AI147</f>
        <v>0</v>
      </c>
      <c r="H320" s="15">
        <f>'Venteo_Remocion de Azufre_plant'!AJ147</f>
        <v>0</v>
      </c>
      <c r="I320" s="15">
        <f>'Venteo_Remocion de Azufre_plant'!AK147</f>
        <v>0</v>
      </c>
      <c r="J320" s="15">
        <f>'Venteo_Remocion de Azufre_plant'!AL147</f>
        <v>0</v>
      </c>
      <c r="K320" s="15">
        <f>'Venteo_Remocion de Azufre_plant'!AM147</f>
        <v>0</v>
      </c>
    </row>
    <row r="321" spans="3:11" x14ac:dyDescent="0.75">
      <c r="C321" s="15" t="s">
        <v>416</v>
      </c>
      <c r="D321" s="38" t="str">
        <f t="shared" ref="D321:D322" si="93">D320</f>
        <v>Junio</v>
      </c>
      <c r="E321" s="18" t="s">
        <v>750</v>
      </c>
      <c r="F321" s="15">
        <f>'Venteo_Remocion de Azufre_plant'!AH148</f>
        <v>0</v>
      </c>
      <c r="G321" s="15">
        <f>'Venteo_Remocion de Azufre_plant'!AI148</f>
        <v>0</v>
      </c>
      <c r="H321" s="15">
        <f>'Venteo_Remocion de Azufre_plant'!AJ148</f>
        <v>0</v>
      </c>
      <c r="I321" s="15">
        <f>'Venteo_Remocion de Azufre_plant'!AK148</f>
        <v>0</v>
      </c>
      <c r="J321" s="15">
        <f>'Venteo_Remocion de Azufre_plant'!AL148</f>
        <v>0</v>
      </c>
      <c r="K321" s="15">
        <f>'Venteo_Remocion de Azufre_plant'!AM148</f>
        <v>0</v>
      </c>
    </row>
    <row r="322" spans="3:11" x14ac:dyDescent="0.75">
      <c r="C322" s="15" t="s">
        <v>416</v>
      </c>
      <c r="D322" s="38" t="str">
        <f t="shared" si="93"/>
        <v>Junio</v>
      </c>
      <c r="E322" s="18" t="s">
        <v>749</v>
      </c>
      <c r="F322" s="15">
        <f>'Venteo_Remocion de Azufre_plant'!AH149</f>
        <v>0</v>
      </c>
      <c r="G322" s="15">
        <f>'Venteo_Remocion de Azufre_plant'!AI149</f>
        <v>0</v>
      </c>
      <c r="H322" s="15">
        <f>'Venteo_Remocion de Azufre_plant'!AJ149</f>
        <v>21.444444444444443</v>
      </c>
      <c r="I322" s="15">
        <f>'Venteo_Remocion de Azufre_plant'!AK149</f>
        <v>1.0197367726198499E-4</v>
      </c>
      <c r="J322" s="15">
        <f>'Venteo_Remocion de Azufre_plant'!AL149</f>
        <v>1.0197367726198499E-4</v>
      </c>
      <c r="K322" s="15">
        <f>'Venteo_Remocion de Azufre_plant'!AM149</f>
        <v>2.9572366405975648E-3</v>
      </c>
    </row>
    <row r="323" spans="3:11" x14ac:dyDescent="0.75">
      <c r="C323" s="15" t="s">
        <v>416</v>
      </c>
      <c r="D323" s="38" t="s">
        <v>504</v>
      </c>
      <c r="E323" s="18" t="s">
        <v>586</v>
      </c>
      <c r="F323" s="15">
        <f>'Venteo_Remocion de Azufre_plant'!AH150</f>
        <v>0</v>
      </c>
      <c r="G323" s="15">
        <f>'Venteo_Remocion de Azufre_plant'!AI150</f>
        <v>0</v>
      </c>
      <c r="H323" s="15">
        <f>'Venteo_Remocion de Azufre_plant'!AJ150</f>
        <v>0</v>
      </c>
      <c r="I323" s="15">
        <f>'Venteo_Remocion de Azufre_plant'!AK150</f>
        <v>0</v>
      </c>
      <c r="J323" s="15">
        <f>'Venteo_Remocion de Azufre_plant'!AL150</f>
        <v>0</v>
      </c>
      <c r="K323" s="15">
        <f>'Venteo_Remocion de Azufre_plant'!AM150</f>
        <v>0</v>
      </c>
    </row>
    <row r="324" spans="3:11" x14ac:dyDescent="0.75">
      <c r="C324" s="15" t="s">
        <v>416</v>
      </c>
      <c r="D324" s="38" t="str">
        <f t="shared" ref="D324:D325" si="94">D323</f>
        <v>Julio</v>
      </c>
      <c r="E324" s="18" t="s">
        <v>750</v>
      </c>
      <c r="F324" s="15">
        <f>'Venteo_Remocion de Azufre_plant'!AH151</f>
        <v>0</v>
      </c>
      <c r="G324" s="15">
        <f>'Venteo_Remocion de Azufre_plant'!AI151</f>
        <v>0</v>
      </c>
      <c r="H324" s="15">
        <f>'Venteo_Remocion de Azufre_plant'!AJ151</f>
        <v>0</v>
      </c>
      <c r="I324" s="15">
        <f>'Venteo_Remocion de Azufre_plant'!AK151</f>
        <v>0</v>
      </c>
      <c r="J324" s="15">
        <f>'Venteo_Remocion de Azufre_plant'!AL151</f>
        <v>0</v>
      </c>
      <c r="K324" s="15">
        <f>'Venteo_Remocion de Azufre_plant'!AM151</f>
        <v>0</v>
      </c>
    </row>
    <row r="325" spans="3:11" x14ac:dyDescent="0.75">
      <c r="C325" s="15" t="s">
        <v>416</v>
      </c>
      <c r="D325" s="38" t="str">
        <f t="shared" si="94"/>
        <v>Julio</v>
      </c>
      <c r="E325" s="18" t="s">
        <v>749</v>
      </c>
      <c r="F325" s="15">
        <f>'Venteo_Remocion de Azufre_plant'!AH152</f>
        <v>0</v>
      </c>
      <c r="G325" s="15">
        <f>'Venteo_Remocion de Azufre_plant'!AI152</f>
        <v>4.2888888888888888</v>
      </c>
      <c r="H325" s="15">
        <f>'Venteo_Remocion de Azufre_plant'!AJ152</f>
        <v>17.155555555555555</v>
      </c>
      <c r="I325" s="15">
        <f>'Venteo_Remocion de Azufre_plant'!AK152</f>
        <v>8.1578941809587984E-5</v>
      </c>
      <c r="J325" s="15">
        <f>'Venteo_Remocion de Azufre_plant'!AL152</f>
        <v>8.1578941809587984E-5</v>
      </c>
      <c r="K325" s="15">
        <f>'Venteo_Remocion de Azufre_plant'!AM152</f>
        <v>2.3657893124780513E-3</v>
      </c>
    </row>
    <row r="326" spans="3:11" x14ac:dyDescent="0.75">
      <c r="C326" s="15" t="s">
        <v>416</v>
      </c>
      <c r="D326" s="38" t="s">
        <v>505</v>
      </c>
      <c r="E326" s="18" t="s">
        <v>586</v>
      </c>
      <c r="F326" s="15">
        <f>'Venteo_Remocion de Azufre_plant'!AH153</f>
        <v>0</v>
      </c>
      <c r="G326" s="15">
        <f>'Venteo_Remocion de Azufre_plant'!AI153</f>
        <v>0</v>
      </c>
      <c r="H326" s="15">
        <f>'Venteo_Remocion de Azufre_plant'!AJ153</f>
        <v>0</v>
      </c>
      <c r="I326" s="15">
        <f>'Venteo_Remocion de Azufre_plant'!AK153</f>
        <v>0</v>
      </c>
      <c r="J326" s="15">
        <f>'Venteo_Remocion de Azufre_plant'!AL153</f>
        <v>0</v>
      </c>
      <c r="K326" s="15">
        <f>'Venteo_Remocion de Azufre_plant'!AM153</f>
        <v>0</v>
      </c>
    </row>
    <row r="327" spans="3:11" x14ac:dyDescent="0.75">
      <c r="C327" s="15" t="s">
        <v>416</v>
      </c>
      <c r="D327" s="38" t="str">
        <f t="shared" ref="D327:D328" si="95">D326</f>
        <v>Agosto</v>
      </c>
      <c r="E327" s="18" t="s">
        <v>750</v>
      </c>
      <c r="F327" s="15">
        <f>'Venteo_Remocion de Azufre_plant'!AH154</f>
        <v>0</v>
      </c>
      <c r="G327" s="15">
        <f>'Venteo_Remocion de Azufre_plant'!AI154</f>
        <v>0</v>
      </c>
      <c r="H327" s="15">
        <f>'Venteo_Remocion de Azufre_plant'!AJ154</f>
        <v>0</v>
      </c>
      <c r="I327" s="15">
        <f>'Venteo_Remocion de Azufre_plant'!AK154</f>
        <v>0</v>
      </c>
      <c r="J327" s="15">
        <f>'Venteo_Remocion de Azufre_plant'!AL154</f>
        <v>0</v>
      </c>
      <c r="K327" s="15">
        <f>'Venteo_Remocion de Azufre_plant'!AM154</f>
        <v>0</v>
      </c>
    </row>
    <row r="328" spans="3:11" x14ac:dyDescent="0.75">
      <c r="C328" s="15" t="s">
        <v>416</v>
      </c>
      <c r="D328" s="38" t="str">
        <f t="shared" si="95"/>
        <v>Agosto</v>
      </c>
      <c r="E328" s="18" t="s">
        <v>749</v>
      </c>
      <c r="F328" s="15">
        <f>'Venteo_Remocion de Azufre_plant'!AH155</f>
        <v>0</v>
      </c>
      <c r="G328" s="15">
        <f>'Venteo_Remocion de Azufre_plant'!AI155</f>
        <v>4.2888888888888888</v>
      </c>
      <c r="H328" s="15">
        <f>'Venteo_Remocion de Azufre_plant'!AJ155</f>
        <v>17.155555555555555</v>
      </c>
      <c r="I328" s="15">
        <f>'Venteo_Remocion de Azufre_plant'!AK155</f>
        <v>8.1578941809587984E-5</v>
      </c>
      <c r="J328" s="15">
        <f>'Venteo_Remocion de Azufre_plant'!AL155</f>
        <v>8.1578941809587984E-5</v>
      </c>
      <c r="K328" s="15">
        <f>'Venteo_Remocion de Azufre_plant'!AM155</f>
        <v>2.3657893124780513E-3</v>
      </c>
    </row>
    <row r="329" spans="3:11" x14ac:dyDescent="0.75">
      <c r="C329" s="15" t="s">
        <v>416</v>
      </c>
      <c r="D329" s="38" t="s">
        <v>506</v>
      </c>
      <c r="E329" s="18" t="s">
        <v>586</v>
      </c>
      <c r="F329" s="15">
        <f>'Venteo_Remocion de Azufre_plant'!AH156</f>
        <v>0</v>
      </c>
      <c r="G329" s="15">
        <f>'Venteo_Remocion de Azufre_plant'!AI156</f>
        <v>0</v>
      </c>
      <c r="H329" s="15">
        <f>'Venteo_Remocion de Azufre_plant'!AJ156</f>
        <v>0</v>
      </c>
      <c r="I329" s="15">
        <f>'Venteo_Remocion de Azufre_plant'!AK156</f>
        <v>0</v>
      </c>
      <c r="J329" s="15">
        <f>'Venteo_Remocion de Azufre_plant'!AL156</f>
        <v>0</v>
      </c>
      <c r="K329" s="15">
        <f>'Venteo_Remocion de Azufre_plant'!AM156</f>
        <v>0</v>
      </c>
    </row>
    <row r="330" spans="3:11" x14ac:dyDescent="0.75">
      <c r="C330" s="15" t="s">
        <v>416</v>
      </c>
      <c r="D330" s="38" t="str">
        <f t="shared" ref="D330:D331" si="96">D329</f>
        <v>Septiembre</v>
      </c>
      <c r="E330" s="18" t="s">
        <v>750</v>
      </c>
      <c r="F330" s="15">
        <f>'Venteo_Remocion de Azufre_plant'!AH157</f>
        <v>0</v>
      </c>
      <c r="G330" s="15">
        <f>'Venteo_Remocion de Azufre_plant'!AI157</f>
        <v>0</v>
      </c>
      <c r="H330" s="15">
        <f>'Venteo_Remocion de Azufre_plant'!AJ157</f>
        <v>0</v>
      </c>
      <c r="I330" s="15">
        <f>'Venteo_Remocion de Azufre_plant'!AK157</f>
        <v>0</v>
      </c>
      <c r="J330" s="15">
        <f>'Venteo_Remocion de Azufre_plant'!AL157</f>
        <v>0</v>
      </c>
      <c r="K330" s="15">
        <f>'Venteo_Remocion de Azufre_plant'!AM157</f>
        <v>0</v>
      </c>
    </row>
    <row r="331" spans="3:11" x14ac:dyDescent="0.75">
      <c r="C331" s="15" t="s">
        <v>416</v>
      </c>
      <c r="D331" s="38" t="str">
        <f t="shared" si="96"/>
        <v>Septiembre</v>
      </c>
      <c r="E331" s="18" t="s">
        <v>749</v>
      </c>
      <c r="F331" s="15">
        <f>'Venteo_Remocion de Azufre_plant'!AH158</f>
        <v>0</v>
      </c>
      <c r="G331" s="15">
        <f>'Venteo_Remocion de Azufre_plant'!AI158</f>
        <v>4.2888888888888888</v>
      </c>
      <c r="H331" s="15">
        <f>'Venteo_Remocion de Azufre_plant'!AJ158</f>
        <v>17.155555555555555</v>
      </c>
      <c r="I331" s="15">
        <f>'Venteo_Remocion de Azufre_plant'!AK158</f>
        <v>8.1578941809587984E-5</v>
      </c>
      <c r="J331" s="15">
        <f>'Venteo_Remocion de Azufre_plant'!AL158</f>
        <v>8.1578941809587984E-5</v>
      </c>
      <c r="K331" s="15">
        <f>'Venteo_Remocion de Azufre_plant'!AM158</f>
        <v>2.3657893124780513E-3</v>
      </c>
    </row>
    <row r="332" spans="3:11" x14ac:dyDescent="0.75">
      <c r="C332" s="15" t="s">
        <v>416</v>
      </c>
      <c r="D332" s="38" t="s">
        <v>507</v>
      </c>
      <c r="E332" s="18" t="s">
        <v>586</v>
      </c>
      <c r="F332" s="15">
        <f>'Venteo_Remocion de Azufre_plant'!AH159</f>
        <v>0</v>
      </c>
      <c r="G332" s="15">
        <f>'Venteo_Remocion de Azufre_plant'!AI159</f>
        <v>0</v>
      </c>
      <c r="H332" s="15">
        <f>'Venteo_Remocion de Azufre_plant'!AJ159</f>
        <v>0</v>
      </c>
      <c r="I332" s="15">
        <f>'Venteo_Remocion de Azufre_plant'!AK159</f>
        <v>0</v>
      </c>
      <c r="J332" s="15">
        <f>'Venteo_Remocion de Azufre_plant'!AL159</f>
        <v>0</v>
      </c>
      <c r="K332" s="15">
        <f>'Venteo_Remocion de Azufre_plant'!AM159</f>
        <v>0</v>
      </c>
    </row>
    <row r="333" spans="3:11" x14ac:dyDescent="0.75">
      <c r="C333" s="15" t="s">
        <v>416</v>
      </c>
      <c r="D333" s="38" t="str">
        <f t="shared" ref="D333:D334" si="97">D332</f>
        <v>Octubre</v>
      </c>
      <c r="E333" s="18" t="s">
        <v>750</v>
      </c>
      <c r="F333" s="15">
        <f>'Venteo_Remocion de Azufre_plant'!AH160</f>
        <v>0</v>
      </c>
      <c r="G333" s="15">
        <f>'Venteo_Remocion de Azufre_plant'!AI160</f>
        <v>0</v>
      </c>
      <c r="H333" s="15">
        <f>'Venteo_Remocion de Azufre_plant'!AJ160</f>
        <v>0</v>
      </c>
      <c r="I333" s="15">
        <f>'Venteo_Remocion de Azufre_plant'!AK160</f>
        <v>0</v>
      </c>
      <c r="J333" s="15">
        <f>'Venteo_Remocion de Azufre_plant'!AL160</f>
        <v>0</v>
      </c>
      <c r="K333" s="15">
        <f>'Venteo_Remocion de Azufre_plant'!AM160</f>
        <v>0</v>
      </c>
    </row>
    <row r="334" spans="3:11" x14ac:dyDescent="0.75">
      <c r="C334" s="15" t="s">
        <v>416</v>
      </c>
      <c r="D334" s="38" t="str">
        <f t="shared" si="97"/>
        <v>Octubre</v>
      </c>
      <c r="E334" s="18" t="s">
        <v>749</v>
      </c>
      <c r="F334" s="15">
        <f>'Venteo_Remocion de Azufre_plant'!AH161</f>
        <v>0</v>
      </c>
      <c r="G334" s="15">
        <f>'Venteo_Remocion de Azufre_plant'!AI161</f>
        <v>4.2888888888888888</v>
      </c>
      <c r="H334" s="15">
        <f>'Venteo_Remocion de Azufre_plant'!AJ161</f>
        <v>17.155555555555555</v>
      </c>
      <c r="I334" s="15">
        <f>'Venteo_Remocion de Azufre_plant'!AK161</f>
        <v>8.1578941809587984E-5</v>
      </c>
      <c r="J334" s="15">
        <f>'Venteo_Remocion de Azufre_plant'!AL161</f>
        <v>8.1578941809587984E-5</v>
      </c>
      <c r="K334" s="15">
        <f>'Venteo_Remocion de Azufre_plant'!AM161</f>
        <v>2.3657893124780513E-3</v>
      </c>
    </row>
    <row r="335" spans="3:11" x14ac:dyDescent="0.75">
      <c r="C335" s="15" t="s">
        <v>416</v>
      </c>
      <c r="D335" s="38" t="s">
        <v>508</v>
      </c>
      <c r="E335" s="18" t="s">
        <v>586</v>
      </c>
      <c r="F335" s="15">
        <f>'Venteo_Remocion de Azufre_plant'!AH162</f>
        <v>0</v>
      </c>
      <c r="G335" s="15">
        <f>'Venteo_Remocion de Azufre_plant'!AI162</f>
        <v>0</v>
      </c>
      <c r="H335" s="15">
        <f>'Venteo_Remocion de Azufre_plant'!AJ162</f>
        <v>0</v>
      </c>
      <c r="I335" s="15">
        <f>'Venteo_Remocion de Azufre_plant'!AK162</f>
        <v>0</v>
      </c>
      <c r="J335" s="15">
        <f>'Venteo_Remocion de Azufre_plant'!AL162</f>
        <v>0</v>
      </c>
      <c r="K335" s="15">
        <f>'Venteo_Remocion de Azufre_plant'!AM162</f>
        <v>0</v>
      </c>
    </row>
    <row r="336" spans="3:11" x14ac:dyDescent="0.75">
      <c r="C336" s="15" t="s">
        <v>416</v>
      </c>
      <c r="D336" s="38" t="str">
        <f t="shared" ref="D336:D337" si="98">D335</f>
        <v>Noviembre</v>
      </c>
      <c r="E336" s="18" t="s">
        <v>750</v>
      </c>
      <c r="F336" s="15">
        <f>'Venteo_Remocion de Azufre_plant'!AH163</f>
        <v>0</v>
      </c>
      <c r="G336" s="15">
        <f>'Venteo_Remocion de Azufre_plant'!AI163</f>
        <v>0</v>
      </c>
      <c r="H336" s="15">
        <f>'Venteo_Remocion de Azufre_plant'!AJ163</f>
        <v>0</v>
      </c>
      <c r="I336" s="15">
        <f>'Venteo_Remocion de Azufre_plant'!AK163</f>
        <v>0</v>
      </c>
      <c r="J336" s="15">
        <f>'Venteo_Remocion de Azufre_plant'!AL163</f>
        <v>0</v>
      </c>
      <c r="K336" s="15">
        <f>'Venteo_Remocion de Azufre_plant'!AM163</f>
        <v>0</v>
      </c>
    </row>
    <row r="337" spans="3:11" x14ac:dyDescent="0.75">
      <c r="C337" s="15" t="s">
        <v>416</v>
      </c>
      <c r="D337" s="38" t="str">
        <f t="shared" si="98"/>
        <v>Noviembre</v>
      </c>
      <c r="E337" s="18" t="s">
        <v>749</v>
      </c>
      <c r="F337" s="15">
        <f>'Venteo_Remocion de Azufre_plant'!AH164</f>
        <v>0</v>
      </c>
      <c r="G337" s="15">
        <f>'Venteo_Remocion de Azufre_plant'!AI164</f>
        <v>4.2888888888888888</v>
      </c>
      <c r="H337" s="15">
        <f>'Venteo_Remocion de Azufre_plant'!AJ164</f>
        <v>17.155555555555555</v>
      </c>
      <c r="I337" s="15">
        <f>'Venteo_Remocion de Azufre_plant'!AK164</f>
        <v>8.1578941809587984E-5</v>
      </c>
      <c r="J337" s="15">
        <f>'Venteo_Remocion de Azufre_plant'!AL164</f>
        <v>8.1578941809587984E-5</v>
      </c>
      <c r="K337" s="15">
        <f>'Venteo_Remocion de Azufre_plant'!AM164</f>
        <v>2.3657893124780513E-3</v>
      </c>
    </row>
    <row r="338" spans="3:11" x14ac:dyDescent="0.75">
      <c r="C338" s="15" t="s">
        <v>416</v>
      </c>
      <c r="D338" s="38" t="s">
        <v>509</v>
      </c>
      <c r="E338" s="18" t="s">
        <v>586</v>
      </c>
      <c r="F338" s="15">
        <f>'Venteo_Remocion de Azufre_plant'!AH165</f>
        <v>0</v>
      </c>
      <c r="G338" s="15">
        <f>'Venteo_Remocion de Azufre_plant'!AI165</f>
        <v>0</v>
      </c>
      <c r="H338" s="15">
        <f>'Venteo_Remocion de Azufre_plant'!AJ165</f>
        <v>0</v>
      </c>
      <c r="I338" s="15">
        <f>'Venteo_Remocion de Azufre_plant'!AK165</f>
        <v>0</v>
      </c>
      <c r="J338" s="15">
        <f>'Venteo_Remocion de Azufre_plant'!AL165</f>
        <v>0</v>
      </c>
      <c r="K338" s="15">
        <f>'Venteo_Remocion de Azufre_plant'!AM165</f>
        <v>0</v>
      </c>
    </row>
    <row r="339" spans="3:11" x14ac:dyDescent="0.75">
      <c r="C339" s="15" t="s">
        <v>416</v>
      </c>
      <c r="D339" s="38" t="s">
        <v>509</v>
      </c>
      <c r="E339" s="18" t="s">
        <v>750</v>
      </c>
      <c r="F339" s="15">
        <f>'Venteo_Remocion de Azufre_plant'!AH166</f>
        <v>0</v>
      </c>
      <c r="G339" s="15">
        <f>'Venteo_Remocion de Azufre_plant'!AI166</f>
        <v>0</v>
      </c>
      <c r="H339" s="15">
        <f>'Venteo_Remocion de Azufre_plant'!AJ166</f>
        <v>0</v>
      </c>
      <c r="I339" s="15">
        <f>'Venteo_Remocion de Azufre_plant'!AK166</f>
        <v>0</v>
      </c>
      <c r="J339" s="15">
        <f>'Venteo_Remocion de Azufre_plant'!AL166</f>
        <v>0</v>
      </c>
      <c r="K339" s="15">
        <f>'Venteo_Remocion de Azufre_plant'!AM166</f>
        <v>0</v>
      </c>
    </row>
    <row r="340" spans="3:11" x14ac:dyDescent="0.75">
      <c r="C340" s="15" t="s">
        <v>416</v>
      </c>
      <c r="D340" s="38" t="s">
        <v>509</v>
      </c>
      <c r="E340" s="18" t="s">
        <v>749</v>
      </c>
      <c r="F340" s="15">
        <f>'Venteo_Remocion de Azufre_plant'!AH167</f>
        <v>0</v>
      </c>
      <c r="G340" s="15">
        <f>'Venteo_Remocion de Azufre_plant'!AI167</f>
        <v>4.2888888888888888</v>
      </c>
      <c r="H340" s="15">
        <f>'Venteo_Remocion de Azufre_plant'!AJ167</f>
        <v>17.155555555555555</v>
      </c>
      <c r="I340" s="15">
        <f>'Venteo_Remocion de Azufre_plant'!AK167</f>
        <v>8.1578941809587984E-5</v>
      </c>
      <c r="J340" s="15">
        <f>'Venteo_Remocion de Azufre_plant'!AL167</f>
        <v>8.1578941809587984E-5</v>
      </c>
      <c r="K340" s="15">
        <f>'Venteo_Remocion de Azufre_plant'!AM167</f>
        <v>2.3657893124780513E-3</v>
      </c>
    </row>
    <row r="341" spans="3:11" x14ac:dyDescent="0.75">
      <c r="C341" s="15" t="s">
        <v>415</v>
      </c>
      <c r="D341" s="38" t="s">
        <v>498</v>
      </c>
      <c r="E341" s="18" t="s">
        <v>586</v>
      </c>
      <c r="F341" s="15">
        <f>'Venteo_ Blowdown_planta'!AG137</f>
        <v>0</v>
      </c>
      <c r="G341" s="15">
        <f>'Venteo_ Blowdown_planta'!AH137</f>
        <v>0</v>
      </c>
      <c r="H341" s="15">
        <f>'Venteo_ Blowdown_planta'!AI137</f>
        <v>0</v>
      </c>
      <c r="I341" s="15">
        <f>'Venteo_ Blowdown_planta'!AJ137</f>
        <v>0</v>
      </c>
      <c r="J341" s="15">
        <f>'Venteo_ Blowdown_planta'!AK137</f>
        <v>0</v>
      </c>
      <c r="K341" s="15">
        <f>'Venteo_ Blowdown_planta'!AL137</f>
        <v>0</v>
      </c>
    </row>
    <row r="342" spans="3:11" x14ac:dyDescent="0.75">
      <c r="C342" s="15" t="s">
        <v>415</v>
      </c>
      <c r="D342" s="38" t="str">
        <f t="shared" ref="D342:D343" si="99">D341</f>
        <v>Enero</v>
      </c>
      <c r="E342" s="18" t="s">
        <v>750</v>
      </c>
      <c r="F342" s="15">
        <f>'Venteo_ Blowdown_planta'!AG138</f>
        <v>0</v>
      </c>
      <c r="G342" s="15">
        <f>'Venteo_ Blowdown_planta'!AH138</f>
        <v>0</v>
      </c>
      <c r="H342" s="15">
        <f>'Venteo_ Blowdown_planta'!AI138</f>
        <v>0</v>
      </c>
      <c r="I342" s="15">
        <f>'Venteo_ Blowdown_planta'!AJ138</f>
        <v>0</v>
      </c>
      <c r="J342" s="15">
        <f>'Venteo_ Blowdown_planta'!AK138</f>
        <v>0</v>
      </c>
      <c r="K342" s="15">
        <f>'Venteo_ Blowdown_planta'!AL138</f>
        <v>0</v>
      </c>
    </row>
    <row r="343" spans="3:11" x14ac:dyDescent="0.75">
      <c r="C343" s="15" t="s">
        <v>415</v>
      </c>
      <c r="D343" s="38" t="str">
        <f t="shared" si="99"/>
        <v>Enero</v>
      </c>
      <c r="E343" s="18" t="s">
        <v>749</v>
      </c>
      <c r="F343" s="15">
        <f>'Venteo_ Blowdown_planta'!AG139</f>
        <v>0</v>
      </c>
      <c r="G343" s="15">
        <f>'Venteo_ Blowdown_planta'!AH139</f>
        <v>0</v>
      </c>
      <c r="H343" s="15">
        <f>'Venteo_ Blowdown_planta'!AI139</f>
        <v>0</v>
      </c>
      <c r="I343" s="15">
        <f>'Venteo_ Blowdown_planta'!AJ139</f>
        <v>0</v>
      </c>
      <c r="J343" s="15">
        <f>'Venteo_ Blowdown_planta'!AK139</f>
        <v>0</v>
      </c>
      <c r="K343" s="15">
        <f>'Venteo_ Blowdown_planta'!AL139</f>
        <v>0</v>
      </c>
    </row>
    <row r="344" spans="3:11" x14ac:dyDescent="0.75">
      <c r="C344" s="15" t="s">
        <v>415</v>
      </c>
      <c r="D344" s="38" t="s">
        <v>499</v>
      </c>
      <c r="E344" s="18" t="s">
        <v>586</v>
      </c>
      <c r="F344" s="15">
        <f>'Venteo_ Blowdown_planta'!AG140</f>
        <v>0</v>
      </c>
      <c r="G344" s="15">
        <f>'Venteo_ Blowdown_planta'!AH140</f>
        <v>0</v>
      </c>
      <c r="H344" s="15">
        <f>'Venteo_ Blowdown_planta'!AI140</f>
        <v>0</v>
      </c>
      <c r="I344" s="15">
        <f>'Venteo_ Blowdown_planta'!AJ140</f>
        <v>0</v>
      </c>
      <c r="J344" s="15">
        <f>'Venteo_ Blowdown_planta'!AK140</f>
        <v>0</v>
      </c>
      <c r="K344" s="15">
        <f>'Venteo_ Blowdown_planta'!AL140</f>
        <v>0</v>
      </c>
    </row>
    <row r="345" spans="3:11" x14ac:dyDescent="0.75">
      <c r="C345" s="15" t="s">
        <v>415</v>
      </c>
      <c r="D345" s="38" t="str">
        <f t="shared" ref="D345:D346" si="100">D344</f>
        <v>Febrero</v>
      </c>
      <c r="E345" s="18" t="s">
        <v>750</v>
      </c>
      <c r="F345" s="15">
        <f>'Venteo_ Blowdown_planta'!AG141</f>
        <v>0</v>
      </c>
      <c r="G345" s="15">
        <f>'Venteo_ Blowdown_planta'!AH141</f>
        <v>0</v>
      </c>
      <c r="H345" s="15">
        <f>'Venteo_ Blowdown_planta'!AI141</f>
        <v>0</v>
      </c>
      <c r="I345" s="15">
        <f>'Venteo_ Blowdown_planta'!AJ141</f>
        <v>0</v>
      </c>
      <c r="J345" s="15">
        <f>'Venteo_ Blowdown_planta'!AK141</f>
        <v>0</v>
      </c>
      <c r="K345" s="15">
        <f>'Venteo_ Blowdown_planta'!AL141</f>
        <v>0</v>
      </c>
    </row>
    <row r="346" spans="3:11" x14ac:dyDescent="0.75">
      <c r="C346" s="15" t="s">
        <v>415</v>
      </c>
      <c r="D346" s="38" t="str">
        <f t="shared" si="100"/>
        <v>Febrero</v>
      </c>
      <c r="E346" s="18" t="s">
        <v>749</v>
      </c>
      <c r="F346" s="15">
        <f>'Venteo_ Blowdown_planta'!AG142</f>
        <v>0</v>
      </c>
      <c r="G346" s="15">
        <f>'Venteo_ Blowdown_planta'!AH142</f>
        <v>0</v>
      </c>
      <c r="H346" s="15">
        <f>'Venteo_ Blowdown_planta'!AI142</f>
        <v>0</v>
      </c>
      <c r="I346" s="15">
        <f>'Venteo_ Blowdown_planta'!AJ142</f>
        <v>0</v>
      </c>
      <c r="J346" s="15">
        <f>'Venteo_ Blowdown_planta'!AK142</f>
        <v>0</v>
      </c>
      <c r="K346" s="15">
        <f>'Venteo_ Blowdown_planta'!AL142</f>
        <v>0</v>
      </c>
    </row>
    <row r="347" spans="3:11" x14ac:dyDescent="0.75">
      <c r="C347" s="15" t="s">
        <v>415</v>
      </c>
      <c r="D347" s="38" t="s">
        <v>500</v>
      </c>
      <c r="E347" s="18" t="s">
        <v>586</v>
      </c>
      <c r="F347" s="15">
        <f>'Venteo_ Blowdown_planta'!AG143</f>
        <v>9</v>
      </c>
      <c r="G347" s="15">
        <f>'Venteo_ Blowdown_planta'!AH143</f>
        <v>5.3999999999999995</v>
      </c>
      <c r="H347" s="15">
        <f>'Venteo_ Blowdown_planta'!AI143</f>
        <v>3.6</v>
      </c>
      <c r="I347" s="15">
        <f>'Venteo_ Blowdown_planta'!AJ143</f>
        <v>1.7118897115483494E-5</v>
      </c>
      <c r="J347" s="15">
        <f>'Venteo_ Blowdown_planta'!AK143</f>
        <v>1.7118897115483494E-5</v>
      </c>
      <c r="K347" s="15">
        <f>'Venteo_ Blowdown_planta'!AL143</f>
        <v>4.9644801634902134E-4</v>
      </c>
    </row>
    <row r="348" spans="3:11" x14ac:dyDescent="0.75">
      <c r="C348" s="15" t="s">
        <v>415</v>
      </c>
      <c r="D348" s="38" t="str">
        <f t="shared" ref="D348:D349" si="101">D347</f>
        <v>Marzo</v>
      </c>
      <c r="E348" s="18" t="s">
        <v>750</v>
      </c>
      <c r="F348" s="15">
        <f>'Venteo_ Blowdown_planta'!AG144</f>
        <v>0</v>
      </c>
      <c r="G348" s="15">
        <f>'Venteo_ Blowdown_planta'!AH144</f>
        <v>0</v>
      </c>
      <c r="H348" s="15">
        <f>'Venteo_ Blowdown_planta'!AI144</f>
        <v>0</v>
      </c>
      <c r="I348" s="15">
        <f>'Venteo_ Blowdown_planta'!AJ144</f>
        <v>0</v>
      </c>
      <c r="J348" s="15">
        <f>'Venteo_ Blowdown_planta'!AK144</f>
        <v>0</v>
      </c>
      <c r="K348" s="15">
        <f>'Venteo_ Blowdown_planta'!AL144</f>
        <v>0</v>
      </c>
    </row>
    <row r="349" spans="3:11" x14ac:dyDescent="0.75">
      <c r="C349" s="15" t="s">
        <v>415</v>
      </c>
      <c r="D349" s="38" t="str">
        <f t="shared" si="101"/>
        <v>Marzo</v>
      </c>
      <c r="E349" s="18" t="s">
        <v>749</v>
      </c>
      <c r="F349" s="15">
        <f>'Venteo_ Blowdown_planta'!AG145</f>
        <v>0</v>
      </c>
      <c r="G349" s="15">
        <f>'Venteo_ Blowdown_planta'!AH145</f>
        <v>0</v>
      </c>
      <c r="H349" s="15">
        <f>'Venteo_ Blowdown_planta'!AI145</f>
        <v>0</v>
      </c>
      <c r="I349" s="15">
        <f>'Venteo_ Blowdown_planta'!AJ145</f>
        <v>0</v>
      </c>
      <c r="J349" s="15">
        <f>'Venteo_ Blowdown_planta'!AK145</f>
        <v>0</v>
      </c>
      <c r="K349" s="15">
        <f>'Venteo_ Blowdown_planta'!AL145</f>
        <v>0</v>
      </c>
    </row>
    <row r="350" spans="3:11" x14ac:dyDescent="0.75">
      <c r="C350" s="15" t="s">
        <v>415</v>
      </c>
      <c r="D350" s="38" t="s">
        <v>501</v>
      </c>
      <c r="E350" s="18" t="s">
        <v>586</v>
      </c>
      <c r="F350" s="15">
        <f>'Venteo_ Blowdown_planta'!AG146</f>
        <v>0</v>
      </c>
      <c r="G350" s="15">
        <f>'Venteo_ Blowdown_planta'!AH146</f>
        <v>0</v>
      </c>
      <c r="H350" s="15">
        <f>'Venteo_ Blowdown_planta'!AI146</f>
        <v>0</v>
      </c>
      <c r="I350" s="15">
        <f>'Venteo_ Blowdown_planta'!AJ146</f>
        <v>0</v>
      </c>
      <c r="J350" s="15">
        <f>'Venteo_ Blowdown_planta'!AK146</f>
        <v>0</v>
      </c>
      <c r="K350" s="15">
        <f>'Venteo_ Blowdown_planta'!AL146</f>
        <v>0</v>
      </c>
    </row>
    <row r="351" spans="3:11" x14ac:dyDescent="0.75">
      <c r="C351" s="15" t="s">
        <v>415</v>
      </c>
      <c r="D351" s="38" t="str">
        <f t="shared" ref="D351:D352" si="102">D350</f>
        <v>Abril</v>
      </c>
      <c r="E351" s="18" t="s">
        <v>750</v>
      </c>
      <c r="F351" s="15">
        <f>'Venteo_ Blowdown_planta'!AG147</f>
        <v>0</v>
      </c>
      <c r="G351" s="15">
        <f>'Venteo_ Blowdown_planta'!AH147</f>
        <v>0</v>
      </c>
      <c r="H351" s="15">
        <f>'Venteo_ Blowdown_planta'!AI147</f>
        <v>0</v>
      </c>
      <c r="I351" s="15">
        <f>'Venteo_ Blowdown_planta'!AJ147</f>
        <v>0</v>
      </c>
      <c r="J351" s="15">
        <f>'Venteo_ Blowdown_planta'!AK147</f>
        <v>0</v>
      </c>
      <c r="K351" s="15">
        <f>'Venteo_ Blowdown_planta'!AL147</f>
        <v>0</v>
      </c>
    </row>
    <row r="352" spans="3:11" x14ac:dyDescent="0.75">
      <c r="C352" s="15" t="s">
        <v>415</v>
      </c>
      <c r="D352" s="38" t="str">
        <f t="shared" si="102"/>
        <v>Abril</v>
      </c>
      <c r="E352" s="18" t="s">
        <v>749</v>
      </c>
      <c r="F352" s="15">
        <f>'Venteo_ Blowdown_planta'!AG148</f>
        <v>0</v>
      </c>
      <c r="G352" s="15">
        <f>'Venteo_ Blowdown_planta'!AH148</f>
        <v>0</v>
      </c>
      <c r="H352" s="15">
        <f>'Venteo_ Blowdown_planta'!AI148</f>
        <v>0</v>
      </c>
      <c r="I352" s="15">
        <f>'Venteo_ Blowdown_planta'!AJ148</f>
        <v>0</v>
      </c>
      <c r="J352" s="15">
        <f>'Venteo_ Blowdown_planta'!AK148</f>
        <v>0</v>
      </c>
      <c r="K352" s="15">
        <f>'Venteo_ Blowdown_planta'!AL148</f>
        <v>0</v>
      </c>
    </row>
    <row r="353" spans="3:11" x14ac:dyDescent="0.75">
      <c r="C353" s="15" t="s">
        <v>415</v>
      </c>
      <c r="D353" s="38" t="s">
        <v>502</v>
      </c>
      <c r="E353" s="18" t="s">
        <v>586</v>
      </c>
      <c r="F353" s="15">
        <f>'Venteo_ Blowdown_planta'!AG149</f>
        <v>0</v>
      </c>
      <c r="G353" s="15">
        <f>'Venteo_ Blowdown_planta'!AH149</f>
        <v>0</v>
      </c>
      <c r="H353" s="15">
        <f>'Venteo_ Blowdown_planta'!AI149</f>
        <v>0</v>
      </c>
      <c r="I353" s="15">
        <f>'Venteo_ Blowdown_planta'!AJ149</f>
        <v>0</v>
      </c>
      <c r="J353" s="15">
        <f>'Venteo_ Blowdown_planta'!AK149</f>
        <v>0</v>
      </c>
      <c r="K353" s="15">
        <f>'Venteo_ Blowdown_planta'!AL149</f>
        <v>0</v>
      </c>
    </row>
    <row r="354" spans="3:11" x14ac:dyDescent="0.75">
      <c r="C354" s="15" t="s">
        <v>415</v>
      </c>
      <c r="D354" s="38" t="str">
        <f t="shared" ref="D354:D355" si="103">D353</f>
        <v>Mayo</v>
      </c>
      <c r="E354" s="18" t="s">
        <v>750</v>
      </c>
      <c r="F354" s="15">
        <f>'Venteo_ Blowdown_planta'!AG150</f>
        <v>21.6</v>
      </c>
      <c r="G354" s="15">
        <f>'Venteo_ Blowdown_planta'!AH150</f>
        <v>12.96</v>
      </c>
      <c r="H354" s="15">
        <f>'Venteo_ Blowdown_planta'!AI150</f>
        <v>8.64</v>
      </c>
      <c r="I354" s="15">
        <f>'Venteo_ Blowdown_planta'!AJ150</f>
        <v>4.1085353077160381E-5</v>
      </c>
      <c r="J354" s="15">
        <f>'Venteo_ Blowdown_planta'!AK150</f>
        <v>4.1085353077160381E-5</v>
      </c>
      <c r="K354" s="15">
        <f>'Venteo_ Blowdown_planta'!AL150</f>
        <v>1.191475239237651E-3</v>
      </c>
    </row>
    <row r="355" spans="3:11" x14ac:dyDescent="0.75">
      <c r="C355" s="15" t="s">
        <v>415</v>
      </c>
      <c r="D355" s="38" t="str">
        <f t="shared" si="103"/>
        <v>Mayo</v>
      </c>
      <c r="E355" s="18" t="s">
        <v>749</v>
      </c>
      <c r="F355" s="15">
        <f>'Venteo_ Blowdown_planta'!AG151</f>
        <v>0</v>
      </c>
      <c r="G355" s="15">
        <f>'Venteo_ Blowdown_planta'!AH151</f>
        <v>0</v>
      </c>
      <c r="H355" s="15">
        <f>'Venteo_ Blowdown_planta'!AI151</f>
        <v>0</v>
      </c>
      <c r="I355" s="15">
        <f>'Venteo_ Blowdown_planta'!AJ151</f>
        <v>0</v>
      </c>
      <c r="J355" s="15">
        <f>'Venteo_ Blowdown_planta'!AK151</f>
        <v>0</v>
      </c>
      <c r="K355" s="15">
        <f>'Venteo_ Blowdown_planta'!AL151</f>
        <v>0</v>
      </c>
    </row>
    <row r="356" spans="3:11" x14ac:dyDescent="0.75">
      <c r="C356" s="15" t="s">
        <v>415</v>
      </c>
      <c r="D356" s="38" t="s">
        <v>503</v>
      </c>
      <c r="E356" s="18" t="s">
        <v>586</v>
      </c>
      <c r="F356" s="15">
        <f>'Venteo_ Blowdown_planta'!AG152</f>
        <v>0</v>
      </c>
      <c r="G356" s="15">
        <f>'Venteo_ Blowdown_planta'!AH152</f>
        <v>0</v>
      </c>
      <c r="H356" s="15">
        <f>'Venteo_ Blowdown_planta'!AI152</f>
        <v>0</v>
      </c>
      <c r="I356" s="15">
        <f>'Venteo_ Blowdown_planta'!AJ152</f>
        <v>0</v>
      </c>
      <c r="J356" s="15">
        <f>'Venteo_ Blowdown_planta'!AK152</f>
        <v>0</v>
      </c>
      <c r="K356" s="15">
        <f>'Venteo_ Blowdown_planta'!AL152</f>
        <v>0</v>
      </c>
    </row>
    <row r="357" spans="3:11" x14ac:dyDescent="0.75">
      <c r="C357" s="15" t="s">
        <v>415</v>
      </c>
      <c r="D357" s="38" t="str">
        <f t="shared" ref="D357:D358" si="104">D356</f>
        <v>Junio</v>
      </c>
      <c r="E357" s="18" t="s">
        <v>750</v>
      </c>
      <c r="F357" s="15">
        <f>'Venteo_ Blowdown_planta'!AG153</f>
        <v>0</v>
      </c>
      <c r="G357" s="15">
        <f>'Venteo_ Blowdown_planta'!AH153</f>
        <v>0</v>
      </c>
      <c r="H357" s="15">
        <f>'Venteo_ Blowdown_planta'!AI153</f>
        <v>0</v>
      </c>
      <c r="I357" s="15">
        <f>'Venteo_ Blowdown_planta'!AJ153</f>
        <v>0</v>
      </c>
      <c r="J357" s="15">
        <f>'Venteo_ Blowdown_planta'!AK153</f>
        <v>0</v>
      </c>
      <c r="K357" s="15">
        <f>'Venteo_ Blowdown_planta'!AL153</f>
        <v>0</v>
      </c>
    </row>
    <row r="358" spans="3:11" x14ac:dyDescent="0.75">
      <c r="C358" s="15" t="s">
        <v>415</v>
      </c>
      <c r="D358" s="38" t="str">
        <f t="shared" si="104"/>
        <v>Junio</v>
      </c>
      <c r="E358" s="18" t="s">
        <v>749</v>
      </c>
      <c r="F358" s="15">
        <f>'Venteo_ Blowdown_planta'!AG154</f>
        <v>0</v>
      </c>
      <c r="G358" s="15">
        <f>'Venteo_ Blowdown_planta'!AH154</f>
        <v>0</v>
      </c>
      <c r="H358" s="15">
        <f>'Venteo_ Blowdown_planta'!AI154</f>
        <v>0</v>
      </c>
      <c r="I358" s="15">
        <f>'Venteo_ Blowdown_planta'!AJ154</f>
        <v>0</v>
      </c>
      <c r="J358" s="15">
        <f>'Venteo_ Blowdown_planta'!AK154</f>
        <v>0</v>
      </c>
      <c r="K358" s="15">
        <f>'Venteo_ Blowdown_planta'!AL154</f>
        <v>0</v>
      </c>
    </row>
    <row r="359" spans="3:11" x14ac:dyDescent="0.75">
      <c r="C359" s="15" t="s">
        <v>415</v>
      </c>
      <c r="D359" s="38" t="s">
        <v>504</v>
      </c>
      <c r="E359" s="18" t="s">
        <v>586</v>
      </c>
      <c r="F359" s="15">
        <f>'Venteo_ Blowdown_planta'!AG155</f>
        <v>0</v>
      </c>
      <c r="G359" s="15">
        <f>'Venteo_ Blowdown_planta'!AH155</f>
        <v>0</v>
      </c>
      <c r="H359" s="15">
        <f>'Venteo_ Blowdown_planta'!AI155</f>
        <v>0</v>
      </c>
      <c r="I359" s="15">
        <f>'Venteo_ Blowdown_planta'!AJ155</f>
        <v>0</v>
      </c>
      <c r="J359" s="15">
        <f>'Venteo_ Blowdown_planta'!AK155</f>
        <v>0</v>
      </c>
      <c r="K359" s="15">
        <f>'Venteo_ Blowdown_planta'!AL155</f>
        <v>0</v>
      </c>
    </row>
    <row r="360" spans="3:11" x14ac:dyDescent="0.75">
      <c r="C360" s="15" t="s">
        <v>415</v>
      </c>
      <c r="D360" s="38" t="str">
        <f t="shared" ref="D360:D361" si="105">D359</f>
        <v>Julio</v>
      </c>
      <c r="E360" s="18" t="s">
        <v>750</v>
      </c>
      <c r="F360" s="15">
        <f>'Venteo_ Blowdown_planta'!AG156</f>
        <v>0</v>
      </c>
      <c r="G360" s="15">
        <f>'Venteo_ Blowdown_planta'!AH156</f>
        <v>0</v>
      </c>
      <c r="H360" s="15">
        <f>'Venteo_ Blowdown_planta'!AI156</f>
        <v>0</v>
      </c>
      <c r="I360" s="15">
        <f>'Venteo_ Blowdown_planta'!AJ156</f>
        <v>0</v>
      </c>
      <c r="J360" s="15">
        <f>'Venteo_ Blowdown_planta'!AK156</f>
        <v>0</v>
      </c>
      <c r="K360" s="15">
        <f>'Venteo_ Blowdown_planta'!AL156</f>
        <v>0</v>
      </c>
    </row>
    <row r="361" spans="3:11" x14ac:dyDescent="0.75">
      <c r="C361" s="15" t="s">
        <v>415</v>
      </c>
      <c r="D361" s="38" t="str">
        <f t="shared" si="105"/>
        <v>Julio</v>
      </c>
      <c r="E361" s="18" t="s">
        <v>749</v>
      </c>
      <c r="F361" s="15">
        <f>'Venteo_ Blowdown_planta'!AG157</f>
        <v>0</v>
      </c>
      <c r="G361" s="15">
        <f>'Venteo_ Blowdown_planta'!AH157</f>
        <v>0</v>
      </c>
      <c r="H361" s="15">
        <f>'Venteo_ Blowdown_planta'!AI157</f>
        <v>0</v>
      </c>
      <c r="I361" s="15">
        <f>'Venteo_ Blowdown_planta'!AJ157</f>
        <v>0</v>
      </c>
      <c r="J361" s="15">
        <f>'Venteo_ Blowdown_planta'!AK157</f>
        <v>0</v>
      </c>
      <c r="K361" s="15">
        <f>'Venteo_ Blowdown_planta'!AL157</f>
        <v>0</v>
      </c>
    </row>
    <row r="362" spans="3:11" x14ac:dyDescent="0.75">
      <c r="C362" s="15" t="s">
        <v>415</v>
      </c>
      <c r="D362" s="38" t="s">
        <v>505</v>
      </c>
      <c r="E362" s="18" t="s">
        <v>586</v>
      </c>
      <c r="F362" s="15">
        <f>'Venteo_ Blowdown_planta'!AG158</f>
        <v>0</v>
      </c>
      <c r="G362" s="15">
        <f>'Venteo_ Blowdown_planta'!AH158</f>
        <v>0</v>
      </c>
      <c r="H362" s="15">
        <f>'Venteo_ Blowdown_planta'!AI158</f>
        <v>0</v>
      </c>
      <c r="I362" s="15">
        <f>'Venteo_ Blowdown_planta'!AJ158</f>
        <v>0</v>
      </c>
      <c r="J362" s="15">
        <f>'Venteo_ Blowdown_planta'!AK158</f>
        <v>0</v>
      </c>
      <c r="K362" s="15">
        <f>'Venteo_ Blowdown_planta'!AL158</f>
        <v>0</v>
      </c>
    </row>
    <row r="363" spans="3:11" x14ac:dyDescent="0.75">
      <c r="C363" s="15" t="s">
        <v>415</v>
      </c>
      <c r="D363" s="38" t="str">
        <f t="shared" ref="D363:D364" si="106">D362</f>
        <v>Agosto</v>
      </c>
      <c r="E363" s="18" t="s">
        <v>750</v>
      </c>
      <c r="F363" s="15">
        <f>'Venteo_ Blowdown_planta'!AG159</f>
        <v>36</v>
      </c>
      <c r="G363" s="15">
        <f>'Venteo_ Blowdown_planta'!AH159</f>
        <v>21.599999999999998</v>
      </c>
      <c r="H363" s="15">
        <f>'Venteo_ Blowdown_planta'!AI159</f>
        <v>14.4</v>
      </c>
      <c r="I363" s="15">
        <f>'Venteo_ Blowdown_planta'!AJ159</f>
        <v>6.8475588461933977E-5</v>
      </c>
      <c r="J363" s="15">
        <f>'Venteo_ Blowdown_planta'!AK159</f>
        <v>6.8475588461933977E-5</v>
      </c>
      <c r="K363" s="15">
        <f>'Venteo_ Blowdown_planta'!AL159</f>
        <v>1.9857920653960854E-3</v>
      </c>
    </row>
    <row r="364" spans="3:11" x14ac:dyDescent="0.75">
      <c r="C364" s="15" t="s">
        <v>415</v>
      </c>
      <c r="D364" s="38" t="str">
        <f t="shared" si="106"/>
        <v>Agosto</v>
      </c>
      <c r="E364" s="18" t="s">
        <v>749</v>
      </c>
      <c r="F364" s="15">
        <f>'Venteo_ Blowdown_planta'!AG160</f>
        <v>0</v>
      </c>
      <c r="G364" s="15">
        <f>'Venteo_ Blowdown_planta'!AH160</f>
        <v>0</v>
      </c>
      <c r="H364" s="15">
        <f>'Venteo_ Blowdown_planta'!AI160</f>
        <v>0</v>
      </c>
      <c r="I364" s="15">
        <f>'Venteo_ Blowdown_planta'!AJ160</f>
        <v>0</v>
      </c>
      <c r="J364" s="15">
        <f>'Venteo_ Blowdown_planta'!AK160</f>
        <v>0</v>
      </c>
      <c r="K364" s="15">
        <f>'Venteo_ Blowdown_planta'!AL160</f>
        <v>0</v>
      </c>
    </row>
    <row r="365" spans="3:11" x14ac:dyDescent="0.75">
      <c r="C365" s="15" t="s">
        <v>415</v>
      </c>
      <c r="D365" s="38" t="s">
        <v>506</v>
      </c>
      <c r="E365" s="18" t="s">
        <v>586</v>
      </c>
      <c r="F365" s="15">
        <f>'Venteo_ Blowdown_planta'!AG161</f>
        <v>0</v>
      </c>
      <c r="G365" s="15">
        <f>'Venteo_ Blowdown_planta'!AH161</f>
        <v>0</v>
      </c>
      <c r="H365" s="15">
        <f>'Venteo_ Blowdown_planta'!AI161</f>
        <v>0</v>
      </c>
      <c r="I365" s="15">
        <f>'Venteo_ Blowdown_planta'!AJ161</f>
        <v>0</v>
      </c>
      <c r="J365" s="15">
        <f>'Venteo_ Blowdown_planta'!AK161</f>
        <v>0</v>
      </c>
      <c r="K365" s="15">
        <f>'Venteo_ Blowdown_planta'!AL161</f>
        <v>0</v>
      </c>
    </row>
    <row r="366" spans="3:11" x14ac:dyDescent="0.75">
      <c r="C366" s="15" t="s">
        <v>415</v>
      </c>
      <c r="D366" s="38" t="str">
        <f t="shared" ref="D366:D367" si="107">D365</f>
        <v>Septiembre</v>
      </c>
      <c r="E366" s="18" t="s">
        <v>750</v>
      </c>
      <c r="F366" s="15">
        <f>'Venteo_ Blowdown_planta'!AG162</f>
        <v>0</v>
      </c>
      <c r="G366" s="15">
        <f>'Venteo_ Blowdown_planta'!AH162</f>
        <v>0</v>
      </c>
      <c r="H366" s="15">
        <f>'Venteo_ Blowdown_planta'!AI162</f>
        <v>0</v>
      </c>
      <c r="I366" s="15">
        <f>'Venteo_ Blowdown_planta'!AJ162</f>
        <v>0</v>
      </c>
      <c r="J366" s="15">
        <f>'Venteo_ Blowdown_planta'!AK162</f>
        <v>0</v>
      </c>
      <c r="K366" s="15">
        <f>'Venteo_ Blowdown_planta'!AL162</f>
        <v>0</v>
      </c>
    </row>
    <row r="367" spans="3:11" x14ac:dyDescent="0.75">
      <c r="C367" s="15" t="s">
        <v>415</v>
      </c>
      <c r="D367" s="38" t="str">
        <f t="shared" si="107"/>
        <v>Septiembre</v>
      </c>
      <c r="E367" s="18" t="s">
        <v>749</v>
      </c>
      <c r="F367" s="15">
        <f>'Venteo_ Blowdown_planta'!AG163</f>
        <v>0</v>
      </c>
      <c r="G367" s="15">
        <f>'Venteo_ Blowdown_planta'!AH163</f>
        <v>0</v>
      </c>
      <c r="H367" s="15">
        <f>'Venteo_ Blowdown_planta'!AI163</f>
        <v>0</v>
      </c>
      <c r="I367" s="15">
        <f>'Venteo_ Blowdown_planta'!AJ163</f>
        <v>0</v>
      </c>
      <c r="J367" s="15">
        <f>'Venteo_ Blowdown_planta'!AK163</f>
        <v>0</v>
      </c>
      <c r="K367" s="15">
        <f>'Venteo_ Blowdown_planta'!AL163</f>
        <v>0</v>
      </c>
    </row>
    <row r="368" spans="3:11" x14ac:dyDescent="0.75">
      <c r="C368" s="15" t="s">
        <v>415</v>
      </c>
      <c r="D368" s="38" t="s">
        <v>507</v>
      </c>
      <c r="E368" s="18" t="s">
        <v>586</v>
      </c>
      <c r="F368" s="15">
        <f>'Venteo_ Blowdown_planta'!AG164</f>
        <v>0</v>
      </c>
      <c r="G368" s="15">
        <f>'Venteo_ Blowdown_planta'!AH164</f>
        <v>0</v>
      </c>
      <c r="H368" s="15">
        <f>'Venteo_ Blowdown_planta'!AI164</f>
        <v>0</v>
      </c>
      <c r="I368" s="15">
        <f>'Venteo_ Blowdown_planta'!AJ164</f>
        <v>0</v>
      </c>
      <c r="J368" s="15">
        <f>'Venteo_ Blowdown_planta'!AK164</f>
        <v>0</v>
      </c>
      <c r="K368" s="15">
        <f>'Venteo_ Blowdown_planta'!AL164</f>
        <v>0</v>
      </c>
    </row>
    <row r="369" spans="3:11" x14ac:dyDescent="0.75">
      <c r="C369" s="15" t="s">
        <v>415</v>
      </c>
      <c r="D369" s="38" t="str">
        <f t="shared" ref="D369:D370" si="108">D368</f>
        <v>Octubre</v>
      </c>
      <c r="E369" s="18" t="s">
        <v>750</v>
      </c>
      <c r="F369" s="15">
        <f>'Venteo_ Blowdown_planta'!AG165</f>
        <v>0</v>
      </c>
      <c r="G369" s="15">
        <f>'Venteo_ Blowdown_planta'!AH165</f>
        <v>0</v>
      </c>
      <c r="H369" s="15">
        <f>'Venteo_ Blowdown_planta'!AI165</f>
        <v>0</v>
      </c>
      <c r="I369" s="15">
        <f>'Venteo_ Blowdown_planta'!AJ165</f>
        <v>0</v>
      </c>
      <c r="J369" s="15">
        <f>'Venteo_ Blowdown_planta'!AK165</f>
        <v>0</v>
      </c>
      <c r="K369" s="15">
        <f>'Venteo_ Blowdown_planta'!AL165</f>
        <v>0</v>
      </c>
    </row>
    <row r="370" spans="3:11" x14ac:dyDescent="0.75">
      <c r="C370" s="15" t="s">
        <v>415</v>
      </c>
      <c r="D370" s="38" t="str">
        <f t="shared" si="108"/>
        <v>Octubre</v>
      </c>
      <c r="E370" s="18" t="s">
        <v>749</v>
      </c>
      <c r="F370" s="15">
        <f>'Venteo_ Blowdown_planta'!AG166</f>
        <v>0</v>
      </c>
      <c r="G370" s="15">
        <f>'Venteo_ Blowdown_planta'!AH166</f>
        <v>0</v>
      </c>
      <c r="H370" s="15">
        <f>'Venteo_ Blowdown_planta'!AI166</f>
        <v>0</v>
      </c>
      <c r="I370" s="15">
        <f>'Venteo_ Blowdown_planta'!AJ166</f>
        <v>0</v>
      </c>
      <c r="J370" s="15">
        <f>'Venteo_ Blowdown_planta'!AK166</f>
        <v>0</v>
      </c>
      <c r="K370" s="15">
        <f>'Venteo_ Blowdown_planta'!AL166</f>
        <v>0</v>
      </c>
    </row>
    <row r="371" spans="3:11" x14ac:dyDescent="0.75">
      <c r="C371" s="15" t="s">
        <v>415</v>
      </c>
      <c r="D371" s="38" t="s">
        <v>508</v>
      </c>
      <c r="E371" s="18" t="s">
        <v>586</v>
      </c>
      <c r="F371" s="15">
        <f>'Venteo_ Blowdown_planta'!AG167</f>
        <v>0</v>
      </c>
      <c r="G371" s="15">
        <f>'Venteo_ Blowdown_planta'!AH167</f>
        <v>0</v>
      </c>
      <c r="H371" s="15">
        <f>'Venteo_ Blowdown_planta'!AI167</f>
        <v>0</v>
      </c>
      <c r="I371" s="15">
        <f>'Venteo_ Blowdown_planta'!AJ167</f>
        <v>0</v>
      </c>
      <c r="J371" s="15">
        <f>'Venteo_ Blowdown_planta'!AK167</f>
        <v>0</v>
      </c>
      <c r="K371" s="15">
        <f>'Venteo_ Blowdown_planta'!AL167</f>
        <v>0</v>
      </c>
    </row>
    <row r="372" spans="3:11" x14ac:dyDescent="0.75">
      <c r="C372" s="15" t="s">
        <v>415</v>
      </c>
      <c r="D372" s="38" t="str">
        <f t="shared" ref="D372:D373" si="109">D371</f>
        <v>Noviembre</v>
      </c>
      <c r="E372" s="18" t="s">
        <v>750</v>
      </c>
      <c r="F372" s="15">
        <f>'Venteo_ Blowdown_planta'!AG168</f>
        <v>0</v>
      </c>
      <c r="G372" s="15">
        <f>'Venteo_ Blowdown_planta'!AH168</f>
        <v>0</v>
      </c>
      <c r="H372" s="15">
        <f>'Venteo_ Blowdown_planta'!AI168</f>
        <v>0</v>
      </c>
      <c r="I372" s="15">
        <f>'Venteo_ Blowdown_planta'!AJ168</f>
        <v>0</v>
      </c>
      <c r="J372" s="15">
        <f>'Venteo_ Blowdown_planta'!AK168</f>
        <v>0</v>
      </c>
      <c r="K372" s="15">
        <f>'Venteo_ Blowdown_planta'!AL168</f>
        <v>0</v>
      </c>
    </row>
    <row r="373" spans="3:11" x14ac:dyDescent="0.75">
      <c r="C373" s="15" t="s">
        <v>415</v>
      </c>
      <c r="D373" s="38" t="str">
        <f t="shared" si="109"/>
        <v>Noviembre</v>
      </c>
      <c r="E373" s="18" t="s">
        <v>749</v>
      </c>
      <c r="F373" s="15">
        <f>'Venteo_ Blowdown_planta'!AG169</f>
        <v>0</v>
      </c>
      <c r="G373" s="15">
        <f>'Venteo_ Blowdown_planta'!AH169</f>
        <v>0</v>
      </c>
      <c r="H373" s="15">
        <f>'Venteo_ Blowdown_planta'!AI169</f>
        <v>0</v>
      </c>
      <c r="I373" s="15">
        <f>'Venteo_ Blowdown_planta'!AJ169</f>
        <v>0</v>
      </c>
      <c r="J373" s="15">
        <f>'Venteo_ Blowdown_planta'!AK169</f>
        <v>0</v>
      </c>
      <c r="K373" s="15">
        <f>'Venteo_ Blowdown_planta'!AL169</f>
        <v>0</v>
      </c>
    </row>
    <row r="374" spans="3:11" x14ac:dyDescent="0.75">
      <c r="C374" s="15" t="s">
        <v>415</v>
      </c>
      <c r="D374" s="38" t="s">
        <v>509</v>
      </c>
      <c r="E374" s="18" t="s">
        <v>586</v>
      </c>
      <c r="F374" s="15">
        <f>'Venteo_ Blowdown_planta'!AG170</f>
        <v>0</v>
      </c>
      <c r="G374" s="15">
        <f>'Venteo_ Blowdown_planta'!AH170</f>
        <v>0</v>
      </c>
      <c r="H374" s="15">
        <f>'Venteo_ Blowdown_planta'!AI170</f>
        <v>0</v>
      </c>
      <c r="I374" s="15">
        <f>'Venteo_ Blowdown_planta'!AJ170</f>
        <v>0</v>
      </c>
      <c r="J374" s="15">
        <f>'Venteo_ Blowdown_planta'!AK170</f>
        <v>0</v>
      </c>
      <c r="K374" s="15">
        <f>'Venteo_ Blowdown_planta'!AL170</f>
        <v>0</v>
      </c>
    </row>
    <row r="375" spans="3:11" x14ac:dyDescent="0.75">
      <c r="C375" s="15" t="s">
        <v>415</v>
      </c>
      <c r="D375" s="38" t="s">
        <v>509</v>
      </c>
      <c r="E375" s="18" t="s">
        <v>750</v>
      </c>
      <c r="F375" s="15">
        <f>'Venteo_ Blowdown_planta'!AG171</f>
        <v>0</v>
      </c>
      <c r="G375" s="15">
        <f>'Venteo_ Blowdown_planta'!AH171</f>
        <v>0</v>
      </c>
      <c r="H375" s="15">
        <f>'Venteo_ Blowdown_planta'!AI171</f>
        <v>0</v>
      </c>
      <c r="I375" s="15">
        <f>'Venteo_ Blowdown_planta'!AJ171</f>
        <v>0</v>
      </c>
      <c r="J375" s="15">
        <f>'Venteo_ Blowdown_planta'!AK171</f>
        <v>0</v>
      </c>
      <c r="K375" s="15">
        <f>'Venteo_ Blowdown_planta'!AL171</f>
        <v>0</v>
      </c>
    </row>
    <row r="376" spans="3:11" x14ac:dyDescent="0.75">
      <c r="C376" s="15" t="s">
        <v>415</v>
      </c>
      <c r="D376" s="38" t="s">
        <v>509</v>
      </c>
      <c r="E376" s="18" t="s">
        <v>749</v>
      </c>
      <c r="F376" s="15">
        <f>'Venteo_ Blowdown_planta'!AG172</f>
        <v>0</v>
      </c>
      <c r="G376" s="15">
        <f>'Venteo_ Blowdown_planta'!AH172</f>
        <v>0</v>
      </c>
      <c r="H376" s="15">
        <f>'Venteo_ Blowdown_planta'!AI172</f>
        <v>0</v>
      </c>
      <c r="I376" s="15">
        <f>'Venteo_ Blowdown_planta'!AJ172</f>
        <v>0</v>
      </c>
      <c r="J376" s="15">
        <f>'Venteo_ Blowdown_planta'!AK172</f>
        <v>0</v>
      </c>
      <c r="K376" s="15">
        <f>'Venteo_ Blowdown_planta'!AL172</f>
        <v>0</v>
      </c>
    </row>
    <row r="377" spans="3:11" x14ac:dyDescent="0.75">
      <c r="C377" s="15" t="s">
        <v>316</v>
      </c>
      <c r="D377" s="38" t="s">
        <v>498</v>
      </c>
      <c r="E377" s="18" t="s">
        <v>586</v>
      </c>
      <c r="F377" s="15">
        <f>'Venteo_ actividad no rutina_pla'!AG136</f>
        <v>7.5</v>
      </c>
      <c r="G377" s="15">
        <f>'Venteo_ actividad no rutina_pla'!AH136</f>
        <v>7.5</v>
      </c>
      <c r="H377" s="15">
        <f>'Venteo_ actividad no rutina_pla'!AI136</f>
        <v>10</v>
      </c>
      <c r="I377" s="15">
        <f>'Venteo_ actividad no rutina_pla'!AJ136</f>
        <v>4.7552491987454155E-5</v>
      </c>
      <c r="J377" s="15">
        <f>'Venteo_ actividad no rutina_pla'!AK136</f>
        <v>4.7552491987454155E-5</v>
      </c>
      <c r="K377" s="15">
        <f>'Venteo_ actividad no rutina_pla'!AL136</f>
        <v>1.3790222676361705E-3</v>
      </c>
    </row>
    <row r="378" spans="3:11" x14ac:dyDescent="0.75">
      <c r="C378" s="15" t="s">
        <v>316</v>
      </c>
      <c r="D378" s="38" t="str">
        <f t="shared" ref="D378:D379" si="110">D377</f>
        <v>Enero</v>
      </c>
      <c r="E378" s="18" t="s">
        <v>750</v>
      </c>
      <c r="F378" s="15">
        <f>'Venteo_ actividad no rutina_pla'!AG137</f>
        <v>0</v>
      </c>
      <c r="G378" s="15">
        <f>'Venteo_ actividad no rutina_pla'!AH137</f>
        <v>0</v>
      </c>
      <c r="H378" s="15">
        <f>'Venteo_ actividad no rutina_pla'!AI137</f>
        <v>0</v>
      </c>
      <c r="I378" s="15">
        <f>'Venteo_ actividad no rutina_pla'!AJ137</f>
        <v>0</v>
      </c>
      <c r="J378" s="15">
        <f>'Venteo_ actividad no rutina_pla'!AK137</f>
        <v>0</v>
      </c>
      <c r="K378" s="15">
        <f>'Venteo_ actividad no rutina_pla'!AL137</f>
        <v>0</v>
      </c>
    </row>
    <row r="379" spans="3:11" x14ac:dyDescent="0.75">
      <c r="C379" s="15" t="s">
        <v>316</v>
      </c>
      <c r="D379" s="38" t="str">
        <f t="shared" si="110"/>
        <v>Enero</v>
      </c>
      <c r="E379" s="18" t="s">
        <v>749</v>
      </c>
      <c r="F379" s="15">
        <f>'Venteo_ actividad no rutina_pla'!AG138</f>
        <v>0</v>
      </c>
      <c r="G379" s="15">
        <f>'Venteo_ actividad no rutina_pla'!AH138</f>
        <v>0</v>
      </c>
      <c r="H379" s="15">
        <f>'Venteo_ actividad no rutina_pla'!AI138</f>
        <v>0</v>
      </c>
      <c r="I379" s="15">
        <f>'Venteo_ actividad no rutina_pla'!AJ138</f>
        <v>0</v>
      </c>
      <c r="J379" s="15">
        <f>'Venteo_ actividad no rutina_pla'!AK138</f>
        <v>0</v>
      </c>
      <c r="K379" s="15">
        <f>'Venteo_ actividad no rutina_pla'!AL138</f>
        <v>0</v>
      </c>
    </row>
    <row r="380" spans="3:11" x14ac:dyDescent="0.75">
      <c r="C380" s="15" t="s">
        <v>316</v>
      </c>
      <c r="D380" s="38" t="s">
        <v>499</v>
      </c>
      <c r="E380" s="18" t="s">
        <v>586</v>
      </c>
      <c r="F380" s="15">
        <f>'Venteo_ actividad no rutina_pla'!AG139</f>
        <v>0</v>
      </c>
      <c r="G380" s="15">
        <f>'Venteo_ actividad no rutina_pla'!AH139</f>
        <v>0</v>
      </c>
      <c r="H380" s="15">
        <f>'Venteo_ actividad no rutina_pla'!AI139</f>
        <v>0</v>
      </c>
      <c r="I380" s="15">
        <f>'Venteo_ actividad no rutina_pla'!AJ139</f>
        <v>0</v>
      </c>
      <c r="J380" s="15">
        <f>'Venteo_ actividad no rutina_pla'!AK139</f>
        <v>0</v>
      </c>
      <c r="K380" s="15">
        <f>'Venteo_ actividad no rutina_pla'!AL139</f>
        <v>0</v>
      </c>
    </row>
    <row r="381" spans="3:11" x14ac:dyDescent="0.75">
      <c r="C381" s="15" t="s">
        <v>316</v>
      </c>
      <c r="D381" s="38" t="str">
        <f t="shared" ref="D381:D382" si="111">D380</f>
        <v>Febrero</v>
      </c>
      <c r="E381" s="18" t="s">
        <v>750</v>
      </c>
      <c r="F381" s="15">
        <f>'Venteo_ actividad no rutina_pla'!AG140</f>
        <v>0</v>
      </c>
      <c r="G381" s="15">
        <f>'Venteo_ actividad no rutina_pla'!AH140</f>
        <v>0</v>
      </c>
      <c r="H381" s="15">
        <f>'Venteo_ actividad no rutina_pla'!AI140</f>
        <v>0</v>
      </c>
      <c r="I381" s="15">
        <f>'Venteo_ actividad no rutina_pla'!AJ140</f>
        <v>0</v>
      </c>
      <c r="J381" s="15">
        <f>'Venteo_ actividad no rutina_pla'!AK140</f>
        <v>0</v>
      </c>
      <c r="K381" s="15">
        <f>'Venteo_ actividad no rutina_pla'!AL140</f>
        <v>0</v>
      </c>
    </row>
    <row r="382" spans="3:11" x14ac:dyDescent="0.75">
      <c r="C382" s="15" t="s">
        <v>316</v>
      </c>
      <c r="D382" s="38" t="str">
        <f t="shared" si="111"/>
        <v>Febrero</v>
      </c>
      <c r="E382" s="18" t="s">
        <v>749</v>
      </c>
      <c r="F382" s="15">
        <f>'Venteo_ actividad no rutina_pla'!AG141</f>
        <v>0</v>
      </c>
      <c r="G382" s="15">
        <f>'Venteo_ actividad no rutina_pla'!AH141</f>
        <v>0</v>
      </c>
      <c r="H382" s="15">
        <f>'Venteo_ actividad no rutina_pla'!AI141</f>
        <v>0</v>
      </c>
      <c r="I382" s="15">
        <f>'Venteo_ actividad no rutina_pla'!AJ141</f>
        <v>0</v>
      </c>
      <c r="J382" s="15">
        <f>'Venteo_ actividad no rutina_pla'!AK141</f>
        <v>0</v>
      </c>
      <c r="K382" s="15">
        <f>'Venteo_ actividad no rutina_pla'!AL141</f>
        <v>0</v>
      </c>
    </row>
    <row r="383" spans="3:11" x14ac:dyDescent="0.75">
      <c r="C383" s="15" t="s">
        <v>316</v>
      </c>
      <c r="D383" s="38" t="s">
        <v>500</v>
      </c>
      <c r="E383" s="18" t="s">
        <v>586</v>
      </c>
      <c r="F383" s="15">
        <f>'Venteo_ actividad no rutina_pla'!AG142</f>
        <v>0</v>
      </c>
      <c r="G383" s="15">
        <f>'Venteo_ actividad no rutina_pla'!AH142</f>
        <v>0</v>
      </c>
      <c r="H383" s="15">
        <f>'Venteo_ actividad no rutina_pla'!AI142</f>
        <v>0</v>
      </c>
      <c r="I383" s="15">
        <f>'Venteo_ actividad no rutina_pla'!AJ142</f>
        <v>0</v>
      </c>
      <c r="J383" s="15">
        <f>'Venteo_ actividad no rutina_pla'!AK142</f>
        <v>0</v>
      </c>
      <c r="K383" s="15">
        <f>'Venteo_ actividad no rutina_pla'!AL142</f>
        <v>0</v>
      </c>
    </row>
    <row r="384" spans="3:11" x14ac:dyDescent="0.75">
      <c r="C384" s="15" t="s">
        <v>316</v>
      </c>
      <c r="D384" s="38" t="str">
        <f t="shared" ref="D384:D385" si="112">D383</f>
        <v>Marzo</v>
      </c>
      <c r="E384" s="18" t="s">
        <v>750</v>
      </c>
      <c r="F384" s="15">
        <f>'Venteo_ actividad no rutina_pla'!AG143</f>
        <v>0</v>
      </c>
      <c r="G384" s="15">
        <f>'Venteo_ actividad no rutina_pla'!AH143</f>
        <v>0</v>
      </c>
      <c r="H384" s="15">
        <f>'Venteo_ actividad no rutina_pla'!AI143</f>
        <v>0</v>
      </c>
      <c r="I384" s="15">
        <f>'Venteo_ actividad no rutina_pla'!AJ143</f>
        <v>0</v>
      </c>
      <c r="J384" s="15">
        <f>'Venteo_ actividad no rutina_pla'!AK143</f>
        <v>0</v>
      </c>
      <c r="K384" s="15">
        <f>'Venteo_ actividad no rutina_pla'!AL143</f>
        <v>0</v>
      </c>
    </row>
    <row r="385" spans="3:11" x14ac:dyDescent="0.75">
      <c r="C385" s="15" t="s">
        <v>316</v>
      </c>
      <c r="D385" s="38" t="str">
        <f t="shared" si="112"/>
        <v>Marzo</v>
      </c>
      <c r="E385" s="18" t="s">
        <v>749</v>
      </c>
      <c r="F385" s="15">
        <f>'Venteo_ actividad no rutina_pla'!AG144</f>
        <v>0</v>
      </c>
      <c r="G385" s="15">
        <f>'Venteo_ actividad no rutina_pla'!AH144</f>
        <v>0</v>
      </c>
      <c r="H385" s="15">
        <f>'Venteo_ actividad no rutina_pla'!AI144</f>
        <v>0</v>
      </c>
      <c r="I385" s="15">
        <f>'Venteo_ actividad no rutina_pla'!AJ144</f>
        <v>0</v>
      </c>
      <c r="J385" s="15">
        <f>'Venteo_ actividad no rutina_pla'!AK144</f>
        <v>0</v>
      </c>
      <c r="K385" s="15">
        <f>'Venteo_ actividad no rutina_pla'!AL144</f>
        <v>0</v>
      </c>
    </row>
    <row r="386" spans="3:11" x14ac:dyDescent="0.75">
      <c r="C386" s="15" t="s">
        <v>316</v>
      </c>
      <c r="D386" s="38" t="s">
        <v>501</v>
      </c>
      <c r="E386" s="18" t="s">
        <v>586</v>
      </c>
      <c r="F386" s="15">
        <f>'Venteo_ actividad no rutina_pla'!AG145</f>
        <v>0</v>
      </c>
      <c r="G386" s="15">
        <f>'Venteo_ actividad no rutina_pla'!AH145</f>
        <v>0</v>
      </c>
      <c r="H386" s="15">
        <f>'Venteo_ actividad no rutina_pla'!AI145</f>
        <v>0</v>
      </c>
      <c r="I386" s="15">
        <f>'Venteo_ actividad no rutina_pla'!AJ145</f>
        <v>0</v>
      </c>
      <c r="J386" s="15">
        <f>'Venteo_ actividad no rutina_pla'!AK145</f>
        <v>0</v>
      </c>
      <c r="K386" s="15">
        <f>'Venteo_ actividad no rutina_pla'!AL145</f>
        <v>0</v>
      </c>
    </row>
    <row r="387" spans="3:11" x14ac:dyDescent="0.75">
      <c r="C387" s="15" t="s">
        <v>316</v>
      </c>
      <c r="D387" s="38" t="str">
        <f t="shared" ref="D387:D388" si="113">D386</f>
        <v>Abril</v>
      </c>
      <c r="E387" s="18" t="s">
        <v>750</v>
      </c>
      <c r="F387" s="15">
        <f>'Venteo_ actividad no rutina_pla'!AG146</f>
        <v>1739.5973154362416</v>
      </c>
      <c r="G387" s="15">
        <f>'Venteo_ actividad no rutina_pla'!AH146</f>
        <v>347.91946308724835</v>
      </c>
      <c r="H387" s="15">
        <f>'Venteo_ actividad no rutina_pla'!AI146</f>
        <v>1391.6778523489934</v>
      </c>
      <c r="I387" s="15">
        <f>'Venteo_ actividad no rutina_pla'!AJ146</f>
        <v>6.6177749922942909E-3</v>
      </c>
      <c r="J387" s="15">
        <f>'Venteo_ actividad no rutina_pla'!AK146</f>
        <v>6.61777499229429E-3</v>
      </c>
      <c r="K387" s="15">
        <f>'Venteo_ actividad no rutina_pla'!AL146</f>
        <v>0.19191547477653442</v>
      </c>
    </row>
    <row r="388" spans="3:11" x14ac:dyDescent="0.75">
      <c r="C388" s="15" t="s">
        <v>316</v>
      </c>
      <c r="D388" s="38" t="str">
        <f t="shared" si="113"/>
        <v>Abril</v>
      </c>
      <c r="E388" s="18" t="s">
        <v>749</v>
      </c>
      <c r="F388" s="15">
        <f>'Venteo_ actividad no rutina_pla'!AG147</f>
        <v>0</v>
      </c>
      <c r="G388" s="15">
        <f>'Venteo_ actividad no rutina_pla'!AH147</f>
        <v>0</v>
      </c>
      <c r="H388" s="15">
        <f>'Venteo_ actividad no rutina_pla'!AI147</f>
        <v>0</v>
      </c>
      <c r="I388" s="15">
        <f>'Venteo_ actividad no rutina_pla'!AJ147</f>
        <v>0</v>
      </c>
      <c r="J388" s="15">
        <f>'Venteo_ actividad no rutina_pla'!AK147</f>
        <v>0</v>
      </c>
      <c r="K388" s="15">
        <f>'Venteo_ actividad no rutina_pla'!AL147</f>
        <v>0</v>
      </c>
    </row>
    <row r="389" spans="3:11" x14ac:dyDescent="0.75">
      <c r="C389" s="15" t="s">
        <v>316</v>
      </c>
      <c r="D389" s="38" t="s">
        <v>502</v>
      </c>
      <c r="E389" s="18" t="s">
        <v>586</v>
      </c>
      <c r="F389" s="15">
        <f>'Venteo_ actividad no rutina_pla'!AG148</f>
        <v>0</v>
      </c>
      <c r="G389" s="15">
        <f>'Venteo_ actividad no rutina_pla'!AH148</f>
        <v>0</v>
      </c>
      <c r="H389" s="15">
        <f>'Venteo_ actividad no rutina_pla'!AI148</f>
        <v>0</v>
      </c>
      <c r="I389" s="15">
        <f>'Venteo_ actividad no rutina_pla'!AJ148</f>
        <v>0</v>
      </c>
      <c r="J389" s="15">
        <f>'Venteo_ actividad no rutina_pla'!AK148</f>
        <v>0</v>
      </c>
      <c r="K389" s="15">
        <f>'Venteo_ actividad no rutina_pla'!AL148</f>
        <v>0</v>
      </c>
    </row>
    <row r="390" spans="3:11" x14ac:dyDescent="0.75">
      <c r="C390" s="15" t="s">
        <v>316</v>
      </c>
      <c r="D390" s="38" t="str">
        <f t="shared" ref="D390:D391" si="114">D389</f>
        <v>Mayo</v>
      </c>
      <c r="E390" s="18" t="s">
        <v>750</v>
      </c>
      <c r="F390" s="15">
        <f>'Venteo_ actividad no rutina_pla'!AG149</f>
        <v>0</v>
      </c>
      <c r="G390" s="15">
        <f>'Venteo_ actividad no rutina_pla'!AH149</f>
        <v>0</v>
      </c>
      <c r="H390" s="15">
        <f>'Venteo_ actividad no rutina_pla'!AI149</f>
        <v>0</v>
      </c>
      <c r="I390" s="15">
        <f>'Venteo_ actividad no rutina_pla'!AJ149</f>
        <v>0</v>
      </c>
      <c r="J390" s="15">
        <f>'Venteo_ actividad no rutina_pla'!AK149</f>
        <v>0</v>
      </c>
      <c r="K390" s="15">
        <f>'Venteo_ actividad no rutina_pla'!AL149</f>
        <v>0</v>
      </c>
    </row>
    <row r="391" spans="3:11" x14ac:dyDescent="0.75">
      <c r="C391" s="15" t="s">
        <v>316</v>
      </c>
      <c r="D391" s="38" t="str">
        <f t="shared" si="114"/>
        <v>Mayo</v>
      </c>
      <c r="E391" s="18" t="s">
        <v>749</v>
      </c>
      <c r="F391" s="15">
        <f>'Venteo_ actividad no rutina_pla'!AG150</f>
        <v>0</v>
      </c>
      <c r="G391" s="15">
        <f>'Venteo_ actividad no rutina_pla'!AH150</f>
        <v>0</v>
      </c>
      <c r="H391" s="15">
        <f>'Venteo_ actividad no rutina_pla'!AI150</f>
        <v>0</v>
      </c>
      <c r="I391" s="15">
        <f>'Venteo_ actividad no rutina_pla'!AJ150</f>
        <v>0</v>
      </c>
      <c r="J391" s="15">
        <f>'Venteo_ actividad no rutina_pla'!AK150</f>
        <v>0</v>
      </c>
      <c r="K391" s="15">
        <f>'Venteo_ actividad no rutina_pla'!AL150</f>
        <v>0</v>
      </c>
    </row>
    <row r="392" spans="3:11" x14ac:dyDescent="0.75">
      <c r="C392" s="15" t="s">
        <v>316</v>
      </c>
      <c r="D392" s="38" t="s">
        <v>503</v>
      </c>
      <c r="E392" s="18" t="s">
        <v>586</v>
      </c>
      <c r="F392" s="15">
        <f>'Venteo_ actividad no rutina_pla'!AG151</f>
        <v>18</v>
      </c>
      <c r="G392" s="15">
        <f>'Venteo_ actividad no rutina_pla'!AH151</f>
        <v>18</v>
      </c>
      <c r="H392" s="15">
        <f>'Venteo_ actividad no rutina_pla'!AI151</f>
        <v>23.999999999999996</v>
      </c>
      <c r="I392" s="15">
        <f>'Venteo_ actividad no rutina_pla'!AJ151</f>
        <v>1.1412598076988994E-4</v>
      </c>
      <c r="J392" s="15">
        <f>'Venteo_ actividad no rutina_pla'!AK151</f>
        <v>1.1412598076988993E-4</v>
      </c>
      <c r="K392" s="15">
        <f>'Venteo_ actividad no rutina_pla'!AL151</f>
        <v>3.3096534423268076E-3</v>
      </c>
    </row>
    <row r="393" spans="3:11" x14ac:dyDescent="0.75">
      <c r="C393" s="15" t="s">
        <v>316</v>
      </c>
      <c r="D393" s="38" t="str">
        <f t="shared" ref="D393:D394" si="115">D392</f>
        <v>Junio</v>
      </c>
      <c r="E393" s="18" t="s">
        <v>750</v>
      </c>
      <c r="F393" s="15">
        <f>'Venteo_ actividad no rutina_pla'!AG152</f>
        <v>0</v>
      </c>
      <c r="G393" s="15">
        <f>'Venteo_ actividad no rutina_pla'!AH152</f>
        <v>0</v>
      </c>
      <c r="H393" s="15">
        <f>'Venteo_ actividad no rutina_pla'!AI152</f>
        <v>0</v>
      </c>
      <c r="I393" s="15">
        <f>'Venteo_ actividad no rutina_pla'!AJ152</f>
        <v>0</v>
      </c>
      <c r="J393" s="15">
        <f>'Venteo_ actividad no rutina_pla'!AK152</f>
        <v>0</v>
      </c>
      <c r="K393" s="15">
        <f>'Venteo_ actividad no rutina_pla'!AL152</f>
        <v>0</v>
      </c>
    </row>
    <row r="394" spans="3:11" x14ac:dyDescent="0.75">
      <c r="C394" s="15" t="s">
        <v>316</v>
      </c>
      <c r="D394" s="38" t="str">
        <f t="shared" si="115"/>
        <v>Junio</v>
      </c>
      <c r="E394" s="18" t="s">
        <v>749</v>
      </c>
      <c r="F394" s="15">
        <f>'Venteo_ actividad no rutina_pla'!AG153</f>
        <v>0</v>
      </c>
      <c r="G394" s="15">
        <f>'Venteo_ actividad no rutina_pla'!AH153</f>
        <v>0</v>
      </c>
      <c r="H394" s="15">
        <f>'Venteo_ actividad no rutina_pla'!AI153</f>
        <v>0</v>
      </c>
      <c r="I394" s="15">
        <f>'Venteo_ actividad no rutina_pla'!AJ153</f>
        <v>0</v>
      </c>
      <c r="J394" s="15">
        <f>'Venteo_ actividad no rutina_pla'!AK153</f>
        <v>0</v>
      </c>
      <c r="K394" s="15">
        <f>'Venteo_ actividad no rutina_pla'!AL153</f>
        <v>0</v>
      </c>
    </row>
    <row r="395" spans="3:11" x14ac:dyDescent="0.75">
      <c r="C395" s="15" t="s">
        <v>316</v>
      </c>
      <c r="D395" s="38" t="s">
        <v>504</v>
      </c>
      <c r="E395" s="18" t="s">
        <v>586</v>
      </c>
      <c r="F395" s="15">
        <f>'Venteo_ actividad no rutina_pla'!AG154</f>
        <v>0</v>
      </c>
      <c r="G395" s="15">
        <f>'Venteo_ actividad no rutina_pla'!AH154</f>
        <v>0</v>
      </c>
      <c r="H395" s="15">
        <f>'Venteo_ actividad no rutina_pla'!AI154</f>
        <v>0</v>
      </c>
      <c r="I395" s="15">
        <f>'Venteo_ actividad no rutina_pla'!AJ154</f>
        <v>0</v>
      </c>
      <c r="J395" s="15">
        <f>'Venteo_ actividad no rutina_pla'!AK154</f>
        <v>0</v>
      </c>
      <c r="K395" s="15">
        <f>'Venteo_ actividad no rutina_pla'!AL154</f>
        <v>0</v>
      </c>
    </row>
    <row r="396" spans="3:11" x14ac:dyDescent="0.75">
      <c r="C396" s="15" t="s">
        <v>316</v>
      </c>
      <c r="D396" s="38" t="str">
        <f t="shared" ref="D396:D397" si="116">D395</f>
        <v>Julio</v>
      </c>
      <c r="E396" s="18" t="s">
        <v>750</v>
      </c>
      <c r="F396" s="15">
        <f>'Venteo_ actividad no rutina_pla'!AG155</f>
        <v>0</v>
      </c>
      <c r="G396" s="15">
        <f>'Venteo_ actividad no rutina_pla'!AH155</f>
        <v>0</v>
      </c>
      <c r="H396" s="15">
        <f>'Venteo_ actividad no rutina_pla'!AI155</f>
        <v>0</v>
      </c>
      <c r="I396" s="15">
        <f>'Venteo_ actividad no rutina_pla'!AJ155</f>
        <v>0</v>
      </c>
      <c r="J396" s="15">
        <f>'Venteo_ actividad no rutina_pla'!AK155</f>
        <v>0</v>
      </c>
      <c r="K396" s="15">
        <f>'Venteo_ actividad no rutina_pla'!AL155</f>
        <v>0</v>
      </c>
    </row>
    <row r="397" spans="3:11" x14ac:dyDescent="0.75">
      <c r="C397" s="15" t="s">
        <v>316</v>
      </c>
      <c r="D397" s="38" t="str">
        <f t="shared" si="116"/>
        <v>Julio</v>
      </c>
      <c r="E397" s="18" t="s">
        <v>749</v>
      </c>
      <c r="F397" s="15">
        <f>'Venteo_ actividad no rutina_pla'!AG156</f>
        <v>0</v>
      </c>
      <c r="G397" s="15">
        <f>'Venteo_ actividad no rutina_pla'!AH156</f>
        <v>0</v>
      </c>
      <c r="H397" s="15">
        <f>'Venteo_ actividad no rutina_pla'!AI156</f>
        <v>0</v>
      </c>
      <c r="I397" s="15">
        <f>'Venteo_ actividad no rutina_pla'!AJ156</f>
        <v>0</v>
      </c>
      <c r="J397" s="15">
        <f>'Venteo_ actividad no rutina_pla'!AK156</f>
        <v>0</v>
      </c>
      <c r="K397" s="15">
        <f>'Venteo_ actividad no rutina_pla'!AL156</f>
        <v>0</v>
      </c>
    </row>
    <row r="398" spans="3:11" x14ac:dyDescent="0.75">
      <c r="C398" s="15" t="s">
        <v>316</v>
      </c>
      <c r="D398" s="38" t="s">
        <v>505</v>
      </c>
      <c r="E398" s="18" t="s">
        <v>586</v>
      </c>
      <c r="F398" s="15">
        <f>'Venteo_ actividad no rutina_pla'!AG157</f>
        <v>0</v>
      </c>
      <c r="G398" s="15">
        <f>'Venteo_ actividad no rutina_pla'!AH157</f>
        <v>0</v>
      </c>
      <c r="H398" s="15">
        <f>'Venteo_ actividad no rutina_pla'!AI157</f>
        <v>0</v>
      </c>
      <c r="I398" s="15">
        <f>'Venteo_ actividad no rutina_pla'!AJ157</f>
        <v>0</v>
      </c>
      <c r="J398" s="15">
        <f>'Venteo_ actividad no rutina_pla'!AK157</f>
        <v>0</v>
      </c>
      <c r="K398" s="15">
        <f>'Venteo_ actividad no rutina_pla'!AL157</f>
        <v>0</v>
      </c>
    </row>
    <row r="399" spans="3:11" x14ac:dyDescent="0.75">
      <c r="C399" s="15" t="s">
        <v>316</v>
      </c>
      <c r="D399" s="38" t="str">
        <f t="shared" ref="D399:D400" si="117">D398</f>
        <v>Agosto</v>
      </c>
      <c r="E399" s="18" t="s">
        <v>750</v>
      </c>
      <c r="F399" s="15">
        <f>'Venteo_ actividad no rutina_pla'!AG158</f>
        <v>0</v>
      </c>
      <c r="G399" s="15">
        <f>'Venteo_ actividad no rutina_pla'!AH158</f>
        <v>0</v>
      </c>
      <c r="H399" s="15">
        <f>'Venteo_ actividad no rutina_pla'!AI158</f>
        <v>0</v>
      </c>
      <c r="I399" s="15">
        <f>'Venteo_ actividad no rutina_pla'!AJ158</f>
        <v>0</v>
      </c>
      <c r="J399" s="15">
        <f>'Venteo_ actividad no rutina_pla'!AK158</f>
        <v>0</v>
      </c>
      <c r="K399" s="15">
        <f>'Venteo_ actividad no rutina_pla'!AL158</f>
        <v>0</v>
      </c>
    </row>
    <row r="400" spans="3:11" x14ac:dyDescent="0.75">
      <c r="C400" s="15" t="s">
        <v>316</v>
      </c>
      <c r="D400" s="38" t="str">
        <f t="shared" si="117"/>
        <v>Agosto</v>
      </c>
      <c r="E400" s="18" t="s">
        <v>749</v>
      </c>
      <c r="F400" s="15">
        <f>'Venteo_ actividad no rutina_pla'!AG159</f>
        <v>0</v>
      </c>
      <c r="G400" s="15">
        <f>'Venteo_ actividad no rutina_pla'!AH159</f>
        <v>0</v>
      </c>
      <c r="H400" s="15">
        <f>'Venteo_ actividad no rutina_pla'!AI159</f>
        <v>0</v>
      </c>
      <c r="I400" s="15">
        <f>'Venteo_ actividad no rutina_pla'!AJ159</f>
        <v>0</v>
      </c>
      <c r="J400" s="15">
        <f>'Venteo_ actividad no rutina_pla'!AK159</f>
        <v>0</v>
      </c>
      <c r="K400" s="15">
        <f>'Venteo_ actividad no rutina_pla'!AL159</f>
        <v>0</v>
      </c>
    </row>
    <row r="401" spans="3:11" x14ac:dyDescent="0.75">
      <c r="C401" s="15" t="s">
        <v>316</v>
      </c>
      <c r="D401" s="38" t="s">
        <v>506</v>
      </c>
      <c r="E401" s="18" t="s">
        <v>586</v>
      </c>
      <c r="F401" s="15">
        <f>'Venteo_ actividad no rutina_pla'!AG160</f>
        <v>0</v>
      </c>
      <c r="G401" s="15">
        <f>'Venteo_ actividad no rutina_pla'!AH160</f>
        <v>0</v>
      </c>
      <c r="H401" s="15">
        <f>'Venteo_ actividad no rutina_pla'!AI160</f>
        <v>0</v>
      </c>
      <c r="I401" s="15">
        <f>'Venteo_ actividad no rutina_pla'!AJ160</f>
        <v>0</v>
      </c>
      <c r="J401" s="15">
        <f>'Venteo_ actividad no rutina_pla'!AK160</f>
        <v>0</v>
      </c>
      <c r="K401" s="15">
        <f>'Venteo_ actividad no rutina_pla'!AL160</f>
        <v>0</v>
      </c>
    </row>
    <row r="402" spans="3:11" x14ac:dyDescent="0.75">
      <c r="C402" s="15" t="s">
        <v>316</v>
      </c>
      <c r="D402" s="38" t="str">
        <f t="shared" ref="D402:D403" si="118">D401</f>
        <v>Septiembre</v>
      </c>
      <c r="E402" s="18" t="s">
        <v>750</v>
      </c>
      <c r="F402" s="15">
        <f>'Venteo_ actividad no rutina_pla'!AG161</f>
        <v>0</v>
      </c>
      <c r="G402" s="15">
        <f>'Venteo_ actividad no rutina_pla'!AH161</f>
        <v>0</v>
      </c>
      <c r="H402" s="15">
        <f>'Venteo_ actividad no rutina_pla'!AI161</f>
        <v>0</v>
      </c>
      <c r="I402" s="15">
        <f>'Venteo_ actividad no rutina_pla'!AJ161</f>
        <v>0</v>
      </c>
      <c r="J402" s="15">
        <f>'Venteo_ actividad no rutina_pla'!AK161</f>
        <v>0</v>
      </c>
      <c r="K402" s="15">
        <f>'Venteo_ actividad no rutina_pla'!AL161</f>
        <v>0</v>
      </c>
    </row>
    <row r="403" spans="3:11" x14ac:dyDescent="0.75">
      <c r="C403" s="15" t="s">
        <v>316</v>
      </c>
      <c r="D403" s="38" t="str">
        <f t="shared" si="118"/>
        <v>Septiembre</v>
      </c>
      <c r="E403" s="18" t="s">
        <v>749</v>
      </c>
      <c r="F403" s="15">
        <f>'Venteo_ actividad no rutina_pla'!AG162</f>
        <v>0</v>
      </c>
      <c r="G403" s="15">
        <f>'Venteo_ actividad no rutina_pla'!AH162</f>
        <v>0</v>
      </c>
      <c r="H403" s="15">
        <f>'Venteo_ actividad no rutina_pla'!AI162</f>
        <v>0</v>
      </c>
      <c r="I403" s="15">
        <f>'Venteo_ actividad no rutina_pla'!AJ162</f>
        <v>0</v>
      </c>
      <c r="J403" s="15">
        <f>'Venteo_ actividad no rutina_pla'!AK162</f>
        <v>0</v>
      </c>
      <c r="K403" s="15">
        <f>'Venteo_ actividad no rutina_pla'!AL162</f>
        <v>0</v>
      </c>
    </row>
    <row r="404" spans="3:11" x14ac:dyDescent="0.75">
      <c r="C404" s="15" t="s">
        <v>316</v>
      </c>
      <c r="D404" s="38" t="s">
        <v>507</v>
      </c>
      <c r="E404" s="18" t="s">
        <v>586</v>
      </c>
      <c r="F404" s="15">
        <f>'Venteo_ actividad no rutina_pla'!AG163</f>
        <v>0</v>
      </c>
      <c r="G404" s="15">
        <f>'Venteo_ actividad no rutina_pla'!AH163</f>
        <v>0</v>
      </c>
      <c r="H404" s="15">
        <f>'Venteo_ actividad no rutina_pla'!AI163</f>
        <v>0</v>
      </c>
      <c r="I404" s="15">
        <f>'Venteo_ actividad no rutina_pla'!AJ163</f>
        <v>0</v>
      </c>
      <c r="J404" s="15">
        <f>'Venteo_ actividad no rutina_pla'!AK163</f>
        <v>0</v>
      </c>
      <c r="K404" s="15">
        <f>'Venteo_ actividad no rutina_pla'!AL163</f>
        <v>0</v>
      </c>
    </row>
    <row r="405" spans="3:11" x14ac:dyDescent="0.75">
      <c r="C405" s="15" t="s">
        <v>316</v>
      </c>
      <c r="D405" s="38" t="str">
        <f t="shared" ref="D405:D406" si="119">D404</f>
        <v>Octubre</v>
      </c>
      <c r="E405" s="18" t="s">
        <v>750</v>
      </c>
      <c r="F405" s="15">
        <f>'Venteo_ actividad no rutina_pla'!AG164</f>
        <v>0</v>
      </c>
      <c r="G405" s="15">
        <f>'Venteo_ actividad no rutina_pla'!AH164</f>
        <v>0</v>
      </c>
      <c r="H405" s="15">
        <f>'Venteo_ actividad no rutina_pla'!AI164</f>
        <v>0</v>
      </c>
      <c r="I405" s="15">
        <f>'Venteo_ actividad no rutina_pla'!AJ164</f>
        <v>0</v>
      </c>
      <c r="J405" s="15">
        <f>'Venteo_ actividad no rutina_pla'!AK164</f>
        <v>0</v>
      </c>
      <c r="K405" s="15">
        <f>'Venteo_ actividad no rutina_pla'!AL164</f>
        <v>0</v>
      </c>
    </row>
    <row r="406" spans="3:11" x14ac:dyDescent="0.75">
      <c r="C406" s="15" t="s">
        <v>316</v>
      </c>
      <c r="D406" s="38" t="str">
        <f t="shared" si="119"/>
        <v>Octubre</v>
      </c>
      <c r="E406" s="18" t="s">
        <v>749</v>
      </c>
      <c r="F406" s="15">
        <f>'Venteo_ actividad no rutina_pla'!AG165</f>
        <v>0</v>
      </c>
      <c r="G406" s="15">
        <f>'Venteo_ actividad no rutina_pla'!AH165</f>
        <v>0</v>
      </c>
      <c r="H406" s="15">
        <f>'Venteo_ actividad no rutina_pla'!AI165</f>
        <v>0</v>
      </c>
      <c r="I406" s="15">
        <f>'Venteo_ actividad no rutina_pla'!AJ165</f>
        <v>0</v>
      </c>
      <c r="J406" s="15">
        <f>'Venteo_ actividad no rutina_pla'!AK165</f>
        <v>0</v>
      </c>
      <c r="K406" s="15">
        <f>'Venteo_ actividad no rutina_pla'!AL165</f>
        <v>0</v>
      </c>
    </row>
    <row r="407" spans="3:11" x14ac:dyDescent="0.75">
      <c r="C407" s="15" t="s">
        <v>316</v>
      </c>
      <c r="D407" s="38" t="s">
        <v>508</v>
      </c>
      <c r="E407" s="18" t="s">
        <v>586</v>
      </c>
      <c r="F407" s="15">
        <f>'Venteo_ actividad no rutina_pla'!AG166</f>
        <v>0</v>
      </c>
      <c r="G407" s="15">
        <f>'Venteo_ actividad no rutina_pla'!AH166</f>
        <v>0</v>
      </c>
      <c r="H407" s="15">
        <f>'Venteo_ actividad no rutina_pla'!AI166</f>
        <v>0</v>
      </c>
      <c r="I407" s="15">
        <f>'Venteo_ actividad no rutina_pla'!AJ166</f>
        <v>0</v>
      </c>
      <c r="J407" s="15">
        <f>'Venteo_ actividad no rutina_pla'!AK166</f>
        <v>0</v>
      </c>
      <c r="K407" s="15">
        <f>'Venteo_ actividad no rutina_pla'!AL166</f>
        <v>0</v>
      </c>
    </row>
    <row r="408" spans="3:11" x14ac:dyDescent="0.75">
      <c r="C408" s="15" t="s">
        <v>316</v>
      </c>
      <c r="D408" s="38" t="str">
        <f t="shared" ref="D408:D409" si="120">D407</f>
        <v>Noviembre</v>
      </c>
      <c r="E408" s="18" t="s">
        <v>750</v>
      </c>
      <c r="F408" s="15">
        <f>'Venteo_ actividad no rutina_pla'!AG167</f>
        <v>0</v>
      </c>
      <c r="G408" s="15">
        <f>'Venteo_ actividad no rutina_pla'!AH167</f>
        <v>0</v>
      </c>
      <c r="H408" s="15">
        <f>'Venteo_ actividad no rutina_pla'!AI167</f>
        <v>0</v>
      </c>
      <c r="I408" s="15">
        <f>'Venteo_ actividad no rutina_pla'!AJ167</f>
        <v>0</v>
      </c>
      <c r="J408" s="15">
        <f>'Venteo_ actividad no rutina_pla'!AK167</f>
        <v>0</v>
      </c>
      <c r="K408" s="15">
        <f>'Venteo_ actividad no rutina_pla'!AL167</f>
        <v>0</v>
      </c>
    </row>
    <row r="409" spans="3:11" x14ac:dyDescent="0.75">
      <c r="C409" s="15" t="s">
        <v>316</v>
      </c>
      <c r="D409" s="38" t="str">
        <f t="shared" si="120"/>
        <v>Noviembre</v>
      </c>
      <c r="E409" s="18" t="s">
        <v>749</v>
      </c>
      <c r="F409" s="15">
        <f>'Venteo_ actividad no rutina_pla'!AG168</f>
        <v>0</v>
      </c>
      <c r="G409" s="15">
        <f>'Venteo_ actividad no rutina_pla'!AH168</f>
        <v>0</v>
      </c>
      <c r="H409" s="15">
        <f>'Venteo_ actividad no rutina_pla'!AI168</f>
        <v>0</v>
      </c>
      <c r="I409" s="15">
        <f>'Venteo_ actividad no rutina_pla'!AJ168</f>
        <v>0</v>
      </c>
      <c r="J409" s="15">
        <f>'Venteo_ actividad no rutina_pla'!AK168</f>
        <v>0</v>
      </c>
      <c r="K409" s="15">
        <f>'Venteo_ actividad no rutina_pla'!AL168</f>
        <v>0</v>
      </c>
    </row>
    <row r="410" spans="3:11" x14ac:dyDescent="0.75">
      <c r="C410" s="15" t="s">
        <v>316</v>
      </c>
      <c r="D410" s="38" t="s">
        <v>509</v>
      </c>
      <c r="E410" s="18" t="s">
        <v>586</v>
      </c>
      <c r="F410" s="15">
        <f>'Venteo_ actividad no rutina_pla'!AG169</f>
        <v>0</v>
      </c>
      <c r="G410" s="15">
        <f>'Venteo_ actividad no rutina_pla'!AH169</f>
        <v>0</v>
      </c>
      <c r="H410" s="15">
        <f>'Venteo_ actividad no rutina_pla'!AI169</f>
        <v>0</v>
      </c>
      <c r="I410" s="15">
        <f>'Venteo_ actividad no rutina_pla'!AJ169</f>
        <v>0</v>
      </c>
      <c r="J410" s="15">
        <f>'Venteo_ actividad no rutina_pla'!AK169</f>
        <v>0</v>
      </c>
      <c r="K410" s="15">
        <f>'Venteo_ actividad no rutina_pla'!AL169</f>
        <v>0</v>
      </c>
    </row>
    <row r="411" spans="3:11" x14ac:dyDescent="0.75">
      <c r="C411" s="15" t="s">
        <v>316</v>
      </c>
      <c r="D411" s="38" t="s">
        <v>509</v>
      </c>
      <c r="E411" s="18" t="s">
        <v>750</v>
      </c>
      <c r="F411" s="15">
        <f>'Venteo_ actividad no rutina_pla'!AG170</f>
        <v>0</v>
      </c>
      <c r="G411" s="15">
        <f>'Venteo_ actividad no rutina_pla'!AH170</f>
        <v>0</v>
      </c>
      <c r="H411" s="15">
        <f>'Venteo_ actividad no rutina_pla'!AI170</f>
        <v>0</v>
      </c>
      <c r="I411" s="15">
        <f>'Venteo_ actividad no rutina_pla'!AJ170</f>
        <v>0</v>
      </c>
      <c r="J411" s="15">
        <f>'Venteo_ actividad no rutina_pla'!AK170</f>
        <v>0</v>
      </c>
      <c r="K411" s="15">
        <f>'Venteo_ actividad no rutina_pla'!AL170</f>
        <v>0</v>
      </c>
    </row>
    <row r="412" spans="3:11" x14ac:dyDescent="0.75">
      <c r="C412" s="15" t="s">
        <v>316</v>
      </c>
      <c r="D412" s="38" t="s">
        <v>509</v>
      </c>
      <c r="E412" s="18" t="s">
        <v>749</v>
      </c>
      <c r="F412" s="15">
        <f>'Venteo_ actividad no rutina_pla'!AG171</f>
        <v>0</v>
      </c>
      <c r="G412" s="15">
        <f>'Venteo_ actividad no rutina_pla'!AH171</f>
        <v>0</v>
      </c>
      <c r="H412" s="15">
        <f>'Venteo_ actividad no rutina_pla'!AI171</f>
        <v>0</v>
      </c>
      <c r="I412" s="15">
        <f>'Venteo_ actividad no rutina_pla'!AJ171</f>
        <v>0</v>
      </c>
      <c r="J412" s="15">
        <f>'Venteo_ actividad no rutina_pla'!AK171</f>
        <v>0</v>
      </c>
      <c r="K412" s="15">
        <f>'Venteo_ actividad no rutina_pla'!AL171</f>
        <v>0</v>
      </c>
    </row>
  </sheetData>
  <mergeCells count="11">
    <mergeCell ref="J15:J16"/>
    <mergeCell ref="K15:K16"/>
    <mergeCell ref="C15:C16"/>
    <mergeCell ref="F14:H14"/>
    <mergeCell ref="I14:K14"/>
    <mergeCell ref="D15:D16"/>
    <mergeCell ref="E15:E16"/>
    <mergeCell ref="F15:F16"/>
    <mergeCell ref="G15:G16"/>
    <mergeCell ref="H15:H16"/>
    <mergeCell ref="I15:I16"/>
  </mergeCells>
  <hyperlinks>
    <hyperlink ref="C10" location="RESULTADOS!A1" display="&lt;&lt;&lt;RESULTADOS" xr:uid="{D10737C2-538E-48C8-83FA-1F3072BDF74A}"/>
  </hyperlinks>
  <pageMargins left="0.7" right="0.7" top="0.75" bottom="0.75" header="0.3" footer="0.3"/>
  <drawing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C5B8D-7AC8-420B-A62E-053558F74945}">
  <sheetPr>
    <tabColor rgb="FFFF0000"/>
  </sheetPr>
  <dimension ref="D9:I31"/>
  <sheetViews>
    <sheetView zoomScale="90" zoomScaleNormal="90" workbookViewId="0">
      <selection activeCell="D9" sqref="D9"/>
    </sheetView>
  </sheetViews>
  <sheetFormatPr baseColWidth="10" defaultRowHeight="14.75" x14ac:dyDescent="0.75"/>
  <cols>
    <col min="1" max="6" width="10.90625" style="1"/>
    <col min="7" max="7" width="20.453125" style="1" customWidth="1"/>
    <col min="8" max="8" width="22.36328125" style="1" customWidth="1"/>
    <col min="9" max="9" width="19.36328125" style="1" customWidth="1"/>
    <col min="10" max="16384" width="10.90625" style="1"/>
  </cols>
  <sheetData>
    <row r="9" spans="4:9" x14ac:dyDescent="0.75">
      <c r="D9" s="6" t="s">
        <v>420</v>
      </c>
    </row>
    <row r="11" spans="4:9" x14ac:dyDescent="0.75">
      <c r="D11" s="1" t="s">
        <v>1083</v>
      </c>
    </row>
    <row r="15" spans="4:9" x14ac:dyDescent="0.75">
      <c r="F15" s="275" t="s">
        <v>743</v>
      </c>
      <c r="G15" s="282" t="s">
        <v>775</v>
      </c>
      <c r="H15" s="282" t="s">
        <v>776</v>
      </c>
      <c r="I15" s="282" t="s">
        <v>777</v>
      </c>
    </row>
    <row r="16" spans="4:9" x14ac:dyDescent="0.75">
      <c r="F16" s="277"/>
      <c r="G16" s="282"/>
      <c r="H16" s="282"/>
      <c r="I16" s="282"/>
    </row>
    <row r="17" spans="4:9" x14ac:dyDescent="0.75">
      <c r="F17" s="15" t="s">
        <v>498</v>
      </c>
      <c r="G17" s="15">
        <f>SUMIFS('Venteos Facilidad'!I$17:I$520,'Venteos Facilidad'!E$17:E$520, "="&amp;FORMA30!F17)</f>
        <v>697837.5</v>
      </c>
      <c r="H17" s="15">
        <f>SUMIFS('Venteo planta gas'!$H17:$H412,'Venteo planta gas'!$D17:$D412,"="&amp;FORMA30!F17)</f>
        <v>141302.5</v>
      </c>
      <c r="I17" s="16">
        <f>SUM(G17:H17)</f>
        <v>839140</v>
      </c>
    </row>
    <row r="18" spans="4:9" x14ac:dyDescent="0.75">
      <c r="F18" s="15" t="s">
        <v>499</v>
      </c>
      <c r="G18" s="15">
        <f>SUMIFS('Venteos Facilidad'!I$17:I$520,'Venteos Facilidad'!E$17:E$520, "="&amp;FORMA30!F18)</f>
        <v>2854100.7810800825</v>
      </c>
      <c r="H18" s="15">
        <f>SUMIFS('Venteo planta gas'!$H18:$H413,'Venteo planta gas'!$D18:$D413,"="&amp;FORMA30!F18)</f>
        <v>140977.5</v>
      </c>
      <c r="I18" s="16">
        <f t="shared" ref="I18:I28" si="0">SUM(G18:H18)</f>
        <v>2995078.2810800825</v>
      </c>
    </row>
    <row r="19" spans="4:9" x14ac:dyDescent="0.75">
      <c r="F19" s="15" t="s">
        <v>500</v>
      </c>
      <c r="G19" s="15">
        <f>SUMIFS('Venteos Facilidad'!I$17:I$520,'Venteos Facilidad'!E$17:E$520, "="&amp;FORMA30!F19)</f>
        <v>703664.5</v>
      </c>
      <c r="H19" s="15">
        <f>SUMIFS('Venteo planta gas'!$H19:$H414,'Venteo planta gas'!$D19:$D414,"="&amp;FORMA30!F19)</f>
        <v>344242.2980157095</v>
      </c>
      <c r="I19" s="16">
        <f t="shared" si="0"/>
        <v>1047906.7980157095</v>
      </c>
    </row>
    <row r="20" spans="4:9" x14ac:dyDescent="0.75">
      <c r="F20" s="15" t="s">
        <v>501</v>
      </c>
      <c r="G20" s="15">
        <f>SUMIFS('Venteos Facilidad'!I$17:I$520,'Venteos Facilidad'!E$17:E$520, "="&amp;FORMA30!F20)</f>
        <v>5144120.498250369</v>
      </c>
      <c r="H20" s="15">
        <f>SUMIFS('Venteo planta gas'!$H20:$H415,'Venteo planta gas'!$D20:$D415,"="&amp;FORMA30!F20)</f>
        <v>532786.37586805853</v>
      </c>
      <c r="I20" s="16">
        <f t="shared" si="0"/>
        <v>5676906.8741184277</v>
      </c>
    </row>
    <row r="21" spans="4:9" x14ac:dyDescent="0.75">
      <c r="F21" s="15" t="s">
        <v>502</v>
      </c>
      <c r="G21" s="15">
        <f>SUMIFS('Venteos Facilidad'!I$17:I$520,'Venteos Facilidad'!E$17:E$520, "="&amp;FORMA30!F21)</f>
        <v>1186482.0222222223</v>
      </c>
      <c r="H21" s="15">
        <f>SUMIFS('Venteo planta gas'!$H21:$H416,'Venteo planta gas'!$D21:$D416,"="&amp;FORMA30!F21)</f>
        <v>486179.96948415396</v>
      </c>
      <c r="I21" s="16">
        <f t="shared" si="0"/>
        <v>1672661.9917063762</v>
      </c>
    </row>
    <row r="22" spans="4:9" x14ac:dyDescent="0.75">
      <c r="F22" s="15" t="s">
        <v>503</v>
      </c>
      <c r="G22" s="15">
        <f>SUMIFS('Venteos Facilidad'!I$17:I$520,'Venteos Facilidad'!E$17:E$520, "="&amp;FORMA30!F22)</f>
        <v>4851207.1086372519</v>
      </c>
      <c r="H22" s="15">
        <f>SUMIFS('Venteo planta gas'!$H22:$H417,'Venteo planta gas'!$D22:$D417,"="&amp;FORMA30!F22)</f>
        <v>456955.32948415395</v>
      </c>
      <c r="I22" s="16">
        <f t="shared" si="0"/>
        <v>5308162.4381214054</v>
      </c>
    </row>
    <row r="23" spans="4:9" x14ac:dyDescent="0.75">
      <c r="F23" s="15" t="s">
        <v>504</v>
      </c>
      <c r="G23" s="15">
        <f>SUMIFS('Venteos Facilidad'!I$17:I$520,'Venteos Facilidad'!E$17:E$520, "="&amp;FORMA30!F23)</f>
        <v>5622115.6004450629</v>
      </c>
      <c r="H23" s="15">
        <f>SUMIFS('Venteo planta gas'!$H23:$H418,'Venteo planta gas'!$D23:$D418,"="&amp;FORMA30!F23)</f>
        <v>189696.74257955558</v>
      </c>
      <c r="I23" s="16">
        <f t="shared" si="0"/>
        <v>5811812.343024618</v>
      </c>
    </row>
    <row r="24" spans="4:9" x14ac:dyDescent="0.75">
      <c r="F24" s="15" t="s">
        <v>505</v>
      </c>
      <c r="G24" s="15">
        <f>SUMIFS('Venteos Facilidad'!I$17:I$520,'Venteos Facilidad'!E$17:E$520, "="&amp;FORMA30!F24)</f>
        <v>6383503.0862643998</v>
      </c>
      <c r="H24" s="15">
        <f>SUMIFS('Venteo planta gas'!$H24:$H419,'Venteo planta gas'!$D24:$D419,"="&amp;FORMA30!F24)</f>
        <v>189711.14257955557</v>
      </c>
      <c r="I24" s="16">
        <f t="shared" si="0"/>
        <v>6573214.2288439553</v>
      </c>
    </row>
    <row r="25" spans="4:9" x14ac:dyDescent="0.75">
      <c r="F25" s="15" t="s">
        <v>506</v>
      </c>
      <c r="G25" s="15">
        <f>SUMIFS('Venteos Facilidad'!I$17:I$520,'Venteos Facilidad'!E$17:E$520, "="&amp;FORMA30!F25)</f>
        <v>341208.00688888889</v>
      </c>
      <c r="H25" s="15">
        <f>SUMIFS('Venteo planta gas'!$H25:$H420,'Venteo planta gas'!$D25:$D420,"="&amp;FORMA30!F25)</f>
        <v>47530.342579555552</v>
      </c>
      <c r="I25" s="16">
        <f t="shared" si="0"/>
        <v>388738.34946844447</v>
      </c>
    </row>
    <row r="26" spans="4:9" x14ac:dyDescent="0.75">
      <c r="F26" s="15" t="s">
        <v>507</v>
      </c>
      <c r="G26" s="15">
        <f>SUMIFS('Venteos Facilidad'!I$17:I$520,'Venteos Facilidad'!E$17:E$520, "="&amp;FORMA30!F26)</f>
        <v>8008654.4549572738</v>
      </c>
      <c r="H26" s="15">
        <f>SUMIFS('Venteo planta gas'!$H26:$H421,'Venteo planta gas'!$D26:$D421,"="&amp;FORMA30!F26)</f>
        <v>38186.524618555552</v>
      </c>
      <c r="I26" s="16">
        <f t="shared" si="0"/>
        <v>8046840.9795758296</v>
      </c>
    </row>
    <row r="27" spans="4:9" x14ac:dyDescent="0.75">
      <c r="F27" s="15" t="s">
        <v>508</v>
      </c>
      <c r="G27" s="15">
        <f>SUMIFS('Venteos Facilidad'!I$17:I$520,'Venteos Facilidad'!E$17:E$520, "="&amp;FORMA30!F27)</f>
        <v>279657.59837420145</v>
      </c>
      <c r="H27" s="15">
        <f>SUMIFS('Venteo planta gas'!$H27:$H422,'Venteo planta gas'!$D27:$D422,"="&amp;FORMA30!F27)</f>
        <v>43080.524618555552</v>
      </c>
      <c r="I27" s="16">
        <f t="shared" si="0"/>
        <v>322738.12299275701</v>
      </c>
    </row>
    <row r="28" spans="4:9" x14ac:dyDescent="0.75">
      <c r="F28" s="15" t="s">
        <v>509</v>
      </c>
      <c r="G28" s="15">
        <f>SUMIFS('Venteos Facilidad'!I$17:I$520,'Venteos Facilidad'!E$17:E$520, "="&amp;FORMA30!F28)</f>
        <v>202240.02024453448</v>
      </c>
      <c r="H28" s="15">
        <f>SUMIFS('Venteo planta gas'!$H28:$H423,'Venteo planta gas'!$D28:$D423,"="&amp;FORMA30!F28)</f>
        <v>316047.16345831502</v>
      </c>
      <c r="I28" s="16">
        <f t="shared" si="0"/>
        <v>518287.18370284949</v>
      </c>
    </row>
    <row r="31" spans="4:9" x14ac:dyDescent="0.75">
      <c r="D31" s="1" t="s">
        <v>934</v>
      </c>
    </row>
  </sheetData>
  <mergeCells count="4">
    <mergeCell ref="G15:G16"/>
    <mergeCell ref="H15:H16"/>
    <mergeCell ref="I15:I16"/>
    <mergeCell ref="F15:F16"/>
  </mergeCells>
  <hyperlinks>
    <hyperlink ref="D9" location="RESULTADOS!A1" display="&lt;&lt;&lt;RESULTADOS" xr:uid="{6B98160C-E958-4097-BFA9-FB8DA3A4ECC2}"/>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4205-2B5F-49A1-968E-ADE9AC3AA13C}">
  <sheetPr>
    <tabColor rgb="FFFF0000"/>
  </sheetPr>
  <dimension ref="C8:F48"/>
  <sheetViews>
    <sheetView zoomScaleNormal="100" workbookViewId="0">
      <selection activeCell="C8" sqref="C8"/>
    </sheetView>
  </sheetViews>
  <sheetFormatPr baseColWidth="10" defaultRowHeight="14.75" x14ac:dyDescent="0.75"/>
  <cols>
    <col min="1" max="2" width="10.90625" style="1"/>
    <col min="3" max="3" width="44.26953125" style="1" customWidth="1"/>
    <col min="4" max="4" width="22.36328125" style="1" customWidth="1"/>
    <col min="5" max="5" width="19.453125" style="1" customWidth="1"/>
    <col min="6" max="6" width="19.36328125" style="1" customWidth="1"/>
    <col min="7" max="16384" width="10.90625" style="1"/>
  </cols>
  <sheetData>
    <row r="8" spans="3:6" x14ac:dyDescent="0.75">
      <c r="C8" s="6" t="s">
        <v>420</v>
      </c>
    </row>
    <row r="10" spans="3:6" x14ac:dyDescent="0.75">
      <c r="C10" s="1" t="s">
        <v>935</v>
      </c>
    </row>
    <row r="13" spans="3:6" x14ac:dyDescent="0.75">
      <c r="C13" s="2" t="s">
        <v>117</v>
      </c>
    </row>
    <row r="15" spans="3:6" x14ac:dyDescent="0.75">
      <c r="D15" s="492" t="s">
        <v>298</v>
      </c>
      <c r="E15" s="492" t="s">
        <v>807</v>
      </c>
      <c r="F15" s="492" t="s">
        <v>299</v>
      </c>
    </row>
    <row r="16" spans="3:6" x14ac:dyDescent="0.75">
      <c r="D16" s="493"/>
      <c r="E16" s="493"/>
      <c r="F16" s="493"/>
    </row>
    <row r="17" spans="3:6" x14ac:dyDescent="0.75">
      <c r="C17" s="18" t="s">
        <v>413</v>
      </c>
      <c r="D17" s="15">
        <f>SUMIFS('Venteos Facilidad'!$G$17:$G$520,'Venteos Facilidad'!$D$17:$D$520,"="&amp;RESUMEN_VENTEOS!C17)</f>
        <v>6851.52</v>
      </c>
      <c r="E17" s="15">
        <f>SUMIFS('Venteos Facilidad'!$H$17:$H$520,'Venteos Facilidad'!$D$17:$D$520,"="&amp;RESUMEN_VENTEOS!C17)</f>
        <v>0</v>
      </c>
      <c r="F17" s="15">
        <f>SUMIFS('Venteos Facilidad'!$I$17:$I$520,'Venteos Facilidad'!$D$17:$D$520,"="&amp;RESUMEN_VENTEOS!C17)</f>
        <v>8167.6799999999985</v>
      </c>
    </row>
    <row r="18" spans="3:6" x14ac:dyDescent="0.75">
      <c r="C18" s="18" t="s">
        <v>715</v>
      </c>
      <c r="D18" s="15">
        <f>SUMIFS('Venteos Facilidad'!$G$17:$G$520,'Venteos Facilidad'!$D$17:$D$520,"="&amp;RESUMEN_VENTEOS!C18)</f>
        <v>180</v>
      </c>
      <c r="E18" s="15">
        <f>SUMIFS('Venteos Facilidad'!$H$17:$H$520,'Venteos Facilidad'!$D$17:$D$520,"="&amp;RESUMEN_VENTEOS!C18)</f>
        <v>68181.774494026264</v>
      </c>
      <c r="F18" s="15">
        <f>SUMIFS('Venteos Facilidad'!$I$17:$I$520,'Venteos Facilidad'!$D$17:$D$520,"="&amp;RESUMEN_VENTEOS!C18)</f>
        <v>73131.774494026264</v>
      </c>
    </row>
    <row r="19" spans="3:6" x14ac:dyDescent="0.75">
      <c r="C19" s="18" t="s">
        <v>764</v>
      </c>
      <c r="D19" s="15">
        <f>SUMIFS('Venteos Facilidad'!$G$17:$G$520,'Venteos Facilidad'!$D$17:$D$520,"="&amp;RESUMEN_VENTEOS!C19)</f>
        <v>50760</v>
      </c>
      <c r="E19" s="15">
        <f>SUMIFS('Venteos Facilidad'!$H$17:$H$520,'Venteos Facilidad'!$D$17:$D$520,"="&amp;RESUMEN_VENTEOS!C19)</f>
        <v>213480</v>
      </c>
      <c r="F19" s="15">
        <f>SUMIFS('Venteos Facilidad'!$I$17:$I$520,'Venteos Facilidad'!$D$17:$D$520,"="&amp;RESUMEN_VENTEOS!C19)</f>
        <v>701160</v>
      </c>
    </row>
    <row r="20" spans="3:6" x14ac:dyDescent="0.75">
      <c r="C20" s="18" t="s">
        <v>763</v>
      </c>
      <c r="D20" s="15">
        <f>SUMIFS('Venteos Facilidad'!$G$17:$G$520,'Venteos Facilidad'!$D$17:$D$520,"="&amp;RESUMEN_VENTEOS!C20)</f>
        <v>31020</v>
      </c>
      <c r="E20" s="15">
        <f>SUMIFS('Venteos Facilidad'!$H$17:$H$520,'Venteos Facilidad'!$D$17:$D$520,"="&amp;RESUMEN_VENTEOS!C20)</f>
        <v>13560</v>
      </c>
      <c r="F20" s="15">
        <f>SUMIFS('Venteos Facilidad'!$I$17:$I$520,'Venteos Facilidad'!$D$17:$D$520,"="&amp;RESUMEN_VENTEOS!C20)</f>
        <v>111570</v>
      </c>
    </row>
    <row r="21" spans="3:6" x14ac:dyDescent="0.75">
      <c r="C21" s="18" t="s">
        <v>226</v>
      </c>
      <c r="D21" s="15">
        <f>SUMIFS('Venteos Facilidad'!$G$17:$G$520,'Venteos Facilidad'!$D$17:$D$520,"="&amp;RESUMEN_VENTEOS!C21)</f>
        <v>355566.97468354431</v>
      </c>
      <c r="E21" s="15">
        <f>SUMIFS('Venteos Facilidad'!$H$17:$H$520,'Venteos Facilidad'!$D$17:$D$520,"="&amp;RESUMEN_VENTEOS!C21)</f>
        <v>108001.30632911393</v>
      </c>
      <c r="F21" s="15">
        <f>SUMIFS('Venteos Facilidad'!$I$17:$I$520,'Venteos Facilidad'!$D$17:$D$520,"="&amp;RESUMEN_VENTEOS!C21)</f>
        <v>17455.772332218588</v>
      </c>
    </row>
    <row r="22" spans="3:6" x14ac:dyDescent="0.75">
      <c r="C22" s="18" t="s">
        <v>765</v>
      </c>
      <c r="D22" s="15">
        <f>SUMIFS('Venteos Facilidad'!$G$17:$G$520,'Venteos Facilidad'!$D$17:$D$520,"="&amp;RESUMEN_VENTEOS!C22)</f>
        <v>2880</v>
      </c>
      <c r="E22" s="15">
        <f>SUMIFS('Venteos Facilidad'!$H$17:$H$520,'Venteos Facilidad'!$D$17:$D$520,"="&amp;RESUMEN_VENTEOS!C22)</f>
        <v>3603.878999999999</v>
      </c>
      <c r="F22" s="15">
        <f>SUMIFS('Venteos Facilidad'!$I$17:$I$520,'Venteos Facilidad'!$D$17:$D$520,"="&amp;RESUMEN_VENTEOS!C22)</f>
        <v>24204.501</v>
      </c>
    </row>
    <row r="23" spans="3:6" x14ac:dyDescent="0.75">
      <c r="C23" s="18" t="s">
        <v>757</v>
      </c>
      <c r="D23" s="15">
        <f>SUMIFS('Venteos Facilidad'!$G$17:$G$520,'Venteos Facilidad'!$D$17:$D$520,"="&amp;RESUMEN_VENTEOS!C23)</f>
        <v>0</v>
      </c>
      <c r="E23" s="15">
        <f>SUMIFS('Venteos Facilidad'!$H$17:$H$520,'Venteos Facilidad'!$D$17:$D$520,"="&amp;RESUMEN_VENTEOS!C23)</f>
        <v>0</v>
      </c>
      <c r="F23" s="15">
        <f>SUMIFS('Venteos Facilidad'!$I$17:$I$520,'Venteos Facilidad'!$D$17:$D$520,"="&amp;RESUMEN_VENTEOS!C23)</f>
        <v>45225</v>
      </c>
    </row>
    <row r="24" spans="3:6" x14ac:dyDescent="0.75">
      <c r="C24" s="18" t="s">
        <v>767</v>
      </c>
      <c r="D24" s="15">
        <f>SUMIFS('Venteos Facilidad'!$G$17:$G$520,'Venteos Facilidad'!$D$17:$D$520,"="&amp;RESUMEN_VENTEOS!C24)</f>
        <v>1082.5</v>
      </c>
      <c r="E24" s="15">
        <f>SUMIFS('Venteos Facilidad'!$H$17:$H$520,'Venteos Facilidad'!$D$17:$D$520,"="&amp;RESUMEN_VENTEOS!C24)</f>
        <v>108</v>
      </c>
      <c r="F24" s="15">
        <f>SUMIFS('Venteos Facilidad'!$I$17:$I$520,'Venteos Facilidad'!$D$17:$D$520,"="&amp;RESUMEN_VENTEOS!C24)</f>
        <v>2549.5</v>
      </c>
    </row>
    <row r="25" spans="3:6" x14ac:dyDescent="0.75">
      <c r="C25" s="18" t="s">
        <v>766</v>
      </c>
      <c r="D25" s="15">
        <f>SUMIFS('Venteos Facilidad'!$G$17:$G$520,'Venteos Facilidad'!$D$17:$D$520,"="&amp;RESUMEN_VENTEOS!C25)</f>
        <v>30991.774496644299</v>
      </c>
      <c r="E25" s="15">
        <f>SUMIFS('Venteos Facilidad'!$H$17:$H$520,'Venteos Facilidad'!$D$17:$D$520,"="&amp;RESUMEN_VENTEOS!C25)</f>
        <v>4.3199999999999994</v>
      </c>
      <c r="F25" s="15">
        <f>SUMIFS('Venteos Facilidad'!$I$17:$I$520,'Venteos Facilidad'!$D$17:$D$520,"="&amp;RESUMEN_VENTEOS!C25)</f>
        <v>46672.541744966446</v>
      </c>
    </row>
    <row r="26" spans="3:6" x14ac:dyDescent="0.75">
      <c r="C26" s="18" t="s">
        <v>760</v>
      </c>
      <c r="D26" s="15">
        <f>SUMIFS('Venteos Facilidad'!$G$17:$G$520,'Venteos Facilidad'!$D$17:$D$520,"="&amp;RESUMEN_VENTEOS!C26)</f>
        <v>2905978.2</v>
      </c>
      <c r="E26" s="15">
        <f>SUMIFS('Venteos Facilidad'!$H$17:$H$520,'Venteos Facilidad'!$D$17:$D$520,"="&amp;RESUMEN_VENTEOS!C26)</f>
        <v>4.75</v>
      </c>
      <c r="F26" s="15">
        <f>SUMIFS('Venteos Facilidad'!$I$17:$I$520,'Venteos Facilidad'!$D$17:$D$520,"="&amp;RESUMEN_VENTEOS!C26)</f>
        <v>384364.80000000005</v>
      </c>
    </row>
    <row r="27" spans="3:6" x14ac:dyDescent="0.75">
      <c r="C27" s="18" t="s">
        <v>416</v>
      </c>
      <c r="D27" s="15">
        <f>SUMIFS('Venteos Facilidad'!$G$17:$G$520,'Venteos Facilidad'!$D$17:$D$520,"="&amp;RESUMEN_VENTEOS!C27)</f>
        <v>7749.3333333333358</v>
      </c>
      <c r="E27" s="15">
        <f>SUMIFS('Venteos Facilidad'!$H$17:$H$520,'Venteos Facilidad'!$D$17:$D$520,"="&amp;RESUMEN_VENTEOS!C27)</f>
        <v>1286.6666666666665</v>
      </c>
      <c r="F27" s="15">
        <f>SUMIFS('Venteos Facilidad'!$I$17:$I$520,'Venteos Facilidad'!$D$17:$D$520,"="&amp;RESUMEN_VENTEOS!C27)</f>
        <v>16795.11111111112</v>
      </c>
    </row>
    <row r="28" spans="3:6" x14ac:dyDescent="0.75">
      <c r="C28" s="18" t="s">
        <v>762</v>
      </c>
      <c r="D28" s="15">
        <f>SUMIFS('Venteos Facilidad'!$G$17:$G$520,'Venteos Facilidad'!$D$17:$D$520,"="&amp;RESUMEN_VENTEOS!C28)</f>
        <v>17835149.461944267</v>
      </c>
      <c r="E28" s="15">
        <f>SUMIFS('Venteos Facilidad'!$H$17:$H$520,'Venteos Facilidad'!$D$17:$D$520,"="&amp;RESUMEN_VENTEOS!C28)</f>
        <v>9124872.1863234174</v>
      </c>
      <c r="F28" s="15">
        <f>SUMIFS('Venteos Facilidad'!$I$17:$I$520,'Venteos Facilidad'!$D$17:$D$520,"="&amp;RESUMEN_VENTEOS!C28)</f>
        <v>34688436.281337336</v>
      </c>
    </row>
    <row r="29" spans="3:6" x14ac:dyDescent="0.75">
      <c r="C29" s="18" t="s">
        <v>303</v>
      </c>
      <c r="D29" s="15">
        <f>SUMIFS('Venteos Facilidad'!$G$17:$G$520,'Venteos Facilidad'!$D$17:$D$520,"="&amp;RESUMEN_VENTEOS!C29)</f>
        <v>21408</v>
      </c>
      <c r="E29" s="15">
        <f>SUMIFS('Venteos Facilidad'!$H$17:$H$520,'Venteos Facilidad'!$D$17:$D$520,"="&amp;RESUMEN_VENTEOS!C29)</f>
        <v>89760</v>
      </c>
      <c r="F29" s="15">
        <f>SUMIFS('Venteos Facilidad'!$I$17:$I$520,'Venteos Facilidad'!$D$17:$D$520,"="&amp;RESUMEN_VENTEOS!C29)</f>
        <v>116352</v>
      </c>
    </row>
    <row r="30" spans="3:6" x14ac:dyDescent="0.75">
      <c r="C30" s="18" t="s">
        <v>761</v>
      </c>
      <c r="D30" s="15">
        <f>SUMIFS('Venteos Facilidad'!$G$17:$G$520,'Venteos Facilidad'!$D$17:$D$520,"="&amp;RESUMEN_VENTEOS!C30)</f>
        <v>2062.1846006532774</v>
      </c>
      <c r="E30" s="15">
        <f>SUMIFS('Venteos Facilidad'!$H$17:$H$520,'Venteos Facilidad'!$D$17:$D$520,"="&amp;RESUMEN_VENTEOS!C30)</f>
        <v>18310.015371988524</v>
      </c>
      <c r="F30" s="15">
        <f>SUMIFS('Venteos Facilidad'!$I$17:$I$520,'Venteos Facilidad'!$D$17:$D$520,"="&amp;RESUMEN_VENTEOS!C30)</f>
        <v>38706.215344630327</v>
      </c>
    </row>
    <row r="34" spans="3:6" x14ac:dyDescent="0.75">
      <c r="C34" s="2" t="s">
        <v>712</v>
      </c>
    </row>
    <row r="36" spans="3:6" x14ac:dyDescent="0.75">
      <c r="D36" s="492" t="s">
        <v>298</v>
      </c>
      <c r="E36" s="492" t="s">
        <v>807</v>
      </c>
      <c r="F36" s="492" t="s">
        <v>299</v>
      </c>
    </row>
    <row r="37" spans="3:6" x14ac:dyDescent="0.75">
      <c r="D37" s="493"/>
      <c r="E37" s="493"/>
      <c r="F37" s="493"/>
    </row>
    <row r="38" spans="3:6" x14ac:dyDescent="0.75">
      <c r="C38" s="223" t="s">
        <v>316</v>
      </c>
      <c r="D38" s="15">
        <f>SUMIFS('Venteo planta gas'!$F$17:$F$412,'Venteo planta gas'!$C$17:$C$412,"="&amp;RESUMEN_VENTEOS!C38)</f>
        <v>1765.0973154362416</v>
      </c>
      <c r="E38" s="15">
        <f>SUMIFS('Venteo planta gas'!$G$17:$G$412,'Venteo planta gas'!$C$17:$C$412,"="&amp;RESUMEN_VENTEOS!C38)</f>
        <v>373.41946308724835</v>
      </c>
      <c r="F38" s="15">
        <f>SUMIFS('Venteo planta gas'!$H$17:$H$412,'Venteo planta gas'!$C$17:$C$412,"="&amp;RESUMEN_VENTEOS!C38)</f>
        <v>1425.6778523489934</v>
      </c>
    </row>
    <row r="39" spans="3:6" x14ac:dyDescent="0.75">
      <c r="C39" s="223" t="s">
        <v>415</v>
      </c>
      <c r="D39" s="15">
        <f>SUMIFS('Venteo planta gas'!$F$17:$F$412,'Venteo planta gas'!$C$17:$C$412,"="&amp;RESUMEN_VENTEOS!C39)</f>
        <v>66.599999999999994</v>
      </c>
      <c r="E39" s="15">
        <f>SUMIFS('Venteo planta gas'!$G$17:$G$412,'Venteo planta gas'!$C$17:$C$412,"="&amp;RESUMEN_VENTEOS!C39)</f>
        <v>39.959999999999994</v>
      </c>
      <c r="F39" s="15">
        <f>SUMIFS('Venteo planta gas'!$H$17:$H$412,'Venteo planta gas'!$C$17:$C$412,"="&amp;RESUMEN_VENTEOS!C39)</f>
        <v>26.64</v>
      </c>
    </row>
    <row r="40" spans="3:6" x14ac:dyDescent="0.75">
      <c r="C40" s="223" t="s">
        <v>774</v>
      </c>
      <c r="D40" s="15">
        <f>SUMIFS('Venteo planta gas'!$F$17:$F$412,'Venteo planta gas'!$C$17:$C$412,"="&amp;RESUMEN_VENTEOS!C40)</f>
        <v>1209.8400000000001</v>
      </c>
      <c r="E40" s="15">
        <f>SUMIFS('Venteo planta gas'!$G$17:$G$412,'Venteo planta gas'!$C$17:$C$412,"="&amp;RESUMEN_VENTEOS!C40)</f>
        <v>14.760000000000002</v>
      </c>
      <c r="F40" s="15">
        <f>SUMIFS('Venteo planta gas'!$H$17:$H$412,'Venteo planta gas'!$C$17:$C$412,"="&amp;RESUMEN_VENTEOS!C40)</f>
        <v>4824.5999999999985</v>
      </c>
    </row>
    <row r="41" spans="3:6" x14ac:dyDescent="0.75">
      <c r="C41" s="223" t="s">
        <v>715</v>
      </c>
      <c r="D41" s="15">
        <f>SUMIFS('Venteo planta gas'!$F$17:$F$412,'Venteo planta gas'!$C$17:$C$412,"="&amp;RESUMEN_VENTEOS!C41)</f>
        <v>386356.91262822784</v>
      </c>
      <c r="E41" s="15">
        <f>SUMIFS('Venteo planta gas'!$G$17:$G$412,'Venteo planta gas'!$C$17:$C$412,"="&amp;RESUMEN_VENTEOS!C41)</f>
        <v>193178.45631411392</v>
      </c>
      <c r="F41" s="15">
        <f>SUMIFS('Venteo planta gas'!$H$17:$H$412,'Venteo planta gas'!$C$17:$C$412,"="&amp;RESUMEN_VENTEOS!C41)</f>
        <v>1352249.1941987972</v>
      </c>
    </row>
    <row r="42" spans="3:6" x14ac:dyDescent="0.75">
      <c r="C42" s="223" t="s">
        <v>414</v>
      </c>
      <c r="D42" s="15">
        <f>SUMIFS('Venteo planta gas'!$F$17:$F$412,'Venteo planta gas'!$C$17:$C$412,"="&amp;RESUMEN_VENTEOS!C42)</f>
        <v>70720</v>
      </c>
      <c r="E42" s="15">
        <f>SUMIFS('Venteo planta gas'!$G$17:$G$412,'Venteo planta gas'!$C$17:$C$412,"="&amp;RESUMEN_VENTEOS!C42)</f>
        <v>1400</v>
      </c>
      <c r="F42" s="15">
        <f>SUMIFS('Venteo planta gas'!$H$17:$H$412,'Venteo planta gas'!$C$17:$C$412,"="&amp;RESUMEN_VENTEOS!C42)</f>
        <v>295480</v>
      </c>
    </row>
    <row r="43" spans="3:6" x14ac:dyDescent="0.75">
      <c r="C43" s="223" t="s">
        <v>309</v>
      </c>
      <c r="D43" s="15">
        <f>SUMIFS('Venteo planta gas'!$F$17:$F$412,'Venteo planta gas'!$C$17:$C$412,"="&amp;RESUMEN_VENTEOS!C43)</f>
        <v>8576</v>
      </c>
      <c r="E43" s="15">
        <f>SUMIFS('Venteo planta gas'!$G$17:$G$412,'Venteo planta gas'!$C$17:$C$412,"="&amp;RESUMEN_VENTEOS!C43)</f>
        <v>0</v>
      </c>
      <c r="F43" s="15">
        <f>SUMIFS('Venteo planta gas'!$H$17:$H$412,'Venteo planta gas'!$C$17:$C$412,"="&amp;RESUMEN_VENTEOS!C43)</f>
        <v>34304</v>
      </c>
    </row>
    <row r="44" spans="3:6" x14ac:dyDescent="0.75">
      <c r="C44" s="223" t="s">
        <v>713</v>
      </c>
      <c r="D44" s="15">
        <f>SUMIFS('Venteo planta gas'!$F$17:$F$412,'Venteo planta gas'!$C$17:$C$412,"="&amp;RESUMEN_VENTEOS!C44)</f>
        <v>10080</v>
      </c>
      <c r="E44" s="15">
        <f>SUMIFS('Venteo planta gas'!$G$17:$G$412,'Venteo planta gas'!$C$17:$C$412,"="&amp;RESUMEN_VENTEOS!C44)</f>
        <v>24816</v>
      </c>
      <c r="F44" s="15">
        <f>SUMIFS('Venteo planta gas'!$H$17:$H$412,'Venteo planta gas'!$C$17:$C$412,"="&amp;RESUMEN_VENTEOS!C44)</f>
        <v>1172144</v>
      </c>
    </row>
    <row r="45" spans="3:6" x14ac:dyDescent="0.75">
      <c r="C45" s="223" t="s">
        <v>772</v>
      </c>
      <c r="D45" s="15">
        <f>SUMIFS('Venteo planta gas'!$F$17:$F$412,'Venteo planta gas'!$C$17:$C$412,"="&amp;RESUMEN_VENTEOS!C45)</f>
        <v>2789.2229844105395</v>
      </c>
      <c r="E45" s="15">
        <f>SUMIFS('Venteo planta gas'!$G$17:$G$412,'Venteo planta gas'!$C$17:$C$412,"="&amp;RESUMEN_VENTEOS!C45)</f>
        <v>5578.4459688210791</v>
      </c>
      <c r="F45" s="15">
        <f>SUMIFS('Venteo planta gas'!$H$17:$H$412,'Venteo planta gas'!$C$17:$C$412,"="&amp;RESUMEN_VENTEOS!C45)</f>
        <v>52970.236703800249</v>
      </c>
    </row>
    <row r="46" spans="3:6" x14ac:dyDescent="0.75">
      <c r="C46" s="223" t="s">
        <v>773</v>
      </c>
      <c r="D46" s="15">
        <f>SUMIFS('Venteo planta gas'!$F$17:$F$412,'Venteo planta gas'!$C$17:$C$412,"="&amp;RESUMEN_VENTEOS!C46)</f>
        <v>1400.7001500000001</v>
      </c>
      <c r="E46" s="15">
        <f>SUMIFS('Venteo planta gas'!$G$17:$G$412,'Venteo planta gas'!$C$17:$C$412,"="&amp;RESUMEN_VENTEOS!C46)</f>
        <v>620.51811100000009</v>
      </c>
      <c r="F46" s="15">
        <f>SUMIFS('Venteo planta gas'!$H$17:$H$412,'Venteo planta gas'!$C$17:$C$412,"="&amp;RESUMEN_VENTEOS!C46)</f>
        <v>2481.4423089999996</v>
      </c>
    </row>
    <row r="47" spans="3:6" x14ac:dyDescent="0.75">
      <c r="C47" s="223" t="s">
        <v>757</v>
      </c>
      <c r="D47" s="15">
        <f>SUMIFS('Venteo planta gas'!$F$17:$F$412,'Venteo planta gas'!$C$17:$C$412,"="&amp;RESUMEN_VENTEOS!C47)</f>
        <v>0</v>
      </c>
      <c r="E47" s="15">
        <f>SUMIFS('Venteo planta gas'!$G$17:$G$412,'Venteo planta gas'!$C$17:$C$412,"="&amp;RESUMEN_VENTEOS!C47)</f>
        <v>1363.2</v>
      </c>
      <c r="F47" s="15">
        <f>SUMIFS('Venteo planta gas'!$H$17:$H$412,'Venteo planta gas'!$C$17:$C$412,"="&amp;RESUMEN_VENTEOS!C47)</f>
        <v>3844.8</v>
      </c>
    </row>
    <row r="48" spans="3:6" x14ac:dyDescent="0.75">
      <c r="C48" s="223" t="s">
        <v>416</v>
      </c>
      <c r="D48" s="15">
        <f>SUMIFS('Venteo planta gas'!$F$17:$F$412,'Venteo planta gas'!$C$17:$C$412,"="&amp;RESUMEN_VENTEOS!C48)</f>
        <v>1200</v>
      </c>
      <c r="E48" s="15">
        <f>SUMIFS('Venteo planta gas'!$G$17:$G$412,'Venteo planta gas'!$C$17:$C$412,"="&amp;RESUMEN_VENTEOS!C48)</f>
        <v>25.733333333333331</v>
      </c>
      <c r="F48" s="15">
        <f>SUMIFS('Venteo planta gas'!$H$17:$H$412,'Venteo planta gas'!$C$17:$C$412,"="&amp;RESUMEN_VENTEOS!C48)</f>
        <v>6945.8222222222194</v>
      </c>
    </row>
  </sheetData>
  <mergeCells count="6">
    <mergeCell ref="D15:D16"/>
    <mergeCell ref="E15:E16"/>
    <mergeCell ref="F15:F16"/>
    <mergeCell ref="D36:D37"/>
    <mergeCell ref="E36:E37"/>
    <mergeCell ref="F36:F37"/>
  </mergeCells>
  <hyperlinks>
    <hyperlink ref="C8" location="RESULTADOS!A1" display="&lt;&lt;&lt;RESULTADOS" xr:uid="{1EDBB75A-1139-40C0-8DFB-996CF3CCC3E4}"/>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0EF02-167C-48E4-8B38-B96A442C6386}">
  <sheetPr>
    <tabColor theme="5"/>
  </sheetPr>
  <dimension ref="B1:BY24"/>
  <sheetViews>
    <sheetView zoomScale="70" zoomScaleNormal="70" workbookViewId="0">
      <selection activeCell="B12" sqref="B12"/>
    </sheetView>
  </sheetViews>
  <sheetFormatPr baseColWidth="10" defaultRowHeight="14.75" x14ac:dyDescent="0.75"/>
  <cols>
    <col min="1" max="1" width="16.81640625" style="1" bestFit="1" customWidth="1"/>
    <col min="2" max="2" width="21.453125" style="1" bestFit="1" customWidth="1"/>
    <col min="3" max="43" width="10.90625" style="1"/>
    <col min="44" max="47" width="0" style="1" hidden="1" customWidth="1"/>
    <col min="48" max="48" width="21.7265625" style="1" hidden="1" customWidth="1"/>
    <col min="49" max="49" width="21.08984375" style="1" hidden="1" customWidth="1"/>
    <col min="50" max="54" width="0" style="1" hidden="1" customWidth="1"/>
    <col min="55" max="55" width="47.54296875" style="1" hidden="1" customWidth="1"/>
    <col min="56" max="56" width="21.08984375" style="1" hidden="1" customWidth="1"/>
    <col min="57" max="57" width="24.54296875" style="1" hidden="1" customWidth="1"/>
    <col min="58" max="58" width="23.08984375" style="1" hidden="1" customWidth="1"/>
    <col min="59" max="59" width="21.08984375" style="1" hidden="1" customWidth="1"/>
    <col min="60" max="60" width="26.36328125" style="1" hidden="1" customWidth="1"/>
    <col min="61" max="63" width="12.6328125" style="1" hidden="1" customWidth="1"/>
    <col min="64" max="64" width="35.6328125" style="1" hidden="1" customWidth="1"/>
    <col min="65" max="65" width="21.08984375" style="1" hidden="1" customWidth="1"/>
    <col min="66" max="66" width="26.36328125" style="1" hidden="1" customWidth="1"/>
    <col min="67" max="67" width="22" style="1" hidden="1" customWidth="1"/>
    <col min="68" max="69" width="12.6328125" style="1" hidden="1" customWidth="1"/>
    <col min="70" max="70" width="40.26953125" style="1" hidden="1" customWidth="1"/>
    <col min="71" max="71" width="22.26953125" style="1" hidden="1" customWidth="1"/>
    <col min="72" max="72" width="21.7265625" style="1" hidden="1" customWidth="1"/>
    <col min="73" max="73" width="26.36328125" style="1" hidden="1" customWidth="1"/>
    <col min="74" max="76" width="12.6328125" style="1" hidden="1" customWidth="1"/>
    <col min="77" max="77" width="24.54296875" style="1" hidden="1" customWidth="1"/>
    <col min="78" max="78" width="11.90625" style="1" bestFit="1" customWidth="1"/>
    <col min="79" max="16384" width="10.90625" style="1"/>
  </cols>
  <sheetData>
    <row r="1" spans="2:76" x14ac:dyDescent="0.75">
      <c r="AV1" s="1" t="s">
        <v>866</v>
      </c>
      <c r="AW1" s="1" t="s">
        <v>868</v>
      </c>
      <c r="BC1" s="1" t="s">
        <v>866</v>
      </c>
      <c r="BD1" s="1" t="s">
        <v>868</v>
      </c>
      <c r="BH1" s="1" t="s">
        <v>869</v>
      </c>
      <c r="BN1" s="1" t="s">
        <v>869</v>
      </c>
      <c r="BT1" s="1" t="s">
        <v>868</v>
      </c>
      <c r="BU1" s="1" t="s">
        <v>869</v>
      </c>
    </row>
    <row r="2" spans="2:76" x14ac:dyDescent="0.75">
      <c r="AV2" s="238" t="s">
        <v>31</v>
      </c>
      <c r="AW2" s="1">
        <v>6673.3291955477498</v>
      </c>
      <c r="BC2" s="238" t="s">
        <v>322</v>
      </c>
      <c r="BD2" s="1">
        <v>333.06263617777756</v>
      </c>
      <c r="BH2" s="1" t="s">
        <v>322</v>
      </c>
      <c r="BI2" s="1" t="s">
        <v>841</v>
      </c>
      <c r="BJ2" s="1" t="s">
        <v>320</v>
      </c>
      <c r="BK2" s="1" t="s">
        <v>867</v>
      </c>
      <c r="BN2" s="1" t="s">
        <v>12</v>
      </c>
      <c r="BO2" s="1" t="s">
        <v>864</v>
      </c>
      <c r="BP2" s="1" t="s">
        <v>13</v>
      </c>
      <c r="BQ2" s="1" t="s">
        <v>867</v>
      </c>
      <c r="BT2" s="1" t="s">
        <v>866</v>
      </c>
      <c r="BU2" s="1" t="s">
        <v>31</v>
      </c>
      <c r="BV2" s="1" t="s">
        <v>30</v>
      </c>
      <c r="BW2" s="1" t="s">
        <v>44</v>
      </c>
      <c r="BX2" s="1" t="s">
        <v>867</v>
      </c>
    </row>
    <row r="3" spans="2:76" x14ac:dyDescent="0.75">
      <c r="AV3" s="238" t="s">
        <v>30</v>
      </c>
      <c r="AW3" s="1">
        <v>1290.4841514079324</v>
      </c>
      <c r="BC3" s="238" t="s">
        <v>844</v>
      </c>
      <c r="BD3" s="1">
        <v>2.9560599136568637</v>
      </c>
      <c r="BG3" s="1" t="s">
        <v>868</v>
      </c>
      <c r="BH3" s="1">
        <v>333.06263617777756</v>
      </c>
      <c r="BI3" s="1">
        <v>1088.6498893457319</v>
      </c>
      <c r="BJ3" s="1">
        <v>6546.8265188316182</v>
      </c>
      <c r="BK3" s="1">
        <v>7968.5390443551278</v>
      </c>
      <c r="BM3" s="1" t="s">
        <v>868</v>
      </c>
      <c r="BN3" s="1">
        <v>53.639941327218743</v>
      </c>
      <c r="BO3" s="1">
        <v>736.89853970422178</v>
      </c>
      <c r="BP3" s="1">
        <v>7178.0005633236897</v>
      </c>
      <c r="BQ3" s="1">
        <v>7968.5390443551305</v>
      </c>
      <c r="BT3" s="238" t="s">
        <v>886</v>
      </c>
      <c r="BU3" s="1">
        <v>39.99611688261043</v>
      </c>
      <c r="BV3" s="1">
        <v>13.591573774400302</v>
      </c>
      <c r="BW3" s="1">
        <v>5.2250670208012731E-2</v>
      </c>
      <c r="BX3" s="1">
        <v>53.639941327218743</v>
      </c>
    </row>
    <row r="4" spans="2:76" x14ac:dyDescent="0.75">
      <c r="AV4" s="238" t="s">
        <v>44</v>
      </c>
      <c r="AW4" s="1">
        <v>4.7256973994492224</v>
      </c>
      <c r="BC4" s="238" t="s">
        <v>843</v>
      </c>
      <c r="BD4" s="1">
        <v>0.35384258318087147</v>
      </c>
      <c r="BT4" s="238" t="s">
        <v>870</v>
      </c>
      <c r="BU4" s="1">
        <v>6155.2146925793231</v>
      </c>
      <c r="BV4" s="1">
        <v>1019.1770807857422</v>
      </c>
      <c r="BW4" s="1">
        <v>3.6087899586241594</v>
      </c>
      <c r="BX4" s="1">
        <v>7178.0005633236897</v>
      </c>
    </row>
    <row r="5" spans="2:76" x14ac:dyDescent="0.75">
      <c r="AV5" s="238" t="s">
        <v>867</v>
      </c>
      <c r="AW5" s="1">
        <v>7968.5390443551314</v>
      </c>
      <c r="BC5" s="238" t="s">
        <v>841</v>
      </c>
      <c r="BD5" s="1">
        <v>1076.4938980058816</v>
      </c>
      <c r="BT5" s="238" t="s">
        <v>863</v>
      </c>
      <c r="BU5" s="1">
        <v>478.11838608581297</v>
      </c>
      <c r="BV5" s="1">
        <v>257.71549684779052</v>
      </c>
      <c r="BW5" s="1">
        <v>1.0646567706170491</v>
      </c>
      <c r="BX5" s="1">
        <v>736.89853970422052</v>
      </c>
    </row>
    <row r="6" spans="2:76" x14ac:dyDescent="0.75">
      <c r="BC6" s="238" t="s">
        <v>846</v>
      </c>
      <c r="BD6" s="1">
        <v>8.8460888430132059</v>
      </c>
      <c r="BT6" s="238" t="s">
        <v>867</v>
      </c>
      <c r="BU6" s="1">
        <v>6673.3291955477462</v>
      </c>
      <c r="BV6" s="1">
        <v>1290.484151407933</v>
      </c>
      <c r="BW6" s="1">
        <v>4.7256973994492206</v>
      </c>
      <c r="BX6" s="1">
        <v>7968.5390443551287</v>
      </c>
    </row>
    <row r="7" spans="2:76" x14ac:dyDescent="0.75">
      <c r="BC7" s="238" t="s">
        <v>862</v>
      </c>
      <c r="BD7" s="1">
        <v>1.298854946410009</v>
      </c>
    </row>
    <row r="8" spans="2:76" x14ac:dyDescent="0.75">
      <c r="BC8" s="238" t="s">
        <v>854</v>
      </c>
      <c r="BD8" s="1">
        <v>196.56320956922178</v>
      </c>
    </row>
    <row r="9" spans="2:76" x14ac:dyDescent="0.75">
      <c r="BC9" s="238" t="s">
        <v>857</v>
      </c>
      <c r="BD9" s="1">
        <v>144.61520341723812</v>
      </c>
    </row>
    <row r="10" spans="2:76" x14ac:dyDescent="0.75">
      <c r="BC10" s="238" t="s">
        <v>856</v>
      </c>
      <c r="BD10" s="1">
        <v>20.116349426915846</v>
      </c>
    </row>
    <row r="11" spans="2:76" x14ac:dyDescent="0.75">
      <c r="BC11" s="238" t="s">
        <v>852</v>
      </c>
      <c r="BD11" s="1">
        <v>177.68646757601348</v>
      </c>
    </row>
    <row r="12" spans="2:76" x14ac:dyDescent="0.75">
      <c r="B12" s="6" t="s">
        <v>420</v>
      </c>
      <c r="H12" s="494" t="s">
        <v>873</v>
      </c>
      <c r="I12" s="494"/>
      <c r="J12" s="494"/>
      <c r="K12" s="494"/>
      <c r="L12" s="494"/>
      <c r="M12" s="494"/>
      <c r="BC12" s="238" t="s">
        <v>853</v>
      </c>
      <c r="BD12" s="1">
        <v>13.119540954287238</v>
      </c>
    </row>
    <row r="13" spans="2:76" x14ac:dyDescent="0.75">
      <c r="H13" s="494"/>
      <c r="I13" s="494"/>
      <c r="J13" s="494"/>
      <c r="K13" s="494"/>
      <c r="L13" s="494"/>
      <c r="M13" s="494"/>
      <c r="BC13" s="238" t="s">
        <v>849</v>
      </c>
      <c r="BD13" s="1">
        <v>52.686351077152004</v>
      </c>
    </row>
    <row r="14" spans="2:76" x14ac:dyDescent="0.75">
      <c r="H14" s="494"/>
      <c r="I14" s="494"/>
      <c r="J14" s="494"/>
      <c r="K14" s="494"/>
      <c r="L14" s="494"/>
      <c r="M14" s="494"/>
      <c r="BC14" s="238" t="s">
        <v>859</v>
      </c>
      <c r="BD14" s="1">
        <v>1.7916643427364058</v>
      </c>
    </row>
    <row r="15" spans="2:76" x14ac:dyDescent="0.75">
      <c r="BC15" s="238" t="s">
        <v>858</v>
      </c>
      <c r="BD15" s="1">
        <v>3.5531526950608585</v>
      </c>
    </row>
    <row r="16" spans="2:76" x14ac:dyDescent="0.75">
      <c r="B16" s="1" t="s">
        <v>871</v>
      </c>
      <c r="BC16" s="238" t="s">
        <v>848</v>
      </c>
      <c r="BD16" s="1">
        <v>12.910962688163545</v>
      </c>
    </row>
    <row r="17" spans="2:56" x14ac:dyDescent="0.75">
      <c r="B17" s="1" t="s">
        <v>1084</v>
      </c>
      <c r="BC17" s="238" t="s">
        <v>851</v>
      </c>
      <c r="BD17" s="1">
        <v>85.009108153015603</v>
      </c>
    </row>
    <row r="18" spans="2:56" x14ac:dyDescent="0.75">
      <c r="B18" s="2" t="s">
        <v>1090</v>
      </c>
      <c r="BC18" s="238" t="s">
        <v>861</v>
      </c>
      <c r="BD18" s="1">
        <v>9.604643244459421</v>
      </c>
    </row>
    <row r="19" spans="2:56" x14ac:dyDescent="0.75">
      <c r="BC19" s="238" t="s">
        <v>860</v>
      </c>
      <c r="BD19" s="1">
        <v>3.2739275721132457</v>
      </c>
    </row>
    <row r="20" spans="2:56" x14ac:dyDescent="0.75">
      <c r="BC20" s="238" t="s">
        <v>855</v>
      </c>
      <c r="BD20" s="1">
        <v>5783.1131331814677</v>
      </c>
    </row>
    <row r="21" spans="2:56" x14ac:dyDescent="0.75">
      <c r="BC21" s="238" t="s">
        <v>847</v>
      </c>
      <c r="BD21" s="1">
        <v>25.673926579385565</v>
      </c>
    </row>
    <row r="22" spans="2:56" x14ac:dyDescent="0.75">
      <c r="BC22" s="238" t="s">
        <v>845</v>
      </c>
      <c r="BD22" s="1">
        <v>6.039650641779974</v>
      </c>
    </row>
    <row r="23" spans="2:56" x14ac:dyDescent="0.75">
      <c r="BC23" s="238" t="s">
        <v>842</v>
      </c>
      <c r="BD23" s="1">
        <v>9.7703727662022644</v>
      </c>
    </row>
    <row r="24" spans="2:56" x14ac:dyDescent="0.75">
      <c r="BC24" s="238" t="s">
        <v>867</v>
      </c>
      <c r="BD24" s="1">
        <v>7968.5390443551332</v>
      </c>
    </row>
  </sheetData>
  <mergeCells count="1">
    <mergeCell ref="H12:M14"/>
  </mergeCells>
  <hyperlinks>
    <hyperlink ref="B12" location="RESULTADOS!A1" display="&lt;&lt;&lt;RESULTADOS" xr:uid="{2B4EAE2F-D15A-423A-BE41-CEE6069FA025}"/>
  </hyperlinks>
  <pageMargins left="0.7" right="0.7" top="0.75" bottom="0.75" header="0.3" footer="0.3"/>
  <drawing r:id="rId6"/>
  <extLst>
    <ext xmlns:x14="http://schemas.microsoft.com/office/spreadsheetml/2009/9/main" uri="{A8765BA9-456A-4dab-B4F3-ACF838C121DE}">
      <x14:slicerList>
        <x14:slicer r:id="rId7"/>
      </x14:slicerList>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1ADEE-9B22-413A-A088-96A2432A3C1C}">
  <sheetPr>
    <tabColor rgb="FF002060"/>
  </sheetPr>
  <dimension ref="B2:N6604"/>
  <sheetViews>
    <sheetView zoomScale="60" zoomScaleNormal="60" workbookViewId="0">
      <selection activeCell="I2415" sqref="I2415"/>
    </sheetView>
  </sheetViews>
  <sheetFormatPr baseColWidth="10" defaultRowHeight="14.75" x14ac:dyDescent="0.75"/>
  <cols>
    <col min="4" max="4" width="29.54296875" customWidth="1"/>
    <col min="5" max="5" width="30" customWidth="1"/>
    <col min="6" max="6" width="22.1796875" customWidth="1"/>
    <col min="7" max="7" width="23.54296875" customWidth="1"/>
    <col min="8" max="8" width="26.26953125" customWidth="1"/>
    <col min="9" max="9" width="30.6328125" customWidth="1"/>
    <col min="10" max="10" width="21.54296875" customWidth="1"/>
    <col min="11" max="11" width="23.1796875" customWidth="1"/>
    <col min="12" max="12" width="15.6328125" customWidth="1"/>
    <col min="13" max="13" width="32.6328125" customWidth="1"/>
    <col min="14" max="14" width="24.26953125" customWidth="1"/>
  </cols>
  <sheetData>
    <row r="2" spans="2:14" x14ac:dyDescent="0.75">
      <c r="B2" s="41" t="s">
        <v>828</v>
      </c>
      <c r="C2" s="41" t="s">
        <v>221</v>
      </c>
      <c r="D2" s="41" t="s">
        <v>38</v>
      </c>
      <c r="E2" s="41" t="s">
        <v>829</v>
      </c>
      <c r="F2" s="41" t="s">
        <v>830</v>
      </c>
      <c r="G2" s="41" t="s">
        <v>831</v>
      </c>
      <c r="H2" s="41" t="s">
        <v>832</v>
      </c>
      <c r="I2" s="41" t="s">
        <v>833</v>
      </c>
      <c r="J2" s="41" t="s">
        <v>834</v>
      </c>
      <c r="K2" s="41" t="s">
        <v>835</v>
      </c>
      <c r="L2" s="41" t="s">
        <v>836</v>
      </c>
      <c r="M2" s="41" t="s">
        <v>837</v>
      </c>
      <c r="N2" s="41" t="s">
        <v>838</v>
      </c>
    </row>
    <row r="3" spans="2:14" x14ac:dyDescent="0.75">
      <c r="B3" t="str">
        <f>IF(Fugas_Alter1!AC24="Planta Tratamiento de gas","1B2biii",IF(Hoja1!$C$31="CRUDO","1B2aii","1B2aiii"))</f>
        <v>1B2aii</v>
      </c>
      <c r="C3" t="str">
        <f>Hoja1!$C$31</f>
        <v>CRUDO</v>
      </c>
      <c r="D3" t="str">
        <f>IF(Fugas_Alter1!AC24="Planta Tratamiento de gas","PROCESAMIENTO DE GAS","PRODUCCIÓN")</f>
        <v>PRODUCCIÓN</v>
      </c>
      <c r="E3" t="s">
        <v>322</v>
      </c>
      <c r="F3" t="s">
        <v>322</v>
      </c>
      <c r="H3" t="s">
        <v>839</v>
      </c>
      <c r="L3" t="s">
        <v>30</v>
      </c>
      <c r="M3">
        <f>Fugas_Alter1!AO24/1000</f>
        <v>0.33333333333333326</v>
      </c>
      <c r="N3">
        <f>IFERROR(IF(L3="CO2",M3,IF(L3="CH4",M3*Hoja1!$C$19,BASEDEDATOS!M3*Hoja1!$C$20)),0)</f>
        <v>0.33333333333333326</v>
      </c>
    </row>
    <row r="4" spans="2:14" x14ac:dyDescent="0.75">
      <c r="B4" t="str">
        <f>IF(Fugas_Alter1!AC25="Planta Tratamiento de gas","1B2biii",IF(Hoja1!$C$31="CRUDO","1B2aii","1B2aiii"))</f>
        <v>1B2aii</v>
      </c>
      <c r="C4" t="str">
        <f>Hoja1!$C$31</f>
        <v>CRUDO</v>
      </c>
      <c r="D4" t="str">
        <f>IF(Fugas_Alter1!AC25="Planta Tratamiento de gas","PROCESAMIENTO DE GAS","PRODUCCIÓN")</f>
        <v>PRODUCCIÓN</v>
      </c>
      <c r="E4" t="s">
        <v>322</v>
      </c>
      <c r="F4" t="s">
        <v>322</v>
      </c>
      <c r="H4" t="s">
        <v>839</v>
      </c>
      <c r="L4" t="s">
        <v>30</v>
      </c>
      <c r="M4">
        <f>Fugas_Alter1!AO25/1000</f>
        <v>0.23333333333333323</v>
      </c>
      <c r="N4">
        <f>IFERROR(IF(L4="CO2",M4,IF(L4="CH4",M4*Hoja1!$C$19,BASEDEDATOS!M4*Hoja1!$C$20)),0)</f>
        <v>0.23333333333333323</v>
      </c>
    </row>
    <row r="5" spans="2:14" x14ac:dyDescent="0.75">
      <c r="B5" t="str">
        <f>IF(Fugas_Alter1!AC26="Planta Tratamiento de gas","1B2biii",IF(Hoja1!$C$31="CRUDO","1B2aii","1B2aiii"))</f>
        <v>1B2aii</v>
      </c>
      <c r="C5" t="str">
        <f>Hoja1!$C$31</f>
        <v>CRUDO</v>
      </c>
      <c r="D5" t="str">
        <f>IF(Fugas_Alter1!AC26="Planta Tratamiento de gas","PROCESAMIENTO DE GAS","PRODUCCIÓN")</f>
        <v>PRODUCCIÓN</v>
      </c>
      <c r="E5" t="s">
        <v>322</v>
      </c>
      <c r="F5" t="s">
        <v>322</v>
      </c>
      <c r="H5" t="s">
        <v>839</v>
      </c>
      <c r="L5" t="s">
        <v>30</v>
      </c>
      <c r="M5">
        <f>Fugas_Alter1!AO26/1000</f>
        <v>0.46666666666666645</v>
      </c>
      <c r="N5">
        <f>IFERROR(IF(L5="CO2",M5,IF(L5="CH4",M5*Hoja1!$C$19,BASEDEDATOS!M5*Hoja1!$C$20)),0)</f>
        <v>0.46666666666666645</v>
      </c>
    </row>
    <row r="6" spans="2:14" x14ac:dyDescent="0.75">
      <c r="B6" t="str">
        <f>IF(Fugas_Alter1!AC27="Planta Tratamiento de gas","1B2biii",IF(Hoja1!$C$31="CRUDO","1B2aii","1B2aiii"))</f>
        <v>1B2aii</v>
      </c>
      <c r="C6" t="str">
        <f>Hoja1!$C$31</f>
        <v>CRUDO</v>
      </c>
      <c r="D6" t="str">
        <f>IF(Fugas_Alter1!AC27="Planta Tratamiento de gas","PROCESAMIENTO DE GAS","PRODUCCIÓN")</f>
        <v>PRODUCCIÓN</v>
      </c>
      <c r="E6" t="s">
        <v>322</v>
      </c>
      <c r="F6" t="s">
        <v>322</v>
      </c>
      <c r="H6" t="s">
        <v>839</v>
      </c>
      <c r="L6" t="s">
        <v>30</v>
      </c>
      <c r="M6">
        <f>Fugas_Alter1!AO27/1000</f>
        <v>3.7777777777777771E-2</v>
      </c>
      <c r="N6">
        <f>IFERROR(IF(L6="CO2",M6,IF(L6="CH4",M6*Hoja1!$C$19,BASEDEDATOS!M6*Hoja1!$C$20)),0)</f>
        <v>3.7777777777777771E-2</v>
      </c>
    </row>
    <row r="7" spans="2:14" x14ac:dyDescent="0.75">
      <c r="B7" t="str">
        <f>IF(Fugas_Alter1!AC28="Planta Tratamiento de gas","1B2biii",IF(Hoja1!$C$31="CRUDO","1B2aii","1B2aiii"))</f>
        <v>1B2aii</v>
      </c>
      <c r="C7" t="str">
        <f>Hoja1!$C$31</f>
        <v>CRUDO</v>
      </c>
      <c r="D7" t="str">
        <f>IF(Fugas_Alter1!AC28="Planta Tratamiento de gas","PROCESAMIENTO DE GAS","PRODUCCIÓN")</f>
        <v>PRODUCCIÓN</v>
      </c>
      <c r="E7" t="s">
        <v>322</v>
      </c>
      <c r="F7" t="s">
        <v>322</v>
      </c>
      <c r="H7" t="s">
        <v>839</v>
      </c>
      <c r="L7" t="s">
        <v>30</v>
      </c>
      <c r="M7">
        <f>Fugas_Alter1!AO28/1000</f>
        <v>0.17777777777777776</v>
      </c>
      <c r="N7">
        <f>IFERROR(IF(L7="CO2",M7,IF(L7="CH4",M7*Hoja1!$C$19,BASEDEDATOS!M7*Hoja1!$C$20)),0)</f>
        <v>0.17777777777777776</v>
      </c>
    </row>
    <row r="8" spans="2:14" x14ac:dyDescent="0.75">
      <c r="B8" t="str">
        <f>IF(Fugas_Alter1!AC29="Planta Tratamiento de gas","1B2biii",IF(Hoja1!$C$31="CRUDO","1B2aii","1B2aiii"))</f>
        <v>1B2aii</v>
      </c>
      <c r="C8" t="str">
        <f>Hoja1!$C$31</f>
        <v>CRUDO</v>
      </c>
      <c r="D8" t="str">
        <f>IF(Fugas_Alter1!AC29="Planta Tratamiento de gas","PROCESAMIENTO DE GAS","PRODUCCIÓN")</f>
        <v>PRODUCCIÓN</v>
      </c>
      <c r="E8" t="s">
        <v>322</v>
      </c>
      <c r="F8" t="s">
        <v>322</v>
      </c>
      <c r="H8" t="s">
        <v>839</v>
      </c>
      <c r="L8" t="s">
        <v>30</v>
      </c>
      <c r="M8">
        <f>Fugas_Alter1!AO29/1000</f>
        <v>2.6666666666666661</v>
      </c>
      <c r="N8">
        <f>IFERROR(IF(L8="CO2",M8,IF(L8="CH4",M8*Hoja1!$C$19,BASEDEDATOS!M8*Hoja1!$C$20)),0)</f>
        <v>2.6666666666666661</v>
      </c>
    </row>
    <row r="9" spans="2:14" x14ac:dyDescent="0.75">
      <c r="B9" t="str">
        <f>IF(Fugas_Alter1!AC30="Planta Tratamiento de gas","1B2biii",IF(Hoja1!$C$31="CRUDO","1B2aii","1B2aiii"))</f>
        <v>1B2aii</v>
      </c>
      <c r="C9" t="str">
        <f>Hoja1!$C$31</f>
        <v>CRUDO</v>
      </c>
      <c r="D9" t="str">
        <f>IF(Fugas_Alter1!AC30="Planta Tratamiento de gas","PROCESAMIENTO DE GAS","PRODUCCIÓN")</f>
        <v>PRODUCCIÓN</v>
      </c>
      <c r="E9" t="s">
        <v>322</v>
      </c>
      <c r="F9" t="s">
        <v>322</v>
      </c>
      <c r="H9" t="s">
        <v>839</v>
      </c>
      <c r="L9" t="s">
        <v>30</v>
      </c>
      <c r="M9">
        <f>Fugas_Alter1!AO30/1000</f>
        <v>0.35555555555555551</v>
      </c>
      <c r="N9">
        <f>IFERROR(IF(L9="CO2",M9,IF(L9="CH4",M9*Hoja1!$C$19,BASEDEDATOS!M9*Hoja1!$C$20)),0)</f>
        <v>0.35555555555555551</v>
      </c>
    </row>
    <row r="10" spans="2:14" x14ac:dyDescent="0.75">
      <c r="B10" t="str">
        <f>IF(Fugas_Alter1!AC31="Planta Tratamiento de gas","1B2biii",IF(Hoja1!$C$31="CRUDO","1B2aii","1B2aiii"))</f>
        <v>1B2aii</v>
      </c>
      <c r="C10" t="str">
        <f>Hoja1!$C$31</f>
        <v>CRUDO</v>
      </c>
      <c r="D10" t="str">
        <f>IF(Fugas_Alter1!AC31="Planta Tratamiento de gas","PROCESAMIENTO DE GAS","PRODUCCIÓN")</f>
        <v>PRODUCCIÓN</v>
      </c>
      <c r="E10" t="s">
        <v>322</v>
      </c>
      <c r="F10" t="s">
        <v>322</v>
      </c>
      <c r="H10" t="s">
        <v>839</v>
      </c>
      <c r="L10" t="s">
        <v>30</v>
      </c>
      <c r="M10">
        <f>Fugas_Alter1!AO31/1000</f>
        <v>0.35555555555555551</v>
      </c>
      <c r="N10">
        <f>IFERROR(IF(L10="CO2",M10,IF(L10="CH4",M10*Hoja1!$C$19,BASEDEDATOS!M10*Hoja1!$C$20)),0)</f>
        <v>0.35555555555555551</v>
      </c>
    </row>
    <row r="11" spans="2:14" x14ac:dyDescent="0.75">
      <c r="B11" t="str">
        <f>IF(Fugas_Alter1!AC32="Planta Tratamiento de gas","1B2biii",IF(Hoja1!$C$31="CRUDO","1B2aii","1B2aiii"))</f>
        <v>1B2aii</v>
      </c>
      <c r="C11" t="str">
        <f>Hoja1!$C$31</f>
        <v>CRUDO</v>
      </c>
      <c r="D11" t="str">
        <f>IF(Fugas_Alter1!AC32="Planta Tratamiento de gas","PROCESAMIENTO DE GAS","PRODUCCIÓN")</f>
        <v>PRODUCCIÓN</v>
      </c>
      <c r="E11" t="s">
        <v>322</v>
      </c>
      <c r="F11" t="s">
        <v>322</v>
      </c>
      <c r="H11" t="s">
        <v>839</v>
      </c>
      <c r="L11" t="s">
        <v>30</v>
      </c>
      <c r="M11">
        <f>Fugas_Alter1!AO32/1000</f>
        <v>0.44444444444444431</v>
      </c>
      <c r="N11">
        <f>IFERROR(IF(L11="CO2",M11,IF(L11="CH4",M11*Hoja1!$C$19,BASEDEDATOS!M11*Hoja1!$C$20)),0)</f>
        <v>0.44444444444444431</v>
      </c>
    </row>
    <row r="12" spans="2:14" x14ac:dyDescent="0.75">
      <c r="B12" t="str">
        <f>IF(Fugas_Alter1!AC33="Planta Tratamiento de gas","1B2biii",IF(Hoja1!$C$31="CRUDO","1B2aii","1B2aiii"))</f>
        <v>1B2aii</v>
      </c>
      <c r="C12" t="str">
        <f>Hoja1!$C$31</f>
        <v>CRUDO</v>
      </c>
      <c r="D12" t="str">
        <f>IF(Fugas_Alter1!AC33="Planta Tratamiento de gas","PROCESAMIENTO DE GAS","PRODUCCIÓN")</f>
        <v>PRODUCCIÓN</v>
      </c>
      <c r="E12" t="s">
        <v>322</v>
      </c>
      <c r="F12" t="s">
        <v>322</v>
      </c>
      <c r="H12" t="s">
        <v>839</v>
      </c>
      <c r="L12" t="s">
        <v>30</v>
      </c>
      <c r="M12">
        <f>Fugas_Alter1!AO33/1000</f>
        <v>8.8888888888888878E-2</v>
      </c>
      <c r="N12">
        <f>IFERROR(IF(L12="CO2",M12,IF(L12="CH4",M12*Hoja1!$C$19,BASEDEDATOS!M12*Hoja1!$C$20)),0)</f>
        <v>8.8888888888888878E-2</v>
      </c>
    </row>
    <row r="13" spans="2:14" x14ac:dyDescent="0.75">
      <c r="B13" t="str">
        <f>IF(Fugas_Alter1!AC34="Planta Tratamiento de gas","1B2biii",IF(Hoja1!$C$31="CRUDO","1B2aii","1B2aiii"))</f>
        <v>1B2aii</v>
      </c>
      <c r="C13" t="str">
        <f>Hoja1!$C$31</f>
        <v>CRUDO</v>
      </c>
      <c r="D13" t="str">
        <f>IF(Fugas_Alter1!AC34="Planta Tratamiento de gas","PROCESAMIENTO DE GAS","PRODUCCIÓN")</f>
        <v>PRODUCCIÓN</v>
      </c>
      <c r="E13" t="s">
        <v>322</v>
      </c>
      <c r="F13" t="s">
        <v>322</v>
      </c>
      <c r="H13" t="s">
        <v>839</v>
      </c>
      <c r="L13" t="s">
        <v>30</v>
      </c>
      <c r="M13">
        <f>Fugas_Alter1!AO34/1000</f>
        <v>8.8888888888888878E-2</v>
      </c>
      <c r="N13">
        <f>IFERROR(IF(L13="CO2",M13,IF(L13="CH4",M13*Hoja1!$C$19,BASEDEDATOS!M13*Hoja1!$C$20)),0)</f>
        <v>8.8888888888888878E-2</v>
      </c>
    </row>
    <row r="14" spans="2:14" x14ac:dyDescent="0.75">
      <c r="B14" t="str">
        <f>IF(Fugas_Alter1!AC35="Planta Tratamiento de gas","1B2biii",IF(Hoja1!$C$31="CRUDO","1B2aii","1B2aiii"))</f>
        <v>1B2aii</v>
      </c>
      <c r="C14" t="str">
        <f>Hoja1!$C$31</f>
        <v>CRUDO</v>
      </c>
      <c r="D14" t="str">
        <f>IF(Fugas_Alter1!AC35="Planta Tratamiento de gas","PROCESAMIENTO DE GAS","PRODUCCIÓN")</f>
        <v>PRODUCCIÓN</v>
      </c>
      <c r="E14" t="s">
        <v>322</v>
      </c>
      <c r="F14" t="s">
        <v>322</v>
      </c>
      <c r="H14" t="s">
        <v>839</v>
      </c>
      <c r="L14" t="s">
        <v>30</v>
      </c>
      <c r="M14">
        <f>Fugas_Alter1!AO35/1000</f>
        <v>1.7777777777777772</v>
      </c>
      <c r="N14">
        <f>IFERROR(IF(L14="CO2",M14,IF(L14="CH4",M14*Hoja1!$C$19,BASEDEDATOS!M14*Hoja1!$C$20)),0)</f>
        <v>1.7777777777777772</v>
      </c>
    </row>
    <row r="15" spans="2:14" x14ac:dyDescent="0.75">
      <c r="B15" t="str">
        <f>IF(Fugas_Alter1!AC36="Planta Tratamiento de gas","1B2biii",IF(Hoja1!$C$31="CRUDO","1B2aii","1B2aiii"))</f>
        <v>1B2aii</v>
      </c>
      <c r="C15" t="str">
        <f>Hoja1!$C$31</f>
        <v>CRUDO</v>
      </c>
      <c r="D15" t="str">
        <f>IF(Fugas_Alter1!AC36="Planta Tratamiento de gas","PROCESAMIENTO DE GAS","PRODUCCIÓN")</f>
        <v>PRODUCCIÓN</v>
      </c>
      <c r="E15" t="s">
        <v>322</v>
      </c>
      <c r="F15" t="s">
        <v>322</v>
      </c>
      <c r="H15" t="s">
        <v>839</v>
      </c>
      <c r="L15" t="s">
        <v>30</v>
      </c>
      <c r="M15">
        <f>Fugas_Alter1!AO36/1000</f>
        <v>0.26666666666666655</v>
      </c>
      <c r="N15">
        <f>IFERROR(IF(L15="CO2",M15,IF(L15="CH4",M15*Hoja1!$C$19,BASEDEDATOS!M15*Hoja1!$C$20)),0)</f>
        <v>0.26666666666666655</v>
      </c>
    </row>
    <row r="16" spans="2:14" x14ac:dyDescent="0.75">
      <c r="B16" t="str">
        <f>IF(Fugas_Alter1!AC37="Planta Tratamiento de gas","1B2biii",IF(Hoja1!$C$31="CRUDO","1B2aii","1B2aiii"))</f>
        <v>1B2aii</v>
      </c>
      <c r="C16" t="str">
        <f>Hoja1!$C$31</f>
        <v>CRUDO</v>
      </c>
      <c r="D16" t="str">
        <f>IF(Fugas_Alter1!AC37="Planta Tratamiento de gas","PROCESAMIENTO DE GAS","PRODUCCIÓN")</f>
        <v>PRODUCCIÓN</v>
      </c>
      <c r="E16" t="s">
        <v>322</v>
      </c>
      <c r="F16" t="s">
        <v>322</v>
      </c>
      <c r="H16" t="s">
        <v>839</v>
      </c>
      <c r="L16" t="s">
        <v>30</v>
      </c>
      <c r="M16">
        <f>Fugas_Alter1!AO37/1000</f>
        <v>0.71111111111111103</v>
      </c>
      <c r="N16">
        <f>IFERROR(IF(L16="CO2",M16,IF(L16="CH4",M16*Hoja1!$C$19,BASEDEDATOS!M16*Hoja1!$C$20)),0)</f>
        <v>0.71111111111111103</v>
      </c>
    </row>
    <row r="17" spans="2:14" x14ac:dyDescent="0.75">
      <c r="B17" t="str">
        <f>IF(Fugas_Alter1!AC38="Planta Tratamiento de gas","1B2biii",IF(Hoja1!$C$31="CRUDO","1B2aii","1B2aiii"))</f>
        <v>1B2aii</v>
      </c>
      <c r="C17" t="str">
        <f>Hoja1!$C$31</f>
        <v>CRUDO</v>
      </c>
      <c r="D17" t="str">
        <f>IF(Fugas_Alter1!AC38="Planta Tratamiento de gas","PROCESAMIENTO DE GAS","PRODUCCIÓN")</f>
        <v>PRODUCCIÓN</v>
      </c>
      <c r="E17" t="s">
        <v>322</v>
      </c>
      <c r="F17" t="s">
        <v>322</v>
      </c>
      <c r="H17" t="s">
        <v>839</v>
      </c>
      <c r="L17" t="s">
        <v>30</v>
      </c>
      <c r="M17">
        <f>Fugas_Alter1!AO38/1000</f>
        <v>8.8888888888888878E-2</v>
      </c>
      <c r="N17">
        <f>IFERROR(IF(L17="CO2",M17,IF(L17="CH4",M17*Hoja1!$C$19,BASEDEDATOS!M17*Hoja1!$C$20)),0)</f>
        <v>8.8888888888888878E-2</v>
      </c>
    </row>
    <row r="18" spans="2:14" x14ac:dyDescent="0.75">
      <c r="B18" t="str">
        <f>IF(Fugas_Alter1!AC39="Planta Tratamiento de gas","1B2biii",IF(Hoja1!$C$31="CRUDO","1B2aii","1B2aiii"))</f>
        <v>1B2aii</v>
      </c>
      <c r="C18" t="str">
        <f>Hoja1!$C$31</f>
        <v>CRUDO</v>
      </c>
      <c r="D18" t="str">
        <f>IF(Fugas_Alter1!AC39="Planta Tratamiento de gas","PROCESAMIENTO DE GAS","PRODUCCIÓN")</f>
        <v>PRODUCCIÓN</v>
      </c>
      <c r="E18" t="s">
        <v>322</v>
      </c>
      <c r="F18" t="s">
        <v>322</v>
      </c>
      <c r="H18" t="s">
        <v>839</v>
      </c>
      <c r="L18" t="s">
        <v>30</v>
      </c>
      <c r="M18">
        <f>Fugas_Alter1!AO39/1000</f>
        <v>0.12444444444444441</v>
      </c>
      <c r="N18">
        <f>IFERROR(IF(L18="CO2",M18,IF(L18="CH4",M18*Hoja1!$C$19,BASEDEDATOS!M18*Hoja1!$C$20)),0)</f>
        <v>0.12444444444444441</v>
      </c>
    </row>
    <row r="19" spans="2:14" x14ac:dyDescent="0.75">
      <c r="B19" t="str">
        <f>IF(Fugas_Alter1!AC40="Planta Tratamiento de gas","1B2biii",IF(Hoja1!$C$31="CRUDO","1B2aii","1B2aiii"))</f>
        <v>1B2aii</v>
      </c>
      <c r="C19" t="str">
        <f>Hoja1!$C$31</f>
        <v>CRUDO</v>
      </c>
      <c r="D19" t="str">
        <f>IF(Fugas_Alter1!AC40="Planta Tratamiento de gas","PROCESAMIENTO DE GAS","PRODUCCIÓN")</f>
        <v>PRODUCCIÓN</v>
      </c>
      <c r="E19" t="s">
        <v>322</v>
      </c>
      <c r="F19" t="s">
        <v>322</v>
      </c>
      <c r="H19" t="s">
        <v>839</v>
      </c>
      <c r="L19" t="s">
        <v>30</v>
      </c>
      <c r="M19">
        <f>Fugas_Alter1!AO40/1000</f>
        <v>0.13333333333333328</v>
      </c>
      <c r="N19">
        <f>IFERROR(IF(L19="CO2",M19,IF(L19="CH4",M19*Hoja1!$C$19,BASEDEDATOS!M19*Hoja1!$C$20)),0)</f>
        <v>0.13333333333333328</v>
      </c>
    </row>
    <row r="20" spans="2:14" x14ac:dyDescent="0.75">
      <c r="B20" t="str">
        <f>IF(Fugas_Alter1!AC41="Planta Tratamiento de gas","1B2biii",IF(Hoja1!$C$31="CRUDO","1B2aii","1B2aiii"))</f>
        <v>1B2aii</v>
      </c>
      <c r="C20" t="str">
        <f>Hoja1!$C$31</f>
        <v>CRUDO</v>
      </c>
      <c r="D20" t="str">
        <f>IF(Fugas_Alter1!AC41="Planta Tratamiento de gas","PROCESAMIENTO DE GAS","PRODUCCIÓN")</f>
        <v>PRODUCCIÓN</v>
      </c>
      <c r="E20" t="s">
        <v>322</v>
      </c>
      <c r="F20" t="s">
        <v>322</v>
      </c>
      <c r="H20" t="s">
        <v>839</v>
      </c>
      <c r="L20" t="s">
        <v>30</v>
      </c>
      <c r="M20">
        <f>Fugas_Alter1!AO41/1000</f>
        <v>0.11555555555555552</v>
      </c>
      <c r="N20">
        <f>IFERROR(IF(L20="CO2",M20,IF(L20="CH4",M20*Hoja1!$C$19,BASEDEDATOS!M20*Hoja1!$C$20)),0)</f>
        <v>0.11555555555555552</v>
      </c>
    </row>
    <row r="21" spans="2:14" x14ac:dyDescent="0.75">
      <c r="B21" t="str">
        <f>IF(Fugas_Alter1!AC42="Planta Tratamiento de gas","1B2biii",IF(Hoja1!$C$31="CRUDO","1B2aii","1B2aiii"))</f>
        <v>1B2aii</v>
      </c>
      <c r="C21" t="str">
        <f>Hoja1!$C$31</f>
        <v>CRUDO</v>
      </c>
      <c r="D21" t="str">
        <f>IF(Fugas_Alter1!AC42="Planta Tratamiento de gas","PROCESAMIENTO DE GAS","PRODUCCIÓN")</f>
        <v>PRODUCCIÓN</v>
      </c>
      <c r="E21" t="s">
        <v>322</v>
      </c>
      <c r="F21" t="s">
        <v>322</v>
      </c>
      <c r="H21" t="s">
        <v>839</v>
      </c>
      <c r="L21" t="s">
        <v>30</v>
      </c>
      <c r="M21">
        <f>Fugas_Alter1!AO42/1000</f>
        <v>0.12444444444444441</v>
      </c>
      <c r="N21">
        <f>IFERROR(IF(L21="CO2",M21,IF(L21="CH4",M21*Hoja1!$C$19,BASEDEDATOS!M21*Hoja1!$C$20)),0)</f>
        <v>0.12444444444444441</v>
      </c>
    </row>
    <row r="22" spans="2:14" x14ac:dyDescent="0.75">
      <c r="B22" t="str">
        <f>IF(Fugas_Alter1!AC43="Planta Tratamiento de gas","1B2biii",IF(Hoja1!$C$31="CRUDO","1B2aii","1B2aiii"))</f>
        <v>1B2aii</v>
      </c>
      <c r="C22" t="str">
        <f>Hoja1!$C$31</f>
        <v>CRUDO</v>
      </c>
      <c r="D22" t="str">
        <f>IF(Fugas_Alter1!AC43="Planta Tratamiento de gas","PROCESAMIENTO DE GAS","PRODUCCIÓN")</f>
        <v>PRODUCCIÓN</v>
      </c>
      <c r="E22" t="s">
        <v>322</v>
      </c>
      <c r="F22" t="s">
        <v>322</v>
      </c>
      <c r="H22" t="s">
        <v>839</v>
      </c>
      <c r="L22" t="s">
        <v>30</v>
      </c>
      <c r="M22">
        <f>Fugas_Alter1!AO43/1000</f>
        <v>0.10666666666666663</v>
      </c>
      <c r="N22">
        <f>IFERROR(IF(L22="CO2",M22,IF(L22="CH4",M22*Hoja1!$C$19,BASEDEDATOS!M22*Hoja1!$C$20)),0)</f>
        <v>0.10666666666666663</v>
      </c>
    </row>
    <row r="23" spans="2:14" x14ac:dyDescent="0.75">
      <c r="B23" t="str">
        <f>IF(Fugas_Alter1!AC44="Planta Tratamiento de gas","1B2biii",IF(Hoja1!$C$31="CRUDO","1B2aii","1B2aiii"))</f>
        <v>1B2biii</v>
      </c>
      <c r="C23" t="str">
        <f>Hoja1!$C$31</f>
        <v>CRUDO</v>
      </c>
      <c r="D23" t="str">
        <f>IF(Fugas_Alter1!AC44="Planta Tratamiento de gas","PROCESAMIENTO DE GAS","PRODUCCIÓN")</f>
        <v>PROCESAMIENTO DE GAS</v>
      </c>
      <c r="E23" t="s">
        <v>322</v>
      </c>
      <c r="F23" t="s">
        <v>322</v>
      </c>
      <c r="H23" t="s">
        <v>839</v>
      </c>
      <c r="L23" t="s">
        <v>30</v>
      </c>
      <c r="M23">
        <f>Fugas_Alter1!AO44/1000</f>
        <v>9.7777777777777755E-2</v>
      </c>
      <c r="N23">
        <f>IFERROR(IF(L23="CO2",M23,IF(L23="CH4",M23*Hoja1!$C$19,BASEDEDATOS!M23*Hoja1!$C$20)),0)</f>
        <v>9.7777777777777755E-2</v>
      </c>
    </row>
    <row r="24" spans="2:14" x14ac:dyDescent="0.75">
      <c r="B24" t="str">
        <f>IF(Fugas_Alter1!AC45="Planta Tratamiento de gas","1B2biii",IF(Hoja1!$C$31="CRUDO","1B2aii","1B2aiii"))</f>
        <v>1B2biii</v>
      </c>
      <c r="C24" t="str">
        <f>Hoja1!$C$31</f>
        <v>CRUDO</v>
      </c>
      <c r="D24" t="str">
        <f>IF(Fugas_Alter1!AC45="Planta Tratamiento de gas","PROCESAMIENTO DE GAS","PRODUCCIÓN")</f>
        <v>PROCESAMIENTO DE GAS</v>
      </c>
      <c r="E24" t="s">
        <v>322</v>
      </c>
      <c r="F24" t="s">
        <v>322</v>
      </c>
      <c r="H24" t="s">
        <v>839</v>
      </c>
      <c r="L24" t="s">
        <v>30</v>
      </c>
      <c r="M24">
        <f>Fugas_Alter1!AO45/1000</f>
        <v>8.8888888888888878E-2</v>
      </c>
      <c r="N24">
        <f>IFERROR(IF(L24="CO2",M24,IF(L24="CH4",M24*Hoja1!$C$19,BASEDEDATOS!M24*Hoja1!$C$20)),0)</f>
        <v>8.8888888888888878E-2</v>
      </c>
    </row>
    <row r="25" spans="2:14" x14ac:dyDescent="0.75">
      <c r="B25" t="str">
        <f>IF(Fugas_Alter1!AC46="Planta Tratamiento de gas","1B2biii",IF(Hoja1!$C$31="CRUDO","1B2aii","1B2aiii"))</f>
        <v>1B2biii</v>
      </c>
      <c r="C25" t="str">
        <f>Hoja1!$C$31</f>
        <v>CRUDO</v>
      </c>
      <c r="D25" t="str">
        <f>IF(Fugas_Alter1!AC46="Planta Tratamiento de gas","PROCESAMIENTO DE GAS","PRODUCCIÓN")</f>
        <v>PROCESAMIENTO DE GAS</v>
      </c>
      <c r="E25" t="s">
        <v>322</v>
      </c>
      <c r="F25" t="s">
        <v>322</v>
      </c>
      <c r="H25" t="s">
        <v>839</v>
      </c>
      <c r="L25" t="s">
        <v>30</v>
      </c>
      <c r="M25">
        <f>Fugas_Alter1!AO46/1000</f>
        <v>7.9999999999999974E-2</v>
      </c>
      <c r="N25">
        <f>IFERROR(IF(L25="CO2",M25,IF(L25="CH4",M25*Hoja1!$C$19,BASEDEDATOS!M25*Hoja1!$C$20)),0)</f>
        <v>7.9999999999999974E-2</v>
      </c>
    </row>
    <row r="26" spans="2:14" x14ac:dyDescent="0.75">
      <c r="B26" t="str">
        <f>IF(Fugas_Alter1!AC47="Planta Tratamiento de gas","1B2biii",IF(Hoja1!$C$31="CRUDO","1B2aii","1B2aiii"))</f>
        <v>1B2biii</v>
      </c>
      <c r="C26" t="str">
        <f>Hoja1!$C$31</f>
        <v>CRUDO</v>
      </c>
      <c r="D26" t="str">
        <f>IF(Fugas_Alter1!AC47="Planta Tratamiento de gas","PROCESAMIENTO DE GAS","PRODUCCIÓN")</f>
        <v>PROCESAMIENTO DE GAS</v>
      </c>
      <c r="E26" t="s">
        <v>322</v>
      </c>
      <c r="F26" t="s">
        <v>322</v>
      </c>
      <c r="H26" t="s">
        <v>839</v>
      </c>
      <c r="L26" t="s">
        <v>30</v>
      </c>
      <c r="M26">
        <f>Fugas_Alter1!AO47/1000</f>
        <v>0.62222222222222201</v>
      </c>
      <c r="N26">
        <f>IFERROR(IF(L26="CO2",M26,IF(L26="CH4",M26*Hoja1!$C$19,BASEDEDATOS!M26*Hoja1!$C$20)),0)</f>
        <v>0.62222222222222201</v>
      </c>
    </row>
    <row r="27" spans="2:14" x14ac:dyDescent="0.75">
      <c r="B27" t="str">
        <f>IF(Fugas_Alter1!AC48="Planta Tratamiento de gas","1B2biii",IF(Hoja1!$C$31="CRUDO","1B2aii","1B2aiii"))</f>
        <v>1B2biii</v>
      </c>
      <c r="C27" t="str">
        <f>Hoja1!$C$31</f>
        <v>CRUDO</v>
      </c>
      <c r="D27" t="str">
        <f>IF(Fugas_Alter1!AC48="Planta Tratamiento de gas","PROCESAMIENTO DE GAS","PRODUCCIÓN")</f>
        <v>PROCESAMIENTO DE GAS</v>
      </c>
      <c r="E27" t="s">
        <v>322</v>
      </c>
      <c r="F27" t="s">
        <v>322</v>
      </c>
      <c r="H27" t="s">
        <v>839</v>
      </c>
      <c r="L27" t="s">
        <v>30</v>
      </c>
      <c r="M27">
        <f>Fugas_Alter1!AO48/1000</f>
        <v>0.71111111111111103</v>
      </c>
      <c r="N27">
        <f>IFERROR(IF(L27="CO2",M27,IF(L27="CH4",M27*Hoja1!$C$19,BASEDEDATOS!M27*Hoja1!$C$20)),0)</f>
        <v>0.71111111111111103</v>
      </c>
    </row>
    <row r="28" spans="2:14" x14ac:dyDescent="0.75">
      <c r="B28" t="str">
        <f>IF(Fugas_Alter1!AC49="Planta Tratamiento de gas","1B2biii",IF(Hoja1!$C$31="CRUDO","1B2aii","1B2aiii"))</f>
        <v>1B2biii</v>
      </c>
      <c r="C28" t="str">
        <f>Hoja1!$C$31</f>
        <v>CRUDO</v>
      </c>
      <c r="D28" t="str">
        <f>IF(Fugas_Alter1!AC49="Planta Tratamiento de gas","PROCESAMIENTO DE GAS","PRODUCCIÓN")</f>
        <v>PROCESAMIENTO DE GAS</v>
      </c>
      <c r="E28" t="s">
        <v>322</v>
      </c>
      <c r="F28" t="s">
        <v>322</v>
      </c>
      <c r="H28" t="s">
        <v>839</v>
      </c>
      <c r="L28" t="s">
        <v>30</v>
      </c>
      <c r="M28">
        <f>Fugas_Alter1!AO49/1000</f>
        <v>0.71111111111111103</v>
      </c>
      <c r="N28">
        <f>IFERROR(IF(L28="CO2",M28,IF(L28="CH4",M28*Hoja1!$C$19,BASEDEDATOS!M28*Hoja1!$C$20)),0)</f>
        <v>0.71111111111111103</v>
      </c>
    </row>
    <row r="29" spans="2:14" x14ac:dyDescent="0.75">
      <c r="B29" t="str">
        <f>IF(Fugas_Alter1!AC50="Planta Tratamiento de gas","1B2biii",IF(Hoja1!$C$31="CRUDO","1B2aii","1B2aiii"))</f>
        <v>1B2biii</v>
      </c>
      <c r="C29" t="str">
        <f>Hoja1!$C$31</f>
        <v>CRUDO</v>
      </c>
      <c r="D29" t="str">
        <f>IF(Fugas_Alter1!AC50="Planta Tratamiento de gas","PROCESAMIENTO DE GAS","PRODUCCIÓN")</f>
        <v>PROCESAMIENTO DE GAS</v>
      </c>
      <c r="E29" t="s">
        <v>322</v>
      </c>
      <c r="F29" t="s">
        <v>322</v>
      </c>
      <c r="H29" t="s">
        <v>839</v>
      </c>
      <c r="L29" t="s">
        <v>30</v>
      </c>
      <c r="M29">
        <f>Fugas_Alter1!AO50/1000</f>
        <v>0.44444444444444431</v>
      </c>
      <c r="N29">
        <f>IFERROR(IF(L29="CO2",M29,IF(L29="CH4",M29*Hoja1!$C$19,BASEDEDATOS!M29*Hoja1!$C$20)),0)</f>
        <v>0.44444444444444431</v>
      </c>
    </row>
    <row r="30" spans="2:14" x14ac:dyDescent="0.75">
      <c r="B30" t="str">
        <f>IF(Fugas_Alter1!AC51="Planta Tratamiento de gas","1B2biii",IF(Hoja1!$C$31="CRUDO","1B2aii","1B2aiii"))</f>
        <v>1B2aii</v>
      </c>
      <c r="C30" t="str">
        <f>Hoja1!$C$31</f>
        <v>CRUDO</v>
      </c>
      <c r="D30" t="str">
        <f>IF(Fugas_Alter1!AC51="Planta Tratamiento de gas","PROCESAMIENTO DE GAS","PRODUCCIÓN")</f>
        <v>PRODUCCIÓN</v>
      </c>
      <c r="E30" t="s">
        <v>322</v>
      </c>
      <c r="F30" t="s">
        <v>322</v>
      </c>
      <c r="H30" t="s">
        <v>839</v>
      </c>
      <c r="L30" t="s">
        <v>30</v>
      </c>
      <c r="M30">
        <f>Fugas_Alter1!AO51/1000</f>
        <v>0</v>
      </c>
      <c r="N30">
        <f>IFERROR(IF(L30="CO2",M30,IF(L30="CH4",M30*Hoja1!$C$19,BASEDEDATOS!M30*Hoja1!$C$20)),0)</f>
        <v>0</v>
      </c>
    </row>
    <row r="31" spans="2:14" x14ac:dyDescent="0.75">
      <c r="B31" t="str">
        <f>IF(Fugas_Alter1!AC52="Planta Tratamiento de gas","1B2biii",IF(Hoja1!$C$31="CRUDO","1B2aii","1B2aiii"))</f>
        <v>1B2aii</v>
      </c>
      <c r="C31" t="str">
        <f>Hoja1!$C$31</f>
        <v>CRUDO</v>
      </c>
      <c r="D31" t="str">
        <f>IF(Fugas_Alter1!AC52="Planta Tratamiento de gas","PROCESAMIENTO DE GAS","PRODUCCIÓN")</f>
        <v>PRODUCCIÓN</v>
      </c>
      <c r="E31" t="s">
        <v>322</v>
      </c>
      <c r="F31" t="s">
        <v>322</v>
      </c>
      <c r="H31" t="s">
        <v>839</v>
      </c>
      <c r="L31" t="s">
        <v>30</v>
      </c>
      <c r="M31">
        <f>Fugas_Alter1!AO52/1000</f>
        <v>0</v>
      </c>
      <c r="N31">
        <f>IFERROR(IF(L31="CO2",M31,IF(L31="CH4",M31*Hoja1!$C$19,BASEDEDATOS!M31*Hoja1!$C$20)),0)</f>
        <v>0</v>
      </c>
    </row>
    <row r="32" spans="2:14" x14ac:dyDescent="0.75">
      <c r="B32" t="str">
        <f>IF(Fugas_Alter1!AC53="Planta Tratamiento de gas","1B2biii",IF(Hoja1!$C$31="CRUDO","1B2aii","1B2aiii"))</f>
        <v>1B2aii</v>
      </c>
      <c r="C32" t="str">
        <f>Hoja1!$C$31</f>
        <v>CRUDO</v>
      </c>
      <c r="D32" t="str">
        <f>IF(Fugas_Alter1!AC53="Planta Tratamiento de gas","PROCESAMIENTO DE GAS","PRODUCCIÓN")</f>
        <v>PRODUCCIÓN</v>
      </c>
      <c r="E32" t="s">
        <v>322</v>
      </c>
      <c r="F32" t="s">
        <v>322</v>
      </c>
      <c r="H32" t="s">
        <v>839</v>
      </c>
      <c r="L32" t="s">
        <v>30</v>
      </c>
      <c r="M32">
        <f>Fugas_Alter1!AO53/1000</f>
        <v>0</v>
      </c>
      <c r="N32">
        <f>IFERROR(IF(L32="CO2",M32,IF(L32="CH4",M32*Hoja1!$C$19,BASEDEDATOS!M32*Hoja1!$C$20)),0)</f>
        <v>0</v>
      </c>
    </row>
    <row r="33" spans="2:14" x14ac:dyDescent="0.75">
      <c r="B33" t="str">
        <f>IF(Fugas_Alter1!AC54="Planta Tratamiento de gas","1B2biii",IF(Hoja1!$C$31="CRUDO","1B2aii","1B2aiii"))</f>
        <v>1B2aii</v>
      </c>
      <c r="C33" t="str">
        <f>Hoja1!$C$31</f>
        <v>CRUDO</v>
      </c>
      <c r="D33" t="str">
        <f>IF(Fugas_Alter1!AC54="Planta Tratamiento de gas","PROCESAMIENTO DE GAS","PRODUCCIÓN")</f>
        <v>PRODUCCIÓN</v>
      </c>
      <c r="E33" t="s">
        <v>322</v>
      </c>
      <c r="F33" t="s">
        <v>322</v>
      </c>
      <c r="H33" t="s">
        <v>839</v>
      </c>
      <c r="L33" t="s">
        <v>30</v>
      </c>
      <c r="M33">
        <f>Fugas_Alter1!AO54/1000</f>
        <v>0</v>
      </c>
      <c r="N33">
        <f>IFERROR(IF(L33="CO2",M33,IF(L33="CH4",M33*Hoja1!$C$19,BASEDEDATOS!M33*Hoja1!$C$20)),0)</f>
        <v>0</v>
      </c>
    </row>
    <row r="34" spans="2:14" x14ac:dyDescent="0.75">
      <c r="B34" t="str">
        <f>IF(Fugas_Alter1!AC55="Planta Tratamiento de gas","1B2biii",IF(Hoja1!$C$31="CRUDO","1B2aii","1B2aiii"))</f>
        <v>1B2aii</v>
      </c>
      <c r="C34" t="str">
        <f>Hoja1!$C$31</f>
        <v>CRUDO</v>
      </c>
      <c r="D34" t="str">
        <f>IF(Fugas_Alter1!AC55="Planta Tratamiento de gas","PROCESAMIENTO DE GAS","PRODUCCIÓN")</f>
        <v>PRODUCCIÓN</v>
      </c>
      <c r="E34" t="s">
        <v>322</v>
      </c>
      <c r="F34" t="s">
        <v>322</v>
      </c>
      <c r="H34" t="s">
        <v>839</v>
      </c>
      <c r="L34" t="s">
        <v>30</v>
      </c>
      <c r="M34">
        <f>Fugas_Alter1!AO55/1000</f>
        <v>0</v>
      </c>
      <c r="N34">
        <f>IFERROR(IF(L34="CO2",M34,IF(L34="CH4",M34*Hoja1!$C$19,BASEDEDATOS!M34*Hoja1!$C$20)),0)</f>
        <v>0</v>
      </c>
    </row>
    <row r="35" spans="2:14" x14ac:dyDescent="0.75">
      <c r="B35" t="str">
        <f>IF(Fugas_Alter1!AC56="Planta Tratamiento de gas","1B2biii",IF(Hoja1!$C$31="CRUDO","1B2aii","1B2aiii"))</f>
        <v>1B2aii</v>
      </c>
      <c r="C35" t="str">
        <f>Hoja1!$C$31</f>
        <v>CRUDO</v>
      </c>
      <c r="D35" t="str">
        <f>IF(Fugas_Alter1!AC56="Planta Tratamiento de gas","PROCESAMIENTO DE GAS","PRODUCCIÓN")</f>
        <v>PRODUCCIÓN</v>
      </c>
      <c r="E35" t="s">
        <v>322</v>
      </c>
      <c r="F35" t="s">
        <v>322</v>
      </c>
      <c r="H35" t="s">
        <v>839</v>
      </c>
      <c r="L35" t="s">
        <v>30</v>
      </c>
      <c r="M35">
        <f>Fugas_Alter1!AO56/1000</f>
        <v>0</v>
      </c>
      <c r="N35">
        <f>IFERROR(IF(L35="CO2",M35,IF(L35="CH4",M35*Hoja1!$C$19,BASEDEDATOS!M35*Hoja1!$C$20)),0)</f>
        <v>0</v>
      </c>
    </row>
    <row r="36" spans="2:14" x14ac:dyDescent="0.75">
      <c r="B36" t="str">
        <f>IF(Fugas_Alter1!AC57="Planta Tratamiento de gas","1B2biii",IF(Hoja1!$C$31="CRUDO","1B2aii","1B2aiii"))</f>
        <v>1B2aii</v>
      </c>
      <c r="C36" t="str">
        <f>Hoja1!$C$31</f>
        <v>CRUDO</v>
      </c>
      <c r="D36" t="str">
        <f>IF(Fugas_Alter1!AC57="Planta Tratamiento de gas","PROCESAMIENTO DE GAS","PRODUCCIÓN")</f>
        <v>PRODUCCIÓN</v>
      </c>
      <c r="E36" t="s">
        <v>322</v>
      </c>
      <c r="F36" t="s">
        <v>322</v>
      </c>
      <c r="H36" t="s">
        <v>839</v>
      </c>
      <c r="L36" t="s">
        <v>30</v>
      </c>
      <c r="M36">
        <f>Fugas_Alter1!AO57/1000</f>
        <v>0</v>
      </c>
      <c r="N36">
        <f>IFERROR(IF(L36="CO2",M36,IF(L36="CH4",M36*Hoja1!$C$19,BASEDEDATOS!M36*Hoja1!$C$20)),0)</f>
        <v>0</v>
      </c>
    </row>
    <row r="37" spans="2:14" x14ac:dyDescent="0.75">
      <c r="B37" t="str">
        <f>IF(Fugas_Alter1!AC58="Planta Tratamiento de gas","1B2biii",IF(Hoja1!$C$31="CRUDO","1B2aii","1B2aiii"))</f>
        <v>1B2aii</v>
      </c>
      <c r="C37" t="str">
        <f>Hoja1!$C$31</f>
        <v>CRUDO</v>
      </c>
      <c r="D37" t="str">
        <f>IF(Fugas_Alter1!AC58="Planta Tratamiento de gas","PROCESAMIENTO DE GAS","PRODUCCIÓN")</f>
        <v>PRODUCCIÓN</v>
      </c>
      <c r="E37" t="s">
        <v>322</v>
      </c>
      <c r="F37" t="s">
        <v>322</v>
      </c>
      <c r="H37" t="s">
        <v>839</v>
      </c>
      <c r="L37" t="s">
        <v>30</v>
      </c>
      <c r="M37">
        <f>Fugas_Alter1!AO58/1000</f>
        <v>0</v>
      </c>
      <c r="N37">
        <f>IFERROR(IF(L37="CO2",M37,IF(L37="CH4",M37*Hoja1!$C$19,BASEDEDATOS!M37*Hoja1!$C$20)),0)</f>
        <v>0</v>
      </c>
    </row>
    <row r="38" spans="2:14" x14ac:dyDescent="0.75">
      <c r="B38" t="str">
        <f>IF(Fugas_Alter1!AC59="Planta Tratamiento de gas","1B2biii",IF(Hoja1!$C$31="CRUDO","1B2aii","1B2aiii"))</f>
        <v>1B2aii</v>
      </c>
      <c r="C38" t="str">
        <f>Hoja1!$C$31</f>
        <v>CRUDO</v>
      </c>
      <c r="D38" t="str">
        <f>IF(Fugas_Alter1!AC59="Planta Tratamiento de gas","PROCESAMIENTO DE GAS","PRODUCCIÓN")</f>
        <v>PRODUCCIÓN</v>
      </c>
      <c r="E38" t="s">
        <v>322</v>
      </c>
      <c r="F38" t="s">
        <v>322</v>
      </c>
      <c r="H38" t="s">
        <v>839</v>
      </c>
      <c r="L38" t="s">
        <v>30</v>
      </c>
      <c r="M38">
        <f>Fugas_Alter1!AO59/1000</f>
        <v>0</v>
      </c>
      <c r="N38">
        <f>IFERROR(IF(L38="CO2",M38,IF(L38="CH4",M38*Hoja1!$C$19,BASEDEDATOS!M38*Hoja1!$C$20)),0)</f>
        <v>0</v>
      </c>
    </row>
    <row r="39" spans="2:14" x14ac:dyDescent="0.75">
      <c r="B39" t="str">
        <f>IF(Fugas_Alter1!AC60="Planta Tratamiento de gas","1B2biii",IF(Hoja1!$C$31="CRUDO","1B2aii","1B2aiii"))</f>
        <v>1B2aii</v>
      </c>
      <c r="C39" t="str">
        <f>Hoja1!$C$31</f>
        <v>CRUDO</v>
      </c>
      <c r="D39" t="str">
        <f>IF(Fugas_Alter1!AC60="Planta Tratamiento de gas","PROCESAMIENTO DE GAS","PRODUCCIÓN")</f>
        <v>PRODUCCIÓN</v>
      </c>
      <c r="E39" t="s">
        <v>322</v>
      </c>
      <c r="F39" t="s">
        <v>322</v>
      </c>
      <c r="H39" t="s">
        <v>839</v>
      </c>
      <c r="L39" t="s">
        <v>30</v>
      </c>
      <c r="M39">
        <f>Fugas_Alter1!AO60/1000</f>
        <v>0</v>
      </c>
      <c r="N39">
        <f>IFERROR(IF(L39="CO2",M39,IF(L39="CH4",M39*Hoja1!$C$19,BASEDEDATOS!M39*Hoja1!$C$20)),0)</f>
        <v>0</v>
      </c>
    </row>
    <row r="40" spans="2:14" x14ac:dyDescent="0.75">
      <c r="B40" t="str">
        <f>IF(Fugas_Alter1!AC61="Planta Tratamiento de gas","1B2biii",IF(Hoja1!$C$31="CRUDO","1B2aii","1B2aiii"))</f>
        <v>1B2aii</v>
      </c>
      <c r="C40" t="str">
        <f>Hoja1!$C$31</f>
        <v>CRUDO</v>
      </c>
      <c r="D40" t="str">
        <f>IF(Fugas_Alter1!AC61="Planta Tratamiento de gas","PROCESAMIENTO DE GAS","PRODUCCIÓN")</f>
        <v>PRODUCCIÓN</v>
      </c>
      <c r="E40" t="s">
        <v>322</v>
      </c>
      <c r="F40" t="s">
        <v>322</v>
      </c>
      <c r="H40" t="s">
        <v>839</v>
      </c>
      <c r="L40" t="s">
        <v>30</v>
      </c>
      <c r="M40">
        <f>Fugas_Alter1!AO61/1000</f>
        <v>0</v>
      </c>
      <c r="N40">
        <f>IFERROR(IF(L40="CO2",M40,IF(L40="CH4",M40*Hoja1!$C$19,BASEDEDATOS!M40*Hoja1!$C$20)),0)</f>
        <v>0</v>
      </c>
    </row>
    <row r="41" spans="2:14" x14ac:dyDescent="0.75">
      <c r="B41" t="str">
        <f>IF(Fugas_Alter1!AC62="Planta Tratamiento de gas","1B2biii",IF(Hoja1!$C$31="CRUDO","1B2aii","1B2aiii"))</f>
        <v>1B2aii</v>
      </c>
      <c r="C41" t="str">
        <f>Hoja1!$C$31</f>
        <v>CRUDO</v>
      </c>
      <c r="D41" t="str">
        <f>IF(Fugas_Alter1!AC62="Planta Tratamiento de gas","PROCESAMIENTO DE GAS","PRODUCCIÓN")</f>
        <v>PRODUCCIÓN</v>
      </c>
      <c r="E41" t="s">
        <v>322</v>
      </c>
      <c r="F41" t="s">
        <v>322</v>
      </c>
      <c r="H41" t="s">
        <v>839</v>
      </c>
      <c r="L41" t="s">
        <v>30</v>
      </c>
      <c r="M41">
        <f>Fugas_Alter1!AO62/1000</f>
        <v>0</v>
      </c>
      <c r="N41">
        <f>IFERROR(IF(L41="CO2",M41,IF(L41="CH4",M41*Hoja1!$C$19,BASEDEDATOS!M41*Hoja1!$C$20)),0)</f>
        <v>0</v>
      </c>
    </row>
    <row r="42" spans="2:14" x14ac:dyDescent="0.75">
      <c r="B42" t="str">
        <f>IF(Fugas_Alter1!AC63="Planta Tratamiento de gas","1B2biii",IF(Hoja1!$C$31="CRUDO","1B2aii","1B2aiii"))</f>
        <v>1B2aii</v>
      </c>
      <c r="C42" t="str">
        <f>Hoja1!$C$31</f>
        <v>CRUDO</v>
      </c>
      <c r="D42" t="str">
        <f>IF(Fugas_Alter1!AC63="Planta Tratamiento de gas","PROCESAMIENTO DE GAS","PRODUCCIÓN")</f>
        <v>PRODUCCIÓN</v>
      </c>
      <c r="E42" t="s">
        <v>322</v>
      </c>
      <c r="F42" t="s">
        <v>322</v>
      </c>
      <c r="H42" t="s">
        <v>839</v>
      </c>
      <c r="L42" t="s">
        <v>30</v>
      </c>
      <c r="M42">
        <f>Fugas_Alter1!AO63/1000</f>
        <v>0</v>
      </c>
      <c r="N42">
        <f>IFERROR(IF(L42="CO2",M42,IF(L42="CH4",M42*Hoja1!$C$19,BASEDEDATOS!M42*Hoja1!$C$20)),0)</f>
        <v>0</v>
      </c>
    </row>
    <row r="43" spans="2:14" x14ac:dyDescent="0.75">
      <c r="B43" t="str">
        <f>IF(Fugas_Alter1!AC64="Planta Tratamiento de gas","1B2biii",IF(Hoja1!$C$31="CRUDO","1B2aii","1B2aiii"))</f>
        <v>1B2aii</v>
      </c>
      <c r="C43" t="str">
        <f>Hoja1!$C$31</f>
        <v>CRUDO</v>
      </c>
      <c r="D43" t="str">
        <f>IF(Fugas_Alter1!AC64="Planta Tratamiento de gas","PROCESAMIENTO DE GAS","PRODUCCIÓN")</f>
        <v>PRODUCCIÓN</v>
      </c>
      <c r="E43" t="s">
        <v>322</v>
      </c>
      <c r="F43" t="s">
        <v>322</v>
      </c>
      <c r="H43" t="s">
        <v>839</v>
      </c>
      <c r="L43" t="s">
        <v>30</v>
      </c>
      <c r="M43">
        <f>Fugas_Alter1!AO64/1000</f>
        <v>0</v>
      </c>
      <c r="N43">
        <f>IFERROR(IF(L43="CO2",M43,IF(L43="CH4",M43*Hoja1!$C$19,BASEDEDATOS!M43*Hoja1!$C$20)),0)</f>
        <v>0</v>
      </c>
    </row>
    <row r="44" spans="2:14" x14ac:dyDescent="0.75">
      <c r="B44" t="str">
        <f>IF(Fugas_Alter1!AC65="Planta Tratamiento de gas","1B2biii",IF(Hoja1!$C$31="CRUDO","1B2aii","1B2aiii"))</f>
        <v>1B2aii</v>
      </c>
      <c r="C44" t="str">
        <f>Hoja1!$C$31</f>
        <v>CRUDO</v>
      </c>
      <c r="D44" t="str">
        <f>IF(Fugas_Alter1!AC65="Planta Tratamiento de gas","PROCESAMIENTO DE GAS","PRODUCCIÓN")</f>
        <v>PRODUCCIÓN</v>
      </c>
      <c r="E44" t="s">
        <v>322</v>
      </c>
      <c r="F44" t="s">
        <v>322</v>
      </c>
      <c r="H44" t="s">
        <v>839</v>
      </c>
      <c r="L44" t="s">
        <v>30</v>
      </c>
      <c r="M44">
        <f>Fugas_Alter1!AO65/1000</f>
        <v>0</v>
      </c>
      <c r="N44">
        <f>IFERROR(IF(L44="CO2",M44,IF(L44="CH4",M44*Hoja1!$C$19,BASEDEDATOS!M44*Hoja1!$C$20)),0)</f>
        <v>0</v>
      </c>
    </row>
    <row r="45" spans="2:14" x14ac:dyDescent="0.75">
      <c r="B45" t="str">
        <f>IF(Fugas_Alter1!AC66="Planta Tratamiento de gas","1B2biii",IF(Hoja1!$C$31="CRUDO","1B2aii","1B2aiii"))</f>
        <v>1B2aii</v>
      </c>
      <c r="C45" t="str">
        <f>Hoja1!$C$31</f>
        <v>CRUDO</v>
      </c>
      <c r="D45" t="str">
        <f>IF(Fugas_Alter1!AC66="Planta Tratamiento de gas","PROCESAMIENTO DE GAS","PRODUCCIÓN")</f>
        <v>PRODUCCIÓN</v>
      </c>
      <c r="E45" t="s">
        <v>322</v>
      </c>
      <c r="F45" t="s">
        <v>322</v>
      </c>
      <c r="H45" t="s">
        <v>839</v>
      </c>
      <c r="L45" t="s">
        <v>30</v>
      </c>
      <c r="M45">
        <f>Fugas_Alter1!AO66/1000</f>
        <v>0</v>
      </c>
      <c r="N45">
        <f>IFERROR(IF(L45="CO2",M45,IF(L45="CH4",M45*Hoja1!$C$19,BASEDEDATOS!M45*Hoja1!$C$20)),0)</f>
        <v>0</v>
      </c>
    </row>
    <row r="46" spans="2:14" x14ac:dyDescent="0.75">
      <c r="B46" t="str">
        <f>IF(Fugas_Alter1!AC67="Planta Tratamiento de gas","1B2biii",IF(Hoja1!$C$31="CRUDO","1B2aii","1B2aiii"))</f>
        <v>1B2aii</v>
      </c>
      <c r="C46" t="str">
        <f>Hoja1!$C$31</f>
        <v>CRUDO</v>
      </c>
      <c r="D46" t="str">
        <f>IF(Fugas_Alter1!AC67="Planta Tratamiento de gas","PROCESAMIENTO DE GAS","PRODUCCIÓN")</f>
        <v>PRODUCCIÓN</v>
      </c>
      <c r="E46" t="s">
        <v>322</v>
      </c>
      <c r="F46" t="s">
        <v>322</v>
      </c>
      <c r="H46" t="s">
        <v>839</v>
      </c>
      <c r="L46" t="s">
        <v>30</v>
      </c>
      <c r="M46">
        <f>Fugas_Alter1!AO67/1000</f>
        <v>0</v>
      </c>
      <c r="N46">
        <f>IFERROR(IF(L46="CO2",M46,IF(L46="CH4",M46*Hoja1!$C$19,BASEDEDATOS!M46*Hoja1!$C$20)),0)</f>
        <v>0</v>
      </c>
    </row>
    <row r="47" spans="2:14" x14ac:dyDescent="0.75">
      <c r="B47" t="str">
        <f>IF(Fugas_Alter1!AC68="Planta Tratamiento de gas","1B2biii",IF(Hoja1!$C$31="CRUDO","1B2aii","1B2aiii"))</f>
        <v>1B2aii</v>
      </c>
      <c r="C47" t="str">
        <f>Hoja1!$C$31</f>
        <v>CRUDO</v>
      </c>
      <c r="D47" t="str">
        <f>IF(Fugas_Alter1!AC68="Planta Tratamiento de gas","PROCESAMIENTO DE GAS","PRODUCCIÓN")</f>
        <v>PRODUCCIÓN</v>
      </c>
      <c r="E47" t="s">
        <v>322</v>
      </c>
      <c r="F47" t="s">
        <v>322</v>
      </c>
      <c r="H47" t="s">
        <v>839</v>
      </c>
      <c r="L47" t="s">
        <v>30</v>
      </c>
      <c r="M47">
        <f>Fugas_Alter1!AO68/1000</f>
        <v>0</v>
      </c>
      <c r="N47">
        <f>IFERROR(IF(L47="CO2",M47,IF(L47="CH4",M47*Hoja1!$C$19,BASEDEDATOS!M47*Hoja1!$C$20)),0)</f>
        <v>0</v>
      </c>
    </row>
    <row r="48" spans="2:14" x14ac:dyDescent="0.75">
      <c r="B48" t="str">
        <f>IF(Fugas_Alter1!AC69="Planta Tratamiento de gas","1B2biii",IF(Hoja1!$C$31="CRUDO","1B2aii","1B2aiii"))</f>
        <v>1B2aii</v>
      </c>
      <c r="C48" t="str">
        <f>Hoja1!$C$31</f>
        <v>CRUDO</v>
      </c>
      <c r="D48" t="str">
        <f>IF(Fugas_Alter1!AC69="Planta Tratamiento de gas","PROCESAMIENTO DE GAS","PRODUCCIÓN")</f>
        <v>PRODUCCIÓN</v>
      </c>
      <c r="E48" t="s">
        <v>322</v>
      </c>
      <c r="F48" t="s">
        <v>322</v>
      </c>
      <c r="H48" t="s">
        <v>839</v>
      </c>
      <c r="L48" t="s">
        <v>30</v>
      </c>
      <c r="M48">
        <f>Fugas_Alter1!AO69/1000</f>
        <v>0</v>
      </c>
      <c r="N48">
        <f>IFERROR(IF(L48="CO2",M48,IF(L48="CH4",M48*Hoja1!$C$19,BASEDEDATOS!M48*Hoja1!$C$20)),0)</f>
        <v>0</v>
      </c>
    </row>
    <row r="49" spans="2:14" x14ac:dyDescent="0.75">
      <c r="B49" t="str">
        <f>IF(Fugas_Alter1!AC70="Planta Tratamiento de gas","1B2biii",IF(Hoja1!$C$31="CRUDO","1B2aii","1B2aiii"))</f>
        <v>1B2aii</v>
      </c>
      <c r="C49" t="str">
        <f>Hoja1!$C$31</f>
        <v>CRUDO</v>
      </c>
      <c r="D49" t="str">
        <f>IF(Fugas_Alter1!AC70="Planta Tratamiento de gas","PROCESAMIENTO DE GAS","PRODUCCIÓN")</f>
        <v>PRODUCCIÓN</v>
      </c>
      <c r="E49" t="s">
        <v>322</v>
      </c>
      <c r="F49" t="s">
        <v>322</v>
      </c>
      <c r="H49" t="s">
        <v>839</v>
      </c>
      <c r="L49" t="s">
        <v>30</v>
      </c>
      <c r="M49">
        <f>Fugas_Alter1!AO70/1000</f>
        <v>0</v>
      </c>
      <c r="N49">
        <f>IFERROR(IF(L49="CO2",M49,IF(L49="CH4",M49*Hoja1!$C$19,BASEDEDATOS!M49*Hoja1!$C$20)),0)</f>
        <v>0</v>
      </c>
    </row>
    <row r="50" spans="2:14" x14ac:dyDescent="0.75">
      <c r="B50" t="str">
        <f>IF(Fugas_Alter1!AC71="Planta Tratamiento de gas","1B2biii",IF(Hoja1!$C$31="CRUDO","1B2aii","1B2aiii"))</f>
        <v>1B2aii</v>
      </c>
      <c r="C50" t="str">
        <f>Hoja1!$C$31</f>
        <v>CRUDO</v>
      </c>
      <c r="D50" t="str">
        <f>IF(Fugas_Alter1!AC71="Planta Tratamiento de gas","PROCESAMIENTO DE GAS","PRODUCCIÓN")</f>
        <v>PRODUCCIÓN</v>
      </c>
      <c r="E50" t="s">
        <v>322</v>
      </c>
      <c r="F50" t="s">
        <v>322</v>
      </c>
      <c r="H50" t="s">
        <v>839</v>
      </c>
      <c r="L50" t="s">
        <v>30</v>
      </c>
      <c r="M50">
        <f>Fugas_Alter1!AO71/1000</f>
        <v>0</v>
      </c>
      <c r="N50">
        <f>IFERROR(IF(L50="CO2",M50,IF(L50="CH4",M50*Hoja1!$C$19,BASEDEDATOS!M50*Hoja1!$C$20)),0)</f>
        <v>0</v>
      </c>
    </row>
    <row r="51" spans="2:14" x14ac:dyDescent="0.75">
      <c r="B51" t="str">
        <f>IF(Fugas_Alter1!AC72="Planta Tratamiento de gas","1B2biii",IF(Hoja1!$C$31="CRUDO","1B2aii","1B2aiii"))</f>
        <v>1B2aii</v>
      </c>
      <c r="C51" t="str">
        <f>Hoja1!$C$31</f>
        <v>CRUDO</v>
      </c>
      <c r="D51" t="str">
        <f>IF(Fugas_Alter1!AC72="Planta Tratamiento de gas","PROCESAMIENTO DE GAS","PRODUCCIÓN")</f>
        <v>PRODUCCIÓN</v>
      </c>
      <c r="E51" t="s">
        <v>322</v>
      </c>
      <c r="F51" t="s">
        <v>322</v>
      </c>
      <c r="H51" t="s">
        <v>839</v>
      </c>
      <c r="L51" t="s">
        <v>30</v>
      </c>
      <c r="M51">
        <f>Fugas_Alter1!AO72/1000</f>
        <v>0</v>
      </c>
      <c r="N51">
        <f>IFERROR(IF(L51="CO2",M51,IF(L51="CH4",M51*Hoja1!$C$19,BASEDEDATOS!M51*Hoja1!$C$20)),0)</f>
        <v>0</v>
      </c>
    </row>
    <row r="52" spans="2:14" x14ac:dyDescent="0.75">
      <c r="B52" t="str">
        <f>IF(Fugas_Alter1!AC73="Planta Tratamiento de gas","1B2biii",IF(Hoja1!$C$31="CRUDO","1B2aii","1B2aiii"))</f>
        <v>1B2aii</v>
      </c>
      <c r="C52" t="str">
        <f>Hoja1!$C$31</f>
        <v>CRUDO</v>
      </c>
      <c r="D52" t="str">
        <f>IF(Fugas_Alter1!AC73="Planta Tratamiento de gas","PROCESAMIENTO DE GAS","PRODUCCIÓN")</f>
        <v>PRODUCCIÓN</v>
      </c>
      <c r="E52" t="s">
        <v>322</v>
      </c>
      <c r="F52" t="s">
        <v>322</v>
      </c>
      <c r="H52" t="s">
        <v>839</v>
      </c>
      <c r="L52" t="s">
        <v>30</v>
      </c>
      <c r="M52">
        <f>Fugas_Alter1!AO73/1000</f>
        <v>0</v>
      </c>
      <c r="N52">
        <f>IFERROR(IF(L52="CO2",M52,IF(L52="CH4",M52*Hoja1!$C$19,BASEDEDATOS!M52*Hoja1!$C$20)),0)</f>
        <v>0</v>
      </c>
    </row>
    <row r="53" spans="2:14" x14ac:dyDescent="0.75">
      <c r="B53" t="str">
        <f>IF(Fugas_Alter1!AC74="Planta Tratamiento de gas","1B2biii",IF(Hoja1!$C$31="CRUDO","1B2aii","1B2aiii"))</f>
        <v>1B2aii</v>
      </c>
      <c r="C53" t="str">
        <f>Hoja1!$C$31</f>
        <v>CRUDO</v>
      </c>
      <c r="D53" t="str">
        <f>IF(Fugas_Alter1!AC74="Planta Tratamiento de gas","PROCESAMIENTO DE GAS","PRODUCCIÓN")</f>
        <v>PRODUCCIÓN</v>
      </c>
      <c r="E53" t="s">
        <v>322</v>
      </c>
      <c r="F53" t="s">
        <v>322</v>
      </c>
      <c r="H53" t="s">
        <v>839</v>
      </c>
      <c r="L53" t="s">
        <v>30</v>
      </c>
      <c r="M53">
        <f>Fugas_Alter1!AO74/1000</f>
        <v>0</v>
      </c>
      <c r="N53">
        <f>IFERROR(IF(L53="CO2",M53,IF(L53="CH4",M53*Hoja1!$C$19,BASEDEDATOS!M53*Hoja1!$C$20)),0)</f>
        <v>0</v>
      </c>
    </row>
    <row r="54" spans="2:14" x14ac:dyDescent="0.75">
      <c r="B54" t="str">
        <f>IF(Fugas_Alter1!AC75="Planta Tratamiento de gas","1B2biii",IF(Hoja1!$C$31="CRUDO","1B2aii","1B2aiii"))</f>
        <v>1B2aii</v>
      </c>
      <c r="C54" t="str">
        <f>Hoja1!$C$31</f>
        <v>CRUDO</v>
      </c>
      <c r="D54" t="str">
        <f>IF(Fugas_Alter1!AC75="Planta Tratamiento de gas","PROCESAMIENTO DE GAS","PRODUCCIÓN")</f>
        <v>PRODUCCIÓN</v>
      </c>
      <c r="E54" t="s">
        <v>322</v>
      </c>
      <c r="F54" t="s">
        <v>322</v>
      </c>
      <c r="H54" t="s">
        <v>839</v>
      </c>
      <c r="L54" t="s">
        <v>30</v>
      </c>
      <c r="M54">
        <f>Fugas_Alter1!AO75/1000</f>
        <v>0</v>
      </c>
      <c r="N54">
        <f>IFERROR(IF(L54="CO2",M54,IF(L54="CH4",M54*Hoja1!$C$19,BASEDEDATOS!M54*Hoja1!$C$20)),0)</f>
        <v>0</v>
      </c>
    </row>
    <row r="55" spans="2:14" x14ac:dyDescent="0.75">
      <c r="B55" t="str">
        <f>IF(Fugas_Alter1!AC76="Planta Tratamiento de gas","1B2biii",IF(Hoja1!$C$31="CRUDO","1B2aii","1B2aiii"))</f>
        <v>1B2aii</v>
      </c>
      <c r="C55" t="str">
        <f>Hoja1!$C$31</f>
        <v>CRUDO</v>
      </c>
      <c r="D55" t="str">
        <f>IF(Fugas_Alter1!AC76="Planta Tratamiento de gas","PROCESAMIENTO DE GAS","PRODUCCIÓN")</f>
        <v>PRODUCCIÓN</v>
      </c>
      <c r="E55" t="s">
        <v>322</v>
      </c>
      <c r="F55" t="s">
        <v>322</v>
      </c>
      <c r="H55" t="s">
        <v>839</v>
      </c>
      <c r="L55" t="s">
        <v>30</v>
      </c>
      <c r="M55">
        <f>Fugas_Alter1!AO76/1000</f>
        <v>0</v>
      </c>
      <c r="N55">
        <f>IFERROR(IF(L55="CO2",M55,IF(L55="CH4",M55*Hoja1!$C$19,BASEDEDATOS!M55*Hoja1!$C$20)),0)</f>
        <v>0</v>
      </c>
    </row>
    <row r="56" spans="2:14" x14ac:dyDescent="0.75">
      <c r="B56" t="str">
        <f>IF(Fugas_Alter1!AC77="Planta Tratamiento de gas","1B2biii",IF(Hoja1!$C$31="CRUDO","1B2aii","1B2aiii"))</f>
        <v>1B2aii</v>
      </c>
      <c r="C56" t="str">
        <f>Hoja1!$C$31</f>
        <v>CRUDO</v>
      </c>
      <c r="D56" t="str">
        <f>IF(Fugas_Alter1!AC77="Planta Tratamiento de gas","PROCESAMIENTO DE GAS","PRODUCCIÓN")</f>
        <v>PRODUCCIÓN</v>
      </c>
      <c r="E56" t="s">
        <v>322</v>
      </c>
      <c r="F56" t="s">
        <v>322</v>
      </c>
      <c r="H56" t="s">
        <v>839</v>
      </c>
      <c r="L56" t="s">
        <v>30</v>
      </c>
      <c r="M56">
        <f>Fugas_Alter1!AO77/1000</f>
        <v>0</v>
      </c>
      <c r="N56">
        <f>IFERROR(IF(L56="CO2",M56,IF(L56="CH4",M56*Hoja1!$C$19,BASEDEDATOS!M56*Hoja1!$C$20)),0)</f>
        <v>0</v>
      </c>
    </row>
    <row r="57" spans="2:14" x14ac:dyDescent="0.75">
      <c r="B57" t="str">
        <f>IF(Fugas_Alter1!AC78="Planta Tratamiento de gas","1B2biii",IF(Hoja1!$C$31="CRUDO","1B2aii","1B2aiii"))</f>
        <v>1B2aii</v>
      </c>
      <c r="C57" t="str">
        <f>Hoja1!$C$31</f>
        <v>CRUDO</v>
      </c>
      <c r="D57" t="str">
        <f>IF(Fugas_Alter1!AC78="Planta Tratamiento de gas","PROCESAMIENTO DE GAS","PRODUCCIÓN")</f>
        <v>PRODUCCIÓN</v>
      </c>
      <c r="E57" t="s">
        <v>322</v>
      </c>
      <c r="F57" t="s">
        <v>322</v>
      </c>
      <c r="H57" t="s">
        <v>839</v>
      </c>
      <c r="L57" t="s">
        <v>30</v>
      </c>
      <c r="M57">
        <f>Fugas_Alter1!AO78/1000</f>
        <v>0</v>
      </c>
      <c r="N57">
        <f>IFERROR(IF(L57="CO2",M57,IF(L57="CH4",M57*Hoja1!$C$19,BASEDEDATOS!M57*Hoja1!$C$20)),0)</f>
        <v>0</v>
      </c>
    </row>
    <row r="58" spans="2:14" x14ac:dyDescent="0.75">
      <c r="B58" t="str">
        <f>IF(Fugas_Alter1!AC79="Planta Tratamiento de gas","1B2biii",IF(Hoja1!$C$31="CRUDO","1B2aii","1B2aiii"))</f>
        <v>1B2aii</v>
      </c>
      <c r="C58" t="str">
        <f>Hoja1!$C$31</f>
        <v>CRUDO</v>
      </c>
      <c r="D58" t="str">
        <f>IF(Fugas_Alter1!AC79="Planta Tratamiento de gas","PROCESAMIENTO DE GAS","PRODUCCIÓN")</f>
        <v>PRODUCCIÓN</v>
      </c>
      <c r="E58" t="s">
        <v>322</v>
      </c>
      <c r="F58" t="s">
        <v>322</v>
      </c>
      <c r="H58" t="s">
        <v>839</v>
      </c>
      <c r="L58" t="s">
        <v>30</v>
      </c>
      <c r="M58">
        <f>Fugas_Alter1!AO79/1000</f>
        <v>0</v>
      </c>
      <c r="N58">
        <f>IFERROR(IF(L58="CO2",M58,IF(L58="CH4",M58*Hoja1!$C$19,BASEDEDATOS!M58*Hoja1!$C$20)),0)</f>
        <v>0</v>
      </c>
    </row>
    <row r="59" spans="2:14" x14ac:dyDescent="0.75">
      <c r="B59" t="str">
        <f>IF(Fugas_Alter1!AC80="Planta Tratamiento de gas","1B2biii",IF(Hoja1!$C$31="CRUDO","1B2aii","1B2aiii"))</f>
        <v>1B2aii</v>
      </c>
      <c r="C59" t="str">
        <f>Hoja1!$C$31</f>
        <v>CRUDO</v>
      </c>
      <c r="D59" t="str">
        <f>IF(Fugas_Alter1!AC80="Planta Tratamiento de gas","PROCESAMIENTO DE GAS","PRODUCCIÓN")</f>
        <v>PRODUCCIÓN</v>
      </c>
      <c r="E59" t="s">
        <v>322</v>
      </c>
      <c r="F59" t="s">
        <v>322</v>
      </c>
      <c r="H59" t="s">
        <v>839</v>
      </c>
      <c r="L59" t="s">
        <v>30</v>
      </c>
      <c r="M59">
        <f>Fugas_Alter1!AO80/1000</f>
        <v>0</v>
      </c>
      <c r="N59">
        <f>IFERROR(IF(L59="CO2",M59,IF(L59="CH4",M59*Hoja1!$C$19,BASEDEDATOS!M59*Hoja1!$C$20)),0)</f>
        <v>0</v>
      </c>
    </row>
    <row r="60" spans="2:14" x14ac:dyDescent="0.75">
      <c r="B60" t="str">
        <f>IF(Fugas_Alter1!AC81="Planta Tratamiento de gas","1B2biii",IF(Hoja1!$C$31="CRUDO","1B2aii","1B2aiii"))</f>
        <v>1B2aii</v>
      </c>
      <c r="C60" t="str">
        <f>Hoja1!$C$31</f>
        <v>CRUDO</v>
      </c>
      <c r="D60" t="str">
        <f>IF(Fugas_Alter1!AC81="Planta Tratamiento de gas","PROCESAMIENTO DE GAS","PRODUCCIÓN")</f>
        <v>PRODUCCIÓN</v>
      </c>
      <c r="E60" t="s">
        <v>322</v>
      </c>
      <c r="F60" t="s">
        <v>322</v>
      </c>
      <c r="H60" t="s">
        <v>839</v>
      </c>
      <c r="L60" t="s">
        <v>30</v>
      </c>
      <c r="M60">
        <f>Fugas_Alter1!AO81/1000</f>
        <v>0</v>
      </c>
      <c r="N60">
        <f>IFERROR(IF(L60="CO2",M60,IF(L60="CH4",M60*Hoja1!$C$19,BASEDEDATOS!M60*Hoja1!$C$20)),0)</f>
        <v>0</v>
      </c>
    </row>
    <row r="61" spans="2:14" x14ac:dyDescent="0.75">
      <c r="B61" t="str">
        <f>IF(Fugas_Alter1!AC82="Planta Tratamiento de gas","1B2biii",IF(Hoja1!$C$31="CRUDO","1B2aii","1B2aiii"))</f>
        <v>1B2aii</v>
      </c>
      <c r="C61" t="str">
        <f>Hoja1!$C$31</f>
        <v>CRUDO</v>
      </c>
      <c r="D61" t="str">
        <f>IF(Fugas_Alter1!AC82="Planta Tratamiento de gas","PROCESAMIENTO DE GAS","PRODUCCIÓN")</f>
        <v>PRODUCCIÓN</v>
      </c>
      <c r="E61" t="s">
        <v>322</v>
      </c>
      <c r="F61" t="s">
        <v>322</v>
      </c>
      <c r="H61" t="s">
        <v>839</v>
      </c>
      <c r="L61" t="s">
        <v>30</v>
      </c>
      <c r="M61">
        <f>Fugas_Alter1!AO82/1000</f>
        <v>0</v>
      </c>
      <c r="N61">
        <f>IFERROR(IF(L61="CO2",M61,IF(L61="CH4",M61*Hoja1!$C$19,BASEDEDATOS!M61*Hoja1!$C$20)),0)</f>
        <v>0</v>
      </c>
    </row>
    <row r="62" spans="2:14" x14ac:dyDescent="0.75">
      <c r="B62" t="str">
        <f>IF(Fugas_Alter1!AC83="Planta Tratamiento de gas","1B2biii",IF(Hoja1!$C$31="CRUDO","1B2aii","1B2aiii"))</f>
        <v>1B2aii</v>
      </c>
      <c r="C62" t="str">
        <f>Hoja1!$C$31</f>
        <v>CRUDO</v>
      </c>
      <c r="D62" t="str">
        <f>IF(Fugas_Alter1!AC83="Planta Tratamiento de gas","PROCESAMIENTO DE GAS","PRODUCCIÓN")</f>
        <v>PRODUCCIÓN</v>
      </c>
      <c r="E62" t="s">
        <v>322</v>
      </c>
      <c r="F62" t="s">
        <v>322</v>
      </c>
      <c r="H62" t="s">
        <v>839</v>
      </c>
      <c r="L62" t="s">
        <v>30</v>
      </c>
      <c r="M62">
        <f>Fugas_Alter1!AO83/1000</f>
        <v>0</v>
      </c>
      <c r="N62">
        <f>IFERROR(IF(L62="CO2",M62,IF(L62="CH4",M62*Hoja1!$C$19,BASEDEDATOS!M62*Hoja1!$C$20)),0)</f>
        <v>0</v>
      </c>
    </row>
    <row r="63" spans="2:14" x14ac:dyDescent="0.75">
      <c r="B63" t="str">
        <f>IF(Fugas_Alter1!AC84="Planta Tratamiento de gas","1B2biii",IF(Hoja1!$C$31="CRUDO","1B2aii","1B2aiii"))</f>
        <v>1B2aii</v>
      </c>
      <c r="C63" t="str">
        <f>Hoja1!$C$31</f>
        <v>CRUDO</v>
      </c>
      <c r="D63" t="str">
        <f>IF(Fugas_Alter1!AC84="Planta Tratamiento de gas","PROCESAMIENTO DE GAS","PRODUCCIÓN")</f>
        <v>PRODUCCIÓN</v>
      </c>
      <c r="E63" t="s">
        <v>322</v>
      </c>
      <c r="F63" t="s">
        <v>322</v>
      </c>
      <c r="H63" t="s">
        <v>839</v>
      </c>
      <c r="L63" t="s">
        <v>30</v>
      </c>
      <c r="M63">
        <f>Fugas_Alter1!AO84/1000</f>
        <v>0</v>
      </c>
      <c r="N63">
        <f>IFERROR(IF(L63="CO2",M63,IF(L63="CH4",M63*Hoja1!$C$19,BASEDEDATOS!M63*Hoja1!$C$20)),0)</f>
        <v>0</v>
      </c>
    </row>
    <row r="64" spans="2:14" x14ac:dyDescent="0.75">
      <c r="B64" t="str">
        <f>IF(Fugas_Alter1!AC85="Planta Tratamiento de gas","1B2biii",IF(Hoja1!$C$31="CRUDO","1B2aii","1B2aiii"))</f>
        <v>1B2aii</v>
      </c>
      <c r="C64" t="str">
        <f>Hoja1!$C$31</f>
        <v>CRUDO</v>
      </c>
      <c r="D64" t="str">
        <f>IF(Fugas_Alter1!AC85="Planta Tratamiento de gas","PROCESAMIENTO DE GAS","PRODUCCIÓN")</f>
        <v>PRODUCCIÓN</v>
      </c>
      <c r="E64" t="s">
        <v>322</v>
      </c>
      <c r="F64" t="s">
        <v>322</v>
      </c>
      <c r="H64" t="s">
        <v>839</v>
      </c>
      <c r="L64" t="s">
        <v>30</v>
      </c>
      <c r="M64">
        <f>Fugas_Alter1!AO85/1000</f>
        <v>0</v>
      </c>
      <c r="N64">
        <f>IFERROR(IF(L64="CO2",M64,IF(L64="CH4",M64*Hoja1!$C$19,BASEDEDATOS!M64*Hoja1!$C$20)),0)</f>
        <v>0</v>
      </c>
    </row>
    <row r="65" spans="2:14" x14ac:dyDescent="0.75">
      <c r="B65" t="str">
        <f>IF(Fugas_Alter1!AC86="Planta Tratamiento de gas","1B2biii",IF(Hoja1!$C$31="CRUDO","1B2aii","1B2aiii"))</f>
        <v>1B2aii</v>
      </c>
      <c r="C65" t="str">
        <f>Hoja1!$C$31</f>
        <v>CRUDO</v>
      </c>
      <c r="D65" t="str">
        <f>IF(Fugas_Alter1!AC86="Planta Tratamiento de gas","PROCESAMIENTO DE GAS","PRODUCCIÓN")</f>
        <v>PRODUCCIÓN</v>
      </c>
      <c r="E65" t="s">
        <v>322</v>
      </c>
      <c r="F65" t="s">
        <v>322</v>
      </c>
      <c r="H65" t="s">
        <v>839</v>
      </c>
      <c r="L65" t="s">
        <v>30</v>
      </c>
      <c r="M65">
        <f>Fugas_Alter1!AO86/1000</f>
        <v>0</v>
      </c>
      <c r="N65">
        <f>IFERROR(IF(L65="CO2",M65,IF(L65="CH4",M65*Hoja1!$C$19,BASEDEDATOS!M65*Hoja1!$C$20)),0)</f>
        <v>0</v>
      </c>
    </row>
    <row r="66" spans="2:14" x14ac:dyDescent="0.75">
      <c r="B66" t="str">
        <f>IF(Fugas_Alter1!AC87="Planta Tratamiento de gas","1B2biii",IF(Hoja1!$C$31="CRUDO","1B2aii","1B2aiii"))</f>
        <v>1B2aii</v>
      </c>
      <c r="C66" t="str">
        <f>Hoja1!$C$31</f>
        <v>CRUDO</v>
      </c>
      <c r="D66" t="str">
        <f>IF(Fugas_Alter1!AC87="Planta Tratamiento de gas","PROCESAMIENTO DE GAS","PRODUCCIÓN")</f>
        <v>PRODUCCIÓN</v>
      </c>
      <c r="E66" t="s">
        <v>322</v>
      </c>
      <c r="F66" t="s">
        <v>322</v>
      </c>
      <c r="H66" t="s">
        <v>839</v>
      </c>
      <c r="L66" t="s">
        <v>30</v>
      </c>
      <c r="M66">
        <f>Fugas_Alter1!AO87/1000</f>
        <v>0</v>
      </c>
      <c r="N66">
        <f>IFERROR(IF(L66="CO2",M66,IF(L66="CH4",M66*Hoja1!$C$19,BASEDEDATOS!M66*Hoja1!$C$20)),0)</f>
        <v>0</v>
      </c>
    </row>
    <row r="67" spans="2:14" x14ac:dyDescent="0.75">
      <c r="B67" t="str">
        <f>IF(Fugas_Alter1!AC88="Planta Tratamiento de gas","1B2biii",IF(Hoja1!$C$31="CRUDO","1B2aii","1B2aiii"))</f>
        <v>1B2aii</v>
      </c>
      <c r="C67" t="str">
        <f>Hoja1!$C$31</f>
        <v>CRUDO</v>
      </c>
      <c r="D67" t="str">
        <f>IF(Fugas_Alter1!AC88="Planta Tratamiento de gas","PROCESAMIENTO DE GAS","PRODUCCIÓN")</f>
        <v>PRODUCCIÓN</v>
      </c>
      <c r="E67" t="s">
        <v>322</v>
      </c>
      <c r="F67" t="s">
        <v>322</v>
      </c>
      <c r="H67" t="s">
        <v>839</v>
      </c>
      <c r="L67" t="s">
        <v>30</v>
      </c>
      <c r="M67">
        <f>Fugas_Alter1!AO88/1000</f>
        <v>0</v>
      </c>
      <c r="N67">
        <f>IFERROR(IF(L67="CO2",M67,IF(L67="CH4",M67*Hoja1!$C$19,BASEDEDATOS!M67*Hoja1!$C$20)),0)</f>
        <v>0</v>
      </c>
    </row>
    <row r="68" spans="2:14" x14ac:dyDescent="0.75">
      <c r="B68" t="str">
        <f>IF(Fugas_Alter1!AC89="Planta Tratamiento de gas","1B2biii",IF(Hoja1!$C$31="CRUDO","1B2aii","1B2aiii"))</f>
        <v>1B2aii</v>
      </c>
      <c r="C68" t="str">
        <f>Hoja1!$C$31</f>
        <v>CRUDO</v>
      </c>
      <c r="D68" t="str">
        <f>IF(Fugas_Alter1!AC89="Planta Tratamiento de gas","PROCESAMIENTO DE GAS","PRODUCCIÓN")</f>
        <v>PRODUCCIÓN</v>
      </c>
      <c r="E68" t="s">
        <v>322</v>
      </c>
      <c r="F68" t="s">
        <v>322</v>
      </c>
      <c r="H68" t="s">
        <v>839</v>
      </c>
      <c r="L68" t="s">
        <v>30</v>
      </c>
      <c r="M68">
        <f>Fugas_Alter1!AO89/1000</f>
        <v>0</v>
      </c>
      <c r="N68">
        <f>IFERROR(IF(L68="CO2",M68,IF(L68="CH4",M68*Hoja1!$C$19,BASEDEDATOS!M68*Hoja1!$C$20)),0)</f>
        <v>0</v>
      </c>
    </row>
    <row r="69" spans="2:14" x14ac:dyDescent="0.75">
      <c r="B69" t="str">
        <f>IF(Fugas_Alter1!AC90="Planta Tratamiento de gas","1B2biii",IF(Hoja1!$C$31="CRUDO","1B2aii","1B2aiii"))</f>
        <v>1B2aii</v>
      </c>
      <c r="C69" t="str">
        <f>Hoja1!$C$31</f>
        <v>CRUDO</v>
      </c>
      <c r="D69" t="str">
        <f>IF(Fugas_Alter1!AC90="Planta Tratamiento de gas","PROCESAMIENTO DE GAS","PRODUCCIÓN")</f>
        <v>PRODUCCIÓN</v>
      </c>
      <c r="E69" t="s">
        <v>322</v>
      </c>
      <c r="F69" t="s">
        <v>322</v>
      </c>
      <c r="H69" t="s">
        <v>839</v>
      </c>
      <c r="L69" t="s">
        <v>30</v>
      </c>
      <c r="M69">
        <f>Fugas_Alter1!AO90/1000</f>
        <v>0</v>
      </c>
      <c r="N69">
        <f>IFERROR(IF(L69="CO2",M69,IF(L69="CH4",M69*Hoja1!$C$19,BASEDEDATOS!M69*Hoja1!$C$20)),0)</f>
        <v>0</v>
      </c>
    </row>
    <row r="70" spans="2:14" x14ac:dyDescent="0.75">
      <c r="B70" t="str">
        <f>IF(Fugas_Alter1!AC91="Planta Tratamiento de gas","1B2biii",IF(Hoja1!$C$31="CRUDO","1B2aii","1B2aiii"))</f>
        <v>1B2aii</v>
      </c>
      <c r="C70" t="str">
        <f>Hoja1!$C$31</f>
        <v>CRUDO</v>
      </c>
      <c r="D70" t="str">
        <f>IF(Fugas_Alter1!AC91="Planta Tratamiento de gas","PROCESAMIENTO DE GAS","PRODUCCIÓN")</f>
        <v>PRODUCCIÓN</v>
      </c>
      <c r="E70" t="s">
        <v>322</v>
      </c>
      <c r="F70" t="s">
        <v>322</v>
      </c>
      <c r="H70" t="s">
        <v>839</v>
      </c>
      <c r="L70" t="s">
        <v>30</v>
      </c>
      <c r="M70">
        <f>Fugas_Alter1!AO91/1000</f>
        <v>0</v>
      </c>
      <c r="N70">
        <f>IFERROR(IF(L70="CO2",M70,IF(L70="CH4",M70*Hoja1!$C$19,BASEDEDATOS!M70*Hoja1!$C$20)),0)</f>
        <v>0</v>
      </c>
    </row>
    <row r="71" spans="2:14" x14ac:dyDescent="0.75">
      <c r="B71" t="str">
        <f>IF(Fugas_Alter1!AC92="Planta Tratamiento de gas","1B2biii",IF(Hoja1!$C$31="CRUDO","1B2aii","1B2aiii"))</f>
        <v>1B2aii</v>
      </c>
      <c r="C71" t="str">
        <f>Hoja1!$C$31</f>
        <v>CRUDO</v>
      </c>
      <c r="D71" t="str">
        <f>IF(Fugas_Alter1!AC92="Planta Tratamiento de gas","PROCESAMIENTO DE GAS","PRODUCCIÓN")</f>
        <v>PRODUCCIÓN</v>
      </c>
      <c r="E71" t="s">
        <v>322</v>
      </c>
      <c r="F71" t="s">
        <v>322</v>
      </c>
      <c r="H71" t="s">
        <v>839</v>
      </c>
      <c r="L71" t="s">
        <v>30</v>
      </c>
      <c r="M71">
        <f>Fugas_Alter1!AO92/1000</f>
        <v>0</v>
      </c>
      <c r="N71">
        <f>IFERROR(IF(L71="CO2",M71,IF(L71="CH4",M71*Hoja1!$C$19,BASEDEDATOS!M71*Hoja1!$C$20)),0)</f>
        <v>0</v>
      </c>
    </row>
    <row r="72" spans="2:14" x14ac:dyDescent="0.75">
      <c r="B72" t="str">
        <f>IF(Fugas_Alter1!AC93="Planta Tratamiento de gas","1B2biii",IF(Hoja1!$C$31="CRUDO","1B2aii","1B2aiii"))</f>
        <v>1B2aii</v>
      </c>
      <c r="C72" t="str">
        <f>Hoja1!$C$31</f>
        <v>CRUDO</v>
      </c>
      <c r="D72" t="str">
        <f>IF(Fugas_Alter1!AC93="Planta Tratamiento de gas","PROCESAMIENTO DE GAS","PRODUCCIÓN")</f>
        <v>PRODUCCIÓN</v>
      </c>
      <c r="E72" t="s">
        <v>322</v>
      </c>
      <c r="F72" t="s">
        <v>322</v>
      </c>
      <c r="H72" t="s">
        <v>839</v>
      </c>
      <c r="L72" t="s">
        <v>30</v>
      </c>
      <c r="M72">
        <f>Fugas_Alter1!AO93/1000</f>
        <v>0</v>
      </c>
      <c r="N72">
        <f>IFERROR(IF(L72="CO2",M72,IF(L72="CH4",M72*Hoja1!$C$19,BASEDEDATOS!M72*Hoja1!$C$20)),0)</f>
        <v>0</v>
      </c>
    </row>
    <row r="73" spans="2:14" x14ac:dyDescent="0.75">
      <c r="B73" t="str">
        <f>IF(Fugas_Alter1!AC94="Planta Tratamiento de gas","1B2biii",IF(Hoja1!$C$31="CRUDO","1B2aii","1B2aiii"))</f>
        <v>1B2aii</v>
      </c>
      <c r="C73" t="str">
        <f>Hoja1!$C$31</f>
        <v>CRUDO</v>
      </c>
      <c r="D73" t="str">
        <f>IF(Fugas_Alter1!AC94="Planta Tratamiento de gas","PROCESAMIENTO DE GAS","PRODUCCIÓN")</f>
        <v>PRODUCCIÓN</v>
      </c>
      <c r="E73" t="s">
        <v>322</v>
      </c>
      <c r="F73" t="s">
        <v>322</v>
      </c>
      <c r="H73" t="s">
        <v>839</v>
      </c>
      <c r="L73" t="s">
        <v>30</v>
      </c>
      <c r="M73">
        <f>Fugas_Alter1!AO94/1000</f>
        <v>0</v>
      </c>
      <c r="N73">
        <f>IFERROR(IF(L73="CO2",M73,IF(L73="CH4",M73*Hoja1!$C$19,BASEDEDATOS!M73*Hoja1!$C$20)),0)</f>
        <v>0</v>
      </c>
    </row>
    <row r="74" spans="2:14" x14ac:dyDescent="0.75">
      <c r="B74" t="str">
        <f>IF(Fugas_Alter1!AC95="Planta Tratamiento de gas","1B2biii",IF(Hoja1!$C$31="CRUDO","1B2aii","1B2aiii"))</f>
        <v>1B2aii</v>
      </c>
      <c r="C74" t="str">
        <f>Hoja1!$C$31</f>
        <v>CRUDO</v>
      </c>
      <c r="D74" t="str">
        <f>IF(Fugas_Alter1!AC95="Planta Tratamiento de gas","PROCESAMIENTO DE GAS","PRODUCCIÓN")</f>
        <v>PRODUCCIÓN</v>
      </c>
      <c r="E74" t="s">
        <v>322</v>
      </c>
      <c r="F74" t="s">
        <v>322</v>
      </c>
      <c r="H74" t="s">
        <v>839</v>
      </c>
      <c r="L74" t="s">
        <v>30</v>
      </c>
      <c r="M74">
        <f>Fugas_Alter1!AO95/1000</f>
        <v>0</v>
      </c>
      <c r="N74">
        <f>IFERROR(IF(L74="CO2",M74,IF(L74="CH4",M74*Hoja1!$C$19,BASEDEDATOS!M74*Hoja1!$C$20)),0)</f>
        <v>0</v>
      </c>
    </row>
    <row r="75" spans="2:14" x14ac:dyDescent="0.75">
      <c r="B75" t="str">
        <f>IF(Fugas_Alter1!AC96="Planta Tratamiento de gas","1B2biii",IF(Hoja1!$C$31="CRUDO","1B2aii","1B2aiii"))</f>
        <v>1B2aii</v>
      </c>
      <c r="C75" t="str">
        <f>Hoja1!$C$31</f>
        <v>CRUDO</v>
      </c>
      <c r="D75" t="str">
        <f>IF(Fugas_Alter1!AC96="Planta Tratamiento de gas","PROCESAMIENTO DE GAS","PRODUCCIÓN")</f>
        <v>PRODUCCIÓN</v>
      </c>
      <c r="E75" t="s">
        <v>322</v>
      </c>
      <c r="F75" t="s">
        <v>322</v>
      </c>
      <c r="H75" t="s">
        <v>839</v>
      </c>
      <c r="L75" t="s">
        <v>30</v>
      </c>
      <c r="M75">
        <f>Fugas_Alter1!AO96/1000</f>
        <v>0</v>
      </c>
      <c r="N75">
        <f>IFERROR(IF(L75="CO2",M75,IF(L75="CH4",M75*Hoja1!$C$19,BASEDEDATOS!M75*Hoja1!$C$20)),0)</f>
        <v>0</v>
      </c>
    </row>
    <row r="76" spans="2:14" x14ac:dyDescent="0.75">
      <c r="B76" t="str">
        <f>IF(Fugas_Alter1!AC97="Planta Tratamiento de gas","1B2biii",IF(Hoja1!$C$31="CRUDO","1B2aii","1B2aiii"))</f>
        <v>1B2aii</v>
      </c>
      <c r="C76" t="str">
        <f>Hoja1!$C$31</f>
        <v>CRUDO</v>
      </c>
      <c r="D76" t="str">
        <f>IF(Fugas_Alter1!AC97="Planta Tratamiento de gas","PROCESAMIENTO DE GAS","PRODUCCIÓN")</f>
        <v>PRODUCCIÓN</v>
      </c>
      <c r="E76" t="s">
        <v>322</v>
      </c>
      <c r="F76" t="s">
        <v>322</v>
      </c>
      <c r="H76" t="s">
        <v>839</v>
      </c>
      <c r="L76" t="s">
        <v>30</v>
      </c>
      <c r="M76">
        <f>Fugas_Alter1!AO97/1000</f>
        <v>0</v>
      </c>
      <c r="N76">
        <f>IFERROR(IF(L76="CO2",M76,IF(L76="CH4",M76*Hoja1!$C$19,BASEDEDATOS!M76*Hoja1!$C$20)),0)</f>
        <v>0</v>
      </c>
    </row>
    <row r="77" spans="2:14" x14ac:dyDescent="0.75">
      <c r="B77" t="str">
        <f>IF(Fugas_Alter1!AC98="Planta Tratamiento de gas","1B2biii",IF(Hoja1!$C$31="CRUDO","1B2aii","1B2aiii"))</f>
        <v>1B2aii</v>
      </c>
      <c r="C77" t="str">
        <f>Hoja1!$C$31</f>
        <v>CRUDO</v>
      </c>
      <c r="D77" t="str">
        <f>IF(Fugas_Alter1!AC98="Planta Tratamiento de gas","PROCESAMIENTO DE GAS","PRODUCCIÓN")</f>
        <v>PRODUCCIÓN</v>
      </c>
      <c r="E77" t="s">
        <v>322</v>
      </c>
      <c r="F77" t="s">
        <v>322</v>
      </c>
      <c r="H77" t="s">
        <v>839</v>
      </c>
      <c r="L77" t="s">
        <v>30</v>
      </c>
      <c r="M77">
        <f>Fugas_Alter1!AO98/1000</f>
        <v>0</v>
      </c>
      <c r="N77">
        <f>IFERROR(IF(L77="CO2",M77,IF(L77="CH4",M77*Hoja1!$C$19,BASEDEDATOS!M77*Hoja1!$C$20)),0)</f>
        <v>0</v>
      </c>
    </row>
    <row r="78" spans="2:14" x14ac:dyDescent="0.75">
      <c r="B78" t="str">
        <f>IF(Fugas_Alter1!AC99="Planta Tratamiento de gas","1B2biii",IF(Hoja1!$C$31="CRUDO","1B2aii","1B2aiii"))</f>
        <v>1B2aii</v>
      </c>
      <c r="C78" t="str">
        <f>Hoja1!$C$31</f>
        <v>CRUDO</v>
      </c>
      <c r="D78" t="str">
        <f>IF(Fugas_Alter1!AC99="Planta Tratamiento de gas","PROCESAMIENTO DE GAS","PRODUCCIÓN")</f>
        <v>PRODUCCIÓN</v>
      </c>
      <c r="E78" t="s">
        <v>322</v>
      </c>
      <c r="F78" t="s">
        <v>322</v>
      </c>
      <c r="H78" t="s">
        <v>839</v>
      </c>
      <c r="L78" t="s">
        <v>30</v>
      </c>
      <c r="M78">
        <f>Fugas_Alter1!AO99/1000</f>
        <v>0</v>
      </c>
      <c r="N78">
        <f>IFERROR(IF(L78="CO2",M78,IF(L78="CH4",M78*Hoja1!$C$19,BASEDEDATOS!M78*Hoja1!$C$20)),0)</f>
        <v>0</v>
      </c>
    </row>
    <row r="79" spans="2:14" x14ac:dyDescent="0.75">
      <c r="B79" t="str">
        <f>IF(Fugas_Alter1!AC100="Planta Tratamiento de gas","1B2biii",IF(Hoja1!$C$31="CRUDO","1B2aii","1B2aiii"))</f>
        <v>1B2aii</v>
      </c>
      <c r="C79" t="str">
        <f>Hoja1!$C$31</f>
        <v>CRUDO</v>
      </c>
      <c r="D79" t="str">
        <f>IF(Fugas_Alter1!AC100="Planta Tratamiento de gas","PROCESAMIENTO DE GAS","PRODUCCIÓN")</f>
        <v>PRODUCCIÓN</v>
      </c>
      <c r="E79" t="s">
        <v>322</v>
      </c>
      <c r="F79" t="s">
        <v>322</v>
      </c>
      <c r="H79" t="s">
        <v>839</v>
      </c>
      <c r="L79" t="s">
        <v>30</v>
      </c>
      <c r="M79">
        <f>Fugas_Alter1!AO100/1000</f>
        <v>0</v>
      </c>
      <c r="N79">
        <f>IFERROR(IF(L79="CO2",M79,IF(L79="CH4",M79*Hoja1!$C$19,BASEDEDATOS!M79*Hoja1!$C$20)),0)</f>
        <v>0</v>
      </c>
    </row>
    <row r="80" spans="2:14" x14ac:dyDescent="0.75">
      <c r="B80" t="str">
        <f>IF(Fugas_Alter1!AC101="Planta Tratamiento de gas","1B2biii",IF(Hoja1!$C$31="CRUDO","1B2aii","1B2aiii"))</f>
        <v>1B2aii</v>
      </c>
      <c r="C80" t="str">
        <f>Hoja1!$C$31</f>
        <v>CRUDO</v>
      </c>
      <c r="D80" t="str">
        <f>IF(Fugas_Alter1!AC101="Planta Tratamiento de gas","PROCESAMIENTO DE GAS","PRODUCCIÓN")</f>
        <v>PRODUCCIÓN</v>
      </c>
      <c r="E80" t="s">
        <v>322</v>
      </c>
      <c r="F80" t="s">
        <v>322</v>
      </c>
      <c r="H80" t="s">
        <v>839</v>
      </c>
      <c r="L80" t="s">
        <v>30</v>
      </c>
      <c r="M80">
        <f>Fugas_Alter1!AO101/1000</f>
        <v>0</v>
      </c>
      <c r="N80">
        <f>IFERROR(IF(L80="CO2",M80,IF(L80="CH4",M80*Hoja1!$C$19,BASEDEDATOS!M80*Hoja1!$C$20)),0)</f>
        <v>0</v>
      </c>
    </row>
    <row r="81" spans="2:14" x14ac:dyDescent="0.75">
      <c r="B81" t="str">
        <f>IF(Fugas_Alter1!AC102="Planta Tratamiento de gas","1B2biii",IF(Hoja1!$C$31="CRUDO","1B2aii","1B2aiii"))</f>
        <v>1B2aii</v>
      </c>
      <c r="C81" t="str">
        <f>Hoja1!$C$31</f>
        <v>CRUDO</v>
      </c>
      <c r="D81" t="str">
        <f>IF(Fugas_Alter1!AC102="Planta Tratamiento de gas","PROCESAMIENTO DE GAS","PRODUCCIÓN")</f>
        <v>PRODUCCIÓN</v>
      </c>
      <c r="E81" t="s">
        <v>322</v>
      </c>
      <c r="F81" t="s">
        <v>322</v>
      </c>
      <c r="H81" t="s">
        <v>839</v>
      </c>
      <c r="L81" t="s">
        <v>30</v>
      </c>
      <c r="M81">
        <f>Fugas_Alter1!AO102/1000</f>
        <v>0</v>
      </c>
      <c r="N81">
        <f>IFERROR(IF(L81="CO2",M81,IF(L81="CH4",M81*Hoja1!$C$19,BASEDEDATOS!M81*Hoja1!$C$20)),0)</f>
        <v>0</v>
      </c>
    </row>
    <row r="82" spans="2:14" x14ac:dyDescent="0.75">
      <c r="B82" t="str">
        <f>IF(Fugas_Alter1!AC103="Planta Tratamiento de gas","1B2biii",IF(Hoja1!$C$31="CRUDO","1B2aii","1B2aiii"))</f>
        <v>1B2aii</v>
      </c>
      <c r="C82" t="str">
        <f>Hoja1!$C$31</f>
        <v>CRUDO</v>
      </c>
      <c r="D82" t="str">
        <f>IF(Fugas_Alter1!AC103="Planta Tratamiento de gas","PROCESAMIENTO DE GAS","PRODUCCIÓN")</f>
        <v>PRODUCCIÓN</v>
      </c>
      <c r="E82" t="s">
        <v>322</v>
      </c>
      <c r="F82" t="s">
        <v>322</v>
      </c>
      <c r="H82" t="s">
        <v>839</v>
      </c>
      <c r="L82" t="s">
        <v>30</v>
      </c>
      <c r="M82">
        <f>Fugas_Alter1!AO103/1000</f>
        <v>0</v>
      </c>
      <c r="N82">
        <f>IFERROR(IF(L82="CO2",M82,IF(L82="CH4",M82*Hoja1!$C$19,BASEDEDATOS!M82*Hoja1!$C$20)),0)</f>
        <v>0</v>
      </c>
    </row>
    <row r="83" spans="2:14" x14ac:dyDescent="0.75">
      <c r="B83" t="str">
        <f>IF(Fugas_Alter1!AC104="Planta Tratamiento de gas","1B2biii",IF(Hoja1!$C$31="CRUDO","1B2aii","1B2aiii"))</f>
        <v>1B2aii</v>
      </c>
      <c r="C83" t="str">
        <f>Hoja1!$C$31</f>
        <v>CRUDO</v>
      </c>
      <c r="D83" t="str">
        <f>IF(Fugas_Alter1!AC104="Planta Tratamiento de gas","PROCESAMIENTO DE GAS","PRODUCCIÓN")</f>
        <v>PRODUCCIÓN</v>
      </c>
      <c r="E83" t="s">
        <v>322</v>
      </c>
      <c r="F83" t="s">
        <v>322</v>
      </c>
      <c r="H83" t="s">
        <v>839</v>
      </c>
      <c r="L83" t="s">
        <v>30</v>
      </c>
      <c r="M83">
        <f>Fugas_Alter1!AO104/1000</f>
        <v>0</v>
      </c>
      <c r="N83">
        <f>IFERROR(IF(L83="CO2",M83,IF(L83="CH4",M83*Hoja1!$C$19,BASEDEDATOS!M83*Hoja1!$C$20)),0)</f>
        <v>0</v>
      </c>
    </row>
    <row r="84" spans="2:14" x14ac:dyDescent="0.75">
      <c r="B84" t="str">
        <f>IF(Fugas_Alter1!AC105="Planta Tratamiento de gas","1B2biii",IF(Hoja1!$C$31="CRUDO","1B2aii","1B2aiii"))</f>
        <v>1B2aii</v>
      </c>
      <c r="C84" t="str">
        <f>Hoja1!$C$31</f>
        <v>CRUDO</v>
      </c>
      <c r="D84" t="str">
        <f>IF(Fugas_Alter1!AC105="Planta Tratamiento de gas","PROCESAMIENTO DE GAS","PRODUCCIÓN")</f>
        <v>PRODUCCIÓN</v>
      </c>
      <c r="E84" t="s">
        <v>322</v>
      </c>
      <c r="F84" t="s">
        <v>322</v>
      </c>
      <c r="H84" t="s">
        <v>839</v>
      </c>
      <c r="L84" t="s">
        <v>30</v>
      </c>
      <c r="M84">
        <f>Fugas_Alter1!AO105/1000</f>
        <v>0</v>
      </c>
      <c r="N84">
        <f>IFERROR(IF(L84="CO2",M84,IF(L84="CH4",M84*Hoja1!$C$19,BASEDEDATOS!M84*Hoja1!$C$20)),0)</f>
        <v>0</v>
      </c>
    </row>
    <row r="85" spans="2:14" x14ac:dyDescent="0.75">
      <c r="B85" t="str">
        <f>IF(Fugas_Alter1!AC106="Planta Tratamiento de gas","1B2biii",IF(Hoja1!$C$31="CRUDO","1B2aii","1B2aiii"))</f>
        <v>1B2aii</v>
      </c>
      <c r="C85" t="str">
        <f>Hoja1!$C$31</f>
        <v>CRUDO</v>
      </c>
      <c r="D85" t="str">
        <f>IF(Fugas_Alter1!AC106="Planta Tratamiento de gas","PROCESAMIENTO DE GAS","PRODUCCIÓN")</f>
        <v>PRODUCCIÓN</v>
      </c>
      <c r="E85" t="s">
        <v>322</v>
      </c>
      <c r="F85" t="s">
        <v>322</v>
      </c>
      <c r="H85" t="s">
        <v>839</v>
      </c>
      <c r="L85" t="s">
        <v>30</v>
      </c>
      <c r="M85">
        <f>Fugas_Alter1!AO106/1000</f>
        <v>0</v>
      </c>
      <c r="N85">
        <f>IFERROR(IF(L85="CO2",M85,IF(L85="CH4",M85*Hoja1!$C$19,BASEDEDATOS!M85*Hoja1!$C$20)),0)</f>
        <v>0</v>
      </c>
    </row>
    <row r="86" spans="2:14" x14ac:dyDescent="0.75">
      <c r="B86" t="str">
        <f>IF(Fugas_Alter1!AC107="Planta Tratamiento de gas","1B2biii",IF(Hoja1!$C$31="CRUDO","1B2aii","1B2aiii"))</f>
        <v>1B2aii</v>
      </c>
      <c r="C86" t="str">
        <f>Hoja1!$C$31</f>
        <v>CRUDO</v>
      </c>
      <c r="D86" t="str">
        <f>IF(Fugas_Alter1!AC107="Planta Tratamiento de gas","PROCESAMIENTO DE GAS","PRODUCCIÓN")</f>
        <v>PRODUCCIÓN</v>
      </c>
      <c r="E86" t="s">
        <v>322</v>
      </c>
      <c r="F86" t="s">
        <v>322</v>
      </c>
      <c r="H86" t="s">
        <v>839</v>
      </c>
      <c r="L86" t="s">
        <v>30</v>
      </c>
      <c r="M86">
        <f>Fugas_Alter1!AO107/1000</f>
        <v>0</v>
      </c>
      <c r="N86">
        <f>IFERROR(IF(L86="CO2",M86,IF(L86="CH4",M86*Hoja1!$C$19,BASEDEDATOS!M86*Hoja1!$C$20)),0)</f>
        <v>0</v>
      </c>
    </row>
    <row r="87" spans="2:14" x14ac:dyDescent="0.75">
      <c r="B87" t="str">
        <f>IF(Fugas_Alter1!AC108="Planta Tratamiento de gas","1B2biii",IF(Hoja1!$C$31="CRUDO","1B2aii","1B2aiii"))</f>
        <v>1B2aii</v>
      </c>
      <c r="C87" t="str">
        <f>Hoja1!$C$31</f>
        <v>CRUDO</v>
      </c>
      <c r="D87" t="str">
        <f>IF(Fugas_Alter1!AC108="Planta Tratamiento de gas","PROCESAMIENTO DE GAS","PRODUCCIÓN")</f>
        <v>PRODUCCIÓN</v>
      </c>
      <c r="E87" t="s">
        <v>322</v>
      </c>
      <c r="F87" t="s">
        <v>322</v>
      </c>
      <c r="H87" t="s">
        <v>839</v>
      </c>
      <c r="L87" t="s">
        <v>30</v>
      </c>
      <c r="M87">
        <f>Fugas_Alter1!AO108/1000</f>
        <v>0</v>
      </c>
      <c r="N87">
        <f>IFERROR(IF(L87="CO2",M87,IF(L87="CH4",M87*Hoja1!$C$19,BASEDEDATOS!M87*Hoja1!$C$20)),0)</f>
        <v>0</v>
      </c>
    </row>
    <row r="88" spans="2:14" x14ac:dyDescent="0.75">
      <c r="B88" t="str">
        <f>IF(Fugas_Alter1!AC109="Planta Tratamiento de gas","1B2biii",IF(Hoja1!$C$31="CRUDO","1B2aii","1B2aiii"))</f>
        <v>1B2aii</v>
      </c>
      <c r="C88" t="str">
        <f>Hoja1!$C$31</f>
        <v>CRUDO</v>
      </c>
      <c r="D88" t="str">
        <f>IF(Fugas_Alter1!AC109="Planta Tratamiento de gas","PROCESAMIENTO DE GAS","PRODUCCIÓN")</f>
        <v>PRODUCCIÓN</v>
      </c>
      <c r="E88" t="s">
        <v>322</v>
      </c>
      <c r="F88" t="s">
        <v>322</v>
      </c>
      <c r="H88" t="s">
        <v>839</v>
      </c>
      <c r="L88" t="s">
        <v>30</v>
      </c>
      <c r="M88">
        <f>Fugas_Alter1!AO109/1000</f>
        <v>0</v>
      </c>
      <c r="N88">
        <f>IFERROR(IF(L88="CO2",M88,IF(L88="CH4",M88*Hoja1!$C$19,BASEDEDATOS!M88*Hoja1!$C$20)),0)</f>
        <v>0</v>
      </c>
    </row>
    <row r="89" spans="2:14" x14ac:dyDescent="0.75">
      <c r="B89" t="str">
        <f>IF(Fugas_Alter1!AC110="Planta Tratamiento de gas","1B2biii",IF(Hoja1!$C$31="CRUDO","1B2aii","1B2aiii"))</f>
        <v>1B2aii</v>
      </c>
      <c r="C89" t="str">
        <f>Hoja1!$C$31</f>
        <v>CRUDO</v>
      </c>
      <c r="D89" t="str">
        <f>IF(Fugas_Alter1!AC110="Planta Tratamiento de gas","PROCESAMIENTO DE GAS","PRODUCCIÓN")</f>
        <v>PRODUCCIÓN</v>
      </c>
      <c r="E89" t="s">
        <v>322</v>
      </c>
      <c r="F89" t="s">
        <v>322</v>
      </c>
      <c r="H89" t="s">
        <v>839</v>
      </c>
      <c r="L89" t="s">
        <v>30</v>
      </c>
      <c r="M89">
        <f>Fugas_Alter1!AO110/1000</f>
        <v>0</v>
      </c>
      <c r="N89">
        <f>IFERROR(IF(L89="CO2",M89,IF(L89="CH4",M89*Hoja1!$C$19,BASEDEDATOS!M89*Hoja1!$C$20)),0)</f>
        <v>0</v>
      </c>
    </row>
    <row r="90" spans="2:14" x14ac:dyDescent="0.75">
      <c r="B90" t="str">
        <f>IF(Fugas_Alter1!AC111="Planta Tratamiento de gas","1B2biii",IF(Hoja1!$C$31="CRUDO","1B2aii","1B2aiii"))</f>
        <v>1B2aii</v>
      </c>
      <c r="C90" t="str">
        <f>Hoja1!$C$31</f>
        <v>CRUDO</v>
      </c>
      <c r="D90" t="str">
        <f>IF(Fugas_Alter1!AC111="Planta Tratamiento de gas","PROCESAMIENTO DE GAS","PRODUCCIÓN")</f>
        <v>PRODUCCIÓN</v>
      </c>
      <c r="E90" t="s">
        <v>322</v>
      </c>
      <c r="F90" t="s">
        <v>322</v>
      </c>
      <c r="H90" t="s">
        <v>839</v>
      </c>
      <c r="L90" t="s">
        <v>30</v>
      </c>
      <c r="M90">
        <f>Fugas_Alter1!AO111/1000</f>
        <v>0</v>
      </c>
      <c r="N90">
        <f>IFERROR(IF(L90="CO2",M90,IF(L90="CH4",M90*Hoja1!$C$19,BASEDEDATOS!M90*Hoja1!$C$20)),0)</f>
        <v>0</v>
      </c>
    </row>
    <row r="91" spans="2:14" x14ac:dyDescent="0.75">
      <c r="B91" t="str">
        <f>IF(Fugas_Alter1!AC112="Planta Tratamiento de gas","1B2biii",IF(Hoja1!$C$31="CRUDO","1B2aii","1B2aiii"))</f>
        <v>1B2aii</v>
      </c>
      <c r="C91" t="str">
        <f>Hoja1!$C$31</f>
        <v>CRUDO</v>
      </c>
      <c r="D91" t="str">
        <f>IF(Fugas_Alter1!AC112="Planta Tratamiento de gas","PROCESAMIENTO DE GAS","PRODUCCIÓN")</f>
        <v>PRODUCCIÓN</v>
      </c>
      <c r="E91" t="s">
        <v>322</v>
      </c>
      <c r="F91" t="s">
        <v>322</v>
      </c>
      <c r="H91" t="s">
        <v>839</v>
      </c>
      <c r="L91" t="s">
        <v>30</v>
      </c>
      <c r="M91">
        <f>Fugas_Alter1!AO112/1000</f>
        <v>0</v>
      </c>
      <c r="N91">
        <f>IFERROR(IF(L91="CO2",M91,IF(L91="CH4",M91*Hoja1!$C$19,BASEDEDATOS!M91*Hoja1!$C$20)),0)</f>
        <v>0</v>
      </c>
    </row>
    <row r="92" spans="2:14" x14ac:dyDescent="0.75">
      <c r="B92" t="str">
        <f>IF(Fugas_Alter1!AC113="Planta Tratamiento de gas","1B2biii",IF(Hoja1!$C$31="CRUDO","1B2aii","1B2aiii"))</f>
        <v>1B2aii</v>
      </c>
      <c r="C92" t="str">
        <f>Hoja1!$C$31</f>
        <v>CRUDO</v>
      </c>
      <c r="D92" t="str">
        <f>IF(Fugas_Alter1!AC113="Planta Tratamiento de gas","PROCESAMIENTO DE GAS","PRODUCCIÓN")</f>
        <v>PRODUCCIÓN</v>
      </c>
      <c r="E92" t="s">
        <v>322</v>
      </c>
      <c r="F92" t="s">
        <v>322</v>
      </c>
      <c r="H92" t="s">
        <v>839</v>
      </c>
      <c r="L92" t="s">
        <v>30</v>
      </c>
      <c r="M92">
        <f>Fugas_Alter1!AO113/1000</f>
        <v>0</v>
      </c>
      <c r="N92">
        <f>IFERROR(IF(L92="CO2",M92,IF(L92="CH4",M92*Hoja1!$C$19,BASEDEDATOS!M92*Hoja1!$C$20)),0)</f>
        <v>0</v>
      </c>
    </row>
    <row r="93" spans="2:14" x14ac:dyDescent="0.75">
      <c r="B93" t="str">
        <f>IF(Fugas_Alter1!AC114="Planta Tratamiento de gas","1B2biii",IF(Hoja1!$C$31="CRUDO","1B2aii","1B2aiii"))</f>
        <v>1B2aii</v>
      </c>
      <c r="C93" t="str">
        <f>Hoja1!$C$31</f>
        <v>CRUDO</v>
      </c>
      <c r="D93" t="str">
        <f>IF(Fugas_Alter1!AC114="Planta Tratamiento de gas","PROCESAMIENTO DE GAS","PRODUCCIÓN")</f>
        <v>PRODUCCIÓN</v>
      </c>
      <c r="E93" t="s">
        <v>322</v>
      </c>
      <c r="F93" t="s">
        <v>322</v>
      </c>
      <c r="H93" t="s">
        <v>839</v>
      </c>
      <c r="L93" t="s">
        <v>30</v>
      </c>
      <c r="M93">
        <f>Fugas_Alter1!AO114/1000</f>
        <v>0</v>
      </c>
      <c r="N93">
        <f>IFERROR(IF(L93="CO2",M93,IF(L93="CH4",M93*Hoja1!$C$19,BASEDEDATOS!M93*Hoja1!$C$20)),0)</f>
        <v>0</v>
      </c>
    </row>
    <row r="94" spans="2:14" x14ac:dyDescent="0.75">
      <c r="B94" t="str">
        <f>IF(Fugas_Alter1!AC115="Planta Tratamiento de gas","1B2biii",IF(Hoja1!$C$31="CRUDO","1B2aii","1B2aiii"))</f>
        <v>1B2aii</v>
      </c>
      <c r="C94" t="str">
        <f>Hoja1!$C$31</f>
        <v>CRUDO</v>
      </c>
      <c r="D94" t="str">
        <f>IF(Fugas_Alter1!AC115="Planta Tratamiento de gas","PROCESAMIENTO DE GAS","PRODUCCIÓN")</f>
        <v>PRODUCCIÓN</v>
      </c>
      <c r="E94" t="s">
        <v>322</v>
      </c>
      <c r="F94" t="s">
        <v>322</v>
      </c>
      <c r="H94" t="s">
        <v>839</v>
      </c>
      <c r="L94" t="s">
        <v>30</v>
      </c>
      <c r="M94">
        <f>Fugas_Alter1!AO115/1000</f>
        <v>0</v>
      </c>
      <c r="N94">
        <f>IFERROR(IF(L94="CO2",M94,IF(L94="CH4",M94*Hoja1!$C$19,BASEDEDATOS!M94*Hoja1!$C$20)),0)</f>
        <v>0</v>
      </c>
    </row>
    <row r="95" spans="2:14" x14ac:dyDescent="0.75">
      <c r="B95" t="str">
        <f>IF(Fugas_Alter1!AC116="Planta Tratamiento de gas","1B2biii",IF(Hoja1!$C$31="CRUDO","1B2aii","1B2aiii"))</f>
        <v>1B2aii</v>
      </c>
      <c r="C95" t="str">
        <f>Hoja1!$C$31</f>
        <v>CRUDO</v>
      </c>
      <c r="D95" t="str">
        <f>IF(Fugas_Alter1!AC116="Planta Tratamiento de gas","PROCESAMIENTO DE GAS","PRODUCCIÓN")</f>
        <v>PRODUCCIÓN</v>
      </c>
      <c r="E95" t="s">
        <v>322</v>
      </c>
      <c r="F95" t="s">
        <v>322</v>
      </c>
      <c r="H95" t="s">
        <v>839</v>
      </c>
      <c r="L95" t="s">
        <v>30</v>
      </c>
      <c r="M95">
        <f>Fugas_Alter1!AO116/1000</f>
        <v>0</v>
      </c>
      <c r="N95">
        <f>IFERROR(IF(L95="CO2",M95,IF(L95="CH4",M95*Hoja1!$C$19,BASEDEDATOS!M95*Hoja1!$C$20)),0)</f>
        <v>0</v>
      </c>
    </row>
    <row r="96" spans="2:14" x14ac:dyDescent="0.75">
      <c r="B96" t="str">
        <f>IF(Fugas_Alter1!AC117="Planta Tratamiento de gas","1B2biii",IF(Hoja1!$C$31="CRUDO","1B2aii","1B2aiii"))</f>
        <v>1B2aii</v>
      </c>
      <c r="C96" t="str">
        <f>Hoja1!$C$31</f>
        <v>CRUDO</v>
      </c>
      <c r="D96" t="str">
        <f>IF(Fugas_Alter1!AC117="Planta Tratamiento de gas","PROCESAMIENTO DE GAS","PRODUCCIÓN")</f>
        <v>PRODUCCIÓN</v>
      </c>
      <c r="E96" t="s">
        <v>322</v>
      </c>
      <c r="F96" t="s">
        <v>322</v>
      </c>
      <c r="H96" t="s">
        <v>839</v>
      </c>
      <c r="L96" t="s">
        <v>30</v>
      </c>
      <c r="M96">
        <f>Fugas_Alter1!AO117/1000</f>
        <v>0</v>
      </c>
      <c r="N96">
        <f>IFERROR(IF(L96="CO2",M96,IF(L96="CH4",M96*Hoja1!$C$19,BASEDEDATOS!M96*Hoja1!$C$20)),0)</f>
        <v>0</v>
      </c>
    </row>
    <row r="97" spans="2:14" x14ac:dyDescent="0.75">
      <c r="B97" t="str">
        <f>IF(Fugas_Alter1!AC118="Planta Tratamiento de gas","1B2biii",IF(Hoja1!$C$31="CRUDO","1B2aii","1B2aiii"))</f>
        <v>1B2aii</v>
      </c>
      <c r="C97" t="str">
        <f>Hoja1!$C$31</f>
        <v>CRUDO</v>
      </c>
      <c r="D97" t="str">
        <f>IF(Fugas_Alter1!AC118="Planta Tratamiento de gas","PROCESAMIENTO DE GAS","PRODUCCIÓN")</f>
        <v>PRODUCCIÓN</v>
      </c>
      <c r="E97" t="s">
        <v>322</v>
      </c>
      <c r="F97" t="s">
        <v>322</v>
      </c>
      <c r="H97" t="s">
        <v>839</v>
      </c>
      <c r="L97" t="s">
        <v>30</v>
      </c>
      <c r="M97">
        <f>Fugas_Alter1!AO118/1000</f>
        <v>0</v>
      </c>
      <c r="N97">
        <f>IFERROR(IF(L97="CO2",M97,IF(L97="CH4",M97*Hoja1!$C$19,BASEDEDATOS!M97*Hoja1!$C$20)),0)</f>
        <v>0</v>
      </c>
    </row>
    <row r="98" spans="2:14" x14ac:dyDescent="0.75">
      <c r="B98" t="str">
        <f>IF(Fugas_Alter1!AC119="Planta Tratamiento de gas","1B2biii",IF(Hoja1!$C$31="CRUDO","1B2aii","1B2aiii"))</f>
        <v>1B2aii</v>
      </c>
      <c r="C98" t="str">
        <f>Hoja1!$C$31</f>
        <v>CRUDO</v>
      </c>
      <c r="D98" t="str">
        <f>IF(Fugas_Alter1!AC119="Planta Tratamiento de gas","PROCESAMIENTO DE GAS","PRODUCCIÓN")</f>
        <v>PRODUCCIÓN</v>
      </c>
      <c r="E98" t="s">
        <v>322</v>
      </c>
      <c r="F98" t="s">
        <v>322</v>
      </c>
      <c r="H98" t="s">
        <v>839</v>
      </c>
      <c r="L98" t="s">
        <v>30</v>
      </c>
      <c r="M98">
        <f>Fugas_Alter1!AO119/1000</f>
        <v>0</v>
      </c>
      <c r="N98">
        <f>IFERROR(IF(L98="CO2",M98,IF(L98="CH4",M98*Hoja1!$C$19,BASEDEDATOS!M98*Hoja1!$C$20)),0)</f>
        <v>0</v>
      </c>
    </row>
    <row r="99" spans="2:14" x14ac:dyDescent="0.75">
      <c r="B99" t="str">
        <f>IF(Fugas_Alter1!AC120="Planta Tratamiento de gas","1B2biii",IF(Hoja1!$C$31="CRUDO","1B2aii","1B2aiii"))</f>
        <v>1B2aii</v>
      </c>
      <c r="C99" t="str">
        <f>Hoja1!$C$31</f>
        <v>CRUDO</v>
      </c>
      <c r="D99" t="str">
        <f>IF(Fugas_Alter1!AC120="Planta Tratamiento de gas","PROCESAMIENTO DE GAS","PRODUCCIÓN")</f>
        <v>PRODUCCIÓN</v>
      </c>
      <c r="E99" t="s">
        <v>322</v>
      </c>
      <c r="F99" t="s">
        <v>322</v>
      </c>
      <c r="H99" t="s">
        <v>839</v>
      </c>
      <c r="L99" t="s">
        <v>30</v>
      </c>
      <c r="M99">
        <f>Fugas_Alter1!AO120/1000</f>
        <v>0</v>
      </c>
      <c r="N99">
        <f>IFERROR(IF(L99="CO2",M99,IF(L99="CH4",M99*Hoja1!$C$19,BASEDEDATOS!M99*Hoja1!$C$20)),0)</f>
        <v>0</v>
      </c>
    </row>
    <row r="100" spans="2:14" x14ac:dyDescent="0.75">
      <c r="B100" t="str">
        <f>IF(Fugas_Alter1!AC121="Planta Tratamiento de gas","1B2biii",IF(Hoja1!$C$31="CRUDO","1B2aii","1B2aiii"))</f>
        <v>1B2aii</v>
      </c>
      <c r="C100" t="str">
        <f>Hoja1!$C$31</f>
        <v>CRUDO</v>
      </c>
      <c r="D100" t="str">
        <f>IF(Fugas_Alter1!AC121="Planta Tratamiento de gas","PROCESAMIENTO DE GAS","PRODUCCIÓN")</f>
        <v>PRODUCCIÓN</v>
      </c>
      <c r="E100" t="s">
        <v>322</v>
      </c>
      <c r="F100" t="s">
        <v>322</v>
      </c>
      <c r="H100" t="s">
        <v>839</v>
      </c>
      <c r="L100" t="s">
        <v>30</v>
      </c>
      <c r="M100">
        <f>Fugas_Alter1!AO121/1000</f>
        <v>0</v>
      </c>
      <c r="N100">
        <f>IFERROR(IF(L100="CO2",M100,IF(L100="CH4",M100*Hoja1!$C$19,BASEDEDATOS!M100*Hoja1!$C$20)),0)</f>
        <v>0</v>
      </c>
    </row>
    <row r="101" spans="2:14" x14ac:dyDescent="0.75">
      <c r="B101" t="str">
        <f>IF(Fugas_Alter1!AC122="Planta Tratamiento de gas","1B2biii",IF(Hoja1!$C$31="CRUDO","1B2aii","1B2aiii"))</f>
        <v>1B2aii</v>
      </c>
      <c r="C101" t="str">
        <f>Hoja1!$C$31</f>
        <v>CRUDO</v>
      </c>
      <c r="D101" t="str">
        <f>IF(Fugas_Alter1!AC122="Planta Tratamiento de gas","PROCESAMIENTO DE GAS","PRODUCCIÓN")</f>
        <v>PRODUCCIÓN</v>
      </c>
      <c r="E101" t="s">
        <v>322</v>
      </c>
      <c r="F101" t="s">
        <v>322</v>
      </c>
      <c r="H101" t="s">
        <v>839</v>
      </c>
      <c r="L101" t="s">
        <v>30</v>
      </c>
      <c r="M101">
        <f>Fugas_Alter1!AO122/1000</f>
        <v>0</v>
      </c>
      <c r="N101">
        <f>IFERROR(IF(L101="CO2",M101,IF(L101="CH4",M101*Hoja1!$C$19,BASEDEDATOS!M101*Hoja1!$C$20)),0)</f>
        <v>0</v>
      </c>
    </row>
    <row r="102" spans="2:14" x14ac:dyDescent="0.75">
      <c r="B102" t="str">
        <f>IF(Fugas_Alter1!AC123="Planta Tratamiento de gas","1B2biii",IF(Hoja1!$C$31="CRUDO","1B2aii","1B2aiii"))</f>
        <v>1B2aii</v>
      </c>
      <c r="C102" t="str">
        <f>Hoja1!$C$31</f>
        <v>CRUDO</v>
      </c>
      <c r="D102" t="str">
        <f>IF(Fugas_Alter1!AC123="Planta Tratamiento de gas","PROCESAMIENTO DE GAS","PRODUCCIÓN")</f>
        <v>PRODUCCIÓN</v>
      </c>
      <c r="E102" t="s">
        <v>322</v>
      </c>
      <c r="F102" t="s">
        <v>322</v>
      </c>
      <c r="H102" t="s">
        <v>839</v>
      </c>
      <c r="L102" t="s">
        <v>30</v>
      </c>
      <c r="M102">
        <f>Fugas_Alter1!AO123/1000</f>
        <v>0</v>
      </c>
      <c r="N102">
        <f>IFERROR(IF(L102="CO2",M102,IF(L102="CH4",M102*Hoja1!$C$19,BASEDEDATOS!M102*Hoja1!$C$20)),0)</f>
        <v>0</v>
      </c>
    </row>
    <row r="103" spans="2:14" x14ac:dyDescent="0.75">
      <c r="B103" t="str">
        <f>IF(Fugas_Alter1!AC124="Planta Tratamiento de gas","1B2biii",IF(Hoja1!$C$31="CRUDO","1B2aii","1B2aiii"))</f>
        <v>1B2aii</v>
      </c>
      <c r="C103" t="str">
        <f>Hoja1!$C$31</f>
        <v>CRUDO</v>
      </c>
      <c r="D103" t="str">
        <f>IF(Fugas_Alter1!AC124="Planta Tratamiento de gas","PROCESAMIENTO DE GAS","PRODUCCIÓN")</f>
        <v>PRODUCCIÓN</v>
      </c>
      <c r="E103" t="s">
        <v>322</v>
      </c>
      <c r="F103" t="s">
        <v>322</v>
      </c>
      <c r="H103" t="s">
        <v>839</v>
      </c>
      <c r="L103" t="s">
        <v>30</v>
      </c>
      <c r="M103">
        <f>Fugas_Alter1!AO124/1000</f>
        <v>0</v>
      </c>
      <c r="N103">
        <f>IFERROR(IF(L103="CO2",M103,IF(L103="CH4",M103*Hoja1!$C$19,BASEDEDATOS!M103*Hoja1!$C$20)),0)</f>
        <v>0</v>
      </c>
    </row>
    <row r="104" spans="2:14" x14ac:dyDescent="0.75">
      <c r="B104" t="str">
        <f>IF(Fugas_Alter1!AC125="Planta Tratamiento de gas","1B2biii",IF(Hoja1!$C$31="CRUDO","1B2aii","1B2aiii"))</f>
        <v>1B2aii</v>
      </c>
      <c r="C104" t="str">
        <f>Hoja1!$C$31</f>
        <v>CRUDO</v>
      </c>
      <c r="D104" t="str">
        <f>IF(Fugas_Alter1!AC125="Planta Tratamiento de gas","PROCESAMIENTO DE GAS","PRODUCCIÓN")</f>
        <v>PRODUCCIÓN</v>
      </c>
      <c r="E104" t="s">
        <v>322</v>
      </c>
      <c r="F104" t="s">
        <v>322</v>
      </c>
      <c r="H104" t="s">
        <v>839</v>
      </c>
      <c r="L104" t="s">
        <v>30</v>
      </c>
      <c r="M104">
        <f>Fugas_Alter1!AO125/1000</f>
        <v>0</v>
      </c>
      <c r="N104">
        <f>IFERROR(IF(L104="CO2",M104,IF(L104="CH4",M104*Hoja1!$C$19,BASEDEDATOS!M104*Hoja1!$C$20)),0)</f>
        <v>0</v>
      </c>
    </row>
    <row r="105" spans="2:14" x14ac:dyDescent="0.75">
      <c r="B105" t="str">
        <f>IF(Fugas_Alter1!AC126="Planta Tratamiento de gas","1B2biii",IF(Hoja1!$C$31="CRUDO","1B2aii","1B2aiii"))</f>
        <v>1B2aii</v>
      </c>
      <c r="C105" t="str">
        <f>Hoja1!$C$31</f>
        <v>CRUDO</v>
      </c>
      <c r="D105" t="str">
        <f>IF(Fugas_Alter1!AC126="Planta Tratamiento de gas","PROCESAMIENTO DE GAS","PRODUCCIÓN")</f>
        <v>PRODUCCIÓN</v>
      </c>
      <c r="E105" t="s">
        <v>322</v>
      </c>
      <c r="F105" t="s">
        <v>322</v>
      </c>
      <c r="H105" t="s">
        <v>839</v>
      </c>
      <c r="L105" t="s">
        <v>30</v>
      </c>
      <c r="M105">
        <f>Fugas_Alter1!AO126/1000</f>
        <v>0</v>
      </c>
      <c r="N105">
        <f>IFERROR(IF(L105="CO2",M105,IF(L105="CH4",M105*Hoja1!$C$19,BASEDEDATOS!M105*Hoja1!$C$20)),0)</f>
        <v>0</v>
      </c>
    </row>
    <row r="106" spans="2:14" x14ac:dyDescent="0.75">
      <c r="B106" t="str">
        <f>IF(Fugas_Alter1!AC127="Planta Tratamiento de gas","1B2biii",IF(Hoja1!$C$31="CRUDO","1B2aii","1B2aiii"))</f>
        <v>1B2aii</v>
      </c>
      <c r="C106" t="str">
        <f>Hoja1!$C$31</f>
        <v>CRUDO</v>
      </c>
      <c r="D106" t="str">
        <f>IF(Fugas_Alter1!AC127="Planta Tratamiento de gas","PROCESAMIENTO DE GAS","PRODUCCIÓN")</f>
        <v>PRODUCCIÓN</v>
      </c>
      <c r="E106" t="s">
        <v>322</v>
      </c>
      <c r="F106" t="s">
        <v>322</v>
      </c>
      <c r="H106" t="s">
        <v>839</v>
      </c>
      <c r="L106" t="s">
        <v>30</v>
      </c>
      <c r="M106">
        <f>Fugas_Alter1!AO127/1000</f>
        <v>0</v>
      </c>
      <c r="N106">
        <f>IFERROR(IF(L106="CO2",M106,IF(L106="CH4",M106*Hoja1!$C$19,BASEDEDATOS!M106*Hoja1!$C$20)),0)</f>
        <v>0</v>
      </c>
    </row>
    <row r="107" spans="2:14" x14ac:dyDescent="0.75">
      <c r="B107" t="str">
        <f>IF(Fugas_Alter1!AC128="Planta Tratamiento de gas","1B2biii",IF(Hoja1!$C$31="CRUDO","1B2aii","1B2aiii"))</f>
        <v>1B2aii</v>
      </c>
      <c r="C107" t="str">
        <f>Hoja1!$C$31</f>
        <v>CRUDO</v>
      </c>
      <c r="D107" t="str">
        <f>IF(Fugas_Alter1!AC128="Planta Tratamiento de gas","PROCESAMIENTO DE GAS","PRODUCCIÓN")</f>
        <v>PRODUCCIÓN</v>
      </c>
      <c r="E107" t="s">
        <v>322</v>
      </c>
      <c r="F107" t="s">
        <v>322</v>
      </c>
      <c r="H107" t="s">
        <v>839</v>
      </c>
      <c r="L107" t="s">
        <v>30</v>
      </c>
      <c r="M107">
        <f>Fugas_Alter1!AO128/1000</f>
        <v>0</v>
      </c>
      <c r="N107">
        <f>IFERROR(IF(L107="CO2",M107,IF(L107="CH4",M107*Hoja1!$C$19,BASEDEDATOS!M107*Hoja1!$C$20)),0)</f>
        <v>0</v>
      </c>
    </row>
    <row r="108" spans="2:14" x14ac:dyDescent="0.75">
      <c r="B108" t="str">
        <f>IF(Fugas_Alter1!AC129="Planta Tratamiento de gas","1B2biii",IF(Hoja1!$C$31="CRUDO","1B2aii","1B2aiii"))</f>
        <v>1B2aii</v>
      </c>
      <c r="C108" t="str">
        <f>Hoja1!$C$31</f>
        <v>CRUDO</v>
      </c>
      <c r="D108" t="str">
        <f>IF(Fugas_Alter1!AC129="Planta Tratamiento de gas","PROCESAMIENTO DE GAS","PRODUCCIÓN")</f>
        <v>PRODUCCIÓN</v>
      </c>
      <c r="E108" t="s">
        <v>322</v>
      </c>
      <c r="F108" t="s">
        <v>322</v>
      </c>
      <c r="H108" t="s">
        <v>839</v>
      </c>
      <c r="L108" t="s">
        <v>30</v>
      </c>
      <c r="M108">
        <f>Fugas_Alter1!AO129/1000</f>
        <v>0</v>
      </c>
      <c r="N108">
        <f>IFERROR(IF(L108="CO2",M108,IF(L108="CH4",M108*Hoja1!$C$19,BASEDEDATOS!M108*Hoja1!$C$20)),0)</f>
        <v>0</v>
      </c>
    </row>
    <row r="109" spans="2:14" x14ac:dyDescent="0.75">
      <c r="B109" t="str">
        <f>IF(Fugas_Alter1!AC130="Planta Tratamiento de gas","1B2biii",IF(Hoja1!$C$31="CRUDO","1B2aii","1B2aiii"))</f>
        <v>1B2aii</v>
      </c>
      <c r="C109" t="str">
        <f>Hoja1!$C$31</f>
        <v>CRUDO</v>
      </c>
      <c r="D109" t="str">
        <f>IF(Fugas_Alter1!AC130="Planta Tratamiento de gas","PROCESAMIENTO DE GAS","PRODUCCIÓN")</f>
        <v>PRODUCCIÓN</v>
      </c>
      <c r="E109" t="s">
        <v>322</v>
      </c>
      <c r="F109" t="s">
        <v>322</v>
      </c>
      <c r="H109" t="s">
        <v>839</v>
      </c>
      <c r="L109" t="s">
        <v>30</v>
      </c>
      <c r="M109">
        <f>Fugas_Alter1!AO130/1000</f>
        <v>0</v>
      </c>
      <c r="N109">
        <f>IFERROR(IF(L109="CO2",M109,IF(L109="CH4",M109*Hoja1!$C$19,BASEDEDATOS!M109*Hoja1!$C$20)),0)</f>
        <v>0</v>
      </c>
    </row>
    <row r="110" spans="2:14" x14ac:dyDescent="0.75">
      <c r="B110" t="str">
        <f>IF(Fugas_Alter1!AC131="Planta Tratamiento de gas","1B2biii",IF(Hoja1!$C$31="CRUDO","1B2aii","1B2aiii"))</f>
        <v>1B2aii</v>
      </c>
      <c r="C110" t="str">
        <f>Hoja1!$C$31</f>
        <v>CRUDO</v>
      </c>
      <c r="D110" t="str">
        <f>IF(Fugas_Alter1!AC131="Planta Tratamiento de gas","PROCESAMIENTO DE GAS","PRODUCCIÓN")</f>
        <v>PRODUCCIÓN</v>
      </c>
      <c r="E110" t="s">
        <v>322</v>
      </c>
      <c r="F110" t="s">
        <v>322</v>
      </c>
      <c r="H110" t="s">
        <v>839</v>
      </c>
      <c r="L110" t="s">
        <v>30</v>
      </c>
      <c r="M110">
        <f>Fugas_Alter1!AO131/1000</f>
        <v>0</v>
      </c>
      <c r="N110">
        <f>IFERROR(IF(L110="CO2",M110,IF(L110="CH4",M110*Hoja1!$C$19,BASEDEDATOS!M110*Hoja1!$C$20)),0)</f>
        <v>0</v>
      </c>
    </row>
    <row r="111" spans="2:14" x14ac:dyDescent="0.75">
      <c r="B111" t="str">
        <f>IF(Fugas_Alter1!AC132="Planta Tratamiento de gas","1B2biii",IF(Hoja1!$C$31="CRUDO","1B2aii","1B2aiii"))</f>
        <v>1B2aii</v>
      </c>
      <c r="C111" t="str">
        <f>Hoja1!$C$31</f>
        <v>CRUDO</v>
      </c>
      <c r="D111" t="str">
        <f>IF(Fugas_Alter1!AC132="Planta Tratamiento de gas","PROCESAMIENTO DE GAS","PRODUCCIÓN")</f>
        <v>PRODUCCIÓN</v>
      </c>
      <c r="E111" t="s">
        <v>322</v>
      </c>
      <c r="F111" t="s">
        <v>322</v>
      </c>
      <c r="H111" t="s">
        <v>839</v>
      </c>
      <c r="L111" t="s">
        <v>30</v>
      </c>
      <c r="M111">
        <f>Fugas_Alter1!AO132/1000</f>
        <v>0</v>
      </c>
      <c r="N111">
        <f>IFERROR(IF(L111="CO2",M111,IF(L111="CH4",M111*Hoja1!$C$19,BASEDEDATOS!M111*Hoja1!$C$20)),0)</f>
        <v>0</v>
      </c>
    </row>
    <row r="112" spans="2:14" x14ac:dyDescent="0.75">
      <c r="B112" t="str">
        <f>IF(Fugas_Alter1!AC133="Planta Tratamiento de gas","1B2biii",IF(Hoja1!$C$31="CRUDO","1B2aii","1B2aiii"))</f>
        <v>1B2aii</v>
      </c>
      <c r="C112" t="str">
        <f>Hoja1!$C$31</f>
        <v>CRUDO</v>
      </c>
      <c r="D112" t="str">
        <f>IF(Fugas_Alter1!AC133="Planta Tratamiento de gas","PROCESAMIENTO DE GAS","PRODUCCIÓN")</f>
        <v>PRODUCCIÓN</v>
      </c>
      <c r="E112" t="s">
        <v>322</v>
      </c>
      <c r="F112" t="s">
        <v>322</v>
      </c>
      <c r="H112" t="s">
        <v>839</v>
      </c>
      <c r="L112" t="s">
        <v>30</v>
      </c>
      <c r="M112">
        <f>Fugas_Alter1!AO133/1000</f>
        <v>0</v>
      </c>
      <c r="N112">
        <f>IFERROR(IF(L112="CO2",M112,IF(L112="CH4",M112*Hoja1!$C$19,BASEDEDATOS!M112*Hoja1!$C$20)),0)</f>
        <v>0</v>
      </c>
    </row>
    <row r="113" spans="2:14" x14ac:dyDescent="0.75">
      <c r="B113" t="str">
        <f>IF(Fugas_Alter1!AC134="Planta Tratamiento de gas","1B2biii",IF(Hoja1!$C$31="CRUDO","1B2aii","1B2aiii"))</f>
        <v>1B2aii</v>
      </c>
      <c r="C113" t="str">
        <f>Hoja1!$C$31</f>
        <v>CRUDO</v>
      </c>
      <c r="D113" t="str">
        <f>IF(Fugas_Alter1!AC134="Planta Tratamiento de gas","PROCESAMIENTO DE GAS","PRODUCCIÓN")</f>
        <v>PRODUCCIÓN</v>
      </c>
      <c r="E113" t="s">
        <v>322</v>
      </c>
      <c r="F113" t="s">
        <v>322</v>
      </c>
      <c r="H113" t="s">
        <v>839</v>
      </c>
      <c r="L113" t="s">
        <v>30</v>
      </c>
      <c r="M113">
        <f>Fugas_Alter1!AO134/1000</f>
        <v>0</v>
      </c>
      <c r="N113">
        <f>IFERROR(IF(L113="CO2",M113,IF(L113="CH4",M113*Hoja1!$C$19,BASEDEDATOS!M113*Hoja1!$C$20)),0)</f>
        <v>0</v>
      </c>
    </row>
    <row r="114" spans="2:14" x14ac:dyDescent="0.75">
      <c r="B114" t="str">
        <f>IF(Fugas_Alter1!AC135="Planta Tratamiento de gas","1B2biii",IF(Hoja1!$C$31="CRUDO","1B2aii","1B2aiii"))</f>
        <v>1B2aii</v>
      </c>
      <c r="C114" t="str">
        <f>Hoja1!$C$31</f>
        <v>CRUDO</v>
      </c>
      <c r="D114" t="str">
        <f>IF(Fugas_Alter1!AC135="Planta Tratamiento de gas","PROCESAMIENTO DE GAS","PRODUCCIÓN")</f>
        <v>PRODUCCIÓN</v>
      </c>
      <c r="E114" t="s">
        <v>322</v>
      </c>
      <c r="F114" t="s">
        <v>322</v>
      </c>
      <c r="H114" t="s">
        <v>839</v>
      </c>
      <c r="L114" t="s">
        <v>30</v>
      </c>
      <c r="M114">
        <f>Fugas_Alter1!AO135/1000</f>
        <v>0</v>
      </c>
      <c r="N114">
        <f>IFERROR(IF(L114="CO2",M114,IF(L114="CH4",M114*Hoja1!$C$19,BASEDEDATOS!M114*Hoja1!$C$20)),0)</f>
        <v>0</v>
      </c>
    </row>
    <row r="115" spans="2:14" x14ac:dyDescent="0.75">
      <c r="B115" t="str">
        <f>IF(Fugas_Alter1!AC136="Planta Tratamiento de gas","1B2biii",IF(Hoja1!$C$31="CRUDO","1B2aii","1B2aiii"))</f>
        <v>1B2aii</v>
      </c>
      <c r="C115" t="str">
        <f>Hoja1!$C$31</f>
        <v>CRUDO</v>
      </c>
      <c r="D115" t="str">
        <f>IF(Fugas_Alter1!AC136="Planta Tratamiento de gas","PROCESAMIENTO DE GAS","PRODUCCIÓN")</f>
        <v>PRODUCCIÓN</v>
      </c>
      <c r="E115" t="s">
        <v>322</v>
      </c>
      <c r="F115" t="s">
        <v>322</v>
      </c>
      <c r="H115" t="s">
        <v>839</v>
      </c>
      <c r="L115" t="s">
        <v>30</v>
      </c>
      <c r="M115">
        <f>Fugas_Alter1!AO136/1000</f>
        <v>0</v>
      </c>
      <c r="N115">
        <f>IFERROR(IF(L115="CO2",M115,IF(L115="CH4",M115*Hoja1!$C$19,BASEDEDATOS!M115*Hoja1!$C$20)),0)</f>
        <v>0</v>
      </c>
    </row>
    <row r="116" spans="2:14" x14ac:dyDescent="0.75">
      <c r="B116" t="str">
        <f>IF(Fugas_Alter1!AC137="Planta Tratamiento de gas","1B2biii",IF(Hoja1!$C$31="CRUDO","1B2aii","1B2aiii"))</f>
        <v>1B2aii</v>
      </c>
      <c r="C116" t="str">
        <f>Hoja1!$C$31</f>
        <v>CRUDO</v>
      </c>
      <c r="D116" t="str">
        <f>IF(Fugas_Alter1!AC137="Planta Tratamiento de gas","PROCESAMIENTO DE GAS","PRODUCCIÓN")</f>
        <v>PRODUCCIÓN</v>
      </c>
      <c r="E116" t="s">
        <v>322</v>
      </c>
      <c r="F116" t="s">
        <v>322</v>
      </c>
      <c r="H116" t="s">
        <v>839</v>
      </c>
      <c r="L116" t="s">
        <v>30</v>
      </c>
      <c r="M116">
        <f>Fugas_Alter1!AO137/1000</f>
        <v>0</v>
      </c>
      <c r="N116">
        <f>IFERROR(IF(L116="CO2",M116,IF(L116="CH4",M116*Hoja1!$C$19,BASEDEDATOS!M116*Hoja1!$C$20)),0)</f>
        <v>0</v>
      </c>
    </row>
    <row r="117" spans="2:14" x14ac:dyDescent="0.75">
      <c r="B117" t="str">
        <f>IF(Fugas_Alter1!AC138="Planta Tratamiento de gas","1B2biii",IF(Hoja1!$C$31="CRUDO","1B2aii","1B2aiii"))</f>
        <v>1B2aii</v>
      </c>
      <c r="C117" t="str">
        <f>Hoja1!$C$31</f>
        <v>CRUDO</v>
      </c>
      <c r="D117" t="str">
        <f>IF(Fugas_Alter1!AC138="Planta Tratamiento de gas","PROCESAMIENTO DE GAS","PRODUCCIÓN")</f>
        <v>PRODUCCIÓN</v>
      </c>
      <c r="E117" t="s">
        <v>322</v>
      </c>
      <c r="F117" t="s">
        <v>322</v>
      </c>
      <c r="H117" t="s">
        <v>839</v>
      </c>
      <c r="L117" t="s">
        <v>30</v>
      </c>
      <c r="M117">
        <f>Fugas_Alter1!AO138/1000</f>
        <v>0</v>
      </c>
      <c r="N117">
        <f>IFERROR(IF(L117="CO2",M117,IF(L117="CH4",M117*Hoja1!$C$19,BASEDEDATOS!M117*Hoja1!$C$20)),0)</f>
        <v>0</v>
      </c>
    </row>
    <row r="118" spans="2:14" x14ac:dyDescent="0.75">
      <c r="B118" t="str">
        <f>IF(Fugas_Alter1!AC139="Planta Tratamiento de gas","1B2biii",IF(Hoja1!$C$31="CRUDO","1B2aii","1B2aiii"))</f>
        <v>1B2aii</v>
      </c>
      <c r="C118" t="str">
        <f>Hoja1!$C$31</f>
        <v>CRUDO</v>
      </c>
      <c r="D118" t="str">
        <f>IF(Fugas_Alter1!AC139="Planta Tratamiento de gas","PROCESAMIENTO DE GAS","PRODUCCIÓN")</f>
        <v>PRODUCCIÓN</v>
      </c>
      <c r="E118" t="s">
        <v>322</v>
      </c>
      <c r="F118" t="s">
        <v>322</v>
      </c>
      <c r="H118" t="s">
        <v>839</v>
      </c>
      <c r="L118" t="s">
        <v>30</v>
      </c>
      <c r="M118">
        <f>Fugas_Alter1!AO139/1000</f>
        <v>0</v>
      </c>
      <c r="N118">
        <f>IFERROR(IF(L118="CO2",M118,IF(L118="CH4",M118*Hoja1!$C$19,BASEDEDATOS!M118*Hoja1!$C$20)),0)</f>
        <v>0</v>
      </c>
    </row>
    <row r="119" spans="2:14" x14ac:dyDescent="0.75">
      <c r="B119" t="str">
        <f>IF(Fugas_Alter1!AC140="Planta Tratamiento de gas","1B2biii",IF(Hoja1!$C$31="CRUDO","1B2aii","1B2aiii"))</f>
        <v>1B2aii</v>
      </c>
      <c r="C119" t="str">
        <f>Hoja1!$C$31</f>
        <v>CRUDO</v>
      </c>
      <c r="D119" t="str">
        <f>IF(Fugas_Alter1!AC140="Planta Tratamiento de gas","PROCESAMIENTO DE GAS","PRODUCCIÓN")</f>
        <v>PRODUCCIÓN</v>
      </c>
      <c r="E119" t="s">
        <v>322</v>
      </c>
      <c r="F119" t="s">
        <v>322</v>
      </c>
      <c r="H119" t="s">
        <v>839</v>
      </c>
      <c r="L119" t="s">
        <v>30</v>
      </c>
      <c r="M119">
        <f>Fugas_Alter1!AO140/1000</f>
        <v>0</v>
      </c>
      <c r="N119">
        <f>IFERROR(IF(L119="CO2",M119,IF(L119="CH4",M119*Hoja1!$C$19,BASEDEDATOS!M119*Hoja1!$C$20)),0)</f>
        <v>0</v>
      </c>
    </row>
    <row r="120" spans="2:14" x14ac:dyDescent="0.75">
      <c r="B120" t="str">
        <f>IF(Fugas_Alter1!AC141="Planta Tratamiento de gas","1B2biii",IF(Hoja1!$C$31="CRUDO","1B2aii","1B2aiii"))</f>
        <v>1B2aii</v>
      </c>
      <c r="C120" t="str">
        <f>Hoja1!$C$31</f>
        <v>CRUDO</v>
      </c>
      <c r="D120" t="str">
        <f>IF(Fugas_Alter1!AC141="Planta Tratamiento de gas","PROCESAMIENTO DE GAS","PRODUCCIÓN")</f>
        <v>PRODUCCIÓN</v>
      </c>
      <c r="E120" t="s">
        <v>322</v>
      </c>
      <c r="F120" t="s">
        <v>322</v>
      </c>
      <c r="H120" t="s">
        <v>839</v>
      </c>
      <c r="L120" t="s">
        <v>30</v>
      </c>
      <c r="M120">
        <f>Fugas_Alter1!AO141/1000</f>
        <v>0</v>
      </c>
      <c r="N120">
        <f>IFERROR(IF(L120="CO2",M120,IF(L120="CH4",M120*Hoja1!$C$19,BASEDEDATOS!M120*Hoja1!$C$20)),0)</f>
        <v>0</v>
      </c>
    </row>
    <row r="121" spans="2:14" x14ac:dyDescent="0.75">
      <c r="B121" t="str">
        <f>IF(Fugas_Alter1!AC142="Planta Tratamiento de gas","1B2biii",IF(Hoja1!$C$31="CRUDO","1B2aii","1B2aiii"))</f>
        <v>1B2aii</v>
      </c>
      <c r="C121" t="str">
        <f>Hoja1!$C$31</f>
        <v>CRUDO</v>
      </c>
      <c r="D121" t="str">
        <f>IF(Fugas_Alter1!AC142="Planta Tratamiento de gas","PROCESAMIENTO DE GAS","PRODUCCIÓN")</f>
        <v>PRODUCCIÓN</v>
      </c>
      <c r="E121" t="s">
        <v>322</v>
      </c>
      <c r="F121" t="s">
        <v>322</v>
      </c>
      <c r="H121" t="s">
        <v>839</v>
      </c>
      <c r="L121" t="s">
        <v>30</v>
      </c>
      <c r="M121">
        <f>Fugas_Alter1!AO142/1000</f>
        <v>0</v>
      </c>
      <c r="N121">
        <f>IFERROR(IF(L121="CO2",M121,IF(L121="CH4",M121*Hoja1!$C$19,BASEDEDATOS!M121*Hoja1!$C$20)),0)</f>
        <v>0</v>
      </c>
    </row>
    <row r="122" spans="2:14" x14ac:dyDescent="0.75">
      <c r="B122" t="str">
        <f>IF(Fugas_Alter1!AC143="Planta Tratamiento de gas","1B2biii",IF(Hoja1!$C$31="CRUDO","1B2aii","1B2aiii"))</f>
        <v>1B2aii</v>
      </c>
      <c r="C122" t="str">
        <f>Hoja1!$C$31</f>
        <v>CRUDO</v>
      </c>
      <c r="D122" t="str">
        <f>IF(Fugas_Alter1!AC143="Planta Tratamiento de gas","PROCESAMIENTO DE GAS","PRODUCCIÓN")</f>
        <v>PRODUCCIÓN</v>
      </c>
      <c r="E122" t="s">
        <v>322</v>
      </c>
      <c r="F122" t="s">
        <v>322</v>
      </c>
      <c r="H122" t="s">
        <v>839</v>
      </c>
      <c r="L122" t="s">
        <v>30</v>
      </c>
      <c r="M122">
        <f>Fugas_Alter1!AO143/1000</f>
        <v>0</v>
      </c>
      <c r="N122">
        <f>IFERROR(IF(L122="CO2",M122,IF(L122="CH4",M122*Hoja1!$C$19,BASEDEDATOS!M122*Hoja1!$C$20)),0)</f>
        <v>0</v>
      </c>
    </row>
    <row r="123" spans="2:14" x14ac:dyDescent="0.75">
      <c r="B123" t="str">
        <f>IF(Fugas_Alter1!AC144="Planta Tratamiento de gas","1B2biii",IF(Hoja1!$C$31="CRUDO","1B2aii","1B2aiii"))</f>
        <v>1B2aii</v>
      </c>
      <c r="C123" t="str">
        <f>Hoja1!$C$31</f>
        <v>CRUDO</v>
      </c>
      <c r="D123" t="str">
        <f>IF(Fugas_Alter1!AC144="Planta Tratamiento de gas","PROCESAMIENTO DE GAS","PRODUCCIÓN")</f>
        <v>PRODUCCIÓN</v>
      </c>
      <c r="E123" t="s">
        <v>322</v>
      </c>
      <c r="F123" t="s">
        <v>322</v>
      </c>
      <c r="H123" t="s">
        <v>839</v>
      </c>
      <c r="L123" t="s">
        <v>30</v>
      </c>
      <c r="M123">
        <f>Fugas_Alter1!AO144/1000</f>
        <v>0</v>
      </c>
      <c r="N123">
        <f>IFERROR(IF(L123="CO2",M123,IF(L123="CH4",M123*Hoja1!$C$19,BASEDEDATOS!M123*Hoja1!$C$20)),0)</f>
        <v>0</v>
      </c>
    </row>
    <row r="124" spans="2:14" x14ac:dyDescent="0.75">
      <c r="B124" t="str">
        <f>IF(Fugas_Alter1!AC145="Planta Tratamiento de gas","1B2biii",IF(Hoja1!$C$31="CRUDO","1B2aii","1B2aiii"))</f>
        <v>1B2aii</v>
      </c>
      <c r="C124" t="str">
        <f>Hoja1!$C$31</f>
        <v>CRUDO</v>
      </c>
      <c r="D124" t="str">
        <f>IF(Fugas_Alter1!AC145="Planta Tratamiento de gas","PROCESAMIENTO DE GAS","PRODUCCIÓN")</f>
        <v>PRODUCCIÓN</v>
      </c>
      <c r="E124" t="s">
        <v>322</v>
      </c>
      <c r="F124" t="s">
        <v>322</v>
      </c>
      <c r="H124" t="s">
        <v>839</v>
      </c>
      <c r="L124" t="s">
        <v>30</v>
      </c>
      <c r="M124">
        <f>Fugas_Alter1!AO145/1000</f>
        <v>0</v>
      </c>
      <c r="N124">
        <f>IFERROR(IF(L124="CO2",M124,IF(L124="CH4",M124*Hoja1!$C$19,BASEDEDATOS!M124*Hoja1!$C$20)),0)</f>
        <v>0</v>
      </c>
    </row>
    <row r="125" spans="2:14" x14ac:dyDescent="0.75">
      <c r="B125" t="str">
        <f>IF(Fugas_Alter1!AC146="Planta Tratamiento de gas","1B2biii",IF(Hoja1!$C$31="CRUDO","1B2aii","1B2aiii"))</f>
        <v>1B2aii</v>
      </c>
      <c r="C125" t="str">
        <f>Hoja1!$C$31</f>
        <v>CRUDO</v>
      </c>
      <c r="D125" t="str">
        <f>IF(Fugas_Alter1!AC146="Planta Tratamiento de gas","PROCESAMIENTO DE GAS","PRODUCCIÓN")</f>
        <v>PRODUCCIÓN</v>
      </c>
      <c r="E125" t="s">
        <v>322</v>
      </c>
      <c r="F125" t="s">
        <v>322</v>
      </c>
      <c r="H125" t="s">
        <v>839</v>
      </c>
      <c r="L125" t="s">
        <v>30</v>
      </c>
      <c r="M125">
        <f>Fugas_Alter1!AO146/1000</f>
        <v>0</v>
      </c>
      <c r="N125">
        <f>IFERROR(IF(L125="CO2",M125,IF(L125="CH4",M125*Hoja1!$C$19,BASEDEDATOS!M125*Hoja1!$C$20)),0)</f>
        <v>0</v>
      </c>
    </row>
    <row r="126" spans="2:14" x14ac:dyDescent="0.75">
      <c r="B126" t="str">
        <f>IF(Fugas_Alter1!AC147="Planta Tratamiento de gas","1B2biii",IF(Hoja1!$C$31="CRUDO","1B2aii","1B2aiii"))</f>
        <v>1B2aii</v>
      </c>
      <c r="C126" t="str">
        <f>Hoja1!$C$31</f>
        <v>CRUDO</v>
      </c>
      <c r="D126" t="str">
        <f>IF(Fugas_Alter1!AC147="Planta Tratamiento de gas","PROCESAMIENTO DE GAS","PRODUCCIÓN")</f>
        <v>PRODUCCIÓN</v>
      </c>
      <c r="E126" t="s">
        <v>322</v>
      </c>
      <c r="F126" t="s">
        <v>322</v>
      </c>
      <c r="H126" t="s">
        <v>839</v>
      </c>
      <c r="L126" t="s">
        <v>30</v>
      </c>
      <c r="M126">
        <f>Fugas_Alter1!AO147/1000</f>
        <v>0</v>
      </c>
      <c r="N126">
        <f>IFERROR(IF(L126="CO2",M126,IF(L126="CH4",M126*Hoja1!$C$19,BASEDEDATOS!M126*Hoja1!$C$20)),0)</f>
        <v>0</v>
      </c>
    </row>
    <row r="127" spans="2:14" x14ac:dyDescent="0.75">
      <c r="B127" t="str">
        <f>IF(Fugas_Alter1!AC148="Planta Tratamiento de gas","1B2biii",IF(Hoja1!$C$31="CRUDO","1B2aii","1B2aiii"))</f>
        <v>1B2aii</v>
      </c>
      <c r="C127" t="str">
        <f>Hoja1!$C$31</f>
        <v>CRUDO</v>
      </c>
      <c r="D127" t="str">
        <f>IF(Fugas_Alter1!AC148="Planta Tratamiento de gas","PROCESAMIENTO DE GAS","PRODUCCIÓN")</f>
        <v>PRODUCCIÓN</v>
      </c>
      <c r="E127" t="s">
        <v>322</v>
      </c>
      <c r="F127" t="s">
        <v>322</v>
      </c>
      <c r="H127" t="s">
        <v>839</v>
      </c>
      <c r="L127" t="s">
        <v>30</v>
      </c>
      <c r="M127">
        <f>Fugas_Alter1!AO148/1000</f>
        <v>0</v>
      </c>
      <c r="N127">
        <f>IFERROR(IF(L127="CO2",M127,IF(L127="CH4",M127*Hoja1!$C$19,BASEDEDATOS!M127*Hoja1!$C$20)),0)</f>
        <v>0</v>
      </c>
    </row>
    <row r="128" spans="2:14" x14ac:dyDescent="0.75">
      <c r="B128" t="str">
        <f>IF(Fugas_Alter1!AC149="Planta Tratamiento de gas","1B2biii",IF(Hoja1!$C$31="CRUDO","1B2aii","1B2aiii"))</f>
        <v>1B2aii</v>
      </c>
      <c r="C128" t="str">
        <f>Hoja1!$C$31</f>
        <v>CRUDO</v>
      </c>
      <c r="D128" t="str">
        <f>IF(Fugas_Alter1!AC149="Planta Tratamiento de gas","PROCESAMIENTO DE GAS","PRODUCCIÓN")</f>
        <v>PRODUCCIÓN</v>
      </c>
      <c r="E128" t="s">
        <v>322</v>
      </c>
      <c r="F128" t="s">
        <v>322</v>
      </c>
      <c r="H128" t="s">
        <v>839</v>
      </c>
      <c r="L128" t="s">
        <v>30</v>
      </c>
      <c r="M128">
        <f>Fugas_Alter1!AO149/1000</f>
        <v>0</v>
      </c>
      <c r="N128">
        <f>IFERROR(IF(L128="CO2",M128,IF(L128="CH4",M128*Hoja1!$C$19,BASEDEDATOS!M128*Hoja1!$C$20)),0)</f>
        <v>0</v>
      </c>
    </row>
    <row r="129" spans="2:14" x14ac:dyDescent="0.75">
      <c r="B129" t="str">
        <f>IF(Fugas_Alter1!AC150="Planta Tratamiento de gas","1B2biii",IF(Hoja1!$C$31="CRUDO","1B2aii","1B2aiii"))</f>
        <v>1B2aii</v>
      </c>
      <c r="C129" t="str">
        <f>Hoja1!$C$31</f>
        <v>CRUDO</v>
      </c>
      <c r="D129" t="str">
        <f>IF(Fugas_Alter1!AC150="Planta Tratamiento de gas","PROCESAMIENTO DE GAS","PRODUCCIÓN")</f>
        <v>PRODUCCIÓN</v>
      </c>
      <c r="E129" t="s">
        <v>322</v>
      </c>
      <c r="F129" t="s">
        <v>322</v>
      </c>
      <c r="H129" t="s">
        <v>839</v>
      </c>
      <c r="L129" t="s">
        <v>30</v>
      </c>
      <c r="M129">
        <f>Fugas_Alter1!AO150/1000</f>
        <v>0</v>
      </c>
      <c r="N129">
        <f>IFERROR(IF(L129="CO2",M129,IF(L129="CH4",M129*Hoja1!$C$19,BASEDEDATOS!M129*Hoja1!$C$20)),0)</f>
        <v>0</v>
      </c>
    </row>
    <row r="130" spans="2:14" x14ac:dyDescent="0.75">
      <c r="B130" t="str">
        <f>IF(Fugas_Alter1!AC151="Planta Tratamiento de gas","1B2biii",IF(Hoja1!$C$31="CRUDO","1B2aii","1B2aiii"))</f>
        <v>1B2aii</v>
      </c>
      <c r="C130" t="str">
        <f>Hoja1!$C$31</f>
        <v>CRUDO</v>
      </c>
      <c r="D130" t="str">
        <f>IF(Fugas_Alter1!AC151="Planta Tratamiento de gas","PROCESAMIENTO DE GAS","PRODUCCIÓN")</f>
        <v>PRODUCCIÓN</v>
      </c>
      <c r="E130" t="s">
        <v>322</v>
      </c>
      <c r="F130" t="s">
        <v>322</v>
      </c>
      <c r="H130" t="s">
        <v>839</v>
      </c>
      <c r="L130" t="s">
        <v>30</v>
      </c>
      <c r="M130">
        <f>Fugas_Alter1!AO151/1000</f>
        <v>0</v>
      </c>
      <c r="N130">
        <f>IFERROR(IF(L130="CO2",M130,IF(L130="CH4",M130*Hoja1!$C$19,BASEDEDATOS!M130*Hoja1!$C$20)),0)</f>
        <v>0</v>
      </c>
    </row>
    <row r="131" spans="2:14" x14ac:dyDescent="0.75">
      <c r="B131" t="str">
        <f>IF(Fugas_Alter1!AC152="Planta Tratamiento de gas","1B2biii",IF(Hoja1!$C$31="CRUDO","1B2aii","1B2aiii"))</f>
        <v>1B2aii</v>
      </c>
      <c r="C131" t="str">
        <f>Hoja1!$C$31</f>
        <v>CRUDO</v>
      </c>
      <c r="D131" t="str">
        <f>IF(Fugas_Alter1!AC152="Planta Tratamiento de gas","PROCESAMIENTO DE GAS","PRODUCCIÓN")</f>
        <v>PRODUCCIÓN</v>
      </c>
      <c r="E131" t="s">
        <v>322</v>
      </c>
      <c r="F131" t="s">
        <v>322</v>
      </c>
      <c r="H131" t="s">
        <v>839</v>
      </c>
      <c r="L131" t="s">
        <v>30</v>
      </c>
      <c r="M131">
        <f>Fugas_Alter1!AO152/1000</f>
        <v>0</v>
      </c>
      <c r="N131">
        <f>IFERROR(IF(L131="CO2",M131,IF(L131="CH4",M131*Hoja1!$C$19,BASEDEDATOS!M131*Hoja1!$C$20)),0)</f>
        <v>0</v>
      </c>
    </row>
    <row r="132" spans="2:14" x14ac:dyDescent="0.75">
      <c r="B132" t="str">
        <f>IF(Fugas_Alter1!AC153="Planta Tratamiento de gas","1B2biii",IF(Hoja1!$C$31="CRUDO","1B2aii","1B2aiii"))</f>
        <v>1B2aii</v>
      </c>
      <c r="C132" t="str">
        <f>Hoja1!$C$31</f>
        <v>CRUDO</v>
      </c>
      <c r="D132" t="str">
        <f>IF(Fugas_Alter1!AC153="Planta Tratamiento de gas","PROCESAMIENTO DE GAS","PRODUCCIÓN")</f>
        <v>PRODUCCIÓN</v>
      </c>
      <c r="E132" t="s">
        <v>322</v>
      </c>
      <c r="F132" t="s">
        <v>322</v>
      </c>
      <c r="H132" t="s">
        <v>839</v>
      </c>
      <c r="L132" t="s">
        <v>30</v>
      </c>
      <c r="M132">
        <f>Fugas_Alter1!AO153/1000</f>
        <v>0</v>
      </c>
      <c r="N132">
        <f>IFERROR(IF(L132="CO2",M132,IF(L132="CH4",M132*Hoja1!$C$19,BASEDEDATOS!M132*Hoja1!$C$20)),0)</f>
        <v>0</v>
      </c>
    </row>
    <row r="133" spans="2:14" x14ac:dyDescent="0.75">
      <c r="B133" t="str">
        <f>IF(Fugas_Alter1!AC154="Planta Tratamiento de gas","1B2biii",IF(Hoja1!$C$31="CRUDO","1B2aii","1B2aiii"))</f>
        <v>1B2aii</v>
      </c>
      <c r="C133" t="str">
        <f>Hoja1!$C$31</f>
        <v>CRUDO</v>
      </c>
      <c r="D133" t="str">
        <f>IF(Fugas_Alter1!AC154="Planta Tratamiento de gas","PROCESAMIENTO DE GAS","PRODUCCIÓN")</f>
        <v>PRODUCCIÓN</v>
      </c>
      <c r="E133" t="s">
        <v>322</v>
      </c>
      <c r="F133" t="s">
        <v>322</v>
      </c>
      <c r="H133" t="s">
        <v>839</v>
      </c>
      <c r="L133" t="s">
        <v>30</v>
      </c>
      <c r="M133">
        <f>Fugas_Alter1!AO154/1000</f>
        <v>0</v>
      </c>
      <c r="N133">
        <f>IFERROR(IF(L133="CO2",M133,IF(L133="CH4",M133*Hoja1!$C$19,BASEDEDATOS!M133*Hoja1!$C$20)),0)</f>
        <v>0</v>
      </c>
    </row>
    <row r="134" spans="2:14" x14ac:dyDescent="0.75">
      <c r="B134" t="str">
        <f>IF(Fugas_Alter1!AC155="Planta Tratamiento de gas","1B2biii",IF(Hoja1!$C$31="CRUDO","1B2aii","1B2aiii"))</f>
        <v>1B2aii</v>
      </c>
      <c r="C134" t="str">
        <f>Hoja1!$C$31</f>
        <v>CRUDO</v>
      </c>
      <c r="D134" t="str">
        <f>IF(Fugas_Alter1!AC155="Planta Tratamiento de gas","PROCESAMIENTO DE GAS","PRODUCCIÓN")</f>
        <v>PRODUCCIÓN</v>
      </c>
      <c r="E134" t="s">
        <v>322</v>
      </c>
      <c r="F134" t="s">
        <v>322</v>
      </c>
      <c r="H134" t="s">
        <v>839</v>
      </c>
      <c r="L134" t="s">
        <v>30</v>
      </c>
      <c r="M134">
        <f>Fugas_Alter1!AO155/1000</f>
        <v>0</v>
      </c>
      <c r="N134">
        <f>IFERROR(IF(L134="CO2",M134,IF(L134="CH4",M134*Hoja1!$C$19,BASEDEDATOS!M134*Hoja1!$C$20)),0)</f>
        <v>0</v>
      </c>
    </row>
    <row r="135" spans="2:14" x14ac:dyDescent="0.75">
      <c r="B135" t="str">
        <f>IF(Fugas_Alter1!AC156="Planta Tratamiento de gas","1B2biii",IF(Hoja1!$C$31="CRUDO","1B2aii","1B2aiii"))</f>
        <v>1B2aii</v>
      </c>
      <c r="C135" t="str">
        <f>Hoja1!$C$31</f>
        <v>CRUDO</v>
      </c>
      <c r="D135" t="str">
        <f>IF(Fugas_Alter1!AC156="Planta Tratamiento de gas","PROCESAMIENTO DE GAS","PRODUCCIÓN")</f>
        <v>PRODUCCIÓN</v>
      </c>
      <c r="E135" t="s">
        <v>322</v>
      </c>
      <c r="F135" t="s">
        <v>322</v>
      </c>
      <c r="H135" t="s">
        <v>839</v>
      </c>
      <c r="L135" t="s">
        <v>30</v>
      </c>
      <c r="M135">
        <f>Fugas_Alter1!AO156/1000</f>
        <v>0</v>
      </c>
      <c r="N135">
        <f>IFERROR(IF(L135="CO2",M135,IF(L135="CH4",M135*Hoja1!$C$19,BASEDEDATOS!M135*Hoja1!$C$20)),0)</f>
        <v>0</v>
      </c>
    </row>
    <row r="136" spans="2:14" x14ac:dyDescent="0.75">
      <c r="B136" t="str">
        <f>IF(Fugas_Alter1!AC157="Planta Tratamiento de gas","1B2biii",IF(Hoja1!$C$31="CRUDO","1B2aii","1B2aiii"))</f>
        <v>1B2aii</v>
      </c>
      <c r="C136" t="str">
        <f>Hoja1!$C$31</f>
        <v>CRUDO</v>
      </c>
      <c r="D136" t="str">
        <f>IF(Fugas_Alter1!AC157="Planta Tratamiento de gas","PROCESAMIENTO DE GAS","PRODUCCIÓN")</f>
        <v>PRODUCCIÓN</v>
      </c>
      <c r="E136" t="s">
        <v>322</v>
      </c>
      <c r="F136" t="s">
        <v>322</v>
      </c>
      <c r="H136" t="s">
        <v>839</v>
      </c>
      <c r="L136" t="s">
        <v>30</v>
      </c>
      <c r="M136">
        <f>Fugas_Alter1!AO157/1000</f>
        <v>0</v>
      </c>
      <c r="N136">
        <f>IFERROR(IF(L136="CO2",M136,IF(L136="CH4",M136*Hoja1!$C$19,BASEDEDATOS!M136*Hoja1!$C$20)),0)</f>
        <v>0</v>
      </c>
    </row>
    <row r="137" spans="2:14" x14ac:dyDescent="0.75">
      <c r="B137" t="str">
        <f>IF(Fugas_Alter1!AC158="Planta Tratamiento de gas","1B2biii",IF(Hoja1!$C$31="CRUDO","1B2aii","1B2aiii"))</f>
        <v>1B2aii</v>
      </c>
      <c r="C137" t="str">
        <f>Hoja1!$C$31</f>
        <v>CRUDO</v>
      </c>
      <c r="D137" t="str">
        <f>IF(Fugas_Alter1!AC158="Planta Tratamiento de gas","PROCESAMIENTO DE GAS","PRODUCCIÓN")</f>
        <v>PRODUCCIÓN</v>
      </c>
      <c r="E137" t="s">
        <v>322</v>
      </c>
      <c r="F137" t="s">
        <v>322</v>
      </c>
      <c r="H137" t="s">
        <v>839</v>
      </c>
      <c r="L137" t="s">
        <v>30</v>
      </c>
      <c r="M137">
        <f>Fugas_Alter1!AO158/1000</f>
        <v>0</v>
      </c>
      <c r="N137">
        <f>IFERROR(IF(L137="CO2",M137,IF(L137="CH4",M137*Hoja1!$C$19,BASEDEDATOS!M137*Hoja1!$C$20)),0)</f>
        <v>0</v>
      </c>
    </row>
    <row r="138" spans="2:14" x14ac:dyDescent="0.75">
      <c r="B138" t="str">
        <f>IF(Fugas_Alter1!AC159="Planta Tratamiento de gas","1B2biii",IF(Hoja1!$C$31="CRUDO","1B2aii","1B2aiii"))</f>
        <v>1B2aii</v>
      </c>
      <c r="C138" t="str">
        <f>Hoja1!$C$31</f>
        <v>CRUDO</v>
      </c>
      <c r="D138" t="str">
        <f>IF(Fugas_Alter1!AC159="Planta Tratamiento de gas","PROCESAMIENTO DE GAS","PRODUCCIÓN")</f>
        <v>PRODUCCIÓN</v>
      </c>
      <c r="E138" t="s">
        <v>322</v>
      </c>
      <c r="F138" t="s">
        <v>322</v>
      </c>
      <c r="H138" t="s">
        <v>839</v>
      </c>
      <c r="L138" t="s">
        <v>30</v>
      </c>
      <c r="M138">
        <f>Fugas_Alter1!AO159/1000</f>
        <v>0</v>
      </c>
      <c r="N138">
        <f>IFERROR(IF(L138="CO2",M138,IF(L138="CH4",M138*Hoja1!$C$19,BASEDEDATOS!M138*Hoja1!$C$20)),0)</f>
        <v>0</v>
      </c>
    </row>
    <row r="139" spans="2:14" x14ac:dyDescent="0.75">
      <c r="B139" t="str">
        <f>IF(Fugas_Alter1!AC160="Planta Tratamiento de gas","1B2biii",IF(Hoja1!$C$31="CRUDO","1B2aii","1B2aiii"))</f>
        <v>1B2aii</v>
      </c>
      <c r="C139" t="str">
        <f>Hoja1!$C$31</f>
        <v>CRUDO</v>
      </c>
      <c r="D139" t="str">
        <f>IF(Fugas_Alter1!AC160="Planta Tratamiento de gas","PROCESAMIENTO DE GAS","PRODUCCIÓN")</f>
        <v>PRODUCCIÓN</v>
      </c>
      <c r="E139" t="s">
        <v>322</v>
      </c>
      <c r="F139" t="s">
        <v>322</v>
      </c>
      <c r="H139" t="s">
        <v>839</v>
      </c>
      <c r="L139" t="s">
        <v>30</v>
      </c>
      <c r="M139">
        <f>Fugas_Alter1!AO160/1000</f>
        <v>0</v>
      </c>
      <c r="N139">
        <f>IFERROR(IF(L139="CO2",M139,IF(L139="CH4",M139*Hoja1!$C$19,BASEDEDATOS!M139*Hoja1!$C$20)),0)</f>
        <v>0</v>
      </c>
    </row>
    <row r="140" spans="2:14" x14ac:dyDescent="0.75">
      <c r="B140" t="str">
        <f>IF(Fugas_Alter1!AC161="Planta Tratamiento de gas","1B2biii",IF(Hoja1!$C$31="CRUDO","1B2aii","1B2aiii"))</f>
        <v>1B2aii</v>
      </c>
      <c r="C140" t="str">
        <f>Hoja1!$C$31</f>
        <v>CRUDO</v>
      </c>
      <c r="D140" t="str">
        <f>IF(Fugas_Alter1!AC161="Planta Tratamiento de gas","PROCESAMIENTO DE GAS","PRODUCCIÓN")</f>
        <v>PRODUCCIÓN</v>
      </c>
      <c r="E140" t="s">
        <v>322</v>
      </c>
      <c r="F140" t="s">
        <v>322</v>
      </c>
      <c r="H140" t="s">
        <v>839</v>
      </c>
      <c r="L140" t="s">
        <v>30</v>
      </c>
      <c r="M140">
        <f>Fugas_Alter1!AO161/1000</f>
        <v>0</v>
      </c>
      <c r="N140">
        <f>IFERROR(IF(L140="CO2",M140,IF(L140="CH4",M140*Hoja1!$C$19,BASEDEDATOS!M140*Hoja1!$C$20)),0)</f>
        <v>0</v>
      </c>
    </row>
    <row r="141" spans="2:14" x14ac:dyDescent="0.75">
      <c r="B141" t="str">
        <f>IF(Fugas_Alter1!AC162="Planta Tratamiento de gas","1B2biii",IF(Hoja1!$C$31="CRUDO","1B2aii","1B2aiii"))</f>
        <v>1B2aii</v>
      </c>
      <c r="C141" t="str">
        <f>Hoja1!$C$31</f>
        <v>CRUDO</v>
      </c>
      <c r="D141" t="str">
        <f>IF(Fugas_Alter1!AC162="Planta Tratamiento de gas","PROCESAMIENTO DE GAS","PRODUCCIÓN")</f>
        <v>PRODUCCIÓN</v>
      </c>
      <c r="E141" t="s">
        <v>322</v>
      </c>
      <c r="F141" t="s">
        <v>322</v>
      </c>
      <c r="H141" t="s">
        <v>839</v>
      </c>
      <c r="L141" t="s">
        <v>30</v>
      </c>
      <c r="M141">
        <f>Fugas_Alter1!AO162/1000</f>
        <v>0</v>
      </c>
      <c r="N141">
        <f>IFERROR(IF(L141="CO2",M141,IF(L141="CH4",M141*Hoja1!$C$19,BASEDEDATOS!M141*Hoja1!$C$20)),0)</f>
        <v>0</v>
      </c>
    </row>
    <row r="142" spans="2:14" x14ac:dyDescent="0.75">
      <c r="B142" t="str">
        <f>IF(Fugas_Alter1!AC163="Planta Tratamiento de gas","1B2biii",IF(Hoja1!$C$31="CRUDO","1B2aii","1B2aiii"))</f>
        <v>1B2aii</v>
      </c>
      <c r="C142" t="str">
        <f>Hoja1!$C$31</f>
        <v>CRUDO</v>
      </c>
      <c r="D142" t="str">
        <f>IF(Fugas_Alter1!AC163="Planta Tratamiento de gas","PROCESAMIENTO DE GAS","PRODUCCIÓN")</f>
        <v>PRODUCCIÓN</v>
      </c>
      <c r="E142" t="s">
        <v>322</v>
      </c>
      <c r="F142" t="s">
        <v>322</v>
      </c>
      <c r="H142" t="s">
        <v>839</v>
      </c>
      <c r="L142" t="s">
        <v>30</v>
      </c>
      <c r="M142">
        <f>Fugas_Alter1!AO163/1000</f>
        <v>0</v>
      </c>
      <c r="N142">
        <f>IFERROR(IF(L142="CO2",M142,IF(L142="CH4",M142*Hoja1!$C$19,BASEDEDATOS!M142*Hoja1!$C$20)),0)</f>
        <v>0</v>
      </c>
    </row>
    <row r="143" spans="2:14" x14ac:dyDescent="0.75">
      <c r="B143" t="str">
        <f>IF(Fugas_Alter1!AC164="Planta Tratamiento de gas","1B2biii",IF(Hoja1!$C$31="CRUDO","1B2aii","1B2aiii"))</f>
        <v>1B2aii</v>
      </c>
      <c r="C143" t="str">
        <f>Hoja1!$C$31</f>
        <v>CRUDO</v>
      </c>
      <c r="D143" t="str">
        <f>IF(Fugas_Alter1!AC164="Planta Tratamiento de gas","PROCESAMIENTO DE GAS","PRODUCCIÓN")</f>
        <v>PRODUCCIÓN</v>
      </c>
      <c r="E143" t="s">
        <v>322</v>
      </c>
      <c r="F143" t="s">
        <v>322</v>
      </c>
      <c r="H143" t="s">
        <v>839</v>
      </c>
      <c r="L143" t="s">
        <v>30</v>
      </c>
      <c r="M143">
        <f>Fugas_Alter1!AO164/1000</f>
        <v>0</v>
      </c>
      <c r="N143">
        <f>IFERROR(IF(L143="CO2",M143,IF(L143="CH4",M143*Hoja1!$C$19,BASEDEDATOS!M143*Hoja1!$C$20)),0)</f>
        <v>0</v>
      </c>
    </row>
    <row r="144" spans="2:14" x14ac:dyDescent="0.75">
      <c r="B144" t="str">
        <f>IF(Fugas_Alter1!AC165="Planta Tratamiento de gas","1B2biii",IF(Hoja1!$C$31="CRUDO","1B2aii","1B2aiii"))</f>
        <v>1B2aii</v>
      </c>
      <c r="C144" t="str">
        <f>Hoja1!$C$31</f>
        <v>CRUDO</v>
      </c>
      <c r="D144" t="str">
        <f>IF(Fugas_Alter1!AC165="Planta Tratamiento de gas","PROCESAMIENTO DE GAS","PRODUCCIÓN")</f>
        <v>PRODUCCIÓN</v>
      </c>
      <c r="E144" t="s">
        <v>322</v>
      </c>
      <c r="F144" t="s">
        <v>322</v>
      </c>
      <c r="H144" t="s">
        <v>839</v>
      </c>
      <c r="L144" t="s">
        <v>30</v>
      </c>
      <c r="M144">
        <f>Fugas_Alter1!AO165/1000</f>
        <v>0</v>
      </c>
      <c r="N144">
        <f>IFERROR(IF(L144="CO2",M144,IF(L144="CH4",M144*Hoja1!$C$19,BASEDEDATOS!M144*Hoja1!$C$20)),0)</f>
        <v>0</v>
      </c>
    </row>
    <row r="145" spans="2:14" x14ac:dyDescent="0.75">
      <c r="B145" t="str">
        <f>IF(Fugas_Alter1!AC166="Planta Tratamiento de gas","1B2biii",IF(Hoja1!$C$31="CRUDO","1B2aii","1B2aiii"))</f>
        <v>1B2aii</v>
      </c>
      <c r="C145" t="str">
        <f>Hoja1!$C$31</f>
        <v>CRUDO</v>
      </c>
      <c r="D145" t="str">
        <f>IF(Fugas_Alter1!AC166="Planta Tratamiento de gas","PROCESAMIENTO DE GAS","PRODUCCIÓN")</f>
        <v>PRODUCCIÓN</v>
      </c>
      <c r="E145" t="s">
        <v>322</v>
      </c>
      <c r="F145" t="s">
        <v>322</v>
      </c>
      <c r="H145" t="s">
        <v>839</v>
      </c>
      <c r="L145" t="s">
        <v>30</v>
      </c>
      <c r="M145">
        <f>Fugas_Alter1!AO166/1000</f>
        <v>0</v>
      </c>
      <c r="N145">
        <f>IFERROR(IF(L145="CO2",M145,IF(L145="CH4",M145*Hoja1!$C$19,BASEDEDATOS!M145*Hoja1!$C$20)),0)</f>
        <v>0</v>
      </c>
    </row>
    <row r="146" spans="2:14" x14ac:dyDescent="0.75">
      <c r="B146" t="str">
        <f>IF(Fugas_Alter1!AC167="Planta Tratamiento de gas","1B2biii",IF(Hoja1!$C$31="CRUDO","1B2aii","1B2aiii"))</f>
        <v>1B2aii</v>
      </c>
      <c r="C146" t="str">
        <f>Hoja1!$C$31</f>
        <v>CRUDO</v>
      </c>
      <c r="D146" t="str">
        <f>IF(Fugas_Alter1!AC167="Planta Tratamiento de gas","PROCESAMIENTO DE GAS","PRODUCCIÓN")</f>
        <v>PRODUCCIÓN</v>
      </c>
      <c r="E146" t="s">
        <v>322</v>
      </c>
      <c r="F146" t="s">
        <v>322</v>
      </c>
      <c r="H146" t="s">
        <v>839</v>
      </c>
      <c r="L146" t="s">
        <v>30</v>
      </c>
      <c r="M146">
        <f>Fugas_Alter1!AO167/1000</f>
        <v>0</v>
      </c>
      <c r="N146">
        <f>IFERROR(IF(L146="CO2",M146,IF(L146="CH4",M146*Hoja1!$C$19,BASEDEDATOS!M146*Hoja1!$C$20)),0)</f>
        <v>0</v>
      </c>
    </row>
    <row r="147" spans="2:14" x14ac:dyDescent="0.75">
      <c r="B147" t="str">
        <f>IF(Fugas_Alter1!AC168="Planta Tratamiento de gas","1B2biii",IF(Hoja1!$C$31="CRUDO","1B2aii","1B2aiii"))</f>
        <v>1B2aii</v>
      </c>
      <c r="C147" t="str">
        <f>Hoja1!$C$31</f>
        <v>CRUDO</v>
      </c>
      <c r="D147" t="str">
        <f>IF(Fugas_Alter1!AC168="Planta Tratamiento de gas","PROCESAMIENTO DE GAS","PRODUCCIÓN")</f>
        <v>PRODUCCIÓN</v>
      </c>
      <c r="E147" t="s">
        <v>322</v>
      </c>
      <c r="F147" t="s">
        <v>322</v>
      </c>
      <c r="H147" t="s">
        <v>839</v>
      </c>
      <c r="L147" t="s">
        <v>30</v>
      </c>
      <c r="M147">
        <f>Fugas_Alter1!AO168/1000</f>
        <v>0</v>
      </c>
      <c r="N147">
        <f>IFERROR(IF(L147="CO2",M147,IF(L147="CH4",M147*Hoja1!$C$19,BASEDEDATOS!M147*Hoja1!$C$20)),0)</f>
        <v>0</v>
      </c>
    </row>
    <row r="148" spans="2:14" x14ac:dyDescent="0.75">
      <c r="B148" t="str">
        <f>IF(Fugas_Alter1!AC169="Planta Tratamiento de gas","1B2biii",IF(Hoja1!$C$31="CRUDO","1B2aii","1B2aiii"))</f>
        <v>1B2aii</v>
      </c>
      <c r="C148" t="str">
        <f>Hoja1!$C$31</f>
        <v>CRUDO</v>
      </c>
      <c r="D148" t="str">
        <f>IF(Fugas_Alter1!AC169="Planta Tratamiento de gas","PROCESAMIENTO DE GAS","PRODUCCIÓN")</f>
        <v>PRODUCCIÓN</v>
      </c>
      <c r="E148" t="s">
        <v>322</v>
      </c>
      <c r="F148" t="s">
        <v>322</v>
      </c>
      <c r="H148" t="s">
        <v>839</v>
      </c>
      <c r="L148" t="s">
        <v>30</v>
      </c>
      <c r="M148">
        <f>Fugas_Alter1!AO169/1000</f>
        <v>0</v>
      </c>
      <c r="N148">
        <f>IFERROR(IF(L148="CO2",M148,IF(L148="CH4",M148*Hoja1!$C$19,BASEDEDATOS!M148*Hoja1!$C$20)),0)</f>
        <v>0</v>
      </c>
    </row>
    <row r="149" spans="2:14" x14ac:dyDescent="0.75">
      <c r="B149" t="str">
        <f>IF(Fugas_Alter1!AC170="Planta Tratamiento de gas","1B2biii",IF(Hoja1!$C$31="CRUDO","1B2aii","1B2aiii"))</f>
        <v>1B2aii</v>
      </c>
      <c r="C149" t="str">
        <f>Hoja1!$C$31</f>
        <v>CRUDO</v>
      </c>
      <c r="D149" t="str">
        <f>IF(Fugas_Alter1!AC170="Planta Tratamiento de gas","PROCESAMIENTO DE GAS","PRODUCCIÓN")</f>
        <v>PRODUCCIÓN</v>
      </c>
      <c r="E149" t="s">
        <v>322</v>
      </c>
      <c r="F149" t="s">
        <v>322</v>
      </c>
      <c r="H149" t="s">
        <v>839</v>
      </c>
      <c r="L149" t="s">
        <v>30</v>
      </c>
      <c r="M149">
        <f>Fugas_Alter1!AO170/1000</f>
        <v>0</v>
      </c>
      <c r="N149">
        <f>IFERROR(IF(L149="CO2",M149,IF(L149="CH4",M149*Hoja1!$C$19,BASEDEDATOS!M149*Hoja1!$C$20)),0)</f>
        <v>0</v>
      </c>
    </row>
    <row r="150" spans="2:14" x14ac:dyDescent="0.75">
      <c r="B150" t="str">
        <f>IF(Fugas_Alter1!AC171="Planta Tratamiento de gas","1B2biii",IF(Hoja1!$C$31="CRUDO","1B2aii","1B2aiii"))</f>
        <v>1B2aii</v>
      </c>
      <c r="C150" t="str">
        <f>Hoja1!$C$31</f>
        <v>CRUDO</v>
      </c>
      <c r="D150" t="str">
        <f>IF(Fugas_Alter1!AC171="Planta Tratamiento de gas","PROCESAMIENTO DE GAS","PRODUCCIÓN")</f>
        <v>PRODUCCIÓN</v>
      </c>
      <c r="E150" t="s">
        <v>322</v>
      </c>
      <c r="F150" t="s">
        <v>322</v>
      </c>
      <c r="H150" t="s">
        <v>839</v>
      </c>
      <c r="L150" t="s">
        <v>30</v>
      </c>
      <c r="M150">
        <f>Fugas_Alter1!AO171/1000</f>
        <v>0</v>
      </c>
      <c r="N150">
        <f>IFERROR(IF(L150="CO2",M150,IF(L150="CH4",M150*Hoja1!$C$19,BASEDEDATOS!M150*Hoja1!$C$20)),0)</f>
        <v>0</v>
      </c>
    </row>
    <row r="151" spans="2:14" x14ac:dyDescent="0.75">
      <c r="B151" t="str">
        <f>IF(Fugas_Alter1!AC172="Planta Tratamiento de gas","1B2biii",IF(Hoja1!$C$31="CRUDO","1B2aii","1B2aiii"))</f>
        <v>1B2aii</v>
      </c>
      <c r="C151" t="str">
        <f>Hoja1!$C$31</f>
        <v>CRUDO</v>
      </c>
      <c r="D151" t="str">
        <f>IF(Fugas_Alter1!AC172="Planta Tratamiento de gas","PROCESAMIENTO DE GAS","PRODUCCIÓN")</f>
        <v>PRODUCCIÓN</v>
      </c>
      <c r="E151" t="s">
        <v>322</v>
      </c>
      <c r="F151" t="s">
        <v>322</v>
      </c>
      <c r="H151" t="s">
        <v>839</v>
      </c>
      <c r="L151" t="s">
        <v>30</v>
      </c>
      <c r="M151">
        <f>Fugas_Alter1!AO172/1000</f>
        <v>0</v>
      </c>
      <c r="N151">
        <f>IFERROR(IF(L151="CO2",M151,IF(L151="CH4",M151*Hoja1!$C$19,BASEDEDATOS!M151*Hoja1!$C$20)),0)</f>
        <v>0</v>
      </c>
    </row>
    <row r="152" spans="2:14" x14ac:dyDescent="0.75">
      <c r="B152" t="str">
        <f>IF(Fugas_Alter1!AC173="Planta Tratamiento de gas","1B2biii",IF(Hoja1!$C$31="CRUDO","1B2aii","1B2aiii"))</f>
        <v>1B2aii</v>
      </c>
      <c r="C152" t="str">
        <f>Hoja1!$C$31</f>
        <v>CRUDO</v>
      </c>
      <c r="D152" t="str">
        <f>IF(Fugas_Alter1!AC173="Planta Tratamiento de gas","PROCESAMIENTO DE GAS","PRODUCCIÓN")</f>
        <v>PRODUCCIÓN</v>
      </c>
      <c r="E152" t="s">
        <v>322</v>
      </c>
      <c r="F152" t="s">
        <v>322</v>
      </c>
      <c r="H152" t="s">
        <v>839</v>
      </c>
      <c r="L152" t="s">
        <v>30</v>
      </c>
      <c r="M152">
        <f>Fugas_Alter1!AO173/1000</f>
        <v>0</v>
      </c>
      <c r="N152">
        <f>IFERROR(IF(L152="CO2",M152,IF(L152="CH4",M152*Hoja1!$C$19,BASEDEDATOS!M152*Hoja1!$C$20)),0)</f>
        <v>0</v>
      </c>
    </row>
    <row r="153" spans="2:14" x14ac:dyDescent="0.75">
      <c r="B153" t="str">
        <f>IF(Fugas_Alter1!AC174="Planta Tratamiento de gas","1B2biii",IF(Hoja1!$C$31="CRUDO","1B2aii","1B2aiii"))</f>
        <v>1B2aii</v>
      </c>
      <c r="C153" t="str">
        <f>Hoja1!$C$31</f>
        <v>CRUDO</v>
      </c>
      <c r="D153" t="str">
        <f>IF(Fugas_Alter1!AC174="Planta Tratamiento de gas","PROCESAMIENTO DE GAS","PRODUCCIÓN")</f>
        <v>PRODUCCIÓN</v>
      </c>
      <c r="E153" t="s">
        <v>322</v>
      </c>
      <c r="F153" t="s">
        <v>322</v>
      </c>
      <c r="H153" t="s">
        <v>839</v>
      </c>
      <c r="L153" t="s">
        <v>30</v>
      </c>
      <c r="M153">
        <f>Fugas_Alter1!AO174/1000</f>
        <v>0</v>
      </c>
      <c r="N153">
        <f>IFERROR(IF(L153="CO2",M153,IF(L153="CH4",M153*Hoja1!$C$19,BASEDEDATOS!M153*Hoja1!$C$20)),0)</f>
        <v>0</v>
      </c>
    </row>
    <row r="154" spans="2:14" x14ac:dyDescent="0.75">
      <c r="B154" t="str">
        <f>IF(Fugas_Alter1!AC175="Planta Tratamiento de gas","1B2biii",IF(Hoja1!$C$31="CRUDO","1B2aii","1B2aiii"))</f>
        <v>1B2aii</v>
      </c>
      <c r="C154" t="str">
        <f>Hoja1!$C$31</f>
        <v>CRUDO</v>
      </c>
      <c r="D154" t="str">
        <f>IF(Fugas_Alter1!AC175="Planta Tratamiento de gas","PROCESAMIENTO DE GAS","PRODUCCIÓN")</f>
        <v>PRODUCCIÓN</v>
      </c>
      <c r="E154" t="s">
        <v>322</v>
      </c>
      <c r="F154" t="s">
        <v>322</v>
      </c>
      <c r="H154" t="s">
        <v>839</v>
      </c>
      <c r="L154" t="s">
        <v>30</v>
      </c>
      <c r="M154">
        <f>Fugas_Alter1!AO175/1000</f>
        <v>0</v>
      </c>
      <c r="N154">
        <f>IFERROR(IF(L154="CO2",M154,IF(L154="CH4",M154*Hoja1!$C$19,BASEDEDATOS!M154*Hoja1!$C$20)),0)</f>
        <v>0</v>
      </c>
    </row>
    <row r="155" spans="2:14" x14ac:dyDescent="0.75">
      <c r="B155" t="str">
        <f>IF(Fugas_Alter1!AC176="Planta Tratamiento de gas","1B2biii",IF(Hoja1!$C$31="CRUDO","1B2aii","1B2aiii"))</f>
        <v>1B2aii</v>
      </c>
      <c r="C155" t="str">
        <f>Hoja1!$C$31</f>
        <v>CRUDO</v>
      </c>
      <c r="D155" t="str">
        <f>IF(Fugas_Alter1!AC176="Planta Tratamiento de gas","PROCESAMIENTO DE GAS","PRODUCCIÓN")</f>
        <v>PRODUCCIÓN</v>
      </c>
      <c r="E155" t="s">
        <v>322</v>
      </c>
      <c r="F155" t="s">
        <v>322</v>
      </c>
      <c r="H155" t="s">
        <v>839</v>
      </c>
      <c r="L155" t="s">
        <v>30</v>
      </c>
      <c r="M155">
        <f>Fugas_Alter1!AO176/1000</f>
        <v>0</v>
      </c>
      <c r="N155">
        <f>IFERROR(IF(L155="CO2",M155,IF(L155="CH4",M155*Hoja1!$C$19,BASEDEDATOS!M155*Hoja1!$C$20)),0)</f>
        <v>0</v>
      </c>
    </row>
    <row r="156" spans="2:14" x14ac:dyDescent="0.75">
      <c r="B156" t="str">
        <f>IF(Fugas_Alter1!AC177="Planta Tratamiento de gas","1B2biii",IF(Hoja1!$C$31="CRUDO","1B2aii","1B2aiii"))</f>
        <v>1B2aii</v>
      </c>
      <c r="C156" t="str">
        <f>Hoja1!$C$31</f>
        <v>CRUDO</v>
      </c>
      <c r="D156" t="str">
        <f>IF(Fugas_Alter1!AC177="Planta Tratamiento de gas","PROCESAMIENTO DE GAS","PRODUCCIÓN")</f>
        <v>PRODUCCIÓN</v>
      </c>
      <c r="E156" t="s">
        <v>322</v>
      </c>
      <c r="F156" t="s">
        <v>322</v>
      </c>
      <c r="H156" t="s">
        <v>839</v>
      </c>
      <c r="L156" t="s">
        <v>30</v>
      </c>
      <c r="M156">
        <f>Fugas_Alter1!AO177/1000</f>
        <v>0</v>
      </c>
      <c r="N156">
        <f>IFERROR(IF(L156="CO2",M156,IF(L156="CH4",M156*Hoja1!$C$19,BASEDEDATOS!M156*Hoja1!$C$20)),0)</f>
        <v>0</v>
      </c>
    </row>
    <row r="157" spans="2:14" x14ac:dyDescent="0.75">
      <c r="B157" t="str">
        <f>IF(Fugas_Alter1!AC178="Planta Tratamiento de gas","1B2biii",IF(Hoja1!$C$31="CRUDO","1B2aii","1B2aiii"))</f>
        <v>1B2aii</v>
      </c>
      <c r="C157" t="str">
        <f>Hoja1!$C$31</f>
        <v>CRUDO</v>
      </c>
      <c r="D157" t="str">
        <f>IF(Fugas_Alter1!AC178="Planta Tratamiento de gas","PROCESAMIENTO DE GAS","PRODUCCIÓN")</f>
        <v>PRODUCCIÓN</v>
      </c>
      <c r="E157" t="s">
        <v>322</v>
      </c>
      <c r="F157" t="s">
        <v>322</v>
      </c>
      <c r="H157" t="s">
        <v>839</v>
      </c>
      <c r="L157" t="s">
        <v>30</v>
      </c>
      <c r="M157">
        <f>Fugas_Alter1!AO178/1000</f>
        <v>0</v>
      </c>
      <c r="N157">
        <f>IFERROR(IF(L157="CO2",M157,IF(L157="CH4",M157*Hoja1!$C$19,BASEDEDATOS!M157*Hoja1!$C$20)),0)</f>
        <v>0</v>
      </c>
    </row>
    <row r="158" spans="2:14" x14ac:dyDescent="0.75">
      <c r="B158" t="str">
        <f>IF(Fugas_Alter1!AC179="Planta Tratamiento de gas","1B2biii",IF(Hoja1!$C$31="CRUDO","1B2aii","1B2aiii"))</f>
        <v>1B2aii</v>
      </c>
      <c r="C158" t="str">
        <f>Hoja1!$C$31</f>
        <v>CRUDO</v>
      </c>
      <c r="D158" t="str">
        <f>IF(Fugas_Alter1!AC179="Planta Tratamiento de gas","PROCESAMIENTO DE GAS","PRODUCCIÓN")</f>
        <v>PRODUCCIÓN</v>
      </c>
      <c r="E158" t="s">
        <v>322</v>
      </c>
      <c r="F158" t="s">
        <v>322</v>
      </c>
      <c r="H158" t="s">
        <v>839</v>
      </c>
      <c r="L158" t="s">
        <v>30</v>
      </c>
      <c r="M158">
        <f>Fugas_Alter1!AO179/1000</f>
        <v>0</v>
      </c>
      <c r="N158">
        <f>IFERROR(IF(L158="CO2",M158,IF(L158="CH4",M158*Hoja1!$C$19,BASEDEDATOS!M158*Hoja1!$C$20)),0)</f>
        <v>0</v>
      </c>
    </row>
    <row r="159" spans="2:14" x14ac:dyDescent="0.75">
      <c r="B159" t="str">
        <f>IF(Fugas_Alter1!AC180="Planta Tratamiento de gas","1B2biii",IF(Hoja1!$C$31="CRUDO","1B2aii","1B2aiii"))</f>
        <v>1B2aii</v>
      </c>
      <c r="C159" t="str">
        <f>Hoja1!$C$31</f>
        <v>CRUDO</v>
      </c>
      <c r="D159" t="str">
        <f>IF(Fugas_Alter1!AC180="Planta Tratamiento de gas","PROCESAMIENTO DE GAS","PRODUCCIÓN")</f>
        <v>PRODUCCIÓN</v>
      </c>
      <c r="E159" t="s">
        <v>322</v>
      </c>
      <c r="F159" t="s">
        <v>322</v>
      </c>
      <c r="H159" t="s">
        <v>839</v>
      </c>
      <c r="L159" t="s">
        <v>30</v>
      </c>
      <c r="M159">
        <f>Fugas_Alter1!AO180/1000</f>
        <v>0</v>
      </c>
      <c r="N159">
        <f>IFERROR(IF(L159="CO2",M159,IF(L159="CH4",M159*Hoja1!$C$19,BASEDEDATOS!M159*Hoja1!$C$20)),0)</f>
        <v>0</v>
      </c>
    </row>
    <row r="160" spans="2:14" x14ac:dyDescent="0.75">
      <c r="B160" t="str">
        <f>IF(Fugas_Alter1!AC181="Planta Tratamiento de gas","1B2biii",IF(Hoja1!$C$31="CRUDO","1B2aii","1B2aiii"))</f>
        <v>1B2aii</v>
      </c>
      <c r="C160" t="str">
        <f>Hoja1!$C$31</f>
        <v>CRUDO</v>
      </c>
      <c r="D160" t="str">
        <f>IF(Fugas_Alter1!AC181="Planta Tratamiento de gas","PROCESAMIENTO DE GAS","PRODUCCIÓN")</f>
        <v>PRODUCCIÓN</v>
      </c>
      <c r="E160" t="s">
        <v>322</v>
      </c>
      <c r="F160" t="s">
        <v>322</v>
      </c>
      <c r="H160" t="s">
        <v>839</v>
      </c>
      <c r="L160" t="s">
        <v>30</v>
      </c>
      <c r="M160">
        <f>Fugas_Alter1!AO181/1000</f>
        <v>0</v>
      </c>
      <c r="N160">
        <f>IFERROR(IF(L160="CO2",M160,IF(L160="CH4",M160*Hoja1!$C$19,BASEDEDATOS!M160*Hoja1!$C$20)),0)</f>
        <v>0</v>
      </c>
    </row>
    <row r="161" spans="2:14" x14ac:dyDescent="0.75">
      <c r="B161" t="str">
        <f>IF(Fugas_Alter1!AC182="Planta Tratamiento de gas","1B2biii",IF(Hoja1!$C$31="CRUDO","1B2aii","1B2aiii"))</f>
        <v>1B2aii</v>
      </c>
      <c r="C161" t="str">
        <f>Hoja1!$C$31</f>
        <v>CRUDO</v>
      </c>
      <c r="D161" t="str">
        <f>IF(Fugas_Alter1!AC182="Planta Tratamiento de gas","PROCESAMIENTO DE GAS","PRODUCCIÓN")</f>
        <v>PRODUCCIÓN</v>
      </c>
      <c r="E161" t="s">
        <v>322</v>
      </c>
      <c r="F161" t="s">
        <v>322</v>
      </c>
      <c r="H161" t="s">
        <v>839</v>
      </c>
      <c r="L161" t="s">
        <v>30</v>
      </c>
      <c r="M161">
        <f>Fugas_Alter1!AO182/1000</f>
        <v>0</v>
      </c>
      <c r="N161">
        <f>IFERROR(IF(L161="CO2",M161,IF(L161="CH4",M161*Hoja1!$C$19,BASEDEDATOS!M161*Hoja1!$C$20)),0)</f>
        <v>0</v>
      </c>
    </row>
    <row r="162" spans="2:14" x14ac:dyDescent="0.75">
      <c r="B162" t="str">
        <f>IF(Fugas_Alter1!AC183="Planta Tratamiento de gas","1B2biii",IF(Hoja1!$C$31="CRUDO","1B2aii","1B2aiii"))</f>
        <v>1B2aii</v>
      </c>
      <c r="C162" t="str">
        <f>Hoja1!$C$31</f>
        <v>CRUDO</v>
      </c>
      <c r="D162" t="str">
        <f>IF(Fugas_Alter1!AC183="Planta Tratamiento de gas","PROCESAMIENTO DE GAS","PRODUCCIÓN")</f>
        <v>PRODUCCIÓN</v>
      </c>
      <c r="E162" t="s">
        <v>322</v>
      </c>
      <c r="F162" t="s">
        <v>322</v>
      </c>
      <c r="H162" t="s">
        <v>839</v>
      </c>
      <c r="L162" t="s">
        <v>30</v>
      </c>
      <c r="M162">
        <f>Fugas_Alter1!AO183/1000</f>
        <v>0</v>
      </c>
      <c r="N162">
        <f>IFERROR(IF(L162="CO2",M162,IF(L162="CH4",M162*Hoja1!$C$19,BASEDEDATOS!M162*Hoja1!$C$20)),0)</f>
        <v>0</v>
      </c>
    </row>
    <row r="163" spans="2:14" x14ac:dyDescent="0.75">
      <c r="B163" t="str">
        <f>IF(Fugas_Alter1!AC184="Planta Tratamiento de gas","1B2biii",IF(Hoja1!$C$31="CRUDO","1B2aii","1B2aiii"))</f>
        <v>1B2aii</v>
      </c>
      <c r="C163" t="str">
        <f>Hoja1!$C$31</f>
        <v>CRUDO</v>
      </c>
      <c r="D163" t="str">
        <f>IF(Fugas_Alter1!AC184="Planta Tratamiento de gas","PROCESAMIENTO DE GAS","PRODUCCIÓN")</f>
        <v>PRODUCCIÓN</v>
      </c>
      <c r="E163" t="s">
        <v>322</v>
      </c>
      <c r="F163" t="s">
        <v>322</v>
      </c>
      <c r="H163" t="s">
        <v>839</v>
      </c>
      <c r="L163" t="s">
        <v>30</v>
      </c>
      <c r="M163">
        <f>Fugas_Alter1!AO184/1000</f>
        <v>0</v>
      </c>
      <c r="N163">
        <f>IFERROR(IF(L163="CO2",M163,IF(L163="CH4",M163*Hoja1!$C$19,BASEDEDATOS!M163*Hoja1!$C$20)),0)</f>
        <v>0</v>
      </c>
    </row>
    <row r="164" spans="2:14" x14ac:dyDescent="0.75">
      <c r="B164" t="str">
        <f>IF(Fugas_Alter1!AC185="Planta Tratamiento de gas","1B2biii",IF(Hoja1!$C$31="CRUDO","1B2aii","1B2aiii"))</f>
        <v>1B2aii</v>
      </c>
      <c r="C164" t="str">
        <f>Hoja1!$C$31</f>
        <v>CRUDO</v>
      </c>
      <c r="D164" t="str">
        <f>IF(Fugas_Alter1!AC185="Planta Tratamiento de gas","PROCESAMIENTO DE GAS","PRODUCCIÓN")</f>
        <v>PRODUCCIÓN</v>
      </c>
      <c r="E164" t="s">
        <v>322</v>
      </c>
      <c r="F164" t="s">
        <v>322</v>
      </c>
      <c r="H164" t="s">
        <v>839</v>
      </c>
      <c r="L164" t="s">
        <v>30</v>
      </c>
      <c r="M164">
        <f>Fugas_Alter1!AO185/1000</f>
        <v>0</v>
      </c>
      <c r="N164">
        <f>IFERROR(IF(L164="CO2",M164,IF(L164="CH4",M164*Hoja1!$C$19,BASEDEDATOS!M164*Hoja1!$C$20)),0)</f>
        <v>0</v>
      </c>
    </row>
    <row r="165" spans="2:14" x14ac:dyDescent="0.75">
      <c r="B165" t="str">
        <f>IF(Fugas_Alter1!AC186="Planta Tratamiento de gas","1B2biii",IF(Hoja1!$C$31="CRUDO","1B2aii","1B2aiii"))</f>
        <v>1B2aii</v>
      </c>
      <c r="C165" t="str">
        <f>Hoja1!$C$31</f>
        <v>CRUDO</v>
      </c>
      <c r="D165" t="str">
        <f>IF(Fugas_Alter1!AC186="Planta Tratamiento de gas","PROCESAMIENTO DE GAS","PRODUCCIÓN")</f>
        <v>PRODUCCIÓN</v>
      </c>
      <c r="E165" t="s">
        <v>322</v>
      </c>
      <c r="F165" t="s">
        <v>322</v>
      </c>
      <c r="H165" t="s">
        <v>839</v>
      </c>
      <c r="L165" t="s">
        <v>30</v>
      </c>
      <c r="M165">
        <f>Fugas_Alter1!AO186/1000</f>
        <v>0</v>
      </c>
      <c r="N165">
        <f>IFERROR(IF(L165="CO2",M165,IF(L165="CH4",M165*Hoja1!$C$19,BASEDEDATOS!M165*Hoja1!$C$20)),0)</f>
        <v>0</v>
      </c>
    </row>
    <row r="166" spans="2:14" x14ac:dyDescent="0.75">
      <c r="B166" t="str">
        <f>IF(Fugas_Alter1!AC187="Planta Tratamiento de gas","1B2biii",IF(Hoja1!$C$31="CRUDO","1B2aii","1B2aiii"))</f>
        <v>1B2aii</v>
      </c>
      <c r="C166" t="str">
        <f>Hoja1!$C$31</f>
        <v>CRUDO</v>
      </c>
      <c r="D166" t="str">
        <f>IF(Fugas_Alter1!AC187="Planta Tratamiento de gas","PROCESAMIENTO DE GAS","PRODUCCIÓN")</f>
        <v>PRODUCCIÓN</v>
      </c>
      <c r="E166" t="s">
        <v>322</v>
      </c>
      <c r="F166" t="s">
        <v>322</v>
      </c>
      <c r="H166" t="s">
        <v>839</v>
      </c>
      <c r="L166" t="s">
        <v>30</v>
      </c>
      <c r="M166">
        <f>Fugas_Alter1!AO187/1000</f>
        <v>0</v>
      </c>
      <c r="N166">
        <f>IFERROR(IF(L166="CO2",M166,IF(L166="CH4",M166*Hoja1!$C$19,BASEDEDATOS!M166*Hoja1!$C$20)),0)</f>
        <v>0</v>
      </c>
    </row>
    <row r="167" spans="2:14" x14ac:dyDescent="0.75">
      <c r="B167" t="str">
        <f>IF(Fugas_Alter1!AC188="Planta Tratamiento de gas","1B2biii",IF(Hoja1!$C$31="CRUDO","1B2aii","1B2aiii"))</f>
        <v>1B2aii</v>
      </c>
      <c r="C167" t="str">
        <f>Hoja1!$C$31</f>
        <v>CRUDO</v>
      </c>
      <c r="D167" t="str">
        <f>IF(Fugas_Alter1!AC188="Planta Tratamiento de gas","PROCESAMIENTO DE GAS","PRODUCCIÓN")</f>
        <v>PRODUCCIÓN</v>
      </c>
      <c r="E167" t="s">
        <v>322</v>
      </c>
      <c r="F167" t="s">
        <v>322</v>
      </c>
      <c r="H167" t="s">
        <v>839</v>
      </c>
      <c r="L167" t="s">
        <v>30</v>
      </c>
      <c r="M167">
        <f>Fugas_Alter1!AO188/1000</f>
        <v>0</v>
      </c>
      <c r="N167">
        <f>IFERROR(IF(L167="CO2",M167,IF(L167="CH4",M167*Hoja1!$C$19,BASEDEDATOS!M167*Hoja1!$C$20)),0)</f>
        <v>0</v>
      </c>
    </row>
    <row r="168" spans="2:14" x14ac:dyDescent="0.75">
      <c r="B168" t="str">
        <f>IF(Fugas_Alter1!AC189="Planta Tratamiento de gas","1B2biii",IF(Hoja1!$C$31="CRUDO","1B2aii","1B2aiii"))</f>
        <v>1B2aii</v>
      </c>
      <c r="C168" t="str">
        <f>Hoja1!$C$31</f>
        <v>CRUDO</v>
      </c>
      <c r="D168" t="str">
        <f>IF(Fugas_Alter1!AC189="Planta Tratamiento de gas","PROCESAMIENTO DE GAS","PRODUCCIÓN")</f>
        <v>PRODUCCIÓN</v>
      </c>
      <c r="E168" t="s">
        <v>322</v>
      </c>
      <c r="F168" t="s">
        <v>322</v>
      </c>
      <c r="H168" t="s">
        <v>839</v>
      </c>
      <c r="L168" t="s">
        <v>30</v>
      </c>
      <c r="M168">
        <f>Fugas_Alter1!AO189/1000</f>
        <v>0</v>
      </c>
      <c r="N168">
        <f>IFERROR(IF(L168="CO2",M168,IF(L168="CH4",M168*Hoja1!$C$19,BASEDEDATOS!M168*Hoja1!$C$20)),0)</f>
        <v>0</v>
      </c>
    </row>
    <row r="169" spans="2:14" x14ac:dyDescent="0.75">
      <c r="B169" t="str">
        <f>IF(Fugas_Alter1!AC190="Planta Tratamiento de gas","1B2biii",IF(Hoja1!$C$31="CRUDO","1B2aii","1B2aiii"))</f>
        <v>1B2aii</v>
      </c>
      <c r="C169" t="str">
        <f>Hoja1!$C$31</f>
        <v>CRUDO</v>
      </c>
      <c r="D169" t="str">
        <f>IF(Fugas_Alter1!AC190="Planta Tratamiento de gas","PROCESAMIENTO DE GAS","PRODUCCIÓN")</f>
        <v>PRODUCCIÓN</v>
      </c>
      <c r="E169" t="s">
        <v>322</v>
      </c>
      <c r="F169" t="s">
        <v>322</v>
      </c>
      <c r="H169" t="s">
        <v>839</v>
      </c>
      <c r="L169" t="s">
        <v>30</v>
      </c>
      <c r="M169">
        <f>Fugas_Alter1!AO190/1000</f>
        <v>0</v>
      </c>
      <c r="N169">
        <f>IFERROR(IF(L169="CO2",M169,IF(L169="CH4",M169*Hoja1!$C$19,BASEDEDATOS!M169*Hoja1!$C$20)),0)</f>
        <v>0</v>
      </c>
    </row>
    <row r="170" spans="2:14" x14ac:dyDescent="0.75">
      <c r="B170" t="str">
        <f>IF(Fugas_Alter1!AC191="Planta Tratamiento de gas","1B2biii",IF(Hoja1!$C$31="CRUDO","1B2aii","1B2aiii"))</f>
        <v>1B2aii</v>
      </c>
      <c r="C170" t="str">
        <f>Hoja1!$C$31</f>
        <v>CRUDO</v>
      </c>
      <c r="D170" t="str">
        <f>IF(Fugas_Alter1!AC191="Planta Tratamiento de gas","PROCESAMIENTO DE GAS","PRODUCCIÓN")</f>
        <v>PRODUCCIÓN</v>
      </c>
      <c r="E170" t="s">
        <v>322</v>
      </c>
      <c r="F170" t="s">
        <v>322</v>
      </c>
      <c r="H170" t="s">
        <v>839</v>
      </c>
      <c r="L170" t="s">
        <v>30</v>
      </c>
      <c r="M170">
        <f>Fugas_Alter1!AO191/1000</f>
        <v>0</v>
      </c>
      <c r="N170">
        <f>IFERROR(IF(L170="CO2",M170,IF(L170="CH4",M170*Hoja1!$C$19,BASEDEDATOS!M170*Hoja1!$C$20)),0)</f>
        <v>0</v>
      </c>
    </row>
    <row r="171" spans="2:14" x14ac:dyDescent="0.75">
      <c r="B171" t="str">
        <f>IF(Fugas_Alter1!AC192="Planta Tratamiento de gas","1B2biii",IF(Hoja1!$C$31="CRUDO","1B2aii","1B2aiii"))</f>
        <v>1B2aii</v>
      </c>
      <c r="C171" t="str">
        <f>Hoja1!$C$31</f>
        <v>CRUDO</v>
      </c>
      <c r="D171" t="str">
        <f>IF(Fugas_Alter1!AC192="Planta Tratamiento de gas","PROCESAMIENTO DE GAS","PRODUCCIÓN")</f>
        <v>PRODUCCIÓN</v>
      </c>
      <c r="E171" t="s">
        <v>322</v>
      </c>
      <c r="F171" t="s">
        <v>322</v>
      </c>
      <c r="H171" t="s">
        <v>839</v>
      </c>
      <c r="L171" t="s">
        <v>30</v>
      </c>
      <c r="M171">
        <f>Fugas_Alter1!AO192/1000</f>
        <v>0</v>
      </c>
      <c r="N171">
        <f>IFERROR(IF(L171="CO2",M171,IF(L171="CH4",M171*Hoja1!$C$19,BASEDEDATOS!M171*Hoja1!$C$20)),0)</f>
        <v>0</v>
      </c>
    </row>
    <row r="172" spans="2:14" x14ac:dyDescent="0.75">
      <c r="B172" t="str">
        <f>IF(Fugas_Alter1!AC193="Planta Tratamiento de gas","1B2biii",IF(Hoja1!$C$31="CRUDO","1B2aii","1B2aiii"))</f>
        <v>1B2aii</v>
      </c>
      <c r="C172" t="str">
        <f>Hoja1!$C$31</f>
        <v>CRUDO</v>
      </c>
      <c r="D172" t="str">
        <f>IF(Fugas_Alter1!AC193="Planta Tratamiento de gas","PROCESAMIENTO DE GAS","PRODUCCIÓN")</f>
        <v>PRODUCCIÓN</v>
      </c>
      <c r="E172" t="s">
        <v>322</v>
      </c>
      <c r="F172" t="s">
        <v>322</v>
      </c>
      <c r="H172" t="s">
        <v>839</v>
      </c>
      <c r="L172" t="s">
        <v>30</v>
      </c>
      <c r="M172">
        <f>Fugas_Alter1!AO193/1000</f>
        <v>0</v>
      </c>
      <c r="N172">
        <f>IFERROR(IF(L172="CO2",M172,IF(L172="CH4",M172*Hoja1!$C$19,BASEDEDATOS!M172*Hoja1!$C$20)),0)</f>
        <v>0</v>
      </c>
    </row>
    <row r="173" spans="2:14" x14ac:dyDescent="0.75">
      <c r="B173" t="str">
        <f>IF(Fugas_Alter1!AC194="Planta Tratamiento de gas","1B2biii",IF(Hoja1!$C$31="CRUDO","1B2aii","1B2aiii"))</f>
        <v>1B2aii</v>
      </c>
      <c r="C173" t="str">
        <f>Hoja1!$C$31</f>
        <v>CRUDO</v>
      </c>
      <c r="D173" t="str">
        <f>IF(Fugas_Alter1!AC194="Planta Tratamiento de gas","PROCESAMIENTO DE GAS","PRODUCCIÓN")</f>
        <v>PRODUCCIÓN</v>
      </c>
      <c r="E173" t="s">
        <v>322</v>
      </c>
      <c r="F173" t="s">
        <v>322</v>
      </c>
      <c r="H173" t="s">
        <v>839</v>
      </c>
      <c r="L173" t="s">
        <v>30</v>
      </c>
      <c r="M173">
        <f>Fugas_Alter1!AO194/1000</f>
        <v>0</v>
      </c>
      <c r="N173">
        <f>IFERROR(IF(L173="CO2",M173,IF(L173="CH4",M173*Hoja1!$C$19,BASEDEDATOS!M173*Hoja1!$C$20)),0)</f>
        <v>0</v>
      </c>
    </row>
    <row r="174" spans="2:14" x14ac:dyDescent="0.75">
      <c r="B174" t="str">
        <f>IF(Fugas_Alter1!AC195="Planta Tratamiento de gas","1B2biii",IF(Hoja1!$C$31="CRUDO","1B2aii","1B2aiii"))</f>
        <v>1B2aii</v>
      </c>
      <c r="C174" t="str">
        <f>Hoja1!$C$31</f>
        <v>CRUDO</v>
      </c>
      <c r="D174" t="str">
        <f>IF(Fugas_Alter1!AC195="Planta Tratamiento de gas","PROCESAMIENTO DE GAS","PRODUCCIÓN")</f>
        <v>PRODUCCIÓN</v>
      </c>
      <c r="E174" t="s">
        <v>322</v>
      </c>
      <c r="F174" t="s">
        <v>322</v>
      </c>
      <c r="H174" t="s">
        <v>839</v>
      </c>
      <c r="L174" t="s">
        <v>30</v>
      </c>
      <c r="M174">
        <f>Fugas_Alter1!AO195/1000</f>
        <v>0</v>
      </c>
      <c r="N174">
        <f>IFERROR(IF(L174="CO2",M174,IF(L174="CH4",M174*Hoja1!$C$19,BASEDEDATOS!M174*Hoja1!$C$20)),0)</f>
        <v>0</v>
      </c>
    </row>
    <row r="175" spans="2:14" x14ac:dyDescent="0.75">
      <c r="B175" t="str">
        <f>IF(Fugas_Alter1!AC196="Planta Tratamiento de gas","1B2biii",IF(Hoja1!$C$31="CRUDO","1B2aii","1B2aiii"))</f>
        <v>1B2aii</v>
      </c>
      <c r="C175" t="str">
        <f>Hoja1!$C$31</f>
        <v>CRUDO</v>
      </c>
      <c r="D175" t="str">
        <f>IF(Fugas_Alter1!AC196="Planta Tratamiento de gas","PROCESAMIENTO DE GAS","PRODUCCIÓN")</f>
        <v>PRODUCCIÓN</v>
      </c>
      <c r="E175" t="s">
        <v>322</v>
      </c>
      <c r="F175" t="s">
        <v>322</v>
      </c>
      <c r="H175" t="s">
        <v>839</v>
      </c>
      <c r="L175" t="s">
        <v>30</v>
      </c>
      <c r="M175">
        <f>Fugas_Alter1!AO196/1000</f>
        <v>0</v>
      </c>
      <c r="N175">
        <f>IFERROR(IF(L175="CO2",M175,IF(L175="CH4",M175*Hoja1!$C$19,BASEDEDATOS!M175*Hoja1!$C$20)),0)</f>
        <v>0</v>
      </c>
    </row>
    <row r="176" spans="2:14" x14ac:dyDescent="0.75">
      <c r="B176" t="str">
        <f>IF(Fugas_Alter1!AC197="Planta Tratamiento de gas","1B2biii",IF(Hoja1!$C$31="CRUDO","1B2aii","1B2aiii"))</f>
        <v>1B2aii</v>
      </c>
      <c r="C176" t="str">
        <f>Hoja1!$C$31</f>
        <v>CRUDO</v>
      </c>
      <c r="D176" t="str">
        <f>IF(Fugas_Alter1!AC197="Planta Tratamiento de gas","PROCESAMIENTO DE GAS","PRODUCCIÓN")</f>
        <v>PRODUCCIÓN</v>
      </c>
      <c r="E176" t="s">
        <v>322</v>
      </c>
      <c r="F176" t="s">
        <v>322</v>
      </c>
      <c r="H176" t="s">
        <v>839</v>
      </c>
      <c r="L176" t="s">
        <v>30</v>
      </c>
      <c r="M176">
        <f>Fugas_Alter1!AO197/1000</f>
        <v>0</v>
      </c>
      <c r="N176">
        <f>IFERROR(IF(L176="CO2",M176,IF(L176="CH4",M176*Hoja1!$C$19,BASEDEDATOS!M176*Hoja1!$C$20)),0)</f>
        <v>0</v>
      </c>
    </row>
    <row r="177" spans="2:14" x14ac:dyDescent="0.75">
      <c r="B177" t="str">
        <f>IF(Fugas_Alter1!AC198="Planta Tratamiento de gas","1B2biii",IF(Hoja1!$C$31="CRUDO","1B2aii","1B2aiii"))</f>
        <v>1B2aii</v>
      </c>
      <c r="C177" t="str">
        <f>Hoja1!$C$31</f>
        <v>CRUDO</v>
      </c>
      <c r="D177" t="str">
        <f>IF(Fugas_Alter1!AC198="Planta Tratamiento de gas","PROCESAMIENTO DE GAS","PRODUCCIÓN")</f>
        <v>PRODUCCIÓN</v>
      </c>
      <c r="E177" t="s">
        <v>322</v>
      </c>
      <c r="F177" t="s">
        <v>322</v>
      </c>
      <c r="H177" t="s">
        <v>839</v>
      </c>
      <c r="L177" t="s">
        <v>30</v>
      </c>
      <c r="M177">
        <f>Fugas_Alter1!AO198/1000</f>
        <v>0</v>
      </c>
      <c r="N177">
        <f>IFERROR(IF(L177="CO2",M177,IF(L177="CH4",M177*Hoja1!$C$19,BASEDEDATOS!M177*Hoja1!$C$20)),0)</f>
        <v>0</v>
      </c>
    </row>
    <row r="178" spans="2:14" x14ac:dyDescent="0.75">
      <c r="B178" t="str">
        <f>IF(Fugas_Alter1!AC199="Planta Tratamiento de gas","1B2biii",IF(Hoja1!$C$31="CRUDO","1B2aii","1B2aiii"))</f>
        <v>1B2aii</v>
      </c>
      <c r="C178" t="str">
        <f>Hoja1!$C$31</f>
        <v>CRUDO</v>
      </c>
      <c r="D178" t="str">
        <f>IF(Fugas_Alter1!AC199="Planta Tratamiento de gas","PROCESAMIENTO DE GAS","PRODUCCIÓN")</f>
        <v>PRODUCCIÓN</v>
      </c>
      <c r="E178" t="s">
        <v>322</v>
      </c>
      <c r="F178" t="s">
        <v>322</v>
      </c>
      <c r="H178" t="s">
        <v>839</v>
      </c>
      <c r="L178" t="s">
        <v>30</v>
      </c>
      <c r="M178">
        <f>Fugas_Alter1!AO199/1000</f>
        <v>0</v>
      </c>
      <c r="N178">
        <f>IFERROR(IF(L178="CO2",M178,IF(L178="CH4",M178*Hoja1!$C$19,BASEDEDATOS!M178*Hoja1!$C$20)),0)</f>
        <v>0</v>
      </c>
    </row>
    <row r="179" spans="2:14" x14ac:dyDescent="0.75">
      <c r="B179" t="str">
        <f>IF(Fugas_Alter1!AC200="Planta Tratamiento de gas","1B2biii",IF(Hoja1!$C$31="CRUDO","1B2aii","1B2aiii"))</f>
        <v>1B2aii</v>
      </c>
      <c r="C179" t="str">
        <f>Hoja1!$C$31</f>
        <v>CRUDO</v>
      </c>
      <c r="D179" t="str">
        <f>IF(Fugas_Alter1!AC200="Planta Tratamiento de gas","PROCESAMIENTO DE GAS","PRODUCCIÓN")</f>
        <v>PRODUCCIÓN</v>
      </c>
      <c r="E179" t="s">
        <v>322</v>
      </c>
      <c r="F179" t="s">
        <v>322</v>
      </c>
      <c r="H179" t="s">
        <v>839</v>
      </c>
      <c r="L179" t="s">
        <v>30</v>
      </c>
      <c r="M179">
        <f>Fugas_Alter1!AO200/1000</f>
        <v>0</v>
      </c>
      <c r="N179">
        <f>IFERROR(IF(L179="CO2",M179,IF(L179="CH4",M179*Hoja1!$C$19,BASEDEDATOS!M179*Hoja1!$C$20)),0)</f>
        <v>0</v>
      </c>
    </row>
    <row r="180" spans="2:14" x14ac:dyDescent="0.75">
      <c r="B180" t="str">
        <f>IF(Fugas_Alter1!AC201="Planta Tratamiento de gas","1B2biii",IF(Hoja1!$C$31="CRUDO","1B2aii","1B2aiii"))</f>
        <v>1B2aii</v>
      </c>
      <c r="C180" t="str">
        <f>Hoja1!$C$31</f>
        <v>CRUDO</v>
      </c>
      <c r="D180" t="str">
        <f>IF(Fugas_Alter1!AC201="Planta Tratamiento de gas","PROCESAMIENTO DE GAS","PRODUCCIÓN")</f>
        <v>PRODUCCIÓN</v>
      </c>
      <c r="E180" t="s">
        <v>322</v>
      </c>
      <c r="F180" t="s">
        <v>322</v>
      </c>
      <c r="H180" t="s">
        <v>839</v>
      </c>
      <c r="L180" t="s">
        <v>30</v>
      </c>
      <c r="M180">
        <f>Fugas_Alter1!AO201/1000</f>
        <v>0</v>
      </c>
      <c r="N180">
        <f>IFERROR(IF(L180="CO2",M180,IF(L180="CH4",M180*Hoja1!$C$19,BASEDEDATOS!M180*Hoja1!$C$20)),0)</f>
        <v>0</v>
      </c>
    </row>
    <row r="181" spans="2:14" x14ac:dyDescent="0.75">
      <c r="B181" t="str">
        <f>IF(Fugas_Alter1!AC202="Planta Tratamiento de gas","1B2biii",IF(Hoja1!$C$31="CRUDO","1B2aii","1B2aiii"))</f>
        <v>1B2aii</v>
      </c>
      <c r="C181" t="str">
        <f>Hoja1!$C$31</f>
        <v>CRUDO</v>
      </c>
      <c r="D181" t="str">
        <f>IF(Fugas_Alter1!AC202="Planta Tratamiento de gas","PROCESAMIENTO DE GAS","PRODUCCIÓN")</f>
        <v>PRODUCCIÓN</v>
      </c>
      <c r="E181" t="s">
        <v>322</v>
      </c>
      <c r="F181" t="s">
        <v>322</v>
      </c>
      <c r="H181" t="s">
        <v>839</v>
      </c>
      <c r="L181" t="s">
        <v>30</v>
      </c>
      <c r="M181">
        <f>Fugas_Alter1!AO202/1000</f>
        <v>0</v>
      </c>
      <c r="N181">
        <f>IFERROR(IF(L181="CO2",M181,IF(L181="CH4",M181*Hoja1!$C$19,BASEDEDATOS!M181*Hoja1!$C$20)),0)</f>
        <v>0</v>
      </c>
    </row>
    <row r="182" spans="2:14" x14ac:dyDescent="0.75">
      <c r="B182" t="str">
        <f>IF(Fugas_Alter1!AC203="Planta Tratamiento de gas","1B2biii",IF(Hoja1!$C$31="CRUDO","1B2aii","1B2aiii"))</f>
        <v>1B2aii</v>
      </c>
      <c r="C182" t="str">
        <f>Hoja1!$C$31</f>
        <v>CRUDO</v>
      </c>
      <c r="D182" t="str">
        <f>IF(Fugas_Alter1!AC203="Planta Tratamiento de gas","PROCESAMIENTO DE GAS","PRODUCCIÓN")</f>
        <v>PRODUCCIÓN</v>
      </c>
      <c r="E182" t="s">
        <v>322</v>
      </c>
      <c r="F182" t="s">
        <v>322</v>
      </c>
      <c r="H182" t="s">
        <v>839</v>
      </c>
      <c r="L182" t="s">
        <v>30</v>
      </c>
      <c r="M182">
        <f>Fugas_Alter1!AO203/1000</f>
        <v>0</v>
      </c>
      <c r="N182">
        <f>IFERROR(IF(L182="CO2",M182,IF(L182="CH4",M182*Hoja1!$C$19,BASEDEDATOS!M182*Hoja1!$C$20)),0)</f>
        <v>0</v>
      </c>
    </row>
    <row r="183" spans="2:14" x14ac:dyDescent="0.75">
      <c r="B183" t="str">
        <f>IF(Fugas_Alter1!AC204="Planta Tratamiento de gas","1B2biii",IF(Hoja1!$C$31="CRUDO","1B2aii","1B2aiii"))</f>
        <v>1B2aii</v>
      </c>
      <c r="C183" t="str">
        <f>Hoja1!$C$31</f>
        <v>CRUDO</v>
      </c>
      <c r="D183" t="str">
        <f>IF(Fugas_Alter1!AC204="Planta Tratamiento de gas","PROCESAMIENTO DE GAS","PRODUCCIÓN")</f>
        <v>PRODUCCIÓN</v>
      </c>
      <c r="E183" t="s">
        <v>322</v>
      </c>
      <c r="F183" t="s">
        <v>322</v>
      </c>
      <c r="H183" t="s">
        <v>839</v>
      </c>
      <c r="L183" t="s">
        <v>30</v>
      </c>
      <c r="M183">
        <f>Fugas_Alter1!AO204/1000</f>
        <v>0</v>
      </c>
      <c r="N183">
        <f>IFERROR(IF(L183="CO2",M183,IF(L183="CH4",M183*Hoja1!$C$19,BASEDEDATOS!M183*Hoja1!$C$20)),0)</f>
        <v>0</v>
      </c>
    </row>
    <row r="184" spans="2:14" x14ac:dyDescent="0.75">
      <c r="B184" t="str">
        <f>IF(Fugas_Alter1!AC205="Planta Tratamiento de gas","1B2biii",IF(Hoja1!$C$31="CRUDO","1B2aii","1B2aiii"))</f>
        <v>1B2aii</v>
      </c>
      <c r="C184" t="str">
        <f>Hoja1!$C$31</f>
        <v>CRUDO</v>
      </c>
      <c r="D184" t="str">
        <f>IF(Fugas_Alter1!AC205="Planta Tratamiento de gas","PROCESAMIENTO DE GAS","PRODUCCIÓN")</f>
        <v>PRODUCCIÓN</v>
      </c>
      <c r="E184" t="s">
        <v>322</v>
      </c>
      <c r="F184" t="s">
        <v>322</v>
      </c>
      <c r="H184" t="s">
        <v>839</v>
      </c>
      <c r="L184" t="s">
        <v>30</v>
      </c>
      <c r="M184">
        <f>Fugas_Alter1!AO205/1000</f>
        <v>0</v>
      </c>
      <c r="N184">
        <f>IFERROR(IF(L184="CO2",M184,IF(L184="CH4",M184*Hoja1!$C$19,BASEDEDATOS!M184*Hoja1!$C$20)),0)</f>
        <v>0</v>
      </c>
    </row>
    <row r="185" spans="2:14" x14ac:dyDescent="0.75">
      <c r="B185" t="str">
        <f>IF(Fugas_Alter1!AC206="Planta Tratamiento de gas","1B2biii",IF(Hoja1!$C$31="CRUDO","1B2aii","1B2aiii"))</f>
        <v>1B2aii</v>
      </c>
      <c r="C185" t="str">
        <f>Hoja1!$C$31</f>
        <v>CRUDO</v>
      </c>
      <c r="D185" t="str">
        <f>IF(Fugas_Alter1!AC206="Planta Tratamiento de gas","PROCESAMIENTO DE GAS","PRODUCCIÓN")</f>
        <v>PRODUCCIÓN</v>
      </c>
      <c r="E185" t="s">
        <v>322</v>
      </c>
      <c r="F185" t="s">
        <v>322</v>
      </c>
      <c r="H185" t="s">
        <v>839</v>
      </c>
      <c r="L185" t="s">
        <v>30</v>
      </c>
      <c r="M185">
        <f>Fugas_Alter1!AO206/1000</f>
        <v>0</v>
      </c>
      <c r="N185">
        <f>IFERROR(IF(L185="CO2",M185,IF(L185="CH4",M185*Hoja1!$C$19,BASEDEDATOS!M185*Hoja1!$C$20)),0)</f>
        <v>0</v>
      </c>
    </row>
    <row r="186" spans="2:14" x14ac:dyDescent="0.75">
      <c r="B186" t="str">
        <f>IF(Fugas_Alter1!AC207="Planta Tratamiento de gas","1B2biii",IF(Hoja1!$C$31="CRUDO","1B2aii","1B2aiii"))</f>
        <v>1B2aii</v>
      </c>
      <c r="C186" t="str">
        <f>Hoja1!$C$31</f>
        <v>CRUDO</v>
      </c>
      <c r="D186" t="str">
        <f>IF(Fugas_Alter1!AC207="Planta Tratamiento de gas","PROCESAMIENTO DE GAS","PRODUCCIÓN")</f>
        <v>PRODUCCIÓN</v>
      </c>
      <c r="E186" t="s">
        <v>322</v>
      </c>
      <c r="F186" t="s">
        <v>322</v>
      </c>
      <c r="H186" t="s">
        <v>839</v>
      </c>
      <c r="L186" t="s">
        <v>30</v>
      </c>
      <c r="M186">
        <f>Fugas_Alter1!AO207/1000</f>
        <v>0</v>
      </c>
      <c r="N186">
        <f>IFERROR(IF(L186="CO2",M186,IF(L186="CH4",M186*Hoja1!$C$19,BASEDEDATOS!M186*Hoja1!$C$20)),0)</f>
        <v>0</v>
      </c>
    </row>
    <row r="187" spans="2:14" x14ac:dyDescent="0.75">
      <c r="B187" t="str">
        <f>IF(Fugas_Alter1!AC208="Planta Tratamiento de gas","1B2biii",IF(Hoja1!$C$31="CRUDO","1B2aii","1B2aiii"))</f>
        <v>1B2aii</v>
      </c>
      <c r="C187" t="str">
        <f>Hoja1!$C$31</f>
        <v>CRUDO</v>
      </c>
      <c r="D187" t="str">
        <f>IF(Fugas_Alter1!AC208="Planta Tratamiento de gas","PROCESAMIENTO DE GAS","PRODUCCIÓN")</f>
        <v>PRODUCCIÓN</v>
      </c>
      <c r="E187" t="s">
        <v>322</v>
      </c>
      <c r="F187" t="s">
        <v>322</v>
      </c>
      <c r="H187" t="s">
        <v>839</v>
      </c>
      <c r="L187" t="s">
        <v>30</v>
      </c>
      <c r="M187">
        <f>Fugas_Alter1!AO208/1000</f>
        <v>0</v>
      </c>
      <c r="N187">
        <f>IFERROR(IF(L187="CO2",M187,IF(L187="CH4",M187*Hoja1!$C$19,BASEDEDATOS!M187*Hoja1!$C$20)),0)</f>
        <v>0</v>
      </c>
    </row>
    <row r="188" spans="2:14" x14ac:dyDescent="0.75">
      <c r="B188" t="str">
        <f>IF(Fugas_Alter1!AC209="Planta Tratamiento de gas","1B2biii",IF(Hoja1!$C$31="CRUDO","1B2aii","1B2aiii"))</f>
        <v>1B2aii</v>
      </c>
      <c r="C188" t="str">
        <f>Hoja1!$C$31</f>
        <v>CRUDO</v>
      </c>
      <c r="D188" t="str">
        <f>IF(Fugas_Alter1!AC209="Planta Tratamiento de gas","PROCESAMIENTO DE GAS","PRODUCCIÓN")</f>
        <v>PRODUCCIÓN</v>
      </c>
      <c r="E188" t="s">
        <v>322</v>
      </c>
      <c r="F188" t="s">
        <v>322</v>
      </c>
      <c r="H188" t="s">
        <v>839</v>
      </c>
      <c r="L188" t="s">
        <v>30</v>
      </c>
      <c r="M188">
        <f>Fugas_Alter1!AO209/1000</f>
        <v>0</v>
      </c>
      <c r="N188">
        <f>IFERROR(IF(L188="CO2",M188,IF(L188="CH4",M188*Hoja1!$C$19,BASEDEDATOS!M188*Hoja1!$C$20)),0)</f>
        <v>0</v>
      </c>
    </row>
    <row r="189" spans="2:14" x14ac:dyDescent="0.75">
      <c r="B189" t="str">
        <f>IF(Fugas_Alter1!AC210="Planta Tratamiento de gas","1B2biii",IF(Hoja1!$C$31="CRUDO","1B2aii","1B2aiii"))</f>
        <v>1B2aii</v>
      </c>
      <c r="C189" t="str">
        <f>Hoja1!$C$31</f>
        <v>CRUDO</v>
      </c>
      <c r="D189" t="str">
        <f>IF(Fugas_Alter1!AC210="Planta Tratamiento de gas","PROCESAMIENTO DE GAS","PRODUCCIÓN")</f>
        <v>PRODUCCIÓN</v>
      </c>
      <c r="E189" t="s">
        <v>322</v>
      </c>
      <c r="F189" t="s">
        <v>322</v>
      </c>
      <c r="H189" t="s">
        <v>839</v>
      </c>
      <c r="L189" t="s">
        <v>30</v>
      </c>
      <c r="M189">
        <f>Fugas_Alter1!AO210/1000</f>
        <v>0</v>
      </c>
      <c r="N189">
        <f>IFERROR(IF(L189="CO2",M189,IF(L189="CH4",M189*Hoja1!$C$19,BASEDEDATOS!M189*Hoja1!$C$20)),0)</f>
        <v>0</v>
      </c>
    </row>
    <row r="190" spans="2:14" x14ac:dyDescent="0.75">
      <c r="B190" t="str">
        <f>IF(Fugas_Alter1!AC211="Planta Tratamiento de gas","1B2biii",IF(Hoja1!$C$31="CRUDO","1B2aii","1B2aiii"))</f>
        <v>1B2aii</v>
      </c>
      <c r="C190" t="str">
        <f>Hoja1!$C$31</f>
        <v>CRUDO</v>
      </c>
      <c r="D190" t="str">
        <f>IF(Fugas_Alter1!AC211="Planta Tratamiento de gas","PROCESAMIENTO DE GAS","PRODUCCIÓN")</f>
        <v>PRODUCCIÓN</v>
      </c>
      <c r="E190" t="s">
        <v>322</v>
      </c>
      <c r="F190" t="s">
        <v>322</v>
      </c>
      <c r="H190" t="s">
        <v>839</v>
      </c>
      <c r="L190" t="s">
        <v>30</v>
      </c>
      <c r="M190">
        <f>Fugas_Alter1!AO211/1000</f>
        <v>0</v>
      </c>
      <c r="N190">
        <f>IFERROR(IF(L190="CO2",M190,IF(L190="CH4",M190*Hoja1!$C$19,BASEDEDATOS!M190*Hoja1!$C$20)),0)</f>
        <v>0</v>
      </c>
    </row>
    <row r="191" spans="2:14" x14ac:dyDescent="0.75">
      <c r="B191" t="str">
        <f>IF(Fugas_Alter1!AC212="Planta Tratamiento de gas","1B2biii",IF(Hoja1!$C$31="CRUDO","1B2aii","1B2aiii"))</f>
        <v>1B2aii</v>
      </c>
      <c r="C191" t="str">
        <f>Hoja1!$C$31</f>
        <v>CRUDO</v>
      </c>
      <c r="D191" t="str">
        <f>IF(Fugas_Alter1!AC212="Planta Tratamiento de gas","PROCESAMIENTO DE GAS","PRODUCCIÓN")</f>
        <v>PRODUCCIÓN</v>
      </c>
      <c r="E191" t="s">
        <v>322</v>
      </c>
      <c r="F191" t="s">
        <v>322</v>
      </c>
      <c r="H191" t="s">
        <v>839</v>
      </c>
      <c r="L191" t="s">
        <v>30</v>
      </c>
      <c r="M191">
        <f>Fugas_Alter1!AO212/1000</f>
        <v>0</v>
      </c>
      <c r="N191">
        <f>IFERROR(IF(L191="CO2",M191,IF(L191="CH4",M191*Hoja1!$C$19,BASEDEDATOS!M191*Hoja1!$C$20)),0)</f>
        <v>0</v>
      </c>
    </row>
    <row r="192" spans="2:14" x14ac:dyDescent="0.75">
      <c r="B192" t="str">
        <f>IF(Fugas_Alter1!AC213="Planta Tratamiento de gas","1B2biii",IF(Hoja1!$C$31="CRUDO","1B2aii","1B2aiii"))</f>
        <v>1B2aii</v>
      </c>
      <c r="C192" t="str">
        <f>Hoja1!$C$31</f>
        <v>CRUDO</v>
      </c>
      <c r="D192" t="str">
        <f>IF(Fugas_Alter1!AC213="Planta Tratamiento de gas","PROCESAMIENTO DE GAS","PRODUCCIÓN")</f>
        <v>PRODUCCIÓN</v>
      </c>
      <c r="E192" t="s">
        <v>322</v>
      </c>
      <c r="F192" t="s">
        <v>322</v>
      </c>
      <c r="H192" t="s">
        <v>839</v>
      </c>
      <c r="L192" t="s">
        <v>30</v>
      </c>
      <c r="M192">
        <f>Fugas_Alter1!AO213/1000</f>
        <v>0</v>
      </c>
      <c r="N192">
        <f>IFERROR(IF(L192="CO2",M192,IF(L192="CH4",M192*Hoja1!$C$19,BASEDEDATOS!M192*Hoja1!$C$20)),0)</f>
        <v>0</v>
      </c>
    </row>
    <row r="193" spans="2:14" x14ac:dyDescent="0.75">
      <c r="B193" t="str">
        <f>IF(Fugas_Alter1!AC214="Planta Tratamiento de gas","1B2biii",IF(Hoja1!$C$31="CRUDO","1B2aii","1B2aiii"))</f>
        <v>1B2aii</v>
      </c>
      <c r="C193" t="str">
        <f>Hoja1!$C$31</f>
        <v>CRUDO</v>
      </c>
      <c r="D193" t="str">
        <f>IF(Fugas_Alter1!AC214="Planta Tratamiento de gas","PROCESAMIENTO DE GAS","PRODUCCIÓN")</f>
        <v>PRODUCCIÓN</v>
      </c>
      <c r="E193" t="s">
        <v>322</v>
      </c>
      <c r="F193" t="s">
        <v>322</v>
      </c>
      <c r="H193" t="s">
        <v>839</v>
      </c>
      <c r="L193" t="s">
        <v>30</v>
      </c>
      <c r="M193">
        <f>Fugas_Alter1!AO214/1000</f>
        <v>0</v>
      </c>
      <c r="N193">
        <f>IFERROR(IF(L193="CO2",M193,IF(L193="CH4",M193*Hoja1!$C$19,BASEDEDATOS!M193*Hoja1!$C$20)),0)</f>
        <v>0</v>
      </c>
    </row>
    <row r="194" spans="2:14" x14ac:dyDescent="0.75">
      <c r="B194" t="str">
        <f>IF(Fugas_Alter1!AC215="Planta Tratamiento de gas","1B2biii",IF(Hoja1!$C$31="CRUDO","1B2aii","1B2aiii"))</f>
        <v>1B2aii</v>
      </c>
      <c r="C194" t="str">
        <f>Hoja1!$C$31</f>
        <v>CRUDO</v>
      </c>
      <c r="D194" t="str">
        <f>IF(Fugas_Alter1!AC215="Planta Tratamiento de gas","PROCESAMIENTO DE GAS","PRODUCCIÓN")</f>
        <v>PRODUCCIÓN</v>
      </c>
      <c r="E194" t="s">
        <v>322</v>
      </c>
      <c r="F194" t="s">
        <v>322</v>
      </c>
      <c r="H194" t="s">
        <v>839</v>
      </c>
      <c r="L194" t="s">
        <v>30</v>
      </c>
      <c r="M194">
        <f>Fugas_Alter1!AO215/1000</f>
        <v>0</v>
      </c>
      <c r="N194">
        <f>IFERROR(IF(L194="CO2",M194,IF(L194="CH4",M194*Hoja1!$C$19,BASEDEDATOS!M194*Hoja1!$C$20)),0)</f>
        <v>0</v>
      </c>
    </row>
    <row r="195" spans="2:14" x14ac:dyDescent="0.75">
      <c r="B195" t="str">
        <f>IF(Fugas_Alter1!AC216="Planta Tratamiento de gas","1B2biii",IF(Hoja1!$C$31="CRUDO","1B2aii","1B2aiii"))</f>
        <v>1B2aii</v>
      </c>
      <c r="C195" t="str">
        <f>Hoja1!$C$31</f>
        <v>CRUDO</v>
      </c>
      <c r="D195" t="str">
        <f>IF(Fugas_Alter1!AC216="Planta Tratamiento de gas","PROCESAMIENTO DE GAS","PRODUCCIÓN")</f>
        <v>PRODUCCIÓN</v>
      </c>
      <c r="E195" t="s">
        <v>322</v>
      </c>
      <c r="F195" t="s">
        <v>322</v>
      </c>
      <c r="H195" t="s">
        <v>839</v>
      </c>
      <c r="L195" t="s">
        <v>30</v>
      </c>
      <c r="M195">
        <f>Fugas_Alter1!AO216/1000</f>
        <v>0</v>
      </c>
      <c r="N195">
        <f>IFERROR(IF(L195="CO2",M195,IF(L195="CH4",M195*Hoja1!$C$19,BASEDEDATOS!M195*Hoja1!$C$20)),0)</f>
        <v>0</v>
      </c>
    </row>
    <row r="196" spans="2:14" x14ac:dyDescent="0.75">
      <c r="B196" t="str">
        <f>IF(Fugas_Alter1!AC217="Planta Tratamiento de gas","1B2biii",IF(Hoja1!$C$31="CRUDO","1B2aii","1B2aiii"))</f>
        <v>1B2aii</v>
      </c>
      <c r="C196" t="str">
        <f>Hoja1!$C$31</f>
        <v>CRUDO</v>
      </c>
      <c r="D196" t="str">
        <f>IF(Fugas_Alter1!AC217="Planta Tratamiento de gas","PROCESAMIENTO DE GAS","PRODUCCIÓN")</f>
        <v>PRODUCCIÓN</v>
      </c>
      <c r="E196" t="s">
        <v>322</v>
      </c>
      <c r="F196" t="s">
        <v>322</v>
      </c>
      <c r="H196" t="s">
        <v>839</v>
      </c>
      <c r="L196" t="s">
        <v>30</v>
      </c>
      <c r="M196">
        <f>Fugas_Alter1!AO217/1000</f>
        <v>0</v>
      </c>
      <c r="N196">
        <f>IFERROR(IF(L196="CO2",M196,IF(L196="CH4",M196*Hoja1!$C$19,BASEDEDATOS!M196*Hoja1!$C$20)),0)</f>
        <v>0</v>
      </c>
    </row>
    <row r="197" spans="2:14" x14ac:dyDescent="0.75">
      <c r="B197" t="str">
        <f>IF(Fugas_Alter1!AC218="Planta Tratamiento de gas","1B2biii",IF(Hoja1!$C$31="CRUDO","1B2aii","1B2aiii"))</f>
        <v>1B2aii</v>
      </c>
      <c r="C197" t="str">
        <f>Hoja1!$C$31</f>
        <v>CRUDO</v>
      </c>
      <c r="D197" t="str">
        <f>IF(Fugas_Alter1!AC218="Planta Tratamiento de gas","PROCESAMIENTO DE GAS","PRODUCCIÓN")</f>
        <v>PRODUCCIÓN</v>
      </c>
      <c r="E197" t="s">
        <v>322</v>
      </c>
      <c r="F197" t="s">
        <v>322</v>
      </c>
      <c r="H197" t="s">
        <v>839</v>
      </c>
      <c r="L197" t="s">
        <v>30</v>
      </c>
      <c r="M197">
        <f>Fugas_Alter1!AO218/1000</f>
        <v>0</v>
      </c>
      <c r="N197">
        <f>IFERROR(IF(L197="CO2",M197,IF(L197="CH4",M197*Hoja1!$C$19,BASEDEDATOS!M197*Hoja1!$C$20)),0)</f>
        <v>0</v>
      </c>
    </row>
    <row r="198" spans="2:14" x14ac:dyDescent="0.75">
      <c r="B198" t="str">
        <f>IF(Fugas_Alter1!AC219="Planta Tratamiento de gas","1B2biii",IF(Hoja1!$C$31="CRUDO","1B2aii","1B2aiii"))</f>
        <v>1B2aii</v>
      </c>
      <c r="C198" t="str">
        <f>Hoja1!$C$31</f>
        <v>CRUDO</v>
      </c>
      <c r="D198" t="str">
        <f>IF(Fugas_Alter1!AC219="Planta Tratamiento de gas","PROCESAMIENTO DE GAS","PRODUCCIÓN")</f>
        <v>PRODUCCIÓN</v>
      </c>
      <c r="E198" t="s">
        <v>322</v>
      </c>
      <c r="F198" t="s">
        <v>322</v>
      </c>
      <c r="H198" t="s">
        <v>839</v>
      </c>
      <c r="L198" t="s">
        <v>30</v>
      </c>
      <c r="M198">
        <f>Fugas_Alter1!AO219/1000</f>
        <v>0</v>
      </c>
      <c r="N198">
        <f>IFERROR(IF(L198="CO2",M198,IF(L198="CH4",M198*Hoja1!$C$19,BASEDEDATOS!M198*Hoja1!$C$20)),0)</f>
        <v>0</v>
      </c>
    </row>
    <row r="199" spans="2:14" x14ac:dyDescent="0.75">
      <c r="B199" t="str">
        <f>IF(Fugas_Alter1!AC220="Planta Tratamiento de gas","1B2biii",IF(Hoja1!$C$31="CRUDO","1B2aii","1B2aiii"))</f>
        <v>1B2aii</v>
      </c>
      <c r="C199" t="str">
        <f>Hoja1!$C$31</f>
        <v>CRUDO</v>
      </c>
      <c r="D199" t="str">
        <f>IF(Fugas_Alter1!AC220="Planta Tratamiento de gas","PROCESAMIENTO DE GAS","PRODUCCIÓN")</f>
        <v>PRODUCCIÓN</v>
      </c>
      <c r="E199" t="s">
        <v>322</v>
      </c>
      <c r="F199" t="s">
        <v>322</v>
      </c>
      <c r="H199" t="s">
        <v>839</v>
      </c>
      <c r="L199" t="s">
        <v>30</v>
      </c>
      <c r="M199">
        <f>Fugas_Alter1!AO220/1000</f>
        <v>0</v>
      </c>
      <c r="N199">
        <f>IFERROR(IF(L199="CO2",M199,IF(L199="CH4",M199*Hoja1!$C$19,BASEDEDATOS!M199*Hoja1!$C$20)),0)</f>
        <v>0</v>
      </c>
    </row>
    <row r="200" spans="2:14" x14ac:dyDescent="0.75">
      <c r="B200" t="str">
        <f>IF(Fugas_Alter1!AC221="Planta Tratamiento de gas","1B2biii",IF(Hoja1!$C$31="CRUDO","1B2aii","1B2aiii"))</f>
        <v>1B2aii</v>
      </c>
      <c r="C200" t="str">
        <f>Hoja1!$C$31</f>
        <v>CRUDO</v>
      </c>
      <c r="D200" t="str">
        <f>IF(Fugas_Alter1!AC221="Planta Tratamiento de gas","PROCESAMIENTO DE GAS","PRODUCCIÓN")</f>
        <v>PRODUCCIÓN</v>
      </c>
      <c r="E200" t="s">
        <v>322</v>
      </c>
      <c r="F200" t="s">
        <v>322</v>
      </c>
      <c r="H200" t="s">
        <v>839</v>
      </c>
      <c r="L200" t="s">
        <v>30</v>
      </c>
      <c r="M200">
        <f>Fugas_Alter1!AO221/1000</f>
        <v>0</v>
      </c>
      <c r="N200">
        <f>IFERROR(IF(L200="CO2",M200,IF(L200="CH4",M200*Hoja1!$C$19,BASEDEDATOS!M200*Hoja1!$C$20)),0)</f>
        <v>0</v>
      </c>
    </row>
    <row r="201" spans="2:14" x14ac:dyDescent="0.75">
      <c r="B201" t="str">
        <f>IF(Fugas_Alter1!AC222="Planta Tratamiento de gas","1B2biii",IF(Hoja1!$C$31="CRUDO","1B2aii","1B2aiii"))</f>
        <v>1B2aii</v>
      </c>
      <c r="C201" t="str">
        <f>Hoja1!$C$31</f>
        <v>CRUDO</v>
      </c>
      <c r="D201" t="str">
        <f>IF(Fugas_Alter1!AC222="Planta Tratamiento de gas","PROCESAMIENTO DE GAS","PRODUCCIÓN")</f>
        <v>PRODUCCIÓN</v>
      </c>
      <c r="E201" t="s">
        <v>322</v>
      </c>
      <c r="F201" t="s">
        <v>322</v>
      </c>
      <c r="H201" t="s">
        <v>839</v>
      </c>
      <c r="L201" t="s">
        <v>30</v>
      </c>
      <c r="M201">
        <f>Fugas_Alter1!AO222/1000</f>
        <v>0</v>
      </c>
      <c r="N201">
        <f>IFERROR(IF(L201="CO2",M201,IF(L201="CH4",M201*Hoja1!$C$19,BASEDEDATOS!M201*Hoja1!$C$20)),0)</f>
        <v>0</v>
      </c>
    </row>
    <row r="202" spans="2:14" x14ac:dyDescent="0.75">
      <c r="B202" t="str">
        <f>IF(Fugas_Alter1!AC223="Planta Tratamiento de gas","1B2biii",IF(Hoja1!$C$31="CRUDO","1B2aii","1B2aiii"))</f>
        <v>1B2aii</v>
      </c>
      <c r="C202" t="str">
        <f>Hoja1!$C$31</f>
        <v>CRUDO</v>
      </c>
      <c r="D202" t="str">
        <f>IF(Fugas_Alter1!AC223="Planta Tratamiento de gas","PROCESAMIENTO DE GAS","PRODUCCIÓN")</f>
        <v>PRODUCCIÓN</v>
      </c>
      <c r="E202" t="s">
        <v>322</v>
      </c>
      <c r="F202" t="s">
        <v>322</v>
      </c>
      <c r="H202" t="s">
        <v>839</v>
      </c>
      <c r="L202" t="s">
        <v>30</v>
      </c>
      <c r="M202">
        <f>Fugas_Alter1!AO223/1000</f>
        <v>0</v>
      </c>
      <c r="N202">
        <f>IFERROR(IF(L202="CO2",M202,IF(L202="CH4",M202*Hoja1!$C$19,BASEDEDATOS!M202*Hoja1!$C$20)),0)</f>
        <v>0</v>
      </c>
    </row>
    <row r="203" spans="2:14" x14ac:dyDescent="0.75">
      <c r="B203" t="str">
        <f>IF(Fugas_Alter1!AC224="Planta Tratamiento de gas","1B2biii",IF(Hoja1!$C$31="CRUDO","1B2aii","1B2aiii"))</f>
        <v>1B2aii</v>
      </c>
      <c r="C203" t="str">
        <f>Hoja1!$C$31</f>
        <v>CRUDO</v>
      </c>
      <c r="D203" t="str">
        <f>IF(Fugas_Alter1!AC224="Planta Tratamiento de gas","PROCESAMIENTO DE GAS","PRODUCCIÓN")</f>
        <v>PRODUCCIÓN</v>
      </c>
      <c r="E203" t="s">
        <v>322</v>
      </c>
      <c r="F203" t="s">
        <v>322</v>
      </c>
      <c r="H203" t="s">
        <v>839</v>
      </c>
      <c r="L203" t="s">
        <v>30</v>
      </c>
      <c r="M203">
        <f>Fugas_Alter1!AO224/1000</f>
        <v>0</v>
      </c>
      <c r="N203">
        <f>IFERROR(IF(L203="CO2",M203,IF(L203="CH4",M203*Hoja1!$C$19,BASEDEDATOS!M203*Hoja1!$C$20)),0)</f>
        <v>0</v>
      </c>
    </row>
    <row r="204" spans="2:14" x14ac:dyDescent="0.75">
      <c r="B204" t="str">
        <f>IF(Fugas_Alter1!AC225="Planta Tratamiento de gas","1B2biii",IF(Hoja1!$C$31="CRUDO","1B2aii","1B2aiii"))</f>
        <v>1B2aii</v>
      </c>
      <c r="C204" t="str">
        <f>Hoja1!$C$31</f>
        <v>CRUDO</v>
      </c>
      <c r="D204" t="str">
        <f>IF(Fugas_Alter1!AC225="Planta Tratamiento de gas","PROCESAMIENTO DE GAS","PRODUCCIÓN")</f>
        <v>PRODUCCIÓN</v>
      </c>
      <c r="E204" t="s">
        <v>322</v>
      </c>
      <c r="F204" t="s">
        <v>322</v>
      </c>
      <c r="H204" t="s">
        <v>839</v>
      </c>
      <c r="L204" t="s">
        <v>30</v>
      </c>
      <c r="M204">
        <f>Fugas_Alter1!AO225/1000</f>
        <v>0</v>
      </c>
      <c r="N204">
        <f>IFERROR(IF(L204="CO2",M204,IF(L204="CH4",M204*Hoja1!$C$19,BASEDEDATOS!M204*Hoja1!$C$20)),0)</f>
        <v>0</v>
      </c>
    </row>
    <row r="205" spans="2:14" x14ac:dyDescent="0.75">
      <c r="B205" t="str">
        <f>IF(Fugas_Alter1!AC226="Planta Tratamiento de gas","1B2biii",IF(Hoja1!$C$31="CRUDO","1B2aii","1B2aiii"))</f>
        <v>1B2aii</v>
      </c>
      <c r="C205" t="str">
        <f>Hoja1!$C$31</f>
        <v>CRUDO</v>
      </c>
      <c r="D205" t="str">
        <f>IF(Fugas_Alter1!AC226="Planta Tratamiento de gas","PROCESAMIENTO DE GAS","PRODUCCIÓN")</f>
        <v>PRODUCCIÓN</v>
      </c>
      <c r="E205" t="s">
        <v>322</v>
      </c>
      <c r="F205" t="s">
        <v>322</v>
      </c>
      <c r="H205" t="s">
        <v>839</v>
      </c>
      <c r="L205" t="s">
        <v>30</v>
      </c>
      <c r="M205">
        <f>Fugas_Alter1!AO226/1000</f>
        <v>0</v>
      </c>
      <c r="N205">
        <f>IFERROR(IF(L205="CO2",M205,IF(L205="CH4",M205*Hoja1!$C$19,BASEDEDATOS!M205*Hoja1!$C$20)),0)</f>
        <v>0</v>
      </c>
    </row>
    <row r="206" spans="2:14" x14ac:dyDescent="0.75">
      <c r="B206" t="str">
        <f>IF(Fugas_Alter1!AC227="Planta Tratamiento de gas","1B2biii",IF(Hoja1!$C$31="CRUDO","1B2aii","1B2aiii"))</f>
        <v>1B2aii</v>
      </c>
      <c r="C206" t="str">
        <f>Hoja1!$C$31</f>
        <v>CRUDO</v>
      </c>
      <c r="D206" t="str">
        <f>IF(Fugas_Alter1!AC227="Planta Tratamiento de gas","PROCESAMIENTO DE GAS","PRODUCCIÓN")</f>
        <v>PRODUCCIÓN</v>
      </c>
      <c r="E206" t="s">
        <v>322</v>
      </c>
      <c r="F206" t="s">
        <v>322</v>
      </c>
      <c r="H206" t="s">
        <v>839</v>
      </c>
      <c r="L206" t="s">
        <v>30</v>
      </c>
      <c r="M206">
        <f>Fugas_Alter1!AO227/1000</f>
        <v>0</v>
      </c>
      <c r="N206">
        <f>IFERROR(IF(L206="CO2",M206,IF(L206="CH4",M206*Hoja1!$C$19,BASEDEDATOS!M206*Hoja1!$C$20)),0)</f>
        <v>0</v>
      </c>
    </row>
    <row r="207" spans="2:14" x14ac:dyDescent="0.75">
      <c r="B207" t="str">
        <f>IF(Fugas_Alter1!AC228="Planta Tratamiento de gas","1B2biii",IF(Hoja1!$C$31="CRUDO","1B2aii","1B2aiii"))</f>
        <v>1B2aii</v>
      </c>
      <c r="C207" t="str">
        <f>Hoja1!$C$31</f>
        <v>CRUDO</v>
      </c>
      <c r="D207" t="str">
        <f>IF(Fugas_Alter1!AC228="Planta Tratamiento de gas","PROCESAMIENTO DE GAS","PRODUCCIÓN")</f>
        <v>PRODUCCIÓN</v>
      </c>
      <c r="E207" t="s">
        <v>322</v>
      </c>
      <c r="F207" t="s">
        <v>322</v>
      </c>
      <c r="H207" t="s">
        <v>839</v>
      </c>
      <c r="L207" t="s">
        <v>30</v>
      </c>
      <c r="M207">
        <f>Fugas_Alter1!AO228/1000</f>
        <v>0</v>
      </c>
      <c r="N207">
        <f>IFERROR(IF(L207="CO2",M207,IF(L207="CH4",M207*Hoja1!$C$19,BASEDEDATOS!M207*Hoja1!$C$20)),0)</f>
        <v>0</v>
      </c>
    </row>
    <row r="208" spans="2:14" x14ac:dyDescent="0.75">
      <c r="B208" t="str">
        <f>IF(Fugas_Alter1!AC229="Planta Tratamiento de gas","1B2biii",IF(Hoja1!$C$31="CRUDO","1B2aii","1B2aiii"))</f>
        <v>1B2aii</v>
      </c>
      <c r="C208" t="str">
        <f>Hoja1!$C$31</f>
        <v>CRUDO</v>
      </c>
      <c r="D208" t="str">
        <f>IF(Fugas_Alter1!AC229="Planta Tratamiento de gas","PROCESAMIENTO DE GAS","PRODUCCIÓN")</f>
        <v>PRODUCCIÓN</v>
      </c>
      <c r="E208" t="s">
        <v>322</v>
      </c>
      <c r="F208" t="s">
        <v>322</v>
      </c>
      <c r="H208" t="s">
        <v>839</v>
      </c>
      <c r="L208" t="s">
        <v>30</v>
      </c>
      <c r="M208">
        <f>Fugas_Alter1!AO229/1000</f>
        <v>0</v>
      </c>
      <c r="N208">
        <f>IFERROR(IF(L208="CO2",M208,IF(L208="CH4",M208*Hoja1!$C$19,BASEDEDATOS!M208*Hoja1!$C$20)),0)</f>
        <v>0</v>
      </c>
    </row>
    <row r="209" spans="2:14" x14ac:dyDescent="0.75">
      <c r="B209" t="str">
        <f>IF(Fugas_Alter1!AC230="Planta Tratamiento de gas","1B2biii",IF(Hoja1!$C$31="CRUDO","1B2aii","1B2aiii"))</f>
        <v>1B2aii</v>
      </c>
      <c r="C209" t="str">
        <f>Hoja1!$C$31</f>
        <v>CRUDO</v>
      </c>
      <c r="D209" t="str">
        <f>IF(Fugas_Alter1!AC230="Planta Tratamiento de gas","PROCESAMIENTO DE GAS","PRODUCCIÓN")</f>
        <v>PRODUCCIÓN</v>
      </c>
      <c r="E209" t="s">
        <v>322</v>
      </c>
      <c r="F209" t="s">
        <v>322</v>
      </c>
      <c r="H209" t="s">
        <v>839</v>
      </c>
      <c r="L209" t="s">
        <v>30</v>
      </c>
      <c r="M209">
        <f>Fugas_Alter1!AO230/1000</f>
        <v>0</v>
      </c>
      <c r="N209">
        <f>IFERROR(IF(L209="CO2",M209,IF(L209="CH4",M209*Hoja1!$C$19,BASEDEDATOS!M209*Hoja1!$C$20)),0)</f>
        <v>0</v>
      </c>
    </row>
    <row r="210" spans="2:14" x14ac:dyDescent="0.75">
      <c r="B210" t="str">
        <f>IF(Fugas_Alter1!AC231="Planta Tratamiento de gas","1B2biii",IF(Hoja1!$C$31="CRUDO","1B2aii","1B2aiii"))</f>
        <v>1B2aii</v>
      </c>
      <c r="C210" t="str">
        <f>Hoja1!$C$31</f>
        <v>CRUDO</v>
      </c>
      <c r="D210" t="str">
        <f>IF(Fugas_Alter1!AC231="Planta Tratamiento de gas","PROCESAMIENTO DE GAS","PRODUCCIÓN")</f>
        <v>PRODUCCIÓN</v>
      </c>
      <c r="E210" t="s">
        <v>322</v>
      </c>
      <c r="F210" t="s">
        <v>322</v>
      </c>
      <c r="H210" t="s">
        <v>839</v>
      </c>
      <c r="L210" t="s">
        <v>30</v>
      </c>
      <c r="M210">
        <f>Fugas_Alter1!AO231/1000</f>
        <v>0</v>
      </c>
      <c r="N210">
        <f>IFERROR(IF(L210="CO2",M210,IF(L210="CH4",M210*Hoja1!$C$19,BASEDEDATOS!M210*Hoja1!$C$20)),0)</f>
        <v>0</v>
      </c>
    </row>
    <row r="211" spans="2:14" x14ac:dyDescent="0.75">
      <c r="B211" t="str">
        <f>IF(Fugas_Alter1!AC232="Planta Tratamiento de gas","1B2biii",IF(Hoja1!$C$31="CRUDO","1B2aii","1B2aiii"))</f>
        <v>1B2aii</v>
      </c>
      <c r="C211" t="str">
        <f>Hoja1!$C$31</f>
        <v>CRUDO</v>
      </c>
      <c r="D211" t="str">
        <f>IF(Fugas_Alter1!AC232="Planta Tratamiento de gas","PROCESAMIENTO DE GAS","PRODUCCIÓN")</f>
        <v>PRODUCCIÓN</v>
      </c>
      <c r="E211" t="s">
        <v>322</v>
      </c>
      <c r="F211" t="s">
        <v>322</v>
      </c>
      <c r="H211" t="s">
        <v>839</v>
      </c>
      <c r="L211" t="s">
        <v>30</v>
      </c>
      <c r="M211">
        <f>Fugas_Alter1!AO232/1000</f>
        <v>0</v>
      </c>
      <c r="N211">
        <f>IFERROR(IF(L211="CO2",M211,IF(L211="CH4",M211*Hoja1!$C$19,BASEDEDATOS!M211*Hoja1!$C$20)),0)</f>
        <v>0</v>
      </c>
    </row>
    <row r="212" spans="2:14" x14ac:dyDescent="0.75">
      <c r="B212" t="str">
        <f>IF(Fugas_Alter1!AC233="Planta Tratamiento de gas","1B2biii",IF(Hoja1!$C$31="CRUDO","1B2aii","1B2aiii"))</f>
        <v>1B2aii</v>
      </c>
      <c r="C212" t="str">
        <f>Hoja1!$C$31</f>
        <v>CRUDO</v>
      </c>
      <c r="D212" t="str">
        <f>IF(Fugas_Alter1!AC233="Planta Tratamiento de gas","PROCESAMIENTO DE GAS","PRODUCCIÓN")</f>
        <v>PRODUCCIÓN</v>
      </c>
      <c r="E212" t="s">
        <v>322</v>
      </c>
      <c r="F212" t="s">
        <v>322</v>
      </c>
      <c r="H212" t="s">
        <v>839</v>
      </c>
      <c r="L212" t="s">
        <v>30</v>
      </c>
      <c r="M212">
        <f>Fugas_Alter1!AO233/1000</f>
        <v>0</v>
      </c>
      <c r="N212">
        <f>IFERROR(IF(L212="CO2",M212,IF(L212="CH4",M212*Hoja1!$C$19,BASEDEDATOS!M212*Hoja1!$C$20)),0)</f>
        <v>0</v>
      </c>
    </row>
    <row r="213" spans="2:14" x14ac:dyDescent="0.75">
      <c r="B213" t="str">
        <f>IF(Fugas_Alter1!AC234="Planta Tratamiento de gas","1B2biii",IF(Hoja1!$C$31="CRUDO","1B2aii","1B2aiii"))</f>
        <v>1B2aii</v>
      </c>
      <c r="C213" t="str">
        <f>Hoja1!$C$31</f>
        <v>CRUDO</v>
      </c>
      <c r="D213" t="str">
        <f>IF(Fugas_Alter1!AC234="Planta Tratamiento de gas","PROCESAMIENTO DE GAS","PRODUCCIÓN")</f>
        <v>PRODUCCIÓN</v>
      </c>
      <c r="E213" t="s">
        <v>322</v>
      </c>
      <c r="F213" t="s">
        <v>322</v>
      </c>
      <c r="H213" t="s">
        <v>839</v>
      </c>
      <c r="L213" t="s">
        <v>30</v>
      </c>
      <c r="M213">
        <f>Fugas_Alter1!AO234/1000</f>
        <v>0</v>
      </c>
      <c r="N213">
        <f>IFERROR(IF(L213="CO2",M213,IF(L213="CH4",M213*Hoja1!$C$19,BASEDEDATOS!M213*Hoja1!$C$20)),0)</f>
        <v>0</v>
      </c>
    </row>
    <row r="214" spans="2:14" x14ac:dyDescent="0.75">
      <c r="B214" t="str">
        <f>IF(Fugas_Alter1!AC235="Planta Tratamiento de gas","1B2biii",IF(Hoja1!$C$31="CRUDO","1B2aii","1B2aiii"))</f>
        <v>1B2aii</v>
      </c>
      <c r="C214" t="str">
        <f>Hoja1!$C$31</f>
        <v>CRUDO</v>
      </c>
      <c r="D214" t="str">
        <f>IF(Fugas_Alter1!AC235="Planta Tratamiento de gas","PROCESAMIENTO DE GAS","PRODUCCIÓN")</f>
        <v>PRODUCCIÓN</v>
      </c>
      <c r="E214" t="s">
        <v>322</v>
      </c>
      <c r="F214" t="s">
        <v>322</v>
      </c>
      <c r="H214" t="s">
        <v>839</v>
      </c>
      <c r="L214" t="s">
        <v>30</v>
      </c>
      <c r="M214">
        <f>Fugas_Alter1!AO235/1000</f>
        <v>0</v>
      </c>
      <c r="N214">
        <f>IFERROR(IF(L214="CO2",M214,IF(L214="CH4",M214*Hoja1!$C$19,BASEDEDATOS!M214*Hoja1!$C$20)),0)</f>
        <v>0</v>
      </c>
    </row>
    <row r="215" spans="2:14" x14ac:dyDescent="0.75">
      <c r="B215" t="str">
        <f>IF(Fugas_Alter1!AC236="Planta Tratamiento de gas","1B2biii",IF(Hoja1!$C$31="CRUDO","1B2aii","1B2aiii"))</f>
        <v>1B2aii</v>
      </c>
      <c r="C215" t="str">
        <f>Hoja1!$C$31</f>
        <v>CRUDO</v>
      </c>
      <c r="D215" t="str">
        <f>IF(Fugas_Alter1!AC236="Planta Tratamiento de gas","PROCESAMIENTO DE GAS","PRODUCCIÓN")</f>
        <v>PRODUCCIÓN</v>
      </c>
      <c r="E215" t="s">
        <v>322</v>
      </c>
      <c r="F215" t="s">
        <v>322</v>
      </c>
      <c r="H215" t="s">
        <v>839</v>
      </c>
      <c r="L215" t="s">
        <v>30</v>
      </c>
      <c r="M215">
        <f>Fugas_Alter1!AO236/1000</f>
        <v>0</v>
      </c>
      <c r="N215">
        <f>IFERROR(IF(L215="CO2",M215,IF(L215="CH4",M215*Hoja1!$C$19,BASEDEDATOS!M215*Hoja1!$C$20)),0)</f>
        <v>0</v>
      </c>
    </row>
    <row r="216" spans="2:14" x14ac:dyDescent="0.75">
      <c r="B216" t="str">
        <f>IF(Fugas_Alter1!AC237="Planta Tratamiento de gas","1B2biii",IF(Hoja1!$C$31="CRUDO","1B2aii","1B2aiii"))</f>
        <v>1B2aii</v>
      </c>
      <c r="C216" t="str">
        <f>Hoja1!$C$31</f>
        <v>CRUDO</v>
      </c>
      <c r="D216" t="str">
        <f>IF(Fugas_Alter1!AC237="Planta Tratamiento de gas","PROCESAMIENTO DE GAS","PRODUCCIÓN")</f>
        <v>PRODUCCIÓN</v>
      </c>
      <c r="E216" t="s">
        <v>322</v>
      </c>
      <c r="F216" t="s">
        <v>322</v>
      </c>
      <c r="H216" t="s">
        <v>839</v>
      </c>
      <c r="L216" t="s">
        <v>30</v>
      </c>
      <c r="M216">
        <f>Fugas_Alter1!AO237/1000</f>
        <v>0</v>
      </c>
      <c r="N216">
        <f>IFERROR(IF(L216="CO2",M216,IF(L216="CH4",M216*Hoja1!$C$19,BASEDEDATOS!M216*Hoja1!$C$20)),0)</f>
        <v>0</v>
      </c>
    </row>
    <row r="217" spans="2:14" x14ac:dyDescent="0.75">
      <c r="B217" t="str">
        <f>IF(Fugas_Alter1!AC238="Planta Tratamiento de gas","1B2biii",IF(Hoja1!$C$31="CRUDO","1B2aii","1B2aiii"))</f>
        <v>1B2aii</v>
      </c>
      <c r="C217" t="str">
        <f>Hoja1!$C$31</f>
        <v>CRUDO</v>
      </c>
      <c r="D217" t="str">
        <f>IF(Fugas_Alter1!AC238="Planta Tratamiento de gas","PROCESAMIENTO DE GAS","PRODUCCIÓN")</f>
        <v>PRODUCCIÓN</v>
      </c>
      <c r="E217" t="s">
        <v>322</v>
      </c>
      <c r="F217" t="s">
        <v>322</v>
      </c>
      <c r="H217" t="s">
        <v>839</v>
      </c>
      <c r="L217" t="s">
        <v>30</v>
      </c>
      <c r="M217">
        <f>Fugas_Alter1!AO238/1000</f>
        <v>0</v>
      </c>
      <c r="N217">
        <f>IFERROR(IF(L217="CO2",M217,IF(L217="CH4",M217*Hoja1!$C$19,BASEDEDATOS!M217*Hoja1!$C$20)),0)</f>
        <v>0</v>
      </c>
    </row>
    <row r="218" spans="2:14" x14ac:dyDescent="0.75">
      <c r="B218" t="str">
        <f>IF(Fugas_Alter1!AC239="Planta Tratamiento de gas","1B2biii",IF(Hoja1!$C$31="CRUDO","1B2aii","1B2aiii"))</f>
        <v>1B2aii</v>
      </c>
      <c r="C218" t="str">
        <f>Hoja1!$C$31</f>
        <v>CRUDO</v>
      </c>
      <c r="D218" t="str">
        <f>IF(Fugas_Alter1!AC239="Planta Tratamiento de gas","PROCESAMIENTO DE GAS","PRODUCCIÓN")</f>
        <v>PRODUCCIÓN</v>
      </c>
      <c r="E218" t="s">
        <v>322</v>
      </c>
      <c r="F218" t="s">
        <v>322</v>
      </c>
      <c r="H218" t="s">
        <v>839</v>
      </c>
      <c r="L218" t="s">
        <v>30</v>
      </c>
      <c r="M218">
        <f>Fugas_Alter1!AO239/1000</f>
        <v>0</v>
      </c>
      <c r="N218">
        <f>IFERROR(IF(L218="CO2",M218,IF(L218="CH4",M218*Hoja1!$C$19,BASEDEDATOS!M218*Hoja1!$C$20)),0)</f>
        <v>0</v>
      </c>
    </row>
    <row r="219" spans="2:14" x14ac:dyDescent="0.75">
      <c r="B219" t="str">
        <f>IF(Fugas_Alter1!AC240="Planta Tratamiento de gas","1B2biii",IF(Hoja1!$C$31="CRUDO","1B2aii","1B2aiii"))</f>
        <v>1B2aii</v>
      </c>
      <c r="C219" t="str">
        <f>Hoja1!$C$31</f>
        <v>CRUDO</v>
      </c>
      <c r="D219" t="str">
        <f>IF(Fugas_Alter1!AC240="Planta Tratamiento de gas","PROCESAMIENTO DE GAS","PRODUCCIÓN")</f>
        <v>PRODUCCIÓN</v>
      </c>
      <c r="E219" t="s">
        <v>322</v>
      </c>
      <c r="F219" t="s">
        <v>322</v>
      </c>
      <c r="H219" t="s">
        <v>839</v>
      </c>
      <c r="L219" t="s">
        <v>30</v>
      </c>
      <c r="M219">
        <f>Fugas_Alter1!AO240/1000</f>
        <v>0</v>
      </c>
      <c r="N219">
        <f>IFERROR(IF(L219="CO2",M219,IF(L219="CH4",M219*Hoja1!$C$19,BASEDEDATOS!M219*Hoja1!$C$20)),0)</f>
        <v>0</v>
      </c>
    </row>
    <row r="220" spans="2:14" x14ac:dyDescent="0.75">
      <c r="B220" t="str">
        <f>IF(Fugas_Alter1!AC241="Planta Tratamiento de gas","1B2biii",IF(Hoja1!$C$31="CRUDO","1B2aii","1B2aiii"))</f>
        <v>1B2aii</v>
      </c>
      <c r="C220" t="str">
        <f>Hoja1!$C$31</f>
        <v>CRUDO</v>
      </c>
      <c r="D220" t="str">
        <f>IF(Fugas_Alter1!AC241="Planta Tratamiento de gas","PROCESAMIENTO DE GAS","PRODUCCIÓN")</f>
        <v>PRODUCCIÓN</v>
      </c>
      <c r="E220" t="s">
        <v>322</v>
      </c>
      <c r="F220" t="s">
        <v>322</v>
      </c>
      <c r="H220" t="s">
        <v>839</v>
      </c>
      <c r="L220" t="s">
        <v>30</v>
      </c>
      <c r="M220">
        <f>Fugas_Alter1!AO241/1000</f>
        <v>0</v>
      </c>
      <c r="N220">
        <f>IFERROR(IF(L220="CO2",M220,IF(L220="CH4",M220*Hoja1!$C$19,BASEDEDATOS!M220*Hoja1!$C$20)),0)</f>
        <v>0</v>
      </c>
    </row>
    <row r="221" spans="2:14" x14ac:dyDescent="0.75">
      <c r="B221" t="str">
        <f>IF(Fugas_Alter1!AC242="Planta Tratamiento de gas","1B2biii",IF(Hoja1!$C$31="CRUDO","1B2aii","1B2aiii"))</f>
        <v>1B2aii</v>
      </c>
      <c r="C221" t="str">
        <f>Hoja1!$C$31</f>
        <v>CRUDO</v>
      </c>
      <c r="D221" t="str">
        <f>IF(Fugas_Alter1!AC242="Planta Tratamiento de gas","PROCESAMIENTO DE GAS","PRODUCCIÓN")</f>
        <v>PRODUCCIÓN</v>
      </c>
      <c r="E221" t="s">
        <v>322</v>
      </c>
      <c r="F221" t="s">
        <v>322</v>
      </c>
      <c r="H221" t="s">
        <v>839</v>
      </c>
      <c r="L221" t="s">
        <v>30</v>
      </c>
      <c r="M221">
        <f>Fugas_Alter1!AO242/1000</f>
        <v>0</v>
      </c>
      <c r="N221">
        <f>IFERROR(IF(L221="CO2",M221,IF(L221="CH4",M221*Hoja1!$C$19,BASEDEDATOS!M221*Hoja1!$C$20)),0)</f>
        <v>0</v>
      </c>
    </row>
    <row r="222" spans="2:14" x14ac:dyDescent="0.75">
      <c r="B222" t="str">
        <f>IF(Fugas_Alter1!AC243="Planta Tratamiento de gas","1B2biii",IF(Hoja1!$C$31="CRUDO","1B2aii","1B2aiii"))</f>
        <v>1B2aii</v>
      </c>
      <c r="C222" t="str">
        <f>Hoja1!$C$31</f>
        <v>CRUDO</v>
      </c>
      <c r="D222" t="str">
        <f>IF(Fugas_Alter1!AC243="Planta Tratamiento de gas","PROCESAMIENTO DE GAS","PRODUCCIÓN")</f>
        <v>PRODUCCIÓN</v>
      </c>
      <c r="E222" t="s">
        <v>322</v>
      </c>
      <c r="F222" t="s">
        <v>322</v>
      </c>
      <c r="H222" t="s">
        <v>839</v>
      </c>
      <c r="L222" t="s">
        <v>30</v>
      </c>
      <c r="M222">
        <f>Fugas_Alter1!AO243/1000</f>
        <v>0</v>
      </c>
      <c r="N222">
        <f>IFERROR(IF(L222="CO2",M222,IF(L222="CH4",M222*Hoja1!$C$19,BASEDEDATOS!M222*Hoja1!$C$20)),0)</f>
        <v>0</v>
      </c>
    </row>
    <row r="223" spans="2:14" x14ac:dyDescent="0.75">
      <c r="B223" t="str">
        <f>IF(Fugas_Alter1!AC244="Planta Tratamiento de gas","1B2biii",IF(Hoja1!$C$31="CRUDO","1B2aii","1B2aiii"))</f>
        <v>1B2aii</v>
      </c>
      <c r="C223" t="str">
        <f>Hoja1!$C$31</f>
        <v>CRUDO</v>
      </c>
      <c r="D223" t="str">
        <f>IF(Fugas_Alter1!AC244="Planta Tratamiento de gas","PROCESAMIENTO DE GAS","PRODUCCIÓN")</f>
        <v>PRODUCCIÓN</v>
      </c>
      <c r="E223" t="s">
        <v>322</v>
      </c>
      <c r="F223" t="s">
        <v>322</v>
      </c>
      <c r="H223" t="s">
        <v>839</v>
      </c>
      <c r="L223" t="s">
        <v>30</v>
      </c>
      <c r="M223">
        <f>Fugas_Alter1!AO244/1000</f>
        <v>0</v>
      </c>
      <c r="N223">
        <f>IFERROR(IF(L223="CO2",M223,IF(L223="CH4",M223*Hoja1!$C$19,BASEDEDATOS!M223*Hoja1!$C$20)),0)</f>
        <v>0</v>
      </c>
    </row>
    <row r="224" spans="2:14" x14ac:dyDescent="0.75">
      <c r="B224" t="str">
        <f>IF(Fugas_Alter1!AC245="Planta Tratamiento de gas","1B2biii",IF(Hoja1!$C$31="CRUDO","1B2aii","1B2aiii"))</f>
        <v>1B2aii</v>
      </c>
      <c r="C224" t="str">
        <f>Hoja1!$C$31</f>
        <v>CRUDO</v>
      </c>
      <c r="D224" t="str">
        <f>IF(Fugas_Alter1!AC245="Planta Tratamiento de gas","PROCESAMIENTO DE GAS","PRODUCCIÓN")</f>
        <v>PRODUCCIÓN</v>
      </c>
      <c r="E224" t="s">
        <v>322</v>
      </c>
      <c r="F224" t="s">
        <v>322</v>
      </c>
      <c r="H224" t="s">
        <v>839</v>
      </c>
      <c r="L224" t="s">
        <v>30</v>
      </c>
      <c r="M224">
        <f>Fugas_Alter1!AO245/1000</f>
        <v>0</v>
      </c>
      <c r="N224">
        <f>IFERROR(IF(L224="CO2",M224,IF(L224="CH4",M224*Hoja1!$C$19,BASEDEDATOS!M224*Hoja1!$C$20)),0)</f>
        <v>0</v>
      </c>
    </row>
    <row r="225" spans="2:14" x14ac:dyDescent="0.75">
      <c r="B225" t="str">
        <f>IF(Fugas_Alter1!AC246="Planta Tratamiento de gas","1B2biii",IF(Hoja1!$C$31="CRUDO","1B2aii","1B2aiii"))</f>
        <v>1B2aii</v>
      </c>
      <c r="C225" t="str">
        <f>Hoja1!$C$31</f>
        <v>CRUDO</v>
      </c>
      <c r="D225" t="str">
        <f>IF(Fugas_Alter1!AC246="Planta Tratamiento de gas","PROCESAMIENTO DE GAS","PRODUCCIÓN")</f>
        <v>PRODUCCIÓN</v>
      </c>
      <c r="E225" t="s">
        <v>322</v>
      </c>
      <c r="F225" t="s">
        <v>322</v>
      </c>
      <c r="H225" t="s">
        <v>839</v>
      </c>
      <c r="L225" t="s">
        <v>30</v>
      </c>
      <c r="M225">
        <f>Fugas_Alter1!AO246/1000</f>
        <v>0</v>
      </c>
      <c r="N225">
        <f>IFERROR(IF(L225="CO2",M225,IF(L225="CH4",M225*Hoja1!$C$19,BASEDEDATOS!M225*Hoja1!$C$20)),0)</f>
        <v>0</v>
      </c>
    </row>
    <row r="226" spans="2:14" x14ac:dyDescent="0.75">
      <c r="B226" t="str">
        <f>IF(Fugas_Alter1!AC247="Planta Tratamiento de gas","1B2biii",IF(Hoja1!$C$31="CRUDO","1B2aii","1B2aiii"))</f>
        <v>1B2aii</v>
      </c>
      <c r="C226" t="str">
        <f>Hoja1!$C$31</f>
        <v>CRUDO</v>
      </c>
      <c r="D226" t="str">
        <f>IF(Fugas_Alter1!AC247="Planta Tratamiento de gas","PROCESAMIENTO DE GAS","PRODUCCIÓN")</f>
        <v>PRODUCCIÓN</v>
      </c>
      <c r="E226" t="s">
        <v>322</v>
      </c>
      <c r="F226" t="s">
        <v>322</v>
      </c>
      <c r="H226" t="s">
        <v>839</v>
      </c>
      <c r="L226" t="s">
        <v>30</v>
      </c>
      <c r="M226">
        <f>Fugas_Alter1!AO247/1000</f>
        <v>0</v>
      </c>
      <c r="N226">
        <f>IFERROR(IF(L226="CO2",M226,IF(L226="CH4",M226*Hoja1!$C$19,BASEDEDATOS!M226*Hoja1!$C$20)),0)</f>
        <v>0</v>
      </c>
    </row>
    <row r="227" spans="2:14" x14ac:dyDescent="0.75">
      <c r="B227" t="str">
        <f>IF(Fugas_Alter1!AC248="Planta Tratamiento de gas","1B2biii",IF(Hoja1!$C$31="CRUDO","1B2aii","1B2aiii"))</f>
        <v>1B2aii</v>
      </c>
      <c r="C227" t="str">
        <f>Hoja1!$C$31</f>
        <v>CRUDO</v>
      </c>
      <c r="D227" t="str">
        <f>IF(Fugas_Alter1!AC248="Planta Tratamiento de gas","PROCESAMIENTO DE GAS","PRODUCCIÓN")</f>
        <v>PRODUCCIÓN</v>
      </c>
      <c r="E227" t="s">
        <v>322</v>
      </c>
      <c r="F227" t="s">
        <v>322</v>
      </c>
      <c r="H227" t="s">
        <v>839</v>
      </c>
      <c r="L227" t="s">
        <v>30</v>
      </c>
      <c r="M227">
        <f>Fugas_Alter1!AO248/1000</f>
        <v>0</v>
      </c>
      <c r="N227">
        <f>IFERROR(IF(L227="CO2",M227,IF(L227="CH4",M227*Hoja1!$C$19,BASEDEDATOS!M227*Hoja1!$C$20)),0)</f>
        <v>0</v>
      </c>
    </row>
    <row r="228" spans="2:14" x14ac:dyDescent="0.75">
      <c r="B228" t="str">
        <f>IF(Fugas_Alter1!AC249="Planta Tratamiento de gas","1B2biii",IF(Hoja1!$C$31="CRUDO","1B2aii","1B2aiii"))</f>
        <v>1B2aii</v>
      </c>
      <c r="C228" t="str">
        <f>Hoja1!$C$31</f>
        <v>CRUDO</v>
      </c>
      <c r="D228" t="str">
        <f>IF(Fugas_Alter1!AC249="Planta Tratamiento de gas","PROCESAMIENTO DE GAS","PRODUCCIÓN")</f>
        <v>PRODUCCIÓN</v>
      </c>
      <c r="E228" t="s">
        <v>322</v>
      </c>
      <c r="F228" t="s">
        <v>322</v>
      </c>
      <c r="H228" t="s">
        <v>839</v>
      </c>
      <c r="L228" t="s">
        <v>30</v>
      </c>
      <c r="M228">
        <f>Fugas_Alter1!AO249/1000</f>
        <v>0</v>
      </c>
      <c r="N228">
        <f>IFERROR(IF(L228="CO2",M228,IF(L228="CH4",M228*Hoja1!$C$19,BASEDEDATOS!M228*Hoja1!$C$20)),0)</f>
        <v>0</v>
      </c>
    </row>
    <row r="229" spans="2:14" x14ac:dyDescent="0.75">
      <c r="B229" t="str">
        <f>IF(Fugas_Alter1!AC250="Planta Tratamiento de gas","1B2biii",IF(Hoja1!$C$31="CRUDO","1B2aii","1B2aiii"))</f>
        <v>1B2aii</v>
      </c>
      <c r="C229" t="str">
        <f>Hoja1!$C$31</f>
        <v>CRUDO</v>
      </c>
      <c r="D229" t="str">
        <f>IF(Fugas_Alter1!AC250="Planta Tratamiento de gas","PROCESAMIENTO DE GAS","PRODUCCIÓN")</f>
        <v>PRODUCCIÓN</v>
      </c>
      <c r="E229" t="s">
        <v>322</v>
      </c>
      <c r="F229" t="s">
        <v>322</v>
      </c>
      <c r="H229" t="s">
        <v>839</v>
      </c>
      <c r="L229" t="s">
        <v>30</v>
      </c>
      <c r="M229">
        <f>Fugas_Alter1!AO250/1000</f>
        <v>0</v>
      </c>
      <c r="N229">
        <f>IFERROR(IF(L229="CO2",M229,IF(L229="CH4",M229*Hoja1!$C$19,BASEDEDATOS!M229*Hoja1!$C$20)),0)</f>
        <v>0</v>
      </c>
    </row>
    <row r="230" spans="2:14" x14ac:dyDescent="0.75">
      <c r="B230" t="str">
        <f>IF(Fugas_Alter1!AC251="Planta Tratamiento de gas","1B2biii",IF(Hoja1!$C$31="CRUDO","1B2aii","1B2aiii"))</f>
        <v>1B2aii</v>
      </c>
      <c r="C230" t="str">
        <f>Hoja1!$C$31</f>
        <v>CRUDO</v>
      </c>
      <c r="D230" t="str">
        <f>IF(Fugas_Alter1!AC251="Planta Tratamiento de gas","PROCESAMIENTO DE GAS","PRODUCCIÓN")</f>
        <v>PRODUCCIÓN</v>
      </c>
      <c r="E230" t="s">
        <v>322</v>
      </c>
      <c r="F230" t="s">
        <v>322</v>
      </c>
      <c r="H230" t="s">
        <v>839</v>
      </c>
      <c r="L230" t="s">
        <v>30</v>
      </c>
      <c r="M230">
        <f>Fugas_Alter1!AO251/1000</f>
        <v>0</v>
      </c>
      <c r="N230">
        <f>IFERROR(IF(L230="CO2",M230,IF(L230="CH4",M230*Hoja1!$C$19,BASEDEDATOS!M230*Hoja1!$C$20)),0)</f>
        <v>0</v>
      </c>
    </row>
    <row r="231" spans="2:14" x14ac:dyDescent="0.75">
      <c r="B231" t="str">
        <f>IF(Fugas_Alter1!AC252="Planta Tratamiento de gas","1B2biii",IF(Hoja1!$C$31="CRUDO","1B2aii","1B2aiii"))</f>
        <v>1B2aii</v>
      </c>
      <c r="C231" t="str">
        <f>Hoja1!$C$31</f>
        <v>CRUDO</v>
      </c>
      <c r="D231" t="str">
        <f>IF(Fugas_Alter1!AC252="Planta Tratamiento de gas","PROCESAMIENTO DE GAS","PRODUCCIÓN")</f>
        <v>PRODUCCIÓN</v>
      </c>
      <c r="E231" t="s">
        <v>322</v>
      </c>
      <c r="F231" t="s">
        <v>322</v>
      </c>
      <c r="H231" t="s">
        <v>839</v>
      </c>
      <c r="L231" t="s">
        <v>30</v>
      </c>
      <c r="M231">
        <f>Fugas_Alter1!AO252/1000</f>
        <v>0</v>
      </c>
      <c r="N231">
        <f>IFERROR(IF(L231="CO2",M231,IF(L231="CH4",M231*Hoja1!$C$19,BASEDEDATOS!M231*Hoja1!$C$20)),0)</f>
        <v>0</v>
      </c>
    </row>
    <row r="232" spans="2:14" x14ac:dyDescent="0.75">
      <c r="B232" t="str">
        <f>IF(Fugas_Alter1!AC253="Planta Tratamiento de gas","1B2biii",IF(Hoja1!$C$31="CRUDO","1B2aii","1B2aiii"))</f>
        <v>1B2aii</v>
      </c>
      <c r="C232" t="str">
        <f>Hoja1!$C$31</f>
        <v>CRUDO</v>
      </c>
      <c r="D232" t="str">
        <f>IF(Fugas_Alter1!AC253="Planta Tratamiento de gas","PROCESAMIENTO DE GAS","PRODUCCIÓN")</f>
        <v>PRODUCCIÓN</v>
      </c>
      <c r="E232" t="s">
        <v>322</v>
      </c>
      <c r="F232" t="s">
        <v>322</v>
      </c>
      <c r="H232" t="s">
        <v>839</v>
      </c>
      <c r="L232" t="s">
        <v>30</v>
      </c>
      <c r="M232">
        <f>Fugas_Alter1!AO253/1000</f>
        <v>0</v>
      </c>
      <c r="N232">
        <f>IFERROR(IF(L232="CO2",M232,IF(L232="CH4",M232*Hoja1!$C$19,BASEDEDATOS!M232*Hoja1!$C$20)),0)</f>
        <v>0</v>
      </c>
    </row>
    <row r="233" spans="2:14" x14ac:dyDescent="0.75">
      <c r="B233" t="str">
        <f>IF(Fugas_Alter1!AC254="Planta Tratamiento de gas","1B2biii",IF(Hoja1!$C$31="CRUDO","1B2aii","1B2aiii"))</f>
        <v>1B2aii</v>
      </c>
      <c r="C233" t="str">
        <f>Hoja1!$C$31</f>
        <v>CRUDO</v>
      </c>
      <c r="D233" t="str">
        <f>IF(Fugas_Alter1!AC254="Planta Tratamiento de gas","PROCESAMIENTO DE GAS","PRODUCCIÓN")</f>
        <v>PRODUCCIÓN</v>
      </c>
      <c r="E233" t="s">
        <v>322</v>
      </c>
      <c r="F233" t="s">
        <v>322</v>
      </c>
      <c r="H233" t="s">
        <v>839</v>
      </c>
      <c r="L233" t="s">
        <v>30</v>
      </c>
      <c r="M233">
        <f>Fugas_Alter1!AO254/1000</f>
        <v>0</v>
      </c>
      <c r="N233">
        <f>IFERROR(IF(L233="CO2",M233,IF(L233="CH4",M233*Hoja1!$C$19,BASEDEDATOS!M233*Hoja1!$C$20)),0)</f>
        <v>0</v>
      </c>
    </row>
    <row r="234" spans="2:14" x14ac:dyDescent="0.75">
      <c r="B234" t="str">
        <f>IF(Fugas_Alter1!AC255="Planta Tratamiento de gas","1B2biii",IF(Hoja1!$C$31="CRUDO","1B2aii","1B2aiii"))</f>
        <v>1B2aii</v>
      </c>
      <c r="C234" t="str">
        <f>Hoja1!$C$31</f>
        <v>CRUDO</v>
      </c>
      <c r="D234" t="str">
        <f>IF(Fugas_Alter1!AC255="Planta Tratamiento de gas","PROCESAMIENTO DE GAS","PRODUCCIÓN")</f>
        <v>PRODUCCIÓN</v>
      </c>
      <c r="E234" t="s">
        <v>322</v>
      </c>
      <c r="F234" t="s">
        <v>322</v>
      </c>
      <c r="H234" t="s">
        <v>839</v>
      </c>
      <c r="L234" t="s">
        <v>30</v>
      </c>
      <c r="M234">
        <f>Fugas_Alter1!AO255/1000</f>
        <v>0</v>
      </c>
      <c r="N234">
        <f>IFERROR(IF(L234="CO2",M234,IF(L234="CH4",M234*Hoja1!$C$19,BASEDEDATOS!M234*Hoja1!$C$20)),0)</f>
        <v>0</v>
      </c>
    </row>
    <row r="235" spans="2:14" x14ac:dyDescent="0.75">
      <c r="B235" t="str">
        <f>IF(Fugas_Alter1!AC256="Planta Tratamiento de gas","1B2biii",IF(Hoja1!$C$31="CRUDO","1B2aii","1B2aiii"))</f>
        <v>1B2aii</v>
      </c>
      <c r="C235" t="str">
        <f>Hoja1!$C$31</f>
        <v>CRUDO</v>
      </c>
      <c r="D235" t="str">
        <f>IF(Fugas_Alter1!AC256="Planta Tratamiento de gas","PROCESAMIENTO DE GAS","PRODUCCIÓN")</f>
        <v>PRODUCCIÓN</v>
      </c>
      <c r="E235" t="s">
        <v>322</v>
      </c>
      <c r="F235" t="s">
        <v>322</v>
      </c>
      <c r="H235" t="s">
        <v>839</v>
      </c>
      <c r="L235" t="s">
        <v>30</v>
      </c>
      <c r="M235">
        <f>Fugas_Alter1!AO256/1000</f>
        <v>0</v>
      </c>
      <c r="N235">
        <f>IFERROR(IF(L235="CO2",M235,IF(L235="CH4",M235*Hoja1!$C$19,BASEDEDATOS!M235*Hoja1!$C$20)),0)</f>
        <v>0</v>
      </c>
    </row>
    <row r="236" spans="2:14" x14ac:dyDescent="0.75">
      <c r="B236" t="str">
        <f>IF(Fugas_Alter1!AC257="Planta Tratamiento de gas","1B2biii",IF(Hoja1!$C$31="CRUDO","1B2aii","1B2aiii"))</f>
        <v>1B2aii</v>
      </c>
      <c r="C236" t="str">
        <f>Hoja1!$C$31</f>
        <v>CRUDO</v>
      </c>
      <c r="D236" t="str">
        <f>IF(Fugas_Alter1!AC257="Planta Tratamiento de gas","PROCESAMIENTO DE GAS","PRODUCCIÓN")</f>
        <v>PRODUCCIÓN</v>
      </c>
      <c r="E236" t="s">
        <v>322</v>
      </c>
      <c r="F236" t="s">
        <v>322</v>
      </c>
      <c r="H236" t="s">
        <v>839</v>
      </c>
      <c r="L236" t="s">
        <v>30</v>
      </c>
      <c r="M236">
        <f>Fugas_Alter1!AO257/1000</f>
        <v>0</v>
      </c>
      <c r="N236">
        <f>IFERROR(IF(L236="CO2",M236,IF(L236="CH4",M236*Hoja1!$C$19,BASEDEDATOS!M236*Hoja1!$C$20)),0)</f>
        <v>0</v>
      </c>
    </row>
    <row r="237" spans="2:14" x14ac:dyDescent="0.75">
      <c r="B237" t="str">
        <f>IF(Fugas_Alter1!AC258="Planta Tratamiento de gas","1B2biii",IF(Hoja1!$C$31="CRUDO","1B2aii","1B2aiii"))</f>
        <v>1B2aii</v>
      </c>
      <c r="C237" t="str">
        <f>Hoja1!$C$31</f>
        <v>CRUDO</v>
      </c>
      <c r="D237" t="str">
        <f>IF(Fugas_Alter1!AC258="Planta Tratamiento de gas","PROCESAMIENTO DE GAS","PRODUCCIÓN")</f>
        <v>PRODUCCIÓN</v>
      </c>
      <c r="E237" t="s">
        <v>322</v>
      </c>
      <c r="F237" t="s">
        <v>322</v>
      </c>
      <c r="H237" t="s">
        <v>839</v>
      </c>
      <c r="L237" t="s">
        <v>30</v>
      </c>
      <c r="M237">
        <f>Fugas_Alter1!AO258/1000</f>
        <v>0</v>
      </c>
      <c r="N237">
        <f>IFERROR(IF(L237="CO2",M237,IF(L237="CH4",M237*Hoja1!$C$19,BASEDEDATOS!M237*Hoja1!$C$20)),0)</f>
        <v>0</v>
      </c>
    </row>
    <row r="238" spans="2:14" x14ac:dyDescent="0.75">
      <c r="B238" t="str">
        <f>IF(Fugas_Alter1!AC259="Planta Tratamiento de gas","1B2biii",IF(Hoja1!$C$31="CRUDO","1B2aii","1B2aiii"))</f>
        <v>1B2aii</v>
      </c>
      <c r="C238" t="str">
        <f>Hoja1!$C$31</f>
        <v>CRUDO</v>
      </c>
      <c r="D238" t="str">
        <f>IF(Fugas_Alter1!AC259="Planta Tratamiento de gas","PROCESAMIENTO DE GAS","PRODUCCIÓN")</f>
        <v>PRODUCCIÓN</v>
      </c>
      <c r="E238" t="s">
        <v>322</v>
      </c>
      <c r="F238" t="s">
        <v>322</v>
      </c>
      <c r="H238" t="s">
        <v>839</v>
      </c>
      <c r="L238" t="s">
        <v>30</v>
      </c>
      <c r="M238">
        <f>Fugas_Alter1!AO259/1000</f>
        <v>0</v>
      </c>
      <c r="N238">
        <f>IFERROR(IF(L238="CO2",M238,IF(L238="CH4",M238*Hoja1!$C$19,BASEDEDATOS!M238*Hoja1!$C$20)),0)</f>
        <v>0</v>
      </c>
    </row>
    <row r="239" spans="2:14" x14ac:dyDescent="0.75">
      <c r="B239" t="str">
        <f>IF(Fugas_Alter1!AC260="Planta Tratamiento de gas","1B2biii",IF(Hoja1!$C$31="CRUDO","1B2aii","1B2aiii"))</f>
        <v>1B2aii</v>
      </c>
      <c r="C239" t="str">
        <f>Hoja1!$C$31</f>
        <v>CRUDO</v>
      </c>
      <c r="D239" t="str">
        <f>IF(Fugas_Alter1!AC260="Planta Tratamiento de gas","PROCESAMIENTO DE GAS","PRODUCCIÓN")</f>
        <v>PRODUCCIÓN</v>
      </c>
      <c r="E239" t="s">
        <v>322</v>
      </c>
      <c r="F239" t="s">
        <v>322</v>
      </c>
      <c r="H239" t="s">
        <v>839</v>
      </c>
      <c r="L239" t="s">
        <v>30</v>
      </c>
      <c r="M239">
        <f>Fugas_Alter1!AO260/1000</f>
        <v>0</v>
      </c>
      <c r="N239">
        <f>IFERROR(IF(L239="CO2",M239,IF(L239="CH4",M239*Hoja1!$C$19,BASEDEDATOS!M239*Hoja1!$C$20)),0)</f>
        <v>0</v>
      </c>
    </row>
    <row r="240" spans="2:14" x14ac:dyDescent="0.75">
      <c r="B240" t="str">
        <f>IF(Fugas_Alter1!AC261="Planta Tratamiento de gas","1B2biii",IF(Hoja1!$C$31="CRUDO","1B2aii","1B2aiii"))</f>
        <v>1B2aii</v>
      </c>
      <c r="C240" t="str">
        <f>Hoja1!$C$31</f>
        <v>CRUDO</v>
      </c>
      <c r="D240" t="str">
        <f>IF(Fugas_Alter1!AC261="Planta Tratamiento de gas","PROCESAMIENTO DE GAS","PRODUCCIÓN")</f>
        <v>PRODUCCIÓN</v>
      </c>
      <c r="E240" t="s">
        <v>322</v>
      </c>
      <c r="F240" t="s">
        <v>322</v>
      </c>
      <c r="H240" t="s">
        <v>839</v>
      </c>
      <c r="L240" t="s">
        <v>30</v>
      </c>
      <c r="M240">
        <f>Fugas_Alter1!AO261/1000</f>
        <v>0</v>
      </c>
      <c r="N240">
        <f>IFERROR(IF(L240="CO2",M240,IF(L240="CH4",M240*Hoja1!$C$19,BASEDEDATOS!M240*Hoja1!$C$20)),0)</f>
        <v>0</v>
      </c>
    </row>
    <row r="241" spans="2:14" x14ac:dyDescent="0.75">
      <c r="B241" t="str">
        <f>IF(Fugas_Alter1!AC262="Planta Tratamiento de gas","1B2biii",IF(Hoja1!$C$31="CRUDO","1B2aii","1B2aiii"))</f>
        <v>1B2aii</v>
      </c>
      <c r="C241" t="str">
        <f>Hoja1!$C$31</f>
        <v>CRUDO</v>
      </c>
      <c r="D241" t="str">
        <f>IF(Fugas_Alter1!AC262="Planta Tratamiento de gas","PROCESAMIENTO DE GAS","PRODUCCIÓN")</f>
        <v>PRODUCCIÓN</v>
      </c>
      <c r="E241" t="s">
        <v>322</v>
      </c>
      <c r="F241" t="s">
        <v>322</v>
      </c>
      <c r="H241" t="s">
        <v>839</v>
      </c>
      <c r="L241" t="s">
        <v>30</v>
      </c>
      <c r="M241">
        <f>Fugas_Alter1!AO262/1000</f>
        <v>0</v>
      </c>
      <c r="N241">
        <f>IFERROR(IF(L241="CO2",M241,IF(L241="CH4",M241*Hoja1!$C$19,BASEDEDATOS!M241*Hoja1!$C$20)),0)</f>
        <v>0</v>
      </c>
    </row>
    <row r="242" spans="2:14" x14ac:dyDescent="0.75">
      <c r="B242" t="str">
        <f>IF(Fugas_Alter1!AC263="Planta Tratamiento de gas","1B2biii",IF(Hoja1!$C$31="CRUDO","1B2aii","1B2aiii"))</f>
        <v>1B2aii</v>
      </c>
      <c r="C242" t="str">
        <f>Hoja1!$C$31</f>
        <v>CRUDO</v>
      </c>
      <c r="D242" t="str">
        <f>IF(Fugas_Alter1!AC263="Planta Tratamiento de gas","PROCESAMIENTO DE GAS","PRODUCCIÓN")</f>
        <v>PRODUCCIÓN</v>
      </c>
      <c r="E242" t="s">
        <v>322</v>
      </c>
      <c r="F242" t="s">
        <v>322</v>
      </c>
      <c r="H242" t="s">
        <v>839</v>
      </c>
      <c r="L242" t="s">
        <v>30</v>
      </c>
      <c r="M242">
        <f>Fugas_Alter1!AO263/1000</f>
        <v>0</v>
      </c>
      <c r="N242">
        <f>IFERROR(IF(L242="CO2",M242,IF(L242="CH4",M242*Hoja1!$C$19,BASEDEDATOS!M242*Hoja1!$C$20)),0)</f>
        <v>0</v>
      </c>
    </row>
    <row r="243" spans="2:14" x14ac:dyDescent="0.75">
      <c r="B243" t="str">
        <f>IF(Fugas_Alter1!AC264="Planta Tratamiento de gas","1B2biii",IF(Hoja1!$C$31="CRUDO","1B2aii","1B2aiii"))</f>
        <v>1B2aii</v>
      </c>
      <c r="C243" t="str">
        <f>Hoja1!$C$31</f>
        <v>CRUDO</v>
      </c>
      <c r="D243" t="str">
        <f>IF(Fugas_Alter1!AC264="Planta Tratamiento de gas","PROCESAMIENTO DE GAS","PRODUCCIÓN")</f>
        <v>PRODUCCIÓN</v>
      </c>
      <c r="E243" t="s">
        <v>322</v>
      </c>
      <c r="F243" t="s">
        <v>322</v>
      </c>
      <c r="H243" t="s">
        <v>839</v>
      </c>
      <c r="L243" t="s">
        <v>30</v>
      </c>
      <c r="M243">
        <f>Fugas_Alter1!AO264/1000</f>
        <v>0</v>
      </c>
      <c r="N243">
        <f>IFERROR(IF(L243="CO2",M243,IF(L243="CH4",M243*Hoja1!$C$19,BASEDEDATOS!M243*Hoja1!$C$20)),0)</f>
        <v>0</v>
      </c>
    </row>
    <row r="244" spans="2:14" x14ac:dyDescent="0.75">
      <c r="B244" t="str">
        <f>IF(Fugas_Alter1!AC265="Planta Tratamiento de gas","1B2biii",IF(Hoja1!$C$31="CRUDO","1B2aii","1B2aiii"))</f>
        <v>1B2aii</v>
      </c>
      <c r="C244" t="str">
        <f>Hoja1!$C$31</f>
        <v>CRUDO</v>
      </c>
      <c r="D244" t="str">
        <f>IF(Fugas_Alter1!AC265="Planta Tratamiento de gas","PROCESAMIENTO DE GAS","PRODUCCIÓN")</f>
        <v>PRODUCCIÓN</v>
      </c>
      <c r="E244" t="s">
        <v>322</v>
      </c>
      <c r="F244" t="s">
        <v>322</v>
      </c>
      <c r="H244" t="s">
        <v>839</v>
      </c>
      <c r="L244" t="s">
        <v>30</v>
      </c>
      <c r="M244">
        <f>Fugas_Alter1!AO265/1000</f>
        <v>0</v>
      </c>
      <c r="N244">
        <f>IFERROR(IF(L244="CO2",M244,IF(L244="CH4",M244*Hoja1!$C$19,BASEDEDATOS!M244*Hoja1!$C$20)),0)</f>
        <v>0</v>
      </c>
    </row>
    <row r="245" spans="2:14" x14ac:dyDescent="0.75">
      <c r="B245" t="str">
        <f>IF(Fugas_Alter1!AC266="Planta Tratamiento de gas","1B2biii",IF(Hoja1!$C$31="CRUDO","1B2aii","1B2aiii"))</f>
        <v>1B2aii</v>
      </c>
      <c r="C245" t="str">
        <f>Hoja1!$C$31</f>
        <v>CRUDO</v>
      </c>
      <c r="D245" t="str">
        <f>IF(Fugas_Alter1!AC266="Planta Tratamiento de gas","PROCESAMIENTO DE GAS","PRODUCCIÓN")</f>
        <v>PRODUCCIÓN</v>
      </c>
      <c r="E245" t="s">
        <v>322</v>
      </c>
      <c r="F245" t="s">
        <v>322</v>
      </c>
      <c r="H245" t="s">
        <v>839</v>
      </c>
      <c r="L245" t="s">
        <v>30</v>
      </c>
      <c r="M245">
        <f>Fugas_Alter1!AO266/1000</f>
        <v>0</v>
      </c>
      <c r="N245">
        <f>IFERROR(IF(L245="CO2",M245,IF(L245="CH4",M245*Hoja1!$C$19,BASEDEDATOS!M245*Hoja1!$C$20)),0)</f>
        <v>0</v>
      </c>
    </row>
    <row r="246" spans="2:14" x14ac:dyDescent="0.75">
      <c r="B246" t="str">
        <f>IF(Fugas_Alter1!AC267="Planta Tratamiento de gas","1B2biii",IF(Hoja1!$C$31="CRUDO","1B2aii","1B2aiii"))</f>
        <v>1B2aii</v>
      </c>
      <c r="C246" t="str">
        <f>Hoja1!$C$31</f>
        <v>CRUDO</v>
      </c>
      <c r="D246" t="str">
        <f>IF(Fugas_Alter1!AC267="Planta Tratamiento de gas","PROCESAMIENTO DE GAS","PRODUCCIÓN")</f>
        <v>PRODUCCIÓN</v>
      </c>
      <c r="E246" t="s">
        <v>322</v>
      </c>
      <c r="F246" t="s">
        <v>322</v>
      </c>
      <c r="H246" t="s">
        <v>839</v>
      </c>
      <c r="L246" t="s">
        <v>30</v>
      </c>
      <c r="M246">
        <f>Fugas_Alter1!AO267/1000</f>
        <v>0</v>
      </c>
      <c r="N246">
        <f>IFERROR(IF(L246="CO2",M246,IF(L246="CH4",M246*Hoja1!$C$19,BASEDEDATOS!M246*Hoja1!$C$20)),0)</f>
        <v>0</v>
      </c>
    </row>
    <row r="247" spans="2:14" x14ac:dyDescent="0.75">
      <c r="B247" t="str">
        <f>IF(Fugas_Alter1!AC268="Planta Tratamiento de gas","1B2biii",IF(Hoja1!$C$31="CRUDO","1B2aii","1B2aiii"))</f>
        <v>1B2aii</v>
      </c>
      <c r="C247" t="str">
        <f>Hoja1!$C$31</f>
        <v>CRUDO</v>
      </c>
      <c r="D247" t="str">
        <f>IF(Fugas_Alter1!AC268="Planta Tratamiento de gas","PROCESAMIENTO DE GAS","PRODUCCIÓN")</f>
        <v>PRODUCCIÓN</v>
      </c>
      <c r="E247" t="s">
        <v>322</v>
      </c>
      <c r="F247" t="s">
        <v>322</v>
      </c>
      <c r="H247" t="s">
        <v>839</v>
      </c>
      <c r="L247" t="s">
        <v>30</v>
      </c>
      <c r="M247">
        <f>Fugas_Alter1!AO268/1000</f>
        <v>0</v>
      </c>
      <c r="N247">
        <f>IFERROR(IF(L247="CO2",M247,IF(L247="CH4",M247*Hoja1!$C$19,BASEDEDATOS!M247*Hoja1!$C$20)),0)</f>
        <v>0</v>
      </c>
    </row>
    <row r="248" spans="2:14" x14ac:dyDescent="0.75">
      <c r="B248" t="str">
        <f>IF(Fugas_Alter1!AC269="Planta Tratamiento de gas","1B2biii",IF(Hoja1!$C$31="CRUDO","1B2aii","1B2aiii"))</f>
        <v>1B2aii</v>
      </c>
      <c r="C248" t="str">
        <f>Hoja1!$C$31</f>
        <v>CRUDO</v>
      </c>
      <c r="D248" t="str">
        <f>IF(Fugas_Alter1!AC269="Planta Tratamiento de gas","PROCESAMIENTO DE GAS","PRODUCCIÓN")</f>
        <v>PRODUCCIÓN</v>
      </c>
      <c r="E248" t="s">
        <v>322</v>
      </c>
      <c r="F248" t="s">
        <v>322</v>
      </c>
      <c r="H248" t="s">
        <v>839</v>
      </c>
      <c r="L248" t="s">
        <v>30</v>
      </c>
      <c r="M248">
        <f>Fugas_Alter1!AO269/1000</f>
        <v>0</v>
      </c>
      <c r="N248">
        <f>IFERROR(IF(L248="CO2",M248,IF(L248="CH4",M248*Hoja1!$C$19,BASEDEDATOS!M248*Hoja1!$C$20)),0)</f>
        <v>0</v>
      </c>
    </row>
    <row r="249" spans="2:14" x14ac:dyDescent="0.75">
      <c r="B249" t="str">
        <f>IF(Fugas_Alter1!AC270="Planta Tratamiento de gas","1B2biii",IF(Hoja1!$C$31="CRUDO","1B2aii","1B2aiii"))</f>
        <v>1B2aii</v>
      </c>
      <c r="C249" t="str">
        <f>Hoja1!$C$31</f>
        <v>CRUDO</v>
      </c>
      <c r="D249" t="str">
        <f>IF(Fugas_Alter1!AC270="Planta Tratamiento de gas","PROCESAMIENTO DE GAS","PRODUCCIÓN")</f>
        <v>PRODUCCIÓN</v>
      </c>
      <c r="E249" t="s">
        <v>322</v>
      </c>
      <c r="F249" t="s">
        <v>322</v>
      </c>
      <c r="H249" t="s">
        <v>839</v>
      </c>
      <c r="L249" t="s">
        <v>30</v>
      </c>
      <c r="M249">
        <f>Fugas_Alter1!AO270/1000</f>
        <v>0</v>
      </c>
      <c r="N249">
        <f>IFERROR(IF(L249="CO2",M249,IF(L249="CH4",M249*Hoja1!$C$19,BASEDEDATOS!M249*Hoja1!$C$20)),0)</f>
        <v>0</v>
      </c>
    </row>
    <row r="250" spans="2:14" x14ac:dyDescent="0.75">
      <c r="B250" t="str">
        <f>IF(Fugas_Alter1!AC271="Planta Tratamiento de gas","1B2biii",IF(Hoja1!$C$31="CRUDO","1B2aii","1B2aiii"))</f>
        <v>1B2aii</v>
      </c>
      <c r="C250" t="str">
        <f>Hoja1!$C$31</f>
        <v>CRUDO</v>
      </c>
      <c r="D250" t="str">
        <f>IF(Fugas_Alter1!AC271="Planta Tratamiento de gas","PROCESAMIENTO DE GAS","PRODUCCIÓN")</f>
        <v>PRODUCCIÓN</v>
      </c>
      <c r="E250" t="s">
        <v>322</v>
      </c>
      <c r="F250" t="s">
        <v>322</v>
      </c>
      <c r="H250" t="s">
        <v>839</v>
      </c>
      <c r="L250" t="s">
        <v>30</v>
      </c>
      <c r="M250">
        <f>Fugas_Alter1!AO271/1000</f>
        <v>0</v>
      </c>
      <c r="N250">
        <f>IFERROR(IF(L250="CO2",M250,IF(L250="CH4",M250*Hoja1!$C$19,BASEDEDATOS!M250*Hoja1!$C$20)),0)</f>
        <v>0</v>
      </c>
    </row>
    <row r="251" spans="2:14" x14ac:dyDescent="0.75">
      <c r="B251" t="str">
        <f>IF(Fugas_Alter1!AC272="Planta Tratamiento de gas","1B2biii",IF(Hoja1!$C$31="CRUDO","1B2aii","1B2aiii"))</f>
        <v>1B2aii</v>
      </c>
      <c r="C251" t="str">
        <f>Hoja1!$C$31</f>
        <v>CRUDO</v>
      </c>
      <c r="D251" t="str">
        <f>IF(Fugas_Alter1!AC272="Planta Tratamiento de gas","PROCESAMIENTO DE GAS","PRODUCCIÓN")</f>
        <v>PRODUCCIÓN</v>
      </c>
      <c r="E251" t="s">
        <v>322</v>
      </c>
      <c r="F251" t="s">
        <v>322</v>
      </c>
      <c r="H251" t="s">
        <v>839</v>
      </c>
      <c r="L251" t="s">
        <v>30</v>
      </c>
      <c r="M251">
        <f>Fugas_Alter1!AO272/1000</f>
        <v>0</v>
      </c>
      <c r="N251">
        <f>IFERROR(IF(L251="CO2",M251,IF(L251="CH4",M251*Hoja1!$C$19,BASEDEDATOS!M251*Hoja1!$C$20)),0)</f>
        <v>0</v>
      </c>
    </row>
    <row r="252" spans="2:14" x14ac:dyDescent="0.75">
      <c r="B252" t="str">
        <f>IF(Fugas_Alter1!AC273="Planta Tratamiento de gas","1B2biii",IF(Hoja1!$C$31="CRUDO","1B2aii","1B2aiii"))</f>
        <v>1B2aii</v>
      </c>
      <c r="C252" t="str">
        <f>Hoja1!$C$31</f>
        <v>CRUDO</v>
      </c>
      <c r="D252" t="str">
        <f>IF(Fugas_Alter1!AC273="Planta Tratamiento de gas","PROCESAMIENTO DE GAS","PRODUCCIÓN")</f>
        <v>PRODUCCIÓN</v>
      </c>
      <c r="E252" t="s">
        <v>322</v>
      </c>
      <c r="F252" t="s">
        <v>322</v>
      </c>
      <c r="H252" t="s">
        <v>839</v>
      </c>
      <c r="L252" t="s">
        <v>30</v>
      </c>
      <c r="M252">
        <f>Fugas_Alter1!AO273/1000</f>
        <v>0</v>
      </c>
      <c r="N252">
        <f>IFERROR(IF(L252="CO2",M252,IF(L252="CH4",M252*Hoja1!$C$19,BASEDEDATOS!M252*Hoja1!$C$20)),0)</f>
        <v>0</v>
      </c>
    </row>
    <row r="253" spans="2:14" x14ac:dyDescent="0.75">
      <c r="B253" t="str">
        <f>IF(Fugas_Alter1!AC274="Planta Tratamiento de gas","1B2biii",IF(Hoja1!$C$31="CRUDO","1B2aii","1B2aiii"))</f>
        <v>1B2aii</v>
      </c>
      <c r="C253" t="str">
        <f>Hoja1!$C$31</f>
        <v>CRUDO</v>
      </c>
      <c r="D253" t="str">
        <f>IF(Fugas_Alter1!AC274="Planta Tratamiento de gas","PROCESAMIENTO DE GAS","PRODUCCIÓN")</f>
        <v>PRODUCCIÓN</v>
      </c>
      <c r="E253" t="s">
        <v>322</v>
      </c>
      <c r="F253" t="s">
        <v>322</v>
      </c>
      <c r="H253" t="s">
        <v>839</v>
      </c>
      <c r="L253" t="s">
        <v>30</v>
      </c>
      <c r="M253">
        <f>Fugas_Alter1!AO274/1000</f>
        <v>0</v>
      </c>
      <c r="N253">
        <f>IFERROR(IF(L253="CO2",M253,IF(L253="CH4",M253*Hoja1!$C$19,BASEDEDATOS!M253*Hoja1!$C$20)),0)</f>
        <v>0</v>
      </c>
    </row>
    <row r="254" spans="2:14" x14ac:dyDescent="0.75">
      <c r="B254" t="str">
        <f>IF(Fugas_Alter1!AC275="Planta Tratamiento de gas","1B2biii",IF(Hoja1!$C$31="CRUDO","1B2aii","1B2aiii"))</f>
        <v>1B2aii</v>
      </c>
      <c r="C254" t="str">
        <f>Hoja1!$C$31</f>
        <v>CRUDO</v>
      </c>
      <c r="D254" t="str">
        <f>IF(Fugas_Alter1!AC275="Planta Tratamiento de gas","PROCESAMIENTO DE GAS","PRODUCCIÓN")</f>
        <v>PRODUCCIÓN</v>
      </c>
      <c r="E254" t="s">
        <v>322</v>
      </c>
      <c r="F254" t="s">
        <v>322</v>
      </c>
      <c r="H254" t="s">
        <v>839</v>
      </c>
      <c r="L254" t="s">
        <v>30</v>
      </c>
      <c r="M254">
        <f>Fugas_Alter1!AO275/1000</f>
        <v>0</v>
      </c>
      <c r="N254">
        <f>IFERROR(IF(L254="CO2",M254,IF(L254="CH4",M254*Hoja1!$C$19,BASEDEDATOS!M254*Hoja1!$C$20)),0)</f>
        <v>0</v>
      </c>
    </row>
    <row r="255" spans="2:14" x14ac:dyDescent="0.75">
      <c r="B255" t="str">
        <f>IF(Fugas_Alter1!AC276="Planta Tratamiento de gas","1B2biii",IF(Hoja1!$C$31="CRUDO","1B2aii","1B2aiii"))</f>
        <v>1B2aii</v>
      </c>
      <c r="C255" t="str">
        <f>Hoja1!$C$31</f>
        <v>CRUDO</v>
      </c>
      <c r="D255" t="str">
        <f>IF(Fugas_Alter1!AC276="Planta Tratamiento de gas","PROCESAMIENTO DE GAS","PRODUCCIÓN")</f>
        <v>PRODUCCIÓN</v>
      </c>
      <c r="E255" t="s">
        <v>322</v>
      </c>
      <c r="F255" t="s">
        <v>322</v>
      </c>
      <c r="H255" t="s">
        <v>839</v>
      </c>
      <c r="L255" t="s">
        <v>30</v>
      </c>
      <c r="M255">
        <f>Fugas_Alter1!AO276/1000</f>
        <v>0</v>
      </c>
      <c r="N255">
        <f>IFERROR(IF(L255="CO2",M255,IF(L255="CH4",M255*Hoja1!$C$19,BASEDEDATOS!M255*Hoja1!$C$20)),0)</f>
        <v>0</v>
      </c>
    </row>
    <row r="256" spans="2:14" x14ac:dyDescent="0.75">
      <c r="B256" t="str">
        <f>IF(Fugas_Alter1!AC277="Planta Tratamiento de gas","1B2biii",IF(Hoja1!$C$31="CRUDO","1B2aii","1B2aiii"))</f>
        <v>1B2aii</v>
      </c>
      <c r="C256" t="str">
        <f>Hoja1!$C$31</f>
        <v>CRUDO</v>
      </c>
      <c r="D256" t="str">
        <f>IF(Fugas_Alter1!AC277="Planta Tratamiento de gas","PROCESAMIENTO DE GAS","PRODUCCIÓN")</f>
        <v>PRODUCCIÓN</v>
      </c>
      <c r="E256" t="s">
        <v>322</v>
      </c>
      <c r="F256" t="s">
        <v>322</v>
      </c>
      <c r="H256" t="s">
        <v>839</v>
      </c>
      <c r="L256" t="s">
        <v>30</v>
      </c>
      <c r="M256">
        <f>Fugas_Alter1!AO277/1000</f>
        <v>0</v>
      </c>
      <c r="N256">
        <f>IFERROR(IF(L256="CO2",M256,IF(L256="CH4",M256*Hoja1!$C$19,BASEDEDATOS!M256*Hoja1!$C$20)),0)</f>
        <v>0</v>
      </c>
    </row>
    <row r="257" spans="2:14" x14ac:dyDescent="0.75">
      <c r="B257" t="str">
        <f>IF(Fugas_Alter1!AC278="Planta Tratamiento de gas","1B2biii",IF(Hoja1!$C$31="CRUDO","1B2aii","1B2aiii"))</f>
        <v>1B2aii</v>
      </c>
      <c r="C257" t="str">
        <f>Hoja1!$C$31</f>
        <v>CRUDO</v>
      </c>
      <c r="D257" t="str">
        <f>IF(Fugas_Alter1!AC278="Planta Tratamiento de gas","PROCESAMIENTO DE GAS","PRODUCCIÓN")</f>
        <v>PRODUCCIÓN</v>
      </c>
      <c r="E257" t="s">
        <v>322</v>
      </c>
      <c r="F257" t="s">
        <v>322</v>
      </c>
      <c r="H257" t="s">
        <v>839</v>
      </c>
      <c r="L257" t="s">
        <v>30</v>
      </c>
      <c r="M257">
        <f>Fugas_Alter1!AO278/1000</f>
        <v>0</v>
      </c>
      <c r="N257">
        <f>IFERROR(IF(L257="CO2",M257,IF(L257="CH4",M257*Hoja1!$C$19,BASEDEDATOS!M257*Hoja1!$C$20)),0)</f>
        <v>0</v>
      </c>
    </row>
    <row r="258" spans="2:14" x14ac:dyDescent="0.75">
      <c r="B258" t="str">
        <f>IF(Fugas_Alter1!AC279="Planta Tratamiento de gas","1B2biii",IF(Hoja1!$C$31="CRUDO","1B2aii","1B2aiii"))</f>
        <v>1B2aii</v>
      </c>
      <c r="C258" t="str">
        <f>Hoja1!$C$31</f>
        <v>CRUDO</v>
      </c>
      <c r="D258" t="str">
        <f>IF(Fugas_Alter1!AC279="Planta Tratamiento de gas","PROCESAMIENTO DE GAS","PRODUCCIÓN")</f>
        <v>PRODUCCIÓN</v>
      </c>
      <c r="E258" t="s">
        <v>322</v>
      </c>
      <c r="F258" t="s">
        <v>322</v>
      </c>
      <c r="H258" t="s">
        <v>839</v>
      </c>
      <c r="L258" t="s">
        <v>30</v>
      </c>
      <c r="M258">
        <f>Fugas_Alter1!AO279/1000</f>
        <v>0</v>
      </c>
      <c r="N258">
        <f>IFERROR(IF(L258="CO2",M258,IF(L258="CH4",M258*Hoja1!$C$19,BASEDEDATOS!M258*Hoja1!$C$20)),0)</f>
        <v>0</v>
      </c>
    </row>
    <row r="259" spans="2:14" x14ac:dyDescent="0.75">
      <c r="B259" t="str">
        <f>IF(Fugas_Alter1!AC280="Planta Tratamiento de gas","1B2biii",IF(Hoja1!$C$31="CRUDO","1B2aii","1B2aiii"))</f>
        <v>1B2aii</v>
      </c>
      <c r="C259" t="str">
        <f>Hoja1!$C$31</f>
        <v>CRUDO</v>
      </c>
      <c r="D259" t="str">
        <f>IF(Fugas_Alter1!AC280="Planta Tratamiento de gas","PROCESAMIENTO DE GAS","PRODUCCIÓN")</f>
        <v>PRODUCCIÓN</v>
      </c>
      <c r="E259" t="s">
        <v>322</v>
      </c>
      <c r="F259" t="s">
        <v>322</v>
      </c>
      <c r="H259" t="s">
        <v>839</v>
      </c>
      <c r="L259" t="s">
        <v>30</v>
      </c>
      <c r="M259">
        <f>Fugas_Alter1!AO280/1000</f>
        <v>0</v>
      </c>
      <c r="N259">
        <f>IFERROR(IF(L259="CO2",M259,IF(L259="CH4",M259*Hoja1!$C$19,BASEDEDATOS!M259*Hoja1!$C$20)),0)</f>
        <v>0</v>
      </c>
    </row>
    <row r="260" spans="2:14" x14ac:dyDescent="0.75">
      <c r="B260" t="str">
        <f>IF(Fugas_Alter1!AC281="Planta Tratamiento de gas","1B2biii",IF(Hoja1!$C$31="CRUDO","1B2aii","1B2aiii"))</f>
        <v>1B2aii</v>
      </c>
      <c r="C260" t="str">
        <f>Hoja1!$C$31</f>
        <v>CRUDO</v>
      </c>
      <c r="D260" t="str">
        <f>IF(Fugas_Alter1!AC281="Planta Tratamiento de gas","PROCESAMIENTO DE GAS","PRODUCCIÓN")</f>
        <v>PRODUCCIÓN</v>
      </c>
      <c r="E260" t="s">
        <v>322</v>
      </c>
      <c r="F260" t="s">
        <v>322</v>
      </c>
      <c r="H260" t="s">
        <v>839</v>
      </c>
      <c r="L260" t="s">
        <v>30</v>
      </c>
      <c r="M260">
        <f>Fugas_Alter1!AO281/1000</f>
        <v>0</v>
      </c>
      <c r="N260">
        <f>IFERROR(IF(L260="CO2",M260,IF(L260="CH4",M260*Hoja1!$C$19,BASEDEDATOS!M260*Hoja1!$C$20)),0)</f>
        <v>0</v>
      </c>
    </row>
    <row r="261" spans="2:14" x14ac:dyDescent="0.75">
      <c r="B261" t="str">
        <f>IF(Fugas_Alter1!AC282="Planta Tratamiento de gas","1B2biii",IF(Hoja1!$C$31="CRUDO","1B2aii","1B2aiii"))</f>
        <v>1B2aii</v>
      </c>
      <c r="C261" t="str">
        <f>Hoja1!$C$31</f>
        <v>CRUDO</v>
      </c>
      <c r="D261" t="str">
        <f>IF(Fugas_Alter1!AC282="Planta Tratamiento de gas","PROCESAMIENTO DE GAS","PRODUCCIÓN")</f>
        <v>PRODUCCIÓN</v>
      </c>
      <c r="E261" t="s">
        <v>322</v>
      </c>
      <c r="F261" t="s">
        <v>322</v>
      </c>
      <c r="H261" t="s">
        <v>839</v>
      </c>
      <c r="L261" t="s">
        <v>30</v>
      </c>
      <c r="M261">
        <f>Fugas_Alter1!AO282/1000</f>
        <v>0</v>
      </c>
      <c r="N261">
        <f>IFERROR(IF(L261="CO2",M261,IF(L261="CH4",M261*Hoja1!$C$19,BASEDEDATOS!M261*Hoja1!$C$20)),0)</f>
        <v>0</v>
      </c>
    </row>
    <row r="262" spans="2:14" x14ac:dyDescent="0.75">
      <c r="B262" t="str">
        <f>IF(Fugas_Alter1!AC283="Planta Tratamiento de gas","1B2biii",IF(Hoja1!$C$31="CRUDO","1B2aii","1B2aiii"))</f>
        <v>1B2aii</v>
      </c>
      <c r="C262" t="str">
        <f>Hoja1!$C$31</f>
        <v>CRUDO</v>
      </c>
      <c r="D262" t="str">
        <f>IF(Fugas_Alter1!AC283="Planta Tratamiento de gas","PROCESAMIENTO DE GAS","PRODUCCIÓN")</f>
        <v>PRODUCCIÓN</v>
      </c>
      <c r="E262" t="s">
        <v>322</v>
      </c>
      <c r="F262" t="s">
        <v>322</v>
      </c>
      <c r="H262" t="s">
        <v>839</v>
      </c>
      <c r="L262" t="s">
        <v>30</v>
      </c>
      <c r="M262">
        <f>Fugas_Alter1!AO283/1000</f>
        <v>0</v>
      </c>
      <c r="N262">
        <f>IFERROR(IF(L262="CO2",M262,IF(L262="CH4",M262*Hoja1!$C$19,BASEDEDATOS!M262*Hoja1!$C$20)),0)</f>
        <v>0</v>
      </c>
    </row>
    <row r="263" spans="2:14" x14ac:dyDescent="0.75">
      <c r="B263" t="str">
        <f>IF(Fugas_Alter1!AC284="Planta Tratamiento de gas","1B2biii",IF(Hoja1!$C$31="CRUDO","1B2aii","1B2aiii"))</f>
        <v>1B2aii</v>
      </c>
      <c r="C263" t="str">
        <f>Hoja1!$C$31</f>
        <v>CRUDO</v>
      </c>
      <c r="D263" t="str">
        <f>IF(Fugas_Alter1!AC284="Planta Tratamiento de gas","PROCESAMIENTO DE GAS","PRODUCCIÓN")</f>
        <v>PRODUCCIÓN</v>
      </c>
      <c r="E263" t="s">
        <v>322</v>
      </c>
      <c r="F263" t="s">
        <v>322</v>
      </c>
      <c r="H263" t="s">
        <v>839</v>
      </c>
      <c r="L263" t="s">
        <v>30</v>
      </c>
      <c r="M263">
        <f>Fugas_Alter1!AO284/1000</f>
        <v>0</v>
      </c>
      <c r="N263">
        <f>IFERROR(IF(L263="CO2",M263,IF(L263="CH4",M263*Hoja1!$C$19,BASEDEDATOS!M263*Hoja1!$C$20)),0)</f>
        <v>0</v>
      </c>
    </row>
    <row r="264" spans="2:14" x14ac:dyDescent="0.75">
      <c r="B264" t="str">
        <f>IF(Fugas_Alter1!AC285="Planta Tratamiento de gas","1B2biii",IF(Hoja1!$C$31="CRUDO","1B2aii","1B2aiii"))</f>
        <v>1B2aii</v>
      </c>
      <c r="C264" t="str">
        <f>Hoja1!$C$31</f>
        <v>CRUDO</v>
      </c>
      <c r="D264" t="str">
        <f>IF(Fugas_Alter1!AC285="Planta Tratamiento de gas","PROCESAMIENTO DE GAS","PRODUCCIÓN")</f>
        <v>PRODUCCIÓN</v>
      </c>
      <c r="E264" t="s">
        <v>322</v>
      </c>
      <c r="F264" t="s">
        <v>322</v>
      </c>
      <c r="H264" t="s">
        <v>839</v>
      </c>
      <c r="L264" t="s">
        <v>30</v>
      </c>
      <c r="M264">
        <f>Fugas_Alter1!AO285/1000</f>
        <v>0</v>
      </c>
      <c r="N264">
        <f>IFERROR(IF(L264="CO2",M264,IF(L264="CH4",M264*Hoja1!$C$19,BASEDEDATOS!M264*Hoja1!$C$20)),0)</f>
        <v>0</v>
      </c>
    </row>
    <row r="265" spans="2:14" x14ac:dyDescent="0.75">
      <c r="B265" t="str">
        <f>IF(Fugas_Alter1!AC286="Planta Tratamiento de gas","1B2biii",IF(Hoja1!$C$31="CRUDO","1B2aii","1B2aiii"))</f>
        <v>1B2aii</v>
      </c>
      <c r="C265" t="str">
        <f>Hoja1!$C$31</f>
        <v>CRUDO</v>
      </c>
      <c r="D265" t="str">
        <f>IF(Fugas_Alter1!AC286="Planta Tratamiento de gas","PROCESAMIENTO DE GAS","PRODUCCIÓN")</f>
        <v>PRODUCCIÓN</v>
      </c>
      <c r="E265" t="s">
        <v>322</v>
      </c>
      <c r="F265" t="s">
        <v>322</v>
      </c>
      <c r="H265" t="s">
        <v>839</v>
      </c>
      <c r="L265" t="s">
        <v>30</v>
      </c>
      <c r="M265">
        <f>Fugas_Alter1!AO286/1000</f>
        <v>0</v>
      </c>
      <c r="N265">
        <f>IFERROR(IF(L265="CO2",M265,IF(L265="CH4",M265*Hoja1!$C$19,BASEDEDATOS!M265*Hoja1!$C$20)),0)</f>
        <v>0</v>
      </c>
    </row>
    <row r="266" spans="2:14" x14ac:dyDescent="0.75">
      <c r="B266" t="str">
        <f>IF(Fugas_Alter1!AC287="Planta Tratamiento de gas","1B2biii",IF(Hoja1!$C$31="CRUDO","1B2aii","1B2aiii"))</f>
        <v>1B2aii</v>
      </c>
      <c r="C266" t="str">
        <f>Hoja1!$C$31</f>
        <v>CRUDO</v>
      </c>
      <c r="D266" t="str">
        <f>IF(Fugas_Alter1!AC287="Planta Tratamiento de gas","PROCESAMIENTO DE GAS","PRODUCCIÓN")</f>
        <v>PRODUCCIÓN</v>
      </c>
      <c r="E266" t="s">
        <v>322</v>
      </c>
      <c r="F266" t="s">
        <v>322</v>
      </c>
      <c r="H266" t="s">
        <v>839</v>
      </c>
      <c r="L266" t="s">
        <v>30</v>
      </c>
      <c r="M266">
        <f>Fugas_Alter1!AO287/1000</f>
        <v>0</v>
      </c>
      <c r="N266">
        <f>IFERROR(IF(L266="CO2",M266,IF(L266="CH4",M266*Hoja1!$C$19,BASEDEDATOS!M266*Hoja1!$C$20)),0)</f>
        <v>0</v>
      </c>
    </row>
    <row r="267" spans="2:14" x14ac:dyDescent="0.75">
      <c r="B267" t="str">
        <f>IF(Fugas_Alter1!AC288="Planta Tratamiento de gas","1B2biii",IF(Hoja1!$C$31="CRUDO","1B2aii","1B2aiii"))</f>
        <v>1B2aii</v>
      </c>
      <c r="C267" t="str">
        <f>Hoja1!$C$31</f>
        <v>CRUDO</v>
      </c>
      <c r="D267" t="str">
        <f>IF(Fugas_Alter1!AC288="Planta Tratamiento de gas","PROCESAMIENTO DE GAS","PRODUCCIÓN")</f>
        <v>PRODUCCIÓN</v>
      </c>
      <c r="E267" t="s">
        <v>322</v>
      </c>
      <c r="F267" t="s">
        <v>322</v>
      </c>
      <c r="H267" t="s">
        <v>839</v>
      </c>
      <c r="L267" t="s">
        <v>30</v>
      </c>
      <c r="M267">
        <f>Fugas_Alter1!AO288/1000</f>
        <v>0</v>
      </c>
      <c r="N267">
        <f>IFERROR(IF(L267="CO2",M267,IF(L267="CH4",M267*Hoja1!$C$19,BASEDEDATOS!M267*Hoja1!$C$20)),0)</f>
        <v>0</v>
      </c>
    </row>
    <row r="268" spans="2:14" x14ac:dyDescent="0.75">
      <c r="B268" t="str">
        <f>IF(Fugas_Alter1!AC289="Planta Tratamiento de gas","1B2biii",IF(Hoja1!$C$31="CRUDO","1B2aii","1B2aiii"))</f>
        <v>1B2aii</v>
      </c>
      <c r="C268" t="str">
        <f>Hoja1!$C$31</f>
        <v>CRUDO</v>
      </c>
      <c r="D268" t="str">
        <f>IF(Fugas_Alter1!AC289="Planta Tratamiento de gas","PROCESAMIENTO DE GAS","PRODUCCIÓN")</f>
        <v>PRODUCCIÓN</v>
      </c>
      <c r="E268" t="s">
        <v>322</v>
      </c>
      <c r="F268" t="s">
        <v>322</v>
      </c>
      <c r="H268" t="s">
        <v>839</v>
      </c>
      <c r="L268" t="s">
        <v>30</v>
      </c>
      <c r="M268">
        <f>Fugas_Alter1!AO289/1000</f>
        <v>0</v>
      </c>
      <c r="N268">
        <f>IFERROR(IF(L268="CO2",M268,IF(L268="CH4",M268*Hoja1!$C$19,BASEDEDATOS!M268*Hoja1!$C$20)),0)</f>
        <v>0</v>
      </c>
    </row>
    <row r="269" spans="2:14" x14ac:dyDescent="0.75">
      <c r="B269" t="str">
        <f>IF(Fugas_Alter1!AC290="Planta Tratamiento de gas","1B2biii",IF(Hoja1!$C$31="CRUDO","1B2aii","1B2aiii"))</f>
        <v>1B2aii</v>
      </c>
      <c r="C269" t="str">
        <f>Hoja1!$C$31</f>
        <v>CRUDO</v>
      </c>
      <c r="D269" t="str">
        <f>IF(Fugas_Alter1!AC290="Planta Tratamiento de gas","PROCESAMIENTO DE GAS","PRODUCCIÓN")</f>
        <v>PRODUCCIÓN</v>
      </c>
      <c r="E269" t="s">
        <v>322</v>
      </c>
      <c r="F269" t="s">
        <v>322</v>
      </c>
      <c r="H269" t="s">
        <v>839</v>
      </c>
      <c r="L269" t="s">
        <v>30</v>
      </c>
      <c r="M269">
        <f>Fugas_Alter1!AO290/1000</f>
        <v>0</v>
      </c>
      <c r="N269">
        <f>IFERROR(IF(L269="CO2",M269,IF(L269="CH4",M269*Hoja1!$C$19,BASEDEDATOS!M269*Hoja1!$C$20)),0)</f>
        <v>0</v>
      </c>
    </row>
    <row r="270" spans="2:14" x14ac:dyDescent="0.75">
      <c r="B270" t="str">
        <f>IF(Fugas_Alter1!AC291="Planta Tratamiento de gas","1B2biii",IF(Hoja1!$C$31="CRUDO","1B2aii","1B2aiii"))</f>
        <v>1B2aii</v>
      </c>
      <c r="C270" t="str">
        <f>Hoja1!$C$31</f>
        <v>CRUDO</v>
      </c>
      <c r="D270" t="str">
        <f>IF(Fugas_Alter1!AC291="Planta Tratamiento de gas","PROCESAMIENTO DE GAS","PRODUCCIÓN")</f>
        <v>PRODUCCIÓN</v>
      </c>
      <c r="E270" t="s">
        <v>322</v>
      </c>
      <c r="F270" t="s">
        <v>322</v>
      </c>
      <c r="H270" t="s">
        <v>839</v>
      </c>
      <c r="L270" t="s">
        <v>30</v>
      </c>
      <c r="M270">
        <f>Fugas_Alter1!AO291/1000</f>
        <v>0</v>
      </c>
      <c r="N270">
        <f>IFERROR(IF(L270="CO2",M270,IF(L270="CH4",M270*Hoja1!$C$19,BASEDEDATOS!M270*Hoja1!$C$20)),0)</f>
        <v>0</v>
      </c>
    </row>
    <row r="271" spans="2:14" x14ac:dyDescent="0.75">
      <c r="B271" t="str">
        <f>IF(Fugas_Alter1!AC292="Planta Tratamiento de gas","1B2biii",IF(Hoja1!$C$31="CRUDO","1B2aii","1B2aiii"))</f>
        <v>1B2aii</v>
      </c>
      <c r="C271" t="str">
        <f>Hoja1!$C$31</f>
        <v>CRUDO</v>
      </c>
      <c r="D271" t="str">
        <f>IF(Fugas_Alter1!AC292="Planta Tratamiento de gas","PROCESAMIENTO DE GAS","PRODUCCIÓN")</f>
        <v>PRODUCCIÓN</v>
      </c>
      <c r="E271" t="s">
        <v>322</v>
      </c>
      <c r="F271" t="s">
        <v>322</v>
      </c>
      <c r="H271" t="s">
        <v>839</v>
      </c>
      <c r="L271" t="s">
        <v>30</v>
      </c>
      <c r="M271">
        <f>Fugas_Alter1!AO292/1000</f>
        <v>0</v>
      </c>
      <c r="N271">
        <f>IFERROR(IF(L271="CO2",M271,IF(L271="CH4",M271*Hoja1!$C$19,BASEDEDATOS!M271*Hoja1!$C$20)),0)</f>
        <v>0</v>
      </c>
    </row>
    <row r="272" spans="2:14" x14ac:dyDescent="0.75">
      <c r="B272" t="str">
        <f>IF(Fugas_Alter1!AC293="Planta Tratamiento de gas","1B2biii",IF(Hoja1!$C$31="CRUDO","1B2aii","1B2aiii"))</f>
        <v>1B2aii</v>
      </c>
      <c r="C272" t="str">
        <f>Hoja1!$C$31</f>
        <v>CRUDO</v>
      </c>
      <c r="D272" t="str">
        <f>IF(Fugas_Alter1!AC293="Planta Tratamiento de gas","PROCESAMIENTO DE GAS","PRODUCCIÓN")</f>
        <v>PRODUCCIÓN</v>
      </c>
      <c r="E272" t="s">
        <v>322</v>
      </c>
      <c r="F272" t="s">
        <v>322</v>
      </c>
      <c r="H272" t="s">
        <v>839</v>
      </c>
      <c r="L272" t="s">
        <v>30</v>
      </c>
      <c r="M272">
        <f>Fugas_Alter1!AO293/1000</f>
        <v>0</v>
      </c>
      <c r="N272">
        <f>IFERROR(IF(L272="CO2",M272,IF(L272="CH4",M272*Hoja1!$C$19,BASEDEDATOS!M272*Hoja1!$C$20)),0)</f>
        <v>0</v>
      </c>
    </row>
    <row r="273" spans="2:14" x14ac:dyDescent="0.75">
      <c r="B273" t="str">
        <f>IF(Fugas_Alter1!AC294="Planta Tratamiento de gas","1B2biii",IF(Hoja1!$C$31="CRUDO","1B2aii","1B2aiii"))</f>
        <v>1B2aii</v>
      </c>
      <c r="C273" t="str">
        <f>Hoja1!$C$31</f>
        <v>CRUDO</v>
      </c>
      <c r="D273" t="str">
        <f>IF(Fugas_Alter1!AC294="Planta Tratamiento de gas","PROCESAMIENTO DE GAS","PRODUCCIÓN")</f>
        <v>PRODUCCIÓN</v>
      </c>
      <c r="E273" t="s">
        <v>322</v>
      </c>
      <c r="F273" t="s">
        <v>322</v>
      </c>
      <c r="H273" t="s">
        <v>839</v>
      </c>
      <c r="L273" t="s">
        <v>30</v>
      </c>
      <c r="M273">
        <f>Fugas_Alter1!AO294/1000</f>
        <v>0</v>
      </c>
      <c r="N273">
        <f>IFERROR(IF(L273="CO2",M273,IF(L273="CH4",M273*Hoja1!$C$19,BASEDEDATOS!M273*Hoja1!$C$20)),0)</f>
        <v>0</v>
      </c>
    </row>
    <row r="274" spans="2:14" x14ac:dyDescent="0.75">
      <c r="B274" t="str">
        <f>IF(Fugas_Alter1!AC295="Planta Tratamiento de gas","1B2biii",IF(Hoja1!$C$31="CRUDO","1B2aii","1B2aiii"))</f>
        <v>1B2aii</v>
      </c>
      <c r="C274" t="str">
        <f>Hoja1!$C$31</f>
        <v>CRUDO</v>
      </c>
      <c r="D274" t="str">
        <f>IF(Fugas_Alter1!AC295="Planta Tratamiento de gas","PROCESAMIENTO DE GAS","PRODUCCIÓN")</f>
        <v>PRODUCCIÓN</v>
      </c>
      <c r="E274" t="s">
        <v>322</v>
      </c>
      <c r="F274" t="s">
        <v>322</v>
      </c>
      <c r="H274" t="s">
        <v>839</v>
      </c>
      <c r="L274" t="s">
        <v>30</v>
      </c>
      <c r="M274">
        <f>Fugas_Alter1!AO295/1000</f>
        <v>0</v>
      </c>
      <c r="N274">
        <f>IFERROR(IF(L274="CO2",M274,IF(L274="CH4",M274*Hoja1!$C$19,BASEDEDATOS!M274*Hoja1!$C$20)),0)</f>
        <v>0</v>
      </c>
    </row>
    <row r="275" spans="2:14" x14ac:dyDescent="0.75">
      <c r="B275" t="str">
        <f>IF(Fugas_Alter1!AC296="Planta Tratamiento de gas","1B2biii",IF(Hoja1!$C$31="CRUDO","1B2aii","1B2aiii"))</f>
        <v>1B2aii</v>
      </c>
      <c r="C275" t="str">
        <f>Hoja1!$C$31</f>
        <v>CRUDO</v>
      </c>
      <c r="D275" t="str">
        <f>IF(Fugas_Alter1!AC296="Planta Tratamiento de gas","PROCESAMIENTO DE GAS","PRODUCCIÓN")</f>
        <v>PRODUCCIÓN</v>
      </c>
      <c r="E275" t="s">
        <v>322</v>
      </c>
      <c r="F275" t="s">
        <v>322</v>
      </c>
      <c r="H275" t="s">
        <v>839</v>
      </c>
      <c r="L275" t="s">
        <v>30</v>
      </c>
      <c r="M275">
        <f>Fugas_Alter1!AO296/1000</f>
        <v>0</v>
      </c>
      <c r="N275">
        <f>IFERROR(IF(L275="CO2",M275,IF(L275="CH4",M275*Hoja1!$C$19,BASEDEDATOS!M275*Hoja1!$C$20)),0)</f>
        <v>0</v>
      </c>
    </row>
    <row r="276" spans="2:14" x14ac:dyDescent="0.75">
      <c r="B276" t="str">
        <f>IF(Fugas_Alter1!AC297="Planta Tratamiento de gas","1B2biii",IF(Hoja1!$C$31="CRUDO","1B2aii","1B2aiii"))</f>
        <v>1B2aii</v>
      </c>
      <c r="C276" t="str">
        <f>Hoja1!$C$31</f>
        <v>CRUDO</v>
      </c>
      <c r="D276" t="str">
        <f>IF(Fugas_Alter1!AC297="Planta Tratamiento de gas","PROCESAMIENTO DE GAS","PRODUCCIÓN")</f>
        <v>PRODUCCIÓN</v>
      </c>
      <c r="E276" t="s">
        <v>322</v>
      </c>
      <c r="F276" t="s">
        <v>322</v>
      </c>
      <c r="H276" t="s">
        <v>839</v>
      </c>
      <c r="L276" t="s">
        <v>30</v>
      </c>
      <c r="M276">
        <f>Fugas_Alter1!AO297/1000</f>
        <v>0</v>
      </c>
      <c r="N276">
        <f>IFERROR(IF(L276="CO2",M276,IF(L276="CH4",M276*Hoja1!$C$19,BASEDEDATOS!M276*Hoja1!$C$20)),0)</f>
        <v>0</v>
      </c>
    </row>
    <row r="277" spans="2:14" x14ac:dyDescent="0.75">
      <c r="B277" t="str">
        <f>IF(Fugas_Alter1!AC298="Planta Tratamiento de gas","1B2biii",IF(Hoja1!$C$31="CRUDO","1B2aii","1B2aiii"))</f>
        <v>1B2aii</v>
      </c>
      <c r="C277" t="str">
        <f>Hoja1!$C$31</f>
        <v>CRUDO</v>
      </c>
      <c r="D277" t="str">
        <f>IF(Fugas_Alter1!AC298="Planta Tratamiento de gas","PROCESAMIENTO DE GAS","PRODUCCIÓN")</f>
        <v>PRODUCCIÓN</v>
      </c>
      <c r="E277" t="s">
        <v>322</v>
      </c>
      <c r="F277" t="s">
        <v>322</v>
      </c>
      <c r="H277" t="s">
        <v>839</v>
      </c>
      <c r="L277" t="s">
        <v>30</v>
      </c>
      <c r="M277">
        <f>Fugas_Alter1!AO298/1000</f>
        <v>0</v>
      </c>
      <c r="N277">
        <f>IFERROR(IF(L277="CO2",M277,IF(L277="CH4",M277*Hoja1!$C$19,BASEDEDATOS!M277*Hoja1!$C$20)),0)</f>
        <v>0</v>
      </c>
    </row>
    <row r="278" spans="2:14" x14ac:dyDescent="0.75">
      <c r="B278" t="str">
        <f>IF(Fugas_Alter1!AC299="Planta Tratamiento de gas","1B2biii",IF(Hoja1!$C$31="CRUDO","1B2aii","1B2aiii"))</f>
        <v>1B2aii</v>
      </c>
      <c r="C278" t="str">
        <f>Hoja1!$C$31</f>
        <v>CRUDO</v>
      </c>
      <c r="D278" t="str">
        <f>IF(Fugas_Alter1!AC299="Planta Tratamiento de gas","PROCESAMIENTO DE GAS","PRODUCCIÓN")</f>
        <v>PRODUCCIÓN</v>
      </c>
      <c r="E278" t="s">
        <v>322</v>
      </c>
      <c r="F278" t="s">
        <v>322</v>
      </c>
      <c r="H278" t="s">
        <v>839</v>
      </c>
      <c r="L278" t="s">
        <v>30</v>
      </c>
      <c r="M278">
        <f>Fugas_Alter1!AO299/1000</f>
        <v>0</v>
      </c>
      <c r="N278">
        <f>IFERROR(IF(L278="CO2",M278,IF(L278="CH4",M278*Hoja1!$C$19,BASEDEDATOS!M278*Hoja1!$C$20)),0)</f>
        <v>0</v>
      </c>
    </row>
    <row r="279" spans="2:14" x14ac:dyDescent="0.75">
      <c r="B279" t="str">
        <f>IF(Fugas_Alter1!AC300="Planta Tratamiento de gas","1B2biii",IF(Hoja1!$C$31="CRUDO","1B2aii","1B2aiii"))</f>
        <v>1B2aii</v>
      </c>
      <c r="C279" t="str">
        <f>Hoja1!$C$31</f>
        <v>CRUDO</v>
      </c>
      <c r="D279" t="str">
        <f>IF(Fugas_Alter1!AC300="Planta Tratamiento de gas","PROCESAMIENTO DE GAS","PRODUCCIÓN")</f>
        <v>PRODUCCIÓN</v>
      </c>
      <c r="E279" t="s">
        <v>322</v>
      </c>
      <c r="F279" t="s">
        <v>322</v>
      </c>
      <c r="H279" t="s">
        <v>839</v>
      </c>
      <c r="L279" t="s">
        <v>30</v>
      </c>
      <c r="M279">
        <f>Fugas_Alter1!AO300/1000</f>
        <v>0</v>
      </c>
      <c r="N279">
        <f>IFERROR(IF(L279="CO2",M279,IF(L279="CH4",M279*Hoja1!$C$19,BASEDEDATOS!M279*Hoja1!$C$20)),0)</f>
        <v>0</v>
      </c>
    </row>
    <row r="280" spans="2:14" x14ac:dyDescent="0.75">
      <c r="B280" t="str">
        <f>IF(Fugas_Alter1!AC301="Planta Tratamiento de gas","1B2biii",IF(Hoja1!$C$31="CRUDO","1B2aii","1B2aiii"))</f>
        <v>1B2aii</v>
      </c>
      <c r="C280" t="str">
        <f>Hoja1!$C$31</f>
        <v>CRUDO</v>
      </c>
      <c r="D280" t="str">
        <f>IF(Fugas_Alter1!AC301="Planta Tratamiento de gas","PROCESAMIENTO DE GAS","PRODUCCIÓN")</f>
        <v>PRODUCCIÓN</v>
      </c>
      <c r="E280" t="s">
        <v>322</v>
      </c>
      <c r="F280" t="s">
        <v>322</v>
      </c>
      <c r="H280" t="s">
        <v>839</v>
      </c>
      <c r="L280" t="s">
        <v>30</v>
      </c>
      <c r="M280">
        <f>Fugas_Alter1!AO301/1000</f>
        <v>0</v>
      </c>
      <c r="N280">
        <f>IFERROR(IF(L280="CO2",M280,IF(L280="CH4",M280*Hoja1!$C$19,BASEDEDATOS!M280*Hoja1!$C$20)),0)</f>
        <v>0</v>
      </c>
    </row>
    <row r="281" spans="2:14" x14ac:dyDescent="0.75">
      <c r="B281" t="str">
        <f>IF(Fugas_Alter1!AC302="Planta Tratamiento de gas","1B2biii",IF(Hoja1!$C$31="CRUDO","1B2aii","1B2aiii"))</f>
        <v>1B2aii</v>
      </c>
      <c r="C281" t="str">
        <f>Hoja1!$C$31</f>
        <v>CRUDO</v>
      </c>
      <c r="D281" t="str">
        <f>IF(Fugas_Alter1!AC302="Planta Tratamiento de gas","PROCESAMIENTO DE GAS","PRODUCCIÓN")</f>
        <v>PRODUCCIÓN</v>
      </c>
      <c r="E281" t="s">
        <v>322</v>
      </c>
      <c r="F281" t="s">
        <v>322</v>
      </c>
      <c r="H281" t="s">
        <v>839</v>
      </c>
      <c r="L281" t="s">
        <v>30</v>
      </c>
      <c r="M281">
        <f>Fugas_Alter1!AO302/1000</f>
        <v>0</v>
      </c>
      <c r="N281">
        <f>IFERROR(IF(L281="CO2",M281,IF(L281="CH4",M281*Hoja1!$C$19,BASEDEDATOS!M281*Hoja1!$C$20)),0)</f>
        <v>0</v>
      </c>
    </row>
    <row r="282" spans="2:14" x14ac:dyDescent="0.75">
      <c r="B282" t="str">
        <f>IF(Fugas_Alter1!AC303="Planta Tratamiento de gas","1B2biii",IF(Hoja1!$C$31="CRUDO","1B2aii","1B2aiii"))</f>
        <v>1B2aii</v>
      </c>
      <c r="C282" t="str">
        <f>Hoja1!$C$31</f>
        <v>CRUDO</v>
      </c>
      <c r="D282" t="str">
        <f>IF(Fugas_Alter1!AC303="Planta Tratamiento de gas","PROCESAMIENTO DE GAS","PRODUCCIÓN")</f>
        <v>PRODUCCIÓN</v>
      </c>
      <c r="E282" t="s">
        <v>322</v>
      </c>
      <c r="F282" t="s">
        <v>322</v>
      </c>
      <c r="H282" t="s">
        <v>839</v>
      </c>
      <c r="L282" t="s">
        <v>30</v>
      </c>
      <c r="M282">
        <f>Fugas_Alter1!AO303/1000</f>
        <v>0</v>
      </c>
      <c r="N282">
        <f>IFERROR(IF(L282="CO2",M282,IF(L282="CH4",M282*Hoja1!$C$19,BASEDEDATOS!M282*Hoja1!$C$20)),0)</f>
        <v>0</v>
      </c>
    </row>
    <row r="283" spans="2:14" x14ac:dyDescent="0.75">
      <c r="B283" t="str">
        <f>IF(Fugas_Alter1!AC304="Planta Tratamiento de gas","1B2biii",IF(Hoja1!$C$31="CRUDO","1B2aii","1B2aiii"))</f>
        <v>1B2aii</v>
      </c>
      <c r="C283" t="str">
        <f>Hoja1!$C$31</f>
        <v>CRUDO</v>
      </c>
      <c r="D283" t="str">
        <f>IF(Fugas_Alter1!AC304="Planta Tratamiento de gas","PROCESAMIENTO DE GAS","PRODUCCIÓN")</f>
        <v>PRODUCCIÓN</v>
      </c>
      <c r="E283" t="s">
        <v>322</v>
      </c>
      <c r="F283" t="s">
        <v>322</v>
      </c>
      <c r="H283" t="s">
        <v>839</v>
      </c>
      <c r="L283" t="s">
        <v>30</v>
      </c>
      <c r="M283">
        <f>Fugas_Alter1!AO304/1000</f>
        <v>0</v>
      </c>
      <c r="N283">
        <f>IFERROR(IF(L283="CO2",M283,IF(L283="CH4",M283*Hoja1!$C$19,BASEDEDATOS!M283*Hoja1!$C$20)),0)</f>
        <v>0</v>
      </c>
    </row>
    <row r="284" spans="2:14" x14ac:dyDescent="0.75">
      <c r="B284" t="str">
        <f>IF(Fugas_Alter1!AC305="Planta Tratamiento de gas","1B2biii",IF(Hoja1!$C$31="CRUDO","1B2aii","1B2aiii"))</f>
        <v>1B2aii</v>
      </c>
      <c r="C284" t="str">
        <f>Hoja1!$C$31</f>
        <v>CRUDO</v>
      </c>
      <c r="D284" t="str">
        <f>IF(Fugas_Alter1!AC305="Planta Tratamiento de gas","PROCESAMIENTO DE GAS","PRODUCCIÓN")</f>
        <v>PRODUCCIÓN</v>
      </c>
      <c r="E284" t="s">
        <v>322</v>
      </c>
      <c r="F284" t="s">
        <v>322</v>
      </c>
      <c r="H284" t="s">
        <v>839</v>
      </c>
      <c r="L284" t="s">
        <v>30</v>
      </c>
      <c r="M284">
        <f>Fugas_Alter1!AO305/1000</f>
        <v>0</v>
      </c>
      <c r="N284">
        <f>IFERROR(IF(L284="CO2",M284,IF(L284="CH4",M284*Hoja1!$C$19,BASEDEDATOS!M284*Hoja1!$C$20)),0)</f>
        <v>0</v>
      </c>
    </row>
    <row r="285" spans="2:14" x14ac:dyDescent="0.75">
      <c r="B285" t="str">
        <f>IF(Fugas_Alter1!AC306="Planta Tratamiento de gas","1B2biii",IF(Hoja1!$C$31="CRUDO","1B2aii","1B2aiii"))</f>
        <v>1B2aii</v>
      </c>
      <c r="C285" t="str">
        <f>Hoja1!$C$31</f>
        <v>CRUDO</v>
      </c>
      <c r="D285" t="str">
        <f>IF(Fugas_Alter1!AC306="Planta Tratamiento de gas","PROCESAMIENTO DE GAS","PRODUCCIÓN")</f>
        <v>PRODUCCIÓN</v>
      </c>
      <c r="E285" t="s">
        <v>322</v>
      </c>
      <c r="F285" t="s">
        <v>322</v>
      </c>
      <c r="H285" t="s">
        <v>839</v>
      </c>
      <c r="L285" t="s">
        <v>30</v>
      </c>
      <c r="M285">
        <f>Fugas_Alter1!AO306/1000</f>
        <v>0</v>
      </c>
      <c r="N285">
        <f>IFERROR(IF(L285="CO2",M285,IF(L285="CH4",M285*Hoja1!$C$19,BASEDEDATOS!M285*Hoja1!$C$20)),0)</f>
        <v>0</v>
      </c>
    </row>
    <row r="286" spans="2:14" x14ac:dyDescent="0.75">
      <c r="B286" t="str">
        <f>IF(Fugas_Alter1!AC307="Planta Tratamiento de gas","1B2biii",IF(Hoja1!$C$31="CRUDO","1B2aii","1B2aiii"))</f>
        <v>1B2aii</v>
      </c>
      <c r="C286" t="str">
        <f>Hoja1!$C$31</f>
        <v>CRUDO</v>
      </c>
      <c r="D286" t="str">
        <f>IF(Fugas_Alter1!AC307="Planta Tratamiento de gas","PROCESAMIENTO DE GAS","PRODUCCIÓN")</f>
        <v>PRODUCCIÓN</v>
      </c>
      <c r="E286" t="s">
        <v>322</v>
      </c>
      <c r="F286" t="s">
        <v>322</v>
      </c>
      <c r="H286" t="s">
        <v>839</v>
      </c>
      <c r="L286" t="s">
        <v>30</v>
      </c>
      <c r="M286">
        <f>Fugas_Alter1!AO307/1000</f>
        <v>0</v>
      </c>
      <c r="N286">
        <f>IFERROR(IF(L286="CO2",M286,IF(L286="CH4",M286*Hoja1!$C$19,BASEDEDATOS!M286*Hoja1!$C$20)),0)</f>
        <v>0</v>
      </c>
    </row>
    <row r="287" spans="2:14" x14ac:dyDescent="0.75">
      <c r="B287" t="str">
        <f>IF(Fugas_Alter1!AC308="Planta Tratamiento de gas","1B2biii",IF(Hoja1!$C$31="CRUDO","1B2aii","1B2aiii"))</f>
        <v>1B2aii</v>
      </c>
      <c r="C287" t="str">
        <f>Hoja1!$C$31</f>
        <v>CRUDO</v>
      </c>
      <c r="D287" t="str">
        <f>IF(Fugas_Alter1!AC308="Planta Tratamiento de gas","PROCESAMIENTO DE GAS","PRODUCCIÓN")</f>
        <v>PRODUCCIÓN</v>
      </c>
      <c r="E287" t="s">
        <v>322</v>
      </c>
      <c r="F287" t="s">
        <v>322</v>
      </c>
      <c r="H287" t="s">
        <v>839</v>
      </c>
      <c r="L287" t="s">
        <v>30</v>
      </c>
      <c r="M287">
        <f>Fugas_Alter1!AO308/1000</f>
        <v>0</v>
      </c>
      <c r="N287">
        <f>IFERROR(IF(L287="CO2",M287,IF(L287="CH4",M287*Hoja1!$C$19,BASEDEDATOS!M287*Hoja1!$C$20)),0)</f>
        <v>0</v>
      </c>
    </row>
    <row r="288" spans="2:14" x14ac:dyDescent="0.75">
      <c r="B288" t="str">
        <f>IF(Fugas_Alter1!AC309="Planta Tratamiento de gas","1B2biii",IF(Hoja1!$C$31="CRUDO","1B2aii","1B2aiii"))</f>
        <v>1B2aii</v>
      </c>
      <c r="C288" t="str">
        <f>Hoja1!$C$31</f>
        <v>CRUDO</v>
      </c>
      <c r="D288" t="str">
        <f>IF(Fugas_Alter1!AC309="Planta Tratamiento de gas","PROCESAMIENTO DE GAS","PRODUCCIÓN")</f>
        <v>PRODUCCIÓN</v>
      </c>
      <c r="E288" t="s">
        <v>322</v>
      </c>
      <c r="F288" t="s">
        <v>322</v>
      </c>
      <c r="H288" t="s">
        <v>839</v>
      </c>
      <c r="L288" t="s">
        <v>30</v>
      </c>
      <c r="M288">
        <f>Fugas_Alter1!AO309/1000</f>
        <v>0</v>
      </c>
      <c r="N288">
        <f>IFERROR(IF(L288="CO2",M288,IF(L288="CH4",M288*Hoja1!$C$19,BASEDEDATOS!M288*Hoja1!$C$20)),0)</f>
        <v>0</v>
      </c>
    </row>
    <row r="289" spans="2:14" x14ac:dyDescent="0.75">
      <c r="B289" t="str">
        <f>IF(Fugas_Alter1!AC310="Planta Tratamiento de gas","1B2biii",IF(Hoja1!$C$31="CRUDO","1B2aii","1B2aiii"))</f>
        <v>1B2aii</v>
      </c>
      <c r="C289" t="str">
        <f>Hoja1!$C$31</f>
        <v>CRUDO</v>
      </c>
      <c r="D289" t="str">
        <f>IF(Fugas_Alter1!AC310="Planta Tratamiento de gas","PROCESAMIENTO DE GAS","PRODUCCIÓN")</f>
        <v>PRODUCCIÓN</v>
      </c>
      <c r="E289" t="s">
        <v>322</v>
      </c>
      <c r="F289" t="s">
        <v>322</v>
      </c>
      <c r="H289" t="s">
        <v>839</v>
      </c>
      <c r="L289" t="s">
        <v>30</v>
      </c>
      <c r="M289">
        <f>Fugas_Alter1!AO310/1000</f>
        <v>0</v>
      </c>
      <c r="N289">
        <f>IFERROR(IF(L289="CO2",M289,IF(L289="CH4",M289*Hoja1!$C$19,BASEDEDATOS!M289*Hoja1!$C$20)),0)</f>
        <v>0</v>
      </c>
    </row>
    <row r="290" spans="2:14" x14ac:dyDescent="0.75">
      <c r="B290" t="str">
        <f>IF(Fugas_Alter1!AC311="Planta Tratamiento de gas","1B2biii",IF(Hoja1!$C$31="CRUDO","1B2aii","1B2aiii"))</f>
        <v>1B2aii</v>
      </c>
      <c r="C290" t="str">
        <f>Hoja1!$C$31</f>
        <v>CRUDO</v>
      </c>
      <c r="D290" t="str">
        <f>IF(Fugas_Alter1!AC311="Planta Tratamiento de gas","PROCESAMIENTO DE GAS","PRODUCCIÓN")</f>
        <v>PRODUCCIÓN</v>
      </c>
      <c r="E290" t="s">
        <v>322</v>
      </c>
      <c r="F290" t="s">
        <v>322</v>
      </c>
      <c r="H290" t="s">
        <v>839</v>
      </c>
      <c r="L290" t="s">
        <v>30</v>
      </c>
      <c r="M290">
        <f>Fugas_Alter1!AO311/1000</f>
        <v>0</v>
      </c>
      <c r="N290">
        <f>IFERROR(IF(L290="CO2",M290,IF(L290="CH4",M290*Hoja1!$C$19,BASEDEDATOS!M290*Hoja1!$C$20)),0)</f>
        <v>0</v>
      </c>
    </row>
    <row r="291" spans="2:14" x14ac:dyDescent="0.75">
      <c r="B291" t="str">
        <f>IF(Fugas_Alter1!AC312="Planta Tratamiento de gas","1B2biii",IF(Hoja1!$C$31="CRUDO","1B2aii","1B2aiii"))</f>
        <v>1B2aii</v>
      </c>
      <c r="C291" t="str">
        <f>Hoja1!$C$31</f>
        <v>CRUDO</v>
      </c>
      <c r="D291" t="str">
        <f>IF(Fugas_Alter1!AC312="Planta Tratamiento de gas","PROCESAMIENTO DE GAS","PRODUCCIÓN")</f>
        <v>PRODUCCIÓN</v>
      </c>
      <c r="E291" t="s">
        <v>322</v>
      </c>
      <c r="F291" t="s">
        <v>322</v>
      </c>
      <c r="H291" t="s">
        <v>839</v>
      </c>
      <c r="L291" t="s">
        <v>30</v>
      </c>
      <c r="M291">
        <f>Fugas_Alter1!AO312/1000</f>
        <v>0</v>
      </c>
      <c r="N291">
        <f>IFERROR(IF(L291="CO2",M291,IF(L291="CH4",M291*Hoja1!$C$19,BASEDEDATOS!M291*Hoja1!$C$20)),0)</f>
        <v>0</v>
      </c>
    </row>
    <row r="292" spans="2:14" x14ac:dyDescent="0.75">
      <c r="B292" t="str">
        <f>IF(Fugas_Alter1!AC313="Planta Tratamiento de gas","1B2biii",IF(Hoja1!$C$31="CRUDO","1B2aii","1B2aiii"))</f>
        <v>1B2aii</v>
      </c>
      <c r="C292" t="str">
        <f>Hoja1!$C$31</f>
        <v>CRUDO</v>
      </c>
      <c r="D292" t="str">
        <f>IF(Fugas_Alter1!AC313="Planta Tratamiento de gas","PROCESAMIENTO DE GAS","PRODUCCIÓN")</f>
        <v>PRODUCCIÓN</v>
      </c>
      <c r="E292" t="s">
        <v>322</v>
      </c>
      <c r="F292" t="s">
        <v>322</v>
      </c>
      <c r="H292" t="s">
        <v>839</v>
      </c>
      <c r="L292" t="s">
        <v>30</v>
      </c>
      <c r="M292">
        <f>Fugas_Alter1!AO313/1000</f>
        <v>0</v>
      </c>
      <c r="N292">
        <f>IFERROR(IF(L292="CO2",M292,IF(L292="CH4",M292*Hoja1!$C$19,BASEDEDATOS!M292*Hoja1!$C$20)),0)</f>
        <v>0</v>
      </c>
    </row>
    <row r="293" spans="2:14" x14ac:dyDescent="0.75">
      <c r="B293" t="str">
        <f>IF(Fugas_Alter1!AC314="Planta Tratamiento de gas","1B2biii",IF(Hoja1!$C$31="CRUDO","1B2aii","1B2aiii"))</f>
        <v>1B2aii</v>
      </c>
      <c r="C293" t="str">
        <f>Hoja1!$C$31</f>
        <v>CRUDO</v>
      </c>
      <c r="D293" t="str">
        <f>IF(Fugas_Alter1!AC314="Planta Tratamiento de gas","PROCESAMIENTO DE GAS","PRODUCCIÓN")</f>
        <v>PRODUCCIÓN</v>
      </c>
      <c r="E293" t="s">
        <v>322</v>
      </c>
      <c r="F293" t="s">
        <v>322</v>
      </c>
      <c r="H293" t="s">
        <v>839</v>
      </c>
      <c r="L293" t="s">
        <v>30</v>
      </c>
      <c r="M293">
        <f>Fugas_Alter1!AO314/1000</f>
        <v>0</v>
      </c>
      <c r="N293">
        <f>IFERROR(IF(L293="CO2",M293,IF(L293="CH4",M293*Hoja1!$C$19,BASEDEDATOS!M293*Hoja1!$C$20)),0)</f>
        <v>0</v>
      </c>
    </row>
    <row r="294" spans="2:14" x14ac:dyDescent="0.75">
      <c r="B294" t="str">
        <f>IF(Fugas_Alter1!AC315="Planta Tratamiento de gas","1B2biii",IF(Hoja1!$C$31="CRUDO","1B2aii","1B2aiii"))</f>
        <v>1B2aii</v>
      </c>
      <c r="C294" t="str">
        <f>Hoja1!$C$31</f>
        <v>CRUDO</v>
      </c>
      <c r="D294" t="str">
        <f>IF(Fugas_Alter1!AC315="Planta Tratamiento de gas","PROCESAMIENTO DE GAS","PRODUCCIÓN")</f>
        <v>PRODUCCIÓN</v>
      </c>
      <c r="E294" t="s">
        <v>322</v>
      </c>
      <c r="F294" t="s">
        <v>322</v>
      </c>
      <c r="H294" t="s">
        <v>839</v>
      </c>
      <c r="L294" t="s">
        <v>30</v>
      </c>
      <c r="M294">
        <f>Fugas_Alter1!AO315/1000</f>
        <v>0</v>
      </c>
      <c r="N294">
        <f>IFERROR(IF(L294="CO2",M294,IF(L294="CH4",M294*Hoja1!$C$19,BASEDEDATOS!M294*Hoja1!$C$20)),0)</f>
        <v>0</v>
      </c>
    </row>
    <row r="295" spans="2:14" x14ac:dyDescent="0.75">
      <c r="B295" t="str">
        <f>IF(Fugas_Alter1!AC316="Planta Tratamiento de gas","1B2biii",IF(Hoja1!$C$31="CRUDO","1B2aii","1B2aiii"))</f>
        <v>1B2aii</v>
      </c>
      <c r="C295" t="str">
        <f>Hoja1!$C$31</f>
        <v>CRUDO</v>
      </c>
      <c r="D295" t="str">
        <f>IF(Fugas_Alter1!AC316="Planta Tratamiento de gas","PROCESAMIENTO DE GAS","PRODUCCIÓN")</f>
        <v>PRODUCCIÓN</v>
      </c>
      <c r="E295" t="s">
        <v>322</v>
      </c>
      <c r="F295" t="s">
        <v>322</v>
      </c>
      <c r="H295" t="s">
        <v>839</v>
      </c>
      <c r="L295" t="s">
        <v>30</v>
      </c>
      <c r="M295">
        <f>Fugas_Alter1!AO316/1000</f>
        <v>0</v>
      </c>
      <c r="N295">
        <f>IFERROR(IF(L295="CO2",M295,IF(L295="CH4",M295*Hoja1!$C$19,BASEDEDATOS!M295*Hoja1!$C$20)),0)</f>
        <v>0</v>
      </c>
    </row>
    <row r="296" spans="2:14" x14ac:dyDescent="0.75">
      <c r="B296" t="str">
        <f>IF(Fugas_Alter1!AC317="Planta Tratamiento de gas","1B2biii",IF(Hoja1!$C$31="CRUDO","1B2aii","1B2aiii"))</f>
        <v>1B2aii</v>
      </c>
      <c r="C296" t="str">
        <f>Hoja1!$C$31</f>
        <v>CRUDO</v>
      </c>
      <c r="D296" t="str">
        <f>IF(Fugas_Alter1!AC317="Planta Tratamiento de gas","PROCESAMIENTO DE GAS","PRODUCCIÓN")</f>
        <v>PRODUCCIÓN</v>
      </c>
      <c r="E296" t="s">
        <v>322</v>
      </c>
      <c r="F296" t="s">
        <v>322</v>
      </c>
      <c r="H296" t="s">
        <v>839</v>
      </c>
      <c r="L296" t="s">
        <v>30</v>
      </c>
      <c r="M296">
        <f>Fugas_Alter1!AO317/1000</f>
        <v>0</v>
      </c>
      <c r="N296">
        <f>IFERROR(IF(L296="CO2",M296,IF(L296="CH4",M296*Hoja1!$C$19,BASEDEDATOS!M296*Hoja1!$C$20)),0)</f>
        <v>0</v>
      </c>
    </row>
    <row r="297" spans="2:14" x14ac:dyDescent="0.75">
      <c r="B297" t="str">
        <f>IF(Fugas_Alter1!AC24="Planta Tratamiento de gas","1B2biii",IF(Hoja1!$C$31="CRUDO","1B2aii","1B2aiii"))</f>
        <v>1B2aii</v>
      </c>
      <c r="C297" t="str">
        <f>Hoja1!$C$31</f>
        <v>CRUDO</v>
      </c>
      <c r="D297" t="str">
        <f>IF(Fugas_Alter1!AC24="Planta Tratamiento de gas","PROCESAMIENTO DE GAS","PRODUCCIÓN")</f>
        <v>PRODUCCIÓN</v>
      </c>
      <c r="E297" t="s">
        <v>322</v>
      </c>
      <c r="F297" t="s">
        <v>322</v>
      </c>
      <c r="H297" t="s">
        <v>839</v>
      </c>
      <c r="L297" t="s">
        <v>31</v>
      </c>
      <c r="M297">
        <f>Fugas_Alter1!AN24/1000</f>
        <v>0.33333333333333326</v>
      </c>
      <c r="N297">
        <f>IFERROR(IF(L297="CO2",M297,IF(L297="CH4",M297*Hoja1!$C$19,BASEDEDATOS!M297*Hoja1!$C$20)),0)</f>
        <v>9.3333333333333321</v>
      </c>
    </row>
    <row r="298" spans="2:14" x14ac:dyDescent="0.75">
      <c r="B298" t="str">
        <f>IF(Fugas_Alter1!AC25="Planta Tratamiento de gas","1B2biii",IF(Hoja1!$C$31="CRUDO","1B2aii","1B2aiii"))</f>
        <v>1B2aii</v>
      </c>
      <c r="C298" t="str">
        <f>Hoja1!$C$31</f>
        <v>CRUDO</v>
      </c>
      <c r="D298" t="str">
        <f>IF(Fugas_Alter1!AC25="Planta Tratamiento de gas","PROCESAMIENTO DE GAS","PRODUCCIÓN")</f>
        <v>PRODUCCIÓN</v>
      </c>
      <c r="E298" t="s">
        <v>322</v>
      </c>
      <c r="F298" t="s">
        <v>322</v>
      </c>
      <c r="H298" t="s">
        <v>839</v>
      </c>
      <c r="L298" t="s">
        <v>31</v>
      </c>
      <c r="M298">
        <f>Fugas_Alter1!AN25/1000</f>
        <v>0.23333333333333323</v>
      </c>
      <c r="N298">
        <f>IFERROR(IF(L298="CO2",M298,IF(L298="CH4",M298*Hoja1!$C$19,BASEDEDATOS!M298*Hoja1!$C$20)),0)</f>
        <v>6.5333333333333306</v>
      </c>
    </row>
    <row r="299" spans="2:14" x14ac:dyDescent="0.75">
      <c r="B299" t="str">
        <f>IF(Fugas_Alter1!AC26="Planta Tratamiento de gas","1B2biii",IF(Hoja1!$C$31="CRUDO","1B2aii","1B2aiii"))</f>
        <v>1B2aii</v>
      </c>
      <c r="C299" t="str">
        <f>Hoja1!$C$31</f>
        <v>CRUDO</v>
      </c>
      <c r="D299" t="str">
        <f>IF(Fugas_Alter1!AC26="Planta Tratamiento de gas","PROCESAMIENTO DE GAS","PRODUCCIÓN")</f>
        <v>PRODUCCIÓN</v>
      </c>
      <c r="E299" t="s">
        <v>322</v>
      </c>
      <c r="F299" t="s">
        <v>322</v>
      </c>
      <c r="H299" t="s">
        <v>839</v>
      </c>
      <c r="L299" t="s">
        <v>31</v>
      </c>
      <c r="M299">
        <f>Fugas_Alter1!AN26/1000</f>
        <v>0.46666666666666645</v>
      </c>
      <c r="N299">
        <f>IFERROR(IF(L299="CO2",M299,IF(L299="CH4",M299*Hoja1!$C$19,BASEDEDATOS!M299*Hoja1!$C$20)),0)</f>
        <v>13.066666666666661</v>
      </c>
    </row>
    <row r="300" spans="2:14" x14ac:dyDescent="0.75">
      <c r="B300" t="str">
        <f>IF(Fugas_Alter1!AC27="Planta Tratamiento de gas","1B2biii",IF(Hoja1!$C$31="CRUDO","1B2aii","1B2aiii"))</f>
        <v>1B2aii</v>
      </c>
      <c r="C300" t="str">
        <f>Hoja1!$C$31</f>
        <v>CRUDO</v>
      </c>
      <c r="D300" t="str">
        <f>IF(Fugas_Alter1!AC27="Planta Tratamiento de gas","PROCESAMIENTO DE GAS","PRODUCCIÓN")</f>
        <v>PRODUCCIÓN</v>
      </c>
      <c r="E300" t="s">
        <v>322</v>
      </c>
      <c r="F300" t="s">
        <v>322</v>
      </c>
      <c r="H300" t="s">
        <v>839</v>
      </c>
      <c r="L300" t="s">
        <v>31</v>
      </c>
      <c r="M300">
        <f>Fugas_Alter1!AN27/1000</f>
        <v>3.7777777777777771E-2</v>
      </c>
      <c r="N300">
        <f>IFERROR(IF(L300="CO2",M300,IF(L300="CH4",M300*Hoja1!$C$19,BASEDEDATOS!M300*Hoja1!$C$20)),0)</f>
        <v>1.0577777777777775</v>
      </c>
    </row>
    <row r="301" spans="2:14" x14ac:dyDescent="0.75">
      <c r="B301" t="str">
        <f>IF(Fugas_Alter1!AC28="Planta Tratamiento de gas","1B2biii",IF(Hoja1!$C$31="CRUDO","1B2aii","1B2aiii"))</f>
        <v>1B2aii</v>
      </c>
      <c r="C301" t="str">
        <f>Hoja1!$C$31</f>
        <v>CRUDO</v>
      </c>
      <c r="D301" t="str">
        <f>IF(Fugas_Alter1!AC28="Planta Tratamiento de gas","PROCESAMIENTO DE GAS","PRODUCCIÓN")</f>
        <v>PRODUCCIÓN</v>
      </c>
      <c r="E301" t="s">
        <v>322</v>
      </c>
      <c r="F301" t="s">
        <v>322</v>
      </c>
      <c r="H301" t="s">
        <v>839</v>
      </c>
      <c r="L301" t="s">
        <v>31</v>
      </c>
      <c r="M301">
        <f>Fugas_Alter1!AN28/1000</f>
        <v>0.17777777777777776</v>
      </c>
      <c r="N301">
        <f>IFERROR(IF(L301="CO2",M301,IF(L301="CH4",M301*Hoja1!$C$19,BASEDEDATOS!M301*Hoja1!$C$20)),0)</f>
        <v>4.977777777777777</v>
      </c>
    </row>
    <row r="302" spans="2:14" x14ac:dyDescent="0.75">
      <c r="B302" t="str">
        <f>IF(Fugas_Alter1!AC29="Planta Tratamiento de gas","1B2biii",IF(Hoja1!$C$31="CRUDO","1B2aii","1B2aiii"))</f>
        <v>1B2aii</v>
      </c>
      <c r="C302" t="str">
        <f>Hoja1!$C$31</f>
        <v>CRUDO</v>
      </c>
      <c r="D302" t="str">
        <f>IF(Fugas_Alter1!AC29="Planta Tratamiento de gas","PROCESAMIENTO DE GAS","PRODUCCIÓN")</f>
        <v>PRODUCCIÓN</v>
      </c>
      <c r="E302" t="s">
        <v>322</v>
      </c>
      <c r="F302" t="s">
        <v>322</v>
      </c>
      <c r="H302" t="s">
        <v>839</v>
      </c>
      <c r="L302" t="s">
        <v>31</v>
      </c>
      <c r="M302">
        <f>Fugas_Alter1!AN29/1000</f>
        <v>2.6666666666666661</v>
      </c>
      <c r="N302">
        <f>IFERROR(IF(L302="CO2",M302,IF(L302="CH4",M302*Hoja1!$C$19,BASEDEDATOS!M302*Hoja1!$C$20)),0)</f>
        <v>74.666666666666657</v>
      </c>
    </row>
    <row r="303" spans="2:14" x14ac:dyDescent="0.75">
      <c r="B303" t="str">
        <f>IF(Fugas_Alter1!AC30="Planta Tratamiento de gas","1B2biii",IF(Hoja1!$C$31="CRUDO","1B2aii","1B2aiii"))</f>
        <v>1B2aii</v>
      </c>
      <c r="C303" t="str">
        <f>Hoja1!$C$31</f>
        <v>CRUDO</v>
      </c>
      <c r="D303" t="str">
        <f>IF(Fugas_Alter1!AC30="Planta Tratamiento de gas","PROCESAMIENTO DE GAS","PRODUCCIÓN")</f>
        <v>PRODUCCIÓN</v>
      </c>
      <c r="E303" t="s">
        <v>322</v>
      </c>
      <c r="F303" t="s">
        <v>322</v>
      </c>
      <c r="H303" t="s">
        <v>839</v>
      </c>
      <c r="L303" t="s">
        <v>31</v>
      </c>
      <c r="M303">
        <f>Fugas_Alter1!AN30/1000</f>
        <v>0.35555555555555551</v>
      </c>
      <c r="N303">
        <f>IFERROR(IF(L303="CO2",M303,IF(L303="CH4",M303*Hoja1!$C$19,BASEDEDATOS!M303*Hoja1!$C$20)),0)</f>
        <v>9.9555555555555539</v>
      </c>
    </row>
    <row r="304" spans="2:14" x14ac:dyDescent="0.75">
      <c r="B304" t="str">
        <f>IF(Fugas_Alter1!AC31="Planta Tratamiento de gas","1B2biii",IF(Hoja1!$C$31="CRUDO","1B2aii","1B2aiii"))</f>
        <v>1B2aii</v>
      </c>
      <c r="C304" t="str">
        <f>Hoja1!$C$31</f>
        <v>CRUDO</v>
      </c>
      <c r="D304" t="str">
        <f>IF(Fugas_Alter1!AC31="Planta Tratamiento de gas","PROCESAMIENTO DE GAS","PRODUCCIÓN")</f>
        <v>PRODUCCIÓN</v>
      </c>
      <c r="E304" t="s">
        <v>322</v>
      </c>
      <c r="F304" t="s">
        <v>322</v>
      </c>
      <c r="H304" t="s">
        <v>839</v>
      </c>
      <c r="L304" t="s">
        <v>31</v>
      </c>
      <c r="M304">
        <f>Fugas_Alter1!AN31/1000</f>
        <v>0.35555555555555551</v>
      </c>
      <c r="N304">
        <f>IFERROR(IF(L304="CO2",M304,IF(L304="CH4",M304*Hoja1!$C$19,BASEDEDATOS!M304*Hoja1!$C$20)),0)</f>
        <v>9.9555555555555539</v>
      </c>
    </row>
    <row r="305" spans="2:14" x14ac:dyDescent="0.75">
      <c r="B305" t="str">
        <f>IF(Fugas_Alter1!AC32="Planta Tratamiento de gas","1B2biii",IF(Hoja1!$C$31="CRUDO","1B2aii","1B2aiii"))</f>
        <v>1B2aii</v>
      </c>
      <c r="C305" t="str">
        <f>Hoja1!$C$31</f>
        <v>CRUDO</v>
      </c>
      <c r="D305" t="str">
        <f>IF(Fugas_Alter1!AC32="Planta Tratamiento de gas","PROCESAMIENTO DE GAS","PRODUCCIÓN")</f>
        <v>PRODUCCIÓN</v>
      </c>
      <c r="E305" t="s">
        <v>322</v>
      </c>
      <c r="F305" t="s">
        <v>322</v>
      </c>
      <c r="H305" t="s">
        <v>839</v>
      </c>
      <c r="L305" t="s">
        <v>31</v>
      </c>
      <c r="M305">
        <f>Fugas_Alter1!AN32/1000</f>
        <v>0.44444444444444431</v>
      </c>
      <c r="N305">
        <f>IFERROR(IF(L305="CO2",M305,IF(L305="CH4",M305*Hoja1!$C$19,BASEDEDATOS!M305*Hoja1!$C$20)),0)</f>
        <v>12.444444444444441</v>
      </c>
    </row>
    <row r="306" spans="2:14" x14ac:dyDescent="0.75">
      <c r="B306" t="str">
        <f>IF(Fugas_Alter1!AC33="Planta Tratamiento de gas","1B2biii",IF(Hoja1!$C$31="CRUDO","1B2aii","1B2aiii"))</f>
        <v>1B2aii</v>
      </c>
      <c r="C306" t="str">
        <f>Hoja1!$C$31</f>
        <v>CRUDO</v>
      </c>
      <c r="D306" t="str">
        <f>IF(Fugas_Alter1!AC33="Planta Tratamiento de gas","PROCESAMIENTO DE GAS","PRODUCCIÓN")</f>
        <v>PRODUCCIÓN</v>
      </c>
      <c r="E306" t="s">
        <v>322</v>
      </c>
      <c r="F306" t="s">
        <v>322</v>
      </c>
      <c r="H306" t="s">
        <v>839</v>
      </c>
      <c r="L306" t="s">
        <v>31</v>
      </c>
      <c r="M306">
        <f>Fugas_Alter1!AN33/1000</f>
        <v>8.8888888888888878E-2</v>
      </c>
      <c r="N306">
        <f>IFERROR(IF(L306="CO2",M306,IF(L306="CH4",M306*Hoja1!$C$19,BASEDEDATOS!M306*Hoja1!$C$20)),0)</f>
        <v>2.4888888888888885</v>
      </c>
    </row>
    <row r="307" spans="2:14" x14ac:dyDescent="0.75">
      <c r="B307" t="str">
        <f>IF(Fugas_Alter1!AC34="Planta Tratamiento de gas","1B2biii",IF(Hoja1!$C$31="CRUDO","1B2aii","1B2aiii"))</f>
        <v>1B2aii</v>
      </c>
      <c r="C307" t="str">
        <f>Hoja1!$C$31</f>
        <v>CRUDO</v>
      </c>
      <c r="D307" t="str">
        <f>IF(Fugas_Alter1!AC34="Planta Tratamiento de gas","PROCESAMIENTO DE GAS","PRODUCCIÓN")</f>
        <v>PRODUCCIÓN</v>
      </c>
      <c r="E307" t="s">
        <v>322</v>
      </c>
      <c r="F307" t="s">
        <v>322</v>
      </c>
      <c r="H307" t="s">
        <v>839</v>
      </c>
      <c r="L307" t="s">
        <v>31</v>
      </c>
      <c r="M307">
        <f>Fugas_Alter1!AN34/1000</f>
        <v>8.8888888888888878E-2</v>
      </c>
      <c r="N307">
        <f>IFERROR(IF(L307="CO2",M307,IF(L307="CH4",M307*Hoja1!$C$19,BASEDEDATOS!M307*Hoja1!$C$20)),0)</f>
        <v>2.4888888888888885</v>
      </c>
    </row>
    <row r="308" spans="2:14" x14ac:dyDescent="0.75">
      <c r="B308" t="str">
        <f>IF(Fugas_Alter1!AC35="Planta Tratamiento de gas","1B2biii",IF(Hoja1!$C$31="CRUDO","1B2aii","1B2aiii"))</f>
        <v>1B2aii</v>
      </c>
      <c r="C308" t="str">
        <f>Hoja1!$C$31</f>
        <v>CRUDO</v>
      </c>
      <c r="D308" t="str">
        <f>IF(Fugas_Alter1!AC35="Planta Tratamiento de gas","PROCESAMIENTO DE GAS","PRODUCCIÓN")</f>
        <v>PRODUCCIÓN</v>
      </c>
      <c r="E308" t="s">
        <v>322</v>
      </c>
      <c r="F308" t="s">
        <v>322</v>
      </c>
      <c r="H308" t="s">
        <v>839</v>
      </c>
      <c r="L308" t="s">
        <v>31</v>
      </c>
      <c r="M308">
        <f>Fugas_Alter1!AN35/1000</f>
        <v>1.7777777777777772</v>
      </c>
      <c r="N308">
        <f>IFERROR(IF(L308="CO2",M308,IF(L308="CH4",M308*Hoja1!$C$19,BASEDEDATOS!M308*Hoja1!$C$20)),0)</f>
        <v>49.777777777777764</v>
      </c>
    </row>
    <row r="309" spans="2:14" x14ac:dyDescent="0.75">
      <c r="B309" t="str">
        <f>IF(Fugas_Alter1!AC36="Planta Tratamiento de gas","1B2biii",IF(Hoja1!$C$31="CRUDO","1B2aii","1B2aiii"))</f>
        <v>1B2aii</v>
      </c>
      <c r="C309" t="str">
        <f>Hoja1!$C$31</f>
        <v>CRUDO</v>
      </c>
      <c r="D309" t="str">
        <f>IF(Fugas_Alter1!AC36="Planta Tratamiento de gas","PROCESAMIENTO DE GAS","PRODUCCIÓN")</f>
        <v>PRODUCCIÓN</v>
      </c>
      <c r="E309" t="s">
        <v>322</v>
      </c>
      <c r="F309" t="s">
        <v>322</v>
      </c>
      <c r="H309" t="s">
        <v>839</v>
      </c>
      <c r="L309" t="s">
        <v>31</v>
      </c>
      <c r="M309">
        <f>Fugas_Alter1!AN36/1000</f>
        <v>0.26666666666666655</v>
      </c>
      <c r="N309">
        <f>IFERROR(IF(L309="CO2",M309,IF(L309="CH4",M309*Hoja1!$C$19,BASEDEDATOS!M309*Hoja1!$C$20)),0)</f>
        <v>7.4666666666666632</v>
      </c>
    </row>
    <row r="310" spans="2:14" x14ac:dyDescent="0.75">
      <c r="B310" t="str">
        <f>IF(Fugas_Alter1!AC37="Planta Tratamiento de gas","1B2biii",IF(Hoja1!$C$31="CRUDO","1B2aii","1B2aiii"))</f>
        <v>1B2aii</v>
      </c>
      <c r="C310" t="str">
        <f>Hoja1!$C$31</f>
        <v>CRUDO</v>
      </c>
      <c r="D310" t="str">
        <f>IF(Fugas_Alter1!AC37="Planta Tratamiento de gas","PROCESAMIENTO DE GAS","PRODUCCIÓN")</f>
        <v>PRODUCCIÓN</v>
      </c>
      <c r="E310" t="s">
        <v>322</v>
      </c>
      <c r="F310" t="s">
        <v>322</v>
      </c>
      <c r="H310" t="s">
        <v>839</v>
      </c>
      <c r="L310" t="s">
        <v>31</v>
      </c>
      <c r="M310">
        <f>Fugas_Alter1!AN37/1000</f>
        <v>0.71111111111111103</v>
      </c>
      <c r="N310">
        <f>IFERROR(IF(L310="CO2",M310,IF(L310="CH4",M310*Hoja1!$C$19,BASEDEDATOS!M310*Hoja1!$C$20)),0)</f>
        <v>19.911111111111108</v>
      </c>
    </row>
    <row r="311" spans="2:14" x14ac:dyDescent="0.75">
      <c r="B311" t="str">
        <f>IF(Fugas_Alter1!AC38="Planta Tratamiento de gas","1B2biii",IF(Hoja1!$C$31="CRUDO","1B2aii","1B2aiii"))</f>
        <v>1B2aii</v>
      </c>
      <c r="C311" t="str">
        <f>Hoja1!$C$31</f>
        <v>CRUDO</v>
      </c>
      <c r="D311" t="str">
        <f>IF(Fugas_Alter1!AC38="Planta Tratamiento de gas","PROCESAMIENTO DE GAS","PRODUCCIÓN")</f>
        <v>PRODUCCIÓN</v>
      </c>
      <c r="E311" t="s">
        <v>322</v>
      </c>
      <c r="F311" t="s">
        <v>322</v>
      </c>
      <c r="H311" t="s">
        <v>839</v>
      </c>
      <c r="L311" t="s">
        <v>31</v>
      </c>
      <c r="M311">
        <f>Fugas_Alter1!AN38/1000</f>
        <v>8.8888888888888878E-2</v>
      </c>
      <c r="N311">
        <f>IFERROR(IF(L311="CO2",M311,IF(L311="CH4",M311*Hoja1!$C$19,BASEDEDATOS!M311*Hoja1!$C$20)),0)</f>
        <v>2.4888888888888885</v>
      </c>
    </row>
    <row r="312" spans="2:14" x14ac:dyDescent="0.75">
      <c r="B312" t="str">
        <f>IF(Fugas_Alter1!AC39="Planta Tratamiento de gas","1B2biii",IF(Hoja1!$C$31="CRUDO","1B2aii","1B2aiii"))</f>
        <v>1B2aii</v>
      </c>
      <c r="C312" t="str">
        <f>Hoja1!$C$31</f>
        <v>CRUDO</v>
      </c>
      <c r="D312" t="str">
        <f>IF(Fugas_Alter1!AC39="Planta Tratamiento de gas","PROCESAMIENTO DE GAS","PRODUCCIÓN")</f>
        <v>PRODUCCIÓN</v>
      </c>
      <c r="E312" t="s">
        <v>322</v>
      </c>
      <c r="F312" t="s">
        <v>322</v>
      </c>
      <c r="H312" t="s">
        <v>839</v>
      </c>
      <c r="L312" t="s">
        <v>31</v>
      </c>
      <c r="M312">
        <f>Fugas_Alter1!AN39/1000</f>
        <v>0.12444444444444441</v>
      </c>
      <c r="N312">
        <f>IFERROR(IF(L312="CO2",M312,IF(L312="CH4",M312*Hoja1!$C$19,BASEDEDATOS!M312*Hoja1!$C$20)),0)</f>
        <v>3.4844444444444438</v>
      </c>
    </row>
    <row r="313" spans="2:14" x14ac:dyDescent="0.75">
      <c r="B313" t="str">
        <f>IF(Fugas_Alter1!AC40="Planta Tratamiento de gas","1B2biii",IF(Hoja1!$C$31="CRUDO","1B2aii","1B2aiii"))</f>
        <v>1B2aii</v>
      </c>
      <c r="C313" t="str">
        <f>Hoja1!$C$31</f>
        <v>CRUDO</v>
      </c>
      <c r="D313" t="str">
        <f>IF(Fugas_Alter1!AC40="Planta Tratamiento de gas","PROCESAMIENTO DE GAS","PRODUCCIÓN")</f>
        <v>PRODUCCIÓN</v>
      </c>
      <c r="E313" t="s">
        <v>322</v>
      </c>
      <c r="F313" t="s">
        <v>322</v>
      </c>
      <c r="H313" t="s">
        <v>839</v>
      </c>
      <c r="L313" t="s">
        <v>31</v>
      </c>
      <c r="M313">
        <f>Fugas_Alter1!AN40/1000</f>
        <v>0.13333333333333328</v>
      </c>
      <c r="N313">
        <f>IFERROR(IF(L313="CO2",M313,IF(L313="CH4",M313*Hoja1!$C$19,BASEDEDATOS!M313*Hoja1!$C$20)),0)</f>
        <v>3.7333333333333316</v>
      </c>
    </row>
    <row r="314" spans="2:14" x14ac:dyDescent="0.75">
      <c r="B314" t="str">
        <f>IF(Fugas_Alter1!AC41="Planta Tratamiento de gas","1B2biii",IF(Hoja1!$C$31="CRUDO","1B2aii","1B2aiii"))</f>
        <v>1B2aii</v>
      </c>
      <c r="C314" t="str">
        <f>Hoja1!$C$31</f>
        <v>CRUDO</v>
      </c>
      <c r="D314" t="str">
        <f>IF(Fugas_Alter1!AC41="Planta Tratamiento de gas","PROCESAMIENTO DE GAS","PRODUCCIÓN")</f>
        <v>PRODUCCIÓN</v>
      </c>
      <c r="E314" t="s">
        <v>322</v>
      </c>
      <c r="F314" t="s">
        <v>322</v>
      </c>
      <c r="H314" t="s">
        <v>839</v>
      </c>
      <c r="L314" t="s">
        <v>31</v>
      </c>
      <c r="M314">
        <f>Fugas_Alter1!AN41/1000</f>
        <v>0.11555555555555552</v>
      </c>
      <c r="N314">
        <f>IFERROR(IF(L314="CO2",M314,IF(L314="CH4",M314*Hoja1!$C$19,BASEDEDATOS!M314*Hoja1!$C$20)),0)</f>
        <v>3.2355555555555546</v>
      </c>
    </row>
    <row r="315" spans="2:14" x14ac:dyDescent="0.75">
      <c r="B315" t="str">
        <f>IF(Fugas_Alter1!AC42="Planta Tratamiento de gas","1B2biii",IF(Hoja1!$C$31="CRUDO","1B2aii","1B2aiii"))</f>
        <v>1B2aii</v>
      </c>
      <c r="C315" t="str">
        <f>Hoja1!$C$31</f>
        <v>CRUDO</v>
      </c>
      <c r="D315" t="str">
        <f>IF(Fugas_Alter1!AC42="Planta Tratamiento de gas","PROCESAMIENTO DE GAS","PRODUCCIÓN")</f>
        <v>PRODUCCIÓN</v>
      </c>
      <c r="E315" t="s">
        <v>322</v>
      </c>
      <c r="F315" t="s">
        <v>322</v>
      </c>
      <c r="H315" t="s">
        <v>839</v>
      </c>
      <c r="L315" t="s">
        <v>31</v>
      </c>
      <c r="M315">
        <f>Fugas_Alter1!AN42/1000</f>
        <v>0.12444444444444441</v>
      </c>
      <c r="N315">
        <f>IFERROR(IF(L315="CO2",M315,IF(L315="CH4",M315*Hoja1!$C$19,BASEDEDATOS!M315*Hoja1!$C$20)),0)</f>
        <v>3.4844444444444438</v>
      </c>
    </row>
    <row r="316" spans="2:14" x14ac:dyDescent="0.75">
      <c r="B316" t="str">
        <f>IF(Fugas_Alter1!AC43="Planta Tratamiento de gas","1B2biii",IF(Hoja1!$C$31="CRUDO","1B2aii","1B2aiii"))</f>
        <v>1B2aii</v>
      </c>
      <c r="C316" t="str">
        <f>Hoja1!$C$31</f>
        <v>CRUDO</v>
      </c>
      <c r="D316" t="str">
        <f>IF(Fugas_Alter1!AC43="Planta Tratamiento de gas","PROCESAMIENTO DE GAS","PRODUCCIÓN")</f>
        <v>PRODUCCIÓN</v>
      </c>
      <c r="E316" t="s">
        <v>322</v>
      </c>
      <c r="F316" t="s">
        <v>322</v>
      </c>
      <c r="H316" t="s">
        <v>839</v>
      </c>
      <c r="L316" t="s">
        <v>31</v>
      </c>
      <c r="M316">
        <f>Fugas_Alter1!AN43/1000</f>
        <v>0.10666666666666663</v>
      </c>
      <c r="N316">
        <f>IFERROR(IF(L316="CO2",M316,IF(L316="CH4",M316*Hoja1!$C$19,BASEDEDATOS!M316*Hoja1!$C$20)),0)</f>
        <v>2.9866666666666655</v>
      </c>
    </row>
    <row r="317" spans="2:14" x14ac:dyDescent="0.75">
      <c r="B317" t="str">
        <f>IF(Fugas_Alter1!AC44="Planta Tratamiento de gas","1B2biii",IF(Hoja1!$C$31="CRUDO","1B2aii","1B2aiii"))</f>
        <v>1B2biii</v>
      </c>
      <c r="C317" t="str">
        <f>Hoja1!$C$31</f>
        <v>CRUDO</v>
      </c>
      <c r="D317" t="str">
        <f>IF(Fugas_Alter1!AC44="Planta Tratamiento de gas","PROCESAMIENTO DE GAS","PRODUCCIÓN")</f>
        <v>PROCESAMIENTO DE GAS</v>
      </c>
      <c r="E317" t="s">
        <v>322</v>
      </c>
      <c r="F317" t="s">
        <v>322</v>
      </c>
      <c r="H317" t="s">
        <v>839</v>
      </c>
      <c r="L317" t="s">
        <v>31</v>
      </c>
      <c r="M317">
        <f>Fugas_Alter1!AN44/1000</f>
        <v>9.7777777777777755E-2</v>
      </c>
      <c r="N317">
        <f>IFERROR(IF(L317="CO2",M317,IF(L317="CH4",M317*Hoja1!$C$19,BASEDEDATOS!M317*Hoja1!$C$20)),0)</f>
        <v>2.7377777777777772</v>
      </c>
    </row>
    <row r="318" spans="2:14" x14ac:dyDescent="0.75">
      <c r="B318" t="str">
        <f>IF(Fugas_Alter1!AC45="Planta Tratamiento de gas","1B2biii",IF(Hoja1!$C$31="CRUDO","1B2aii","1B2aiii"))</f>
        <v>1B2biii</v>
      </c>
      <c r="C318" t="str">
        <f>Hoja1!$C$31</f>
        <v>CRUDO</v>
      </c>
      <c r="D318" t="str">
        <f>IF(Fugas_Alter1!AC45="Planta Tratamiento de gas","PROCESAMIENTO DE GAS","PRODUCCIÓN")</f>
        <v>PROCESAMIENTO DE GAS</v>
      </c>
      <c r="E318" t="s">
        <v>322</v>
      </c>
      <c r="F318" t="s">
        <v>322</v>
      </c>
      <c r="H318" t="s">
        <v>839</v>
      </c>
      <c r="L318" t="s">
        <v>31</v>
      </c>
      <c r="M318">
        <f>Fugas_Alter1!AN45/1000</f>
        <v>8.8888888888888878E-2</v>
      </c>
      <c r="N318">
        <f>IFERROR(IF(L318="CO2",M318,IF(L318="CH4",M318*Hoja1!$C$19,BASEDEDATOS!M318*Hoja1!$C$20)),0)</f>
        <v>2.4888888888888885</v>
      </c>
    </row>
    <row r="319" spans="2:14" x14ac:dyDescent="0.75">
      <c r="B319" t="str">
        <f>IF(Fugas_Alter1!AC46="Planta Tratamiento de gas","1B2biii",IF(Hoja1!$C$31="CRUDO","1B2aii","1B2aiii"))</f>
        <v>1B2biii</v>
      </c>
      <c r="C319" t="str">
        <f>Hoja1!$C$31</f>
        <v>CRUDO</v>
      </c>
      <c r="D319" t="str">
        <f>IF(Fugas_Alter1!AC46="Planta Tratamiento de gas","PROCESAMIENTO DE GAS","PRODUCCIÓN")</f>
        <v>PROCESAMIENTO DE GAS</v>
      </c>
      <c r="E319" t="s">
        <v>322</v>
      </c>
      <c r="F319" t="s">
        <v>322</v>
      </c>
      <c r="H319" t="s">
        <v>839</v>
      </c>
      <c r="L319" t="s">
        <v>31</v>
      </c>
      <c r="M319">
        <f>Fugas_Alter1!AN46/1000</f>
        <v>7.9999999999999974E-2</v>
      </c>
      <c r="N319">
        <f>IFERROR(IF(L319="CO2",M319,IF(L319="CH4",M319*Hoja1!$C$19,BASEDEDATOS!M319*Hoja1!$C$20)),0)</f>
        <v>2.2399999999999993</v>
      </c>
    </row>
    <row r="320" spans="2:14" x14ac:dyDescent="0.75">
      <c r="B320" t="str">
        <f>IF(Fugas_Alter1!AC47="Planta Tratamiento de gas","1B2biii",IF(Hoja1!$C$31="CRUDO","1B2aii","1B2aiii"))</f>
        <v>1B2biii</v>
      </c>
      <c r="C320" t="str">
        <f>Hoja1!$C$31</f>
        <v>CRUDO</v>
      </c>
      <c r="D320" t="str">
        <f>IF(Fugas_Alter1!AC47="Planta Tratamiento de gas","PROCESAMIENTO DE GAS","PRODUCCIÓN")</f>
        <v>PROCESAMIENTO DE GAS</v>
      </c>
      <c r="E320" t="s">
        <v>322</v>
      </c>
      <c r="F320" t="s">
        <v>322</v>
      </c>
      <c r="H320" t="s">
        <v>839</v>
      </c>
      <c r="L320" t="s">
        <v>31</v>
      </c>
      <c r="M320">
        <f>Fugas_Alter1!AN47/1000</f>
        <v>0.62222222222222201</v>
      </c>
      <c r="N320">
        <f>IFERROR(IF(L320="CO2",M320,IF(L320="CH4",M320*Hoja1!$C$19,BASEDEDATOS!M320*Hoja1!$C$20)),0)</f>
        <v>17.422222222222217</v>
      </c>
    </row>
    <row r="321" spans="2:14" x14ac:dyDescent="0.75">
      <c r="B321" t="str">
        <f>IF(Fugas_Alter1!AC48="Planta Tratamiento de gas","1B2biii",IF(Hoja1!$C$31="CRUDO","1B2aii","1B2aiii"))</f>
        <v>1B2biii</v>
      </c>
      <c r="C321" t="str">
        <f>Hoja1!$C$31</f>
        <v>CRUDO</v>
      </c>
      <c r="D321" t="str">
        <f>IF(Fugas_Alter1!AC48="Planta Tratamiento de gas","PROCESAMIENTO DE GAS","PRODUCCIÓN")</f>
        <v>PROCESAMIENTO DE GAS</v>
      </c>
      <c r="E321" t="s">
        <v>322</v>
      </c>
      <c r="F321" t="s">
        <v>322</v>
      </c>
      <c r="H321" t="s">
        <v>839</v>
      </c>
      <c r="L321" t="s">
        <v>31</v>
      </c>
      <c r="M321">
        <f>Fugas_Alter1!AN48/1000</f>
        <v>0.71111111111111103</v>
      </c>
      <c r="N321">
        <f>IFERROR(IF(L321="CO2",M321,IF(L321="CH4",M321*Hoja1!$C$19,BASEDEDATOS!M321*Hoja1!$C$20)),0)</f>
        <v>19.911111111111108</v>
      </c>
    </row>
    <row r="322" spans="2:14" x14ac:dyDescent="0.75">
      <c r="B322" t="str">
        <f>IF(Fugas_Alter1!AC49="Planta Tratamiento de gas","1B2biii",IF(Hoja1!$C$31="CRUDO","1B2aii","1B2aiii"))</f>
        <v>1B2biii</v>
      </c>
      <c r="C322" t="str">
        <f>Hoja1!$C$31</f>
        <v>CRUDO</v>
      </c>
      <c r="D322" t="str">
        <f>IF(Fugas_Alter1!AC49="Planta Tratamiento de gas","PROCESAMIENTO DE GAS","PRODUCCIÓN")</f>
        <v>PROCESAMIENTO DE GAS</v>
      </c>
      <c r="E322" t="s">
        <v>322</v>
      </c>
      <c r="F322" t="s">
        <v>322</v>
      </c>
      <c r="H322" t="s">
        <v>839</v>
      </c>
      <c r="L322" t="s">
        <v>31</v>
      </c>
      <c r="M322">
        <f>Fugas_Alter1!AN49/1000</f>
        <v>0.71111111111111103</v>
      </c>
      <c r="N322">
        <f>IFERROR(IF(L322="CO2",M322,IF(L322="CH4",M322*Hoja1!$C$19,BASEDEDATOS!M322*Hoja1!$C$20)),0)</f>
        <v>19.911111111111108</v>
      </c>
    </row>
    <row r="323" spans="2:14" x14ac:dyDescent="0.75">
      <c r="B323" t="str">
        <f>IF(Fugas_Alter1!AC50="Planta Tratamiento de gas","1B2biii",IF(Hoja1!$C$31="CRUDO","1B2aii","1B2aiii"))</f>
        <v>1B2biii</v>
      </c>
      <c r="C323" t="str">
        <f>Hoja1!$C$31</f>
        <v>CRUDO</v>
      </c>
      <c r="D323" t="str">
        <f>IF(Fugas_Alter1!AC50="Planta Tratamiento de gas","PROCESAMIENTO DE GAS","PRODUCCIÓN")</f>
        <v>PROCESAMIENTO DE GAS</v>
      </c>
      <c r="E323" t="s">
        <v>322</v>
      </c>
      <c r="F323" t="s">
        <v>322</v>
      </c>
      <c r="H323" t="s">
        <v>839</v>
      </c>
      <c r="L323" t="s">
        <v>31</v>
      </c>
      <c r="M323">
        <f>Fugas_Alter1!AN50/1000</f>
        <v>0.44444444444444431</v>
      </c>
      <c r="N323">
        <f>IFERROR(IF(L323="CO2",M323,IF(L323="CH4",M323*Hoja1!$C$19,BASEDEDATOS!M323*Hoja1!$C$20)),0)</f>
        <v>12.444444444444441</v>
      </c>
    </row>
    <row r="324" spans="2:14" x14ac:dyDescent="0.75">
      <c r="B324" t="str">
        <f>IF(Fugas_Alter1!AC51="Planta Tratamiento de gas","1B2biii",IF(Hoja1!$C$31="CRUDO","1B2aii","1B2aiii"))</f>
        <v>1B2aii</v>
      </c>
      <c r="C324" t="str">
        <f>Hoja1!$C$31</f>
        <v>CRUDO</v>
      </c>
      <c r="D324" t="str">
        <f>IF(Fugas_Alter1!AC51="Planta Tratamiento de gas","PROCESAMIENTO DE GAS","PRODUCCIÓN")</f>
        <v>PRODUCCIÓN</v>
      </c>
      <c r="E324" t="s">
        <v>322</v>
      </c>
      <c r="F324" t="s">
        <v>322</v>
      </c>
      <c r="H324" t="s">
        <v>839</v>
      </c>
      <c r="L324" t="s">
        <v>31</v>
      </c>
      <c r="M324">
        <f>Fugas_Alter1!AN51/1000</f>
        <v>0</v>
      </c>
      <c r="N324">
        <f>IFERROR(IF(L324="CO2",M324,IF(L324="CH4",M324*Hoja1!$C$19,BASEDEDATOS!M324*Hoja1!$C$20)),0)</f>
        <v>0</v>
      </c>
    </row>
    <row r="325" spans="2:14" x14ac:dyDescent="0.75">
      <c r="B325" t="str">
        <f>IF(Fugas_Alter1!AC52="Planta Tratamiento de gas","1B2biii",IF(Hoja1!$C$31="CRUDO","1B2aii","1B2aiii"))</f>
        <v>1B2aii</v>
      </c>
      <c r="C325" t="str">
        <f>Hoja1!$C$31</f>
        <v>CRUDO</v>
      </c>
      <c r="D325" t="str">
        <f>IF(Fugas_Alter1!AC52="Planta Tratamiento de gas","PROCESAMIENTO DE GAS","PRODUCCIÓN")</f>
        <v>PRODUCCIÓN</v>
      </c>
      <c r="E325" t="s">
        <v>322</v>
      </c>
      <c r="F325" t="s">
        <v>322</v>
      </c>
      <c r="H325" t="s">
        <v>839</v>
      </c>
      <c r="L325" t="s">
        <v>31</v>
      </c>
      <c r="M325">
        <f>Fugas_Alter1!AN52/1000</f>
        <v>0</v>
      </c>
      <c r="N325">
        <f>IFERROR(IF(L325="CO2",M325,IF(L325="CH4",M325*Hoja1!$C$19,BASEDEDATOS!M325*Hoja1!$C$20)),0)</f>
        <v>0</v>
      </c>
    </row>
    <row r="326" spans="2:14" x14ac:dyDescent="0.75">
      <c r="B326" t="str">
        <f>IF(Fugas_Alter1!AC53="Planta Tratamiento de gas","1B2biii",IF(Hoja1!$C$31="CRUDO","1B2aii","1B2aiii"))</f>
        <v>1B2aii</v>
      </c>
      <c r="C326" t="str">
        <f>Hoja1!$C$31</f>
        <v>CRUDO</v>
      </c>
      <c r="D326" t="str">
        <f>IF(Fugas_Alter1!AC53="Planta Tratamiento de gas","PROCESAMIENTO DE GAS","PRODUCCIÓN")</f>
        <v>PRODUCCIÓN</v>
      </c>
      <c r="E326" t="s">
        <v>322</v>
      </c>
      <c r="F326" t="s">
        <v>322</v>
      </c>
      <c r="H326" t="s">
        <v>839</v>
      </c>
      <c r="L326" t="s">
        <v>31</v>
      </c>
      <c r="M326">
        <f>Fugas_Alter1!AN53/1000</f>
        <v>0</v>
      </c>
      <c r="N326">
        <f>IFERROR(IF(L326="CO2",M326,IF(L326="CH4",M326*Hoja1!$C$19,BASEDEDATOS!M326*Hoja1!$C$20)),0)</f>
        <v>0</v>
      </c>
    </row>
    <row r="327" spans="2:14" x14ac:dyDescent="0.75">
      <c r="B327" t="str">
        <f>IF(Fugas_Alter1!AC54="Planta Tratamiento de gas","1B2biii",IF(Hoja1!$C$31="CRUDO","1B2aii","1B2aiii"))</f>
        <v>1B2aii</v>
      </c>
      <c r="C327" t="str">
        <f>Hoja1!$C$31</f>
        <v>CRUDO</v>
      </c>
      <c r="D327" t="str">
        <f>IF(Fugas_Alter1!AC54="Planta Tratamiento de gas","PROCESAMIENTO DE GAS","PRODUCCIÓN")</f>
        <v>PRODUCCIÓN</v>
      </c>
      <c r="E327" t="s">
        <v>322</v>
      </c>
      <c r="F327" t="s">
        <v>322</v>
      </c>
      <c r="H327" t="s">
        <v>839</v>
      </c>
      <c r="L327" t="s">
        <v>31</v>
      </c>
      <c r="M327">
        <f>Fugas_Alter1!AN54/1000</f>
        <v>0</v>
      </c>
      <c r="N327">
        <f>IFERROR(IF(L327="CO2",M327,IF(L327="CH4",M327*Hoja1!$C$19,BASEDEDATOS!M327*Hoja1!$C$20)),0)</f>
        <v>0</v>
      </c>
    </row>
    <row r="328" spans="2:14" x14ac:dyDescent="0.75">
      <c r="B328" t="str">
        <f>IF(Fugas_Alter1!AC55="Planta Tratamiento de gas","1B2biii",IF(Hoja1!$C$31="CRUDO","1B2aii","1B2aiii"))</f>
        <v>1B2aii</v>
      </c>
      <c r="C328" t="str">
        <f>Hoja1!$C$31</f>
        <v>CRUDO</v>
      </c>
      <c r="D328" t="str">
        <f>IF(Fugas_Alter1!AC55="Planta Tratamiento de gas","PROCESAMIENTO DE GAS","PRODUCCIÓN")</f>
        <v>PRODUCCIÓN</v>
      </c>
      <c r="E328" t="s">
        <v>322</v>
      </c>
      <c r="F328" t="s">
        <v>322</v>
      </c>
      <c r="H328" t="s">
        <v>839</v>
      </c>
      <c r="L328" t="s">
        <v>31</v>
      </c>
      <c r="M328">
        <f>Fugas_Alter1!AN55/1000</f>
        <v>0</v>
      </c>
      <c r="N328">
        <f>IFERROR(IF(L328="CO2",M328,IF(L328="CH4",M328*Hoja1!$C$19,BASEDEDATOS!M328*Hoja1!$C$20)),0)</f>
        <v>0</v>
      </c>
    </row>
    <row r="329" spans="2:14" x14ac:dyDescent="0.75">
      <c r="B329" t="str">
        <f>IF(Fugas_Alter1!AC56="Planta Tratamiento de gas","1B2biii",IF(Hoja1!$C$31="CRUDO","1B2aii","1B2aiii"))</f>
        <v>1B2aii</v>
      </c>
      <c r="C329" t="str">
        <f>Hoja1!$C$31</f>
        <v>CRUDO</v>
      </c>
      <c r="D329" t="str">
        <f>IF(Fugas_Alter1!AC56="Planta Tratamiento de gas","PROCESAMIENTO DE GAS","PRODUCCIÓN")</f>
        <v>PRODUCCIÓN</v>
      </c>
      <c r="E329" t="s">
        <v>322</v>
      </c>
      <c r="F329" t="s">
        <v>322</v>
      </c>
      <c r="H329" t="s">
        <v>839</v>
      </c>
      <c r="L329" t="s">
        <v>31</v>
      </c>
      <c r="M329">
        <f>Fugas_Alter1!AN56/1000</f>
        <v>0</v>
      </c>
      <c r="N329">
        <f>IFERROR(IF(L329="CO2",M329,IF(L329="CH4",M329*Hoja1!$C$19,BASEDEDATOS!M329*Hoja1!$C$20)),0)</f>
        <v>0</v>
      </c>
    </row>
    <row r="330" spans="2:14" x14ac:dyDescent="0.75">
      <c r="B330" t="str">
        <f>IF(Fugas_Alter1!AC57="Planta Tratamiento de gas","1B2biii",IF(Hoja1!$C$31="CRUDO","1B2aii","1B2aiii"))</f>
        <v>1B2aii</v>
      </c>
      <c r="C330" t="str">
        <f>Hoja1!$C$31</f>
        <v>CRUDO</v>
      </c>
      <c r="D330" t="str">
        <f>IF(Fugas_Alter1!AC57="Planta Tratamiento de gas","PROCESAMIENTO DE GAS","PRODUCCIÓN")</f>
        <v>PRODUCCIÓN</v>
      </c>
      <c r="E330" t="s">
        <v>322</v>
      </c>
      <c r="F330" t="s">
        <v>322</v>
      </c>
      <c r="H330" t="s">
        <v>839</v>
      </c>
      <c r="L330" t="s">
        <v>31</v>
      </c>
      <c r="M330">
        <f>Fugas_Alter1!AN57/1000</f>
        <v>0</v>
      </c>
      <c r="N330">
        <f>IFERROR(IF(L330="CO2",M330,IF(L330="CH4",M330*Hoja1!$C$19,BASEDEDATOS!M330*Hoja1!$C$20)),0)</f>
        <v>0</v>
      </c>
    </row>
    <row r="331" spans="2:14" x14ac:dyDescent="0.75">
      <c r="B331" t="str">
        <f>IF(Fugas_Alter1!AC58="Planta Tratamiento de gas","1B2biii",IF(Hoja1!$C$31="CRUDO","1B2aii","1B2aiii"))</f>
        <v>1B2aii</v>
      </c>
      <c r="C331" t="str">
        <f>Hoja1!$C$31</f>
        <v>CRUDO</v>
      </c>
      <c r="D331" t="str">
        <f>IF(Fugas_Alter1!AC58="Planta Tratamiento de gas","PROCESAMIENTO DE GAS","PRODUCCIÓN")</f>
        <v>PRODUCCIÓN</v>
      </c>
      <c r="E331" t="s">
        <v>322</v>
      </c>
      <c r="F331" t="s">
        <v>322</v>
      </c>
      <c r="H331" t="s">
        <v>839</v>
      </c>
      <c r="L331" t="s">
        <v>31</v>
      </c>
      <c r="M331">
        <f>Fugas_Alter1!AN58/1000</f>
        <v>0</v>
      </c>
      <c r="N331">
        <f>IFERROR(IF(L331="CO2",M331,IF(L331="CH4",M331*Hoja1!$C$19,BASEDEDATOS!M331*Hoja1!$C$20)),0)</f>
        <v>0</v>
      </c>
    </row>
    <row r="332" spans="2:14" x14ac:dyDescent="0.75">
      <c r="B332" t="str">
        <f>IF(Fugas_Alter1!AC59="Planta Tratamiento de gas","1B2biii",IF(Hoja1!$C$31="CRUDO","1B2aii","1B2aiii"))</f>
        <v>1B2aii</v>
      </c>
      <c r="C332" t="str">
        <f>Hoja1!$C$31</f>
        <v>CRUDO</v>
      </c>
      <c r="D332" t="str">
        <f>IF(Fugas_Alter1!AC59="Planta Tratamiento de gas","PROCESAMIENTO DE GAS","PRODUCCIÓN")</f>
        <v>PRODUCCIÓN</v>
      </c>
      <c r="E332" t="s">
        <v>322</v>
      </c>
      <c r="F332" t="s">
        <v>322</v>
      </c>
      <c r="H332" t="s">
        <v>839</v>
      </c>
      <c r="L332" t="s">
        <v>31</v>
      </c>
      <c r="M332">
        <f>Fugas_Alter1!AN59/1000</f>
        <v>0</v>
      </c>
      <c r="N332">
        <f>IFERROR(IF(L332="CO2",M332,IF(L332="CH4",M332*Hoja1!$C$19,BASEDEDATOS!M332*Hoja1!$C$20)),0)</f>
        <v>0</v>
      </c>
    </row>
    <row r="333" spans="2:14" x14ac:dyDescent="0.75">
      <c r="B333" t="str">
        <f>IF(Fugas_Alter1!AC60="Planta Tratamiento de gas","1B2biii",IF(Hoja1!$C$31="CRUDO","1B2aii","1B2aiii"))</f>
        <v>1B2aii</v>
      </c>
      <c r="C333" t="str">
        <f>Hoja1!$C$31</f>
        <v>CRUDO</v>
      </c>
      <c r="D333" t="str">
        <f>IF(Fugas_Alter1!AC60="Planta Tratamiento de gas","PROCESAMIENTO DE GAS","PRODUCCIÓN")</f>
        <v>PRODUCCIÓN</v>
      </c>
      <c r="E333" t="s">
        <v>322</v>
      </c>
      <c r="F333" t="s">
        <v>322</v>
      </c>
      <c r="H333" t="s">
        <v>839</v>
      </c>
      <c r="L333" t="s">
        <v>31</v>
      </c>
      <c r="M333">
        <f>Fugas_Alter1!AN60/1000</f>
        <v>0</v>
      </c>
      <c r="N333">
        <f>IFERROR(IF(L333="CO2",M333,IF(L333="CH4",M333*Hoja1!$C$19,BASEDEDATOS!M333*Hoja1!$C$20)),0)</f>
        <v>0</v>
      </c>
    </row>
    <row r="334" spans="2:14" x14ac:dyDescent="0.75">
      <c r="B334" t="str">
        <f>IF(Fugas_Alter1!AC61="Planta Tratamiento de gas","1B2biii",IF(Hoja1!$C$31="CRUDO","1B2aii","1B2aiii"))</f>
        <v>1B2aii</v>
      </c>
      <c r="C334" t="str">
        <f>Hoja1!$C$31</f>
        <v>CRUDO</v>
      </c>
      <c r="D334" t="str">
        <f>IF(Fugas_Alter1!AC61="Planta Tratamiento de gas","PROCESAMIENTO DE GAS","PRODUCCIÓN")</f>
        <v>PRODUCCIÓN</v>
      </c>
      <c r="E334" t="s">
        <v>322</v>
      </c>
      <c r="F334" t="s">
        <v>322</v>
      </c>
      <c r="H334" t="s">
        <v>839</v>
      </c>
      <c r="L334" t="s">
        <v>31</v>
      </c>
      <c r="M334">
        <f>Fugas_Alter1!AN61/1000</f>
        <v>0</v>
      </c>
      <c r="N334">
        <f>IFERROR(IF(L334="CO2",M334,IF(L334="CH4",M334*Hoja1!$C$19,BASEDEDATOS!M334*Hoja1!$C$20)),0)</f>
        <v>0</v>
      </c>
    </row>
    <row r="335" spans="2:14" x14ac:dyDescent="0.75">
      <c r="B335" t="str">
        <f>IF(Fugas_Alter1!AC62="Planta Tratamiento de gas","1B2biii",IF(Hoja1!$C$31="CRUDO","1B2aii","1B2aiii"))</f>
        <v>1B2aii</v>
      </c>
      <c r="C335" t="str">
        <f>Hoja1!$C$31</f>
        <v>CRUDO</v>
      </c>
      <c r="D335" t="str">
        <f>IF(Fugas_Alter1!AC62="Planta Tratamiento de gas","PROCESAMIENTO DE GAS","PRODUCCIÓN")</f>
        <v>PRODUCCIÓN</v>
      </c>
      <c r="E335" t="s">
        <v>322</v>
      </c>
      <c r="F335" t="s">
        <v>322</v>
      </c>
      <c r="H335" t="s">
        <v>839</v>
      </c>
      <c r="L335" t="s">
        <v>31</v>
      </c>
      <c r="M335">
        <f>Fugas_Alter1!AN62/1000</f>
        <v>0</v>
      </c>
      <c r="N335">
        <f>IFERROR(IF(L335="CO2",M335,IF(L335="CH4",M335*Hoja1!$C$19,BASEDEDATOS!M335*Hoja1!$C$20)),0)</f>
        <v>0</v>
      </c>
    </row>
    <row r="336" spans="2:14" x14ac:dyDescent="0.75">
      <c r="B336" t="str">
        <f>IF(Fugas_Alter1!AC63="Planta Tratamiento de gas","1B2biii",IF(Hoja1!$C$31="CRUDO","1B2aii","1B2aiii"))</f>
        <v>1B2aii</v>
      </c>
      <c r="C336" t="str">
        <f>Hoja1!$C$31</f>
        <v>CRUDO</v>
      </c>
      <c r="D336" t="str">
        <f>IF(Fugas_Alter1!AC63="Planta Tratamiento de gas","PROCESAMIENTO DE GAS","PRODUCCIÓN")</f>
        <v>PRODUCCIÓN</v>
      </c>
      <c r="E336" t="s">
        <v>322</v>
      </c>
      <c r="F336" t="s">
        <v>322</v>
      </c>
      <c r="H336" t="s">
        <v>839</v>
      </c>
      <c r="L336" t="s">
        <v>31</v>
      </c>
      <c r="M336">
        <f>Fugas_Alter1!AN63/1000</f>
        <v>0</v>
      </c>
      <c r="N336">
        <f>IFERROR(IF(L336="CO2",M336,IF(L336="CH4",M336*Hoja1!$C$19,BASEDEDATOS!M336*Hoja1!$C$20)),0)</f>
        <v>0</v>
      </c>
    </row>
    <row r="337" spans="2:14" x14ac:dyDescent="0.75">
      <c r="B337" t="str">
        <f>IF(Fugas_Alter1!AC64="Planta Tratamiento de gas","1B2biii",IF(Hoja1!$C$31="CRUDO","1B2aii","1B2aiii"))</f>
        <v>1B2aii</v>
      </c>
      <c r="C337" t="str">
        <f>Hoja1!$C$31</f>
        <v>CRUDO</v>
      </c>
      <c r="D337" t="str">
        <f>IF(Fugas_Alter1!AC64="Planta Tratamiento de gas","PROCESAMIENTO DE GAS","PRODUCCIÓN")</f>
        <v>PRODUCCIÓN</v>
      </c>
      <c r="E337" t="s">
        <v>322</v>
      </c>
      <c r="F337" t="s">
        <v>322</v>
      </c>
      <c r="H337" t="s">
        <v>839</v>
      </c>
      <c r="L337" t="s">
        <v>31</v>
      </c>
      <c r="M337">
        <f>Fugas_Alter1!AN64/1000</f>
        <v>0</v>
      </c>
      <c r="N337">
        <f>IFERROR(IF(L337="CO2",M337,IF(L337="CH4",M337*Hoja1!$C$19,BASEDEDATOS!M337*Hoja1!$C$20)),0)</f>
        <v>0</v>
      </c>
    </row>
    <row r="338" spans="2:14" x14ac:dyDescent="0.75">
      <c r="B338" t="str">
        <f>IF(Fugas_Alter1!AC65="Planta Tratamiento de gas","1B2biii",IF(Hoja1!$C$31="CRUDO","1B2aii","1B2aiii"))</f>
        <v>1B2aii</v>
      </c>
      <c r="C338" t="str">
        <f>Hoja1!$C$31</f>
        <v>CRUDO</v>
      </c>
      <c r="D338" t="str">
        <f>IF(Fugas_Alter1!AC65="Planta Tratamiento de gas","PROCESAMIENTO DE GAS","PRODUCCIÓN")</f>
        <v>PRODUCCIÓN</v>
      </c>
      <c r="E338" t="s">
        <v>322</v>
      </c>
      <c r="F338" t="s">
        <v>322</v>
      </c>
      <c r="H338" t="s">
        <v>839</v>
      </c>
      <c r="L338" t="s">
        <v>31</v>
      </c>
      <c r="M338">
        <f>Fugas_Alter1!AN65/1000</f>
        <v>0</v>
      </c>
      <c r="N338">
        <f>IFERROR(IF(L338="CO2",M338,IF(L338="CH4",M338*Hoja1!$C$19,BASEDEDATOS!M338*Hoja1!$C$20)),0)</f>
        <v>0</v>
      </c>
    </row>
    <row r="339" spans="2:14" x14ac:dyDescent="0.75">
      <c r="B339" t="str">
        <f>IF(Fugas_Alter1!AC66="Planta Tratamiento de gas","1B2biii",IF(Hoja1!$C$31="CRUDO","1B2aii","1B2aiii"))</f>
        <v>1B2aii</v>
      </c>
      <c r="C339" t="str">
        <f>Hoja1!$C$31</f>
        <v>CRUDO</v>
      </c>
      <c r="D339" t="str">
        <f>IF(Fugas_Alter1!AC66="Planta Tratamiento de gas","PROCESAMIENTO DE GAS","PRODUCCIÓN")</f>
        <v>PRODUCCIÓN</v>
      </c>
      <c r="E339" t="s">
        <v>322</v>
      </c>
      <c r="F339" t="s">
        <v>322</v>
      </c>
      <c r="H339" t="s">
        <v>839</v>
      </c>
      <c r="L339" t="s">
        <v>31</v>
      </c>
      <c r="M339">
        <f>Fugas_Alter1!AN66/1000</f>
        <v>0</v>
      </c>
      <c r="N339">
        <f>IFERROR(IF(L339="CO2",M339,IF(L339="CH4",M339*Hoja1!$C$19,BASEDEDATOS!M339*Hoja1!$C$20)),0)</f>
        <v>0</v>
      </c>
    </row>
    <row r="340" spans="2:14" x14ac:dyDescent="0.75">
      <c r="B340" t="str">
        <f>IF(Fugas_Alter1!AC67="Planta Tratamiento de gas","1B2biii",IF(Hoja1!$C$31="CRUDO","1B2aii","1B2aiii"))</f>
        <v>1B2aii</v>
      </c>
      <c r="C340" t="str">
        <f>Hoja1!$C$31</f>
        <v>CRUDO</v>
      </c>
      <c r="D340" t="str">
        <f>IF(Fugas_Alter1!AC67="Planta Tratamiento de gas","PROCESAMIENTO DE GAS","PRODUCCIÓN")</f>
        <v>PRODUCCIÓN</v>
      </c>
      <c r="E340" t="s">
        <v>322</v>
      </c>
      <c r="F340" t="s">
        <v>322</v>
      </c>
      <c r="H340" t="s">
        <v>839</v>
      </c>
      <c r="L340" t="s">
        <v>31</v>
      </c>
      <c r="M340">
        <f>Fugas_Alter1!AN67/1000</f>
        <v>0</v>
      </c>
      <c r="N340">
        <f>IFERROR(IF(L340="CO2",M340,IF(L340="CH4",M340*Hoja1!$C$19,BASEDEDATOS!M340*Hoja1!$C$20)),0)</f>
        <v>0</v>
      </c>
    </row>
    <row r="341" spans="2:14" x14ac:dyDescent="0.75">
      <c r="B341" t="str">
        <f>IF(Fugas_Alter1!AC68="Planta Tratamiento de gas","1B2biii",IF(Hoja1!$C$31="CRUDO","1B2aii","1B2aiii"))</f>
        <v>1B2aii</v>
      </c>
      <c r="C341" t="str">
        <f>Hoja1!$C$31</f>
        <v>CRUDO</v>
      </c>
      <c r="D341" t="str">
        <f>IF(Fugas_Alter1!AC68="Planta Tratamiento de gas","PROCESAMIENTO DE GAS","PRODUCCIÓN")</f>
        <v>PRODUCCIÓN</v>
      </c>
      <c r="E341" t="s">
        <v>322</v>
      </c>
      <c r="F341" t="s">
        <v>322</v>
      </c>
      <c r="H341" t="s">
        <v>839</v>
      </c>
      <c r="L341" t="s">
        <v>31</v>
      </c>
      <c r="M341">
        <f>Fugas_Alter1!AN68/1000</f>
        <v>0</v>
      </c>
      <c r="N341">
        <f>IFERROR(IF(L341="CO2",M341,IF(L341="CH4",M341*Hoja1!$C$19,BASEDEDATOS!M341*Hoja1!$C$20)),0)</f>
        <v>0</v>
      </c>
    </row>
    <row r="342" spans="2:14" x14ac:dyDescent="0.75">
      <c r="B342" t="str">
        <f>IF(Fugas_Alter1!AC69="Planta Tratamiento de gas","1B2biii",IF(Hoja1!$C$31="CRUDO","1B2aii","1B2aiii"))</f>
        <v>1B2aii</v>
      </c>
      <c r="C342" t="str">
        <f>Hoja1!$C$31</f>
        <v>CRUDO</v>
      </c>
      <c r="D342" t="str">
        <f>IF(Fugas_Alter1!AC69="Planta Tratamiento de gas","PROCESAMIENTO DE GAS","PRODUCCIÓN")</f>
        <v>PRODUCCIÓN</v>
      </c>
      <c r="E342" t="s">
        <v>322</v>
      </c>
      <c r="F342" t="s">
        <v>322</v>
      </c>
      <c r="H342" t="s">
        <v>839</v>
      </c>
      <c r="L342" t="s">
        <v>31</v>
      </c>
      <c r="M342">
        <f>Fugas_Alter1!AN69/1000</f>
        <v>0</v>
      </c>
      <c r="N342">
        <f>IFERROR(IF(L342="CO2",M342,IF(L342="CH4",M342*Hoja1!$C$19,BASEDEDATOS!M342*Hoja1!$C$20)),0)</f>
        <v>0</v>
      </c>
    </row>
    <row r="343" spans="2:14" x14ac:dyDescent="0.75">
      <c r="B343" t="str">
        <f>IF(Fugas_Alter1!AC70="Planta Tratamiento de gas","1B2biii",IF(Hoja1!$C$31="CRUDO","1B2aii","1B2aiii"))</f>
        <v>1B2aii</v>
      </c>
      <c r="C343" t="str">
        <f>Hoja1!$C$31</f>
        <v>CRUDO</v>
      </c>
      <c r="D343" t="str">
        <f>IF(Fugas_Alter1!AC70="Planta Tratamiento de gas","PROCESAMIENTO DE GAS","PRODUCCIÓN")</f>
        <v>PRODUCCIÓN</v>
      </c>
      <c r="E343" t="s">
        <v>322</v>
      </c>
      <c r="F343" t="s">
        <v>322</v>
      </c>
      <c r="H343" t="s">
        <v>839</v>
      </c>
      <c r="L343" t="s">
        <v>31</v>
      </c>
      <c r="M343">
        <f>Fugas_Alter1!AN70/1000</f>
        <v>0</v>
      </c>
      <c r="N343">
        <f>IFERROR(IF(L343="CO2",M343,IF(L343="CH4",M343*Hoja1!$C$19,BASEDEDATOS!M343*Hoja1!$C$20)),0)</f>
        <v>0</v>
      </c>
    </row>
    <row r="344" spans="2:14" x14ac:dyDescent="0.75">
      <c r="B344" t="str">
        <f>IF(Fugas_Alter1!AC71="Planta Tratamiento de gas","1B2biii",IF(Hoja1!$C$31="CRUDO","1B2aii","1B2aiii"))</f>
        <v>1B2aii</v>
      </c>
      <c r="C344" t="str">
        <f>Hoja1!$C$31</f>
        <v>CRUDO</v>
      </c>
      <c r="D344" t="str">
        <f>IF(Fugas_Alter1!AC71="Planta Tratamiento de gas","PROCESAMIENTO DE GAS","PRODUCCIÓN")</f>
        <v>PRODUCCIÓN</v>
      </c>
      <c r="E344" t="s">
        <v>322</v>
      </c>
      <c r="F344" t="s">
        <v>322</v>
      </c>
      <c r="H344" t="s">
        <v>839</v>
      </c>
      <c r="L344" t="s">
        <v>31</v>
      </c>
      <c r="M344">
        <f>Fugas_Alter1!AN71/1000</f>
        <v>0</v>
      </c>
      <c r="N344">
        <f>IFERROR(IF(L344="CO2",M344,IF(L344="CH4",M344*Hoja1!$C$19,BASEDEDATOS!M344*Hoja1!$C$20)),0)</f>
        <v>0</v>
      </c>
    </row>
    <row r="345" spans="2:14" x14ac:dyDescent="0.75">
      <c r="B345" t="str">
        <f>IF(Fugas_Alter1!AC72="Planta Tratamiento de gas","1B2biii",IF(Hoja1!$C$31="CRUDO","1B2aii","1B2aiii"))</f>
        <v>1B2aii</v>
      </c>
      <c r="C345" t="str">
        <f>Hoja1!$C$31</f>
        <v>CRUDO</v>
      </c>
      <c r="D345" t="str">
        <f>IF(Fugas_Alter1!AC72="Planta Tratamiento de gas","PROCESAMIENTO DE GAS","PRODUCCIÓN")</f>
        <v>PRODUCCIÓN</v>
      </c>
      <c r="E345" t="s">
        <v>322</v>
      </c>
      <c r="F345" t="s">
        <v>322</v>
      </c>
      <c r="H345" t="s">
        <v>839</v>
      </c>
      <c r="L345" t="s">
        <v>31</v>
      </c>
      <c r="M345">
        <f>Fugas_Alter1!AN72/1000</f>
        <v>0</v>
      </c>
      <c r="N345">
        <f>IFERROR(IF(L345="CO2",M345,IF(L345="CH4",M345*Hoja1!$C$19,BASEDEDATOS!M345*Hoja1!$C$20)),0)</f>
        <v>0</v>
      </c>
    </row>
    <row r="346" spans="2:14" x14ac:dyDescent="0.75">
      <c r="B346" t="str">
        <f>IF(Fugas_Alter1!AC73="Planta Tratamiento de gas","1B2biii",IF(Hoja1!$C$31="CRUDO","1B2aii","1B2aiii"))</f>
        <v>1B2aii</v>
      </c>
      <c r="C346" t="str">
        <f>Hoja1!$C$31</f>
        <v>CRUDO</v>
      </c>
      <c r="D346" t="str">
        <f>IF(Fugas_Alter1!AC73="Planta Tratamiento de gas","PROCESAMIENTO DE GAS","PRODUCCIÓN")</f>
        <v>PRODUCCIÓN</v>
      </c>
      <c r="E346" t="s">
        <v>322</v>
      </c>
      <c r="F346" t="s">
        <v>322</v>
      </c>
      <c r="H346" t="s">
        <v>839</v>
      </c>
      <c r="L346" t="s">
        <v>31</v>
      </c>
      <c r="M346">
        <f>Fugas_Alter1!AN73/1000</f>
        <v>0</v>
      </c>
      <c r="N346">
        <f>IFERROR(IF(L346="CO2",M346,IF(L346="CH4",M346*Hoja1!$C$19,BASEDEDATOS!M346*Hoja1!$C$20)),0)</f>
        <v>0</v>
      </c>
    </row>
    <row r="347" spans="2:14" x14ac:dyDescent="0.75">
      <c r="B347" t="str">
        <f>IF(Fugas_Alter1!AC74="Planta Tratamiento de gas","1B2biii",IF(Hoja1!$C$31="CRUDO","1B2aii","1B2aiii"))</f>
        <v>1B2aii</v>
      </c>
      <c r="C347" t="str">
        <f>Hoja1!$C$31</f>
        <v>CRUDO</v>
      </c>
      <c r="D347" t="str">
        <f>IF(Fugas_Alter1!AC74="Planta Tratamiento de gas","PROCESAMIENTO DE GAS","PRODUCCIÓN")</f>
        <v>PRODUCCIÓN</v>
      </c>
      <c r="E347" t="s">
        <v>322</v>
      </c>
      <c r="F347" t="s">
        <v>322</v>
      </c>
      <c r="H347" t="s">
        <v>839</v>
      </c>
      <c r="L347" t="s">
        <v>31</v>
      </c>
      <c r="M347">
        <f>Fugas_Alter1!AN74/1000</f>
        <v>0</v>
      </c>
      <c r="N347">
        <f>IFERROR(IF(L347="CO2",M347,IF(L347="CH4",M347*Hoja1!$C$19,BASEDEDATOS!M347*Hoja1!$C$20)),0)</f>
        <v>0</v>
      </c>
    </row>
    <row r="348" spans="2:14" x14ac:dyDescent="0.75">
      <c r="B348" t="str">
        <f>IF(Fugas_Alter1!AC75="Planta Tratamiento de gas","1B2biii",IF(Hoja1!$C$31="CRUDO","1B2aii","1B2aiii"))</f>
        <v>1B2aii</v>
      </c>
      <c r="C348" t="str">
        <f>Hoja1!$C$31</f>
        <v>CRUDO</v>
      </c>
      <c r="D348" t="str">
        <f>IF(Fugas_Alter1!AC75="Planta Tratamiento de gas","PROCESAMIENTO DE GAS","PRODUCCIÓN")</f>
        <v>PRODUCCIÓN</v>
      </c>
      <c r="E348" t="s">
        <v>322</v>
      </c>
      <c r="F348" t="s">
        <v>322</v>
      </c>
      <c r="H348" t="s">
        <v>839</v>
      </c>
      <c r="L348" t="s">
        <v>31</v>
      </c>
      <c r="M348">
        <f>Fugas_Alter1!AN75/1000</f>
        <v>0</v>
      </c>
      <c r="N348">
        <f>IFERROR(IF(L348="CO2",M348,IF(L348="CH4",M348*Hoja1!$C$19,BASEDEDATOS!M348*Hoja1!$C$20)),0)</f>
        <v>0</v>
      </c>
    </row>
    <row r="349" spans="2:14" x14ac:dyDescent="0.75">
      <c r="B349" t="str">
        <f>IF(Fugas_Alter1!AC76="Planta Tratamiento de gas","1B2biii",IF(Hoja1!$C$31="CRUDO","1B2aii","1B2aiii"))</f>
        <v>1B2aii</v>
      </c>
      <c r="C349" t="str">
        <f>Hoja1!$C$31</f>
        <v>CRUDO</v>
      </c>
      <c r="D349" t="str">
        <f>IF(Fugas_Alter1!AC76="Planta Tratamiento de gas","PROCESAMIENTO DE GAS","PRODUCCIÓN")</f>
        <v>PRODUCCIÓN</v>
      </c>
      <c r="E349" t="s">
        <v>322</v>
      </c>
      <c r="F349" t="s">
        <v>322</v>
      </c>
      <c r="H349" t="s">
        <v>839</v>
      </c>
      <c r="L349" t="s">
        <v>31</v>
      </c>
      <c r="M349">
        <f>Fugas_Alter1!AN76/1000</f>
        <v>0</v>
      </c>
      <c r="N349">
        <f>IFERROR(IF(L349="CO2",M349,IF(L349="CH4",M349*Hoja1!$C$19,BASEDEDATOS!M349*Hoja1!$C$20)),0)</f>
        <v>0</v>
      </c>
    </row>
    <row r="350" spans="2:14" x14ac:dyDescent="0.75">
      <c r="B350" t="str">
        <f>IF(Fugas_Alter1!AC77="Planta Tratamiento de gas","1B2biii",IF(Hoja1!$C$31="CRUDO","1B2aii","1B2aiii"))</f>
        <v>1B2aii</v>
      </c>
      <c r="C350" t="str">
        <f>Hoja1!$C$31</f>
        <v>CRUDO</v>
      </c>
      <c r="D350" t="str">
        <f>IF(Fugas_Alter1!AC77="Planta Tratamiento de gas","PROCESAMIENTO DE GAS","PRODUCCIÓN")</f>
        <v>PRODUCCIÓN</v>
      </c>
      <c r="E350" t="s">
        <v>322</v>
      </c>
      <c r="F350" t="s">
        <v>322</v>
      </c>
      <c r="H350" t="s">
        <v>839</v>
      </c>
      <c r="L350" t="s">
        <v>31</v>
      </c>
      <c r="M350">
        <f>Fugas_Alter1!AN77/1000</f>
        <v>0</v>
      </c>
      <c r="N350">
        <f>IFERROR(IF(L350="CO2",M350,IF(L350="CH4",M350*Hoja1!$C$19,BASEDEDATOS!M350*Hoja1!$C$20)),0)</f>
        <v>0</v>
      </c>
    </row>
    <row r="351" spans="2:14" x14ac:dyDescent="0.75">
      <c r="B351" t="str">
        <f>IF(Fugas_Alter1!AC78="Planta Tratamiento de gas","1B2biii",IF(Hoja1!$C$31="CRUDO","1B2aii","1B2aiii"))</f>
        <v>1B2aii</v>
      </c>
      <c r="C351" t="str">
        <f>Hoja1!$C$31</f>
        <v>CRUDO</v>
      </c>
      <c r="D351" t="str">
        <f>IF(Fugas_Alter1!AC78="Planta Tratamiento de gas","PROCESAMIENTO DE GAS","PRODUCCIÓN")</f>
        <v>PRODUCCIÓN</v>
      </c>
      <c r="E351" t="s">
        <v>322</v>
      </c>
      <c r="F351" t="s">
        <v>322</v>
      </c>
      <c r="H351" t="s">
        <v>839</v>
      </c>
      <c r="L351" t="s">
        <v>31</v>
      </c>
      <c r="M351">
        <f>Fugas_Alter1!AN78/1000</f>
        <v>0</v>
      </c>
      <c r="N351">
        <f>IFERROR(IF(L351="CO2",M351,IF(L351="CH4",M351*Hoja1!$C$19,BASEDEDATOS!M351*Hoja1!$C$20)),0)</f>
        <v>0</v>
      </c>
    </row>
    <row r="352" spans="2:14" x14ac:dyDescent="0.75">
      <c r="B352" t="str">
        <f>IF(Fugas_Alter1!AC79="Planta Tratamiento de gas","1B2biii",IF(Hoja1!$C$31="CRUDO","1B2aii","1B2aiii"))</f>
        <v>1B2aii</v>
      </c>
      <c r="C352" t="str">
        <f>Hoja1!$C$31</f>
        <v>CRUDO</v>
      </c>
      <c r="D352" t="str">
        <f>IF(Fugas_Alter1!AC79="Planta Tratamiento de gas","PROCESAMIENTO DE GAS","PRODUCCIÓN")</f>
        <v>PRODUCCIÓN</v>
      </c>
      <c r="E352" t="s">
        <v>322</v>
      </c>
      <c r="F352" t="s">
        <v>322</v>
      </c>
      <c r="H352" t="s">
        <v>839</v>
      </c>
      <c r="L352" t="s">
        <v>31</v>
      </c>
      <c r="M352">
        <f>Fugas_Alter1!AN79/1000</f>
        <v>0</v>
      </c>
      <c r="N352">
        <f>IFERROR(IF(L352="CO2",M352,IF(L352="CH4",M352*Hoja1!$C$19,BASEDEDATOS!M352*Hoja1!$C$20)),0)</f>
        <v>0</v>
      </c>
    </row>
    <row r="353" spans="2:14" x14ac:dyDescent="0.75">
      <c r="B353" t="str">
        <f>IF(Fugas_Alter1!AC80="Planta Tratamiento de gas","1B2biii",IF(Hoja1!$C$31="CRUDO","1B2aii","1B2aiii"))</f>
        <v>1B2aii</v>
      </c>
      <c r="C353" t="str">
        <f>Hoja1!$C$31</f>
        <v>CRUDO</v>
      </c>
      <c r="D353" t="str">
        <f>IF(Fugas_Alter1!AC80="Planta Tratamiento de gas","PROCESAMIENTO DE GAS","PRODUCCIÓN")</f>
        <v>PRODUCCIÓN</v>
      </c>
      <c r="E353" t="s">
        <v>322</v>
      </c>
      <c r="F353" t="s">
        <v>322</v>
      </c>
      <c r="H353" t="s">
        <v>839</v>
      </c>
      <c r="L353" t="s">
        <v>31</v>
      </c>
      <c r="M353">
        <f>Fugas_Alter1!AN80/1000</f>
        <v>0</v>
      </c>
      <c r="N353">
        <f>IFERROR(IF(L353="CO2",M353,IF(L353="CH4",M353*Hoja1!$C$19,BASEDEDATOS!M353*Hoja1!$C$20)),0)</f>
        <v>0</v>
      </c>
    </row>
    <row r="354" spans="2:14" x14ac:dyDescent="0.75">
      <c r="B354" t="str">
        <f>IF(Fugas_Alter1!AC81="Planta Tratamiento de gas","1B2biii",IF(Hoja1!$C$31="CRUDO","1B2aii","1B2aiii"))</f>
        <v>1B2aii</v>
      </c>
      <c r="C354" t="str">
        <f>Hoja1!$C$31</f>
        <v>CRUDO</v>
      </c>
      <c r="D354" t="str">
        <f>IF(Fugas_Alter1!AC81="Planta Tratamiento de gas","PROCESAMIENTO DE GAS","PRODUCCIÓN")</f>
        <v>PRODUCCIÓN</v>
      </c>
      <c r="E354" t="s">
        <v>322</v>
      </c>
      <c r="F354" t="s">
        <v>322</v>
      </c>
      <c r="H354" t="s">
        <v>839</v>
      </c>
      <c r="L354" t="s">
        <v>31</v>
      </c>
      <c r="M354">
        <f>Fugas_Alter1!AN81/1000</f>
        <v>0</v>
      </c>
      <c r="N354">
        <f>IFERROR(IF(L354="CO2",M354,IF(L354="CH4",M354*Hoja1!$C$19,BASEDEDATOS!M354*Hoja1!$C$20)),0)</f>
        <v>0</v>
      </c>
    </row>
    <row r="355" spans="2:14" x14ac:dyDescent="0.75">
      <c r="B355" t="str">
        <f>IF(Fugas_Alter1!AC82="Planta Tratamiento de gas","1B2biii",IF(Hoja1!$C$31="CRUDO","1B2aii","1B2aiii"))</f>
        <v>1B2aii</v>
      </c>
      <c r="C355" t="str">
        <f>Hoja1!$C$31</f>
        <v>CRUDO</v>
      </c>
      <c r="D355" t="str">
        <f>IF(Fugas_Alter1!AC82="Planta Tratamiento de gas","PROCESAMIENTO DE GAS","PRODUCCIÓN")</f>
        <v>PRODUCCIÓN</v>
      </c>
      <c r="E355" t="s">
        <v>322</v>
      </c>
      <c r="F355" t="s">
        <v>322</v>
      </c>
      <c r="H355" t="s">
        <v>839</v>
      </c>
      <c r="L355" t="s">
        <v>31</v>
      </c>
      <c r="M355">
        <f>Fugas_Alter1!AN82/1000</f>
        <v>0</v>
      </c>
      <c r="N355">
        <f>IFERROR(IF(L355="CO2",M355,IF(L355="CH4",M355*Hoja1!$C$19,BASEDEDATOS!M355*Hoja1!$C$20)),0)</f>
        <v>0</v>
      </c>
    </row>
    <row r="356" spans="2:14" x14ac:dyDescent="0.75">
      <c r="B356" t="str">
        <f>IF(Fugas_Alter1!AC83="Planta Tratamiento de gas","1B2biii",IF(Hoja1!$C$31="CRUDO","1B2aii","1B2aiii"))</f>
        <v>1B2aii</v>
      </c>
      <c r="C356" t="str">
        <f>Hoja1!$C$31</f>
        <v>CRUDO</v>
      </c>
      <c r="D356" t="str">
        <f>IF(Fugas_Alter1!AC83="Planta Tratamiento de gas","PROCESAMIENTO DE GAS","PRODUCCIÓN")</f>
        <v>PRODUCCIÓN</v>
      </c>
      <c r="E356" t="s">
        <v>322</v>
      </c>
      <c r="F356" t="s">
        <v>322</v>
      </c>
      <c r="H356" t="s">
        <v>839</v>
      </c>
      <c r="L356" t="s">
        <v>31</v>
      </c>
      <c r="M356">
        <f>Fugas_Alter1!AN83/1000</f>
        <v>0</v>
      </c>
      <c r="N356">
        <f>IFERROR(IF(L356="CO2",M356,IF(L356="CH4",M356*Hoja1!$C$19,BASEDEDATOS!M356*Hoja1!$C$20)),0)</f>
        <v>0</v>
      </c>
    </row>
    <row r="357" spans="2:14" x14ac:dyDescent="0.75">
      <c r="B357" t="str">
        <f>IF(Fugas_Alter1!AC84="Planta Tratamiento de gas","1B2biii",IF(Hoja1!$C$31="CRUDO","1B2aii","1B2aiii"))</f>
        <v>1B2aii</v>
      </c>
      <c r="C357" t="str">
        <f>Hoja1!$C$31</f>
        <v>CRUDO</v>
      </c>
      <c r="D357" t="str">
        <f>IF(Fugas_Alter1!AC84="Planta Tratamiento de gas","PROCESAMIENTO DE GAS","PRODUCCIÓN")</f>
        <v>PRODUCCIÓN</v>
      </c>
      <c r="E357" t="s">
        <v>322</v>
      </c>
      <c r="F357" t="s">
        <v>322</v>
      </c>
      <c r="H357" t="s">
        <v>839</v>
      </c>
      <c r="L357" t="s">
        <v>31</v>
      </c>
      <c r="M357">
        <f>Fugas_Alter1!AN84/1000</f>
        <v>0</v>
      </c>
      <c r="N357">
        <f>IFERROR(IF(L357="CO2",M357,IF(L357="CH4",M357*Hoja1!$C$19,BASEDEDATOS!M357*Hoja1!$C$20)),0)</f>
        <v>0</v>
      </c>
    </row>
    <row r="358" spans="2:14" x14ac:dyDescent="0.75">
      <c r="B358" t="str">
        <f>IF(Fugas_Alter1!AC85="Planta Tratamiento de gas","1B2biii",IF(Hoja1!$C$31="CRUDO","1B2aii","1B2aiii"))</f>
        <v>1B2aii</v>
      </c>
      <c r="C358" t="str">
        <f>Hoja1!$C$31</f>
        <v>CRUDO</v>
      </c>
      <c r="D358" t="str">
        <f>IF(Fugas_Alter1!AC85="Planta Tratamiento de gas","PROCESAMIENTO DE GAS","PRODUCCIÓN")</f>
        <v>PRODUCCIÓN</v>
      </c>
      <c r="E358" t="s">
        <v>322</v>
      </c>
      <c r="F358" t="s">
        <v>322</v>
      </c>
      <c r="H358" t="s">
        <v>839</v>
      </c>
      <c r="L358" t="s">
        <v>31</v>
      </c>
      <c r="M358">
        <f>Fugas_Alter1!AN85/1000</f>
        <v>0</v>
      </c>
      <c r="N358">
        <f>IFERROR(IF(L358="CO2",M358,IF(L358="CH4",M358*Hoja1!$C$19,BASEDEDATOS!M358*Hoja1!$C$20)),0)</f>
        <v>0</v>
      </c>
    </row>
    <row r="359" spans="2:14" x14ac:dyDescent="0.75">
      <c r="B359" t="str">
        <f>IF(Fugas_Alter1!AC86="Planta Tratamiento de gas","1B2biii",IF(Hoja1!$C$31="CRUDO","1B2aii","1B2aiii"))</f>
        <v>1B2aii</v>
      </c>
      <c r="C359" t="str">
        <f>Hoja1!$C$31</f>
        <v>CRUDO</v>
      </c>
      <c r="D359" t="str">
        <f>IF(Fugas_Alter1!AC86="Planta Tratamiento de gas","PROCESAMIENTO DE GAS","PRODUCCIÓN")</f>
        <v>PRODUCCIÓN</v>
      </c>
      <c r="E359" t="s">
        <v>322</v>
      </c>
      <c r="F359" t="s">
        <v>322</v>
      </c>
      <c r="H359" t="s">
        <v>839</v>
      </c>
      <c r="L359" t="s">
        <v>31</v>
      </c>
      <c r="M359">
        <f>Fugas_Alter1!AN86/1000</f>
        <v>0</v>
      </c>
      <c r="N359">
        <f>IFERROR(IF(L359="CO2",M359,IF(L359="CH4",M359*Hoja1!$C$19,BASEDEDATOS!M359*Hoja1!$C$20)),0)</f>
        <v>0</v>
      </c>
    </row>
    <row r="360" spans="2:14" x14ac:dyDescent="0.75">
      <c r="B360" t="str">
        <f>IF(Fugas_Alter1!AC87="Planta Tratamiento de gas","1B2biii",IF(Hoja1!$C$31="CRUDO","1B2aii","1B2aiii"))</f>
        <v>1B2aii</v>
      </c>
      <c r="C360" t="str">
        <f>Hoja1!$C$31</f>
        <v>CRUDO</v>
      </c>
      <c r="D360" t="str">
        <f>IF(Fugas_Alter1!AC87="Planta Tratamiento de gas","PROCESAMIENTO DE GAS","PRODUCCIÓN")</f>
        <v>PRODUCCIÓN</v>
      </c>
      <c r="E360" t="s">
        <v>322</v>
      </c>
      <c r="F360" t="s">
        <v>322</v>
      </c>
      <c r="H360" t="s">
        <v>839</v>
      </c>
      <c r="L360" t="s">
        <v>31</v>
      </c>
      <c r="M360">
        <f>Fugas_Alter1!AN87/1000</f>
        <v>0</v>
      </c>
      <c r="N360">
        <f>IFERROR(IF(L360="CO2",M360,IF(L360="CH4",M360*Hoja1!$C$19,BASEDEDATOS!M360*Hoja1!$C$20)),0)</f>
        <v>0</v>
      </c>
    </row>
    <row r="361" spans="2:14" x14ac:dyDescent="0.75">
      <c r="B361" t="str">
        <f>IF(Fugas_Alter1!AC88="Planta Tratamiento de gas","1B2biii",IF(Hoja1!$C$31="CRUDO","1B2aii","1B2aiii"))</f>
        <v>1B2aii</v>
      </c>
      <c r="C361" t="str">
        <f>Hoja1!$C$31</f>
        <v>CRUDO</v>
      </c>
      <c r="D361" t="str">
        <f>IF(Fugas_Alter1!AC88="Planta Tratamiento de gas","PROCESAMIENTO DE GAS","PRODUCCIÓN")</f>
        <v>PRODUCCIÓN</v>
      </c>
      <c r="E361" t="s">
        <v>322</v>
      </c>
      <c r="F361" t="s">
        <v>322</v>
      </c>
      <c r="H361" t="s">
        <v>839</v>
      </c>
      <c r="L361" t="s">
        <v>31</v>
      </c>
      <c r="M361">
        <f>Fugas_Alter1!AN88/1000</f>
        <v>0</v>
      </c>
      <c r="N361">
        <f>IFERROR(IF(L361="CO2",M361,IF(L361="CH4",M361*Hoja1!$C$19,BASEDEDATOS!M361*Hoja1!$C$20)),0)</f>
        <v>0</v>
      </c>
    </row>
    <row r="362" spans="2:14" x14ac:dyDescent="0.75">
      <c r="B362" t="str">
        <f>IF(Fugas_Alter1!AC89="Planta Tratamiento de gas","1B2biii",IF(Hoja1!$C$31="CRUDO","1B2aii","1B2aiii"))</f>
        <v>1B2aii</v>
      </c>
      <c r="C362" t="str">
        <f>Hoja1!$C$31</f>
        <v>CRUDO</v>
      </c>
      <c r="D362" t="str">
        <f>IF(Fugas_Alter1!AC89="Planta Tratamiento de gas","PROCESAMIENTO DE GAS","PRODUCCIÓN")</f>
        <v>PRODUCCIÓN</v>
      </c>
      <c r="E362" t="s">
        <v>322</v>
      </c>
      <c r="F362" t="s">
        <v>322</v>
      </c>
      <c r="H362" t="s">
        <v>839</v>
      </c>
      <c r="L362" t="s">
        <v>31</v>
      </c>
      <c r="M362">
        <f>Fugas_Alter1!AN89/1000</f>
        <v>0</v>
      </c>
      <c r="N362">
        <f>IFERROR(IF(L362="CO2",M362,IF(L362="CH4",M362*Hoja1!$C$19,BASEDEDATOS!M362*Hoja1!$C$20)),0)</f>
        <v>0</v>
      </c>
    </row>
    <row r="363" spans="2:14" x14ac:dyDescent="0.75">
      <c r="B363" t="str">
        <f>IF(Fugas_Alter1!AC90="Planta Tratamiento de gas","1B2biii",IF(Hoja1!$C$31="CRUDO","1B2aii","1B2aiii"))</f>
        <v>1B2aii</v>
      </c>
      <c r="C363" t="str">
        <f>Hoja1!$C$31</f>
        <v>CRUDO</v>
      </c>
      <c r="D363" t="str">
        <f>IF(Fugas_Alter1!AC90="Planta Tratamiento de gas","PROCESAMIENTO DE GAS","PRODUCCIÓN")</f>
        <v>PRODUCCIÓN</v>
      </c>
      <c r="E363" t="s">
        <v>322</v>
      </c>
      <c r="F363" t="s">
        <v>322</v>
      </c>
      <c r="H363" t="s">
        <v>839</v>
      </c>
      <c r="L363" t="s">
        <v>31</v>
      </c>
      <c r="M363">
        <f>Fugas_Alter1!AN90/1000</f>
        <v>0</v>
      </c>
      <c r="N363">
        <f>IFERROR(IF(L363="CO2",M363,IF(L363="CH4",M363*Hoja1!$C$19,BASEDEDATOS!M363*Hoja1!$C$20)),0)</f>
        <v>0</v>
      </c>
    </row>
    <row r="364" spans="2:14" x14ac:dyDescent="0.75">
      <c r="B364" t="str">
        <f>IF(Fugas_Alter1!AC91="Planta Tratamiento de gas","1B2biii",IF(Hoja1!$C$31="CRUDO","1B2aii","1B2aiii"))</f>
        <v>1B2aii</v>
      </c>
      <c r="C364" t="str">
        <f>Hoja1!$C$31</f>
        <v>CRUDO</v>
      </c>
      <c r="D364" t="str">
        <f>IF(Fugas_Alter1!AC91="Planta Tratamiento de gas","PROCESAMIENTO DE GAS","PRODUCCIÓN")</f>
        <v>PRODUCCIÓN</v>
      </c>
      <c r="E364" t="s">
        <v>322</v>
      </c>
      <c r="F364" t="s">
        <v>322</v>
      </c>
      <c r="H364" t="s">
        <v>839</v>
      </c>
      <c r="L364" t="s">
        <v>31</v>
      </c>
      <c r="M364">
        <f>Fugas_Alter1!AN91/1000</f>
        <v>0</v>
      </c>
      <c r="N364">
        <f>IFERROR(IF(L364="CO2",M364,IF(L364="CH4",M364*Hoja1!$C$19,BASEDEDATOS!M364*Hoja1!$C$20)),0)</f>
        <v>0</v>
      </c>
    </row>
    <row r="365" spans="2:14" x14ac:dyDescent="0.75">
      <c r="B365" t="str">
        <f>IF(Fugas_Alter1!AC92="Planta Tratamiento de gas","1B2biii",IF(Hoja1!$C$31="CRUDO","1B2aii","1B2aiii"))</f>
        <v>1B2aii</v>
      </c>
      <c r="C365" t="str">
        <f>Hoja1!$C$31</f>
        <v>CRUDO</v>
      </c>
      <c r="D365" t="str">
        <f>IF(Fugas_Alter1!AC92="Planta Tratamiento de gas","PROCESAMIENTO DE GAS","PRODUCCIÓN")</f>
        <v>PRODUCCIÓN</v>
      </c>
      <c r="E365" t="s">
        <v>322</v>
      </c>
      <c r="F365" t="s">
        <v>322</v>
      </c>
      <c r="H365" t="s">
        <v>839</v>
      </c>
      <c r="L365" t="s">
        <v>31</v>
      </c>
      <c r="M365">
        <f>Fugas_Alter1!AN92/1000</f>
        <v>0</v>
      </c>
      <c r="N365">
        <f>IFERROR(IF(L365="CO2",M365,IF(L365="CH4",M365*Hoja1!$C$19,BASEDEDATOS!M365*Hoja1!$C$20)),0)</f>
        <v>0</v>
      </c>
    </row>
    <row r="366" spans="2:14" x14ac:dyDescent="0.75">
      <c r="B366" t="str">
        <f>IF(Fugas_Alter1!AC93="Planta Tratamiento de gas","1B2biii",IF(Hoja1!$C$31="CRUDO","1B2aii","1B2aiii"))</f>
        <v>1B2aii</v>
      </c>
      <c r="C366" t="str">
        <f>Hoja1!$C$31</f>
        <v>CRUDO</v>
      </c>
      <c r="D366" t="str">
        <f>IF(Fugas_Alter1!AC93="Planta Tratamiento de gas","PROCESAMIENTO DE GAS","PRODUCCIÓN")</f>
        <v>PRODUCCIÓN</v>
      </c>
      <c r="E366" t="s">
        <v>322</v>
      </c>
      <c r="F366" t="s">
        <v>322</v>
      </c>
      <c r="H366" t="s">
        <v>839</v>
      </c>
      <c r="L366" t="s">
        <v>31</v>
      </c>
      <c r="M366">
        <f>Fugas_Alter1!AN93/1000</f>
        <v>0</v>
      </c>
      <c r="N366">
        <f>IFERROR(IF(L366="CO2",M366,IF(L366="CH4",M366*Hoja1!$C$19,BASEDEDATOS!M366*Hoja1!$C$20)),0)</f>
        <v>0</v>
      </c>
    </row>
    <row r="367" spans="2:14" x14ac:dyDescent="0.75">
      <c r="B367" t="str">
        <f>IF(Fugas_Alter1!AC94="Planta Tratamiento de gas","1B2biii",IF(Hoja1!$C$31="CRUDO","1B2aii","1B2aiii"))</f>
        <v>1B2aii</v>
      </c>
      <c r="C367" t="str">
        <f>Hoja1!$C$31</f>
        <v>CRUDO</v>
      </c>
      <c r="D367" t="str">
        <f>IF(Fugas_Alter1!AC94="Planta Tratamiento de gas","PROCESAMIENTO DE GAS","PRODUCCIÓN")</f>
        <v>PRODUCCIÓN</v>
      </c>
      <c r="E367" t="s">
        <v>322</v>
      </c>
      <c r="F367" t="s">
        <v>322</v>
      </c>
      <c r="H367" t="s">
        <v>839</v>
      </c>
      <c r="L367" t="s">
        <v>31</v>
      </c>
      <c r="M367">
        <f>Fugas_Alter1!AN94/1000</f>
        <v>0</v>
      </c>
      <c r="N367">
        <f>IFERROR(IF(L367="CO2",M367,IF(L367="CH4",M367*Hoja1!$C$19,BASEDEDATOS!M367*Hoja1!$C$20)),0)</f>
        <v>0</v>
      </c>
    </row>
    <row r="368" spans="2:14" x14ac:dyDescent="0.75">
      <c r="B368" t="str">
        <f>IF(Fugas_Alter1!AC95="Planta Tratamiento de gas","1B2biii",IF(Hoja1!$C$31="CRUDO","1B2aii","1B2aiii"))</f>
        <v>1B2aii</v>
      </c>
      <c r="C368" t="str">
        <f>Hoja1!$C$31</f>
        <v>CRUDO</v>
      </c>
      <c r="D368" t="str">
        <f>IF(Fugas_Alter1!AC95="Planta Tratamiento de gas","PROCESAMIENTO DE GAS","PRODUCCIÓN")</f>
        <v>PRODUCCIÓN</v>
      </c>
      <c r="E368" t="s">
        <v>322</v>
      </c>
      <c r="F368" t="s">
        <v>322</v>
      </c>
      <c r="H368" t="s">
        <v>839</v>
      </c>
      <c r="L368" t="s">
        <v>31</v>
      </c>
      <c r="M368">
        <f>Fugas_Alter1!AN95/1000</f>
        <v>0</v>
      </c>
      <c r="N368">
        <f>IFERROR(IF(L368="CO2",M368,IF(L368="CH4",M368*Hoja1!$C$19,BASEDEDATOS!M368*Hoja1!$C$20)),0)</f>
        <v>0</v>
      </c>
    </row>
    <row r="369" spans="2:14" x14ac:dyDescent="0.75">
      <c r="B369" t="str">
        <f>IF(Fugas_Alter1!AC96="Planta Tratamiento de gas","1B2biii",IF(Hoja1!$C$31="CRUDO","1B2aii","1B2aiii"))</f>
        <v>1B2aii</v>
      </c>
      <c r="C369" t="str">
        <f>Hoja1!$C$31</f>
        <v>CRUDO</v>
      </c>
      <c r="D369" t="str">
        <f>IF(Fugas_Alter1!AC96="Planta Tratamiento de gas","PROCESAMIENTO DE GAS","PRODUCCIÓN")</f>
        <v>PRODUCCIÓN</v>
      </c>
      <c r="E369" t="s">
        <v>322</v>
      </c>
      <c r="F369" t="s">
        <v>322</v>
      </c>
      <c r="H369" t="s">
        <v>839</v>
      </c>
      <c r="L369" t="s">
        <v>31</v>
      </c>
      <c r="M369">
        <f>Fugas_Alter1!AN96/1000</f>
        <v>0</v>
      </c>
      <c r="N369">
        <f>IFERROR(IF(L369="CO2",M369,IF(L369="CH4",M369*Hoja1!$C$19,BASEDEDATOS!M369*Hoja1!$C$20)),0)</f>
        <v>0</v>
      </c>
    </row>
    <row r="370" spans="2:14" x14ac:dyDescent="0.75">
      <c r="B370" t="str">
        <f>IF(Fugas_Alter1!AC97="Planta Tratamiento de gas","1B2biii",IF(Hoja1!$C$31="CRUDO","1B2aii","1B2aiii"))</f>
        <v>1B2aii</v>
      </c>
      <c r="C370" t="str">
        <f>Hoja1!$C$31</f>
        <v>CRUDO</v>
      </c>
      <c r="D370" t="str">
        <f>IF(Fugas_Alter1!AC97="Planta Tratamiento de gas","PROCESAMIENTO DE GAS","PRODUCCIÓN")</f>
        <v>PRODUCCIÓN</v>
      </c>
      <c r="E370" t="s">
        <v>322</v>
      </c>
      <c r="F370" t="s">
        <v>322</v>
      </c>
      <c r="H370" t="s">
        <v>839</v>
      </c>
      <c r="L370" t="s">
        <v>31</v>
      </c>
      <c r="M370">
        <f>Fugas_Alter1!AN97/1000</f>
        <v>0</v>
      </c>
      <c r="N370">
        <f>IFERROR(IF(L370="CO2",M370,IF(L370="CH4",M370*Hoja1!$C$19,BASEDEDATOS!M370*Hoja1!$C$20)),0)</f>
        <v>0</v>
      </c>
    </row>
    <row r="371" spans="2:14" x14ac:dyDescent="0.75">
      <c r="B371" t="str">
        <f>IF(Fugas_Alter1!AC98="Planta Tratamiento de gas","1B2biii",IF(Hoja1!$C$31="CRUDO","1B2aii","1B2aiii"))</f>
        <v>1B2aii</v>
      </c>
      <c r="C371" t="str">
        <f>Hoja1!$C$31</f>
        <v>CRUDO</v>
      </c>
      <c r="D371" t="str">
        <f>IF(Fugas_Alter1!AC98="Planta Tratamiento de gas","PROCESAMIENTO DE GAS","PRODUCCIÓN")</f>
        <v>PRODUCCIÓN</v>
      </c>
      <c r="E371" t="s">
        <v>322</v>
      </c>
      <c r="F371" t="s">
        <v>322</v>
      </c>
      <c r="H371" t="s">
        <v>839</v>
      </c>
      <c r="L371" t="s">
        <v>31</v>
      </c>
      <c r="M371">
        <f>Fugas_Alter1!AN98/1000</f>
        <v>0</v>
      </c>
      <c r="N371">
        <f>IFERROR(IF(L371="CO2",M371,IF(L371="CH4",M371*Hoja1!$C$19,BASEDEDATOS!M371*Hoja1!$C$20)),0)</f>
        <v>0</v>
      </c>
    </row>
    <row r="372" spans="2:14" x14ac:dyDescent="0.75">
      <c r="B372" t="str">
        <f>IF(Fugas_Alter1!AC99="Planta Tratamiento de gas","1B2biii",IF(Hoja1!$C$31="CRUDO","1B2aii","1B2aiii"))</f>
        <v>1B2aii</v>
      </c>
      <c r="C372" t="str">
        <f>Hoja1!$C$31</f>
        <v>CRUDO</v>
      </c>
      <c r="D372" t="str">
        <f>IF(Fugas_Alter1!AC99="Planta Tratamiento de gas","PROCESAMIENTO DE GAS","PRODUCCIÓN")</f>
        <v>PRODUCCIÓN</v>
      </c>
      <c r="E372" t="s">
        <v>322</v>
      </c>
      <c r="F372" t="s">
        <v>322</v>
      </c>
      <c r="H372" t="s">
        <v>839</v>
      </c>
      <c r="L372" t="s">
        <v>31</v>
      </c>
      <c r="M372">
        <f>Fugas_Alter1!AN99/1000</f>
        <v>0</v>
      </c>
      <c r="N372">
        <f>IFERROR(IF(L372="CO2",M372,IF(L372="CH4",M372*Hoja1!$C$19,BASEDEDATOS!M372*Hoja1!$C$20)),0)</f>
        <v>0</v>
      </c>
    </row>
    <row r="373" spans="2:14" x14ac:dyDescent="0.75">
      <c r="B373" t="str">
        <f>IF(Fugas_Alter1!AC100="Planta Tratamiento de gas","1B2biii",IF(Hoja1!$C$31="CRUDO","1B2aii","1B2aiii"))</f>
        <v>1B2aii</v>
      </c>
      <c r="C373" t="str">
        <f>Hoja1!$C$31</f>
        <v>CRUDO</v>
      </c>
      <c r="D373" t="str">
        <f>IF(Fugas_Alter1!AC100="Planta Tratamiento de gas","PROCESAMIENTO DE GAS","PRODUCCIÓN")</f>
        <v>PRODUCCIÓN</v>
      </c>
      <c r="E373" t="s">
        <v>322</v>
      </c>
      <c r="F373" t="s">
        <v>322</v>
      </c>
      <c r="H373" t="s">
        <v>839</v>
      </c>
      <c r="L373" t="s">
        <v>31</v>
      </c>
      <c r="M373">
        <f>Fugas_Alter1!AN100/1000</f>
        <v>0</v>
      </c>
      <c r="N373">
        <f>IFERROR(IF(L373="CO2",M373,IF(L373="CH4",M373*Hoja1!$C$19,BASEDEDATOS!M373*Hoja1!$C$20)),0)</f>
        <v>0</v>
      </c>
    </row>
    <row r="374" spans="2:14" x14ac:dyDescent="0.75">
      <c r="B374" t="str">
        <f>IF(Fugas_Alter1!AC101="Planta Tratamiento de gas","1B2biii",IF(Hoja1!$C$31="CRUDO","1B2aii","1B2aiii"))</f>
        <v>1B2aii</v>
      </c>
      <c r="C374" t="str">
        <f>Hoja1!$C$31</f>
        <v>CRUDO</v>
      </c>
      <c r="D374" t="str">
        <f>IF(Fugas_Alter1!AC101="Planta Tratamiento de gas","PROCESAMIENTO DE GAS","PRODUCCIÓN")</f>
        <v>PRODUCCIÓN</v>
      </c>
      <c r="E374" t="s">
        <v>322</v>
      </c>
      <c r="F374" t="s">
        <v>322</v>
      </c>
      <c r="H374" t="s">
        <v>839</v>
      </c>
      <c r="L374" t="s">
        <v>31</v>
      </c>
      <c r="M374">
        <f>Fugas_Alter1!AN101/1000</f>
        <v>0</v>
      </c>
      <c r="N374">
        <f>IFERROR(IF(L374="CO2",M374,IF(L374="CH4",M374*Hoja1!$C$19,BASEDEDATOS!M374*Hoja1!$C$20)),0)</f>
        <v>0</v>
      </c>
    </row>
    <row r="375" spans="2:14" x14ac:dyDescent="0.75">
      <c r="B375" t="str">
        <f>IF(Fugas_Alter1!AC102="Planta Tratamiento de gas","1B2biii",IF(Hoja1!$C$31="CRUDO","1B2aii","1B2aiii"))</f>
        <v>1B2aii</v>
      </c>
      <c r="C375" t="str">
        <f>Hoja1!$C$31</f>
        <v>CRUDO</v>
      </c>
      <c r="D375" t="str">
        <f>IF(Fugas_Alter1!AC102="Planta Tratamiento de gas","PROCESAMIENTO DE GAS","PRODUCCIÓN")</f>
        <v>PRODUCCIÓN</v>
      </c>
      <c r="E375" t="s">
        <v>322</v>
      </c>
      <c r="F375" t="s">
        <v>322</v>
      </c>
      <c r="H375" t="s">
        <v>839</v>
      </c>
      <c r="L375" t="s">
        <v>31</v>
      </c>
      <c r="M375">
        <f>Fugas_Alter1!AN102/1000</f>
        <v>0</v>
      </c>
      <c r="N375">
        <f>IFERROR(IF(L375="CO2",M375,IF(L375="CH4",M375*Hoja1!$C$19,BASEDEDATOS!M375*Hoja1!$C$20)),0)</f>
        <v>0</v>
      </c>
    </row>
    <row r="376" spans="2:14" x14ac:dyDescent="0.75">
      <c r="B376" t="str">
        <f>IF(Fugas_Alter1!AC103="Planta Tratamiento de gas","1B2biii",IF(Hoja1!$C$31="CRUDO","1B2aii","1B2aiii"))</f>
        <v>1B2aii</v>
      </c>
      <c r="C376" t="str">
        <f>Hoja1!$C$31</f>
        <v>CRUDO</v>
      </c>
      <c r="D376" t="str">
        <f>IF(Fugas_Alter1!AC103="Planta Tratamiento de gas","PROCESAMIENTO DE GAS","PRODUCCIÓN")</f>
        <v>PRODUCCIÓN</v>
      </c>
      <c r="E376" t="s">
        <v>322</v>
      </c>
      <c r="F376" t="s">
        <v>322</v>
      </c>
      <c r="H376" t="s">
        <v>839</v>
      </c>
      <c r="L376" t="s">
        <v>31</v>
      </c>
      <c r="M376">
        <f>Fugas_Alter1!AN103/1000</f>
        <v>0</v>
      </c>
      <c r="N376">
        <f>IFERROR(IF(L376="CO2",M376,IF(L376="CH4",M376*Hoja1!$C$19,BASEDEDATOS!M376*Hoja1!$C$20)),0)</f>
        <v>0</v>
      </c>
    </row>
    <row r="377" spans="2:14" x14ac:dyDescent="0.75">
      <c r="B377" t="str">
        <f>IF(Fugas_Alter1!AC104="Planta Tratamiento de gas","1B2biii",IF(Hoja1!$C$31="CRUDO","1B2aii","1B2aiii"))</f>
        <v>1B2aii</v>
      </c>
      <c r="C377" t="str">
        <f>Hoja1!$C$31</f>
        <v>CRUDO</v>
      </c>
      <c r="D377" t="str">
        <f>IF(Fugas_Alter1!AC104="Planta Tratamiento de gas","PROCESAMIENTO DE GAS","PRODUCCIÓN")</f>
        <v>PRODUCCIÓN</v>
      </c>
      <c r="E377" t="s">
        <v>322</v>
      </c>
      <c r="F377" t="s">
        <v>322</v>
      </c>
      <c r="H377" t="s">
        <v>839</v>
      </c>
      <c r="L377" t="s">
        <v>31</v>
      </c>
      <c r="M377">
        <f>Fugas_Alter1!AN104/1000</f>
        <v>0</v>
      </c>
      <c r="N377">
        <f>IFERROR(IF(L377="CO2",M377,IF(L377="CH4",M377*Hoja1!$C$19,BASEDEDATOS!M377*Hoja1!$C$20)),0)</f>
        <v>0</v>
      </c>
    </row>
    <row r="378" spans="2:14" x14ac:dyDescent="0.75">
      <c r="B378" t="str">
        <f>IF(Fugas_Alter1!AC105="Planta Tratamiento de gas","1B2biii",IF(Hoja1!$C$31="CRUDO","1B2aii","1B2aiii"))</f>
        <v>1B2aii</v>
      </c>
      <c r="C378" t="str">
        <f>Hoja1!$C$31</f>
        <v>CRUDO</v>
      </c>
      <c r="D378" t="str">
        <f>IF(Fugas_Alter1!AC105="Planta Tratamiento de gas","PROCESAMIENTO DE GAS","PRODUCCIÓN")</f>
        <v>PRODUCCIÓN</v>
      </c>
      <c r="E378" t="s">
        <v>322</v>
      </c>
      <c r="F378" t="s">
        <v>322</v>
      </c>
      <c r="H378" t="s">
        <v>839</v>
      </c>
      <c r="L378" t="s">
        <v>31</v>
      </c>
      <c r="M378">
        <f>Fugas_Alter1!AN105/1000</f>
        <v>0</v>
      </c>
      <c r="N378">
        <f>IFERROR(IF(L378="CO2",M378,IF(L378="CH4",M378*Hoja1!$C$19,BASEDEDATOS!M378*Hoja1!$C$20)),0)</f>
        <v>0</v>
      </c>
    </row>
    <row r="379" spans="2:14" x14ac:dyDescent="0.75">
      <c r="B379" t="str">
        <f>IF(Fugas_Alter1!AC106="Planta Tratamiento de gas","1B2biii",IF(Hoja1!$C$31="CRUDO","1B2aii","1B2aiii"))</f>
        <v>1B2aii</v>
      </c>
      <c r="C379" t="str">
        <f>Hoja1!$C$31</f>
        <v>CRUDO</v>
      </c>
      <c r="D379" t="str">
        <f>IF(Fugas_Alter1!AC106="Planta Tratamiento de gas","PROCESAMIENTO DE GAS","PRODUCCIÓN")</f>
        <v>PRODUCCIÓN</v>
      </c>
      <c r="E379" t="s">
        <v>322</v>
      </c>
      <c r="F379" t="s">
        <v>322</v>
      </c>
      <c r="H379" t="s">
        <v>839</v>
      </c>
      <c r="L379" t="s">
        <v>31</v>
      </c>
      <c r="M379">
        <f>Fugas_Alter1!AN106/1000</f>
        <v>0</v>
      </c>
      <c r="N379">
        <f>IFERROR(IF(L379="CO2",M379,IF(L379="CH4",M379*Hoja1!$C$19,BASEDEDATOS!M379*Hoja1!$C$20)),0)</f>
        <v>0</v>
      </c>
    </row>
    <row r="380" spans="2:14" x14ac:dyDescent="0.75">
      <c r="B380" t="str">
        <f>IF(Fugas_Alter1!AC107="Planta Tratamiento de gas","1B2biii",IF(Hoja1!$C$31="CRUDO","1B2aii","1B2aiii"))</f>
        <v>1B2aii</v>
      </c>
      <c r="C380" t="str">
        <f>Hoja1!$C$31</f>
        <v>CRUDO</v>
      </c>
      <c r="D380" t="str">
        <f>IF(Fugas_Alter1!AC107="Planta Tratamiento de gas","PROCESAMIENTO DE GAS","PRODUCCIÓN")</f>
        <v>PRODUCCIÓN</v>
      </c>
      <c r="E380" t="s">
        <v>322</v>
      </c>
      <c r="F380" t="s">
        <v>322</v>
      </c>
      <c r="H380" t="s">
        <v>839</v>
      </c>
      <c r="L380" t="s">
        <v>31</v>
      </c>
      <c r="M380">
        <f>Fugas_Alter1!AN107/1000</f>
        <v>0</v>
      </c>
      <c r="N380">
        <f>IFERROR(IF(L380="CO2",M380,IF(L380="CH4",M380*Hoja1!$C$19,BASEDEDATOS!M380*Hoja1!$C$20)),0)</f>
        <v>0</v>
      </c>
    </row>
    <row r="381" spans="2:14" x14ac:dyDescent="0.75">
      <c r="B381" t="str">
        <f>IF(Fugas_Alter1!AC108="Planta Tratamiento de gas","1B2biii",IF(Hoja1!$C$31="CRUDO","1B2aii","1B2aiii"))</f>
        <v>1B2aii</v>
      </c>
      <c r="C381" t="str">
        <f>Hoja1!$C$31</f>
        <v>CRUDO</v>
      </c>
      <c r="D381" t="str">
        <f>IF(Fugas_Alter1!AC108="Planta Tratamiento de gas","PROCESAMIENTO DE GAS","PRODUCCIÓN")</f>
        <v>PRODUCCIÓN</v>
      </c>
      <c r="E381" t="s">
        <v>322</v>
      </c>
      <c r="F381" t="s">
        <v>322</v>
      </c>
      <c r="H381" t="s">
        <v>839</v>
      </c>
      <c r="L381" t="s">
        <v>31</v>
      </c>
      <c r="M381">
        <f>Fugas_Alter1!AN108/1000</f>
        <v>0</v>
      </c>
      <c r="N381">
        <f>IFERROR(IF(L381="CO2",M381,IF(L381="CH4",M381*Hoja1!$C$19,BASEDEDATOS!M381*Hoja1!$C$20)),0)</f>
        <v>0</v>
      </c>
    </row>
    <row r="382" spans="2:14" x14ac:dyDescent="0.75">
      <c r="B382" t="str">
        <f>IF(Fugas_Alter1!AC109="Planta Tratamiento de gas","1B2biii",IF(Hoja1!$C$31="CRUDO","1B2aii","1B2aiii"))</f>
        <v>1B2aii</v>
      </c>
      <c r="C382" t="str">
        <f>Hoja1!$C$31</f>
        <v>CRUDO</v>
      </c>
      <c r="D382" t="str">
        <f>IF(Fugas_Alter1!AC109="Planta Tratamiento de gas","PROCESAMIENTO DE GAS","PRODUCCIÓN")</f>
        <v>PRODUCCIÓN</v>
      </c>
      <c r="E382" t="s">
        <v>322</v>
      </c>
      <c r="F382" t="s">
        <v>322</v>
      </c>
      <c r="H382" t="s">
        <v>839</v>
      </c>
      <c r="L382" t="s">
        <v>31</v>
      </c>
      <c r="M382">
        <f>Fugas_Alter1!AN109/1000</f>
        <v>0</v>
      </c>
      <c r="N382">
        <f>IFERROR(IF(L382="CO2",M382,IF(L382="CH4",M382*Hoja1!$C$19,BASEDEDATOS!M382*Hoja1!$C$20)),0)</f>
        <v>0</v>
      </c>
    </row>
    <row r="383" spans="2:14" x14ac:dyDescent="0.75">
      <c r="B383" t="str">
        <f>IF(Fugas_Alter1!AC110="Planta Tratamiento de gas","1B2biii",IF(Hoja1!$C$31="CRUDO","1B2aii","1B2aiii"))</f>
        <v>1B2aii</v>
      </c>
      <c r="C383" t="str">
        <f>Hoja1!$C$31</f>
        <v>CRUDO</v>
      </c>
      <c r="D383" t="str">
        <f>IF(Fugas_Alter1!AC110="Planta Tratamiento de gas","PROCESAMIENTO DE GAS","PRODUCCIÓN")</f>
        <v>PRODUCCIÓN</v>
      </c>
      <c r="E383" t="s">
        <v>322</v>
      </c>
      <c r="F383" t="s">
        <v>322</v>
      </c>
      <c r="H383" t="s">
        <v>839</v>
      </c>
      <c r="L383" t="s">
        <v>31</v>
      </c>
      <c r="M383">
        <f>Fugas_Alter1!AN110/1000</f>
        <v>0</v>
      </c>
      <c r="N383">
        <f>IFERROR(IF(L383="CO2",M383,IF(L383="CH4",M383*Hoja1!$C$19,BASEDEDATOS!M383*Hoja1!$C$20)),0)</f>
        <v>0</v>
      </c>
    </row>
    <row r="384" spans="2:14" x14ac:dyDescent="0.75">
      <c r="B384" t="str">
        <f>IF(Fugas_Alter1!AC111="Planta Tratamiento de gas","1B2biii",IF(Hoja1!$C$31="CRUDO","1B2aii","1B2aiii"))</f>
        <v>1B2aii</v>
      </c>
      <c r="C384" t="str">
        <f>Hoja1!$C$31</f>
        <v>CRUDO</v>
      </c>
      <c r="D384" t="str">
        <f>IF(Fugas_Alter1!AC111="Planta Tratamiento de gas","PROCESAMIENTO DE GAS","PRODUCCIÓN")</f>
        <v>PRODUCCIÓN</v>
      </c>
      <c r="E384" t="s">
        <v>322</v>
      </c>
      <c r="F384" t="s">
        <v>322</v>
      </c>
      <c r="H384" t="s">
        <v>839</v>
      </c>
      <c r="L384" t="s">
        <v>31</v>
      </c>
      <c r="M384">
        <f>Fugas_Alter1!AN111/1000</f>
        <v>0</v>
      </c>
      <c r="N384">
        <f>IFERROR(IF(L384="CO2",M384,IF(L384="CH4",M384*Hoja1!$C$19,BASEDEDATOS!M384*Hoja1!$C$20)),0)</f>
        <v>0</v>
      </c>
    </row>
    <row r="385" spans="2:14" x14ac:dyDescent="0.75">
      <c r="B385" t="str">
        <f>IF(Fugas_Alter1!AC112="Planta Tratamiento de gas","1B2biii",IF(Hoja1!$C$31="CRUDO","1B2aii","1B2aiii"))</f>
        <v>1B2aii</v>
      </c>
      <c r="C385" t="str">
        <f>Hoja1!$C$31</f>
        <v>CRUDO</v>
      </c>
      <c r="D385" t="str">
        <f>IF(Fugas_Alter1!AC112="Planta Tratamiento de gas","PROCESAMIENTO DE GAS","PRODUCCIÓN")</f>
        <v>PRODUCCIÓN</v>
      </c>
      <c r="E385" t="s">
        <v>322</v>
      </c>
      <c r="F385" t="s">
        <v>322</v>
      </c>
      <c r="H385" t="s">
        <v>839</v>
      </c>
      <c r="L385" t="s">
        <v>31</v>
      </c>
      <c r="M385">
        <f>Fugas_Alter1!AN112/1000</f>
        <v>0</v>
      </c>
      <c r="N385">
        <f>IFERROR(IF(L385="CO2",M385,IF(L385="CH4",M385*Hoja1!$C$19,BASEDEDATOS!M385*Hoja1!$C$20)),0)</f>
        <v>0</v>
      </c>
    </row>
    <row r="386" spans="2:14" x14ac:dyDescent="0.75">
      <c r="B386" t="str">
        <f>IF(Fugas_Alter1!AC113="Planta Tratamiento de gas","1B2biii",IF(Hoja1!$C$31="CRUDO","1B2aii","1B2aiii"))</f>
        <v>1B2aii</v>
      </c>
      <c r="C386" t="str">
        <f>Hoja1!$C$31</f>
        <v>CRUDO</v>
      </c>
      <c r="D386" t="str">
        <f>IF(Fugas_Alter1!AC113="Planta Tratamiento de gas","PROCESAMIENTO DE GAS","PRODUCCIÓN")</f>
        <v>PRODUCCIÓN</v>
      </c>
      <c r="E386" t="s">
        <v>322</v>
      </c>
      <c r="F386" t="s">
        <v>322</v>
      </c>
      <c r="H386" t="s">
        <v>839</v>
      </c>
      <c r="L386" t="s">
        <v>31</v>
      </c>
      <c r="M386">
        <f>Fugas_Alter1!AN113/1000</f>
        <v>0</v>
      </c>
      <c r="N386">
        <f>IFERROR(IF(L386="CO2",M386,IF(L386="CH4",M386*Hoja1!$C$19,BASEDEDATOS!M386*Hoja1!$C$20)),0)</f>
        <v>0</v>
      </c>
    </row>
    <row r="387" spans="2:14" x14ac:dyDescent="0.75">
      <c r="B387" t="str">
        <f>IF(Fugas_Alter1!AC114="Planta Tratamiento de gas","1B2biii",IF(Hoja1!$C$31="CRUDO","1B2aii","1B2aiii"))</f>
        <v>1B2aii</v>
      </c>
      <c r="C387" t="str">
        <f>Hoja1!$C$31</f>
        <v>CRUDO</v>
      </c>
      <c r="D387" t="str">
        <f>IF(Fugas_Alter1!AC114="Planta Tratamiento de gas","PROCESAMIENTO DE GAS","PRODUCCIÓN")</f>
        <v>PRODUCCIÓN</v>
      </c>
      <c r="E387" t="s">
        <v>322</v>
      </c>
      <c r="F387" t="s">
        <v>322</v>
      </c>
      <c r="H387" t="s">
        <v>839</v>
      </c>
      <c r="L387" t="s">
        <v>31</v>
      </c>
      <c r="M387">
        <f>Fugas_Alter1!AN114/1000</f>
        <v>0</v>
      </c>
      <c r="N387">
        <f>IFERROR(IF(L387="CO2",M387,IF(L387="CH4",M387*Hoja1!$C$19,BASEDEDATOS!M387*Hoja1!$C$20)),0)</f>
        <v>0</v>
      </c>
    </row>
    <row r="388" spans="2:14" x14ac:dyDescent="0.75">
      <c r="B388" t="str">
        <f>IF(Fugas_Alter1!AC115="Planta Tratamiento de gas","1B2biii",IF(Hoja1!$C$31="CRUDO","1B2aii","1B2aiii"))</f>
        <v>1B2aii</v>
      </c>
      <c r="C388" t="str">
        <f>Hoja1!$C$31</f>
        <v>CRUDO</v>
      </c>
      <c r="D388" t="str">
        <f>IF(Fugas_Alter1!AC115="Planta Tratamiento de gas","PROCESAMIENTO DE GAS","PRODUCCIÓN")</f>
        <v>PRODUCCIÓN</v>
      </c>
      <c r="E388" t="s">
        <v>322</v>
      </c>
      <c r="F388" t="s">
        <v>322</v>
      </c>
      <c r="H388" t="s">
        <v>839</v>
      </c>
      <c r="L388" t="s">
        <v>31</v>
      </c>
      <c r="M388">
        <f>Fugas_Alter1!AN115/1000</f>
        <v>0</v>
      </c>
      <c r="N388">
        <f>IFERROR(IF(L388="CO2",M388,IF(L388="CH4",M388*Hoja1!$C$19,BASEDEDATOS!M388*Hoja1!$C$20)),0)</f>
        <v>0</v>
      </c>
    </row>
    <row r="389" spans="2:14" x14ac:dyDescent="0.75">
      <c r="B389" t="str">
        <f>IF(Fugas_Alter1!AC116="Planta Tratamiento de gas","1B2biii",IF(Hoja1!$C$31="CRUDO","1B2aii","1B2aiii"))</f>
        <v>1B2aii</v>
      </c>
      <c r="C389" t="str">
        <f>Hoja1!$C$31</f>
        <v>CRUDO</v>
      </c>
      <c r="D389" t="str">
        <f>IF(Fugas_Alter1!AC116="Planta Tratamiento de gas","PROCESAMIENTO DE GAS","PRODUCCIÓN")</f>
        <v>PRODUCCIÓN</v>
      </c>
      <c r="E389" t="s">
        <v>322</v>
      </c>
      <c r="F389" t="s">
        <v>322</v>
      </c>
      <c r="H389" t="s">
        <v>839</v>
      </c>
      <c r="L389" t="s">
        <v>31</v>
      </c>
      <c r="M389">
        <f>Fugas_Alter1!AN116/1000</f>
        <v>0</v>
      </c>
      <c r="N389">
        <f>IFERROR(IF(L389="CO2",M389,IF(L389="CH4",M389*Hoja1!$C$19,BASEDEDATOS!M389*Hoja1!$C$20)),0)</f>
        <v>0</v>
      </c>
    </row>
    <row r="390" spans="2:14" x14ac:dyDescent="0.75">
      <c r="B390" t="str">
        <f>IF(Fugas_Alter1!AC117="Planta Tratamiento de gas","1B2biii",IF(Hoja1!$C$31="CRUDO","1B2aii","1B2aiii"))</f>
        <v>1B2aii</v>
      </c>
      <c r="C390" t="str">
        <f>Hoja1!$C$31</f>
        <v>CRUDO</v>
      </c>
      <c r="D390" t="str">
        <f>IF(Fugas_Alter1!AC117="Planta Tratamiento de gas","PROCESAMIENTO DE GAS","PRODUCCIÓN")</f>
        <v>PRODUCCIÓN</v>
      </c>
      <c r="E390" t="s">
        <v>322</v>
      </c>
      <c r="F390" t="s">
        <v>322</v>
      </c>
      <c r="H390" t="s">
        <v>839</v>
      </c>
      <c r="L390" t="s">
        <v>31</v>
      </c>
      <c r="M390">
        <f>Fugas_Alter1!AN117/1000</f>
        <v>0</v>
      </c>
      <c r="N390">
        <f>IFERROR(IF(L390="CO2",M390,IF(L390="CH4",M390*Hoja1!$C$19,BASEDEDATOS!M390*Hoja1!$C$20)),0)</f>
        <v>0</v>
      </c>
    </row>
    <row r="391" spans="2:14" x14ac:dyDescent="0.75">
      <c r="B391" t="str">
        <f>IF(Fugas_Alter1!AC118="Planta Tratamiento de gas","1B2biii",IF(Hoja1!$C$31="CRUDO","1B2aii","1B2aiii"))</f>
        <v>1B2aii</v>
      </c>
      <c r="C391" t="str">
        <f>Hoja1!$C$31</f>
        <v>CRUDO</v>
      </c>
      <c r="D391" t="str">
        <f>IF(Fugas_Alter1!AC118="Planta Tratamiento de gas","PROCESAMIENTO DE GAS","PRODUCCIÓN")</f>
        <v>PRODUCCIÓN</v>
      </c>
      <c r="E391" t="s">
        <v>322</v>
      </c>
      <c r="F391" t="s">
        <v>322</v>
      </c>
      <c r="H391" t="s">
        <v>839</v>
      </c>
      <c r="L391" t="s">
        <v>31</v>
      </c>
      <c r="M391">
        <f>Fugas_Alter1!AN118/1000</f>
        <v>0</v>
      </c>
      <c r="N391">
        <f>IFERROR(IF(L391="CO2",M391,IF(L391="CH4",M391*Hoja1!$C$19,BASEDEDATOS!M391*Hoja1!$C$20)),0)</f>
        <v>0</v>
      </c>
    </row>
    <row r="392" spans="2:14" x14ac:dyDescent="0.75">
      <c r="B392" t="str">
        <f>IF(Fugas_Alter1!AC119="Planta Tratamiento de gas","1B2biii",IF(Hoja1!$C$31="CRUDO","1B2aii","1B2aiii"))</f>
        <v>1B2aii</v>
      </c>
      <c r="C392" t="str">
        <f>Hoja1!$C$31</f>
        <v>CRUDO</v>
      </c>
      <c r="D392" t="str">
        <f>IF(Fugas_Alter1!AC119="Planta Tratamiento de gas","PROCESAMIENTO DE GAS","PRODUCCIÓN")</f>
        <v>PRODUCCIÓN</v>
      </c>
      <c r="E392" t="s">
        <v>322</v>
      </c>
      <c r="F392" t="s">
        <v>322</v>
      </c>
      <c r="H392" t="s">
        <v>839</v>
      </c>
      <c r="L392" t="s">
        <v>31</v>
      </c>
      <c r="M392">
        <f>Fugas_Alter1!AN119/1000</f>
        <v>0</v>
      </c>
      <c r="N392">
        <f>IFERROR(IF(L392="CO2",M392,IF(L392="CH4",M392*Hoja1!$C$19,BASEDEDATOS!M392*Hoja1!$C$20)),0)</f>
        <v>0</v>
      </c>
    </row>
    <row r="393" spans="2:14" x14ac:dyDescent="0.75">
      <c r="B393" t="str">
        <f>IF(Fugas_Alter1!AC120="Planta Tratamiento de gas","1B2biii",IF(Hoja1!$C$31="CRUDO","1B2aii","1B2aiii"))</f>
        <v>1B2aii</v>
      </c>
      <c r="C393" t="str">
        <f>Hoja1!$C$31</f>
        <v>CRUDO</v>
      </c>
      <c r="D393" t="str">
        <f>IF(Fugas_Alter1!AC120="Planta Tratamiento de gas","PROCESAMIENTO DE GAS","PRODUCCIÓN")</f>
        <v>PRODUCCIÓN</v>
      </c>
      <c r="E393" t="s">
        <v>322</v>
      </c>
      <c r="F393" t="s">
        <v>322</v>
      </c>
      <c r="H393" t="s">
        <v>839</v>
      </c>
      <c r="L393" t="s">
        <v>31</v>
      </c>
      <c r="M393">
        <f>Fugas_Alter1!AN120/1000</f>
        <v>0</v>
      </c>
      <c r="N393">
        <f>IFERROR(IF(L393="CO2",M393,IF(L393="CH4",M393*Hoja1!$C$19,BASEDEDATOS!M393*Hoja1!$C$20)),0)</f>
        <v>0</v>
      </c>
    </row>
    <row r="394" spans="2:14" x14ac:dyDescent="0.75">
      <c r="B394" t="str">
        <f>IF(Fugas_Alter1!AC121="Planta Tratamiento de gas","1B2biii",IF(Hoja1!$C$31="CRUDO","1B2aii","1B2aiii"))</f>
        <v>1B2aii</v>
      </c>
      <c r="C394" t="str">
        <f>Hoja1!$C$31</f>
        <v>CRUDO</v>
      </c>
      <c r="D394" t="str">
        <f>IF(Fugas_Alter1!AC121="Planta Tratamiento de gas","PROCESAMIENTO DE GAS","PRODUCCIÓN")</f>
        <v>PRODUCCIÓN</v>
      </c>
      <c r="E394" t="s">
        <v>322</v>
      </c>
      <c r="F394" t="s">
        <v>322</v>
      </c>
      <c r="H394" t="s">
        <v>839</v>
      </c>
      <c r="L394" t="s">
        <v>31</v>
      </c>
      <c r="M394">
        <f>Fugas_Alter1!AN121/1000</f>
        <v>0</v>
      </c>
      <c r="N394">
        <f>IFERROR(IF(L394="CO2",M394,IF(L394="CH4",M394*Hoja1!$C$19,BASEDEDATOS!M394*Hoja1!$C$20)),0)</f>
        <v>0</v>
      </c>
    </row>
    <row r="395" spans="2:14" x14ac:dyDescent="0.75">
      <c r="B395" t="str">
        <f>IF(Fugas_Alter1!AC122="Planta Tratamiento de gas","1B2biii",IF(Hoja1!$C$31="CRUDO","1B2aii","1B2aiii"))</f>
        <v>1B2aii</v>
      </c>
      <c r="C395" t="str">
        <f>Hoja1!$C$31</f>
        <v>CRUDO</v>
      </c>
      <c r="D395" t="str">
        <f>IF(Fugas_Alter1!AC122="Planta Tratamiento de gas","PROCESAMIENTO DE GAS","PRODUCCIÓN")</f>
        <v>PRODUCCIÓN</v>
      </c>
      <c r="E395" t="s">
        <v>322</v>
      </c>
      <c r="F395" t="s">
        <v>322</v>
      </c>
      <c r="H395" t="s">
        <v>839</v>
      </c>
      <c r="L395" t="s">
        <v>31</v>
      </c>
      <c r="M395">
        <f>Fugas_Alter1!AN122/1000</f>
        <v>0</v>
      </c>
      <c r="N395">
        <f>IFERROR(IF(L395="CO2",M395,IF(L395="CH4",M395*Hoja1!$C$19,BASEDEDATOS!M395*Hoja1!$C$20)),0)</f>
        <v>0</v>
      </c>
    </row>
    <row r="396" spans="2:14" x14ac:dyDescent="0.75">
      <c r="B396" t="str">
        <f>IF(Fugas_Alter1!AC123="Planta Tratamiento de gas","1B2biii",IF(Hoja1!$C$31="CRUDO","1B2aii","1B2aiii"))</f>
        <v>1B2aii</v>
      </c>
      <c r="C396" t="str">
        <f>Hoja1!$C$31</f>
        <v>CRUDO</v>
      </c>
      <c r="D396" t="str">
        <f>IF(Fugas_Alter1!AC123="Planta Tratamiento de gas","PROCESAMIENTO DE GAS","PRODUCCIÓN")</f>
        <v>PRODUCCIÓN</v>
      </c>
      <c r="E396" t="s">
        <v>322</v>
      </c>
      <c r="F396" t="s">
        <v>322</v>
      </c>
      <c r="H396" t="s">
        <v>839</v>
      </c>
      <c r="L396" t="s">
        <v>31</v>
      </c>
      <c r="M396">
        <f>Fugas_Alter1!AN123/1000</f>
        <v>0</v>
      </c>
      <c r="N396">
        <f>IFERROR(IF(L396="CO2",M396,IF(L396="CH4",M396*Hoja1!$C$19,BASEDEDATOS!M396*Hoja1!$C$20)),0)</f>
        <v>0</v>
      </c>
    </row>
    <row r="397" spans="2:14" x14ac:dyDescent="0.75">
      <c r="B397" t="str">
        <f>IF(Fugas_Alter1!AC124="Planta Tratamiento de gas","1B2biii",IF(Hoja1!$C$31="CRUDO","1B2aii","1B2aiii"))</f>
        <v>1B2aii</v>
      </c>
      <c r="C397" t="str">
        <f>Hoja1!$C$31</f>
        <v>CRUDO</v>
      </c>
      <c r="D397" t="str">
        <f>IF(Fugas_Alter1!AC124="Planta Tratamiento de gas","PROCESAMIENTO DE GAS","PRODUCCIÓN")</f>
        <v>PRODUCCIÓN</v>
      </c>
      <c r="E397" t="s">
        <v>322</v>
      </c>
      <c r="F397" t="s">
        <v>322</v>
      </c>
      <c r="H397" t="s">
        <v>839</v>
      </c>
      <c r="L397" t="s">
        <v>31</v>
      </c>
      <c r="M397">
        <f>Fugas_Alter1!AN124/1000</f>
        <v>0</v>
      </c>
      <c r="N397">
        <f>IFERROR(IF(L397="CO2",M397,IF(L397="CH4",M397*Hoja1!$C$19,BASEDEDATOS!M397*Hoja1!$C$20)),0)</f>
        <v>0</v>
      </c>
    </row>
    <row r="398" spans="2:14" x14ac:dyDescent="0.75">
      <c r="B398" t="str">
        <f>IF(Fugas_Alter1!AC125="Planta Tratamiento de gas","1B2biii",IF(Hoja1!$C$31="CRUDO","1B2aii","1B2aiii"))</f>
        <v>1B2aii</v>
      </c>
      <c r="C398" t="str">
        <f>Hoja1!$C$31</f>
        <v>CRUDO</v>
      </c>
      <c r="D398" t="str">
        <f>IF(Fugas_Alter1!AC125="Planta Tratamiento de gas","PROCESAMIENTO DE GAS","PRODUCCIÓN")</f>
        <v>PRODUCCIÓN</v>
      </c>
      <c r="E398" t="s">
        <v>322</v>
      </c>
      <c r="F398" t="s">
        <v>322</v>
      </c>
      <c r="H398" t="s">
        <v>839</v>
      </c>
      <c r="L398" t="s">
        <v>31</v>
      </c>
      <c r="M398">
        <f>Fugas_Alter1!AN125/1000</f>
        <v>0</v>
      </c>
      <c r="N398">
        <f>IFERROR(IF(L398="CO2",M398,IF(L398="CH4",M398*Hoja1!$C$19,BASEDEDATOS!M398*Hoja1!$C$20)),0)</f>
        <v>0</v>
      </c>
    </row>
    <row r="399" spans="2:14" x14ac:dyDescent="0.75">
      <c r="B399" t="str">
        <f>IF(Fugas_Alter1!AC126="Planta Tratamiento de gas","1B2biii",IF(Hoja1!$C$31="CRUDO","1B2aii","1B2aiii"))</f>
        <v>1B2aii</v>
      </c>
      <c r="C399" t="str">
        <f>Hoja1!$C$31</f>
        <v>CRUDO</v>
      </c>
      <c r="D399" t="str">
        <f>IF(Fugas_Alter1!AC126="Planta Tratamiento de gas","PROCESAMIENTO DE GAS","PRODUCCIÓN")</f>
        <v>PRODUCCIÓN</v>
      </c>
      <c r="E399" t="s">
        <v>322</v>
      </c>
      <c r="F399" t="s">
        <v>322</v>
      </c>
      <c r="H399" t="s">
        <v>839</v>
      </c>
      <c r="L399" t="s">
        <v>31</v>
      </c>
      <c r="M399">
        <f>Fugas_Alter1!AN126/1000</f>
        <v>0</v>
      </c>
      <c r="N399">
        <f>IFERROR(IF(L399="CO2",M399,IF(L399="CH4",M399*Hoja1!$C$19,BASEDEDATOS!M399*Hoja1!$C$20)),0)</f>
        <v>0</v>
      </c>
    </row>
    <row r="400" spans="2:14" x14ac:dyDescent="0.75">
      <c r="B400" t="str">
        <f>IF(Fugas_Alter1!AC127="Planta Tratamiento de gas","1B2biii",IF(Hoja1!$C$31="CRUDO","1B2aii","1B2aiii"))</f>
        <v>1B2aii</v>
      </c>
      <c r="C400" t="str">
        <f>Hoja1!$C$31</f>
        <v>CRUDO</v>
      </c>
      <c r="D400" t="str">
        <f>IF(Fugas_Alter1!AC127="Planta Tratamiento de gas","PROCESAMIENTO DE GAS","PRODUCCIÓN")</f>
        <v>PRODUCCIÓN</v>
      </c>
      <c r="E400" t="s">
        <v>322</v>
      </c>
      <c r="F400" t="s">
        <v>322</v>
      </c>
      <c r="H400" t="s">
        <v>839</v>
      </c>
      <c r="L400" t="s">
        <v>31</v>
      </c>
      <c r="M400">
        <f>Fugas_Alter1!AN127/1000</f>
        <v>0</v>
      </c>
      <c r="N400">
        <f>IFERROR(IF(L400="CO2",M400,IF(L400="CH4",M400*Hoja1!$C$19,BASEDEDATOS!M400*Hoja1!$C$20)),0)</f>
        <v>0</v>
      </c>
    </row>
    <row r="401" spans="2:14" x14ac:dyDescent="0.75">
      <c r="B401" t="str">
        <f>IF(Fugas_Alter1!AC128="Planta Tratamiento de gas","1B2biii",IF(Hoja1!$C$31="CRUDO","1B2aii","1B2aiii"))</f>
        <v>1B2aii</v>
      </c>
      <c r="C401" t="str">
        <f>Hoja1!$C$31</f>
        <v>CRUDO</v>
      </c>
      <c r="D401" t="str">
        <f>IF(Fugas_Alter1!AC128="Planta Tratamiento de gas","PROCESAMIENTO DE GAS","PRODUCCIÓN")</f>
        <v>PRODUCCIÓN</v>
      </c>
      <c r="E401" t="s">
        <v>322</v>
      </c>
      <c r="F401" t="s">
        <v>322</v>
      </c>
      <c r="H401" t="s">
        <v>839</v>
      </c>
      <c r="L401" t="s">
        <v>31</v>
      </c>
      <c r="M401">
        <f>Fugas_Alter1!AN128/1000</f>
        <v>0</v>
      </c>
      <c r="N401">
        <f>IFERROR(IF(L401="CO2",M401,IF(L401="CH4",M401*Hoja1!$C$19,BASEDEDATOS!M401*Hoja1!$C$20)),0)</f>
        <v>0</v>
      </c>
    </row>
    <row r="402" spans="2:14" x14ac:dyDescent="0.75">
      <c r="B402" t="str">
        <f>IF(Fugas_Alter1!AC129="Planta Tratamiento de gas","1B2biii",IF(Hoja1!$C$31="CRUDO","1B2aii","1B2aiii"))</f>
        <v>1B2aii</v>
      </c>
      <c r="C402" t="str">
        <f>Hoja1!$C$31</f>
        <v>CRUDO</v>
      </c>
      <c r="D402" t="str">
        <f>IF(Fugas_Alter1!AC129="Planta Tratamiento de gas","PROCESAMIENTO DE GAS","PRODUCCIÓN")</f>
        <v>PRODUCCIÓN</v>
      </c>
      <c r="E402" t="s">
        <v>322</v>
      </c>
      <c r="F402" t="s">
        <v>322</v>
      </c>
      <c r="H402" t="s">
        <v>839</v>
      </c>
      <c r="L402" t="s">
        <v>31</v>
      </c>
      <c r="M402">
        <f>Fugas_Alter1!AN129/1000</f>
        <v>0</v>
      </c>
      <c r="N402">
        <f>IFERROR(IF(L402="CO2",M402,IF(L402="CH4",M402*Hoja1!$C$19,BASEDEDATOS!M402*Hoja1!$C$20)),0)</f>
        <v>0</v>
      </c>
    </row>
    <row r="403" spans="2:14" x14ac:dyDescent="0.75">
      <c r="B403" t="str">
        <f>IF(Fugas_Alter1!AC130="Planta Tratamiento de gas","1B2biii",IF(Hoja1!$C$31="CRUDO","1B2aii","1B2aiii"))</f>
        <v>1B2aii</v>
      </c>
      <c r="C403" t="str">
        <f>Hoja1!$C$31</f>
        <v>CRUDO</v>
      </c>
      <c r="D403" t="str">
        <f>IF(Fugas_Alter1!AC130="Planta Tratamiento de gas","PROCESAMIENTO DE GAS","PRODUCCIÓN")</f>
        <v>PRODUCCIÓN</v>
      </c>
      <c r="E403" t="s">
        <v>322</v>
      </c>
      <c r="F403" t="s">
        <v>322</v>
      </c>
      <c r="H403" t="s">
        <v>839</v>
      </c>
      <c r="L403" t="s">
        <v>31</v>
      </c>
      <c r="M403">
        <f>Fugas_Alter1!AN130/1000</f>
        <v>0</v>
      </c>
      <c r="N403">
        <f>IFERROR(IF(L403="CO2",M403,IF(L403="CH4",M403*Hoja1!$C$19,BASEDEDATOS!M403*Hoja1!$C$20)),0)</f>
        <v>0</v>
      </c>
    </row>
    <row r="404" spans="2:14" x14ac:dyDescent="0.75">
      <c r="B404" t="str">
        <f>IF(Fugas_Alter1!AC131="Planta Tratamiento de gas","1B2biii",IF(Hoja1!$C$31="CRUDO","1B2aii","1B2aiii"))</f>
        <v>1B2aii</v>
      </c>
      <c r="C404" t="str">
        <f>Hoja1!$C$31</f>
        <v>CRUDO</v>
      </c>
      <c r="D404" t="str">
        <f>IF(Fugas_Alter1!AC131="Planta Tratamiento de gas","PROCESAMIENTO DE GAS","PRODUCCIÓN")</f>
        <v>PRODUCCIÓN</v>
      </c>
      <c r="E404" t="s">
        <v>322</v>
      </c>
      <c r="F404" t="s">
        <v>322</v>
      </c>
      <c r="H404" t="s">
        <v>839</v>
      </c>
      <c r="L404" t="s">
        <v>31</v>
      </c>
      <c r="M404">
        <f>Fugas_Alter1!AN131/1000</f>
        <v>0</v>
      </c>
      <c r="N404">
        <f>IFERROR(IF(L404="CO2",M404,IF(L404="CH4",M404*Hoja1!$C$19,BASEDEDATOS!M404*Hoja1!$C$20)),0)</f>
        <v>0</v>
      </c>
    </row>
    <row r="405" spans="2:14" x14ac:dyDescent="0.75">
      <c r="B405" t="str">
        <f>IF(Fugas_Alter1!AC132="Planta Tratamiento de gas","1B2biii",IF(Hoja1!$C$31="CRUDO","1B2aii","1B2aiii"))</f>
        <v>1B2aii</v>
      </c>
      <c r="C405" t="str">
        <f>Hoja1!$C$31</f>
        <v>CRUDO</v>
      </c>
      <c r="D405" t="str">
        <f>IF(Fugas_Alter1!AC132="Planta Tratamiento de gas","PROCESAMIENTO DE GAS","PRODUCCIÓN")</f>
        <v>PRODUCCIÓN</v>
      </c>
      <c r="E405" t="s">
        <v>322</v>
      </c>
      <c r="F405" t="s">
        <v>322</v>
      </c>
      <c r="H405" t="s">
        <v>839</v>
      </c>
      <c r="L405" t="s">
        <v>31</v>
      </c>
      <c r="M405">
        <f>Fugas_Alter1!AN132/1000</f>
        <v>0</v>
      </c>
      <c r="N405">
        <f>IFERROR(IF(L405="CO2",M405,IF(L405="CH4",M405*Hoja1!$C$19,BASEDEDATOS!M405*Hoja1!$C$20)),0)</f>
        <v>0</v>
      </c>
    </row>
    <row r="406" spans="2:14" x14ac:dyDescent="0.75">
      <c r="B406" t="str">
        <f>IF(Fugas_Alter1!AC133="Planta Tratamiento de gas","1B2biii",IF(Hoja1!$C$31="CRUDO","1B2aii","1B2aiii"))</f>
        <v>1B2aii</v>
      </c>
      <c r="C406" t="str">
        <f>Hoja1!$C$31</f>
        <v>CRUDO</v>
      </c>
      <c r="D406" t="str">
        <f>IF(Fugas_Alter1!AC133="Planta Tratamiento de gas","PROCESAMIENTO DE GAS","PRODUCCIÓN")</f>
        <v>PRODUCCIÓN</v>
      </c>
      <c r="E406" t="s">
        <v>322</v>
      </c>
      <c r="F406" t="s">
        <v>322</v>
      </c>
      <c r="H406" t="s">
        <v>839</v>
      </c>
      <c r="L406" t="s">
        <v>31</v>
      </c>
      <c r="M406">
        <f>Fugas_Alter1!AN133/1000</f>
        <v>0</v>
      </c>
      <c r="N406">
        <f>IFERROR(IF(L406="CO2",M406,IF(L406="CH4",M406*Hoja1!$C$19,BASEDEDATOS!M406*Hoja1!$C$20)),0)</f>
        <v>0</v>
      </c>
    </row>
    <row r="407" spans="2:14" x14ac:dyDescent="0.75">
      <c r="B407" t="str">
        <f>IF(Fugas_Alter1!AC134="Planta Tratamiento de gas","1B2biii",IF(Hoja1!$C$31="CRUDO","1B2aii","1B2aiii"))</f>
        <v>1B2aii</v>
      </c>
      <c r="C407" t="str">
        <f>Hoja1!$C$31</f>
        <v>CRUDO</v>
      </c>
      <c r="D407" t="str">
        <f>IF(Fugas_Alter1!AC134="Planta Tratamiento de gas","PROCESAMIENTO DE GAS","PRODUCCIÓN")</f>
        <v>PRODUCCIÓN</v>
      </c>
      <c r="E407" t="s">
        <v>322</v>
      </c>
      <c r="F407" t="s">
        <v>322</v>
      </c>
      <c r="H407" t="s">
        <v>839</v>
      </c>
      <c r="L407" t="s">
        <v>31</v>
      </c>
      <c r="M407">
        <f>Fugas_Alter1!AN134/1000</f>
        <v>0</v>
      </c>
      <c r="N407">
        <f>IFERROR(IF(L407="CO2",M407,IF(L407="CH4",M407*Hoja1!$C$19,BASEDEDATOS!M407*Hoja1!$C$20)),0)</f>
        <v>0</v>
      </c>
    </row>
    <row r="408" spans="2:14" x14ac:dyDescent="0.75">
      <c r="B408" t="str">
        <f>IF(Fugas_Alter1!AC135="Planta Tratamiento de gas","1B2biii",IF(Hoja1!$C$31="CRUDO","1B2aii","1B2aiii"))</f>
        <v>1B2aii</v>
      </c>
      <c r="C408" t="str">
        <f>Hoja1!$C$31</f>
        <v>CRUDO</v>
      </c>
      <c r="D408" t="str">
        <f>IF(Fugas_Alter1!AC135="Planta Tratamiento de gas","PROCESAMIENTO DE GAS","PRODUCCIÓN")</f>
        <v>PRODUCCIÓN</v>
      </c>
      <c r="E408" t="s">
        <v>322</v>
      </c>
      <c r="F408" t="s">
        <v>322</v>
      </c>
      <c r="H408" t="s">
        <v>839</v>
      </c>
      <c r="L408" t="s">
        <v>31</v>
      </c>
      <c r="M408">
        <f>Fugas_Alter1!AN135/1000</f>
        <v>0</v>
      </c>
      <c r="N408">
        <f>IFERROR(IF(L408="CO2",M408,IF(L408="CH4",M408*Hoja1!$C$19,BASEDEDATOS!M408*Hoja1!$C$20)),0)</f>
        <v>0</v>
      </c>
    </row>
    <row r="409" spans="2:14" x14ac:dyDescent="0.75">
      <c r="B409" t="str">
        <f>IF(Fugas_Alter1!AC136="Planta Tratamiento de gas","1B2biii",IF(Hoja1!$C$31="CRUDO","1B2aii","1B2aiii"))</f>
        <v>1B2aii</v>
      </c>
      <c r="C409" t="str">
        <f>Hoja1!$C$31</f>
        <v>CRUDO</v>
      </c>
      <c r="D409" t="str">
        <f>IF(Fugas_Alter1!AC136="Planta Tratamiento de gas","PROCESAMIENTO DE GAS","PRODUCCIÓN")</f>
        <v>PRODUCCIÓN</v>
      </c>
      <c r="E409" t="s">
        <v>322</v>
      </c>
      <c r="F409" t="s">
        <v>322</v>
      </c>
      <c r="H409" t="s">
        <v>839</v>
      </c>
      <c r="L409" t="s">
        <v>31</v>
      </c>
      <c r="M409">
        <f>Fugas_Alter1!AN136/1000</f>
        <v>0</v>
      </c>
      <c r="N409">
        <f>IFERROR(IF(L409="CO2",M409,IF(L409="CH4",M409*Hoja1!$C$19,BASEDEDATOS!M409*Hoja1!$C$20)),0)</f>
        <v>0</v>
      </c>
    </row>
    <row r="410" spans="2:14" x14ac:dyDescent="0.75">
      <c r="B410" t="str">
        <f>IF(Fugas_Alter1!AC137="Planta Tratamiento de gas","1B2biii",IF(Hoja1!$C$31="CRUDO","1B2aii","1B2aiii"))</f>
        <v>1B2aii</v>
      </c>
      <c r="C410" t="str">
        <f>Hoja1!$C$31</f>
        <v>CRUDO</v>
      </c>
      <c r="D410" t="str">
        <f>IF(Fugas_Alter1!AC137="Planta Tratamiento de gas","PROCESAMIENTO DE GAS","PRODUCCIÓN")</f>
        <v>PRODUCCIÓN</v>
      </c>
      <c r="E410" t="s">
        <v>322</v>
      </c>
      <c r="F410" t="s">
        <v>322</v>
      </c>
      <c r="H410" t="s">
        <v>839</v>
      </c>
      <c r="L410" t="s">
        <v>31</v>
      </c>
      <c r="M410">
        <f>Fugas_Alter1!AN137/1000</f>
        <v>0</v>
      </c>
      <c r="N410">
        <f>IFERROR(IF(L410="CO2",M410,IF(L410="CH4",M410*Hoja1!$C$19,BASEDEDATOS!M410*Hoja1!$C$20)),0)</f>
        <v>0</v>
      </c>
    </row>
    <row r="411" spans="2:14" x14ac:dyDescent="0.75">
      <c r="B411" t="str">
        <f>IF(Fugas_Alter1!AC138="Planta Tratamiento de gas","1B2biii",IF(Hoja1!$C$31="CRUDO","1B2aii","1B2aiii"))</f>
        <v>1B2aii</v>
      </c>
      <c r="C411" t="str">
        <f>Hoja1!$C$31</f>
        <v>CRUDO</v>
      </c>
      <c r="D411" t="str">
        <f>IF(Fugas_Alter1!AC138="Planta Tratamiento de gas","PROCESAMIENTO DE GAS","PRODUCCIÓN")</f>
        <v>PRODUCCIÓN</v>
      </c>
      <c r="E411" t="s">
        <v>322</v>
      </c>
      <c r="F411" t="s">
        <v>322</v>
      </c>
      <c r="H411" t="s">
        <v>839</v>
      </c>
      <c r="L411" t="s">
        <v>31</v>
      </c>
      <c r="M411">
        <f>Fugas_Alter1!AN138/1000</f>
        <v>0</v>
      </c>
      <c r="N411">
        <f>IFERROR(IF(L411="CO2",M411,IF(L411="CH4",M411*Hoja1!$C$19,BASEDEDATOS!M411*Hoja1!$C$20)),0)</f>
        <v>0</v>
      </c>
    </row>
    <row r="412" spans="2:14" x14ac:dyDescent="0.75">
      <c r="B412" t="str">
        <f>IF(Fugas_Alter1!AC139="Planta Tratamiento de gas","1B2biii",IF(Hoja1!$C$31="CRUDO","1B2aii","1B2aiii"))</f>
        <v>1B2aii</v>
      </c>
      <c r="C412" t="str">
        <f>Hoja1!$C$31</f>
        <v>CRUDO</v>
      </c>
      <c r="D412" t="str">
        <f>IF(Fugas_Alter1!AC139="Planta Tratamiento de gas","PROCESAMIENTO DE GAS","PRODUCCIÓN")</f>
        <v>PRODUCCIÓN</v>
      </c>
      <c r="E412" t="s">
        <v>322</v>
      </c>
      <c r="F412" t="s">
        <v>322</v>
      </c>
      <c r="H412" t="s">
        <v>839</v>
      </c>
      <c r="L412" t="s">
        <v>31</v>
      </c>
      <c r="M412">
        <f>Fugas_Alter1!AN139/1000</f>
        <v>0</v>
      </c>
      <c r="N412">
        <f>IFERROR(IF(L412="CO2",M412,IF(L412="CH4",M412*Hoja1!$C$19,BASEDEDATOS!M412*Hoja1!$C$20)),0)</f>
        <v>0</v>
      </c>
    </row>
    <row r="413" spans="2:14" x14ac:dyDescent="0.75">
      <c r="B413" t="str">
        <f>IF(Fugas_Alter1!AC140="Planta Tratamiento de gas","1B2biii",IF(Hoja1!$C$31="CRUDO","1B2aii","1B2aiii"))</f>
        <v>1B2aii</v>
      </c>
      <c r="C413" t="str">
        <f>Hoja1!$C$31</f>
        <v>CRUDO</v>
      </c>
      <c r="D413" t="str">
        <f>IF(Fugas_Alter1!AC140="Planta Tratamiento de gas","PROCESAMIENTO DE GAS","PRODUCCIÓN")</f>
        <v>PRODUCCIÓN</v>
      </c>
      <c r="E413" t="s">
        <v>322</v>
      </c>
      <c r="F413" t="s">
        <v>322</v>
      </c>
      <c r="H413" t="s">
        <v>839</v>
      </c>
      <c r="L413" t="s">
        <v>31</v>
      </c>
      <c r="M413">
        <f>Fugas_Alter1!AN140/1000</f>
        <v>0</v>
      </c>
      <c r="N413">
        <f>IFERROR(IF(L413="CO2",M413,IF(L413="CH4",M413*Hoja1!$C$19,BASEDEDATOS!M413*Hoja1!$C$20)),0)</f>
        <v>0</v>
      </c>
    </row>
    <row r="414" spans="2:14" x14ac:dyDescent="0.75">
      <c r="B414" t="str">
        <f>IF(Fugas_Alter1!AC141="Planta Tratamiento de gas","1B2biii",IF(Hoja1!$C$31="CRUDO","1B2aii","1B2aiii"))</f>
        <v>1B2aii</v>
      </c>
      <c r="C414" t="str">
        <f>Hoja1!$C$31</f>
        <v>CRUDO</v>
      </c>
      <c r="D414" t="str">
        <f>IF(Fugas_Alter1!AC141="Planta Tratamiento de gas","PROCESAMIENTO DE GAS","PRODUCCIÓN")</f>
        <v>PRODUCCIÓN</v>
      </c>
      <c r="E414" t="s">
        <v>322</v>
      </c>
      <c r="F414" t="s">
        <v>322</v>
      </c>
      <c r="H414" t="s">
        <v>839</v>
      </c>
      <c r="L414" t="s">
        <v>31</v>
      </c>
      <c r="M414">
        <f>Fugas_Alter1!AN141/1000</f>
        <v>0</v>
      </c>
      <c r="N414">
        <f>IFERROR(IF(L414="CO2",M414,IF(L414="CH4",M414*Hoja1!$C$19,BASEDEDATOS!M414*Hoja1!$C$20)),0)</f>
        <v>0</v>
      </c>
    </row>
    <row r="415" spans="2:14" x14ac:dyDescent="0.75">
      <c r="B415" t="str">
        <f>IF(Fugas_Alter1!AC142="Planta Tratamiento de gas","1B2biii",IF(Hoja1!$C$31="CRUDO","1B2aii","1B2aiii"))</f>
        <v>1B2aii</v>
      </c>
      <c r="C415" t="str">
        <f>Hoja1!$C$31</f>
        <v>CRUDO</v>
      </c>
      <c r="D415" t="str">
        <f>IF(Fugas_Alter1!AC142="Planta Tratamiento de gas","PROCESAMIENTO DE GAS","PRODUCCIÓN")</f>
        <v>PRODUCCIÓN</v>
      </c>
      <c r="E415" t="s">
        <v>322</v>
      </c>
      <c r="F415" t="s">
        <v>322</v>
      </c>
      <c r="H415" t="s">
        <v>839</v>
      </c>
      <c r="L415" t="s">
        <v>31</v>
      </c>
      <c r="M415">
        <f>Fugas_Alter1!AN142/1000</f>
        <v>0</v>
      </c>
      <c r="N415">
        <f>IFERROR(IF(L415="CO2",M415,IF(L415="CH4",M415*Hoja1!$C$19,BASEDEDATOS!M415*Hoja1!$C$20)),0)</f>
        <v>0</v>
      </c>
    </row>
    <row r="416" spans="2:14" x14ac:dyDescent="0.75">
      <c r="B416" t="str">
        <f>IF(Fugas_Alter1!AC143="Planta Tratamiento de gas","1B2biii",IF(Hoja1!$C$31="CRUDO","1B2aii","1B2aiii"))</f>
        <v>1B2aii</v>
      </c>
      <c r="C416" t="str">
        <f>Hoja1!$C$31</f>
        <v>CRUDO</v>
      </c>
      <c r="D416" t="str">
        <f>IF(Fugas_Alter1!AC143="Planta Tratamiento de gas","PROCESAMIENTO DE GAS","PRODUCCIÓN")</f>
        <v>PRODUCCIÓN</v>
      </c>
      <c r="E416" t="s">
        <v>322</v>
      </c>
      <c r="F416" t="s">
        <v>322</v>
      </c>
      <c r="H416" t="s">
        <v>839</v>
      </c>
      <c r="L416" t="s">
        <v>31</v>
      </c>
      <c r="M416">
        <f>Fugas_Alter1!AN143/1000</f>
        <v>0</v>
      </c>
      <c r="N416">
        <f>IFERROR(IF(L416="CO2",M416,IF(L416="CH4",M416*Hoja1!$C$19,BASEDEDATOS!M416*Hoja1!$C$20)),0)</f>
        <v>0</v>
      </c>
    </row>
    <row r="417" spans="2:14" x14ac:dyDescent="0.75">
      <c r="B417" t="str">
        <f>IF(Fugas_Alter1!AC144="Planta Tratamiento de gas","1B2biii",IF(Hoja1!$C$31="CRUDO","1B2aii","1B2aiii"))</f>
        <v>1B2aii</v>
      </c>
      <c r="C417" t="str">
        <f>Hoja1!$C$31</f>
        <v>CRUDO</v>
      </c>
      <c r="D417" t="str">
        <f>IF(Fugas_Alter1!AC144="Planta Tratamiento de gas","PROCESAMIENTO DE GAS","PRODUCCIÓN")</f>
        <v>PRODUCCIÓN</v>
      </c>
      <c r="E417" t="s">
        <v>322</v>
      </c>
      <c r="F417" t="s">
        <v>322</v>
      </c>
      <c r="H417" t="s">
        <v>839</v>
      </c>
      <c r="L417" t="s">
        <v>31</v>
      </c>
      <c r="M417">
        <f>Fugas_Alter1!AN144/1000</f>
        <v>0</v>
      </c>
      <c r="N417">
        <f>IFERROR(IF(L417="CO2",M417,IF(L417="CH4",M417*Hoja1!$C$19,BASEDEDATOS!M417*Hoja1!$C$20)),0)</f>
        <v>0</v>
      </c>
    </row>
    <row r="418" spans="2:14" x14ac:dyDescent="0.75">
      <c r="B418" t="str">
        <f>IF(Fugas_Alter1!AC145="Planta Tratamiento de gas","1B2biii",IF(Hoja1!$C$31="CRUDO","1B2aii","1B2aiii"))</f>
        <v>1B2aii</v>
      </c>
      <c r="C418" t="str">
        <f>Hoja1!$C$31</f>
        <v>CRUDO</v>
      </c>
      <c r="D418" t="str">
        <f>IF(Fugas_Alter1!AC145="Planta Tratamiento de gas","PROCESAMIENTO DE GAS","PRODUCCIÓN")</f>
        <v>PRODUCCIÓN</v>
      </c>
      <c r="E418" t="s">
        <v>322</v>
      </c>
      <c r="F418" t="s">
        <v>322</v>
      </c>
      <c r="H418" t="s">
        <v>839</v>
      </c>
      <c r="L418" t="s">
        <v>31</v>
      </c>
      <c r="M418">
        <f>Fugas_Alter1!AN145/1000</f>
        <v>0</v>
      </c>
      <c r="N418">
        <f>IFERROR(IF(L418="CO2",M418,IF(L418="CH4",M418*Hoja1!$C$19,BASEDEDATOS!M418*Hoja1!$C$20)),0)</f>
        <v>0</v>
      </c>
    </row>
    <row r="419" spans="2:14" x14ac:dyDescent="0.75">
      <c r="B419" t="str">
        <f>IF(Fugas_Alter1!AC146="Planta Tratamiento de gas","1B2biii",IF(Hoja1!$C$31="CRUDO","1B2aii","1B2aiii"))</f>
        <v>1B2aii</v>
      </c>
      <c r="C419" t="str">
        <f>Hoja1!$C$31</f>
        <v>CRUDO</v>
      </c>
      <c r="D419" t="str">
        <f>IF(Fugas_Alter1!AC146="Planta Tratamiento de gas","PROCESAMIENTO DE GAS","PRODUCCIÓN")</f>
        <v>PRODUCCIÓN</v>
      </c>
      <c r="E419" t="s">
        <v>322</v>
      </c>
      <c r="F419" t="s">
        <v>322</v>
      </c>
      <c r="H419" t="s">
        <v>839</v>
      </c>
      <c r="L419" t="s">
        <v>31</v>
      </c>
      <c r="M419">
        <f>Fugas_Alter1!AN146/1000</f>
        <v>0</v>
      </c>
      <c r="N419">
        <f>IFERROR(IF(L419="CO2",M419,IF(L419="CH4",M419*Hoja1!$C$19,BASEDEDATOS!M419*Hoja1!$C$20)),0)</f>
        <v>0</v>
      </c>
    </row>
    <row r="420" spans="2:14" x14ac:dyDescent="0.75">
      <c r="B420" t="str">
        <f>IF(Fugas_Alter1!AC147="Planta Tratamiento de gas","1B2biii",IF(Hoja1!$C$31="CRUDO","1B2aii","1B2aiii"))</f>
        <v>1B2aii</v>
      </c>
      <c r="C420" t="str">
        <f>Hoja1!$C$31</f>
        <v>CRUDO</v>
      </c>
      <c r="D420" t="str">
        <f>IF(Fugas_Alter1!AC147="Planta Tratamiento de gas","PROCESAMIENTO DE GAS","PRODUCCIÓN")</f>
        <v>PRODUCCIÓN</v>
      </c>
      <c r="E420" t="s">
        <v>322</v>
      </c>
      <c r="F420" t="s">
        <v>322</v>
      </c>
      <c r="H420" t="s">
        <v>839</v>
      </c>
      <c r="L420" t="s">
        <v>31</v>
      </c>
      <c r="M420">
        <f>Fugas_Alter1!AN147/1000</f>
        <v>0</v>
      </c>
      <c r="N420">
        <f>IFERROR(IF(L420="CO2",M420,IF(L420="CH4",M420*Hoja1!$C$19,BASEDEDATOS!M420*Hoja1!$C$20)),0)</f>
        <v>0</v>
      </c>
    </row>
    <row r="421" spans="2:14" x14ac:dyDescent="0.75">
      <c r="B421" t="str">
        <f>IF(Fugas_Alter1!AC148="Planta Tratamiento de gas","1B2biii",IF(Hoja1!$C$31="CRUDO","1B2aii","1B2aiii"))</f>
        <v>1B2aii</v>
      </c>
      <c r="C421" t="str">
        <f>Hoja1!$C$31</f>
        <v>CRUDO</v>
      </c>
      <c r="D421" t="str">
        <f>IF(Fugas_Alter1!AC148="Planta Tratamiento de gas","PROCESAMIENTO DE GAS","PRODUCCIÓN")</f>
        <v>PRODUCCIÓN</v>
      </c>
      <c r="E421" t="s">
        <v>322</v>
      </c>
      <c r="F421" t="s">
        <v>322</v>
      </c>
      <c r="H421" t="s">
        <v>839</v>
      </c>
      <c r="L421" t="s">
        <v>31</v>
      </c>
      <c r="M421">
        <f>Fugas_Alter1!AN148/1000</f>
        <v>0</v>
      </c>
      <c r="N421">
        <f>IFERROR(IF(L421="CO2",M421,IF(L421="CH4",M421*Hoja1!$C$19,BASEDEDATOS!M421*Hoja1!$C$20)),0)</f>
        <v>0</v>
      </c>
    </row>
    <row r="422" spans="2:14" x14ac:dyDescent="0.75">
      <c r="B422" t="str">
        <f>IF(Fugas_Alter1!AC149="Planta Tratamiento de gas","1B2biii",IF(Hoja1!$C$31="CRUDO","1B2aii","1B2aiii"))</f>
        <v>1B2aii</v>
      </c>
      <c r="C422" t="str">
        <f>Hoja1!$C$31</f>
        <v>CRUDO</v>
      </c>
      <c r="D422" t="str">
        <f>IF(Fugas_Alter1!AC149="Planta Tratamiento de gas","PROCESAMIENTO DE GAS","PRODUCCIÓN")</f>
        <v>PRODUCCIÓN</v>
      </c>
      <c r="E422" t="s">
        <v>322</v>
      </c>
      <c r="F422" t="s">
        <v>322</v>
      </c>
      <c r="H422" t="s">
        <v>839</v>
      </c>
      <c r="L422" t="s">
        <v>31</v>
      </c>
      <c r="M422">
        <f>Fugas_Alter1!AN149/1000</f>
        <v>0</v>
      </c>
      <c r="N422">
        <f>IFERROR(IF(L422="CO2",M422,IF(L422="CH4",M422*Hoja1!$C$19,BASEDEDATOS!M422*Hoja1!$C$20)),0)</f>
        <v>0</v>
      </c>
    </row>
    <row r="423" spans="2:14" x14ac:dyDescent="0.75">
      <c r="B423" t="str">
        <f>IF(Fugas_Alter1!AC150="Planta Tratamiento de gas","1B2biii",IF(Hoja1!$C$31="CRUDO","1B2aii","1B2aiii"))</f>
        <v>1B2aii</v>
      </c>
      <c r="C423" t="str">
        <f>Hoja1!$C$31</f>
        <v>CRUDO</v>
      </c>
      <c r="D423" t="str">
        <f>IF(Fugas_Alter1!AC150="Planta Tratamiento de gas","PROCESAMIENTO DE GAS","PRODUCCIÓN")</f>
        <v>PRODUCCIÓN</v>
      </c>
      <c r="E423" t="s">
        <v>322</v>
      </c>
      <c r="F423" t="s">
        <v>322</v>
      </c>
      <c r="H423" t="s">
        <v>839</v>
      </c>
      <c r="L423" t="s">
        <v>31</v>
      </c>
      <c r="M423">
        <f>Fugas_Alter1!AN150/1000</f>
        <v>0</v>
      </c>
      <c r="N423">
        <f>IFERROR(IF(L423="CO2",M423,IF(L423="CH4",M423*Hoja1!$C$19,BASEDEDATOS!M423*Hoja1!$C$20)),0)</f>
        <v>0</v>
      </c>
    </row>
    <row r="424" spans="2:14" x14ac:dyDescent="0.75">
      <c r="B424" t="str">
        <f>IF(Fugas_Alter1!AC151="Planta Tratamiento de gas","1B2biii",IF(Hoja1!$C$31="CRUDO","1B2aii","1B2aiii"))</f>
        <v>1B2aii</v>
      </c>
      <c r="C424" t="str">
        <f>Hoja1!$C$31</f>
        <v>CRUDO</v>
      </c>
      <c r="D424" t="str">
        <f>IF(Fugas_Alter1!AC151="Planta Tratamiento de gas","PROCESAMIENTO DE GAS","PRODUCCIÓN")</f>
        <v>PRODUCCIÓN</v>
      </c>
      <c r="E424" t="s">
        <v>322</v>
      </c>
      <c r="F424" t="s">
        <v>322</v>
      </c>
      <c r="H424" t="s">
        <v>839</v>
      </c>
      <c r="L424" t="s">
        <v>31</v>
      </c>
      <c r="M424">
        <f>Fugas_Alter1!AN151/1000</f>
        <v>0</v>
      </c>
      <c r="N424">
        <f>IFERROR(IF(L424="CO2",M424,IF(L424="CH4",M424*Hoja1!$C$19,BASEDEDATOS!M424*Hoja1!$C$20)),0)</f>
        <v>0</v>
      </c>
    </row>
    <row r="425" spans="2:14" x14ac:dyDescent="0.75">
      <c r="B425" t="str">
        <f>IF(Fugas_Alter1!AC152="Planta Tratamiento de gas","1B2biii",IF(Hoja1!$C$31="CRUDO","1B2aii","1B2aiii"))</f>
        <v>1B2aii</v>
      </c>
      <c r="C425" t="str">
        <f>Hoja1!$C$31</f>
        <v>CRUDO</v>
      </c>
      <c r="D425" t="str">
        <f>IF(Fugas_Alter1!AC152="Planta Tratamiento de gas","PROCESAMIENTO DE GAS","PRODUCCIÓN")</f>
        <v>PRODUCCIÓN</v>
      </c>
      <c r="E425" t="s">
        <v>322</v>
      </c>
      <c r="F425" t="s">
        <v>322</v>
      </c>
      <c r="H425" t="s">
        <v>839</v>
      </c>
      <c r="L425" t="s">
        <v>31</v>
      </c>
      <c r="M425">
        <f>Fugas_Alter1!AN152/1000</f>
        <v>0</v>
      </c>
      <c r="N425">
        <f>IFERROR(IF(L425="CO2",M425,IF(L425="CH4",M425*Hoja1!$C$19,BASEDEDATOS!M425*Hoja1!$C$20)),0)</f>
        <v>0</v>
      </c>
    </row>
    <row r="426" spans="2:14" x14ac:dyDescent="0.75">
      <c r="B426" t="str">
        <f>IF(Fugas_Alter1!AC153="Planta Tratamiento de gas","1B2biii",IF(Hoja1!$C$31="CRUDO","1B2aii","1B2aiii"))</f>
        <v>1B2aii</v>
      </c>
      <c r="C426" t="str">
        <f>Hoja1!$C$31</f>
        <v>CRUDO</v>
      </c>
      <c r="D426" t="str">
        <f>IF(Fugas_Alter1!AC153="Planta Tratamiento de gas","PROCESAMIENTO DE GAS","PRODUCCIÓN")</f>
        <v>PRODUCCIÓN</v>
      </c>
      <c r="E426" t="s">
        <v>322</v>
      </c>
      <c r="F426" t="s">
        <v>322</v>
      </c>
      <c r="H426" t="s">
        <v>839</v>
      </c>
      <c r="L426" t="s">
        <v>31</v>
      </c>
      <c r="M426">
        <f>Fugas_Alter1!AN153/1000</f>
        <v>0</v>
      </c>
      <c r="N426">
        <f>IFERROR(IF(L426="CO2",M426,IF(L426="CH4",M426*Hoja1!$C$19,BASEDEDATOS!M426*Hoja1!$C$20)),0)</f>
        <v>0</v>
      </c>
    </row>
    <row r="427" spans="2:14" x14ac:dyDescent="0.75">
      <c r="B427" t="str">
        <f>IF(Fugas_Alter1!AC154="Planta Tratamiento de gas","1B2biii",IF(Hoja1!$C$31="CRUDO","1B2aii","1B2aiii"))</f>
        <v>1B2aii</v>
      </c>
      <c r="C427" t="str">
        <f>Hoja1!$C$31</f>
        <v>CRUDO</v>
      </c>
      <c r="D427" t="str">
        <f>IF(Fugas_Alter1!AC154="Planta Tratamiento de gas","PROCESAMIENTO DE GAS","PRODUCCIÓN")</f>
        <v>PRODUCCIÓN</v>
      </c>
      <c r="E427" t="s">
        <v>322</v>
      </c>
      <c r="F427" t="s">
        <v>322</v>
      </c>
      <c r="H427" t="s">
        <v>839</v>
      </c>
      <c r="L427" t="s">
        <v>31</v>
      </c>
      <c r="M427">
        <f>Fugas_Alter1!AN154/1000</f>
        <v>0</v>
      </c>
      <c r="N427">
        <f>IFERROR(IF(L427="CO2",M427,IF(L427="CH4",M427*Hoja1!$C$19,BASEDEDATOS!M427*Hoja1!$C$20)),0)</f>
        <v>0</v>
      </c>
    </row>
    <row r="428" spans="2:14" x14ac:dyDescent="0.75">
      <c r="B428" t="str">
        <f>IF(Fugas_Alter1!AC155="Planta Tratamiento de gas","1B2biii",IF(Hoja1!$C$31="CRUDO","1B2aii","1B2aiii"))</f>
        <v>1B2aii</v>
      </c>
      <c r="C428" t="str">
        <f>Hoja1!$C$31</f>
        <v>CRUDO</v>
      </c>
      <c r="D428" t="str">
        <f>IF(Fugas_Alter1!AC155="Planta Tratamiento de gas","PROCESAMIENTO DE GAS","PRODUCCIÓN")</f>
        <v>PRODUCCIÓN</v>
      </c>
      <c r="E428" t="s">
        <v>322</v>
      </c>
      <c r="F428" t="s">
        <v>322</v>
      </c>
      <c r="H428" t="s">
        <v>839</v>
      </c>
      <c r="L428" t="s">
        <v>31</v>
      </c>
      <c r="M428">
        <f>Fugas_Alter1!AN155/1000</f>
        <v>0</v>
      </c>
      <c r="N428">
        <f>IFERROR(IF(L428="CO2",M428,IF(L428="CH4",M428*Hoja1!$C$19,BASEDEDATOS!M428*Hoja1!$C$20)),0)</f>
        <v>0</v>
      </c>
    </row>
    <row r="429" spans="2:14" x14ac:dyDescent="0.75">
      <c r="B429" t="str">
        <f>IF(Fugas_Alter1!AC156="Planta Tratamiento de gas","1B2biii",IF(Hoja1!$C$31="CRUDO","1B2aii","1B2aiii"))</f>
        <v>1B2aii</v>
      </c>
      <c r="C429" t="str">
        <f>Hoja1!$C$31</f>
        <v>CRUDO</v>
      </c>
      <c r="D429" t="str">
        <f>IF(Fugas_Alter1!AC156="Planta Tratamiento de gas","PROCESAMIENTO DE GAS","PRODUCCIÓN")</f>
        <v>PRODUCCIÓN</v>
      </c>
      <c r="E429" t="s">
        <v>322</v>
      </c>
      <c r="F429" t="s">
        <v>322</v>
      </c>
      <c r="H429" t="s">
        <v>839</v>
      </c>
      <c r="L429" t="s">
        <v>31</v>
      </c>
      <c r="M429">
        <f>Fugas_Alter1!AN156/1000</f>
        <v>0</v>
      </c>
      <c r="N429">
        <f>IFERROR(IF(L429="CO2",M429,IF(L429="CH4",M429*Hoja1!$C$19,BASEDEDATOS!M429*Hoja1!$C$20)),0)</f>
        <v>0</v>
      </c>
    </row>
    <row r="430" spans="2:14" x14ac:dyDescent="0.75">
      <c r="B430" t="str">
        <f>IF(Fugas_Alter1!AC157="Planta Tratamiento de gas","1B2biii",IF(Hoja1!$C$31="CRUDO","1B2aii","1B2aiii"))</f>
        <v>1B2aii</v>
      </c>
      <c r="C430" t="str">
        <f>Hoja1!$C$31</f>
        <v>CRUDO</v>
      </c>
      <c r="D430" t="str">
        <f>IF(Fugas_Alter1!AC157="Planta Tratamiento de gas","PROCESAMIENTO DE GAS","PRODUCCIÓN")</f>
        <v>PRODUCCIÓN</v>
      </c>
      <c r="E430" t="s">
        <v>322</v>
      </c>
      <c r="F430" t="s">
        <v>322</v>
      </c>
      <c r="H430" t="s">
        <v>839</v>
      </c>
      <c r="L430" t="s">
        <v>31</v>
      </c>
      <c r="M430">
        <f>Fugas_Alter1!AN157/1000</f>
        <v>0</v>
      </c>
      <c r="N430">
        <f>IFERROR(IF(L430="CO2",M430,IF(L430="CH4",M430*Hoja1!$C$19,BASEDEDATOS!M430*Hoja1!$C$20)),0)</f>
        <v>0</v>
      </c>
    </row>
    <row r="431" spans="2:14" x14ac:dyDescent="0.75">
      <c r="B431" t="str">
        <f>IF(Fugas_Alter1!AC158="Planta Tratamiento de gas","1B2biii",IF(Hoja1!$C$31="CRUDO","1B2aii","1B2aiii"))</f>
        <v>1B2aii</v>
      </c>
      <c r="C431" t="str">
        <f>Hoja1!$C$31</f>
        <v>CRUDO</v>
      </c>
      <c r="D431" t="str">
        <f>IF(Fugas_Alter1!AC158="Planta Tratamiento de gas","PROCESAMIENTO DE GAS","PRODUCCIÓN")</f>
        <v>PRODUCCIÓN</v>
      </c>
      <c r="E431" t="s">
        <v>322</v>
      </c>
      <c r="F431" t="s">
        <v>322</v>
      </c>
      <c r="H431" t="s">
        <v>839</v>
      </c>
      <c r="L431" t="s">
        <v>31</v>
      </c>
      <c r="M431">
        <f>Fugas_Alter1!AN158/1000</f>
        <v>0</v>
      </c>
      <c r="N431">
        <f>IFERROR(IF(L431="CO2",M431,IF(L431="CH4",M431*Hoja1!$C$19,BASEDEDATOS!M431*Hoja1!$C$20)),0)</f>
        <v>0</v>
      </c>
    </row>
    <row r="432" spans="2:14" x14ac:dyDescent="0.75">
      <c r="B432" t="str">
        <f>IF(Fugas_Alter1!AC159="Planta Tratamiento de gas","1B2biii",IF(Hoja1!$C$31="CRUDO","1B2aii","1B2aiii"))</f>
        <v>1B2aii</v>
      </c>
      <c r="C432" t="str">
        <f>Hoja1!$C$31</f>
        <v>CRUDO</v>
      </c>
      <c r="D432" t="str">
        <f>IF(Fugas_Alter1!AC159="Planta Tratamiento de gas","PROCESAMIENTO DE GAS","PRODUCCIÓN")</f>
        <v>PRODUCCIÓN</v>
      </c>
      <c r="E432" t="s">
        <v>322</v>
      </c>
      <c r="F432" t="s">
        <v>322</v>
      </c>
      <c r="H432" t="s">
        <v>839</v>
      </c>
      <c r="L432" t="s">
        <v>31</v>
      </c>
      <c r="M432">
        <f>Fugas_Alter1!AN159/1000</f>
        <v>0</v>
      </c>
      <c r="N432">
        <f>IFERROR(IF(L432="CO2",M432,IF(L432="CH4",M432*Hoja1!$C$19,BASEDEDATOS!M432*Hoja1!$C$20)),0)</f>
        <v>0</v>
      </c>
    </row>
    <row r="433" spans="2:14" x14ac:dyDescent="0.75">
      <c r="B433" t="str">
        <f>IF(Fugas_Alter1!AC160="Planta Tratamiento de gas","1B2biii",IF(Hoja1!$C$31="CRUDO","1B2aii","1B2aiii"))</f>
        <v>1B2aii</v>
      </c>
      <c r="C433" t="str">
        <f>Hoja1!$C$31</f>
        <v>CRUDO</v>
      </c>
      <c r="D433" t="str">
        <f>IF(Fugas_Alter1!AC160="Planta Tratamiento de gas","PROCESAMIENTO DE GAS","PRODUCCIÓN")</f>
        <v>PRODUCCIÓN</v>
      </c>
      <c r="E433" t="s">
        <v>322</v>
      </c>
      <c r="F433" t="s">
        <v>322</v>
      </c>
      <c r="H433" t="s">
        <v>839</v>
      </c>
      <c r="L433" t="s">
        <v>31</v>
      </c>
      <c r="M433">
        <f>Fugas_Alter1!AN160/1000</f>
        <v>0</v>
      </c>
      <c r="N433">
        <f>IFERROR(IF(L433="CO2",M433,IF(L433="CH4",M433*Hoja1!$C$19,BASEDEDATOS!M433*Hoja1!$C$20)),0)</f>
        <v>0</v>
      </c>
    </row>
    <row r="434" spans="2:14" x14ac:dyDescent="0.75">
      <c r="B434" t="str">
        <f>IF(Fugas_Alter1!AC161="Planta Tratamiento de gas","1B2biii",IF(Hoja1!$C$31="CRUDO","1B2aii","1B2aiii"))</f>
        <v>1B2aii</v>
      </c>
      <c r="C434" t="str">
        <f>Hoja1!$C$31</f>
        <v>CRUDO</v>
      </c>
      <c r="D434" t="str">
        <f>IF(Fugas_Alter1!AC161="Planta Tratamiento de gas","PROCESAMIENTO DE GAS","PRODUCCIÓN")</f>
        <v>PRODUCCIÓN</v>
      </c>
      <c r="E434" t="s">
        <v>322</v>
      </c>
      <c r="F434" t="s">
        <v>322</v>
      </c>
      <c r="H434" t="s">
        <v>839</v>
      </c>
      <c r="L434" t="s">
        <v>31</v>
      </c>
      <c r="M434">
        <f>Fugas_Alter1!AN161/1000</f>
        <v>0</v>
      </c>
      <c r="N434">
        <f>IFERROR(IF(L434="CO2",M434,IF(L434="CH4",M434*Hoja1!$C$19,BASEDEDATOS!M434*Hoja1!$C$20)),0)</f>
        <v>0</v>
      </c>
    </row>
    <row r="435" spans="2:14" x14ac:dyDescent="0.75">
      <c r="B435" t="str">
        <f>IF(Fugas_Alter1!AC162="Planta Tratamiento de gas","1B2biii",IF(Hoja1!$C$31="CRUDO","1B2aii","1B2aiii"))</f>
        <v>1B2aii</v>
      </c>
      <c r="C435" t="str">
        <f>Hoja1!$C$31</f>
        <v>CRUDO</v>
      </c>
      <c r="D435" t="str">
        <f>IF(Fugas_Alter1!AC162="Planta Tratamiento de gas","PROCESAMIENTO DE GAS","PRODUCCIÓN")</f>
        <v>PRODUCCIÓN</v>
      </c>
      <c r="E435" t="s">
        <v>322</v>
      </c>
      <c r="F435" t="s">
        <v>322</v>
      </c>
      <c r="H435" t="s">
        <v>839</v>
      </c>
      <c r="L435" t="s">
        <v>31</v>
      </c>
      <c r="M435">
        <f>Fugas_Alter1!AN162/1000</f>
        <v>0</v>
      </c>
      <c r="N435">
        <f>IFERROR(IF(L435="CO2",M435,IF(L435="CH4",M435*Hoja1!$C$19,BASEDEDATOS!M435*Hoja1!$C$20)),0)</f>
        <v>0</v>
      </c>
    </row>
    <row r="436" spans="2:14" x14ac:dyDescent="0.75">
      <c r="B436" t="str">
        <f>IF(Fugas_Alter1!AC163="Planta Tratamiento de gas","1B2biii",IF(Hoja1!$C$31="CRUDO","1B2aii","1B2aiii"))</f>
        <v>1B2aii</v>
      </c>
      <c r="C436" t="str">
        <f>Hoja1!$C$31</f>
        <v>CRUDO</v>
      </c>
      <c r="D436" t="str">
        <f>IF(Fugas_Alter1!AC163="Planta Tratamiento de gas","PROCESAMIENTO DE GAS","PRODUCCIÓN")</f>
        <v>PRODUCCIÓN</v>
      </c>
      <c r="E436" t="s">
        <v>322</v>
      </c>
      <c r="F436" t="s">
        <v>322</v>
      </c>
      <c r="H436" t="s">
        <v>839</v>
      </c>
      <c r="L436" t="s">
        <v>31</v>
      </c>
      <c r="M436">
        <f>Fugas_Alter1!AN163/1000</f>
        <v>0</v>
      </c>
      <c r="N436">
        <f>IFERROR(IF(L436="CO2",M436,IF(L436="CH4",M436*Hoja1!$C$19,BASEDEDATOS!M436*Hoja1!$C$20)),0)</f>
        <v>0</v>
      </c>
    </row>
    <row r="437" spans="2:14" x14ac:dyDescent="0.75">
      <c r="B437" t="str">
        <f>IF(Fugas_Alter1!AC164="Planta Tratamiento de gas","1B2biii",IF(Hoja1!$C$31="CRUDO","1B2aii","1B2aiii"))</f>
        <v>1B2aii</v>
      </c>
      <c r="C437" t="str">
        <f>Hoja1!$C$31</f>
        <v>CRUDO</v>
      </c>
      <c r="D437" t="str">
        <f>IF(Fugas_Alter1!AC164="Planta Tratamiento de gas","PROCESAMIENTO DE GAS","PRODUCCIÓN")</f>
        <v>PRODUCCIÓN</v>
      </c>
      <c r="E437" t="s">
        <v>322</v>
      </c>
      <c r="F437" t="s">
        <v>322</v>
      </c>
      <c r="H437" t="s">
        <v>839</v>
      </c>
      <c r="L437" t="s">
        <v>31</v>
      </c>
      <c r="M437">
        <f>Fugas_Alter1!AN164/1000</f>
        <v>0</v>
      </c>
      <c r="N437">
        <f>IFERROR(IF(L437="CO2",M437,IF(L437="CH4",M437*Hoja1!$C$19,BASEDEDATOS!M437*Hoja1!$C$20)),0)</f>
        <v>0</v>
      </c>
    </row>
    <row r="438" spans="2:14" x14ac:dyDescent="0.75">
      <c r="B438" t="str">
        <f>IF(Fugas_Alter1!AC165="Planta Tratamiento de gas","1B2biii",IF(Hoja1!$C$31="CRUDO","1B2aii","1B2aiii"))</f>
        <v>1B2aii</v>
      </c>
      <c r="C438" t="str">
        <f>Hoja1!$C$31</f>
        <v>CRUDO</v>
      </c>
      <c r="D438" t="str">
        <f>IF(Fugas_Alter1!AC165="Planta Tratamiento de gas","PROCESAMIENTO DE GAS","PRODUCCIÓN")</f>
        <v>PRODUCCIÓN</v>
      </c>
      <c r="E438" t="s">
        <v>322</v>
      </c>
      <c r="F438" t="s">
        <v>322</v>
      </c>
      <c r="H438" t="s">
        <v>839</v>
      </c>
      <c r="L438" t="s">
        <v>31</v>
      </c>
      <c r="M438">
        <f>Fugas_Alter1!AN165/1000</f>
        <v>0</v>
      </c>
      <c r="N438">
        <f>IFERROR(IF(L438="CO2",M438,IF(L438="CH4",M438*Hoja1!$C$19,BASEDEDATOS!M438*Hoja1!$C$20)),0)</f>
        <v>0</v>
      </c>
    </row>
    <row r="439" spans="2:14" x14ac:dyDescent="0.75">
      <c r="B439" t="str">
        <f>IF(Fugas_Alter1!AC166="Planta Tratamiento de gas","1B2biii",IF(Hoja1!$C$31="CRUDO","1B2aii","1B2aiii"))</f>
        <v>1B2aii</v>
      </c>
      <c r="C439" t="str">
        <f>Hoja1!$C$31</f>
        <v>CRUDO</v>
      </c>
      <c r="D439" t="str">
        <f>IF(Fugas_Alter1!AC166="Planta Tratamiento de gas","PROCESAMIENTO DE GAS","PRODUCCIÓN")</f>
        <v>PRODUCCIÓN</v>
      </c>
      <c r="E439" t="s">
        <v>322</v>
      </c>
      <c r="F439" t="s">
        <v>322</v>
      </c>
      <c r="H439" t="s">
        <v>839</v>
      </c>
      <c r="L439" t="s">
        <v>31</v>
      </c>
      <c r="M439">
        <f>Fugas_Alter1!AN166/1000</f>
        <v>0</v>
      </c>
      <c r="N439">
        <f>IFERROR(IF(L439="CO2",M439,IF(L439="CH4",M439*Hoja1!$C$19,BASEDEDATOS!M439*Hoja1!$C$20)),0)</f>
        <v>0</v>
      </c>
    </row>
    <row r="440" spans="2:14" x14ac:dyDescent="0.75">
      <c r="B440" t="str">
        <f>IF(Fugas_Alter1!AC167="Planta Tratamiento de gas","1B2biii",IF(Hoja1!$C$31="CRUDO","1B2aii","1B2aiii"))</f>
        <v>1B2aii</v>
      </c>
      <c r="C440" t="str">
        <f>Hoja1!$C$31</f>
        <v>CRUDO</v>
      </c>
      <c r="D440" t="str">
        <f>IF(Fugas_Alter1!AC167="Planta Tratamiento de gas","PROCESAMIENTO DE GAS","PRODUCCIÓN")</f>
        <v>PRODUCCIÓN</v>
      </c>
      <c r="E440" t="s">
        <v>322</v>
      </c>
      <c r="F440" t="s">
        <v>322</v>
      </c>
      <c r="H440" t="s">
        <v>839</v>
      </c>
      <c r="L440" t="s">
        <v>31</v>
      </c>
      <c r="M440">
        <f>Fugas_Alter1!AN167/1000</f>
        <v>0</v>
      </c>
      <c r="N440">
        <f>IFERROR(IF(L440="CO2",M440,IF(L440="CH4",M440*Hoja1!$C$19,BASEDEDATOS!M440*Hoja1!$C$20)),0)</f>
        <v>0</v>
      </c>
    </row>
    <row r="441" spans="2:14" x14ac:dyDescent="0.75">
      <c r="B441" t="str">
        <f>IF(Fugas_Alter1!AC168="Planta Tratamiento de gas","1B2biii",IF(Hoja1!$C$31="CRUDO","1B2aii","1B2aiii"))</f>
        <v>1B2aii</v>
      </c>
      <c r="C441" t="str">
        <f>Hoja1!$C$31</f>
        <v>CRUDO</v>
      </c>
      <c r="D441" t="str">
        <f>IF(Fugas_Alter1!AC168="Planta Tratamiento de gas","PROCESAMIENTO DE GAS","PRODUCCIÓN")</f>
        <v>PRODUCCIÓN</v>
      </c>
      <c r="E441" t="s">
        <v>322</v>
      </c>
      <c r="F441" t="s">
        <v>322</v>
      </c>
      <c r="H441" t="s">
        <v>839</v>
      </c>
      <c r="L441" t="s">
        <v>31</v>
      </c>
      <c r="M441">
        <f>Fugas_Alter1!AN168/1000</f>
        <v>0</v>
      </c>
      <c r="N441">
        <f>IFERROR(IF(L441="CO2",M441,IF(L441="CH4",M441*Hoja1!$C$19,BASEDEDATOS!M441*Hoja1!$C$20)),0)</f>
        <v>0</v>
      </c>
    </row>
    <row r="442" spans="2:14" x14ac:dyDescent="0.75">
      <c r="B442" t="str">
        <f>IF(Fugas_Alter1!AC169="Planta Tratamiento de gas","1B2biii",IF(Hoja1!$C$31="CRUDO","1B2aii","1B2aiii"))</f>
        <v>1B2aii</v>
      </c>
      <c r="C442" t="str">
        <f>Hoja1!$C$31</f>
        <v>CRUDO</v>
      </c>
      <c r="D442" t="str">
        <f>IF(Fugas_Alter1!AC169="Planta Tratamiento de gas","PROCESAMIENTO DE GAS","PRODUCCIÓN")</f>
        <v>PRODUCCIÓN</v>
      </c>
      <c r="E442" t="s">
        <v>322</v>
      </c>
      <c r="F442" t="s">
        <v>322</v>
      </c>
      <c r="H442" t="s">
        <v>839</v>
      </c>
      <c r="L442" t="s">
        <v>31</v>
      </c>
      <c r="M442">
        <f>Fugas_Alter1!AN169/1000</f>
        <v>0</v>
      </c>
      <c r="N442">
        <f>IFERROR(IF(L442="CO2",M442,IF(L442="CH4",M442*Hoja1!$C$19,BASEDEDATOS!M442*Hoja1!$C$20)),0)</f>
        <v>0</v>
      </c>
    </row>
    <row r="443" spans="2:14" x14ac:dyDescent="0.75">
      <c r="B443" t="str">
        <f>IF(Fugas_Alter1!AC170="Planta Tratamiento de gas","1B2biii",IF(Hoja1!$C$31="CRUDO","1B2aii","1B2aiii"))</f>
        <v>1B2aii</v>
      </c>
      <c r="C443" t="str">
        <f>Hoja1!$C$31</f>
        <v>CRUDO</v>
      </c>
      <c r="D443" t="str">
        <f>IF(Fugas_Alter1!AC170="Planta Tratamiento de gas","PROCESAMIENTO DE GAS","PRODUCCIÓN")</f>
        <v>PRODUCCIÓN</v>
      </c>
      <c r="E443" t="s">
        <v>322</v>
      </c>
      <c r="F443" t="s">
        <v>322</v>
      </c>
      <c r="H443" t="s">
        <v>839</v>
      </c>
      <c r="L443" t="s">
        <v>31</v>
      </c>
      <c r="M443">
        <f>Fugas_Alter1!AN170/1000</f>
        <v>0</v>
      </c>
      <c r="N443">
        <f>IFERROR(IF(L443="CO2",M443,IF(L443="CH4",M443*Hoja1!$C$19,BASEDEDATOS!M443*Hoja1!$C$20)),0)</f>
        <v>0</v>
      </c>
    </row>
    <row r="444" spans="2:14" x14ac:dyDescent="0.75">
      <c r="B444" t="str">
        <f>IF(Fugas_Alter1!AC171="Planta Tratamiento de gas","1B2biii",IF(Hoja1!$C$31="CRUDO","1B2aii","1B2aiii"))</f>
        <v>1B2aii</v>
      </c>
      <c r="C444" t="str">
        <f>Hoja1!$C$31</f>
        <v>CRUDO</v>
      </c>
      <c r="D444" t="str">
        <f>IF(Fugas_Alter1!AC171="Planta Tratamiento de gas","PROCESAMIENTO DE GAS","PRODUCCIÓN")</f>
        <v>PRODUCCIÓN</v>
      </c>
      <c r="E444" t="s">
        <v>322</v>
      </c>
      <c r="F444" t="s">
        <v>322</v>
      </c>
      <c r="H444" t="s">
        <v>839</v>
      </c>
      <c r="L444" t="s">
        <v>31</v>
      </c>
      <c r="M444">
        <f>Fugas_Alter1!AN171/1000</f>
        <v>0</v>
      </c>
      <c r="N444">
        <f>IFERROR(IF(L444="CO2",M444,IF(L444="CH4",M444*Hoja1!$C$19,BASEDEDATOS!M444*Hoja1!$C$20)),0)</f>
        <v>0</v>
      </c>
    </row>
    <row r="445" spans="2:14" x14ac:dyDescent="0.75">
      <c r="B445" t="str">
        <f>IF(Fugas_Alter1!AC172="Planta Tratamiento de gas","1B2biii",IF(Hoja1!$C$31="CRUDO","1B2aii","1B2aiii"))</f>
        <v>1B2aii</v>
      </c>
      <c r="C445" t="str">
        <f>Hoja1!$C$31</f>
        <v>CRUDO</v>
      </c>
      <c r="D445" t="str">
        <f>IF(Fugas_Alter1!AC172="Planta Tratamiento de gas","PROCESAMIENTO DE GAS","PRODUCCIÓN")</f>
        <v>PRODUCCIÓN</v>
      </c>
      <c r="E445" t="s">
        <v>322</v>
      </c>
      <c r="F445" t="s">
        <v>322</v>
      </c>
      <c r="H445" t="s">
        <v>839</v>
      </c>
      <c r="L445" t="s">
        <v>31</v>
      </c>
      <c r="M445">
        <f>Fugas_Alter1!AN172/1000</f>
        <v>0</v>
      </c>
      <c r="N445">
        <f>IFERROR(IF(L445="CO2",M445,IF(L445="CH4",M445*Hoja1!$C$19,BASEDEDATOS!M445*Hoja1!$C$20)),0)</f>
        <v>0</v>
      </c>
    </row>
    <row r="446" spans="2:14" x14ac:dyDescent="0.75">
      <c r="B446" t="str">
        <f>IF(Fugas_Alter1!AC173="Planta Tratamiento de gas","1B2biii",IF(Hoja1!$C$31="CRUDO","1B2aii","1B2aiii"))</f>
        <v>1B2aii</v>
      </c>
      <c r="C446" t="str">
        <f>Hoja1!$C$31</f>
        <v>CRUDO</v>
      </c>
      <c r="D446" t="str">
        <f>IF(Fugas_Alter1!AC173="Planta Tratamiento de gas","PROCESAMIENTO DE GAS","PRODUCCIÓN")</f>
        <v>PRODUCCIÓN</v>
      </c>
      <c r="E446" t="s">
        <v>322</v>
      </c>
      <c r="F446" t="s">
        <v>322</v>
      </c>
      <c r="H446" t="s">
        <v>839</v>
      </c>
      <c r="L446" t="s">
        <v>31</v>
      </c>
      <c r="M446">
        <f>Fugas_Alter1!AN173/1000</f>
        <v>0</v>
      </c>
      <c r="N446">
        <f>IFERROR(IF(L446="CO2",M446,IF(L446="CH4",M446*Hoja1!$C$19,BASEDEDATOS!M446*Hoja1!$C$20)),0)</f>
        <v>0</v>
      </c>
    </row>
    <row r="447" spans="2:14" x14ac:dyDescent="0.75">
      <c r="B447" t="str">
        <f>IF(Fugas_Alter1!AC174="Planta Tratamiento de gas","1B2biii",IF(Hoja1!$C$31="CRUDO","1B2aii","1B2aiii"))</f>
        <v>1B2aii</v>
      </c>
      <c r="C447" t="str">
        <f>Hoja1!$C$31</f>
        <v>CRUDO</v>
      </c>
      <c r="D447" t="str">
        <f>IF(Fugas_Alter1!AC174="Planta Tratamiento de gas","PROCESAMIENTO DE GAS","PRODUCCIÓN")</f>
        <v>PRODUCCIÓN</v>
      </c>
      <c r="E447" t="s">
        <v>322</v>
      </c>
      <c r="F447" t="s">
        <v>322</v>
      </c>
      <c r="H447" t="s">
        <v>839</v>
      </c>
      <c r="L447" t="s">
        <v>31</v>
      </c>
      <c r="M447">
        <f>Fugas_Alter1!AN174/1000</f>
        <v>0</v>
      </c>
      <c r="N447">
        <f>IFERROR(IF(L447="CO2",M447,IF(L447="CH4",M447*Hoja1!$C$19,BASEDEDATOS!M447*Hoja1!$C$20)),0)</f>
        <v>0</v>
      </c>
    </row>
    <row r="448" spans="2:14" x14ac:dyDescent="0.75">
      <c r="B448" t="str">
        <f>IF(Fugas_Alter1!AC175="Planta Tratamiento de gas","1B2biii",IF(Hoja1!$C$31="CRUDO","1B2aii","1B2aiii"))</f>
        <v>1B2aii</v>
      </c>
      <c r="C448" t="str">
        <f>Hoja1!$C$31</f>
        <v>CRUDO</v>
      </c>
      <c r="D448" t="str">
        <f>IF(Fugas_Alter1!AC175="Planta Tratamiento de gas","PROCESAMIENTO DE GAS","PRODUCCIÓN")</f>
        <v>PRODUCCIÓN</v>
      </c>
      <c r="E448" t="s">
        <v>322</v>
      </c>
      <c r="F448" t="s">
        <v>322</v>
      </c>
      <c r="H448" t="s">
        <v>839</v>
      </c>
      <c r="L448" t="s">
        <v>31</v>
      </c>
      <c r="M448">
        <f>Fugas_Alter1!AN175/1000</f>
        <v>0</v>
      </c>
      <c r="N448">
        <f>IFERROR(IF(L448="CO2",M448,IF(L448="CH4",M448*Hoja1!$C$19,BASEDEDATOS!M448*Hoja1!$C$20)),0)</f>
        <v>0</v>
      </c>
    </row>
    <row r="449" spans="2:14" x14ac:dyDescent="0.75">
      <c r="B449" t="str">
        <f>IF(Fugas_Alter1!AC176="Planta Tratamiento de gas","1B2biii",IF(Hoja1!$C$31="CRUDO","1B2aii","1B2aiii"))</f>
        <v>1B2aii</v>
      </c>
      <c r="C449" t="str">
        <f>Hoja1!$C$31</f>
        <v>CRUDO</v>
      </c>
      <c r="D449" t="str">
        <f>IF(Fugas_Alter1!AC176="Planta Tratamiento de gas","PROCESAMIENTO DE GAS","PRODUCCIÓN")</f>
        <v>PRODUCCIÓN</v>
      </c>
      <c r="E449" t="s">
        <v>322</v>
      </c>
      <c r="F449" t="s">
        <v>322</v>
      </c>
      <c r="H449" t="s">
        <v>839</v>
      </c>
      <c r="L449" t="s">
        <v>31</v>
      </c>
      <c r="M449">
        <f>Fugas_Alter1!AN176/1000</f>
        <v>0</v>
      </c>
      <c r="N449">
        <f>IFERROR(IF(L449="CO2",M449,IF(L449="CH4",M449*Hoja1!$C$19,BASEDEDATOS!M449*Hoja1!$C$20)),0)</f>
        <v>0</v>
      </c>
    </row>
    <row r="450" spans="2:14" x14ac:dyDescent="0.75">
      <c r="B450" t="str">
        <f>IF(Fugas_Alter1!AC177="Planta Tratamiento de gas","1B2biii",IF(Hoja1!$C$31="CRUDO","1B2aii","1B2aiii"))</f>
        <v>1B2aii</v>
      </c>
      <c r="C450" t="str">
        <f>Hoja1!$C$31</f>
        <v>CRUDO</v>
      </c>
      <c r="D450" t="str">
        <f>IF(Fugas_Alter1!AC177="Planta Tratamiento de gas","PROCESAMIENTO DE GAS","PRODUCCIÓN")</f>
        <v>PRODUCCIÓN</v>
      </c>
      <c r="E450" t="s">
        <v>322</v>
      </c>
      <c r="F450" t="s">
        <v>322</v>
      </c>
      <c r="H450" t="s">
        <v>839</v>
      </c>
      <c r="L450" t="s">
        <v>31</v>
      </c>
      <c r="M450">
        <f>Fugas_Alter1!AN177/1000</f>
        <v>0</v>
      </c>
      <c r="N450">
        <f>IFERROR(IF(L450="CO2",M450,IF(L450="CH4",M450*Hoja1!$C$19,BASEDEDATOS!M450*Hoja1!$C$20)),0)</f>
        <v>0</v>
      </c>
    </row>
    <row r="451" spans="2:14" x14ac:dyDescent="0.75">
      <c r="B451" t="str">
        <f>IF(Fugas_Alter1!AC178="Planta Tratamiento de gas","1B2biii",IF(Hoja1!$C$31="CRUDO","1B2aii","1B2aiii"))</f>
        <v>1B2aii</v>
      </c>
      <c r="C451" t="str">
        <f>Hoja1!$C$31</f>
        <v>CRUDO</v>
      </c>
      <c r="D451" t="str">
        <f>IF(Fugas_Alter1!AC178="Planta Tratamiento de gas","PROCESAMIENTO DE GAS","PRODUCCIÓN")</f>
        <v>PRODUCCIÓN</v>
      </c>
      <c r="E451" t="s">
        <v>322</v>
      </c>
      <c r="F451" t="s">
        <v>322</v>
      </c>
      <c r="H451" t="s">
        <v>839</v>
      </c>
      <c r="L451" t="s">
        <v>31</v>
      </c>
      <c r="M451">
        <f>Fugas_Alter1!AN178/1000</f>
        <v>0</v>
      </c>
      <c r="N451">
        <f>IFERROR(IF(L451="CO2",M451,IF(L451="CH4",M451*Hoja1!$C$19,BASEDEDATOS!M451*Hoja1!$C$20)),0)</f>
        <v>0</v>
      </c>
    </row>
    <row r="452" spans="2:14" x14ac:dyDescent="0.75">
      <c r="B452" t="str">
        <f>IF(Fugas_Alter1!AC179="Planta Tratamiento de gas","1B2biii",IF(Hoja1!$C$31="CRUDO","1B2aii","1B2aiii"))</f>
        <v>1B2aii</v>
      </c>
      <c r="C452" t="str">
        <f>Hoja1!$C$31</f>
        <v>CRUDO</v>
      </c>
      <c r="D452" t="str">
        <f>IF(Fugas_Alter1!AC179="Planta Tratamiento de gas","PROCESAMIENTO DE GAS","PRODUCCIÓN")</f>
        <v>PRODUCCIÓN</v>
      </c>
      <c r="E452" t="s">
        <v>322</v>
      </c>
      <c r="F452" t="s">
        <v>322</v>
      </c>
      <c r="H452" t="s">
        <v>839</v>
      </c>
      <c r="L452" t="s">
        <v>31</v>
      </c>
      <c r="M452">
        <f>Fugas_Alter1!AN179/1000</f>
        <v>0</v>
      </c>
      <c r="N452">
        <f>IFERROR(IF(L452="CO2",M452,IF(L452="CH4",M452*Hoja1!$C$19,BASEDEDATOS!M452*Hoja1!$C$20)),0)</f>
        <v>0</v>
      </c>
    </row>
    <row r="453" spans="2:14" x14ac:dyDescent="0.75">
      <c r="B453" t="str">
        <f>IF(Fugas_Alter1!AC180="Planta Tratamiento de gas","1B2biii",IF(Hoja1!$C$31="CRUDO","1B2aii","1B2aiii"))</f>
        <v>1B2aii</v>
      </c>
      <c r="C453" t="str">
        <f>Hoja1!$C$31</f>
        <v>CRUDO</v>
      </c>
      <c r="D453" t="str">
        <f>IF(Fugas_Alter1!AC180="Planta Tratamiento de gas","PROCESAMIENTO DE GAS","PRODUCCIÓN")</f>
        <v>PRODUCCIÓN</v>
      </c>
      <c r="E453" t="s">
        <v>322</v>
      </c>
      <c r="F453" t="s">
        <v>322</v>
      </c>
      <c r="H453" t="s">
        <v>839</v>
      </c>
      <c r="L453" t="s">
        <v>31</v>
      </c>
      <c r="M453">
        <f>Fugas_Alter1!AN180/1000</f>
        <v>0</v>
      </c>
      <c r="N453">
        <f>IFERROR(IF(L453="CO2",M453,IF(L453="CH4",M453*Hoja1!$C$19,BASEDEDATOS!M453*Hoja1!$C$20)),0)</f>
        <v>0</v>
      </c>
    </row>
    <row r="454" spans="2:14" x14ac:dyDescent="0.75">
      <c r="B454" t="str">
        <f>IF(Fugas_Alter1!AC181="Planta Tratamiento de gas","1B2biii",IF(Hoja1!$C$31="CRUDO","1B2aii","1B2aiii"))</f>
        <v>1B2aii</v>
      </c>
      <c r="C454" t="str">
        <f>Hoja1!$C$31</f>
        <v>CRUDO</v>
      </c>
      <c r="D454" t="str">
        <f>IF(Fugas_Alter1!AC181="Planta Tratamiento de gas","PROCESAMIENTO DE GAS","PRODUCCIÓN")</f>
        <v>PRODUCCIÓN</v>
      </c>
      <c r="E454" t="s">
        <v>322</v>
      </c>
      <c r="F454" t="s">
        <v>322</v>
      </c>
      <c r="H454" t="s">
        <v>839</v>
      </c>
      <c r="L454" t="s">
        <v>31</v>
      </c>
      <c r="M454">
        <f>Fugas_Alter1!AN181/1000</f>
        <v>0</v>
      </c>
      <c r="N454">
        <f>IFERROR(IF(L454="CO2",M454,IF(L454="CH4",M454*Hoja1!$C$19,BASEDEDATOS!M454*Hoja1!$C$20)),0)</f>
        <v>0</v>
      </c>
    </row>
    <row r="455" spans="2:14" x14ac:dyDescent="0.75">
      <c r="B455" t="str">
        <f>IF(Fugas_Alter1!AC182="Planta Tratamiento de gas","1B2biii",IF(Hoja1!$C$31="CRUDO","1B2aii","1B2aiii"))</f>
        <v>1B2aii</v>
      </c>
      <c r="C455" t="str">
        <f>Hoja1!$C$31</f>
        <v>CRUDO</v>
      </c>
      <c r="D455" t="str">
        <f>IF(Fugas_Alter1!AC182="Planta Tratamiento de gas","PROCESAMIENTO DE GAS","PRODUCCIÓN")</f>
        <v>PRODUCCIÓN</v>
      </c>
      <c r="E455" t="s">
        <v>322</v>
      </c>
      <c r="F455" t="s">
        <v>322</v>
      </c>
      <c r="H455" t="s">
        <v>839</v>
      </c>
      <c r="L455" t="s">
        <v>31</v>
      </c>
      <c r="M455">
        <f>Fugas_Alter1!AN182/1000</f>
        <v>0</v>
      </c>
      <c r="N455">
        <f>IFERROR(IF(L455="CO2",M455,IF(L455="CH4",M455*Hoja1!$C$19,BASEDEDATOS!M455*Hoja1!$C$20)),0)</f>
        <v>0</v>
      </c>
    </row>
    <row r="456" spans="2:14" x14ac:dyDescent="0.75">
      <c r="B456" t="str">
        <f>IF(Fugas_Alter1!AC183="Planta Tratamiento de gas","1B2biii",IF(Hoja1!$C$31="CRUDO","1B2aii","1B2aiii"))</f>
        <v>1B2aii</v>
      </c>
      <c r="C456" t="str">
        <f>Hoja1!$C$31</f>
        <v>CRUDO</v>
      </c>
      <c r="D456" t="str">
        <f>IF(Fugas_Alter1!AC183="Planta Tratamiento de gas","PROCESAMIENTO DE GAS","PRODUCCIÓN")</f>
        <v>PRODUCCIÓN</v>
      </c>
      <c r="E456" t="s">
        <v>322</v>
      </c>
      <c r="F456" t="s">
        <v>322</v>
      </c>
      <c r="H456" t="s">
        <v>839</v>
      </c>
      <c r="L456" t="s">
        <v>31</v>
      </c>
      <c r="M456">
        <f>Fugas_Alter1!AN183/1000</f>
        <v>0</v>
      </c>
      <c r="N456">
        <f>IFERROR(IF(L456="CO2",M456,IF(L456="CH4",M456*Hoja1!$C$19,BASEDEDATOS!M456*Hoja1!$C$20)),0)</f>
        <v>0</v>
      </c>
    </row>
    <row r="457" spans="2:14" x14ac:dyDescent="0.75">
      <c r="B457" t="str">
        <f>IF(Fugas_Alter1!AC184="Planta Tratamiento de gas","1B2biii",IF(Hoja1!$C$31="CRUDO","1B2aii","1B2aiii"))</f>
        <v>1B2aii</v>
      </c>
      <c r="C457" t="str">
        <f>Hoja1!$C$31</f>
        <v>CRUDO</v>
      </c>
      <c r="D457" t="str">
        <f>IF(Fugas_Alter1!AC184="Planta Tratamiento de gas","PROCESAMIENTO DE GAS","PRODUCCIÓN")</f>
        <v>PRODUCCIÓN</v>
      </c>
      <c r="E457" t="s">
        <v>322</v>
      </c>
      <c r="F457" t="s">
        <v>322</v>
      </c>
      <c r="H457" t="s">
        <v>839</v>
      </c>
      <c r="L457" t="s">
        <v>31</v>
      </c>
      <c r="M457">
        <f>Fugas_Alter1!AN184/1000</f>
        <v>0</v>
      </c>
      <c r="N457">
        <f>IFERROR(IF(L457="CO2",M457,IF(L457="CH4",M457*Hoja1!$C$19,BASEDEDATOS!M457*Hoja1!$C$20)),0)</f>
        <v>0</v>
      </c>
    </row>
    <row r="458" spans="2:14" x14ac:dyDescent="0.75">
      <c r="B458" t="str">
        <f>IF(Fugas_Alter1!AC185="Planta Tratamiento de gas","1B2biii",IF(Hoja1!$C$31="CRUDO","1B2aii","1B2aiii"))</f>
        <v>1B2aii</v>
      </c>
      <c r="C458" t="str">
        <f>Hoja1!$C$31</f>
        <v>CRUDO</v>
      </c>
      <c r="D458" t="str">
        <f>IF(Fugas_Alter1!AC185="Planta Tratamiento de gas","PROCESAMIENTO DE GAS","PRODUCCIÓN")</f>
        <v>PRODUCCIÓN</v>
      </c>
      <c r="E458" t="s">
        <v>322</v>
      </c>
      <c r="F458" t="s">
        <v>322</v>
      </c>
      <c r="H458" t="s">
        <v>839</v>
      </c>
      <c r="L458" t="s">
        <v>31</v>
      </c>
      <c r="M458">
        <f>Fugas_Alter1!AN185/1000</f>
        <v>0</v>
      </c>
      <c r="N458">
        <f>IFERROR(IF(L458="CO2",M458,IF(L458="CH4",M458*Hoja1!$C$19,BASEDEDATOS!M458*Hoja1!$C$20)),0)</f>
        <v>0</v>
      </c>
    </row>
    <row r="459" spans="2:14" x14ac:dyDescent="0.75">
      <c r="B459" t="str">
        <f>IF(Fugas_Alter1!AC186="Planta Tratamiento de gas","1B2biii",IF(Hoja1!$C$31="CRUDO","1B2aii","1B2aiii"))</f>
        <v>1B2aii</v>
      </c>
      <c r="C459" t="str">
        <f>Hoja1!$C$31</f>
        <v>CRUDO</v>
      </c>
      <c r="D459" t="str">
        <f>IF(Fugas_Alter1!AC186="Planta Tratamiento de gas","PROCESAMIENTO DE GAS","PRODUCCIÓN")</f>
        <v>PRODUCCIÓN</v>
      </c>
      <c r="E459" t="s">
        <v>322</v>
      </c>
      <c r="F459" t="s">
        <v>322</v>
      </c>
      <c r="H459" t="s">
        <v>839</v>
      </c>
      <c r="L459" t="s">
        <v>31</v>
      </c>
      <c r="M459">
        <f>Fugas_Alter1!AN186/1000</f>
        <v>0</v>
      </c>
      <c r="N459">
        <f>IFERROR(IF(L459="CO2",M459,IF(L459="CH4",M459*Hoja1!$C$19,BASEDEDATOS!M459*Hoja1!$C$20)),0)</f>
        <v>0</v>
      </c>
    </row>
    <row r="460" spans="2:14" x14ac:dyDescent="0.75">
      <c r="B460" t="str">
        <f>IF(Fugas_Alter1!AC187="Planta Tratamiento de gas","1B2biii",IF(Hoja1!$C$31="CRUDO","1B2aii","1B2aiii"))</f>
        <v>1B2aii</v>
      </c>
      <c r="C460" t="str">
        <f>Hoja1!$C$31</f>
        <v>CRUDO</v>
      </c>
      <c r="D460" t="str">
        <f>IF(Fugas_Alter1!AC187="Planta Tratamiento de gas","PROCESAMIENTO DE GAS","PRODUCCIÓN")</f>
        <v>PRODUCCIÓN</v>
      </c>
      <c r="E460" t="s">
        <v>322</v>
      </c>
      <c r="F460" t="s">
        <v>322</v>
      </c>
      <c r="H460" t="s">
        <v>839</v>
      </c>
      <c r="L460" t="s">
        <v>31</v>
      </c>
      <c r="M460">
        <f>Fugas_Alter1!AN187/1000</f>
        <v>0</v>
      </c>
      <c r="N460">
        <f>IFERROR(IF(L460="CO2",M460,IF(L460="CH4",M460*Hoja1!$C$19,BASEDEDATOS!M460*Hoja1!$C$20)),0)</f>
        <v>0</v>
      </c>
    </row>
    <row r="461" spans="2:14" x14ac:dyDescent="0.75">
      <c r="B461" t="str">
        <f>IF(Fugas_Alter1!AC188="Planta Tratamiento de gas","1B2biii",IF(Hoja1!$C$31="CRUDO","1B2aii","1B2aiii"))</f>
        <v>1B2aii</v>
      </c>
      <c r="C461" t="str">
        <f>Hoja1!$C$31</f>
        <v>CRUDO</v>
      </c>
      <c r="D461" t="str">
        <f>IF(Fugas_Alter1!AC188="Planta Tratamiento de gas","PROCESAMIENTO DE GAS","PRODUCCIÓN")</f>
        <v>PRODUCCIÓN</v>
      </c>
      <c r="E461" t="s">
        <v>322</v>
      </c>
      <c r="F461" t="s">
        <v>322</v>
      </c>
      <c r="H461" t="s">
        <v>839</v>
      </c>
      <c r="L461" t="s">
        <v>31</v>
      </c>
      <c r="M461">
        <f>Fugas_Alter1!AN188/1000</f>
        <v>0</v>
      </c>
      <c r="N461">
        <f>IFERROR(IF(L461="CO2",M461,IF(L461="CH4",M461*Hoja1!$C$19,BASEDEDATOS!M461*Hoja1!$C$20)),0)</f>
        <v>0</v>
      </c>
    </row>
    <row r="462" spans="2:14" x14ac:dyDescent="0.75">
      <c r="B462" t="str">
        <f>IF(Fugas_Alter1!AC189="Planta Tratamiento de gas","1B2biii",IF(Hoja1!$C$31="CRUDO","1B2aii","1B2aiii"))</f>
        <v>1B2aii</v>
      </c>
      <c r="C462" t="str">
        <f>Hoja1!$C$31</f>
        <v>CRUDO</v>
      </c>
      <c r="D462" t="str">
        <f>IF(Fugas_Alter1!AC189="Planta Tratamiento de gas","PROCESAMIENTO DE GAS","PRODUCCIÓN")</f>
        <v>PRODUCCIÓN</v>
      </c>
      <c r="E462" t="s">
        <v>322</v>
      </c>
      <c r="F462" t="s">
        <v>322</v>
      </c>
      <c r="H462" t="s">
        <v>839</v>
      </c>
      <c r="L462" t="s">
        <v>31</v>
      </c>
      <c r="M462">
        <f>Fugas_Alter1!AN189/1000</f>
        <v>0</v>
      </c>
      <c r="N462">
        <f>IFERROR(IF(L462="CO2",M462,IF(L462="CH4",M462*Hoja1!$C$19,BASEDEDATOS!M462*Hoja1!$C$20)),0)</f>
        <v>0</v>
      </c>
    </row>
    <row r="463" spans="2:14" x14ac:dyDescent="0.75">
      <c r="B463" t="str">
        <f>IF(Fugas_Alter1!AC190="Planta Tratamiento de gas","1B2biii",IF(Hoja1!$C$31="CRUDO","1B2aii","1B2aiii"))</f>
        <v>1B2aii</v>
      </c>
      <c r="C463" t="str">
        <f>Hoja1!$C$31</f>
        <v>CRUDO</v>
      </c>
      <c r="D463" t="str">
        <f>IF(Fugas_Alter1!AC190="Planta Tratamiento de gas","PROCESAMIENTO DE GAS","PRODUCCIÓN")</f>
        <v>PRODUCCIÓN</v>
      </c>
      <c r="E463" t="s">
        <v>322</v>
      </c>
      <c r="F463" t="s">
        <v>322</v>
      </c>
      <c r="H463" t="s">
        <v>839</v>
      </c>
      <c r="L463" t="s">
        <v>31</v>
      </c>
      <c r="M463">
        <f>Fugas_Alter1!AN190/1000</f>
        <v>0</v>
      </c>
      <c r="N463">
        <f>IFERROR(IF(L463="CO2",M463,IF(L463="CH4",M463*Hoja1!$C$19,BASEDEDATOS!M463*Hoja1!$C$20)),0)</f>
        <v>0</v>
      </c>
    </row>
    <row r="464" spans="2:14" x14ac:dyDescent="0.75">
      <c r="B464" t="str">
        <f>IF(Fugas_Alter1!AC191="Planta Tratamiento de gas","1B2biii",IF(Hoja1!$C$31="CRUDO","1B2aii","1B2aiii"))</f>
        <v>1B2aii</v>
      </c>
      <c r="C464" t="str">
        <f>Hoja1!$C$31</f>
        <v>CRUDO</v>
      </c>
      <c r="D464" t="str">
        <f>IF(Fugas_Alter1!AC191="Planta Tratamiento de gas","PROCESAMIENTO DE GAS","PRODUCCIÓN")</f>
        <v>PRODUCCIÓN</v>
      </c>
      <c r="E464" t="s">
        <v>322</v>
      </c>
      <c r="F464" t="s">
        <v>322</v>
      </c>
      <c r="H464" t="s">
        <v>839</v>
      </c>
      <c r="L464" t="s">
        <v>31</v>
      </c>
      <c r="M464">
        <f>Fugas_Alter1!AN191/1000</f>
        <v>0</v>
      </c>
      <c r="N464">
        <f>IFERROR(IF(L464="CO2",M464,IF(L464="CH4",M464*Hoja1!$C$19,BASEDEDATOS!M464*Hoja1!$C$20)),0)</f>
        <v>0</v>
      </c>
    </row>
    <row r="465" spans="2:14" x14ac:dyDescent="0.75">
      <c r="B465" t="str">
        <f>IF(Fugas_Alter1!AC192="Planta Tratamiento de gas","1B2biii",IF(Hoja1!$C$31="CRUDO","1B2aii","1B2aiii"))</f>
        <v>1B2aii</v>
      </c>
      <c r="C465" t="str">
        <f>Hoja1!$C$31</f>
        <v>CRUDO</v>
      </c>
      <c r="D465" t="str">
        <f>IF(Fugas_Alter1!AC192="Planta Tratamiento de gas","PROCESAMIENTO DE GAS","PRODUCCIÓN")</f>
        <v>PRODUCCIÓN</v>
      </c>
      <c r="E465" t="s">
        <v>322</v>
      </c>
      <c r="F465" t="s">
        <v>322</v>
      </c>
      <c r="H465" t="s">
        <v>839</v>
      </c>
      <c r="L465" t="s">
        <v>31</v>
      </c>
      <c r="M465">
        <f>Fugas_Alter1!AN192/1000</f>
        <v>0</v>
      </c>
      <c r="N465">
        <f>IFERROR(IF(L465="CO2",M465,IF(L465="CH4",M465*Hoja1!$C$19,BASEDEDATOS!M465*Hoja1!$C$20)),0)</f>
        <v>0</v>
      </c>
    </row>
    <row r="466" spans="2:14" x14ac:dyDescent="0.75">
      <c r="B466" t="str">
        <f>IF(Fugas_Alter1!AC193="Planta Tratamiento de gas","1B2biii",IF(Hoja1!$C$31="CRUDO","1B2aii","1B2aiii"))</f>
        <v>1B2aii</v>
      </c>
      <c r="C466" t="str">
        <f>Hoja1!$C$31</f>
        <v>CRUDO</v>
      </c>
      <c r="D466" t="str">
        <f>IF(Fugas_Alter1!AC193="Planta Tratamiento de gas","PROCESAMIENTO DE GAS","PRODUCCIÓN")</f>
        <v>PRODUCCIÓN</v>
      </c>
      <c r="E466" t="s">
        <v>322</v>
      </c>
      <c r="F466" t="s">
        <v>322</v>
      </c>
      <c r="H466" t="s">
        <v>839</v>
      </c>
      <c r="L466" t="s">
        <v>31</v>
      </c>
      <c r="M466">
        <f>Fugas_Alter1!AN193/1000</f>
        <v>0</v>
      </c>
      <c r="N466">
        <f>IFERROR(IF(L466="CO2",M466,IF(L466="CH4",M466*Hoja1!$C$19,BASEDEDATOS!M466*Hoja1!$C$20)),0)</f>
        <v>0</v>
      </c>
    </row>
    <row r="467" spans="2:14" x14ac:dyDescent="0.75">
      <c r="B467" t="str">
        <f>IF(Fugas_Alter1!AC194="Planta Tratamiento de gas","1B2biii",IF(Hoja1!$C$31="CRUDO","1B2aii","1B2aiii"))</f>
        <v>1B2aii</v>
      </c>
      <c r="C467" t="str">
        <f>Hoja1!$C$31</f>
        <v>CRUDO</v>
      </c>
      <c r="D467" t="str">
        <f>IF(Fugas_Alter1!AC194="Planta Tratamiento de gas","PROCESAMIENTO DE GAS","PRODUCCIÓN")</f>
        <v>PRODUCCIÓN</v>
      </c>
      <c r="E467" t="s">
        <v>322</v>
      </c>
      <c r="F467" t="s">
        <v>322</v>
      </c>
      <c r="H467" t="s">
        <v>839</v>
      </c>
      <c r="L467" t="s">
        <v>31</v>
      </c>
      <c r="M467">
        <f>Fugas_Alter1!AN194/1000</f>
        <v>0</v>
      </c>
      <c r="N467">
        <f>IFERROR(IF(L467="CO2",M467,IF(L467="CH4",M467*Hoja1!$C$19,BASEDEDATOS!M467*Hoja1!$C$20)),0)</f>
        <v>0</v>
      </c>
    </row>
    <row r="468" spans="2:14" x14ac:dyDescent="0.75">
      <c r="B468" t="str">
        <f>IF(Fugas_Alter1!AC195="Planta Tratamiento de gas","1B2biii",IF(Hoja1!$C$31="CRUDO","1B2aii","1B2aiii"))</f>
        <v>1B2aii</v>
      </c>
      <c r="C468" t="str">
        <f>Hoja1!$C$31</f>
        <v>CRUDO</v>
      </c>
      <c r="D468" t="str">
        <f>IF(Fugas_Alter1!AC195="Planta Tratamiento de gas","PROCESAMIENTO DE GAS","PRODUCCIÓN")</f>
        <v>PRODUCCIÓN</v>
      </c>
      <c r="E468" t="s">
        <v>322</v>
      </c>
      <c r="F468" t="s">
        <v>322</v>
      </c>
      <c r="H468" t="s">
        <v>839</v>
      </c>
      <c r="L468" t="s">
        <v>31</v>
      </c>
      <c r="M468">
        <f>Fugas_Alter1!AN195/1000</f>
        <v>0</v>
      </c>
      <c r="N468">
        <f>IFERROR(IF(L468="CO2",M468,IF(L468="CH4",M468*Hoja1!$C$19,BASEDEDATOS!M468*Hoja1!$C$20)),0)</f>
        <v>0</v>
      </c>
    </row>
    <row r="469" spans="2:14" x14ac:dyDescent="0.75">
      <c r="B469" t="str">
        <f>IF(Fugas_Alter1!AC196="Planta Tratamiento de gas","1B2biii",IF(Hoja1!$C$31="CRUDO","1B2aii","1B2aiii"))</f>
        <v>1B2aii</v>
      </c>
      <c r="C469" t="str">
        <f>Hoja1!$C$31</f>
        <v>CRUDO</v>
      </c>
      <c r="D469" t="str">
        <f>IF(Fugas_Alter1!AC196="Planta Tratamiento de gas","PROCESAMIENTO DE GAS","PRODUCCIÓN")</f>
        <v>PRODUCCIÓN</v>
      </c>
      <c r="E469" t="s">
        <v>322</v>
      </c>
      <c r="F469" t="s">
        <v>322</v>
      </c>
      <c r="H469" t="s">
        <v>839</v>
      </c>
      <c r="L469" t="s">
        <v>31</v>
      </c>
      <c r="M469">
        <f>Fugas_Alter1!AN196/1000</f>
        <v>0</v>
      </c>
      <c r="N469">
        <f>IFERROR(IF(L469="CO2",M469,IF(L469="CH4",M469*Hoja1!$C$19,BASEDEDATOS!M469*Hoja1!$C$20)),0)</f>
        <v>0</v>
      </c>
    </row>
    <row r="470" spans="2:14" x14ac:dyDescent="0.75">
      <c r="B470" t="str">
        <f>IF(Fugas_Alter1!AC197="Planta Tratamiento de gas","1B2biii",IF(Hoja1!$C$31="CRUDO","1B2aii","1B2aiii"))</f>
        <v>1B2aii</v>
      </c>
      <c r="C470" t="str">
        <f>Hoja1!$C$31</f>
        <v>CRUDO</v>
      </c>
      <c r="D470" t="str">
        <f>IF(Fugas_Alter1!AC197="Planta Tratamiento de gas","PROCESAMIENTO DE GAS","PRODUCCIÓN")</f>
        <v>PRODUCCIÓN</v>
      </c>
      <c r="E470" t="s">
        <v>322</v>
      </c>
      <c r="F470" t="s">
        <v>322</v>
      </c>
      <c r="H470" t="s">
        <v>839</v>
      </c>
      <c r="L470" t="s">
        <v>31</v>
      </c>
      <c r="M470">
        <f>Fugas_Alter1!AN197/1000</f>
        <v>0</v>
      </c>
      <c r="N470">
        <f>IFERROR(IF(L470="CO2",M470,IF(L470="CH4",M470*Hoja1!$C$19,BASEDEDATOS!M470*Hoja1!$C$20)),0)</f>
        <v>0</v>
      </c>
    </row>
    <row r="471" spans="2:14" x14ac:dyDescent="0.75">
      <c r="B471" t="str">
        <f>IF(Fugas_Alter1!AC198="Planta Tratamiento de gas","1B2biii",IF(Hoja1!$C$31="CRUDO","1B2aii","1B2aiii"))</f>
        <v>1B2aii</v>
      </c>
      <c r="C471" t="str">
        <f>Hoja1!$C$31</f>
        <v>CRUDO</v>
      </c>
      <c r="D471" t="str">
        <f>IF(Fugas_Alter1!AC198="Planta Tratamiento de gas","PROCESAMIENTO DE GAS","PRODUCCIÓN")</f>
        <v>PRODUCCIÓN</v>
      </c>
      <c r="E471" t="s">
        <v>322</v>
      </c>
      <c r="F471" t="s">
        <v>322</v>
      </c>
      <c r="H471" t="s">
        <v>839</v>
      </c>
      <c r="L471" t="s">
        <v>31</v>
      </c>
      <c r="M471">
        <f>Fugas_Alter1!AN198/1000</f>
        <v>0</v>
      </c>
      <c r="N471">
        <f>IFERROR(IF(L471="CO2",M471,IF(L471="CH4",M471*Hoja1!$C$19,BASEDEDATOS!M471*Hoja1!$C$20)),0)</f>
        <v>0</v>
      </c>
    </row>
    <row r="472" spans="2:14" x14ac:dyDescent="0.75">
      <c r="B472" t="str">
        <f>IF(Fugas_Alter1!AC199="Planta Tratamiento de gas","1B2biii",IF(Hoja1!$C$31="CRUDO","1B2aii","1B2aiii"))</f>
        <v>1B2aii</v>
      </c>
      <c r="C472" t="str">
        <f>Hoja1!$C$31</f>
        <v>CRUDO</v>
      </c>
      <c r="D472" t="str">
        <f>IF(Fugas_Alter1!AC199="Planta Tratamiento de gas","PROCESAMIENTO DE GAS","PRODUCCIÓN")</f>
        <v>PRODUCCIÓN</v>
      </c>
      <c r="E472" t="s">
        <v>322</v>
      </c>
      <c r="F472" t="s">
        <v>322</v>
      </c>
      <c r="H472" t="s">
        <v>839</v>
      </c>
      <c r="L472" t="s">
        <v>31</v>
      </c>
      <c r="M472">
        <f>Fugas_Alter1!AN199/1000</f>
        <v>0</v>
      </c>
      <c r="N472">
        <f>IFERROR(IF(L472="CO2",M472,IF(L472="CH4",M472*Hoja1!$C$19,BASEDEDATOS!M472*Hoja1!$C$20)),0)</f>
        <v>0</v>
      </c>
    </row>
    <row r="473" spans="2:14" x14ac:dyDescent="0.75">
      <c r="B473" t="str">
        <f>IF(Fugas_Alter1!AC200="Planta Tratamiento de gas","1B2biii",IF(Hoja1!$C$31="CRUDO","1B2aii","1B2aiii"))</f>
        <v>1B2aii</v>
      </c>
      <c r="C473" t="str">
        <f>Hoja1!$C$31</f>
        <v>CRUDO</v>
      </c>
      <c r="D473" t="str">
        <f>IF(Fugas_Alter1!AC200="Planta Tratamiento de gas","PROCESAMIENTO DE GAS","PRODUCCIÓN")</f>
        <v>PRODUCCIÓN</v>
      </c>
      <c r="E473" t="s">
        <v>322</v>
      </c>
      <c r="F473" t="s">
        <v>322</v>
      </c>
      <c r="H473" t="s">
        <v>839</v>
      </c>
      <c r="L473" t="s">
        <v>31</v>
      </c>
      <c r="M473">
        <f>Fugas_Alter1!AN200/1000</f>
        <v>0</v>
      </c>
      <c r="N473">
        <f>IFERROR(IF(L473="CO2",M473,IF(L473="CH4",M473*Hoja1!$C$19,BASEDEDATOS!M473*Hoja1!$C$20)),0)</f>
        <v>0</v>
      </c>
    </row>
    <row r="474" spans="2:14" x14ac:dyDescent="0.75">
      <c r="B474" t="str">
        <f>IF(Fugas_Alter1!AC201="Planta Tratamiento de gas","1B2biii",IF(Hoja1!$C$31="CRUDO","1B2aii","1B2aiii"))</f>
        <v>1B2aii</v>
      </c>
      <c r="C474" t="str">
        <f>Hoja1!$C$31</f>
        <v>CRUDO</v>
      </c>
      <c r="D474" t="str">
        <f>IF(Fugas_Alter1!AC201="Planta Tratamiento de gas","PROCESAMIENTO DE GAS","PRODUCCIÓN")</f>
        <v>PRODUCCIÓN</v>
      </c>
      <c r="E474" t="s">
        <v>322</v>
      </c>
      <c r="F474" t="s">
        <v>322</v>
      </c>
      <c r="H474" t="s">
        <v>839</v>
      </c>
      <c r="L474" t="s">
        <v>31</v>
      </c>
      <c r="M474">
        <f>Fugas_Alter1!AN201/1000</f>
        <v>0</v>
      </c>
      <c r="N474">
        <f>IFERROR(IF(L474="CO2",M474,IF(L474="CH4",M474*Hoja1!$C$19,BASEDEDATOS!M474*Hoja1!$C$20)),0)</f>
        <v>0</v>
      </c>
    </row>
    <row r="475" spans="2:14" x14ac:dyDescent="0.75">
      <c r="B475" t="str">
        <f>IF(Fugas_Alter1!AC202="Planta Tratamiento de gas","1B2biii",IF(Hoja1!$C$31="CRUDO","1B2aii","1B2aiii"))</f>
        <v>1B2aii</v>
      </c>
      <c r="C475" t="str">
        <f>Hoja1!$C$31</f>
        <v>CRUDO</v>
      </c>
      <c r="D475" t="str">
        <f>IF(Fugas_Alter1!AC202="Planta Tratamiento de gas","PROCESAMIENTO DE GAS","PRODUCCIÓN")</f>
        <v>PRODUCCIÓN</v>
      </c>
      <c r="E475" t="s">
        <v>322</v>
      </c>
      <c r="F475" t="s">
        <v>322</v>
      </c>
      <c r="H475" t="s">
        <v>839</v>
      </c>
      <c r="L475" t="s">
        <v>31</v>
      </c>
      <c r="M475">
        <f>Fugas_Alter1!AN202/1000</f>
        <v>0</v>
      </c>
      <c r="N475">
        <f>IFERROR(IF(L475="CO2",M475,IF(L475="CH4",M475*Hoja1!$C$19,BASEDEDATOS!M475*Hoja1!$C$20)),0)</f>
        <v>0</v>
      </c>
    </row>
    <row r="476" spans="2:14" x14ac:dyDescent="0.75">
      <c r="B476" t="str">
        <f>IF(Fugas_Alter1!AC203="Planta Tratamiento de gas","1B2biii",IF(Hoja1!$C$31="CRUDO","1B2aii","1B2aiii"))</f>
        <v>1B2aii</v>
      </c>
      <c r="C476" t="str">
        <f>Hoja1!$C$31</f>
        <v>CRUDO</v>
      </c>
      <c r="D476" t="str">
        <f>IF(Fugas_Alter1!AC203="Planta Tratamiento de gas","PROCESAMIENTO DE GAS","PRODUCCIÓN")</f>
        <v>PRODUCCIÓN</v>
      </c>
      <c r="E476" t="s">
        <v>322</v>
      </c>
      <c r="F476" t="s">
        <v>322</v>
      </c>
      <c r="H476" t="s">
        <v>839</v>
      </c>
      <c r="L476" t="s">
        <v>31</v>
      </c>
      <c r="M476">
        <f>Fugas_Alter1!AN203/1000</f>
        <v>0</v>
      </c>
      <c r="N476">
        <f>IFERROR(IF(L476="CO2",M476,IF(L476="CH4",M476*Hoja1!$C$19,BASEDEDATOS!M476*Hoja1!$C$20)),0)</f>
        <v>0</v>
      </c>
    </row>
    <row r="477" spans="2:14" x14ac:dyDescent="0.75">
      <c r="B477" t="str">
        <f>IF(Fugas_Alter1!AC204="Planta Tratamiento de gas","1B2biii",IF(Hoja1!$C$31="CRUDO","1B2aii","1B2aiii"))</f>
        <v>1B2aii</v>
      </c>
      <c r="C477" t="str">
        <f>Hoja1!$C$31</f>
        <v>CRUDO</v>
      </c>
      <c r="D477" t="str">
        <f>IF(Fugas_Alter1!AC204="Planta Tratamiento de gas","PROCESAMIENTO DE GAS","PRODUCCIÓN")</f>
        <v>PRODUCCIÓN</v>
      </c>
      <c r="E477" t="s">
        <v>322</v>
      </c>
      <c r="F477" t="s">
        <v>322</v>
      </c>
      <c r="H477" t="s">
        <v>839</v>
      </c>
      <c r="L477" t="s">
        <v>31</v>
      </c>
      <c r="M477">
        <f>Fugas_Alter1!AN204/1000</f>
        <v>0</v>
      </c>
      <c r="N477">
        <f>IFERROR(IF(L477="CO2",M477,IF(L477="CH4",M477*Hoja1!$C$19,BASEDEDATOS!M477*Hoja1!$C$20)),0)</f>
        <v>0</v>
      </c>
    </row>
    <row r="478" spans="2:14" x14ac:dyDescent="0.75">
      <c r="B478" t="str">
        <f>IF(Fugas_Alter1!AC205="Planta Tratamiento de gas","1B2biii",IF(Hoja1!$C$31="CRUDO","1B2aii","1B2aiii"))</f>
        <v>1B2aii</v>
      </c>
      <c r="C478" t="str">
        <f>Hoja1!$C$31</f>
        <v>CRUDO</v>
      </c>
      <c r="D478" t="str">
        <f>IF(Fugas_Alter1!AC205="Planta Tratamiento de gas","PROCESAMIENTO DE GAS","PRODUCCIÓN")</f>
        <v>PRODUCCIÓN</v>
      </c>
      <c r="E478" t="s">
        <v>322</v>
      </c>
      <c r="F478" t="s">
        <v>322</v>
      </c>
      <c r="H478" t="s">
        <v>839</v>
      </c>
      <c r="L478" t="s">
        <v>31</v>
      </c>
      <c r="M478">
        <f>Fugas_Alter1!AN205/1000</f>
        <v>0</v>
      </c>
      <c r="N478">
        <f>IFERROR(IF(L478="CO2",M478,IF(L478="CH4",M478*Hoja1!$C$19,BASEDEDATOS!M478*Hoja1!$C$20)),0)</f>
        <v>0</v>
      </c>
    </row>
    <row r="479" spans="2:14" x14ac:dyDescent="0.75">
      <c r="B479" t="str">
        <f>IF(Fugas_Alter1!AC206="Planta Tratamiento de gas","1B2biii",IF(Hoja1!$C$31="CRUDO","1B2aii","1B2aiii"))</f>
        <v>1B2aii</v>
      </c>
      <c r="C479" t="str">
        <f>Hoja1!$C$31</f>
        <v>CRUDO</v>
      </c>
      <c r="D479" t="str">
        <f>IF(Fugas_Alter1!AC206="Planta Tratamiento de gas","PROCESAMIENTO DE GAS","PRODUCCIÓN")</f>
        <v>PRODUCCIÓN</v>
      </c>
      <c r="E479" t="s">
        <v>322</v>
      </c>
      <c r="F479" t="s">
        <v>322</v>
      </c>
      <c r="H479" t="s">
        <v>839</v>
      </c>
      <c r="L479" t="s">
        <v>31</v>
      </c>
      <c r="M479">
        <f>Fugas_Alter1!AN206/1000</f>
        <v>0</v>
      </c>
      <c r="N479">
        <f>IFERROR(IF(L479="CO2",M479,IF(L479="CH4",M479*Hoja1!$C$19,BASEDEDATOS!M479*Hoja1!$C$20)),0)</f>
        <v>0</v>
      </c>
    </row>
    <row r="480" spans="2:14" x14ac:dyDescent="0.75">
      <c r="B480" t="str">
        <f>IF(Fugas_Alter1!AC207="Planta Tratamiento de gas","1B2biii",IF(Hoja1!$C$31="CRUDO","1B2aii","1B2aiii"))</f>
        <v>1B2aii</v>
      </c>
      <c r="C480" t="str">
        <f>Hoja1!$C$31</f>
        <v>CRUDO</v>
      </c>
      <c r="D480" t="str">
        <f>IF(Fugas_Alter1!AC207="Planta Tratamiento de gas","PROCESAMIENTO DE GAS","PRODUCCIÓN")</f>
        <v>PRODUCCIÓN</v>
      </c>
      <c r="E480" t="s">
        <v>322</v>
      </c>
      <c r="F480" t="s">
        <v>322</v>
      </c>
      <c r="H480" t="s">
        <v>839</v>
      </c>
      <c r="L480" t="s">
        <v>31</v>
      </c>
      <c r="M480">
        <f>Fugas_Alter1!AN207/1000</f>
        <v>0</v>
      </c>
      <c r="N480">
        <f>IFERROR(IF(L480="CO2",M480,IF(L480="CH4",M480*Hoja1!$C$19,BASEDEDATOS!M480*Hoja1!$C$20)),0)</f>
        <v>0</v>
      </c>
    </row>
    <row r="481" spans="2:14" x14ac:dyDescent="0.75">
      <c r="B481" t="str">
        <f>IF(Fugas_Alter1!AC208="Planta Tratamiento de gas","1B2biii",IF(Hoja1!$C$31="CRUDO","1B2aii","1B2aiii"))</f>
        <v>1B2aii</v>
      </c>
      <c r="C481" t="str">
        <f>Hoja1!$C$31</f>
        <v>CRUDO</v>
      </c>
      <c r="D481" t="str">
        <f>IF(Fugas_Alter1!AC208="Planta Tratamiento de gas","PROCESAMIENTO DE GAS","PRODUCCIÓN")</f>
        <v>PRODUCCIÓN</v>
      </c>
      <c r="E481" t="s">
        <v>322</v>
      </c>
      <c r="F481" t="s">
        <v>322</v>
      </c>
      <c r="H481" t="s">
        <v>839</v>
      </c>
      <c r="L481" t="s">
        <v>31</v>
      </c>
      <c r="M481">
        <f>Fugas_Alter1!AN208/1000</f>
        <v>0</v>
      </c>
      <c r="N481">
        <f>IFERROR(IF(L481="CO2",M481,IF(L481="CH4",M481*Hoja1!$C$19,BASEDEDATOS!M481*Hoja1!$C$20)),0)</f>
        <v>0</v>
      </c>
    </row>
    <row r="482" spans="2:14" x14ac:dyDescent="0.75">
      <c r="B482" t="str">
        <f>IF(Fugas_Alter1!AC209="Planta Tratamiento de gas","1B2biii",IF(Hoja1!$C$31="CRUDO","1B2aii","1B2aiii"))</f>
        <v>1B2aii</v>
      </c>
      <c r="C482" t="str">
        <f>Hoja1!$C$31</f>
        <v>CRUDO</v>
      </c>
      <c r="D482" t="str">
        <f>IF(Fugas_Alter1!AC209="Planta Tratamiento de gas","PROCESAMIENTO DE GAS","PRODUCCIÓN")</f>
        <v>PRODUCCIÓN</v>
      </c>
      <c r="E482" t="s">
        <v>322</v>
      </c>
      <c r="F482" t="s">
        <v>322</v>
      </c>
      <c r="H482" t="s">
        <v>839</v>
      </c>
      <c r="L482" t="s">
        <v>31</v>
      </c>
      <c r="M482">
        <f>Fugas_Alter1!AN209/1000</f>
        <v>0</v>
      </c>
      <c r="N482">
        <f>IFERROR(IF(L482="CO2",M482,IF(L482="CH4",M482*Hoja1!$C$19,BASEDEDATOS!M482*Hoja1!$C$20)),0)</f>
        <v>0</v>
      </c>
    </row>
    <row r="483" spans="2:14" x14ac:dyDescent="0.75">
      <c r="B483" t="str">
        <f>IF(Fugas_Alter1!AC210="Planta Tratamiento de gas","1B2biii",IF(Hoja1!$C$31="CRUDO","1B2aii","1B2aiii"))</f>
        <v>1B2aii</v>
      </c>
      <c r="C483" t="str">
        <f>Hoja1!$C$31</f>
        <v>CRUDO</v>
      </c>
      <c r="D483" t="str">
        <f>IF(Fugas_Alter1!AC210="Planta Tratamiento de gas","PROCESAMIENTO DE GAS","PRODUCCIÓN")</f>
        <v>PRODUCCIÓN</v>
      </c>
      <c r="E483" t="s">
        <v>322</v>
      </c>
      <c r="F483" t="s">
        <v>322</v>
      </c>
      <c r="H483" t="s">
        <v>839</v>
      </c>
      <c r="L483" t="s">
        <v>31</v>
      </c>
      <c r="M483">
        <f>Fugas_Alter1!AN210/1000</f>
        <v>0</v>
      </c>
      <c r="N483">
        <f>IFERROR(IF(L483="CO2",M483,IF(L483="CH4",M483*Hoja1!$C$19,BASEDEDATOS!M483*Hoja1!$C$20)),0)</f>
        <v>0</v>
      </c>
    </row>
    <row r="484" spans="2:14" x14ac:dyDescent="0.75">
      <c r="B484" t="str">
        <f>IF(Fugas_Alter1!AC211="Planta Tratamiento de gas","1B2biii",IF(Hoja1!$C$31="CRUDO","1B2aii","1B2aiii"))</f>
        <v>1B2aii</v>
      </c>
      <c r="C484" t="str">
        <f>Hoja1!$C$31</f>
        <v>CRUDO</v>
      </c>
      <c r="D484" t="str">
        <f>IF(Fugas_Alter1!AC211="Planta Tratamiento de gas","PROCESAMIENTO DE GAS","PRODUCCIÓN")</f>
        <v>PRODUCCIÓN</v>
      </c>
      <c r="E484" t="s">
        <v>322</v>
      </c>
      <c r="F484" t="s">
        <v>322</v>
      </c>
      <c r="H484" t="s">
        <v>839</v>
      </c>
      <c r="L484" t="s">
        <v>31</v>
      </c>
      <c r="M484">
        <f>Fugas_Alter1!AN211/1000</f>
        <v>0</v>
      </c>
      <c r="N484">
        <f>IFERROR(IF(L484="CO2",M484,IF(L484="CH4",M484*Hoja1!$C$19,BASEDEDATOS!M484*Hoja1!$C$20)),0)</f>
        <v>0</v>
      </c>
    </row>
    <row r="485" spans="2:14" x14ac:dyDescent="0.75">
      <c r="B485" t="str">
        <f>IF(Fugas_Alter1!AC212="Planta Tratamiento de gas","1B2biii",IF(Hoja1!$C$31="CRUDO","1B2aii","1B2aiii"))</f>
        <v>1B2aii</v>
      </c>
      <c r="C485" t="str">
        <f>Hoja1!$C$31</f>
        <v>CRUDO</v>
      </c>
      <c r="D485" t="str">
        <f>IF(Fugas_Alter1!AC212="Planta Tratamiento de gas","PROCESAMIENTO DE GAS","PRODUCCIÓN")</f>
        <v>PRODUCCIÓN</v>
      </c>
      <c r="E485" t="s">
        <v>322</v>
      </c>
      <c r="F485" t="s">
        <v>322</v>
      </c>
      <c r="H485" t="s">
        <v>839</v>
      </c>
      <c r="L485" t="s">
        <v>31</v>
      </c>
      <c r="M485">
        <f>Fugas_Alter1!AN212/1000</f>
        <v>0</v>
      </c>
      <c r="N485">
        <f>IFERROR(IF(L485="CO2",M485,IF(L485="CH4",M485*Hoja1!$C$19,BASEDEDATOS!M485*Hoja1!$C$20)),0)</f>
        <v>0</v>
      </c>
    </row>
    <row r="486" spans="2:14" x14ac:dyDescent="0.75">
      <c r="B486" t="str">
        <f>IF(Fugas_Alter1!AC213="Planta Tratamiento de gas","1B2biii",IF(Hoja1!$C$31="CRUDO","1B2aii","1B2aiii"))</f>
        <v>1B2aii</v>
      </c>
      <c r="C486" t="str">
        <f>Hoja1!$C$31</f>
        <v>CRUDO</v>
      </c>
      <c r="D486" t="str">
        <f>IF(Fugas_Alter1!AC213="Planta Tratamiento de gas","PROCESAMIENTO DE GAS","PRODUCCIÓN")</f>
        <v>PRODUCCIÓN</v>
      </c>
      <c r="E486" t="s">
        <v>322</v>
      </c>
      <c r="F486" t="s">
        <v>322</v>
      </c>
      <c r="H486" t="s">
        <v>839</v>
      </c>
      <c r="L486" t="s">
        <v>31</v>
      </c>
      <c r="M486">
        <f>Fugas_Alter1!AN213/1000</f>
        <v>0</v>
      </c>
      <c r="N486">
        <f>IFERROR(IF(L486="CO2",M486,IF(L486="CH4",M486*Hoja1!$C$19,BASEDEDATOS!M486*Hoja1!$C$20)),0)</f>
        <v>0</v>
      </c>
    </row>
    <row r="487" spans="2:14" x14ac:dyDescent="0.75">
      <c r="B487" t="str">
        <f>IF(Fugas_Alter1!AC214="Planta Tratamiento de gas","1B2biii",IF(Hoja1!$C$31="CRUDO","1B2aii","1B2aiii"))</f>
        <v>1B2aii</v>
      </c>
      <c r="C487" t="str">
        <f>Hoja1!$C$31</f>
        <v>CRUDO</v>
      </c>
      <c r="D487" t="str">
        <f>IF(Fugas_Alter1!AC214="Planta Tratamiento de gas","PROCESAMIENTO DE GAS","PRODUCCIÓN")</f>
        <v>PRODUCCIÓN</v>
      </c>
      <c r="E487" t="s">
        <v>322</v>
      </c>
      <c r="F487" t="s">
        <v>322</v>
      </c>
      <c r="H487" t="s">
        <v>839</v>
      </c>
      <c r="L487" t="s">
        <v>31</v>
      </c>
      <c r="M487">
        <f>Fugas_Alter1!AN214/1000</f>
        <v>0</v>
      </c>
      <c r="N487">
        <f>IFERROR(IF(L487="CO2",M487,IF(L487="CH4",M487*Hoja1!$C$19,BASEDEDATOS!M487*Hoja1!$C$20)),0)</f>
        <v>0</v>
      </c>
    </row>
    <row r="488" spans="2:14" x14ac:dyDescent="0.75">
      <c r="B488" t="str">
        <f>IF(Fugas_Alter1!AC215="Planta Tratamiento de gas","1B2biii",IF(Hoja1!$C$31="CRUDO","1B2aii","1B2aiii"))</f>
        <v>1B2aii</v>
      </c>
      <c r="C488" t="str">
        <f>Hoja1!$C$31</f>
        <v>CRUDO</v>
      </c>
      <c r="D488" t="str">
        <f>IF(Fugas_Alter1!AC215="Planta Tratamiento de gas","PROCESAMIENTO DE GAS","PRODUCCIÓN")</f>
        <v>PRODUCCIÓN</v>
      </c>
      <c r="E488" t="s">
        <v>322</v>
      </c>
      <c r="F488" t="s">
        <v>322</v>
      </c>
      <c r="H488" t="s">
        <v>839</v>
      </c>
      <c r="L488" t="s">
        <v>31</v>
      </c>
      <c r="M488">
        <f>Fugas_Alter1!AN215/1000</f>
        <v>0</v>
      </c>
      <c r="N488">
        <f>IFERROR(IF(L488="CO2",M488,IF(L488="CH4",M488*Hoja1!$C$19,BASEDEDATOS!M488*Hoja1!$C$20)),0)</f>
        <v>0</v>
      </c>
    </row>
    <row r="489" spans="2:14" x14ac:dyDescent="0.75">
      <c r="B489" t="str">
        <f>IF(Fugas_Alter1!AC216="Planta Tratamiento de gas","1B2biii",IF(Hoja1!$C$31="CRUDO","1B2aii","1B2aiii"))</f>
        <v>1B2aii</v>
      </c>
      <c r="C489" t="str">
        <f>Hoja1!$C$31</f>
        <v>CRUDO</v>
      </c>
      <c r="D489" t="str">
        <f>IF(Fugas_Alter1!AC216="Planta Tratamiento de gas","PROCESAMIENTO DE GAS","PRODUCCIÓN")</f>
        <v>PRODUCCIÓN</v>
      </c>
      <c r="E489" t="s">
        <v>322</v>
      </c>
      <c r="F489" t="s">
        <v>322</v>
      </c>
      <c r="H489" t="s">
        <v>839</v>
      </c>
      <c r="L489" t="s">
        <v>31</v>
      </c>
      <c r="M489">
        <f>Fugas_Alter1!AN216/1000</f>
        <v>0</v>
      </c>
      <c r="N489">
        <f>IFERROR(IF(L489="CO2",M489,IF(L489="CH4",M489*Hoja1!$C$19,BASEDEDATOS!M489*Hoja1!$C$20)),0)</f>
        <v>0</v>
      </c>
    </row>
    <row r="490" spans="2:14" x14ac:dyDescent="0.75">
      <c r="B490" t="str">
        <f>IF(Fugas_Alter1!AC217="Planta Tratamiento de gas","1B2biii",IF(Hoja1!$C$31="CRUDO","1B2aii","1B2aiii"))</f>
        <v>1B2aii</v>
      </c>
      <c r="C490" t="str">
        <f>Hoja1!$C$31</f>
        <v>CRUDO</v>
      </c>
      <c r="D490" t="str">
        <f>IF(Fugas_Alter1!AC217="Planta Tratamiento de gas","PROCESAMIENTO DE GAS","PRODUCCIÓN")</f>
        <v>PRODUCCIÓN</v>
      </c>
      <c r="E490" t="s">
        <v>322</v>
      </c>
      <c r="F490" t="s">
        <v>322</v>
      </c>
      <c r="H490" t="s">
        <v>839</v>
      </c>
      <c r="L490" t="s">
        <v>31</v>
      </c>
      <c r="M490">
        <f>Fugas_Alter1!AN217/1000</f>
        <v>0</v>
      </c>
      <c r="N490">
        <f>IFERROR(IF(L490="CO2",M490,IF(L490="CH4",M490*Hoja1!$C$19,BASEDEDATOS!M490*Hoja1!$C$20)),0)</f>
        <v>0</v>
      </c>
    </row>
    <row r="491" spans="2:14" x14ac:dyDescent="0.75">
      <c r="B491" t="str">
        <f>IF(Fugas_Alter1!AC218="Planta Tratamiento de gas","1B2biii",IF(Hoja1!$C$31="CRUDO","1B2aii","1B2aiii"))</f>
        <v>1B2aii</v>
      </c>
      <c r="C491" t="str">
        <f>Hoja1!$C$31</f>
        <v>CRUDO</v>
      </c>
      <c r="D491" t="str">
        <f>IF(Fugas_Alter1!AC218="Planta Tratamiento de gas","PROCESAMIENTO DE GAS","PRODUCCIÓN")</f>
        <v>PRODUCCIÓN</v>
      </c>
      <c r="E491" t="s">
        <v>322</v>
      </c>
      <c r="F491" t="s">
        <v>322</v>
      </c>
      <c r="H491" t="s">
        <v>839</v>
      </c>
      <c r="L491" t="s">
        <v>31</v>
      </c>
      <c r="M491">
        <f>Fugas_Alter1!AN218/1000</f>
        <v>0</v>
      </c>
      <c r="N491">
        <f>IFERROR(IF(L491="CO2",M491,IF(L491="CH4",M491*Hoja1!$C$19,BASEDEDATOS!M491*Hoja1!$C$20)),0)</f>
        <v>0</v>
      </c>
    </row>
    <row r="492" spans="2:14" x14ac:dyDescent="0.75">
      <c r="B492" t="str">
        <f>IF(Fugas_Alter1!AC219="Planta Tratamiento de gas","1B2biii",IF(Hoja1!$C$31="CRUDO","1B2aii","1B2aiii"))</f>
        <v>1B2aii</v>
      </c>
      <c r="C492" t="str">
        <f>Hoja1!$C$31</f>
        <v>CRUDO</v>
      </c>
      <c r="D492" t="str">
        <f>IF(Fugas_Alter1!AC219="Planta Tratamiento de gas","PROCESAMIENTO DE GAS","PRODUCCIÓN")</f>
        <v>PRODUCCIÓN</v>
      </c>
      <c r="E492" t="s">
        <v>322</v>
      </c>
      <c r="F492" t="s">
        <v>322</v>
      </c>
      <c r="H492" t="s">
        <v>839</v>
      </c>
      <c r="L492" t="s">
        <v>31</v>
      </c>
      <c r="M492">
        <f>Fugas_Alter1!AN219/1000</f>
        <v>0</v>
      </c>
      <c r="N492">
        <f>IFERROR(IF(L492="CO2",M492,IF(L492="CH4",M492*Hoja1!$C$19,BASEDEDATOS!M492*Hoja1!$C$20)),0)</f>
        <v>0</v>
      </c>
    </row>
    <row r="493" spans="2:14" x14ac:dyDescent="0.75">
      <c r="B493" t="str">
        <f>IF(Fugas_Alter1!AC220="Planta Tratamiento de gas","1B2biii",IF(Hoja1!$C$31="CRUDO","1B2aii","1B2aiii"))</f>
        <v>1B2aii</v>
      </c>
      <c r="C493" t="str">
        <f>Hoja1!$C$31</f>
        <v>CRUDO</v>
      </c>
      <c r="D493" t="str">
        <f>IF(Fugas_Alter1!AC220="Planta Tratamiento de gas","PROCESAMIENTO DE GAS","PRODUCCIÓN")</f>
        <v>PRODUCCIÓN</v>
      </c>
      <c r="E493" t="s">
        <v>322</v>
      </c>
      <c r="F493" t="s">
        <v>322</v>
      </c>
      <c r="H493" t="s">
        <v>839</v>
      </c>
      <c r="L493" t="s">
        <v>31</v>
      </c>
      <c r="M493">
        <f>Fugas_Alter1!AN220/1000</f>
        <v>0</v>
      </c>
      <c r="N493">
        <f>IFERROR(IF(L493="CO2",M493,IF(L493="CH4",M493*Hoja1!$C$19,BASEDEDATOS!M493*Hoja1!$C$20)),0)</f>
        <v>0</v>
      </c>
    </row>
    <row r="494" spans="2:14" x14ac:dyDescent="0.75">
      <c r="B494" t="str">
        <f>IF(Fugas_Alter1!AC221="Planta Tratamiento de gas","1B2biii",IF(Hoja1!$C$31="CRUDO","1B2aii","1B2aiii"))</f>
        <v>1B2aii</v>
      </c>
      <c r="C494" t="str">
        <f>Hoja1!$C$31</f>
        <v>CRUDO</v>
      </c>
      <c r="D494" t="str">
        <f>IF(Fugas_Alter1!AC221="Planta Tratamiento de gas","PROCESAMIENTO DE GAS","PRODUCCIÓN")</f>
        <v>PRODUCCIÓN</v>
      </c>
      <c r="E494" t="s">
        <v>322</v>
      </c>
      <c r="F494" t="s">
        <v>322</v>
      </c>
      <c r="H494" t="s">
        <v>839</v>
      </c>
      <c r="L494" t="s">
        <v>31</v>
      </c>
      <c r="M494">
        <f>Fugas_Alter1!AN221/1000</f>
        <v>0</v>
      </c>
      <c r="N494">
        <f>IFERROR(IF(L494="CO2",M494,IF(L494="CH4",M494*Hoja1!$C$19,BASEDEDATOS!M494*Hoja1!$C$20)),0)</f>
        <v>0</v>
      </c>
    </row>
    <row r="495" spans="2:14" x14ac:dyDescent="0.75">
      <c r="B495" t="str">
        <f>IF(Fugas_Alter1!AC222="Planta Tratamiento de gas","1B2biii",IF(Hoja1!$C$31="CRUDO","1B2aii","1B2aiii"))</f>
        <v>1B2aii</v>
      </c>
      <c r="C495" t="str">
        <f>Hoja1!$C$31</f>
        <v>CRUDO</v>
      </c>
      <c r="D495" t="str">
        <f>IF(Fugas_Alter1!AC222="Planta Tratamiento de gas","PROCESAMIENTO DE GAS","PRODUCCIÓN")</f>
        <v>PRODUCCIÓN</v>
      </c>
      <c r="E495" t="s">
        <v>322</v>
      </c>
      <c r="F495" t="s">
        <v>322</v>
      </c>
      <c r="H495" t="s">
        <v>839</v>
      </c>
      <c r="L495" t="s">
        <v>31</v>
      </c>
      <c r="M495">
        <f>Fugas_Alter1!AN222/1000</f>
        <v>0</v>
      </c>
      <c r="N495">
        <f>IFERROR(IF(L495="CO2",M495,IF(L495="CH4",M495*Hoja1!$C$19,BASEDEDATOS!M495*Hoja1!$C$20)),0)</f>
        <v>0</v>
      </c>
    </row>
    <row r="496" spans="2:14" x14ac:dyDescent="0.75">
      <c r="B496" t="str">
        <f>IF(Fugas_Alter1!AC223="Planta Tratamiento de gas","1B2biii",IF(Hoja1!$C$31="CRUDO","1B2aii","1B2aiii"))</f>
        <v>1B2aii</v>
      </c>
      <c r="C496" t="str">
        <f>Hoja1!$C$31</f>
        <v>CRUDO</v>
      </c>
      <c r="D496" t="str">
        <f>IF(Fugas_Alter1!AC223="Planta Tratamiento de gas","PROCESAMIENTO DE GAS","PRODUCCIÓN")</f>
        <v>PRODUCCIÓN</v>
      </c>
      <c r="E496" t="s">
        <v>322</v>
      </c>
      <c r="F496" t="s">
        <v>322</v>
      </c>
      <c r="H496" t="s">
        <v>839</v>
      </c>
      <c r="L496" t="s">
        <v>31</v>
      </c>
      <c r="M496">
        <f>Fugas_Alter1!AN223/1000</f>
        <v>0</v>
      </c>
      <c r="N496">
        <f>IFERROR(IF(L496="CO2",M496,IF(L496="CH4",M496*Hoja1!$C$19,BASEDEDATOS!M496*Hoja1!$C$20)),0)</f>
        <v>0</v>
      </c>
    </row>
    <row r="497" spans="2:14" x14ac:dyDescent="0.75">
      <c r="B497" t="str">
        <f>IF(Fugas_Alter1!AC224="Planta Tratamiento de gas","1B2biii",IF(Hoja1!$C$31="CRUDO","1B2aii","1B2aiii"))</f>
        <v>1B2aii</v>
      </c>
      <c r="C497" t="str">
        <f>Hoja1!$C$31</f>
        <v>CRUDO</v>
      </c>
      <c r="D497" t="str">
        <f>IF(Fugas_Alter1!AC224="Planta Tratamiento de gas","PROCESAMIENTO DE GAS","PRODUCCIÓN")</f>
        <v>PRODUCCIÓN</v>
      </c>
      <c r="E497" t="s">
        <v>322</v>
      </c>
      <c r="F497" t="s">
        <v>322</v>
      </c>
      <c r="H497" t="s">
        <v>839</v>
      </c>
      <c r="L497" t="s">
        <v>31</v>
      </c>
      <c r="M497">
        <f>Fugas_Alter1!AN224/1000</f>
        <v>0</v>
      </c>
      <c r="N497">
        <f>IFERROR(IF(L497="CO2",M497,IF(L497="CH4",M497*Hoja1!$C$19,BASEDEDATOS!M497*Hoja1!$C$20)),0)</f>
        <v>0</v>
      </c>
    </row>
    <row r="498" spans="2:14" x14ac:dyDescent="0.75">
      <c r="B498" t="str">
        <f>IF(Fugas_Alter1!AC225="Planta Tratamiento de gas","1B2biii",IF(Hoja1!$C$31="CRUDO","1B2aii","1B2aiii"))</f>
        <v>1B2aii</v>
      </c>
      <c r="C498" t="str">
        <f>Hoja1!$C$31</f>
        <v>CRUDO</v>
      </c>
      <c r="D498" t="str">
        <f>IF(Fugas_Alter1!AC225="Planta Tratamiento de gas","PROCESAMIENTO DE GAS","PRODUCCIÓN")</f>
        <v>PRODUCCIÓN</v>
      </c>
      <c r="E498" t="s">
        <v>322</v>
      </c>
      <c r="F498" t="s">
        <v>322</v>
      </c>
      <c r="H498" t="s">
        <v>839</v>
      </c>
      <c r="L498" t="s">
        <v>31</v>
      </c>
      <c r="M498">
        <f>Fugas_Alter1!AN225/1000</f>
        <v>0</v>
      </c>
      <c r="N498">
        <f>IFERROR(IF(L498="CO2",M498,IF(L498="CH4",M498*Hoja1!$C$19,BASEDEDATOS!M498*Hoja1!$C$20)),0)</f>
        <v>0</v>
      </c>
    </row>
    <row r="499" spans="2:14" x14ac:dyDescent="0.75">
      <c r="B499" t="str">
        <f>IF(Fugas_Alter1!AC226="Planta Tratamiento de gas","1B2biii",IF(Hoja1!$C$31="CRUDO","1B2aii","1B2aiii"))</f>
        <v>1B2aii</v>
      </c>
      <c r="C499" t="str">
        <f>Hoja1!$C$31</f>
        <v>CRUDO</v>
      </c>
      <c r="D499" t="str">
        <f>IF(Fugas_Alter1!AC226="Planta Tratamiento de gas","PROCESAMIENTO DE GAS","PRODUCCIÓN")</f>
        <v>PRODUCCIÓN</v>
      </c>
      <c r="E499" t="s">
        <v>322</v>
      </c>
      <c r="F499" t="s">
        <v>322</v>
      </c>
      <c r="H499" t="s">
        <v>839</v>
      </c>
      <c r="L499" t="s">
        <v>31</v>
      </c>
      <c r="M499">
        <f>Fugas_Alter1!AN226/1000</f>
        <v>0</v>
      </c>
      <c r="N499">
        <f>IFERROR(IF(L499="CO2",M499,IF(L499="CH4",M499*Hoja1!$C$19,BASEDEDATOS!M499*Hoja1!$C$20)),0)</f>
        <v>0</v>
      </c>
    </row>
    <row r="500" spans="2:14" x14ac:dyDescent="0.75">
      <c r="B500" t="str">
        <f>IF(Fugas_Alter1!AC227="Planta Tratamiento de gas","1B2biii",IF(Hoja1!$C$31="CRUDO","1B2aii","1B2aiii"))</f>
        <v>1B2aii</v>
      </c>
      <c r="C500" t="str">
        <f>Hoja1!$C$31</f>
        <v>CRUDO</v>
      </c>
      <c r="D500" t="str">
        <f>IF(Fugas_Alter1!AC227="Planta Tratamiento de gas","PROCESAMIENTO DE GAS","PRODUCCIÓN")</f>
        <v>PRODUCCIÓN</v>
      </c>
      <c r="E500" t="s">
        <v>322</v>
      </c>
      <c r="F500" t="s">
        <v>322</v>
      </c>
      <c r="H500" t="s">
        <v>839</v>
      </c>
      <c r="L500" t="s">
        <v>31</v>
      </c>
      <c r="M500">
        <f>Fugas_Alter1!AN227/1000</f>
        <v>0</v>
      </c>
      <c r="N500">
        <f>IFERROR(IF(L500="CO2",M500,IF(L500="CH4",M500*Hoja1!$C$19,BASEDEDATOS!M500*Hoja1!$C$20)),0)</f>
        <v>0</v>
      </c>
    </row>
    <row r="501" spans="2:14" x14ac:dyDescent="0.75">
      <c r="B501" t="str">
        <f>IF(Fugas_Alter1!AC228="Planta Tratamiento de gas","1B2biii",IF(Hoja1!$C$31="CRUDO","1B2aii","1B2aiii"))</f>
        <v>1B2aii</v>
      </c>
      <c r="C501" t="str">
        <f>Hoja1!$C$31</f>
        <v>CRUDO</v>
      </c>
      <c r="D501" t="str">
        <f>IF(Fugas_Alter1!AC228="Planta Tratamiento de gas","PROCESAMIENTO DE GAS","PRODUCCIÓN")</f>
        <v>PRODUCCIÓN</v>
      </c>
      <c r="E501" t="s">
        <v>322</v>
      </c>
      <c r="F501" t="s">
        <v>322</v>
      </c>
      <c r="H501" t="s">
        <v>839</v>
      </c>
      <c r="L501" t="s">
        <v>31</v>
      </c>
      <c r="M501">
        <f>Fugas_Alter1!AN228/1000</f>
        <v>0</v>
      </c>
      <c r="N501">
        <f>IFERROR(IF(L501="CO2",M501,IF(L501="CH4",M501*Hoja1!$C$19,BASEDEDATOS!M501*Hoja1!$C$20)),0)</f>
        <v>0</v>
      </c>
    </row>
    <row r="502" spans="2:14" x14ac:dyDescent="0.75">
      <c r="B502" t="str">
        <f>IF(Fugas_Alter1!AC229="Planta Tratamiento de gas","1B2biii",IF(Hoja1!$C$31="CRUDO","1B2aii","1B2aiii"))</f>
        <v>1B2aii</v>
      </c>
      <c r="C502" t="str">
        <f>Hoja1!$C$31</f>
        <v>CRUDO</v>
      </c>
      <c r="D502" t="str">
        <f>IF(Fugas_Alter1!AC229="Planta Tratamiento de gas","PROCESAMIENTO DE GAS","PRODUCCIÓN")</f>
        <v>PRODUCCIÓN</v>
      </c>
      <c r="E502" t="s">
        <v>322</v>
      </c>
      <c r="F502" t="s">
        <v>322</v>
      </c>
      <c r="H502" t="s">
        <v>839</v>
      </c>
      <c r="L502" t="s">
        <v>31</v>
      </c>
      <c r="M502">
        <f>Fugas_Alter1!AN229/1000</f>
        <v>0</v>
      </c>
      <c r="N502">
        <f>IFERROR(IF(L502="CO2",M502,IF(L502="CH4",M502*Hoja1!$C$19,BASEDEDATOS!M502*Hoja1!$C$20)),0)</f>
        <v>0</v>
      </c>
    </row>
    <row r="503" spans="2:14" x14ac:dyDescent="0.75">
      <c r="B503" t="str">
        <f>IF(Fugas_Alter1!AC230="Planta Tratamiento de gas","1B2biii",IF(Hoja1!$C$31="CRUDO","1B2aii","1B2aiii"))</f>
        <v>1B2aii</v>
      </c>
      <c r="C503" t="str">
        <f>Hoja1!$C$31</f>
        <v>CRUDO</v>
      </c>
      <c r="D503" t="str">
        <f>IF(Fugas_Alter1!AC230="Planta Tratamiento de gas","PROCESAMIENTO DE GAS","PRODUCCIÓN")</f>
        <v>PRODUCCIÓN</v>
      </c>
      <c r="E503" t="s">
        <v>322</v>
      </c>
      <c r="F503" t="s">
        <v>322</v>
      </c>
      <c r="H503" t="s">
        <v>839</v>
      </c>
      <c r="L503" t="s">
        <v>31</v>
      </c>
      <c r="M503">
        <f>Fugas_Alter1!AN230/1000</f>
        <v>0</v>
      </c>
      <c r="N503">
        <f>IFERROR(IF(L503="CO2",M503,IF(L503="CH4",M503*Hoja1!$C$19,BASEDEDATOS!M503*Hoja1!$C$20)),0)</f>
        <v>0</v>
      </c>
    </row>
    <row r="504" spans="2:14" x14ac:dyDescent="0.75">
      <c r="B504" t="str">
        <f>IF(Fugas_Alter1!AC231="Planta Tratamiento de gas","1B2biii",IF(Hoja1!$C$31="CRUDO","1B2aii","1B2aiii"))</f>
        <v>1B2aii</v>
      </c>
      <c r="C504" t="str">
        <f>Hoja1!$C$31</f>
        <v>CRUDO</v>
      </c>
      <c r="D504" t="str">
        <f>IF(Fugas_Alter1!AC231="Planta Tratamiento de gas","PROCESAMIENTO DE GAS","PRODUCCIÓN")</f>
        <v>PRODUCCIÓN</v>
      </c>
      <c r="E504" t="s">
        <v>322</v>
      </c>
      <c r="F504" t="s">
        <v>322</v>
      </c>
      <c r="H504" t="s">
        <v>839</v>
      </c>
      <c r="L504" t="s">
        <v>31</v>
      </c>
      <c r="M504">
        <f>Fugas_Alter1!AN231/1000</f>
        <v>0</v>
      </c>
      <c r="N504">
        <f>IFERROR(IF(L504="CO2",M504,IF(L504="CH4",M504*Hoja1!$C$19,BASEDEDATOS!M504*Hoja1!$C$20)),0)</f>
        <v>0</v>
      </c>
    </row>
    <row r="505" spans="2:14" x14ac:dyDescent="0.75">
      <c r="B505" t="str">
        <f>IF(Fugas_Alter1!AC232="Planta Tratamiento de gas","1B2biii",IF(Hoja1!$C$31="CRUDO","1B2aii","1B2aiii"))</f>
        <v>1B2aii</v>
      </c>
      <c r="C505" t="str">
        <f>Hoja1!$C$31</f>
        <v>CRUDO</v>
      </c>
      <c r="D505" t="str">
        <f>IF(Fugas_Alter1!AC232="Planta Tratamiento de gas","PROCESAMIENTO DE GAS","PRODUCCIÓN")</f>
        <v>PRODUCCIÓN</v>
      </c>
      <c r="E505" t="s">
        <v>322</v>
      </c>
      <c r="F505" t="s">
        <v>322</v>
      </c>
      <c r="H505" t="s">
        <v>839</v>
      </c>
      <c r="L505" t="s">
        <v>31</v>
      </c>
      <c r="M505">
        <f>Fugas_Alter1!AN232/1000</f>
        <v>0</v>
      </c>
      <c r="N505">
        <f>IFERROR(IF(L505="CO2",M505,IF(L505="CH4",M505*Hoja1!$C$19,BASEDEDATOS!M505*Hoja1!$C$20)),0)</f>
        <v>0</v>
      </c>
    </row>
    <row r="506" spans="2:14" x14ac:dyDescent="0.75">
      <c r="B506" t="str">
        <f>IF(Fugas_Alter1!AC233="Planta Tratamiento de gas","1B2biii",IF(Hoja1!$C$31="CRUDO","1B2aii","1B2aiii"))</f>
        <v>1B2aii</v>
      </c>
      <c r="C506" t="str">
        <f>Hoja1!$C$31</f>
        <v>CRUDO</v>
      </c>
      <c r="D506" t="str">
        <f>IF(Fugas_Alter1!AC233="Planta Tratamiento de gas","PROCESAMIENTO DE GAS","PRODUCCIÓN")</f>
        <v>PRODUCCIÓN</v>
      </c>
      <c r="E506" t="s">
        <v>322</v>
      </c>
      <c r="F506" t="s">
        <v>322</v>
      </c>
      <c r="H506" t="s">
        <v>839</v>
      </c>
      <c r="L506" t="s">
        <v>31</v>
      </c>
      <c r="M506">
        <f>Fugas_Alter1!AN233/1000</f>
        <v>0</v>
      </c>
      <c r="N506">
        <f>IFERROR(IF(L506="CO2",M506,IF(L506="CH4",M506*Hoja1!$C$19,BASEDEDATOS!M506*Hoja1!$C$20)),0)</f>
        <v>0</v>
      </c>
    </row>
    <row r="507" spans="2:14" x14ac:dyDescent="0.75">
      <c r="B507" t="str">
        <f>IF(Fugas_Alter1!AC234="Planta Tratamiento de gas","1B2biii",IF(Hoja1!$C$31="CRUDO","1B2aii","1B2aiii"))</f>
        <v>1B2aii</v>
      </c>
      <c r="C507" t="str">
        <f>Hoja1!$C$31</f>
        <v>CRUDO</v>
      </c>
      <c r="D507" t="str">
        <f>IF(Fugas_Alter1!AC234="Planta Tratamiento de gas","PROCESAMIENTO DE GAS","PRODUCCIÓN")</f>
        <v>PRODUCCIÓN</v>
      </c>
      <c r="E507" t="s">
        <v>322</v>
      </c>
      <c r="F507" t="s">
        <v>322</v>
      </c>
      <c r="H507" t="s">
        <v>839</v>
      </c>
      <c r="L507" t="s">
        <v>31</v>
      </c>
      <c r="M507">
        <f>Fugas_Alter1!AN234/1000</f>
        <v>0</v>
      </c>
      <c r="N507">
        <f>IFERROR(IF(L507="CO2",M507,IF(L507="CH4",M507*Hoja1!$C$19,BASEDEDATOS!M507*Hoja1!$C$20)),0)</f>
        <v>0</v>
      </c>
    </row>
    <row r="508" spans="2:14" x14ac:dyDescent="0.75">
      <c r="B508" t="str">
        <f>IF(Fugas_Alter1!AC235="Planta Tratamiento de gas","1B2biii",IF(Hoja1!$C$31="CRUDO","1B2aii","1B2aiii"))</f>
        <v>1B2aii</v>
      </c>
      <c r="C508" t="str">
        <f>Hoja1!$C$31</f>
        <v>CRUDO</v>
      </c>
      <c r="D508" t="str">
        <f>IF(Fugas_Alter1!AC235="Planta Tratamiento de gas","PROCESAMIENTO DE GAS","PRODUCCIÓN")</f>
        <v>PRODUCCIÓN</v>
      </c>
      <c r="E508" t="s">
        <v>322</v>
      </c>
      <c r="F508" t="s">
        <v>322</v>
      </c>
      <c r="H508" t="s">
        <v>839</v>
      </c>
      <c r="L508" t="s">
        <v>31</v>
      </c>
      <c r="M508">
        <f>Fugas_Alter1!AN235/1000</f>
        <v>0</v>
      </c>
      <c r="N508">
        <f>IFERROR(IF(L508="CO2",M508,IF(L508="CH4",M508*Hoja1!$C$19,BASEDEDATOS!M508*Hoja1!$C$20)),0)</f>
        <v>0</v>
      </c>
    </row>
    <row r="509" spans="2:14" x14ac:dyDescent="0.75">
      <c r="B509" t="str">
        <f>IF(Fugas_Alter1!AC236="Planta Tratamiento de gas","1B2biii",IF(Hoja1!$C$31="CRUDO","1B2aii","1B2aiii"))</f>
        <v>1B2aii</v>
      </c>
      <c r="C509" t="str">
        <f>Hoja1!$C$31</f>
        <v>CRUDO</v>
      </c>
      <c r="D509" t="str">
        <f>IF(Fugas_Alter1!AC236="Planta Tratamiento de gas","PROCESAMIENTO DE GAS","PRODUCCIÓN")</f>
        <v>PRODUCCIÓN</v>
      </c>
      <c r="E509" t="s">
        <v>322</v>
      </c>
      <c r="F509" t="s">
        <v>322</v>
      </c>
      <c r="H509" t="s">
        <v>839</v>
      </c>
      <c r="L509" t="s">
        <v>31</v>
      </c>
      <c r="M509">
        <f>Fugas_Alter1!AN236/1000</f>
        <v>0</v>
      </c>
      <c r="N509">
        <f>IFERROR(IF(L509="CO2",M509,IF(L509="CH4",M509*Hoja1!$C$19,BASEDEDATOS!M509*Hoja1!$C$20)),0)</f>
        <v>0</v>
      </c>
    </row>
    <row r="510" spans="2:14" x14ac:dyDescent="0.75">
      <c r="B510" t="str">
        <f>IF(Fugas_Alter1!AC237="Planta Tratamiento de gas","1B2biii",IF(Hoja1!$C$31="CRUDO","1B2aii","1B2aiii"))</f>
        <v>1B2aii</v>
      </c>
      <c r="C510" t="str">
        <f>Hoja1!$C$31</f>
        <v>CRUDO</v>
      </c>
      <c r="D510" t="str">
        <f>IF(Fugas_Alter1!AC237="Planta Tratamiento de gas","PROCESAMIENTO DE GAS","PRODUCCIÓN")</f>
        <v>PRODUCCIÓN</v>
      </c>
      <c r="E510" t="s">
        <v>322</v>
      </c>
      <c r="F510" t="s">
        <v>322</v>
      </c>
      <c r="H510" t="s">
        <v>839</v>
      </c>
      <c r="L510" t="s">
        <v>31</v>
      </c>
      <c r="M510">
        <f>Fugas_Alter1!AN237/1000</f>
        <v>0</v>
      </c>
      <c r="N510">
        <f>IFERROR(IF(L510="CO2",M510,IF(L510="CH4",M510*Hoja1!$C$19,BASEDEDATOS!M510*Hoja1!$C$20)),0)</f>
        <v>0</v>
      </c>
    </row>
    <row r="511" spans="2:14" x14ac:dyDescent="0.75">
      <c r="B511" t="str">
        <f>IF(Fugas_Alter1!AC238="Planta Tratamiento de gas","1B2biii",IF(Hoja1!$C$31="CRUDO","1B2aii","1B2aiii"))</f>
        <v>1B2aii</v>
      </c>
      <c r="C511" t="str">
        <f>Hoja1!$C$31</f>
        <v>CRUDO</v>
      </c>
      <c r="D511" t="str">
        <f>IF(Fugas_Alter1!AC238="Planta Tratamiento de gas","PROCESAMIENTO DE GAS","PRODUCCIÓN")</f>
        <v>PRODUCCIÓN</v>
      </c>
      <c r="E511" t="s">
        <v>322</v>
      </c>
      <c r="F511" t="s">
        <v>322</v>
      </c>
      <c r="H511" t="s">
        <v>839</v>
      </c>
      <c r="L511" t="s">
        <v>31</v>
      </c>
      <c r="M511">
        <f>Fugas_Alter1!AN238/1000</f>
        <v>0</v>
      </c>
      <c r="N511">
        <f>IFERROR(IF(L511="CO2",M511,IF(L511="CH4",M511*Hoja1!$C$19,BASEDEDATOS!M511*Hoja1!$C$20)),0)</f>
        <v>0</v>
      </c>
    </row>
    <row r="512" spans="2:14" x14ac:dyDescent="0.75">
      <c r="B512" t="str">
        <f>IF(Fugas_Alter1!AC239="Planta Tratamiento de gas","1B2biii",IF(Hoja1!$C$31="CRUDO","1B2aii","1B2aiii"))</f>
        <v>1B2aii</v>
      </c>
      <c r="C512" t="str">
        <f>Hoja1!$C$31</f>
        <v>CRUDO</v>
      </c>
      <c r="D512" t="str">
        <f>IF(Fugas_Alter1!AC239="Planta Tratamiento de gas","PROCESAMIENTO DE GAS","PRODUCCIÓN")</f>
        <v>PRODUCCIÓN</v>
      </c>
      <c r="E512" t="s">
        <v>322</v>
      </c>
      <c r="F512" t="s">
        <v>322</v>
      </c>
      <c r="H512" t="s">
        <v>839</v>
      </c>
      <c r="L512" t="s">
        <v>31</v>
      </c>
      <c r="M512">
        <f>Fugas_Alter1!AN239/1000</f>
        <v>0</v>
      </c>
      <c r="N512">
        <f>IFERROR(IF(L512="CO2",M512,IF(L512="CH4",M512*Hoja1!$C$19,BASEDEDATOS!M512*Hoja1!$C$20)),0)</f>
        <v>0</v>
      </c>
    </row>
    <row r="513" spans="2:14" x14ac:dyDescent="0.75">
      <c r="B513" t="str">
        <f>IF(Fugas_Alter1!AC240="Planta Tratamiento de gas","1B2biii",IF(Hoja1!$C$31="CRUDO","1B2aii","1B2aiii"))</f>
        <v>1B2aii</v>
      </c>
      <c r="C513" t="str">
        <f>Hoja1!$C$31</f>
        <v>CRUDO</v>
      </c>
      <c r="D513" t="str">
        <f>IF(Fugas_Alter1!AC240="Planta Tratamiento de gas","PROCESAMIENTO DE GAS","PRODUCCIÓN")</f>
        <v>PRODUCCIÓN</v>
      </c>
      <c r="E513" t="s">
        <v>322</v>
      </c>
      <c r="F513" t="s">
        <v>322</v>
      </c>
      <c r="H513" t="s">
        <v>839</v>
      </c>
      <c r="L513" t="s">
        <v>31</v>
      </c>
      <c r="M513">
        <f>Fugas_Alter1!AN240/1000</f>
        <v>0</v>
      </c>
      <c r="N513">
        <f>IFERROR(IF(L513="CO2",M513,IF(L513="CH4",M513*Hoja1!$C$19,BASEDEDATOS!M513*Hoja1!$C$20)),0)</f>
        <v>0</v>
      </c>
    </row>
    <row r="514" spans="2:14" x14ac:dyDescent="0.75">
      <c r="B514" t="str">
        <f>IF(Fugas_Alter1!AC241="Planta Tratamiento de gas","1B2biii",IF(Hoja1!$C$31="CRUDO","1B2aii","1B2aiii"))</f>
        <v>1B2aii</v>
      </c>
      <c r="C514" t="str">
        <f>Hoja1!$C$31</f>
        <v>CRUDO</v>
      </c>
      <c r="D514" t="str">
        <f>IF(Fugas_Alter1!AC241="Planta Tratamiento de gas","PROCESAMIENTO DE GAS","PRODUCCIÓN")</f>
        <v>PRODUCCIÓN</v>
      </c>
      <c r="E514" t="s">
        <v>322</v>
      </c>
      <c r="F514" t="s">
        <v>322</v>
      </c>
      <c r="H514" t="s">
        <v>839</v>
      </c>
      <c r="L514" t="s">
        <v>31</v>
      </c>
      <c r="M514">
        <f>Fugas_Alter1!AN241/1000</f>
        <v>0</v>
      </c>
      <c r="N514">
        <f>IFERROR(IF(L514="CO2",M514,IF(L514="CH4",M514*Hoja1!$C$19,BASEDEDATOS!M514*Hoja1!$C$20)),0)</f>
        <v>0</v>
      </c>
    </row>
    <row r="515" spans="2:14" x14ac:dyDescent="0.75">
      <c r="B515" t="str">
        <f>IF(Fugas_Alter1!AC242="Planta Tratamiento de gas","1B2biii",IF(Hoja1!$C$31="CRUDO","1B2aii","1B2aiii"))</f>
        <v>1B2aii</v>
      </c>
      <c r="C515" t="str">
        <f>Hoja1!$C$31</f>
        <v>CRUDO</v>
      </c>
      <c r="D515" t="str">
        <f>IF(Fugas_Alter1!AC242="Planta Tratamiento de gas","PROCESAMIENTO DE GAS","PRODUCCIÓN")</f>
        <v>PRODUCCIÓN</v>
      </c>
      <c r="E515" t="s">
        <v>322</v>
      </c>
      <c r="F515" t="s">
        <v>322</v>
      </c>
      <c r="H515" t="s">
        <v>839</v>
      </c>
      <c r="L515" t="s">
        <v>31</v>
      </c>
      <c r="M515">
        <f>Fugas_Alter1!AN242/1000</f>
        <v>0</v>
      </c>
      <c r="N515">
        <f>IFERROR(IF(L515="CO2",M515,IF(L515="CH4",M515*Hoja1!$C$19,BASEDEDATOS!M515*Hoja1!$C$20)),0)</f>
        <v>0</v>
      </c>
    </row>
    <row r="516" spans="2:14" x14ac:dyDescent="0.75">
      <c r="B516" t="str">
        <f>IF(Fugas_Alter1!AC243="Planta Tratamiento de gas","1B2biii",IF(Hoja1!$C$31="CRUDO","1B2aii","1B2aiii"))</f>
        <v>1B2aii</v>
      </c>
      <c r="C516" t="str">
        <f>Hoja1!$C$31</f>
        <v>CRUDO</v>
      </c>
      <c r="D516" t="str">
        <f>IF(Fugas_Alter1!AC243="Planta Tratamiento de gas","PROCESAMIENTO DE GAS","PRODUCCIÓN")</f>
        <v>PRODUCCIÓN</v>
      </c>
      <c r="E516" t="s">
        <v>322</v>
      </c>
      <c r="F516" t="s">
        <v>322</v>
      </c>
      <c r="H516" t="s">
        <v>839</v>
      </c>
      <c r="L516" t="s">
        <v>31</v>
      </c>
      <c r="M516">
        <f>Fugas_Alter1!AN243/1000</f>
        <v>0</v>
      </c>
      <c r="N516">
        <f>IFERROR(IF(L516="CO2",M516,IF(L516="CH4",M516*Hoja1!$C$19,BASEDEDATOS!M516*Hoja1!$C$20)),0)</f>
        <v>0</v>
      </c>
    </row>
    <row r="517" spans="2:14" x14ac:dyDescent="0.75">
      <c r="B517" t="str">
        <f>IF(Fugas_Alter1!AC244="Planta Tratamiento de gas","1B2biii",IF(Hoja1!$C$31="CRUDO","1B2aii","1B2aiii"))</f>
        <v>1B2aii</v>
      </c>
      <c r="C517" t="str">
        <f>Hoja1!$C$31</f>
        <v>CRUDO</v>
      </c>
      <c r="D517" t="str">
        <f>IF(Fugas_Alter1!AC244="Planta Tratamiento de gas","PROCESAMIENTO DE GAS","PRODUCCIÓN")</f>
        <v>PRODUCCIÓN</v>
      </c>
      <c r="E517" t="s">
        <v>322</v>
      </c>
      <c r="F517" t="s">
        <v>322</v>
      </c>
      <c r="H517" t="s">
        <v>839</v>
      </c>
      <c r="L517" t="s">
        <v>31</v>
      </c>
      <c r="M517">
        <f>Fugas_Alter1!AN244/1000</f>
        <v>0</v>
      </c>
      <c r="N517">
        <f>IFERROR(IF(L517="CO2",M517,IF(L517="CH4",M517*Hoja1!$C$19,BASEDEDATOS!M517*Hoja1!$C$20)),0)</f>
        <v>0</v>
      </c>
    </row>
    <row r="518" spans="2:14" x14ac:dyDescent="0.75">
      <c r="B518" t="str">
        <f>IF(Fugas_Alter1!AC245="Planta Tratamiento de gas","1B2biii",IF(Hoja1!$C$31="CRUDO","1B2aii","1B2aiii"))</f>
        <v>1B2aii</v>
      </c>
      <c r="C518" t="str">
        <f>Hoja1!$C$31</f>
        <v>CRUDO</v>
      </c>
      <c r="D518" t="str">
        <f>IF(Fugas_Alter1!AC245="Planta Tratamiento de gas","PROCESAMIENTO DE GAS","PRODUCCIÓN")</f>
        <v>PRODUCCIÓN</v>
      </c>
      <c r="E518" t="s">
        <v>322</v>
      </c>
      <c r="F518" t="s">
        <v>322</v>
      </c>
      <c r="H518" t="s">
        <v>839</v>
      </c>
      <c r="L518" t="s">
        <v>31</v>
      </c>
      <c r="M518">
        <f>Fugas_Alter1!AN245/1000</f>
        <v>0</v>
      </c>
      <c r="N518">
        <f>IFERROR(IF(L518="CO2",M518,IF(L518="CH4",M518*Hoja1!$C$19,BASEDEDATOS!M518*Hoja1!$C$20)),0)</f>
        <v>0</v>
      </c>
    </row>
    <row r="519" spans="2:14" x14ac:dyDescent="0.75">
      <c r="B519" t="str">
        <f>IF(Fugas_Alter1!AC246="Planta Tratamiento de gas","1B2biii",IF(Hoja1!$C$31="CRUDO","1B2aii","1B2aiii"))</f>
        <v>1B2aii</v>
      </c>
      <c r="C519" t="str">
        <f>Hoja1!$C$31</f>
        <v>CRUDO</v>
      </c>
      <c r="D519" t="str">
        <f>IF(Fugas_Alter1!AC246="Planta Tratamiento de gas","PROCESAMIENTO DE GAS","PRODUCCIÓN")</f>
        <v>PRODUCCIÓN</v>
      </c>
      <c r="E519" t="s">
        <v>322</v>
      </c>
      <c r="F519" t="s">
        <v>322</v>
      </c>
      <c r="H519" t="s">
        <v>839</v>
      </c>
      <c r="L519" t="s">
        <v>31</v>
      </c>
      <c r="M519">
        <f>Fugas_Alter1!AN246/1000</f>
        <v>0</v>
      </c>
      <c r="N519">
        <f>IFERROR(IF(L519="CO2",M519,IF(L519="CH4",M519*Hoja1!$C$19,BASEDEDATOS!M519*Hoja1!$C$20)),0)</f>
        <v>0</v>
      </c>
    </row>
    <row r="520" spans="2:14" x14ac:dyDescent="0.75">
      <c r="B520" t="str">
        <f>IF(Fugas_Alter1!AC247="Planta Tratamiento de gas","1B2biii",IF(Hoja1!$C$31="CRUDO","1B2aii","1B2aiii"))</f>
        <v>1B2aii</v>
      </c>
      <c r="C520" t="str">
        <f>Hoja1!$C$31</f>
        <v>CRUDO</v>
      </c>
      <c r="D520" t="str">
        <f>IF(Fugas_Alter1!AC247="Planta Tratamiento de gas","PROCESAMIENTO DE GAS","PRODUCCIÓN")</f>
        <v>PRODUCCIÓN</v>
      </c>
      <c r="E520" t="s">
        <v>322</v>
      </c>
      <c r="F520" t="s">
        <v>322</v>
      </c>
      <c r="H520" t="s">
        <v>839</v>
      </c>
      <c r="L520" t="s">
        <v>31</v>
      </c>
      <c r="M520">
        <f>Fugas_Alter1!AN247/1000</f>
        <v>0</v>
      </c>
      <c r="N520">
        <f>IFERROR(IF(L520="CO2",M520,IF(L520="CH4",M520*Hoja1!$C$19,BASEDEDATOS!M520*Hoja1!$C$20)),0)</f>
        <v>0</v>
      </c>
    </row>
    <row r="521" spans="2:14" x14ac:dyDescent="0.75">
      <c r="B521" t="str">
        <f>IF(Fugas_Alter1!AC248="Planta Tratamiento de gas","1B2biii",IF(Hoja1!$C$31="CRUDO","1B2aii","1B2aiii"))</f>
        <v>1B2aii</v>
      </c>
      <c r="C521" t="str">
        <f>Hoja1!$C$31</f>
        <v>CRUDO</v>
      </c>
      <c r="D521" t="str">
        <f>IF(Fugas_Alter1!AC248="Planta Tratamiento de gas","PROCESAMIENTO DE GAS","PRODUCCIÓN")</f>
        <v>PRODUCCIÓN</v>
      </c>
      <c r="E521" t="s">
        <v>322</v>
      </c>
      <c r="F521" t="s">
        <v>322</v>
      </c>
      <c r="H521" t="s">
        <v>839</v>
      </c>
      <c r="L521" t="s">
        <v>31</v>
      </c>
      <c r="M521">
        <f>Fugas_Alter1!AN248/1000</f>
        <v>0</v>
      </c>
      <c r="N521">
        <f>IFERROR(IF(L521="CO2",M521,IF(L521="CH4",M521*Hoja1!$C$19,BASEDEDATOS!M521*Hoja1!$C$20)),0)</f>
        <v>0</v>
      </c>
    </row>
    <row r="522" spans="2:14" x14ac:dyDescent="0.75">
      <c r="B522" t="str">
        <f>IF(Fugas_Alter1!AC249="Planta Tratamiento de gas","1B2biii",IF(Hoja1!$C$31="CRUDO","1B2aii","1B2aiii"))</f>
        <v>1B2aii</v>
      </c>
      <c r="C522" t="str">
        <f>Hoja1!$C$31</f>
        <v>CRUDO</v>
      </c>
      <c r="D522" t="str">
        <f>IF(Fugas_Alter1!AC249="Planta Tratamiento de gas","PROCESAMIENTO DE GAS","PRODUCCIÓN")</f>
        <v>PRODUCCIÓN</v>
      </c>
      <c r="E522" t="s">
        <v>322</v>
      </c>
      <c r="F522" t="s">
        <v>322</v>
      </c>
      <c r="H522" t="s">
        <v>839</v>
      </c>
      <c r="L522" t="s">
        <v>31</v>
      </c>
      <c r="M522">
        <f>Fugas_Alter1!AN249/1000</f>
        <v>0</v>
      </c>
      <c r="N522">
        <f>IFERROR(IF(L522="CO2",M522,IF(L522="CH4",M522*Hoja1!$C$19,BASEDEDATOS!M522*Hoja1!$C$20)),0)</f>
        <v>0</v>
      </c>
    </row>
    <row r="523" spans="2:14" x14ac:dyDescent="0.75">
      <c r="B523" t="str">
        <f>IF(Fugas_Alter1!AC250="Planta Tratamiento de gas","1B2biii",IF(Hoja1!$C$31="CRUDO","1B2aii","1B2aiii"))</f>
        <v>1B2aii</v>
      </c>
      <c r="C523" t="str">
        <f>Hoja1!$C$31</f>
        <v>CRUDO</v>
      </c>
      <c r="D523" t="str">
        <f>IF(Fugas_Alter1!AC250="Planta Tratamiento de gas","PROCESAMIENTO DE GAS","PRODUCCIÓN")</f>
        <v>PRODUCCIÓN</v>
      </c>
      <c r="E523" t="s">
        <v>322</v>
      </c>
      <c r="F523" t="s">
        <v>322</v>
      </c>
      <c r="H523" t="s">
        <v>839</v>
      </c>
      <c r="L523" t="s">
        <v>31</v>
      </c>
      <c r="M523">
        <f>Fugas_Alter1!AN250/1000</f>
        <v>0</v>
      </c>
      <c r="N523">
        <f>IFERROR(IF(L523="CO2",M523,IF(L523="CH4",M523*Hoja1!$C$19,BASEDEDATOS!M523*Hoja1!$C$20)),0)</f>
        <v>0</v>
      </c>
    </row>
    <row r="524" spans="2:14" x14ac:dyDescent="0.75">
      <c r="B524" t="str">
        <f>IF(Fugas_Alter1!AC251="Planta Tratamiento de gas","1B2biii",IF(Hoja1!$C$31="CRUDO","1B2aii","1B2aiii"))</f>
        <v>1B2aii</v>
      </c>
      <c r="C524" t="str">
        <f>Hoja1!$C$31</f>
        <v>CRUDO</v>
      </c>
      <c r="D524" t="str">
        <f>IF(Fugas_Alter1!AC251="Planta Tratamiento de gas","PROCESAMIENTO DE GAS","PRODUCCIÓN")</f>
        <v>PRODUCCIÓN</v>
      </c>
      <c r="E524" t="s">
        <v>322</v>
      </c>
      <c r="F524" t="s">
        <v>322</v>
      </c>
      <c r="H524" t="s">
        <v>839</v>
      </c>
      <c r="L524" t="s">
        <v>31</v>
      </c>
      <c r="M524">
        <f>Fugas_Alter1!AN251/1000</f>
        <v>0</v>
      </c>
      <c r="N524">
        <f>IFERROR(IF(L524="CO2",M524,IF(L524="CH4",M524*Hoja1!$C$19,BASEDEDATOS!M524*Hoja1!$C$20)),0)</f>
        <v>0</v>
      </c>
    </row>
    <row r="525" spans="2:14" x14ac:dyDescent="0.75">
      <c r="B525" t="str">
        <f>IF(Fugas_Alter1!AC252="Planta Tratamiento de gas","1B2biii",IF(Hoja1!$C$31="CRUDO","1B2aii","1B2aiii"))</f>
        <v>1B2aii</v>
      </c>
      <c r="C525" t="str">
        <f>Hoja1!$C$31</f>
        <v>CRUDO</v>
      </c>
      <c r="D525" t="str">
        <f>IF(Fugas_Alter1!AC252="Planta Tratamiento de gas","PROCESAMIENTO DE GAS","PRODUCCIÓN")</f>
        <v>PRODUCCIÓN</v>
      </c>
      <c r="E525" t="s">
        <v>322</v>
      </c>
      <c r="F525" t="s">
        <v>322</v>
      </c>
      <c r="H525" t="s">
        <v>839</v>
      </c>
      <c r="L525" t="s">
        <v>31</v>
      </c>
      <c r="M525">
        <f>Fugas_Alter1!AN252/1000</f>
        <v>0</v>
      </c>
      <c r="N525">
        <f>IFERROR(IF(L525="CO2",M525,IF(L525="CH4",M525*Hoja1!$C$19,BASEDEDATOS!M525*Hoja1!$C$20)),0)</f>
        <v>0</v>
      </c>
    </row>
    <row r="526" spans="2:14" x14ac:dyDescent="0.75">
      <c r="B526" t="str">
        <f>IF(Fugas_Alter1!AC253="Planta Tratamiento de gas","1B2biii",IF(Hoja1!$C$31="CRUDO","1B2aii","1B2aiii"))</f>
        <v>1B2aii</v>
      </c>
      <c r="C526" t="str">
        <f>Hoja1!$C$31</f>
        <v>CRUDO</v>
      </c>
      <c r="D526" t="str">
        <f>IF(Fugas_Alter1!AC253="Planta Tratamiento de gas","PROCESAMIENTO DE GAS","PRODUCCIÓN")</f>
        <v>PRODUCCIÓN</v>
      </c>
      <c r="E526" t="s">
        <v>322</v>
      </c>
      <c r="F526" t="s">
        <v>322</v>
      </c>
      <c r="H526" t="s">
        <v>839</v>
      </c>
      <c r="L526" t="s">
        <v>31</v>
      </c>
      <c r="M526">
        <f>Fugas_Alter1!AN253/1000</f>
        <v>0</v>
      </c>
      <c r="N526">
        <f>IFERROR(IF(L526="CO2",M526,IF(L526="CH4",M526*Hoja1!$C$19,BASEDEDATOS!M526*Hoja1!$C$20)),0)</f>
        <v>0</v>
      </c>
    </row>
    <row r="527" spans="2:14" x14ac:dyDescent="0.75">
      <c r="B527" t="str">
        <f>IF(Fugas_Alter1!AC254="Planta Tratamiento de gas","1B2biii",IF(Hoja1!$C$31="CRUDO","1B2aii","1B2aiii"))</f>
        <v>1B2aii</v>
      </c>
      <c r="C527" t="str">
        <f>Hoja1!$C$31</f>
        <v>CRUDO</v>
      </c>
      <c r="D527" t="str">
        <f>IF(Fugas_Alter1!AC254="Planta Tratamiento de gas","PROCESAMIENTO DE GAS","PRODUCCIÓN")</f>
        <v>PRODUCCIÓN</v>
      </c>
      <c r="E527" t="s">
        <v>322</v>
      </c>
      <c r="F527" t="s">
        <v>322</v>
      </c>
      <c r="H527" t="s">
        <v>839</v>
      </c>
      <c r="L527" t="s">
        <v>31</v>
      </c>
      <c r="M527">
        <f>Fugas_Alter1!AN254/1000</f>
        <v>0</v>
      </c>
      <c r="N527">
        <f>IFERROR(IF(L527="CO2",M527,IF(L527="CH4",M527*Hoja1!$C$19,BASEDEDATOS!M527*Hoja1!$C$20)),0)</f>
        <v>0</v>
      </c>
    </row>
    <row r="528" spans="2:14" x14ac:dyDescent="0.75">
      <c r="B528" t="str">
        <f>IF(Fugas_Alter1!AC255="Planta Tratamiento de gas","1B2biii",IF(Hoja1!$C$31="CRUDO","1B2aii","1B2aiii"))</f>
        <v>1B2aii</v>
      </c>
      <c r="C528" t="str">
        <f>Hoja1!$C$31</f>
        <v>CRUDO</v>
      </c>
      <c r="D528" t="str">
        <f>IF(Fugas_Alter1!AC255="Planta Tratamiento de gas","PROCESAMIENTO DE GAS","PRODUCCIÓN")</f>
        <v>PRODUCCIÓN</v>
      </c>
      <c r="E528" t="s">
        <v>322</v>
      </c>
      <c r="F528" t="s">
        <v>322</v>
      </c>
      <c r="H528" t="s">
        <v>839</v>
      </c>
      <c r="L528" t="s">
        <v>31</v>
      </c>
      <c r="M528">
        <f>Fugas_Alter1!AN255/1000</f>
        <v>0</v>
      </c>
      <c r="N528">
        <f>IFERROR(IF(L528="CO2",M528,IF(L528="CH4",M528*Hoja1!$C$19,BASEDEDATOS!M528*Hoja1!$C$20)),0)</f>
        <v>0</v>
      </c>
    </row>
    <row r="529" spans="2:14" x14ac:dyDescent="0.75">
      <c r="B529" t="str">
        <f>IF(Fugas_Alter1!AC256="Planta Tratamiento de gas","1B2biii",IF(Hoja1!$C$31="CRUDO","1B2aii","1B2aiii"))</f>
        <v>1B2aii</v>
      </c>
      <c r="C529" t="str">
        <f>Hoja1!$C$31</f>
        <v>CRUDO</v>
      </c>
      <c r="D529" t="str">
        <f>IF(Fugas_Alter1!AC256="Planta Tratamiento de gas","PROCESAMIENTO DE GAS","PRODUCCIÓN")</f>
        <v>PRODUCCIÓN</v>
      </c>
      <c r="E529" t="s">
        <v>322</v>
      </c>
      <c r="F529" t="s">
        <v>322</v>
      </c>
      <c r="H529" t="s">
        <v>839</v>
      </c>
      <c r="L529" t="s">
        <v>31</v>
      </c>
      <c r="M529">
        <f>Fugas_Alter1!AN256/1000</f>
        <v>0</v>
      </c>
      <c r="N529">
        <f>IFERROR(IF(L529="CO2",M529,IF(L529="CH4",M529*Hoja1!$C$19,BASEDEDATOS!M529*Hoja1!$C$20)),0)</f>
        <v>0</v>
      </c>
    </row>
    <row r="530" spans="2:14" x14ac:dyDescent="0.75">
      <c r="B530" t="str">
        <f>IF(Fugas_Alter1!AC257="Planta Tratamiento de gas","1B2biii",IF(Hoja1!$C$31="CRUDO","1B2aii","1B2aiii"))</f>
        <v>1B2aii</v>
      </c>
      <c r="C530" t="str">
        <f>Hoja1!$C$31</f>
        <v>CRUDO</v>
      </c>
      <c r="D530" t="str">
        <f>IF(Fugas_Alter1!AC257="Planta Tratamiento de gas","PROCESAMIENTO DE GAS","PRODUCCIÓN")</f>
        <v>PRODUCCIÓN</v>
      </c>
      <c r="E530" t="s">
        <v>322</v>
      </c>
      <c r="F530" t="s">
        <v>322</v>
      </c>
      <c r="H530" t="s">
        <v>839</v>
      </c>
      <c r="L530" t="s">
        <v>31</v>
      </c>
      <c r="M530">
        <f>Fugas_Alter1!AN257/1000</f>
        <v>0</v>
      </c>
      <c r="N530">
        <f>IFERROR(IF(L530="CO2",M530,IF(L530="CH4",M530*Hoja1!$C$19,BASEDEDATOS!M530*Hoja1!$C$20)),0)</f>
        <v>0</v>
      </c>
    </row>
    <row r="531" spans="2:14" x14ac:dyDescent="0.75">
      <c r="B531" t="str">
        <f>IF(Fugas_Alter1!AC258="Planta Tratamiento de gas","1B2biii",IF(Hoja1!$C$31="CRUDO","1B2aii","1B2aiii"))</f>
        <v>1B2aii</v>
      </c>
      <c r="C531" t="str">
        <f>Hoja1!$C$31</f>
        <v>CRUDO</v>
      </c>
      <c r="D531" t="str">
        <f>IF(Fugas_Alter1!AC258="Planta Tratamiento de gas","PROCESAMIENTO DE GAS","PRODUCCIÓN")</f>
        <v>PRODUCCIÓN</v>
      </c>
      <c r="E531" t="s">
        <v>322</v>
      </c>
      <c r="F531" t="s">
        <v>322</v>
      </c>
      <c r="H531" t="s">
        <v>839</v>
      </c>
      <c r="L531" t="s">
        <v>31</v>
      </c>
      <c r="M531">
        <f>Fugas_Alter1!AN258/1000</f>
        <v>0</v>
      </c>
      <c r="N531">
        <f>IFERROR(IF(L531="CO2",M531,IF(L531="CH4",M531*Hoja1!$C$19,BASEDEDATOS!M531*Hoja1!$C$20)),0)</f>
        <v>0</v>
      </c>
    </row>
    <row r="532" spans="2:14" x14ac:dyDescent="0.75">
      <c r="B532" t="str">
        <f>IF(Fugas_Alter1!AC259="Planta Tratamiento de gas","1B2biii",IF(Hoja1!$C$31="CRUDO","1B2aii","1B2aiii"))</f>
        <v>1B2aii</v>
      </c>
      <c r="C532" t="str">
        <f>Hoja1!$C$31</f>
        <v>CRUDO</v>
      </c>
      <c r="D532" t="str">
        <f>IF(Fugas_Alter1!AC259="Planta Tratamiento de gas","PROCESAMIENTO DE GAS","PRODUCCIÓN")</f>
        <v>PRODUCCIÓN</v>
      </c>
      <c r="E532" t="s">
        <v>322</v>
      </c>
      <c r="F532" t="s">
        <v>322</v>
      </c>
      <c r="H532" t="s">
        <v>839</v>
      </c>
      <c r="L532" t="s">
        <v>31</v>
      </c>
      <c r="M532">
        <f>Fugas_Alter1!AN259/1000</f>
        <v>0</v>
      </c>
      <c r="N532">
        <f>IFERROR(IF(L532="CO2",M532,IF(L532="CH4",M532*Hoja1!$C$19,BASEDEDATOS!M532*Hoja1!$C$20)),0)</f>
        <v>0</v>
      </c>
    </row>
    <row r="533" spans="2:14" x14ac:dyDescent="0.75">
      <c r="B533" t="str">
        <f>IF(Fugas_Alter1!AC260="Planta Tratamiento de gas","1B2biii",IF(Hoja1!$C$31="CRUDO","1B2aii","1B2aiii"))</f>
        <v>1B2aii</v>
      </c>
      <c r="C533" t="str">
        <f>Hoja1!$C$31</f>
        <v>CRUDO</v>
      </c>
      <c r="D533" t="str">
        <f>IF(Fugas_Alter1!AC260="Planta Tratamiento de gas","PROCESAMIENTO DE GAS","PRODUCCIÓN")</f>
        <v>PRODUCCIÓN</v>
      </c>
      <c r="E533" t="s">
        <v>322</v>
      </c>
      <c r="F533" t="s">
        <v>322</v>
      </c>
      <c r="H533" t="s">
        <v>839</v>
      </c>
      <c r="L533" t="s">
        <v>31</v>
      </c>
      <c r="M533">
        <f>Fugas_Alter1!AN260/1000</f>
        <v>0</v>
      </c>
      <c r="N533">
        <f>IFERROR(IF(L533="CO2",M533,IF(L533="CH4",M533*Hoja1!$C$19,BASEDEDATOS!M533*Hoja1!$C$20)),0)</f>
        <v>0</v>
      </c>
    </row>
    <row r="534" spans="2:14" x14ac:dyDescent="0.75">
      <c r="B534" t="str">
        <f>IF(Fugas_Alter1!AC261="Planta Tratamiento de gas","1B2biii",IF(Hoja1!$C$31="CRUDO","1B2aii","1B2aiii"))</f>
        <v>1B2aii</v>
      </c>
      <c r="C534" t="str">
        <f>Hoja1!$C$31</f>
        <v>CRUDO</v>
      </c>
      <c r="D534" t="str">
        <f>IF(Fugas_Alter1!AC261="Planta Tratamiento de gas","PROCESAMIENTO DE GAS","PRODUCCIÓN")</f>
        <v>PRODUCCIÓN</v>
      </c>
      <c r="E534" t="s">
        <v>322</v>
      </c>
      <c r="F534" t="s">
        <v>322</v>
      </c>
      <c r="H534" t="s">
        <v>839</v>
      </c>
      <c r="L534" t="s">
        <v>31</v>
      </c>
      <c r="M534">
        <f>Fugas_Alter1!AN261/1000</f>
        <v>0</v>
      </c>
      <c r="N534">
        <f>IFERROR(IF(L534="CO2",M534,IF(L534="CH4",M534*Hoja1!$C$19,BASEDEDATOS!M534*Hoja1!$C$20)),0)</f>
        <v>0</v>
      </c>
    </row>
    <row r="535" spans="2:14" x14ac:dyDescent="0.75">
      <c r="B535" t="str">
        <f>IF(Fugas_Alter1!AC262="Planta Tratamiento de gas","1B2biii",IF(Hoja1!$C$31="CRUDO","1B2aii","1B2aiii"))</f>
        <v>1B2aii</v>
      </c>
      <c r="C535" t="str">
        <f>Hoja1!$C$31</f>
        <v>CRUDO</v>
      </c>
      <c r="D535" t="str">
        <f>IF(Fugas_Alter1!AC262="Planta Tratamiento de gas","PROCESAMIENTO DE GAS","PRODUCCIÓN")</f>
        <v>PRODUCCIÓN</v>
      </c>
      <c r="E535" t="s">
        <v>322</v>
      </c>
      <c r="F535" t="s">
        <v>322</v>
      </c>
      <c r="H535" t="s">
        <v>839</v>
      </c>
      <c r="L535" t="s">
        <v>31</v>
      </c>
      <c r="M535">
        <f>Fugas_Alter1!AN262/1000</f>
        <v>0</v>
      </c>
      <c r="N535">
        <f>IFERROR(IF(L535="CO2",M535,IF(L535="CH4",M535*Hoja1!$C$19,BASEDEDATOS!M535*Hoja1!$C$20)),0)</f>
        <v>0</v>
      </c>
    </row>
    <row r="536" spans="2:14" x14ac:dyDescent="0.75">
      <c r="B536" t="str">
        <f>IF(Fugas_Alter1!AC263="Planta Tratamiento de gas","1B2biii",IF(Hoja1!$C$31="CRUDO","1B2aii","1B2aiii"))</f>
        <v>1B2aii</v>
      </c>
      <c r="C536" t="str">
        <f>Hoja1!$C$31</f>
        <v>CRUDO</v>
      </c>
      <c r="D536" t="str">
        <f>IF(Fugas_Alter1!AC263="Planta Tratamiento de gas","PROCESAMIENTO DE GAS","PRODUCCIÓN")</f>
        <v>PRODUCCIÓN</v>
      </c>
      <c r="E536" t="s">
        <v>322</v>
      </c>
      <c r="F536" t="s">
        <v>322</v>
      </c>
      <c r="H536" t="s">
        <v>839</v>
      </c>
      <c r="L536" t="s">
        <v>31</v>
      </c>
      <c r="M536">
        <f>Fugas_Alter1!AN263/1000</f>
        <v>0</v>
      </c>
      <c r="N536">
        <f>IFERROR(IF(L536="CO2",M536,IF(L536="CH4",M536*Hoja1!$C$19,BASEDEDATOS!M536*Hoja1!$C$20)),0)</f>
        <v>0</v>
      </c>
    </row>
    <row r="537" spans="2:14" x14ac:dyDescent="0.75">
      <c r="B537" t="str">
        <f>IF(Fugas_Alter1!AC264="Planta Tratamiento de gas","1B2biii",IF(Hoja1!$C$31="CRUDO","1B2aii","1B2aiii"))</f>
        <v>1B2aii</v>
      </c>
      <c r="C537" t="str">
        <f>Hoja1!$C$31</f>
        <v>CRUDO</v>
      </c>
      <c r="D537" t="str">
        <f>IF(Fugas_Alter1!AC264="Planta Tratamiento de gas","PROCESAMIENTO DE GAS","PRODUCCIÓN")</f>
        <v>PRODUCCIÓN</v>
      </c>
      <c r="E537" t="s">
        <v>322</v>
      </c>
      <c r="F537" t="s">
        <v>322</v>
      </c>
      <c r="H537" t="s">
        <v>839</v>
      </c>
      <c r="L537" t="s">
        <v>31</v>
      </c>
      <c r="M537">
        <f>Fugas_Alter1!AN264/1000</f>
        <v>0</v>
      </c>
      <c r="N537">
        <f>IFERROR(IF(L537="CO2",M537,IF(L537="CH4",M537*Hoja1!$C$19,BASEDEDATOS!M537*Hoja1!$C$20)),0)</f>
        <v>0</v>
      </c>
    </row>
    <row r="538" spans="2:14" x14ac:dyDescent="0.75">
      <c r="B538" t="str">
        <f>IF(Fugas_Alter1!AC265="Planta Tratamiento de gas","1B2biii",IF(Hoja1!$C$31="CRUDO","1B2aii","1B2aiii"))</f>
        <v>1B2aii</v>
      </c>
      <c r="C538" t="str">
        <f>Hoja1!$C$31</f>
        <v>CRUDO</v>
      </c>
      <c r="D538" t="str">
        <f>IF(Fugas_Alter1!AC265="Planta Tratamiento de gas","PROCESAMIENTO DE GAS","PRODUCCIÓN")</f>
        <v>PRODUCCIÓN</v>
      </c>
      <c r="E538" t="s">
        <v>322</v>
      </c>
      <c r="F538" t="s">
        <v>322</v>
      </c>
      <c r="H538" t="s">
        <v>839</v>
      </c>
      <c r="L538" t="s">
        <v>31</v>
      </c>
      <c r="M538">
        <f>Fugas_Alter1!AN265/1000</f>
        <v>0</v>
      </c>
      <c r="N538">
        <f>IFERROR(IF(L538="CO2",M538,IF(L538="CH4",M538*Hoja1!$C$19,BASEDEDATOS!M538*Hoja1!$C$20)),0)</f>
        <v>0</v>
      </c>
    </row>
    <row r="539" spans="2:14" x14ac:dyDescent="0.75">
      <c r="B539" t="str">
        <f>IF(Fugas_Alter1!AC266="Planta Tratamiento de gas","1B2biii",IF(Hoja1!$C$31="CRUDO","1B2aii","1B2aiii"))</f>
        <v>1B2aii</v>
      </c>
      <c r="C539" t="str">
        <f>Hoja1!$C$31</f>
        <v>CRUDO</v>
      </c>
      <c r="D539" t="str">
        <f>IF(Fugas_Alter1!AC266="Planta Tratamiento de gas","PROCESAMIENTO DE GAS","PRODUCCIÓN")</f>
        <v>PRODUCCIÓN</v>
      </c>
      <c r="E539" t="s">
        <v>322</v>
      </c>
      <c r="F539" t="s">
        <v>322</v>
      </c>
      <c r="H539" t="s">
        <v>839</v>
      </c>
      <c r="L539" t="s">
        <v>31</v>
      </c>
      <c r="M539">
        <f>Fugas_Alter1!AN266/1000</f>
        <v>0</v>
      </c>
      <c r="N539">
        <f>IFERROR(IF(L539="CO2",M539,IF(L539="CH4",M539*Hoja1!$C$19,BASEDEDATOS!M539*Hoja1!$C$20)),0)</f>
        <v>0</v>
      </c>
    </row>
    <row r="540" spans="2:14" x14ac:dyDescent="0.75">
      <c r="B540" t="str">
        <f>IF(Fugas_Alter1!AC267="Planta Tratamiento de gas","1B2biii",IF(Hoja1!$C$31="CRUDO","1B2aii","1B2aiii"))</f>
        <v>1B2aii</v>
      </c>
      <c r="C540" t="str">
        <f>Hoja1!$C$31</f>
        <v>CRUDO</v>
      </c>
      <c r="D540" t="str">
        <f>IF(Fugas_Alter1!AC267="Planta Tratamiento de gas","PROCESAMIENTO DE GAS","PRODUCCIÓN")</f>
        <v>PRODUCCIÓN</v>
      </c>
      <c r="E540" t="s">
        <v>322</v>
      </c>
      <c r="F540" t="s">
        <v>322</v>
      </c>
      <c r="H540" t="s">
        <v>839</v>
      </c>
      <c r="L540" t="s">
        <v>31</v>
      </c>
      <c r="M540">
        <f>Fugas_Alter1!AN267/1000</f>
        <v>0</v>
      </c>
      <c r="N540">
        <f>IFERROR(IF(L540="CO2",M540,IF(L540="CH4",M540*Hoja1!$C$19,BASEDEDATOS!M540*Hoja1!$C$20)),0)</f>
        <v>0</v>
      </c>
    </row>
    <row r="541" spans="2:14" x14ac:dyDescent="0.75">
      <c r="B541" t="str">
        <f>IF(Fugas_Alter1!AC268="Planta Tratamiento de gas","1B2biii",IF(Hoja1!$C$31="CRUDO","1B2aii","1B2aiii"))</f>
        <v>1B2aii</v>
      </c>
      <c r="C541" t="str">
        <f>Hoja1!$C$31</f>
        <v>CRUDO</v>
      </c>
      <c r="D541" t="str">
        <f>IF(Fugas_Alter1!AC268="Planta Tratamiento de gas","PROCESAMIENTO DE GAS","PRODUCCIÓN")</f>
        <v>PRODUCCIÓN</v>
      </c>
      <c r="E541" t="s">
        <v>322</v>
      </c>
      <c r="F541" t="s">
        <v>322</v>
      </c>
      <c r="H541" t="s">
        <v>839</v>
      </c>
      <c r="L541" t="s">
        <v>31</v>
      </c>
      <c r="M541">
        <f>Fugas_Alter1!AN268/1000</f>
        <v>0</v>
      </c>
      <c r="N541">
        <f>IFERROR(IF(L541="CO2",M541,IF(L541="CH4",M541*Hoja1!$C$19,BASEDEDATOS!M541*Hoja1!$C$20)),0)</f>
        <v>0</v>
      </c>
    </row>
    <row r="542" spans="2:14" x14ac:dyDescent="0.75">
      <c r="B542" t="str">
        <f>IF(Fugas_Alter1!AC269="Planta Tratamiento de gas","1B2biii",IF(Hoja1!$C$31="CRUDO","1B2aii","1B2aiii"))</f>
        <v>1B2aii</v>
      </c>
      <c r="C542" t="str">
        <f>Hoja1!$C$31</f>
        <v>CRUDO</v>
      </c>
      <c r="D542" t="str">
        <f>IF(Fugas_Alter1!AC269="Planta Tratamiento de gas","PROCESAMIENTO DE GAS","PRODUCCIÓN")</f>
        <v>PRODUCCIÓN</v>
      </c>
      <c r="E542" t="s">
        <v>322</v>
      </c>
      <c r="F542" t="s">
        <v>322</v>
      </c>
      <c r="H542" t="s">
        <v>839</v>
      </c>
      <c r="L542" t="s">
        <v>31</v>
      </c>
      <c r="M542">
        <f>Fugas_Alter1!AN269/1000</f>
        <v>0</v>
      </c>
      <c r="N542">
        <f>IFERROR(IF(L542="CO2",M542,IF(L542="CH4",M542*Hoja1!$C$19,BASEDEDATOS!M542*Hoja1!$C$20)),0)</f>
        <v>0</v>
      </c>
    </row>
    <row r="543" spans="2:14" x14ac:dyDescent="0.75">
      <c r="B543" t="str">
        <f>IF(Fugas_Alter1!AC270="Planta Tratamiento de gas","1B2biii",IF(Hoja1!$C$31="CRUDO","1B2aii","1B2aiii"))</f>
        <v>1B2aii</v>
      </c>
      <c r="C543" t="str">
        <f>Hoja1!$C$31</f>
        <v>CRUDO</v>
      </c>
      <c r="D543" t="str">
        <f>IF(Fugas_Alter1!AC270="Planta Tratamiento de gas","PROCESAMIENTO DE GAS","PRODUCCIÓN")</f>
        <v>PRODUCCIÓN</v>
      </c>
      <c r="E543" t="s">
        <v>322</v>
      </c>
      <c r="F543" t="s">
        <v>322</v>
      </c>
      <c r="H543" t="s">
        <v>839</v>
      </c>
      <c r="L543" t="s">
        <v>31</v>
      </c>
      <c r="M543">
        <f>Fugas_Alter1!AN270/1000</f>
        <v>0</v>
      </c>
      <c r="N543">
        <f>IFERROR(IF(L543="CO2",M543,IF(L543="CH4",M543*Hoja1!$C$19,BASEDEDATOS!M543*Hoja1!$C$20)),0)</f>
        <v>0</v>
      </c>
    </row>
    <row r="544" spans="2:14" x14ac:dyDescent="0.75">
      <c r="B544" t="str">
        <f>IF(Fugas_Alter1!AC271="Planta Tratamiento de gas","1B2biii",IF(Hoja1!$C$31="CRUDO","1B2aii","1B2aiii"))</f>
        <v>1B2aii</v>
      </c>
      <c r="C544" t="str">
        <f>Hoja1!$C$31</f>
        <v>CRUDO</v>
      </c>
      <c r="D544" t="str">
        <f>IF(Fugas_Alter1!AC271="Planta Tratamiento de gas","PROCESAMIENTO DE GAS","PRODUCCIÓN")</f>
        <v>PRODUCCIÓN</v>
      </c>
      <c r="E544" t="s">
        <v>322</v>
      </c>
      <c r="F544" t="s">
        <v>322</v>
      </c>
      <c r="H544" t="s">
        <v>839</v>
      </c>
      <c r="L544" t="s">
        <v>31</v>
      </c>
      <c r="M544">
        <f>Fugas_Alter1!AN271/1000</f>
        <v>0</v>
      </c>
      <c r="N544">
        <f>IFERROR(IF(L544="CO2",M544,IF(L544="CH4",M544*Hoja1!$C$19,BASEDEDATOS!M544*Hoja1!$C$20)),0)</f>
        <v>0</v>
      </c>
    </row>
    <row r="545" spans="2:14" x14ac:dyDescent="0.75">
      <c r="B545" t="str">
        <f>IF(Fugas_Alter1!AC272="Planta Tratamiento de gas","1B2biii",IF(Hoja1!$C$31="CRUDO","1B2aii","1B2aiii"))</f>
        <v>1B2aii</v>
      </c>
      <c r="C545" t="str">
        <f>Hoja1!$C$31</f>
        <v>CRUDO</v>
      </c>
      <c r="D545" t="str">
        <f>IF(Fugas_Alter1!AC272="Planta Tratamiento de gas","PROCESAMIENTO DE GAS","PRODUCCIÓN")</f>
        <v>PRODUCCIÓN</v>
      </c>
      <c r="E545" t="s">
        <v>322</v>
      </c>
      <c r="F545" t="s">
        <v>322</v>
      </c>
      <c r="H545" t="s">
        <v>839</v>
      </c>
      <c r="L545" t="s">
        <v>31</v>
      </c>
      <c r="M545">
        <f>Fugas_Alter1!AN272/1000</f>
        <v>0</v>
      </c>
      <c r="N545">
        <f>IFERROR(IF(L545="CO2",M545,IF(L545="CH4",M545*Hoja1!$C$19,BASEDEDATOS!M545*Hoja1!$C$20)),0)</f>
        <v>0</v>
      </c>
    </row>
    <row r="546" spans="2:14" x14ac:dyDescent="0.75">
      <c r="B546" t="str">
        <f>IF(Fugas_Alter1!AC273="Planta Tratamiento de gas","1B2biii",IF(Hoja1!$C$31="CRUDO","1B2aii","1B2aiii"))</f>
        <v>1B2aii</v>
      </c>
      <c r="C546" t="str">
        <f>Hoja1!$C$31</f>
        <v>CRUDO</v>
      </c>
      <c r="D546" t="str">
        <f>IF(Fugas_Alter1!AC273="Planta Tratamiento de gas","PROCESAMIENTO DE GAS","PRODUCCIÓN")</f>
        <v>PRODUCCIÓN</v>
      </c>
      <c r="E546" t="s">
        <v>322</v>
      </c>
      <c r="F546" t="s">
        <v>322</v>
      </c>
      <c r="H546" t="s">
        <v>839</v>
      </c>
      <c r="L546" t="s">
        <v>31</v>
      </c>
      <c r="M546">
        <f>Fugas_Alter1!AN273/1000</f>
        <v>0</v>
      </c>
      <c r="N546">
        <f>IFERROR(IF(L546="CO2",M546,IF(L546="CH4",M546*Hoja1!$C$19,BASEDEDATOS!M546*Hoja1!$C$20)),0)</f>
        <v>0</v>
      </c>
    </row>
    <row r="547" spans="2:14" x14ac:dyDescent="0.75">
      <c r="B547" t="str">
        <f>IF(Fugas_Alter1!AC274="Planta Tratamiento de gas","1B2biii",IF(Hoja1!$C$31="CRUDO","1B2aii","1B2aiii"))</f>
        <v>1B2aii</v>
      </c>
      <c r="C547" t="str">
        <f>Hoja1!$C$31</f>
        <v>CRUDO</v>
      </c>
      <c r="D547" t="str">
        <f>IF(Fugas_Alter1!AC274="Planta Tratamiento de gas","PROCESAMIENTO DE GAS","PRODUCCIÓN")</f>
        <v>PRODUCCIÓN</v>
      </c>
      <c r="E547" t="s">
        <v>322</v>
      </c>
      <c r="F547" t="s">
        <v>322</v>
      </c>
      <c r="H547" t="s">
        <v>839</v>
      </c>
      <c r="L547" t="s">
        <v>31</v>
      </c>
      <c r="M547">
        <f>Fugas_Alter1!AN274/1000</f>
        <v>0</v>
      </c>
      <c r="N547">
        <f>IFERROR(IF(L547="CO2",M547,IF(L547="CH4",M547*Hoja1!$C$19,BASEDEDATOS!M547*Hoja1!$C$20)),0)</f>
        <v>0</v>
      </c>
    </row>
    <row r="548" spans="2:14" x14ac:dyDescent="0.75">
      <c r="B548" t="str">
        <f>IF(Fugas_Alter1!AC275="Planta Tratamiento de gas","1B2biii",IF(Hoja1!$C$31="CRUDO","1B2aii","1B2aiii"))</f>
        <v>1B2aii</v>
      </c>
      <c r="C548" t="str">
        <f>Hoja1!$C$31</f>
        <v>CRUDO</v>
      </c>
      <c r="D548" t="str">
        <f>IF(Fugas_Alter1!AC275="Planta Tratamiento de gas","PROCESAMIENTO DE GAS","PRODUCCIÓN")</f>
        <v>PRODUCCIÓN</v>
      </c>
      <c r="E548" t="s">
        <v>322</v>
      </c>
      <c r="F548" t="s">
        <v>322</v>
      </c>
      <c r="H548" t="s">
        <v>839</v>
      </c>
      <c r="L548" t="s">
        <v>31</v>
      </c>
      <c r="M548">
        <f>Fugas_Alter1!AN275/1000</f>
        <v>0</v>
      </c>
      <c r="N548">
        <f>IFERROR(IF(L548="CO2",M548,IF(L548="CH4",M548*Hoja1!$C$19,BASEDEDATOS!M548*Hoja1!$C$20)),0)</f>
        <v>0</v>
      </c>
    </row>
    <row r="549" spans="2:14" x14ac:dyDescent="0.75">
      <c r="B549" t="str">
        <f>IF(Fugas_Alter1!AC276="Planta Tratamiento de gas","1B2biii",IF(Hoja1!$C$31="CRUDO","1B2aii","1B2aiii"))</f>
        <v>1B2aii</v>
      </c>
      <c r="C549" t="str">
        <f>Hoja1!$C$31</f>
        <v>CRUDO</v>
      </c>
      <c r="D549" t="str">
        <f>IF(Fugas_Alter1!AC276="Planta Tratamiento de gas","PROCESAMIENTO DE GAS","PRODUCCIÓN")</f>
        <v>PRODUCCIÓN</v>
      </c>
      <c r="E549" t="s">
        <v>322</v>
      </c>
      <c r="F549" t="s">
        <v>322</v>
      </c>
      <c r="H549" t="s">
        <v>839</v>
      </c>
      <c r="L549" t="s">
        <v>31</v>
      </c>
      <c r="M549">
        <f>Fugas_Alter1!AN276/1000</f>
        <v>0</v>
      </c>
      <c r="N549">
        <f>IFERROR(IF(L549="CO2",M549,IF(L549="CH4",M549*Hoja1!$C$19,BASEDEDATOS!M549*Hoja1!$C$20)),0)</f>
        <v>0</v>
      </c>
    </row>
    <row r="550" spans="2:14" x14ac:dyDescent="0.75">
      <c r="B550" t="str">
        <f>IF(Fugas_Alter1!AC277="Planta Tratamiento de gas","1B2biii",IF(Hoja1!$C$31="CRUDO","1B2aii","1B2aiii"))</f>
        <v>1B2aii</v>
      </c>
      <c r="C550" t="str">
        <f>Hoja1!$C$31</f>
        <v>CRUDO</v>
      </c>
      <c r="D550" t="str">
        <f>IF(Fugas_Alter1!AC277="Planta Tratamiento de gas","PROCESAMIENTO DE GAS","PRODUCCIÓN")</f>
        <v>PRODUCCIÓN</v>
      </c>
      <c r="E550" t="s">
        <v>322</v>
      </c>
      <c r="F550" t="s">
        <v>322</v>
      </c>
      <c r="H550" t="s">
        <v>839</v>
      </c>
      <c r="L550" t="s">
        <v>31</v>
      </c>
      <c r="M550">
        <f>Fugas_Alter1!AN277/1000</f>
        <v>0</v>
      </c>
      <c r="N550">
        <f>IFERROR(IF(L550="CO2",M550,IF(L550="CH4",M550*Hoja1!$C$19,BASEDEDATOS!M550*Hoja1!$C$20)),0)</f>
        <v>0</v>
      </c>
    </row>
    <row r="551" spans="2:14" x14ac:dyDescent="0.75">
      <c r="B551" t="str">
        <f>IF(Fugas_Alter1!AC278="Planta Tratamiento de gas","1B2biii",IF(Hoja1!$C$31="CRUDO","1B2aii","1B2aiii"))</f>
        <v>1B2aii</v>
      </c>
      <c r="C551" t="str">
        <f>Hoja1!$C$31</f>
        <v>CRUDO</v>
      </c>
      <c r="D551" t="str">
        <f>IF(Fugas_Alter1!AC278="Planta Tratamiento de gas","PROCESAMIENTO DE GAS","PRODUCCIÓN")</f>
        <v>PRODUCCIÓN</v>
      </c>
      <c r="E551" t="s">
        <v>322</v>
      </c>
      <c r="F551" t="s">
        <v>322</v>
      </c>
      <c r="H551" t="s">
        <v>839</v>
      </c>
      <c r="L551" t="s">
        <v>31</v>
      </c>
      <c r="M551">
        <f>Fugas_Alter1!AN278/1000</f>
        <v>0</v>
      </c>
      <c r="N551">
        <f>IFERROR(IF(L551="CO2",M551,IF(L551="CH4",M551*Hoja1!$C$19,BASEDEDATOS!M551*Hoja1!$C$20)),0)</f>
        <v>0</v>
      </c>
    </row>
    <row r="552" spans="2:14" x14ac:dyDescent="0.75">
      <c r="B552" t="str">
        <f>IF(Fugas_Alter1!AC279="Planta Tratamiento de gas","1B2biii",IF(Hoja1!$C$31="CRUDO","1B2aii","1B2aiii"))</f>
        <v>1B2aii</v>
      </c>
      <c r="C552" t="str">
        <f>Hoja1!$C$31</f>
        <v>CRUDO</v>
      </c>
      <c r="D552" t="str">
        <f>IF(Fugas_Alter1!AC279="Planta Tratamiento de gas","PROCESAMIENTO DE GAS","PRODUCCIÓN")</f>
        <v>PRODUCCIÓN</v>
      </c>
      <c r="E552" t="s">
        <v>322</v>
      </c>
      <c r="F552" t="s">
        <v>322</v>
      </c>
      <c r="H552" t="s">
        <v>839</v>
      </c>
      <c r="L552" t="s">
        <v>31</v>
      </c>
      <c r="M552">
        <f>Fugas_Alter1!AN279/1000</f>
        <v>0</v>
      </c>
      <c r="N552">
        <f>IFERROR(IF(L552="CO2",M552,IF(L552="CH4",M552*Hoja1!$C$19,BASEDEDATOS!M552*Hoja1!$C$20)),0)</f>
        <v>0</v>
      </c>
    </row>
    <row r="553" spans="2:14" x14ac:dyDescent="0.75">
      <c r="B553" t="str">
        <f>IF(Fugas_Alter1!AC280="Planta Tratamiento de gas","1B2biii",IF(Hoja1!$C$31="CRUDO","1B2aii","1B2aiii"))</f>
        <v>1B2aii</v>
      </c>
      <c r="C553" t="str">
        <f>Hoja1!$C$31</f>
        <v>CRUDO</v>
      </c>
      <c r="D553" t="str">
        <f>IF(Fugas_Alter1!AC280="Planta Tratamiento de gas","PROCESAMIENTO DE GAS","PRODUCCIÓN")</f>
        <v>PRODUCCIÓN</v>
      </c>
      <c r="E553" t="s">
        <v>322</v>
      </c>
      <c r="F553" t="s">
        <v>322</v>
      </c>
      <c r="H553" t="s">
        <v>839</v>
      </c>
      <c r="L553" t="s">
        <v>31</v>
      </c>
      <c r="M553">
        <f>Fugas_Alter1!AN280/1000</f>
        <v>0</v>
      </c>
      <c r="N553">
        <f>IFERROR(IF(L553="CO2",M553,IF(L553="CH4",M553*Hoja1!$C$19,BASEDEDATOS!M553*Hoja1!$C$20)),0)</f>
        <v>0</v>
      </c>
    </row>
    <row r="554" spans="2:14" x14ac:dyDescent="0.75">
      <c r="B554" t="str">
        <f>IF(Fugas_Alter1!AC281="Planta Tratamiento de gas","1B2biii",IF(Hoja1!$C$31="CRUDO","1B2aii","1B2aiii"))</f>
        <v>1B2aii</v>
      </c>
      <c r="C554" t="str">
        <f>Hoja1!$C$31</f>
        <v>CRUDO</v>
      </c>
      <c r="D554" t="str">
        <f>IF(Fugas_Alter1!AC281="Planta Tratamiento de gas","PROCESAMIENTO DE GAS","PRODUCCIÓN")</f>
        <v>PRODUCCIÓN</v>
      </c>
      <c r="E554" t="s">
        <v>322</v>
      </c>
      <c r="F554" t="s">
        <v>322</v>
      </c>
      <c r="H554" t="s">
        <v>839</v>
      </c>
      <c r="L554" t="s">
        <v>31</v>
      </c>
      <c r="M554">
        <f>Fugas_Alter1!AN281/1000</f>
        <v>0</v>
      </c>
      <c r="N554">
        <f>IFERROR(IF(L554="CO2",M554,IF(L554="CH4",M554*Hoja1!$C$19,BASEDEDATOS!M554*Hoja1!$C$20)),0)</f>
        <v>0</v>
      </c>
    </row>
    <row r="555" spans="2:14" x14ac:dyDescent="0.75">
      <c r="B555" t="str">
        <f>IF(Fugas_Alter1!AC282="Planta Tratamiento de gas","1B2biii",IF(Hoja1!$C$31="CRUDO","1B2aii","1B2aiii"))</f>
        <v>1B2aii</v>
      </c>
      <c r="C555" t="str">
        <f>Hoja1!$C$31</f>
        <v>CRUDO</v>
      </c>
      <c r="D555" t="str">
        <f>IF(Fugas_Alter1!AC282="Planta Tratamiento de gas","PROCESAMIENTO DE GAS","PRODUCCIÓN")</f>
        <v>PRODUCCIÓN</v>
      </c>
      <c r="E555" t="s">
        <v>322</v>
      </c>
      <c r="F555" t="s">
        <v>322</v>
      </c>
      <c r="H555" t="s">
        <v>839</v>
      </c>
      <c r="L555" t="s">
        <v>31</v>
      </c>
      <c r="M555">
        <f>Fugas_Alter1!AN282/1000</f>
        <v>0</v>
      </c>
      <c r="N555">
        <f>IFERROR(IF(L555="CO2",M555,IF(L555="CH4",M555*Hoja1!$C$19,BASEDEDATOS!M555*Hoja1!$C$20)),0)</f>
        <v>0</v>
      </c>
    </row>
    <row r="556" spans="2:14" x14ac:dyDescent="0.75">
      <c r="B556" t="str">
        <f>IF(Fugas_Alter1!AC283="Planta Tratamiento de gas","1B2biii",IF(Hoja1!$C$31="CRUDO","1B2aii","1B2aiii"))</f>
        <v>1B2aii</v>
      </c>
      <c r="C556" t="str">
        <f>Hoja1!$C$31</f>
        <v>CRUDO</v>
      </c>
      <c r="D556" t="str">
        <f>IF(Fugas_Alter1!AC283="Planta Tratamiento de gas","PROCESAMIENTO DE GAS","PRODUCCIÓN")</f>
        <v>PRODUCCIÓN</v>
      </c>
      <c r="E556" t="s">
        <v>322</v>
      </c>
      <c r="F556" t="s">
        <v>322</v>
      </c>
      <c r="H556" t="s">
        <v>839</v>
      </c>
      <c r="L556" t="s">
        <v>31</v>
      </c>
      <c r="M556">
        <f>Fugas_Alter1!AN283/1000</f>
        <v>0</v>
      </c>
      <c r="N556">
        <f>IFERROR(IF(L556="CO2",M556,IF(L556="CH4",M556*Hoja1!$C$19,BASEDEDATOS!M556*Hoja1!$C$20)),0)</f>
        <v>0</v>
      </c>
    </row>
    <row r="557" spans="2:14" x14ac:dyDescent="0.75">
      <c r="B557" t="str">
        <f>IF(Fugas_Alter1!AC284="Planta Tratamiento de gas","1B2biii",IF(Hoja1!$C$31="CRUDO","1B2aii","1B2aiii"))</f>
        <v>1B2aii</v>
      </c>
      <c r="C557" t="str">
        <f>Hoja1!$C$31</f>
        <v>CRUDO</v>
      </c>
      <c r="D557" t="str">
        <f>IF(Fugas_Alter1!AC284="Planta Tratamiento de gas","PROCESAMIENTO DE GAS","PRODUCCIÓN")</f>
        <v>PRODUCCIÓN</v>
      </c>
      <c r="E557" t="s">
        <v>322</v>
      </c>
      <c r="F557" t="s">
        <v>322</v>
      </c>
      <c r="H557" t="s">
        <v>839</v>
      </c>
      <c r="L557" t="s">
        <v>31</v>
      </c>
      <c r="M557">
        <f>Fugas_Alter1!AN284/1000</f>
        <v>0</v>
      </c>
      <c r="N557">
        <f>IFERROR(IF(L557="CO2",M557,IF(L557="CH4",M557*Hoja1!$C$19,BASEDEDATOS!M557*Hoja1!$C$20)),0)</f>
        <v>0</v>
      </c>
    </row>
    <row r="558" spans="2:14" x14ac:dyDescent="0.75">
      <c r="B558" t="str">
        <f>IF(Fugas_Alter1!AC285="Planta Tratamiento de gas","1B2biii",IF(Hoja1!$C$31="CRUDO","1B2aii","1B2aiii"))</f>
        <v>1B2aii</v>
      </c>
      <c r="C558" t="str">
        <f>Hoja1!$C$31</f>
        <v>CRUDO</v>
      </c>
      <c r="D558" t="str">
        <f>IF(Fugas_Alter1!AC285="Planta Tratamiento de gas","PROCESAMIENTO DE GAS","PRODUCCIÓN")</f>
        <v>PRODUCCIÓN</v>
      </c>
      <c r="E558" t="s">
        <v>322</v>
      </c>
      <c r="F558" t="s">
        <v>322</v>
      </c>
      <c r="H558" t="s">
        <v>839</v>
      </c>
      <c r="L558" t="s">
        <v>31</v>
      </c>
      <c r="M558">
        <f>Fugas_Alter1!AN285/1000</f>
        <v>0</v>
      </c>
      <c r="N558">
        <f>IFERROR(IF(L558="CO2",M558,IF(L558="CH4",M558*Hoja1!$C$19,BASEDEDATOS!M558*Hoja1!$C$20)),0)</f>
        <v>0</v>
      </c>
    </row>
    <row r="559" spans="2:14" x14ac:dyDescent="0.75">
      <c r="B559" t="str">
        <f>IF(Fugas_Alter1!AC286="Planta Tratamiento de gas","1B2biii",IF(Hoja1!$C$31="CRUDO","1B2aii","1B2aiii"))</f>
        <v>1B2aii</v>
      </c>
      <c r="C559" t="str">
        <f>Hoja1!$C$31</f>
        <v>CRUDO</v>
      </c>
      <c r="D559" t="str">
        <f>IF(Fugas_Alter1!AC286="Planta Tratamiento de gas","PROCESAMIENTO DE GAS","PRODUCCIÓN")</f>
        <v>PRODUCCIÓN</v>
      </c>
      <c r="E559" t="s">
        <v>322</v>
      </c>
      <c r="F559" t="s">
        <v>322</v>
      </c>
      <c r="H559" t="s">
        <v>839</v>
      </c>
      <c r="L559" t="s">
        <v>31</v>
      </c>
      <c r="M559">
        <f>Fugas_Alter1!AN286/1000</f>
        <v>0</v>
      </c>
      <c r="N559">
        <f>IFERROR(IF(L559="CO2",M559,IF(L559="CH4",M559*Hoja1!$C$19,BASEDEDATOS!M559*Hoja1!$C$20)),0)</f>
        <v>0</v>
      </c>
    </row>
    <row r="560" spans="2:14" x14ac:dyDescent="0.75">
      <c r="B560" t="str">
        <f>IF(Fugas_Alter1!AC287="Planta Tratamiento de gas","1B2biii",IF(Hoja1!$C$31="CRUDO","1B2aii","1B2aiii"))</f>
        <v>1B2aii</v>
      </c>
      <c r="C560" t="str">
        <f>Hoja1!$C$31</f>
        <v>CRUDO</v>
      </c>
      <c r="D560" t="str">
        <f>IF(Fugas_Alter1!AC287="Planta Tratamiento de gas","PROCESAMIENTO DE GAS","PRODUCCIÓN")</f>
        <v>PRODUCCIÓN</v>
      </c>
      <c r="E560" t="s">
        <v>322</v>
      </c>
      <c r="F560" t="s">
        <v>322</v>
      </c>
      <c r="H560" t="s">
        <v>839</v>
      </c>
      <c r="L560" t="s">
        <v>31</v>
      </c>
      <c r="M560">
        <f>Fugas_Alter1!AN287/1000</f>
        <v>0</v>
      </c>
      <c r="N560">
        <f>IFERROR(IF(L560="CO2",M560,IF(L560="CH4",M560*Hoja1!$C$19,BASEDEDATOS!M560*Hoja1!$C$20)),0)</f>
        <v>0</v>
      </c>
    </row>
    <row r="561" spans="2:14" x14ac:dyDescent="0.75">
      <c r="B561" t="str">
        <f>IF(Fugas_Alter1!AC288="Planta Tratamiento de gas","1B2biii",IF(Hoja1!$C$31="CRUDO","1B2aii","1B2aiii"))</f>
        <v>1B2aii</v>
      </c>
      <c r="C561" t="str">
        <f>Hoja1!$C$31</f>
        <v>CRUDO</v>
      </c>
      <c r="D561" t="str">
        <f>IF(Fugas_Alter1!AC288="Planta Tratamiento de gas","PROCESAMIENTO DE GAS","PRODUCCIÓN")</f>
        <v>PRODUCCIÓN</v>
      </c>
      <c r="E561" t="s">
        <v>322</v>
      </c>
      <c r="F561" t="s">
        <v>322</v>
      </c>
      <c r="H561" t="s">
        <v>839</v>
      </c>
      <c r="L561" t="s">
        <v>31</v>
      </c>
      <c r="M561">
        <f>Fugas_Alter1!AN288/1000</f>
        <v>0</v>
      </c>
      <c r="N561">
        <f>IFERROR(IF(L561="CO2",M561,IF(L561="CH4",M561*Hoja1!$C$19,BASEDEDATOS!M561*Hoja1!$C$20)),0)</f>
        <v>0</v>
      </c>
    </row>
    <row r="562" spans="2:14" x14ac:dyDescent="0.75">
      <c r="B562" t="str">
        <f>IF(Fugas_Alter1!AC289="Planta Tratamiento de gas","1B2biii",IF(Hoja1!$C$31="CRUDO","1B2aii","1B2aiii"))</f>
        <v>1B2aii</v>
      </c>
      <c r="C562" t="str">
        <f>Hoja1!$C$31</f>
        <v>CRUDO</v>
      </c>
      <c r="D562" t="str">
        <f>IF(Fugas_Alter1!AC289="Planta Tratamiento de gas","PROCESAMIENTO DE GAS","PRODUCCIÓN")</f>
        <v>PRODUCCIÓN</v>
      </c>
      <c r="E562" t="s">
        <v>322</v>
      </c>
      <c r="F562" t="s">
        <v>322</v>
      </c>
      <c r="H562" t="s">
        <v>839</v>
      </c>
      <c r="L562" t="s">
        <v>31</v>
      </c>
      <c r="M562">
        <f>Fugas_Alter1!AN289/1000</f>
        <v>0</v>
      </c>
      <c r="N562">
        <f>IFERROR(IF(L562="CO2",M562,IF(L562="CH4",M562*Hoja1!$C$19,BASEDEDATOS!M562*Hoja1!$C$20)),0)</f>
        <v>0</v>
      </c>
    </row>
    <row r="563" spans="2:14" x14ac:dyDescent="0.75">
      <c r="B563" t="str">
        <f>IF(Fugas_Alter1!AC290="Planta Tratamiento de gas","1B2biii",IF(Hoja1!$C$31="CRUDO","1B2aii","1B2aiii"))</f>
        <v>1B2aii</v>
      </c>
      <c r="C563" t="str">
        <f>Hoja1!$C$31</f>
        <v>CRUDO</v>
      </c>
      <c r="D563" t="str">
        <f>IF(Fugas_Alter1!AC290="Planta Tratamiento de gas","PROCESAMIENTO DE GAS","PRODUCCIÓN")</f>
        <v>PRODUCCIÓN</v>
      </c>
      <c r="E563" t="s">
        <v>322</v>
      </c>
      <c r="F563" t="s">
        <v>322</v>
      </c>
      <c r="H563" t="s">
        <v>839</v>
      </c>
      <c r="L563" t="s">
        <v>31</v>
      </c>
      <c r="M563">
        <f>Fugas_Alter1!AN290/1000</f>
        <v>0</v>
      </c>
      <c r="N563">
        <f>IFERROR(IF(L563="CO2",M563,IF(L563="CH4",M563*Hoja1!$C$19,BASEDEDATOS!M563*Hoja1!$C$20)),0)</f>
        <v>0</v>
      </c>
    </row>
    <row r="564" spans="2:14" x14ac:dyDescent="0.75">
      <c r="B564" t="str">
        <f>IF(Fugas_Alter1!AC291="Planta Tratamiento de gas","1B2biii",IF(Hoja1!$C$31="CRUDO","1B2aii","1B2aiii"))</f>
        <v>1B2aii</v>
      </c>
      <c r="C564" t="str">
        <f>Hoja1!$C$31</f>
        <v>CRUDO</v>
      </c>
      <c r="D564" t="str">
        <f>IF(Fugas_Alter1!AC291="Planta Tratamiento de gas","PROCESAMIENTO DE GAS","PRODUCCIÓN")</f>
        <v>PRODUCCIÓN</v>
      </c>
      <c r="E564" t="s">
        <v>322</v>
      </c>
      <c r="F564" t="s">
        <v>322</v>
      </c>
      <c r="H564" t="s">
        <v>839</v>
      </c>
      <c r="L564" t="s">
        <v>31</v>
      </c>
      <c r="M564">
        <f>Fugas_Alter1!AN291/1000</f>
        <v>0</v>
      </c>
      <c r="N564">
        <f>IFERROR(IF(L564="CO2",M564,IF(L564="CH4",M564*Hoja1!$C$19,BASEDEDATOS!M564*Hoja1!$C$20)),0)</f>
        <v>0</v>
      </c>
    </row>
    <row r="565" spans="2:14" x14ac:dyDescent="0.75">
      <c r="B565" t="str">
        <f>IF(Fugas_Alter1!AC292="Planta Tratamiento de gas","1B2biii",IF(Hoja1!$C$31="CRUDO","1B2aii","1B2aiii"))</f>
        <v>1B2aii</v>
      </c>
      <c r="C565" t="str">
        <f>Hoja1!$C$31</f>
        <v>CRUDO</v>
      </c>
      <c r="D565" t="str">
        <f>IF(Fugas_Alter1!AC292="Planta Tratamiento de gas","PROCESAMIENTO DE GAS","PRODUCCIÓN")</f>
        <v>PRODUCCIÓN</v>
      </c>
      <c r="E565" t="s">
        <v>322</v>
      </c>
      <c r="F565" t="s">
        <v>322</v>
      </c>
      <c r="H565" t="s">
        <v>839</v>
      </c>
      <c r="L565" t="s">
        <v>31</v>
      </c>
      <c r="M565">
        <f>Fugas_Alter1!AN292/1000</f>
        <v>0</v>
      </c>
      <c r="N565">
        <f>IFERROR(IF(L565="CO2",M565,IF(L565="CH4",M565*Hoja1!$C$19,BASEDEDATOS!M565*Hoja1!$C$20)),0)</f>
        <v>0</v>
      </c>
    </row>
    <row r="566" spans="2:14" x14ac:dyDescent="0.75">
      <c r="B566" t="str">
        <f>IF(Fugas_Alter1!AC293="Planta Tratamiento de gas","1B2biii",IF(Hoja1!$C$31="CRUDO","1B2aii","1B2aiii"))</f>
        <v>1B2aii</v>
      </c>
      <c r="C566" t="str">
        <f>Hoja1!$C$31</f>
        <v>CRUDO</v>
      </c>
      <c r="D566" t="str">
        <f>IF(Fugas_Alter1!AC293="Planta Tratamiento de gas","PROCESAMIENTO DE GAS","PRODUCCIÓN")</f>
        <v>PRODUCCIÓN</v>
      </c>
      <c r="E566" t="s">
        <v>322</v>
      </c>
      <c r="F566" t="s">
        <v>322</v>
      </c>
      <c r="H566" t="s">
        <v>839</v>
      </c>
      <c r="L566" t="s">
        <v>31</v>
      </c>
      <c r="M566">
        <f>Fugas_Alter1!AN293/1000</f>
        <v>0</v>
      </c>
      <c r="N566">
        <f>IFERROR(IF(L566="CO2",M566,IF(L566="CH4",M566*Hoja1!$C$19,BASEDEDATOS!M566*Hoja1!$C$20)),0)</f>
        <v>0</v>
      </c>
    </row>
    <row r="567" spans="2:14" x14ac:dyDescent="0.75">
      <c r="B567" t="str">
        <f>IF(Fugas_Alter1!AC294="Planta Tratamiento de gas","1B2biii",IF(Hoja1!$C$31="CRUDO","1B2aii","1B2aiii"))</f>
        <v>1B2aii</v>
      </c>
      <c r="C567" t="str">
        <f>Hoja1!$C$31</f>
        <v>CRUDO</v>
      </c>
      <c r="D567" t="str">
        <f>IF(Fugas_Alter1!AC294="Planta Tratamiento de gas","PROCESAMIENTO DE GAS","PRODUCCIÓN")</f>
        <v>PRODUCCIÓN</v>
      </c>
      <c r="E567" t="s">
        <v>322</v>
      </c>
      <c r="F567" t="s">
        <v>322</v>
      </c>
      <c r="H567" t="s">
        <v>839</v>
      </c>
      <c r="L567" t="s">
        <v>31</v>
      </c>
      <c r="M567">
        <f>Fugas_Alter1!AN294/1000</f>
        <v>0</v>
      </c>
      <c r="N567">
        <f>IFERROR(IF(L567="CO2",M567,IF(L567="CH4",M567*Hoja1!$C$19,BASEDEDATOS!M567*Hoja1!$C$20)),0)</f>
        <v>0</v>
      </c>
    </row>
    <row r="568" spans="2:14" x14ac:dyDescent="0.75">
      <c r="B568" t="str">
        <f>IF(Fugas_Alter1!AC295="Planta Tratamiento de gas","1B2biii",IF(Hoja1!$C$31="CRUDO","1B2aii","1B2aiii"))</f>
        <v>1B2aii</v>
      </c>
      <c r="C568" t="str">
        <f>Hoja1!$C$31</f>
        <v>CRUDO</v>
      </c>
      <c r="D568" t="str">
        <f>IF(Fugas_Alter1!AC295="Planta Tratamiento de gas","PROCESAMIENTO DE GAS","PRODUCCIÓN")</f>
        <v>PRODUCCIÓN</v>
      </c>
      <c r="E568" t="s">
        <v>322</v>
      </c>
      <c r="F568" t="s">
        <v>322</v>
      </c>
      <c r="H568" t="s">
        <v>839</v>
      </c>
      <c r="L568" t="s">
        <v>31</v>
      </c>
      <c r="M568">
        <f>Fugas_Alter1!AN295/1000</f>
        <v>0</v>
      </c>
      <c r="N568">
        <f>IFERROR(IF(L568="CO2",M568,IF(L568="CH4",M568*Hoja1!$C$19,BASEDEDATOS!M568*Hoja1!$C$20)),0)</f>
        <v>0</v>
      </c>
    </row>
    <row r="569" spans="2:14" x14ac:dyDescent="0.75">
      <c r="B569" t="str">
        <f>IF(Fugas_Alter1!AC296="Planta Tratamiento de gas","1B2biii",IF(Hoja1!$C$31="CRUDO","1B2aii","1B2aiii"))</f>
        <v>1B2aii</v>
      </c>
      <c r="C569" t="str">
        <f>Hoja1!$C$31</f>
        <v>CRUDO</v>
      </c>
      <c r="D569" t="str">
        <f>IF(Fugas_Alter1!AC296="Planta Tratamiento de gas","PROCESAMIENTO DE GAS","PRODUCCIÓN")</f>
        <v>PRODUCCIÓN</v>
      </c>
      <c r="E569" t="s">
        <v>322</v>
      </c>
      <c r="F569" t="s">
        <v>322</v>
      </c>
      <c r="H569" t="s">
        <v>839</v>
      </c>
      <c r="L569" t="s">
        <v>31</v>
      </c>
      <c r="M569">
        <f>Fugas_Alter1!AN296/1000</f>
        <v>0</v>
      </c>
      <c r="N569">
        <f>IFERROR(IF(L569="CO2",M569,IF(L569="CH4",M569*Hoja1!$C$19,BASEDEDATOS!M569*Hoja1!$C$20)),0)</f>
        <v>0</v>
      </c>
    </row>
    <row r="570" spans="2:14" x14ac:dyDescent="0.75">
      <c r="B570" t="str">
        <f>IF(Fugas_Alter1!AC297="Planta Tratamiento de gas","1B2biii",IF(Hoja1!$C$31="CRUDO","1B2aii","1B2aiii"))</f>
        <v>1B2aii</v>
      </c>
      <c r="C570" t="str">
        <f>Hoja1!$C$31</f>
        <v>CRUDO</v>
      </c>
      <c r="D570" t="str">
        <f>IF(Fugas_Alter1!AC297="Planta Tratamiento de gas","PROCESAMIENTO DE GAS","PRODUCCIÓN")</f>
        <v>PRODUCCIÓN</v>
      </c>
      <c r="E570" t="s">
        <v>322</v>
      </c>
      <c r="F570" t="s">
        <v>322</v>
      </c>
      <c r="H570" t="s">
        <v>839</v>
      </c>
      <c r="L570" t="s">
        <v>31</v>
      </c>
      <c r="M570">
        <f>Fugas_Alter1!AN297/1000</f>
        <v>0</v>
      </c>
      <c r="N570">
        <f>IFERROR(IF(L570="CO2",M570,IF(L570="CH4",M570*Hoja1!$C$19,BASEDEDATOS!M570*Hoja1!$C$20)),0)</f>
        <v>0</v>
      </c>
    </row>
    <row r="571" spans="2:14" x14ac:dyDescent="0.75">
      <c r="B571" t="str">
        <f>IF(Fugas_Alter1!AC298="Planta Tratamiento de gas","1B2biii",IF(Hoja1!$C$31="CRUDO","1B2aii","1B2aiii"))</f>
        <v>1B2aii</v>
      </c>
      <c r="C571" t="str">
        <f>Hoja1!$C$31</f>
        <v>CRUDO</v>
      </c>
      <c r="D571" t="str">
        <f>IF(Fugas_Alter1!AC298="Planta Tratamiento de gas","PROCESAMIENTO DE GAS","PRODUCCIÓN")</f>
        <v>PRODUCCIÓN</v>
      </c>
      <c r="E571" t="s">
        <v>322</v>
      </c>
      <c r="F571" t="s">
        <v>322</v>
      </c>
      <c r="H571" t="s">
        <v>839</v>
      </c>
      <c r="L571" t="s">
        <v>31</v>
      </c>
      <c r="M571">
        <f>Fugas_Alter1!AN298/1000</f>
        <v>0</v>
      </c>
      <c r="N571">
        <f>IFERROR(IF(L571="CO2",M571,IF(L571="CH4",M571*Hoja1!$C$19,BASEDEDATOS!M571*Hoja1!$C$20)),0)</f>
        <v>0</v>
      </c>
    </row>
    <row r="572" spans="2:14" x14ac:dyDescent="0.75">
      <c r="B572" t="str">
        <f>IF(Fugas_Alter1!AC299="Planta Tratamiento de gas","1B2biii",IF(Hoja1!$C$31="CRUDO","1B2aii","1B2aiii"))</f>
        <v>1B2aii</v>
      </c>
      <c r="C572" t="str">
        <f>Hoja1!$C$31</f>
        <v>CRUDO</v>
      </c>
      <c r="D572" t="str">
        <f>IF(Fugas_Alter1!AC299="Planta Tratamiento de gas","PROCESAMIENTO DE GAS","PRODUCCIÓN")</f>
        <v>PRODUCCIÓN</v>
      </c>
      <c r="E572" t="s">
        <v>322</v>
      </c>
      <c r="F572" t="s">
        <v>322</v>
      </c>
      <c r="H572" t="s">
        <v>839</v>
      </c>
      <c r="L572" t="s">
        <v>31</v>
      </c>
      <c r="M572">
        <f>Fugas_Alter1!AN299/1000</f>
        <v>0</v>
      </c>
      <c r="N572">
        <f>IFERROR(IF(L572="CO2",M572,IF(L572="CH4",M572*Hoja1!$C$19,BASEDEDATOS!M572*Hoja1!$C$20)),0)</f>
        <v>0</v>
      </c>
    </row>
    <row r="573" spans="2:14" x14ac:dyDescent="0.75">
      <c r="B573" t="str">
        <f>IF(Fugas_Alter1!AC300="Planta Tratamiento de gas","1B2biii",IF(Hoja1!$C$31="CRUDO","1B2aii","1B2aiii"))</f>
        <v>1B2aii</v>
      </c>
      <c r="C573" t="str">
        <f>Hoja1!$C$31</f>
        <v>CRUDO</v>
      </c>
      <c r="D573" t="str">
        <f>IF(Fugas_Alter1!AC300="Planta Tratamiento de gas","PROCESAMIENTO DE GAS","PRODUCCIÓN")</f>
        <v>PRODUCCIÓN</v>
      </c>
      <c r="E573" t="s">
        <v>322</v>
      </c>
      <c r="F573" t="s">
        <v>322</v>
      </c>
      <c r="H573" t="s">
        <v>839</v>
      </c>
      <c r="L573" t="s">
        <v>31</v>
      </c>
      <c r="M573">
        <f>Fugas_Alter1!AN300/1000</f>
        <v>0</v>
      </c>
      <c r="N573">
        <f>IFERROR(IF(L573="CO2",M573,IF(L573="CH4",M573*Hoja1!$C$19,BASEDEDATOS!M573*Hoja1!$C$20)),0)</f>
        <v>0</v>
      </c>
    </row>
    <row r="574" spans="2:14" x14ac:dyDescent="0.75">
      <c r="B574" t="str">
        <f>IF(Fugas_Alter1!AC301="Planta Tratamiento de gas","1B2biii",IF(Hoja1!$C$31="CRUDO","1B2aii","1B2aiii"))</f>
        <v>1B2aii</v>
      </c>
      <c r="C574" t="str">
        <f>Hoja1!$C$31</f>
        <v>CRUDO</v>
      </c>
      <c r="D574" t="str">
        <f>IF(Fugas_Alter1!AC301="Planta Tratamiento de gas","PROCESAMIENTO DE GAS","PRODUCCIÓN")</f>
        <v>PRODUCCIÓN</v>
      </c>
      <c r="E574" t="s">
        <v>322</v>
      </c>
      <c r="F574" t="s">
        <v>322</v>
      </c>
      <c r="H574" t="s">
        <v>839</v>
      </c>
      <c r="L574" t="s">
        <v>31</v>
      </c>
      <c r="M574">
        <f>Fugas_Alter1!AN301/1000</f>
        <v>0</v>
      </c>
      <c r="N574">
        <f>IFERROR(IF(L574="CO2",M574,IF(L574="CH4",M574*Hoja1!$C$19,BASEDEDATOS!M574*Hoja1!$C$20)),0)</f>
        <v>0</v>
      </c>
    </row>
    <row r="575" spans="2:14" x14ac:dyDescent="0.75">
      <c r="B575" t="str">
        <f>IF(Fugas_Alter1!AC302="Planta Tratamiento de gas","1B2biii",IF(Hoja1!$C$31="CRUDO","1B2aii","1B2aiii"))</f>
        <v>1B2aii</v>
      </c>
      <c r="C575" t="str">
        <f>Hoja1!$C$31</f>
        <v>CRUDO</v>
      </c>
      <c r="D575" t="str">
        <f>IF(Fugas_Alter1!AC302="Planta Tratamiento de gas","PROCESAMIENTO DE GAS","PRODUCCIÓN")</f>
        <v>PRODUCCIÓN</v>
      </c>
      <c r="E575" t="s">
        <v>322</v>
      </c>
      <c r="F575" t="s">
        <v>322</v>
      </c>
      <c r="H575" t="s">
        <v>839</v>
      </c>
      <c r="L575" t="s">
        <v>31</v>
      </c>
      <c r="M575">
        <f>Fugas_Alter1!AN302/1000</f>
        <v>0</v>
      </c>
      <c r="N575">
        <f>IFERROR(IF(L575="CO2",M575,IF(L575="CH4",M575*Hoja1!$C$19,BASEDEDATOS!M575*Hoja1!$C$20)),0)</f>
        <v>0</v>
      </c>
    </row>
    <row r="576" spans="2:14" x14ac:dyDescent="0.75">
      <c r="B576" t="str">
        <f>IF(Fugas_Alter1!AC303="Planta Tratamiento de gas","1B2biii",IF(Hoja1!$C$31="CRUDO","1B2aii","1B2aiii"))</f>
        <v>1B2aii</v>
      </c>
      <c r="C576" t="str">
        <f>Hoja1!$C$31</f>
        <v>CRUDO</v>
      </c>
      <c r="D576" t="str">
        <f>IF(Fugas_Alter1!AC303="Planta Tratamiento de gas","PROCESAMIENTO DE GAS","PRODUCCIÓN")</f>
        <v>PRODUCCIÓN</v>
      </c>
      <c r="E576" t="s">
        <v>322</v>
      </c>
      <c r="F576" t="s">
        <v>322</v>
      </c>
      <c r="H576" t="s">
        <v>839</v>
      </c>
      <c r="L576" t="s">
        <v>31</v>
      </c>
      <c r="M576">
        <f>Fugas_Alter1!AN303/1000</f>
        <v>0</v>
      </c>
      <c r="N576">
        <f>IFERROR(IF(L576="CO2",M576,IF(L576="CH4",M576*Hoja1!$C$19,BASEDEDATOS!M576*Hoja1!$C$20)),0)</f>
        <v>0</v>
      </c>
    </row>
    <row r="577" spans="2:14" x14ac:dyDescent="0.75">
      <c r="B577" t="str">
        <f>IF(Fugas_Alter1!AC304="Planta Tratamiento de gas","1B2biii",IF(Hoja1!$C$31="CRUDO","1B2aii","1B2aiii"))</f>
        <v>1B2aii</v>
      </c>
      <c r="C577" t="str">
        <f>Hoja1!$C$31</f>
        <v>CRUDO</v>
      </c>
      <c r="D577" t="str">
        <f>IF(Fugas_Alter1!AC304="Planta Tratamiento de gas","PROCESAMIENTO DE GAS","PRODUCCIÓN")</f>
        <v>PRODUCCIÓN</v>
      </c>
      <c r="E577" t="s">
        <v>322</v>
      </c>
      <c r="F577" t="s">
        <v>322</v>
      </c>
      <c r="H577" t="s">
        <v>839</v>
      </c>
      <c r="L577" t="s">
        <v>31</v>
      </c>
      <c r="M577">
        <f>Fugas_Alter1!AN304/1000</f>
        <v>0</v>
      </c>
      <c r="N577">
        <f>IFERROR(IF(L577="CO2",M577,IF(L577="CH4",M577*Hoja1!$C$19,BASEDEDATOS!M577*Hoja1!$C$20)),0)</f>
        <v>0</v>
      </c>
    </row>
    <row r="578" spans="2:14" x14ac:dyDescent="0.75">
      <c r="B578" t="str">
        <f>IF(Fugas_Alter1!AC305="Planta Tratamiento de gas","1B2biii",IF(Hoja1!$C$31="CRUDO","1B2aii","1B2aiii"))</f>
        <v>1B2aii</v>
      </c>
      <c r="C578" t="str">
        <f>Hoja1!$C$31</f>
        <v>CRUDO</v>
      </c>
      <c r="D578" t="str">
        <f>IF(Fugas_Alter1!AC305="Planta Tratamiento de gas","PROCESAMIENTO DE GAS","PRODUCCIÓN")</f>
        <v>PRODUCCIÓN</v>
      </c>
      <c r="E578" t="s">
        <v>322</v>
      </c>
      <c r="F578" t="s">
        <v>322</v>
      </c>
      <c r="H578" t="s">
        <v>839</v>
      </c>
      <c r="L578" t="s">
        <v>31</v>
      </c>
      <c r="M578">
        <f>Fugas_Alter1!AN305/1000</f>
        <v>0</v>
      </c>
      <c r="N578">
        <f>IFERROR(IF(L578="CO2",M578,IF(L578="CH4",M578*Hoja1!$C$19,BASEDEDATOS!M578*Hoja1!$C$20)),0)</f>
        <v>0</v>
      </c>
    </row>
    <row r="579" spans="2:14" x14ac:dyDescent="0.75">
      <c r="B579" t="str">
        <f>IF(Fugas_Alter1!AC306="Planta Tratamiento de gas","1B2biii",IF(Hoja1!$C$31="CRUDO","1B2aii","1B2aiii"))</f>
        <v>1B2aii</v>
      </c>
      <c r="C579" t="str">
        <f>Hoja1!$C$31</f>
        <v>CRUDO</v>
      </c>
      <c r="D579" t="str">
        <f>IF(Fugas_Alter1!AC306="Planta Tratamiento de gas","PROCESAMIENTO DE GAS","PRODUCCIÓN")</f>
        <v>PRODUCCIÓN</v>
      </c>
      <c r="E579" t="s">
        <v>322</v>
      </c>
      <c r="F579" t="s">
        <v>322</v>
      </c>
      <c r="H579" t="s">
        <v>839</v>
      </c>
      <c r="L579" t="s">
        <v>31</v>
      </c>
      <c r="M579">
        <f>Fugas_Alter1!AN306/1000</f>
        <v>0</v>
      </c>
      <c r="N579">
        <f>IFERROR(IF(L579="CO2",M579,IF(L579="CH4",M579*Hoja1!$C$19,BASEDEDATOS!M579*Hoja1!$C$20)),0)</f>
        <v>0</v>
      </c>
    </row>
    <row r="580" spans="2:14" x14ac:dyDescent="0.75">
      <c r="B580" t="str">
        <f>IF(Fugas_Alter1!AC307="Planta Tratamiento de gas","1B2biii",IF(Hoja1!$C$31="CRUDO","1B2aii","1B2aiii"))</f>
        <v>1B2aii</v>
      </c>
      <c r="C580" t="str">
        <f>Hoja1!$C$31</f>
        <v>CRUDO</v>
      </c>
      <c r="D580" t="str">
        <f>IF(Fugas_Alter1!AC307="Planta Tratamiento de gas","PROCESAMIENTO DE GAS","PRODUCCIÓN")</f>
        <v>PRODUCCIÓN</v>
      </c>
      <c r="E580" t="s">
        <v>322</v>
      </c>
      <c r="F580" t="s">
        <v>322</v>
      </c>
      <c r="H580" t="s">
        <v>839</v>
      </c>
      <c r="L580" t="s">
        <v>31</v>
      </c>
      <c r="M580">
        <f>Fugas_Alter1!AN307/1000</f>
        <v>0</v>
      </c>
      <c r="N580">
        <f>IFERROR(IF(L580="CO2",M580,IF(L580="CH4",M580*Hoja1!$C$19,BASEDEDATOS!M580*Hoja1!$C$20)),0)</f>
        <v>0</v>
      </c>
    </row>
    <row r="581" spans="2:14" x14ac:dyDescent="0.75">
      <c r="B581" t="str">
        <f>IF(Fugas_Alter1!AC308="Planta Tratamiento de gas","1B2biii",IF(Hoja1!$C$31="CRUDO","1B2aii","1B2aiii"))</f>
        <v>1B2aii</v>
      </c>
      <c r="C581" t="str">
        <f>Hoja1!$C$31</f>
        <v>CRUDO</v>
      </c>
      <c r="D581" t="str">
        <f>IF(Fugas_Alter1!AC308="Planta Tratamiento de gas","PROCESAMIENTO DE GAS","PRODUCCIÓN")</f>
        <v>PRODUCCIÓN</v>
      </c>
      <c r="E581" t="s">
        <v>322</v>
      </c>
      <c r="F581" t="s">
        <v>322</v>
      </c>
      <c r="H581" t="s">
        <v>839</v>
      </c>
      <c r="L581" t="s">
        <v>31</v>
      </c>
      <c r="M581">
        <f>Fugas_Alter1!AN308/1000</f>
        <v>0</v>
      </c>
      <c r="N581">
        <f>IFERROR(IF(L581="CO2",M581,IF(L581="CH4",M581*Hoja1!$C$19,BASEDEDATOS!M581*Hoja1!$C$20)),0)</f>
        <v>0</v>
      </c>
    </row>
    <row r="582" spans="2:14" x14ac:dyDescent="0.75">
      <c r="B582" t="str">
        <f>IF(Fugas_Alter1!AC309="Planta Tratamiento de gas","1B2biii",IF(Hoja1!$C$31="CRUDO","1B2aii","1B2aiii"))</f>
        <v>1B2aii</v>
      </c>
      <c r="C582" t="str">
        <f>Hoja1!$C$31</f>
        <v>CRUDO</v>
      </c>
      <c r="D582" t="str">
        <f>IF(Fugas_Alter1!AC309="Planta Tratamiento de gas","PROCESAMIENTO DE GAS","PRODUCCIÓN")</f>
        <v>PRODUCCIÓN</v>
      </c>
      <c r="E582" t="s">
        <v>322</v>
      </c>
      <c r="F582" t="s">
        <v>322</v>
      </c>
      <c r="H582" t="s">
        <v>839</v>
      </c>
      <c r="L582" t="s">
        <v>31</v>
      </c>
      <c r="M582">
        <f>Fugas_Alter1!AN309/1000</f>
        <v>0</v>
      </c>
      <c r="N582">
        <f>IFERROR(IF(L582="CO2",M582,IF(L582="CH4",M582*Hoja1!$C$19,BASEDEDATOS!M582*Hoja1!$C$20)),0)</f>
        <v>0</v>
      </c>
    </row>
    <row r="583" spans="2:14" x14ac:dyDescent="0.75">
      <c r="B583" t="str">
        <f>IF(Fugas_Alter1!AC310="Planta Tratamiento de gas","1B2biii",IF(Hoja1!$C$31="CRUDO","1B2aii","1B2aiii"))</f>
        <v>1B2aii</v>
      </c>
      <c r="C583" t="str">
        <f>Hoja1!$C$31</f>
        <v>CRUDO</v>
      </c>
      <c r="D583" t="str">
        <f>IF(Fugas_Alter1!AC310="Planta Tratamiento de gas","PROCESAMIENTO DE GAS","PRODUCCIÓN")</f>
        <v>PRODUCCIÓN</v>
      </c>
      <c r="E583" t="s">
        <v>322</v>
      </c>
      <c r="F583" t="s">
        <v>322</v>
      </c>
      <c r="H583" t="s">
        <v>839</v>
      </c>
      <c r="L583" t="s">
        <v>31</v>
      </c>
      <c r="M583">
        <f>Fugas_Alter1!AN310/1000</f>
        <v>0</v>
      </c>
      <c r="N583">
        <f>IFERROR(IF(L583="CO2",M583,IF(L583="CH4",M583*Hoja1!$C$19,BASEDEDATOS!M583*Hoja1!$C$20)),0)</f>
        <v>0</v>
      </c>
    </row>
    <row r="584" spans="2:14" x14ac:dyDescent="0.75">
      <c r="B584" t="str">
        <f>IF(Fugas_Alter1!AC311="Planta Tratamiento de gas","1B2biii",IF(Hoja1!$C$31="CRUDO","1B2aii","1B2aiii"))</f>
        <v>1B2aii</v>
      </c>
      <c r="C584" t="str">
        <f>Hoja1!$C$31</f>
        <v>CRUDO</v>
      </c>
      <c r="D584" t="str">
        <f>IF(Fugas_Alter1!AC311="Planta Tratamiento de gas","PROCESAMIENTO DE GAS","PRODUCCIÓN")</f>
        <v>PRODUCCIÓN</v>
      </c>
      <c r="E584" t="s">
        <v>322</v>
      </c>
      <c r="F584" t="s">
        <v>322</v>
      </c>
      <c r="H584" t="s">
        <v>839</v>
      </c>
      <c r="L584" t="s">
        <v>31</v>
      </c>
      <c r="M584">
        <f>Fugas_Alter1!AN311/1000</f>
        <v>0</v>
      </c>
      <c r="N584">
        <f>IFERROR(IF(L584="CO2",M584,IF(L584="CH4",M584*Hoja1!$C$19,BASEDEDATOS!M584*Hoja1!$C$20)),0)</f>
        <v>0</v>
      </c>
    </row>
    <row r="585" spans="2:14" x14ac:dyDescent="0.75">
      <c r="B585" t="str">
        <f>IF(Fugas_Alter1!AC312="Planta Tratamiento de gas","1B2biii",IF(Hoja1!$C$31="CRUDO","1B2aii","1B2aiii"))</f>
        <v>1B2aii</v>
      </c>
      <c r="C585" t="str">
        <f>Hoja1!$C$31</f>
        <v>CRUDO</v>
      </c>
      <c r="D585" t="str">
        <f>IF(Fugas_Alter1!AC312="Planta Tratamiento de gas","PROCESAMIENTO DE GAS","PRODUCCIÓN")</f>
        <v>PRODUCCIÓN</v>
      </c>
      <c r="E585" t="s">
        <v>322</v>
      </c>
      <c r="F585" t="s">
        <v>322</v>
      </c>
      <c r="H585" t="s">
        <v>839</v>
      </c>
      <c r="L585" t="s">
        <v>31</v>
      </c>
      <c r="M585">
        <f>Fugas_Alter1!AN312/1000</f>
        <v>0</v>
      </c>
      <c r="N585">
        <f>IFERROR(IF(L585="CO2",M585,IF(L585="CH4",M585*Hoja1!$C$19,BASEDEDATOS!M585*Hoja1!$C$20)),0)</f>
        <v>0</v>
      </c>
    </row>
    <row r="586" spans="2:14" x14ac:dyDescent="0.75">
      <c r="B586" t="str">
        <f>IF(Fugas_Alter1!AC313="Planta Tratamiento de gas","1B2biii",IF(Hoja1!$C$31="CRUDO","1B2aii","1B2aiii"))</f>
        <v>1B2aii</v>
      </c>
      <c r="C586" t="str">
        <f>Hoja1!$C$31</f>
        <v>CRUDO</v>
      </c>
      <c r="D586" t="str">
        <f>IF(Fugas_Alter1!AC313="Planta Tratamiento de gas","PROCESAMIENTO DE GAS","PRODUCCIÓN")</f>
        <v>PRODUCCIÓN</v>
      </c>
      <c r="E586" t="s">
        <v>322</v>
      </c>
      <c r="F586" t="s">
        <v>322</v>
      </c>
      <c r="H586" t="s">
        <v>839</v>
      </c>
      <c r="L586" t="s">
        <v>31</v>
      </c>
      <c r="M586">
        <f>Fugas_Alter1!AN313/1000</f>
        <v>0</v>
      </c>
      <c r="N586">
        <f>IFERROR(IF(L586="CO2",M586,IF(L586="CH4",M586*Hoja1!$C$19,BASEDEDATOS!M586*Hoja1!$C$20)),0)</f>
        <v>0</v>
      </c>
    </row>
    <row r="587" spans="2:14" x14ac:dyDescent="0.75">
      <c r="B587" t="str">
        <f>IF(Fugas_Alter1!AC314="Planta Tratamiento de gas","1B2biii",IF(Hoja1!$C$31="CRUDO","1B2aii","1B2aiii"))</f>
        <v>1B2aii</v>
      </c>
      <c r="C587" t="str">
        <f>Hoja1!$C$31</f>
        <v>CRUDO</v>
      </c>
      <c r="D587" t="str">
        <f>IF(Fugas_Alter1!AC314="Planta Tratamiento de gas","PROCESAMIENTO DE GAS","PRODUCCIÓN")</f>
        <v>PRODUCCIÓN</v>
      </c>
      <c r="E587" t="s">
        <v>322</v>
      </c>
      <c r="F587" t="s">
        <v>322</v>
      </c>
      <c r="H587" t="s">
        <v>839</v>
      </c>
      <c r="L587" t="s">
        <v>31</v>
      </c>
      <c r="M587">
        <f>Fugas_Alter1!AN314/1000</f>
        <v>0</v>
      </c>
      <c r="N587">
        <f>IFERROR(IF(L587="CO2",M587,IF(L587="CH4",M587*Hoja1!$C$19,BASEDEDATOS!M587*Hoja1!$C$20)),0)</f>
        <v>0</v>
      </c>
    </row>
    <row r="588" spans="2:14" x14ac:dyDescent="0.75">
      <c r="B588" t="str">
        <f>IF(Fugas_Alter1!AC315="Planta Tratamiento de gas","1B2biii",IF(Hoja1!$C$31="CRUDO","1B2aii","1B2aiii"))</f>
        <v>1B2aii</v>
      </c>
      <c r="C588" t="str">
        <f>Hoja1!$C$31</f>
        <v>CRUDO</v>
      </c>
      <c r="D588" t="str">
        <f>IF(Fugas_Alter1!AC315="Planta Tratamiento de gas","PROCESAMIENTO DE GAS","PRODUCCIÓN")</f>
        <v>PRODUCCIÓN</v>
      </c>
      <c r="E588" t="s">
        <v>322</v>
      </c>
      <c r="F588" t="s">
        <v>322</v>
      </c>
      <c r="H588" t="s">
        <v>839</v>
      </c>
      <c r="L588" t="s">
        <v>31</v>
      </c>
      <c r="M588">
        <f>Fugas_Alter1!AN315/1000</f>
        <v>0</v>
      </c>
      <c r="N588">
        <f>IFERROR(IF(L588="CO2",M588,IF(L588="CH4",M588*Hoja1!$C$19,BASEDEDATOS!M588*Hoja1!$C$20)),0)</f>
        <v>0</v>
      </c>
    </row>
    <row r="589" spans="2:14" x14ac:dyDescent="0.75">
      <c r="B589" t="str">
        <f>IF(Fugas_Alter1!AC316="Planta Tratamiento de gas","1B2biii",IF(Hoja1!$C$31="CRUDO","1B2aii","1B2aiii"))</f>
        <v>1B2aii</v>
      </c>
      <c r="C589" t="str">
        <f>Hoja1!$C$31</f>
        <v>CRUDO</v>
      </c>
      <c r="D589" t="str">
        <f>IF(Fugas_Alter1!AC316="Planta Tratamiento de gas","PROCESAMIENTO DE GAS","PRODUCCIÓN")</f>
        <v>PRODUCCIÓN</v>
      </c>
      <c r="E589" t="s">
        <v>322</v>
      </c>
      <c r="F589" t="s">
        <v>322</v>
      </c>
      <c r="H589" t="s">
        <v>839</v>
      </c>
      <c r="L589" t="s">
        <v>31</v>
      </c>
      <c r="M589">
        <f>Fugas_Alter1!AN316/1000</f>
        <v>0</v>
      </c>
      <c r="N589">
        <f>IFERROR(IF(L589="CO2",M589,IF(L589="CH4",M589*Hoja1!$C$19,BASEDEDATOS!M589*Hoja1!$C$20)),0)</f>
        <v>0</v>
      </c>
    </row>
    <row r="590" spans="2:14" x14ac:dyDescent="0.75">
      <c r="B590" t="str">
        <f>IF(Fugas_Alter1!AC317="Planta Tratamiento de gas","1B2biii",IF(Hoja1!$C$31="CRUDO","1B2aii","1B2aiii"))</f>
        <v>1B2aii</v>
      </c>
      <c r="C590" t="str">
        <f>Hoja1!$C$31</f>
        <v>CRUDO</v>
      </c>
      <c r="D590" t="str">
        <f>IF(Fugas_Alter1!AC317="Planta Tratamiento de gas","PROCESAMIENTO DE GAS","PRODUCCIÓN")</f>
        <v>PRODUCCIÓN</v>
      </c>
      <c r="E590" t="s">
        <v>322</v>
      </c>
      <c r="F590" t="s">
        <v>322</v>
      </c>
      <c r="H590" t="s">
        <v>839</v>
      </c>
      <c r="L590" t="s">
        <v>31</v>
      </c>
      <c r="M590">
        <f>Fugas_Alter1!AN317/1000</f>
        <v>0</v>
      </c>
      <c r="N590">
        <f>IFERROR(IF(L590="CO2",M590,IF(L590="CH4",M590*Hoja1!$C$19,BASEDEDATOS!M590*Hoja1!$C$20)),0)</f>
        <v>0</v>
      </c>
    </row>
    <row r="591" spans="2:14" x14ac:dyDescent="0.75">
      <c r="B591" t="str">
        <f>IF(Fugas_metoind!C57="Planta Tratamiento de gas","1B2biii",IF(Hoja1!$C$31="CRUDO","1B2aii","1B2aiii"))</f>
        <v>1B2aii</v>
      </c>
      <c r="C591" t="str">
        <f>Hoja1!$C$31</f>
        <v>CRUDO</v>
      </c>
      <c r="D591" t="str">
        <f>IF(Fugas_metoind!C57="Planta Tratamiento de gas","PROCESAMIENTO DE GAS","PRODUCCIÓN")</f>
        <v>PRODUCCIÓN</v>
      </c>
      <c r="E591" t="s">
        <v>322</v>
      </c>
      <c r="F591" t="s">
        <v>322</v>
      </c>
      <c r="H591" t="s">
        <v>840</v>
      </c>
      <c r="L591" t="s">
        <v>30</v>
      </c>
      <c r="M591">
        <f>Fugas_metoind!AH57*Fugas_metoind!N57/1000</f>
        <v>2.6666666666666657E-3</v>
      </c>
      <c r="N591">
        <f>IFERROR(IF(L591="CO2",M591,IF(L591="CH4",M591*Hoja1!$C$19,BASEDEDATOS!M591*Hoja1!$C$20)),0)</f>
        <v>2.6666666666666657E-3</v>
      </c>
    </row>
    <row r="592" spans="2:14" x14ac:dyDescent="0.75">
      <c r="B592" t="str">
        <f>IF(Fugas_metoind!C58="Planta Tratamiento de gas","1B2biii",IF(Hoja1!$C$31="CRUDO","1B2aii","1B2aiii"))</f>
        <v>1B2aii</v>
      </c>
      <c r="C592" t="str">
        <f>Hoja1!$C$31</f>
        <v>CRUDO</v>
      </c>
      <c r="D592" t="str">
        <f>IF(Fugas_metoind!C58="Planta Tratamiento de gas","PROCESAMIENTO DE GAS","PRODUCCIÓN")</f>
        <v>PRODUCCIÓN</v>
      </c>
      <c r="E592" t="s">
        <v>322</v>
      </c>
      <c r="F592" t="s">
        <v>322</v>
      </c>
      <c r="H592" t="s">
        <v>840</v>
      </c>
      <c r="L592" t="s">
        <v>30</v>
      </c>
      <c r="M592">
        <f>Fugas_metoind!AH58*Fugas_metoind!N58/1000</f>
        <v>1.1111111111111108E-4</v>
      </c>
      <c r="N592">
        <f>IFERROR(IF(L592="CO2",M592,IF(L592="CH4",M592*Hoja1!$C$19,BASEDEDATOS!M592*Hoja1!$C$20)),0)</f>
        <v>1.1111111111111108E-4</v>
      </c>
    </row>
    <row r="593" spans="2:14" x14ac:dyDescent="0.75">
      <c r="B593" t="str">
        <f>IF(Fugas_metoind!C59="Planta Tratamiento de gas","1B2biii",IF(Hoja1!$C$31="CRUDO","1B2aii","1B2aiii"))</f>
        <v>1B2aii</v>
      </c>
      <c r="C593" t="str">
        <f>Hoja1!$C$31</f>
        <v>CRUDO</v>
      </c>
      <c r="D593" t="str">
        <f>IF(Fugas_metoind!C59="Planta Tratamiento de gas","PROCESAMIENTO DE GAS","PRODUCCIÓN")</f>
        <v>PRODUCCIÓN</v>
      </c>
      <c r="E593" t="s">
        <v>322</v>
      </c>
      <c r="F593" t="s">
        <v>322</v>
      </c>
      <c r="H593" t="s">
        <v>840</v>
      </c>
      <c r="L593" t="s">
        <v>30</v>
      </c>
      <c r="M593">
        <f>Fugas_metoind!AH59*Fugas_metoind!N59/1000</f>
        <v>2.8807377777777764E-2</v>
      </c>
      <c r="N593">
        <f>IFERROR(IF(L593="CO2",M593,IF(L593="CH4",M593*Hoja1!$C$19,BASEDEDATOS!M593*Hoja1!$C$20)),0)</f>
        <v>2.8807377777777764E-2</v>
      </c>
    </row>
    <row r="594" spans="2:14" x14ac:dyDescent="0.75">
      <c r="B594" t="str">
        <f>IF(Fugas_metoind!C60="Planta Tratamiento de gas","1B2biii",IF(Hoja1!$C$31="CRUDO","1B2aii","1B2aiii"))</f>
        <v>1B2aii</v>
      </c>
      <c r="C594" t="str">
        <f>Hoja1!$C$31</f>
        <v>CRUDO</v>
      </c>
      <c r="D594" t="str">
        <f>IF(Fugas_metoind!C60="Planta Tratamiento de gas","PROCESAMIENTO DE GAS","PRODUCCIÓN")</f>
        <v>PRODUCCIÓN</v>
      </c>
      <c r="E594" t="s">
        <v>322</v>
      </c>
      <c r="F594" t="s">
        <v>322</v>
      </c>
      <c r="H594" t="s">
        <v>840</v>
      </c>
      <c r="L594" t="s">
        <v>30</v>
      </c>
      <c r="M594" t="e">
        <f>Fugas_metoind!AH60*Fugas_metoind!N60/1000</f>
        <v>#N/A</v>
      </c>
      <c r="N594">
        <f>IFERROR(IF(L594="CO2",M594,IF(L594="CH4",M594*Hoja1!$C$19,BASEDEDATOS!M594*Hoja1!$C$20)),0)</f>
        <v>0</v>
      </c>
    </row>
    <row r="595" spans="2:14" x14ac:dyDescent="0.75">
      <c r="B595" t="str">
        <f>IF(Fugas_metoind!C61="Planta Tratamiento de gas","1B2biii",IF(Hoja1!$C$31="CRUDO","1B2aii","1B2aiii"))</f>
        <v>1B2aii</v>
      </c>
      <c r="C595" t="str">
        <f>Hoja1!$C$31</f>
        <v>CRUDO</v>
      </c>
      <c r="D595" t="str">
        <f>IF(Fugas_metoind!C61="Planta Tratamiento de gas","PROCESAMIENTO DE GAS","PRODUCCIÓN")</f>
        <v>PRODUCCIÓN</v>
      </c>
      <c r="E595" t="s">
        <v>322</v>
      </c>
      <c r="F595" t="s">
        <v>322</v>
      </c>
      <c r="H595" t="s">
        <v>840</v>
      </c>
      <c r="L595" t="s">
        <v>30</v>
      </c>
      <c r="M595" t="e">
        <f>Fugas_metoind!AH61*Fugas_metoind!N61/1000</f>
        <v>#N/A</v>
      </c>
      <c r="N595">
        <f>IFERROR(IF(L595="CO2",M595,IF(L595="CH4",M595*Hoja1!$C$19,BASEDEDATOS!M595*Hoja1!$C$20)),0)</f>
        <v>0</v>
      </c>
    </row>
    <row r="596" spans="2:14" x14ac:dyDescent="0.75">
      <c r="B596" t="str">
        <f>IF(Fugas_metoind!C62="Planta Tratamiento de gas","1B2biii",IF(Hoja1!$C$31="CRUDO","1B2aii","1B2aiii"))</f>
        <v>1B2aii</v>
      </c>
      <c r="C596" t="str">
        <f>Hoja1!$C$31</f>
        <v>CRUDO</v>
      </c>
      <c r="D596" t="str">
        <f>IF(Fugas_metoind!C62="Planta Tratamiento de gas","PROCESAMIENTO DE GAS","PRODUCCIÓN")</f>
        <v>PRODUCCIÓN</v>
      </c>
      <c r="E596" t="s">
        <v>322</v>
      </c>
      <c r="F596" t="s">
        <v>322</v>
      </c>
      <c r="H596" t="s">
        <v>840</v>
      </c>
      <c r="L596" t="s">
        <v>30</v>
      </c>
      <c r="M596" t="e">
        <f>Fugas_metoind!AH62*Fugas_metoind!N62/1000</f>
        <v>#N/A</v>
      </c>
      <c r="N596">
        <f>IFERROR(IF(L596="CO2",M596,IF(L596="CH4",M596*Hoja1!$C$19,BASEDEDATOS!M596*Hoja1!$C$20)),0)</f>
        <v>0</v>
      </c>
    </row>
    <row r="597" spans="2:14" x14ac:dyDescent="0.75">
      <c r="B597" t="str">
        <f>IF(Fugas_metoind!C63="Planta Tratamiento de gas","1B2biii",IF(Hoja1!$C$31="CRUDO","1B2aii","1B2aiii"))</f>
        <v>1B2aii</v>
      </c>
      <c r="C597" t="str">
        <f>Hoja1!$C$31</f>
        <v>CRUDO</v>
      </c>
      <c r="D597" t="str">
        <f>IF(Fugas_metoind!C63="Planta Tratamiento de gas","PROCESAMIENTO DE GAS","PRODUCCIÓN")</f>
        <v>PRODUCCIÓN</v>
      </c>
      <c r="E597" t="s">
        <v>322</v>
      </c>
      <c r="F597" t="s">
        <v>322</v>
      </c>
      <c r="H597" t="s">
        <v>840</v>
      </c>
      <c r="L597" t="s">
        <v>30</v>
      </c>
      <c r="M597" t="e">
        <f>Fugas_metoind!AH63*Fugas_metoind!N63/1000</f>
        <v>#N/A</v>
      </c>
      <c r="N597">
        <f>IFERROR(IF(L597="CO2",M597,IF(L597="CH4",M597*Hoja1!$C$19,BASEDEDATOS!M597*Hoja1!$C$20)),0)</f>
        <v>0</v>
      </c>
    </row>
    <row r="598" spans="2:14" x14ac:dyDescent="0.75">
      <c r="B598" t="str">
        <f>IF(Fugas_metoind!C64="Planta Tratamiento de gas","1B2biii",IF(Hoja1!$C$31="CRUDO","1B2aii","1B2aiii"))</f>
        <v>1B2aii</v>
      </c>
      <c r="C598" t="str">
        <f>Hoja1!$C$31</f>
        <v>CRUDO</v>
      </c>
      <c r="D598" t="str">
        <f>IF(Fugas_metoind!C64="Planta Tratamiento de gas","PROCESAMIENTO DE GAS","PRODUCCIÓN")</f>
        <v>PRODUCCIÓN</v>
      </c>
      <c r="E598" t="s">
        <v>322</v>
      </c>
      <c r="F598" t="s">
        <v>322</v>
      </c>
      <c r="H598" t="s">
        <v>840</v>
      </c>
      <c r="L598" t="s">
        <v>30</v>
      </c>
      <c r="M598" t="e">
        <f>Fugas_metoind!AH64*Fugas_metoind!N64/1000</f>
        <v>#N/A</v>
      </c>
      <c r="N598">
        <f>IFERROR(IF(L598="CO2",M598,IF(L598="CH4",M598*Hoja1!$C$19,BASEDEDATOS!M598*Hoja1!$C$20)),0)</f>
        <v>0</v>
      </c>
    </row>
    <row r="599" spans="2:14" x14ac:dyDescent="0.75">
      <c r="B599" t="str">
        <f>IF(Fugas_metoind!C65="Planta Tratamiento de gas","1B2biii",IF(Hoja1!$C$31="CRUDO","1B2aii","1B2aiii"))</f>
        <v>1B2aii</v>
      </c>
      <c r="C599" t="str">
        <f>Hoja1!$C$31</f>
        <v>CRUDO</v>
      </c>
      <c r="D599" t="str">
        <f>IF(Fugas_metoind!C65="Planta Tratamiento de gas","PROCESAMIENTO DE GAS","PRODUCCIÓN")</f>
        <v>PRODUCCIÓN</v>
      </c>
      <c r="E599" t="s">
        <v>322</v>
      </c>
      <c r="F599" t="s">
        <v>322</v>
      </c>
      <c r="H599" t="s">
        <v>840</v>
      </c>
      <c r="L599" t="s">
        <v>30</v>
      </c>
      <c r="M599" t="e">
        <f>Fugas_metoind!AH65*Fugas_metoind!N65/1000</f>
        <v>#N/A</v>
      </c>
      <c r="N599">
        <f>IFERROR(IF(L599="CO2",M599,IF(L599="CH4",M599*Hoja1!$C$19,BASEDEDATOS!M599*Hoja1!$C$20)),0)</f>
        <v>0</v>
      </c>
    </row>
    <row r="600" spans="2:14" x14ac:dyDescent="0.75">
      <c r="B600" t="str">
        <f>IF(Fugas_metoind!C66="Planta Tratamiento de gas","1B2biii",IF(Hoja1!$C$31="CRUDO","1B2aii","1B2aiii"))</f>
        <v>1B2aii</v>
      </c>
      <c r="C600" t="str">
        <f>Hoja1!$C$31</f>
        <v>CRUDO</v>
      </c>
      <c r="D600" t="str">
        <f>IF(Fugas_metoind!C66="Planta Tratamiento de gas","PROCESAMIENTO DE GAS","PRODUCCIÓN")</f>
        <v>PRODUCCIÓN</v>
      </c>
      <c r="E600" t="s">
        <v>322</v>
      </c>
      <c r="F600" t="s">
        <v>322</v>
      </c>
      <c r="H600" t="s">
        <v>840</v>
      </c>
      <c r="L600" t="s">
        <v>30</v>
      </c>
      <c r="M600" t="e">
        <f>Fugas_metoind!AH66*Fugas_metoind!N66/1000</f>
        <v>#N/A</v>
      </c>
      <c r="N600">
        <f>IFERROR(IF(L600="CO2",M600,IF(L600="CH4",M600*Hoja1!$C$19,BASEDEDATOS!M600*Hoja1!$C$20)),0)</f>
        <v>0</v>
      </c>
    </row>
    <row r="601" spans="2:14" x14ac:dyDescent="0.75">
      <c r="B601" t="str">
        <f>IF(Fugas_metoind!C67="Planta Tratamiento de gas","1B2biii",IF(Hoja1!$C$31="CRUDO","1B2aii","1B2aiii"))</f>
        <v>1B2aii</v>
      </c>
      <c r="C601" t="str">
        <f>Hoja1!$C$31</f>
        <v>CRUDO</v>
      </c>
      <c r="D601" t="str">
        <f>IF(Fugas_metoind!C67="Planta Tratamiento de gas","PROCESAMIENTO DE GAS","PRODUCCIÓN")</f>
        <v>PRODUCCIÓN</v>
      </c>
      <c r="E601" t="s">
        <v>322</v>
      </c>
      <c r="F601" t="s">
        <v>322</v>
      </c>
      <c r="H601" t="s">
        <v>840</v>
      </c>
      <c r="L601" t="s">
        <v>30</v>
      </c>
      <c r="M601" t="e">
        <f>Fugas_metoind!AH67*Fugas_metoind!N67/1000</f>
        <v>#N/A</v>
      </c>
      <c r="N601">
        <f>IFERROR(IF(L601="CO2",M601,IF(L601="CH4",M601*Hoja1!$C$19,BASEDEDATOS!M601*Hoja1!$C$20)),0)</f>
        <v>0</v>
      </c>
    </row>
    <row r="602" spans="2:14" x14ac:dyDescent="0.75">
      <c r="B602" t="str">
        <f>IF(Fugas_metoind!C68="Planta Tratamiento de gas","1B2biii",IF(Hoja1!$C$31="CRUDO","1B2aii","1B2aiii"))</f>
        <v>1B2aii</v>
      </c>
      <c r="C602" t="str">
        <f>Hoja1!$C$31</f>
        <v>CRUDO</v>
      </c>
      <c r="D602" t="str">
        <f>IF(Fugas_metoind!C68="Planta Tratamiento de gas","PROCESAMIENTO DE GAS","PRODUCCIÓN")</f>
        <v>PRODUCCIÓN</v>
      </c>
      <c r="E602" t="s">
        <v>322</v>
      </c>
      <c r="F602" t="s">
        <v>322</v>
      </c>
      <c r="H602" t="s">
        <v>840</v>
      </c>
      <c r="L602" t="s">
        <v>30</v>
      </c>
      <c r="M602" t="e">
        <f>Fugas_metoind!AH68*Fugas_metoind!N68/1000</f>
        <v>#N/A</v>
      </c>
      <c r="N602">
        <f>IFERROR(IF(L602="CO2",M602,IF(L602="CH4",M602*Hoja1!$C$19,BASEDEDATOS!M602*Hoja1!$C$20)),0)</f>
        <v>0</v>
      </c>
    </row>
    <row r="603" spans="2:14" x14ac:dyDescent="0.75">
      <c r="B603" t="str">
        <f>IF(Fugas_metoind!C69="Planta Tratamiento de gas","1B2biii",IF(Hoja1!$C$31="CRUDO","1B2aii","1B2aiii"))</f>
        <v>1B2aii</v>
      </c>
      <c r="C603" t="str">
        <f>Hoja1!$C$31</f>
        <v>CRUDO</v>
      </c>
      <c r="D603" t="str">
        <f>IF(Fugas_metoind!C69="Planta Tratamiento de gas","PROCESAMIENTO DE GAS","PRODUCCIÓN")</f>
        <v>PRODUCCIÓN</v>
      </c>
      <c r="E603" t="s">
        <v>322</v>
      </c>
      <c r="F603" t="s">
        <v>322</v>
      </c>
      <c r="H603" t="s">
        <v>840</v>
      </c>
      <c r="L603" t="s">
        <v>30</v>
      </c>
      <c r="M603" t="e">
        <f>Fugas_metoind!AH69*Fugas_metoind!N69/1000</f>
        <v>#N/A</v>
      </c>
      <c r="N603">
        <f>IFERROR(IF(L603="CO2",M603,IF(L603="CH4",M603*Hoja1!$C$19,BASEDEDATOS!M603*Hoja1!$C$20)),0)</f>
        <v>0</v>
      </c>
    </row>
    <row r="604" spans="2:14" x14ac:dyDescent="0.75">
      <c r="B604" t="str">
        <f>IF(Fugas_metoind!C70="Planta Tratamiento de gas","1B2biii",IF(Hoja1!$C$31="CRUDO","1B2aii","1B2aiii"))</f>
        <v>1B2aii</v>
      </c>
      <c r="C604" t="str">
        <f>Hoja1!$C$31</f>
        <v>CRUDO</v>
      </c>
      <c r="D604" t="str">
        <f>IF(Fugas_metoind!C70="Planta Tratamiento de gas","PROCESAMIENTO DE GAS","PRODUCCIÓN")</f>
        <v>PRODUCCIÓN</v>
      </c>
      <c r="E604" t="s">
        <v>322</v>
      </c>
      <c r="F604" t="s">
        <v>322</v>
      </c>
      <c r="H604" t="s">
        <v>840</v>
      </c>
      <c r="L604" t="s">
        <v>30</v>
      </c>
      <c r="M604" t="e">
        <f>Fugas_metoind!AH70*Fugas_metoind!N70/1000</f>
        <v>#N/A</v>
      </c>
      <c r="N604">
        <f>IFERROR(IF(L604="CO2",M604,IF(L604="CH4",M604*Hoja1!$C$19,BASEDEDATOS!M604*Hoja1!$C$20)),0)</f>
        <v>0</v>
      </c>
    </row>
    <row r="605" spans="2:14" x14ac:dyDescent="0.75">
      <c r="B605" t="str">
        <f>IF(Fugas_metoind!C71="Planta Tratamiento de gas","1B2biii",IF(Hoja1!$C$31="CRUDO","1B2aii","1B2aiii"))</f>
        <v>1B2aii</v>
      </c>
      <c r="C605" t="str">
        <f>Hoja1!$C$31</f>
        <v>CRUDO</v>
      </c>
      <c r="D605" t="str">
        <f>IF(Fugas_metoind!C71="Planta Tratamiento de gas","PROCESAMIENTO DE GAS","PRODUCCIÓN")</f>
        <v>PRODUCCIÓN</v>
      </c>
      <c r="E605" t="s">
        <v>322</v>
      </c>
      <c r="F605" t="s">
        <v>322</v>
      </c>
      <c r="H605" t="s">
        <v>840</v>
      </c>
      <c r="L605" t="s">
        <v>30</v>
      </c>
      <c r="M605" t="e">
        <f>Fugas_metoind!AH71*Fugas_metoind!N71/1000</f>
        <v>#N/A</v>
      </c>
      <c r="N605">
        <f>IFERROR(IF(L605="CO2",M605,IF(L605="CH4",M605*Hoja1!$C$19,BASEDEDATOS!M605*Hoja1!$C$20)),0)</f>
        <v>0</v>
      </c>
    </row>
    <row r="606" spans="2:14" x14ac:dyDescent="0.75">
      <c r="B606" t="str">
        <f>IF(Fugas_metoind!C72="Planta Tratamiento de gas","1B2biii",IF(Hoja1!$C$31="CRUDO","1B2aii","1B2aiii"))</f>
        <v>1B2aii</v>
      </c>
      <c r="C606" t="str">
        <f>Hoja1!$C$31</f>
        <v>CRUDO</v>
      </c>
      <c r="D606" t="str">
        <f>IF(Fugas_metoind!C72="Planta Tratamiento de gas","PROCESAMIENTO DE GAS","PRODUCCIÓN")</f>
        <v>PRODUCCIÓN</v>
      </c>
      <c r="E606" t="s">
        <v>322</v>
      </c>
      <c r="F606" t="s">
        <v>322</v>
      </c>
      <c r="H606" t="s">
        <v>840</v>
      </c>
      <c r="L606" t="s">
        <v>30</v>
      </c>
      <c r="M606" t="e">
        <f>Fugas_metoind!AH72*Fugas_metoind!N72/1000</f>
        <v>#N/A</v>
      </c>
      <c r="N606">
        <f>IFERROR(IF(L606="CO2",M606,IF(L606="CH4",M606*Hoja1!$C$19,BASEDEDATOS!M606*Hoja1!$C$20)),0)</f>
        <v>0</v>
      </c>
    </row>
    <row r="607" spans="2:14" x14ac:dyDescent="0.75">
      <c r="B607" t="str">
        <f>IF(Fugas_metoind!C73="Planta Tratamiento de gas","1B2biii",IF(Hoja1!$C$31="CRUDO","1B2aii","1B2aiii"))</f>
        <v>1B2aii</v>
      </c>
      <c r="C607" t="str">
        <f>Hoja1!$C$31</f>
        <v>CRUDO</v>
      </c>
      <c r="D607" t="str">
        <f>IF(Fugas_metoind!C73="Planta Tratamiento de gas","PROCESAMIENTO DE GAS","PRODUCCIÓN")</f>
        <v>PRODUCCIÓN</v>
      </c>
      <c r="E607" t="s">
        <v>322</v>
      </c>
      <c r="F607" t="s">
        <v>322</v>
      </c>
      <c r="H607" t="s">
        <v>840</v>
      </c>
      <c r="L607" t="s">
        <v>30</v>
      </c>
      <c r="M607" t="e">
        <f>Fugas_metoind!AH73*Fugas_metoind!N73/1000</f>
        <v>#N/A</v>
      </c>
      <c r="N607">
        <f>IFERROR(IF(L607="CO2",M607,IF(L607="CH4",M607*Hoja1!$C$19,BASEDEDATOS!M607*Hoja1!$C$20)),0)</f>
        <v>0</v>
      </c>
    </row>
    <row r="608" spans="2:14" x14ac:dyDescent="0.75">
      <c r="B608" t="str">
        <f>IF(Fugas_metoind!C74="Planta Tratamiento de gas","1B2biii",IF(Hoja1!$C$31="CRUDO","1B2aii","1B2aiii"))</f>
        <v>1B2aii</v>
      </c>
      <c r="C608" t="str">
        <f>Hoja1!$C$31</f>
        <v>CRUDO</v>
      </c>
      <c r="D608" t="str">
        <f>IF(Fugas_metoind!C74="Planta Tratamiento de gas","PROCESAMIENTO DE GAS","PRODUCCIÓN")</f>
        <v>PRODUCCIÓN</v>
      </c>
      <c r="E608" t="s">
        <v>322</v>
      </c>
      <c r="F608" t="s">
        <v>322</v>
      </c>
      <c r="H608" t="s">
        <v>840</v>
      </c>
      <c r="L608" t="s">
        <v>30</v>
      </c>
      <c r="M608" t="e">
        <f>Fugas_metoind!AH74*Fugas_metoind!N74/1000</f>
        <v>#N/A</v>
      </c>
      <c r="N608">
        <f>IFERROR(IF(L608="CO2",M608,IF(L608="CH4",M608*Hoja1!$C$19,BASEDEDATOS!M608*Hoja1!$C$20)),0)</f>
        <v>0</v>
      </c>
    </row>
    <row r="609" spans="2:14" x14ac:dyDescent="0.75">
      <c r="B609" t="str">
        <f>IF(Fugas_metoind!C75="Planta Tratamiento de gas","1B2biii",IF(Hoja1!$C$31="CRUDO","1B2aii","1B2aiii"))</f>
        <v>1B2aii</v>
      </c>
      <c r="C609" t="str">
        <f>Hoja1!$C$31</f>
        <v>CRUDO</v>
      </c>
      <c r="D609" t="str">
        <f>IF(Fugas_metoind!C75="Planta Tratamiento de gas","PROCESAMIENTO DE GAS","PRODUCCIÓN")</f>
        <v>PRODUCCIÓN</v>
      </c>
      <c r="E609" t="s">
        <v>322</v>
      </c>
      <c r="F609" t="s">
        <v>322</v>
      </c>
      <c r="H609" t="s">
        <v>840</v>
      </c>
      <c r="L609" t="s">
        <v>30</v>
      </c>
      <c r="M609" t="e">
        <f>Fugas_metoind!AH75*Fugas_metoind!N75/1000</f>
        <v>#N/A</v>
      </c>
      <c r="N609">
        <f>IFERROR(IF(L609="CO2",M609,IF(L609="CH4",M609*Hoja1!$C$19,BASEDEDATOS!M609*Hoja1!$C$20)),0)</f>
        <v>0</v>
      </c>
    </row>
    <row r="610" spans="2:14" x14ac:dyDescent="0.75">
      <c r="B610" t="str">
        <f>IF(Fugas_metoind!C76="Planta Tratamiento de gas","1B2biii",IF(Hoja1!$C$31="CRUDO","1B2aii","1B2aiii"))</f>
        <v>1B2aii</v>
      </c>
      <c r="C610" t="str">
        <f>Hoja1!$C$31</f>
        <v>CRUDO</v>
      </c>
      <c r="D610" t="str">
        <f>IF(Fugas_metoind!C76="Planta Tratamiento de gas","PROCESAMIENTO DE GAS","PRODUCCIÓN")</f>
        <v>PRODUCCIÓN</v>
      </c>
      <c r="E610" t="s">
        <v>322</v>
      </c>
      <c r="F610" t="s">
        <v>322</v>
      </c>
      <c r="H610" t="s">
        <v>840</v>
      </c>
      <c r="L610" t="s">
        <v>30</v>
      </c>
      <c r="M610" t="e">
        <f>Fugas_metoind!AH76*Fugas_metoind!N76/1000</f>
        <v>#N/A</v>
      </c>
      <c r="N610">
        <f>IFERROR(IF(L610="CO2",M610,IF(L610="CH4",M610*Hoja1!$C$19,BASEDEDATOS!M610*Hoja1!$C$20)),0)</f>
        <v>0</v>
      </c>
    </row>
    <row r="611" spans="2:14" x14ac:dyDescent="0.75">
      <c r="B611" t="str">
        <f>IF(Fugas_metoind!C77="Planta Tratamiento de gas","1B2biii",IF(Hoja1!$C$31="CRUDO","1B2aii","1B2aiii"))</f>
        <v>1B2aii</v>
      </c>
      <c r="C611" t="str">
        <f>Hoja1!$C$31</f>
        <v>CRUDO</v>
      </c>
      <c r="D611" t="str">
        <f>IF(Fugas_metoind!C77="Planta Tratamiento de gas","PROCESAMIENTO DE GAS","PRODUCCIÓN")</f>
        <v>PRODUCCIÓN</v>
      </c>
      <c r="E611" t="s">
        <v>322</v>
      </c>
      <c r="F611" t="s">
        <v>322</v>
      </c>
      <c r="H611" t="s">
        <v>840</v>
      </c>
      <c r="L611" t="s">
        <v>30</v>
      </c>
      <c r="M611" t="e">
        <f>Fugas_metoind!AH77*Fugas_metoind!N77/1000</f>
        <v>#N/A</v>
      </c>
      <c r="N611">
        <f>IFERROR(IF(L611="CO2",M611,IF(L611="CH4",M611*Hoja1!$C$19,BASEDEDATOS!M611*Hoja1!$C$20)),0)</f>
        <v>0</v>
      </c>
    </row>
    <row r="612" spans="2:14" x14ac:dyDescent="0.75">
      <c r="B612" t="str">
        <f>IF(Fugas_metoind!C78="Planta Tratamiento de gas","1B2biii",IF(Hoja1!$C$31="CRUDO","1B2aii","1B2aiii"))</f>
        <v>1B2aii</v>
      </c>
      <c r="C612" t="str">
        <f>Hoja1!$C$31</f>
        <v>CRUDO</v>
      </c>
      <c r="D612" t="str">
        <f>IF(Fugas_metoind!C78="Planta Tratamiento de gas","PROCESAMIENTO DE GAS","PRODUCCIÓN")</f>
        <v>PRODUCCIÓN</v>
      </c>
      <c r="E612" t="s">
        <v>322</v>
      </c>
      <c r="F612" t="s">
        <v>322</v>
      </c>
      <c r="H612" t="s">
        <v>840</v>
      </c>
      <c r="L612" t="s">
        <v>30</v>
      </c>
      <c r="M612" t="e">
        <f>Fugas_metoind!AH78*Fugas_metoind!N78/1000</f>
        <v>#N/A</v>
      </c>
      <c r="N612">
        <f>IFERROR(IF(L612="CO2",M612,IF(L612="CH4",M612*Hoja1!$C$19,BASEDEDATOS!M612*Hoja1!$C$20)),0)</f>
        <v>0</v>
      </c>
    </row>
    <row r="613" spans="2:14" x14ac:dyDescent="0.75">
      <c r="B613" t="str">
        <f>IF(Fugas_metoind!C79="Planta Tratamiento de gas","1B2biii",IF(Hoja1!$C$31="CRUDO","1B2aii","1B2aiii"))</f>
        <v>1B2aii</v>
      </c>
      <c r="C613" t="str">
        <f>Hoja1!$C$31</f>
        <v>CRUDO</v>
      </c>
      <c r="D613" t="str">
        <f>IF(Fugas_metoind!C79="Planta Tratamiento de gas","PROCESAMIENTO DE GAS","PRODUCCIÓN")</f>
        <v>PRODUCCIÓN</v>
      </c>
      <c r="E613" t="s">
        <v>322</v>
      </c>
      <c r="F613" t="s">
        <v>322</v>
      </c>
      <c r="H613" t="s">
        <v>840</v>
      </c>
      <c r="L613" t="s">
        <v>30</v>
      </c>
      <c r="M613" t="e">
        <f>Fugas_metoind!AH79*Fugas_metoind!N79/1000</f>
        <v>#N/A</v>
      </c>
      <c r="N613">
        <f>IFERROR(IF(L613="CO2",M613,IF(L613="CH4",M613*Hoja1!$C$19,BASEDEDATOS!M613*Hoja1!$C$20)),0)</f>
        <v>0</v>
      </c>
    </row>
    <row r="614" spans="2:14" x14ac:dyDescent="0.75">
      <c r="B614" t="str">
        <f>IF(Fugas_metoind!C80="Planta Tratamiento de gas","1B2biii",IF(Hoja1!$C$31="CRUDO","1B2aii","1B2aiii"))</f>
        <v>1B2aii</v>
      </c>
      <c r="C614" t="str">
        <f>Hoja1!$C$31</f>
        <v>CRUDO</v>
      </c>
      <c r="D614" t="str">
        <f>IF(Fugas_metoind!C80="Planta Tratamiento de gas","PROCESAMIENTO DE GAS","PRODUCCIÓN")</f>
        <v>PRODUCCIÓN</v>
      </c>
      <c r="E614" t="s">
        <v>322</v>
      </c>
      <c r="F614" t="s">
        <v>322</v>
      </c>
      <c r="H614" t="s">
        <v>840</v>
      </c>
      <c r="L614" t="s">
        <v>30</v>
      </c>
      <c r="M614" t="e">
        <f>Fugas_metoind!AH80*Fugas_metoind!N80/1000</f>
        <v>#N/A</v>
      </c>
      <c r="N614">
        <f>IFERROR(IF(L614="CO2",M614,IF(L614="CH4",M614*Hoja1!$C$19,BASEDEDATOS!M614*Hoja1!$C$20)),0)</f>
        <v>0</v>
      </c>
    </row>
    <row r="615" spans="2:14" x14ac:dyDescent="0.75">
      <c r="B615" t="str">
        <f>IF(Fugas_metoind!C81="Planta Tratamiento de gas","1B2biii",IF(Hoja1!$C$31="CRUDO","1B2aii","1B2aiii"))</f>
        <v>1B2aii</v>
      </c>
      <c r="C615" t="str">
        <f>Hoja1!$C$31</f>
        <v>CRUDO</v>
      </c>
      <c r="D615" t="str">
        <f>IF(Fugas_metoind!C81="Planta Tratamiento de gas","PROCESAMIENTO DE GAS","PRODUCCIÓN")</f>
        <v>PRODUCCIÓN</v>
      </c>
      <c r="E615" t="s">
        <v>322</v>
      </c>
      <c r="F615" t="s">
        <v>322</v>
      </c>
      <c r="H615" t="s">
        <v>840</v>
      </c>
      <c r="L615" t="s">
        <v>30</v>
      </c>
      <c r="M615" t="e">
        <f>Fugas_metoind!AH81*Fugas_metoind!N81/1000</f>
        <v>#N/A</v>
      </c>
      <c r="N615">
        <f>IFERROR(IF(L615="CO2",M615,IF(L615="CH4",M615*Hoja1!$C$19,BASEDEDATOS!M615*Hoja1!$C$20)),0)</f>
        <v>0</v>
      </c>
    </row>
    <row r="616" spans="2:14" x14ac:dyDescent="0.75">
      <c r="B616" t="str">
        <f>IF(Fugas_metoind!C82="Planta Tratamiento de gas","1B2biii",IF(Hoja1!$C$31="CRUDO","1B2aii","1B2aiii"))</f>
        <v>1B2aii</v>
      </c>
      <c r="C616" t="str">
        <f>Hoja1!$C$31</f>
        <v>CRUDO</v>
      </c>
      <c r="D616" t="str">
        <f>IF(Fugas_metoind!C82="Planta Tratamiento de gas","PROCESAMIENTO DE GAS","PRODUCCIÓN")</f>
        <v>PRODUCCIÓN</v>
      </c>
      <c r="E616" t="s">
        <v>322</v>
      </c>
      <c r="F616" t="s">
        <v>322</v>
      </c>
      <c r="H616" t="s">
        <v>840</v>
      </c>
      <c r="L616" t="s">
        <v>30</v>
      </c>
      <c r="M616" t="e">
        <f>Fugas_metoind!AH82*Fugas_metoind!N82/1000</f>
        <v>#N/A</v>
      </c>
      <c r="N616">
        <f>IFERROR(IF(L616="CO2",M616,IF(L616="CH4",M616*Hoja1!$C$19,BASEDEDATOS!M616*Hoja1!$C$20)),0)</f>
        <v>0</v>
      </c>
    </row>
    <row r="617" spans="2:14" x14ac:dyDescent="0.75">
      <c r="B617" t="str">
        <f>IF(Fugas_metoind!C83="Planta Tratamiento de gas","1B2biii",IF(Hoja1!$C$31="CRUDO","1B2aii","1B2aiii"))</f>
        <v>1B2aii</v>
      </c>
      <c r="C617" t="str">
        <f>Hoja1!$C$31</f>
        <v>CRUDO</v>
      </c>
      <c r="D617" t="str">
        <f>IF(Fugas_metoind!C83="Planta Tratamiento de gas","PROCESAMIENTO DE GAS","PRODUCCIÓN")</f>
        <v>PRODUCCIÓN</v>
      </c>
      <c r="E617" t="s">
        <v>322</v>
      </c>
      <c r="F617" t="s">
        <v>322</v>
      </c>
      <c r="H617" t="s">
        <v>840</v>
      </c>
      <c r="L617" t="s">
        <v>30</v>
      </c>
      <c r="M617" t="e">
        <f>Fugas_metoind!AH83*Fugas_metoind!N83/1000</f>
        <v>#N/A</v>
      </c>
      <c r="N617">
        <f>IFERROR(IF(L617="CO2",M617,IF(L617="CH4",M617*Hoja1!$C$19,BASEDEDATOS!M617*Hoja1!$C$20)),0)</f>
        <v>0</v>
      </c>
    </row>
    <row r="618" spans="2:14" x14ac:dyDescent="0.75">
      <c r="B618" t="str">
        <f>IF(Fugas_metoind!C84="Planta Tratamiento de gas","1B2biii",IF(Hoja1!$C$31="CRUDO","1B2aii","1B2aiii"))</f>
        <v>1B2aii</v>
      </c>
      <c r="C618" t="str">
        <f>Hoja1!$C$31</f>
        <v>CRUDO</v>
      </c>
      <c r="D618" t="str">
        <f>IF(Fugas_metoind!C84="Planta Tratamiento de gas","PROCESAMIENTO DE GAS","PRODUCCIÓN")</f>
        <v>PRODUCCIÓN</v>
      </c>
      <c r="E618" t="s">
        <v>322</v>
      </c>
      <c r="F618" t="s">
        <v>322</v>
      </c>
      <c r="H618" t="s">
        <v>840</v>
      </c>
      <c r="L618" t="s">
        <v>30</v>
      </c>
      <c r="M618" t="e">
        <f>Fugas_metoind!AH84*Fugas_metoind!N84/1000</f>
        <v>#N/A</v>
      </c>
      <c r="N618">
        <f>IFERROR(IF(L618="CO2",M618,IF(L618="CH4",M618*Hoja1!$C$19,BASEDEDATOS!M618*Hoja1!$C$20)),0)</f>
        <v>0</v>
      </c>
    </row>
    <row r="619" spans="2:14" x14ac:dyDescent="0.75">
      <c r="B619" t="str">
        <f>IF(Fugas_metoind!C85="Planta Tratamiento de gas","1B2biii",IF(Hoja1!$C$31="CRUDO","1B2aii","1B2aiii"))</f>
        <v>1B2aii</v>
      </c>
      <c r="C619" t="str">
        <f>Hoja1!$C$31</f>
        <v>CRUDO</v>
      </c>
      <c r="D619" t="str">
        <f>IF(Fugas_metoind!C85="Planta Tratamiento de gas","PROCESAMIENTO DE GAS","PRODUCCIÓN")</f>
        <v>PRODUCCIÓN</v>
      </c>
      <c r="E619" t="s">
        <v>322</v>
      </c>
      <c r="F619" t="s">
        <v>322</v>
      </c>
      <c r="H619" t="s">
        <v>840</v>
      </c>
      <c r="L619" t="s">
        <v>30</v>
      </c>
      <c r="M619" t="e">
        <f>Fugas_metoind!AH85*Fugas_metoind!N85/1000</f>
        <v>#N/A</v>
      </c>
      <c r="N619">
        <f>IFERROR(IF(L619="CO2",M619,IF(L619="CH4",M619*Hoja1!$C$19,BASEDEDATOS!M619*Hoja1!$C$20)),0)</f>
        <v>0</v>
      </c>
    </row>
    <row r="620" spans="2:14" x14ac:dyDescent="0.75">
      <c r="B620" t="str">
        <f>IF(Fugas_metoind!C86="Planta Tratamiento de gas","1B2biii",IF(Hoja1!$C$31="CRUDO","1B2aii","1B2aiii"))</f>
        <v>1B2aii</v>
      </c>
      <c r="C620" t="str">
        <f>Hoja1!$C$31</f>
        <v>CRUDO</v>
      </c>
      <c r="D620" t="str">
        <f>IF(Fugas_metoind!C86="Planta Tratamiento de gas","PROCESAMIENTO DE GAS","PRODUCCIÓN")</f>
        <v>PRODUCCIÓN</v>
      </c>
      <c r="E620" t="s">
        <v>322</v>
      </c>
      <c r="F620" t="s">
        <v>322</v>
      </c>
      <c r="H620" t="s">
        <v>840</v>
      </c>
      <c r="L620" t="s">
        <v>30</v>
      </c>
      <c r="M620" t="e">
        <f>Fugas_metoind!AH86*Fugas_metoind!N86/1000</f>
        <v>#N/A</v>
      </c>
      <c r="N620">
        <f>IFERROR(IF(L620="CO2",M620,IF(L620="CH4",M620*Hoja1!$C$19,BASEDEDATOS!M620*Hoja1!$C$20)),0)</f>
        <v>0</v>
      </c>
    </row>
    <row r="621" spans="2:14" x14ac:dyDescent="0.75">
      <c r="B621" t="str">
        <f>IF(Fugas_metoind!C87="Planta Tratamiento de gas","1B2biii",IF(Hoja1!$C$31="CRUDO","1B2aii","1B2aiii"))</f>
        <v>1B2aii</v>
      </c>
      <c r="C621" t="str">
        <f>Hoja1!$C$31</f>
        <v>CRUDO</v>
      </c>
      <c r="D621" t="str">
        <f>IF(Fugas_metoind!C87="Planta Tratamiento de gas","PROCESAMIENTO DE GAS","PRODUCCIÓN")</f>
        <v>PRODUCCIÓN</v>
      </c>
      <c r="E621" t="s">
        <v>322</v>
      </c>
      <c r="F621" t="s">
        <v>322</v>
      </c>
      <c r="H621" t="s">
        <v>840</v>
      </c>
      <c r="L621" t="s">
        <v>30</v>
      </c>
      <c r="M621" t="e">
        <f>Fugas_metoind!AH87*Fugas_metoind!N87/1000</f>
        <v>#N/A</v>
      </c>
      <c r="N621">
        <f>IFERROR(IF(L621="CO2",M621,IF(L621="CH4",M621*Hoja1!$C$19,BASEDEDATOS!M621*Hoja1!$C$20)),0)</f>
        <v>0</v>
      </c>
    </row>
    <row r="622" spans="2:14" x14ac:dyDescent="0.75">
      <c r="B622" t="str">
        <f>IF(Fugas_metoind!C88="Planta Tratamiento de gas","1B2biii",IF(Hoja1!$C$31="CRUDO","1B2aii","1B2aiii"))</f>
        <v>1B2aii</v>
      </c>
      <c r="C622" t="str">
        <f>Hoja1!$C$31</f>
        <v>CRUDO</v>
      </c>
      <c r="D622" t="str">
        <f>IF(Fugas_metoind!C88="Planta Tratamiento de gas","PROCESAMIENTO DE GAS","PRODUCCIÓN")</f>
        <v>PRODUCCIÓN</v>
      </c>
      <c r="E622" t="s">
        <v>322</v>
      </c>
      <c r="F622" t="s">
        <v>322</v>
      </c>
      <c r="H622" t="s">
        <v>840</v>
      </c>
      <c r="L622" t="s">
        <v>30</v>
      </c>
      <c r="M622" t="e">
        <f>Fugas_metoind!AH88*Fugas_metoind!N88/1000</f>
        <v>#N/A</v>
      </c>
      <c r="N622">
        <f>IFERROR(IF(L622="CO2",M622,IF(L622="CH4",M622*Hoja1!$C$19,BASEDEDATOS!M622*Hoja1!$C$20)),0)</f>
        <v>0</v>
      </c>
    </row>
    <row r="623" spans="2:14" x14ac:dyDescent="0.75">
      <c r="B623" t="str">
        <f>IF(Fugas_metoind!C89="Planta Tratamiento de gas","1B2biii",IF(Hoja1!$C$31="CRUDO","1B2aii","1B2aiii"))</f>
        <v>1B2aii</v>
      </c>
      <c r="C623" t="str">
        <f>Hoja1!$C$31</f>
        <v>CRUDO</v>
      </c>
      <c r="D623" t="str">
        <f>IF(Fugas_metoind!C89="Planta Tratamiento de gas","PROCESAMIENTO DE GAS","PRODUCCIÓN")</f>
        <v>PRODUCCIÓN</v>
      </c>
      <c r="E623" t="s">
        <v>322</v>
      </c>
      <c r="F623" t="s">
        <v>322</v>
      </c>
      <c r="H623" t="s">
        <v>840</v>
      </c>
      <c r="L623" t="s">
        <v>30</v>
      </c>
      <c r="M623" t="e">
        <f>Fugas_metoind!AH89*Fugas_metoind!N89/1000</f>
        <v>#N/A</v>
      </c>
      <c r="N623">
        <f>IFERROR(IF(L623="CO2",M623,IF(L623="CH4",M623*Hoja1!$C$19,BASEDEDATOS!M623*Hoja1!$C$20)),0)</f>
        <v>0</v>
      </c>
    </row>
    <row r="624" spans="2:14" x14ac:dyDescent="0.75">
      <c r="B624" t="str">
        <f>IF(Fugas_metoind!C90="Planta Tratamiento de gas","1B2biii",IF(Hoja1!$C$31="CRUDO","1B2aii","1B2aiii"))</f>
        <v>1B2aii</v>
      </c>
      <c r="C624" t="str">
        <f>Hoja1!$C$31</f>
        <v>CRUDO</v>
      </c>
      <c r="D624" t="str">
        <f>IF(Fugas_metoind!C90="Planta Tratamiento de gas","PROCESAMIENTO DE GAS","PRODUCCIÓN")</f>
        <v>PRODUCCIÓN</v>
      </c>
      <c r="E624" t="s">
        <v>322</v>
      </c>
      <c r="F624" t="s">
        <v>322</v>
      </c>
      <c r="H624" t="s">
        <v>840</v>
      </c>
      <c r="L624" t="s">
        <v>30</v>
      </c>
      <c r="M624" t="e">
        <f>Fugas_metoind!AH90*Fugas_metoind!N90/1000</f>
        <v>#N/A</v>
      </c>
      <c r="N624">
        <f>IFERROR(IF(L624="CO2",M624,IF(L624="CH4",M624*Hoja1!$C$19,BASEDEDATOS!M624*Hoja1!$C$20)),0)</f>
        <v>0</v>
      </c>
    </row>
    <row r="625" spans="2:14" x14ac:dyDescent="0.75">
      <c r="B625" t="str">
        <f>IF(Fugas_metoind!C91="Planta Tratamiento de gas","1B2biii",IF(Hoja1!$C$31="CRUDO","1B2aii","1B2aiii"))</f>
        <v>1B2aii</v>
      </c>
      <c r="C625" t="str">
        <f>Hoja1!$C$31</f>
        <v>CRUDO</v>
      </c>
      <c r="D625" t="str">
        <f>IF(Fugas_metoind!C91="Planta Tratamiento de gas","PROCESAMIENTO DE GAS","PRODUCCIÓN")</f>
        <v>PRODUCCIÓN</v>
      </c>
      <c r="E625" t="s">
        <v>322</v>
      </c>
      <c r="F625" t="s">
        <v>322</v>
      </c>
      <c r="H625" t="s">
        <v>840</v>
      </c>
      <c r="L625" t="s">
        <v>30</v>
      </c>
      <c r="M625" t="e">
        <f>Fugas_metoind!AH91*Fugas_metoind!N91/1000</f>
        <v>#N/A</v>
      </c>
      <c r="N625">
        <f>IFERROR(IF(L625="CO2",M625,IF(L625="CH4",M625*Hoja1!$C$19,BASEDEDATOS!M625*Hoja1!$C$20)),0)</f>
        <v>0</v>
      </c>
    </row>
    <row r="626" spans="2:14" x14ac:dyDescent="0.75">
      <c r="B626" t="str">
        <f>IF(Fugas_metoind!C92="Planta Tratamiento de gas","1B2biii",IF(Hoja1!$C$31="CRUDO","1B2aii","1B2aiii"))</f>
        <v>1B2aii</v>
      </c>
      <c r="C626" t="str">
        <f>Hoja1!$C$31</f>
        <v>CRUDO</v>
      </c>
      <c r="D626" t="str">
        <f>IF(Fugas_metoind!C92="Planta Tratamiento de gas","PROCESAMIENTO DE GAS","PRODUCCIÓN")</f>
        <v>PRODUCCIÓN</v>
      </c>
      <c r="E626" t="s">
        <v>322</v>
      </c>
      <c r="F626" t="s">
        <v>322</v>
      </c>
      <c r="H626" t="s">
        <v>840</v>
      </c>
      <c r="L626" t="s">
        <v>30</v>
      </c>
      <c r="M626" t="e">
        <f>Fugas_metoind!AH92*Fugas_metoind!N92/1000</f>
        <v>#N/A</v>
      </c>
      <c r="N626">
        <f>IFERROR(IF(L626="CO2",M626,IF(L626="CH4",M626*Hoja1!$C$19,BASEDEDATOS!M626*Hoja1!$C$20)),0)</f>
        <v>0</v>
      </c>
    </row>
    <row r="627" spans="2:14" x14ac:dyDescent="0.75">
      <c r="B627" t="str">
        <f>IF(Fugas_metoind!C93="Planta Tratamiento de gas","1B2biii",IF(Hoja1!$C$31="CRUDO","1B2aii","1B2aiii"))</f>
        <v>1B2aii</v>
      </c>
      <c r="C627" t="str">
        <f>Hoja1!$C$31</f>
        <v>CRUDO</v>
      </c>
      <c r="D627" t="str">
        <f>IF(Fugas_metoind!C93="Planta Tratamiento de gas","PROCESAMIENTO DE GAS","PRODUCCIÓN")</f>
        <v>PRODUCCIÓN</v>
      </c>
      <c r="E627" t="s">
        <v>322</v>
      </c>
      <c r="F627" t="s">
        <v>322</v>
      </c>
      <c r="H627" t="s">
        <v>840</v>
      </c>
      <c r="L627" t="s">
        <v>30</v>
      </c>
      <c r="M627" t="e">
        <f>Fugas_metoind!AH93*Fugas_metoind!N93/1000</f>
        <v>#N/A</v>
      </c>
      <c r="N627">
        <f>IFERROR(IF(L627="CO2",M627,IF(L627="CH4",M627*Hoja1!$C$19,BASEDEDATOS!M627*Hoja1!$C$20)),0)</f>
        <v>0</v>
      </c>
    </row>
    <row r="628" spans="2:14" x14ac:dyDescent="0.75">
      <c r="B628" t="str">
        <f>IF(Fugas_metoind!C94="Planta Tratamiento de gas","1B2biii",IF(Hoja1!$C$31="CRUDO","1B2aii","1B2aiii"))</f>
        <v>1B2aii</v>
      </c>
      <c r="C628" t="str">
        <f>Hoja1!$C$31</f>
        <v>CRUDO</v>
      </c>
      <c r="D628" t="str">
        <f>IF(Fugas_metoind!C94="Planta Tratamiento de gas","PROCESAMIENTO DE GAS","PRODUCCIÓN")</f>
        <v>PRODUCCIÓN</v>
      </c>
      <c r="E628" t="s">
        <v>322</v>
      </c>
      <c r="F628" t="s">
        <v>322</v>
      </c>
      <c r="H628" t="s">
        <v>840</v>
      </c>
      <c r="L628" t="s">
        <v>30</v>
      </c>
      <c r="M628" t="e">
        <f>Fugas_metoind!AH94*Fugas_metoind!N94/1000</f>
        <v>#N/A</v>
      </c>
      <c r="N628">
        <f>IFERROR(IF(L628="CO2",M628,IF(L628="CH4",M628*Hoja1!$C$19,BASEDEDATOS!M628*Hoja1!$C$20)),0)</f>
        <v>0</v>
      </c>
    </row>
    <row r="629" spans="2:14" x14ac:dyDescent="0.75">
      <c r="B629" t="str">
        <f>IF(Fugas_metoind!C95="Planta Tratamiento de gas","1B2biii",IF(Hoja1!$C$31="CRUDO","1B2aii","1B2aiii"))</f>
        <v>1B2aii</v>
      </c>
      <c r="C629" t="str">
        <f>Hoja1!$C$31</f>
        <v>CRUDO</v>
      </c>
      <c r="D629" t="str">
        <f>IF(Fugas_metoind!C95="Planta Tratamiento de gas","PROCESAMIENTO DE GAS","PRODUCCIÓN")</f>
        <v>PRODUCCIÓN</v>
      </c>
      <c r="E629" t="s">
        <v>322</v>
      </c>
      <c r="F629" t="s">
        <v>322</v>
      </c>
      <c r="H629" t="s">
        <v>840</v>
      </c>
      <c r="L629" t="s">
        <v>30</v>
      </c>
      <c r="M629" t="e">
        <f>Fugas_metoind!AH95*Fugas_metoind!N95/1000</f>
        <v>#N/A</v>
      </c>
      <c r="N629">
        <f>IFERROR(IF(L629="CO2",M629,IF(L629="CH4",M629*Hoja1!$C$19,BASEDEDATOS!M629*Hoja1!$C$20)),0)</f>
        <v>0</v>
      </c>
    </row>
    <row r="630" spans="2:14" x14ac:dyDescent="0.75">
      <c r="B630" t="str">
        <f>IF(Fugas_metoind!C96="Planta Tratamiento de gas","1B2biii",IF(Hoja1!$C$31="CRUDO","1B2aii","1B2aiii"))</f>
        <v>1B2aii</v>
      </c>
      <c r="C630" t="str">
        <f>Hoja1!$C$31</f>
        <v>CRUDO</v>
      </c>
      <c r="D630" t="str">
        <f>IF(Fugas_metoind!C96="Planta Tratamiento de gas","PROCESAMIENTO DE GAS","PRODUCCIÓN")</f>
        <v>PRODUCCIÓN</v>
      </c>
      <c r="E630" t="s">
        <v>322</v>
      </c>
      <c r="F630" t="s">
        <v>322</v>
      </c>
      <c r="H630" t="s">
        <v>840</v>
      </c>
      <c r="L630" t="s">
        <v>30</v>
      </c>
      <c r="M630" t="e">
        <f>Fugas_metoind!AH96*Fugas_metoind!N96/1000</f>
        <v>#N/A</v>
      </c>
      <c r="N630">
        <f>IFERROR(IF(L630="CO2",M630,IF(L630="CH4",M630*Hoja1!$C$19,BASEDEDATOS!M630*Hoja1!$C$20)),0)</f>
        <v>0</v>
      </c>
    </row>
    <row r="631" spans="2:14" x14ac:dyDescent="0.75">
      <c r="B631" t="str">
        <f>IF(Fugas_metoind!C97="Planta Tratamiento de gas","1B2biii",IF(Hoja1!$C$31="CRUDO","1B2aii","1B2aiii"))</f>
        <v>1B2aii</v>
      </c>
      <c r="C631" t="str">
        <f>Hoja1!$C$31</f>
        <v>CRUDO</v>
      </c>
      <c r="D631" t="str">
        <f>IF(Fugas_metoind!C97="Planta Tratamiento de gas","PROCESAMIENTO DE GAS","PRODUCCIÓN")</f>
        <v>PRODUCCIÓN</v>
      </c>
      <c r="E631" t="s">
        <v>322</v>
      </c>
      <c r="F631" t="s">
        <v>322</v>
      </c>
      <c r="H631" t="s">
        <v>840</v>
      </c>
      <c r="L631" t="s">
        <v>30</v>
      </c>
      <c r="M631" t="e">
        <f>Fugas_metoind!AH97*Fugas_metoind!N97/1000</f>
        <v>#N/A</v>
      </c>
      <c r="N631">
        <f>IFERROR(IF(L631="CO2",M631,IF(L631="CH4",M631*Hoja1!$C$19,BASEDEDATOS!M631*Hoja1!$C$20)),0)</f>
        <v>0</v>
      </c>
    </row>
    <row r="632" spans="2:14" x14ac:dyDescent="0.75">
      <c r="B632" t="str">
        <f>IF(Fugas_metoind!C98="Planta Tratamiento de gas","1B2biii",IF(Hoja1!$C$31="CRUDO","1B2aii","1B2aiii"))</f>
        <v>1B2aii</v>
      </c>
      <c r="C632" t="str">
        <f>Hoja1!$C$31</f>
        <v>CRUDO</v>
      </c>
      <c r="D632" t="str">
        <f>IF(Fugas_metoind!C98="Planta Tratamiento de gas","PROCESAMIENTO DE GAS","PRODUCCIÓN")</f>
        <v>PRODUCCIÓN</v>
      </c>
      <c r="E632" t="s">
        <v>322</v>
      </c>
      <c r="F632" t="s">
        <v>322</v>
      </c>
      <c r="H632" t="s">
        <v>840</v>
      </c>
      <c r="L632" t="s">
        <v>30</v>
      </c>
      <c r="M632" t="e">
        <f>Fugas_metoind!AH98*Fugas_metoind!N98/1000</f>
        <v>#N/A</v>
      </c>
      <c r="N632">
        <f>IFERROR(IF(L632="CO2",M632,IF(L632="CH4",M632*Hoja1!$C$19,BASEDEDATOS!M632*Hoja1!$C$20)),0)</f>
        <v>0</v>
      </c>
    </row>
    <row r="633" spans="2:14" x14ac:dyDescent="0.75">
      <c r="B633" t="str">
        <f>IF(Fugas_metoind!C99="Planta Tratamiento de gas","1B2biii",IF(Hoja1!$C$31="CRUDO","1B2aii","1B2aiii"))</f>
        <v>1B2aii</v>
      </c>
      <c r="C633" t="str">
        <f>Hoja1!$C$31</f>
        <v>CRUDO</v>
      </c>
      <c r="D633" t="str">
        <f>IF(Fugas_metoind!C99="Planta Tratamiento de gas","PROCESAMIENTO DE GAS","PRODUCCIÓN")</f>
        <v>PRODUCCIÓN</v>
      </c>
      <c r="E633" t="s">
        <v>322</v>
      </c>
      <c r="F633" t="s">
        <v>322</v>
      </c>
      <c r="H633" t="s">
        <v>840</v>
      </c>
      <c r="L633" t="s">
        <v>30</v>
      </c>
      <c r="M633" t="e">
        <f>Fugas_metoind!AH99*Fugas_metoind!N99/1000</f>
        <v>#N/A</v>
      </c>
      <c r="N633">
        <f>IFERROR(IF(L633="CO2",M633,IF(L633="CH4",M633*Hoja1!$C$19,BASEDEDATOS!M633*Hoja1!$C$20)),0)</f>
        <v>0</v>
      </c>
    </row>
    <row r="634" spans="2:14" x14ac:dyDescent="0.75">
      <c r="B634" t="str">
        <f>IF(Fugas_metoind!C100="Planta Tratamiento de gas","1B2biii",IF(Hoja1!$C$31="CRUDO","1B2aii","1B2aiii"))</f>
        <v>1B2aii</v>
      </c>
      <c r="C634" t="str">
        <f>Hoja1!$C$31</f>
        <v>CRUDO</v>
      </c>
      <c r="D634" t="str">
        <f>IF(Fugas_metoind!C100="Planta Tratamiento de gas","PROCESAMIENTO DE GAS","PRODUCCIÓN")</f>
        <v>PRODUCCIÓN</v>
      </c>
      <c r="E634" t="s">
        <v>322</v>
      </c>
      <c r="F634" t="s">
        <v>322</v>
      </c>
      <c r="H634" t="s">
        <v>840</v>
      </c>
      <c r="L634" t="s">
        <v>30</v>
      </c>
      <c r="M634" t="e">
        <f>Fugas_metoind!AH100*Fugas_metoind!N100/1000</f>
        <v>#N/A</v>
      </c>
      <c r="N634">
        <f>IFERROR(IF(L634="CO2",M634,IF(L634="CH4",M634*Hoja1!$C$19,BASEDEDATOS!M634*Hoja1!$C$20)),0)</f>
        <v>0</v>
      </c>
    </row>
    <row r="635" spans="2:14" x14ac:dyDescent="0.75">
      <c r="B635" t="str">
        <f>IF(Fugas_metoind!C101="Planta Tratamiento de gas","1B2biii",IF(Hoja1!$C$31="CRUDO","1B2aii","1B2aiii"))</f>
        <v>1B2aii</v>
      </c>
      <c r="C635" t="str">
        <f>Hoja1!$C$31</f>
        <v>CRUDO</v>
      </c>
      <c r="D635" t="str">
        <f>IF(Fugas_metoind!C101="Planta Tratamiento de gas","PROCESAMIENTO DE GAS","PRODUCCIÓN")</f>
        <v>PRODUCCIÓN</v>
      </c>
      <c r="E635" t="s">
        <v>322</v>
      </c>
      <c r="F635" t="s">
        <v>322</v>
      </c>
      <c r="H635" t="s">
        <v>840</v>
      </c>
      <c r="L635" t="s">
        <v>30</v>
      </c>
      <c r="M635" t="e">
        <f>Fugas_metoind!AH101*Fugas_metoind!N101/1000</f>
        <v>#N/A</v>
      </c>
      <c r="N635">
        <f>IFERROR(IF(L635="CO2",M635,IF(L635="CH4",M635*Hoja1!$C$19,BASEDEDATOS!M635*Hoja1!$C$20)),0)</f>
        <v>0</v>
      </c>
    </row>
    <row r="636" spans="2:14" x14ac:dyDescent="0.75">
      <c r="B636" t="str">
        <f>IF(Fugas_metoind!C102="Planta Tratamiento de gas","1B2biii",IF(Hoja1!$C$31="CRUDO","1B2aii","1B2aiii"))</f>
        <v>1B2aii</v>
      </c>
      <c r="C636" t="str">
        <f>Hoja1!$C$31</f>
        <v>CRUDO</v>
      </c>
      <c r="D636" t="str">
        <f>IF(Fugas_metoind!C102="Planta Tratamiento de gas","PROCESAMIENTO DE GAS","PRODUCCIÓN")</f>
        <v>PRODUCCIÓN</v>
      </c>
      <c r="E636" t="s">
        <v>322</v>
      </c>
      <c r="F636" t="s">
        <v>322</v>
      </c>
      <c r="H636" t="s">
        <v>840</v>
      </c>
      <c r="L636" t="s">
        <v>30</v>
      </c>
      <c r="M636" t="e">
        <f>Fugas_metoind!AH102*Fugas_metoind!N102/1000</f>
        <v>#N/A</v>
      </c>
      <c r="N636">
        <f>IFERROR(IF(L636="CO2",M636,IF(L636="CH4",M636*Hoja1!$C$19,BASEDEDATOS!M636*Hoja1!$C$20)),0)</f>
        <v>0</v>
      </c>
    </row>
    <row r="637" spans="2:14" x14ac:dyDescent="0.75">
      <c r="B637" t="str">
        <f>IF(Fugas_metoind!C103="Planta Tratamiento de gas","1B2biii",IF(Hoja1!$C$31="CRUDO","1B2aii","1B2aiii"))</f>
        <v>1B2aii</v>
      </c>
      <c r="C637" t="str">
        <f>Hoja1!$C$31</f>
        <v>CRUDO</v>
      </c>
      <c r="D637" t="str">
        <f>IF(Fugas_metoind!C103="Planta Tratamiento de gas","PROCESAMIENTO DE GAS","PRODUCCIÓN")</f>
        <v>PRODUCCIÓN</v>
      </c>
      <c r="E637" t="s">
        <v>322</v>
      </c>
      <c r="F637" t="s">
        <v>322</v>
      </c>
      <c r="H637" t="s">
        <v>840</v>
      </c>
      <c r="L637" t="s">
        <v>30</v>
      </c>
      <c r="M637" t="e">
        <f>Fugas_metoind!AH103*Fugas_metoind!N103/1000</f>
        <v>#N/A</v>
      </c>
      <c r="N637">
        <f>IFERROR(IF(L637="CO2",M637,IF(L637="CH4",M637*Hoja1!$C$19,BASEDEDATOS!M637*Hoja1!$C$20)),0)</f>
        <v>0</v>
      </c>
    </row>
    <row r="638" spans="2:14" x14ac:dyDescent="0.75">
      <c r="B638" t="str">
        <f>IF(Fugas_metoind!C104="Planta Tratamiento de gas","1B2biii",IF(Hoja1!$C$31="CRUDO","1B2aii","1B2aiii"))</f>
        <v>1B2aii</v>
      </c>
      <c r="C638" t="str">
        <f>Hoja1!$C$31</f>
        <v>CRUDO</v>
      </c>
      <c r="D638" t="str">
        <f>IF(Fugas_metoind!C104="Planta Tratamiento de gas","PROCESAMIENTO DE GAS","PRODUCCIÓN")</f>
        <v>PRODUCCIÓN</v>
      </c>
      <c r="E638" t="s">
        <v>322</v>
      </c>
      <c r="F638" t="s">
        <v>322</v>
      </c>
      <c r="H638" t="s">
        <v>840</v>
      </c>
      <c r="L638" t="s">
        <v>30</v>
      </c>
      <c r="M638" t="e">
        <f>Fugas_metoind!AH104*Fugas_metoind!N104/1000</f>
        <v>#N/A</v>
      </c>
      <c r="N638">
        <f>IFERROR(IF(L638="CO2",M638,IF(L638="CH4",M638*Hoja1!$C$19,BASEDEDATOS!M638*Hoja1!$C$20)),0)</f>
        <v>0</v>
      </c>
    </row>
    <row r="639" spans="2:14" x14ac:dyDescent="0.75">
      <c r="B639" t="str">
        <f>IF(Fugas_metoind!C105="Planta Tratamiento de gas","1B2biii",IF(Hoja1!$C$31="CRUDO","1B2aii","1B2aiii"))</f>
        <v>1B2aii</v>
      </c>
      <c r="C639" t="str">
        <f>Hoja1!$C$31</f>
        <v>CRUDO</v>
      </c>
      <c r="D639" t="str">
        <f>IF(Fugas_metoind!C105="Planta Tratamiento de gas","PROCESAMIENTO DE GAS","PRODUCCIÓN")</f>
        <v>PRODUCCIÓN</v>
      </c>
      <c r="E639" t="s">
        <v>322</v>
      </c>
      <c r="F639" t="s">
        <v>322</v>
      </c>
      <c r="H639" t="s">
        <v>840</v>
      </c>
      <c r="L639" t="s">
        <v>30</v>
      </c>
      <c r="M639" t="e">
        <f>Fugas_metoind!AH105*Fugas_metoind!N105/1000</f>
        <v>#N/A</v>
      </c>
      <c r="N639">
        <f>IFERROR(IF(L639="CO2",M639,IF(L639="CH4",M639*Hoja1!$C$19,BASEDEDATOS!M639*Hoja1!$C$20)),0)</f>
        <v>0</v>
      </c>
    </row>
    <row r="640" spans="2:14" x14ac:dyDescent="0.75">
      <c r="B640" t="str">
        <f>IF(Fugas_metoind!C106="Planta Tratamiento de gas","1B2biii",IF(Hoja1!$C$31="CRUDO","1B2aii","1B2aiii"))</f>
        <v>1B2aii</v>
      </c>
      <c r="C640" t="str">
        <f>Hoja1!$C$31</f>
        <v>CRUDO</v>
      </c>
      <c r="D640" t="str">
        <f>IF(Fugas_metoind!C106="Planta Tratamiento de gas","PROCESAMIENTO DE GAS","PRODUCCIÓN")</f>
        <v>PRODUCCIÓN</v>
      </c>
      <c r="E640" t="s">
        <v>322</v>
      </c>
      <c r="F640" t="s">
        <v>322</v>
      </c>
      <c r="H640" t="s">
        <v>840</v>
      </c>
      <c r="L640" t="s">
        <v>30</v>
      </c>
      <c r="M640" t="e">
        <f>Fugas_metoind!AH106*Fugas_metoind!N106/1000</f>
        <v>#N/A</v>
      </c>
      <c r="N640">
        <f>IFERROR(IF(L640="CO2",M640,IF(L640="CH4",M640*Hoja1!$C$19,BASEDEDATOS!M640*Hoja1!$C$20)),0)</f>
        <v>0</v>
      </c>
    </row>
    <row r="641" spans="2:14" x14ac:dyDescent="0.75">
      <c r="B641" t="str">
        <f>IF(Fugas_metoind!C107="Planta Tratamiento de gas","1B2biii",IF(Hoja1!$C$31="CRUDO","1B2aii","1B2aiii"))</f>
        <v>1B2aii</v>
      </c>
      <c r="C641" t="str">
        <f>Hoja1!$C$31</f>
        <v>CRUDO</v>
      </c>
      <c r="D641" t="str">
        <f>IF(Fugas_metoind!C107="Planta Tratamiento de gas","PROCESAMIENTO DE GAS","PRODUCCIÓN")</f>
        <v>PRODUCCIÓN</v>
      </c>
      <c r="E641" t="s">
        <v>322</v>
      </c>
      <c r="F641" t="s">
        <v>322</v>
      </c>
      <c r="H641" t="s">
        <v>840</v>
      </c>
      <c r="L641" t="s">
        <v>30</v>
      </c>
      <c r="M641" t="e">
        <f>Fugas_metoind!AH107*Fugas_metoind!N107/1000</f>
        <v>#N/A</v>
      </c>
      <c r="N641">
        <f>IFERROR(IF(L641="CO2",M641,IF(L641="CH4",M641*Hoja1!$C$19,BASEDEDATOS!M641*Hoja1!$C$20)),0)</f>
        <v>0</v>
      </c>
    </row>
    <row r="642" spans="2:14" x14ac:dyDescent="0.75">
      <c r="B642" t="str">
        <f>IF(Fugas_metoind!C108="Planta Tratamiento de gas","1B2biii",IF(Hoja1!$C$31="CRUDO","1B2aii","1B2aiii"))</f>
        <v>1B2aii</v>
      </c>
      <c r="C642" t="str">
        <f>Hoja1!$C$31</f>
        <v>CRUDO</v>
      </c>
      <c r="D642" t="str">
        <f>IF(Fugas_metoind!C108="Planta Tratamiento de gas","PROCESAMIENTO DE GAS","PRODUCCIÓN")</f>
        <v>PRODUCCIÓN</v>
      </c>
      <c r="E642" t="s">
        <v>322</v>
      </c>
      <c r="F642" t="s">
        <v>322</v>
      </c>
      <c r="H642" t="s">
        <v>840</v>
      </c>
      <c r="L642" t="s">
        <v>30</v>
      </c>
      <c r="M642" t="e">
        <f>Fugas_metoind!AH108*Fugas_metoind!N108/1000</f>
        <v>#N/A</v>
      </c>
      <c r="N642">
        <f>IFERROR(IF(L642="CO2",M642,IF(L642="CH4",M642*Hoja1!$C$19,BASEDEDATOS!M642*Hoja1!$C$20)),0)</f>
        <v>0</v>
      </c>
    </row>
    <row r="643" spans="2:14" x14ac:dyDescent="0.75">
      <c r="B643" t="str">
        <f>IF(Fugas_metoind!C109="Planta Tratamiento de gas","1B2biii",IF(Hoja1!$C$31="CRUDO","1B2aii","1B2aiii"))</f>
        <v>1B2aii</v>
      </c>
      <c r="C643" t="str">
        <f>Hoja1!$C$31</f>
        <v>CRUDO</v>
      </c>
      <c r="D643" t="str">
        <f>IF(Fugas_metoind!C109="Planta Tratamiento de gas","PROCESAMIENTO DE GAS","PRODUCCIÓN")</f>
        <v>PRODUCCIÓN</v>
      </c>
      <c r="E643" t="s">
        <v>322</v>
      </c>
      <c r="F643" t="s">
        <v>322</v>
      </c>
      <c r="H643" t="s">
        <v>840</v>
      </c>
      <c r="L643" t="s">
        <v>30</v>
      </c>
      <c r="M643" t="e">
        <f>Fugas_metoind!AH109*Fugas_metoind!N109/1000</f>
        <v>#N/A</v>
      </c>
      <c r="N643">
        <f>IFERROR(IF(L643="CO2",M643,IF(L643="CH4",M643*Hoja1!$C$19,BASEDEDATOS!M643*Hoja1!$C$20)),0)</f>
        <v>0</v>
      </c>
    </row>
    <row r="644" spans="2:14" x14ac:dyDescent="0.75">
      <c r="B644" t="str">
        <f>IF(Fugas_metoind!C110="Planta Tratamiento de gas","1B2biii",IF(Hoja1!$C$31="CRUDO","1B2aii","1B2aiii"))</f>
        <v>1B2aii</v>
      </c>
      <c r="C644" t="str">
        <f>Hoja1!$C$31</f>
        <v>CRUDO</v>
      </c>
      <c r="D644" t="str">
        <f>IF(Fugas_metoind!C110="Planta Tratamiento de gas","PROCESAMIENTO DE GAS","PRODUCCIÓN")</f>
        <v>PRODUCCIÓN</v>
      </c>
      <c r="E644" t="s">
        <v>322</v>
      </c>
      <c r="F644" t="s">
        <v>322</v>
      </c>
      <c r="H644" t="s">
        <v>840</v>
      </c>
      <c r="L644" t="s">
        <v>30</v>
      </c>
      <c r="M644" t="e">
        <f>Fugas_metoind!AH110*Fugas_metoind!N110/1000</f>
        <v>#N/A</v>
      </c>
      <c r="N644">
        <f>IFERROR(IF(L644="CO2",M644,IF(L644="CH4",M644*Hoja1!$C$19,BASEDEDATOS!M644*Hoja1!$C$20)),0)</f>
        <v>0</v>
      </c>
    </row>
    <row r="645" spans="2:14" x14ac:dyDescent="0.75">
      <c r="B645" t="str">
        <f>IF(Fugas_metoind!C111="Planta Tratamiento de gas","1B2biii",IF(Hoja1!$C$31="CRUDO","1B2aii","1B2aiii"))</f>
        <v>1B2aii</v>
      </c>
      <c r="C645" t="str">
        <f>Hoja1!$C$31</f>
        <v>CRUDO</v>
      </c>
      <c r="D645" t="str">
        <f>IF(Fugas_metoind!C111="Planta Tratamiento de gas","PROCESAMIENTO DE GAS","PRODUCCIÓN")</f>
        <v>PRODUCCIÓN</v>
      </c>
      <c r="E645" t="s">
        <v>322</v>
      </c>
      <c r="F645" t="s">
        <v>322</v>
      </c>
      <c r="H645" t="s">
        <v>840</v>
      </c>
      <c r="L645" t="s">
        <v>30</v>
      </c>
      <c r="M645" t="e">
        <f>Fugas_metoind!AH111*Fugas_metoind!N111/1000</f>
        <v>#N/A</v>
      </c>
      <c r="N645">
        <f>IFERROR(IF(L645="CO2",M645,IF(L645="CH4",M645*Hoja1!$C$19,BASEDEDATOS!M645*Hoja1!$C$20)),0)</f>
        <v>0</v>
      </c>
    </row>
    <row r="646" spans="2:14" x14ac:dyDescent="0.75">
      <c r="B646" t="str">
        <f>IF(Fugas_metoind!C112="Planta Tratamiento de gas","1B2biii",IF(Hoja1!$C$31="CRUDO","1B2aii","1B2aiii"))</f>
        <v>1B2aii</v>
      </c>
      <c r="C646" t="str">
        <f>Hoja1!$C$31</f>
        <v>CRUDO</v>
      </c>
      <c r="D646" t="str">
        <f>IF(Fugas_metoind!C112="Planta Tratamiento de gas","PROCESAMIENTO DE GAS","PRODUCCIÓN")</f>
        <v>PRODUCCIÓN</v>
      </c>
      <c r="E646" t="s">
        <v>322</v>
      </c>
      <c r="F646" t="s">
        <v>322</v>
      </c>
      <c r="H646" t="s">
        <v>840</v>
      </c>
      <c r="L646" t="s">
        <v>30</v>
      </c>
      <c r="M646" t="e">
        <f>Fugas_metoind!AH112*Fugas_metoind!N112/1000</f>
        <v>#N/A</v>
      </c>
      <c r="N646">
        <f>IFERROR(IF(L646="CO2",M646,IF(L646="CH4",M646*Hoja1!$C$19,BASEDEDATOS!M646*Hoja1!$C$20)),0)</f>
        <v>0</v>
      </c>
    </row>
    <row r="647" spans="2:14" x14ac:dyDescent="0.75">
      <c r="B647" t="str">
        <f>IF(Fugas_metoind!C113="Planta Tratamiento de gas","1B2biii",IF(Hoja1!$C$31="CRUDO","1B2aii","1B2aiii"))</f>
        <v>1B2aii</v>
      </c>
      <c r="C647" t="str">
        <f>Hoja1!$C$31</f>
        <v>CRUDO</v>
      </c>
      <c r="D647" t="str">
        <f>IF(Fugas_metoind!C113="Planta Tratamiento de gas","PROCESAMIENTO DE GAS","PRODUCCIÓN")</f>
        <v>PRODUCCIÓN</v>
      </c>
      <c r="E647" t="s">
        <v>322</v>
      </c>
      <c r="F647" t="s">
        <v>322</v>
      </c>
      <c r="H647" t="s">
        <v>840</v>
      </c>
      <c r="L647" t="s">
        <v>30</v>
      </c>
      <c r="M647" t="e">
        <f>Fugas_metoind!AH113*Fugas_metoind!N113/1000</f>
        <v>#N/A</v>
      </c>
      <c r="N647">
        <f>IFERROR(IF(L647="CO2",M647,IF(L647="CH4",M647*Hoja1!$C$19,BASEDEDATOS!M647*Hoja1!$C$20)),0)</f>
        <v>0</v>
      </c>
    </row>
    <row r="648" spans="2:14" x14ac:dyDescent="0.75">
      <c r="B648" t="str">
        <f>IF(Fugas_metoind!C114="Planta Tratamiento de gas","1B2biii",IF(Hoja1!$C$31="CRUDO","1B2aii","1B2aiii"))</f>
        <v>1B2aii</v>
      </c>
      <c r="C648" t="str">
        <f>Hoja1!$C$31</f>
        <v>CRUDO</v>
      </c>
      <c r="D648" t="str">
        <f>IF(Fugas_metoind!C114="Planta Tratamiento de gas","PROCESAMIENTO DE GAS","PRODUCCIÓN")</f>
        <v>PRODUCCIÓN</v>
      </c>
      <c r="E648" t="s">
        <v>322</v>
      </c>
      <c r="F648" t="s">
        <v>322</v>
      </c>
      <c r="H648" t="s">
        <v>840</v>
      </c>
      <c r="L648" t="s">
        <v>30</v>
      </c>
      <c r="M648" t="e">
        <f>Fugas_metoind!AH114*Fugas_metoind!N114/1000</f>
        <v>#N/A</v>
      </c>
      <c r="N648">
        <f>IFERROR(IF(L648="CO2",M648,IF(L648="CH4",M648*Hoja1!$C$19,BASEDEDATOS!M648*Hoja1!$C$20)),0)</f>
        <v>0</v>
      </c>
    </row>
    <row r="649" spans="2:14" x14ac:dyDescent="0.75">
      <c r="B649" t="str">
        <f>IF(Fugas_metoind!C115="Planta Tratamiento de gas","1B2biii",IF(Hoja1!$C$31="CRUDO","1B2aii","1B2aiii"))</f>
        <v>1B2aii</v>
      </c>
      <c r="C649" t="str">
        <f>Hoja1!$C$31</f>
        <v>CRUDO</v>
      </c>
      <c r="D649" t="str">
        <f>IF(Fugas_metoind!C115="Planta Tratamiento de gas","PROCESAMIENTO DE GAS","PRODUCCIÓN")</f>
        <v>PRODUCCIÓN</v>
      </c>
      <c r="E649" t="s">
        <v>322</v>
      </c>
      <c r="F649" t="s">
        <v>322</v>
      </c>
      <c r="H649" t="s">
        <v>840</v>
      </c>
      <c r="L649" t="s">
        <v>30</v>
      </c>
      <c r="M649" t="e">
        <f>Fugas_metoind!AH115*Fugas_metoind!N115/1000</f>
        <v>#N/A</v>
      </c>
      <c r="N649">
        <f>IFERROR(IF(L649="CO2",M649,IF(L649="CH4",M649*Hoja1!$C$19,BASEDEDATOS!M649*Hoja1!$C$20)),0)</f>
        <v>0</v>
      </c>
    </row>
    <row r="650" spans="2:14" x14ac:dyDescent="0.75">
      <c r="B650" t="str">
        <f>IF(Fugas_metoind!C116="Planta Tratamiento de gas","1B2biii",IF(Hoja1!$C$31="CRUDO","1B2aii","1B2aiii"))</f>
        <v>1B2aii</v>
      </c>
      <c r="C650" t="str">
        <f>Hoja1!$C$31</f>
        <v>CRUDO</v>
      </c>
      <c r="D650" t="str">
        <f>IF(Fugas_metoind!C116="Planta Tratamiento de gas","PROCESAMIENTO DE GAS","PRODUCCIÓN")</f>
        <v>PRODUCCIÓN</v>
      </c>
      <c r="E650" t="s">
        <v>322</v>
      </c>
      <c r="F650" t="s">
        <v>322</v>
      </c>
      <c r="H650" t="s">
        <v>840</v>
      </c>
      <c r="L650" t="s">
        <v>30</v>
      </c>
      <c r="M650" t="e">
        <f>Fugas_metoind!AH116*Fugas_metoind!N116/1000</f>
        <v>#N/A</v>
      </c>
      <c r="N650">
        <f>IFERROR(IF(L650="CO2",M650,IF(L650="CH4",M650*Hoja1!$C$19,BASEDEDATOS!M650*Hoja1!$C$20)),0)</f>
        <v>0</v>
      </c>
    </row>
    <row r="651" spans="2:14" x14ac:dyDescent="0.75">
      <c r="B651" t="str">
        <f>IF(Fugas_metoind!C117="Planta Tratamiento de gas","1B2biii",IF(Hoja1!$C$31="CRUDO","1B2aii","1B2aiii"))</f>
        <v>1B2aii</v>
      </c>
      <c r="C651" t="str">
        <f>Hoja1!$C$31</f>
        <v>CRUDO</v>
      </c>
      <c r="D651" t="str">
        <f>IF(Fugas_metoind!C117="Planta Tratamiento de gas","PROCESAMIENTO DE GAS","PRODUCCIÓN")</f>
        <v>PRODUCCIÓN</v>
      </c>
      <c r="E651" t="s">
        <v>322</v>
      </c>
      <c r="F651" t="s">
        <v>322</v>
      </c>
      <c r="H651" t="s">
        <v>840</v>
      </c>
      <c r="L651" t="s">
        <v>30</v>
      </c>
      <c r="M651" t="e">
        <f>Fugas_metoind!AH117*Fugas_metoind!N117/1000</f>
        <v>#N/A</v>
      </c>
      <c r="N651">
        <f>IFERROR(IF(L651="CO2",M651,IF(L651="CH4",M651*Hoja1!$C$19,BASEDEDATOS!M651*Hoja1!$C$20)),0)</f>
        <v>0</v>
      </c>
    </row>
    <row r="652" spans="2:14" x14ac:dyDescent="0.75">
      <c r="B652" t="str">
        <f>IF(Fugas_metoind!C118="Planta Tratamiento de gas","1B2biii",IF(Hoja1!$C$31="CRUDO","1B2aii","1B2aiii"))</f>
        <v>1B2aii</v>
      </c>
      <c r="C652" t="str">
        <f>Hoja1!$C$31</f>
        <v>CRUDO</v>
      </c>
      <c r="D652" t="str">
        <f>IF(Fugas_metoind!C118="Planta Tratamiento de gas","PROCESAMIENTO DE GAS","PRODUCCIÓN")</f>
        <v>PRODUCCIÓN</v>
      </c>
      <c r="E652" t="s">
        <v>322</v>
      </c>
      <c r="F652" t="s">
        <v>322</v>
      </c>
      <c r="H652" t="s">
        <v>840</v>
      </c>
      <c r="L652" t="s">
        <v>30</v>
      </c>
      <c r="M652" t="e">
        <f>Fugas_metoind!AH118*Fugas_metoind!N118/1000</f>
        <v>#N/A</v>
      </c>
      <c r="N652">
        <f>IFERROR(IF(L652="CO2",M652,IF(L652="CH4",M652*Hoja1!$C$19,BASEDEDATOS!M652*Hoja1!$C$20)),0)</f>
        <v>0</v>
      </c>
    </row>
    <row r="653" spans="2:14" x14ac:dyDescent="0.75">
      <c r="B653" t="str">
        <f>IF(Fugas_metoind!C119="Planta Tratamiento de gas","1B2biii",IF(Hoja1!$C$31="CRUDO","1B2aii","1B2aiii"))</f>
        <v>1B2aii</v>
      </c>
      <c r="C653" t="str">
        <f>Hoja1!$C$31</f>
        <v>CRUDO</v>
      </c>
      <c r="D653" t="str">
        <f>IF(Fugas_metoind!C119="Planta Tratamiento de gas","PROCESAMIENTO DE GAS","PRODUCCIÓN")</f>
        <v>PRODUCCIÓN</v>
      </c>
      <c r="E653" t="s">
        <v>322</v>
      </c>
      <c r="F653" t="s">
        <v>322</v>
      </c>
      <c r="H653" t="s">
        <v>840</v>
      </c>
      <c r="L653" t="s">
        <v>30</v>
      </c>
      <c r="M653" t="e">
        <f>Fugas_metoind!AH119*Fugas_metoind!N119/1000</f>
        <v>#N/A</v>
      </c>
      <c r="N653">
        <f>IFERROR(IF(L653="CO2",M653,IF(L653="CH4",M653*Hoja1!$C$19,BASEDEDATOS!M653*Hoja1!$C$20)),0)</f>
        <v>0</v>
      </c>
    </row>
    <row r="654" spans="2:14" x14ac:dyDescent="0.75">
      <c r="B654" t="str">
        <f>IF(Fugas_metoind!C120="Planta Tratamiento de gas","1B2biii",IF(Hoja1!$C$31="CRUDO","1B2aii","1B2aiii"))</f>
        <v>1B2aii</v>
      </c>
      <c r="C654" t="str">
        <f>Hoja1!$C$31</f>
        <v>CRUDO</v>
      </c>
      <c r="D654" t="str">
        <f>IF(Fugas_metoind!C120="Planta Tratamiento de gas","PROCESAMIENTO DE GAS","PRODUCCIÓN")</f>
        <v>PRODUCCIÓN</v>
      </c>
      <c r="E654" t="s">
        <v>322</v>
      </c>
      <c r="F654" t="s">
        <v>322</v>
      </c>
      <c r="H654" t="s">
        <v>840</v>
      </c>
      <c r="L654" t="s">
        <v>30</v>
      </c>
      <c r="M654" t="e">
        <f>Fugas_metoind!AH120*Fugas_metoind!N120/1000</f>
        <v>#N/A</v>
      </c>
      <c r="N654">
        <f>IFERROR(IF(L654="CO2",M654,IF(L654="CH4",M654*Hoja1!$C$19,BASEDEDATOS!M654*Hoja1!$C$20)),0)</f>
        <v>0</v>
      </c>
    </row>
    <row r="655" spans="2:14" x14ac:dyDescent="0.75">
      <c r="B655" t="str">
        <f>IF(Fugas_metoind!C121="Planta Tratamiento de gas","1B2biii",IF(Hoja1!$C$31="CRUDO","1B2aii","1B2aiii"))</f>
        <v>1B2aii</v>
      </c>
      <c r="C655" t="str">
        <f>Hoja1!$C$31</f>
        <v>CRUDO</v>
      </c>
      <c r="D655" t="str">
        <f>IF(Fugas_metoind!C121="Planta Tratamiento de gas","PROCESAMIENTO DE GAS","PRODUCCIÓN")</f>
        <v>PRODUCCIÓN</v>
      </c>
      <c r="E655" t="s">
        <v>322</v>
      </c>
      <c r="F655" t="s">
        <v>322</v>
      </c>
      <c r="H655" t="s">
        <v>840</v>
      </c>
      <c r="L655" t="s">
        <v>30</v>
      </c>
      <c r="M655" t="e">
        <f>Fugas_metoind!AH121*Fugas_metoind!N121/1000</f>
        <v>#N/A</v>
      </c>
      <c r="N655">
        <f>IFERROR(IF(L655="CO2",M655,IF(L655="CH4",M655*Hoja1!$C$19,BASEDEDATOS!M655*Hoja1!$C$20)),0)</f>
        <v>0</v>
      </c>
    </row>
    <row r="656" spans="2:14" x14ac:dyDescent="0.75">
      <c r="B656" t="str">
        <f>IF(Fugas_metoind!C122="Planta Tratamiento de gas","1B2biii",IF(Hoja1!$C$31="CRUDO","1B2aii","1B2aiii"))</f>
        <v>1B2aii</v>
      </c>
      <c r="C656" t="str">
        <f>Hoja1!$C$31</f>
        <v>CRUDO</v>
      </c>
      <c r="D656" t="str">
        <f>IF(Fugas_metoind!C122="Planta Tratamiento de gas","PROCESAMIENTO DE GAS","PRODUCCIÓN")</f>
        <v>PRODUCCIÓN</v>
      </c>
      <c r="E656" t="s">
        <v>322</v>
      </c>
      <c r="F656" t="s">
        <v>322</v>
      </c>
      <c r="H656" t="s">
        <v>840</v>
      </c>
      <c r="L656" t="s">
        <v>30</v>
      </c>
      <c r="M656" t="e">
        <f>Fugas_metoind!AH122*Fugas_metoind!N122/1000</f>
        <v>#N/A</v>
      </c>
      <c r="N656">
        <f>IFERROR(IF(L656="CO2",M656,IF(L656="CH4",M656*Hoja1!$C$19,BASEDEDATOS!M656*Hoja1!$C$20)),0)</f>
        <v>0</v>
      </c>
    </row>
    <row r="657" spans="2:14" x14ac:dyDescent="0.75">
      <c r="B657" t="str">
        <f>IF(Fugas_metoind!C123="Planta Tratamiento de gas","1B2biii",IF(Hoja1!$C$31="CRUDO","1B2aii","1B2aiii"))</f>
        <v>1B2aii</v>
      </c>
      <c r="C657" t="str">
        <f>Hoja1!$C$31</f>
        <v>CRUDO</v>
      </c>
      <c r="D657" t="str">
        <f>IF(Fugas_metoind!C123="Planta Tratamiento de gas","PROCESAMIENTO DE GAS","PRODUCCIÓN")</f>
        <v>PRODUCCIÓN</v>
      </c>
      <c r="E657" t="s">
        <v>322</v>
      </c>
      <c r="F657" t="s">
        <v>322</v>
      </c>
      <c r="H657" t="s">
        <v>840</v>
      </c>
      <c r="L657" t="s">
        <v>30</v>
      </c>
      <c r="M657" t="e">
        <f>Fugas_metoind!AH123*Fugas_metoind!N123/1000</f>
        <v>#N/A</v>
      </c>
      <c r="N657">
        <f>IFERROR(IF(L657="CO2",M657,IF(L657="CH4",M657*Hoja1!$C$19,BASEDEDATOS!M657*Hoja1!$C$20)),0)</f>
        <v>0</v>
      </c>
    </row>
    <row r="658" spans="2:14" x14ac:dyDescent="0.75">
      <c r="B658" t="str">
        <f>IF(Fugas_metoind!C124="Planta Tratamiento de gas","1B2biii",IF(Hoja1!$C$31="CRUDO","1B2aii","1B2aiii"))</f>
        <v>1B2aii</v>
      </c>
      <c r="C658" t="str">
        <f>Hoja1!$C$31</f>
        <v>CRUDO</v>
      </c>
      <c r="D658" t="str">
        <f>IF(Fugas_metoind!C124="Planta Tratamiento de gas","PROCESAMIENTO DE GAS","PRODUCCIÓN")</f>
        <v>PRODUCCIÓN</v>
      </c>
      <c r="E658" t="s">
        <v>322</v>
      </c>
      <c r="F658" t="s">
        <v>322</v>
      </c>
      <c r="H658" t="s">
        <v>840</v>
      </c>
      <c r="L658" t="s">
        <v>30</v>
      </c>
      <c r="M658" t="e">
        <f>Fugas_metoind!AH124*Fugas_metoind!N124/1000</f>
        <v>#N/A</v>
      </c>
      <c r="N658">
        <f>IFERROR(IF(L658="CO2",M658,IF(L658="CH4",M658*Hoja1!$C$19,BASEDEDATOS!M658*Hoja1!$C$20)),0)</f>
        <v>0</v>
      </c>
    </row>
    <row r="659" spans="2:14" x14ac:dyDescent="0.75">
      <c r="B659" t="str">
        <f>IF(Fugas_metoind!C125="Planta Tratamiento de gas","1B2biii",IF(Hoja1!$C$31="CRUDO","1B2aii","1B2aiii"))</f>
        <v>1B2aii</v>
      </c>
      <c r="C659" t="str">
        <f>Hoja1!$C$31</f>
        <v>CRUDO</v>
      </c>
      <c r="D659" t="str">
        <f>IF(Fugas_metoind!C125="Planta Tratamiento de gas","PROCESAMIENTO DE GAS","PRODUCCIÓN")</f>
        <v>PRODUCCIÓN</v>
      </c>
      <c r="E659" t="s">
        <v>322</v>
      </c>
      <c r="F659" t="s">
        <v>322</v>
      </c>
      <c r="H659" t="s">
        <v>840</v>
      </c>
      <c r="L659" t="s">
        <v>30</v>
      </c>
      <c r="M659" t="e">
        <f>Fugas_metoind!AH125*Fugas_metoind!N125/1000</f>
        <v>#N/A</v>
      </c>
      <c r="N659">
        <f>IFERROR(IF(L659="CO2",M659,IF(L659="CH4",M659*Hoja1!$C$19,BASEDEDATOS!M659*Hoja1!$C$20)),0)</f>
        <v>0</v>
      </c>
    </row>
    <row r="660" spans="2:14" x14ac:dyDescent="0.75">
      <c r="B660" t="str">
        <f>IF(Fugas_metoind!C126="Planta Tratamiento de gas","1B2biii",IF(Hoja1!$C$31="CRUDO","1B2aii","1B2aiii"))</f>
        <v>1B2aii</v>
      </c>
      <c r="C660" t="str">
        <f>Hoja1!$C$31</f>
        <v>CRUDO</v>
      </c>
      <c r="D660" t="str">
        <f>IF(Fugas_metoind!C126="Planta Tratamiento de gas","PROCESAMIENTO DE GAS","PRODUCCIÓN")</f>
        <v>PRODUCCIÓN</v>
      </c>
      <c r="E660" t="s">
        <v>322</v>
      </c>
      <c r="F660" t="s">
        <v>322</v>
      </c>
      <c r="H660" t="s">
        <v>840</v>
      </c>
      <c r="L660" t="s">
        <v>30</v>
      </c>
      <c r="M660" t="e">
        <f>Fugas_metoind!AH126*Fugas_metoind!N126/1000</f>
        <v>#N/A</v>
      </c>
      <c r="N660">
        <f>IFERROR(IF(L660="CO2",M660,IF(L660="CH4",M660*Hoja1!$C$19,BASEDEDATOS!M660*Hoja1!$C$20)),0)</f>
        <v>0</v>
      </c>
    </row>
    <row r="661" spans="2:14" x14ac:dyDescent="0.75">
      <c r="B661" t="str">
        <f>IF(Fugas_metoind!C127="Planta Tratamiento de gas","1B2biii",IF(Hoja1!$C$31="CRUDO","1B2aii","1B2aiii"))</f>
        <v>1B2aii</v>
      </c>
      <c r="C661" t="str">
        <f>Hoja1!$C$31</f>
        <v>CRUDO</v>
      </c>
      <c r="D661" t="str">
        <f>IF(Fugas_metoind!C127="Planta Tratamiento de gas","PROCESAMIENTO DE GAS","PRODUCCIÓN")</f>
        <v>PRODUCCIÓN</v>
      </c>
      <c r="E661" t="s">
        <v>322</v>
      </c>
      <c r="F661" t="s">
        <v>322</v>
      </c>
      <c r="H661" t="s">
        <v>840</v>
      </c>
      <c r="L661" t="s">
        <v>30</v>
      </c>
      <c r="M661" t="e">
        <f>Fugas_metoind!AH127*Fugas_metoind!N127/1000</f>
        <v>#N/A</v>
      </c>
      <c r="N661">
        <f>IFERROR(IF(L661="CO2",M661,IF(L661="CH4",M661*Hoja1!$C$19,BASEDEDATOS!M661*Hoja1!$C$20)),0)</f>
        <v>0</v>
      </c>
    </row>
    <row r="662" spans="2:14" x14ac:dyDescent="0.75">
      <c r="B662" t="str">
        <f>IF(Fugas_metoind!C128="Planta Tratamiento de gas","1B2biii",IF(Hoja1!$C$31="CRUDO","1B2aii","1B2aiii"))</f>
        <v>1B2aii</v>
      </c>
      <c r="C662" t="str">
        <f>Hoja1!$C$31</f>
        <v>CRUDO</v>
      </c>
      <c r="D662" t="str">
        <f>IF(Fugas_metoind!C128="Planta Tratamiento de gas","PROCESAMIENTO DE GAS","PRODUCCIÓN")</f>
        <v>PRODUCCIÓN</v>
      </c>
      <c r="E662" t="s">
        <v>322</v>
      </c>
      <c r="F662" t="s">
        <v>322</v>
      </c>
      <c r="H662" t="s">
        <v>840</v>
      </c>
      <c r="L662" t="s">
        <v>30</v>
      </c>
      <c r="M662" t="e">
        <f>Fugas_metoind!AH128*Fugas_metoind!N128/1000</f>
        <v>#N/A</v>
      </c>
      <c r="N662">
        <f>IFERROR(IF(L662="CO2",M662,IF(L662="CH4",M662*Hoja1!$C$19,BASEDEDATOS!M662*Hoja1!$C$20)),0)</f>
        <v>0</v>
      </c>
    </row>
    <row r="663" spans="2:14" x14ac:dyDescent="0.75">
      <c r="B663" t="str">
        <f>IF(Fugas_metoind!C129="Planta Tratamiento de gas","1B2biii",IF(Hoja1!$C$31="CRUDO","1B2aii","1B2aiii"))</f>
        <v>1B2aii</v>
      </c>
      <c r="C663" t="str">
        <f>Hoja1!$C$31</f>
        <v>CRUDO</v>
      </c>
      <c r="D663" t="str">
        <f>IF(Fugas_metoind!C129="Planta Tratamiento de gas","PROCESAMIENTO DE GAS","PRODUCCIÓN")</f>
        <v>PRODUCCIÓN</v>
      </c>
      <c r="E663" t="s">
        <v>322</v>
      </c>
      <c r="F663" t="s">
        <v>322</v>
      </c>
      <c r="H663" t="s">
        <v>840</v>
      </c>
      <c r="L663" t="s">
        <v>30</v>
      </c>
      <c r="M663" t="e">
        <f>Fugas_metoind!AH129*Fugas_metoind!N129/1000</f>
        <v>#N/A</v>
      </c>
      <c r="N663">
        <f>IFERROR(IF(L663="CO2",M663,IF(L663="CH4",M663*Hoja1!$C$19,BASEDEDATOS!M663*Hoja1!$C$20)),0)</f>
        <v>0</v>
      </c>
    </row>
    <row r="664" spans="2:14" x14ac:dyDescent="0.75">
      <c r="B664" t="str">
        <f>IF(Fugas_metoind!C130="Planta Tratamiento de gas","1B2biii",IF(Hoja1!$C$31="CRUDO","1B2aii","1B2aiii"))</f>
        <v>1B2aii</v>
      </c>
      <c r="C664" t="str">
        <f>Hoja1!$C$31</f>
        <v>CRUDO</v>
      </c>
      <c r="D664" t="str">
        <f>IF(Fugas_metoind!C130="Planta Tratamiento de gas","PROCESAMIENTO DE GAS","PRODUCCIÓN")</f>
        <v>PRODUCCIÓN</v>
      </c>
      <c r="E664" t="s">
        <v>322</v>
      </c>
      <c r="F664" t="s">
        <v>322</v>
      </c>
      <c r="H664" t="s">
        <v>840</v>
      </c>
      <c r="L664" t="s">
        <v>30</v>
      </c>
      <c r="M664" t="e">
        <f>Fugas_metoind!AH130*Fugas_metoind!N130/1000</f>
        <v>#N/A</v>
      </c>
      <c r="N664">
        <f>IFERROR(IF(L664="CO2",M664,IF(L664="CH4",M664*Hoja1!$C$19,BASEDEDATOS!M664*Hoja1!$C$20)),0)</f>
        <v>0</v>
      </c>
    </row>
    <row r="665" spans="2:14" x14ac:dyDescent="0.75">
      <c r="B665" t="str">
        <f>IF(Fugas_metoind!C131="Planta Tratamiento de gas","1B2biii",IF(Hoja1!$C$31="CRUDO","1B2aii","1B2aiii"))</f>
        <v>1B2aii</v>
      </c>
      <c r="C665" t="str">
        <f>Hoja1!$C$31</f>
        <v>CRUDO</v>
      </c>
      <c r="D665" t="str">
        <f>IF(Fugas_metoind!C131="Planta Tratamiento de gas","PROCESAMIENTO DE GAS","PRODUCCIÓN")</f>
        <v>PRODUCCIÓN</v>
      </c>
      <c r="E665" t="s">
        <v>322</v>
      </c>
      <c r="F665" t="s">
        <v>322</v>
      </c>
      <c r="H665" t="s">
        <v>840</v>
      </c>
      <c r="L665" t="s">
        <v>30</v>
      </c>
      <c r="M665" t="e">
        <f>Fugas_metoind!AH131*Fugas_metoind!N131/1000</f>
        <v>#N/A</v>
      </c>
      <c r="N665">
        <f>IFERROR(IF(L665="CO2",M665,IF(L665="CH4",M665*Hoja1!$C$19,BASEDEDATOS!M665*Hoja1!$C$20)),0)</f>
        <v>0</v>
      </c>
    </row>
    <row r="666" spans="2:14" x14ac:dyDescent="0.75">
      <c r="B666" t="str">
        <f>IF(Fugas_metoind!C132="Planta Tratamiento de gas","1B2biii",IF(Hoja1!$C$31="CRUDO","1B2aii","1B2aiii"))</f>
        <v>1B2aii</v>
      </c>
      <c r="C666" t="str">
        <f>Hoja1!$C$31</f>
        <v>CRUDO</v>
      </c>
      <c r="D666" t="str">
        <f>IF(Fugas_metoind!C132="Planta Tratamiento de gas","PROCESAMIENTO DE GAS","PRODUCCIÓN")</f>
        <v>PRODUCCIÓN</v>
      </c>
      <c r="E666" t="s">
        <v>322</v>
      </c>
      <c r="F666" t="s">
        <v>322</v>
      </c>
      <c r="H666" t="s">
        <v>840</v>
      </c>
      <c r="L666" t="s">
        <v>30</v>
      </c>
      <c r="M666" t="e">
        <f>Fugas_metoind!AH132*Fugas_metoind!N132/1000</f>
        <v>#N/A</v>
      </c>
      <c r="N666">
        <f>IFERROR(IF(L666="CO2",M666,IF(L666="CH4",M666*Hoja1!$C$19,BASEDEDATOS!M666*Hoja1!$C$20)),0)</f>
        <v>0</v>
      </c>
    </row>
    <row r="667" spans="2:14" x14ac:dyDescent="0.75">
      <c r="B667" t="str">
        <f>IF(Fugas_metoind!C133="Planta Tratamiento de gas","1B2biii",IF(Hoja1!$C$31="CRUDO","1B2aii","1B2aiii"))</f>
        <v>1B2aii</v>
      </c>
      <c r="C667" t="str">
        <f>Hoja1!$C$31</f>
        <v>CRUDO</v>
      </c>
      <c r="D667" t="str">
        <f>IF(Fugas_metoind!C133="Planta Tratamiento de gas","PROCESAMIENTO DE GAS","PRODUCCIÓN")</f>
        <v>PRODUCCIÓN</v>
      </c>
      <c r="E667" t="s">
        <v>322</v>
      </c>
      <c r="F667" t="s">
        <v>322</v>
      </c>
      <c r="H667" t="s">
        <v>840</v>
      </c>
      <c r="L667" t="s">
        <v>30</v>
      </c>
      <c r="M667" t="e">
        <f>Fugas_metoind!AH133*Fugas_metoind!N133/1000</f>
        <v>#N/A</v>
      </c>
      <c r="N667">
        <f>IFERROR(IF(L667="CO2",M667,IF(L667="CH4",M667*Hoja1!$C$19,BASEDEDATOS!M667*Hoja1!$C$20)),0)</f>
        <v>0</v>
      </c>
    </row>
    <row r="668" spans="2:14" x14ac:dyDescent="0.75">
      <c r="B668" t="str">
        <f>IF(Fugas_metoind!C134="Planta Tratamiento de gas","1B2biii",IF(Hoja1!$C$31="CRUDO","1B2aii","1B2aiii"))</f>
        <v>1B2aii</v>
      </c>
      <c r="C668" t="str">
        <f>Hoja1!$C$31</f>
        <v>CRUDO</v>
      </c>
      <c r="D668" t="str">
        <f>IF(Fugas_metoind!C134="Planta Tratamiento de gas","PROCESAMIENTO DE GAS","PRODUCCIÓN")</f>
        <v>PRODUCCIÓN</v>
      </c>
      <c r="E668" t="s">
        <v>322</v>
      </c>
      <c r="F668" t="s">
        <v>322</v>
      </c>
      <c r="H668" t="s">
        <v>840</v>
      </c>
      <c r="L668" t="s">
        <v>30</v>
      </c>
      <c r="M668" t="e">
        <f>Fugas_metoind!AH134*Fugas_metoind!N134/1000</f>
        <v>#N/A</v>
      </c>
      <c r="N668">
        <f>IFERROR(IF(L668="CO2",M668,IF(L668="CH4",M668*Hoja1!$C$19,BASEDEDATOS!M668*Hoja1!$C$20)),0)</f>
        <v>0</v>
      </c>
    </row>
    <row r="669" spans="2:14" x14ac:dyDescent="0.75">
      <c r="B669" t="str">
        <f>IF(Fugas_metoind!C135="Planta Tratamiento de gas","1B2biii",IF(Hoja1!$C$31="CRUDO","1B2aii","1B2aiii"))</f>
        <v>1B2aii</v>
      </c>
      <c r="C669" t="str">
        <f>Hoja1!$C$31</f>
        <v>CRUDO</v>
      </c>
      <c r="D669" t="str">
        <f>IF(Fugas_metoind!C135="Planta Tratamiento de gas","PROCESAMIENTO DE GAS","PRODUCCIÓN")</f>
        <v>PRODUCCIÓN</v>
      </c>
      <c r="E669" t="s">
        <v>322</v>
      </c>
      <c r="F669" t="s">
        <v>322</v>
      </c>
      <c r="H669" t="s">
        <v>840</v>
      </c>
      <c r="L669" t="s">
        <v>30</v>
      </c>
      <c r="M669" t="e">
        <f>Fugas_metoind!AH135*Fugas_metoind!N135/1000</f>
        <v>#N/A</v>
      </c>
      <c r="N669">
        <f>IFERROR(IF(L669="CO2",M669,IF(L669="CH4",M669*Hoja1!$C$19,BASEDEDATOS!M669*Hoja1!$C$20)),0)</f>
        <v>0</v>
      </c>
    </row>
    <row r="670" spans="2:14" x14ac:dyDescent="0.75">
      <c r="B670" t="str">
        <f>IF(Fugas_metoind!C136="Planta Tratamiento de gas","1B2biii",IF(Hoja1!$C$31="CRUDO","1B2aii","1B2aiii"))</f>
        <v>1B2aii</v>
      </c>
      <c r="C670" t="str">
        <f>Hoja1!$C$31</f>
        <v>CRUDO</v>
      </c>
      <c r="D670" t="str">
        <f>IF(Fugas_metoind!C136="Planta Tratamiento de gas","PROCESAMIENTO DE GAS","PRODUCCIÓN")</f>
        <v>PRODUCCIÓN</v>
      </c>
      <c r="E670" t="s">
        <v>322</v>
      </c>
      <c r="F670" t="s">
        <v>322</v>
      </c>
      <c r="H670" t="s">
        <v>840</v>
      </c>
      <c r="L670" t="s">
        <v>30</v>
      </c>
      <c r="M670" t="e">
        <f>Fugas_metoind!AH136*Fugas_metoind!N136/1000</f>
        <v>#N/A</v>
      </c>
      <c r="N670">
        <f>IFERROR(IF(L670="CO2",M670,IF(L670="CH4",M670*Hoja1!$C$19,BASEDEDATOS!M670*Hoja1!$C$20)),0)</f>
        <v>0</v>
      </c>
    </row>
    <row r="671" spans="2:14" x14ac:dyDescent="0.75">
      <c r="B671" t="str">
        <f>IF(Fugas_metoind!C137="Planta Tratamiento de gas","1B2biii",IF(Hoja1!$C$31="CRUDO","1B2aii","1B2aiii"))</f>
        <v>1B2aii</v>
      </c>
      <c r="C671" t="str">
        <f>Hoja1!$C$31</f>
        <v>CRUDO</v>
      </c>
      <c r="D671" t="str">
        <f>IF(Fugas_metoind!C137="Planta Tratamiento de gas","PROCESAMIENTO DE GAS","PRODUCCIÓN")</f>
        <v>PRODUCCIÓN</v>
      </c>
      <c r="E671" t="s">
        <v>322</v>
      </c>
      <c r="F671" t="s">
        <v>322</v>
      </c>
      <c r="H671" t="s">
        <v>840</v>
      </c>
      <c r="L671" t="s">
        <v>30</v>
      </c>
      <c r="M671" t="e">
        <f>Fugas_metoind!AH137*Fugas_metoind!N137/1000</f>
        <v>#N/A</v>
      </c>
      <c r="N671">
        <f>IFERROR(IF(L671="CO2",M671,IF(L671="CH4",M671*Hoja1!$C$19,BASEDEDATOS!M671*Hoja1!$C$20)),0)</f>
        <v>0</v>
      </c>
    </row>
    <row r="672" spans="2:14" x14ac:dyDescent="0.75">
      <c r="B672" t="str">
        <f>IF(Fugas_metoind!C138="Planta Tratamiento de gas","1B2biii",IF(Hoja1!$C$31="CRUDO","1B2aii","1B2aiii"))</f>
        <v>1B2aii</v>
      </c>
      <c r="C672" t="str">
        <f>Hoja1!$C$31</f>
        <v>CRUDO</v>
      </c>
      <c r="D672" t="str">
        <f>IF(Fugas_metoind!C138="Planta Tratamiento de gas","PROCESAMIENTO DE GAS","PRODUCCIÓN")</f>
        <v>PRODUCCIÓN</v>
      </c>
      <c r="E672" t="s">
        <v>322</v>
      </c>
      <c r="F672" t="s">
        <v>322</v>
      </c>
      <c r="H672" t="s">
        <v>840</v>
      </c>
      <c r="L672" t="s">
        <v>30</v>
      </c>
      <c r="M672" t="e">
        <f>Fugas_metoind!AH138*Fugas_metoind!N138/1000</f>
        <v>#N/A</v>
      </c>
      <c r="N672">
        <f>IFERROR(IF(L672="CO2",M672,IF(L672="CH4",M672*Hoja1!$C$19,BASEDEDATOS!M672*Hoja1!$C$20)),0)</f>
        <v>0</v>
      </c>
    </row>
    <row r="673" spans="2:14" x14ac:dyDescent="0.75">
      <c r="B673" t="str">
        <f>IF(Fugas_metoind!C139="Planta Tratamiento de gas","1B2biii",IF(Hoja1!$C$31="CRUDO","1B2aii","1B2aiii"))</f>
        <v>1B2aii</v>
      </c>
      <c r="C673" t="str">
        <f>Hoja1!$C$31</f>
        <v>CRUDO</v>
      </c>
      <c r="D673" t="str">
        <f>IF(Fugas_metoind!C139="Planta Tratamiento de gas","PROCESAMIENTO DE GAS","PRODUCCIÓN")</f>
        <v>PRODUCCIÓN</v>
      </c>
      <c r="E673" t="s">
        <v>322</v>
      </c>
      <c r="F673" t="s">
        <v>322</v>
      </c>
      <c r="H673" t="s">
        <v>840</v>
      </c>
      <c r="L673" t="s">
        <v>30</v>
      </c>
      <c r="M673" t="e">
        <f>Fugas_metoind!AH139*Fugas_metoind!N139/1000</f>
        <v>#N/A</v>
      </c>
      <c r="N673">
        <f>IFERROR(IF(L673="CO2",M673,IF(L673="CH4",M673*Hoja1!$C$19,BASEDEDATOS!M673*Hoja1!$C$20)),0)</f>
        <v>0</v>
      </c>
    </row>
    <row r="674" spans="2:14" x14ac:dyDescent="0.75">
      <c r="B674" t="str">
        <f>IF(Fugas_metoind!C140="Planta Tratamiento de gas","1B2biii",IF(Hoja1!$C$31="CRUDO","1B2aii","1B2aiii"))</f>
        <v>1B2aii</v>
      </c>
      <c r="C674" t="str">
        <f>Hoja1!$C$31</f>
        <v>CRUDO</v>
      </c>
      <c r="D674" t="str">
        <f>IF(Fugas_metoind!C140="Planta Tratamiento de gas","PROCESAMIENTO DE GAS","PRODUCCIÓN")</f>
        <v>PRODUCCIÓN</v>
      </c>
      <c r="E674" t="s">
        <v>322</v>
      </c>
      <c r="F674" t="s">
        <v>322</v>
      </c>
      <c r="H674" t="s">
        <v>840</v>
      </c>
      <c r="L674" t="s">
        <v>30</v>
      </c>
      <c r="M674" t="e">
        <f>Fugas_metoind!AH140*Fugas_metoind!N140/1000</f>
        <v>#N/A</v>
      </c>
      <c r="N674">
        <f>IFERROR(IF(L674="CO2",M674,IF(L674="CH4",M674*Hoja1!$C$19,BASEDEDATOS!M674*Hoja1!$C$20)),0)</f>
        <v>0</v>
      </c>
    </row>
    <row r="675" spans="2:14" x14ac:dyDescent="0.75">
      <c r="B675" t="str">
        <f>IF(Fugas_metoind!C141="Planta Tratamiento de gas","1B2biii",IF(Hoja1!$C$31="CRUDO","1B2aii","1B2aiii"))</f>
        <v>1B2aii</v>
      </c>
      <c r="C675" t="str">
        <f>Hoja1!$C$31</f>
        <v>CRUDO</v>
      </c>
      <c r="D675" t="str">
        <f>IF(Fugas_metoind!C141="Planta Tratamiento de gas","PROCESAMIENTO DE GAS","PRODUCCIÓN")</f>
        <v>PRODUCCIÓN</v>
      </c>
      <c r="E675" t="s">
        <v>322</v>
      </c>
      <c r="F675" t="s">
        <v>322</v>
      </c>
      <c r="H675" t="s">
        <v>840</v>
      </c>
      <c r="L675" t="s">
        <v>30</v>
      </c>
      <c r="M675" t="e">
        <f>Fugas_metoind!AH141*Fugas_metoind!N141/1000</f>
        <v>#N/A</v>
      </c>
      <c r="N675">
        <f>IFERROR(IF(L675="CO2",M675,IF(L675="CH4",M675*Hoja1!$C$19,BASEDEDATOS!M675*Hoja1!$C$20)),0)</f>
        <v>0</v>
      </c>
    </row>
    <row r="676" spans="2:14" x14ac:dyDescent="0.75">
      <c r="B676" t="str">
        <f>IF(Fugas_metoind!C142="Planta Tratamiento de gas","1B2biii",IF(Hoja1!$C$31="CRUDO","1B2aii","1B2aiii"))</f>
        <v>1B2aii</v>
      </c>
      <c r="C676" t="str">
        <f>Hoja1!$C$31</f>
        <v>CRUDO</v>
      </c>
      <c r="D676" t="str">
        <f>IF(Fugas_metoind!C142="Planta Tratamiento de gas","PROCESAMIENTO DE GAS","PRODUCCIÓN")</f>
        <v>PRODUCCIÓN</v>
      </c>
      <c r="E676" t="s">
        <v>322</v>
      </c>
      <c r="F676" t="s">
        <v>322</v>
      </c>
      <c r="H676" t="s">
        <v>840</v>
      </c>
      <c r="L676" t="s">
        <v>30</v>
      </c>
      <c r="M676" t="e">
        <f>Fugas_metoind!AH142*Fugas_metoind!N142/1000</f>
        <v>#N/A</v>
      </c>
      <c r="N676">
        <f>IFERROR(IF(L676="CO2",M676,IF(L676="CH4",M676*Hoja1!$C$19,BASEDEDATOS!M676*Hoja1!$C$20)),0)</f>
        <v>0</v>
      </c>
    </row>
    <row r="677" spans="2:14" x14ac:dyDescent="0.75">
      <c r="B677" t="str">
        <f>IF(Fugas_metoind!C143="Planta Tratamiento de gas","1B2biii",IF(Hoja1!$C$31="CRUDO","1B2aii","1B2aiii"))</f>
        <v>1B2aii</v>
      </c>
      <c r="C677" t="str">
        <f>Hoja1!$C$31</f>
        <v>CRUDO</v>
      </c>
      <c r="D677" t="str">
        <f>IF(Fugas_metoind!C143="Planta Tratamiento de gas","PROCESAMIENTO DE GAS","PRODUCCIÓN")</f>
        <v>PRODUCCIÓN</v>
      </c>
      <c r="E677" t="s">
        <v>322</v>
      </c>
      <c r="F677" t="s">
        <v>322</v>
      </c>
      <c r="H677" t="s">
        <v>840</v>
      </c>
      <c r="L677" t="s">
        <v>30</v>
      </c>
      <c r="M677" t="e">
        <f>Fugas_metoind!AH143*Fugas_metoind!N143/1000</f>
        <v>#N/A</v>
      </c>
      <c r="N677">
        <f>IFERROR(IF(L677="CO2",M677,IF(L677="CH4",M677*Hoja1!$C$19,BASEDEDATOS!M677*Hoja1!$C$20)),0)</f>
        <v>0</v>
      </c>
    </row>
    <row r="678" spans="2:14" x14ac:dyDescent="0.75">
      <c r="B678" t="str">
        <f>IF(Fugas_metoind!C144="Planta Tratamiento de gas","1B2biii",IF(Hoja1!$C$31="CRUDO","1B2aii","1B2aiii"))</f>
        <v>1B2aii</v>
      </c>
      <c r="C678" t="str">
        <f>Hoja1!$C$31</f>
        <v>CRUDO</v>
      </c>
      <c r="D678" t="str">
        <f>IF(Fugas_metoind!C144="Planta Tratamiento de gas","PROCESAMIENTO DE GAS","PRODUCCIÓN")</f>
        <v>PRODUCCIÓN</v>
      </c>
      <c r="E678" t="s">
        <v>322</v>
      </c>
      <c r="F678" t="s">
        <v>322</v>
      </c>
      <c r="H678" t="s">
        <v>840</v>
      </c>
      <c r="L678" t="s">
        <v>30</v>
      </c>
      <c r="M678" t="e">
        <f>Fugas_metoind!AH144*Fugas_metoind!N144/1000</f>
        <v>#N/A</v>
      </c>
      <c r="N678">
        <f>IFERROR(IF(L678="CO2",M678,IF(L678="CH4",M678*Hoja1!$C$19,BASEDEDATOS!M678*Hoja1!$C$20)),0)</f>
        <v>0</v>
      </c>
    </row>
    <row r="679" spans="2:14" x14ac:dyDescent="0.75">
      <c r="B679" t="str">
        <f>IF(Fugas_metoind!C145="Planta Tratamiento de gas","1B2biii",IF(Hoja1!$C$31="CRUDO","1B2aii","1B2aiii"))</f>
        <v>1B2aii</v>
      </c>
      <c r="C679" t="str">
        <f>Hoja1!$C$31</f>
        <v>CRUDO</v>
      </c>
      <c r="D679" t="str">
        <f>IF(Fugas_metoind!C145="Planta Tratamiento de gas","PROCESAMIENTO DE GAS","PRODUCCIÓN")</f>
        <v>PRODUCCIÓN</v>
      </c>
      <c r="E679" t="s">
        <v>322</v>
      </c>
      <c r="F679" t="s">
        <v>322</v>
      </c>
      <c r="H679" t="s">
        <v>840</v>
      </c>
      <c r="L679" t="s">
        <v>30</v>
      </c>
      <c r="M679" t="e">
        <f>Fugas_metoind!AH145*Fugas_metoind!N145/1000</f>
        <v>#N/A</v>
      </c>
      <c r="N679">
        <f>IFERROR(IF(L679="CO2",M679,IF(L679="CH4",M679*Hoja1!$C$19,BASEDEDATOS!M679*Hoja1!$C$20)),0)</f>
        <v>0</v>
      </c>
    </row>
    <row r="680" spans="2:14" x14ac:dyDescent="0.75">
      <c r="B680" t="str">
        <f>IF(Fugas_metoind!C146="Planta Tratamiento de gas","1B2biii",IF(Hoja1!$C$31="CRUDO","1B2aii","1B2aiii"))</f>
        <v>1B2aii</v>
      </c>
      <c r="C680" t="str">
        <f>Hoja1!$C$31</f>
        <v>CRUDO</v>
      </c>
      <c r="D680" t="str">
        <f>IF(Fugas_metoind!C146="Planta Tratamiento de gas","PROCESAMIENTO DE GAS","PRODUCCIÓN")</f>
        <v>PRODUCCIÓN</v>
      </c>
      <c r="E680" t="s">
        <v>322</v>
      </c>
      <c r="F680" t="s">
        <v>322</v>
      </c>
      <c r="H680" t="s">
        <v>840</v>
      </c>
      <c r="L680" t="s">
        <v>30</v>
      </c>
      <c r="M680" t="e">
        <f>Fugas_metoind!AH146*Fugas_metoind!N146/1000</f>
        <v>#N/A</v>
      </c>
      <c r="N680">
        <f>IFERROR(IF(L680="CO2",M680,IF(L680="CH4",M680*Hoja1!$C$19,BASEDEDATOS!M680*Hoja1!$C$20)),0)</f>
        <v>0</v>
      </c>
    </row>
    <row r="681" spans="2:14" x14ac:dyDescent="0.75">
      <c r="B681" t="str">
        <f>IF(Fugas_metoind!C147="Planta Tratamiento de gas","1B2biii",IF(Hoja1!$C$31="CRUDO","1B2aii","1B2aiii"))</f>
        <v>1B2aii</v>
      </c>
      <c r="C681" t="str">
        <f>Hoja1!$C$31</f>
        <v>CRUDO</v>
      </c>
      <c r="D681" t="str">
        <f>IF(Fugas_metoind!C147="Planta Tratamiento de gas","PROCESAMIENTO DE GAS","PRODUCCIÓN")</f>
        <v>PRODUCCIÓN</v>
      </c>
      <c r="E681" t="s">
        <v>322</v>
      </c>
      <c r="F681" t="s">
        <v>322</v>
      </c>
      <c r="H681" t="s">
        <v>840</v>
      </c>
      <c r="L681" t="s">
        <v>30</v>
      </c>
      <c r="M681" t="e">
        <f>Fugas_metoind!AH147*Fugas_metoind!N147/1000</f>
        <v>#N/A</v>
      </c>
      <c r="N681">
        <f>IFERROR(IF(L681="CO2",M681,IF(L681="CH4",M681*Hoja1!$C$19,BASEDEDATOS!M681*Hoja1!$C$20)),0)</f>
        <v>0</v>
      </c>
    </row>
    <row r="682" spans="2:14" x14ac:dyDescent="0.75">
      <c r="B682" t="str">
        <f>IF(Fugas_metoind!C148="Planta Tratamiento de gas","1B2biii",IF(Hoja1!$C$31="CRUDO","1B2aii","1B2aiii"))</f>
        <v>1B2aii</v>
      </c>
      <c r="C682" t="str">
        <f>Hoja1!$C$31</f>
        <v>CRUDO</v>
      </c>
      <c r="D682" t="str">
        <f>IF(Fugas_metoind!C148="Planta Tratamiento de gas","PROCESAMIENTO DE GAS","PRODUCCIÓN")</f>
        <v>PRODUCCIÓN</v>
      </c>
      <c r="E682" t="s">
        <v>322</v>
      </c>
      <c r="F682" t="s">
        <v>322</v>
      </c>
      <c r="H682" t="s">
        <v>840</v>
      </c>
      <c r="L682" t="s">
        <v>30</v>
      </c>
      <c r="M682" t="e">
        <f>Fugas_metoind!AH148*Fugas_metoind!N148/1000</f>
        <v>#N/A</v>
      </c>
      <c r="N682">
        <f>IFERROR(IF(L682="CO2",M682,IF(L682="CH4",M682*Hoja1!$C$19,BASEDEDATOS!M682*Hoja1!$C$20)),0)</f>
        <v>0</v>
      </c>
    </row>
    <row r="683" spans="2:14" x14ac:dyDescent="0.75">
      <c r="B683" t="str">
        <f>IF(Fugas_metoind!C149="Planta Tratamiento de gas","1B2biii",IF(Hoja1!$C$31="CRUDO","1B2aii","1B2aiii"))</f>
        <v>1B2aii</v>
      </c>
      <c r="C683" t="str">
        <f>Hoja1!$C$31</f>
        <v>CRUDO</v>
      </c>
      <c r="D683" t="str">
        <f>IF(Fugas_metoind!C149="Planta Tratamiento de gas","PROCESAMIENTO DE GAS","PRODUCCIÓN")</f>
        <v>PRODUCCIÓN</v>
      </c>
      <c r="E683" t="s">
        <v>322</v>
      </c>
      <c r="F683" t="s">
        <v>322</v>
      </c>
      <c r="H683" t="s">
        <v>840</v>
      </c>
      <c r="L683" t="s">
        <v>30</v>
      </c>
      <c r="M683" t="e">
        <f>Fugas_metoind!AH149*Fugas_metoind!N149/1000</f>
        <v>#N/A</v>
      </c>
      <c r="N683">
        <f>IFERROR(IF(L683="CO2",M683,IF(L683="CH4",M683*Hoja1!$C$19,BASEDEDATOS!M683*Hoja1!$C$20)),0)</f>
        <v>0</v>
      </c>
    </row>
    <row r="684" spans="2:14" x14ac:dyDescent="0.75">
      <c r="B684" t="str">
        <f>IF(Fugas_metoind!C150="Planta Tratamiento de gas","1B2biii",IF(Hoja1!$C$31="CRUDO","1B2aii","1B2aiii"))</f>
        <v>1B2aii</v>
      </c>
      <c r="C684" t="str">
        <f>Hoja1!$C$31</f>
        <v>CRUDO</v>
      </c>
      <c r="D684" t="str">
        <f>IF(Fugas_metoind!C150="Planta Tratamiento de gas","PROCESAMIENTO DE GAS","PRODUCCIÓN")</f>
        <v>PRODUCCIÓN</v>
      </c>
      <c r="E684" t="s">
        <v>322</v>
      </c>
      <c r="F684" t="s">
        <v>322</v>
      </c>
      <c r="H684" t="s">
        <v>840</v>
      </c>
      <c r="L684" t="s">
        <v>30</v>
      </c>
      <c r="M684" t="e">
        <f>Fugas_metoind!AH150*Fugas_metoind!N150/1000</f>
        <v>#N/A</v>
      </c>
      <c r="N684">
        <f>IFERROR(IF(L684="CO2",M684,IF(L684="CH4",M684*Hoja1!$C$19,BASEDEDATOS!M684*Hoja1!$C$20)),0)</f>
        <v>0</v>
      </c>
    </row>
    <row r="685" spans="2:14" x14ac:dyDescent="0.75">
      <c r="B685" t="str">
        <f>IF(Fugas_metoind!C151="Planta Tratamiento de gas","1B2biii",IF(Hoja1!$C$31="CRUDO","1B2aii","1B2aiii"))</f>
        <v>1B2aii</v>
      </c>
      <c r="C685" t="str">
        <f>Hoja1!$C$31</f>
        <v>CRUDO</v>
      </c>
      <c r="D685" t="str">
        <f>IF(Fugas_metoind!C151="Planta Tratamiento de gas","PROCESAMIENTO DE GAS","PRODUCCIÓN")</f>
        <v>PRODUCCIÓN</v>
      </c>
      <c r="E685" t="s">
        <v>322</v>
      </c>
      <c r="F685" t="s">
        <v>322</v>
      </c>
      <c r="H685" t="s">
        <v>840</v>
      </c>
      <c r="L685" t="s">
        <v>30</v>
      </c>
      <c r="M685" t="e">
        <f>Fugas_metoind!AH151*Fugas_metoind!N151/1000</f>
        <v>#N/A</v>
      </c>
      <c r="N685">
        <f>IFERROR(IF(L685="CO2",M685,IF(L685="CH4",M685*Hoja1!$C$19,BASEDEDATOS!M685*Hoja1!$C$20)),0)</f>
        <v>0</v>
      </c>
    </row>
    <row r="686" spans="2:14" x14ac:dyDescent="0.75">
      <c r="B686" t="str">
        <f>IF(Fugas_metoind!C152="Planta Tratamiento de gas","1B2biii",IF(Hoja1!$C$31="CRUDO","1B2aii","1B2aiii"))</f>
        <v>1B2aii</v>
      </c>
      <c r="C686" t="str">
        <f>Hoja1!$C$31</f>
        <v>CRUDO</v>
      </c>
      <c r="D686" t="str">
        <f>IF(Fugas_metoind!C152="Planta Tratamiento de gas","PROCESAMIENTO DE GAS","PRODUCCIÓN")</f>
        <v>PRODUCCIÓN</v>
      </c>
      <c r="E686" t="s">
        <v>322</v>
      </c>
      <c r="F686" t="s">
        <v>322</v>
      </c>
      <c r="H686" t="s">
        <v>840</v>
      </c>
      <c r="L686" t="s">
        <v>30</v>
      </c>
      <c r="M686" t="e">
        <f>Fugas_metoind!AH152*Fugas_metoind!N152/1000</f>
        <v>#N/A</v>
      </c>
      <c r="N686">
        <f>IFERROR(IF(L686="CO2",M686,IF(L686="CH4",M686*Hoja1!$C$19,BASEDEDATOS!M686*Hoja1!$C$20)),0)</f>
        <v>0</v>
      </c>
    </row>
    <row r="687" spans="2:14" x14ac:dyDescent="0.75">
      <c r="B687" t="str">
        <f>IF(Fugas_metoind!C153="Planta Tratamiento de gas","1B2biii",IF(Hoja1!$C$31="CRUDO","1B2aii","1B2aiii"))</f>
        <v>1B2aii</v>
      </c>
      <c r="C687" t="str">
        <f>Hoja1!$C$31</f>
        <v>CRUDO</v>
      </c>
      <c r="D687" t="str">
        <f>IF(Fugas_metoind!C153="Planta Tratamiento de gas","PROCESAMIENTO DE GAS","PRODUCCIÓN")</f>
        <v>PRODUCCIÓN</v>
      </c>
      <c r="E687" t="s">
        <v>322</v>
      </c>
      <c r="F687" t="s">
        <v>322</v>
      </c>
      <c r="H687" t="s">
        <v>840</v>
      </c>
      <c r="L687" t="s">
        <v>30</v>
      </c>
      <c r="M687" t="e">
        <f>Fugas_metoind!AH153*Fugas_metoind!N153/1000</f>
        <v>#N/A</v>
      </c>
      <c r="N687">
        <f>IFERROR(IF(L687="CO2",M687,IF(L687="CH4",M687*Hoja1!$C$19,BASEDEDATOS!M687*Hoja1!$C$20)),0)</f>
        <v>0</v>
      </c>
    </row>
    <row r="688" spans="2:14" x14ac:dyDescent="0.75">
      <c r="B688" t="str">
        <f>IF(Fugas_metoind!C154="Planta Tratamiento de gas","1B2biii",IF(Hoja1!$C$31="CRUDO","1B2aii","1B2aiii"))</f>
        <v>1B2aii</v>
      </c>
      <c r="C688" t="str">
        <f>Hoja1!$C$31</f>
        <v>CRUDO</v>
      </c>
      <c r="D688" t="str">
        <f>IF(Fugas_metoind!C154="Planta Tratamiento de gas","PROCESAMIENTO DE GAS","PRODUCCIÓN")</f>
        <v>PRODUCCIÓN</v>
      </c>
      <c r="E688" t="s">
        <v>322</v>
      </c>
      <c r="F688" t="s">
        <v>322</v>
      </c>
      <c r="H688" t="s">
        <v>840</v>
      </c>
      <c r="L688" t="s">
        <v>30</v>
      </c>
      <c r="M688" t="e">
        <f>Fugas_metoind!AH154*Fugas_metoind!N154/1000</f>
        <v>#N/A</v>
      </c>
      <c r="N688">
        <f>IFERROR(IF(L688="CO2",M688,IF(L688="CH4",M688*Hoja1!$C$19,BASEDEDATOS!M688*Hoja1!$C$20)),0)</f>
        <v>0</v>
      </c>
    </row>
    <row r="689" spans="2:14" x14ac:dyDescent="0.75">
      <c r="B689" t="str">
        <f>IF(Fugas_metoind!C155="Planta Tratamiento de gas","1B2biii",IF(Hoja1!$C$31="CRUDO","1B2aii","1B2aiii"))</f>
        <v>1B2aii</v>
      </c>
      <c r="C689" t="str">
        <f>Hoja1!$C$31</f>
        <v>CRUDO</v>
      </c>
      <c r="D689" t="str">
        <f>IF(Fugas_metoind!C155="Planta Tratamiento de gas","PROCESAMIENTO DE GAS","PRODUCCIÓN")</f>
        <v>PRODUCCIÓN</v>
      </c>
      <c r="E689" t="s">
        <v>322</v>
      </c>
      <c r="F689" t="s">
        <v>322</v>
      </c>
      <c r="H689" t="s">
        <v>840</v>
      </c>
      <c r="L689" t="s">
        <v>30</v>
      </c>
      <c r="M689" t="e">
        <f>Fugas_metoind!AH155*Fugas_metoind!N155/1000</f>
        <v>#N/A</v>
      </c>
      <c r="N689">
        <f>IFERROR(IF(L689="CO2",M689,IF(L689="CH4",M689*Hoja1!$C$19,BASEDEDATOS!M689*Hoja1!$C$20)),0)</f>
        <v>0</v>
      </c>
    </row>
    <row r="690" spans="2:14" x14ac:dyDescent="0.75">
      <c r="B690" t="str">
        <f>IF(Fugas_metoind!C156="Planta Tratamiento de gas","1B2biii",IF(Hoja1!$C$31="CRUDO","1B2aii","1B2aiii"))</f>
        <v>1B2aii</v>
      </c>
      <c r="C690" t="str">
        <f>Hoja1!$C$31</f>
        <v>CRUDO</v>
      </c>
      <c r="D690" t="str">
        <f>IF(Fugas_metoind!C156="Planta Tratamiento de gas","PROCESAMIENTO DE GAS","PRODUCCIÓN")</f>
        <v>PRODUCCIÓN</v>
      </c>
      <c r="E690" t="s">
        <v>322</v>
      </c>
      <c r="F690" t="s">
        <v>322</v>
      </c>
      <c r="H690" t="s">
        <v>840</v>
      </c>
      <c r="L690" t="s">
        <v>30</v>
      </c>
      <c r="M690" t="e">
        <f>Fugas_metoind!AH156*Fugas_metoind!N156/1000</f>
        <v>#N/A</v>
      </c>
      <c r="N690">
        <f>IFERROR(IF(L690="CO2",M690,IF(L690="CH4",M690*Hoja1!$C$19,BASEDEDATOS!M690*Hoja1!$C$20)),0)</f>
        <v>0</v>
      </c>
    </row>
    <row r="691" spans="2:14" x14ac:dyDescent="0.75">
      <c r="B691" t="str">
        <f>IF(Fugas_metoind!C157="Planta Tratamiento de gas","1B2biii",IF(Hoja1!$C$31="CRUDO","1B2aii","1B2aiii"))</f>
        <v>1B2aii</v>
      </c>
      <c r="C691" t="str">
        <f>Hoja1!$C$31</f>
        <v>CRUDO</v>
      </c>
      <c r="D691" t="str">
        <f>IF(Fugas_metoind!C157="Planta Tratamiento de gas","PROCESAMIENTO DE GAS","PRODUCCIÓN")</f>
        <v>PRODUCCIÓN</v>
      </c>
      <c r="E691" t="s">
        <v>322</v>
      </c>
      <c r="F691" t="s">
        <v>322</v>
      </c>
      <c r="H691" t="s">
        <v>840</v>
      </c>
      <c r="L691" t="s">
        <v>30</v>
      </c>
      <c r="M691" t="e">
        <f>Fugas_metoind!AH157*Fugas_metoind!N157/1000</f>
        <v>#N/A</v>
      </c>
      <c r="N691">
        <f>IFERROR(IF(L691="CO2",M691,IF(L691="CH4",M691*Hoja1!$C$19,BASEDEDATOS!M691*Hoja1!$C$20)),0)</f>
        <v>0</v>
      </c>
    </row>
    <row r="692" spans="2:14" x14ac:dyDescent="0.75">
      <c r="B692" t="str">
        <f>IF(Fugas_metoind!C158="Planta Tratamiento de gas","1B2biii",IF(Hoja1!$C$31="CRUDO","1B2aii","1B2aiii"))</f>
        <v>1B2aii</v>
      </c>
      <c r="C692" t="str">
        <f>Hoja1!$C$31</f>
        <v>CRUDO</v>
      </c>
      <c r="D692" t="str">
        <f>IF(Fugas_metoind!C158="Planta Tratamiento de gas","PROCESAMIENTO DE GAS","PRODUCCIÓN")</f>
        <v>PRODUCCIÓN</v>
      </c>
      <c r="E692" t="s">
        <v>322</v>
      </c>
      <c r="F692" t="s">
        <v>322</v>
      </c>
      <c r="H692" t="s">
        <v>840</v>
      </c>
      <c r="L692" t="s">
        <v>30</v>
      </c>
      <c r="M692" t="e">
        <f>Fugas_metoind!AH158*Fugas_metoind!N158/1000</f>
        <v>#N/A</v>
      </c>
      <c r="N692">
        <f>IFERROR(IF(L692="CO2",M692,IF(L692="CH4",M692*Hoja1!$C$19,BASEDEDATOS!M692*Hoja1!$C$20)),0)</f>
        <v>0</v>
      </c>
    </row>
    <row r="693" spans="2:14" x14ac:dyDescent="0.75">
      <c r="B693" t="str">
        <f>IF(Fugas_metoind!C159="Planta Tratamiento de gas","1B2biii",IF(Hoja1!$C$31="CRUDO","1B2aii","1B2aiii"))</f>
        <v>1B2aii</v>
      </c>
      <c r="C693" t="str">
        <f>Hoja1!$C$31</f>
        <v>CRUDO</v>
      </c>
      <c r="D693" t="str">
        <f>IF(Fugas_metoind!C159="Planta Tratamiento de gas","PROCESAMIENTO DE GAS","PRODUCCIÓN")</f>
        <v>PRODUCCIÓN</v>
      </c>
      <c r="E693" t="s">
        <v>322</v>
      </c>
      <c r="F693" t="s">
        <v>322</v>
      </c>
      <c r="H693" t="s">
        <v>840</v>
      </c>
      <c r="L693" t="s">
        <v>30</v>
      </c>
      <c r="M693" t="e">
        <f>Fugas_metoind!AH159*Fugas_metoind!N159/1000</f>
        <v>#N/A</v>
      </c>
      <c r="N693">
        <f>IFERROR(IF(L693="CO2",M693,IF(L693="CH4",M693*Hoja1!$C$19,BASEDEDATOS!M693*Hoja1!$C$20)),0)</f>
        <v>0</v>
      </c>
    </row>
    <row r="694" spans="2:14" x14ac:dyDescent="0.75">
      <c r="B694" t="str">
        <f>IF(Fugas_metoind!C160="Planta Tratamiento de gas","1B2biii",IF(Hoja1!$C$31="CRUDO","1B2aii","1B2aiii"))</f>
        <v>1B2aii</v>
      </c>
      <c r="C694" t="str">
        <f>Hoja1!$C$31</f>
        <v>CRUDO</v>
      </c>
      <c r="D694" t="str">
        <f>IF(Fugas_metoind!C160="Planta Tratamiento de gas","PROCESAMIENTO DE GAS","PRODUCCIÓN")</f>
        <v>PRODUCCIÓN</v>
      </c>
      <c r="E694" t="s">
        <v>322</v>
      </c>
      <c r="F694" t="s">
        <v>322</v>
      </c>
      <c r="H694" t="s">
        <v>840</v>
      </c>
      <c r="L694" t="s">
        <v>30</v>
      </c>
      <c r="M694" t="e">
        <f>Fugas_metoind!AH160*Fugas_metoind!N160/1000</f>
        <v>#N/A</v>
      </c>
      <c r="N694">
        <f>IFERROR(IF(L694="CO2",M694,IF(L694="CH4",M694*Hoja1!$C$19,BASEDEDATOS!M694*Hoja1!$C$20)),0)</f>
        <v>0</v>
      </c>
    </row>
    <row r="695" spans="2:14" x14ac:dyDescent="0.75">
      <c r="B695" t="str">
        <f>IF(Fugas_metoind!C161="Planta Tratamiento de gas","1B2biii",IF(Hoja1!$C$31="CRUDO","1B2aii","1B2aiii"))</f>
        <v>1B2aii</v>
      </c>
      <c r="C695" t="str">
        <f>Hoja1!$C$31</f>
        <v>CRUDO</v>
      </c>
      <c r="D695" t="str">
        <f>IF(Fugas_metoind!C161="Planta Tratamiento de gas","PROCESAMIENTO DE GAS","PRODUCCIÓN")</f>
        <v>PRODUCCIÓN</v>
      </c>
      <c r="E695" t="s">
        <v>322</v>
      </c>
      <c r="F695" t="s">
        <v>322</v>
      </c>
      <c r="H695" t="s">
        <v>840</v>
      </c>
      <c r="L695" t="s">
        <v>30</v>
      </c>
      <c r="M695" t="e">
        <f>Fugas_metoind!AH161*Fugas_metoind!N161/1000</f>
        <v>#N/A</v>
      </c>
      <c r="N695">
        <f>IFERROR(IF(L695="CO2",M695,IF(L695="CH4",M695*Hoja1!$C$19,BASEDEDATOS!M695*Hoja1!$C$20)),0)</f>
        <v>0</v>
      </c>
    </row>
    <row r="696" spans="2:14" x14ac:dyDescent="0.75">
      <c r="B696" t="str">
        <f>IF(Fugas_metoind!C162="Planta Tratamiento de gas","1B2biii",IF(Hoja1!$C$31="CRUDO","1B2aii","1B2aiii"))</f>
        <v>1B2aii</v>
      </c>
      <c r="C696" t="str">
        <f>Hoja1!$C$31</f>
        <v>CRUDO</v>
      </c>
      <c r="D696" t="str">
        <f>IF(Fugas_metoind!C162="Planta Tratamiento de gas","PROCESAMIENTO DE GAS","PRODUCCIÓN")</f>
        <v>PRODUCCIÓN</v>
      </c>
      <c r="E696" t="s">
        <v>322</v>
      </c>
      <c r="F696" t="s">
        <v>322</v>
      </c>
      <c r="H696" t="s">
        <v>840</v>
      </c>
      <c r="L696" t="s">
        <v>30</v>
      </c>
      <c r="M696" t="e">
        <f>Fugas_metoind!AH162*Fugas_metoind!N162/1000</f>
        <v>#N/A</v>
      </c>
      <c r="N696">
        <f>IFERROR(IF(L696="CO2",M696,IF(L696="CH4",M696*Hoja1!$C$19,BASEDEDATOS!M696*Hoja1!$C$20)),0)</f>
        <v>0</v>
      </c>
    </row>
    <row r="697" spans="2:14" x14ac:dyDescent="0.75">
      <c r="B697" t="str">
        <f>IF(Fugas_metoind!C163="Planta Tratamiento de gas","1B2biii",IF(Hoja1!$C$31="CRUDO","1B2aii","1B2aiii"))</f>
        <v>1B2aii</v>
      </c>
      <c r="C697" t="str">
        <f>Hoja1!$C$31</f>
        <v>CRUDO</v>
      </c>
      <c r="D697" t="str">
        <f>IF(Fugas_metoind!C163="Planta Tratamiento de gas","PROCESAMIENTO DE GAS","PRODUCCIÓN")</f>
        <v>PRODUCCIÓN</v>
      </c>
      <c r="E697" t="s">
        <v>322</v>
      </c>
      <c r="F697" t="s">
        <v>322</v>
      </c>
      <c r="H697" t="s">
        <v>840</v>
      </c>
      <c r="L697" t="s">
        <v>30</v>
      </c>
      <c r="M697" t="e">
        <f>Fugas_metoind!AH163*Fugas_metoind!N163/1000</f>
        <v>#N/A</v>
      </c>
      <c r="N697">
        <f>IFERROR(IF(L697="CO2",M697,IF(L697="CH4",M697*Hoja1!$C$19,BASEDEDATOS!M697*Hoja1!$C$20)),0)</f>
        <v>0</v>
      </c>
    </row>
    <row r="698" spans="2:14" x14ac:dyDescent="0.75">
      <c r="B698" t="str">
        <f>IF(Fugas_metoind!C164="Planta Tratamiento de gas","1B2biii",IF(Hoja1!$C$31="CRUDO","1B2aii","1B2aiii"))</f>
        <v>1B2aii</v>
      </c>
      <c r="C698" t="str">
        <f>Hoja1!$C$31</f>
        <v>CRUDO</v>
      </c>
      <c r="D698" t="str">
        <f>IF(Fugas_metoind!C164="Planta Tratamiento de gas","PROCESAMIENTO DE GAS","PRODUCCIÓN")</f>
        <v>PRODUCCIÓN</v>
      </c>
      <c r="E698" t="s">
        <v>322</v>
      </c>
      <c r="F698" t="s">
        <v>322</v>
      </c>
      <c r="H698" t="s">
        <v>840</v>
      </c>
      <c r="L698" t="s">
        <v>30</v>
      </c>
      <c r="M698" t="e">
        <f>Fugas_metoind!AH164*Fugas_metoind!N164/1000</f>
        <v>#N/A</v>
      </c>
      <c r="N698">
        <f>IFERROR(IF(L698="CO2",M698,IF(L698="CH4",M698*Hoja1!$C$19,BASEDEDATOS!M698*Hoja1!$C$20)),0)</f>
        <v>0</v>
      </c>
    </row>
    <row r="699" spans="2:14" x14ac:dyDescent="0.75">
      <c r="B699" t="str">
        <f>IF(Fugas_metoind!C165="Planta Tratamiento de gas","1B2biii",IF(Hoja1!$C$31="CRUDO","1B2aii","1B2aiii"))</f>
        <v>1B2aii</v>
      </c>
      <c r="C699" t="str">
        <f>Hoja1!$C$31</f>
        <v>CRUDO</v>
      </c>
      <c r="D699" t="str">
        <f>IF(Fugas_metoind!C165="Planta Tratamiento de gas","PROCESAMIENTO DE GAS","PRODUCCIÓN")</f>
        <v>PRODUCCIÓN</v>
      </c>
      <c r="E699" t="s">
        <v>322</v>
      </c>
      <c r="F699" t="s">
        <v>322</v>
      </c>
      <c r="H699" t="s">
        <v>840</v>
      </c>
      <c r="L699" t="s">
        <v>30</v>
      </c>
      <c r="M699" t="e">
        <f>Fugas_metoind!AH165*Fugas_metoind!N165/1000</f>
        <v>#N/A</v>
      </c>
      <c r="N699">
        <f>IFERROR(IF(L699="CO2",M699,IF(L699="CH4",M699*Hoja1!$C$19,BASEDEDATOS!M699*Hoja1!$C$20)),0)</f>
        <v>0</v>
      </c>
    </row>
    <row r="700" spans="2:14" x14ac:dyDescent="0.75">
      <c r="B700" t="str">
        <f>IF(Fugas_metoind!C166="Planta Tratamiento de gas","1B2biii",IF(Hoja1!$C$31="CRUDO","1B2aii","1B2aiii"))</f>
        <v>1B2aii</v>
      </c>
      <c r="C700" t="str">
        <f>Hoja1!$C$31</f>
        <v>CRUDO</v>
      </c>
      <c r="D700" t="str">
        <f>IF(Fugas_metoind!C166="Planta Tratamiento de gas","PROCESAMIENTO DE GAS","PRODUCCIÓN")</f>
        <v>PRODUCCIÓN</v>
      </c>
      <c r="E700" t="s">
        <v>322</v>
      </c>
      <c r="F700" t="s">
        <v>322</v>
      </c>
      <c r="H700" t="s">
        <v>840</v>
      </c>
      <c r="L700" t="s">
        <v>30</v>
      </c>
      <c r="M700" t="e">
        <f>Fugas_metoind!AH166*Fugas_metoind!N166/1000</f>
        <v>#N/A</v>
      </c>
      <c r="N700">
        <f>IFERROR(IF(L700="CO2",M700,IF(L700="CH4",M700*Hoja1!$C$19,BASEDEDATOS!M700*Hoja1!$C$20)),0)</f>
        <v>0</v>
      </c>
    </row>
    <row r="701" spans="2:14" x14ac:dyDescent="0.75">
      <c r="B701" t="str">
        <f>IF(Fugas_metoind!C167="Planta Tratamiento de gas","1B2biii",IF(Hoja1!$C$31="CRUDO","1B2aii","1B2aiii"))</f>
        <v>1B2aii</v>
      </c>
      <c r="C701" t="str">
        <f>Hoja1!$C$31</f>
        <v>CRUDO</v>
      </c>
      <c r="D701" t="str">
        <f>IF(Fugas_metoind!C167="Planta Tratamiento de gas","PROCESAMIENTO DE GAS","PRODUCCIÓN")</f>
        <v>PRODUCCIÓN</v>
      </c>
      <c r="E701" t="s">
        <v>322</v>
      </c>
      <c r="F701" t="s">
        <v>322</v>
      </c>
      <c r="H701" t="s">
        <v>840</v>
      </c>
      <c r="L701" t="s">
        <v>30</v>
      </c>
      <c r="M701" t="e">
        <f>Fugas_metoind!AH167*Fugas_metoind!N167/1000</f>
        <v>#N/A</v>
      </c>
      <c r="N701">
        <f>IFERROR(IF(L701="CO2",M701,IF(L701="CH4",M701*Hoja1!$C$19,BASEDEDATOS!M701*Hoja1!$C$20)),0)</f>
        <v>0</v>
      </c>
    </row>
    <row r="702" spans="2:14" x14ac:dyDescent="0.75">
      <c r="B702" t="str">
        <f>IF(Fugas_metoind!C168="Planta Tratamiento de gas","1B2biii",IF(Hoja1!$C$31="CRUDO","1B2aii","1B2aiii"))</f>
        <v>1B2aii</v>
      </c>
      <c r="C702" t="str">
        <f>Hoja1!$C$31</f>
        <v>CRUDO</v>
      </c>
      <c r="D702" t="str">
        <f>IF(Fugas_metoind!C168="Planta Tratamiento de gas","PROCESAMIENTO DE GAS","PRODUCCIÓN")</f>
        <v>PRODUCCIÓN</v>
      </c>
      <c r="E702" t="s">
        <v>322</v>
      </c>
      <c r="F702" t="s">
        <v>322</v>
      </c>
      <c r="H702" t="s">
        <v>840</v>
      </c>
      <c r="L702" t="s">
        <v>30</v>
      </c>
      <c r="M702" t="e">
        <f>Fugas_metoind!AH168*Fugas_metoind!N168/1000</f>
        <v>#N/A</v>
      </c>
      <c r="N702">
        <f>IFERROR(IF(L702="CO2",M702,IF(L702="CH4",M702*Hoja1!$C$19,BASEDEDATOS!M702*Hoja1!$C$20)),0)</f>
        <v>0</v>
      </c>
    </row>
    <row r="703" spans="2:14" x14ac:dyDescent="0.75">
      <c r="B703" t="str">
        <f>IF(Fugas_metoind!C169="Planta Tratamiento de gas","1B2biii",IF(Hoja1!$C$31="CRUDO","1B2aii","1B2aiii"))</f>
        <v>1B2aii</v>
      </c>
      <c r="C703" t="str">
        <f>Hoja1!$C$31</f>
        <v>CRUDO</v>
      </c>
      <c r="D703" t="str">
        <f>IF(Fugas_metoind!C169="Planta Tratamiento de gas","PROCESAMIENTO DE GAS","PRODUCCIÓN")</f>
        <v>PRODUCCIÓN</v>
      </c>
      <c r="E703" t="s">
        <v>322</v>
      </c>
      <c r="F703" t="s">
        <v>322</v>
      </c>
      <c r="H703" t="s">
        <v>840</v>
      </c>
      <c r="L703" t="s">
        <v>30</v>
      </c>
      <c r="M703" t="e">
        <f>Fugas_metoind!AH169*Fugas_metoind!N169/1000</f>
        <v>#N/A</v>
      </c>
      <c r="N703">
        <f>IFERROR(IF(L703="CO2",M703,IF(L703="CH4",M703*Hoja1!$C$19,BASEDEDATOS!M703*Hoja1!$C$20)),0)</f>
        <v>0</v>
      </c>
    </row>
    <row r="704" spans="2:14" x14ac:dyDescent="0.75">
      <c r="B704" t="str">
        <f>IF(Fugas_metoind!C170="Planta Tratamiento de gas","1B2biii",IF(Hoja1!$C$31="CRUDO","1B2aii","1B2aiii"))</f>
        <v>1B2aii</v>
      </c>
      <c r="C704" t="str">
        <f>Hoja1!$C$31</f>
        <v>CRUDO</v>
      </c>
      <c r="D704" t="str">
        <f>IF(Fugas_metoind!C170="Planta Tratamiento de gas","PROCESAMIENTO DE GAS","PRODUCCIÓN")</f>
        <v>PRODUCCIÓN</v>
      </c>
      <c r="E704" t="s">
        <v>322</v>
      </c>
      <c r="F704" t="s">
        <v>322</v>
      </c>
      <c r="H704" t="s">
        <v>840</v>
      </c>
      <c r="L704" t="s">
        <v>30</v>
      </c>
      <c r="M704" t="e">
        <f>Fugas_metoind!AH170*Fugas_metoind!N170/1000</f>
        <v>#N/A</v>
      </c>
      <c r="N704">
        <f>IFERROR(IF(L704="CO2",M704,IF(L704="CH4",M704*Hoja1!$C$19,BASEDEDATOS!M704*Hoja1!$C$20)),0)</f>
        <v>0</v>
      </c>
    </row>
    <row r="705" spans="2:14" x14ac:dyDescent="0.75">
      <c r="B705" t="str">
        <f>IF(Fugas_metoind!C171="Planta Tratamiento de gas","1B2biii",IF(Hoja1!$C$31="CRUDO","1B2aii","1B2aiii"))</f>
        <v>1B2aii</v>
      </c>
      <c r="C705" t="str">
        <f>Hoja1!$C$31</f>
        <v>CRUDO</v>
      </c>
      <c r="D705" t="str">
        <f>IF(Fugas_metoind!C171="Planta Tratamiento de gas","PROCESAMIENTO DE GAS","PRODUCCIÓN")</f>
        <v>PRODUCCIÓN</v>
      </c>
      <c r="E705" t="s">
        <v>322</v>
      </c>
      <c r="F705" t="s">
        <v>322</v>
      </c>
      <c r="H705" t="s">
        <v>840</v>
      </c>
      <c r="L705" t="s">
        <v>30</v>
      </c>
      <c r="M705" t="e">
        <f>Fugas_metoind!AH171*Fugas_metoind!N171/1000</f>
        <v>#N/A</v>
      </c>
      <c r="N705">
        <f>IFERROR(IF(L705="CO2",M705,IF(L705="CH4",M705*Hoja1!$C$19,BASEDEDATOS!M705*Hoja1!$C$20)),0)</f>
        <v>0</v>
      </c>
    </row>
    <row r="706" spans="2:14" x14ac:dyDescent="0.75">
      <c r="B706" t="str">
        <f>IF(Fugas_metoind!C172="Planta Tratamiento de gas","1B2biii",IF(Hoja1!$C$31="CRUDO","1B2aii","1B2aiii"))</f>
        <v>1B2aii</v>
      </c>
      <c r="C706" t="str">
        <f>Hoja1!$C$31</f>
        <v>CRUDO</v>
      </c>
      <c r="D706" t="str">
        <f>IF(Fugas_metoind!C172="Planta Tratamiento de gas","PROCESAMIENTO DE GAS","PRODUCCIÓN")</f>
        <v>PRODUCCIÓN</v>
      </c>
      <c r="E706" t="s">
        <v>322</v>
      </c>
      <c r="F706" t="s">
        <v>322</v>
      </c>
      <c r="H706" t="s">
        <v>840</v>
      </c>
      <c r="L706" t="s">
        <v>30</v>
      </c>
      <c r="M706" t="e">
        <f>Fugas_metoind!AH172*Fugas_metoind!N172/1000</f>
        <v>#N/A</v>
      </c>
      <c r="N706">
        <f>IFERROR(IF(L706="CO2",M706,IF(L706="CH4",M706*Hoja1!$C$19,BASEDEDATOS!M706*Hoja1!$C$20)),0)</f>
        <v>0</v>
      </c>
    </row>
    <row r="707" spans="2:14" x14ac:dyDescent="0.75">
      <c r="B707" t="str">
        <f>IF(Fugas_metoind!C173="Planta Tratamiento de gas","1B2biii",IF(Hoja1!$C$31="CRUDO","1B2aii","1B2aiii"))</f>
        <v>1B2aii</v>
      </c>
      <c r="C707" t="str">
        <f>Hoja1!$C$31</f>
        <v>CRUDO</v>
      </c>
      <c r="D707" t="str">
        <f>IF(Fugas_metoind!C173="Planta Tratamiento de gas","PROCESAMIENTO DE GAS","PRODUCCIÓN")</f>
        <v>PRODUCCIÓN</v>
      </c>
      <c r="E707" t="s">
        <v>322</v>
      </c>
      <c r="F707" t="s">
        <v>322</v>
      </c>
      <c r="H707" t="s">
        <v>840</v>
      </c>
      <c r="L707" t="s">
        <v>30</v>
      </c>
      <c r="M707" t="e">
        <f>Fugas_metoind!AH173*Fugas_metoind!N173/1000</f>
        <v>#N/A</v>
      </c>
      <c r="N707">
        <f>IFERROR(IF(L707="CO2",M707,IF(L707="CH4",M707*Hoja1!$C$19,BASEDEDATOS!M707*Hoja1!$C$20)),0)</f>
        <v>0</v>
      </c>
    </row>
    <row r="708" spans="2:14" x14ac:dyDescent="0.75">
      <c r="B708" t="str">
        <f>IF(Fugas_metoind!C174="Planta Tratamiento de gas","1B2biii",IF(Hoja1!$C$31="CRUDO","1B2aii","1B2aiii"))</f>
        <v>1B2aii</v>
      </c>
      <c r="C708" t="str">
        <f>Hoja1!$C$31</f>
        <v>CRUDO</v>
      </c>
      <c r="D708" t="str">
        <f>IF(Fugas_metoind!C174="Planta Tratamiento de gas","PROCESAMIENTO DE GAS","PRODUCCIÓN")</f>
        <v>PRODUCCIÓN</v>
      </c>
      <c r="E708" t="s">
        <v>322</v>
      </c>
      <c r="F708" t="s">
        <v>322</v>
      </c>
      <c r="H708" t="s">
        <v>840</v>
      </c>
      <c r="L708" t="s">
        <v>30</v>
      </c>
      <c r="M708" t="e">
        <f>Fugas_metoind!AH174*Fugas_metoind!N174/1000</f>
        <v>#N/A</v>
      </c>
      <c r="N708">
        <f>IFERROR(IF(L708="CO2",M708,IF(L708="CH4",M708*Hoja1!$C$19,BASEDEDATOS!M708*Hoja1!$C$20)),0)</f>
        <v>0</v>
      </c>
    </row>
    <row r="709" spans="2:14" x14ac:dyDescent="0.75">
      <c r="B709" t="str">
        <f>IF(Fugas_metoind!C175="Planta Tratamiento de gas","1B2biii",IF(Hoja1!$C$31="CRUDO","1B2aii","1B2aiii"))</f>
        <v>1B2aii</v>
      </c>
      <c r="C709" t="str">
        <f>Hoja1!$C$31</f>
        <v>CRUDO</v>
      </c>
      <c r="D709" t="str">
        <f>IF(Fugas_metoind!C175="Planta Tratamiento de gas","PROCESAMIENTO DE GAS","PRODUCCIÓN")</f>
        <v>PRODUCCIÓN</v>
      </c>
      <c r="E709" t="s">
        <v>322</v>
      </c>
      <c r="F709" t="s">
        <v>322</v>
      </c>
      <c r="H709" t="s">
        <v>840</v>
      </c>
      <c r="L709" t="s">
        <v>30</v>
      </c>
      <c r="M709" t="e">
        <f>Fugas_metoind!AH175*Fugas_metoind!N175/1000</f>
        <v>#N/A</v>
      </c>
      <c r="N709">
        <f>IFERROR(IF(L709="CO2",M709,IF(L709="CH4",M709*Hoja1!$C$19,BASEDEDATOS!M709*Hoja1!$C$20)),0)</f>
        <v>0</v>
      </c>
    </row>
    <row r="710" spans="2:14" x14ac:dyDescent="0.75">
      <c r="B710" t="str">
        <f>IF(Fugas_metoind!C176="Planta Tratamiento de gas","1B2biii",IF(Hoja1!$C$31="CRUDO","1B2aii","1B2aiii"))</f>
        <v>1B2aii</v>
      </c>
      <c r="C710" t="str">
        <f>Hoja1!$C$31</f>
        <v>CRUDO</v>
      </c>
      <c r="D710" t="str">
        <f>IF(Fugas_metoind!C176="Planta Tratamiento de gas","PROCESAMIENTO DE GAS","PRODUCCIÓN")</f>
        <v>PRODUCCIÓN</v>
      </c>
      <c r="E710" t="s">
        <v>322</v>
      </c>
      <c r="F710" t="s">
        <v>322</v>
      </c>
      <c r="H710" t="s">
        <v>840</v>
      </c>
      <c r="L710" t="s">
        <v>30</v>
      </c>
      <c r="M710" t="e">
        <f>Fugas_metoind!AH176*Fugas_metoind!N176/1000</f>
        <v>#N/A</v>
      </c>
      <c r="N710">
        <f>IFERROR(IF(L710="CO2",M710,IF(L710="CH4",M710*Hoja1!$C$19,BASEDEDATOS!M710*Hoja1!$C$20)),0)</f>
        <v>0</v>
      </c>
    </row>
    <row r="711" spans="2:14" x14ac:dyDescent="0.75">
      <c r="B711" t="str">
        <f>IF(Fugas_metoind!C177="Planta Tratamiento de gas","1B2biii",IF(Hoja1!$C$31="CRUDO","1B2aii","1B2aiii"))</f>
        <v>1B2aii</v>
      </c>
      <c r="C711" t="str">
        <f>Hoja1!$C$31</f>
        <v>CRUDO</v>
      </c>
      <c r="D711" t="str">
        <f>IF(Fugas_metoind!C177="Planta Tratamiento de gas","PROCESAMIENTO DE GAS","PRODUCCIÓN")</f>
        <v>PRODUCCIÓN</v>
      </c>
      <c r="E711" t="s">
        <v>322</v>
      </c>
      <c r="F711" t="s">
        <v>322</v>
      </c>
      <c r="H711" t="s">
        <v>840</v>
      </c>
      <c r="L711" t="s">
        <v>30</v>
      </c>
      <c r="M711" t="e">
        <f>Fugas_metoind!AH177*Fugas_metoind!N177/1000</f>
        <v>#N/A</v>
      </c>
      <c r="N711">
        <f>IFERROR(IF(L711="CO2",M711,IF(L711="CH4",M711*Hoja1!$C$19,BASEDEDATOS!M711*Hoja1!$C$20)),0)</f>
        <v>0</v>
      </c>
    </row>
    <row r="712" spans="2:14" x14ac:dyDescent="0.75">
      <c r="B712" t="str">
        <f>IF(Fugas_metoind!C178="Planta Tratamiento de gas","1B2biii",IF(Hoja1!$C$31="CRUDO","1B2aii","1B2aiii"))</f>
        <v>1B2aii</v>
      </c>
      <c r="C712" t="str">
        <f>Hoja1!$C$31</f>
        <v>CRUDO</v>
      </c>
      <c r="D712" t="str">
        <f>IF(Fugas_metoind!C178="Planta Tratamiento de gas","PROCESAMIENTO DE GAS","PRODUCCIÓN")</f>
        <v>PRODUCCIÓN</v>
      </c>
      <c r="E712" t="s">
        <v>322</v>
      </c>
      <c r="F712" t="s">
        <v>322</v>
      </c>
      <c r="H712" t="s">
        <v>840</v>
      </c>
      <c r="L712" t="s">
        <v>30</v>
      </c>
      <c r="M712" t="e">
        <f>Fugas_metoind!AH178*Fugas_metoind!N178/1000</f>
        <v>#N/A</v>
      </c>
      <c r="N712">
        <f>IFERROR(IF(L712="CO2",M712,IF(L712="CH4",M712*Hoja1!$C$19,BASEDEDATOS!M712*Hoja1!$C$20)),0)</f>
        <v>0</v>
      </c>
    </row>
    <row r="713" spans="2:14" x14ac:dyDescent="0.75">
      <c r="B713" t="str">
        <f>IF(Fugas_metoind!C179="Planta Tratamiento de gas","1B2biii",IF(Hoja1!$C$31="CRUDO","1B2aii","1B2aiii"))</f>
        <v>1B2aii</v>
      </c>
      <c r="C713" t="str">
        <f>Hoja1!$C$31</f>
        <v>CRUDO</v>
      </c>
      <c r="D713" t="str">
        <f>IF(Fugas_metoind!C179="Planta Tratamiento de gas","PROCESAMIENTO DE GAS","PRODUCCIÓN")</f>
        <v>PRODUCCIÓN</v>
      </c>
      <c r="E713" t="s">
        <v>322</v>
      </c>
      <c r="F713" t="s">
        <v>322</v>
      </c>
      <c r="H713" t="s">
        <v>840</v>
      </c>
      <c r="L713" t="s">
        <v>30</v>
      </c>
      <c r="M713" t="e">
        <f>Fugas_metoind!AH179*Fugas_metoind!N179/1000</f>
        <v>#N/A</v>
      </c>
      <c r="N713">
        <f>IFERROR(IF(L713="CO2",M713,IF(L713="CH4",M713*Hoja1!$C$19,BASEDEDATOS!M713*Hoja1!$C$20)),0)</f>
        <v>0</v>
      </c>
    </row>
    <row r="714" spans="2:14" x14ac:dyDescent="0.75">
      <c r="B714" t="str">
        <f>IF(Fugas_metoind!C180="Planta Tratamiento de gas","1B2biii",IF(Hoja1!$C$31="CRUDO","1B2aii","1B2aiii"))</f>
        <v>1B2aii</v>
      </c>
      <c r="C714" t="str">
        <f>Hoja1!$C$31</f>
        <v>CRUDO</v>
      </c>
      <c r="D714" t="str">
        <f>IF(Fugas_metoind!C180="Planta Tratamiento de gas","PROCESAMIENTO DE GAS","PRODUCCIÓN")</f>
        <v>PRODUCCIÓN</v>
      </c>
      <c r="E714" t="s">
        <v>322</v>
      </c>
      <c r="F714" t="s">
        <v>322</v>
      </c>
      <c r="H714" t="s">
        <v>840</v>
      </c>
      <c r="L714" t="s">
        <v>30</v>
      </c>
      <c r="M714" t="e">
        <f>Fugas_metoind!AH180*Fugas_metoind!N180/1000</f>
        <v>#N/A</v>
      </c>
      <c r="N714">
        <f>IFERROR(IF(L714="CO2",M714,IF(L714="CH4",M714*Hoja1!$C$19,BASEDEDATOS!M714*Hoja1!$C$20)),0)</f>
        <v>0</v>
      </c>
    </row>
    <row r="715" spans="2:14" x14ac:dyDescent="0.75">
      <c r="B715" t="str">
        <f>IF(Fugas_metoind!C181="Planta Tratamiento de gas","1B2biii",IF(Hoja1!$C$31="CRUDO","1B2aii","1B2aiii"))</f>
        <v>1B2aii</v>
      </c>
      <c r="C715" t="str">
        <f>Hoja1!$C$31</f>
        <v>CRUDO</v>
      </c>
      <c r="D715" t="str">
        <f>IF(Fugas_metoind!C181="Planta Tratamiento de gas","PROCESAMIENTO DE GAS","PRODUCCIÓN")</f>
        <v>PRODUCCIÓN</v>
      </c>
      <c r="E715" t="s">
        <v>322</v>
      </c>
      <c r="F715" t="s">
        <v>322</v>
      </c>
      <c r="H715" t="s">
        <v>840</v>
      </c>
      <c r="L715" t="s">
        <v>30</v>
      </c>
      <c r="M715" t="e">
        <f>Fugas_metoind!AH181*Fugas_metoind!N181/1000</f>
        <v>#N/A</v>
      </c>
      <c r="N715">
        <f>IFERROR(IF(L715="CO2",M715,IF(L715="CH4",M715*Hoja1!$C$19,BASEDEDATOS!M715*Hoja1!$C$20)),0)</f>
        <v>0</v>
      </c>
    </row>
    <row r="716" spans="2:14" x14ac:dyDescent="0.75">
      <c r="B716" t="str">
        <f>IF(Fugas_metoind!C182="Planta Tratamiento de gas","1B2biii",IF(Hoja1!$C$31="CRUDO","1B2aii","1B2aiii"))</f>
        <v>1B2aii</v>
      </c>
      <c r="C716" t="str">
        <f>Hoja1!$C$31</f>
        <v>CRUDO</v>
      </c>
      <c r="D716" t="str">
        <f>IF(Fugas_metoind!C182="Planta Tratamiento de gas","PROCESAMIENTO DE GAS","PRODUCCIÓN")</f>
        <v>PRODUCCIÓN</v>
      </c>
      <c r="E716" t="s">
        <v>322</v>
      </c>
      <c r="F716" t="s">
        <v>322</v>
      </c>
      <c r="H716" t="s">
        <v>840</v>
      </c>
      <c r="L716" t="s">
        <v>30</v>
      </c>
      <c r="M716" t="e">
        <f>Fugas_metoind!AH182*Fugas_metoind!N182/1000</f>
        <v>#N/A</v>
      </c>
      <c r="N716">
        <f>IFERROR(IF(L716="CO2",M716,IF(L716="CH4",M716*Hoja1!$C$19,BASEDEDATOS!M716*Hoja1!$C$20)),0)</f>
        <v>0</v>
      </c>
    </row>
    <row r="717" spans="2:14" x14ac:dyDescent="0.75">
      <c r="B717" t="str">
        <f>IF(Fugas_metoind!C183="Planta Tratamiento de gas","1B2biii",IF(Hoja1!$C$31="CRUDO","1B2aii","1B2aiii"))</f>
        <v>1B2aii</v>
      </c>
      <c r="C717" t="str">
        <f>Hoja1!$C$31</f>
        <v>CRUDO</v>
      </c>
      <c r="D717" t="str">
        <f>IF(Fugas_metoind!C183="Planta Tratamiento de gas","PROCESAMIENTO DE GAS","PRODUCCIÓN")</f>
        <v>PRODUCCIÓN</v>
      </c>
      <c r="E717" t="s">
        <v>322</v>
      </c>
      <c r="F717" t="s">
        <v>322</v>
      </c>
      <c r="H717" t="s">
        <v>840</v>
      </c>
      <c r="L717" t="s">
        <v>30</v>
      </c>
      <c r="M717" t="e">
        <f>Fugas_metoind!AH183*Fugas_metoind!N183/1000</f>
        <v>#N/A</v>
      </c>
      <c r="N717">
        <f>IFERROR(IF(L717="CO2",M717,IF(L717="CH4",M717*Hoja1!$C$19,BASEDEDATOS!M717*Hoja1!$C$20)),0)</f>
        <v>0</v>
      </c>
    </row>
    <row r="718" spans="2:14" x14ac:dyDescent="0.75">
      <c r="B718" t="str">
        <f>IF(Fugas_metoind!C184="Planta Tratamiento de gas","1B2biii",IF(Hoja1!$C$31="CRUDO","1B2aii","1B2aiii"))</f>
        <v>1B2aii</v>
      </c>
      <c r="C718" t="str">
        <f>Hoja1!$C$31</f>
        <v>CRUDO</v>
      </c>
      <c r="D718" t="str">
        <f>IF(Fugas_metoind!C184="Planta Tratamiento de gas","PROCESAMIENTO DE GAS","PRODUCCIÓN")</f>
        <v>PRODUCCIÓN</v>
      </c>
      <c r="E718" t="s">
        <v>322</v>
      </c>
      <c r="F718" t="s">
        <v>322</v>
      </c>
      <c r="H718" t="s">
        <v>840</v>
      </c>
      <c r="L718" t="s">
        <v>30</v>
      </c>
      <c r="M718" t="e">
        <f>Fugas_metoind!AH184*Fugas_metoind!N184/1000</f>
        <v>#N/A</v>
      </c>
      <c r="N718">
        <f>IFERROR(IF(L718="CO2",M718,IF(L718="CH4",M718*Hoja1!$C$19,BASEDEDATOS!M718*Hoja1!$C$20)),0)</f>
        <v>0</v>
      </c>
    </row>
    <row r="719" spans="2:14" x14ac:dyDescent="0.75">
      <c r="B719" t="str">
        <f>IF(Fugas_metoind!C185="Planta Tratamiento de gas","1B2biii",IF(Hoja1!$C$31="CRUDO","1B2aii","1B2aiii"))</f>
        <v>1B2aii</v>
      </c>
      <c r="C719" t="str">
        <f>Hoja1!$C$31</f>
        <v>CRUDO</v>
      </c>
      <c r="D719" t="str">
        <f>IF(Fugas_metoind!C185="Planta Tratamiento de gas","PROCESAMIENTO DE GAS","PRODUCCIÓN")</f>
        <v>PRODUCCIÓN</v>
      </c>
      <c r="E719" t="s">
        <v>322</v>
      </c>
      <c r="F719" t="s">
        <v>322</v>
      </c>
      <c r="H719" t="s">
        <v>840</v>
      </c>
      <c r="L719" t="s">
        <v>30</v>
      </c>
      <c r="M719" t="e">
        <f>Fugas_metoind!AH185*Fugas_metoind!N185/1000</f>
        <v>#N/A</v>
      </c>
      <c r="N719">
        <f>IFERROR(IF(L719="CO2",M719,IF(L719="CH4",M719*Hoja1!$C$19,BASEDEDATOS!M719*Hoja1!$C$20)),0)</f>
        <v>0</v>
      </c>
    </row>
    <row r="720" spans="2:14" x14ac:dyDescent="0.75">
      <c r="B720" t="str">
        <f>IF(Fugas_metoind!C186="Planta Tratamiento de gas","1B2biii",IF(Hoja1!$C$31="CRUDO","1B2aii","1B2aiii"))</f>
        <v>1B2aii</v>
      </c>
      <c r="C720" t="str">
        <f>Hoja1!$C$31</f>
        <v>CRUDO</v>
      </c>
      <c r="D720" t="str">
        <f>IF(Fugas_metoind!C186="Planta Tratamiento de gas","PROCESAMIENTO DE GAS","PRODUCCIÓN")</f>
        <v>PRODUCCIÓN</v>
      </c>
      <c r="E720" t="s">
        <v>322</v>
      </c>
      <c r="F720" t="s">
        <v>322</v>
      </c>
      <c r="H720" t="s">
        <v>840</v>
      </c>
      <c r="L720" t="s">
        <v>30</v>
      </c>
      <c r="M720" t="e">
        <f>Fugas_metoind!AH186*Fugas_metoind!N186/1000</f>
        <v>#N/A</v>
      </c>
      <c r="N720">
        <f>IFERROR(IF(L720="CO2",M720,IF(L720="CH4",M720*Hoja1!$C$19,BASEDEDATOS!M720*Hoja1!$C$20)),0)</f>
        <v>0</v>
      </c>
    </row>
    <row r="721" spans="2:14" x14ac:dyDescent="0.75">
      <c r="B721" t="str">
        <f>IF(Fugas_metoind!C187="Planta Tratamiento de gas","1B2biii",IF(Hoja1!$C$31="CRUDO","1B2aii","1B2aiii"))</f>
        <v>1B2aii</v>
      </c>
      <c r="C721" t="str">
        <f>Hoja1!$C$31</f>
        <v>CRUDO</v>
      </c>
      <c r="D721" t="str">
        <f>IF(Fugas_metoind!C187="Planta Tratamiento de gas","PROCESAMIENTO DE GAS","PRODUCCIÓN")</f>
        <v>PRODUCCIÓN</v>
      </c>
      <c r="E721" t="s">
        <v>322</v>
      </c>
      <c r="F721" t="s">
        <v>322</v>
      </c>
      <c r="H721" t="s">
        <v>840</v>
      </c>
      <c r="L721" t="s">
        <v>30</v>
      </c>
      <c r="M721" t="e">
        <f>Fugas_metoind!AH187*Fugas_metoind!N187/1000</f>
        <v>#N/A</v>
      </c>
      <c r="N721">
        <f>IFERROR(IF(L721="CO2",M721,IF(L721="CH4",M721*Hoja1!$C$19,BASEDEDATOS!M721*Hoja1!$C$20)),0)</f>
        <v>0</v>
      </c>
    </row>
    <row r="722" spans="2:14" x14ac:dyDescent="0.75">
      <c r="B722" t="str">
        <f>IF(Fugas_metoind!C188="Planta Tratamiento de gas","1B2biii",IF(Hoja1!$C$31="CRUDO","1B2aii","1B2aiii"))</f>
        <v>1B2aii</v>
      </c>
      <c r="C722" t="str">
        <f>Hoja1!$C$31</f>
        <v>CRUDO</v>
      </c>
      <c r="D722" t="str">
        <f>IF(Fugas_metoind!C188="Planta Tratamiento de gas","PROCESAMIENTO DE GAS","PRODUCCIÓN")</f>
        <v>PRODUCCIÓN</v>
      </c>
      <c r="E722" t="s">
        <v>322</v>
      </c>
      <c r="F722" t="s">
        <v>322</v>
      </c>
      <c r="H722" t="s">
        <v>840</v>
      </c>
      <c r="L722" t="s">
        <v>30</v>
      </c>
      <c r="M722" t="e">
        <f>Fugas_metoind!AH188*Fugas_metoind!N188/1000</f>
        <v>#N/A</v>
      </c>
      <c r="N722">
        <f>IFERROR(IF(L722="CO2",M722,IF(L722="CH4",M722*Hoja1!$C$19,BASEDEDATOS!M722*Hoja1!$C$20)),0)</f>
        <v>0</v>
      </c>
    </row>
    <row r="723" spans="2:14" x14ac:dyDescent="0.75">
      <c r="B723" t="str">
        <f>IF(Fugas_metoind!C189="Planta Tratamiento de gas","1B2biii",IF(Hoja1!$C$31="CRUDO","1B2aii","1B2aiii"))</f>
        <v>1B2aii</v>
      </c>
      <c r="C723" t="str">
        <f>Hoja1!$C$31</f>
        <v>CRUDO</v>
      </c>
      <c r="D723" t="str">
        <f>IF(Fugas_metoind!C189="Planta Tratamiento de gas","PROCESAMIENTO DE GAS","PRODUCCIÓN")</f>
        <v>PRODUCCIÓN</v>
      </c>
      <c r="E723" t="s">
        <v>322</v>
      </c>
      <c r="F723" t="s">
        <v>322</v>
      </c>
      <c r="H723" t="s">
        <v>840</v>
      </c>
      <c r="L723" t="s">
        <v>30</v>
      </c>
      <c r="M723" t="e">
        <f>Fugas_metoind!AH189*Fugas_metoind!N189/1000</f>
        <v>#N/A</v>
      </c>
      <c r="N723">
        <f>IFERROR(IF(L723="CO2",M723,IF(L723="CH4",M723*Hoja1!$C$19,BASEDEDATOS!M723*Hoja1!$C$20)),0)</f>
        <v>0</v>
      </c>
    </row>
    <row r="724" spans="2:14" x14ac:dyDescent="0.75">
      <c r="B724" t="str">
        <f>IF(Fugas_metoind!C190="Planta Tratamiento de gas","1B2biii",IF(Hoja1!$C$31="CRUDO","1B2aii","1B2aiii"))</f>
        <v>1B2aii</v>
      </c>
      <c r="C724" t="str">
        <f>Hoja1!$C$31</f>
        <v>CRUDO</v>
      </c>
      <c r="D724" t="str">
        <f>IF(Fugas_metoind!C190="Planta Tratamiento de gas","PROCESAMIENTO DE GAS","PRODUCCIÓN")</f>
        <v>PRODUCCIÓN</v>
      </c>
      <c r="E724" t="s">
        <v>322</v>
      </c>
      <c r="F724" t="s">
        <v>322</v>
      </c>
      <c r="H724" t="s">
        <v>840</v>
      </c>
      <c r="L724" t="s">
        <v>30</v>
      </c>
      <c r="M724" t="e">
        <f>Fugas_metoind!AH190*Fugas_metoind!N190/1000</f>
        <v>#N/A</v>
      </c>
      <c r="N724">
        <f>IFERROR(IF(L724="CO2",M724,IF(L724="CH4",M724*Hoja1!$C$19,BASEDEDATOS!M724*Hoja1!$C$20)),0)</f>
        <v>0</v>
      </c>
    </row>
    <row r="725" spans="2:14" x14ac:dyDescent="0.75">
      <c r="B725" t="str">
        <f>IF(Fugas_metoind!C191="Planta Tratamiento de gas","1B2biii",IF(Hoja1!$C$31="CRUDO","1B2aii","1B2aiii"))</f>
        <v>1B2aii</v>
      </c>
      <c r="C725" t="str">
        <f>Hoja1!$C$31</f>
        <v>CRUDO</v>
      </c>
      <c r="D725" t="str">
        <f>IF(Fugas_metoind!C191="Planta Tratamiento de gas","PROCESAMIENTO DE GAS","PRODUCCIÓN")</f>
        <v>PRODUCCIÓN</v>
      </c>
      <c r="E725" t="s">
        <v>322</v>
      </c>
      <c r="F725" t="s">
        <v>322</v>
      </c>
      <c r="H725" t="s">
        <v>840</v>
      </c>
      <c r="L725" t="s">
        <v>30</v>
      </c>
      <c r="M725" t="e">
        <f>Fugas_metoind!AH191*Fugas_metoind!N191/1000</f>
        <v>#N/A</v>
      </c>
      <c r="N725">
        <f>IFERROR(IF(L725="CO2",M725,IF(L725="CH4",M725*Hoja1!$C$19,BASEDEDATOS!M725*Hoja1!$C$20)),0)</f>
        <v>0</v>
      </c>
    </row>
    <row r="726" spans="2:14" x14ac:dyDescent="0.75">
      <c r="B726" t="str">
        <f>IF(Fugas_metoind!C192="Planta Tratamiento de gas","1B2biii",IF(Hoja1!$C$31="CRUDO","1B2aii","1B2aiii"))</f>
        <v>1B2aii</v>
      </c>
      <c r="C726" t="str">
        <f>Hoja1!$C$31</f>
        <v>CRUDO</v>
      </c>
      <c r="D726" t="str">
        <f>IF(Fugas_metoind!C192="Planta Tratamiento de gas","PROCESAMIENTO DE GAS","PRODUCCIÓN")</f>
        <v>PRODUCCIÓN</v>
      </c>
      <c r="E726" t="s">
        <v>322</v>
      </c>
      <c r="F726" t="s">
        <v>322</v>
      </c>
      <c r="H726" t="s">
        <v>840</v>
      </c>
      <c r="L726" t="s">
        <v>30</v>
      </c>
      <c r="M726" t="e">
        <f>Fugas_metoind!AH192*Fugas_metoind!N192/1000</f>
        <v>#N/A</v>
      </c>
      <c r="N726">
        <f>IFERROR(IF(L726="CO2",M726,IF(L726="CH4",M726*Hoja1!$C$19,BASEDEDATOS!M726*Hoja1!$C$20)),0)</f>
        <v>0</v>
      </c>
    </row>
    <row r="727" spans="2:14" x14ac:dyDescent="0.75">
      <c r="B727" t="str">
        <f>IF(Fugas_metoind!C193="Planta Tratamiento de gas","1B2biii",IF(Hoja1!$C$31="CRUDO","1B2aii","1B2aiii"))</f>
        <v>1B2aii</v>
      </c>
      <c r="C727" t="str">
        <f>Hoja1!$C$31</f>
        <v>CRUDO</v>
      </c>
      <c r="D727" t="str">
        <f>IF(Fugas_metoind!C193="Planta Tratamiento de gas","PROCESAMIENTO DE GAS","PRODUCCIÓN")</f>
        <v>PRODUCCIÓN</v>
      </c>
      <c r="E727" t="s">
        <v>322</v>
      </c>
      <c r="F727" t="s">
        <v>322</v>
      </c>
      <c r="H727" t="s">
        <v>840</v>
      </c>
      <c r="L727" t="s">
        <v>30</v>
      </c>
      <c r="M727" t="e">
        <f>Fugas_metoind!AH193*Fugas_metoind!N193/1000</f>
        <v>#N/A</v>
      </c>
      <c r="N727">
        <f>IFERROR(IF(L727="CO2",M727,IF(L727="CH4",M727*Hoja1!$C$19,BASEDEDATOS!M727*Hoja1!$C$20)),0)</f>
        <v>0</v>
      </c>
    </row>
    <row r="728" spans="2:14" x14ac:dyDescent="0.75">
      <c r="B728" t="str">
        <f>IF(Fugas_metoind!C194="Planta Tratamiento de gas","1B2biii",IF(Hoja1!$C$31="CRUDO","1B2aii","1B2aiii"))</f>
        <v>1B2aii</v>
      </c>
      <c r="C728" t="str">
        <f>Hoja1!$C$31</f>
        <v>CRUDO</v>
      </c>
      <c r="D728" t="str">
        <f>IF(Fugas_metoind!C194="Planta Tratamiento de gas","PROCESAMIENTO DE GAS","PRODUCCIÓN")</f>
        <v>PRODUCCIÓN</v>
      </c>
      <c r="E728" t="s">
        <v>322</v>
      </c>
      <c r="F728" t="s">
        <v>322</v>
      </c>
      <c r="H728" t="s">
        <v>840</v>
      </c>
      <c r="L728" t="s">
        <v>30</v>
      </c>
      <c r="M728" t="e">
        <f>Fugas_metoind!AH194*Fugas_metoind!N194/1000</f>
        <v>#N/A</v>
      </c>
      <c r="N728">
        <f>IFERROR(IF(L728="CO2",M728,IF(L728="CH4",M728*Hoja1!$C$19,BASEDEDATOS!M728*Hoja1!$C$20)),0)</f>
        <v>0</v>
      </c>
    </row>
    <row r="729" spans="2:14" x14ac:dyDescent="0.75">
      <c r="B729" t="str">
        <f>IF(Fugas_metoind!C195="Planta Tratamiento de gas","1B2biii",IF(Hoja1!$C$31="CRUDO","1B2aii","1B2aiii"))</f>
        <v>1B2aii</v>
      </c>
      <c r="C729" t="str">
        <f>Hoja1!$C$31</f>
        <v>CRUDO</v>
      </c>
      <c r="D729" t="str">
        <f>IF(Fugas_metoind!C195="Planta Tratamiento de gas","PROCESAMIENTO DE GAS","PRODUCCIÓN")</f>
        <v>PRODUCCIÓN</v>
      </c>
      <c r="E729" t="s">
        <v>322</v>
      </c>
      <c r="F729" t="s">
        <v>322</v>
      </c>
      <c r="H729" t="s">
        <v>840</v>
      </c>
      <c r="L729" t="s">
        <v>30</v>
      </c>
      <c r="M729" t="e">
        <f>Fugas_metoind!AH195*Fugas_metoind!N195/1000</f>
        <v>#N/A</v>
      </c>
      <c r="N729">
        <f>IFERROR(IF(L729="CO2",M729,IF(L729="CH4",M729*Hoja1!$C$19,BASEDEDATOS!M729*Hoja1!$C$20)),0)</f>
        <v>0</v>
      </c>
    </row>
    <row r="730" spans="2:14" x14ac:dyDescent="0.75">
      <c r="B730" t="str">
        <f>IF(Fugas_metoind!C196="Planta Tratamiento de gas","1B2biii",IF(Hoja1!$C$31="CRUDO","1B2aii","1B2aiii"))</f>
        <v>1B2aii</v>
      </c>
      <c r="C730" t="str">
        <f>Hoja1!$C$31</f>
        <v>CRUDO</v>
      </c>
      <c r="D730" t="str">
        <f>IF(Fugas_metoind!C196="Planta Tratamiento de gas","PROCESAMIENTO DE GAS","PRODUCCIÓN")</f>
        <v>PRODUCCIÓN</v>
      </c>
      <c r="E730" t="s">
        <v>322</v>
      </c>
      <c r="F730" t="s">
        <v>322</v>
      </c>
      <c r="H730" t="s">
        <v>840</v>
      </c>
      <c r="L730" t="s">
        <v>30</v>
      </c>
      <c r="M730" t="e">
        <f>Fugas_metoind!AH196*Fugas_metoind!N196/1000</f>
        <v>#N/A</v>
      </c>
      <c r="N730">
        <f>IFERROR(IF(L730="CO2",M730,IF(L730="CH4",M730*Hoja1!$C$19,BASEDEDATOS!M730*Hoja1!$C$20)),0)</f>
        <v>0</v>
      </c>
    </row>
    <row r="731" spans="2:14" x14ac:dyDescent="0.75">
      <c r="B731" t="str">
        <f>IF(Fugas_metoind!C197="Planta Tratamiento de gas","1B2biii",IF(Hoja1!$C$31="CRUDO","1B2aii","1B2aiii"))</f>
        <v>1B2aii</v>
      </c>
      <c r="C731" t="str">
        <f>Hoja1!$C$31</f>
        <v>CRUDO</v>
      </c>
      <c r="D731" t="str">
        <f>IF(Fugas_metoind!C197="Planta Tratamiento de gas","PROCESAMIENTO DE GAS","PRODUCCIÓN")</f>
        <v>PRODUCCIÓN</v>
      </c>
      <c r="E731" t="s">
        <v>322</v>
      </c>
      <c r="F731" t="s">
        <v>322</v>
      </c>
      <c r="H731" t="s">
        <v>840</v>
      </c>
      <c r="L731" t="s">
        <v>30</v>
      </c>
      <c r="M731" t="e">
        <f>Fugas_metoind!AH197*Fugas_metoind!N197/1000</f>
        <v>#N/A</v>
      </c>
      <c r="N731">
        <f>IFERROR(IF(L731="CO2",M731,IF(L731="CH4",M731*Hoja1!$C$19,BASEDEDATOS!M731*Hoja1!$C$20)),0)</f>
        <v>0</v>
      </c>
    </row>
    <row r="732" spans="2:14" x14ac:dyDescent="0.75">
      <c r="B732" t="str">
        <f>IF(Fugas_metoind!C198="Planta Tratamiento de gas","1B2biii",IF(Hoja1!$C$31="CRUDO","1B2aii","1B2aiii"))</f>
        <v>1B2aii</v>
      </c>
      <c r="C732" t="str">
        <f>Hoja1!$C$31</f>
        <v>CRUDO</v>
      </c>
      <c r="D732" t="str">
        <f>IF(Fugas_metoind!C198="Planta Tratamiento de gas","PROCESAMIENTO DE GAS","PRODUCCIÓN")</f>
        <v>PRODUCCIÓN</v>
      </c>
      <c r="E732" t="s">
        <v>322</v>
      </c>
      <c r="F732" t="s">
        <v>322</v>
      </c>
      <c r="H732" t="s">
        <v>840</v>
      </c>
      <c r="L732" t="s">
        <v>30</v>
      </c>
      <c r="M732" t="e">
        <f>Fugas_metoind!AH198*Fugas_metoind!N198/1000</f>
        <v>#N/A</v>
      </c>
      <c r="N732">
        <f>IFERROR(IF(L732="CO2",M732,IF(L732="CH4",M732*Hoja1!$C$19,BASEDEDATOS!M732*Hoja1!$C$20)),0)</f>
        <v>0</v>
      </c>
    </row>
    <row r="733" spans="2:14" x14ac:dyDescent="0.75">
      <c r="B733" t="str">
        <f>IF(Fugas_metoind!C199="Planta Tratamiento de gas","1B2biii",IF(Hoja1!$C$31="CRUDO","1B2aii","1B2aiii"))</f>
        <v>1B2aii</v>
      </c>
      <c r="C733" t="str">
        <f>Hoja1!$C$31</f>
        <v>CRUDO</v>
      </c>
      <c r="D733" t="str">
        <f>IF(Fugas_metoind!C199="Planta Tratamiento de gas","PROCESAMIENTO DE GAS","PRODUCCIÓN")</f>
        <v>PRODUCCIÓN</v>
      </c>
      <c r="E733" t="s">
        <v>322</v>
      </c>
      <c r="F733" t="s">
        <v>322</v>
      </c>
      <c r="H733" t="s">
        <v>840</v>
      </c>
      <c r="L733" t="s">
        <v>30</v>
      </c>
      <c r="M733" t="e">
        <f>Fugas_metoind!AH199*Fugas_metoind!N199/1000</f>
        <v>#N/A</v>
      </c>
      <c r="N733">
        <f>IFERROR(IF(L733="CO2",M733,IF(L733="CH4",M733*Hoja1!$C$19,BASEDEDATOS!M733*Hoja1!$C$20)),0)</f>
        <v>0</v>
      </c>
    </row>
    <row r="734" spans="2:14" x14ac:dyDescent="0.75">
      <c r="B734" t="str">
        <f>IF(Fugas_metoind!C200="Planta Tratamiento de gas","1B2biii",IF(Hoja1!$C$31="CRUDO","1B2aii","1B2aiii"))</f>
        <v>1B2aii</v>
      </c>
      <c r="C734" t="str">
        <f>Hoja1!$C$31</f>
        <v>CRUDO</v>
      </c>
      <c r="D734" t="str">
        <f>IF(Fugas_metoind!C200="Planta Tratamiento de gas","PROCESAMIENTO DE GAS","PRODUCCIÓN")</f>
        <v>PRODUCCIÓN</v>
      </c>
      <c r="E734" t="s">
        <v>322</v>
      </c>
      <c r="F734" t="s">
        <v>322</v>
      </c>
      <c r="H734" t="s">
        <v>840</v>
      </c>
      <c r="L734" t="s">
        <v>30</v>
      </c>
      <c r="M734" t="e">
        <f>Fugas_metoind!AH200*Fugas_metoind!N200/1000</f>
        <v>#N/A</v>
      </c>
      <c r="N734">
        <f>IFERROR(IF(L734="CO2",M734,IF(L734="CH4",M734*Hoja1!$C$19,BASEDEDATOS!M734*Hoja1!$C$20)),0)</f>
        <v>0</v>
      </c>
    </row>
    <row r="735" spans="2:14" x14ac:dyDescent="0.75">
      <c r="B735" t="str">
        <f>IF(Fugas_metoind!C201="Planta Tratamiento de gas","1B2biii",IF(Hoja1!$C$31="CRUDO","1B2aii","1B2aiii"))</f>
        <v>1B2aii</v>
      </c>
      <c r="C735" t="str">
        <f>Hoja1!$C$31</f>
        <v>CRUDO</v>
      </c>
      <c r="D735" t="str">
        <f>IF(Fugas_metoind!C201="Planta Tratamiento de gas","PROCESAMIENTO DE GAS","PRODUCCIÓN")</f>
        <v>PRODUCCIÓN</v>
      </c>
      <c r="E735" t="s">
        <v>322</v>
      </c>
      <c r="F735" t="s">
        <v>322</v>
      </c>
      <c r="H735" t="s">
        <v>840</v>
      </c>
      <c r="L735" t="s">
        <v>30</v>
      </c>
      <c r="M735" t="e">
        <f>Fugas_metoind!AH201*Fugas_metoind!N201/1000</f>
        <v>#N/A</v>
      </c>
      <c r="N735">
        <f>IFERROR(IF(L735="CO2",M735,IF(L735="CH4",M735*Hoja1!$C$19,BASEDEDATOS!M735*Hoja1!$C$20)),0)</f>
        <v>0</v>
      </c>
    </row>
    <row r="736" spans="2:14" x14ac:dyDescent="0.75">
      <c r="B736" t="str">
        <f>IF(Fugas_metoind!C202="Planta Tratamiento de gas","1B2biii",IF(Hoja1!$C$31="CRUDO","1B2aii","1B2aiii"))</f>
        <v>1B2aii</v>
      </c>
      <c r="C736" t="str">
        <f>Hoja1!$C$31</f>
        <v>CRUDO</v>
      </c>
      <c r="D736" t="str">
        <f>IF(Fugas_metoind!C202="Planta Tratamiento de gas","PROCESAMIENTO DE GAS","PRODUCCIÓN")</f>
        <v>PRODUCCIÓN</v>
      </c>
      <c r="E736" t="s">
        <v>322</v>
      </c>
      <c r="F736" t="s">
        <v>322</v>
      </c>
      <c r="H736" t="s">
        <v>840</v>
      </c>
      <c r="L736" t="s">
        <v>30</v>
      </c>
      <c r="M736" t="e">
        <f>Fugas_metoind!AH202*Fugas_metoind!N202/1000</f>
        <v>#N/A</v>
      </c>
      <c r="N736">
        <f>IFERROR(IF(L736="CO2",M736,IF(L736="CH4",M736*Hoja1!$C$19,BASEDEDATOS!M736*Hoja1!$C$20)),0)</f>
        <v>0</v>
      </c>
    </row>
    <row r="737" spans="2:14" x14ac:dyDescent="0.75">
      <c r="B737" t="str">
        <f>IF(Fugas_metoind!C203="Planta Tratamiento de gas","1B2biii",IF(Hoja1!$C$31="CRUDO","1B2aii","1B2aiii"))</f>
        <v>1B2aii</v>
      </c>
      <c r="C737" t="str">
        <f>Hoja1!$C$31</f>
        <v>CRUDO</v>
      </c>
      <c r="D737" t="str">
        <f>IF(Fugas_metoind!C203="Planta Tratamiento de gas","PROCESAMIENTO DE GAS","PRODUCCIÓN")</f>
        <v>PRODUCCIÓN</v>
      </c>
      <c r="E737" t="s">
        <v>322</v>
      </c>
      <c r="F737" t="s">
        <v>322</v>
      </c>
      <c r="H737" t="s">
        <v>840</v>
      </c>
      <c r="L737" t="s">
        <v>30</v>
      </c>
      <c r="M737" t="e">
        <f>Fugas_metoind!AH203*Fugas_metoind!N203/1000</f>
        <v>#N/A</v>
      </c>
      <c r="N737">
        <f>IFERROR(IF(L737="CO2",M737,IF(L737="CH4",M737*Hoja1!$C$19,BASEDEDATOS!M737*Hoja1!$C$20)),0)</f>
        <v>0</v>
      </c>
    </row>
    <row r="738" spans="2:14" x14ac:dyDescent="0.75">
      <c r="B738" t="str">
        <f>IF(Fugas_metoind!C204="Planta Tratamiento de gas","1B2biii",IF(Hoja1!$C$31="CRUDO","1B2aii","1B2aiii"))</f>
        <v>1B2aii</v>
      </c>
      <c r="C738" t="str">
        <f>Hoja1!$C$31</f>
        <v>CRUDO</v>
      </c>
      <c r="D738" t="str">
        <f>IF(Fugas_metoind!C204="Planta Tratamiento de gas","PROCESAMIENTO DE GAS","PRODUCCIÓN")</f>
        <v>PRODUCCIÓN</v>
      </c>
      <c r="E738" t="s">
        <v>322</v>
      </c>
      <c r="F738" t="s">
        <v>322</v>
      </c>
      <c r="H738" t="s">
        <v>840</v>
      </c>
      <c r="L738" t="s">
        <v>30</v>
      </c>
      <c r="M738" t="e">
        <f>Fugas_metoind!AH204*Fugas_metoind!N204/1000</f>
        <v>#N/A</v>
      </c>
      <c r="N738">
        <f>IFERROR(IF(L738="CO2",M738,IF(L738="CH4",M738*Hoja1!$C$19,BASEDEDATOS!M738*Hoja1!$C$20)),0)</f>
        <v>0</v>
      </c>
    </row>
    <row r="739" spans="2:14" x14ac:dyDescent="0.75">
      <c r="B739" t="str">
        <f>IF(Fugas_metoind!C205="Planta Tratamiento de gas","1B2biii",IF(Hoja1!$C$31="CRUDO","1B2aii","1B2aiii"))</f>
        <v>1B2aii</v>
      </c>
      <c r="C739" t="str">
        <f>Hoja1!$C$31</f>
        <v>CRUDO</v>
      </c>
      <c r="D739" t="str">
        <f>IF(Fugas_metoind!C205="Planta Tratamiento de gas","PROCESAMIENTO DE GAS","PRODUCCIÓN")</f>
        <v>PRODUCCIÓN</v>
      </c>
      <c r="E739" t="s">
        <v>322</v>
      </c>
      <c r="F739" t="s">
        <v>322</v>
      </c>
      <c r="H739" t="s">
        <v>840</v>
      </c>
      <c r="L739" t="s">
        <v>30</v>
      </c>
      <c r="M739" t="e">
        <f>Fugas_metoind!AH205*Fugas_metoind!N205/1000</f>
        <v>#N/A</v>
      </c>
      <c r="N739">
        <f>IFERROR(IF(L739="CO2",M739,IF(L739="CH4",M739*Hoja1!$C$19,BASEDEDATOS!M739*Hoja1!$C$20)),0)</f>
        <v>0</v>
      </c>
    </row>
    <row r="740" spans="2:14" x14ac:dyDescent="0.75">
      <c r="B740" t="str">
        <f>IF(Fugas_metoind!C206="Planta Tratamiento de gas","1B2biii",IF(Hoja1!$C$31="CRUDO","1B2aii","1B2aiii"))</f>
        <v>1B2aii</v>
      </c>
      <c r="C740" t="str">
        <f>Hoja1!$C$31</f>
        <v>CRUDO</v>
      </c>
      <c r="D740" t="str">
        <f>IF(Fugas_metoind!C206="Planta Tratamiento de gas","PROCESAMIENTO DE GAS","PRODUCCIÓN")</f>
        <v>PRODUCCIÓN</v>
      </c>
      <c r="E740" t="s">
        <v>322</v>
      </c>
      <c r="F740" t="s">
        <v>322</v>
      </c>
      <c r="H740" t="s">
        <v>840</v>
      </c>
      <c r="L740" t="s">
        <v>30</v>
      </c>
      <c r="M740" t="e">
        <f>Fugas_metoind!AH206*Fugas_metoind!N206/1000</f>
        <v>#N/A</v>
      </c>
      <c r="N740">
        <f>IFERROR(IF(L740="CO2",M740,IF(L740="CH4",M740*Hoja1!$C$19,BASEDEDATOS!M740*Hoja1!$C$20)),0)</f>
        <v>0</v>
      </c>
    </row>
    <row r="741" spans="2:14" x14ac:dyDescent="0.75">
      <c r="B741" t="str">
        <f>IF(Fugas_metoind!C207="Planta Tratamiento de gas","1B2biii",IF(Hoja1!$C$31="CRUDO","1B2aii","1B2aiii"))</f>
        <v>1B2aii</v>
      </c>
      <c r="C741" t="str">
        <f>Hoja1!$C$31</f>
        <v>CRUDO</v>
      </c>
      <c r="D741" t="str">
        <f>IF(Fugas_metoind!C207="Planta Tratamiento de gas","PROCESAMIENTO DE GAS","PRODUCCIÓN")</f>
        <v>PRODUCCIÓN</v>
      </c>
      <c r="E741" t="s">
        <v>322</v>
      </c>
      <c r="F741" t="s">
        <v>322</v>
      </c>
      <c r="H741" t="s">
        <v>840</v>
      </c>
      <c r="L741" t="s">
        <v>30</v>
      </c>
      <c r="M741" t="e">
        <f>Fugas_metoind!AH207*Fugas_metoind!N207/1000</f>
        <v>#N/A</v>
      </c>
      <c r="N741">
        <f>IFERROR(IF(L741="CO2",M741,IF(L741="CH4",M741*Hoja1!$C$19,BASEDEDATOS!M741*Hoja1!$C$20)),0)</f>
        <v>0</v>
      </c>
    </row>
    <row r="742" spans="2:14" x14ac:dyDescent="0.75">
      <c r="B742" t="str">
        <f>IF(Fugas_metoind!C208="Planta Tratamiento de gas","1B2biii",IF(Hoja1!$C$31="CRUDO","1B2aii","1B2aiii"))</f>
        <v>1B2aii</v>
      </c>
      <c r="C742" t="str">
        <f>Hoja1!$C$31</f>
        <v>CRUDO</v>
      </c>
      <c r="D742" t="str">
        <f>IF(Fugas_metoind!C208="Planta Tratamiento de gas","PROCESAMIENTO DE GAS","PRODUCCIÓN")</f>
        <v>PRODUCCIÓN</v>
      </c>
      <c r="E742" t="s">
        <v>322</v>
      </c>
      <c r="F742" t="s">
        <v>322</v>
      </c>
      <c r="H742" t="s">
        <v>840</v>
      </c>
      <c r="L742" t="s">
        <v>30</v>
      </c>
      <c r="M742" t="e">
        <f>Fugas_metoind!AH208*Fugas_metoind!N208/1000</f>
        <v>#N/A</v>
      </c>
      <c r="N742">
        <f>IFERROR(IF(L742="CO2",M742,IF(L742="CH4",M742*Hoja1!$C$19,BASEDEDATOS!M742*Hoja1!$C$20)),0)</f>
        <v>0</v>
      </c>
    </row>
    <row r="743" spans="2:14" x14ac:dyDescent="0.75">
      <c r="B743" t="str">
        <f>IF(Fugas_metoind!C209="Planta Tratamiento de gas","1B2biii",IF(Hoja1!$C$31="CRUDO","1B2aii","1B2aiii"))</f>
        <v>1B2aii</v>
      </c>
      <c r="C743" t="str">
        <f>Hoja1!$C$31</f>
        <v>CRUDO</v>
      </c>
      <c r="D743" t="str">
        <f>IF(Fugas_metoind!C209="Planta Tratamiento de gas","PROCESAMIENTO DE GAS","PRODUCCIÓN")</f>
        <v>PRODUCCIÓN</v>
      </c>
      <c r="E743" t="s">
        <v>322</v>
      </c>
      <c r="F743" t="s">
        <v>322</v>
      </c>
      <c r="H743" t="s">
        <v>840</v>
      </c>
      <c r="L743" t="s">
        <v>30</v>
      </c>
      <c r="M743" t="e">
        <f>Fugas_metoind!AH209*Fugas_metoind!N209/1000</f>
        <v>#N/A</v>
      </c>
      <c r="N743">
        <f>IFERROR(IF(L743="CO2",M743,IF(L743="CH4",M743*Hoja1!$C$19,BASEDEDATOS!M743*Hoja1!$C$20)),0)</f>
        <v>0</v>
      </c>
    </row>
    <row r="744" spans="2:14" x14ac:dyDescent="0.75">
      <c r="B744" t="str">
        <f>IF(Fugas_metoind!C210="Planta Tratamiento de gas","1B2biii",IF(Hoja1!$C$31="CRUDO","1B2aii","1B2aiii"))</f>
        <v>1B2aii</v>
      </c>
      <c r="C744" t="str">
        <f>Hoja1!$C$31</f>
        <v>CRUDO</v>
      </c>
      <c r="D744" t="str">
        <f>IF(Fugas_metoind!C210="Planta Tratamiento de gas","PROCESAMIENTO DE GAS","PRODUCCIÓN")</f>
        <v>PRODUCCIÓN</v>
      </c>
      <c r="E744" t="s">
        <v>322</v>
      </c>
      <c r="F744" t="s">
        <v>322</v>
      </c>
      <c r="H744" t="s">
        <v>840</v>
      </c>
      <c r="L744" t="s">
        <v>30</v>
      </c>
      <c r="M744" t="e">
        <f>Fugas_metoind!AH210*Fugas_metoind!N210/1000</f>
        <v>#N/A</v>
      </c>
      <c r="N744">
        <f>IFERROR(IF(L744="CO2",M744,IF(L744="CH4",M744*Hoja1!$C$19,BASEDEDATOS!M744*Hoja1!$C$20)),0)</f>
        <v>0</v>
      </c>
    </row>
    <row r="745" spans="2:14" x14ac:dyDescent="0.75">
      <c r="B745" t="str">
        <f>IF(Fugas_metoind!C211="Planta Tratamiento de gas","1B2biii",IF(Hoja1!$C$31="CRUDO","1B2aii","1B2aiii"))</f>
        <v>1B2aii</v>
      </c>
      <c r="C745" t="str">
        <f>Hoja1!$C$31</f>
        <v>CRUDO</v>
      </c>
      <c r="D745" t="str">
        <f>IF(Fugas_metoind!C211="Planta Tratamiento de gas","PROCESAMIENTO DE GAS","PRODUCCIÓN")</f>
        <v>PRODUCCIÓN</v>
      </c>
      <c r="E745" t="s">
        <v>322</v>
      </c>
      <c r="F745" t="s">
        <v>322</v>
      </c>
      <c r="H745" t="s">
        <v>840</v>
      </c>
      <c r="L745" t="s">
        <v>30</v>
      </c>
      <c r="M745" t="e">
        <f>Fugas_metoind!AH211*Fugas_metoind!N211/1000</f>
        <v>#N/A</v>
      </c>
      <c r="N745">
        <f>IFERROR(IF(L745="CO2",M745,IF(L745="CH4",M745*Hoja1!$C$19,BASEDEDATOS!M745*Hoja1!$C$20)),0)</f>
        <v>0</v>
      </c>
    </row>
    <row r="746" spans="2:14" x14ac:dyDescent="0.75">
      <c r="B746" t="str">
        <f>IF(Fugas_metoind!C212="Planta Tratamiento de gas","1B2biii",IF(Hoja1!$C$31="CRUDO","1B2aii","1B2aiii"))</f>
        <v>1B2aii</v>
      </c>
      <c r="C746" t="str">
        <f>Hoja1!$C$31</f>
        <v>CRUDO</v>
      </c>
      <c r="D746" t="str">
        <f>IF(Fugas_metoind!C212="Planta Tratamiento de gas","PROCESAMIENTO DE GAS","PRODUCCIÓN")</f>
        <v>PRODUCCIÓN</v>
      </c>
      <c r="E746" t="s">
        <v>322</v>
      </c>
      <c r="F746" t="s">
        <v>322</v>
      </c>
      <c r="H746" t="s">
        <v>840</v>
      </c>
      <c r="L746" t="s">
        <v>30</v>
      </c>
      <c r="M746" t="e">
        <f>Fugas_metoind!AH212*Fugas_metoind!N212/1000</f>
        <v>#N/A</v>
      </c>
      <c r="N746">
        <f>IFERROR(IF(L746="CO2",M746,IF(L746="CH4",M746*Hoja1!$C$19,BASEDEDATOS!M746*Hoja1!$C$20)),0)</f>
        <v>0</v>
      </c>
    </row>
    <row r="747" spans="2:14" x14ac:dyDescent="0.75">
      <c r="B747" t="str">
        <f>IF(Fugas_metoind!C213="Planta Tratamiento de gas","1B2biii",IF(Hoja1!$C$31="CRUDO","1B2aii","1B2aiii"))</f>
        <v>1B2aii</v>
      </c>
      <c r="C747" t="str">
        <f>Hoja1!$C$31</f>
        <v>CRUDO</v>
      </c>
      <c r="D747" t="str">
        <f>IF(Fugas_metoind!C213="Planta Tratamiento de gas","PROCESAMIENTO DE GAS","PRODUCCIÓN")</f>
        <v>PRODUCCIÓN</v>
      </c>
      <c r="E747" t="s">
        <v>322</v>
      </c>
      <c r="F747" t="s">
        <v>322</v>
      </c>
      <c r="H747" t="s">
        <v>840</v>
      </c>
      <c r="L747" t="s">
        <v>30</v>
      </c>
      <c r="M747" t="e">
        <f>Fugas_metoind!AH213*Fugas_metoind!N213/1000</f>
        <v>#N/A</v>
      </c>
      <c r="N747">
        <f>IFERROR(IF(L747="CO2",M747,IF(L747="CH4",M747*Hoja1!$C$19,BASEDEDATOS!M747*Hoja1!$C$20)),0)</f>
        <v>0</v>
      </c>
    </row>
    <row r="748" spans="2:14" x14ac:dyDescent="0.75">
      <c r="B748" t="str">
        <f>IF(Fugas_metoind!C214="Planta Tratamiento de gas","1B2biii",IF(Hoja1!$C$31="CRUDO","1B2aii","1B2aiii"))</f>
        <v>1B2aii</v>
      </c>
      <c r="C748" t="str">
        <f>Hoja1!$C$31</f>
        <v>CRUDO</v>
      </c>
      <c r="D748" t="str">
        <f>IF(Fugas_metoind!C214="Planta Tratamiento de gas","PROCESAMIENTO DE GAS","PRODUCCIÓN")</f>
        <v>PRODUCCIÓN</v>
      </c>
      <c r="E748" t="s">
        <v>322</v>
      </c>
      <c r="F748" t="s">
        <v>322</v>
      </c>
      <c r="H748" t="s">
        <v>840</v>
      </c>
      <c r="L748" t="s">
        <v>30</v>
      </c>
      <c r="M748" t="e">
        <f>Fugas_metoind!AH214*Fugas_metoind!N214/1000</f>
        <v>#N/A</v>
      </c>
      <c r="N748">
        <f>IFERROR(IF(L748="CO2",M748,IF(L748="CH4",M748*Hoja1!$C$19,BASEDEDATOS!M748*Hoja1!$C$20)),0)</f>
        <v>0</v>
      </c>
    </row>
    <row r="749" spans="2:14" x14ac:dyDescent="0.75">
      <c r="B749" t="str">
        <f>IF(Fugas_metoind!C57="Planta Tratamiento de gas","1B2biii",IF(Hoja1!$C$31="CRUDO","1B2aii","1B2aiii"))</f>
        <v>1B2aii</v>
      </c>
      <c r="C749" t="str">
        <f>Hoja1!$C$31</f>
        <v>CRUDO</v>
      </c>
      <c r="D749" t="str">
        <f>IF(Fugas_metoind!C57="Planta Tratamiento de gas","PROCESAMIENTO DE GAS","PRODUCCIÓN")</f>
        <v>PRODUCCIÓN</v>
      </c>
      <c r="E749" t="s">
        <v>322</v>
      </c>
      <c r="F749" t="s">
        <v>322</v>
      </c>
      <c r="H749" t="s">
        <v>840</v>
      </c>
      <c r="L749" t="s">
        <v>31</v>
      </c>
      <c r="M749">
        <f>Fugas_metoind!AG57*Fugas_metoind!N57/1000</f>
        <v>2.6666666666666657E-3</v>
      </c>
      <c r="N749">
        <f>IFERROR(IF(L749="CO2",M749,IF(L749="CH4",M749*Hoja1!$C$19,BASEDEDATOS!M749*Hoja1!$C$20)),0)</f>
        <v>7.4666666666666645E-2</v>
      </c>
    </row>
    <row r="750" spans="2:14" x14ac:dyDescent="0.75">
      <c r="B750" t="str">
        <f>IF(Fugas_metoind!C58="Planta Tratamiento de gas","1B2biii",IF(Hoja1!$C$31="CRUDO","1B2aii","1B2aiii"))</f>
        <v>1B2aii</v>
      </c>
      <c r="C750" t="str">
        <f>Hoja1!$C$31</f>
        <v>CRUDO</v>
      </c>
      <c r="D750" t="str">
        <f>IF(Fugas_metoind!C58="Planta Tratamiento de gas","PROCESAMIENTO DE GAS","PRODUCCIÓN")</f>
        <v>PRODUCCIÓN</v>
      </c>
      <c r="E750" t="s">
        <v>322</v>
      </c>
      <c r="F750" t="s">
        <v>322</v>
      </c>
      <c r="H750" t="s">
        <v>840</v>
      </c>
      <c r="L750" t="s">
        <v>31</v>
      </c>
      <c r="M750">
        <f>Fugas_metoind!AG58*Fugas_metoind!N58/1000</f>
        <v>1.1111111111111108E-4</v>
      </c>
      <c r="N750">
        <f>IFERROR(IF(L750="CO2",M750,IF(L750="CH4",M750*Hoja1!$C$19,BASEDEDATOS!M750*Hoja1!$C$20)),0)</f>
        <v>3.1111111111111101E-3</v>
      </c>
    </row>
    <row r="751" spans="2:14" x14ac:dyDescent="0.75">
      <c r="B751" t="str">
        <f>IF(Fugas_metoind!C59="Planta Tratamiento de gas","1B2biii",IF(Hoja1!$C$31="CRUDO","1B2aii","1B2aiii"))</f>
        <v>1B2aii</v>
      </c>
      <c r="C751" t="str">
        <f>Hoja1!$C$31</f>
        <v>CRUDO</v>
      </c>
      <c r="D751" t="str">
        <f>IF(Fugas_metoind!C59="Planta Tratamiento de gas","PROCESAMIENTO DE GAS","PRODUCCIÓN")</f>
        <v>PRODUCCIÓN</v>
      </c>
      <c r="E751" t="s">
        <v>322</v>
      </c>
      <c r="F751" t="s">
        <v>322</v>
      </c>
      <c r="H751" t="s">
        <v>840</v>
      </c>
      <c r="L751" t="s">
        <v>31</v>
      </c>
      <c r="M751">
        <f>Fugas_metoind!AG59*Fugas_metoind!N59/1000</f>
        <v>2.8807377777777764E-2</v>
      </c>
      <c r="N751">
        <f>IFERROR(IF(L751="CO2",M751,IF(L751="CH4",M751*Hoja1!$C$19,BASEDEDATOS!M751*Hoja1!$C$20)),0)</f>
        <v>0.80660657777777744</v>
      </c>
    </row>
    <row r="752" spans="2:14" x14ac:dyDescent="0.75">
      <c r="B752" t="str">
        <f>IF(Fugas_metoind!C60="Planta Tratamiento de gas","1B2biii",IF(Hoja1!$C$31="CRUDO","1B2aii","1B2aiii"))</f>
        <v>1B2aii</v>
      </c>
      <c r="C752" t="str">
        <f>Hoja1!$C$31</f>
        <v>CRUDO</v>
      </c>
      <c r="D752" t="str">
        <f>IF(Fugas_metoind!C60="Planta Tratamiento de gas","PROCESAMIENTO DE GAS","PRODUCCIÓN")</f>
        <v>PRODUCCIÓN</v>
      </c>
      <c r="E752" t="s">
        <v>322</v>
      </c>
      <c r="F752" t="s">
        <v>322</v>
      </c>
      <c r="H752" t="s">
        <v>840</v>
      </c>
      <c r="L752" t="s">
        <v>31</v>
      </c>
      <c r="M752" t="e">
        <f>Fugas_metoind!AG60*Fugas_metoind!N60/1000</f>
        <v>#N/A</v>
      </c>
      <c r="N752">
        <f>IFERROR(IF(L752="CO2",M752,IF(L752="CH4",M752*Hoja1!$C$19,BASEDEDATOS!M752*Hoja1!$C$20)),0)</f>
        <v>0</v>
      </c>
    </row>
    <row r="753" spans="2:14" x14ac:dyDescent="0.75">
      <c r="B753" t="str">
        <f>IF(Fugas_metoind!C61="Planta Tratamiento de gas","1B2biii",IF(Hoja1!$C$31="CRUDO","1B2aii","1B2aiii"))</f>
        <v>1B2aii</v>
      </c>
      <c r="C753" t="str">
        <f>Hoja1!$C$31</f>
        <v>CRUDO</v>
      </c>
      <c r="D753" t="str">
        <f>IF(Fugas_metoind!C61="Planta Tratamiento de gas","PROCESAMIENTO DE GAS","PRODUCCIÓN")</f>
        <v>PRODUCCIÓN</v>
      </c>
      <c r="E753" t="s">
        <v>322</v>
      </c>
      <c r="F753" t="s">
        <v>322</v>
      </c>
      <c r="H753" t="s">
        <v>840</v>
      </c>
      <c r="L753" t="s">
        <v>31</v>
      </c>
      <c r="M753" t="e">
        <f>Fugas_metoind!AG61*Fugas_metoind!N61/1000</f>
        <v>#N/A</v>
      </c>
      <c r="N753">
        <f>IFERROR(IF(L753="CO2",M753,IF(L753="CH4",M753*Hoja1!$C$19,BASEDEDATOS!M753*Hoja1!$C$20)),0)</f>
        <v>0</v>
      </c>
    </row>
    <row r="754" spans="2:14" x14ac:dyDescent="0.75">
      <c r="B754" t="str">
        <f>IF(Fugas_metoind!C62="Planta Tratamiento de gas","1B2biii",IF(Hoja1!$C$31="CRUDO","1B2aii","1B2aiii"))</f>
        <v>1B2aii</v>
      </c>
      <c r="C754" t="str">
        <f>Hoja1!$C$31</f>
        <v>CRUDO</v>
      </c>
      <c r="D754" t="str">
        <f>IF(Fugas_metoind!C62="Planta Tratamiento de gas","PROCESAMIENTO DE GAS","PRODUCCIÓN")</f>
        <v>PRODUCCIÓN</v>
      </c>
      <c r="E754" t="s">
        <v>322</v>
      </c>
      <c r="F754" t="s">
        <v>322</v>
      </c>
      <c r="H754" t="s">
        <v>840</v>
      </c>
      <c r="L754" t="s">
        <v>31</v>
      </c>
      <c r="M754" t="e">
        <f>Fugas_metoind!AG62*Fugas_metoind!N62/1000</f>
        <v>#N/A</v>
      </c>
      <c r="N754">
        <f>IFERROR(IF(L754="CO2",M754,IF(L754="CH4",M754*Hoja1!$C$19,BASEDEDATOS!M754*Hoja1!$C$20)),0)</f>
        <v>0</v>
      </c>
    </row>
    <row r="755" spans="2:14" x14ac:dyDescent="0.75">
      <c r="B755" t="str">
        <f>IF(Fugas_metoind!C63="Planta Tratamiento de gas","1B2biii",IF(Hoja1!$C$31="CRUDO","1B2aii","1B2aiii"))</f>
        <v>1B2aii</v>
      </c>
      <c r="C755" t="str">
        <f>Hoja1!$C$31</f>
        <v>CRUDO</v>
      </c>
      <c r="D755" t="str">
        <f>IF(Fugas_metoind!C63="Planta Tratamiento de gas","PROCESAMIENTO DE GAS","PRODUCCIÓN")</f>
        <v>PRODUCCIÓN</v>
      </c>
      <c r="E755" t="s">
        <v>322</v>
      </c>
      <c r="F755" t="s">
        <v>322</v>
      </c>
      <c r="H755" t="s">
        <v>840</v>
      </c>
      <c r="L755" t="s">
        <v>31</v>
      </c>
      <c r="M755" t="e">
        <f>Fugas_metoind!AG63*Fugas_metoind!N63/1000</f>
        <v>#N/A</v>
      </c>
      <c r="N755">
        <f>IFERROR(IF(L755="CO2",M755,IF(L755="CH4",M755*Hoja1!$C$19,BASEDEDATOS!M755*Hoja1!$C$20)),0)</f>
        <v>0</v>
      </c>
    </row>
    <row r="756" spans="2:14" x14ac:dyDescent="0.75">
      <c r="B756" t="str">
        <f>IF(Fugas_metoind!C64="Planta Tratamiento de gas","1B2biii",IF(Hoja1!$C$31="CRUDO","1B2aii","1B2aiii"))</f>
        <v>1B2aii</v>
      </c>
      <c r="C756" t="str">
        <f>Hoja1!$C$31</f>
        <v>CRUDO</v>
      </c>
      <c r="D756" t="str">
        <f>IF(Fugas_metoind!C64="Planta Tratamiento de gas","PROCESAMIENTO DE GAS","PRODUCCIÓN")</f>
        <v>PRODUCCIÓN</v>
      </c>
      <c r="E756" t="s">
        <v>322</v>
      </c>
      <c r="F756" t="s">
        <v>322</v>
      </c>
      <c r="H756" t="s">
        <v>840</v>
      </c>
      <c r="L756" t="s">
        <v>31</v>
      </c>
      <c r="M756" t="e">
        <f>Fugas_metoind!AG64*Fugas_metoind!N64/1000</f>
        <v>#N/A</v>
      </c>
      <c r="N756">
        <f>IFERROR(IF(L756="CO2",M756,IF(L756="CH4",M756*Hoja1!$C$19,BASEDEDATOS!M756*Hoja1!$C$20)),0)</f>
        <v>0</v>
      </c>
    </row>
    <row r="757" spans="2:14" x14ac:dyDescent="0.75">
      <c r="B757" t="str">
        <f>IF(Fugas_metoind!C65="Planta Tratamiento de gas","1B2biii",IF(Hoja1!$C$31="CRUDO","1B2aii","1B2aiii"))</f>
        <v>1B2aii</v>
      </c>
      <c r="C757" t="str">
        <f>Hoja1!$C$31</f>
        <v>CRUDO</v>
      </c>
      <c r="D757" t="str">
        <f>IF(Fugas_metoind!C65="Planta Tratamiento de gas","PROCESAMIENTO DE GAS","PRODUCCIÓN")</f>
        <v>PRODUCCIÓN</v>
      </c>
      <c r="E757" t="s">
        <v>322</v>
      </c>
      <c r="F757" t="s">
        <v>322</v>
      </c>
      <c r="H757" t="s">
        <v>840</v>
      </c>
      <c r="L757" t="s">
        <v>31</v>
      </c>
      <c r="M757" t="e">
        <f>Fugas_metoind!AG65*Fugas_metoind!N65/1000</f>
        <v>#N/A</v>
      </c>
      <c r="N757">
        <f>IFERROR(IF(L757="CO2",M757,IF(L757="CH4",M757*Hoja1!$C$19,BASEDEDATOS!M757*Hoja1!$C$20)),0)</f>
        <v>0</v>
      </c>
    </row>
    <row r="758" spans="2:14" x14ac:dyDescent="0.75">
      <c r="B758" t="str">
        <f>IF(Fugas_metoind!C66="Planta Tratamiento de gas","1B2biii",IF(Hoja1!$C$31="CRUDO","1B2aii","1B2aiii"))</f>
        <v>1B2aii</v>
      </c>
      <c r="C758" t="str">
        <f>Hoja1!$C$31</f>
        <v>CRUDO</v>
      </c>
      <c r="D758" t="str">
        <f>IF(Fugas_metoind!C66="Planta Tratamiento de gas","PROCESAMIENTO DE GAS","PRODUCCIÓN")</f>
        <v>PRODUCCIÓN</v>
      </c>
      <c r="E758" t="s">
        <v>322</v>
      </c>
      <c r="F758" t="s">
        <v>322</v>
      </c>
      <c r="H758" t="s">
        <v>840</v>
      </c>
      <c r="L758" t="s">
        <v>31</v>
      </c>
      <c r="M758" t="e">
        <f>Fugas_metoind!AG66*Fugas_metoind!N66/1000</f>
        <v>#N/A</v>
      </c>
      <c r="N758">
        <f>IFERROR(IF(L758="CO2",M758,IF(L758="CH4",M758*Hoja1!$C$19,BASEDEDATOS!M758*Hoja1!$C$20)),0)</f>
        <v>0</v>
      </c>
    </row>
    <row r="759" spans="2:14" x14ac:dyDescent="0.75">
      <c r="B759" t="str">
        <f>IF(Fugas_metoind!C67="Planta Tratamiento de gas","1B2biii",IF(Hoja1!$C$31="CRUDO","1B2aii","1B2aiii"))</f>
        <v>1B2aii</v>
      </c>
      <c r="C759" t="str">
        <f>Hoja1!$C$31</f>
        <v>CRUDO</v>
      </c>
      <c r="D759" t="str">
        <f>IF(Fugas_metoind!C67="Planta Tratamiento de gas","PROCESAMIENTO DE GAS","PRODUCCIÓN")</f>
        <v>PRODUCCIÓN</v>
      </c>
      <c r="E759" t="s">
        <v>322</v>
      </c>
      <c r="F759" t="s">
        <v>322</v>
      </c>
      <c r="H759" t="s">
        <v>840</v>
      </c>
      <c r="L759" t="s">
        <v>31</v>
      </c>
      <c r="M759" t="e">
        <f>Fugas_metoind!AG67*Fugas_metoind!N67/1000</f>
        <v>#N/A</v>
      </c>
      <c r="N759">
        <f>IFERROR(IF(L759="CO2",M759,IF(L759="CH4",M759*Hoja1!$C$19,BASEDEDATOS!M759*Hoja1!$C$20)),0)</f>
        <v>0</v>
      </c>
    </row>
    <row r="760" spans="2:14" x14ac:dyDescent="0.75">
      <c r="B760" t="str">
        <f>IF(Fugas_metoind!C68="Planta Tratamiento de gas","1B2biii",IF(Hoja1!$C$31="CRUDO","1B2aii","1B2aiii"))</f>
        <v>1B2aii</v>
      </c>
      <c r="C760" t="str">
        <f>Hoja1!$C$31</f>
        <v>CRUDO</v>
      </c>
      <c r="D760" t="str">
        <f>IF(Fugas_metoind!C68="Planta Tratamiento de gas","PROCESAMIENTO DE GAS","PRODUCCIÓN")</f>
        <v>PRODUCCIÓN</v>
      </c>
      <c r="E760" t="s">
        <v>322</v>
      </c>
      <c r="F760" t="s">
        <v>322</v>
      </c>
      <c r="H760" t="s">
        <v>840</v>
      </c>
      <c r="L760" t="s">
        <v>31</v>
      </c>
      <c r="M760" t="e">
        <f>Fugas_metoind!AG68*Fugas_metoind!N68/1000</f>
        <v>#N/A</v>
      </c>
      <c r="N760">
        <f>IFERROR(IF(L760="CO2",M760,IF(L760="CH4",M760*Hoja1!$C$19,BASEDEDATOS!M760*Hoja1!$C$20)),0)</f>
        <v>0</v>
      </c>
    </row>
    <row r="761" spans="2:14" x14ac:dyDescent="0.75">
      <c r="B761" t="str">
        <f>IF(Fugas_metoind!C69="Planta Tratamiento de gas","1B2biii",IF(Hoja1!$C$31="CRUDO","1B2aii","1B2aiii"))</f>
        <v>1B2aii</v>
      </c>
      <c r="C761" t="str">
        <f>Hoja1!$C$31</f>
        <v>CRUDO</v>
      </c>
      <c r="D761" t="str">
        <f>IF(Fugas_metoind!C69="Planta Tratamiento de gas","PROCESAMIENTO DE GAS","PRODUCCIÓN")</f>
        <v>PRODUCCIÓN</v>
      </c>
      <c r="E761" t="s">
        <v>322</v>
      </c>
      <c r="F761" t="s">
        <v>322</v>
      </c>
      <c r="H761" t="s">
        <v>840</v>
      </c>
      <c r="L761" t="s">
        <v>31</v>
      </c>
      <c r="M761" t="e">
        <f>Fugas_metoind!AG69*Fugas_metoind!N69/1000</f>
        <v>#N/A</v>
      </c>
      <c r="N761">
        <f>IFERROR(IF(L761="CO2",M761,IF(L761="CH4",M761*Hoja1!$C$19,BASEDEDATOS!M761*Hoja1!$C$20)),0)</f>
        <v>0</v>
      </c>
    </row>
    <row r="762" spans="2:14" x14ac:dyDescent="0.75">
      <c r="B762" t="str">
        <f>IF(Fugas_metoind!C70="Planta Tratamiento de gas","1B2biii",IF(Hoja1!$C$31="CRUDO","1B2aii","1B2aiii"))</f>
        <v>1B2aii</v>
      </c>
      <c r="C762" t="str">
        <f>Hoja1!$C$31</f>
        <v>CRUDO</v>
      </c>
      <c r="D762" t="str">
        <f>IF(Fugas_metoind!C70="Planta Tratamiento de gas","PROCESAMIENTO DE GAS","PRODUCCIÓN")</f>
        <v>PRODUCCIÓN</v>
      </c>
      <c r="E762" t="s">
        <v>322</v>
      </c>
      <c r="F762" t="s">
        <v>322</v>
      </c>
      <c r="H762" t="s">
        <v>840</v>
      </c>
      <c r="L762" t="s">
        <v>31</v>
      </c>
      <c r="M762" t="e">
        <f>Fugas_metoind!AG70*Fugas_metoind!N70/1000</f>
        <v>#N/A</v>
      </c>
      <c r="N762">
        <f>IFERROR(IF(L762="CO2",M762,IF(L762="CH4",M762*Hoja1!$C$19,BASEDEDATOS!M762*Hoja1!$C$20)),0)</f>
        <v>0</v>
      </c>
    </row>
    <row r="763" spans="2:14" x14ac:dyDescent="0.75">
      <c r="B763" t="str">
        <f>IF(Fugas_metoind!C71="Planta Tratamiento de gas","1B2biii",IF(Hoja1!$C$31="CRUDO","1B2aii","1B2aiii"))</f>
        <v>1B2aii</v>
      </c>
      <c r="C763" t="str">
        <f>Hoja1!$C$31</f>
        <v>CRUDO</v>
      </c>
      <c r="D763" t="str">
        <f>IF(Fugas_metoind!C71="Planta Tratamiento de gas","PROCESAMIENTO DE GAS","PRODUCCIÓN")</f>
        <v>PRODUCCIÓN</v>
      </c>
      <c r="E763" t="s">
        <v>322</v>
      </c>
      <c r="F763" t="s">
        <v>322</v>
      </c>
      <c r="H763" t="s">
        <v>840</v>
      </c>
      <c r="L763" t="s">
        <v>31</v>
      </c>
      <c r="M763" t="e">
        <f>Fugas_metoind!AG71*Fugas_metoind!N71/1000</f>
        <v>#N/A</v>
      </c>
      <c r="N763">
        <f>IFERROR(IF(L763="CO2",M763,IF(L763="CH4",M763*Hoja1!$C$19,BASEDEDATOS!M763*Hoja1!$C$20)),0)</f>
        <v>0</v>
      </c>
    </row>
    <row r="764" spans="2:14" x14ac:dyDescent="0.75">
      <c r="B764" t="str">
        <f>IF(Fugas_metoind!C72="Planta Tratamiento de gas","1B2biii",IF(Hoja1!$C$31="CRUDO","1B2aii","1B2aiii"))</f>
        <v>1B2aii</v>
      </c>
      <c r="C764" t="str">
        <f>Hoja1!$C$31</f>
        <v>CRUDO</v>
      </c>
      <c r="D764" t="str">
        <f>IF(Fugas_metoind!C72="Planta Tratamiento de gas","PROCESAMIENTO DE GAS","PRODUCCIÓN")</f>
        <v>PRODUCCIÓN</v>
      </c>
      <c r="E764" t="s">
        <v>322</v>
      </c>
      <c r="F764" t="s">
        <v>322</v>
      </c>
      <c r="H764" t="s">
        <v>840</v>
      </c>
      <c r="L764" t="s">
        <v>31</v>
      </c>
      <c r="M764" t="e">
        <f>Fugas_metoind!AG72*Fugas_metoind!N72/1000</f>
        <v>#N/A</v>
      </c>
      <c r="N764">
        <f>IFERROR(IF(L764="CO2",M764,IF(L764="CH4",M764*Hoja1!$C$19,BASEDEDATOS!M764*Hoja1!$C$20)),0)</f>
        <v>0</v>
      </c>
    </row>
    <row r="765" spans="2:14" x14ac:dyDescent="0.75">
      <c r="B765" t="str">
        <f>IF(Fugas_metoind!C73="Planta Tratamiento de gas","1B2biii",IF(Hoja1!$C$31="CRUDO","1B2aii","1B2aiii"))</f>
        <v>1B2aii</v>
      </c>
      <c r="C765" t="str">
        <f>Hoja1!$C$31</f>
        <v>CRUDO</v>
      </c>
      <c r="D765" t="str">
        <f>IF(Fugas_metoind!C73="Planta Tratamiento de gas","PROCESAMIENTO DE GAS","PRODUCCIÓN")</f>
        <v>PRODUCCIÓN</v>
      </c>
      <c r="E765" t="s">
        <v>322</v>
      </c>
      <c r="F765" t="s">
        <v>322</v>
      </c>
      <c r="H765" t="s">
        <v>840</v>
      </c>
      <c r="L765" t="s">
        <v>31</v>
      </c>
      <c r="M765" t="e">
        <f>Fugas_metoind!AG73*Fugas_metoind!N73/1000</f>
        <v>#N/A</v>
      </c>
      <c r="N765">
        <f>IFERROR(IF(L765="CO2",M765,IF(L765="CH4",M765*Hoja1!$C$19,BASEDEDATOS!M765*Hoja1!$C$20)),0)</f>
        <v>0</v>
      </c>
    </row>
    <row r="766" spans="2:14" x14ac:dyDescent="0.75">
      <c r="B766" t="str">
        <f>IF(Fugas_metoind!C74="Planta Tratamiento de gas","1B2biii",IF(Hoja1!$C$31="CRUDO","1B2aii","1B2aiii"))</f>
        <v>1B2aii</v>
      </c>
      <c r="C766" t="str">
        <f>Hoja1!$C$31</f>
        <v>CRUDO</v>
      </c>
      <c r="D766" t="str">
        <f>IF(Fugas_metoind!C74="Planta Tratamiento de gas","PROCESAMIENTO DE GAS","PRODUCCIÓN")</f>
        <v>PRODUCCIÓN</v>
      </c>
      <c r="E766" t="s">
        <v>322</v>
      </c>
      <c r="F766" t="s">
        <v>322</v>
      </c>
      <c r="H766" t="s">
        <v>840</v>
      </c>
      <c r="L766" t="s">
        <v>31</v>
      </c>
      <c r="M766" t="e">
        <f>Fugas_metoind!AG74*Fugas_metoind!N74/1000</f>
        <v>#N/A</v>
      </c>
      <c r="N766">
        <f>IFERROR(IF(L766="CO2",M766,IF(L766="CH4",M766*Hoja1!$C$19,BASEDEDATOS!M766*Hoja1!$C$20)),0)</f>
        <v>0</v>
      </c>
    </row>
    <row r="767" spans="2:14" x14ac:dyDescent="0.75">
      <c r="B767" t="str">
        <f>IF(Fugas_metoind!C75="Planta Tratamiento de gas","1B2biii",IF(Hoja1!$C$31="CRUDO","1B2aii","1B2aiii"))</f>
        <v>1B2aii</v>
      </c>
      <c r="C767" t="str">
        <f>Hoja1!$C$31</f>
        <v>CRUDO</v>
      </c>
      <c r="D767" t="str">
        <f>IF(Fugas_metoind!C75="Planta Tratamiento de gas","PROCESAMIENTO DE GAS","PRODUCCIÓN")</f>
        <v>PRODUCCIÓN</v>
      </c>
      <c r="E767" t="s">
        <v>322</v>
      </c>
      <c r="F767" t="s">
        <v>322</v>
      </c>
      <c r="H767" t="s">
        <v>840</v>
      </c>
      <c r="L767" t="s">
        <v>31</v>
      </c>
      <c r="M767" t="e">
        <f>Fugas_metoind!AG75*Fugas_metoind!N75/1000</f>
        <v>#N/A</v>
      </c>
      <c r="N767">
        <f>IFERROR(IF(L767="CO2",M767,IF(L767="CH4",M767*Hoja1!$C$19,BASEDEDATOS!M767*Hoja1!$C$20)),0)</f>
        <v>0</v>
      </c>
    </row>
    <row r="768" spans="2:14" x14ac:dyDescent="0.75">
      <c r="B768" t="str">
        <f>IF(Fugas_metoind!C76="Planta Tratamiento de gas","1B2biii",IF(Hoja1!$C$31="CRUDO","1B2aii","1B2aiii"))</f>
        <v>1B2aii</v>
      </c>
      <c r="C768" t="str">
        <f>Hoja1!$C$31</f>
        <v>CRUDO</v>
      </c>
      <c r="D768" t="str">
        <f>IF(Fugas_metoind!C76="Planta Tratamiento de gas","PROCESAMIENTO DE GAS","PRODUCCIÓN")</f>
        <v>PRODUCCIÓN</v>
      </c>
      <c r="E768" t="s">
        <v>322</v>
      </c>
      <c r="F768" t="s">
        <v>322</v>
      </c>
      <c r="H768" t="s">
        <v>840</v>
      </c>
      <c r="L768" t="s">
        <v>31</v>
      </c>
      <c r="M768" t="e">
        <f>Fugas_metoind!AG76*Fugas_metoind!N76/1000</f>
        <v>#N/A</v>
      </c>
      <c r="N768">
        <f>IFERROR(IF(L768="CO2",M768,IF(L768="CH4",M768*Hoja1!$C$19,BASEDEDATOS!M768*Hoja1!$C$20)),0)</f>
        <v>0</v>
      </c>
    </row>
    <row r="769" spans="2:14" x14ac:dyDescent="0.75">
      <c r="B769" t="str">
        <f>IF(Fugas_metoind!C77="Planta Tratamiento de gas","1B2biii",IF(Hoja1!$C$31="CRUDO","1B2aii","1B2aiii"))</f>
        <v>1B2aii</v>
      </c>
      <c r="C769" t="str">
        <f>Hoja1!$C$31</f>
        <v>CRUDO</v>
      </c>
      <c r="D769" t="str">
        <f>IF(Fugas_metoind!C77="Planta Tratamiento de gas","PROCESAMIENTO DE GAS","PRODUCCIÓN")</f>
        <v>PRODUCCIÓN</v>
      </c>
      <c r="E769" t="s">
        <v>322</v>
      </c>
      <c r="F769" t="s">
        <v>322</v>
      </c>
      <c r="H769" t="s">
        <v>840</v>
      </c>
      <c r="L769" t="s">
        <v>31</v>
      </c>
      <c r="M769" t="e">
        <f>Fugas_metoind!AG77*Fugas_metoind!N77/1000</f>
        <v>#N/A</v>
      </c>
      <c r="N769">
        <f>IFERROR(IF(L769="CO2",M769,IF(L769="CH4",M769*Hoja1!$C$19,BASEDEDATOS!M769*Hoja1!$C$20)),0)</f>
        <v>0</v>
      </c>
    </row>
    <row r="770" spans="2:14" x14ac:dyDescent="0.75">
      <c r="B770" t="str">
        <f>IF(Fugas_metoind!C78="Planta Tratamiento de gas","1B2biii",IF(Hoja1!$C$31="CRUDO","1B2aii","1B2aiii"))</f>
        <v>1B2aii</v>
      </c>
      <c r="C770" t="str">
        <f>Hoja1!$C$31</f>
        <v>CRUDO</v>
      </c>
      <c r="D770" t="str">
        <f>IF(Fugas_metoind!C78="Planta Tratamiento de gas","PROCESAMIENTO DE GAS","PRODUCCIÓN")</f>
        <v>PRODUCCIÓN</v>
      </c>
      <c r="E770" t="s">
        <v>322</v>
      </c>
      <c r="F770" t="s">
        <v>322</v>
      </c>
      <c r="H770" t="s">
        <v>840</v>
      </c>
      <c r="L770" t="s">
        <v>31</v>
      </c>
      <c r="M770" t="e">
        <f>Fugas_metoind!AG78*Fugas_metoind!N78/1000</f>
        <v>#N/A</v>
      </c>
      <c r="N770">
        <f>IFERROR(IF(L770="CO2",M770,IF(L770="CH4",M770*Hoja1!$C$19,BASEDEDATOS!M770*Hoja1!$C$20)),0)</f>
        <v>0</v>
      </c>
    </row>
    <row r="771" spans="2:14" x14ac:dyDescent="0.75">
      <c r="B771" t="str">
        <f>IF(Fugas_metoind!C79="Planta Tratamiento de gas","1B2biii",IF(Hoja1!$C$31="CRUDO","1B2aii","1B2aiii"))</f>
        <v>1B2aii</v>
      </c>
      <c r="C771" t="str">
        <f>Hoja1!$C$31</f>
        <v>CRUDO</v>
      </c>
      <c r="D771" t="str">
        <f>IF(Fugas_metoind!C79="Planta Tratamiento de gas","PROCESAMIENTO DE GAS","PRODUCCIÓN")</f>
        <v>PRODUCCIÓN</v>
      </c>
      <c r="E771" t="s">
        <v>322</v>
      </c>
      <c r="F771" t="s">
        <v>322</v>
      </c>
      <c r="H771" t="s">
        <v>840</v>
      </c>
      <c r="L771" t="s">
        <v>31</v>
      </c>
      <c r="M771" t="e">
        <f>Fugas_metoind!AG79*Fugas_metoind!N79/1000</f>
        <v>#N/A</v>
      </c>
      <c r="N771">
        <f>IFERROR(IF(L771="CO2",M771,IF(L771="CH4",M771*Hoja1!$C$19,BASEDEDATOS!M771*Hoja1!$C$20)),0)</f>
        <v>0</v>
      </c>
    </row>
    <row r="772" spans="2:14" x14ac:dyDescent="0.75">
      <c r="B772" t="str">
        <f>IF(Fugas_metoind!C80="Planta Tratamiento de gas","1B2biii",IF(Hoja1!$C$31="CRUDO","1B2aii","1B2aiii"))</f>
        <v>1B2aii</v>
      </c>
      <c r="C772" t="str">
        <f>Hoja1!$C$31</f>
        <v>CRUDO</v>
      </c>
      <c r="D772" t="str">
        <f>IF(Fugas_metoind!C80="Planta Tratamiento de gas","PROCESAMIENTO DE GAS","PRODUCCIÓN")</f>
        <v>PRODUCCIÓN</v>
      </c>
      <c r="E772" t="s">
        <v>322</v>
      </c>
      <c r="F772" t="s">
        <v>322</v>
      </c>
      <c r="H772" t="s">
        <v>840</v>
      </c>
      <c r="L772" t="s">
        <v>31</v>
      </c>
      <c r="M772" t="e">
        <f>Fugas_metoind!AG80*Fugas_metoind!N80/1000</f>
        <v>#N/A</v>
      </c>
      <c r="N772">
        <f>IFERROR(IF(L772="CO2",M772,IF(L772="CH4",M772*Hoja1!$C$19,BASEDEDATOS!M772*Hoja1!$C$20)),0)</f>
        <v>0</v>
      </c>
    </row>
    <row r="773" spans="2:14" x14ac:dyDescent="0.75">
      <c r="B773" t="str">
        <f>IF(Fugas_metoind!C81="Planta Tratamiento de gas","1B2biii",IF(Hoja1!$C$31="CRUDO","1B2aii","1B2aiii"))</f>
        <v>1B2aii</v>
      </c>
      <c r="C773" t="str">
        <f>Hoja1!$C$31</f>
        <v>CRUDO</v>
      </c>
      <c r="D773" t="str">
        <f>IF(Fugas_metoind!C81="Planta Tratamiento de gas","PROCESAMIENTO DE GAS","PRODUCCIÓN")</f>
        <v>PRODUCCIÓN</v>
      </c>
      <c r="E773" t="s">
        <v>322</v>
      </c>
      <c r="F773" t="s">
        <v>322</v>
      </c>
      <c r="H773" t="s">
        <v>840</v>
      </c>
      <c r="L773" t="s">
        <v>31</v>
      </c>
      <c r="M773" t="e">
        <f>Fugas_metoind!AG81*Fugas_metoind!N81/1000</f>
        <v>#N/A</v>
      </c>
      <c r="N773">
        <f>IFERROR(IF(L773="CO2",M773,IF(L773="CH4",M773*Hoja1!$C$19,BASEDEDATOS!M773*Hoja1!$C$20)),0)</f>
        <v>0</v>
      </c>
    </row>
    <row r="774" spans="2:14" x14ac:dyDescent="0.75">
      <c r="B774" t="str">
        <f>IF(Fugas_metoind!C82="Planta Tratamiento de gas","1B2biii",IF(Hoja1!$C$31="CRUDO","1B2aii","1B2aiii"))</f>
        <v>1B2aii</v>
      </c>
      <c r="C774" t="str">
        <f>Hoja1!$C$31</f>
        <v>CRUDO</v>
      </c>
      <c r="D774" t="str">
        <f>IF(Fugas_metoind!C82="Planta Tratamiento de gas","PROCESAMIENTO DE GAS","PRODUCCIÓN")</f>
        <v>PRODUCCIÓN</v>
      </c>
      <c r="E774" t="s">
        <v>322</v>
      </c>
      <c r="F774" t="s">
        <v>322</v>
      </c>
      <c r="H774" t="s">
        <v>840</v>
      </c>
      <c r="L774" t="s">
        <v>31</v>
      </c>
      <c r="M774" t="e">
        <f>Fugas_metoind!AG82*Fugas_metoind!N82/1000</f>
        <v>#N/A</v>
      </c>
      <c r="N774">
        <f>IFERROR(IF(L774="CO2",M774,IF(L774="CH4",M774*Hoja1!$C$19,BASEDEDATOS!M774*Hoja1!$C$20)),0)</f>
        <v>0</v>
      </c>
    </row>
    <row r="775" spans="2:14" x14ac:dyDescent="0.75">
      <c r="B775" t="str">
        <f>IF(Fugas_metoind!C83="Planta Tratamiento de gas","1B2biii",IF(Hoja1!$C$31="CRUDO","1B2aii","1B2aiii"))</f>
        <v>1B2aii</v>
      </c>
      <c r="C775" t="str">
        <f>Hoja1!$C$31</f>
        <v>CRUDO</v>
      </c>
      <c r="D775" t="str">
        <f>IF(Fugas_metoind!C83="Planta Tratamiento de gas","PROCESAMIENTO DE GAS","PRODUCCIÓN")</f>
        <v>PRODUCCIÓN</v>
      </c>
      <c r="E775" t="s">
        <v>322</v>
      </c>
      <c r="F775" t="s">
        <v>322</v>
      </c>
      <c r="H775" t="s">
        <v>840</v>
      </c>
      <c r="L775" t="s">
        <v>31</v>
      </c>
      <c r="M775" t="e">
        <f>Fugas_metoind!AG83*Fugas_metoind!N83/1000</f>
        <v>#N/A</v>
      </c>
      <c r="N775">
        <f>IFERROR(IF(L775="CO2",M775,IF(L775="CH4",M775*Hoja1!$C$19,BASEDEDATOS!M775*Hoja1!$C$20)),0)</f>
        <v>0</v>
      </c>
    </row>
    <row r="776" spans="2:14" x14ac:dyDescent="0.75">
      <c r="B776" t="str">
        <f>IF(Fugas_metoind!C84="Planta Tratamiento de gas","1B2biii",IF(Hoja1!$C$31="CRUDO","1B2aii","1B2aiii"))</f>
        <v>1B2aii</v>
      </c>
      <c r="C776" t="str">
        <f>Hoja1!$C$31</f>
        <v>CRUDO</v>
      </c>
      <c r="D776" t="str">
        <f>IF(Fugas_metoind!C84="Planta Tratamiento de gas","PROCESAMIENTO DE GAS","PRODUCCIÓN")</f>
        <v>PRODUCCIÓN</v>
      </c>
      <c r="E776" t="s">
        <v>322</v>
      </c>
      <c r="F776" t="s">
        <v>322</v>
      </c>
      <c r="H776" t="s">
        <v>840</v>
      </c>
      <c r="L776" t="s">
        <v>31</v>
      </c>
      <c r="M776" t="e">
        <f>Fugas_metoind!AG84*Fugas_metoind!N84/1000</f>
        <v>#N/A</v>
      </c>
      <c r="N776">
        <f>IFERROR(IF(L776="CO2",M776,IF(L776="CH4",M776*Hoja1!$C$19,BASEDEDATOS!M776*Hoja1!$C$20)),0)</f>
        <v>0</v>
      </c>
    </row>
    <row r="777" spans="2:14" x14ac:dyDescent="0.75">
      <c r="B777" t="str">
        <f>IF(Fugas_metoind!C85="Planta Tratamiento de gas","1B2biii",IF(Hoja1!$C$31="CRUDO","1B2aii","1B2aiii"))</f>
        <v>1B2aii</v>
      </c>
      <c r="C777" t="str">
        <f>Hoja1!$C$31</f>
        <v>CRUDO</v>
      </c>
      <c r="D777" t="str">
        <f>IF(Fugas_metoind!C85="Planta Tratamiento de gas","PROCESAMIENTO DE GAS","PRODUCCIÓN")</f>
        <v>PRODUCCIÓN</v>
      </c>
      <c r="E777" t="s">
        <v>322</v>
      </c>
      <c r="F777" t="s">
        <v>322</v>
      </c>
      <c r="H777" t="s">
        <v>840</v>
      </c>
      <c r="L777" t="s">
        <v>31</v>
      </c>
      <c r="M777" t="e">
        <f>Fugas_metoind!AG85*Fugas_metoind!N85/1000</f>
        <v>#N/A</v>
      </c>
      <c r="N777">
        <f>IFERROR(IF(L777="CO2",M777,IF(L777="CH4",M777*Hoja1!$C$19,BASEDEDATOS!M777*Hoja1!$C$20)),0)</f>
        <v>0</v>
      </c>
    </row>
    <row r="778" spans="2:14" x14ac:dyDescent="0.75">
      <c r="B778" t="str">
        <f>IF(Fugas_metoind!C86="Planta Tratamiento de gas","1B2biii",IF(Hoja1!$C$31="CRUDO","1B2aii","1B2aiii"))</f>
        <v>1B2aii</v>
      </c>
      <c r="C778" t="str">
        <f>Hoja1!$C$31</f>
        <v>CRUDO</v>
      </c>
      <c r="D778" t="str">
        <f>IF(Fugas_metoind!C86="Planta Tratamiento de gas","PROCESAMIENTO DE GAS","PRODUCCIÓN")</f>
        <v>PRODUCCIÓN</v>
      </c>
      <c r="E778" t="s">
        <v>322</v>
      </c>
      <c r="F778" t="s">
        <v>322</v>
      </c>
      <c r="H778" t="s">
        <v>840</v>
      </c>
      <c r="L778" t="s">
        <v>31</v>
      </c>
      <c r="M778" t="e">
        <f>Fugas_metoind!AG86*Fugas_metoind!N86/1000</f>
        <v>#N/A</v>
      </c>
      <c r="N778">
        <f>IFERROR(IF(L778="CO2",M778,IF(L778="CH4",M778*Hoja1!$C$19,BASEDEDATOS!M778*Hoja1!$C$20)),0)</f>
        <v>0</v>
      </c>
    </row>
    <row r="779" spans="2:14" x14ac:dyDescent="0.75">
      <c r="B779" t="str">
        <f>IF(Fugas_metoind!C87="Planta Tratamiento de gas","1B2biii",IF(Hoja1!$C$31="CRUDO","1B2aii","1B2aiii"))</f>
        <v>1B2aii</v>
      </c>
      <c r="C779" t="str">
        <f>Hoja1!$C$31</f>
        <v>CRUDO</v>
      </c>
      <c r="D779" t="str">
        <f>IF(Fugas_metoind!C87="Planta Tratamiento de gas","PROCESAMIENTO DE GAS","PRODUCCIÓN")</f>
        <v>PRODUCCIÓN</v>
      </c>
      <c r="E779" t="s">
        <v>322</v>
      </c>
      <c r="F779" t="s">
        <v>322</v>
      </c>
      <c r="H779" t="s">
        <v>840</v>
      </c>
      <c r="L779" t="s">
        <v>31</v>
      </c>
      <c r="M779" t="e">
        <f>Fugas_metoind!AG87*Fugas_metoind!N87/1000</f>
        <v>#N/A</v>
      </c>
      <c r="N779">
        <f>IFERROR(IF(L779="CO2",M779,IF(L779="CH4",M779*Hoja1!$C$19,BASEDEDATOS!M779*Hoja1!$C$20)),0)</f>
        <v>0</v>
      </c>
    </row>
    <row r="780" spans="2:14" x14ac:dyDescent="0.75">
      <c r="B780" t="str">
        <f>IF(Fugas_metoind!C88="Planta Tratamiento de gas","1B2biii",IF(Hoja1!$C$31="CRUDO","1B2aii","1B2aiii"))</f>
        <v>1B2aii</v>
      </c>
      <c r="C780" t="str">
        <f>Hoja1!$C$31</f>
        <v>CRUDO</v>
      </c>
      <c r="D780" t="str">
        <f>IF(Fugas_metoind!C88="Planta Tratamiento de gas","PROCESAMIENTO DE GAS","PRODUCCIÓN")</f>
        <v>PRODUCCIÓN</v>
      </c>
      <c r="E780" t="s">
        <v>322</v>
      </c>
      <c r="F780" t="s">
        <v>322</v>
      </c>
      <c r="H780" t="s">
        <v>840</v>
      </c>
      <c r="L780" t="s">
        <v>31</v>
      </c>
      <c r="M780" t="e">
        <f>Fugas_metoind!AG88*Fugas_metoind!N88/1000</f>
        <v>#N/A</v>
      </c>
      <c r="N780">
        <f>IFERROR(IF(L780="CO2",M780,IF(L780="CH4",M780*Hoja1!$C$19,BASEDEDATOS!M780*Hoja1!$C$20)),0)</f>
        <v>0</v>
      </c>
    </row>
    <row r="781" spans="2:14" x14ac:dyDescent="0.75">
      <c r="B781" t="str">
        <f>IF(Fugas_metoind!C89="Planta Tratamiento de gas","1B2biii",IF(Hoja1!$C$31="CRUDO","1B2aii","1B2aiii"))</f>
        <v>1B2aii</v>
      </c>
      <c r="C781" t="str">
        <f>Hoja1!$C$31</f>
        <v>CRUDO</v>
      </c>
      <c r="D781" t="str">
        <f>IF(Fugas_metoind!C89="Planta Tratamiento de gas","PROCESAMIENTO DE GAS","PRODUCCIÓN")</f>
        <v>PRODUCCIÓN</v>
      </c>
      <c r="E781" t="s">
        <v>322</v>
      </c>
      <c r="F781" t="s">
        <v>322</v>
      </c>
      <c r="H781" t="s">
        <v>840</v>
      </c>
      <c r="L781" t="s">
        <v>31</v>
      </c>
      <c r="M781" t="e">
        <f>Fugas_metoind!AG89*Fugas_metoind!N89/1000</f>
        <v>#N/A</v>
      </c>
      <c r="N781">
        <f>IFERROR(IF(L781="CO2",M781,IF(L781="CH4",M781*Hoja1!$C$19,BASEDEDATOS!M781*Hoja1!$C$20)),0)</f>
        <v>0</v>
      </c>
    </row>
    <row r="782" spans="2:14" x14ac:dyDescent="0.75">
      <c r="B782" t="str">
        <f>IF(Fugas_metoind!C90="Planta Tratamiento de gas","1B2biii",IF(Hoja1!$C$31="CRUDO","1B2aii","1B2aiii"))</f>
        <v>1B2aii</v>
      </c>
      <c r="C782" t="str">
        <f>Hoja1!$C$31</f>
        <v>CRUDO</v>
      </c>
      <c r="D782" t="str">
        <f>IF(Fugas_metoind!C90="Planta Tratamiento de gas","PROCESAMIENTO DE GAS","PRODUCCIÓN")</f>
        <v>PRODUCCIÓN</v>
      </c>
      <c r="E782" t="s">
        <v>322</v>
      </c>
      <c r="F782" t="s">
        <v>322</v>
      </c>
      <c r="H782" t="s">
        <v>840</v>
      </c>
      <c r="L782" t="s">
        <v>31</v>
      </c>
      <c r="M782" t="e">
        <f>Fugas_metoind!AG90*Fugas_metoind!N90/1000</f>
        <v>#N/A</v>
      </c>
      <c r="N782">
        <f>IFERROR(IF(L782="CO2",M782,IF(L782="CH4",M782*Hoja1!$C$19,BASEDEDATOS!M782*Hoja1!$C$20)),0)</f>
        <v>0</v>
      </c>
    </row>
    <row r="783" spans="2:14" x14ac:dyDescent="0.75">
      <c r="B783" t="str">
        <f>IF(Fugas_metoind!C91="Planta Tratamiento de gas","1B2biii",IF(Hoja1!$C$31="CRUDO","1B2aii","1B2aiii"))</f>
        <v>1B2aii</v>
      </c>
      <c r="C783" t="str">
        <f>Hoja1!$C$31</f>
        <v>CRUDO</v>
      </c>
      <c r="D783" t="str">
        <f>IF(Fugas_metoind!C91="Planta Tratamiento de gas","PROCESAMIENTO DE GAS","PRODUCCIÓN")</f>
        <v>PRODUCCIÓN</v>
      </c>
      <c r="E783" t="s">
        <v>322</v>
      </c>
      <c r="F783" t="s">
        <v>322</v>
      </c>
      <c r="H783" t="s">
        <v>840</v>
      </c>
      <c r="L783" t="s">
        <v>31</v>
      </c>
      <c r="M783" t="e">
        <f>Fugas_metoind!AG91*Fugas_metoind!N91/1000</f>
        <v>#N/A</v>
      </c>
      <c r="N783">
        <f>IFERROR(IF(L783="CO2",M783,IF(L783="CH4",M783*Hoja1!$C$19,BASEDEDATOS!M783*Hoja1!$C$20)),0)</f>
        <v>0</v>
      </c>
    </row>
    <row r="784" spans="2:14" x14ac:dyDescent="0.75">
      <c r="B784" t="str">
        <f>IF(Fugas_metoind!C92="Planta Tratamiento de gas","1B2biii",IF(Hoja1!$C$31="CRUDO","1B2aii","1B2aiii"))</f>
        <v>1B2aii</v>
      </c>
      <c r="C784" t="str">
        <f>Hoja1!$C$31</f>
        <v>CRUDO</v>
      </c>
      <c r="D784" t="str">
        <f>IF(Fugas_metoind!C92="Planta Tratamiento de gas","PROCESAMIENTO DE GAS","PRODUCCIÓN")</f>
        <v>PRODUCCIÓN</v>
      </c>
      <c r="E784" t="s">
        <v>322</v>
      </c>
      <c r="F784" t="s">
        <v>322</v>
      </c>
      <c r="H784" t="s">
        <v>840</v>
      </c>
      <c r="L784" t="s">
        <v>31</v>
      </c>
      <c r="M784" t="e">
        <f>Fugas_metoind!AG92*Fugas_metoind!N92/1000</f>
        <v>#N/A</v>
      </c>
      <c r="N784">
        <f>IFERROR(IF(L784="CO2",M784,IF(L784="CH4",M784*Hoja1!$C$19,BASEDEDATOS!M784*Hoja1!$C$20)),0)</f>
        <v>0</v>
      </c>
    </row>
    <row r="785" spans="2:14" x14ac:dyDescent="0.75">
      <c r="B785" t="str">
        <f>IF(Fugas_metoind!C93="Planta Tratamiento de gas","1B2biii",IF(Hoja1!$C$31="CRUDO","1B2aii","1B2aiii"))</f>
        <v>1B2aii</v>
      </c>
      <c r="C785" t="str">
        <f>Hoja1!$C$31</f>
        <v>CRUDO</v>
      </c>
      <c r="D785" t="str">
        <f>IF(Fugas_metoind!C93="Planta Tratamiento de gas","PROCESAMIENTO DE GAS","PRODUCCIÓN")</f>
        <v>PRODUCCIÓN</v>
      </c>
      <c r="E785" t="s">
        <v>322</v>
      </c>
      <c r="F785" t="s">
        <v>322</v>
      </c>
      <c r="H785" t="s">
        <v>840</v>
      </c>
      <c r="L785" t="s">
        <v>31</v>
      </c>
      <c r="M785" t="e">
        <f>Fugas_metoind!AG93*Fugas_metoind!N93/1000</f>
        <v>#N/A</v>
      </c>
      <c r="N785">
        <f>IFERROR(IF(L785="CO2",M785,IF(L785="CH4",M785*Hoja1!$C$19,BASEDEDATOS!M785*Hoja1!$C$20)),0)</f>
        <v>0</v>
      </c>
    </row>
    <row r="786" spans="2:14" x14ac:dyDescent="0.75">
      <c r="B786" t="str">
        <f>IF(Fugas_metoind!C94="Planta Tratamiento de gas","1B2biii",IF(Hoja1!$C$31="CRUDO","1B2aii","1B2aiii"))</f>
        <v>1B2aii</v>
      </c>
      <c r="C786" t="str">
        <f>Hoja1!$C$31</f>
        <v>CRUDO</v>
      </c>
      <c r="D786" t="str">
        <f>IF(Fugas_metoind!C94="Planta Tratamiento de gas","PROCESAMIENTO DE GAS","PRODUCCIÓN")</f>
        <v>PRODUCCIÓN</v>
      </c>
      <c r="E786" t="s">
        <v>322</v>
      </c>
      <c r="F786" t="s">
        <v>322</v>
      </c>
      <c r="H786" t="s">
        <v>840</v>
      </c>
      <c r="L786" t="s">
        <v>31</v>
      </c>
      <c r="M786" t="e">
        <f>Fugas_metoind!AG94*Fugas_metoind!N94/1000</f>
        <v>#N/A</v>
      </c>
      <c r="N786">
        <f>IFERROR(IF(L786="CO2",M786,IF(L786="CH4",M786*Hoja1!$C$19,BASEDEDATOS!M786*Hoja1!$C$20)),0)</f>
        <v>0</v>
      </c>
    </row>
    <row r="787" spans="2:14" x14ac:dyDescent="0.75">
      <c r="B787" t="str">
        <f>IF(Fugas_metoind!C95="Planta Tratamiento de gas","1B2biii",IF(Hoja1!$C$31="CRUDO","1B2aii","1B2aiii"))</f>
        <v>1B2aii</v>
      </c>
      <c r="C787" t="str">
        <f>Hoja1!$C$31</f>
        <v>CRUDO</v>
      </c>
      <c r="D787" t="str">
        <f>IF(Fugas_metoind!C95="Planta Tratamiento de gas","PROCESAMIENTO DE GAS","PRODUCCIÓN")</f>
        <v>PRODUCCIÓN</v>
      </c>
      <c r="E787" t="s">
        <v>322</v>
      </c>
      <c r="F787" t="s">
        <v>322</v>
      </c>
      <c r="H787" t="s">
        <v>840</v>
      </c>
      <c r="L787" t="s">
        <v>31</v>
      </c>
      <c r="M787" t="e">
        <f>Fugas_metoind!AG95*Fugas_metoind!N95/1000</f>
        <v>#N/A</v>
      </c>
      <c r="N787">
        <f>IFERROR(IF(L787="CO2",M787,IF(L787="CH4",M787*Hoja1!$C$19,BASEDEDATOS!M787*Hoja1!$C$20)),0)</f>
        <v>0</v>
      </c>
    </row>
    <row r="788" spans="2:14" x14ac:dyDescent="0.75">
      <c r="B788" t="str">
        <f>IF(Fugas_metoind!C96="Planta Tratamiento de gas","1B2biii",IF(Hoja1!$C$31="CRUDO","1B2aii","1B2aiii"))</f>
        <v>1B2aii</v>
      </c>
      <c r="C788" t="str">
        <f>Hoja1!$C$31</f>
        <v>CRUDO</v>
      </c>
      <c r="D788" t="str">
        <f>IF(Fugas_metoind!C96="Planta Tratamiento de gas","PROCESAMIENTO DE GAS","PRODUCCIÓN")</f>
        <v>PRODUCCIÓN</v>
      </c>
      <c r="E788" t="s">
        <v>322</v>
      </c>
      <c r="F788" t="s">
        <v>322</v>
      </c>
      <c r="H788" t="s">
        <v>840</v>
      </c>
      <c r="L788" t="s">
        <v>31</v>
      </c>
      <c r="M788" t="e">
        <f>Fugas_metoind!AG96*Fugas_metoind!N96/1000</f>
        <v>#N/A</v>
      </c>
      <c r="N788">
        <f>IFERROR(IF(L788="CO2",M788,IF(L788="CH4",M788*Hoja1!$C$19,BASEDEDATOS!M788*Hoja1!$C$20)),0)</f>
        <v>0</v>
      </c>
    </row>
    <row r="789" spans="2:14" x14ac:dyDescent="0.75">
      <c r="B789" t="str">
        <f>IF(Fugas_metoind!C97="Planta Tratamiento de gas","1B2biii",IF(Hoja1!$C$31="CRUDO","1B2aii","1B2aiii"))</f>
        <v>1B2aii</v>
      </c>
      <c r="C789" t="str">
        <f>Hoja1!$C$31</f>
        <v>CRUDO</v>
      </c>
      <c r="D789" t="str">
        <f>IF(Fugas_metoind!C97="Planta Tratamiento de gas","PROCESAMIENTO DE GAS","PRODUCCIÓN")</f>
        <v>PRODUCCIÓN</v>
      </c>
      <c r="E789" t="s">
        <v>322</v>
      </c>
      <c r="F789" t="s">
        <v>322</v>
      </c>
      <c r="H789" t="s">
        <v>840</v>
      </c>
      <c r="L789" t="s">
        <v>31</v>
      </c>
      <c r="M789" t="e">
        <f>Fugas_metoind!AG97*Fugas_metoind!N97/1000</f>
        <v>#N/A</v>
      </c>
      <c r="N789">
        <f>IFERROR(IF(L789="CO2",M789,IF(L789="CH4",M789*Hoja1!$C$19,BASEDEDATOS!M789*Hoja1!$C$20)),0)</f>
        <v>0</v>
      </c>
    </row>
    <row r="790" spans="2:14" x14ac:dyDescent="0.75">
      <c r="B790" t="str">
        <f>IF(Fugas_metoind!C98="Planta Tratamiento de gas","1B2biii",IF(Hoja1!$C$31="CRUDO","1B2aii","1B2aiii"))</f>
        <v>1B2aii</v>
      </c>
      <c r="C790" t="str">
        <f>Hoja1!$C$31</f>
        <v>CRUDO</v>
      </c>
      <c r="D790" t="str">
        <f>IF(Fugas_metoind!C98="Planta Tratamiento de gas","PROCESAMIENTO DE GAS","PRODUCCIÓN")</f>
        <v>PRODUCCIÓN</v>
      </c>
      <c r="E790" t="s">
        <v>322</v>
      </c>
      <c r="F790" t="s">
        <v>322</v>
      </c>
      <c r="H790" t="s">
        <v>840</v>
      </c>
      <c r="L790" t="s">
        <v>31</v>
      </c>
      <c r="M790" t="e">
        <f>Fugas_metoind!AG98*Fugas_metoind!N98/1000</f>
        <v>#N/A</v>
      </c>
      <c r="N790">
        <f>IFERROR(IF(L790="CO2",M790,IF(L790="CH4",M790*Hoja1!$C$19,BASEDEDATOS!M790*Hoja1!$C$20)),0)</f>
        <v>0</v>
      </c>
    </row>
    <row r="791" spans="2:14" x14ac:dyDescent="0.75">
      <c r="B791" t="str">
        <f>IF(Fugas_metoind!C99="Planta Tratamiento de gas","1B2biii",IF(Hoja1!$C$31="CRUDO","1B2aii","1B2aiii"))</f>
        <v>1B2aii</v>
      </c>
      <c r="C791" t="str">
        <f>Hoja1!$C$31</f>
        <v>CRUDO</v>
      </c>
      <c r="D791" t="str">
        <f>IF(Fugas_metoind!C99="Planta Tratamiento de gas","PROCESAMIENTO DE GAS","PRODUCCIÓN")</f>
        <v>PRODUCCIÓN</v>
      </c>
      <c r="E791" t="s">
        <v>322</v>
      </c>
      <c r="F791" t="s">
        <v>322</v>
      </c>
      <c r="H791" t="s">
        <v>840</v>
      </c>
      <c r="L791" t="s">
        <v>31</v>
      </c>
      <c r="M791" t="e">
        <f>Fugas_metoind!AG99*Fugas_metoind!N99/1000</f>
        <v>#N/A</v>
      </c>
      <c r="N791">
        <f>IFERROR(IF(L791="CO2",M791,IF(L791="CH4",M791*Hoja1!$C$19,BASEDEDATOS!M791*Hoja1!$C$20)),0)</f>
        <v>0</v>
      </c>
    </row>
    <row r="792" spans="2:14" x14ac:dyDescent="0.75">
      <c r="B792" t="str">
        <f>IF(Fugas_metoind!C100="Planta Tratamiento de gas","1B2biii",IF(Hoja1!$C$31="CRUDO","1B2aii","1B2aiii"))</f>
        <v>1B2aii</v>
      </c>
      <c r="C792" t="str">
        <f>Hoja1!$C$31</f>
        <v>CRUDO</v>
      </c>
      <c r="D792" t="str">
        <f>IF(Fugas_metoind!C100="Planta Tratamiento de gas","PROCESAMIENTO DE GAS","PRODUCCIÓN")</f>
        <v>PRODUCCIÓN</v>
      </c>
      <c r="E792" t="s">
        <v>322</v>
      </c>
      <c r="F792" t="s">
        <v>322</v>
      </c>
      <c r="H792" t="s">
        <v>840</v>
      </c>
      <c r="L792" t="s">
        <v>31</v>
      </c>
      <c r="M792" t="e">
        <f>Fugas_metoind!AG100*Fugas_metoind!N100/1000</f>
        <v>#N/A</v>
      </c>
      <c r="N792">
        <f>IFERROR(IF(L792="CO2",M792,IF(L792="CH4",M792*Hoja1!$C$19,BASEDEDATOS!M792*Hoja1!$C$20)),0)</f>
        <v>0</v>
      </c>
    </row>
    <row r="793" spans="2:14" x14ac:dyDescent="0.75">
      <c r="B793" t="str">
        <f>IF(Fugas_metoind!C101="Planta Tratamiento de gas","1B2biii",IF(Hoja1!$C$31="CRUDO","1B2aii","1B2aiii"))</f>
        <v>1B2aii</v>
      </c>
      <c r="C793" t="str">
        <f>Hoja1!$C$31</f>
        <v>CRUDO</v>
      </c>
      <c r="D793" t="str">
        <f>IF(Fugas_metoind!C101="Planta Tratamiento de gas","PROCESAMIENTO DE GAS","PRODUCCIÓN")</f>
        <v>PRODUCCIÓN</v>
      </c>
      <c r="E793" t="s">
        <v>322</v>
      </c>
      <c r="F793" t="s">
        <v>322</v>
      </c>
      <c r="H793" t="s">
        <v>840</v>
      </c>
      <c r="L793" t="s">
        <v>31</v>
      </c>
      <c r="M793" t="e">
        <f>Fugas_metoind!AG101*Fugas_metoind!N101/1000</f>
        <v>#N/A</v>
      </c>
      <c r="N793">
        <f>IFERROR(IF(L793="CO2",M793,IF(L793="CH4",M793*Hoja1!$C$19,BASEDEDATOS!M793*Hoja1!$C$20)),0)</f>
        <v>0</v>
      </c>
    </row>
    <row r="794" spans="2:14" x14ac:dyDescent="0.75">
      <c r="B794" t="str">
        <f>IF(Fugas_metoind!C102="Planta Tratamiento de gas","1B2biii",IF(Hoja1!$C$31="CRUDO","1B2aii","1B2aiii"))</f>
        <v>1B2aii</v>
      </c>
      <c r="C794" t="str">
        <f>Hoja1!$C$31</f>
        <v>CRUDO</v>
      </c>
      <c r="D794" t="str">
        <f>IF(Fugas_metoind!C102="Planta Tratamiento de gas","PROCESAMIENTO DE GAS","PRODUCCIÓN")</f>
        <v>PRODUCCIÓN</v>
      </c>
      <c r="E794" t="s">
        <v>322</v>
      </c>
      <c r="F794" t="s">
        <v>322</v>
      </c>
      <c r="H794" t="s">
        <v>840</v>
      </c>
      <c r="L794" t="s">
        <v>31</v>
      </c>
      <c r="M794" t="e">
        <f>Fugas_metoind!AG102*Fugas_metoind!N102/1000</f>
        <v>#N/A</v>
      </c>
      <c r="N794">
        <f>IFERROR(IF(L794="CO2",M794,IF(L794="CH4",M794*Hoja1!$C$19,BASEDEDATOS!M794*Hoja1!$C$20)),0)</f>
        <v>0</v>
      </c>
    </row>
    <row r="795" spans="2:14" x14ac:dyDescent="0.75">
      <c r="B795" t="str">
        <f>IF(Fugas_metoind!C103="Planta Tratamiento de gas","1B2biii",IF(Hoja1!$C$31="CRUDO","1B2aii","1B2aiii"))</f>
        <v>1B2aii</v>
      </c>
      <c r="C795" t="str">
        <f>Hoja1!$C$31</f>
        <v>CRUDO</v>
      </c>
      <c r="D795" t="str">
        <f>IF(Fugas_metoind!C103="Planta Tratamiento de gas","PROCESAMIENTO DE GAS","PRODUCCIÓN")</f>
        <v>PRODUCCIÓN</v>
      </c>
      <c r="E795" t="s">
        <v>322</v>
      </c>
      <c r="F795" t="s">
        <v>322</v>
      </c>
      <c r="H795" t="s">
        <v>840</v>
      </c>
      <c r="L795" t="s">
        <v>31</v>
      </c>
      <c r="M795" t="e">
        <f>Fugas_metoind!AG103*Fugas_metoind!N103/1000</f>
        <v>#N/A</v>
      </c>
      <c r="N795">
        <f>IFERROR(IF(L795="CO2",M795,IF(L795="CH4",M795*Hoja1!$C$19,BASEDEDATOS!M795*Hoja1!$C$20)),0)</f>
        <v>0</v>
      </c>
    </row>
    <row r="796" spans="2:14" x14ac:dyDescent="0.75">
      <c r="B796" t="str">
        <f>IF(Fugas_metoind!C104="Planta Tratamiento de gas","1B2biii",IF(Hoja1!$C$31="CRUDO","1B2aii","1B2aiii"))</f>
        <v>1B2aii</v>
      </c>
      <c r="C796" t="str">
        <f>Hoja1!$C$31</f>
        <v>CRUDO</v>
      </c>
      <c r="D796" t="str">
        <f>IF(Fugas_metoind!C104="Planta Tratamiento de gas","PROCESAMIENTO DE GAS","PRODUCCIÓN")</f>
        <v>PRODUCCIÓN</v>
      </c>
      <c r="E796" t="s">
        <v>322</v>
      </c>
      <c r="F796" t="s">
        <v>322</v>
      </c>
      <c r="H796" t="s">
        <v>840</v>
      </c>
      <c r="L796" t="s">
        <v>31</v>
      </c>
      <c r="M796" t="e">
        <f>Fugas_metoind!AG104*Fugas_metoind!N104/1000</f>
        <v>#N/A</v>
      </c>
      <c r="N796">
        <f>IFERROR(IF(L796="CO2",M796,IF(L796="CH4",M796*Hoja1!$C$19,BASEDEDATOS!M796*Hoja1!$C$20)),0)</f>
        <v>0</v>
      </c>
    </row>
    <row r="797" spans="2:14" x14ac:dyDescent="0.75">
      <c r="B797" t="str">
        <f>IF(Fugas_metoind!C105="Planta Tratamiento de gas","1B2biii",IF(Hoja1!$C$31="CRUDO","1B2aii","1B2aiii"))</f>
        <v>1B2aii</v>
      </c>
      <c r="C797" t="str">
        <f>Hoja1!$C$31</f>
        <v>CRUDO</v>
      </c>
      <c r="D797" t="str">
        <f>IF(Fugas_metoind!C105="Planta Tratamiento de gas","PROCESAMIENTO DE GAS","PRODUCCIÓN")</f>
        <v>PRODUCCIÓN</v>
      </c>
      <c r="E797" t="s">
        <v>322</v>
      </c>
      <c r="F797" t="s">
        <v>322</v>
      </c>
      <c r="H797" t="s">
        <v>840</v>
      </c>
      <c r="L797" t="s">
        <v>31</v>
      </c>
      <c r="M797" t="e">
        <f>Fugas_metoind!AG105*Fugas_metoind!N105/1000</f>
        <v>#N/A</v>
      </c>
      <c r="N797">
        <f>IFERROR(IF(L797="CO2",M797,IF(L797="CH4",M797*Hoja1!$C$19,BASEDEDATOS!M797*Hoja1!$C$20)),0)</f>
        <v>0</v>
      </c>
    </row>
    <row r="798" spans="2:14" x14ac:dyDescent="0.75">
      <c r="B798" t="str">
        <f>IF(Fugas_metoind!C106="Planta Tratamiento de gas","1B2biii",IF(Hoja1!$C$31="CRUDO","1B2aii","1B2aiii"))</f>
        <v>1B2aii</v>
      </c>
      <c r="C798" t="str">
        <f>Hoja1!$C$31</f>
        <v>CRUDO</v>
      </c>
      <c r="D798" t="str">
        <f>IF(Fugas_metoind!C106="Planta Tratamiento de gas","PROCESAMIENTO DE GAS","PRODUCCIÓN")</f>
        <v>PRODUCCIÓN</v>
      </c>
      <c r="E798" t="s">
        <v>322</v>
      </c>
      <c r="F798" t="s">
        <v>322</v>
      </c>
      <c r="H798" t="s">
        <v>840</v>
      </c>
      <c r="L798" t="s">
        <v>31</v>
      </c>
      <c r="M798" t="e">
        <f>Fugas_metoind!AG106*Fugas_metoind!N106/1000</f>
        <v>#N/A</v>
      </c>
      <c r="N798">
        <f>IFERROR(IF(L798="CO2",M798,IF(L798="CH4",M798*Hoja1!$C$19,BASEDEDATOS!M798*Hoja1!$C$20)),0)</f>
        <v>0</v>
      </c>
    </row>
    <row r="799" spans="2:14" x14ac:dyDescent="0.75">
      <c r="B799" t="str">
        <f>IF(Fugas_metoind!C107="Planta Tratamiento de gas","1B2biii",IF(Hoja1!$C$31="CRUDO","1B2aii","1B2aiii"))</f>
        <v>1B2aii</v>
      </c>
      <c r="C799" t="str">
        <f>Hoja1!$C$31</f>
        <v>CRUDO</v>
      </c>
      <c r="D799" t="str">
        <f>IF(Fugas_metoind!C107="Planta Tratamiento de gas","PROCESAMIENTO DE GAS","PRODUCCIÓN")</f>
        <v>PRODUCCIÓN</v>
      </c>
      <c r="E799" t="s">
        <v>322</v>
      </c>
      <c r="F799" t="s">
        <v>322</v>
      </c>
      <c r="H799" t="s">
        <v>840</v>
      </c>
      <c r="L799" t="s">
        <v>31</v>
      </c>
      <c r="M799" t="e">
        <f>Fugas_metoind!AG107*Fugas_metoind!N107/1000</f>
        <v>#N/A</v>
      </c>
      <c r="N799">
        <f>IFERROR(IF(L799="CO2",M799,IF(L799="CH4",M799*Hoja1!$C$19,BASEDEDATOS!M799*Hoja1!$C$20)),0)</f>
        <v>0</v>
      </c>
    </row>
    <row r="800" spans="2:14" x14ac:dyDescent="0.75">
      <c r="B800" t="str">
        <f>IF(Fugas_metoind!C108="Planta Tratamiento de gas","1B2biii",IF(Hoja1!$C$31="CRUDO","1B2aii","1B2aiii"))</f>
        <v>1B2aii</v>
      </c>
      <c r="C800" t="str">
        <f>Hoja1!$C$31</f>
        <v>CRUDO</v>
      </c>
      <c r="D800" t="str">
        <f>IF(Fugas_metoind!C108="Planta Tratamiento de gas","PROCESAMIENTO DE GAS","PRODUCCIÓN")</f>
        <v>PRODUCCIÓN</v>
      </c>
      <c r="E800" t="s">
        <v>322</v>
      </c>
      <c r="F800" t="s">
        <v>322</v>
      </c>
      <c r="H800" t="s">
        <v>840</v>
      </c>
      <c r="L800" t="s">
        <v>31</v>
      </c>
      <c r="M800" t="e">
        <f>Fugas_metoind!AG108*Fugas_metoind!N108/1000</f>
        <v>#N/A</v>
      </c>
      <c r="N800">
        <f>IFERROR(IF(L800="CO2",M800,IF(L800="CH4",M800*Hoja1!$C$19,BASEDEDATOS!M800*Hoja1!$C$20)),0)</f>
        <v>0</v>
      </c>
    </row>
    <row r="801" spans="2:14" x14ac:dyDescent="0.75">
      <c r="B801" t="str">
        <f>IF(Fugas_metoind!C109="Planta Tratamiento de gas","1B2biii",IF(Hoja1!$C$31="CRUDO","1B2aii","1B2aiii"))</f>
        <v>1B2aii</v>
      </c>
      <c r="C801" t="str">
        <f>Hoja1!$C$31</f>
        <v>CRUDO</v>
      </c>
      <c r="D801" t="str">
        <f>IF(Fugas_metoind!C109="Planta Tratamiento de gas","PROCESAMIENTO DE GAS","PRODUCCIÓN")</f>
        <v>PRODUCCIÓN</v>
      </c>
      <c r="E801" t="s">
        <v>322</v>
      </c>
      <c r="F801" t="s">
        <v>322</v>
      </c>
      <c r="H801" t="s">
        <v>840</v>
      </c>
      <c r="L801" t="s">
        <v>31</v>
      </c>
      <c r="M801" t="e">
        <f>Fugas_metoind!AG109*Fugas_metoind!N109/1000</f>
        <v>#N/A</v>
      </c>
      <c r="N801">
        <f>IFERROR(IF(L801="CO2",M801,IF(L801="CH4",M801*Hoja1!$C$19,BASEDEDATOS!M801*Hoja1!$C$20)),0)</f>
        <v>0</v>
      </c>
    </row>
    <row r="802" spans="2:14" x14ac:dyDescent="0.75">
      <c r="B802" t="str">
        <f>IF(Fugas_metoind!C110="Planta Tratamiento de gas","1B2biii",IF(Hoja1!$C$31="CRUDO","1B2aii","1B2aiii"))</f>
        <v>1B2aii</v>
      </c>
      <c r="C802" t="str">
        <f>Hoja1!$C$31</f>
        <v>CRUDO</v>
      </c>
      <c r="D802" t="str">
        <f>IF(Fugas_metoind!C110="Planta Tratamiento de gas","PROCESAMIENTO DE GAS","PRODUCCIÓN")</f>
        <v>PRODUCCIÓN</v>
      </c>
      <c r="E802" t="s">
        <v>322</v>
      </c>
      <c r="F802" t="s">
        <v>322</v>
      </c>
      <c r="H802" t="s">
        <v>840</v>
      </c>
      <c r="L802" t="s">
        <v>31</v>
      </c>
      <c r="M802" t="e">
        <f>Fugas_metoind!AG110*Fugas_metoind!N110/1000</f>
        <v>#N/A</v>
      </c>
      <c r="N802">
        <f>IFERROR(IF(L802="CO2",M802,IF(L802="CH4",M802*Hoja1!$C$19,BASEDEDATOS!M802*Hoja1!$C$20)),0)</f>
        <v>0</v>
      </c>
    </row>
    <row r="803" spans="2:14" x14ac:dyDescent="0.75">
      <c r="B803" t="str">
        <f>IF(Fugas_metoind!C111="Planta Tratamiento de gas","1B2biii",IF(Hoja1!$C$31="CRUDO","1B2aii","1B2aiii"))</f>
        <v>1B2aii</v>
      </c>
      <c r="C803" t="str">
        <f>Hoja1!$C$31</f>
        <v>CRUDO</v>
      </c>
      <c r="D803" t="str">
        <f>IF(Fugas_metoind!C111="Planta Tratamiento de gas","PROCESAMIENTO DE GAS","PRODUCCIÓN")</f>
        <v>PRODUCCIÓN</v>
      </c>
      <c r="E803" t="s">
        <v>322</v>
      </c>
      <c r="F803" t="s">
        <v>322</v>
      </c>
      <c r="H803" t="s">
        <v>840</v>
      </c>
      <c r="L803" t="s">
        <v>31</v>
      </c>
      <c r="M803" t="e">
        <f>Fugas_metoind!AG111*Fugas_metoind!N111/1000</f>
        <v>#N/A</v>
      </c>
      <c r="N803">
        <f>IFERROR(IF(L803="CO2",M803,IF(L803="CH4",M803*Hoja1!$C$19,BASEDEDATOS!M803*Hoja1!$C$20)),0)</f>
        <v>0</v>
      </c>
    </row>
    <row r="804" spans="2:14" x14ac:dyDescent="0.75">
      <c r="B804" t="str">
        <f>IF(Fugas_metoind!C112="Planta Tratamiento de gas","1B2biii",IF(Hoja1!$C$31="CRUDO","1B2aii","1B2aiii"))</f>
        <v>1B2aii</v>
      </c>
      <c r="C804" t="str">
        <f>Hoja1!$C$31</f>
        <v>CRUDO</v>
      </c>
      <c r="D804" t="str">
        <f>IF(Fugas_metoind!C112="Planta Tratamiento de gas","PROCESAMIENTO DE GAS","PRODUCCIÓN")</f>
        <v>PRODUCCIÓN</v>
      </c>
      <c r="E804" t="s">
        <v>322</v>
      </c>
      <c r="F804" t="s">
        <v>322</v>
      </c>
      <c r="H804" t="s">
        <v>840</v>
      </c>
      <c r="L804" t="s">
        <v>31</v>
      </c>
      <c r="M804" t="e">
        <f>Fugas_metoind!AG112*Fugas_metoind!N112/1000</f>
        <v>#N/A</v>
      </c>
      <c r="N804">
        <f>IFERROR(IF(L804="CO2",M804,IF(L804="CH4",M804*Hoja1!$C$19,BASEDEDATOS!M804*Hoja1!$C$20)),0)</f>
        <v>0</v>
      </c>
    </row>
    <row r="805" spans="2:14" x14ac:dyDescent="0.75">
      <c r="B805" t="str">
        <f>IF(Fugas_metoind!C113="Planta Tratamiento de gas","1B2biii",IF(Hoja1!$C$31="CRUDO","1B2aii","1B2aiii"))</f>
        <v>1B2aii</v>
      </c>
      <c r="C805" t="str">
        <f>Hoja1!$C$31</f>
        <v>CRUDO</v>
      </c>
      <c r="D805" t="str">
        <f>IF(Fugas_metoind!C113="Planta Tratamiento de gas","PROCESAMIENTO DE GAS","PRODUCCIÓN")</f>
        <v>PRODUCCIÓN</v>
      </c>
      <c r="E805" t="s">
        <v>322</v>
      </c>
      <c r="F805" t="s">
        <v>322</v>
      </c>
      <c r="H805" t="s">
        <v>840</v>
      </c>
      <c r="L805" t="s">
        <v>31</v>
      </c>
      <c r="M805" t="e">
        <f>Fugas_metoind!AG113*Fugas_metoind!N113/1000</f>
        <v>#N/A</v>
      </c>
      <c r="N805">
        <f>IFERROR(IF(L805="CO2",M805,IF(L805="CH4",M805*Hoja1!$C$19,BASEDEDATOS!M805*Hoja1!$C$20)),0)</f>
        <v>0</v>
      </c>
    </row>
    <row r="806" spans="2:14" x14ac:dyDescent="0.75">
      <c r="B806" t="str">
        <f>IF(Fugas_metoind!C114="Planta Tratamiento de gas","1B2biii",IF(Hoja1!$C$31="CRUDO","1B2aii","1B2aiii"))</f>
        <v>1B2aii</v>
      </c>
      <c r="C806" t="str">
        <f>Hoja1!$C$31</f>
        <v>CRUDO</v>
      </c>
      <c r="D806" t="str">
        <f>IF(Fugas_metoind!C114="Planta Tratamiento de gas","PROCESAMIENTO DE GAS","PRODUCCIÓN")</f>
        <v>PRODUCCIÓN</v>
      </c>
      <c r="E806" t="s">
        <v>322</v>
      </c>
      <c r="F806" t="s">
        <v>322</v>
      </c>
      <c r="H806" t="s">
        <v>840</v>
      </c>
      <c r="L806" t="s">
        <v>31</v>
      </c>
      <c r="M806" t="e">
        <f>Fugas_metoind!AG114*Fugas_metoind!N114/1000</f>
        <v>#N/A</v>
      </c>
      <c r="N806">
        <f>IFERROR(IF(L806="CO2",M806,IF(L806="CH4",M806*Hoja1!$C$19,BASEDEDATOS!M806*Hoja1!$C$20)),0)</f>
        <v>0</v>
      </c>
    </row>
    <row r="807" spans="2:14" x14ac:dyDescent="0.75">
      <c r="B807" t="str">
        <f>IF(Fugas_metoind!C115="Planta Tratamiento de gas","1B2biii",IF(Hoja1!$C$31="CRUDO","1B2aii","1B2aiii"))</f>
        <v>1B2aii</v>
      </c>
      <c r="C807" t="str">
        <f>Hoja1!$C$31</f>
        <v>CRUDO</v>
      </c>
      <c r="D807" t="str">
        <f>IF(Fugas_metoind!C115="Planta Tratamiento de gas","PROCESAMIENTO DE GAS","PRODUCCIÓN")</f>
        <v>PRODUCCIÓN</v>
      </c>
      <c r="E807" t="s">
        <v>322</v>
      </c>
      <c r="F807" t="s">
        <v>322</v>
      </c>
      <c r="H807" t="s">
        <v>840</v>
      </c>
      <c r="L807" t="s">
        <v>31</v>
      </c>
      <c r="M807" t="e">
        <f>Fugas_metoind!AG115*Fugas_metoind!N115/1000</f>
        <v>#N/A</v>
      </c>
      <c r="N807">
        <f>IFERROR(IF(L807="CO2",M807,IF(L807="CH4",M807*Hoja1!$C$19,BASEDEDATOS!M807*Hoja1!$C$20)),0)</f>
        <v>0</v>
      </c>
    </row>
    <row r="808" spans="2:14" x14ac:dyDescent="0.75">
      <c r="B808" t="str">
        <f>IF(Fugas_metoind!C116="Planta Tratamiento de gas","1B2biii",IF(Hoja1!$C$31="CRUDO","1B2aii","1B2aiii"))</f>
        <v>1B2aii</v>
      </c>
      <c r="C808" t="str">
        <f>Hoja1!$C$31</f>
        <v>CRUDO</v>
      </c>
      <c r="D808" t="str">
        <f>IF(Fugas_metoind!C116="Planta Tratamiento de gas","PROCESAMIENTO DE GAS","PRODUCCIÓN")</f>
        <v>PRODUCCIÓN</v>
      </c>
      <c r="E808" t="s">
        <v>322</v>
      </c>
      <c r="F808" t="s">
        <v>322</v>
      </c>
      <c r="H808" t="s">
        <v>840</v>
      </c>
      <c r="L808" t="s">
        <v>31</v>
      </c>
      <c r="M808" t="e">
        <f>Fugas_metoind!AG116*Fugas_metoind!N116/1000</f>
        <v>#N/A</v>
      </c>
      <c r="N808">
        <f>IFERROR(IF(L808="CO2",M808,IF(L808="CH4",M808*Hoja1!$C$19,BASEDEDATOS!M808*Hoja1!$C$20)),0)</f>
        <v>0</v>
      </c>
    </row>
    <row r="809" spans="2:14" x14ac:dyDescent="0.75">
      <c r="B809" t="str">
        <f>IF(Fugas_metoind!C117="Planta Tratamiento de gas","1B2biii",IF(Hoja1!$C$31="CRUDO","1B2aii","1B2aiii"))</f>
        <v>1B2aii</v>
      </c>
      <c r="C809" t="str">
        <f>Hoja1!$C$31</f>
        <v>CRUDO</v>
      </c>
      <c r="D809" t="str">
        <f>IF(Fugas_metoind!C117="Planta Tratamiento de gas","PROCESAMIENTO DE GAS","PRODUCCIÓN")</f>
        <v>PRODUCCIÓN</v>
      </c>
      <c r="E809" t="s">
        <v>322</v>
      </c>
      <c r="F809" t="s">
        <v>322</v>
      </c>
      <c r="H809" t="s">
        <v>840</v>
      </c>
      <c r="L809" t="s">
        <v>31</v>
      </c>
      <c r="M809" t="e">
        <f>Fugas_metoind!AG117*Fugas_metoind!N117/1000</f>
        <v>#N/A</v>
      </c>
      <c r="N809">
        <f>IFERROR(IF(L809="CO2",M809,IF(L809="CH4",M809*Hoja1!$C$19,BASEDEDATOS!M809*Hoja1!$C$20)),0)</f>
        <v>0</v>
      </c>
    </row>
    <row r="810" spans="2:14" x14ac:dyDescent="0.75">
      <c r="B810" t="str">
        <f>IF(Fugas_metoind!C118="Planta Tratamiento de gas","1B2biii",IF(Hoja1!$C$31="CRUDO","1B2aii","1B2aiii"))</f>
        <v>1B2aii</v>
      </c>
      <c r="C810" t="str">
        <f>Hoja1!$C$31</f>
        <v>CRUDO</v>
      </c>
      <c r="D810" t="str">
        <f>IF(Fugas_metoind!C118="Planta Tratamiento de gas","PROCESAMIENTO DE GAS","PRODUCCIÓN")</f>
        <v>PRODUCCIÓN</v>
      </c>
      <c r="E810" t="s">
        <v>322</v>
      </c>
      <c r="F810" t="s">
        <v>322</v>
      </c>
      <c r="H810" t="s">
        <v>840</v>
      </c>
      <c r="L810" t="s">
        <v>31</v>
      </c>
      <c r="M810" t="e">
        <f>Fugas_metoind!AG118*Fugas_metoind!N118/1000</f>
        <v>#N/A</v>
      </c>
      <c r="N810">
        <f>IFERROR(IF(L810="CO2",M810,IF(L810="CH4",M810*Hoja1!$C$19,BASEDEDATOS!M810*Hoja1!$C$20)),0)</f>
        <v>0</v>
      </c>
    </row>
    <row r="811" spans="2:14" x14ac:dyDescent="0.75">
      <c r="B811" t="str">
        <f>IF(Fugas_metoind!C119="Planta Tratamiento de gas","1B2biii",IF(Hoja1!$C$31="CRUDO","1B2aii","1B2aiii"))</f>
        <v>1B2aii</v>
      </c>
      <c r="C811" t="str">
        <f>Hoja1!$C$31</f>
        <v>CRUDO</v>
      </c>
      <c r="D811" t="str">
        <f>IF(Fugas_metoind!C119="Planta Tratamiento de gas","PROCESAMIENTO DE GAS","PRODUCCIÓN")</f>
        <v>PRODUCCIÓN</v>
      </c>
      <c r="E811" t="s">
        <v>322</v>
      </c>
      <c r="F811" t="s">
        <v>322</v>
      </c>
      <c r="H811" t="s">
        <v>840</v>
      </c>
      <c r="L811" t="s">
        <v>31</v>
      </c>
      <c r="M811" t="e">
        <f>Fugas_metoind!AG119*Fugas_metoind!N119/1000</f>
        <v>#N/A</v>
      </c>
      <c r="N811">
        <f>IFERROR(IF(L811="CO2",M811,IF(L811="CH4",M811*Hoja1!$C$19,BASEDEDATOS!M811*Hoja1!$C$20)),0)</f>
        <v>0</v>
      </c>
    </row>
    <row r="812" spans="2:14" x14ac:dyDescent="0.75">
      <c r="B812" t="str">
        <f>IF(Fugas_metoind!C120="Planta Tratamiento de gas","1B2biii",IF(Hoja1!$C$31="CRUDO","1B2aii","1B2aiii"))</f>
        <v>1B2aii</v>
      </c>
      <c r="C812" t="str">
        <f>Hoja1!$C$31</f>
        <v>CRUDO</v>
      </c>
      <c r="D812" t="str">
        <f>IF(Fugas_metoind!C120="Planta Tratamiento de gas","PROCESAMIENTO DE GAS","PRODUCCIÓN")</f>
        <v>PRODUCCIÓN</v>
      </c>
      <c r="E812" t="s">
        <v>322</v>
      </c>
      <c r="F812" t="s">
        <v>322</v>
      </c>
      <c r="H812" t="s">
        <v>840</v>
      </c>
      <c r="L812" t="s">
        <v>31</v>
      </c>
      <c r="M812" t="e">
        <f>Fugas_metoind!AG120*Fugas_metoind!N120/1000</f>
        <v>#N/A</v>
      </c>
      <c r="N812">
        <f>IFERROR(IF(L812="CO2",M812,IF(L812="CH4",M812*Hoja1!$C$19,BASEDEDATOS!M812*Hoja1!$C$20)),0)</f>
        <v>0</v>
      </c>
    </row>
    <row r="813" spans="2:14" x14ac:dyDescent="0.75">
      <c r="B813" t="str">
        <f>IF(Fugas_metoind!C121="Planta Tratamiento de gas","1B2biii",IF(Hoja1!$C$31="CRUDO","1B2aii","1B2aiii"))</f>
        <v>1B2aii</v>
      </c>
      <c r="C813" t="str">
        <f>Hoja1!$C$31</f>
        <v>CRUDO</v>
      </c>
      <c r="D813" t="str">
        <f>IF(Fugas_metoind!C121="Planta Tratamiento de gas","PROCESAMIENTO DE GAS","PRODUCCIÓN")</f>
        <v>PRODUCCIÓN</v>
      </c>
      <c r="E813" t="s">
        <v>322</v>
      </c>
      <c r="F813" t="s">
        <v>322</v>
      </c>
      <c r="H813" t="s">
        <v>840</v>
      </c>
      <c r="L813" t="s">
        <v>31</v>
      </c>
      <c r="M813" t="e">
        <f>Fugas_metoind!AG121*Fugas_metoind!N121/1000</f>
        <v>#N/A</v>
      </c>
      <c r="N813">
        <f>IFERROR(IF(L813="CO2",M813,IF(L813="CH4",M813*Hoja1!$C$19,BASEDEDATOS!M813*Hoja1!$C$20)),0)</f>
        <v>0</v>
      </c>
    </row>
    <row r="814" spans="2:14" x14ac:dyDescent="0.75">
      <c r="B814" t="str">
        <f>IF(Fugas_metoind!C122="Planta Tratamiento de gas","1B2biii",IF(Hoja1!$C$31="CRUDO","1B2aii","1B2aiii"))</f>
        <v>1B2aii</v>
      </c>
      <c r="C814" t="str">
        <f>Hoja1!$C$31</f>
        <v>CRUDO</v>
      </c>
      <c r="D814" t="str">
        <f>IF(Fugas_metoind!C122="Planta Tratamiento de gas","PROCESAMIENTO DE GAS","PRODUCCIÓN")</f>
        <v>PRODUCCIÓN</v>
      </c>
      <c r="E814" t="s">
        <v>322</v>
      </c>
      <c r="F814" t="s">
        <v>322</v>
      </c>
      <c r="H814" t="s">
        <v>840</v>
      </c>
      <c r="L814" t="s">
        <v>31</v>
      </c>
      <c r="M814" t="e">
        <f>Fugas_metoind!AG122*Fugas_metoind!N122/1000</f>
        <v>#N/A</v>
      </c>
      <c r="N814">
        <f>IFERROR(IF(L814="CO2",M814,IF(L814="CH4",M814*Hoja1!$C$19,BASEDEDATOS!M814*Hoja1!$C$20)),0)</f>
        <v>0</v>
      </c>
    </row>
    <row r="815" spans="2:14" x14ac:dyDescent="0.75">
      <c r="B815" t="str">
        <f>IF(Fugas_metoind!C123="Planta Tratamiento de gas","1B2biii",IF(Hoja1!$C$31="CRUDO","1B2aii","1B2aiii"))</f>
        <v>1B2aii</v>
      </c>
      <c r="C815" t="str">
        <f>Hoja1!$C$31</f>
        <v>CRUDO</v>
      </c>
      <c r="D815" t="str">
        <f>IF(Fugas_metoind!C123="Planta Tratamiento de gas","PROCESAMIENTO DE GAS","PRODUCCIÓN")</f>
        <v>PRODUCCIÓN</v>
      </c>
      <c r="E815" t="s">
        <v>322</v>
      </c>
      <c r="F815" t="s">
        <v>322</v>
      </c>
      <c r="H815" t="s">
        <v>840</v>
      </c>
      <c r="L815" t="s">
        <v>31</v>
      </c>
      <c r="M815" t="e">
        <f>Fugas_metoind!AG123*Fugas_metoind!N123/1000</f>
        <v>#N/A</v>
      </c>
      <c r="N815">
        <f>IFERROR(IF(L815="CO2",M815,IF(L815="CH4",M815*Hoja1!$C$19,BASEDEDATOS!M815*Hoja1!$C$20)),0)</f>
        <v>0</v>
      </c>
    </row>
    <row r="816" spans="2:14" x14ac:dyDescent="0.75">
      <c r="B816" t="str">
        <f>IF(Fugas_metoind!C124="Planta Tratamiento de gas","1B2biii",IF(Hoja1!$C$31="CRUDO","1B2aii","1B2aiii"))</f>
        <v>1B2aii</v>
      </c>
      <c r="C816" t="str">
        <f>Hoja1!$C$31</f>
        <v>CRUDO</v>
      </c>
      <c r="D816" t="str">
        <f>IF(Fugas_metoind!C124="Planta Tratamiento de gas","PROCESAMIENTO DE GAS","PRODUCCIÓN")</f>
        <v>PRODUCCIÓN</v>
      </c>
      <c r="E816" t="s">
        <v>322</v>
      </c>
      <c r="F816" t="s">
        <v>322</v>
      </c>
      <c r="H816" t="s">
        <v>840</v>
      </c>
      <c r="L816" t="s">
        <v>31</v>
      </c>
      <c r="M816" t="e">
        <f>Fugas_metoind!AG124*Fugas_metoind!N124/1000</f>
        <v>#N/A</v>
      </c>
      <c r="N816">
        <f>IFERROR(IF(L816="CO2",M816,IF(L816="CH4",M816*Hoja1!$C$19,BASEDEDATOS!M816*Hoja1!$C$20)),0)</f>
        <v>0</v>
      </c>
    </row>
    <row r="817" spans="2:14" x14ac:dyDescent="0.75">
      <c r="B817" t="str">
        <f>IF(Fugas_metoind!C125="Planta Tratamiento de gas","1B2biii",IF(Hoja1!$C$31="CRUDO","1B2aii","1B2aiii"))</f>
        <v>1B2aii</v>
      </c>
      <c r="C817" t="str">
        <f>Hoja1!$C$31</f>
        <v>CRUDO</v>
      </c>
      <c r="D817" t="str">
        <f>IF(Fugas_metoind!C125="Planta Tratamiento de gas","PROCESAMIENTO DE GAS","PRODUCCIÓN")</f>
        <v>PRODUCCIÓN</v>
      </c>
      <c r="E817" t="s">
        <v>322</v>
      </c>
      <c r="F817" t="s">
        <v>322</v>
      </c>
      <c r="H817" t="s">
        <v>840</v>
      </c>
      <c r="L817" t="s">
        <v>31</v>
      </c>
      <c r="M817" t="e">
        <f>Fugas_metoind!AG125*Fugas_metoind!N125/1000</f>
        <v>#N/A</v>
      </c>
      <c r="N817">
        <f>IFERROR(IF(L817="CO2",M817,IF(L817="CH4",M817*Hoja1!$C$19,BASEDEDATOS!M817*Hoja1!$C$20)),0)</f>
        <v>0</v>
      </c>
    </row>
    <row r="818" spans="2:14" x14ac:dyDescent="0.75">
      <c r="B818" t="str">
        <f>IF(Fugas_metoind!C126="Planta Tratamiento de gas","1B2biii",IF(Hoja1!$C$31="CRUDO","1B2aii","1B2aiii"))</f>
        <v>1B2aii</v>
      </c>
      <c r="C818" t="str">
        <f>Hoja1!$C$31</f>
        <v>CRUDO</v>
      </c>
      <c r="D818" t="str">
        <f>IF(Fugas_metoind!C126="Planta Tratamiento de gas","PROCESAMIENTO DE GAS","PRODUCCIÓN")</f>
        <v>PRODUCCIÓN</v>
      </c>
      <c r="E818" t="s">
        <v>322</v>
      </c>
      <c r="F818" t="s">
        <v>322</v>
      </c>
      <c r="H818" t="s">
        <v>840</v>
      </c>
      <c r="L818" t="s">
        <v>31</v>
      </c>
      <c r="M818" t="e">
        <f>Fugas_metoind!AG126*Fugas_metoind!N126/1000</f>
        <v>#N/A</v>
      </c>
      <c r="N818">
        <f>IFERROR(IF(L818="CO2",M818,IF(L818="CH4",M818*Hoja1!$C$19,BASEDEDATOS!M818*Hoja1!$C$20)),0)</f>
        <v>0</v>
      </c>
    </row>
    <row r="819" spans="2:14" x14ac:dyDescent="0.75">
      <c r="B819" t="str">
        <f>IF(Fugas_metoind!C127="Planta Tratamiento de gas","1B2biii",IF(Hoja1!$C$31="CRUDO","1B2aii","1B2aiii"))</f>
        <v>1B2aii</v>
      </c>
      <c r="C819" t="str">
        <f>Hoja1!$C$31</f>
        <v>CRUDO</v>
      </c>
      <c r="D819" t="str">
        <f>IF(Fugas_metoind!C127="Planta Tratamiento de gas","PROCESAMIENTO DE GAS","PRODUCCIÓN")</f>
        <v>PRODUCCIÓN</v>
      </c>
      <c r="E819" t="s">
        <v>322</v>
      </c>
      <c r="F819" t="s">
        <v>322</v>
      </c>
      <c r="H819" t="s">
        <v>840</v>
      </c>
      <c r="L819" t="s">
        <v>31</v>
      </c>
      <c r="M819" t="e">
        <f>Fugas_metoind!AG127*Fugas_metoind!N127/1000</f>
        <v>#N/A</v>
      </c>
      <c r="N819">
        <f>IFERROR(IF(L819="CO2",M819,IF(L819="CH4",M819*Hoja1!$C$19,BASEDEDATOS!M819*Hoja1!$C$20)),0)</f>
        <v>0</v>
      </c>
    </row>
    <row r="820" spans="2:14" x14ac:dyDescent="0.75">
      <c r="B820" t="str">
        <f>IF(Fugas_metoind!C128="Planta Tratamiento de gas","1B2biii",IF(Hoja1!$C$31="CRUDO","1B2aii","1B2aiii"))</f>
        <v>1B2aii</v>
      </c>
      <c r="C820" t="str">
        <f>Hoja1!$C$31</f>
        <v>CRUDO</v>
      </c>
      <c r="D820" t="str">
        <f>IF(Fugas_metoind!C128="Planta Tratamiento de gas","PROCESAMIENTO DE GAS","PRODUCCIÓN")</f>
        <v>PRODUCCIÓN</v>
      </c>
      <c r="E820" t="s">
        <v>322</v>
      </c>
      <c r="F820" t="s">
        <v>322</v>
      </c>
      <c r="H820" t="s">
        <v>840</v>
      </c>
      <c r="L820" t="s">
        <v>31</v>
      </c>
      <c r="M820" t="e">
        <f>Fugas_metoind!AG128*Fugas_metoind!N128/1000</f>
        <v>#N/A</v>
      </c>
      <c r="N820">
        <f>IFERROR(IF(L820="CO2",M820,IF(L820="CH4",M820*Hoja1!$C$19,BASEDEDATOS!M820*Hoja1!$C$20)),0)</f>
        <v>0</v>
      </c>
    </row>
    <row r="821" spans="2:14" x14ac:dyDescent="0.75">
      <c r="B821" t="str">
        <f>IF(Fugas_metoind!C129="Planta Tratamiento de gas","1B2biii",IF(Hoja1!$C$31="CRUDO","1B2aii","1B2aiii"))</f>
        <v>1B2aii</v>
      </c>
      <c r="C821" t="str">
        <f>Hoja1!$C$31</f>
        <v>CRUDO</v>
      </c>
      <c r="D821" t="str">
        <f>IF(Fugas_metoind!C129="Planta Tratamiento de gas","PROCESAMIENTO DE GAS","PRODUCCIÓN")</f>
        <v>PRODUCCIÓN</v>
      </c>
      <c r="E821" t="s">
        <v>322</v>
      </c>
      <c r="F821" t="s">
        <v>322</v>
      </c>
      <c r="H821" t="s">
        <v>840</v>
      </c>
      <c r="L821" t="s">
        <v>31</v>
      </c>
      <c r="M821" t="e">
        <f>Fugas_metoind!AG129*Fugas_metoind!N129/1000</f>
        <v>#N/A</v>
      </c>
      <c r="N821">
        <f>IFERROR(IF(L821="CO2",M821,IF(L821="CH4",M821*Hoja1!$C$19,BASEDEDATOS!M821*Hoja1!$C$20)),0)</f>
        <v>0</v>
      </c>
    </row>
    <row r="822" spans="2:14" x14ac:dyDescent="0.75">
      <c r="B822" t="str">
        <f>IF(Fugas_metoind!C130="Planta Tratamiento de gas","1B2biii",IF(Hoja1!$C$31="CRUDO","1B2aii","1B2aiii"))</f>
        <v>1B2aii</v>
      </c>
      <c r="C822" t="str">
        <f>Hoja1!$C$31</f>
        <v>CRUDO</v>
      </c>
      <c r="D822" t="str">
        <f>IF(Fugas_metoind!C130="Planta Tratamiento de gas","PROCESAMIENTO DE GAS","PRODUCCIÓN")</f>
        <v>PRODUCCIÓN</v>
      </c>
      <c r="E822" t="s">
        <v>322</v>
      </c>
      <c r="F822" t="s">
        <v>322</v>
      </c>
      <c r="H822" t="s">
        <v>840</v>
      </c>
      <c r="L822" t="s">
        <v>31</v>
      </c>
      <c r="M822" t="e">
        <f>Fugas_metoind!AG130*Fugas_metoind!N130/1000</f>
        <v>#N/A</v>
      </c>
      <c r="N822">
        <f>IFERROR(IF(L822="CO2",M822,IF(L822="CH4",M822*Hoja1!$C$19,BASEDEDATOS!M822*Hoja1!$C$20)),0)</f>
        <v>0</v>
      </c>
    </row>
    <row r="823" spans="2:14" x14ac:dyDescent="0.75">
      <c r="B823" t="str">
        <f>IF(Fugas_metoind!C131="Planta Tratamiento de gas","1B2biii",IF(Hoja1!$C$31="CRUDO","1B2aii","1B2aiii"))</f>
        <v>1B2aii</v>
      </c>
      <c r="C823" t="str">
        <f>Hoja1!$C$31</f>
        <v>CRUDO</v>
      </c>
      <c r="D823" t="str">
        <f>IF(Fugas_metoind!C131="Planta Tratamiento de gas","PROCESAMIENTO DE GAS","PRODUCCIÓN")</f>
        <v>PRODUCCIÓN</v>
      </c>
      <c r="E823" t="s">
        <v>322</v>
      </c>
      <c r="F823" t="s">
        <v>322</v>
      </c>
      <c r="H823" t="s">
        <v>840</v>
      </c>
      <c r="L823" t="s">
        <v>31</v>
      </c>
      <c r="M823" t="e">
        <f>Fugas_metoind!AG131*Fugas_metoind!N131/1000</f>
        <v>#N/A</v>
      </c>
      <c r="N823">
        <f>IFERROR(IF(L823="CO2",M823,IF(L823="CH4",M823*Hoja1!$C$19,BASEDEDATOS!M823*Hoja1!$C$20)),0)</f>
        <v>0</v>
      </c>
    </row>
    <row r="824" spans="2:14" x14ac:dyDescent="0.75">
      <c r="B824" t="str">
        <f>IF(Fugas_metoind!C132="Planta Tratamiento de gas","1B2biii",IF(Hoja1!$C$31="CRUDO","1B2aii","1B2aiii"))</f>
        <v>1B2aii</v>
      </c>
      <c r="C824" t="str">
        <f>Hoja1!$C$31</f>
        <v>CRUDO</v>
      </c>
      <c r="D824" t="str">
        <f>IF(Fugas_metoind!C132="Planta Tratamiento de gas","PROCESAMIENTO DE GAS","PRODUCCIÓN")</f>
        <v>PRODUCCIÓN</v>
      </c>
      <c r="E824" t="s">
        <v>322</v>
      </c>
      <c r="F824" t="s">
        <v>322</v>
      </c>
      <c r="H824" t="s">
        <v>840</v>
      </c>
      <c r="L824" t="s">
        <v>31</v>
      </c>
      <c r="M824" t="e">
        <f>Fugas_metoind!AG132*Fugas_metoind!N132/1000</f>
        <v>#N/A</v>
      </c>
      <c r="N824">
        <f>IFERROR(IF(L824="CO2",M824,IF(L824="CH4",M824*Hoja1!$C$19,BASEDEDATOS!M824*Hoja1!$C$20)),0)</f>
        <v>0</v>
      </c>
    </row>
    <row r="825" spans="2:14" x14ac:dyDescent="0.75">
      <c r="B825" t="str">
        <f>IF(Fugas_metoind!C133="Planta Tratamiento de gas","1B2biii",IF(Hoja1!$C$31="CRUDO","1B2aii","1B2aiii"))</f>
        <v>1B2aii</v>
      </c>
      <c r="C825" t="str">
        <f>Hoja1!$C$31</f>
        <v>CRUDO</v>
      </c>
      <c r="D825" t="str">
        <f>IF(Fugas_metoind!C133="Planta Tratamiento de gas","PROCESAMIENTO DE GAS","PRODUCCIÓN")</f>
        <v>PRODUCCIÓN</v>
      </c>
      <c r="E825" t="s">
        <v>322</v>
      </c>
      <c r="F825" t="s">
        <v>322</v>
      </c>
      <c r="H825" t="s">
        <v>840</v>
      </c>
      <c r="L825" t="s">
        <v>31</v>
      </c>
      <c r="M825" t="e">
        <f>Fugas_metoind!AG133*Fugas_metoind!N133/1000</f>
        <v>#N/A</v>
      </c>
      <c r="N825">
        <f>IFERROR(IF(L825="CO2",M825,IF(L825="CH4",M825*Hoja1!$C$19,BASEDEDATOS!M825*Hoja1!$C$20)),0)</f>
        <v>0</v>
      </c>
    </row>
    <row r="826" spans="2:14" x14ac:dyDescent="0.75">
      <c r="B826" t="str">
        <f>IF(Fugas_metoind!C134="Planta Tratamiento de gas","1B2biii",IF(Hoja1!$C$31="CRUDO","1B2aii","1B2aiii"))</f>
        <v>1B2aii</v>
      </c>
      <c r="C826" t="str">
        <f>Hoja1!$C$31</f>
        <v>CRUDO</v>
      </c>
      <c r="D826" t="str">
        <f>IF(Fugas_metoind!C134="Planta Tratamiento de gas","PROCESAMIENTO DE GAS","PRODUCCIÓN")</f>
        <v>PRODUCCIÓN</v>
      </c>
      <c r="E826" t="s">
        <v>322</v>
      </c>
      <c r="F826" t="s">
        <v>322</v>
      </c>
      <c r="H826" t="s">
        <v>840</v>
      </c>
      <c r="L826" t="s">
        <v>31</v>
      </c>
      <c r="M826" t="e">
        <f>Fugas_metoind!AG134*Fugas_metoind!N134/1000</f>
        <v>#N/A</v>
      </c>
      <c r="N826">
        <f>IFERROR(IF(L826="CO2",M826,IF(L826="CH4",M826*Hoja1!$C$19,BASEDEDATOS!M826*Hoja1!$C$20)),0)</f>
        <v>0</v>
      </c>
    </row>
    <row r="827" spans="2:14" x14ac:dyDescent="0.75">
      <c r="B827" t="str">
        <f>IF(Fugas_metoind!C135="Planta Tratamiento de gas","1B2biii",IF(Hoja1!$C$31="CRUDO","1B2aii","1B2aiii"))</f>
        <v>1B2aii</v>
      </c>
      <c r="C827" t="str">
        <f>Hoja1!$C$31</f>
        <v>CRUDO</v>
      </c>
      <c r="D827" t="str">
        <f>IF(Fugas_metoind!C135="Planta Tratamiento de gas","PROCESAMIENTO DE GAS","PRODUCCIÓN")</f>
        <v>PRODUCCIÓN</v>
      </c>
      <c r="E827" t="s">
        <v>322</v>
      </c>
      <c r="F827" t="s">
        <v>322</v>
      </c>
      <c r="H827" t="s">
        <v>840</v>
      </c>
      <c r="L827" t="s">
        <v>31</v>
      </c>
      <c r="M827" t="e">
        <f>Fugas_metoind!AG135*Fugas_metoind!N135/1000</f>
        <v>#N/A</v>
      </c>
      <c r="N827">
        <f>IFERROR(IF(L827="CO2",M827,IF(L827="CH4",M827*Hoja1!$C$19,BASEDEDATOS!M827*Hoja1!$C$20)),0)</f>
        <v>0</v>
      </c>
    </row>
    <row r="828" spans="2:14" x14ac:dyDescent="0.75">
      <c r="B828" t="str">
        <f>IF(Fugas_metoind!C136="Planta Tratamiento de gas","1B2biii",IF(Hoja1!$C$31="CRUDO","1B2aii","1B2aiii"))</f>
        <v>1B2aii</v>
      </c>
      <c r="C828" t="str">
        <f>Hoja1!$C$31</f>
        <v>CRUDO</v>
      </c>
      <c r="D828" t="str">
        <f>IF(Fugas_metoind!C136="Planta Tratamiento de gas","PROCESAMIENTO DE GAS","PRODUCCIÓN")</f>
        <v>PRODUCCIÓN</v>
      </c>
      <c r="E828" t="s">
        <v>322</v>
      </c>
      <c r="F828" t="s">
        <v>322</v>
      </c>
      <c r="H828" t="s">
        <v>840</v>
      </c>
      <c r="L828" t="s">
        <v>31</v>
      </c>
      <c r="M828" t="e">
        <f>Fugas_metoind!AG136*Fugas_metoind!N136/1000</f>
        <v>#N/A</v>
      </c>
      <c r="N828">
        <f>IFERROR(IF(L828="CO2",M828,IF(L828="CH4",M828*Hoja1!$C$19,BASEDEDATOS!M828*Hoja1!$C$20)),0)</f>
        <v>0</v>
      </c>
    </row>
    <row r="829" spans="2:14" x14ac:dyDescent="0.75">
      <c r="B829" t="str">
        <f>IF(Fugas_metoind!C137="Planta Tratamiento de gas","1B2biii",IF(Hoja1!$C$31="CRUDO","1B2aii","1B2aiii"))</f>
        <v>1B2aii</v>
      </c>
      <c r="C829" t="str">
        <f>Hoja1!$C$31</f>
        <v>CRUDO</v>
      </c>
      <c r="D829" t="str">
        <f>IF(Fugas_metoind!C137="Planta Tratamiento de gas","PROCESAMIENTO DE GAS","PRODUCCIÓN")</f>
        <v>PRODUCCIÓN</v>
      </c>
      <c r="E829" t="s">
        <v>322</v>
      </c>
      <c r="F829" t="s">
        <v>322</v>
      </c>
      <c r="H829" t="s">
        <v>840</v>
      </c>
      <c r="L829" t="s">
        <v>31</v>
      </c>
      <c r="M829" t="e">
        <f>Fugas_metoind!AG137*Fugas_metoind!N137/1000</f>
        <v>#N/A</v>
      </c>
      <c r="N829">
        <f>IFERROR(IF(L829="CO2",M829,IF(L829="CH4",M829*Hoja1!$C$19,BASEDEDATOS!M829*Hoja1!$C$20)),0)</f>
        <v>0</v>
      </c>
    </row>
    <row r="830" spans="2:14" x14ac:dyDescent="0.75">
      <c r="B830" t="str">
        <f>IF(Fugas_metoind!C138="Planta Tratamiento de gas","1B2biii",IF(Hoja1!$C$31="CRUDO","1B2aii","1B2aiii"))</f>
        <v>1B2aii</v>
      </c>
      <c r="C830" t="str">
        <f>Hoja1!$C$31</f>
        <v>CRUDO</v>
      </c>
      <c r="D830" t="str">
        <f>IF(Fugas_metoind!C138="Planta Tratamiento de gas","PROCESAMIENTO DE GAS","PRODUCCIÓN")</f>
        <v>PRODUCCIÓN</v>
      </c>
      <c r="E830" t="s">
        <v>322</v>
      </c>
      <c r="F830" t="s">
        <v>322</v>
      </c>
      <c r="H830" t="s">
        <v>840</v>
      </c>
      <c r="L830" t="s">
        <v>31</v>
      </c>
      <c r="M830" t="e">
        <f>Fugas_metoind!AG138*Fugas_metoind!N138/1000</f>
        <v>#N/A</v>
      </c>
      <c r="N830">
        <f>IFERROR(IF(L830="CO2",M830,IF(L830="CH4",M830*Hoja1!$C$19,BASEDEDATOS!M830*Hoja1!$C$20)),0)</f>
        <v>0</v>
      </c>
    </row>
    <row r="831" spans="2:14" x14ac:dyDescent="0.75">
      <c r="B831" t="str">
        <f>IF(Fugas_metoind!C139="Planta Tratamiento de gas","1B2biii",IF(Hoja1!$C$31="CRUDO","1B2aii","1B2aiii"))</f>
        <v>1B2aii</v>
      </c>
      <c r="C831" t="str">
        <f>Hoja1!$C$31</f>
        <v>CRUDO</v>
      </c>
      <c r="D831" t="str">
        <f>IF(Fugas_metoind!C139="Planta Tratamiento de gas","PROCESAMIENTO DE GAS","PRODUCCIÓN")</f>
        <v>PRODUCCIÓN</v>
      </c>
      <c r="E831" t="s">
        <v>322</v>
      </c>
      <c r="F831" t="s">
        <v>322</v>
      </c>
      <c r="H831" t="s">
        <v>840</v>
      </c>
      <c r="L831" t="s">
        <v>31</v>
      </c>
      <c r="M831" t="e">
        <f>Fugas_metoind!AG139*Fugas_metoind!N139/1000</f>
        <v>#N/A</v>
      </c>
      <c r="N831">
        <f>IFERROR(IF(L831="CO2",M831,IF(L831="CH4",M831*Hoja1!$C$19,BASEDEDATOS!M831*Hoja1!$C$20)),0)</f>
        <v>0</v>
      </c>
    </row>
    <row r="832" spans="2:14" x14ac:dyDescent="0.75">
      <c r="B832" t="str">
        <f>IF(Fugas_metoind!C140="Planta Tratamiento de gas","1B2biii",IF(Hoja1!$C$31="CRUDO","1B2aii","1B2aiii"))</f>
        <v>1B2aii</v>
      </c>
      <c r="C832" t="str">
        <f>Hoja1!$C$31</f>
        <v>CRUDO</v>
      </c>
      <c r="D832" t="str">
        <f>IF(Fugas_metoind!C140="Planta Tratamiento de gas","PROCESAMIENTO DE GAS","PRODUCCIÓN")</f>
        <v>PRODUCCIÓN</v>
      </c>
      <c r="E832" t="s">
        <v>322</v>
      </c>
      <c r="F832" t="s">
        <v>322</v>
      </c>
      <c r="H832" t="s">
        <v>840</v>
      </c>
      <c r="L832" t="s">
        <v>31</v>
      </c>
      <c r="M832" t="e">
        <f>Fugas_metoind!AG140*Fugas_metoind!N140/1000</f>
        <v>#N/A</v>
      </c>
      <c r="N832">
        <f>IFERROR(IF(L832="CO2",M832,IF(L832="CH4",M832*Hoja1!$C$19,BASEDEDATOS!M832*Hoja1!$C$20)),0)</f>
        <v>0</v>
      </c>
    </row>
    <row r="833" spans="2:14" x14ac:dyDescent="0.75">
      <c r="B833" t="str">
        <f>IF(Fugas_metoind!C141="Planta Tratamiento de gas","1B2biii",IF(Hoja1!$C$31="CRUDO","1B2aii","1B2aiii"))</f>
        <v>1B2aii</v>
      </c>
      <c r="C833" t="str">
        <f>Hoja1!$C$31</f>
        <v>CRUDO</v>
      </c>
      <c r="D833" t="str">
        <f>IF(Fugas_metoind!C141="Planta Tratamiento de gas","PROCESAMIENTO DE GAS","PRODUCCIÓN")</f>
        <v>PRODUCCIÓN</v>
      </c>
      <c r="E833" t="s">
        <v>322</v>
      </c>
      <c r="F833" t="s">
        <v>322</v>
      </c>
      <c r="H833" t="s">
        <v>840</v>
      </c>
      <c r="L833" t="s">
        <v>31</v>
      </c>
      <c r="M833" t="e">
        <f>Fugas_metoind!AG141*Fugas_metoind!N141/1000</f>
        <v>#N/A</v>
      </c>
      <c r="N833">
        <f>IFERROR(IF(L833="CO2",M833,IF(L833="CH4",M833*Hoja1!$C$19,BASEDEDATOS!M833*Hoja1!$C$20)),0)</f>
        <v>0</v>
      </c>
    </row>
    <row r="834" spans="2:14" x14ac:dyDescent="0.75">
      <c r="B834" t="str">
        <f>IF(Fugas_metoind!C142="Planta Tratamiento de gas","1B2biii",IF(Hoja1!$C$31="CRUDO","1B2aii","1B2aiii"))</f>
        <v>1B2aii</v>
      </c>
      <c r="C834" t="str">
        <f>Hoja1!$C$31</f>
        <v>CRUDO</v>
      </c>
      <c r="D834" t="str">
        <f>IF(Fugas_metoind!C142="Planta Tratamiento de gas","PROCESAMIENTO DE GAS","PRODUCCIÓN")</f>
        <v>PRODUCCIÓN</v>
      </c>
      <c r="E834" t="s">
        <v>322</v>
      </c>
      <c r="F834" t="s">
        <v>322</v>
      </c>
      <c r="H834" t="s">
        <v>840</v>
      </c>
      <c r="L834" t="s">
        <v>31</v>
      </c>
      <c r="M834" t="e">
        <f>Fugas_metoind!AG142*Fugas_metoind!N142/1000</f>
        <v>#N/A</v>
      </c>
      <c r="N834">
        <f>IFERROR(IF(L834="CO2",M834,IF(L834="CH4",M834*Hoja1!$C$19,BASEDEDATOS!M834*Hoja1!$C$20)),0)</f>
        <v>0</v>
      </c>
    </row>
    <row r="835" spans="2:14" x14ac:dyDescent="0.75">
      <c r="B835" t="str">
        <f>IF(Fugas_metoind!C143="Planta Tratamiento de gas","1B2biii",IF(Hoja1!$C$31="CRUDO","1B2aii","1B2aiii"))</f>
        <v>1B2aii</v>
      </c>
      <c r="C835" t="str">
        <f>Hoja1!$C$31</f>
        <v>CRUDO</v>
      </c>
      <c r="D835" t="str">
        <f>IF(Fugas_metoind!C143="Planta Tratamiento de gas","PROCESAMIENTO DE GAS","PRODUCCIÓN")</f>
        <v>PRODUCCIÓN</v>
      </c>
      <c r="E835" t="s">
        <v>322</v>
      </c>
      <c r="F835" t="s">
        <v>322</v>
      </c>
      <c r="H835" t="s">
        <v>840</v>
      </c>
      <c r="L835" t="s">
        <v>31</v>
      </c>
      <c r="M835" t="e">
        <f>Fugas_metoind!AG143*Fugas_metoind!N143/1000</f>
        <v>#N/A</v>
      </c>
      <c r="N835">
        <f>IFERROR(IF(L835="CO2",M835,IF(L835="CH4",M835*Hoja1!$C$19,BASEDEDATOS!M835*Hoja1!$C$20)),0)</f>
        <v>0</v>
      </c>
    </row>
    <row r="836" spans="2:14" x14ac:dyDescent="0.75">
      <c r="B836" t="str">
        <f>IF(Fugas_metoind!C144="Planta Tratamiento de gas","1B2biii",IF(Hoja1!$C$31="CRUDO","1B2aii","1B2aiii"))</f>
        <v>1B2aii</v>
      </c>
      <c r="C836" t="str">
        <f>Hoja1!$C$31</f>
        <v>CRUDO</v>
      </c>
      <c r="D836" t="str">
        <f>IF(Fugas_metoind!C144="Planta Tratamiento de gas","PROCESAMIENTO DE GAS","PRODUCCIÓN")</f>
        <v>PRODUCCIÓN</v>
      </c>
      <c r="E836" t="s">
        <v>322</v>
      </c>
      <c r="F836" t="s">
        <v>322</v>
      </c>
      <c r="H836" t="s">
        <v>840</v>
      </c>
      <c r="L836" t="s">
        <v>31</v>
      </c>
      <c r="M836" t="e">
        <f>Fugas_metoind!AG144*Fugas_metoind!N144/1000</f>
        <v>#N/A</v>
      </c>
      <c r="N836">
        <f>IFERROR(IF(L836="CO2",M836,IF(L836="CH4",M836*Hoja1!$C$19,BASEDEDATOS!M836*Hoja1!$C$20)),0)</f>
        <v>0</v>
      </c>
    </row>
    <row r="837" spans="2:14" x14ac:dyDescent="0.75">
      <c r="B837" t="str">
        <f>IF(Fugas_metoind!C145="Planta Tratamiento de gas","1B2biii",IF(Hoja1!$C$31="CRUDO","1B2aii","1B2aiii"))</f>
        <v>1B2aii</v>
      </c>
      <c r="C837" t="str">
        <f>Hoja1!$C$31</f>
        <v>CRUDO</v>
      </c>
      <c r="D837" t="str">
        <f>IF(Fugas_metoind!C145="Planta Tratamiento de gas","PROCESAMIENTO DE GAS","PRODUCCIÓN")</f>
        <v>PRODUCCIÓN</v>
      </c>
      <c r="E837" t="s">
        <v>322</v>
      </c>
      <c r="F837" t="s">
        <v>322</v>
      </c>
      <c r="H837" t="s">
        <v>840</v>
      </c>
      <c r="L837" t="s">
        <v>31</v>
      </c>
      <c r="M837" t="e">
        <f>Fugas_metoind!AG145*Fugas_metoind!N145/1000</f>
        <v>#N/A</v>
      </c>
      <c r="N837">
        <f>IFERROR(IF(L837="CO2",M837,IF(L837="CH4",M837*Hoja1!$C$19,BASEDEDATOS!M837*Hoja1!$C$20)),0)</f>
        <v>0</v>
      </c>
    </row>
    <row r="838" spans="2:14" x14ac:dyDescent="0.75">
      <c r="B838" t="str">
        <f>IF(Fugas_metoind!C146="Planta Tratamiento de gas","1B2biii",IF(Hoja1!$C$31="CRUDO","1B2aii","1B2aiii"))</f>
        <v>1B2aii</v>
      </c>
      <c r="C838" t="str">
        <f>Hoja1!$C$31</f>
        <v>CRUDO</v>
      </c>
      <c r="D838" t="str">
        <f>IF(Fugas_metoind!C146="Planta Tratamiento de gas","PROCESAMIENTO DE GAS","PRODUCCIÓN")</f>
        <v>PRODUCCIÓN</v>
      </c>
      <c r="E838" t="s">
        <v>322</v>
      </c>
      <c r="F838" t="s">
        <v>322</v>
      </c>
      <c r="H838" t="s">
        <v>840</v>
      </c>
      <c r="L838" t="s">
        <v>31</v>
      </c>
      <c r="M838" t="e">
        <f>Fugas_metoind!AG146*Fugas_metoind!N146/1000</f>
        <v>#N/A</v>
      </c>
      <c r="N838">
        <f>IFERROR(IF(L838="CO2",M838,IF(L838="CH4",M838*Hoja1!$C$19,BASEDEDATOS!M838*Hoja1!$C$20)),0)</f>
        <v>0</v>
      </c>
    </row>
    <row r="839" spans="2:14" x14ac:dyDescent="0.75">
      <c r="B839" t="str">
        <f>IF(Fugas_metoind!C147="Planta Tratamiento de gas","1B2biii",IF(Hoja1!$C$31="CRUDO","1B2aii","1B2aiii"))</f>
        <v>1B2aii</v>
      </c>
      <c r="C839" t="str">
        <f>Hoja1!$C$31</f>
        <v>CRUDO</v>
      </c>
      <c r="D839" t="str">
        <f>IF(Fugas_metoind!C147="Planta Tratamiento de gas","PROCESAMIENTO DE GAS","PRODUCCIÓN")</f>
        <v>PRODUCCIÓN</v>
      </c>
      <c r="E839" t="s">
        <v>322</v>
      </c>
      <c r="F839" t="s">
        <v>322</v>
      </c>
      <c r="H839" t="s">
        <v>840</v>
      </c>
      <c r="L839" t="s">
        <v>31</v>
      </c>
      <c r="M839" t="e">
        <f>Fugas_metoind!AG147*Fugas_metoind!N147/1000</f>
        <v>#N/A</v>
      </c>
      <c r="N839">
        <f>IFERROR(IF(L839="CO2",M839,IF(L839="CH4",M839*Hoja1!$C$19,BASEDEDATOS!M839*Hoja1!$C$20)),0)</f>
        <v>0</v>
      </c>
    </row>
    <row r="840" spans="2:14" x14ac:dyDescent="0.75">
      <c r="B840" t="str">
        <f>IF(Fugas_metoind!C148="Planta Tratamiento de gas","1B2biii",IF(Hoja1!$C$31="CRUDO","1B2aii","1B2aiii"))</f>
        <v>1B2aii</v>
      </c>
      <c r="C840" t="str">
        <f>Hoja1!$C$31</f>
        <v>CRUDO</v>
      </c>
      <c r="D840" t="str">
        <f>IF(Fugas_metoind!C148="Planta Tratamiento de gas","PROCESAMIENTO DE GAS","PRODUCCIÓN")</f>
        <v>PRODUCCIÓN</v>
      </c>
      <c r="E840" t="s">
        <v>322</v>
      </c>
      <c r="F840" t="s">
        <v>322</v>
      </c>
      <c r="H840" t="s">
        <v>840</v>
      </c>
      <c r="L840" t="s">
        <v>31</v>
      </c>
      <c r="M840" t="e">
        <f>Fugas_metoind!AG148*Fugas_metoind!N148/1000</f>
        <v>#N/A</v>
      </c>
      <c r="N840">
        <f>IFERROR(IF(L840="CO2",M840,IF(L840="CH4",M840*Hoja1!$C$19,BASEDEDATOS!M840*Hoja1!$C$20)),0)</f>
        <v>0</v>
      </c>
    </row>
    <row r="841" spans="2:14" x14ac:dyDescent="0.75">
      <c r="B841" t="str">
        <f>IF(Fugas_metoind!C149="Planta Tratamiento de gas","1B2biii",IF(Hoja1!$C$31="CRUDO","1B2aii","1B2aiii"))</f>
        <v>1B2aii</v>
      </c>
      <c r="C841" t="str">
        <f>Hoja1!$C$31</f>
        <v>CRUDO</v>
      </c>
      <c r="D841" t="str">
        <f>IF(Fugas_metoind!C149="Planta Tratamiento de gas","PROCESAMIENTO DE GAS","PRODUCCIÓN")</f>
        <v>PRODUCCIÓN</v>
      </c>
      <c r="E841" t="s">
        <v>322</v>
      </c>
      <c r="F841" t="s">
        <v>322</v>
      </c>
      <c r="H841" t="s">
        <v>840</v>
      </c>
      <c r="L841" t="s">
        <v>31</v>
      </c>
      <c r="M841" t="e">
        <f>Fugas_metoind!AG149*Fugas_metoind!N149/1000</f>
        <v>#N/A</v>
      </c>
      <c r="N841">
        <f>IFERROR(IF(L841="CO2",M841,IF(L841="CH4",M841*Hoja1!$C$19,BASEDEDATOS!M841*Hoja1!$C$20)),0)</f>
        <v>0</v>
      </c>
    </row>
    <row r="842" spans="2:14" x14ac:dyDescent="0.75">
      <c r="B842" t="str">
        <f>IF(Fugas_metoind!C150="Planta Tratamiento de gas","1B2biii",IF(Hoja1!$C$31="CRUDO","1B2aii","1B2aiii"))</f>
        <v>1B2aii</v>
      </c>
      <c r="C842" t="str">
        <f>Hoja1!$C$31</f>
        <v>CRUDO</v>
      </c>
      <c r="D842" t="str">
        <f>IF(Fugas_metoind!C150="Planta Tratamiento de gas","PROCESAMIENTO DE GAS","PRODUCCIÓN")</f>
        <v>PRODUCCIÓN</v>
      </c>
      <c r="E842" t="s">
        <v>322</v>
      </c>
      <c r="F842" t="s">
        <v>322</v>
      </c>
      <c r="H842" t="s">
        <v>840</v>
      </c>
      <c r="L842" t="s">
        <v>31</v>
      </c>
      <c r="M842" t="e">
        <f>Fugas_metoind!AG150*Fugas_metoind!N150/1000</f>
        <v>#N/A</v>
      </c>
      <c r="N842">
        <f>IFERROR(IF(L842="CO2",M842,IF(L842="CH4",M842*Hoja1!$C$19,BASEDEDATOS!M842*Hoja1!$C$20)),0)</f>
        <v>0</v>
      </c>
    </row>
    <row r="843" spans="2:14" x14ac:dyDescent="0.75">
      <c r="B843" t="str">
        <f>IF(Fugas_metoind!C151="Planta Tratamiento de gas","1B2biii",IF(Hoja1!$C$31="CRUDO","1B2aii","1B2aiii"))</f>
        <v>1B2aii</v>
      </c>
      <c r="C843" t="str">
        <f>Hoja1!$C$31</f>
        <v>CRUDO</v>
      </c>
      <c r="D843" t="str">
        <f>IF(Fugas_metoind!C151="Planta Tratamiento de gas","PROCESAMIENTO DE GAS","PRODUCCIÓN")</f>
        <v>PRODUCCIÓN</v>
      </c>
      <c r="E843" t="s">
        <v>322</v>
      </c>
      <c r="F843" t="s">
        <v>322</v>
      </c>
      <c r="H843" t="s">
        <v>840</v>
      </c>
      <c r="L843" t="s">
        <v>31</v>
      </c>
      <c r="M843" t="e">
        <f>Fugas_metoind!AG151*Fugas_metoind!N151/1000</f>
        <v>#N/A</v>
      </c>
      <c r="N843">
        <f>IFERROR(IF(L843="CO2",M843,IF(L843="CH4",M843*Hoja1!$C$19,BASEDEDATOS!M843*Hoja1!$C$20)),0)</f>
        <v>0</v>
      </c>
    </row>
    <row r="844" spans="2:14" x14ac:dyDescent="0.75">
      <c r="B844" t="str">
        <f>IF(Fugas_metoind!C152="Planta Tratamiento de gas","1B2biii",IF(Hoja1!$C$31="CRUDO","1B2aii","1B2aiii"))</f>
        <v>1B2aii</v>
      </c>
      <c r="C844" t="str">
        <f>Hoja1!$C$31</f>
        <v>CRUDO</v>
      </c>
      <c r="D844" t="str">
        <f>IF(Fugas_metoind!C152="Planta Tratamiento de gas","PROCESAMIENTO DE GAS","PRODUCCIÓN")</f>
        <v>PRODUCCIÓN</v>
      </c>
      <c r="E844" t="s">
        <v>322</v>
      </c>
      <c r="F844" t="s">
        <v>322</v>
      </c>
      <c r="H844" t="s">
        <v>840</v>
      </c>
      <c r="L844" t="s">
        <v>31</v>
      </c>
      <c r="M844" t="e">
        <f>Fugas_metoind!AG152*Fugas_metoind!N152/1000</f>
        <v>#N/A</v>
      </c>
      <c r="N844">
        <f>IFERROR(IF(L844="CO2",M844,IF(L844="CH4",M844*Hoja1!$C$19,BASEDEDATOS!M844*Hoja1!$C$20)),0)</f>
        <v>0</v>
      </c>
    </row>
    <row r="845" spans="2:14" x14ac:dyDescent="0.75">
      <c r="B845" t="str">
        <f>IF(Fugas_metoind!C153="Planta Tratamiento de gas","1B2biii",IF(Hoja1!$C$31="CRUDO","1B2aii","1B2aiii"))</f>
        <v>1B2aii</v>
      </c>
      <c r="C845" t="str">
        <f>Hoja1!$C$31</f>
        <v>CRUDO</v>
      </c>
      <c r="D845" t="str">
        <f>IF(Fugas_metoind!C153="Planta Tratamiento de gas","PROCESAMIENTO DE GAS","PRODUCCIÓN")</f>
        <v>PRODUCCIÓN</v>
      </c>
      <c r="E845" t="s">
        <v>322</v>
      </c>
      <c r="F845" t="s">
        <v>322</v>
      </c>
      <c r="H845" t="s">
        <v>840</v>
      </c>
      <c r="L845" t="s">
        <v>31</v>
      </c>
      <c r="M845" t="e">
        <f>Fugas_metoind!AG153*Fugas_metoind!N153/1000</f>
        <v>#N/A</v>
      </c>
      <c r="N845">
        <f>IFERROR(IF(L845="CO2",M845,IF(L845="CH4",M845*Hoja1!$C$19,BASEDEDATOS!M845*Hoja1!$C$20)),0)</f>
        <v>0</v>
      </c>
    </row>
    <row r="846" spans="2:14" x14ac:dyDescent="0.75">
      <c r="B846" t="str">
        <f>IF(Fugas_metoind!C154="Planta Tratamiento de gas","1B2biii",IF(Hoja1!$C$31="CRUDO","1B2aii","1B2aiii"))</f>
        <v>1B2aii</v>
      </c>
      <c r="C846" t="str">
        <f>Hoja1!$C$31</f>
        <v>CRUDO</v>
      </c>
      <c r="D846" t="str">
        <f>IF(Fugas_metoind!C154="Planta Tratamiento de gas","PROCESAMIENTO DE GAS","PRODUCCIÓN")</f>
        <v>PRODUCCIÓN</v>
      </c>
      <c r="E846" t="s">
        <v>322</v>
      </c>
      <c r="F846" t="s">
        <v>322</v>
      </c>
      <c r="H846" t="s">
        <v>840</v>
      </c>
      <c r="L846" t="s">
        <v>31</v>
      </c>
      <c r="M846" t="e">
        <f>Fugas_metoind!AG154*Fugas_metoind!N154/1000</f>
        <v>#N/A</v>
      </c>
      <c r="N846">
        <f>IFERROR(IF(L846="CO2",M846,IF(L846="CH4",M846*Hoja1!$C$19,BASEDEDATOS!M846*Hoja1!$C$20)),0)</f>
        <v>0</v>
      </c>
    </row>
    <row r="847" spans="2:14" x14ac:dyDescent="0.75">
      <c r="B847" t="str">
        <f>IF(Fugas_metoind!C155="Planta Tratamiento de gas","1B2biii",IF(Hoja1!$C$31="CRUDO","1B2aii","1B2aiii"))</f>
        <v>1B2aii</v>
      </c>
      <c r="C847" t="str">
        <f>Hoja1!$C$31</f>
        <v>CRUDO</v>
      </c>
      <c r="D847" t="str">
        <f>IF(Fugas_metoind!C155="Planta Tratamiento de gas","PROCESAMIENTO DE GAS","PRODUCCIÓN")</f>
        <v>PRODUCCIÓN</v>
      </c>
      <c r="E847" t="s">
        <v>322</v>
      </c>
      <c r="F847" t="s">
        <v>322</v>
      </c>
      <c r="H847" t="s">
        <v>840</v>
      </c>
      <c r="L847" t="s">
        <v>31</v>
      </c>
      <c r="M847" t="e">
        <f>Fugas_metoind!AG155*Fugas_metoind!N155/1000</f>
        <v>#N/A</v>
      </c>
      <c r="N847">
        <f>IFERROR(IF(L847="CO2",M847,IF(L847="CH4",M847*Hoja1!$C$19,BASEDEDATOS!M847*Hoja1!$C$20)),0)</f>
        <v>0</v>
      </c>
    </row>
    <row r="848" spans="2:14" x14ac:dyDescent="0.75">
      <c r="B848" t="str">
        <f>IF(Fugas_metoind!C156="Planta Tratamiento de gas","1B2biii",IF(Hoja1!$C$31="CRUDO","1B2aii","1B2aiii"))</f>
        <v>1B2aii</v>
      </c>
      <c r="C848" t="str">
        <f>Hoja1!$C$31</f>
        <v>CRUDO</v>
      </c>
      <c r="D848" t="str">
        <f>IF(Fugas_metoind!C156="Planta Tratamiento de gas","PROCESAMIENTO DE GAS","PRODUCCIÓN")</f>
        <v>PRODUCCIÓN</v>
      </c>
      <c r="E848" t="s">
        <v>322</v>
      </c>
      <c r="F848" t="s">
        <v>322</v>
      </c>
      <c r="H848" t="s">
        <v>840</v>
      </c>
      <c r="L848" t="s">
        <v>31</v>
      </c>
      <c r="M848" t="e">
        <f>Fugas_metoind!AG156*Fugas_metoind!N156/1000</f>
        <v>#N/A</v>
      </c>
      <c r="N848">
        <f>IFERROR(IF(L848="CO2",M848,IF(L848="CH4",M848*Hoja1!$C$19,BASEDEDATOS!M848*Hoja1!$C$20)),0)</f>
        <v>0</v>
      </c>
    </row>
    <row r="849" spans="2:14" x14ac:dyDescent="0.75">
      <c r="B849" t="str">
        <f>IF(Fugas_metoind!C157="Planta Tratamiento de gas","1B2biii",IF(Hoja1!$C$31="CRUDO","1B2aii","1B2aiii"))</f>
        <v>1B2aii</v>
      </c>
      <c r="C849" t="str">
        <f>Hoja1!$C$31</f>
        <v>CRUDO</v>
      </c>
      <c r="D849" t="str">
        <f>IF(Fugas_metoind!C157="Planta Tratamiento de gas","PROCESAMIENTO DE GAS","PRODUCCIÓN")</f>
        <v>PRODUCCIÓN</v>
      </c>
      <c r="E849" t="s">
        <v>322</v>
      </c>
      <c r="F849" t="s">
        <v>322</v>
      </c>
      <c r="H849" t="s">
        <v>840</v>
      </c>
      <c r="L849" t="s">
        <v>31</v>
      </c>
      <c r="M849" t="e">
        <f>Fugas_metoind!AG157*Fugas_metoind!N157/1000</f>
        <v>#N/A</v>
      </c>
      <c r="N849">
        <f>IFERROR(IF(L849="CO2",M849,IF(L849="CH4",M849*Hoja1!$C$19,BASEDEDATOS!M849*Hoja1!$C$20)),0)</f>
        <v>0</v>
      </c>
    </row>
    <row r="850" spans="2:14" x14ac:dyDescent="0.75">
      <c r="B850" t="str">
        <f>IF(Fugas_metoind!C158="Planta Tratamiento de gas","1B2biii",IF(Hoja1!$C$31="CRUDO","1B2aii","1B2aiii"))</f>
        <v>1B2aii</v>
      </c>
      <c r="C850" t="str">
        <f>Hoja1!$C$31</f>
        <v>CRUDO</v>
      </c>
      <c r="D850" t="str">
        <f>IF(Fugas_metoind!C158="Planta Tratamiento de gas","PROCESAMIENTO DE GAS","PRODUCCIÓN")</f>
        <v>PRODUCCIÓN</v>
      </c>
      <c r="E850" t="s">
        <v>322</v>
      </c>
      <c r="F850" t="s">
        <v>322</v>
      </c>
      <c r="H850" t="s">
        <v>840</v>
      </c>
      <c r="L850" t="s">
        <v>31</v>
      </c>
      <c r="M850" t="e">
        <f>Fugas_metoind!AG158*Fugas_metoind!N158/1000</f>
        <v>#N/A</v>
      </c>
      <c r="N850">
        <f>IFERROR(IF(L850="CO2",M850,IF(L850="CH4",M850*Hoja1!$C$19,BASEDEDATOS!M850*Hoja1!$C$20)),0)</f>
        <v>0</v>
      </c>
    </row>
    <row r="851" spans="2:14" x14ac:dyDescent="0.75">
      <c r="B851" t="str">
        <f>IF(Fugas_metoind!C159="Planta Tratamiento de gas","1B2biii",IF(Hoja1!$C$31="CRUDO","1B2aii","1B2aiii"))</f>
        <v>1B2aii</v>
      </c>
      <c r="C851" t="str">
        <f>Hoja1!$C$31</f>
        <v>CRUDO</v>
      </c>
      <c r="D851" t="str">
        <f>IF(Fugas_metoind!C159="Planta Tratamiento de gas","PROCESAMIENTO DE GAS","PRODUCCIÓN")</f>
        <v>PRODUCCIÓN</v>
      </c>
      <c r="E851" t="s">
        <v>322</v>
      </c>
      <c r="F851" t="s">
        <v>322</v>
      </c>
      <c r="H851" t="s">
        <v>840</v>
      </c>
      <c r="L851" t="s">
        <v>31</v>
      </c>
      <c r="M851" t="e">
        <f>Fugas_metoind!AG159*Fugas_metoind!N159/1000</f>
        <v>#N/A</v>
      </c>
      <c r="N851">
        <f>IFERROR(IF(L851="CO2",M851,IF(L851="CH4",M851*Hoja1!$C$19,BASEDEDATOS!M851*Hoja1!$C$20)),0)</f>
        <v>0</v>
      </c>
    </row>
    <row r="852" spans="2:14" x14ac:dyDescent="0.75">
      <c r="B852" t="str">
        <f>IF(Fugas_metoind!C160="Planta Tratamiento de gas","1B2biii",IF(Hoja1!$C$31="CRUDO","1B2aii","1B2aiii"))</f>
        <v>1B2aii</v>
      </c>
      <c r="C852" t="str">
        <f>Hoja1!$C$31</f>
        <v>CRUDO</v>
      </c>
      <c r="D852" t="str">
        <f>IF(Fugas_metoind!C160="Planta Tratamiento de gas","PROCESAMIENTO DE GAS","PRODUCCIÓN")</f>
        <v>PRODUCCIÓN</v>
      </c>
      <c r="E852" t="s">
        <v>322</v>
      </c>
      <c r="F852" t="s">
        <v>322</v>
      </c>
      <c r="H852" t="s">
        <v>840</v>
      </c>
      <c r="L852" t="s">
        <v>31</v>
      </c>
      <c r="M852" t="e">
        <f>Fugas_metoind!AG160*Fugas_metoind!N160/1000</f>
        <v>#N/A</v>
      </c>
      <c r="N852">
        <f>IFERROR(IF(L852="CO2",M852,IF(L852="CH4",M852*Hoja1!$C$19,BASEDEDATOS!M852*Hoja1!$C$20)),0)</f>
        <v>0</v>
      </c>
    </row>
    <row r="853" spans="2:14" x14ac:dyDescent="0.75">
      <c r="B853" t="str">
        <f>IF(Fugas_metoind!C161="Planta Tratamiento de gas","1B2biii",IF(Hoja1!$C$31="CRUDO","1B2aii","1B2aiii"))</f>
        <v>1B2aii</v>
      </c>
      <c r="C853" t="str">
        <f>Hoja1!$C$31</f>
        <v>CRUDO</v>
      </c>
      <c r="D853" t="str">
        <f>IF(Fugas_metoind!C161="Planta Tratamiento de gas","PROCESAMIENTO DE GAS","PRODUCCIÓN")</f>
        <v>PRODUCCIÓN</v>
      </c>
      <c r="E853" t="s">
        <v>322</v>
      </c>
      <c r="F853" t="s">
        <v>322</v>
      </c>
      <c r="H853" t="s">
        <v>840</v>
      </c>
      <c r="L853" t="s">
        <v>31</v>
      </c>
      <c r="M853" t="e">
        <f>Fugas_metoind!AG161*Fugas_metoind!N161/1000</f>
        <v>#N/A</v>
      </c>
      <c r="N853">
        <f>IFERROR(IF(L853="CO2",M853,IF(L853="CH4",M853*Hoja1!$C$19,BASEDEDATOS!M853*Hoja1!$C$20)),0)</f>
        <v>0</v>
      </c>
    </row>
    <row r="854" spans="2:14" x14ac:dyDescent="0.75">
      <c r="B854" t="str">
        <f>IF(Fugas_metoind!C162="Planta Tratamiento de gas","1B2biii",IF(Hoja1!$C$31="CRUDO","1B2aii","1B2aiii"))</f>
        <v>1B2aii</v>
      </c>
      <c r="C854" t="str">
        <f>Hoja1!$C$31</f>
        <v>CRUDO</v>
      </c>
      <c r="D854" t="str">
        <f>IF(Fugas_metoind!C162="Planta Tratamiento de gas","PROCESAMIENTO DE GAS","PRODUCCIÓN")</f>
        <v>PRODUCCIÓN</v>
      </c>
      <c r="E854" t="s">
        <v>322</v>
      </c>
      <c r="F854" t="s">
        <v>322</v>
      </c>
      <c r="H854" t="s">
        <v>840</v>
      </c>
      <c r="L854" t="s">
        <v>31</v>
      </c>
      <c r="M854" t="e">
        <f>Fugas_metoind!AG162*Fugas_metoind!N162/1000</f>
        <v>#N/A</v>
      </c>
      <c r="N854">
        <f>IFERROR(IF(L854="CO2",M854,IF(L854="CH4",M854*Hoja1!$C$19,BASEDEDATOS!M854*Hoja1!$C$20)),0)</f>
        <v>0</v>
      </c>
    </row>
    <row r="855" spans="2:14" x14ac:dyDescent="0.75">
      <c r="B855" t="str">
        <f>IF(Fugas_metoind!C163="Planta Tratamiento de gas","1B2biii",IF(Hoja1!$C$31="CRUDO","1B2aii","1B2aiii"))</f>
        <v>1B2aii</v>
      </c>
      <c r="C855" t="str">
        <f>Hoja1!$C$31</f>
        <v>CRUDO</v>
      </c>
      <c r="D855" t="str">
        <f>IF(Fugas_metoind!C163="Planta Tratamiento de gas","PROCESAMIENTO DE GAS","PRODUCCIÓN")</f>
        <v>PRODUCCIÓN</v>
      </c>
      <c r="E855" t="s">
        <v>322</v>
      </c>
      <c r="F855" t="s">
        <v>322</v>
      </c>
      <c r="H855" t="s">
        <v>840</v>
      </c>
      <c r="L855" t="s">
        <v>31</v>
      </c>
      <c r="M855" t="e">
        <f>Fugas_metoind!AG163*Fugas_metoind!N163/1000</f>
        <v>#N/A</v>
      </c>
      <c r="N855">
        <f>IFERROR(IF(L855="CO2",M855,IF(L855="CH4",M855*Hoja1!$C$19,BASEDEDATOS!M855*Hoja1!$C$20)),0)</f>
        <v>0</v>
      </c>
    </row>
    <row r="856" spans="2:14" x14ac:dyDescent="0.75">
      <c r="B856" t="str">
        <f>IF(Fugas_metoind!C164="Planta Tratamiento de gas","1B2biii",IF(Hoja1!$C$31="CRUDO","1B2aii","1B2aiii"))</f>
        <v>1B2aii</v>
      </c>
      <c r="C856" t="str">
        <f>Hoja1!$C$31</f>
        <v>CRUDO</v>
      </c>
      <c r="D856" t="str">
        <f>IF(Fugas_metoind!C164="Planta Tratamiento de gas","PROCESAMIENTO DE GAS","PRODUCCIÓN")</f>
        <v>PRODUCCIÓN</v>
      </c>
      <c r="E856" t="s">
        <v>322</v>
      </c>
      <c r="F856" t="s">
        <v>322</v>
      </c>
      <c r="H856" t="s">
        <v>840</v>
      </c>
      <c r="L856" t="s">
        <v>31</v>
      </c>
      <c r="M856" t="e">
        <f>Fugas_metoind!AG164*Fugas_metoind!N164/1000</f>
        <v>#N/A</v>
      </c>
      <c r="N856">
        <f>IFERROR(IF(L856="CO2",M856,IF(L856="CH4",M856*Hoja1!$C$19,BASEDEDATOS!M856*Hoja1!$C$20)),0)</f>
        <v>0</v>
      </c>
    </row>
    <row r="857" spans="2:14" x14ac:dyDescent="0.75">
      <c r="B857" t="str">
        <f>IF(Fugas_metoind!C165="Planta Tratamiento de gas","1B2biii",IF(Hoja1!$C$31="CRUDO","1B2aii","1B2aiii"))</f>
        <v>1B2aii</v>
      </c>
      <c r="C857" t="str">
        <f>Hoja1!$C$31</f>
        <v>CRUDO</v>
      </c>
      <c r="D857" t="str">
        <f>IF(Fugas_metoind!C165="Planta Tratamiento de gas","PROCESAMIENTO DE GAS","PRODUCCIÓN")</f>
        <v>PRODUCCIÓN</v>
      </c>
      <c r="E857" t="s">
        <v>322</v>
      </c>
      <c r="F857" t="s">
        <v>322</v>
      </c>
      <c r="H857" t="s">
        <v>840</v>
      </c>
      <c r="L857" t="s">
        <v>31</v>
      </c>
      <c r="M857" t="e">
        <f>Fugas_metoind!AG165*Fugas_metoind!N165/1000</f>
        <v>#N/A</v>
      </c>
      <c r="N857">
        <f>IFERROR(IF(L857="CO2",M857,IF(L857="CH4",M857*Hoja1!$C$19,BASEDEDATOS!M857*Hoja1!$C$20)),0)</f>
        <v>0</v>
      </c>
    </row>
    <row r="858" spans="2:14" x14ac:dyDescent="0.75">
      <c r="B858" t="str">
        <f>IF(Fugas_metoind!C166="Planta Tratamiento de gas","1B2biii",IF(Hoja1!$C$31="CRUDO","1B2aii","1B2aiii"))</f>
        <v>1B2aii</v>
      </c>
      <c r="C858" t="str">
        <f>Hoja1!$C$31</f>
        <v>CRUDO</v>
      </c>
      <c r="D858" t="str">
        <f>IF(Fugas_metoind!C166="Planta Tratamiento de gas","PROCESAMIENTO DE GAS","PRODUCCIÓN")</f>
        <v>PRODUCCIÓN</v>
      </c>
      <c r="E858" t="s">
        <v>322</v>
      </c>
      <c r="F858" t="s">
        <v>322</v>
      </c>
      <c r="H858" t="s">
        <v>840</v>
      </c>
      <c r="L858" t="s">
        <v>31</v>
      </c>
      <c r="M858" t="e">
        <f>Fugas_metoind!AG166*Fugas_metoind!N166/1000</f>
        <v>#N/A</v>
      </c>
      <c r="N858">
        <f>IFERROR(IF(L858="CO2",M858,IF(L858="CH4",M858*Hoja1!$C$19,BASEDEDATOS!M858*Hoja1!$C$20)),0)</f>
        <v>0</v>
      </c>
    </row>
    <row r="859" spans="2:14" x14ac:dyDescent="0.75">
      <c r="B859" t="str">
        <f>IF(Fugas_metoind!C167="Planta Tratamiento de gas","1B2biii",IF(Hoja1!$C$31="CRUDO","1B2aii","1B2aiii"))</f>
        <v>1B2aii</v>
      </c>
      <c r="C859" t="str">
        <f>Hoja1!$C$31</f>
        <v>CRUDO</v>
      </c>
      <c r="D859" t="str">
        <f>IF(Fugas_metoind!C167="Planta Tratamiento de gas","PROCESAMIENTO DE GAS","PRODUCCIÓN")</f>
        <v>PRODUCCIÓN</v>
      </c>
      <c r="E859" t="s">
        <v>322</v>
      </c>
      <c r="F859" t="s">
        <v>322</v>
      </c>
      <c r="H859" t="s">
        <v>840</v>
      </c>
      <c r="L859" t="s">
        <v>31</v>
      </c>
      <c r="M859" t="e">
        <f>Fugas_metoind!AG167*Fugas_metoind!N167/1000</f>
        <v>#N/A</v>
      </c>
      <c r="N859">
        <f>IFERROR(IF(L859="CO2",M859,IF(L859="CH4",M859*Hoja1!$C$19,BASEDEDATOS!M859*Hoja1!$C$20)),0)</f>
        <v>0</v>
      </c>
    </row>
    <row r="860" spans="2:14" x14ac:dyDescent="0.75">
      <c r="B860" t="str">
        <f>IF(Fugas_metoind!C168="Planta Tratamiento de gas","1B2biii",IF(Hoja1!$C$31="CRUDO","1B2aii","1B2aiii"))</f>
        <v>1B2aii</v>
      </c>
      <c r="C860" t="str">
        <f>Hoja1!$C$31</f>
        <v>CRUDO</v>
      </c>
      <c r="D860" t="str">
        <f>IF(Fugas_metoind!C168="Planta Tratamiento de gas","PROCESAMIENTO DE GAS","PRODUCCIÓN")</f>
        <v>PRODUCCIÓN</v>
      </c>
      <c r="E860" t="s">
        <v>322</v>
      </c>
      <c r="F860" t="s">
        <v>322</v>
      </c>
      <c r="H860" t="s">
        <v>840</v>
      </c>
      <c r="L860" t="s">
        <v>31</v>
      </c>
      <c r="M860" t="e">
        <f>Fugas_metoind!AG168*Fugas_metoind!N168/1000</f>
        <v>#N/A</v>
      </c>
      <c r="N860">
        <f>IFERROR(IF(L860="CO2",M860,IF(L860="CH4",M860*Hoja1!$C$19,BASEDEDATOS!M860*Hoja1!$C$20)),0)</f>
        <v>0</v>
      </c>
    </row>
    <row r="861" spans="2:14" x14ac:dyDescent="0.75">
      <c r="B861" t="str">
        <f>IF(Fugas_metoind!C169="Planta Tratamiento de gas","1B2biii",IF(Hoja1!$C$31="CRUDO","1B2aii","1B2aiii"))</f>
        <v>1B2aii</v>
      </c>
      <c r="C861" t="str">
        <f>Hoja1!$C$31</f>
        <v>CRUDO</v>
      </c>
      <c r="D861" t="str">
        <f>IF(Fugas_metoind!C169="Planta Tratamiento de gas","PROCESAMIENTO DE GAS","PRODUCCIÓN")</f>
        <v>PRODUCCIÓN</v>
      </c>
      <c r="E861" t="s">
        <v>322</v>
      </c>
      <c r="F861" t="s">
        <v>322</v>
      </c>
      <c r="H861" t="s">
        <v>840</v>
      </c>
      <c r="L861" t="s">
        <v>31</v>
      </c>
      <c r="M861" t="e">
        <f>Fugas_metoind!AG169*Fugas_metoind!N169/1000</f>
        <v>#N/A</v>
      </c>
      <c r="N861">
        <f>IFERROR(IF(L861="CO2",M861,IF(L861="CH4",M861*Hoja1!$C$19,BASEDEDATOS!M861*Hoja1!$C$20)),0)</f>
        <v>0</v>
      </c>
    </row>
    <row r="862" spans="2:14" x14ac:dyDescent="0.75">
      <c r="B862" t="str">
        <f>IF(Fugas_metoind!C170="Planta Tratamiento de gas","1B2biii",IF(Hoja1!$C$31="CRUDO","1B2aii","1B2aiii"))</f>
        <v>1B2aii</v>
      </c>
      <c r="C862" t="str">
        <f>Hoja1!$C$31</f>
        <v>CRUDO</v>
      </c>
      <c r="D862" t="str">
        <f>IF(Fugas_metoind!C170="Planta Tratamiento de gas","PROCESAMIENTO DE GAS","PRODUCCIÓN")</f>
        <v>PRODUCCIÓN</v>
      </c>
      <c r="E862" t="s">
        <v>322</v>
      </c>
      <c r="F862" t="s">
        <v>322</v>
      </c>
      <c r="H862" t="s">
        <v>840</v>
      </c>
      <c r="L862" t="s">
        <v>31</v>
      </c>
      <c r="M862" t="e">
        <f>Fugas_metoind!AG170*Fugas_metoind!N170/1000</f>
        <v>#N/A</v>
      </c>
      <c r="N862">
        <f>IFERROR(IF(L862="CO2",M862,IF(L862="CH4",M862*Hoja1!$C$19,BASEDEDATOS!M862*Hoja1!$C$20)),0)</f>
        <v>0</v>
      </c>
    </row>
    <row r="863" spans="2:14" x14ac:dyDescent="0.75">
      <c r="B863" t="str">
        <f>IF(Fugas_metoind!C171="Planta Tratamiento de gas","1B2biii",IF(Hoja1!$C$31="CRUDO","1B2aii","1B2aiii"))</f>
        <v>1B2aii</v>
      </c>
      <c r="C863" t="str">
        <f>Hoja1!$C$31</f>
        <v>CRUDO</v>
      </c>
      <c r="D863" t="str">
        <f>IF(Fugas_metoind!C171="Planta Tratamiento de gas","PROCESAMIENTO DE GAS","PRODUCCIÓN")</f>
        <v>PRODUCCIÓN</v>
      </c>
      <c r="E863" t="s">
        <v>322</v>
      </c>
      <c r="F863" t="s">
        <v>322</v>
      </c>
      <c r="H863" t="s">
        <v>840</v>
      </c>
      <c r="L863" t="s">
        <v>31</v>
      </c>
      <c r="M863" t="e">
        <f>Fugas_metoind!AG171*Fugas_metoind!N171/1000</f>
        <v>#N/A</v>
      </c>
      <c r="N863">
        <f>IFERROR(IF(L863="CO2",M863,IF(L863="CH4",M863*Hoja1!$C$19,BASEDEDATOS!M863*Hoja1!$C$20)),0)</f>
        <v>0</v>
      </c>
    </row>
    <row r="864" spans="2:14" x14ac:dyDescent="0.75">
      <c r="B864" t="str">
        <f>IF(Fugas_metoind!C172="Planta Tratamiento de gas","1B2biii",IF(Hoja1!$C$31="CRUDO","1B2aii","1B2aiii"))</f>
        <v>1B2aii</v>
      </c>
      <c r="C864" t="str">
        <f>Hoja1!$C$31</f>
        <v>CRUDO</v>
      </c>
      <c r="D864" t="str">
        <f>IF(Fugas_metoind!C172="Planta Tratamiento de gas","PROCESAMIENTO DE GAS","PRODUCCIÓN")</f>
        <v>PRODUCCIÓN</v>
      </c>
      <c r="E864" t="s">
        <v>322</v>
      </c>
      <c r="F864" t="s">
        <v>322</v>
      </c>
      <c r="H864" t="s">
        <v>840</v>
      </c>
      <c r="L864" t="s">
        <v>31</v>
      </c>
      <c r="M864" t="e">
        <f>Fugas_metoind!AG172*Fugas_metoind!N172/1000</f>
        <v>#N/A</v>
      </c>
      <c r="N864">
        <f>IFERROR(IF(L864="CO2",M864,IF(L864="CH4",M864*Hoja1!$C$19,BASEDEDATOS!M864*Hoja1!$C$20)),0)</f>
        <v>0</v>
      </c>
    </row>
    <row r="865" spans="2:14" x14ac:dyDescent="0.75">
      <c r="B865" t="str">
        <f>IF(Fugas_metoind!C173="Planta Tratamiento de gas","1B2biii",IF(Hoja1!$C$31="CRUDO","1B2aii","1B2aiii"))</f>
        <v>1B2aii</v>
      </c>
      <c r="C865" t="str">
        <f>Hoja1!$C$31</f>
        <v>CRUDO</v>
      </c>
      <c r="D865" t="str">
        <f>IF(Fugas_metoind!C173="Planta Tratamiento de gas","PROCESAMIENTO DE GAS","PRODUCCIÓN")</f>
        <v>PRODUCCIÓN</v>
      </c>
      <c r="E865" t="s">
        <v>322</v>
      </c>
      <c r="F865" t="s">
        <v>322</v>
      </c>
      <c r="H865" t="s">
        <v>840</v>
      </c>
      <c r="L865" t="s">
        <v>31</v>
      </c>
      <c r="M865" t="e">
        <f>Fugas_metoind!AG173*Fugas_metoind!N173/1000</f>
        <v>#N/A</v>
      </c>
      <c r="N865">
        <f>IFERROR(IF(L865="CO2",M865,IF(L865="CH4",M865*Hoja1!$C$19,BASEDEDATOS!M865*Hoja1!$C$20)),0)</f>
        <v>0</v>
      </c>
    </row>
    <row r="866" spans="2:14" x14ac:dyDescent="0.75">
      <c r="B866" t="str">
        <f>IF(Fugas_metoind!C174="Planta Tratamiento de gas","1B2biii",IF(Hoja1!$C$31="CRUDO","1B2aii","1B2aiii"))</f>
        <v>1B2aii</v>
      </c>
      <c r="C866" t="str">
        <f>Hoja1!$C$31</f>
        <v>CRUDO</v>
      </c>
      <c r="D866" t="str">
        <f>IF(Fugas_metoind!C174="Planta Tratamiento de gas","PROCESAMIENTO DE GAS","PRODUCCIÓN")</f>
        <v>PRODUCCIÓN</v>
      </c>
      <c r="E866" t="s">
        <v>322</v>
      </c>
      <c r="F866" t="s">
        <v>322</v>
      </c>
      <c r="H866" t="s">
        <v>840</v>
      </c>
      <c r="L866" t="s">
        <v>31</v>
      </c>
      <c r="M866" t="e">
        <f>Fugas_metoind!AG174*Fugas_metoind!N174/1000</f>
        <v>#N/A</v>
      </c>
      <c r="N866">
        <f>IFERROR(IF(L866="CO2",M866,IF(L866="CH4",M866*Hoja1!$C$19,BASEDEDATOS!M866*Hoja1!$C$20)),0)</f>
        <v>0</v>
      </c>
    </row>
    <row r="867" spans="2:14" x14ac:dyDescent="0.75">
      <c r="B867" t="str">
        <f>IF(Fugas_metoind!C175="Planta Tratamiento de gas","1B2biii",IF(Hoja1!$C$31="CRUDO","1B2aii","1B2aiii"))</f>
        <v>1B2aii</v>
      </c>
      <c r="C867" t="str">
        <f>Hoja1!$C$31</f>
        <v>CRUDO</v>
      </c>
      <c r="D867" t="str">
        <f>IF(Fugas_metoind!C175="Planta Tratamiento de gas","PROCESAMIENTO DE GAS","PRODUCCIÓN")</f>
        <v>PRODUCCIÓN</v>
      </c>
      <c r="E867" t="s">
        <v>322</v>
      </c>
      <c r="F867" t="s">
        <v>322</v>
      </c>
      <c r="H867" t="s">
        <v>840</v>
      </c>
      <c r="L867" t="s">
        <v>31</v>
      </c>
      <c r="M867" t="e">
        <f>Fugas_metoind!AG175*Fugas_metoind!N175/1000</f>
        <v>#N/A</v>
      </c>
      <c r="N867">
        <f>IFERROR(IF(L867="CO2",M867,IF(L867="CH4",M867*Hoja1!$C$19,BASEDEDATOS!M867*Hoja1!$C$20)),0)</f>
        <v>0</v>
      </c>
    </row>
    <row r="868" spans="2:14" x14ac:dyDescent="0.75">
      <c r="B868" t="str">
        <f>IF(Fugas_metoind!C176="Planta Tratamiento de gas","1B2biii",IF(Hoja1!$C$31="CRUDO","1B2aii","1B2aiii"))</f>
        <v>1B2aii</v>
      </c>
      <c r="C868" t="str">
        <f>Hoja1!$C$31</f>
        <v>CRUDO</v>
      </c>
      <c r="D868" t="str">
        <f>IF(Fugas_metoind!C176="Planta Tratamiento de gas","PROCESAMIENTO DE GAS","PRODUCCIÓN")</f>
        <v>PRODUCCIÓN</v>
      </c>
      <c r="E868" t="s">
        <v>322</v>
      </c>
      <c r="F868" t="s">
        <v>322</v>
      </c>
      <c r="H868" t="s">
        <v>840</v>
      </c>
      <c r="L868" t="s">
        <v>31</v>
      </c>
      <c r="M868" t="e">
        <f>Fugas_metoind!AG176*Fugas_metoind!N176/1000</f>
        <v>#N/A</v>
      </c>
      <c r="N868">
        <f>IFERROR(IF(L868="CO2",M868,IF(L868="CH4",M868*Hoja1!$C$19,BASEDEDATOS!M868*Hoja1!$C$20)),0)</f>
        <v>0</v>
      </c>
    </row>
    <row r="869" spans="2:14" x14ac:dyDescent="0.75">
      <c r="B869" t="str">
        <f>IF(Fugas_metoind!C177="Planta Tratamiento de gas","1B2biii",IF(Hoja1!$C$31="CRUDO","1B2aii","1B2aiii"))</f>
        <v>1B2aii</v>
      </c>
      <c r="C869" t="str">
        <f>Hoja1!$C$31</f>
        <v>CRUDO</v>
      </c>
      <c r="D869" t="str">
        <f>IF(Fugas_metoind!C177="Planta Tratamiento de gas","PROCESAMIENTO DE GAS","PRODUCCIÓN")</f>
        <v>PRODUCCIÓN</v>
      </c>
      <c r="E869" t="s">
        <v>322</v>
      </c>
      <c r="F869" t="s">
        <v>322</v>
      </c>
      <c r="H869" t="s">
        <v>840</v>
      </c>
      <c r="L869" t="s">
        <v>31</v>
      </c>
      <c r="M869" t="e">
        <f>Fugas_metoind!AG177*Fugas_metoind!N177/1000</f>
        <v>#N/A</v>
      </c>
      <c r="N869">
        <f>IFERROR(IF(L869="CO2",M869,IF(L869="CH4",M869*Hoja1!$C$19,BASEDEDATOS!M869*Hoja1!$C$20)),0)</f>
        <v>0</v>
      </c>
    </row>
    <row r="870" spans="2:14" x14ac:dyDescent="0.75">
      <c r="B870" t="str">
        <f>IF(Fugas_metoind!C178="Planta Tratamiento de gas","1B2biii",IF(Hoja1!$C$31="CRUDO","1B2aii","1B2aiii"))</f>
        <v>1B2aii</v>
      </c>
      <c r="C870" t="str">
        <f>Hoja1!$C$31</f>
        <v>CRUDO</v>
      </c>
      <c r="D870" t="str">
        <f>IF(Fugas_metoind!C178="Planta Tratamiento de gas","PROCESAMIENTO DE GAS","PRODUCCIÓN")</f>
        <v>PRODUCCIÓN</v>
      </c>
      <c r="E870" t="s">
        <v>322</v>
      </c>
      <c r="F870" t="s">
        <v>322</v>
      </c>
      <c r="H870" t="s">
        <v>840</v>
      </c>
      <c r="L870" t="s">
        <v>31</v>
      </c>
      <c r="M870" t="e">
        <f>Fugas_metoind!AG178*Fugas_metoind!N178/1000</f>
        <v>#N/A</v>
      </c>
      <c r="N870">
        <f>IFERROR(IF(L870="CO2",M870,IF(L870="CH4",M870*Hoja1!$C$19,BASEDEDATOS!M870*Hoja1!$C$20)),0)</f>
        <v>0</v>
      </c>
    </row>
    <row r="871" spans="2:14" x14ac:dyDescent="0.75">
      <c r="B871" t="str">
        <f>IF(Fugas_metoind!C179="Planta Tratamiento de gas","1B2biii",IF(Hoja1!$C$31="CRUDO","1B2aii","1B2aiii"))</f>
        <v>1B2aii</v>
      </c>
      <c r="C871" t="str">
        <f>Hoja1!$C$31</f>
        <v>CRUDO</v>
      </c>
      <c r="D871" t="str">
        <f>IF(Fugas_metoind!C179="Planta Tratamiento de gas","PROCESAMIENTO DE GAS","PRODUCCIÓN")</f>
        <v>PRODUCCIÓN</v>
      </c>
      <c r="E871" t="s">
        <v>322</v>
      </c>
      <c r="F871" t="s">
        <v>322</v>
      </c>
      <c r="H871" t="s">
        <v>840</v>
      </c>
      <c r="L871" t="s">
        <v>31</v>
      </c>
      <c r="M871" t="e">
        <f>Fugas_metoind!AG179*Fugas_metoind!N179/1000</f>
        <v>#N/A</v>
      </c>
      <c r="N871">
        <f>IFERROR(IF(L871="CO2",M871,IF(L871="CH4",M871*Hoja1!$C$19,BASEDEDATOS!M871*Hoja1!$C$20)),0)</f>
        <v>0</v>
      </c>
    </row>
    <row r="872" spans="2:14" x14ac:dyDescent="0.75">
      <c r="B872" t="str">
        <f>IF(Fugas_metoind!C180="Planta Tratamiento de gas","1B2biii",IF(Hoja1!$C$31="CRUDO","1B2aii","1B2aiii"))</f>
        <v>1B2aii</v>
      </c>
      <c r="C872" t="str">
        <f>Hoja1!$C$31</f>
        <v>CRUDO</v>
      </c>
      <c r="D872" t="str">
        <f>IF(Fugas_metoind!C180="Planta Tratamiento de gas","PROCESAMIENTO DE GAS","PRODUCCIÓN")</f>
        <v>PRODUCCIÓN</v>
      </c>
      <c r="E872" t="s">
        <v>322</v>
      </c>
      <c r="F872" t="s">
        <v>322</v>
      </c>
      <c r="H872" t="s">
        <v>840</v>
      </c>
      <c r="L872" t="s">
        <v>31</v>
      </c>
      <c r="M872" t="e">
        <f>Fugas_metoind!AG180*Fugas_metoind!N180/1000</f>
        <v>#N/A</v>
      </c>
      <c r="N872">
        <f>IFERROR(IF(L872="CO2",M872,IF(L872="CH4",M872*Hoja1!$C$19,BASEDEDATOS!M872*Hoja1!$C$20)),0)</f>
        <v>0</v>
      </c>
    </row>
    <row r="873" spans="2:14" x14ac:dyDescent="0.75">
      <c r="B873" t="str">
        <f>IF(Fugas_metoind!C181="Planta Tratamiento de gas","1B2biii",IF(Hoja1!$C$31="CRUDO","1B2aii","1B2aiii"))</f>
        <v>1B2aii</v>
      </c>
      <c r="C873" t="str">
        <f>Hoja1!$C$31</f>
        <v>CRUDO</v>
      </c>
      <c r="D873" t="str">
        <f>IF(Fugas_metoind!C181="Planta Tratamiento de gas","PROCESAMIENTO DE GAS","PRODUCCIÓN")</f>
        <v>PRODUCCIÓN</v>
      </c>
      <c r="E873" t="s">
        <v>322</v>
      </c>
      <c r="F873" t="s">
        <v>322</v>
      </c>
      <c r="H873" t="s">
        <v>840</v>
      </c>
      <c r="L873" t="s">
        <v>31</v>
      </c>
      <c r="M873" t="e">
        <f>Fugas_metoind!AG181*Fugas_metoind!N181/1000</f>
        <v>#N/A</v>
      </c>
      <c r="N873">
        <f>IFERROR(IF(L873="CO2",M873,IF(L873="CH4",M873*Hoja1!$C$19,BASEDEDATOS!M873*Hoja1!$C$20)),0)</f>
        <v>0</v>
      </c>
    </row>
    <row r="874" spans="2:14" x14ac:dyDescent="0.75">
      <c r="B874" t="str">
        <f>IF(Fugas_metoind!C182="Planta Tratamiento de gas","1B2biii",IF(Hoja1!$C$31="CRUDO","1B2aii","1B2aiii"))</f>
        <v>1B2aii</v>
      </c>
      <c r="C874" t="str">
        <f>Hoja1!$C$31</f>
        <v>CRUDO</v>
      </c>
      <c r="D874" t="str">
        <f>IF(Fugas_metoind!C182="Planta Tratamiento de gas","PROCESAMIENTO DE GAS","PRODUCCIÓN")</f>
        <v>PRODUCCIÓN</v>
      </c>
      <c r="E874" t="s">
        <v>322</v>
      </c>
      <c r="F874" t="s">
        <v>322</v>
      </c>
      <c r="H874" t="s">
        <v>840</v>
      </c>
      <c r="L874" t="s">
        <v>31</v>
      </c>
      <c r="M874" t="e">
        <f>Fugas_metoind!AG182*Fugas_metoind!N182/1000</f>
        <v>#N/A</v>
      </c>
      <c r="N874">
        <f>IFERROR(IF(L874="CO2",M874,IF(L874="CH4",M874*Hoja1!$C$19,BASEDEDATOS!M874*Hoja1!$C$20)),0)</f>
        <v>0</v>
      </c>
    </row>
    <row r="875" spans="2:14" x14ac:dyDescent="0.75">
      <c r="B875" t="str">
        <f>IF(Fugas_metoind!C183="Planta Tratamiento de gas","1B2biii",IF(Hoja1!$C$31="CRUDO","1B2aii","1B2aiii"))</f>
        <v>1B2aii</v>
      </c>
      <c r="C875" t="str">
        <f>Hoja1!$C$31</f>
        <v>CRUDO</v>
      </c>
      <c r="D875" t="str">
        <f>IF(Fugas_metoind!C183="Planta Tratamiento de gas","PROCESAMIENTO DE GAS","PRODUCCIÓN")</f>
        <v>PRODUCCIÓN</v>
      </c>
      <c r="E875" t="s">
        <v>322</v>
      </c>
      <c r="F875" t="s">
        <v>322</v>
      </c>
      <c r="H875" t="s">
        <v>840</v>
      </c>
      <c r="L875" t="s">
        <v>31</v>
      </c>
      <c r="M875" t="e">
        <f>Fugas_metoind!AG183*Fugas_metoind!N183/1000</f>
        <v>#N/A</v>
      </c>
      <c r="N875">
        <f>IFERROR(IF(L875="CO2",M875,IF(L875="CH4",M875*Hoja1!$C$19,BASEDEDATOS!M875*Hoja1!$C$20)),0)</f>
        <v>0</v>
      </c>
    </row>
    <row r="876" spans="2:14" x14ac:dyDescent="0.75">
      <c r="B876" t="str">
        <f>IF(Fugas_metoind!C184="Planta Tratamiento de gas","1B2biii",IF(Hoja1!$C$31="CRUDO","1B2aii","1B2aiii"))</f>
        <v>1B2aii</v>
      </c>
      <c r="C876" t="str">
        <f>Hoja1!$C$31</f>
        <v>CRUDO</v>
      </c>
      <c r="D876" t="str">
        <f>IF(Fugas_metoind!C184="Planta Tratamiento de gas","PROCESAMIENTO DE GAS","PRODUCCIÓN")</f>
        <v>PRODUCCIÓN</v>
      </c>
      <c r="E876" t="s">
        <v>322</v>
      </c>
      <c r="F876" t="s">
        <v>322</v>
      </c>
      <c r="H876" t="s">
        <v>840</v>
      </c>
      <c r="L876" t="s">
        <v>31</v>
      </c>
      <c r="M876" t="e">
        <f>Fugas_metoind!AG184*Fugas_metoind!N184/1000</f>
        <v>#N/A</v>
      </c>
      <c r="N876">
        <f>IFERROR(IF(L876="CO2",M876,IF(L876="CH4",M876*Hoja1!$C$19,BASEDEDATOS!M876*Hoja1!$C$20)),0)</f>
        <v>0</v>
      </c>
    </row>
    <row r="877" spans="2:14" x14ac:dyDescent="0.75">
      <c r="B877" t="str">
        <f>IF(Fugas_metoind!C185="Planta Tratamiento de gas","1B2biii",IF(Hoja1!$C$31="CRUDO","1B2aii","1B2aiii"))</f>
        <v>1B2aii</v>
      </c>
      <c r="C877" t="str">
        <f>Hoja1!$C$31</f>
        <v>CRUDO</v>
      </c>
      <c r="D877" t="str">
        <f>IF(Fugas_metoind!C185="Planta Tratamiento de gas","PROCESAMIENTO DE GAS","PRODUCCIÓN")</f>
        <v>PRODUCCIÓN</v>
      </c>
      <c r="E877" t="s">
        <v>322</v>
      </c>
      <c r="F877" t="s">
        <v>322</v>
      </c>
      <c r="H877" t="s">
        <v>840</v>
      </c>
      <c r="L877" t="s">
        <v>31</v>
      </c>
      <c r="M877" t="e">
        <f>Fugas_metoind!AG185*Fugas_metoind!N185/1000</f>
        <v>#N/A</v>
      </c>
      <c r="N877">
        <f>IFERROR(IF(L877="CO2",M877,IF(L877="CH4",M877*Hoja1!$C$19,BASEDEDATOS!M877*Hoja1!$C$20)),0)</f>
        <v>0</v>
      </c>
    </row>
    <row r="878" spans="2:14" x14ac:dyDescent="0.75">
      <c r="B878" t="str">
        <f>IF(Fugas_metoind!C186="Planta Tratamiento de gas","1B2biii",IF(Hoja1!$C$31="CRUDO","1B2aii","1B2aiii"))</f>
        <v>1B2aii</v>
      </c>
      <c r="C878" t="str">
        <f>Hoja1!$C$31</f>
        <v>CRUDO</v>
      </c>
      <c r="D878" t="str">
        <f>IF(Fugas_metoind!C186="Planta Tratamiento de gas","PROCESAMIENTO DE GAS","PRODUCCIÓN")</f>
        <v>PRODUCCIÓN</v>
      </c>
      <c r="E878" t="s">
        <v>322</v>
      </c>
      <c r="F878" t="s">
        <v>322</v>
      </c>
      <c r="H878" t="s">
        <v>840</v>
      </c>
      <c r="L878" t="s">
        <v>31</v>
      </c>
      <c r="M878" t="e">
        <f>Fugas_metoind!AG186*Fugas_metoind!N186/1000</f>
        <v>#N/A</v>
      </c>
      <c r="N878">
        <f>IFERROR(IF(L878="CO2",M878,IF(L878="CH4",M878*Hoja1!$C$19,BASEDEDATOS!M878*Hoja1!$C$20)),0)</f>
        <v>0</v>
      </c>
    </row>
    <row r="879" spans="2:14" x14ac:dyDescent="0.75">
      <c r="B879" t="str">
        <f>IF(Fugas_metoind!C187="Planta Tratamiento de gas","1B2biii",IF(Hoja1!$C$31="CRUDO","1B2aii","1B2aiii"))</f>
        <v>1B2aii</v>
      </c>
      <c r="C879" t="str">
        <f>Hoja1!$C$31</f>
        <v>CRUDO</v>
      </c>
      <c r="D879" t="str">
        <f>IF(Fugas_metoind!C187="Planta Tratamiento de gas","PROCESAMIENTO DE GAS","PRODUCCIÓN")</f>
        <v>PRODUCCIÓN</v>
      </c>
      <c r="E879" t="s">
        <v>322</v>
      </c>
      <c r="F879" t="s">
        <v>322</v>
      </c>
      <c r="H879" t="s">
        <v>840</v>
      </c>
      <c r="L879" t="s">
        <v>31</v>
      </c>
      <c r="M879" t="e">
        <f>Fugas_metoind!AG187*Fugas_metoind!N187/1000</f>
        <v>#N/A</v>
      </c>
      <c r="N879">
        <f>IFERROR(IF(L879="CO2",M879,IF(L879="CH4",M879*Hoja1!$C$19,BASEDEDATOS!M879*Hoja1!$C$20)),0)</f>
        <v>0</v>
      </c>
    </row>
    <row r="880" spans="2:14" x14ac:dyDescent="0.75">
      <c r="B880" t="str">
        <f>IF(Fugas_metoind!C188="Planta Tratamiento de gas","1B2biii",IF(Hoja1!$C$31="CRUDO","1B2aii","1B2aiii"))</f>
        <v>1B2aii</v>
      </c>
      <c r="C880" t="str">
        <f>Hoja1!$C$31</f>
        <v>CRUDO</v>
      </c>
      <c r="D880" t="str">
        <f>IF(Fugas_metoind!C188="Planta Tratamiento de gas","PROCESAMIENTO DE GAS","PRODUCCIÓN")</f>
        <v>PRODUCCIÓN</v>
      </c>
      <c r="E880" t="s">
        <v>322</v>
      </c>
      <c r="F880" t="s">
        <v>322</v>
      </c>
      <c r="H880" t="s">
        <v>840</v>
      </c>
      <c r="L880" t="s">
        <v>31</v>
      </c>
      <c r="M880" t="e">
        <f>Fugas_metoind!AG188*Fugas_metoind!N188/1000</f>
        <v>#N/A</v>
      </c>
      <c r="N880">
        <f>IFERROR(IF(L880="CO2",M880,IF(L880="CH4",M880*Hoja1!$C$19,BASEDEDATOS!M880*Hoja1!$C$20)),0)</f>
        <v>0</v>
      </c>
    </row>
    <row r="881" spans="2:14" x14ac:dyDescent="0.75">
      <c r="B881" t="str">
        <f>IF(Fugas_metoind!C189="Planta Tratamiento de gas","1B2biii",IF(Hoja1!$C$31="CRUDO","1B2aii","1B2aiii"))</f>
        <v>1B2aii</v>
      </c>
      <c r="C881" t="str">
        <f>Hoja1!$C$31</f>
        <v>CRUDO</v>
      </c>
      <c r="D881" t="str">
        <f>IF(Fugas_metoind!C189="Planta Tratamiento de gas","PROCESAMIENTO DE GAS","PRODUCCIÓN")</f>
        <v>PRODUCCIÓN</v>
      </c>
      <c r="E881" t="s">
        <v>322</v>
      </c>
      <c r="F881" t="s">
        <v>322</v>
      </c>
      <c r="H881" t="s">
        <v>840</v>
      </c>
      <c r="L881" t="s">
        <v>31</v>
      </c>
      <c r="M881" t="e">
        <f>Fugas_metoind!AG189*Fugas_metoind!N189/1000</f>
        <v>#N/A</v>
      </c>
      <c r="N881">
        <f>IFERROR(IF(L881="CO2",M881,IF(L881="CH4",M881*Hoja1!$C$19,BASEDEDATOS!M881*Hoja1!$C$20)),0)</f>
        <v>0</v>
      </c>
    </row>
    <row r="882" spans="2:14" x14ac:dyDescent="0.75">
      <c r="B882" t="str">
        <f>IF(Fugas_metoind!C190="Planta Tratamiento de gas","1B2biii",IF(Hoja1!$C$31="CRUDO","1B2aii","1B2aiii"))</f>
        <v>1B2aii</v>
      </c>
      <c r="C882" t="str">
        <f>Hoja1!$C$31</f>
        <v>CRUDO</v>
      </c>
      <c r="D882" t="str">
        <f>IF(Fugas_metoind!C190="Planta Tratamiento de gas","PROCESAMIENTO DE GAS","PRODUCCIÓN")</f>
        <v>PRODUCCIÓN</v>
      </c>
      <c r="E882" t="s">
        <v>322</v>
      </c>
      <c r="F882" t="s">
        <v>322</v>
      </c>
      <c r="H882" t="s">
        <v>840</v>
      </c>
      <c r="L882" t="s">
        <v>31</v>
      </c>
      <c r="M882" t="e">
        <f>Fugas_metoind!AG190*Fugas_metoind!N190/1000</f>
        <v>#N/A</v>
      </c>
      <c r="N882">
        <f>IFERROR(IF(L882="CO2",M882,IF(L882="CH4",M882*Hoja1!$C$19,BASEDEDATOS!M882*Hoja1!$C$20)),0)</f>
        <v>0</v>
      </c>
    </row>
    <row r="883" spans="2:14" x14ac:dyDescent="0.75">
      <c r="B883" t="str">
        <f>IF(Fugas_metoind!C191="Planta Tratamiento de gas","1B2biii",IF(Hoja1!$C$31="CRUDO","1B2aii","1B2aiii"))</f>
        <v>1B2aii</v>
      </c>
      <c r="C883" t="str">
        <f>Hoja1!$C$31</f>
        <v>CRUDO</v>
      </c>
      <c r="D883" t="str">
        <f>IF(Fugas_metoind!C191="Planta Tratamiento de gas","PROCESAMIENTO DE GAS","PRODUCCIÓN")</f>
        <v>PRODUCCIÓN</v>
      </c>
      <c r="E883" t="s">
        <v>322</v>
      </c>
      <c r="F883" t="s">
        <v>322</v>
      </c>
      <c r="H883" t="s">
        <v>840</v>
      </c>
      <c r="L883" t="s">
        <v>31</v>
      </c>
      <c r="M883" t="e">
        <f>Fugas_metoind!AG191*Fugas_metoind!N191/1000</f>
        <v>#N/A</v>
      </c>
      <c r="N883">
        <f>IFERROR(IF(L883="CO2",M883,IF(L883="CH4",M883*Hoja1!$C$19,BASEDEDATOS!M883*Hoja1!$C$20)),0)</f>
        <v>0</v>
      </c>
    </row>
    <row r="884" spans="2:14" x14ac:dyDescent="0.75">
      <c r="B884" t="str">
        <f>IF(Fugas_metoind!C192="Planta Tratamiento de gas","1B2biii",IF(Hoja1!$C$31="CRUDO","1B2aii","1B2aiii"))</f>
        <v>1B2aii</v>
      </c>
      <c r="C884" t="str">
        <f>Hoja1!$C$31</f>
        <v>CRUDO</v>
      </c>
      <c r="D884" t="str">
        <f>IF(Fugas_metoind!C192="Planta Tratamiento de gas","PROCESAMIENTO DE GAS","PRODUCCIÓN")</f>
        <v>PRODUCCIÓN</v>
      </c>
      <c r="E884" t="s">
        <v>322</v>
      </c>
      <c r="F884" t="s">
        <v>322</v>
      </c>
      <c r="H884" t="s">
        <v>840</v>
      </c>
      <c r="L884" t="s">
        <v>31</v>
      </c>
      <c r="M884" t="e">
        <f>Fugas_metoind!AG192*Fugas_metoind!N192/1000</f>
        <v>#N/A</v>
      </c>
      <c r="N884">
        <f>IFERROR(IF(L884="CO2",M884,IF(L884="CH4",M884*Hoja1!$C$19,BASEDEDATOS!M884*Hoja1!$C$20)),0)</f>
        <v>0</v>
      </c>
    </row>
    <row r="885" spans="2:14" x14ac:dyDescent="0.75">
      <c r="B885" t="str">
        <f>IF(Fugas_metoind!C193="Planta Tratamiento de gas","1B2biii",IF(Hoja1!$C$31="CRUDO","1B2aii","1B2aiii"))</f>
        <v>1B2aii</v>
      </c>
      <c r="C885" t="str">
        <f>Hoja1!$C$31</f>
        <v>CRUDO</v>
      </c>
      <c r="D885" t="str">
        <f>IF(Fugas_metoind!C193="Planta Tratamiento de gas","PROCESAMIENTO DE GAS","PRODUCCIÓN")</f>
        <v>PRODUCCIÓN</v>
      </c>
      <c r="E885" t="s">
        <v>322</v>
      </c>
      <c r="F885" t="s">
        <v>322</v>
      </c>
      <c r="H885" t="s">
        <v>840</v>
      </c>
      <c r="L885" t="s">
        <v>31</v>
      </c>
      <c r="M885" t="e">
        <f>Fugas_metoind!AG193*Fugas_metoind!N193/1000</f>
        <v>#N/A</v>
      </c>
      <c r="N885">
        <f>IFERROR(IF(L885="CO2",M885,IF(L885="CH4",M885*Hoja1!$C$19,BASEDEDATOS!M885*Hoja1!$C$20)),0)</f>
        <v>0</v>
      </c>
    </row>
    <row r="886" spans="2:14" x14ac:dyDescent="0.75">
      <c r="B886" t="str">
        <f>IF(Fugas_metoind!C194="Planta Tratamiento de gas","1B2biii",IF(Hoja1!$C$31="CRUDO","1B2aii","1B2aiii"))</f>
        <v>1B2aii</v>
      </c>
      <c r="C886" t="str">
        <f>Hoja1!$C$31</f>
        <v>CRUDO</v>
      </c>
      <c r="D886" t="str">
        <f>IF(Fugas_metoind!C194="Planta Tratamiento de gas","PROCESAMIENTO DE GAS","PRODUCCIÓN")</f>
        <v>PRODUCCIÓN</v>
      </c>
      <c r="E886" t="s">
        <v>322</v>
      </c>
      <c r="F886" t="s">
        <v>322</v>
      </c>
      <c r="H886" t="s">
        <v>840</v>
      </c>
      <c r="L886" t="s">
        <v>31</v>
      </c>
      <c r="M886" t="e">
        <f>Fugas_metoind!AG194*Fugas_metoind!N194/1000</f>
        <v>#N/A</v>
      </c>
      <c r="N886">
        <f>IFERROR(IF(L886="CO2",M886,IF(L886="CH4",M886*Hoja1!$C$19,BASEDEDATOS!M886*Hoja1!$C$20)),0)</f>
        <v>0</v>
      </c>
    </row>
    <row r="887" spans="2:14" x14ac:dyDescent="0.75">
      <c r="B887" t="str">
        <f>IF(Fugas_metoind!C195="Planta Tratamiento de gas","1B2biii",IF(Hoja1!$C$31="CRUDO","1B2aii","1B2aiii"))</f>
        <v>1B2aii</v>
      </c>
      <c r="C887" t="str">
        <f>Hoja1!$C$31</f>
        <v>CRUDO</v>
      </c>
      <c r="D887" t="str">
        <f>IF(Fugas_metoind!C195="Planta Tratamiento de gas","PROCESAMIENTO DE GAS","PRODUCCIÓN")</f>
        <v>PRODUCCIÓN</v>
      </c>
      <c r="E887" t="s">
        <v>322</v>
      </c>
      <c r="F887" t="s">
        <v>322</v>
      </c>
      <c r="H887" t="s">
        <v>840</v>
      </c>
      <c r="L887" t="s">
        <v>31</v>
      </c>
      <c r="M887" t="e">
        <f>Fugas_metoind!AG195*Fugas_metoind!N195/1000</f>
        <v>#N/A</v>
      </c>
      <c r="N887">
        <f>IFERROR(IF(L887="CO2",M887,IF(L887="CH4",M887*Hoja1!$C$19,BASEDEDATOS!M887*Hoja1!$C$20)),0)</f>
        <v>0</v>
      </c>
    </row>
    <row r="888" spans="2:14" x14ac:dyDescent="0.75">
      <c r="B888" t="str">
        <f>IF(Fugas_metoind!C196="Planta Tratamiento de gas","1B2biii",IF(Hoja1!$C$31="CRUDO","1B2aii","1B2aiii"))</f>
        <v>1B2aii</v>
      </c>
      <c r="C888" t="str">
        <f>Hoja1!$C$31</f>
        <v>CRUDO</v>
      </c>
      <c r="D888" t="str">
        <f>IF(Fugas_metoind!C196="Planta Tratamiento de gas","PROCESAMIENTO DE GAS","PRODUCCIÓN")</f>
        <v>PRODUCCIÓN</v>
      </c>
      <c r="E888" t="s">
        <v>322</v>
      </c>
      <c r="F888" t="s">
        <v>322</v>
      </c>
      <c r="H888" t="s">
        <v>840</v>
      </c>
      <c r="L888" t="s">
        <v>31</v>
      </c>
      <c r="M888" t="e">
        <f>Fugas_metoind!AG196*Fugas_metoind!N196/1000</f>
        <v>#N/A</v>
      </c>
      <c r="N888">
        <f>IFERROR(IF(L888="CO2",M888,IF(L888="CH4",M888*Hoja1!$C$19,BASEDEDATOS!M888*Hoja1!$C$20)),0)</f>
        <v>0</v>
      </c>
    </row>
    <row r="889" spans="2:14" x14ac:dyDescent="0.75">
      <c r="B889" t="str">
        <f>IF(Fugas_metoind!C197="Planta Tratamiento de gas","1B2biii",IF(Hoja1!$C$31="CRUDO","1B2aii","1B2aiii"))</f>
        <v>1B2aii</v>
      </c>
      <c r="C889" t="str">
        <f>Hoja1!$C$31</f>
        <v>CRUDO</v>
      </c>
      <c r="D889" t="str">
        <f>IF(Fugas_metoind!C197="Planta Tratamiento de gas","PROCESAMIENTO DE GAS","PRODUCCIÓN")</f>
        <v>PRODUCCIÓN</v>
      </c>
      <c r="E889" t="s">
        <v>322</v>
      </c>
      <c r="F889" t="s">
        <v>322</v>
      </c>
      <c r="H889" t="s">
        <v>840</v>
      </c>
      <c r="L889" t="s">
        <v>31</v>
      </c>
      <c r="M889" t="e">
        <f>Fugas_metoind!AG197*Fugas_metoind!N197/1000</f>
        <v>#N/A</v>
      </c>
      <c r="N889">
        <f>IFERROR(IF(L889="CO2",M889,IF(L889="CH4",M889*Hoja1!$C$19,BASEDEDATOS!M889*Hoja1!$C$20)),0)</f>
        <v>0</v>
      </c>
    </row>
    <row r="890" spans="2:14" x14ac:dyDescent="0.75">
      <c r="B890" t="str">
        <f>IF(Fugas_metoind!C198="Planta Tratamiento de gas","1B2biii",IF(Hoja1!$C$31="CRUDO","1B2aii","1B2aiii"))</f>
        <v>1B2aii</v>
      </c>
      <c r="C890" t="str">
        <f>Hoja1!$C$31</f>
        <v>CRUDO</v>
      </c>
      <c r="D890" t="str">
        <f>IF(Fugas_metoind!C198="Planta Tratamiento de gas","PROCESAMIENTO DE GAS","PRODUCCIÓN")</f>
        <v>PRODUCCIÓN</v>
      </c>
      <c r="E890" t="s">
        <v>322</v>
      </c>
      <c r="F890" t="s">
        <v>322</v>
      </c>
      <c r="H890" t="s">
        <v>840</v>
      </c>
      <c r="L890" t="s">
        <v>31</v>
      </c>
      <c r="M890" t="e">
        <f>Fugas_metoind!AG198*Fugas_metoind!N198/1000</f>
        <v>#N/A</v>
      </c>
      <c r="N890">
        <f>IFERROR(IF(L890="CO2",M890,IF(L890="CH4",M890*Hoja1!$C$19,BASEDEDATOS!M890*Hoja1!$C$20)),0)</f>
        <v>0</v>
      </c>
    </row>
    <row r="891" spans="2:14" x14ac:dyDescent="0.75">
      <c r="B891" t="str">
        <f>IF(Fugas_metoind!C199="Planta Tratamiento de gas","1B2biii",IF(Hoja1!$C$31="CRUDO","1B2aii","1B2aiii"))</f>
        <v>1B2aii</v>
      </c>
      <c r="C891" t="str">
        <f>Hoja1!$C$31</f>
        <v>CRUDO</v>
      </c>
      <c r="D891" t="str">
        <f>IF(Fugas_metoind!C199="Planta Tratamiento de gas","PROCESAMIENTO DE GAS","PRODUCCIÓN")</f>
        <v>PRODUCCIÓN</v>
      </c>
      <c r="E891" t="s">
        <v>322</v>
      </c>
      <c r="F891" t="s">
        <v>322</v>
      </c>
      <c r="H891" t="s">
        <v>840</v>
      </c>
      <c r="L891" t="s">
        <v>31</v>
      </c>
      <c r="M891" t="e">
        <f>Fugas_metoind!AG199*Fugas_metoind!N199/1000</f>
        <v>#N/A</v>
      </c>
      <c r="N891">
        <f>IFERROR(IF(L891="CO2",M891,IF(L891="CH4",M891*Hoja1!$C$19,BASEDEDATOS!M891*Hoja1!$C$20)),0)</f>
        <v>0</v>
      </c>
    </row>
    <row r="892" spans="2:14" x14ac:dyDescent="0.75">
      <c r="B892" t="str">
        <f>IF(Fugas_metoind!C200="Planta Tratamiento de gas","1B2biii",IF(Hoja1!$C$31="CRUDO","1B2aii","1B2aiii"))</f>
        <v>1B2aii</v>
      </c>
      <c r="C892" t="str">
        <f>Hoja1!$C$31</f>
        <v>CRUDO</v>
      </c>
      <c r="D892" t="str">
        <f>IF(Fugas_metoind!C200="Planta Tratamiento de gas","PROCESAMIENTO DE GAS","PRODUCCIÓN")</f>
        <v>PRODUCCIÓN</v>
      </c>
      <c r="E892" t="s">
        <v>322</v>
      </c>
      <c r="F892" t="s">
        <v>322</v>
      </c>
      <c r="H892" t="s">
        <v>840</v>
      </c>
      <c r="L892" t="s">
        <v>31</v>
      </c>
      <c r="M892" t="e">
        <f>Fugas_metoind!AG200*Fugas_metoind!N200/1000</f>
        <v>#N/A</v>
      </c>
      <c r="N892">
        <f>IFERROR(IF(L892="CO2",M892,IF(L892="CH4",M892*Hoja1!$C$19,BASEDEDATOS!M892*Hoja1!$C$20)),0)</f>
        <v>0</v>
      </c>
    </row>
    <row r="893" spans="2:14" x14ac:dyDescent="0.75">
      <c r="B893" t="str">
        <f>IF(Fugas_metoind!C201="Planta Tratamiento de gas","1B2biii",IF(Hoja1!$C$31="CRUDO","1B2aii","1B2aiii"))</f>
        <v>1B2aii</v>
      </c>
      <c r="C893" t="str">
        <f>Hoja1!$C$31</f>
        <v>CRUDO</v>
      </c>
      <c r="D893" t="str">
        <f>IF(Fugas_metoind!C201="Planta Tratamiento de gas","PROCESAMIENTO DE GAS","PRODUCCIÓN")</f>
        <v>PRODUCCIÓN</v>
      </c>
      <c r="E893" t="s">
        <v>322</v>
      </c>
      <c r="F893" t="s">
        <v>322</v>
      </c>
      <c r="H893" t="s">
        <v>840</v>
      </c>
      <c r="L893" t="s">
        <v>31</v>
      </c>
      <c r="M893" t="e">
        <f>Fugas_metoind!AG201*Fugas_metoind!N201/1000</f>
        <v>#N/A</v>
      </c>
      <c r="N893">
        <f>IFERROR(IF(L893="CO2",M893,IF(L893="CH4",M893*Hoja1!$C$19,BASEDEDATOS!M893*Hoja1!$C$20)),0)</f>
        <v>0</v>
      </c>
    </row>
    <row r="894" spans="2:14" x14ac:dyDescent="0.75">
      <c r="B894" t="str">
        <f>IF(Fugas_metoind!C202="Planta Tratamiento de gas","1B2biii",IF(Hoja1!$C$31="CRUDO","1B2aii","1B2aiii"))</f>
        <v>1B2aii</v>
      </c>
      <c r="C894" t="str">
        <f>Hoja1!$C$31</f>
        <v>CRUDO</v>
      </c>
      <c r="D894" t="str">
        <f>IF(Fugas_metoind!C202="Planta Tratamiento de gas","PROCESAMIENTO DE GAS","PRODUCCIÓN")</f>
        <v>PRODUCCIÓN</v>
      </c>
      <c r="E894" t="s">
        <v>322</v>
      </c>
      <c r="F894" t="s">
        <v>322</v>
      </c>
      <c r="H894" t="s">
        <v>840</v>
      </c>
      <c r="L894" t="s">
        <v>31</v>
      </c>
      <c r="M894" t="e">
        <f>Fugas_metoind!AG202*Fugas_metoind!N202/1000</f>
        <v>#N/A</v>
      </c>
      <c r="N894">
        <f>IFERROR(IF(L894="CO2",M894,IF(L894="CH4",M894*Hoja1!$C$19,BASEDEDATOS!M894*Hoja1!$C$20)),0)</f>
        <v>0</v>
      </c>
    </row>
    <row r="895" spans="2:14" x14ac:dyDescent="0.75">
      <c r="B895" t="str">
        <f>IF(Fugas_metoind!C203="Planta Tratamiento de gas","1B2biii",IF(Hoja1!$C$31="CRUDO","1B2aii","1B2aiii"))</f>
        <v>1B2aii</v>
      </c>
      <c r="C895" t="str">
        <f>Hoja1!$C$31</f>
        <v>CRUDO</v>
      </c>
      <c r="D895" t="str">
        <f>IF(Fugas_metoind!C203="Planta Tratamiento de gas","PROCESAMIENTO DE GAS","PRODUCCIÓN")</f>
        <v>PRODUCCIÓN</v>
      </c>
      <c r="E895" t="s">
        <v>322</v>
      </c>
      <c r="F895" t="s">
        <v>322</v>
      </c>
      <c r="H895" t="s">
        <v>840</v>
      </c>
      <c r="L895" t="s">
        <v>31</v>
      </c>
      <c r="M895" t="e">
        <f>Fugas_metoind!AG203*Fugas_metoind!N203/1000</f>
        <v>#N/A</v>
      </c>
      <c r="N895">
        <f>IFERROR(IF(L895="CO2",M895,IF(L895="CH4",M895*Hoja1!$C$19,BASEDEDATOS!M895*Hoja1!$C$20)),0)</f>
        <v>0</v>
      </c>
    </row>
    <row r="896" spans="2:14" x14ac:dyDescent="0.75">
      <c r="B896" t="str">
        <f>IF(Fugas_metoind!C204="Planta Tratamiento de gas","1B2biii",IF(Hoja1!$C$31="CRUDO","1B2aii","1B2aiii"))</f>
        <v>1B2aii</v>
      </c>
      <c r="C896" t="str">
        <f>Hoja1!$C$31</f>
        <v>CRUDO</v>
      </c>
      <c r="D896" t="str">
        <f>IF(Fugas_metoind!C204="Planta Tratamiento de gas","PROCESAMIENTO DE GAS","PRODUCCIÓN")</f>
        <v>PRODUCCIÓN</v>
      </c>
      <c r="E896" t="s">
        <v>322</v>
      </c>
      <c r="F896" t="s">
        <v>322</v>
      </c>
      <c r="H896" t="s">
        <v>840</v>
      </c>
      <c r="L896" t="s">
        <v>31</v>
      </c>
      <c r="M896" t="e">
        <f>Fugas_metoind!AG204*Fugas_metoind!N204/1000</f>
        <v>#N/A</v>
      </c>
      <c r="N896">
        <f>IFERROR(IF(L896="CO2",M896,IF(L896="CH4",M896*Hoja1!$C$19,BASEDEDATOS!M896*Hoja1!$C$20)),0)</f>
        <v>0</v>
      </c>
    </row>
    <row r="897" spans="2:14" x14ac:dyDescent="0.75">
      <c r="B897" t="str">
        <f>IF(Fugas_metoind!C205="Planta Tratamiento de gas","1B2biii",IF(Hoja1!$C$31="CRUDO","1B2aii","1B2aiii"))</f>
        <v>1B2aii</v>
      </c>
      <c r="C897" t="str">
        <f>Hoja1!$C$31</f>
        <v>CRUDO</v>
      </c>
      <c r="D897" t="str">
        <f>IF(Fugas_metoind!C205="Planta Tratamiento de gas","PROCESAMIENTO DE GAS","PRODUCCIÓN")</f>
        <v>PRODUCCIÓN</v>
      </c>
      <c r="E897" t="s">
        <v>322</v>
      </c>
      <c r="F897" t="s">
        <v>322</v>
      </c>
      <c r="H897" t="s">
        <v>840</v>
      </c>
      <c r="L897" t="s">
        <v>31</v>
      </c>
      <c r="M897" t="e">
        <f>Fugas_metoind!AG205*Fugas_metoind!N205/1000</f>
        <v>#N/A</v>
      </c>
      <c r="N897">
        <f>IFERROR(IF(L897="CO2",M897,IF(L897="CH4",M897*Hoja1!$C$19,BASEDEDATOS!M897*Hoja1!$C$20)),0)</f>
        <v>0</v>
      </c>
    </row>
    <row r="898" spans="2:14" x14ac:dyDescent="0.75">
      <c r="B898" t="str">
        <f>IF(Fugas_metoind!C206="Planta Tratamiento de gas","1B2biii",IF(Hoja1!$C$31="CRUDO","1B2aii","1B2aiii"))</f>
        <v>1B2aii</v>
      </c>
      <c r="C898" t="str">
        <f>Hoja1!$C$31</f>
        <v>CRUDO</v>
      </c>
      <c r="D898" t="str">
        <f>IF(Fugas_metoind!C206="Planta Tratamiento de gas","PROCESAMIENTO DE GAS","PRODUCCIÓN")</f>
        <v>PRODUCCIÓN</v>
      </c>
      <c r="E898" t="s">
        <v>322</v>
      </c>
      <c r="F898" t="s">
        <v>322</v>
      </c>
      <c r="H898" t="s">
        <v>840</v>
      </c>
      <c r="L898" t="s">
        <v>31</v>
      </c>
      <c r="M898" t="e">
        <f>Fugas_metoind!AG206*Fugas_metoind!N206/1000</f>
        <v>#N/A</v>
      </c>
      <c r="N898">
        <f>IFERROR(IF(L898="CO2",M898,IF(L898="CH4",M898*Hoja1!$C$19,BASEDEDATOS!M898*Hoja1!$C$20)),0)</f>
        <v>0</v>
      </c>
    </row>
    <row r="899" spans="2:14" x14ac:dyDescent="0.75">
      <c r="B899" t="str">
        <f>IF(Fugas_metoind!C207="Planta Tratamiento de gas","1B2biii",IF(Hoja1!$C$31="CRUDO","1B2aii","1B2aiii"))</f>
        <v>1B2aii</v>
      </c>
      <c r="C899" t="str">
        <f>Hoja1!$C$31</f>
        <v>CRUDO</v>
      </c>
      <c r="D899" t="str">
        <f>IF(Fugas_metoind!C207="Planta Tratamiento de gas","PROCESAMIENTO DE GAS","PRODUCCIÓN")</f>
        <v>PRODUCCIÓN</v>
      </c>
      <c r="E899" t="s">
        <v>322</v>
      </c>
      <c r="F899" t="s">
        <v>322</v>
      </c>
      <c r="H899" t="s">
        <v>840</v>
      </c>
      <c r="L899" t="s">
        <v>31</v>
      </c>
      <c r="M899" t="e">
        <f>Fugas_metoind!AG207*Fugas_metoind!N207/1000</f>
        <v>#N/A</v>
      </c>
      <c r="N899">
        <f>IFERROR(IF(L899="CO2",M899,IF(L899="CH4",M899*Hoja1!$C$19,BASEDEDATOS!M899*Hoja1!$C$20)),0)</f>
        <v>0</v>
      </c>
    </row>
    <row r="900" spans="2:14" x14ac:dyDescent="0.75">
      <c r="B900" t="str">
        <f>IF(Fugas_metoind!C208="Planta Tratamiento de gas","1B2biii",IF(Hoja1!$C$31="CRUDO","1B2aii","1B2aiii"))</f>
        <v>1B2aii</v>
      </c>
      <c r="C900" t="str">
        <f>Hoja1!$C$31</f>
        <v>CRUDO</v>
      </c>
      <c r="D900" t="str">
        <f>IF(Fugas_metoind!C208="Planta Tratamiento de gas","PROCESAMIENTO DE GAS","PRODUCCIÓN")</f>
        <v>PRODUCCIÓN</v>
      </c>
      <c r="E900" t="s">
        <v>322</v>
      </c>
      <c r="F900" t="s">
        <v>322</v>
      </c>
      <c r="H900" t="s">
        <v>840</v>
      </c>
      <c r="L900" t="s">
        <v>31</v>
      </c>
      <c r="M900" t="e">
        <f>Fugas_metoind!AG208*Fugas_metoind!N208/1000</f>
        <v>#N/A</v>
      </c>
      <c r="N900">
        <f>IFERROR(IF(L900="CO2",M900,IF(L900="CH4",M900*Hoja1!$C$19,BASEDEDATOS!M900*Hoja1!$C$20)),0)</f>
        <v>0</v>
      </c>
    </row>
    <row r="901" spans="2:14" x14ac:dyDescent="0.75">
      <c r="B901" t="str">
        <f>IF(Fugas_metoind!C209="Planta Tratamiento de gas","1B2biii",IF(Hoja1!$C$31="CRUDO","1B2aii","1B2aiii"))</f>
        <v>1B2aii</v>
      </c>
      <c r="C901" t="str">
        <f>Hoja1!$C$31</f>
        <v>CRUDO</v>
      </c>
      <c r="D901" t="str">
        <f>IF(Fugas_metoind!C209="Planta Tratamiento de gas","PROCESAMIENTO DE GAS","PRODUCCIÓN")</f>
        <v>PRODUCCIÓN</v>
      </c>
      <c r="E901" t="s">
        <v>322</v>
      </c>
      <c r="F901" t="s">
        <v>322</v>
      </c>
      <c r="H901" t="s">
        <v>840</v>
      </c>
      <c r="L901" t="s">
        <v>31</v>
      </c>
      <c r="M901" t="e">
        <f>Fugas_metoind!AG209*Fugas_metoind!N209/1000</f>
        <v>#N/A</v>
      </c>
      <c r="N901">
        <f>IFERROR(IF(L901="CO2",M901,IF(L901="CH4",M901*Hoja1!$C$19,BASEDEDATOS!M901*Hoja1!$C$20)),0)</f>
        <v>0</v>
      </c>
    </row>
    <row r="902" spans="2:14" x14ac:dyDescent="0.75">
      <c r="B902" t="str">
        <f>IF(Fugas_metoind!C210="Planta Tratamiento de gas","1B2biii",IF(Hoja1!$C$31="CRUDO","1B2aii","1B2aiii"))</f>
        <v>1B2aii</v>
      </c>
      <c r="C902" t="str">
        <f>Hoja1!$C$31</f>
        <v>CRUDO</v>
      </c>
      <c r="D902" t="str">
        <f>IF(Fugas_metoind!C210="Planta Tratamiento de gas","PROCESAMIENTO DE GAS","PRODUCCIÓN")</f>
        <v>PRODUCCIÓN</v>
      </c>
      <c r="E902" t="s">
        <v>322</v>
      </c>
      <c r="F902" t="s">
        <v>322</v>
      </c>
      <c r="H902" t="s">
        <v>840</v>
      </c>
      <c r="L902" t="s">
        <v>31</v>
      </c>
      <c r="M902" t="e">
        <f>Fugas_metoind!AG210*Fugas_metoind!N210/1000</f>
        <v>#N/A</v>
      </c>
      <c r="N902">
        <f>IFERROR(IF(L902="CO2",M902,IF(L902="CH4",M902*Hoja1!$C$19,BASEDEDATOS!M902*Hoja1!$C$20)),0)</f>
        <v>0</v>
      </c>
    </row>
    <row r="903" spans="2:14" x14ac:dyDescent="0.75">
      <c r="B903" t="str">
        <f>IF(Fugas_metoind!C211="Planta Tratamiento de gas","1B2biii",IF(Hoja1!$C$31="CRUDO","1B2aii","1B2aiii"))</f>
        <v>1B2aii</v>
      </c>
      <c r="C903" t="str">
        <f>Hoja1!$C$31</f>
        <v>CRUDO</v>
      </c>
      <c r="D903" t="str">
        <f>IF(Fugas_metoind!C211="Planta Tratamiento de gas","PROCESAMIENTO DE GAS","PRODUCCIÓN")</f>
        <v>PRODUCCIÓN</v>
      </c>
      <c r="E903" t="s">
        <v>322</v>
      </c>
      <c r="F903" t="s">
        <v>322</v>
      </c>
      <c r="H903" t="s">
        <v>840</v>
      </c>
      <c r="L903" t="s">
        <v>31</v>
      </c>
      <c r="M903" t="e">
        <f>Fugas_metoind!AG211*Fugas_metoind!N211/1000</f>
        <v>#N/A</v>
      </c>
      <c r="N903">
        <f>IFERROR(IF(L903="CO2",M903,IF(L903="CH4",M903*Hoja1!$C$19,BASEDEDATOS!M903*Hoja1!$C$20)),0)</f>
        <v>0</v>
      </c>
    </row>
    <row r="904" spans="2:14" x14ac:dyDescent="0.75">
      <c r="B904" t="str">
        <f>IF(Fugas_metoind!C212="Planta Tratamiento de gas","1B2biii",IF(Hoja1!$C$31="CRUDO","1B2aii","1B2aiii"))</f>
        <v>1B2aii</v>
      </c>
      <c r="C904" t="str">
        <f>Hoja1!$C$31</f>
        <v>CRUDO</v>
      </c>
      <c r="D904" t="str">
        <f>IF(Fugas_metoind!C212="Planta Tratamiento de gas","PROCESAMIENTO DE GAS","PRODUCCIÓN")</f>
        <v>PRODUCCIÓN</v>
      </c>
      <c r="E904" t="s">
        <v>322</v>
      </c>
      <c r="F904" t="s">
        <v>322</v>
      </c>
      <c r="H904" t="s">
        <v>840</v>
      </c>
      <c r="L904" t="s">
        <v>31</v>
      </c>
      <c r="M904" t="e">
        <f>Fugas_metoind!AG212*Fugas_metoind!N212/1000</f>
        <v>#N/A</v>
      </c>
      <c r="N904">
        <f>IFERROR(IF(L904="CO2",M904,IF(L904="CH4",M904*Hoja1!$C$19,BASEDEDATOS!M904*Hoja1!$C$20)),0)</f>
        <v>0</v>
      </c>
    </row>
    <row r="905" spans="2:14" x14ac:dyDescent="0.75">
      <c r="B905" t="str">
        <f>IF(Fugas_metoind!C213="Planta Tratamiento de gas","1B2biii",IF(Hoja1!$C$31="CRUDO","1B2aii","1B2aiii"))</f>
        <v>1B2aii</v>
      </c>
      <c r="C905" t="str">
        <f>Hoja1!$C$31</f>
        <v>CRUDO</v>
      </c>
      <c r="D905" t="str">
        <f>IF(Fugas_metoind!C213="Planta Tratamiento de gas","PROCESAMIENTO DE GAS","PRODUCCIÓN")</f>
        <v>PRODUCCIÓN</v>
      </c>
      <c r="E905" t="s">
        <v>322</v>
      </c>
      <c r="F905" t="s">
        <v>322</v>
      </c>
      <c r="H905" t="s">
        <v>840</v>
      </c>
      <c r="L905" t="s">
        <v>31</v>
      </c>
      <c r="M905" t="e">
        <f>Fugas_metoind!AG213*Fugas_metoind!N213/1000</f>
        <v>#N/A</v>
      </c>
      <c r="N905">
        <f>IFERROR(IF(L905="CO2",M905,IF(L905="CH4",M905*Hoja1!$C$19,BASEDEDATOS!M905*Hoja1!$C$20)),0)</f>
        <v>0</v>
      </c>
    </row>
    <row r="906" spans="2:14" x14ac:dyDescent="0.75">
      <c r="B906" t="str">
        <f>IF(Fugas_metoind!C214="Planta Tratamiento de gas","1B2biii",IF(Hoja1!$C$31="CRUDO","1B2aii","1B2aiii"))</f>
        <v>1B2aii</v>
      </c>
      <c r="C906" t="str">
        <f>Hoja1!$C$31</f>
        <v>CRUDO</v>
      </c>
      <c r="D906" t="str">
        <f>IF(Fugas_metoind!C214="Planta Tratamiento de gas","PROCESAMIENTO DE GAS","PRODUCCIÓN")</f>
        <v>PRODUCCIÓN</v>
      </c>
      <c r="E906" t="s">
        <v>322</v>
      </c>
      <c r="F906" t="s">
        <v>322</v>
      </c>
      <c r="H906" t="s">
        <v>840</v>
      </c>
      <c r="L906" t="s">
        <v>31</v>
      </c>
      <c r="M906" t="e">
        <f>Fugas_metoind!AG214*Fugas_metoind!N214/1000</f>
        <v>#N/A</v>
      </c>
      <c r="N906">
        <f>IFERROR(IF(L906="CO2",M906,IF(L906="CH4",M906*Hoja1!$C$19,BASEDEDATOS!M906*Hoja1!$C$20)),0)</f>
        <v>0</v>
      </c>
    </row>
    <row r="907" spans="2:14" x14ac:dyDescent="0.75">
      <c r="B907" t="str">
        <f>IF('Quema en Tea'!AI22="Facilidad - Planta tratamiento de gas para venta","1B2biii",IF(Hoja1!$C$31="CRUDO","1B2aii","1B2aiii"))</f>
        <v>1B2aii</v>
      </c>
      <c r="C907" t="str">
        <f>Hoja1!$C$31</f>
        <v>CRUDO</v>
      </c>
      <c r="D907" t="str">
        <f>IF('Quema en Tea'!AI22="Facilidad - Planta tratamiento de gas para venta","PROCESAMIENTO DE GAS","PRODUCCIÓN")</f>
        <v>PRODUCCIÓN</v>
      </c>
      <c r="E907" t="s">
        <v>841</v>
      </c>
      <c r="F907" t="s">
        <v>841</v>
      </c>
      <c r="L907" t="s">
        <v>30</v>
      </c>
      <c r="M907">
        <f>'Quema en Tea'!AT22</f>
        <v>583.40918830367923</v>
      </c>
      <c r="N907">
        <f>IFERROR(IF(L907="CO2",M907,IF(L907="CH4",M907*Hoja1!$C$19,BASEDEDATOS!M907*Hoja1!$C$20)),0)</f>
        <v>583.40918830367923</v>
      </c>
    </row>
    <row r="908" spans="2:14" x14ac:dyDescent="0.75">
      <c r="B908" t="str">
        <f>IF('Quema en Tea'!AI23="Facilidad - Planta tratamiento de gas para venta","1B2biii",IF(Hoja1!$C$31="CRUDO","1B2aii","1B2aiii"))</f>
        <v>1B2biii</v>
      </c>
      <c r="C908" t="str">
        <f>Hoja1!$C$31</f>
        <v>CRUDO</v>
      </c>
      <c r="D908" t="str">
        <f>IF('Quema en Tea'!AI23="Facilidad - Planta tratamiento de gas para venta","PROCESAMIENTO DE GAS","PRODUCCIÓN")</f>
        <v>PROCESAMIENTO DE GAS</v>
      </c>
      <c r="E908" t="s">
        <v>841</v>
      </c>
      <c r="F908" t="s">
        <v>841</v>
      </c>
      <c r="L908" t="s">
        <v>30</v>
      </c>
      <c r="M908">
        <f>'Quema en Tea'!AT23</f>
        <v>241.05436315857713</v>
      </c>
      <c r="N908">
        <f>IFERROR(IF(L908="CO2",M908,IF(L908="CH4",M908*Hoja1!$C$19,BASEDEDATOS!M908*Hoja1!$C$20)),0)</f>
        <v>241.05436315857713</v>
      </c>
    </row>
    <row r="909" spans="2:14" x14ac:dyDescent="0.75">
      <c r="B909" t="str">
        <f>IF('Quema en Tea'!AI24="Facilidad - Planta tratamiento de gas para venta","1B2biii",IF(Hoja1!$C$31="CRUDO","1B2aii","1B2aiii"))</f>
        <v>1B2aii</v>
      </c>
      <c r="C909" t="str">
        <f>Hoja1!$C$31</f>
        <v>CRUDO</v>
      </c>
      <c r="D909" t="str">
        <f>IF('Quema en Tea'!AI24="Facilidad - Planta tratamiento de gas para venta","PROCESAMIENTO DE GAS","PRODUCCIÓN")</f>
        <v>PRODUCCIÓN</v>
      </c>
      <c r="E909" t="s">
        <v>841</v>
      </c>
      <c r="F909" t="s">
        <v>841</v>
      </c>
      <c r="L909" t="s">
        <v>30</v>
      </c>
      <c r="M909">
        <f>'Quema en Tea'!AT24</f>
        <v>233.67533063009267</v>
      </c>
      <c r="N909">
        <f>IFERROR(IF(L909="CO2",M909,IF(L909="CH4",M909*Hoja1!$C$19,BASEDEDATOS!M909*Hoja1!$C$20)),0)</f>
        <v>233.67533063009267</v>
      </c>
    </row>
    <row r="910" spans="2:14" x14ac:dyDescent="0.75">
      <c r="B910" t="str">
        <f>IF('Quema en Tea'!AI25="Facilidad - Planta tratamiento de gas para venta","1B2biii",IF(Hoja1!$C$31="CRUDO","1B2aii","1B2aiii"))</f>
        <v>1B2aii</v>
      </c>
      <c r="C910" t="str">
        <f>Hoja1!$C$31</f>
        <v>CRUDO</v>
      </c>
      <c r="D910" t="str">
        <f>IF('Quema en Tea'!AI25="Facilidad - Planta tratamiento de gas para venta","PROCESAMIENTO DE GAS","PRODUCCIÓN")</f>
        <v>PRODUCCIÓN</v>
      </c>
      <c r="E910" t="s">
        <v>841</v>
      </c>
      <c r="F910" t="s">
        <v>841</v>
      </c>
      <c r="L910" t="s">
        <v>30</v>
      </c>
      <c r="M910" t="e">
        <f>'Quema en Tea'!AT25</f>
        <v>#VALUE!</v>
      </c>
      <c r="N910">
        <f>IFERROR(IF(L910="CO2",M910,IF(L910="CH4",M910*Hoja1!$C$19,BASEDEDATOS!M910*Hoja1!$C$20)),0)</f>
        <v>0</v>
      </c>
    </row>
    <row r="911" spans="2:14" x14ac:dyDescent="0.75">
      <c r="B911" t="str">
        <f>IF('Quema en Tea'!AI26="Facilidad - Planta tratamiento de gas para venta","1B2biii",IF(Hoja1!$C$31="CRUDO","1B2aii","1B2aiii"))</f>
        <v>1B2aii</v>
      </c>
      <c r="C911" t="str">
        <f>Hoja1!$C$31</f>
        <v>CRUDO</v>
      </c>
      <c r="D911" t="str">
        <f>IF('Quema en Tea'!AI26="Facilidad - Planta tratamiento de gas para venta","PROCESAMIENTO DE GAS","PRODUCCIÓN")</f>
        <v>PRODUCCIÓN</v>
      </c>
      <c r="E911" t="s">
        <v>841</v>
      </c>
      <c r="F911" t="s">
        <v>841</v>
      </c>
      <c r="L911" t="s">
        <v>30</v>
      </c>
      <c r="M911" t="e">
        <f>'Quema en Tea'!AT26</f>
        <v>#VALUE!</v>
      </c>
      <c r="N911">
        <f>IFERROR(IF(L911="CO2",M911,IF(L911="CH4",M911*Hoja1!$C$19,BASEDEDATOS!M911*Hoja1!$C$20)),0)</f>
        <v>0</v>
      </c>
    </row>
    <row r="912" spans="2:14" x14ac:dyDescent="0.75">
      <c r="B912" t="str">
        <f>IF('Quema en Tea'!AI27="Facilidad - Planta tratamiento de gas para venta","1B2biii",IF(Hoja1!$C$31="CRUDO","1B2aii","1B2aiii"))</f>
        <v>1B2aii</v>
      </c>
      <c r="C912" t="str">
        <f>Hoja1!$C$31</f>
        <v>CRUDO</v>
      </c>
      <c r="D912" t="str">
        <f>IF('Quema en Tea'!AI27="Facilidad - Planta tratamiento de gas para venta","PROCESAMIENTO DE GAS","PRODUCCIÓN")</f>
        <v>PRODUCCIÓN</v>
      </c>
      <c r="E912" t="s">
        <v>841</v>
      </c>
      <c r="F912" t="s">
        <v>841</v>
      </c>
      <c r="L912" t="s">
        <v>30</v>
      </c>
      <c r="M912" t="e">
        <f>'Quema en Tea'!AT27</f>
        <v>#VALUE!</v>
      </c>
      <c r="N912">
        <f>IFERROR(IF(L912="CO2",M912,IF(L912="CH4",M912*Hoja1!$C$19,BASEDEDATOS!M912*Hoja1!$C$20)),0)</f>
        <v>0</v>
      </c>
    </row>
    <row r="913" spans="2:14" x14ac:dyDescent="0.75">
      <c r="B913" t="str">
        <f>IF('Quema en Tea'!AI28="Facilidad - Planta tratamiento de gas para venta","1B2biii",IF(Hoja1!$C$31="CRUDO","1B2aii","1B2aiii"))</f>
        <v>1B2aii</v>
      </c>
      <c r="C913" t="str">
        <f>Hoja1!$C$31</f>
        <v>CRUDO</v>
      </c>
      <c r="D913" t="str">
        <f>IF('Quema en Tea'!AI28="Facilidad - Planta tratamiento de gas para venta","PROCESAMIENTO DE GAS","PRODUCCIÓN")</f>
        <v>PRODUCCIÓN</v>
      </c>
      <c r="E913" t="s">
        <v>841</v>
      </c>
      <c r="F913" t="s">
        <v>841</v>
      </c>
      <c r="L913" t="s">
        <v>30</v>
      </c>
      <c r="M913" t="e">
        <f>'Quema en Tea'!AT28</f>
        <v>#VALUE!</v>
      </c>
      <c r="N913">
        <f>IFERROR(IF(L913="CO2",M913,IF(L913="CH4",M913*Hoja1!$C$19,BASEDEDATOS!M913*Hoja1!$C$20)),0)</f>
        <v>0</v>
      </c>
    </row>
    <row r="914" spans="2:14" x14ac:dyDescent="0.75">
      <c r="B914" t="str">
        <f>IF('Quema en Tea'!AI29="Facilidad - Planta tratamiento de gas para venta","1B2biii",IF(Hoja1!$C$31="CRUDO","1B2aii","1B2aiii"))</f>
        <v>1B2aii</v>
      </c>
      <c r="C914" t="str">
        <f>Hoja1!$C$31</f>
        <v>CRUDO</v>
      </c>
      <c r="D914" t="str">
        <f>IF('Quema en Tea'!AI29="Facilidad - Planta tratamiento de gas para venta","PROCESAMIENTO DE GAS","PRODUCCIÓN")</f>
        <v>PRODUCCIÓN</v>
      </c>
      <c r="E914" t="s">
        <v>841</v>
      </c>
      <c r="F914" t="s">
        <v>841</v>
      </c>
      <c r="L914" t="s">
        <v>30</v>
      </c>
      <c r="M914" t="e">
        <f>'Quema en Tea'!AT29</f>
        <v>#VALUE!</v>
      </c>
      <c r="N914">
        <f>IFERROR(IF(L914="CO2",M914,IF(L914="CH4",M914*Hoja1!$C$19,BASEDEDATOS!M914*Hoja1!$C$20)),0)</f>
        <v>0</v>
      </c>
    </row>
    <row r="915" spans="2:14" x14ac:dyDescent="0.75">
      <c r="B915" t="str">
        <f>IF('Quema en Tea'!AI30="Facilidad - Planta tratamiento de gas para venta","1B2biii",IF(Hoja1!$C$31="CRUDO","1B2aii","1B2aiii"))</f>
        <v>1B2aii</v>
      </c>
      <c r="C915" t="str">
        <f>Hoja1!$C$31</f>
        <v>CRUDO</v>
      </c>
      <c r="D915" t="str">
        <f>IF('Quema en Tea'!AI30="Facilidad - Planta tratamiento de gas para venta","PROCESAMIENTO DE GAS","PRODUCCIÓN")</f>
        <v>PRODUCCIÓN</v>
      </c>
      <c r="E915" t="s">
        <v>841</v>
      </c>
      <c r="F915" t="s">
        <v>841</v>
      </c>
      <c r="L915" t="s">
        <v>30</v>
      </c>
      <c r="M915" t="e">
        <f>'Quema en Tea'!AT30</f>
        <v>#VALUE!</v>
      </c>
      <c r="N915">
        <f>IFERROR(IF(L915="CO2",M915,IF(L915="CH4",M915*Hoja1!$C$19,BASEDEDATOS!M915*Hoja1!$C$20)),0)</f>
        <v>0</v>
      </c>
    </row>
    <row r="916" spans="2:14" x14ac:dyDescent="0.75">
      <c r="B916" t="str">
        <f>IF('Quema en Tea'!AI31="Facilidad - Planta tratamiento de gas para venta","1B2biii",IF(Hoja1!$C$31="CRUDO","1B2aii","1B2aiii"))</f>
        <v>1B2aii</v>
      </c>
      <c r="C916" t="str">
        <f>Hoja1!$C$31</f>
        <v>CRUDO</v>
      </c>
      <c r="D916" t="str">
        <f>IF('Quema en Tea'!AI31="Facilidad - Planta tratamiento de gas para venta","PROCESAMIENTO DE GAS","PRODUCCIÓN")</f>
        <v>PRODUCCIÓN</v>
      </c>
      <c r="E916" t="s">
        <v>841</v>
      </c>
      <c r="F916" t="s">
        <v>841</v>
      </c>
      <c r="L916" t="s">
        <v>30</v>
      </c>
      <c r="M916" t="e">
        <f>'Quema en Tea'!AT31</f>
        <v>#VALUE!</v>
      </c>
      <c r="N916">
        <f>IFERROR(IF(L916="CO2",M916,IF(L916="CH4",M916*Hoja1!$C$19,BASEDEDATOS!M916*Hoja1!$C$20)),0)</f>
        <v>0</v>
      </c>
    </row>
    <row r="917" spans="2:14" x14ac:dyDescent="0.75">
      <c r="B917" t="str">
        <f>IF('Quema en Tea'!AI32="Facilidad - Planta tratamiento de gas para venta","1B2biii",IF(Hoja1!$C$31="CRUDO","1B2aii","1B2aiii"))</f>
        <v>1B2aii</v>
      </c>
      <c r="C917" t="str">
        <f>Hoja1!$C$31</f>
        <v>CRUDO</v>
      </c>
      <c r="D917" t="str">
        <f>IF('Quema en Tea'!AI32="Facilidad - Planta tratamiento de gas para venta","PROCESAMIENTO DE GAS","PRODUCCIÓN")</f>
        <v>PRODUCCIÓN</v>
      </c>
      <c r="E917" t="s">
        <v>841</v>
      </c>
      <c r="F917" t="s">
        <v>841</v>
      </c>
      <c r="L917" t="s">
        <v>30</v>
      </c>
      <c r="M917" t="e">
        <f>'Quema en Tea'!AT32</f>
        <v>#VALUE!</v>
      </c>
      <c r="N917">
        <f>IFERROR(IF(L917="CO2",M917,IF(L917="CH4",M917*Hoja1!$C$19,BASEDEDATOS!M917*Hoja1!$C$20)),0)</f>
        <v>0</v>
      </c>
    </row>
    <row r="918" spans="2:14" x14ac:dyDescent="0.75">
      <c r="B918" t="str">
        <f>IF('Quema en Tea'!AI33="Facilidad - Planta tratamiento de gas para venta","1B2biii",IF(Hoja1!$C$31="CRUDO","1B2aii","1B2aiii"))</f>
        <v>1B2aii</v>
      </c>
      <c r="C918" t="str">
        <f>Hoja1!$C$31</f>
        <v>CRUDO</v>
      </c>
      <c r="D918" t="str">
        <f>IF('Quema en Tea'!AI33="Facilidad - Planta tratamiento de gas para venta","PROCESAMIENTO DE GAS","PRODUCCIÓN")</f>
        <v>PRODUCCIÓN</v>
      </c>
      <c r="E918" t="s">
        <v>841</v>
      </c>
      <c r="F918" t="s">
        <v>841</v>
      </c>
      <c r="L918" t="s">
        <v>30</v>
      </c>
      <c r="M918" t="e">
        <f>'Quema en Tea'!AT33</f>
        <v>#VALUE!</v>
      </c>
      <c r="N918">
        <f>IFERROR(IF(L918="CO2",M918,IF(L918="CH4",M918*Hoja1!$C$19,BASEDEDATOS!M918*Hoja1!$C$20)),0)</f>
        <v>0</v>
      </c>
    </row>
    <row r="919" spans="2:14" x14ac:dyDescent="0.75">
      <c r="B919" t="str">
        <f>IF('Quema en Tea'!AI34="Facilidad - Planta tratamiento de gas para venta","1B2biii",IF(Hoja1!$C$31="CRUDO","1B2aii","1B2aiii"))</f>
        <v>1B2aii</v>
      </c>
      <c r="C919" t="str">
        <f>Hoja1!$C$31</f>
        <v>CRUDO</v>
      </c>
      <c r="D919" t="str">
        <f>IF('Quema en Tea'!AI34="Facilidad - Planta tratamiento de gas para venta","PROCESAMIENTO DE GAS","PRODUCCIÓN")</f>
        <v>PRODUCCIÓN</v>
      </c>
      <c r="E919" t="s">
        <v>841</v>
      </c>
      <c r="F919" t="s">
        <v>841</v>
      </c>
      <c r="L919" t="s">
        <v>30</v>
      </c>
      <c r="M919" t="e">
        <f>'Quema en Tea'!AT34</f>
        <v>#VALUE!</v>
      </c>
      <c r="N919">
        <f>IFERROR(IF(L919="CO2",M919,IF(L919="CH4",M919*Hoja1!$C$19,BASEDEDATOS!M919*Hoja1!$C$20)),0)</f>
        <v>0</v>
      </c>
    </row>
    <row r="920" spans="2:14" x14ac:dyDescent="0.75">
      <c r="B920" t="str">
        <f>IF('Quema en Tea'!AI35="Facilidad - Planta tratamiento de gas para venta","1B2biii",IF(Hoja1!$C$31="CRUDO","1B2aii","1B2aiii"))</f>
        <v>1B2aii</v>
      </c>
      <c r="C920" t="str">
        <f>Hoja1!$C$31</f>
        <v>CRUDO</v>
      </c>
      <c r="D920" t="str">
        <f>IF('Quema en Tea'!AI35="Facilidad - Planta tratamiento de gas para venta","PROCESAMIENTO DE GAS","PRODUCCIÓN")</f>
        <v>PRODUCCIÓN</v>
      </c>
      <c r="E920" t="s">
        <v>841</v>
      </c>
      <c r="F920" t="s">
        <v>841</v>
      </c>
      <c r="L920" t="s">
        <v>30</v>
      </c>
      <c r="M920" t="e">
        <f>'Quema en Tea'!AT35</f>
        <v>#VALUE!</v>
      </c>
      <c r="N920">
        <f>IFERROR(IF(L920="CO2",M920,IF(L920="CH4",M920*Hoja1!$C$19,BASEDEDATOS!M920*Hoja1!$C$20)),0)</f>
        <v>0</v>
      </c>
    </row>
    <row r="921" spans="2:14" x14ac:dyDescent="0.75">
      <c r="B921" t="str">
        <f>IF('Quema en Tea'!AI36="Facilidad - Planta tratamiento de gas para venta","1B2biii",IF(Hoja1!$C$31="CRUDO","1B2aii","1B2aiii"))</f>
        <v>1B2aii</v>
      </c>
      <c r="C921" t="str">
        <f>Hoja1!$C$31</f>
        <v>CRUDO</v>
      </c>
      <c r="D921" t="str">
        <f>IF('Quema en Tea'!AI36="Facilidad - Planta tratamiento de gas para venta","PROCESAMIENTO DE GAS","PRODUCCIÓN")</f>
        <v>PRODUCCIÓN</v>
      </c>
      <c r="E921" t="s">
        <v>841</v>
      </c>
      <c r="F921" t="s">
        <v>841</v>
      </c>
      <c r="L921" t="s">
        <v>30</v>
      </c>
      <c r="M921" t="e">
        <f>'Quema en Tea'!AT36</f>
        <v>#VALUE!</v>
      </c>
      <c r="N921">
        <f>IFERROR(IF(L921="CO2",M921,IF(L921="CH4",M921*Hoja1!$C$19,BASEDEDATOS!M921*Hoja1!$C$20)),0)</f>
        <v>0</v>
      </c>
    </row>
    <row r="922" spans="2:14" x14ac:dyDescent="0.75">
      <c r="B922" t="str">
        <f>IF('Quema en Tea'!AI37="Facilidad - Planta tratamiento de gas para venta","1B2biii",IF(Hoja1!$C$31="CRUDO","1B2aii","1B2aiii"))</f>
        <v>1B2aii</v>
      </c>
      <c r="C922" t="str">
        <f>Hoja1!$C$31</f>
        <v>CRUDO</v>
      </c>
      <c r="D922" t="str">
        <f>IF('Quema en Tea'!AI37="Facilidad - Planta tratamiento de gas para venta","PROCESAMIENTO DE GAS","PRODUCCIÓN")</f>
        <v>PRODUCCIÓN</v>
      </c>
      <c r="E922" t="s">
        <v>841</v>
      </c>
      <c r="F922" t="s">
        <v>841</v>
      </c>
      <c r="L922" t="s">
        <v>30</v>
      </c>
      <c r="M922" t="e">
        <f>'Quema en Tea'!AT37</f>
        <v>#VALUE!</v>
      </c>
      <c r="N922">
        <f>IFERROR(IF(L922="CO2",M922,IF(L922="CH4",M922*Hoja1!$C$19,BASEDEDATOS!M922*Hoja1!$C$20)),0)</f>
        <v>0</v>
      </c>
    </row>
    <row r="923" spans="2:14" x14ac:dyDescent="0.75">
      <c r="B923" t="str">
        <f>IF('Quema en Tea'!AI38="Facilidad - Planta tratamiento de gas para venta","1B2biii",IF(Hoja1!$C$31="CRUDO","1B2aii","1B2aiii"))</f>
        <v>1B2aii</v>
      </c>
      <c r="C923" t="str">
        <f>Hoja1!$C$31</f>
        <v>CRUDO</v>
      </c>
      <c r="D923" t="str">
        <f>IF('Quema en Tea'!AI38="Facilidad - Planta tratamiento de gas para venta","PROCESAMIENTO DE GAS","PRODUCCIÓN")</f>
        <v>PRODUCCIÓN</v>
      </c>
      <c r="E923" t="s">
        <v>841</v>
      </c>
      <c r="F923" t="s">
        <v>841</v>
      </c>
      <c r="L923" t="s">
        <v>30</v>
      </c>
      <c r="M923" t="e">
        <f>'Quema en Tea'!AT38</f>
        <v>#VALUE!</v>
      </c>
      <c r="N923">
        <f>IFERROR(IF(L923="CO2",M923,IF(L923="CH4",M923*Hoja1!$C$19,BASEDEDATOS!M923*Hoja1!$C$20)),0)</f>
        <v>0</v>
      </c>
    </row>
    <row r="924" spans="2:14" x14ac:dyDescent="0.75">
      <c r="B924" t="str">
        <f>IF('Quema en Tea'!AI39="Facilidad - Planta tratamiento de gas para venta","1B2biii",IF(Hoja1!$C$31="CRUDO","1B2aii","1B2aiii"))</f>
        <v>1B2aii</v>
      </c>
      <c r="C924" t="str">
        <f>Hoja1!$C$31</f>
        <v>CRUDO</v>
      </c>
      <c r="D924" t="str">
        <f>IF('Quema en Tea'!AI39="Facilidad - Planta tratamiento de gas para venta","PROCESAMIENTO DE GAS","PRODUCCIÓN")</f>
        <v>PRODUCCIÓN</v>
      </c>
      <c r="E924" t="s">
        <v>841</v>
      </c>
      <c r="F924" t="s">
        <v>841</v>
      </c>
      <c r="L924" t="s">
        <v>30</v>
      </c>
      <c r="M924" t="e">
        <f>'Quema en Tea'!AT39</f>
        <v>#VALUE!</v>
      </c>
      <c r="N924">
        <f>IFERROR(IF(L924="CO2",M924,IF(L924="CH4",M924*Hoja1!$C$19,BASEDEDATOS!M924*Hoja1!$C$20)),0)</f>
        <v>0</v>
      </c>
    </row>
    <row r="925" spans="2:14" x14ac:dyDescent="0.75">
      <c r="B925" t="str">
        <f>IF('Quema en Tea'!AI40="Facilidad - Planta tratamiento de gas para venta","1B2biii",IF(Hoja1!$C$31="CRUDO","1B2aii","1B2aiii"))</f>
        <v>1B2aii</v>
      </c>
      <c r="C925" t="str">
        <f>Hoja1!$C$31</f>
        <v>CRUDO</v>
      </c>
      <c r="D925" t="str">
        <f>IF('Quema en Tea'!AI40="Facilidad - Planta tratamiento de gas para venta","PROCESAMIENTO DE GAS","PRODUCCIÓN")</f>
        <v>PRODUCCIÓN</v>
      </c>
      <c r="E925" t="s">
        <v>841</v>
      </c>
      <c r="F925" t="s">
        <v>841</v>
      </c>
      <c r="L925" t="s">
        <v>30</v>
      </c>
      <c r="M925" t="e">
        <f>'Quema en Tea'!AT40</f>
        <v>#VALUE!</v>
      </c>
      <c r="N925">
        <f>IFERROR(IF(L925="CO2",M925,IF(L925="CH4",M925*Hoja1!$C$19,BASEDEDATOS!M925*Hoja1!$C$20)),0)</f>
        <v>0</v>
      </c>
    </row>
    <row r="926" spans="2:14" x14ac:dyDescent="0.75">
      <c r="B926" t="str">
        <f>IF('Quema en Tea'!AI41="Facilidad - Planta tratamiento de gas para venta","1B2biii",IF(Hoja1!$C$31="CRUDO","1B2aii","1B2aiii"))</f>
        <v>1B2aii</v>
      </c>
      <c r="C926" t="str">
        <f>Hoja1!$C$31</f>
        <v>CRUDO</v>
      </c>
      <c r="D926" t="str">
        <f>IF('Quema en Tea'!AI41="Facilidad - Planta tratamiento de gas para venta","PROCESAMIENTO DE GAS","PRODUCCIÓN")</f>
        <v>PRODUCCIÓN</v>
      </c>
      <c r="E926" t="s">
        <v>841</v>
      </c>
      <c r="F926" t="s">
        <v>841</v>
      </c>
      <c r="L926" t="s">
        <v>30</v>
      </c>
      <c r="M926" t="e">
        <f>'Quema en Tea'!AT41</f>
        <v>#VALUE!</v>
      </c>
      <c r="N926">
        <f>IFERROR(IF(L926="CO2",M926,IF(L926="CH4",M926*Hoja1!$C$19,BASEDEDATOS!M926*Hoja1!$C$20)),0)</f>
        <v>0</v>
      </c>
    </row>
    <row r="927" spans="2:14" x14ac:dyDescent="0.75">
      <c r="B927" t="str">
        <f>IF('Quema en Tea'!AI42="Facilidad - Planta tratamiento de gas para venta","1B2biii",IF(Hoja1!$C$31="CRUDO","1B2aii","1B2aiii"))</f>
        <v>1B2aii</v>
      </c>
      <c r="C927" t="str">
        <f>Hoja1!$C$31</f>
        <v>CRUDO</v>
      </c>
      <c r="D927" t="str">
        <f>IF('Quema en Tea'!AI42="Facilidad - Planta tratamiento de gas para venta","PROCESAMIENTO DE GAS","PRODUCCIÓN")</f>
        <v>PRODUCCIÓN</v>
      </c>
      <c r="E927" t="s">
        <v>841</v>
      </c>
      <c r="F927" t="s">
        <v>841</v>
      </c>
      <c r="L927" t="s">
        <v>30</v>
      </c>
      <c r="M927" t="e">
        <f>'Quema en Tea'!AT42</f>
        <v>#VALUE!</v>
      </c>
      <c r="N927">
        <f>IFERROR(IF(L927="CO2",M927,IF(L927="CH4",M927*Hoja1!$C$19,BASEDEDATOS!M927*Hoja1!$C$20)),0)</f>
        <v>0</v>
      </c>
    </row>
    <row r="928" spans="2:14" x14ac:dyDescent="0.75">
      <c r="B928" t="str">
        <f>IF('Quema en Tea'!AI43="Facilidad - Planta tratamiento de gas para venta","1B2biii",IF(Hoja1!$C$31="CRUDO","1B2aii","1B2aiii"))</f>
        <v>1B2aii</v>
      </c>
      <c r="C928" t="str">
        <f>Hoja1!$C$31</f>
        <v>CRUDO</v>
      </c>
      <c r="D928" t="str">
        <f>IF('Quema en Tea'!AI43="Facilidad - Planta tratamiento de gas para venta","PROCESAMIENTO DE GAS","PRODUCCIÓN")</f>
        <v>PRODUCCIÓN</v>
      </c>
      <c r="E928" t="s">
        <v>841</v>
      </c>
      <c r="F928" t="s">
        <v>841</v>
      </c>
      <c r="L928" t="s">
        <v>30</v>
      </c>
      <c r="M928" t="e">
        <f>'Quema en Tea'!AT43</f>
        <v>#VALUE!</v>
      </c>
      <c r="N928">
        <f>IFERROR(IF(L928="CO2",M928,IF(L928="CH4",M928*Hoja1!$C$19,BASEDEDATOS!M928*Hoja1!$C$20)),0)</f>
        <v>0</v>
      </c>
    </row>
    <row r="929" spans="2:14" x14ac:dyDescent="0.75">
      <c r="B929" t="str">
        <f>IF('Quema en Tea'!AI44="Facilidad - Planta tratamiento de gas para venta","1B2biii",IF(Hoja1!$C$31="CRUDO","1B2aii","1B2aiii"))</f>
        <v>1B2aii</v>
      </c>
      <c r="C929" t="str">
        <f>Hoja1!$C$31</f>
        <v>CRUDO</v>
      </c>
      <c r="D929" t="str">
        <f>IF('Quema en Tea'!AI44="Facilidad - Planta tratamiento de gas para venta","PROCESAMIENTO DE GAS","PRODUCCIÓN")</f>
        <v>PRODUCCIÓN</v>
      </c>
      <c r="E929" t="s">
        <v>841</v>
      </c>
      <c r="F929" t="s">
        <v>841</v>
      </c>
      <c r="L929" t="s">
        <v>30</v>
      </c>
      <c r="M929" t="e">
        <f>'Quema en Tea'!AT44</f>
        <v>#VALUE!</v>
      </c>
      <c r="N929">
        <f>IFERROR(IF(L929="CO2",M929,IF(L929="CH4",M929*Hoja1!$C$19,BASEDEDATOS!M929*Hoja1!$C$20)),0)</f>
        <v>0</v>
      </c>
    </row>
    <row r="930" spans="2:14" x14ac:dyDescent="0.75">
      <c r="B930" t="str">
        <f>IF('Quema en Tea'!AI45="Facilidad - Planta tratamiento de gas para venta","1B2biii",IF(Hoja1!$C$31="CRUDO","1B2aii","1B2aiii"))</f>
        <v>1B2aii</v>
      </c>
      <c r="C930" t="str">
        <f>Hoja1!$C$31</f>
        <v>CRUDO</v>
      </c>
      <c r="D930" t="str">
        <f>IF('Quema en Tea'!AI45="Facilidad - Planta tratamiento de gas para venta","PROCESAMIENTO DE GAS","PRODUCCIÓN")</f>
        <v>PRODUCCIÓN</v>
      </c>
      <c r="E930" t="s">
        <v>841</v>
      </c>
      <c r="F930" t="s">
        <v>841</v>
      </c>
      <c r="L930" t="s">
        <v>30</v>
      </c>
      <c r="M930" t="e">
        <f>'Quema en Tea'!AT45</f>
        <v>#VALUE!</v>
      </c>
      <c r="N930">
        <f>IFERROR(IF(L930="CO2",M930,IF(L930="CH4",M930*Hoja1!$C$19,BASEDEDATOS!M930*Hoja1!$C$20)),0)</f>
        <v>0</v>
      </c>
    </row>
    <row r="931" spans="2:14" x14ac:dyDescent="0.75">
      <c r="B931" t="str">
        <f>IF('Quema en Tea'!AI46="Facilidad - Planta tratamiento de gas para venta","1B2biii",IF(Hoja1!$C$31="CRUDO","1B2aii","1B2aiii"))</f>
        <v>1B2aii</v>
      </c>
      <c r="C931" t="str">
        <f>Hoja1!$C$31</f>
        <v>CRUDO</v>
      </c>
      <c r="D931" t="str">
        <f>IF('Quema en Tea'!AI46="Facilidad - Planta tratamiento de gas para venta","PROCESAMIENTO DE GAS","PRODUCCIÓN")</f>
        <v>PRODUCCIÓN</v>
      </c>
      <c r="E931" t="s">
        <v>841</v>
      </c>
      <c r="F931" t="s">
        <v>841</v>
      </c>
      <c r="L931" t="s">
        <v>30</v>
      </c>
      <c r="M931" t="e">
        <f>'Quema en Tea'!AT46</f>
        <v>#VALUE!</v>
      </c>
      <c r="N931">
        <f>IFERROR(IF(L931="CO2",M931,IF(L931="CH4",M931*Hoja1!$C$19,BASEDEDATOS!M931*Hoja1!$C$20)),0)</f>
        <v>0</v>
      </c>
    </row>
    <row r="932" spans="2:14" x14ac:dyDescent="0.75">
      <c r="B932" t="str">
        <f>IF('Quema en Tea'!AI47="Facilidad - Planta tratamiento de gas para venta","1B2biii",IF(Hoja1!$C$31="CRUDO","1B2aii","1B2aiii"))</f>
        <v>1B2aii</v>
      </c>
      <c r="C932" t="str">
        <f>Hoja1!$C$31</f>
        <v>CRUDO</v>
      </c>
      <c r="D932" t="str">
        <f>IF('Quema en Tea'!AI47="Facilidad - Planta tratamiento de gas para venta","PROCESAMIENTO DE GAS","PRODUCCIÓN")</f>
        <v>PRODUCCIÓN</v>
      </c>
      <c r="E932" t="s">
        <v>841</v>
      </c>
      <c r="F932" t="s">
        <v>841</v>
      </c>
      <c r="L932" t="s">
        <v>30</v>
      </c>
      <c r="M932" t="e">
        <f>'Quema en Tea'!AT47</f>
        <v>#VALUE!</v>
      </c>
      <c r="N932">
        <f>IFERROR(IF(L932="CO2",M932,IF(L932="CH4",M932*Hoja1!$C$19,BASEDEDATOS!M932*Hoja1!$C$20)),0)</f>
        <v>0</v>
      </c>
    </row>
    <row r="933" spans="2:14" x14ac:dyDescent="0.75">
      <c r="B933" t="str">
        <f>IF('Quema en Tea'!AI48="Facilidad - Planta tratamiento de gas para venta","1B2biii",IF(Hoja1!$C$31="CRUDO","1B2aii","1B2aiii"))</f>
        <v>1B2aii</v>
      </c>
      <c r="C933" t="str">
        <f>Hoja1!$C$31</f>
        <v>CRUDO</v>
      </c>
      <c r="D933" t="str">
        <f>IF('Quema en Tea'!AI48="Facilidad - Planta tratamiento de gas para venta","PROCESAMIENTO DE GAS","PRODUCCIÓN")</f>
        <v>PRODUCCIÓN</v>
      </c>
      <c r="E933" t="s">
        <v>841</v>
      </c>
      <c r="F933" t="s">
        <v>841</v>
      </c>
      <c r="L933" t="s">
        <v>30</v>
      </c>
      <c r="M933" t="e">
        <f>'Quema en Tea'!AT48</f>
        <v>#VALUE!</v>
      </c>
      <c r="N933">
        <f>IFERROR(IF(L933="CO2",M933,IF(L933="CH4",M933*Hoja1!$C$19,BASEDEDATOS!M933*Hoja1!$C$20)),0)</f>
        <v>0</v>
      </c>
    </row>
    <row r="934" spans="2:14" x14ac:dyDescent="0.75">
      <c r="B934" t="str">
        <f>IF('Quema en Tea'!AI49="Facilidad - Planta tratamiento de gas para venta","1B2biii",IF(Hoja1!$C$31="CRUDO","1B2aii","1B2aiii"))</f>
        <v>1B2aii</v>
      </c>
      <c r="C934" t="str">
        <f>Hoja1!$C$31</f>
        <v>CRUDO</v>
      </c>
      <c r="D934" t="str">
        <f>IF('Quema en Tea'!AI49="Facilidad - Planta tratamiento de gas para venta","PROCESAMIENTO DE GAS","PRODUCCIÓN")</f>
        <v>PRODUCCIÓN</v>
      </c>
      <c r="E934" t="s">
        <v>841</v>
      </c>
      <c r="F934" t="s">
        <v>841</v>
      </c>
      <c r="L934" t="s">
        <v>30</v>
      </c>
      <c r="M934" t="e">
        <f>'Quema en Tea'!AT49</f>
        <v>#VALUE!</v>
      </c>
      <c r="N934">
        <f>IFERROR(IF(L934="CO2",M934,IF(L934="CH4",M934*Hoja1!$C$19,BASEDEDATOS!M934*Hoja1!$C$20)),0)</f>
        <v>0</v>
      </c>
    </row>
    <row r="935" spans="2:14" x14ac:dyDescent="0.75">
      <c r="B935" t="str">
        <f>IF('Quema en Tea'!AI50="Facilidad - Planta tratamiento de gas para venta","1B2biii",IF(Hoja1!$C$31="CRUDO","1B2aii","1B2aiii"))</f>
        <v>1B2aii</v>
      </c>
      <c r="C935" t="str">
        <f>Hoja1!$C$31</f>
        <v>CRUDO</v>
      </c>
      <c r="D935" t="str">
        <f>IF('Quema en Tea'!AI50="Facilidad - Planta tratamiento de gas para venta","PROCESAMIENTO DE GAS","PRODUCCIÓN")</f>
        <v>PRODUCCIÓN</v>
      </c>
      <c r="E935" t="s">
        <v>841</v>
      </c>
      <c r="F935" t="s">
        <v>841</v>
      </c>
      <c r="L935" t="s">
        <v>30</v>
      </c>
      <c r="M935" t="e">
        <f>'Quema en Tea'!AT50</f>
        <v>#VALUE!</v>
      </c>
      <c r="N935">
        <f>IFERROR(IF(L935="CO2",M935,IF(L935="CH4",M935*Hoja1!$C$19,BASEDEDATOS!M935*Hoja1!$C$20)),0)</f>
        <v>0</v>
      </c>
    </row>
    <row r="936" spans="2:14" x14ac:dyDescent="0.75">
      <c r="B936" t="str">
        <f>IF('Quema en Tea'!AI51="Facilidad - Planta tratamiento de gas para venta","1B2biii",IF(Hoja1!$C$31="CRUDO","1B2aii","1B2aiii"))</f>
        <v>1B2aii</v>
      </c>
      <c r="C936" t="str">
        <f>Hoja1!$C$31</f>
        <v>CRUDO</v>
      </c>
      <c r="D936" t="str">
        <f>IF('Quema en Tea'!AI51="Facilidad - Planta tratamiento de gas para venta","PROCESAMIENTO DE GAS","PRODUCCIÓN")</f>
        <v>PRODUCCIÓN</v>
      </c>
      <c r="E936" t="s">
        <v>841</v>
      </c>
      <c r="F936" t="s">
        <v>841</v>
      </c>
      <c r="L936" t="s">
        <v>30</v>
      </c>
      <c r="M936" t="e">
        <f>'Quema en Tea'!AT51</f>
        <v>#VALUE!</v>
      </c>
      <c r="N936">
        <f>IFERROR(IF(L936="CO2",M936,IF(L936="CH4",M936*Hoja1!$C$19,BASEDEDATOS!M936*Hoja1!$C$20)),0)</f>
        <v>0</v>
      </c>
    </row>
    <row r="937" spans="2:14" x14ac:dyDescent="0.75">
      <c r="B937" t="str">
        <f>IF('Quema en Tea'!AI52="Facilidad - Planta tratamiento de gas para venta","1B2biii",IF(Hoja1!$C$31="CRUDO","1B2aii","1B2aiii"))</f>
        <v>1B2aii</v>
      </c>
      <c r="C937" t="str">
        <f>Hoja1!$C$31</f>
        <v>CRUDO</v>
      </c>
      <c r="D937" t="str">
        <f>IF('Quema en Tea'!AI52="Facilidad - Planta tratamiento de gas para venta","PROCESAMIENTO DE GAS","PRODUCCIÓN")</f>
        <v>PRODUCCIÓN</v>
      </c>
      <c r="E937" t="s">
        <v>841</v>
      </c>
      <c r="F937" t="s">
        <v>841</v>
      </c>
      <c r="L937" t="s">
        <v>30</v>
      </c>
      <c r="M937" t="e">
        <f>'Quema en Tea'!AT52</f>
        <v>#VALUE!</v>
      </c>
      <c r="N937">
        <f>IFERROR(IF(L937="CO2",M937,IF(L937="CH4",M937*Hoja1!$C$19,BASEDEDATOS!M937*Hoja1!$C$20)),0)</f>
        <v>0</v>
      </c>
    </row>
    <row r="938" spans="2:14" x14ac:dyDescent="0.75">
      <c r="B938" t="str">
        <f>IF('Quema en Tea'!AI53="Facilidad - Planta tratamiento de gas para venta","1B2biii",IF(Hoja1!$C$31="CRUDO","1B2aii","1B2aiii"))</f>
        <v>1B2aii</v>
      </c>
      <c r="C938" t="str">
        <f>Hoja1!$C$31</f>
        <v>CRUDO</v>
      </c>
      <c r="D938" t="str">
        <f>IF('Quema en Tea'!AI53="Facilidad - Planta tratamiento de gas para venta","PROCESAMIENTO DE GAS","PRODUCCIÓN")</f>
        <v>PRODUCCIÓN</v>
      </c>
      <c r="E938" t="s">
        <v>841</v>
      </c>
      <c r="F938" t="s">
        <v>841</v>
      </c>
      <c r="L938" t="s">
        <v>30</v>
      </c>
      <c r="M938" t="e">
        <f>'Quema en Tea'!AT53</f>
        <v>#VALUE!</v>
      </c>
      <c r="N938">
        <f>IFERROR(IF(L938="CO2",M938,IF(L938="CH4",M938*Hoja1!$C$19,BASEDEDATOS!M938*Hoja1!$C$20)),0)</f>
        <v>0</v>
      </c>
    </row>
    <row r="939" spans="2:14" x14ac:dyDescent="0.75">
      <c r="B939" t="str">
        <f>IF('Quema en Tea'!AI54="Facilidad - Planta tratamiento de gas para venta","1B2biii",IF(Hoja1!$C$31="CRUDO","1B2aii","1B2aiii"))</f>
        <v>1B2aii</v>
      </c>
      <c r="C939" t="str">
        <f>Hoja1!$C$31</f>
        <v>CRUDO</v>
      </c>
      <c r="D939" t="str">
        <f>IF('Quema en Tea'!AI54="Facilidad - Planta tratamiento de gas para venta","PROCESAMIENTO DE GAS","PRODUCCIÓN")</f>
        <v>PRODUCCIÓN</v>
      </c>
      <c r="E939" t="s">
        <v>841</v>
      </c>
      <c r="F939" t="s">
        <v>841</v>
      </c>
      <c r="L939" t="s">
        <v>30</v>
      </c>
      <c r="M939" t="e">
        <f>'Quema en Tea'!AT54</f>
        <v>#VALUE!</v>
      </c>
      <c r="N939">
        <f>IFERROR(IF(L939="CO2",M939,IF(L939="CH4",M939*Hoja1!$C$19,BASEDEDATOS!M939*Hoja1!$C$20)),0)</f>
        <v>0</v>
      </c>
    </row>
    <row r="940" spans="2:14" x14ac:dyDescent="0.75">
      <c r="B940" t="str">
        <f>IF('Quema en Tea'!AI55="Facilidad - Planta tratamiento de gas para venta","1B2biii",IF(Hoja1!$C$31="CRUDO","1B2aii","1B2aiii"))</f>
        <v>1B2aii</v>
      </c>
      <c r="C940" t="str">
        <f>Hoja1!$C$31</f>
        <v>CRUDO</v>
      </c>
      <c r="D940" t="str">
        <f>IF('Quema en Tea'!AI55="Facilidad - Planta tratamiento de gas para venta","PROCESAMIENTO DE GAS","PRODUCCIÓN")</f>
        <v>PRODUCCIÓN</v>
      </c>
      <c r="E940" t="s">
        <v>841</v>
      </c>
      <c r="F940" t="s">
        <v>841</v>
      </c>
      <c r="L940" t="s">
        <v>30</v>
      </c>
      <c r="M940" t="e">
        <f>'Quema en Tea'!AT55</f>
        <v>#VALUE!</v>
      </c>
      <c r="N940">
        <f>IFERROR(IF(L940="CO2",M940,IF(L940="CH4",M940*Hoja1!$C$19,BASEDEDATOS!M940*Hoja1!$C$20)),0)</f>
        <v>0</v>
      </c>
    </row>
    <row r="941" spans="2:14" x14ac:dyDescent="0.75">
      <c r="B941" t="str">
        <f>IF('Quema en Tea'!AI56="Facilidad - Planta tratamiento de gas para venta","1B2biii",IF(Hoja1!$C$31="CRUDO","1B2aii","1B2aiii"))</f>
        <v>1B2aii</v>
      </c>
      <c r="C941" t="str">
        <f>Hoja1!$C$31</f>
        <v>CRUDO</v>
      </c>
      <c r="D941" t="str">
        <f>IF('Quema en Tea'!AI56="Facilidad - Planta tratamiento de gas para venta","PROCESAMIENTO DE GAS","PRODUCCIÓN")</f>
        <v>PRODUCCIÓN</v>
      </c>
      <c r="E941" t="s">
        <v>841</v>
      </c>
      <c r="F941" t="s">
        <v>841</v>
      </c>
      <c r="L941" t="s">
        <v>30</v>
      </c>
      <c r="M941" t="e">
        <f>'Quema en Tea'!AT56</f>
        <v>#VALUE!</v>
      </c>
      <c r="N941">
        <f>IFERROR(IF(L941="CO2",M941,IF(L941="CH4",M941*Hoja1!$C$19,BASEDEDATOS!M941*Hoja1!$C$20)),0)</f>
        <v>0</v>
      </c>
    </row>
    <row r="942" spans="2:14" x14ac:dyDescent="0.75">
      <c r="B942" t="str">
        <f>IF('Quema en Tea'!AI57="Facilidad - Planta tratamiento de gas para venta","1B2biii",IF(Hoja1!$C$31="CRUDO","1B2aii","1B2aiii"))</f>
        <v>1B2aii</v>
      </c>
      <c r="C942" t="str">
        <f>Hoja1!$C$31</f>
        <v>CRUDO</v>
      </c>
      <c r="D942" t="str">
        <f>IF('Quema en Tea'!AI57="Facilidad - Planta tratamiento de gas para venta","PROCESAMIENTO DE GAS","PRODUCCIÓN")</f>
        <v>PRODUCCIÓN</v>
      </c>
      <c r="E942" t="s">
        <v>841</v>
      </c>
      <c r="F942" t="s">
        <v>841</v>
      </c>
      <c r="L942" t="s">
        <v>30</v>
      </c>
      <c r="M942" t="e">
        <f>'Quema en Tea'!AT57</f>
        <v>#VALUE!</v>
      </c>
      <c r="N942">
        <f>IFERROR(IF(L942="CO2",M942,IF(L942="CH4",M942*Hoja1!$C$19,BASEDEDATOS!M942*Hoja1!$C$20)),0)</f>
        <v>0</v>
      </c>
    </row>
    <row r="943" spans="2:14" x14ac:dyDescent="0.75">
      <c r="B943" t="str">
        <f>IF('Quema en Tea'!AI58="Facilidad - Planta tratamiento de gas para venta","1B2biii",IF(Hoja1!$C$31="CRUDO","1B2aii","1B2aiii"))</f>
        <v>1B2aii</v>
      </c>
      <c r="C943" t="str">
        <f>Hoja1!$C$31</f>
        <v>CRUDO</v>
      </c>
      <c r="D943" t="str">
        <f>IF('Quema en Tea'!AI58="Facilidad - Planta tratamiento de gas para venta","PROCESAMIENTO DE GAS","PRODUCCIÓN")</f>
        <v>PRODUCCIÓN</v>
      </c>
      <c r="E943" t="s">
        <v>841</v>
      </c>
      <c r="F943" t="s">
        <v>841</v>
      </c>
      <c r="L943" t="s">
        <v>30</v>
      </c>
      <c r="M943" t="e">
        <f>'Quema en Tea'!AT58</f>
        <v>#VALUE!</v>
      </c>
      <c r="N943">
        <f>IFERROR(IF(L943="CO2",M943,IF(L943="CH4",M943*Hoja1!$C$19,BASEDEDATOS!M943*Hoja1!$C$20)),0)</f>
        <v>0</v>
      </c>
    </row>
    <row r="944" spans="2:14" x14ac:dyDescent="0.75">
      <c r="B944" t="str">
        <f>IF('Quema en Tea'!AI59="Facilidad - Planta tratamiento de gas para venta","1B2biii",IF(Hoja1!$C$31="CRUDO","1B2aii","1B2aiii"))</f>
        <v>1B2aii</v>
      </c>
      <c r="C944" t="str">
        <f>Hoja1!$C$31</f>
        <v>CRUDO</v>
      </c>
      <c r="D944" t="str">
        <f>IF('Quema en Tea'!AI59="Facilidad - Planta tratamiento de gas para venta","PROCESAMIENTO DE GAS","PRODUCCIÓN")</f>
        <v>PRODUCCIÓN</v>
      </c>
      <c r="E944" t="s">
        <v>841</v>
      </c>
      <c r="F944" t="s">
        <v>841</v>
      </c>
      <c r="L944" t="s">
        <v>30</v>
      </c>
      <c r="M944" t="e">
        <f>'Quema en Tea'!AT59</f>
        <v>#VALUE!</v>
      </c>
      <c r="N944">
        <f>IFERROR(IF(L944="CO2",M944,IF(L944="CH4",M944*Hoja1!$C$19,BASEDEDATOS!M944*Hoja1!$C$20)),0)</f>
        <v>0</v>
      </c>
    </row>
    <row r="945" spans="2:14" x14ac:dyDescent="0.75">
      <c r="B945" t="str">
        <f>IF('Quema en Tea'!AI60="Facilidad - Planta tratamiento de gas para venta","1B2biii",IF(Hoja1!$C$31="CRUDO","1B2aii","1B2aiii"))</f>
        <v>1B2aii</v>
      </c>
      <c r="C945" t="str">
        <f>Hoja1!$C$31</f>
        <v>CRUDO</v>
      </c>
      <c r="D945" t="str">
        <f>IF('Quema en Tea'!AI60="Facilidad - Planta tratamiento de gas para venta","PROCESAMIENTO DE GAS","PRODUCCIÓN")</f>
        <v>PRODUCCIÓN</v>
      </c>
      <c r="E945" t="s">
        <v>841</v>
      </c>
      <c r="F945" t="s">
        <v>841</v>
      </c>
      <c r="L945" t="s">
        <v>30</v>
      </c>
      <c r="M945" t="e">
        <f>'Quema en Tea'!AT60</f>
        <v>#VALUE!</v>
      </c>
      <c r="N945">
        <f>IFERROR(IF(L945="CO2",M945,IF(L945="CH4",M945*Hoja1!$C$19,BASEDEDATOS!M945*Hoja1!$C$20)),0)</f>
        <v>0</v>
      </c>
    </row>
    <row r="946" spans="2:14" x14ac:dyDescent="0.75">
      <c r="B946" t="str">
        <f>IF('Quema en Tea'!AI61="Facilidad - Planta tratamiento de gas para venta","1B2biii",IF(Hoja1!$C$31="CRUDO","1B2aii","1B2aiii"))</f>
        <v>1B2aii</v>
      </c>
      <c r="C946" t="str">
        <f>Hoja1!$C$31</f>
        <v>CRUDO</v>
      </c>
      <c r="D946" t="str">
        <f>IF('Quema en Tea'!AI61="Facilidad - Planta tratamiento de gas para venta","PROCESAMIENTO DE GAS","PRODUCCIÓN")</f>
        <v>PRODUCCIÓN</v>
      </c>
      <c r="E946" t="s">
        <v>841</v>
      </c>
      <c r="F946" t="s">
        <v>841</v>
      </c>
      <c r="L946" t="s">
        <v>30</v>
      </c>
      <c r="M946" t="e">
        <f>'Quema en Tea'!AT61</f>
        <v>#VALUE!</v>
      </c>
      <c r="N946">
        <f>IFERROR(IF(L946="CO2",M946,IF(L946="CH4",M946*Hoja1!$C$19,BASEDEDATOS!M946*Hoja1!$C$20)),0)</f>
        <v>0</v>
      </c>
    </row>
    <row r="947" spans="2:14" x14ac:dyDescent="0.75">
      <c r="B947" t="str">
        <f>IF('Quema en Tea'!AI62="Facilidad - Planta tratamiento de gas para venta","1B2biii",IF(Hoja1!$C$31="CRUDO","1B2aii","1B2aiii"))</f>
        <v>1B2aii</v>
      </c>
      <c r="C947" t="str">
        <f>Hoja1!$C$31</f>
        <v>CRUDO</v>
      </c>
      <c r="D947" t="str">
        <f>IF('Quema en Tea'!AI62="Facilidad - Planta tratamiento de gas para venta","PROCESAMIENTO DE GAS","PRODUCCIÓN")</f>
        <v>PRODUCCIÓN</v>
      </c>
      <c r="E947" t="s">
        <v>841</v>
      </c>
      <c r="F947" t="s">
        <v>841</v>
      </c>
      <c r="L947" t="s">
        <v>30</v>
      </c>
      <c r="M947" t="e">
        <f>'Quema en Tea'!AT62</f>
        <v>#VALUE!</v>
      </c>
      <c r="N947">
        <f>IFERROR(IF(L947="CO2",M947,IF(L947="CH4",M947*Hoja1!$C$19,BASEDEDATOS!M947*Hoja1!$C$20)),0)</f>
        <v>0</v>
      </c>
    </row>
    <row r="948" spans="2:14" x14ac:dyDescent="0.75">
      <c r="B948" t="str">
        <f>IF('Quema en Tea'!AI63="Facilidad - Planta tratamiento de gas para venta","1B2biii",IF(Hoja1!$C$31="CRUDO","1B2aii","1B2aiii"))</f>
        <v>1B2aii</v>
      </c>
      <c r="C948" t="str">
        <f>Hoja1!$C$31</f>
        <v>CRUDO</v>
      </c>
      <c r="D948" t="str">
        <f>IF('Quema en Tea'!AI63="Facilidad - Planta tratamiento de gas para venta","PROCESAMIENTO DE GAS","PRODUCCIÓN")</f>
        <v>PRODUCCIÓN</v>
      </c>
      <c r="E948" t="s">
        <v>841</v>
      </c>
      <c r="F948" t="s">
        <v>841</v>
      </c>
      <c r="L948" t="s">
        <v>30</v>
      </c>
      <c r="M948" t="e">
        <f>'Quema en Tea'!AT63</f>
        <v>#VALUE!</v>
      </c>
      <c r="N948">
        <f>IFERROR(IF(L948="CO2",M948,IF(L948="CH4",M948*Hoja1!$C$19,BASEDEDATOS!M948*Hoja1!$C$20)),0)</f>
        <v>0</v>
      </c>
    </row>
    <row r="949" spans="2:14" x14ac:dyDescent="0.75">
      <c r="B949" t="str">
        <f>IF('Quema en Tea'!AI64="Facilidad - Planta tratamiento de gas para venta","1B2biii",IF(Hoja1!$C$31="CRUDO","1B2aii","1B2aiii"))</f>
        <v>1B2aii</v>
      </c>
      <c r="C949" t="str">
        <f>Hoja1!$C$31</f>
        <v>CRUDO</v>
      </c>
      <c r="D949" t="str">
        <f>IF('Quema en Tea'!AI64="Facilidad - Planta tratamiento de gas para venta","PROCESAMIENTO DE GAS","PRODUCCIÓN")</f>
        <v>PRODUCCIÓN</v>
      </c>
      <c r="E949" t="s">
        <v>841</v>
      </c>
      <c r="F949" t="s">
        <v>841</v>
      </c>
      <c r="L949" t="s">
        <v>30</v>
      </c>
      <c r="M949" t="e">
        <f>'Quema en Tea'!AT64</f>
        <v>#VALUE!</v>
      </c>
      <c r="N949">
        <f>IFERROR(IF(L949="CO2",M949,IF(L949="CH4",M949*Hoja1!$C$19,BASEDEDATOS!M949*Hoja1!$C$20)),0)</f>
        <v>0</v>
      </c>
    </row>
    <row r="950" spans="2:14" x14ac:dyDescent="0.75">
      <c r="B950" t="str">
        <f>IF('Quema en Tea'!AI65="Facilidad - Planta tratamiento de gas para venta","1B2biii",IF(Hoja1!$C$31="CRUDO","1B2aii","1B2aiii"))</f>
        <v>1B2aii</v>
      </c>
      <c r="C950" t="str">
        <f>Hoja1!$C$31</f>
        <v>CRUDO</v>
      </c>
      <c r="D950" t="str">
        <f>IF('Quema en Tea'!AI65="Facilidad - Planta tratamiento de gas para venta","PROCESAMIENTO DE GAS","PRODUCCIÓN")</f>
        <v>PRODUCCIÓN</v>
      </c>
      <c r="E950" t="s">
        <v>841</v>
      </c>
      <c r="F950" t="s">
        <v>841</v>
      </c>
      <c r="L950" t="s">
        <v>30</v>
      </c>
      <c r="M950" t="e">
        <f>'Quema en Tea'!AT65</f>
        <v>#VALUE!</v>
      </c>
      <c r="N950">
        <f>IFERROR(IF(L950="CO2",M950,IF(L950="CH4",M950*Hoja1!$C$19,BASEDEDATOS!M950*Hoja1!$C$20)),0)</f>
        <v>0</v>
      </c>
    </row>
    <row r="951" spans="2:14" x14ac:dyDescent="0.75">
      <c r="B951" t="str">
        <f>IF('Quema en Tea'!AI66="Facilidad - Planta tratamiento de gas para venta","1B2biii",IF(Hoja1!$C$31="CRUDO","1B2aii","1B2aiii"))</f>
        <v>1B2aii</v>
      </c>
      <c r="C951" t="str">
        <f>Hoja1!$C$31</f>
        <v>CRUDO</v>
      </c>
      <c r="D951" t="str">
        <f>IF('Quema en Tea'!AI66="Facilidad - Planta tratamiento de gas para venta","PROCESAMIENTO DE GAS","PRODUCCIÓN")</f>
        <v>PRODUCCIÓN</v>
      </c>
      <c r="E951" t="s">
        <v>841</v>
      </c>
      <c r="F951" t="s">
        <v>841</v>
      </c>
      <c r="L951" t="s">
        <v>30</v>
      </c>
      <c r="M951" t="e">
        <f>'Quema en Tea'!AT66</f>
        <v>#VALUE!</v>
      </c>
      <c r="N951">
        <f>IFERROR(IF(L951="CO2",M951,IF(L951="CH4",M951*Hoja1!$C$19,BASEDEDATOS!M951*Hoja1!$C$20)),0)</f>
        <v>0</v>
      </c>
    </row>
    <row r="952" spans="2:14" x14ac:dyDescent="0.75">
      <c r="B952" t="str">
        <f>IF('Quema en Tea'!AI67="Facilidad - Planta tratamiento de gas para venta","1B2biii",IF(Hoja1!$C$31="CRUDO","1B2aii","1B2aiii"))</f>
        <v>1B2aii</v>
      </c>
      <c r="C952" t="str">
        <f>Hoja1!$C$31</f>
        <v>CRUDO</v>
      </c>
      <c r="D952" t="str">
        <f>IF('Quema en Tea'!AI67="Facilidad - Planta tratamiento de gas para venta","PROCESAMIENTO DE GAS","PRODUCCIÓN")</f>
        <v>PRODUCCIÓN</v>
      </c>
      <c r="E952" t="s">
        <v>841</v>
      </c>
      <c r="F952" t="s">
        <v>841</v>
      </c>
      <c r="L952" t="s">
        <v>30</v>
      </c>
      <c r="M952" t="e">
        <f>'Quema en Tea'!AT67</f>
        <v>#VALUE!</v>
      </c>
      <c r="N952">
        <f>IFERROR(IF(L952="CO2",M952,IF(L952="CH4",M952*Hoja1!$C$19,BASEDEDATOS!M952*Hoja1!$C$20)),0)</f>
        <v>0</v>
      </c>
    </row>
    <row r="953" spans="2:14" x14ac:dyDescent="0.75">
      <c r="B953" t="str">
        <f>IF('Quema en Tea'!AI68="Facilidad - Planta tratamiento de gas para venta","1B2biii",IF(Hoja1!$C$31="CRUDO","1B2aii","1B2aiii"))</f>
        <v>1B2aii</v>
      </c>
      <c r="C953" t="str">
        <f>Hoja1!$C$31</f>
        <v>CRUDO</v>
      </c>
      <c r="D953" t="str">
        <f>IF('Quema en Tea'!AI68="Facilidad - Planta tratamiento de gas para venta","PROCESAMIENTO DE GAS","PRODUCCIÓN")</f>
        <v>PRODUCCIÓN</v>
      </c>
      <c r="E953" t="s">
        <v>841</v>
      </c>
      <c r="F953" t="s">
        <v>841</v>
      </c>
      <c r="L953" t="s">
        <v>30</v>
      </c>
      <c r="M953" t="e">
        <f>'Quema en Tea'!AT68</f>
        <v>#VALUE!</v>
      </c>
      <c r="N953">
        <f>IFERROR(IF(L953="CO2",M953,IF(L953="CH4",M953*Hoja1!$C$19,BASEDEDATOS!M953*Hoja1!$C$20)),0)</f>
        <v>0</v>
      </c>
    </row>
    <row r="954" spans="2:14" x14ac:dyDescent="0.75">
      <c r="B954" t="str">
        <f>IF('Quema en Tea'!AI69="Facilidad - Planta tratamiento de gas para venta","1B2biii",IF(Hoja1!$C$31="CRUDO","1B2aii","1B2aiii"))</f>
        <v>1B2aii</v>
      </c>
      <c r="C954" t="str">
        <f>Hoja1!$C$31</f>
        <v>CRUDO</v>
      </c>
      <c r="D954" t="str">
        <f>IF('Quema en Tea'!AI69="Facilidad - Planta tratamiento de gas para venta","PROCESAMIENTO DE GAS","PRODUCCIÓN")</f>
        <v>PRODUCCIÓN</v>
      </c>
      <c r="E954" t="s">
        <v>841</v>
      </c>
      <c r="F954" t="s">
        <v>841</v>
      </c>
      <c r="L954" t="s">
        <v>30</v>
      </c>
      <c r="M954" t="e">
        <f>'Quema en Tea'!AT69</f>
        <v>#VALUE!</v>
      </c>
      <c r="N954">
        <f>IFERROR(IF(L954="CO2",M954,IF(L954="CH4",M954*Hoja1!$C$19,BASEDEDATOS!M954*Hoja1!$C$20)),0)</f>
        <v>0</v>
      </c>
    </row>
    <row r="955" spans="2:14" x14ac:dyDescent="0.75">
      <c r="B955" t="str">
        <f>IF('Quema en Tea'!AI70="Facilidad - Planta tratamiento de gas para venta","1B2biii",IF(Hoja1!$C$31="CRUDO","1B2aii","1B2aiii"))</f>
        <v>1B2aii</v>
      </c>
      <c r="C955" t="str">
        <f>Hoja1!$C$31</f>
        <v>CRUDO</v>
      </c>
      <c r="D955" t="str">
        <f>IF('Quema en Tea'!AI70="Facilidad - Planta tratamiento de gas para venta","PROCESAMIENTO DE GAS","PRODUCCIÓN")</f>
        <v>PRODUCCIÓN</v>
      </c>
      <c r="E955" t="s">
        <v>841</v>
      </c>
      <c r="F955" t="s">
        <v>841</v>
      </c>
      <c r="L955" t="s">
        <v>30</v>
      </c>
      <c r="M955" t="e">
        <f>'Quema en Tea'!AT70</f>
        <v>#VALUE!</v>
      </c>
      <c r="N955">
        <f>IFERROR(IF(L955="CO2",M955,IF(L955="CH4",M955*Hoja1!$C$19,BASEDEDATOS!M955*Hoja1!$C$20)),0)</f>
        <v>0</v>
      </c>
    </row>
    <row r="956" spans="2:14" x14ac:dyDescent="0.75">
      <c r="B956" t="str">
        <f>IF('Quema en Tea'!AI71="Facilidad - Planta tratamiento de gas para venta","1B2biii",IF(Hoja1!$C$31="CRUDO","1B2aii","1B2aiii"))</f>
        <v>1B2aii</v>
      </c>
      <c r="C956" t="str">
        <f>Hoja1!$C$31</f>
        <v>CRUDO</v>
      </c>
      <c r="D956" t="str">
        <f>IF('Quema en Tea'!AI71="Facilidad - Planta tratamiento de gas para venta","PROCESAMIENTO DE GAS","PRODUCCIÓN")</f>
        <v>PRODUCCIÓN</v>
      </c>
      <c r="E956" t="s">
        <v>841</v>
      </c>
      <c r="F956" t="s">
        <v>841</v>
      </c>
      <c r="L956" t="s">
        <v>30</v>
      </c>
      <c r="M956" t="e">
        <f>'Quema en Tea'!AT71</f>
        <v>#VALUE!</v>
      </c>
      <c r="N956">
        <f>IFERROR(IF(L956="CO2",M956,IF(L956="CH4",M956*Hoja1!$C$19,BASEDEDATOS!M956*Hoja1!$C$20)),0)</f>
        <v>0</v>
      </c>
    </row>
    <row r="957" spans="2:14" x14ac:dyDescent="0.75">
      <c r="B957" t="str">
        <f>IF('Quema en Tea'!AI72="Facilidad - Planta tratamiento de gas para venta","1B2biii",IF(Hoja1!$C$31="CRUDO","1B2aii","1B2aiii"))</f>
        <v>1B2aii</v>
      </c>
      <c r="C957" t="str">
        <f>Hoja1!$C$31</f>
        <v>CRUDO</v>
      </c>
      <c r="D957" t="str">
        <f>IF('Quema en Tea'!AI72="Facilidad - Planta tratamiento de gas para venta","PROCESAMIENTO DE GAS","PRODUCCIÓN")</f>
        <v>PRODUCCIÓN</v>
      </c>
      <c r="E957" t="s">
        <v>841</v>
      </c>
      <c r="F957" t="s">
        <v>841</v>
      </c>
      <c r="L957" t="s">
        <v>30</v>
      </c>
      <c r="M957" t="e">
        <f>'Quema en Tea'!AT72</f>
        <v>#VALUE!</v>
      </c>
      <c r="N957">
        <f>IFERROR(IF(L957="CO2",M957,IF(L957="CH4",M957*Hoja1!$C$19,BASEDEDATOS!M957*Hoja1!$C$20)),0)</f>
        <v>0</v>
      </c>
    </row>
    <row r="958" spans="2:14" x14ac:dyDescent="0.75">
      <c r="B958" t="str">
        <f>IF('Quema en Tea'!AI73="Facilidad - Planta tratamiento de gas para venta","1B2biii",IF(Hoja1!$C$31="CRUDO","1B2aii","1B2aiii"))</f>
        <v>1B2aii</v>
      </c>
      <c r="C958" t="str">
        <f>Hoja1!$C$31</f>
        <v>CRUDO</v>
      </c>
      <c r="D958" t="str">
        <f>IF('Quema en Tea'!AI73="Facilidad - Planta tratamiento de gas para venta","PROCESAMIENTO DE GAS","PRODUCCIÓN")</f>
        <v>PRODUCCIÓN</v>
      </c>
      <c r="E958" t="s">
        <v>841</v>
      </c>
      <c r="F958" t="s">
        <v>841</v>
      </c>
      <c r="L958" t="s">
        <v>30</v>
      </c>
      <c r="M958" t="e">
        <f>'Quema en Tea'!AT73</f>
        <v>#VALUE!</v>
      </c>
      <c r="N958">
        <f>IFERROR(IF(L958="CO2",M958,IF(L958="CH4",M958*Hoja1!$C$19,BASEDEDATOS!M958*Hoja1!$C$20)),0)</f>
        <v>0</v>
      </c>
    </row>
    <row r="959" spans="2:14" x14ac:dyDescent="0.75">
      <c r="B959" t="str">
        <f>IF('Quema en Tea'!AI74="Facilidad - Planta tratamiento de gas para venta","1B2biii",IF(Hoja1!$C$31="CRUDO","1B2aii","1B2aiii"))</f>
        <v>1B2aii</v>
      </c>
      <c r="C959" t="str">
        <f>Hoja1!$C$31</f>
        <v>CRUDO</v>
      </c>
      <c r="D959" t="str">
        <f>IF('Quema en Tea'!AI74="Facilidad - Planta tratamiento de gas para venta","PROCESAMIENTO DE GAS","PRODUCCIÓN")</f>
        <v>PRODUCCIÓN</v>
      </c>
      <c r="E959" t="s">
        <v>841</v>
      </c>
      <c r="F959" t="s">
        <v>841</v>
      </c>
      <c r="L959" t="s">
        <v>30</v>
      </c>
      <c r="M959" t="e">
        <f>'Quema en Tea'!AT74</f>
        <v>#VALUE!</v>
      </c>
      <c r="N959">
        <f>IFERROR(IF(L959="CO2",M959,IF(L959="CH4",M959*Hoja1!$C$19,BASEDEDATOS!M959*Hoja1!$C$20)),0)</f>
        <v>0</v>
      </c>
    </row>
    <row r="960" spans="2:14" x14ac:dyDescent="0.75">
      <c r="B960" t="str">
        <f>IF('Quema en Tea'!AI75="Facilidad - Planta tratamiento de gas para venta","1B2biii",IF(Hoja1!$C$31="CRUDO","1B2aii","1B2aiii"))</f>
        <v>1B2aii</v>
      </c>
      <c r="C960" t="str">
        <f>Hoja1!$C$31</f>
        <v>CRUDO</v>
      </c>
      <c r="D960" t="str">
        <f>IF('Quema en Tea'!AI75="Facilidad - Planta tratamiento de gas para venta","PROCESAMIENTO DE GAS","PRODUCCIÓN")</f>
        <v>PRODUCCIÓN</v>
      </c>
      <c r="E960" t="s">
        <v>841</v>
      </c>
      <c r="F960" t="s">
        <v>841</v>
      </c>
      <c r="L960" t="s">
        <v>30</v>
      </c>
      <c r="M960" t="e">
        <f>'Quema en Tea'!AT75</f>
        <v>#VALUE!</v>
      </c>
      <c r="N960">
        <f>IFERROR(IF(L960="CO2",M960,IF(L960="CH4",M960*Hoja1!$C$19,BASEDEDATOS!M960*Hoja1!$C$20)),0)</f>
        <v>0</v>
      </c>
    </row>
    <row r="961" spans="2:14" x14ac:dyDescent="0.75">
      <c r="B961" t="str">
        <f>IF('Quema en Tea'!AI76="Facilidad - Planta tratamiento de gas para venta","1B2biii",IF(Hoja1!$C$31="CRUDO","1B2aii","1B2aiii"))</f>
        <v>1B2aii</v>
      </c>
      <c r="C961" t="str">
        <f>Hoja1!$C$31</f>
        <v>CRUDO</v>
      </c>
      <c r="D961" t="str">
        <f>IF('Quema en Tea'!AI76="Facilidad - Planta tratamiento de gas para venta","PROCESAMIENTO DE GAS","PRODUCCIÓN")</f>
        <v>PRODUCCIÓN</v>
      </c>
      <c r="E961" t="s">
        <v>841</v>
      </c>
      <c r="F961" t="s">
        <v>841</v>
      </c>
      <c r="L961" t="s">
        <v>30</v>
      </c>
      <c r="M961" t="e">
        <f>'Quema en Tea'!AT76</f>
        <v>#VALUE!</v>
      </c>
      <c r="N961">
        <f>IFERROR(IF(L961="CO2",M961,IF(L961="CH4",M961*Hoja1!$C$19,BASEDEDATOS!M961*Hoja1!$C$20)),0)</f>
        <v>0</v>
      </c>
    </row>
    <row r="962" spans="2:14" x14ac:dyDescent="0.75">
      <c r="B962" t="str">
        <f>IF('Quema en Tea'!AI77="Facilidad - Planta tratamiento de gas para venta","1B2biii",IF(Hoja1!$C$31="CRUDO","1B2aii","1B2aiii"))</f>
        <v>1B2aii</v>
      </c>
      <c r="C962" t="str">
        <f>Hoja1!$C$31</f>
        <v>CRUDO</v>
      </c>
      <c r="D962" t="str">
        <f>IF('Quema en Tea'!AI77="Facilidad - Planta tratamiento de gas para venta","PROCESAMIENTO DE GAS","PRODUCCIÓN")</f>
        <v>PRODUCCIÓN</v>
      </c>
      <c r="E962" t="s">
        <v>841</v>
      </c>
      <c r="F962" t="s">
        <v>841</v>
      </c>
      <c r="L962" t="s">
        <v>30</v>
      </c>
      <c r="M962" t="e">
        <f>'Quema en Tea'!AT77</f>
        <v>#VALUE!</v>
      </c>
      <c r="N962">
        <f>IFERROR(IF(L962="CO2",M962,IF(L962="CH4",M962*Hoja1!$C$19,BASEDEDATOS!M962*Hoja1!$C$20)),0)</f>
        <v>0</v>
      </c>
    </row>
    <row r="963" spans="2:14" x14ac:dyDescent="0.75">
      <c r="B963" t="str">
        <f>IF('Quema en Tea'!AI78="Facilidad - Planta tratamiento de gas para venta","1B2biii",IF(Hoja1!$C$31="CRUDO","1B2aii","1B2aiii"))</f>
        <v>1B2aii</v>
      </c>
      <c r="C963" t="str">
        <f>Hoja1!$C$31</f>
        <v>CRUDO</v>
      </c>
      <c r="D963" t="str">
        <f>IF('Quema en Tea'!AI78="Facilidad - Planta tratamiento de gas para venta","PROCESAMIENTO DE GAS","PRODUCCIÓN")</f>
        <v>PRODUCCIÓN</v>
      </c>
      <c r="E963" t="s">
        <v>841</v>
      </c>
      <c r="F963" t="s">
        <v>841</v>
      </c>
      <c r="L963" t="s">
        <v>30</v>
      </c>
      <c r="M963" t="e">
        <f>'Quema en Tea'!AT78</f>
        <v>#VALUE!</v>
      </c>
      <c r="N963">
        <f>IFERROR(IF(L963="CO2",M963,IF(L963="CH4",M963*Hoja1!$C$19,BASEDEDATOS!M963*Hoja1!$C$20)),0)</f>
        <v>0</v>
      </c>
    </row>
    <row r="964" spans="2:14" x14ac:dyDescent="0.75">
      <c r="B964" t="str">
        <f>IF('Quema en Tea'!AI79="Facilidad - Planta tratamiento de gas para venta","1B2biii",IF(Hoja1!$C$31="CRUDO","1B2aii","1B2aiii"))</f>
        <v>1B2aii</v>
      </c>
      <c r="C964" t="str">
        <f>Hoja1!$C$31</f>
        <v>CRUDO</v>
      </c>
      <c r="D964" t="str">
        <f>IF('Quema en Tea'!AI79="Facilidad - Planta tratamiento de gas para venta","PROCESAMIENTO DE GAS","PRODUCCIÓN")</f>
        <v>PRODUCCIÓN</v>
      </c>
      <c r="E964" t="s">
        <v>841</v>
      </c>
      <c r="F964" t="s">
        <v>841</v>
      </c>
      <c r="L964" t="s">
        <v>30</v>
      </c>
      <c r="M964" t="e">
        <f>'Quema en Tea'!AT79</f>
        <v>#VALUE!</v>
      </c>
      <c r="N964">
        <f>IFERROR(IF(L964="CO2",M964,IF(L964="CH4",M964*Hoja1!$C$19,BASEDEDATOS!M964*Hoja1!$C$20)),0)</f>
        <v>0</v>
      </c>
    </row>
    <row r="965" spans="2:14" x14ac:dyDescent="0.75">
      <c r="B965" t="str">
        <f>IF('Quema en Tea'!AI80="Facilidad - Planta tratamiento de gas para venta","1B2biii",IF(Hoja1!$C$31="CRUDO","1B2aii","1B2aiii"))</f>
        <v>1B2aii</v>
      </c>
      <c r="C965" t="str">
        <f>Hoja1!$C$31</f>
        <v>CRUDO</v>
      </c>
      <c r="D965" t="str">
        <f>IF('Quema en Tea'!AI80="Facilidad - Planta tratamiento de gas para venta","PROCESAMIENTO DE GAS","PRODUCCIÓN")</f>
        <v>PRODUCCIÓN</v>
      </c>
      <c r="E965" t="s">
        <v>841</v>
      </c>
      <c r="F965" t="s">
        <v>841</v>
      </c>
      <c r="L965" t="s">
        <v>30</v>
      </c>
      <c r="M965" t="e">
        <f>'Quema en Tea'!AT80</f>
        <v>#VALUE!</v>
      </c>
      <c r="N965">
        <f>IFERROR(IF(L965="CO2",M965,IF(L965="CH4",M965*Hoja1!$C$19,BASEDEDATOS!M965*Hoja1!$C$20)),0)</f>
        <v>0</v>
      </c>
    </row>
    <row r="966" spans="2:14" x14ac:dyDescent="0.75">
      <c r="B966" t="str">
        <f>IF('Quema en Tea'!AI81="Facilidad - Planta tratamiento de gas para venta","1B2biii",IF(Hoja1!$C$31="CRUDO","1B2aii","1B2aiii"))</f>
        <v>1B2aii</v>
      </c>
      <c r="C966" t="str">
        <f>Hoja1!$C$31</f>
        <v>CRUDO</v>
      </c>
      <c r="D966" t="str">
        <f>IF('Quema en Tea'!AI81="Facilidad - Planta tratamiento de gas para venta","PROCESAMIENTO DE GAS","PRODUCCIÓN")</f>
        <v>PRODUCCIÓN</v>
      </c>
      <c r="E966" t="s">
        <v>841</v>
      </c>
      <c r="F966" t="s">
        <v>841</v>
      </c>
      <c r="L966" t="s">
        <v>30</v>
      </c>
      <c r="M966" t="e">
        <f>'Quema en Tea'!AT81</f>
        <v>#VALUE!</v>
      </c>
      <c r="N966">
        <f>IFERROR(IF(L966="CO2",M966,IF(L966="CH4",M966*Hoja1!$C$19,BASEDEDATOS!M966*Hoja1!$C$20)),0)</f>
        <v>0</v>
      </c>
    </row>
    <row r="967" spans="2:14" x14ac:dyDescent="0.75">
      <c r="B967" t="str">
        <f>IF('Quema en Tea'!AI82="Facilidad - Planta tratamiento de gas para venta","1B2biii",IF(Hoja1!$C$31="CRUDO","1B2aii","1B2aiii"))</f>
        <v>1B2aii</v>
      </c>
      <c r="C967" t="str">
        <f>Hoja1!$C$31</f>
        <v>CRUDO</v>
      </c>
      <c r="D967" t="str">
        <f>IF('Quema en Tea'!AI82="Facilidad - Planta tratamiento de gas para venta","PROCESAMIENTO DE GAS","PRODUCCIÓN")</f>
        <v>PRODUCCIÓN</v>
      </c>
      <c r="E967" t="s">
        <v>841</v>
      </c>
      <c r="F967" t="s">
        <v>841</v>
      </c>
      <c r="L967" t="s">
        <v>30</v>
      </c>
      <c r="M967" t="e">
        <f>'Quema en Tea'!AT82</f>
        <v>#VALUE!</v>
      </c>
      <c r="N967">
        <f>IFERROR(IF(L967="CO2",M967,IF(L967="CH4",M967*Hoja1!$C$19,BASEDEDATOS!M967*Hoja1!$C$20)),0)</f>
        <v>0</v>
      </c>
    </row>
    <row r="968" spans="2:14" x14ac:dyDescent="0.75">
      <c r="B968" t="str">
        <f>IF('Quema en Tea'!AI83="Facilidad - Planta tratamiento de gas para venta","1B2biii",IF(Hoja1!$C$31="CRUDO","1B2aii","1B2aiii"))</f>
        <v>1B2aii</v>
      </c>
      <c r="C968" t="str">
        <f>Hoja1!$C$31</f>
        <v>CRUDO</v>
      </c>
      <c r="D968" t="str">
        <f>IF('Quema en Tea'!AI83="Facilidad - Planta tratamiento de gas para venta","PROCESAMIENTO DE GAS","PRODUCCIÓN")</f>
        <v>PRODUCCIÓN</v>
      </c>
      <c r="E968" t="s">
        <v>841</v>
      </c>
      <c r="F968" t="s">
        <v>841</v>
      </c>
      <c r="L968" t="s">
        <v>30</v>
      </c>
      <c r="M968" t="e">
        <f>'Quema en Tea'!AT83</f>
        <v>#VALUE!</v>
      </c>
      <c r="N968">
        <f>IFERROR(IF(L968="CO2",M968,IF(L968="CH4",M968*Hoja1!$C$19,BASEDEDATOS!M968*Hoja1!$C$20)),0)</f>
        <v>0</v>
      </c>
    </row>
    <row r="969" spans="2:14" x14ac:dyDescent="0.75">
      <c r="B969" t="str">
        <f>IF('Quema en Tea'!AI84="Facilidad - Planta tratamiento de gas para venta","1B2biii",IF(Hoja1!$C$31="CRUDO","1B2aii","1B2aiii"))</f>
        <v>1B2aii</v>
      </c>
      <c r="C969" t="str">
        <f>Hoja1!$C$31</f>
        <v>CRUDO</v>
      </c>
      <c r="D969" t="str">
        <f>IF('Quema en Tea'!AI84="Facilidad - Planta tratamiento de gas para venta","PROCESAMIENTO DE GAS","PRODUCCIÓN")</f>
        <v>PRODUCCIÓN</v>
      </c>
      <c r="E969" t="s">
        <v>841</v>
      </c>
      <c r="F969" t="s">
        <v>841</v>
      </c>
      <c r="L969" t="s">
        <v>30</v>
      </c>
      <c r="M969" t="e">
        <f>'Quema en Tea'!AT84</f>
        <v>#VALUE!</v>
      </c>
      <c r="N969">
        <f>IFERROR(IF(L969="CO2",M969,IF(L969="CH4",M969*Hoja1!$C$19,BASEDEDATOS!M969*Hoja1!$C$20)),0)</f>
        <v>0</v>
      </c>
    </row>
    <row r="970" spans="2:14" x14ac:dyDescent="0.75">
      <c r="B970" t="str">
        <f>IF('Quema en Tea'!AI85="Facilidad - Planta tratamiento de gas para venta","1B2biii",IF(Hoja1!$C$31="CRUDO","1B2aii","1B2aiii"))</f>
        <v>1B2aii</v>
      </c>
      <c r="C970" t="str">
        <f>Hoja1!$C$31</f>
        <v>CRUDO</v>
      </c>
      <c r="D970" t="str">
        <f>IF('Quema en Tea'!AI85="Facilidad - Planta tratamiento de gas para venta","PROCESAMIENTO DE GAS","PRODUCCIÓN")</f>
        <v>PRODUCCIÓN</v>
      </c>
      <c r="E970" t="s">
        <v>841</v>
      </c>
      <c r="F970" t="s">
        <v>841</v>
      </c>
      <c r="L970" t="s">
        <v>30</v>
      </c>
      <c r="M970" t="e">
        <f>'Quema en Tea'!AT85</f>
        <v>#VALUE!</v>
      </c>
      <c r="N970">
        <f>IFERROR(IF(L970="CO2",M970,IF(L970="CH4",M970*Hoja1!$C$19,BASEDEDATOS!M970*Hoja1!$C$20)),0)</f>
        <v>0</v>
      </c>
    </row>
    <row r="971" spans="2:14" x14ac:dyDescent="0.75">
      <c r="B971" t="str">
        <f>IF('Quema en Tea'!AI86="Facilidad - Planta tratamiento de gas para venta","1B2biii",IF(Hoja1!$C$31="CRUDO","1B2aii","1B2aiii"))</f>
        <v>1B2aii</v>
      </c>
      <c r="C971" t="str">
        <f>Hoja1!$C$31</f>
        <v>CRUDO</v>
      </c>
      <c r="D971" t="str">
        <f>IF('Quema en Tea'!AI86="Facilidad - Planta tratamiento de gas para venta","PROCESAMIENTO DE GAS","PRODUCCIÓN")</f>
        <v>PRODUCCIÓN</v>
      </c>
      <c r="E971" t="s">
        <v>841</v>
      </c>
      <c r="F971" t="s">
        <v>841</v>
      </c>
      <c r="L971" t="s">
        <v>30</v>
      </c>
      <c r="M971" t="e">
        <f>'Quema en Tea'!AT86</f>
        <v>#VALUE!</v>
      </c>
      <c r="N971">
        <f>IFERROR(IF(L971="CO2",M971,IF(L971="CH4",M971*Hoja1!$C$19,BASEDEDATOS!M971*Hoja1!$C$20)),0)</f>
        <v>0</v>
      </c>
    </row>
    <row r="972" spans="2:14" x14ac:dyDescent="0.75">
      <c r="B972" t="str">
        <f>IF('Quema en Tea'!AI87="Facilidad - Planta tratamiento de gas para venta","1B2biii",IF(Hoja1!$C$31="CRUDO","1B2aii","1B2aiii"))</f>
        <v>1B2aii</v>
      </c>
      <c r="C972" t="str">
        <f>Hoja1!$C$31</f>
        <v>CRUDO</v>
      </c>
      <c r="D972" t="str">
        <f>IF('Quema en Tea'!AI87="Facilidad - Planta tratamiento de gas para venta","PROCESAMIENTO DE GAS","PRODUCCIÓN")</f>
        <v>PRODUCCIÓN</v>
      </c>
      <c r="E972" t="s">
        <v>841</v>
      </c>
      <c r="F972" t="s">
        <v>841</v>
      </c>
      <c r="L972" t="s">
        <v>30</v>
      </c>
      <c r="M972" t="e">
        <f>'Quema en Tea'!AT87</f>
        <v>#VALUE!</v>
      </c>
      <c r="N972">
        <f>IFERROR(IF(L972="CO2",M972,IF(L972="CH4",M972*Hoja1!$C$19,BASEDEDATOS!M972*Hoja1!$C$20)),0)</f>
        <v>0</v>
      </c>
    </row>
    <row r="973" spans="2:14" x14ac:dyDescent="0.75">
      <c r="B973" t="str">
        <f>IF('Quema en Tea'!AI88="Facilidad - Planta tratamiento de gas para venta","1B2biii",IF(Hoja1!$C$31="CRUDO","1B2aii","1B2aiii"))</f>
        <v>1B2aii</v>
      </c>
      <c r="C973" t="str">
        <f>Hoja1!$C$31</f>
        <v>CRUDO</v>
      </c>
      <c r="D973" t="str">
        <f>IF('Quema en Tea'!AI88="Facilidad - Planta tratamiento de gas para venta","PROCESAMIENTO DE GAS","PRODUCCIÓN")</f>
        <v>PRODUCCIÓN</v>
      </c>
      <c r="E973" t="s">
        <v>841</v>
      </c>
      <c r="F973" t="s">
        <v>841</v>
      </c>
      <c r="L973" t="s">
        <v>30</v>
      </c>
      <c r="M973" t="e">
        <f>'Quema en Tea'!AT88</f>
        <v>#VALUE!</v>
      </c>
      <c r="N973">
        <f>IFERROR(IF(L973="CO2",M973,IF(L973="CH4",M973*Hoja1!$C$19,BASEDEDATOS!M973*Hoja1!$C$20)),0)</f>
        <v>0</v>
      </c>
    </row>
    <row r="974" spans="2:14" x14ac:dyDescent="0.75">
      <c r="B974" t="str">
        <f>IF('Quema en Tea'!AI89="Facilidad - Planta tratamiento de gas para venta","1B2biii",IF(Hoja1!$C$31="CRUDO","1B2aii","1B2aiii"))</f>
        <v>1B2aii</v>
      </c>
      <c r="C974" t="str">
        <f>Hoja1!$C$31</f>
        <v>CRUDO</v>
      </c>
      <c r="D974" t="str">
        <f>IF('Quema en Tea'!AI89="Facilidad - Planta tratamiento de gas para venta","PROCESAMIENTO DE GAS","PRODUCCIÓN")</f>
        <v>PRODUCCIÓN</v>
      </c>
      <c r="E974" t="s">
        <v>841</v>
      </c>
      <c r="F974" t="s">
        <v>841</v>
      </c>
      <c r="L974" t="s">
        <v>30</v>
      </c>
      <c r="M974" t="e">
        <f>'Quema en Tea'!AT89</f>
        <v>#VALUE!</v>
      </c>
      <c r="N974">
        <f>IFERROR(IF(L974="CO2",M974,IF(L974="CH4",M974*Hoja1!$C$19,BASEDEDATOS!M974*Hoja1!$C$20)),0)</f>
        <v>0</v>
      </c>
    </row>
    <row r="975" spans="2:14" x14ac:dyDescent="0.75">
      <c r="B975" t="str">
        <f>IF('Quema en Tea'!AI90="Facilidad - Planta tratamiento de gas para venta","1B2biii",IF(Hoja1!$C$31="CRUDO","1B2aii","1B2aiii"))</f>
        <v>1B2aii</v>
      </c>
      <c r="C975" t="str">
        <f>Hoja1!$C$31</f>
        <v>CRUDO</v>
      </c>
      <c r="D975" t="str">
        <f>IF('Quema en Tea'!AI90="Facilidad - Planta tratamiento de gas para venta","PROCESAMIENTO DE GAS","PRODUCCIÓN")</f>
        <v>PRODUCCIÓN</v>
      </c>
      <c r="E975" t="s">
        <v>841</v>
      </c>
      <c r="F975" t="s">
        <v>841</v>
      </c>
      <c r="L975" t="s">
        <v>30</v>
      </c>
      <c r="M975" t="e">
        <f>'Quema en Tea'!AT90</f>
        <v>#VALUE!</v>
      </c>
      <c r="N975">
        <f>IFERROR(IF(L975="CO2",M975,IF(L975="CH4",M975*Hoja1!$C$19,BASEDEDATOS!M975*Hoja1!$C$20)),0)</f>
        <v>0</v>
      </c>
    </row>
    <row r="976" spans="2:14" x14ac:dyDescent="0.75">
      <c r="B976" t="str">
        <f>IF('Quema en Tea'!AI91="Facilidad - Planta tratamiento de gas para venta","1B2biii",IF(Hoja1!$C$31="CRUDO","1B2aii","1B2aiii"))</f>
        <v>1B2aii</v>
      </c>
      <c r="C976" t="str">
        <f>Hoja1!$C$31</f>
        <v>CRUDO</v>
      </c>
      <c r="D976" t="str">
        <f>IF('Quema en Tea'!AI91="Facilidad - Planta tratamiento de gas para venta","PROCESAMIENTO DE GAS","PRODUCCIÓN")</f>
        <v>PRODUCCIÓN</v>
      </c>
      <c r="E976" t="s">
        <v>841</v>
      </c>
      <c r="F976" t="s">
        <v>841</v>
      </c>
      <c r="L976" t="s">
        <v>30</v>
      </c>
      <c r="M976" t="e">
        <f>'Quema en Tea'!AT91</f>
        <v>#VALUE!</v>
      </c>
      <c r="N976">
        <f>IFERROR(IF(L976="CO2",M976,IF(L976="CH4",M976*Hoja1!$C$19,BASEDEDATOS!M976*Hoja1!$C$20)),0)</f>
        <v>0</v>
      </c>
    </row>
    <row r="977" spans="2:14" x14ac:dyDescent="0.75">
      <c r="B977" t="str">
        <f>IF('Quema en Tea'!AI92="Facilidad - Planta tratamiento de gas para venta","1B2biii",IF(Hoja1!$C$31="CRUDO","1B2aii","1B2aiii"))</f>
        <v>1B2aii</v>
      </c>
      <c r="C977" t="str">
        <f>Hoja1!$C$31</f>
        <v>CRUDO</v>
      </c>
      <c r="D977" t="str">
        <f>IF('Quema en Tea'!AI92="Facilidad - Planta tratamiento de gas para venta","PROCESAMIENTO DE GAS","PRODUCCIÓN")</f>
        <v>PRODUCCIÓN</v>
      </c>
      <c r="E977" t="s">
        <v>841</v>
      </c>
      <c r="F977" t="s">
        <v>841</v>
      </c>
      <c r="L977" t="s">
        <v>30</v>
      </c>
      <c r="M977" t="e">
        <f>'Quema en Tea'!AT92</f>
        <v>#VALUE!</v>
      </c>
      <c r="N977">
        <f>IFERROR(IF(L977="CO2",M977,IF(L977="CH4",M977*Hoja1!$C$19,BASEDEDATOS!M977*Hoja1!$C$20)),0)</f>
        <v>0</v>
      </c>
    </row>
    <row r="978" spans="2:14" x14ac:dyDescent="0.75">
      <c r="B978" t="str">
        <f>IF('Quema en Tea'!AI93="Facilidad - Planta tratamiento de gas para venta","1B2biii",IF(Hoja1!$C$31="CRUDO","1B2aii","1B2aiii"))</f>
        <v>1B2aii</v>
      </c>
      <c r="C978" t="str">
        <f>Hoja1!$C$31</f>
        <v>CRUDO</v>
      </c>
      <c r="D978" t="str">
        <f>IF('Quema en Tea'!AI93="Facilidad - Planta tratamiento de gas para venta","PROCESAMIENTO DE GAS","PRODUCCIÓN")</f>
        <v>PRODUCCIÓN</v>
      </c>
      <c r="E978" t="s">
        <v>841</v>
      </c>
      <c r="F978" t="s">
        <v>841</v>
      </c>
      <c r="L978" t="s">
        <v>30</v>
      </c>
      <c r="M978" t="e">
        <f>'Quema en Tea'!AT93</f>
        <v>#VALUE!</v>
      </c>
      <c r="N978">
        <f>IFERROR(IF(L978="CO2",M978,IF(L978="CH4",M978*Hoja1!$C$19,BASEDEDATOS!M978*Hoja1!$C$20)),0)</f>
        <v>0</v>
      </c>
    </row>
    <row r="979" spans="2:14" x14ac:dyDescent="0.75">
      <c r="B979" t="str">
        <f>IF('Quema en Tea'!AI94="Facilidad - Planta tratamiento de gas para venta","1B2biii",IF(Hoja1!$C$31="CRUDO","1B2aii","1B2aiii"))</f>
        <v>1B2aii</v>
      </c>
      <c r="C979" t="str">
        <f>Hoja1!$C$31</f>
        <v>CRUDO</v>
      </c>
      <c r="D979" t="str">
        <f>IF('Quema en Tea'!AI94="Facilidad - Planta tratamiento de gas para venta","PROCESAMIENTO DE GAS","PRODUCCIÓN")</f>
        <v>PRODUCCIÓN</v>
      </c>
      <c r="E979" t="s">
        <v>841</v>
      </c>
      <c r="F979" t="s">
        <v>841</v>
      </c>
      <c r="L979" t="s">
        <v>30</v>
      </c>
      <c r="M979" t="e">
        <f>'Quema en Tea'!AT94</f>
        <v>#VALUE!</v>
      </c>
      <c r="N979">
        <f>IFERROR(IF(L979="CO2",M979,IF(L979="CH4",M979*Hoja1!$C$19,BASEDEDATOS!M979*Hoja1!$C$20)),0)</f>
        <v>0</v>
      </c>
    </row>
    <row r="980" spans="2:14" x14ac:dyDescent="0.75">
      <c r="B980" t="str">
        <f>IF('Quema en Tea'!AI95="Facilidad - Planta tratamiento de gas para venta","1B2biii",IF(Hoja1!$C$31="CRUDO","1B2aii","1B2aiii"))</f>
        <v>1B2aii</v>
      </c>
      <c r="C980" t="str">
        <f>Hoja1!$C$31</f>
        <v>CRUDO</v>
      </c>
      <c r="D980" t="str">
        <f>IF('Quema en Tea'!AI95="Facilidad - Planta tratamiento de gas para venta","PROCESAMIENTO DE GAS","PRODUCCIÓN")</f>
        <v>PRODUCCIÓN</v>
      </c>
      <c r="E980" t="s">
        <v>841</v>
      </c>
      <c r="F980" t="s">
        <v>841</v>
      </c>
      <c r="L980" t="s">
        <v>30</v>
      </c>
      <c r="M980" t="e">
        <f>'Quema en Tea'!AT95</f>
        <v>#VALUE!</v>
      </c>
      <c r="N980">
        <f>IFERROR(IF(L980="CO2",M980,IF(L980="CH4",M980*Hoja1!$C$19,BASEDEDATOS!M980*Hoja1!$C$20)),0)</f>
        <v>0</v>
      </c>
    </row>
    <row r="981" spans="2:14" x14ac:dyDescent="0.75">
      <c r="B981" t="str">
        <f>IF('Quema en Tea'!AI96="Facilidad - Planta tratamiento de gas para venta","1B2biii",IF(Hoja1!$C$31="CRUDO","1B2aii","1B2aiii"))</f>
        <v>1B2aii</v>
      </c>
      <c r="C981" t="str">
        <f>Hoja1!$C$31</f>
        <v>CRUDO</v>
      </c>
      <c r="D981" t="str">
        <f>IF('Quema en Tea'!AI96="Facilidad - Planta tratamiento de gas para venta","PROCESAMIENTO DE GAS","PRODUCCIÓN")</f>
        <v>PRODUCCIÓN</v>
      </c>
      <c r="E981" t="s">
        <v>841</v>
      </c>
      <c r="F981" t="s">
        <v>841</v>
      </c>
      <c r="L981" t="s">
        <v>30</v>
      </c>
      <c r="M981" t="e">
        <f>'Quema en Tea'!AT96</f>
        <v>#VALUE!</v>
      </c>
      <c r="N981">
        <f>IFERROR(IF(L981="CO2",M981,IF(L981="CH4",M981*Hoja1!$C$19,BASEDEDATOS!M981*Hoja1!$C$20)),0)</f>
        <v>0</v>
      </c>
    </row>
    <row r="982" spans="2:14" x14ac:dyDescent="0.75">
      <c r="B982" t="str">
        <f>IF('Quema en Tea'!AI97="Facilidad - Planta tratamiento de gas para venta","1B2biii",IF(Hoja1!$C$31="CRUDO","1B2aii","1B2aiii"))</f>
        <v>1B2aii</v>
      </c>
      <c r="C982" t="str">
        <f>Hoja1!$C$31</f>
        <v>CRUDO</v>
      </c>
      <c r="D982" t="str">
        <f>IF('Quema en Tea'!AI97="Facilidad - Planta tratamiento de gas para venta","PROCESAMIENTO DE GAS","PRODUCCIÓN")</f>
        <v>PRODUCCIÓN</v>
      </c>
      <c r="E982" t="s">
        <v>841</v>
      </c>
      <c r="F982" t="s">
        <v>841</v>
      </c>
      <c r="L982" t="s">
        <v>30</v>
      </c>
      <c r="M982" t="e">
        <f>'Quema en Tea'!AT97</f>
        <v>#VALUE!</v>
      </c>
      <c r="N982">
        <f>IFERROR(IF(L982="CO2",M982,IF(L982="CH4",M982*Hoja1!$C$19,BASEDEDATOS!M982*Hoja1!$C$20)),0)</f>
        <v>0</v>
      </c>
    </row>
    <row r="983" spans="2:14" x14ac:dyDescent="0.75">
      <c r="B983" t="str">
        <f>IF('Quema en Tea'!AI98="Facilidad - Planta tratamiento de gas para venta","1B2biii",IF(Hoja1!$C$31="CRUDO","1B2aii","1B2aiii"))</f>
        <v>1B2aii</v>
      </c>
      <c r="C983" t="str">
        <f>Hoja1!$C$31</f>
        <v>CRUDO</v>
      </c>
      <c r="D983" t="str">
        <f>IF('Quema en Tea'!AI98="Facilidad - Planta tratamiento de gas para venta","PROCESAMIENTO DE GAS","PRODUCCIÓN")</f>
        <v>PRODUCCIÓN</v>
      </c>
      <c r="E983" t="s">
        <v>841</v>
      </c>
      <c r="F983" t="s">
        <v>841</v>
      </c>
      <c r="L983" t="s">
        <v>30</v>
      </c>
      <c r="M983" t="e">
        <f>'Quema en Tea'!AT98</f>
        <v>#VALUE!</v>
      </c>
      <c r="N983">
        <f>IFERROR(IF(L983="CO2",M983,IF(L983="CH4",M983*Hoja1!$C$19,BASEDEDATOS!M983*Hoja1!$C$20)),0)</f>
        <v>0</v>
      </c>
    </row>
    <row r="984" spans="2:14" x14ac:dyDescent="0.75">
      <c r="B984" t="str">
        <f>IF('Quema en Tea'!AI99="Facilidad - Planta tratamiento de gas para venta","1B2biii",IF(Hoja1!$C$31="CRUDO","1B2aii","1B2aiii"))</f>
        <v>1B2aii</v>
      </c>
      <c r="C984" t="str">
        <f>Hoja1!$C$31</f>
        <v>CRUDO</v>
      </c>
      <c r="D984" t="str">
        <f>IF('Quema en Tea'!AI99="Facilidad - Planta tratamiento de gas para venta","PROCESAMIENTO DE GAS","PRODUCCIÓN")</f>
        <v>PRODUCCIÓN</v>
      </c>
      <c r="E984" t="s">
        <v>841</v>
      </c>
      <c r="F984" t="s">
        <v>841</v>
      </c>
      <c r="L984" t="s">
        <v>30</v>
      </c>
      <c r="M984" t="e">
        <f>'Quema en Tea'!AT99</f>
        <v>#VALUE!</v>
      </c>
      <c r="N984">
        <f>IFERROR(IF(L984="CO2",M984,IF(L984="CH4",M984*Hoja1!$C$19,BASEDEDATOS!M984*Hoja1!$C$20)),0)</f>
        <v>0</v>
      </c>
    </row>
    <row r="985" spans="2:14" x14ac:dyDescent="0.75">
      <c r="B985" t="str">
        <f>IF('Quema en Tea'!AI100="Facilidad - Planta tratamiento de gas para venta","1B2biii",IF(Hoja1!$C$31="CRUDO","1B2aii","1B2aiii"))</f>
        <v>1B2aii</v>
      </c>
      <c r="C985" t="str">
        <f>Hoja1!$C$31</f>
        <v>CRUDO</v>
      </c>
      <c r="D985" t="str">
        <f>IF('Quema en Tea'!AI100="Facilidad - Planta tratamiento de gas para venta","PROCESAMIENTO DE GAS","PRODUCCIÓN")</f>
        <v>PRODUCCIÓN</v>
      </c>
      <c r="E985" t="s">
        <v>841</v>
      </c>
      <c r="F985" t="s">
        <v>841</v>
      </c>
      <c r="L985" t="s">
        <v>30</v>
      </c>
      <c r="M985" t="e">
        <f>'Quema en Tea'!AT100</f>
        <v>#VALUE!</v>
      </c>
      <c r="N985">
        <f>IFERROR(IF(L985="CO2",M985,IF(L985="CH4",M985*Hoja1!$C$19,BASEDEDATOS!M985*Hoja1!$C$20)),0)</f>
        <v>0</v>
      </c>
    </row>
    <row r="986" spans="2:14" x14ac:dyDescent="0.75">
      <c r="B986" t="str">
        <f>IF('Quema en Tea'!AI101="Facilidad - Planta tratamiento de gas para venta","1B2biii",IF(Hoja1!$C$31="CRUDO","1B2aii","1B2aiii"))</f>
        <v>1B2aii</v>
      </c>
      <c r="C986" t="str">
        <f>Hoja1!$C$31</f>
        <v>CRUDO</v>
      </c>
      <c r="D986" t="str">
        <f>IF('Quema en Tea'!AI101="Facilidad - Planta tratamiento de gas para venta","PROCESAMIENTO DE GAS","PRODUCCIÓN")</f>
        <v>PRODUCCIÓN</v>
      </c>
      <c r="E986" t="s">
        <v>841</v>
      </c>
      <c r="F986" t="s">
        <v>841</v>
      </c>
      <c r="L986" t="s">
        <v>30</v>
      </c>
      <c r="M986" t="e">
        <f>'Quema en Tea'!AT101</f>
        <v>#VALUE!</v>
      </c>
      <c r="N986">
        <f>IFERROR(IF(L986="CO2",M986,IF(L986="CH4",M986*Hoja1!$C$19,BASEDEDATOS!M986*Hoja1!$C$20)),0)</f>
        <v>0</v>
      </c>
    </row>
    <row r="987" spans="2:14" x14ac:dyDescent="0.75">
      <c r="B987" t="str">
        <f>IF('Quema en Tea'!AI102="Facilidad - Planta tratamiento de gas para venta","1B2biii",IF(Hoja1!$C$31="CRUDO","1B2aii","1B2aiii"))</f>
        <v>1B2aii</v>
      </c>
      <c r="C987" t="str">
        <f>Hoja1!$C$31</f>
        <v>CRUDO</v>
      </c>
      <c r="D987" t="str">
        <f>IF('Quema en Tea'!AI102="Facilidad - Planta tratamiento de gas para venta","PROCESAMIENTO DE GAS","PRODUCCIÓN")</f>
        <v>PRODUCCIÓN</v>
      </c>
      <c r="E987" t="s">
        <v>841</v>
      </c>
      <c r="F987" t="s">
        <v>841</v>
      </c>
      <c r="L987" t="s">
        <v>30</v>
      </c>
      <c r="M987" t="e">
        <f>'Quema en Tea'!AT102</f>
        <v>#VALUE!</v>
      </c>
      <c r="N987">
        <f>IFERROR(IF(L987="CO2",M987,IF(L987="CH4",M987*Hoja1!$C$19,BASEDEDATOS!M987*Hoja1!$C$20)),0)</f>
        <v>0</v>
      </c>
    </row>
    <row r="988" spans="2:14" x14ac:dyDescent="0.75">
      <c r="B988" t="str">
        <f>IF('Quema en Tea'!AI103="Facilidad - Planta tratamiento de gas para venta","1B2biii",IF(Hoja1!$C$31="CRUDO","1B2aii","1B2aiii"))</f>
        <v>1B2aii</v>
      </c>
      <c r="C988" t="str">
        <f>Hoja1!$C$31</f>
        <v>CRUDO</v>
      </c>
      <c r="D988" t="str">
        <f>IF('Quema en Tea'!AI103="Facilidad - Planta tratamiento de gas para venta","PROCESAMIENTO DE GAS","PRODUCCIÓN")</f>
        <v>PRODUCCIÓN</v>
      </c>
      <c r="E988" t="s">
        <v>841</v>
      </c>
      <c r="F988" t="s">
        <v>841</v>
      </c>
      <c r="L988" t="s">
        <v>30</v>
      </c>
      <c r="M988" t="e">
        <f>'Quema en Tea'!AT103</f>
        <v>#VALUE!</v>
      </c>
      <c r="N988">
        <f>IFERROR(IF(L988="CO2",M988,IF(L988="CH4",M988*Hoja1!$C$19,BASEDEDATOS!M988*Hoja1!$C$20)),0)</f>
        <v>0</v>
      </c>
    </row>
    <row r="989" spans="2:14" x14ac:dyDescent="0.75">
      <c r="B989" t="str">
        <f>IF('Quema en Tea'!AI104="Facilidad - Planta tratamiento de gas para venta","1B2biii",IF(Hoja1!$C$31="CRUDO","1B2aii","1B2aiii"))</f>
        <v>1B2aii</v>
      </c>
      <c r="C989" t="str">
        <f>Hoja1!$C$31</f>
        <v>CRUDO</v>
      </c>
      <c r="D989" t="str">
        <f>IF('Quema en Tea'!AI104="Facilidad - Planta tratamiento de gas para venta","PROCESAMIENTO DE GAS","PRODUCCIÓN")</f>
        <v>PRODUCCIÓN</v>
      </c>
      <c r="E989" t="s">
        <v>841</v>
      </c>
      <c r="F989" t="s">
        <v>841</v>
      </c>
      <c r="L989" t="s">
        <v>30</v>
      </c>
      <c r="M989" t="e">
        <f>'Quema en Tea'!AT104</f>
        <v>#VALUE!</v>
      </c>
      <c r="N989">
        <f>IFERROR(IF(L989="CO2",M989,IF(L989="CH4",M989*Hoja1!$C$19,BASEDEDATOS!M989*Hoja1!$C$20)),0)</f>
        <v>0</v>
      </c>
    </row>
    <row r="990" spans="2:14" x14ac:dyDescent="0.75">
      <c r="B990" t="str">
        <f>IF('Quema en Tea'!AI105="Facilidad - Planta tratamiento de gas para venta","1B2biii",IF(Hoja1!$C$31="CRUDO","1B2aii","1B2aiii"))</f>
        <v>1B2aii</v>
      </c>
      <c r="C990" t="str">
        <f>Hoja1!$C$31</f>
        <v>CRUDO</v>
      </c>
      <c r="D990" t="str">
        <f>IF('Quema en Tea'!AI105="Facilidad - Planta tratamiento de gas para venta","PROCESAMIENTO DE GAS","PRODUCCIÓN")</f>
        <v>PRODUCCIÓN</v>
      </c>
      <c r="E990" t="s">
        <v>841</v>
      </c>
      <c r="F990" t="s">
        <v>841</v>
      </c>
      <c r="L990" t="s">
        <v>30</v>
      </c>
      <c r="M990" t="e">
        <f>'Quema en Tea'!AT105</f>
        <v>#VALUE!</v>
      </c>
      <c r="N990">
        <f>IFERROR(IF(L990="CO2",M990,IF(L990="CH4",M990*Hoja1!$C$19,BASEDEDATOS!M990*Hoja1!$C$20)),0)</f>
        <v>0</v>
      </c>
    </row>
    <row r="991" spans="2:14" x14ac:dyDescent="0.75">
      <c r="B991" t="str">
        <f>IF('Quema en Tea'!AI106="Facilidad - Planta tratamiento de gas para venta","1B2biii",IF(Hoja1!$C$31="CRUDO","1B2aii","1B2aiii"))</f>
        <v>1B2aii</v>
      </c>
      <c r="C991" t="str">
        <f>Hoja1!$C$31</f>
        <v>CRUDO</v>
      </c>
      <c r="D991" t="str">
        <f>IF('Quema en Tea'!AI106="Facilidad - Planta tratamiento de gas para venta","PROCESAMIENTO DE GAS","PRODUCCIÓN")</f>
        <v>PRODUCCIÓN</v>
      </c>
      <c r="E991" t="s">
        <v>841</v>
      </c>
      <c r="F991" t="s">
        <v>841</v>
      </c>
      <c r="L991" t="s">
        <v>30</v>
      </c>
      <c r="M991" t="e">
        <f>'Quema en Tea'!AT106</f>
        <v>#VALUE!</v>
      </c>
      <c r="N991">
        <f>IFERROR(IF(L991="CO2",M991,IF(L991="CH4",M991*Hoja1!$C$19,BASEDEDATOS!M991*Hoja1!$C$20)),0)</f>
        <v>0</v>
      </c>
    </row>
    <row r="992" spans="2:14" x14ac:dyDescent="0.75">
      <c r="B992" t="str">
        <f>IF('Quema en Tea'!AI22="Facilidad - Planta tratamiento de gas para venta","1B2biii",IF(Hoja1!$C$31="CRUDO","1B2aii","1B2aiii"))</f>
        <v>1B2aii</v>
      </c>
      <c r="C992" t="str">
        <f>Hoja1!$C$31</f>
        <v>CRUDO</v>
      </c>
      <c r="D992" t="str">
        <f>IF('Quema en Tea'!AI22="Facilidad - Planta tratamiento de gas para venta","PROCESAMIENTO DE GAS","PRODUCCIÓN")</f>
        <v>PRODUCCIÓN</v>
      </c>
      <c r="E992" t="s">
        <v>841</v>
      </c>
      <c r="F992" t="s">
        <v>841</v>
      </c>
      <c r="L992" t="s">
        <v>31</v>
      </c>
      <c r="M992">
        <f>'Quema en Tea'!AU22</f>
        <v>7.4186992606806987E-2</v>
      </c>
      <c r="N992">
        <f>IFERROR(IF(L992="CO2",M992,IF(L992="CH4",M992*Hoja1!$C$19,BASEDEDATOS!M992*Hoja1!$C$20)),0)</f>
        <v>2.0772357929905958</v>
      </c>
    </row>
    <row r="993" spans="2:14" x14ac:dyDescent="0.75">
      <c r="B993" t="str">
        <f>IF('Quema en Tea'!AI23="Facilidad - Planta tratamiento de gas para venta","1B2biii",IF(Hoja1!$C$31="CRUDO","1B2aii","1B2aiii"))</f>
        <v>1B2biii</v>
      </c>
      <c r="C993" t="str">
        <f>Hoja1!$C$31</f>
        <v>CRUDO</v>
      </c>
      <c r="D993" t="str">
        <f>IF('Quema en Tea'!AI23="Facilidad - Planta tratamiento de gas para venta","PROCESAMIENTO DE GAS","PRODUCCIÓN")</f>
        <v>PROCESAMIENTO DE GAS</v>
      </c>
      <c r="E993" t="s">
        <v>841</v>
      </c>
      <c r="F993" t="s">
        <v>841</v>
      </c>
      <c r="L993" t="s">
        <v>31</v>
      </c>
      <c r="M993">
        <f>'Quema en Tea'!AU23</f>
        <v>0.39791344981541649</v>
      </c>
      <c r="N993">
        <f>IFERROR(IF(L993="CO2",M993,IF(L993="CH4",M993*Hoja1!$C$19,BASEDEDATOS!M993*Hoja1!$C$20)),0)</f>
        <v>11.141576594831662</v>
      </c>
    </row>
    <row r="994" spans="2:14" x14ac:dyDescent="0.75">
      <c r="B994" t="str">
        <f>IF('Quema en Tea'!AI24="Facilidad - Planta tratamiento de gas para venta","1B2biii",IF(Hoja1!$C$31="CRUDO","1B2aii","1B2aiii"))</f>
        <v>1B2aii</v>
      </c>
      <c r="C994" t="str">
        <f>Hoja1!$C$31</f>
        <v>CRUDO</v>
      </c>
      <c r="D994" t="str">
        <f>IF('Quema en Tea'!AI24="Facilidad - Planta tratamiento de gas para venta","PROCESAMIENTO DE GAS","PRODUCCIÓN")</f>
        <v>PRODUCCIÓN</v>
      </c>
      <c r="E994" t="s">
        <v>841</v>
      </c>
      <c r="F994" t="s">
        <v>841</v>
      </c>
      <c r="L994" t="s">
        <v>31</v>
      </c>
      <c r="M994">
        <f>'Quema en Tea'!AU24</f>
        <v>1.6527028445321706E-2</v>
      </c>
      <c r="N994">
        <f>IFERROR(IF(L994="CO2",M994,IF(L994="CH4",M994*Hoja1!$C$19,BASEDEDATOS!M994*Hoja1!$C$20)),0)</f>
        <v>0.46275679646900775</v>
      </c>
    </row>
    <row r="995" spans="2:14" x14ac:dyDescent="0.75">
      <c r="B995" t="str">
        <f>IF('Quema en Tea'!AI25="Facilidad - Planta tratamiento de gas para venta","1B2biii",IF(Hoja1!$C$31="CRUDO","1B2aii","1B2aiii"))</f>
        <v>1B2aii</v>
      </c>
      <c r="C995" t="str">
        <f>Hoja1!$C$31</f>
        <v>CRUDO</v>
      </c>
      <c r="D995" t="str">
        <f>IF('Quema en Tea'!AI25="Facilidad - Planta tratamiento de gas para venta","PROCESAMIENTO DE GAS","PRODUCCIÓN")</f>
        <v>PRODUCCIÓN</v>
      </c>
      <c r="E995" t="s">
        <v>841</v>
      </c>
      <c r="F995" t="s">
        <v>841</v>
      </c>
      <c r="L995" t="s">
        <v>31</v>
      </c>
      <c r="M995" t="e">
        <f>'Quema en Tea'!AU25</f>
        <v>#VALUE!</v>
      </c>
      <c r="N995">
        <f>IFERROR(IF(L995="CO2",M995,IF(L995="CH4",M995*Hoja1!$C$19,BASEDEDATOS!M995*Hoja1!$C$20)),0)</f>
        <v>0</v>
      </c>
    </row>
    <row r="996" spans="2:14" x14ac:dyDescent="0.75">
      <c r="B996" t="str">
        <f>IF('Quema en Tea'!AI26="Facilidad - Planta tratamiento de gas para venta","1B2biii",IF(Hoja1!$C$31="CRUDO","1B2aii","1B2aiii"))</f>
        <v>1B2aii</v>
      </c>
      <c r="C996" t="str">
        <f>Hoja1!$C$31</f>
        <v>CRUDO</v>
      </c>
      <c r="D996" t="str">
        <f>IF('Quema en Tea'!AI26="Facilidad - Planta tratamiento de gas para venta","PROCESAMIENTO DE GAS","PRODUCCIÓN")</f>
        <v>PRODUCCIÓN</v>
      </c>
      <c r="E996" t="s">
        <v>841</v>
      </c>
      <c r="F996" t="s">
        <v>841</v>
      </c>
      <c r="L996" t="s">
        <v>31</v>
      </c>
      <c r="M996" t="e">
        <f>'Quema en Tea'!AU26</f>
        <v>#VALUE!</v>
      </c>
      <c r="N996">
        <f>IFERROR(IF(L996="CO2",M996,IF(L996="CH4",M996*Hoja1!$C$19,BASEDEDATOS!M996*Hoja1!$C$20)),0)</f>
        <v>0</v>
      </c>
    </row>
    <row r="997" spans="2:14" x14ac:dyDescent="0.75">
      <c r="B997" t="str">
        <f>IF('Quema en Tea'!AI27="Facilidad - Planta tratamiento de gas para venta","1B2biii",IF(Hoja1!$C$31="CRUDO","1B2aii","1B2aiii"))</f>
        <v>1B2aii</v>
      </c>
      <c r="C997" t="str">
        <f>Hoja1!$C$31</f>
        <v>CRUDO</v>
      </c>
      <c r="D997" t="str">
        <f>IF('Quema en Tea'!AI27="Facilidad - Planta tratamiento de gas para venta","PROCESAMIENTO DE GAS","PRODUCCIÓN")</f>
        <v>PRODUCCIÓN</v>
      </c>
      <c r="E997" t="s">
        <v>841</v>
      </c>
      <c r="F997" t="s">
        <v>841</v>
      </c>
      <c r="L997" t="s">
        <v>31</v>
      </c>
      <c r="M997" t="e">
        <f>'Quema en Tea'!AU27</f>
        <v>#VALUE!</v>
      </c>
      <c r="N997">
        <f>IFERROR(IF(L997="CO2",M997,IF(L997="CH4",M997*Hoja1!$C$19,BASEDEDATOS!M997*Hoja1!$C$20)),0)</f>
        <v>0</v>
      </c>
    </row>
    <row r="998" spans="2:14" x14ac:dyDescent="0.75">
      <c r="B998" t="str">
        <f>IF('Quema en Tea'!AI28="Facilidad - Planta tratamiento de gas para venta","1B2biii",IF(Hoja1!$C$31="CRUDO","1B2aii","1B2aiii"))</f>
        <v>1B2aii</v>
      </c>
      <c r="C998" t="str">
        <f>Hoja1!$C$31</f>
        <v>CRUDO</v>
      </c>
      <c r="D998" t="str">
        <f>IF('Quema en Tea'!AI28="Facilidad - Planta tratamiento de gas para venta","PROCESAMIENTO DE GAS","PRODUCCIÓN")</f>
        <v>PRODUCCIÓN</v>
      </c>
      <c r="E998" t="s">
        <v>841</v>
      </c>
      <c r="F998" t="s">
        <v>841</v>
      </c>
      <c r="L998" t="s">
        <v>31</v>
      </c>
      <c r="M998" t="e">
        <f>'Quema en Tea'!AU28</f>
        <v>#VALUE!</v>
      </c>
      <c r="N998">
        <f>IFERROR(IF(L998="CO2",M998,IF(L998="CH4",M998*Hoja1!$C$19,BASEDEDATOS!M998*Hoja1!$C$20)),0)</f>
        <v>0</v>
      </c>
    </row>
    <row r="999" spans="2:14" x14ac:dyDescent="0.75">
      <c r="B999" t="str">
        <f>IF('Quema en Tea'!AI29="Facilidad - Planta tratamiento de gas para venta","1B2biii",IF(Hoja1!$C$31="CRUDO","1B2aii","1B2aiii"))</f>
        <v>1B2aii</v>
      </c>
      <c r="C999" t="str">
        <f>Hoja1!$C$31</f>
        <v>CRUDO</v>
      </c>
      <c r="D999" t="str">
        <f>IF('Quema en Tea'!AI29="Facilidad - Planta tratamiento de gas para venta","PROCESAMIENTO DE GAS","PRODUCCIÓN")</f>
        <v>PRODUCCIÓN</v>
      </c>
      <c r="E999" t="s">
        <v>841</v>
      </c>
      <c r="F999" t="s">
        <v>841</v>
      </c>
      <c r="L999" t="s">
        <v>31</v>
      </c>
      <c r="M999" t="e">
        <f>'Quema en Tea'!AU29</f>
        <v>#VALUE!</v>
      </c>
      <c r="N999">
        <f>IFERROR(IF(L999="CO2",M999,IF(L999="CH4",M999*Hoja1!$C$19,BASEDEDATOS!M999*Hoja1!$C$20)),0)</f>
        <v>0</v>
      </c>
    </row>
    <row r="1000" spans="2:14" x14ac:dyDescent="0.75">
      <c r="B1000" t="str">
        <f>IF('Quema en Tea'!AI30="Facilidad - Planta tratamiento de gas para venta","1B2biii",IF(Hoja1!$C$31="CRUDO","1B2aii","1B2aiii"))</f>
        <v>1B2aii</v>
      </c>
      <c r="C1000" t="str">
        <f>Hoja1!$C$31</f>
        <v>CRUDO</v>
      </c>
      <c r="D1000" t="str">
        <f>IF('Quema en Tea'!AI30="Facilidad - Planta tratamiento de gas para venta","PROCESAMIENTO DE GAS","PRODUCCIÓN")</f>
        <v>PRODUCCIÓN</v>
      </c>
      <c r="E1000" t="s">
        <v>841</v>
      </c>
      <c r="F1000" t="s">
        <v>841</v>
      </c>
      <c r="L1000" t="s">
        <v>31</v>
      </c>
      <c r="M1000" t="e">
        <f>'Quema en Tea'!AU30</f>
        <v>#VALUE!</v>
      </c>
      <c r="N1000">
        <f>IFERROR(IF(L1000="CO2",M1000,IF(L1000="CH4",M1000*Hoja1!$C$19,BASEDEDATOS!M1000*Hoja1!$C$20)),0)</f>
        <v>0</v>
      </c>
    </row>
    <row r="1001" spans="2:14" x14ac:dyDescent="0.75">
      <c r="B1001" t="str">
        <f>IF('Quema en Tea'!AI31="Facilidad - Planta tratamiento de gas para venta","1B2biii",IF(Hoja1!$C$31="CRUDO","1B2aii","1B2aiii"))</f>
        <v>1B2aii</v>
      </c>
      <c r="C1001" t="str">
        <f>Hoja1!$C$31</f>
        <v>CRUDO</v>
      </c>
      <c r="D1001" t="str">
        <f>IF('Quema en Tea'!AI31="Facilidad - Planta tratamiento de gas para venta","PROCESAMIENTO DE GAS","PRODUCCIÓN")</f>
        <v>PRODUCCIÓN</v>
      </c>
      <c r="E1001" t="s">
        <v>841</v>
      </c>
      <c r="F1001" t="s">
        <v>841</v>
      </c>
      <c r="L1001" t="s">
        <v>31</v>
      </c>
      <c r="M1001" t="e">
        <f>'Quema en Tea'!AU31</f>
        <v>#VALUE!</v>
      </c>
      <c r="N1001">
        <f>IFERROR(IF(L1001="CO2",M1001,IF(L1001="CH4",M1001*Hoja1!$C$19,BASEDEDATOS!M1001*Hoja1!$C$20)),0)</f>
        <v>0</v>
      </c>
    </row>
    <row r="1002" spans="2:14" x14ac:dyDescent="0.75">
      <c r="B1002" t="str">
        <f>IF('Quema en Tea'!AI32="Facilidad - Planta tratamiento de gas para venta","1B2biii",IF(Hoja1!$C$31="CRUDO","1B2aii","1B2aiii"))</f>
        <v>1B2aii</v>
      </c>
      <c r="C1002" t="str">
        <f>Hoja1!$C$31</f>
        <v>CRUDO</v>
      </c>
      <c r="D1002" t="str">
        <f>IF('Quema en Tea'!AI32="Facilidad - Planta tratamiento de gas para venta","PROCESAMIENTO DE GAS","PRODUCCIÓN")</f>
        <v>PRODUCCIÓN</v>
      </c>
      <c r="E1002" t="s">
        <v>841</v>
      </c>
      <c r="F1002" t="s">
        <v>841</v>
      </c>
      <c r="L1002" t="s">
        <v>31</v>
      </c>
      <c r="M1002" t="e">
        <f>'Quema en Tea'!AU32</f>
        <v>#VALUE!</v>
      </c>
      <c r="N1002">
        <f>IFERROR(IF(L1002="CO2",M1002,IF(L1002="CH4",M1002*Hoja1!$C$19,BASEDEDATOS!M1002*Hoja1!$C$20)),0)</f>
        <v>0</v>
      </c>
    </row>
    <row r="1003" spans="2:14" x14ac:dyDescent="0.75">
      <c r="B1003" t="str">
        <f>IF('Quema en Tea'!AI33="Facilidad - Planta tratamiento de gas para venta","1B2biii",IF(Hoja1!$C$31="CRUDO","1B2aii","1B2aiii"))</f>
        <v>1B2aii</v>
      </c>
      <c r="C1003" t="str">
        <f>Hoja1!$C$31</f>
        <v>CRUDO</v>
      </c>
      <c r="D1003" t="str">
        <f>IF('Quema en Tea'!AI33="Facilidad - Planta tratamiento de gas para venta","PROCESAMIENTO DE GAS","PRODUCCIÓN")</f>
        <v>PRODUCCIÓN</v>
      </c>
      <c r="E1003" t="s">
        <v>841</v>
      </c>
      <c r="F1003" t="s">
        <v>841</v>
      </c>
      <c r="L1003" t="s">
        <v>31</v>
      </c>
      <c r="M1003" t="e">
        <f>'Quema en Tea'!AU33</f>
        <v>#VALUE!</v>
      </c>
      <c r="N1003">
        <f>IFERROR(IF(L1003="CO2",M1003,IF(L1003="CH4",M1003*Hoja1!$C$19,BASEDEDATOS!M1003*Hoja1!$C$20)),0)</f>
        <v>0</v>
      </c>
    </row>
    <row r="1004" spans="2:14" x14ac:dyDescent="0.75">
      <c r="B1004" t="str">
        <f>IF('Quema en Tea'!AI34="Facilidad - Planta tratamiento de gas para venta","1B2biii",IF(Hoja1!$C$31="CRUDO","1B2aii","1B2aiii"))</f>
        <v>1B2aii</v>
      </c>
      <c r="C1004" t="str">
        <f>Hoja1!$C$31</f>
        <v>CRUDO</v>
      </c>
      <c r="D1004" t="str">
        <f>IF('Quema en Tea'!AI34="Facilidad - Planta tratamiento de gas para venta","PROCESAMIENTO DE GAS","PRODUCCIÓN")</f>
        <v>PRODUCCIÓN</v>
      </c>
      <c r="E1004" t="s">
        <v>841</v>
      </c>
      <c r="F1004" t="s">
        <v>841</v>
      </c>
      <c r="L1004" t="s">
        <v>31</v>
      </c>
      <c r="M1004" t="e">
        <f>'Quema en Tea'!AU34</f>
        <v>#VALUE!</v>
      </c>
      <c r="N1004">
        <f>IFERROR(IF(L1004="CO2",M1004,IF(L1004="CH4",M1004*Hoja1!$C$19,BASEDEDATOS!M1004*Hoja1!$C$20)),0)</f>
        <v>0</v>
      </c>
    </row>
    <row r="1005" spans="2:14" x14ac:dyDescent="0.75">
      <c r="B1005" t="str">
        <f>IF('Quema en Tea'!AI35="Facilidad - Planta tratamiento de gas para venta","1B2biii",IF(Hoja1!$C$31="CRUDO","1B2aii","1B2aiii"))</f>
        <v>1B2aii</v>
      </c>
      <c r="C1005" t="str">
        <f>Hoja1!$C$31</f>
        <v>CRUDO</v>
      </c>
      <c r="D1005" t="str">
        <f>IF('Quema en Tea'!AI35="Facilidad - Planta tratamiento de gas para venta","PROCESAMIENTO DE GAS","PRODUCCIÓN")</f>
        <v>PRODUCCIÓN</v>
      </c>
      <c r="E1005" t="s">
        <v>841</v>
      </c>
      <c r="F1005" t="s">
        <v>841</v>
      </c>
      <c r="L1005" t="s">
        <v>31</v>
      </c>
      <c r="M1005" t="e">
        <f>'Quema en Tea'!AU35</f>
        <v>#VALUE!</v>
      </c>
      <c r="N1005">
        <f>IFERROR(IF(L1005="CO2",M1005,IF(L1005="CH4",M1005*Hoja1!$C$19,BASEDEDATOS!M1005*Hoja1!$C$20)),0)</f>
        <v>0</v>
      </c>
    </row>
    <row r="1006" spans="2:14" x14ac:dyDescent="0.75">
      <c r="B1006" t="str">
        <f>IF('Quema en Tea'!AI36="Facilidad - Planta tratamiento de gas para venta","1B2biii",IF(Hoja1!$C$31="CRUDO","1B2aii","1B2aiii"))</f>
        <v>1B2aii</v>
      </c>
      <c r="C1006" t="str">
        <f>Hoja1!$C$31</f>
        <v>CRUDO</v>
      </c>
      <c r="D1006" t="str">
        <f>IF('Quema en Tea'!AI36="Facilidad - Planta tratamiento de gas para venta","PROCESAMIENTO DE GAS","PRODUCCIÓN")</f>
        <v>PRODUCCIÓN</v>
      </c>
      <c r="E1006" t="s">
        <v>841</v>
      </c>
      <c r="F1006" t="s">
        <v>841</v>
      </c>
      <c r="L1006" t="s">
        <v>31</v>
      </c>
      <c r="M1006" t="e">
        <f>'Quema en Tea'!AU36</f>
        <v>#VALUE!</v>
      </c>
      <c r="N1006">
        <f>IFERROR(IF(L1006="CO2",M1006,IF(L1006="CH4",M1006*Hoja1!$C$19,BASEDEDATOS!M1006*Hoja1!$C$20)),0)</f>
        <v>0</v>
      </c>
    </row>
    <row r="1007" spans="2:14" x14ac:dyDescent="0.75">
      <c r="B1007" t="str">
        <f>IF('Quema en Tea'!AI37="Facilidad - Planta tratamiento de gas para venta","1B2biii",IF(Hoja1!$C$31="CRUDO","1B2aii","1B2aiii"))</f>
        <v>1B2aii</v>
      </c>
      <c r="C1007" t="str">
        <f>Hoja1!$C$31</f>
        <v>CRUDO</v>
      </c>
      <c r="D1007" t="str">
        <f>IF('Quema en Tea'!AI37="Facilidad - Planta tratamiento de gas para venta","PROCESAMIENTO DE GAS","PRODUCCIÓN")</f>
        <v>PRODUCCIÓN</v>
      </c>
      <c r="E1007" t="s">
        <v>841</v>
      </c>
      <c r="F1007" t="s">
        <v>841</v>
      </c>
      <c r="L1007" t="s">
        <v>31</v>
      </c>
      <c r="M1007" t="e">
        <f>'Quema en Tea'!AU37</f>
        <v>#VALUE!</v>
      </c>
      <c r="N1007">
        <f>IFERROR(IF(L1007="CO2",M1007,IF(L1007="CH4",M1007*Hoja1!$C$19,BASEDEDATOS!M1007*Hoja1!$C$20)),0)</f>
        <v>0</v>
      </c>
    </row>
    <row r="1008" spans="2:14" x14ac:dyDescent="0.75">
      <c r="B1008" t="str">
        <f>IF('Quema en Tea'!AI38="Facilidad - Planta tratamiento de gas para venta","1B2biii",IF(Hoja1!$C$31="CRUDO","1B2aii","1B2aiii"))</f>
        <v>1B2aii</v>
      </c>
      <c r="C1008" t="str">
        <f>Hoja1!$C$31</f>
        <v>CRUDO</v>
      </c>
      <c r="D1008" t="str">
        <f>IF('Quema en Tea'!AI38="Facilidad - Planta tratamiento de gas para venta","PROCESAMIENTO DE GAS","PRODUCCIÓN")</f>
        <v>PRODUCCIÓN</v>
      </c>
      <c r="E1008" t="s">
        <v>841</v>
      </c>
      <c r="F1008" t="s">
        <v>841</v>
      </c>
      <c r="L1008" t="s">
        <v>31</v>
      </c>
      <c r="M1008" t="e">
        <f>'Quema en Tea'!AU38</f>
        <v>#VALUE!</v>
      </c>
      <c r="N1008">
        <f>IFERROR(IF(L1008="CO2",M1008,IF(L1008="CH4",M1008*Hoja1!$C$19,BASEDEDATOS!M1008*Hoja1!$C$20)),0)</f>
        <v>0</v>
      </c>
    </row>
    <row r="1009" spans="2:14" x14ac:dyDescent="0.75">
      <c r="B1009" t="str">
        <f>IF('Quema en Tea'!AI39="Facilidad - Planta tratamiento de gas para venta","1B2biii",IF(Hoja1!$C$31="CRUDO","1B2aii","1B2aiii"))</f>
        <v>1B2aii</v>
      </c>
      <c r="C1009" t="str">
        <f>Hoja1!$C$31</f>
        <v>CRUDO</v>
      </c>
      <c r="D1009" t="str">
        <f>IF('Quema en Tea'!AI39="Facilidad - Planta tratamiento de gas para venta","PROCESAMIENTO DE GAS","PRODUCCIÓN")</f>
        <v>PRODUCCIÓN</v>
      </c>
      <c r="E1009" t="s">
        <v>841</v>
      </c>
      <c r="F1009" t="s">
        <v>841</v>
      </c>
      <c r="L1009" t="s">
        <v>31</v>
      </c>
      <c r="M1009" t="e">
        <f>'Quema en Tea'!AU39</f>
        <v>#VALUE!</v>
      </c>
      <c r="N1009">
        <f>IFERROR(IF(L1009="CO2",M1009,IF(L1009="CH4",M1009*Hoja1!$C$19,BASEDEDATOS!M1009*Hoja1!$C$20)),0)</f>
        <v>0</v>
      </c>
    </row>
    <row r="1010" spans="2:14" x14ac:dyDescent="0.75">
      <c r="B1010" t="str">
        <f>IF('Quema en Tea'!AI40="Facilidad - Planta tratamiento de gas para venta","1B2biii",IF(Hoja1!$C$31="CRUDO","1B2aii","1B2aiii"))</f>
        <v>1B2aii</v>
      </c>
      <c r="C1010" t="str">
        <f>Hoja1!$C$31</f>
        <v>CRUDO</v>
      </c>
      <c r="D1010" t="str">
        <f>IF('Quema en Tea'!AI40="Facilidad - Planta tratamiento de gas para venta","PROCESAMIENTO DE GAS","PRODUCCIÓN")</f>
        <v>PRODUCCIÓN</v>
      </c>
      <c r="E1010" t="s">
        <v>841</v>
      </c>
      <c r="F1010" t="s">
        <v>841</v>
      </c>
      <c r="L1010" t="s">
        <v>31</v>
      </c>
      <c r="M1010" t="e">
        <f>'Quema en Tea'!AU40</f>
        <v>#VALUE!</v>
      </c>
      <c r="N1010">
        <f>IFERROR(IF(L1010="CO2",M1010,IF(L1010="CH4",M1010*Hoja1!$C$19,BASEDEDATOS!M1010*Hoja1!$C$20)),0)</f>
        <v>0</v>
      </c>
    </row>
    <row r="1011" spans="2:14" x14ac:dyDescent="0.75">
      <c r="B1011" t="str">
        <f>IF('Quema en Tea'!AI41="Facilidad - Planta tratamiento de gas para venta","1B2biii",IF(Hoja1!$C$31="CRUDO","1B2aii","1B2aiii"))</f>
        <v>1B2aii</v>
      </c>
      <c r="C1011" t="str">
        <f>Hoja1!$C$31</f>
        <v>CRUDO</v>
      </c>
      <c r="D1011" t="str">
        <f>IF('Quema en Tea'!AI41="Facilidad - Planta tratamiento de gas para venta","PROCESAMIENTO DE GAS","PRODUCCIÓN")</f>
        <v>PRODUCCIÓN</v>
      </c>
      <c r="E1011" t="s">
        <v>841</v>
      </c>
      <c r="F1011" t="s">
        <v>841</v>
      </c>
      <c r="L1011" t="s">
        <v>31</v>
      </c>
      <c r="M1011" t="e">
        <f>'Quema en Tea'!AU41</f>
        <v>#VALUE!</v>
      </c>
      <c r="N1011">
        <f>IFERROR(IF(L1011="CO2",M1011,IF(L1011="CH4",M1011*Hoja1!$C$19,BASEDEDATOS!M1011*Hoja1!$C$20)),0)</f>
        <v>0</v>
      </c>
    </row>
    <row r="1012" spans="2:14" x14ac:dyDescent="0.75">
      <c r="B1012" t="str">
        <f>IF('Quema en Tea'!AI42="Facilidad - Planta tratamiento de gas para venta","1B2biii",IF(Hoja1!$C$31="CRUDO","1B2aii","1B2aiii"))</f>
        <v>1B2aii</v>
      </c>
      <c r="C1012" t="str">
        <f>Hoja1!$C$31</f>
        <v>CRUDO</v>
      </c>
      <c r="D1012" t="str">
        <f>IF('Quema en Tea'!AI42="Facilidad - Planta tratamiento de gas para venta","PROCESAMIENTO DE GAS","PRODUCCIÓN")</f>
        <v>PRODUCCIÓN</v>
      </c>
      <c r="E1012" t="s">
        <v>841</v>
      </c>
      <c r="F1012" t="s">
        <v>841</v>
      </c>
      <c r="L1012" t="s">
        <v>31</v>
      </c>
      <c r="M1012" t="e">
        <f>'Quema en Tea'!AU42</f>
        <v>#VALUE!</v>
      </c>
      <c r="N1012">
        <f>IFERROR(IF(L1012="CO2",M1012,IF(L1012="CH4",M1012*Hoja1!$C$19,BASEDEDATOS!M1012*Hoja1!$C$20)),0)</f>
        <v>0</v>
      </c>
    </row>
    <row r="1013" spans="2:14" x14ac:dyDescent="0.75">
      <c r="B1013" t="str">
        <f>IF('Quema en Tea'!AI43="Facilidad - Planta tratamiento de gas para venta","1B2biii",IF(Hoja1!$C$31="CRUDO","1B2aii","1B2aiii"))</f>
        <v>1B2aii</v>
      </c>
      <c r="C1013" t="str">
        <f>Hoja1!$C$31</f>
        <v>CRUDO</v>
      </c>
      <c r="D1013" t="str">
        <f>IF('Quema en Tea'!AI43="Facilidad - Planta tratamiento de gas para venta","PROCESAMIENTO DE GAS","PRODUCCIÓN")</f>
        <v>PRODUCCIÓN</v>
      </c>
      <c r="E1013" t="s">
        <v>841</v>
      </c>
      <c r="F1013" t="s">
        <v>841</v>
      </c>
      <c r="L1013" t="s">
        <v>31</v>
      </c>
      <c r="M1013" t="e">
        <f>'Quema en Tea'!AU43</f>
        <v>#VALUE!</v>
      </c>
      <c r="N1013">
        <f>IFERROR(IF(L1013="CO2",M1013,IF(L1013="CH4",M1013*Hoja1!$C$19,BASEDEDATOS!M1013*Hoja1!$C$20)),0)</f>
        <v>0</v>
      </c>
    </row>
    <row r="1014" spans="2:14" x14ac:dyDescent="0.75">
      <c r="B1014" t="str">
        <f>IF('Quema en Tea'!AI44="Facilidad - Planta tratamiento de gas para venta","1B2biii",IF(Hoja1!$C$31="CRUDO","1B2aii","1B2aiii"))</f>
        <v>1B2aii</v>
      </c>
      <c r="C1014" t="str">
        <f>Hoja1!$C$31</f>
        <v>CRUDO</v>
      </c>
      <c r="D1014" t="str">
        <f>IF('Quema en Tea'!AI44="Facilidad - Planta tratamiento de gas para venta","PROCESAMIENTO DE GAS","PRODUCCIÓN")</f>
        <v>PRODUCCIÓN</v>
      </c>
      <c r="E1014" t="s">
        <v>841</v>
      </c>
      <c r="F1014" t="s">
        <v>841</v>
      </c>
      <c r="L1014" t="s">
        <v>31</v>
      </c>
      <c r="M1014" t="e">
        <f>'Quema en Tea'!AU44</f>
        <v>#VALUE!</v>
      </c>
      <c r="N1014">
        <f>IFERROR(IF(L1014="CO2",M1014,IF(L1014="CH4",M1014*Hoja1!$C$19,BASEDEDATOS!M1014*Hoja1!$C$20)),0)</f>
        <v>0</v>
      </c>
    </row>
    <row r="1015" spans="2:14" x14ac:dyDescent="0.75">
      <c r="B1015" t="str">
        <f>IF('Quema en Tea'!AI45="Facilidad - Planta tratamiento de gas para venta","1B2biii",IF(Hoja1!$C$31="CRUDO","1B2aii","1B2aiii"))</f>
        <v>1B2aii</v>
      </c>
      <c r="C1015" t="str">
        <f>Hoja1!$C$31</f>
        <v>CRUDO</v>
      </c>
      <c r="D1015" t="str">
        <f>IF('Quema en Tea'!AI45="Facilidad - Planta tratamiento de gas para venta","PROCESAMIENTO DE GAS","PRODUCCIÓN")</f>
        <v>PRODUCCIÓN</v>
      </c>
      <c r="E1015" t="s">
        <v>841</v>
      </c>
      <c r="F1015" t="s">
        <v>841</v>
      </c>
      <c r="L1015" t="s">
        <v>31</v>
      </c>
      <c r="M1015" t="e">
        <f>'Quema en Tea'!AU45</f>
        <v>#VALUE!</v>
      </c>
      <c r="N1015">
        <f>IFERROR(IF(L1015="CO2",M1015,IF(L1015="CH4",M1015*Hoja1!$C$19,BASEDEDATOS!M1015*Hoja1!$C$20)),0)</f>
        <v>0</v>
      </c>
    </row>
    <row r="1016" spans="2:14" x14ac:dyDescent="0.75">
      <c r="B1016" t="str">
        <f>IF('Quema en Tea'!AI46="Facilidad - Planta tratamiento de gas para venta","1B2biii",IF(Hoja1!$C$31="CRUDO","1B2aii","1B2aiii"))</f>
        <v>1B2aii</v>
      </c>
      <c r="C1016" t="str">
        <f>Hoja1!$C$31</f>
        <v>CRUDO</v>
      </c>
      <c r="D1016" t="str">
        <f>IF('Quema en Tea'!AI46="Facilidad - Planta tratamiento de gas para venta","PROCESAMIENTO DE GAS","PRODUCCIÓN")</f>
        <v>PRODUCCIÓN</v>
      </c>
      <c r="E1016" t="s">
        <v>841</v>
      </c>
      <c r="F1016" t="s">
        <v>841</v>
      </c>
      <c r="L1016" t="s">
        <v>31</v>
      </c>
      <c r="M1016" t="e">
        <f>'Quema en Tea'!AU46</f>
        <v>#VALUE!</v>
      </c>
      <c r="N1016">
        <f>IFERROR(IF(L1016="CO2",M1016,IF(L1016="CH4",M1016*Hoja1!$C$19,BASEDEDATOS!M1016*Hoja1!$C$20)),0)</f>
        <v>0</v>
      </c>
    </row>
    <row r="1017" spans="2:14" x14ac:dyDescent="0.75">
      <c r="B1017" t="str">
        <f>IF('Quema en Tea'!AI47="Facilidad - Planta tratamiento de gas para venta","1B2biii",IF(Hoja1!$C$31="CRUDO","1B2aii","1B2aiii"))</f>
        <v>1B2aii</v>
      </c>
      <c r="C1017" t="str">
        <f>Hoja1!$C$31</f>
        <v>CRUDO</v>
      </c>
      <c r="D1017" t="str">
        <f>IF('Quema en Tea'!AI47="Facilidad - Planta tratamiento de gas para venta","PROCESAMIENTO DE GAS","PRODUCCIÓN")</f>
        <v>PRODUCCIÓN</v>
      </c>
      <c r="E1017" t="s">
        <v>841</v>
      </c>
      <c r="F1017" t="s">
        <v>841</v>
      </c>
      <c r="L1017" t="s">
        <v>31</v>
      </c>
      <c r="M1017" t="e">
        <f>'Quema en Tea'!AU47</f>
        <v>#VALUE!</v>
      </c>
      <c r="N1017">
        <f>IFERROR(IF(L1017="CO2",M1017,IF(L1017="CH4",M1017*Hoja1!$C$19,BASEDEDATOS!M1017*Hoja1!$C$20)),0)</f>
        <v>0</v>
      </c>
    </row>
    <row r="1018" spans="2:14" x14ac:dyDescent="0.75">
      <c r="B1018" t="str">
        <f>IF('Quema en Tea'!AI48="Facilidad - Planta tratamiento de gas para venta","1B2biii",IF(Hoja1!$C$31="CRUDO","1B2aii","1B2aiii"))</f>
        <v>1B2aii</v>
      </c>
      <c r="C1018" t="str">
        <f>Hoja1!$C$31</f>
        <v>CRUDO</v>
      </c>
      <c r="D1018" t="str">
        <f>IF('Quema en Tea'!AI48="Facilidad - Planta tratamiento de gas para venta","PROCESAMIENTO DE GAS","PRODUCCIÓN")</f>
        <v>PRODUCCIÓN</v>
      </c>
      <c r="E1018" t="s">
        <v>841</v>
      </c>
      <c r="F1018" t="s">
        <v>841</v>
      </c>
      <c r="L1018" t="s">
        <v>31</v>
      </c>
      <c r="M1018" t="e">
        <f>'Quema en Tea'!AU48</f>
        <v>#VALUE!</v>
      </c>
      <c r="N1018">
        <f>IFERROR(IF(L1018="CO2",M1018,IF(L1018="CH4",M1018*Hoja1!$C$19,BASEDEDATOS!M1018*Hoja1!$C$20)),0)</f>
        <v>0</v>
      </c>
    </row>
    <row r="1019" spans="2:14" x14ac:dyDescent="0.75">
      <c r="B1019" t="str">
        <f>IF('Quema en Tea'!AI49="Facilidad - Planta tratamiento de gas para venta","1B2biii",IF(Hoja1!$C$31="CRUDO","1B2aii","1B2aiii"))</f>
        <v>1B2aii</v>
      </c>
      <c r="C1019" t="str">
        <f>Hoja1!$C$31</f>
        <v>CRUDO</v>
      </c>
      <c r="D1019" t="str">
        <f>IF('Quema en Tea'!AI49="Facilidad - Planta tratamiento de gas para venta","PROCESAMIENTO DE GAS","PRODUCCIÓN")</f>
        <v>PRODUCCIÓN</v>
      </c>
      <c r="E1019" t="s">
        <v>841</v>
      </c>
      <c r="F1019" t="s">
        <v>841</v>
      </c>
      <c r="L1019" t="s">
        <v>31</v>
      </c>
      <c r="M1019" t="e">
        <f>'Quema en Tea'!AU49</f>
        <v>#VALUE!</v>
      </c>
      <c r="N1019">
        <f>IFERROR(IF(L1019="CO2",M1019,IF(L1019="CH4",M1019*Hoja1!$C$19,BASEDEDATOS!M1019*Hoja1!$C$20)),0)</f>
        <v>0</v>
      </c>
    </row>
    <row r="1020" spans="2:14" x14ac:dyDescent="0.75">
      <c r="B1020" t="str">
        <f>IF('Quema en Tea'!AI50="Facilidad - Planta tratamiento de gas para venta","1B2biii",IF(Hoja1!$C$31="CRUDO","1B2aii","1B2aiii"))</f>
        <v>1B2aii</v>
      </c>
      <c r="C1020" t="str">
        <f>Hoja1!$C$31</f>
        <v>CRUDO</v>
      </c>
      <c r="D1020" t="str">
        <f>IF('Quema en Tea'!AI50="Facilidad - Planta tratamiento de gas para venta","PROCESAMIENTO DE GAS","PRODUCCIÓN")</f>
        <v>PRODUCCIÓN</v>
      </c>
      <c r="E1020" t="s">
        <v>841</v>
      </c>
      <c r="F1020" t="s">
        <v>841</v>
      </c>
      <c r="L1020" t="s">
        <v>31</v>
      </c>
      <c r="M1020" t="e">
        <f>'Quema en Tea'!AU50</f>
        <v>#VALUE!</v>
      </c>
      <c r="N1020">
        <f>IFERROR(IF(L1020="CO2",M1020,IF(L1020="CH4",M1020*Hoja1!$C$19,BASEDEDATOS!M1020*Hoja1!$C$20)),0)</f>
        <v>0</v>
      </c>
    </row>
    <row r="1021" spans="2:14" x14ac:dyDescent="0.75">
      <c r="B1021" t="str">
        <f>IF('Quema en Tea'!AI51="Facilidad - Planta tratamiento de gas para venta","1B2biii",IF(Hoja1!$C$31="CRUDO","1B2aii","1B2aiii"))</f>
        <v>1B2aii</v>
      </c>
      <c r="C1021" t="str">
        <f>Hoja1!$C$31</f>
        <v>CRUDO</v>
      </c>
      <c r="D1021" t="str">
        <f>IF('Quema en Tea'!AI51="Facilidad - Planta tratamiento de gas para venta","PROCESAMIENTO DE GAS","PRODUCCIÓN")</f>
        <v>PRODUCCIÓN</v>
      </c>
      <c r="E1021" t="s">
        <v>841</v>
      </c>
      <c r="F1021" t="s">
        <v>841</v>
      </c>
      <c r="L1021" t="s">
        <v>31</v>
      </c>
      <c r="M1021" t="e">
        <f>'Quema en Tea'!AU51</f>
        <v>#VALUE!</v>
      </c>
      <c r="N1021">
        <f>IFERROR(IF(L1021="CO2",M1021,IF(L1021="CH4",M1021*Hoja1!$C$19,BASEDEDATOS!M1021*Hoja1!$C$20)),0)</f>
        <v>0</v>
      </c>
    </row>
    <row r="1022" spans="2:14" x14ac:dyDescent="0.75">
      <c r="B1022" t="str">
        <f>IF('Quema en Tea'!AI52="Facilidad - Planta tratamiento de gas para venta","1B2biii",IF(Hoja1!$C$31="CRUDO","1B2aii","1B2aiii"))</f>
        <v>1B2aii</v>
      </c>
      <c r="C1022" t="str">
        <f>Hoja1!$C$31</f>
        <v>CRUDO</v>
      </c>
      <c r="D1022" t="str">
        <f>IF('Quema en Tea'!AI52="Facilidad - Planta tratamiento de gas para venta","PROCESAMIENTO DE GAS","PRODUCCIÓN")</f>
        <v>PRODUCCIÓN</v>
      </c>
      <c r="E1022" t="s">
        <v>841</v>
      </c>
      <c r="F1022" t="s">
        <v>841</v>
      </c>
      <c r="L1022" t="s">
        <v>31</v>
      </c>
      <c r="M1022" t="e">
        <f>'Quema en Tea'!AU52</f>
        <v>#VALUE!</v>
      </c>
      <c r="N1022">
        <f>IFERROR(IF(L1022="CO2",M1022,IF(L1022="CH4",M1022*Hoja1!$C$19,BASEDEDATOS!M1022*Hoja1!$C$20)),0)</f>
        <v>0</v>
      </c>
    </row>
    <row r="1023" spans="2:14" x14ac:dyDescent="0.75">
      <c r="B1023" t="str">
        <f>IF('Quema en Tea'!AI53="Facilidad - Planta tratamiento de gas para venta","1B2biii",IF(Hoja1!$C$31="CRUDO","1B2aii","1B2aiii"))</f>
        <v>1B2aii</v>
      </c>
      <c r="C1023" t="str">
        <f>Hoja1!$C$31</f>
        <v>CRUDO</v>
      </c>
      <c r="D1023" t="str">
        <f>IF('Quema en Tea'!AI53="Facilidad - Planta tratamiento de gas para venta","PROCESAMIENTO DE GAS","PRODUCCIÓN")</f>
        <v>PRODUCCIÓN</v>
      </c>
      <c r="E1023" t="s">
        <v>841</v>
      </c>
      <c r="F1023" t="s">
        <v>841</v>
      </c>
      <c r="L1023" t="s">
        <v>31</v>
      </c>
      <c r="M1023" t="e">
        <f>'Quema en Tea'!AU53</f>
        <v>#VALUE!</v>
      </c>
      <c r="N1023">
        <f>IFERROR(IF(L1023="CO2",M1023,IF(L1023="CH4",M1023*Hoja1!$C$19,BASEDEDATOS!M1023*Hoja1!$C$20)),0)</f>
        <v>0</v>
      </c>
    </row>
    <row r="1024" spans="2:14" x14ac:dyDescent="0.75">
      <c r="B1024" t="str">
        <f>IF('Quema en Tea'!AI54="Facilidad - Planta tratamiento de gas para venta","1B2biii",IF(Hoja1!$C$31="CRUDO","1B2aii","1B2aiii"))</f>
        <v>1B2aii</v>
      </c>
      <c r="C1024" t="str">
        <f>Hoja1!$C$31</f>
        <v>CRUDO</v>
      </c>
      <c r="D1024" t="str">
        <f>IF('Quema en Tea'!AI54="Facilidad - Planta tratamiento de gas para venta","PROCESAMIENTO DE GAS","PRODUCCIÓN")</f>
        <v>PRODUCCIÓN</v>
      </c>
      <c r="E1024" t="s">
        <v>841</v>
      </c>
      <c r="F1024" t="s">
        <v>841</v>
      </c>
      <c r="L1024" t="s">
        <v>31</v>
      </c>
      <c r="M1024" t="e">
        <f>'Quema en Tea'!AU54</f>
        <v>#VALUE!</v>
      </c>
      <c r="N1024">
        <f>IFERROR(IF(L1024="CO2",M1024,IF(L1024="CH4",M1024*Hoja1!$C$19,BASEDEDATOS!M1024*Hoja1!$C$20)),0)</f>
        <v>0</v>
      </c>
    </row>
    <row r="1025" spans="2:14" x14ac:dyDescent="0.75">
      <c r="B1025" t="str">
        <f>IF('Quema en Tea'!AI55="Facilidad - Planta tratamiento de gas para venta","1B2biii",IF(Hoja1!$C$31="CRUDO","1B2aii","1B2aiii"))</f>
        <v>1B2aii</v>
      </c>
      <c r="C1025" t="str">
        <f>Hoja1!$C$31</f>
        <v>CRUDO</v>
      </c>
      <c r="D1025" t="str">
        <f>IF('Quema en Tea'!AI55="Facilidad - Planta tratamiento de gas para venta","PROCESAMIENTO DE GAS","PRODUCCIÓN")</f>
        <v>PRODUCCIÓN</v>
      </c>
      <c r="E1025" t="s">
        <v>841</v>
      </c>
      <c r="F1025" t="s">
        <v>841</v>
      </c>
      <c r="L1025" t="s">
        <v>31</v>
      </c>
      <c r="M1025" t="e">
        <f>'Quema en Tea'!AU55</f>
        <v>#VALUE!</v>
      </c>
      <c r="N1025">
        <f>IFERROR(IF(L1025="CO2",M1025,IF(L1025="CH4",M1025*Hoja1!$C$19,BASEDEDATOS!M1025*Hoja1!$C$20)),0)</f>
        <v>0</v>
      </c>
    </row>
    <row r="1026" spans="2:14" x14ac:dyDescent="0.75">
      <c r="B1026" t="str">
        <f>IF('Quema en Tea'!AI56="Facilidad - Planta tratamiento de gas para venta","1B2biii",IF(Hoja1!$C$31="CRUDO","1B2aii","1B2aiii"))</f>
        <v>1B2aii</v>
      </c>
      <c r="C1026" t="str">
        <f>Hoja1!$C$31</f>
        <v>CRUDO</v>
      </c>
      <c r="D1026" t="str">
        <f>IF('Quema en Tea'!AI56="Facilidad - Planta tratamiento de gas para venta","PROCESAMIENTO DE GAS","PRODUCCIÓN")</f>
        <v>PRODUCCIÓN</v>
      </c>
      <c r="E1026" t="s">
        <v>841</v>
      </c>
      <c r="F1026" t="s">
        <v>841</v>
      </c>
      <c r="L1026" t="s">
        <v>31</v>
      </c>
      <c r="M1026" t="e">
        <f>'Quema en Tea'!AU56</f>
        <v>#VALUE!</v>
      </c>
      <c r="N1026">
        <f>IFERROR(IF(L1026="CO2",M1026,IF(L1026="CH4",M1026*Hoja1!$C$19,BASEDEDATOS!M1026*Hoja1!$C$20)),0)</f>
        <v>0</v>
      </c>
    </row>
    <row r="1027" spans="2:14" x14ac:dyDescent="0.75">
      <c r="B1027" t="str">
        <f>IF('Quema en Tea'!AI57="Facilidad - Planta tratamiento de gas para venta","1B2biii",IF(Hoja1!$C$31="CRUDO","1B2aii","1B2aiii"))</f>
        <v>1B2aii</v>
      </c>
      <c r="C1027" t="str">
        <f>Hoja1!$C$31</f>
        <v>CRUDO</v>
      </c>
      <c r="D1027" t="str">
        <f>IF('Quema en Tea'!AI57="Facilidad - Planta tratamiento de gas para venta","PROCESAMIENTO DE GAS","PRODUCCIÓN")</f>
        <v>PRODUCCIÓN</v>
      </c>
      <c r="E1027" t="s">
        <v>841</v>
      </c>
      <c r="F1027" t="s">
        <v>841</v>
      </c>
      <c r="L1027" t="s">
        <v>31</v>
      </c>
      <c r="M1027" t="e">
        <f>'Quema en Tea'!AU57</f>
        <v>#VALUE!</v>
      </c>
      <c r="N1027">
        <f>IFERROR(IF(L1027="CO2",M1027,IF(L1027="CH4",M1027*Hoja1!$C$19,BASEDEDATOS!M1027*Hoja1!$C$20)),0)</f>
        <v>0</v>
      </c>
    </row>
    <row r="1028" spans="2:14" x14ac:dyDescent="0.75">
      <c r="B1028" t="str">
        <f>IF('Quema en Tea'!AI58="Facilidad - Planta tratamiento de gas para venta","1B2biii",IF(Hoja1!$C$31="CRUDO","1B2aii","1B2aiii"))</f>
        <v>1B2aii</v>
      </c>
      <c r="C1028" t="str">
        <f>Hoja1!$C$31</f>
        <v>CRUDO</v>
      </c>
      <c r="D1028" t="str">
        <f>IF('Quema en Tea'!AI58="Facilidad - Planta tratamiento de gas para venta","PROCESAMIENTO DE GAS","PRODUCCIÓN")</f>
        <v>PRODUCCIÓN</v>
      </c>
      <c r="E1028" t="s">
        <v>841</v>
      </c>
      <c r="F1028" t="s">
        <v>841</v>
      </c>
      <c r="L1028" t="s">
        <v>31</v>
      </c>
      <c r="M1028" t="e">
        <f>'Quema en Tea'!AU58</f>
        <v>#VALUE!</v>
      </c>
      <c r="N1028">
        <f>IFERROR(IF(L1028="CO2",M1028,IF(L1028="CH4",M1028*Hoja1!$C$19,BASEDEDATOS!M1028*Hoja1!$C$20)),0)</f>
        <v>0</v>
      </c>
    </row>
    <row r="1029" spans="2:14" x14ac:dyDescent="0.75">
      <c r="B1029" t="str">
        <f>IF('Quema en Tea'!AI59="Facilidad - Planta tratamiento de gas para venta","1B2biii",IF(Hoja1!$C$31="CRUDO","1B2aii","1B2aiii"))</f>
        <v>1B2aii</v>
      </c>
      <c r="C1029" t="str">
        <f>Hoja1!$C$31</f>
        <v>CRUDO</v>
      </c>
      <c r="D1029" t="str">
        <f>IF('Quema en Tea'!AI59="Facilidad - Planta tratamiento de gas para venta","PROCESAMIENTO DE GAS","PRODUCCIÓN")</f>
        <v>PRODUCCIÓN</v>
      </c>
      <c r="E1029" t="s">
        <v>841</v>
      </c>
      <c r="F1029" t="s">
        <v>841</v>
      </c>
      <c r="L1029" t="s">
        <v>31</v>
      </c>
      <c r="M1029" t="e">
        <f>'Quema en Tea'!AU59</f>
        <v>#VALUE!</v>
      </c>
      <c r="N1029">
        <f>IFERROR(IF(L1029="CO2",M1029,IF(L1029="CH4",M1029*Hoja1!$C$19,BASEDEDATOS!M1029*Hoja1!$C$20)),0)</f>
        <v>0</v>
      </c>
    </row>
    <row r="1030" spans="2:14" x14ac:dyDescent="0.75">
      <c r="B1030" t="str">
        <f>IF('Quema en Tea'!AI60="Facilidad - Planta tratamiento de gas para venta","1B2biii",IF(Hoja1!$C$31="CRUDO","1B2aii","1B2aiii"))</f>
        <v>1B2aii</v>
      </c>
      <c r="C1030" t="str">
        <f>Hoja1!$C$31</f>
        <v>CRUDO</v>
      </c>
      <c r="D1030" t="str">
        <f>IF('Quema en Tea'!AI60="Facilidad - Planta tratamiento de gas para venta","PROCESAMIENTO DE GAS","PRODUCCIÓN")</f>
        <v>PRODUCCIÓN</v>
      </c>
      <c r="E1030" t="s">
        <v>841</v>
      </c>
      <c r="F1030" t="s">
        <v>841</v>
      </c>
      <c r="L1030" t="s">
        <v>31</v>
      </c>
      <c r="M1030" t="e">
        <f>'Quema en Tea'!AU60</f>
        <v>#VALUE!</v>
      </c>
      <c r="N1030">
        <f>IFERROR(IF(L1030="CO2",M1030,IF(L1030="CH4",M1030*Hoja1!$C$19,BASEDEDATOS!M1030*Hoja1!$C$20)),0)</f>
        <v>0</v>
      </c>
    </row>
    <row r="1031" spans="2:14" x14ac:dyDescent="0.75">
      <c r="B1031" t="str">
        <f>IF('Quema en Tea'!AI61="Facilidad - Planta tratamiento de gas para venta","1B2biii",IF(Hoja1!$C$31="CRUDO","1B2aii","1B2aiii"))</f>
        <v>1B2aii</v>
      </c>
      <c r="C1031" t="str">
        <f>Hoja1!$C$31</f>
        <v>CRUDO</v>
      </c>
      <c r="D1031" t="str">
        <f>IF('Quema en Tea'!AI61="Facilidad - Planta tratamiento de gas para venta","PROCESAMIENTO DE GAS","PRODUCCIÓN")</f>
        <v>PRODUCCIÓN</v>
      </c>
      <c r="E1031" t="s">
        <v>841</v>
      </c>
      <c r="F1031" t="s">
        <v>841</v>
      </c>
      <c r="L1031" t="s">
        <v>31</v>
      </c>
      <c r="M1031" t="e">
        <f>'Quema en Tea'!AU61</f>
        <v>#VALUE!</v>
      </c>
      <c r="N1031">
        <f>IFERROR(IF(L1031="CO2",M1031,IF(L1031="CH4",M1031*Hoja1!$C$19,BASEDEDATOS!M1031*Hoja1!$C$20)),0)</f>
        <v>0</v>
      </c>
    </row>
    <row r="1032" spans="2:14" x14ac:dyDescent="0.75">
      <c r="B1032" t="str">
        <f>IF('Quema en Tea'!AI62="Facilidad - Planta tratamiento de gas para venta","1B2biii",IF(Hoja1!$C$31="CRUDO","1B2aii","1B2aiii"))</f>
        <v>1B2aii</v>
      </c>
      <c r="C1032" t="str">
        <f>Hoja1!$C$31</f>
        <v>CRUDO</v>
      </c>
      <c r="D1032" t="str">
        <f>IF('Quema en Tea'!AI62="Facilidad - Planta tratamiento de gas para venta","PROCESAMIENTO DE GAS","PRODUCCIÓN")</f>
        <v>PRODUCCIÓN</v>
      </c>
      <c r="E1032" t="s">
        <v>841</v>
      </c>
      <c r="F1032" t="s">
        <v>841</v>
      </c>
      <c r="L1032" t="s">
        <v>31</v>
      </c>
      <c r="M1032" t="e">
        <f>'Quema en Tea'!AU62</f>
        <v>#VALUE!</v>
      </c>
      <c r="N1032">
        <f>IFERROR(IF(L1032="CO2",M1032,IF(L1032="CH4",M1032*Hoja1!$C$19,BASEDEDATOS!M1032*Hoja1!$C$20)),0)</f>
        <v>0</v>
      </c>
    </row>
    <row r="1033" spans="2:14" x14ac:dyDescent="0.75">
      <c r="B1033" t="str">
        <f>IF('Quema en Tea'!AI63="Facilidad - Planta tratamiento de gas para venta","1B2biii",IF(Hoja1!$C$31="CRUDO","1B2aii","1B2aiii"))</f>
        <v>1B2aii</v>
      </c>
      <c r="C1033" t="str">
        <f>Hoja1!$C$31</f>
        <v>CRUDO</v>
      </c>
      <c r="D1033" t="str">
        <f>IF('Quema en Tea'!AI63="Facilidad - Planta tratamiento de gas para venta","PROCESAMIENTO DE GAS","PRODUCCIÓN")</f>
        <v>PRODUCCIÓN</v>
      </c>
      <c r="E1033" t="s">
        <v>841</v>
      </c>
      <c r="F1033" t="s">
        <v>841</v>
      </c>
      <c r="L1033" t="s">
        <v>31</v>
      </c>
      <c r="M1033" t="e">
        <f>'Quema en Tea'!AU63</f>
        <v>#VALUE!</v>
      </c>
      <c r="N1033">
        <f>IFERROR(IF(L1033="CO2",M1033,IF(L1033="CH4",M1033*Hoja1!$C$19,BASEDEDATOS!M1033*Hoja1!$C$20)),0)</f>
        <v>0</v>
      </c>
    </row>
    <row r="1034" spans="2:14" x14ac:dyDescent="0.75">
      <c r="B1034" t="str">
        <f>IF('Quema en Tea'!AI64="Facilidad - Planta tratamiento de gas para venta","1B2biii",IF(Hoja1!$C$31="CRUDO","1B2aii","1B2aiii"))</f>
        <v>1B2aii</v>
      </c>
      <c r="C1034" t="str">
        <f>Hoja1!$C$31</f>
        <v>CRUDO</v>
      </c>
      <c r="D1034" t="str">
        <f>IF('Quema en Tea'!AI64="Facilidad - Planta tratamiento de gas para venta","PROCESAMIENTO DE GAS","PRODUCCIÓN")</f>
        <v>PRODUCCIÓN</v>
      </c>
      <c r="E1034" t="s">
        <v>841</v>
      </c>
      <c r="F1034" t="s">
        <v>841</v>
      </c>
      <c r="L1034" t="s">
        <v>31</v>
      </c>
      <c r="M1034" t="e">
        <f>'Quema en Tea'!AU64</f>
        <v>#VALUE!</v>
      </c>
      <c r="N1034">
        <f>IFERROR(IF(L1034="CO2",M1034,IF(L1034="CH4",M1034*Hoja1!$C$19,BASEDEDATOS!M1034*Hoja1!$C$20)),0)</f>
        <v>0</v>
      </c>
    </row>
    <row r="1035" spans="2:14" x14ac:dyDescent="0.75">
      <c r="B1035" t="str">
        <f>IF('Quema en Tea'!AI65="Facilidad - Planta tratamiento de gas para venta","1B2biii",IF(Hoja1!$C$31="CRUDO","1B2aii","1B2aiii"))</f>
        <v>1B2aii</v>
      </c>
      <c r="C1035" t="str">
        <f>Hoja1!$C$31</f>
        <v>CRUDO</v>
      </c>
      <c r="D1035" t="str">
        <f>IF('Quema en Tea'!AI65="Facilidad - Planta tratamiento de gas para venta","PROCESAMIENTO DE GAS","PRODUCCIÓN")</f>
        <v>PRODUCCIÓN</v>
      </c>
      <c r="E1035" t="s">
        <v>841</v>
      </c>
      <c r="F1035" t="s">
        <v>841</v>
      </c>
      <c r="L1035" t="s">
        <v>31</v>
      </c>
      <c r="M1035" t="e">
        <f>'Quema en Tea'!AU65</f>
        <v>#VALUE!</v>
      </c>
      <c r="N1035">
        <f>IFERROR(IF(L1035="CO2",M1035,IF(L1035="CH4",M1035*Hoja1!$C$19,BASEDEDATOS!M1035*Hoja1!$C$20)),0)</f>
        <v>0</v>
      </c>
    </row>
    <row r="1036" spans="2:14" x14ac:dyDescent="0.75">
      <c r="B1036" t="str">
        <f>IF('Quema en Tea'!AI66="Facilidad - Planta tratamiento de gas para venta","1B2biii",IF(Hoja1!$C$31="CRUDO","1B2aii","1B2aiii"))</f>
        <v>1B2aii</v>
      </c>
      <c r="C1036" t="str">
        <f>Hoja1!$C$31</f>
        <v>CRUDO</v>
      </c>
      <c r="D1036" t="str">
        <f>IF('Quema en Tea'!AI66="Facilidad - Planta tratamiento de gas para venta","PROCESAMIENTO DE GAS","PRODUCCIÓN")</f>
        <v>PRODUCCIÓN</v>
      </c>
      <c r="E1036" t="s">
        <v>841</v>
      </c>
      <c r="F1036" t="s">
        <v>841</v>
      </c>
      <c r="L1036" t="s">
        <v>31</v>
      </c>
      <c r="M1036" t="e">
        <f>'Quema en Tea'!AU66</f>
        <v>#VALUE!</v>
      </c>
      <c r="N1036">
        <f>IFERROR(IF(L1036="CO2",M1036,IF(L1036="CH4",M1036*Hoja1!$C$19,BASEDEDATOS!M1036*Hoja1!$C$20)),0)</f>
        <v>0</v>
      </c>
    </row>
    <row r="1037" spans="2:14" x14ac:dyDescent="0.75">
      <c r="B1037" t="str">
        <f>IF('Quema en Tea'!AI67="Facilidad - Planta tratamiento de gas para venta","1B2biii",IF(Hoja1!$C$31="CRUDO","1B2aii","1B2aiii"))</f>
        <v>1B2aii</v>
      </c>
      <c r="C1037" t="str">
        <f>Hoja1!$C$31</f>
        <v>CRUDO</v>
      </c>
      <c r="D1037" t="str">
        <f>IF('Quema en Tea'!AI67="Facilidad - Planta tratamiento de gas para venta","PROCESAMIENTO DE GAS","PRODUCCIÓN")</f>
        <v>PRODUCCIÓN</v>
      </c>
      <c r="E1037" t="s">
        <v>841</v>
      </c>
      <c r="F1037" t="s">
        <v>841</v>
      </c>
      <c r="L1037" t="s">
        <v>31</v>
      </c>
      <c r="M1037" t="e">
        <f>'Quema en Tea'!AU67</f>
        <v>#VALUE!</v>
      </c>
      <c r="N1037">
        <f>IFERROR(IF(L1037="CO2",M1037,IF(L1037="CH4",M1037*Hoja1!$C$19,BASEDEDATOS!M1037*Hoja1!$C$20)),0)</f>
        <v>0</v>
      </c>
    </row>
    <row r="1038" spans="2:14" x14ac:dyDescent="0.75">
      <c r="B1038" t="str">
        <f>IF('Quema en Tea'!AI68="Facilidad - Planta tratamiento de gas para venta","1B2biii",IF(Hoja1!$C$31="CRUDO","1B2aii","1B2aiii"))</f>
        <v>1B2aii</v>
      </c>
      <c r="C1038" t="str">
        <f>Hoja1!$C$31</f>
        <v>CRUDO</v>
      </c>
      <c r="D1038" t="str">
        <f>IF('Quema en Tea'!AI68="Facilidad - Planta tratamiento de gas para venta","PROCESAMIENTO DE GAS","PRODUCCIÓN")</f>
        <v>PRODUCCIÓN</v>
      </c>
      <c r="E1038" t="s">
        <v>841</v>
      </c>
      <c r="F1038" t="s">
        <v>841</v>
      </c>
      <c r="L1038" t="s">
        <v>31</v>
      </c>
      <c r="M1038" t="e">
        <f>'Quema en Tea'!AU68</f>
        <v>#VALUE!</v>
      </c>
      <c r="N1038">
        <f>IFERROR(IF(L1038="CO2",M1038,IF(L1038="CH4",M1038*Hoja1!$C$19,BASEDEDATOS!M1038*Hoja1!$C$20)),0)</f>
        <v>0</v>
      </c>
    </row>
    <row r="1039" spans="2:14" x14ac:dyDescent="0.75">
      <c r="B1039" t="str">
        <f>IF('Quema en Tea'!AI69="Facilidad - Planta tratamiento de gas para venta","1B2biii",IF(Hoja1!$C$31="CRUDO","1B2aii","1B2aiii"))</f>
        <v>1B2aii</v>
      </c>
      <c r="C1039" t="str">
        <f>Hoja1!$C$31</f>
        <v>CRUDO</v>
      </c>
      <c r="D1039" t="str">
        <f>IF('Quema en Tea'!AI69="Facilidad - Planta tratamiento de gas para venta","PROCESAMIENTO DE GAS","PRODUCCIÓN")</f>
        <v>PRODUCCIÓN</v>
      </c>
      <c r="E1039" t="s">
        <v>841</v>
      </c>
      <c r="F1039" t="s">
        <v>841</v>
      </c>
      <c r="L1039" t="s">
        <v>31</v>
      </c>
      <c r="M1039" t="e">
        <f>'Quema en Tea'!AU69</f>
        <v>#VALUE!</v>
      </c>
      <c r="N1039">
        <f>IFERROR(IF(L1039="CO2",M1039,IF(L1039="CH4",M1039*Hoja1!$C$19,BASEDEDATOS!M1039*Hoja1!$C$20)),0)</f>
        <v>0</v>
      </c>
    </row>
    <row r="1040" spans="2:14" x14ac:dyDescent="0.75">
      <c r="B1040" t="str">
        <f>IF('Quema en Tea'!AI70="Facilidad - Planta tratamiento de gas para venta","1B2biii",IF(Hoja1!$C$31="CRUDO","1B2aii","1B2aiii"))</f>
        <v>1B2aii</v>
      </c>
      <c r="C1040" t="str">
        <f>Hoja1!$C$31</f>
        <v>CRUDO</v>
      </c>
      <c r="D1040" t="str">
        <f>IF('Quema en Tea'!AI70="Facilidad - Planta tratamiento de gas para venta","PROCESAMIENTO DE GAS","PRODUCCIÓN")</f>
        <v>PRODUCCIÓN</v>
      </c>
      <c r="E1040" t="s">
        <v>841</v>
      </c>
      <c r="F1040" t="s">
        <v>841</v>
      </c>
      <c r="L1040" t="s">
        <v>31</v>
      </c>
      <c r="M1040" t="e">
        <f>'Quema en Tea'!AU70</f>
        <v>#VALUE!</v>
      </c>
      <c r="N1040">
        <f>IFERROR(IF(L1040="CO2",M1040,IF(L1040="CH4",M1040*Hoja1!$C$19,BASEDEDATOS!M1040*Hoja1!$C$20)),0)</f>
        <v>0</v>
      </c>
    </row>
    <row r="1041" spans="2:14" x14ac:dyDescent="0.75">
      <c r="B1041" t="str">
        <f>IF('Quema en Tea'!AI71="Facilidad - Planta tratamiento de gas para venta","1B2biii",IF(Hoja1!$C$31="CRUDO","1B2aii","1B2aiii"))</f>
        <v>1B2aii</v>
      </c>
      <c r="C1041" t="str">
        <f>Hoja1!$C$31</f>
        <v>CRUDO</v>
      </c>
      <c r="D1041" t="str">
        <f>IF('Quema en Tea'!AI71="Facilidad - Planta tratamiento de gas para venta","PROCESAMIENTO DE GAS","PRODUCCIÓN")</f>
        <v>PRODUCCIÓN</v>
      </c>
      <c r="E1041" t="s">
        <v>841</v>
      </c>
      <c r="F1041" t="s">
        <v>841</v>
      </c>
      <c r="L1041" t="s">
        <v>31</v>
      </c>
      <c r="M1041" t="e">
        <f>'Quema en Tea'!AU71</f>
        <v>#VALUE!</v>
      </c>
      <c r="N1041">
        <f>IFERROR(IF(L1041="CO2",M1041,IF(L1041="CH4",M1041*Hoja1!$C$19,BASEDEDATOS!M1041*Hoja1!$C$20)),0)</f>
        <v>0</v>
      </c>
    </row>
    <row r="1042" spans="2:14" x14ac:dyDescent="0.75">
      <c r="B1042" t="str">
        <f>IF('Quema en Tea'!AI72="Facilidad - Planta tratamiento de gas para venta","1B2biii",IF(Hoja1!$C$31="CRUDO","1B2aii","1B2aiii"))</f>
        <v>1B2aii</v>
      </c>
      <c r="C1042" t="str">
        <f>Hoja1!$C$31</f>
        <v>CRUDO</v>
      </c>
      <c r="D1042" t="str">
        <f>IF('Quema en Tea'!AI72="Facilidad - Planta tratamiento de gas para venta","PROCESAMIENTO DE GAS","PRODUCCIÓN")</f>
        <v>PRODUCCIÓN</v>
      </c>
      <c r="E1042" t="s">
        <v>841</v>
      </c>
      <c r="F1042" t="s">
        <v>841</v>
      </c>
      <c r="L1042" t="s">
        <v>31</v>
      </c>
      <c r="M1042" t="e">
        <f>'Quema en Tea'!AU72</f>
        <v>#VALUE!</v>
      </c>
      <c r="N1042">
        <f>IFERROR(IF(L1042="CO2",M1042,IF(L1042="CH4",M1042*Hoja1!$C$19,BASEDEDATOS!M1042*Hoja1!$C$20)),0)</f>
        <v>0</v>
      </c>
    </row>
    <row r="1043" spans="2:14" x14ac:dyDescent="0.75">
      <c r="B1043" t="str">
        <f>IF('Quema en Tea'!AI73="Facilidad - Planta tratamiento de gas para venta","1B2biii",IF(Hoja1!$C$31="CRUDO","1B2aii","1B2aiii"))</f>
        <v>1B2aii</v>
      </c>
      <c r="C1043" t="str">
        <f>Hoja1!$C$31</f>
        <v>CRUDO</v>
      </c>
      <c r="D1043" t="str">
        <f>IF('Quema en Tea'!AI73="Facilidad - Planta tratamiento de gas para venta","PROCESAMIENTO DE GAS","PRODUCCIÓN")</f>
        <v>PRODUCCIÓN</v>
      </c>
      <c r="E1043" t="s">
        <v>841</v>
      </c>
      <c r="F1043" t="s">
        <v>841</v>
      </c>
      <c r="L1043" t="s">
        <v>31</v>
      </c>
      <c r="M1043" t="e">
        <f>'Quema en Tea'!AU73</f>
        <v>#VALUE!</v>
      </c>
      <c r="N1043">
        <f>IFERROR(IF(L1043="CO2",M1043,IF(L1043="CH4",M1043*Hoja1!$C$19,BASEDEDATOS!M1043*Hoja1!$C$20)),0)</f>
        <v>0</v>
      </c>
    </row>
    <row r="1044" spans="2:14" x14ac:dyDescent="0.75">
      <c r="B1044" t="str">
        <f>IF('Quema en Tea'!AI74="Facilidad - Planta tratamiento de gas para venta","1B2biii",IF(Hoja1!$C$31="CRUDO","1B2aii","1B2aiii"))</f>
        <v>1B2aii</v>
      </c>
      <c r="C1044" t="str">
        <f>Hoja1!$C$31</f>
        <v>CRUDO</v>
      </c>
      <c r="D1044" t="str">
        <f>IF('Quema en Tea'!AI74="Facilidad - Planta tratamiento de gas para venta","PROCESAMIENTO DE GAS","PRODUCCIÓN")</f>
        <v>PRODUCCIÓN</v>
      </c>
      <c r="E1044" t="s">
        <v>841</v>
      </c>
      <c r="F1044" t="s">
        <v>841</v>
      </c>
      <c r="L1044" t="s">
        <v>31</v>
      </c>
      <c r="M1044" t="e">
        <f>'Quema en Tea'!AU74</f>
        <v>#VALUE!</v>
      </c>
      <c r="N1044">
        <f>IFERROR(IF(L1044="CO2",M1044,IF(L1044="CH4",M1044*Hoja1!$C$19,BASEDEDATOS!M1044*Hoja1!$C$20)),0)</f>
        <v>0</v>
      </c>
    </row>
    <row r="1045" spans="2:14" x14ac:dyDescent="0.75">
      <c r="B1045" t="str">
        <f>IF('Quema en Tea'!AI75="Facilidad - Planta tratamiento de gas para venta","1B2biii",IF(Hoja1!$C$31="CRUDO","1B2aii","1B2aiii"))</f>
        <v>1B2aii</v>
      </c>
      <c r="C1045" t="str">
        <f>Hoja1!$C$31</f>
        <v>CRUDO</v>
      </c>
      <c r="D1045" t="str">
        <f>IF('Quema en Tea'!AI75="Facilidad - Planta tratamiento de gas para venta","PROCESAMIENTO DE GAS","PRODUCCIÓN")</f>
        <v>PRODUCCIÓN</v>
      </c>
      <c r="E1045" t="s">
        <v>841</v>
      </c>
      <c r="F1045" t="s">
        <v>841</v>
      </c>
      <c r="L1045" t="s">
        <v>31</v>
      </c>
      <c r="M1045" t="e">
        <f>'Quema en Tea'!AU75</f>
        <v>#VALUE!</v>
      </c>
      <c r="N1045">
        <f>IFERROR(IF(L1045="CO2",M1045,IF(L1045="CH4",M1045*Hoja1!$C$19,BASEDEDATOS!M1045*Hoja1!$C$20)),0)</f>
        <v>0</v>
      </c>
    </row>
    <row r="1046" spans="2:14" x14ac:dyDescent="0.75">
      <c r="B1046" t="str">
        <f>IF('Quema en Tea'!AI76="Facilidad - Planta tratamiento de gas para venta","1B2biii",IF(Hoja1!$C$31="CRUDO","1B2aii","1B2aiii"))</f>
        <v>1B2aii</v>
      </c>
      <c r="C1046" t="str">
        <f>Hoja1!$C$31</f>
        <v>CRUDO</v>
      </c>
      <c r="D1046" t="str">
        <f>IF('Quema en Tea'!AI76="Facilidad - Planta tratamiento de gas para venta","PROCESAMIENTO DE GAS","PRODUCCIÓN")</f>
        <v>PRODUCCIÓN</v>
      </c>
      <c r="E1046" t="s">
        <v>841</v>
      </c>
      <c r="F1046" t="s">
        <v>841</v>
      </c>
      <c r="L1046" t="s">
        <v>31</v>
      </c>
      <c r="M1046" t="e">
        <f>'Quema en Tea'!AU76</f>
        <v>#VALUE!</v>
      </c>
      <c r="N1046">
        <f>IFERROR(IF(L1046="CO2",M1046,IF(L1046="CH4",M1046*Hoja1!$C$19,BASEDEDATOS!M1046*Hoja1!$C$20)),0)</f>
        <v>0</v>
      </c>
    </row>
    <row r="1047" spans="2:14" x14ac:dyDescent="0.75">
      <c r="B1047" t="str">
        <f>IF('Quema en Tea'!AI77="Facilidad - Planta tratamiento de gas para venta","1B2biii",IF(Hoja1!$C$31="CRUDO","1B2aii","1B2aiii"))</f>
        <v>1B2aii</v>
      </c>
      <c r="C1047" t="str">
        <f>Hoja1!$C$31</f>
        <v>CRUDO</v>
      </c>
      <c r="D1047" t="str">
        <f>IF('Quema en Tea'!AI77="Facilidad - Planta tratamiento de gas para venta","PROCESAMIENTO DE GAS","PRODUCCIÓN")</f>
        <v>PRODUCCIÓN</v>
      </c>
      <c r="E1047" t="s">
        <v>841</v>
      </c>
      <c r="F1047" t="s">
        <v>841</v>
      </c>
      <c r="L1047" t="s">
        <v>31</v>
      </c>
      <c r="M1047" t="e">
        <f>'Quema en Tea'!AU77</f>
        <v>#VALUE!</v>
      </c>
      <c r="N1047">
        <f>IFERROR(IF(L1047="CO2",M1047,IF(L1047="CH4",M1047*Hoja1!$C$19,BASEDEDATOS!M1047*Hoja1!$C$20)),0)</f>
        <v>0</v>
      </c>
    </row>
    <row r="1048" spans="2:14" x14ac:dyDescent="0.75">
      <c r="B1048" t="str">
        <f>IF('Quema en Tea'!AI78="Facilidad - Planta tratamiento de gas para venta","1B2biii",IF(Hoja1!$C$31="CRUDO","1B2aii","1B2aiii"))</f>
        <v>1B2aii</v>
      </c>
      <c r="C1048" t="str">
        <f>Hoja1!$C$31</f>
        <v>CRUDO</v>
      </c>
      <c r="D1048" t="str">
        <f>IF('Quema en Tea'!AI78="Facilidad - Planta tratamiento de gas para venta","PROCESAMIENTO DE GAS","PRODUCCIÓN")</f>
        <v>PRODUCCIÓN</v>
      </c>
      <c r="E1048" t="s">
        <v>841</v>
      </c>
      <c r="F1048" t="s">
        <v>841</v>
      </c>
      <c r="L1048" t="s">
        <v>31</v>
      </c>
      <c r="M1048" t="e">
        <f>'Quema en Tea'!AU78</f>
        <v>#VALUE!</v>
      </c>
      <c r="N1048">
        <f>IFERROR(IF(L1048="CO2",M1048,IF(L1048="CH4",M1048*Hoja1!$C$19,BASEDEDATOS!M1048*Hoja1!$C$20)),0)</f>
        <v>0</v>
      </c>
    </row>
    <row r="1049" spans="2:14" x14ac:dyDescent="0.75">
      <c r="B1049" t="str">
        <f>IF('Quema en Tea'!AI79="Facilidad - Planta tratamiento de gas para venta","1B2biii",IF(Hoja1!$C$31="CRUDO","1B2aii","1B2aiii"))</f>
        <v>1B2aii</v>
      </c>
      <c r="C1049" t="str">
        <f>Hoja1!$C$31</f>
        <v>CRUDO</v>
      </c>
      <c r="D1049" t="str">
        <f>IF('Quema en Tea'!AI79="Facilidad - Planta tratamiento de gas para venta","PROCESAMIENTO DE GAS","PRODUCCIÓN")</f>
        <v>PRODUCCIÓN</v>
      </c>
      <c r="E1049" t="s">
        <v>841</v>
      </c>
      <c r="F1049" t="s">
        <v>841</v>
      </c>
      <c r="L1049" t="s">
        <v>31</v>
      </c>
      <c r="M1049" t="e">
        <f>'Quema en Tea'!AU79</f>
        <v>#VALUE!</v>
      </c>
      <c r="N1049">
        <f>IFERROR(IF(L1049="CO2",M1049,IF(L1049="CH4",M1049*Hoja1!$C$19,BASEDEDATOS!M1049*Hoja1!$C$20)),0)</f>
        <v>0</v>
      </c>
    </row>
    <row r="1050" spans="2:14" x14ac:dyDescent="0.75">
      <c r="B1050" t="str">
        <f>IF('Quema en Tea'!AI80="Facilidad - Planta tratamiento de gas para venta","1B2biii",IF(Hoja1!$C$31="CRUDO","1B2aii","1B2aiii"))</f>
        <v>1B2aii</v>
      </c>
      <c r="C1050" t="str">
        <f>Hoja1!$C$31</f>
        <v>CRUDO</v>
      </c>
      <c r="D1050" t="str">
        <f>IF('Quema en Tea'!AI80="Facilidad - Planta tratamiento de gas para venta","PROCESAMIENTO DE GAS","PRODUCCIÓN")</f>
        <v>PRODUCCIÓN</v>
      </c>
      <c r="E1050" t="s">
        <v>841</v>
      </c>
      <c r="F1050" t="s">
        <v>841</v>
      </c>
      <c r="L1050" t="s">
        <v>31</v>
      </c>
      <c r="M1050" t="e">
        <f>'Quema en Tea'!AU80</f>
        <v>#VALUE!</v>
      </c>
      <c r="N1050">
        <f>IFERROR(IF(L1050="CO2",M1050,IF(L1050="CH4",M1050*Hoja1!$C$19,BASEDEDATOS!M1050*Hoja1!$C$20)),0)</f>
        <v>0</v>
      </c>
    </row>
    <row r="1051" spans="2:14" x14ac:dyDescent="0.75">
      <c r="B1051" t="str">
        <f>IF('Quema en Tea'!AI81="Facilidad - Planta tratamiento de gas para venta","1B2biii",IF(Hoja1!$C$31="CRUDO","1B2aii","1B2aiii"))</f>
        <v>1B2aii</v>
      </c>
      <c r="C1051" t="str">
        <f>Hoja1!$C$31</f>
        <v>CRUDO</v>
      </c>
      <c r="D1051" t="str">
        <f>IF('Quema en Tea'!AI81="Facilidad - Planta tratamiento de gas para venta","PROCESAMIENTO DE GAS","PRODUCCIÓN")</f>
        <v>PRODUCCIÓN</v>
      </c>
      <c r="E1051" t="s">
        <v>841</v>
      </c>
      <c r="F1051" t="s">
        <v>841</v>
      </c>
      <c r="L1051" t="s">
        <v>31</v>
      </c>
      <c r="M1051" t="e">
        <f>'Quema en Tea'!AU81</f>
        <v>#VALUE!</v>
      </c>
      <c r="N1051">
        <f>IFERROR(IF(L1051="CO2",M1051,IF(L1051="CH4",M1051*Hoja1!$C$19,BASEDEDATOS!M1051*Hoja1!$C$20)),0)</f>
        <v>0</v>
      </c>
    </row>
    <row r="1052" spans="2:14" x14ac:dyDescent="0.75">
      <c r="B1052" t="str">
        <f>IF('Quema en Tea'!AI82="Facilidad - Planta tratamiento de gas para venta","1B2biii",IF(Hoja1!$C$31="CRUDO","1B2aii","1B2aiii"))</f>
        <v>1B2aii</v>
      </c>
      <c r="C1052" t="str">
        <f>Hoja1!$C$31</f>
        <v>CRUDO</v>
      </c>
      <c r="D1052" t="str">
        <f>IF('Quema en Tea'!AI82="Facilidad - Planta tratamiento de gas para venta","PROCESAMIENTO DE GAS","PRODUCCIÓN")</f>
        <v>PRODUCCIÓN</v>
      </c>
      <c r="E1052" t="s">
        <v>841</v>
      </c>
      <c r="F1052" t="s">
        <v>841</v>
      </c>
      <c r="L1052" t="s">
        <v>31</v>
      </c>
      <c r="M1052" t="e">
        <f>'Quema en Tea'!AU82</f>
        <v>#VALUE!</v>
      </c>
      <c r="N1052">
        <f>IFERROR(IF(L1052="CO2",M1052,IF(L1052="CH4",M1052*Hoja1!$C$19,BASEDEDATOS!M1052*Hoja1!$C$20)),0)</f>
        <v>0</v>
      </c>
    </row>
    <row r="1053" spans="2:14" x14ac:dyDescent="0.75">
      <c r="B1053" t="str">
        <f>IF('Quema en Tea'!AI83="Facilidad - Planta tratamiento de gas para venta","1B2biii",IF(Hoja1!$C$31="CRUDO","1B2aii","1B2aiii"))</f>
        <v>1B2aii</v>
      </c>
      <c r="C1053" t="str">
        <f>Hoja1!$C$31</f>
        <v>CRUDO</v>
      </c>
      <c r="D1053" t="str">
        <f>IF('Quema en Tea'!AI83="Facilidad - Planta tratamiento de gas para venta","PROCESAMIENTO DE GAS","PRODUCCIÓN")</f>
        <v>PRODUCCIÓN</v>
      </c>
      <c r="E1053" t="s">
        <v>841</v>
      </c>
      <c r="F1053" t="s">
        <v>841</v>
      </c>
      <c r="L1053" t="s">
        <v>31</v>
      </c>
      <c r="M1053" t="e">
        <f>'Quema en Tea'!AU83</f>
        <v>#VALUE!</v>
      </c>
      <c r="N1053">
        <f>IFERROR(IF(L1053="CO2",M1053,IF(L1053="CH4",M1053*Hoja1!$C$19,BASEDEDATOS!M1053*Hoja1!$C$20)),0)</f>
        <v>0</v>
      </c>
    </row>
    <row r="1054" spans="2:14" x14ac:dyDescent="0.75">
      <c r="B1054" t="str">
        <f>IF('Quema en Tea'!AI84="Facilidad - Planta tratamiento de gas para venta","1B2biii",IF(Hoja1!$C$31="CRUDO","1B2aii","1B2aiii"))</f>
        <v>1B2aii</v>
      </c>
      <c r="C1054" t="str">
        <f>Hoja1!$C$31</f>
        <v>CRUDO</v>
      </c>
      <c r="D1054" t="str">
        <f>IF('Quema en Tea'!AI84="Facilidad - Planta tratamiento de gas para venta","PROCESAMIENTO DE GAS","PRODUCCIÓN")</f>
        <v>PRODUCCIÓN</v>
      </c>
      <c r="E1054" t="s">
        <v>841</v>
      </c>
      <c r="F1054" t="s">
        <v>841</v>
      </c>
      <c r="L1054" t="s">
        <v>31</v>
      </c>
      <c r="M1054" t="e">
        <f>'Quema en Tea'!AU84</f>
        <v>#VALUE!</v>
      </c>
      <c r="N1054">
        <f>IFERROR(IF(L1054="CO2",M1054,IF(L1054="CH4",M1054*Hoja1!$C$19,BASEDEDATOS!M1054*Hoja1!$C$20)),0)</f>
        <v>0</v>
      </c>
    </row>
    <row r="1055" spans="2:14" x14ac:dyDescent="0.75">
      <c r="B1055" t="str">
        <f>IF('Quema en Tea'!AI85="Facilidad - Planta tratamiento de gas para venta","1B2biii",IF(Hoja1!$C$31="CRUDO","1B2aii","1B2aiii"))</f>
        <v>1B2aii</v>
      </c>
      <c r="C1055" t="str">
        <f>Hoja1!$C$31</f>
        <v>CRUDO</v>
      </c>
      <c r="D1055" t="str">
        <f>IF('Quema en Tea'!AI85="Facilidad - Planta tratamiento de gas para venta","PROCESAMIENTO DE GAS","PRODUCCIÓN")</f>
        <v>PRODUCCIÓN</v>
      </c>
      <c r="E1055" t="s">
        <v>841</v>
      </c>
      <c r="F1055" t="s">
        <v>841</v>
      </c>
      <c r="L1055" t="s">
        <v>31</v>
      </c>
      <c r="M1055" t="e">
        <f>'Quema en Tea'!AU85</f>
        <v>#VALUE!</v>
      </c>
      <c r="N1055">
        <f>IFERROR(IF(L1055="CO2",M1055,IF(L1055="CH4",M1055*Hoja1!$C$19,BASEDEDATOS!M1055*Hoja1!$C$20)),0)</f>
        <v>0</v>
      </c>
    </row>
    <row r="1056" spans="2:14" x14ac:dyDescent="0.75">
      <c r="B1056" t="str">
        <f>IF('Quema en Tea'!AI86="Facilidad - Planta tratamiento de gas para venta","1B2biii",IF(Hoja1!$C$31="CRUDO","1B2aii","1B2aiii"))</f>
        <v>1B2aii</v>
      </c>
      <c r="C1056" t="str">
        <f>Hoja1!$C$31</f>
        <v>CRUDO</v>
      </c>
      <c r="D1056" t="str">
        <f>IF('Quema en Tea'!AI86="Facilidad - Planta tratamiento de gas para venta","PROCESAMIENTO DE GAS","PRODUCCIÓN")</f>
        <v>PRODUCCIÓN</v>
      </c>
      <c r="E1056" t="s">
        <v>841</v>
      </c>
      <c r="F1056" t="s">
        <v>841</v>
      </c>
      <c r="L1056" t="s">
        <v>31</v>
      </c>
      <c r="M1056" t="e">
        <f>'Quema en Tea'!AU86</f>
        <v>#VALUE!</v>
      </c>
      <c r="N1056">
        <f>IFERROR(IF(L1056="CO2",M1056,IF(L1056="CH4",M1056*Hoja1!$C$19,BASEDEDATOS!M1056*Hoja1!$C$20)),0)</f>
        <v>0</v>
      </c>
    </row>
    <row r="1057" spans="2:14" x14ac:dyDescent="0.75">
      <c r="B1057" t="str">
        <f>IF('Quema en Tea'!AI87="Facilidad - Planta tratamiento de gas para venta","1B2biii",IF(Hoja1!$C$31="CRUDO","1B2aii","1B2aiii"))</f>
        <v>1B2aii</v>
      </c>
      <c r="C1057" t="str">
        <f>Hoja1!$C$31</f>
        <v>CRUDO</v>
      </c>
      <c r="D1057" t="str">
        <f>IF('Quema en Tea'!AI87="Facilidad - Planta tratamiento de gas para venta","PROCESAMIENTO DE GAS","PRODUCCIÓN")</f>
        <v>PRODUCCIÓN</v>
      </c>
      <c r="E1057" t="s">
        <v>841</v>
      </c>
      <c r="F1057" t="s">
        <v>841</v>
      </c>
      <c r="L1057" t="s">
        <v>31</v>
      </c>
      <c r="M1057" t="e">
        <f>'Quema en Tea'!AU87</f>
        <v>#VALUE!</v>
      </c>
      <c r="N1057">
        <f>IFERROR(IF(L1057="CO2",M1057,IF(L1057="CH4",M1057*Hoja1!$C$19,BASEDEDATOS!M1057*Hoja1!$C$20)),0)</f>
        <v>0</v>
      </c>
    </row>
    <row r="1058" spans="2:14" x14ac:dyDescent="0.75">
      <c r="B1058" t="str">
        <f>IF('Quema en Tea'!AI88="Facilidad - Planta tratamiento de gas para venta","1B2biii",IF(Hoja1!$C$31="CRUDO","1B2aii","1B2aiii"))</f>
        <v>1B2aii</v>
      </c>
      <c r="C1058" t="str">
        <f>Hoja1!$C$31</f>
        <v>CRUDO</v>
      </c>
      <c r="D1058" t="str">
        <f>IF('Quema en Tea'!AI88="Facilidad - Planta tratamiento de gas para venta","PROCESAMIENTO DE GAS","PRODUCCIÓN")</f>
        <v>PRODUCCIÓN</v>
      </c>
      <c r="E1058" t="s">
        <v>841</v>
      </c>
      <c r="F1058" t="s">
        <v>841</v>
      </c>
      <c r="L1058" t="s">
        <v>31</v>
      </c>
      <c r="M1058" t="e">
        <f>'Quema en Tea'!AU88</f>
        <v>#VALUE!</v>
      </c>
      <c r="N1058">
        <f>IFERROR(IF(L1058="CO2",M1058,IF(L1058="CH4",M1058*Hoja1!$C$19,BASEDEDATOS!M1058*Hoja1!$C$20)),0)</f>
        <v>0</v>
      </c>
    </row>
    <row r="1059" spans="2:14" x14ac:dyDescent="0.75">
      <c r="B1059" t="str">
        <f>IF('Quema en Tea'!AI89="Facilidad - Planta tratamiento de gas para venta","1B2biii",IF(Hoja1!$C$31="CRUDO","1B2aii","1B2aiii"))</f>
        <v>1B2aii</v>
      </c>
      <c r="C1059" t="str">
        <f>Hoja1!$C$31</f>
        <v>CRUDO</v>
      </c>
      <c r="D1059" t="str">
        <f>IF('Quema en Tea'!AI89="Facilidad - Planta tratamiento de gas para venta","PROCESAMIENTO DE GAS","PRODUCCIÓN")</f>
        <v>PRODUCCIÓN</v>
      </c>
      <c r="E1059" t="s">
        <v>841</v>
      </c>
      <c r="F1059" t="s">
        <v>841</v>
      </c>
      <c r="L1059" t="s">
        <v>31</v>
      </c>
      <c r="M1059" t="e">
        <f>'Quema en Tea'!AU89</f>
        <v>#VALUE!</v>
      </c>
      <c r="N1059">
        <f>IFERROR(IF(L1059="CO2",M1059,IF(L1059="CH4",M1059*Hoja1!$C$19,BASEDEDATOS!M1059*Hoja1!$C$20)),0)</f>
        <v>0</v>
      </c>
    </row>
    <row r="1060" spans="2:14" x14ac:dyDescent="0.75">
      <c r="B1060" t="str">
        <f>IF('Quema en Tea'!AI90="Facilidad - Planta tratamiento de gas para venta","1B2biii",IF(Hoja1!$C$31="CRUDO","1B2aii","1B2aiii"))</f>
        <v>1B2aii</v>
      </c>
      <c r="C1060" t="str">
        <f>Hoja1!$C$31</f>
        <v>CRUDO</v>
      </c>
      <c r="D1060" t="str">
        <f>IF('Quema en Tea'!AI90="Facilidad - Planta tratamiento de gas para venta","PROCESAMIENTO DE GAS","PRODUCCIÓN")</f>
        <v>PRODUCCIÓN</v>
      </c>
      <c r="E1060" t="s">
        <v>841</v>
      </c>
      <c r="F1060" t="s">
        <v>841</v>
      </c>
      <c r="L1060" t="s">
        <v>31</v>
      </c>
      <c r="M1060" t="e">
        <f>'Quema en Tea'!AU90</f>
        <v>#VALUE!</v>
      </c>
      <c r="N1060">
        <f>IFERROR(IF(L1060="CO2",M1060,IF(L1060="CH4",M1060*Hoja1!$C$19,BASEDEDATOS!M1060*Hoja1!$C$20)),0)</f>
        <v>0</v>
      </c>
    </row>
    <row r="1061" spans="2:14" x14ac:dyDescent="0.75">
      <c r="B1061" t="str">
        <f>IF('Quema en Tea'!AI91="Facilidad - Planta tratamiento de gas para venta","1B2biii",IF(Hoja1!$C$31="CRUDO","1B2aii","1B2aiii"))</f>
        <v>1B2aii</v>
      </c>
      <c r="C1061" t="str">
        <f>Hoja1!$C$31</f>
        <v>CRUDO</v>
      </c>
      <c r="D1061" t="str">
        <f>IF('Quema en Tea'!AI91="Facilidad - Planta tratamiento de gas para venta","PROCESAMIENTO DE GAS","PRODUCCIÓN")</f>
        <v>PRODUCCIÓN</v>
      </c>
      <c r="E1061" t="s">
        <v>841</v>
      </c>
      <c r="F1061" t="s">
        <v>841</v>
      </c>
      <c r="L1061" t="s">
        <v>31</v>
      </c>
      <c r="M1061" t="e">
        <f>'Quema en Tea'!AU91</f>
        <v>#VALUE!</v>
      </c>
      <c r="N1061">
        <f>IFERROR(IF(L1061="CO2",M1061,IF(L1061="CH4",M1061*Hoja1!$C$19,BASEDEDATOS!M1061*Hoja1!$C$20)),0)</f>
        <v>0</v>
      </c>
    </row>
    <row r="1062" spans="2:14" x14ac:dyDescent="0.75">
      <c r="B1062" t="str">
        <f>IF('Quema en Tea'!AI92="Facilidad - Planta tratamiento de gas para venta","1B2biii",IF(Hoja1!$C$31="CRUDO","1B2aii","1B2aiii"))</f>
        <v>1B2aii</v>
      </c>
      <c r="C1062" t="str">
        <f>Hoja1!$C$31</f>
        <v>CRUDO</v>
      </c>
      <c r="D1062" t="str">
        <f>IF('Quema en Tea'!AI92="Facilidad - Planta tratamiento de gas para venta","PROCESAMIENTO DE GAS","PRODUCCIÓN")</f>
        <v>PRODUCCIÓN</v>
      </c>
      <c r="E1062" t="s">
        <v>841</v>
      </c>
      <c r="F1062" t="s">
        <v>841</v>
      </c>
      <c r="L1062" t="s">
        <v>31</v>
      </c>
      <c r="M1062" t="e">
        <f>'Quema en Tea'!AU92</f>
        <v>#VALUE!</v>
      </c>
      <c r="N1062">
        <f>IFERROR(IF(L1062="CO2",M1062,IF(L1062="CH4",M1062*Hoja1!$C$19,BASEDEDATOS!M1062*Hoja1!$C$20)),0)</f>
        <v>0</v>
      </c>
    </row>
    <row r="1063" spans="2:14" x14ac:dyDescent="0.75">
      <c r="B1063" t="str">
        <f>IF('Quema en Tea'!AI93="Facilidad - Planta tratamiento de gas para venta","1B2biii",IF(Hoja1!$C$31="CRUDO","1B2aii","1B2aiii"))</f>
        <v>1B2aii</v>
      </c>
      <c r="C1063" t="str">
        <f>Hoja1!$C$31</f>
        <v>CRUDO</v>
      </c>
      <c r="D1063" t="str">
        <f>IF('Quema en Tea'!AI93="Facilidad - Planta tratamiento de gas para venta","PROCESAMIENTO DE GAS","PRODUCCIÓN")</f>
        <v>PRODUCCIÓN</v>
      </c>
      <c r="E1063" t="s">
        <v>841</v>
      </c>
      <c r="F1063" t="s">
        <v>841</v>
      </c>
      <c r="L1063" t="s">
        <v>31</v>
      </c>
      <c r="M1063" t="e">
        <f>'Quema en Tea'!AU93</f>
        <v>#VALUE!</v>
      </c>
      <c r="N1063">
        <f>IFERROR(IF(L1063="CO2",M1063,IF(L1063="CH4",M1063*Hoja1!$C$19,BASEDEDATOS!M1063*Hoja1!$C$20)),0)</f>
        <v>0</v>
      </c>
    </row>
    <row r="1064" spans="2:14" x14ac:dyDescent="0.75">
      <c r="B1064" t="str">
        <f>IF('Quema en Tea'!AI94="Facilidad - Planta tratamiento de gas para venta","1B2biii",IF(Hoja1!$C$31="CRUDO","1B2aii","1B2aiii"))</f>
        <v>1B2aii</v>
      </c>
      <c r="C1064" t="str">
        <f>Hoja1!$C$31</f>
        <v>CRUDO</v>
      </c>
      <c r="D1064" t="str">
        <f>IF('Quema en Tea'!AI94="Facilidad - Planta tratamiento de gas para venta","PROCESAMIENTO DE GAS","PRODUCCIÓN")</f>
        <v>PRODUCCIÓN</v>
      </c>
      <c r="E1064" t="s">
        <v>841</v>
      </c>
      <c r="F1064" t="s">
        <v>841</v>
      </c>
      <c r="L1064" t="s">
        <v>31</v>
      </c>
      <c r="M1064" t="e">
        <f>'Quema en Tea'!AU94</f>
        <v>#VALUE!</v>
      </c>
      <c r="N1064">
        <f>IFERROR(IF(L1064="CO2",M1064,IF(L1064="CH4",M1064*Hoja1!$C$19,BASEDEDATOS!M1064*Hoja1!$C$20)),0)</f>
        <v>0</v>
      </c>
    </row>
    <row r="1065" spans="2:14" x14ac:dyDescent="0.75">
      <c r="B1065" t="str">
        <f>IF('Quema en Tea'!AI95="Facilidad - Planta tratamiento de gas para venta","1B2biii",IF(Hoja1!$C$31="CRUDO","1B2aii","1B2aiii"))</f>
        <v>1B2aii</v>
      </c>
      <c r="C1065" t="str">
        <f>Hoja1!$C$31</f>
        <v>CRUDO</v>
      </c>
      <c r="D1065" t="str">
        <f>IF('Quema en Tea'!AI95="Facilidad - Planta tratamiento de gas para venta","PROCESAMIENTO DE GAS","PRODUCCIÓN")</f>
        <v>PRODUCCIÓN</v>
      </c>
      <c r="E1065" t="s">
        <v>841</v>
      </c>
      <c r="F1065" t="s">
        <v>841</v>
      </c>
      <c r="L1065" t="s">
        <v>31</v>
      </c>
      <c r="M1065" t="e">
        <f>'Quema en Tea'!AU95</f>
        <v>#VALUE!</v>
      </c>
      <c r="N1065">
        <f>IFERROR(IF(L1065="CO2",M1065,IF(L1065="CH4",M1065*Hoja1!$C$19,BASEDEDATOS!M1065*Hoja1!$C$20)),0)</f>
        <v>0</v>
      </c>
    </row>
    <row r="1066" spans="2:14" x14ac:dyDescent="0.75">
      <c r="B1066" t="str">
        <f>IF('Quema en Tea'!AI96="Facilidad - Planta tratamiento de gas para venta","1B2biii",IF(Hoja1!$C$31="CRUDO","1B2aii","1B2aiii"))</f>
        <v>1B2aii</v>
      </c>
      <c r="C1066" t="str">
        <f>Hoja1!$C$31</f>
        <v>CRUDO</v>
      </c>
      <c r="D1066" t="str">
        <f>IF('Quema en Tea'!AI96="Facilidad - Planta tratamiento de gas para venta","PROCESAMIENTO DE GAS","PRODUCCIÓN")</f>
        <v>PRODUCCIÓN</v>
      </c>
      <c r="E1066" t="s">
        <v>841</v>
      </c>
      <c r="F1066" t="s">
        <v>841</v>
      </c>
      <c r="L1066" t="s">
        <v>31</v>
      </c>
      <c r="M1066" t="e">
        <f>'Quema en Tea'!AU96</f>
        <v>#VALUE!</v>
      </c>
      <c r="N1066">
        <f>IFERROR(IF(L1066="CO2",M1066,IF(L1066="CH4",M1066*Hoja1!$C$19,BASEDEDATOS!M1066*Hoja1!$C$20)),0)</f>
        <v>0</v>
      </c>
    </row>
    <row r="1067" spans="2:14" x14ac:dyDescent="0.75">
      <c r="B1067" t="str">
        <f>IF('Quema en Tea'!AI97="Facilidad - Planta tratamiento de gas para venta","1B2biii",IF(Hoja1!$C$31="CRUDO","1B2aii","1B2aiii"))</f>
        <v>1B2aii</v>
      </c>
      <c r="C1067" t="str">
        <f>Hoja1!$C$31</f>
        <v>CRUDO</v>
      </c>
      <c r="D1067" t="str">
        <f>IF('Quema en Tea'!AI97="Facilidad - Planta tratamiento de gas para venta","PROCESAMIENTO DE GAS","PRODUCCIÓN")</f>
        <v>PRODUCCIÓN</v>
      </c>
      <c r="E1067" t="s">
        <v>841</v>
      </c>
      <c r="F1067" t="s">
        <v>841</v>
      </c>
      <c r="L1067" t="s">
        <v>31</v>
      </c>
      <c r="M1067" t="e">
        <f>'Quema en Tea'!AU97</f>
        <v>#VALUE!</v>
      </c>
      <c r="N1067">
        <f>IFERROR(IF(L1067="CO2",M1067,IF(L1067="CH4",M1067*Hoja1!$C$19,BASEDEDATOS!M1067*Hoja1!$C$20)),0)</f>
        <v>0</v>
      </c>
    </row>
    <row r="1068" spans="2:14" x14ac:dyDescent="0.75">
      <c r="B1068" t="str">
        <f>IF('Quema en Tea'!AI98="Facilidad - Planta tratamiento de gas para venta","1B2biii",IF(Hoja1!$C$31="CRUDO","1B2aii","1B2aiii"))</f>
        <v>1B2aii</v>
      </c>
      <c r="C1068" t="str">
        <f>Hoja1!$C$31</f>
        <v>CRUDO</v>
      </c>
      <c r="D1068" t="str">
        <f>IF('Quema en Tea'!AI98="Facilidad - Planta tratamiento de gas para venta","PROCESAMIENTO DE GAS","PRODUCCIÓN")</f>
        <v>PRODUCCIÓN</v>
      </c>
      <c r="E1068" t="s">
        <v>841</v>
      </c>
      <c r="F1068" t="s">
        <v>841</v>
      </c>
      <c r="L1068" t="s">
        <v>31</v>
      </c>
      <c r="M1068" t="e">
        <f>'Quema en Tea'!AU98</f>
        <v>#VALUE!</v>
      </c>
      <c r="N1068">
        <f>IFERROR(IF(L1068="CO2",M1068,IF(L1068="CH4",M1068*Hoja1!$C$19,BASEDEDATOS!M1068*Hoja1!$C$20)),0)</f>
        <v>0</v>
      </c>
    </row>
    <row r="1069" spans="2:14" x14ac:dyDescent="0.75">
      <c r="B1069" t="str">
        <f>IF('Quema en Tea'!AI99="Facilidad - Planta tratamiento de gas para venta","1B2biii",IF(Hoja1!$C$31="CRUDO","1B2aii","1B2aiii"))</f>
        <v>1B2aii</v>
      </c>
      <c r="C1069" t="str">
        <f>Hoja1!$C$31</f>
        <v>CRUDO</v>
      </c>
      <c r="D1069" t="str">
        <f>IF('Quema en Tea'!AI99="Facilidad - Planta tratamiento de gas para venta","PROCESAMIENTO DE GAS","PRODUCCIÓN")</f>
        <v>PRODUCCIÓN</v>
      </c>
      <c r="E1069" t="s">
        <v>841</v>
      </c>
      <c r="F1069" t="s">
        <v>841</v>
      </c>
      <c r="L1069" t="s">
        <v>31</v>
      </c>
      <c r="M1069" t="e">
        <f>'Quema en Tea'!AU99</f>
        <v>#VALUE!</v>
      </c>
      <c r="N1069">
        <f>IFERROR(IF(L1069="CO2",M1069,IF(L1069="CH4",M1069*Hoja1!$C$19,BASEDEDATOS!M1069*Hoja1!$C$20)),0)</f>
        <v>0</v>
      </c>
    </row>
    <row r="1070" spans="2:14" x14ac:dyDescent="0.75">
      <c r="B1070" t="str">
        <f>IF('Quema en Tea'!AI100="Facilidad - Planta tratamiento de gas para venta","1B2biii",IF(Hoja1!$C$31="CRUDO","1B2aii","1B2aiii"))</f>
        <v>1B2aii</v>
      </c>
      <c r="C1070" t="str">
        <f>Hoja1!$C$31</f>
        <v>CRUDO</v>
      </c>
      <c r="D1070" t="str">
        <f>IF('Quema en Tea'!AI100="Facilidad - Planta tratamiento de gas para venta","PROCESAMIENTO DE GAS","PRODUCCIÓN")</f>
        <v>PRODUCCIÓN</v>
      </c>
      <c r="E1070" t="s">
        <v>841</v>
      </c>
      <c r="F1070" t="s">
        <v>841</v>
      </c>
      <c r="L1070" t="s">
        <v>31</v>
      </c>
      <c r="M1070" t="e">
        <f>'Quema en Tea'!AU100</f>
        <v>#VALUE!</v>
      </c>
      <c r="N1070">
        <f>IFERROR(IF(L1070="CO2",M1070,IF(L1070="CH4",M1070*Hoja1!$C$19,BASEDEDATOS!M1070*Hoja1!$C$20)),0)</f>
        <v>0</v>
      </c>
    </row>
    <row r="1071" spans="2:14" x14ac:dyDescent="0.75">
      <c r="B1071" t="str">
        <f>IF('Quema en Tea'!AI101="Facilidad - Planta tratamiento de gas para venta","1B2biii",IF(Hoja1!$C$31="CRUDO","1B2aii","1B2aiii"))</f>
        <v>1B2aii</v>
      </c>
      <c r="C1071" t="str">
        <f>Hoja1!$C$31</f>
        <v>CRUDO</v>
      </c>
      <c r="D1071" t="str">
        <f>IF('Quema en Tea'!AI101="Facilidad - Planta tratamiento de gas para venta","PROCESAMIENTO DE GAS","PRODUCCIÓN")</f>
        <v>PRODUCCIÓN</v>
      </c>
      <c r="E1071" t="s">
        <v>841</v>
      </c>
      <c r="F1071" t="s">
        <v>841</v>
      </c>
      <c r="L1071" t="s">
        <v>31</v>
      </c>
      <c r="M1071" t="e">
        <f>'Quema en Tea'!AU101</f>
        <v>#VALUE!</v>
      </c>
      <c r="N1071">
        <f>IFERROR(IF(L1071="CO2",M1071,IF(L1071="CH4",M1071*Hoja1!$C$19,BASEDEDATOS!M1071*Hoja1!$C$20)),0)</f>
        <v>0</v>
      </c>
    </row>
    <row r="1072" spans="2:14" x14ac:dyDescent="0.75">
      <c r="B1072" t="str">
        <f>IF('Quema en Tea'!AI102="Facilidad - Planta tratamiento de gas para venta","1B2biii",IF(Hoja1!$C$31="CRUDO","1B2aii","1B2aiii"))</f>
        <v>1B2aii</v>
      </c>
      <c r="C1072" t="str">
        <f>Hoja1!$C$31</f>
        <v>CRUDO</v>
      </c>
      <c r="D1072" t="str">
        <f>IF('Quema en Tea'!AI102="Facilidad - Planta tratamiento de gas para venta","PROCESAMIENTO DE GAS","PRODUCCIÓN")</f>
        <v>PRODUCCIÓN</v>
      </c>
      <c r="E1072" t="s">
        <v>841</v>
      </c>
      <c r="F1072" t="s">
        <v>841</v>
      </c>
      <c r="L1072" t="s">
        <v>31</v>
      </c>
      <c r="M1072" t="e">
        <f>'Quema en Tea'!AU102</f>
        <v>#VALUE!</v>
      </c>
      <c r="N1072">
        <f>IFERROR(IF(L1072="CO2",M1072,IF(L1072="CH4",M1072*Hoja1!$C$19,BASEDEDATOS!M1072*Hoja1!$C$20)),0)</f>
        <v>0</v>
      </c>
    </row>
    <row r="1073" spans="2:14" x14ac:dyDescent="0.75">
      <c r="B1073" t="str">
        <f>IF('Quema en Tea'!AI103="Facilidad - Planta tratamiento de gas para venta","1B2biii",IF(Hoja1!$C$31="CRUDO","1B2aii","1B2aiii"))</f>
        <v>1B2aii</v>
      </c>
      <c r="C1073" t="str">
        <f>Hoja1!$C$31</f>
        <v>CRUDO</v>
      </c>
      <c r="D1073" t="str">
        <f>IF('Quema en Tea'!AI103="Facilidad - Planta tratamiento de gas para venta","PROCESAMIENTO DE GAS","PRODUCCIÓN")</f>
        <v>PRODUCCIÓN</v>
      </c>
      <c r="E1073" t="s">
        <v>841</v>
      </c>
      <c r="F1073" t="s">
        <v>841</v>
      </c>
      <c r="L1073" t="s">
        <v>31</v>
      </c>
      <c r="M1073" t="e">
        <f>'Quema en Tea'!AU103</f>
        <v>#VALUE!</v>
      </c>
      <c r="N1073">
        <f>IFERROR(IF(L1073="CO2",M1073,IF(L1073="CH4",M1073*Hoja1!$C$19,BASEDEDATOS!M1073*Hoja1!$C$20)),0)</f>
        <v>0</v>
      </c>
    </row>
    <row r="1074" spans="2:14" x14ac:dyDescent="0.75">
      <c r="B1074" t="str">
        <f>IF('Quema en Tea'!AI104="Facilidad - Planta tratamiento de gas para venta","1B2biii",IF(Hoja1!$C$31="CRUDO","1B2aii","1B2aiii"))</f>
        <v>1B2aii</v>
      </c>
      <c r="C1074" t="str">
        <f>Hoja1!$C$31</f>
        <v>CRUDO</v>
      </c>
      <c r="D1074" t="str">
        <f>IF('Quema en Tea'!AI104="Facilidad - Planta tratamiento de gas para venta","PROCESAMIENTO DE GAS","PRODUCCIÓN")</f>
        <v>PRODUCCIÓN</v>
      </c>
      <c r="E1074" t="s">
        <v>841</v>
      </c>
      <c r="F1074" t="s">
        <v>841</v>
      </c>
      <c r="L1074" t="s">
        <v>31</v>
      </c>
      <c r="M1074" t="e">
        <f>'Quema en Tea'!AU104</f>
        <v>#VALUE!</v>
      </c>
      <c r="N1074">
        <f>IFERROR(IF(L1074="CO2",M1074,IF(L1074="CH4",M1074*Hoja1!$C$19,BASEDEDATOS!M1074*Hoja1!$C$20)),0)</f>
        <v>0</v>
      </c>
    </row>
    <row r="1075" spans="2:14" x14ac:dyDescent="0.75">
      <c r="B1075" t="str">
        <f>IF('Quema en Tea'!AI105="Facilidad - Planta tratamiento de gas para venta","1B2biii",IF(Hoja1!$C$31="CRUDO","1B2aii","1B2aiii"))</f>
        <v>1B2aii</v>
      </c>
      <c r="C1075" t="str">
        <f>Hoja1!$C$31</f>
        <v>CRUDO</v>
      </c>
      <c r="D1075" t="str">
        <f>IF('Quema en Tea'!AI105="Facilidad - Planta tratamiento de gas para venta","PROCESAMIENTO DE GAS","PRODUCCIÓN")</f>
        <v>PRODUCCIÓN</v>
      </c>
      <c r="E1075" t="s">
        <v>841</v>
      </c>
      <c r="F1075" t="s">
        <v>841</v>
      </c>
      <c r="L1075" t="s">
        <v>31</v>
      </c>
      <c r="M1075" t="e">
        <f>'Quema en Tea'!AU105</f>
        <v>#VALUE!</v>
      </c>
      <c r="N1075">
        <f>IFERROR(IF(L1075="CO2",M1075,IF(L1075="CH4",M1075*Hoja1!$C$19,BASEDEDATOS!M1075*Hoja1!$C$20)),0)</f>
        <v>0</v>
      </c>
    </row>
    <row r="1076" spans="2:14" x14ac:dyDescent="0.75">
      <c r="B1076" t="str">
        <f>IF('Quema en Tea'!AI106="Facilidad - Planta tratamiento de gas para venta","1B2biii",IF(Hoja1!$C$31="CRUDO","1B2aii","1B2aiii"))</f>
        <v>1B2aii</v>
      </c>
      <c r="C1076" t="str">
        <f>Hoja1!$C$31</f>
        <v>CRUDO</v>
      </c>
      <c r="D1076" t="str">
        <f>IF('Quema en Tea'!AI106="Facilidad - Planta tratamiento de gas para venta","PROCESAMIENTO DE GAS","PRODUCCIÓN")</f>
        <v>PRODUCCIÓN</v>
      </c>
      <c r="E1076" t="s">
        <v>841</v>
      </c>
      <c r="F1076" t="s">
        <v>841</v>
      </c>
      <c r="L1076" t="s">
        <v>31</v>
      </c>
      <c r="M1076" t="e">
        <f>'Quema en Tea'!AU106</f>
        <v>#VALUE!</v>
      </c>
      <c r="N1076">
        <f>IFERROR(IF(L1076="CO2",M1076,IF(L1076="CH4",M1076*Hoja1!$C$19,BASEDEDATOS!M1076*Hoja1!$C$20)),0)</f>
        <v>0</v>
      </c>
    </row>
    <row r="1077" spans="2:14" x14ac:dyDescent="0.75">
      <c r="B1077" t="str">
        <f>IF('Quema en Tea'!AI22="Facilidad - Planta tratamiento de gas para venta","1B2biii",IF(Hoja1!$C$31="CRUDO","1B2aii","1B2aiii"))</f>
        <v>1B2aii</v>
      </c>
      <c r="C1077" t="str">
        <f>Hoja1!$C$31</f>
        <v>CRUDO</v>
      </c>
      <c r="D1077" t="str">
        <f>IF('Quema en Tea'!AI22="Facilidad - Planta tratamiento de gas para venta","PROCESAMIENTO DE GAS","PRODUCCIÓN")</f>
        <v>PRODUCCIÓN</v>
      </c>
      <c r="E1077" t="s">
        <v>841</v>
      </c>
      <c r="F1077" t="s">
        <v>841</v>
      </c>
      <c r="L1077" t="s">
        <v>44</v>
      </c>
      <c r="M1077">
        <f>'Quema en Tea'!AV22</f>
        <v>9.7234864717279882E-3</v>
      </c>
      <c r="N1077">
        <f>IFERROR(IF(L1077="CO2",M1077,IF(L1077="CH4",M1077*Hoja1!$C$19,BASEDEDATOS!M1077*Hoja1!$C$20)),0)</f>
        <v>2.5767239150079169</v>
      </c>
    </row>
    <row r="1078" spans="2:14" x14ac:dyDescent="0.75">
      <c r="B1078" t="str">
        <f>IF('Quema en Tea'!AI23="Facilidad - Planta tratamiento de gas para venta","1B2biii",IF(Hoja1!$C$31="CRUDO","1B2aii","1B2aiii"))</f>
        <v>1B2biii</v>
      </c>
      <c r="C1078" t="str">
        <f>Hoja1!$C$31</f>
        <v>CRUDO</v>
      </c>
      <c r="D1078" t="str">
        <f>IF('Quema en Tea'!AI23="Facilidad - Planta tratamiento de gas para venta","PROCESAMIENTO DE GAS","PRODUCCIÓN")</f>
        <v>PROCESAMIENTO DE GAS</v>
      </c>
      <c r="E1078" t="s">
        <v>841</v>
      </c>
      <c r="F1078" t="s">
        <v>841</v>
      </c>
      <c r="L1078" t="s">
        <v>44</v>
      </c>
      <c r="M1078">
        <f>'Quema en Tea'!AV23</f>
        <v>4.0175727193096193E-3</v>
      </c>
      <c r="N1078">
        <f>IFERROR(IF(L1078="CO2",M1078,IF(L1078="CH4",M1078*Hoja1!$C$19,BASEDEDATOS!M1078*Hoja1!$C$20)),0)</f>
        <v>1.0646567706170491</v>
      </c>
    </row>
    <row r="1079" spans="2:14" x14ac:dyDescent="0.75">
      <c r="B1079" t="str">
        <f>IF('Quema en Tea'!AI24="Facilidad - Planta tratamiento de gas para venta","1B2biii",IF(Hoja1!$C$31="CRUDO","1B2aii","1B2aiii"))</f>
        <v>1B2aii</v>
      </c>
      <c r="C1079" t="str">
        <f>Hoja1!$C$31</f>
        <v>CRUDO</v>
      </c>
      <c r="D1079" t="str">
        <f>IF('Quema en Tea'!AI24="Facilidad - Planta tratamiento de gas para venta","PROCESAMIENTO DE GAS","PRODUCCIÓN")</f>
        <v>PRODUCCIÓN</v>
      </c>
      <c r="E1079" t="s">
        <v>841</v>
      </c>
      <c r="F1079" t="s">
        <v>841</v>
      </c>
      <c r="L1079" t="s">
        <v>44</v>
      </c>
      <c r="M1079">
        <f>'Quema en Tea'!AV24</f>
        <v>3.8945888438348783E-3</v>
      </c>
      <c r="N1079">
        <f>IFERROR(IF(L1079="CO2",M1079,IF(L1079="CH4",M1079*Hoja1!$C$19,BASEDEDATOS!M1079*Hoja1!$C$20)),0)</f>
        <v>1.0320660436162428</v>
      </c>
    </row>
    <row r="1080" spans="2:14" x14ac:dyDescent="0.75">
      <c r="B1080" t="str">
        <f>IF('Quema en Tea'!AI25="Facilidad - Planta tratamiento de gas para venta","1B2biii",IF(Hoja1!$C$31="CRUDO","1B2aii","1B2aiii"))</f>
        <v>1B2aii</v>
      </c>
      <c r="C1080" t="str">
        <f>Hoja1!$C$31</f>
        <v>CRUDO</v>
      </c>
      <c r="D1080" t="str">
        <f>IF('Quema en Tea'!AI25="Facilidad - Planta tratamiento de gas para venta","PROCESAMIENTO DE GAS","PRODUCCIÓN")</f>
        <v>PRODUCCIÓN</v>
      </c>
      <c r="E1080" t="s">
        <v>841</v>
      </c>
      <c r="F1080" t="s">
        <v>841</v>
      </c>
      <c r="L1080" t="s">
        <v>44</v>
      </c>
      <c r="M1080" t="e">
        <f>'Quema en Tea'!AV25</f>
        <v>#VALUE!</v>
      </c>
      <c r="N1080">
        <f>IFERROR(IF(L1080="CO2",M1080,IF(L1080="CH4",M1080*Hoja1!$C$19,BASEDEDATOS!M1080*Hoja1!$C$20)),0)</f>
        <v>0</v>
      </c>
    </row>
    <row r="1081" spans="2:14" x14ac:dyDescent="0.75">
      <c r="B1081" t="str">
        <f>IF('Quema en Tea'!AI26="Facilidad - Planta tratamiento de gas para venta","1B2biii",IF(Hoja1!$C$31="CRUDO","1B2aii","1B2aiii"))</f>
        <v>1B2aii</v>
      </c>
      <c r="C1081" t="str">
        <f>Hoja1!$C$31</f>
        <v>CRUDO</v>
      </c>
      <c r="D1081" t="str">
        <f>IF('Quema en Tea'!AI26="Facilidad - Planta tratamiento de gas para venta","PROCESAMIENTO DE GAS","PRODUCCIÓN")</f>
        <v>PRODUCCIÓN</v>
      </c>
      <c r="E1081" t="s">
        <v>841</v>
      </c>
      <c r="F1081" t="s">
        <v>841</v>
      </c>
      <c r="L1081" t="s">
        <v>44</v>
      </c>
      <c r="M1081" t="e">
        <f>'Quema en Tea'!AV26</f>
        <v>#VALUE!</v>
      </c>
      <c r="N1081">
        <f>IFERROR(IF(L1081="CO2",M1081,IF(L1081="CH4",M1081*Hoja1!$C$19,BASEDEDATOS!M1081*Hoja1!$C$20)),0)</f>
        <v>0</v>
      </c>
    </row>
    <row r="1082" spans="2:14" x14ac:dyDescent="0.75">
      <c r="B1082" t="str">
        <f>IF('Quema en Tea'!AI27="Facilidad - Planta tratamiento de gas para venta","1B2biii",IF(Hoja1!$C$31="CRUDO","1B2aii","1B2aiii"))</f>
        <v>1B2aii</v>
      </c>
      <c r="C1082" t="str">
        <f>Hoja1!$C$31</f>
        <v>CRUDO</v>
      </c>
      <c r="D1082" t="str">
        <f>IF('Quema en Tea'!AI27="Facilidad - Planta tratamiento de gas para venta","PROCESAMIENTO DE GAS","PRODUCCIÓN")</f>
        <v>PRODUCCIÓN</v>
      </c>
      <c r="E1082" t="s">
        <v>841</v>
      </c>
      <c r="F1082" t="s">
        <v>841</v>
      </c>
      <c r="L1082" t="s">
        <v>44</v>
      </c>
      <c r="M1082" t="e">
        <f>'Quema en Tea'!AV27</f>
        <v>#VALUE!</v>
      </c>
      <c r="N1082">
        <f>IFERROR(IF(L1082="CO2",M1082,IF(L1082="CH4",M1082*Hoja1!$C$19,BASEDEDATOS!M1082*Hoja1!$C$20)),0)</f>
        <v>0</v>
      </c>
    </row>
    <row r="1083" spans="2:14" x14ac:dyDescent="0.75">
      <c r="B1083" t="str">
        <f>IF('Quema en Tea'!AI28="Facilidad - Planta tratamiento de gas para venta","1B2biii",IF(Hoja1!$C$31="CRUDO","1B2aii","1B2aiii"))</f>
        <v>1B2aii</v>
      </c>
      <c r="C1083" t="str">
        <f>Hoja1!$C$31</f>
        <v>CRUDO</v>
      </c>
      <c r="D1083" t="str">
        <f>IF('Quema en Tea'!AI28="Facilidad - Planta tratamiento de gas para venta","PROCESAMIENTO DE GAS","PRODUCCIÓN")</f>
        <v>PRODUCCIÓN</v>
      </c>
      <c r="E1083" t="s">
        <v>841</v>
      </c>
      <c r="F1083" t="s">
        <v>841</v>
      </c>
      <c r="L1083" t="s">
        <v>44</v>
      </c>
      <c r="M1083" t="e">
        <f>'Quema en Tea'!AV28</f>
        <v>#VALUE!</v>
      </c>
      <c r="N1083">
        <f>IFERROR(IF(L1083="CO2",M1083,IF(L1083="CH4",M1083*Hoja1!$C$19,BASEDEDATOS!M1083*Hoja1!$C$20)),0)</f>
        <v>0</v>
      </c>
    </row>
    <row r="1084" spans="2:14" x14ac:dyDescent="0.75">
      <c r="B1084" t="str">
        <f>IF('Quema en Tea'!AI29="Facilidad - Planta tratamiento de gas para venta","1B2biii",IF(Hoja1!$C$31="CRUDO","1B2aii","1B2aiii"))</f>
        <v>1B2aii</v>
      </c>
      <c r="C1084" t="str">
        <f>Hoja1!$C$31</f>
        <v>CRUDO</v>
      </c>
      <c r="D1084" t="str">
        <f>IF('Quema en Tea'!AI29="Facilidad - Planta tratamiento de gas para venta","PROCESAMIENTO DE GAS","PRODUCCIÓN")</f>
        <v>PRODUCCIÓN</v>
      </c>
      <c r="E1084" t="s">
        <v>841</v>
      </c>
      <c r="F1084" t="s">
        <v>841</v>
      </c>
      <c r="L1084" t="s">
        <v>44</v>
      </c>
      <c r="M1084" t="e">
        <f>'Quema en Tea'!AV29</f>
        <v>#VALUE!</v>
      </c>
      <c r="N1084">
        <f>IFERROR(IF(L1084="CO2",M1084,IF(L1084="CH4",M1084*Hoja1!$C$19,BASEDEDATOS!M1084*Hoja1!$C$20)),0)</f>
        <v>0</v>
      </c>
    </row>
    <row r="1085" spans="2:14" x14ac:dyDescent="0.75">
      <c r="B1085" t="str">
        <f>IF('Quema en Tea'!AI30="Facilidad - Planta tratamiento de gas para venta","1B2biii",IF(Hoja1!$C$31="CRUDO","1B2aii","1B2aiii"))</f>
        <v>1B2aii</v>
      </c>
      <c r="C1085" t="str">
        <f>Hoja1!$C$31</f>
        <v>CRUDO</v>
      </c>
      <c r="D1085" t="str">
        <f>IF('Quema en Tea'!AI30="Facilidad - Planta tratamiento de gas para venta","PROCESAMIENTO DE GAS","PRODUCCIÓN")</f>
        <v>PRODUCCIÓN</v>
      </c>
      <c r="E1085" t="s">
        <v>841</v>
      </c>
      <c r="F1085" t="s">
        <v>841</v>
      </c>
      <c r="L1085" t="s">
        <v>44</v>
      </c>
      <c r="M1085" t="e">
        <f>'Quema en Tea'!AV30</f>
        <v>#VALUE!</v>
      </c>
      <c r="N1085">
        <f>IFERROR(IF(L1085="CO2",M1085,IF(L1085="CH4",M1085*Hoja1!$C$19,BASEDEDATOS!M1085*Hoja1!$C$20)),0)</f>
        <v>0</v>
      </c>
    </row>
    <row r="1086" spans="2:14" x14ac:dyDescent="0.75">
      <c r="B1086" t="str">
        <f>IF('Quema en Tea'!AI31="Facilidad - Planta tratamiento de gas para venta","1B2biii",IF(Hoja1!$C$31="CRUDO","1B2aii","1B2aiii"))</f>
        <v>1B2aii</v>
      </c>
      <c r="C1086" t="str">
        <f>Hoja1!$C$31</f>
        <v>CRUDO</v>
      </c>
      <c r="D1086" t="str">
        <f>IF('Quema en Tea'!AI31="Facilidad - Planta tratamiento de gas para venta","PROCESAMIENTO DE GAS","PRODUCCIÓN")</f>
        <v>PRODUCCIÓN</v>
      </c>
      <c r="E1086" t="s">
        <v>841</v>
      </c>
      <c r="F1086" t="s">
        <v>841</v>
      </c>
      <c r="L1086" t="s">
        <v>44</v>
      </c>
      <c r="M1086" t="e">
        <f>'Quema en Tea'!AV31</f>
        <v>#VALUE!</v>
      </c>
      <c r="N1086">
        <f>IFERROR(IF(L1086="CO2",M1086,IF(L1086="CH4",M1086*Hoja1!$C$19,BASEDEDATOS!M1086*Hoja1!$C$20)),0)</f>
        <v>0</v>
      </c>
    </row>
    <row r="1087" spans="2:14" x14ac:dyDescent="0.75">
      <c r="B1087" t="str">
        <f>IF('Quema en Tea'!AI32="Facilidad - Planta tratamiento de gas para venta","1B2biii",IF(Hoja1!$C$31="CRUDO","1B2aii","1B2aiii"))</f>
        <v>1B2aii</v>
      </c>
      <c r="C1087" t="str">
        <f>Hoja1!$C$31</f>
        <v>CRUDO</v>
      </c>
      <c r="D1087" t="str">
        <f>IF('Quema en Tea'!AI32="Facilidad - Planta tratamiento de gas para venta","PROCESAMIENTO DE GAS","PRODUCCIÓN")</f>
        <v>PRODUCCIÓN</v>
      </c>
      <c r="E1087" t="s">
        <v>841</v>
      </c>
      <c r="F1087" t="s">
        <v>841</v>
      </c>
      <c r="L1087" t="s">
        <v>44</v>
      </c>
      <c r="M1087" t="e">
        <f>'Quema en Tea'!AV32</f>
        <v>#VALUE!</v>
      </c>
      <c r="N1087">
        <f>IFERROR(IF(L1087="CO2",M1087,IF(L1087="CH4",M1087*Hoja1!$C$19,BASEDEDATOS!M1087*Hoja1!$C$20)),0)</f>
        <v>0</v>
      </c>
    </row>
    <row r="1088" spans="2:14" x14ac:dyDescent="0.75">
      <c r="B1088" t="str">
        <f>IF('Quema en Tea'!AI33="Facilidad - Planta tratamiento de gas para venta","1B2biii",IF(Hoja1!$C$31="CRUDO","1B2aii","1B2aiii"))</f>
        <v>1B2aii</v>
      </c>
      <c r="C1088" t="str">
        <f>Hoja1!$C$31</f>
        <v>CRUDO</v>
      </c>
      <c r="D1088" t="str">
        <f>IF('Quema en Tea'!AI33="Facilidad - Planta tratamiento de gas para venta","PROCESAMIENTO DE GAS","PRODUCCIÓN")</f>
        <v>PRODUCCIÓN</v>
      </c>
      <c r="E1088" t="s">
        <v>841</v>
      </c>
      <c r="F1088" t="s">
        <v>841</v>
      </c>
      <c r="L1088" t="s">
        <v>44</v>
      </c>
      <c r="M1088" t="e">
        <f>'Quema en Tea'!AV33</f>
        <v>#VALUE!</v>
      </c>
      <c r="N1088">
        <f>IFERROR(IF(L1088="CO2",M1088,IF(L1088="CH4",M1088*Hoja1!$C$19,BASEDEDATOS!M1088*Hoja1!$C$20)),0)</f>
        <v>0</v>
      </c>
    </row>
    <row r="1089" spans="2:14" x14ac:dyDescent="0.75">
      <c r="B1089" t="str">
        <f>IF('Quema en Tea'!AI34="Facilidad - Planta tratamiento de gas para venta","1B2biii",IF(Hoja1!$C$31="CRUDO","1B2aii","1B2aiii"))</f>
        <v>1B2aii</v>
      </c>
      <c r="C1089" t="str">
        <f>Hoja1!$C$31</f>
        <v>CRUDO</v>
      </c>
      <c r="D1089" t="str">
        <f>IF('Quema en Tea'!AI34="Facilidad - Planta tratamiento de gas para venta","PROCESAMIENTO DE GAS","PRODUCCIÓN")</f>
        <v>PRODUCCIÓN</v>
      </c>
      <c r="E1089" t="s">
        <v>841</v>
      </c>
      <c r="F1089" t="s">
        <v>841</v>
      </c>
      <c r="L1089" t="s">
        <v>44</v>
      </c>
      <c r="M1089" t="e">
        <f>'Quema en Tea'!AV34</f>
        <v>#VALUE!</v>
      </c>
      <c r="N1089">
        <f>IFERROR(IF(L1089="CO2",M1089,IF(L1089="CH4",M1089*Hoja1!$C$19,BASEDEDATOS!M1089*Hoja1!$C$20)),0)</f>
        <v>0</v>
      </c>
    </row>
    <row r="1090" spans="2:14" x14ac:dyDescent="0.75">
      <c r="B1090" t="str">
        <f>IF('Quema en Tea'!AI35="Facilidad - Planta tratamiento de gas para venta","1B2biii",IF(Hoja1!$C$31="CRUDO","1B2aii","1B2aiii"))</f>
        <v>1B2aii</v>
      </c>
      <c r="C1090" t="str">
        <f>Hoja1!$C$31</f>
        <v>CRUDO</v>
      </c>
      <c r="D1090" t="str">
        <f>IF('Quema en Tea'!AI35="Facilidad - Planta tratamiento de gas para venta","PROCESAMIENTO DE GAS","PRODUCCIÓN")</f>
        <v>PRODUCCIÓN</v>
      </c>
      <c r="E1090" t="s">
        <v>841</v>
      </c>
      <c r="F1090" t="s">
        <v>841</v>
      </c>
      <c r="L1090" t="s">
        <v>44</v>
      </c>
      <c r="M1090" t="e">
        <f>'Quema en Tea'!AV35</f>
        <v>#VALUE!</v>
      </c>
      <c r="N1090">
        <f>IFERROR(IF(L1090="CO2",M1090,IF(L1090="CH4",M1090*Hoja1!$C$19,BASEDEDATOS!M1090*Hoja1!$C$20)),0)</f>
        <v>0</v>
      </c>
    </row>
    <row r="1091" spans="2:14" x14ac:dyDescent="0.75">
      <c r="B1091" t="str">
        <f>IF('Quema en Tea'!AI36="Facilidad - Planta tratamiento de gas para venta","1B2biii",IF(Hoja1!$C$31="CRUDO","1B2aii","1B2aiii"))</f>
        <v>1B2aii</v>
      </c>
      <c r="C1091" t="str">
        <f>Hoja1!$C$31</f>
        <v>CRUDO</v>
      </c>
      <c r="D1091" t="str">
        <f>IF('Quema en Tea'!AI36="Facilidad - Planta tratamiento de gas para venta","PROCESAMIENTO DE GAS","PRODUCCIÓN")</f>
        <v>PRODUCCIÓN</v>
      </c>
      <c r="E1091" t="s">
        <v>841</v>
      </c>
      <c r="F1091" t="s">
        <v>841</v>
      </c>
      <c r="L1091" t="s">
        <v>44</v>
      </c>
      <c r="M1091" t="e">
        <f>'Quema en Tea'!AV36</f>
        <v>#VALUE!</v>
      </c>
      <c r="N1091">
        <f>IFERROR(IF(L1091="CO2",M1091,IF(L1091="CH4",M1091*Hoja1!$C$19,BASEDEDATOS!M1091*Hoja1!$C$20)),0)</f>
        <v>0</v>
      </c>
    </row>
    <row r="1092" spans="2:14" x14ac:dyDescent="0.75">
      <c r="B1092" t="str">
        <f>IF('Quema en Tea'!AI37="Facilidad - Planta tratamiento de gas para venta","1B2biii",IF(Hoja1!$C$31="CRUDO","1B2aii","1B2aiii"))</f>
        <v>1B2aii</v>
      </c>
      <c r="C1092" t="str">
        <f>Hoja1!$C$31</f>
        <v>CRUDO</v>
      </c>
      <c r="D1092" t="str">
        <f>IF('Quema en Tea'!AI37="Facilidad - Planta tratamiento de gas para venta","PROCESAMIENTO DE GAS","PRODUCCIÓN")</f>
        <v>PRODUCCIÓN</v>
      </c>
      <c r="E1092" t="s">
        <v>841</v>
      </c>
      <c r="F1092" t="s">
        <v>841</v>
      </c>
      <c r="L1092" t="s">
        <v>44</v>
      </c>
      <c r="M1092" t="e">
        <f>'Quema en Tea'!AV37</f>
        <v>#VALUE!</v>
      </c>
      <c r="N1092">
        <f>IFERROR(IF(L1092="CO2",M1092,IF(L1092="CH4",M1092*Hoja1!$C$19,BASEDEDATOS!M1092*Hoja1!$C$20)),0)</f>
        <v>0</v>
      </c>
    </row>
    <row r="1093" spans="2:14" x14ac:dyDescent="0.75">
      <c r="B1093" t="str">
        <f>IF('Quema en Tea'!AI38="Facilidad - Planta tratamiento de gas para venta","1B2biii",IF(Hoja1!$C$31="CRUDO","1B2aii","1B2aiii"))</f>
        <v>1B2aii</v>
      </c>
      <c r="C1093" t="str">
        <f>Hoja1!$C$31</f>
        <v>CRUDO</v>
      </c>
      <c r="D1093" t="str">
        <f>IF('Quema en Tea'!AI38="Facilidad - Planta tratamiento de gas para venta","PROCESAMIENTO DE GAS","PRODUCCIÓN")</f>
        <v>PRODUCCIÓN</v>
      </c>
      <c r="E1093" t="s">
        <v>841</v>
      </c>
      <c r="F1093" t="s">
        <v>841</v>
      </c>
      <c r="L1093" t="s">
        <v>44</v>
      </c>
      <c r="M1093" t="e">
        <f>'Quema en Tea'!AV38</f>
        <v>#VALUE!</v>
      </c>
      <c r="N1093">
        <f>IFERROR(IF(L1093="CO2",M1093,IF(L1093="CH4",M1093*Hoja1!$C$19,BASEDEDATOS!M1093*Hoja1!$C$20)),0)</f>
        <v>0</v>
      </c>
    </row>
    <row r="1094" spans="2:14" x14ac:dyDescent="0.75">
      <c r="B1094" t="str">
        <f>IF('Quema en Tea'!AI39="Facilidad - Planta tratamiento de gas para venta","1B2biii",IF(Hoja1!$C$31="CRUDO","1B2aii","1B2aiii"))</f>
        <v>1B2aii</v>
      </c>
      <c r="C1094" t="str">
        <f>Hoja1!$C$31</f>
        <v>CRUDO</v>
      </c>
      <c r="D1094" t="str">
        <f>IF('Quema en Tea'!AI39="Facilidad - Planta tratamiento de gas para venta","PROCESAMIENTO DE GAS","PRODUCCIÓN")</f>
        <v>PRODUCCIÓN</v>
      </c>
      <c r="E1094" t="s">
        <v>841</v>
      </c>
      <c r="F1094" t="s">
        <v>841</v>
      </c>
      <c r="L1094" t="s">
        <v>44</v>
      </c>
      <c r="M1094" t="e">
        <f>'Quema en Tea'!AV39</f>
        <v>#VALUE!</v>
      </c>
      <c r="N1094">
        <f>IFERROR(IF(L1094="CO2",M1094,IF(L1094="CH4",M1094*Hoja1!$C$19,BASEDEDATOS!M1094*Hoja1!$C$20)),0)</f>
        <v>0</v>
      </c>
    </row>
    <row r="1095" spans="2:14" x14ac:dyDescent="0.75">
      <c r="B1095" t="str">
        <f>IF('Quema en Tea'!AI40="Facilidad - Planta tratamiento de gas para venta","1B2biii",IF(Hoja1!$C$31="CRUDO","1B2aii","1B2aiii"))</f>
        <v>1B2aii</v>
      </c>
      <c r="C1095" t="str">
        <f>Hoja1!$C$31</f>
        <v>CRUDO</v>
      </c>
      <c r="D1095" t="str">
        <f>IF('Quema en Tea'!AI40="Facilidad - Planta tratamiento de gas para venta","PROCESAMIENTO DE GAS","PRODUCCIÓN")</f>
        <v>PRODUCCIÓN</v>
      </c>
      <c r="E1095" t="s">
        <v>841</v>
      </c>
      <c r="F1095" t="s">
        <v>841</v>
      </c>
      <c r="L1095" t="s">
        <v>44</v>
      </c>
      <c r="M1095" t="e">
        <f>'Quema en Tea'!AV40</f>
        <v>#VALUE!</v>
      </c>
      <c r="N1095">
        <f>IFERROR(IF(L1095="CO2",M1095,IF(L1095="CH4",M1095*Hoja1!$C$19,BASEDEDATOS!M1095*Hoja1!$C$20)),0)</f>
        <v>0</v>
      </c>
    </row>
    <row r="1096" spans="2:14" x14ac:dyDescent="0.75">
      <c r="B1096" t="str">
        <f>IF('Quema en Tea'!AI41="Facilidad - Planta tratamiento de gas para venta","1B2biii",IF(Hoja1!$C$31="CRUDO","1B2aii","1B2aiii"))</f>
        <v>1B2aii</v>
      </c>
      <c r="C1096" t="str">
        <f>Hoja1!$C$31</f>
        <v>CRUDO</v>
      </c>
      <c r="D1096" t="str">
        <f>IF('Quema en Tea'!AI41="Facilidad - Planta tratamiento de gas para venta","PROCESAMIENTO DE GAS","PRODUCCIÓN")</f>
        <v>PRODUCCIÓN</v>
      </c>
      <c r="E1096" t="s">
        <v>841</v>
      </c>
      <c r="F1096" t="s">
        <v>841</v>
      </c>
      <c r="L1096" t="s">
        <v>44</v>
      </c>
      <c r="M1096" t="e">
        <f>'Quema en Tea'!AV41</f>
        <v>#VALUE!</v>
      </c>
      <c r="N1096">
        <f>IFERROR(IF(L1096="CO2",M1096,IF(L1096="CH4",M1096*Hoja1!$C$19,BASEDEDATOS!M1096*Hoja1!$C$20)),0)</f>
        <v>0</v>
      </c>
    </row>
    <row r="1097" spans="2:14" x14ac:dyDescent="0.75">
      <c r="B1097" t="str">
        <f>IF('Quema en Tea'!AI42="Facilidad - Planta tratamiento de gas para venta","1B2biii",IF(Hoja1!$C$31="CRUDO","1B2aii","1B2aiii"))</f>
        <v>1B2aii</v>
      </c>
      <c r="C1097" t="str">
        <f>Hoja1!$C$31</f>
        <v>CRUDO</v>
      </c>
      <c r="D1097" t="str">
        <f>IF('Quema en Tea'!AI42="Facilidad - Planta tratamiento de gas para venta","PROCESAMIENTO DE GAS","PRODUCCIÓN")</f>
        <v>PRODUCCIÓN</v>
      </c>
      <c r="E1097" t="s">
        <v>841</v>
      </c>
      <c r="F1097" t="s">
        <v>841</v>
      </c>
      <c r="L1097" t="s">
        <v>44</v>
      </c>
      <c r="M1097" t="e">
        <f>'Quema en Tea'!AV42</f>
        <v>#VALUE!</v>
      </c>
      <c r="N1097">
        <f>IFERROR(IF(L1097="CO2",M1097,IF(L1097="CH4",M1097*Hoja1!$C$19,BASEDEDATOS!M1097*Hoja1!$C$20)),0)</f>
        <v>0</v>
      </c>
    </row>
    <row r="1098" spans="2:14" x14ac:dyDescent="0.75">
      <c r="B1098" t="str">
        <f>IF('Quema en Tea'!AI43="Facilidad - Planta tratamiento de gas para venta","1B2biii",IF(Hoja1!$C$31="CRUDO","1B2aii","1B2aiii"))</f>
        <v>1B2aii</v>
      </c>
      <c r="C1098" t="str">
        <f>Hoja1!$C$31</f>
        <v>CRUDO</v>
      </c>
      <c r="D1098" t="str">
        <f>IF('Quema en Tea'!AI43="Facilidad - Planta tratamiento de gas para venta","PROCESAMIENTO DE GAS","PRODUCCIÓN")</f>
        <v>PRODUCCIÓN</v>
      </c>
      <c r="E1098" t="s">
        <v>841</v>
      </c>
      <c r="F1098" t="s">
        <v>841</v>
      </c>
      <c r="L1098" t="s">
        <v>44</v>
      </c>
      <c r="M1098" t="e">
        <f>'Quema en Tea'!AV43</f>
        <v>#VALUE!</v>
      </c>
      <c r="N1098">
        <f>IFERROR(IF(L1098="CO2",M1098,IF(L1098="CH4",M1098*Hoja1!$C$19,BASEDEDATOS!M1098*Hoja1!$C$20)),0)</f>
        <v>0</v>
      </c>
    </row>
    <row r="1099" spans="2:14" x14ac:dyDescent="0.75">
      <c r="B1099" t="str">
        <f>IF('Quema en Tea'!AI44="Facilidad - Planta tratamiento de gas para venta","1B2biii",IF(Hoja1!$C$31="CRUDO","1B2aii","1B2aiii"))</f>
        <v>1B2aii</v>
      </c>
      <c r="C1099" t="str">
        <f>Hoja1!$C$31</f>
        <v>CRUDO</v>
      </c>
      <c r="D1099" t="str">
        <f>IF('Quema en Tea'!AI44="Facilidad - Planta tratamiento de gas para venta","PROCESAMIENTO DE GAS","PRODUCCIÓN")</f>
        <v>PRODUCCIÓN</v>
      </c>
      <c r="E1099" t="s">
        <v>841</v>
      </c>
      <c r="F1099" t="s">
        <v>841</v>
      </c>
      <c r="L1099" t="s">
        <v>44</v>
      </c>
      <c r="M1099" t="e">
        <f>'Quema en Tea'!AV44</f>
        <v>#VALUE!</v>
      </c>
      <c r="N1099">
        <f>IFERROR(IF(L1099="CO2",M1099,IF(L1099="CH4",M1099*Hoja1!$C$19,BASEDEDATOS!M1099*Hoja1!$C$20)),0)</f>
        <v>0</v>
      </c>
    </row>
    <row r="1100" spans="2:14" x14ac:dyDescent="0.75">
      <c r="B1100" t="str">
        <f>IF('Quema en Tea'!AI45="Facilidad - Planta tratamiento de gas para venta","1B2biii",IF(Hoja1!$C$31="CRUDO","1B2aii","1B2aiii"))</f>
        <v>1B2aii</v>
      </c>
      <c r="C1100" t="str">
        <f>Hoja1!$C$31</f>
        <v>CRUDO</v>
      </c>
      <c r="D1100" t="str">
        <f>IF('Quema en Tea'!AI45="Facilidad - Planta tratamiento de gas para venta","PROCESAMIENTO DE GAS","PRODUCCIÓN")</f>
        <v>PRODUCCIÓN</v>
      </c>
      <c r="E1100" t="s">
        <v>841</v>
      </c>
      <c r="F1100" t="s">
        <v>841</v>
      </c>
      <c r="L1100" t="s">
        <v>44</v>
      </c>
      <c r="M1100" t="e">
        <f>'Quema en Tea'!AV45</f>
        <v>#VALUE!</v>
      </c>
      <c r="N1100">
        <f>IFERROR(IF(L1100="CO2",M1100,IF(L1100="CH4",M1100*Hoja1!$C$19,BASEDEDATOS!M1100*Hoja1!$C$20)),0)</f>
        <v>0</v>
      </c>
    </row>
    <row r="1101" spans="2:14" x14ac:dyDescent="0.75">
      <c r="B1101" t="str">
        <f>IF('Quema en Tea'!AI46="Facilidad - Planta tratamiento de gas para venta","1B2biii",IF(Hoja1!$C$31="CRUDO","1B2aii","1B2aiii"))</f>
        <v>1B2aii</v>
      </c>
      <c r="C1101" t="str">
        <f>Hoja1!$C$31</f>
        <v>CRUDO</v>
      </c>
      <c r="D1101" t="str">
        <f>IF('Quema en Tea'!AI46="Facilidad - Planta tratamiento de gas para venta","PROCESAMIENTO DE GAS","PRODUCCIÓN")</f>
        <v>PRODUCCIÓN</v>
      </c>
      <c r="E1101" t="s">
        <v>841</v>
      </c>
      <c r="F1101" t="s">
        <v>841</v>
      </c>
      <c r="L1101" t="s">
        <v>44</v>
      </c>
      <c r="M1101" t="e">
        <f>'Quema en Tea'!AV46</f>
        <v>#VALUE!</v>
      </c>
      <c r="N1101">
        <f>IFERROR(IF(L1101="CO2",M1101,IF(L1101="CH4",M1101*Hoja1!$C$19,BASEDEDATOS!M1101*Hoja1!$C$20)),0)</f>
        <v>0</v>
      </c>
    </row>
    <row r="1102" spans="2:14" x14ac:dyDescent="0.75">
      <c r="B1102" t="str">
        <f>IF('Quema en Tea'!AI47="Facilidad - Planta tratamiento de gas para venta","1B2biii",IF(Hoja1!$C$31="CRUDO","1B2aii","1B2aiii"))</f>
        <v>1B2aii</v>
      </c>
      <c r="C1102" t="str">
        <f>Hoja1!$C$31</f>
        <v>CRUDO</v>
      </c>
      <c r="D1102" t="str">
        <f>IF('Quema en Tea'!AI47="Facilidad - Planta tratamiento de gas para venta","PROCESAMIENTO DE GAS","PRODUCCIÓN")</f>
        <v>PRODUCCIÓN</v>
      </c>
      <c r="E1102" t="s">
        <v>841</v>
      </c>
      <c r="F1102" t="s">
        <v>841</v>
      </c>
      <c r="L1102" t="s">
        <v>44</v>
      </c>
      <c r="M1102" t="e">
        <f>'Quema en Tea'!AV47</f>
        <v>#VALUE!</v>
      </c>
      <c r="N1102">
        <f>IFERROR(IF(L1102="CO2",M1102,IF(L1102="CH4",M1102*Hoja1!$C$19,BASEDEDATOS!M1102*Hoja1!$C$20)),0)</f>
        <v>0</v>
      </c>
    </row>
    <row r="1103" spans="2:14" x14ac:dyDescent="0.75">
      <c r="B1103" t="str">
        <f>IF('Quema en Tea'!AI48="Facilidad - Planta tratamiento de gas para venta","1B2biii",IF(Hoja1!$C$31="CRUDO","1B2aii","1B2aiii"))</f>
        <v>1B2aii</v>
      </c>
      <c r="C1103" t="str">
        <f>Hoja1!$C$31</f>
        <v>CRUDO</v>
      </c>
      <c r="D1103" t="str">
        <f>IF('Quema en Tea'!AI48="Facilidad - Planta tratamiento de gas para venta","PROCESAMIENTO DE GAS","PRODUCCIÓN")</f>
        <v>PRODUCCIÓN</v>
      </c>
      <c r="E1103" t="s">
        <v>841</v>
      </c>
      <c r="F1103" t="s">
        <v>841</v>
      </c>
      <c r="L1103" t="s">
        <v>44</v>
      </c>
      <c r="M1103" t="e">
        <f>'Quema en Tea'!AV48</f>
        <v>#VALUE!</v>
      </c>
      <c r="N1103">
        <f>IFERROR(IF(L1103="CO2",M1103,IF(L1103="CH4",M1103*Hoja1!$C$19,BASEDEDATOS!M1103*Hoja1!$C$20)),0)</f>
        <v>0</v>
      </c>
    </row>
    <row r="1104" spans="2:14" x14ac:dyDescent="0.75">
      <c r="B1104" t="str">
        <f>IF('Quema en Tea'!AI49="Facilidad - Planta tratamiento de gas para venta","1B2biii",IF(Hoja1!$C$31="CRUDO","1B2aii","1B2aiii"))</f>
        <v>1B2aii</v>
      </c>
      <c r="C1104" t="str">
        <f>Hoja1!$C$31</f>
        <v>CRUDO</v>
      </c>
      <c r="D1104" t="str">
        <f>IF('Quema en Tea'!AI49="Facilidad - Planta tratamiento de gas para venta","PROCESAMIENTO DE GAS","PRODUCCIÓN")</f>
        <v>PRODUCCIÓN</v>
      </c>
      <c r="E1104" t="s">
        <v>841</v>
      </c>
      <c r="F1104" t="s">
        <v>841</v>
      </c>
      <c r="L1104" t="s">
        <v>44</v>
      </c>
      <c r="M1104" t="e">
        <f>'Quema en Tea'!AV49</f>
        <v>#VALUE!</v>
      </c>
      <c r="N1104">
        <f>IFERROR(IF(L1104="CO2",M1104,IF(L1104="CH4",M1104*Hoja1!$C$19,BASEDEDATOS!M1104*Hoja1!$C$20)),0)</f>
        <v>0</v>
      </c>
    </row>
    <row r="1105" spans="2:14" x14ac:dyDescent="0.75">
      <c r="B1105" t="str">
        <f>IF('Quema en Tea'!AI50="Facilidad - Planta tratamiento de gas para venta","1B2biii",IF(Hoja1!$C$31="CRUDO","1B2aii","1B2aiii"))</f>
        <v>1B2aii</v>
      </c>
      <c r="C1105" t="str">
        <f>Hoja1!$C$31</f>
        <v>CRUDO</v>
      </c>
      <c r="D1105" t="str">
        <f>IF('Quema en Tea'!AI50="Facilidad - Planta tratamiento de gas para venta","PROCESAMIENTO DE GAS","PRODUCCIÓN")</f>
        <v>PRODUCCIÓN</v>
      </c>
      <c r="E1105" t="s">
        <v>841</v>
      </c>
      <c r="F1105" t="s">
        <v>841</v>
      </c>
      <c r="L1105" t="s">
        <v>44</v>
      </c>
      <c r="M1105" t="e">
        <f>'Quema en Tea'!AV50</f>
        <v>#VALUE!</v>
      </c>
      <c r="N1105">
        <f>IFERROR(IF(L1105="CO2",M1105,IF(L1105="CH4",M1105*Hoja1!$C$19,BASEDEDATOS!M1105*Hoja1!$C$20)),0)</f>
        <v>0</v>
      </c>
    </row>
    <row r="1106" spans="2:14" x14ac:dyDescent="0.75">
      <c r="B1106" t="str">
        <f>IF('Quema en Tea'!AI51="Facilidad - Planta tratamiento de gas para venta","1B2biii",IF(Hoja1!$C$31="CRUDO","1B2aii","1B2aiii"))</f>
        <v>1B2aii</v>
      </c>
      <c r="C1106" t="str">
        <f>Hoja1!$C$31</f>
        <v>CRUDO</v>
      </c>
      <c r="D1106" t="str">
        <f>IF('Quema en Tea'!AI51="Facilidad - Planta tratamiento de gas para venta","PROCESAMIENTO DE GAS","PRODUCCIÓN")</f>
        <v>PRODUCCIÓN</v>
      </c>
      <c r="E1106" t="s">
        <v>841</v>
      </c>
      <c r="F1106" t="s">
        <v>841</v>
      </c>
      <c r="L1106" t="s">
        <v>44</v>
      </c>
      <c r="M1106" t="e">
        <f>'Quema en Tea'!AV51</f>
        <v>#VALUE!</v>
      </c>
      <c r="N1106">
        <f>IFERROR(IF(L1106="CO2",M1106,IF(L1106="CH4",M1106*Hoja1!$C$19,BASEDEDATOS!M1106*Hoja1!$C$20)),0)</f>
        <v>0</v>
      </c>
    </row>
    <row r="1107" spans="2:14" x14ac:dyDescent="0.75">
      <c r="B1107" t="str">
        <f>IF('Quema en Tea'!AI52="Facilidad - Planta tratamiento de gas para venta","1B2biii",IF(Hoja1!$C$31="CRUDO","1B2aii","1B2aiii"))</f>
        <v>1B2aii</v>
      </c>
      <c r="C1107" t="str">
        <f>Hoja1!$C$31</f>
        <v>CRUDO</v>
      </c>
      <c r="D1107" t="str">
        <f>IF('Quema en Tea'!AI52="Facilidad - Planta tratamiento de gas para venta","PROCESAMIENTO DE GAS","PRODUCCIÓN")</f>
        <v>PRODUCCIÓN</v>
      </c>
      <c r="E1107" t="s">
        <v>841</v>
      </c>
      <c r="F1107" t="s">
        <v>841</v>
      </c>
      <c r="L1107" t="s">
        <v>44</v>
      </c>
      <c r="M1107" t="e">
        <f>'Quema en Tea'!AV52</f>
        <v>#VALUE!</v>
      </c>
      <c r="N1107">
        <f>IFERROR(IF(L1107="CO2",M1107,IF(L1107="CH4",M1107*Hoja1!$C$19,BASEDEDATOS!M1107*Hoja1!$C$20)),0)</f>
        <v>0</v>
      </c>
    </row>
    <row r="1108" spans="2:14" x14ac:dyDescent="0.75">
      <c r="B1108" t="str">
        <f>IF('Quema en Tea'!AI53="Facilidad - Planta tratamiento de gas para venta","1B2biii",IF(Hoja1!$C$31="CRUDO","1B2aii","1B2aiii"))</f>
        <v>1B2aii</v>
      </c>
      <c r="C1108" t="str">
        <f>Hoja1!$C$31</f>
        <v>CRUDO</v>
      </c>
      <c r="D1108" t="str">
        <f>IF('Quema en Tea'!AI53="Facilidad - Planta tratamiento de gas para venta","PROCESAMIENTO DE GAS","PRODUCCIÓN")</f>
        <v>PRODUCCIÓN</v>
      </c>
      <c r="E1108" t="s">
        <v>841</v>
      </c>
      <c r="F1108" t="s">
        <v>841</v>
      </c>
      <c r="L1108" t="s">
        <v>44</v>
      </c>
      <c r="M1108" t="e">
        <f>'Quema en Tea'!AV53</f>
        <v>#VALUE!</v>
      </c>
      <c r="N1108">
        <f>IFERROR(IF(L1108="CO2",M1108,IF(L1108="CH4",M1108*Hoja1!$C$19,BASEDEDATOS!M1108*Hoja1!$C$20)),0)</f>
        <v>0</v>
      </c>
    </row>
    <row r="1109" spans="2:14" x14ac:dyDescent="0.75">
      <c r="B1109" t="str">
        <f>IF('Quema en Tea'!AI54="Facilidad - Planta tratamiento de gas para venta","1B2biii",IF(Hoja1!$C$31="CRUDO","1B2aii","1B2aiii"))</f>
        <v>1B2aii</v>
      </c>
      <c r="C1109" t="str">
        <f>Hoja1!$C$31</f>
        <v>CRUDO</v>
      </c>
      <c r="D1109" t="str">
        <f>IF('Quema en Tea'!AI54="Facilidad - Planta tratamiento de gas para venta","PROCESAMIENTO DE GAS","PRODUCCIÓN")</f>
        <v>PRODUCCIÓN</v>
      </c>
      <c r="E1109" t="s">
        <v>841</v>
      </c>
      <c r="F1109" t="s">
        <v>841</v>
      </c>
      <c r="L1109" t="s">
        <v>44</v>
      </c>
      <c r="M1109" t="e">
        <f>'Quema en Tea'!AV54</f>
        <v>#VALUE!</v>
      </c>
      <c r="N1109">
        <f>IFERROR(IF(L1109="CO2",M1109,IF(L1109="CH4",M1109*Hoja1!$C$19,BASEDEDATOS!M1109*Hoja1!$C$20)),0)</f>
        <v>0</v>
      </c>
    </row>
    <row r="1110" spans="2:14" x14ac:dyDescent="0.75">
      <c r="B1110" t="str">
        <f>IF('Quema en Tea'!AI55="Facilidad - Planta tratamiento de gas para venta","1B2biii",IF(Hoja1!$C$31="CRUDO","1B2aii","1B2aiii"))</f>
        <v>1B2aii</v>
      </c>
      <c r="C1110" t="str">
        <f>Hoja1!$C$31</f>
        <v>CRUDO</v>
      </c>
      <c r="D1110" t="str">
        <f>IF('Quema en Tea'!AI55="Facilidad - Planta tratamiento de gas para venta","PROCESAMIENTO DE GAS","PRODUCCIÓN")</f>
        <v>PRODUCCIÓN</v>
      </c>
      <c r="E1110" t="s">
        <v>841</v>
      </c>
      <c r="F1110" t="s">
        <v>841</v>
      </c>
      <c r="L1110" t="s">
        <v>44</v>
      </c>
      <c r="M1110" t="e">
        <f>'Quema en Tea'!AV55</f>
        <v>#VALUE!</v>
      </c>
      <c r="N1110">
        <f>IFERROR(IF(L1110="CO2",M1110,IF(L1110="CH4",M1110*Hoja1!$C$19,BASEDEDATOS!M1110*Hoja1!$C$20)),0)</f>
        <v>0</v>
      </c>
    </row>
    <row r="1111" spans="2:14" x14ac:dyDescent="0.75">
      <c r="B1111" t="str">
        <f>IF('Quema en Tea'!AI56="Facilidad - Planta tratamiento de gas para venta","1B2biii",IF(Hoja1!$C$31="CRUDO","1B2aii","1B2aiii"))</f>
        <v>1B2aii</v>
      </c>
      <c r="C1111" t="str">
        <f>Hoja1!$C$31</f>
        <v>CRUDO</v>
      </c>
      <c r="D1111" t="str">
        <f>IF('Quema en Tea'!AI56="Facilidad - Planta tratamiento de gas para venta","PROCESAMIENTO DE GAS","PRODUCCIÓN")</f>
        <v>PRODUCCIÓN</v>
      </c>
      <c r="E1111" t="s">
        <v>841</v>
      </c>
      <c r="F1111" t="s">
        <v>841</v>
      </c>
      <c r="L1111" t="s">
        <v>44</v>
      </c>
      <c r="M1111" t="e">
        <f>'Quema en Tea'!AV56</f>
        <v>#VALUE!</v>
      </c>
      <c r="N1111">
        <f>IFERROR(IF(L1111="CO2",M1111,IF(L1111="CH4",M1111*Hoja1!$C$19,BASEDEDATOS!M1111*Hoja1!$C$20)),0)</f>
        <v>0</v>
      </c>
    </row>
    <row r="1112" spans="2:14" x14ac:dyDescent="0.75">
      <c r="B1112" t="str">
        <f>IF('Quema en Tea'!AI57="Facilidad - Planta tratamiento de gas para venta","1B2biii",IF(Hoja1!$C$31="CRUDO","1B2aii","1B2aiii"))</f>
        <v>1B2aii</v>
      </c>
      <c r="C1112" t="str">
        <f>Hoja1!$C$31</f>
        <v>CRUDO</v>
      </c>
      <c r="D1112" t="str">
        <f>IF('Quema en Tea'!AI57="Facilidad - Planta tratamiento de gas para venta","PROCESAMIENTO DE GAS","PRODUCCIÓN")</f>
        <v>PRODUCCIÓN</v>
      </c>
      <c r="E1112" t="s">
        <v>841</v>
      </c>
      <c r="F1112" t="s">
        <v>841</v>
      </c>
      <c r="L1112" t="s">
        <v>44</v>
      </c>
      <c r="M1112" t="e">
        <f>'Quema en Tea'!AV57</f>
        <v>#VALUE!</v>
      </c>
      <c r="N1112">
        <f>IFERROR(IF(L1112="CO2",M1112,IF(L1112="CH4",M1112*Hoja1!$C$19,BASEDEDATOS!M1112*Hoja1!$C$20)),0)</f>
        <v>0</v>
      </c>
    </row>
    <row r="1113" spans="2:14" x14ac:dyDescent="0.75">
      <c r="B1113" t="str">
        <f>IF('Quema en Tea'!AI58="Facilidad - Planta tratamiento de gas para venta","1B2biii",IF(Hoja1!$C$31="CRUDO","1B2aii","1B2aiii"))</f>
        <v>1B2aii</v>
      </c>
      <c r="C1113" t="str">
        <f>Hoja1!$C$31</f>
        <v>CRUDO</v>
      </c>
      <c r="D1113" t="str">
        <f>IF('Quema en Tea'!AI58="Facilidad - Planta tratamiento de gas para venta","PROCESAMIENTO DE GAS","PRODUCCIÓN")</f>
        <v>PRODUCCIÓN</v>
      </c>
      <c r="E1113" t="s">
        <v>841</v>
      </c>
      <c r="F1113" t="s">
        <v>841</v>
      </c>
      <c r="L1113" t="s">
        <v>44</v>
      </c>
      <c r="M1113" t="e">
        <f>'Quema en Tea'!AV58</f>
        <v>#VALUE!</v>
      </c>
      <c r="N1113">
        <f>IFERROR(IF(L1113="CO2",M1113,IF(L1113="CH4",M1113*Hoja1!$C$19,BASEDEDATOS!M1113*Hoja1!$C$20)),0)</f>
        <v>0</v>
      </c>
    </row>
    <row r="1114" spans="2:14" x14ac:dyDescent="0.75">
      <c r="B1114" t="str">
        <f>IF('Quema en Tea'!AI59="Facilidad - Planta tratamiento de gas para venta","1B2biii",IF(Hoja1!$C$31="CRUDO","1B2aii","1B2aiii"))</f>
        <v>1B2aii</v>
      </c>
      <c r="C1114" t="str">
        <f>Hoja1!$C$31</f>
        <v>CRUDO</v>
      </c>
      <c r="D1114" t="str">
        <f>IF('Quema en Tea'!AI59="Facilidad - Planta tratamiento de gas para venta","PROCESAMIENTO DE GAS","PRODUCCIÓN")</f>
        <v>PRODUCCIÓN</v>
      </c>
      <c r="E1114" t="s">
        <v>841</v>
      </c>
      <c r="F1114" t="s">
        <v>841</v>
      </c>
      <c r="L1114" t="s">
        <v>44</v>
      </c>
      <c r="M1114" t="e">
        <f>'Quema en Tea'!AV59</f>
        <v>#VALUE!</v>
      </c>
      <c r="N1114">
        <f>IFERROR(IF(L1114="CO2",M1114,IF(L1114="CH4",M1114*Hoja1!$C$19,BASEDEDATOS!M1114*Hoja1!$C$20)),0)</f>
        <v>0</v>
      </c>
    </row>
    <row r="1115" spans="2:14" x14ac:dyDescent="0.75">
      <c r="B1115" t="str">
        <f>IF('Quema en Tea'!AI60="Facilidad - Planta tratamiento de gas para venta","1B2biii",IF(Hoja1!$C$31="CRUDO","1B2aii","1B2aiii"))</f>
        <v>1B2aii</v>
      </c>
      <c r="C1115" t="str">
        <f>Hoja1!$C$31</f>
        <v>CRUDO</v>
      </c>
      <c r="D1115" t="str">
        <f>IF('Quema en Tea'!AI60="Facilidad - Planta tratamiento de gas para venta","PROCESAMIENTO DE GAS","PRODUCCIÓN")</f>
        <v>PRODUCCIÓN</v>
      </c>
      <c r="E1115" t="s">
        <v>841</v>
      </c>
      <c r="F1115" t="s">
        <v>841</v>
      </c>
      <c r="L1115" t="s">
        <v>44</v>
      </c>
      <c r="M1115" t="e">
        <f>'Quema en Tea'!AV60</f>
        <v>#VALUE!</v>
      </c>
      <c r="N1115">
        <f>IFERROR(IF(L1115="CO2",M1115,IF(L1115="CH4",M1115*Hoja1!$C$19,BASEDEDATOS!M1115*Hoja1!$C$20)),0)</f>
        <v>0</v>
      </c>
    </row>
    <row r="1116" spans="2:14" x14ac:dyDescent="0.75">
      <c r="B1116" t="str">
        <f>IF('Quema en Tea'!AI61="Facilidad - Planta tratamiento de gas para venta","1B2biii",IF(Hoja1!$C$31="CRUDO","1B2aii","1B2aiii"))</f>
        <v>1B2aii</v>
      </c>
      <c r="C1116" t="str">
        <f>Hoja1!$C$31</f>
        <v>CRUDO</v>
      </c>
      <c r="D1116" t="str">
        <f>IF('Quema en Tea'!AI61="Facilidad - Planta tratamiento de gas para venta","PROCESAMIENTO DE GAS","PRODUCCIÓN")</f>
        <v>PRODUCCIÓN</v>
      </c>
      <c r="E1116" t="s">
        <v>841</v>
      </c>
      <c r="F1116" t="s">
        <v>841</v>
      </c>
      <c r="L1116" t="s">
        <v>44</v>
      </c>
      <c r="M1116" t="e">
        <f>'Quema en Tea'!AV61</f>
        <v>#VALUE!</v>
      </c>
      <c r="N1116">
        <f>IFERROR(IF(L1116="CO2",M1116,IF(L1116="CH4",M1116*Hoja1!$C$19,BASEDEDATOS!M1116*Hoja1!$C$20)),0)</f>
        <v>0</v>
      </c>
    </row>
    <row r="1117" spans="2:14" x14ac:dyDescent="0.75">
      <c r="B1117" t="str">
        <f>IF('Quema en Tea'!AI62="Facilidad - Planta tratamiento de gas para venta","1B2biii",IF(Hoja1!$C$31="CRUDO","1B2aii","1B2aiii"))</f>
        <v>1B2aii</v>
      </c>
      <c r="C1117" t="str">
        <f>Hoja1!$C$31</f>
        <v>CRUDO</v>
      </c>
      <c r="D1117" t="str">
        <f>IF('Quema en Tea'!AI62="Facilidad - Planta tratamiento de gas para venta","PROCESAMIENTO DE GAS","PRODUCCIÓN")</f>
        <v>PRODUCCIÓN</v>
      </c>
      <c r="E1117" t="s">
        <v>841</v>
      </c>
      <c r="F1117" t="s">
        <v>841</v>
      </c>
      <c r="L1117" t="s">
        <v>44</v>
      </c>
      <c r="M1117" t="e">
        <f>'Quema en Tea'!AV62</f>
        <v>#VALUE!</v>
      </c>
      <c r="N1117">
        <f>IFERROR(IF(L1117="CO2",M1117,IF(L1117="CH4",M1117*Hoja1!$C$19,BASEDEDATOS!M1117*Hoja1!$C$20)),0)</f>
        <v>0</v>
      </c>
    </row>
    <row r="1118" spans="2:14" x14ac:dyDescent="0.75">
      <c r="B1118" t="str">
        <f>IF('Quema en Tea'!AI63="Facilidad - Planta tratamiento de gas para venta","1B2biii",IF(Hoja1!$C$31="CRUDO","1B2aii","1B2aiii"))</f>
        <v>1B2aii</v>
      </c>
      <c r="C1118" t="str">
        <f>Hoja1!$C$31</f>
        <v>CRUDO</v>
      </c>
      <c r="D1118" t="str">
        <f>IF('Quema en Tea'!AI63="Facilidad - Planta tratamiento de gas para venta","PROCESAMIENTO DE GAS","PRODUCCIÓN")</f>
        <v>PRODUCCIÓN</v>
      </c>
      <c r="E1118" t="s">
        <v>841</v>
      </c>
      <c r="F1118" t="s">
        <v>841</v>
      </c>
      <c r="L1118" t="s">
        <v>44</v>
      </c>
      <c r="M1118" t="e">
        <f>'Quema en Tea'!AV63</f>
        <v>#VALUE!</v>
      </c>
      <c r="N1118">
        <f>IFERROR(IF(L1118="CO2",M1118,IF(L1118="CH4",M1118*Hoja1!$C$19,BASEDEDATOS!M1118*Hoja1!$C$20)),0)</f>
        <v>0</v>
      </c>
    </row>
    <row r="1119" spans="2:14" x14ac:dyDescent="0.75">
      <c r="B1119" t="str">
        <f>IF('Quema en Tea'!AI64="Facilidad - Planta tratamiento de gas para venta","1B2biii",IF(Hoja1!$C$31="CRUDO","1B2aii","1B2aiii"))</f>
        <v>1B2aii</v>
      </c>
      <c r="C1119" t="str">
        <f>Hoja1!$C$31</f>
        <v>CRUDO</v>
      </c>
      <c r="D1119" t="str">
        <f>IF('Quema en Tea'!AI64="Facilidad - Planta tratamiento de gas para venta","PROCESAMIENTO DE GAS","PRODUCCIÓN")</f>
        <v>PRODUCCIÓN</v>
      </c>
      <c r="E1119" t="s">
        <v>841</v>
      </c>
      <c r="F1119" t="s">
        <v>841</v>
      </c>
      <c r="L1119" t="s">
        <v>44</v>
      </c>
      <c r="M1119" t="e">
        <f>'Quema en Tea'!AV64</f>
        <v>#VALUE!</v>
      </c>
      <c r="N1119">
        <f>IFERROR(IF(L1119="CO2",M1119,IF(L1119="CH4",M1119*Hoja1!$C$19,BASEDEDATOS!M1119*Hoja1!$C$20)),0)</f>
        <v>0</v>
      </c>
    </row>
    <row r="1120" spans="2:14" x14ac:dyDescent="0.75">
      <c r="B1120" t="str">
        <f>IF('Quema en Tea'!AI65="Facilidad - Planta tratamiento de gas para venta","1B2biii",IF(Hoja1!$C$31="CRUDO","1B2aii","1B2aiii"))</f>
        <v>1B2aii</v>
      </c>
      <c r="C1120" t="str">
        <f>Hoja1!$C$31</f>
        <v>CRUDO</v>
      </c>
      <c r="D1120" t="str">
        <f>IF('Quema en Tea'!AI65="Facilidad - Planta tratamiento de gas para venta","PROCESAMIENTO DE GAS","PRODUCCIÓN")</f>
        <v>PRODUCCIÓN</v>
      </c>
      <c r="E1120" t="s">
        <v>841</v>
      </c>
      <c r="F1120" t="s">
        <v>841</v>
      </c>
      <c r="L1120" t="s">
        <v>44</v>
      </c>
      <c r="M1120" t="e">
        <f>'Quema en Tea'!AV65</f>
        <v>#VALUE!</v>
      </c>
      <c r="N1120">
        <f>IFERROR(IF(L1120="CO2",M1120,IF(L1120="CH4",M1120*Hoja1!$C$19,BASEDEDATOS!M1120*Hoja1!$C$20)),0)</f>
        <v>0</v>
      </c>
    </row>
    <row r="1121" spans="2:14" x14ac:dyDescent="0.75">
      <c r="B1121" t="str">
        <f>IF('Quema en Tea'!AI66="Facilidad - Planta tratamiento de gas para venta","1B2biii",IF(Hoja1!$C$31="CRUDO","1B2aii","1B2aiii"))</f>
        <v>1B2aii</v>
      </c>
      <c r="C1121" t="str">
        <f>Hoja1!$C$31</f>
        <v>CRUDO</v>
      </c>
      <c r="D1121" t="str">
        <f>IF('Quema en Tea'!AI66="Facilidad - Planta tratamiento de gas para venta","PROCESAMIENTO DE GAS","PRODUCCIÓN")</f>
        <v>PRODUCCIÓN</v>
      </c>
      <c r="E1121" t="s">
        <v>841</v>
      </c>
      <c r="F1121" t="s">
        <v>841</v>
      </c>
      <c r="L1121" t="s">
        <v>44</v>
      </c>
      <c r="M1121" t="e">
        <f>'Quema en Tea'!AV66</f>
        <v>#VALUE!</v>
      </c>
      <c r="N1121">
        <f>IFERROR(IF(L1121="CO2",M1121,IF(L1121="CH4",M1121*Hoja1!$C$19,BASEDEDATOS!M1121*Hoja1!$C$20)),0)</f>
        <v>0</v>
      </c>
    </row>
    <row r="1122" spans="2:14" x14ac:dyDescent="0.75">
      <c r="B1122" t="str">
        <f>IF('Quema en Tea'!AI67="Facilidad - Planta tratamiento de gas para venta","1B2biii",IF(Hoja1!$C$31="CRUDO","1B2aii","1B2aiii"))</f>
        <v>1B2aii</v>
      </c>
      <c r="C1122" t="str">
        <f>Hoja1!$C$31</f>
        <v>CRUDO</v>
      </c>
      <c r="D1122" t="str">
        <f>IF('Quema en Tea'!AI67="Facilidad - Planta tratamiento de gas para venta","PROCESAMIENTO DE GAS","PRODUCCIÓN")</f>
        <v>PRODUCCIÓN</v>
      </c>
      <c r="E1122" t="s">
        <v>841</v>
      </c>
      <c r="F1122" t="s">
        <v>841</v>
      </c>
      <c r="L1122" t="s">
        <v>44</v>
      </c>
      <c r="M1122" t="e">
        <f>'Quema en Tea'!AV67</f>
        <v>#VALUE!</v>
      </c>
      <c r="N1122">
        <f>IFERROR(IF(L1122="CO2",M1122,IF(L1122="CH4",M1122*Hoja1!$C$19,BASEDEDATOS!M1122*Hoja1!$C$20)),0)</f>
        <v>0</v>
      </c>
    </row>
    <row r="1123" spans="2:14" x14ac:dyDescent="0.75">
      <c r="B1123" t="str">
        <f>IF('Quema en Tea'!AI68="Facilidad - Planta tratamiento de gas para venta","1B2biii",IF(Hoja1!$C$31="CRUDO","1B2aii","1B2aiii"))</f>
        <v>1B2aii</v>
      </c>
      <c r="C1123" t="str">
        <f>Hoja1!$C$31</f>
        <v>CRUDO</v>
      </c>
      <c r="D1123" t="str">
        <f>IF('Quema en Tea'!AI68="Facilidad - Planta tratamiento de gas para venta","PROCESAMIENTO DE GAS","PRODUCCIÓN")</f>
        <v>PRODUCCIÓN</v>
      </c>
      <c r="E1123" t="s">
        <v>841</v>
      </c>
      <c r="F1123" t="s">
        <v>841</v>
      </c>
      <c r="L1123" t="s">
        <v>44</v>
      </c>
      <c r="M1123" t="e">
        <f>'Quema en Tea'!AV68</f>
        <v>#VALUE!</v>
      </c>
      <c r="N1123">
        <f>IFERROR(IF(L1123="CO2",M1123,IF(L1123="CH4",M1123*Hoja1!$C$19,BASEDEDATOS!M1123*Hoja1!$C$20)),0)</f>
        <v>0</v>
      </c>
    </row>
    <row r="1124" spans="2:14" x14ac:dyDescent="0.75">
      <c r="B1124" t="str">
        <f>IF('Quema en Tea'!AI69="Facilidad - Planta tratamiento de gas para venta","1B2biii",IF(Hoja1!$C$31="CRUDO","1B2aii","1B2aiii"))</f>
        <v>1B2aii</v>
      </c>
      <c r="C1124" t="str">
        <f>Hoja1!$C$31</f>
        <v>CRUDO</v>
      </c>
      <c r="D1124" t="str">
        <f>IF('Quema en Tea'!AI69="Facilidad - Planta tratamiento de gas para venta","PROCESAMIENTO DE GAS","PRODUCCIÓN")</f>
        <v>PRODUCCIÓN</v>
      </c>
      <c r="E1124" t="s">
        <v>841</v>
      </c>
      <c r="F1124" t="s">
        <v>841</v>
      </c>
      <c r="L1124" t="s">
        <v>44</v>
      </c>
      <c r="M1124" t="e">
        <f>'Quema en Tea'!AV69</f>
        <v>#VALUE!</v>
      </c>
      <c r="N1124">
        <f>IFERROR(IF(L1124="CO2",M1124,IF(L1124="CH4",M1124*Hoja1!$C$19,BASEDEDATOS!M1124*Hoja1!$C$20)),0)</f>
        <v>0</v>
      </c>
    </row>
    <row r="1125" spans="2:14" x14ac:dyDescent="0.75">
      <c r="B1125" t="str">
        <f>IF('Quema en Tea'!AI70="Facilidad - Planta tratamiento de gas para venta","1B2biii",IF(Hoja1!$C$31="CRUDO","1B2aii","1B2aiii"))</f>
        <v>1B2aii</v>
      </c>
      <c r="C1125" t="str">
        <f>Hoja1!$C$31</f>
        <v>CRUDO</v>
      </c>
      <c r="D1125" t="str">
        <f>IF('Quema en Tea'!AI70="Facilidad - Planta tratamiento de gas para venta","PROCESAMIENTO DE GAS","PRODUCCIÓN")</f>
        <v>PRODUCCIÓN</v>
      </c>
      <c r="E1125" t="s">
        <v>841</v>
      </c>
      <c r="F1125" t="s">
        <v>841</v>
      </c>
      <c r="L1125" t="s">
        <v>44</v>
      </c>
      <c r="M1125" t="e">
        <f>'Quema en Tea'!AV70</f>
        <v>#VALUE!</v>
      </c>
      <c r="N1125">
        <f>IFERROR(IF(L1125="CO2",M1125,IF(L1125="CH4",M1125*Hoja1!$C$19,BASEDEDATOS!M1125*Hoja1!$C$20)),0)</f>
        <v>0</v>
      </c>
    </row>
    <row r="1126" spans="2:14" x14ac:dyDescent="0.75">
      <c r="B1126" t="str">
        <f>IF('Quema en Tea'!AI71="Facilidad - Planta tratamiento de gas para venta","1B2biii",IF(Hoja1!$C$31="CRUDO","1B2aii","1B2aiii"))</f>
        <v>1B2aii</v>
      </c>
      <c r="C1126" t="str">
        <f>Hoja1!$C$31</f>
        <v>CRUDO</v>
      </c>
      <c r="D1126" t="str">
        <f>IF('Quema en Tea'!AI71="Facilidad - Planta tratamiento de gas para venta","PROCESAMIENTO DE GAS","PRODUCCIÓN")</f>
        <v>PRODUCCIÓN</v>
      </c>
      <c r="E1126" t="s">
        <v>841</v>
      </c>
      <c r="F1126" t="s">
        <v>841</v>
      </c>
      <c r="L1126" t="s">
        <v>44</v>
      </c>
      <c r="M1126" t="e">
        <f>'Quema en Tea'!AV71</f>
        <v>#VALUE!</v>
      </c>
      <c r="N1126">
        <f>IFERROR(IF(L1126="CO2",M1126,IF(L1126="CH4",M1126*Hoja1!$C$19,BASEDEDATOS!M1126*Hoja1!$C$20)),0)</f>
        <v>0</v>
      </c>
    </row>
    <row r="1127" spans="2:14" x14ac:dyDescent="0.75">
      <c r="B1127" t="str">
        <f>IF('Quema en Tea'!AI72="Facilidad - Planta tratamiento de gas para venta","1B2biii",IF(Hoja1!$C$31="CRUDO","1B2aii","1B2aiii"))</f>
        <v>1B2aii</v>
      </c>
      <c r="C1127" t="str">
        <f>Hoja1!$C$31</f>
        <v>CRUDO</v>
      </c>
      <c r="D1127" t="str">
        <f>IF('Quema en Tea'!AI72="Facilidad - Planta tratamiento de gas para venta","PROCESAMIENTO DE GAS","PRODUCCIÓN")</f>
        <v>PRODUCCIÓN</v>
      </c>
      <c r="E1127" t="s">
        <v>841</v>
      </c>
      <c r="F1127" t="s">
        <v>841</v>
      </c>
      <c r="L1127" t="s">
        <v>44</v>
      </c>
      <c r="M1127" t="e">
        <f>'Quema en Tea'!AV72</f>
        <v>#VALUE!</v>
      </c>
      <c r="N1127">
        <f>IFERROR(IF(L1127="CO2",M1127,IF(L1127="CH4",M1127*Hoja1!$C$19,BASEDEDATOS!M1127*Hoja1!$C$20)),0)</f>
        <v>0</v>
      </c>
    </row>
    <row r="1128" spans="2:14" x14ac:dyDescent="0.75">
      <c r="B1128" t="str">
        <f>IF('Quema en Tea'!AI73="Facilidad - Planta tratamiento de gas para venta","1B2biii",IF(Hoja1!$C$31="CRUDO","1B2aii","1B2aiii"))</f>
        <v>1B2aii</v>
      </c>
      <c r="C1128" t="str">
        <f>Hoja1!$C$31</f>
        <v>CRUDO</v>
      </c>
      <c r="D1128" t="str">
        <f>IF('Quema en Tea'!AI73="Facilidad - Planta tratamiento de gas para venta","PROCESAMIENTO DE GAS","PRODUCCIÓN")</f>
        <v>PRODUCCIÓN</v>
      </c>
      <c r="E1128" t="s">
        <v>841</v>
      </c>
      <c r="F1128" t="s">
        <v>841</v>
      </c>
      <c r="L1128" t="s">
        <v>44</v>
      </c>
      <c r="M1128" t="e">
        <f>'Quema en Tea'!AV73</f>
        <v>#VALUE!</v>
      </c>
      <c r="N1128">
        <f>IFERROR(IF(L1128="CO2",M1128,IF(L1128="CH4",M1128*Hoja1!$C$19,BASEDEDATOS!M1128*Hoja1!$C$20)),0)</f>
        <v>0</v>
      </c>
    </row>
    <row r="1129" spans="2:14" x14ac:dyDescent="0.75">
      <c r="B1129" t="str">
        <f>IF('Quema en Tea'!AI74="Facilidad - Planta tratamiento de gas para venta","1B2biii",IF(Hoja1!$C$31="CRUDO","1B2aii","1B2aiii"))</f>
        <v>1B2aii</v>
      </c>
      <c r="C1129" t="str">
        <f>Hoja1!$C$31</f>
        <v>CRUDO</v>
      </c>
      <c r="D1129" t="str">
        <f>IF('Quema en Tea'!AI74="Facilidad - Planta tratamiento de gas para venta","PROCESAMIENTO DE GAS","PRODUCCIÓN")</f>
        <v>PRODUCCIÓN</v>
      </c>
      <c r="E1129" t="s">
        <v>841</v>
      </c>
      <c r="F1129" t="s">
        <v>841</v>
      </c>
      <c r="L1129" t="s">
        <v>44</v>
      </c>
      <c r="M1129" t="e">
        <f>'Quema en Tea'!AV74</f>
        <v>#VALUE!</v>
      </c>
      <c r="N1129">
        <f>IFERROR(IF(L1129="CO2",M1129,IF(L1129="CH4",M1129*Hoja1!$C$19,BASEDEDATOS!M1129*Hoja1!$C$20)),0)</f>
        <v>0</v>
      </c>
    </row>
    <row r="1130" spans="2:14" x14ac:dyDescent="0.75">
      <c r="B1130" t="str">
        <f>IF('Quema en Tea'!AI75="Facilidad - Planta tratamiento de gas para venta","1B2biii",IF(Hoja1!$C$31="CRUDO","1B2aii","1B2aiii"))</f>
        <v>1B2aii</v>
      </c>
      <c r="C1130" t="str">
        <f>Hoja1!$C$31</f>
        <v>CRUDO</v>
      </c>
      <c r="D1130" t="str">
        <f>IF('Quema en Tea'!AI75="Facilidad - Planta tratamiento de gas para venta","PROCESAMIENTO DE GAS","PRODUCCIÓN")</f>
        <v>PRODUCCIÓN</v>
      </c>
      <c r="E1130" t="s">
        <v>841</v>
      </c>
      <c r="F1130" t="s">
        <v>841</v>
      </c>
      <c r="L1130" t="s">
        <v>44</v>
      </c>
      <c r="M1130" t="e">
        <f>'Quema en Tea'!AV75</f>
        <v>#VALUE!</v>
      </c>
      <c r="N1130">
        <f>IFERROR(IF(L1130="CO2",M1130,IF(L1130="CH4",M1130*Hoja1!$C$19,BASEDEDATOS!M1130*Hoja1!$C$20)),0)</f>
        <v>0</v>
      </c>
    </row>
    <row r="1131" spans="2:14" x14ac:dyDescent="0.75">
      <c r="B1131" t="str">
        <f>IF('Quema en Tea'!AI76="Facilidad - Planta tratamiento de gas para venta","1B2biii",IF(Hoja1!$C$31="CRUDO","1B2aii","1B2aiii"))</f>
        <v>1B2aii</v>
      </c>
      <c r="C1131" t="str">
        <f>Hoja1!$C$31</f>
        <v>CRUDO</v>
      </c>
      <c r="D1131" t="str">
        <f>IF('Quema en Tea'!AI76="Facilidad - Planta tratamiento de gas para venta","PROCESAMIENTO DE GAS","PRODUCCIÓN")</f>
        <v>PRODUCCIÓN</v>
      </c>
      <c r="E1131" t="s">
        <v>841</v>
      </c>
      <c r="F1131" t="s">
        <v>841</v>
      </c>
      <c r="L1131" t="s">
        <v>44</v>
      </c>
      <c r="M1131" t="e">
        <f>'Quema en Tea'!AV76</f>
        <v>#VALUE!</v>
      </c>
      <c r="N1131">
        <f>IFERROR(IF(L1131="CO2",M1131,IF(L1131="CH4",M1131*Hoja1!$C$19,BASEDEDATOS!M1131*Hoja1!$C$20)),0)</f>
        <v>0</v>
      </c>
    </row>
    <row r="1132" spans="2:14" x14ac:dyDescent="0.75">
      <c r="B1132" t="str">
        <f>IF('Quema en Tea'!AI77="Facilidad - Planta tratamiento de gas para venta","1B2biii",IF(Hoja1!$C$31="CRUDO","1B2aii","1B2aiii"))</f>
        <v>1B2aii</v>
      </c>
      <c r="C1132" t="str">
        <f>Hoja1!$C$31</f>
        <v>CRUDO</v>
      </c>
      <c r="D1132" t="str">
        <f>IF('Quema en Tea'!AI77="Facilidad - Planta tratamiento de gas para venta","PROCESAMIENTO DE GAS","PRODUCCIÓN")</f>
        <v>PRODUCCIÓN</v>
      </c>
      <c r="E1132" t="s">
        <v>841</v>
      </c>
      <c r="F1132" t="s">
        <v>841</v>
      </c>
      <c r="L1132" t="s">
        <v>44</v>
      </c>
      <c r="M1132" t="e">
        <f>'Quema en Tea'!AV77</f>
        <v>#VALUE!</v>
      </c>
      <c r="N1132">
        <f>IFERROR(IF(L1132="CO2",M1132,IF(L1132="CH4",M1132*Hoja1!$C$19,BASEDEDATOS!M1132*Hoja1!$C$20)),0)</f>
        <v>0</v>
      </c>
    </row>
    <row r="1133" spans="2:14" x14ac:dyDescent="0.75">
      <c r="B1133" t="str">
        <f>IF('Quema en Tea'!AI78="Facilidad - Planta tratamiento de gas para venta","1B2biii",IF(Hoja1!$C$31="CRUDO","1B2aii","1B2aiii"))</f>
        <v>1B2aii</v>
      </c>
      <c r="C1133" t="str">
        <f>Hoja1!$C$31</f>
        <v>CRUDO</v>
      </c>
      <c r="D1133" t="str">
        <f>IF('Quema en Tea'!AI78="Facilidad - Planta tratamiento de gas para venta","PROCESAMIENTO DE GAS","PRODUCCIÓN")</f>
        <v>PRODUCCIÓN</v>
      </c>
      <c r="E1133" t="s">
        <v>841</v>
      </c>
      <c r="F1133" t="s">
        <v>841</v>
      </c>
      <c r="L1133" t="s">
        <v>44</v>
      </c>
      <c r="M1133" t="e">
        <f>'Quema en Tea'!AV78</f>
        <v>#VALUE!</v>
      </c>
      <c r="N1133">
        <f>IFERROR(IF(L1133="CO2",M1133,IF(L1133="CH4",M1133*Hoja1!$C$19,BASEDEDATOS!M1133*Hoja1!$C$20)),0)</f>
        <v>0</v>
      </c>
    </row>
    <row r="1134" spans="2:14" x14ac:dyDescent="0.75">
      <c r="B1134" t="str">
        <f>IF('Quema en Tea'!AI79="Facilidad - Planta tratamiento de gas para venta","1B2biii",IF(Hoja1!$C$31="CRUDO","1B2aii","1B2aiii"))</f>
        <v>1B2aii</v>
      </c>
      <c r="C1134" t="str">
        <f>Hoja1!$C$31</f>
        <v>CRUDO</v>
      </c>
      <c r="D1134" t="str">
        <f>IF('Quema en Tea'!AI79="Facilidad - Planta tratamiento de gas para venta","PROCESAMIENTO DE GAS","PRODUCCIÓN")</f>
        <v>PRODUCCIÓN</v>
      </c>
      <c r="E1134" t="s">
        <v>841</v>
      </c>
      <c r="F1134" t="s">
        <v>841</v>
      </c>
      <c r="L1134" t="s">
        <v>44</v>
      </c>
      <c r="M1134" t="e">
        <f>'Quema en Tea'!AV79</f>
        <v>#VALUE!</v>
      </c>
      <c r="N1134">
        <f>IFERROR(IF(L1134="CO2",M1134,IF(L1134="CH4",M1134*Hoja1!$C$19,BASEDEDATOS!M1134*Hoja1!$C$20)),0)</f>
        <v>0</v>
      </c>
    </row>
    <row r="1135" spans="2:14" x14ac:dyDescent="0.75">
      <c r="B1135" t="str">
        <f>IF('Quema en Tea'!AI80="Facilidad - Planta tratamiento de gas para venta","1B2biii",IF(Hoja1!$C$31="CRUDO","1B2aii","1B2aiii"))</f>
        <v>1B2aii</v>
      </c>
      <c r="C1135" t="str">
        <f>Hoja1!$C$31</f>
        <v>CRUDO</v>
      </c>
      <c r="D1135" t="str">
        <f>IF('Quema en Tea'!AI80="Facilidad - Planta tratamiento de gas para venta","PROCESAMIENTO DE GAS","PRODUCCIÓN")</f>
        <v>PRODUCCIÓN</v>
      </c>
      <c r="E1135" t="s">
        <v>841</v>
      </c>
      <c r="F1135" t="s">
        <v>841</v>
      </c>
      <c r="L1135" t="s">
        <v>44</v>
      </c>
      <c r="M1135" t="e">
        <f>'Quema en Tea'!AV80</f>
        <v>#VALUE!</v>
      </c>
      <c r="N1135">
        <f>IFERROR(IF(L1135="CO2",M1135,IF(L1135="CH4",M1135*Hoja1!$C$19,BASEDEDATOS!M1135*Hoja1!$C$20)),0)</f>
        <v>0</v>
      </c>
    </row>
    <row r="1136" spans="2:14" x14ac:dyDescent="0.75">
      <c r="B1136" t="str">
        <f>IF('Quema en Tea'!AI81="Facilidad - Planta tratamiento de gas para venta","1B2biii",IF(Hoja1!$C$31="CRUDO","1B2aii","1B2aiii"))</f>
        <v>1B2aii</v>
      </c>
      <c r="C1136" t="str">
        <f>Hoja1!$C$31</f>
        <v>CRUDO</v>
      </c>
      <c r="D1136" t="str">
        <f>IF('Quema en Tea'!AI81="Facilidad - Planta tratamiento de gas para venta","PROCESAMIENTO DE GAS","PRODUCCIÓN")</f>
        <v>PRODUCCIÓN</v>
      </c>
      <c r="E1136" t="s">
        <v>841</v>
      </c>
      <c r="F1136" t="s">
        <v>841</v>
      </c>
      <c r="L1136" t="s">
        <v>44</v>
      </c>
      <c r="M1136" t="e">
        <f>'Quema en Tea'!AV81</f>
        <v>#VALUE!</v>
      </c>
      <c r="N1136">
        <f>IFERROR(IF(L1136="CO2",M1136,IF(L1136="CH4",M1136*Hoja1!$C$19,BASEDEDATOS!M1136*Hoja1!$C$20)),0)</f>
        <v>0</v>
      </c>
    </row>
    <row r="1137" spans="2:14" x14ac:dyDescent="0.75">
      <c r="B1137" t="str">
        <f>IF('Quema en Tea'!AI82="Facilidad - Planta tratamiento de gas para venta","1B2biii",IF(Hoja1!$C$31="CRUDO","1B2aii","1B2aiii"))</f>
        <v>1B2aii</v>
      </c>
      <c r="C1137" t="str">
        <f>Hoja1!$C$31</f>
        <v>CRUDO</v>
      </c>
      <c r="D1137" t="str">
        <f>IF('Quema en Tea'!AI82="Facilidad - Planta tratamiento de gas para venta","PROCESAMIENTO DE GAS","PRODUCCIÓN")</f>
        <v>PRODUCCIÓN</v>
      </c>
      <c r="E1137" t="s">
        <v>841</v>
      </c>
      <c r="F1137" t="s">
        <v>841</v>
      </c>
      <c r="L1137" t="s">
        <v>44</v>
      </c>
      <c r="M1137" t="e">
        <f>'Quema en Tea'!AV82</f>
        <v>#VALUE!</v>
      </c>
      <c r="N1137">
        <f>IFERROR(IF(L1137="CO2",M1137,IF(L1137="CH4",M1137*Hoja1!$C$19,BASEDEDATOS!M1137*Hoja1!$C$20)),0)</f>
        <v>0</v>
      </c>
    </row>
    <row r="1138" spans="2:14" x14ac:dyDescent="0.75">
      <c r="B1138" t="str">
        <f>IF('Quema en Tea'!AI83="Facilidad - Planta tratamiento de gas para venta","1B2biii",IF(Hoja1!$C$31="CRUDO","1B2aii","1B2aiii"))</f>
        <v>1B2aii</v>
      </c>
      <c r="C1138" t="str">
        <f>Hoja1!$C$31</f>
        <v>CRUDO</v>
      </c>
      <c r="D1138" t="str">
        <f>IF('Quema en Tea'!AI83="Facilidad - Planta tratamiento de gas para venta","PROCESAMIENTO DE GAS","PRODUCCIÓN")</f>
        <v>PRODUCCIÓN</v>
      </c>
      <c r="E1138" t="s">
        <v>841</v>
      </c>
      <c r="F1138" t="s">
        <v>841</v>
      </c>
      <c r="L1138" t="s">
        <v>44</v>
      </c>
      <c r="M1138" t="e">
        <f>'Quema en Tea'!AV83</f>
        <v>#VALUE!</v>
      </c>
      <c r="N1138">
        <f>IFERROR(IF(L1138="CO2",M1138,IF(L1138="CH4",M1138*Hoja1!$C$19,BASEDEDATOS!M1138*Hoja1!$C$20)),0)</f>
        <v>0</v>
      </c>
    </row>
    <row r="1139" spans="2:14" x14ac:dyDescent="0.75">
      <c r="B1139" t="str">
        <f>IF('Quema en Tea'!AI84="Facilidad - Planta tratamiento de gas para venta","1B2biii",IF(Hoja1!$C$31="CRUDO","1B2aii","1B2aiii"))</f>
        <v>1B2aii</v>
      </c>
      <c r="C1139" t="str">
        <f>Hoja1!$C$31</f>
        <v>CRUDO</v>
      </c>
      <c r="D1139" t="str">
        <f>IF('Quema en Tea'!AI84="Facilidad - Planta tratamiento de gas para venta","PROCESAMIENTO DE GAS","PRODUCCIÓN")</f>
        <v>PRODUCCIÓN</v>
      </c>
      <c r="E1139" t="s">
        <v>841</v>
      </c>
      <c r="F1139" t="s">
        <v>841</v>
      </c>
      <c r="L1139" t="s">
        <v>44</v>
      </c>
      <c r="M1139" t="e">
        <f>'Quema en Tea'!AV84</f>
        <v>#VALUE!</v>
      </c>
      <c r="N1139">
        <f>IFERROR(IF(L1139="CO2",M1139,IF(L1139="CH4",M1139*Hoja1!$C$19,BASEDEDATOS!M1139*Hoja1!$C$20)),0)</f>
        <v>0</v>
      </c>
    </row>
    <row r="1140" spans="2:14" x14ac:dyDescent="0.75">
      <c r="B1140" t="str">
        <f>IF('Quema en Tea'!AI85="Facilidad - Planta tratamiento de gas para venta","1B2biii",IF(Hoja1!$C$31="CRUDO","1B2aii","1B2aiii"))</f>
        <v>1B2aii</v>
      </c>
      <c r="C1140" t="str">
        <f>Hoja1!$C$31</f>
        <v>CRUDO</v>
      </c>
      <c r="D1140" t="str">
        <f>IF('Quema en Tea'!AI85="Facilidad - Planta tratamiento de gas para venta","PROCESAMIENTO DE GAS","PRODUCCIÓN")</f>
        <v>PRODUCCIÓN</v>
      </c>
      <c r="E1140" t="s">
        <v>841</v>
      </c>
      <c r="F1140" t="s">
        <v>841</v>
      </c>
      <c r="L1140" t="s">
        <v>44</v>
      </c>
      <c r="M1140" t="e">
        <f>'Quema en Tea'!AV85</f>
        <v>#VALUE!</v>
      </c>
      <c r="N1140">
        <f>IFERROR(IF(L1140="CO2",M1140,IF(L1140="CH4",M1140*Hoja1!$C$19,BASEDEDATOS!M1140*Hoja1!$C$20)),0)</f>
        <v>0</v>
      </c>
    </row>
    <row r="1141" spans="2:14" x14ac:dyDescent="0.75">
      <c r="B1141" t="str">
        <f>IF('Quema en Tea'!AI86="Facilidad - Planta tratamiento de gas para venta","1B2biii",IF(Hoja1!$C$31="CRUDO","1B2aii","1B2aiii"))</f>
        <v>1B2aii</v>
      </c>
      <c r="C1141" t="str">
        <f>Hoja1!$C$31</f>
        <v>CRUDO</v>
      </c>
      <c r="D1141" t="str">
        <f>IF('Quema en Tea'!AI86="Facilidad - Planta tratamiento de gas para venta","PROCESAMIENTO DE GAS","PRODUCCIÓN")</f>
        <v>PRODUCCIÓN</v>
      </c>
      <c r="E1141" t="s">
        <v>841</v>
      </c>
      <c r="F1141" t="s">
        <v>841</v>
      </c>
      <c r="L1141" t="s">
        <v>44</v>
      </c>
      <c r="M1141" t="e">
        <f>'Quema en Tea'!AV86</f>
        <v>#VALUE!</v>
      </c>
      <c r="N1141">
        <f>IFERROR(IF(L1141="CO2",M1141,IF(L1141="CH4",M1141*Hoja1!$C$19,BASEDEDATOS!M1141*Hoja1!$C$20)),0)</f>
        <v>0</v>
      </c>
    </row>
    <row r="1142" spans="2:14" x14ac:dyDescent="0.75">
      <c r="B1142" t="str">
        <f>IF('Quema en Tea'!AI87="Facilidad - Planta tratamiento de gas para venta","1B2biii",IF(Hoja1!$C$31="CRUDO","1B2aii","1B2aiii"))</f>
        <v>1B2aii</v>
      </c>
      <c r="C1142" t="str">
        <f>Hoja1!$C$31</f>
        <v>CRUDO</v>
      </c>
      <c r="D1142" t="str">
        <f>IF('Quema en Tea'!AI87="Facilidad - Planta tratamiento de gas para venta","PROCESAMIENTO DE GAS","PRODUCCIÓN")</f>
        <v>PRODUCCIÓN</v>
      </c>
      <c r="E1142" t="s">
        <v>841</v>
      </c>
      <c r="F1142" t="s">
        <v>841</v>
      </c>
      <c r="L1142" t="s">
        <v>44</v>
      </c>
      <c r="M1142" t="e">
        <f>'Quema en Tea'!AV87</f>
        <v>#VALUE!</v>
      </c>
      <c r="N1142">
        <f>IFERROR(IF(L1142="CO2",M1142,IF(L1142="CH4",M1142*Hoja1!$C$19,BASEDEDATOS!M1142*Hoja1!$C$20)),0)</f>
        <v>0</v>
      </c>
    </row>
    <row r="1143" spans="2:14" x14ac:dyDescent="0.75">
      <c r="B1143" t="str">
        <f>IF('Quema en Tea'!AI88="Facilidad - Planta tratamiento de gas para venta","1B2biii",IF(Hoja1!$C$31="CRUDO","1B2aii","1B2aiii"))</f>
        <v>1B2aii</v>
      </c>
      <c r="C1143" t="str">
        <f>Hoja1!$C$31</f>
        <v>CRUDO</v>
      </c>
      <c r="D1143" t="str">
        <f>IF('Quema en Tea'!AI88="Facilidad - Planta tratamiento de gas para venta","PROCESAMIENTO DE GAS","PRODUCCIÓN")</f>
        <v>PRODUCCIÓN</v>
      </c>
      <c r="E1143" t="s">
        <v>841</v>
      </c>
      <c r="F1143" t="s">
        <v>841</v>
      </c>
      <c r="L1143" t="s">
        <v>44</v>
      </c>
      <c r="M1143" t="e">
        <f>'Quema en Tea'!AV88</f>
        <v>#VALUE!</v>
      </c>
      <c r="N1143">
        <f>IFERROR(IF(L1143="CO2",M1143,IF(L1143="CH4",M1143*Hoja1!$C$19,BASEDEDATOS!M1143*Hoja1!$C$20)),0)</f>
        <v>0</v>
      </c>
    </row>
    <row r="1144" spans="2:14" x14ac:dyDescent="0.75">
      <c r="B1144" t="str">
        <f>IF('Quema en Tea'!AI89="Facilidad - Planta tratamiento de gas para venta","1B2biii",IF(Hoja1!$C$31="CRUDO","1B2aii","1B2aiii"))</f>
        <v>1B2aii</v>
      </c>
      <c r="C1144" t="str">
        <f>Hoja1!$C$31</f>
        <v>CRUDO</v>
      </c>
      <c r="D1144" t="str">
        <f>IF('Quema en Tea'!AI89="Facilidad - Planta tratamiento de gas para venta","PROCESAMIENTO DE GAS","PRODUCCIÓN")</f>
        <v>PRODUCCIÓN</v>
      </c>
      <c r="E1144" t="s">
        <v>841</v>
      </c>
      <c r="F1144" t="s">
        <v>841</v>
      </c>
      <c r="L1144" t="s">
        <v>44</v>
      </c>
      <c r="M1144" t="e">
        <f>'Quema en Tea'!AV89</f>
        <v>#VALUE!</v>
      </c>
      <c r="N1144">
        <f>IFERROR(IF(L1144="CO2",M1144,IF(L1144="CH4",M1144*Hoja1!$C$19,BASEDEDATOS!M1144*Hoja1!$C$20)),0)</f>
        <v>0</v>
      </c>
    </row>
    <row r="1145" spans="2:14" x14ac:dyDescent="0.75">
      <c r="B1145" t="str">
        <f>IF('Quema en Tea'!AI90="Facilidad - Planta tratamiento de gas para venta","1B2biii",IF(Hoja1!$C$31="CRUDO","1B2aii","1B2aiii"))</f>
        <v>1B2aii</v>
      </c>
      <c r="C1145" t="str">
        <f>Hoja1!$C$31</f>
        <v>CRUDO</v>
      </c>
      <c r="D1145" t="str">
        <f>IF('Quema en Tea'!AI90="Facilidad - Planta tratamiento de gas para venta","PROCESAMIENTO DE GAS","PRODUCCIÓN")</f>
        <v>PRODUCCIÓN</v>
      </c>
      <c r="E1145" t="s">
        <v>841</v>
      </c>
      <c r="F1145" t="s">
        <v>841</v>
      </c>
      <c r="L1145" t="s">
        <v>44</v>
      </c>
      <c r="M1145" t="e">
        <f>'Quema en Tea'!AV90</f>
        <v>#VALUE!</v>
      </c>
      <c r="N1145">
        <f>IFERROR(IF(L1145="CO2",M1145,IF(L1145="CH4",M1145*Hoja1!$C$19,BASEDEDATOS!M1145*Hoja1!$C$20)),0)</f>
        <v>0</v>
      </c>
    </row>
    <row r="1146" spans="2:14" x14ac:dyDescent="0.75">
      <c r="B1146" t="str">
        <f>IF('Quema en Tea'!AI91="Facilidad - Planta tratamiento de gas para venta","1B2biii",IF(Hoja1!$C$31="CRUDO","1B2aii","1B2aiii"))</f>
        <v>1B2aii</v>
      </c>
      <c r="C1146" t="str">
        <f>Hoja1!$C$31</f>
        <v>CRUDO</v>
      </c>
      <c r="D1146" t="str">
        <f>IF('Quema en Tea'!AI91="Facilidad - Planta tratamiento de gas para venta","PROCESAMIENTO DE GAS","PRODUCCIÓN")</f>
        <v>PRODUCCIÓN</v>
      </c>
      <c r="E1146" t="s">
        <v>841</v>
      </c>
      <c r="F1146" t="s">
        <v>841</v>
      </c>
      <c r="L1146" t="s">
        <v>44</v>
      </c>
      <c r="M1146" t="e">
        <f>'Quema en Tea'!AV91</f>
        <v>#VALUE!</v>
      </c>
      <c r="N1146">
        <f>IFERROR(IF(L1146="CO2",M1146,IF(L1146="CH4",M1146*Hoja1!$C$19,BASEDEDATOS!M1146*Hoja1!$C$20)),0)</f>
        <v>0</v>
      </c>
    </row>
    <row r="1147" spans="2:14" x14ac:dyDescent="0.75">
      <c r="B1147" t="str">
        <f>IF('Quema en Tea'!AI92="Facilidad - Planta tratamiento de gas para venta","1B2biii",IF(Hoja1!$C$31="CRUDO","1B2aii","1B2aiii"))</f>
        <v>1B2aii</v>
      </c>
      <c r="C1147" t="str">
        <f>Hoja1!$C$31</f>
        <v>CRUDO</v>
      </c>
      <c r="D1147" t="str">
        <f>IF('Quema en Tea'!AI92="Facilidad - Planta tratamiento de gas para venta","PROCESAMIENTO DE GAS","PRODUCCIÓN")</f>
        <v>PRODUCCIÓN</v>
      </c>
      <c r="E1147" t="s">
        <v>841</v>
      </c>
      <c r="F1147" t="s">
        <v>841</v>
      </c>
      <c r="L1147" t="s">
        <v>44</v>
      </c>
      <c r="M1147" t="e">
        <f>'Quema en Tea'!AV92</f>
        <v>#VALUE!</v>
      </c>
      <c r="N1147">
        <f>IFERROR(IF(L1147="CO2",M1147,IF(L1147="CH4",M1147*Hoja1!$C$19,BASEDEDATOS!M1147*Hoja1!$C$20)),0)</f>
        <v>0</v>
      </c>
    </row>
    <row r="1148" spans="2:14" x14ac:dyDescent="0.75">
      <c r="B1148" t="str">
        <f>IF('Quema en Tea'!AI93="Facilidad - Planta tratamiento de gas para venta","1B2biii",IF(Hoja1!$C$31="CRUDO","1B2aii","1B2aiii"))</f>
        <v>1B2aii</v>
      </c>
      <c r="C1148" t="str">
        <f>Hoja1!$C$31</f>
        <v>CRUDO</v>
      </c>
      <c r="D1148" t="str">
        <f>IF('Quema en Tea'!AI93="Facilidad - Planta tratamiento de gas para venta","PROCESAMIENTO DE GAS","PRODUCCIÓN")</f>
        <v>PRODUCCIÓN</v>
      </c>
      <c r="E1148" t="s">
        <v>841</v>
      </c>
      <c r="F1148" t="s">
        <v>841</v>
      </c>
      <c r="L1148" t="s">
        <v>44</v>
      </c>
      <c r="M1148" t="e">
        <f>'Quema en Tea'!AV93</f>
        <v>#VALUE!</v>
      </c>
      <c r="N1148">
        <f>IFERROR(IF(L1148="CO2",M1148,IF(L1148="CH4",M1148*Hoja1!$C$19,BASEDEDATOS!M1148*Hoja1!$C$20)),0)</f>
        <v>0</v>
      </c>
    </row>
    <row r="1149" spans="2:14" x14ac:dyDescent="0.75">
      <c r="B1149" t="str">
        <f>IF('Quema en Tea'!AI94="Facilidad - Planta tratamiento de gas para venta","1B2biii",IF(Hoja1!$C$31="CRUDO","1B2aii","1B2aiii"))</f>
        <v>1B2aii</v>
      </c>
      <c r="C1149" t="str">
        <f>Hoja1!$C$31</f>
        <v>CRUDO</v>
      </c>
      <c r="D1149" t="str">
        <f>IF('Quema en Tea'!AI94="Facilidad - Planta tratamiento de gas para venta","PROCESAMIENTO DE GAS","PRODUCCIÓN")</f>
        <v>PRODUCCIÓN</v>
      </c>
      <c r="E1149" t="s">
        <v>841</v>
      </c>
      <c r="F1149" t="s">
        <v>841</v>
      </c>
      <c r="L1149" t="s">
        <v>44</v>
      </c>
      <c r="M1149" t="e">
        <f>'Quema en Tea'!AV94</f>
        <v>#VALUE!</v>
      </c>
      <c r="N1149">
        <f>IFERROR(IF(L1149="CO2",M1149,IF(L1149="CH4",M1149*Hoja1!$C$19,BASEDEDATOS!M1149*Hoja1!$C$20)),0)</f>
        <v>0</v>
      </c>
    </row>
    <row r="1150" spans="2:14" x14ac:dyDescent="0.75">
      <c r="B1150" t="str">
        <f>IF('Quema en Tea'!AI95="Facilidad - Planta tratamiento de gas para venta","1B2biii",IF(Hoja1!$C$31="CRUDO","1B2aii","1B2aiii"))</f>
        <v>1B2aii</v>
      </c>
      <c r="C1150" t="str">
        <f>Hoja1!$C$31</f>
        <v>CRUDO</v>
      </c>
      <c r="D1150" t="str">
        <f>IF('Quema en Tea'!AI95="Facilidad - Planta tratamiento de gas para venta","PROCESAMIENTO DE GAS","PRODUCCIÓN")</f>
        <v>PRODUCCIÓN</v>
      </c>
      <c r="E1150" t="s">
        <v>841</v>
      </c>
      <c r="F1150" t="s">
        <v>841</v>
      </c>
      <c r="L1150" t="s">
        <v>44</v>
      </c>
      <c r="M1150" t="e">
        <f>'Quema en Tea'!AV95</f>
        <v>#VALUE!</v>
      </c>
      <c r="N1150">
        <f>IFERROR(IF(L1150="CO2",M1150,IF(L1150="CH4",M1150*Hoja1!$C$19,BASEDEDATOS!M1150*Hoja1!$C$20)),0)</f>
        <v>0</v>
      </c>
    </row>
    <row r="1151" spans="2:14" x14ac:dyDescent="0.75">
      <c r="B1151" t="str">
        <f>IF('Quema en Tea'!AI96="Facilidad - Planta tratamiento de gas para venta","1B2biii",IF(Hoja1!$C$31="CRUDO","1B2aii","1B2aiii"))</f>
        <v>1B2aii</v>
      </c>
      <c r="C1151" t="str">
        <f>Hoja1!$C$31</f>
        <v>CRUDO</v>
      </c>
      <c r="D1151" t="str">
        <f>IF('Quema en Tea'!AI96="Facilidad - Planta tratamiento de gas para venta","PROCESAMIENTO DE GAS","PRODUCCIÓN")</f>
        <v>PRODUCCIÓN</v>
      </c>
      <c r="E1151" t="s">
        <v>841</v>
      </c>
      <c r="F1151" t="s">
        <v>841</v>
      </c>
      <c r="L1151" t="s">
        <v>44</v>
      </c>
      <c r="M1151" t="e">
        <f>'Quema en Tea'!AV96</f>
        <v>#VALUE!</v>
      </c>
      <c r="N1151">
        <f>IFERROR(IF(L1151="CO2",M1151,IF(L1151="CH4",M1151*Hoja1!$C$19,BASEDEDATOS!M1151*Hoja1!$C$20)),0)</f>
        <v>0</v>
      </c>
    </row>
    <row r="1152" spans="2:14" x14ac:dyDescent="0.75">
      <c r="B1152" t="str">
        <f>IF('Quema en Tea'!AI97="Facilidad - Planta tratamiento de gas para venta","1B2biii",IF(Hoja1!$C$31="CRUDO","1B2aii","1B2aiii"))</f>
        <v>1B2aii</v>
      </c>
      <c r="C1152" t="str">
        <f>Hoja1!$C$31</f>
        <v>CRUDO</v>
      </c>
      <c r="D1152" t="str">
        <f>IF('Quema en Tea'!AI97="Facilidad - Planta tratamiento de gas para venta","PROCESAMIENTO DE GAS","PRODUCCIÓN")</f>
        <v>PRODUCCIÓN</v>
      </c>
      <c r="E1152" t="s">
        <v>841</v>
      </c>
      <c r="F1152" t="s">
        <v>841</v>
      </c>
      <c r="L1152" t="s">
        <v>44</v>
      </c>
      <c r="M1152" t="e">
        <f>'Quema en Tea'!AV97</f>
        <v>#VALUE!</v>
      </c>
      <c r="N1152">
        <f>IFERROR(IF(L1152="CO2",M1152,IF(L1152="CH4",M1152*Hoja1!$C$19,BASEDEDATOS!M1152*Hoja1!$C$20)),0)</f>
        <v>0</v>
      </c>
    </row>
    <row r="1153" spans="2:14" x14ac:dyDescent="0.75">
      <c r="B1153" t="str">
        <f>IF('Quema en Tea'!AI98="Facilidad - Planta tratamiento de gas para venta","1B2biii",IF(Hoja1!$C$31="CRUDO","1B2aii","1B2aiii"))</f>
        <v>1B2aii</v>
      </c>
      <c r="C1153" t="str">
        <f>Hoja1!$C$31</f>
        <v>CRUDO</v>
      </c>
      <c r="D1153" t="str">
        <f>IF('Quema en Tea'!AI98="Facilidad - Planta tratamiento de gas para venta","PROCESAMIENTO DE GAS","PRODUCCIÓN")</f>
        <v>PRODUCCIÓN</v>
      </c>
      <c r="E1153" t="s">
        <v>841</v>
      </c>
      <c r="F1153" t="s">
        <v>841</v>
      </c>
      <c r="L1153" t="s">
        <v>44</v>
      </c>
      <c r="M1153" t="e">
        <f>'Quema en Tea'!AV98</f>
        <v>#VALUE!</v>
      </c>
      <c r="N1153">
        <f>IFERROR(IF(L1153="CO2",M1153,IF(L1153="CH4",M1153*Hoja1!$C$19,BASEDEDATOS!M1153*Hoja1!$C$20)),0)</f>
        <v>0</v>
      </c>
    </row>
    <row r="1154" spans="2:14" x14ac:dyDescent="0.75">
      <c r="B1154" t="str">
        <f>IF('Quema en Tea'!AI99="Facilidad - Planta tratamiento de gas para venta","1B2biii",IF(Hoja1!$C$31="CRUDO","1B2aii","1B2aiii"))</f>
        <v>1B2aii</v>
      </c>
      <c r="C1154" t="str">
        <f>Hoja1!$C$31</f>
        <v>CRUDO</v>
      </c>
      <c r="D1154" t="str">
        <f>IF('Quema en Tea'!AI99="Facilidad - Planta tratamiento de gas para venta","PROCESAMIENTO DE GAS","PRODUCCIÓN")</f>
        <v>PRODUCCIÓN</v>
      </c>
      <c r="E1154" t="s">
        <v>841</v>
      </c>
      <c r="F1154" t="s">
        <v>841</v>
      </c>
      <c r="L1154" t="s">
        <v>44</v>
      </c>
      <c r="M1154" t="e">
        <f>'Quema en Tea'!AV99</f>
        <v>#VALUE!</v>
      </c>
      <c r="N1154">
        <f>IFERROR(IF(L1154="CO2",M1154,IF(L1154="CH4",M1154*Hoja1!$C$19,BASEDEDATOS!M1154*Hoja1!$C$20)),0)</f>
        <v>0</v>
      </c>
    </row>
    <row r="1155" spans="2:14" x14ac:dyDescent="0.75">
      <c r="B1155" t="str">
        <f>IF('Quema en Tea'!AI100="Facilidad - Planta tratamiento de gas para venta","1B2biii",IF(Hoja1!$C$31="CRUDO","1B2aii","1B2aiii"))</f>
        <v>1B2aii</v>
      </c>
      <c r="C1155" t="str">
        <f>Hoja1!$C$31</f>
        <v>CRUDO</v>
      </c>
      <c r="D1155" t="str">
        <f>IF('Quema en Tea'!AI100="Facilidad - Planta tratamiento de gas para venta","PROCESAMIENTO DE GAS","PRODUCCIÓN")</f>
        <v>PRODUCCIÓN</v>
      </c>
      <c r="E1155" t="s">
        <v>841</v>
      </c>
      <c r="F1155" t="s">
        <v>841</v>
      </c>
      <c r="L1155" t="s">
        <v>44</v>
      </c>
      <c r="M1155" t="e">
        <f>'Quema en Tea'!AV100</f>
        <v>#VALUE!</v>
      </c>
      <c r="N1155">
        <f>IFERROR(IF(L1155="CO2",M1155,IF(L1155="CH4",M1155*Hoja1!$C$19,BASEDEDATOS!M1155*Hoja1!$C$20)),0)</f>
        <v>0</v>
      </c>
    </row>
    <row r="1156" spans="2:14" x14ac:dyDescent="0.75">
      <c r="B1156" t="str">
        <f>IF('Quema en Tea'!AI101="Facilidad - Planta tratamiento de gas para venta","1B2biii",IF(Hoja1!$C$31="CRUDO","1B2aii","1B2aiii"))</f>
        <v>1B2aii</v>
      </c>
      <c r="C1156" t="str">
        <f>Hoja1!$C$31</f>
        <v>CRUDO</v>
      </c>
      <c r="D1156" t="str">
        <f>IF('Quema en Tea'!AI101="Facilidad - Planta tratamiento de gas para venta","PROCESAMIENTO DE GAS","PRODUCCIÓN")</f>
        <v>PRODUCCIÓN</v>
      </c>
      <c r="E1156" t="s">
        <v>841</v>
      </c>
      <c r="F1156" t="s">
        <v>841</v>
      </c>
      <c r="L1156" t="s">
        <v>44</v>
      </c>
      <c r="M1156" t="e">
        <f>'Quema en Tea'!AV101</f>
        <v>#VALUE!</v>
      </c>
      <c r="N1156">
        <f>IFERROR(IF(L1156="CO2",M1156,IF(L1156="CH4",M1156*Hoja1!$C$19,BASEDEDATOS!M1156*Hoja1!$C$20)),0)</f>
        <v>0</v>
      </c>
    </row>
    <row r="1157" spans="2:14" x14ac:dyDescent="0.75">
      <c r="B1157" t="str">
        <f>IF('Quema en Tea'!AI102="Facilidad - Planta tratamiento de gas para venta","1B2biii",IF(Hoja1!$C$31="CRUDO","1B2aii","1B2aiii"))</f>
        <v>1B2aii</v>
      </c>
      <c r="C1157" t="str">
        <f>Hoja1!$C$31</f>
        <v>CRUDO</v>
      </c>
      <c r="D1157" t="str">
        <f>IF('Quema en Tea'!AI102="Facilidad - Planta tratamiento de gas para venta","PROCESAMIENTO DE GAS","PRODUCCIÓN")</f>
        <v>PRODUCCIÓN</v>
      </c>
      <c r="E1157" t="s">
        <v>841</v>
      </c>
      <c r="F1157" t="s">
        <v>841</v>
      </c>
      <c r="L1157" t="s">
        <v>44</v>
      </c>
      <c r="M1157" t="e">
        <f>'Quema en Tea'!AV102</f>
        <v>#VALUE!</v>
      </c>
      <c r="N1157">
        <f>IFERROR(IF(L1157="CO2",M1157,IF(L1157="CH4",M1157*Hoja1!$C$19,BASEDEDATOS!M1157*Hoja1!$C$20)),0)</f>
        <v>0</v>
      </c>
    </row>
    <row r="1158" spans="2:14" x14ac:dyDescent="0.75">
      <c r="B1158" t="str">
        <f>IF('Quema en Tea'!AI103="Facilidad - Planta tratamiento de gas para venta","1B2biii",IF(Hoja1!$C$31="CRUDO","1B2aii","1B2aiii"))</f>
        <v>1B2aii</v>
      </c>
      <c r="C1158" t="str">
        <f>Hoja1!$C$31</f>
        <v>CRUDO</v>
      </c>
      <c r="D1158" t="str">
        <f>IF('Quema en Tea'!AI103="Facilidad - Planta tratamiento de gas para venta","PROCESAMIENTO DE GAS","PRODUCCIÓN")</f>
        <v>PRODUCCIÓN</v>
      </c>
      <c r="E1158" t="s">
        <v>841</v>
      </c>
      <c r="F1158" t="s">
        <v>841</v>
      </c>
      <c r="L1158" t="s">
        <v>44</v>
      </c>
      <c r="M1158" t="e">
        <f>'Quema en Tea'!AV103</f>
        <v>#VALUE!</v>
      </c>
      <c r="N1158">
        <f>IFERROR(IF(L1158="CO2",M1158,IF(L1158="CH4",M1158*Hoja1!$C$19,BASEDEDATOS!M1158*Hoja1!$C$20)),0)</f>
        <v>0</v>
      </c>
    </row>
    <row r="1159" spans="2:14" x14ac:dyDescent="0.75">
      <c r="B1159" t="str">
        <f>IF('Quema en Tea'!AI104="Facilidad - Planta tratamiento de gas para venta","1B2biii",IF(Hoja1!$C$31="CRUDO","1B2aii","1B2aiii"))</f>
        <v>1B2aii</v>
      </c>
      <c r="C1159" t="str">
        <f>Hoja1!$C$31</f>
        <v>CRUDO</v>
      </c>
      <c r="D1159" t="str">
        <f>IF('Quema en Tea'!AI104="Facilidad - Planta tratamiento de gas para venta","PROCESAMIENTO DE GAS","PRODUCCIÓN")</f>
        <v>PRODUCCIÓN</v>
      </c>
      <c r="E1159" t="s">
        <v>841</v>
      </c>
      <c r="F1159" t="s">
        <v>841</v>
      </c>
      <c r="L1159" t="s">
        <v>44</v>
      </c>
      <c r="M1159" t="e">
        <f>'Quema en Tea'!AV104</f>
        <v>#VALUE!</v>
      </c>
      <c r="N1159">
        <f>IFERROR(IF(L1159="CO2",M1159,IF(L1159="CH4",M1159*Hoja1!$C$19,BASEDEDATOS!M1159*Hoja1!$C$20)),0)</f>
        <v>0</v>
      </c>
    </row>
    <row r="1160" spans="2:14" x14ac:dyDescent="0.75">
      <c r="B1160" t="str">
        <f>IF('Quema en Tea'!AI105="Facilidad - Planta tratamiento de gas para venta","1B2biii",IF(Hoja1!$C$31="CRUDO","1B2aii","1B2aiii"))</f>
        <v>1B2aii</v>
      </c>
      <c r="C1160" t="str">
        <f>Hoja1!$C$31</f>
        <v>CRUDO</v>
      </c>
      <c r="D1160" t="str">
        <f>IF('Quema en Tea'!AI105="Facilidad - Planta tratamiento de gas para venta","PROCESAMIENTO DE GAS","PRODUCCIÓN")</f>
        <v>PRODUCCIÓN</v>
      </c>
      <c r="E1160" t="s">
        <v>841</v>
      </c>
      <c r="F1160" t="s">
        <v>841</v>
      </c>
      <c r="L1160" t="s">
        <v>44</v>
      </c>
      <c r="M1160" t="e">
        <f>'Quema en Tea'!AV105</f>
        <v>#VALUE!</v>
      </c>
      <c r="N1160">
        <f>IFERROR(IF(L1160="CO2",M1160,IF(L1160="CH4",M1160*Hoja1!$C$19,BASEDEDATOS!M1160*Hoja1!$C$20)),0)</f>
        <v>0</v>
      </c>
    </row>
    <row r="1161" spans="2:14" x14ac:dyDescent="0.75">
      <c r="B1161" t="str">
        <f>IF('Quema en Tea'!AI106="Facilidad - Planta tratamiento de gas para venta","1B2biii",IF(Hoja1!$C$31="CRUDO","1B2aii","1B2aiii"))</f>
        <v>1B2aii</v>
      </c>
      <c r="C1161" t="str">
        <f>Hoja1!$C$31</f>
        <v>CRUDO</v>
      </c>
      <c r="D1161" t="str">
        <f>IF('Quema en Tea'!AI106="Facilidad - Planta tratamiento de gas para venta","PROCESAMIENTO DE GAS","PRODUCCIÓN")</f>
        <v>PRODUCCIÓN</v>
      </c>
      <c r="E1161" t="s">
        <v>841</v>
      </c>
      <c r="F1161" t="s">
        <v>841</v>
      </c>
      <c r="L1161" t="s">
        <v>44</v>
      </c>
      <c r="M1161" t="e">
        <f>'Quema en Tea'!AV106</f>
        <v>#VALUE!</v>
      </c>
      <c r="N1161">
        <f>IFERROR(IF(L1161="CO2",M1161,IF(L1161="CH4",M1161*Hoja1!$C$19,BASEDEDATOS!M1161*Hoja1!$C$20)),0)</f>
        <v>0</v>
      </c>
    </row>
    <row r="1162" spans="2:14" x14ac:dyDescent="0.75">
      <c r="B1162" t="str">
        <f>IF(C1162="CRUDO","1B2ai","1B2aii")</f>
        <v>1B2ai</v>
      </c>
      <c r="C1162" t="str">
        <f>Hoja1!$C$31</f>
        <v>CRUDO</v>
      </c>
      <c r="D1162" t="s">
        <v>12</v>
      </c>
      <c r="E1162" t="s">
        <v>841</v>
      </c>
      <c r="F1162" t="s">
        <v>843</v>
      </c>
      <c r="L1162" t="s">
        <v>30</v>
      </c>
      <c r="M1162">
        <f>'Venteos_Well drilling'!AX46</f>
        <v>0.3443633759408245</v>
      </c>
      <c r="N1162">
        <f>IFERROR(IF(L1162="CO2",M1162,IF(L1162="CH4",M1162*Hoja1!$C$19,BASEDEDATOS!M1162*Hoja1!$C$20)),0)</f>
        <v>0.3443633759408245</v>
      </c>
    </row>
    <row r="1163" spans="2:14" x14ac:dyDescent="0.75">
      <c r="B1163" t="str">
        <f t="shared" ref="B1163:B1226" si="0">IF(C1163="CRUDO","1B2ai","1B2aii")</f>
        <v>1B2ai</v>
      </c>
      <c r="C1163" t="str">
        <f>Hoja1!$C$31</f>
        <v>CRUDO</v>
      </c>
      <c r="D1163" t="s">
        <v>12</v>
      </c>
      <c r="E1163" t="s">
        <v>841</v>
      </c>
      <c r="F1163" t="s">
        <v>843</v>
      </c>
      <c r="L1163" t="s">
        <v>30</v>
      </c>
      <c r="M1163">
        <f>'Venteos_Well drilling'!AX47</f>
        <v>0</v>
      </c>
      <c r="N1163">
        <f>IFERROR(IF(L1163="CO2",M1163,IF(L1163="CH4",M1163*Hoja1!$C$19,BASEDEDATOS!M1163*Hoja1!$C$20)),0)</f>
        <v>0</v>
      </c>
    </row>
    <row r="1164" spans="2:14" x14ac:dyDescent="0.75">
      <c r="B1164" t="str">
        <f t="shared" si="0"/>
        <v>1B2ai</v>
      </c>
      <c r="C1164" t="str">
        <f>Hoja1!$C$31</f>
        <v>CRUDO</v>
      </c>
      <c r="D1164" t="s">
        <v>12</v>
      </c>
      <c r="E1164" t="s">
        <v>841</v>
      </c>
      <c r="F1164" t="s">
        <v>843</v>
      </c>
      <c r="L1164" t="s">
        <v>30</v>
      </c>
      <c r="M1164">
        <f>'Venteos_Well drilling'!AX48</f>
        <v>0</v>
      </c>
      <c r="N1164">
        <f>IFERROR(IF(L1164="CO2",M1164,IF(L1164="CH4",M1164*Hoja1!$C$19,BASEDEDATOS!M1164*Hoja1!$C$20)),0)</f>
        <v>0</v>
      </c>
    </row>
    <row r="1165" spans="2:14" x14ac:dyDescent="0.75">
      <c r="B1165" t="str">
        <f t="shared" si="0"/>
        <v>1B2ai</v>
      </c>
      <c r="C1165" t="str">
        <f>Hoja1!$C$31</f>
        <v>CRUDO</v>
      </c>
      <c r="D1165" t="s">
        <v>12</v>
      </c>
      <c r="E1165" t="s">
        <v>841</v>
      </c>
      <c r="F1165" t="s">
        <v>843</v>
      </c>
      <c r="L1165" t="s">
        <v>30</v>
      </c>
      <c r="M1165">
        <f>'Venteos_Well drilling'!AX49</f>
        <v>0</v>
      </c>
      <c r="N1165">
        <f>IFERROR(IF(L1165="CO2",M1165,IF(L1165="CH4",M1165*Hoja1!$C$19,BASEDEDATOS!M1165*Hoja1!$C$20)),0)</f>
        <v>0</v>
      </c>
    </row>
    <row r="1166" spans="2:14" x14ac:dyDescent="0.75">
      <c r="B1166" t="str">
        <f t="shared" si="0"/>
        <v>1B2ai</v>
      </c>
      <c r="C1166" t="str">
        <f>Hoja1!$C$31</f>
        <v>CRUDO</v>
      </c>
      <c r="D1166" t="s">
        <v>12</v>
      </c>
      <c r="E1166" t="s">
        <v>841</v>
      </c>
      <c r="F1166" t="s">
        <v>843</v>
      </c>
      <c r="L1166" t="s">
        <v>30</v>
      </c>
      <c r="M1166">
        <f>'Venteos_Well drilling'!AX50</f>
        <v>0</v>
      </c>
      <c r="N1166">
        <f>IFERROR(IF(L1166="CO2",M1166,IF(L1166="CH4",M1166*Hoja1!$C$19,BASEDEDATOS!M1166*Hoja1!$C$20)),0)</f>
        <v>0</v>
      </c>
    </row>
    <row r="1167" spans="2:14" x14ac:dyDescent="0.75">
      <c r="B1167" t="str">
        <f t="shared" si="0"/>
        <v>1B2ai</v>
      </c>
      <c r="C1167" t="str">
        <f>Hoja1!$C$31</f>
        <v>CRUDO</v>
      </c>
      <c r="D1167" t="s">
        <v>12</v>
      </c>
      <c r="E1167" t="s">
        <v>841</v>
      </c>
      <c r="F1167" t="s">
        <v>843</v>
      </c>
      <c r="L1167" t="s">
        <v>30</v>
      </c>
      <c r="M1167">
        <f>'Venteos_Well drilling'!AX51</f>
        <v>0</v>
      </c>
      <c r="N1167">
        <f>IFERROR(IF(L1167="CO2",M1167,IF(L1167="CH4",M1167*Hoja1!$C$19,BASEDEDATOS!M1167*Hoja1!$C$20)),0)</f>
        <v>0</v>
      </c>
    </row>
    <row r="1168" spans="2:14" x14ac:dyDescent="0.75">
      <c r="B1168" t="str">
        <f t="shared" si="0"/>
        <v>1B2ai</v>
      </c>
      <c r="C1168" t="str">
        <f>Hoja1!$C$31</f>
        <v>CRUDO</v>
      </c>
      <c r="D1168" t="s">
        <v>12</v>
      </c>
      <c r="E1168" t="s">
        <v>841</v>
      </c>
      <c r="F1168" t="s">
        <v>843</v>
      </c>
      <c r="L1168" t="s">
        <v>30</v>
      </c>
      <c r="M1168">
        <f>'Venteos_Well drilling'!AX52</f>
        <v>0</v>
      </c>
      <c r="N1168">
        <f>IFERROR(IF(L1168="CO2",M1168,IF(L1168="CH4",M1168*Hoja1!$C$19,BASEDEDATOS!M1168*Hoja1!$C$20)),0)</f>
        <v>0</v>
      </c>
    </row>
    <row r="1169" spans="2:14" x14ac:dyDescent="0.75">
      <c r="B1169" t="str">
        <f t="shared" si="0"/>
        <v>1B2ai</v>
      </c>
      <c r="C1169" t="str">
        <f>Hoja1!$C$31</f>
        <v>CRUDO</v>
      </c>
      <c r="D1169" t="s">
        <v>12</v>
      </c>
      <c r="E1169" t="s">
        <v>841</v>
      </c>
      <c r="F1169" t="s">
        <v>843</v>
      </c>
      <c r="L1169" t="s">
        <v>30</v>
      </c>
      <c r="M1169">
        <f>'Venteos_Well drilling'!AX53</f>
        <v>0</v>
      </c>
      <c r="N1169">
        <f>IFERROR(IF(L1169="CO2",M1169,IF(L1169="CH4",M1169*Hoja1!$C$19,BASEDEDATOS!M1169*Hoja1!$C$20)),0)</f>
        <v>0</v>
      </c>
    </row>
    <row r="1170" spans="2:14" x14ac:dyDescent="0.75">
      <c r="B1170" t="str">
        <f t="shared" si="0"/>
        <v>1B2ai</v>
      </c>
      <c r="C1170" t="str">
        <f>Hoja1!$C$31</f>
        <v>CRUDO</v>
      </c>
      <c r="D1170" t="s">
        <v>12</v>
      </c>
      <c r="E1170" t="s">
        <v>841</v>
      </c>
      <c r="F1170" t="s">
        <v>843</v>
      </c>
      <c r="L1170" t="s">
        <v>30</v>
      </c>
      <c r="M1170">
        <f>'Venteos_Well drilling'!AX54</f>
        <v>0</v>
      </c>
      <c r="N1170">
        <f>IFERROR(IF(L1170="CO2",M1170,IF(L1170="CH4",M1170*Hoja1!$C$19,BASEDEDATOS!M1170*Hoja1!$C$20)),0)</f>
        <v>0</v>
      </c>
    </row>
    <row r="1171" spans="2:14" x14ac:dyDescent="0.75">
      <c r="B1171" t="str">
        <f t="shared" si="0"/>
        <v>1B2ai</v>
      </c>
      <c r="C1171" t="str">
        <f>Hoja1!$C$31</f>
        <v>CRUDO</v>
      </c>
      <c r="D1171" t="s">
        <v>12</v>
      </c>
      <c r="E1171" t="s">
        <v>841</v>
      </c>
      <c r="F1171" t="s">
        <v>843</v>
      </c>
      <c r="L1171" t="s">
        <v>30</v>
      </c>
      <c r="M1171">
        <f>'Venteos_Well drilling'!AX55</f>
        <v>0</v>
      </c>
      <c r="N1171">
        <f>IFERROR(IF(L1171="CO2",M1171,IF(L1171="CH4",M1171*Hoja1!$C$19,BASEDEDATOS!M1171*Hoja1!$C$20)),0)</f>
        <v>0</v>
      </c>
    </row>
    <row r="1172" spans="2:14" x14ac:dyDescent="0.75">
      <c r="B1172" t="str">
        <f t="shared" si="0"/>
        <v>1B2ai</v>
      </c>
      <c r="C1172" t="str">
        <f>Hoja1!$C$31</f>
        <v>CRUDO</v>
      </c>
      <c r="D1172" t="s">
        <v>12</v>
      </c>
      <c r="E1172" t="s">
        <v>841</v>
      </c>
      <c r="F1172" t="s">
        <v>843</v>
      </c>
      <c r="L1172" t="s">
        <v>30</v>
      </c>
      <c r="M1172">
        <f>'Venteos_Well drilling'!AX56</f>
        <v>0</v>
      </c>
      <c r="N1172">
        <f>IFERROR(IF(L1172="CO2",M1172,IF(L1172="CH4",M1172*Hoja1!$C$19,BASEDEDATOS!M1172*Hoja1!$C$20)),0)</f>
        <v>0</v>
      </c>
    </row>
    <row r="1173" spans="2:14" x14ac:dyDescent="0.75">
      <c r="B1173" t="str">
        <f t="shared" si="0"/>
        <v>1B2ai</v>
      </c>
      <c r="C1173" t="str">
        <f>Hoja1!$C$31</f>
        <v>CRUDO</v>
      </c>
      <c r="D1173" t="s">
        <v>12</v>
      </c>
      <c r="E1173" t="s">
        <v>841</v>
      </c>
      <c r="F1173" t="s">
        <v>843</v>
      </c>
      <c r="L1173" t="s">
        <v>30</v>
      </c>
      <c r="M1173">
        <f>'Venteos_Well drilling'!AX57</f>
        <v>0</v>
      </c>
      <c r="N1173">
        <f>IFERROR(IF(L1173="CO2",M1173,IF(L1173="CH4",M1173*Hoja1!$C$19,BASEDEDATOS!M1173*Hoja1!$C$20)),0)</f>
        <v>0</v>
      </c>
    </row>
    <row r="1174" spans="2:14" x14ac:dyDescent="0.75">
      <c r="B1174" t="str">
        <f t="shared" si="0"/>
        <v>1B2ai</v>
      </c>
      <c r="C1174" t="str">
        <f>Hoja1!$C$31</f>
        <v>CRUDO</v>
      </c>
      <c r="D1174" t="s">
        <v>12</v>
      </c>
      <c r="E1174" t="s">
        <v>841</v>
      </c>
      <c r="F1174" t="s">
        <v>843</v>
      </c>
      <c r="L1174" t="s">
        <v>30</v>
      </c>
      <c r="M1174">
        <f>'Venteos_Well drilling'!AX58</f>
        <v>0</v>
      </c>
      <c r="N1174">
        <f>IFERROR(IF(L1174="CO2",M1174,IF(L1174="CH4",M1174*Hoja1!$C$19,BASEDEDATOS!M1174*Hoja1!$C$20)),0)</f>
        <v>0</v>
      </c>
    </row>
    <row r="1175" spans="2:14" x14ac:dyDescent="0.75">
      <c r="B1175" t="str">
        <f t="shared" si="0"/>
        <v>1B2ai</v>
      </c>
      <c r="C1175" t="str">
        <f>Hoja1!$C$31</f>
        <v>CRUDO</v>
      </c>
      <c r="D1175" t="s">
        <v>12</v>
      </c>
      <c r="E1175" t="s">
        <v>841</v>
      </c>
      <c r="F1175" t="s">
        <v>843</v>
      </c>
      <c r="L1175" t="s">
        <v>30</v>
      </c>
      <c r="M1175">
        <f>'Venteos_Well drilling'!AX59</f>
        <v>0</v>
      </c>
      <c r="N1175">
        <f>IFERROR(IF(L1175="CO2",M1175,IF(L1175="CH4",M1175*Hoja1!$C$19,BASEDEDATOS!M1175*Hoja1!$C$20)),0)</f>
        <v>0</v>
      </c>
    </row>
    <row r="1176" spans="2:14" x14ac:dyDescent="0.75">
      <c r="B1176" t="str">
        <f t="shared" si="0"/>
        <v>1B2ai</v>
      </c>
      <c r="C1176" t="str">
        <f>Hoja1!$C$31</f>
        <v>CRUDO</v>
      </c>
      <c r="D1176" t="s">
        <v>12</v>
      </c>
      <c r="E1176" t="s">
        <v>841</v>
      </c>
      <c r="F1176" t="s">
        <v>843</v>
      </c>
      <c r="L1176" t="s">
        <v>30</v>
      </c>
      <c r="M1176">
        <f>'Venteos_Well drilling'!AX60</f>
        <v>0</v>
      </c>
      <c r="N1176">
        <f>IFERROR(IF(L1176="CO2",M1176,IF(L1176="CH4",M1176*Hoja1!$C$19,BASEDEDATOS!M1176*Hoja1!$C$20)),0)</f>
        <v>0</v>
      </c>
    </row>
    <row r="1177" spans="2:14" x14ac:dyDescent="0.75">
      <c r="B1177" t="str">
        <f t="shared" si="0"/>
        <v>1B2ai</v>
      </c>
      <c r="C1177" t="str">
        <f>Hoja1!$C$31</f>
        <v>CRUDO</v>
      </c>
      <c r="D1177" t="s">
        <v>12</v>
      </c>
      <c r="E1177" t="s">
        <v>841</v>
      </c>
      <c r="F1177" t="s">
        <v>843</v>
      </c>
      <c r="L1177" t="s">
        <v>30</v>
      </c>
      <c r="M1177">
        <f>'Venteos_Well drilling'!AX61</f>
        <v>0</v>
      </c>
      <c r="N1177">
        <f>IFERROR(IF(L1177="CO2",M1177,IF(L1177="CH4",M1177*Hoja1!$C$19,BASEDEDATOS!M1177*Hoja1!$C$20)),0)</f>
        <v>0</v>
      </c>
    </row>
    <row r="1178" spans="2:14" x14ac:dyDescent="0.75">
      <c r="B1178" t="str">
        <f t="shared" si="0"/>
        <v>1B2ai</v>
      </c>
      <c r="C1178" t="str">
        <f>Hoja1!$C$31</f>
        <v>CRUDO</v>
      </c>
      <c r="D1178" t="s">
        <v>12</v>
      </c>
      <c r="E1178" t="s">
        <v>841</v>
      </c>
      <c r="F1178" t="s">
        <v>843</v>
      </c>
      <c r="L1178" t="s">
        <v>30</v>
      </c>
      <c r="M1178">
        <f>'Venteos_Well drilling'!AX62</f>
        <v>0</v>
      </c>
      <c r="N1178">
        <f>IFERROR(IF(L1178="CO2",M1178,IF(L1178="CH4",M1178*Hoja1!$C$19,BASEDEDATOS!M1178*Hoja1!$C$20)),0)</f>
        <v>0</v>
      </c>
    </row>
    <row r="1179" spans="2:14" x14ac:dyDescent="0.75">
      <c r="B1179" t="str">
        <f t="shared" si="0"/>
        <v>1B2ai</v>
      </c>
      <c r="C1179" t="str">
        <f>Hoja1!$C$31</f>
        <v>CRUDO</v>
      </c>
      <c r="D1179" t="s">
        <v>12</v>
      </c>
      <c r="E1179" t="s">
        <v>841</v>
      </c>
      <c r="F1179" t="s">
        <v>843</v>
      </c>
      <c r="L1179" t="s">
        <v>30</v>
      </c>
      <c r="M1179">
        <f>'Venteos_Well drilling'!AX63</f>
        <v>0</v>
      </c>
      <c r="N1179">
        <f>IFERROR(IF(L1179="CO2",M1179,IF(L1179="CH4",M1179*Hoja1!$C$19,BASEDEDATOS!M1179*Hoja1!$C$20)),0)</f>
        <v>0</v>
      </c>
    </row>
    <row r="1180" spans="2:14" x14ac:dyDescent="0.75">
      <c r="B1180" t="str">
        <f t="shared" si="0"/>
        <v>1B2ai</v>
      </c>
      <c r="C1180" t="str">
        <f>Hoja1!$C$31</f>
        <v>CRUDO</v>
      </c>
      <c r="D1180" t="s">
        <v>12</v>
      </c>
      <c r="E1180" t="s">
        <v>841</v>
      </c>
      <c r="F1180" t="s">
        <v>843</v>
      </c>
      <c r="L1180" t="s">
        <v>30</v>
      </c>
      <c r="M1180">
        <f>'Venteos_Well drilling'!AX64</f>
        <v>0</v>
      </c>
      <c r="N1180">
        <f>IFERROR(IF(L1180="CO2",M1180,IF(L1180="CH4",M1180*Hoja1!$C$19,BASEDEDATOS!M1180*Hoja1!$C$20)),0)</f>
        <v>0</v>
      </c>
    </row>
    <row r="1181" spans="2:14" x14ac:dyDescent="0.75">
      <c r="B1181" t="str">
        <f t="shared" si="0"/>
        <v>1B2ai</v>
      </c>
      <c r="C1181" t="str">
        <f>Hoja1!$C$31</f>
        <v>CRUDO</v>
      </c>
      <c r="D1181" t="s">
        <v>12</v>
      </c>
      <c r="E1181" t="s">
        <v>841</v>
      </c>
      <c r="F1181" t="s">
        <v>843</v>
      </c>
      <c r="L1181" t="s">
        <v>30</v>
      </c>
      <c r="M1181">
        <f>'Venteos_Well drilling'!AX65</f>
        <v>0</v>
      </c>
      <c r="N1181">
        <f>IFERROR(IF(L1181="CO2",M1181,IF(L1181="CH4",M1181*Hoja1!$C$19,BASEDEDATOS!M1181*Hoja1!$C$20)),0)</f>
        <v>0</v>
      </c>
    </row>
    <row r="1182" spans="2:14" x14ac:dyDescent="0.75">
      <c r="B1182" t="str">
        <f t="shared" si="0"/>
        <v>1B2ai</v>
      </c>
      <c r="C1182" t="str">
        <f>Hoja1!$C$31</f>
        <v>CRUDO</v>
      </c>
      <c r="D1182" t="s">
        <v>12</v>
      </c>
      <c r="E1182" t="s">
        <v>841</v>
      </c>
      <c r="F1182" t="s">
        <v>843</v>
      </c>
      <c r="L1182" t="s">
        <v>30</v>
      </c>
      <c r="M1182">
        <f>'Venteos_Well drilling'!AX66</f>
        <v>0</v>
      </c>
      <c r="N1182">
        <f>IFERROR(IF(L1182="CO2",M1182,IF(L1182="CH4",M1182*Hoja1!$C$19,BASEDEDATOS!M1182*Hoja1!$C$20)),0)</f>
        <v>0</v>
      </c>
    </row>
    <row r="1183" spans="2:14" x14ac:dyDescent="0.75">
      <c r="B1183" t="str">
        <f t="shared" si="0"/>
        <v>1B2ai</v>
      </c>
      <c r="C1183" t="str">
        <f>Hoja1!$C$31</f>
        <v>CRUDO</v>
      </c>
      <c r="D1183" t="s">
        <v>12</v>
      </c>
      <c r="E1183" t="s">
        <v>841</v>
      </c>
      <c r="F1183" t="s">
        <v>843</v>
      </c>
      <c r="L1183" t="s">
        <v>30</v>
      </c>
      <c r="M1183">
        <f>'Venteos_Well drilling'!AX67</f>
        <v>0</v>
      </c>
      <c r="N1183">
        <f>IFERROR(IF(L1183="CO2",M1183,IF(L1183="CH4",M1183*Hoja1!$C$19,BASEDEDATOS!M1183*Hoja1!$C$20)),0)</f>
        <v>0</v>
      </c>
    </row>
    <row r="1184" spans="2:14" x14ac:dyDescent="0.75">
      <c r="B1184" t="str">
        <f t="shared" si="0"/>
        <v>1B2ai</v>
      </c>
      <c r="C1184" t="str">
        <f>Hoja1!$C$31</f>
        <v>CRUDO</v>
      </c>
      <c r="D1184" t="s">
        <v>12</v>
      </c>
      <c r="E1184" t="s">
        <v>841</v>
      </c>
      <c r="F1184" t="s">
        <v>843</v>
      </c>
      <c r="L1184" t="s">
        <v>30</v>
      </c>
      <c r="M1184">
        <f>'Venteos_Well drilling'!AX68</f>
        <v>0</v>
      </c>
      <c r="N1184">
        <f>IFERROR(IF(L1184="CO2",M1184,IF(L1184="CH4",M1184*Hoja1!$C$19,BASEDEDATOS!M1184*Hoja1!$C$20)),0)</f>
        <v>0</v>
      </c>
    </row>
    <row r="1185" spans="2:14" x14ac:dyDescent="0.75">
      <c r="B1185" t="str">
        <f t="shared" si="0"/>
        <v>1B2ai</v>
      </c>
      <c r="C1185" t="str">
        <f>Hoja1!$C$31</f>
        <v>CRUDO</v>
      </c>
      <c r="D1185" t="s">
        <v>12</v>
      </c>
      <c r="E1185" t="s">
        <v>841</v>
      </c>
      <c r="F1185" t="s">
        <v>843</v>
      </c>
      <c r="L1185" t="s">
        <v>30</v>
      </c>
      <c r="M1185">
        <f>'Venteos_Well drilling'!AX69</f>
        <v>0</v>
      </c>
      <c r="N1185">
        <f>IFERROR(IF(L1185="CO2",M1185,IF(L1185="CH4",M1185*Hoja1!$C$19,BASEDEDATOS!M1185*Hoja1!$C$20)),0)</f>
        <v>0</v>
      </c>
    </row>
    <row r="1186" spans="2:14" x14ac:dyDescent="0.75">
      <c r="B1186" t="str">
        <f t="shared" si="0"/>
        <v>1B2ai</v>
      </c>
      <c r="C1186" t="str">
        <f>Hoja1!$C$31</f>
        <v>CRUDO</v>
      </c>
      <c r="D1186" t="s">
        <v>12</v>
      </c>
      <c r="E1186" t="s">
        <v>841</v>
      </c>
      <c r="F1186" t="s">
        <v>843</v>
      </c>
      <c r="L1186" t="s">
        <v>30</v>
      </c>
      <c r="M1186">
        <f>'Venteos_Well drilling'!AX70</f>
        <v>0</v>
      </c>
      <c r="N1186">
        <f>IFERROR(IF(L1186="CO2",M1186,IF(L1186="CH4",M1186*Hoja1!$C$19,BASEDEDATOS!M1186*Hoja1!$C$20)),0)</f>
        <v>0</v>
      </c>
    </row>
    <row r="1187" spans="2:14" x14ac:dyDescent="0.75">
      <c r="B1187" t="str">
        <f t="shared" si="0"/>
        <v>1B2ai</v>
      </c>
      <c r="C1187" t="str">
        <f>Hoja1!$C$31</f>
        <v>CRUDO</v>
      </c>
      <c r="D1187" t="s">
        <v>12</v>
      </c>
      <c r="E1187" t="s">
        <v>841</v>
      </c>
      <c r="F1187" t="s">
        <v>843</v>
      </c>
      <c r="L1187" t="s">
        <v>30</v>
      </c>
      <c r="M1187">
        <f>'Venteos_Well drilling'!AX71</f>
        <v>0</v>
      </c>
      <c r="N1187">
        <f>IFERROR(IF(L1187="CO2",M1187,IF(L1187="CH4",M1187*Hoja1!$C$19,BASEDEDATOS!M1187*Hoja1!$C$20)),0)</f>
        <v>0</v>
      </c>
    </row>
    <row r="1188" spans="2:14" x14ac:dyDescent="0.75">
      <c r="B1188" t="str">
        <f t="shared" si="0"/>
        <v>1B2ai</v>
      </c>
      <c r="C1188" t="str">
        <f>Hoja1!$C$31</f>
        <v>CRUDO</v>
      </c>
      <c r="D1188" t="s">
        <v>12</v>
      </c>
      <c r="E1188" t="s">
        <v>841</v>
      </c>
      <c r="F1188" t="s">
        <v>843</v>
      </c>
      <c r="L1188" t="s">
        <v>30</v>
      </c>
      <c r="M1188">
        <f>'Venteos_Well drilling'!AX72</f>
        <v>0</v>
      </c>
      <c r="N1188">
        <f>IFERROR(IF(L1188="CO2",M1188,IF(L1188="CH4",M1188*Hoja1!$C$19,BASEDEDATOS!M1188*Hoja1!$C$20)),0)</f>
        <v>0</v>
      </c>
    </row>
    <row r="1189" spans="2:14" x14ac:dyDescent="0.75">
      <c r="B1189" t="str">
        <f t="shared" si="0"/>
        <v>1B2ai</v>
      </c>
      <c r="C1189" t="str">
        <f>Hoja1!$C$31</f>
        <v>CRUDO</v>
      </c>
      <c r="D1189" t="s">
        <v>12</v>
      </c>
      <c r="E1189" t="s">
        <v>841</v>
      </c>
      <c r="F1189" t="s">
        <v>843</v>
      </c>
      <c r="L1189" t="s">
        <v>30</v>
      </c>
      <c r="M1189">
        <f>'Venteos_Well drilling'!AX73</f>
        <v>0</v>
      </c>
      <c r="N1189">
        <f>IFERROR(IF(L1189="CO2",M1189,IF(L1189="CH4",M1189*Hoja1!$C$19,BASEDEDATOS!M1189*Hoja1!$C$20)),0)</f>
        <v>0</v>
      </c>
    </row>
    <row r="1190" spans="2:14" x14ac:dyDescent="0.75">
      <c r="B1190" t="str">
        <f t="shared" si="0"/>
        <v>1B2ai</v>
      </c>
      <c r="C1190" t="str">
        <f>Hoja1!$C$31</f>
        <v>CRUDO</v>
      </c>
      <c r="D1190" t="s">
        <v>12</v>
      </c>
      <c r="E1190" t="s">
        <v>841</v>
      </c>
      <c r="F1190" t="s">
        <v>843</v>
      </c>
      <c r="L1190" t="s">
        <v>30</v>
      </c>
      <c r="M1190">
        <f>'Venteos_Well drilling'!AX74</f>
        <v>0</v>
      </c>
      <c r="N1190">
        <f>IFERROR(IF(L1190="CO2",M1190,IF(L1190="CH4",M1190*Hoja1!$C$19,BASEDEDATOS!M1190*Hoja1!$C$20)),0)</f>
        <v>0</v>
      </c>
    </row>
    <row r="1191" spans="2:14" x14ac:dyDescent="0.75">
      <c r="B1191" t="str">
        <f t="shared" si="0"/>
        <v>1B2ai</v>
      </c>
      <c r="C1191" t="str">
        <f>Hoja1!$C$31</f>
        <v>CRUDO</v>
      </c>
      <c r="D1191" t="s">
        <v>12</v>
      </c>
      <c r="E1191" t="s">
        <v>841</v>
      </c>
      <c r="F1191" t="s">
        <v>843</v>
      </c>
      <c r="L1191" t="s">
        <v>30</v>
      </c>
      <c r="M1191">
        <f>'Venteos_Well drilling'!AX75</f>
        <v>0</v>
      </c>
      <c r="N1191">
        <f>IFERROR(IF(L1191="CO2",M1191,IF(L1191="CH4",M1191*Hoja1!$C$19,BASEDEDATOS!M1191*Hoja1!$C$20)),0)</f>
        <v>0</v>
      </c>
    </row>
    <row r="1192" spans="2:14" x14ac:dyDescent="0.75">
      <c r="B1192" t="str">
        <f t="shared" si="0"/>
        <v>1B2ai</v>
      </c>
      <c r="C1192" t="str">
        <f>Hoja1!$C$31</f>
        <v>CRUDO</v>
      </c>
      <c r="D1192" t="s">
        <v>12</v>
      </c>
      <c r="E1192" t="s">
        <v>841</v>
      </c>
      <c r="F1192" t="s">
        <v>843</v>
      </c>
      <c r="L1192" t="s">
        <v>30</v>
      </c>
      <c r="M1192">
        <f>'Venteos_Well drilling'!AX76</f>
        <v>0</v>
      </c>
      <c r="N1192">
        <f>IFERROR(IF(L1192="CO2",M1192,IF(L1192="CH4",M1192*Hoja1!$C$19,BASEDEDATOS!M1192*Hoja1!$C$20)),0)</f>
        <v>0</v>
      </c>
    </row>
    <row r="1193" spans="2:14" x14ac:dyDescent="0.75">
      <c r="B1193" t="str">
        <f t="shared" si="0"/>
        <v>1B2ai</v>
      </c>
      <c r="C1193" t="str">
        <f>Hoja1!$C$31</f>
        <v>CRUDO</v>
      </c>
      <c r="D1193" t="s">
        <v>12</v>
      </c>
      <c r="E1193" t="s">
        <v>841</v>
      </c>
      <c r="F1193" t="s">
        <v>843</v>
      </c>
      <c r="L1193" t="s">
        <v>30</v>
      </c>
      <c r="M1193">
        <f>'Venteos_Well drilling'!AX77</f>
        <v>0</v>
      </c>
      <c r="N1193">
        <f>IFERROR(IF(L1193="CO2",M1193,IF(L1193="CH4",M1193*Hoja1!$C$19,BASEDEDATOS!M1193*Hoja1!$C$20)),0)</f>
        <v>0</v>
      </c>
    </row>
    <row r="1194" spans="2:14" x14ac:dyDescent="0.75">
      <c r="B1194" t="str">
        <f t="shared" si="0"/>
        <v>1B2ai</v>
      </c>
      <c r="C1194" t="str">
        <f>Hoja1!$C$31</f>
        <v>CRUDO</v>
      </c>
      <c r="D1194" t="s">
        <v>12</v>
      </c>
      <c r="E1194" t="s">
        <v>841</v>
      </c>
      <c r="F1194" t="s">
        <v>843</v>
      </c>
      <c r="L1194" t="s">
        <v>30</v>
      </c>
      <c r="M1194">
        <f>'Venteos_Well drilling'!AX78</f>
        <v>0</v>
      </c>
      <c r="N1194">
        <f>IFERROR(IF(L1194="CO2",M1194,IF(L1194="CH4",M1194*Hoja1!$C$19,BASEDEDATOS!M1194*Hoja1!$C$20)),0)</f>
        <v>0</v>
      </c>
    </row>
    <row r="1195" spans="2:14" x14ac:dyDescent="0.75">
      <c r="B1195" t="str">
        <f t="shared" si="0"/>
        <v>1B2ai</v>
      </c>
      <c r="C1195" t="str">
        <f>Hoja1!$C$31</f>
        <v>CRUDO</v>
      </c>
      <c r="D1195" t="s">
        <v>12</v>
      </c>
      <c r="E1195" t="s">
        <v>841</v>
      </c>
      <c r="F1195" t="s">
        <v>843</v>
      </c>
      <c r="L1195" t="s">
        <v>30</v>
      </c>
      <c r="M1195">
        <f>'Venteos_Well drilling'!AX79</f>
        <v>0</v>
      </c>
      <c r="N1195">
        <f>IFERROR(IF(L1195="CO2",M1195,IF(L1195="CH4",M1195*Hoja1!$C$19,BASEDEDATOS!M1195*Hoja1!$C$20)),0)</f>
        <v>0</v>
      </c>
    </row>
    <row r="1196" spans="2:14" x14ac:dyDescent="0.75">
      <c r="B1196" t="str">
        <f t="shared" si="0"/>
        <v>1B2ai</v>
      </c>
      <c r="C1196" t="str">
        <f>Hoja1!$C$31</f>
        <v>CRUDO</v>
      </c>
      <c r="D1196" t="s">
        <v>12</v>
      </c>
      <c r="E1196" t="s">
        <v>841</v>
      </c>
      <c r="F1196" t="s">
        <v>843</v>
      </c>
      <c r="L1196" t="s">
        <v>30</v>
      </c>
      <c r="M1196">
        <f>'Venteos_Well drilling'!AX80</f>
        <v>0</v>
      </c>
      <c r="N1196">
        <f>IFERROR(IF(L1196="CO2",M1196,IF(L1196="CH4",M1196*Hoja1!$C$19,BASEDEDATOS!M1196*Hoja1!$C$20)),0)</f>
        <v>0</v>
      </c>
    </row>
    <row r="1197" spans="2:14" x14ac:dyDescent="0.75">
      <c r="B1197" t="str">
        <f t="shared" si="0"/>
        <v>1B2ai</v>
      </c>
      <c r="C1197" t="str">
        <f>Hoja1!$C$31</f>
        <v>CRUDO</v>
      </c>
      <c r="D1197" t="s">
        <v>12</v>
      </c>
      <c r="E1197" t="s">
        <v>841</v>
      </c>
      <c r="F1197" t="s">
        <v>843</v>
      </c>
      <c r="L1197" t="s">
        <v>30</v>
      </c>
      <c r="M1197">
        <f>'Venteos_Well drilling'!AX81</f>
        <v>0</v>
      </c>
      <c r="N1197">
        <f>IFERROR(IF(L1197="CO2",M1197,IF(L1197="CH4",M1197*Hoja1!$C$19,BASEDEDATOS!M1197*Hoja1!$C$20)),0)</f>
        <v>0</v>
      </c>
    </row>
    <row r="1198" spans="2:14" x14ac:dyDescent="0.75">
      <c r="B1198" t="str">
        <f t="shared" si="0"/>
        <v>1B2ai</v>
      </c>
      <c r="C1198" t="str">
        <f>Hoja1!$C$31</f>
        <v>CRUDO</v>
      </c>
      <c r="D1198" t="s">
        <v>12</v>
      </c>
      <c r="E1198" t="s">
        <v>841</v>
      </c>
      <c r="F1198" t="s">
        <v>843</v>
      </c>
      <c r="L1198" t="s">
        <v>30</v>
      </c>
      <c r="M1198">
        <f>'Venteos_Well drilling'!AX82</f>
        <v>0</v>
      </c>
      <c r="N1198">
        <f>IFERROR(IF(L1198="CO2",M1198,IF(L1198="CH4",M1198*Hoja1!$C$19,BASEDEDATOS!M1198*Hoja1!$C$20)),0)</f>
        <v>0</v>
      </c>
    </row>
    <row r="1199" spans="2:14" x14ac:dyDescent="0.75">
      <c r="B1199" t="str">
        <f t="shared" si="0"/>
        <v>1B2ai</v>
      </c>
      <c r="C1199" t="str">
        <f>Hoja1!$C$31</f>
        <v>CRUDO</v>
      </c>
      <c r="D1199" t="s">
        <v>12</v>
      </c>
      <c r="E1199" t="s">
        <v>841</v>
      </c>
      <c r="F1199" t="s">
        <v>843</v>
      </c>
      <c r="L1199" t="s">
        <v>30</v>
      </c>
      <c r="M1199">
        <f>'Venteos_Well drilling'!AX83</f>
        <v>0</v>
      </c>
      <c r="N1199">
        <f>IFERROR(IF(L1199="CO2",M1199,IF(L1199="CH4",M1199*Hoja1!$C$19,BASEDEDATOS!M1199*Hoja1!$C$20)),0)</f>
        <v>0</v>
      </c>
    </row>
    <row r="1200" spans="2:14" x14ac:dyDescent="0.75">
      <c r="B1200" t="str">
        <f t="shared" si="0"/>
        <v>1B2ai</v>
      </c>
      <c r="C1200" t="str">
        <f>Hoja1!$C$31</f>
        <v>CRUDO</v>
      </c>
      <c r="D1200" t="s">
        <v>12</v>
      </c>
      <c r="E1200" t="s">
        <v>841</v>
      </c>
      <c r="F1200" t="s">
        <v>843</v>
      </c>
      <c r="L1200" t="s">
        <v>30</v>
      </c>
      <c r="M1200">
        <f>'Venteos_Well drilling'!AX84</f>
        <v>0</v>
      </c>
      <c r="N1200">
        <f>IFERROR(IF(L1200="CO2",M1200,IF(L1200="CH4",M1200*Hoja1!$C$19,BASEDEDATOS!M1200*Hoja1!$C$20)),0)</f>
        <v>0</v>
      </c>
    </row>
    <row r="1201" spans="2:14" x14ac:dyDescent="0.75">
      <c r="B1201" t="str">
        <f t="shared" si="0"/>
        <v>1B2ai</v>
      </c>
      <c r="C1201" t="str">
        <f>Hoja1!$C$31</f>
        <v>CRUDO</v>
      </c>
      <c r="D1201" t="s">
        <v>12</v>
      </c>
      <c r="E1201" t="s">
        <v>841</v>
      </c>
      <c r="F1201" t="s">
        <v>843</v>
      </c>
      <c r="L1201" t="s">
        <v>30</v>
      </c>
      <c r="M1201">
        <f>'Venteos_Well drilling'!AX85</f>
        <v>0</v>
      </c>
      <c r="N1201">
        <f>IFERROR(IF(L1201="CO2",M1201,IF(L1201="CH4",M1201*Hoja1!$C$19,BASEDEDATOS!M1201*Hoja1!$C$20)),0)</f>
        <v>0</v>
      </c>
    </row>
    <row r="1202" spans="2:14" x14ac:dyDescent="0.75">
      <c r="B1202" t="str">
        <f t="shared" si="0"/>
        <v>1B2ai</v>
      </c>
      <c r="C1202" t="str">
        <f>Hoja1!$C$31</f>
        <v>CRUDO</v>
      </c>
      <c r="D1202" t="s">
        <v>12</v>
      </c>
      <c r="E1202" t="s">
        <v>841</v>
      </c>
      <c r="F1202" t="s">
        <v>843</v>
      </c>
      <c r="L1202" t="s">
        <v>30</v>
      </c>
      <c r="M1202">
        <f>'Venteos_Well drilling'!AX86</f>
        <v>0</v>
      </c>
      <c r="N1202">
        <f>IFERROR(IF(L1202="CO2",M1202,IF(L1202="CH4",M1202*Hoja1!$C$19,BASEDEDATOS!M1202*Hoja1!$C$20)),0)</f>
        <v>0</v>
      </c>
    </row>
    <row r="1203" spans="2:14" x14ac:dyDescent="0.75">
      <c r="B1203" t="str">
        <f t="shared" si="0"/>
        <v>1B2ai</v>
      </c>
      <c r="C1203" t="str">
        <f>Hoja1!$C$31</f>
        <v>CRUDO</v>
      </c>
      <c r="D1203" t="s">
        <v>12</v>
      </c>
      <c r="E1203" t="s">
        <v>841</v>
      </c>
      <c r="F1203" t="s">
        <v>843</v>
      </c>
      <c r="L1203" t="s">
        <v>30</v>
      </c>
      <c r="M1203">
        <f>'Venteos_Well drilling'!AX87</f>
        <v>0</v>
      </c>
      <c r="N1203">
        <f>IFERROR(IF(L1203="CO2",M1203,IF(L1203="CH4",M1203*Hoja1!$C$19,BASEDEDATOS!M1203*Hoja1!$C$20)),0)</f>
        <v>0</v>
      </c>
    </row>
    <row r="1204" spans="2:14" x14ac:dyDescent="0.75">
      <c r="B1204" t="str">
        <f t="shared" si="0"/>
        <v>1B2ai</v>
      </c>
      <c r="C1204" t="str">
        <f>Hoja1!$C$31</f>
        <v>CRUDO</v>
      </c>
      <c r="D1204" t="s">
        <v>12</v>
      </c>
      <c r="E1204" t="s">
        <v>841</v>
      </c>
      <c r="F1204" t="s">
        <v>843</v>
      </c>
      <c r="L1204" t="s">
        <v>30</v>
      </c>
      <c r="M1204">
        <f>'Venteos_Well drilling'!AX88</f>
        <v>0</v>
      </c>
      <c r="N1204">
        <f>IFERROR(IF(L1204="CO2",M1204,IF(L1204="CH4",M1204*Hoja1!$C$19,BASEDEDATOS!M1204*Hoja1!$C$20)),0)</f>
        <v>0</v>
      </c>
    </row>
    <row r="1205" spans="2:14" x14ac:dyDescent="0.75">
      <c r="B1205" t="str">
        <f t="shared" si="0"/>
        <v>1B2ai</v>
      </c>
      <c r="C1205" t="str">
        <f>Hoja1!$C$31</f>
        <v>CRUDO</v>
      </c>
      <c r="D1205" t="s">
        <v>12</v>
      </c>
      <c r="E1205" t="s">
        <v>841</v>
      </c>
      <c r="F1205" t="s">
        <v>843</v>
      </c>
      <c r="L1205" t="s">
        <v>30</v>
      </c>
      <c r="M1205">
        <f>'Venteos_Well drilling'!AX89</f>
        <v>0</v>
      </c>
      <c r="N1205">
        <f>IFERROR(IF(L1205="CO2",M1205,IF(L1205="CH4",M1205*Hoja1!$C$19,BASEDEDATOS!M1205*Hoja1!$C$20)),0)</f>
        <v>0</v>
      </c>
    </row>
    <row r="1206" spans="2:14" x14ac:dyDescent="0.75">
      <c r="B1206" t="str">
        <f t="shared" si="0"/>
        <v>1B2ai</v>
      </c>
      <c r="C1206" t="str">
        <f>Hoja1!$C$31</f>
        <v>CRUDO</v>
      </c>
      <c r="D1206" t="s">
        <v>12</v>
      </c>
      <c r="E1206" t="s">
        <v>841</v>
      </c>
      <c r="F1206" t="s">
        <v>843</v>
      </c>
      <c r="L1206" t="s">
        <v>30</v>
      </c>
      <c r="M1206">
        <f>'Venteos_Well drilling'!AX90</f>
        <v>0</v>
      </c>
      <c r="N1206">
        <f>IFERROR(IF(L1206="CO2",M1206,IF(L1206="CH4",M1206*Hoja1!$C$19,BASEDEDATOS!M1206*Hoja1!$C$20)),0)</f>
        <v>0</v>
      </c>
    </row>
    <row r="1207" spans="2:14" x14ac:dyDescent="0.75">
      <c r="B1207" t="str">
        <f t="shared" si="0"/>
        <v>1B2ai</v>
      </c>
      <c r="C1207" t="str">
        <f>Hoja1!$C$31</f>
        <v>CRUDO</v>
      </c>
      <c r="D1207" t="s">
        <v>12</v>
      </c>
      <c r="E1207" t="s">
        <v>841</v>
      </c>
      <c r="F1207" t="s">
        <v>843</v>
      </c>
      <c r="L1207" t="s">
        <v>30</v>
      </c>
      <c r="M1207">
        <f>'Venteos_Well drilling'!AX91</f>
        <v>0</v>
      </c>
      <c r="N1207">
        <f>IFERROR(IF(L1207="CO2",M1207,IF(L1207="CH4",M1207*Hoja1!$C$19,BASEDEDATOS!M1207*Hoja1!$C$20)),0)</f>
        <v>0</v>
      </c>
    </row>
    <row r="1208" spans="2:14" x14ac:dyDescent="0.75">
      <c r="B1208" t="str">
        <f t="shared" si="0"/>
        <v>1B2ai</v>
      </c>
      <c r="C1208" t="str">
        <f>Hoja1!$C$31</f>
        <v>CRUDO</v>
      </c>
      <c r="D1208" t="s">
        <v>12</v>
      </c>
      <c r="E1208" t="s">
        <v>841</v>
      </c>
      <c r="F1208" t="s">
        <v>843</v>
      </c>
      <c r="L1208" t="s">
        <v>30</v>
      </c>
      <c r="M1208">
        <f>'Venteos_Well drilling'!AX92</f>
        <v>0</v>
      </c>
      <c r="N1208">
        <f>IFERROR(IF(L1208="CO2",M1208,IF(L1208="CH4",M1208*Hoja1!$C$19,BASEDEDATOS!M1208*Hoja1!$C$20)),0)</f>
        <v>0</v>
      </c>
    </row>
    <row r="1209" spans="2:14" x14ac:dyDescent="0.75">
      <c r="B1209" t="str">
        <f t="shared" si="0"/>
        <v>1B2ai</v>
      </c>
      <c r="C1209" t="str">
        <f>Hoja1!$C$31</f>
        <v>CRUDO</v>
      </c>
      <c r="D1209" t="s">
        <v>12</v>
      </c>
      <c r="E1209" t="s">
        <v>841</v>
      </c>
      <c r="F1209" t="s">
        <v>843</v>
      </c>
      <c r="L1209" t="s">
        <v>30</v>
      </c>
      <c r="M1209">
        <f>'Venteos_Well drilling'!AX93</f>
        <v>0</v>
      </c>
      <c r="N1209">
        <f>IFERROR(IF(L1209="CO2",M1209,IF(L1209="CH4",M1209*Hoja1!$C$19,BASEDEDATOS!M1209*Hoja1!$C$20)),0)</f>
        <v>0</v>
      </c>
    </row>
    <row r="1210" spans="2:14" x14ac:dyDescent="0.75">
      <c r="B1210" t="str">
        <f t="shared" si="0"/>
        <v>1B2ai</v>
      </c>
      <c r="C1210" t="str">
        <f>Hoja1!$C$31</f>
        <v>CRUDO</v>
      </c>
      <c r="D1210" t="s">
        <v>12</v>
      </c>
      <c r="E1210" t="s">
        <v>841</v>
      </c>
      <c r="F1210" t="s">
        <v>843</v>
      </c>
      <c r="L1210" t="s">
        <v>30</v>
      </c>
      <c r="M1210">
        <f>'Venteos_Well drilling'!AX94</f>
        <v>0</v>
      </c>
      <c r="N1210">
        <f>IFERROR(IF(L1210="CO2",M1210,IF(L1210="CH4",M1210*Hoja1!$C$19,BASEDEDATOS!M1210*Hoja1!$C$20)),0)</f>
        <v>0</v>
      </c>
    </row>
    <row r="1211" spans="2:14" x14ac:dyDescent="0.75">
      <c r="B1211" t="str">
        <f t="shared" si="0"/>
        <v>1B2ai</v>
      </c>
      <c r="C1211" t="str">
        <f>Hoja1!$C$31</f>
        <v>CRUDO</v>
      </c>
      <c r="D1211" t="s">
        <v>12</v>
      </c>
      <c r="E1211" t="s">
        <v>841</v>
      </c>
      <c r="F1211" t="s">
        <v>843</v>
      </c>
      <c r="L1211" t="s">
        <v>30</v>
      </c>
      <c r="M1211">
        <f>'Venteos_Well drilling'!AX95</f>
        <v>0</v>
      </c>
      <c r="N1211">
        <f>IFERROR(IF(L1211="CO2",M1211,IF(L1211="CH4",M1211*Hoja1!$C$19,BASEDEDATOS!M1211*Hoja1!$C$20)),0)</f>
        <v>0</v>
      </c>
    </row>
    <row r="1212" spans="2:14" x14ac:dyDescent="0.75">
      <c r="B1212" t="str">
        <f t="shared" si="0"/>
        <v>1B2ai</v>
      </c>
      <c r="C1212" t="str">
        <f>Hoja1!$C$31</f>
        <v>CRUDO</v>
      </c>
      <c r="D1212" t="s">
        <v>12</v>
      </c>
      <c r="E1212" t="s">
        <v>841</v>
      </c>
      <c r="F1212" t="s">
        <v>843</v>
      </c>
      <c r="L1212" t="s">
        <v>30</v>
      </c>
      <c r="M1212">
        <f>'Venteos_Well drilling'!AX96</f>
        <v>0</v>
      </c>
      <c r="N1212">
        <f>IFERROR(IF(L1212="CO2",M1212,IF(L1212="CH4",M1212*Hoja1!$C$19,BASEDEDATOS!M1212*Hoja1!$C$20)),0)</f>
        <v>0</v>
      </c>
    </row>
    <row r="1213" spans="2:14" x14ac:dyDescent="0.75">
      <c r="B1213" t="str">
        <f t="shared" si="0"/>
        <v>1B2ai</v>
      </c>
      <c r="C1213" t="str">
        <f>Hoja1!$C$31</f>
        <v>CRUDO</v>
      </c>
      <c r="D1213" t="s">
        <v>12</v>
      </c>
      <c r="E1213" t="s">
        <v>841</v>
      </c>
      <c r="F1213" t="s">
        <v>843</v>
      </c>
      <c r="L1213" t="s">
        <v>30</v>
      </c>
      <c r="M1213">
        <f>'Venteos_Well drilling'!AX97</f>
        <v>0</v>
      </c>
      <c r="N1213">
        <f>IFERROR(IF(L1213="CO2",M1213,IF(L1213="CH4",M1213*Hoja1!$C$19,BASEDEDATOS!M1213*Hoja1!$C$20)),0)</f>
        <v>0</v>
      </c>
    </row>
    <row r="1214" spans="2:14" x14ac:dyDescent="0.75">
      <c r="B1214" t="str">
        <f t="shared" si="0"/>
        <v>1B2ai</v>
      </c>
      <c r="C1214" t="str">
        <f>Hoja1!$C$31</f>
        <v>CRUDO</v>
      </c>
      <c r="D1214" t="s">
        <v>12</v>
      </c>
      <c r="E1214" t="s">
        <v>841</v>
      </c>
      <c r="F1214" t="s">
        <v>843</v>
      </c>
      <c r="L1214" t="s">
        <v>30</v>
      </c>
      <c r="M1214">
        <f>'Venteos_Well drilling'!AX98</f>
        <v>0</v>
      </c>
      <c r="N1214">
        <f>IFERROR(IF(L1214="CO2",M1214,IF(L1214="CH4",M1214*Hoja1!$C$19,BASEDEDATOS!M1214*Hoja1!$C$20)),0)</f>
        <v>0</v>
      </c>
    </row>
    <row r="1215" spans="2:14" x14ac:dyDescent="0.75">
      <c r="B1215" t="str">
        <f t="shared" si="0"/>
        <v>1B2ai</v>
      </c>
      <c r="C1215" t="str">
        <f>Hoja1!$C$31</f>
        <v>CRUDO</v>
      </c>
      <c r="D1215" t="s">
        <v>12</v>
      </c>
      <c r="E1215" t="s">
        <v>841</v>
      </c>
      <c r="F1215" t="s">
        <v>843</v>
      </c>
      <c r="L1215" t="s">
        <v>30</v>
      </c>
      <c r="M1215">
        <f>'Venteos_Well drilling'!AX99</f>
        <v>0</v>
      </c>
      <c r="N1215">
        <f>IFERROR(IF(L1215="CO2",M1215,IF(L1215="CH4",M1215*Hoja1!$C$19,BASEDEDATOS!M1215*Hoja1!$C$20)),0)</f>
        <v>0</v>
      </c>
    </row>
    <row r="1216" spans="2:14" x14ac:dyDescent="0.75">
      <c r="B1216" t="str">
        <f t="shared" si="0"/>
        <v>1B2ai</v>
      </c>
      <c r="C1216" t="str">
        <f>Hoja1!$C$31</f>
        <v>CRUDO</v>
      </c>
      <c r="D1216" t="s">
        <v>12</v>
      </c>
      <c r="E1216" t="s">
        <v>841</v>
      </c>
      <c r="F1216" t="s">
        <v>843</v>
      </c>
      <c r="L1216" t="s">
        <v>30</v>
      </c>
      <c r="M1216">
        <f>'Venteos_Well drilling'!AX100</f>
        <v>0</v>
      </c>
      <c r="N1216">
        <f>IFERROR(IF(L1216="CO2",M1216,IF(L1216="CH4",M1216*Hoja1!$C$19,BASEDEDATOS!M1216*Hoja1!$C$20)),0)</f>
        <v>0</v>
      </c>
    </row>
    <row r="1217" spans="2:14" x14ac:dyDescent="0.75">
      <c r="B1217" t="str">
        <f t="shared" si="0"/>
        <v>1B2ai</v>
      </c>
      <c r="C1217" t="str">
        <f>Hoja1!$C$31</f>
        <v>CRUDO</v>
      </c>
      <c r="D1217" t="s">
        <v>12</v>
      </c>
      <c r="E1217" t="s">
        <v>841</v>
      </c>
      <c r="F1217" t="s">
        <v>843</v>
      </c>
      <c r="L1217" t="s">
        <v>30</v>
      </c>
      <c r="M1217">
        <f>'Venteos_Well drilling'!AX101</f>
        <v>0</v>
      </c>
      <c r="N1217">
        <f>IFERROR(IF(L1217="CO2",M1217,IF(L1217="CH4",M1217*Hoja1!$C$19,BASEDEDATOS!M1217*Hoja1!$C$20)),0)</f>
        <v>0</v>
      </c>
    </row>
    <row r="1218" spans="2:14" x14ac:dyDescent="0.75">
      <c r="B1218" t="str">
        <f t="shared" si="0"/>
        <v>1B2ai</v>
      </c>
      <c r="C1218" t="str">
        <f>Hoja1!$C$31</f>
        <v>CRUDO</v>
      </c>
      <c r="D1218" t="s">
        <v>12</v>
      </c>
      <c r="E1218" t="s">
        <v>841</v>
      </c>
      <c r="F1218" t="s">
        <v>843</v>
      </c>
      <c r="L1218" t="s">
        <v>30</v>
      </c>
      <c r="M1218">
        <f>'Venteos_Well drilling'!AX102</f>
        <v>0</v>
      </c>
      <c r="N1218">
        <f>IFERROR(IF(L1218="CO2",M1218,IF(L1218="CH4",M1218*Hoja1!$C$19,BASEDEDATOS!M1218*Hoja1!$C$20)),0)</f>
        <v>0</v>
      </c>
    </row>
    <row r="1219" spans="2:14" x14ac:dyDescent="0.75">
      <c r="B1219" t="str">
        <f t="shared" si="0"/>
        <v>1B2ai</v>
      </c>
      <c r="C1219" t="str">
        <f>Hoja1!$C$31</f>
        <v>CRUDO</v>
      </c>
      <c r="D1219" t="s">
        <v>12</v>
      </c>
      <c r="E1219" t="s">
        <v>841</v>
      </c>
      <c r="F1219" t="s">
        <v>843</v>
      </c>
      <c r="L1219" t="s">
        <v>30</v>
      </c>
      <c r="M1219">
        <f>'Venteos_Well drilling'!AX103</f>
        <v>0</v>
      </c>
      <c r="N1219">
        <f>IFERROR(IF(L1219="CO2",M1219,IF(L1219="CH4",M1219*Hoja1!$C$19,BASEDEDATOS!M1219*Hoja1!$C$20)),0)</f>
        <v>0</v>
      </c>
    </row>
    <row r="1220" spans="2:14" x14ac:dyDescent="0.75">
      <c r="B1220" t="str">
        <f t="shared" si="0"/>
        <v>1B2ai</v>
      </c>
      <c r="C1220" t="str">
        <f>Hoja1!$C$31</f>
        <v>CRUDO</v>
      </c>
      <c r="D1220" t="s">
        <v>12</v>
      </c>
      <c r="E1220" t="s">
        <v>841</v>
      </c>
      <c r="F1220" t="s">
        <v>843</v>
      </c>
      <c r="L1220" t="s">
        <v>30</v>
      </c>
      <c r="M1220">
        <f>'Venteos_Well drilling'!AX104</f>
        <v>0</v>
      </c>
      <c r="N1220">
        <f>IFERROR(IF(L1220="CO2",M1220,IF(L1220="CH4",M1220*Hoja1!$C$19,BASEDEDATOS!M1220*Hoja1!$C$20)),0)</f>
        <v>0</v>
      </c>
    </row>
    <row r="1221" spans="2:14" x14ac:dyDescent="0.75">
      <c r="B1221" t="str">
        <f t="shared" si="0"/>
        <v>1B2ai</v>
      </c>
      <c r="C1221" t="str">
        <f>Hoja1!$C$31</f>
        <v>CRUDO</v>
      </c>
      <c r="D1221" t="s">
        <v>12</v>
      </c>
      <c r="E1221" t="s">
        <v>841</v>
      </c>
      <c r="F1221" t="s">
        <v>843</v>
      </c>
      <c r="L1221" t="s">
        <v>30</v>
      </c>
      <c r="M1221">
        <f>'Venteos_Well drilling'!AX105</f>
        <v>0</v>
      </c>
      <c r="N1221">
        <f>IFERROR(IF(L1221="CO2",M1221,IF(L1221="CH4",M1221*Hoja1!$C$19,BASEDEDATOS!M1221*Hoja1!$C$20)),0)</f>
        <v>0</v>
      </c>
    </row>
    <row r="1222" spans="2:14" x14ac:dyDescent="0.75">
      <c r="B1222" t="str">
        <f t="shared" si="0"/>
        <v>1B2ai</v>
      </c>
      <c r="C1222" t="str">
        <f>Hoja1!$C$31</f>
        <v>CRUDO</v>
      </c>
      <c r="D1222" t="s">
        <v>12</v>
      </c>
      <c r="E1222" t="s">
        <v>841</v>
      </c>
      <c r="F1222" t="s">
        <v>843</v>
      </c>
      <c r="L1222" t="s">
        <v>30</v>
      </c>
      <c r="M1222">
        <f>'Venteos_Well drilling'!AX106</f>
        <v>0</v>
      </c>
      <c r="N1222">
        <f>IFERROR(IF(L1222="CO2",M1222,IF(L1222="CH4",M1222*Hoja1!$C$19,BASEDEDATOS!M1222*Hoja1!$C$20)),0)</f>
        <v>0</v>
      </c>
    </row>
    <row r="1223" spans="2:14" x14ac:dyDescent="0.75">
      <c r="B1223" t="str">
        <f t="shared" si="0"/>
        <v>1B2ai</v>
      </c>
      <c r="C1223" t="str">
        <f>Hoja1!$C$31</f>
        <v>CRUDO</v>
      </c>
      <c r="D1223" t="s">
        <v>12</v>
      </c>
      <c r="E1223" t="s">
        <v>841</v>
      </c>
      <c r="F1223" t="s">
        <v>843</v>
      </c>
      <c r="L1223" t="s">
        <v>30</v>
      </c>
      <c r="M1223">
        <f>'Venteos_Well drilling'!AX107</f>
        <v>0</v>
      </c>
      <c r="N1223">
        <f>IFERROR(IF(L1223="CO2",M1223,IF(L1223="CH4",M1223*Hoja1!$C$19,BASEDEDATOS!M1223*Hoja1!$C$20)),0)</f>
        <v>0</v>
      </c>
    </row>
    <row r="1224" spans="2:14" x14ac:dyDescent="0.75">
      <c r="B1224" t="str">
        <f t="shared" si="0"/>
        <v>1B2ai</v>
      </c>
      <c r="C1224" t="str">
        <f>Hoja1!$C$31</f>
        <v>CRUDO</v>
      </c>
      <c r="D1224" t="s">
        <v>12</v>
      </c>
      <c r="E1224" t="s">
        <v>841</v>
      </c>
      <c r="F1224" t="s">
        <v>843</v>
      </c>
      <c r="L1224" t="s">
        <v>30</v>
      </c>
      <c r="M1224">
        <f>'Venteos_Well drilling'!AX108</f>
        <v>0</v>
      </c>
      <c r="N1224">
        <f>IFERROR(IF(L1224="CO2",M1224,IF(L1224="CH4",M1224*Hoja1!$C$19,BASEDEDATOS!M1224*Hoja1!$C$20)),0)</f>
        <v>0</v>
      </c>
    </row>
    <row r="1225" spans="2:14" x14ac:dyDescent="0.75">
      <c r="B1225" t="str">
        <f t="shared" si="0"/>
        <v>1B2ai</v>
      </c>
      <c r="C1225" t="str">
        <f>Hoja1!$C$31</f>
        <v>CRUDO</v>
      </c>
      <c r="D1225" t="s">
        <v>12</v>
      </c>
      <c r="E1225" t="s">
        <v>841</v>
      </c>
      <c r="F1225" t="s">
        <v>843</v>
      </c>
      <c r="L1225" t="s">
        <v>30</v>
      </c>
      <c r="M1225">
        <f>'Venteos_Well drilling'!AX109</f>
        <v>0</v>
      </c>
      <c r="N1225">
        <f>IFERROR(IF(L1225="CO2",M1225,IF(L1225="CH4",M1225*Hoja1!$C$19,BASEDEDATOS!M1225*Hoja1!$C$20)),0)</f>
        <v>0</v>
      </c>
    </row>
    <row r="1226" spans="2:14" x14ac:dyDescent="0.75">
      <c r="B1226" t="str">
        <f t="shared" si="0"/>
        <v>1B2ai</v>
      </c>
      <c r="C1226" t="str">
        <f>Hoja1!$C$31</f>
        <v>CRUDO</v>
      </c>
      <c r="D1226" t="s">
        <v>12</v>
      </c>
      <c r="E1226" t="s">
        <v>841</v>
      </c>
      <c r="F1226" t="s">
        <v>843</v>
      </c>
      <c r="L1226" t="s">
        <v>30</v>
      </c>
      <c r="M1226">
        <f>'Venteos_Well drilling'!AX110</f>
        <v>0</v>
      </c>
      <c r="N1226">
        <f>IFERROR(IF(L1226="CO2",M1226,IF(L1226="CH4",M1226*Hoja1!$C$19,BASEDEDATOS!M1226*Hoja1!$C$20)),0)</f>
        <v>0</v>
      </c>
    </row>
    <row r="1227" spans="2:14" x14ac:dyDescent="0.75">
      <c r="B1227" t="str">
        <f t="shared" ref="B1227:B1290" si="1">IF(C1227="CRUDO","1B2ai","1B2aii")</f>
        <v>1B2ai</v>
      </c>
      <c r="C1227" t="str">
        <f>Hoja1!$C$31</f>
        <v>CRUDO</v>
      </c>
      <c r="D1227" t="s">
        <v>12</v>
      </c>
      <c r="E1227" t="s">
        <v>841</v>
      </c>
      <c r="F1227" t="s">
        <v>843</v>
      </c>
      <c r="L1227" t="s">
        <v>30</v>
      </c>
      <c r="M1227">
        <f>'Venteos_Well drilling'!AX111</f>
        <v>0</v>
      </c>
      <c r="N1227">
        <f>IFERROR(IF(L1227="CO2",M1227,IF(L1227="CH4",M1227*Hoja1!$C$19,BASEDEDATOS!M1227*Hoja1!$C$20)),0)</f>
        <v>0</v>
      </c>
    </row>
    <row r="1228" spans="2:14" x14ac:dyDescent="0.75">
      <c r="B1228" t="str">
        <f t="shared" si="1"/>
        <v>1B2ai</v>
      </c>
      <c r="C1228" t="str">
        <f>Hoja1!$C$31</f>
        <v>CRUDO</v>
      </c>
      <c r="D1228" t="s">
        <v>12</v>
      </c>
      <c r="E1228" t="s">
        <v>841</v>
      </c>
      <c r="F1228" t="s">
        <v>843</v>
      </c>
      <c r="L1228" t="s">
        <v>30</v>
      </c>
      <c r="M1228">
        <f>'Venteos_Well drilling'!AX112</f>
        <v>0</v>
      </c>
      <c r="N1228">
        <f>IFERROR(IF(L1228="CO2",M1228,IF(L1228="CH4",M1228*Hoja1!$C$19,BASEDEDATOS!M1228*Hoja1!$C$20)),0)</f>
        <v>0</v>
      </c>
    </row>
    <row r="1229" spans="2:14" x14ac:dyDescent="0.75">
      <c r="B1229" t="str">
        <f t="shared" si="1"/>
        <v>1B2ai</v>
      </c>
      <c r="C1229" t="str">
        <f>Hoja1!$C$31</f>
        <v>CRUDO</v>
      </c>
      <c r="D1229" t="s">
        <v>12</v>
      </c>
      <c r="E1229" t="s">
        <v>841</v>
      </c>
      <c r="F1229" t="s">
        <v>843</v>
      </c>
      <c r="L1229" t="s">
        <v>30</v>
      </c>
      <c r="M1229">
        <f>'Venteos_Well drilling'!AX113</f>
        <v>0</v>
      </c>
      <c r="N1229">
        <f>IFERROR(IF(L1229="CO2",M1229,IF(L1229="CH4",M1229*Hoja1!$C$19,BASEDEDATOS!M1229*Hoja1!$C$20)),0)</f>
        <v>0</v>
      </c>
    </row>
    <row r="1230" spans="2:14" x14ac:dyDescent="0.75">
      <c r="B1230" t="str">
        <f t="shared" si="1"/>
        <v>1B2ai</v>
      </c>
      <c r="C1230" t="str">
        <f>Hoja1!$C$31</f>
        <v>CRUDO</v>
      </c>
      <c r="D1230" t="s">
        <v>12</v>
      </c>
      <c r="E1230" t="s">
        <v>841</v>
      </c>
      <c r="F1230" t="s">
        <v>843</v>
      </c>
      <c r="L1230" t="s">
        <v>30</v>
      </c>
      <c r="M1230">
        <f>'Venteos_Well drilling'!AX114</f>
        <v>0</v>
      </c>
      <c r="N1230">
        <f>IFERROR(IF(L1230="CO2",M1230,IF(L1230="CH4",M1230*Hoja1!$C$19,BASEDEDATOS!M1230*Hoja1!$C$20)),0)</f>
        <v>0</v>
      </c>
    </row>
    <row r="1231" spans="2:14" x14ac:dyDescent="0.75">
      <c r="B1231" t="str">
        <f t="shared" si="1"/>
        <v>1B2ai</v>
      </c>
      <c r="C1231" t="str">
        <f>Hoja1!$C$31</f>
        <v>CRUDO</v>
      </c>
      <c r="D1231" t="s">
        <v>12</v>
      </c>
      <c r="E1231" t="s">
        <v>841</v>
      </c>
      <c r="F1231" t="s">
        <v>843</v>
      </c>
      <c r="L1231" t="s">
        <v>30</v>
      </c>
      <c r="M1231">
        <f>'Venteos_Well drilling'!AX115</f>
        <v>0</v>
      </c>
      <c r="N1231">
        <f>IFERROR(IF(L1231="CO2",M1231,IF(L1231="CH4",M1231*Hoja1!$C$19,BASEDEDATOS!M1231*Hoja1!$C$20)),0)</f>
        <v>0</v>
      </c>
    </row>
    <row r="1232" spans="2:14" x14ac:dyDescent="0.75">
      <c r="B1232" t="str">
        <f t="shared" si="1"/>
        <v>1B2ai</v>
      </c>
      <c r="C1232" t="str">
        <f>Hoja1!$C$31</f>
        <v>CRUDO</v>
      </c>
      <c r="D1232" t="s">
        <v>12</v>
      </c>
      <c r="E1232" t="s">
        <v>841</v>
      </c>
      <c r="F1232" t="s">
        <v>843</v>
      </c>
      <c r="L1232" t="s">
        <v>30</v>
      </c>
      <c r="M1232">
        <f>'Venteos_Well drilling'!AX116</f>
        <v>0</v>
      </c>
      <c r="N1232">
        <f>IFERROR(IF(L1232="CO2",M1232,IF(L1232="CH4",M1232*Hoja1!$C$19,BASEDEDATOS!M1232*Hoja1!$C$20)),0)</f>
        <v>0</v>
      </c>
    </row>
    <row r="1233" spans="2:14" x14ac:dyDescent="0.75">
      <c r="B1233" t="str">
        <f t="shared" si="1"/>
        <v>1B2ai</v>
      </c>
      <c r="C1233" t="str">
        <f>Hoja1!$C$31</f>
        <v>CRUDO</v>
      </c>
      <c r="D1233" t="s">
        <v>12</v>
      </c>
      <c r="E1233" t="s">
        <v>841</v>
      </c>
      <c r="F1233" t="s">
        <v>843</v>
      </c>
      <c r="L1233" t="s">
        <v>30</v>
      </c>
      <c r="M1233">
        <f>'Venteos_Well drilling'!AX117</f>
        <v>0</v>
      </c>
      <c r="N1233">
        <f>IFERROR(IF(L1233="CO2",M1233,IF(L1233="CH4",M1233*Hoja1!$C$19,BASEDEDATOS!M1233*Hoja1!$C$20)),0)</f>
        <v>0</v>
      </c>
    </row>
    <row r="1234" spans="2:14" x14ac:dyDescent="0.75">
      <c r="B1234" t="str">
        <f t="shared" si="1"/>
        <v>1B2ai</v>
      </c>
      <c r="C1234" t="str">
        <f>Hoja1!$C$31</f>
        <v>CRUDO</v>
      </c>
      <c r="D1234" t="s">
        <v>12</v>
      </c>
      <c r="E1234" t="s">
        <v>841</v>
      </c>
      <c r="F1234" t="s">
        <v>843</v>
      </c>
      <c r="L1234" t="s">
        <v>30</v>
      </c>
      <c r="M1234">
        <f>'Venteos_Well drilling'!AX118</f>
        <v>0</v>
      </c>
      <c r="N1234">
        <f>IFERROR(IF(L1234="CO2",M1234,IF(L1234="CH4",M1234*Hoja1!$C$19,BASEDEDATOS!M1234*Hoja1!$C$20)),0)</f>
        <v>0</v>
      </c>
    </row>
    <row r="1235" spans="2:14" x14ac:dyDescent="0.75">
      <c r="B1235" t="str">
        <f t="shared" si="1"/>
        <v>1B2ai</v>
      </c>
      <c r="C1235" t="str">
        <f>Hoja1!$C$31</f>
        <v>CRUDO</v>
      </c>
      <c r="D1235" t="s">
        <v>12</v>
      </c>
      <c r="E1235" t="s">
        <v>841</v>
      </c>
      <c r="F1235" t="s">
        <v>843</v>
      </c>
      <c r="L1235" t="s">
        <v>30</v>
      </c>
      <c r="M1235">
        <f>'Venteos_Well drilling'!AX119</f>
        <v>0</v>
      </c>
      <c r="N1235">
        <f>IFERROR(IF(L1235="CO2",M1235,IF(L1235="CH4",M1235*Hoja1!$C$19,BASEDEDATOS!M1235*Hoja1!$C$20)),0)</f>
        <v>0</v>
      </c>
    </row>
    <row r="1236" spans="2:14" x14ac:dyDescent="0.75">
      <c r="B1236" t="str">
        <f t="shared" si="1"/>
        <v>1B2ai</v>
      </c>
      <c r="C1236" t="str">
        <f>Hoja1!$C$31</f>
        <v>CRUDO</v>
      </c>
      <c r="D1236" t="s">
        <v>12</v>
      </c>
      <c r="E1236" t="s">
        <v>841</v>
      </c>
      <c r="F1236" t="s">
        <v>843</v>
      </c>
      <c r="L1236" t="s">
        <v>30</v>
      </c>
      <c r="M1236">
        <f>'Venteos_Well drilling'!AX120</f>
        <v>0</v>
      </c>
      <c r="N1236">
        <f>IFERROR(IF(L1236="CO2",M1236,IF(L1236="CH4",M1236*Hoja1!$C$19,BASEDEDATOS!M1236*Hoja1!$C$20)),0)</f>
        <v>0</v>
      </c>
    </row>
    <row r="1237" spans="2:14" x14ac:dyDescent="0.75">
      <c r="B1237" t="str">
        <f t="shared" si="1"/>
        <v>1B2ai</v>
      </c>
      <c r="C1237" t="str">
        <f>Hoja1!$C$31</f>
        <v>CRUDO</v>
      </c>
      <c r="D1237" t="s">
        <v>12</v>
      </c>
      <c r="E1237" t="s">
        <v>841</v>
      </c>
      <c r="F1237" t="s">
        <v>843</v>
      </c>
      <c r="L1237" t="s">
        <v>30</v>
      </c>
      <c r="M1237">
        <f>'Venteos_Well drilling'!AX121</f>
        <v>0</v>
      </c>
      <c r="N1237">
        <f>IFERROR(IF(L1237="CO2",M1237,IF(L1237="CH4",M1237*Hoja1!$C$19,BASEDEDATOS!M1237*Hoja1!$C$20)),0)</f>
        <v>0</v>
      </c>
    </row>
    <row r="1238" spans="2:14" x14ac:dyDescent="0.75">
      <c r="B1238" t="str">
        <f t="shared" si="1"/>
        <v>1B2ai</v>
      </c>
      <c r="C1238" t="str">
        <f>Hoja1!$C$31</f>
        <v>CRUDO</v>
      </c>
      <c r="D1238" t="s">
        <v>12</v>
      </c>
      <c r="E1238" t="s">
        <v>841</v>
      </c>
      <c r="F1238" t="s">
        <v>843</v>
      </c>
      <c r="L1238" t="s">
        <v>30</v>
      </c>
      <c r="M1238">
        <f>'Venteos_Well drilling'!AX122</f>
        <v>0</v>
      </c>
      <c r="N1238">
        <f>IFERROR(IF(L1238="CO2",M1238,IF(L1238="CH4",M1238*Hoja1!$C$19,BASEDEDATOS!M1238*Hoja1!$C$20)),0)</f>
        <v>0</v>
      </c>
    </row>
    <row r="1239" spans="2:14" x14ac:dyDescent="0.75">
      <c r="B1239" t="str">
        <f t="shared" si="1"/>
        <v>1B2ai</v>
      </c>
      <c r="C1239" t="str">
        <f>Hoja1!$C$31</f>
        <v>CRUDO</v>
      </c>
      <c r="D1239" t="s">
        <v>12</v>
      </c>
      <c r="E1239" t="s">
        <v>841</v>
      </c>
      <c r="F1239" t="s">
        <v>843</v>
      </c>
      <c r="L1239" t="s">
        <v>30</v>
      </c>
      <c r="M1239">
        <f>'Venteos_Well drilling'!AX123</f>
        <v>0</v>
      </c>
      <c r="N1239">
        <f>IFERROR(IF(L1239="CO2",M1239,IF(L1239="CH4",M1239*Hoja1!$C$19,BASEDEDATOS!M1239*Hoja1!$C$20)),0)</f>
        <v>0</v>
      </c>
    </row>
    <row r="1240" spans="2:14" x14ac:dyDescent="0.75">
      <c r="B1240" t="str">
        <f t="shared" si="1"/>
        <v>1B2ai</v>
      </c>
      <c r="C1240" t="str">
        <f>Hoja1!$C$31</f>
        <v>CRUDO</v>
      </c>
      <c r="D1240" t="s">
        <v>12</v>
      </c>
      <c r="E1240" t="s">
        <v>841</v>
      </c>
      <c r="F1240" t="s">
        <v>843</v>
      </c>
      <c r="L1240" t="s">
        <v>31</v>
      </c>
      <c r="M1240">
        <f>'Venteos_Well drilling'!AY46</f>
        <v>2.842238927252975E-4</v>
      </c>
      <c r="N1240">
        <f>IFERROR(IF(L1240="CO2",M1240,IF(L1240="CH4",M1240*Hoja1!$C$19,BASEDEDATOS!M1240*Hoja1!$C$20)),0)</f>
        <v>7.9582689963083302E-3</v>
      </c>
    </row>
    <row r="1241" spans="2:14" x14ac:dyDescent="0.75">
      <c r="B1241" t="str">
        <f t="shared" si="1"/>
        <v>1B2ai</v>
      </c>
      <c r="C1241" t="str">
        <f>Hoja1!$C$31</f>
        <v>CRUDO</v>
      </c>
      <c r="D1241" t="s">
        <v>12</v>
      </c>
      <c r="E1241" t="s">
        <v>841</v>
      </c>
      <c r="F1241" t="s">
        <v>843</v>
      </c>
      <c r="L1241" t="s">
        <v>31</v>
      </c>
      <c r="M1241">
        <f>'Venteos_Well drilling'!AY47</f>
        <v>0</v>
      </c>
      <c r="N1241">
        <f>IFERROR(IF(L1241="CO2",M1241,IF(L1241="CH4",M1241*Hoja1!$C$19,BASEDEDATOS!M1241*Hoja1!$C$20)),0)</f>
        <v>0</v>
      </c>
    </row>
    <row r="1242" spans="2:14" x14ac:dyDescent="0.75">
      <c r="B1242" t="str">
        <f t="shared" si="1"/>
        <v>1B2ai</v>
      </c>
      <c r="C1242" t="str">
        <f>Hoja1!$C$31</f>
        <v>CRUDO</v>
      </c>
      <c r="D1242" t="s">
        <v>12</v>
      </c>
      <c r="E1242" t="s">
        <v>841</v>
      </c>
      <c r="F1242" t="s">
        <v>843</v>
      </c>
      <c r="L1242" t="s">
        <v>31</v>
      </c>
      <c r="M1242">
        <f>'Venteos_Well drilling'!AY48</f>
        <v>0</v>
      </c>
      <c r="N1242">
        <f>IFERROR(IF(L1242="CO2",M1242,IF(L1242="CH4",M1242*Hoja1!$C$19,BASEDEDATOS!M1242*Hoja1!$C$20)),0)</f>
        <v>0</v>
      </c>
    </row>
    <row r="1243" spans="2:14" x14ac:dyDescent="0.75">
      <c r="B1243" t="str">
        <f t="shared" si="1"/>
        <v>1B2ai</v>
      </c>
      <c r="C1243" t="str">
        <f>Hoja1!$C$31</f>
        <v>CRUDO</v>
      </c>
      <c r="D1243" t="s">
        <v>12</v>
      </c>
      <c r="E1243" t="s">
        <v>841</v>
      </c>
      <c r="F1243" t="s">
        <v>843</v>
      </c>
      <c r="L1243" t="s">
        <v>31</v>
      </c>
      <c r="M1243">
        <f>'Venteos_Well drilling'!AY49</f>
        <v>0</v>
      </c>
      <c r="N1243">
        <f>IFERROR(IF(L1243="CO2",M1243,IF(L1243="CH4",M1243*Hoja1!$C$19,BASEDEDATOS!M1243*Hoja1!$C$20)),0)</f>
        <v>0</v>
      </c>
    </row>
    <row r="1244" spans="2:14" x14ac:dyDescent="0.75">
      <c r="B1244" t="str">
        <f t="shared" si="1"/>
        <v>1B2ai</v>
      </c>
      <c r="C1244" t="str">
        <f>Hoja1!$C$31</f>
        <v>CRUDO</v>
      </c>
      <c r="D1244" t="s">
        <v>12</v>
      </c>
      <c r="E1244" t="s">
        <v>841</v>
      </c>
      <c r="F1244" t="s">
        <v>843</v>
      </c>
      <c r="L1244" t="s">
        <v>31</v>
      </c>
      <c r="M1244">
        <f>'Venteos_Well drilling'!AY50</f>
        <v>0</v>
      </c>
      <c r="N1244">
        <f>IFERROR(IF(L1244="CO2",M1244,IF(L1244="CH4",M1244*Hoja1!$C$19,BASEDEDATOS!M1244*Hoja1!$C$20)),0)</f>
        <v>0</v>
      </c>
    </row>
    <row r="1245" spans="2:14" x14ac:dyDescent="0.75">
      <c r="B1245" t="str">
        <f t="shared" si="1"/>
        <v>1B2ai</v>
      </c>
      <c r="C1245" t="str">
        <f>Hoja1!$C$31</f>
        <v>CRUDO</v>
      </c>
      <c r="D1245" t="s">
        <v>12</v>
      </c>
      <c r="E1245" t="s">
        <v>841</v>
      </c>
      <c r="F1245" t="s">
        <v>843</v>
      </c>
      <c r="L1245" t="s">
        <v>31</v>
      </c>
      <c r="M1245">
        <f>'Venteos_Well drilling'!AY51</f>
        <v>0</v>
      </c>
      <c r="N1245">
        <f>IFERROR(IF(L1245="CO2",M1245,IF(L1245="CH4",M1245*Hoja1!$C$19,BASEDEDATOS!M1245*Hoja1!$C$20)),0)</f>
        <v>0</v>
      </c>
    </row>
    <row r="1246" spans="2:14" x14ac:dyDescent="0.75">
      <c r="B1246" t="str">
        <f t="shared" si="1"/>
        <v>1B2ai</v>
      </c>
      <c r="C1246" t="str">
        <f>Hoja1!$C$31</f>
        <v>CRUDO</v>
      </c>
      <c r="D1246" t="s">
        <v>12</v>
      </c>
      <c r="E1246" t="s">
        <v>841</v>
      </c>
      <c r="F1246" t="s">
        <v>843</v>
      </c>
      <c r="L1246" t="s">
        <v>31</v>
      </c>
      <c r="M1246">
        <f>'Venteos_Well drilling'!AY52</f>
        <v>0</v>
      </c>
      <c r="N1246">
        <f>IFERROR(IF(L1246="CO2",M1246,IF(L1246="CH4",M1246*Hoja1!$C$19,BASEDEDATOS!M1246*Hoja1!$C$20)),0)</f>
        <v>0</v>
      </c>
    </row>
    <row r="1247" spans="2:14" x14ac:dyDescent="0.75">
      <c r="B1247" t="str">
        <f t="shared" si="1"/>
        <v>1B2ai</v>
      </c>
      <c r="C1247" t="str">
        <f>Hoja1!$C$31</f>
        <v>CRUDO</v>
      </c>
      <c r="D1247" t="s">
        <v>12</v>
      </c>
      <c r="E1247" t="s">
        <v>841</v>
      </c>
      <c r="F1247" t="s">
        <v>843</v>
      </c>
      <c r="L1247" t="s">
        <v>31</v>
      </c>
      <c r="M1247">
        <f>'Venteos_Well drilling'!AY53</f>
        <v>0</v>
      </c>
      <c r="N1247">
        <f>IFERROR(IF(L1247="CO2",M1247,IF(L1247="CH4",M1247*Hoja1!$C$19,BASEDEDATOS!M1247*Hoja1!$C$20)),0)</f>
        <v>0</v>
      </c>
    </row>
    <row r="1248" spans="2:14" x14ac:dyDescent="0.75">
      <c r="B1248" t="str">
        <f t="shared" si="1"/>
        <v>1B2ai</v>
      </c>
      <c r="C1248" t="str">
        <f>Hoja1!$C$31</f>
        <v>CRUDO</v>
      </c>
      <c r="D1248" t="s">
        <v>12</v>
      </c>
      <c r="E1248" t="s">
        <v>841</v>
      </c>
      <c r="F1248" t="s">
        <v>843</v>
      </c>
      <c r="L1248" t="s">
        <v>31</v>
      </c>
      <c r="M1248">
        <f>'Venteos_Well drilling'!AY54</f>
        <v>0</v>
      </c>
      <c r="N1248">
        <f>IFERROR(IF(L1248="CO2",M1248,IF(L1248="CH4",M1248*Hoja1!$C$19,BASEDEDATOS!M1248*Hoja1!$C$20)),0)</f>
        <v>0</v>
      </c>
    </row>
    <row r="1249" spans="2:14" x14ac:dyDescent="0.75">
      <c r="B1249" t="str">
        <f t="shared" si="1"/>
        <v>1B2ai</v>
      </c>
      <c r="C1249" t="str">
        <f>Hoja1!$C$31</f>
        <v>CRUDO</v>
      </c>
      <c r="D1249" t="s">
        <v>12</v>
      </c>
      <c r="E1249" t="s">
        <v>841</v>
      </c>
      <c r="F1249" t="s">
        <v>843</v>
      </c>
      <c r="L1249" t="s">
        <v>31</v>
      </c>
      <c r="M1249">
        <f>'Venteos_Well drilling'!AY55</f>
        <v>0</v>
      </c>
      <c r="N1249">
        <f>IFERROR(IF(L1249="CO2",M1249,IF(L1249="CH4",M1249*Hoja1!$C$19,BASEDEDATOS!M1249*Hoja1!$C$20)),0)</f>
        <v>0</v>
      </c>
    </row>
    <row r="1250" spans="2:14" x14ac:dyDescent="0.75">
      <c r="B1250" t="str">
        <f t="shared" si="1"/>
        <v>1B2ai</v>
      </c>
      <c r="C1250" t="str">
        <f>Hoja1!$C$31</f>
        <v>CRUDO</v>
      </c>
      <c r="D1250" t="s">
        <v>12</v>
      </c>
      <c r="E1250" t="s">
        <v>841</v>
      </c>
      <c r="F1250" t="s">
        <v>843</v>
      </c>
      <c r="L1250" t="s">
        <v>31</v>
      </c>
      <c r="M1250">
        <f>'Venteos_Well drilling'!AY56</f>
        <v>0</v>
      </c>
      <c r="N1250">
        <f>IFERROR(IF(L1250="CO2",M1250,IF(L1250="CH4",M1250*Hoja1!$C$19,BASEDEDATOS!M1250*Hoja1!$C$20)),0)</f>
        <v>0</v>
      </c>
    </row>
    <row r="1251" spans="2:14" x14ac:dyDescent="0.75">
      <c r="B1251" t="str">
        <f t="shared" si="1"/>
        <v>1B2ai</v>
      </c>
      <c r="C1251" t="str">
        <f>Hoja1!$C$31</f>
        <v>CRUDO</v>
      </c>
      <c r="D1251" t="s">
        <v>12</v>
      </c>
      <c r="E1251" t="s">
        <v>841</v>
      </c>
      <c r="F1251" t="s">
        <v>843</v>
      </c>
      <c r="L1251" t="s">
        <v>31</v>
      </c>
      <c r="M1251">
        <f>'Venteos_Well drilling'!AY57</f>
        <v>0</v>
      </c>
      <c r="N1251">
        <f>IFERROR(IF(L1251="CO2",M1251,IF(L1251="CH4",M1251*Hoja1!$C$19,BASEDEDATOS!M1251*Hoja1!$C$20)),0)</f>
        <v>0</v>
      </c>
    </row>
    <row r="1252" spans="2:14" x14ac:dyDescent="0.75">
      <c r="B1252" t="str">
        <f t="shared" si="1"/>
        <v>1B2ai</v>
      </c>
      <c r="C1252" t="str">
        <f>Hoja1!$C$31</f>
        <v>CRUDO</v>
      </c>
      <c r="D1252" t="s">
        <v>12</v>
      </c>
      <c r="E1252" t="s">
        <v>841</v>
      </c>
      <c r="F1252" t="s">
        <v>843</v>
      </c>
      <c r="L1252" t="s">
        <v>31</v>
      </c>
      <c r="M1252">
        <f>'Venteos_Well drilling'!AY58</f>
        <v>0</v>
      </c>
      <c r="N1252">
        <f>IFERROR(IF(L1252="CO2",M1252,IF(L1252="CH4",M1252*Hoja1!$C$19,BASEDEDATOS!M1252*Hoja1!$C$20)),0)</f>
        <v>0</v>
      </c>
    </row>
    <row r="1253" spans="2:14" x14ac:dyDescent="0.75">
      <c r="B1253" t="str">
        <f t="shared" si="1"/>
        <v>1B2ai</v>
      </c>
      <c r="C1253" t="str">
        <f>Hoja1!$C$31</f>
        <v>CRUDO</v>
      </c>
      <c r="D1253" t="s">
        <v>12</v>
      </c>
      <c r="E1253" t="s">
        <v>841</v>
      </c>
      <c r="F1253" t="s">
        <v>843</v>
      </c>
      <c r="L1253" t="s">
        <v>31</v>
      </c>
      <c r="M1253">
        <f>'Venteos_Well drilling'!AY59</f>
        <v>0</v>
      </c>
      <c r="N1253">
        <f>IFERROR(IF(L1253="CO2",M1253,IF(L1253="CH4",M1253*Hoja1!$C$19,BASEDEDATOS!M1253*Hoja1!$C$20)),0)</f>
        <v>0</v>
      </c>
    </row>
    <row r="1254" spans="2:14" x14ac:dyDescent="0.75">
      <c r="B1254" t="str">
        <f t="shared" si="1"/>
        <v>1B2ai</v>
      </c>
      <c r="C1254" t="str">
        <f>Hoja1!$C$31</f>
        <v>CRUDO</v>
      </c>
      <c r="D1254" t="s">
        <v>12</v>
      </c>
      <c r="E1254" t="s">
        <v>841</v>
      </c>
      <c r="F1254" t="s">
        <v>843</v>
      </c>
      <c r="L1254" t="s">
        <v>31</v>
      </c>
      <c r="M1254">
        <f>'Venteos_Well drilling'!AY60</f>
        <v>0</v>
      </c>
      <c r="N1254">
        <f>IFERROR(IF(L1254="CO2",M1254,IF(L1254="CH4",M1254*Hoja1!$C$19,BASEDEDATOS!M1254*Hoja1!$C$20)),0)</f>
        <v>0</v>
      </c>
    </row>
    <row r="1255" spans="2:14" x14ac:dyDescent="0.75">
      <c r="B1255" t="str">
        <f t="shared" si="1"/>
        <v>1B2ai</v>
      </c>
      <c r="C1255" t="str">
        <f>Hoja1!$C$31</f>
        <v>CRUDO</v>
      </c>
      <c r="D1255" t="s">
        <v>12</v>
      </c>
      <c r="E1255" t="s">
        <v>841</v>
      </c>
      <c r="F1255" t="s">
        <v>843</v>
      </c>
      <c r="L1255" t="s">
        <v>31</v>
      </c>
      <c r="M1255">
        <f>'Venteos_Well drilling'!AY61</f>
        <v>0</v>
      </c>
      <c r="N1255">
        <f>IFERROR(IF(L1255="CO2",M1255,IF(L1255="CH4",M1255*Hoja1!$C$19,BASEDEDATOS!M1255*Hoja1!$C$20)),0)</f>
        <v>0</v>
      </c>
    </row>
    <row r="1256" spans="2:14" x14ac:dyDescent="0.75">
      <c r="B1256" t="str">
        <f t="shared" si="1"/>
        <v>1B2ai</v>
      </c>
      <c r="C1256" t="str">
        <f>Hoja1!$C$31</f>
        <v>CRUDO</v>
      </c>
      <c r="D1256" t="s">
        <v>12</v>
      </c>
      <c r="E1256" t="s">
        <v>841</v>
      </c>
      <c r="F1256" t="s">
        <v>843</v>
      </c>
      <c r="L1256" t="s">
        <v>31</v>
      </c>
      <c r="M1256">
        <f>'Venteos_Well drilling'!AY62</f>
        <v>0</v>
      </c>
      <c r="N1256">
        <f>IFERROR(IF(L1256="CO2",M1256,IF(L1256="CH4",M1256*Hoja1!$C$19,BASEDEDATOS!M1256*Hoja1!$C$20)),0)</f>
        <v>0</v>
      </c>
    </row>
    <row r="1257" spans="2:14" x14ac:dyDescent="0.75">
      <c r="B1257" t="str">
        <f t="shared" si="1"/>
        <v>1B2ai</v>
      </c>
      <c r="C1257" t="str">
        <f>Hoja1!$C$31</f>
        <v>CRUDO</v>
      </c>
      <c r="D1257" t="s">
        <v>12</v>
      </c>
      <c r="E1257" t="s">
        <v>841</v>
      </c>
      <c r="F1257" t="s">
        <v>843</v>
      </c>
      <c r="L1257" t="s">
        <v>31</v>
      </c>
      <c r="M1257">
        <f>'Venteos_Well drilling'!AY63</f>
        <v>0</v>
      </c>
      <c r="N1257">
        <f>IFERROR(IF(L1257="CO2",M1257,IF(L1257="CH4",M1257*Hoja1!$C$19,BASEDEDATOS!M1257*Hoja1!$C$20)),0)</f>
        <v>0</v>
      </c>
    </row>
    <row r="1258" spans="2:14" x14ac:dyDescent="0.75">
      <c r="B1258" t="str">
        <f t="shared" si="1"/>
        <v>1B2ai</v>
      </c>
      <c r="C1258" t="str">
        <f>Hoja1!$C$31</f>
        <v>CRUDO</v>
      </c>
      <c r="D1258" t="s">
        <v>12</v>
      </c>
      <c r="E1258" t="s">
        <v>841</v>
      </c>
      <c r="F1258" t="s">
        <v>843</v>
      </c>
      <c r="L1258" t="s">
        <v>31</v>
      </c>
      <c r="M1258">
        <f>'Venteos_Well drilling'!AY64</f>
        <v>0</v>
      </c>
      <c r="N1258">
        <f>IFERROR(IF(L1258="CO2",M1258,IF(L1258="CH4",M1258*Hoja1!$C$19,BASEDEDATOS!M1258*Hoja1!$C$20)),0)</f>
        <v>0</v>
      </c>
    </row>
    <row r="1259" spans="2:14" x14ac:dyDescent="0.75">
      <c r="B1259" t="str">
        <f t="shared" si="1"/>
        <v>1B2ai</v>
      </c>
      <c r="C1259" t="str">
        <f>Hoja1!$C$31</f>
        <v>CRUDO</v>
      </c>
      <c r="D1259" t="s">
        <v>12</v>
      </c>
      <c r="E1259" t="s">
        <v>841</v>
      </c>
      <c r="F1259" t="s">
        <v>843</v>
      </c>
      <c r="L1259" t="s">
        <v>31</v>
      </c>
      <c r="M1259">
        <f>'Venteos_Well drilling'!AY65</f>
        <v>0</v>
      </c>
      <c r="N1259">
        <f>IFERROR(IF(L1259="CO2",M1259,IF(L1259="CH4",M1259*Hoja1!$C$19,BASEDEDATOS!M1259*Hoja1!$C$20)),0)</f>
        <v>0</v>
      </c>
    </row>
    <row r="1260" spans="2:14" x14ac:dyDescent="0.75">
      <c r="B1260" t="str">
        <f t="shared" si="1"/>
        <v>1B2ai</v>
      </c>
      <c r="C1260" t="str">
        <f>Hoja1!$C$31</f>
        <v>CRUDO</v>
      </c>
      <c r="D1260" t="s">
        <v>12</v>
      </c>
      <c r="E1260" t="s">
        <v>841</v>
      </c>
      <c r="F1260" t="s">
        <v>843</v>
      </c>
      <c r="L1260" t="s">
        <v>31</v>
      </c>
      <c r="M1260">
        <f>'Venteos_Well drilling'!AY66</f>
        <v>0</v>
      </c>
      <c r="N1260">
        <f>IFERROR(IF(L1260="CO2",M1260,IF(L1260="CH4",M1260*Hoja1!$C$19,BASEDEDATOS!M1260*Hoja1!$C$20)),0)</f>
        <v>0</v>
      </c>
    </row>
    <row r="1261" spans="2:14" x14ac:dyDescent="0.75">
      <c r="B1261" t="str">
        <f t="shared" si="1"/>
        <v>1B2ai</v>
      </c>
      <c r="C1261" t="str">
        <f>Hoja1!$C$31</f>
        <v>CRUDO</v>
      </c>
      <c r="D1261" t="s">
        <v>12</v>
      </c>
      <c r="E1261" t="s">
        <v>841</v>
      </c>
      <c r="F1261" t="s">
        <v>843</v>
      </c>
      <c r="L1261" t="s">
        <v>31</v>
      </c>
      <c r="M1261">
        <f>'Venteos_Well drilling'!AY67</f>
        <v>0</v>
      </c>
      <c r="N1261">
        <f>IFERROR(IF(L1261="CO2",M1261,IF(L1261="CH4",M1261*Hoja1!$C$19,BASEDEDATOS!M1261*Hoja1!$C$20)),0)</f>
        <v>0</v>
      </c>
    </row>
    <row r="1262" spans="2:14" x14ac:dyDescent="0.75">
      <c r="B1262" t="str">
        <f t="shared" si="1"/>
        <v>1B2ai</v>
      </c>
      <c r="C1262" t="str">
        <f>Hoja1!$C$31</f>
        <v>CRUDO</v>
      </c>
      <c r="D1262" t="s">
        <v>12</v>
      </c>
      <c r="E1262" t="s">
        <v>841</v>
      </c>
      <c r="F1262" t="s">
        <v>843</v>
      </c>
      <c r="L1262" t="s">
        <v>31</v>
      </c>
      <c r="M1262">
        <f>'Venteos_Well drilling'!AY68</f>
        <v>0</v>
      </c>
      <c r="N1262">
        <f>IFERROR(IF(L1262="CO2",M1262,IF(L1262="CH4",M1262*Hoja1!$C$19,BASEDEDATOS!M1262*Hoja1!$C$20)),0)</f>
        <v>0</v>
      </c>
    </row>
    <row r="1263" spans="2:14" x14ac:dyDescent="0.75">
      <c r="B1263" t="str">
        <f t="shared" si="1"/>
        <v>1B2ai</v>
      </c>
      <c r="C1263" t="str">
        <f>Hoja1!$C$31</f>
        <v>CRUDO</v>
      </c>
      <c r="D1263" t="s">
        <v>12</v>
      </c>
      <c r="E1263" t="s">
        <v>841</v>
      </c>
      <c r="F1263" t="s">
        <v>843</v>
      </c>
      <c r="L1263" t="s">
        <v>31</v>
      </c>
      <c r="M1263">
        <f>'Venteos_Well drilling'!AY69</f>
        <v>0</v>
      </c>
      <c r="N1263">
        <f>IFERROR(IF(L1263="CO2",M1263,IF(L1263="CH4",M1263*Hoja1!$C$19,BASEDEDATOS!M1263*Hoja1!$C$20)),0)</f>
        <v>0</v>
      </c>
    </row>
    <row r="1264" spans="2:14" x14ac:dyDescent="0.75">
      <c r="B1264" t="str">
        <f t="shared" si="1"/>
        <v>1B2ai</v>
      </c>
      <c r="C1264" t="str">
        <f>Hoja1!$C$31</f>
        <v>CRUDO</v>
      </c>
      <c r="D1264" t="s">
        <v>12</v>
      </c>
      <c r="E1264" t="s">
        <v>841</v>
      </c>
      <c r="F1264" t="s">
        <v>843</v>
      </c>
      <c r="L1264" t="s">
        <v>31</v>
      </c>
      <c r="M1264">
        <f>'Venteos_Well drilling'!AY70</f>
        <v>0</v>
      </c>
      <c r="N1264">
        <f>IFERROR(IF(L1264="CO2",M1264,IF(L1264="CH4",M1264*Hoja1!$C$19,BASEDEDATOS!M1264*Hoja1!$C$20)),0)</f>
        <v>0</v>
      </c>
    </row>
    <row r="1265" spans="2:14" x14ac:dyDescent="0.75">
      <c r="B1265" t="str">
        <f t="shared" si="1"/>
        <v>1B2ai</v>
      </c>
      <c r="C1265" t="str">
        <f>Hoja1!$C$31</f>
        <v>CRUDO</v>
      </c>
      <c r="D1265" t="s">
        <v>12</v>
      </c>
      <c r="E1265" t="s">
        <v>841</v>
      </c>
      <c r="F1265" t="s">
        <v>843</v>
      </c>
      <c r="L1265" t="s">
        <v>31</v>
      </c>
      <c r="M1265">
        <f>'Venteos_Well drilling'!AY71</f>
        <v>0</v>
      </c>
      <c r="N1265">
        <f>IFERROR(IF(L1265="CO2",M1265,IF(L1265="CH4",M1265*Hoja1!$C$19,BASEDEDATOS!M1265*Hoja1!$C$20)),0)</f>
        <v>0</v>
      </c>
    </row>
    <row r="1266" spans="2:14" x14ac:dyDescent="0.75">
      <c r="B1266" t="str">
        <f t="shared" si="1"/>
        <v>1B2ai</v>
      </c>
      <c r="C1266" t="str">
        <f>Hoja1!$C$31</f>
        <v>CRUDO</v>
      </c>
      <c r="D1266" t="s">
        <v>12</v>
      </c>
      <c r="E1266" t="s">
        <v>841</v>
      </c>
      <c r="F1266" t="s">
        <v>843</v>
      </c>
      <c r="L1266" t="s">
        <v>31</v>
      </c>
      <c r="M1266">
        <f>'Venteos_Well drilling'!AY72</f>
        <v>0</v>
      </c>
      <c r="N1266">
        <f>IFERROR(IF(L1266="CO2",M1266,IF(L1266="CH4",M1266*Hoja1!$C$19,BASEDEDATOS!M1266*Hoja1!$C$20)),0)</f>
        <v>0</v>
      </c>
    </row>
    <row r="1267" spans="2:14" x14ac:dyDescent="0.75">
      <c r="B1267" t="str">
        <f t="shared" si="1"/>
        <v>1B2ai</v>
      </c>
      <c r="C1267" t="str">
        <f>Hoja1!$C$31</f>
        <v>CRUDO</v>
      </c>
      <c r="D1267" t="s">
        <v>12</v>
      </c>
      <c r="E1267" t="s">
        <v>841</v>
      </c>
      <c r="F1267" t="s">
        <v>843</v>
      </c>
      <c r="L1267" t="s">
        <v>31</v>
      </c>
      <c r="M1267">
        <f>'Venteos_Well drilling'!AY73</f>
        <v>0</v>
      </c>
      <c r="N1267">
        <f>IFERROR(IF(L1267="CO2",M1267,IF(L1267="CH4",M1267*Hoja1!$C$19,BASEDEDATOS!M1267*Hoja1!$C$20)),0)</f>
        <v>0</v>
      </c>
    </row>
    <row r="1268" spans="2:14" x14ac:dyDescent="0.75">
      <c r="B1268" t="str">
        <f t="shared" si="1"/>
        <v>1B2ai</v>
      </c>
      <c r="C1268" t="str">
        <f>Hoja1!$C$31</f>
        <v>CRUDO</v>
      </c>
      <c r="D1268" t="s">
        <v>12</v>
      </c>
      <c r="E1268" t="s">
        <v>841</v>
      </c>
      <c r="F1268" t="s">
        <v>843</v>
      </c>
      <c r="L1268" t="s">
        <v>31</v>
      </c>
      <c r="M1268">
        <f>'Venteos_Well drilling'!AY74</f>
        <v>0</v>
      </c>
      <c r="N1268">
        <f>IFERROR(IF(L1268="CO2",M1268,IF(L1268="CH4",M1268*Hoja1!$C$19,BASEDEDATOS!M1268*Hoja1!$C$20)),0)</f>
        <v>0</v>
      </c>
    </row>
    <row r="1269" spans="2:14" x14ac:dyDescent="0.75">
      <c r="B1269" t="str">
        <f t="shared" si="1"/>
        <v>1B2ai</v>
      </c>
      <c r="C1269" t="str">
        <f>Hoja1!$C$31</f>
        <v>CRUDO</v>
      </c>
      <c r="D1269" t="s">
        <v>12</v>
      </c>
      <c r="E1269" t="s">
        <v>841</v>
      </c>
      <c r="F1269" t="s">
        <v>843</v>
      </c>
      <c r="L1269" t="s">
        <v>31</v>
      </c>
      <c r="M1269">
        <f>'Venteos_Well drilling'!AY75</f>
        <v>0</v>
      </c>
      <c r="N1269">
        <f>IFERROR(IF(L1269="CO2",M1269,IF(L1269="CH4",M1269*Hoja1!$C$19,BASEDEDATOS!M1269*Hoja1!$C$20)),0)</f>
        <v>0</v>
      </c>
    </row>
    <row r="1270" spans="2:14" x14ac:dyDescent="0.75">
      <c r="B1270" t="str">
        <f t="shared" si="1"/>
        <v>1B2ai</v>
      </c>
      <c r="C1270" t="str">
        <f>Hoja1!$C$31</f>
        <v>CRUDO</v>
      </c>
      <c r="D1270" t="s">
        <v>12</v>
      </c>
      <c r="E1270" t="s">
        <v>841</v>
      </c>
      <c r="F1270" t="s">
        <v>843</v>
      </c>
      <c r="L1270" t="s">
        <v>31</v>
      </c>
      <c r="M1270">
        <f>'Venteos_Well drilling'!AY76</f>
        <v>0</v>
      </c>
      <c r="N1270">
        <f>IFERROR(IF(L1270="CO2",M1270,IF(L1270="CH4",M1270*Hoja1!$C$19,BASEDEDATOS!M1270*Hoja1!$C$20)),0)</f>
        <v>0</v>
      </c>
    </row>
    <row r="1271" spans="2:14" x14ac:dyDescent="0.75">
      <c r="B1271" t="str">
        <f t="shared" si="1"/>
        <v>1B2ai</v>
      </c>
      <c r="C1271" t="str">
        <f>Hoja1!$C$31</f>
        <v>CRUDO</v>
      </c>
      <c r="D1271" t="s">
        <v>12</v>
      </c>
      <c r="E1271" t="s">
        <v>841</v>
      </c>
      <c r="F1271" t="s">
        <v>843</v>
      </c>
      <c r="L1271" t="s">
        <v>31</v>
      </c>
      <c r="M1271">
        <f>'Venteos_Well drilling'!AY77</f>
        <v>0</v>
      </c>
      <c r="N1271">
        <f>IFERROR(IF(L1271="CO2",M1271,IF(L1271="CH4",M1271*Hoja1!$C$19,BASEDEDATOS!M1271*Hoja1!$C$20)),0)</f>
        <v>0</v>
      </c>
    </row>
    <row r="1272" spans="2:14" x14ac:dyDescent="0.75">
      <c r="B1272" t="str">
        <f t="shared" si="1"/>
        <v>1B2ai</v>
      </c>
      <c r="C1272" t="str">
        <f>Hoja1!$C$31</f>
        <v>CRUDO</v>
      </c>
      <c r="D1272" t="s">
        <v>12</v>
      </c>
      <c r="E1272" t="s">
        <v>841</v>
      </c>
      <c r="F1272" t="s">
        <v>843</v>
      </c>
      <c r="L1272" t="s">
        <v>31</v>
      </c>
      <c r="M1272">
        <f>'Venteos_Well drilling'!AY78</f>
        <v>0</v>
      </c>
      <c r="N1272">
        <f>IFERROR(IF(L1272="CO2",M1272,IF(L1272="CH4",M1272*Hoja1!$C$19,BASEDEDATOS!M1272*Hoja1!$C$20)),0)</f>
        <v>0</v>
      </c>
    </row>
    <row r="1273" spans="2:14" x14ac:dyDescent="0.75">
      <c r="B1273" t="str">
        <f t="shared" si="1"/>
        <v>1B2ai</v>
      </c>
      <c r="C1273" t="str">
        <f>Hoja1!$C$31</f>
        <v>CRUDO</v>
      </c>
      <c r="D1273" t="s">
        <v>12</v>
      </c>
      <c r="E1273" t="s">
        <v>841</v>
      </c>
      <c r="F1273" t="s">
        <v>843</v>
      </c>
      <c r="L1273" t="s">
        <v>31</v>
      </c>
      <c r="M1273">
        <f>'Venteos_Well drilling'!AY79</f>
        <v>0</v>
      </c>
      <c r="N1273">
        <f>IFERROR(IF(L1273="CO2",M1273,IF(L1273="CH4",M1273*Hoja1!$C$19,BASEDEDATOS!M1273*Hoja1!$C$20)),0)</f>
        <v>0</v>
      </c>
    </row>
    <row r="1274" spans="2:14" x14ac:dyDescent="0.75">
      <c r="B1274" t="str">
        <f t="shared" si="1"/>
        <v>1B2ai</v>
      </c>
      <c r="C1274" t="str">
        <f>Hoja1!$C$31</f>
        <v>CRUDO</v>
      </c>
      <c r="D1274" t="s">
        <v>12</v>
      </c>
      <c r="E1274" t="s">
        <v>841</v>
      </c>
      <c r="F1274" t="s">
        <v>843</v>
      </c>
      <c r="L1274" t="s">
        <v>31</v>
      </c>
      <c r="M1274">
        <f>'Venteos_Well drilling'!AY80</f>
        <v>0</v>
      </c>
      <c r="N1274">
        <f>IFERROR(IF(L1274="CO2",M1274,IF(L1274="CH4",M1274*Hoja1!$C$19,BASEDEDATOS!M1274*Hoja1!$C$20)),0)</f>
        <v>0</v>
      </c>
    </row>
    <row r="1275" spans="2:14" x14ac:dyDescent="0.75">
      <c r="B1275" t="str">
        <f t="shared" si="1"/>
        <v>1B2ai</v>
      </c>
      <c r="C1275" t="str">
        <f>Hoja1!$C$31</f>
        <v>CRUDO</v>
      </c>
      <c r="D1275" t="s">
        <v>12</v>
      </c>
      <c r="E1275" t="s">
        <v>841</v>
      </c>
      <c r="F1275" t="s">
        <v>843</v>
      </c>
      <c r="L1275" t="s">
        <v>31</v>
      </c>
      <c r="M1275">
        <f>'Venteos_Well drilling'!AY81</f>
        <v>0</v>
      </c>
      <c r="N1275">
        <f>IFERROR(IF(L1275="CO2",M1275,IF(L1275="CH4",M1275*Hoja1!$C$19,BASEDEDATOS!M1275*Hoja1!$C$20)),0)</f>
        <v>0</v>
      </c>
    </row>
    <row r="1276" spans="2:14" x14ac:dyDescent="0.75">
      <c r="B1276" t="str">
        <f t="shared" si="1"/>
        <v>1B2ai</v>
      </c>
      <c r="C1276" t="str">
        <f>Hoja1!$C$31</f>
        <v>CRUDO</v>
      </c>
      <c r="D1276" t="s">
        <v>12</v>
      </c>
      <c r="E1276" t="s">
        <v>841</v>
      </c>
      <c r="F1276" t="s">
        <v>843</v>
      </c>
      <c r="L1276" t="s">
        <v>31</v>
      </c>
      <c r="M1276">
        <f>'Venteos_Well drilling'!AY82</f>
        <v>0</v>
      </c>
      <c r="N1276">
        <f>IFERROR(IF(L1276="CO2",M1276,IF(L1276="CH4",M1276*Hoja1!$C$19,BASEDEDATOS!M1276*Hoja1!$C$20)),0)</f>
        <v>0</v>
      </c>
    </row>
    <row r="1277" spans="2:14" x14ac:dyDescent="0.75">
      <c r="B1277" t="str">
        <f t="shared" si="1"/>
        <v>1B2ai</v>
      </c>
      <c r="C1277" t="str">
        <f>Hoja1!$C$31</f>
        <v>CRUDO</v>
      </c>
      <c r="D1277" t="s">
        <v>12</v>
      </c>
      <c r="E1277" t="s">
        <v>841</v>
      </c>
      <c r="F1277" t="s">
        <v>843</v>
      </c>
      <c r="L1277" t="s">
        <v>31</v>
      </c>
      <c r="M1277">
        <f>'Venteos_Well drilling'!AY83</f>
        <v>0</v>
      </c>
      <c r="N1277">
        <f>IFERROR(IF(L1277="CO2",M1277,IF(L1277="CH4",M1277*Hoja1!$C$19,BASEDEDATOS!M1277*Hoja1!$C$20)),0)</f>
        <v>0</v>
      </c>
    </row>
    <row r="1278" spans="2:14" x14ac:dyDescent="0.75">
      <c r="B1278" t="str">
        <f t="shared" si="1"/>
        <v>1B2ai</v>
      </c>
      <c r="C1278" t="str">
        <f>Hoja1!$C$31</f>
        <v>CRUDO</v>
      </c>
      <c r="D1278" t="s">
        <v>12</v>
      </c>
      <c r="E1278" t="s">
        <v>841</v>
      </c>
      <c r="F1278" t="s">
        <v>843</v>
      </c>
      <c r="L1278" t="s">
        <v>31</v>
      </c>
      <c r="M1278">
        <f>'Venteos_Well drilling'!AY84</f>
        <v>0</v>
      </c>
      <c r="N1278">
        <f>IFERROR(IF(L1278="CO2",M1278,IF(L1278="CH4",M1278*Hoja1!$C$19,BASEDEDATOS!M1278*Hoja1!$C$20)),0)</f>
        <v>0</v>
      </c>
    </row>
    <row r="1279" spans="2:14" x14ac:dyDescent="0.75">
      <c r="B1279" t="str">
        <f t="shared" si="1"/>
        <v>1B2ai</v>
      </c>
      <c r="C1279" t="str">
        <f>Hoja1!$C$31</f>
        <v>CRUDO</v>
      </c>
      <c r="D1279" t="s">
        <v>12</v>
      </c>
      <c r="E1279" t="s">
        <v>841</v>
      </c>
      <c r="F1279" t="s">
        <v>843</v>
      </c>
      <c r="L1279" t="s">
        <v>31</v>
      </c>
      <c r="M1279">
        <f>'Venteos_Well drilling'!AY85</f>
        <v>0</v>
      </c>
      <c r="N1279">
        <f>IFERROR(IF(L1279="CO2",M1279,IF(L1279="CH4",M1279*Hoja1!$C$19,BASEDEDATOS!M1279*Hoja1!$C$20)),0)</f>
        <v>0</v>
      </c>
    </row>
    <row r="1280" spans="2:14" x14ac:dyDescent="0.75">
      <c r="B1280" t="str">
        <f t="shared" si="1"/>
        <v>1B2ai</v>
      </c>
      <c r="C1280" t="str">
        <f>Hoja1!$C$31</f>
        <v>CRUDO</v>
      </c>
      <c r="D1280" t="s">
        <v>12</v>
      </c>
      <c r="E1280" t="s">
        <v>841</v>
      </c>
      <c r="F1280" t="s">
        <v>843</v>
      </c>
      <c r="L1280" t="s">
        <v>31</v>
      </c>
      <c r="M1280">
        <f>'Venteos_Well drilling'!AY86</f>
        <v>0</v>
      </c>
      <c r="N1280">
        <f>IFERROR(IF(L1280="CO2",M1280,IF(L1280="CH4",M1280*Hoja1!$C$19,BASEDEDATOS!M1280*Hoja1!$C$20)),0)</f>
        <v>0</v>
      </c>
    </row>
    <row r="1281" spans="2:14" x14ac:dyDescent="0.75">
      <c r="B1281" t="str">
        <f t="shared" si="1"/>
        <v>1B2ai</v>
      </c>
      <c r="C1281" t="str">
        <f>Hoja1!$C$31</f>
        <v>CRUDO</v>
      </c>
      <c r="D1281" t="s">
        <v>12</v>
      </c>
      <c r="E1281" t="s">
        <v>841</v>
      </c>
      <c r="F1281" t="s">
        <v>843</v>
      </c>
      <c r="L1281" t="s">
        <v>31</v>
      </c>
      <c r="M1281">
        <f>'Venteos_Well drilling'!AY87</f>
        <v>0</v>
      </c>
      <c r="N1281">
        <f>IFERROR(IF(L1281="CO2",M1281,IF(L1281="CH4",M1281*Hoja1!$C$19,BASEDEDATOS!M1281*Hoja1!$C$20)),0)</f>
        <v>0</v>
      </c>
    </row>
    <row r="1282" spans="2:14" x14ac:dyDescent="0.75">
      <c r="B1282" t="str">
        <f t="shared" si="1"/>
        <v>1B2ai</v>
      </c>
      <c r="C1282" t="str">
        <f>Hoja1!$C$31</f>
        <v>CRUDO</v>
      </c>
      <c r="D1282" t="s">
        <v>12</v>
      </c>
      <c r="E1282" t="s">
        <v>841</v>
      </c>
      <c r="F1282" t="s">
        <v>843</v>
      </c>
      <c r="L1282" t="s">
        <v>31</v>
      </c>
      <c r="M1282">
        <f>'Venteos_Well drilling'!AY88</f>
        <v>0</v>
      </c>
      <c r="N1282">
        <f>IFERROR(IF(L1282="CO2",M1282,IF(L1282="CH4",M1282*Hoja1!$C$19,BASEDEDATOS!M1282*Hoja1!$C$20)),0)</f>
        <v>0</v>
      </c>
    </row>
    <row r="1283" spans="2:14" x14ac:dyDescent="0.75">
      <c r="B1283" t="str">
        <f t="shared" si="1"/>
        <v>1B2ai</v>
      </c>
      <c r="C1283" t="str">
        <f>Hoja1!$C$31</f>
        <v>CRUDO</v>
      </c>
      <c r="D1283" t="s">
        <v>12</v>
      </c>
      <c r="E1283" t="s">
        <v>841</v>
      </c>
      <c r="F1283" t="s">
        <v>843</v>
      </c>
      <c r="L1283" t="s">
        <v>31</v>
      </c>
      <c r="M1283">
        <f>'Venteos_Well drilling'!AY89</f>
        <v>0</v>
      </c>
      <c r="N1283">
        <f>IFERROR(IF(L1283="CO2",M1283,IF(L1283="CH4",M1283*Hoja1!$C$19,BASEDEDATOS!M1283*Hoja1!$C$20)),0)</f>
        <v>0</v>
      </c>
    </row>
    <row r="1284" spans="2:14" x14ac:dyDescent="0.75">
      <c r="B1284" t="str">
        <f t="shared" si="1"/>
        <v>1B2ai</v>
      </c>
      <c r="C1284" t="str">
        <f>Hoja1!$C$31</f>
        <v>CRUDO</v>
      </c>
      <c r="D1284" t="s">
        <v>12</v>
      </c>
      <c r="E1284" t="s">
        <v>841</v>
      </c>
      <c r="F1284" t="s">
        <v>843</v>
      </c>
      <c r="L1284" t="s">
        <v>31</v>
      </c>
      <c r="M1284">
        <f>'Venteos_Well drilling'!AY90</f>
        <v>0</v>
      </c>
      <c r="N1284">
        <f>IFERROR(IF(L1284="CO2",M1284,IF(L1284="CH4",M1284*Hoja1!$C$19,BASEDEDATOS!M1284*Hoja1!$C$20)),0)</f>
        <v>0</v>
      </c>
    </row>
    <row r="1285" spans="2:14" x14ac:dyDescent="0.75">
      <c r="B1285" t="str">
        <f t="shared" si="1"/>
        <v>1B2ai</v>
      </c>
      <c r="C1285" t="str">
        <f>Hoja1!$C$31</f>
        <v>CRUDO</v>
      </c>
      <c r="D1285" t="s">
        <v>12</v>
      </c>
      <c r="E1285" t="s">
        <v>841</v>
      </c>
      <c r="F1285" t="s">
        <v>843</v>
      </c>
      <c r="L1285" t="s">
        <v>31</v>
      </c>
      <c r="M1285">
        <f>'Venteos_Well drilling'!AY91</f>
        <v>0</v>
      </c>
      <c r="N1285">
        <f>IFERROR(IF(L1285="CO2",M1285,IF(L1285="CH4",M1285*Hoja1!$C$19,BASEDEDATOS!M1285*Hoja1!$C$20)),0)</f>
        <v>0</v>
      </c>
    </row>
    <row r="1286" spans="2:14" x14ac:dyDescent="0.75">
      <c r="B1286" t="str">
        <f t="shared" si="1"/>
        <v>1B2ai</v>
      </c>
      <c r="C1286" t="str">
        <f>Hoja1!$C$31</f>
        <v>CRUDO</v>
      </c>
      <c r="D1286" t="s">
        <v>12</v>
      </c>
      <c r="E1286" t="s">
        <v>841</v>
      </c>
      <c r="F1286" t="s">
        <v>843</v>
      </c>
      <c r="L1286" t="s">
        <v>31</v>
      </c>
      <c r="M1286">
        <f>'Venteos_Well drilling'!AY92</f>
        <v>0</v>
      </c>
      <c r="N1286">
        <f>IFERROR(IF(L1286="CO2",M1286,IF(L1286="CH4",M1286*Hoja1!$C$19,BASEDEDATOS!M1286*Hoja1!$C$20)),0)</f>
        <v>0</v>
      </c>
    </row>
    <row r="1287" spans="2:14" x14ac:dyDescent="0.75">
      <c r="B1287" t="str">
        <f t="shared" si="1"/>
        <v>1B2ai</v>
      </c>
      <c r="C1287" t="str">
        <f>Hoja1!$C$31</f>
        <v>CRUDO</v>
      </c>
      <c r="D1287" t="s">
        <v>12</v>
      </c>
      <c r="E1287" t="s">
        <v>841</v>
      </c>
      <c r="F1287" t="s">
        <v>843</v>
      </c>
      <c r="L1287" t="s">
        <v>31</v>
      </c>
      <c r="M1287">
        <f>'Venteos_Well drilling'!AY93</f>
        <v>0</v>
      </c>
      <c r="N1287">
        <f>IFERROR(IF(L1287="CO2",M1287,IF(L1287="CH4",M1287*Hoja1!$C$19,BASEDEDATOS!M1287*Hoja1!$C$20)),0)</f>
        <v>0</v>
      </c>
    </row>
    <row r="1288" spans="2:14" x14ac:dyDescent="0.75">
      <c r="B1288" t="str">
        <f t="shared" si="1"/>
        <v>1B2ai</v>
      </c>
      <c r="C1288" t="str">
        <f>Hoja1!$C$31</f>
        <v>CRUDO</v>
      </c>
      <c r="D1288" t="s">
        <v>12</v>
      </c>
      <c r="E1288" t="s">
        <v>841</v>
      </c>
      <c r="F1288" t="s">
        <v>843</v>
      </c>
      <c r="L1288" t="s">
        <v>31</v>
      </c>
      <c r="M1288">
        <f>'Venteos_Well drilling'!AY94</f>
        <v>0</v>
      </c>
      <c r="N1288">
        <f>IFERROR(IF(L1288="CO2",M1288,IF(L1288="CH4",M1288*Hoja1!$C$19,BASEDEDATOS!M1288*Hoja1!$C$20)),0)</f>
        <v>0</v>
      </c>
    </row>
    <row r="1289" spans="2:14" x14ac:dyDescent="0.75">
      <c r="B1289" t="str">
        <f t="shared" si="1"/>
        <v>1B2ai</v>
      </c>
      <c r="C1289" t="str">
        <f>Hoja1!$C$31</f>
        <v>CRUDO</v>
      </c>
      <c r="D1289" t="s">
        <v>12</v>
      </c>
      <c r="E1289" t="s">
        <v>841</v>
      </c>
      <c r="F1289" t="s">
        <v>843</v>
      </c>
      <c r="L1289" t="s">
        <v>31</v>
      </c>
      <c r="M1289">
        <f>'Venteos_Well drilling'!AY95</f>
        <v>0</v>
      </c>
      <c r="N1289">
        <f>IFERROR(IF(L1289="CO2",M1289,IF(L1289="CH4",M1289*Hoja1!$C$19,BASEDEDATOS!M1289*Hoja1!$C$20)),0)</f>
        <v>0</v>
      </c>
    </row>
    <row r="1290" spans="2:14" x14ac:dyDescent="0.75">
      <c r="B1290" t="str">
        <f t="shared" si="1"/>
        <v>1B2ai</v>
      </c>
      <c r="C1290" t="str">
        <f>Hoja1!$C$31</f>
        <v>CRUDO</v>
      </c>
      <c r="D1290" t="s">
        <v>12</v>
      </c>
      <c r="E1290" t="s">
        <v>841</v>
      </c>
      <c r="F1290" t="s">
        <v>843</v>
      </c>
      <c r="L1290" t="s">
        <v>31</v>
      </c>
      <c r="M1290">
        <f>'Venteos_Well drilling'!AY96</f>
        <v>0</v>
      </c>
      <c r="N1290">
        <f>IFERROR(IF(L1290="CO2",M1290,IF(L1290="CH4",M1290*Hoja1!$C$19,BASEDEDATOS!M1290*Hoja1!$C$20)),0)</f>
        <v>0</v>
      </c>
    </row>
    <row r="1291" spans="2:14" x14ac:dyDescent="0.75">
      <c r="B1291" t="str">
        <f t="shared" ref="B1291:B1355" si="2">IF(C1291="CRUDO","1B2ai","1B2aii")</f>
        <v>1B2ai</v>
      </c>
      <c r="C1291" t="str">
        <f>Hoja1!$C$31</f>
        <v>CRUDO</v>
      </c>
      <c r="D1291" t="s">
        <v>12</v>
      </c>
      <c r="E1291" t="s">
        <v>841</v>
      </c>
      <c r="F1291" t="s">
        <v>843</v>
      </c>
      <c r="L1291" t="s">
        <v>31</v>
      </c>
      <c r="M1291">
        <f>'Venteos_Well drilling'!AY97</f>
        <v>0</v>
      </c>
      <c r="N1291">
        <f>IFERROR(IF(L1291="CO2",M1291,IF(L1291="CH4",M1291*Hoja1!$C$19,BASEDEDATOS!M1291*Hoja1!$C$20)),0)</f>
        <v>0</v>
      </c>
    </row>
    <row r="1292" spans="2:14" x14ac:dyDescent="0.75">
      <c r="B1292" t="str">
        <f t="shared" si="2"/>
        <v>1B2ai</v>
      </c>
      <c r="C1292" t="str">
        <f>Hoja1!$C$31</f>
        <v>CRUDO</v>
      </c>
      <c r="D1292" t="s">
        <v>12</v>
      </c>
      <c r="E1292" t="s">
        <v>841</v>
      </c>
      <c r="F1292" t="s">
        <v>843</v>
      </c>
      <c r="L1292" t="s">
        <v>31</v>
      </c>
      <c r="M1292">
        <f>'Venteos_Well drilling'!AY98</f>
        <v>0</v>
      </c>
      <c r="N1292">
        <f>IFERROR(IF(L1292="CO2",M1292,IF(L1292="CH4",M1292*Hoja1!$C$19,BASEDEDATOS!M1292*Hoja1!$C$20)),0)</f>
        <v>0</v>
      </c>
    </row>
    <row r="1293" spans="2:14" x14ac:dyDescent="0.75">
      <c r="B1293" t="str">
        <f t="shared" si="2"/>
        <v>1B2ai</v>
      </c>
      <c r="C1293" t="str">
        <f>Hoja1!$C$31</f>
        <v>CRUDO</v>
      </c>
      <c r="D1293" t="s">
        <v>12</v>
      </c>
      <c r="E1293" t="s">
        <v>841</v>
      </c>
      <c r="F1293" t="s">
        <v>843</v>
      </c>
      <c r="L1293" t="s">
        <v>31</v>
      </c>
      <c r="M1293">
        <f>'Venteos_Well drilling'!AY99</f>
        <v>0</v>
      </c>
      <c r="N1293">
        <f>IFERROR(IF(L1293="CO2",M1293,IF(L1293="CH4",M1293*Hoja1!$C$19,BASEDEDATOS!M1293*Hoja1!$C$20)),0)</f>
        <v>0</v>
      </c>
    </row>
    <row r="1294" spans="2:14" x14ac:dyDescent="0.75">
      <c r="B1294" t="str">
        <f t="shared" si="2"/>
        <v>1B2ai</v>
      </c>
      <c r="C1294" t="str">
        <f>Hoja1!$C$31</f>
        <v>CRUDO</v>
      </c>
      <c r="D1294" t="s">
        <v>12</v>
      </c>
      <c r="E1294" t="s">
        <v>841</v>
      </c>
      <c r="F1294" t="s">
        <v>843</v>
      </c>
      <c r="L1294" t="s">
        <v>31</v>
      </c>
      <c r="M1294">
        <f>'Venteos_Well drilling'!AY100</f>
        <v>0</v>
      </c>
      <c r="N1294">
        <f>IFERROR(IF(L1294="CO2",M1294,IF(L1294="CH4",M1294*Hoja1!$C$19,BASEDEDATOS!M1294*Hoja1!$C$20)),0)</f>
        <v>0</v>
      </c>
    </row>
    <row r="1295" spans="2:14" x14ac:dyDescent="0.75">
      <c r="B1295" t="str">
        <f t="shared" si="2"/>
        <v>1B2ai</v>
      </c>
      <c r="C1295" t="str">
        <f>Hoja1!$C$31</f>
        <v>CRUDO</v>
      </c>
      <c r="D1295" t="s">
        <v>12</v>
      </c>
      <c r="E1295" t="s">
        <v>841</v>
      </c>
      <c r="F1295" t="s">
        <v>843</v>
      </c>
      <c r="L1295" t="s">
        <v>31</v>
      </c>
      <c r="M1295">
        <f>'Venteos_Well drilling'!AY101</f>
        <v>0</v>
      </c>
      <c r="N1295">
        <f>IFERROR(IF(L1295="CO2",M1295,IF(L1295="CH4",M1295*Hoja1!$C$19,BASEDEDATOS!M1295*Hoja1!$C$20)),0)</f>
        <v>0</v>
      </c>
    </row>
    <row r="1296" spans="2:14" x14ac:dyDescent="0.75">
      <c r="B1296" t="str">
        <f t="shared" si="2"/>
        <v>1B2ai</v>
      </c>
      <c r="C1296" t="str">
        <f>Hoja1!$C$31</f>
        <v>CRUDO</v>
      </c>
      <c r="D1296" t="s">
        <v>12</v>
      </c>
      <c r="E1296" t="s">
        <v>841</v>
      </c>
      <c r="F1296" t="s">
        <v>843</v>
      </c>
      <c r="L1296" t="s">
        <v>31</v>
      </c>
      <c r="M1296">
        <f>'Venteos_Well drilling'!AY102</f>
        <v>0</v>
      </c>
      <c r="N1296">
        <f>IFERROR(IF(L1296="CO2",M1296,IF(L1296="CH4",M1296*Hoja1!$C$19,BASEDEDATOS!M1296*Hoja1!$C$20)),0)</f>
        <v>0</v>
      </c>
    </row>
    <row r="1297" spans="2:14" x14ac:dyDescent="0.75">
      <c r="B1297" t="str">
        <f t="shared" si="2"/>
        <v>1B2ai</v>
      </c>
      <c r="C1297" t="str">
        <f>Hoja1!$C$31</f>
        <v>CRUDO</v>
      </c>
      <c r="D1297" t="s">
        <v>12</v>
      </c>
      <c r="E1297" t="s">
        <v>841</v>
      </c>
      <c r="F1297" t="s">
        <v>843</v>
      </c>
      <c r="L1297" t="s">
        <v>31</v>
      </c>
      <c r="M1297">
        <f>'Venteos_Well drilling'!AY103</f>
        <v>0</v>
      </c>
      <c r="N1297">
        <f>IFERROR(IF(L1297="CO2",M1297,IF(L1297="CH4",M1297*Hoja1!$C$19,BASEDEDATOS!M1297*Hoja1!$C$20)),0)</f>
        <v>0</v>
      </c>
    </row>
    <row r="1298" spans="2:14" x14ac:dyDescent="0.75">
      <c r="B1298" t="str">
        <f t="shared" si="2"/>
        <v>1B2ai</v>
      </c>
      <c r="C1298" t="str">
        <f>Hoja1!$C$31</f>
        <v>CRUDO</v>
      </c>
      <c r="D1298" t="s">
        <v>12</v>
      </c>
      <c r="E1298" t="s">
        <v>841</v>
      </c>
      <c r="F1298" t="s">
        <v>843</v>
      </c>
      <c r="L1298" t="s">
        <v>31</v>
      </c>
      <c r="M1298">
        <f>'Venteos_Well drilling'!AY104</f>
        <v>0</v>
      </c>
      <c r="N1298">
        <f>IFERROR(IF(L1298="CO2",M1298,IF(L1298="CH4",M1298*Hoja1!$C$19,BASEDEDATOS!M1298*Hoja1!$C$20)),0)</f>
        <v>0</v>
      </c>
    </row>
    <row r="1299" spans="2:14" x14ac:dyDescent="0.75">
      <c r="B1299" t="str">
        <f t="shared" si="2"/>
        <v>1B2ai</v>
      </c>
      <c r="C1299" t="str">
        <f>Hoja1!$C$31</f>
        <v>CRUDO</v>
      </c>
      <c r="D1299" t="s">
        <v>12</v>
      </c>
      <c r="E1299" t="s">
        <v>841</v>
      </c>
      <c r="F1299" t="s">
        <v>843</v>
      </c>
      <c r="L1299" t="s">
        <v>31</v>
      </c>
      <c r="M1299">
        <f>'Venteos_Well drilling'!AY105</f>
        <v>0</v>
      </c>
      <c r="N1299">
        <f>IFERROR(IF(L1299="CO2",M1299,IF(L1299="CH4",M1299*Hoja1!$C$19,BASEDEDATOS!M1299*Hoja1!$C$20)),0)</f>
        <v>0</v>
      </c>
    </row>
    <row r="1300" spans="2:14" x14ac:dyDescent="0.75">
      <c r="B1300" t="str">
        <f t="shared" si="2"/>
        <v>1B2ai</v>
      </c>
      <c r="C1300" t="str">
        <f>Hoja1!$C$31</f>
        <v>CRUDO</v>
      </c>
      <c r="D1300" t="s">
        <v>12</v>
      </c>
      <c r="E1300" t="s">
        <v>841</v>
      </c>
      <c r="F1300" t="s">
        <v>843</v>
      </c>
      <c r="L1300" t="s">
        <v>31</v>
      </c>
      <c r="M1300">
        <f>'Venteos_Well drilling'!AY106</f>
        <v>0</v>
      </c>
      <c r="N1300">
        <f>IFERROR(IF(L1300="CO2",M1300,IF(L1300="CH4",M1300*Hoja1!$C$19,BASEDEDATOS!M1300*Hoja1!$C$20)),0)</f>
        <v>0</v>
      </c>
    </row>
    <row r="1301" spans="2:14" x14ac:dyDescent="0.75">
      <c r="B1301" t="str">
        <f t="shared" si="2"/>
        <v>1B2ai</v>
      </c>
      <c r="C1301" t="str">
        <f>Hoja1!$C$31</f>
        <v>CRUDO</v>
      </c>
      <c r="D1301" t="s">
        <v>12</v>
      </c>
      <c r="E1301" t="s">
        <v>841</v>
      </c>
      <c r="F1301" t="s">
        <v>843</v>
      </c>
      <c r="L1301" t="s">
        <v>31</v>
      </c>
      <c r="M1301">
        <f>'Venteos_Well drilling'!AY107</f>
        <v>0</v>
      </c>
      <c r="N1301">
        <f>IFERROR(IF(L1301="CO2",M1301,IF(L1301="CH4",M1301*Hoja1!$C$19,BASEDEDATOS!M1301*Hoja1!$C$20)),0)</f>
        <v>0</v>
      </c>
    </row>
    <row r="1302" spans="2:14" x14ac:dyDescent="0.75">
      <c r="B1302" t="str">
        <f t="shared" si="2"/>
        <v>1B2ai</v>
      </c>
      <c r="C1302" t="str">
        <f>Hoja1!$C$31</f>
        <v>CRUDO</v>
      </c>
      <c r="D1302" t="s">
        <v>12</v>
      </c>
      <c r="E1302" t="s">
        <v>841</v>
      </c>
      <c r="F1302" t="s">
        <v>843</v>
      </c>
      <c r="L1302" t="s">
        <v>31</v>
      </c>
      <c r="M1302">
        <f>'Venteos_Well drilling'!AY108</f>
        <v>0</v>
      </c>
      <c r="N1302">
        <f>IFERROR(IF(L1302="CO2",M1302,IF(L1302="CH4",M1302*Hoja1!$C$19,BASEDEDATOS!M1302*Hoja1!$C$20)),0)</f>
        <v>0</v>
      </c>
    </row>
    <row r="1303" spans="2:14" x14ac:dyDescent="0.75">
      <c r="B1303" t="str">
        <f t="shared" si="2"/>
        <v>1B2ai</v>
      </c>
      <c r="C1303" t="str">
        <f>Hoja1!$C$31</f>
        <v>CRUDO</v>
      </c>
      <c r="D1303" t="s">
        <v>12</v>
      </c>
      <c r="E1303" t="s">
        <v>841</v>
      </c>
      <c r="F1303" t="s">
        <v>843</v>
      </c>
      <c r="L1303" t="s">
        <v>31</v>
      </c>
      <c r="M1303">
        <f>'Venteos_Well drilling'!AY109</f>
        <v>0</v>
      </c>
      <c r="N1303">
        <f>IFERROR(IF(L1303="CO2",M1303,IF(L1303="CH4",M1303*Hoja1!$C$19,BASEDEDATOS!M1303*Hoja1!$C$20)),0)</f>
        <v>0</v>
      </c>
    </row>
    <row r="1304" spans="2:14" x14ac:dyDescent="0.75">
      <c r="B1304" t="str">
        <f t="shared" si="2"/>
        <v>1B2ai</v>
      </c>
      <c r="C1304" t="str">
        <f>Hoja1!$C$31</f>
        <v>CRUDO</v>
      </c>
      <c r="D1304" t="s">
        <v>12</v>
      </c>
      <c r="E1304" t="s">
        <v>841</v>
      </c>
      <c r="F1304" t="s">
        <v>843</v>
      </c>
      <c r="L1304" t="s">
        <v>31</v>
      </c>
      <c r="M1304">
        <f>'Venteos_Well drilling'!AY110</f>
        <v>0</v>
      </c>
      <c r="N1304">
        <f>IFERROR(IF(L1304="CO2",M1304,IF(L1304="CH4",M1304*Hoja1!$C$19,BASEDEDATOS!M1304*Hoja1!$C$20)),0)</f>
        <v>0</v>
      </c>
    </row>
    <row r="1305" spans="2:14" x14ac:dyDescent="0.75">
      <c r="B1305" t="str">
        <f t="shared" si="2"/>
        <v>1B2ai</v>
      </c>
      <c r="C1305" t="str">
        <f>Hoja1!$C$31</f>
        <v>CRUDO</v>
      </c>
      <c r="D1305" t="s">
        <v>12</v>
      </c>
      <c r="E1305" t="s">
        <v>841</v>
      </c>
      <c r="F1305" t="s">
        <v>843</v>
      </c>
      <c r="L1305" t="s">
        <v>31</v>
      </c>
      <c r="M1305">
        <f>'Venteos_Well drilling'!AY111</f>
        <v>0</v>
      </c>
      <c r="N1305">
        <f>IFERROR(IF(L1305="CO2",M1305,IF(L1305="CH4",M1305*Hoja1!$C$19,BASEDEDATOS!M1305*Hoja1!$C$20)),0)</f>
        <v>0</v>
      </c>
    </row>
    <row r="1306" spans="2:14" x14ac:dyDescent="0.75">
      <c r="B1306" t="str">
        <f t="shared" si="2"/>
        <v>1B2ai</v>
      </c>
      <c r="C1306" t="str">
        <f>Hoja1!$C$31</f>
        <v>CRUDO</v>
      </c>
      <c r="D1306" t="s">
        <v>12</v>
      </c>
      <c r="E1306" t="s">
        <v>841</v>
      </c>
      <c r="F1306" t="s">
        <v>843</v>
      </c>
      <c r="L1306" t="s">
        <v>31</v>
      </c>
      <c r="M1306">
        <f>'Venteos_Well drilling'!AY112</f>
        <v>0</v>
      </c>
      <c r="N1306">
        <f>IFERROR(IF(L1306="CO2",M1306,IF(L1306="CH4",M1306*Hoja1!$C$19,BASEDEDATOS!M1306*Hoja1!$C$20)),0)</f>
        <v>0</v>
      </c>
    </row>
    <row r="1307" spans="2:14" x14ac:dyDescent="0.75">
      <c r="B1307" t="str">
        <f t="shared" si="2"/>
        <v>1B2ai</v>
      </c>
      <c r="C1307" t="str">
        <f>Hoja1!$C$31</f>
        <v>CRUDO</v>
      </c>
      <c r="D1307" t="s">
        <v>12</v>
      </c>
      <c r="E1307" t="s">
        <v>841</v>
      </c>
      <c r="F1307" t="s">
        <v>843</v>
      </c>
      <c r="L1307" t="s">
        <v>31</v>
      </c>
      <c r="M1307">
        <f>'Venteos_Well drilling'!AY113</f>
        <v>0</v>
      </c>
      <c r="N1307">
        <f>IFERROR(IF(L1307="CO2",M1307,IF(L1307="CH4",M1307*Hoja1!$C$19,BASEDEDATOS!M1307*Hoja1!$C$20)),0)</f>
        <v>0</v>
      </c>
    </row>
    <row r="1308" spans="2:14" x14ac:dyDescent="0.75">
      <c r="B1308" t="str">
        <f t="shared" si="2"/>
        <v>1B2ai</v>
      </c>
      <c r="C1308" t="str">
        <f>Hoja1!$C$31</f>
        <v>CRUDO</v>
      </c>
      <c r="D1308" t="s">
        <v>12</v>
      </c>
      <c r="E1308" t="s">
        <v>841</v>
      </c>
      <c r="F1308" t="s">
        <v>843</v>
      </c>
      <c r="L1308" t="s">
        <v>31</v>
      </c>
      <c r="M1308">
        <f>'Venteos_Well drilling'!AY114</f>
        <v>0</v>
      </c>
      <c r="N1308">
        <f>IFERROR(IF(L1308="CO2",M1308,IF(L1308="CH4",M1308*Hoja1!$C$19,BASEDEDATOS!M1308*Hoja1!$C$20)),0)</f>
        <v>0</v>
      </c>
    </row>
    <row r="1309" spans="2:14" x14ac:dyDescent="0.75">
      <c r="B1309" t="str">
        <f t="shared" si="2"/>
        <v>1B2ai</v>
      </c>
      <c r="C1309" t="str">
        <f>Hoja1!$C$31</f>
        <v>CRUDO</v>
      </c>
      <c r="D1309" t="s">
        <v>12</v>
      </c>
      <c r="E1309" t="s">
        <v>841</v>
      </c>
      <c r="F1309" t="s">
        <v>843</v>
      </c>
      <c r="L1309" t="s">
        <v>31</v>
      </c>
      <c r="M1309">
        <f>'Venteos_Well drilling'!AY115</f>
        <v>0</v>
      </c>
      <c r="N1309">
        <f>IFERROR(IF(L1309="CO2",M1309,IF(L1309="CH4",M1309*Hoja1!$C$19,BASEDEDATOS!M1309*Hoja1!$C$20)),0)</f>
        <v>0</v>
      </c>
    </row>
    <row r="1310" spans="2:14" x14ac:dyDescent="0.75">
      <c r="B1310" t="str">
        <f t="shared" si="2"/>
        <v>1B2ai</v>
      </c>
      <c r="C1310" t="str">
        <f>Hoja1!$C$31</f>
        <v>CRUDO</v>
      </c>
      <c r="D1310" t="s">
        <v>12</v>
      </c>
      <c r="E1310" t="s">
        <v>841</v>
      </c>
      <c r="F1310" t="s">
        <v>843</v>
      </c>
      <c r="L1310" t="s">
        <v>31</v>
      </c>
      <c r="M1310">
        <f>'Venteos_Well drilling'!AY116</f>
        <v>0</v>
      </c>
      <c r="N1310">
        <f>IFERROR(IF(L1310="CO2",M1310,IF(L1310="CH4",M1310*Hoja1!$C$19,BASEDEDATOS!M1310*Hoja1!$C$20)),0)</f>
        <v>0</v>
      </c>
    </row>
    <row r="1311" spans="2:14" x14ac:dyDescent="0.75">
      <c r="B1311" t="str">
        <f t="shared" si="2"/>
        <v>1B2ai</v>
      </c>
      <c r="C1311" t="str">
        <f>Hoja1!$C$31</f>
        <v>CRUDO</v>
      </c>
      <c r="D1311" t="s">
        <v>12</v>
      </c>
      <c r="E1311" t="s">
        <v>841</v>
      </c>
      <c r="F1311" t="s">
        <v>843</v>
      </c>
      <c r="L1311" t="s">
        <v>31</v>
      </c>
      <c r="M1311">
        <f>'Venteos_Well drilling'!AY117</f>
        <v>0</v>
      </c>
      <c r="N1311">
        <f>IFERROR(IF(L1311="CO2",M1311,IF(L1311="CH4",M1311*Hoja1!$C$19,BASEDEDATOS!M1311*Hoja1!$C$20)),0)</f>
        <v>0</v>
      </c>
    </row>
    <row r="1312" spans="2:14" x14ac:dyDescent="0.75">
      <c r="B1312" t="str">
        <f t="shared" si="2"/>
        <v>1B2ai</v>
      </c>
      <c r="C1312" t="str">
        <f>Hoja1!$C$31</f>
        <v>CRUDO</v>
      </c>
      <c r="D1312" t="s">
        <v>12</v>
      </c>
      <c r="E1312" t="s">
        <v>841</v>
      </c>
      <c r="F1312" t="s">
        <v>843</v>
      </c>
      <c r="L1312" t="s">
        <v>31</v>
      </c>
      <c r="M1312">
        <f>'Venteos_Well drilling'!AY118</f>
        <v>0</v>
      </c>
      <c r="N1312">
        <f>IFERROR(IF(L1312="CO2",M1312,IF(L1312="CH4",M1312*Hoja1!$C$19,BASEDEDATOS!M1312*Hoja1!$C$20)),0)</f>
        <v>0</v>
      </c>
    </row>
    <row r="1313" spans="2:14" x14ac:dyDescent="0.75">
      <c r="B1313" t="str">
        <f t="shared" si="2"/>
        <v>1B2ai</v>
      </c>
      <c r="C1313" t="str">
        <f>Hoja1!$C$31</f>
        <v>CRUDO</v>
      </c>
      <c r="D1313" t="s">
        <v>12</v>
      </c>
      <c r="E1313" t="s">
        <v>841</v>
      </c>
      <c r="F1313" t="s">
        <v>843</v>
      </c>
      <c r="L1313" t="s">
        <v>31</v>
      </c>
      <c r="M1313">
        <f>'Venteos_Well drilling'!AY119</f>
        <v>0</v>
      </c>
      <c r="N1313">
        <f>IFERROR(IF(L1313="CO2",M1313,IF(L1313="CH4",M1313*Hoja1!$C$19,BASEDEDATOS!M1313*Hoja1!$C$20)),0)</f>
        <v>0</v>
      </c>
    </row>
    <row r="1314" spans="2:14" x14ac:dyDescent="0.75">
      <c r="B1314" t="str">
        <f t="shared" si="2"/>
        <v>1B2ai</v>
      </c>
      <c r="C1314" t="str">
        <f>Hoja1!$C$31</f>
        <v>CRUDO</v>
      </c>
      <c r="D1314" t="s">
        <v>12</v>
      </c>
      <c r="E1314" t="s">
        <v>841</v>
      </c>
      <c r="F1314" t="s">
        <v>843</v>
      </c>
      <c r="L1314" t="s">
        <v>31</v>
      </c>
      <c r="M1314">
        <f>'Venteos_Well drilling'!AY120</f>
        <v>0</v>
      </c>
      <c r="N1314">
        <f>IFERROR(IF(L1314="CO2",M1314,IF(L1314="CH4",M1314*Hoja1!$C$19,BASEDEDATOS!M1314*Hoja1!$C$20)),0)</f>
        <v>0</v>
      </c>
    </row>
    <row r="1315" spans="2:14" x14ac:dyDescent="0.75">
      <c r="B1315" t="str">
        <f t="shared" si="2"/>
        <v>1B2ai</v>
      </c>
      <c r="C1315" t="str">
        <f>Hoja1!$C$31</f>
        <v>CRUDO</v>
      </c>
      <c r="D1315" t="s">
        <v>12</v>
      </c>
      <c r="E1315" t="s">
        <v>841</v>
      </c>
      <c r="F1315" t="s">
        <v>843</v>
      </c>
      <c r="L1315" t="s">
        <v>31</v>
      </c>
      <c r="M1315">
        <f>'Venteos_Well drilling'!AY121</f>
        <v>0</v>
      </c>
      <c r="N1315">
        <f>IFERROR(IF(L1315="CO2",M1315,IF(L1315="CH4",M1315*Hoja1!$C$19,BASEDEDATOS!M1315*Hoja1!$C$20)),0)</f>
        <v>0</v>
      </c>
    </row>
    <row r="1316" spans="2:14" x14ac:dyDescent="0.75">
      <c r="B1316" t="str">
        <f t="shared" si="2"/>
        <v>1B2ai</v>
      </c>
      <c r="C1316" t="str">
        <f>Hoja1!$C$31</f>
        <v>CRUDO</v>
      </c>
      <c r="D1316" t="s">
        <v>12</v>
      </c>
      <c r="E1316" t="s">
        <v>841</v>
      </c>
      <c r="F1316" t="s">
        <v>843</v>
      </c>
      <c r="L1316" t="s">
        <v>31</v>
      </c>
      <c r="M1316">
        <f>'Venteos_Well drilling'!AY122</f>
        <v>0</v>
      </c>
      <c r="N1316">
        <f>IFERROR(IF(L1316="CO2",M1316,IF(L1316="CH4",M1316*Hoja1!$C$19,BASEDEDATOS!M1316*Hoja1!$C$20)),0)</f>
        <v>0</v>
      </c>
    </row>
    <row r="1317" spans="2:14" x14ac:dyDescent="0.75">
      <c r="B1317" t="str">
        <f t="shared" si="2"/>
        <v>1B2ai</v>
      </c>
      <c r="C1317" t="str">
        <f>Hoja1!$C$31</f>
        <v>CRUDO</v>
      </c>
      <c r="D1317" t="s">
        <v>12</v>
      </c>
      <c r="E1317" t="s">
        <v>841</v>
      </c>
      <c r="F1317" t="s">
        <v>843</v>
      </c>
      <c r="L1317" t="s">
        <v>31</v>
      </c>
      <c r="M1317">
        <f>'Venteos_Well drilling'!AY123</f>
        <v>0</v>
      </c>
      <c r="N1317">
        <f>IFERROR(IF(L1317="CO2",M1317,IF(L1317="CH4",M1317*Hoja1!$C$19,BASEDEDATOS!M1317*Hoja1!$C$20)),0)</f>
        <v>0</v>
      </c>
    </row>
    <row r="1318" spans="2:14" x14ac:dyDescent="0.75">
      <c r="B1318" t="str">
        <f t="shared" si="2"/>
        <v>1B2ai</v>
      </c>
      <c r="C1318" t="str">
        <f>Hoja1!$C$31</f>
        <v>CRUDO</v>
      </c>
      <c r="D1318" t="s">
        <v>12</v>
      </c>
      <c r="E1318" t="s">
        <v>841</v>
      </c>
      <c r="F1318" t="s">
        <v>843</v>
      </c>
      <c r="L1318" t="s">
        <v>44</v>
      </c>
      <c r="M1318">
        <f>'Venteos_Well drilling'!AZ46</f>
        <v>5.739389599013742E-6</v>
      </c>
      <c r="N1318">
        <f>IFERROR(IF(L1318="CO2",M1318,IF(L1318="CH4",M1318*Hoja1!$C$19,BASEDEDATOS!M1318*Hoja1!$C$20)),0)</f>
        <v>1.5209382437386416E-3</v>
      </c>
    </row>
    <row r="1319" spans="2:14" x14ac:dyDescent="0.75">
      <c r="B1319" t="str">
        <f t="shared" si="2"/>
        <v>1B2ai</v>
      </c>
      <c r="C1319" t="str">
        <f>Hoja1!$C$31</f>
        <v>CRUDO</v>
      </c>
      <c r="D1319" t="s">
        <v>12</v>
      </c>
      <c r="E1319" t="s">
        <v>841</v>
      </c>
      <c r="F1319" t="s">
        <v>843</v>
      </c>
      <c r="L1319" t="s">
        <v>44</v>
      </c>
      <c r="M1319">
        <f>'Venteos_Well drilling'!AZ47</f>
        <v>0</v>
      </c>
      <c r="N1319">
        <f>IFERROR(IF(L1319="CO2",M1319,IF(L1319="CH4",M1319*Hoja1!$C$19,BASEDEDATOS!M1319*Hoja1!$C$20)),0)</f>
        <v>0</v>
      </c>
    </row>
    <row r="1320" spans="2:14" x14ac:dyDescent="0.75">
      <c r="B1320" t="str">
        <f t="shared" si="2"/>
        <v>1B2ai</v>
      </c>
      <c r="C1320" t="str">
        <f>Hoja1!$C$31</f>
        <v>CRUDO</v>
      </c>
      <c r="D1320" t="s">
        <v>12</v>
      </c>
      <c r="E1320" t="s">
        <v>841</v>
      </c>
      <c r="F1320" t="s">
        <v>843</v>
      </c>
      <c r="L1320" t="s">
        <v>44</v>
      </c>
      <c r="M1320">
        <f>'Venteos_Well drilling'!AZ48</f>
        <v>0</v>
      </c>
      <c r="N1320">
        <f>IFERROR(IF(L1320="CO2",M1320,IF(L1320="CH4",M1320*Hoja1!$C$19,BASEDEDATOS!M1320*Hoja1!$C$20)),0)</f>
        <v>0</v>
      </c>
    </row>
    <row r="1321" spans="2:14" x14ac:dyDescent="0.75">
      <c r="B1321" t="str">
        <f t="shared" si="2"/>
        <v>1B2ai</v>
      </c>
      <c r="C1321" t="str">
        <f>Hoja1!$C$31</f>
        <v>CRUDO</v>
      </c>
      <c r="D1321" t="s">
        <v>12</v>
      </c>
      <c r="E1321" t="s">
        <v>841</v>
      </c>
      <c r="F1321" t="s">
        <v>843</v>
      </c>
      <c r="L1321" t="s">
        <v>44</v>
      </c>
      <c r="M1321">
        <f>'Venteos_Well drilling'!AZ49</f>
        <v>0</v>
      </c>
      <c r="N1321">
        <f>IFERROR(IF(L1321="CO2",M1321,IF(L1321="CH4",M1321*Hoja1!$C$19,BASEDEDATOS!M1321*Hoja1!$C$20)),0)</f>
        <v>0</v>
      </c>
    </row>
    <row r="1322" spans="2:14" x14ac:dyDescent="0.75">
      <c r="B1322" t="str">
        <f t="shared" si="2"/>
        <v>1B2ai</v>
      </c>
      <c r="C1322" t="str">
        <f>Hoja1!$C$31</f>
        <v>CRUDO</v>
      </c>
      <c r="D1322" t="s">
        <v>12</v>
      </c>
      <c r="E1322" t="s">
        <v>841</v>
      </c>
      <c r="F1322" t="s">
        <v>843</v>
      </c>
      <c r="L1322" t="s">
        <v>44</v>
      </c>
      <c r="M1322">
        <f>'Venteos_Well drilling'!AZ50</f>
        <v>0</v>
      </c>
      <c r="N1322">
        <f>IFERROR(IF(L1322="CO2",M1322,IF(L1322="CH4",M1322*Hoja1!$C$19,BASEDEDATOS!M1322*Hoja1!$C$20)),0)</f>
        <v>0</v>
      </c>
    </row>
    <row r="1323" spans="2:14" x14ac:dyDescent="0.75">
      <c r="B1323" t="str">
        <f t="shared" si="2"/>
        <v>1B2ai</v>
      </c>
      <c r="C1323" t="str">
        <f>Hoja1!$C$31</f>
        <v>CRUDO</v>
      </c>
      <c r="D1323" t="s">
        <v>12</v>
      </c>
      <c r="E1323" t="s">
        <v>841</v>
      </c>
      <c r="F1323" t="s">
        <v>843</v>
      </c>
      <c r="L1323" t="s">
        <v>44</v>
      </c>
      <c r="M1323">
        <f>'Venteos_Well drilling'!AZ51</f>
        <v>0</v>
      </c>
      <c r="N1323">
        <f>IFERROR(IF(L1323="CO2",M1323,IF(L1323="CH4",M1323*Hoja1!$C$19,BASEDEDATOS!M1323*Hoja1!$C$20)),0)</f>
        <v>0</v>
      </c>
    </row>
    <row r="1324" spans="2:14" x14ac:dyDescent="0.75">
      <c r="B1324" t="str">
        <f t="shared" si="2"/>
        <v>1B2ai</v>
      </c>
      <c r="C1324" t="str">
        <f>Hoja1!$C$31</f>
        <v>CRUDO</v>
      </c>
      <c r="D1324" t="s">
        <v>12</v>
      </c>
      <c r="E1324" t="s">
        <v>841</v>
      </c>
      <c r="F1324" t="s">
        <v>843</v>
      </c>
      <c r="L1324" t="s">
        <v>44</v>
      </c>
      <c r="M1324">
        <f>'Venteos_Well drilling'!AZ52</f>
        <v>0</v>
      </c>
      <c r="N1324">
        <f>IFERROR(IF(L1324="CO2",M1324,IF(L1324="CH4",M1324*Hoja1!$C$19,BASEDEDATOS!M1324*Hoja1!$C$20)),0)</f>
        <v>0</v>
      </c>
    </row>
    <row r="1325" spans="2:14" x14ac:dyDescent="0.75">
      <c r="B1325" t="str">
        <f t="shared" si="2"/>
        <v>1B2ai</v>
      </c>
      <c r="C1325" t="str">
        <f>Hoja1!$C$31</f>
        <v>CRUDO</v>
      </c>
      <c r="D1325" t="s">
        <v>12</v>
      </c>
      <c r="E1325" t="s">
        <v>841</v>
      </c>
      <c r="F1325" t="s">
        <v>843</v>
      </c>
      <c r="L1325" t="s">
        <v>44</v>
      </c>
      <c r="M1325">
        <f>'Venteos_Well drilling'!AZ53</f>
        <v>0</v>
      </c>
      <c r="N1325">
        <f>IFERROR(IF(L1325="CO2",M1325,IF(L1325="CH4",M1325*Hoja1!$C$19,BASEDEDATOS!M1325*Hoja1!$C$20)),0)</f>
        <v>0</v>
      </c>
    </row>
    <row r="1326" spans="2:14" x14ac:dyDescent="0.75">
      <c r="B1326" t="str">
        <f t="shared" si="2"/>
        <v>1B2ai</v>
      </c>
      <c r="C1326" t="str">
        <f>Hoja1!$C$31</f>
        <v>CRUDO</v>
      </c>
      <c r="D1326" t="s">
        <v>12</v>
      </c>
      <c r="E1326" t="s">
        <v>841</v>
      </c>
      <c r="F1326" t="s">
        <v>843</v>
      </c>
      <c r="L1326" t="s">
        <v>44</v>
      </c>
      <c r="M1326">
        <f>'Venteos_Well drilling'!AZ54</f>
        <v>0</v>
      </c>
      <c r="N1326">
        <f>IFERROR(IF(L1326="CO2",M1326,IF(L1326="CH4",M1326*Hoja1!$C$19,BASEDEDATOS!M1326*Hoja1!$C$20)),0)</f>
        <v>0</v>
      </c>
    </row>
    <row r="1327" spans="2:14" x14ac:dyDescent="0.75">
      <c r="B1327" t="str">
        <f t="shared" si="2"/>
        <v>1B2ai</v>
      </c>
      <c r="C1327" t="str">
        <f>Hoja1!$C$31</f>
        <v>CRUDO</v>
      </c>
      <c r="D1327" t="s">
        <v>12</v>
      </c>
      <c r="E1327" t="s">
        <v>841</v>
      </c>
      <c r="F1327" t="s">
        <v>843</v>
      </c>
      <c r="L1327" t="s">
        <v>44</v>
      </c>
      <c r="M1327">
        <f>'Venteos_Well drilling'!AZ55</f>
        <v>0</v>
      </c>
      <c r="N1327">
        <f>IFERROR(IF(L1327="CO2",M1327,IF(L1327="CH4",M1327*Hoja1!$C$19,BASEDEDATOS!M1327*Hoja1!$C$20)),0)</f>
        <v>0</v>
      </c>
    </row>
    <row r="1328" spans="2:14" x14ac:dyDescent="0.75">
      <c r="B1328" t="str">
        <f t="shared" si="2"/>
        <v>1B2ai</v>
      </c>
      <c r="C1328" t="str">
        <f>Hoja1!$C$31</f>
        <v>CRUDO</v>
      </c>
      <c r="D1328" t="s">
        <v>12</v>
      </c>
      <c r="E1328" t="s">
        <v>841</v>
      </c>
      <c r="F1328" t="s">
        <v>843</v>
      </c>
      <c r="L1328" t="s">
        <v>44</v>
      </c>
      <c r="M1328">
        <f>'Venteos_Well drilling'!AZ56</f>
        <v>0</v>
      </c>
      <c r="N1328">
        <f>IFERROR(IF(L1328="CO2",M1328,IF(L1328="CH4",M1328*Hoja1!$C$19,BASEDEDATOS!M1328*Hoja1!$C$20)),0)</f>
        <v>0</v>
      </c>
    </row>
    <row r="1329" spans="2:14" x14ac:dyDescent="0.75">
      <c r="B1329" t="str">
        <f t="shared" si="2"/>
        <v>1B2ai</v>
      </c>
      <c r="C1329" t="str">
        <f>Hoja1!$C$31</f>
        <v>CRUDO</v>
      </c>
      <c r="D1329" t="s">
        <v>12</v>
      </c>
      <c r="E1329" t="s">
        <v>841</v>
      </c>
      <c r="F1329" t="s">
        <v>843</v>
      </c>
      <c r="L1329" t="s">
        <v>44</v>
      </c>
      <c r="M1329">
        <f>'Venteos_Well drilling'!AZ57</f>
        <v>0</v>
      </c>
      <c r="N1329">
        <f>IFERROR(IF(L1329="CO2",M1329,IF(L1329="CH4",M1329*Hoja1!$C$19,BASEDEDATOS!M1329*Hoja1!$C$20)),0)</f>
        <v>0</v>
      </c>
    </row>
    <row r="1330" spans="2:14" x14ac:dyDescent="0.75">
      <c r="B1330" t="str">
        <f t="shared" si="2"/>
        <v>1B2ai</v>
      </c>
      <c r="C1330" t="str">
        <f>Hoja1!$C$31</f>
        <v>CRUDO</v>
      </c>
      <c r="D1330" t="s">
        <v>12</v>
      </c>
      <c r="E1330" t="s">
        <v>841</v>
      </c>
      <c r="F1330" t="s">
        <v>843</v>
      </c>
      <c r="L1330" t="s">
        <v>44</v>
      </c>
      <c r="M1330">
        <f>'Venteos_Well drilling'!AZ58</f>
        <v>0</v>
      </c>
      <c r="N1330">
        <f>IFERROR(IF(L1330="CO2",M1330,IF(L1330="CH4",M1330*Hoja1!$C$19,BASEDEDATOS!M1330*Hoja1!$C$20)),0)</f>
        <v>0</v>
      </c>
    </row>
    <row r="1331" spans="2:14" x14ac:dyDescent="0.75">
      <c r="B1331" t="str">
        <f t="shared" si="2"/>
        <v>1B2ai</v>
      </c>
      <c r="C1331" t="str">
        <f>Hoja1!$C$31</f>
        <v>CRUDO</v>
      </c>
      <c r="D1331" t="s">
        <v>12</v>
      </c>
      <c r="E1331" t="s">
        <v>841</v>
      </c>
      <c r="F1331" t="s">
        <v>843</v>
      </c>
      <c r="L1331" t="s">
        <v>44</v>
      </c>
      <c r="M1331">
        <f>'Venteos_Well drilling'!AZ59</f>
        <v>0</v>
      </c>
      <c r="N1331">
        <f>IFERROR(IF(L1331="CO2",M1331,IF(L1331="CH4",M1331*Hoja1!$C$19,BASEDEDATOS!M1331*Hoja1!$C$20)),0)</f>
        <v>0</v>
      </c>
    </row>
    <row r="1332" spans="2:14" x14ac:dyDescent="0.75">
      <c r="B1332" t="str">
        <f t="shared" si="2"/>
        <v>1B2ai</v>
      </c>
      <c r="C1332" t="str">
        <f>Hoja1!$C$31</f>
        <v>CRUDO</v>
      </c>
      <c r="D1332" t="s">
        <v>12</v>
      </c>
      <c r="E1332" t="s">
        <v>841</v>
      </c>
      <c r="F1332" t="s">
        <v>843</v>
      </c>
      <c r="L1332" t="s">
        <v>44</v>
      </c>
      <c r="M1332">
        <f>'Venteos_Well drilling'!AZ60</f>
        <v>0</v>
      </c>
      <c r="N1332">
        <f>IFERROR(IF(L1332="CO2",M1332,IF(L1332="CH4",M1332*Hoja1!$C$19,BASEDEDATOS!M1332*Hoja1!$C$20)),0)</f>
        <v>0</v>
      </c>
    </row>
    <row r="1333" spans="2:14" x14ac:dyDescent="0.75">
      <c r="B1333" t="str">
        <f t="shared" si="2"/>
        <v>1B2ai</v>
      </c>
      <c r="C1333" t="str">
        <f>Hoja1!$C$31</f>
        <v>CRUDO</v>
      </c>
      <c r="D1333" t="s">
        <v>12</v>
      </c>
      <c r="E1333" t="s">
        <v>841</v>
      </c>
      <c r="F1333" t="s">
        <v>843</v>
      </c>
      <c r="L1333" t="s">
        <v>44</v>
      </c>
      <c r="M1333">
        <f>'Venteos_Well drilling'!AZ61</f>
        <v>0</v>
      </c>
      <c r="N1333">
        <f>IFERROR(IF(L1333="CO2",M1333,IF(L1333="CH4",M1333*Hoja1!$C$19,BASEDEDATOS!M1333*Hoja1!$C$20)),0)</f>
        <v>0</v>
      </c>
    </row>
    <row r="1334" spans="2:14" x14ac:dyDescent="0.75">
      <c r="B1334" t="str">
        <f t="shared" si="2"/>
        <v>1B2ai</v>
      </c>
      <c r="C1334" t="str">
        <f>Hoja1!$C$31</f>
        <v>CRUDO</v>
      </c>
      <c r="D1334" t="s">
        <v>12</v>
      </c>
      <c r="E1334" t="s">
        <v>841</v>
      </c>
      <c r="F1334" t="s">
        <v>843</v>
      </c>
      <c r="L1334" t="s">
        <v>44</v>
      </c>
      <c r="M1334">
        <f>'Venteos_Well drilling'!AZ62</f>
        <v>0</v>
      </c>
      <c r="N1334">
        <f>IFERROR(IF(L1334="CO2",M1334,IF(L1334="CH4",M1334*Hoja1!$C$19,BASEDEDATOS!M1334*Hoja1!$C$20)),0)</f>
        <v>0</v>
      </c>
    </row>
    <row r="1335" spans="2:14" x14ac:dyDescent="0.75">
      <c r="B1335" t="str">
        <f t="shared" si="2"/>
        <v>1B2ai</v>
      </c>
      <c r="C1335" t="str">
        <f>Hoja1!$C$31</f>
        <v>CRUDO</v>
      </c>
      <c r="D1335" t="s">
        <v>12</v>
      </c>
      <c r="E1335" t="s">
        <v>841</v>
      </c>
      <c r="F1335" t="s">
        <v>843</v>
      </c>
      <c r="L1335" t="s">
        <v>44</v>
      </c>
      <c r="M1335">
        <f>'Venteos_Well drilling'!AZ63</f>
        <v>0</v>
      </c>
      <c r="N1335">
        <f>IFERROR(IF(L1335="CO2",M1335,IF(L1335="CH4",M1335*Hoja1!$C$19,BASEDEDATOS!M1335*Hoja1!$C$20)),0)</f>
        <v>0</v>
      </c>
    </row>
    <row r="1336" spans="2:14" x14ac:dyDescent="0.75">
      <c r="B1336" t="str">
        <f t="shared" si="2"/>
        <v>1B2ai</v>
      </c>
      <c r="C1336" t="str">
        <f>Hoja1!$C$31</f>
        <v>CRUDO</v>
      </c>
      <c r="D1336" t="s">
        <v>12</v>
      </c>
      <c r="E1336" t="s">
        <v>841</v>
      </c>
      <c r="F1336" t="s">
        <v>843</v>
      </c>
      <c r="L1336" t="s">
        <v>44</v>
      </c>
      <c r="M1336">
        <f>'Venteos_Well drilling'!AZ64</f>
        <v>0</v>
      </c>
      <c r="N1336">
        <f>IFERROR(IF(L1336="CO2",M1336,IF(L1336="CH4",M1336*Hoja1!$C$19,BASEDEDATOS!M1336*Hoja1!$C$20)),0)</f>
        <v>0</v>
      </c>
    </row>
    <row r="1337" spans="2:14" x14ac:dyDescent="0.75">
      <c r="B1337" t="str">
        <f t="shared" si="2"/>
        <v>1B2ai</v>
      </c>
      <c r="C1337" t="str">
        <f>Hoja1!$C$31</f>
        <v>CRUDO</v>
      </c>
      <c r="D1337" t="s">
        <v>12</v>
      </c>
      <c r="E1337" t="s">
        <v>841</v>
      </c>
      <c r="F1337" t="s">
        <v>843</v>
      </c>
      <c r="L1337" t="s">
        <v>44</v>
      </c>
      <c r="M1337">
        <f>'Venteos_Well drilling'!AZ65</f>
        <v>0</v>
      </c>
      <c r="N1337">
        <f>IFERROR(IF(L1337="CO2",M1337,IF(L1337="CH4",M1337*Hoja1!$C$19,BASEDEDATOS!M1337*Hoja1!$C$20)),0)</f>
        <v>0</v>
      </c>
    </row>
    <row r="1338" spans="2:14" x14ac:dyDescent="0.75">
      <c r="B1338" t="str">
        <f t="shared" si="2"/>
        <v>1B2ai</v>
      </c>
      <c r="C1338" t="str">
        <f>Hoja1!$C$31</f>
        <v>CRUDO</v>
      </c>
      <c r="D1338" t="s">
        <v>12</v>
      </c>
      <c r="E1338" t="s">
        <v>841</v>
      </c>
      <c r="F1338" t="s">
        <v>843</v>
      </c>
      <c r="L1338" t="s">
        <v>44</v>
      </c>
      <c r="M1338">
        <f>'Venteos_Well drilling'!AZ66</f>
        <v>0</v>
      </c>
      <c r="N1338">
        <f>IFERROR(IF(L1338="CO2",M1338,IF(L1338="CH4",M1338*Hoja1!$C$19,BASEDEDATOS!M1338*Hoja1!$C$20)),0)</f>
        <v>0</v>
      </c>
    </row>
    <row r="1339" spans="2:14" x14ac:dyDescent="0.75">
      <c r="B1339" t="str">
        <f t="shared" si="2"/>
        <v>1B2ai</v>
      </c>
      <c r="C1339" t="str">
        <f>Hoja1!$C$31</f>
        <v>CRUDO</v>
      </c>
      <c r="D1339" t="s">
        <v>12</v>
      </c>
      <c r="E1339" t="s">
        <v>841</v>
      </c>
      <c r="F1339" t="s">
        <v>843</v>
      </c>
      <c r="L1339" t="s">
        <v>44</v>
      </c>
      <c r="M1339">
        <f>'Venteos_Well drilling'!AZ67</f>
        <v>0</v>
      </c>
      <c r="N1339">
        <f>IFERROR(IF(L1339="CO2",M1339,IF(L1339="CH4",M1339*Hoja1!$C$19,BASEDEDATOS!M1339*Hoja1!$C$20)),0)</f>
        <v>0</v>
      </c>
    </row>
    <row r="1340" spans="2:14" x14ac:dyDescent="0.75">
      <c r="B1340" t="str">
        <f t="shared" si="2"/>
        <v>1B2ai</v>
      </c>
      <c r="C1340" t="str">
        <f>Hoja1!$C$31</f>
        <v>CRUDO</v>
      </c>
      <c r="D1340" t="s">
        <v>12</v>
      </c>
      <c r="E1340" t="s">
        <v>841</v>
      </c>
      <c r="F1340" t="s">
        <v>843</v>
      </c>
      <c r="L1340" t="s">
        <v>44</v>
      </c>
      <c r="M1340">
        <f>'Venteos_Well drilling'!AZ68</f>
        <v>0</v>
      </c>
      <c r="N1340">
        <f>IFERROR(IF(L1340="CO2",M1340,IF(L1340="CH4",M1340*Hoja1!$C$19,BASEDEDATOS!M1340*Hoja1!$C$20)),0)</f>
        <v>0</v>
      </c>
    </row>
    <row r="1341" spans="2:14" x14ac:dyDescent="0.75">
      <c r="B1341" t="str">
        <f t="shared" si="2"/>
        <v>1B2ai</v>
      </c>
      <c r="C1341" t="str">
        <f>Hoja1!$C$31</f>
        <v>CRUDO</v>
      </c>
      <c r="D1341" t="s">
        <v>12</v>
      </c>
      <c r="E1341" t="s">
        <v>841</v>
      </c>
      <c r="F1341" t="s">
        <v>843</v>
      </c>
      <c r="L1341" t="s">
        <v>44</v>
      </c>
      <c r="M1341">
        <f>'Venteos_Well drilling'!AZ69</f>
        <v>0</v>
      </c>
      <c r="N1341">
        <f>IFERROR(IF(L1341="CO2",M1341,IF(L1341="CH4",M1341*Hoja1!$C$19,BASEDEDATOS!M1341*Hoja1!$C$20)),0)</f>
        <v>0</v>
      </c>
    </row>
    <row r="1342" spans="2:14" x14ac:dyDescent="0.75">
      <c r="B1342" t="str">
        <f t="shared" si="2"/>
        <v>1B2ai</v>
      </c>
      <c r="C1342" t="str">
        <f>Hoja1!$C$31</f>
        <v>CRUDO</v>
      </c>
      <c r="D1342" t="s">
        <v>12</v>
      </c>
      <c r="E1342" t="s">
        <v>841</v>
      </c>
      <c r="F1342" t="s">
        <v>843</v>
      </c>
      <c r="L1342" t="s">
        <v>44</v>
      </c>
      <c r="M1342">
        <f>'Venteos_Well drilling'!AZ70</f>
        <v>0</v>
      </c>
      <c r="N1342">
        <f>IFERROR(IF(L1342="CO2",M1342,IF(L1342="CH4",M1342*Hoja1!$C$19,BASEDEDATOS!M1342*Hoja1!$C$20)),0)</f>
        <v>0</v>
      </c>
    </row>
    <row r="1343" spans="2:14" x14ac:dyDescent="0.75">
      <c r="B1343" t="str">
        <f t="shared" si="2"/>
        <v>1B2ai</v>
      </c>
      <c r="C1343" t="str">
        <f>Hoja1!$C$31</f>
        <v>CRUDO</v>
      </c>
      <c r="D1343" t="s">
        <v>12</v>
      </c>
      <c r="E1343" t="s">
        <v>841</v>
      </c>
      <c r="F1343" t="s">
        <v>843</v>
      </c>
      <c r="L1343" t="s">
        <v>44</v>
      </c>
      <c r="M1343">
        <f>'Venteos_Well drilling'!AZ71</f>
        <v>0</v>
      </c>
      <c r="N1343">
        <f>IFERROR(IF(L1343="CO2",M1343,IF(L1343="CH4",M1343*Hoja1!$C$19,BASEDEDATOS!M1343*Hoja1!$C$20)),0)</f>
        <v>0</v>
      </c>
    </row>
    <row r="1344" spans="2:14" x14ac:dyDescent="0.75">
      <c r="B1344" t="str">
        <f t="shared" si="2"/>
        <v>1B2ai</v>
      </c>
      <c r="C1344" t="str">
        <f>Hoja1!$C$31</f>
        <v>CRUDO</v>
      </c>
      <c r="D1344" t="s">
        <v>12</v>
      </c>
      <c r="E1344" t="s">
        <v>841</v>
      </c>
      <c r="F1344" t="s">
        <v>843</v>
      </c>
      <c r="L1344" t="s">
        <v>44</v>
      </c>
      <c r="M1344">
        <f>'Venteos_Well drilling'!AZ72</f>
        <v>0</v>
      </c>
      <c r="N1344">
        <f>IFERROR(IF(L1344="CO2",M1344,IF(L1344="CH4",M1344*Hoja1!$C$19,BASEDEDATOS!M1344*Hoja1!$C$20)),0)</f>
        <v>0</v>
      </c>
    </row>
    <row r="1345" spans="2:14" x14ac:dyDescent="0.75">
      <c r="B1345" t="str">
        <f t="shared" si="2"/>
        <v>1B2ai</v>
      </c>
      <c r="C1345" t="str">
        <f>Hoja1!$C$31</f>
        <v>CRUDO</v>
      </c>
      <c r="D1345" t="s">
        <v>12</v>
      </c>
      <c r="E1345" t="s">
        <v>841</v>
      </c>
      <c r="F1345" t="s">
        <v>843</v>
      </c>
      <c r="L1345" t="s">
        <v>44</v>
      </c>
      <c r="M1345">
        <f>'Venteos_Well drilling'!AZ73</f>
        <v>0</v>
      </c>
      <c r="N1345">
        <f>IFERROR(IF(L1345="CO2",M1345,IF(L1345="CH4",M1345*Hoja1!$C$19,BASEDEDATOS!M1345*Hoja1!$C$20)),0)</f>
        <v>0</v>
      </c>
    </row>
    <row r="1346" spans="2:14" x14ac:dyDescent="0.75">
      <c r="B1346" t="str">
        <f t="shared" si="2"/>
        <v>1B2ai</v>
      </c>
      <c r="C1346" t="str">
        <f>Hoja1!$C$31</f>
        <v>CRUDO</v>
      </c>
      <c r="D1346" t="s">
        <v>12</v>
      </c>
      <c r="E1346" t="s">
        <v>841</v>
      </c>
      <c r="F1346" t="s">
        <v>843</v>
      </c>
      <c r="L1346" t="s">
        <v>44</v>
      </c>
      <c r="M1346">
        <f>'Venteos_Well drilling'!AZ74</f>
        <v>0</v>
      </c>
      <c r="N1346">
        <f>IFERROR(IF(L1346="CO2",M1346,IF(L1346="CH4",M1346*Hoja1!$C$19,BASEDEDATOS!M1346*Hoja1!$C$20)),0)</f>
        <v>0</v>
      </c>
    </row>
    <row r="1347" spans="2:14" x14ac:dyDescent="0.75">
      <c r="B1347" t="str">
        <f t="shared" si="2"/>
        <v>1B2ai</v>
      </c>
      <c r="C1347" t="str">
        <f>Hoja1!$C$31</f>
        <v>CRUDO</v>
      </c>
      <c r="D1347" t="s">
        <v>12</v>
      </c>
      <c r="E1347" t="s">
        <v>841</v>
      </c>
      <c r="F1347" t="s">
        <v>843</v>
      </c>
      <c r="L1347" t="s">
        <v>44</v>
      </c>
      <c r="M1347">
        <f>'Venteos_Well drilling'!AZ75</f>
        <v>0</v>
      </c>
      <c r="N1347">
        <f>IFERROR(IF(L1347="CO2",M1347,IF(L1347="CH4",M1347*Hoja1!$C$19,BASEDEDATOS!M1347*Hoja1!$C$20)),0)</f>
        <v>0</v>
      </c>
    </row>
    <row r="1348" spans="2:14" x14ac:dyDescent="0.75">
      <c r="B1348" t="str">
        <f t="shared" si="2"/>
        <v>1B2ai</v>
      </c>
      <c r="C1348" t="str">
        <f>Hoja1!$C$31</f>
        <v>CRUDO</v>
      </c>
      <c r="D1348" t="s">
        <v>12</v>
      </c>
      <c r="E1348" t="s">
        <v>841</v>
      </c>
      <c r="F1348" t="s">
        <v>843</v>
      </c>
      <c r="L1348" t="s">
        <v>44</v>
      </c>
      <c r="M1348">
        <f>'Venteos_Well drilling'!AZ76</f>
        <v>0</v>
      </c>
      <c r="N1348">
        <f>IFERROR(IF(L1348="CO2",M1348,IF(L1348="CH4",M1348*Hoja1!$C$19,BASEDEDATOS!M1348*Hoja1!$C$20)),0)</f>
        <v>0</v>
      </c>
    </row>
    <row r="1349" spans="2:14" x14ac:dyDescent="0.75">
      <c r="B1349" t="str">
        <f t="shared" si="2"/>
        <v>1B2ai</v>
      </c>
      <c r="C1349" t="str">
        <f>Hoja1!$C$31</f>
        <v>CRUDO</v>
      </c>
      <c r="D1349" t="s">
        <v>12</v>
      </c>
      <c r="E1349" t="s">
        <v>841</v>
      </c>
      <c r="F1349" t="s">
        <v>843</v>
      </c>
      <c r="L1349" t="s">
        <v>44</v>
      </c>
      <c r="M1349">
        <f>'Venteos_Well drilling'!AZ77</f>
        <v>0</v>
      </c>
      <c r="N1349">
        <f>IFERROR(IF(L1349="CO2",M1349,IF(L1349="CH4",M1349*Hoja1!$C$19,BASEDEDATOS!M1349*Hoja1!$C$20)),0)</f>
        <v>0</v>
      </c>
    </row>
    <row r="1350" spans="2:14" x14ac:dyDescent="0.75">
      <c r="B1350" t="str">
        <f t="shared" si="2"/>
        <v>1B2ai</v>
      </c>
      <c r="C1350" t="str">
        <f>Hoja1!$C$31</f>
        <v>CRUDO</v>
      </c>
      <c r="D1350" t="s">
        <v>12</v>
      </c>
      <c r="E1350" t="s">
        <v>841</v>
      </c>
      <c r="F1350" t="s">
        <v>843</v>
      </c>
      <c r="L1350" t="s">
        <v>44</v>
      </c>
      <c r="M1350">
        <f>'Venteos_Well drilling'!AZ78</f>
        <v>0</v>
      </c>
      <c r="N1350">
        <f>IFERROR(IF(L1350="CO2",M1350,IF(L1350="CH4",M1350*Hoja1!$C$19,BASEDEDATOS!M1350*Hoja1!$C$20)),0)</f>
        <v>0</v>
      </c>
    </row>
    <row r="1351" spans="2:14" x14ac:dyDescent="0.75">
      <c r="B1351" t="str">
        <f t="shared" si="2"/>
        <v>1B2ai</v>
      </c>
      <c r="C1351" t="str">
        <f>Hoja1!$C$31</f>
        <v>CRUDO</v>
      </c>
      <c r="D1351" t="s">
        <v>12</v>
      </c>
      <c r="E1351" t="s">
        <v>841</v>
      </c>
      <c r="F1351" t="s">
        <v>843</v>
      </c>
      <c r="L1351" t="s">
        <v>44</v>
      </c>
      <c r="M1351">
        <f>'Venteos_Well drilling'!AZ79</f>
        <v>0</v>
      </c>
      <c r="N1351">
        <f>IFERROR(IF(L1351="CO2",M1351,IF(L1351="CH4",M1351*Hoja1!$C$19,BASEDEDATOS!M1351*Hoja1!$C$20)),0)</f>
        <v>0</v>
      </c>
    </row>
    <row r="1352" spans="2:14" x14ac:dyDescent="0.75">
      <c r="B1352" t="str">
        <f t="shared" si="2"/>
        <v>1B2ai</v>
      </c>
      <c r="C1352" t="str">
        <f>Hoja1!$C$31</f>
        <v>CRUDO</v>
      </c>
      <c r="D1352" t="s">
        <v>12</v>
      </c>
      <c r="E1352" t="s">
        <v>841</v>
      </c>
      <c r="F1352" t="s">
        <v>843</v>
      </c>
      <c r="L1352" t="s">
        <v>44</v>
      </c>
      <c r="M1352">
        <f>'Venteos_Well drilling'!AZ80</f>
        <v>0</v>
      </c>
      <c r="N1352">
        <f>IFERROR(IF(L1352="CO2",M1352,IF(L1352="CH4",M1352*Hoja1!$C$19,BASEDEDATOS!M1352*Hoja1!$C$20)),0)</f>
        <v>0</v>
      </c>
    </row>
    <row r="1353" spans="2:14" x14ac:dyDescent="0.75">
      <c r="B1353" t="str">
        <f t="shared" si="2"/>
        <v>1B2ai</v>
      </c>
      <c r="C1353" t="str">
        <f>Hoja1!$C$31</f>
        <v>CRUDO</v>
      </c>
      <c r="D1353" t="s">
        <v>12</v>
      </c>
      <c r="E1353" t="s">
        <v>841</v>
      </c>
      <c r="F1353" t="s">
        <v>843</v>
      </c>
      <c r="L1353" t="s">
        <v>44</v>
      </c>
      <c r="M1353">
        <f>'Venteos_Well drilling'!AZ81</f>
        <v>0</v>
      </c>
      <c r="N1353">
        <f>IFERROR(IF(L1353="CO2",M1353,IF(L1353="CH4",M1353*Hoja1!$C$19,BASEDEDATOS!M1353*Hoja1!$C$20)),0)</f>
        <v>0</v>
      </c>
    </row>
    <row r="1354" spans="2:14" x14ac:dyDescent="0.75">
      <c r="B1354" t="str">
        <f t="shared" si="2"/>
        <v>1B2ai</v>
      </c>
      <c r="C1354" t="str">
        <f>Hoja1!$C$31</f>
        <v>CRUDO</v>
      </c>
      <c r="D1354" t="s">
        <v>12</v>
      </c>
      <c r="E1354" t="s">
        <v>841</v>
      </c>
      <c r="F1354" t="s">
        <v>843</v>
      </c>
      <c r="L1354" t="s">
        <v>44</v>
      </c>
      <c r="M1354">
        <f>'Venteos_Well drilling'!AZ82</f>
        <v>0</v>
      </c>
      <c r="N1354">
        <f>IFERROR(IF(L1354="CO2",M1354,IF(L1354="CH4",M1354*Hoja1!$C$19,BASEDEDATOS!M1354*Hoja1!$C$20)),0)</f>
        <v>0</v>
      </c>
    </row>
    <row r="1355" spans="2:14" x14ac:dyDescent="0.75">
      <c r="B1355" t="str">
        <f t="shared" si="2"/>
        <v>1B2ai</v>
      </c>
      <c r="C1355" t="str">
        <f>Hoja1!$C$31</f>
        <v>CRUDO</v>
      </c>
      <c r="D1355" t="s">
        <v>12</v>
      </c>
      <c r="E1355" t="s">
        <v>841</v>
      </c>
      <c r="F1355" t="s">
        <v>843</v>
      </c>
      <c r="L1355" t="s">
        <v>44</v>
      </c>
      <c r="M1355">
        <f>'Venteos_Well drilling'!AZ83</f>
        <v>0</v>
      </c>
      <c r="N1355">
        <f>IFERROR(IF(L1355="CO2",M1355,IF(L1355="CH4",M1355*Hoja1!$C$19,BASEDEDATOS!M1355*Hoja1!$C$20)),0)</f>
        <v>0</v>
      </c>
    </row>
    <row r="1356" spans="2:14" x14ac:dyDescent="0.75">
      <c r="B1356" t="str">
        <f t="shared" ref="B1356:B1419" si="3">IF(C1356="CRUDO","1B2ai","1B2aii")</f>
        <v>1B2ai</v>
      </c>
      <c r="C1356" t="str">
        <f>Hoja1!$C$31</f>
        <v>CRUDO</v>
      </c>
      <c r="D1356" t="s">
        <v>12</v>
      </c>
      <c r="E1356" t="s">
        <v>841</v>
      </c>
      <c r="F1356" t="s">
        <v>843</v>
      </c>
      <c r="L1356" t="s">
        <v>44</v>
      </c>
      <c r="M1356">
        <f>'Venteos_Well drilling'!AZ84</f>
        <v>0</v>
      </c>
      <c r="N1356">
        <f>IFERROR(IF(L1356="CO2",M1356,IF(L1356="CH4",M1356*Hoja1!$C$19,BASEDEDATOS!M1356*Hoja1!$C$20)),0)</f>
        <v>0</v>
      </c>
    </row>
    <row r="1357" spans="2:14" x14ac:dyDescent="0.75">
      <c r="B1357" t="str">
        <f t="shared" si="3"/>
        <v>1B2ai</v>
      </c>
      <c r="C1357" t="str">
        <f>Hoja1!$C$31</f>
        <v>CRUDO</v>
      </c>
      <c r="D1357" t="s">
        <v>12</v>
      </c>
      <c r="E1357" t="s">
        <v>841</v>
      </c>
      <c r="F1357" t="s">
        <v>843</v>
      </c>
      <c r="L1357" t="s">
        <v>44</v>
      </c>
      <c r="M1357">
        <f>'Venteos_Well drilling'!AZ85</f>
        <v>0</v>
      </c>
      <c r="N1357">
        <f>IFERROR(IF(L1357="CO2",M1357,IF(L1357="CH4",M1357*Hoja1!$C$19,BASEDEDATOS!M1357*Hoja1!$C$20)),0)</f>
        <v>0</v>
      </c>
    </row>
    <row r="1358" spans="2:14" x14ac:dyDescent="0.75">
      <c r="B1358" t="str">
        <f t="shared" si="3"/>
        <v>1B2ai</v>
      </c>
      <c r="C1358" t="str">
        <f>Hoja1!$C$31</f>
        <v>CRUDO</v>
      </c>
      <c r="D1358" t="s">
        <v>12</v>
      </c>
      <c r="E1358" t="s">
        <v>841</v>
      </c>
      <c r="F1358" t="s">
        <v>843</v>
      </c>
      <c r="L1358" t="s">
        <v>44</v>
      </c>
      <c r="M1358">
        <f>'Venteos_Well drilling'!AZ86</f>
        <v>0</v>
      </c>
      <c r="N1358">
        <f>IFERROR(IF(L1358="CO2",M1358,IF(L1358="CH4",M1358*Hoja1!$C$19,BASEDEDATOS!M1358*Hoja1!$C$20)),0)</f>
        <v>0</v>
      </c>
    </row>
    <row r="1359" spans="2:14" x14ac:dyDescent="0.75">
      <c r="B1359" t="str">
        <f t="shared" si="3"/>
        <v>1B2ai</v>
      </c>
      <c r="C1359" t="str">
        <f>Hoja1!$C$31</f>
        <v>CRUDO</v>
      </c>
      <c r="D1359" t="s">
        <v>12</v>
      </c>
      <c r="E1359" t="s">
        <v>841</v>
      </c>
      <c r="F1359" t="s">
        <v>843</v>
      </c>
      <c r="L1359" t="s">
        <v>44</v>
      </c>
      <c r="M1359">
        <f>'Venteos_Well drilling'!AZ87</f>
        <v>0</v>
      </c>
      <c r="N1359">
        <f>IFERROR(IF(L1359="CO2",M1359,IF(L1359="CH4",M1359*Hoja1!$C$19,BASEDEDATOS!M1359*Hoja1!$C$20)),0)</f>
        <v>0</v>
      </c>
    </row>
    <row r="1360" spans="2:14" x14ac:dyDescent="0.75">
      <c r="B1360" t="str">
        <f t="shared" si="3"/>
        <v>1B2ai</v>
      </c>
      <c r="C1360" t="str">
        <f>Hoja1!$C$31</f>
        <v>CRUDO</v>
      </c>
      <c r="D1360" t="s">
        <v>12</v>
      </c>
      <c r="E1360" t="s">
        <v>841</v>
      </c>
      <c r="F1360" t="s">
        <v>843</v>
      </c>
      <c r="L1360" t="s">
        <v>44</v>
      </c>
      <c r="M1360">
        <f>'Venteos_Well drilling'!AZ88</f>
        <v>0</v>
      </c>
      <c r="N1360">
        <f>IFERROR(IF(L1360="CO2",M1360,IF(L1360="CH4",M1360*Hoja1!$C$19,BASEDEDATOS!M1360*Hoja1!$C$20)),0)</f>
        <v>0</v>
      </c>
    </row>
    <row r="1361" spans="2:14" x14ac:dyDescent="0.75">
      <c r="B1361" t="str">
        <f t="shared" si="3"/>
        <v>1B2ai</v>
      </c>
      <c r="C1361" t="str">
        <f>Hoja1!$C$31</f>
        <v>CRUDO</v>
      </c>
      <c r="D1361" t="s">
        <v>12</v>
      </c>
      <c r="E1361" t="s">
        <v>841</v>
      </c>
      <c r="F1361" t="s">
        <v>843</v>
      </c>
      <c r="L1361" t="s">
        <v>44</v>
      </c>
      <c r="M1361">
        <f>'Venteos_Well drilling'!AZ89</f>
        <v>0</v>
      </c>
      <c r="N1361">
        <f>IFERROR(IF(L1361="CO2",M1361,IF(L1361="CH4",M1361*Hoja1!$C$19,BASEDEDATOS!M1361*Hoja1!$C$20)),0)</f>
        <v>0</v>
      </c>
    </row>
    <row r="1362" spans="2:14" x14ac:dyDescent="0.75">
      <c r="B1362" t="str">
        <f t="shared" si="3"/>
        <v>1B2ai</v>
      </c>
      <c r="C1362" t="str">
        <f>Hoja1!$C$31</f>
        <v>CRUDO</v>
      </c>
      <c r="D1362" t="s">
        <v>12</v>
      </c>
      <c r="E1362" t="s">
        <v>841</v>
      </c>
      <c r="F1362" t="s">
        <v>843</v>
      </c>
      <c r="L1362" t="s">
        <v>44</v>
      </c>
      <c r="M1362">
        <f>'Venteos_Well drilling'!AZ90</f>
        <v>0</v>
      </c>
      <c r="N1362">
        <f>IFERROR(IF(L1362="CO2",M1362,IF(L1362="CH4",M1362*Hoja1!$C$19,BASEDEDATOS!M1362*Hoja1!$C$20)),0)</f>
        <v>0</v>
      </c>
    </row>
    <row r="1363" spans="2:14" x14ac:dyDescent="0.75">
      <c r="B1363" t="str">
        <f t="shared" si="3"/>
        <v>1B2ai</v>
      </c>
      <c r="C1363" t="str">
        <f>Hoja1!$C$31</f>
        <v>CRUDO</v>
      </c>
      <c r="D1363" t="s">
        <v>12</v>
      </c>
      <c r="E1363" t="s">
        <v>841</v>
      </c>
      <c r="F1363" t="s">
        <v>843</v>
      </c>
      <c r="L1363" t="s">
        <v>44</v>
      </c>
      <c r="M1363">
        <f>'Venteos_Well drilling'!AZ91</f>
        <v>0</v>
      </c>
      <c r="N1363">
        <f>IFERROR(IF(L1363="CO2",M1363,IF(L1363="CH4",M1363*Hoja1!$C$19,BASEDEDATOS!M1363*Hoja1!$C$20)),0)</f>
        <v>0</v>
      </c>
    </row>
    <row r="1364" spans="2:14" x14ac:dyDescent="0.75">
      <c r="B1364" t="str">
        <f t="shared" si="3"/>
        <v>1B2ai</v>
      </c>
      <c r="C1364" t="str">
        <f>Hoja1!$C$31</f>
        <v>CRUDO</v>
      </c>
      <c r="D1364" t="s">
        <v>12</v>
      </c>
      <c r="E1364" t="s">
        <v>841</v>
      </c>
      <c r="F1364" t="s">
        <v>843</v>
      </c>
      <c r="L1364" t="s">
        <v>44</v>
      </c>
      <c r="M1364">
        <f>'Venteos_Well drilling'!AZ92</f>
        <v>0</v>
      </c>
      <c r="N1364">
        <f>IFERROR(IF(L1364="CO2",M1364,IF(L1364="CH4",M1364*Hoja1!$C$19,BASEDEDATOS!M1364*Hoja1!$C$20)),0)</f>
        <v>0</v>
      </c>
    </row>
    <row r="1365" spans="2:14" x14ac:dyDescent="0.75">
      <c r="B1365" t="str">
        <f t="shared" si="3"/>
        <v>1B2ai</v>
      </c>
      <c r="C1365" t="str">
        <f>Hoja1!$C$31</f>
        <v>CRUDO</v>
      </c>
      <c r="D1365" t="s">
        <v>12</v>
      </c>
      <c r="E1365" t="s">
        <v>841</v>
      </c>
      <c r="F1365" t="s">
        <v>843</v>
      </c>
      <c r="L1365" t="s">
        <v>44</v>
      </c>
      <c r="M1365">
        <f>'Venteos_Well drilling'!AZ93</f>
        <v>0</v>
      </c>
      <c r="N1365">
        <f>IFERROR(IF(L1365="CO2",M1365,IF(L1365="CH4",M1365*Hoja1!$C$19,BASEDEDATOS!M1365*Hoja1!$C$20)),0)</f>
        <v>0</v>
      </c>
    </row>
    <row r="1366" spans="2:14" x14ac:dyDescent="0.75">
      <c r="B1366" t="str">
        <f t="shared" si="3"/>
        <v>1B2ai</v>
      </c>
      <c r="C1366" t="str">
        <f>Hoja1!$C$31</f>
        <v>CRUDO</v>
      </c>
      <c r="D1366" t="s">
        <v>12</v>
      </c>
      <c r="E1366" t="s">
        <v>841</v>
      </c>
      <c r="F1366" t="s">
        <v>843</v>
      </c>
      <c r="L1366" t="s">
        <v>44</v>
      </c>
      <c r="M1366">
        <f>'Venteos_Well drilling'!AZ94</f>
        <v>0</v>
      </c>
      <c r="N1366">
        <f>IFERROR(IF(L1366="CO2",M1366,IF(L1366="CH4",M1366*Hoja1!$C$19,BASEDEDATOS!M1366*Hoja1!$C$20)),0)</f>
        <v>0</v>
      </c>
    </row>
    <row r="1367" spans="2:14" x14ac:dyDescent="0.75">
      <c r="B1367" t="str">
        <f t="shared" si="3"/>
        <v>1B2ai</v>
      </c>
      <c r="C1367" t="str">
        <f>Hoja1!$C$31</f>
        <v>CRUDO</v>
      </c>
      <c r="D1367" t="s">
        <v>12</v>
      </c>
      <c r="E1367" t="s">
        <v>841</v>
      </c>
      <c r="F1367" t="s">
        <v>843</v>
      </c>
      <c r="L1367" t="s">
        <v>44</v>
      </c>
      <c r="M1367">
        <f>'Venteos_Well drilling'!AZ95</f>
        <v>0</v>
      </c>
      <c r="N1367">
        <f>IFERROR(IF(L1367="CO2",M1367,IF(L1367="CH4",M1367*Hoja1!$C$19,BASEDEDATOS!M1367*Hoja1!$C$20)),0)</f>
        <v>0</v>
      </c>
    </row>
    <row r="1368" spans="2:14" x14ac:dyDescent="0.75">
      <c r="B1368" t="str">
        <f t="shared" si="3"/>
        <v>1B2ai</v>
      </c>
      <c r="C1368" t="str">
        <f>Hoja1!$C$31</f>
        <v>CRUDO</v>
      </c>
      <c r="D1368" t="s">
        <v>12</v>
      </c>
      <c r="E1368" t="s">
        <v>841</v>
      </c>
      <c r="F1368" t="s">
        <v>843</v>
      </c>
      <c r="L1368" t="s">
        <v>44</v>
      </c>
      <c r="M1368">
        <f>'Venteos_Well drilling'!AZ96</f>
        <v>0</v>
      </c>
      <c r="N1368">
        <f>IFERROR(IF(L1368="CO2",M1368,IF(L1368="CH4",M1368*Hoja1!$C$19,BASEDEDATOS!M1368*Hoja1!$C$20)),0)</f>
        <v>0</v>
      </c>
    </row>
    <row r="1369" spans="2:14" x14ac:dyDescent="0.75">
      <c r="B1369" t="str">
        <f t="shared" si="3"/>
        <v>1B2ai</v>
      </c>
      <c r="C1369" t="str">
        <f>Hoja1!$C$31</f>
        <v>CRUDO</v>
      </c>
      <c r="D1369" t="s">
        <v>12</v>
      </c>
      <c r="E1369" t="s">
        <v>841</v>
      </c>
      <c r="F1369" t="s">
        <v>843</v>
      </c>
      <c r="L1369" t="s">
        <v>44</v>
      </c>
      <c r="M1369">
        <f>'Venteos_Well drilling'!AZ97</f>
        <v>0</v>
      </c>
      <c r="N1369">
        <f>IFERROR(IF(L1369="CO2",M1369,IF(L1369="CH4",M1369*Hoja1!$C$19,BASEDEDATOS!M1369*Hoja1!$C$20)),0)</f>
        <v>0</v>
      </c>
    </row>
    <row r="1370" spans="2:14" x14ac:dyDescent="0.75">
      <c r="B1370" t="str">
        <f t="shared" si="3"/>
        <v>1B2ai</v>
      </c>
      <c r="C1370" t="str">
        <f>Hoja1!$C$31</f>
        <v>CRUDO</v>
      </c>
      <c r="D1370" t="s">
        <v>12</v>
      </c>
      <c r="E1370" t="s">
        <v>841</v>
      </c>
      <c r="F1370" t="s">
        <v>843</v>
      </c>
      <c r="L1370" t="s">
        <v>44</v>
      </c>
      <c r="M1370">
        <f>'Venteos_Well drilling'!AZ98</f>
        <v>0</v>
      </c>
      <c r="N1370">
        <f>IFERROR(IF(L1370="CO2",M1370,IF(L1370="CH4",M1370*Hoja1!$C$19,BASEDEDATOS!M1370*Hoja1!$C$20)),0)</f>
        <v>0</v>
      </c>
    </row>
    <row r="1371" spans="2:14" x14ac:dyDescent="0.75">
      <c r="B1371" t="str">
        <f t="shared" si="3"/>
        <v>1B2ai</v>
      </c>
      <c r="C1371" t="str">
        <f>Hoja1!$C$31</f>
        <v>CRUDO</v>
      </c>
      <c r="D1371" t="s">
        <v>12</v>
      </c>
      <c r="E1371" t="s">
        <v>841</v>
      </c>
      <c r="F1371" t="s">
        <v>843</v>
      </c>
      <c r="L1371" t="s">
        <v>44</v>
      </c>
      <c r="M1371">
        <f>'Venteos_Well drilling'!AZ99</f>
        <v>0</v>
      </c>
      <c r="N1371">
        <f>IFERROR(IF(L1371="CO2",M1371,IF(L1371="CH4",M1371*Hoja1!$C$19,BASEDEDATOS!M1371*Hoja1!$C$20)),0)</f>
        <v>0</v>
      </c>
    </row>
    <row r="1372" spans="2:14" x14ac:dyDescent="0.75">
      <c r="B1372" t="str">
        <f t="shared" si="3"/>
        <v>1B2ai</v>
      </c>
      <c r="C1372" t="str">
        <f>Hoja1!$C$31</f>
        <v>CRUDO</v>
      </c>
      <c r="D1372" t="s">
        <v>12</v>
      </c>
      <c r="E1372" t="s">
        <v>841</v>
      </c>
      <c r="F1372" t="s">
        <v>843</v>
      </c>
      <c r="L1372" t="s">
        <v>44</v>
      </c>
      <c r="M1372">
        <f>'Venteos_Well drilling'!AZ100</f>
        <v>0</v>
      </c>
      <c r="N1372">
        <f>IFERROR(IF(L1372="CO2",M1372,IF(L1372="CH4",M1372*Hoja1!$C$19,BASEDEDATOS!M1372*Hoja1!$C$20)),0)</f>
        <v>0</v>
      </c>
    </row>
    <row r="1373" spans="2:14" x14ac:dyDescent="0.75">
      <c r="B1373" t="str">
        <f t="shared" si="3"/>
        <v>1B2ai</v>
      </c>
      <c r="C1373" t="str">
        <f>Hoja1!$C$31</f>
        <v>CRUDO</v>
      </c>
      <c r="D1373" t="s">
        <v>12</v>
      </c>
      <c r="E1373" t="s">
        <v>841</v>
      </c>
      <c r="F1373" t="s">
        <v>843</v>
      </c>
      <c r="L1373" t="s">
        <v>44</v>
      </c>
      <c r="M1373">
        <f>'Venteos_Well drilling'!AZ101</f>
        <v>0</v>
      </c>
      <c r="N1373">
        <f>IFERROR(IF(L1373="CO2",M1373,IF(L1373="CH4",M1373*Hoja1!$C$19,BASEDEDATOS!M1373*Hoja1!$C$20)),0)</f>
        <v>0</v>
      </c>
    </row>
    <row r="1374" spans="2:14" x14ac:dyDescent="0.75">
      <c r="B1374" t="str">
        <f t="shared" si="3"/>
        <v>1B2ai</v>
      </c>
      <c r="C1374" t="str">
        <f>Hoja1!$C$31</f>
        <v>CRUDO</v>
      </c>
      <c r="D1374" t="s">
        <v>12</v>
      </c>
      <c r="E1374" t="s">
        <v>841</v>
      </c>
      <c r="F1374" t="s">
        <v>843</v>
      </c>
      <c r="L1374" t="s">
        <v>44</v>
      </c>
      <c r="M1374">
        <f>'Venteos_Well drilling'!AZ102</f>
        <v>0</v>
      </c>
      <c r="N1374">
        <f>IFERROR(IF(L1374="CO2",M1374,IF(L1374="CH4",M1374*Hoja1!$C$19,BASEDEDATOS!M1374*Hoja1!$C$20)),0)</f>
        <v>0</v>
      </c>
    </row>
    <row r="1375" spans="2:14" x14ac:dyDescent="0.75">
      <c r="B1375" t="str">
        <f t="shared" si="3"/>
        <v>1B2ai</v>
      </c>
      <c r="C1375" t="str">
        <f>Hoja1!$C$31</f>
        <v>CRUDO</v>
      </c>
      <c r="D1375" t="s">
        <v>12</v>
      </c>
      <c r="E1375" t="s">
        <v>841</v>
      </c>
      <c r="F1375" t="s">
        <v>843</v>
      </c>
      <c r="L1375" t="s">
        <v>44</v>
      </c>
      <c r="M1375">
        <f>'Venteos_Well drilling'!AZ103</f>
        <v>0</v>
      </c>
      <c r="N1375">
        <f>IFERROR(IF(L1375="CO2",M1375,IF(L1375="CH4",M1375*Hoja1!$C$19,BASEDEDATOS!M1375*Hoja1!$C$20)),0)</f>
        <v>0</v>
      </c>
    </row>
    <row r="1376" spans="2:14" x14ac:dyDescent="0.75">
      <c r="B1376" t="str">
        <f t="shared" si="3"/>
        <v>1B2ai</v>
      </c>
      <c r="C1376" t="str">
        <f>Hoja1!$C$31</f>
        <v>CRUDO</v>
      </c>
      <c r="D1376" t="s">
        <v>12</v>
      </c>
      <c r="E1376" t="s">
        <v>841</v>
      </c>
      <c r="F1376" t="s">
        <v>843</v>
      </c>
      <c r="L1376" t="s">
        <v>44</v>
      </c>
      <c r="M1376">
        <f>'Venteos_Well drilling'!AZ104</f>
        <v>0</v>
      </c>
      <c r="N1376">
        <f>IFERROR(IF(L1376="CO2",M1376,IF(L1376="CH4",M1376*Hoja1!$C$19,BASEDEDATOS!M1376*Hoja1!$C$20)),0)</f>
        <v>0</v>
      </c>
    </row>
    <row r="1377" spans="2:14" x14ac:dyDescent="0.75">
      <c r="B1377" t="str">
        <f t="shared" si="3"/>
        <v>1B2ai</v>
      </c>
      <c r="C1377" t="str">
        <f>Hoja1!$C$31</f>
        <v>CRUDO</v>
      </c>
      <c r="D1377" t="s">
        <v>12</v>
      </c>
      <c r="E1377" t="s">
        <v>841</v>
      </c>
      <c r="F1377" t="s">
        <v>843</v>
      </c>
      <c r="L1377" t="s">
        <v>44</v>
      </c>
      <c r="M1377">
        <f>'Venteos_Well drilling'!AZ105</f>
        <v>0</v>
      </c>
      <c r="N1377">
        <f>IFERROR(IF(L1377="CO2",M1377,IF(L1377="CH4",M1377*Hoja1!$C$19,BASEDEDATOS!M1377*Hoja1!$C$20)),0)</f>
        <v>0</v>
      </c>
    </row>
    <row r="1378" spans="2:14" x14ac:dyDescent="0.75">
      <c r="B1378" t="str">
        <f t="shared" si="3"/>
        <v>1B2ai</v>
      </c>
      <c r="C1378" t="str">
        <f>Hoja1!$C$31</f>
        <v>CRUDO</v>
      </c>
      <c r="D1378" t="s">
        <v>12</v>
      </c>
      <c r="E1378" t="s">
        <v>841</v>
      </c>
      <c r="F1378" t="s">
        <v>843</v>
      </c>
      <c r="L1378" t="s">
        <v>44</v>
      </c>
      <c r="M1378">
        <f>'Venteos_Well drilling'!AZ106</f>
        <v>0</v>
      </c>
      <c r="N1378">
        <f>IFERROR(IF(L1378="CO2",M1378,IF(L1378="CH4",M1378*Hoja1!$C$19,BASEDEDATOS!M1378*Hoja1!$C$20)),0)</f>
        <v>0</v>
      </c>
    </row>
    <row r="1379" spans="2:14" x14ac:dyDescent="0.75">
      <c r="B1379" t="str">
        <f t="shared" si="3"/>
        <v>1B2ai</v>
      </c>
      <c r="C1379" t="str">
        <f>Hoja1!$C$31</f>
        <v>CRUDO</v>
      </c>
      <c r="D1379" t="s">
        <v>12</v>
      </c>
      <c r="E1379" t="s">
        <v>841</v>
      </c>
      <c r="F1379" t="s">
        <v>843</v>
      </c>
      <c r="L1379" t="s">
        <v>44</v>
      </c>
      <c r="M1379">
        <f>'Venteos_Well drilling'!AZ107</f>
        <v>0</v>
      </c>
      <c r="N1379">
        <f>IFERROR(IF(L1379="CO2",M1379,IF(L1379="CH4",M1379*Hoja1!$C$19,BASEDEDATOS!M1379*Hoja1!$C$20)),0)</f>
        <v>0</v>
      </c>
    </row>
    <row r="1380" spans="2:14" x14ac:dyDescent="0.75">
      <c r="B1380" t="str">
        <f t="shared" si="3"/>
        <v>1B2ai</v>
      </c>
      <c r="C1380" t="str">
        <f>Hoja1!$C$31</f>
        <v>CRUDO</v>
      </c>
      <c r="D1380" t="s">
        <v>12</v>
      </c>
      <c r="E1380" t="s">
        <v>841</v>
      </c>
      <c r="F1380" t="s">
        <v>843</v>
      </c>
      <c r="L1380" t="s">
        <v>44</v>
      </c>
      <c r="M1380">
        <f>'Venteos_Well drilling'!AZ108</f>
        <v>0</v>
      </c>
      <c r="N1380">
        <f>IFERROR(IF(L1380="CO2",M1380,IF(L1380="CH4",M1380*Hoja1!$C$19,BASEDEDATOS!M1380*Hoja1!$C$20)),0)</f>
        <v>0</v>
      </c>
    </row>
    <row r="1381" spans="2:14" x14ac:dyDescent="0.75">
      <c r="B1381" t="str">
        <f t="shared" si="3"/>
        <v>1B2ai</v>
      </c>
      <c r="C1381" t="str">
        <f>Hoja1!$C$31</f>
        <v>CRUDO</v>
      </c>
      <c r="D1381" t="s">
        <v>12</v>
      </c>
      <c r="E1381" t="s">
        <v>841</v>
      </c>
      <c r="F1381" t="s">
        <v>843</v>
      </c>
      <c r="L1381" t="s">
        <v>44</v>
      </c>
      <c r="M1381">
        <f>'Venteos_Well drilling'!AZ109</f>
        <v>0</v>
      </c>
      <c r="N1381">
        <f>IFERROR(IF(L1381="CO2",M1381,IF(L1381="CH4",M1381*Hoja1!$C$19,BASEDEDATOS!M1381*Hoja1!$C$20)),0)</f>
        <v>0</v>
      </c>
    </row>
    <row r="1382" spans="2:14" x14ac:dyDescent="0.75">
      <c r="B1382" t="str">
        <f t="shared" si="3"/>
        <v>1B2ai</v>
      </c>
      <c r="C1382" t="str">
        <f>Hoja1!$C$31</f>
        <v>CRUDO</v>
      </c>
      <c r="D1382" t="s">
        <v>12</v>
      </c>
      <c r="E1382" t="s">
        <v>841</v>
      </c>
      <c r="F1382" t="s">
        <v>843</v>
      </c>
      <c r="L1382" t="s">
        <v>44</v>
      </c>
      <c r="M1382">
        <f>'Venteos_Well drilling'!AZ110</f>
        <v>0</v>
      </c>
      <c r="N1382">
        <f>IFERROR(IF(L1382="CO2",M1382,IF(L1382="CH4",M1382*Hoja1!$C$19,BASEDEDATOS!M1382*Hoja1!$C$20)),0)</f>
        <v>0</v>
      </c>
    </row>
    <row r="1383" spans="2:14" x14ac:dyDescent="0.75">
      <c r="B1383" t="str">
        <f t="shared" si="3"/>
        <v>1B2ai</v>
      </c>
      <c r="C1383" t="str">
        <f>Hoja1!$C$31</f>
        <v>CRUDO</v>
      </c>
      <c r="D1383" t="s">
        <v>12</v>
      </c>
      <c r="E1383" t="s">
        <v>841</v>
      </c>
      <c r="F1383" t="s">
        <v>843</v>
      </c>
      <c r="L1383" t="s">
        <v>44</v>
      </c>
      <c r="M1383">
        <f>'Venteos_Well drilling'!AZ111</f>
        <v>0</v>
      </c>
      <c r="N1383">
        <f>IFERROR(IF(L1383="CO2",M1383,IF(L1383="CH4",M1383*Hoja1!$C$19,BASEDEDATOS!M1383*Hoja1!$C$20)),0)</f>
        <v>0</v>
      </c>
    </row>
    <row r="1384" spans="2:14" x14ac:dyDescent="0.75">
      <c r="B1384" t="str">
        <f t="shared" si="3"/>
        <v>1B2ai</v>
      </c>
      <c r="C1384" t="str">
        <f>Hoja1!$C$31</f>
        <v>CRUDO</v>
      </c>
      <c r="D1384" t="s">
        <v>12</v>
      </c>
      <c r="E1384" t="s">
        <v>841</v>
      </c>
      <c r="F1384" t="s">
        <v>843</v>
      </c>
      <c r="L1384" t="s">
        <v>44</v>
      </c>
      <c r="M1384">
        <f>'Venteos_Well drilling'!AZ112</f>
        <v>0</v>
      </c>
      <c r="N1384">
        <f>IFERROR(IF(L1384="CO2",M1384,IF(L1384="CH4",M1384*Hoja1!$C$19,BASEDEDATOS!M1384*Hoja1!$C$20)),0)</f>
        <v>0</v>
      </c>
    </row>
    <row r="1385" spans="2:14" x14ac:dyDescent="0.75">
      <c r="B1385" t="str">
        <f t="shared" si="3"/>
        <v>1B2ai</v>
      </c>
      <c r="C1385" t="str">
        <f>Hoja1!$C$31</f>
        <v>CRUDO</v>
      </c>
      <c r="D1385" t="s">
        <v>12</v>
      </c>
      <c r="E1385" t="s">
        <v>841</v>
      </c>
      <c r="F1385" t="s">
        <v>843</v>
      </c>
      <c r="L1385" t="s">
        <v>44</v>
      </c>
      <c r="M1385">
        <f>'Venteos_Well drilling'!AZ113</f>
        <v>0</v>
      </c>
      <c r="N1385">
        <f>IFERROR(IF(L1385="CO2",M1385,IF(L1385="CH4",M1385*Hoja1!$C$19,BASEDEDATOS!M1385*Hoja1!$C$20)),0)</f>
        <v>0</v>
      </c>
    </row>
    <row r="1386" spans="2:14" x14ac:dyDescent="0.75">
      <c r="B1386" t="str">
        <f t="shared" si="3"/>
        <v>1B2ai</v>
      </c>
      <c r="C1386" t="str">
        <f>Hoja1!$C$31</f>
        <v>CRUDO</v>
      </c>
      <c r="D1386" t="s">
        <v>12</v>
      </c>
      <c r="E1386" t="s">
        <v>841</v>
      </c>
      <c r="F1386" t="s">
        <v>843</v>
      </c>
      <c r="L1386" t="s">
        <v>44</v>
      </c>
      <c r="M1386">
        <f>'Venteos_Well drilling'!AZ114</f>
        <v>0</v>
      </c>
      <c r="N1386">
        <f>IFERROR(IF(L1386="CO2",M1386,IF(L1386="CH4",M1386*Hoja1!$C$19,BASEDEDATOS!M1386*Hoja1!$C$20)),0)</f>
        <v>0</v>
      </c>
    </row>
    <row r="1387" spans="2:14" x14ac:dyDescent="0.75">
      <c r="B1387" t="str">
        <f t="shared" si="3"/>
        <v>1B2ai</v>
      </c>
      <c r="C1387" t="str">
        <f>Hoja1!$C$31</f>
        <v>CRUDO</v>
      </c>
      <c r="D1387" t="s">
        <v>12</v>
      </c>
      <c r="E1387" t="s">
        <v>841</v>
      </c>
      <c r="F1387" t="s">
        <v>843</v>
      </c>
      <c r="L1387" t="s">
        <v>44</v>
      </c>
      <c r="M1387">
        <f>'Venteos_Well drilling'!AZ115</f>
        <v>0</v>
      </c>
      <c r="N1387">
        <f>IFERROR(IF(L1387="CO2",M1387,IF(L1387="CH4",M1387*Hoja1!$C$19,BASEDEDATOS!M1387*Hoja1!$C$20)),0)</f>
        <v>0</v>
      </c>
    </row>
    <row r="1388" spans="2:14" x14ac:dyDescent="0.75">
      <c r="B1388" t="str">
        <f t="shared" si="3"/>
        <v>1B2ai</v>
      </c>
      <c r="C1388" t="str">
        <f>Hoja1!$C$31</f>
        <v>CRUDO</v>
      </c>
      <c r="D1388" t="s">
        <v>12</v>
      </c>
      <c r="E1388" t="s">
        <v>841</v>
      </c>
      <c r="F1388" t="s">
        <v>843</v>
      </c>
      <c r="L1388" t="s">
        <v>44</v>
      </c>
      <c r="M1388">
        <f>'Venteos_Well drilling'!AZ116</f>
        <v>0</v>
      </c>
      <c r="N1388">
        <f>IFERROR(IF(L1388="CO2",M1388,IF(L1388="CH4",M1388*Hoja1!$C$19,BASEDEDATOS!M1388*Hoja1!$C$20)),0)</f>
        <v>0</v>
      </c>
    </row>
    <row r="1389" spans="2:14" x14ac:dyDescent="0.75">
      <c r="B1389" t="str">
        <f t="shared" si="3"/>
        <v>1B2ai</v>
      </c>
      <c r="C1389" t="str">
        <f>Hoja1!$C$31</f>
        <v>CRUDO</v>
      </c>
      <c r="D1389" t="s">
        <v>12</v>
      </c>
      <c r="E1389" t="s">
        <v>841</v>
      </c>
      <c r="F1389" t="s">
        <v>843</v>
      </c>
      <c r="L1389" t="s">
        <v>44</v>
      </c>
      <c r="M1389">
        <f>'Venteos_Well drilling'!AZ117</f>
        <v>0</v>
      </c>
      <c r="N1389">
        <f>IFERROR(IF(L1389="CO2",M1389,IF(L1389="CH4",M1389*Hoja1!$C$19,BASEDEDATOS!M1389*Hoja1!$C$20)),0)</f>
        <v>0</v>
      </c>
    </row>
    <row r="1390" spans="2:14" x14ac:dyDescent="0.75">
      <c r="B1390" t="str">
        <f t="shared" si="3"/>
        <v>1B2ai</v>
      </c>
      <c r="C1390" t="str">
        <f>Hoja1!$C$31</f>
        <v>CRUDO</v>
      </c>
      <c r="D1390" t="s">
        <v>12</v>
      </c>
      <c r="E1390" t="s">
        <v>841</v>
      </c>
      <c r="F1390" t="s">
        <v>843</v>
      </c>
      <c r="L1390" t="s">
        <v>44</v>
      </c>
      <c r="M1390">
        <f>'Venteos_Well drilling'!AZ118</f>
        <v>0</v>
      </c>
      <c r="N1390">
        <f>IFERROR(IF(L1390="CO2",M1390,IF(L1390="CH4",M1390*Hoja1!$C$19,BASEDEDATOS!M1390*Hoja1!$C$20)),0)</f>
        <v>0</v>
      </c>
    </row>
    <row r="1391" spans="2:14" x14ac:dyDescent="0.75">
      <c r="B1391" t="str">
        <f t="shared" si="3"/>
        <v>1B2ai</v>
      </c>
      <c r="C1391" t="str">
        <f>Hoja1!$C$31</f>
        <v>CRUDO</v>
      </c>
      <c r="D1391" t="s">
        <v>12</v>
      </c>
      <c r="E1391" t="s">
        <v>841</v>
      </c>
      <c r="F1391" t="s">
        <v>843</v>
      </c>
      <c r="L1391" t="s">
        <v>44</v>
      </c>
      <c r="M1391">
        <f>'Venteos_Well drilling'!AZ119</f>
        <v>0</v>
      </c>
      <c r="N1391">
        <f>IFERROR(IF(L1391="CO2",M1391,IF(L1391="CH4",M1391*Hoja1!$C$19,BASEDEDATOS!M1391*Hoja1!$C$20)),0)</f>
        <v>0</v>
      </c>
    </row>
    <row r="1392" spans="2:14" x14ac:dyDescent="0.75">
      <c r="B1392" t="str">
        <f t="shared" si="3"/>
        <v>1B2ai</v>
      </c>
      <c r="C1392" t="str">
        <f>Hoja1!$C$31</f>
        <v>CRUDO</v>
      </c>
      <c r="D1392" t="s">
        <v>12</v>
      </c>
      <c r="E1392" t="s">
        <v>841</v>
      </c>
      <c r="F1392" t="s">
        <v>843</v>
      </c>
      <c r="L1392" t="s">
        <v>44</v>
      </c>
      <c r="M1392">
        <f>'Venteos_Well drilling'!AZ120</f>
        <v>0</v>
      </c>
      <c r="N1392">
        <f>IFERROR(IF(L1392="CO2",M1392,IF(L1392="CH4",M1392*Hoja1!$C$19,BASEDEDATOS!M1392*Hoja1!$C$20)),0)</f>
        <v>0</v>
      </c>
    </row>
    <row r="1393" spans="2:14" x14ac:dyDescent="0.75">
      <c r="B1393" t="str">
        <f t="shared" si="3"/>
        <v>1B2ai</v>
      </c>
      <c r="C1393" t="str">
        <f>Hoja1!$C$31</f>
        <v>CRUDO</v>
      </c>
      <c r="D1393" t="s">
        <v>12</v>
      </c>
      <c r="E1393" t="s">
        <v>841</v>
      </c>
      <c r="F1393" t="s">
        <v>843</v>
      </c>
      <c r="L1393" t="s">
        <v>44</v>
      </c>
      <c r="M1393">
        <f>'Venteos_Well drilling'!AZ121</f>
        <v>0</v>
      </c>
      <c r="N1393">
        <f>IFERROR(IF(L1393="CO2",M1393,IF(L1393="CH4",M1393*Hoja1!$C$19,BASEDEDATOS!M1393*Hoja1!$C$20)),0)</f>
        <v>0</v>
      </c>
    </row>
    <row r="1394" spans="2:14" x14ac:dyDescent="0.75">
      <c r="B1394" t="str">
        <f t="shared" si="3"/>
        <v>1B2ai</v>
      </c>
      <c r="C1394" t="str">
        <f>Hoja1!$C$31</f>
        <v>CRUDO</v>
      </c>
      <c r="D1394" t="s">
        <v>12</v>
      </c>
      <c r="E1394" t="s">
        <v>841</v>
      </c>
      <c r="F1394" t="s">
        <v>843</v>
      </c>
      <c r="L1394" t="s">
        <v>44</v>
      </c>
      <c r="M1394">
        <f>'Venteos_Well drilling'!AZ122</f>
        <v>0</v>
      </c>
      <c r="N1394">
        <f>IFERROR(IF(L1394="CO2",M1394,IF(L1394="CH4",M1394*Hoja1!$C$19,BASEDEDATOS!M1394*Hoja1!$C$20)),0)</f>
        <v>0</v>
      </c>
    </row>
    <row r="1395" spans="2:14" x14ac:dyDescent="0.75">
      <c r="B1395" t="str">
        <f t="shared" si="3"/>
        <v>1B2ai</v>
      </c>
      <c r="C1395" t="str">
        <f>Hoja1!$C$31</f>
        <v>CRUDO</v>
      </c>
      <c r="D1395" t="s">
        <v>12</v>
      </c>
      <c r="E1395" t="s">
        <v>841</v>
      </c>
      <c r="F1395" t="s">
        <v>843</v>
      </c>
      <c r="L1395" t="s">
        <v>44</v>
      </c>
      <c r="M1395">
        <f>'Venteos_Well drilling'!AZ123</f>
        <v>0</v>
      </c>
      <c r="N1395">
        <f>IFERROR(IF(L1395="CO2",M1395,IF(L1395="CH4",M1395*Hoja1!$C$19,BASEDEDATOS!M1395*Hoja1!$C$20)),0)</f>
        <v>0</v>
      </c>
    </row>
    <row r="1396" spans="2:14" x14ac:dyDescent="0.75">
      <c r="B1396" t="str">
        <f t="shared" si="3"/>
        <v>1B2ai</v>
      </c>
      <c r="C1396" t="str">
        <f>Hoja1!$C$31</f>
        <v>CRUDO</v>
      </c>
      <c r="D1396" t="s">
        <v>12</v>
      </c>
      <c r="E1396" t="s">
        <v>320</v>
      </c>
      <c r="F1396" t="s">
        <v>842</v>
      </c>
      <c r="L1396" t="s">
        <v>30</v>
      </c>
      <c r="M1396">
        <f>'Venteos_Well drilling'!AP46</f>
        <v>5.706299038494498E-2</v>
      </c>
      <c r="N1396">
        <f>IFERROR(IF(L1396="CO2",M1396,IF(L1396="CH4",M1396*Hoja1!$C$19,BASEDEDATOS!M1396*Hoja1!$C$20)),0)</f>
        <v>5.706299038494498E-2</v>
      </c>
    </row>
    <row r="1397" spans="2:14" x14ac:dyDescent="0.75">
      <c r="B1397" t="str">
        <f t="shared" si="3"/>
        <v>1B2ai</v>
      </c>
      <c r="C1397" t="str">
        <f>Hoja1!$C$31</f>
        <v>CRUDO</v>
      </c>
      <c r="D1397" t="s">
        <v>12</v>
      </c>
      <c r="E1397" t="s">
        <v>320</v>
      </c>
      <c r="F1397" t="s">
        <v>842</v>
      </c>
      <c r="L1397" t="s">
        <v>30</v>
      </c>
      <c r="M1397">
        <f>'Venteos_Well drilling'!AP47</f>
        <v>0.12720291606643983</v>
      </c>
      <c r="N1397">
        <f>IFERROR(IF(L1397="CO2",M1397,IF(L1397="CH4",M1397*Hoja1!$C$19,BASEDEDATOS!M1397*Hoja1!$C$20)),0)</f>
        <v>0.12720291606643983</v>
      </c>
    </row>
    <row r="1398" spans="2:14" x14ac:dyDescent="0.75">
      <c r="B1398" t="str">
        <f t="shared" si="3"/>
        <v>1B2ai</v>
      </c>
      <c r="C1398" t="str">
        <f>Hoja1!$C$31</f>
        <v>CRUDO</v>
      </c>
      <c r="D1398" t="s">
        <v>12</v>
      </c>
      <c r="E1398" t="s">
        <v>320</v>
      </c>
      <c r="F1398" t="s">
        <v>842</v>
      </c>
      <c r="L1398" t="s">
        <v>30</v>
      </c>
      <c r="M1398">
        <f>'Venteos_Well drilling'!AP48</f>
        <v>0.15264349927972781</v>
      </c>
      <c r="N1398">
        <f>IFERROR(IF(L1398="CO2",M1398,IF(L1398="CH4",M1398*Hoja1!$C$19,BASEDEDATOS!M1398*Hoja1!$C$20)),0)</f>
        <v>0.15264349927972781</v>
      </c>
    </row>
    <row r="1399" spans="2:14" x14ac:dyDescent="0.75">
      <c r="B1399" t="str">
        <f t="shared" si="3"/>
        <v>1B2ai</v>
      </c>
      <c r="C1399" t="str">
        <f>Hoja1!$C$31</f>
        <v>CRUDO</v>
      </c>
      <c r="D1399" t="s">
        <v>12</v>
      </c>
      <c r="E1399" t="s">
        <v>320</v>
      </c>
      <c r="F1399" t="s">
        <v>842</v>
      </c>
      <c r="L1399" t="s">
        <v>30</v>
      </c>
      <c r="M1399">
        <f>'Venteos_Well drilling'!AP49</f>
        <v>0</v>
      </c>
      <c r="N1399">
        <f>IFERROR(IF(L1399="CO2",M1399,IF(L1399="CH4",M1399*Hoja1!$C$19,BASEDEDATOS!M1399*Hoja1!$C$20)),0)</f>
        <v>0</v>
      </c>
    </row>
    <row r="1400" spans="2:14" x14ac:dyDescent="0.75">
      <c r="B1400" t="str">
        <f t="shared" si="3"/>
        <v>1B2ai</v>
      </c>
      <c r="C1400" t="str">
        <f>Hoja1!$C$31</f>
        <v>CRUDO</v>
      </c>
      <c r="D1400" t="s">
        <v>12</v>
      </c>
      <c r="E1400" t="s">
        <v>320</v>
      </c>
      <c r="F1400" t="s">
        <v>842</v>
      </c>
      <c r="L1400" t="s">
        <v>30</v>
      </c>
      <c r="M1400">
        <f>'Venteos_Well drilling'!AP50</f>
        <v>0</v>
      </c>
      <c r="N1400">
        <f>IFERROR(IF(L1400="CO2",M1400,IF(L1400="CH4",M1400*Hoja1!$C$19,BASEDEDATOS!M1400*Hoja1!$C$20)),0)</f>
        <v>0</v>
      </c>
    </row>
    <row r="1401" spans="2:14" x14ac:dyDescent="0.75">
      <c r="B1401" t="str">
        <f t="shared" si="3"/>
        <v>1B2ai</v>
      </c>
      <c r="C1401" t="str">
        <f>Hoja1!$C$31</f>
        <v>CRUDO</v>
      </c>
      <c r="D1401" t="s">
        <v>12</v>
      </c>
      <c r="E1401" t="s">
        <v>320</v>
      </c>
      <c r="F1401" t="s">
        <v>842</v>
      </c>
      <c r="L1401" t="s">
        <v>30</v>
      </c>
      <c r="M1401">
        <f>'Venteos_Well drilling'!AP51</f>
        <v>0</v>
      </c>
      <c r="N1401">
        <f>IFERROR(IF(L1401="CO2",M1401,IF(L1401="CH4",M1401*Hoja1!$C$19,BASEDEDATOS!M1401*Hoja1!$C$20)),0)</f>
        <v>0</v>
      </c>
    </row>
    <row r="1402" spans="2:14" x14ac:dyDescent="0.75">
      <c r="B1402" t="str">
        <f t="shared" si="3"/>
        <v>1B2ai</v>
      </c>
      <c r="C1402" t="str">
        <f>Hoja1!$C$31</f>
        <v>CRUDO</v>
      </c>
      <c r="D1402" t="s">
        <v>12</v>
      </c>
      <c r="E1402" t="s">
        <v>320</v>
      </c>
      <c r="F1402" t="s">
        <v>842</v>
      </c>
      <c r="L1402" t="s">
        <v>30</v>
      </c>
      <c r="M1402">
        <f>'Venteos_Well drilling'!AP52</f>
        <v>0</v>
      </c>
      <c r="N1402">
        <f>IFERROR(IF(L1402="CO2",M1402,IF(L1402="CH4",M1402*Hoja1!$C$19,BASEDEDATOS!M1402*Hoja1!$C$20)),0)</f>
        <v>0</v>
      </c>
    </row>
    <row r="1403" spans="2:14" x14ac:dyDescent="0.75">
      <c r="B1403" t="str">
        <f t="shared" si="3"/>
        <v>1B2ai</v>
      </c>
      <c r="C1403" t="str">
        <f>Hoja1!$C$31</f>
        <v>CRUDO</v>
      </c>
      <c r="D1403" t="s">
        <v>12</v>
      </c>
      <c r="E1403" t="s">
        <v>320</v>
      </c>
      <c r="F1403" t="s">
        <v>842</v>
      </c>
      <c r="L1403" t="s">
        <v>30</v>
      </c>
      <c r="M1403">
        <f>'Venteos_Well drilling'!AP53</f>
        <v>0</v>
      </c>
      <c r="N1403">
        <f>IFERROR(IF(L1403="CO2",M1403,IF(L1403="CH4",M1403*Hoja1!$C$19,BASEDEDATOS!M1403*Hoja1!$C$20)),0)</f>
        <v>0</v>
      </c>
    </row>
    <row r="1404" spans="2:14" x14ac:dyDescent="0.75">
      <c r="B1404" t="str">
        <f t="shared" si="3"/>
        <v>1B2ai</v>
      </c>
      <c r="C1404" t="str">
        <f>Hoja1!$C$31</f>
        <v>CRUDO</v>
      </c>
      <c r="D1404" t="s">
        <v>12</v>
      </c>
      <c r="E1404" t="s">
        <v>320</v>
      </c>
      <c r="F1404" t="s">
        <v>842</v>
      </c>
      <c r="L1404" t="s">
        <v>30</v>
      </c>
      <c r="M1404">
        <f>'Venteos_Well drilling'!AP54</f>
        <v>0</v>
      </c>
      <c r="N1404">
        <f>IFERROR(IF(L1404="CO2",M1404,IF(L1404="CH4",M1404*Hoja1!$C$19,BASEDEDATOS!M1404*Hoja1!$C$20)),0)</f>
        <v>0</v>
      </c>
    </row>
    <row r="1405" spans="2:14" x14ac:dyDescent="0.75">
      <c r="B1405" t="str">
        <f t="shared" si="3"/>
        <v>1B2ai</v>
      </c>
      <c r="C1405" t="str">
        <f>Hoja1!$C$31</f>
        <v>CRUDO</v>
      </c>
      <c r="D1405" t="s">
        <v>12</v>
      </c>
      <c r="E1405" t="s">
        <v>320</v>
      </c>
      <c r="F1405" t="s">
        <v>842</v>
      </c>
      <c r="L1405" t="s">
        <v>30</v>
      </c>
      <c r="M1405">
        <f>'Venteos_Well drilling'!AP55</f>
        <v>0</v>
      </c>
      <c r="N1405">
        <f>IFERROR(IF(L1405="CO2",M1405,IF(L1405="CH4",M1405*Hoja1!$C$19,BASEDEDATOS!M1405*Hoja1!$C$20)),0)</f>
        <v>0</v>
      </c>
    </row>
    <row r="1406" spans="2:14" x14ac:dyDescent="0.75">
      <c r="B1406" t="str">
        <f t="shared" si="3"/>
        <v>1B2ai</v>
      </c>
      <c r="C1406" t="str">
        <f>Hoja1!$C$31</f>
        <v>CRUDO</v>
      </c>
      <c r="D1406" t="s">
        <v>12</v>
      </c>
      <c r="E1406" t="s">
        <v>320</v>
      </c>
      <c r="F1406" t="s">
        <v>842</v>
      </c>
      <c r="L1406" t="s">
        <v>30</v>
      </c>
      <c r="M1406">
        <f>'Venteos_Well drilling'!AP56</f>
        <v>0</v>
      </c>
      <c r="N1406">
        <f>IFERROR(IF(L1406="CO2",M1406,IF(L1406="CH4",M1406*Hoja1!$C$19,BASEDEDATOS!M1406*Hoja1!$C$20)),0)</f>
        <v>0</v>
      </c>
    </row>
    <row r="1407" spans="2:14" x14ac:dyDescent="0.75">
      <c r="B1407" t="str">
        <f t="shared" si="3"/>
        <v>1B2ai</v>
      </c>
      <c r="C1407" t="str">
        <f>Hoja1!$C$31</f>
        <v>CRUDO</v>
      </c>
      <c r="D1407" t="s">
        <v>12</v>
      </c>
      <c r="E1407" t="s">
        <v>320</v>
      </c>
      <c r="F1407" t="s">
        <v>842</v>
      </c>
      <c r="L1407" t="s">
        <v>30</v>
      </c>
      <c r="M1407">
        <f>'Venteos_Well drilling'!AP57</f>
        <v>0</v>
      </c>
      <c r="N1407">
        <f>IFERROR(IF(L1407="CO2",M1407,IF(L1407="CH4",M1407*Hoja1!$C$19,BASEDEDATOS!M1407*Hoja1!$C$20)),0)</f>
        <v>0</v>
      </c>
    </row>
    <row r="1408" spans="2:14" x14ac:dyDescent="0.75">
      <c r="B1408" t="str">
        <f t="shared" si="3"/>
        <v>1B2ai</v>
      </c>
      <c r="C1408" t="str">
        <f>Hoja1!$C$31</f>
        <v>CRUDO</v>
      </c>
      <c r="D1408" t="s">
        <v>12</v>
      </c>
      <c r="E1408" t="s">
        <v>320</v>
      </c>
      <c r="F1408" t="s">
        <v>842</v>
      </c>
      <c r="L1408" t="s">
        <v>30</v>
      </c>
      <c r="M1408">
        <f>'Venteos_Well drilling'!AP58</f>
        <v>0</v>
      </c>
      <c r="N1408">
        <f>IFERROR(IF(L1408="CO2",M1408,IF(L1408="CH4",M1408*Hoja1!$C$19,BASEDEDATOS!M1408*Hoja1!$C$20)),0)</f>
        <v>0</v>
      </c>
    </row>
    <row r="1409" spans="2:14" x14ac:dyDescent="0.75">
      <c r="B1409" t="str">
        <f t="shared" si="3"/>
        <v>1B2ai</v>
      </c>
      <c r="C1409" t="str">
        <f>Hoja1!$C$31</f>
        <v>CRUDO</v>
      </c>
      <c r="D1409" t="s">
        <v>12</v>
      </c>
      <c r="E1409" t="s">
        <v>320</v>
      </c>
      <c r="F1409" t="s">
        <v>842</v>
      </c>
      <c r="L1409" t="s">
        <v>30</v>
      </c>
      <c r="M1409">
        <f>'Venteos_Well drilling'!AP59</f>
        <v>0</v>
      </c>
      <c r="N1409">
        <f>IFERROR(IF(L1409="CO2",M1409,IF(L1409="CH4",M1409*Hoja1!$C$19,BASEDEDATOS!M1409*Hoja1!$C$20)),0)</f>
        <v>0</v>
      </c>
    </row>
    <row r="1410" spans="2:14" x14ac:dyDescent="0.75">
      <c r="B1410" t="str">
        <f t="shared" si="3"/>
        <v>1B2ai</v>
      </c>
      <c r="C1410" t="str">
        <f>Hoja1!$C$31</f>
        <v>CRUDO</v>
      </c>
      <c r="D1410" t="s">
        <v>12</v>
      </c>
      <c r="E1410" t="s">
        <v>320</v>
      </c>
      <c r="F1410" t="s">
        <v>842</v>
      </c>
      <c r="L1410" t="s">
        <v>30</v>
      </c>
      <c r="M1410">
        <f>'Venteos_Well drilling'!AP60</f>
        <v>0</v>
      </c>
      <c r="N1410">
        <f>IFERROR(IF(L1410="CO2",M1410,IF(L1410="CH4",M1410*Hoja1!$C$19,BASEDEDATOS!M1410*Hoja1!$C$20)),0)</f>
        <v>0</v>
      </c>
    </row>
    <row r="1411" spans="2:14" x14ac:dyDescent="0.75">
      <c r="B1411" t="str">
        <f t="shared" si="3"/>
        <v>1B2ai</v>
      </c>
      <c r="C1411" t="str">
        <f>Hoja1!$C$31</f>
        <v>CRUDO</v>
      </c>
      <c r="D1411" t="s">
        <v>12</v>
      </c>
      <c r="E1411" t="s">
        <v>320</v>
      </c>
      <c r="F1411" t="s">
        <v>842</v>
      </c>
      <c r="L1411" t="s">
        <v>30</v>
      </c>
      <c r="M1411">
        <f>'Venteos_Well drilling'!AP61</f>
        <v>0</v>
      </c>
      <c r="N1411">
        <f>IFERROR(IF(L1411="CO2",M1411,IF(L1411="CH4",M1411*Hoja1!$C$19,BASEDEDATOS!M1411*Hoja1!$C$20)),0)</f>
        <v>0</v>
      </c>
    </row>
    <row r="1412" spans="2:14" x14ac:dyDescent="0.75">
      <c r="B1412" t="str">
        <f t="shared" si="3"/>
        <v>1B2ai</v>
      </c>
      <c r="C1412" t="str">
        <f>Hoja1!$C$31</f>
        <v>CRUDO</v>
      </c>
      <c r="D1412" t="s">
        <v>12</v>
      </c>
      <c r="E1412" t="s">
        <v>320</v>
      </c>
      <c r="F1412" t="s">
        <v>842</v>
      </c>
      <c r="L1412" t="s">
        <v>30</v>
      </c>
      <c r="M1412">
        <f>'Venteos_Well drilling'!AP62</f>
        <v>0</v>
      </c>
      <c r="N1412">
        <f>IFERROR(IF(L1412="CO2",M1412,IF(L1412="CH4",M1412*Hoja1!$C$19,BASEDEDATOS!M1412*Hoja1!$C$20)),0)</f>
        <v>0</v>
      </c>
    </row>
    <row r="1413" spans="2:14" x14ac:dyDescent="0.75">
      <c r="B1413" t="str">
        <f t="shared" si="3"/>
        <v>1B2ai</v>
      </c>
      <c r="C1413" t="str">
        <f>Hoja1!$C$31</f>
        <v>CRUDO</v>
      </c>
      <c r="D1413" t="s">
        <v>12</v>
      </c>
      <c r="E1413" t="s">
        <v>320</v>
      </c>
      <c r="F1413" t="s">
        <v>842</v>
      </c>
      <c r="L1413" t="s">
        <v>30</v>
      </c>
      <c r="M1413">
        <f>'Venteos_Well drilling'!AP63</f>
        <v>0</v>
      </c>
      <c r="N1413">
        <f>IFERROR(IF(L1413="CO2",M1413,IF(L1413="CH4",M1413*Hoja1!$C$19,BASEDEDATOS!M1413*Hoja1!$C$20)),0)</f>
        <v>0</v>
      </c>
    </row>
    <row r="1414" spans="2:14" x14ac:dyDescent="0.75">
      <c r="B1414" t="str">
        <f t="shared" si="3"/>
        <v>1B2ai</v>
      </c>
      <c r="C1414" t="str">
        <f>Hoja1!$C$31</f>
        <v>CRUDO</v>
      </c>
      <c r="D1414" t="s">
        <v>12</v>
      </c>
      <c r="E1414" t="s">
        <v>320</v>
      </c>
      <c r="F1414" t="s">
        <v>842</v>
      </c>
      <c r="L1414" t="s">
        <v>30</v>
      </c>
      <c r="M1414">
        <f>'Venteos_Well drilling'!AP64</f>
        <v>0</v>
      </c>
      <c r="N1414">
        <f>IFERROR(IF(L1414="CO2",M1414,IF(L1414="CH4",M1414*Hoja1!$C$19,BASEDEDATOS!M1414*Hoja1!$C$20)),0)</f>
        <v>0</v>
      </c>
    </row>
    <row r="1415" spans="2:14" x14ac:dyDescent="0.75">
      <c r="B1415" t="str">
        <f t="shared" si="3"/>
        <v>1B2ai</v>
      </c>
      <c r="C1415" t="str">
        <f>Hoja1!$C$31</f>
        <v>CRUDO</v>
      </c>
      <c r="D1415" t="s">
        <v>12</v>
      </c>
      <c r="E1415" t="s">
        <v>320</v>
      </c>
      <c r="F1415" t="s">
        <v>842</v>
      </c>
      <c r="L1415" t="s">
        <v>30</v>
      </c>
      <c r="M1415">
        <f>'Venteos_Well drilling'!AP65</f>
        <v>0</v>
      </c>
      <c r="N1415">
        <f>IFERROR(IF(L1415="CO2",M1415,IF(L1415="CH4",M1415*Hoja1!$C$19,BASEDEDATOS!M1415*Hoja1!$C$20)),0)</f>
        <v>0</v>
      </c>
    </row>
    <row r="1416" spans="2:14" x14ac:dyDescent="0.75">
      <c r="B1416" t="str">
        <f t="shared" si="3"/>
        <v>1B2ai</v>
      </c>
      <c r="C1416" t="str">
        <f>Hoja1!$C$31</f>
        <v>CRUDO</v>
      </c>
      <c r="D1416" t="s">
        <v>12</v>
      </c>
      <c r="E1416" t="s">
        <v>320</v>
      </c>
      <c r="F1416" t="s">
        <v>842</v>
      </c>
      <c r="L1416" t="s">
        <v>30</v>
      </c>
      <c r="M1416">
        <f>'Venteos_Well drilling'!AP66</f>
        <v>0</v>
      </c>
      <c r="N1416">
        <f>IFERROR(IF(L1416="CO2",M1416,IF(L1416="CH4",M1416*Hoja1!$C$19,BASEDEDATOS!M1416*Hoja1!$C$20)),0)</f>
        <v>0</v>
      </c>
    </row>
    <row r="1417" spans="2:14" x14ac:dyDescent="0.75">
      <c r="B1417" t="str">
        <f t="shared" si="3"/>
        <v>1B2ai</v>
      </c>
      <c r="C1417" t="str">
        <f>Hoja1!$C$31</f>
        <v>CRUDO</v>
      </c>
      <c r="D1417" t="s">
        <v>12</v>
      </c>
      <c r="E1417" t="s">
        <v>320</v>
      </c>
      <c r="F1417" t="s">
        <v>842</v>
      </c>
      <c r="L1417" t="s">
        <v>30</v>
      </c>
      <c r="M1417">
        <f>'Venteos_Well drilling'!AP67</f>
        <v>0</v>
      </c>
      <c r="N1417">
        <f>IFERROR(IF(L1417="CO2",M1417,IF(L1417="CH4",M1417*Hoja1!$C$19,BASEDEDATOS!M1417*Hoja1!$C$20)),0)</f>
        <v>0</v>
      </c>
    </row>
    <row r="1418" spans="2:14" x14ac:dyDescent="0.75">
      <c r="B1418" t="str">
        <f t="shared" si="3"/>
        <v>1B2ai</v>
      </c>
      <c r="C1418" t="str">
        <f>Hoja1!$C$31</f>
        <v>CRUDO</v>
      </c>
      <c r="D1418" t="s">
        <v>12</v>
      </c>
      <c r="E1418" t="s">
        <v>320</v>
      </c>
      <c r="F1418" t="s">
        <v>842</v>
      </c>
      <c r="L1418" t="s">
        <v>30</v>
      </c>
      <c r="M1418">
        <f>'Venteos_Well drilling'!AP68</f>
        <v>0</v>
      </c>
      <c r="N1418">
        <f>IFERROR(IF(L1418="CO2",M1418,IF(L1418="CH4",M1418*Hoja1!$C$19,BASEDEDATOS!M1418*Hoja1!$C$20)),0)</f>
        <v>0</v>
      </c>
    </row>
    <row r="1419" spans="2:14" x14ac:dyDescent="0.75">
      <c r="B1419" t="str">
        <f t="shared" si="3"/>
        <v>1B2ai</v>
      </c>
      <c r="C1419" t="str">
        <f>Hoja1!$C$31</f>
        <v>CRUDO</v>
      </c>
      <c r="D1419" t="s">
        <v>12</v>
      </c>
      <c r="E1419" t="s">
        <v>320</v>
      </c>
      <c r="F1419" t="s">
        <v>842</v>
      </c>
      <c r="L1419" t="s">
        <v>30</v>
      </c>
      <c r="M1419">
        <f>'Venteos_Well drilling'!AP69</f>
        <v>0</v>
      </c>
      <c r="N1419">
        <f>IFERROR(IF(L1419="CO2",M1419,IF(L1419="CH4",M1419*Hoja1!$C$19,BASEDEDATOS!M1419*Hoja1!$C$20)),0)</f>
        <v>0</v>
      </c>
    </row>
    <row r="1420" spans="2:14" x14ac:dyDescent="0.75">
      <c r="B1420" t="str">
        <f t="shared" ref="B1420:B1483" si="4">IF(C1420="CRUDO","1B2ai","1B2aii")</f>
        <v>1B2ai</v>
      </c>
      <c r="C1420" t="str">
        <f>Hoja1!$C$31</f>
        <v>CRUDO</v>
      </c>
      <c r="D1420" t="s">
        <v>12</v>
      </c>
      <c r="E1420" t="s">
        <v>320</v>
      </c>
      <c r="F1420" t="s">
        <v>842</v>
      </c>
      <c r="L1420" t="s">
        <v>30</v>
      </c>
      <c r="M1420">
        <f>'Venteos_Well drilling'!AP70</f>
        <v>0</v>
      </c>
      <c r="N1420">
        <f>IFERROR(IF(L1420="CO2",M1420,IF(L1420="CH4",M1420*Hoja1!$C$19,BASEDEDATOS!M1420*Hoja1!$C$20)),0)</f>
        <v>0</v>
      </c>
    </row>
    <row r="1421" spans="2:14" x14ac:dyDescent="0.75">
      <c r="B1421" t="str">
        <f t="shared" si="4"/>
        <v>1B2ai</v>
      </c>
      <c r="C1421" t="str">
        <f>Hoja1!$C$31</f>
        <v>CRUDO</v>
      </c>
      <c r="D1421" t="s">
        <v>12</v>
      </c>
      <c r="E1421" t="s">
        <v>320</v>
      </c>
      <c r="F1421" t="s">
        <v>842</v>
      </c>
      <c r="L1421" t="s">
        <v>30</v>
      </c>
      <c r="M1421">
        <f>'Venteos_Well drilling'!AP71</f>
        <v>0</v>
      </c>
      <c r="N1421">
        <f>IFERROR(IF(L1421="CO2",M1421,IF(L1421="CH4",M1421*Hoja1!$C$19,BASEDEDATOS!M1421*Hoja1!$C$20)),0)</f>
        <v>0</v>
      </c>
    </row>
    <row r="1422" spans="2:14" x14ac:dyDescent="0.75">
      <c r="B1422" t="str">
        <f t="shared" si="4"/>
        <v>1B2ai</v>
      </c>
      <c r="C1422" t="str">
        <f>Hoja1!$C$31</f>
        <v>CRUDO</v>
      </c>
      <c r="D1422" t="s">
        <v>12</v>
      </c>
      <c r="E1422" t="s">
        <v>320</v>
      </c>
      <c r="F1422" t="s">
        <v>842</v>
      </c>
      <c r="L1422" t="s">
        <v>30</v>
      </c>
      <c r="M1422">
        <f>'Venteos_Well drilling'!AP72</f>
        <v>0</v>
      </c>
      <c r="N1422">
        <f>IFERROR(IF(L1422="CO2",M1422,IF(L1422="CH4",M1422*Hoja1!$C$19,BASEDEDATOS!M1422*Hoja1!$C$20)),0)</f>
        <v>0</v>
      </c>
    </row>
    <row r="1423" spans="2:14" x14ac:dyDescent="0.75">
      <c r="B1423" t="str">
        <f t="shared" si="4"/>
        <v>1B2ai</v>
      </c>
      <c r="C1423" t="str">
        <f>Hoja1!$C$31</f>
        <v>CRUDO</v>
      </c>
      <c r="D1423" t="s">
        <v>12</v>
      </c>
      <c r="E1423" t="s">
        <v>320</v>
      </c>
      <c r="F1423" t="s">
        <v>842</v>
      </c>
      <c r="L1423" t="s">
        <v>30</v>
      </c>
      <c r="M1423">
        <f>'Venteos_Well drilling'!AP73</f>
        <v>0</v>
      </c>
      <c r="N1423">
        <f>IFERROR(IF(L1423="CO2",M1423,IF(L1423="CH4",M1423*Hoja1!$C$19,BASEDEDATOS!M1423*Hoja1!$C$20)),0)</f>
        <v>0</v>
      </c>
    </row>
    <row r="1424" spans="2:14" x14ac:dyDescent="0.75">
      <c r="B1424" t="str">
        <f t="shared" si="4"/>
        <v>1B2ai</v>
      </c>
      <c r="C1424" t="str">
        <f>Hoja1!$C$31</f>
        <v>CRUDO</v>
      </c>
      <c r="D1424" t="s">
        <v>12</v>
      </c>
      <c r="E1424" t="s">
        <v>320</v>
      </c>
      <c r="F1424" t="s">
        <v>842</v>
      </c>
      <c r="L1424" t="s">
        <v>30</v>
      </c>
      <c r="M1424">
        <f>'Venteos_Well drilling'!AP74</f>
        <v>0</v>
      </c>
      <c r="N1424">
        <f>IFERROR(IF(L1424="CO2",M1424,IF(L1424="CH4",M1424*Hoja1!$C$19,BASEDEDATOS!M1424*Hoja1!$C$20)),0)</f>
        <v>0</v>
      </c>
    </row>
    <row r="1425" spans="2:14" x14ac:dyDescent="0.75">
      <c r="B1425" t="str">
        <f t="shared" si="4"/>
        <v>1B2ai</v>
      </c>
      <c r="C1425" t="str">
        <f>Hoja1!$C$31</f>
        <v>CRUDO</v>
      </c>
      <c r="D1425" t="s">
        <v>12</v>
      </c>
      <c r="E1425" t="s">
        <v>320</v>
      </c>
      <c r="F1425" t="s">
        <v>842</v>
      </c>
      <c r="L1425" t="s">
        <v>30</v>
      </c>
      <c r="M1425">
        <f>'Venteos_Well drilling'!AP75</f>
        <v>0</v>
      </c>
      <c r="N1425">
        <f>IFERROR(IF(L1425="CO2",M1425,IF(L1425="CH4",M1425*Hoja1!$C$19,BASEDEDATOS!M1425*Hoja1!$C$20)),0)</f>
        <v>0</v>
      </c>
    </row>
    <row r="1426" spans="2:14" x14ac:dyDescent="0.75">
      <c r="B1426" t="str">
        <f t="shared" si="4"/>
        <v>1B2ai</v>
      </c>
      <c r="C1426" t="str">
        <f>Hoja1!$C$31</f>
        <v>CRUDO</v>
      </c>
      <c r="D1426" t="s">
        <v>12</v>
      </c>
      <c r="E1426" t="s">
        <v>320</v>
      </c>
      <c r="F1426" t="s">
        <v>842</v>
      </c>
      <c r="L1426" t="s">
        <v>30</v>
      </c>
      <c r="M1426">
        <f>'Venteos_Well drilling'!AP76</f>
        <v>0</v>
      </c>
      <c r="N1426">
        <f>IFERROR(IF(L1426="CO2",M1426,IF(L1426="CH4",M1426*Hoja1!$C$19,BASEDEDATOS!M1426*Hoja1!$C$20)),0)</f>
        <v>0</v>
      </c>
    </row>
    <row r="1427" spans="2:14" x14ac:dyDescent="0.75">
      <c r="B1427" t="str">
        <f t="shared" si="4"/>
        <v>1B2ai</v>
      </c>
      <c r="C1427" t="str">
        <f>Hoja1!$C$31</f>
        <v>CRUDO</v>
      </c>
      <c r="D1427" t="s">
        <v>12</v>
      </c>
      <c r="E1427" t="s">
        <v>320</v>
      </c>
      <c r="F1427" t="s">
        <v>842</v>
      </c>
      <c r="L1427" t="s">
        <v>30</v>
      </c>
      <c r="M1427">
        <f>'Venteos_Well drilling'!AP77</f>
        <v>0</v>
      </c>
      <c r="N1427">
        <f>IFERROR(IF(L1427="CO2",M1427,IF(L1427="CH4",M1427*Hoja1!$C$19,BASEDEDATOS!M1427*Hoja1!$C$20)),0)</f>
        <v>0</v>
      </c>
    </row>
    <row r="1428" spans="2:14" x14ac:dyDescent="0.75">
      <c r="B1428" t="str">
        <f t="shared" si="4"/>
        <v>1B2ai</v>
      </c>
      <c r="C1428" t="str">
        <f>Hoja1!$C$31</f>
        <v>CRUDO</v>
      </c>
      <c r="D1428" t="s">
        <v>12</v>
      </c>
      <c r="E1428" t="s">
        <v>320</v>
      </c>
      <c r="F1428" t="s">
        <v>842</v>
      </c>
      <c r="L1428" t="s">
        <v>30</v>
      </c>
      <c r="M1428">
        <f>'Venteos_Well drilling'!AP78</f>
        <v>0</v>
      </c>
      <c r="N1428">
        <f>IFERROR(IF(L1428="CO2",M1428,IF(L1428="CH4",M1428*Hoja1!$C$19,BASEDEDATOS!M1428*Hoja1!$C$20)),0)</f>
        <v>0</v>
      </c>
    </row>
    <row r="1429" spans="2:14" x14ac:dyDescent="0.75">
      <c r="B1429" t="str">
        <f t="shared" si="4"/>
        <v>1B2ai</v>
      </c>
      <c r="C1429" t="str">
        <f>Hoja1!$C$31</f>
        <v>CRUDO</v>
      </c>
      <c r="D1429" t="s">
        <v>12</v>
      </c>
      <c r="E1429" t="s">
        <v>320</v>
      </c>
      <c r="F1429" t="s">
        <v>842</v>
      </c>
      <c r="L1429" t="s">
        <v>30</v>
      </c>
      <c r="M1429">
        <f>'Venteos_Well drilling'!AP79</f>
        <v>0</v>
      </c>
      <c r="N1429">
        <f>IFERROR(IF(L1429="CO2",M1429,IF(L1429="CH4",M1429*Hoja1!$C$19,BASEDEDATOS!M1429*Hoja1!$C$20)),0)</f>
        <v>0</v>
      </c>
    </row>
    <row r="1430" spans="2:14" x14ac:dyDescent="0.75">
      <c r="B1430" t="str">
        <f t="shared" si="4"/>
        <v>1B2ai</v>
      </c>
      <c r="C1430" t="str">
        <f>Hoja1!$C$31</f>
        <v>CRUDO</v>
      </c>
      <c r="D1430" t="s">
        <v>12</v>
      </c>
      <c r="E1430" t="s">
        <v>320</v>
      </c>
      <c r="F1430" t="s">
        <v>842</v>
      </c>
      <c r="L1430" t="s">
        <v>30</v>
      </c>
      <c r="M1430">
        <f>'Venteos_Well drilling'!AP80</f>
        <v>0</v>
      </c>
      <c r="N1430">
        <f>IFERROR(IF(L1430="CO2",M1430,IF(L1430="CH4",M1430*Hoja1!$C$19,BASEDEDATOS!M1430*Hoja1!$C$20)),0)</f>
        <v>0</v>
      </c>
    </row>
    <row r="1431" spans="2:14" x14ac:dyDescent="0.75">
      <c r="B1431" t="str">
        <f t="shared" si="4"/>
        <v>1B2ai</v>
      </c>
      <c r="C1431" t="str">
        <f>Hoja1!$C$31</f>
        <v>CRUDO</v>
      </c>
      <c r="D1431" t="s">
        <v>12</v>
      </c>
      <c r="E1431" t="s">
        <v>320</v>
      </c>
      <c r="F1431" t="s">
        <v>842</v>
      </c>
      <c r="L1431" t="s">
        <v>30</v>
      </c>
      <c r="M1431">
        <f>'Venteos_Well drilling'!AP81</f>
        <v>0</v>
      </c>
      <c r="N1431">
        <f>IFERROR(IF(L1431="CO2",M1431,IF(L1431="CH4",M1431*Hoja1!$C$19,BASEDEDATOS!M1431*Hoja1!$C$20)),0)</f>
        <v>0</v>
      </c>
    </row>
    <row r="1432" spans="2:14" x14ac:dyDescent="0.75">
      <c r="B1432" t="str">
        <f t="shared" si="4"/>
        <v>1B2ai</v>
      </c>
      <c r="C1432" t="str">
        <f>Hoja1!$C$31</f>
        <v>CRUDO</v>
      </c>
      <c r="D1432" t="s">
        <v>12</v>
      </c>
      <c r="E1432" t="s">
        <v>320</v>
      </c>
      <c r="F1432" t="s">
        <v>842</v>
      </c>
      <c r="L1432" t="s">
        <v>30</v>
      </c>
      <c r="M1432">
        <f>'Venteos_Well drilling'!AP82</f>
        <v>0</v>
      </c>
      <c r="N1432">
        <f>IFERROR(IF(L1432="CO2",M1432,IF(L1432="CH4",M1432*Hoja1!$C$19,BASEDEDATOS!M1432*Hoja1!$C$20)),0)</f>
        <v>0</v>
      </c>
    </row>
    <row r="1433" spans="2:14" x14ac:dyDescent="0.75">
      <c r="B1433" t="str">
        <f t="shared" si="4"/>
        <v>1B2ai</v>
      </c>
      <c r="C1433" t="str">
        <f>Hoja1!$C$31</f>
        <v>CRUDO</v>
      </c>
      <c r="D1433" t="s">
        <v>12</v>
      </c>
      <c r="E1433" t="s">
        <v>320</v>
      </c>
      <c r="F1433" t="s">
        <v>842</v>
      </c>
      <c r="L1433" t="s">
        <v>30</v>
      </c>
      <c r="M1433">
        <f>'Venteos_Well drilling'!AP83</f>
        <v>0</v>
      </c>
      <c r="N1433">
        <f>IFERROR(IF(L1433="CO2",M1433,IF(L1433="CH4",M1433*Hoja1!$C$19,BASEDEDATOS!M1433*Hoja1!$C$20)),0)</f>
        <v>0</v>
      </c>
    </row>
    <row r="1434" spans="2:14" x14ac:dyDescent="0.75">
      <c r="B1434" t="str">
        <f t="shared" si="4"/>
        <v>1B2ai</v>
      </c>
      <c r="C1434" t="str">
        <f>Hoja1!$C$31</f>
        <v>CRUDO</v>
      </c>
      <c r="D1434" t="s">
        <v>12</v>
      </c>
      <c r="E1434" t="s">
        <v>320</v>
      </c>
      <c r="F1434" t="s">
        <v>842</v>
      </c>
      <c r="L1434" t="s">
        <v>30</v>
      </c>
      <c r="M1434">
        <f>'Venteos_Well drilling'!AP84</f>
        <v>0</v>
      </c>
      <c r="N1434">
        <f>IFERROR(IF(L1434="CO2",M1434,IF(L1434="CH4",M1434*Hoja1!$C$19,BASEDEDATOS!M1434*Hoja1!$C$20)),0)</f>
        <v>0</v>
      </c>
    </row>
    <row r="1435" spans="2:14" x14ac:dyDescent="0.75">
      <c r="B1435" t="str">
        <f t="shared" si="4"/>
        <v>1B2ai</v>
      </c>
      <c r="C1435" t="str">
        <f>Hoja1!$C$31</f>
        <v>CRUDO</v>
      </c>
      <c r="D1435" t="s">
        <v>12</v>
      </c>
      <c r="E1435" t="s">
        <v>320</v>
      </c>
      <c r="F1435" t="s">
        <v>842</v>
      </c>
      <c r="L1435" t="s">
        <v>30</v>
      </c>
      <c r="M1435">
        <f>'Venteos_Well drilling'!AP85</f>
        <v>0</v>
      </c>
      <c r="N1435">
        <f>IFERROR(IF(L1435="CO2",M1435,IF(L1435="CH4",M1435*Hoja1!$C$19,BASEDEDATOS!M1435*Hoja1!$C$20)),0)</f>
        <v>0</v>
      </c>
    </row>
    <row r="1436" spans="2:14" x14ac:dyDescent="0.75">
      <c r="B1436" t="str">
        <f t="shared" si="4"/>
        <v>1B2ai</v>
      </c>
      <c r="C1436" t="str">
        <f>Hoja1!$C$31</f>
        <v>CRUDO</v>
      </c>
      <c r="D1436" t="s">
        <v>12</v>
      </c>
      <c r="E1436" t="s">
        <v>320</v>
      </c>
      <c r="F1436" t="s">
        <v>842</v>
      </c>
      <c r="L1436" t="s">
        <v>30</v>
      </c>
      <c r="M1436">
        <f>'Venteos_Well drilling'!AP86</f>
        <v>0</v>
      </c>
      <c r="N1436">
        <f>IFERROR(IF(L1436="CO2",M1436,IF(L1436="CH4",M1436*Hoja1!$C$19,BASEDEDATOS!M1436*Hoja1!$C$20)),0)</f>
        <v>0</v>
      </c>
    </row>
    <row r="1437" spans="2:14" x14ac:dyDescent="0.75">
      <c r="B1437" t="str">
        <f t="shared" si="4"/>
        <v>1B2ai</v>
      </c>
      <c r="C1437" t="str">
        <f>Hoja1!$C$31</f>
        <v>CRUDO</v>
      </c>
      <c r="D1437" t="s">
        <v>12</v>
      </c>
      <c r="E1437" t="s">
        <v>320</v>
      </c>
      <c r="F1437" t="s">
        <v>842</v>
      </c>
      <c r="L1437" t="s">
        <v>30</v>
      </c>
      <c r="M1437">
        <f>'Venteos_Well drilling'!AP87</f>
        <v>0</v>
      </c>
      <c r="N1437">
        <f>IFERROR(IF(L1437="CO2",M1437,IF(L1437="CH4",M1437*Hoja1!$C$19,BASEDEDATOS!M1437*Hoja1!$C$20)),0)</f>
        <v>0</v>
      </c>
    </row>
    <row r="1438" spans="2:14" x14ac:dyDescent="0.75">
      <c r="B1438" t="str">
        <f t="shared" si="4"/>
        <v>1B2ai</v>
      </c>
      <c r="C1438" t="str">
        <f>Hoja1!$C$31</f>
        <v>CRUDO</v>
      </c>
      <c r="D1438" t="s">
        <v>12</v>
      </c>
      <c r="E1438" t="s">
        <v>320</v>
      </c>
      <c r="F1438" t="s">
        <v>842</v>
      </c>
      <c r="L1438" t="s">
        <v>30</v>
      </c>
      <c r="M1438">
        <f>'Venteos_Well drilling'!AP88</f>
        <v>0</v>
      </c>
      <c r="N1438">
        <f>IFERROR(IF(L1438="CO2",M1438,IF(L1438="CH4",M1438*Hoja1!$C$19,BASEDEDATOS!M1438*Hoja1!$C$20)),0)</f>
        <v>0</v>
      </c>
    </row>
    <row r="1439" spans="2:14" x14ac:dyDescent="0.75">
      <c r="B1439" t="str">
        <f t="shared" si="4"/>
        <v>1B2ai</v>
      </c>
      <c r="C1439" t="str">
        <f>Hoja1!$C$31</f>
        <v>CRUDO</v>
      </c>
      <c r="D1439" t="s">
        <v>12</v>
      </c>
      <c r="E1439" t="s">
        <v>320</v>
      </c>
      <c r="F1439" t="s">
        <v>842</v>
      </c>
      <c r="L1439" t="s">
        <v>30</v>
      </c>
      <c r="M1439">
        <f>'Venteos_Well drilling'!AP89</f>
        <v>0</v>
      </c>
      <c r="N1439">
        <f>IFERROR(IF(L1439="CO2",M1439,IF(L1439="CH4",M1439*Hoja1!$C$19,BASEDEDATOS!M1439*Hoja1!$C$20)),0)</f>
        <v>0</v>
      </c>
    </row>
    <row r="1440" spans="2:14" x14ac:dyDescent="0.75">
      <c r="B1440" t="str">
        <f t="shared" si="4"/>
        <v>1B2ai</v>
      </c>
      <c r="C1440" t="str">
        <f>Hoja1!$C$31</f>
        <v>CRUDO</v>
      </c>
      <c r="D1440" t="s">
        <v>12</v>
      </c>
      <c r="E1440" t="s">
        <v>320</v>
      </c>
      <c r="F1440" t="s">
        <v>842</v>
      </c>
      <c r="L1440" t="s">
        <v>30</v>
      </c>
      <c r="M1440">
        <f>'Venteos_Well drilling'!AP90</f>
        <v>0</v>
      </c>
      <c r="N1440">
        <f>IFERROR(IF(L1440="CO2",M1440,IF(L1440="CH4",M1440*Hoja1!$C$19,BASEDEDATOS!M1440*Hoja1!$C$20)),0)</f>
        <v>0</v>
      </c>
    </row>
    <row r="1441" spans="2:14" x14ac:dyDescent="0.75">
      <c r="B1441" t="str">
        <f t="shared" si="4"/>
        <v>1B2ai</v>
      </c>
      <c r="C1441" t="str">
        <f>Hoja1!$C$31</f>
        <v>CRUDO</v>
      </c>
      <c r="D1441" t="s">
        <v>12</v>
      </c>
      <c r="E1441" t="s">
        <v>320</v>
      </c>
      <c r="F1441" t="s">
        <v>842</v>
      </c>
      <c r="L1441" t="s">
        <v>30</v>
      </c>
      <c r="M1441">
        <f>'Venteos_Well drilling'!AP91</f>
        <v>0</v>
      </c>
      <c r="N1441">
        <f>IFERROR(IF(L1441="CO2",M1441,IF(L1441="CH4",M1441*Hoja1!$C$19,BASEDEDATOS!M1441*Hoja1!$C$20)),0)</f>
        <v>0</v>
      </c>
    </row>
    <row r="1442" spans="2:14" x14ac:dyDescent="0.75">
      <c r="B1442" t="str">
        <f t="shared" si="4"/>
        <v>1B2ai</v>
      </c>
      <c r="C1442" t="str">
        <f>Hoja1!$C$31</f>
        <v>CRUDO</v>
      </c>
      <c r="D1442" t="s">
        <v>12</v>
      </c>
      <c r="E1442" t="s">
        <v>320</v>
      </c>
      <c r="F1442" t="s">
        <v>842</v>
      </c>
      <c r="L1442" t="s">
        <v>30</v>
      </c>
      <c r="M1442">
        <f>'Venteos_Well drilling'!AP92</f>
        <v>0</v>
      </c>
      <c r="N1442">
        <f>IFERROR(IF(L1442="CO2",M1442,IF(L1442="CH4",M1442*Hoja1!$C$19,BASEDEDATOS!M1442*Hoja1!$C$20)),0)</f>
        <v>0</v>
      </c>
    </row>
    <row r="1443" spans="2:14" x14ac:dyDescent="0.75">
      <c r="B1443" t="str">
        <f t="shared" si="4"/>
        <v>1B2ai</v>
      </c>
      <c r="C1443" t="str">
        <f>Hoja1!$C$31</f>
        <v>CRUDO</v>
      </c>
      <c r="D1443" t="s">
        <v>12</v>
      </c>
      <c r="E1443" t="s">
        <v>320</v>
      </c>
      <c r="F1443" t="s">
        <v>842</v>
      </c>
      <c r="L1443" t="s">
        <v>30</v>
      </c>
      <c r="M1443">
        <f>'Venteos_Well drilling'!AP93</f>
        <v>0</v>
      </c>
      <c r="N1443">
        <f>IFERROR(IF(L1443="CO2",M1443,IF(L1443="CH4",M1443*Hoja1!$C$19,BASEDEDATOS!M1443*Hoja1!$C$20)),0)</f>
        <v>0</v>
      </c>
    </row>
    <row r="1444" spans="2:14" x14ac:dyDescent="0.75">
      <c r="B1444" t="str">
        <f t="shared" si="4"/>
        <v>1B2ai</v>
      </c>
      <c r="C1444" t="str">
        <f>Hoja1!$C$31</f>
        <v>CRUDO</v>
      </c>
      <c r="D1444" t="s">
        <v>12</v>
      </c>
      <c r="E1444" t="s">
        <v>320</v>
      </c>
      <c r="F1444" t="s">
        <v>842</v>
      </c>
      <c r="L1444" t="s">
        <v>30</v>
      </c>
      <c r="M1444">
        <f>'Venteos_Well drilling'!AP94</f>
        <v>0</v>
      </c>
      <c r="N1444">
        <f>IFERROR(IF(L1444="CO2",M1444,IF(L1444="CH4",M1444*Hoja1!$C$19,BASEDEDATOS!M1444*Hoja1!$C$20)),0)</f>
        <v>0</v>
      </c>
    </row>
    <row r="1445" spans="2:14" x14ac:dyDescent="0.75">
      <c r="B1445" t="str">
        <f t="shared" si="4"/>
        <v>1B2ai</v>
      </c>
      <c r="C1445" t="str">
        <f>Hoja1!$C$31</f>
        <v>CRUDO</v>
      </c>
      <c r="D1445" t="s">
        <v>12</v>
      </c>
      <c r="E1445" t="s">
        <v>320</v>
      </c>
      <c r="F1445" t="s">
        <v>842</v>
      </c>
      <c r="L1445" t="s">
        <v>30</v>
      </c>
      <c r="M1445">
        <f>'Venteos_Well drilling'!AP95</f>
        <v>0</v>
      </c>
      <c r="N1445">
        <f>IFERROR(IF(L1445="CO2",M1445,IF(L1445="CH4",M1445*Hoja1!$C$19,BASEDEDATOS!M1445*Hoja1!$C$20)),0)</f>
        <v>0</v>
      </c>
    </row>
    <row r="1446" spans="2:14" x14ac:dyDescent="0.75">
      <c r="B1446" t="str">
        <f t="shared" si="4"/>
        <v>1B2ai</v>
      </c>
      <c r="C1446" t="str">
        <f>Hoja1!$C$31</f>
        <v>CRUDO</v>
      </c>
      <c r="D1446" t="s">
        <v>12</v>
      </c>
      <c r="E1446" t="s">
        <v>320</v>
      </c>
      <c r="F1446" t="s">
        <v>842</v>
      </c>
      <c r="L1446" t="s">
        <v>30</v>
      </c>
      <c r="M1446">
        <f>'Venteos_Well drilling'!AP96</f>
        <v>0</v>
      </c>
      <c r="N1446">
        <f>IFERROR(IF(L1446="CO2",M1446,IF(L1446="CH4",M1446*Hoja1!$C$19,BASEDEDATOS!M1446*Hoja1!$C$20)),0)</f>
        <v>0</v>
      </c>
    </row>
    <row r="1447" spans="2:14" x14ac:dyDescent="0.75">
      <c r="B1447" t="str">
        <f t="shared" si="4"/>
        <v>1B2ai</v>
      </c>
      <c r="C1447" t="str">
        <f>Hoja1!$C$31</f>
        <v>CRUDO</v>
      </c>
      <c r="D1447" t="s">
        <v>12</v>
      </c>
      <c r="E1447" t="s">
        <v>320</v>
      </c>
      <c r="F1447" t="s">
        <v>842</v>
      </c>
      <c r="L1447" t="s">
        <v>30</v>
      </c>
      <c r="M1447">
        <f>'Venteos_Well drilling'!AP97</f>
        <v>0</v>
      </c>
      <c r="N1447">
        <f>IFERROR(IF(L1447="CO2",M1447,IF(L1447="CH4",M1447*Hoja1!$C$19,BASEDEDATOS!M1447*Hoja1!$C$20)),0)</f>
        <v>0</v>
      </c>
    </row>
    <row r="1448" spans="2:14" x14ac:dyDescent="0.75">
      <c r="B1448" t="str">
        <f t="shared" si="4"/>
        <v>1B2ai</v>
      </c>
      <c r="C1448" t="str">
        <f>Hoja1!$C$31</f>
        <v>CRUDO</v>
      </c>
      <c r="D1448" t="s">
        <v>12</v>
      </c>
      <c r="E1448" t="s">
        <v>320</v>
      </c>
      <c r="F1448" t="s">
        <v>842</v>
      </c>
      <c r="L1448" t="s">
        <v>30</v>
      </c>
      <c r="M1448">
        <f>'Venteos_Well drilling'!AP98</f>
        <v>0</v>
      </c>
      <c r="N1448">
        <f>IFERROR(IF(L1448="CO2",M1448,IF(L1448="CH4",M1448*Hoja1!$C$19,BASEDEDATOS!M1448*Hoja1!$C$20)),0)</f>
        <v>0</v>
      </c>
    </row>
    <row r="1449" spans="2:14" x14ac:dyDescent="0.75">
      <c r="B1449" t="str">
        <f t="shared" si="4"/>
        <v>1B2ai</v>
      </c>
      <c r="C1449" t="str">
        <f>Hoja1!$C$31</f>
        <v>CRUDO</v>
      </c>
      <c r="D1449" t="s">
        <v>12</v>
      </c>
      <c r="E1449" t="s">
        <v>320</v>
      </c>
      <c r="F1449" t="s">
        <v>842</v>
      </c>
      <c r="L1449" t="s">
        <v>30</v>
      </c>
      <c r="M1449">
        <f>'Venteos_Well drilling'!AP99</f>
        <v>0</v>
      </c>
      <c r="N1449">
        <f>IFERROR(IF(L1449="CO2",M1449,IF(L1449="CH4",M1449*Hoja1!$C$19,BASEDEDATOS!M1449*Hoja1!$C$20)),0)</f>
        <v>0</v>
      </c>
    </row>
    <row r="1450" spans="2:14" x14ac:dyDescent="0.75">
      <c r="B1450" t="str">
        <f t="shared" si="4"/>
        <v>1B2ai</v>
      </c>
      <c r="C1450" t="str">
        <f>Hoja1!$C$31</f>
        <v>CRUDO</v>
      </c>
      <c r="D1450" t="s">
        <v>12</v>
      </c>
      <c r="E1450" t="s">
        <v>320</v>
      </c>
      <c r="F1450" t="s">
        <v>842</v>
      </c>
      <c r="L1450" t="s">
        <v>30</v>
      </c>
      <c r="M1450">
        <f>'Venteos_Well drilling'!AP100</f>
        <v>0</v>
      </c>
      <c r="N1450">
        <f>IFERROR(IF(L1450="CO2",M1450,IF(L1450="CH4",M1450*Hoja1!$C$19,BASEDEDATOS!M1450*Hoja1!$C$20)),0)</f>
        <v>0</v>
      </c>
    </row>
    <row r="1451" spans="2:14" x14ac:dyDescent="0.75">
      <c r="B1451" t="str">
        <f t="shared" si="4"/>
        <v>1B2ai</v>
      </c>
      <c r="C1451" t="str">
        <f>Hoja1!$C$31</f>
        <v>CRUDO</v>
      </c>
      <c r="D1451" t="s">
        <v>12</v>
      </c>
      <c r="E1451" t="s">
        <v>320</v>
      </c>
      <c r="F1451" t="s">
        <v>842</v>
      </c>
      <c r="L1451" t="s">
        <v>30</v>
      </c>
      <c r="M1451">
        <f>'Venteos_Well drilling'!AP101</f>
        <v>0</v>
      </c>
      <c r="N1451">
        <f>IFERROR(IF(L1451="CO2",M1451,IF(L1451="CH4",M1451*Hoja1!$C$19,BASEDEDATOS!M1451*Hoja1!$C$20)),0)</f>
        <v>0</v>
      </c>
    </row>
    <row r="1452" spans="2:14" x14ac:dyDescent="0.75">
      <c r="B1452" t="str">
        <f t="shared" si="4"/>
        <v>1B2ai</v>
      </c>
      <c r="C1452" t="str">
        <f>Hoja1!$C$31</f>
        <v>CRUDO</v>
      </c>
      <c r="D1452" t="s">
        <v>12</v>
      </c>
      <c r="E1452" t="s">
        <v>320</v>
      </c>
      <c r="F1452" t="s">
        <v>842</v>
      </c>
      <c r="L1452" t="s">
        <v>30</v>
      </c>
      <c r="M1452">
        <f>'Venteos_Well drilling'!AP102</f>
        <v>0</v>
      </c>
      <c r="N1452">
        <f>IFERROR(IF(L1452="CO2",M1452,IF(L1452="CH4",M1452*Hoja1!$C$19,BASEDEDATOS!M1452*Hoja1!$C$20)),0)</f>
        <v>0</v>
      </c>
    </row>
    <row r="1453" spans="2:14" x14ac:dyDescent="0.75">
      <c r="B1453" t="str">
        <f t="shared" si="4"/>
        <v>1B2ai</v>
      </c>
      <c r="C1453" t="str">
        <f>Hoja1!$C$31</f>
        <v>CRUDO</v>
      </c>
      <c r="D1453" t="s">
        <v>12</v>
      </c>
      <c r="E1453" t="s">
        <v>320</v>
      </c>
      <c r="F1453" t="s">
        <v>842</v>
      </c>
      <c r="L1453" t="s">
        <v>30</v>
      </c>
      <c r="M1453">
        <f>'Venteos_Well drilling'!AP103</f>
        <v>0</v>
      </c>
      <c r="N1453">
        <f>IFERROR(IF(L1453="CO2",M1453,IF(L1453="CH4",M1453*Hoja1!$C$19,BASEDEDATOS!M1453*Hoja1!$C$20)),0)</f>
        <v>0</v>
      </c>
    </row>
    <row r="1454" spans="2:14" x14ac:dyDescent="0.75">
      <c r="B1454" t="str">
        <f t="shared" si="4"/>
        <v>1B2ai</v>
      </c>
      <c r="C1454" t="str">
        <f>Hoja1!$C$31</f>
        <v>CRUDO</v>
      </c>
      <c r="D1454" t="s">
        <v>12</v>
      </c>
      <c r="E1454" t="s">
        <v>320</v>
      </c>
      <c r="F1454" t="s">
        <v>842</v>
      </c>
      <c r="L1454" t="s">
        <v>30</v>
      </c>
      <c r="M1454">
        <f>'Venteos_Well drilling'!AP104</f>
        <v>0</v>
      </c>
      <c r="N1454">
        <f>IFERROR(IF(L1454="CO2",M1454,IF(L1454="CH4",M1454*Hoja1!$C$19,BASEDEDATOS!M1454*Hoja1!$C$20)),0)</f>
        <v>0</v>
      </c>
    </row>
    <row r="1455" spans="2:14" x14ac:dyDescent="0.75">
      <c r="B1455" t="str">
        <f t="shared" si="4"/>
        <v>1B2ai</v>
      </c>
      <c r="C1455" t="str">
        <f>Hoja1!$C$31</f>
        <v>CRUDO</v>
      </c>
      <c r="D1455" t="s">
        <v>12</v>
      </c>
      <c r="E1455" t="s">
        <v>320</v>
      </c>
      <c r="F1455" t="s">
        <v>842</v>
      </c>
      <c r="L1455" t="s">
        <v>30</v>
      </c>
      <c r="M1455">
        <f>'Venteos_Well drilling'!AP105</f>
        <v>0</v>
      </c>
      <c r="N1455">
        <f>IFERROR(IF(L1455="CO2",M1455,IF(L1455="CH4",M1455*Hoja1!$C$19,BASEDEDATOS!M1455*Hoja1!$C$20)),0)</f>
        <v>0</v>
      </c>
    </row>
    <row r="1456" spans="2:14" x14ac:dyDescent="0.75">
      <c r="B1456" t="str">
        <f t="shared" si="4"/>
        <v>1B2ai</v>
      </c>
      <c r="C1456" t="str">
        <f>Hoja1!$C$31</f>
        <v>CRUDO</v>
      </c>
      <c r="D1456" t="s">
        <v>12</v>
      </c>
      <c r="E1456" t="s">
        <v>320</v>
      </c>
      <c r="F1456" t="s">
        <v>842</v>
      </c>
      <c r="L1456" t="s">
        <v>30</v>
      </c>
      <c r="M1456">
        <f>'Venteos_Well drilling'!AP106</f>
        <v>0</v>
      </c>
      <c r="N1456">
        <f>IFERROR(IF(L1456="CO2",M1456,IF(L1456="CH4",M1456*Hoja1!$C$19,BASEDEDATOS!M1456*Hoja1!$C$20)),0)</f>
        <v>0</v>
      </c>
    </row>
    <row r="1457" spans="2:14" x14ac:dyDescent="0.75">
      <c r="B1457" t="str">
        <f t="shared" si="4"/>
        <v>1B2ai</v>
      </c>
      <c r="C1457" t="str">
        <f>Hoja1!$C$31</f>
        <v>CRUDO</v>
      </c>
      <c r="D1457" t="s">
        <v>12</v>
      </c>
      <c r="E1457" t="s">
        <v>320</v>
      </c>
      <c r="F1457" t="s">
        <v>842</v>
      </c>
      <c r="L1457" t="s">
        <v>30</v>
      </c>
      <c r="M1457">
        <f>'Venteos_Well drilling'!AP107</f>
        <v>0</v>
      </c>
      <c r="N1457">
        <f>IFERROR(IF(L1457="CO2",M1457,IF(L1457="CH4",M1457*Hoja1!$C$19,BASEDEDATOS!M1457*Hoja1!$C$20)),0)</f>
        <v>0</v>
      </c>
    </row>
    <row r="1458" spans="2:14" x14ac:dyDescent="0.75">
      <c r="B1458" t="str">
        <f t="shared" si="4"/>
        <v>1B2ai</v>
      </c>
      <c r="C1458" t="str">
        <f>Hoja1!$C$31</f>
        <v>CRUDO</v>
      </c>
      <c r="D1458" t="s">
        <v>12</v>
      </c>
      <c r="E1458" t="s">
        <v>320</v>
      </c>
      <c r="F1458" t="s">
        <v>842</v>
      </c>
      <c r="L1458" t="s">
        <v>30</v>
      </c>
      <c r="M1458">
        <f>'Venteos_Well drilling'!AP108</f>
        <v>0</v>
      </c>
      <c r="N1458">
        <f>IFERROR(IF(L1458="CO2",M1458,IF(L1458="CH4",M1458*Hoja1!$C$19,BASEDEDATOS!M1458*Hoja1!$C$20)),0)</f>
        <v>0</v>
      </c>
    </row>
    <row r="1459" spans="2:14" x14ac:dyDescent="0.75">
      <c r="B1459" t="str">
        <f t="shared" si="4"/>
        <v>1B2ai</v>
      </c>
      <c r="C1459" t="str">
        <f>Hoja1!$C$31</f>
        <v>CRUDO</v>
      </c>
      <c r="D1459" t="s">
        <v>12</v>
      </c>
      <c r="E1459" t="s">
        <v>320</v>
      </c>
      <c r="F1459" t="s">
        <v>842</v>
      </c>
      <c r="L1459" t="s">
        <v>30</v>
      </c>
      <c r="M1459">
        <f>'Venteos_Well drilling'!AP109</f>
        <v>0</v>
      </c>
      <c r="N1459">
        <f>IFERROR(IF(L1459="CO2",M1459,IF(L1459="CH4",M1459*Hoja1!$C$19,BASEDEDATOS!M1459*Hoja1!$C$20)),0)</f>
        <v>0</v>
      </c>
    </row>
    <row r="1460" spans="2:14" x14ac:dyDescent="0.75">
      <c r="B1460" t="str">
        <f t="shared" si="4"/>
        <v>1B2ai</v>
      </c>
      <c r="C1460" t="str">
        <f>Hoja1!$C$31</f>
        <v>CRUDO</v>
      </c>
      <c r="D1460" t="s">
        <v>12</v>
      </c>
      <c r="E1460" t="s">
        <v>320</v>
      </c>
      <c r="F1460" t="s">
        <v>842</v>
      </c>
      <c r="L1460" t="s">
        <v>30</v>
      </c>
      <c r="M1460">
        <f>'Venteos_Well drilling'!AP110</f>
        <v>0</v>
      </c>
      <c r="N1460">
        <f>IFERROR(IF(L1460="CO2",M1460,IF(L1460="CH4",M1460*Hoja1!$C$19,BASEDEDATOS!M1460*Hoja1!$C$20)),0)</f>
        <v>0</v>
      </c>
    </row>
    <row r="1461" spans="2:14" x14ac:dyDescent="0.75">
      <c r="B1461" t="str">
        <f t="shared" si="4"/>
        <v>1B2ai</v>
      </c>
      <c r="C1461" t="str">
        <f>Hoja1!$C$31</f>
        <v>CRUDO</v>
      </c>
      <c r="D1461" t="s">
        <v>12</v>
      </c>
      <c r="E1461" t="s">
        <v>320</v>
      </c>
      <c r="F1461" t="s">
        <v>842</v>
      </c>
      <c r="L1461" t="s">
        <v>30</v>
      </c>
      <c r="M1461">
        <f>'Venteos_Well drilling'!AP111</f>
        <v>0</v>
      </c>
      <c r="N1461">
        <f>IFERROR(IF(L1461="CO2",M1461,IF(L1461="CH4",M1461*Hoja1!$C$19,BASEDEDATOS!M1461*Hoja1!$C$20)),0)</f>
        <v>0</v>
      </c>
    </row>
    <row r="1462" spans="2:14" x14ac:dyDescent="0.75">
      <c r="B1462" t="str">
        <f t="shared" si="4"/>
        <v>1B2ai</v>
      </c>
      <c r="C1462" t="str">
        <f>Hoja1!$C$31</f>
        <v>CRUDO</v>
      </c>
      <c r="D1462" t="s">
        <v>12</v>
      </c>
      <c r="E1462" t="s">
        <v>320</v>
      </c>
      <c r="F1462" t="s">
        <v>842</v>
      </c>
      <c r="L1462" t="s">
        <v>30</v>
      </c>
      <c r="M1462">
        <f>'Venteos_Well drilling'!AP112</f>
        <v>0</v>
      </c>
      <c r="N1462">
        <f>IFERROR(IF(L1462="CO2",M1462,IF(L1462="CH4",M1462*Hoja1!$C$19,BASEDEDATOS!M1462*Hoja1!$C$20)),0)</f>
        <v>0</v>
      </c>
    </row>
    <row r="1463" spans="2:14" x14ac:dyDescent="0.75">
      <c r="B1463" t="str">
        <f t="shared" si="4"/>
        <v>1B2ai</v>
      </c>
      <c r="C1463" t="str">
        <f>Hoja1!$C$31</f>
        <v>CRUDO</v>
      </c>
      <c r="D1463" t="s">
        <v>12</v>
      </c>
      <c r="E1463" t="s">
        <v>320</v>
      </c>
      <c r="F1463" t="s">
        <v>842</v>
      </c>
      <c r="L1463" t="s">
        <v>30</v>
      </c>
      <c r="M1463">
        <f>'Venteos_Well drilling'!AP113</f>
        <v>0</v>
      </c>
      <c r="N1463">
        <f>IFERROR(IF(L1463="CO2",M1463,IF(L1463="CH4",M1463*Hoja1!$C$19,BASEDEDATOS!M1463*Hoja1!$C$20)),0)</f>
        <v>0</v>
      </c>
    </row>
    <row r="1464" spans="2:14" x14ac:dyDescent="0.75">
      <c r="B1464" t="str">
        <f t="shared" si="4"/>
        <v>1B2ai</v>
      </c>
      <c r="C1464" t="str">
        <f>Hoja1!$C$31</f>
        <v>CRUDO</v>
      </c>
      <c r="D1464" t="s">
        <v>12</v>
      </c>
      <c r="E1464" t="s">
        <v>320</v>
      </c>
      <c r="F1464" t="s">
        <v>842</v>
      </c>
      <c r="L1464" t="s">
        <v>30</v>
      </c>
      <c r="M1464">
        <f>'Venteos_Well drilling'!AP114</f>
        <v>0</v>
      </c>
      <c r="N1464">
        <f>IFERROR(IF(L1464="CO2",M1464,IF(L1464="CH4",M1464*Hoja1!$C$19,BASEDEDATOS!M1464*Hoja1!$C$20)),0)</f>
        <v>0</v>
      </c>
    </row>
    <row r="1465" spans="2:14" x14ac:dyDescent="0.75">
      <c r="B1465" t="str">
        <f t="shared" si="4"/>
        <v>1B2ai</v>
      </c>
      <c r="C1465" t="str">
        <f>Hoja1!$C$31</f>
        <v>CRUDO</v>
      </c>
      <c r="D1465" t="s">
        <v>12</v>
      </c>
      <c r="E1465" t="s">
        <v>320</v>
      </c>
      <c r="F1465" t="s">
        <v>842</v>
      </c>
      <c r="L1465" t="s">
        <v>30</v>
      </c>
      <c r="M1465">
        <f>'Venteos_Well drilling'!AP115</f>
        <v>0</v>
      </c>
      <c r="N1465">
        <f>IFERROR(IF(L1465="CO2",M1465,IF(L1465="CH4",M1465*Hoja1!$C$19,BASEDEDATOS!M1465*Hoja1!$C$20)),0)</f>
        <v>0</v>
      </c>
    </row>
    <row r="1466" spans="2:14" x14ac:dyDescent="0.75">
      <c r="B1466" t="str">
        <f t="shared" si="4"/>
        <v>1B2ai</v>
      </c>
      <c r="C1466" t="str">
        <f>Hoja1!$C$31</f>
        <v>CRUDO</v>
      </c>
      <c r="D1466" t="s">
        <v>12</v>
      </c>
      <c r="E1466" t="s">
        <v>320</v>
      </c>
      <c r="F1466" t="s">
        <v>842</v>
      </c>
      <c r="L1466" t="s">
        <v>30</v>
      </c>
      <c r="M1466">
        <f>'Venteos_Well drilling'!AP116</f>
        <v>0</v>
      </c>
      <c r="N1466">
        <f>IFERROR(IF(L1466="CO2",M1466,IF(L1466="CH4",M1466*Hoja1!$C$19,BASEDEDATOS!M1466*Hoja1!$C$20)),0)</f>
        <v>0</v>
      </c>
    </row>
    <row r="1467" spans="2:14" x14ac:dyDescent="0.75">
      <c r="B1467" t="str">
        <f t="shared" si="4"/>
        <v>1B2ai</v>
      </c>
      <c r="C1467" t="str">
        <f>Hoja1!$C$31</f>
        <v>CRUDO</v>
      </c>
      <c r="D1467" t="s">
        <v>12</v>
      </c>
      <c r="E1467" t="s">
        <v>320</v>
      </c>
      <c r="F1467" t="s">
        <v>842</v>
      </c>
      <c r="L1467" t="s">
        <v>30</v>
      </c>
      <c r="M1467">
        <f>'Venteos_Well drilling'!AP117</f>
        <v>0</v>
      </c>
      <c r="N1467">
        <f>IFERROR(IF(L1467="CO2",M1467,IF(L1467="CH4",M1467*Hoja1!$C$19,BASEDEDATOS!M1467*Hoja1!$C$20)),0)</f>
        <v>0</v>
      </c>
    </row>
    <row r="1468" spans="2:14" x14ac:dyDescent="0.75">
      <c r="B1468" t="str">
        <f t="shared" si="4"/>
        <v>1B2ai</v>
      </c>
      <c r="C1468" t="str">
        <f>Hoja1!$C$31</f>
        <v>CRUDO</v>
      </c>
      <c r="D1468" t="s">
        <v>12</v>
      </c>
      <c r="E1468" t="s">
        <v>320</v>
      </c>
      <c r="F1468" t="s">
        <v>842</v>
      </c>
      <c r="L1468" t="s">
        <v>30</v>
      </c>
      <c r="M1468">
        <f>'Venteos_Well drilling'!AP118</f>
        <v>0</v>
      </c>
      <c r="N1468">
        <f>IFERROR(IF(L1468="CO2",M1468,IF(L1468="CH4",M1468*Hoja1!$C$19,BASEDEDATOS!M1468*Hoja1!$C$20)),0)</f>
        <v>0</v>
      </c>
    </row>
    <row r="1469" spans="2:14" x14ac:dyDescent="0.75">
      <c r="B1469" t="str">
        <f t="shared" si="4"/>
        <v>1B2ai</v>
      </c>
      <c r="C1469" t="str">
        <f>Hoja1!$C$31</f>
        <v>CRUDO</v>
      </c>
      <c r="D1469" t="s">
        <v>12</v>
      </c>
      <c r="E1469" t="s">
        <v>320</v>
      </c>
      <c r="F1469" t="s">
        <v>842</v>
      </c>
      <c r="L1469" t="s">
        <v>30</v>
      </c>
      <c r="M1469">
        <f>'Venteos_Well drilling'!AP119</f>
        <v>0</v>
      </c>
      <c r="N1469">
        <f>IFERROR(IF(L1469="CO2",M1469,IF(L1469="CH4",M1469*Hoja1!$C$19,BASEDEDATOS!M1469*Hoja1!$C$20)),0)</f>
        <v>0</v>
      </c>
    </row>
    <row r="1470" spans="2:14" x14ac:dyDescent="0.75">
      <c r="B1470" t="str">
        <f t="shared" si="4"/>
        <v>1B2ai</v>
      </c>
      <c r="C1470" t="str">
        <f>Hoja1!$C$31</f>
        <v>CRUDO</v>
      </c>
      <c r="D1470" t="s">
        <v>12</v>
      </c>
      <c r="E1470" t="s">
        <v>320</v>
      </c>
      <c r="F1470" t="s">
        <v>842</v>
      </c>
      <c r="L1470" t="s">
        <v>30</v>
      </c>
      <c r="M1470">
        <f>'Venteos_Well drilling'!AP120</f>
        <v>0</v>
      </c>
      <c r="N1470">
        <f>IFERROR(IF(L1470="CO2",M1470,IF(L1470="CH4",M1470*Hoja1!$C$19,BASEDEDATOS!M1470*Hoja1!$C$20)),0)</f>
        <v>0</v>
      </c>
    </row>
    <row r="1471" spans="2:14" x14ac:dyDescent="0.75">
      <c r="B1471" t="str">
        <f t="shared" si="4"/>
        <v>1B2ai</v>
      </c>
      <c r="C1471" t="str">
        <f>Hoja1!$C$31</f>
        <v>CRUDO</v>
      </c>
      <c r="D1471" t="s">
        <v>12</v>
      </c>
      <c r="E1471" t="s">
        <v>320</v>
      </c>
      <c r="F1471" t="s">
        <v>842</v>
      </c>
      <c r="L1471" t="s">
        <v>30</v>
      </c>
      <c r="M1471">
        <f>'Venteos_Well drilling'!AP121</f>
        <v>0</v>
      </c>
      <c r="N1471">
        <f>IFERROR(IF(L1471="CO2",M1471,IF(L1471="CH4",M1471*Hoja1!$C$19,BASEDEDATOS!M1471*Hoja1!$C$20)),0)</f>
        <v>0</v>
      </c>
    </row>
    <row r="1472" spans="2:14" x14ac:dyDescent="0.75">
      <c r="B1472" t="str">
        <f t="shared" si="4"/>
        <v>1B2ai</v>
      </c>
      <c r="C1472" t="str">
        <f>Hoja1!$C$31</f>
        <v>CRUDO</v>
      </c>
      <c r="D1472" t="s">
        <v>12</v>
      </c>
      <c r="E1472" t="s">
        <v>320</v>
      </c>
      <c r="F1472" t="s">
        <v>842</v>
      </c>
      <c r="L1472" t="s">
        <v>30</v>
      </c>
      <c r="M1472">
        <f>'Venteos_Well drilling'!AP122</f>
        <v>0</v>
      </c>
      <c r="N1472">
        <f>IFERROR(IF(L1472="CO2",M1472,IF(L1472="CH4",M1472*Hoja1!$C$19,BASEDEDATOS!M1472*Hoja1!$C$20)),0)</f>
        <v>0</v>
      </c>
    </row>
    <row r="1473" spans="2:14" x14ac:dyDescent="0.75">
      <c r="B1473" t="str">
        <f t="shared" si="4"/>
        <v>1B2ai</v>
      </c>
      <c r="C1473" t="str">
        <f>Hoja1!$C$31</f>
        <v>CRUDO</v>
      </c>
      <c r="D1473" t="s">
        <v>12</v>
      </c>
      <c r="E1473" t="s">
        <v>320</v>
      </c>
      <c r="F1473" t="s">
        <v>842</v>
      </c>
      <c r="L1473" t="s">
        <v>30</v>
      </c>
      <c r="M1473">
        <f>'Venteos_Well drilling'!AP123</f>
        <v>0</v>
      </c>
      <c r="N1473">
        <f>IFERROR(IF(L1473="CO2",M1473,IF(L1473="CH4",M1473*Hoja1!$C$19,BASEDEDATOS!M1473*Hoja1!$C$20)),0)</f>
        <v>0</v>
      </c>
    </row>
    <row r="1474" spans="2:14" x14ac:dyDescent="0.75">
      <c r="B1474" t="str">
        <f t="shared" si="4"/>
        <v>1B2ai</v>
      </c>
      <c r="C1474" t="str">
        <f>Hoja1!$C$31</f>
        <v>CRUDO</v>
      </c>
      <c r="D1474" t="s">
        <v>12</v>
      </c>
      <c r="E1474" t="s">
        <v>320</v>
      </c>
      <c r="F1474" t="s">
        <v>842</v>
      </c>
      <c r="L1474" t="s">
        <v>31</v>
      </c>
      <c r="M1474">
        <f>'Venteos_Well drilling'!AO46</f>
        <v>5.706299038494498E-2</v>
      </c>
      <c r="N1474">
        <f>IFERROR(IF(L1474="CO2",M1474,IF(L1474="CH4",M1474*Hoja1!$C$19,BASEDEDATOS!M1474*Hoja1!$C$20)),0)</f>
        <v>1.5977637307784593</v>
      </c>
    </row>
    <row r="1475" spans="2:14" x14ac:dyDescent="0.75">
      <c r="B1475" t="str">
        <f t="shared" si="4"/>
        <v>1B2ai</v>
      </c>
      <c r="C1475" t="str">
        <f>Hoja1!$C$31</f>
        <v>CRUDO</v>
      </c>
      <c r="D1475" t="s">
        <v>12</v>
      </c>
      <c r="E1475" t="s">
        <v>320</v>
      </c>
      <c r="F1475" t="s">
        <v>842</v>
      </c>
      <c r="L1475" t="s">
        <v>31</v>
      </c>
      <c r="M1475">
        <f>'Venteos_Well drilling'!AO47</f>
        <v>0.12720291606643983</v>
      </c>
      <c r="N1475">
        <f>IFERROR(IF(L1475="CO2",M1475,IF(L1475="CH4",M1475*Hoja1!$C$19,BASEDEDATOS!M1475*Hoja1!$C$20)),0)</f>
        <v>3.561681649860315</v>
      </c>
    </row>
    <row r="1476" spans="2:14" x14ac:dyDescent="0.75">
      <c r="B1476" t="str">
        <f t="shared" si="4"/>
        <v>1B2ai</v>
      </c>
      <c r="C1476" t="str">
        <f>Hoja1!$C$31</f>
        <v>CRUDO</v>
      </c>
      <c r="D1476" t="s">
        <v>12</v>
      </c>
      <c r="E1476" t="s">
        <v>320</v>
      </c>
      <c r="F1476" t="s">
        <v>842</v>
      </c>
      <c r="L1476" t="s">
        <v>31</v>
      </c>
      <c r="M1476">
        <f>'Venteos_Well drilling'!AO48</f>
        <v>0.15264349927972781</v>
      </c>
      <c r="N1476">
        <f>IFERROR(IF(L1476="CO2",M1476,IF(L1476="CH4",M1476*Hoja1!$C$19,BASEDEDATOS!M1476*Hoja1!$C$20)),0)</f>
        <v>4.2740179798323785</v>
      </c>
    </row>
    <row r="1477" spans="2:14" x14ac:dyDescent="0.75">
      <c r="B1477" t="str">
        <f t="shared" si="4"/>
        <v>1B2ai</v>
      </c>
      <c r="C1477" t="str">
        <f>Hoja1!$C$31</f>
        <v>CRUDO</v>
      </c>
      <c r="D1477" t="s">
        <v>12</v>
      </c>
      <c r="E1477" t="s">
        <v>320</v>
      </c>
      <c r="F1477" t="s">
        <v>842</v>
      </c>
      <c r="L1477" t="s">
        <v>31</v>
      </c>
      <c r="M1477">
        <f>'Venteos_Well drilling'!AO49</f>
        <v>0</v>
      </c>
      <c r="N1477">
        <f>IFERROR(IF(L1477="CO2",M1477,IF(L1477="CH4",M1477*Hoja1!$C$19,BASEDEDATOS!M1477*Hoja1!$C$20)),0)</f>
        <v>0</v>
      </c>
    </row>
    <row r="1478" spans="2:14" x14ac:dyDescent="0.75">
      <c r="B1478" t="str">
        <f t="shared" si="4"/>
        <v>1B2ai</v>
      </c>
      <c r="C1478" t="str">
        <f>Hoja1!$C$31</f>
        <v>CRUDO</v>
      </c>
      <c r="D1478" t="s">
        <v>12</v>
      </c>
      <c r="E1478" t="s">
        <v>320</v>
      </c>
      <c r="F1478" t="s">
        <v>842</v>
      </c>
      <c r="L1478" t="s">
        <v>31</v>
      </c>
      <c r="M1478">
        <f>'Venteos_Well drilling'!AO50</f>
        <v>0</v>
      </c>
      <c r="N1478">
        <f>IFERROR(IF(L1478="CO2",M1478,IF(L1478="CH4",M1478*Hoja1!$C$19,BASEDEDATOS!M1478*Hoja1!$C$20)),0)</f>
        <v>0</v>
      </c>
    </row>
    <row r="1479" spans="2:14" x14ac:dyDescent="0.75">
      <c r="B1479" t="str">
        <f t="shared" si="4"/>
        <v>1B2ai</v>
      </c>
      <c r="C1479" t="str">
        <f>Hoja1!$C$31</f>
        <v>CRUDO</v>
      </c>
      <c r="D1479" t="s">
        <v>12</v>
      </c>
      <c r="E1479" t="s">
        <v>320</v>
      </c>
      <c r="F1479" t="s">
        <v>842</v>
      </c>
      <c r="L1479" t="s">
        <v>31</v>
      </c>
      <c r="M1479">
        <f>'Venteos_Well drilling'!AO51</f>
        <v>0</v>
      </c>
      <c r="N1479">
        <f>IFERROR(IF(L1479="CO2",M1479,IF(L1479="CH4",M1479*Hoja1!$C$19,BASEDEDATOS!M1479*Hoja1!$C$20)),0)</f>
        <v>0</v>
      </c>
    </row>
    <row r="1480" spans="2:14" x14ac:dyDescent="0.75">
      <c r="B1480" t="str">
        <f t="shared" si="4"/>
        <v>1B2ai</v>
      </c>
      <c r="C1480" t="str">
        <f>Hoja1!$C$31</f>
        <v>CRUDO</v>
      </c>
      <c r="D1480" t="s">
        <v>12</v>
      </c>
      <c r="E1480" t="s">
        <v>320</v>
      </c>
      <c r="F1480" t="s">
        <v>842</v>
      </c>
      <c r="L1480" t="s">
        <v>31</v>
      </c>
      <c r="M1480">
        <f>'Venteos_Well drilling'!AO52</f>
        <v>0</v>
      </c>
      <c r="N1480">
        <f>IFERROR(IF(L1480="CO2",M1480,IF(L1480="CH4",M1480*Hoja1!$C$19,BASEDEDATOS!M1480*Hoja1!$C$20)),0)</f>
        <v>0</v>
      </c>
    </row>
    <row r="1481" spans="2:14" x14ac:dyDescent="0.75">
      <c r="B1481" t="str">
        <f t="shared" si="4"/>
        <v>1B2ai</v>
      </c>
      <c r="C1481" t="str">
        <f>Hoja1!$C$31</f>
        <v>CRUDO</v>
      </c>
      <c r="D1481" t="s">
        <v>12</v>
      </c>
      <c r="E1481" t="s">
        <v>320</v>
      </c>
      <c r="F1481" t="s">
        <v>842</v>
      </c>
      <c r="L1481" t="s">
        <v>31</v>
      </c>
      <c r="M1481">
        <f>'Venteos_Well drilling'!AO53</f>
        <v>0</v>
      </c>
      <c r="N1481">
        <f>IFERROR(IF(L1481="CO2",M1481,IF(L1481="CH4",M1481*Hoja1!$C$19,BASEDEDATOS!M1481*Hoja1!$C$20)),0)</f>
        <v>0</v>
      </c>
    </row>
    <row r="1482" spans="2:14" x14ac:dyDescent="0.75">
      <c r="B1482" t="str">
        <f t="shared" si="4"/>
        <v>1B2ai</v>
      </c>
      <c r="C1482" t="str">
        <f>Hoja1!$C$31</f>
        <v>CRUDO</v>
      </c>
      <c r="D1482" t="s">
        <v>12</v>
      </c>
      <c r="E1482" t="s">
        <v>320</v>
      </c>
      <c r="F1482" t="s">
        <v>842</v>
      </c>
      <c r="L1482" t="s">
        <v>31</v>
      </c>
      <c r="M1482">
        <f>'Venteos_Well drilling'!AO54</f>
        <v>0</v>
      </c>
      <c r="N1482">
        <f>IFERROR(IF(L1482="CO2",M1482,IF(L1482="CH4",M1482*Hoja1!$C$19,BASEDEDATOS!M1482*Hoja1!$C$20)),0)</f>
        <v>0</v>
      </c>
    </row>
    <row r="1483" spans="2:14" x14ac:dyDescent="0.75">
      <c r="B1483" t="str">
        <f t="shared" si="4"/>
        <v>1B2ai</v>
      </c>
      <c r="C1483" t="str">
        <f>Hoja1!$C$31</f>
        <v>CRUDO</v>
      </c>
      <c r="D1483" t="s">
        <v>12</v>
      </c>
      <c r="E1483" t="s">
        <v>320</v>
      </c>
      <c r="F1483" t="s">
        <v>842</v>
      </c>
      <c r="L1483" t="s">
        <v>31</v>
      </c>
      <c r="M1483">
        <f>'Venteos_Well drilling'!AO55</f>
        <v>0</v>
      </c>
      <c r="N1483">
        <f>IFERROR(IF(L1483="CO2",M1483,IF(L1483="CH4",M1483*Hoja1!$C$19,BASEDEDATOS!M1483*Hoja1!$C$20)),0)</f>
        <v>0</v>
      </c>
    </row>
    <row r="1484" spans="2:14" x14ac:dyDescent="0.75">
      <c r="B1484" t="str">
        <f t="shared" ref="B1484:B1547" si="5">IF(C1484="CRUDO","1B2ai","1B2aii")</f>
        <v>1B2ai</v>
      </c>
      <c r="C1484" t="str">
        <f>Hoja1!$C$31</f>
        <v>CRUDO</v>
      </c>
      <c r="D1484" t="s">
        <v>12</v>
      </c>
      <c r="E1484" t="s">
        <v>320</v>
      </c>
      <c r="F1484" t="s">
        <v>842</v>
      </c>
      <c r="L1484" t="s">
        <v>31</v>
      </c>
      <c r="M1484">
        <f>'Venteos_Well drilling'!AO56</f>
        <v>0</v>
      </c>
      <c r="N1484">
        <f>IFERROR(IF(L1484="CO2",M1484,IF(L1484="CH4",M1484*Hoja1!$C$19,BASEDEDATOS!M1484*Hoja1!$C$20)),0)</f>
        <v>0</v>
      </c>
    </row>
    <row r="1485" spans="2:14" x14ac:dyDescent="0.75">
      <c r="B1485" t="str">
        <f t="shared" si="5"/>
        <v>1B2ai</v>
      </c>
      <c r="C1485" t="str">
        <f>Hoja1!$C$31</f>
        <v>CRUDO</v>
      </c>
      <c r="D1485" t="s">
        <v>12</v>
      </c>
      <c r="E1485" t="s">
        <v>320</v>
      </c>
      <c r="F1485" t="s">
        <v>842</v>
      </c>
      <c r="L1485" t="s">
        <v>31</v>
      </c>
      <c r="M1485">
        <f>'Venteos_Well drilling'!AO57</f>
        <v>0</v>
      </c>
      <c r="N1485">
        <f>IFERROR(IF(L1485="CO2",M1485,IF(L1485="CH4",M1485*Hoja1!$C$19,BASEDEDATOS!M1485*Hoja1!$C$20)),0)</f>
        <v>0</v>
      </c>
    </row>
    <row r="1486" spans="2:14" x14ac:dyDescent="0.75">
      <c r="B1486" t="str">
        <f t="shared" si="5"/>
        <v>1B2ai</v>
      </c>
      <c r="C1486" t="str">
        <f>Hoja1!$C$31</f>
        <v>CRUDO</v>
      </c>
      <c r="D1486" t="s">
        <v>12</v>
      </c>
      <c r="E1486" t="s">
        <v>320</v>
      </c>
      <c r="F1486" t="s">
        <v>842</v>
      </c>
      <c r="L1486" t="s">
        <v>31</v>
      </c>
      <c r="M1486">
        <f>'Venteos_Well drilling'!AO58</f>
        <v>0</v>
      </c>
      <c r="N1486">
        <f>IFERROR(IF(L1486="CO2",M1486,IF(L1486="CH4",M1486*Hoja1!$C$19,BASEDEDATOS!M1486*Hoja1!$C$20)),0)</f>
        <v>0</v>
      </c>
    </row>
    <row r="1487" spans="2:14" x14ac:dyDescent="0.75">
      <c r="B1487" t="str">
        <f t="shared" si="5"/>
        <v>1B2ai</v>
      </c>
      <c r="C1487" t="str">
        <f>Hoja1!$C$31</f>
        <v>CRUDO</v>
      </c>
      <c r="D1487" t="s">
        <v>12</v>
      </c>
      <c r="E1487" t="s">
        <v>320</v>
      </c>
      <c r="F1487" t="s">
        <v>842</v>
      </c>
      <c r="L1487" t="s">
        <v>31</v>
      </c>
      <c r="M1487">
        <f>'Venteos_Well drilling'!AO59</f>
        <v>0</v>
      </c>
      <c r="N1487">
        <f>IFERROR(IF(L1487="CO2",M1487,IF(L1487="CH4",M1487*Hoja1!$C$19,BASEDEDATOS!M1487*Hoja1!$C$20)),0)</f>
        <v>0</v>
      </c>
    </row>
    <row r="1488" spans="2:14" x14ac:dyDescent="0.75">
      <c r="B1488" t="str">
        <f t="shared" si="5"/>
        <v>1B2ai</v>
      </c>
      <c r="C1488" t="str">
        <f>Hoja1!$C$31</f>
        <v>CRUDO</v>
      </c>
      <c r="D1488" t="s">
        <v>12</v>
      </c>
      <c r="E1488" t="s">
        <v>320</v>
      </c>
      <c r="F1488" t="s">
        <v>842</v>
      </c>
      <c r="L1488" t="s">
        <v>31</v>
      </c>
      <c r="M1488">
        <f>'Venteos_Well drilling'!AO60</f>
        <v>0</v>
      </c>
      <c r="N1488">
        <f>IFERROR(IF(L1488="CO2",M1488,IF(L1488="CH4",M1488*Hoja1!$C$19,BASEDEDATOS!M1488*Hoja1!$C$20)),0)</f>
        <v>0</v>
      </c>
    </row>
    <row r="1489" spans="2:14" x14ac:dyDescent="0.75">
      <c r="B1489" t="str">
        <f t="shared" si="5"/>
        <v>1B2ai</v>
      </c>
      <c r="C1489" t="str">
        <f>Hoja1!$C$31</f>
        <v>CRUDO</v>
      </c>
      <c r="D1489" t="s">
        <v>12</v>
      </c>
      <c r="E1489" t="s">
        <v>320</v>
      </c>
      <c r="F1489" t="s">
        <v>842</v>
      </c>
      <c r="L1489" t="s">
        <v>31</v>
      </c>
      <c r="M1489">
        <f>'Venteos_Well drilling'!AO61</f>
        <v>0</v>
      </c>
      <c r="N1489">
        <f>IFERROR(IF(L1489="CO2",M1489,IF(L1489="CH4",M1489*Hoja1!$C$19,BASEDEDATOS!M1489*Hoja1!$C$20)),0)</f>
        <v>0</v>
      </c>
    </row>
    <row r="1490" spans="2:14" x14ac:dyDescent="0.75">
      <c r="B1490" t="str">
        <f t="shared" si="5"/>
        <v>1B2ai</v>
      </c>
      <c r="C1490" t="str">
        <f>Hoja1!$C$31</f>
        <v>CRUDO</v>
      </c>
      <c r="D1490" t="s">
        <v>12</v>
      </c>
      <c r="E1490" t="s">
        <v>320</v>
      </c>
      <c r="F1490" t="s">
        <v>842</v>
      </c>
      <c r="L1490" t="s">
        <v>31</v>
      </c>
      <c r="M1490">
        <f>'Venteos_Well drilling'!AO62</f>
        <v>0</v>
      </c>
      <c r="N1490">
        <f>IFERROR(IF(L1490="CO2",M1490,IF(L1490="CH4",M1490*Hoja1!$C$19,BASEDEDATOS!M1490*Hoja1!$C$20)),0)</f>
        <v>0</v>
      </c>
    </row>
    <row r="1491" spans="2:14" x14ac:dyDescent="0.75">
      <c r="B1491" t="str">
        <f t="shared" si="5"/>
        <v>1B2ai</v>
      </c>
      <c r="C1491" t="str">
        <f>Hoja1!$C$31</f>
        <v>CRUDO</v>
      </c>
      <c r="D1491" t="s">
        <v>12</v>
      </c>
      <c r="E1491" t="s">
        <v>320</v>
      </c>
      <c r="F1491" t="s">
        <v>842</v>
      </c>
      <c r="L1491" t="s">
        <v>31</v>
      </c>
      <c r="M1491">
        <f>'Venteos_Well drilling'!AO63</f>
        <v>0</v>
      </c>
      <c r="N1491">
        <f>IFERROR(IF(L1491="CO2",M1491,IF(L1491="CH4",M1491*Hoja1!$C$19,BASEDEDATOS!M1491*Hoja1!$C$20)),0)</f>
        <v>0</v>
      </c>
    </row>
    <row r="1492" spans="2:14" x14ac:dyDescent="0.75">
      <c r="B1492" t="str">
        <f t="shared" si="5"/>
        <v>1B2ai</v>
      </c>
      <c r="C1492" t="str">
        <f>Hoja1!$C$31</f>
        <v>CRUDO</v>
      </c>
      <c r="D1492" t="s">
        <v>12</v>
      </c>
      <c r="E1492" t="s">
        <v>320</v>
      </c>
      <c r="F1492" t="s">
        <v>842</v>
      </c>
      <c r="L1492" t="s">
        <v>31</v>
      </c>
      <c r="M1492">
        <f>'Venteos_Well drilling'!AO64</f>
        <v>0</v>
      </c>
      <c r="N1492">
        <f>IFERROR(IF(L1492="CO2",M1492,IF(L1492="CH4",M1492*Hoja1!$C$19,BASEDEDATOS!M1492*Hoja1!$C$20)),0)</f>
        <v>0</v>
      </c>
    </row>
    <row r="1493" spans="2:14" x14ac:dyDescent="0.75">
      <c r="B1493" t="str">
        <f t="shared" si="5"/>
        <v>1B2ai</v>
      </c>
      <c r="C1493" t="str">
        <f>Hoja1!$C$31</f>
        <v>CRUDO</v>
      </c>
      <c r="D1493" t="s">
        <v>12</v>
      </c>
      <c r="E1493" t="s">
        <v>320</v>
      </c>
      <c r="F1493" t="s">
        <v>842</v>
      </c>
      <c r="L1493" t="s">
        <v>31</v>
      </c>
      <c r="M1493">
        <f>'Venteos_Well drilling'!AO65</f>
        <v>0</v>
      </c>
      <c r="N1493">
        <f>IFERROR(IF(L1493="CO2",M1493,IF(L1493="CH4",M1493*Hoja1!$C$19,BASEDEDATOS!M1493*Hoja1!$C$20)),0)</f>
        <v>0</v>
      </c>
    </row>
    <row r="1494" spans="2:14" x14ac:dyDescent="0.75">
      <c r="B1494" t="str">
        <f t="shared" si="5"/>
        <v>1B2ai</v>
      </c>
      <c r="C1494" t="str">
        <f>Hoja1!$C$31</f>
        <v>CRUDO</v>
      </c>
      <c r="D1494" t="s">
        <v>12</v>
      </c>
      <c r="E1494" t="s">
        <v>320</v>
      </c>
      <c r="F1494" t="s">
        <v>842</v>
      </c>
      <c r="L1494" t="s">
        <v>31</v>
      </c>
      <c r="M1494">
        <f>'Venteos_Well drilling'!AO66</f>
        <v>0</v>
      </c>
      <c r="N1494">
        <f>IFERROR(IF(L1494="CO2",M1494,IF(L1494="CH4",M1494*Hoja1!$C$19,BASEDEDATOS!M1494*Hoja1!$C$20)),0)</f>
        <v>0</v>
      </c>
    </row>
    <row r="1495" spans="2:14" x14ac:dyDescent="0.75">
      <c r="B1495" t="str">
        <f t="shared" si="5"/>
        <v>1B2ai</v>
      </c>
      <c r="C1495" t="str">
        <f>Hoja1!$C$31</f>
        <v>CRUDO</v>
      </c>
      <c r="D1495" t="s">
        <v>12</v>
      </c>
      <c r="E1495" t="s">
        <v>320</v>
      </c>
      <c r="F1495" t="s">
        <v>842</v>
      </c>
      <c r="L1495" t="s">
        <v>31</v>
      </c>
      <c r="M1495">
        <f>'Venteos_Well drilling'!AO67</f>
        <v>0</v>
      </c>
      <c r="N1495">
        <f>IFERROR(IF(L1495="CO2",M1495,IF(L1495="CH4",M1495*Hoja1!$C$19,BASEDEDATOS!M1495*Hoja1!$C$20)),0)</f>
        <v>0</v>
      </c>
    </row>
    <row r="1496" spans="2:14" x14ac:dyDescent="0.75">
      <c r="B1496" t="str">
        <f t="shared" si="5"/>
        <v>1B2ai</v>
      </c>
      <c r="C1496" t="str">
        <f>Hoja1!$C$31</f>
        <v>CRUDO</v>
      </c>
      <c r="D1496" t="s">
        <v>12</v>
      </c>
      <c r="E1496" t="s">
        <v>320</v>
      </c>
      <c r="F1496" t="s">
        <v>842</v>
      </c>
      <c r="L1496" t="s">
        <v>31</v>
      </c>
      <c r="M1496">
        <f>'Venteos_Well drilling'!AO68</f>
        <v>0</v>
      </c>
      <c r="N1496">
        <f>IFERROR(IF(L1496="CO2",M1496,IF(L1496="CH4",M1496*Hoja1!$C$19,BASEDEDATOS!M1496*Hoja1!$C$20)),0)</f>
        <v>0</v>
      </c>
    </row>
    <row r="1497" spans="2:14" x14ac:dyDescent="0.75">
      <c r="B1497" t="str">
        <f t="shared" si="5"/>
        <v>1B2ai</v>
      </c>
      <c r="C1497" t="str">
        <f>Hoja1!$C$31</f>
        <v>CRUDO</v>
      </c>
      <c r="D1497" t="s">
        <v>12</v>
      </c>
      <c r="E1497" t="s">
        <v>320</v>
      </c>
      <c r="F1497" t="s">
        <v>842</v>
      </c>
      <c r="L1497" t="s">
        <v>31</v>
      </c>
      <c r="M1497">
        <f>'Venteos_Well drilling'!AO69</f>
        <v>0</v>
      </c>
      <c r="N1497">
        <f>IFERROR(IF(L1497="CO2",M1497,IF(L1497="CH4",M1497*Hoja1!$C$19,BASEDEDATOS!M1497*Hoja1!$C$20)),0)</f>
        <v>0</v>
      </c>
    </row>
    <row r="1498" spans="2:14" x14ac:dyDescent="0.75">
      <c r="B1498" t="str">
        <f t="shared" si="5"/>
        <v>1B2ai</v>
      </c>
      <c r="C1498" t="str">
        <f>Hoja1!$C$31</f>
        <v>CRUDO</v>
      </c>
      <c r="D1498" t="s">
        <v>12</v>
      </c>
      <c r="E1498" t="s">
        <v>320</v>
      </c>
      <c r="F1498" t="s">
        <v>842</v>
      </c>
      <c r="L1498" t="s">
        <v>31</v>
      </c>
      <c r="M1498">
        <f>'Venteos_Well drilling'!AO70</f>
        <v>0</v>
      </c>
      <c r="N1498">
        <f>IFERROR(IF(L1498="CO2",M1498,IF(L1498="CH4",M1498*Hoja1!$C$19,BASEDEDATOS!M1498*Hoja1!$C$20)),0)</f>
        <v>0</v>
      </c>
    </row>
    <row r="1499" spans="2:14" x14ac:dyDescent="0.75">
      <c r="B1499" t="str">
        <f t="shared" si="5"/>
        <v>1B2ai</v>
      </c>
      <c r="C1499" t="str">
        <f>Hoja1!$C$31</f>
        <v>CRUDO</v>
      </c>
      <c r="D1499" t="s">
        <v>12</v>
      </c>
      <c r="E1499" t="s">
        <v>320</v>
      </c>
      <c r="F1499" t="s">
        <v>842</v>
      </c>
      <c r="L1499" t="s">
        <v>31</v>
      </c>
      <c r="M1499">
        <f>'Venteos_Well drilling'!AO71</f>
        <v>0</v>
      </c>
      <c r="N1499">
        <f>IFERROR(IF(L1499="CO2",M1499,IF(L1499="CH4",M1499*Hoja1!$C$19,BASEDEDATOS!M1499*Hoja1!$C$20)),0)</f>
        <v>0</v>
      </c>
    </row>
    <row r="1500" spans="2:14" x14ac:dyDescent="0.75">
      <c r="B1500" t="str">
        <f t="shared" si="5"/>
        <v>1B2ai</v>
      </c>
      <c r="C1500" t="str">
        <f>Hoja1!$C$31</f>
        <v>CRUDO</v>
      </c>
      <c r="D1500" t="s">
        <v>12</v>
      </c>
      <c r="E1500" t="s">
        <v>320</v>
      </c>
      <c r="F1500" t="s">
        <v>842</v>
      </c>
      <c r="L1500" t="s">
        <v>31</v>
      </c>
      <c r="M1500">
        <f>'Venteos_Well drilling'!AO72</f>
        <v>0</v>
      </c>
      <c r="N1500">
        <f>IFERROR(IF(L1500="CO2",M1500,IF(L1500="CH4",M1500*Hoja1!$C$19,BASEDEDATOS!M1500*Hoja1!$C$20)),0)</f>
        <v>0</v>
      </c>
    </row>
    <row r="1501" spans="2:14" x14ac:dyDescent="0.75">
      <c r="B1501" t="str">
        <f t="shared" si="5"/>
        <v>1B2ai</v>
      </c>
      <c r="C1501" t="str">
        <f>Hoja1!$C$31</f>
        <v>CRUDO</v>
      </c>
      <c r="D1501" t="s">
        <v>12</v>
      </c>
      <c r="E1501" t="s">
        <v>320</v>
      </c>
      <c r="F1501" t="s">
        <v>842</v>
      </c>
      <c r="L1501" t="s">
        <v>31</v>
      </c>
      <c r="M1501">
        <f>'Venteos_Well drilling'!AO73</f>
        <v>0</v>
      </c>
      <c r="N1501">
        <f>IFERROR(IF(L1501="CO2",M1501,IF(L1501="CH4",M1501*Hoja1!$C$19,BASEDEDATOS!M1501*Hoja1!$C$20)),0)</f>
        <v>0</v>
      </c>
    </row>
    <row r="1502" spans="2:14" x14ac:dyDescent="0.75">
      <c r="B1502" t="str">
        <f t="shared" si="5"/>
        <v>1B2ai</v>
      </c>
      <c r="C1502" t="str">
        <f>Hoja1!$C$31</f>
        <v>CRUDO</v>
      </c>
      <c r="D1502" t="s">
        <v>12</v>
      </c>
      <c r="E1502" t="s">
        <v>320</v>
      </c>
      <c r="F1502" t="s">
        <v>842</v>
      </c>
      <c r="L1502" t="s">
        <v>31</v>
      </c>
      <c r="M1502">
        <f>'Venteos_Well drilling'!AO74</f>
        <v>0</v>
      </c>
      <c r="N1502">
        <f>IFERROR(IF(L1502="CO2",M1502,IF(L1502="CH4",M1502*Hoja1!$C$19,BASEDEDATOS!M1502*Hoja1!$C$20)),0)</f>
        <v>0</v>
      </c>
    </row>
    <row r="1503" spans="2:14" x14ac:dyDescent="0.75">
      <c r="B1503" t="str">
        <f t="shared" si="5"/>
        <v>1B2ai</v>
      </c>
      <c r="C1503" t="str">
        <f>Hoja1!$C$31</f>
        <v>CRUDO</v>
      </c>
      <c r="D1503" t="s">
        <v>12</v>
      </c>
      <c r="E1503" t="s">
        <v>320</v>
      </c>
      <c r="F1503" t="s">
        <v>842</v>
      </c>
      <c r="L1503" t="s">
        <v>31</v>
      </c>
      <c r="M1503">
        <f>'Venteos_Well drilling'!AO75</f>
        <v>0</v>
      </c>
      <c r="N1503">
        <f>IFERROR(IF(L1503="CO2",M1503,IF(L1503="CH4",M1503*Hoja1!$C$19,BASEDEDATOS!M1503*Hoja1!$C$20)),0)</f>
        <v>0</v>
      </c>
    </row>
    <row r="1504" spans="2:14" x14ac:dyDescent="0.75">
      <c r="B1504" t="str">
        <f t="shared" si="5"/>
        <v>1B2ai</v>
      </c>
      <c r="C1504" t="str">
        <f>Hoja1!$C$31</f>
        <v>CRUDO</v>
      </c>
      <c r="D1504" t="s">
        <v>12</v>
      </c>
      <c r="E1504" t="s">
        <v>320</v>
      </c>
      <c r="F1504" t="s">
        <v>842</v>
      </c>
      <c r="L1504" t="s">
        <v>31</v>
      </c>
      <c r="M1504">
        <f>'Venteos_Well drilling'!AO76</f>
        <v>0</v>
      </c>
      <c r="N1504">
        <f>IFERROR(IF(L1504="CO2",M1504,IF(L1504="CH4",M1504*Hoja1!$C$19,BASEDEDATOS!M1504*Hoja1!$C$20)),0)</f>
        <v>0</v>
      </c>
    </row>
    <row r="1505" spans="2:14" x14ac:dyDescent="0.75">
      <c r="B1505" t="str">
        <f t="shared" si="5"/>
        <v>1B2ai</v>
      </c>
      <c r="C1505" t="str">
        <f>Hoja1!$C$31</f>
        <v>CRUDO</v>
      </c>
      <c r="D1505" t="s">
        <v>12</v>
      </c>
      <c r="E1505" t="s">
        <v>320</v>
      </c>
      <c r="F1505" t="s">
        <v>842</v>
      </c>
      <c r="L1505" t="s">
        <v>31</v>
      </c>
      <c r="M1505">
        <f>'Venteos_Well drilling'!AO77</f>
        <v>0</v>
      </c>
      <c r="N1505">
        <f>IFERROR(IF(L1505="CO2",M1505,IF(L1505="CH4",M1505*Hoja1!$C$19,BASEDEDATOS!M1505*Hoja1!$C$20)),0)</f>
        <v>0</v>
      </c>
    </row>
    <row r="1506" spans="2:14" x14ac:dyDescent="0.75">
      <c r="B1506" t="str">
        <f t="shared" si="5"/>
        <v>1B2ai</v>
      </c>
      <c r="C1506" t="str">
        <f>Hoja1!$C$31</f>
        <v>CRUDO</v>
      </c>
      <c r="D1506" t="s">
        <v>12</v>
      </c>
      <c r="E1506" t="s">
        <v>320</v>
      </c>
      <c r="F1506" t="s">
        <v>842</v>
      </c>
      <c r="L1506" t="s">
        <v>31</v>
      </c>
      <c r="M1506">
        <f>'Venteos_Well drilling'!AO78</f>
        <v>0</v>
      </c>
      <c r="N1506">
        <f>IFERROR(IF(L1506="CO2",M1506,IF(L1506="CH4",M1506*Hoja1!$C$19,BASEDEDATOS!M1506*Hoja1!$C$20)),0)</f>
        <v>0</v>
      </c>
    </row>
    <row r="1507" spans="2:14" x14ac:dyDescent="0.75">
      <c r="B1507" t="str">
        <f t="shared" si="5"/>
        <v>1B2ai</v>
      </c>
      <c r="C1507" t="str">
        <f>Hoja1!$C$31</f>
        <v>CRUDO</v>
      </c>
      <c r="D1507" t="s">
        <v>12</v>
      </c>
      <c r="E1507" t="s">
        <v>320</v>
      </c>
      <c r="F1507" t="s">
        <v>842</v>
      </c>
      <c r="L1507" t="s">
        <v>31</v>
      </c>
      <c r="M1507">
        <f>'Venteos_Well drilling'!AO79</f>
        <v>0</v>
      </c>
      <c r="N1507">
        <f>IFERROR(IF(L1507="CO2",M1507,IF(L1507="CH4",M1507*Hoja1!$C$19,BASEDEDATOS!M1507*Hoja1!$C$20)),0)</f>
        <v>0</v>
      </c>
    </row>
    <row r="1508" spans="2:14" x14ac:dyDescent="0.75">
      <c r="B1508" t="str">
        <f t="shared" si="5"/>
        <v>1B2ai</v>
      </c>
      <c r="C1508" t="str">
        <f>Hoja1!$C$31</f>
        <v>CRUDO</v>
      </c>
      <c r="D1508" t="s">
        <v>12</v>
      </c>
      <c r="E1508" t="s">
        <v>320</v>
      </c>
      <c r="F1508" t="s">
        <v>842</v>
      </c>
      <c r="L1508" t="s">
        <v>31</v>
      </c>
      <c r="M1508">
        <f>'Venteos_Well drilling'!AO80</f>
        <v>0</v>
      </c>
      <c r="N1508">
        <f>IFERROR(IF(L1508="CO2",M1508,IF(L1508="CH4",M1508*Hoja1!$C$19,BASEDEDATOS!M1508*Hoja1!$C$20)),0)</f>
        <v>0</v>
      </c>
    </row>
    <row r="1509" spans="2:14" x14ac:dyDescent="0.75">
      <c r="B1509" t="str">
        <f t="shared" si="5"/>
        <v>1B2ai</v>
      </c>
      <c r="C1509" t="str">
        <f>Hoja1!$C$31</f>
        <v>CRUDO</v>
      </c>
      <c r="D1509" t="s">
        <v>12</v>
      </c>
      <c r="E1509" t="s">
        <v>320</v>
      </c>
      <c r="F1509" t="s">
        <v>842</v>
      </c>
      <c r="L1509" t="s">
        <v>31</v>
      </c>
      <c r="M1509">
        <f>'Venteos_Well drilling'!AO81</f>
        <v>0</v>
      </c>
      <c r="N1509">
        <f>IFERROR(IF(L1509="CO2",M1509,IF(L1509="CH4",M1509*Hoja1!$C$19,BASEDEDATOS!M1509*Hoja1!$C$20)),0)</f>
        <v>0</v>
      </c>
    </row>
    <row r="1510" spans="2:14" x14ac:dyDescent="0.75">
      <c r="B1510" t="str">
        <f t="shared" si="5"/>
        <v>1B2ai</v>
      </c>
      <c r="C1510" t="str">
        <f>Hoja1!$C$31</f>
        <v>CRUDO</v>
      </c>
      <c r="D1510" t="s">
        <v>12</v>
      </c>
      <c r="E1510" t="s">
        <v>320</v>
      </c>
      <c r="F1510" t="s">
        <v>842</v>
      </c>
      <c r="L1510" t="s">
        <v>31</v>
      </c>
      <c r="M1510">
        <f>'Venteos_Well drilling'!AO82</f>
        <v>0</v>
      </c>
      <c r="N1510">
        <f>IFERROR(IF(L1510="CO2",M1510,IF(L1510="CH4",M1510*Hoja1!$C$19,BASEDEDATOS!M1510*Hoja1!$C$20)),0)</f>
        <v>0</v>
      </c>
    </row>
    <row r="1511" spans="2:14" x14ac:dyDescent="0.75">
      <c r="B1511" t="str">
        <f t="shared" si="5"/>
        <v>1B2ai</v>
      </c>
      <c r="C1511" t="str">
        <f>Hoja1!$C$31</f>
        <v>CRUDO</v>
      </c>
      <c r="D1511" t="s">
        <v>12</v>
      </c>
      <c r="E1511" t="s">
        <v>320</v>
      </c>
      <c r="F1511" t="s">
        <v>842</v>
      </c>
      <c r="L1511" t="s">
        <v>31</v>
      </c>
      <c r="M1511">
        <f>'Venteos_Well drilling'!AO83</f>
        <v>0</v>
      </c>
      <c r="N1511">
        <f>IFERROR(IF(L1511="CO2",M1511,IF(L1511="CH4",M1511*Hoja1!$C$19,BASEDEDATOS!M1511*Hoja1!$C$20)),0)</f>
        <v>0</v>
      </c>
    </row>
    <row r="1512" spans="2:14" x14ac:dyDescent="0.75">
      <c r="B1512" t="str">
        <f t="shared" si="5"/>
        <v>1B2ai</v>
      </c>
      <c r="C1512" t="str">
        <f>Hoja1!$C$31</f>
        <v>CRUDO</v>
      </c>
      <c r="D1512" t="s">
        <v>12</v>
      </c>
      <c r="E1512" t="s">
        <v>320</v>
      </c>
      <c r="F1512" t="s">
        <v>842</v>
      </c>
      <c r="L1512" t="s">
        <v>31</v>
      </c>
      <c r="M1512">
        <f>'Venteos_Well drilling'!AO84</f>
        <v>0</v>
      </c>
      <c r="N1512">
        <f>IFERROR(IF(L1512="CO2",M1512,IF(L1512="CH4",M1512*Hoja1!$C$19,BASEDEDATOS!M1512*Hoja1!$C$20)),0)</f>
        <v>0</v>
      </c>
    </row>
    <row r="1513" spans="2:14" x14ac:dyDescent="0.75">
      <c r="B1513" t="str">
        <f t="shared" si="5"/>
        <v>1B2ai</v>
      </c>
      <c r="C1513" t="str">
        <f>Hoja1!$C$31</f>
        <v>CRUDO</v>
      </c>
      <c r="D1513" t="s">
        <v>12</v>
      </c>
      <c r="E1513" t="s">
        <v>320</v>
      </c>
      <c r="F1513" t="s">
        <v>842</v>
      </c>
      <c r="L1513" t="s">
        <v>31</v>
      </c>
      <c r="M1513">
        <f>'Venteos_Well drilling'!AO85</f>
        <v>0</v>
      </c>
      <c r="N1513">
        <f>IFERROR(IF(L1513="CO2",M1513,IF(L1513="CH4",M1513*Hoja1!$C$19,BASEDEDATOS!M1513*Hoja1!$C$20)),0)</f>
        <v>0</v>
      </c>
    </row>
    <row r="1514" spans="2:14" x14ac:dyDescent="0.75">
      <c r="B1514" t="str">
        <f t="shared" si="5"/>
        <v>1B2ai</v>
      </c>
      <c r="C1514" t="str">
        <f>Hoja1!$C$31</f>
        <v>CRUDO</v>
      </c>
      <c r="D1514" t="s">
        <v>12</v>
      </c>
      <c r="E1514" t="s">
        <v>320</v>
      </c>
      <c r="F1514" t="s">
        <v>842</v>
      </c>
      <c r="L1514" t="s">
        <v>31</v>
      </c>
      <c r="M1514">
        <f>'Venteos_Well drilling'!AO86</f>
        <v>0</v>
      </c>
      <c r="N1514">
        <f>IFERROR(IF(L1514="CO2",M1514,IF(L1514="CH4",M1514*Hoja1!$C$19,BASEDEDATOS!M1514*Hoja1!$C$20)),0)</f>
        <v>0</v>
      </c>
    </row>
    <row r="1515" spans="2:14" x14ac:dyDescent="0.75">
      <c r="B1515" t="str">
        <f t="shared" si="5"/>
        <v>1B2ai</v>
      </c>
      <c r="C1515" t="str">
        <f>Hoja1!$C$31</f>
        <v>CRUDO</v>
      </c>
      <c r="D1515" t="s">
        <v>12</v>
      </c>
      <c r="E1515" t="s">
        <v>320</v>
      </c>
      <c r="F1515" t="s">
        <v>842</v>
      </c>
      <c r="L1515" t="s">
        <v>31</v>
      </c>
      <c r="M1515">
        <f>'Venteos_Well drilling'!AO87</f>
        <v>0</v>
      </c>
      <c r="N1515">
        <f>IFERROR(IF(L1515="CO2",M1515,IF(L1515="CH4",M1515*Hoja1!$C$19,BASEDEDATOS!M1515*Hoja1!$C$20)),0)</f>
        <v>0</v>
      </c>
    </row>
    <row r="1516" spans="2:14" x14ac:dyDescent="0.75">
      <c r="B1516" t="str">
        <f t="shared" si="5"/>
        <v>1B2ai</v>
      </c>
      <c r="C1516" t="str">
        <f>Hoja1!$C$31</f>
        <v>CRUDO</v>
      </c>
      <c r="D1516" t="s">
        <v>12</v>
      </c>
      <c r="E1516" t="s">
        <v>320</v>
      </c>
      <c r="F1516" t="s">
        <v>842</v>
      </c>
      <c r="L1516" t="s">
        <v>31</v>
      </c>
      <c r="M1516">
        <f>'Venteos_Well drilling'!AO88</f>
        <v>0</v>
      </c>
      <c r="N1516">
        <f>IFERROR(IF(L1516="CO2",M1516,IF(L1516="CH4",M1516*Hoja1!$C$19,BASEDEDATOS!M1516*Hoja1!$C$20)),0)</f>
        <v>0</v>
      </c>
    </row>
    <row r="1517" spans="2:14" x14ac:dyDescent="0.75">
      <c r="B1517" t="str">
        <f t="shared" si="5"/>
        <v>1B2ai</v>
      </c>
      <c r="C1517" t="str">
        <f>Hoja1!$C$31</f>
        <v>CRUDO</v>
      </c>
      <c r="D1517" t="s">
        <v>12</v>
      </c>
      <c r="E1517" t="s">
        <v>320</v>
      </c>
      <c r="F1517" t="s">
        <v>842</v>
      </c>
      <c r="L1517" t="s">
        <v>31</v>
      </c>
      <c r="M1517">
        <f>'Venteos_Well drilling'!AO89</f>
        <v>0</v>
      </c>
      <c r="N1517">
        <f>IFERROR(IF(L1517="CO2",M1517,IF(L1517="CH4",M1517*Hoja1!$C$19,BASEDEDATOS!M1517*Hoja1!$C$20)),0)</f>
        <v>0</v>
      </c>
    </row>
    <row r="1518" spans="2:14" x14ac:dyDescent="0.75">
      <c r="B1518" t="str">
        <f t="shared" si="5"/>
        <v>1B2ai</v>
      </c>
      <c r="C1518" t="str">
        <f>Hoja1!$C$31</f>
        <v>CRUDO</v>
      </c>
      <c r="D1518" t="s">
        <v>12</v>
      </c>
      <c r="E1518" t="s">
        <v>320</v>
      </c>
      <c r="F1518" t="s">
        <v>842</v>
      </c>
      <c r="L1518" t="s">
        <v>31</v>
      </c>
      <c r="M1518">
        <f>'Venteos_Well drilling'!AO90</f>
        <v>0</v>
      </c>
      <c r="N1518">
        <f>IFERROR(IF(L1518="CO2",M1518,IF(L1518="CH4",M1518*Hoja1!$C$19,BASEDEDATOS!M1518*Hoja1!$C$20)),0)</f>
        <v>0</v>
      </c>
    </row>
    <row r="1519" spans="2:14" x14ac:dyDescent="0.75">
      <c r="B1519" t="str">
        <f t="shared" si="5"/>
        <v>1B2ai</v>
      </c>
      <c r="C1519" t="str">
        <f>Hoja1!$C$31</f>
        <v>CRUDO</v>
      </c>
      <c r="D1519" t="s">
        <v>12</v>
      </c>
      <c r="E1519" t="s">
        <v>320</v>
      </c>
      <c r="F1519" t="s">
        <v>842</v>
      </c>
      <c r="L1519" t="s">
        <v>31</v>
      </c>
      <c r="M1519">
        <f>'Venteos_Well drilling'!AO91</f>
        <v>0</v>
      </c>
      <c r="N1519">
        <f>IFERROR(IF(L1519="CO2",M1519,IF(L1519="CH4",M1519*Hoja1!$C$19,BASEDEDATOS!M1519*Hoja1!$C$20)),0)</f>
        <v>0</v>
      </c>
    </row>
    <row r="1520" spans="2:14" x14ac:dyDescent="0.75">
      <c r="B1520" t="str">
        <f t="shared" si="5"/>
        <v>1B2ai</v>
      </c>
      <c r="C1520" t="str">
        <f>Hoja1!$C$31</f>
        <v>CRUDO</v>
      </c>
      <c r="D1520" t="s">
        <v>12</v>
      </c>
      <c r="E1520" t="s">
        <v>320</v>
      </c>
      <c r="F1520" t="s">
        <v>842</v>
      </c>
      <c r="L1520" t="s">
        <v>31</v>
      </c>
      <c r="M1520">
        <f>'Venteos_Well drilling'!AO92</f>
        <v>0</v>
      </c>
      <c r="N1520">
        <f>IFERROR(IF(L1520="CO2",M1520,IF(L1520="CH4",M1520*Hoja1!$C$19,BASEDEDATOS!M1520*Hoja1!$C$20)),0)</f>
        <v>0</v>
      </c>
    </row>
    <row r="1521" spans="2:14" x14ac:dyDescent="0.75">
      <c r="B1521" t="str">
        <f t="shared" si="5"/>
        <v>1B2ai</v>
      </c>
      <c r="C1521" t="str">
        <f>Hoja1!$C$31</f>
        <v>CRUDO</v>
      </c>
      <c r="D1521" t="s">
        <v>12</v>
      </c>
      <c r="E1521" t="s">
        <v>320</v>
      </c>
      <c r="F1521" t="s">
        <v>842</v>
      </c>
      <c r="L1521" t="s">
        <v>31</v>
      </c>
      <c r="M1521">
        <f>'Venteos_Well drilling'!AO93</f>
        <v>0</v>
      </c>
      <c r="N1521">
        <f>IFERROR(IF(L1521="CO2",M1521,IF(L1521="CH4",M1521*Hoja1!$C$19,BASEDEDATOS!M1521*Hoja1!$C$20)),0)</f>
        <v>0</v>
      </c>
    </row>
    <row r="1522" spans="2:14" x14ac:dyDescent="0.75">
      <c r="B1522" t="str">
        <f t="shared" si="5"/>
        <v>1B2ai</v>
      </c>
      <c r="C1522" t="str">
        <f>Hoja1!$C$31</f>
        <v>CRUDO</v>
      </c>
      <c r="D1522" t="s">
        <v>12</v>
      </c>
      <c r="E1522" t="s">
        <v>320</v>
      </c>
      <c r="F1522" t="s">
        <v>842</v>
      </c>
      <c r="L1522" t="s">
        <v>31</v>
      </c>
      <c r="M1522">
        <f>'Venteos_Well drilling'!AO94</f>
        <v>0</v>
      </c>
      <c r="N1522">
        <f>IFERROR(IF(L1522="CO2",M1522,IF(L1522="CH4",M1522*Hoja1!$C$19,BASEDEDATOS!M1522*Hoja1!$C$20)),0)</f>
        <v>0</v>
      </c>
    </row>
    <row r="1523" spans="2:14" x14ac:dyDescent="0.75">
      <c r="B1523" t="str">
        <f t="shared" si="5"/>
        <v>1B2ai</v>
      </c>
      <c r="C1523" t="str">
        <f>Hoja1!$C$31</f>
        <v>CRUDO</v>
      </c>
      <c r="D1523" t="s">
        <v>12</v>
      </c>
      <c r="E1523" t="s">
        <v>320</v>
      </c>
      <c r="F1523" t="s">
        <v>842</v>
      </c>
      <c r="L1523" t="s">
        <v>31</v>
      </c>
      <c r="M1523">
        <f>'Venteos_Well drilling'!AO95</f>
        <v>0</v>
      </c>
      <c r="N1523">
        <f>IFERROR(IF(L1523="CO2",M1523,IF(L1523="CH4",M1523*Hoja1!$C$19,BASEDEDATOS!M1523*Hoja1!$C$20)),0)</f>
        <v>0</v>
      </c>
    </row>
    <row r="1524" spans="2:14" x14ac:dyDescent="0.75">
      <c r="B1524" t="str">
        <f t="shared" si="5"/>
        <v>1B2ai</v>
      </c>
      <c r="C1524" t="str">
        <f>Hoja1!$C$31</f>
        <v>CRUDO</v>
      </c>
      <c r="D1524" t="s">
        <v>12</v>
      </c>
      <c r="E1524" t="s">
        <v>320</v>
      </c>
      <c r="F1524" t="s">
        <v>842</v>
      </c>
      <c r="L1524" t="s">
        <v>31</v>
      </c>
      <c r="M1524">
        <f>'Venteos_Well drilling'!AO96</f>
        <v>0</v>
      </c>
      <c r="N1524">
        <f>IFERROR(IF(L1524="CO2",M1524,IF(L1524="CH4",M1524*Hoja1!$C$19,BASEDEDATOS!M1524*Hoja1!$C$20)),0)</f>
        <v>0</v>
      </c>
    </row>
    <row r="1525" spans="2:14" x14ac:dyDescent="0.75">
      <c r="B1525" t="str">
        <f t="shared" si="5"/>
        <v>1B2ai</v>
      </c>
      <c r="C1525" t="str">
        <f>Hoja1!$C$31</f>
        <v>CRUDO</v>
      </c>
      <c r="D1525" t="s">
        <v>12</v>
      </c>
      <c r="E1525" t="s">
        <v>320</v>
      </c>
      <c r="F1525" t="s">
        <v>842</v>
      </c>
      <c r="L1525" t="s">
        <v>31</v>
      </c>
      <c r="M1525">
        <f>'Venteos_Well drilling'!AO97</f>
        <v>0</v>
      </c>
      <c r="N1525">
        <f>IFERROR(IF(L1525="CO2",M1525,IF(L1525="CH4",M1525*Hoja1!$C$19,BASEDEDATOS!M1525*Hoja1!$C$20)),0)</f>
        <v>0</v>
      </c>
    </row>
    <row r="1526" spans="2:14" x14ac:dyDescent="0.75">
      <c r="B1526" t="str">
        <f t="shared" si="5"/>
        <v>1B2ai</v>
      </c>
      <c r="C1526" t="str">
        <f>Hoja1!$C$31</f>
        <v>CRUDO</v>
      </c>
      <c r="D1526" t="s">
        <v>12</v>
      </c>
      <c r="E1526" t="s">
        <v>320</v>
      </c>
      <c r="F1526" t="s">
        <v>842</v>
      </c>
      <c r="L1526" t="s">
        <v>31</v>
      </c>
      <c r="M1526">
        <f>'Venteos_Well drilling'!AO98</f>
        <v>0</v>
      </c>
      <c r="N1526">
        <f>IFERROR(IF(L1526="CO2",M1526,IF(L1526="CH4",M1526*Hoja1!$C$19,BASEDEDATOS!M1526*Hoja1!$C$20)),0)</f>
        <v>0</v>
      </c>
    </row>
    <row r="1527" spans="2:14" x14ac:dyDescent="0.75">
      <c r="B1527" t="str">
        <f t="shared" si="5"/>
        <v>1B2ai</v>
      </c>
      <c r="C1527" t="str">
        <f>Hoja1!$C$31</f>
        <v>CRUDO</v>
      </c>
      <c r="D1527" t="s">
        <v>12</v>
      </c>
      <c r="E1527" t="s">
        <v>320</v>
      </c>
      <c r="F1527" t="s">
        <v>842</v>
      </c>
      <c r="L1527" t="s">
        <v>31</v>
      </c>
      <c r="M1527">
        <f>'Venteos_Well drilling'!AO99</f>
        <v>0</v>
      </c>
      <c r="N1527">
        <f>IFERROR(IF(L1527="CO2",M1527,IF(L1527="CH4",M1527*Hoja1!$C$19,BASEDEDATOS!M1527*Hoja1!$C$20)),0)</f>
        <v>0</v>
      </c>
    </row>
    <row r="1528" spans="2:14" x14ac:dyDescent="0.75">
      <c r="B1528" t="str">
        <f t="shared" si="5"/>
        <v>1B2ai</v>
      </c>
      <c r="C1528" t="str">
        <f>Hoja1!$C$31</f>
        <v>CRUDO</v>
      </c>
      <c r="D1528" t="s">
        <v>12</v>
      </c>
      <c r="E1528" t="s">
        <v>320</v>
      </c>
      <c r="F1528" t="s">
        <v>842</v>
      </c>
      <c r="L1528" t="s">
        <v>31</v>
      </c>
      <c r="M1528">
        <f>'Venteos_Well drilling'!AO100</f>
        <v>0</v>
      </c>
      <c r="N1528">
        <f>IFERROR(IF(L1528="CO2",M1528,IF(L1528="CH4",M1528*Hoja1!$C$19,BASEDEDATOS!M1528*Hoja1!$C$20)),0)</f>
        <v>0</v>
      </c>
    </row>
    <row r="1529" spans="2:14" x14ac:dyDescent="0.75">
      <c r="B1529" t="str">
        <f t="shared" si="5"/>
        <v>1B2ai</v>
      </c>
      <c r="C1529" t="str">
        <f>Hoja1!$C$31</f>
        <v>CRUDO</v>
      </c>
      <c r="D1529" t="s">
        <v>12</v>
      </c>
      <c r="E1529" t="s">
        <v>320</v>
      </c>
      <c r="F1529" t="s">
        <v>842</v>
      </c>
      <c r="L1529" t="s">
        <v>31</v>
      </c>
      <c r="M1529">
        <f>'Venteos_Well drilling'!AO101</f>
        <v>0</v>
      </c>
      <c r="N1529">
        <f>IFERROR(IF(L1529="CO2",M1529,IF(L1529="CH4",M1529*Hoja1!$C$19,BASEDEDATOS!M1529*Hoja1!$C$20)),0)</f>
        <v>0</v>
      </c>
    </row>
    <row r="1530" spans="2:14" x14ac:dyDescent="0.75">
      <c r="B1530" t="str">
        <f t="shared" si="5"/>
        <v>1B2ai</v>
      </c>
      <c r="C1530" t="str">
        <f>Hoja1!$C$31</f>
        <v>CRUDO</v>
      </c>
      <c r="D1530" t="s">
        <v>12</v>
      </c>
      <c r="E1530" t="s">
        <v>320</v>
      </c>
      <c r="F1530" t="s">
        <v>842</v>
      </c>
      <c r="L1530" t="s">
        <v>31</v>
      </c>
      <c r="M1530">
        <f>'Venteos_Well drilling'!AO102</f>
        <v>0</v>
      </c>
      <c r="N1530">
        <f>IFERROR(IF(L1530="CO2",M1530,IF(L1530="CH4",M1530*Hoja1!$C$19,BASEDEDATOS!M1530*Hoja1!$C$20)),0)</f>
        <v>0</v>
      </c>
    </row>
    <row r="1531" spans="2:14" x14ac:dyDescent="0.75">
      <c r="B1531" t="str">
        <f t="shared" si="5"/>
        <v>1B2ai</v>
      </c>
      <c r="C1531" t="str">
        <f>Hoja1!$C$31</f>
        <v>CRUDO</v>
      </c>
      <c r="D1531" t="s">
        <v>12</v>
      </c>
      <c r="E1531" t="s">
        <v>320</v>
      </c>
      <c r="F1531" t="s">
        <v>842</v>
      </c>
      <c r="L1531" t="s">
        <v>31</v>
      </c>
      <c r="M1531">
        <f>'Venteos_Well drilling'!AO103</f>
        <v>0</v>
      </c>
      <c r="N1531">
        <f>IFERROR(IF(L1531="CO2",M1531,IF(L1531="CH4",M1531*Hoja1!$C$19,BASEDEDATOS!M1531*Hoja1!$C$20)),0)</f>
        <v>0</v>
      </c>
    </row>
    <row r="1532" spans="2:14" x14ac:dyDescent="0.75">
      <c r="B1532" t="str">
        <f t="shared" si="5"/>
        <v>1B2ai</v>
      </c>
      <c r="C1532" t="str">
        <f>Hoja1!$C$31</f>
        <v>CRUDO</v>
      </c>
      <c r="D1532" t="s">
        <v>12</v>
      </c>
      <c r="E1532" t="s">
        <v>320</v>
      </c>
      <c r="F1532" t="s">
        <v>842</v>
      </c>
      <c r="L1532" t="s">
        <v>31</v>
      </c>
      <c r="M1532">
        <f>'Venteos_Well drilling'!AO104</f>
        <v>0</v>
      </c>
      <c r="N1532">
        <f>IFERROR(IF(L1532="CO2",M1532,IF(L1532="CH4",M1532*Hoja1!$C$19,BASEDEDATOS!M1532*Hoja1!$C$20)),0)</f>
        <v>0</v>
      </c>
    </row>
    <row r="1533" spans="2:14" x14ac:dyDescent="0.75">
      <c r="B1533" t="str">
        <f t="shared" si="5"/>
        <v>1B2ai</v>
      </c>
      <c r="C1533" t="str">
        <f>Hoja1!$C$31</f>
        <v>CRUDO</v>
      </c>
      <c r="D1533" t="s">
        <v>12</v>
      </c>
      <c r="E1533" t="s">
        <v>320</v>
      </c>
      <c r="F1533" t="s">
        <v>842</v>
      </c>
      <c r="L1533" t="s">
        <v>31</v>
      </c>
      <c r="M1533">
        <f>'Venteos_Well drilling'!AO105</f>
        <v>0</v>
      </c>
      <c r="N1533">
        <f>IFERROR(IF(L1533="CO2",M1533,IF(L1533="CH4",M1533*Hoja1!$C$19,BASEDEDATOS!M1533*Hoja1!$C$20)),0)</f>
        <v>0</v>
      </c>
    </row>
    <row r="1534" spans="2:14" x14ac:dyDescent="0.75">
      <c r="B1534" t="str">
        <f t="shared" si="5"/>
        <v>1B2ai</v>
      </c>
      <c r="C1534" t="str">
        <f>Hoja1!$C$31</f>
        <v>CRUDO</v>
      </c>
      <c r="D1534" t="s">
        <v>12</v>
      </c>
      <c r="E1534" t="s">
        <v>320</v>
      </c>
      <c r="F1534" t="s">
        <v>842</v>
      </c>
      <c r="L1534" t="s">
        <v>31</v>
      </c>
      <c r="M1534">
        <f>'Venteos_Well drilling'!AO106</f>
        <v>0</v>
      </c>
      <c r="N1534">
        <f>IFERROR(IF(L1534="CO2",M1534,IF(L1534="CH4",M1534*Hoja1!$C$19,BASEDEDATOS!M1534*Hoja1!$C$20)),0)</f>
        <v>0</v>
      </c>
    </row>
    <row r="1535" spans="2:14" x14ac:dyDescent="0.75">
      <c r="B1535" t="str">
        <f t="shared" si="5"/>
        <v>1B2ai</v>
      </c>
      <c r="C1535" t="str">
        <f>Hoja1!$C$31</f>
        <v>CRUDO</v>
      </c>
      <c r="D1535" t="s">
        <v>12</v>
      </c>
      <c r="E1535" t="s">
        <v>320</v>
      </c>
      <c r="F1535" t="s">
        <v>842</v>
      </c>
      <c r="L1535" t="s">
        <v>31</v>
      </c>
      <c r="M1535">
        <f>'Venteos_Well drilling'!AO107</f>
        <v>0</v>
      </c>
      <c r="N1535">
        <f>IFERROR(IF(L1535="CO2",M1535,IF(L1535="CH4",M1535*Hoja1!$C$19,BASEDEDATOS!M1535*Hoja1!$C$20)),0)</f>
        <v>0</v>
      </c>
    </row>
    <row r="1536" spans="2:14" x14ac:dyDescent="0.75">
      <c r="B1536" t="str">
        <f t="shared" si="5"/>
        <v>1B2ai</v>
      </c>
      <c r="C1536" t="str">
        <f>Hoja1!$C$31</f>
        <v>CRUDO</v>
      </c>
      <c r="D1536" t="s">
        <v>12</v>
      </c>
      <c r="E1536" t="s">
        <v>320</v>
      </c>
      <c r="F1536" t="s">
        <v>842</v>
      </c>
      <c r="L1536" t="s">
        <v>31</v>
      </c>
      <c r="M1536">
        <f>'Venteos_Well drilling'!AO108</f>
        <v>0</v>
      </c>
      <c r="N1536">
        <f>IFERROR(IF(L1536="CO2",M1536,IF(L1536="CH4",M1536*Hoja1!$C$19,BASEDEDATOS!M1536*Hoja1!$C$20)),0)</f>
        <v>0</v>
      </c>
    </row>
    <row r="1537" spans="2:14" x14ac:dyDescent="0.75">
      <c r="B1537" t="str">
        <f t="shared" si="5"/>
        <v>1B2ai</v>
      </c>
      <c r="C1537" t="str">
        <f>Hoja1!$C$31</f>
        <v>CRUDO</v>
      </c>
      <c r="D1537" t="s">
        <v>12</v>
      </c>
      <c r="E1537" t="s">
        <v>320</v>
      </c>
      <c r="F1537" t="s">
        <v>842</v>
      </c>
      <c r="L1537" t="s">
        <v>31</v>
      </c>
      <c r="M1537">
        <f>'Venteos_Well drilling'!AO109</f>
        <v>0</v>
      </c>
      <c r="N1537">
        <f>IFERROR(IF(L1537="CO2",M1537,IF(L1537="CH4",M1537*Hoja1!$C$19,BASEDEDATOS!M1537*Hoja1!$C$20)),0)</f>
        <v>0</v>
      </c>
    </row>
    <row r="1538" spans="2:14" x14ac:dyDescent="0.75">
      <c r="B1538" t="str">
        <f t="shared" si="5"/>
        <v>1B2ai</v>
      </c>
      <c r="C1538" t="str">
        <f>Hoja1!$C$31</f>
        <v>CRUDO</v>
      </c>
      <c r="D1538" t="s">
        <v>12</v>
      </c>
      <c r="E1538" t="s">
        <v>320</v>
      </c>
      <c r="F1538" t="s">
        <v>842</v>
      </c>
      <c r="L1538" t="s">
        <v>31</v>
      </c>
      <c r="M1538">
        <f>'Venteos_Well drilling'!AO110</f>
        <v>0</v>
      </c>
      <c r="N1538">
        <f>IFERROR(IF(L1538="CO2",M1538,IF(L1538="CH4",M1538*Hoja1!$C$19,BASEDEDATOS!M1538*Hoja1!$C$20)),0)</f>
        <v>0</v>
      </c>
    </row>
    <row r="1539" spans="2:14" x14ac:dyDescent="0.75">
      <c r="B1539" t="str">
        <f t="shared" si="5"/>
        <v>1B2ai</v>
      </c>
      <c r="C1539" t="str">
        <f>Hoja1!$C$31</f>
        <v>CRUDO</v>
      </c>
      <c r="D1539" t="s">
        <v>12</v>
      </c>
      <c r="E1539" t="s">
        <v>320</v>
      </c>
      <c r="F1539" t="s">
        <v>842</v>
      </c>
      <c r="L1539" t="s">
        <v>31</v>
      </c>
      <c r="M1539">
        <f>'Venteos_Well drilling'!AO111</f>
        <v>0</v>
      </c>
      <c r="N1539">
        <f>IFERROR(IF(L1539="CO2",M1539,IF(L1539="CH4",M1539*Hoja1!$C$19,BASEDEDATOS!M1539*Hoja1!$C$20)),0)</f>
        <v>0</v>
      </c>
    </row>
    <row r="1540" spans="2:14" x14ac:dyDescent="0.75">
      <c r="B1540" t="str">
        <f t="shared" si="5"/>
        <v>1B2ai</v>
      </c>
      <c r="C1540" t="str">
        <f>Hoja1!$C$31</f>
        <v>CRUDO</v>
      </c>
      <c r="D1540" t="s">
        <v>12</v>
      </c>
      <c r="E1540" t="s">
        <v>320</v>
      </c>
      <c r="F1540" t="s">
        <v>842</v>
      </c>
      <c r="L1540" t="s">
        <v>31</v>
      </c>
      <c r="M1540">
        <f>'Venteos_Well drilling'!AO112</f>
        <v>0</v>
      </c>
      <c r="N1540">
        <f>IFERROR(IF(L1540="CO2",M1540,IF(L1540="CH4",M1540*Hoja1!$C$19,BASEDEDATOS!M1540*Hoja1!$C$20)),0)</f>
        <v>0</v>
      </c>
    </row>
    <row r="1541" spans="2:14" x14ac:dyDescent="0.75">
      <c r="B1541" t="str">
        <f t="shared" si="5"/>
        <v>1B2ai</v>
      </c>
      <c r="C1541" t="str">
        <f>Hoja1!$C$31</f>
        <v>CRUDO</v>
      </c>
      <c r="D1541" t="s">
        <v>12</v>
      </c>
      <c r="E1541" t="s">
        <v>320</v>
      </c>
      <c r="F1541" t="s">
        <v>842</v>
      </c>
      <c r="L1541" t="s">
        <v>31</v>
      </c>
      <c r="M1541">
        <f>'Venteos_Well drilling'!AO113</f>
        <v>0</v>
      </c>
      <c r="N1541">
        <f>IFERROR(IF(L1541="CO2",M1541,IF(L1541="CH4",M1541*Hoja1!$C$19,BASEDEDATOS!M1541*Hoja1!$C$20)),0)</f>
        <v>0</v>
      </c>
    </row>
    <row r="1542" spans="2:14" x14ac:dyDescent="0.75">
      <c r="B1542" t="str">
        <f t="shared" si="5"/>
        <v>1B2ai</v>
      </c>
      <c r="C1542" t="str">
        <f>Hoja1!$C$31</f>
        <v>CRUDO</v>
      </c>
      <c r="D1542" t="s">
        <v>12</v>
      </c>
      <c r="E1542" t="s">
        <v>320</v>
      </c>
      <c r="F1542" t="s">
        <v>842</v>
      </c>
      <c r="L1542" t="s">
        <v>31</v>
      </c>
      <c r="M1542">
        <f>'Venteos_Well drilling'!AO114</f>
        <v>0</v>
      </c>
      <c r="N1542">
        <f>IFERROR(IF(L1542="CO2",M1542,IF(L1542="CH4",M1542*Hoja1!$C$19,BASEDEDATOS!M1542*Hoja1!$C$20)),0)</f>
        <v>0</v>
      </c>
    </row>
    <row r="1543" spans="2:14" x14ac:dyDescent="0.75">
      <c r="B1543" t="str">
        <f t="shared" si="5"/>
        <v>1B2ai</v>
      </c>
      <c r="C1543" t="str">
        <f>Hoja1!$C$31</f>
        <v>CRUDO</v>
      </c>
      <c r="D1543" t="s">
        <v>12</v>
      </c>
      <c r="E1543" t="s">
        <v>320</v>
      </c>
      <c r="F1543" t="s">
        <v>842</v>
      </c>
      <c r="L1543" t="s">
        <v>31</v>
      </c>
      <c r="M1543">
        <f>'Venteos_Well drilling'!AO115</f>
        <v>0</v>
      </c>
      <c r="N1543">
        <f>IFERROR(IF(L1543="CO2",M1543,IF(L1543="CH4",M1543*Hoja1!$C$19,BASEDEDATOS!M1543*Hoja1!$C$20)),0)</f>
        <v>0</v>
      </c>
    </row>
    <row r="1544" spans="2:14" x14ac:dyDescent="0.75">
      <c r="B1544" t="str">
        <f t="shared" si="5"/>
        <v>1B2ai</v>
      </c>
      <c r="C1544" t="str">
        <f>Hoja1!$C$31</f>
        <v>CRUDO</v>
      </c>
      <c r="D1544" t="s">
        <v>12</v>
      </c>
      <c r="E1544" t="s">
        <v>320</v>
      </c>
      <c r="F1544" t="s">
        <v>842</v>
      </c>
      <c r="L1544" t="s">
        <v>31</v>
      </c>
      <c r="M1544">
        <f>'Venteos_Well drilling'!AO116</f>
        <v>0</v>
      </c>
      <c r="N1544">
        <f>IFERROR(IF(L1544="CO2",M1544,IF(L1544="CH4",M1544*Hoja1!$C$19,BASEDEDATOS!M1544*Hoja1!$C$20)),0)</f>
        <v>0</v>
      </c>
    </row>
    <row r="1545" spans="2:14" x14ac:dyDescent="0.75">
      <c r="B1545" t="str">
        <f t="shared" si="5"/>
        <v>1B2ai</v>
      </c>
      <c r="C1545" t="str">
        <f>Hoja1!$C$31</f>
        <v>CRUDO</v>
      </c>
      <c r="D1545" t="s">
        <v>12</v>
      </c>
      <c r="E1545" t="s">
        <v>320</v>
      </c>
      <c r="F1545" t="s">
        <v>842</v>
      </c>
      <c r="L1545" t="s">
        <v>31</v>
      </c>
      <c r="M1545">
        <f>'Venteos_Well drilling'!AO117</f>
        <v>0</v>
      </c>
      <c r="N1545">
        <f>IFERROR(IF(L1545="CO2",M1545,IF(L1545="CH4",M1545*Hoja1!$C$19,BASEDEDATOS!M1545*Hoja1!$C$20)),0)</f>
        <v>0</v>
      </c>
    </row>
    <row r="1546" spans="2:14" x14ac:dyDescent="0.75">
      <c r="B1546" t="str">
        <f t="shared" si="5"/>
        <v>1B2ai</v>
      </c>
      <c r="C1546" t="str">
        <f>Hoja1!$C$31</f>
        <v>CRUDO</v>
      </c>
      <c r="D1546" t="s">
        <v>12</v>
      </c>
      <c r="E1546" t="s">
        <v>320</v>
      </c>
      <c r="F1546" t="s">
        <v>842</v>
      </c>
      <c r="L1546" t="s">
        <v>31</v>
      </c>
      <c r="M1546">
        <f>'Venteos_Well drilling'!AO118</f>
        <v>0</v>
      </c>
      <c r="N1546">
        <f>IFERROR(IF(L1546="CO2",M1546,IF(L1546="CH4",M1546*Hoja1!$C$19,BASEDEDATOS!M1546*Hoja1!$C$20)),0)</f>
        <v>0</v>
      </c>
    </row>
    <row r="1547" spans="2:14" x14ac:dyDescent="0.75">
      <c r="B1547" t="str">
        <f t="shared" si="5"/>
        <v>1B2ai</v>
      </c>
      <c r="C1547" t="str">
        <f>Hoja1!$C$31</f>
        <v>CRUDO</v>
      </c>
      <c r="D1547" t="s">
        <v>12</v>
      </c>
      <c r="E1547" t="s">
        <v>320</v>
      </c>
      <c r="F1547" t="s">
        <v>842</v>
      </c>
      <c r="L1547" t="s">
        <v>31</v>
      </c>
      <c r="M1547">
        <f>'Venteos_Well drilling'!AO119</f>
        <v>0</v>
      </c>
      <c r="N1547">
        <f>IFERROR(IF(L1547="CO2",M1547,IF(L1547="CH4",M1547*Hoja1!$C$19,BASEDEDATOS!M1547*Hoja1!$C$20)),0)</f>
        <v>0</v>
      </c>
    </row>
    <row r="1548" spans="2:14" x14ac:dyDescent="0.75">
      <c r="B1548" t="str">
        <f t="shared" ref="B1548:B1611" si="6">IF(C1548="CRUDO","1B2ai","1B2aii")</f>
        <v>1B2ai</v>
      </c>
      <c r="C1548" t="str">
        <f>Hoja1!$C$31</f>
        <v>CRUDO</v>
      </c>
      <c r="D1548" t="s">
        <v>12</v>
      </c>
      <c r="E1548" t="s">
        <v>320</v>
      </c>
      <c r="F1548" t="s">
        <v>842</v>
      </c>
      <c r="L1548" t="s">
        <v>31</v>
      </c>
      <c r="M1548">
        <f>'Venteos_Well drilling'!AO120</f>
        <v>0</v>
      </c>
      <c r="N1548">
        <f>IFERROR(IF(L1548="CO2",M1548,IF(L1548="CH4",M1548*Hoja1!$C$19,BASEDEDATOS!M1548*Hoja1!$C$20)),0)</f>
        <v>0</v>
      </c>
    </row>
    <row r="1549" spans="2:14" x14ac:dyDescent="0.75">
      <c r="B1549" t="str">
        <f t="shared" si="6"/>
        <v>1B2ai</v>
      </c>
      <c r="C1549" t="str">
        <f>Hoja1!$C$31</f>
        <v>CRUDO</v>
      </c>
      <c r="D1549" t="s">
        <v>12</v>
      </c>
      <c r="E1549" t="s">
        <v>320</v>
      </c>
      <c r="F1549" t="s">
        <v>842</v>
      </c>
      <c r="L1549" t="s">
        <v>31</v>
      </c>
      <c r="M1549">
        <f>'Venteos_Well drilling'!AO121</f>
        <v>0</v>
      </c>
      <c r="N1549">
        <f>IFERROR(IF(L1549="CO2",M1549,IF(L1549="CH4",M1549*Hoja1!$C$19,BASEDEDATOS!M1549*Hoja1!$C$20)),0)</f>
        <v>0</v>
      </c>
    </row>
    <row r="1550" spans="2:14" x14ac:dyDescent="0.75">
      <c r="B1550" t="str">
        <f t="shared" si="6"/>
        <v>1B2ai</v>
      </c>
      <c r="C1550" t="str">
        <f>Hoja1!$C$31</f>
        <v>CRUDO</v>
      </c>
      <c r="D1550" t="s">
        <v>12</v>
      </c>
      <c r="E1550" t="s">
        <v>320</v>
      </c>
      <c r="F1550" t="s">
        <v>842</v>
      </c>
      <c r="L1550" t="s">
        <v>31</v>
      </c>
      <c r="M1550">
        <f>'Venteos_Well drilling'!AO122</f>
        <v>0</v>
      </c>
      <c r="N1550">
        <f>IFERROR(IF(L1550="CO2",M1550,IF(L1550="CH4",M1550*Hoja1!$C$19,BASEDEDATOS!M1550*Hoja1!$C$20)),0)</f>
        <v>0</v>
      </c>
    </row>
    <row r="1551" spans="2:14" x14ac:dyDescent="0.75">
      <c r="B1551" t="str">
        <f t="shared" si="6"/>
        <v>1B2ai</v>
      </c>
      <c r="C1551" t="str">
        <f>Hoja1!$C$31</f>
        <v>CRUDO</v>
      </c>
      <c r="D1551" t="s">
        <v>12</v>
      </c>
      <c r="E1551" t="s">
        <v>320</v>
      </c>
      <c r="F1551" t="s">
        <v>842</v>
      </c>
      <c r="L1551" t="s">
        <v>31</v>
      </c>
      <c r="M1551">
        <f>'Venteos_Well drilling'!AO123</f>
        <v>0</v>
      </c>
      <c r="N1551">
        <f>IFERROR(IF(L1551="CO2",M1551,IF(L1551="CH4",M1551*Hoja1!$C$19,BASEDEDATOS!M1551*Hoja1!$C$20)),0)</f>
        <v>0</v>
      </c>
    </row>
    <row r="1552" spans="2:14" x14ac:dyDescent="0.75">
      <c r="B1552" t="str">
        <f t="shared" si="6"/>
        <v>1B2ai</v>
      </c>
      <c r="C1552" t="str">
        <f>Hoja1!$C$31</f>
        <v>CRUDO</v>
      </c>
      <c r="D1552" t="s">
        <v>12</v>
      </c>
      <c r="E1552" t="s">
        <v>841</v>
      </c>
      <c r="F1552" t="s">
        <v>844</v>
      </c>
      <c r="L1552" t="s">
        <v>30</v>
      </c>
      <c r="M1552">
        <f>'Venteos_Well testing'!BB72</f>
        <v>0.11478779198027482</v>
      </c>
      <c r="N1552">
        <f>IFERROR(IF(L1552="CO2",M1552,IF(L1552="CH4",M1552*Hoja1!$C$19,BASEDEDATOS!M1552*Hoja1!$C$20)),0)</f>
        <v>0.11478779198027482</v>
      </c>
    </row>
    <row r="1553" spans="2:14" x14ac:dyDescent="0.75">
      <c r="B1553" t="str">
        <f t="shared" si="6"/>
        <v>1B2ai</v>
      </c>
      <c r="C1553" t="str">
        <f>Hoja1!$C$31</f>
        <v>CRUDO</v>
      </c>
      <c r="D1553" t="s">
        <v>12</v>
      </c>
      <c r="E1553" t="s">
        <v>841</v>
      </c>
      <c r="F1553" t="s">
        <v>844</v>
      </c>
      <c r="L1553" t="s">
        <v>30</v>
      </c>
      <c r="M1553">
        <f>'Venteos_Well testing'!BB73</f>
        <v>8.6090843985206125E-2</v>
      </c>
      <c r="N1553">
        <f>IFERROR(IF(L1553="CO2",M1553,IF(L1553="CH4",M1553*Hoja1!$C$19,BASEDEDATOS!M1553*Hoja1!$C$20)),0)</f>
        <v>8.6090843985206125E-2</v>
      </c>
    </row>
    <row r="1554" spans="2:14" x14ac:dyDescent="0.75">
      <c r="B1554" t="str">
        <f t="shared" si="6"/>
        <v>1B2ai</v>
      </c>
      <c r="C1554" t="str">
        <f>Hoja1!$C$31</f>
        <v>CRUDO</v>
      </c>
      <c r="D1554" t="s">
        <v>12</v>
      </c>
      <c r="E1554" t="s">
        <v>841</v>
      </c>
      <c r="F1554" t="s">
        <v>844</v>
      </c>
      <c r="L1554" t="s">
        <v>30</v>
      </c>
      <c r="M1554">
        <f>'Venteos_Well testing'!BB74</f>
        <v>0</v>
      </c>
      <c r="N1554">
        <f>IFERROR(IF(L1554="CO2",M1554,IF(L1554="CH4",M1554*Hoja1!$C$19,BASEDEDATOS!M1554*Hoja1!$C$20)),0)</f>
        <v>0</v>
      </c>
    </row>
    <row r="1555" spans="2:14" x14ac:dyDescent="0.75">
      <c r="B1555" t="str">
        <f t="shared" si="6"/>
        <v>1B2ai</v>
      </c>
      <c r="C1555" t="str">
        <f>Hoja1!$C$31</f>
        <v>CRUDO</v>
      </c>
      <c r="D1555" t="s">
        <v>12</v>
      </c>
      <c r="E1555" t="s">
        <v>841</v>
      </c>
      <c r="F1555" t="s">
        <v>844</v>
      </c>
      <c r="L1555" t="s">
        <v>30</v>
      </c>
      <c r="M1555">
        <f>'Venteos_Well testing'!BB75</f>
        <v>2.6759904005401576</v>
      </c>
      <c r="N1555">
        <f>IFERROR(IF(L1555="CO2",M1555,IF(L1555="CH4",M1555*Hoja1!$C$19,BASEDEDATOS!M1555*Hoja1!$C$20)),0)</f>
        <v>2.6759904005401576</v>
      </c>
    </row>
    <row r="1556" spans="2:14" x14ac:dyDescent="0.75">
      <c r="B1556" t="str">
        <f t="shared" si="6"/>
        <v>1B2ai</v>
      </c>
      <c r="C1556" t="str">
        <f>Hoja1!$C$31</f>
        <v>CRUDO</v>
      </c>
      <c r="D1556" t="s">
        <v>12</v>
      </c>
      <c r="E1556" t="s">
        <v>841</v>
      </c>
      <c r="F1556" t="s">
        <v>844</v>
      </c>
      <c r="L1556" t="s">
        <v>30</v>
      </c>
      <c r="M1556" t="e">
        <f>'Venteos_Well testing'!BB76</f>
        <v>#VALUE!</v>
      </c>
      <c r="N1556">
        <f>IFERROR(IF(L1556="CO2",M1556,IF(L1556="CH4",M1556*Hoja1!$C$19,BASEDEDATOS!M1556*Hoja1!$C$20)),0)</f>
        <v>0</v>
      </c>
    </row>
    <row r="1557" spans="2:14" x14ac:dyDescent="0.75">
      <c r="B1557" t="str">
        <f t="shared" si="6"/>
        <v>1B2ai</v>
      </c>
      <c r="C1557" t="str">
        <f>Hoja1!$C$31</f>
        <v>CRUDO</v>
      </c>
      <c r="D1557" t="s">
        <v>12</v>
      </c>
      <c r="E1557" t="s">
        <v>841</v>
      </c>
      <c r="F1557" t="s">
        <v>844</v>
      </c>
      <c r="L1557" t="s">
        <v>30</v>
      </c>
      <c r="M1557" t="e">
        <f>'Venteos_Well testing'!BB77</f>
        <v>#VALUE!</v>
      </c>
      <c r="N1557">
        <f>IFERROR(IF(L1557="CO2",M1557,IF(L1557="CH4",M1557*Hoja1!$C$19,BASEDEDATOS!M1557*Hoja1!$C$20)),0)</f>
        <v>0</v>
      </c>
    </row>
    <row r="1558" spans="2:14" x14ac:dyDescent="0.75">
      <c r="B1558" t="str">
        <f t="shared" si="6"/>
        <v>1B2ai</v>
      </c>
      <c r="C1558" t="str">
        <f>Hoja1!$C$31</f>
        <v>CRUDO</v>
      </c>
      <c r="D1558" t="s">
        <v>12</v>
      </c>
      <c r="E1558" t="s">
        <v>841</v>
      </c>
      <c r="F1558" t="s">
        <v>844</v>
      </c>
      <c r="L1558" t="s">
        <v>30</v>
      </c>
      <c r="M1558" t="e">
        <f>'Venteos_Well testing'!BB78</f>
        <v>#VALUE!</v>
      </c>
      <c r="N1558">
        <f>IFERROR(IF(L1558="CO2",M1558,IF(L1558="CH4",M1558*Hoja1!$C$19,BASEDEDATOS!M1558*Hoja1!$C$20)),0)</f>
        <v>0</v>
      </c>
    </row>
    <row r="1559" spans="2:14" x14ac:dyDescent="0.75">
      <c r="B1559" t="str">
        <f t="shared" si="6"/>
        <v>1B2ai</v>
      </c>
      <c r="C1559" t="str">
        <f>Hoja1!$C$31</f>
        <v>CRUDO</v>
      </c>
      <c r="D1559" t="s">
        <v>12</v>
      </c>
      <c r="E1559" t="s">
        <v>841</v>
      </c>
      <c r="F1559" t="s">
        <v>844</v>
      </c>
      <c r="L1559" t="s">
        <v>30</v>
      </c>
      <c r="M1559" t="e">
        <f>'Venteos_Well testing'!BB79</f>
        <v>#VALUE!</v>
      </c>
      <c r="N1559">
        <f>IFERROR(IF(L1559="CO2",M1559,IF(L1559="CH4",M1559*Hoja1!$C$19,BASEDEDATOS!M1559*Hoja1!$C$20)),0)</f>
        <v>0</v>
      </c>
    </row>
    <row r="1560" spans="2:14" x14ac:dyDescent="0.75">
      <c r="B1560" t="str">
        <f t="shared" si="6"/>
        <v>1B2ai</v>
      </c>
      <c r="C1560" t="str">
        <f>Hoja1!$C$31</f>
        <v>CRUDO</v>
      </c>
      <c r="D1560" t="s">
        <v>12</v>
      </c>
      <c r="E1560" t="s">
        <v>841</v>
      </c>
      <c r="F1560" t="s">
        <v>844</v>
      </c>
      <c r="L1560" t="s">
        <v>30</v>
      </c>
      <c r="M1560" t="e">
        <f>'Venteos_Well testing'!BB80</f>
        <v>#VALUE!</v>
      </c>
      <c r="N1560">
        <f>IFERROR(IF(L1560="CO2",M1560,IF(L1560="CH4",M1560*Hoja1!$C$19,BASEDEDATOS!M1560*Hoja1!$C$20)),0)</f>
        <v>0</v>
      </c>
    </row>
    <row r="1561" spans="2:14" x14ac:dyDescent="0.75">
      <c r="B1561" t="str">
        <f t="shared" si="6"/>
        <v>1B2ai</v>
      </c>
      <c r="C1561" t="str">
        <f>Hoja1!$C$31</f>
        <v>CRUDO</v>
      </c>
      <c r="D1561" t="s">
        <v>12</v>
      </c>
      <c r="E1561" t="s">
        <v>841</v>
      </c>
      <c r="F1561" t="s">
        <v>844</v>
      </c>
      <c r="L1561" t="s">
        <v>30</v>
      </c>
      <c r="M1561" t="e">
        <f>'Venteos_Well testing'!BB81</f>
        <v>#VALUE!</v>
      </c>
      <c r="N1561">
        <f>IFERROR(IF(L1561="CO2",M1561,IF(L1561="CH4",M1561*Hoja1!$C$19,BASEDEDATOS!M1561*Hoja1!$C$20)),0)</f>
        <v>0</v>
      </c>
    </row>
    <row r="1562" spans="2:14" x14ac:dyDescent="0.75">
      <c r="B1562" t="str">
        <f t="shared" si="6"/>
        <v>1B2ai</v>
      </c>
      <c r="C1562" t="str">
        <f>Hoja1!$C$31</f>
        <v>CRUDO</v>
      </c>
      <c r="D1562" t="s">
        <v>12</v>
      </c>
      <c r="E1562" t="s">
        <v>841</v>
      </c>
      <c r="F1562" t="s">
        <v>844</v>
      </c>
      <c r="L1562" t="s">
        <v>30</v>
      </c>
      <c r="M1562" t="e">
        <f>'Venteos_Well testing'!BB82</f>
        <v>#VALUE!</v>
      </c>
      <c r="N1562">
        <f>IFERROR(IF(L1562="CO2",M1562,IF(L1562="CH4",M1562*Hoja1!$C$19,BASEDEDATOS!M1562*Hoja1!$C$20)),0)</f>
        <v>0</v>
      </c>
    </row>
    <row r="1563" spans="2:14" x14ac:dyDescent="0.75">
      <c r="B1563" t="str">
        <f t="shared" si="6"/>
        <v>1B2ai</v>
      </c>
      <c r="C1563" t="str">
        <f>Hoja1!$C$31</f>
        <v>CRUDO</v>
      </c>
      <c r="D1563" t="s">
        <v>12</v>
      </c>
      <c r="E1563" t="s">
        <v>841</v>
      </c>
      <c r="F1563" t="s">
        <v>844</v>
      </c>
      <c r="L1563" t="s">
        <v>30</v>
      </c>
      <c r="M1563" t="e">
        <f>'Venteos_Well testing'!BB83</f>
        <v>#VALUE!</v>
      </c>
      <c r="N1563">
        <f>IFERROR(IF(L1563="CO2",M1563,IF(L1563="CH4",M1563*Hoja1!$C$19,BASEDEDATOS!M1563*Hoja1!$C$20)),0)</f>
        <v>0</v>
      </c>
    </row>
    <row r="1564" spans="2:14" x14ac:dyDescent="0.75">
      <c r="B1564" t="str">
        <f t="shared" si="6"/>
        <v>1B2ai</v>
      </c>
      <c r="C1564" t="str">
        <f>Hoja1!$C$31</f>
        <v>CRUDO</v>
      </c>
      <c r="D1564" t="s">
        <v>12</v>
      </c>
      <c r="E1564" t="s">
        <v>841</v>
      </c>
      <c r="F1564" t="s">
        <v>844</v>
      </c>
      <c r="L1564" t="s">
        <v>30</v>
      </c>
      <c r="M1564" t="e">
        <f>'Venteos_Well testing'!BB84</f>
        <v>#VALUE!</v>
      </c>
      <c r="N1564">
        <f>IFERROR(IF(L1564="CO2",M1564,IF(L1564="CH4",M1564*Hoja1!$C$19,BASEDEDATOS!M1564*Hoja1!$C$20)),0)</f>
        <v>0</v>
      </c>
    </row>
    <row r="1565" spans="2:14" x14ac:dyDescent="0.75">
      <c r="B1565" t="str">
        <f t="shared" si="6"/>
        <v>1B2ai</v>
      </c>
      <c r="C1565" t="str">
        <f>Hoja1!$C$31</f>
        <v>CRUDO</v>
      </c>
      <c r="D1565" t="s">
        <v>12</v>
      </c>
      <c r="E1565" t="s">
        <v>841</v>
      </c>
      <c r="F1565" t="s">
        <v>844</v>
      </c>
      <c r="L1565" t="s">
        <v>30</v>
      </c>
      <c r="M1565" t="e">
        <f>'Venteos_Well testing'!BB85</f>
        <v>#VALUE!</v>
      </c>
      <c r="N1565">
        <f>IFERROR(IF(L1565="CO2",M1565,IF(L1565="CH4",M1565*Hoja1!$C$19,BASEDEDATOS!M1565*Hoja1!$C$20)),0)</f>
        <v>0</v>
      </c>
    </row>
    <row r="1566" spans="2:14" x14ac:dyDescent="0.75">
      <c r="B1566" t="str">
        <f t="shared" si="6"/>
        <v>1B2ai</v>
      </c>
      <c r="C1566" t="str">
        <f>Hoja1!$C$31</f>
        <v>CRUDO</v>
      </c>
      <c r="D1566" t="s">
        <v>12</v>
      </c>
      <c r="E1566" t="s">
        <v>841</v>
      </c>
      <c r="F1566" t="s">
        <v>844</v>
      </c>
      <c r="L1566" t="s">
        <v>30</v>
      </c>
      <c r="M1566" t="e">
        <f>'Venteos_Well testing'!BB86</f>
        <v>#VALUE!</v>
      </c>
      <c r="N1566">
        <f>IFERROR(IF(L1566="CO2",M1566,IF(L1566="CH4",M1566*Hoja1!$C$19,BASEDEDATOS!M1566*Hoja1!$C$20)),0)</f>
        <v>0</v>
      </c>
    </row>
    <row r="1567" spans="2:14" x14ac:dyDescent="0.75">
      <c r="B1567" t="str">
        <f t="shared" si="6"/>
        <v>1B2ai</v>
      </c>
      <c r="C1567" t="str">
        <f>Hoja1!$C$31</f>
        <v>CRUDO</v>
      </c>
      <c r="D1567" t="s">
        <v>12</v>
      </c>
      <c r="E1567" t="s">
        <v>841</v>
      </c>
      <c r="F1567" t="s">
        <v>844</v>
      </c>
      <c r="L1567" t="s">
        <v>30</v>
      </c>
      <c r="M1567" t="e">
        <f>'Venteos_Well testing'!BB87</f>
        <v>#VALUE!</v>
      </c>
      <c r="N1567">
        <f>IFERROR(IF(L1567="CO2",M1567,IF(L1567="CH4",M1567*Hoja1!$C$19,BASEDEDATOS!M1567*Hoja1!$C$20)),0)</f>
        <v>0</v>
      </c>
    </row>
    <row r="1568" spans="2:14" x14ac:dyDescent="0.75">
      <c r="B1568" t="str">
        <f t="shared" si="6"/>
        <v>1B2ai</v>
      </c>
      <c r="C1568" t="str">
        <f>Hoja1!$C$31</f>
        <v>CRUDO</v>
      </c>
      <c r="D1568" t="s">
        <v>12</v>
      </c>
      <c r="E1568" t="s">
        <v>841</v>
      </c>
      <c r="F1568" t="s">
        <v>844</v>
      </c>
      <c r="L1568" t="s">
        <v>30</v>
      </c>
      <c r="M1568" t="e">
        <f>'Venteos_Well testing'!BB88</f>
        <v>#VALUE!</v>
      </c>
      <c r="N1568">
        <f>IFERROR(IF(L1568="CO2",M1568,IF(L1568="CH4",M1568*Hoja1!$C$19,BASEDEDATOS!M1568*Hoja1!$C$20)),0)</f>
        <v>0</v>
      </c>
    </row>
    <row r="1569" spans="2:14" x14ac:dyDescent="0.75">
      <c r="B1569" t="str">
        <f t="shared" si="6"/>
        <v>1B2ai</v>
      </c>
      <c r="C1569" t="str">
        <f>Hoja1!$C$31</f>
        <v>CRUDO</v>
      </c>
      <c r="D1569" t="s">
        <v>12</v>
      </c>
      <c r="E1569" t="s">
        <v>841</v>
      </c>
      <c r="F1569" t="s">
        <v>844</v>
      </c>
      <c r="L1569" t="s">
        <v>30</v>
      </c>
      <c r="M1569" t="e">
        <f>'Venteos_Well testing'!BB89</f>
        <v>#VALUE!</v>
      </c>
      <c r="N1569">
        <f>IFERROR(IF(L1569="CO2",M1569,IF(L1569="CH4",M1569*Hoja1!$C$19,BASEDEDATOS!M1569*Hoja1!$C$20)),0)</f>
        <v>0</v>
      </c>
    </row>
    <row r="1570" spans="2:14" x14ac:dyDescent="0.75">
      <c r="B1570" t="str">
        <f t="shared" si="6"/>
        <v>1B2ai</v>
      </c>
      <c r="C1570" t="str">
        <f>Hoja1!$C$31</f>
        <v>CRUDO</v>
      </c>
      <c r="D1570" t="s">
        <v>12</v>
      </c>
      <c r="E1570" t="s">
        <v>841</v>
      </c>
      <c r="F1570" t="s">
        <v>844</v>
      </c>
      <c r="L1570" t="s">
        <v>30</v>
      </c>
      <c r="M1570" t="e">
        <f>'Venteos_Well testing'!BB90</f>
        <v>#VALUE!</v>
      </c>
      <c r="N1570">
        <f>IFERROR(IF(L1570="CO2",M1570,IF(L1570="CH4",M1570*Hoja1!$C$19,BASEDEDATOS!M1570*Hoja1!$C$20)),0)</f>
        <v>0</v>
      </c>
    </row>
    <row r="1571" spans="2:14" x14ac:dyDescent="0.75">
      <c r="B1571" t="str">
        <f t="shared" si="6"/>
        <v>1B2ai</v>
      </c>
      <c r="C1571" t="str">
        <f>Hoja1!$C$31</f>
        <v>CRUDO</v>
      </c>
      <c r="D1571" t="s">
        <v>12</v>
      </c>
      <c r="E1571" t="s">
        <v>841</v>
      </c>
      <c r="F1571" t="s">
        <v>844</v>
      </c>
      <c r="L1571" t="s">
        <v>30</v>
      </c>
      <c r="M1571" t="e">
        <f>'Venteos_Well testing'!BB91</f>
        <v>#VALUE!</v>
      </c>
      <c r="N1571">
        <f>IFERROR(IF(L1571="CO2",M1571,IF(L1571="CH4",M1571*Hoja1!$C$19,BASEDEDATOS!M1571*Hoja1!$C$20)),0)</f>
        <v>0</v>
      </c>
    </row>
    <row r="1572" spans="2:14" x14ac:dyDescent="0.75">
      <c r="B1572" t="str">
        <f t="shared" si="6"/>
        <v>1B2ai</v>
      </c>
      <c r="C1572" t="str">
        <f>Hoja1!$C$31</f>
        <v>CRUDO</v>
      </c>
      <c r="D1572" t="s">
        <v>12</v>
      </c>
      <c r="E1572" t="s">
        <v>841</v>
      </c>
      <c r="F1572" t="s">
        <v>844</v>
      </c>
      <c r="L1572" t="s">
        <v>30</v>
      </c>
      <c r="M1572" t="e">
        <f>'Venteos_Well testing'!BB92</f>
        <v>#VALUE!</v>
      </c>
      <c r="N1572">
        <f>IFERROR(IF(L1572="CO2",M1572,IF(L1572="CH4",M1572*Hoja1!$C$19,BASEDEDATOS!M1572*Hoja1!$C$20)),0)</f>
        <v>0</v>
      </c>
    </row>
    <row r="1573" spans="2:14" x14ac:dyDescent="0.75">
      <c r="B1573" t="str">
        <f t="shared" si="6"/>
        <v>1B2ai</v>
      </c>
      <c r="C1573" t="str">
        <f>Hoja1!$C$31</f>
        <v>CRUDO</v>
      </c>
      <c r="D1573" t="s">
        <v>12</v>
      </c>
      <c r="E1573" t="s">
        <v>841</v>
      </c>
      <c r="F1573" t="s">
        <v>844</v>
      </c>
      <c r="L1573" t="s">
        <v>30</v>
      </c>
      <c r="M1573" t="e">
        <f>'Venteos_Well testing'!BB93</f>
        <v>#VALUE!</v>
      </c>
      <c r="N1573">
        <f>IFERROR(IF(L1573="CO2",M1573,IF(L1573="CH4",M1573*Hoja1!$C$19,BASEDEDATOS!M1573*Hoja1!$C$20)),0)</f>
        <v>0</v>
      </c>
    </row>
    <row r="1574" spans="2:14" x14ac:dyDescent="0.75">
      <c r="B1574" t="str">
        <f t="shared" si="6"/>
        <v>1B2ai</v>
      </c>
      <c r="C1574" t="str">
        <f>Hoja1!$C$31</f>
        <v>CRUDO</v>
      </c>
      <c r="D1574" t="s">
        <v>12</v>
      </c>
      <c r="E1574" t="s">
        <v>841</v>
      </c>
      <c r="F1574" t="s">
        <v>844</v>
      </c>
      <c r="L1574" t="s">
        <v>30</v>
      </c>
      <c r="M1574" t="e">
        <f>'Venteos_Well testing'!BB94</f>
        <v>#VALUE!</v>
      </c>
      <c r="N1574">
        <f>IFERROR(IF(L1574="CO2",M1574,IF(L1574="CH4",M1574*Hoja1!$C$19,BASEDEDATOS!M1574*Hoja1!$C$20)),0)</f>
        <v>0</v>
      </c>
    </row>
    <row r="1575" spans="2:14" x14ac:dyDescent="0.75">
      <c r="B1575" t="str">
        <f t="shared" si="6"/>
        <v>1B2ai</v>
      </c>
      <c r="C1575" t="str">
        <f>Hoja1!$C$31</f>
        <v>CRUDO</v>
      </c>
      <c r="D1575" t="s">
        <v>12</v>
      </c>
      <c r="E1575" t="s">
        <v>841</v>
      </c>
      <c r="F1575" t="s">
        <v>844</v>
      </c>
      <c r="L1575" t="s">
        <v>30</v>
      </c>
      <c r="M1575" t="e">
        <f>'Venteos_Well testing'!BB95</f>
        <v>#VALUE!</v>
      </c>
      <c r="N1575">
        <f>IFERROR(IF(L1575="CO2",M1575,IF(L1575="CH4",M1575*Hoja1!$C$19,BASEDEDATOS!M1575*Hoja1!$C$20)),0)</f>
        <v>0</v>
      </c>
    </row>
    <row r="1576" spans="2:14" x14ac:dyDescent="0.75">
      <c r="B1576" t="str">
        <f t="shared" si="6"/>
        <v>1B2ai</v>
      </c>
      <c r="C1576" t="str">
        <f>Hoja1!$C$31</f>
        <v>CRUDO</v>
      </c>
      <c r="D1576" t="s">
        <v>12</v>
      </c>
      <c r="E1576" t="s">
        <v>841</v>
      </c>
      <c r="F1576" t="s">
        <v>844</v>
      </c>
      <c r="L1576" t="s">
        <v>30</v>
      </c>
      <c r="M1576" t="e">
        <f>'Venteos_Well testing'!BB96</f>
        <v>#VALUE!</v>
      </c>
      <c r="N1576">
        <f>IFERROR(IF(L1576="CO2",M1576,IF(L1576="CH4",M1576*Hoja1!$C$19,BASEDEDATOS!M1576*Hoja1!$C$20)),0)</f>
        <v>0</v>
      </c>
    </row>
    <row r="1577" spans="2:14" x14ac:dyDescent="0.75">
      <c r="B1577" t="str">
        <f t="shared" si="6"/>
        <v>1B2ai</v>
      </c>
      <c r="C1577" t="str">
        <f>Hoja1!$C$31</f>
        <v>CRUDO</v>
      </c>
      <c r="D1577" t="s">
        <v>12</v>
      </c>
      <c r="E1577" t="s">
        <v>841</v>
      </c>
      <c r="F1577" t="s">
        <v>844</v>
      </c>
      <c r="L1577" t="s">
        <v>30</v>
      </c>
      <c r="M1577" t="e">
        <f>'Venteos_Well testing'!BB97</f>
        <v>#VALUE!</v>
      </c>
      <c r="N1577">
        <f>IFERROR(IF(L1577="CO2",M1577,IF(L1577="CH4",M1577*Hoja1!$C$19,BASEDEDATOS!M1577*Hoja1!$C$20)),0)</f>
        <v>0</v>
      </c>
    </row>
    <row r="1578" spans="2:14" x14ac:dyDescent="0.75">
      <c r="B1578" t="str">
        <f t="shared" si="6"/>
        <v>1B2ai</v>
      </c>
      <c r="C1578" t="str">
        <f>Hoja1!$C$31</f>
        <v>CRUDO</v>
      </c>
      <c r="D1578" t="s">
        <v>12</v>
      </c>
      <c r="E1578" t="s">
        <v>841</v>
      </c>
      <c r="F1578" t="s">
        <v>844</v>
      </c>
      <c r="L1578" t="s">
        <v>30</v>
      </c>
      <c r="M1578" t="e">
        <f>'Venteos_Well testing'!BB98</f>
        <v>#VALUE!</v>
      </c>
      <c r="N1578">
        <f>IFERROR(IF(L1578="CO2",M1578,IF(L1578="CH4",M1578*Hoja1!$C$19,BASEDEDATOS!M1578*Hoja1!$C$20)),0)</f>
        <v>0</v>
      </c>
    </row>
    <row r="1579" spans="2:14" x14ac:dyDescent="0.75">
      <c r="B1579" t="str">
        <f t="shared" si="6"/>
        <v>1B2ai</v>
      </c>
      <c r="C1579" t="str">
        <f>Hoja1!$C$31</f>
        <v>CRUDO</v>
      </c>
      <c r="D1579" t="s">
        <v>12</v>
      </c>
      <c r="E1579" t="s">
        <v>841</v>
      </c>
      <c r="F1579" t="s">
        <v>844</v>
      </c>
      <c r="L1579" t="s">
        <v>30</v>
      </c>
      <c r="M1579" t="e">
        <f>'Venteos_Well testing'!BB99</f>
        <v>#VALUE!</v>
      </c>
      <c r="N1579">
        <f>IFERROR(IF(L1579="CO2",M1579,IF(L1579="CH4",M1579*Hoja1!$C$19,BASEDEDATOS!M1579*Hoja1!$C$20)),0)</f>
        <v>0</v>
      </c>
    </row>
    <row r="1580" spans="2:14" x14ac:dyDescent="0.75">
      <c r="B1580" t="str">
        <f t="shared" si="6"/>
        <v>1B2ai</v>
      </c>
      <c r="C1580" t="str">
        <f>Hoja1!$C$31</f>
        <v>CRUDO</v>
      </c>
      <c r="D1580" t="s">
        <v>12</v>
      </c>
      <c r="E1580" t="s">
        <v>841</v>
      </c>
      <c r="F1580" t="s">
        <v>844</v>
      </c>
      <c r="L1580" t="s">
        <v>30</v>
      </c>
      <c r="M1580" t="e">
        <f>'Venteos_Well testing'!BB100</f>
        <v>#VALUE!</v>
      </c>
      <c r="N1580">
        <f>IFERROR(IF(L1580="CO2",M1580,IF(L1580="CH4",M1580*Hoja1!$C$19,BASEDEDATOS!M1580*Hoja1!$C$20)),0)</f>
        <v>0</v>
      </c>
    </row>
    <row r="1581" spans="2:14" x14ac:dyDescent="0.75">
      <c r="B1581" t="str">
        <f t="shared" si="6"/>
        <v>1B2ai</v>
      </c>
      <c r="C1581" t="str">
        <f>Hoja1!$C$31</f>
        <v>CRUDO</v>
      </c>
      <c r="D1581" t="s">
        <v>12</v>
      </c>
      <c r="E1581" t="s">
        <v>841</v>
      </c>
      <c r="F1581" t="s">
        <v>844</v>
      </c>
      <c r="L1581" t="s">
        <v>30</v>
      </c>
      <c r="M1581" t="e">
        <f>'Venteos_Well testing'!BB101</f>
        <v>#VALUE!</v>
      </c>
      <c r="N1581">
        <f>IFERROR(IF(L1581="CO2",M1581,IF(L1581="CH4",M1581*Hoja1!$C$19,BASEDEDATOS!M1581*Hoja1!$C$20)),0)</f>
        <v>0</v>
      </c>
    </row>
    <row r="1582" spans="2:14" x14ac:dyDescent="0.75">
      <c r="B1582" t="str">
        <f t="shared" si="6"/>
        <v>1B2ai</v>
      </c>
      <c r="C1582" t="str">
        <f>Hoja1!$C$31</f>
        <v>CRUDO</v>
      </c>
      <c r="D1582" t="s">
        <v>12</v>
      </c>
      <c r="E1582" t="s">
        <v>841</v>
      </c>
      <c r="F1582" t="s">
        <v>844</v>
      </c>
      <c r="L1582" t="s">
        <v>30</v>
      </c>
      <c r="M1582" t="e">
        <f>'Venteos_Well testing'!BB102</f>
        <v>#VALUE!</v>
      </c>
      <c r="N1582">
        <f>IFERROR(IF(L1582="CO2",M1582,IF(L1582="CH4",M1582*Hoja1!$C$19,BASEDEDATOS!M1582*Hoja1!$C$20)),0)</f>
        <v>0</v>
      </c>
    </row>
    <row r="1583" spans="2:14" x14ac:dyDescent="0.75">
      <c r="B1583" t="str">
        <f t="shared" si="6"/>
        <v>1B2ai</v>
      </c>
      <c r="C1583" t="str">
        <f>Hoja1!$C$31</f>
        <v>CRUDO</v>
      </c>
      <c r="D1583" t="s">
        <v>12</v>
      </c>
      <c r="E1583" t="s">
        <v>841</v>
      </c>
      <c r="F1583" t="s">
        <v>844</v>
      </c>
      <c r="L1583" t="s">
        <v>30</v>
      </c>
      <c r="M1583" t="e">
        <f>'Venteos_Well testing'!BB103</f>
        <v>#VALUE!</v>
      </c>
      <c r="N1583">
        <f>IFERROR(IF(L1583="CO2",M1583,IF(L1583="CH4",M1583*Hoja1!$C$19,BASEDEDATOS!M1583*Hoja1!$C$20)),0)</f>
        <v>0</v>
      </c>
    </row>
    <row r="1584" spans="2:14" x14ac:dyDescent="0.75">
      <c r="B1584" t="str">
        <f t="shared" si="6"/>
        <v>1B2ai</v>
      </c>
      <c r="C1584" t="str">
        <f>Hoja1!$C$31</f>
        <v>CRUDO</v>
      </c>
      <c r="D1584" t="s">
        <v>12</v>
      </c>
      <c r="E1584" t="s">
        <v>841</v>
      </c>
      <c r="F1584" t="s">
        <v>844</v>
      </c>
      <c r="L1584" t="s">
        <v>30</v>
      </c>
      <c r="M1584" t="e">
        <f>'Venteos_Well testing'!BB104</f>
        <v>#VALUE!</v>
      </c>
      <c r="N1584">
        <f>IFERROR(IF(L1584="CO2",M1584,IF(L1584="CH4",M1584*Hoja1!$C$19,BASEDEDATOS!M1584*Hoja1!$C$20)),0)</f>
        <v>0</v>
      </c>
    </row>
    <row r="1585" spans="2:14" x14ac:dyDescent="0.75">
      <c r="B1585" t="str">
        <f t="shared" si="6"/>
        <v>1B2ai</v>
      </c>
      <c r="C1585" t="str">
        <f>Hoja1!$C$31</f>
        <v>CRUDO</v>
      </c>
      <c r="D1585" t="s">
        <v>12</v>
      </c>
      <c r="E1585" t="s">
        <v>841</v>
      </c>
      <c r="F1585" t="s">
        <v>844</v>
      </c>
      <c r="L1585" t="s">
        <v>30</v>
      </c>
      <c r="M1585" t="e">
        <f>'Venteos_Well testing'!BB105</f>
        <v>#VALUE!</v>
      </c>
      <c r="N1585">
        <f>IFERROR(IF(L1585="CO2",M1585,IF(L1585="CH4",M1585*Hoja1!$C$19,BASEDEDATOS!M1585*Hoja1!$C$20)),0)</f>
        <v>0</v>
      </c>
    </row>
    <row r="1586" spans="2:14" x14ac:dyDescent="0.75">
      <c r="B1586" t="str">
        <f t="shared" si="6"/>
        <v>1B2ai</v>
      </c>
      <c r="C1586" t="str">
        <f>Hoja1!$C$31</f>
        <v>CRUDO</v>
      </c>
      <c r="D1586" t="s">
        <v>12</v>
      </c>
      <c r="E1586" t="s">
        <v>841</v>
      </c>
      <c r="F1586" t="s">
        <v>844</v>
      </c>
      <c r="L1586" t="s">
        <v>30</v>
      </c>
      <c r="M1586" t="e">
        <f>'Venteos_Well testing'!BB106</f>
        <v>#VALUE!</v>
      </c>
      <c r="N1586">
        <f>IFERROR(IF(L1586="CO2",M1586,IF(L1586="CH4",M1586*Hoja1!$C$19,BASEDEDATOS!M1586*Hoja1!$C$20)),0)</f>
        <v>0</v>
      </c>
    </row>
    <row r="1587" spans="2:14" x14ac:dyDescent="0.75">
      <c r="B1587" t="str">
        <f t="shared" si="6"/>
        <v>1B2ai</v>
      </c>
      <c r="C1587" t="str">
        <f>Hoja1!$C$31</f>
        <v>CRUDO</v>
      </c>
      <c r="D1587" t="s">
        <v>12</v>
      </c>
      <c r="E1587" t="s">
        <v>841</v>
      </c>
      <c r="F1587" t="s">
        <v>844</v>
      </c>
      <c r="L1587" t="s">
        <v>30</v>
      </c>
      <c r="M1587" t="e">
        <f>'Venteos_Well testing'!BB107</f>
        <v>#VALUE!</v>
      </c>
      <c r="N1587">
        <f>IFERROR(IF(L1587="CO2",M1587,IF(L1587="CH4",M1587*Hoja1!$C$19,BASEDEDATOS!M1587*Hoja1!$C$20)),0)</f>
        <v>0</v>
      </c>
    </row>
    <row r="1588" spans="2:14" x14ac:dyDescent="0.75">
      <c r="B1588" t="str">
        <f t="shared" si="6"/>
        <v>1B2ai</v>
      </c>
      <c r="C1588" t="str">
        <f>Hoja1!$C$31</f>
        <v>CRUDO</v>
      </c>
      <c r="D1588" t="s">
        <v>12</v>
      </c>
      <c r="E1588" t="s">
        <v>841</v>
      </c>
      <c r="F1588" t="s">
        <v>844</v>
      </c>
      <c r="L1588" t="s">
        <v>30</v>
      </c>
      <c r="M1588" t="e">
        <f>'Venteos_Well testing'!BB108</f>
        <v>#VALUE!</v>
      </c>
      <c r="N1588">
        <f>IFERROR(IF(L1588="CO2",M1588,IF(L1588="CH4",M1588*Hoja1!$C$19,BASEDEDATOS!M1588*Hoja1!$C$20)),0)</f>
        <v>0</v>
      </c>
    </row>
    <row r="1589" spans="2:14" x14ac:dyDescent="0.75">
      <c r="B1589" t="str">
        <f t="shared" si="6"/>
        <v>1B2ai</v>
      </c>
      <c r="C1589" t="str">
        <f>Hoja1!$C$31</f>
        <v>CRUDO</v>
      </c>
      <c r="D1589" t="s">
        <v>12</v>
      </c>
      <c r="E1589" t="s">
        <v>841</v>
      </c>
      <c r="F1589" t="s">
        <v>844</v>
      </c>
      <c r="L1589" t="s">
        <v>30</v>
      </c>
      <c r="M1589" t="e">
        <f>'Venteos_Well testing'!BB109</f>
        <v>#VALUE!</v>
      </c>
      <c r="N1589">
        <f>IFERROR(IF(L1589="CO2",M1589,IF(L1589="CH4",M1589*Hoja1!$C$19,BASEDEDATOS!M1589*Hoja1!$C$20)),0)</f>
        <v>0</v>
      </c>
    </row>
    <row r="1590" spans="2:14" x14ac:dyDescent="0.75">
      <c r="B1590" t="str">
        <f t="shared" si="6"/>
        <v>1B2ai</v>
      </c>
      <c r="C1590" t="str">
        <f>Hoja1!$C$31</f>
        <v>CRUDO</v>
      </c>
      <c r="D1590" t="s">
        <v>12</v>
      </c>
      <c r="E1590" t="s">
        <v>841</v>
      </c>
      <c r="F1590" t="s">
        <v>844</v>
      </c>
      <c r="L1590" t="s">
        <v>30</v>
      </c>
      <c r="M1590" t="e">
        <f>'Venteos_Well testing'!BB110</f>
        <v>#VALUE!</v>
      </c>
      <c r="N1590">
        <f>IFERROR(IF(L1590="CO2",M1590,IF(L1590="CH4",M1590*Hoja1!$C$19,BASEDEDATOS!M1590*Hoja1!$C$20)),0)</f>
        <v>0</v>
      </c>
    </row>
    <row r="1591" spans="2:14" x14ac:dyDescent="0.75">
      <c r="B1591" t="str">
        <f t="shared" si="6"/>
        <v>1B2ai</v>
      </c>
      <c r="C1591" t="str">
        <f>Hoja1!$C$31</f>
        <v>CRUDO</v>
      </c>
      <c r="D1591" t="s">
        <v>12</v>
      </c>
      <c r="E1591" t="s">
        <v>841</v>
      </c>
      <c r="F1591" t="s">
        <v>844</v>
      </c>
      <c r="L1591" t="s">
        <v>30</v>
      </c>
      <c r="M1591" t="e">
        <f>'Venteos_Well testing'!BB111</f>
        <v>#VALUE!</v>
      </c>
      <c r="N1591">
        <f>IFERROR(IF(L1591="CO2",M1591,IF(L1591="CH4",M1591*Hoja1!$C$19,BASEDEDATOS!M1591*Hoja1!$C$20)),0)</f>
        <v>0</v>
      </c>
    </row>
    <row r="1592" spans="2:14" x14ac:dyDescent="0.75">
      <c r="B1592" t="str">
        <f t="shared" si="6"/>
        <v>1B2ai</v>
      </c>
      <c r="C1592" t="str">
        <f>Hoja1!$C$31</f>
        <v>CRUDO</v>
      </c>
      <c r="D1592" t="s">
        <v>12</v>
      </c>
      <c r="E1592" t="s">
        <v>841</v>
      </c>
      <c r="F1592" t="s">
        <v>844</v>
      </c>
      <c r="L1592" t="s">
        <v>30</v>
      </c>
      <c r="M1592" t="e">
        <f>'Venteos_Well testing'!BB112</f>
        <v>#VALUE!</v>
      </c>
      <c r="N1592">
        <f>IFERROR(IF(L1592="CO2",M1592,IF(L1592="CH4",M1592*Hoja1!$C$19,BASEDEDATOS!M1592*Hoja1!$C$20)),0)</f>
        <v>0</v>
      </c>
    </row>
    <row r="1593" spans="2:14" x14ac:dyDescent="0.75">
      <c r="B1593" t="str">
        <f t="shared" si="6"/>
        <v>1B2ai</v>
      </c>
      <c r="C1593" t="str">
        <f>Hoja1!$C$31</f>
        <v>CRUDO</v>
      </c>
      <c r="D1593" t="s">
        <v>12</v>
      </c>
      <c r="E1593" t="s">
        <v>841</v>
      </c>
      <c r="F1593" t="s">
        <v>844</v>
      </c>
      <c r="L1593" t="s">
        <v>30</v>
      </c>
      <c r="M1593" t="e">
        <f>'Venteos_Well testing'!BB113</f>
        <v>#VALUE!</v>
      </c>
      <c r="N1593">
        <f>IFERROR(IF(L1593="CO2",M1593,IF(L1593="CH4",M1593*Hoja1!$C$19,BASEDEDATOS!M1593*Hoja1!$C$20)),0)</f>
        <v>0</v>
      </c>
    </row>
    <row r="1594" spans="2:14" x14ac:dyDescent="0.75">
      <c r="B1594" t="str">
        <f t="shared" si="6"/>
        <v>1B2ai</v>
      </c>
      <c r="C1594" t="str">
        <f>Hoja1!$C$31</f>
        <v>CRUDO</v>
      </c>
      <c r="D1594" t="s">
        <v>12</v>
      </c>
      <c r="E1594" t="s">
        <v>841</v>
      </c>
      <c r="F1594" t="s">
        <v>844</v>
      </c>
      <c r="L1594" t="s">
        <v>30</v>
      </c>
      <c r="M1594" t="e">
        <f>'Venteos_Well testing'!BB114</f>
        <v>#VALUE!</v>
      </c>
      <c r="N1594">
        <f>IFERROR(IF(L1594="CO2",M1594,IF(L1594="CH4",M1594*Hoja1!$C$19,BASEDEDATOS!M1594*Hoja1!$C$20)),0)</f>
        <v>0</v>
      </c>
    </row>
    <row r="1595" spans="2:14" x14ac:dyDescent="0.75">
      <c r="B1595" t="str">
        <f t="shared" si="6"/>
        <v>1B2ai</v>
      </c>
      <c r="C1595" t="str">
        <f>Hoja1!$C$31</f>
        <v>CRUDO</v>
      </c>
      <c r="D1595" t="s">
        <v>12</v>
      </c>
      <c r="E1595" t="s">
        <v>841</v>
      </c>
      <c r="F1595" t="s">
        <v>844</v>
      </c>
      <c r="L1595" t="s">
        <v>30</v>
      </c>
      <c r="M1595" t="e">
        <f>'Venteos_Well testing'!BB115</f>
        <v>#VALUE!</v>
      </c>
      <c r="N1595">
        <f>IFERROR(IF(L1595="CO2",M1595,IF(L1595="CH4",M1595*Hoja1!$C$19,BASEDEDATOS!M1595*Hoja1!$C$20)),0)</f>
        <v>0</v>
      </c>
    </row>
    <row r="1596" spans="2:14" x14ac:dyDescent="0.75">
      <c r="B1596" t="str">
        <f t="shared" si="6"/>
        <v>1B2ai</v>
      </c>
      <c r="C1596" t="str">
        <f>Hoja1!$C$31</f>
        <v>CRUDO</v>
      </c>
      <c r="D1596" t="s">
        <v>12</v>
      </c>
      <c r="E1596" t="s">
        <v>841</v>
      </c>
      <c r="F1596" t="s">
        <v>844</v>
      </c>
      <c r="L1596" t="s">
        <v>30</v>
      </c>
      <c r="M1596" t="e">
        <f>'Venteos_Well testing'!BB116</f>
        <v>#VALUE!</v>
      </c>
      <c r="N1596">
        <f>IFERROR(IF(L1596="CO2",M1596,IF(L1596="CH4",M1596*Hoja1!$C$19,BASEDEDATOS!M1596*Hoja1!$C$20)),0)</f>
        <v>0</v>
      </c>
    </row>
    <row r="1597" spans="2:14" x14ac:dyDescent="0.75">
      <c r="B1597" t="str">
        <f t="shared" si="6"/>
        <v>1B2ai</v>
      </c>
      <c r="C1597" t="str">
        <f>Hoja1!$C$31</f>
        <v>CRUDO</v>
      </c>
      <c r="D1597" t="s">
        <v>12</v>
      </c>
      <c r="E1597" t="s">
        <v>841</v>
      </c>
      <c r="F1597" t="s">
        <v>844</v>
      </c>
      <c r="L1597" t="s">
        <v>30</v>
      </c>
      <c r="M1597" t="e">
        <f>'Venteos_Well testing'!BB117</f>
        <v>#VALUE!</v>
      </c>
      <c r="N1597">
        <f>IFERROR(IF(L1597="CO2",M1597,IF(L1597="CH4",M1597*Hoja1!$C$19,BASEDEDATOS!M1597*Hoja1!$C$20)),0)</f>
        <v>0</v>
      </c>
    </row>
    <row r="1598" spans="2:14" x14ac:dyDescent="0.75">
      <c r="B1598" t="str">
        <f t="shared" si="6"/>
        <v>1B2ai</v>
      </c>
      <c r="C1598" t="str">
        <f>Hoja1!$C$31</f>
        <v>CRUDO</v>
      </c>
      <c r="D1598" t="s">
        <v>12</v>
      </c>
      <c r="E1598" t="s">
        <v>841</v>
      </c>
      <c r="F1598" t="s">
        <v>844</v>
      </c>
      <c r="L1598" t="s">
        <v>30</v>
      </c>
      <c r="M1598" t="e">
        <f>'Venteos_Well testing'!BB118</f>
        <v>#VALUE!</v>
      </c>
      <c r="N1598">
        <f>IFERROR(IF(L1598="CO2",M1598,IF(L1598="CH4",M1598*Hoja1!$C$19,BASEDEDATOS!M1598*Hoja1!$C$20)),0)</f>
        <v>0</v>
      </c>
    </row>
    <row r="1599" spans="2:14" x14ac:dyDescent="0.75">
      <c r="B1599" t="str">
        <f t="shared" si="6"/>
        <v>1B2ai</v>
      </c>
      <c r="C1599" t="str">
        <f>Hoja1!$C$31</f>
        <v>CRUDO</v>
      </c>
      <c r="D1599" t="s">
        <v>12</v>
      </c>
      <c r="E1599" t="s">
        <v>841</v>
      </c>
      <c r="F1599" t="s">
        <v>844</v>
      </c>
      <c r="L1599" t="s">
        <v>30</v>
      </c>
      <c r="M1599" t="e">
        <f>'Venteos_Well testing'!BB119</f>
        <v>#VALUE!</v>
      </c>
      <c r="N1599">
        <f>IFERROR(IF(L1599="CO2",M1599,IF(L1599="CH4",M1599*Hoja1!$C$19,BASEDEDATOS!M1599*Hoja1!$C$20)),0)</f>
        <v>0</v>
      </c>
    </row>
    <row r="1600" spans="2:14" x14ac:dyDescent="0.75">
      <c r="B1600" t="str">
        <f t="shared" si="6"/>
        <v>1B2ai</v>
      </c>
      <c r="C1600" t="str">
        <f>Hoja1!$C$31</f>
        <v>CRUDO</v>
      </c>
      <c r="D1600" t="s">
        <v>12</v>
      </c>
      <c r="E1600" t="s">
        <v>841</v>
      </c>
      <c r="F1600" t="s">
        <v>844</v>
      </c>
      <c r="L1600" t="s">
        <v>30</v>
      </c>
      <c r="M1600" t="e">
        <f>'Venteos_Well testing'!BB120</f>
        <v>#VALUE!</v>
      </c>
      <c r="N1600">
        <f>IFERROR(IF(L1600="CO2",M1600,IF(L1600="CH4",M1600*Hoja1!$C$19,BASEDEDATOS!M1600*Hoja1!$C$20)),0)</f>
        <v>0</v>
      </c>
    </row>
    <row r="1601" spans="2:14" x14ac:dyDescent="0.75">
      <c r="B1601" t="str">
        <f t="shared" si="6"/>
        <v>1B2ai</v>
      </c>
      <c r="C1601" t="str">
        <f>Hoja1!$C$31</f>
        <v>CRUDO</v>
      </c>
      <c r="D1601" t="s">
        <v>12</v>
      </c>
      <c r="E1601" t="s">
        <v>841</v>
      </c>
      <c r="F1601" t="s">
        <v>844</v>
      </c>
      <c r="L1601" t="s">
        <v>30</v>
      </c>
      <c r="M1601" t="e">
        <f>'Venteos_Well testing'!BB121</f>
        <v>#VALUE!</v>
      </c>
      <c r="N1601">
        <f>IFERROR(IF(L1601="CO2",M1601,IF(L1601="CH4",M1601*Hoja1!$C$19,BASEDEDATOS!M1601*Hoja1!$C$20)),0)</f>
        <v>0</v>
      </c>
    </row>
    <row r="1602" spans="2:14" x14ac:dyDescent="0.75">
      <c r="B1602" t="str">
        <f t="shared" si="6"/>
        <v>1B2ai</v>
      </c>
      <c r="C1602" t="str">
        <f>Hoja1!$C$31</f>
        <v>CRUDO</v>
      </c>
      <c r="D1602" t="s">
        <v>12</v>
      </c>
      <c r="E1602" t="s">
        <v>841</v>
      </c>
      <c r="F1602" t="s">
        <v>844</v>
      </c>
      <c r="L1602" t="s">
        <v>30</v>
      </c>
      <c r="M1602" t="e">
        <f>'Venteos_Well testing'!BB122</f>
        <v>#VALUE!</v>
      </c>
      <c r="N1602">
        <f>IFERROR(IF(L1602="CO2",M1602,IF(L1602="CH4",M1602*Hoja1!$C$19,BASEDEDATOS!M1602*Hoja1!$C$20)),0)</f>
        <v>0</v>
      </c>
    </row>
    <row r="1603" spans="2:14" x14ac:dyDescent="0.75">
      <c r="B1603" t="str">
        <f t="shared" si="6"/>
        <v>1B2ai</v>
      </c>
      <c r="C1603" t="str">
        <f>Hoja1!$C$31</f>
        <v>CRUDO</v>
      </c>
      <c r="D1603" t="s">
        <v>12</v>
      </c>
      <c r="E1603" t="s">
        <v>841</v>
      </c>
      <c r="F1603" t="s">
        <v>844</v>
      </c>
      <c r="L1603" t="s">
        <v>30</v>
      </c>
      <c r="M1603" t="e">
        <f>'Venteos_Well testing'!BB123</f>
        <v>#VALUE!</v>
      </c>
      <c r="N1603">
        <f>IFERROR(IF(L1603="CO2",M1603,IF(L1603="CH4",M1603*Hoja1!$C$19,BASEDEDATOS!M1603*Hoja1!$C$20)),0)</f>
        <v>0</v>
      </c>
    </row>
    <row r="1604" spans="2:14" x14ac:dyDescent="0.75">
      <c r="B1604" t="str">
        <f t="shared" si="6"/>
        <v>1B2ai</v>
      </c>
      <c r="C1604" t="str">
        <f>Hoja1!$C$31</f>
        <v>CRUDO</v>
      </c>
      <c r="D1604" t="s">
        <v>12</v>
      </c>
      <c r="E1604" t="s">
        <v>841</v>
      </c>
      <c r="F1604" t="s">
        <v>844</v>
      </c>
      <c r="L1604" t="s">
        <v>30</v>
      </c>
      <c r="M1604" t="e">
        <f>'Venteos_Well testing'!BB124</f>
        <v>#VALUE!</v>
      </c>
      <c r="N1604">
        <f>IFERROR(IF(L1604="CO2",M1604,IF(L1604="CH4",M1604*Hoja1!$C$19,BASEDEDATOS!M1604*Hoja1!$C$20)),0)</f>
        <v>0</v>
      </c>
    </row>
    <row r="1605" spans="2:14" x14ac:dyDescent="0.75">
      <c r="B1605" t="str">
        <f t="shared" si="6"/>
        <v>1B2ai</v>
      </c>
      <c r="C1605" t="str">
        <f>Hoja1!$C$31</f>
        <v>CRUDO</v>
      </c>
      <c r="D1605" t="s">
        <v>12</v>
      </c>
      <c r="E1605" t="s">
        <v>841</v>
      </c>
      <c r="F1605" t="s">
        <v>844</v>
      </c>
      <c r="L1605" t="s">
        <v>30</v>
      </c>
      <c r="M1605" t="e">
        <f>'Venteos_Well testing'!BB125</f>
        <v>#VALUE!</v>
      </c>
      <c r="N1605">
        <f>IFERROR(IF(L1605="CO2",M1605,IF(L1605="CH4",M1605*Hoja1!$C$19,BASEDEDATOS!M1605*Hoja1!$C$20)),0)</f>
        <v>0</v>
      </c>
    </row>
    <row r="1606" spans="2:14" x14ac:dyDescent="0.75">
      <c r="B1606" t="str">
        <f t="shared" si="6"/>
        <v>1B2ai</v>
      </c>
      <c r="C1606" t="str">
        <f>Hoja1!$C$31</f>
        <v>CRUDO</v>
      </c>
      <c r="D1606" t="s">
        <v>12</v>
      </c>
      <c r="E1606" t="s">
        <v>841</v>
      </c>
      <c r="F1606" t="s">
        <v>844</v>
      </c>
      <c r="L1606" t="s">
        <v>30</v>
      </c>
      <c r="M1606" t="e">
        <f>'Venteos_Well testing'!BB126</f>
        <v>#VALUE!</v>
      </c>
      <c r="N1606">
        <f>IFERROR(IF(L1606="CO2",M1606,IF(L1606="CH4",M1606*Hoja1!$C$19,BASEDEDATOS!M1606*Hoja1!$C$20)),0)</f>
        <v>0</v>
      </c>
    </row>
    <row r="1607" spans="2:14" x14ac:dyDescent="0.75">
      <c r="B1607" t="str">
        <f t="shared" si="6"/>
        <v>1B2ai</v>
      </c>
      <c r="C1607" t="str">
        <f>Hoja1!$C$31</f>
        <v>CRUDO</v>
      </c>
      <c r="D1607" t="s">
        <v>12</v>
      </c>
      <c r="E1607" t="s">
        <v>841</v>
      </c>
      <c r="F1607" t="s">
        <v>844</v>
      </c>
      <c r="L1607" t="s">
        <v>30</v>
      </c>
      <c r="M1607" t="e">
        <f>'Venteos_Well testing'!BB127</f>
        <v>#VALUE!</v>
      </c>
      <c r="N1607">
        <f>IFERROR(IF(L1607="CO2",M1607,IF(L1607="CH4",M1607*Hoja1!$C$19,BASEDEDATOS!M1607*Hoja1!$C$20)),0)</f>
        <v>0</v>
      </c>
    </row>
    <row r="1608" spans="2:14" x14ac:dyDescent="0.75">
      <c r="B1608" t="str">
        <f t="shared" si="6"/>
        <v>1B2ai</v>
      </c>
      <c r="C1608" t="str">
        <f>Hoja1!$C$31</f>
        <v>CRUDO</v>
      </c>
      <c r="D1608" t="s">
        <v>12</v>
      </c>
      <c r="E1608" t="s">
        <v>841</v>
      </c>
      <c r="F1608" t="s">
        <v>844</v>
      </c>
      <c r="L1608" t="s">
        <v>30</v>
      </c>
      <c r="M1608" t="e">
        <f>'Venteos_Well testing'!BB128</f>
        <v>#VALUE!</v>
      </c>
      <c r="N1608">
        <f>IFERROR(IF(L1608="CO2",M1608,IF(L1608="CH4",M1608*Hoja1!$C$19,BASEDEDATOS!M1608*Hoja1!$C$20)),0)</f>
        <v>0</v>
      </c>
    </row>
    <row r="1609" spans="2:14" x14ac:dyDescent="0.75">
      <c r="B1609" t="str">
        <f t="shared" si="6"/>
        <v>1B2ai</v>
      </c>
      <c r="C1609" t="str">
        <f>Hoja1!$C$31</f>
        <v>CRUDO</v>
      </c>
      <c r="D1609" t="s">
        <v>12</v>
      </c>
      <c r="E1609" t="s">
        <v>841</v>
      </c>
      <c r="F1609" t="s">
        <v>844</v>
      </c>
      <c r="L1609" t="s">
        <v>30</v>
      </c>
      <c r="M1609" t="e">
        <f>'Venteos_Well testing'!BB129</f>
        <v>#VALUE!</v>
      </c>
      <c r="N1609">
        <f>IFERROR(IF(L1609="CO2",M1609,IF(L1609="CH4",M1609*Hoja1!$C$19,BASEDEDATOS!M1609*Hoja1!$C$20)),0)</f>
        <v>0</v>
      </c>
    </row>
    <row r="1610" spans="2:14" x14ac:dyDescent="0.75">
      <c r="B1610" t="str">
        <f t="shared" si="6"/>
        <v>1B2ai</v>
      </c>
      <c r="C1610" t="str">
        <f>Hoja1!$C$31</f>
        <v>CRUDO</v>
      </c>
      <c r="D1610" t="s">
        <v>12</v>
      </c>
      <c r="E1610" t="s">
        <v>841</v>
      </c>
      <c r="F1610" t="s">
        <v>844</v>
      </c>
      <c r="L1610" t="s">
        <v>30</v>
      </c>
      <c r="M1610" t="e">
        <f>'Venteos_Well testing'!BB130</f>
        <v>#VALUE!</v>
      </c>
      <c r="N1610">
        <f>IFERROR(IF(L1610="CO2",M1610,IF(L1610="CH4",M1610*Hoja1!$C$19,BASEDEDATOS!M1610*Hoja1!$C$20)),0)</f>
        <v>0</v>
      </c>
    </row>
    <row r="1611" spans="2:14" x14ac:dyDescent="0.75">
      <c r="B1611" t="str">
        <f t="shared" si="6"/>
        <v>1B2ai</v>
      </c>
      <c r="C1611" t="str">
        <f>Hoja1!$C$31</f>
        <v>CRUDO</v>
      </c>
      <c r="D1611" t="s">
        <v>12</v>
      </c>
      <c r="E1611" t="s">
        <v>841</v>
      </c>
      <c r="F1611" t="s">
        <v>844</v>
      </c>
      <c r="L1611" t="s">
        <v>30</v>
      </c>
      <c r="M1611" t="e">
        <f>'Venteos_Well testing'!BB131</f>
        <v>#VALUE!</v>
      </c>
      <c r="N1611">
        <f>IFERROR(IF(L1611="CO2",M1611,IF(L1611="CH4",M1611*Hoja1!$C$19,BASEDEDATOS!M1611*Hoja1!$C$20)),0)</f>
        <v>0</v>
      </c>
    </row>
    <row r="1612" spans="2:14" x14ac:dyDescent="0.75">
      <c r="B1612" t="str">
        <f t="shared" ref="B1612:B1675" si="7">IF(C1612="CRUDO","1B2ai","1B2aii")</f>
        <v>1B2ai</v>
      </c>
      <c r="C1612" t="str">
        <f>Hoja1!$C$31</f>
        <v>CRUDO</v>
      </c>
      <c r="D1612" t="s">
        <v>12</v>
      </c>
      <c r="E1612" t="s">
        <v>841</v>
      </c>
      <c r="F1612" t="s">
        <v>844</v>
      </c>
      <c r="L1612" t="s">
        <v>30</v>
      </c>
      <c r="M1612" t="e">
        <f>'Venteos_Well testing'!BB132</f>
        <v>#VALUE!</v>
      </c>
      <c r="N1612">
        <f>IFERROR(IF(L1612="CO2",M1612,IF(L1612="CH4",M1612*Hoja1!$C$19,BASEDEDATOS!M1612*Hoja1!$C$20)),0)</f>
        <v>0</v>
      </c>
    </row>
    <row r="1613" spans="2:14" x14ac:dyDescent="0.75">
      <c r="B1613" t="str">
        <f t="shared" si="7"/>
        <v>1B2ai</v>
      </c>
      <c r="C1613" t="str">
        <f>Hoja1!$C$31</f>
        <v>CRUDO</v>
      </c>
      <c r="D1613" t="s">
        <v>12</v>
      </c>
      <c r="E1613" t="s">
        <v>841</v>
      </c>
      <c r="F1613" t="s">
        <v>844</v>
      </c>
      <c r="L1613" t="s">
        <v>30</v>
      </c>
      <c r="M1613" t="e">
        <f>'Venteos_Well testing'!BB133</f>
        <v>#VALUE!</v>
      </c>
      <c r="N1613">
        <f>IFERROR(IF(L1613="CO2",M1613,IF(L1613="CH4",M1613*Hoja1!$C$19,BASEDEDATOS!M1613*Hoja1!$C$20)),0)</f>
        <v>0</v>
      </c>
    </row>
    <row r="1614" spans="2:14" x14ac:dyDescent="0.75">
      <c r="B1614" t="str">
        <f t="shared" si="7"/>
        <v>1B2ai</v>
      </c>
      <c r="C1614" t="str">
        <f>Hoja1!$C$31</f>
        <v>CRUDO</v>
      </c>
      <c r="D1614" t="s">
        <v>12</v>
      </c>
      <c r="E1614" t="s">
        <v>841</v>
      </c>
      <c r="F1614" t="s">
        <v>844</v>
      </c>
      <c r="L1614" t="s">
        <v>30</v>
      </c>
      <c r="M1614" t="e">
        <f>'Venteos_Well testing'!BB134</f>
        <v>#VALUE!</v>
      </c>
      <c r="N1614">
        <f>IFERROR(IF(L1614="CO2",M1614,IF(L1614="CH4",M1614*Hoja1!$C$19,BASEDEDATOS!M1614*Hoja1!$C$20)),0)</f>
        <v>0</v>
      </c>
    </row>
    <row r="1615" spans="2:14" x14ac:dyDescent="0.75">
      <c r="B1615" t="str">
        <f t="shared" si="7"/>
        <v>1B2ai</v>
      </c>
      <c r="C1615" t="str">
        <f>Hoja1!$C$31</f>
        <v>CRUDO</v>
      </c>
      <c r="D1615" t="s">
        <v>12</v>
      </c>
      <c r="E1615" t="s">
        <v>841</v>
      </c>
      <c r="F1615" t="s">
        <v>844</v>
      </c>
      <c r="L1615" t="s">
        <v>30</v>
      </c>
      <c r="M1615" t="e">
        <f>'Venteos_Well testing'!BB135</f>
        <v>#VALUE!</v>
      </c>
      <c r="N1615">
        <f>IFERROR(IF(L1615="CO2",M1615,IF(L1615="CH4",M1615*Hoja1!$C$19,BASEDEDATOS!M1615*Hoja1!$C$20)),0)</f>
        <v>0</v>
      </c>
    </row>
    <row r="1616" spans="2:14" x14ac:dyDescent="0.75">
      <c r="B1616" t="str">
        <f t="shared" si="7"/>
        <v>1B2ai</v>
      </c>
      <c r="C1616" t="str">
        <f>Hoja1!$C$31</f>
        <v>CRUDO</v>
      </c>
      <c r="D1616" t="s">
        <v>12</v>
      </c>
      <c r="E1616" t="s">
        <v>841</v>
      </c>
      <c r="F1616" t="s">
        <v>844</v>
      </c>
      <c r="L1616" t="s">
        <v>30</v>
      </c>
      <c r="M1616" t="e">
        <f>'Venteos_Well testing'!BB136</f>
        <v>#VALUE!</v>
      </c>
      <c r="N1616">
        <f>IFERROR(IF(L1616="CO2",M1616,IF(L1616="CH4",M1616*Hoja1!$C$19,BASEDEDATOS!M1616*Hoja1!$C$20)),0)</f>
        <v>0</v>
      </c>
    </row>
    <row r="1617" spans="2:14" x14ac:dyDescent="0.75">
      <c r="B1617" t="str">
        <f t="shared" si="7"/>
        <v>1B2ai</v>
      </c>
      <c r="C1617" t="str">
        <f>Hoja1!$C$31</f>
        <v>CRUDO</v>
      </c>
      <c r="D1617" t="s">
        <v>12</v>
      </c>
      <c r="E1617" t="s">
        <v>841</v>
      </c>
      <c r="F1617" t="s">
        <v>844</v>
      </c>
      <c r="L1617" t="s">
        <v>30</v>
      </c>
      <c r="M1617" t="e">
        <f>'Venteos_Well testing'!BB137</f>
        <v>#VALUE!</v>
      </c>
      <c r="N1617">
        <f>IFERROR(IF(L1617="CO2",M1617,IF(L1617="CH4",M1617*Hoja1!$C$19,BASEDEDATOS!M1617*Hoja1!$C$20)),0)</f>
        <v>0</v>
      </c>
    </row>
    <row r="1618" spans="2:14" x14ac:dyDescent="0.75">
      <c r="B1618" t="str">
        <f t="shared" si="7"/>
        <v>1B2ai</v>
      </c>
      <c r="C1618" t="str">
        <f>Hoja1!$C$31</f>
        <v>CRUDO</v>
      </c>
      <c r="D1618" t="s">
        <v>12</v>
      </c>
      <c r="E1618" t="s">
        <v>841</v>
      </c>
      <c r="F1618" t="s">
        <v>844</v>
      </c>
      <c r="L1618" t="s">
        <v>30</v>
      </c>
      <c r="M1618" t="e">
        <f>'Venteos_Well testing'!BB138</f>
        <v>#VALUE!</v>
      </c>
      <c r="N1618">
        <f>IFERROR(IF(L1618="CO2",M1618,IF(L1618="CH4",M1618*Hoja1!$C$19,BASEDEDATOS!M1618*Hoja1!$C$20)),0)</f>
        <v>0</v>
      </c>
    </row>
    <row r="1619" spans="2:14" x14ac:dyDescent="0.75">
      <c r="B1619" t="str">
        <f t="shared" si="7"/>
        <v>1B2ai</v>
      </c>
      <c r="C1619" t="str">
        <f>Hoja1!$C$31</f>
        <v>CRUDO</v>
      </c>
      <c r="D1619" t="s">
        <v>12</v>
      </c>
      <c r="E1619" t="s">
        <v>841</v>
      </c>
      <c r="F1619" t="s">
        <v>844</v>
      </c>
      <c r="L1619" t="s">
        <v>30</v>
      </c>
      <c r="M1619" t="e">
        <f>'Venteos_Well testing'!BB139</f>
        <v>#VALUE!</v>
      </c>
      <c r="N1619">
        <f>IFERROR(IF(L1619="CO2",M1619,IF(L1619="CH4",M1619*Hoja1!$C$19,BASEDEDATOS!M1619*Hoja1!$C$20)),0)</f>
        <v>0</v>
      </c>
    </row>
    <row r="1620" spans="2:14" x14ac:dyDescent="0.75">
      <c r="B1620" t="str">
        <f t="shared" si="7"/>
        <v>1B2ai</v>
      </c>
      <c r="C1620" t="str">
        <f>Hoja1!$C$31</f>
        <v>CRUDO</v>
      </c>
      <c r="D1620" t="s">
        <v>12</v>
      </c>
      <c r="E1620" t="s">
        <v>841</v>
      </c>
      <c r="F1620" t="s">
        <v>844</v>
      </c>
      <c r="L1620" t="s">
        <v>30</v>
      </c>
      <c r="M1620" t="e">
        <f>'Venteos_Well testing'!BB140</f>
        <v>#VALUE!</v>
      </c>
      <c r="N1620">
        <f>IFERROR(IF(L1620="CO2",M1620,IF(L1620="CH4",M1620*Hoja1!$C$19,BASEDEDATOS!M1620*Hoja1!$C$20)),0)</f>
        <v>0</v>
      </c>
    </row>
    <row r="1621" spans="2:14" x14ac:dyDescent="0.75">
      <c r="B1621" t="str">
        <f t="shared" si="7"/>
        <v>1B2ai</v>
      </c>
      <c r="C1621" t="str">
        <f>Hoja1!$C$31</f>
        <v>CRUDO</v>
      </c>
      <c r="D1621" t="s">
        <v>12</v>
      </c>
      <c r="E1621" t="s">
        <v>841</v>
      </c>
      <c r="F1621" t="s">
        <v>844</v>
      </c>
      <c r="L1621" t="s">
        <v>30</v>
      </c>
      <c r="M1621" t="e">
        <f>'Venteos_Well testing'!BB141</f>
        <v>#VALUE!</v>
      </c>
      <c r="N1621">
        <f>IFERROR(IF(L1621="CO2",M1621,IF(L1621="CH4",M1621*Hoja1!$C$19,BASEDEDATOS!M1621*Hoja1!$C$20)),0)</f>
        <v>0</v>
      </c>
    </row>
    <row r="1622" spans="2:14" x14ac:dyDescent="0.75">
      <c r="B1622" t="str">
        <f t="shared" si="7"/>
        <v>1B2ai</v>
      </c>
      <c r="C1622" t="str">
        <f>Hoja1!$C$31</f>
        <v>CRUDO</v>
      </c>
      <c r="D1622" t="s">
        <v>12</v>
      </c>
      <c r="E1622" t="s">
        <v>841</v>
      </c>
      <c r="F1622" t="s">
        <v>844</v>
      </c>
      <c r="L1622" t="s">
        <v>30</v>
      </c>
      <c r="M1622" t="e">
        <f>'Venteos_Well testing'!BB142</f>
        <v>#VALUE!</v>
      </c>
      <c r="N1622">
        <f>IFERROR(IF(L1622="CO2",M1622,IF(L1622="CH4",M1622*Hoja1!$C$19,BASEDEDATOS!M1622*Hoja1!$C$20)),0)</f>
        <v>0</v>
      </c>
    </row>
    <row r="1623" spans="2:14" x14ac:dyDescent="0.75">
      <c r="B1623" t="str">
        <f t="shared" si="7"/>
        <v>1B2ai</v>
      </c>
      <c r="C1623" t="str">
        <f>Hoja1!$C$31</f>
        <v>CRUDO</v>
      </c>
      <c r="D1623" t="s">
        <v>12</v>
      </c>
      <c r="E1623" t="s">
        <v>841</v>
      </c>
      <c r="F1623" t="s">
        <v>844</v>
      </c>
      <c r="L1623" t="s">
        <v>30</v>
      </c>
      <c r="M1623" t="e">
        <f>'Venteos_Well testing'!BB143</f>
        <v>#VALUE!</v>
      </c>
      <c r="N1623">
        <f>IFERROR(IF(L1623="CO2",M1623,IF(L1623="CH4",M1623*Hoja1!$C$19,BASEDEDATOS!M1623*Hoja1!$C$20)),0)</f>
        <v>0</v>
      </c>
    </row>
    <row r="1624" spans="2:14" x14ac:dyDescent="0.75">
      <c r="B1624" t="str">
        <f t="shared" si="7"/>
        <v>1B2ai</v>
      </c>
      <c r="C1624" t="str">
        <f>Hoja1!$C$31</f>
        <v>CRUDO</v>
      </c>
      <c r="D1624" t="s">
        <v>12</v>
      </c>
      <c r="E1624" t="s">
        <v>841</v>
      </c>
      <c r="F1624" t="s">
        <v>844</v>
      </c>
      <c r="L1624" t="s">
        <v>30</v>
      </c>
      <c r="M1624" t="e">
        <f>'Venteos_Well testing'!BB144</f>
        <v>#VALUE!</v>
      </c>
      <c r="N1624">
        <f>IFERROR(IF(L1624="CO2",M1624,IF(L1624="CH4",M1624*Hoja1!$C$19,BASEDEDATOS!M1624*Hoja1!$C$20)),0)</f>
        <v>0</v>
      </c>
    </row>
    <row r="1625" spans="2:14" x14ac:dyDescent="0.75">
      <c r="B1625" t="str">
        <f t="shared" si="7"/>
        <v>1B2ai</v>
      </c>
      <c r="C1625" t="str">
        <f>Hoja1!$C$31</f>
        <v>CRUDO</v>
      </c>
      <c r="D1625" t="s">
        <v>12</v>
      </c>
      <c r="E1625" t="s">
        <v>841</v>
      </c>
      <c r="F1625" t="s">
        <v>844</v>
      </c>
      <c r="L1625" t="s">
        <v>30</v>
      </c>
      <c r="M1625" t="e">
        <f>'Venteos_Well testing'!BB145</f>
        <v>#VALUE!</v>
      </c>
      <c r="N1625">
        <f>IFERROR(IF(L1625="CO2",M1625,IF(L1625="CH4",M1625*Hoja1!$C$19,BASEDEDATOS!M1625*Hoja1!$C$20)),0)</f>
        <v>0</v>
      </c>
    </row>
    <row r="1626" spans="2:14" x14ac:dyDescent="0.75">
      <c r="B1626" t="str">
        <f t="shared" si="7"/>
        <v>1B2ai</v>
      </c>
      <c r="C1626" t="str">
        <f>Hoja1!$C$31</f>
        <v>CRUDO</v>
      </c>
      <c r="D1626" t="s">
        <v>12</v>
      </c>
      <c r="E1626" t="s">
        <v>841</v>
      </c>
      <c r="F1626" t="s">
        <v>844</v>
      </c>
      <c r="L1626" t="s">
        <v>30</v>
      </c>
      <c r="M1626" t="e">
        <f>'Venteos_Well testing'!BB146</f>
        <v>#VALUE!</v>
      </c>
      <c r="N1626">
        <f>IFERROR(IF(L1626="CO2",M1626,IF(L1626="CH4",M1626*Hoja1!$C$19,BASEDEDATOS!M1626*Hoja1!$C$20)),0)</f>
        <v>0</v>
      </c>
    </row>
    <row r="1627" spans="2:14" x14ac:dyDescent="0.75">
      <c r="B1627" t="str">
        <f t="shared" si="7"/>
        <v>1B2ai</v>
      </c>
      <c r="C1627" t="str">
        <f>Hoja1!$C$31</f>
        <v>CRUDO</v>
      </c>
      <c r="D1627" t="s">
        <v>12</v>
      </c>
      <c r="E1627" t="s">
        <v>841</v>
      </c>
      <c r="F1627" t="s">
        <v>844</v>
      </c>
      <c r="L1627" t="s">
        <v>30</v>
      </c>
      <c r="M1627" t="e">
        <f>'Venteos_Well testing'!BB147</f>
        <v>#VALUE!</v>
      </c>
      <c r="N1627">
        <f>IFERROR(IF(L1627="CO2",M1627,IF(L1627="CH4",M1627*Hoja1!$C$19,BASEDEDATOS!M1627*Hoja1!$C$20)),0)</f>
        <v>0</v>
      </c>
    </row>
    <row r="1628" spans="2:14" x14ac:dyDescent="0.75">
      <c r="B1628" t="str">
        <f t="shared" si="7"/>
        <v>1B2ai</v>
      </c>
      <c r="C1628" t="str">
        <f>Hoja1!$C$31</f>
        <v>CRUDO</v>
      </c>
      <c r="D1628" t="s">
        <v>12</v>
      </c>
      <c r="E1628" t="s">
        <v>841</v>
      </c>
      <c r="F1628" t="s">
        <v>844</v>
      </c>
      <c r="L1628" t="s">
        <v>30</v>
      </c>
      <c r="M1628" t="e">
        <f>'Venteos_Well testing'!BB148</f>
        <v>#VALUE!</v>
      </c>
      <c r="N1628">
        <f>IFERROR(IF(L1628="CO2",M1628,IF(L1628="CH4",M1628*Hoja1!$C$19,BASEDEDATOS!M1628*Hoja1!$C$20)),0)</f>
        <v>0</v>
      </c>
    </row>
    <row r="1629" spans="2:14" x14ac:dyDescent="0.75">
      <c r="B1629" t="str">
        <f t="shared" si="7"/>
        <v>1B2ai</v>
      </c>
      <c r="C1629" t="str">
        <f>Hoja1!$C$31</f>
        <v>CRUDO</v>
      </c>
      <c r="D1629" t="s">
        <v>12</v>
      </c>
      <c r="E1629" t="s">
        <v>841</v>
      </c>
      <c r="F1629" t="s">
        <v>844</v>
      </c>
      <c r="L1629" t="s">
        <v>30</v>
      </c>
      <c r="M1629" t="e">
        <f>'Venteos_Well testing'!BB149</f>
        <v>#VALUE!</v>
      </c>
      <c r="N1629">
        <f>IFERROR(IF(L1629="CO2",M1629,IF(L1629="CH4",M1629*Hoja1!$C$19,BASEDEDATOS!M1629*Hoja1!$C$20)),0)</f>
        <v>0</v>
      </c>
    </row>
    <row r="1630" spans="2:14" x14ac:dyDescent="0.75">
      <c r="B1630" t="str">
        <f t="shared" si="7"/>
        <v>1B2ai</v>
      </c>
      <c r="C1630" t="str">
        <f>Hoja1!$C$31</f>
        <v>CRUDO</v>
      </c>
      <c r="D1630" t="s">
        <v>12</v>
      </c>
      <c r="E1630" t="s">
        <v>841</v>
      </c>
      <c r="F1630" t="s">
        <v>844</v>
      </c>
      <c r="L1630" t="s">
        <v>30</v>
      </c>
      <c r="M1630" t="e">
        <f>'Venteos_Well testing'!BB150</f>
        <v>#VALUE!</v>
      </c>
      <c r="N1630">
        <f>IFERROR(IF(L1630="CO2",M1630,IF(L1630="CH4",M1630*Hoja1!$C$19,BASEDEDATOS!M1630*Hoja1!$C$20)),0)</f>
        <v>0</v>
      </c>
    </row>
    <row r="1631" spans="2:14" x14ac:dyDescent="0.75">
      <c r="B1631" t="str">
        <f t="shared" si="7"/>
        <v>1B2ai</v>
      </c>
      <c r="C1631" t="str">
        <f>Hoja1!$C$31</f>
        <v>CRUDO</v>
      </c>
      <c r="D1631" t="s">
        <v>12</v>
      </c>
      <c r="E1631" t="s">
        <v>841</v>
      </c>
      <c r="F1631" t="s">
        <v>844</v>
      </c>
      <c r="L1631" t="s">
        <v>30</v>
      </c>
      <c r="M1631" t="e">
        <f>'Venteos_Well testing'!BB151</f>
        <v>#VALUE!</v>
      </c>
      <c r="N1631">
        <f>IFERROR(IF(L1631="CO2",M1631,IF(L1631="CH4",M1631*Hoja1!$C$19,BASEDEDATOS!M1631*Hoja1!$C$20)),0)</f>
        <v>0</v>
      </c>
    </row>
    <row r="1632" spans="2:14" x14ac:dyDescent="0.75">
      <c r="B1632" t="str">
        <f t="shared" si="7"/>
        <v>1B2ai</v>
      </c>
      <c r="C1632" t="str">
        <f>Hoja1!$C$31</f>
        <v>CRUDO</v>
      </c>
      <c r="D1632" t="s">
        <v>12</v>
      </c>
      <c r="E1632" t="s">
        <v>841</v>
      </c>
      <c r="F1632" t="s">
        <v>844</v>
      </c>
      <c r="L1632" t="s">
        <v>30</v>
      </c>
      <c r="M1632" t="e">
        <f>'Venteos_Well testing'!BB152</f>
        <v>#VALUE!</v>
      </c>
      <c r="N1632">
        <f>IFERROR(IF(L1632="CO2",M1632,IF(L1632="CH4",M1632*Hoja1!$C$19,BASEDEDATOS!M1632*Hoja1!$C$20)),0)</f>
        <v>0</v>
      </c>
    </row>
    <row r="1633" spans="2:14" x14ac:dyDescent="0.75">
      <c r="B1633" t="str">
        <f t="shared" si="7"/>
        <v>1B2ai</v>
      </c>
      <c r="C1633" t="str">
        <f>Hoja1!$C$31</f>
        <v>CRUDO</v>
      </c>
      <c r="D1633" t="s">
        <v>12</v>
      </c>
      <c r="E1633" t="s">
        <v>841</v>
      </c>
      <c r="F1633" t="s">
        <v>844</v>
      </c>
      <c r="L1633" t="s">
        <v>30</v>
      </c>
      <c r="M1633" t="e">
        <f>'Venteos_Well testing'!BB153</f>
        <v>#VALUE!</v>
      </c>
      <c r="N1633">
        <f>IFERROR(IF(L1633="CO2",M1633,IF(L1633="CH4",M1633*Hoja1!$C$19,BASEDEDATOS!M1633*Hoja1!$C$20)),0)</f>
        <v>0</v>
      </c>
    </row>
    <row r="1634" spans="2:14" x14ac:dyDescent="0.75">
      <c r="B1634" t="str">
        <f t="shared" si="7"/>
        <v>1B2ai</v>
      </c>
      <c r="C1634" t="str">
        <f>Hoja1!$C$31</f>
        <v>CRUDO</v>
      </c>
      <c r="D1634" t="s">
        <v>12</v>
      </c>
      <c r="E1634" t="s">
        <v>841</v>
      </c>
      <c r="F1634" t="s">
        <v>844</v>
      </c>
      <c r="L1634" t="s">
        <v>31</v>
      </c>
      <c r="M1634">
        <f>'Venteos_Well testing'!BC72</f>
        <v>9.4741297575099171E-5</v>
      </c>
      <c r="N1634">
        <f>IFERROR(IF(L1634="CO2",M1634,IF(L1634="CH4",M1634*Hoja1!$C$19,BASEDEDATOS!M1634*Hoja1!$C$20)),0)</f>
        <v>2.6527563321027767E-3</v>
      </c>
    </row>
    <row r="1635" spans="2:14" x14ac:dyDescent="0.75">
      <c r="B1635" t="str">
        <f t="shared" si="7"/>
        <v>1B2ai</v>
      </c>
      <c r="C1635" t="str">
        <f>Hoja1!$C$31</f>
        <v>CRUDO</v>
      </c>
      <c r="D1635" t="s">
        <v>12</v>
      </c>
      <c r="E1635" t="s">
        <v>841</v>
      </c>
      <c r="F1635" t="s">
        <v>844</v>
      </c>
      <c r="L1635" t="s">
        <v>31</v>
      </c>
      <c r="M1635">
        <f>'Venteos_Well testing'!BC73</f>
        <v>7.1055973181324375E-5</v>
      </c>
      <c r="N1635">
        <f>IFERROR(IF(L1635="CO2",M1635,IF(L1635="CH4",M1635*Hoja1!$C$19,BASEDEDATOS!M1635*Hoja1!$C$20)),0)</f>
        <v>1.9895672490770826E-3</v>
      </c>
    </row>
    <row r="1636" spans="2:14" x14ac:dyDescent="0.75">
      <c r="B1636" t="str">
        <f t="shared" si="7"/>
        <v>1B2ai</v>
      </c>
      <c r="C1636" t="str">
        <f>Hoja1!$C$31</f>
        <v>CRUDO</v>
      </c>
      <c r="D1636" t="s">
        <v>12</v>
      </c>
      <c r="E1636" t="s">
        <v>841</v>
      </c>
      <c r="F1636" t="s">
        <v>844</v>
      </c>
      <c r="L1636" t="s">
        <v>31</v>
      </c>
      <c r="M1636">
        <f>'Venteos_Well testing'!BC74</f>
        <v>0</v>
      </c>
      <c r="N1636">
        <f>IFERROR(IF(L1636="CO2",M1636,IF(L1636="CH4",M1636*Hoja1!$C$19,BASEDEDATOS!M1636*Hoja1!$C$20)),0)</f>
        <v>0</v>
      </c>
    </row>
    <row r="1637" spans="2:14" x14ac:dyDescent="0.75">
      <c r="B1637" t="str">
        <f t="shared" si="7"/>
        <v>1B2ai</v>
      </c>
      <c r="C1637" t="str">
        <f>Hoja1!$C$31</f>
        <v>CRUDO</v>
      </c>
      <c r="D1637" t="s">
        <v>12</v>
      </c>
      <c r="E1637" t="s">
        <v>841</v>
      </c>
      <c r="F1637" t="s">
        <v>844</v>
      </c>
      <c r="L1637" t="s">
        <v>31</v>
      </c>
      <c r="M1637">
        <f>'Venteos_Well testing'!BC75</f>
        <v>2.2086564997194991E-3</v>
      </c>
      <c r="N1637">
        <f>IFERROR(IF(L1637="CO2",M1637,IF(L1637="CH4",M1637*Hoja1!$C$19,BASEDEDATOS!M1637*Hoja1!$C$20)),0)</f>
        <v>6.1842381992145978E-2</v>
      </c>
    </row>
    <row r="1638" spans="2:14" x14ac:dyDescent="0.75">
      <c r="B1638" t="str">
        <f t="shared" si="7"/>
        <v>1B2ai</v>
      </c>
      <c r="C1638" t="str">
        <f>Hoja1!$C$31</f>
        <v>CRUDO</v>
      </c>
      <c r="D1638" t="s">
        <v>12</v>
      </c>
      <c r="E1638" t="s">
        <v>841</v>
      </c>
      <c r="F1638" t="s">
        <v>844</v>
      </c>
      <c r="L1638" t="s">
        <v>31</v>
      </c>
      <c r="M1638" t="e">
        <f>'Venteos_Well testing'!BC76</f>
        <v>#VALUE!</v>
      </c>
      <c r="N1638">
        <f>IFERROR(IF(L1638="CO2",M1638,IF(L1638="CH4",M1638*Hoja1!$C$19,BASEDEDATOS!M1638*Hoja1!$C$20)),0)</f>
        <v>0</v>
      </c>
    </row>
    <row r="1639" spans="2:14" x14ac:dyDescent="0.75">
      <c r="B1639" t="str">
        <f t="shared" si="7"/>
        <v>1B2ai</v>
      </c>
      <c r="C1639" t="str">
        <f>Hoja1!$C$31</f>
        <v>CRUDO</v>
      </c>
      <c r="D1639" t="s">
        <v>12</v>
      </c>
      <c r="E1639" t="s">
        <v>841</v>
      </c>
      <c r="F1639" t="s">
        <v>844</v>
      </c>
      <c r="L1639" t="s">
        <v>31</v>
      </c>
      <c r="M1639" t="e">
        <f>'Venteos_Well testing'!BC77</f>
        <v>#VALUE!</v>
      </c>
      <c r="N1639">
        <f>IFERROR(IF(L1639="CO2",M1639,IF(L1639="CH4",M1639*Hoja1!$C$19,BASEDEDATOS!M1639*Hoja1!$C$20)),0)</f>
        <v>0</v>
      </c>
    </row>
    <row r="1640" spans="2:14" x14ac:dyDescent="0.75">
      <c r="B1640" t="str">
        <f t="shared" si="7"/>
        <v>1B2ai</v>
      </c>
      <c r="C1640" t="str">
        <f>Hoja1!$C$31</f>
        <v>CRUDO</v>
      </c>
      <c r="D1640" t="s">
        <v>12</v>
      </c>
      <c r="E1640" t="s">
        <v>841</v>
      </c>
      <c r="F1640" t="s">
        <v>844</v>
      </c>
      <c r="L1640" t="s">
        <v>31</v>
      </c>
      <c r="M1640" t="e">
        <f>'Venteos_Well testing'!BC78</f>
        <v>#VALUE!</v>
      </c>
      <c r="N1640">
        <f>IFERROR(IF(L1640="CO2",M1640,IF(L1640="CH4",M1640*Hoja1!$C$19,BASEDEDATOS!M1640*Hoja1!$C$20)),0)</f>
        <v>0</v>
      </c>
    </row>
    <row r="1641" spans="2:14" x14ac:dyDescent="0.75">
      <c r="B1641" t="str">
        <f t="shared" si="7"/>
        <v>1B2ai</v>
      </c>
      <c r="C1641" t="str">
        <f>Hoja1!$C$31</f>
        <v>CRUDO</v>
      </c>
      <c r="D1641" t="s">
        <v>12</v>
      </c>
      <c r="E1641" t="s">
        <v>841</v>
      </c>
      <c r="F1641" t="s">
        <v>844</v>
      </c>
      <c r="L1641" t="s">
        <v>31</v>
      </c>
      <c r="M1641" t="e">
        <f>'Venteos_Well testing'!BC79</f>
        <v>#VALUE!</v>
      </c>
      <c r="N1641">
        <f>IFERROR(IF(L1641="CO2",M1641,IF(L1641="CH4",M1641*Hoja1!$C$19,BASEDEDATOS!M1641*Hoja1!$C$20)),0)</f>
        <v>0</v>
      </c>
    </row>
    <row r="1642" spans="2:14" x14ac:dyDescent="0.75">
      <c r="B1642" t="str">
        <f t="shared" si="7"/>
        <v>1B2ai</v>
      </c>
      <c r="C1642" t="str">
        <f>Hoja1!$C$31</f>
        <v>CRUDO</v>
      </c>
      <c r="D1642" t="s">
        <v>12</v>
      </c>
      <c r="E1642" t="s">
        <v>841</v>
      </c>
      <c r="F1642" t="s">
        <v>844</v>
      </c>
      <c r="L1642" t="s">
        <v>31</v>
      </c>
      <c r="M1642" t="e">
        <f>'Venteos_Well testing'!BC80</f>
        <v>#VALUE!</v>
      </c>
      <c r="N1642">
        <f>IFERROR(IF(L1642="CO2",M1642,IF(L1642="CH4",M1642*Hoja1!$C$19,BASEDEDATOS!M1642*Hoja1!$C$20)),0)</f>
        <v>0</v>
      </c>
    </row>
    <row r="1643" spans="2:14" x14ac:dyDescent="0.75">
      <c r="B1643" t="str">
        <f t="shared" si="7"/>
        <v>1B2ai</v>
      </c>
      <c r="C1643" t="str">
        <f>Hoja1!$C$31</f>
        <v>CRUDO</v>
      </c>
      <c r="D1643" t="s">
        <v>12</v>
      </c>
      <c r="E1643" t="s">
        <v>841</v>
      </c>
      <c r="F1643" t="s">
        <v>844</v>
      </c>
      <c r="L1643" t="s">
        <v>31</v>
      </c>
      <c r="M1643" t="e">
        <f>'Venteos_Well testing'!BC81</f>
        <v>#VALUE!</v>
      </c>
      <c r="N1643">
        <f>IFERROR(IF(L1643="CO2",M1643,IF(L1643="CH4",M1643*Hoja1!$C$19,BASEDEDATOS!M1643*Hoja1!$C$20)),0)</f>
        <v>0</v>
      </c>
    </row>
    <row r="1644" spans="2:14" x14ac:dyDescent="0.75">
      <c r="B1644" t="str">
        <f t="shared" si="7"/>
        <v>1B2ai</v>
      </c>
      <c r="C1644" t="str">
        <f>Hoja1!$C$31</f>
        <v>CRUDO</v>
      </c>
      <c r="D1644" t="s">
        <v>12</v>
      </c>
      <c r="E1644" t="s">
        <v>841</v>
      </c>
      <c r="F1644" t="s">
        <v>844</v>
      </c>
      <c r="L1644" t="s">
        <v>31</v>
      </c>
      <c r="M1644" t="e">
        <f>'Venteos_Well testing'!BC82</f>
        <v>#VALUE!</v>
      </c>
      <c r="N1644">
        <f>IFERROR(IF(L1644="CO2",M1644,IF(L1644="CH4",M1644*Hoja1!$C$19,BASEDEDATOS!M1644*Hoja1!$C$20)),0)</f>
        <v>0</v>
      </c>
    </row>
    <row r="1645" spans="2:14" x14ac:dyDescent="0.75">
      <c r="B1645" t="str">
        <f t="shared" si="7"/>
        <v>1B2ai</v>
      </c>
      <c r="C1645" t="str">
        <f>Hoja1!$C$31</f>
        <v>CRUDO</v>
      </c>
      <c r="D1645" t="s">
        <v>12</v>
      </c>
      <c r="E1645" t="s">
        <v>841</v>
      </c>
      <c r="F1645" t="s">
        <v>844</v>
      </c>
      <c r="L1645" t="s">
        <v>31</v>
      </c>
      <c r="M1645" t="e">
        <f>'Venteos_Well testing'!BC83</f>
        <v>#VALUE!</v>
      </c>
      <c r="N1645">
        <f>IFERROR(IF(L1645="CO2",M1645,IF(L1645="CH4",M1645*Hoja1!$C$19,BASEDEDATOS!M1645*Hoja1!$C$20)),0)</f>
        <v>0</v>
      </c>
    </row>
    <row r="1646" spans="2:14" x14ac:dyDescent="0.75">
      <c r="B1646" t="str">
        <f t="shared" si="7"/>
        <v>1B2ai</v>
      </c>
      <c r="C1646" t="str">
        <f>Hoja1!$C$31</f>
        <v>CRUDO</v>
      </c>
      <c r="D1646" t="s">
        <v>12</v>
      </c>
      <c r="E1646" t="s">
        <v>841</v>
      </c>
      <c r="F1646" t="s">
        <v>844</v>
      </c>
      <c r="L1646" t="s">
        <v>31</v>
      </c>
      <c r="M1646" t="e">
        <f>'Venteos_Well testing'!BC84</f>
        <v>#VALUE!</v>
      </c>
      <c r="N1646">
        <f>IFERROR(IF(L1646="CO2",M1646,IF(L1646="CH4",M1646*Hoja1!$C$19,BASEDEDATOS!M1646*Hoja1!$C$20)),0)</f>
        <v>0</v>
      </c>
    </row>
    <row r="1647" spans="2:14" x14ac:dyDescent="0.75">
      <c r="B1647" t="str">
        <f t="shared" si="7"/>
        <v>1B2ai</v>
      </c>
      <c r="C1647" t="str">
        <f>Hoja1!$C$31</f>
        <v>CRUDO</v>
      </c>
      <c r="D1647" t="s">
        <v>12</v>
      </c>
      <c r="E1647" t="s">
        <v>841</v>
      </c>
      <c r="F1647" t="s">
        <v>844</v>
      </c>
      <c r="L1647" t="s">
        <v>31</v>
      </c>
      <c r="M1647" t="e">
        <f>'Venteos_Well testing'!BC85</f>
        <v>#VALUE!</v>
      </c>
      <c r="N1647">
        <f>IFERROR(IF(L1647="CO2",M1647,IF(L1647="CH4",M1647*Hoja1!$C$19,BASEDEDATOS!M1647*Hoja1!$C$20)),0)</f>
        <v>0</v>
      </c>
    </row>
    <row r="1648" spans="2:14" x14ac:dyDescent="0.75">
      <c r="B1648" t="str">
        <f t="shared" si="7"/>
        <v>1B2ai</v>
      </c>
      <c r="C1648" t="str">
        <f>Hoja1!$C$31</f>
        <v>CRUDO</v>
      </c>
      <c r="D1648" t="s">
        <v>12</v>
      </c>
      <c r="E1648" t="s">
        <v>841</v>
      </c>
      <c r="F1648" t="s">
        <v>844</v>
      </c>
      <c r="L1648" t="s">
        <v>31</v>
      </c>
      <c r="M1648" t="e">
        <f>'Venteos_Well testing'!BC86</f>
        <v>#VALUE!</v>
      </c>
      <c r="N1648">
        <f>IFERROR(IF(L1648="CO2",M1648,IF(L1648="CH4",M1648*Hoja1!$C$19,BASEDEDATOS!M1648*Hoja1!$C$20)),0)</f>
        <v>0</v>
      </c>
    </row>
    <row r="1649" spans="2:14" x14ac:dyDescent="0.75">
      <c r="B1649" t="str">
        <f t="shared" si="7"/>
        <v>1B2ai</v>
      </c>
      <c r="C1649" t="str">
        <f>Hoja1!$C$31</f>
        <v>CRUDO</v>
      </c>
      <c r="D1649" t="s">
        <v>12</v>
      </c>
      <c r="E1649" t="s">
        <v>841</v>
      </c>
      <c r="F1649" t="s">
        <v>844</v>
      </c>
      <c r="L1649" t="s">
        <v>31</v>
      </c>
      <c r="M1649" t="e">
        <f>'Venteos_Well testing'!BC87</f>
        <v>#VALUE!</v>
      </c>
      <c r="N1649">
        <f>IFERROR(IF(L1649="CO2",M1649,IF(L1649="CH4",M1649*Hoja1!$C$19,BASEDEDATOS!M1649*Hoja1!$C$20)),0)</f>
        <v>0</v>
      </c>
    </row>
    <row r="1650" spans="2:14" x14ac:dyDescent="0.75">
      <c r="B1650" t="str">
        <f t="shared" si="7"/>
        <v>1B2ai</v>
      </c>
      <c r="C1650" t="str">
        <f>Hoja1!$C$31</f>
        <v>CRUDO</v>
      </c>
      <c r="D1650" t="s">
        <v>12</v>
      </c>
      <c r="E1650" t="s">
        <v>841</v>
      </c>
      <c r="F1650" t="s">
        <v>844</v>
      </c>
      <c r="L1650" t="s">
        <v>31</v>
      </c>
      <c r="M1650" t="e">
        <f>'Venteos_Well testing'!BC88</f>
        <v>#VALUE!</v>
      </c>
      <c r="N1650">
        <f>IFERROR(IF(L1650="CO2",M1650,IF(L1650="CH4",M1650*Hoja1!$C$19,BASEDEDATOS!M1650*Hoja1!$C$20)),0)</f>
        <v>0</v>
      </c>
    </row>
    <row r="1651" spans="2:14" x14ac:dyDescent="0.75">
      <c r="B1651" t="str">
        <f t="shared" si="7"/>
        <v>1B2ai</v>
      </c>
      <c r="C1651" t="str">
        <f>Hoja1!$C$31</f>
        <v>CRUDO</v>
      </c>
      <c r="D1651" t="s">
        <v>12</v>
      </c>
      <c r="E1651" t="s">
        <v>841</v>
      </c>
      <c r="F1651" t="s">
        <v>844</v>
      </c>
      <c r="L1651" t="s">
        <v>31</v>
      </c>
      <c r="M1651" t="e">
        <f>'Venteos_Well testing'!BC89</f>
        <v>#VALUE!</v>
      </c>
      <c r="N1651">
        <f>IFERROR(IF(L1651="CO2",M1651,IF(L1651="CH4",M1651*Hoja1!$C$19,BASEDEDATOS!M1651*Hoja1!$C$20)),0)</f>
        <v>0</v>
      </c>
    </row>
    <row r="1652" spans="2:14" x14ac:dyDescent="0.75">
      <c r="B1652" t="str">
        <f t="shared" si="7"/>
        <v>1B2ai</v>
      </c>
      <c r="C1652" t="str">
        <f>Hoja1!$C$31</f>
        <v>CRUDO</v>
      </c>
      <c r="D1652" t="s">
        <v>12</v>
      </c>
      <c r="E1652" t="s">
        <v>841</v>
      </c>
      <c r="F1652" t="s">
        <v>844</v>
      </c>
      <c r="L1652" t="s">
        <v>31</v>
      </c>
      <c r="M1652" t="e">
        <f>'Venteos_Well testing'!BC90</f>
        <v>#VALUE!</v>
      </c>
      <c r="N1652">
        <f>IFERROR(IF(L1652="CO2",M1652,IF(L1652="CH4",M1652*Hoja1!$C$19,BASEDEDATOS!M1652*Hoja1!$C$20)),0)</f>
        <v>0</v>
      </c>
    </row>
    <row r="1653" spans="2:14" x14ac:dyDescent="0.75">
      <c r="B1653" t="str">
        <f t="shared" si="7"/>
        <v>1B2ai</v>
      </c>
      <c r="C1653" t="str">
        <f>Hoja1!$C$31</f>
        <v>CRUDO</v>
      </c>
      <c r="D1653" t="s">
        <v>12</v>
      </c>
      <c r="E1653" t="s">
        <v>841</v>
      </c>
      <c r="F1653" t="s">
        <v>844</v>
      </c>
      <c r="L1653" t="s">
        <v>31</v>
      </c>
      <c r="M1653" t="e">
        <f>'Venteos_Well testing'!BC91</f>
        <v>#VALUE!</v>
      </c>
      <c r="N1653">
        <f>IFERROR(IF(L1653="CO2",M1653,IF(L1653="CH4",M1653*Hoja1!$C$19,BASEDEDATOS!M1653*Hoja1!$C$20)),0)</f>
        <v>0</v>
      </c>
    </row>
    <row r="1654" spans="2:14" x14ac:dyDescent="0.75">
      <c r="B1654" t="str">
        <f t="shared" si="7"/>
        <v>1B2ai</v>
      </c>
      <c r="C1654" t="str">
        <f>Hoja1!$C$31</f>
        <v>CRUDO</v>
      </c>
      <c r="D1654" t="s">
        <v>12</v>
      </c>
      <c r="E1654" t="s">
        <v>841</v>
      </c>
      <c r="F1654" t="s">
        <v>844</v>
      </c>
      <c r="L1654" t="s">
        <v>31</v>
      </c>
      <c r="M1654" t="e">
        <f>'Venteos_Well testing'!BC92</f>
        <v>#VALUE!</v>
      </c>
      <c r="N1654">
        <f>IFERROR(IF(L1654="CO2",M1654,IF(L1654="CH4",M1654*Hoja1!$C$19,BASEDEDATOS!M1654*Hoja1!$C$20)),0)</f>
        <v>0</v>
      </c>
    </row>
    <row r="1655" spans="2:14" x14ac:dyDescent="0.75">
      <c r="B1655" t="str">
        <f t="shared" si="7"/>
        <v>1B2ai</v>
      </c>
      <c r="C1655" t="str">
        <f>Hoja1!$C$31</f>
        <v>CRUDO</v>
      </c>
      <c r="D1655" t="s">
        <v>12</v>
      </c>
      <c r="E1655" t="s">
        <v>841</v>
      </c>
      <c r="F1655" t="s">
        <v>844</v>
      </c>
      <c r="L1655" t="s">
        <v>31</v>
      </c>
      <c r="M1655" t="e">
        <f>'Venteos_Well testing'!BC93</f>
        <v>#VALUE!</v>
      </c>
      <c r="N1655">
        <f>IFERROR(IF(L1655="CO2",M1655,IF(L1655="CH4",M1655*Hoja1!$C$19,BASEDEDATOS!M1655*Hoja1!$C$20)),0)</f>
        <v>0</v>
      </c>
    </row>
    <row r="1656" spans="2:14" x14ac:dyDescent="0.75">
      <c r="B1656" t="str">
        <f t="shared" si="7"/>
        <v>1B2ai</v>
      </c>
      <c r="C1656" t="str">
        <f>Hoja1!$C$31</f>
        <v>CRUDO</v>
      </c>
      <c r="D1656" t="s">
        <v>12</v>
      </c>
      <c r="E1656" t="s">
        <v>841</v>
      </c>
      <c r="F1656" t="s">
        <v>844</v>
      </c>
      <c r="L1656" t="s">
        <v>31</v>
      </c>
      <c r="M1656" t="e">
        <f>'Venteos_Well testing'!BC94</f>
        <v>#VALUE!</v>
      </c>
      <c r="N1656">
        <f>IFERROR(IF(L1656="CO2",M1656,IF(L1656="CH4",M1656*Hoja1!$C$19,BASEDEDATOS!M1656*Hoja1!$C$20)),0)</f>
        <v>0</v>
      </c>
    </row>
    <row r="1657" spans="2:14" x14ac:dyDescent="0.75">
      <c r="B1657" t="str">
        <f t="shared" si="7"/>
        <v>1B2ai</v>
      </c>
      <c r="C1657" t="str">
        <f>Hoja1!$C$31</f>
        <v>CRUDO</v>
      </c>
      <c r="D1657" t="s">
        <v>12</v>
      </c>
      <c r="E1657" t="s">
        <v>841</v>
      </c>
      <c r="F1657" t="s">
        <v>844</v>
      </c>
      <c r="L1657" t="s">
        <v>31</v>
      </c>
      <c r="M1657" t="e">
        <f>'Venteos_Well testing'!BC95</f>
        <v>#VALUE!</v>
      </c>
      <c r="N1657">
        <f>IFERROR(IF(L1657="CO2",M1657,IF(L1657="CH4",M1657*Hoja1!$C$19,BASEDEDATOS!M1657*Hoja1!$C$20)),0)</f>
        <v>0</v>
      </c>
    </row>
    <row r="1658" spans="2:14" x14ac:dyDescent="0.75">
      <c r="B1658" t="str">
        <f t="shared" si="7"/>
        <v>1B2ai</v>
      </c>
      <c r="C1658" t="str">
        <f>Hoja1!$C$31</f>
        <v>CRUDO</v>
      </c>
      <c r="D1658" t="s">
        <v>12</v>
      </c>
      <c r="E1658" t="s">
        <v>841</v>
      </c>
      <c r="F1658" t="s">
        <v>844</v>
      </c>
      <c r="L1658" t="s">
        <v>31</v>
      </c>
      <c r="M1658" t="e">
        <f>'Venteos_Well testing'!BC96</f>
        <v>#VALUE!</v>
      </c>
      <c r="N1658">
        <f>IFERROR(IF(L1658="CO2",M1658,IF(L1658="CH4",M1658*Hoja1!$C$19,BASEDEDATOS!M1658*Hoja1!$C$20)),0)</f>
        <v>0</v>
      </c>
    </row>
    <row r="1659" spans="2:14" x14ac:dyDescent="0.75">
      <c r="B1659" t="str">
        <f t="shared" si="7"/>
        <v>1B2ai</v>
      </c>
      <c r="C1659" t="str">
        <f>Hoja1!$C$31</f>
        <v>CRUDO</v>
      </c>
      <c r="D1659" t="s">
        <v>12</v>
      </c>
      <c r="E1659" t="s">
        <v>841</v>
      </c>
      <c r="F1659" t="s">
        <v>844</v>
      </c>
      <c r="L1659" t="s">
        <v>31</v>
      </c>
      <c r="M1659" t="e">
        <f>'Venteos_Well testing'!BC97</f>
        <v>#VALUE!</v>
      </c>
      <c r="N1659">
        <f>IFERROR(IF(L1659="CO2",M1659,IF(L1659="CH4",M1659*Hoja1!$C$19,BASEDEDATOS!M1659*Hoja1!$C$20)),0)</f>
        <v>0</v>
      </c>
    </row>
    <row r="1660" spans="2:14" x14ac:dyDescent="0.75">
      <c r="B1660" t="str">
        <f t="shared" si="7"/>
        <v>1B2ai</v>
      </c>
      <c r="C1660" t="str">
        <f>Hoja1!$C$31</f>
        <v>CRUDO</v>
      </c>
      <c r="D1660" t="s">
        <v>12</v>
      </c>
      <c r="E1660" t="s">
        <v>841</v>
      </c>
      <c r="F1660" t="s">
        <v>844</v>
      </c>
      <c r="L1660" t="s">
        <v>31</v>
      </c>
      <c r="M1660" t="e">
        <f>'Venteos_Well testing'!BC98</f>
        <v>#VALUE!</v>
      </c>
      <c r="N1660">
        <f>IFERROR(IF(L1660="CO2",M1660,IF(L1660="CH4",M1660*Hoja1!$C$19,BASEDEDATOS!M1660*Hoja1!$C$20)),0)</f>
        <v>0</v>
      </c>
    </row>
    <row r="1661" spans="2:14" x14ac:dyDescent="0.75">
      <c r="B1661" t="str">
        <f t="shared" si="7"/>
        <v>1B2ai</v>
      </c>
      <c r="C1661" t="str">
        <f>Hoja1!$C$31</f>
        <v>CRUDO</v>
      </c>
      <c r="D1661" t="s">
        <v>12</v>
      </c>
      <c r="E1661" t="s">
        <v>841</v>
      </c>
      <c r="F1661" t="s">
        <v>844</v>
      </c>
      <c r="L1661" t="s">
        <v>31</v>
      </c>
      <c r="M1661" t="e">
        <f>'Venteos_Well testing'!BC99</f>
        <v>#VALUE!</v>
      </c>
      <c r="N1661">
        <f>IFERROR(IF(L1661="CO2",M1661,IF(L1661="CH4",M1661*Hoja1!$C$19,BASEDEDATOS!M1661*Hoja1!$C$20)),0)</f>
        <v>0</v>
      </c>
    </row>
    <row r="1662" spans="2:14" x14ac:dyDescent="0.75">
      <c r="B1662" t="str">
        <f t="shared" si="7"/>
        <v>1B2ai</v>
      </c>
      <c r="C1662" t="str">
        <f>Hoja1!$C$31</f>
        <v>CRUDO</v>
      </c>
      <c r="D1662" t="s">
        <v>12</v>
      </c>
      <c r="E1662" t="s">
        <v>841</v>
      </c>
      <c r="F1662" t="s">
        <v>844</v>
      </c>
      <c r="L1662" t="s">
        <v>31</v>
      </c>
      <c r="M1662" t="e">
        <f>'Venteos_Well testing'!BC100</f>
        <v>#VALUE!</v>
      </c>
      <c r="N1662">
        <f>IFERROR(IF(L1662="CO2",M1662,IF(L1662="CH4",M1662*Hoja1!$C$19,BASEDEDATOS!M1662*Hoja1!$C$20)),0)</f>
        <v>0</v>
      </c>
    </row>
    <row r="1663" spans="2:14" x14ac:dyDescent="0.75">
      <c r="B1663" t="str">
        <f t="shared" si="7"/>
        <v>1B2ai</v>
      </c>
      <c r="C1663" t="str">
        <f>Hoja1!$C$31</f>
        <v>CRUDO</v>
      </c>
      <c r="D1663" t="s">
        <v>12</v>
      </c>
      <c r="E1663" t="s">
        <v>841</v>
      </c>
      <c r="F1663" t="s">
        <v>844</v>
      </c>
      <c r="L1663" t="s">
        <v>31</v>
      </c>
      <c r="M1663" t="e">
        <f>'Venteos_Well testing'!BC101</f>
        <v>#VALUE!</v>
      </c>
      <c r="N1663">
        <f>IFERROR(IF(L1663="CO2",M1663,IF(L1663="CH4",M1663*Hoja1!$C$19,BASEDEDATOS!M1663*Hoja1!$C$20)),0)</f>
        <v>0</v>
      </c>
    </row>
    <row r="1664" spans="2:14" x14ac:dyDescent="0.75">
      <c r="B1664" t="str">
        <f t="shared" si="7"/>
        <v>1B2ai</v>
      </c>
      <c r="C1664" t="str">
        <f>Hoja1!$C$31</f>
        <v>CRUDO</v>
      </c>
      <c r="D1664" t="s">
        <v>12</v>
      </c>
      <c r="E1664" t="s">
        <v>841</v>
      </c>
      <c r="F1664" t="s">
        <v>844</v>
      </c>
      <c r="L1664" t="s">
        <v>31</v>
      </c>
      <c r="M1664" t="e">
        <f>'Venteos_Well testing'!BC102</f>
        <v>#VALUE!</v>
      </c>
      <c r="N1664">
        <f>IFERROR(IF(L1664="CO2",M1664,IF(L1664="CH4",M1664*Hoja1!$C$19,BASEDEDATOS!M1664*Hoja1!$C$20)),0)</f>
        <v>0</v>
      </c>
    </row>
    <row r="1665" spans="2:14" x14ac:dyDescent="0.75">
      <c r="B1665" t="str">
        <f t="shared" si="7"/>
        <v>1B2ai</v>
      </c>
      <c r="C1665" t="str">
        <f>Hoja1!$C$31</f>
        <v>CRUDO</v>
      </c>
      <c r="D1665" t="s">
        <v>12</v>
      </c>
      <c r="E1665" t="s">
        <v>841</v>
      </c>
      <c r="F1665" t="s">
        <v>844</v>
      </c>
      <c r="L1665" t="s">
        <v>31</v>
      </c>
      <c r="M1665" t="e">
        <f>'Venteos_Well testing'!BC103</f>
        <v>#VALUE!</v>
      </c>
      <c r="N1665">
        <f>IFERROR(IF(L1665="CO2",M1665,IF(L1665="CH4",M1665*Hoja1!$C$19,BASEDEDATOS!M1665*Hoja1!$C$20)),0)</f>
        <v>0</v>
      </c>
    </row>
    <row r="1666" spans="2:14" x14ac:dyDescent="0.75">
      <c r="B1666" t="str">
        <f t="shared" si="7"/>
        <v>1B2ai</v>
      </c>
      <c r="C1666" t="str">
        <f>Hoja1!$C$31</f>
        <v>CRUDO</v>
      </c>
      <c r="D1666" t="s">
        <v>12</v>
      </c>
      <c r="E1666" t="s">
        <v>841</v>
      </c>
      <c r="F1666" t="s">
        <v>844</v>
      </c>
      <c r="L1666" t="s">
        <v>31</v>
      </c>
      <c r="M1666" t="e">
        <f>'Venteos_Well testing'!BC104</f>
        <v>#VALUE!</v>
      </c>
      <c r="N1666">
        <f>IFERROR(IF(L1666="CO2",M1666,IF(L1666="CH4",M1666*Hoja1!$C$19,BASEDEDATOS!M1666*Hoja1!$C$20)),0)</f>
        <v>0</v>
      </c>
    </row>
    <row r="1667" spans="2:14" x14ac:dyDescent="0.75">
      <c r="B1667" t="str">
        <f t="shared" si="7"/>
        <v>1B2ai</v>
      </c>
      <c r="C1667" t="str">
        <f>Hoja1!$C$31</f>
        <v>CRUDO</v>
      </c>
      <c r="D1667" t="s">
        <v>12</v>
      </c>
      <c r="E1667" t="s">
        <v>841</v>
      </c>
      <c r="F1667" t="s">
        <v>844</v>
      </c>
      <c r="L1667" t="s">
        <v>31</v>
      </c>
      <c r="M1667" t="e">
        <f>'Venteos_Well testing'!BC105</f>
        <v>#VALUE!</v>
      </c>
      <c r="N1667">
        <f>IFERROR(IF(L1667="CO2",M1667,IF(L1667="CH4",M1667*Hoja1!$C$19,BASEDEDATOS!M1667*Hoja1!$C$20)),0)</f>
        <v>0</v>
      </c>
    </row>
    <row r="1668" spans="2:14" x14ac:dyDescent="0.75">
      <c r="B1668" t="str">
        <f t="shared" si="7"/>
        <v>1B2ai</v>
      </c>
      <c r="C1668" t="str">
        <f>Hoja1!$C$31</f>
        <v>CRUDO</v>
      </c>
      <c r="D1668" t="s">
        <v>12</v>
      </c>
      <c r="E1668" t="s">
        <v>841</v>
      </c>
      <c r="F1668" t="s">
        <v>844</v>
      </c>
      <c r="L1668" t="s">
        <v>31</v>
      </c>
      <c r="M1668" t="e">
        <f>'Venteos_Well testing'!BC106</f>
        <v>#VALUE!</v>
      </c>
      <c r="N1668">
        <f>IFERROR(IF(L1668="CO2",M1668,IF(L1668="CH4",M1668*Hoja1!$C$19,BASEDEDATOS!M1668*Hoja1!$C$20)),0)</f>
        <v>0</v>
      </c>
    </row>
    <row r="1669" spans="2:14" x14ac:dyDescent="0.75">
      <c r="B1669" t="str">
        <f t="shared" si="7"/>
        <v>1B2ai</v>
      </c>
      <c r="C1669" t="str">
        <f>Hoja1!$C$31</f>
        <v>CRUDO</v>
      </c>
      <c r="D1669" t="s">
        <v>12</v>
      </c>
      <c r="E1669" t="s">
        <v>841</v>
      </c>
      <c r="F1669" t="s">
        <v>844</v>
      </c>
      <c r="L1669" t="s">
        <v>31</v>
      </c>
      <c r="M1669" t="e">
        <f>'Venteos_Well testing'!BC107</f>
        <v>#VALUE!</v>
      </c>
      <c r="N1669">
        <f>IFERROR(IF(L1669="CO2",M1669,IF(L1669="CH4",M1669*Hoja1!$C$19,BASEDEDATOS!M1669*Hoja1!$C$20)),0)</f>
        <v>0</v>
      </c>
    </row>
    <row r="1670" spans="2:14" x14ac:dyDescent="0.75">
      <c r="B1670" t="str">
        <f t="shared" si="7"/>
        <v>1B2ai</v>
      </c>
      <c r="C1670" t="str">
        <f>Hoja1!$C$31</f>
        <v>CRUDO</v>
      </c>
      <c r="D1670" t="s">
        <v>12</v>
      </c>
      <c r="E1670" t="s">
        <v>841</v>
      </c>
      <c r="F1670" t="s">
        <v>844</v>
      </c>
      <c r="L1670" t="s">
        <v>31</v>
      </c>
      <c r="M1670" t="e">
        <f>'Venteos_Well testing'!BC108</f>
        <v>#VALUE!</v>
      </c>
      <c r="N1670">
        <f>IFERROR(IF(L1670="CO2",M1670,IF(L1670="CH4",M1670*Hoja1!$C$19,BASEDEDATOS!M1670*Hoja1!$C$20)),0)</f>
        <v>0</v>
      </c>
    </row>
    <row r="1671" spans="2:14" x14ac:dyDescent="0.75">
      <c r="B1671" t="str">
        <f t="shared" si="7"/>
        <v>1B2ai</v>
      </c>
      <c r="C1671" t="str">
        <f>Hoja1!$C$31</f>
        <v>CRUDO</v>
      </c>
      <c r="D1671" t="s">
        <v>12</v>
      </c>
      <c r="E1671" t="s">
        <v>841</v>
      </c>
      <c r="F1671" t="s">
        <v>844</v>
      </c>
      <c r="L1671" t="s">
        <v>31</v>
      </c>
      <c r="M1671" t="e">
        <f>'Venteos_Well testing'!BC109</f>
        <v>#VALUE!</v>
      </c>
      <c r="N1671">
        <f>IFERROR(IF(L1671="CO2",M1671,IF(L1671="CH4",M1671*Hoja1!$C$19,BASEDEDATOS!M1671*Hoja1!$C$20)),0)</f>
        <v>0</v>
      </c>
    </row>
    <row r="1672" spans="2:14" x14ac:dyDescent="0.75">
      <c r="B1672" t="str">
        <f t="shared" si="7"/>
        <v>1B2ai</v>
      </c>
      <c r="C1672" t="str">
        <f>Hoja1!$C$31</f>
        <v>CRUDO</v>
      </c>
      <c r="D1672" t="s">
        <v>12</v>
      </c>
      <c r="E1672" t="s">
        <v>841</v>
      </c>
      <c r="F1672" t="s">
        <v>844</v>
      </c>
      <c r="L1672" t="s">
        <v>31</v>
      </c>
      <c r="M1672" t="e">
        <f>'Venteos_Well testing'!BC110</f>
        <v>#VALUE!</v>
      </c>
      <c r="N1672">
        <f>IFERROR(IF(L1672="CO2",M1672,IF(L1672="CH4",M1672*Hoja1!$C$19,BASEDEDATOS!M1672*Hoja1!$C$20)),0)</f>
        <v>0</v>
      </c>
    </row>
    <row r="1673" spans="2:14" x14ac:dyDescent="0.75">
      <c r="B1673" t="str">
        <f t="shared" si="7"/>
        <v>1B2ai</v>
      </c>
      <c r="C1673" t="str">
        <f>Hoja1!$C$31</f>
        <v>CRUDO</v>
      </c>
      <c r="D1673" t="s">
        <v>12</v>
      </c>
      <c r="E1673" t="s">
        <v>841</v>
      </c>
      <c r="F1673" t="s">
        <v>844</v>
      </c>
      <c r="L1673" t="s">
        <v>31</v>
      </c>
      <c r="M1673" t="e">
        <f>'Venteos_Well testing'!BC111</f>
        <v>#VALUE!</v>
      </c>
      <c r="N1673">
        <f>IFERROR(IF(L1673="CO2",M1673,IF(L1673="CH4",M1673*Hoja1!$C$19,BASEDEDATOS!M1673*Hoja1!$C$20)),0)</f>
        <v>0</v>
      </c>
    </row>
    <row r="1674" spans="2:14" x14ac:dyDescent="0.75">
      <c r="B1674" t="str">
        <f t="shared" si="7"/>
        <v>1B2ai</v>
      </c>
      <c r="C1674" t="str">
        <f>Hoja1!$C$31</f>
        <v>CRUDO</v>
      </c>
      <c r="D1674" t="s">
        <v>12</v>
      </c>
      <c r="E1674" t="s">
        <v>841</v>
      </c>
      <c r="F1674" t="s">
        <v>844</v>
      </c>
      <c r="L1674" t="s">
        <v>31</v>
      </c>
      <c r="M1674" t="e">
        <f>'Venteos_Well testing'!BC112</f>
        <v>#VALUE!</v>
      </c>
      <c r="N1674">
        <f>IFERROR(IF(L1674="CO2",M1674,IF(L1674="CH4",M1674*Hoja1!$C$19,BASEDEDATOS!M1674*Hoja1!$C$20)),0)</f>
        <v>0</v>
      </c>
    </row>
    <row r="1675" spans="2:14" x14ac:dyDescent="0.75">
      <c r="B1675" t="str">
        <f t="shared" si="7"/>
        <v>1B2ai</v>
      </c>
      <c r="C1675" t="str">
        <f>Hoja1!$C$31</f>
        <v>CRUDO</v>
      </c>
      <c r="D1675" t="s">
        <v>12</v>
      </c>
      <c r="E1675" t="s">
        <v>841</v>
      </c>
      <c r="F1675" t="s">
        <v>844</v>
      </c>
      <c r="L1675" t="s">
        <v>31</v>
      </c>
      <c r="M1675" t="e">
        <f>'Venteos_Well testing'!BC113</f>
        <v>#VALUE!</v>
      </c>
      <c r="N1675">
        <f>IFERROR(IF(L1675="CO2",M1675,IF(L1675="CH4",M1675*Hoja1!$C$19,BASEDEDATOS!M1675*Hoja1!$C$20)),0)</f>
        <v>0</v>
      </c>
    </row>
    <row r="1676" spans="2:14" x14ac:dyDescent="0.75">
      <c r="B1676" t="str">
        <f t="shared" ref="B1676:B1739" si="8">IF(C1676="CRUDO","1B2ai","1B2aii")</f>
        <v>1B2ai</v>
      </c>
      <c r="C1676" t="str">
        <f>Hoja1!$C$31</f>
        <v>CRUDO</v>
      </c>
      <c r="D1676" t="s">
        <v>12</v>
      </c>
      <c r="E1676" t="s">
        <v>841</v>
      </c>
      <c r="F1676" t="s">
        <v>844</v>
      </c>
      <c r="L1676" t="s">
        <v>31</v>
      </c>
      <c r="M1676" t="e">
        <f>'Venteos_Well testing'!BC114</f>
        <v>#VALUE!</v>
      </c>
      <c r="N1676">
        <f>IFERROR(IF(L1676="CO2",M1676,IF(L1676="CH4",M1676*Hoja1!$C$19,BASEDEDATOS!M1676*Hoja1!$C$20)),0)</f>
        <v>0</v>
      </c>
    </row>
    <row r="1677" spans="2:14" x14ac:dyDescent="0.75">
      <c r="B1677" t="str">
        <f t="shared" si="8"/>
        <v>1B2ai</v>
      </c>
      <c r="C1677" t="str">
        <f>Hoja1!$C$31</f>
        <v>CRUDO</v>
      </c>
      <c r="D1677" t="s">
        <v>12</v>
      </c>
      <c r="E1677" t="s">
        <v>841</v>
      </c>
      <c r="F1677" t="s">
        <v>844</v>
      </c>
      <c r="L1677" t="s">
        <v>31</v>
      </c>
      <c r="M1677" t="e">
        <f>'Venteos_Well testing'!BC115</f>
        <v>#VALUE!</v>
      </c>
      <c r="N1677">
        <f>IFERROR(IF(L1677="CO2",M1677,IF(L1677="CH4",M1677*Hoja1!$C$19,BASEDEDATOS!M1677*Hoja1!$C$20)),0)</f>
        <v>0</v>
      </c>
    </row>
    <row r="1678" spans="2:14" x14ac:dyDescent="0.75">
      <c r="B1678" t="str">
        <f t="shared" si="8"/>
        <v>1B2ai</v>
      </c>
      <c r="C1678" t="str">
        <f>Hoja1!$C$31</f>
        <v>CRUDO</v>
      </c>
      <c r="D1678" t="s">
        <v>12</v>
      </c>
      <c r="E1678" t="s">
        <v>841</v>
      </c>
      <c r="F1678" t="s">
        <v>844</v>
      </c>
      <c r="L1678" t="s">
        <v>31</v>
      </c>
      <c r="M1678" t="e">
        <f>'Venteos_Well testing'!BC116</f>
        <v>#VALUE!</v>
      </c>
      <c r="N1678">
        <f>IFERROR(IF(L1678="CO2",M1678,IF(L1678="CH4",M1678*Hoja1!$C$19,BASEDEDATOS!M1678*Hoja1!$C$20)),0)</f>
        <v>0</v>
      </c>
    </row>
    <row r="1679" spans="2:14" x14ac:dyDescent="0.75">
      <c r="B1679" t="str">
        <f t="shared" si="8"/>
        <v>1B2ai</v>
      </c>
      <c r="C1679" t="str">
        <f>Hoja1!$C$31</f>
        <v>CRUDO</v>
      </c>
      <c r="D1679" t="s">
        <v>12</v>
      </c>
      <c r="E1679" t="s">
        <v>841</v>
      </c>
      <c r="F1679" t="s">
        <v>844</v>
      </c>
      <c r="L1679" t="s">
        <v>31</v>
      </c>
      <c r="M1679" t="e">
        <f>'Venteos_Well testing'!BC117</f>
        <v>#VALUE!</v>
      </c>
      <c r="N1679">
        <f>IFERROR(IF(L1679="CO2",M1679,IF(L1679="CH4",M1679*Hoja1!$C$19,BASEDEDATOS!M1679*Hoja1!$C$20)),0)</f>
        <v>0</v>
      </c>
    </row>
    <row r="1680" spans="2:14" x14ac:dyDescent="0.75">
      <c r="B1680" t="str">
        <f t="shared" si="8"/>
        <v>1B2ai</v>
      </c>
      <c r="C1680" t="str">
        <f>Hoja1!$C$31</f>
        <v>CRUDO</v>
      </c>
      <c r="D1680" t="s">
        <v>12</v>
      </c>
      <c r="E1680" t="s">
        <v>841</v>
      </c>
      <c r="F1680" t="s">
        <v>844</v>
      </c>
      <c r="L1680" t="s">
        <v>31</v>
      </c>
      <c r="M1680" t="e">
        <f>'Venteos_Well testing'!BC118</f>
        <v>#VALUE!</v>
      </c>
      <c r="N1680">
        <f>IFERROR(IF(L1680="CO2",M1680,IF(L1680="CH4",M1680*Hoja1!$C$19,BASEDEDATOS!M1680*Hoja1!$C$20)),0)</f>
        <v>0</v>
      </c>
    </row>
    <row r="1681" spans="2:14" x14ac:dyDescent="0.75">
      <c r="B1681" t="str">
        <f t="shared" si="8"/>
        <v>1B2ai</v>
      </c>
      <c r="C1681" t="str">
        <f>Hoja1!$C$31</f>
        <v>CRUDO</v>
      </c>
      <c r="D1681" t="s">
        <v>12</v>
      </c>
      <c r="E1681" t="s">
        <v>841</v>
      </c>
      <c r="F1681" t="s">
        <v>844</v>
      </c>
      <c r="L1681" t="s">
        <v>31</v>
      </c>
      <c r="M1681" t="e">
        <f>'Venteos_Well testing'!BC119</f>
        <v>#VALUE!</v>
      </c>
      <c r="N1681">
        <f>IFERROR(IF(L1681="CO2",M1681,IF(L1681="CH4",M1681*Hoja1!$C$19,BASEDEDATOS!M1681*Hoja1!$C$20)),0)</f>
        <v>0</v>
      </c>
    </row>
    <row r="1682" spans="2:14" x14ac:dyDescent="0.75">
      <c r="B1682" t="str">
        <f t="shared" si="8"/>
        <v>1B2ai</v>
      </c>
      <c r="C1682" t="str">
        <f>Hoja1!$C$31</f>
        <v>CRUDO</v>
      </c>
      <c r="D1682" t="s">
        <v>12</v>
      </c>
      <c r="E1682" t="s">
        <v>841</v>
      </c>
      <c r="F1682" t="s">
        <v>844</v>
      </c>
      <c r="L1682" t="s">
        <v>31</v>
      </c>
      <c r="M1682" t="e">
        <f>'Venteos_Well testing'!BC120</f>
        <v>#VALUE!</v>
      </c>
      <c r="N1682">
        <f>IFERROR(IF(L1682="CO2",M1682,IF(L1682="CH4",M1682*Hoja1!$C$19,BASEDEDATOS!M1682*Hoja1!$C$20)),0)</f>
        <v>0</v>
      </c>
    </row>
    <row r="1683" spans="2:14" x14ac:dyDescent="0.75">
      <c r="B1683" t="str">
        <f t="shared" si="8"/>
        <v>1B2ai</v>
      </c>
      <c r="C1683" t="str">
        <f>Hoja1!$C$31</f>
        <v>CRUDO</v>
      </c>
      <c r="D1683" t="s">
        <v>12</v>
      </c>
      <c r="E1683" t="s">
        <v>841</v>
      </c>
      <c r="F1683" t="s">
        <v>844</v>
      </c>
      <c r="L1683" t="s">
        <v>31</v>
      </c>
      <c r="M1683" t="e">
        <f>'Venteos_Well testing'!BC121</f>
        <v>#VALUE!</v>
      </c>
      <c r="N1683">
        <f>IFERROR(IF(L1683="CO2",M1683,IF(L1683="CH4",M1683*Hoja1!$C$19,BASEDEDATOS!M1683*Hoja1!$C$20)),0)</f>
        <v>0</v>
      </c>
    </row>
    <row r="1684" spans="2:14" x14ac:dyDescent="0.75">
      <c r="B1684" t="str">
        <f t="shared" si="8"/>
        <v>1B2ai</v>
      </c>
      <c r="C1684" t="str">
        <f>Hoja1!$C$31</f>
        <v>CRUDO</v>
      </c>
      <c r="D1684" t="s">
        <v>12</v>
      </c>
      <c r="E1684" t="s">
        <v>841</v>
      </c>
      <c r="F1684" t="s">
        <v>844</v>
      </c>
      <c r="L1684" t="s">
        <v>31</v>
      </c>
      <c r="M1684" t="e">
        <f>'Venteos_Well testing'!BC122</f>
        <v>#VALUE!</v>
      </c>
      <c r="N1684">
        <f>IFERROR(IF(L1684="CO2",M1684,IF(L1684="CH4",M1684*Hoja1!$C$19,BASEDEDATOS!M1684*Hoja1!$C$20)),0)</f>
        <v>0</v>
      </c>
    </row>
    <row r="1685" spans="2:14" x14ac:dyDescent="0.75">
      <c r="B1685" t="str">
        <f t="shared" si="8"/>
        <v>1B2ai</v>
      </c>
      <c r="C1685" t="str">
        <f>Hoja1!$C$31</f>
        <v>CRUDO</v>
      </c>
      <c r="D1685" t="s">
        <v>12</v>
      </c>
      <c r="E1685" t="s">
        <v>841</v>
      </c>
      <c r="F1685" t="s">
        <v>844</v>
      </c>
      <c r="L1685" t="s">
        <v>31</v>
      </c>
      <c r="M1685" t="e">
        <f>'Venteos_Well testing'!BC123</f>
        <v>#VALUE!</v>
      </c>
      <c r="N1685">
        <f>IFERROR(IF(L1685="CO2",M1685,IF(L1685="CH4",M1685*Hoja1!$C$19,BASEDEDATOS!M1685*Hoja1!$C$20)),0)</f>
        <v>0</v>
      </c>
    </row>
    <row r="1686" spans="2:14" x14ac:dyDescent="0.75">
      <c r="B1686" t="str">
        <f t="shared" si="8"/>
        <v>1B2ai</v>
      </c>
      <c r="C1686" t="str">
        <f>Hoja1!$C$31</f>
        <v>CRUDO</v>
      </c>
      <c r="D1686" t="s">
        <v>12</v>
      </c>
      <c r="E1686" t="s">
        <v>841</v>
      </c>
      <c r="F1686" t="s">
        <v>844</v>
      </c>
      <c r="L1686" t="s">
        <v>31</v>
      </c>
      <c r="M1686" t="e">
        <f>'Venteos_Well testing'!BC124</f>
        <v>#VALUE!</v>
      </c>
      <c r="N1686">
        <f>IFERROR(IF(L1686="CO2",M1686,IF(L1686="CH4",M1686*Hoja1!$C$19,BASEDEDATOS!M1686*Hoja1!$C$20)),0)</f>
        <v>0</v>
      </c>
    </row>
    <row r="1687" spans="2:14" x14ac:dyDescent="0.75">
      <c r="B1687" t="str">
        <f t="shared" si="8"/>
        <v>1B2ai</v>
      </c>
      <c r="C1687" t="str">
        <f>Hoja1!$C$31</f>
        <v>CRUDO</v>
      </c>
      <c r="D1687" t="s">
        <v>12</v>
      </c>
      <c r="E1687" t="s">
        <v>841</v>
      </c>
      <c r="F1687" t="s">
        <v>844</v>
      </c>
      <c r="L1687" t="s">
        <v>31</v>
      </c>
      <c r="M1687" t="e">
        <f>'Venteos_Well testing'!BC125</f>
        <v>#VALUE!</v>
      </c>
      <c r="N1687">
        <f>IFERROR(IF(L1687="CO2",M1687,IF(L1687="CH4",M1687*Hoja1!$C$19,BASEDEDATOS!M1687*Hoja1!$C$20)),0)</f>
        <v>0</v>
      </c>
    </row>
    <row r="1688" spans="2:14" x14ac:dyDescent="0.75">
      <c r="B1688" t="str">
        <f t="shared" si="8"/>
        <v>1B2ai</v>
      </c>
      <c r="C1688" t="str">
        <f>Hoja1!$C$31</f>
        <v>CRUDO</v>
      </c>
      <c r="D1688" t="s">
        <v>12</v>
      </c>
      <c r="E1688" t="s">
        <v>841</v>
      </c>
      <c r="F1688" t="s">
        <v>844</v>
      </c>
      <c r="L1688" t="s">
        <v>31</v>
      </c>
      <c r="M1688" t="e">
        <f>'Venteos_Well testing'!BC126</f>
        <v>#VALUE!</v>
      </c>
      <c r="N1688">
        <f>IFERROR(IF(L1688="CO2",M1688,IF(L1688="CH4",M1688*Hoja1!$C$19,BASEDEDATOS!M1688*Hoja1!$C$20)),0)</f>
        <v>0</v>
      </c>
    </row>
    <row r="1689" spans="2:14" x14ac:dyDescent="0.75">
      <c r="B1689" t="str">
        <f t="shared" si="8"/>
        <v>1B2ai</v>
      </c>
      <c r="C1689" t="str">
        <f>Hoja1!$C$31</f>
        <v>CRUDO</v>
      </c>
      <c r="D1689" t="s">
        <v>12</v>
      </c>
      <c r="E1689" t="s">
        <v>841</v>
      </c>
      <c r="F1689" t="s">
        <v>844</v>
      </c>
      <c r="L1689" t="s">
        <v>31</v>
      </c>
      <c r="M1689" t="e">
        <f>'Venteos_Well testing'!BC127</f>
        <v>#VALUE!</v>
      </c>
      <c r="N1689">
        <f>IFERROR(IF(L1689="CO2",M1689,IF(L1689="CH4",M1689*Hoja1!$C$19,BASEDEDATOS!M1689*Hoja1!$C$20)),0)</f>
        <v>0</v>
      </c>
    </row>
    <row r="1690" spans="2:14" x14ac:dyDescent="0.75">
      <c r="B1690" t="str">
        <f t="shared" si="8"/>
        <v>1B2ai</v>
      </c>
      <c r="C1690" t="str">
        <f>Hoja1!$C$31</f>
        <v>CRUDO</v>
      </c>
      <c r="D1690" t="s">
        <v>12</v>
      </c>
      <c r="E1690" t="s">
        <v>841</v>
      </c>
      <c r="F1690" t="s">
        <v>844</v>
      </c>
      <c r="L1690" t="s">
        <v>31</v>
      </c>
      <c r="M1690" t="e">
        <f>'Venteos_Well testing'!BC128</f>
        <v>#VALUE!</v>
      </c>
      <c r="N1690">
        <f>IFERROR(IF(L1690="CO2",M1690,IF(L1690="CH4",M1690*Hoja1!$C$19,BASEDEDATOS!M1690*Hoja1!$C$20)),0)</f>
        <v>0</v>
      </c>
    </row>
    <row r="1691" spans="2:14" x14ac:dyDescent="0.75">
      <c r="B1691" t="str">
        <f t="shared" si="8"/>
        <v>1B2ai</v>
      </c>
      <c r="C1691" t="str">
        <f>Hoja1!$C$31</f>
        <v>CRUDO</v>
      </c>
      <c r="D1691" t="s">
        <v>12</v>
      </c>
      <c r="E1691" t="s">
        <v>841</v>
      </c>
      <c r="F1691" t="s">
        <v>844</v>
      </c>
      <c r="L1691" t="s">
        <v>31</v>
      </c>
      <c r="M1691" t="e">
        <f>'Venteos_Well testing'!BC129</f>
        <v>#VALUE!</v>
      </c>
      <c r="N1691">
        <f>IFERROR(IF(L1691="CO2",M1691,IF(L1691="CH4",M1691*Hoja1!$C$19,BASEDEDATOS!M1691*Hoja1!$C$20)),0)</f>
        <v>0</v>
      </c>
    </row>
    <row r="1692" spans="2:14" x14ac:dyDescent="0.75">
      <c r="B1692" t="str">
        <f t="shared" si="8"/>
        <v>1B2ai</v>
      </c>
      <c r="C1692" t="str">
        <f>Hoja1!$C$31</f>
        <v>CRUDO</v>
      </c>
      <c r="D1692" t="s">
        <v>12</v>
      </c>
      <c r="E1692" t="s">
        <v>841</v>
      </c>
      <c r="F1692" t="s">
        <v>844</v>
      </c>
      <c r="L1692" t="s">
        <v>31</v>
      </c>
      <c r="M1692" t="e">
        <f>'Venteos_Well testing'!BC130</f>
        <v>#VALUE!</v>
      </c>
      <c r="N1692">
        <f>IFERROR(IF(L1692="CO2",M1692,IF(L1692="CH4",M1692*Hoja1!$C$19,BASEDEDATOS!M1692*Hoja1!$C$20)),0)</f>
        <v>0</v>
      </c>
    </row>
    <row r="1693" spans="2:14" x14ac:dyDescent="0.75">
      <c r="B1693" t="str">
        <f t="shared" si="8"/>
        <v>1B2ai</v>
      </c>
      <c r="C1693" t="str">
        <f>Hoja1!$C$31</f>
        <v>CRUDO</v>
      </c>
      <c r="D1693" t="s">
        <v>12</v>
      </c>
      <c r="E1693" t="s">
        <v>841</v>
      </c>
      <c r="F1693" t="s">
        <v>844</v>
      </c>
      <c r="L1693" t="s">
        <v>31</v>
      </c>
      <c r="M1693" t="e">
        <f>'Venteos_Well testing'!BC131</f>
        <v>#VALUE!</v>
      </c>
      <c r="N1693">
        <f>IFERROR(IF(L1693="CO2",M1693,IF(L1693="CH4",M1693*Hoja1!$C$19,BASEDEDATOS!M1693*Hoja1!$C$20)),0)</f>
        <v>0</v>
      </c>
    </row>
    <row r="1694" spans="2:14" x14ac:dyDescent="0.75">
      <c r="B1694" t="str">
        <f t="shared" si="8"/>
        <v>1B2ai</v>
      </c>
      <c r="C1694" t="str">
        <f>Hoja1!$C$31</f>
        <v>CRUDO</v>
      </c>
      <c r="D1694" t="s">
        <v>12</v>
      </c>
      <c r="E1694" t="s">
        <v>841</v>
      </c>
      <c r="F1694" t="s">
        <v>844</v>
      </c>
      <c r="L1694" t="s">
        <v>31</v>
      </c>
      <c r="M1694" t="e">
        <f>'Venteos_Well testing'!BC132</f>
        <v>#VALUE!</v>
      </c>
      <c r="N1694">
        <f>IFERROR(IF(L1694="CO2",M1694,IF(L1694="CH4",M1694*Hoja1!$C$19,BASEDEDATOS!M1694*Hoja1!$C$20)),0)</f>
        <v>0</v>
      </c>
    </row>
    <row r="1695" spans="2:14" x14ac:dyDescent="0.75">
      <c r="B1695" t="str">
        <f t="shared" si="8"/>
        <v>1B2ai</v>
      </c>
      <c r="C1695" t="str">
        <f>Hoja1!$C$31</f>
        <v>CRUDO</v>
      </c>
      <c r="D1695" t="s">
        <v>12</v>
      </c>
      <c r="E1695" t="s">
        <v>841</v>
      </c>
      <c r="F1695" t="s">
        <v>844</v>
      </c>
      <c r="L1695" t="s">
        <v>31</v>
      </c>
      <c r="M1695" t="e">
        <f>'Venteos_Well testing'!BC133</f>
        <v>#VALUE!</v>
      </c>
      <c r="N1695">
        <f>IFERROR(IF(L1695="CO2",M1695,IF(L1695="CH4",M1695*Hoja1!$C$19,BASEDEDATOS!M1695*Hoja1!$C$20)),0)</f>
        <v>0</v>
      </c>
    </row>
    <row r="1696" spans="2:14" x14ac:dyDescent="0.75">
      <c r="B1696" t="str">
        <f t="shared" si="8"/>
        <v>1B2ai</v>
      </c>
      <c r="C1696" t="str">
        <f>Hoja1!$C$31</f>
        <v>CRUDO</v>
      </c>
      <c r="D1696" t="s">
        <v>12</v>
      </c>
      <c r="E1696" t="s">
        <v>841</v>
      </c>
      <c r="F1696" t="s">
        <v>844</v>
      </c>
      <c r="L1696" t="s">
        <v>31</v>
      </c>
      <c r="M1696" t="e">
        <f>'Venteos_Well testing'!BC134</f>
        <v>#VALUE!</v>
      </c>
      <c r="N1696">
        <f>IFERROR(IF(L1696="CO2",M1696,IF(L1696="CH4",M1696*Hoja1!$C$19,BASEDEDATOS!M1696*Hoja1!$C$20)),0)</f>
        <v>0</v>
      </c>
    </row>
    <row r="1697" spans="2:14" x14ac:dyDescent="0.75">
      <c r="B1697" t="str">
        <f t="shared" si="8"/>
        <v>1B2ai</v>
      </c>
      <c r="C1697" t="str">
        <f>Hoja1!$C$31</f>
        <v>CRUDO</v>
      </c>
      <c r="D1697" t="s">
        <v>12</v>
      </c>
      <c r="E1697" t="s">
        <v>841</v>
      </c>
      <c r="F1697" t="s">
        <v>844</v>
      </c>
      <c r="L1697" t="s">
        <v>31</v>
      </c>
      <c r="M1697" t="e">
        <f>'Venteos_Well testing'!BC135</f>
        <v>#VALUE!</v>
      </c>
      <c r="N1697">
        <f>IFERROR(IF(L1697="CO2",M1697,IF(L1697="CH4",M1697*Hoja1!$C$19,BASEDEDATOS!M1697*Hoja1!$C$20)),0)</f>
        <v>0</v>
      </c>
    </row>
    <row r="1698" spans="2:14" x14ac:dyDescent="0.75">
      <c r="B1698" t="str">
        <f t="shared" si="8"/>
        <v>1B2ai</v>
      </c>
      <c r="C1698" t="str">
        <f>Hoja1!$C$31</f>
        <v>CRUDO</v>
      </c>
      <c r="D1698" t="s">
        <v>12</v>
      </c>
      <c r="E1698" t="s">
        <v>841</v>
      </c>
      <c r="F1698" t="s">
        <v>844</v>
      </c>
      <c r="L1698" t="s">
        <v>31</v>
      </c>
      <c r="M1698" t="e">
        <f>'Venteos_Well testing'!BC136</f>
        <v>#VALUE!</v>
      </c>
      <c r="N1698">
        <f>IFERROR(IF(L1698="CO2",M1698,IF(L1698="CH4",M1698*Hoja1!$C$19,BASEDEDATOS!M1698*Hoja1!$C$20)),0)</f>
        <v>0</v>
      </c>
    </row>
    <row r="1699" spans="2:14" x14ac:dyDescent="0.75">
      <c r="B1699" t="str">
        <f t="shared" si="8"/>
        <v>1B2ai</v>
      </c>
      <c r="C1699" t="str">
        <f>Hoja1!$C$31</f>
        <v>CRUDO</v>
      </c>
      <c r="D1699" t="s">
        <v>12</v>
      </c>
      <c r="E1699" t="s">
        <v>841</v>
      </c>
      <c r="F1699" t="s">
        <v>844</v>
      </c>
      <c r="L1699" t="s">
        <v>31</v>
      </c>
      <c r="M1699" t="e">
        <f>'Venteos_Well testing'!BC137</f>
        <v>#VALUE!</v>
      </c>
      <c r="N1699">
        <f>IFERROR(IF(L1699="CO2",M1699,IF(L1699="CH4",M1699*Hoja1!$C$19,BASEDEDATOS!M1699*Hoja1!$C$20)),0)</f>
        <v>0</v>
      </c>
    </row>
    <row r="1700" spans="2:14" x14ac:dyDescent="0.75">
      <c r="B1700" t="str">
        <f t="shared" si="8"/>
        <v>1B2ai</v>
      </c>
      <c r="C1700" t="str">
        <f>Hoja1!$C$31</f>
        <v>CRUDO</v>
      </c>
      <c r="D1700" t="s">
        <v>12</v>
      </c>
      <c r="E1700" t="s">
        <v>841</v>
      </c>
      <c r="F1700" t="s">
        <v>844</v>
      </c>
      <c r="L1700" t="s">
        <v>31</v>
      </c>
      <c r="M1700" t="e">
        <f>'Venteos_Well testing'!BC138</f>
        <v>#VALUE!</v>
      </c>
      <c r="N1700">
        <f>IFERROR(IF(L1700="CO2",M1700,IF(L1700="CH4",M1700*Hoja1!$C$19,BASEDEDATOS!M1700*Hoja1!$C$20)),0)</f>
        <v>0</v>
      </c>
    </row>
    <row r="1701" spans="2:14" x14ac:dyDescent="0.75">
      <c r="B1701" t="str">
        <f t="shared" si="8"/>
        <v>1B2ai</v>
      </c>
      <c r="C1701" t="str">
        <f>Hoja1!$C$31</f>
        <v>CRUDO</v>
      </c>
      <c r="D1701" t="s">
        <v>12</v>
      </c>
      <c r="E1701" t="s">
        <v>841</v>
      </c>
      <c r="F1701" t="s">
        <v>844</v>
      </c>
      <c r="L1701" t="s">
        <v>31</v>
      </c>
      <c r="M1701" t="e">
        <f>'Venteos_Well testing'!BC139</f>
        <v>#VALUE!</v>
      </c>
      <c r="N1701">
        <f>IFERROR(IF(L1701="CO2",M1701,IF(L1701="CH4",M1701*Hoja1!$C$19,BASEDEDATOS!M1701*Hoja1!$C$20)),0)</f>
        <v>0</v>
      </c>
    </row>
    <row r="1702" spans="2:14" x14ac:dyDescent="0.75">
      <c r="B1702" t="str">
        <f t="shared" si="8"/>
        <v>1B2ai</v>
      </c>
      <c r="C1702" t="str">
        <f>Hoja1!$C$31</f>
        <v>CRUDO</v>
      </c>
      <c r="D1702" t="s">
        <v>12</v>
      </c>
      <c r="E1702" t="s">
        <v>841</v>
      </c>
      <c r="F1702" t="s">
        <v>844</v>
      </c>
      <c r="L1702" t="s">
        <v>31</v>
      </c>
      <c r="M1702" t="e">
        <f>'Venteos_Well testing'!BC140</f>
        <v>#VALUE!</v>
      </c>
      <c r="N1702">
        <f>IFERROR(IF(L1702="CO2",M1702,IF(L1702="CH4",M1702*Hoja1!$C$19,BASEDEDATOS!M1702*Hoja1!$C$20)),0)</f>
        <v>0</v>
      </c>
    </row>
    <row r="1703" spans="2:14" x14ac:dyDescent="0.75">
      <c r="B1703" t="str">
        <f t="shared" si="8"/>
        <v>1B2ai</v>
      </c>
      <c r="C1703" t="str">
        <f>Hoja1!$C$31</f>
        <v>CRUDO</v>
      </c>
      <c r="D1703" t="s">
        <v>12</v>
      </c>
      <c r="E1703" t="s">
        <v>841</v>
      </c>
      <c r="F1703" t="s">
        <v>844</v>
      </c>
      <c r="L1703" t="s">
        <v>31</v>
      </c>
      <c r="M1703" t="e">
        <f>'Venteos_Well testing'!BC141</f>
        <v>#VALUE!</v>
      </c>
      <c r="N1703">
        <f>IFERROR(IF(L1703="CO2",M1703,IF(L1703="CH4",M1703*Hoja1!$C$19,BASEDEDATOS!M1703*Hoja1!$C$20)),0)</f>
        <v>0</v>
      </c>
    </row>
    <row r="1704" spans="2:14" x14ac:dyDescent="0.75">
      <c r="B1704" t="str">
        <f t="shared" si="8"/>
        <v>1B2ai</v>
      </c>
      <c r="C1704" t="str">
        <f>Hoja1!$C$31</f>
        <v>CRUDO</v>
      </c>
      <c r="D1704" t="s">
        <v>12</v>
      </c>
      <c r="E1704" t="s">
        <v>841</v>
      </c>
      <c r="F1704" t="s">
        <v>844</v>
      </c>
      <c r="L1704" t="s">
        <v>31</v>
      </c>
      <c r="M1704" t="e">
        <f>'Venteos_Well testing'!BC142</f>
        <v>#VALUE!</v>
      </c>
      <c r="N1704">
        <f>IFERROR(IF(L1704="CO2",M1704,IF(L1704="CH4",M1704*Hoja1!$C$19,BASEDEDATOS!M1704*Hoja1!$C$20)),0)</f>
        <v>0</v>
      </c>
    </row>
    <row r="1705" spans="2:14" x14ac:dyDescent="0.75">
      <c r="B1705" t="str">
        <f t="shared" si="8"/>
        <v>1B2ai</v>
      </c>
      <c r="C1705" t="str">
        <f>Hoja1!$C$31</f>
        <v>CRUDO</v>
      </c>
      <c r="D1705" t="s">
        <v>12</v>
      </c>
      <c r="E1705" t="s">
        <v>841</v>
      </c>
      <c r="F1705" t="s">
        <v>844</v>
      </c>
      <c r="L1705" t="s">
        <v>31</v>
      </c>
      <c r="M1705" t="e">
        <f>'Venteos_Well testing'!BC143</f>
        <v>#VALUE!</v>
      </c>
      <c r="N1705">
        <f>IFERROR(IF(L1705="CO2",M1705,IF(L1705="CH4",M1705*Hoja1!$C$19,BASEDEDATOS!M1705*Hoja1!$C$20)),0)</f>
        <v>0</v>
      </c>
    </row>
    <row r="1706" spans="2:14" x14ac:dyDescent="0.75">
      <c r="B1706" t="str">
        <f t="shared" si="8"/>
        <v>1B2ai</v>
      </c>
      <c r="C1706" t="str">
        <f>Hoja1!$C$31</f>
        <v>CRUDO</v>
      </c>
      <c r="D1706" t="s">
        <v>12</v>
      </c>
      <c r="E1706" t="s">
        <v>841</v>
      </c>
      <c r="F1706" t="s">
        <v>844</v>
      </c>
      <c r="L1706" t="s">
        <v>31</v>
      </c>
      <c r="M1706" t="e">
        <f>'Venteos_Well testing'!BC144</f>
        <v>#VALUE!</v>
      </c>
      <c r="N1706">
        <f>IFERROR(IF(L1706="CO2",M1706,IF(L1706="CH4",M1706*Hoja1!$C$19,BASEDEDATOS!M1706*Hoja1!$C$20)),0)</f>
        <v>0</v>
      </c>
    </row>
    <row r="1707" spans="2:14" x14ac:dyDescent="0.75">
      <c r="B1707" t="str">
        <f t="shared" si="8"/>
        <v>1B2ai</v>
      </c>
      <c r="C1707" t="str">
        <f>Hoja1!$C$31</f>
        <v>CRUDO</v>
      </c>
      <c r="D1707" t="s">
        <v>12</v>
      </c>
      <c r="E1707" t="s">
        <v>841</v>
      </c>
      <c r="F1707" t="s">
        <v>844</v>
      </c>
      <c r="L1707" t="s">
        <v>31</v>
      </c>
      <c r="M1707" t="e">
        <f>'Venteos_Well testing'!BC145</f>
        <v>#VALUE!</v>
      </c>
      <c r="N1707">
        <f>IFERROR(IF(L1707="CO2",M1707,IF(L1707="CH4",M1707*Hoja1!$C$19,BASEDEDATOS!M1707*Hoja1!$C$20)),0)</f>
        <v>0</v>
      </c>
    </row>
    <row r="1708" spans="2:14" x14ac:dyDescent="0.75">
      <c r="B1708" t="str">
        <f t="shared" si="8"/>
        <v>1B2ai</v>
      </c>
      <c r="C1708" t="str">
        <f>Hoja1!$C$31</f>
        <v>CRUDO</v>
      </c>
      <c r="D1708" t="s">
        <v>12</v>
      </c>
      <c r="E1708" t="s">
        <v>841</v>
      </c>
      <c r="F1708" t="s">
        <v>844</v>
      </c>
      <c r="L1708" t="s">
        <v>31</v>
      </c>
      <c r="M1708" t="e">
        <f>'Venteos_Well testing'!BC146</f>
        <v>#VALUE!</v>
      </c>
      <c r="N1708">
        <f>IFERROR(IF(L1708="CO2",M1708,IF(L1708="CH4",M1708*Hoja1!$C$19,BASEDEDATOS!M1708*Hoja1!$C$20)),0)</f>
        <v>0</v>
      </c>
    </row>
    <row r="1709" spans="2:14" x14ac:dyDescent="0.75">
      <c r="B1709" t="str">
        <f t="shared" si="8"/>
        <v>1B2ai</v>
      </c>
      <c r="C1709" t="str">
        <f>Hoja1!$C$31</f>
        <v>CRUDO</v>
      </c>
      <c r="D1709" t="s">
        <v>12</v>
      </c>
      <c r="E1709" t="s">
        <v>841</v>
      </c>
      <c r="F1709" t="s">
        <v>844</v>
      </c>
      <c r="L1709" t="s">
        <v>31</v>
      </c>
      <c r="M1709" t="e">
        <f>'Venteos_Well testing'!BC147</f>
        <v>#VALUE!</v>
      </c>
      <c r="N1709">
        <f>IFERROR(IF(L1709="CO2",M1709,IF(L1709="CH4",M1709*Hoja1!$C$19,BASEDEDATOS!M1709*Hoja1!$C$20)),0)</f>
        <v>0</v>
      </c>
    </row>
    <row r="1710" spans="2:14" x14ac:dyDescent="0.75">
      <c r="B1710" t="str">
        <f t="shared" si="8"/>
        <v>1B2ai</v>
      </c>
      <c r="C1710" t="str">
        <f>Hoja1!$C$31</f>
        <v>CRUDO</v>
      </c>
      <c r="D1710" t="s">
        <v>12</v>
      </c>
      <c r="E1710" t="s">
        <v>841</v>
      </c>
      <c r="F1710" t="s">
        <v>844</v>
      </c>
      <c r="L1710" t="s">
        <v>31</v>
      </c>
      <c r="M1710" t="e">
        <f>'Venteos_Well testing'!BC148</f>
        <v>#VALUE!</v>
      </c>
      <c r="N1710">
        <f>IFERROR(IF(L1710="CO2",M1710,IF(L1710="CH4",M1710*Hoja1!$C$19,BASEDEDATOS!M1710*Hoja1!$C$20)),0)</f>
        <v>0</v>
      </c>
    </row>
    <row r="1711" spans="2:14" x14ac:dyDescent="0.75">
      <c r="B1711" t="str">
        <f t="shared" si="8"/>
        <v>1B2ai</v>
      </c>
      <c r="C1711" t="str">
        <f>Hoja1!$C$31</f>
        <v>CRUDO</v>
      </c>
      <c r="D1711" t="s">
        <v>12</v>
      </c>
      <c r="E1711" t="s">
        <v>841</v>
      </c>
      <c r="F1711" t="s">
        <v>844</v>
      </c>
      <c r="L1711" t="s">
        <v>31</v>
      </c>
      <c r="M1711" t="e">
        <f>'Venteos_Well testing'!BC149</f>
        <v>#VALUE!</v>
      </c>
      <c r="N1711">
        <f>IFERROR(IF(L1711="CO2",M1711,IF(L1711="CH4",M1711*Hoja1!$C$19,BASEDEDATOS!M1711*Hoja1!$C$20)),0)</f>
        <v>0</v>
      </c>
    </row>
    <row r="1712" spans="2:14" x14ac:dyDescent="0.75">
      <c r="B1712" t="str">
        <f t="shared" si="8"/>
        <v>1B2ai</v>
      </c>
      <c r="C1712" t="str">
        <f>Hoja1!$C$31</f>
        <v>CRUDO</v>
      </c>
      <c r="D1712" t="s">
        <v>12</v>
      </c>
      <c r="E1712" t="s">
        <v>841</v>
      </c>
      <c r="F1712" t="s">
        <v>844</v>
      </c>
      <c r="L1712" t="s">
        <v>31</v>
      </c>
      <c r="M1712" t="e">
        <f>'Venteos_Well testing'!BC150</f>
        <v>#VALUE!</v>
      </c>
      <c r="N1712">
        <f>IFERROR(IF(L1712="CO2",M1712,IF(L1712="CH4",M1712*Hoja1!$C$19,BASEDEDATOS!M1712*Hoja1!$C$20)),0)</f>
        <v>0</v>
      </c>
    </row>
    <row r="1713" spans="2:14" x14ac:dyDescent="0.75">
      <c r="B1713" t="str">
        <f t="shared" si="8"/>
        <v>1B2ai</v>
      </c>
      <c r="C1713" t="str">
        <f>Hoja1!$C$31</f>
        <v>CRUDO</v>
      </c>
      <c r="D1713" t="s">
        <v>12</v>
      </c>
      <c r="E1713" t="s">
        <v>841</v>
      </c>
      <c r="F1713" t="s">
        <v>844</v>
      </c>
      <c r="L1713" t="s">
        <v>31</v>
      </c>
      <c r="M1713" t="e">
        <f>'Venteos_Well testing'!BC151</f>
        <v>#VALUE!</v>
      </c>
      <c r="N1713">
        <f>IFERROR(IF(L1713="CO2",M1713,IF(L1713="CH4",M1713*Hoja1!$C$19,BASEDEDATOS!M1713*Hoja1!$C$20)),0)</f>
        <v>0</v>
      </c>
    </row>
    <row r="1714" spans="2:14" x14ac:dyDescent="0.75">
      <c r="B1714" t="str">
        <f t="shared" si="8"/>
        <v>1B2ai</v>
      </c>
      <c r="C1714" t="str">
        <f>Hoja1!$C$31</f>
        <v>CRUDO</v>
      </c>
      <c r="D1714" t="s">
        <v>12</v>
      </c>
      <c r="E1714" t="s">
        <v>841</v>
      </c>
      <c r="F1714" t="s">
        <v>844</v>
      </c>
      <c r="L1714" t="s">
        <v>31</v>
      </c>
      <c r="M1714" t="e">
        <f>'Venteos_Well testing'!BC152</f>
        <v>#VALUE!</v>
      </c>
      <c r="N1714">
        <f>IFERROR(IF(L1714="CO2",M1714,IF(L1714="CH4",M1714*Hoja1!$C$19,BASEDEDATOS!M1714*Hoja1!$C$20)),0)</f>
        <v>0</v>
      </c>
    </row>
    <row r="1715" spans="2:14" x14ac:dyDescent="0.75">
      <c r="B1715" t="str">
        <f t="shared" si="8"/>
        <v>1B2ai</v>
      </c>
      <c r="C1715" t="str">
        <f>Hoja1!$C$31</f>
        <v>CRUDO</v>
      </c>
      <c r="D1715" t="s">
        <v>12</v>
      </c>
      <c r="E1715" t="s">
        <v>841</v>
      </c>
      <c r="F1715" t="s">
        <v>844</v>
      </c>
      <c r="L1715" t="s">
        <v>31</v>
      </c>
      <c r="M1715" t="e">
        <f>'Venteos_Well testing'!BC153</f>
        <v>#VALUE!</v>
      </c>
      <c r="N1715">
        <f>IFERROR(IF(L1715="CO2",M1715,IF(L1715="CH4",M1715*Hoja1!$C$19,BASEDEDATOS!M1715*Hoja1!$C$20)),0)</f>
        <v>0</v>
      </c>
    </row>
    <row r="1716" spans="2:14" x14ac:dyDescent="0.75">
      <c r="B1716" t="str">
        <f t="shared" si="8"/>
        <v>1B2ai</v>
      </c>
      <c r="C1716" t="str">
        <f>Hoja1!$C$31</f>
        <v>CRUDO</v>
      </c>
      <c r="D1716" t="s">
        <v>12</v>
      </c>
      <c r="E1716" t="s">
        <v>841</v>
      </c>
      <c r="F1716" t="s">
        <v>844</v>
      </c>
      <c r="L1716" t="s">
        <v>44</v>
      </c>
      <c r="M1716">
        <f>'Venteos_Well testing'!BD72</f>
        <v>1.9131298663379137E-6</v>
      </c>
      <c r="N1716">
        <f>IFERROR(IF(L1716="CO2",M1716,IF(L1716="CH4",M1716*Hoja1!$C$19,BASEDEDATOS!M1716*Hoja1!$C$20)),0)</f>
        <v>5.0697941457954708E-4</v>
      </c>
    </row>
    <row r="1717" spans="2:14" x14ac:dyDescent="0.75">
      <c r="B1717" t="str">
        <f t="shared" si="8"/>
        <v>1B2ai</v>
      </c>
      <c r="C1717" t="str">
        <f>Hoja1!$C$31</f>
        <v>CRUDO</v>
      </c>
      <c r="D1717" t="s">
        <v>12</v>
      </c>
      <c r="E1717" t="s">
        <v>841</v>
      </c>
      <c r="F1717" t="s">
        <v>844</v>
      </c>
      <c r="L1717" t="s">
        <v>44</v>
      </c>
      <c r="M1717">
        <f>'Venteos_Well testing'!BD73</f>
        <v>1.4348473997534355E-6</v>
      </c>
      <c r="N1717">
        <f>IFERROR(IF(L1717="CO2",M1717,IF(L1717="CH4",M1717*Hoja1!$C$19,BASEDEDATOS!M1717*Hoja1!$C$20)),0)</f>
        <v>3.8023456093466039E-4</v>
      </c>
    </row>
    <row r="1718" spans="2:14" x14ac:dyDescent="0.75">
      <c r="B1718" t="str">
        <f t="shared" si="8"/>
        <v>1B2ai</v>
      </c>
      <c r="C1718" t="str">
        <f>Hoja1!$C$31</f>
        <v>CRUDO</v>
      </c>
      <c r="D1718" t="s">
        <v>12</v>
      </c>
      <c r="E1718" t="s">
        <v>841</v>
      </c>
      <c r="F1718" t="s">
        <v>844</v>
      </c>
      <c r="L1718" t="s">
        <v>44</v>
      </c>
      <c r="M1718">
        <f>'Venteos_Well testing'!BD74</f>
        <v>0</v>
      </c>
      <c r="N1718">
        <f>IFERROR(IF(L1718="CO2",M1718,IF(L1718="CH4",M1718*Hoja1!$C$19,BASEDEDATOS!M1718*Hoja1!$C$20)),0)</f>
        <v>0</v>
      </c>
    </row>
    <row r="1719" spans="2:14" x14ac:dyDescent="0.75">
      <c r="B1719" t="str">
        <f t="shared" si="8"/>
        <v>1B2ai</v>
      </c>
      <c r="C1719" t="str">
        <f>Hoja1!$C$31</f>
        <v>CRUDO</v>
      </c>
      <c r="D1719" t="s">
        <v>12</v>
      </c>
      <c r="E1719" t="s">
        <v>841</v>
      </c>
      <c r="F1719" t="s">
        <v>844</v>
      </c>
      <c r="L1719" t="s">
        <v>44</v>
      </c>
      <c r="M1719">
        <f>'Venteos_Well testing'!BD75</f>
        <v>4.4599840009002628E-5</v>
      </c>
      <c r="N1719">
        <f>IFERROR(IF(L1719="CO2",M1719,IF(L1719="CH4",M1719*Hoja1!$C$19,BASEDEDATOS!M1719*Hoja1!$C$20)),0)</f>
        <v>1.1818957602385697E-2</v>
      </c>
    </row>
    <row r="1720" spans="2:14" x14ac:dyDescent="0.75">
      <c r="B1720" t="str">
        <f t="shared" si="8"/>
        <v>1B2ai</v>
      </c>
      <c r="C1720" t="str">
        <f>Hoja1!$C$31</f>
        <v>CRUDO</v>
      </c>
      <c r="D1720" t="s">
        <v>12</v>
      </c>
      <c r="E1720" t="s">
        <v>841</v>
      </c>
      <c r="F1720" t="s">
        <v>844</v>
      </c>
      <c r="L1720" t="s">
        <v>44</v>
      </c>
      <c r="M1720" t="e">
        <f>'Venteos_Well testing'!BD76</f>
        <v>#VALUE!</v>
      </c>
      <c r="N1720">
        <f>IFERROR(IF(L1720="CO2",M1720,IF(L1720="CH4",M1720*Hoja1!$C$19,BASEDEDATOS!M1720*Hoja1!$C$20)),0)</f>
        <v>0</v>
      </c>
    </row>
    <row r="1721" spans="2:14" x14ac:dyDescent="0.75">
      <c r="B1721" t="str">
        <f t="shared" si="8"/>
        <v>1B2ai</v>
      </c>
      <c r="C1721" t="str">
        <f>Hoja1!$C$31</f>
        <v>CRUDO</v>
      </c>
      <c r="D1721" t="s">
        <v>12</v>
      </c>
      <c r="E1721" t="s">
        <v>841</v>
      </c>
      <c r="F1721" t="s">
        <v>844</v>
      </c>
      <c r="L1721" t="s">
        <v>44</v>
      </c>
      <c r="M1721" t="e">
        <f>'Venteos_Well testing'!BD77</f>
        <v>#VALUE!</v>
      </c>
      <c r="N1721">
        <f>IFERROR(IF(L1721="CO2",M1721,IF(L1721="CH4",M1721*Hoja1!$C$19,BASEDEDATOS!M1721*Hoja1!$C$20)),0)</f>
        <v>0</v>
      </c>
    </row>
    <row r="1722" spans="2:14" x14ac:dyDescent="0.75">
      <c r="B1722" t="str">
        <f t="shared" si="8"/>
        <v>1B2ai</v>
      </c>
      <c r="C1722" t="str">
        <f>Hoja1!$C$31</f>
        <v>CRUDO</v>
      </c>
      <c r="D1722" t="s">
        <v>12</v>
      </c>
      <c r="E1722" t="s">
        <v>841</v>
      </c>
      <c r="F1722" t="s">
        <v>844</v>
      </c>
      <c r="L1722" t="s">
        <v>44</v>
      </c>
      <c r="M1722" t="e">
        <f>'Venteos_Well testing'!BD78</f>
        <v>#VALUE!</v>
      </c>
      <c r="N1722">
        <f>IFERROR(IF(L1722="CO2",M1722,IF(L1722="CH4",M1722*Hoja1!$C$19,BASEDEDATOS!M1722*Hoja1!$C$20)),0)</f>
        <v>0</v>
      </c>
    </row>
    <row r="1723" spans="2:14" x14ac:dyDescent="0.75">
      <c r="B1723" t="str">
        <f t="shared" si="8"/>
        <v>1B2ai</v>
      </c>
      <c r="C1723" t="str">
        <f>Hoja1!$C$31</f>
        <v>CRUDO</v>
      </c>
      <c r="D1723" t="s">
        <v>12</v>
      </c>
      <c r="E1723" t="s">
        <v>841</v>
      </c>
      <c r="F1723" t="s">
        <v>844</v>
      </c>
      <c r="L1723" t="s">
        <v>44</v>
      </c>
      <c r="M1723" t="e">
        <f>'Venteos_Well testing'!BD79</f>
        <v>#VALUE!</v>
      </c>
      <c r="N1723">
        <f>IFERROR(IF(L1723="CO2",M1723,IF(L1723="CH4",M1723*Hoja1!$C$19,BASEDEDATOS!M1723*Hoja1!$C$20)),0)</f>
        <v>0</v>
      </c>
    </row>
    <row r="1724" spans="2:14" x14ac:dyDescent="0.75">
      <c r="B1724" t="str">
        <f t="shared" si="8"/>
        <v>1B2ai</v>
      </c>
      <c r="C1724" t="str">
        <f>Hoja1!$C$31</f>
        <v>CRUDO</v>
      </c>
      <c r="D1724" t="s">
        <v>12</v>
      </c>
      <c r="E1724" t="s">
        <v>841</v>
      </c>
      <c r="F1724" t="s">
        <v>844</v>
      </c>
      <c r="L1724" t="s">
        <v>44</v>
      </c>
      <c r="M1724" t="e">
        <f>'Venteos_Well testing'!BD80</f>
        <v>#VALUE!</v>
      </c>
      <c r="N1724">
        <f>IFERROR(IF(L1724="CO2",M1724,IF(L1724="CH4",M1724*Hoja1!$C$19,BASEDEDATOS!M1724*Hoja1!$C$20)),0)</f>
        <v>0</v>
      </c>
    </row>
    <row r="1725" spans="2:14" x14ac:dyDescent="0.75">
      <c r="B1725" t="str">
        <f t="shared" si="8"/>
        <v>1B2ai</v>
      </c>
      <c r="C1725" t="str">
        <f>Hoja1!$C$31</f>
        <v>CRUDO</v>
      </c>
      <c r="D1725" t="s">
        <v>12</v>
      </c>
      <c r="E1725" t="s">
        <v>841</v>
      </c>
      <c r="F1725" t="s">
        <v>844</v>
      </c>
      <c r="L1725" t="s">
        <v>44</v>
      </c>
      <c r="M1725" t="e">
        <f>'Venteos_Well testing'!BD81</f>
        <v>#VALUE!</v>
      </c>
      <c r="N1725">
        <f>IFERROR(IF(L1725="CO2",M1725,IF(L1725="CH4",M1725*Hoja1!$C$19,BASEDEDATOS!M1725*Hoja1!$C$20)),0)</f>
        <v>0</v>
      </c>
    </row>
    <row r="1726" spans="2:14" x14ac:dyDescent="0.75">
      <c r="B1726" t="str">
        <f t="shared" si="8"/>
        <v>1B2ai</v>
      </c>
      <c r="C1726" t="str">
        <f>Hoja1!$C$31</f>
        <v>CRUDO</v>
      </c>
      <c r="D1726" t="s">
        <v>12</v>
      </c>
      <c r="E1726" t="s">
        <v>841</v>
      </c>
      <c r="F1726" t="s">
        <v>844</v>
      </c>
      <c r="L1726" t="s">
        <v>44</v>
      </c>
      <c r="M1726" t="e">
        <f>'Venteos_Well testing'!BD82</f>
        <v>#VALUE!</v>
      </c>
      <c r="N1726">
        <f>IFERROR(IF(L1726="CO2",M1726,IF(L1726="CH4",M1726*Hoja1!$C$19,BASEDEDATOS!M1726*Hoja1!$C$20)),0)</f>
        <v>0</v>
      </c>
    </row>
    <row r="1727" spans="2:14" x14ac:dyDescent="0.75">
      <c r="B1727" t="str">
        <f t="shared" si="8"/>
        <v>1B2ai</v>
      </c>
      <c r="C1727" t="str">
        <f>Hoja1!$C$31</f>
        <v>CRUDO</v>
      </c>
      <c r="D1727" t="s">
        <v>12</v>
      </c>
      <c r="E1727" t="s">
        <v>841</v>
      </c>
      <c r="F1727" t="s">
        <v>844</v>
      </c>
      <c r="L1727" t="s">
        <v>44</v>
      </c>
      <c r="M1727" t="e">
        <f>'Venteos_Well testing'!BD83</f>
        <v>#VALUE!</v>
      </c>
      <c r="N1727">
        <f>IFERROR(IF(L1727="CO2",M1727,IF(L1727="CH4",M1727*Hoja1!$C$19,BASEDEDATOS!M1727*Hoja1!$C$20)),0)</f>
        <v>0</v>
      </c>
    </row>
    <row r="1728" spans="2:14" x14ac:dyDescent="0.75">
      <c r="B1728" t="str">
        <f t="shared" si="8"/>
        <v>1B2ai</v>
      </c>
      <c r="C1728" t="str">
        <f>Hoja1!$C$31</f>
        <v>CRUDO</v>
      </c>
      <c r="D1728" t="s">
        <v>12</v>
      </c>
      <c r="E1728" t="s">
        <v>841</v>
      </c>
      <c r="F1728" t="s">
        <v>844</v>
      </c>
      <c r="L1728" t="s">
        <v>44</v>
      </c>
      <c r="M1728" t="e">
        <f>'Venteos_Well testing'!BD84</f>
        <v>#VALUE!</v>
      </c>
      <c r="N1728">
        <f>IFERROR(IF(L1728="CO2",M1728,IF(L1728="CH4",M1728*Hoja1!$C$19,BASEDEDATOS!M1728*Hoja1!$C$20)),0)</f>
        <v>0</v>
      </c>
    </row>
    <row r="1729" spans="2:14" x14ac:dyDescent="0.75">
      <c r="B1729" t="str">
        <f t="shared" si="8"/>
        <v>1B2ai</v>
      </c>
      <c r="C1729" t="str">
        <f>Hoja1!$C$31</f>
        <v>CRUDO</v>
      </c>
      <c r="D1729" t="s">
        <v>12</v>
      </c>
      <c r="E1729" t="s">
        <v>841</v>
      </c>
      <c r="F1729" t="s">
        <v>844</v>
      </c>
      <c r="L1729" t="s">
        <v>44</v>
      </c>
      <c r="M1729" t="e">
        <f>'Venteos_Well testing'!BD85</f>
        <v>#VALUE!</v>
      </c>
      <c r="N1729">
        <f>IFERROR(IF(L1729="CO2",M1729,IF(L1729="CH4",M1729*Hoja1!$C$19,BASEDEDATOS!M1729*Hoja1!$C$20)),0)</f>
        <v>0</v>
      </c>
    </row>
    <row r="1730" spans="2:14" x14ac:dyDescent="0.75">
      <c r="B1730" t="str">
        <f t="shared" si="8"/>
        <v>1B2ai</v>
      </c>
      <c r="C1730" t="str">
        <f>Hoja1!$C$31</f>
        <v>CRUDO</v>
      </c>
      <c r="D1730" t="s">
        <v>12</v>
      </c>
      <c r="E1730" t="s">
        <v>841</v>
      </c>
      <c r="F1730" t="s">
        <v>844</v>
      </c>
      <c r="L1730" t="s">
        <v>44</v>
      </c>
      <c r="M1730" t="e">
        <f>'Venteos_Well testing'!BD86</f>
        <v>#VALUE!</v>
      </c>
      <c r="N1730">
        <f>IFERROR(IF(L1730="CO2",M1730,IF(L1730="CH4",M1730*Hoja1!$C$19,BASEDEDATOS!M1730*Hoja1!$C$20)),0)</f>
        <v>0</v>
      </c>
    </row>
    <row r="1731" spans="2:14" x14ac:dyDescent="0.75">
      <c r="B1731" t="str">
        <f t="shared" si="8"/>
        <v>1B2ai</v>
      </c>
      <c r="C1731" t="str">
        <f>Hoja1!$C$31</f>
        <v>CRUDO</v>
      </c>
      <c r="D1731" t="s">
        <v>12</v>
      </c>
      <c r="E1731" t="s">
        <v>841</v>
      </c>
      <c r="F1731" t="s">
        <v>844</v>
      </c>
      <c r="L1731" t="s">
        <v>44</v>
      </c>
      <c r="M1731" t="e">
        <f>'Venteos_Well testing'!BD87</f>
        <v>#VALUE!</v>
      </c>
      <c r="N1731">
        <f>IFERROR(IF(L1731="CO2",M1731,IF(L1731="CH4",M1731*Hoja1!$C$19,BASEDEDATOS!M1731*Hoja1!$C$20)),0)</f>
        <v>0</v>
      </c>
    </row>
    <row r="1732" spans="2:14" x14ac:dyDescent="0.75">
      <c r="B1732" t="str">
        <f t="shared" si="8"/>
        <v>1B2ai</v>
      </c>
      <c r="C1732" t="str">
        <f>Hoja1!$C$31</f>
        <v>CRUDO</v>
      </c>
      <c r="D1732" t="s">
        <v>12</v>
      </c>
      <c r="E1732" t="s">
        <v>841</v>
      </c>
      <c r="F1732" t="s">
        <v>844</v>
      </c>
      <c r="L1732" t="s">
        <v>44</v>
      </c>
      <c r="M1732" t="e">
        <f>'Venteos_Well testing'!BD88</f>
        <v>#VALUE!</v>
      </c>
      <c r="N1732">
        <f>IFERROR(IF(L1732="CO2",M1732,IF(L1732="CH4",M1732*Hoja1!$C$19,BASEDEDATOS!M1732*Hoja1!$C$20)),0)</f>
        <v>0</v>
      </c>
    </row>
    <row r="1733" spans="2:14" x14ac:dyDescent="0.75">
      <c r="B1733" t="str">
        <f t="shared" si="8"/>
        <v>1B2ai</v>
      </c>
      <c r="C1733" t="str">
        <f>Hoja1!$C$31</f>
        <v>CRUDO</v>
      </c>
      <c r="D1733" t="s">
        <v>12</v>
      </c>
      <c r="E1733" t="s">
        <v>841</v>
      </c>
      <c r="F1733" t="s">
        <v>844</v>
      </c>
      <c r="L1733" t="s">
        <v>44</v>
      </c>
      <c r="M1733" t="e">
        <f>'Venteos_Well testing'!BD89</f>
        <v>#VALUE!</v>
      </c>
      <c r="N1733">
        <f>IFERROR(IF(L1733="CO2",M1733,IF(L1733="CH4",M1733*Hoja1!$C$19,BASEDEDATOS!M1733*Hoja1!$C$20)),0)</f>
        <v>0</v>
      </c>
    </row>
    <row r="1734" spans="2:14" x14ac:dyDescent="0.75">
      <c r="B1734" t="str">
        <f t="shared" si="8"/>
        <v>1B2ai</v>
      </c>
      <c r="C1734" t="str">
        <f>Hoja1!$C$31</f>
        <v>CRUDO</v>
      </c>
      <c r="D1734" t="s">
        <v>12</v>
      </c>
      <c r="E1734" t="s">
        <v>841</v>
      </c>
      <c r="F1734" t="s">
        <v>844</v>
      </c>
      <c r="L1734" t="s">
        <v>44</v>
      </c>
      <c r="M1734" t="e">
        <f>'Venteos_Well testing'!BD90</f>
        <v>#VALUE!</v>
      </c>
      <c r="N1734">
        <f>IFERROR(IF(L1734="CO2",M1734,IF(L1734="CH4",M1734*Hoja1!$C$19,BASEDEDATOS!M1734*Hoja1!$C$20)),0)</f>
        <v>0</v>
      </c>
    </row>
    <row r="1735" spans="2:14" x14ac:dyDescent="0.75">
      <c r="B1735" t="str">
        <f t="shared" si="8"/>
        <v>1B2ai</v>
      </c>
      <c r="C1735" t="str">
        <f>Hoja1!$C$31</f>
        <v>CRUDO</v>
      </c>
      <c r="D1735" t="s">
        <v>12</v>
      </c>
      <c r="E1735" t="s">
        <v>841</v>
      </c>
      <c r="F1735" t="s">
        <v>844</v>
      </c>
      <c r="L1735" t="s">
        <v>44</v>
      </c>
      <c r="M1735" t="e">
        <f>'Venteos_Well testing'!BD91</f>
        <v>#VALUE!</v>
      </c>
      <c r="N1735">
        <f>IFERROR(IF(L1735="CO2",M1735,IF(L1735="CH4",M1735*Hoja1!$C$19,BASEDEDATOS!M1735*Hoja1!$C$20)),0)</f>
        <v>0</v>
      </c>
    </row>
    <row r="1736" spans="2:14" x14ac:dyDescent="0.75">
      <c r="B1736" t="str">
        <f t="shared" si="8"/>
        <v>1B2ai</v>
      </c>
      <c r="C1736" t="str">
        <f>Hoja1!$C$31</f>
        <v>CRUDO</v>
      </c>
      <c r="D1736" t="s">
        <v>12</v>
      </c>
      <c r="E1736" t="s">
        <v>841</v>
      </c>
      <c r="F1736" t="s">
        <v>844</v>
      </c>
      <c r="L1736" t="s">
        <v>44</v>
      </c>
      <c r="M1736" t="e">
        <f>'Venteos_Well testing'!BD92</f>
        <v>#VALUE!</v>
      </c>
      <c r="N1736">
        <f>IFERROR(IF(L1736="CO2",M1736,IF(L1736="CH4",M1736*Hoja1!$C$19,BASEDEDATOS!M1736*Hoja1!$C$20)),0)</f>
        <v>0</v>
      </c>
    </row>
    <row r="1737" spans="2:14" x14ac:dyDescent="0.75">
      <c r="B1737" t="str">
        <f t="shared" si="8"/>
        <v>1B2ai</v>
      </c>
      <c r="C1737" t="str">
        <f>Hoja1!$C$31</f>
        <v>CRUDO</v>
      </c>
      <c r="D1737" t="s">
        <v>12</v>
      </c>
      <c r="E1737" t="s">
        <v>841</v>
      </c>
      <c r="F1737" t="s">
        <v>844</v>
      </c>
      <c r="L1737" t="s">
        <v>44</v>
      </c>
      <c r="M1737" t="e">
        <f>'Venteos_Well testing'!BD93</f>
        <v>#VALUE!</v>
      </c>
      <c r="N1737">
        <f>IFERROR(IF(L1737="CO2",M1737,IF(L1737="CH4",M1737*Hoja1!$C$19,BASEDEDATOS!M1737*Hoja1!$C$20)),0)</f>
        <v>0</v>
      </c>
    </row>
    <row r="1738" spans="2:14" x14ac:dyDescent="0.75">
      <c r="B1738" t="str">
        <f t="shared" si="8"/>
        <v>1B2ai</v>
      </c>
      <c r="C1738" t="str">
        <f>Hoja1!$C$31</f>
        <v>CRUDO</v>
      </c>
      <c r="D1738" t="s">
        <v>12</v>
      </c>
      <c r="E1738" t="s">
        <v>841</v>
      </c>
      <c r="F1738" t="s">
        <v>844</v>
      </c>
      <c r="L1738" t="s">
        <v>44</v>
      </c>
      <c r="M1738" t="e">
        <f>'Venteos_Well testing'!BD94</f>
        <v>#VALUE!</v>
      </c>
      <c r="N1738">
        <f>IFERROR(IF(L1738="CO2",M1738,IF(L1738="CH4",M1738*Hoja1!$C$19,BASEDEDATOS!M1738*Hoja1!$C$20)),0)</f>
        <v>0</v>
      </c>
    </row>
    <row r="1739" spans="2:14" x14ac:dyDescent="0.75">
      <c r="B1739" t="str">
        <f t="shared" si="8"/>
        <v>1B2ai</v>
      </c>
      <c r="C1739" t="str">
        <f>Hoja1!$C$31</f>
        <v>CRUDO</v>
      </c>
      <c r="D1739" t="s">
        <v>12</v>
      </c>
      <c r="E1739" t="s">
        <v>841</v>
      </c>
      <c r="F1739" t="s">
        <v>844</v>
      </c>
      <c r="L1739" t="s">
        <v>44</v>
      </c>
      <c r="M1739" t="e">
        <f>'Venteos_Well testing'!BD95</f>
        <v>#VALUE!</v>
      </c>
      <c r="N1739">
        <f>IFERROR(IF(L1739="CO2",M1739,IF(L1739="CH4",M1739*Hoja1!$C$19,BASEDEDATOS!M1739*Hoja1!$C$20)),0)</f>
        <v>0</v>
      </c>
    </row>
    <row r="1740" spans="2:14" x14ac:dyDescent="0.75">
      <c r="B1740" t="str">
        <f t="shared" ref="B1740:B1803" si="9">IF(C1740="CRUDO","1B2ai","1B2aii")</f>
        <v>1B2ai</v>
      </c>
      <c r="C1740" t="str">
        <f>Hoja1!$C$31</f>
        <v>CRUDO</v>
      </c>
      <c r="D1740" t="s">
        <v>12</v>
      </c>
      <c r="E1740" t="s">
        <v>841</v>
      </c>
      <c r="F1740" t="s">
        <v>844</v>
      </c>
      <c r="L1740" t="s">
        <v>44</v>
      </c>
      <c r="M1740" t="e">
        <f>'Venteos_Well testing'!BD96</f>
        <v>#VALUE!</v>
      </c>
      <c r="N1740">
        <f>IFERROR(IF(L1740="CO2",M1740,IF(L1740="CH4",M1740*Hoja1!$C$19,BASEDEDATOS!M1740*Hoja1!$C$20)),0)</f>
        <v>0</v>
      </c>
    </row>
    <row r="1741" spans="2:14" x14ac:dyDescent="0.75">
      <c r="B1741" t="str">
        <f t="shared" si="9"/>
        <v>1B2ai</v>
      </c>
      <c r="C1741" t="str">
        <f>Hoja1!$C$31</f>
        <v>CRUDO</v>
      </c>
      <c r="D1741" t="s">
        <v>12</v>
      </c>
      <c r="E1741" t="s">
        <v>841</v>
      </c>
      <c r="F1741" t="s">
        <v>844</v>
      </c>
      <c r="L1741" t="s">
        <v>44</v>
      </c>
      <c r="M1741" t="e">
        <f>'Venteos_Well testing'!BD97</f>
        <v>#VALUE!</v>
      </c>
      <c r="N1741">
        <f>IFERROR(IF(L1741="CO2",M1741,IF(L1741="CH4",M1741*Hoja1!$C$19,BASEDEDATOS!M1741*Hoja1!$C$20)),0)</f>
        <v>0</v>
      </c>
    </row>
    <row r="1742" spans="2:14" x14ac:dyDescent="0.75">
      <c r="B1742" t="str">
        <f t="shared" si="9"/>
        <v>1B2ai</v>
      </c>
      <c r="C1742" t="str">
        <f>Hoja1!$C$31</f>
        <v>CRUDO</v>
      </c>
      <c r="D1742" t="s">
        <v>12</v>
      </c>
      <c r="E1742" t="s">
        <v>841</v>
      </c>
      <c r="F1742" t="s">
        <v>844</v>
      </c>
      <c r="L1742" t="s">
        <v>44</v>
      </c>
      <c r="M1742" t="e">
        <f>'Venteos_Well testing'!BD98</f>
        <v>#VALUE!</v>
      </c>
      <c r="N1742">
        <f>IFERROR(IF(L1742="CO2",M1742,IF(L1742="CH4",M1742*Hoja1!$C$19,BASEDEDATOS!M1742*Hoja1!$C$20)),0)</f>
        <v>0</v>
      </c>
    </row>
    <row r="1743" spans="2:14" x14ac:dyDescent="0.75">
      <c r="B1743" t="str">
        <f t="shared" si="9"/>
        <v>1B2ai</v>
      </c>
      <c r="C1743" t="str">
        <f>Hoja1!$C$31</f>
        <v>CRUDO</v>
      </c>
      <c r="D1743" t="s">
        <v>12</v>
      </c>
      <c r="E1743" t="s">
        <v>841</v>
      </c>
      <c r="F1743" t="s">
        <v>844</v>
      </c>
      <c r="L1743" t="s">
        <v>44</v>
      </c>
      <c r="M1743" t="e">
        <f>'Venteos_Well testing'!BD99</f>
        <v>#VALUE!</v>
      </c>
      <c r="N1743">
        <f>IFERROR(IF(L1743="CO2",M1743,IF(L1743="CH4",M1743*Hoja1!$C$19,BASEDEDATOS!M1743*Hoja1!$C$20)),0)</f>
        <v>0</v>
      </c>
    </row>
    <row r="1744" spans="2:14" x14ac:dyDescent="0.75">
      <c r="B1744" t="str">
        <f t="shared" si="9"/>
        <v>1B2ai</v>
      </c>
      <c r="C1744" t="str">
        <f>Hoja1!$C$31</f>
        <v>CRUDO</v>
      </c>
      <c r="D1744" t="s">
        <v>12</v>
      </c>
      <c r="E1744" t="s">
        <v>841</v>
      </c>
      <c r="F1744" t="s">
        <v>844</v>
      </c>
      <c r="L1744" t="s">
        <v>44</v>
      </c>
      <c r="M1744" t="e">
        <f>'Venteos_Well testing'!BD100</f>
        <v>#VALUE!</v>
      </c>
      <c r="N1744">
        <f>IFERROR(IF(L1744="CO2",M1744,IF(L1744="CH4",M1744*Hoja1!$C$19,BASEDEDATOS!M1744*Hoja1!$C$20)),0)</f>
        <v>0</v>
      </c>
    </row>
    <row r="1745" spans="2:14" x14ac:dyDescent="0.75">
      <c r="B1745" t="str">
        <f t="shared" si="9"/>
        <v>1B2ai</v>
      </c>
      <c r="C1745" t="str">
        <f>Hoja1!$C$31</f>
        <v>CRUDO</v>
      </c>
      <c r="D1745" t="s">
        <v>12</v>
      </c>
      <c r="E1745" t="s">
        <v>841</v>
      </c>
      <c r="F1745" t="s">
        <v>844</v>
      </c>
      <c r="L1745" t="s">
        <v>44</v>
      </c>
      <c r="M1745" t="e">
        <f>'Venteos_Well testing'!BD101</f>
        <v>#VALUE!</v>
      </c>
      <c r="N1745">
        <f>IFERROR(IF(L1745="CO2",M1745,IF(L1745="CH4",M1745*Hoja1!$C$19,BASEDEDATOS!M1745*Hoja1!$C$20)),0)</f>
        <v>0</v>
      </c>
    </row>
    <row r="1746" spans="2:14" x14ac:dyDescent="0.75">
      <c r="B1746" t="str">
        <f t="shared" si="9"/>
        <v>1B2ai</v>
      </c>
      <c r="C1746" t="str">
        <f>Hoja1!$C$31</f>
        <v>CRUDO</v>
      </c>
      <c r="D1746" t="s">
        <v>12</v>
      </c>
      <c r="E1746" t="s">
        <v>841</v>
      </c>
      <c r="F1746" t="s">
        <v>844</v>
      </c>
      <c r="L1746" t="s">
        <v>44</v>
      </c>
      <c r="M1746" t="e">
        <f>'Venteos_Well testing'!BD102</f>
        <v>#VALUE!</v>
      </c>
      <c r="N1746">
        <f>IFERROR(IF(L1746="CO2",M1746,IF(L1746="CH4",M1746*Hoja1!$C$19,BASEDEDATOS!M1746*Hoja1!$C$20)),0)</f>
        <v>0</v>
      </c>
    </row>
    <row r="1747" spans="2:14" x14ac:dyDescent="0.75">
      <c r="B1747" t="str">
        <f t="shared" si="9"/>
        <v>1B2ai</v>
      </c>
      <c r="C1747" t="str">
        <f>Hoja1!$C$31</f>
        <v>CRUDO</v>
      </c>
      <c r="D1747" t="s">
        <v>12</v>
      </c>
      <c r="E1747" t="s">
        <v>841</v>
      </c>
      <c r="F1747" t="s">
        <v>844</v>
      </c>
      <c r="L1747" t="s">
        <v>44</v>
      </c>
      <c r="M1747" t="e">
        <f>'Venteos_Well testing'!BD103</f>
        <v>#VALUE!</v>
      </c>
      <c r="N1747">
        <f>IFERROR(IF(L1747="CO2",M1747,IF(L1747="CH4",M1747*Hoja1!$C$19,BASEDEDATOS!M1747*Hoja1!$C$20)),0)</f>
        <v>0</v>
      </c>
    </row>
    <row r="1748" spans="2:14" x14ac:dyDescent="0.75">
      <c r="B1748" t="str">
        <f t="shared" si="9"/>
        <v>1B2ai</v>
      </c>
      <c r="C1748" t="str">
        <f>Hoja1!$C$31</f>
        <v>CRUDO</v>
      </c>
      <c r="D1748" t="s">
        <v>12</v>
      </c>
      <c r="E1748" t="s">
        <v>841</v>
      </c>
      <c r="F1748" t="s">
        <v>844</v>
      </c>
      <c r="L1748" t="s">
        <v>44</v>
      </c>
      <c r="M1748" t="e">
        <f>'Venteos_Well testing'!BD104</f>
        <v>#VALUE!</v>
      </c>
      <c r="N1748">
        <f>IFERROR(IF(L1748="CO2",M1748,IF(L1748="CH4",M1748*Hoja1!$C$19,BASEDEDATOS!M1748*Hoja1!$C$20)),0)</f>
        <v>0</v>
      </c>
    </row>
    <row r="1749" spans="2:14" x14ac:dyDescent="0.75">
      <c r="B1749" t="str">
        <f t="shared" si="9"/>
        <v>1B2ai</v>
      </c>
      <c r="C1749" t="str">
        <f>Hoja1!$C$31</f>
        <v>CRUDO</v>
      </c>
      <c r="D1749" t="s">
        <v>12</v>
      </c>
      <c r="E1749" t="s">
        <v>841</v>
      </c>
      <c r="F1749" t="s">
        <v>844</v>
      </c>
      <c r="L1749" t="s">
        <v>44</v>
      </c>
      <c r="M1749" t="e">
        <f>'Venteos_Well testing'!BD105</f>
        <v>#VALUE!</v>
      </c>
      <c r="N1749">
        <f>IFERROR(IF(L1749="CO2",M1749,IF(L1749="CH4",M1749*Hoja1!$C$19,BASEDEDATOS!M1749*Hoja1!$C$20)),0)</f>
        <v>0</v>
      </c>
    </row>
    <row r="1750" spans="2:14" x14ac:dyDescent="0.75">
      <c r="B1750" t="str">
        <f t="shared" si="9"/>
        <v>1B2ai</v>
      </c>
      <c r="C1750" t="str">
        <f>Hoja1!$C$31</f>
        <v>CRUDO</v>
      </c>
      <c r="D1750" t="s">
        <v>12</v>
      </c>
      <c r="E1750" t="s">
        <v>841</v>
      </c>
      <c r="F1750" t="s">
        <v>844</v>
      </c>
      <c r="L1750" t="s">
        <v>44</v>
      </c>
      <c r="M1750" t="e">
        <f>'Venteos_Well testing'!BD106</f>
        <v>#VALUE!</v>
      </c>
      <c r="N1750">
        <f>IFERROR(IF(L1750="CO2",M1750,IF(L1750="CH4",M1750*Hoja1!$C$19,BASEDEDATOS!M1750*Hoja1!$C$20)),0)</f>
        <v>0</v>
      </c>
    </row>
    <row r="1751" spans="2:14" x14ac:dyDescent="0.75">
      <c r="B1751" t="str">
        <f t="shared" si="9"/>
        <v>1B2ai</v>
      </c>
      <c r="C1751" t="str">
        <f>Hoja1!$C$31</f>
        <v>CRUDO</v>
      </c>
      <c r="D1751" t="s">
        <v>12</v>
      </c>
      <c r="E1751" t="s">
        <v>841</v>
      </c>
      <c r="F1751" t="s">
        <v>844</v>
      </c>
      <c r="L1751" t="s">
        <v>44</v>
      </c>
      <c r="M1751" t="e">
        <f>'Venteos_Well testing'!BD107</f>
        <v>#VALUE!</v>
      </c>
      <c r="N1751">
        <f>IFERROR(IF(L1751="CO2",M1751,IF(L1751="CH4",M1751*Hoja1!$C$19,BASEDEDATOS!M1751*Hoja1!$C$20)),0)</f>
        <v>0</v>
      </c>
    </row>
    <row r="1752" spans="2:14" x14ac:dyDescent="0.75">
      <c r="B1752" t="str">
        <f t="shared" si="9"/>
        <v>1B2ai</v>
      </c>
      <c r="C1752" t="str">
        <f>Hoja1!$C$31</f>
        <v>CRUDO</v>
      </c>
      <c r="D1752" t="s">
        <v>12</v>
      </c>
      <c r="E1752" t="s">
        <v>841</v>
      </c>
      <c r="F1752" t="s">
        <v>844</v>
      </c>
      <c r="L1752" t="s">
        <v>44</v>
      </c>
      <c r="M1752" t="e">
        <f>'Venteos_Well testing'!BD108</f>
        <v>#VALUE!</v>
      </c>
      <c r="N1752">
        <f>IFERROR(IF(L1752="CO2",M1752,IF(L1752="CH4",M1752*Hoja1!$C$19,BASEDEDATOS!M1752*Hoja1!$C$20)),0)</f>
        <v>0</v>
      </c>
    </row>
    <row r="1753" spans="2:14" x14ac:dyDescent="0.75">
      <c r="B1753" t="str">
        <f t="shared" si="9"/>
        <v>1B2ai</v>
      </c>
      <c r="C1753" t="str">
        <f>Hoja1!$C$31</f>
        <v>CRUDO</v>
      </c>
      <c r="D1753" t="s">
        <v>12</v>
      </c>
      <c r="E1753" t="s">
        <v>841</v>
      </c>
      <c r="F1753" t="s">
        <v>844</v>
      </c>
      <c r="L1753" t="s">
        <v>44</v>
      </c>
      <c r="M1753" t="e">
        <f>'Venteos_Well testing'!BD109</f>
        <v>#VALUE!</v>
      </c>
      <c r="N1753">
        <f>IFERROR(IF(L1753="CO2",M1753,IF(L1753="CH4",M1753*Hoja1!$C$19,BASEDEDATOS!M1753*Hoja1!$C$20)),0)</f>
        <v>0</v>
      </c>
    </row>
    <row r="1754" spans="2:14" x14ac:dyDescent="0.75">
      <c r="B1754" t="str">
        <f t="shared" si="9"/>
        <v>1B2ai</v>
      </c>
      <c r="C1754" t="str">
        <f>Hoja1!$C$31</f>
        <v>CRUDO</v>
      </c>
      <c r="D1754" t="s">
        <v>12</v>
      </c>
      <c r="E1754" t="s">
        <v>841</v>
      </c>
      <c r="F1754" t="s">
        <v>844</v>
      </c>
      <c r="L1754" t="s">
        <v>44</v>
      </c>
      <c r="M1754" t="e">
        <f>'Venteos_Well testing'!BD110</f>
        <v>#VALUE!</v>
      </c>
      <c r="N1754">
        <f>IFERROR(IF(L1754="CO2",M1754,IF(L1754="CH4",M1754*Hoja1!$C$19,BASEDEDATOS!M1754*Hoja1!$C$20)),0)</f>
        <v>0</v>
      </c>
    </row>
    <row r="1755" spans="2:14" x14ac:dyDescent="0.75">
      <c r="B1755" t="str">
        <f t="shared" si="9"/>
        <v>1B2ai</v>
      </c>
      <c r="C1755" t="str">
        <f>Hoja1!$C$31</f>
        <v>CRUDO</v>
      </c>
      <c r="D1755" t="s">
        <v>12</v>
      </c>
      <c r="E1755" t="s">
        <v>841</v>
      </c>
      <c r="F1755" t="s">
        <v>844</v>
      </c>
      <c r="L1755" t="s">
        <v>44</v>
      </c>
      <c r="M1755" t="e">
        <f>'Venteos_Well testing'!BD111</f>
        <v>#VALUE!</v>
      </c>
      <c r="N1755">
        <f>IFERROR(IF(L1755="CO2",M1755,IF(L1755="CH4",M1755*Hoja1!$C$19,BASEDEDATOS!M1755*Hoja1!$C$20)),0)</f>
        <v>0</v>
      </c>
    </row>
    <row r="1756" spans="2:14" x14ac:dyDescent="0.75">
      <c r="B1756" t="str">
        <f t="shared" si="9"/>
        <v>1B2ai</v>
      </c>
      <c r="C1756" t="str">
        <f>Hoja1!$C$31</f>
        <v>CRUDO</v>
      </c>
      <c r="D1756" t="s">
        <v>12</v>
      </c>
      <c r="E1756" t="s">
        <v>841</v>
      </c>
      <c r="F1756" t="s">
        <v>844</v>
      </c>
      <c r="L1756" t="s">
        <v>44</v>
      </c>
      <c r="M1756" t="e">
        <f>'Venteos_Well testing'!BD112</f>
        <v>#VALUE!</v>
      </c>
      <c r="N1756">
        <f>IFERROR(IF(L1756="CO2",M1756,IF(L1756="CH4",M1756*Hoja1!$C$19,BASEDEDATOS!M1756*Hoja1!$C$20)),0)</f>
        <v>0</v>
      </c>
    </row>
    <row r="1757" spans="2:14" x14ac:dyDescent="0.75">
      <c r="B1757" t="str">
        <f t="shared" si="9"/>
        <v>1B2ai</v>
      </c>
      <c r="C1757" t="str">
        <f>Hoja1!$C$31</f>
        <v>CRUDO</v>
      </c>
      <c r="D1757" t="s">
        <v>12</v>
      </c>
      <c r="E1757" t="s">
        <v>841</v>
      </c>
      <c r="F1757" t="s">
        <v>844</v>
      </c>
      <c r="L1757" t="s">
        <v>44</v>
      </c>
      <c r="M1757" t="e">
        <f>'Venteos_Well testing'!BD113</f>
        <v>#VALUE!</v>
      </c>
      <c r="N1757">
        <f>IFERROR(IF(L1757="CO2",M1757,IF(L1757="CH4",M1757*Hoja1!$C$19,BASEDEDATOS!M1757*Hoja1!$C$20)),0)</f>
        <v>0</v>
      </c>
    </row>
    <row r="1758" spans="2:14" x14ac:dyDescent="0.75">
      <c r="B1758" t="str">
        <f t="shared" si="9"/>
        <v>1B2ai</v>
      </c>
      <c r="C1758" t="str">
        <f>Hoja1!$C$31</f>
        <v>CRUDO</v>
      </c>
      <c r="D1758" t="s">
        <v>12</v>
      </c>
      <c r="E1758" t="s">
        <v>841</v>
      </c>
      <c r="F1758" t="s">
        <v>844</v>
      </c>
      <c r="L1758" t="s">
        <v>44</v>
      </c>
      <c r="M1758" t="e">
        <f>'Venteos_Well testing'!BD114</f>
        <v>#VALUE!</v>
      </c>
      <c r="N1758">
        <f>IFERROR(IF(L1758="CO2",M1758,IF(L1758="CH4",M1758*Hoja1!$C$19,BASEDEDATOS!M1758*Hoja1!$C$20)),0)</f>
        <v>0</v>
      </c>
    </row>
    <row r="1759" spans="2:14" x14ac:dyDescent="0.75">
      <c r="B1759" t="str">
        <f t="shared" si="9"/>
        <v>1B2ai</v>
      </c>
      <c r="C1759" t="str">
        <f>Hoja1!$C$31</f>
        <v>CRUDO</v>
      </c>
      <c r="D1759" t="s">
        <v>12</v>
      </c>
      <c r="E1759" t="s">
        <v>841</v>
      </c>
      <c r="F1759" t="s">
        <v>844</v>
      </c>
      <c r="L1759" t="s">
        <v>44</v>
      </c>
      <c r="M1759" t="e">
        <f>'Venteos_Well testing'!BD115</f>
        <v>#VALUE!</v>
      </c>
      <c r="N1759">
        <f>IFERROR(IF(L1759="CO2",M1759,IF(L1759="CH4",M1759*Hoja1!$C$19,BASEDEDATOS!M1759*Hoja1!$C$20)),0)</f>
        <v>0</v>
      </c>
    </row>
    <row r="1760" spans="2:14" x14ac:dyDescent="0.75">
      <c r="B1760" t="str">
        <f t="shared" si="9"/>
        <v>1B2ai</v>
      </c>
      <c r="C1760" t="str">
        <f>Hoja1!$C$31</f>
        <v>CRUDO</v>
      </c>
      <c r="D1760" t="s">
        <v>12</v>
      </c>
      <c r="E1760" t="s">
        <v>841</v>
      </c>
      <c r="F1760" t="s">
        <v>844</v>
      </c>
      <c r="L1760" t="s">
        <v>44</v>
      </c>
      <c r="M1760" t="e">
        <f>'Venteos_Well testing'!BD116</f>
        <v>#VALUE!</v>
      </c>
      <c r="N1760">
        <f>IFERROR(IF(L1760="CO2",M1760,IF(L1760="CH4",M1760*Hoja1!$C$19,BASEDEDATOS!M1760*Hoja1!$C$20)),0)</f>
        <v>0</v>
      </c>
    </row>
    <row r="1761" spans="2:14" x14ac:dyDescent="0.75">
      <c r="B1761" t="str">
        <f t="shared" si="9"/>
        <v>1B2ai</v>
      </c>
      <c r="C1761" t="str">
        <f>Hoja1!$C$31</f>
        <v>CRUDO</v>
      </c>
      <c r="D1761" t="s">
        <v>12</v>
      </c>
      <c r="E1761" t="s">
        <v>841</v>
      </c>
      <c r="F1761" t="s">
        <v>844</v>
      </c>
      <c r="L1761" t="s">
        <v>44</v>
      </c>
      <c r="M1761" t="e">
        <f>'Venteos_Well testing'!BD117</f>
        <v>#VALUE!</v>
      </c>
      <c r="N1761">
        <f>IFERROR(IF(L1761="CO2",M1761,IF(L1761="CH4",M1761*Hoja1!$C$19,BASEDEDATOS!M1761*Hoja1!$C$20)),0)</f>
        <v>0</v>
      </c>
    </row>
    <row r="1762" spans="2:14" x14ac:dyDescent="0.75">
      <c r="B1762" t="str">
        <f t="shared" si="9"/>
        <v>1B2ai</v>
      </c>
      <c r="C1762" t="str">
        <f>Hoja1!$C$31</f>
        <v>CRUDO</v>
      </c>
      <c r="D1762" t="s">
        <v>12</v>
      </c>
      <c r="E1762" t="s">
        <v>841</v>
      </c>
      <c r="F1762" t="s">
        <v>844</v>
      </c>
      <c r="L1762" t="s">
        <v>44</v>
      </c>
      <c r="M1762" t="e">
        <f>'Venteos_Well testing'!BD118</f>
        <v>#VALUE!</v>
      </c>
      <c r="N1762">
        <f>IFERROR(IF(L1762="CO2",M1762,IF(L1762="CH4",M1762*Hoja1!$C$19,BASEDEDATOS!M1762*Hoja1!$C$20)),0)</f>
        <v>0</v>
      </c>
    </row>
    <row r="1763" spans="2:14" x14ac:dyDescent="0.75">
      <c r="B1763" t="str">
        <f t="shared" si="9"/>
        <v>1B2ai</v>
      </c>
      <c r="C1763" t="str">
        <f>Hoja1!$C$31</f>
        <v>CRUDO</v>
      </c>
      <c r="D1763" t="s">
        <v>12</v>
      </c>
      <c r="E1763" t="s">
        <v>841</v>
      </c>
      <c r="F1763" t="s">
        <v>844</v>
      </c>
      <c r="L1763" t="s">
        <v>44</v>
      </c>
      <c r="M1763" t="e">
        <f>'Venteos_Well testing'!BD119</f>
        <v>#VALUE!</v>
      </c>
      <c r="N1763">
        <f>IFERROR(IF(L1763="CO2",M1763,IF(L1763="CH4",M1763*Hoja1!$C$19,BASEDEDATOS!M1763*Hoja1!$C$20)),0)</f>
        <v>0</v>
      </c>
    </row>
    <row r="1764" spans="2:14" x14ac:dyDescent="0.75">
      <c r="B1764" t="str">
        <f t="shared" si="9"/>
        <v>1B2ai</v>
      </c>
      <c r="C1764" t="str">
        <f>Hoja1!$C$31</f>
        <v>CRUDO</v>
      </c>
      <c r="D1764" t="s">
        <v>12</v>
      </c>
      <c r="E1764" t="s">
        <v>841</v>
      </c>
      <c r="F1764" t="s">
        <v>844</v>
      </c>
      <c r="L1764" t="s">
        <v>44</v>
      </c>
      <c r="M1764" t="e">
        <f>'Venteos_Well testing'!BD120</f>
        <v>#VALUE!</v>
      </c>
      <c r="N1764">
        <f>IFERROR(IF(L1764="CO2",M1764,IF(L1764="CH4",M1764*Hoja1!$C$19,BASEDEDATOS!M1764*Hoja1!$C$20)),0)</f>
        <v>0</v>
      </c>
    </row>
    <row r="1765" spans="2:14" x14ac:dyDescent="0.75">
      <c r="B1765" t="str">
        <f t="shared" si="9"/>
        <v>1B2ai</v>
      </c>
      <c r="C1765" t="str">
        <f>Hoja1!$C$31</f>
        <v>CRUDO</v>
      </c>
      <c r="D1765" t="s">
        <v>12</v>
      </c>
      <c r="E1765" t="s">
        <v>841</v>
      </c>
      <c r="F1765" t="s">
        <v>844</v>
      </c>
      <c r="L1765" t="s">
        <v>44</v>
      </c>
      <c r="M1765" t="e">
        <f>'Venteos_Well testing'!BD121</f>
        <v>#VALUE!</v>
      </c>
      <c r="N1765">
        <f>IFERROR(IF(L1765="CO2",M1765,IF(L1765="CH4",M1765*Hoja1!$C$19,BASEDEDATOS!M1765*Hoja1!$C$20)),0)</f>
        <v>0</v>
      </c>
    </row>
    <row r="1766" spans="2:14" x14ac:dyDescent="0.75">
      <c r="B1766" t="str">
        <f t="shared" si="9"/>
        <v>1B2ai</v>
      </c>
      <c r="C1766" t="str">
        <f>Hoja1!$C$31</f>
        <v>CRUDO</v>
      </c>
      <c r="D1766" t="s">
        <v>12</v>
      </c>
      <c r="E1766" t="s">
        <v>841</v>
      </c>
      <c r="F1766" t="s">
        <v>844</v>
      </c>
      <c r="L1766" t="s">
        <v>44</v>
      </c>
      <c r="M1766" t="e">
        <f>'Venteos_Well testing'!BD122</f>
        <v>#VALUE!</v>
      </c>
      <c r="N1766">
        <f>IFERROR(IF(L1766="CO2",M1766,IF(L1766="CH4",M1766*Hoja1!$C$19,BASEDEDATOS!M1766*Hoja1!$C$20)),0)</f>
        <v>0</v>
      </c>
    </row>
    <row r="1767" spans="2:14" x14ac:dyDescent="0.75">
      <c r="B1767" t="str">
        <f t="shared" si="9"/>
        <v>1B2ai</v>
      </c>
      <c r="C1767" t="str">
        <f>Hoja1!$C$31</f>
        <v>CRUDO</v>
      </c>
      <c r="D1767" t="s">
        <v>12</v>
      </c>
      <c r="E1767" t="s">
        <v>841</v>
      </c>
      <c r="F1767" t="s">
        <v>844</v>
      </c>
      <c r="L1767" t="s">
        <v>44</v>
      </c>
      <c r="M1767" t="e">
        <f>'Venteos_Well testing'!BD123</f>
        <v>#VALUE!</v>
      </c>
      <c r="N1767">
        <f>IFERROR(IF(L1767="CO2",M1767,IF(L1767="CH4",M1767*Hoja1!$C$19,BASEDEDATOS!M1767*Hoja1!$C$20)),0)</f>
        <v>0</v>
      </c>
    </row>
    <row r="1768" spans="2:14" x14ac:dyDescent="0.75">
      <c r="B1768" t="str">
        <f t="shared" si="9"/>
        <v>1B2ai</v>
      </c>
      <c r="C1768" t="str">
        <f>Hoja1!$C$31</f>
        <v>CRUDO</v>
      </c>
      <c r="D1768" t="s">
        <v>12</v>
      </c>
      <c r="E1768" t="s">
        <v>841</v>
      </c>
      <c r="F1768" t="s">
        <v>844</v>
      </c>
      <c r="L1768" t="s">
        <v>44</v>
      </c>
      <c r="M1768" t="e">
        <f>'Venteos_Well testing'!BD124</f>
        <v>#VALUE!</v>
      </c>
      <c r="N1768">
        <f>IFERROR(IF(L1768="CO2",M1768,IF(L1768="CH4",M1768*Hoja1!$C$19,BASEDEDATOS!M1768*Hoja1!$C$20)),0)</f>
        <v>0</v>
      </c>
    </row>
    <row r="1769" spans="2:14" x14ac:dyDescent="0.75">
      <c r="B1769" t="str">
        <f t="shared" si="9"/>
        <v>1B2ai</v>
      </c>
      <c r="C1769" t="str">
        <f>Hoja1!$C$31</f>
        <v>CRUDO</v>
      </c>
      <c r="D1769" t="s">
        <v>12</v>
      </c>
      <c r="E1769" t="s">
        <v>841</v>
      </c>
      <c r="F1769" t="s">
        <v>844</v>
      </c>
      <c r="L1769" t="s">
        <v>44</v>
      </c>
      <c r="M1769" t="e">
        <f>'Venteos_Well testing'!BD125</f>
        <v>#VALUE!</v>
      </c>
      <c r="N1769">
        <f>IFERROR(IF(L1769="CO2",M1769,IF(L1769="CH4",M1769*Hoja1!$C$19,BASEDEDATOS!M1769*Hoja1!$C$20)),0)</f>
        <v>0</v>
      </c>
    </row>
    <row r="1770" spans="2:14" x14ac:dyDescent="0.75">
      <c r="B1770" t="str">
        <f t="shared" si="9"/>
        <v>1B2ai</v>
      </c>
      <c r="C1770" t="str">
        <f>Hoja1!$C$31</f>
        <v>CRUDO</v>
      </c>
      <c r="D1770" t="s">
        <v>12</v>
      </c>
      <c r="E1770" t="s">
        <v>841</v>
      </c>
      <c r="F1770" t="s">
        <v>844</v>
      </c>
      <c r="L1770" t="s">
        <v>44</v>
      </c>
      <c r="M1770" t="e">
        <f>'Venteos_Well testing'!BD126</f>
        <v>#VALUE!</v>
      </c>
      <c r="N1770">
        <f>IFERROR(IF(L1770="CO2",M1770,IF(L1770="CH4",M1770*Hoja1!$C$19,BASEDEDATOS!M1770*Hoja1!$C$20)),0)</f>
        <v>0</v>
      </c>
    </row>
    <row r="1771" spans="2:14" x14ac:dyDescent="0.75">
      <c r="B1771" t="str">
        <f t="shared" si="9"/>
        <v>1B2ai</v>
      </c>
      <c r="C1771" t="str">
        <f>Hoja1!$C$31</f>
        <v>CRUDO</v>
      </c>
      <c r="D1771" t="s">
        <v>12</v>
      </c>
      <c r="E1771" t="s">
        <v>841</v>
      </c>
      <c r="F1771" t="s">
        <v>844</v>
      </c>
      <c r="L1771" t="s">
        <v>44</v>
      </c>
      <c r="M1771" t="e">
        <f>'Venteos_Well testing'!BD127</f>
        <v>#VALUE!</v>
      </c>
      <c r="N1771">
        <f>IFERROR(IF(L1771="CO2",M1771,IF(L1771="CH4",M1771*Hoja1!$C$19,BASEDEDATOS!M1771*Hoja1!$C$20)),0)</f>
        <v>0</v>
      </c>
    </row>
    <row r="1772" spans="2:14" x14ac:dyDescent="0.75">
      <c r="B1772" t="str">
        <f t="shared" si="9"/>
        <v>1B2ai</v>
      </c>
      <c r="C1772" t="str">
        <f>Hoja1!$C$31</f>
        <v>CRUDO</v>
      </c>
      <c r="D1772" t="s">
        <v>12</v>
      </c>
      <c r="E1772" t="s">
        <v>841</v>
      </c>
      <c r="F1772" t="s">
        <v>844</v>
      </c>
      <c r="L1772" t="s">
        <v>44</v>
      </c>
      <c r="M1772" t="e">
        <f>'Venteos_Well testing'!BD128</f>
        <v>#VALUE!</v>
      </c>
      <c r="N1772">
        <f>IFERROR(IF(L1772="CO2",M1772,IF(L1772="CH4",M1772*Hoja1!$C$19,BASEDEDATOS!M1772*Hoja1!$C$20)),0)</f>
        <v>0</v>
      </c>
    </row>
    <row r="1773" spans="2:14" x14ac:dyDescent="0.75">
      <c r="B1773" t="str">
        <f t="shared" si="9"/>
        <v>1B2ai</v>
      </c>
      <c r="C1773" t="str">
        <f>Hoja1!$C$31</f>
        <v>CRUDO</v>
      </c>
      <c r="D1773" t="s">
        <v>12</v>
      </c>
      <c r="E1773" t="s">
        <v>841</v>
      </c>
      <c r="F1773" t="s">
        <v>844</v>
      </c>
      <c r="L1773" t="s">
        <v>44</v>
      </c>
      <c r="M1773" t="e">
        <f>'Venteos_Well testing'!BD129</f>
        <v>#VALUE!</v>
      </c>
      <c r="N1773">
        <f>IFERROR(IF(L1773="CO2",M1773,IF(L1773="CH4",M1773*Hoja1!$C$19,BASEDEDATOS!M1773*Hoja1!$C$20)),0)</f>
        <v>0</v>
      </c>
    </row>
    <row r="1774" spans="2:14" x14ac:dyDescent="0.75">
      <c r="B1774" t="str">
        <f t="shared" si="9"/>
        <v>1B2ai</v>
      </c>
      <c r="C1774" t="str">
        <f>Hoja1!$C$31</f>
        <v>CRUDO</v>
      </c>
      <c r="D1774" t="s">
        <v>12</v>
      </c>
      <c r="E1774" t="s">
        <v>841</v>
      </c>
      <c r="F1774" t="s">
        <v>844</v>
      </c>
      <c r="L1774" t="s">
        <v>44</v>
      </c>
      <c r="M1774" t="e">
        <f>'Venteos_Well testing'!BD130</f>
        <v>#VALUE!</v>
      </c>
      <c r="N1774">
        <f>IFERROR(IF(L1774="CO2",M1774,IF(L1774="CH4",M1774*Hoja1!$C$19,BASEDEDATOS!M1774*Hoja1!$C$20)),0)</f>
        <v>0</v>
      </c>
    </row>
    <row r="1775" spans="2:14" x14ac:dyDescent="0.75">
      <c r="B1775" t="str">
        <f t="shared" si="9"/>
        <v>1B2ai</v>
      </c>
      <c r="C1775" t="str">
        <f>Hoja1!$C$31</f>
        <v>CRUDO</v>
      </c>
      <c r="D1775" t="s">
        <v>12</v>
      </c>
      <c r="E1775" t="s">
        <v>841</v>
      </c>
      <c r="F1775" t="s">
        <v>844</v>
      </c>
      <c r="L1775" t="s">
        <v>44</v>
      </c>
      <c r="M1775" t="e">
        <f>'Venteos_Well testing'!BD131</f>
        <v>#VALUE!</v>
      </c>
      <c r="N1775">
        <f>IFERROR(IF(L1775="CO2",M1775,IF(L1775="CH4",M1775*Hoja1!$C$19,BASEDEDATOS!M1775*Hoja1!$C$20)),0)</f>
        <v>0</v>
      </c>
    </row>
    <row r="1776" spans="2:14" x14ac:dyDescent="0.75">
      <c r="B1776" t="str">
        <f t="shared" si="9"/>
        <v>1B2ai</v>
      </c>
      <c r="C1776" t="str">
        <f>Hoja1!$C$31</f>
        <v>CRUDO</v>
      </c>
      <c r="D1776" t="s">
        <v>12</v>
      </c>
      <c r="E1776" t="s">
        <v>841</v>
      </c>
      <c r="F1776" t="s">
        <v>844</v>
      </c>
      <c r="L1776" t="s">
        <v>44</v>
      </c>
      <c r="M1776" t="e">
        <f>'Venteos_Well testing'!BD132</f>
        <v>#VALUE!</v>
      </c>
      <c r="N1776">
        <f>IFERROR(IF(L1776="CO2",M1776,IF(L1776="CH4",M1776*Hoja1!$C$19,BASEDEDATOS!M1776*Hoja1!$C$20)),0)</f>
        <v>0</v>
      </c>
    </row>
    <row r="1777" spans="2:14" x14ac:dyDescent="0.75">
      <c r="B1777" t="str">
        <f t="shared" si="9"/>
        <v>1B2ai</v>
      </c>
      <c r="C1777" t="str">
        <f>Hoja1!$C$31</f>
        <v>CRUDO</v>
      </c>
      <c r="D1777" t="s">
        <v>12</v>
      </c>
      <c r="E1777" t="s">
        <v>841</v>
      </c>
      <c r="F1777" t="s">
        <v>844</v>
      </c>
      <c r="L1777" t="s">
        <v>44</v>
      </c>
      <c r="M1777" t="e">
        <f>'Venteos_Well testing'!BD133</f>
        <v>#VALUE!</v>
      </c>
      <c r="N1777">
        <f>IFERROR(IF(L1777="CO2",M1777,IF(L1777="CH4",M1777*Hoja1!$C$19,BASEDEDATOS!M1777*Hoja1!$C$20)),0)</f>
        <v>0</v>
      </c>
    </row>
    <row r="1778" spans="2:14" x14ac:dyDescent="0.75">
      <c r="B1778" t="str">
        <f t="shared" si="9"/>
        <v>1B2ai</v>
      </c>
      <c r="C1778" t="str">
        <f>Hoja1!$C$31</f>
        <v>CRUDO</v>
      </c>
      <c r="D1778" t="s">
        <v>12</v>
      </c>
      <c r="E1778" t="s">
        <v>841</v>
      </c>
      <c r="F1778" t="s">
        <v>844</v>
      </c>
      <c r="L1778" t="s">
        <v>44</v>
      </c>
      <c r="M1778" t="e">
        <f>'Venteos_Well testing'!BD134</f>
        <v>#VALUE!</v>
      </c>
      <c r="N1778">
        <f>IFERROR(IF(L1778="CO2",M1778,IF(L1778="CH4",M1778*Hoja1!$C$19,BASEDEDATOS!M1778*Hoja1!$C$20)),0)</f>
        <v>0</v>
      </c>
    </row>
    <row r="1779" spans="2:14" x14ac:dyDescent="0.75">
      <c r="B1779" t="str">
        <f t="shared" si="9"/>
        <v>1B2ai</v>
      </c>
      <c r="C1779" t="str">
        <f>Hoja1!$C$31</f>
        <v>CRUDO</v>
      </c>
      <c r="D1779" t="s">
        <v>12</v>
      </c>
      <c r="E1779" t="s">
        <v>841</v>
      </c>
      <c r="F1779" t="s">
        <v>844</v>
      </c>
      <c r="L1779" t="s">
        <v>44</v>
      </c>
      <c r="M1779" t="e">
        <f>'Venteos_Well testing'!BD135</f>
        <v>#VALUE!</v>
      </c>
      <c r="N1779">
        <f>IFERROR(IF(L1779="CO2",M1779,IF(L1779="CH4",M1779*Hoja1!$C$19,BASEDEDATOS!M1779*Hoja1!$C$20)),0)</f>
        <v>0</v>
      </c>
    </row>
    <row r="1780" spans="2:14" x14ac:dyDescent="0.75">
      <c r="B1780" t="str">
        <f t="shared" si="9"/>
        <v>1B2ai</v>
      </c>
      <c r="C1780" t="str">
        <f>Hoja1!$C$31</f>
        <v>CRUDO</v>
      </c>
      <c r="D1780" t="s">
        <v>12</v>
      </c>
      <c r="E1780" t="s">
        <v>841</v>
      </c>
      <c r="F1780" t="s">
        <v>844</v>
      </c>
      <c r="L1780" t="s">
        <v>44</v>
      </c>
      <c r="M1780" t="e">
        <f>'Venteos_Well testing'!BD136</f>
        <v>#VALUE!</v>
      </c>
      <c r="N1780">
        <f>IFERROR(IF(L1780="CO2",M1780,IF(L1780="CH4",M1780*Hoja1!$C$19,BASEDEDATOS!M1780*Hoja1!$C$20)),0)</f>
        <v>0</v>
      </c>
    </row>
    <row r="1781" spans="2:14" x14ac:dyDescent="0.75">
      <c r="B1781" t="str">
        <f t="shared" si="9"/>
        <v>1B2ai</v>
      </c>
      <c r="C1781" t="str">
        <f>Hoja1!$C$31</f>
        <v>CRUDO</v>
      </c>
      <c r="D1781" t="s">
        <v>12</v>
      </c>
      <c r="E1781" t="s">
        <v>841</v>
      </c>
      <c r="F1781" t="s">
        <v>844</v>
      </c>
      <c r="L1781" t="s">
        <v>44</v>
      </c>
      <c r="M1781" t="e">
        <f>'Venteos_Well testing'!BD137</f>
        <v>#VALUE!</v>
      </c>
      <c r="N1781">
        <f>IFERROR(IF(L1781="CO2",M1781,IF(L1781="CH4",M1781*Hoja1!$C$19,BASEDEDATOS!M1781*Hoja1!$C$20)),0)</f>
        <v>0</v>
      </c>
    </row>
    <row r="1782" spans="2:14" x14ac:dyDescent="0.75">
      <c r="B1782" t="str">
        <f t="shared" si="9"/>
        <v>1B2ai</v>
      </c>
      <c r="C1782" t="str">
        <f>Hoja1!$C$31</f>
        <v>CRUDO</v>
      </c>
      <c r="D1782" t="s">
        <v>12</v>
      </c>
      <c r="E1782" t="s">
        <v>841</v>
      </c>
      <c r="F1782" t="s">
        <v>844</v>
      </c>
      <c r="L1782" t="s">
        <v>44</v>
      </c>
      <c r="M1782" t="e">
        <f>'Venteos_Well testing'!BD138</f>
        <v>#VALUE!</v>
      </c>
      <c r="N1782">
        <f>IFERROR(IF(L1782="CO2",M1782,IF(L1782="CH4",M1782*Hoja1!$C$19,BASEDEDATOS!M1782*Hoja1!$C$20)),0)</f>
        <v>0</v>
      </c>
    </row>
    <row r="1783" spans="2:14" x14ac:dyDescent="0.75">
      <c r="B1783" t="str">
        <f t="shared" si="9"/>
        <v>1B2ai</v>
      </c>
      <c r="C1783" t="str">
        <f>Hoja1!$C$31</f>
        <v>CRUDO</v>
      </c>
      <c r="D1783" t="s">
        <v>12</v>
      </c>
      <c r="E1783" t="s">
        <v>841</v>
      </c>
      <c r="F1783" t="s">
        <v>844</v>
      </c>
      <c r="L1783" t="s">
        <v>44</v>
      </c>
      <c r="M1783" t="e">
        <f>'Venteos_Well testing'!BD139</f>
        <v>#VALUE!</v>
      </c>
      <c r="N1783">
        <f>IFERROR(IF(L1783="CO2",M1783,IF(L1783="CH4",M1783*Hoja1!$C$19,BASEDEDATOS!M1783*Hoja1!$C$20)),0)</f>
        <v>0</v>
      </c>
    </row>
    <row r="1784" spans="2:14" x14ac:dyDescent="0.75">
      <c r="B1784" t="str">
        <f t="shared" si="9"/>
        <v>1B2ai</v>
      </c>
      <c r="C1784" t="str">
        <f>Hoja1!$C$31</f>
        <v>CRUDO</v>
      </c>
      <c r="D1784" t="s">
        <v>12</v>
      </c>
      <c r="E1784" t="s">
        <v>841</v>
      </c>
      <c r="F1784" t="s">
        <v>844</v>
      </c>
      <c r="L1784" t="s">
        <v>44</v>
      </c>
      <c r="M1784" t="e">
        <f>'Venteos_Well testing'!BD140</f>
        <v>#VALUE!</v>
      </c>
      <c r="N1784">
        <f>IFERROR(IF(L1784="CO2",M1784,IF(L1784="CH4",M1784*Hoja1!$C$19,BASEDEDATOS!M1784*Hoja1!$C$20)),0)</f>
        <v>0</v>
      </c>
    </row>
    <row r="1785" spans="2:14" x14ac:dyDescent="0.75">
      <c r="B1785" t="str">
        <f t="shared" si="9"/>
        <v>1B2ai</v>
      </c>
      <c r="C1785" t="str">
        <f>Hoja1!$C$31</f>
        <v>CRUDO</v>
      </c>
      <c r="D1785" t="s">
        <v>12</v>
      </c>
      <c r="E1785" t="s">
        <v>841</v>
      </c>
      <c r="F1785" t="s">
        <v>844</v>
      </c>
      <c r="L1785" t="s">
        <v>44</v>
      </c>
      <c r="M1785" t="e">
        <f>'Venteos_Well testing'!BD141</f>
        <v>#VALUE!</v>
      </c>
      <c r="N1785">
        <f>IFERROR(IF(L1785="CO2",M1785,IF(L1785="CH4",M1785*Hoja1!$C$19,BASEDEDATOS!M1785*Hoja1!$C$20)),0)</f>
        <v>0</v>
      </c>
    </row>
    <row r="1786" spans="2:14" x14ac:dyDescent="0.75">
      <c r="B1786" t="str">
        <f t="shared" si="9"/>
        <v>1B2ai</v>
      </c>
      <c r="C1786" t="str">
        <f>Hoja1!$C$31</f>
        <v>CRUDO</v>
      </c>
      <c r="D1786" t="s">
        <v>12</v>
      </c>
      <c r="E1786" t="s">
        <v>841</v>
      </c>
      <c r="F1786" t="s">
        <v>844</v>
      </c>
      <c r="L1786" t="s">
        <v>44</v>
      </c>
      <c r="M1786" t="e">
        <f>'Venteos_Well testing'!BD142</f>
        <v>#VALUE!</v>
      </c>
      <c r="N1786">
        <f>IFERROR(IF(L1786="CO2",M1786,IF(L1786="CH4",M1786*Hoja1!$C$19,BASEDEDATOS!M1786*Hoja1!$C$20)),0)</f>
        <v>0</v>
      </c>
    </row>
    <row r="1787" spans="2:14" x14ac:dyDescent="0.75">
      <c r="B1787" t="str">
        <f t="shared" si="9"/>
        <v>1B2ai</v>
      </c>
      <c r="C1787" t="str">
        <f>Hoja1!$C$31</f>
        <v>CRUDO</v>
      </c>
      <c r="D1787" t="s">
        <v>12</v>
      </c>
      <c r="E1787" t="s">
        <v>841</v>
      </c>
      <c r="F1787" t="s">
        <v>844</v>
      </c>
      <c r="L1787" t="s">
        <v>44</v>
      </c>
      <c r="M1787" t="e">
        <f>'Venteos_Well testing'!BD143</f>
        <v>#VALUE!</v>
      </c>
      <c r="N1787">
        <f>IFERROR(IF(L1787="CO2",M1787,IF(L1787="CH4",M1787*Hoja1!$C$19,BASEDEDATOS!M1787*Hoja1!$C$20)),0)</f>
        <v>0</v>
      </c>
    </row>
    <row r="1788" spans="2:14" x14ac:dyDescent="0.75">
      <c r="B1788" t="str">
        <f t="shared" si="9"/>
        <v>1B2ai</v>
      </c>
      <c r="C1788" t="str">
        <f>Hoja1!$C$31</f>
        <v>CRUDO</v>
      </c>
      <c r="D1788" t="s">
        <v>12</v>
      </c>
      <c r="E1788" t="s">
        <v>841</v>
      </c>
      <c r="F1788" t="s">
        <v>844</v>
      </c>
      <c r="L1788" t="s">
        <v>44</v>
      </c>
      <c r="M1788" t="e">
        <f>'Venteos_Well testing'!BD144</f>
        <v>#VALUE!</v>
      </c>
      <c r="N1788">
        <f>IFERROR(IF(L1788="CO2",M1788,IF(L1788="CH4",M1788*Hoja1!$C$19,BASEDEDATOS!M1788*Hoja1!$C$20)),0)</f>
        <v>0</v>
      </c>
    </row>
    <row r="1789" spans="2:14" x14ac:dyDescent="0.75">
      <c r="B1789" t="str">
        <f t="shared" si="9"/>
        <v>1B2ai</v>
      </c>
      <c r="C1789" t="str">
        <f>Hoja1!$C$31</f>
        <v>CRUDO</v>
      </c>
      <c r="D1789" t="s">
        <v>12</v>
      </c>
      <c r="E1789" t="s">
        <v>841</v>
      </c>
      <c r="F1789" t="s">
        <v>844</v>
      </c>
      <c r="L1789" t="s">
        <v>44</v>
      </c>
      <c r="M1789" t="e">
        <f>'Venteos_Well testing'!BD145</f>
        <v>#VALUE!</v>
      </c>
      <c r="N1789">
        <f>IFERROR(IF(L1789="CO2",M1789,IF(L1789="CH4",M1789*Hoja1!$C$19,BASEDEDATOS!M1789*Hoja1!$C$20)),0)</f>
        <v>0</v>
      </c>
    </row>
    <row r="1790" spans="2:14" x14ac:dyDescent="0.75">
      <c r="B1790" t="str">
        <f t="shared" si="9"/>
        <v>1B2ai</v>
      </c>
      <c r="C1790" t="str">
        <f>Hoja1!$C$31</f>
        <v>CRUDO</v>
      </c>
      <c r="D1790" t="s">
        <v>12</v>
      </c>
      <c r="E1790" t="s">
        <v>841</v>
      </c>
      <c r="F1790" t="s">
        <v>844</v>
      </c>
      <c r="L1790" t="s">
        <v>44</v>
      </c>
      <c r="M1790" t="e">
        <f>'Venteos_Well testing'!BD146</f>
        <v>#VALUE!</v>
      </c>
      <c r="N1790">
        <f>IFERROR(IF(L1790="CO2",M1790,IF(L1790="CH4",M1790*Hoja1!$C$19,BASEDEDATOS!M1790*Hoja1!$C$20)),0)</f>
        <v>0</v>
      </c>
    </row>
    <row r="1791" spans="2:14" x14ac:dyDescent="0.75">
      <c r="B1791" t="str">
        <f t="shared" si="9"/>
        <v>1B2ai</v>
      </c>
      <c r="C1791" t="str">
        <f>Hoja1!$C$31</f>
        <v>CRUDO</v>
      </c>
      <c r="D1791" t="s">
        <v>12</v>
      </c>
      <c r="E1791" t="s">
        <v>841</v>
      </c>
      <c r="F1791" t="s">
        <v>844</v>
      </c>
      <c r="L1791" t="s">
        <v>44</v>
      </c>
      <c r="M1791" t="e">
        <f>'Venteos_Well testing'!BD147</f>
        <v>#VALUE!</v>
      </c>
      <c r="N1791">
        <f>IFERROR(IF(L1791="CO2",M1791,IF(L1791="CH4",M1791*Hoja1!$C$19,BASEDEDATOS!M1791*Hoja1!$C$20)),0)</f>
        <v>0</v>
      </c>
    </row>
    <row r="1792" spans="2:14" x14ac:dyDescent="0.75">
      <c r="B1792" t="str">
        <f t="shared" si="9"/>
        <v>1B2ai</v>
      </c>
      <c r="C1792" t="str">
        <f>Hoja1!$C$31</f>
        <v>CRUDO</v>
      </c>
      <c r="D1792" t="s">
        <v>12</v>
      </c>
      <c r="E1792" t="s">
        <v>841</v>
      </c>
      <c r="F1792" t="s">
        <v>844</v>
      </c>
      <c r="L1792" t="s">
        <v>44</v>
      </c>
      <c r="M1792" t="e">
        <f>'Venteos_Well testing'!BD148</f>
        <v>#VALUE!</v>
      </c>
      <c r="N1792">
        <f>IFERROR(IF(L1792="CO2",M1792,IF(L1792="CH4",M1792*Hoja1!$C$19,BASEDEDATOS!M1792*Hoja1!$C$20)),0)</f>
        <v>0</v>
      </c>
    </row>
    <row r="1793" spans="2:14" x14ac:dyDescent="0.75">
      <c r="B1793" t="str">
        <f t="shared" si="9"/>
        <v>1B2ai</v>
      </c>
      <c r="C1793" t="str">
        <f>Hoja1!$C$31</f>
        <v>CRUDO</v>
      </c>
      <c r="D1793" t="s">
        <v>12</v>
      </c>
      <c r="E1793" t="s">
        <v>841</v>
      </c>
      <c r="F1793" t="s">
        <v>844</v>
      </c>
      <c r="L1793" t="s">
        <v>44</v>
      </c>
      <c r="M1793" t="e">
        <f>'Venteos_Well testing'!BD149</f>
        <v>#VALUE!</v>
      </c>
      <c r="N1793">
        <f>IFERROR(IF(L1793="CO2",M1793,IF(L1793="CH4",M1793*Hoja1!$C$19,BASEDEDATOS!M1793*Hoja1!$C$20)),0)</f>
        <v>0</v>
      </c>
    </row>
    <row r="1794" spans="2:14" x14ac:dyDescent="0.75">
      <c r="B1794" t="str">
        <f t="shared" si="9"/>
        <v>1B2ai</v>
      </c>
      <c r="C1794" t="str">
        <f>Hoja1!$C$31</f>
        <v>CRUDO</v>
      </c>
      <c r="D1794" t="s">
        <v>12</v>
      </c>
      <c r="E1794" t="s">
        <v>841</v>
      </c>
      <c r="F1794" t="s">
        <v>844</v>
      </c>
      <c r="L1794" t="s">
        <v>44</v>
      </c>
      <c r="M1794" t="e">
        <f>'Venteos_Well testing'!BD150</f>
        <v>#VALUE!</v>
      </c>
      <c r="N1794">
        <f>IFERROR(IF(L1794="CO2",M1794,IF(L1794="CH4",M1794*Hoja1!$C$19,BASEDEDATOS!M1794*Hoja1!$C$20)),0)</f>
        <v>0</v>
      </c>
    </row>
    <row r="1795" spans="2:14" x14ac:dyDescent="0.75">
      <c r="B1795" t="str">
        <f t="shared" si="9"/>
        <v>1B2ai</v>
      </c>
      <c r="C1795" t="str">
        <f>Hoja1!$C$31</f>
        <v>CRUDO</v>
      </c>
      <c r="D1795" t="s">
        <v>12</v>
      </c>
      <c r="E1795" t="s">
        <v>841</v>
      </c>
      <c r="F1795" t="s">
        <v>844</v>
      </c>
      <c r="L1795" t="s">
        <v>44</v>
      </c>
      <c r="M1795" t="e">
        <f>'Venteos_Well testing'!BD151</f>
        <v>#VALUE!</v>
      </c>
      <c r="N1795">
        <f>IFERROR(IF(L1795="CO2",M1795,IF(L1795="CH4",M1795*Hoja1!$C$19,BASEDEDATOS!M1795*Hoja1!$C$20)),0)</f>
        <v>0</v>
      </c>
    </row>
    <row r="1796" spans="2:14" x14ac:dyDescent="0.75">
      <c r="B1796" t="str">
        <f t="shared" si="9"/>
        <v>1B2ai</v>
      </c>
      <c r="C1796" t="str">
        <f>Hoja1!$C$31</f>
        <v>CRUDO</v>
      </c>
      <c r="D1796" t="s">
        <v>12</v>
      </c>
      <c r="E1796" t="s">
        <v>841</v>
      </c>
      <c r="F1796" t="s">
        <v>844</v>
      </c>
      <c r="L1796" t="s">
        <v>44</v>
      </c>
      <c r="M1796" t="e">
        <f>'Venteos_Well testing'!BD152</f>
        <v>#VALUE!</v>
      </c>
      <c r="N1796">
        <f>IFERROR(IF(L1796="CO2",M1796,IF(L1796="CH4",M1796*Hoja1!$C$19,BASEDEDATOS!M1796*Hoja1!$C$20)),0)</f>
        <v>0</v>
      </c>
    </row>
    <row r="1797" spans="2:14" x14ac:dyDescent="0.75">
      <c r="B1797" t="str">
        <f t="shared" si="9"/>
        <v>1B2ai</v>
      </c>
      <c r="C1797" t="str">
        <f>Hoja1!$C$31</f>
        <v>CRUDO</v>
      </c>
      <c r="D1797" t="s">
        <v>12</v>
      </c>
      <c r="E1797" t="s">
        <v>841</v>
      </c>
      <c r="F1797" t="s">
        <v>844</v>
      </c>
      <c r="L1797" t="s">
        <v>44</v>
      </c>
      <c r="M1797" t="e">
        <f>'Venteos_Well testing'!BD153</f>
        <v>#VALUE!</v>
      </c>
      <c r="N1797">
        <f>IFERROR(IF(L1797="CO2",M1797,IF(L1797="CH4",M1797*Hoja1!$C$19,BASEDEDATOS!M1797*Hoja1!$C$20)),0)</f>
        <v>0</v>
      </c>
    </row>
    <row r="1798" spans="2:14" x14ac:dyDescent="0.75">
      <c r="B1798" t="str">
        <f t="shared" si="9"/>
        <v>1B2ai</v>
      </c>
      <c r="C1798" t="str">
        <f>Hoja1!$C$31</f>
        <v>CRUDO</v>
      </c>
      <c r="D1798" t="s">
        <v>12</v>
      </c>
      <c r="E1798" t="s">
        <v>320</v>
      </c>
      <c r="F1798" t="s">
        <v>845</v>
      </c>
      <c r="L1798" t="s">
        <v>30</v>
      </c>
      <c r="M1798">
        <f>'Venteos_Well testing'!AT72</f>
        <v>0</v>
      </c>
      <c r="N1798">
        <f>IFERROR(IF(L1798="CO2",M1798,IF(L1798="CH4",M1798*Hoja1!$C$19,BASEDEDATOS!M1798*Hoja1!$C$20)),0)</f>
        <v>0</v>
      </c>
    </row>
    <row r="1799" spans="2:14" x14ac:dyDescent="0.75">
      <c r="B1799" t="str">
        <f t="shared" si="9"/>
        <v>1B2ai</v>
      </c>
      <c r="C1799" t="str">
        <f>Hoja1!$C$31</f>
        <v>CRUDO</v>
      </c>
      <c r="D1799" t="s">
        <v>12</v>
      </c>
      <c r="E1799" t="s">
        <v>320</v>
      </c>
      <c r="F1799" t="s">
        <v>845</v>
      </c>
      <c r="L1799" t="s">
        <v>30</v>
      </c>
      <c r="M1799">
        <f>'Venteos_Well testing'!AT73</f>
        <v>0</v>
      </c>
      <c r="N1799">
        <f>IFERROR(IF(L1799="CO2",M1799,IF(L1799="CH4",M1799*Hoja1!$C$19,BASEDEDATOS!M1799*Hoja1!$C$20)),0)</f>
        <v>0</v>
      </c>
    </row>
    <row r="1800" spans="2:14" x14ac:dyDescent="0.75">
      <c r="B1800" t="str">
        <f t="shared" si="9"/>
        <v>1B2ai</v>
      </c>
      <c r="C1800" t="str">
        <f>Hoja1!$C$31</f>
        <v>CRUDO</v>
      </c>
      <c r="D1800" t="s">
        <v>12</v>
      </c>
      <c r="E1800" t="s">
        <v>320</v>
      </c>
      <c r="F1800" t="s">
        <v>845</v>
      </c>
      <c r="L1800" t="s">
        <v>30</v>
      </c>
      <c r="M1800">
        <f>'Venteos_Well testing'!AT74</f>
        <v>0.23485120388167968</v>
      </c>
      <c r="N1800">
        <f>IFERROR(IF(L1800="CO2",M1800,IF(L1800="CH4",M1800*Hoja1!$C$19,BASEDEDATOS!M1800*Hoja1!$C$20)),0)</f>
        <v>0.23485120388167968</v>
      </c>
    </row>
    <row r="1801" spans="2:14" x14ac:dyDescent="0.75">
      <c r="B1801" t="str">
        <f t="shared" si="9"/>
        <v>1B2ai</v>
      </c>
      <c r="C1801" t="str">
        <f>Hoja1!$C$31</f>
        <v>CRUDO</v>
      </c>
      <c r="D1801" t="s">
        <v>12</v>
      </c>
      <c r="E1801" t="s">
        <v>320</v>
      </c>
      <c r="F1801" t="s">
        <v>845</v>
      </c>
      <c r="L1801" t="s">
        <v>30</v>
      </c>
      <c r="M1801">
        <f>'Venteos_Well testing'!AT75</f>
        <v>0.30416492724953653</v>
      </c>
      <c r="N1801">
        <f>IFERROR(IF(L1801="CO2",M1801,IF(L1801="CH4",M1801*Hoja1!$C$19,BASEDEDATOS!M1801*Hoja1!$C$20)),0)</f>
        <v>0.30416492724953653</v>
      </c>
    </row>
    <row r="1802" spans="2:14" x14ac:dyDescent="0.75">
      <c r="B1802" t="str">
        <f t="shared" si="9"/>
        <v>1B2ai</v>
      </c>
      <c r="C1802" t="str">
        <f>Hoja1!$C$31</f>
        <v>CRUDO</v>
      </c>
      <c r="D1802" t="s">
        <v>12</v>
      </c>
      <c r="E1802" t="s">
        <v>320</v>
      </c>
      <c r="F1802" t="s">
        <v>845</v>
      </c>
      <c r="L1802" t="s">
        <v>30</v>
      </c>
      <c r="M1802">
        <f>'Venteos_Well testing'!AT76</f>
        <v>0</v>
      </c>
      <c r="N1802">
        <f>IFERROR(IF(L1802="CO2",M1802,IF(L1802="CH4",M1802*Hoja1!$C$19,BASEDEDATOS!M1802*Hoja1!$C$20)),0)</f>
        <v>0</v>
      </c>
    </row>
    <row r="1803" spans="2:14" x14ac:dyDescent="0.75">
      <c r="B1803" t="str">
        <f t="shared" si="9"/>
        <v>1B2ai</v>
      </c>
      <c r="C1803" t="str">
        <f>Hoja1!$C$31</f>
        <v>CRUDO</v>
      </c>
      <c r="D1803" t="s">
        <v>12</v>
      </c>
      <c r="E1803" t="s">
        <v>320</v>
      </c>
      <c r="F1803" t="s">
        <v>845</v>
      </c>
      <c r="L1803" t="s">
        <v>30</v>
      </c>
      <c r="M1803">
        <f>'Venteos_Well testing'!AT77</f>
        <v>0</v>
      </c>
      <c r="N1803">
        <f>IFERROR(IF(L1803="CO2",M1803,IF(L1803="CH4",M1803*Hoja1!$C$19,BASEDEDATOS!M1803*Hoja1!$C$20)),0)</f>
        <v>0</v>
      </c>
    </row>
    <row r="1804" spans="2:14" x14ac:dyDescent="0.75">
      <c r="B1804" t="str">
        <f t="shared" ref="B1804:B1867" si="10">IF(C1804="CRUDO","1B2ai","1B2aii")</f>
        <v>1B2ai</v>
      </c>
      <c r="C1804" t="str">
        <f>Hoja1!$C$31</f>
        <v>CRUDO</v>
      </c>
      <c r="D1804" t="s">
        <v>12</v>
      </c>
      <c r="E1804" t="s">
        <v>320</v>
      </c>
      <c r="F1804" t="s">
        <v>845</v>
      </c>
      <c r="L1804" t="s">
        <v>30</v>
      </c>
      <c r="M1804">
        <f>'Venteos_Well testing'!AT78</f>
        <v>0</v>
      </c>
      <c r="N1804">
        <f>IFERROR(IF(L1804="CO2",M1804,IF(L1804="CH4",M1804*Hoja1!$C$19,BASEDEDATOS!M1804*Hoja1!$C$20)),0)</f>
        <v>0</v>
      </c>
    </row>
    <row r="1805" spans="2:14" x14ac:dyDescent="0.75">
      <c r="B1805" t="str">
        <f t="shared" si="10"/>
        <v>1B2ai</v>
      </c>
      <c r="C1805" t="str">
        <f>Hoja1!$C$31</f>
        <v>CRUDO</v>
      </c>
      <c r="D1805" t="s">
        <v>12</v>
      </c>
      <c r="E1805" t="s">
        <v>320</v>
      </c>
      <c r="F1805" t="s">
        <v>845</v>
      </c>
      <c r="L1805" t="s">
        <v>30</v>
      </c>
      <c r="M1805">
        <f>'Venteos_Well testing'!AT79</f>
        <v>0</v>
      </c>
      <c r="N1805">
        <f>IFERROR(IF(L1805="CO2",M1805,IF(L1805="CH4",M1805*Hoja1!$C$19,BASEDEDATOS!M1805*Hoja1!$C$20)),0)</f>
        <v>0</v>
      </c>
    </row>
    <row r="1806" spans="2:14" x14ac:dyDescent="0.75">
      <c r="B1806" t="str">
        <f t="shared" si="10"/>
        <v>1B2ai</v>
      </c>
      <c r="C1806" t="str">
        <f>Hoja1!$C$31</f>
        <v>CRUDO</v>
      </c>
      <c r="D1806" t="s">
        <v>12</v>
      </c>
      <c r="E1806" t="s">
        <v>320</v>
      </c>
      <c r="F1806" t="s">
        <v>845</v>
      </c>
      <c r="L1806" t="s">
        <v>30</v>
      </c>
      <c r="M1806">
        <f>'Venteos_Well testing'!AT80</f>
        <v>0</v>
      </c>
      <c r="N1806">
        <f>IFERROR(IF(L1806="CO2",M1806,IF(L1806="CH4",M1806*Hoja1!$C$19,BASEDEDATOS!M1806*Hoja1!$C$20)),0)</f>
        <v>0</v>
      </c>
    </row>
    <row r="1807" spans="2:14" x14ac:dyDescent="0.75">
      <c r="B1807" t="str">
        <f t="shared" si="10"/>
        <v>1B2ai</v>
      </c>
      <c r="C1807" t="str">
        <f>Hoja1!$C$31</f>
        <v>CRUDO</v>
      </c>
      <c r="D1807" t="s">
        <v>12</v>
      </c>
      <c r="E1807" t="s">
        <v>320</v>
      </c>
      <c r="F1807" t="s">
        <v>845</v>
      </c>
      <c r="L1807" t="s">
        <v>30</v>
      </c>
      <c r="M1807">
        <f>'Venteos_Well testing'!AT81</f>
        <v>0</v>
      </c>
      <c r="N1807">
        <f>IFERROR(IF(L1807="CO2",M1807,IF(L1807="CH4",M1807*Hoja1!$C$19,BASEDEDATOS!M1807*Hoja1!$C$20)),0)</f>
        <v>0</v>
      </c>
    </row>
    <row r="1808" spans="2:14" x14ac:dyDescent="0.75">
      <c r="B1808" t="str">
        <f t="shared" si="10"/>
        <v>1B2ai</v>
      </c>
      <c r="C1808" t="str">
        <f>Hoja1!$C$31</f>
        <v>CRUDO</v>
      </c>
      <c r="D1808" t="s">
        <v>12</v>
      </c>
      <c r="E1808" t="s">
        <v>320</v>
      </c>
      <c r="F1808" t="s">
        <v>845</v>
      </c>
      <c r="L1808" t="s">
        <v>30</v>
      </c>
      <c r="M1808">
        <f>'Venteos_Well testing'!AT82</f>
        <v>0</v>
      </c>
      <c r="N1808">
        <f>IFERROR(IF(L1808="CO2",M1808,IF(L1808="CH4",M1808*Hoja1!$C$19,BASEDEDATOS!M1808*Hoja1!$C$20)),0)</f>
        <v>0</v>
      </c>
    </row>
    <row r="1809" spans="2:14" x14ac:dyDescent="0.75">
      <c r="B1809" t="str">
        <f t="shared" si="10"/>
        <v>1B2ai</v>
      </c>
      <c r="C1809" t="str">
        <f>Hoja1!$C$31</f>
        <v>CRUDO</v>
      </c>
      <c r="D1809" t="s">
        <v>12</v>
      </c>
      <c r="E1809" t="s">
        <v>320</v>
      </c>
      <c r="F1809" t="s">
        <v>845</v>
      </c>
      <c r="L1809" t="s">
        <v>30</v>
      </c>
      <c r="M1809">
        <f>'Venteos_Well testing'!AT83</f>
        <v>0</v>
      </c>
      <c r="N1809">
        <f>IFERROR(IF(L1809="CO2",M1809,IF(L1809="CH4",M1809*Hoja1!$C$19,BASEDEDATOS!M1809*Hoja1!$C$20)),0)</f>
        <v>0</v>
      </c>
    </row>
    <row r="1810" spans="2:14" x14ac:dyDescent="0.75">
      <c r="B1810" t="str">
        <f t="shared" si="10"/>
        <v>1B2ai</v>
      </c>
      <c r="C1810" t="str">
        <f>Hoja1!$C$31</f>
        <v>CRUDO</v>
      </c>
      <c r="D1810" t="s">
        <v>12</v>
      </c>
      <c r="E1810" t="s">
        <v>320</v>
      </c>
      <c r="F1810" t="s">
        <v>845</v>
      </c>
      <c r="L1810" t="s">
        <v>30</v>
      </c>
      <c r="M1810">
        <f>'Venteos_Well testing'!AT84</f>
        <v>0</v>
      </c>
      <c r="N1810">
        <f>IFERROR(IF(L1810="CO2",M1810,IF(L1810="CH4",M1810*Hoja1!$C$19,BASEDEDATOS!M1810*Hoja1!$C$20)),0)</f>
        <v>0</v>
      </c>
    </row>
    <row r="1811" spans="2:14" x14ac:dyDescent="0.75">
      <c r="B1811" t="str">
        <f t="shared" si="10"/>
        <v>1B2ai</v>
      </c>
      <c r="C1811" t="str">
        <f>Hoja1!$C$31</f>
        <v>CRUDO</v>
      </c>
      <c r="D1811" t="s">
        <v>12</v>
      </c>
      <c r="E1811" t="s">
        <v>320</v>
      </c>
      <c r="F1811" t="s">
        <v>845</v>
      </c>
      <c r="L1811" t="s">
        <v>30</v>
      </c>
      <c r="M1811">
        <f>'Venteos_Well testing'!AT85</f>
        <v>0</v>
      </c>
      <c r="N1811">
        <f>IFERROR(IF(L1811="CO2",M1811,IF(L1811="CH4",M1811*Hoja1!$C$19,BASEDEDATOS!M1811*Hoja1!$C$20)),0)</f>
        <v>0</v>
      </c>
    </row>
    <row r="1812" spans="2:14" x14ac:dyDescent="0.75">
      <c r="B1812" t="str">
        <f t="shared" si="10"/>
        <v>1B2ai</v>
      </c>
      <c r="C1812" t="str">
        <f>Hoja1!$C$31</f>
        <v>CRUDO</v>
      </c>
      <c r="D1812" t="s">
        <v>12</v>
      </c>
      <c r="E1812" t="s">
        <v>320</v>
      </c>
      <c r="F1812" t="s">
        <v>845</v>
      </c>
      <c r="L1812" t="s">
        <v>30</v>
      </c>
      <c r="M1812">
        <f>'Venteos_Well testing'!AT86</f>
        <v>0</v>
      </c>
      <c r="N1812">
        <f>IFERROR(IF(L1812="CO2",M1812,IF(L1812="CH4",M1812*Hoja1!$C$19,BASEDEDATOS!M1812*Hoja1!$C$20)),0)</f>
        <v>0</v>
      </c>
    </row>
    <row r="1813" spans="2:14" x14ac:dyDescent="0.75">
      <c r="B1813" t="str">
        <f t="shared" si="10"/>
        <v>1B2ai</v>
      </c>
      <c r="C1813" t="str">
        <f>Hoja1!$C$31</f>
        <v>CRUDO</v>
      </c>
      <c r="D1813" t="s">
        <v>12</v>
      </c>
      <c r="E1813" t="s">
        <v>320</v>
      </c>
      <c r="F1813" t="s">
        <v>845</v>
      </c>
      <c r="L1813" t="s">
        <v>30</v>
      </c>
      <c r="M1813">
        <f>'Venteos_Well testing'!AT87</f>
        <v>0</v>
      </c>
      <c r="N1813">
        <f>IFERROR(IF(L1813="CO2",M1813,IF(L1813="CH4",M1813*Hoja1!$C$19,BASEDEDATOS!M1813*Hoja1!$C$20)),0)</f>
        <v>0</v>
      </c>
    </row>
    <row r="1814" spans="2:14" x14ac:dyDescent="0.75">
      <c r="B1814" t="str">
        <f t="shared" si="10"/>
        <v>1B2ai</v>
      </c>
      <c r="C1814" t="str">
        <f>Hoja1!$C$31</f>
        <v>CRUDO</v>
      </c>
      <c r="D1814" t="s">
        <v>12</v>
      </c>
      <c r="E1814" t="s">
        <v>320</v>
      </c>
      <c r="F1814" t="s">
        <v>845</v>
      </c>
      <c r="L1814" t="s">
        <v>30</v>
      </c>
      <c r="M1814">
        <f>'Venteos_Well testing'!AT88</f>
        <v>0</v>
      </c>
      <c r="N1814">
        <f>IFERROR(IF(L1814="CO2",M1814,IF(L1814="CH4",M1814*Hoja1!$C$19,BASEDEDATOS!M1814*Hoja1!$C$20)),0)</f>
        <v>0</v>
      </c>
    </row>
    <row r="1815" spans="2:14" x14ac:dyDescent="0.75">
      <c r="B1815" t="str">
        <f t="shared" si="10"/>
        <v>1B2ai</v>
      </c>
      <c r="C1815" t="str">
        <f>Hoja1!$C$31</f>
        <v>CRUDO</v>
      </c>
      <c r="D1815" t="s">
        <v>12</v>
      </c>
      <c r="E1815" t="s">
        <v>320</v>
      </c>
      <c r="F1815" t="s">
        <v>845</v>
      </c>
      <c r="L1815" t="s">
        <v>30</v>
      </c>
      <c r="M1815">
        <f>'Venteos_Well testing'!AT89</f>
        <v>0</v>
      </c>
      <c r="N1815">
        <f>IFERROR(IF(L1815="CO2",M1815,IF(L1815="CH4",M1815*Hoja1!$C$19,BASEDEDATOS!M1815*Hoja1!$C$20)),0)</f>
        <v>0</v>
      </c>
    </row>
    <row r="1816" spans="2:14" x14ac:dyDescent="0.75">
      <c r="B1816" t="str">
        <f t="shared" si="10"/>
        <v>1B2ai</v>
      </c>
      <c r="C1816" t="str">
        <f>Hoja1!$C$31</f>
        <v>CRUDO</v>
      </c>
      <c r="D1816" t="s">
        <v>12</v>
      </c>
      <c r="E1816" t="s">
        <v>320</v>
      </c>
      <c r="F1816" t="s">
        <v>845</v>
      </c>
      <c r="L1816" t="s">
        <v>30</v>
      </c>
      <c r="M1816">
        <f>'Venteos_Well testing'!AT90</f>
        <v>0</v>
      </c>
      <c r="N1816">
        <f>IFERROR(IF(L1816="CO2",M1816,IF(L1816="CH4",M1816*Hoja1!$C$19,BASEDEDATOS!M1816*Hoja1!$C$20)),0)</f>
        <v>0</v>
      </c>
    </row>
    <row r="1817" spans="2:14" x14ac:dyDescent="0.75">
      <c r="B1817" t="str">
        <f t="shared" si="10"/>
        <v>1B2ai</v>
      </c>
      <c r="C1817" t="str">
        <f>Hoja1!$C$31</f>
        <v>CRUDO</v>
      </c>
      <c r="D1817" t="s">
        <v>12</v>
      </c>
      <c r="E1817" t="s">
        <v>320</v>
      </c>
      <c r="F1817" t="s">
        <v>845</v>
      </c>
      <c r="L1817" t="s">
        <v>30</v>
      </c>
      <c r="M1817">
        <f>'Venteos_Well testing'!AT91</f>
        <v>0</v>
      </c>
      <c r="N1817">
        <f>IFERROR(IF(L1817="CO2",M1817,IF(L1817="CH4",M1817*Hoja1!$C$19,BASEDEDATOS!M1817*Hoja1!$C$20)),0)</f>
        <v>0</v>
      </c>
    </row>
    <row r="1818" spans="2:14" x14ac:dyDescent="0.75">
      <c r="B1818" t="str">
        <f t="shared" si="10"/>
        <v>1B2ai</v>
      </c>
      <c r="C1818" t="str">
        <f>Hoja1!$C$31</f>
        <v>CRUDO</v>
      </c>
      <c r="D1818" t="s">
        <v>12</v>
      </c>
      <c r="E1818" t="s">
        <v>320</v>
      </c>
      <c r="F1818" t="s">
        <v>845</v>
      </c>
      <c r="L1818" t="s">
        <v>30</v>
      </c>
      <c r="M1818">
        <f>'Venteos_Well testing'!AT92</f>
        <v>0</v>
      </c>
      <c r="N1818">
        <f>IFERROR(IF(L1818="CO2",M1818,IF(L1818="CH4",M1818*Hoja1!$C$19,BASEDEDATOS!M1818*Hoja1!$C$20)),0)</f>
        <v>0</v>
      </c>
    </row>
    <row r="1819" spans="2:14" x14ac:dyDescent="0.75">
      <c r="B1819" t="str">
        <f t="shared" si="10"/>
        <v>1B2ai</v>
      </c>
      <c r="C1819" t="str">
        <f>Hoja1!$C$31</f>
        <v>CRUDO</v>
      </c>
      <c r="D1819" t="s">
        <v>12</v>
      </c>
      <c r="E1819" t="s">
        <v>320</v>
      </c>
      <c r="F1819" t="s">
        <v>845</v>
      </c>
      <c r="L1819" t="s">
        <v>30</v>
      </c>
      <c r="M1819">
        <f>'Venteos_Well testing'!AT93</f>
        <v>0</v>
      </c>
      <c r="N1819">
        <f>IFERROR(IF(L1819="CO2",M1819,IF(L1819="CH4",M1819*Hoja1!$C$19,BASEDEDATOS!M1819*Hoja1!$C$20)),0)</f>
        <v>0</v>
      </c>
    </row>
    <row r="1820" spans="2:14" x14ac:dyDescent="0.75">
      <c r="B1820" t="str">
        <f t="shared" si="10"/>
        <v>1B2ai</v>
      </c>
      <c r="C1820" t="str">
        <f>Hoja1!$C$31</f>
        <v>CRUDO</v>
      </c>
      <c r="D1820" t="s">
        <v>12</v>
      </c>
      <c r="E1820" t="s">
        <v>320</v>
      </c>
      <c r="F1820" t="s">
        <v>845</v>
      </c>
      <c r="L1820" t="s">
        <v>30</v>
      </c>
      <c r="M1820">
        <f>'Venteos_Well testing'!AT94</f>
        <v>0</v>
      </c>
      <c r="N1820">
        <f>IFERROR(IF(L1820="CO2",M1820,IF(L1820="CH4",M1820*Hoja1!$C$19,BASEDEDATOS!M1820*Hoja1!$C$20)),0)</f>
        <v>0</v>
      </c>
    </row>
    <row r="1821" spans="2:14" x14ac:dyDescent="0.75">
      <c r="B1821" t="str">
        <f t="shared" si="10"/>
        <v>1B2ai</v>
      </c>
      <c r="C1821" t="str">
        <f>Hoja1!$C$31</f>
        <v>CRUDO</v>
      </c>
      <c r="D1821" t="s">
        <v>12</v>
      </c>
      <c r="E1821" t="s">
        <v>320</v>
      </c>
      <c r="F1821" t="s">
        <v>845</v>
      </c>
      <c r="L1821" t="s">
        <v>30</v>
      </c>
      <c r="M1821">
        <f>'Venteos_Well testing'!AT95</f>
        <v>0</v>
      </c>
      <c r="N1821">
        <f>IFERROR(IF(L1821="CO2",M1821,IF(L1821="CH4",M1821*Hoja1!$C$19,BASEDEDATOS!M1821*Hoja1!$C$20)),0)</f>
        <v>0</v>
      </c>
    </row>
    <row r="1822" spans="2:14" x14ac:dyDescent="0.75">
      <c r="B1822" t="str">
        <f t="shared" si="10"/>
        <v>1B2ai</v>
      </c>
      <c r="C1822" t="str">
        <f>Hoja1!$C$31</f>
        <v>CRUDO</v>
      </c>
      <c r="D1822" t="s">
        <v>12</v>
      </c>
      <c r="E1822" t="s">
        <v>320</v>
      </c>
      <c r="F1822" t="s">
        <v>845</v>
      </c>
      <c r="L1822" t="s">
        <v>30</v>
      </c>
      <c r="M1822">
        <f>'Venteos_Well testing'!AT96</f>
        <v>0</v>
      </c>
      <c r="N1822">
        <f>IFERROR(IF(L1822="CO2",M1822,IF(L1822="CH4",M1822*Hoja1!$C$19,BASEDEDATOS!M1822*Hoja1!$C$20)),0)</f>
        <v>0</v>
      </c>
    </row>
    <row r="1823" spans="2:14" x14ac:dyDescent="0.75">
      <c r="B1823" t="str">
        <f t="shared" si="10"/>
        <v>1B2ai</v>
      </c>
      <c r="C1823" t="str">
        <f>Hoja1!$C$31</f>
        <v>CRUDO</v>
      </c>
      <c r="D1823" t="s">
        <v>12</v>
      </c>
      <c r="E1823" t="s">
        <v>320</v>
      </c>
      <c r="F1823" t="s">
        <v>845</v>
      </c>
      <c r="L1823" t="s">
        <v>30</v>
      </c>
      <c r="M1823">
        <f>'Venteos_Well testing'!AT97</f>
        <v>0</v>
      </c>
      <c r="N1823">
        <f>IFERROR(IF(L1823="CO2",M1823,IF(L1823="CH4",M1823*Hoja1!$C$19,BASEDEDATOS!M1823*Hoja1!$C$20)),0)</f>
        <v>0</v>
      </c>
    </row>
    <row r="1824" spans="2:14" x14ac:dyDescent="0.75">
      <c r="B1824" t="str">
        <f t="shared" si="10"/>
        <v>1B2ai</v>
      </c>
      <c r="C1824" t="str">
        <f>Hoja1!$C$31</f>
        <v>CRUDO</v>
      </c>
      <c r="D1824" t="s">
        <v>12</v>
      </c>
      <c r="E1824" t="s">
        <v>320</v>
      </c>
      <c r="F1824" t="s">
        <v>845</v>
      </c>
      <c r="L1824" t="s">
        <v>30</v>
      </c>
      <c r="M1824">
        <f>'Venteos_Well testing'!AT98</f>
        <v>0</v>
      </c>
      <c r="N1824">
        <f>IFERROR(IF(L1824="CO2",M1824,IF(L1824="CH4",M1824*Hoja1!$C$19,BASEDEDATOS!M1824*Hoja1!$C$20)),0)</f>
        <v>0</v>
      </c>
    </row>
    <row r="1825" spans="2:14" x14ac:dyDescent="0.75">
      <c r="B1825" t="str">
        <f t="shared" si="10"/>
        <v>1B2ai</v>
      </c>
      <c r="C1825" t="str">
        <f>Hoja1!$C$31</f>
        <v>CRUDO</v>
      </c>
      <c r="D1825" t="s">
        <v>12</v>
      </c>
      <c r="E1825" t="s">
        <v>320</v>
      </c>
      <c r="F1825" t="s">
        <v>845</v>
      </c>
      <c r="L1825" t="s">
        <v>30</v>
      </c>
      <c r="M1825">
        <f>'Venteos_Well testing'!AT99</f>
        <v>0</v>
      </c>
      <c r="N1825">
        <f>IFERROR(IF(L1825="CO2",M1825,IF(L1825="CH4",M1825*Hoja1!$C$19,BASEDEDATOS!M1825*Hoja1!$C$20)),0)</f>
        <v>0</v>
      </c>
    </row>
    <row r="1826" spans="2:14" x14ac:dyDescent="0.75">
      <c r="B1826" t="str">
        <f t="shared" si="10"/>
        <v>1B2ai</v>
      </c>
      <c r="C1826" t="str">
        <f>Hoja1!$C$31</f>
        <v>CRUDO</v>
      </c>
      <c r="D1826" t="s">
        <v>12</v>
      </c>
      <c r="E1826" t="s">
        <v>320</v>
      </c>
      <c r="F1826" t="s">
        <v>845</v>
      </c>
      <c r="L1826" t="s">
        <v>30</v>
      </c>
      <c r="M1826">
        <f>'Venteos_Well testing'!AT100</f>
        <v>0</v>
      </c>
      <c r="N1826">
        <f>IFERROR(IF(L1826="CO2",M1826,IF(L1826="CH4",M1826*Hoja1!$C$19,BASEDEDATOS!M1826*Hoja1!$C$20)),0)</f>
        <v>0</v>
      </c>
    </row>
    <row r="1827" spans="2:14" x14ac:dyDescent="0.75">
      <c r="B1827" t="str">
        <f t="shared" si="10"/>
        <v>1B2ai</v>
      </c>
      <c r="C1827" t="str">
        <f>Hoja1!$C$31</f>
        <v>CRUDO</v>
      </c>
      <c r="D1827" t="s">
        <v>12</v>
      </c>
      <c r="E1827" t="s">
        <v>320</v>
      </c>
      <c r="F1827" t="s">
        <v>845</v>
      </c>
      <c r="L1827" t="s">
        <v>30</v>
      </c>
      <c r="M1827">
        <f>'Venteos_Well testing'!AT101</f>
        <v>0</v>
      </c>
      <c r="N1827">
        <f>IFERROR(IF(L1827="CO2",M1827,IF(L1827="CH4",M1827*Hoja1!$C$19,BASEDEDATOS!M1827*Hoja1!$C$20)),0)</f>
        <v>0</v>
      </c>
    </row>
    <row r="1828" spans="2:14" x14ac:dyDescent="0.75">
      <c r="B1828" t="str">
        <f t="shared" si="10"/>
        <v>1B2ai</v>
      </c>
      <c r="C1828" t="str">
        <f>Hoja1!$C$31</f>
        <v>CRUDO</v>
      </c>
      <c r="D1828" t="s">
        <v>12</v>
      </c>
      <c r="E1828" t="s">
        <v>320</v>
      </c>
      <c r="F1828" t="s">
        <v>845</v>
      </c>
      <c r="L1828" t="s">
        <v>30</v>
      </c>
      <c r="M1828">
        <f>'Venteos_Well testing'!AT102</f>
        <v>0</v>
      </c>
      <c r="N1828">
        <f>IFERROR(IF(L1828="CO2",M1828,IF(L1828="CH4",M1828*Hoja1!$C$19,BASEDEDATOS!M1828*Hoja1!$C$20)),0)</f>
        <v>0</v>
      </c>
    </row>
    <row r="1829" spans="2:14" x14ac:dyDescent="0.75">
      <c r="B1829" t="str">
        <f t="shared" si="10"/>
        <v>1B2ai</v>
      </c>
      <c r="C1829" t="str">
        <f>Hoja1!$C$31</f>
        <v>CRUDO</v>
      </c>
      <c r="D1829" t="s">
        <v>12</v>
      </c>
      <c r="E1829" t="s">
        <v>320</v>
      </c>
      <c r="F1829" t="s">
        <v>845</v>
      </c>
      <c r="L1829" t="s">
        <v>30</v>
      </c>
      <c r="M1829">
        <f>'Venteos_Well testing'!AT103</f>
        <v>0</v>
      </c>
      <c r="N1829">
        <f>IFERROR(IF(L1829="CO2",M1829,IF(L1829="CH4",M1829*Hoja1!$C$19,BASEDEDATOS!M1829*Hoja1!$C$20)),0)</f>
        <v>0</v>
      </c>
    </row>
    <row r="1830" spans="2:14" x14ac:dyDescent="0.75">
      <c r="B1830" t="str">
        <f t="shared" si="10"/>
        <v>1B2ai</v>
      </c>
      <c r="C1830" t="str">
        <f>Hoja1!$C$31</f>
        <v>CRUDO</v>
      </c>
      <c r="D1830" t="s">
        <v>12</v>
      </c>
      <c r="E1830" t="s">
        <v>320</v>
      </c>
      <c r="F1830" t="s">
        <v>845</v>
      </c>
      <c r="L1830" t="s">
        <v>30</v>
      </c>
      <c r="M1830">
        <f>'Venteos_Well testing'!AT104</f>
        <v>0</v>
      </c>
      <c r="N1830">
        <f>IFERROR(IF(L1830="CO2",M1830,IF(L1830="CH4",M1830*Hoja1!$C$19,BASEDEDATOS!M1830*Hoja1!$C$20)),0)</f>
        <v>0</v>
      </c>
    </row>
    <row r="1831" spans="2:14" x14ac:dyDescent="0.75">
      <c r="B1831" t="str">
        <f t="shared" si="10"/>
        <v>1B2ai</v>
      </c>
      <c r="C1831" t="str">
        <f>Hoja1!$C$31</f>
        <v>CRUDO</v>
      </c>
      <c r="D1831" t="s">
        <v>12</v>
      </c>
      <c r="E1831" t="s">
        <v>320</v>
      </c>
      <c r="F1831" t="s">
        <v>845</v>
      </c>
      <c r="L1831" t="s">
        <v>30</v>
      </c>
      <c r="M1831">
        <f>'Venteos_Well testing'!AT105</f>
        <v>0</v>
      </c>
      <c r="N1831">
        <f>IFERROR(IF(L1831="CO2",M1831,IF(L1831="CH4",M1831*Hoja1!$C$19,BASEDEDATOS!M1831*Hoja1!$C$20)),0)</f>
        <v>0</v>
      </c>
    </row>
    <row r="1832" spans="2:14" x14ac:dyDescent="0.75">
      <c r="B1832" t="str">
        <f t="shared" si="10"/>
        <v>1B2ai</v>
      </c>
      <c r="C1832" t="str">
        <f>Hoja1!$C$31</f>
        <v>CRUDO</v>
      </c>
      <c r="D1832" t="s">
        <v>12</v>
      </c>
      <c r="E1832" t="s">
        <v>320</v>
      </c>
      <c r="F1832" t="s">
        <v>845</v>
      </c>
      <c r="L1832" t="s">
        <v>30</v>
      </c>
      <c r="M1832">
        <f>'Venteos_Well testing'!AT106</f>
        <v>0</v>
      </c>
      <c r="N1832">
        <f>IFERROR(IF(L1832="CO2",M1832,IF(L1832="CH4",M1832*Hoja1!$C$19,BASEDEDATOS!M1832*Hoja1!$C$20)),0)</f>
        <v>0</v>
      </c>
    </row>
    <row r="1833" spans="2:14" x14ac:dyDescent="0.75">
      <c r="B1833" t="str">
        <f t="shared" si="10"/>
        <v>1B2ai</v>
      </c>
      <c r="C1833" t="str">
        <f>Hoja1!$C$31</f>
        <v>CRUDO</v>
      </c>
      <c r="D1833" t="s">
        <v>12</v>
      </c>
      <c r="E1833" t="s">
        <v>320</v>
      </c>
      <c r="F1833" t="s">
        <v>845</v>
      </c>
      <c r="L1833" t="s">
        <v>30</v>
      </c>
      <c r="M1833">
        <f>'Venteos_Well testing'!AT107</f>
        <v>0</v>
      </c>
      <c r="N1833">
        <f>IFERROR(IF(L1833="CO2",M1833,IF(L1833="CH4",M1833*Hoja1!$C$19,BASEDEDATOS!M1833*Hoja1!$C$20)),0)</f>
        <v>0</v>
      </c>
    </row>
    <row r="1834" spans="2:14" x14ac:dyDescent="0.75">
      <c r="B1834" t="str">
        <f t="shared" si="10"/>
        <v>1B2ai</v>
      </c>
      <c r="C1834" t="str">
        <f>Hoja1!$C$31</f>
        <v>CRUDO</v>
      </c>
      <c r="D1834" t="s">
        <v>12</v>
      </c>
      <c r="E1834" t="s">
        <v>320</v>
      </c>
      <c r="F1834" t="s">
        <v>845</v>
      </c>
      <c r="L1834" t="s">
        <v>30</v>
      </c>
      <c r="M1834">
        <f>'Venteos_Well testing'!AT108</f>
        <v>0</v>
      </c>
      <c r="N1834">
        <f>IFERROR(IF(L1834="CO2",M1834,IF(L1834="CH4",M1834*Hoja1!$C$19,BASEDEDATOS!M1834*Hoja1!$C$20)),0)</f>
        <v>0</v>
      </c>
    </row>
    <row r="1835" spans="2:14" x14ac:dyDescent="0.75">
      <c r="B1835" t="str">
        <f t="shared" si="10"/>
        <v>1B2ai</v>
      </c>
      <c r="C1835" t="str">
        <f>Hoja1!$C$31</f>
        <v>CRUDO</v>
      </c>
      <c r="D1835" t="s">
        <v>12</v>
      </c>
      <c r="E1835" t="s">
        <v>320</v>
      </c>
      <c r="F1835" t="s">
        <v>845</v>
      </c>
      <c r="L1835" t="s">
        <v>30</v>
      </c>
      <c r="M1835">
        <f>'Venteos_Well testing'!AT109</f>
        <v>0</v>
      </c>
      <c r="N1835">
        <f>IFERROR(IF(L1835="CO2",M1835,IF(L1835="CH4",M1835*Hoja1!$C$19,BASEDEDATOS!M1835*Hoja1!$C$20)),0)</f>
        <v>0</v>
      </c>
    </row>
    <row r="1836" spans="2:14" x14ac:dyDescent="0.75">
      <c r="B1836" t="str">
        <f t="shared" si="10"/>
        <v>1B2ai</v>
      </c>
      <c r="C1836" t="str">
        <f>Hoja1!$C$31</f>
        <v>CRUDO</v>
      </c>
      <c r="D1836" t="s">
        <v>12</v>
      </c>
      <c r="E1836" t="s">
        <v>320</v>
      </c>
      <c r="F1836" t="s">
        <v>845</v>
      </c>
      <c r="L1836" t="s">
        <v>30</v>
      </c>
      <c r="M1836">
        <f>'Venteos_Well testing'!AT110</f>
        <v>0</v>
      </c>
      <c r="N1836">
        <f>IFERROR(IF(L1836="CO2",M1836,IF(L1836="CH4",M1836*Hoja1!$C$19,BASEDEDATOS!M1836*Hoja1!$C$20)),0)</f>
        <v>0</v>
      </c>
    </row>
    <row r="1837" spans="2:14" x14ac:dyDescent="0.75">
      <c r="B1837" t="str">
        <f t="shared" si="10"/>
        <v>1B2ai</v>
      </c>
      <c r="C1837" t="str">
        <f>Hoja1!$C$31</f>
        <v>CRUDO</v>
      </c>
      <c r="D1837" t="s">
        <v>12</v>
      </c>
      <c r="E1837" t="s">
        <v>320</v>
      </c>
      <c r="F1837" t="s">
        <v>845</v>
      </c>
      <c r="L1837" t="s">
        <v>30</v>
      </c>
      <c r="M1837">
        <f>'Venteos_Well testing'!AT111</f>
        <v>0</v>
      </c>
      <c r="N1837">
        <f>IFERROR(IF(L1837="CO2",M1837,IF(L1837="CH4",M1837*Hoja1!$C$19,BASEDEDATOS!M1837*Hoja1!$C$20)),0)</f>
        <v>0</v>
      </c>
    </row>
    <row r="1838" spans="2:14" x14ac:dyDescent="0.75">
      <c r="B1838" t="str">
        <f t="shared" si="10"/>
        <v>1B2ai</v>
      </c>
      <c r="C1838" t="str">
        <f>Hoja1!$C$31</f>
        <v>CRUDO</v>
      </c>
      <c r="D1838" t="s">
        <v>12</v>
      </c>
      <c r="E1838" t="s">
        <v>320</v>
      </c>
      <c r="F1838" t="s">
        <v>845</v>
      </c>
      <c r="L1838" t="s">
        <v>30</v>
      </c>
      <c r="M1838">
        <f>'Venteos_Well testing'!AT112</f>
        <v>0</v>
      </c>
      <c r="N1838">
        <f>IFERROR(IF(L1838="CO2",M1838,IF(L1838="CH4",M1838*Hoja1!$C$19,BASEDEDATOS!M1838*Hoja1!$C$20)),0)</f>
        <v>0</v>
      </c>
    </row>
    <row r="1839" spans="2:14" x14ac:dyDescent="0.75">
      <c r="B1839" t="str">
        <f t="shared" si="10"/>
        <v>1B2ai</v>
      </c>
      <c r="C1839" t="str">
        <f>Hoja1!$C$31</f>
        <v>CRUDO</v>
      </c>
      <c r="D1839" t="s">
        <v>12</v>
      </c>
      <c r="E1839" t="s">
        <v>320</v>
      </c>
      <c r="F1839" t="s">
        <v>845</v>
      </c>
      <c r="L1839" t="s">
        <v>30</v>
      </c>
      <c r="M1839">
        <f>'Venteos_Well testing'!AT113</f>
        <v>0</v>
      </c>
      <c r="N1839">
        <f>IFERROR(IF(L1839="CO2",M1839,IF(L1839="CH4",M1839*Hoja1!$C$19,BASEDEDATOS!M1839*Hoja1!$C$20)),0)</f>
        <v>0</v>
      </c>
    </row>
    <row r="1840" spans="2:14" x14ac:dyDescent="0.75">
      <c r="B1840" t="str">
        <f t="shared" si="10"/>
        <v>1B2ai</v>
      </c>
      <c r="C1840" t="str">
        <f>Hoja1!$C$31</f>
        <v>CRUDO</v>
      </c>
      <c r="D1840" t="s">
        <v>12</v>
      </c>
      <c r="E1840" t="s">
        <v>320</v>
      </c>
      <c r="F1840" t="s">
        <v>845</v>
      </c>
      <c r="L1840" t="s">
        <v>30</v>
      </c>
      <c r="M1840">
        <f>'Venteos_Well testing'!AT114</f>
        <v>0</v>
      </c>
      <c r="N1840">
        <f>IFERROR(IF(L1840="CO2",M1840,IF(L1840="CH4",M1840*Hoja1!$C$19,BASEDEDATOS!M1840*Hoja1!$C$20)),0)</f>
        <v>0</v>
      </c>
    </row>
    <row r="1841" spans="2:14" x14ac:dyDescent="0.75">
      <c r="B1841" t="str">
        <f t="shared" si="10"/>
        <v>1B2ai</v>
      </c>
      <c r="C1841" t="str">
        <f>Hoja1!$C$31</f>
        <v>CRUDO</v>
      </c>
      <c r="D1841" t="s">
        <v>12</v>
      </c>
      <c r="E1841" t="s">
        <v>320</v>
      </c>
      <c r="F1841" t="s">
        <v>845</v>
      </c>
      <c r="L1841" t="s">
        <v>30</v>
      </c>
      <c r="M1841">
        <f>'Venteos_Well testing'!AT115</f>
        <v>0</v>
      </c>
      <c r="N1841">
        <f>IFERROR(IF(L1841="CO2",M1841,IF(L1841="CH4",M1841*Hoja1!$C$19,BASEDEDATOS!M1841*Hoja1!$C$20)),0)</f>
        <v>0</v>
      </c>
    </row>
    <row r="1842" spans="2:14" x14ac:dyDescent="0.75">
      <c r="B1842" t="str">
        <f t="shared" si="10"/>
        <v>1B2ai</v>
      </c>
      <c r="C1842" t="str">
        <f>Hoja1!$C$31</f>
        <v>CRUDO</v>
      </c>
      <c r="D1842" t="s">
        <v>12</v>
      </c>
      <c r="E1842" t="s">
        <v>320</v>
      </c>
      <c r="F1842" t="s">
        <v>845</v>
      </c>
      <c r="L1842" t="s">
        <v>30</v>
      </c>
      <c r="M1842">
        <f>'Venteos_Well testing'!AT116</f>
        <v>0</v>
      </c>
      <c r="N1842">
        <f>IFERROR(IF(L1842="CO2",M1842,IF(L1842="CH4",M1842*Hoja1!$C$19,BASEDEDATOS!M1842*Hoja1!$C$20)),0)</f>
        <v>0</v>
      </c>
    </row>
    <row r="1843" spans="2:14" x14ac:dyDescent="0.75">
      <c r="B1843" t="str">
        <f t="shared" si="10"/>
        <v>1B2ai</v>
      </c>
      <c r="C1843" t="str">
        <f>Hoja1!$C$31</f>
        <v>CRUDO</v>
      </c>
      <c r="D1843" t="s">
        <v>12</v>
      </c>
      <c r="E1843" t="s">
        <v>320</v>
      </c>
      <c r="F1843" t="s">
        <v>845</v>
      </c>
      <c r="L1843" t="s">
        <v>30</v>
      </c>
      <c r="M1843">
        <f>'Venteos_Well testing'!AT117</f>
        <v>0</v>
      </c>
      <c r="N1843">
        <f>IFERROR(IF(L1843="CO2",M1843,IF(L1843="CH4",M1843*Hoja1!$C$19,BASEDEDATOS!M1843*Hoja1!$C$20)),0)</f>
        <v>0</v>
      </c>
    </row>
    <row r="1844" spans="2:14" x14ac:dyDescent="0.75">
      <c r="B1844" t="str">
        <f t="shared" si="10"/>
        <v>1B2ai</v>
      </c>
      <c r="C1844" t="str">
        <f>Hoja1!$C$31</f>
        <v>CRUDO</v>
      </c>
      <c r="D1844" t="s">
        <v>12</v>
      </c>
      <c r="E1844" t="s">
        <v>320</v>
      </c>
      <c r="F1844" t="s">
        <v>845</v>
      </c>
      <c r="L1844" t="s">
        <v>30</v>
      </c>
      <c r="M1844">
        <f>'Venteos_Well testing'!AT118</f>
        <v>0</v>
      </c>
      <c r="N1844">
        <f>IFERROR(IF(L1844="CO2",M1844,IF(L1844="CH4",M1844*Hoja1!$C$19,BASEDEDATOS!M1844*Hoja1!$C$20)),0)</f>
        <v>0</v>
      </c>
    </row>
    <row r="1845" spans="2:14" x14ac:dyDescent="0.75">
      <c r="B1845" t="str">
        <f t="shared" si="10"/>
        <v>1B2ai</v>
      </c>
      <c r="C1845" t="str">
        <f>Hoja1!$C$31</f>
        <v>CRUDO</v>
      </c>
      <c r="D1845" t="s">
        <v>12</v>
      </c>
      <c r="E1845" t="s">
        <v>320</v>
      </c>
      <c r="F1845" t="s">
        <v>845</v>
      </c>
      <c r="L1845" t="s">
        <v>30</v>
      </c>
      <c r="M1845">
        <f>'Venteos_Well testing'!AT119</f>
        <v>0</v>
      </c>
      <c r="N1845">
        <f>IFERROR(IF(L1845="CO2",M1845,IF(L1845="CH4",M1845*Hoja1!$C$19,BASEDEDATOS!M1845*Hoja1!$C$20)),0)</f>
        <v>0</v>
      </c>
    </row>
    <row r="1846" spans="2:14" x14ac:dyDescent="0.75">
      <c r="B1846" t="str">
        <f t="shared" si="10"/>
        <v>1B2ai</v>
      </c>
      <c r="C1846" t="str">
        <f>Hoja1!$C$31</f>
        <v>CRUDO</v>
      </c>
      <c r="D1846" t="s">
        <v>12</v>
      </c>
      <c r="E1846" t="s">
        <v>320</v>
      </c>
      <c r="F1846" t="s">
        <v>845</v>
      </c>
      <c r="L1846" t="s">
        <v>30</v>
      </c>
      <c r="M1846">
        <f>'Venteos_Well testing'!AT120</f>
        <v>0</v>
      </c>
      <c r="N1846">
        <f>IFERROR(IF(L1846="CO2",M1846,IF(L1846="CH4",M1846*Hoja1!$C$19,BASEDEDATOS!M1846*Hoja1!$C$20)),0)</f>
        <v>0</v>
      </c>
    </row>
    <row r="1847" spans="2:14" x14ac:dyDescent="0.75">
      <c r="B1847" t="str">
        <f t="shared" si="10"/>
        <v>1B2ai</v>
      </c>
      <c r="C1847" t="str">
        <f>Hoja1!$C$31</f>
        <v>CRUDO</v>
      </c>
      <c r="D1847" t="s">
        <v>12</v>
      </c>
      <c r="E1847" t="s">
        <v>320</v>
      </c>
      <c r="F1847" t="s">
        <v>845</v>
      </c>
      <c r="L1847" t="s">
        <v>30</v>
      </c>
      <c r="M1847">
        <f>'Venteos_Well testing'!AT121</f>
        <v>0</v>
      </c>
      <c r="N1847">
        <f>IFERROR(IF(L1847="CO2",M1847,IF(L1847="CH4",M1847*Hoja1!$C$19,BASEDEDATOS!M1847*Hoja1!$C$20)),0)</f>
        <v>0</v>
      </c>
    </row>
    <row r="1848" spans="2:14" x14ac:dyDescent="0.75">
      <c r="B1848" t="str">
        <f t="shared" si="10"/>
        <v>1B2ai</v>
      </c>
      <c r="C1848" t="str">
        <f>Hoja1!$C$31</f>
        <v>CRUDO</v>
      </c>
      <c r="D1848" t="s">
        <v>12</v>
      </c>
      <c r="E1848" t="s">
        <v>320</v>
      </c>
      <c r="F1848" t="s">
        <v>845</v>
      </c>
      <c r="L1848" t="s">
        <v>30</v>
      </c>
      <c r="M1848">
        <f>'Venteos_Well testing'!AT122</f>
        <v>0</v>
      </c>
      <c r="N1848">
        <f>IFERROR(IF(L1848="CO2",M1848,IF(L1848="CH4",M1848*Hoja1!$C$19,BASEDEDATOS!M1848*Hoja1!$C$20)),0)</f>
        <v>0</v>
      </c>
    </row>
    <row r="1849" spans="2:14" x14ac:dyDescent="0.75">
      <c r="B1849" t="str">
        <f t="shared" si="10"/>
        <v>1B2ai</v>
      </c>
      <c r="C1849" t="str">
        <f>Hoja1!$C$31</f>
        <v>CRUDO</v>
      </c>
      <c r="D1849" t="s">
        <v>12</v>
      </c>
      <c r="E1849" t="s">
        <v>320</v>
      </c>
      <c r="F1849" t="s">
        <v>845</v>
      </c>
      <c r="L1849" t="s">
        <v>30</v>
      </c>
      <c r="M1849">
        <f>'Venteos_Well testing'!AT123</f>
        <v>0</v>
      </c>
      <c r="N1849">
        <f>IFERROR(IF(L1849="CO2",M1849,IF(L1849="CH4",M1849*Hoja1!$C$19,BASEDEDATOS!M1849*Hoja1!$C$20)),0)</f>
        <v>0</v>
      </c>
    </row>
    <row r="1850" spans="2:14" x14ac:dyDescent="0.75">
      <c r="B1850" t="str">
        <f t="shared" si="10"/>
        <v>1B2ai</v>
      </c>
      <c r="C1850" t="str">
        <f>Hoja1!$C$31</f>
        <v>CRUDO</v>
      </c>
      <c r="D1850" t="s">
        <v>12</v>
      </c>
      <c r="E1850" t="s">
        <v>320</v>
      </c>
      <c r="F1850" t="s">
        <v>845</v>
      </c>
      <c r="L1850" t="s">
        <v>30</v>
      </c>
      <c r="M1850">
        <f>'Venteos_Well testing'!AT124</f>
        <v>0</v>
      </c>
      <c r="N1850">
        <f>IFERROR(IF(L1850="CO2",M1850,IF(L1850="CH4",M1850*Hoja1!$C$19,BASEDEDATOS!M1850*Hoja1!$C$20)),0)</f>
        <v>0</v>
      </c>
    </row>
    <row r="1851" spans="2:14" x14ac:dyDescent="0.75">
      <c r="B1851" t="str">
        <f t="shared" si="10"/>
        <v>1B2ai</v>
      </c>
      <c r="C1851" t="str">
        <f>Hoja1!$C$31</f>
        <v>CRUDO</v>
      </c>
      <c r="D1851" t="s">
        <v>12</v>
      </c>
      <c r="E1851" t="s">
        <v>320</v>
      </c>
      <c r="F1851" t="s">
        <v>845</v>
      </c>
      <c r="L1851" t="s">
        <v>30</v>
      </c>
      <c r="M1851">
        <f>'Venteos_Well testing'!AT125</f>
        <v>0</v>
      </c>
      <c r="N1851">
        <f>IFERROR(IF(L1851="CO2",M1851,IF(L1851="CH4",M1851*Hoja1!$C$19,BASEDEDATOS!M1851*Hoja1!$C$20)),0)</f>
        <v>0</v>
      </c>
    </row>
    <row r="1852" spans="2:14" x14ac:dyDescent="0.75">
      <c r="B1852" t="str">
        <f t="shared" si="10"/>
        <v>1B2ai</v>
      </c>
      <c r="C1852" t="str">
        <f>Hoja1!$C$31</f>
        <v>CRUDO</v>
      </c>
      <c r="D1852" t="s">
        <v>12</v>
      </c>
      <c r="E1852" t="s">
        <v>320</v>
      </c>
      <c r="F1852" t="s">
        <v>845</v>
      </c>
      <c r="L1852" t="s">
        <v>30</v>
      </c>
      <c r="M1852">
        <f>'Venteos_Well testing'!AT126</f>
        <v>0</v>
      </c>
      <c r="N1852">
        <f>IFERROR(IF(L1852="CO2",M1852,IF(L1852="CH4",M1852*Hoja1!$C$19,BASEDEDATOS!M1852*Hoja1!$C$20)),0)</f>
        <v>0</v>
      </c>
    </row>
    <row r="1853" spans="2:14" x14ac:dyDescent="0.75">
      <c r="B1853" t="str">
        <f t="shared" si="10"/>
        <v>1B2ai</v>
      </c>
      <c r="C1853" t="str">
        <f>Hoja1!$C$31</f>
        <v>CRUDO</v>
      </c>
      <c r="D1853" t="s">
        <v>12</v>
      </c>
      <c r="E1853" t="s">
        <v>320</v>
      </c>
      <c r="F1853" t="s">
        <v>845</v>
      </c>
      <c r="L1853" t="s">
        <v>30</v>
      </c>
      <c r="M1853">
        <f>'Venteos_Well testing'!AT127</f>
        <v>0</v>
      </c>
      <c r="N1853">
        <f>IFERROR(IF(L1853="CO2",M1853,IF(L1853="CH4",M1853*Hoja1!$C$19,BASEDEDATOS!M1853*Hoja1!$C$20)),0)</f>
        <v>0</v>
      </c>
    </row>
    <row r="1854" spans="2:14" x14ac:dyDescent="0.75">
      <c r="B1854" t="str">
        <f t="shared" si="10"/>
        <v>1B2ai</v>
      </c>
      <c r="C1854" t="str">
        <f>Hoja1!$C$31</f>
        <v>CRUDO</v>
      </c>
      <c r="D1854" t="s">
        <v>12</v>
      </c>
      <c r="E1854" t="s">
        <v>320</v>
      </c>
      <c r="F1854" t="s">
        <v>845</v>
      </c>
      <c r="L1854" t="s">
        <v>30</v>
      </c>
      <c r="M1854">
        <f>'Venteos_Well testing'!AT128</f>
        <v>0</v>
      </c>
      <c r="N1854">
        <f>IFERROR(IF(L1854="CO2",M1854,IF(L1854="CH4",M1854*Hoja1!$C$19,BASEDEDATOS!M1854*Hoja1!$C$20)),0)</f>
        <v>0</v>
      </c>
    </row>
    <row r="1855" spans="2:14" x14ac:dyDescent="0.75">
      <c r="B1855" t="str">
        <f t="shared" si="10"/>
        <v>1B2ai</v>
      </c>
      <c r="C1855" t="str">
        <f>Hoja1!$C$31</f>
        <v>CRUDO</v>
      </c>
      <c r="D1855" t="s">
        <v>12</v>
      </c>
      <c r="E1855" t="s">
        <v>320</v>
      </c>
      <c r="F1855" t="s">
        <v>845</v>
      </c>
      <c r="L1855" t="s">
        <v>30</v>
      </c>
      <c r="M1855">
        <f>'Venteos_Well testing'!AT129</f>
        <v>0</v>
      </c>
      <c r="N1855">
        <f>IFERROR(IF(L1855="CO2",M1855,IF(L1855="CH4",M1855*Hoja1!$C$19,BASEDEDATOS!M1855*Hoja1!$C$20)),0)</f>
        <v>0</v>
      </c>
    </row>
    <row r="1856" spans="2:14" x14ac:dyDescent="0.75">
      <c r="B1856" t="str">
        <f t="shared" si="10"/>
        <v>1B2ai</v>
      </c>
      <c r="C1856" t="str">
        <f>Hoja1!$C$31</f>
        <v>CRUDO</v>
      </c>
      <c r="D1856" t="s">
        <v>12</v>
      </c>
      <c r="E1856" t="s">
        <v>320</v>
      </c>
      <c r="F1856" t="s">
        <v>845</v>
      </c>
      <c r="L1856" t="s">
        <v>30</v>
      </c>
      <c r="M1856">
        <f>'Venteos_Well testing'!AT130</f>
        <v>0</v>
      </c>
      <c r="N1856">
        <f>IFERROR(IF(L1856="CO2",M1856,IF(L1856="CH4",M1856*Hoja1!$C$19,BASEDEDATOS!M1856*Hoja1!$C$20)),0)</f>
        <v>0</v>
      </c>
    </row>
    <row r="1857" spans="2:14" x14ac:dyDescent="0.75">
      <c r="B1857" t="str">
        <f t="shared" si="10"/>
        <v>1B2ai</v>
      </c>
      <c r="C1857" t="str">
        <f>Hoja1!$C$31</f>
        <v>CRUDO</v>
      </c>
      <c r="D1857" t="s">
        <v>12</v>
      </c>
      <c r="E1857" t="s">
        <v>320</v>
      </c>
      <c r="F1857" t="s">
        <v>845</v>
      </c>
      <c r="L1857" t="s">
        <v>30</v>
      </c>
      <c r="M1857">
        <f>'Venteos_Well testing'!AT131</f>
        <v>0</v>
      </c>
      <c r="N1857">
        <f>IFERROR(IF(L1857="CO2",M1857,IF(L1857="CH4",M1857*Hoja1!$C$19,BASEDEDATOS!M1857*Hoja1!$C$20)),0)</f>
        <v>0</v>
      </c>
    </row>
    <row r="1858" spans="2:14" x14ac:dyDescent="0.75">
      <c r="B1858" t="str">
        <f t="shared" si="10"/>
        <v>1B2ai</v>
      </c>
      <c r="C1858" t="str">
        <f>Hoja1!$C$31</f>
        <v>CRUDO</v>
      </c>
      <c r="D1858" t="s">
        <v>12</v>
      </c>
      <c r="E1858" t="s">
        <v>320</v>
      </c>
      <c r="F1858" t="s">
        <v>845</v>
      </c>
      <c r="L1858" t="s">
        <v>30</v>
      </c>
      <c r="M1858">
        <f>'Venteos_Well testing'!AT132</f>
        <v>0</v>
      </c>
      <c r="N1858">
        <f>IFERROR(IF(L1858="CO2",M1858,IF(L1858="CH4",M1858*Hoja1!$C$19,BASEDEDATOS!M1858*Hoja1!$C$20)),0)</f>
        <v>0</v>
      </c>
    </row>
    <row r="1859" spans="2:14" x14ac:dyDescent="0.75">
      <c r="B1859" t="str">
        <f t="shared" si="10"/>
        <v>1B2ai</v>
      </c>
      <c r="C1859" t="str">
        <f>Hoja1!$C$31</f>
        <v>CRUDO</v>
      </c>
      <c r="D1859" t="s">
        <v>12</v>
      </c>
      <c r="E1859" t="s">
        <v>320</v>
      </c>
      <c r="F1859" t="s">
        <v>845</v>
      </c>
      <c r="L1859" t="s">
        <v>30</v>
      </c>
      <c r="M1859">
        <f>'Venteos_Well testing'!AT133</f>
        <v>0</v>
      </c>
      <c r="N1859">
        <f>IFERROR(IF(L1859="CO2",M1859,IF(L1859="CH4",M1859*Hoja1!$C$19,BASEDEDATOS!M1859*Hoja1!$C$20)),0)</f>
        <v>0</v>
      </c>
    </row>
    <row r="1860" spans="2:14" x14ac:dyDescent="0.75">
      <c r="B1860" t="str">
        <f t="shared" si="10"/>
        <v>1B2ai</v>
      </c>
      <c r="C1860" t="str">
        <f>Hoja1!$C$31</f>
        <v>CRUDO</v>
      </c>
      <c r="D1860" t="s">
        <v>12</v>
      </c>
      <c r="E1860" t="s">
        <v>320</v>
      </c>
      <c r="F1860" t="s">
        <v>845</v>
      </c>
      <c r="L1860" t="s">
        <v>30</v>
      </c>
      <c r="M1860">
        <f>'Venteos_Well testing'!AT134</f>
        <v>0</v>
      </c>
      <c r="N1860">
        <f>IFERROR(IF(L1860="CO2",M1860,IF(L1860="CH4",M1860*Hoja1!$C$19,BASEDEDATOS!M1860*Hoja1!$C$20)),0)</f>
        <v>0</v>
      </c>
    </row>
    <row r="1861" spans="2:14" x14ac:dyDescent="0.75">
      <c r="B1861" t="str">
        <f t="shared" si="10"/>
        <v>1B2ai</v>
      </c>
      <c r="C1861" t="str">
        <f>Hoja1!$C$31</f>
        <v>CRUDO</v>
      </c>
      <c r="D1861" t="s">
        <v>12</v>
      </c>
      <c r="E1861" t="s">
        <v>320</v>
      </c>
      <c r="F1861" t="s">
        <v>845</v>
      </c>
      <c r="L1861" t="s">
        <v>30</v>
      </c>
      <c r="M1861">
        <f>'Venteos_Well testing'!AT135</f>
        <v>0</v>
      </c>
      <c r="N1861">
        <f>IFERROR(IF(L1861="CO2",M1861,IF(L1861="CH4",M1861*Hoja1!$C$19,BASEDEDATOS!M1861*Hoja1!$C$20)),0)</f>
        <v>0</v>
      </c>
    </row>
    <row r="1862" spans="2:14" x14ac:dyDescent="0.75">
      <c r="B1862" t="str">
        <f t="shared" si="10"/>
        <v>1B2ai</v>
      </c>
      <c r="C1862" t="str">
        <f>Hoja1!$C$31</f>
        <v>CRUDO</v>
      </c>
      <c r="D1862" t="s">
        <v>12</v>
      </c>
      <c r="E1862" t="s">
        <v>320</v>
      </c>
      <c r="F1862" t="s">
        <v>845</v>
      </c>
      <c r="L1862" t="s">
        <v>30</v>
      </c>
      <c r="M1862">
        <f>'Venteos_Well testing'!AT136</f>
        <v>0</v>
      </c>
      <c r="N1862">
        <f>IFERROR(IF(L1862="CO2",M1862,IF(L1862="CH4",M1862*Hoja1!$C$19,BASEDEDATOS!M1862*Hoja1!$C$20)),0)</f>
        <v>0</v>
      </c>
    </row>
    <row r="1863" spans="2:14" x14ac:dyDescent="0.75">
      <c r="B1863" t="str">
        <f t="shared" si="10"/>
        <v>1B2ai</v>
      </c>
      <c r="C1863" t="str">
        <f>Hoja1!$C$31</f>
        <v>CRUDO</v>
      </c>
      <c r="D1863" t="s">
        <v>12</v>
      </c>
      <c r="E1863" t="s">
        <v>320</v>
      </c>
      <c r="F1863" t="s">
        <v>845</v>
      </c>
      <c r="L1863" t="s">
        <v>30</v>
      </c>
      <c r="M1863">
        <f>'Venteos_Well testing'!AT137</f>
        <v>0</v>
      </c>
      <c r="N1863">
        <f>IFERROR(IF(L1863="CO2",M1863,IF(L1863="CH4",M1863*Hoja1!$C$19,BASEDEDATOS!M1863*Hoja1!$C$20)),0)</f>
        <v>0</v>
      </c>
    </row>
    <row r="1864" spans="2:14" x14ac:dyDescent="0.75">
      <c r="B1864" t="str">
        <f t="shared" si="10"/>
        <v>1B2ai</v>
      </c>
      <c r="C1864" t="str">
        <f>Hoja1!$C$31</f>
        <v>CRUDO</v>
      </c>
      <c r="D1864" t="s">
        <v>12</v>
      </c>
      <c r="E1864" t="s">
        <v>320</v>
      </c>
      <c r="F1864" t="s">
        <v>845</v>
      </c>
      <c r="L1864" t="s">
        <v>30</v>
      </c>
      <c r="M1864">
        <f>'Venteos_Well testing'!AT138</f>
        <v>0</v>
      </c>
      <c r="N1864">
        <f>IFERROR(IF(L1864="CO2",M1864,IF(L1864="CH4",M1864*Hoja1!$C$19,BASEDEDATOS!M1864*Hoja1!$C$20)),0)</f>
        <v>0</v>
      </c>
    </row>
    <row r="1865" spans="2:14" x14ac:dyDescent="0.75">
      <c r="B1865" t="str">
        <f t="shared" si="10"/>
        <v>1B2ai</v>
      </c>
      <c r="C1865" t="str">
        <f>Hoja1!$C$31</f>
        <v>CRUDO</v>
      </c>
      <c r="D1865" t="s">
        <v>12</v>
      </c>
      <c r="E1865" t="s">
        <v>320</v>
      </c>
      <c r="F1865" t="s">
        <v>845</v>
      </c>
      <c r="L1865" t="s">
        <v>30</v>
      </c>
      <c r="M1865">
        <f>'Venteos_Well testing'!AT139</f>
        <v>0</v>
      </c>
      <c r="N1865">
        <f>IFERROR(IF(L1865="CO2",M1865,IF(L1865="CH4",M1865*Hoja1!$C$19,BASEDEDATOS!M1865*Hoja1!$C$20)),0)</f>
        <v>0</v>
      </c>
    </row>
    <row r="1866" spans="2:14" x14ac:dyDescent="0.75">
      <c r="B1866" t="str">
        <f t="shared" si="10"/>
        <v>1B2ai</v>
      </c>
      <c r="C1866" t="str">
        <f>Hoja1!$C$31</f>
        <v>CRUDO</v>
      </c>
      <c r="D1866" t="s">
        <v>12</v>
      </c>
      <c r="E1866" t="s">
        <v>320</v>
      </c>
      <c r="F1866" t="s">
        <v>845</v>
      </c>
      <c r="L1866" t="s">
        <v>30</v>
      </c>
      <c r="M1866">
        <f>'Venteos_Well testing'!AT140</f>
        <v>0</v>
      </c>
      <c r="N1866">
        <f>IFERROR(IF(L1866="CO2",M1866,IF(L1866="CH4",M1866*Hoja1!$C$19,BASEDEDATOS!M1866*Hoja1!$C$20)),0)</f>
        <v>0</v>
      </c>
    </row>
    <row r="1867" spans="2:14" x14ac:dyDescent="0.75">
      <c r="B1867" t="str">
        <f t="shared" si="10"/>
        <v>1B2ai</v>
      </c>
      <c r="C1867" t="str">
        <f>Hoja1!$C$31</f>
        <v>CRUDO</v>
      </c>
      <c r="D1867" t="s">
        <v>12</v>
      </c>
      <c r="E1867" t="s">
        <v>320</v>
      </c>
      <c r="F1867" t="s">
        <v>845</v>
      </c>
      <c r="L1867" t="s">
        <v>30</v>
      </c>
      <c r="M1867">
        <f>'Venteos_Well testing'!AT141</f>
        <v>0</v>
      </c>
      <c r="N1867">
        <f>IFERROR(IF(L1867="CO2",M1867,IF(L1867="CH4",M1867*Hoja1!$C$19,BASEDEDATOS!M1867*Hoja1!$C$20)),0)</f>
        <v>0</v>
      </c>
    </row>
    <row r="1868" spans="2:14" x14ac:dyDescent="0.75">
      <c r="B1868" t="str">
        <f t="shared" ref="B1868:B1931" si="11">IF(C1868="CRUDO","1B2ai","1B2aii")</f>
        <v>1B2ai</v>
      </c>
      <c r="C1868" t="str">
        <f>Hoja1!$C$31</f>
        <v>CRUDO</v>
      </c>
      <c r="D1868" t="s">
        <v>12</v>
      </c>
      <c r="E1868" t="s">
        <v>320</v>
      </c>
      <c r="F1868" t="s">
        <v>845</v>
      </c>
      <c r="L1868" t="s">
        <v>30</v>
      </c>
      <c r="M1868">
        <f>'Venteos_Well testing'!AT142</f>
        <v>0</v>
      </c>
      <c r="N1868">
        <f>IFERROR(IF(L1868="CO2",M1868,IF(L1868="CH4",M1868*Hoja1!$C$19,BASEDEDATOS!M1868*Hoja1!$C$20)),0)</f>
        <v>0</v>
      </c>
    </row>
    <row r="1869" spans="2:14" x14ac:dyDescent="0.75">
      <c r="B1869" t="str">
        <f t="shared" si="11"/>
        <v>1B2ai</v>
      </c>
      <c r="C1869" t="str">
        <f>Hoja1!$C$31</f>
        <v>CRUDO</v>
      </c>
      <c r="D1869" t="s">
        <v>12</v>
      </c>
      <c r="E1869" t="s">
        <v>320</v>
      </c>
      <c r="F1869" t="s">
        <v>845</v>
      </c>
      <c r="L1869" t="s">
        <v>30</v>
      </c>
      <c r="M1869">
        <f>'Venteos_Well testing'!AT143</f>
        <v>0</v>
      </c>
      <c r="N1869">
        <f>IFERROR(IF(L1869="CO2",M1869,IF(L1869="CH4",M1869*Hoja1!$C$19,BASEDEDATOS!M1869*Hoja1!$C$20)),0)</f>
        <v>0</v>
      </c>
    </row>
    <row r="1870" spans="2:14" x14ac:dyDescent="0.75">
      <c r="B1870" t="str">
        <f t="shared" si="11"/>
        <v>1B2ai</v>
      </c>
      <c r="C1870" t="str">
        <f>Hoja1!$C$31</f>
        <v>CRUDO</v>
      </c>
      <c r="D1870" t="s">
        <v>12</v>
      </c>
      <c r="E1870" t="s">
        <v>320</v>
      </c>
      <c r="F1870" t="s">
        <v>845</v>
      </c>
      <c r="L1870" t="s">
        <v>30</v>
      </c>
      <c r="M1870">
        <f>'Venteos_Well testing'!AT144</f>
        <v>0</v>
      </c>
      <c r="N1870">
        <f>IFERROR(IF(L1870="CO2",M1870,IF(L1870="CH4",M1870*Hoja1!$C$19,BASEDEDATOS!M1870*Hoja1!$C$20)),0)</f>
        <v>0</v>
      </c>
    </row>
    <row r="1871" spans="2:14" x14ac:dyDescent="0.75">
      <c r="B1871" t="str">
        <f t="shared" si="11"/>
        <v>1B2ai</v>
      </c>
      <c r="C1871" t="str">
        <f>Hoja1!$C$31</f>
        <v>CRUDO</v>
      </c>
      <c r="D1871" t="s">
        <v>12</v>
      </c>
      <c r="E1871" t="s">
        <v>320</v>
      </c>
      <c r="F1871" t="s">
        <v>845</v>
      </c>
      <c r="L1871" t="s">
        <v>30</v>
      </c>
      <c r="M1871">
        <f>'Venteos_Well testing'!AT145</f>
        <v>0</v>
      </c>
      <c r="N1871">
        <f>IFERROR(IF(L1871="CO2",M1871,IF(L1871="CH4",M1871*Hoja1!$C$19,BASEDEDATOS!M1871*Hoja1!$C$20)),0)</f>
        <v>0</v>
      </c>
    </row>
    <row r="1872" spans="2:14" x14ac:dyDescent="0.75">
      <c r="B1872" t="str">
        <f t="shared" si="11"/>
        <v>1B2ai</v>
      </c>
      <c r="C1872" t="str">
        <f>Hoja1!$C$31</f>
        <v>CRUDO</v>
      </c>
      <c r="D1872" t="s">
        <v>12</v>
      </c>
      <c r="E1872" t="s">
        <v>320</v>
      </c>
      <c r="F1872" t="s">
        <v>845</v>
      </c>
      <c r="L1872" t="s">
        <v>30</v>
      </c>
      <c r="M1872">
        <f>'Venteos_Well testing'!AT146</f>
        <v>0</v>
      </c>
      <c r="N1872">
        <f>IFERROR(IF(L1872="CO2",M1872,IF(L1872="CH4",M1872*Hoja1!$C$19,BASEDEDATOS!M1872*Hoja1!$C$20)),0)</f>
        <v>0</v>
      </c>
    </row>
    <row r="1873" spans="2:14" x14ac:dyDescent="0.75">
      <c r="B1873" t="str">
        <f t="shared" si="11"/>
        <v>1B2ai</v>
      </c>
      <c r="C1873" t="str">
        <f>Hoja1!$C$31</f>
        <v>CRUDO</v>
      </c>
      <c r="D1873" t="s">
        <v>12</v>
      </c>
      <c r="E1873" t="s">
        <v>320</v>
      </c>
      <c r="F1873" t="s">
        <v>845</v>
      </c>
      <c r="L1873" t="s">
        <v>30</v>
      </c>
      <c r="M1873">
        <f>'Venteos_Well testing'!AT147</f>
        <v>0</v>
      </c>
      <c r="N1873">
        <f>IFERROR(IF(L1873="CO2",M1873,IF(L1873="CH4",M1873*Hoja1!$C$19,BASEDEDATOS!M1873*Hoja1!$C$20)),0)</f>
        <v>0</v>
      </c>
    </row>
    <row r="1874" spans="2:14" x14ac:dyDescent="0.75">
      <c r="B1874" t="str">
        <f t="shared" si="11"/>
        <v>1B2ai</v>
      </c>
      <c r="C1874" t="str">
        <f>Hoja1!$C$31</f>
        <v>CRUDO</v>
      </c>
      <c r="D1874" t="s">
        <v>12</v>
      </c>
      <c r="E1874" t="s">
        <v>320</v>
      </c>
      <c r="F1874" t="s">
        <v>845</v>
      </c>
      <c r="L1874" t="s">
        <v>30</v>
      </c>
      <c r="M1874">
        <f>'Venteos_Well testing'!AT148</f>
        <v>0</v>
      </c>
      <c r="N1874">
        <f>IFERROR(IF(L1874="CO2",M1874,IF(L1874="CH4",M1874*Hoja1!$C$19,BASEDEDATOS!M1874*Hoja1!$C$20)),0)</f>
        <v>0</v>
      </c>
    </row>
    <row r="1875" spans="2:14" x14ac:dyDescent="0.75">
      <c r="B1875" t="str">
        <f t="shared" si="11"/>
        <v>1B2ai</v>
      </c>
      <c r="C1875" t="str">
        <f>Hoja1!$C$31</f>
        <v>CRUDO</v>
      </c>
      <c r="D1875" t="s">
        <v>12</v>
      </c>
      <c r="E1875" t="s">
        <v>320</v>
      </c>
      <c r="F1875" t="s">
        <v>845</v>
      </c>
      <c r="L1875" t="s">
        <v>30</v>
      </c>
      <c r="M1875">
        <f>'Venteos_Well testing'!AT149</f>
        <v>0</v>
      </c>
      <c r="N1875">
        <f>IFERROR(IF(L1875="CO2",M1875,IF(L1875="CH4",M1875*Hoja1!$C$19,BASEDEDATOS!M1875*Hoja1!$C$20)),0)</f>
        <v>0</v>
      </c>
    </row>
    <row r="1876" spans="2:14" x14ac:dyDescent="0.75">
      <c r="B1876" t="str">
        <f t="shared" si="11"/>
        <v>1B2ai</v>
      </c>
      <c r="C1876" t="str">
        <f>Hoja1!$C$31</f>
        <v>CRUDO</v>
      </c>
      <c r="D1876" t="s">
        <v>12</v>
      </c>
      <c r="E1876" t="s">
        <v>320</v>
      </c>
      <c r="F1876" t="s">
        <v>845</v>
      </c>
      <c r="L1876" t="s">
        <v>30</v>
      </c>
      <c r="M1876">
        <f>'Venteos_Well testing'!AT150</f>
        <v>0</v>
      </c>
      <c r="N1876">
        <f>IFERROR(IF(L1876="CO2",M1876,IF(L1876="CH4",M1876*Hoja1!$C$19,BASEDEDATOS!M1876*Hoja1!$C$20)),0)</f>
        <v>0</v>
      </c>
    </row>
    <row r="1877" spans="2:14" x14ac:dyDescent="0.75">
      <c r="B1877" t="str">
        <f t="shared" si="11"/>
        <v>1B2ai</v>
      </c>
      <c r="C1877" t="str">
        <f>Hoja1!$C$31</f>
        <v>CRUDO</v>
      </c>
      <c r="D1877" t="s">
        <v>12</v>
      </c>
      <c r="E1877" t="s">
        <v>320</v>
      </c>
      <c r="F1877" t="s">
        <v>845</v>
      </c>
      <c r="L1877" t="s">
        <v>30</v>
      </c>
      <c r="M1877">
        <f>'Venteos_Well testing'!AT151</f>
        <v>0</v>
      </c>
      <c r="N1877">
        <f>IFERROR(IF(L1877="CO2",M1877,IF(L1877="CH4",M1877*Hoja1!$C$19,BASEDEDATOS!M1877*Hoja1!$C$20)),0)</f>
        <v>0</v>
      </c>
    </row>
    <row r="1878" spans="2:14" x14ac:dyDescent="0.75">
      <c r="B1878" t="str">
        <f t="shared" si="11"/>
        <v>1B2ai</v>
      </c>
      <c r="C1878" t="str">
        <f>Hoja1!$C$31</f>
        <v>CRUDO</v>
      </c>
      <c r="D1878" t="s">
        <v>12</v>
      </c>
      <c r="E1878" t="s">
        <v>320</v>
      </c>
      <c r="F1878" t="s">
        <v>845</v>
      </c>
      <c r="L1878" t="s">
        <v>30</v>
      </c>
      <c r="M1878">
        <f>'Venteos_Well testing'!AT152</f>
        <v>0</v>
      </c>
      <c r="N1878">
        <f>IFERROR(IF(L1878="CO2",M1878,IF(L1878="CH4",M1878*Hoja1!$C$19,BASEDEDATOS!M1878*Hoja1!$C$20)),0)</f>
        <v>0</v>
      </c>
    </row>
    <row r="1879" spans="2:14" x14ac:dyDescent="0.75">
      <c r="B1879" t="str">
        <f t="shared" si="11"/>
        <v>1B2ai</v>
      </c>
      <c r="C1879" t="str">
        <f>Hoja1!$C$31</f>
        <v>CRUDO</v>
      </c>
      <c r="D1879" t="s">
        <v>12</v>
      </c>
      <c r="E1879" t="s">
        <v>320</v>
      </c>
      <c r="F1879" t="s">
        <v>845</v>
      </c>
      <c r="L1879" t="s">
        <v>30</v>
      </c>
      <c r="M1879">
        <f>'Venteos_Well testing'!AT153</f>
        <v>0</v>
      </c>
      <c r="N1879">
        <f>IFERROR(IF(L1879="CO2",M1879,IF(L1879="CH4",M1879*Hoja1!$C$19,BASEDEDATOS!M1879*Hoja1!$C$20)),0)</f>
        <v>0</v>
      </c>
    </row>
    <row r="1880" spans="2:14" x14ac:dyDescent="0.75">
      <c r="B1880" t="str">
        <f t="shared" si="11"/>
        <v>1B2ai</v>
      </c>
      <c r="C1880" t="str">
        <f>Hoja1!$C$31</f>
        <v>CRUDO</v>
      </c>
      <c r="D1880" t="s">
        <v>12</v>
      </c>
      <c r="E1880" t="s">
        <v>320</v>
      </c>
      <c r="F1880" t="s">
        <v>845</v>
      </c>
      <c r="L1880" t="s">
        <v>31</v>
      </c>
      <c r="M1880">
        <f>'Venteos_Well testing'!AS72</f>
        <v>0</v>
      </c>
      <c r="N1880">
        <f>IFERROR(IF(L1880="CO2",M1880,IF(L1880="CH4",M1880*Hoja1!$C$19,BASEDEDATOS!M1880*Hoja1!$C$20)),0)</f>
        <v>0</v>
      </c>
    </row>
    <row r="1881" spans="2:14" x14ac:dyDescent="0.75">
      <c r="B1881" t="str">
        <f t="shared" si="11"/>
        <v>1B2ai</v>
      </c>
      <c r="C1881" t="str">
        <f>Hoja1!$C$31</f>
        <v>CRUDO</v>
      </c>
      <c r="D1881" t="s">
        <v>12</v>
      </c>
      <c r="E1881" t="s">
        <v>320</v>
      </c>
      <c r="F1881" t="s">
        <v>845</v>
      </c>
      <c r="L1881" t="s">
        <v>31</v>
      </c>
      <c r="M1881">
        <f>'Venteos_Well testing'!AS73</f>
        <v>0</v>
      </c>
      <c r="N1881">
        <f>IFERROR(IF(L1881="CO2",M1881,IF(L1881="CH4",M1881*Hoja1!$C$19,BASEDEDATOS!M1881*Hoja1!$C$20)),0)</f>
        <v>0</v>
      </c>
    </row>
    <row r="1882" spans="2:14" x14ac:dyDescent="0.75">
      <c r="B1882" t="str">
        <f t="shared" si="11"/>
        <v>1B2ai</v>
      </c>
      <c r="C1882" t="str">
        <f>Hoja1!$C$31</f>
        <v>CRUDO</v>
      </c>
      <c r="D1882" t="s">
        <v>12</v>
      </c>
      <c r="E1882" t="s">
        <v>320</v>
      </c>
      <c r="F1882" t="s">
        <v>845</v>
      </c>
      <c r="L1882" t="s">
        <v>31</v>
      </c>
      <c r="M1882">
        <f>'Venteos_Well testing'!AS74</f>
        <v>8.5594485577417459E-2</v>
      </c>
      <c r="N1882">
        <f>IFERROR(IF(L1882="CO2",M1882,IF(L1882="CH4",M1882*Hoja1!$C$19,BASEDEDATOS!M1882*Hoja1!$C$20)),0)</f>
        <v>2.3966455961676889</v>
      </c>
    </row>
    <row r="1883" spans="2:14" x14ac:dyDescent="0.75">
      <c r="B1883" t="str">
        <f t="shared" si="11"/>
        <v>1B2ai</v>
      </c>
      <c r="C1883" t="str">
        <f>Hoja1!$C$31</f>
        <v>CRUDO</v>
      </c>
      <c r="D1883" t="s">
        <v>12</v>
      </c>
      <c r="E1883" t="s">
        <v>320</v>
      </c>
      <c r="F1883" t="s">
        <v>845</v>
      </c>
      <c r="L1883" t="s">
        <v>31</v>
      </c>
      <c r="M1883">
        <f>'Venteos_Well testing'!AS75</f>
        <v>0.11085674694575245</v>
      </c>
      <c r="N1883">
        <f>IFERROR(IF(L1883="CO2",M1883,IF(L1883="CH4",M1883*Hoja1!$C$19,BASEDEDATOS!M1883*Hoja1!$C$20)),0)</f>
        <v>3.1039889144810688</v>
      </c>
    </row>
    <row r="1884" spans="2:14" x14ac:dyDescent="0.75">
      <c r="B1884" t="str">
        <f t="shared" si="11"/>
        <v>1B2ai</v>
      </c>
      <c r="C1884" t="str">
        <f>Hoja1!$C$31</f>
        <v>CRUDO</v>
      </c>
      <c r="D1884" t="s">
        <v>12</v>
      </c>
      <c r="E1884" t="s">
        <v>320</v>
      </c>
      <c r="F1884" t="s">
        <v>845</v>
      </c>
      <c r="L1884" t="s">
        <v>31</v>
      </c>
      <c r="M1884">
        <f>'Venteos_Well testing'!AS76</f>
        <v>0</v>
      </c>
      <c r="N1884">
        <f>IFERROR(IF(L1884="CO2",M1884,IF(L1884="CH4",M1884*Hoja1!$C$19,BASEDEDATOS!M1884*Hoja1!$C$20)),0)</f>
        <v>0</v>
      </c>
    </row>
    <row r="1885" spans="2:14" x14ac:dyDescent="0.75">
      <c r="B1885" t="str">
        <f t="shared" si="11"/>
        <v>1B2ai</v>
      </c>
      <c r="C1885" t="str">
        <f>Hoja1!$C$31</f>
        <v>CRUDO</v>
      </c>
      <c r="D1885" t="s">
        <v>12</v>
      </c>
      <c r="E1885" t="s">
        <v>320</v>
      </c>
      <c r="F1885" t="s">
        <v>845</v>
      </c>
      <c r="L1885" t="s">
        <v>31</v>
      </c>
      <c r="M1885">
        <f>'Venteos_Well testing'!AS77</f>
        <v>0</v>
      </c>
      <c r="N1885">
        <f>IFERROR(IF(L1885="CO2",M1885,IF(L1885="CH4",M1885*Hoja1!$C$19,BASEDEDATOS!M1885*Hoja1!$C$20)),0)</f>
        <v>0</v>
      </c>
    </row>
    <row r="1886" spans="2:14" x14ac:dyDescent="0.75">
      <c r="B1886" t="str">
        <f t="shared" si="11"/>
        <v>1B2ai</v>
      </c>
      <c r="C1886" t="str">
        <f>Hoja1!$C$31</f>
        <v>CRUDO</v>
      </c>
      <c r="D1886" t="s">
        <v>12</v>
      </c>
      <c r="E1886" t="s">
        <v>320</v>
      </c>
      <c r="F1886" t="s">
        <v>845</v>
      </c>
      <c r="L1886" t="s">
        <v>31</v>
      </c>
      <c r="M1886">
        <f>'Venteos_Well testing'!AS78</f>
        <v>0</v>
      </c>
      <c r="N1886">
        <f>IFERROR(IF(L1886="CO2",M1886,IF(L1886="CH4",M1886*Hoja1!$C$19,BASEDEDATOS!M1886*Hoja1!$C$20)),0)</f>
        <v>0</v>
      </c>
    </row>
    <row r="1887" spans="2:14" x14ac:dyDescent="0.75">
      <c r="B1887" t="str">
        <f t="shared" si="11"/>
        <v>1B2ai</v>
      </c>
      <c r="C1887" t="str">
        <f>Hoja1!$C$31</f>
        <v>CRUDO</v>
      </c>
      <c r="D1887" t="s">
        <v>12</v>
      </c>
      <c r="E1887" t="s">
        <v>320</v>
      </c>
      <c r="F1887" t="s">
        <v>845</v>
      </c>
      <c r="L1887" t="s">
        <v>31</v>
      </c>
      <c r="M1887">
        <f>'Venteos_Well testing'!AS79</f>
        <v>0</v>
      </c>
      <c r="N1887">
        <f>IFERROR(IF(L1887="CO2",M1887,IF(L1887="CH4",M1887*Hoja1!$C$19,BASEDEDATOS!M1887*Hoja1!$C$20)),0)</f>
        <v>0</v>
      </c>
    </row>
    <row r="1888" spans="2:14" x14ac:dyDescent="0.75">
      <c r="B1888" t="str">
        <f t="shared" si="11"/>
        <v>1B2ai</v>
      </c>
      <c r="C1888" t="str">
        <f>Hoja1!$C$31</f>
        <v>CRUDO</v>
      </c>
      <c r="D1888" t="s">
        <v>12</v>
      </c>
      <c r="E1888" t="s">
        <v>320</v>
      </c>
      <c r="F1888" t="s">
        <v>845</v>
      </c>
      <c r="L1888" t="s">
        <v>31</v>
      </c>
      <c r="M1888">
        <f>'Venteos_Well testing'!AS80</f>
        <v>0</v>
      </c>
      <c r="N1888">
        <f>IFERROR(IF(L1888="CO2",M1888,IF(L1888="CH4",M1888*Hoja1!$C$19,BASEDEDATOS!M1888*Hoja1!$C$20)),0)</f>
        <v>0</v>
      </c>
    </row>
    <row r="1889" spans="2:14" x14ac:dyDescent="0.75">
      <c r="B1889" t="str">
        <f t="shared" si="11"/>
        <v>1B2ai</v>
      </c>
      <c r="C1889" t="str">
        <f>Hoja1!$C$31</f>
        <v>CRUDO</v>
      </c>
      <c r="D1889" t="s">
        <v>12</v>
      </c>
      <c r="E1889" t="s">
        <v>320</v>
      </c>
      <c r="F1889" t="s">
        <v>845</v>
      </c>
      <c r="L1889" t="s">
        <v>31</v>
      </c>
      <c r="M1889">
        <f>'Venteos_Well testing'!AS81</f>
        <v>0</v>
      </c>
      <c r="N1889">
        <f>IFERROR(IF(L1889="CO2",M1889,IF(L1889="CH4",M1889*Hoja1!$C$19,BASEDEDATOS!M1889*Hoja1!$C$20)),0)</f>
        <v>0</v>
      </c>
    </row>
    <row r="1890" spans="2:14" x14ac:dyDescent="0.75">
      <c r="B1890" t="str">
        <f t="shared" si="11"/>
        <v>1B2ai</v>
      </c>
      <c r="C1890" t="str">
        <f>Hoja1!$C$31</f>
        <v>CRUDO</v>
      </c>
      <c r="D1890" t="s">
        <v>12</v>
      </c>
      <c r="E1890" t="s">
        <v>320</v>
      </c>
      <c r="F1890" t="s">
        <v>845</v>
      </c>
      <c r="L1890" t="s">
        <v>31</v>
      </c>
      <c r="M1890">
        <f>'Venteos_Well testing'!AS82</f>
        <v>0</v>
      </c>
      <c r="N1890">
        <f>IFERROR(IF(L1890="CO2",M1890,IF(L1890="CH4",M1890*Hoja1!$C$19,BASEDEDATOS!M1890*Hoja1!$C$20)),0)</f>
        <v>0</v>
      </c>
    </row>
    <row r="1891" spans="2:14" x14ac:dyDescent="0.75">
      <c r="B1891" t="str">
        <f t="shared" si="11"/>
        <v>1B2ai</v>
      </c>
      <c r="C1891" t="str">
        <f>Hoja1!$C$31</f>
        <v>CRUDO</v>
      </c>
      <c r="D1891" t="s">
        <v>12</v>
      </c>
      <c r="E1891" t="s">
        <v>320</v>
      </c>
      <c r="F1891" t="s">
        <v>845</v>
      </c>
      <c r="L1891" t="s">
        <v>31</v>
      </c>
      <c r="M1891">
        <f>'Venteos_Well testing'!AS83</f>
        <v>0</v>
      </c>
      <c r="N1891">
        <f>IFERROR(IF(L1891="CO2",M1891,IF(L1891="CH4",M1891*Hoja1!$C$19,BASEDEDATOS!M1891*Hoja1!$C$20)),0)</f>
        <v>0</v>
      </c>
    </row>
    <row r="1892" spans="2:14" x14ac:dyDescent="0.75">
      <c r="B1892" t="str">
        <f t="shared" si="11"/>
        <v>1B2ai</v>
      </c>
      <c r="C1892" t="str">
        <f>Hoja1!$C$31</f>
        <v>CRUDO</v>
      </c>
      <c r="D1892" t="s">
        <v>12</v>
      </c>
      <c r="E1892" t="s">
        <v>320</v>
      </c>
      <c r="F1892" t="s">
        <v>845</v>
      </c>
      <c r="L1892" t="s">
        <v>31</v>
      </c>
      <c r="M1892">
        <f>'Venteos_Well testing'!AS84</f>
        <v>0</v>
      </c>
      <c r="N1892">
        <f>IFERROR(IF(L1892="CO2",M1892,IF(L1892="CH4",M1892*Hoja1!$C$19,BASEDEDATOS!M1892*Hoja1!$C$20)),0)</f>
        <v>0</v>
      </c>
    </row>
    <row r="1893" spans="2:14" x14ac:dyDescent="0.75">
      <c r="B1893" t="str">
        <f t="shared" si="11"/>
        <v>1B2ai</v>
      </c>
      <c r="C1893" t="str">
        <f>Hoja1!$C$31</f>
        <v>CRUDO</v>
      </c>
      <c r="D1893" t="s">
        <v>12</v>
      </c>
      <c r="E1893" t="s">
        <v>320</v>
      </c>
      <c r="F1893" t="s">
        <v>845</v>
      </c>
      <c r="L1893" t="s">
        <v>31</v>
      </c>
      <c r="M1893">
        <f>'Venteos_Well testing'!AS85</f>
        <v>0</v>
      </c>
      <c r="N1893">
        <f>IFERROR(IF(L1893="CO2",M1893,IF(L1893="CH4",M1893*Hoja1!$C$19,BASEDEDATOS!M1893*Hoja1!$C$20)),0)</f>
        <v>0</v>
      </c>
    </row>
    <row r="1894" spans="2:14" x14ac:dyDescent="0.75">
      <c r="B1894" t="str">
        <f t="shared" si="11"/>
        <v>1B2ai</v>
      </c>
      <c r="C1894" t="str">
        <f>Hoja1!$C$31</f>
        <v>CRUDO</v>
      </c>
      <c r="D1894" t="s">
        <v>12</v>
      </c>
      <c r="E1894" t="s">
        <v>320</v>
      </c>
      <c r="F1894" t="s">
        <v>845</v>
      </c>
      <c r="L1894" t="s">
        <v>31</v>
      </c>
      <c r="M1894">
        <f>'Venteos_Well testing'!AS86</f>
        <v>0</v>
      </c>
      <c r="N1894">
        <f>IFERROR(IF(L1894="CO2",M1894,IF(L1894="CH4",M1894*Hoja1!$C$19,BASEDEDATOS!M1894*Hoja1!$C$20)),0)</f>
        <v>0</v>
      </c>
    </row>
    <row r="1895" spans="2:14" x14ac:dyDescent="0.75">
      <c r="B1895" t="str">
        <f t="shared" si="11"/>
        <v>1B2ai</v>
      </c>
      <c r="C1895" t="str">
        <f>Hoja1!$C$31</f>
        <v>CRUDO</v>
      </c>
      <c r="D1895" t="s">
        <v>12</v>
      </c>
      <c r="E1895" t="s">
        <v>320</v>
      </c>
      <c r="F1895" t="s">
        <v>845</v>
      </c>
      <c r="L1895" t="s">
        <v>31</v>
      </c>
      <c r="M1895">
        <f>'Venteos_Well testing'!AS87</f>
        <v>0</v>
      </c>
      <c r="N1895">
        <f>IFERROR(IF(L1895="CO2",M1895,IF(L1895="CH4",M1895*Hoja1!$C$19,BASEDEDATOS!M1895*Hoja1!$C$20)),0)</f>
        <v>0</v>
      </c>
    </row>
    <row r="1896" spans="2:14" x14ac:dyDescent="0.75">
      <c r="B1896" t="str">
        <f t="shared" si="11"/>
        <v>1B2ai</v>
      </c>
      <c r="C1896" t="str">
        <f>Hoja1!$C$31</f>
        <v>CRUDO</v>
      </c>
      <c r="D1896" t="s">
        <v>12</v>
      </c>
      <c r="E1896" t="s">
        <v>320</v>
      </c>
      <c r="F1896" t="s">
        <v>845</v>
      </c>
      <c r="L1896" t="s">
        <v>31</v>
      </c>
      <c r="M1896">
        <f>'Venteos_Well testing'!AS88</f>
        <v>0</v>
      </c>
      <c r="N1896">
        <f>IFERROR(IF(L1896="CO2",M1896,IF(L1896="CH4",M1896*Hoja1!$C$19,BASEDEDATOS!M1896*Hoja1!$C$20)),0)</f>
        <v>0</v>
      </c>
    </row>
    <row r="1897" spans="2:14" x14ac:dyDescent="0.75">
      <c r="B1897" t="str">
        <f t="shared" si="11"/>
        <v>1B2ai</v>
      </c>
      <c r="C1897" t="str">
        <f>Hoja1!$C$31</f>
        <v>CRUDO</v>
      </c>
      <c r="D1897" t="s">
        <v>12</v>
      </c>
      <c r="E1897" t="s">
        <v>320</v>
      </c>
      <c r="F1897" t="s">
        <v>845</v>
      </c>
      <c r="L1897" t="s">
        <v>31</v>
      </c>
      <c r="M1897">
        <f>'Venteos_Well testing'!AS89</f>
        <v>0</v>
      </c>
      <c r="N1897">
        <f>IFERROR(IF(L1897="CO2",M1897,IF(L1897="CH4",M1897*Hoja1!$C$19,BASEDEDATOS!M1897*Hoja1!$C$20)),0)</f>
        <v>0</v>
      </c>
    </row>
    <row r="1898" spans="2:14" x14ac:dyDescent="0.75">
      <c r="B1898" t="str">
        <f t="shared" si="11"/>
        <v>1B2ai</v>
      </c>
      <c r="C1898" t="str">
        <f>Hoja1!$C$31</f>
        <v>CRUDO</v>
      </c>
      <c r="D1898" t="s">
        <v>12</v>
      </c>
      <c r="E1898" t="s">
        <v>320</v>
      </c>
      <c r="F1898" t="s">
        <v>845</v>
      </c>
      <c r="L1898" t="s">
        <v>31</v>
      </c>
      <c r="M1898">
        <f>'Venteos_Well testing'!AS90</f>
        <v>0</v>
      </c>
      <c r="N1898">
        <f>IFERROR(IF(L1898="CO2",M1898,IF(L1898="CH4",M1898*Hoja1!$C$19,BASEDEDATOS!M1898*Hoja1!$C$20)),0)</f>
        <v>0</v>
      </c>
    </row>
    <row r="1899" spans="2:14" x14ac:dyDescent="0.75">
      <c r="B1899" t="str">
        <f t="shared" si="11"/>
        <v>1B2ai</v>
      </c>
      <c r="C1899" t="str">
        <f>Hoja1!$C$31</f>
        <v>CRUDO</v>
      </c>
      <c r="D1899" t="s">
        <v>12</v>
      </c>
      <c r="E1899" t="s">
        <v>320</v>
      </c>
      <c r="F1899" t="s">
        <v>845</v>
      </c>
      <c r="L1899" t="s">
        <v>31</v>
      </c>
      <c r="M1899">
        <f>'Venteos_Well testing'!AS91</f>
        <v>0</v>
      </c>
      <c r="N1899">
        <f>IFERROR(IF(L1899="CO2",M1899,IF(L1899="CH4",M1899*Hoja1!$C$19,BASEDEDATOS!M1899*Hoja1!$C$20)),0)</f>
        <v>0</v>
      </c>
    </row>
    <row r="1900" spans="2:14" x14ac:dyDescent="0.75">
      <c r="B1900" t="str">
        <f t="shared" si="11"/>
        <v>1B2ai</v>
      </c>
      <c r="C1900" t="str">
        <f>Hoja1!$C$31</f>
        <v>CRUDO</v>
      </c>
      <c r="D1900" t="s">
        <v>12</v>
      </c>
      <c r="E1900" t="s">
        <v>320</v>
      </c>
      <c r="F1900" t="s">
        <v>845</v>
      </c>
      <c r="L1900" t="s">
        <v>31</v>
      </c>
      <c r="M1900">
        <f>'Venteos_Well testing'!AS92</f>
        <v>0</v>
      </c>
      <c r="N1900">
        <f>IFERROR(IF(L1900="CO2",M1900,IF(L1900="CH4",M1900*Hoja1!$C$19,BASEDEDATOS!M1900*Hoja1!$C$20)),0)</f>
        <v>0</v>
      </c>
    </row>
    <row r="1901" spans="2:14" x14ac:dyDescent="0.75">
      <c r="B1901" t="str">
        <f t="shared" si="11"/>
        <v>1B2ai</v>
      </c>
      <c r="C1901" t="str">
        <f>Hoja1!$C$31</f>
        <v>CRUDO</v>
      </c>
      <c r="D1901" t="s">
        <v>12</v>
      </c>
      <c r="E1901" t="s">
        <v>320</v>
      </c>
      <c r="F1901" t="s">
        <v>845</v>
      </c>
      <c r="L1901" t="s">
        <v>31</v>
      </c>
      <c r="M1901">
        <f>'Venteos_Well testing'!AS93</f>
        <v>0</v>
      </c>
      <c r="N1901">
        <f>IFERROR(IF(L1901="CO2",M1901,IF(L1901="CH4",M1901*Hoja1!$C$19,BASEDEDATOS!M1901*Hoja1!$C$20)),0)</f>
        <v>0</v>
      </c>
    </row>
    <row r="1902" spans="2:14" x14ac:dyDescent="0.75">
      <c r="B1902" t="str">
        <f t="shared" si="11"/>
        <v>1B2ai</v>
      </c>
      <c r="C1902" t="str">
        <f>Hoja1!$C$31</f>
        <v>CRUDO</v>
      </c>
      <c r="D1902" t="s">
        <v>12</v>
      </c>
      <c r="E1902" t="s">
        <v>320</v>
      </c>
      <c r="F1902" t="s">
        <v>845</v>
      </c>
      <c r="L1902" t="s">
        <v>31</v>
      </c>
      <c r="M1902">
        <f>'Venteos_Well testing'!AS94</f>
        <v>0</v>
      </c>
      <c r="N1902">
        <f>IFERROR(IF(L1902="CO2",M1902,IF(L1902="CH4",M1902*Hoja1!$C$19,BASEDEDATOS!M1902*Hoja1!$C$20)),0)</f>
        <v>0</v>
      </c>
    </row>
    <row r="1903" spans="2:14" x14ac:dyDescent="0.75">
      <c r="B1903" t="str">
        <f t="shared" si="11"/>
        <v>1B2ai</v>
      </c>
      <c r="C1903" t="str">
        <f>Hoja1!$C$31</f>
        <v>CRUDO</v>
      </c>
      <c r="D1903" t="s">
        <v>12</v>
      </c>
      <c r="E1903" t="s">
        <v>320</v>
      </c>
      <c r="F1903" t="s">
        <v>845</v>
      </c>
      <c r="L1903" t="s">
        <v>31</v>
      </c>
      <c r="M1903">
        <f>'Venteos_Well testing'!AS95</f>
        <v>0</v>
      </c>
      <c r="N1903">
        <f>IFERROR(IF(L1903="CO2",M1903,IF(L1903="CH4",M1903*Hoja1!$C$19,BASEDEDATOS!M1903*Hoja1!$C$20)),0)</f>
        <v>0</v>
      </c>
    </row>
    <row r="1904" spans="2:14" x14ac:dyDescent="0.75">
      <c r="B1904" t="str">
        <f t="shared" si="11"/>
        <v>1B2ai</v>
      </c>
      <c r="C1904" t="str">
        <f>Hoja1!$C$31</f>
        <v>CRUDO</v>
      </c>
      <c r="D1904" t="s">
        <v>12</v>
      </c>
      <c r="E1904" t="s">
        <v>320</v>
      </c>
      <c r="F1904" t="s">
        <v>845</v>
      </c>
      <c r="L1904" t="s">
        <v>31</v>
      </c>
      <c r="M1904">
        <f>'Venteos_Well testing'!AS96</f>
        <v>0</v>
      </c>
      <c r="N1904">
        <f>IFERROR(IF(L1904="CO2",M1904,IF(L1904="CH4",M1904*Hoja1!$C$19,BASEDEDATOS!M1904*Hoja1!$C$20)),0)</f>
        <v>0</v>
      </c>
    </row>
    <row r="1905" spans="2:14" x14ac:dyDescent="0.75">
      <c r="B1905" t="str">
        <f t="shared" si="11"/>
        <v>1B2ai</v>
      </c>
      <c r="C1905" t="str">
        <f>Hoja1!$C$31</f>
        <v>CRUDO</v>
      </c>
      <c r="D1905" t="s">
        <v>12</v>
      </c>
      <c r="E1905" t="s">
        <v>320</v>
      </c>
      <c r="F1905" t="s">
        <v>845</v>
      </c>
      <c r="L1905" t="s">
        <v>31</v>
      </c>
      <c r="M1905">
        <f>'Venteos_Well testing'!AS97</f>
        <v>0</v>
      </c>
      <c r="N1905">
        <f>IFERROR(IF(L1905="CO2",M1905,IF(L1905="CH4",M1905*Hoja1!$C$19,BASEDEDATOS!M1905*Hoja1!$C$20)),0)</f>
        <v>0</v>
      </c>
    </row>
    <row r="1906" spans="2:14" x14ac:dyDescent="0.75">
      <c r="B1906" t="str">
        <f t="shared" si="11"/>
        <v>1B2ai</v>
      </c>
      <c r="C1906" t="str">
        <f>Hoja1!$C$31</f>
        <v>CRUDO</v>
      </c>
      <c r="D1906" t="s">
        <v>12</v>
      </c>
      <c r="E1906" t="s">
        <v>320</v>
      </c>
      <c r="F1906" t="s">
        <v>845</v>
      </c>
      <c r="L1906" t="s">
        <v>31</v>
      </c>
      <c r="M1906">
        <f>'Venteos_Well testing'!AS98</f>
        <v>0</v>
      </c>
      <c r="N1906">
        <f>IFERROR(IF(L1906="CO2",M1906,IF(L1906="CH4",M1906*Hoja1!$C$19,BASEDEDATOS!M1906*Hoja1!$C$20)),0)</f>
        <v>0</v>
      </c>
    </row>
    <row r="1907" spans="2:14" x14ac:dyDescent="0.75">
      <c r="B1907" t="str">
        <f t="shared" si="11"/>
        <v>1B2ai</v>
      </c>
      <c r="C1907" t="str">
        <f>Hoja1!$C$31</f>
        <v>CRUDO</v>
      </c>
      <c r="D1907" t="s">
        <v>12</v>
      </c>
      <c r="E1907" t="s">
        <v>320</v>
      </c>
      <c r="F1907" t="s">
        <v>845</v>
      </c>
      <c r="L1907" t="s">
        <v>31</v>
      </c>
      <c r="M1907">
        <f>'Venteos_Well testing'!AS99</f>
        <v>0</v>
      </c>
      <c r="N1907">
        <f>IFERROR(IF(L1907="CO2",M1907,IF(L1907="CH4",M1907*Hoja1!$C$19,BASEDEDATOS!M1907*Hoja1!$C$20)),0)</f>
        <v>0</v>
      </c>
    </row>
    <row r="1908" spans="2:14" x14ac:dyDescent="0.75">
      <c r="B1908" t="str">
        <f t="shared" si="11"/>
        <v>1B2ai</v>
      </c>
      <c r="C1908" t="str">
        <f>Hoja1!$C$31</f>
        <v>CRUDO</v>
      </c>
      <c r="D1908" t="s">
        <v>12</v>
      </c>
      <c r="E1908" t="s">
        <v>320</v>
      </c>
      <c r="F1908" t="s">
        <v>845</v>
      </c>
      <c r="L1908" t="s">
        <v>31</v>
      </c>
      <c r="M1908">
        <f>'Venteos_Well testing'!AS100</f>
        <v>0</v>
      </c>
      <c r="N1908">
        <f>IFERROR(IF(L1908="CO2",M1908,IF(L1908="CH4",M1908*Hoja1!$C$19,BASEDEDATOS!M1908*Hoja1!$C$20)),0)</f>
        <v>0</v>
      </c>
    </row>
    <row r="1909" spans="2:14" x14ac:dyDescent="0.75">
      <c r="B1909" t="str">
        <f t="shared" si="11"/>
        <v>1B2ai</v>
      </c>
      <c r="C1909" t="str">
        <f>Hoja1!$C$31</f>
        <v>CRUDO</v>
      </c>
      <c r="D1909" t="s">
        <v>12</v>
      </c>
      <c r="E1909" t="s">
        <v>320</v>
      </c>
      <c r="F1909" t="s">
        <v>845</v>
      </c>
      <c r="L1909" t="s">
        <v>31</v>
      </c>
      <c r="M1909">
        <f>'Venteos_Well testing'!AS101</f>
        <v>0</v>
      </c>
      <c r="N1909">
        <f>IFERROR(IF(L1909="CO2",M1909,IF(L1909="CH4",M1909*Hoja1!$C$19,BASEDEDATOS!M1909*Hoja1!$C$20)),0)</f>
        <v>0</v>
      </c>
    </row>
    <row r="1910" spans="2:14" x14ac:dyDescent="0.75">
      <c r="B1910" t="str">
        <f t="shared" si="11"/>
        <v>1B2ai</v>
      </c>
      <c r="C1910" t="str">
        <f>Hoja1!$C$31</f>
        <v>CRUDO</v>
      </c>
      <c r="D1910" t="s">
        <v>12</v>
      </c>
      <c r="E1910" t="s">
        <v>320</v>
      </c>
      <c r="F1910" t="s">
        <v>845</v>
      </c>
      <c r="L1910" t="s">
        <v>31</v>
      </c>
      <c r="M1910">
        <f>'Venteos_Well testing'!AS102</f>
        <v>0</v>
      </c>
      <c r="N1910">
        <f>IFERROR(IF(L1910="CO2",M1910,IF(L1910="CH4",M1910*Hoja1!$C$19,BASEDEDATOS!M1910*Hoja1!$C$20)),0)</f>
        <v>0</v>
      </c>
    </row>
    <row r="1911" spans="2:14" x14ac:dyDescent="0.75">
      <c r="B1911" t="str">
        <f t="shared" si="11"/>
        <v>1B2ai</v>
      </c>
      <c r="C1911" t="str">
        <f>Hoja1!$C$31</f>
        <v>CRUDO</v>
      </c>
      <c r="D1911" t="s">
        <v>12</v>
      </c>
      <c r="E1911" t="s">
        <v>320</v>
      </c>
      <c r="F1911" t="s">
        <v>845</v>
      </c>
      <c r="L1911" t="s">
        <v>31</v>
      </c>
      <c r="M1911">
        <f>'Venteos_Well testing'!AS103</f>
        <v>0</v>
      </c>
      <c r="N1911">
        <f>IFERROR(IF(L1911="CO2",M1911,IF(L1911="CH4",M1911*Hoja1!$C$19,BASEDEDATOS!M1911*Hoja1!$C$20)),0)</f>
        <v>0</v>
      </c>
    </row>
    <row r="1912" spans="2:14" x14ac:dyDescent="0.75">
      <c r="B1912" t="str">
        <f t="shared" si="11"/>
        <v>1B2ai</v>
      </c>
      <c r="C1912" t="str">
        <f>Hoja1!$C$31</f>
        <v>CRUDO</v>
      </c>
      <c r="D1912" t="s">
        <v>12</v>
      </c>
      <c r="E1912" t="s">
        <v>320</v>
      </c>
      <c r="F1912" t="s">
        <v>845</v>
      </c>
      <c r="L1912" t="s">
        <v>31</v>
      </c>
      <c r="M1912">
        <f>'Venteos_Well testing'!AS104</f>
        <v>0</v>
      </c>
      <c r="N1912">
        <f>IFERROR(IF(L1912="CO2",M1912,IF(L1912="CH4",M1912*Hoja1!$C$19,BASEDEDATOS!M1912*Hoja1!$C$20)),0)</f>
        <v>0</v>
      </c>
    </row>
    <row r="1913" spans="2:14" x14ac:dyDescent="0.75">
      <c r="B1913" t="str">
        <f t="shared" si="11"/>
        <v>1B2ai</v>
      </c>
      <c r="C1913" t="str">
        <f>Hoja1!$C$31</f>
        <v>CRUDO</v>
      </c>
      <c r="D1913" t="s">
        <v>12</v>
      </c>
      <c r="E1913" t="s">
        <v>320</v>
      </c>
      <c r="F1913" t="s">
        <v>845</v>
      </c>
      <c r="L1913" t="s">
        <v>31</v>
      </c>
      <c r="M1913">
        <f>'Venteos_Well testing'!AS105</f>
        <v>0</v>
      </c>
      <c r="N1913">
        <f>IFERROR(IF(L1913="CO2",M1913,IF(L1913="CH4",M1913*Hoja1!$C$19,BASEDEDATOS!M1913*Hoja1!$C$20)),0)</f>
        <v>0</v>
      </c>
    </row>
    <row r="1914" spans="2:14" x14ac:dyDescent="0.75">
      <c r="B1914" t="str">
        <f t="shared" si="11"/>
        <v>1B2ai</v>
      </c>
      <c r="C1914" t="str">
        <f>Hoja1!$C$31</f>
        <v>CRUDO</v>
      </c>
      <c r="D1914" t="s">
        <v>12</v>
      </c>
      <c r="E1914" t="s">
        <v>320</v>
      </c>
      <c r="F1914" t="s">
        <v>845</v>
      </c>
      <c r="L1914" t="s">
        <v>31</v>
      </c>
      <c r="M1914">
        <f>'Venteos_Well testing'!AS106</f>
        <v>0</v>
      </c>
      <c r="N1914">
        <f>IFERROR(IF(L1914="CO2",M1914,IF(L1914="CH4",M1914*Hoja1!$C$19,BASEDEDATOS!M1914*Hoja1!$C$20)),0)</f>
        <v>0</v>
      </c>
    </row>
    <row r="1915" spans="2:14" x14ac:dyDescent="0.75">
      <c r="B1915" t="str">
        <f t="shared" si="11"/>
        <v>1B2ai</v>
      </c>
      <c r="C1915" t="str">
        <f>Hoja1!$C$31</f>
        <v>CRUDO</v>
      </c>
      <c r="D1915" t="s">
        <v>12</v>
      </c>
      <c r="E1915" t="s">
        <v>320</v>
      </c>
      <c r="F1915" t="s">
        <v>845</v>
      </c>
      <c r="L1915" t="s">
        <v>31</v>
      </c>
      <c r="M1915">
        <f>'Venteos_Well testing'!AS107</f>
        <v>0</v>
      </c>
      <c r="N1915">
        <f>IFERROR(IF(L1915="CO2",M1915,IF(L1915="CH4",M1915*Hoja1!$C$19,BASEDEDATOS!M1915*Hoja1!$C$20)),0)</f>
        <v>0</v>
      </c>
    </row>
    <row r="1916" spans="2:14" x14ac:dyDescent="0.75">
      <c r="B1916" t="str">
        <f t="shared" si="11"/>
        <v>1B2ai</v>
      </c>
      <c r="C1916" t="str">
        <f>Hoja1!$C$31</f>
        <v>CRUDO</v>
      </c>
      <c r="D1916" t="s">
        <v>12</v>
      </c>
      <c r="E1916" t="s">
        <v>320</v>
      </c>
      <c r="F1916" t="s">
        <v>845</v>
      </c>
      <c r="L1916" t="s">
        <v>31</v>
      </c>
      <c r="M1916">
        <f>'Venteos_Well testing'!AS108</f>
        <v>0</v>
      </c>
      <c r="N1916">
        <f>IFERROR(IF(L1916="CO2",M1916,IF(L1916="CH4",M1916*Hoja1!$C$19,BASEDEDATOS!M1916*Hoja1!$C$20)),0)</f>
        <v>0</v>
      </c>
    </row>
    <row r="1917" spans="2:14" x14ac:dyDescent="0.75">
      <c r="B1917" t="str">
        <f t="shared" si="11"/>
        <v>1B2ai</v>
      </c>
      <c r="C1917" t="str">
        <f>Hoja1!$C$31</f>
        <v>CRUDO</v>
      </c>
      <c r="D1917" t="s">
        <v>12</v>
      </c>
      <c r="E1917" t="s">
        <v>320</v>
      </c>
      <c r="F1917" t="s">
        <v>845</v>
      </c>
      <c r="L1917" t="s">
        <v>31</v>
      </c>
      <c r="M1917">
        <f>'Venteos_Well testing'!AS109</f>
        <v>0</v>
      </c>
      <c r="N1917">
        <f>IFERROR(IF(L1917="CO2",M1917,IF(L1917="CH4",M1917*Hoja1!$C$19,BASEDEDATOS!M1917*Hoja1!$C$20)),0)</f>
        <v>0</v>
      </c>
    </row>
    <row r="1918" spans="2:14" x14ac:dyDescent="0.75">
      <c r="B1918" t="str">
        <f t="shared" si="11"/>
        <v>1B2ai</v>
      </c>
      <c r="C1918" t="str">
        <f>Hoja1!$C$31</f>
        <v>CRUDO</v>
      </c>
      <c r="D1918" t="s">
        <v>12</v>
      </c>
      <c r="E1918" t="s">
        <v>320</v>
      </c>
      <c r="F1918" t="s">
        <v>845</v>
      </c>
      <c r="L1918" t="s">
        <v>31</v>
      </c>
      <c r="M1918">
        <f>'Venteos_Well testing'!AS110</f>
        <v>0</v>
      </c>
      <c r="N1918">
        <f>IFERROR(IF(L1918="CO2",M1918,IF(L1918="CH4",M1918*Hoja1!$C$19,BASEDEDATOS!M1918*Hoja1!$C$20)),0)</f>
        <v>0</v>
      </c>
    </row>
    <row r="1919" spans="2:14" x14ac:dyDescent="0.75">
      <c r="B1919" t="str">
        <f t="shared" si="11"/>
        <v>1B2ai</v>
      </c>
      <c r="C1919" t="str">
        <f>Hoja1!$C$31</f>
        <v>CRUDO</v>
      </c>
      <c r="D1919" t="s">
        <v>12</v>
      </c>
      <c r="E1919" t="s">
        <v>320</v>
      </c>
      <c r="F1919" t="s">
        <v>845</v>
      </c>
      <c r="L1919" t="s">
        <v>31</v>
      </c>
      <c r="M1919">
        <f>'Venteos_Well testing'!AS111</f>
        <v>0</v>
      </c>
      <c r="N1919">
        <f>IFERROR(IF(L1919="CO2",M1919,IF(L1919="CH4",M1919*Hoja1!$C$19,BASEDEDATOS!M1919*Hoja1!$C$20)),0)</f>
        <v>0</v>
      </c>
    </row>
    <row r="1920" spans="2:14" x14ac:dyDescent="0.75">
      <c r="B1920" t="str">
        <f t="shared" si="11"/>
        <v>1B2ai</v>
      </c>
      <c r="C1920" t="str">
        <f>Hoja1!$C$31</f>
        <v>CRUDO</v>
      </c>
      <c r="D1920" t="s">
        <v>12</v>
      </c>
      <c r="E1920" t="s">
        <v>320</v>
      </c>
      <c r="F1920" t="s">
        <v>845</v>
      </c>
      <c r="L1920" t="s">
        <v>31</v>
      </c>
      <c r="M1920">
        <f>'Venteos_Well testing'!AS112</f>
        <v>0</v>
      </c>
      <c r="N1920">
        <f>IFERROR(IF(L1920="CO2",M1920,IF(L1920="CH4",M1920*Hoja1!$C$19,BASEDEDATOS!M1920*Hoja1!$C$20)),0)</f>
        <v>0</v>
      </c>
    </row>
    <row r="1921" spans="2:14" x14ac:dyDescent="0.75">
      <c r="B1921" t="str">
        <f t="shared" si="11"/>
        <v>1B2ai</v>
      </c>
      <c r="C1921" t="str">
        <f>Hoja1!$C$31</f>
        <v>CRUDO</v>
      </c>
      <c r="D1921" t="s">
        <v>12</v>
      </c>
      <c r="E1921" t="s">
        <v>320</v>
      </c>
      <c r="F1921" t="s">
        <v>845</v>
      </c>
      <c r="L1921" t="s">
        <v>31</v>
      </c>
      <c r="M1921">
        <f>'Venteos_Well testing'!AS113</f>
        <v>0</v>
      </c>
      <c r="N1921">
        <f>IFERROR(IF(L1921="CO2",M1921,IF(L1921="CH4",M1921*Hoja1!$C$19,BASEDEDATOS!M1921*Hoja1!$C$20)),0)</f>
        <v>0</v>
      </c>
    </row>
    <row r="1922" spans="2:14" x14ac:dyDescent="0.75">
      <c r="B1922" t="str">
        <f t="shared" si="11"/>
        <v>1B2ai</v>
      </c>
      <c r="C1922" t="str">
        <f>Hoja1!$C$31</f>
        <v>CRUDO</v>
      </c>
      <c r="D1922" t="s">
        <v>12</v>
      </c>
      <c r="E1922" t="s">
        <v>320</v>
      </c>
      <c r="F1922" t="s">
        <v>845</v>
      </c>
      <c r="L1922" t="s">
        <v>31</v>
      </c>
      <c r="M1922">
        <f>'Venteos_Well testing'!AS114</f>
        <v>0</v>
      </c>
      <c r="N1922">
        <f>IFERROR(IF(L1922="CO2",M1922,IF(L1922="CH4",M1922*Hoja1!$C$19,BASEDEDATOS!M1922*Hoja1!$C$20)),0)</f>
        <v>0</v>
      </c>
    </row>
    <row r="1923" spans="2:14" x14ac:dyDescent="0.75">
      <c r="B1923" t="str">
        <f t="shared" si="11"/>
        <v>1B2ai</v>
      </c>
      <c r="C1923" t="str">
        <f>Hoja1!$C$31</f>
        <v>CRUDO</v>
      </c>
      <c r="D1923" t="s">
        <v>12</v>
      </c>
      <c r="E1923" t="s">
        <v>320</v>
      </c>
      <c r="F1923" t="s">
        <v>845</v>
      </c>
      <c r="L1923" t="s">
        <v>31</v>
      </c>
      <c r="M1923">
        <f>'Venteos_Well testing'!AS115</f>
        <v>0</v>
      </c>
      <c r="N1923">
        <f>IFERROR(IF(L1923="CO2",M1923,IF(L1923="CH4",M1923*Hoja1!$C$19,BASEDEDATOS!M1923*Hoja1!$C$20)),0)</f>
        <v>0</v>
      </c>
    </row>
    <row r="1924" spans="2:14" x14ac:dyDescent="0.75">
      <c r="B1924" t="str">
        <f t="shared" si="11"/>
        <v>1B2ai</v>
      </c>
      <c r="C1924" t="str">
        <f>Hoja1!$C$31</f>
        <v>CRUDO</v>
      </c>
      <c r="D1924" t="s">
        <v>12</v>
      </c>
      <c r="E1924" t="s">
        <v>320</v>
      </c>
      <c r="F1924" t="s">
        <v>845</v>
      </c>
      <c r="L1924" t="s">
        <v>31</v>
      </c>
      <c r="M1924">
        <f>'Venteos_Well testing'!AS116</f>
        <v>0</v>
      </c>
      <c r="N1924">
        <f>IFERROR(IF(L1924="CO2",M1924,IF(L1924="CH4",M1924*Hoja1!$C$19,BASEDEDATOS!M1924*Hoja1!$C$20)),0)</f>
        <v>0</v>
      </c>
    </row>
    <row r="1925" spans="2:14" x14ac:dyDescent="0.75">
      <c r="B1925" t="str">
        <f t="shared" si="11"/>
        <v>1B2ai</v>
      </c>
      <c r="C1925" t="str">
        <f>Hoja1!$C$31</f>
        <v>CRUDO</v>
      </c>
      <c r="D1925" t="s">
        <v>12</v>
      </c>
      <c r="E1925" t="s">
        <v>320</v>
      </c>
      <c r="F1925" t="s">
        <v>845</v>
      </c>
      <c r="L1925" t="s">
        <v>31</v>
      </c>
      <c r="M1925">
        <f>'Venteos_Well testing'!AS117</f>
        <v>0</v>
      </c>
      <c r="N1925">
        <f>IFERROR(IF(L1925="CO2",M1925,IF(L1925="CH4",M1925*Hoja1!$C$19,BASEDEDATOS!M1925*Hoja1!$C$20)),0)</f>
        <v>0</v>
      </c>
    </row>
    <row r="1926" spans="2:14" x14ac:dyDescent="0.75">
      <c r="B1926" t="str">
        <f t="shared" si="11"/>
        <v>1B2ai</v>
      </c>
      <c r="C1926" t="str">
        <f>Hoja1!$C$31</f>
        <v>CRUDO</v>
      </c>
      <c r="D1926" t="s">
        <v>12</v>
      </c>
      <c r="E1926" t="s">
        <v>320</v>
      </c>
      <c r="F1926" t="s">
        <v>845</v>
      </c>
      <c r="L1926" t="s">
        <v>31</v>
      </c>
      <c r="M1926">
        <f>'Venteos_Well testing'!AS118</f>
        <v>0</v>
      </c>
      <c r="N1926">
        <f>IFERROR(IF(L1926="CO2",M1926,IF(L1926="CH4",M1926*Hoja1!$C$19,BASEDEDATOS!M1926*Hoja1!$C$20)),0)</f>
        <v>0</v>
      </c>
    </row>
    <row r="1927" spans="2:14" x14ac:dyDescent="0.75">
      <c r="B1927" t="str">
        <f t="shared" si="11"/>
        <v>1B2ai</v>
      </c>
      <c r="C1927" t="str">
        <f>Hoja1!$C$31</f>
        <v>CRUDO</v>
      </c>
      <c r="D1927" t="s">
        <v>12</v>
      </c>
      <c r="E1927" t="s">
        <v>320</v>
      </c>
      <c r="F1927" t="s">
        <v>845</v>
      </c>
      <c r="L1927" t="s">
        <v>31</v>
      </c>
      <c r="M1927">
        <f>'Venteos_Well testing'!AS119</f>
        <v>0</v>
      </c>
      <c r="N1927">
        <f>IFERROR(IF(L1927="CO2",M1927,IF(L1927="CH4",M1927*Hoja1!$C$19,BASEDEDATOS!M1927*Hoja1!$C$20)),0)</f>
        <v>0</v>
      </c>
    </row>
    <row r="1928" spans="2:14" x14ac:dyDescent="0.75">
      <c r="B1928" t="str">
        <f t="shared" si="11"/>
        <v>1B2ai</v>
      </c>
      <c r="C1928" t="str">
        <f>Hoja1!$C$31</f>
        <v>CRUDO</v>
      </c>
      <c r="D1928" t="s">
        <v>12</v>
      </c>
      <c r="E1928" t="s">
        <v>320</v>
      </c>
      <c r="F1928" t="s">
        <v>845</v>
      </c>
      <c r="L1928" t="s">
        <v>31</v>
      </c>
      <c r="M1928">
        <f>'Venteos_Well testing'!AS120</f>
        <v>0</v>
      </c>
      <c r="N1928">
        <f>IFERROR(IF(L1928="CO2",M1928,IF(L1928="CH4",M1928*Hoja1!$C$19,BASEDEDATOS!M1928*Hoja1!$C$20)),0)</f>
        <v>0</v>
      </c>
    </row>
    <row r="1929" spans="2:14" x14ac:dyDescent="0.75">
      <c r="B1929" t="str">
        <f t="shared" si="11"/>
        <v>1B2ai</v>
      </c>
      <c r="C1929" t="str">
        <f>Hoja1!$C$31</f>
        <v>CRUDO</v>
      </c>
      <c r="D1929" t="s">
        <v>12</v>
      </c>
      <c r="E1929" t="s">
        <v>320</v>
      </c>
      <c r="F1929" t="s">
        <v>845</v>
      </c>
      <c r="L1929" t="s">
        <v>31</v>
      </c>
      <c r="M1929">
        <f>'Venteos_Well testing'!AS121</f>
        <v>0</v>
      </c>
      <c r="N1929">
        <f>IFERROR(IF(L1929="CO2",M1929,IF(L1929="CH4",M1929*Hoja1!$C$19,BASEDEDATOS!M1929*Hoja1!$C$20)),0)</f>
        <v>0</v>
      </c>
    </row>
    <row r="1930" spans="2:14" x14ac:dyDescent="0.75">
      <c r="B1930" t="str">
        <f t="shared" si="11"/>
        <v>1B2ai</v>
      </c>
      <c r="C1930" t="str">
        <f>Hoja1!$C$31</f>
        <v>CRUDO</v>
      </c>
      <c r="D1930" t="s">
        <v>12</v>
      </c>
      <c r="E1930" t="s">
        <v>320</v>
      </c>
      <c r="F1930" t="s">
        <v>845</v>
      </c>
      <c r="L1930" t="s">
        <v>31</v>
      </c>
      <c r="M1930">
        <f>'Venteos_Well testing'!AS122</f>
        <v>0</v>
      </c>
      <c r="N1930">
        <f>IFERROR(IF(L1930="CO2",M1930,IF(L1930="CH4",M1930*Hoja1!$C$19,BASEDEDATOS!M1930*Hoja1!$C$20)),0)</f>
        <v>0</v>
      </c>
    </row>
    <row r="1931" spans="2:14" x14ac:dyDescent="0.75">
      <c r="B1931" t="str">
        <f t="shared" si="11"/>
        <v>1B2ai</v>
      </c>
      <c r="C1931" t="str">
        <f>Hoja1!$C$31</f>
        <v>CRUDO</v>
      </c>
      <c r="D1931" t="s">
        <v>12</v>
      </c>
      <c r="E1931" t="s">
        <v>320</v>
      </c>
      <c r="F1931" t="s">
        <v>845</v>
      </c>
      <c r="L1931" t="s">
        <v>31</v>
      </c>
      <c r="M1931">
        <f>'Venteos_Well testing'!AS123</f>
        <v>0</v>
      </c>
      <c r="N1931">
        <f>IFERROR(IF(L1931="CO2",M1931,IF(L1931="CH4",M1931*Hoja1!$C$19,BASEDEDATOS!M1931*Hoja1!$C$20)),0)</f>
        <v>0</v>
      </c>
    </row>
    <row r="1932" spans="2:14" x14ac:dyDescent="0.75">
      <c r="B1932" t="str">
        <f t="shared" ref="B1932:B1995" si="12">IF(C1932="CRUDO","1B2ai","1B2aii")</f>
        <v>1B2ai</v>
      </c>
      <c r="C1932" t="str">
        <f>Hoja1!$C$31</f>
        <v>CRUDO</v>
      </c>
      <c r="D1932" t="s">
        <v>12</v>
      </c>
      <c r="E1932" t="s">
        <v>320</v>
      </c>
      <c r="F1932" t="s">
        <v>845</v>
      </c>
      <c r="L1932" t="s">
        <v>31</v>
      </c>
      <c r="M1932">
        <f>'Venteos_Well testing'!AS124</f>
        <v>0</v>
      </c>
      <c r="N1932">
        <f>IFERROR(IF(L1932="CO2",M1932,IF(L1932="CH4",M1932*Hoja1!$C$19,BASEDEDATOS!M1932*Hoja1!$C$20)),0)</f>
        <v>0</v>
      </c>
    </row>
    <row r="1933" spans="2:14" x14ac:dyDescent="0.75">
      <c r="B1933" t="str">
        <f t="shared" si="12"/>
        <v>1B2ai</v>
      </c>
      <c r="C1933" t="str">
        <f>Hoja1!$C$31</f>
        <v>CRUDO</v>
      </c>
      <c r="D1933" t="s">
        <v>12</v>
      </c>
      <c r="E1933" t="s">
        <v>320</v>
      </c>
      <c r="F1933" t="s">
        <v>845</v>
      </c>
      <c r="L1933" t="s">
        <v>31</v>
      </c>
      <c r="M1933">
        <f>'Venteos_Well testing'!AS125</f>
        <v>0</v>
      </c>
      <c r="N1933">
        <f>IFERROR(IF(L1933="CO2",M1933,IF(L1933="CH4",M1933*Hoja1!$C$19,BASEDEDATOS!M1933*Hoja1!$C$20)),0)</f>
        <v>0</v>
      </c>
    </row>
    <row r="1934" spans="2:14" x14ac:dyDescent="0.75">
      <c r="B1934" t="str">
        <f t="shared" si="12"/>
        <v>1B2ai</v>
      </c>
      <c r="C1934" t="str">
        <f>Hoja1!$C$31</f>
        <v>CRUDO</v>
      </c>
      <c r="D1934" t="s">
        <v>12</v>
      </c>
      <c r="E1934" t="s">
        <v>320</v>
      </c>
      <c r="F1934" t="s">
        <v>845</v>
      </c>
      <c r="L1934" t="s">
        <v>31</v>
      </c>
      <c r="M1934">
        <f>'Venteos_Well testing'!AS126</f>
        <v>0</v>
      </c>
      <c r="N1934">
        <f>IFERROR(IF(L1934="CO2",M1934,IF(L1934="CH4",M1934*Hoja1!$C$19,BASEDEDATOS!M1934*Hoja1!$C$20)),0)</f>
        <v>0</v>
      </c>
    </row>
    <row r="1935" spans="2:14" x14ac:dyDescent="0.75">
      <c r="B1935" t="str">
        <f t="shared" si="12"/>
        <v>1B2ai</v>
      </c>
      <c r="C1935" t="str">
        <f>Hoja1!$C$31</f>
        <v>CRUDO</v>
      </c>
      <c r="D1935" t="s">
        <v>12</v>
      </c>
      <c r="E1935" t="s">
        <v>320</v>
      </c>
      <c r="F1935" t="s">
        <v>845</v>
      </c>
      <c r="L1935" t="s">
        <v>31</v>
      </c>
      <c r="M1935">
        <f>'Venteos_Well testing'!AS127</f>
        <v>0</v>
      </c>
      <c r="N1935">
        <f>IFERROR(IF(L1935="CO2",M1935,IF(L1935="CH4",M1935*Hoja1!$C$19,BASEDEDATOS!M1935*Hoja1!$C$20)),0)</f>
        <v>0</v>
      </c>
    </row>
    <row r="1936" spans="2:14" x14ac:dyDescent="0.75">
      <c r="B1936" t="str">
        <f t="shared" si="12"/>
        <v>1B2ai</v>
      </c>
      <c r="C1936" t="str">
        <f>Hoja1!$C$31</f>
        <v>CRUDO</v>
      </c>
      <c r="D1936" t="s">
        <v>12</v>
      </c>
      <c r="E1936" t="s">
        <v>320</v>
      </c>
      <c r="F1936" t="s">
        <v>845</v>
      </c>
      <c r="L1936" t="s">
        <v>31</v>
      </c>
      <c r="M1936">
        <f>'Venteos_Well testing'!AS128</f>
        <v>0</v>
      </c>
      <c r="N1936">
        <f>IFERROR(IF(L1936="CO2",M1936,IF(L1936="CH4",M1936*Hoja1!$C$19,BASEDEDATOS!M1936*Hoja1!$C$20)),0)</f>
        <v>0</v>
      </c>
    </row>
    <row r="1937" spans="2:14" x14ac:dyDescent="0.75">
      <c r="B1937" t="str">
        <f t="shared" si="12"/>
        <v>1B2ai</v>
      </c>
      <c r="C1937" t="str">
        <f>Hoja1!$C$31</f>
        <v>CRUDO</v>
      </c>
      <c r="D1937" t="s">
        <v>12</v>
      </c>
      <c r="E1937" t="s">
        <v>320</v>
      </c>
      <c r="F1937" t="s">
        <v>845</v>
      </c>
      <c r="L1937" t="s">
        <v>31</v>
      </c>
      <c r="M1937">
        <f>'Venteos_Well testing'!AS129</f>
        <v>0</v>
      </c>
      <c r="N1937">
        <f>IFERROR(IF(L1937="CO2",M1937,IF(L1937="CH4",M1937*Hoja1!$C$19,BASEDEDATOS!M1937*Hoja1!$C$20)),0)</f>
        <v>0</v>
      </c>
    </row>
    <row r="1938" spans="2:14" x14ac:dyDescent="0.75">
      <c r="B1938" t="str">
        <f t="shared" si="12"/>
        <v>1B2ai</v>
      </c>
      <c r="C1938" t="str">
        <f>Hoja1!$C$31</f>
        <v>CRUDO</v>
      </c>
      <c r="D1938" t="s">
        <v>12</v>
      </c>
      <c r="E1938" t="s">
        <v>320</v>
      </c>
      <c r="F1938" t="s">
        <v>845</v>
      </c>
      <c r="L1938" t="s">
        <v>31</v>
      </c>
      <c r="M1938">
        <f>'Venteos_Well testing'!AS130</f>
        <v>0</v>
      </c>
      <c r="N1938">
        <f>IFERROR(IF(L1938="CO2",M1938,IF(L1938="CH4",M1938*Hoja1!$C$19,BASEDEDATOS!M1938*Hoja1!$C$20)),0)</f>
        <v>0</v>
      </c>
    </row>
    <row r="1939" spans="2:14" x14ac:dyDescent="0.75">
      <c r="B1939" t="str">
        <f t="shared" si="12"/>
        <v>1B2ai</v>
      </c>
      <c r="C1939" t="str">
        <f>Hoja1!$C$31</f>
        <v>CRUDO</v>
      </c>
      <c r="D1939" t="s">
        <v>12</v>
      </c>
      <c r="E1939" t="s">
        <v>320</v>
      </c>
      <c r="F1939" t="s">
        <v>845</v>
      </c>
      <c r="L1939" t="s">
        <v>31</v>
      </c>
      <c r="M1939">
        <f>'Venteos_Well testing'!AS131</f>
        <v>0</v>
      </c>
      <c r="N1939">
        <f>IFERROR(IF(L1939="CO2",M1939,IF(L1939="CH4",M1939*Hoja1!$C$19,BASEDEDATOS!M1939*Hoja1!$C$20)),0)</f>
        <v>0</v>
      </c>
    </row>
    <row r="1940" spans="2:14" x14ac:dyDescent="0.75">
      <c r="B1940" t="str">
        <f t="shared" si="12"/>
        <v>1B2ai</v>
      </c>
      <c r="C1940" t="str">
        <f>Hoja1!$C$31</f>
        <v>CRUDO</v>
      </c>
      <c r="D1940" t="s">
        <v>12</v>
      </c>
      <c r="E1940" t="s">
        <v>320</v>
      </c>
      <c r="F1940" t="s">
        <v>845</v>
      </c>
      <c r="L1940" t="s">
        <v>31</v>
      </c>
      <c r="M1940">
        <f>'Venteos_Well testing'!AS132</f>
        <v>0</v>
      </c>
      <c r="N1940">
        <f>IFERROR(IF(L1940="CO2",M1940,IF(L1940="CH4",M1940*Hoja1!$C$19,BASEDEDATOS!M1940*Hoja1!$C$20)),0)</f>
        <v>0</v>
      </c>
    </row>
    <row r="1941" spans="2:14" x14ac:dyDescent="0.75">
      <c r="B1941" t="str">
        <f t="shared" si="12"/>
        <v>1B2ai</v>
      </c>
      <c r="C1941" t="str">
        <f>Hoja1!$C$31</f>
        <v>CRUDO</v>
      </c>
      <c r="D1941" t="s">
        <v>12</v>
      </c>
      <c r="E1941" t="s">
        <v>320</v>
      </c>
      <c r="F1941" t="s">
        <v>845</v>
      </c>
      <c r="L1941" t="s">
        <v>31</v>
      </c>
      <c r="M1941">
        <f>'Venteos_Well testing'!AS133</f>
        <v>0</v>
      </c>
      <c r="N1941">
        <f>IFERROR(IF(L1941="CO2",M1941,IF(L1941="CH4",M1941*Hoja1!$C$19,BASEDEDATOS!M1941*Hoja1!$C$20)),0)</f>
        <v>0</v>
      </c>
    </row>
    <row r="1942" spans="2:14" x14ac:dyDescent="0.75">
      <c r="B1942" t="str">
        <f t="shared" si="12"/>
        <v>1B2ai</v>
      </c>
      <c r="C1942" t="str">
        <f>Hoja1!$C$31</f>
        <v>CRUDO</v>
      </c>
      <c r="D1942" t="s">
        <v>12</v>
      </c>
      <c r="E1942" t="s">
        <v>320</v>
      </c>
      <c r="F1942" t="s">
        <v>845</v>
      </c>
      <c r="L1942" t="s">
        <v>31</v>
      </c>
      <c r="M1942">
        <f>'Venteos_Well testing'!AS134</f>
        <v>0</v>
      </c>
      <c r="N1942">
        <f>IFERROR(IF(L1942="CO2",M1942,IF(L1942="CH4",M1942*Hoja1!$C$19,BASEDEDATOS!M1942*Hoja1!$C$20)),0)</f>
        <v>0</v>
      </c>
    </row>
    <row r="1943" spans="2:14" x14ac:dyDescent="0.75">
      <c r="B1943" t="str">
        <f t="shared" si="12"/>
        <v>1B2ai</v>
      </c>
      <c r="C1943" t="str">
        <f>Hoja1!$C$31</f>
        <v>CRUDO</v>
      </c>
      <c r="D1943" t="s">
        <v>12</v>
      </c>
      <c r="E1943" t="s">
        <v>320</v>
      </c>
      <c r="F1943" t="s">
        <v>845</v>
      </c>
      <c r="L1943" t="s">
        <v>31</v>
      </c>
      <c r="M1943">
        <f>'Venteos_Well testing'!AS135</f>
        <v>0</v>
      </c>
      <c r="N1943">
        <f>IFERROR(IF(L1943="CO2",M1943,IF(L1943="CH4",M1943*Hoja1!$C$19,BASEDEDATOS!M1943*Hoja1!$C$20)),0)</f>
        <v>0</v>
      </c>
    </row>
    <row r="1944" spans="2:14" x14ac:dyDescent="0.75">
      <c r="B1944" t="str">
        <f t="shared" si="12"/>
        <v>1B2ai</v>
      </c>
      <c r="C1944" t="str">
        <f>Hoja1!$C$31</f>
        <v>CRUDO</v>
      </c>
      <c r="D1944" t="s">
        <v>12</v>
      </c>
      <c r="E1944" t="s">
        <v>320</v>
      </c>
      <c r="F1944" t="s">
        <v>845</v>
      </c>
      <c r="L1944" t="s">
        <v>31</v>
      </c>
      <c r="M1944">
        <f>'Venteos_Well testing'!AS136</f>
        <v>0</v>
      </c>
      <c r="N1944">
        <f>IFERROR(IF(L1944="CO2",M1944,IF(L1944="CH4",M1944*Hoja1!$C$19,BASEDEDATOS!M1944*Hoja1!$C$20)),0)</f>
        <v>0</v>
      </c>
    </row>
    <row r="1945" spans="2:14" x14ac:dyDescent="0.75">
      <c r="B1945" t="str">
        <f t="shared" si="12"/>
        <v>1B2ai</v>
      </c>
      <c r="C1945" t="str">
        <f>Hoja1!$C$31</f>
        <v>CRUDO</v>
      </c>
      <c r="D1945" t="s">
        <v>12</v>
      </c>
      <c r="E1945" t="s">
        <v>320</v>
      </c>
      <c r="F1945" t="s">
        <v>845</v>
      </c>
      <c r="L1945" t="s">
        <v>31</v>
      </c>
      <c r="M1945">
        <f>'Venteos_Well testing'!AS137</f>
        <v>0</v>
      </c>
      <c r="N1945">
        <f>IFERROR(IF(L1945="CO2",M1945,IF(L1945="CH4",M1945*Hoja1!$C$19,BASEDEDATOS!M1945*Hoja1!$C$20)),0)</f>
        <v>0</v>
      </c>
    </row>
    <row r="1946" spans="2:14" x14ac:dyDescent="0.75">
      <c r="B1946" t="str">
        <f t="shared" si="12"/>
        <v>1B2ai</v>
      </c>
      <c r="C1946" t="str">
        <f>Hoja1!$C$31</f>
        <v>CRUDO</v>
      </c>
      <c r="D1946" t="s">
        <v>12</v>
      </c>
      <c r="E1946" t="s">
        <v>320</v>
      </c>
      <c r="F1946" t="s">
        <v>845</v>
      </c>
      <c r="L1946" t="s">
        <v>31</v>
      </c>
      <c r="M1946">
        <f>'Venteos_Well testing'!AS138</f>
        <v>0</v>
      </c>
      <c r="N1946">
        <f>IFERROR(IF(L1946="CO2",M1946,IF(L1946="CH4",M1946*Hoja1!$C$19,BASEDEDATOS!M1946*Hoja1!$C$20)),0)</f>
        <v>0</v>
      </c>
    </row>
    <row r="1947" spans="2:14" x14ac:dyDescent="0.75">
      <c r="B1947" t="str">
        <f t="shared" si="12"/>
        <v>1B2ai</v>
      </c>
      <c r="C1947" t="str">
        <f>Hoja1!$C$31</f>
        <v>CRUDO</v>
      </c>
      <c r="D1947" t="s">
        <v>12</v>
      </c>
      <c r="E1947" t="s">
        <v>320</v>
      </c>
      <c r="F1947" t="s">
        <v>845</v>
      </c>
      <c r="L1947" t="s">
        <v>31</v>
      </c>
      <c r="M1947">
        <f>'Venteos_Well testing'!AS139</f>
        <v>0</v>
      </c>
      <c r="N1947">
        <f>IFERROR(IF(L1947="CO2",M1947,IF(L1947="CH4",M1947*Hoja1!$C$19,BASEDEDATOS!M1947*Hoja1!$C$20)),0)</f>
        <v>0</v>
      </c>
    </row>
    <row r="1948" spans="2:14" x14ac:dyDescent="0.75">
      <c r="B1948" t="str">
        <f t="shared" si="12"/>
        <v>1B2ai</v>
      </c>
      <c r="C1948" t="str">
        <f>Hoja1!$C$31</f>
        <v>CRUDO</v>
      </c>
      <c r="D1948" t="s">
        <v>12</v>
      </c>
      <c r="E1948" t="s">
        <v>320</v>
      </c>
      <c r="F1948" t="s">
        <v>845</v>
      </c>
      <c r="L1948" t="s">
        <v>31</v>
      </c>
      <c r="M1948">
        <f>'Venteos_Well testing'!AS140</f>
        <v>0</v>
      </c>
      <c r="N1948">
        <f>IFERROR(IF(L1948="CO2",M1948,IF(L1948="CH4",M1948*Hoja1!$C$19,BASEDEDATOS!M1948*Hoja1!$C$20)),0)</f>
        <v>0</v>
      </c>
    </row>
    <row r="1949" spans="2:14" x14ac:dyDescent="0.75">
      <c r="B1949" t="str">
        <f t="shared" si="12"/>
        <v>1B2ai</v>
      </c>
      <c r="C1949" t="str">
        <f>Hoja1!$C$31</f>
        <v>CRUDO</v>
      </c>
      <c r="D1949" t="s">
        <v>12</v>
      </c>
      <c r="E1949" t="s">
        <v>320</v>
      </c>
      <c r="F1949" t="s">
        <v>845</v>
      </c>
      <c r="L1949" t="s">
        <v>31</v>
      </c>
      <c r="M1949">
        <f>'Venteos_Well testing'!AS141</f>
        <v>0</v>
      </c>
      <c r="N1949">
        <f>IFERROR(IF(L1949="CO2",M1949,IF(L1949="CH4",M1949*Hoja1!$C$19,BASEDEDATOS!M1949*Hoja1!$C$20)),0)</f>
        <v>0</v>
      </c>
    </row>
    <row r="1950" spans="2:14" x14ac:dyDescent="0.75">
      <c r="B1950" t="str">
        <f t="shared" si="12"/>
        <v>1B2ai</v>
      </c>
      <c r="C1950" t="str">
        <f>Hoja1!$C$31</f>
        <v>CRUDO</v>
      </c>
      <c r="D1950" t="s">
        <v>12</v>
      </c>
      <c r="E1950" t="s">
        <v>320</v>
      </c>
      <c r="F1950" t="s">
        <v>845</v>
      </c>
      <c r="L1950" t="s">
        <v>31</v>
      </c>
      <c r="M1950">
        <f>'Venteos_Well testing'!AS142</f>
        <v>0</v>
      </c>
      <c r="N1950">
        <f>IFERROR(IF(L1950="CO2",M1950,IF(L1950="CH4",M1950*Hoja1!$C$19,BASEDEDATOS!M1950*Hoja1!$C$20)),0)</f>
        <v>0</v>
      </c>
    </row>
    <row r="1951" spans="2:14" x14ac:dyDescent="0.75">
      <c r="B1951" t="str">
        <f t="shared" si="12"/>
        <v>1B2ai</v>
      </c>
      <c r="C1951" t="str">
        <f>Hoja1!$C$31</f>
        <v>CRUDO</v>
      </c>
      <c r="D1951" t="s">
        <v>12</v>
      </c>
      <c r="E1951" t="s">
        <v>320</v>
      </c>
      <c r="F1951" t="s">
        <v>845</v>
      </c>
      <c r="L1951" t="s">
        <v>31</v>
      </c>
      <c r="M1951">
        <f>'Venteos_Well testing'!AS143</f>
        <v>0</v>
      </c>
      <c r="N1951">
        <f>IFERROR(IF(L1951="CO2",M1951,IF(L1951="CH4",M1951*Hoja1!$C$19,BASEDEDATOS!M1951*Hoja1!$C$20)),0)</f>
        <v>0</v>
      </c>
    </row>
    <row r="1952" spans="2:14" x14ac:dyDescent="0.75">
      <c r="B1952" t="str">
        <f t="shared" si="12"/>
        <v>1B2ai</v>
      </c>
      <c r="C1952" t="str">
        <f>Hoja1!$C$31</f>
        <v>CRUDO</v>
      </c>
      <c r="D1952" t="s">
        <v>12</v>
      </c>
      <c r="E1952" t="s">
        <v>320</v>
      </c>
      <c r="F1952" t="s">
        <v>845</v>
      </c>
      <c r="L1952" t="s">
        <v>31</v>
      </c>
      <c r="M1952">
        <f>'Venteos_Well testing'!AS144</f>
        <v>0</v>
      </c>
      <c r="N1952">
        <f>IFERROR(IF(L1952="CO2",M1952,IF(L1952="CH4",M1952*Hoja1!$C$19,BASEDEDATOS!M1952*Hoja1!$C$20)),0)</f>
        <v>0</v>
      </c>
    </row>
    <row r="1953" spans="2:14" x14ac:dyDescent="0.75">
      <c r="B1953" t="str">
        <f t="shared" si="12"/>
        <v>1B2ai</v>
      </c>
      <c r="C1953" t="str">
        <f>Hoja1!$C$31</f>
        <v>CRUDO</v>
      </c>
      <c r="D1953" t="s">
        <v>12</v>
      </c>
      <c r="E1953" t="s">
        <v>320</v>
      </c>
      <c r="F1953" t="s">
        <v>845</v>
      </c>
      <c r="L1953" t="s">
        <v>31</v>
      </c>
      <c r="M1953">
        <f>'Venteos_Well testing'!AS145</f>
        <v>0</v>
      </c>
      <c r="N1953">
        <f>IFERROR(IF(L1953="CO2",M1953,IF(L1953="CH4",M1953*Hoja1!$C$19,BASEDEDATOS!M1953*Hoja1!$C$20)),0)</f>
        <v>0</v>
      </c>
    </row>
    <row r="1954" spans="2:14" x14ac:dyDescent="0.75">
      <c r="B1954" t="str">
        <f t="shared" si="12"/>
        <v>1B2ai</v>
      </c>
      <c r="C1954" t="str">
        <f>Hoja1!$C$31</f>
        <v>CRUDO</v>
      </c>
      <c r="D1954" t="s">
        <v>12</v>
      </c>
      <c r="E1954" t="s">
        <v>320</v>
      </c>
      <c r="F1954" t="s">
        <v>845</v>
      </c>
      <c r="L1954" t="s">
        <v>31</v>
      </c>
      <c r="M1954">
        <f>'Venteos_Well testing'!AS146</f>
        <v>0</v>
      </c>
      <c r="N1954">
        <f>IFERROR(IF(L1954="CO2",M1954,IF(L1954="CH4",M1954*Hoja1!$C$19,BASEDEDATOS!M1954*Hoja1!$C$20)),0)</f>
        <v>0</v>
      </c>
    </row>
    <row r="1955" spans="2:14" x14ac:dyDescent="0.75">
      <c r="B1955" t="str">
        <f t="shared" si="12"/>
        <v>1B2ai</v>
      </c>
      <c r="C1955" t="str">
        <f>Hoja1!$C$31</f>
        <v>CRUDO</v>
      </c>
      <c r="D1955" t="s">
        <v>12</v>
      </c>
      <c r="E1955" t="s">
        <v>320</v>
      </c>
      <c r="F1955" t="s">
        <v>845</v>
      </c>
      <c r="L1955" t="s">
        <v>31</v>
      </c>
      <c r="M1955">
        <f>'Venteos_Well testing'!AS147</f>
        <v>0</v>
      </c>
      <c r="N1955">
        <f>IFERROR(IF(L1955="CO2",M1955,IF(L1955="CH4",M1955*Hoja1!$C$19,BASEDEDATOS!M1955*Hoja1!$C$20)),0)</f>
        <v>0</v>
      </c>
    </row>
    <row r="1956" spans="2:14" x14ac:dyDescent="0.75">
      <c r="B1956" t="str">
        <f t="shared" si="12"/>
        <v>1B2ai</v>
      </c>
      <c r="C1956" t="str">
        <f>Hoja1!$C$31</f>
        <v>CRUDO</v>
      </c>
      <c r="D1956" t="s">
        <v>12</v>
      </c>
      <c r="E1956" t="s">
        <v>320</v>
      </c>
      <c r="F1956" t="s">
        <v>845</v>
      </c>
      <c r="L1956" t="s">
        <v>31</v>
      </c>
      <c r="M1956">
        <f>'Venteos_Well testing'!AS148</f>
        <v>0</v>
      </c>
      <c r="N1956">
        <f>IFERROR(IF(L1956="CO2",M1956,IF(L1956="CH4",M1956*Hoja1!$C$19,BASEDEDATOS!M1956*Hoja1!$C$20)),0)</f>
        <v>0</v>
      </c>
    </row>
    <row r="1957" spans="2:14" x14ac:dyDescent="0.75">
      <c r="B1957" t="str">
        <f t="shared" si="12"/>
        <v>1B2ai</v>
      </c>
      <c r="C1957" t="str">
        <f>Hoja1!$C$31</f>
        <v>CRUDO</v>
      </c>
      <c r="D1957" t="s">
        <v>12</v>
      </c>
      <c r="E1957" t="s">
        <v>320</v>
      </c>
      <c r="F1957" t="s">
        <v>845</v>
      </c>
      <c r="L1957" t="s">
        <v>31</v>
      </c>
      <c r="M1957">
        <f>'Venteos_Well testing'!AS149</f>
        <v>0</v>
      </c>
      <c r="N1957">
        <f>IFERROR(IF(L1957="CO2",M1957,IF(L1957="CH4",M1957*Hoja1!$C$19,BASEDEDATOS!M1957*Hoja1!$C$20)),0)</f>
        <v>0</v>
      </c>
    </row>
    <row r="1958" spans="2:14" x14ac:dyDescent="0.75">
      <c r="B1958" t="str">
        <f t="shared" si="12"/>
        <v>1B2ai</v>
      </c>
      <c r="C1958" t="str">
        <f>Hoja1!$C$31</f>
        <v>CRUDO</v>
      </c>
      <c r="D1958" t="s">
        <v>12</v>
      </c>
      <c r="E1958" t="s">
        <v>320</v>
      </c>
      <c r="F1958" t="s">
        <v>845</v>
      </c>
      <c r="L1958" t="s">
        <v>31</v>
      </c>
      <c r="M1958">
        <f>'Venteos_Well testing'!AS150</f>
        <v>0</v>
      </c>
      <c r="N1958">
        <f>IFERROR(IF(L1958="CO2",M1958,IF(L1958="CH4",M1958*Hoja1!$C$19,BASEDEDATOS!M1958*Hoja1!$C$20)),0)</f>
        <v>0</v>
      </c>
    </row>
    <row r="1959" spans="2:14" x14ac:dyDescent="0.75">
      <c r="B1959" t="str">
        <f t="shared" si="12"/>
        <v>1B2ai</v>
      </c>
      <c r="C1959" t="str">
        <f>Hoja1!$C$31</f>
        <v>CRUDO</v>
      </c>
      <c r="D1959" t="s">
        <v>12</v>
      </c>
      <c r="E1959" t="s">
        <v>320</v>
      </c>
      <c r="F1959" t="s">
        <v>845</v>
      </c>
      <c r="L1959" t="s">
        <v>31</v>
      </c>
      <c r="M1959">
        <f>'Venteos_Well testing'!AS151</f>
        <v>0</v>
      </c>
      <c r="N1959">
        <f>IFERROR(IF(L1959="CO2",M1959,IF(L1959="CH4",M1959*Hoja1!$C$19,BASEDEDATOS!M1959*Hoja1!$C$20)),0)</f>
        <v>0</v>
      </c>
    </row>
    <row r="1960" spans="2:14" x14ac:dyDescent="0.75">
      <c r="B1960" t="str">
        <f t="shared" si="12"/>
        <v>1B2ai</v>
      </c>
      <c r="C1960" t="str">
        <f>Hoja1!$C$31</f>
        <v>CRUDO</v>
      </c>
      <c r="D1960" t="s">
        <v>12</v>
      </c>
      <c r="E1960" t="s">
        <v>320</v>
      </c>
      <c r="F1960" t="s">
        <v>845</v>
      </c>
      <c r="L1960" t="s">
        <v>31</v>
      </c>
      <c r="M1960">
        <f>'Venteos_Well testing'!AS152</f>
        <v>0</v>
      </c>
      <c r="N1960">
        <f>IFERROR(IF(L1960="CO2",M1960,IF(L1960="CH4",M1960*Hoja1!$C$19,BASEDEDATOS!M1960*Hoja1!$C$20)),0)</f>
        <v>0</v>
      </c>
    </row>
    <row r="1961" spans="2:14" x14ac:dyDescent="0.75">
      <c r="B1961" t="str">
        <f t="shared" si="12"/>
        <v>1B2ai</v>
      </c>
      <c r="C1961" t="str">
        <f>Hoja1!$C$31</f>
        <v>CRUDO</v>
      </c>
      <c r="D1961" t="s">
        <v>12</v>
      </c>
      <c r="E1961" t="s">
        <v>320</v>
      </c>
      <c r="F1961" t="s">
        <v>845</v>
      </c>
      <c r="L1961" t="s">
        <v>31</v>
      </c>
      <c r="M1961">
        <f>'Venteos_Well testing'!AS153</f>
        <v>0</v>
      </c>
      <c r="N1961">
        <f>IFERROR(IF(L1961="CO2",M1961,IF(L1961="CH4",M1961*Hoja1!$C$19,BASEDEDATOS!M1961*Hoja1!$C$20)),0)</f>
        <v>0</v>
      </c>
    </row>
    <row r="1962" spans="2:14" x14ac:dyDescent="0.75">
      <c r="B1962" t="str">
        <f t="shared" si="12"/>
        <v>1B2ai</v>
      </c>
      <c r="C1962" t="str">
        <f>Hoja1!$C$31</f>
        <v>CRUDO</v>
      </c>
      <c r="D1962" t="s">
        <v>12</v>
      </c>
      <c r="E1962" t="s">
        <v>841</v>
      </c>
      <c r="F1962" t="s">
        <v>846</v>
      </c>
      <c r="L1962" t="s">
        <v>30</v>
      </c>
      <c r="M1962">
        <f>'Venteos Well Completion'!BC58</f>
        <v>2.3613488635942251E-5</v>
      </c>
      <c r="N1962">
        <f>IFERROR(IF(L1962="CO2",M1962,IF(L1962="CH4",M1962*Hoja1!$C$19,BASEDEDATOS!M1962*Hoja1!$C$20)),0)</f>
        <v>2.3613488635942251E-5</v>
      </c>
    </row>
    <row r="1963" spans="2:14" x14ac:dyDescent="0.75">
      <c r="B1963" t="str">
        <f t="shared" si="12"/>
        <v>1B2ai</v>
      </c>
      <c r="C1963" t="str">
        <f>Hoja1!$C$31</f>
        <v>CRUDO</v>
      </c>
      <c r="D1963" t="s">
        <v>12</v>
      </c>
      <c r="E1963" t="s">
        <v>841</v>
      </c>
      <c r="F1963" t="s">
        <v>846</v>
      </c>
      <c r="L1963" t="s">
        <v>30</v>
      </c>
      <c r="M1963">
        <f>'Venteos Well Completion'!BC59</f>
        <v>8.6090843985206131</v>
      </c>
      <c r="N1963">
        <f>IFERROR(IF(L1963="CO2",M1963,IF(L1963="CH4",M1963*Hoja1!$C$19,BASEDEDATOS!M1963*Hoja1!$C$20)),0)</f>
        <v>8.6090843985206131</v>
      </c>
    </row>
    <row r="1964" spans="2:14" x14ac:dyDescent="0.75">
      <c r="B1964" t="str">
        <f t="shared" si="12"/>
        <v>1B2ai</v>
      </c>
      <c r="C1964" t="str">
        <f>Hoja1!$C$31</f>
        <v>CRUDO</v>
      </c>
      <c r="D1964" t="s">
        <v>12</v>
      </c>
      <c r="E1964" t="s">
        <v>841</v>
      </c>
      <c r="F1964" t="s">
        <v>846</v>
      </c>
      <c r="L1964" t="s">
        <v>30</v>
      </c>
      <c r="M1964">
        <f>'Venteos Well Completion'!BC60</f>
        <v>0</v>
      </c>
      <c r="N1964">
        <f>IFERROR(IF(L1964="CO2",M1964,IF(L1964="CH4",M1964*Hoja1!$C$19,BASEDEDATOS!M1964*Hoja1!$C$20)),0)</f>
        <v>0</v>
      </c>
    </row>
    <row r="1965" spans="2:14" x14ac:dyDescent="0.75">
      <c r="B1965" t="str">
        <f t="shared" si="12"/>
        <v>1B2ai</v>
      </c>
      <c r="C1965" t="str">
        <f>Hoja1!$C$31</f>
        <v>CRUDO</v>
      </c>
      <c r="D1965" t="s">
        <v>12</v>
      </c>
      <c r="E1965" t="s">
        <v>841</v>
      </c>
      <c r="F1965" t="s">
        <v>846</v>
      </c>
      <c r="L1965" t="s">
        <v>30</v>
      </c>
      <c r="M1965">
        <f>'Venteos Well Completion'!BC61</f>
        <v>0</v>
      </c>
      <c r="N1965">
        <f>IFERROR(IF(L1965="CO2",M1965,IF(L1965="CH4",M1965*Hoja1!$C$19,BASEDEDATOS!M1965*Hoja1!$C$20)),0)</f>
        <v>0</v>
      </c>
    </row>
    <row r="1966" spans="2:14" x14ac:dyDescent="0.75">
      <c r="B1966" t="str">
        <f t="shared" si="12"/>
        <v>1B2ai</v>
      </c>
      <c r="C1966" t="str">
        <f>Hoja1!$C$31</f>
        <v>CRUDO</v>
      </c>
      <c r="D1966" t="s">
        <v>12</v>
      </c>
      <c r="E1966" t="s">
        <v>841</v>
      </c>
      <c r="F1966" t="s">
        <v>846</v>
      </c>
      <c r="L1966" t="s">
        <v>30</v>
      </c>
      <c r="M1966">
        <f>'Venteos Well Completion'!BC62</f>
        <v>0</v>
      </c>
      <c r="N1966">
        <f>IFERROR(IF(L1966="CO2",M1966,IF(L1966="CH4",M1966*Hoja1!$C$19,BASEDEDATOS!M1966*Hoja1!$C$20)),0)</f>
        <v>0</v>
      </c>
    </row>
    <row r="1967" spans="2:14" x14ac:dyDescent="0.75">
      <c r="B1967" t="str">
        <f t="shared" si="12"/>
        <v>1B2ai</v>
      </c>
      <c r="C1967" t="str">
        <f>Hoja1!$C$31</f>
        <v>CRUDO</v>
      </c>
      <c r="D1967" t="s">
        <v>12</v>
      </c>
      <c r="E1967" t="s">
        <v>841</v>
      </c>
      <c r="F1967" t="s">
        <v>846</v>
      </c>
      <c r="L1967" t="s">
        <v>30</v>
      </c>
      <c r="M1967">
        <f>'Venteos Well Completion'!BC63</f>
        <v>0</v>
      </c>
      <c r="N1967">
        <f>IFERROR(IF(L1967="CO2",M1967,IF(L1967="CH4",M1967*Hoja1!$C$19,BASEDEDATOS!M1967*Hoja1!$C$20)),0)</f>
        <v>0</v>
      </c>
    </row>
    <row r="1968" spans="2:14" x14ac:dyDescent="0.75">
      <c r="B1968" t="str">
        <f t="shared" si="12"/>
        <v>1B2ai</v>
      </c>
      <c r="C1968" t="str">
        <f>Hoja1!$C$31</f>
        <v>CRUDO</v>
      </c>
      <c r="D1968" t="s">
        <v>12</v>
      </c>
      <c r="E1968" t="s">
        <v>841</v>
      </c>
      <c r="F1968" t="s">
        <v>846</v>
      </c>
      <c r="L1968" t="s">
        <v>30</v>
      </c>
      <c r="M1968">
        <f>'Venteos Well Completion'!BC64</f>
        <v>0</v>
      </c>
      <c r="N1968">
        <f>IFERROR(IF(L1968="CO2",M1968,IF(L1968="CH4",M1968*Hoja1!$C$19,BASEDEDATOS!M1968*Hoja1!$C$20)),0)</f>
        <v>0</v>
      </c>
    </row>
    <row r="1969" spans="2:14" x14ac:dyDescent="0.75">
      <c r="B1969" t="str">
        <f t="shared" si="12"/>
        <v>1B2ai</v>
      </c>
      <c r="C1969" t="str">
        <f>Hoja1!$C$31</f>
        <v>CRUDO</v>
      </c>
      <c r="D1969" t="s">
        <v>12</v>
      </c>
      <c r="E1969" t="s">
        <v>841</v>
      </c>
      <c r="F1969" t="s">
        <v>846</v>
      </c>
      <c r="L1969" t="s">
        <v>30</v>
      </c>
      <c r="M1969">
        <f>'Venteos Well Completion'!BC65</f>
        <v>0</v>
      </c>
      <c r="N1969">
        <f>IFERROR(IF(L1969="CO2",M1969,IF(L1969="CH4",M1969*Hoja1!$C$19,BASEDEDATOS!M1969*Hoja1!$C$20)),0)</f>
        <v>0</v>
      </c>
    </row>
    <row r="1970" spans="2:14" x14ac:dyDescent="0.75">
      <c r="B1970" t="str">
        <f t="shared" si="12"/>
        <v>1B2ai</v>
      </c>
      <c r="C1970" t="str">
        <f>Hoja1!$C$31</f>
        <v>CRUDO</v>
      </c>
      <c r="D1970" t="s">
        <v>12</v>
      </c>
      <c r="E1970" t="s">
        <v>841</v>
      </c>
      <c r="F1970" t="s">
        <v>846</v>
      </c>
      <c r="L1970" t="s">
        <v>30</v>
      </c>
      <c r="M1970">
        <f>'Venteos Well Completion'!BC66</f>
        <v>0</v>
      </c>
      <c r="N1970">
        <f>IFERROR(IF(L1970="CO2",M1970,IF(L1970="CH4",M1970*Hoja1!$C$19,BASEDEDATOS!M1970*Hoja1!$C$20)),0)</f>
        <v>0</v>
      </c>
    </row>
    <row r="1971" spans="2:14" x14ac:dyDescent="0.75">
      <c r="B1971" t="str">
        <f t="shared" si="12"/>
        <v>1B2ai</v>
      </c>
      <c r="C1971" t="str">
        <f>Hoja1!$C$31</f>
        <v>CRUDO</v>
      </c>
      <c r="D1971" t="s">
        <v>12</v>
      </c>
      <c r="E1971" t="s">
        <v>841</v>
      </c>
      <c r="F1971" t="s">
        <v>846</v>
      </c>
      <c r="L1971" t="s">
        <v>30</v>
      </c>
      <c r="M1971">
        <f>'Venteos Well Completion'!BC67</f>
        <v>0</v>
      </c>
      <c r="N1971">
        <f>IFERROR(IF(L1971="CO2",M1971,IF(L1971="CH4",M1971*Hoja1!$C$19,BASEDEDATOS!M1971*Hoja1!$C$20)),0)</f>
        <v>0</v>
      </c>
    </row>
    <row r="1972" spans="2:14" x14ac:dyDescent="0.75">
      <c r="B1972" t="str">
        <f t="shared" si="12"/>
        <v>1B2ai</v>
      </c>
      <c r="C1972" t="str">
        <f>Hoja1!$C$31</f>
        <v>CRUDO</v>
      </c>
      <c r="D1972" t="s">
        <v>12</v>
      </c>
      <c r="E1972" t="s">
        <v>841</v>
      </c>
      <c r="F1972" t="s">
        <v>846</v>
      </c>
      <c r="L1972" t="s">
        <v>30</v>
      </c>
      <c r="M1972">
        <f>'Venteos Well Completion'!BC68</f>
        <v>0</v>
      </c>
      <c r="N1972">
        <f>IFERROR(IF(L1972="CO2",M1972,IF(L1972="CH4",M1972*Hoja1!$C$19,BASEDEDATOS!M1972*Hoja1!$C$20)),0)</f>
        <v>0</v>
      </c>
    </row>
    <row r="1973" spans="2:14" x14ac:dyDescent="0.75">
      <c r="B1973" t="str">
        <f t="shared" si="12"/>
        <v>1B2ai</v>
      </c>
      <c r="C1973" t="str">
        <f>Hoja1!$C$31</f>
        <v>CRUDO</v>
      </c>
      <c r="D1973" t="s">
        <v>12</v>
      </c>
      <c r="E1973" t="s">
        <v>841</v>
      </c>
      <c r="F1973" t="s">
        <v>846</v>
      </c>
      <c r="L1973" t="s">
        <v>30</v>
      </c>
      <c r="M1973">
        <f>'Venteos Well Completion'!BC69</f>
        <v>0</v>
      </c>
      <c r="N1973">
        <f>IFERROR(IF(L1973="CO2",M1973,IF(L1973="CH4",M1973*Hoja1!$C$19,BASEDEDATOS!M1973*Hoja1!$C$20)),0)</f>
        <v>0</v>
      </c>
    </row>
    <row r="1974" spans="2:14" x14ac:dyDescent="0.75">
      <c r="B1974" t="str">
        <f t="shared" si="12"/>
        <v>1B2ai</v>
      </c>
      <c r="C1974" t="str">
        <f>Hoja1!$C$31</f>
        <v>CRUDO</v>
      </c>
      <c r="D1974" t="s">
        <v>12</v>
      </c>
      <c r="E1974" t="s">
        <v>841</v>
      </c>
      <c r="F1974" t="s">
        <v>846</v>
      </c>
      <c r="L1974" t="s">
        <v>30</v>
      </c>
      <c r="M1974">
        <f>'Venteos Well Completion'!BC70</f>
        <v>0</v>
      </c>
      <c r="N1974">
        <f>IFERROR(IF(L1974="CO2",M1974,IF(L1974="CH4",M1974*Hoja1!$C$19,BASEDEDATOS!M1974*Hoja1!$C$20)),0)</f>
        <v>0</v>
      </c>
    </row>
    <row r="1975" spans="2:14" x14ac:dyDescent="0.75">
      <c r="B1975" t="str">
        <f t="shared" si="12"/>
        <v>1B2ai</v>
      </c>
      <c r="C1975" t="str">
        <f>Hoja1!$C$31</f>
        <v>CRUDO</v>
      </c>
      <c r="D1975" t="s">
        <v>12</v>
      </c>
      <c r="E1975" t="s">
        <v>841</v>
      </c>
      <c r="F1975" t="s">
        <v>846</v>
      </c>
      <c r="L1975" t="s">
        <v>30</v>
      </c>
      <c r="M1975">
        <f>'Venteos Well Completion'!BC71</f>
        <v>0</v>
      </c>
      <c r="N1975">
        <f>IFERROR(IF(L1975="CO2",M1975,IF(L1975="CH4",M1975*Hoja1!$C$19,BASEDEDATOS!M1975*Hoja1!$C$20)),0)</f>
        <v>0</v>
      </c>
    </row>
    <row r="1976" spans="2:14" x14ac:dyDescent="0.75">
      <c r="B1976" t="str">
        <f t="shared" si="12"/>
        <v>1B2ai</v>
      </c>
      <c r="C1976" t="str">
        <f>Hoja1!$C$31</f>
        <v>CRUDO</v>
      </c>
      <c r="D1976" t="s">
        <v>12</v>
      </c>
      <c r="E1976" t="s">
        <v>841</v>
      </c>
      <c r="F1976" t="s">
        <v>846</v>
      </c>
      <c r="L1976" t="s">
        <v>30</v>
      </c>
      <c r="M1976">
        <f>'Venteos Well Completion'!BC72</f>
        <v>0</v>
      </c>
      <c r="N1976">
        <f>IFERROR(IF(L1976="CO2",M1976,IF(L1976="CH4",M1976*Hoja1!$C$19,BASEDEDATOS!M1976*Hoja1!$C$20)),0)</f>
        <v>0</v>
      </c>
    </row>
    <row r="1977" spans="2:14" x14ac:dyDescent="0.75">
      <c r="B1977" t="str">
        <f t="shared" si="12"/>
        <v>1B2ai</v>
      </c>
      <c r="C1977" t="str">
        <f>Hoja1!$C$31</f>
        <v>CRUDO</v>
      </c>
      <c r="D1977" t="s">
        <v>12</v>
      </c>
      <c r="E1977" t="s">
        <v>841</v>
      </c>
      <c r="F1977" t="s">
        <v>846</v>
      </c>
      <c r="L1977" t="s">
        <v>30</v>
      </c>
      <c r="M1977">
        <f>'Venteos Well Completion'!BC73</f>
        <v>0</v>
      </c>
      <c r="N1977">
        <f>IFERROR(IF(L1977="CO2",M1977,IF(L1977="CH4",M1977*Hoja1!$C$19,BASEDEDATOS!M1977*Hoja1!$C$20)),0)</f>
        <v>0</v>
      </c>
    </row>
    <row r="1978" spans="2:14" x14ac:dyDescent="0.75">
      <c r="B1978" t="str">
        <f t="shared" si="12"/>
        <v>1B2ai</v>
      </c>
      <c r="C1978" t="str">
        <f>Hoja1!$C$31</f>
        <v>CRUDO</v>
      </c>
      <c r="D1978" t="s">
        <v>12</v>
      </c>
      <c r="E1978" t="s">
        <v>841</v>
      </c>
      <c r="F1978" t="s">
        <v>846</v>
      </c>
      <c r="L1978" t="s">
        <v>30</v>
      </c>
      <c r="M1978">
        <f>'Venteos Well Completion'!BC74</f>
        <v>0</v>
      </c>
      <c r="N1978">
        <f>IFERROR(IF(L1978="CO2",M1978,IF(L1978="CH4",M1978*Hoja1!$C$19,BASEDEDATOS!M1978*Hoja1!$C$20)),0)</f>
        <v>0</v>
      </c>
    </row>
    <row r="1979" spans="2:14" x14ac:dyDescent="0.75">
      <c r="B1979" t="str">
        <f t="shared" si="12"/>
        <v>1B2ai</v>
      </c>
      <c r="C1979" t="str">
        <f>Hoja1!$C$31</f>
        <v>CRUDO</v>
      </c>
      <c r="D1979" t="s">
        <v>12</v>
      </c>
      <c r="E1979" t="s">
        <v>841</v>
      </c>
      <c r="F1979" t="s">
        <v>846</v>
      </c>
      <c r="L1979" t="s">
        <v>30</v>
      </c>
      <c r="M1979">
        <f>'Venteos Well Completion'!BC75</f>
        <v>0</v>
      </c>
      <c r="N1979">
        <f>IFERROR(IF(L1979="CO2",M1979,IF(L1979="CH4",M1979*Hoja1!$C$19,BASEDEDATOS!M1979*Hoja1!$C$20)),0)</f>
        <v>0</v>
      </c>
    </row>
    <row r="1980" spans="2:14" x14ac:dyDescent="0.75">
      <c r="B1980" t="str">
        <f t="shared" si="12"/>
        <v>1B2ai</v>
      </c>
      <c r="C1980" t="str">
        <f>Hoja1!$C$31</f>
        <v>CRUDO</v>
      </c>
      <c r="D1980" t="s">
        <v>12</v>
      </c>
      <c r="E1980" t="s">
        <v>841</v>
      </c>
      <c r="F1980" t="s">
        <v>846</v>
      </c>
      <c r="L1980" t="s">
        <v>30</v>
      </c>
      <c r="M1980">
        <f>'Venteos Well Completion'!BC76</f>
        <v>0</v>
      </c>
      <c r="N1980">
        <f>IFERROR(IF(L1980="CO2",M1980,IF(L1980="CH4",M1980*Hoja1!$C$19,BASEDEDATOS!M1980*Hoja1!$C$20)),0)</f>
        <v>0</v>
      </c>
    </row>
    <row r="1981" spans="2:14" x14ac:dyDescent="0.75">
      <c r="B1981" t="str">
        <f t="shared" si="12"/>
        <v>1B2ai</v>
      </c>
      <c r="C1981" t="str">
        <f>Hoja1!$C$31</f>
        <v>CRUDO</v>
      </c>
      <c r="D1981" t="s">
        <v>12</v>
      </c>
      <c r="E1981" t="s">
        <v>841</v>
      </c>
      <c r="F1981" t="s">
        <v>846</v>
      </c>
      <c r="L1981" t="s">
        <v>30</v>
      </c>
      <c r="M1981">
        <f>'Venteos Well Completion'!BC77</f>
        <v>0</v>
      </c>
      <c r="N1981">
        <f>IFERROR(IF(L1981="CO2",M1981,IF(L1981="CH4",M1981*Hoja1!$C$19,BASEDEDATOS!M1981*Hoja1!$C$20)),0)</f>
        <v>0</v>
      </c>
    </row>
    <row r="1982" spans="2:14" x14ac:dyDescent="0.75">
      <c r="B1982" t="str">
        <f t="shared" si="12"/>
        <v>1B2ai</v>
      </c>
      <c r="C1982" t="str">
        <f>Hoja1!$C$31</f>
        <v>CRUDO</v>
      </c>
      <c r="D1982" t="s">
        <v>12</v>
      </c>
      <c r="E1982" t="s">
        <v>841</v>
      </c>
      <c r="F1982" t="s">
        <v>846</v>
      </c>
      <c r="L1982" t="s">
        <v>30</v>
      </c>
      <c r="M1982">
        <f>'Venteos Well Completion'!BC78</f>
        <v>0</v>
      </c>
      <c r="N1982">
        <f>IFERROR(IF(L1982="CO2",M1982,IF(L1982="CH4",M1982*Hoja1!$C$19,BASEDEDATOS!M1982*Hoja1!$C$20)),0)</f>
        <v>0</v>
      </c>
    </row>
    <row r="1983" spans="2:14" x14ac:dyDescent="0.75">
      <c r="B1983" t="str">
        <f t="shared" si="12"/>
        <v>1B2ai</v>
      </c>
      <c r="C1983" t="str">
        <f>Hoja1!$C$31</f>
        <v>CRUDO</v>
      </c>
      <c r="D1983" t="s">
        <v>12</v>
      </c>
      <c r="E1983" t="s">
        <v>841</v>
      </c>
      <c r="F1983" t="s">
        <v>846</v>
      </c>
      <c r="L1983" t="s">
        <v>30</v>
      </c>
      <c r="M1983">
        <f>'Venteos Well Completion'!BC79</f>
        <v>0</v>
      </c>
      <c r="N1983">
        <f>IFERROR(IF(L1983="CO2",M1983,IF(L1983="CH4",M1983*Hoja1!$C$19,BASEDEDATOS!M1983*Hoja1!$C$20)),0)</f>
        <v>0</v>
      </c>
    </row>
    <row r="1984" spans="2:14" x14ac:dyDescent="0.75">
      <c r="B1984" t="str">
        <f t="shared" si="12"/>
        <v>1B2ai</v>
      </c>
      <c r="C1984" t="str">
        <f>Hoja1!$C$31</f>
        <v>CRUDO</v>
      </c>
      <c r="D1984" t="s">
        <v>12</v>
      </c>
      <c r="E1984" t="s">
        <v>841</v>
      </c>
      <c r="F1984" t="s">
        <v>846</v>
      </c>
      <c r="L1984" t="s">
        <v>30</v>
      </c>
      <c r="M1984">
        <f>'Venteos Well Completion'!BC80</f>
        <v>0</v>
      </c>
      <c r="N1984">
        <f>IFERROR(IF(L1984="CO2",M1984,IF(L1984="CH4",M1984*Hoja1!$C$19,BASEDEDATOS!M1984*Hoja1!$C$20)),0)</f>
        <v>0</v>
      </c>
    </row>
    <row r="1985" spans="2:14" x14ac:dyDescent="0.75">
      <c r="B1985" t="str">
        <f t="shared" si="12"/>
        <v>1B2ai</v>
      </c>
      <c r="C1985" t="str">
        <f>Hoja1!$C$31</f>
        <v>CRUDO</v>
      </c>
      <c r="D1985" t="s">
        <v>12</v>
      </c>
      <c r="E1985" t="s">
        <v>841</v>
      </c>
      <c r="F1985" t="s">
        <v>846</v>
      </c>
      <c r="L1985" t="s">
        <v>30</v>
      </c>
      <c r="M1985">
        <f>'Venteos Well Completion'!BC81</f>
        <v>0</v>
      </c>
      <c r="N1985">
        <f>IFERROR(IF(L1985="CO2",M1985,IF(L1985="CH4",M1985*Hoja1!$C$19,BASEDEDATOS!M1985*Hoja1!$C$20)),0)</f>
        <v>0</v>
      </c>
    </row>
    <row r="1986" spans="2:14" x14ac:dyDescent="0.75">
      <c r="B1986" t="str">
        <f t="shared" si="12"/>
        <v>1B2ai</v>
      </c>
      <c r="C1986" t="str">
        <f>Hoja1!$C$31</f>
        <v>CRUDO</v>
      </c>
      <c r="D1986" t="s">
        <v>12</v>
      </c>
      <c r="E1986" t="s">
        <v>841</v>
      </c>
      <c r="F1986" t="s">
        <v>846</v>
      </c>
      <c r="L1986" t="s">
        <v>30</v>
      </c>
      <c r="M1986">
        <f>'Venteos Well Completion'!BC82</f>
        <v>0</v>
      </c>
      <c r="N1986">
        <f>IFERROR(IF(L1986="CO2",M1986,IF(L1986="CH4",M1986*Hoja1!$C$19,BASEDEDATOS!M1986*Hoja1!$C$20)),0)</f>
        <v>0</v>
      </c>
    </row>
    <row r="1987" spans="2:14" x14ac:dyDescent="0.75">
      <c r="B1987" t="str">
        <f t="shared" si="12"/>
        <v>1B2ai</v>
      </c>
      <c r="C1987" t="str">
        <f>Hoja1!$C$31</f>
        <v>CRUDO</v>
      </c>
      <c r="D1987" t="s">
        <v>12</v>
      </c>
      <c r="E1987" t="s">
        <v>841</v>
      </c>
      <c r="F1987" t="s">
        <v>846</v>
      </c>
      <c r="L1987" t="s">
        <v>30</v>
      </c>
      <c r="M1987">
        <f>'Venteos Well Completion'!BC83</f>
        <v>0</v>
      </c>
      <c r="N1987">
        <f>IFERROR(IF(L1987="CO2",M1987,IF(L1987="CH4",M1987*Hoja1!$C$19,BASEDEDATOS!M1987*Hoja1!$C$20)),0)</f>
        <v>0</v>
      </c>
    </row>
    <row r="1988" spans="2:14" x14ac:dyDescent="0.75">
      <c r="B1988" t="str">
        <f t="shared" si="12"/>
        <v>1B2ai</v>
      </c>
      <c r="C1988" t="str">
        <f>Hoja1!$C$31</f>
        <v>CRUDO</v>
      </c>
      <c r="D1988" t="s">
        <v>12</v>
      </c>
      <c r="E1988" t="s">
        <v>841</v>
      </c>
      <c r="F1988" t="s">
        <v>846</v>
      </c>
      <c r="L1988" t="s">
        <v>30</v>
      </c>
      <c r="M1988">
        <f>'Venteos Well Completion'!BC84</f>
        <v>0</v>
      </c>
      <c r="N1988">
        <f>IFERROR(IF(L1988="CO2",M1988,IF(L1988="CH4",M1988*Hoja1!$C$19,BASEDEDATOS!M1988*Hoja1!$C$20)),0)</f>
        <v>0</v>
      </c>
    </row>
    <row r="1989" spans="2:14" x14ac:dyDescent="0.75">
      <c r="B1989" t="str">
        <f t="shared" si="12"/>
        <v>1B2ai</v>
      </c>
      <c r="C1989" t="str">
        <f>Hoja1!$C$31</f>
        <v>CRUDO</v>
      </c>
      <c r="D1989" t="s">
        <v>12</v>
      </c>
      <c r="E1989" t="s">
        <v>841</v>
      </c>
      <c r="F1989" t="s">
        <v>846</v>
      </c>
      <c r="L1989" t="s">
        <v>30</v>
      </c>
      <c r="M1989">
        <f>'Venteos Well Completion'!BC85</f>
        <v>0</v>
      </c>
      <c r="N1989">
        <f>IFERROR(IF(L1989="CO2",M1989,IF(L1989="CH4",M1989*Hoja1!$C$19,BASEDEDATOS!M1989*Hoja1!$C$20)),0)</f>
        <v>0</v>
      </c>
    </row>
    <row r="1990" spans="2:14" x14ac:dyDescent="0.75">
      <c r="B1990" t="str">
        <f t="shared" si="12"/>
        <v>1B2ai</v>
      </c>
      <c r="C1990" t="str">
        <f>Hoja1!$C$31</f>
        <v>CRUDO</v>
      </c>
      <c r="D1990" t="s">
        <v>12</v>
      </c>
      <c r="E1990" t="s">
        <v>841</v>
      </c>
      <c r="F1990" t="s">
        <v>846</v>
      </c>
      <c r="L1990" t="s">
        <v>30</v>
      </c>
      <c r="M1990">
        <f>'Venteos Well Completion'!BC86</f>
        <v>0</v>
      </c>
      <c r="N1990">
        <f>IFERROR(IF(L1990="CO2",M1990,IF(L1990="CH4",M1990*Hoja1!$C$19,BASEDEDATOS!M1990*Hoja1!$C$20)),0)</f>
        <v>0</v>
      </c>
    </row>
    <row r="1991" spans="2:14" x14ac:dyDescent="0.75">
      <c r="B1991" t="str">
        <f t="shared" si="12"/>
        <v>1B2ai</v>
      </c>
      <c r="C1991" t="str">
        <f>Hoja1!$C$31</f>
        <v>CRUDO</v>
      </c>
      <c r="D1991" t="s">
        <v>12</v>
      </c>
      <c r="E1991" t="s">
        <v>841</v>
      </c>
      <c r="F1991" t="s">
        <v>846</v>
      </c>
      <c r="L1991" t="s">
        <v>30</v>
      </c>
      <c r="M1991">
        <f>'Venteos Well Completion'!BC87</f>
        <v>0</v>
      </c>
      <c r="N1991">
        <f>IFERROR(IF(L1991="CO2",M1991,IF(L1991="CH4",M1991*Hoja1!$C$19,BASEDEDATOS!M1991*Hoja1!$C$20)),0)</f>
        <v>0</v>
      </c>
    </row>
    <row r="1992" spans="2:14" x14ac:dyDescent="0.75">
      <c r="B1992" t="str">
        <f t="shared" si="12"/>
        <v>1B2ai</v>
      </c>
      <c r="C1992" t="str">
        <f>Hoja1!$C$31</f>
        <v>CRUDO</v>
      </c>
      <c r="D1992" t="s">
        <v>12</v>
      </c>
      <c r="E1992" t="s">
        <v>841</v>
      </c>
      <c r="F1992" t="s">
        <v>846</v>
      </c>
      <c r="L1992" t="s">
        <v>30</v>
      </c>
      <c r="M1992">
        <f>'Venteos Well Completion'!BC88</f>
        <v>0</v>
      </c>
      <c r="N1992">
        <f>IFERROR(IF(L1992="CO2",M1992,IF(L1992="CH4",M1992*Hoja1!$C$19,BASEDEDATOS!M1992*Hoja1!$C$20)),0)</f>
        <v>0</v>
      </c>
    </row>
    <row r="1993" spans="2:14" x14ac:dyDescent="0.75">
      <c r="B1993" t="str">
        <f t="shared" si="12"/>
        <v>1B2ai</v>
      </c>
      <c r="C1993" t="str">
        <f>Hoja1!$C$31</f>
        <v>CRUDO</v>
      </c>
      <c r="D1993" t="s">
        <v>12</v>
      </c>
      <c r="E1993" t="s">
        <v>841</v>
      </c>
      <c r="F1993" t="s">
        <v>846</v>
      </c>
      <c r="L1993" t="s">
        <v>30</v>
      </c>
      <c r="M1993">
        <f>'Venteos Well Completion'!BC89</f>
        <v>0</v>
      </c>
      <c r="N1993">
        <f>IFERROR(IF(L1993="CO2",M1993,IF(L1993="CH4",M1993*Hoja1!$C$19,BASEDEDATOS!M1993*Hoja1!$C$20)),0)</f>
        <v>0</v>
      </c>
    </row>
    <row r="1994" spans="2:14" x14ac:dyDescent="0.75">
      <c r="B1994" t="str">
        <f t="shared" si="12"/>
        <v>1B2ai</v>
      </c>
      <c r="C1994" t="str">
        <f>Hoja1!$C$31</f>
        <v>CRUDO</v>
      </c>
      <c r="D1994" t="s">
        <v>12</v>
      </c>
      <c r="E1994" t="s">
        <v>841</v>
      </c>
      <c r="F1994" t="s">
        <v>846</v>
      </c>
      <c r="L1994" t="s">
        <v>30</v>
      </c>
      <c r="M1994">
        <f>'Venteos Well Completion'!BC90</f>
        <v>0</v>
      </c>
      <c r="N1994">
        <f>IFERROR(IF(L1994="CO2",M1994,IF(L1994="CH4",M1994*Hoja1!$C$19,BASEDEDATOS!M1994*Hoja1!$C$20)),0)</f>
        <v>0</v>
      </c>
    </row>
    <row r="1995" spans="2:14" x14ac:dyDescent="0.75">
      <c r="B1995" t="str">
        <f t="shared" si="12"/>
        <v>1B2ai</v>
      </c>
      <c r="C1995" t="str">
        <f>Hoja1!$C$31</f>
        <v>CRUDO</v>
      </c>
      <c r="D1995" t="s">
        <v>12</v>
      </c>
      <c r="E1995" t="s">
        <v>841</v>
      </c>
      <c r="F1995" t="s">
        <v>846</v>
      </c>
      <c r="L1995" t="s">
        <v>30</v>
      </c>
      <c r="M1995">
        <f>'Venteos Well Completion'!BC91</f>
        <v>0</v>
      </c>
      <c r="N1995">
        <f>IFERROR(IF(L1995="CO2",M1995,IF(L1995="CH4",M1995*Hoja1!$C$19,BASEDEDATOS!M1995*Hoja1!$C$20)),0)</f>
        <v>0</v>
      </c>
    </row>
    <row r="1996" spans="2:14" x14ac:dyDescent="0.75">
      <c r="B1996" t="str">
        <f t="shared" ref="B1996:B2059" si="13">IF(C1996="CRUDO","1B2ai","1B2aii")</f>
        <v>1B2ai</v>
      </c>
      <c r="C1996" t="str">
        <f>Hoja1!$C$31</f>
        <v>CRUDO</v>
      </c>
      <c r="D1996" t="s">
        <v>12</v>
      </c>
      <c r="E1996" t="s">
        <v>841</v>
      </c>
      <c r="F1996" t="s">
        <v>846</v>
      </c>
      <c r="L1996" t="s">
        <v>30</v>
      </c>
      <c r="M1996">
        <f>'Venteos Well Completion'!BC92</f>
        <v>0</v>
      </c>
      <c r="N1996">
        <f>IFERROR(IF(L1996="CO2",M1996,IF(L1996="CH4",M1996*Hoja1!$C$19,BASEDEDATOS!M1996*Hoja1!$C$20)),0)</f>
        <v>0</v>
      </c>
    </row>
    <row r="1997" spans="2:14" x14ac:dyDescent="0.75">
      <c r="B1997" t="str">
        <f t="shared" si="13"/>
        <v>1B2ai</v>
      </c>
      <c r="C1997" t="str">
        <f>Hoja1!$C$31</f>
        <v>CRUDO</v>
      </c>
      <c r="D1997" t="s">
        <v>12</v>
      </c>
      <c r="E1997" t="s">
        <v>841</v>
      </c>
      <c r="F1997" t="s">
        <v>846</v>
      </c>
      <c r="L1997" t="s">
        <v>30</v>
      </c>
      <c r="M1997">
        <f>'Venteos Well Completion'!BC93</f>
        <v>0</v>
      </c>
      <c r="N1997">
        <f>IFERROR(IF(L1997="CO2",M1997,IF(L1997="CH4",M1997*Hoja1!$C$19,BASEDEDATOS!M1997*Hoja1!$C$20)),0)</f>
        <v>0</v>
      </c>
    </row>
    <row r="1998" spans="2:14" x14ac:dyDescent="0.75">
      <c r="B1998" t="str">
        <f t="shared" si="13"/>
        <v>1B2ai</v>
      </c>
      <c r="C1998" t="str">
        <f>Hoja1!$C$31</f>
        <v>CRUDO</v>
      </c>
      <c r="D1998" t="s">
        <v>12</v>
      </c>
      <c r="E1998" t="s">
        <v>841</v>
      </c>
      <c r="F1998" t="s">
        <v>846</v>
      </c>
      <c r="L1998" t="s">
        <v>30</v>
      </c>
      <c r="M1998">
        <f>'Venteos Well Completion'!BC94</f>
        <v>0</v>
      </c>
      <c r="N1998">
        <f>IFERROR(IF(L1998="CO2",M1998,IF(L1998="CH4",M1998*Hoja1!$C$19,BASEDEDATOS!M1998*Hoja1!$C$20)),0)</f>
        <v>0</v>
      </c>
    </row>
    <row r="1999" spans="2:14" x14ac:dyDescent="0.75">
      <c r="B1999" t="str">
        <f t="shared" si="13"/>
        <v>1B2ai</v>
      </c>
      <c r="C1999" t="str">
        <f>Hoja1!$C$31</f>
        <v>CRUDO</v>
      </c>
      <c r="D1999" t="s">
        <v>12</v>
      </c>
      <c r="E1999" t="s">
        <v>841</v>
      </c>
      <c r="F1999" t="s">
        <v>846</v>
      </c>
      <c r="L1999" t="s">
        <v>30</v>
      </c>
      <c r="M1999">
        <f>'Venteos Well Completion'!BC95</f>
        <v>0</v>
      </c>
      <c r="N1999">
        <f>IFERROR(IF(L1999="CO2",M1999,IF(L1999="CH4",M1999*Hoja1!$C$19,BASEDEDATOS!M1999*Hoja1!$C$20)),0)</f>
        <v>0</v>
      </c>
    </row>
    <row r="2000" spans="2:14" x14ac:dyDescent="0.75">
      <c r="B2000" t="str">
        <f t="shared" si="13"/>
        <v>1B2ai</v>
      </c>
      <c r="C2000" t="str">
        <f>Hoja1!$C$31</f>
        <v>CRUDO</v>
      </c>
      <c r="D2000" t="s">
        <v>12</v>
      </c>
      <c r="E2000" t="s">
        <v>841</v>
      </c>
      <c r="F2000" t="s">
        <v>846</v>
      </c>
      <c r="L2000" t="s">
        <v>30</v>
      </c>
      <c r="M2000">
        <f>'Venteos Well Completion'!BC96</f>
        <v>0</v>
      </c>
      <c r="N2000">
        <f>IFERROR(IF(L2000="CO2",M2000,IF(L2000="CH4",M2000*Hoja1!$C$19,BASEDEDATOS!M2000*Hoja1!$C$20)),0)</f>
        <v>0</v>
      </c>
    </row>
    <row r="2001" spans="2:14" x14ac:dyDescent="0.75">
      <c r="B2001" t="str">
        <f t="shared" si="13"/>
        <v>1B2ai</v>
      </c>
      <c r="C2001" t="str">
        <f>Hoja1!$C$31</f>
        <v>CRUDO</v>
      </c>
      <c r="D2001" t="s">
        <v>12</v>
      </c>
      <c r="E2001" t="s">
        <v>841</v>
      </c>
      <c r="F2001" t="s">
        <v>846</v>
      </c>
      <c r="L2001" t="s">
        <v>30</v>
      </c>
      <c r="M2001">
        <f>'Venteos Well Completion'!BC97</f>
        <v>0</v>
      </c>
      <c r="N2001">
        <f>IFERROR(IF(L2001="CO2",M2001,IF(L2001="CH4",M2001*Hoja1!$C$19,BASEDEDATOS!M2001*Hoja1!$C$20)),0)</f>
        <v>0</v>
      </c>
    </row>
    <row r="2002" spans="2:14" x14ac:dyDescent="0.75">
      <c r="B2002" t="str">
        <f t="shared" si="13"/>
        <v>1B2ai</v>
      </c>
      <c r="C2002" t="str">
        <f>Hoja1!$C$31</f>
        <v>CRUDO</v>
      </c>
      <c r="D2002" t="s">
        <v>12</v>
      </c>
      <c r="E2002" t="s">
        <v>841</v>
      </c>
      <c r="F2002" t="s">
        <v>846</v>
      </c>
      <c r="L2002" t="s">
        <v>30</v>
      </c>
      <c r="M2002">
        <f>'Venteos Well Completion'!BC98</f>
        <v>0</v>
      </c>
      <c r="N2002">
        <f>IFERROR(IF(L2002="CO2",M2002,IF(L2002="CH4",M2002*Hoja1!$C$19,BASEDEDATOS!M2002*Hoja1!$C$20)),0)</f>
        <v>0</v>
      </c>
    </row>
    <row r="2003" spans="2:14" x14ac:dyDescent="0.75">
      <c r="B2003" t="str">
        <f t="shared" si="13"/>
        <v>1B2ai</v>
      </c>
      <c r="C2003" t="str">
        <f>Hoja1!$C$31</f>
        <v>CRUDO</v>
      </c>
      <c r="D2003" t="s">
        <v>12</v>
      </c>
      <c r="E2003" t="s">
        <v>841</v>
      </c>
      <c r="F2003" t="s">
        <v>846</v>
      </c>
      <c r="L2003" t="s">
        <v>30</v>
      </c>
      <c r="M2003">
        <f>'Venteos Well Completion'!BC99</f>
        <v>0</v>
      </c>
      <c r="N2003">
        <f>IFERROR(IF(L2003="CO2",M2003,IF(L2003="CH4",M2003*Hoja1!$C$19,BASEDEDATOS!M2003*Hoja1!$C$20)),0)</f>
        <v>0</v>
      </c>
    </row>
    <row r="2004" spans="2:14" x14ac:dyDescent="0.75">
      <c r="B2004" t="str">
        <f t="shared" si="13"/>
        <v>1B2ai</v>
      </c>
      <c r="C2004" t="str">
        <f>Hoja1!$C$31</f>
        <v>CRUDO</v>
      </c>
      <c r="D2004" t="s">
        <v>12</v>
      </c>
      <c r="E2004" t="s">
        <v>841</v>
      </c>
      <c r="F2004" t="s">
        <v>846</v>
      </c>
      <c r="L2004" t="s">
        <v>30</v>
      </c>
      <c r="M2004">
        <f>'Venteos Well Completion'!BC100</f>
        <v>0</v>
      </c>
      <c r="N2004">
        <f>IFERROR(IF(L2004="CO2",M2004,IF(L2004="CH4",M2004*Hoja1!$C$19,BASEDEDATOS!M2004*Hoja1!$C$20)),0)</f>
        <v>0</v>
      </c>
    </row>
    <row r="2005" spans="2:14" x14ac:dyDescent="0.75">
      <c r="B2005" t="str">
        <f t="shared" si="13"/>
        <v>1B2ai</v>
      </c>
      <c r="C2005" t="str">
        <f>Hoja1!$C$31</f>
        <v>CRUDO</v>
      </c>
      <c r="D2005" t="s">
        <v>12</v>
      </c>
      <c r="E2005" t="s">
        <v>841</v>
      </c>
      <c r="F2005" t="s">
        <v>846</v>
      </c>
      <c r="L2005" t="s">
        <v>30</v>
      </c>
      <c r="M2005">
        <f>'Venteos Well Completion'!BC101</f>
        <v>0</v>
      </c>
      <c r="N2005">
        <f>IFERROR(IF(L2005="CO2",M2005,IF(L2005="CH4",M2005*Hoja1!$C$19,BASEDEDATOS!M2005*Hoja1!$C$20)),0)</f>
        <v>0</v>
      </c>
    </row>
    <row r="2006" spans="2:14" x14ac:dyDescent="0.75">
      <c r="B2006" t="str">
        <f t="shared" si="13"/>
        <v>1B2ai</v>
      </c>
      <c r="C2006" t="str">
        <f>Hoja1!$C$31</f>
        <v>CRUDO</v>
      </c>
      <c r="D2006" t="s">
        <v>12</v>
      </c>
      <c r="E2006" t="s">
        <v>841</v>
      </c>
      <c r="F2006" t="s">
        <v>846</v>
      </c>
      <c r="L2006" t="s">
        <v>30</v>
      </c>
      <c r="M2006">
        <f>'Venteos Well Completion'!BC102</f>
        <v>0</v>
      </c>
      <c r="N2006">
        <f>IFERROR(IF(L2006="CO2",M2006,IF(L2006="CH4",M2006*Hoja1!$C$19,BASEDEDATOS!M2006*Hoja1!$C$20)),0)</f>
        <v>0</v>
      </c>
    </row>
    <row r="2007" spans="2:14" x14ac:dyDescent="0.75">
      <c r="B2007" t="str">
        <f t="shared" si="13"/>
        <v>1B2ai</v>
      </c>
      <c r="C2007" t="str">
        <f>Hoja1!$C$31</f>
        <v>CRUDO</v>
      </c>
      <c r="D2007" t="s">
        <v>12</v>
      </c>
      <c r="E2007" t="s">
        <v>841</v>
      </c>
      <c r="F2007" t="s">
        <v>846</v>
      </c>
      <c r="L2007" t="s">
        <v>30</v>
      </c>
      <c r="M2007">
        <f>'Venteos Well Completion'!BC103</f>
        <v>0</v>
      </c>
      <c r="N2007">
        <f>IFERROR(IF(L2007="CO2",M2007,IF(L2007="CH4",M2007*Hoja1!$C$19,BASEDEDATOS!M2007*Hoja1!$C$20)),0)</f>
        <v>0</v>
      </c>
    </row>
    <row r="2008" spans="2:14" x14ac:dyDescent="0.75">
      <c r="B2008" t="str">
        <f t="shared" si="13"/>
        <v>1B2ai</v>
      </c>
      <c r="C2008" t="str">
        <f>Hoja1!$C$31</f>
        <v>CRUDO</v>
      </c>
      <c r="D2008" t="s">
        <v>12</v>
      </c>
      <c r="E2008" t="s">
        <v>841</v>
      </c>
      <c r="F2008" t="s">
        <v>846</v>
      </c>
      <c r="L2008" t="s">
        <v>30</v>
      </c>
      <c r="M2008">
        <f>'Venteos Well Completion'!BC104</f>
        <v>0</v>
      </c>
      <c r="N2008">
        <f>IFERROR(IF(L2008="CO2",M2008,IF(L2008="CH4",M2008*Hoja1!$C$19,BASEDEDATOS!M2008*Hoja1!$C$20)),0)</f>
        <v>0</v>
      </c>
    </row>
    <row r="2009" spans="2:14" x14ac:dyDescent="0.75">
      <c r="B2009" t="str">
        <f t="shared" si="13"/>
        <v>1B2ai</v>
      </c>
      <c r="C2009" t="str">
        <f>Hoja1!$C$31</f>
        <v>CRUDO</v>
      </c>
      <c r="D2009" t="s">
        <v>12</v>
      </c>
      <c r="E2009" t="s">
        <v>841</v>
      </c>
      <c r="F2009" t="s">
        <v>846</v>
      </c>
      <c r="L2009" t="s">
        <v>30</v>
      </c>
      <c r="M2009">
        <f>'Venteos Well Completion'!BC105</f>
        <v>0</v>
      </c>
      <c r="N2009">
        <f>IFERROR(IF(L2009="CO2",M2009,IF(L2009="CH4",M2009*Hoja1!$C$19,BASEDEDATOS!M2009*Hoja1!$C$20)),0)</f>
        <v>0</v>
      </c>
    </row>
    <row r="2010" spans="2:14" x14ac:dyDescent="0.75">
      <c r="B2010" t="str">
        <f t="shared" si="13"/>
        <v>1B2ai</v>
      </c>
      <c r="C2010" t="str">
        <f>Hoja1!$C$31</f>
        <v>CRUDO</v>
      </c>
      <c r="D2010" t="s">
        <v>12</v>
      </c>
      <c r="E2010" t="s">
        <v>841</v>
      </c>
      <c r="F2010" t="s">
        <v>846</v>
      </c>
      <c r="L2010" t="s">
        <v>30</v>
      </c>
      <c r="M2010">
        <f>'Venteos Well Completion'!BC106</f>
        <v>0</v>
      </c>
      <c r="N2010">
        <f>IFERROR(IF(L2010="CO2",M2010,IF(L2010="CH4",M2010*Hoja1!$C$19,BASEDEDATOS!M2010*Hoja1!$C$20)),0)</f>
        <v>0</v>
      </c>
    </row>
    <row r="2011" spans="2:14" x14ac:dyDescent="0.75">
      <c r="B2011" t="str">
        <f t="shared" si="13"/>
        <v>1B2ai</v>
      </c>
      <c r="C2011" t="str">
        <f>Hoja1!$C$31</f>
        <v>CRUDO</v>
      </c>
      <c r="D2011" t="s">
        <v>12</v>
      </c>
      <c r="E2011" t="s">
        <v>841</v>
      </c>
      <c r="F2011" t="s">
        <v>846</v>
      </c>
      <c r="L2011" t="s">
        <v>30</v>
      </c>
      <c r="M2011">
        <f>'Venteos Well Completion'!BC107</f>
        <v>0</v>
      </c>
      <c r="N2011">
        <f>IFERROR(IF(L2011="CO2",M2011,IF(L2011="CH4",M2011*Hoja1!$C$19,BASEDEDATOS!M2011*Hoja1!$C$20)),0)</f>
        <v>0</v>
      </c>
    </row>
    <row r="2012" spans="2:14" x14ac:dyDescent="0.75">
      <c r="B2012" t="str">
        <f t="shared" si="13"/>
        <v>1B2ai</v>
      </c>
      <c r="C2012" t="str">
        <f>Hoja1!$C$31</f>
        <v>CRUDO</v>
      </c>
      <c r="D2012" t="s">
        <v>12</v>
      </c>
      <c r="E2012" t="s">
        <v>841</v>
      </c>
      <c r="F2012" t="s">
        <v>846</v>
      </c>
      <c r="L2012" t="s">
        <v>30</v>
      </c>
      <c r="M2012">
        <f>'Venteos Well Completion'!BC108</f>
        <v>0</v>
      </c>
      <c r="N2012">
        <f>IFERROR(IF(L2012="CO2",M2012,IF(L2012="CH4",M2012*Hoja1!$C$19,BASEDEDATOS!M2012*Hoja1!$C$20)),0)</f>
        <v>0</v>
      </c>
    </row>
    <row r="2013" spans="2:14" x14ac:dyDescent="0.75">
      <c r="B2013" t="str">
        <f t="shared" si="13"/>
        <v>1B2ai</v>
      </c>
      <c r="C2013" t="str">
        <f>Hoja1!$C$31</f>
        <v>CRUDO</v>
      </c>
      <c r="D2013" t="s">
        <v>12</v>
      </c>
      <c r="E2013" t="s">
        <v>841</v>
      </c>
      <c r="F2013" t="s">
        <v>846</v>
      </c>
      <c r="L2013" t="s">
        <v>30</v>
      </c>
      <c r="M2013">
        <f>'Venteos Well Completion'!BC109</f>
        <v>0</v>
      </c>
      <c r="N2013">
        <f>IFERROR(IF(L2013="CO2",M2013,IF(L2013="CH4",M2013*Hoja1!$C$19,BASEDEDATOS!M2013*Hoja1!$C$20)),0)</f>
        <v>0</v>
      </c>
    </row>
    <row r="2014" spans="2:14" x14ac:dyDescent="0.75">
      <c r="B2014" t="str">
        <f t="shared" si="13"/>
        <v>1B2ai</v>
      </c>
      <c r="C2014" t="str">
        <f>Hoja1!$C$31</f>
        <v>CRUDO</v>
      </c>
      <c r="D2014" t="s">
        <v>12</v>
      </c>
      <c r="E2014" t="s">
        <v>841</v>
      </c>
      <c r="F2014" t="s">
        <v>846</v>
      </c>
      <c r="L2014" t="s">
        <v>30</v>
      </c>
      <c r="M2014">
        <f>'Venteos Well Completion'!BC110</f>
        <v>0</v>
      </c>
      <c r="N2014">
        <f>IFERROR(IF(L2014="CO2",M2014,IF(L2014="CH4",M2014*Hoja1!$C$19,BASEDEDATOS!M2014*Hoja1!$C$20)),0)</f>
        <v>0</v>
      </c>
    </row>
    <row r="2015" spans="2:14" x14ac:dyDescent="0.75">
      <c r="B2015" t="str">
        <f t="shared" si="13"/>
        <v>1B2ai</v>
      </c>
      <c r="C2015" t="str">
        <f>Hoja1!$C$31</f>
        <v>CRUDO</v>
      </c>
      <c r="D2015" t="s">
        <v>12</v>
      </c>
      <c r="E2015" t="s">
        <v>841</v>
      </c>
      <c r="F2015" t="s">
        <v>846</v>
      </c>
      <c r="L2015" t="s">
        <v>30</v>
      </c>
      <c r="M2015">
        <f>'Venteos Well Completion'!BC111</f>
        <v>0</v>
      </c>
      <c r="N2015">
        <f>IFERROR(IF(L2015="CO2",M2015,IF(L2015="CH4",M2015*Hoja1!$C$19,BASEDEDATOS!M2015*Hoja1!$C$20)),0)</f>
        <v>0</v>
      </c>
    </row>
    <row r="2016" spans="2:14" x14ac:dyDescent="0.75">
      <c r="B2016" t="str">
        <f t="shared" si="13"/>
        <v>1B2ai</v>
      </c>
      <c r="C2016" t="str">
        <f>Hoja1!$C$31</f>
        <v>CRUDO</v>
      </c>
      <c r="D2016" t="s">
        <v>12</v>
      </c>
      <c r="E2016" t="s">
        <v>841</v>
      </c>
      <c r="F2016" t="s">
        <v>846</v>
      </c>
      <c r="L2016" t="s">
        <v>30</v>
      </c>
      <c r="M2016">
        <f>'Venteos Well Completion'!BC112</f>
        <v>0</v>
      </c>
      <c r="N2016">
        <f>IFERROR(IF(L2016="CO2",M2016,IF(L2016="CH4",M2016*Hoja1!$C$19,BASEDEDATOS!M2016*Hoja1!$C$20)),0)</f>
        <v>0</v>
      </c>
    </row>
    <row r="2017" spans="2:14" x14ac:dyDescent="0.75">
      <c r="B2017" t="str">
        <f t="shared" si="13"/>
        <v>1B2ai</v>
      </c>
      <c r="C2017" t="str">
        <f>Hoja1!$C$31</f>
        <v>CRUDO</v>
      </c>
      <c r="D2017" t="s">
        <v>12</v>
      </c>
      <c r="E2017" t="s">
        <v>841</v>
      </c>
      <c r="F2017" t="s">
        <v>846</v>
      </c>
      <c r="L2017" t="s">
        <v>30</v>
      </c>
      <c r="M2017">
        <f>'Venteos Well Completion'!BC113</f>
        <v>0</v>
      </c>
      <c r="N2017">
        <f>IFERROR(IF(L2017="CO2",M2017,IF(L2017="CH4",M2017*Hoja1!$C$19,BASEDEDATOS!M2017*Hoja1!$C$20)),0)</f>
        <v>0</v>
      </c>
    </row>
    <row r="2018" spans="2:14" x14ac:dyDescent="0.75">
      <c r="B2018" t="str">
        <f t="shared" si="13"/>
        <v>1B2ai</v>
      </c>
      <c r="C2018" t="str">
        <f>Hoja1!$C$31</f>
        <v>CRUDO</v>
      </c>
      <c r="D2018" t="s">
        <v>12</v>
      </c>
      <c r="E2018" t="s">
        <v>841</v>
      </c>
      <c r="F2018" t="s">
        <v>846</v>
      </c>
      <c r="L2018" t="s">
        <v>30</v>
      </c>
      <c r="M2018">
        <f>'Venteos Well Completion'!BC114</f>
        <v>0</v>
      </c>
      <c r="N2018">
        <f>IFERROR(IF(L2018="CO2",M2018,IF(L2018="CH4",M2018*Hoja1!$C$19,BASEDEDATOS!M2018*Hoja1!$C$20)),0)</f>
        <v>0</v>
      </c>
    </row>
    <row r="2019" spans="2:14" x14ac:dyDescent="0.75">
      <c r="B2019" t="str">
        <f t="shared" si="13"/>
        <v>1B2ai</v>
      </c>
      <c r="C2019" t="str">
        <f>Hoja1!$C$31</f>
        <v>CRUDO</v>
      </c>
      <c r="D2019" t="s">
        <v>12</v>
      </c>
      <c r="E2019" t="s">
        <v>841</v>
      </c>
      <c r="F2019" t="s">
        <v>846</v>
      </c>
      <c r="L2019" t="s">
        <v>30</v>
      </c>
      <c r="M2019">
        <f>'Venteos Well Completion'!BC115</f>
        <v>0</v>
      </c>
      <c r="N2019">
        <f>IFERROR(IF(L2019="CO2",M2019,IF(L2019="CH4",M2019*Hoja1!$C$19,BASEDEDATOS!M2019*Hoja1!$C$20)),0)</f>
        <v>0</v>
      </c>
    </row>
    <row r="2020" spans="2:14" x14ac:dyDescent="0.75">
      <c r="B2020" t="str">
        <f t="shared" si="13"/>
        <v>1B2ai</v>
      </c>
      <c r="C2020" t="str">
        <f>Hoja1!$C$31</f>
        <v>CRUDO</v>
      </c>
      <c r="D2020" t="s">
        <v>12</v>
      </c>
      <c r="E2020" t="s">
        <v>841</v>
      </c>
      <c r="F2020" t="s">
        <v>846</v>
      </c>
      <c r="L2020" t="s">
        <v>30</v>
      </c>
      <c r="M2020">
        <f>'Venteos Well Completion'!BC116</f>
        <v>0</v>
      </c>
      <c r="N2020">
        <f>IFERROR(IF(L2020="CO2",M2020,IF(L2020="CH4",M2020*Hoja1!$C$19,BASEDEDATOS!M2020*Hoja1!$C$20)),0)</f>
        <v>0</v>
      </c>
    </row>
    <row r="2021" spans="2:14" x14ac:dyDescent="0.75">
      <c r="B2021" t="str">
        <f t="shared" si="13"/>
        <v>1B2ai</v>
      </c>
      <c r="C2021" t="str">
        <f>Hoja1!$C$31</f>
        <v>CRUDO</v>
      </c>
      <c r="D2021" t="s">
        <v>12</v>
      </c>
      <c r="E2021" t="s">
        <v>841</v>
      </c>
      <c r="F2021" t="s">
        <v>846</v>
      </c>
      <c r="L2021" t="s">
        <v>30</v>
      </c>
      <c r="M2021">
        <f>'Venteos Well Completion'!BC117</f>
        <v>0</v>
      </c>
      <c r="N2021">
        <f>IFERROR(IF(L2021="CO2",M2021,IF(L2021="CH4",M2021*Hoja1!$C$19,BASEDEDATOS!M2021*Hoja1!$C$20)),0)</f>
        <v>0</v>
      </c>
    </row>
    <row r="2022" spans="2:14" x14ac:dyDescent="0.75">
      <c r="B2022" t="str">
        <f t="shared" si="13"/>
        <v>1B2ai</v>
      </c>
      <c r="C2022" t="str">
        <f>Hoja1!$C$31</f>
        <v>CRUDO</v>
      </c>
      <c r="D2022" t="s">
        <v>12</v>
      </c>
      <c r="E2022" t="s">
        <v>841</v>
      </c>
      <c r="F2022" t="s">
        <v>846</v>
      </c>
      <c r="L2022" t="s">
        <v>30</v>
      </c>
      <c r="M2022">
        <f>'Venteos Well Completion'!BC118</f>
        <v>0</v>
      </c>
      <c r="N2022">
        <f>IFERROR(IF(L2022="CO2",M2022,IF(L2022="CH4",M2022*Hoja1!$C$19,BASEDEDATOS!M2022*Hoja1!$C$20)),0)</f>
        <v>0</v>
      </c>
    </row>
    <row r="2023" spans="2:14" x14ac:dyDescent="0.75">
      <c r="B2023" t="str">
        <f t="shared" si="13"/>
        <v>1B2ai</v>
      </c>
      <c r="C2023" t="str">
        <f>Hoja1!$C$31</f>
        <v>CRUDO</v>
      </c>
      <c r="D2023" t="s">
        <v>12</v>
      </c>
      <c r="E2023" t="s">
        <v>841</v>
      </c>
      <c r="F2023" t="s">
        <v>846</v>
      </c>
      <c r="L2023" t="s">
        <v>30</v>
      </c>
      <c r="M2023">
        <f>'Venteos Well Completion'!BC119</f>
        <v>0</v>
      </c>
      <c r="N2023">
        <f>IFERROR(IF(L2023="CO2",M2023,IF(L2023="CH4",M2023*Hoja1!$C$19,BASEDEDATOS!M2023*Hoja1!$C$20)),0)</f>
        <v>0</v>
      </c>
    </row>
    <row r="2024" spans="2:14" x14ac:dyDescent="0.75">
      <c r="B2024" t="str">
        <f t="shared" si="13"/>
        <v>1B2ai</v>
      </c>
      <c r="C2024" t="str">
        <f>Hoja1!$C$31</f>
        <v>CRUDO</v>
      </c>
      <c r="D2024" t="s">
        <v>12</v>
      </c>
      <c r="E2024" t="s">
        <v>841</v>
      </c>
      <c r="F2024" t="s">
        <v>846</v>
      </c>
      <c r="L2024" t="s">
        <v>30</v>
      </c>
      <c r="M2024">
        <f>'Venteos Well Completion'!BC120</f>
        <v>0</v>
      </c>
      <c r="N2024">
        <f>IFERROR(IF(L2024="CO2",M2024,IF(L2024="CH4",M2024*Hoja1!$C$19,BASEDEDATOS!M2024*Hoja1!$C$20)),0)</f>
        <v>0</v>
      </c>
    </row>
    <row r="2025" spans="2:14" x14ac:dyDescent="0.75">
      <c r="B2025" t="str">
        <f t="shared" si="13"/>
        <v>1B2ai</v>
      </c>
      <c r="C2025" t="str">
        <f>Hoja1!$C$31</f>
        <v>CRUDO</v>
      </c>
      <c r="D2025" t="s">
        <v>12</v>
      </c>
      <c r="E2025" t="s">
        <v>841</v>
      </c>
      <c r="F2025" t="s">
        <v>846</v>
      </c>
      <c r="L2025" t="s">
        <v>30</v>
      </c>
      <c r="M2025">
        <f>'Venteos Well Completion'!BC121</f>
        <v>0</v>
      </c>
      <c r="N2025">
        <f>IFERROR(IF(L2025="CO2",M2025,IF(L2025="CH4",M2025*Hoja1!$C$19,BASEDEDATOS!M2025*Hoja1!$C$20)),0)</f>
        <v>0</v>
      </c>
    </row>
    <row r="2026" spans="2:14" x14ac:dyDescent="0.75">
      <c r="B2026" t="str">
        <f t="shared" si="13"/>
        <v>1B2ai</v>
      </c>
      <c r="C2026" t="str">
        <f>Hoja1!$C$31</f>
        <v>CRUDO</v>
      </c>
      <c r="D2026" t="s">
        <v>12</v>
      </c>
      <c r="E2026" t="s">
        <v>841</v>
      </c>
      <c r="F2026" t="s">
        <v>846</v>
      </c>
      <c r="L2026" t="s">
        <v>30</v>
      </c>
      <c r="M2026">
        <f>'Venteos Well Completion'!BC122</f>
        <v>0</v>
      </c>
      <c r="N2026">
        <f>IFERROR(IF(L2026="CO2",M2026,IF(L2026="CH4",M2026*Hoja1!$C$19,BASEDEDATOS!M2026*Hoja1!$C$20)),0)</f>
        <v>0</v>
      </c>
    </row>
    <row r="2027" spans="2:14" x14ac:dyDescent="0.75">
      <c r="B2027" t="str">
        <f t="shared" si="13"/>
        <v>1B2ai</v>
      </c>
      <c r="C2027" t="str">
        <f>Hoja1!$C$31</f>
        <v>CRUDO</v>
      </c>
      <c r="D2027" t="s">
        <v>12</v>
      </c>
      <c r="E2027" t="s">
        <v>841</v>
      </c>
      <c r="F2027" t="s">
        <v>846</v>
      </c>
      <c r="L2027" t="s">
        <v>30</v>
      </c>
      <c r="M2027">
        <f>'Venteos Well Completion'!BC123</f>
        <v>0</v>
      </c>
      <c r="N2027">
        <f>IFERROR(IF(L2027="CO2",M2027,IF(L2027="CH4",M2027*Hoja1!$C$19,BASEDEDATOS!M2027*Hoja1!$C$20)),0)</f>
        <v>0</v>
      </c>
    </row>
    <row r="2028" spans="2:14" x14ac:dyDescent="0.75">
      <c r="B2028" t="str">
        <f t="shared" si="13"/>
        <v>1B2ai</v>
      </c>
      <c r="C2028" t="str">
        <f>Hoja1!$C$31</f>
        <v>CRUDO</v>
      </c>
      <c r="D2028" t="s">
        <v>12</v>
      </c>
      <c r="E2028" t="s">
        <v>841</v>
      </c>
      <c r="F2028" t="s">
        <v>846</v>
      </c>
      <c r="L2028" t="s">
        <v>30</v>
      </c>
      <c r="M2028">
        <f>'Venteos Well Completion'!BC124</f>
        <v>0</v>
      </c>
      <c r="N2028">
        <f>IFERROR(IF(L2028="CO2",M2028,IF(L2028="CH4",M2028*Hoja1!$C$19,BASEDEDATOS!M2028*Hoja1!$C$20)),0)</f>
        <v>0</v>
      </c>
    </row>
    <row r="2029" spans="2:14" x14ac:dyDescent="0.75">
      <c r="B2029" t="str">
        <f t="shared" si="13"/>
        <v>1B2ai</v>
      </c>
      <c r="C2029" t="str">
        <f>Hoja1!$C$31</f>
        <v>CRUDO</v>
      </c>
      <c r="D2029" t="s">
        <v>12</v>
      </c>
      <c r="E2029" t="s">
        <v>841</v>
      </c>
      <c r="F2029" t="s">
        <v>846</v>
      </c>
      <c r="L2029" t="s">
        <v>30</v>
      </c>
      <c r="M2029">
        <f>'Venteos Well Completion'!BC125</f>
        <v>0</v>
      </c>
      <c r="N2029">
        <f>IFERROR(IF(L2029="CO2",M2029,IF(L2029="CH4",M2029*Hoja1!$C$19,BASEDEDATOS!M2029*Hoja1!$C$20)),0)</f>
        <v>0</v>
      </c>
    </row>
    <row r="2030" spans="2:14" x14ac:dyDescent="0.75">
      <c r="B2030" t="str">
        <f t="shared" si="13"/>
        <v>1B2ai</v>
      </c>
      <c r="C2030" t="str">
        <f>Hoja1!$C$31</f>
        <v>CRUDO</v>
      </c>
      <c r="D2030" t="s">
        <v>12</v>
      </c>
      <c r="E2030" t="s">
        <v>841</v>
      </c>
      <c r="F2030" t="s">
        <v>846</v>
      </c>
      <c r="L2030" t="s">
        <v>30</v>
      </c>
      <c r="M2030">
        <f>'Venteos Well Completion'!BC126</f>
        <v>0</v>
      </c>
      <c r="N2030">
        <f>IFERROR(IF(L2030="CO2",M2030,IF(L2030="CH4",M2030*Hoja1!$C$19,BASEDEDATOS!M2030*Hoja1!$C$20)),0)</f>
        <v>0</v>
      </c>
    </row>
    <row r="2031" spans="2:14" x14ac:dyDescent="0.75">
      <c r="B2031" t="str">
        <f t="shared" si="13"/>
        <v>1B2ai</v>
      </c>
      <c r="C2031" t="str">
        <f>Hoja1!$C$31</f>
        <v>CRUDO</v>
      </c>
      <c r="D2031" t="s">
        <v>12</v>
      </c>
      <c r="E2031" t="s">
        <v>841</v>
      </c>
      <c r="F2031" t="s">
        <v>846</v>
      </c>
      <c r="L2031" t="s">
        <v>30</v>
      </c>
      <c r="M2031">
        <f>'Venteos Well Completion'!BC127</f>
        <v>0</v>
      </c>
      <c r="N2031">
        <f>IFERROR(IF(L2031="CO2",M2031,IF(L2031="CH4",M2031*Hoja1!$C$19,BASEDEDATOS!M2031*Hoja1!$C$20)),0)</f>
        <v>0</v>
      </c>
    </row>
    <row r="2032" spans="2:14" x14ac:dyDescent="0.75">
      <c r="B2032" t="str">
        <f t="shared" si="13"/>
        <v>1B2ai</v>
      </c>
      <c r="C2032" t="str">
        <f>Hoja1!$C$31</f>
        <v>CRUDO</v>
      </c>
      <c r="D2032" t="s">
        <v>12</v>
      </c>
      <c r="E2032" t="s">
        <v>841</v>
      </c>
      <c r="F2032" t="s">
        <v>846</v>
      </c>
      <c r="L2032" t="s">
        <v>30</v>
      </c>
      <c r="M2032">
        <f>'Venteos Well Completion'!BC128</f>
        <v>0</v>
      </c>
      <c r="N2032">
        <f>IFERROR(IF(L2032="CO2",M2032,IF(L2032="CH4",M2032*Hoja1!$C$19,BASEDEDATOS!M2032*Hoja1!$C$20)),0)</f>
        <v>0</v>
      </c>
    </row>
    <row r="2033" spans="2:14" x14ac:dyDescent="0.75">
      <c r="B2033" t="str">
        <f t="shared" si="13"/>
        <v>1B2ai</v>
      </c>
      <c r="C2033" t="str">
        <f>Hoja1!$C$31</f>
        <v>CRUDO</v>
      </c>
      <c r="D2033" t="s">
        <v>12</v>
      </c>
      <c r="E2033" t="s">
        <v>841</v>
      </c>
      <c r="F2033" t="s">
        <v>846</v>
      </c>
      <c r="L2033" t="s">
        <v>30</v>
      </c>
      <c r="M2033">
        <f>'Venteos Well Completion'!BC129</f>
        <v>0</v>
      </c>
      <c r="N2033">
        <f>IFERROR(IF(L2033="CO2",M2033,IF(L2033="CH4",M2033*Hoja1!$C$19,BASEDEDATOS!M2033*Hoja1!$C$20)),0)</f>
        <v>0</v>
      </c>
    </row>
    <row r="2034" spans="2:14" x14ac:dyDescent="0.75">
      <c r="B2034" t="str">
        <f t="shared" si="13"/>
        <v>1B2ai</v>
      </c>
      <c r="C2034" t="str">
        <f>Hoja1!$C$31</f>
        <v>CRUDO</v>
      </c>
      <c r="D2034" t="s">
        <v>12</v>
      </c>
      <c r="E2034" t="s">
        <v>841</v>
      </c>
      <c r="F2034" t="s">
        <v>846</v>
      </c>
      <c r="L2034" t="s">
        <v>30</v>
      </c>
      <c r="M2034">
        <f>'Venteos Well Completion'!BC130</f>
        <v>0</v>
      </c>
      <c r="N2034">
        <f>IFERROR(IF(L2034="CO2",M2034,IF(L2034="CH4",M2034*Hoja1!$C$19,BASEDEDATOS!M2034*Hoja1!$C$20)),0)</f>
        <v>0</v>
      </c>
    </row>
    <row r="2035" spans="2:14" x14ac:dyDescent="0.75">
      <c r="B2035" t="str">
        <f t="shared" si="13"/>
        <v>1B2ai</v>
      </c>
      <c r="C2035" t="str">
        <f>Hoja1!$C$31</f>
        <v>CRUDO</v>
      </c>
      <c r="D2035" t="s">
        <v>12</v>
      </c>
      <c r="E2035" t="s">
        <v>841</v>
      </c>
      <c r="F2035" t="s">
        <v>846</v>
      </c>
      <c r="L2035" t="s">
        <v>30</v>
      </c>
      <c r="M2035">
        <f>'Venteos Well Completion'!BC131</f>
        <v>0</v>
      </c>
      <c r="N2035">
        <f>IFERROR(IF(L2035="CO2",M2035,IF(L2035="CH4",M2035*Hoja1!$C$19,BASEDEDATOS!M2035*Hoja1!$C$20)),0)</f>
        <v>0</v>
      </c>
    </row>
    <row r="2036" spans="2:14" x14ac:dyDescent="0.75">
      <c r="B2036" t="str">
        <f t="shared" si="13"/>
        <v>1B2ai</v>
      </c>
      <c r="C2036" t="str">
        <f>Hoja1!$C$31</f>
        <v>CRUDO</v>
      </c>
      <c r="D2036" t="s">
        <v>12</v>
      </c>
      <c r="E2036" t="s">
        <v>841</v>
      </c>
      <c r="F2036" t="s">
        <v>846</v>
      </c>
      <c r="L2036" t="s">
        <v>30</v>
      </c>
      <c r="M2036">
        <f>'Venteos Well Completion'!BC132</f>
        <v>0</v>
      </c>
      <c r="N2036">
        <f>IFERROR(IF(L2036="CO2",M2036,IF(L2036="CH4",M2036*Hoja1!$C$19,BASEDEDATOS!M2036*Hoja1!$C$20)),0)</f>
        <v>0</v>
      </c>
    </row>
    <row r="2037" spans="2:14" x14ac:dyDescent="0.75">
      <c r="B2037" t="str">
        <f t="shared" si="13"/>
        <v>1B2ai</v>
      </c>
      <c r="C2037" t="str">
        <f>Hoja1!$C$31</f>
        <v>CRUDO</v>
      </c>
      <c r="D2037" t="s">
        <v>12</v>
      </c>
      <c r="E2037" t="s">
        <v>841</v>
      </c>
      <c r="F2037" t="s">
        <v>846</v>
      </c>
      <c r="L2037" t="s">
        <v>30</v>
      </c>
      <c r="M2037">
        <f>'Venteos Well Completion'!BC133</f>
        <v>0</v>
      </c>
      <c r="N2037">
        <f>IFERROR(IF(L2037="CO2",M2037,IF(L2037="CH4",M2037*Hoja1!$C$19,BASEDEDATOS!M2037*Hoja1!$C$20)),0)</f>
        <v>0</v>
      </c>
    </row>
    <row r="2038" spans="2:14" x14ac:dyDescent="0.75">
      <c r="B2038" t="str">
        <f t="shared" si="13"/>
        <v>1B2ai</v>
      </c>
      <c r="C2038" t="str">
        <f>Hoja1!$C$31</f>
        <v>CRUDO</v>
      </c>
      <c r="D2038" t="s">
        <v>12</v>
      </c>
      <c r="E2038" t="s">
        <v>841</v>
      </c>
      <c r="F2038" t="s">
        <v>846</v>
      </c>
      <c r="L2038" t="s">
        <v>30</v>
      </c>
      <c r="M2038">
        <f>'Venteos Well Completion'!BC134</f>
        <v>0</v>
      </c>
      <c r="N2038">
        <f>IFERROR(IF(L2038="CO2",M2038,IF(L2038="CH4",M2038*Hoja1!$C$19,BASEDEDATOS!M2038*Hoja1!$C$20)),0)</f>
        <v>0</v>
      </c>
    </row>
    <row r="2039" spans="2:14" x14ac:dyDescent="0.75">
      <c r="B2039" t="str">
        <f t="shared" si="13"/>
        <v>1B2ai</v>
      </c>
      <c r="C2039" t="str">
        <f>Hoja1!$C$31</f>
        <v>CRUDO</v>
      </c>
      <c r="D2039" t="s">
        <v>12</v>
      </c>
      <c r="E2039" t="s">
        <v>841</v>
      </c>
      <c r="F2039" t="s">
        <v>846</v>
      </c>
      <c r="L2039" t="s">
        <v>30</v>
      </c>
      <c r="M2039">
        <f>'Venteos Well Completion'!BC135</f>
        <v>0</v>
      </c>
      <c r="N2039">
        <f>IFERROR(IF(L2039="CO2",M2039,IF(L2039="CH4",M2039*Hoja1!$C$19,BASEDEDATOS!M2039*Hoja1!$C$20)),0)</f>
        <v>0</v>
      </c>
    </row>
    <row r="2040" spans="2:14" x14ac:dyDescent="0.75">
      <c r="B2040" t="str">
        <f t="shared" si="13"/>
        <v>1B2ai</v>
      </c>
      <c r="C2040" t="str">
        <f>Hoja1!$C$31</f>
        <v>CRUDO</v>
      </c>
      <c r="D2040" t="s">
        <v>12</v>
      </c>
      <c r="E2040" t="s">
        <v>841</v>
      </c>
      <c r="F2040" t="s">
        <v>846</v>
      </c>
      <c r="L2040" t="s">
        <v>30</v>
      </c>
      <c r="M2040">
        <f>'Venteos Well Completion'!BC136</f>
        <v>0</v>
      </c>
      <c r="N2040">
        <f>IFERROR(IF(L2040="CO2",M2040,IF(L2040="CH4",M2040*Hoja1!$C$19,BASEDEDATOS!M2040*Hoja1!$C$20)),0)</f>
        <v>0</v>
      </c>
    </row>
    <row r="2041" spans="2:14" x14ac:dyDescent="0.75">
      <c r="B2041" t="str">
        <f t="shared" si="13"/>
        <v>1B2ai</v>
      </c>
      <c r="C2041" t="str">
        <f>Hoja1!$C$31</f>
        <v>CRUDO</v>
      </c>
      <c r="D2041" t="s">
        <v>12</v>
      </c>
      <c r="E2041" t="s">
        <v>841</v>
      </c>
      <c r="F2041" t="s">
        <v>846</v>
      </c>
      <c r="L2041" t="s">
        <v>30</v>
      </c>
      <c r="M2041">
        <f>'Venteos Well Completion'!BC137</f>
        <v>0</v>
      </c>
      <c r="N2041">
        <f>IFERROR(IF(L2041="CO2",M2041,IF(L2041="CH4",M2041*Hoja1!$C$19,BASEDEDATOS!M2041*Hoja1!$C$20)),0)</f>
        <v>0</v>
      </c>
    </row>
    <row r="2042" spans="2:14" x14ac:dyDescent="0.75">
      <c r="B2042" t="str">
        <f t="shared" si="13"/>
        <v>1B2ai</v>
      </c>
      <c r="C2042" t="str">
        <f>Hoja1!$C$31</f>
        <v>CRUDO</v>
      </c>
      <c r="D2042" t="s">
        <v>12</v>
      </c>
      <c r="E2042" t="s">
        <v>841</v>
      </c>
      <c r="F2042" t="s">
        <v>846</v>
      </c>
      <c r="L2042" t="s">
        <v>30</v>
      </c>
      <c r="M2042">
        <f>'Venteos Well Completion'!BC138</f>
        <v>0</v>
      </c>
      <c r="N2042">
        <f>IFERROR(IF(L2042="CO2",M2042,IF(L2042="CH4",M2042*Hoja1!$C$19,BASEDEDATOS!M2042*Hoja1!$C$20)),0)</f>
        <v>0</v>
      </c>
    </row>
    <row r="2043" spans="2:14" x14ac:dyDescent="0.75">
      <c r="B2043" t="str">
        <f t="shared" si="13"/>
        <v>1B2ai</v>
      </c>
      <c r="C2043" t="str">
        <f>Hoja1!$C$31</f>
        <v>CRUDO</v>
      </c>
      <c r="D2043" t="s">
        <v>12</v>
      </c>
      <c r="E2043" t="s">
        <v>841</v>
      </c>
      <c r="F2043" t="s">
        <v>846</v>
      </c>
      <c r="L2043" t="s">
        <v>30</v>
      </c>
      <c r="M2043">
        <f>'Venteos Well Completion'!BC139</f>
        <v>0</v>
      </c>
      <c r="N2043">
        <f>IFERROR(IF(L2043="CO2",M2043,IF(L2043="CH4",M2043*Hoja1!$C$19,BASEDEDATOS!M2043*Hoja1!$C$20)),0)</f>
        <v>0</v>
      </c>
    </row>
    <row r="2044" spans="2:14" x14ac:dyDescent="0.75">
      <c r="B2044" t="str">
        <f t="shared" si="13"/>
        <v>1B2ai</v>
      </c>
      <c r="C2044" t="str">
        <f>Hoja1!$C$31</f>
        <v>CRUDO</v>
      </c>
      <c r="D2044" t="s">
        <v>12</v>
      </c>
      <c r="E2044" t="s">
        <v>841</v>
      </c>
      <c r="F2044" t="s">
        <v>846</v>
      </c>
      <c r="L2044" t="s">
        <v>30</v>
      </c>
      <c r="M2044">
        <f>'Venteos Well Completion'!BC140</f>
        <v>0</v>
      </c>
      <c r="N2044">
        <f>IFERROR(IF(L2044="CO2",M2044,IF(L2044="CH4",M2044*Hoja1!$C$19,BASEDEDATOS!M2044*Hoja1!$C$20)),0)</f>
        <v>0</v>
      </c>
    </row>
    <row r="2045" spans="2:14" x14ac:dyDescent="0.75">
      <c r="B2045" t="str">
        <f t="shared" si="13"/>
        <v>1B2ai</v>
      </c>
      <c r="C2045" t="str">
        <f>Hoja1!$C$31</f>
        <v>CRUDO</v>
      </c>
      <c r="D2045" t="s">
        <v>12</v>
      </c>
      <c r="E2045" t="s">
        <v>841</v>
      </c>
      <c r="F2045" t="s">
        <v>846</v>
      </c>
      <c r="L2045" t="s">
        <v>30</v>
      </c>
      <c r="M2045">
        <f>'Venteos Well Completion'!BC141</f>
        <v>0</v>
      </c>
      <c r="N2045">
        <f>IFERROR(IF(L2045="CO2",M2045,IF(L2045="CH4",M2045*Hoja1!$C$19,BASEDEDATOS!M2045*Hoja1!$C$20)),0)</f>
        <v>0</v>
      </c>
    </row>
    <row r="2046" spans="2:14" x14ac:dyDescent="0.75">
      <c r="B2046" t="str">
        <f t="shared" si="13"/>
        <v>1B2ai</v>
      </c>
      <c r="C2046" t="str">
        <f>Hoja1!$C$31</f>
        <v>CRUDO</v>
      </c>
      <c r="D2046" t="s">
        <v>12</v>
      </c>
      <c r="E2046" t="s">
        <v>841</v>
      </c>
      <c r="F2046" t="s">
        <v>846</v>
      </c>
      <c r="L2046" t="s">
        <v>30</v>
      </c>
      <c r="M2046">
        <f>'Venteos Well Completion'!BC142</f>
        <v>0</v>
      </c>
      <c r="N2046">
        <f>IFERROR(IF(L2046="CO2",M2046,IF(L2046="CH4",M2046*Hoja1!$C$19,BASEDEDATOS!M2046*Hoja1!$C$20)),0)</f>
        <v>0</v>
      </c>
    </row>
    <row r="2047" spans="2:14" x14ac:dyDescent="0.75">
      <c r="B2047" t="str">
        <f t="shared" si="13"/>
        <v>1B2ai</v>
      </c>
      <c r="C2047" t="str">
        <f>Hoja1!$C$31</f>
        <v>CRUDO</v>
      </c>
      <c r="D2047" t="s">
        <v>12</v>
      </c>
      <c r="E2047" t="s">
        <v>841</v>
      </c>
      <c r="F2047" t="s">
        <v>846</v>
      </c>
      <c r="L2047" t="s">
        <v>30</v>
      </c>
      <c r="M2047">
        <f>'Venteos Well Completion'!BC143</f>
        <v>0</v>
      </c>
      <c r="N2047">
        <f>IFERROR(IF(L2047="CO2",M2047,IF(L2047="CH4",M2047*Hoja1!$C$19,BASEDEDATOS!M2047*Hoja1!$C$20)),0)</f>
        <v>0</v>
      </c>
    </row>
    <row r="2048" spans="2:14" x14ac:dyDescent="0.75">
      <c r="B2048" t="str">
        <f t="shared" si="13"/>
        <v>1B2ai</v>
      </c>
      <c r="C2048" t="str">
        <f>Hoja1!$C$31</f>
        <v>CRUDO</v>
      </c>
      <c r="D2048" t="s">
        <v>12</v>
      </c>
      <c r="E2048" t="s">
        <v>841</v>
      </c>
      <c r="F2048" t="s">
        <v>846</v>
      </c>
      <c r="L2048" t="s">
        <v>30</v>
      </c>
      <c r="M2048">
        <f>'Venteos Well Completion'!BC144</f>
        <v>0</v>
      </c>
      <c r="N2048">
        <f>IFERROR(IF(L2048="CO2",M2048,IF(L2048="CH4",M2048*Hoja1!$C$19,BASEDEDATOS!M2048*Hoja1!$C$20)),0)</f>
        <v>0</v>
      </c>
    </row>
    <row r="2049" spans="2:14" x14ac:dyDescent="0.75">
      <c r="B2049" t="str">
        <f t="shared" si="13"/>
        <v>1B2ai</v>
      </c>
      <c r="C2049" t="str">
        <f>Hoja1!$C$31</f>
        <v>CRUDO</v>
      </c>
      <c r="D2049" t="s">
        <v>12</v>
      </c>
      <c r="E2049" t="s">
        <v>841</v>
      </c>
      <c r="F2049" t="s">
        <v>846</v>
      </c>
      <c r="L2049" t="s">
        <v>30</v>
      </c>
      <c r="M2049">
        <f>'Venteos Well Completion'!BC145</f>
        <v>0</v>
      </c>
      <c r="N2049">
        <f>IFERROR(IF(L2049="CO2",M2049,IF(L2049="CH4",M2049*Hoja1!$C$19,BASEDEDATOS!M2049*Hoja1!$C$20)),0)</f>
        <v>0</v>
      </c>
    </row>
    <row r="2050" spans="2:14" x14ac:dyDescent="0.75">
      <c r="B2050" t="str">
        <f t="shared" si="13"/>
        <v>1B2ai</v>
      </c>
      <c r="C2050" t="str">
        <f>Hoja1!$C$31</f>
        <v>CRUDO</v>
      </c>
      <c r="D2050" t="s">
        <v>12</v>
      </c>
      <c r="E2050" t="s">
        <v>841</v>
      </c>
      <c r="F2050" t="s">
        <v>846</v>
      </c>
      <c r="L2050" t="s">
        <v>31</v>
      </c>
      <c r="M2050">
        <f>'Venteos Well Completion'!BD58</f>
        <v>1.9489638358306112E-8</v>
      </c>
      <c r="N2050">
        <f>IFERROR(IF(L2050="CO2",M2050,IF(L2050="CH4",M2050*Hoja1!$C$19,BASEDEDATOS!M2050*Hoja1!$C$20)),0)</f>
        <v>5.4570987403257112E-7</v>
      </c>
    </row>
    <row r="2051" spans="2:14" x14ac:dyDescent="0.75">
      <c r="B2051" t="str">
        <f t="shared" si="13"/>
        <v>1B2ai</v>
      </c>
      <c r="C2051" t="str">
        <f>Hoja1!$C$31</f>
        <v>CRUDO</v>
      </c>
      <c r="D2051" t="s">
        <v>12</v>
      </c>
      <c r="E2051" t="s">
        <v>841</v>
      </c>
      <c r="F2051" t="s">
        <v>846</v>
      </c>
      <c r="L2051" t="s">
        <v>31</v>
      </c>
      <c r="M2051">
        <f>'Venteos Well Completion'!BD59</f>
        <v>7.105597318132437E-3</v>
      </c>
      <c r="N2051">
        <f>IFERROR(IF(L2051="CO2",M2051,IF(L2051="CH4",M2051*Hoja1!$C$19,BASEDEDATOS!M2051*Hoja1!$C$20)),0)</f>
        <v>0.19895672490770824</v>
      </c>
    </row>
    <row r="2052" spans="2:14" x14ac:dyDescent="0.75">
      <c r="B2052" t="str">
        <f t="shared" si="13"/>
        <v>1B2ai</v>
      </c>
      <c r="C2052" t="str">
        <f>Hoja1!$C$31</f>
        <v>CRUDO</v>
      </c>
      <c r="D2052" t="s">
        <v>12</v>
      </c>
      <c r="E2052" t="s">
        <v>841</v>
      </c>
      <c r="F2052" t="s">
        <v>846</v>
      </c>
      <c r="L2052" t="s">
        <v>31</v>
      </c>
      <c r="M2052">
        <f>'Venteos Well Completion'!BD60</f>
        <v>0</v>
      </c>
      <c r="N2052">
        <f>IFERROR(IF(L2052="CO2",M2052,IF(L2052="CH4",M2052*Hoja1!$C$19,BASEDEDATOS!M2052*Hoja1!$C$20)),0)</f>
        <v>0</v>
      </c>
    </row>
    <row r="2053" spans="2:14" x14ac:dyDescent="0.75">
      <c r="B2053" t="str">
        <f t="shared" si="13"/>
        <v>1B2ai</v>
      </c>
      <c r="C2053" t="str">
        <f>Hoja1!$C$31</f>
        <v>CRUDO</v>
      </c>
      <c r="D2053" t="s">
        <v>12</v>
      </c>
      <c r="E2053" t="s">
        <v>841</v>
      </c>
      <c r="F2053" t="s">
        <v>846</v>
      </c>
      <c r="L2053" t="s">
        <v>31</v>
      </c>
      <c r="M2053">
        <f>'Venteos Well Completion'!BD61</f>
        <v>0</v>
      </c>
      <c r="N2053">
        <f>IFERROR(IF(L2053="CO2",M2053,IF(L2053="CH4",M2053*Hoja1!$C$19,BASEDEDATOS!M2053*Hoja1!$C$20)),0)</f>
        <v>0</v>
      </c>
    </row>
    <row r="2054" spans="2:14" x14ac:dyDescent="0.75">
      <c r="B2054" t="str">
        <f t="shared" si="13"/>
        <v>1B2ai</v>
      </c>
      <c r="C2054" t="str">
        <f>Hoja1!$C$31</f>
        <v>CRUDO</v>
      </c>
      <c r="D2054" t="s">
        <v>12</v>
      </c>
      <c r="E2054" t="s">
        <v>841</v>
      </c>
      <c r="F2054" t="s">
        <v>846</v>
      </c>
      <c r="L2054" t="s">
        <v>31</v>
      </c>
      <c r="M2054">
        <f>'Venteos Well Completion'!BD62</f>
        <v>0</v>
      </c>
      <c r="N2054">
        <f>IFERROR(IF(L2054="CO2",M2054,IF(L2054="CH4",M2054*Hoja1!$C$19,BASEDEDATOS!M2054*Hoja1!$C$20)),0)</f>
        <v>0</v>
      </c>
    </row>
    <row r="2055" spans="2:14" x14ac:dyDescent="0.75">
      <c r="B2055" t="str">
        <f t="shared" si="13"/>
        <v>1B2ai</v>
      </c>
      <c r="C2055" t="str">
        <f>Hoja1!$C$31</f>
        <v>CRUDO</v>
      </c>
      <c r="D2055" t="s">
        <v>12</v>
      </c>
      <c r="E2055" t="s">
        <v>841</v>
      </c>
      <c r="F2055" t="s">
        <v>846</v>
      </c>
      <c r="L2055" t="s">
        <v>31</v>
      </c>
      <c r="M2055">
        <f>'Venteos Well Completion'!BD63</f>
        <v>0</v>
      </c>
      <c r="N2055">
        <f>IFERROR(IF(L2055="CO2",M2055,IF(L2055="CH4",M2055*Hoja1!$C$19,BASEDEDATOS!M2055*Hoja1!$C$20)),0)</f>
        <v>0</v>
      </c>
    </row>
    <row r="2056" spans="2:14" x14ac:dyDescent="0.75">
      <c r="B2056" t="str">
        <f t="shared" si="13"/>
        <v>1B2ai</v>
      </c>
      <c r="C2056" t="str">
        <f>Hoja1!$C$31</f>
        <v>CRUDO</v>
      </c>
      <c r="D2056" t="s">
        <v>12</v>
      </c>
      <c r="E2056" t="s">
        <v>841</v>
      </c>
      <c r="F2056" t="s">
        <v>846</v>
      </c>
      <c r="L2056" t="s">
        <v>31</v>
      </c>
      <c r="M2056">
        <f>'Venteos Well Completion'!BD64</f>
        <v>0</v>
      </c>
      <c r="N2056">
        <f>IFERROR(IF(L2056="CO2",M2056,IF(L2056="CH4",M2056*Hoja1!$C$19,BASEDEDATOS!M2056*Hoja1!$C$20)),0)</f>
        <v>0</v>
      </c>
    </row>
    <row r="2057" spans="2:14" x14ac:dyDescent="0.75">
      <c r="B2057" t="str">
        <f t="shared" si="13"/>
        <v>1B2ai</v>
      </c>
      <c r="C2057" t="str">
        <f>Hoja1!$C$31</f>
        <v>CRUDO</v>
      </c>
      <c r="D2057" t="s">
        <v>12</v>
      </c>
      <c r="E2057" t="s">
        <v>841</v>
      </c>
      <c r="F2057" t="s">
        <v>846</v>
      </c>
      <c r="L2057" t="s">
        <v>31</v>
      </c>
      <c r="M2057">
        <f>'Venteos Well Completion'!BD65</f>
        <v>0</v>
      </c>
      <c r="N2057">
        <f>IFERROR(IF(L2057="CO2",M2057,IF(L2057="CH4",M2057*Hoja1!$C$19,BASEDEDATOS!M2057*Hoja1!$C$20)),0)</f>
        <v>0</v>
      </c>
    </row>
    <row r="2058" spans="2:14" x14ac:dyDescent="0.75">
      <c r="B2058" t="str">
        <f t="shared" si="13"/>
        <v>1B2ai</v>
      </c>
      <c r="C2058" t="str">
        <f>Hoja1!$C$31</f>
        <v>CRUDO</v>
      </c>
      <c r="D2058" t="s">
        <v>12</v>
      </c>
      <c r="E2058" t="s">
        <v>841</v>
      </c>
      <c r="F2058" t="s">
        <v>846</v>
      </c>
      <c r="L2058" t="s">
        <v>31</v>
      </c>
      <c r="M2058">
        <f>'Venteos Well Completion'!BD66</f>
        <v>0</v>
      </c>
      <c r="N2058">
        <f>IFERROR(IF(L2058="CO2",M2058,IF(L2058="CH4",M2058*Hoja1!$C$19,BASEDEDATOS!M2058*Hoja1!$C$20)),0)</f>
        <v>0</v>
      </c>
    </row>
    <row r="2059" spans="2:14" x14ac:dyDescent="0.75">
      <c r="B2059" t="str">
        <f t="shared" si="13"/>
        <v>1B2ai</v>
      </c>
      <c r="C2059" t="str">
        <f>Hoja1!$C$31</f>
        <v>CRUDO</v>
      </c>
      <c r="D2059" t="s">
        <v>12</v>
      </c>
      <c r="E2059" t="s">
        <v>841</v>
      </c>
      <c r="F2059" t="s">
        <v>846</v>
      </c>
      <c r="L2059" t="s">
        <v>31</v>
      </c>
      <c r="M2059">
        <f>'Venteos Well Completion'!BD67</f>
        <v>0</v>
      </c>
      <c r="N2059">
        <f>IFERROR(IF(L2059="CO2",M2059,IF(L2059="CH4",M2059*Hoja1!$C$19,BASEDEDATOS!M2059*Hoja1!$C$20)),0)</f>
        <v>0</v>
      </c>
    </row>
    <row r="2060" spans="2:14" x14ac:dyDescent="0.75">
      <c r="B2060" t="str">
        <f t="shared" ref="B2060:B2123" si="14">IF(C2060="CRUDO","1B2ai","1B2aii")</f>
        <v>1B2ai</v>
      </c>
      <c r="C2060" t="str">
        <f>Hoja1!$C$31</f>
        <v>CRUDO</v>
      </c>
      <c r="D2060" t="s">
        <v>12</v>
      </c>
      <c r="E2060" t="s">
        <v>841</v>
      </c>
      <c r="F2060" t="s">
        <v>846</v>
      </c>
      <c r="L2060" t="s">
        <v>31</v>
      </c>
      <c r="M2060">
        <f>'Venteos Well Completion'!BD68</f>
        <v>0</v>
      </c>
      <c r="N2060">
        <f>IFERROR(IF(L2060="CO2",M2060,IF(L2060="CH4",M2060*Hoja1!$C$19,BASEDEDATOS!M2060*Hoja1!$C$20)),0)</f>
        <v>0</v>
      </c>
    </row>
    <row r="2061" spans="2:14" x14ac:dyDescent="0.75">
      <c r="B2061" t="str">
        <f t="shared" si="14"/>
        <v>1B2ai</v>
      </c>
      <c r="C2061" t="str">
        <f>Hoja1!$C$31</f>
        <v>CRUDO</v>
      </c>
      <c r="D2061" t="s">
        <v>12</v>
      </c>
      <c r="E2061" t="s">
        <v>841</v>
      </c>
      <c r="F2061" t="s">
        <v>846</v>
      </c>
      <c r="L2061" t="s">
        <v>31</v>
      </c>
      <c r="M2061">
        <f>'Venteos Well Completion'!BD69</f>
        <v>0</v>
      </c>
      <c r="N2061">
        <f>IFERROR(IF(L2061="CO2",M2061,IF(L2061="CH4",M2061*Hoja1!$C$19,BASEDEDATOS!M2061*Hoja1!$C$20)),0)</f>
        <v>0</v>
      </c>
    </row>
    <row r="2062" spans="2:14" x14ac:dyDescent="0.75">
      <c r="B2062" t="str">
        <f t="shared" si="14"/>
        <v>1B2ai</v>
      </c>
      <c r="C2062" t="str">
        <f>Hoja1!$C$31</f>
        <v>CRUDO</v>
      </c>
      <c r="D2062" t="s">
        <v>12</v>
      </c>
      <c r="E2062" t="s">
        <v>841</v>
      </c>
      <c r="F2062" t="s">
        <v>846</v>
      </c>
      <c r="L2062" t="s">
        <v>31</v>
      </c>
      <c r="M2062">
        <f>'Venteos Well Completion'!BD70</f>
        <v>0</v>
      </c>
      <c r="N2062">
        <f>IFERROR(IF(L2062="CO2",M2062,IF(L2062="CH4",M2062*Hoja1!$C$19,BASEDEDATOS!M2062*Hoja1!$C$20)),0)</f>
        <v>0</v>
      </c>
    </row>
    <row r="2063" spans="2:14" x14ac:dyDescent="0.75">
      <c r="B2063" t="str">
        <f t="shared" si="14"/>
        <v>1B2ai</v>
      </c>
      <c r="C2063" t="str">
        <f>Hoja1!$C$31</f>
        <v>CRUDO</v>
      </c>
      <c r="D2063" t="s">
        <v>12</v>
      </c>
      <c r="E2063" t="s">
        <v>841</v>
      </c>
      <c r="F2063" t="s">
        <v>846</v>
      </c>
      <c r="L2063" t="s">
        <v>31</v>
      </c>
      <c r="M2063">
        <f>'Venteos Well Completion'!BD71</f>
        <v>0</v>
      </c>
      <c r="N2063">
        <f>IFERROR(IF(L2063="CO2",M2063,IF(L2063="CH4",M2063*Hoja1!$C$19,BASEDEDATOS!M2063*Hoja1!$C$20)),0)</f>
        <v>0</v>
      </c>
    </row>
    <row r="2064" spans="2:14" x14ac:dyDescent="0.75">
      <c r="B2064" t="str">
        <f t="shared" si="14"/>
        <v>1B2ai</v>
      </c>
      <c r="C2064" t="str">
        <f>Hoja1!$C$31</f>
        <v>CRUDO</v>
      </c>
      <c r="D2064" t="s">
        <v>12</v>
      </c>
      <c r="E2064" t="s">
        <v>841</v>
      </c>
      <c r="F2064" t="s">
        <v>846</v>
      </c>
      <c r="L2064" t="s">
        <v>31</v>
      </c>
      <c r="M2064">
        <f>'Venteos Well Completion'!BD72</f>
        <v>0</v>
      </c>
      <c r="N2064">
        <f>IFERROR(IF(L2064="CO2",M2064,IF(L2064="CH4",M2064*Hoja1!$C$19,BASEDEDATOS!M2064*Hoja1!$C$20)),0)</f>
        <v>0</v>
      </c>
    </row>
    <row r="2065" spans="2:14" x14ac:dyDescent="0.75">
      <c r="B2065" t="str">
        <f t="shared" si="14"/>
        <v>1B2ai</v>
      </c>
      <c r="C2065" t="str">
        <f>Hoja1!$C$31</f>
        <v>CRUDO</v>
      </c>
      <c r="D2065" t="s">
        <v>12</v>
      </c>
      <c r="E2065" t="s">
        <v>841</v>
      </c>
      <c r="F2065" t="s">
        <v>846</v>
      </c>
      <c r="L2065" t="s">
        <v>31</v>
      </c>
      <c r="M2065">
        <f>'Venteos Well Completion'!BD73</f>
        <v>0</v>
      </c>
      <c r="N2065">
        <f>IFERROR(IF(L2065="CO2",M2065,IF(L2065="CH4",M2065*Hoja1!$C$19,BASEDEDATOS!M2065*Hoja1!$C$20)),0)</f>
        <v>0</v>
      </c>
    </row>
    <row r="2066" spans="2:14" x14ac:dyDescent="0.75">
      <c r="B2066" t="str">
        <f t="shared" si="14"/>
        <v>1B2ai</v>
      </c>
      <c r="C2066" t="str">
        <f>Hoja1!$C$31</f>
        <v>CRUDO</v>
      </c>
      <c r="D2066" t="s">
        <v>12</v>
      </c>
      <c r="E2066" t="s">
        <v>841</v>
      </c>
      <c r="F2066" t="s">
        <v>846</v>
      </c>
      <c r="L2066" t="s">
        <v>31</v>
      </c>
      <c r="M2066">
        <f>'Venteos Well Completion'!BD74</f>
        <v>0</v>
      </c>
      <c r="N2066">
        <f>IFERROR(IF(L2066="CO2",M2066,IF(L2066="CH4",M2066*Hoja1!$C$19,BASEDEDATOS!M2066*Hoja1!$C$20)),0)</f>
        <v>0</v>
      </c>
    </row>
    <row r="2067" spans="2:14" x14ac:dyDescent="0.75">
      <c r="B2067" t="str">
        <f t="shared" si="14"/>
        <v>1B2ai</v>
      </c>
      <c r="C2067" t="str">
        <f>Hoja1!$C$31</f>
        <v>CRUDO</v>
      </c>
      <c r="D2067" t="s">
        <v>12</v>
      </c>
      <c r="E2067" t="s">
        <v>841</v>
      </c>
      <c r="F2067" t="s">
        <v>846</v>
      </c>
      <c r="L2067" t="s">
        <v>31</v>
      </c>
      <c r="M2067">
        <f>'Venteos Well Completion'!BD75</f>
        <v>0</v>
      </c>
      <c r="N2067">
        <f>IFERROR(IF(L2067="CO2",M2067,IF(L2067="CH4",M2067*Hoja1!$C$19,BASEDEDATOS!M2067*Hoja1!$C$20)),0)</f>
        <v>0</v>
      </c>
    </row>
    <row r="2068" spans="2:14" x14ac:dyDescent="0.75">
      <c r="B2068" t="str">
        <f t="shared" si="14"/>
        <v>1B2ai</v>
      </c>
      <c r="C2068" t="str">
        <f>Hoja1!$C$31</f>
        <v>CRUDO</v>
      </c>
      <c r="D2068" t="s">
        <v>12</v>
      </c>
      <c r="E2068" t="s">
        <v>841</v>
      </c>
      <c r="F2068" t="s">
        <v>846</v>
      </c>
      <c r="L2068" t="s">
        <v>31</v>
      </c>
      <c r="M2068">
        <f>'Venteos Well Completion'!BD76</f>
        <v>0</v>
      </c>
      <c r="N2068">
        <f>IFERROR(IF(L2068="CO2",M2068,IF(L2068="CH4",M2068*Hoja1!$C$19,BASEDEDATOS!M2068*Hoja1!$C$20)),0)</f>
        <v>0</v>
      </c>
    </row>
    <row r="2069" spans="2:14" x14ac:dyDescent="0.75">
      <c r="B2069" t="str">
        <f t="shared" si="14"/>
        <v>1B2ai</v>
      </c>
      <c r="C2069" t="str">
        <f>Hoja1!$C$31</f>
        <v>CRUDO</v>
      </c>
      <c r="D2069" t="s">
        <v>12</v>
      </c>
      <c r="E2069" t="s">
        <v>841</v>
      </c>
      <c r="F2069" t="s">
        <v>846</v>
      </c>
      <c r="L2069" t="s">
        <v>31</v>
      </c>
      <c r="M2069">
        <f>'Venteos Well Completion'!BD77</f>
        <v>0</v>
      </c>
      <c r="N2069">
        <f>IFERROR(IF(L2069="CO2",M2069,IF(L2069="CH4",M2069*Hoja1!$C$19,BASEDEDATOS!M2069*Hoja1!$C$20)),0)</f>
        <v>0</v>
      </c>
    </row>
    <row r="2070" spans="2:14" x14ac:dyDescent="0.75">
      <c r="B2070" t="str">
        <f t="shared" si="14"/>
        <v>1B2ai</v>
      </c>
      <c r="C2070" t="str">
        <f>Hoja1!$C$31</f>
        <v>CRUDO</v>
      </c>
      <c r="D2070" t="s">
        <v>12</v>
      </c>
      <c r="E2070" t="s">
        <v>841</v>
      </c>
      <c r="F2070" t="s">
        <v>846</v>
      </c>
      <c r="L2070" t="s">
        <v>31</v>
      </c>
      <c r="M2070">
        <f>'Venteos Well Completion'!BD78</f>
        <v>0</v>
      </c>
      <c r="N2070">
        <f>IFERROR(IF(L2070="CO2",M2070,IF(L2070="CH4",M2070*Hoja1!$C$19,BASEDEDATOS!M2070*Hoja1!$C$20)),0)</f>
        <v>0</v>
      </c>
    </row>
    <row r="2071" spans="2:14" x14ac:dyDescent="0.75">
      <c r="B2071" t="str">
        <f t="shared" si="14"/>
        <v>1B2ai</v>
      </c>
      <c r="C2071" t="str">
        <f>Hoja1!$C$31</f>
        <v>CRUDO</v>
      </c>
      <c r="D2071" t="s">
        <v>12</v>
      </c>
      <c r="E2071" t="s">
        <v>841</v>
      </c>
      <c r="F2071" t="s">
        <v>846</v>
      </c>
      <c r="L2071" t="s">
        <v>31</v>
      </c>
      <c r="M2071">
        <f>'Venteos Well Completion'!BD79</f>
        <v>0</v>
      </c>
      <c r="N2071">
        <f>IFERROR(IF(L2071="CO2",M2071,IF(L2071="CH4",M2071*Hoja1!$C$19,BASEDEDATOS!M2071*Hoja1!$C$20)),0)</f>
        <v>0</v>
      </c>
    </row>
    <row r="2072" spans="2:14" x14ac:dyDescent="0.75">
      <c r="B2072" t="str">
        <f t="shared" si="14"/>
        <v>1B2ai</v>
      </c>
      <c r="C2072" t="str">
        <f>Hoja1!$C$31</f>
        <v>CRUDO</v>
      </c>
      <c r="D2072" t="s">
        <v>12</v>
      </c>
      <c r="E2072" t="s">
        <v>841</v>
      </c>
      <c r="F2072" t="s">
        <v>846</v>
      </c>
      <c r="L2072" t="s">
        <v>31</v>
      </c>
      <c r="M2072">
        <f>'Venteos Well Completion'!BD80</f>
        <v>0</v>
      </c>
      <c r="N2072">
        <f>IFERROR(IF(L2072="CO2",M2072,IF(L2072="CH4",M2072*Hoja1!$C$19,BASEDEDATOS!M2072*Hoja1!$C$20)),0)</f>
        <v>0</v>
      </c>
    </row>
    <row r="2073" spans="2:14" x14ac:dyDescent="0.75">
      <c r="B2073" t="str">
        <f t="shared" si="14"/>
        <v>1B2ai</v>
      </c>
      <c r="C2073" t="str">
        <f>Hoja1!$C$31</f>
        <v>CRUDO</v>
      </c>
      <c r="D2073" t="s">
        <v>12</v>
      </c>
      <c r="E2073" t="s">
        <v>841</v>
      </c>
      <c r="F2073" t="s">
        <v>846</v>
      </c>
      <c r="L2073" t="s">
        <v>31</v>
      </c>
      <c r="M2073">
        <f>'Venteos Well Completion'!BD81</f>
        <v>0</v>
      </c>
      <c r="N2073">
        <f>IFERROR(IF(L2073="CO2",M2073,IF(L2073="CH4",M2073*Hoja1!$C$19,BASEDEDATOS!M2073*Hoja1!$C$20)),0)</f>
        <v>0</v>
      </c>
    </row>
    <row r="2074" spans="2:14" x14ac:dyDescent="0.75">
      <c r="B2074" t="str">
        <f t="shared" si="14"/>
        <v>1B2ai</v>
      </c>
      <c r="C2074" t="str">
        <f>Hoja1!$C$31</f>
        <v>CRUDO</v>
      </c>
      <c r="D2074" t="s">
        <v>12</v>
      </c>
      <c r="E2074" t="s">
        <v>841</v>
      </c>
      <c r="F2074" t="s">
        <v>846</v>
      </c>
      <c r="L2074" t="s">
        <v>31</v>
      </c>
      <c r="M2074">
        <f>'Venteos Well Completion'!BD82</f>
        <v>0</v>
      </c>
      <c r="N2074">
        <f>IFERROR(IF(L2074="CO2",M2074,IF(L2074="CH4",M2074*Hoja1!$C$19,BASEDEDATOS!M2074*Hoja1!$C$20)),0)</f>
        <v>0</v>
      </c>
    </row>
    <row r="2075" spans="2:14" x14ac:dyDescent="0.75">
      <c r="B2075" t="str">
        <f t="shared" si="14"/>
        <v>1B2ai</v>
      </c>
      <c r="C2075" t="str">
        <f>Hoja1!$C$31</f>
        <v>CRUDO</v>
      </c>
      <c r="D2075" t="s">
        <v>12</v>
      </c>
      <c r="E2075" t="s">
        <v>841</v>
      </c>
      <c r="F2075" t="s">
        <v>846</v>
      </c>
      <c r="L2075" t="s">
        <v>31</v>
      </c>
      <c r="M2075">
        <f>'Venteos Well Completion'!BD83</f>
        <v>0</v>
      </c>
      <c r="N2075">
        <f>IFERROR(IF(L2075="CO2",M2075,IF(L2075="CH4",M2075*Hoja1!$C$19,BASEDEDATOS!M2075*Hoja1!$C$20)),0)</f>
        <v>0</v>
      </c>
    </row>
    <row r="2076" spans="2:14" x14ac:dyDescent="0.75">
      <c r="B2076" t="str">
        <f t="shared" si="14"/>
        <v>1B2ai</v>
      </c>
      <c r="C2076" t="str">
        <f>Hoja1!$C$31</f>
        <v>CRUDO</v>
      </c>
      <c r="D2076" t="s">
        <v>12</v>
      </c>
      <c r="E2076" t="s">
        <v>841</v>
      </c>
      <c r="F2076" t="s">
        <v>846</v>
      </c>
      <c r="L2076" t="s">
        <v>31</v>
      </c>
      <c r="M2076">
        <f>'Venteos Well Completion'!BD84</f>
        <v>0</v>
      </c>
      <c r="N2076">
        <f>IFERROR(IF(L2076="CO2",M2076,IF(L2076="CH4",M2076*Hoja1!$C$19,BASEDEDATOS!M2076*Hoja1!$C$20)),0)</f>
        <v>0</v>
      </c>
    </row>
    <row r="2077" spans="2:14" x14ac:dyDescent="0.75">
      <c r="B2077" t="str">
        <f t="shared" si="14"/>
        <v>1B2ai</v>
      </c>
      <c r="C2077" t="str">
        <f>Hoja1!$C$31</f>
        <v>CRUDO</v>
      </c>
      <c r="D2077" t="s">
        <v>12</v>
      </c>
      <c r="E2077" t="s">
        <v>841</v>
      </c>
      <c r="F2077" t="s">
        <v>846</v>
      </c>
      <c r="L2077" t="s">
        <v>31</v>
      </c>
      <c r="M2077">
        <f>'Venteos Well Completion'!BD85</f>
        <v>0</v>
      </c>
      <c r="N2077">
        <f>IFERROR(IF(L2077="CO2",M2077,IF(L2077="CH4",M2077*Hoja1!$C$19,BASEDEDATOS!M2077*Hoja1!$C$20)),0)</f>
        <v>0</v>
      </c>
    </row>
    <row r="2078" spans="2:14" x14ac:dyDescent="0.75">
      <c r="B2078" t="str">
        <f t="shared" si="14"/>
        <v>1B2ai</v>
      </c>
      <c r="C2078" t="str">
        <f>Hoja1!$C$31</f>
        <v>CRUDO</v>
      </c>
      <c r="D2078" t="s">
        <v>12</v>
      </c>
      <c r="E2078" t="s">
        <v>841</v>
      </c>
      <c r="F2078" t="s">
        <v>846</v>
      </c>
      <c r="L2078" t="s">
        <v>31</v>
      </c>
      <c r="M2078">
        <f>'Venteos Well Completion'!BD86</f>
        <v>0</v>
      </c>
      <c r="N2078">
        <f>IFERROR(IF(L2078="CO2",M2078,IF(L2078="CH4",M2078*Hoja1!$C$19,BASEDEDATOS!M2078*Hoja1!$C$20)),0)</f>
        <v>0</v>
      </c>
    </row>
    <row r="2079" spans="2:14" x14ac:dyDescent="0.75">
      <c r="B2079" t="str">
        <f t="shared" si="14"/>
        <v>1B2ai</v>
      </c>
      <c r="C2079" t="str">
        <f>Hoja1!$C$31</f>
        <v>CRUDO</v>
      </c>
      <c r="D2079" t="s">
        <v>12</v>
      </c>
      <c r="E2079" t="s">
        <v>841</v>
      </c>
      <c r="F2079" t="s">
        <v>846</v>
      </c>
      <c r="L2079" t="s">
        <v>31</v>
      </c>
      <c r="M2079">
        <f>'Venteos Well Completion'!BD87</f>
        <v>0</v>
      </c>
      <c r="N2079">
        <f>IFERROR(IF(L2079="CO2",M2079,IF(L2079="CH4",M2079*Hoja1!$C$19,BASEDEDATOS!M2079*Hoja1!$C$20)),0)</f>
        <v>0</v>
      </c>
    </row>
    <row r="2080" spans="2:14" x14ac:dyDescent="0.75">
      <c r="B2080" t="str">
        <f t="shared" si="14"/>
        <v>1B2ai</v>
      </c>
      <c r="C2080" t="str">
        <f>Hoja1!$C$31</f>
        <v>CRUDO</v>
      </c>
      <c r="D2080" t="s">
        <v>12</v>
      </c>
      <c r="E2080" t="s">
        <v>841</v>
      </c>
      <c r="F2080" t="s">
        <v>846</v>
      </c>
      <c r="L2080" t="s">
        <v>31</v>
      </c>
      <c r="M2080">
        <f>'Venteos Well Completion'!BD88</f>
        <v>0</v>
      </c>
      <c r="N2080">
        <f>IFERROR(IF(L2080="CO2",M2080,IF(L2080="CH4",M2080*Hoja1!$C$19,BASEDEDATOS!M2080*Hoja1!$C$20)),0)</f>
        <v>0</v>
      </c>
    </row>
    <row r="2081" spans="2:14" x14ac:dyDescent="0.75">
      <c r="B2081" t="str">
        <f t="shared" si="14"/>
        <v>1B2ai</v>
      </c>
      <c r="C2081" t="str">
        <f>Hoja1!$C$31</f>
        <v>CRUDO</v>
      </c>
      <c r="D2081" t="s">
        <v>12</v>
      </c>
      <c r="E2081" t="s">
        <v>841</v>
      </c>
      <c r="F2081" t="s">
        <v>846</v>
      </c>
      <c r="L2081" t="s">
        <v>31</v>
      </c>
      <c r="M2081">
        <f>'Venteos Well Completion'!BD89</f>
        <v>0</v>
      </c>
      <c r="N2081">
        <f>IFERROR(IF(L2081="CO2",M2081,IF(L2081="CH4",M2081*Hoja1!$C$19,BASEDEDATOS!M2081*Hoja1!$C$20)),0)</f>
        <v>0</v>
      </c>
    </row>
    <row r="2082" spans="2:14" x14ac:dyDescent="0.75">
      <c r="B2082" t="str">
        <f t="shared" si="14"/>
        <v>1B2ai</v>
      </c>
      <c r="C2082" t="str">
        <f>Hoja1!$C$31</f>
        <v>CRUDO</v>
      </c>
      <c r="D2082" t="s">
        <v>12</v>
      </c>
      <c r="E2082" t="s">
        <v>841</v>
      </c>
      <c r="F2082" t="s">
        <v>846</v>
      </c>
      <c r="L2082" t="s">
        <v>31</v>
      </c>
      <c r="M2082">
        <f>'Venteos Well Completion'!BD90</f>
        <v>0</v>
      </c>
      <c r="N2082">
        <f>IFERROR(IF(L2082="CO2",M2082,IF(L2082="CH4",M2082*Hoja1!$C$19,BASEDEDATOS!M2082*Hoja1!$C$20)),0)</f>
        <v>0</v>
      </c>
    </row>
    <row r="2083" spans="2:14" x14ac:dyDescent="0.75">
      <c r="B2083" t="str">
        <f t="shared" si="14"/>
        <v>1B2ai</v>
      </c>
      <c r="C2083" t="str">
        <f>Hoja1!$C$31</f>
        <v>CRUDO</v>
      </c>
      <c r="D2083" t="s">
        <v>12</v>
      </c>
      <c r="E2083" t="s">
        <v>841</v>
      </c>
      <c r="F2083" t="s">
        <v>846</v>
      </c>
      <c r="L2083" t="s">
        <v>31</v>
      </c>
      <c r="M2083">
        <f>'Venteos Well Completion'!BD91</f>
        <v>0</v>
      </c>
      <c r="N2083">
        <f>IFERROR(IF(L2083="CO2",M2083,IF(L2083="CH4",M2083*Hoja1!$C$19,BASEDEDATOS!M2083*Hoja1!$C$20)),0)</f>
        <v>0</v>
      </c>
    </row>
    <row r="2084" spans="2:14" x14ac:dyDescent="0.75">
      <c r="B2084" t="str">
        <f t="shared" si="14"/>
        <v>1B2ai</v>
      </c>
      <c r="C2084" t="str">
        <f>Hoja1!$C$31</f>
        <v>CRUDO</v>
      </c>
      <c r="D2084" t="s">
        <v>12</v>
      </c>
      <c r="E2084" t="s">
        <v>841</v>
      </c>
      <c r="F2084" t="s">
        <v>846</v>
      </c>
      <c r="L2084" t="s">
        <v>31</v>
      </c>
      <c r="M2084">
        <f>'Venteos Well Completion'!BD92</f>
        <v>0</v>
      </c>
      <c r="N2084">
        <f>IFERROR(IF(L2084="CO2",M2084,IF(L2084="CH4",M2084*Hoja1!$C$19,BASEDEDATOS!M2084*Hoja1!$C$20)),0)</f>
        <v>0</v>
      </c>
    </row>
    <row r="2085" spans="2:14" x14ac:dyDescent="0.75">
      <c r="B2085" t="str">
        <f t="shared" si="14"/>
        <v>1B2ai</v>
      </c>
      <c r="C2085" t="str">
        <f>Hoja1!$C$31</f>
        <v>CRUDO</v>
      </c>
      <c r="D2085" t="s">
        <v>12</v>
      </c>
      <c r="E2085" t="s">
        <v>841</v>
      </c>
      <c r="F2085" t="s">
        <v>846</v>
      </c>
      <c r="L2085" t="s">
        <v>31</v>
      </c>
      <c r="M2085">
        <f>'Venteos Well Completion'!BD93</f>
        <v>0</v>
      </c>
      <c r="N2085">
        <f>IFERROR(IF(L2085="CO2",M2085,IF(L2085="CH4",M2085*Hoja1!$C$19,BASEDEDATOS!M2085*Hoja1!$C$20)),0)</f>
        <v>0</v>
      </c>
    </row>
    <row r="2086" spans="2:14" x14ac:dyDescent="0.75">
      <c r="B2086" t="str">
        <f t="shared" si="14"/>
        <v>1B2ai</v>
      </c>
      <c r="C2086" t="str">
        <f>Hoja1!$C$31</f>
        <v>CRUDO</v>
      </c>
      <c r="D2086" t="s">
        <v>12</v>
      </c>
      <c r="E2086" t="s">
        <v>841</v>
      </c>
      <c r="F2086" t="s">
        <v>846</v>
      </c>
      <c r="L2086" t="s">
        <v>31</v>
      </c>
      <c r="M2086">
        <f>'Venteos Well Completion'!BD94</f>
        <v>0</v>
      </c>
      <c r="N2086">
        <f>IFERROR(IF(L2086="CO2",M2086,IF(L2086="CH4",M2086*Hoja1!$C$19,BASEDEDATOS!M2086*Hoja1!$C$20)),0)</f>
        <v>0</v>
      </c>
    </row>
    <row r="2087" spans="2:14" x14ac:dyDescent="0.75">
      <c r="B2087" t="str">
        <f t="shared" si="14"/>
        <v>1B2ai</v>
      </c>
      <c r="C2087" t="str">
        <f>Hoja1!$C$31</f>
        <v>CRUDO</v>
      </c>
      <c r="D2087" t="s">
        <v>12</v>
      </c>
      <c r="E2087" t="s">
        <v>841</v>
      </c>
      <c r="F2087" t="s">
        <v>846</v>
      </c>
      <c r="L2087" t="s">
        <v>31</v>
      </c>
      <c r="M2087">
        <f>'Venteos Well Completion'!BD95</f>
        <v>0</v>
      </c>
      <c r="N2087">
        <f>IFERROR(IF(L2087="CO2",M2087,IF(L2087="CH4",M2087*Hoja1!$C$19,BASEDEDATOS!M2087*Hoja1!$C$20)),0)</f>
        <v>0</v>
      </c>
    </row>
    <row r="2088" spans="2:14" x14ac:dyDescent="0.75">
      <c r="B2088" t="str">
        <f t="shared" si="14"/>
        <v>1B2ai</v>
      </c>
      <c r="C2088" t="str">
        <f>Hoja1!$C$31</f>
        <v>CRUDO</v>
      </c>
      <c r="D2088" t="s">
        <v>12</v>
      </c>
      <c r="E2088" t="s">
        <v>841</v>
      </c>
      <c r="F2088" t="s">
        <v>846</v>
      </c>
      <c r="L2088" t="s">
        <v>31</v>
      </c>
      <c r="M2088">
        <f>'Venteos Well Completion'!BD96</f>
        <v>0</v>
      </c>
      <c r="N2088">
        <f>IFERROR(IF(L2088="CO2",M2088,IF(L2088="CH4",M2088*Hoja1!$C$19,BASEDEDATOS!M2088*Hoja1!$C$20)),0)</f>
        <v>0</v>
      </c>
    </row>
    <row r="2089" spans="2:14" x14ac:dyDescent="0.75">
      <c r="B2089" t="str">
        <f t="shared" si="14"/>
        <v>1B2ai</v>
      </c>
      <c r="C2089" t="str">
        <f>Hoja1!$C$31</f>
        <v>CRUDO</v>
      </c>
      <c r="D2089" t="s">
        <v>12</v>
      </c>
      <c r="E2089" t="s">
        <v>841</v>
      </c>
      <c r="F2089" t="s">
        <v>846</v>
      </c>
      <c r="L2089" t="s">
        <v>31</v>
      </c>
      <c r="M2089">
        <f>'Venteos Well Completion'!BD97</f>
        <v>0</v>
      </c>
      <c r="N2089">
        <f>IFERROR(IF(L2089="CO2",M2089,IF(L2089="CH4",M2089*Hoja1!$C$19,BASEDEDATOS!M2089*Hoja1!$C$20)),0)</f>
        <v>0</v>
      </c>
    </row>
    <row r="2090" spans="2:14" x14ac:dyDescent="0.75">
      <c r="B2090" t="str">
        <f t="shared" si="14"/>
        <v>1B2ai</v>
      </c>
      <c r="C2090" t="str">
        <f>Hoja1!$C$31</f>
        <v>CRUDO</v>
      </c>
      <c r="D2090" t="s">
        <v>12</v>
      </c>
      <c r="E2090" t="s">
        <v>841</v>
      </c>
      <c r="F2090" t="s">
        <v>846</v>
      </c>
      <c r="L2090" t="s">
        <v>31</v>
      </c>
      <c r="M2090">
        <f>'Venteos Well Completion'!BD98</f>
        <v>0</v>
      </c>
      <c r="N2090">
        <f>IFERROR(IF(L2090="CO2",M2090,IF(L2090="CH4",M2090*Hoja1!$C$19,BASEDEDATOS!M2090*Hoja1!$C$20)),0)</f>
        <v>0</v>
      </c>
    </row>
    <row r="2091" spans="2:14" x14ac:dyDescent="0.75">
      <c r="B2091" t="str">
        <f t="shared" si="14"/>
        <v>1B2ai</v>
      </c>
      <c r="C2091" t="str">
        <f>Hoja1!$C$31</f>
        <v>CRUDO</v>
      </c>
      <c r="D2091" t="s">
        <v>12</v>
      </c>
      <c r="E2091" t="s">
        <v>841</v>
      </c>
      <c r="F2091" t="s">
        <v>846</v>
      </c>
      <c r="L2091" t="s">
        <v>31</v>
      </c>
      <c r="M2091">
        <f>'Venteos Well Completion'!BD99</f>
        <v>0</v>
      </c>
      <c r="N2091">
        <f>IFERROR(IF(L2091="CO2",M2091,IF(L2091="CH4",M2091*Hoja1!$C$19,BASEDEDATOS!M2091*Hoja1!$C$20)),0)</f>
        <v>0</v>
      </c>
    </row>
    <row r="2092" spans="2:14" x14ac:dyDescent="0.75">
      <c r="B2092" t="str">
        <f t="shared" si="14"/>
        <v>1B2ai</v>
      </c>
      <c r="C2092" t="str">
        <f>Hoja1!$C$31</f>
        <v>CRUDO</v>
      </c>
      <c r="D2092" t="s">
        <v>12</v>
      </c>
      <c r="E2092" t="s">
        <v>841</v>
      </c>
      <c r="F2092" t="s">
        <v>846</v>
      </c>
      <c r="L2092" t="s">
        <v>31</v>
      </c>
      <c r="M2092">
        <f>'Venteos Well Completion'!BD100</f>
        <v>0</v>
      </c>
      <c r="N2092">
        <f>IFERROR(IF(L2092="CO2",M2092,IF(L2092="CH4",M2092*Hoja1!$C$19,BASEDEDATOS!M2092*Hoja1!$C$20)),0)</f>
        <v>0</v>
      </c>
    </row>
    <row r="2093" spans="2:14" x14ac:dyDescent="0.75">
      <c r="B2093" t="str">
        <f t="shared" si="14"/>
        <v>1B2ai</v>
      </c>
      <c r="C2093" t="str">
        <f>Hoja1!$C$31</f>
        <v>CRUDO</v>
      </c>
      <c r="D2093" t="s">
        <v>12</v>
      </c>
      <c r="E2093" t="s">
        <v>841</v>
      </c>
      <c r="F2093" t="s">
        <v>846</v>
      </c>
      <c r="L2093" t="s">
        <v>31</v>
      </c>
      <c r="M2093">
        <f>'Venteos Well Completion'!BD101</f>
        <v>0</v>
      </c>
      <c r="N2093">
        <f>IFERROR(IF(L2093="CO2",M2093,IF(L2093="CH4",M2093*Hoja1!$C$19,BASEDEDATOS!M2093*Hoja1!$C$20)),0)</f>
        <v>0</v>
      </c>
    </row>
    <row r="2094" spans="2:14" x14ac:dyDescent="0.75">
      <c r="B2094" t="str">
        <f t="shared" si="14"/>
        <v>1B2ai</v>
      </c>
      <c r="C2094" t="str">
        <f>Hoja1!$C$31</f>
        <v>CRUDO</v>
      </c>
      <c r="D2094" t="s">
        <v>12</v>
      </c>
      <c r="E2094" t="s">
        <v>841</v>
      </c>
      <c r="F2094" t="s">
        <v>846</v>
      </c>
      <c r="L2094" t="s">
        <v>31</v>
      </c>
      <c r="M2094">
        <f>'Venteos Well Completion'!BD102</f>
        <v>0</v>
      </c>
      <c r="N2094">
        <f>IFERROR(IF(L2094="CO2",M2094,IF(L2094="CH4",M2094*Hoja1!$C$19,BASEDEDATOS!M2094*Hoja1!$C$20)),0)</f>
        <v>0</v>
      </c>
    </row>
    <row r="2095" spans="2:14" x14ac:dyDescent="0.75">
      <c r="B2095" t="str">
        <f t="shared" si="14"/>
        <v>1B2ai</v>
      </c>
      <c r="C2095" t="str">
        <f>Hoja1!$C$31</f>
        <v>CRUDO</v>
      </c>
      <c r="D2095" t="s">
        <v>12</v>
      </c>
      <c r="E2095" t="s">
        <v>841</v>
      </c>
      <c r="F2095" t="s">
        <v>846</v>
      </c>
      <c r="L2095" t="s">
        <v>31</v>
      </c>
      <c r="M2095">
        <f>'Venteos Well Completion'!BD103</f>
        <v>0</v>
      </c>
      <c r="N2095">
        <f>IFERROR(IF(L2095="CO2",M2095,IF(L2095="CH4",M2095*Hoja1!$C$19,BASEDEDATOS!M2095*Hoja1!$C$20)),0)</f>
        <v>0</v>
      </c>
    </row>
    <row r="2096" spans="2:14" x14ac:dyDescent="0.75">
      <c r="B2096" t="str">
        <f t="shared" si="14"/>
        <v>1B2ai</v>
      </c>
      <c r="C2096" t="str">
        <f>Hoja1!$C$31</f>
        <v>CRUDO</v>
      </c>
      <c r="D2096" t="s">
        <v>12</v>
      </c>
      <c r="E2096" t="s">
        <v>841</v>
      </c>
      <c r="F2096" t="s">
        <v>846</v>
      </c>
      <c r="L2096" t="s">
        <v>31</v>
      </c>
      <c r="M2096">
        <f>'Venteos Well Completion'!BD104</f>
        <v>0</v>
      </c>
      <c r="N2096">
        <f>IFERROR(IF(L2096="CO2",M2096,IF(L2096="CH4",M2096*Hoja1!$C$19,BASEDEDATOS!M2096*Hoja1!$C$20)),0)</f>
        <v>0</v>
      </c>
    </row>
    <row r="2097" spans="2:14" x14ac:dyDescent="0.75">
      <c r="B2097" t="str">
        <f t="shared" si="14"/>
        <v>1B2ai</v>
      </c>
      <c r="C2097" t="str">
        <f>Hoja1!$C$31</f>
        <v>CRUDO</v>
      </c>
      <c r="D2097" t="s">
        <v>12</v>
      </c>
      <c r="E2097" t="s">
        <v>841</v>
      </c>
      <c r="F2097" t="s">
        <v>846</v>
      </c>
      <c r="L2097" t="s">
        <v>31</v>
      </c>
      <c r="M2097">
        <f>'Venteos Well Completion'!BD105</f>
        <v>0</v>
      </c>
      <c r="N2097">
        <f>IFERROR(IF(L2097="CO2",M2097,IF(L2097="CH4",M2097*Hoja1!$C$19,BASEDEDATOS!M2097*Hoja1!$C$20)),0)</f>
        <v>0</v>
      </c>
    </row>
    <row r="2098" spans="2:14" x14ac:dyDescent="0.75">
      <c r="B2098" t="str">
        <f t="shared" si="14"/>
        <v>1B2ai</v>
      </c>
      <c r="C2098" t="str">
        <f>Hoja1!$C$31</f>
        <v>CRUDO</v>
      </c>
      <c r="D2098" t="s">
        <v>12</v>
      </c>
      <c r="E2098" t="s">
        <v>841</v>
      </c>
      <c r="F2098" t="s">
        <v>846</v>
      </c>
      <c r="L2098" t="s">
        <v>31</v>
      </c>
      <c r="M2098">
        <f>'Venteos Well Completion'!BD106</f>
        <v>0</v>
      </c>
      <c r="N2098">
        <f>IFERROR(IF(L2098="CO2",M2098,IF(L2098="CH4",M2098*Hoja1!$C$19,BASEDEDATOS!M2098*Hoja1!$C$20)),0)</f>
        <v>0</v>
      </c>
    </row>
    <row r="2099" spans="2:14" x14ac:dyDescent="0.75">
      <c r="B2099" t="str">
        <f t="shared" si="14"/>
        <v>1B2ai</v>
      </c>
      <c r="C2099" t="str">
        <f>Hoja1!$C$31</f>
        <v>CRUDO</v>
      </c>
      <c r="D2099" t="s">
        <v>12</v>
      </c>
      <c r="E2099" t="s">
        <v>841</v>
      </c>
      <c r="F2099" t="s">
        <v>846</v>
      </c>
      <c r="L2099" t="s">
        <v>31</v>
      </c>
      <c r="M2099">
        <f>'Venteos Well Completion'!BD107</f>
        <v>0</v>
      </c>
      <c r="N2099">
        <f>IFERROR(IF(L2099="CO2",M2099,IF(L2099="CH4",M2099*Hoja1!$C$19,BASEDEDATOS!M2099*Hoja1!$C$20)),0)</f>
        <v>0</v>
      </c>
    </row>
    <row r="2100" spans="2:14" x14ac:dyDescent="0.75">
      <c r="B2100" t="str">
        <f t="shared" si="14"/>
        <v>1B2ai</v>
      </c>
      <c r="C2100" t="str">
        <f>Hoja1!$C$31</f>
        <v>CRUDO</v>
      </c>
      <c r="D2100" t="s">
        <v>12</v>
      </c>
      <c r="E2100" t="s">
        <v>841</v>
      </c>
      <c r="F2100" t="s">
        <v>846</v>
      </c>
      <c r="L2100" t="s">
        <v>31</v>
      </c>
      <c r="M2100">
        <f>'Venteos Well Completion'!BD108</f>
        <v>0</v>
      </c>
      <c r="N2100">
        <f>IFERROR(IF(L2100="CO2",M2100,IF(L2100="CH4",M2100*Hoja1!$C$19,BASEDEDATOS!M2100*Hoja1!$C$20)),0)</f>
        <v>0</v>
      </c>
    </row>
    <row r="2101" spans="2:14" x14ac:dyDescent="0.75">
      <c r="B2101" t="str">
        <f t="shared" si="14"/>
        <v>1B2ai</v>
      </c>
      <c r="C2101" t="str">
        <f>Hoja1!$C$31</f>
        <v>CRUDO</v>
      </c>
      <c r="D2101" t="s">
        <v>12</v>
      </c>
      <c r="E2101" t="s">
        <v>841</v>
      </c>
      <c r="F2101" t="s">
        <v>846</v>
      </c>
      <c r="L2101" t="s">
        <v>31</v>
      </c>
      <c r="M2101">
        <f>'Venteos Well Completion'!BD109</f>
        <v>0</v>
      </c>
      <c r="N2101">
        <f>IFERROR(IF(L2101="CO2",M2101,IF(L2101="CH4",M2101*Hoja1!$C$19,BASEDEDATOS!M2101*Hoja1!$C$20)),0)</f>
        <v>0</v>
      </c>
    </row>
    <row r="2102" spans="2:14" x14ac:dyDescent="0.75">
      <c r="B2102" t="str">
        <f t="shared" si="14"/>
        <v>1B2ai</v>
      </c>
      <c r="C2102" t="str">
        <f>Hoja1!$C$31</f>
        <v>CRUDO</v>
      </c>
      <c r="D2102" t="s">
        <v>12</v>
      </c>
      <c r="E2102" t="s">
        <v>841</v>
      </c>
      <c r="F2102" t="s">
        <v>846</v>
      </c>
      <c r="L2102" t="s">
        <v>31</v>
      </c>
      <c r="M2102">
        <f>'Venteos Well Completion'!BD110</f>
        <v>0</v>
      </c>
      <c r="N2102">
        <f>IFERROR(IF(L2102="CO2",M2102,IF(L2102="CH4",M2102*Hoja1!$C$19,BASEDEDATOS!M2102*Hoja1!$C$20)),0)</f>
        <v>0</v>
      </c>
    </row>
    <row r="2103" spans="2:14" x14ac:dyDescent="0.75">
      <c r="B2103" t="str">
        <f t="shared" si="14"/>
        <v>1B2ai</v>
      </c>
      <c r="C2103" t="str">
        <f>Hoja1!$C$31</f>
        <v>CRUDO</v>
      </c>
      <c r="D2103" t="s">
        <v>12</v>
      </c>
      <c r="E2103" t="s">
        <v>841</v>
      </c>
      <c r="F2103" t="s">
        <v>846</v>
      </c>
      <c r="L2103" t="s">
        <v>31</v>
      </c>
      <c r="M2103">
        <f>'Venteos Well Completion'!BD111</f>
        <v>0</v>
      </c>
      <c r="N2103">
        <f>IFERROR(IF(L2103="CO2",M2103,IF(L2103="CH4",M2103*Hoja1!$C$19,BASEDEDATOS!M2103*Hoja1!$C$20)),0)</f>
        <v>0</v>
      </c>
    </row>
    <row r="2104" spans="2:14" x14ac:dyDescent="0.75">
      <c r="B2104" t="str">
        <f t="shared" si="14"/>
        <v>1B2ai</v>
      </c>
      <c r="C2104" t="str">
        <f>Hoja1!$C$31</f>
        <v>CRUDO</v>
      </c>
      <c r="D2104" t="s">
        <v>12</v>
      </c>
      <c r="E2104" t="s">
        <v>841</v>
      </c>
      <c r="F2104" t="s">
        <v>846</v>
      </c>
      <c r="L2104" t="s">
        <v>31</v>
      </c>
      <c r="M2104">
        <f>'Venteos Well Completion'!BD112</f>
        <v>0</v>
      </c>
      <c r="N2104">
        <f>IFERROR(IF(L2104="CO2",M2104,IF(L2104="CH4",M2104*Hoja1!$C$19,BASEDEDATOS!M2104*Hoja1!$C$20)),0)</f>
        <v>0</v>
      </c>
    </row>
    <row r="2105" spans="2:14" x14ac:dyDescent="0.75">
      <c r="B2105" t="str">
        <f t="shared" si="14"/>
        <v>1B2ai</v>
      </c>
      <c r="C2105" t="str">
        <f>Hoja1!$C$31</f>
        <v>CRUDO</v>
      </c>
      <c r="D2105" t="s">
        <v>12</v>
      </c>
      <c r="E2105" t="s">
        <v>841</v>
      </c>
      <c r="F2105" t="s">
        <v>846</v>
      </c>
      <c r="L2105" t="s">
        <v>31</v>
      </c>
      <c r="M2105">
        <f>'Venteos Well Completion'!BD113</f>
        <v>0</v>
      </c>
      <c r="N2105">
        <f>IFERROR(IF(L2105="CO2",M2105,IF(L2105="CH4",M2105*Hoja1!$C$19,BASEDEDATOS!M2105*Hoja1!$C$20)),0)</f>
        <v>0</v>
      </c>
    </row>
    <row r="2106" spans="2:14" x14ac:dyDescent="0.75">
      <c r="B2106" t="str">
        <f t="shared" si="14"/>
        <v>1B2ai</v>
      </c>
      <c r="C2106" t="str">
        <f>Hoja1!$C$31</f>
        <v>CRUDO</v>
      </c>
      <c r="D2106" t="s">
        <v>12</v>
      </c>
      <c r="E2106" t="s">
        <v>841</v>
      </c>
      <c r="F2106" t="s">
        <v>846</v>
      </c>
      <c r="L2106" t="s">
        <v>31</v>
      </c>
      <c r="M2106">
        <f>'Venteos Well Completion'!BD114</f>
        <v>0</v>
      </c>
      <c r="N2106">
        <f>IFERROR(IF(L2106="CO2",M2106,IF(L2106="CH4",M2106*Hoja1!$C$19,BASEDEDATOS!M2106*Hoja1!$C$20)),0)</f>
        <v>0</v>
      </c>
    </row>
    <row r="2107" spans="2:14" x14ac:dyDescent="0.75">
      <c r="B2107" t="str">
        <f t="shared" si="14"/>
        <v>1B2ai</v>
      </c>
      <c r="C2107" t="str">
        <f>Hoja1!$C$31</f>
        <v>CRUDO</v>
      </c>
      <c r="D2107" t="s">
        <v>12</v>
      </c>
      <c r="E2107" t="s">
        <v>841</v>
      </c>
      <c r="F2107" t="s">
        <v>846</v>
      </c>
      <c r="L2107" t="s">
        <v>31</v>
      </c>
      <c r="M2107">
        <f>'Venteos Well Completion'!BD115</f>
        <v>0</v>
      </c>
      <c r="N2107">
        <f>IFERROR(IF(L2107="CO2",M2107,IF(L2107="CH4",M2107*Hoja1!$C$19,BASEDEDATOS!M2107*Hoja1!$C$20)),0)</f>
        <v>0</v>
      </c>
    </row>
    <row r="2108" spans="2:14" x14ac:dyDescent="0.75">
      <c r="B2108" t="str">
        <f t="shared" si="14"/>
        <v>1B2ai</v>
      </c>
      <c r="C2108" t="str">
        <f>Hoja1!$C$31</f>
        <v>CRUDO</v>
      </c>
      <c r="D2108" t="s">
        <v>12</v>
      </c>
      <c r="E2108" t="s">
        <v>841</v>
      </c>
      <c r="F2108" t="s">
        <v>846</v>
      </c>
      <c r="L2108" t="s">
        <v>31</v>
      </c>
      <c r="M2108">
        <f>'Venteos Well Completion'!BD116</f>
        <v>0</v>
      </c>
      <c r="N2108">
        <f>IFERROR(IF(L2108="CO2",M2108,IF(L2108="CH4",M2108*Hoja1!$C$19,BASEDEDATOS!M2108*Hoja1!$C$20)),0)</f>
        <v>0</v>
      </c>
    </row>
    <row r="2109" spans="2:14" x14ac:dyDescent="0.75">
      <c r="B2109" t="str">
        <f t="shared" si="14"/>
        <v>1B2ai</v>
      </c>
      <c r="C2109" t="str">
        <f>Hoja1!$C$31</f>
        <v>CRUDO</v>
      </c>
      <c r="D2109" t="s">
        <v>12</v>
      </c>
      <c r="E2109" t="s">
        <v>841</v>
      </c>
      <c r="F2109" t="s">
        <v>846</v>
      </c>
      <c r="L2109" t="s">
        <v>31</v>
      </c>
      <c r="M2109">
        <f>'Venteos Well Completion'!BD117</f>
        <v>0</v>
      </c>
      <c r="N2109">
        <f>IFERROR(IF(L2109="CO2",M2109,IF(L2109="CH4",M2109*Hoja1!$C$19,BASEDEDATOS!M2109*Hoja1!$C$20)),0)</f>
        <v>0</v>
      </c>
    </row>
    <row r="2110" spans="2:14" x14ac:dyDescent="0.75">
      <c r="B2110" t="str">
        <f t="shared" si="14"/>
        <v>1B2ai</v>
      </c>
      <c r="C2110" t="str">
        <f>Hoja1!$C$31</f>
        <v>CRUDO</v>
      </c>
      <c r="D2110" t="s">
        <v>12</v>
      </c>
      <c r="E2110" t="s">
        <v>841</v>
      </c>
      <c r="F2110" t="s">
        <v>846</v>
      </c>
      <c r="L2110" t="s">
        <v>31</v>
      </c>
      <c r="M2110">
        <f>'Venteos Well Completion'!BD118</f>
        <v>0</v>
      </c>
      <c r="N2110">
        <f>IFERROR(IF(L2110="CO2",M2110,IF(L2110="CH4",M2110*Hoja1!$C$19,BASEDEDATOS!M2110*Hoja1!$C$20)),0)</f>
        <v>0</v>
      </c>
    </row>
    <row r="2111" spans="2:14" x14ac:dyDescent="0.75">
      <c r="B2111" t="str">
        <f t="shared" si="14"/>
        <v>1B2ai</v>
      </c>
      <c r="C2111" t="str">
        <f>Hoja1!$C$31</f>
        <v>CRUDO</v>
      </c>
      <c r="D2111" t="s">
        <v>12</v>
      </c>
      <c r="E2111" t="s">
        <v>841</v>
      </c>
      <c r="F2111" t="s">
        <v>846</v>
      </c>
      <c r="L2111" t="s">
        <v>31</v>
      </c>
      <c r="M2111">
        <f>'Venteos Well Completion'!BD119</f>
        <v>0</v>
      </c>
      <c r="N2111">
        <f>IFERROR(IF(L2111="CO2",M2111,IF(L2111="CH4",M2111*Hoja1!$C$19,BASEDEDATOS!M2111*Hoja1!$C$20)),0)</f>
        <v>0</v>
      </c>
    </row>
    <row r="2112" spans="2:14" x14ac:dyDescent="0.75">
      <c r="B2112" t="str">
        <f t="shared" si="14"/>
        <v>1B2ai</v>
      </c>
      <c r="C2112" t="str">
        <f>Hoja1!$C$31</f>
        <v>CRUDO</v>
      </c>
      <c r="D2112" t="s">
        <v>12</v>
      </c>
      <c r="E2112" t="s">
        <v>841</v>
      </c>
      <c r="F2112" t="s">
        <v>846</v>
      </c>
      <c r="L2112" t="s">
        <v>31</v>
      </c>
      <c r="M2112">
        <f>'Venteos Well Completion'!BD120</f>
        <v>0</v>
      </c>
      <c r="N2112">
        <f>IFERROR(IF(L2112="CO2",M2112,IF(L2112="CH4",M2112*Hoja1!$C$19,BASEDEDATOS!M2112*Hoja1!$C$20)),0)</f>
        <v>0</v>
      </c>
    </row>
    <row r="2113" spans="2:14" x14ac:dyDescent="0.75">
      <c r="B2113" t="str">
        <f t="shared" si="14"/>
        <v>1B2ai</v>
      </c>
      <c r="C2113" t="str">
        <f>Hoja1!$C$31</f>
        <v>CRUDO</v>
      </c>
      <c r="D2113" t="s">
        <v>12</v>
      </c>
      <c r="E2113" t="s">
        <v>841</v>
      </c>
      <c r="F2113" t="s">
        <v>846</v>
      </c>
      <c r="L2113" t="s">
        <v>31</v>
      </c>
      <c r="M2113">
        <f>'Venteos Well Completion'!BD121</f>
        <v>0</v>
      </c>
      <c r="N2113">
        <f>IFERROR(IF(L2113="CO2",M2113,IF(L2113="CH4",M2113*Hoja1!$C$19,BASEDEDATOS!M2113*Hoja1!$C$20)),0)</f>
        <v>0</v>
      </c>
    </row>
    <row r="2114" spans="2:14" x14ac:dyDescent="0.75">
      <c r="B2114" t="str">
        <f t="shared" si="14"/>
        <v>1B2ai</v>
      </c>
      <c r="C2114" t="str">
        <f>Hoja1!$C$31</f>
        <v>CRUDO</v>
      </c>
      <c r="D2114" t="s">
        <v>12</v>
      </c>
      <c r="E2114" t="s">
        <v>841</v>
      </c>
      <c r="F2114" t="s">
        <v>846</v>
      </c>
      <c r="L2114" t="s">
        <v>31</v>
      </c>
      <c r="M2114">
        <f>'Venteos Well Completion'!BD122</f>
        <v>0</v>
      </c>
      <c r="N2114">
        <f>IFERROR(IF(L2114="CO2",M2114,IF(L2114="CH4",M2114*Hoja1!$C$19,BASEDEDATOS!M2114*Hoja1!$C$20)),0)</f>
        <v>0</v>
      </c>
    </row>
    <row r="2115" spans="2:14" x14ac:dyDescent="0.75">
      <c r="B2115" t="str">
        <f t="shared" si="14"/>
        <v>1B2ai</v>
      </c>
      <c r="C2115" t="str">
        <f>Hoja1!$C$31</f>
        <v>CRUDO</v>
      </c>
      <c r="D2115" t="s">
        <v>12</v>
      </c>
      <c r="E2115" t="s">
        <v>841</v>
      </c>
      <c r="F2115" t="s">
        <v>846</v>
      </c>
      <c r="L2115" t="s">
        <v>31</v>
      </c>
      <c r="M2115">
        <f>'Venteos Well Completion'!BD123</f>
        <v>0</v>
      </c>
      <c r="N2115">
        <f>IFERROR(IF(L2115="CO2",M2115,IF(L2115="CH4",M2115*Hoja1!$C$19,BASEDEDATOS!M2115*Hoja1!$C$20)),0)</f>
        <v>0</v>
      </c>
    </row>
    <row r="2116" spans="2:14" x14ac:dyDescent="0.75">
      <c r="B2116" t="str">
        <f t="shared" si="14"/>
        <v>1B2ai</v>
      </c>
      <c r="C2116" t="str">
        <f>Hoja1!$C$31</f>
        <v>CRUDO</v>
      </c>
      <c r="D2116" t="s">
        <v>12</v>
      </c>
      <c r="E2116" t="s">
        <v>841</v>
      </c>
      <c r="F2116" t="s">
        <v>846</v>
      </c>
      <c r="L2116" t="s">
        <v>31</v>
      </c>
      <c r="M2116">
        <f>'Venteos Well Completion'!BD124</f>
        <v>0</v>
      </c>
      <c r="N2116">
        <f>IFERROR(IF(L2116="CO2",M2116,IF(L2116="CH4",M2116*Hoja1!$C$19,BASEDEDATOS!M2116*Hoja1!$C$20)),0)</f>
        <v>0</v>
      </c>
    </row>
    <row r="2117" spans="2:14" x14ac:dyDescent="0.75">
      <c r="B2117" t="str">
        <f t="shared" si="14"/>
        <v>1B2ai</v>
      </c>
      <c r="C2117" t="str">
        <f>Hoja1!$C$31</f>
        <v>CRUDO</v>
      </c>
      <c r="D2117" t="s">
        <v>12</v>
      </c>
      <c r="E2117" t="s">
        <v>841</v>
      </c>
      <c r="F2117" t="s">
        <v>846</v>
      </c>
      <c r="L2117" t="s">
        <v>31</v>
      </c>
      <c r="M2117">
        <f>'Venteos Well Completion'!BD125</f>
        <v>0</v>
      </c>
      <c r="N2117">
        <f>IFERROR(IF(L2117="CO2",M2117,IF(L2117="CH4",M2117*Hoja1!$C$19,BASEDEDATOS!M2117*Hoja1!$C$20)),0)</f>
        <v>0</v>
      </c>
    </row>
    <row r="2118" spans="2:14" x14ac:dyDescent="0.75">
      <c r="B2118" t="str">
        <f t="shared" si="14"/>
        <v>1B2ai</v>
      </c>
      <c r="C2118" t="str">
        <f>Hoja1!$C$31</f>
        <v>CRUDO</v>
      </c>
      <c r="D2118" t="s">
        <v>12</v>
      </c>
      <c r="E2118" t="s">
        <v>841</v>
      </c>
      <c r="F2118" t="s">
        <v>846</v>
      </c>
      <c r="L2118" t="s">
        <v>31</v>
      </c>
      <c r="M2118">
        <f>'Venteos Well Completion'!BD126</f>
        <v>0</v>
      </c>
      <c r="N2118">
        <f>IFERROR(IF(L2118="CO2",M2118,IF(L2118="CH4",M2118*Hoja1!$C$19,BASEDEDATOS!M2118*Hoja1!$C$20)),0)</f>
        <v>0</v>
      </c>
    </row>
    <row r="2119" spans="2:14" x14ac:dyDescent="0.75">
      <c r="B2119" t="str">
        <f t="shared" si="14"/>
        <v>1B2ai</v>
      </c>
      <c r="C2119" t="str">
        <f>Hoja1!$C$31</f>
        <v>CRUDO</v>
      </c>
      <c r="D2119" t="s">
        <v>12</v>
      </c>
      <c r="E2119" t="s">
        <v>841</v>
      </c>
      <c r="F2119" t="s">
        <v>846</v>
      </c>
      <c r="L2119" t="s">
        <v>31</v>
      </c>
      <c r="M2119">
        <f>'Venteos Well Completion'!BD127</f>
        <v>0</v>
      </c>
      <c r="N2119">
        <f>IFERROR(IF(L2119="CO2",M2119,IF(L2119="CH4",M2119*Hoja1!$C$19,BASEDEDATOS!M2119*Hoja1!$C$20)),0)</f>
        <v>0</v>
      </c>
    </row>
    <row r="2120" spans="2:14" x14ac:dyDescent="0.75">
      <c r="B2120" t="str">
        <f t="shared" si="14"/>
        <v>1B2ai</v>
      </c>
      <c r="C2120" t="str">
        <f>Hoja1!$C$31</f>
        <v>CRUDO</v>
      </c>
      <c r="D2120" t="s">
        <v>12</v>
      </c>
      <c r="E2120" t="s">
        <v>841</v>
      </c>
      <c r="F2120" t="s">
        <v>846</v>
      </c>
      <c r="L2120" t="s">
        <v>31</v>
      </c>
      <c r="M2120">
        <f>'Venteos Well Completion'!BD128</f>
        <v>0</v>
      </c>
      <c r="N2120">
        <f>IFERROR(IF(L2120="CO2",M2120,IF(L2120="CH4",M2120*Hoja1!$C$19,BASEDEDATOS!M2120*Hoja1!$C$20)),0)</f>
        <v>0</v>
      </c>
    </row>
    <row r="2121" spans="2:14" x14ac:dyDescent="0.75">
      <c r="B2121" t="str">
        <f t="shared" si="14"/>
        <v>1B2ai</v>
      </c>
      <c r="C2121" t="str">
        <f>Hoja1!$C$31</f>
        <v>CRUDO</v>
      </c>
      <c r="D2121" t="s">
        <v>12</v>
      </c>
      <c r="E2121" t="s">
        <v>841</v>
      </c>
      <c r="F2121" t="s">
        <v>846</v>
      </c>
      <c r="L2121" t="s">
        <v>31</v>
      </c>
      <c r="M2121">
        <f>'Venteos Well Completion'!BD129</f>
        <v>0</v>
      </c>
      <c r="N2121">
        <f>IFERROR(IF(L2121="CO2",M2121,IF(L2121="CH4",M2121*Hoja1!$C$19,BASEDEDATOS!M2121*Hoja1!$C$20)),0)</f>
        <v>0</v>
      </c>
    </row>
    <row r="2122" spans="2:14" x14ac:dyDescent="0.75">
      <c r="B2122" t="str">
        <f t="shared" si="14"/>
        <v>1B2ai</v>
      </c>
      <c r="C2122" t="str">
        <f>Hoja1!$C$31</f>
        <v>CRUDO</v>
      </c>
      <c r="D2122" t="s">
        <v>12</v>
      </c>
      <c r="E2122" t="s">
        <v>841</v>
      </c>
      <c r="F2122" t="s">
        <v>846</v>
      </c>
      <c r="L2122" t="s">
        <v>31</v>
      </c>
      <c r="M2122">
        <f>'Venteos Well Completion'!BD130</f>
        <v>0</v>
      </c>
      <c r="N2122">
        <f>IFERROR(IF(L2122="CO2",M2122,IF(L2122="CH4",M2122*Hoja1!$C$19,BASEDEDATOS!M2122*Hoja1!$C$20)),0)</f>
        <v>0</v>
      </c>
    </row>
    <row r="2123" spans="2:14" x14ac:dyDescent="0.75">
      <c r="B2123" t="str">
        <f t="shared" si="14"/>
        <v>1B2ai</v>
      </c>
      <c r="C2123" t="str">
        <f>Hoja1!$C$31</f>
        <v>CRUDO</v>
      </c>
      <c r="D2123" t="s">
        <v>12</v>
      </c>
      <c r="E2123" t="s">
        <v>841</v>
      </c>
      <c r="F2123" t="s">
        <v>846</v>
      </c>
      <c r="L2123" t="s">
        <v>31</v>
      </c>
      <c r="M2123">
        <f>'Venteos Well Completion'!BD131</f>
        <v>0</v>
      </c>
      <c r="N2123">
        <f>IFERROR(IF(L2123="CO2",M2123,IF(L2123="CH4",M2123*Hoja1!$C$19,BASEDEDATOS!M2123*Hoja1!$C$20)),0)</f>
        <v>0</v>
      </c>
    </row>
    <row r="2124" spans="2:14" x14ac:dyDescent="0.75">
      <c r="B2124" t="str">
        <f t="shared" ref="B2124:B2187" si="15">IF(C2124="CRUDO","1B2ai","1B2aii")</f>
        <v>1B2ai</v>
      </c>
      <c r="C2124" t="str">
        <f>Hoja1!$C$31</f>
        <v>CRUDO</v>
      </c>
      <c r="D2124" t="s">
        <v>12</v>
      </c>
      <c r="E2124" t="s">
        <v>841</v>
      </c>
      <c r="F2124" t="s">
        <v>846</v>
      </c>
      <c r="L2124" t="s">
        <v>31</v>
      </c>
      <c r="M2124">
        <f>'Venteos Well Completion'!BD132</f>
        <v>0</v>
      </c>
      <c r="N2124">
        <f>IFERROR(IF(L2124="CO2",M2124,IF(L2124="CH4",M2124*Hoja1!$C$19,BASEDEDATOS!M2124*Hoja1!$C$20)),0)</f>
        <v>0</v>
      </c>
    </row>
    <row r="2125" spans="2:14" x14ac:dyDescent="0.75">
      <c r="B2125" t="str">
        <f t="shared" si="15"/>
        <v>1B2ai</v>
      </c>
      <c r="C2125" t="str">
        <f>Hoja1!$C$31</f>
        <v>CRUDO</v>
      </c>
      <c r="D2125" t="s">
        <v>12</v>
      </c>
      <c r="E2125" t="s">
        <v>841</v>
      </c>
      <c r="F2125" t="s">
        <v>846</v>
      </c>
      <c r="L2125" t="s">
        <v>31</v>
      </c>
      <c r="M2125">
        <f>'Venteos Well Completion'!BD133</f>
        <v>0</v>
      </c>
      <c r="N2125">
        <f>IFERROR(IF(L2125="CO2",M2125,IF(L2125="CH4",M2125*Hoja1!$C$19,BASEDEDATOS!M2125*Hoja1!$C$20)),0)</f>
        <v>0</v>
      </c>
    </row>
    <row r="2126" spans="2:14" x14ac:dyDescent="0.75">
      <c r="B2126" t="str">
        <f t="shared" si="15"/>
        <v>1B2ai</v>
      </c>
      <c r="C2126" t="str">
        <f>Hoja1!$C$31</f>
        <v>CRUDO</v>
      </c>
      <c r="D2126" t="s">
        <v>12</v>
      </c>
      <c r="E2126" t="s">
        <v>841</v>
      </c>
      <c r="F2126" t="s">
        <v>846</v>
      </c>
      <c r="L2126" t="s">
        <v>31</v>
      </c>
      <c r="M2126">
        <f>'Venteos Well Completion'!BD134</f>
        <v>0</v>
      </c>
      <c r="N2126">
        <f>IFERROR(IF(L2126="CO2",M2126,IF(L2126="CH4",M2126*Hoja1!$C$19,BASEDEDATOS!M2126*Hoja1!$C$20)),0)</f>
        <v>0</v>
      </c>
    </row>
    <row r="2127" spans="2:14" x14ac:dyDescent="0.75">
      <c r="B2127" t="str">
        <f t="shared" si="15"/>
        <v>1B2ai</v>
      </c>
      <c r="C2127" t="str">
        <f>Hoja1!$C$31</f>
        <v>CRUDO</v>
      </c>
      <c r="D2127" t="s">
        <v>12</v>
      </c>
      <c r="E2127" t="s">
        <v>841</v>
      </c>
      <c r="F2127" t="s">
        <v>846</v>
      </c>
      <c r="L2127" t="s">
        <v>31</v>
      </c>
      <c r="M2127">
        <f>'Venteos Well Completion'!BD135</f>
        <v>0</v>
      </c>
      <c r="N2127">
        <f>IFERROR(IF(L2127="CO2",M2127,IF(L2127="CH4",M2127*Hoja1!$C$19,BASEDEDATOS!M2127*Hoja1!$C$20)),0)</f>
        <v>0</v>
      </c>
    </row>
    <row r="2128" spans="2:14" x14ac:dyDescent="0.75">
      <c r="B2128" t="str">
        <f t="shared" si="15"/>
        <v>1B2ai</v>
      </c>
      <c r="C2128" t="str">
        <f>Hoja1!$C$31</f>
        <v>CRUDO</v>
      </c>
      <c r="D2128" t="s">
        <v>12</v>
      </c>
      <c r="E2128" t="s">
        <v>841</v>
      </c>
      <c r="F2128" t="s">
        <v>846</v>
      </c>
      <c r="L2128" t="s">
        <v>31</v>
      </c>
      <c r="M2128">
        <f>'Venteos Well Completion'!BD136</f>
        <v>0</v>
      </c>
      <c r="N2128">
        <f>IFERROR(IF(L2128="CO2",M2128,IF(L2128="CH4",M2128*Hoja1!$C$19,BASEDEDATOS!M2128*Hoja1!$C$20)),0)</f>
        <v>0</v>
      </c>
    </row>
    <row r="2129" spans="2:14" x14ac:dyDescent="0.75">
      <c r="B2129" t="str">
        <f t="shared" si="15"/>
        <v>1B2ai</v>
      </c>
      <c r="C2129" t="str">
        <f>Hoja1!$C$31</f>
        <v>CRUDO</v>
      </c>
      <c r="D2129" t="s">
        <v>12</v>
      </c>
      <c r="E2129" t="s">
        <v>841</v>
      </c>
      <c r="F2129" t="s">
        <v>846</v>
      </c>
      <c r="L2129" t="s">
        <v>31</v>
      </c>
      <c r="M2129">
        <f>'Venteos Well Completion'!BD137</f>
        <v>0</v>
      </c>
      <c r="N2129">
        <f>IFERROR(IF(L2129="CO2",M2129,IF(L2129="CH4",M2129*Hoja1!$C$19,BASEDEDATOS!M2129*Hoja1!$C$20)),0)</f>
        <v>0</v>
      </c>
    </row>
    <row r="2130" spans="2:14" x14ac:dyDescent="0.75">
      <c r="B2130" t="str">
        <f t="shared" si="15"/>
        <v>1B2ai</v>
      </c>
      <c r="C2130" t="str">
        <f>Hoja1!$C$31</f>
        <v>CRUDO</v>
      </c>
      <c r="D2130" t="s">
        <v>12</v>
      </c>
      <c r="E2130" t="s">
        <v>841</v>
      </c>
      <c r="F2130" t="s">
        <v>846</v>
      </c>
      <c r="L2130" t="s">
        <v>31</v>
      </c>
      <c r="M2130">
        <f>'Venteos Well Completion'!BD138</f>
        <v>0</v>
      </c>
      <c r="N2130">
        <f>IFERROR(IF(L2130="CO2",M2130,IF(L2130="CH4",M2130*Hoja1!$C$19,BASEDEDATOS!M2130*Hoja1!$C$20)),0)</f>
        <v>0</v>
      </c>
    </row>
    <row r="2131" spans="2:14" x14ac:dyDescent="0.75">
      <c r="B2131" t="str">
        <f t="shared" si="15"/>
        <v>1B2ai</v>
      </c>
      <c r="C2131" t="str">
        <f>Hoja1!$C$31</f>
        <v>CRUDO</v>
      </c>
      <c r="D2131" t="s">
        <v>12</v>
      </c>
      <c r="E2131" t="s">
        <v>841</v>
      </c>
      <c r="F2131" t="s">
        <v>846</v>
      </c>
      <c r="L2131" t="s">
        <v>31</v>
      </c>
      <c r="M2131">
        <f>'Venteos Well Completion'!BD139</f>
        <v>0</v>
      </c>
      <c r="N2131">
        <f>IFERROR(IF(L2131="CO2",M2131,IF(L2131="CH4",M2131*Hoja1!$C$19,BASEDEDATOS!M2131*Hoja1!$C$20)),0)</f>
        <v>0</v>
      </c>
    </row>
    <row r="2132" spans="2:14" x14ac:dyDescent="0.75">
      <c r="B2132" t="str">
        <f t="shared" si="15"/>
        <v>1B2ai</v>
      </c>
      <c r="C2132" t="str">
        <f>Hoja1!$C$31</f>
        <v>CRUDO</v>
      </c>
      <c r="D2132" t="s">
        <v>12</v>
      </c>
      <c r="E2132" t="s">
        <v>841</v>
      </c>
      <c r="F2132" t="s">
        <v>846</v>
      </c>
      <c r="L2132" t="s">
        <v>31</v>
      </c>
      <c r="M2132">
        <f>'Venteos Well Completion'!BD140</f>
        <v>0</v>
      </c>
      <c r="N2132">
        <f>IFERROR(IF(L2132="CO2",M2132,IF(L2132="CH4",M2132*Hoja1!$C$19,BASEDEDATOS!M2132*Hoja1!$C$20)),0)</f>
        <v>0</v>
      </c>
    </row>
    <row r="2133" spans="2:14" x14ac:dyDescent="0.75">
      <c r="B2133" t="str">
        <f t="shared" si="15"/>
        <v>1B2ai</v>
      </c>
      <c r="C2133" t="str">
        <f>Hoja1!$C$31</f>
        <v>CRUDO</v>
      </c>
      <c r="D2133" t="s">
        <v>12</v>
      </c>
      <c r="E2133" t="s">
        <v>841</v>
      </c>
      <c r="F2133" t="s">
        <v>846</v>
      </c>
      <c r="L2133" t="s">
        <v>31</v>
      </c>
      <c r="M2133">
        <f>'Venteos Well Completion'!BD141</f>
        <v>0</v>
      </c>
      <c r="N2133">
        <f>IFERROR(IF(L2133="CO2",M2133,IF(L2133="CH4",M2133*Hoja1!$C$19,BASEDEDATOS!M2133*Hoja1!$C$20)),0)</f>
        <v>0</v>
      </c>
    </row>
    <row r="2134" spans="2:14" x14ac:dyDescent="0.75">
      <c r="B2134" t="str">
        <f t="shared" si="15"/>
        <v>1B2ai</v>
      </c>
      <c r="C2134" t="str">
        <f>Hoja1!$C$31</f>
        <v>CRUDO</v>
      </c>
      <c r="D2134" t="s">
        <v>12</v>
      </c>
      <c r="E2134" t="s">
        <v>841</v>
      </c>
      <c r="F2134" t="s">
        <v>846</v>
      </c>
      <c r="L2134" t="s">
        <v>31</v>
      </c>
      <c r="M2134">
        <f>'Venteos Well Completion'!BD142</f>
        <v>0</v>
      </c>
      <c r="N2134">
        <f>IFERROR(IF(L2134="CO2",M2134,IF(L2134="CH4",M2134*Hoja1!$C$19,BASEDEDATOS!M2134*Hoja1!$C$20)),0)</f>
        <v>0</v>
      </c>
    </row>
    <row r="2135" spans="2:14" x14ac:dyDescent="0.75">
      <c r="B2135" t="str">
        <f t="shared" si="15"/>
        <v>1B2ai</v>
      </c>
      <c r="C2135" t="str">
        <f>Hoja1!$C$31</f>
        <v>CRUDO</v>
      </c>
      <c r="D2135" t="s">
        <v>12</v>
      </c>
      <c r="E2135" t="s">
        <v>841</v>
      </c>
      <c r="F2135" t="s">
        <v>846</v>
      </c>
      <c r="L2135" t="s">
        <v>31</v>
      </c>
      <c r="M2135">
        <f>'Venteos Well Completion'!BD143</f>
        <v>0</v>
      </c>
      <c r="N2135">
        <f>IFERROR(IF(L2135="CO2",M2135,IF(L2135="CH4",M2135*Hoja1!$C$19,BASEDEDATOS!M2135*Hoja1!$C$20)),0)</f>
        <v>0</v>
      </c>
    </row>
    <row r="2136" spans="2:14" x14ac:dyDescent="0.75">
      <c r="B2136" t="str">
        <f t="shared" si="15"/>
        <v>1B2ai</v>
      </c>
      <c r="C2136" t="str">
        <f>Hoja1!$C$31</f>
        <v>CRUDO</v>
      </c>
      <c r="D2136" t="s">
        <v>12</v>
      </c>
      <c r="E2136" t="s">
        <v>841</v>
      </c>
      <c r="F2136" t="s">
        <v>846</v>
      </c>
      <c r="L2136" t="s">
        <v>31</v>
      </c>
      <c r="M2136">
        <f>'Venteos Well Completion'!BD144</f>
        <v>0</v>
      </c>
      <c r="N2136">
        <f>IFERROR(IF(L2136="CO2",M2136,IF(L2136="CH4",M2136*Hoja1!$C$19,BASEDEDATOS!M2136*Hoja1!$C$20)),0)</f>
        <v>0</v>
      </c>
    </row>
    <row r="2137" spans="2:14" x14ac:dyDescent="0.75">
      <c r="B2137" t="str">
        <f t="shared" si="15"/>
        <v>1B2ai</v>
      </c>
      <c r="C2137" t="str">
        <f>Hoja1!$C$31</f>
        <v>CRUDO</v>
      </c>
      <c r="D2137" t="s">
        <v>12</v>
      </c>
      <c r="E2137" t="s">
        <v>841</v>
      </c>
      <c r="F2137" t="s">
        <v>846</v>
      </c>
      <c r="L2137" t="s">
        <v>31</v>
      </c>
      <c r="M2137">
        <f>'Venteos Well Completion'!BD145</f>
        <v>0</v>
      </c>
      <c r="N2137">
        <f>IFERROR(IF(L2137="CO2",M2137,IF(L2137="CH4",M2137*Hoja1!$C$19,BASEDEDATOS!M2137*Hoja1!$C$20)),0)</f>
        <v>0</v>
      </c>
    </row>
    <row r="2138" spans="2:14" x14ac:dyDescent="0.75">
      <c r="B2138" t="str">
        <f t="shared" si="15"/>
        <v>1B2ai</v>
      </c>
      <c r="C2138" t="str">
        <f>Hoja1!$C$31</f>
        <v>CRUDO</v>
      </c>
      <c r="D2138" t="s">
        <v>12</v>
      </c>
      <c r="E2138" t="s">
        <v>841</v>
      </c>
      <c r="F2138" t="s">
        <v>846</v>
      </c>
      <c r="L2138" t="s">
        <v>44</v>
      </c>
      <c r="M2138">
        <f>'Venteos Well Completion'!BE58</f>
        <v>3.935581439323709E-10</v>
      </c>
      <c r="N2138">
        <f>IFERROR(IF(L2138="CO2",M2138,IF(L2138="CH4",M2138*Hoja1!$C$19,BASEDEDATOS!M2138*Hoja1!$C$20)),0)</f>
        <v>1.0429290814207829E-7</v>
      </c>
    </row>
    <row r="2139" spans="2:14" x14ac:dyDescent="0.75">
      <c r="B2139" t="str">
        <f t="shared" si="15"/>
        <v>1B2ai</v>
      </c>
      <c r="C2139" t="str">
        <f>Hoja1!$C$31</f>
        <v>CRUDO</v>
      </c>
      <c r="D2139" t="s">
        <v>12</v>
      </c>
      <c r="E2139" t="s">
        <v>841</v>
      </c>
      <c r="F2139" t="s">
        <v>846</v>
      </c>
      <c r="L2139" t="s">
        <v>44</v>
      </c>
      <c r="M2139">
        <f>'Venteos Well Completion'!BE59</f>
        <v>1.4348473997534357E-4</v>
      </c>
      <c r="N2139">
        <f>IFERROR(IF(L2139="CO2",M2139,IF(L2139="CH4",M2139*Hoja1!$C$19,BASEDEDATOS!M2139*Hoja1!$C$20)),0)</f>
        <v>3.8023456093466045E-2</v>
      </c>
    </row>
    <row r="2140" spans="2:14" x14ac:dyDescent="0.75">
      <c r="B2140" t="str">
        <f t="shared" si="15"/>
        <v>1B2ai</v>
      </c>
      <c r="C2140" t="str">
        <f>Hoja1!$C$31</f>
        <v>CRUDO</v>
      </c>
      <c r="D2140" t="s">
        <v>12</v>
      </c>
      <c r="E2140" t="s">
        <v>841</v>
      </c>
      <c r="F2140" t="s">
        <v>846</v>
      </c>
      <c r="L2140" t="s">
        <v>44</v>
      </c>
      <c r="M2140">
        <f>'Venteos Well Completion'!BE60</f>
        <v>0</v>
      </c>
      <c r="N2140">
        <f>IFERROR(IF(L2140="CO2",M2140,IF(L2140="CH4",M2140*Hoja1!$C$19,BASEDEDATOS!M2140*Hoja1!$C$20)),0)</f>
        <v>0</v>
      </c>
    </row>
    <row r="2141" spans="2:14" x14ac:dyDescent="0.75">
      <c r="B2141" t="str">
        <f t="shared" si="15"/>
        <v>1B2ai</v>
      </c>
      <c r="C2141" t="str">
        <f>Hoja1!$C$31</f>
        <v>CRUDO</v>
      </c>
      <c r="D2141" t="s">
        <v>12</v>
      </c>
      <c r="E2141" t="s">
        <v>841</v>
      </c>
      <c r="F2141" t="s">
        <v>846</v>
      </c>
      <c r="L2141" t="s">
        <v>44</v>
      </c>
      <c r="M2141">
        <f>'Venteos Well Completion'!BE61</f>
        <v>0</v>
      </c>
      <c r="N2141">
        <f>IFERROR(IF(L2141="CO2",M2141,IF(L2141="CH4",M2141*Hoja1!$C$19,BASEDEDATOS!M2141*Hoja1!$C$20)),0)</f>
        <v>0</v>
      </c>
    </row>
    <row r="2142" spans="2:14" x14ac:dyDescent="0.75">
      <c r="B2142" t="str">
        <f t="shared" si="15"/>
        <v>1B2ai</v>
      </c>
      <c r="C2142" t="str">
        <f>Hoja1!$C$31</f>
        <v>CRUDO</v>
      </c>
      <c r="D2142" t="s">
        <v>12</v>
      </c>
      <c r="E2142" t="s">
        <v>841</v>
      </c>
      <c r="F2142" t="s">
        <v>846</v>
      </c>
      <c r="L2142" t="s">
        <v>44</v>
      </c>
      <c r="M2142">
        <f>'Venteos Well Completion'!BE62</f>
        <v>0</v>
      </c>
      <c r="N2142">
        <f>IFERROR(IF(L2142="CO2",M2142,IF(L2142="CH4",M2142*Hoja1!$C$19,BASEDEDATOS!M2142*Hoja1!$C$20)),0)</f>
        <v>0</v>
      </c>
    </row>
    <row r="2143" spans="2:14" x14ac:dyDescent="0.75">
      <c r="B2143" t="str">
        <f t="shared" si="15"/>
        <v>1B2ai</v>
      </c>
      <c r="C2143" t="str">
        <f>Hoja1!$C$31</f>
        <v>CRUDO</v>
      </c>
      <c r="D2143" t="s">
        <v>12</v>
      </c>
      <c r="E2143" t="s">
        <v>841</v>
      </c>
      <c r="F2143" t="s">
        <v>846</v>
      </c>
      <c r="L2143" t="s">
        <v>44</v>
      </c>
      <c r="M2143">
        <f>'Venteos Well Completion'!BE63</f>
        <v>0</v>
      </c>
      <c r="N2143">
        <f>IFERROR(IF(L2143="CO2",M2143,IF(L2143="CH4",M2143*Hoja1!$C$19,BASEDEDATOS!M2143*Hoja1!$C$20)),0)</f>
        <v>0</v>
      </c>
    </row>
    <row r="2144" spans="2:14" x14ac:dyDescent="0.75">
      <c r="B2144" t="str">
        <f t="shared" si="15"/>
        <v>1B2ai</v>
      </c>
      <c r="C2144" t="str">
        <f>Hoja1!$C$31</f>
        <v>CRUDO</v>
      </c>
      <c r="D2144" t="s">
        <v>12</v>
      </c>
      <c r="E2144" t="s">
        <v>841</v>
      </c>
      <c r="F2144" t="s">
        <v>846</v>
      </c>
      <c r="L2144" t="s">
        <v>44</v>
      </c>
      <c r="M2144">
        <f>'Venteos Well Completion'!BE64</f>
        <v>0</v>
      </c>
      <c r="N2144">
        <f>IFERROR(IF(L2144="CO2",M2144,IF(L2144="CH4",M2144*Hoja1!$C$19,BASEDEDATOS!M2144*Hoja1!$C$20)),0)</f>
        <v>0</v>
      </c>
    </row>
    <row r="2145" spans="2:14" x14ac:dyDescent="0.75">
      <c r="B2145" t="str">
        <f t="shared" si="15"/>
        <v>1B2ai</v>
      </c>
      <c r="C2145" t="str">
        <f>Hoja1!$C$31</f>
        <v>CRUDO</v>
      </c>
      <c r="D2145" t="s">
        <v>12</v>
      </c>
      <c r="E2145" t="s">
        <v>841</v>
      </c>
      <c r="F2145" t="s">
        <v>846</v>
      </c>
      <c r="L2145" t="s">
        <v>44</v>
      </c>
      <c r="M2145">
        <f>'Venteos Well Completion'!BE65</f>
        <v>0</v>
      </c>
      <c r="N2145">
        <f>IFERROR(IF(L2145="CO2",M2145,IF(L2145="CH4",M2145*Hoja1!$C$19,BASEDEDATOS!M2145*Hoja1!$C$20)),0)</f>
        <v>0</v>
      </c>
    </row>
    <row r="2146" spans="2:14" x14ac:dyDescent="0.75">
      <c r="B2146" t="str">
        <f t="shared" si="15"/>
        <v>1B2ai</v>
      </c>
      <c r="C2146" t="str">
        <f>Hoja1!$C$31</f>
        <v>CRUDO</v>
      </c>
      <c r="D2146" t="s">
        <v>12</v>
      </c>
      <c r="E2146" t="s">
        <v>841</v>
      </c>
      <c r="F2146" t="s">
        <v>846</v>
      </c>
      <c r="L2146" t="s">
        <v>44</v>
      </c>
      <c r="M2146">
        <f>'Venteos Well Completion'!BE66</f>
        <v>0</v>
      </c>
      <c r="N2146">
        <f>IFERROR(IF(L2146="CO2",M2146,IF(L2146="CH4",M2146*Hoja1!$C$19,BASEDEDATOS!M2146*Hoja1!$C$20)),0)</f>
        <v>0</v>
      </c>
    </row>
    <row r="2147" spans="2:14" x14ac:dyDescent="0.75">
      <c r="B2147" t="str">
        <f t="shared" si="15"/>
        <v>1B2ai</v>
      </c>
      <c r="C2147" t="str">
        <f>Hoja1!$C$31</f>
        <v>CRUDO</v>
      </c>
      <c r="D2147" t="s">
        <v>12</v>
      </c>
      <c r="E2147" t="s">
        <v>841</v>
      </c>
      <c r="F2147" t="s">
        <v>846</v>
      </c>
      <c r="L2147" t="s">
        <v>44</v>
      </c>
      <c r="M2147">
        <f>'Venteos Well Completion'!BE67</f>
        <v>0</v>
      </c>
      <c r="N2147">
        <f>IFERROR(IF(L2147="CO2",M2147,IF(L2147="CH4",M2147*Hoja1!$C$19,BASEDEDATOS!M2147*Hoja1!$C$20)),0)</f>
        <v>0</v>
      </c>
    </row>
    <row r="2148" spans="2:14" x14ac:dyDescent="0.75">
      <c r="B2148" t="str">
        <f t="shared" si="15"/>
        <v>1B2ai</v>
      </c>
      <c r="C2148" t="str">
        <f>Hoja1!$C$31</f>
        <v>CRUDO</v>
      </c>
      <c r="D2148" t="s">
        <v>12</v>
      </c>
      <c r="E2148" t="s">
        <v>841</v>
      </c>
      <c r="F2148" t="s">
        <v>846</v>
      </c>
      <c r="L2148" t="s">
        <v>44</v>
      </c>
      <c r="M2148">
        <f>'Venteos Well Completion'!BE68</f>
        <v>0</v>
      </c>
      <c r="N2148">
        <f>IFERROR(IF(L2148="CO2",M2148,IF(L2148="CH4",M2148*Hoja1!$C$19,BASEDEDATOS!M2148*Hoja1!$C$20)),0)</f>
        <v>0</v>
      </c>
    </row>
    <row r="2149" spans="2:14" x14ac:dyDescent="0.75">
      <c r="B2149" t="str">
        <f t="shared" si="15"/>
        <v>1B2ai</v>
      </c>
      <c r="C2149" t="str">
        <f>Hoja1!$C$31</f>
        <v>CRUDO</v>
      </c>
      <c r="D2149" t="s">
        <v>12</v>
      </c>
      <c r="E2149" t="s">
        <v>841</v>
      </c>
      <c r="F2149" t="s">
        <v>846</v>
      </c>
      <c r="L2149" t="s">
        <v>44</v>
      </c>
      <c r="M2149">
        <f>'Venteos Well Completion'!BE69</f>
        <v>0</v>
      </c>
      <c r="N2149">
        <f>IFERROR(IF(L2149="CO2",M2149,IF(L2149="CH4",M2149*Hoja1!$C$19,BASEDEDATOS!M2149*Hoja1!$C$20)),0)</f>
        <v>0</v>
      </c>
    </row>
    <row r="2150" spans="2:14" x14ac:dyDescent="0.75">
      <c r="B2150" t="str">
        <f t="shared" si="15"/>
        <v>1B2ai</v>
      </c>
      <c r="C2150" t="str">
        <f>Hoja1!$C$31</f>
        <v>CRUDO</v>
      </c>
      <c r="D2150" t="s">
        <v>12</v>
      </c>
      <c r="E2150" t="s">
        <v>841</v>
      </c>
      <c r="F2150" t="s">
        <v>846</v>
      </c>
      <c r="L2150" t="s">
        <v>44</v>
      </c>
      <c r="M2150">
        <f>'Venteos Well Completion'!BE70</f>
        <v>0</v>
      </c>
      <c r="N2150">
        <f>IFERROR(IF(L2150="CO2",M2150,IF(L2150="CH4",M2150*Hoja1!$C$19,BASEDEDATOS!M2150*Hoja1!$C$20)),0)</f>
        <v>0</v>
      </c>
    </row>
    <row r="2151" spans="2:14" x14ac:dyDescent="0.75">
      <c r="B2151" t="str">
        <f t="shared" si="15"/>
        <v>1B2ai</v>
      </c>
      <c r="C2151" t="str">
        <f>Hoja1!$C$31</f>
        <v>CRUDO</v>
      </c>
      <c r="D2151" t="s">
        <v>12</v>
      </c>
      <c r="E2151" t="s">
        <v>841</v>
      </c>
      <c r="F2151" t="s">
        <v>846</v>
      </c>
      <c r="L2151" t="s">
        <v>44</v>
      </c>
      <c r="M2151">
        <f>'Venteos Well Completion'!BE71</f>
        <v>0</v>
      </c>
      <c r="N2151">
        <f>IFERROR(IF(L2151="CO2",M2151,IF(L2151="CH4",M2151*Hoja1!$C$19,BASEDEDATOS!M2151*Hoja1!$C$20)),0)</f>
        <v>0</v>
      </c>
    </row>
    <row r="2152" spans="2:14" x14ac:dyDescent="0.75">
      <c r="B2152" t="str">
        <f t="shared" si="15"/>
        <v>1B2ai</v>
      </c>
      <c r="C2152" t="str">
        <f>Hoja1!$C$31</f>
        <v>CRUDO</v>
      </c>
      <c r="D2152" t="s">
        <v>12</v>
      </c>
      <c r="E2152" t="s">
        <v>841</v>
      </c>
      <c r="F2152" t="s">
        <v>846</v>
      </c>
      <c r="L2152" t="s">
        <v>44</v>
      </c>
      <c r="M2152">
        <f>'Venteos Well Completion'!BE72</f>
        <v>0</v>
      </c>
      <c r="N2152">
        <f>IFERROR(IF(L2152="CO2",M2152,IF(L2152="CH4",M2152*Hoja1!$C$19,BASEDEDATOS!M2152*Hoja1!$C$20)),0)</f>
        <v>0</v>
      </c>
    </row>
    <row r="2153" spans="2:14" x14ac:dyDescent="0.75">
      <c r="B2153" t="str">
        <f t="shared" si="15"/>
        <v>1B2ai</v>
      </c>
      <c r="C2153" t="str">
        <f>Hoja1!$C$31</f>
        <v>CRUDO</v>
      </c>
      <c r="D2153" t="s">
        <v>12</v>
      </c>
      <c r="E2153" t="s">
        <v>841</v>
      </c>
      <c r="F2153" t="s">
        <v>846</v>
      </c>
      <c r="L2153" t="s">
        <v>44</v>
      </c>
      <c r="M2153">
        <f>'Venteos Well Completion'!BE73</f>
        <v>0</v>
      </c>
      <c r="N2153">
        <f>IFERROR(IF(L2153="CO2",M2153,IF(L2153="CH4",M2153*Hoja1!$C$19,BASEDEDATOS!M2153*Hoja1!$C$20)),0)</f>
        <v>0</v>
      </c>
    </row>
    <row r="2154" spans="2:14" x14ac:dyDescent="0.75">
      <c r="B2154" t="str">
        <f t="shared" si="15"/>
        <v>1B2ai</v>
      </c>
      <c r="C2154" t="str">
        <f>Hoja1!$C$31</f>
        <v>CRUDO</v>
      </c>
      <c r="D2154" t="s">
        <v>12</v>
      </c>
      <c r="E2154" t="s">
        <v>841</v>
      </c>
      <c r="F2154" t="s">
        <v>846</v>
      </c>
      <c r="L2154" t="s">
        <v>44</v>
      </c>
      <c r="M2154">
        <f>'Venteos Well Completion'!BE74</f>
        <v>0</v>
      </c>
      <c r="N2154">
        <f>IFERROR(IF(L2154="CO2",M2154,IF(L2154="CH4",M2154*Hoja1!$C$19,BASEDEDATOS!M2154*Hoja1!$C$20)),0)</f>
        <v>0</v>
      </c>
    </row>
    <row r="2155" spans="2:14" x14ac:dyDescent="0.75">
      <c r="B2155" t="str">
        <f t="shared" si="15"/>
        <v>1B2ai</v>
      </c>
      <c r="C2155" t="str">
        <f>Hoja1!$C$31</f>
        <v>CRUDO</v>
      </c>
      <c r="D2155" t="s">
        <v>12</v>
      </c>
      <c r="E2155" t="s">
        <v>841</v>
      </c>
      <c r="F2155" t="s">
        <v>846</v>
      </c>
      <c r="L2155" t="s">
        <v>44</v>
      </c>
      <c r="M2155">
        <f>'Venteos Well Completion'!BE75</f>
        <v>0</v>
      </c>
      <c r="N2155">
        <f>IFERROR(IF(L2155="CO2",M2155,IF(L2155="CH4",M2155*Hoja1!$C$19,BASEDEDATOS!M2155*Hoja1!$C$20)),0)</f>
        <v>0</v>
      </c>
    </row>
    <row r="2156" spans="2:14" x14ac:dyDescent="0.75">
      <c r="B2156" t="str">
        <f t="shared" si="15"/>
        <v>1B2ai</v>
      </c>
      <c r="C2156" t="str">
        <f>Hoja1!$C$31</f>
        <v>CRUDO</v>
      </c>
      <c r="D2156" t="s">
        <v>12</v>
      </c>
      <c r="E2156" t="s">
        <v>841</v>
      </c>
      <c r="F2156" t="s">
        <v>846</v>
      </c>
      <c r="L2156" t="s">
        <v>44</v>
      </c>
      <c r="M2156">
        <f>'Venteos Well Completion'!BE76</f>
        <v>0</v>
      </c>
      <c r="N2156">
        <f>IFERROR(IF(L2156="CO2",M2156,IF(L2156="CH4",M2156*Hoja1!$C$19,BASEDEDATOS!M2156*Hoja1!$C$20)),0)</f>
        <v>0</v>
      </c>
    </row>
    <row r="2157" spans="2:14" x14ac:dyDescent="0.75">
      <c r="B2157" t="str">
        <f t="shared" si="15"/>
        <v>1B2ai</v>
      </c>
      <c r="C2157" t="str">
        <f>Hoja1!$C$31</f>
        <v>CRUDO</v>
      </c>
      <c r="D2157" t="s">
        <v>12</v>
      </c>
      <c r="E2157" t="s">
        <v>841</v>
      </c>
      <c r="F2157" t="s">
        <v>846</v>
      </c>
      <c r="L2157" t="s">
        <v>44</v>
      </c>
      <c r="M2157">
        <f>'Venteos Well Completion'!BE77</f>
        <v>0</v>
      </c>
      <c r="N2157">
        <f>IFERROR(IF(L2157="CO2",M2157,IF(L2157="CH4",M2157*Hoja1!$C$19,BASEDEDATOS!M2157*Hoja1!$C$20)),0)</f>
        <v>0</v>
      </c>
    </row>
    <row r="2158" spans="2:14" x14ac:dyDescent="0.75">
      <c r="B2158" t="str">
        <f t="shared" si="15"/>
        <v>1B2ai</v>
      </c>
      <c r="C2158" t="str">
        <f>Hoja1!$C$31</f>
        <v>CRUDO</v>
      </c>
      <c r="D2158" t="s">
        <v>12</v>
      </c>
      <c r="E2158" t="s">
        <v>841</v>
      </c>
      <c r="F2158" t="s">
        <v>846</v>
      </c>
      <c r="L2158" t="s">
        <v>44</v>
      </c>
      <c r="M2158">
        <f>'Venteos Well Completion'!BE78</f>
        <v>0</v>
      </c>
      <c r="N2158">
        <f>IFERROR(IF(L2158="CO2",M2158,IF(L2158="CH4",M2158*Hoja1!$C$19,BASEDEDATOS!M2158*Hoja1!$C$20)),0)</f>
        <v>0</v>
      </c>
    </row>
    <row r="2159" spans="2:14" x14ac:dyDescent="0.75">
      <c r="B2159" t="str">
        <f t="shared" si="15"/>
        <v>1B2ai</v>
      </c>
      <c r="C2159" t="str">
        <f>Hoja1!$C$31</f>
        <v>CRUDO</v>
      </c>
      <c r="D2159" t="s">
        <v>12</v>
      </c>
      <c r="E2159" t="s">
        <v>841</v>
      </c>
      <c r="F2159" t="s">
        <v>846</v>
      </c>
      <c r="L2159" t="s">
        <v>44</v>
      </c>
      <c r="M2159">
        <f>'Venteos Well Completion'!BE79</f>
        <v>0</v>
      </c>
      <c r="N2159">
        <f>IFERROR(IF(L2159="CO2",M2159,IF(L2159="CH4",M2159*Hoja1!$C$19,BASEDEDATOS!M2159*Hoja1!$C$20)),0)</f>
        <v>0</v>
      </c>
    </row>
    <row r="2160" spans="2:14" x14ac:dyDescent="0.75">
      <c r="B2160" t="str">
        <f t="shared" si="15"/>
        <v>1B2ai</v>
      </c>
      <c r="C2160" t="str">
        <f>Hoja1!$C$31</f>
        <v>CRUDO</v>
      </c>
      <c r="D2160" t="s">
        <v>12</v>
      </c>
      <c r="E2160" t="s">
        <v>841</v>
      </c>
      <c r="F2160" t="s">
        <v>846</v>
      </c>
      <c r="L2160" t="s">
        <v>44</v>
      </c>
      <c r="M2160">
        <f>'Venteos Well Completion'!BE80</f>
        <v>0</v>
      </c>
      <c r="N2160">
        <f>IFERROR(IF(L2160="CO2",M2160,IF(L2160="CH4",M2160*Hoja1!$C$19,BASEDEDATOS!M2160*Hoja1!$C$20)),0)</f>
        <v>0</v>
      </c>
    </row>
    <row r="2161" spans="2:14" x14ac:dyDescent="0.75">
      <c r="B2161" t="str">
        <f t="shared" si="15"/>
        <v>1B2ai</v>
      </c>
      <c r="C2161" t="str">
        <f>Hoja1!$C$31</f>
        <v>CRUDO</v>
      </c>
      <c r="D2161" t="s">
        <v>12</v>
      </c>
      <c r="E2161" t="s">
        <v>841</v>
      </c>
      <c r="F2161" t="s">
        <v>846</v>
      </c>
      <c r="L2161" t="s">
        <v>44</v>
      </c>
      <c r="M2161">
        <f>'Venteos Well Completion'!BE81</f>
        <v>0</v>
      </c>
      <c r="N2161">
        <f>IFERROR(IF(L2161="CO2",M2161,IF(L2161="CH4",M2161*Hoja1!$C$19,BASEDEDATOS!M2161*Hoja1!$C$20)),0)</f>
        <v>0</v>
      </c>
    </row>
    <row r="2162" spans="2:14" x14ac:dyDescent="0.75">
      <c r="B2162" t="str">
        <f t="shared" si="15"/>
        <v>1B2ai</v>
      </c>
      <c r="C2162" t="str">
        <f>Hoja1!$C$31</f>
        <v>CRUDO</v>
      </c>
      <c r="D2162" t="s">
        <v>12</v>
      </c>
      <c r="E2162" t="s">
        <v>841</v>
      </c>
      <c r="F2162" t="s">
        <v>846</v>
      </c>
      <c r="L2162" t="s">
        <v>44</v>
      </c>
      <c r="M2162">
        <f>'Venteos Well Completion'!BE82</f>
        <v>0</v>
      </c>
      <c r="N2162">
        <f>IFERROR(IF(L2162="CO2",M2162,IF(L2162="CH4",M2162*Hoja1!$C$19,BASEDEDATOS!M2162*Hoja1!$C$20)),0)</f>
        <v>0</v>
      </c>
    </row>
    <row r="2163" spans="2:14" x14ac:dyDescent="0.75">
      <c r="B2163" t="str">
        <f t="shared" si="15"/>
        <v>1B2ai</v>
      </c>
      <c r="C2163" t="str">
        <f>Hoja1!$C$31</f>
        <v>CRUDO</v>
      </c>
      <c r="D2163" t="s">
        <v>12</v>
      </c>
      <c r="E2163" t="s">
        <v>841</v>
      </c>
      <c r="F2163" t="s">
        <v>846</v>
      </c>
      <c r="L2163" t="s">
        <v>44</v>
      </c>
      <c r="M2163">
        <f>'Venteos Well Completion'!BE83</f>
        <v>0</v>
      </c>
      <c r="N2163">
        <f>IFERROR(IF(L2163="CO2",M2163,IF(L2163="CH4",M2163*Hoja1!$C$19,BASEDEDATOS!M2163*Hoja1!$C$20)),0)</f>
        <v>0</v>
      </c>
    </row>
    <row r="2164" spans="2:14" x14ac:dyDescent="0.75">
      <c r="B2164" t="str">
        <f t="shared" si="15"/>
        <v>1B2ai</v>
      </c>
      <c r="C2164" t="str">
        <f>Hoja1!$C$31</f>
        <v>CRUDO</v>
      </c>
      <c r="D2164" t="s">
        <v>12</v>
      </c>
      <c r="E2164" t="s">
        <v>841</v>
      </c>
      <c r="F2164" t="s">
        <v>846</v>
      </c>
      <c r="L2164" t="s">
        <v>44</v>
      </c>
      <c r="M2164">
        <f>'Venteos Well Completion'!BE84</f>
        <v>0</v>
      </c>
      <c r="N2164">
        <f>IFERROR(IF(L2164="CO2",M2164,IF(L2164="CH4",M2164*Hoja1!$C$19,BASEDEDATOS!M2164*Hoja1!$C$20)),0)</f>
        <v>0</v>
      </c>
    </row>
    <row r="2165" spans="2:14" x14ac:dyDescent="0.75">
      <c r="B2165" t="str">
        <f t="shared" si="15"/>
        <v>1B2ai</v>
      </c>
      <c r="C2165" t="str">
        <f>Hoja1!$C$31</f>
        <v>CRUDO</v>
      </c>
      <c r="D2165" t="s">
        <v>12</v>
      </c>
      <c r="E2165" t="s">
        <v>841</v>
      </c>
      <c r="F2165" t="s">
        <v>846</v>
      </c>
      <c r="L2165" t="s">
        <v>44</v>
      </c>
      <c r="M2165">
        <f>'Venteos Well Completion'!BE85</f>
        <v>0</v>
      </c>
      <c r="N2165">
        <f>IFERROR(IF(L2165="CO2",M2165,IF(L2165="CH4",M2165*Hoja1!$C$19,BASEDEDATOS!M2165*Hoja1!$C$20)),0)</f>
        <v>0</v>
      </c>
    </row>
    <row r="2166" spans="2:14" x14ac:dyDescent="0.75">
      <c r="B2166" t="str">
        <f t="shared" si="15"/>
        <v>1B2ai</v>
      </c>
      <c r="C2166" t="str">
        <f>Hoja1!$C$31</f>
        <v>CRUDO</v>
      </c>
      <c r="D2166" t="s">
        <v>12</v>
      </c>
      <c r="E2166" t="s">
        <v>841</v>
      </c>
      <c r="F2166" t="s">
        <v>846</v>
      </c>
      <c r="L2166" t="s">
        <v>44</v>
      </c>
      <c r="M2166">
        <f>'Venteos Well Completion'!BE86</f>
        <v>0</v>
      </c>
      <c r="N2166">
        <f>IFERROR(IF(L2166="CO2",M2166,IF(L2166="CH4",M2166*Hoja1!$C$19,BASEDEDATOS!M2166*Hoja1!$C$20)),0)</f>
        <v>0</v>
      </c>
    </row>
    <row r="2167" spans="2:14" x14ac:dyDescent="0.75">
      <c r="B2167" t="str">
        <f t="shared" si="15"/>
        <v>1B2ai</v>
      </c>
      <c r="C2167" t="str">
        <f>Hoja1!$C$31</f>
        <v>CRUDO</v>
      </c>
      <c r="D2167" t="s">
        <v>12</v>
      </c>
      <c r="E2167" t="s">
        <v>841</v>
      </c>
      <c r="F2167" t="s">
        <v>846</v>
      </c>
      <c r="L2167" t="s">
        <v>44</v>
      </c>
      <c r="M2167">
        <f>'Venteos Well Completion'!BE87</f>
        <v>0</v>
      </c>
      <c r="N2167">
        <f>IFERROR(IF(L2167="CO2",M2167,IF(L2167="CH4",M2167*Hoja1!$C$19,BASEDEDATOS!M2167*Hoja1!$C$20)),0)</f>
        <v>0</v>
      </c>
    </row>
    <row r="2168" spans="2:14" x14ac:dyDescent="0.75">
      <c r="B2168" t="str">
        <f t="shared" si="15"/>
        <v>1B2ai</v>
      </c>
      <c r="C2168" t="str">
        <f>Hoja1!$C$31</f>
        <v>CRUDO</v>
      </c>
      <c r="D2168" t="s">
        <v>12</v>
      </c>
      <c r="E2168" t="s">
        <v>841</v>
      </c>
      <c r="F2168" t="s">
        <v>846</v>
      </c>
      <c r="L2168" t="s">
        <v>44</v>
      </c>
      <c r="M2168">
        <f>'Venteos Well Completion'!BE88</f>
        <v>0</v>
      </c>
      <c r="N2168">
        <f>IFERROR(IF(L2168="CO2",M2168,IF(L2168="CH4",M2168*Hoja1!$C$19,BASEDEDATOS!M2168*Hoja1!$C$20)),0)</f>
        <v>0</v>
      </c>
    </row>
    <row r="2169" spans="2:14" x14ac:dyDescent="0.75">
      <c r="B2169" t="str">
        <f t="shared" si="15"/>
        <v>1B2ai</v>
      </c>
      <c r="C2169" t="str">
        <f>Hoja1!$C$31</f>
        <v>CRUDO</v>
      </c>
      <c r="D2169" t="s">
        <v>12</v>
      </c>
      <c r="E2169" t="s">
        <v>841</v>
      </c>
      <c r="F2169" t="s">
        <v>846</v>
      </c>
      <c r="L2169" t="s">
        <v>44</v>
      </c>
      <c r="M2169">
        <f>'Venteos Well Completion'!BE89</f>
        <v>0</v>
      </c>
      <c r="N2169">
        <f>IFERROR(IF(L2169="CO2",M2169,IF(L2169="CH4",M2169*Hoja1!$C$19,BASEDEDATOS!M2169*Hoja1!$C$20)),0)</f>
        <v>0</v>
      </c>
    </row>
    <row r="2170" spans="2:14" x14ac:dyDescent="0.75">
      <c r="B2170" t="str">
        <f t="shared" si="15"/>
        <v>1B2ai</v>
      </c>
      <c r="C2170" t="str">
        <f>Hoja1!$C$31</f>
        <v>CRUDO</v>
      </c>
      <c r="D2170" t="s">
        <v>12</v>
      </c>
      <c r="E2170" t="s">
        <v>841</v>
      </c>
      <c r="F2170" t="s">
        <v>846</v>
      </c>
      <c r="L2170" t="s">
        <v>44</v>
      </c>
      <c r="M2170">
        <f>'Venteos Well Completion'!BE90</f>
        <v>0</v>
      </c>
      <c r="N2170">
        <f>IFERROR(IF(L2170="CO2",M2170,IF(L2170="CH4",M2170*Hoja1!$C$19,BASEDEDATOS!M2170*Hoja1!$C$20)),0)</f>
        <v>0</v>
      </c>
    </row>
    <row r="2171" spans="2:14" x14ac:dyDescent="0.75">
      <c r="B2171" t="str">
        <f t="shared" si="15"/>
        <v>1B2ai</v>
      </c>
      <c r="C2171" t="str">
        <f>Hoja1!$C$31</f>
        <v>CRUDO</v>
      </c>
      <c r="D2171" t="s">
        <v>12</v>
      </c>
      <c r="E2171" t="s">
        <v>841</v>
      </c>
      <c r="F2171" t="s">
        <v>846</v>
      </c>
      <c r="L2171" t="s">
        <v>44</v>
      </c>
      <c r="M2171">
        <f>'Venteos Well Completion'!BE91</f>
        <v>0</v>
      </c>
      <c r="N2171">
        <f>IFERROR(IF(L2171="CO2",M2171,IF(L2171="CH4",M2171*Hoja1!$C$19,BASEDEDATOS!M2171*Hoja1!$C$20)),0)</f>
        <v>0</v>
      </c>
    </row>
    <row r="2172" spans="2:14" x14ac:dyDescent="0.75">
      <c r="B2172" t="str">
        <f t="shared" si="15"/>
        <v>1B2ai</v>
      </c>
      <c r="C2172" t="str">
        <f>Hoja1!$C$31</f>
        <v>CRUDO</v>
      </c>
      <c r="D2172" t="s">
        <v>12</v>
      </c>
      <c r="E2172" t="s">
        <v>841</v>
      </c>
      <c r="F2172" t="s">
        <v>846</v>
      </c>
      <c r="L2172" t="s">
        <v>44</v>
      </c>
      <c r="M2172">
        <f>'Venteos Well Completion'!BE92</f>
        <v>0</v>
      </c>
      <c r="N2172">
        <f>IFERROR(IF(L2172="CO2",M2172,IF(L2172="CH4",M2172*Hoja1!$C$19,BASEDEDATOS!M2172*Hoja1!$C$20)),0)</f>
        <v>0</v>
      </c>
    </row>
    <row r="2173" spans="2:14" x14ac:dyDescent="0.75">
      <c r="B2173" t="str">
        <f t="shared" si="15"/>
        <v>1B2ai</v>
      </c>
      <c r="C2173" t="str">
        <f>Hoja1!$C$31</f>
        <v>CRUDO</v>
      </c>
      <c r="D2173" t="s">
        <v>12</v>
      </c>
      <c r="E2173" t="s">
        <v>841</v>
      </c>
      <c r="F2173" t="s">
        <v>846</v>
      </c>
      <c r="L2173" t="s">
        <v>44</v>
      </c>
      <c r="M2173">
        <f>'Venteos Well Completion'!BE93</f>
        <v>0</v>
      </c>
      <c r="N2173">
        <f>IFERROR(IF(L2173="CO2",M2173,IF(L2173="CH4",M2173*Hoja1!$C$19,BASEDEDATOS!M2173*Hoja1!$C$20)),0)</f>
        <v>0</v>
      </c>
    </row>
    <row r="2174" spans="2:14" x14ac:dyDescent="0.75">
      <c r="B2174" t="str">
        <f t="shared" si="15"/>
        <v>1B2ai</v>
      </c>
      <c r="C2174" t="str">
        <f>Hoja1!$C$31</f>
        <v>CRUDO</v>
      </c>
      <c r="D2174" t="s">
        <v>12</v>
      </c>
      <c r="E2174" t="s">
        <v>841</v>
      </c>
      <c r="F2174" t="s">
        <v>846</v>
      </c>
      <c r="L2174" t="s">
        <v>44</v>
      </c>
      <c r="M2174">
        <f>'Venteos Well Completion'!BE94</f>
        <v>0</v>
      </c>
      <c r="N2174">
        <f>IFERROR(IF(L2174="CO2",M2174,IF(L2174="CH4",M2174*Hoja1!$C$19,BASEDEDATOS!M2174*Hoja1!$C$20)),0)</f>
        <v>0</v>
      </c>
    </row>
    <row r="2175" spans="2:14" x14ac:dyDescent="0.75">
      <c r="B2175" t="str">
        <f t="shared" si="15"/>
        <v>1B2ai</v>
      </c>
      <c r="C2175" t="str">
        <f>Hoja1!$C$31</f>
        <v>CRUDO</v>
      </c>
      <c r="D2175" t="s">
        <v>12</v>
      </c>
      <c r="E2175" t="s">
        <v>841</v>
      </c>
      <c r="F2175" t="s">
        <v>846</v>
      </c>
      <c r="L2175" t="s">
        <v>44</v>
      </c>
      <c r="M2175">
        <f>'Venteos Well Completion'!BE95</f>
        <v>0</v>
      </c>
      <c r="N2175">
        <f>IFERROR(IF(L2175="CO2",M2175,IF(L2175="CH4",M2175*Hoja1!$C$19,BASEDEDATOS!M2175*Hoja1!$C$20)),0)</f>
        <v>0</v>
      </c>
    </row>
    <row r="2176" spans="2:14" x14ac:dyDescent="0.75">
      <c r="B2176" t="str">
        <f t="shared" si="15"/>
        <v>1B2ai</v>
      </c>
      <c r="C2176" t="str">
        <f>Hoja1!$C$31</f>
        <v>CRUDO</v>
      </c>
      <c r="D2176" t="s">
        <v>12</v>
      </c>
      <c r="E2176" t="s">
        <v>841</v>
      </c>
      <c r="F2176" t="s">
        <v>846</v>
      </c>
      <c r="L2176" t="s">
        <v>44</v>
      </c>
      <c r="M2176">
        <f>'Venteos Well Completion'!BE96</f>
        <v>0</v>
      </c>
      <c r="N2176">
        <f>IFERROR(IF(L2176="CO2",M2176,IF(L2176="CH4",M2176*Hoja1!$C$19,BASEDEDATOS!M2176*Hoja1!$C$20)),0)</f>
        <v>0</v>
      </c>
    </row>
    <row r="2177" spans="2:14" x14ac:dyDescent="0.75">
      <c r="B2177" t="str">
        <f t="shared" si="15"/>
        <v>1B2ai</v>
      </c>
      <c r="C2177" t="str">
        <f>Hoja1!$C$31</f>
        <v>CRUDO</v>
      </c>
      <c r="D2177" t="s">
        <v>12</v>
      </c>
      <c r="E2177" t="s">
        <v>841</v>
      </c>
      <c r="F2177" t="s">
        <v>846</v>
      </c>
      <c r="L2177" t="s">
        <v>44</v>
      </c>
      <c r="M2177">
        <f>'Venteos Well Completion'!BE97</f>
        <v>0</v>
      </c>
      <c r="N2177">
        <f>IFERROR(IF(L2177="CO2",M2177,IF(L2177="CH4",M2177*Hoja1!$C$19,BASEDEDATOS!M2177*Hoja1!$C$20)),0)</f>
        <v>0</v>
      </c>
    </row>
    <row r="2178" spans="2:14" x14ac:dyDescent="0.75">
      <c r="B2178" t="str">
        <f t="shared" si="15"/>
        <v>1B2ai</v>
      </c>
      <c r="C2178" t="str">
        <f>Hoja1!$C$31</f>
        <v>CRUDO</v>
      </c>
      <c r="D2178" t="s">
        <v>12</v>
      </c>
      <c r="E2178" t="s">
        <v>841</v>
      </c>
      <c r="F2178" t="s">
        <v>846</v>
      </c>
      <c r="L2178" t="s">
        <v>44</v>
      </c>
      <c r="M2178">
        <f>'Venteos Well Completion'!BE98</f>
        <v>0</v>
      </c>
      <c r="N2178">
        <f>IFERROR(IF(L2178="CO2",M2178,IF(L2178="CH4",M2178*Hoja1!$C$19,BASEDEDATOS!M2178*Hoja1!$C$20)),0)</f>
        <v>0</v>
      </c>
    </row>
    <row r="2179" spans="2:14" x14ac:dyDescent="0.75">
      <c r="B2179" t="str">
        <f t="shared" si="15"/>
        <v>1B2ai</v>
      </c>
      <c r="C2179" t="str">
        <f>Hoja1!$C$31</f>
        <v>CRUDO</v>
      </c>
      <c r="D2179" t="s">
        <v>12</v>
      </c>
      <c r="E2179" t="s">
        <v>841</v>
      </c>
      <c r="F2179" t="s">
        <v>846</v>
      </c>
      <c r="L2179" t="s">
        <v>44</v>
      </c>
      <c r="M2179">
        <f>'Venteos Well Completion'!BE99</f>
        <v>0</v>
      </c>
      <c r="N2179">
        <f>IFERROR(IF(L2179="CO2",M2179,IF(L2179="CH4",M2179*Hoja1!$C$19,BASEDEDATOS!M2179*Hoja1!$C$20)),0)</f>
        <v>0</v>
      </c>
    </row>
    <row r="2180" spans="2:14" x14ac:dyDescent="0.75">
      <c r="B2180" t="str">
        <f t="shared" si="15"/>
        <v>1B2ai</v>
      </c>
      <c r="C2180" t="str">
        <f>Hoja1!$C$31</f>
        <v>CRUDO</v>
      </c>
      <c r="D2180" t="s">
        <v>12</v>
      </c>
      <c r="E2180" t="s">
        <v>841</v>
      </c>
      <c r="F2180" t="s">
        <v>846</v>
      </c>
      <c r="L2180" t="s">
        <v>44</v>
      </c>
      <c r="M2180">
        <f>'Venteos Well Completion'!BE100</f>
        <v>0</v>
      </c>
      <c r="N2180">
        <f>IFERROR(IF(L2180="CO2",M2180,IF(L2180="CH4",M2180*Hoja1!$C$19,BASEDEDATOS!M2180*Hoja1!$C$20)),0)</f>
        <v>0</v>
      </c>
    </row>
    <row r="2181" spans="2:14" x14ac:dyDescent="0.75">
      <c r="B2181" t="str">
        <f t="shared" si="15"/>
        <v>1B2ai</v>
      </c>
      <c r="C2181" t="str">
        <f>Hoja1!$C$31</f>
        <v>CRUDO</v>
      </c>
      <c r="D2181" t="s">
        <v>12</v>
      </c>
      <c r="E2181" t="s">
        <v>841</v>
      </c>
      <c r="F2181" t="s">
        <v>846</v>
      </c>
      <c r="L2181" t="s">
        <v>44</v>
      </c>
      <c r="M2181">
        <f>'Venteos Well Completion'!BE101</f>
        <v>0</v>
      </c>
      <c r="N2181">
        <f>IFERROR(IF(L2181="CO2",M2181,IF(L2181="CH4",M2181*Hoja1!$C$19,BASEDEDATOS!M2181*Hoja1!$C$20)),0)</f>
        <v>0</v>
      </c>
    </row>
    <row r="2182" spans="2:14" x14ac:dyDescent="0.75">
      <c r="B2182" t="str">
        <f t="shared" si="15"/>
        <v>1B2ai</v>
      </c>
      <c r="C2182" t="str">
        <f>Hoja1!$C$31</f>
        <v>CRUDO</v>
      </c>
      <c r="D2182" t="s">
        <v>12</v>
      </c>
      <c r="E2182" t="s">
        <v>841</v>
      </c>
      <c r="F2182" t="s">
        <v>846</v>
      </c>
      <c r="L2182" t="s">
        <v>44</v>
      </c>
      <c r="M2182">
        <f>'Venteos Well Completion'!BE102</f>
        <v>0</v>
      </c>
      <c r="N2182">
        <f>IFERROR(IF(L2182="CO2",M2182,IF(L2182="CH4",M2182*Hoja1!$C$19,BASEDEDATOS!M2182*Hoja1!$C$20)),0)</f>
        <v>0</v>
      </c>
    </row>
    <row r="2183" spans="2:14" x14ac:dyDescent="0.75">
      <c r="B2183" t="str">
        <f t="shared" si="15"/>
        <v>1B2ai</v>
      </c>
      <c r="C2183" t="str">
        <f>Hoja1!$C$31</f>
        <v>CRUDO</v>
      </c>
      <c r="D2183" t="s">
        <v>12</v>
      </c>
      <c r="E2183" t="s">
        <v>841</v>
      </c>
      <c r="F2183" t="s">
        <v>846</v>
      </c>
      <c r="L2183" t="s">
        <v>44</v>
      </c>
      <c r="M2183">
        <f>'Venteos Well Completion'!BE103</f>
        <v>0</v>
      </c>
      <c r="N2183">
        <f>IFERROR(IF(L2183="CO2",M2183,IF(L2183="CH4",M2183*Hoja1!$C$19,BASEDEDATOS!M2183*Hoja1!$C$20)),0)</f>
        <v>0</v>
      </c>
    </row>
    <row r="2184" spans="2:14" x14ac:dyDescent="0.75">
      <c r="B2184" t="str">
        <f t="shared" si="15"/>
        <v>1B2ai</v>
      </c>
      <c r="C2184" t="str">
        <f>Hoja1!$C$31</f>
        <v>CRUDO</v>
      </c>
      <c r="D2184" t="s">
        <v>12</v>
      </c>
      <c r="E2184" t="s">
        <v>841</v>
      </c>
      <c r="F2184" t="s">
        <v>846</v>
      </c>
      <c r="L2184" t="s">
        <v>44</v>
      </c>
      <c r="M2184">
        <f>'Venteos Well Completion'!BE104</f>
        <v>0</v>
      </c>
      <c r="N2184">
        <f>IFERROR(IF(L2184="CO2",M2184,IF(L2184="CH4",M2184*Hoja1!$C$19,BASEDEDATOS!M2184*Hoja1!$C$20)),0)</f>
        <v>0</v>
      </c>
    </row>
    <row r="2185" spans="2:14" x14ac:dyDescent="0.75">
      <c r="B2185" t="str">
        <f t="shared" si="15"/>
        <v>1B2ai</v>
      </c>
      <c r="C2185" t="str">
        <f>Hoja1!$C$31</f>
        <v>CRUDO</v>
      </c>
      <c r="D2185" t="s">
        <v>12</v>
      </c>
      <c r="E2185" t="s">
        <v>841</v>
      </c>
      <c r="F2185" t="s">
        <v>846</v>
      </c>
      <c r="L2185" t="s">
        <v>44</v>
      </c>
      <c r="M2185">
        <f>'Venteos Well Completion'!BE105</f>
        <v>0</v>
      </c>
      <c r="N2185">
        <f>IFERROR(IF(L2185="CO2",M2185,IF(L2185="CH4",M2185*Hoja1!$C$19,BASEDEDATOS!M2185*Hoja1!$C$20)),0)</f>
        <v>0</v>
      </c>
    </row>
    <row r="2186" spans="2:14" x14ac:dyDescent="0.75">
      <c r="B2186" t="str">
        <f t="shared" si="15"/>
        <v>1B2ai</v>
      </c>
      <c r="C2186" t="str">
        <f>Hoja1!$C$31</f>
        <v>CRUDO</v>
      </c>
      <c r="D2186" t="s">
        <v>12</v>
      </c>
      <c r="E2186" t="s">
        <v>841</v>
      </c>
      <c r="F2186" t="s">
        <v>846</v>
      </c>
      <c r="L2186" t="s">
        <v>44</v>
      </c>
      <c r="M2186">
        <f>'Venteos Well Completion'!BE106</f>
        <v>0</v>
      </c>
      <c r="N2186">
        <f>IFERROR(IF(L2186="CO2",M2186,IF(L2186="CH4",M2186*Hoja1!$C$19,BASEDEDATOS!M2186*Hoja1!$C$20)),0)</f>
        <v>0</v>
      </c>
    </row>
    <row r="2187" spans="2:14" x14ac:dyDescent="0.75">
      <c r="B2187" t="str">
        <f t="shared" si="15"/>
        <v>1B2ai</v>
      </c>
      <c r="C2187" t="str">
        <f>Hoja1!$C$31</f>
        <v>CRUDO</v>
      </c>
      <c r="D2187" t="s">
        <v>12</v>
      </c>
      <c r="E2187" t="s">
        <v>841</v>
      </c>
      <c r="F2187" t="s">
        <v>846</v>
      </c>
      <c r="L2187" t="s">
        <v>44</v>
      </c>
      <c r="M2187">
        <f>'Venteos Well Completion'!BE107</f>
        <v>0</v>
      </c>
      <c r="N2187">
        <f>IFERROR(IF(L2187="CO2",M2187,IF(L2187="CH4",M2187*Hoja1!$C$19,BASEDEDATOS!M2187*Hoja1!$C$20)),0)</f>
        <v>0</v>
      </c>
    </row>
    <row r="2188" spans="2:14" x14ac:dyDescent="0.75">
      <c r="B2188" t="str">
        <f t="shared" ref="B2188:B2251" si="16">IF(C2188="CRUDO","1B2ai","1B2aii")</f>
        <v>1B2ai</v>
      </c>
      <c r="C2188" t="str">
        <f>Hoja1!$C$31</f>
        <v>CRUDO</v>
      </c>
      <c r="D2188" t="s">
        <v>12</v>
      </c>
      <c r="E2188" t="s">
        <v>841</v>
      </c>
      <c r="F2188" t="s">
        <v>846</v>
      </c>
      <c r="L2188" t="s">
        <v>44</v>
      </c>
      <c r="M2188">
        <f>'Venteos Well Completion'!BE108</f>
        <v>0</v>
      </c>
      <c r="N2188">
        <f>IFERROR(IF(L2188="CO2",M2188,IF(L2188="CH4",M2188*Hoja1!$C$19,BASEDEDATOS!M2188*Hoja1!$C$20)),0)</f>
        <v>0</v>
      </c>
    </row>
    <row r="2189" spans="2:14" x14ac:dyDescent="0.75">
      <c r="B2189" t="str">
        <f t="shared" si="16"/>
        <v>1B2ai</v>
      </c>
      <c r="C2189" t="str">
        <f>Hoja1!$C$31</f>
        <v>CRUDO</v>
      </c>
      <c r="D2189" t="s">
        <v>12</v>
      </c>
      <c r="E2189" t="s">
        <v>841</v>
      </c>
      <c r="F2189" t="s">
        <v>846</v>
      </c>
      <c r="L2189" t="s">
        <v>44</v>
      </c>
      <c r="M2189">
        <f>'Venteos Well Completion'!BE109</f>
        <v>0</v>
      </c>
      <c r="N2189">
        <f>IFERROR(IF(L2189="CO2",M2189,IF(L2189="CH4",M2189*Hoja1!$C$19,BASEDEDATOS!M2189*Hoja1!$C$20)),0)</f>
        <v>0</v>
      </c>
    </row>
    <row r="2190" spans="2:14" x14ac:dyDescent="0.75">
      <c r="B2190" t="str">
        <f t="shared" si="16"/>
        <v>1B2ai</v>
      </c>
      <c r="C2190" t="str">
        <f>Hoja1!$C$31</f>
        <v>CRUDO</v>
      </c>
      <c r="D2190" t="s">
        <v>12</v>
      </c>
      <c r="E2190" t="s">
        <v>841</v>
      </c>
      <c r="F2190" t="s">
        <v>846</v>
      </c>
      <c r="L2190" t="s">
        <v>44</v>
      </c>
      <c r="M2190">
        <f>'Venteos Well Completion'!BE110</f>
        <v>0</v>
      </c>
      <c r="N2190">
        <f>IFERROR(IF(L2190="CO2",M2190,IF(L2190="CH4",M2190*Hoja1!$C$19,BASEDEDATOS!M2190*Hoja1!$C$20)),0)</f>
        <v>0</v>
      </c>
    </row>
    <row r="2191" spans="2:14" x14ac:dyDescent="0.75">
      <c r="B2191" t="str">
        <f t="shared" si="16"/>
        <v>1B2ai</v>
      </c>
      <c r="C2191" t="str">
        <f>Hoja1!$C$31</f>
        <v>CRUDO</v>
      </c>
      <c r="D2191" t="s">
        <v>12</v>
      </c>
      <c r="E2191" t="s">
        <v>841</v>
      </c>
      <c r="F2191" t="s">
        <v>846</v>
      </c>
      <c r="L2191" t="s">
        <v>44</v>
      </c>
      <c r="M2191">
        <f>'Venteos Well Completion'!BE111</f>
        <v>0</v>
      </c>
      <c r="N2191">
        <f>IFERROR(IF(L2191="CO2",M2191,IF(L2191="CH4",M2191*Hoja1!$C$19,BASEDEDATOS!M2191*Hoja1!$C$20)),0)</f>
        <v>0</v>
      </c>
    </row>
    <row r="2192" spans="2:14" x14ac:dyDescent="0.75">
      <c r="B2192" t="str">
        <f t="shared" si="16"/>
        <v>1B2ai</v>
      </c>
      <c r="C2192" t="str">
        <f>Hoja1!$C$31</f>
        <v>CRUDO</v>
      </c>
      <c r="D2192" t="s">
        <v>12</v>
      </c>
      <c r="E2192" t="s">
        <v>841</v>
      </c>
      <c r="F2192" t="s">
        <v>846</v>
      </c>
      <c r="L2192" t="s">
        <v>44</v>
      </c>
      <c r="M2192">
        <f>'Venteos Well Completion'!BE112</f>
        <v>0</v>
      </c>
      <c r="N2192">
        <f>IFERROR(IF(L2192="CO2",M2192,IF(L2192="CH4",M2192*Hoja1!$C$19,BASEDEDATOS!M2192*Hoja1!$C$20)),0)</f>
        <v>0</v>
      </c>
    </row>
    <row r="2193" spans="2:14" x14ac:dyDescent="0.75">
      <c r="B2193" t="str">
        <f t="shared" si="16"/>
        <v>1B2ai</v>
      </c>
      <c r="C2193" t="str">
        <f>Hoja1!$C$31</f>
        <v>CRUDO</v>
      </c>
      <c r="D2193" t="s">
        <v>12</v>
      </c>
      <c r="E2193" t="s">
        <v>841</v>
      </c>
      <c r="F2193" t="s">
        <v>846</v>
      </c>
      <c r="L2193" t="s">
        <v>44</v>
      </c>
      <c r="M2193">
        <f>'Venteos Well Completion'!BE113</f>
        <v>0</v>
      </c>
      <c r="N2193">
        <f>IFERROR(IF(L2193="CO2",M2193,IF(L2193="CH4",M2193*Hoja1!$C$19,BASEDEDATOS!M2193*Hoja1!$C$20)),0)</f>
        <v>0</v>
      </c>
    </row>
    <row r="2194" spans="2:14" x14ac:dyDescent="0.75">
      <c r="B2194" t="str">
        <f t="shared" si="16"/>
        <v>1B2ai</v>
      </c>
      <c r="C2194" t="str">
        <f>Hoja1!$C$31</f>
        <v>CRUDO</v>
      </c>
      <c r="D2194" t="s">
        <v>12</v>
      </c>
      <c r="E2194" t="s">
        <v>841</v>
      </c>
      <c r="F2194" t="s">
        <v>846</v>
      </c>
      <c r="L2194" t="s">
        <v>44</v>
      </c>
      <c r="M2194">
        <f>'Venteos Well Completion'!BE114</f>
        <v>0</v>
      </c>
      <c r="N2194">
        <f>IFERROR(IF(L2194="CO2",M2194,IF(L2194="CH4",M2194*Hoja1!$C$19,BASEDEDATOS!M2194*Hoja1!$C$20)),0)</f>
        <v>0</v>
      </c>
    </row>
    <row r="2195" spans="2:14" x14ac:dyDescent="0.75">
      <c r="B2195" t="str">
        <f t="shared" si="16"/>
        <v>1B2ai</v>
      </c>
      <c r="C2195" t="str">
        <f>Hoja1!$C$31</f>
        <v>CRUDO</v>
      </c>
      <c r="D2195" t="s">
        <v>12</v>
      </c>
      <c r="E2195" t="s">
        <v>841</v>
      </c>
      <c r="F2195" t="s">
        <v>846</v>
      </c>
      <c r="L2195" t="s">
        <v>44</v>
      </c>
      <c r="M2195">
        <f>'Venteos Well Completion'!BE115</f>
        <v>0</v>
      </c>
      <c r="N2195">
        <f>IFERROR(IF(L2195="CO2",M2195,IF(L2195="CH4",M2195*Hoja1!$C$19,BASEDEDATOS!M2195*Hoja1!$C$20)),0)</f>
        <v>0</v>
      </c>
    </row>
    <row r="2196" spans="2:14" x14ac:dyDescent="0.75">
      <c r="B2196" t="str">
        <f t="shared" si="16"/>
        <v>1B2ai</v>
      </c>
      <c r="C2196" t="str">
        <f>Hoja1!$C$31</f>
        <v>CRUDO</v>
      </c>
      <c r="D2196" t="s">
        <v>12</v>
      </c>
      <c r="E2196" t="s">
        <v>841</v>
      </c>
      <c r="F2196" t="s">
        <v>846</v>
      </c>
      <c r="L2196" t="s">
        <v>44</v>
      </c>
      <c r="M2196">
        <f>'Venteos Well Completion'!BE116</f>
        <v>0</v>
      </c>
      <c r="N2196">
        <f>IFERROR(IF(L2196="CO2",M2196,IF(L2196="CH4",M2196*Hoja1!$C$19,BASEDEDATOS!M2196*Hoja1!$C$20)),0)</f>
        <v>0</v>
      </c>
    </row>
    <row r="2197" spans="2:14" x14ac:dyDescent="0.75">
      <c r="B2197" t="str">
        <f t="shared" si="16"/>
        <v>1B2ai</v>
      </c>
      <c r="C2197" t="str">
        <f>Hoja1!$C$31</f>
        <v>CRUDO</v>
      </c>
      <c r="D2197" t="s">
        <v>12</v>
      </c>
      <c r="E2197" t="s">
        <v>841</v>
      </c>
      <c r="F2197" t="s">
        <v>846</v>
      </c>
      <c r="L2197" t="s">
        <v>44</v>
      </c>
      <c r="M2197">
        <f>'Venteos Well Completion'!BE117</f>
        <v>0</v>
      </c>
      <c r="N2197">
        <f>IFERROR(IF(L2197="CO2",M2197,IF(L2197="CH4",M2197*Hoja1!$C$19,BASEDEDATOS!M2197*Hoja1!$C$20)),0)</f>
        <v>0</v>
      </c>
    </row>
    <row r="2198" spans="2:14" x14ac:dyDescent="0.75">
      <c r="B2198" t="str">
        <f t="shared" si="16"/>
        <v>1B2ai</v>
      </c>
      <c r="C2198" t="str">
        <f>Hoja1!$C$31</f>
        <v>CRUDO</v>
      </c>
      <c r="D2198" t="s">
        <v>12</v>
      </c>
      <c r="E2198" t="s">
        <v>841</v>
      </c>
      <c r="F2198" t="s">
        <v>846</v>
      </c>
      <c r="L2198" t="s">
        <v>44</v>
      </c>
      <c r="M2198">
        <f>'Venteos Well Completion'!BE118</f>
        <v>0</v>
      </c>
      <c r="N2198">
        <f>IFERROR(IF(L2198="CO2",M2198,IF(L2198="CH4",M2198*Hoja1!$C$19,BASEDEDATOS!M2198*Hoja1!$C$20)),0)</f>
        <v>0</v>
      </c>
    </row>
    <row r="2199" spans="2:14" x14ac:dyDescent="0.75">
      <c r="B2199" t="str">
        <f t="shared" si="16"/>
        <v>1B2ai</v>
      </c>
      <c r="C2199" t="str">
        <f>Hoja1!$C$31</f>
        <v>CRUDO</v>
      </c>
      <c r="D2199" t="s">
        <v>12</v>
      </c>
      <c r="E2199" t="s">
        <v>841</v>
      </c>
      <c r="F2199" t="s">
        <v>846</v>
      </c>
      <c r="L2199" t="s">
        <v>44</v>
      </c>
      <c r="M2199">
        <f>'Venteos Well Completion'!BE119</f>
        <v>0</v>
      </c>
      <c r="N2199">
        <f>IFERROR(IF(L2199="CO2",M2199,IF(L2199="CH4",M2199*Hoja1!$C$19,BASEDEDATOS!M2199*Hoja1!$C$20)),0)</f>
        <v>0</v>
      </c>
    </row>
    <row r="2200" spans="2:14" x14ac:dyDescent="0.75">
      <c r="B2200" t="str">
        <f t="shared" si="16"/>
        <v>1B2ai</v>
      </c>
      <c r="C2200" t="str">
        <f>Hoja1!$C$31</f>
        <v>CRUDO</v>
      </c>
      <c r="D2200" t="s">
        <v>12</v>
      </c>
      <c r="E2200" t="s">
        <v>841</v>
      </c>
      <c r="F2200" t="s">
        <v>846</v>
      </c>
      <c r="L2200" t="s">
        <v>44</v>
      </c>
      <c r="M2200">
        <f>'Venteos Well Completion'!BE120</f>
        <v>0</v>
      </c>
      <c r="N2200">
        <f>IFERROR(IF(L2200="CO2",M2200,IF(L2200="CH4",M2200*Hoja1!$C$19,BASEDEDATOS!M2200*Hoja1!$C$20)),0)</f>
        <v>0</v>
      </c>
    </row>
    <row r="2201" spans="2:14" x14ac:dyDescent="0.75">
      <c r="B2201" t="str">
        <f t="shared" si="16"/>
        <v>1B2ai</v>
      </c>
      <c r="C2201" t="str">
        <f>Hoja1!$C$31</f>
        <v>CRUDO</v>
      </c>
      <c r="D2201" t="s">
        <v>12</v>
      </c>
      <c r="E2201" t="s">
        <v>841</v>
      </c>
      <c r="F2201" t="s">
        <v>846</v>
      </c>
      <c r="L2201" t="s">
        <v>44</v>
      </c>
      <c r="M2201">
        <f>'Venteos Well Completion'!BE121</f>
        <v>0</v>
      </c>
      <c r="N2201">
        <f>IFERROR(IF(L2201="CO2",M2201,IF(L2201="CH4",M2201*Hoja1!$C$19,BASEDEDATOS!M2201*Hoja1!$C$20)),0)</f>
        <v>0</v>
      </c>
    </row>
    <row r="2202" spans="2:14" x14ac:dyDescent="0.75">
      <c r="B2202" t="str">
        <f t="shared" si="16"/>
        <v>1B2ai</v>
      </c>
      <c r="C2202" t="str">
        <f>Hoja1!$C$31</f>
        <v>CRUDO</v>
      </c>
      <c r="D2202" t="s">
        <v>12</v>
      </c>
      <c r="E2202" t="s">
        <v>841</v>
      </c>
      <c r="F2202" t="s">
        <v>846</v>
      </c>
      <c r="L2202" t="s">
        <v>44</v>
      </c>
      <c r="M2202">
        <f>'Venteos Well Completion'!BE122</f>
        <v>0</v>
      </c>
      <c r="N2202">
        <f>IFERROR(IF(L2202="CO2",M2202,IF(L2202="CH4",M2202*Hoja1!$C$19,BASEDEDATOS!M2202*Hoja1!$C$20)),0)</f>
        <v>0</v>
      </c>
    </row>
    <row r="2203" spans="2:14" x14ac:dyDescent="0.75">
      <c r="B2203" t="str">
        <f t="shared" si="16"/>
        <v>1B2ai</v>
      </c>
      <c r="C2203" t="str">
        <f>Hoja1!$C$31</f>
        <v>CRUDO</v>
      </c>
      <c r="D2203" t="s">
        <v>12</v>
      </c>
      <c r="E2203" t="s">
        <v>841</v>
      </c>
      <c r="F2203" t="s">
        <v>846</v>
      </c>
      <c r="L2203" t="s">
        <v>44</v>
      </c>
      <c r="M2203">
        <f>'Venteos Well Completion'!BE123</f>
        <v>0</v>
      </c>
      <c r="N2203">
        <f>IFERROR(IF(L2203="CO2",M2203,IF(L2203="CH4",M2203*Hoja1!$C$19,BASEDEDATOS!M2203*Hoja1!$C$20)),0)</f>
        <v>0</v>
      </c>
    </row>
    <row r="2204" spans="2:14" x14ac:dyDescent="0.75">
      <c r="B2204" t="str">
        <f t="shared" si="16"/>
        <v>1B2ai</v>
      </c>
      <c r="C2204" t="str">
        <f>Hoja1!$C$31</f>
        <v>CRUDO</v>
      </c>
      <c r="D2204" t="s">
        <v>12</v>
      </c>
      <c r="E2204" t="s">
        <v>841</v>
      </c>
      <c r="F2204" t="s">
        <v>846</v>
      </c>
      <c r="L2204" t="s">
        <v>44</v>
      </c>
      <c r="M2204">
        <f>'Venteos Well Completion'!BE124</f>
        <v>0</v>
      </c>
      <c r="N2204">
        <f>IFERROR(IF(L2204="CO2",M2204,IF(L2204="CH4",M2204*Hoja1!$C$19,BASEDEDATOS!M2204*Hoja1!$C$20)),0)</f>
        <v>0</v>
      </c>
    </row>
    <row r="2205" spans="2:14" x14ac:dyDescent="0.75">
      <c r="B2205" t="str">
        <f t="shared" si="16"/>
        <v>1B2ai</v>
      </c>
      <c r="C2205" t="str">
        <f>Hoja1!$C$31</f>
        <v>CRUDO</v>
      </c>
      <c r="D2205" t="s">
        <v>12</v>
      </c>
      <c r="E2205" t="s">
        <v>841</v>
      </c>
      <c r="F2205" t="s">
        <v>846</v>
      </c>
      <c r="L2205" t="s">
        <v>44</v>
      </c>
      <c r="M2205">
        <f>'Venteos Well Completion'!BE125</f>
        <v>0</v>
      </c>
      <c r="N2205">
        <f>IFERROR(IF(L2205="CO2",M2205,IF(L2205="CH4",M2205*Hoja1!$C$19,BASEDEDATOS!M2205*Hoja1!$C$20)),0)</f>
        <v>0</v>
      </c>
    </row>
    <row r="2206" spans="2:14" x14ac:dyDescent="0.75">
      <c r="B2206" t="str">
        <f t="shared" si="16"/>
        <v>1B2ai</v>
      </c>
      <c r="C2206" t="str">
        <f>Hoja1!$C$31</f>
        <v>CRUDO</v>
      </c>
      <c r="D2206" t="s">
        <v>12</v>
      </c>
      <c r="E2206" t="s">
        <v>841</v>
      </c>
      <c r="F2206" t="s">
        <v>846</v>
      </c>
      <c r="L2206" t="s">
        <v>44</v>
      </c>
      <c r="M2206">
        <f>'Venteos Well Completion'!BE126</f>
        <v>0</v>
      </c>
      <c r="N2206">
        <f>IFERROR(IF(L2206="CO2",M2206,IF(L2206="CH4",M2206*Hoja1!$C$19,BASEDEDATOS!M2206*Hoja1!$C$20)),0)</f>
        <v>0</v>
      </c>
    </row>
    <row r="2207" spans="2:14" x14ac:dyDescent="0.75">
      <c r="B2207" t="str">
        <f t="shared" si="16"/>
        <v>1B2ai</v>
      </c>
      <c r="C2207" t="str">
        <f>Hoja1!$C$31</f>
        <v>CRUDO</v>
      </c>
      <c r="D2207" t="s">
        <v>12</v>
      </c>
      <c r="E2207" t="s">
        <v>841</v>
      </c>
      <c r="F2207" t="s">
        <v>846</v>
      </c>
      <c r="L2207" t="s">
        <v>44</v>
      </c>
      <c r="M2207">
        <f>'Venteos Well Completion'!BE127</f>
        <v>0</v>
      </c>
      <c r="N2207">
        <f>IFERROR(IF(L2207="CO2",M2207,IF(L2207="CH4",M2207*Hoja1!$C$19,BASEDEDATOS!M2207*Hoja1!$C$20)),0)</f>
        <v>0</v>
      </c>
    </row>
    <row r="2208" spans="2:14" x14ac:dyDescent="0.75">
      <c r="B2208" t="str">
        <f t="shared" si="16"/>
        <v>1B2ai</v>
      </c>
      <c r="C2208" t="str">
        <f>Hoja1!$C$31</f>
        <v>CRUDO</v>
      </c>
      <c r="D2208" t="s">
        <v>12</v>
      </c>
      <c r="E2208" t="s">
        <v>841</v>
      </c>
      <c r="F2208" t="s">
        <v>846</v>
      </c>
      <c r="L2208" t="s">
        <v>44</v>
      </c>
      <c r="M2208">
        <f>'Venteos Well Completion'!BE128</f>
        <v>0</v>
      </c>
      <c r="N2208">
        <f>IFERROR(IF(L2208="CO2",M2208,IF(L2208="CH4",M2208*Hoja1!$C$19,BASEDEDATOS!M2208*Hoja1!$C$20)),0)</f>
        <v>0</v>
      </c>
    </row>
    <row r="2209" spans="2:14" x14ac:dyDescent="0.75">
      <c r="B2209" t="str">
        <f t="shared" si="16"/>
        <v>1B2ai</v>
      </c>
      <c r="C2209" t="str">
        <f>Hoja1!$C$31</f>
        <v>CRUDO</v>
      </c>
      <c r="D2209" t="s">
        <v>12</v>
      </c>
      <c r="E2209" t="s">
        <v>841</v>
      </c>
      <c r="F2209" t="s">
        <v>846</v>
      </c>
      <c r="L2209" t="s">
        <v>44</v>
      </c>
      <c r="M2209">
        <f>'Venteos Well Completion'!BE129</f>
        <v>0</v>
      </c>
      <c r="N2209">
        <f>IFERROR(IF(L2209="CO2",M2209,IF(L2209="CH4",M2209*Hoja1!$C$19,BASEDEDATOS!M2209*Hoja1!$C$20)),0)</f>
        <v>0</v>
      </c>
    </row>
    <row r="2210" spans="2:14" x14ac:dyDescent="0.75">
      <c r="B2210" t="str">
        <f t="shared" si="16"/>
        <v>1B2ai</v>
      </c>
      <c r="C2210" t="str">
        <f>Hoja1!$C$31</f>
        <v>CRUDO</v>
      </c>
      <c r="D2210" t="s">
        <v>12</v>
      </c>
      <c r="E2210" t="s">
        <v>841</v>
      </c>
      <c r="F2210" t="s">
        <v>846</v>
      </c>
      <c r="L2210" t="s">
        <v>44</v>
      </c>
      <c r="M2210">
        <f>'Venteos Well Completion'!BE130</f>
        <v>0</v>
      </c>
      <c r="N2210">
        <f>IFERROR(IF(L2210="CO2",M2210,IF(L2210="CH4",M2210*Hoja1!$C$19,BASEDEDATOS!M2210*Hoja1!$C$20)),0)</f>
        <v>0</v>
      </c>
    </row>
    <row r="2211" spans="2:14" x14ac:dyDescent="0.75">
      <c r="B2211" t="str">
        <f t="shared" si="16"/>
        <v>1B2ai</v>
      </c>
      <c r="C2211" t="str">
        <f>Hoja1!$C$31</f>
        <v>CRUDO</v>
      </c>
      <c r="D2211" t="s">
        <v>12</v>
      </c>
      <c r="E2211" t="s">
        <v>841</v>
      </c>
      <c r="F2211" t="s">
        <v>846</v>
      </c>
      <c r="L2211" t="s">
        <v>44</v>
      </c>
      <c r="M2211">
        <f>'Venteos Well Completion'!BE131</f>
        <v>0</v>
      </c>
      <c r="N2211">
        <f>IFERROR(IF(L2211="CO2",M2211,IF(L2211="CH4",M2211*Hoja1!$C$19,BASEDEDATOS!M2211*Hoja1!$C$20)),0)</f>
        <v>0</v>
      </c>
    </row>
    <row r="2212" spans="2:14" x14ac:dyDescent="0.75">
      <c r="B2212" t="str">
        <f t="shared" si="16"/>
        <v>1B2ai</v>
      </c>
      <c r="C2212" t="str">
        <f>Hoja1!$C$31</f>
        <v>CRUDO</v>
      </c>
      <c r="D2212" t="s">
        <v>12</v>
      </c>
      <c r="E2212" t="s">
        <v>841</v>
      </c>
      <c r="F2212" t="s">
        <v>846</v>
      </c>
      <c r="L2212" t="s">
        <v>44</v>
      </c>
      <c r="M2212">
        <f>'Venteos Well Completion'!BE132</f>
        <v>0</v>
      </c>
      <c r="N2212">
        <f>IFERROR(IF(L2212="CO2",M2212,IF(L2212="CH4",M2212*Hoja1!$C$19,BASEDEDATOS!M2212*Hoja1!$C$20)),0)</f>
        <v>0</v>
      </c>
    </row>
    <row r="2213" spans="2:14" x14ac:dyDescent="0.75">
      <c r="B2213" t="str">
        <f t="shared" si="16"/>
        <v>1B2ai</v>
      </c>
      <c r="C2213" t="str">
        <f>Hoja1!$C$31</f>
        <v>CRUDO</v>
      </c>
      <c r="D2213" t="s">
        <v>12</v>
      </c>
      <c r="E2213" t="s">
        <v>841</v>
      </c>
      <c r="F2213" t="s">
        <v>846</v>
      </c>
      <c r="L2213" t="s">
        <v>44</v>
      </c>
      <c r="M2213">
        <f>'Venteos Well Completion'!BE133</f>
        <v>0</v>
      </c>
      <c r="N2213">
        <f>IFERROR(IF(L2213="CO2",M2213,IF(L2213="CH4",M2213*Hoja1!$C$19,BASEDEDATOS!M2213*Hoja1!$C$20)),0)</f>
        <v>0</v>
      </c>
    </row>
    <row r="2214" spans="2:14" x14ac:dyDescent="0.75">
      <c r="B2214" t="str">
        <f t="shared" si="16"/>
        <v>1B2ai</v>
      </c>
      <c r="C2214" t="str">
        <f>Hoja1!$C$31</f>
        <v>CRUDO</v>
      </c>
      <c r="D2214" t="s">
        <v>12</v>
      </c>
      <c r="E2214" t="s">
        <v>841</v>
      </c>
      <c r="F2214" t="s">
        <v>846</v>
      </c>
      <c r="L2214" t="s">
        <v>44</v>
      </c>
      <c r="M2214">
        <f>'Venteos Well Completion'!BE134</f>
        <v>0</v>
      </c>
      <c r="N2214">
        <f>IFERROR(IF(L2214="CO2",M2214,IF(L2214="CH4",M2214*Hoja1!$C$19,BASEDEDATOS!M2214*Hoja1!$C$20)),0)</f>
        <v>0</v>
      </c>
    </row>
    <row r="2215" spans="2:14" x14ac:dyDescent="0.75">
      <c r="B2215" t="str">
        <f t="shared" si="16"/>
        <v>1B2ai</v>
      </c>
      <c r="C2215" t="str">
        <f>Hoja1!$C$31</f>
        <v>CRUDO</v>
      </c>
      <c r="D2215" t="s">
        <v>12</v>
      </c>
      <c r="E2215" t="s">
        <v>841</v>
      </c>
      <c r="F2215" t="s">
        <v>846</v>
      </c>
      <c r="L2215" t="s">
        <v>44</v>
      </c>
      <c r="M2215">
        <f>'Venteos Well Completion'!BE135</f>
        <v>0</v>
      </c>
      <c r="N2215">
        <f>IFERROR(IF(L2215="CO2",M2215,IF(L2215="CH4",M2215*Hoja1!$C$19,BASEDEDATOS!M2215*Hoja1!$C$20)),0)</f>
        <v>0</v>
      </c>
    </row>
    <row r="2216" spans="2:14" x14ac:dyDescent="0.75">
      <c r="B2216" t="str">
        <f t="shared" si="16"/>
        <v>1B2ai</v>
      </c>
      <c r="C2216" t="str">
        <f>Hoja1!$C$31</f>
        <v>CRUDO</v>
      </c>
      <c r="D2216" t="s">
        <v>12</v>
      </c>
      <c r="E2216" t="s">
        <v>841</v>
      </c>
      <c r="F2216" t="s">
        <v>846</v>
      </c>
      <c r="L2216" t="s">
        <v>44</v>
      </c>
      <c r="M2216">
        <f>'Venteos Well Completion'!BE136</f>
        <v>0</v>
      </c>
      <c r="N2216">
        <f>IFERROR(IF(L2216="CO2",M2216,IF(L2216="CH4",M2216*Hoja1!$C$19,BASEDEDATOS!M2216*Hoja1!$C$20)),0)</f>
        <v>0</v>
      </c>
    </row>
    <row r="2217" spans="2:14" x14ac:dyDescent="0.75">
      <c r="B2217" t="str">
        <f t="shared" si="16"/>
        <v>1B2ai</v>
      </c>
      <c r="C2217" t="str">
        <f>Hoja1!$C$31</f>
        <v>CRUDO</v>
      </c>
      <c r="D2217" t="s">
        <v>12</v>
      </c>
      <c r="E2217" t="s">
        <v>841</v>
      </c>
      <c r="F2217" t="s">
        <v>846</v>
      </c>
      <c r="L2217" t="s">
        <v>44</v>
      </c>
      <c r="M2217">
        <f>'Venteos Well Completion'!BE137</f>
        <v>0</v>
      </c>
      <c r="N2217">
        <f>IFERROR(IF(L2217="CO2",M2217,IF(L2217="CH4",M2217*Hoja1!$C$19,BASEDEDATOS!M2217*Hoja1!$C$20)),0)</f>
        <v>0</v>
      </c>
    </row>
    <row r="2218" spans="2:14" x14ac:dyDescent="0.75">
      <c r="B2218" t="str">
        <f t="shared" si="16"/>
        <v>1B2ai</v>
      </c>
      <c r="C2218" t="str">
        <f>Hoja1!$C$31</f>
        <v>CRUDO</v>
      </c>
      <c r="D2218" t="s">
        <v>12</v>
      </c>
      <c r="E2218" t="s">
        <v>841</v>
      </c>
      <c r="F2218" t="s">
        <v>846</v>
      </c>
      <c r="L2218" t="s">
        <v>44</v>
      </c>
      <c r="M2218">
        <f>'Venteos Well Completion'!BE138</f>
        <v>0</v>
      </c>
      <c r="N2218">
        <f>IFERROR(IF(L2218="CO2",M2218,IF(L2218="CH4",M2218*Hoja1!$C$19,BASEDEDATOS!M2218*Hoja1!$C$20)),0)</f>
        <v>0</v>
      </c>
    </row>
    <row r="2219" spans="2:14" x14ac:dyDescent="0.75">
      <c r="B2219" t="str">
        <f t="shared" si="16"/>
        <v>1B2ai</v>
      </c>
      <c r="C2219" t="str">
        <f>Hoja1!$C$31</f>
        <v>CRUDO</v>
      </c>
      <c r="D2219" t="s">
        <v>12</v>
      </c>
      <c r="E2219" t="s">
        <v>841</v>
      </c>
      <c r="F2219" t="s">
        <v>846</v>
      </c>
      <c r="L2219" t="s">
        <v>44</v>
      </c>
      <c r="M2219">
        <f>'Venteos Well Completion'!BE139</f>
        <v>0</v>
      </c>
      <c r="N2219">
        <f>IFERROR(IF(L2219="CO2",M2219,IF(L2219="CH4",M2219*Hoja1!$C$19,BASEDEDATOS!M2219*Hoja1!$C$20)),0)</f>
        <v>0</v>
      </c>
    </row>
    <row r="2220" spans="2:14" x14ac:dyDescent="0.75">
      <c r="B2220" t="str">
        <f t="shared" si="16"/>
        <v>1B2ai</v>
      </c>
      <c r="C2220" t="str">
        <f>Hoja1!$C$31</f>
        <v>CRUDO</v>
      </c>
      <c r="D2220" t="s">
        <v>12</v>
      </c>
      <c r="E2220" t="s">
        <v>841</v>
      </c>
      <c r="F2220" t="s">
        <v>846</v>
      </c>
      <c r="L2220" t="s">
        <v>44</v>
      </c>
      <c r="M2220">
        <f>'Venteos Well Completion'!BE140</f>
        <v>0</v>
      </c>
      <c r="N2220">
        <f>IFERROR(IF(L2220="CO2",M2220,IF(L2220="CH4",M2220*Hoja1!$C$19,BASEDEDATOS!M2220*Hoja1!$C$20)),0)</f>
        <v>0</v>
      </c>
    </row>
    <row r="2221" spans="2:14" x14ac:dyDescent="0.75">
      <c r="B2221" t="str">
        <f t="shared" si="16"/>
        <v>1B2ai</v>
      </c>
      <c r="C2221" t="str">
        <f>Hoja1!$C$31</f>
        <v>CRUDO</v>
      </c>
      <c r="D2221" t="s">
        <v>12</v>
      </c>
      <c r="E2221" t="s">
        <v>841</v>
      </c>
      <c r="F2221" t="s">
        <v>846</v>
      </c>
      <c r="L2221" t="s">
        <v>44</v>
      </c>
      <c r="M2221">
        <f>'Venteos Well Completion'!BE141</f>
        <v>0</v>
      </c>
      <c r="N2221">
        <f>IFERROR(IF(L2221="CO2",M2221,IF(L2221="CH4",M2221*Hoja1!$C$19,BASEDEDATOS!M2221*Hoja1!$C$20)),0)</f>
        <v>0</v>
      </c>
    </row>
    <row r="2222" spans="2:14" x14ac:dyDescent="0.75">
      <c r="B2222" t="str">
        <f t="shared" si="16"/>
        <v>1B2ai</v>
      </c>
      <c r="C2222" t="str">
        <f>Hoja1!$C$31</f>
        <v>CRUDO</v>
      </c>
      <c r="D2222" t="s">
        <v>12</v>
      </c>
      <c r="E2222" t="s">
        <v>841</v>
      </c>
      <c r="F2222" t="s">
        <v>846</v>
      </c>
      <c r="L2222" t="s">
        <v>44</v>
      </c>
      <c r="M2222">
        <f>'Venteos Well Completion'!BE142</f>
        <v>0</v>
      </c>
      <c r="N2222">
        <f>IFERROR(IF(L2222="CO2",M2222,IF(L2222="CH4",M2222*Hoja1!$C$19,BASEDEDATOS!M2222*Hoja1!$C$20)),0)</f>
        <v>0</v>
      </c>
    </row>
    <row r="2223" spans="2:14" x14ac:dyDescent="0.75">
      <c r="B2223" t="str">
        <f t="shared" si="16"/>
        <v>1B2ai</v>
      </c>
      <c r="C2223" t="str">
        <f>Hoja1!$C$31</f>
        <v>CRUDO</v>
      </c>
      <c r="D2223" t="s">
        <v>12</v>
      </c>
      <c r="E2223" t="s">
        <v>841</v>
      </c>
      <c r="F2223" t="s">
        <v>846</v>
      </c>
      <c r="L2223" t="s">
        <v>44</v>
      </c>
      <c r="M2223">
        <f>'Venteos Well Completion'!BE143</f>
        <v>0</v>
      </c>
      <c r="N2223">
        <f>IFERROR(IF(L2223="CO2",M2223,IF(L2223="CH4",M2223*Hoja1!$C$19,BASEDEDATOS!M2223*Hoja1!$C$20)),0)</f>
        <v>0</v>
      </c>
    </row>
    <row r="2224" spans="2:14" x14ac:dyDescent="0.75">
      <c r="B2224" t="str">
        <f t="shared" si="16"/>
        <v>1B2ai</v>
      </c>
      <c r="C2224" t="str">
        <f>Hoja1!$C$31</f>
        <v>CRUDO</v>
      </c>
      <c r="D2224" t="s">
        <v>12</v>
      </c>
      <c r="E2224" t="s">
        <v>841</v>
      </c>
      <c r="F2224" t="s">
        <v>846</v>
      </c>
      <c r="L2224" t="s">
        <v>44</v>
      </c>
      <c r="M2224">
        <f>'Venteos Well Completion'!BE144</f>
        <v>0</v>
      </c>
      <c r="N2224">
        <f>IFERROR(IF(L2224="CO2",M2224,IF(L2224="CH4",M2224*Hoja1!$C$19,BASEDEDATOS!M2224*Hoja1!$C$20)),0)</f>
        <v>0</v>
      </c>
    </row>
    <row r="2225" spans="2:14" x14ac:dyDescent="0.75">
      <c r="B2225" t="str">
        <f t="shared" si="16"/>
        <v>1B2ai</v>
      </c>
      <c r="C2225" t="str">
        <f>Hoja1!$C$31</f>
        <v>CRUDO</v>
      </c>
      <c r="D2225" t="s">
        <v>12</v>
      </c>
      <c r="E2225" t="s">
        <v>841</v>
      </c>
      <c r="F2225" t="s">
        <v>846</v>
      </c>
      <c r="L2225" t="s">
        <v>44</v>
      </c>
      <c r="M2225">
        <f>'Venteos Well Completion'!BE145</f>
        <v>0</v>
      </c>
      <c r="N2225">
        <f>IFERROR(IF(L2225="CO2",M2225,IF(L2225="CH4",M2225*Hoja1!$C$19,BASEDEDATOS!M2225*Hoja1!$C$20)),0)</f>
        <v>0</v>
      </c>
    </row>
    <row r="2226" spans="2:14" x14ac:dyDescent="0.75">
      <c r="B2226" t="str">
        <f t="shared" si="16"/>
        <v>1B2ai</v>
      </c>
      <c r="C2226" t="str">
        <f>Hoja1!$C$31</f>
        <v>CRUDO</v>
      </c>
      <c r="D2226" t="s">
        <v>12</v>
      </c>
      <c r="E2226" t="s">
        <v>320</v>
      </c>
      <c r="F2226" t="s">
        <v>847</v>
      </c>
      <c r="L2226" t="s">
        <v>30</v>
      </c>
      <c r="M2226">
        <f>'Venteos Well Completion'!AU58</f>
        <v>8.8040042308200814E-6</v>
      </c>
      <c r="N2226">
        <f>IFERROR(IF(L2226="CO2",M2226,IF(L2226="CH4",M2226*Hoja1!$C$19,BASEDEDATOS!M2226*Hoja1!$C$20)),0)</f>
        <v>8.8040042308200814E-6</v>
      </c>
    </row>
    <row r="2227" spans="2:14" x14ac:dyDescent="0.75">
      <c r="B2227" t="str">
        <f t="shared" si="16"/>
        <v>1B2ai</v>
      </c>
      <c r="C2227" t="str">
        <f>Hoja1!$C$31</f>
        <v>CRUDO</v>
      </c>
      <c r="D2227" t="s">
        <v>12</v>
      </c>
      <c r="E2227" t="s">
        <v>320</v>
      </c>
      <c r="F2227" t="s">
        <v>847</v>
      </c>
      <c r="L2227" t="s">
        <v>30</v>
      </c>
      <c r="M2227">
        <f>'Venteos Well Completion'!AU59</f>
        <v>0.35664368990590611</v>
      </c>
      <c r="N2227">
        <f>IFERROR(IF(L2227="CO2",M2227,IF(L2227="CH4",M2227*Hoja1!$C$19,BASEDEDATOS!M2227*Hoja1!$C$20)),0)</f>
        <v>0.35664368990590611</v>
      </c>
    </row>
    <row r="2228" spans="2:14" x14ac:dyDescent="0.75">
      <c r="B2228" t="str">
        <f t="shared" si="16"/>
        <v>1B2ai</v>
      </c>
      <c r="C2228" t="str">
        <f>Hoja1!$C$31</f>
        <v>CRUDO</v>
      </c>
      <c r="D2228" t="s">
        <v>12</v>
      </c>
      <c r="E2228" t="s">
        <v>320</v>
      </c>
      <c r="F2228" t="s">
        <v>847</v>
      </c>
      <c r="L2228" t="s">
        <v>30</v>
      </c>
      <c r="M2228">
        <f>'Venteos Well Completion'!AU60</f>
        <v>0.52865531917212405</v>
      </c>
      <c r="N2228">
        <f>IFERROR(IF(L2228="CO2",M2228,IF(L2228="CH4",M2228*Hoja1!$C$19,BASEDEDATOS!M2228*Hoja1!$C$20)),0)</f>
        <v>0.52865531917212405</v>
      </c>
    </row>
    <row r="2229" spans="2:14" x14ac:dyDescent="0.75">
      <c r="B2229" t="str">
        <f t="shared" si="16"/>
        <v>1B2ai</v>
      </c>
      <c r="C2229" t="str">
        <f>Hoja1!$C$31</f>
        <v>CRUDO</v>
      </c>
      <c r="D2229" t="s">
        <v>12</v>
      </c>
      <c r="E2229" t="s">
        <v>320</v>
      </c>
      <c r="F2229" t="s">
        <v>847</v>
      </c>
      <c r="L2229" t="s">
        <v>30</v>
      </c>
      <c r="M2229">
        <f>'Venteos Well Completion'!AU61</f>
        <v>0</v>
      </c>
      <c r="N2229">
        <f>IFERROR(IF(L2229="CO2",M2229,IF(L2229="CH4",M2229*Hoja1!$C$19,BASEDEDATOS!M2229*Hoja1!$C$20)),0)</f>
        <v>0</v>
      </c>
    </row>
    <row r="2230" spans="2:14" x14ac:dyDescent="0.75">
      <c r="B2230" t="str">
        <f t="shared" si="16"/>
        <v>1B2ai</v>
      </c>
      <c r="C2230" t="str">
        <f>Hoja1!$C$31</f>
        <v>CRUDO</v>
      </c>
      <c r="D2230" t="s">
        <v>12</v>
      </c>
      <c r="E2230" t="s">
        <v>320</v>
      </c>
      <c r="F2230" t="s">
        <v>847</v>
      </c>
      <c r="L2230" t="s">
        <v>30</v>
      </c>
      <c r="M2230">
        <f>'Venteos Well Completion'!AU62</f>
        <v>0</v>
      </c>
      <c r="N2230">
        <f>IFERROR(IF(L2230="CO2",M2230,IF(L2230="CH4",M2230*Hoja1!$C$19,BASEDEDATOS!M2230*Hoja1!$C$20)),0)</f>
        <v>0</v>
      </c>
    </row>
    <row r="2231" spans="2:14" x14ac:dyDescent="0.75">
      <c r="B2231" t="str">
        <f t="shared" si="16"/>
        <v>1B2ai</v>
      </c>
      <c r="C2231" t="str">
        <f>Hoja1!$C$31</f>
        <v>CRUDO</v>
      </c>
      <c r="D2231" t="s">
        <v>12</v>
      </c>
      <c r="E2231" t="s">
        <v>320</v>
      </c>
      <c r="F2231" t="s">
        <v>847</v>
      </c>
      <c r="L2231" t="s">
        <v>30</v>
      </c>
      <c r="M2231">
        <f>'Venteos Well Completion'!AU63</f>
        <v>0</v>
      </c>
      <c r="N2231">
        <f>IFERROR(IF(L2231="CO2",M2231,IF(L2231="CH4",M2231*Hoja1!$C$19,BASEDEDATOS!M2231*Hoja1!$C$20)),0)</f>
        <v>0</v>
      </c>
    </row>
    <row r="2232" spans="2:14" x14ac:dyDescent="0.75">
      <c r="B2232" t="str">
        <f t="shared" si="16"/>
        <v>1B2ai</v>
      </c>
      <c r="C2232" t="str">
        <f>Hoja1!$C$31</f>
        <v>CRUDO</v>
      </c>
      <c r="D2232" t="s">
        <v>12</v>
      </c>
      <c r="E2232" t="s">
        <v>320</v>
      </c>
      <c r="F2232" t="s">
        <v>847</v>
      </c>
      <c r="L2232" t="s">
        <v>30</v>
      </c>
      <c r="M2232">
        <f>'Venteos Well Completion'!AU64</f>
        <v>0</v>
      </c>
      <c r="N2232">
        <f>IFERROR(IF(L2232="CO2",M2232,IF(L2232="CH4",M2232*Hoja1!$C$19,BASEDEDATOS!M2232*Hoja1!$C$20)),0)</f>
        <v>0</v>
      </c>
    </row>
    <row r="2233" spans="2:14" x14ac:dyDescent="0.75">
      <c r="B2233" t="str">
        <f t="shared" si="16"/>
        <v>1B2ai</v>
      </c>
      <c r="C2233" t="str">
        <f>Hoja1!$C$31</f>
        <v>CRUDO</v>
      </c>
      <c r="D2233" t="s">
        <v>12</v>
      </c>
      <c r="E2233" t="s">
        <v>320</v>
      </c>
      <c r="F2233" t="s">
        <v>847</v>
      </c>
      <c r="L2233" t="s">
        <v>30</v>
      </c>
      <c r="M2233">
        <f>'Venteos Well Completion'!AU65</f>
        <v>0</v>
      </c>
      <c r="N2233">
        <f>IFERROR(IF(L2233="CO2",M2233,IF(L2233="CH4",M2233*Hoja1!$C$19,BASEDEDATOS!M2233*Hoja1!$C$20)),0)</f>
        <v>0</v>
      </c>
    </row>
    <row r="2234" spans="2:14" x14ac:dyDescent="0.75">
      <c r="B2234" t="str">
        <f t="shared" si="16"/>
        <v>1B2ai</v>
      </c>
      <c r="C2234" t="str">
        <f>Hoja1!$C$31</f>
        <v>CRUDO</v>
      </c>
      <c r="D2234" t="s">
        <v>12</v>
      </c>
      <c r="E2234" t="s">
        <v>320</v>
      </c>
      <c r="F2234" t="s">
        <v>847</v>
      </c>
      <c r="L2234" t="s">
        <v>30</v>
      </c>
      <c r="M2234">
        <f>'Venteos Well Completion'!AU66</f>
        <v>0</v>
      </c>
      <c r="N2234">
        <f>IFERROR(IF(L2234="CO2",M2234,IF(L2234="CH4",M2234*Hoja1!$C$19,BASEDEDATOS!M2234*Hoja1!$C$20)),0)</f>
        <v>0</v>
      </c>
    </row>
    <row r="2235" spans="2:14" x14ac:dyDescent="0.75">
      <c r="B2235" t="str">
        <f t="shared" si="16"/>
        <v>1B2ai</v>
      </c>
      <c r="C2235" t="str">
        <f>Hoja1!$C$31</f>
        <v>CRUDO</v>
      </c>
      <c r="D2235" t="s">
        <v>12</v>
      </c>
      <c r="E2235" t="s">
        <v>320</v>
      </c>
      <c r="F2235" t="s">
        <v>847</v>
      </c>
      <c r="L2235" t="s">
        <v>30</v>
      </c>
      <c r="M2235">
        <f>'Venteos Well Completion'!AU67</f>
        <v>0</v>
      </c>
      <c r="N2235">
        <f>IFERROR(IF(L2235="CO2",M2235,IF(L2235="CH4",M2235*Hoja1!$C$19,BASEDEDATOS!M2235*Hoja1!$C$20)),0)</f>
        <v>0</v>
      </c>
    </row>
    <row r="2236" spans="2:14" x14ac:dyDescent="0.75">
      <c r="B2236" t="str">
        <f t="shared" si="16"/>
        <v>1B2ai</v>
      </c>
      <c r="C2236" t="str">
        <f>Hoja1!$C$31</f>
        <v>CRUDO</v>
      </c>
      <c r="D2236" t="s">
        <v>12</v>
      </c>
      <c r="E2236" t="s">
        <v>320</v>
      </c>
      <c r="F2236" t="s">
        <v>847</v>
      </c>
      <c r="L2236" t="s">
        <v>30</v>
      </c>
      <c r="M2236">
        <f>'Venteos Well Completion'!AU68</f>
        <v>0</v>
      </c>
      <c r="N2236">
        <f>IFERROR(IF(L2236="CO2",M2236,IF(L2236="CH4",M2236*Hoja1!$C$19,BASEDEDATOS!M2236*Hoja1!$C$20)),0)</f>
        <v>0</v>
      </c>
    </row>
    <row r="2237" spans="2:14" x14ac:dyDescent="0.75">
      <c r="B2237" t="str">
        <f t="shared" si="16"/>
        <v>1B2ai</v>
      </c>
      <c r="C2237" t="str">
        <f>Hoja1!$C$31</f>
        <v>CRUDO</v>
      </c>
      <c r="D2237" t="s">
        <v>12</v>
      </c>
      <c r="E2237" t="s">
        <v>320</v>
      </c>
      <c r="F2237" t="s">
        <v>847</v>
      </c>
      <c r="L2237" t="s">
        <v>30</v>
      </c>
      <c r="M2237">
        <f>'Venteos Well Completion'!AU69</f>
        <v>0</v>
      </c>
      <c r="N2237">
        <f>IFERROR(IF(L2237="CO2",M2237,IF(L2237="CH4",M2237*Hoja1!$C$19,BASEDEDATOS!M2237*Hoja1!$C$20)),0)</f>
        <v>0</v>
      </c>
    </row>
    <row r="2238" spans="2:14" x14ac:dyDescent="0.75">
      <c r="B2238" t="str">
        <f t="shared" si="16"/>
        <v>1B2ai</v>
      </c>
      <c r="C2238" t="str">
        <f>Hoja1!$C$31</f>
        <v>CRUDO</v>
      </c>
      <c r="D2238" t="s">
        <v>12</v>
      </c>
      <c r="E2238" t="s">
        <v>320</v>
      </c>
      <c r="F2238" t="s">
        <v>847</v>
      </c>
      <c r="L2238" t="s">
        <v>30</v>
      </c>
      <c r="M2238">
        <f>'Venteos Well Completion'!AU70</f>
        <v>0</v>
      </c>
      <c r="N2238">
        <f>IFERROR(IF(L2238="CO2",M2238,IF(L2238="CH4",M2238*Hoja1!$C$19,BASEDEDATOS!M2238*Hoja1!$C$20)),0)</f>
        <v>0</v>
      </c>
    </row>
    <row r="2239" spans="2:14" x14ac:dyDescent="0.75">
      <c r="B2239" t="str">
        <f t="shared" si="16"/>
        <v>1B2ai</v>
      </c>
      <c r="C2239" t="str">
        <f>Hoja1!$C$31</f>
        <v>CRUDO</v>
      </c>
      <c r="D2239" t="s">
        <v>12</v>
      </c>
      <c r="E2239" t="s">
        <v>320</v>
      </c>
      <c r="F2239" t="s">
        <v>847</v>
      </c>
      <c r="L2239" t="s">
        <v>30</v>
      </c>
      <c r="M2239">
        <f>'Venteos Well Completion'!AU71</f>
        <v>0</v>
      </c>
      <c r="N2239">
        <f>IFERROR(IF(L2239="CO2",M2239,IF(L2239="CH4",M2239*Hoja1!$C$19,BASEDEDATOS!M2239*Hoja1!$C$20)),0)</f>
        <v>0</v>
      </c>
    </row>
    <row r="2240" spans="2:14" x14ac:dyDescent="0.75">
      <c r="B2240" t="str">
        <f t="shared" si="16"/>
        <v>1B2ai</v>
      </c>
      <c r="C2240" t="str">
        <f>Hoja1!$C$31</f>
        <v>CRUDO</v>
      </c>
      <c r="D2240" t="s">
        <v>12</v>
      </c>
      <c r="E2240" t="s">
        <v>320</v>
      </c>
      <c r="F2240" t="s">
        <v>847</v>
      </c>
      <c r="L2240" t="s">
        <v>30</v>
      </c>
      <c r="M2240">
        <f>'Venteos Well Completion'!AU72</f>
        <v>0</v>
      </c>
      <c r="N2240">
        <f>IFERROR(IF(L2240="CO2",M2240,IF(L2240="CH4",M2240*Hoja1!$C$19,BASEDEDATOS!M2240*Hoja1!$C$20)),0)</f>
        <v>0</v>
      </c>
    </row>
    <row r="2241" spans="2:14" x14ac:dyDescent="0.75">
      <c r="B2241" t="str">
        <f t="shared" si="16"/>
        <v>1B2ai</v>
      </c>
      <c r="C2241" t="str">
        <f>Hoja1!$C$31</f>
        <v>CRUDO</v>
      </c>
      <c r="D2241" t="s">
        <v>12</v>
      </c>
      <c r="E2241" t="s">
        <v>320</v>
      </c>
      <c r="F2241" t="s">
        <v>847</v>
      </c>
      <c r="L2241" t="s">
        <v>30</v>
      </c>
      <c r="M2241">
        <f>'Venteos Well Completion'!AU73</f>
        <v>0</v>
      </c>
      <c r="N2241">
        <f>IFERROR(IF(L2241="CO2",M2241,IF(L2241="CH4",M2241*Hoja1!$C$19,BASEDEDATOS!M2241*Hoja1!$C$20)),0)</f>
        <v>0</v>
      </c>
    </row>
    <row r="2242" spans="2:14" x14ac:dyDescent="0.75">
      <c r="B2242" t="str">
        <f t="shared" si="16"/>
        <v>1B2ai</v>
      </c>
      <c r="C2242" t="str">
        <f>Hoja1!$C$31</f>
        <v>CRUDO</v>
      </c>
      <c r="D2242" t="s">
        <v>12</v>
      </c>
      <c r="E2242" t="s">
        <v>320</v>
      </c>
      <c r="F2242" t="s">
        <v>847</v>
      </c>
      <c r="L2242" t="s">
        <v>30</v>
      </c>
      <c r="M2242">
        <f>'Venteos Well Completion'!AU74</f>
        <v>0</v>
      </c>
      <c r="N2242">
        <f>IFERROR(IF(L2242="CO2",M2242,IF(L2242="CH4",M2242*Hoja1!$C$19,BASEDEDATOS!M2242*Hoja1!$C$20)),0)</f>
        <v>0</v>
      </c>
    </row>
    <row r="2243" spans="2:14" x14ac:dyDescent="0.75">
      <c r="B2243" t="str">
        <f t="shared" si="16"/>
        <v>1B2ai</v>
      </c>
      <c r="C2243" t="str">
        <f>Hoja1!$C$31</f>
        <v>CRUDO</v>
      </c>
      <c r="D2243" t="s">
        <v>12</v>
      </c>
      <c r="E2243" t="s">
        <v>320</v>
      </c>
      <c r="F2243" t="s">
        <v>847</v>
      </c>
      <c r="L2243" t="s">
        <v>30</v>
      </c>
      <c r="M2243">
        <f>'Venteos Well Completion'!AU75</f>
        <v>0</v>
      </c>
      <c r="N2243">
        <f>IFERROR(IF(L2243="CO2",M2243,IF(L2243="CH4",M2243*Hoja1!$C$19,BASEDEDATOS!M2243*Hoja1!$C$20)),0)</f>
        <v>0</v>
      </c>
    </row>
    <row r="2244" spans="2:14" x14ac:dyDescent="0.75">
      <c r="B2244" t="str">
        <f t="shared" si="16"/>
        <v>1B2ai</v>
      </c>
      <c r="C2244" t="str">
        <f>Hoja1!$C$31</f>
        <v>CRUDO</v>
      </c>
      <c r="D2244" t="s">
        <v>12</v>
      </c>
      <c r="E2244" t="s">
        <v>320</v>
      </c>
      <c r="F2244" t="s">
        <v>847</v>
      </c>
      <c r="L2244" t="s">
        <v>30</v>
      </c>
      <c r="M2244">
        <f>'Venteos Well Completion'!AU76</f>
        <v>0</v>
      </c>
      <c r="N2244">
        <f>IFERROR(IF(L2244="CO2",M2244,IF(L2244="CH4",M2244*Hoja1!$C$19,BASEDEDATOS!M2244*Hoja1!$C$20)),0)</f>
        <v>0</v>
      </c>
    </row>
    <row r="2245" spans="2:14" x14ac:dyDescent="0.75">
      <c r="B2245" t="str">
        <f t="shared" si="16"/>
        <v>1B2ai</v>
      </c>
      <c r="C2245" t="str">
        <f>Hoja1!$C$31</f>
        <v>CRUDO</v>
      </c>
      <c r="D2245" t="s">
        <v>12</v>
      </c>
      <c r="E2245" t="s">
        <v>320</v>
      </c>
      <c r="F2245" t="s">
        <v>847</v>
      </c>
      <c r="L2245" t="s">
        <v>30</v>
      </c>
      <c r="M2245">
        <f>'Venteos Well Completion'!AU77</f>
        <v>0</v>
      </c>
      <c r="N2245">
        <f>IFERROR(IF(L2245="CO2",M2245,IF(L2245="CH4",M2245*Hoja1!$C$19,BASEDEDATOS!M2245*Hoja1!$C$20)),0)</f>
        <v>0</v>
      </c>
    </row>
    <row r="2246" spans="2:14" x14ac:dyDescent="0.75">
      <c r="B2246" t="str">
        <f t="shared" si="16"/>
        <v>1B2ai</v>
      </c>
      <c r="C2246" t="str">
        <f>Hoja1!$C$31</f>
        <v>CRUDO</v>
      </c>
      <c r="D2246" t="s">
        <v>12</v>
      </c>
      <c r="E2246" t="s">
        <v>320</v>
      </c>
      <c r="F2246" t="s">
        <v>847</v>
      </c>
      <c r="L2246" t="s">
        <v>30</v>
      </c>
      <c r="M2246">
        <f>'Venteos Well Completion'!AU78</f>
        <v>0</v>
      </c>
      <c r="N2246">
        <f>IFERROR(IF(L2246="CO2",M2246,IF(L2246="CH4",M2246*Hoja1!$C$19,BASEDEDATOS!M2246*Hoja1!$C$20)),0)</f>
        <v>0</v>
      </c>
    </row>
    <row r="2247" spans="2:14" x14ac:dyDescent="0.75">
      <c r="B2247" t="str">
        <f t="shared" si="16"/>
        <v>1B2ai</v>
      </c>
      <c r="C2247" t="str">
        <f>Hoja1!$C$31</f>
        <v>CRUDO</v>
      </c>
      <c r="D2247" t="s">
        <v>12</v>
      </c>
      <c r="E2247" t="s">
        <v>320</v>
      </c>
      <c r="F2247" t="s">
        <v>847</v>
      </c>
      <c r="L2247" t="s">
        <v>30</v>
      </c>
      <c r="M2247">
        <f>'Venteos Well Completion'!AU79</f>
        <v>0</v>
      </c>
      <c r="N2247">
        <f>IFERROR(IF(L2247="CO2",M2247,IF(L2247="CH4",M2247*Hoja1!$C$19,BASEDEDATOS!M2247*Hoja1!$C$20)),0)</f>
        <v>0</v>
      </c>
    </row>
    <row r="2248" spans="2:14" x14ac:dyDescent="0.75">
      <c r="B2248" t="str">
        <f t="shared" si="16"/>
        <v>1B2ai</v>
      </c>
      <c r="C2248" t="str">
        <f>Hoja1!$C$31</f>
        <v>CRUDO</v>
      </c>
      <c r="D2248" t="s">
        <v>12</v>
      </c>
      <c r="E2248" t="s">
        <v>320</v>
      </c>
      <c r="F2248" t="s">
        <v>847</v>
      </c>
      <c r="L2248" t="s">
        <v>30</v>
      </c>
      <c r="M2248">
        <f>'Venteos Well Completion'!AU80</f>
        <v>0</v>
      </c>
      <c r="N2248">
        <f>IFERROR(IF(L2248="CO2",M2248,IF(L2248="CH4",M2248*Hoja1!$C$19,BASEDEDATOS!M2248*Hoja1!$C$20)),0)</f>
        <v>0</v>
      </c>
    </row>
    <row r="2249" spans="2:14" x14ac:dyDescent="0.75">
      <c r="B2249" t="str">
        <f t="shared" si="16"/>
        <v>1B2ai</v>
      </c>
      <c r="C2249" t="str">
        <f>Hoja1!$C$31</f>
        <v>CRUDO</v>
      </c>
      <c r="D2249" t="s">
        <v>12</v>
      </c>
      <c r="E2249" t="s">
        <v>320</v>
      </c>
      <c r="F2249" t="s">
        <v>847</v>
      </c>
      <c r="L2249" t="s">
        <v>30</v>
      </c>
      <c r="M2249">
        <f>'Venteos Well Completion'!AU81</f>
        <v>0</v>
      </c>
      <c r="N2249">
        <f>IFERROR(IF(L2249="CO2",M2249,IF(L2249="CH4",M2249*Hoja1!$C$19,BASEDEDATOS!M2249*Hoja1!$C$20)),0)</f>
        <v>0</v>
      </c>
    </row>
    <row r="2250" spans="2:14" x14ac:dyDescent="0.75">
      <c r="B2250" t="str">
        <f t="shared" si="16"/>
        <v>1B2ai</v>
      </c>
      <c r="C2250" t="str">
        <f>Hoja1!$C$31</f>
        <v>CRUDO</v>
      </c>
      <c r="D2250" t="s">
        <v>12</v>
      </c>
      <c r="E2250" t="s">
        <v>320</v>
      </c>
      <c r="F2250" t="s">
        <v>847</v>
      </c>
      <c r="L2250" t="s">
        <v>30</v>
      </c>
      <c r="M2250">
        <f>'Venteos Well Completion'!AU82</f>
        <v>0</v>
      </c>
      <c r="N2250">
        <f>IFERROR(IF(L2250="CO2",M2250,IF(L2250="CH4",M2250*Hoja1!$C$19,BASEDEDATOS!M2250*Hoja1!$C$20)),0)</f>
        <v>0</v>
      </c>
    </row>
    <row r="2251" spans="2:14" x14ac:dyDescent="0.75">
      <c r="B2251" t="str">
        <f t="shared" si="16"/>
        <v>1B2ai</v>
      </c>
      <c r="C2251" t="str">
        <f>Hoja1!$C$31</f>
        <v>CRUDO</v>
      </c>
      <c r="D2251" t="s">
        <v>12</v>
      </c>
      <c r="E2251" t="s">
        <v>320</v>
      </c>
      <c r="F2251" t="s">
        <v>847</v>
      </c>
      <c r="L2251" t="s">
        <v>30</v>
      </c>
      <c r="M2251">
        <f>'Venteos Well Completion'!AU83</f>
        <v>0</v>
      </c>
      <c r="N2251">
        <f>IFERROR(IF(L2251="CO2",M2251,IF(L2251="CH4",M2251*Hoja1!$C$19,BASEDEDATOS!M2251*Hoja1!$C$20)),0)</f>
        <v>0</v>
      </c>
    </row>
    <row r="2252" spans="2:14" x14ac:dyDescent="0.75">
      <c r="B2252" t="str">
        <f t="shared" ref="B2252:B2316" si="17">IF(C2252="CRUDO","1B2ai","1B2aii")</f>
        <v>1B2ai</v>
      </c>
      <c r="C2252" t="str">
        <f>Hoja1!$C$31</f>
        <v>CRUDO</v>
      </c>
      <c r="D2252" t="s">
        <v>12</v>
      </c>
      <c r="E2252" t="s">
        <v>320</v>
      </c>
      <c r="F2252" t="s">
        <v>847</v>
      </c>
      <c r="L2252" t="s">
        <v>30</v>
      </c>
      <c r="M2252">
        <f>'Venteos Well Completion'!AU84</f>
        <v>0</v>
      </c>
      <c r="N2252">
        <f>IFERROR(IF(L2252="CO2",M2252,IF(L2252="CH4",M2252*Hoja1!$C$19,BASEDEDATOS!M2252*Hoja1!$C$20)),0)</f>
        <v>0</v>
      </c>
    </row>
    <row r="2253" spans="2:14" x14ac:dyDescent="0.75">
      <c r="B2253" t="str">
        <f t="shared" si="17"/>
        <v>1B2ai</v>
      </c>
      <c r="C2253" t="str">
        <f>Hoja1!$C$31</f>
        <v>CRUDO</v>
      </c>
      <c r="D2253" t="s">
        <v>12</v>
      </c>
      <c r="E2253" t="s">
        <v>320</v>
      </c>
      <c r="F2253" t="s">
        <v>847</v>
      </c>
      <c r="L2253" t="s">
        <v>30</v>
      </c>
      <c r="M2253">
        <f>'Venteos Well Completion'!AU85</f>
        <v>0</v>
      </c>
      <c r="N2253">
        <f>IFERROR(IF(L2253="CO2",M2253,IF(L2253="CH4",M2253*Hoja1!$C$19,BASEDEDATOS!M2253*Hoja1!$C$20)),0)</f>
        <v>0</v>
      </c>
    </row>
    <row r="2254" spans="2:14" x14ac:dyDescent="0.75">
      <c r="B2254" t="str">
        <f t="shared" si="17"/>
        <v>1B2ai</v>
      </c>
      <c r="C2254" t="str">
        <f>Hoja1!$C$31</f>
        <v>CRUDO</v>
      </c>
      <c r="D2254" t="s">
        <v>12</v>
      </c>
      <c r="E2254" t="s">
        <v>320</v>
      </c>
      <c r="F2254" t="s">
        <v>847</v>
      </c>
      <c r="L2254" t="s">
        <v>30</v>
      </c>
      <c r="M2254">
        <f>'Venteos Well Completion'!AU86</f>
        <v>0</v>
      </c>
      <c r="N2254">
        <f>IFERROR(IF(L2254="CO2",M2254,IF(L2254="CH4",M2254*Hoja1!$C$19,BASEDEDATOS!M2254*Hoja1!$C$20)),0)</f>
        <v>0</v>
      </c>
    </row>
    <row r="2255" spans="2:14" x14ac:dyDescent="0.75">
      <c r="B2255" t="str">
        <f t="shared" si="17"/>
        <v>1B2ai</v>
      </c>
      <c r="C2255" t="str">
        <f>Hoja1!$C$31</f>
        <v>CRUDO</v>
      </c>
      <c r="D2255" t="s">
        <v>12</v>
      </c>
      <c r="E2255" t="s">
        <v>320</v>
      </c>
      <c r="F2255" t="s">
        <v>847</v>
      </c>
      <c r="L2255" t="s">
        <v>30</v>
      </c>
      <c r="M2255">
        <f>'Venteos Well Completion'!AU87</f>
        <v>0</v>
      </c>
      <c r="N2255">
        <f>IFERROR(IF(L2255="CO2",M2255,IF(L2255="CH4",M2255*Hoja1!$C$19,BASEDEDATOS!M2255*Hoja1!$C$20)),0)</f>
        <v>0</v>
      </c>
    </row>
    <row r="2256" spans="2:14" x14ac:dyDescent="0.75">
      <c r="B2256" t="str">
        <f t="shared" si="17"/>
        <v>1B2ai</v>
      </c>
      <c r="C2256" t="str">
        <f>Hoja1!$C$31</f>
        <v>CRUDO</v>
      </c>
      <c r="D2256" t="s">
        <v>12</v>
      </c>
      <c r="E2256" t="s">
        <v>320</v>
      </c>
      <c r="F2256" t="s">
        <v>847</v>
      </c>
      <c r="L2256" t="s">
        <v>30</v>
      </c>
      <c r="M2256">
        <f>'Venteos Well Completion'!AU88</f>
        <v>0</v>
      </c>
      <c r="N2256">
        <f>IFERROR(IF(L2256="CO2",M2256,IF(L2256="CH4",M2256*Hoja1!$C$19,BASEDEDATOS!M2256*Hoja1!$C$20)),0)</f>
        <v>0</v>
      </c>
    </row>
    <row r="2257" spans="2:14" x14ac:dyDescent="0.75">
      <c r="B2257" t="str">
        <f t="shared" si="17"/>
        <v>1B2ai</v>
      </c>
      <c r="C2257" t="str">
        <f>Hoja1!$C$31</f>
        <v>CRUDO</v>
      </c>
      <c r="D2257" t="s">
        <v>12</v>
      </c>
      <c r="E2257" t="s">
        <v>320</v>
      </c>
      <c r="F2257" t="s">
        <v>847</v>
      </c>
      <c r="L2257" t="s">
        <v>30</v>
      </c>
      <c r="M2257">
        <f>'Venteos Well Completion'!AU89</f>
        <v>0</v>
      </c>
      <c r="N2257">
        <f>IFERROR(IF(L2257="CO2",M2257,IF(L2257="CH4",M2257*Hoja1!$C$19,BASEDEDATOS!M2257*Hoja1!$C$20)),0)</f>
        <v>0</v>
      </c>
    </row>
    <row r="2258" spans="2:14" x14ac:dyDescent="0.75">
      <c r="B2258" t="str">
        <f t="shared" si="17"/>
        <v>1B2ai</v>
      </c>
      <c r="C2258" t="str">
        <f>Hoja1!$C$31</f>
        <v>CRUDO</v>
      </c>
      <c r="D2258" t="s">
        <v>12</v>
      </c>
      <c r="E2258" t="s">
        <v>320</v>
      </c>
      <c r="F2258" t="s">
        <v>847</v>
      </c>
      <c r="L2258" t="s">
        <v>30</v>
      </c>
      <c r="M2258">
        <f>'Venteos Well Completion'!AU90</f>
        <v>0</v>
      </c>
      <c r="N2258">
        <f>IFERROR(IF(L2258="CO2",M2258,IF(L2258="CH4",M2258*Hoja1!$C$19,BASEDEDATOS!M2258*Hoja1!$C$20)),0)</f>
        <v>0</v>
      </c>
    </row>
    <row r="2259" spans="2:14" x14ac:dyDescent="0.75">
      <c r="B2259" t="str">
        <f t="shared" si="17"/>
        <v>1B2ai</v>
      </c>
      <c r="C2259" t="str">
        <f>Hoja1!$C$31</f>
        <v>CRUDO</v>
      </c>
      <c r="D2259" t="s">
        <v>12</v>
      </c>
      <c r="E2259" t="s">
        <v>320</v>
      </c>
      <c r="F2259" t="s">
        <v>847</v>
      </c>
      <c r="L2259" t="s">
        <v>30</v>
      </c>
      <c r="M2259">
        <f>'Venteos Well Completion'!AU91</f>
        <v>0</v>
      </c>
      <c r="N2259">
        <f>IFERROR(IF(L2259="CO2",M2259,IF(L2259="CH4",M2259*Hoja1!$C$19,BASEDEDATOS!M2259*Hoja1!$C$20)),0)</f>
        <v>0</v>
      </c>
    </row>
    <row r="2260" spans="2:14" x14ac:dyDescent="0.75">
      <c r="B2260" t="str">
        <f t="shared" si="17"/>
        <v>1B2ai</v>
      </c>
      <c r="C2260" t="str">
        <f>Hoja1!$C$31</f>
        <v>CRUDO</v>
      </c>
      <c r="D2260" t="s">
        <v>12</v>
      </c>
      <c r="E2260" t="s">
        <v>320</v>
      </c>
      <c r="F2260" t="s">
        <v>847</v>
      </c>
      <c r="L2260" t="s">
        <v>30</v>
      </c>
      <c r="M2260">
        <f>'Venteos Well Completion'!AU92</f>
        <v>0</v>
      </c>
      <c r="N2260">
        <f>IFERROR(IF(L2260="CO2",M2260,IF(L2260="CH4",M2260*Hoja1!$C$19,BASEDEDATOS!M2260*Hoja1!$C$20)),0)</f>
        <v>0</v>
      </c>
    </row>
    <row r="2261" spans="2:14" x14ac:dyDescent="0.75">
      <c r="B2261" t="str">
        <f t="shared" si="17"/>
        <v>1B2ai</v>
      </c>
      <c r="C2261" t="str">
        <f>Hoja1!$C$31</f>
        <v>CRUDO</v>
      </c>
      <c r="D2261" t="s">
        <v>12</v>
      </c>
      <c r="E2261" t="s">
        <v>320</v>
      </c>
      <c r="F2261" t="s">
        <v>847</v>
      </c>
      <c r="L2261" t="s">
        <v>30</v>
      </c>
      <c r="M2261">
        <f>'Venteos Well Completion'!AU93</f>
        <v>0</v>
      </c>
      <c r="N2261">
        <f>IFERROR(IF(L2261="CO2",M2261,IF(L2261="CH4",M2261*Hoja1!$C$19,BASEDEDATOS!M2261*Hoja1!$C$20)),0)</f>
        <v>0</v>
      </c>
    </row>
    <row r="2262" spans="2:14" x14ac:dyDescent="0.75">
      <c r="B2262" t="str">
        <f t="shared" si="17"/>
        <v>1B2ai</v>
      </c>
      <c r="C2262" t="str">
        <f>Hoja1!$C$31</f>
        <v>CRUDO</v>
      </c>
      <c r="D2262" t="s">
        <v>12</v>
      </c>
      <c r="E2262" t="s">
        <v>320</v>
      </c>
      <c r="F2262" t="s">
        <v>847</v>
      </c>
      <c r="L2262" t="s">
        <v>30</v>
      </c>
      <c r="M2262">
        <f>'Venteos Well Completion'!AU94</f>
        <v>0</v>
      </c>
      <c r="N2262">
        <f>IFERROR(IF(L2262="CO2",M2262,IF(L2262="CH4",M2262*Hoja1!$C$19,BASEDEDATOS!M2262*Hoja1!$C$20)),0)</f>
        <v>0</v>
      </c>
    </row>
    <row r="2263" spans="2:14" x14ac:dyDescent="0.75">
      <c r="B2263" t="str">
        <f t="shared" si="17"/>
        <v>1B2ai</v>
      </c>
      <c r="C2263" t="str">
        <f>Hoja1!$C$31</f>
        <v>CRUDO</v>
      </c>
      <c r="D2263" t="s">
        <v>12</v>
      </c>
      <c r="E2263" t="s">
        <v>320</v>
      </c>
      <c r="F2263" t="s">
        <v>847</v>
      </c>
      <c r="L2263" t="s">
        <v>30</v>
      </c>
      <c r="M2263">
        <f>'Venteos Well Completion'!AU95</f>
        <v>0</v>
      </c>
      <c r="N2263">
        <f>IFERROR(IF(L2263="CO2",M2263,IF(L2263="CH4",M2263*Hoja1!$C$19,BASEDEDATOS!M2263*Hoja1!$C$20)),0)</f>
        <v>0</v>
      </c>
    </row>
    <row r="2264" spans="2:14" x14ac:dyDescent="0.75">
      <c r="B2264" t="str">
        <f t="shared" si="17"/>
        <v>1B2ai</v>
      </c>
      <c r="C2264" t="str">
        <f>Hoja1!$C$31</f>
        <v>CRUDO</v>
      </c>
      <c r="D2264" t="s">
        <v>12</v>
      </c>
      <c r="E2264" t="s">
        <v>320</v>
      </c>
      <c r="F2264" t="s">
        <v>847</v>
      </c>
      <c r="L2264" t="s">
        <v>30</v>
      </c>
      <c r="M2264">
        <f>'Venteos Well Completion'!AU96</f>
        <v>0</v>
      </c>
      <c r="N2264">
        <f>IFERROR(IF(L2264="CO2",M2264,IF(L2264="CH4",M2264*Hoja1!$C$19,BASEDEDATOS!M2264*Hoja1!$C$20)),0)</f>
        <v>0</v>
      </c>
    </row>
    <row r="2265" spans="2:14" x14ac:dyDescent="0.75">
      <c r="B2265" t="str">
        <f t="shared" si="17"/>
        <v>1B2ai</v>
      </c>
      <c r="C2265" t="str">
        <f>Hoja1!$C$31</f>
        <v>CRUDO</v>
      </c>
      <c r="D2265" t="s">
        <v>12</v>
      </c>
      <c r="E2265" t="s">
        <v>320</v>
      </c>
      <c r="F2265" t="s">
        <v>847</v>
      </c>
      <c r="L2265" t="s">
        <v>30</v>
      </c>
      <c r="M2265">
        <f>'Venteos Well Completion'!AU97</f>
        <v>0</v>
      </c>
      <c r="N2265">
        <f>IFERROR(IF(L2265="CO2",M2265,IF(L2265="CH4",M2265*Hoja1!$C$19,BASEDEDATOS!M2265*Hoja1!$C$20)),0)</f>
        <v>0</v>
      </c>
    </row>
    <row r="2266" spans="2:14" x14ac:dyDescent="0.75">
      <c r="B2266" t="str">
        <f t="shared" si="17"/>
        <v>1B2ai</v>
      </c>
      <c r="C2266" t="str">
        <f>Hoja1!$C$31</f>
        <v>CRUDO</v>
      </c>
      <c r="D2266" t="s">
        <v>12</v>
      </c>
      <c r="E2266" t="s">
        <v>320</v>
      </c>
      <c r="F2266" t="s">
        <v>847</v>
      </c>
      <c r="L2266" t="s">
        <v>30</v>
      </c>
      <c r="M2266">
        <f>'Venteos Well Completion'!AU98</f>
        <v>0</v>
      </c>
      <c r="N2266">
        <f>IFERROR(IF(L2266="CO2",M2266,IF(L2266="CH4",M2266*Hoja1!$C$19,BASEDEDATOS!M2266*Hoja1!$C$20)),0)</f>
        <v>0</v>
      </c>
    </row>
    <row r="2267" spans="2:14" x14ac:dyDescent="0.75">
      <c r="B2267" t="str">
        <f t="shared" si="17"/>
        <v>1B2ai</v>
      </c>
      <c r="C2267" t="str">
        <f>Hoja1!$C$31</f>
        <v>CRUDO</v>
      </c>
      <c r="D2267" t="s">
        <v>12</v>
      </c>
      <c r="E2267" t="s">
        <v>320</v>
      </c>
      <c r="F2267" t="s">
        <v>847</v>
      </c>
      <c r="L2267" t="s">
        <v>30</v>
      </c>
      <c r="M2267">
        <f>'Venteos Well Completion'!AU99</f>
        <v>0</v>
      </c>
      <c r="N2267">
        <f>IFERROR(IF(L2267="CO2",M2267,IF(L2267="CH4",M2267*Hoja1!$C$19,BASEDEDATOS!M2267*Hoja1!$C$20)),0)</f>
        <v>0</v>
      </c>
    </row>
    <row r="2268" spans="2:14" x14ac:dyDescent="0.75">
      <c r="B2268" t="str">
        <f t="shared" si="17"/>
        <v>1B2ai</v>
      </c>
      <c r="C2268" t="str">
        <f>Hoja1!$C$31</f>
        <v>CRUDO</v>
      </c>
      <c r="D2268" t="s">
        <v>12</v>
      </c>
      <c r="E2268" t="s">
        <v>320</v>
      </c>
      <c r="F2268" t="s">
        <v>847</v>
      </c>
      <c r="L2268" t="s">
        <v>30</v>
      </c>
      <c r="M2268">
        <f>'Venteos Well Completion'!AU100</f>
        <v>0</v>
      </c>
      <c r="N2268">
        <f>IFERROR(IF(L2268="CO2",M2268,IF(L2268="CH4",M2268*Hoja1!$C$19,BASEDEDATOS!M2268*Hoja1!$C$20)),0)</f>
        <v>0</v>
      </c>
    </row>
    <row r="2269" spans="2:14" x14ac:dyDescent="0.75">
      <c r="B2269" t="str">
        <f t="shared" si="17"/>
        <v>1B2ai</v>
      </c>
      <c r="C2269" t="str">
        <f>Hoja1!$C$31</f>
        <v>CRUDO</v>
      </c>
      <c r="D2269" t="s">
        <v>12</v>
      </c>
      <c r="E2269" t="s">
        <v>320</v>
      </c>
      <c r="F2269" t="s">
        <v>847</v>
      </c>
      <c r="L2269" t="s">
        <v>30</v>
      </c>
      <c r="M2269">
        <f>'Venteos Well Completion'!AU101</f>
        <v>0</v>
      </c>
      <c r="N2269">
        <f>IFERROR(IF(L2269="CO2",M2269,IF(L2269="CH4",M2269*Hoja1!$C$19,BASEDEDATOS!M2269*Hoja1!$C$20)),0)</f>
        <v>0</v>
      </c>
    </row>
    <row r="2270" spans="2:14" x14ac:dyDescent="0.75">
      <c r="B2270" t="str">
        <f t="shared" si="17"/>
        <v>1B2ai</v>
      </c>
      <c r="C2270" t="str">
        <f>Hoja1!$C$31</f>
        <v>CRUDO</v>
      </c>
      <c r="D2270" t="s">
        <v>12</v>
      </c>
      <c r="E2270" t="s">
        <v>320</v>
      </c>
      <c r="F2270" t="s">
        <v>847</v>
      </c>
      <c r="L2270" t="s">
        <v>30</v>
      </c>
      <c r="M2270">
        <f>'Venteos Well Completion'!AU102</f>
        <v>0</v>
      </c>
      <c r="N2270">
        <f>IFERROR(IF(L2270="CO2",M2270,IF(L2270="CH4",M2270*Hoja1!$C$19,BASEDEDATOS!M2270*Hoja1!$C$20)),0)</f>
        <v>0</v>
      </c>
    </row>
    <row r="2271" spans="2:14" x14ac:dyDescent="0.75">
      <c r="B2271" t="str">
        <f t="shared" si="17"/>
        <v>1B2ai</v>
      </c>
      <c r="C2271" t="str">
        <f>Hoja1!$C$31</f>
        <v>CRUDO</v>
      </c>
      <c r="D2271" t="s">
        <v>12</v>
      </c>
      <c r="E2271" t="s">
        <v>320</v>
      </c>
      <c r="F2271" t="s">
        <v>847</v>
      </c>
      <c r="L2271" t="s">
        <v>30</v>
      </c>
      <c r="M2271">
        <f>'Venteos Well Completion'!AU103</f>
        <v>0</v>
      </c>
      <c r="N2271">
        <f>IFERROR(IF(L2271="CO2",M2271,IF(L2271="CH4",M2271*Hoja1!$C$19,BASEDEDATOS!M2271*Hoja1!$C$20)),0)</f>
        <v>0</v>
      </c>
    </row>
    <row r="2272" spans="2:14" x14ac:dyDescent="0.75">
      <c r="B2272" t="str">
        <f t="shared" si="17"/>
        <v>1B2ai</v>
      </c>
      <c r="C2272" t="str">
        <f>Hoja1!$C$31</f>
        <v>CRUDO</v>
      </c>
      <c r="D2272" t="s">
        <v>12</v>
      </c>
      <c r="E2272" t="s">
        <v>320</v>
      </c>
      <c r="F2272" t="s">
        <v>847</v>
      </c>
      <c r="L2272" t="s">
        <v>30</v>
      </c>
      <c r="M2272">
        <f>'Venteos Well Completion'!AU104</f>
        <v>0</v>
      </c>
      <c r="N2272">
        <f>IFERROR(IF(L2272="CO2",M2272,IF(L2272="CH4",M2272*Hoja1!$C$19,BASEDEDATOS!M2272*Hoja1!$C$20)),0)</f>
        <v>0</v>
      </c>
    </row>
    <row r="2273" spans="2:14" x14ac:dyDescent="0.75">
      <c r="B2273" t="str">
        <f t="shared" si="17"/>
        <v>1B2ai</v>
      </c>
      <c r="C2273" t="str">
        <f>Hoja1!$C$31</f>
        <v>CRUDO</v>
      </c>
      <c r="D2273" t="s">
        <v>12</v>
      </c>
      <c r="E2273" t="s">
        <v>320</v>
      </c>
      <c r="F2273" t="s">
        <v>847</v>
      </c>
      <c r="L2273" t="s">
        <v>30</v>
      </c>
      <c r="M2273">
        <f>'Venteos Well Completion'!AU105</f>
        <v>0</v>
      </c>
      <c r="N2273">
        <f>IFERROR(IF(L2273="CO2",M2273,IF(L2273="CH4",M2273*Hoja1!$C$19,BASEDEDATOS!M2273*Hoja1!$C$20)),0)</f>
        <v>0</v>
      </c>
    </row>
    <row r="2274" spans="2:14" x14ac:dyDescent="0.75">
      <c r="B2274" t="str">
        <f t="shared" si="17"/>
        <v>1B2ai</v>
      </c>
      <c r="C2274" t="str">
        <f>Hoja1!$C$31</f>
        <v>CRUDO</v>
      </c>
      <c r="D2274" t="s">
        <v>12</v>
      </c>
      <c r="E2274" t="s">
        <v>320</v>
      </c>
      <c r="F2274" t="s">
        <v>847</v>
      </c>
      <c r="L2274" t="s">
        <v>30</v>
      </c>
      <c r="M2274">
        <f>'Venteos Well Completion'!AU106</f>
        <v>0</v>
      </c>
      <c r="N2274">
        <f>IFERROR(IF(L2274="CO2",M2274,IF(L2274="CH4",M2274*Hoja1!$C$19,BASEDEDATOS!M2274*Hoja1!$C$20)),0)</f>
        <v>0</v>
      </c>
    </row>
    <row r="2275" spans="2:14" x14ac:dyDescent="0.75">
      <c r="B2275" t="str">
        <f t="shared" si="17"/>
        <v>1B2ai</v>
      </c>
      <c r="C2275" t="str">
        <f>Hoja1!$C$31</f>
        <v>CRUDO</v>
      </c>
      <c r="D2275" t="s">
        <v>12</v>
      </c>
      <c r="E2275" t="s">
        <v>320</v>
      </c>
      <c r="F2275" t="s">
        <v>847</v>
      </c>
      <c r="L2275" t="s">
        <v>30</v>
      </c>
      <c r="M2275">
        <f>'Venteos Well Completion'!AU107</f>
        <v>0</v>
      </c>
      <c r="N2275">
        <f>IFERROR(IF(L2275="CO2",M2275,IF(L2275="CH4",M2275*Hoja1!$C$19,BASEDEDATOS!M2275*Hoja1!$C$20)),0)</f>
        <v>0</v>
      </c>
    </row>
    <row r="2276" spans="2:14" x14ac:dyDescent="0.75">
      <c r="B2276" t="str">
        <f t="shared" si="17"/>
        <v>1B2ai</v>
      </c>
      <c r="C2276" t="str">
        <f>Hoja1!$C$31</f>
        <v>CRUDO</v>
      </c>
      <c r="D2276" t="s">
        <v>12</v>
      </c>
      <c r="E2276" t="s">
        <v>320</v>
      </c>
      <c r="F2276" t="s">
        <v>847</v>
      </c>
      <c r="L2276" t="s">
        <v>30</v>
      </c>
      <c r="M2276">
        <f>'Venteos Well Completion'!AU108</f>
        <v>0</v>
      </c>
      <c r="N2276">
        <f>IFERROR(IF(L2276="CO2",M2276,IF(L2276="CH4",M2276*Hoja1!$C$19,BASEDEDATOS!M2276*Hoja1!$C$20)),0)</f>
        <v>0</v>
      </c>
    </row>
    <row r="2277" spans="2:14" x14ac:dyDescent="0.75">
      <c r="B2277" t="str">
        <f t="shared" si="17"/>
        <v>1B2ai</v>
      </c>
      <c r="C2277" t="str">
        <f>Hoja1!$C$31</f>
        <v>CRUDO</v>
      </c>
      <c r="D2277" t="s">
        <v>12</v>
      </c>
      <c r="E2277" t="s">
        <v>320</v>
      </c>
      <c r="F2277" t="s">
        <v>847</v>
      </c>
      <c r="L2277" t="s">
        <v>30</v>
      </c>
      <c r="M2277">
        <f>'Venteos Well Completion'!AU109</f>
        <v>0</v>
      </c>
      <c r="N2277">
        <f>IFERROR(IF(L2277="CO2",M2277,IF(L2277="CH4",M2277*Hoja1!$C$19,BASEDEDATOS!M2277*Hoja1!$C$20)),0)</f>
        <v>0</v>
      </c>
    </row>
    <row r="2278" spans="2:14" x14ac:dyDescent="0.75">
      <c r="B2278" t="str">
        <f t="shared" si="17"/>
        <v>1B2ai</v>
      </c>
      <c r="C2278" t="str">
        <f>Hoja1!$C$31</f>
        <v>CRUDO</v>
      </c>
      <c r="D2278" t="s">
        <v>12</v>
      </c>
      <c r="E2278" t="s">
        <v>320</v>
      </c>
      <c r="F2278" t="s">
        <v>847</v>
      </c>
      <c r="L2278" t="s">
        <v>30</v>
      </c>
      <c r="M2278">
        <f>'Venteos Well Completion'!AU110</f>
        <v>0</v>
      </c>
      <c r="N2278">
        <f>IFERROR(IF(L2278="CO2",M2278,IF(L2278="CH4",M2278*Hoja1!$C$19,BASEDEDATOS!M2278*Hoja1!$C$20)),0)</f>
        <v>0</v>
      </c>
    </row>
    <row r="2279" spans="2:14" x14ac:dyDescent="0.75">
      <c r="B2279" t="str">
        <f t="shared" si="17"/>
        <v>1B2ai</v>
      </c>
      <c r="C2279" t="str">
        <f>Hoja1!$C$31</f>
        <v>CRUDO</v>
      </c>
      <c r="D2279" t="s">
        <v>12</v>
      </c>
      <c r="E2279" t="s">
        <v>320</v>
      </c>
      <c r="F2279" t="s">
        <v>847</v>
      </c>
      <c r="L2279" t="s">
        <v>30</v>
      </c>
      <c r="M2279">
        <f>'Venteos Well Completion'!AU111</f>
        <v>0</v>
      </c>
      <c r="N2279">
        <f>IFERROR(IF(L2279="CO2",M2279,IF(L2279="CH4",M2279*Hoja1!$C$19,BASEDEDATOS!M2279*Hoja1!$C$20)),0)</f>
        <v>0</v>
      </c>
    </row>
    <row r="2280" spans="2:14" x14ac:dyDescent="0.75">
      <c r="B2280" t="str">
        <f t="shared" si="17"/>
        <v>1B2ai</v>
      </c>
      <c r="C2280" t="str">
        <f>Hoja1!$C$31</f>
        <v>CRUDO</v>
      </c>
      <c r="D2280" t="s">
        <v>12</v>
      </c>
      <c r="E2280" t="s">
        <v>320</v>
      </c>
      <c r="F2280" t="s">
        <v>847</v>
      </c>
      <c r="L2280" t="s">
        <v>30</v>
      </c>
      <c r="M2280">
        <f>'Venteos Well Completion'!AU112</f>
        <v>0</v>
      </c>
      <c r="N2280">
        <f>IFERROR(IF(L2280="CO2",M2280,IF(L2280="CH4",M2280*Hoja1!$C$19,BASEDEDATOS!M2280*Hoja1!$C$20)),0)</f>
        <v>0</v>
      </c>
    </row>
    <row r="2281" spans="2:14" x14ac:dyDescent="0.75">
      <c r="B2281" t="str">
        <f t="shared" si="17"/>
        <v>1B2ai</v>
      </c>
      <c r="C2281" t="str">
        <f>Hoja1!$C$31</f>
        <v>CRUDO</v>
      </c>
      <c r="D2281" t="s">
        <v>12</v>
      </c>
      <c r="E2281" t="s">
        <v>320</v>
      </c>
      <c r="F2281" t="s">
        <v>847</v>
      </c>
      <c r="L2281" t="s">
        <v>30</v>
      </c>
      <c r="M2281">
        <f>'Venteos Well Completion'!AU113</f>
        <v>0</v>
      </c>
      <c r="N2281">
        <f>IFERROR(IF(L2281="CO2",M2281,IF(L2281="CH4",M2281*Hoja1!$C$19,BASEDEDATOS!M2281*Hoja1!$C$20)),0)</f>
        <v>0</v>
      </c>
    </row>
    <row r="2282" spans="2:14" x14ac:dyDescent="0.75">
      <c r="B2282" t="str">
        <f t="shared" si="17"/>
        <v>1B2ai</v>
      </c>
      <c r="C2282" t="str">
        <f>Hoja1!$C$31</f>
        <v>CRUDO</v>
      </c>
      <c r="D2282" t="s">
        <v>12</v>
      </c>
      <c r="E2282" t="s">
        <v>320</v>
      </c>
      <c r="F2282" t="s">
        <v>847</v>
      </c>
      <c r="L2282" t="s">
        <v>30</v>
      </c>
      <c r="M2282">
        <f>'Venteos Well Completion'!AU114</f>
        <v>0</v>
      </c>
      <c r="N2282">
        <f>IFERROR(IF(L2282="CO2",M2282,IF(L2282="CH4",M2282*Hoja1!$C$19,BASEDEDATOS!M2282*Hoja1!$C$20)),0)</f>
        <v>0</v>
      </c>
    </row>
    <row r="2283" spans="2:14" x14ac:dyDescent="0.75">
      <c r="B2283" t="str">
        <f t="shared" si="17"/>
        <v>1B2ai</v>
      </c>
      <c r="C2283" t="str">
        <f>Hoja1!$C$31</f>
        <v>CRUDO</v>
      </c>
      <c r="D2283" t="s">
        <v>12</v>
      </c>
      <c r="E2283" t="s">
        <v>320</v>
      </c>
      <c r="F2283" t="s">
        <v>847</v>
      </c>
      <c r="L2283" t="s">
        <v>30</v>
      </c>
      <c r="M2283">
        <f>'Venteos Well Completion'!AU115</f>
        <v>0</v>
      </c>
      <c r="N2283">
        <f>IFERROR(IF(L2283="CO2",M2283,IF(L2283="CH4",M2283*Hoja1!$C$19,BASEDEDATOS!M2283*Hoja1!$C$20)),0)</f>
        <v>0</v>
      </c>
    </row>
    <row r="2284" spans="2:14" x14ac:dyDescent="0.75">
      <c r="B2284" t="str">
        <f t="shared" si="17"/>
        <v>1B2ai</v>
      </c>
      <c r="C2284" t="str">
        <f>Hoja1!$C$31</f>
        <v>CRUDO</v>
      </c>
      <c r="D2284" t="s">
        <v>12</v>
      </c>
      <c r="E2284" t="s">
        <v>320</v>
      </c>
      <c r="F2284" t="s">
        <v>847</v>
      </c>
      <c r="L2284" t="s">
        <v>30</v>
      </c>
      <c r="M2284">
        <f>'Venteos Well Completion'!AU116</f>
        <v>0</v>
      </c>
      <c r="N2284">
        <f>IFERROR(IF(L2284="CO2",M2284,IF(L2284="CH4",M2284*Hoja1!$C$19,BASEDEDATOS!M2284*Hoja1!$C$20)),0)</f>
        <v>0</v>
      </c>
    </row>
    <row r="2285" spans="2:14" x14ac:dyDescent="0.75">
      <c r="B2285" t="str">
        <f t="shared" si="17"/>
        <v>1B2ai</v>
      </c>
      <c r="C2285" t="str">
        <f>Hoja1!$C$31</f>
        <v>CRUDO</v>
      </c>
      <c r="D2285" t="s">
        <v>12</v>
      </c>
      <c r="E2285" t="s">
        <v>320</v>
      </c>
      <c r="F2285" t="s">
        <v>847</v>
      </c>
      <c r="L2285" t="s">
        <v>30</v>
      </c>
      <c r="M2285">
        <f>'Venteos Well Completion'!AU117</f>
        <v>0</v>
      </c>
      <c r="N2285">
        <f>IFERROR(IF(L2285="CO2",M2285,IF(L2285="CH4",M2285*Hoja1!$C$19,BASEDEDATOS!M2285*Hoja1!$C$20)),0)</f>
        <v>0</v>
      </c>
    </row>
    <row r="2286" spans="2:14" x14ac:dyDescent="0.75">
      <c r="B2286" t="str">
        <f t="shared" si="17"/>
        <v>1B2ai</v>
      </c>
      <c r="C2286" t="str">
        <f>Hoja1!$C$31</f>
        <v>CRUDO</v>
      </c>
      <c r="D2286" t="s">
        <v>12</v>
      </c>
      <c r="E2286" t="s">
        <v>320</v>
      </c>
      <c r="F2286" t="s">
        <v>847</v>
      </c>
      <c r="L2286" t="s">
        <v>30</v>
      </c>
      <c r="M2286">
        <f>'Venteos Well Completion'!AU118</f>
        <v>0</v>
      </c>
      <c r="N2286">
        <f>IFERROR(IF(L2286="CO2",M2286,IF(L2286="CH4",M2286*Hoja1!$C$19,BASEDEDATOS!M2286*Hoja1!$C$20)),0)</f>
        <v>0</v>
      </c>
    </row>
    <row r="2287" spans="2:14" x14ac:dyDescent="0.75">
      <c r="B2287" t="str">
        <f t="shared" si="17"/>
        <v>1B2ai</v>
      </c>
      <c r="C2287" t="str">
        <f>Hoja1!$C$31</f>
        <v>CRUDO</v>
      </c>
      <c r="D2287" t="s">
        <v>12</v>
      </c>
      <c r="E2287" t="s">
        <v>320</v>
      </c>
      <c r="F2287" t="s">
        <v>847</v>
      </c>
      <c r="L2287" t="s">
        <v>30</v>
      </c>
      <c r="M2287">
        <f>'Venteos Well Completion'!AU119</f>
        <v>0</v>
      </c>
      <c r="N2287">
        <f>IFERROR(IF(L2287="CO2",M2287,IF(L2287="CH4",M2287*Hoja1!$C$19,BASEDEDATOS!M2287*Hoja1!$C$20)),0)</f>
        <v>0</v>
      </c>
    </row>
    <row r="2288" spans="2:14" x14ac:dyDescent="0.75">
      <c r="B2288" t="str">
        <f t="shared" si="17"/>
        <v>1B2ai</v>
      </c>
      <c r="C2288" t="str">
        <f>Hoja1!$C$31</f>
        <v>CRUDO</v>
      </c>
      <c r="D2288" t="s">
        <v>12</v>
      </c>
      <c r="E2288" t="s">
        <v>320</v>
      </c>
      <c r="F2288" t="s">
        <v>847</v>
      </c>
      <c r="L2288" t="s">
        <v>30</v>
      </c>
      <c r="M2288">
        <f>'Venteos Well Completion'!AU120</f>
        <v>0</v>
      </c>
      <c r="N2288">
        <f>IFERROR(IF(L2288="CO2",M2288,IF(L2288="CH4",M2288*Hoja1!$C$19,BASEDEDATOS!M2288*Hoja1!$C$20)),0)</f>
        <v>0</v>
      </c>
    </row>
    <row r="2289" spans="2:14" x14ac:dyDescent="0.75">
      <c r="B2289" t="str">
        <f t="shared" si="17"/>
        <v>1B2ai</v>
      </c>
      <c r="C2289" t="str">
        <f>Hoja1!$C$31</f>
        <v>CRUDO</v>
      </c>
      <c r="D2289" t="s">
        <v>12</v>
      </c>
      <c r="E2289" t="s">
        <v>320</v>
      </c>
      <c r="F2289" t="s">
        <v>847</v>
      </c>
      <c r="L2289" t="s">
        <v>30</v>
      </c>
      <c r="M2289">
        <f>'Venteos Well Completion'!AU121</f>
        <v>0</v>
      </c>
      <c r="N2289">
        <f>IFERROR(IF(L2289="CO2",M2289,IF(L2289="CH4",M2289*Hoja1!$C$19,BASEDEDATOS!M2289*Hoja1!$C$20)),0)</f>
        <v>0</v>
      </c>
    </row>
    <row r="2290" spans="2:14" x14ac:dyDescent="0.75">
      <c r="B2290" t="str">
        <f t="shared" si="17"/>
        <v>1B2ai</v>
      </c>
      <c r="C2290" t="str">
        <f>Hoja1!$C$31</f>
        <v>CRUDO</v>
      </c>
      <c r="D2290" t="s">
        <v>12</v>
      </c>
      <c r="E2290" t="s">
        <v>320</v>
      </c>
      <c r="F2290" t="s">
        <v>847</v>
      </c>
      <c r="L2290" t="s">
        <v>30</v>
      </c>
      <c r="M2290">
        <f>'Venteos Well Completion'!AU122</f>
        <v>0</v>
      </c>
      <c r="N2290">
        <f>IFERROR(IF(L2290="CO2",M2290,IF(L2290="CH4",M2290*Hoja1!$C$19,BASEDEDATOS!M2290*Hoja1!$C$20)),0)</f>
        <v>0</v>
      </c>
    </row>
    <row r="2291" spans="2:14" x14ac:dyDescent="0.75">
      <c r="B2291" t="str">
        <f t="shared" si="17"/>
        <v>1B2ai</v>
      </c>
      <c r="C2291" t="str">
        <f>Hoja1!$C$31</f>
        <v>CRUDO</v>
      </c>
      <c r="D2291" t="s">
        <v>12</v>
      </c>
      <c r="E2291" t="s">
        <v>320</v>
      </c>
      <c r="F2291" t="s">
        <v>847</v>
      </c>
      <c r="L2291" t="s">
        <v>30</v>
      </c>
      <c r="M2291">
        <f>'Venteos Well Completion'!AU123</f>
        <v>0</v>
      </c>
      <c r="N2291">
        <f>IFERROR(IF(L2291="CO2",M2291,IF(L2291="CH4",M2291*Hoja1!$C$19,BASEDEDATOS!M2291*Hoja1!$C$20)),0)</f>
        <v>0</v>
      </c>
    </row>
    <row r="2292" spans="2:14" x14ac:dyDescent="0.75">
      <c r="B2292" t="str">
        <f t="shared" si="17"/>
        <v>1B2ai</v>
      </c>
      <c r="C2292" t="str">
        <f>Hoja1!$C$31</f>
        <v>CRUDO</v>
      </c>
      <c r="D2292" t="s">
        <v>12</v>
      </c>
      <c r="E2292" t="s">
        <v>320</v>
      </c>
      <c r="F2292" t="s">
        <v>847</v>
      </c>
      <c r="L2292" t="s">
        <v>30</v>
      </c>
      <c r="M2292">
        <f>'Venteos Well Completion'!AU124</f>
        <v>0</v>
      </c>
      <c r="N2292">
        <f>IFERROR(IF(L2292="CO2",M2292,IF(L2292="CH4",M2292*Hoja1!$C$19,BASEDEDATOS!M2292*Hoja1!$C$20)),0)</f>
        <v>0</v>
      </c>
    </row>
    <row r="2293" spans="2:14" x14ac:dyDescent="0.75">
      <c r="B2293" t="str">
        <f t="shared" si="17"/>
        <v>1B2ai</v>
      </c>
      <c r="C2293" t="str">
        <f>Hoja1!$C$31</f>
        <v>CRUDO</v>
      </c>
      <c r="D2293" t="s">
        <v>12</v>
      </c>
      <c r="E2293" t="s">
        <v>320</v>
      </c>
      <c r="F2293" t="s">
        <v>847</v>
      </c>
      <c r="L2293" t="s">
        <v>30</v>
      </c>
      <c r="M2293">
        <f>'Venteos Well Completion'!AU125</f>
        <v>0</v>
      </c>
      <c r="N2293">
        <f>IFERROR(IF(L2293="CO2",M2293,IF(L2293="CH4",M2293*Hoja1!$C$19,BASEDEDATOS!M2293*Hoja1!$C$20)),0)</f>
        <v>0</v>
      </c>
    </row>
    <row r="2294" spans="2:14" x14ac:dyDescent="0.75">
      <c r="B2294" t="str">
        <f t="shared" si="17"/>
        <v>1B2ai</v>
      </c>
      <c r="C2294" t="str">
        <f>Hoja1!$C$31</f>
        <v>CRUDO</v>
      </c>
      <c r="D2294" t="s">
        <v>12</v>
      </c>
      <c r="E2294" t="s">
        <v>320</v>
      </c>
      <c r="F2294" t="s">
        <v>847</v>
      </c>
      <c r="L2294" t="s">
        <v>30</v>
      </c>
      <c r="M2294">
        <f>'Venteos Well Completion'!AU126</f>
        <v>0</v>
      </c>
      <c r="N2294">
        <f>IFERROR(IF(L2294="CO2",M2294,IF(L2294="CH4",M2294*Hoja1!$C$19,BASEDEDATOS!M2294*Hoja1!$C$20)),0)</f>
        <v>0</v>
      </c>
    </row>
    <row r="2295" spans="2:14" x14ac:dyDescent="0.75">
      <c r="B2295" t="str">
        <f t="shared" si="17"/>
        <v>1B2ai</v>
      </c>
      <c r="C2295" t="str">
        <f>Hoja1!$C$31</f>
        <v>CRUDO</v>
      </c>
      <c r="D2295" t="s">
        <v>12</v>
      </c>
      <c r="E2295" t="s">
        <v>320</v>
      </c>
      <c r="F2295" t="s">
        <v>847</v>
      </c>
      <c r="L2295" t="s">
        <v>30</v>
      </c>
      <c r="M2295">
        <f>'Venteos Well Completion'!AU127</f>
        <v>0</v>
      </c>
      <c r="N2295">
        <f>IFERROR(IF(L2295="CO2",M2295,IF(L2295="CH4",M2295*Hoja1!$C$19,BASEDEDATOS!M2295*Hoja1!$C$20)),0)</f>
        <v>0</v>
      </c>
    </row>
    <row r="2296" spans="2:14" x14ac:dyDescent="0.75">
      <c r="B2296" t="str">
        <f t="shared" si="17"/>
        <v>1B2ai</v>
      </c>
      <c r="C2296" t="str">
        <f>Hoja1!$C$31</f>
        <v>CRUDO</v>
      </c>
      <c r="D2296" t="s">
        <v>12</v>
      </c>
      <c r="E2296" t="s">
        <v>320</v>
      </c>
      <c r="F2296" t="s">
        <v>847</v>
      </c>
      <c r="L2296" t="s">
        <v>30</v>
      </c>
      <c r="M2296">
        <f>'Venteos Well Completion'!AU128</f>
        <v>0</v>
      </c>
      <c r="N2296">
        <f>IFERROR(IF(L2296="CO2",M2296,IF(L2296="CH4",M2296*Hoja1!$C$19,BASEDEDATOS!M2296*Hoja1!$C$20)),0)</f>
        <v>0</v>
      </c>
    </row>
    <row r="2297" spans="2:14" x14ac:dyDescent="0.75">
      <c r="B2297" t="str">
        <f t="shared" si="17"/>
        <v>1B2ai</v>
      </c>
      <c r="C2297" t="str">
        <f>Hoja1!$C$31</f>
        <v>CRUDO</v>
      </c>
      <c r="D2297" t="s">
        <v>12</v>
      </c>
      <c r="E2297" t="s">
        <v>320</v>
      </c>
      <c r="F2297" t="s">
        <v>847</v>
      </c>
      <c r="L2297" t="s">
        <v>30</v>
      </c>
      <c r="M2297">
        <f>'Venteos Well Completion'!AU129</f>
        <v>0</v>
      </c>
      <c r="N2297">
        <f>IFERROR(IF(L2297="CO2",M2297,IF(L2297="CH4",M2297*Hoja1!$C$19,BASEDEDATOS!M2297*Hoja1!$C$20)),0)</f>
        <v>0</v>
      </c>
    </row>
    <row r="2298" spans="2:14" x14ac:dyDescent="0.75">
      <c r="B2298" t="str">
        <f t="shared" si="17"/>
        <v>1B2ai</v>
      </c>
      <c r="C2298" t="str">
        <f>Hoja1!$C$31</f>
        <v>CRUDO</v>
      </c>
      <c r="D2298" t="s">
        <v>12</v>
      </c>
      <c r="E2298" t="s">
        <v>320</v>
      </c>
      <c r="F2298" t="s">
        <v>847</v>
      </c>
      <c r="L2298" t="s">
        <v>30</v>
      </c>
      <c r="M2298">
        <f>'Venteos Well Completion'!AU130</f>
        <v>0</v>
      </c>
      <c r="N2298">
        <f>IFERROR(IF(L2298="CO2",M2298,IF(L2298="CH4",M2298*Hoja1!$C$19,BASEDEDATOS!M2298*Hoja1!$C$20)),0)</f>
        <v>0</v>
      </c>
    </row>
    <row r="2299" spans="2:14" x14ac:dyDescent="0.75">
      <c r="B2299" t="str">
        <f t="shared" si="17"/>
        <v>1B2ai</v>
      </c>
      <c r="C2299" t="str">
        <f>Hoja1!$C$31</f>
        <v>CRUDO</v>
      </c>
      <c r="D2299" t="s">
        <v>12</v>
      </c>
      <c r="E2299" t="s">
        <v>320</v>
      </c>
      <c r="F2299" t="s">
        <v>847</v>
      </c>
      <c r="L2299" t="s">
        <v>30</v>
      </c>
      <c r="M2299">
        <f>'Venteos Well Completion'!AU131</f>
        <v>0</v>
      </c>
      <c r="N2299">
        <f>IFERROR(IF(L2299="CO2",M2299,IF(L2299="CH4",M2299*Hoja1!$C$19,BASEDEDATOS!M2299*Hoja1!$C$20)),0)</f>
        <v>0</v>
      </c>
    </row>
    <row r="2300" spans="2:14" x14ac:dyDescent="0.75">
      <c r="B2300" t="str">
        <f t="shared" si="17"/>
        <v>1B2ai</v>
      </c>
      <c r="C2300" t="str">
        <f>Hoja1!$C$31</f>
        <v>CRUDO</v>
      </c>
      <c r="D2300" t="s">
        <v>12</v>
      </c>
      <c r="E2300" t="s">
        <v>320</v>
      </c>
      <c r="F2300" t="s">
        <v>847</v>
      </c>
      <c r="L2300" t="s">
        <v>30</v>
      </c>
      <c r="M2300">
        <f>'Venteos Well Completion'!AU132</f>
        <v>0</v>
      </c>
      <c r="N2300">
        <f>IFERROR(IF(L2300="CO2",M2300,IF(L2300="CH4",M2300*Hoja1!$C$19,BASEDEDATOS!M2300*Hoja1!$C$20)),0)</f>
        <v>0</v>
      </c>
    </row>
    <row r="2301" spans="2:14" x14ac:dyDescent="0.75">
      <c r="B2301" t="str">
        <f t="shared" si="17"/>
        <v>1B2ai</v>
      </c>
      <c r="C2301" t="str">
        <f>Hoja1!$C$31</f>
        <v>CRUDO</v>
      </c>
      <c r="D2301" t="s">
        <v>12</v>
      </c>
      <c r="E2301" t="s">
        <v>320</v>
      </c>
      <c r="F2301" t="s">
        <v>847</v>
      </c>
      <c r="L2301" t="s">
        <v>30</v>
      </c>
      <c r="M2301">
        <f>'Venteos Well Completion'!AU133</f>
        <v>0</v>
      </c>
      <c r="N2301">
        <f>IFERROR(IF(L2301="CO2",M2301,IF(L2301="CH4",M2301*Hoja1!$C$19,BASEDEDATOS!M2301*Hoja1!$C$20)),0)</f>
        <v>0</v>
      </c>
    </row>
    <row r="2302" spans="2:14" x14ac:dyDescent="0.75">
      <c r="B2302" t="str">
        <f t="shared" si="17"/>
        <v>1B2ai</v>
      </c>
      <c r="C2302" t="str">
        <f>Hoja1!$C$31</f>
        <v>CRUDO</v>
      </c>
      <c r="D2302" t="s">
        <v>12</v>
      </c>
      <c r="E2302" t="s">
        <v>320</v>
      </c>
      <c r="F2302" t="s">
        <v>847</v>
      </c>
      <c r="L2302" t="s">
        <v>30</v>
      </c>
      <c r="M2302">
        <f>'Venteos Well Completion'!AU134</f>
        <v>0</v>
      </c>
      <c r="N2302">
        <f>IFERROR(IF(L2302="CO2",M2302,IF(L2302="CH4",M2302*Hoja1!$C$19,BASEDEDATOS!M2302*Hoja1!$C$20)),0)</f>
        <v>0</v>
      </c>
    </row>
    <row r="2303" spans="2:14" x14ac:dyDescent="0.75">
      <c r="B2303" t="str">
        <f t="shared" si="17"/>
        <v>1B2ai</v>
      </c>
      <c r="C2303" t="str">
        <f>Hoja1!$C$31</f>
        <v>CRUDO</v>
      </c>
      <c r="D2303" t="s">
        <v>12</v>
      </c>
      <c r="E2303" t="s">
        <v>320</v>
      </c>
      <c r="F2303" t="s">
        <v>847</v>
      </c>
      <c r="L2303" t="s">
        <v>30</v>
      </c>
      <c r="M2303">
        <f>'Venteos Well Completion'!AU135</f>
        <v>0</v>
      </c>
      <c r="N2303">
        <f>IFERROR(IF(L2303="CO2",M2303,IF(L2303="CH4",M2303*Hoja1!$C$19,BASEDEDATOS!M2303*Hoja1!$C$20)),0)</f>
        <v>0</v>
      </c>
    </row>
    <row r="2304" spans="2:14" x14ac:dyDescent="0.75">
      <c r="B2304" t="str">
        <f t="shared" si="17"/>
        <v>1B2ai</v>
      </c>
      <c r="C2304" t="str">
        <f>Hoja1!$C$31</f>
        <v>CRUDO</v>
      </c>
      <c r="D2304" t="s">
        <v>12</v>
      </c>
      <c r="E2304" t="s">
        <v>320</v>
      </c>
      <c r="F2304" t="s">
        <v>847</v>
      </c>
      <c r="L2304" t="s">
        <v>30</v>
      </c>
      <c r="M2304">
        <f>'Venteos Well Completion'!AU136</f>
        <v>0</v>
      </c>
      <c r="N2304">
        <f>IFERROR(IF(L2304="CO2",M2304,IF(L2304="CH4",M2304*Hoja1!$C$19,BASEDEDATOS!M2304*Hoja1!$C$20)),0)</f>
        <v>0</v>
      </c>
    </row>
    <row r="2305" spans="2:14" x14ac:dyDescent="0.75">
      <c r="B2305" t="str">
        <f t="shared" si="17"/>
        <v>1B2ai</v>
      </c>
      <c r="C2305" t="str">
        <f>Hoja1!$C$31</f>
        <v>CRUDO</v>
      </c>
      <c r="D2305" t="s">
        <v>12</v>
      </c>
      <c r="E2305" t="s">
        <v>320</v>
      </c>
      <c r="F2305" t="s">
        <v>847</v>
      </c>
      <c r="L2305" t="s">
        <v>30</v>
      </c>
      <c r="M2305">
        <f>'Venteos Well Completion'!AU137</f>
        <v>0</v>
      </c>
      <c r="N2305">
        <f>IFERROR(IF(L2305="CO2",M2305,IF(L2305="CH4",M2305*Hoja1!$C$19,BASEDEDATOS!M2305*Hoja1!$C$20)),0)</f>
        <v>0</v>
      </c>
    </row>
    <row r="2306" spans="2:14" x14ac:dyDescent="0.75">
      <c r="B2306" t="str">
        <f t="shared" si="17"/>
        <v>1B2ai</v>
      </c>
      <c r="C2306" t="str">
        <f>Hoja1!$C$31</f>
        <v>CRUDO</v>
      </c>
      <c r="D2306" t="s">
        <v>12</v>
      </c>
      <c r="E2306" t="s">
        <v>320</v>
      </c>
      <c r="F2306" t="s">
        <v>847</v>
      </c>
      <c r="L2306" t="s">
        <v>30</v>
      </c>
      <c r="M2306">
        <f>'Venteos Well Completion'!AU138</f>
        <v>0</v>
      </c>
      <c r="N2306">
        <f>IFERROR(IF(L2306="CO2",M2306,IF(L2306="CH4",M2306*Hoja1!$C$19,BASEDEDATOS!M2306*Hoja1!$C$20)),0)</f>
        <v>0</v>
      </c>
    </row>
    <row r="2307" spans="2:14" x14ac:dyDescent="0.75">
      <c r="B2307" t="str">
        <f t="shared" si="17"/>
        <v>1B2ai</v>
      </c>
      <c r="C2307" t="str">
        <f>Hoja1!$C$31</f>
        <v>CRUDO</v>
      </c>
      <c r="D2307" t="s">
        <v>12</v>
      </c>
      <c r="E2307" t="s">
        <v>320</v>
      </c>
      <c r="F2307" t="s">
        <v>847</v>
      </c>
      <c r="L2307" t="s">
        <v>30</v>
      </c>
      <c r="M2307">
        <f>'Venteos Well Completion'!AU139</f>
        <v>0</v>
      </c>
      <c r="N2307">
        <f>IFERROR(IF(L2307="CO2",M2307,IF(L2307="CH4",M2307*Hoja1!$C$19,BASEDEDATOS!M2307*Hoja1!$C$20)),0)</f>
        <v>0</v>
      </c>
    </row>
    <row r="2308" spans="2:14" x14ac:dyDescent="0.75">
      <c r="B2308" t="str">
        <f t="shared" si="17"/>
        <v>1B2ai</v>
      </c>
      <c r="C2308" t="str">
        <f>Hoja1!$C$31</f>
        <v>CRUDO</v>
      </c>
      <c r="D2308" t="s">
        <v>12</v>
      </c>
      <c r="E2308" t="s">
        <v>320</v>
      </c>
      <c r="F2308" t="s">
        <v>847</v>
      </c>
      <c r="L2308" t="s">
        <v>30</v>
      </c>
      <c r="M2308">
        <f>'Venteos Well Completion'!AU140</f>
        <v>0</v>
      </c>
      <c r="N2308">
        <f>IFERROR(IF(L2308="CO2",M2308,IF(L2308="CH4",M2308*Hoja1!$C$19,BASEDEDATOS!M2308*Hoja1!$C$20)),0)</f>
        <v>0</v>
      </c>
    </row>
    <row r="2309" spans="2:14" x14ac:dyDescent="0.75">
      <c r="B2309" t="str">
        <f t="shared" si="17"/>
        <v>1B2ai</v>
      </c>
      <c r="C2309" t="str">
        <f>Hoja1!$C$31</f>
        <v>CRUDO</v>
      </c>
      <c r="D2309" t="s">
        <v>12</v>
      </c>
      <c r="E2309" t="s">
        <v>320</v>
      </c>
      <c r="F2309" t="s">
        <v>847</v>
      </c>
      <c r="L2309" t="s">
        <v>30</v>
      </c>
      <c r="M2309">
        <f>'Venteos Well Completion'!AU141</f>
        <v>0</v>
      </c>
      <c r="N2309">
        <f>IFERROR(IF(L2309="CO2",M2309,IF(L2309="CH4",M2309*Hoja1!$C$19,BASEDEDATOS!M2309*Hoja1!$C$20)),0)</f>
        <v>0</v>
      </c>
    </row>
    <row r="2310" spans="2:14" x14ac:dyDescent="0.75">
      <c r="B2310" t="str">
        <f t="shared" si="17"/>
        <v>1B2ai</v>
      </c>
      <c r="C2310" t="str">
        <f>Hoja1!$C$31</f>
        <v>CRUDO</v>
      </c>
      <c r="D2310" t="s">
        <v>12</v>
      </c>
      <c r="E2310" t="s">
        <v>320</v>
      </c>
      <c r="F2310" t="s">
        <v>847</v>
      </c>
      <c r="L2310" t="s">
        <v>30</v>
      </c>
      <c r="M2310">
        <f>'Venteos Well Completion'!AU142</f>
        <v>0</v>
      </c>
      <c r="N2310">
        <f>IFERROR(IF(L2310="CO2",M2310,IF(L2310="CH4",M2310*Hoja1!$C$19,BASEDEDATOS!M2310*Hoja1!$C$20)),0)</f>
        <v>0</v>
      </c>
    </row>
    <row r="2311" spans="2:14" x14ac:dyDescent="0.75">
      <c r="B2311" t="str">
        <f t="shared" si="17"/>
        <v>1B2ai</v>
      </c>
      <c r="C2311" t="str">
        <f>Hoja1!$C$31</f>
        <v>CRUDO</v>
      </c>
      <c r="D2311" t="s">
        <v>12</v>
      </c>
      <c r="E2311" t="s">
        <v>320</v>
      </c>
      <c r="F2311" t="s">
        <v>847</v>
      </c>
      <c r="L2311" t="s">
        <v>30</v>
      </c>
      <c r="M2311">
        <f>'Venteos Well Completion'!AU143</f>
        <v>0</v>
      </c>
      <c r="N2311">
        <f>IFERROR(IF(L2311="CO2",M2311,IF(L2311="CH4",M2311*Hoja1!$C$19,BASEDEDATOS!M2311*Hoja1!$C$20)),0)</f>
        <v>0</v>
      </c>
    </row>
    <row r="2312" spans="2:14" x14ac:dyDescent="0.75">
      <c r="B2312" t="str">
        <f t="shared" si="17"/>
        <v>1B2ai</v>
      </c>
      <c r="C2312" t="str">
        <f>Hoja1!$C$31</f>
        <v>CRUDO</v>
      </c>
      <c r="D2312" t="s">
        <v>12</v>
      </c>
      <c r="E2312" t="s">
        <v>320</v>
      </c>
      <c r="F2312" t="s">
        <v>847</v>
      </c>
      <c r="L2312" t="s">
        <v>30</v>
      </c>
      <c r="M2312">
        <f>'Venteos Well Completion'!AU144</f>
        <v>0</v>
      </c>
      <c r="N2312">
        <f>IFERROR(IF(L2312="CO2",M2312,IF(L2312="CH4",M2312*Hoja1!$C$19,BASEDEDATOS!M2312*Hoja1!$C$20)),0)</f>
        <v>0</v>
      </c>
    </row>
    <row r="2313" spans="2:14" x14ac:dyDescent="0.75">
      <c r="B2313" t="str">
        <f t="shared" si="17"/>
        <v>1B2ai</v>
      </c>
      <c r="C2313" t="str">
        <f>Hoja1!$C$31</f>
        <v>CRUDO</v>
      </c>
      <c r="D2313" t="s">
        <v>12</v>
      </c>
      <c r="E2313" t="s">
        <v>320</v>
      </c>
      <c r="F2313" t="s">
        <v>847</v>
      </c>
      <c r="L2313" t="s">
        <v>30</v>
      </c>
      <c r="M2313">
        <f>'Venteos Well Completion'!AU145</f>
        <v>0</v>
      </c>
      <c r="N2313">
        <f>IFERROR(IF(L2313="CO2",M2313,IF(L2313="CH4",M2313*Hoja1!$C$19,BASEDEDATOS!M2313*Hoja1!$C$20)),0)</f>
        <v>0</v>
      </c>
    </row>
    <row r="2314" spans="2:14" x14ac:dyDescent="0.75">
      <c r="B2314" t="str">
        <f t="shared" si="17"/>
        <v>1B2ai</v>
      </c>
      <c r="C2314" t="str">
        <f>Hoja1!$C$31</f>
        <v>CRUDO</v>
      </c>
      <c r="D2314" t="s">
        <v>12</v>
      </c>
      <c r="E2314" t="s">
        <v>320</v>
      </c>
      <c r="F2314" t="s">
        <v>847</v>
      </c>
      <c r="L2314" t="s">
        <v>31</v>
      </c>
      <c r="M2314">
        <f>'Venteos Well Completion'!AT58</f>
        <v>8.8040042308200814E-6</v>
      </c>
      <c r="N2314">
        <f>IFERROR(IF(L2314="CO2",M2314,IF(L2314="CH4",M2314*Hoja1!$C$19,BASEDEDATOS!M2314*Hoja1!$C$20)),0)</f>
        <v>2.4651211846296226E-4</v>
      </c>
    </row>
    <row r="2315" spans="2:14" x14ac:dyDescent="0.75">
      <c r="B2315" t="str">
        <f t="shared" si="17"/>
        <v>1B2ai</v>
      </c>
      <c r="C2315" t="str">
        <f>Hoja1!$C$31</f>
        <v>CRUDO</v>
      </c>
      <c r="D2315" t="s">
        <v>12</v>
      </c>
      <c r="E2315" t="s">
        <v>320</v>
      </c>
      <c r="F2315" t="s">
        <v>847</v>
      </c>
      <c r="L2315" t="s">
        <v>31</v>
      </c>
      <c r="M2315">
        <f>'Venteos Well Completion'!AT59</f>
        <v>0.35664368990590606</v>
      </c>
      <c r="N2315">
        <f>IFERROR(IF(L2315="CO2",M2315,IF(L2315="CH4",M2315*Hoja1!$C$19,BASEDEDATOS!M2315*Hoja1!$C$20)),0)</f>
        <v>9.986023317365369</v>
      </c>
    </row>
    <row r="2316" spans="2:14" x14ac:dyDescent="0.75">
      <c r="B2316" t="str">
        <f t="shared" si="17"/>
        <v>1B2ai</v>
      </c>
      <c r="C2316" t="str">
        <f>Hoja1!$C$31</f>
        <v>CRUDO</v>
      </c>
      <c r="D2316" t="s">
        <v>12</v>
      </c>
      <c r="E2316" t="s">
        <v>320</v>
      </c>
      <c r="F2316" t="s">
        <v>847</v>
      </c>
      <c r="L2316" t="s">
        <v>31</v>
      </c>
      <c r="M2316">
        <f>'Venteos Well Completion'!AT60</f>
        <v>0.52865531917212394</v>
      </c>
      <c r="N2316">
        <f>IFERROR(IF(L2316="CO2",M2316,IF(L2316="CH4",M2316*Hoja1!$C$19,BASEDEDATOS!M2316*Hoja1!$C$20)),0)</f>
        <v>14.80234893681947</v>
      </c>
    </row>
    <row r="2317" spans="2:14" x14ac:dyDescent="0.75">
      <c r="B2317" t="str">
        <f t="shared" ref="B2317:B2380" si="18">IF(C2317="CRUDO","1B2ai","1B2aii")</f>
        <v>1B2ai</v>
      </c>
      <c r="C2317" t="str">
        <f>Hoja1!$C$31</f>
        <v>CRUDO</v>
      </c>
      <c r="D2317" t="s">
        <v>12</v>
      </c>
      <c r="E2317" t="s">
        <v>320</v>
      </c>
      <c r="F2317" t="s">
        <v>847</v>
      </c>
      <c r="L2317" t="s">
        <v>31</v>
      </c>
      <c r="M2317">
        <f>'Venteos Well Completion'!AT61</f>
        <v>0</v>
      </c>
      <c r="N2317">
        <f>IFERROR(IF(L2317="CO2",M2317,IF(L2317="CH4",M2317*Hoja1!$C$19,BASEDEDATOS!M2317*Hoja1!$C$20)),0)</f>
        <v>0</v>
      </c>
    </row>
    <row r="2318" spans="2:14" x14ac:dyDescent="0.75">
      <c r="B2318" t="str">
        <f t="shared" si="18"/>
        <v>1B2ai</v>
      </c>
      <c r="C2318" t="str">
        <f>Hoja1!$C$31</f>
        <v>CRUDO</v>
      </c>
      <c r="D2318" t="s">
        <v>12</v>
      </c>
      <c r="E2318" t="s">
        <v>320</v>
      </c>
      <c r="F2318" t="s">
        <v>847</v>
      </c>
      <c r="L2318" t="s">
        <v>31</v>
      </c>
      <c r="M2318">
        <f>'Venteos Well Completion'!AT62</f>
        <v>0</v>
      </c>
      <c r="N2318">
        <f>IFERROR(IF(L2318="CO2",M2318,IF(L2318="CH4",M2318*Hoja1!$C$19,BASEDEDATOS!M2318*Hoja1!$C$20)),0)</f>
        <v>0</v>
      </c>
    </row>
    <row r="2319" spans="2:14" x14ac:dyDescent="0.75">
      <c r="B2319" t="str">
        <f t="shared" si="18"/>
        <v>1B2ai</v>
      </c>
      <c r="C2319" t="str">
        <f>Hoja1!$C$31</f>
        <v>CRUDO</v>
      </c>
      <c r="D2319" t="s">
        <v>12</v>
      </c>
      <c r="E2319" t="s">
        <v>320</v>
      </c>
      <c r="F2319" t="s">
        <v>847</v>
      </c>
      <c r="L2319" t="s">
        <v>31</v>
      </c>
      <c r="M2319">
        <f>'Venteos Well Completion'!AT63</f>
        <v>0</v>
      </c>
      <c r="N2319">
        <f>IFERROR(IF(L2319="CO2",M2319,IF(L2319="CH4",M2319*Hoja1!$C$19,BASEDEDATOS!M2319*Hoja1!$C$20)),0)</f>
        <v>0</v>
      </c>
    </row>
    <row r="2320" spans="2:14" x14ac:dyDescent="0.75">
      <c r="B2320" t="str">
        <f t="shared" si="18"/>
        <v>1B2ai</v>
      </c>
      <c r="C2320" t="str">
        <f>Hoja1!$C$31</f>
        <v>CRUDO</v>
      </c>
      <c r="D2320" t="s">
        <v>12</v>
      </c>
      <c r="E2320" t="s">
        <v>320</v>
      </c>
      <c r="F2320" t="s">
        <v>847</v>
      </c>
      <c r="L2320" t="s">
        <v>31</v>
      </c>
      <c r="M2320">
        <f>'Venteos Well Completion'!AT64</f>
        <v>0</v>
      </c>
      <c r="N2320">
        <f>IFERROR(IF(L2320="CO2",M2320,IF(L2320="CH4",M2320*Hoja1!$C$19,BASEDEDATOS!M2320*Hoja1!$C$20)),0)</f>
        <v>0</v>
      </c>
    </row>
    <row r="2321" spans="2:14" x14ac:dyDescent="0.75">
      <c r="B2321" t="str">
        <f t="shared" si="18"/>
        <v>1B2ai</v>
      </c>
      <c r="C2321" t="str">
        <f>Hoja1!$C$31</f>
        <v>CRUDO</v>
      </c>
      <c r="D2321" t="s">
        <v>12</v>
      </c>
      <c r="E2321" t="s">
        <v>320</v>
      </c>
      <c r="F2321" t="s">
        <v>847</v>
      </c>
      <c r="L2321" t="s">
        <v>31</v>
      </c>
      <c r="M2321">
        <f>'Venteos Well Completion'!AT65</f>
        <v>0</v>
      </c>
      <c r="N2321">
        <f>IFERROR(IF(L2321="CO2",M2321,IF(L2321="CH4",M2321*Hoja1!$C$19,BASEDEDATOS!M2321*Hoja1!$C$20)),0)</f>
        <v>0</v>
      </c>
    </row>
    <row r="2322" spans="2:14" x14ac:dyDescent="0.75">
      <c r="B2322" t="str">
        <f t="shared" si="18"/>
        <v>1B2ai</v>
      </c>
      <c r="C2322" t="str">
        <f>Hoja1!$C$31</f>
        <v>CRUDO</v>
      </c>
      <c r="D2322" t="s">
        <v>12</v>
      </c>
      <c r="E2322" t="s">
        <v>320</v>
      </c>
      <c r="F2322" t="s">
        <v>847</v>
      </c>
      <c r="L2322" t="s">
        <v>31</v>
      </c>
      <c r="M2322">
        <f>'Venteos Well Completion'!AT66</f>
        <v>0</v>
      </c>
      <c r="N2322">
        <f>IFERROR(IF(L2322="CO2",M2322,IF(L2322="CH4",M2322*Hoja1!$C$19,BASEDEDATOS!M2322*Hoja1!$C$20)),0)</f>
        <v>0</v>
      </c>
    </row>
    <row r="2323" spans="2:14" x14ac:dyDescent="0.75">
      <c r="B2323" t="str">
        <f t="shared" si="18"/>
        <v>1B2ai</v>
      </c>
      <c r="C2323" t="str">
        <f>Hoja1!$C$31</f>
        <v>CRUDO</v>
      </c>
      <c r="D2323" t="s">
        <v>12</v>
      </c>
      <c r="E2323" t="s">
        <v>320</v>
      </c>
      <c r="F2323" t="s">
        <v>847</v>
      </c>
      <c r="L2323" t="s">
        <v>31</v>
      </c>
      <c r="M2323">
        <f>'Venteos Well Completion'!AT67</f>
        <v>0</v>
      </c>
      <c r="N2323">
        <f>IFERROR(IF(L2323="CO2",M2323,IF(L2323="CH4",M2323*Hoja1!$C$19,BASEDEDATOS!M2323*Hoja1!$C$20)),0)</f>
        <v>0</v>
      </c>
    </row>
    <row r="2324" spans="2:14" x14ac:dyDescent="0.75">
      <c r="B2324" t="str">
        <f t="shared" si="18"/>
        <v>1B2ai</v>
      </c>
      <c r="C2324" t="str">
        <f>Hoja1!$C$31</f>
        <v>CRUDO</v>
      </c>
      <c r="D2324" t="s">
        <v>12</v>
      </c>
      <c r="E2324" t="s">
        <v>320</v>
      </c>
      <c r="F2324" t="s">
        <v>847</v>
      </c>
      <c r="L2324" t="s">
        <v>31</v>
      </c>
      <c r="M2324">
        <f>'Venteos Well Completion'!AT68</f>
        <v>0</v>
      </c>
      <c r="N2324">
        <f>IFERROR(IF(L2324="CO2",M2324,IF(L2324="CH4",M2324*Hoja1!$C$19,BASEDEDATOS!M2324*Hoja1!$C$20)),0)</f>
        <v>0</v>
      </c>
    </row>
    <row r="2325" spans="2:14" x14ac:dyDescent="0.75">
      <c r="B2325" t="str">
        <f t="shared" si="18"/>
        <v>1B2ai</v>
      </c>
      <c r="C2325" t="str">
        <f>Hoja1!$C$31</f>
        <v>CRUDO</v>
      </c>
      <c r="D2325" t="s">
        <v>12</v>
      </c>
      <c r="E2325" t="s">
        <v>320</v>
      </c>
      <c r="F2325" t="s">
        <v>847</v>
      </c>
      <c r="L2325" t="s">
        <v>31</v>
      </c>
      <c r="M2325">
        <f>'Venteos Well Completion'!AT69</f>
        <v>0</v>
      </c>
      <c r="N2325">
        <f>IFERROR(IF(L2325="CO2",M2325,IF(L2325="CH4",M2325*Hoja1!$C$19,BASEDEDATOS!M2325*Hoja1!$C$20)),0)</f>
        <v>0</v>
      </c>
    </row>
    <row r="2326" spans="2:14" x14ac:dyDescent="0.75">
      <c r="B2326" t="str">
        <f t="shared" si="18"/>
        <v>1B2ai</v>
      </c>
      <c r="C2326" t="str">
        <f>Hoja1!$C$31</f>
        <v>CRUDO</v>
      </c>
      <c r="D2326" t="s">
        <v>12</v>
      </c>
      <c r="E2326" t="s">
        <v>320</v>
      </c>
      <c r="F2326" t="s">
        <v>847</v>
      </c>
      <c r="L2326" t="s">
        <v>31</v>
      </c>
      <c r="M2326">
        <f>'Venteos Well Completion'!AT70</f>
        <v>0</v>
      </c>
      <c r="N2326">
        <f>IFERROR(IF(L2326="CO2",M2326,IF(L2326="CH4",M2326*Hoja1!$C$19,BASEDEDATOS!M2326*Hoja1!$C$20)),0)</f>
        <v>0</v>
      </c>
    </row>
    <row r="2327" spans="2:14" x14ac:dyDescent="0.75">
      <c r="B2327" t="str">
        <f t="shared" si="18"/>
        <v>1B2ai</v>
      </c>
      <c r="C2327" t="str">
        <f>Hoja1!$C$31</f>
        <v>CRUDO</v>
      </c>
      <c r="D2327" t="s">
        <v>12</v>
      </c>
      <c r="E2327" t="s">
        <v>320</v>
      </c>
      <c r="F2327" t="s">
        <v>847</v>
      </c>
      <c r="L2327" t="s">
        <v>31</v>
      </c>
      <c r="M2327">
        <f>'Venteos Well Completion'!AT71</f>
        <v>0</v>
      </c>
      <c r="N2327">
        <f>IFERROR(IF(L2327="CO2",M2327,IF(L2327="CH4",M2327*Hoja1!$C$19,BASEDEDATOS!M2327*Hoja1!$C$20)),0)</f>
        <v>0</v>
      </c>
    </row>
    <row r="2328" spans="2:14" x14ac:dyDescent="0.75">
      <c r="B2328" t="str">
        <f t="shared" si="18"/>
        <v>1B2ai</v>
      </c>
      <c r="C2328" t="str">
        <f>Hoja1!$C$31</f>
        <v>CRUDO</v>
      </c>
      <c r="D2328" t="s">
        <v>12</v>
      </c>
      <c r="E2328" t="s">
        <v>320</v>
      </c>
      <c r="F2328" t="s">
        <v>847</v>
      </c>
      <c r="L2328" t="s">
        <v>31</v>
      </c>
      <c r="M2328">
        <f>'Venteos Well Completion'!AT72</f>
        <v>0</v>
      </c>
      <c r="N2328">
        <f>IFERROR(IF(L2328="CO2",M2328,IF(L2328="CH4",M2328*Hoja1!$C$19,BASEDEDATOS!M2328*Hoja1!$C$20)),0)</f>
        <v>0</v>
      </c>
    </row>
    <row r="2329" spans="2:14" x14ac:dyDescent="0.75">
      <c r="B2329" t="str">
        <f t="shared" si="18"/>
        <v>1B2ai</v>
      </c>
      <c r="C2329" t="str">
        <f>Hoja1!$C$31</f>
        <v>CRUDO</v>
      </c>
      <c r="D2329" t="s">
        <v>12</v>
      </c>
      <c r="E2329" t="s">
        <v>320</v>
      </c>
      <c r="F2329" t="s">
        <v>847</v>
      </c>
      <c r="L2329" t="s">
        <v>31</v>
      </c>
      <c r="M2329">
        <f>'Venteos Well Completion'!AT73</f>
        <v>0</v>
      </c>
      <c r="N2329">
        <f>IFERROR(IF(L2329="CO2",M2329,IF(L2329="CH4",M2329*Hoja1!$C$19,BASEDEDATOS!M2329*Hoja1!$C$20)),0)</f>
        <v>0</v>
      </c>
    </row>
    <row r="2330" spans="2:14" x14ac:dyDescent="0.75">
      <c r="B2330" t="str">
        <f t="shared" si="18"/>
        <v>1B2ai</v>
      </c>
      <c r="C2330" t="str">
        <f>Hoja1!$C$31</f>
        <v>CRUDO</v>
      </c>
      <c r="D2330" t="s">
        <v>12</v>
      </c>
      <c r="E2330" t="s">
        <v>320</v>
      </c>
      <c r="F2330" t="s">
        <v>847</v>
      </c>
      <c r="L2330" t="s">
        <v>31</v>
      </c>
      <c r="M2330">
        <f>'Venteos Well Completion'!AT74</f>
        <v>0</v>
      </c>
      <c r="N2330">
        <f>IFERROR(IF(L2330="CO2",M2330,IF(L2330="CH4",M2330*Hoja1!$C$19,BASEDEDATOS!M2330*Hoja1!$C$20)),0)</f>
        <v>0</v>
      </c>
    </row>
    <row r="2331" spans="2:14" x14ac:dyDescent="0.75">
      <c r="B2331" t="str">
        <f t="shared" si="18"/>
        <v>1B2ai</v>
      </c>
      <c r="C2331" t="str">
        <f>Hoja1!$C$31</f>
        <v>CRUDO</v>
      </c>
      <c r="D2331" t="s">
        <v>12</v>
      </c>
      <c r="E2331" t="s">
        <v>320</v>
      </c>
      <c r="F2331" t="s">
        <v>847</v>
      </c>
      <c r="L2331" t="s">
        <v>31</v>
      </c>
      <c r="M2331">
        <f>'Venteos Well Completion'!AT75</f>
        <v>0</v>
      </c>
      <c r="N2331">
        <f>IFERROR(IF(L2331="CO2",M2331,IF(L2331="CH4",M2331*Hoja1!$C$19,BASEDEDATOS!M2331*Hoja1!$C$20)),0)</f>
        <v>0</v>
      </c>
    </row>
    <row r="2332" spans="2:14" x14ac:dyDescent="0.75">
      <c r="B2332" t="str">
        <f t="shared" si="18"/>
        <v>1B2ai</v>
      </c>
      <c r="C2332" t="str">
        <f>Hoja1!$C$31</f>
        <v>CRUDO</v>
      </c>
      <c r="D2332" t="s">
        <v>12</v>
      </c>
      <c r="E2332" t="s">
        <v>320</v>
      </c>
      <c r="F2332" t="s">
        <v>847</v>
      </c>
      <c r="L2332" t="s">
        <v>31</v>
      </c>
      <c r="M2332">
        <f>'Venteos Well Completion'!AT76</f>
        <v>0</v>
      </c>
      <c r="N2332">
        <f>IFERROR(IF(L2332="CO2",M2332,IF(L2332="CH4",M2332*Hoja1!$C$19,BASEDEDATOS!M2332*Hoja1!$C$20)),0)</f>
        <v>0</v>
      </c>
    </row>
    <row r="2333" spans="2:14" x14ac:dyDescent="0.75">
      <c r="B2333" t="str">
        <f t="shared" si="18"/>
        <v>1B2ai</v>
      </c>
      <c r="C2333" t="str">
        <f>Hoja1!$C$31</f>
        <v>CRUDO</v>
      </c>
      <c r="D2333" t="s">
        <v>12</v>
      </c>
      <c r="E2333" t="s">
        <v>320</v>
      </c>
      <c r="F2333" t="s">
        <v>847</v>
      </c>
      <c r="L2333" t="s">
        <v>31</v>
      </c>
      <c r="M2333">
        <f>'Venteos Well Completion'!AT77</f>
        <v>0</v>
      </c>
      <c r="N2333">
        <f>IFERROR(IF(L2333="CO2",M2333,IF(L2333="CH4",M2333*Hoja1!$C$19,BASEDEDATOS!M2333*Hoja1!$C$20)),0)</f>
        <v>0</v>
      </c>
    </row>
    <row r="2334" spans="2:14" x14ac:dyDescent="0.75">
      <c r="B2334" t="str">
        <f t="shared" si="18"/>
        <v>1B2ai</v>
      </c>
      <c r="C2334" t="str">
        <f>Hoja1!$C$31</f>
        <v>CRUDO</v>
      </c>
      <c r="D2334" t="s">
        <v>12</v>
      </c>
      <c r="E2334" t="s">
        <v>320</v>
      </c>
      <c r="F2334" t="s">
        <v>847</v>
      </c>
      <c r="L2334" t="s">
        <v>31</v>
      </c>
      <c r="M2334">
        <f>'Venteos Well Completion'!AT78</f>
        <v>0</v>
      </c>
      <c r="N2334">
        <f>IFERROR(IF(L2334="CO2",M2334,IF(L2334="CH4",M2334*Hoja1!$C$19,BASEDEDATOS!M2334*Hoja1!$C$20)),0)</f>
        <v>0</v>
      </c>
    </row>
    <row r="2335" spans="2:14" x14ac:dyDescent="0.75">
      <c r="B2335" t="str">
        <f t="shared" si="18"/>
        <v>1B2ai</v>
      </c>
      <c r="C2335" t="str">
        <f>Hoja1!$C$31</f>
        <v>CRUDO</v>
      </c>
      <c r="D2335" t="s">
        <v>12</v>
      </c>
      <c r="E2335" t="s">
        <v>320</v>
      </c>
      <c r="F2335" t="s">
        <v>847</v>
      </c>
      <c r="L2335" t="s">
        <v>31</v>
      </c>
      <c r="M2335">
        <f>'Venteos Well Completion'!AT79</f>
        <v>0</v>
      </c>
      <c r="N2335">
        <f>IFERROR(IF(L2335="CO2",M2335,IF(L2335="CH4",M2335*Hoja1!$C$19,BASEDEDATOS!M2335*Hoja1!$C$20)),0)</f>
        <v>0</v>
      </c>
    </row>
    <row r="2336" spans="2:14" x14ac:dyDescent="0.75">
      <c r="B2336" t="str">
        <f t="shared" si="18"/>
        <v>1B2ai</v>
      </c>
      <c r="C2336" t="str">
        <f>Hoja1!$C$31</f>
        <v>CRUDO</v>
      </c>
      <c r="D2336" t="s">
        <v>12</v>
      </c>
      <c r="E2336" t="s">
        <v>320</v>
      </c>
      <c r="F2336" t="s">
        <v>847</v>
      </c>
      <c r="L2336" t="s">
        <v>31</v>
      </c>
      <c r="M2336">
        <f>'Venteos Well Completion'!AT80</f>
        <v>0</v>
      </c>
      <c r="N2336">
        <f>IFERROR(IF(L2336="CO2",M2336,IF(L2336="CH4",M2336*Hoja1!$C$19,BASEDEDATOS!M2336*Hoja1!$C$20)),0)</f>
        <v>0</v>
      </c>
    </row>
    <row r="2337" spans="2:14" x14ac:dyDescent="0.75">
      <c r="B2337" t="str">
        <f t="shared" si="18"/>
        <v>1B2ai</v>
      </c>
      <c r="C2337" t="str">
        <f>Hoja1!$C$31</f>
        <v>CRUDO</v>
      </c>
      <c r="D2337" t="s">
        <v>12</v>
      </c>
      <c r="E2337" t="s">
        <v>320</v>
      </c>
      <c r="F2337" t="s">
        <v>847</v>
      </c>
      <c r="L2337" t="s">
        <v>31</v>
      </c>
      <c r="M2337">
        <f>'Venteos Well Completion'!AT81</f>
        <v>0</v>
      </c>
      <c r="N2337">
        <f>IFERROR(IF(L2337="CO2",M2337,IF(L2337="CH4",M2337*Hoja1!$C$19,BASEDEDATOS!M2337*Hoja1!$C$20)),0)</f>
        <v>0</v>
      </c>
    </row>
    <row r="2338" spans="2:14" x14ac:dyDescent="0.75">
      <c r="B2338" t="str">
        <f t="shared" si="18"/>
        <v>1B2ai</v>
      </c>
      <c r="C2338" t="str">
        <f>Hoja1!$C$31</f>
        <v>CRUDO</v>
      </c>
      <c r="D2338" t="s">
        <v>12</v>
      </c>
      <c r="E2338" t="s">
        <v>320</v>
      </c>
      <c r="F2338" t="s">
        <v>847</v>
      </c>
      <c r="L2338" t="s">
        <v>31</v>
      </c>
      <c r="M2338">
        <f>'Venteos Well Completion'!AT82</f>
        <v>0</v>
      </c>
      <c r="N2338">
        <f>IFERROR(IF(L2338="CO2",M2338,IF(L2338="CH4",M2338*Hoja1!$C$19,BASEDEDATOS!M2338*Hoja1!$C$20)),0)</f>
        <v>0</v>
      </c>
    </row>
    <row r="2339" spans="2:14" x14ac:dyDescent="0.75">
      <c r="B2339" t="str">
        <f t="shared" si="18"/>
        <v>1B2ai</v>
      </c>
      <c r="C2339" t="str">
        <f>Hoja1!$C$31</f>
        <v>CRUDO</v>
      </c>
      <c r="D2339" t="s">
        <v>12</v>
      </c>
      <c r="E2339" t="s">
        <v>320</v>
      </c>
      <c r="F2339" t="s">
        <v>847</v>
      </c>
      <c r="L2339" t="s">
        <v>31</v>
      </c>
      <c r="M2339">
        <f>'Venteos Well Completion'!AT83</f>
        <v>0</v>
      </c>
      <c r="N2339">
        <f>IFERROR(IF(L2339="CO2",M2339,IF(L2339="CH4",M2339*Hoja1!$C$19,BASEDEDATOS!M2339*Hoja1!$C$20)),0)</f>
        <v>0</v>
      </c>
    </row>
    <row r="2340" spans="2:14" x14ac:dyDescent="0.75">
      <c r="B2340" t="str">
        <f t="shared" si="18"/>
        <v>1B2ai</v>
      </c>
      <c r="C2340" t="str">
        <f>Hoja1!$C$31</f>
        <v>CRUDO</v>
      </c>
      <c r="D2340" t="s">
        <v>12</v>
      </c>
      <c r="E2340" t="s">
        <v>320</v>
      </c>
      <c r="F2340" t="s">
        <v>847</v>
      </c>
      <c r="L2340" t="s">
        <v>31</v>
      </c>
      <c r="M2340">
        <f>'Venteos Well Completion'!AT84</f>
        <v>0</v>
      </c>
      <c r="N2340">
        <f>IFERROR(IF(L2340="CO2",M2340,IF(L2340="CH4",M2340*Hoja1!$C$19,BASEDEDATOS!M2340*Hoja1!$C$20)),0)</f>
        <v>0</v>
      </c>
    </row>
    <row r="2341" spans="2:14" x14ac:dyDescent="0.75">
      <c r="B2341" t="str">
        <f t="shared" si="18"/>
        <v>1B2ai</v>
      </c>
      <c r="C2341" t="str">
        <f>Hoja1!$C$31</f>
        <v>CRUDO</v>
      </c>
      <c r="D2341" t="s">
        <v>12</v>
      </c>
      <c r="E2341" t="s">
        <v>320</v>
      </c>
      <c r="F2341" t="s">
        <v>847</v>
      </c>
      <c r="L2341" t="s">
        <v>31</v>
      </c>
      <c r="M2341">
        <f>'Venteos Well Completion'!AT85</f>
        <v>0</v>
      </c>
      <c r="N2341">
        <f>IFERROR(IF(L2341="CO2",M2341,IF(L2341="CH4",M2341*Hoja1!$C$19,BASEDEDATOS!M2341*Hoja1!$C$20)),0)</f>
        <v>0</v>
      </c>
    </row>
    <row r="2342" spans="2:14" x14ac:dyDescent="0.75">
      <c r="B2342" t="str">
        <f t="shared" si="18"/>
        <v>1B2ai</v>
      </c>
      <c r="C2342" t="str">
        <f>Hoja1!$C$31</f>
        <v>CRUDO</v>
      </c>
      <c r="D2342" t="s">
        <v>12</v>
      </c>
      <c r="E2342" t="s">
        <v>320</v>
      </c>
      <c r="F2342" t="s">
        <v>847</v>
      </c>
      <c r="L2342" t="s">
        <v>31</v>
      </c>
      <c r="M2342">
        <f>'Venteos Well Completion'!AT86</f>
        <v>0</v>
      </c>
      <c r="N2342">
        <f>IFERROR(IF(L2342="CO2",M2342,IF(L2342="CH4",M2342*Hoja1!$C$19,BASEDEDATOS!M2342*Hoja1!$C$20)),0)</f>
        <v>0</v>
      </c>
    </row>
    <row r="2343" spans="2:14" x14ac:dyDescent="0.75">
      <c r="B2343" t="str">
        <f t="shared" si="18"/>
        <v>1B2ai</v>
      </c>
      <c r="C2343" t="str">
        <f>Hoja1!$C$31</f>
        <v>CRUDO</v>
      </c>
      <c r="D2343" t="s">
        <v>12</v>
      </c>
      <c r="E2343" t="s">
        <v>320</v>
      </c>
      <c r="F2343" t="s">
        <v>847</v>
      </c>
      <c r="L2343" t="s">
        <v>31</v>
      </c>
      <c r="M2343">
        <f>'Venteos Well Completion'!AT87</f>
        <v>0</v>
      </c>
      <c r="N2343">
        <f>IFERROR(IF(L2343="CO2",M2343,IF(L2343="CH4",M2343*Hoja1!$C$19,BASEDEDATOS!M2343*Hoja1!$C$20)),0)</f>
        <v>0</v>
      </c>
    </row>
    <row r="2344" spans="2:14" x14ac:dyDescent="0.75">
      <c r="B2344" t="str">
        <f t="shared" si="18"/>
        <v>1B2ai</v>
      </c>
      <c r="C2344" t="str">
        <f>Hoja1!$C$31</f>
        <v>CRUDO</v>
      </c>
      <c r="D2344" t="s">
        <v>12</v>
      </c>
      <c r="E2344" t="s">
        <v>320</v>
      </c>
      <c r="F2344" t="s">
        <v>847</v>
      </c>
      <c r="L2344" t="s">
        <v>31</v>
      </c>
      <c r="M2344">
        <f>'Venteos Well Completion'!AT88</f>
        <v>0</v>
      </c>
      <c r="N2344">
        <f>IFERROR(IF(L2344="CO2",M2344,IF(L2344="CH4",M2344*Hoja1!$C$19,BASEDEDATOS!M2344*Hoja1!$C$20)),0)</f>
        <v>0</v>
      </c>
    </row>
    <row r="2345" spans="2:14" x14ac:dyDescent="0.75">
      <c r="B2345" t="str">
        <f t="shared" si="18"/>
        <v>1B2ai</v>
      </c>
      <c r="C2345" t="str">
        <f>Hoja1!$C$31</f>
        <v>CRUDO</v>
      </c>
      <c r="D2345" t="s">
        <v>12</v>
      </c>
      <c r="E2345" t="s">
        <v>320</v>
      </c>
      <c r="F2345" t="s">
        <v>847</v>
      </c>
      <c r="L2345" t="s">
        <v>31</v>
      </c>
      <c r="M2345">
        <f>'Venteos Well Completion'!AT89</f>
        <v>0</v>
      </c>
      <c r="N2345">
        <f>IFERROR(IF(L2345="CO2",M2345,IF(L2345="CH4",M2345*Hoja1!$C$19,BASEDEDATOS!M2345*Hoja1!$C$20)),0)</f>
        <v>0</v>
      </c>
    </row>
    <row r="2346" spans="2:14" x14ac:dyDescent="0.75">
      <c r="B2346" t="str">
        <f t="shared" si="18"/>
        <v>1B2ai</v>
      </c>
      <c r="C2346" t="str">
        <f>Hoja1!$C$31</f>
        <v>CRUDO</v>
      </c>
      <c r="D2346" t="s">
        <v>12</v>
      </c>
      <c r="E2346" t="s">
        <v>320</v>
      </c>
      <c r="F2346" t="s">
        <v>847</v>
      </c>
      <c r="L2346" t="s">
        <v>31</v>
      </c>
      <c r="M2346">
        <f>'Venteos Well Completion'!AT90</f>
        <v>0</v>
      </c>
      <c r="N2346">
        <f>IFERROR(IF(L2346="CO2",M2346,IF(L2346="CH4",M2346*Hoja1!$C$19,BASEDEDATOS!M2346*Hoja1!$C$20)),0)</f>
        <v>0</v>
      </c>
    </row>
    <row r="2347" spans="2:14" x14ac:dyDescent="0.75">
      <c r="B2347" t="str">
        <f t="shared" si="18"/>
        <v>1B2ai</v>
      </c>
      <c r="C2347" t="str">
        <f>Hoja1!$C$31</f>
        <v>CRUDO</v>
      </c>
      <c r="D2347" t="s">
        <v>12</v>
      </c>
      <c r="E2347" t="s">
        <v>320</v>
      </c>
      <c r="F2347" t="s">
        <v>847</v>
      </c>
      <c r="L2347" t="s">
        <v>31</v>
      </c>
      <c r="M2347">
        <f>'Venteos Well Completion'!AT91</f>
        <v>0</v>
      </c>
      <c r="N2347">
        <f>IFERROR(IF(L2347="CO2",M2347,IF(L2347="CH4",M2347*Hoja1!$C$19,BASEDEDATOS!M2347*Hoja1!$C$20)),0)</f>
        <v>0</v>
      </c>
    </row>
    <row r="2348" spans="2:14" x14ac:dyDescent="0.75">
      <c r="B2348" t="str">
        <f t="shared" si="18"/>
        <v>1B2ai</v>
      </c>
      <c r="C2348" t="str">
        <f>Hoja1!$C$31</f>
        <v>CRUDO</v>
      </c>
      <c r="D2348" t="s">
        <v>12</v>
      </c>
      <c r="E2348" t="s">
        <v>320</v>
      </c>
      <c r="F2348" t="s">
        <v>847</v>
      </c>
      <c r="L2348" t="s">
        <v>31</v>
      </c>
      <c r="M2348">
        <f>'Venteos Well Completion'!AT92</f>
        <v>0</v>
      </c>
      <c r="N2348">
        <f>IFERROR(IF(L2348="CO2",M2348,IF(L2348="CH4",M2348*Hoja1!$C$19,BASEDEDATOS!M2348*Hoja1!$C$20)),0)</f>
        <v>0</v>
      </c>
    </row>
    <row r="2349" spans="2:14" x14ac:dyDescent="0.75">
      <c r="B2349" t="str">
        <f t="shared" si="18"/>
        <v>1B2ai</v>
      </c>
      <c r="C2349" t="str">
        <f>Hoja1!$C$31</f>
        <v>CRUDO</v>
      </c>
      <c r="D2349" t="s">
        <v>12</v>
      </c>
      <c r="E2349" t="s">
        <v>320</v>
      </c>
      <c r="F2349" t="s">
        <v>847</v>
      </c>
      <c r="L2349" t="s">
        <v>31</v>
      </c>
      <c r="M2349">
        <f>'Venteos Well Completion'!AT93</f>
        <v>0</v>
      </c>
      <c r="N2349">
        <f>IFERROR(IF(L2349="CO2",M2349,IF(L2349="CH4",M2349*Hoja1!$C$19,BASEDEDATOS!M2349*Hoja1!$C$20)),0)</f>
        <v>0</v>
      </c>
    </row>
    <row r="2350" spans="2:14" x14ac:dyDescent="0.75">
      <c r="B2350" t="str">
        <f t="shared" si="18"/>
        <v>1B2ai</v>
      </c>
      <c r="C2350" t="str">
        <f>Hoja1!$C$31</f>
        <v>CRUDO</v>
      </c>
      <c r="D2350" t="s">
        <v>12</v>
      </c>
      <c r="E2350" t="s">
        <v>320</v>
      </c>
      <c r="F2350" t="s">
        <v>847</v>
      </c>
      <c r="L2350" t="s">
        <v>31</v>
      </c>
      <c r="M2350">
        <f>'Venteos Well Completion'!AT94</f>
        <v>0</v>
      </c>
      <c r="N2350">
        <f>IFERROR(IF(L2350="CO2",M2350,IF(L2350="CH4",M2350*Hoja1!$C$19,BASEDEDATOS!M2350*Hoja1!$C$20)),0)</f>
        <v>0</v>
      </c>
    </row>
    <row r="2351" spans="2:14" x14ac:dyDescent="0.75">
      <c r="B2351" t="str">
        <f t="shared" si="18"/>
        <v>1B2ai</v>
      </c>
      <c r="C2351" t="str">
        <f>Hoja1!$C$31</f>
        <v>CRUDO</v>
      </c>
      <c r="D2351" t="s">
        <v>12</v>
      </c>
      <c r="E2351" t="s">
        <v>320</v>
      </c>
      <c r="F2351" t="s">
        <v>847</v>
      </c>
      <c r="L2351" t="s">
        <v>31</v>
      </c>
      <c r="M2351">
        <f>'Venteos Well Completion'!AT95</f>
        <v>0</v>
      </c>
      <c r="N2351">
        <f>IFERROR(IF(L2351="CO2",M2351,IF(L2351="CH4",M2351*Hoja1!$C$19,BASEDEDATOS!M2351*Hoja1!$C$20)),0)</f>
        <v>0</v>
      </c>
    </row>
    <row r="2352" spans="2:14" x14ac:dyDescent="0.75">
      <c r="B2352" t="str">
        <f t="shared" si="18"/>
        <v>1B2ai</v>
      </c>
      <c r="C2352" t="str">
        <f>Hoja1!$C$31</f>
        <v>CRUDO</v>
      </c>
      <c r="D2352" t="s">
        <v>12</v>
      </c>
      <c r="E2352" t="s">
        <v>320</v>
      </c>
      <c r="F2352" t="s">
        <v>847</v>
      </c>
      <c r="L2352" t="s">
        <v>31</v>
      </c>
      <c r="M2352">
        <f>'Venteos Well Completion'!AT96</f>
        <v>0</v>
      </c>
      <c r="N2352">
        <f>IFERROR(IF(L2352="CO2",M2352,IF(L2352="CH4",M2352*Hoja1!$C$19,BASEDEDATOS!M2352*Hoja1!$C$20)),0)</f>
        <v>0</v>
      </c>
    </row>
    <row r="2353" spans="2:14" x14ac:dyDescent="0.75">
      <c r="B2353" t="str">
        <f t="shared" si="18"/>
        <v>1B2ai</v>
      </c>
      <c r="C2353" t="str">
        <f>Hoja1!$C$31</f>
        <v>CRUDO</v>
      </c>
      <c r="D2353" t="s">
        <v>12</v>
      </c>
      <c r="E2353" t="s">
        <v>320</v>
      </c>
      <c r="F2353" t="s">
        <v>847</v>
      </c>
      <c r="L2353" t="s">
        <v>31</v>
      </c>
      <c r="M2353">
        <f>'Venteos Well Completion'!AT97</f>
        <v>0</v>
      </c>
      <c r="N2353">
        <f>IFERROR(IF(L2353="CO2",M2353,IF(L2353="CH4",M2353*Hoja1!$C$19,BASEDEDATOS!M2353*Hoja1!$C$20)),0)</f>
        <v>0</v>
      </c>
    </row>
    <row r="2354" spans="2:14" x14ac:dyDescent="0.75">
      <c r="B2354" t="str">
        <f t="shared" si="18"/>
        <v>1B2ai</v>
      </c>
      <c r="C2354" t="str">
        <f>Hoja1!$C$31</f>
        <v>CRUDO</v>
      </c>
      <c r="D2354" t="s">
        <v>12</v>
      </c>
      <c r="E2354" t="s">
        <v>320</v>
      </c>
      <c r="F2354" t="s">
        <v>847</v>
      </c>
      <c r="L2354" t="s">
        <v>31</v>
      </c>
      <c r="M2354">
        <f>'Venteos Well Completion'!AT98</f>
        <v>0</v>
      </c>
      <c r="N2354">
        <f>IFERROR(IF(L2354="CO2",M2354,IF(L2354="CH4",M2354*Hoja1!$C$19,BASEDEDATOS!M2354*Hoja1!$C$20)),0)</f>
        <v>0</v>
      </c>
    </row>
    <row r="2355" spans="2:14" x14ac:dyDescent="0.75">
      <c r="B2355" t="str">
        <f t="shared" si="18"/>
        <v>1B2ai</v>
      </c>
      <c r="C2355" t="str">
        <f>Hoja1!$C$31</f>
        <v>CRUDO</v>
      </c>
      <c r="D2355" t="s">
        <v>12</v>
      </c>
      <c r="E2355" t="s">
        <v>320</v>
      </c>
      <c r="F2355" t="s">
        <v>847</v>
      </c>
      <c r="L2355" t="s">
        <v>31</v>
      </c>
      <c r="M2355">
        <f>'Venteos Well Completion'!AT99</f>
        <v>0</v>
      </c>
      <c r="N2355">
        <f>IFERROR(IF(L2355="CO2",M2355,IF(L2355="CH4",M2355*Hoja1!$C$19,BASEDEDATOS!M2355*Hoja1!$C$20)),0)</f>
        <v>0</v>
      </c>
    </row>
    <row r="2356" spans="2:14" x14ac:dyDescent="0.75">
      <c r="B2356" t="str">
        <f t="shared" si="18"/>
        <v>1B2ai</v>
      </c>
      <c r="C2356" t="str">
        <f>Hoja1!$C$31</f>
        <v>CRUDO</v>
      </c>
      <c r="D2356" t="s">
        <v>12</v>
      </c>
      <c r="E2356" t="s">
        <v>320</v>
      </c>
      <c r="F2356" t="s">
        <v>847</v>
      </c>
      <c r="L2356" t="s">
        <v>31</v>
      </c>
      <c r="M2356">
        <f>'Venteos Well Completion'!AT100</f>
        <v>0</v>
      </c>
      <c r="N2356">
        <f>IFERROR(IF(L2356="CO2",M2356,IF(L2356="CH4",M2356*Hoja1!$C$19,BASEDEDATOS!M2356*Hoja1!$C$20)),0)</f>
        <v>0</v>
      </c>
    </row>
    <row r="2357" spans="2:14" x14ac:dyDescent="0.75">
      <c r="B2357" t="str">
        <f t="shared" si="18"/>
        <v>1B2ai</v>
      </c>
      <c r="C2357" t="str">
        <f>Hoja1!$C$31</f>
        <v>CRUDO</v>
      </c>
      <c r="D2357" t="s">
        <v>12</v>
      </c>
      <c r="E2357" t="s">
        <v>320</v>
      </c>
      <c r="F2357" t="s">
        <v>847</v>
      </c>
      <c r="L2357" t="s">
        <v>31</v>
      </c>
      <c r="M2357">
        <f>'Venteos Well Completion'!AT101</f>
        <v>0</v>
      </c>
      <c r="N2357">
        <f>IFERROR(IF(L2357="CO2",M2357,IF(L2357="CH4",M2357*Hoja1!$C$19,BASEDEDATOS!M2357*Hoja1!$C$20)),0)</f>
        <v>0</v>
      </c>
    </row>
    <row r="2358" spans="2:14" x14ac:dyDescent="0.75">
      <c r="B2358" t="str">
        <f t="shared" si="18"/>
        <v>1B2ai</v>
      </c>
      <c r="C2358" t="str">
        <f>Hoja1!$C$31</f>
        <v>CRUDO</v>
      </c>
      <c r="D2358" t="s">
        <v>12</v>
      </c>
      <c r="E2358" t="s">
        <v>320</v>
      </c>
      <c r="F2358" t="s">
        <v>847</v>
      </c>
      <c r="L2358" t="s">
        <v>31</v>
      </c>
      <c r="M2358">
        <f>'Venteos Well Completion'!AT102</f>
        <v>0</v>
      </c>
      <c r="N2358">
        <f>IFERROR(IF(L2358="CO2",M2358,IF(L2358="CH4",M2358*Hoja1!$C$19,BASEDEDATOS!M2358*Hoja1!$C$20)),0)</f>
        <v>0</v>
      </c>
    </row>
    <row r="2359" spans="2:14" x14ac:dyDescent="0.75">
      <c r="B2359" t="str">
        <f t="shared" si="18"/>
        <v>1B2ai</v>
      </c>
      <c r="C2359" t="str">
        <f>Hoja1!$C$31</f>
        <v>CRUDO</v>
      </c>
      <c r="D2359" t="s">
        <v>12</v>
      </c>
      <c r="E2359" t="s">
        <v>320</v>
      </c>
      <c r="F2359" t="s">
        <v>847</v>
      </c>
      <c r="L2359" t="s">
        <v>31</v>
      </c>
      <c r="M2359">
        <f>'Venteos Well Completion'!AT103</f>
        <v>0</v>
      </c>
      <c r="N2359">
        <f>IFERROR(IF(L2359="CO2",M2359,IF(L2359="CH4",M2359*Hoja1!$C$19,BASEDEDATOS!M2359*Hoja1!$C$20)),0)</f>
        <v>0</v>
      </c>
    </row>
    <row r="2360" spans="2:14" x14ac:dyDescent="0.75">
      <c r="B2360" t="str">
        <f t="shared" si="18"/>
        <v>1B2ai</v>
      </c>
      <c r="C2360" t="str">
        <f>Hoja1!$C$31</f>
        <v>CRUDO</v>
      </c>
      <c r="D2360" t="s">
        <v>12</v>
      </c>
      <c r="E2360" t="s">
        <v>320</v>
      </c>
      <c r="F2360" t="s">
        <v>847</v>
      </c>
      <c r="L2360" t="s">
        <v>31</v>
      </c>
      <c r="M2360">
        <f>'Venteos Well Completion'!AT104</f>
        <v>0</v>
      </c>
      <c r="N2360">
        <f>IFERROR(IF(L2360="CO2",M2360,IF(L2360="CH4",M2360*Hoja1!$C$19,BASEDEDATOS!M2360*Hoja1!$C$20)),0)</f>
        <v>0</v>
      </c>
    </row>
    <row r="2361" spans="2:14" x14ac:dyDescent="0.75">
      <c r="B2361" t="str">
        <f t="shared" si="18"/>
        <v>1B2ai</v>
      </c>
      <c r="C2361" t="str">
        <f>Hoja1!$C$31</f>
        <v>CRUDO</v>
      </c>
      <c r="D2361" t="s">
        <v>12</v>
      </c>
      <c r="E2361" t="s">
        <v>320</v>
      </c>
      <c r="F2361" t="s">
        <v>847</v>
      </c>
      <c r="L2361" t="s">
        <v>31</v>
      </c>
      <c r="M2361">
        <f>'Venteos Well Completion'!AT105</f>
        <v>0</v>
      </c>
      <c r="N2361">
        <f>IFERROR(IF(L2361="CO2",M2361,IF(L2361="CH4",M2361*Hoja1!$C$19,BASEDEDATOS!M2361*Hoja1!$C$20)),0)</f>
        <v>0</v>
      </c>
    </row>
    <row r="2362" spans="2:14" x14ac:dyDescent="0.75">
      <c r="B2362" t="str">
        <f t="shared" si="18"/>
        <v>1B2ai</v>
      </c>
      <c r="C2362" t="str">
        <f>Hoja1!$C$31</f>
        <v>CRUDO</v>
      </c>
      <c r="D2362" t="s">
        <v>12</v>
      </c>
      <c r="E2362" t="s">
        <v>320</v>
      </c>
      <c r="F2362" t="s">
        <v>847</v>
      </c>
      <c r="L2362" t="s">
        <v>31</v>
      </c>
      <c r="M2362">
        <f>'Venteos Well Completion'!AT106</f>
        <v>0</v>
      </c>
      <c r="N2362">
        <f>IFERROR(IF(L2362="CO2",M2362,IF(L2362="CH4",M2362*Hoja1!$C$19,BASEDEDATOS!M2362*Hoja1!$C$20)),0)</f>
        <v>0</v>
      </c>
    </row>
    <row r="2363" spans="2:14" x14ac:dyDescent="0.75">
      <c r="B2363" t="str">
        <f t="shared" si="18"/>
        <v>1B2ai</v>
      </c>
      <c r="C2363" t="str">
        <f>Hoja1!$C$31</f>
        <v>CRUDO</v>
      </c>
      <c r="D2363" t="s">
        <v>12</v>
      </c>
      <c r="E2363" t="s">
        <v>320</v>
      </c>
      <c r="F2363" t="s">
        <v>847</v>
      </c>
      <c r="L2363" t="s">
        <v>31</v>
      </c>
      <c r="M2363">
        <f>'Venteos Well Completion'!AT107</f>
        <v>0</v>
      </c>
      <c r="N2363">
        <f>IFERROR(IF(L2363="CO2",M2363,IF(L2363="CH4",M2363*Hoja1!$C$19,BASEDEDATOS!M2363*Hoja1!$C$20)),0)</f>
        <v>0</v>
      </c>
    </row>
    <row r="2364" spans="2:14" x14ac:dyDescent="0.75">
      <c r="B2364" t="str">
        <f t="shared" si="18"/>
        <v>1B2ai</v>
      </c>
      <c r="C2364" t="str">
        <f>Hoja1!$C$31</f>
        <v>CRUDO</v>
      </c>
      <c r="D2364" t="s">
        <v>12</v>
      </c>
      <c r="E2364" t="s">
        <v>320</v>
      </c>
      <c r="F2364" t="s">
        <v>847</v>
      </c>
      <c r="L2364" t="s">
        <v>31</v>
      </c>
      <c r="M2364">
        <f>'Venteos Well Completion'!AT108</f>
        <v>0</v>
      </c>
      <c r="N2364">
        <f>IFERROR(IF(L2364="CO2",M2364,IF(L2364="CH4",M2364*Hoja1!$C$19,BASEDEDATOS!M2364*Hoja1!$C$20)),0)</f>
        <v>0</v>
      </c>
    </row>
    <row r="2365" spans="2:14" x14ac:dyDescent="0.75">
      <c r="B2365" t="str">
        <f t="shared" si="18"/>
        <v>1B2ai</v>
      </c>
      <c r="C2365" t="str">
        <f>Hoja1!$C$31</f>
        <v>CRUDO</v>
      </c>
      <c r="D2365" t="s">
        <v>12</v>
      </c>
      <c r="E2365" t="s">
        <v>320</v>
      </c>
      <c r="F2365" t="s">
        <v>847</v>
      </c>
      <c r="L2365" t="s">
        <v>31</v>
      </c>
      <c r="M2365">
        <f>'Venteos Well Completion'!AT109</f>
        <v>0</v>
      </c>
      <c r="N2365">
        <f>IFERROR(IF(L2365="CO2",M2365,IF(L2365="CH4",M2365*Hoja1!$C$19,BASEDEDATOS!M2365*Hoja1!$C$20)),0)</f>
        <v>0</v>
      </c>
    </row>
    <row r="2366" spans="2:14" x14ac:dyDescent="0.75">
      <c r="B2366" t="str">
        <f t="shared" si="18"/>
        <v>1B2ai</v>
      </c>
      <c r="C2366" t="str">
        <f>Hoja1!$C$31</f>
        <v>CRUDO</v>
      </c>
      <c r="D2366" t="s">
        <v>12</v>
      </c>
      <c r="E2366" t="s">
        <v>320</v>
      </c>
      <c r="F2366" t="s">
        <v>847</v>
      </c>
      <c r="L2366" t="s">
        <v>31</v>
      </c>
      <c r="M2366">
        <f>'Venteos Well Completion'!AT110</f>
        <v>0</v>
      </c>
      <c r="N2366">
        <f>IFERROR(IF(L2366="CO2",M2366,IF(L2366="CH4",M2366*Hoja1!$C$19,BASEDEDATOS!M2366*Hoja1!$C$20)),0)</f>
        <v>0</v>
      </c>
    </row>
    <row r="2367" spans="2:14" x14ac:dyDescent="0.75">
      <c r="B2367" t="str">
        <f t="shared" si="18"/>
        <v>1B2ai</v>
      </c>
      <c r="C2367" t="str">
        <f>Hoja1!$C$31</f>
        <v>CRUDO</v>
      </c>
      <c r="D2367" t="s">
        <v>12</v>
      </c>
      <c r="E2367" t="s">
        <v>320</v>
      </c>
      <c r="F2367" t="s">
        <v>847</v>
      </c>
      <c r="L2367" t="s">
        <v>31</v>
      </c>
      <c r="M2367">
        <f>'Venteos Well Completion'!AT111</f>
        <v>0</v>
      </c>
      <c r="N2367">
        <f>IFERROR(IF(L2367="CO2",M2367,IF(L2367="CH4",M2367*Hoja1!$C$19,BASEDEDATOS!M2367*Hoja1!$C$20)),0)</f>
        <v>0</v>
      </c>
    </row>
    <row r="2368" spans="2:14" x14ac:dyDescent="0.75">
      <c r="B2368" t="str">
        <f t="shared" si="18"/>
        <v>1B2ai</v>
      </c>
      <c r="C2368" t="str">
        <f>Hoja1!$C$31</f>
        <v>CRUDO</v>
      </c>
      <c r="D2368" t="s">
        <v>12</v>
      </c>
      <c r="E2368" t="s">
        <v>320</v>
      </c>
      <c r="F2368" t="s">
        <v>847</v>
      </c>
      <c r="L2368" t="s">
        <v>31</v>
      </c>
      <c r="M2368">
        <f>'Venteos Well Completion'!AT112</f>
        <v>0</v>
      </c>
      <c r="N2368">
        <f>IFERROR(IF(L2368="CO2",M2368,IF(L2368="CH4",M2368*Hoja1!$C$19,BASEDEDATOS!M2368*Hoja1!$C$20)),0)</f>
        <v>0</v>
      </c>
    </row>
    <row r="2369" spans="2:14" x14ac:dyDescent="0.75">
      <c r="B2369" t="str">
        <f t="shared" si="18"/>
        <v>1B2ai</v>
      </c>
      <c r="C2369" t="str">
        <f>Hoja1!$C$31</f>
        <v>CRUDO</v>
      </c>
      <c r="D2369" t="s">
        <v>12</v>
      </c>
      <c r="E2369" t="s">
        <v>320</v>
      </c>
      <c r="F2369" t="s">
        <v>847</v>
      </c>
      <c r="L2369" t="s">
        <v>31</v>
      </c>
      <c r="M2369">
        <f>'Venteos Well Completion'!AT113</f>
        <v>0</v>
      </c>
      <c r="N2369">
        <f>IFERROR(IF(L2369="CO2",M2369,IF(L2369="CH4",M2369*Hoja1!$C$19,BASEDEDATOS!M2369*Hoja1!$C$20)),0)</f>
        <v>0</v>
      </c>
    </row>
    <row r="2370" spans="2:14" x14ac:dyDescent="0.75">
      <c r="B2370" t="str">
        <f t="shared" si="18"/>
        <v>1B2ai</v>
      </c>
      <c r="C2370" t="str">
        <f>Hoja1!$C$31</f>
        <v>CRUDO</v>
      </c>
      <c r="D2370" t="s">
        <v>12</v>
      </c>
      <c r="E2370" t="s">
        <v>320</v>
      </c>
      <c r="F2370" t="s">
        <v>847</v>
      </c>
      <c r="L2370" t="s">
        <v>31</v>
      </c>
      <c r="M2370">
        <f>'Venteos Well Completion'!AT114</f>
        <v>0</v>
      </c>
      <c r="N2370">
        <f>IFERROR(IF(L2370="CO2",M2370,IF(L2370="CH4",M2370*Hoja1!$C$19,BASEDEDATOS!M2370*Hoja1!$C$20)),0)</f>
        <v>0</v>
      </c>
    </row>
    <row r="2371" spans="2:14" x14ac:dyDescent="0.75">
      <c r="B2371" t="str">
        <f t="shared" si="18"/>
        <v>1B2ai</v>
      </c>
      <c r="C2371" t="str">
        <f>Hoja1!$C$31</f>
        <v>CRUDO</v>
      </c>
      <c r="D2371" t="s">
        <v>12</v>
      </c>
      <c r="E2371" t="s">
        <v>320</v>
      </c>
      <c r="F2371" t="s">
        <v>847</v>
      </c>
      <c r="L2371" t="s">
        <v>31</v>
      </c>
      <c r="M2371">
        <f>'Venteos Well Completion'!AT115</f>
        <v>0</v>
      </c>
      <c r="N2371">
        <f>IFERROR(IF(L2371="CO2",M2371,IF(L2371="CH4",M2371*Hoja1!$C$19,BASEDEDATOS!M2371*Hoja1!$C$20)),0)</f>
        <v>0</v>
      </c>
    </row>
    <row r="2372" spans="2:14" x14ac:dyDescent="0.75">
      <c r="B2372" t="str">
        <f t="shared" si="18"/>
        <v>1B2ai</v>
      </c>
      <c r="C2372" t="str">
        <f>Hoja1!$C$31</f>
        <v>CRUDO</v>
      </c>
      <c r="D2372" t="s">
        <v>12</v>
      </c>
      <c r="E2372" t="s">
        <v>320</v>
      </c>
      <c r="F2372" t="s">
        <v>847</v>
      </c>
      <c r="L2372" t="s">
        <v>31</v>
      </c>
      <c r="M2372">
        <f>'Venteos Well Completion'!AT116</f>
        <v>0</v>
      </c>
      <c r="N2372">
        <f>IFERROR(IF(L2372="CO2",M2372,IF(L2372="CH4",M2372*Hoja1!$C$19,BASEDEDATOS!M2372*Hoja1!$C$20)),0)</f>
        <v>0</v>
      </c>
    </row>
    <row r="2373" spans="2:14" x14ac:dyDescent="0.75">
      <c r="B2373" t="str">
        <f t="shared" si="18"/>
        <v>1B2ai</v>
      </c>
      <c r="C2373" t="str">
        <f>Hoja1!$C$31</f>
        <v>CRUDO</v>
      </c>
      <c r="D2373" t="s">
        <v>12</v>
      </c>
      <c r="E2373" t="s">
        <v>320</v>
      </c>
      <c r="F2373" t="s">
        <v>847</v>
      </c>
      <c r="L2373" t="s">
        <v>31</v>
      </c>
      <c r="M2373">
        <f>'Venteos Well Completion'!AT117</f>
        <v>0</v>
      </c>
      <c r="N2373">
        <f>IFERROR(IF(L2373="CO2",M2373,IF(L2373="CH4",M2373*Hoja1!$C$19,BASEDEDATOS!M2373*Hoja1!$C$20)),0)</f>
        <v>0</v>
      </c>
    </row>
    <row r="2374" spans="2:14" x14ac:dyDescent="0.75">
      <c r="B2374" t="str">
        <f t="shared" si="18"/>
        <v>1B2ai</v>
      </c>
      <c r="C2374" t="str">
        <f>Hoja1!$C$31</f>
        <v>CRUDO</v>
      </c>
      <c r="D2374" t="s">
        <v>12</v>
      </c>
      <c r="E2374" t="s">
        <v>320</v>
      </c>
      <c r="F2374" t="s">
        <v>847</v>
      </c>
      <c r="L2374" t="s">
        <v>31</v>
      </c>
      <c r="M2374">
        <f>'Venteos Well Completion'!AT118</f>
        <v>0</v>
      </c>
      <c r="N2374">
        <f>IFERROR(IF(L2374="CO2",M2374,IF(L2374="CH4",M2374*Hoja1!$C$19,BASEDEDATOS!M2374*Hoja1!$C$20)),0)</f>
        <v>0</v>
      </c>
    </row>
    <row r="2375" spans="2:14" x14ac:dyDescent="0.75">
      <c r="B2375" t="str">
        <f t="shared" si="18"/>
        <v>1B2ai</v>
      </c>
      <c r="C2375" t="str">
        <f>Hoja1!$C$31</f>
        <v>CRUDO</v>
      </c>
      <c r="D2375" t="s">
        <v>12</v>
      </c>
      <c r="E2375" t="s">
        <v>320</v>
      </c>
      <c r="F2375" t="s">
        <v>847</v>
      </c>
      <c r="L2375" t="s">
        <v>31</v>
      </c>
      <c r="M2375">
        <f>'Venteos Well Completion'!AT119</f>
        <v>0</v>
      </c>
      <c r="N2375">
        <f>IFERROR(IF(L2375="CO2",M2375,IF(L2375="CH4",M2375*Hoja1!$C$19,BASEDEDATOS!M2375*Hoja1!$C$20)),0)</f>
        <v>0</v>
      </c>
    </row>
    <row r="2376" spans="2:14" x14ac:dyDescent="0.75">
      <c r="B2376" t="str">
        <f t="shared" si="18"/>
        <v>1B2ai</v>
      </c>
      <c r="C2376" t="str">
        <f>Hoja1!$C$31</f>
        <v>CRUDO</v>
      </c>
      <c r="D2376" t="s">
        <v>12</v>
      </c>
      <c r="E2376" t="s">
        <v>320</v>
      </c>
      <c r="F2376" t="s">
        <v>847</v>
      </c>
      <c r="L2376" t="s">
        <v>31</v>
      </c>
      <c r="M2376">
        <f>'Venteos Well Completion'!AT120</f>
        <v>0</v>
      </c>
      <c r="N2376">
        <f>IFERROR(IF(L2376="CO2",M2376,IF(L2376="CH4",M2376*Hoja1!$C$19,BASEDEDATOS!M2376*Hoja1!$C$20)),0)</f>
        <v>0</v>
      </c>
    </row>
    <row r="2377" spans="2:14" x14ac:dyDescent="0.75">
      <c r="B2377" t="str">
        <f t="shared" si="18"/>
        <v>1B2ai</v>
      </c>
      <c r="C2377" t="str">
        <f>Hoja1!$C$31</f>
        <v>CRUDO</v>
      </c>
      <c r="D2377" t="s">
        <v>12</v>
      </c>
      <c r="E2377" t="s">
        <v>320</v>
      </c>
      <c r="F2377" t="s">
        <v>847</v>
      </c>
      <c r="L2377" t="s">
        <v>31</v>
      </c>
      <c r="M2377">
        <f>'Venteos Well Completion'!AT121</f>
        <v>0</v>
      </c>
      <c r="N2377">
        <f>IFERROR(IF(L2377="CO2",M2377,IF(L2377="CH4",M2377*Hoja1!$C$19,BASEDEDATOS!M2377*Hoja1!$C$20)),0)</f>
        <v>0</v>
      </c>
    </row>
    <row r="2378" spans="2:14" x14ac:dyDescent="0.75">
      <c r="B2378" t="str">
        <f t="shared" si="18"/>
        <v>1B2ai</v>
      </c>
      <c r="C2378" t="str">
        <f>Hoja1!$C$31</f>
        <v>CRUDO</v>
      </c>
      <c r="D2378" t="s">
        <v>12</v>
      </c>
      <c r="E2378" t="s">
        <v>320</v>
      </c>
      <c r="F2378" t="s">
        <v>847</v>
      </c>
      <c r="L2378" t="s">
        <v>31</v>
      </c>
      <c r="M2378">
        <f>'Venteos Well Completion'!AT122</f>
        <v>0</v>
      </c>
      <c r="N2378">
        <f>IFERROR(IF(L2378="CO2",M2378,IF(L2378="CH4",M2378*Hoja1!$C$19,BASEDEDATOS!M2378*Hoja1!$C$20)),0)</f>
        <v>0</v>
      </c>
    </row>
    <row r="2379" spans="2:14" x14ac:dyDescent="0.75">
      <c r="B2379" t="str">
        <f t="shared" si="18"/>
        <v>1B2ai</v>
      </c>
      <c r="C2379" t="str">
        <f>Hoja1!$C$31</f>
        <v>CRUDO</v>
      </c>
      <c r="D2379" t="s">
        <v>12</v>
      </c>
      <c r="E2379" t="s">
        <v>320</v>
      </c>
      <c r="F2379" t="s">
        <v>847</v>
      </c>
      <c r="L2379" t="s">
        <v>31</v>
      </c>
      <c r="M2379">
        <f>'Venteos Well Completion'!AT123</f>
        <v>0</v>
      </c>
      <c r="N2379">
        <f>IFERROR(IF(L2379="CO2",M2379,IF(L2379="CH4",M2379*Hoja1!$C$19,BASEDEDATOS!M2379*Hoja1!$C$20)),0)</f>
        <v>0</v>
      </c>
    </row>
    <row r="2380" spans="2:14" x14ac:dyDescent="0.75">
      <c r="B2380" t="str">
        <f t="shared" si="18"/>
        <v>1B2ai</v>
      </c>
      <c r="C2380" t="str">
        <f>Hoja1!$C$31</f>
        <v>CRUDO</v>
      </c>
      <c r="D2380" t="s">
        <v>12</v>
      </c>
      <c r="E2380" t="s">
        <v>320</v>
      </c>
      <c r="F2380" t="s">
        <v>847</v>
      </c>
      <c r="L2380" t="s">
        <v>31</v>
      </c>
      <c r="M2380">
        <f>'Venteos Well Completion'!AT124</f>
        <v>0</v>
      </c>
      <c r="N2380">
        <f>IFERROR(IF(L2380="CO2",M2380,IF(L2380="CH4",M2380*Hoja1!$C$19,BASEDEDATOS!M2380*Hoja1!$C$20)),0)</f>
        <v>0</v>
      </c>
    </row>
    <row r="2381" spans="2:14" x14ac:dyDescent="0.75">
      <c r="B2381" t="str">
        <f t="shared" ref="B2381:B2401" si="19">IF(C2381="CRUDO","1B2ai","1B2aii")</f>
        <v>1B2ai</v>
      </c>
      <c r="C2381" t="str">
        <f>Hoja1!$C$31</f>
        <v>CRUDO</v>
      </c>
      <c r="D2381" t="s">
        <v>12</v>
      </c>
      <c r="E2381" t="s">
        <v>320</v>
      </c>
      <c r="F2381" t="s">
        <v>847</v>
      </c>
      <c r="L2381" t="s">
        <v>31</v>
      </c>
      <c r="M2381">
        <f>'Venteos Well Completion'!AT125</f>
        <v>0</v>
      </c>
      <c r="N2381">
        <f>IFERROR(IF(L2381="CO2",M2381,IF(L2381="CH4",M2381*Hoja1!$C$19,BASEDEDATOS!M2381*Hoja1!$C$20)),0)</f>
        <v>0</v>
      </c>
    </row>
    <row r="2382" spans="2:14" x14ac:dyDescent="0.75">
      <c r="B2382" t="str">
        <f t="shared" si="19"/>
        <v>1B2ai</v>
      </c>
      <c r="C2382" t="str">
        <f>Hoja1!$C$31</f>
        <v>CRUDO</v>
      </c>
      <c r="D2382" t="s">
        <v>12</v>
      </c>
      <c r="E2382" t="s">
        <v>320</v>
      </c>
      <c r="F2382" t="s">
        <v>847</v>
      </c>
      <c r="L2382" t="s">
        <v>31</v>
      </c>
      <c r="M2382">
        <f>'Venteos Well Completion'!AT126</f>
        <v>0</v>
      </c>
      <c r="N2382">
        <f>IFERROR(IF(L2382="CO2",M2382,IF(L2382="CH4",M2382*Hoja1!$C$19,BASEDEDATOS!M2382*Hoja1!$C$20)),0)</f>
        <v>0</v>
      </c>
    </row>
    <row r="2383" spans="2:14" x14ac:dyDescent="0.75">
      <c r="B2383" t="str">
        <f t="shared" si="19"/>
        <v>1B2ai</v>
      </c>
      <c r="C2383" t="str">
        <f>Hoja1!$C$31</f>
        <v>CRUDO</v>
      </c>
      <c r="D2383" t="s">
        <v>12</v>
      </c>
      <c r="E2383" t="s">
        <v>320</v>
      </c>
      <c r="F2383" t="s">
        <v>847</v>
      </c>
      <c r="L2383" t="s">
        <v>31</v>
      </c>
      <c r="M2383">
        <f>'Venteos Well Completion'!AT127</f>
        <v>0</v>
      </c>
      <c r="N2383">
        <f>IFERROR(IF(L2383="CO2",M2383,IF(L2383="CH4",M2383*Hoja1!$C$19,BASEDEDATOS!M2383*Hoja1!$C$20)),0)</f>
        <v>0</v>
      </c>
    </row>
    <row r="2384" spans="2:14" x14ac:dyDescent="0.75">
      <c r="B2384" t="str">
        <f t="shared" si="19"/>
        <v>1B2ai</v>
      </c>
      <c r="C2384" t="str">
        <f>Hoja1!$C$31</f>
        <v>CRUDO</v>
      </c>
      <c r="D2384" t="s">
        <v>12</v>
      </c>
      <c r="E2384" t="s">
        <v>320</v>
      </c>
      <c r="F2384" t="s">
        <v>847</v>
      </c>
      <c r="L2384" t="s">
        <v>31</v>
      </c>
      <c r="M2384">
        <f>'Venteos Well Completion'!AT128</f>
        <v>0</v>
      </c>
      <c r="N2384">
        <f>IFERROR(IF(L2384="CO2",M2384,IF(L2384="CH4",M2384*Hoja1!$C$19,BASEDEDATOS!M2384*Hoja1!$C$20)),0)</f>
        <v>0</v>
      </c>
    </row>
    <row r="2385" spans="2:14" x14ac:dyDescent="0.75">
      <c r="B2385" t="str">
        <f t="shared" si="19"/>
        <v>1B2ai</v>
      </c>
      <c r="C2385" t="str">
        <f>Hoja1!$C$31</f>
        <v>CRUDO</v>
      </c>
      <c r="D2385" t="s">
        <v>12</v>
      </c>
      <c r="E2385" t="s">
        <v>320</v>
      </c>
      <c r="F2385" t="s">
        <v>847</v>
      </c>
      <c r="L2385" t="s">
        <v>31</v>
      </c>
      <c r="M2385">
        <f>'Venteos Well Completion'!AT129</f>
        <v>0</v>
      </c>
      <c r="N2385">
        <f>IFERROR(IF(L2385="CO2",M2385,IF(L2385="CH4",M2385*Hoja1!$C$19,BASEDEDATOS!M2385*Hoja1!$C$20)),0)</f>
        <v>0</v>
      </c>
    </row>
    <row r="2386" spans="2:14" x14ac:dyDescent="0.75">
      <c r="B2386" t="str">
        <f t="shared" si="19"/>
        <v>1B2ai</v>
      </c>
      <c r="C2386" t="str">
        <f>Hoja1!$C$31</f>
        <v>CRUDO</v>
      </c>
      <c r="D2386" t="s">
        <v>12</v>
      </c>
      <c r="E2386" t="s">
        <v>320</v>
      </c>
      <c r="F2386" t="s">
        <v>847</v>
      </c>
      <c r="L2386" t="s">
        <v>31</v>
      </c>
      <c r="M2386">
        <f>'Venteos Well Completion'!AT130</f>
        <v>0</v>
      </c>
      <c r="N2386">
        <f>IFERROR(IF(L2386="CO2",M2386,IF(L2386="CH4",M2386*Hoja1!$C$19,BASEDEDATOS!M2386*Hoja1!$C$20)),0)</f>
        <v>0</v>
      </c>
    </row>
    <row r="2387" spans="2:14" x14ac:dyDescent="0.75">
      <c r="B2387" t="str">
        <f t="shared" si="19"/>
        <v>1B2ai</v>
      </c>
      <c r="C2387" t="str">
        <f>Hoja1!$C$31</f>
        <v>CRUDO</v>
      </c>
      <c r="D2387" t="s">
        <v>12</v>
      </c>
      <c r="E2387" t="s">
        <v>320</v>
      </c>
      <c r="F2387" t="s">
        <v>847</v>
      </c>
      <c r="L2387" t="s">
        <v>31</v>
      </c>
      <c r="M2387">
        <f>'Venteos Well Completion'!AT131</f>
        <v>0</v>
      </c>
      <c r="N2387">
        <f>IFERROR(IF(L2387="CO2",M2387,IF(L2387="CH4",M2387*Hoja1!$C$19,BASEDEDATOS!M2387*Hoja1!$C$20)),0)</f>
        <v>0</v>
      </c>
    </row>
    <row r="2388" spans="2:14" x14ac:dyDescent="0.75">
      <c r="B2388" t="str">
        <f t="shared" si="19"/>
        <v>1B2ai</v>
      </c>
      <c r="C2388" t="str">
        <f>Hoja1!$C$31</f>
        <v>CRUDO</v>
      </c>
      <c r="D2388" t="s">
        <v>12</v>
      </c>
      <c r="E2388" t="s">
        <v>320</v>
      </c>
      <c r="F2388" t="s">
        <v>847</v>
      </c>
      <c r="L2388" t="s">
        <v>31</v>
      </c>
      <c r="M2388">
        <f>'Venteos Well Completion'!AT132</f>
        <v>0</v>
      </c>
      <c r="N2388">
        <f>IFERROR(IF(L2388="CO2",M2388,IF(L2388="CH4",M2388*Hoja1!$C$19,BASEDEDATOS!M2388*Hoja1!$C$20)),0)</f>
        <v>0</v>
      </c>
    </row>
    <row r="2389" spans="2:14" x14ac:dyDescent="0.75">
      <c r="B2389" t="str">
        <f t="shared" si="19"/>
        <v>1B2ai</v>
      </c>
      <c r="C2389" t="str">
        <f>Hoja1!$C$31</f>
        <v>CRUDO</v>
      </c>
      <c r="D2389" t="s">
        <v>12</v>
      </c>
      <c r="E2389" t="s">
        <v>320</v>
      </c>
      <c r="F2389" t="s">
        <v>847</v>
      </c>
      <c r="L2389" t="s">
        <v>31</v>
      </c>
      <c r="M2389">
        <f>'Venteos Well Completion'!AT133</f>
        <v>0</v>
      </c>
      <c r="N2389">
        <f>IFERROR(IF(L2389="CO2",M2389,IF(L2389="CH4",M2389*Hoja1!$C$19,BASEDEDATOS!M2389*Hoja1!$C$20)),0)</f>
        <v>0</v>
      </c>
    </row>
    <row r="2390" spans="2:14" x14ac:dyDescent="0.75">
      <c r="B2390" t="str">
        <f t="shared" si="19"/>
        <v>1B2ai</v>
      </c>
      <c r="C2390" t="str">
        <f>Hoja1!$C$31</f>
        <v>CRUDO</v>
      </c>
      <c r="D2390" t="s">
        <v>12</v>
      </c>
      <c r="E2390" t="s">
        <v>320</v>
      </c>
      <c r="F2390" t="s">
        <v>847</v>
      </c>
      <c r="L2390" t="s">
        <v>31</v>
      </c>
      <c r="M2390">
        <f>'Venteos Well Completion'!AT134</f>
        <v>0</v>
      </c>
      <c r="N2390">
        <f>IFERROR(IF(L2390="CO2",M2390,IF(L2390="CH4",M2390*Hoja1!$C$19,BASEDEDATOS!M2390*Hoja1!$C$20)),0)</f>
        <v>0</v>
      </c>
    </row>
    <row r="2391" spans="2:14" x14ac:dyDescent="0.75">
      <c r="B2391" t="str">
        <f t="shared" si="19"/>
        <v>1B2ai</v>
      </c>
      <c r="C2391" t="str">
        <f>Hoja1!$C$31</f>
        <v>CRUDO</v>
      </c>
      <c r="D2391" t="s">
        <v>12</v>
      </c>
      <c r="E2391" t="s">
        <v>320</v>
      </c>
      <c r="F2391" t="s">
        <v>847</v>
      </c>
      <c r="L2391" t="s">
        <v>31</v>
      </c>
      <c r="M2391">
        <f>'Venteos Well Completion'!AT135</f>
        <v>0</v>
      </c>
      <c r="N2391">
        <f>IFERROR(IF(L2391="CO2",M2391,IF(L2391="CH4",M2391*Hoja1!$C$19,BASEDEDATOS!M2391*Hoja1!$C$20)),0)</f>
        <v>0</v>
      </c>
    </row>
    <row r="2392" spans="2:14" x14ac:dyDescent="0.75">
      <c r="B2392" t="str">
        <f t="shared" si="19"/>
        <v>1B2ai</v>
      </c>
      <c r="C2392" t="str">
        <f>Hoja1!$C$31</f>
        <v>CRUDO</v>
      </c>
      <c r="D2392" t="s">
        <v>12</v>
      </c>
      <c r="E2392" t="s">
        <v>320</v>
      </c>
      <c r="F2392" t="s">
        <v>847</v>
      </c>
      <c r="L2392" t="s">
        <v>31</v>
      </c>
      <c r="M2392">
        <f>'Venteos Well Completion'!AT136</f>
        <v>0</v>
      </c>
      <c r="N2392">
        <f>IFERROR(IF(L2392="CO2",M2392,IF(L2392="CH4",M2392*Hoja1!$C$19,BASEDEDATOS!M2392*Hoja1!$C$20)),0)</f>
        <v>0</v>
      </c>
    </row>
    <row r="2393" spans="2:14" x14ac:dyDescent="0.75">
      <c r="B2393" t="str">
        <f t="shared" si="19"/>
        <v>1B2ai</v>
      </c>
      <c r="C2393" t="str">
        <f>Hoja1!$C$31</f>
        <v>CRUDO</v>
      </c>
      <c r="D2393" t="s">
        <v>12</v>
      </c>
      <c r="E2393" t="s">
        <v>320</v>
      </c>
      <c r="F2393" t="s">
        <v>847</v>
      </c>
      <c r="L2393" t="s">
        <v>31</v>
      </c>
      <c r="M2393">
        <f>'Venteos Well Completion'!AT137</f>
        <v>0</v>
      </c>
      <c r="N2393">
        <f>IFERROR(IF(L2393="CO2",M2393,IF(L2393="CH4",M2393*Hoja1!$C$19,BASEDEDATOS!M2393*Hoja1!$C$20)),0)</f>
        <v>0</v>
      </c>
    </row>
    <row r="2394" spans="2:14" x14ac:dyDescent="0.75">
      <c r="B2394" t="str">
        <f t="shared" si="19"/>
        <v>1B2ai</v>
      </c>
      <c r="C2394" t="str">
        <f>Hoja1!$C$31</f>
        <v>CRUDO</v>
      </c>
      <c r="D2394" t="s">
        <v>12</v>
      </c>
      <c r="E2394" t="s">
        <v>320</v>
      </c>
      <c r="F2394" t="s">
        <v>847</v>
      </c>
      <c r="L2394" t="s">
        <v>31</v>
      </c>
      <c r="M2394">
        <f>'Venteos Well Completion'!AT138</f>
        <v>0</v>
      </c>
      <c r="N2394">
        <f>IFERROR(IF(L2394="CO2",M2394,IF(L2394="CH4",M2394*Hoja1!$C$19,BASEDEDATOS!M2394*Hoja1!$C$20)),0)</f>
        <v>0</v>
      </c>
    </row>
    <row r="2395" spans="2:14" x14ac:dyDescent="0.75">
      <c r="B2395" t="str">
        <f t="shared" si="19"/>
        <v>1B2ai</v>
      </c>
      <c r="C2395" t="str">
        <f>Hoja1!$C$31</f>
        <v>CRUDO</v>
      </c>
      <c r="D2395" t="s">
        <v>12</v>
      </c>
      <c r="E2395" t="s">
        <v>320</v>
      </c>
      <c r="F2395" t="s">
        <v>847</v>
      </c>
      <c r="L2395" t="s">
        <v>31</v>
      </c>
      <c r="M2395">
        <f>'Venteos Well Completion'!AT139</f>
        <v>0</v>
      </c>
      <c r="N2395">
        <f>IFERROR(IF(L2395="CO2",M2395,IF(L2395="CH4",M2395*Hoja1!$C$19,BASEDEDATOS!M2395*Hoja1!$C$20)),0)</f>
        <v>0</v>
      </c>
    </row>
    <row r="2396" spans="2:14" x14ac:dyDescent="0.75">
      <c r="B2396" t="str">
        <f t="shared" si="19"/>
        <v>1B2ai</v>
      </c>
      <c r="C2396" t="str">
        <f>Hoja1!$C$31</f>
        <v>CRUDO</v>
      </c>
      <c r="D2396" t="s">
        <v>12</v>
      </c>
      <c r="E2396" t="s">
        <v>320</v>
      </c>
      <c r="F2396" t="s">
        <v>847</v>
      </c>
      <c r="L2396" t="s">
        <v>31</v>
      </c>
      <c r="M2396">
        <f>'Venteos Well Completion'!AT140</f>
        <v>0</v>
      </c>
      <c r="N2396">
        <f>IFERROR(IF(L2396="CO2",M2396,IF(L2396="CH4",M2396*Hoja1!$C$19,BASEDEDATOS!M2396*Hoja1!$C$20)),0)</f>
        <v>0</v>
      </c>
    </row>
    <row r="2397" spans="2:14" x14ac:dyDescent="0.75">
      <c r="B2397" t="str">
        <f t="shared" si="19"/>
        <v>1B2ai</v>
      </c>
      <c r="C2397" t="str">
        <f>Hoja1!$C$31</f>
        <v>CRUDO</v>
      </c>
      <c r="D2397" t="s">
        <v>12</v>
      </c>
      <c r="E2397" t="s">
        <v>320</v>
      </c>
      <c r="F2397" t="s">
        <v>847</v>
      </c>
      <c r="L2397" t="s">
        <v>31</v>
      </c>
      <c r="M2397">
        <f>'Venteos Well Completion'!AT141</f>
        <v>0</v>
      </c>
      <c r="N2397">
        <f>IFERROR(IF(L2397="CO2",M2397,IF(L2397="CH4",M2397*Hoja1!$C$19,BASEDEDATOS!M2397*Hoja1!$C$20)),0)</f>
        <v>0</v>
      </c>
    </row>
    <row r="2398" spans="2:14" x14ac:dyDescent="0.75">
      <c r="B2398" t="str">
        <f t="shared" si="19"/>
        <v>1B2ai</v>
      </c>
      <c r="C2398" t="str">
        <f>Hoja1!$C$31</f>
        <v>CRUDO</v>
      </c>
      <c r="D2398" t="s">
        <v>12</v>
      </c>
      <c r="E2398" t="s">
        <v>320</v>
      </c>
      <c r="F2398" t="s">
        <v>847</v>
      </c>
      <c r="L2398" t="s">
        <v>31</v>
      </c>
      <c r="M2398">
        <f>'Venteos Well Completion'!AT142</f>
        <v>0</v>
      </c>
      <c r="N2398">
        <f>IFERROR(IF(L2398="CO2",M2398,IF(L2398="CH4",M2398*Hoja1!$C$19,BASEDEDATOS!M2398*Hoja1!$C$20)),0)</f>
        <v>0</v>
      </c>
    </row>
    <row r="2399" spans="2:14" x14ac:dyDescent="0.75">
      <c r="B2399" t="str">
        <f t="shared" si="19"/>
        <v>1B2ai</v>
      </c>
      <c r="C2399" t="str">
        <f>Hoja1!$C$31</f>
        <v>CRUDO</v>
      </c>
      <c r="D2399" t="s">
        <v>12</v>
      </c>
      <c r="E2399" t="s">
        <v>320</v>
      </c>
      <c r="F2399" t="s">
        <v>847</v>
      </c>
      <c r="L2399" t="s">
        <v>31</v>
      </c>
      <c r="M2399">
        <f>'Venteos Well Completion'!AT143</f>
        <v>0</v>
      </c>
      <c r="N2399">
        <f>IFERROR(IF(L2399="CO2",M2399,IF(L2399="CH4",M2399*Hoja1!$C$19,BASEDEDATOS!M2399*Hoja1!$C$20)),0)</f>
        <v>0</v>
      </c>
    </row>
    <row r="2400" spans="2:14" x14ac:dyDescent="0.75">
      <c r="B2400" t="str">
        <f t="shared" si="19"/>
        <v>1B2ai</v>
      </c>
      <c r="C2400" t="str">
        <f>Hoja1!$C$31</f>
        <v>CRUDO</v>
      </c>
      <c r="D2400" t="s">
        <v>12</v>
      </c>
      <c r="E2400" t="s">
        <v>320</v>
      </c>
      <c r="F2400" t="s">
        <v>847</v>
      </c>
      <c r="L2400" t="s">
        <v>31</v>
      </c>
      <c r="M2400">
        <f>'Venteos Well Completion'!AT144</f>
        <v>0</v>
      </c>
      <c r="N2400">
        <f>IFERROR(IF(L2400="CO2",M2400,IF(L2400="CH4",M2400*Hoja1!$C$19,BASEDEDATOS!M2400*Hoja1!$C$20)),0)</f>
        <v>0</v>
      </c>
    </row>
    <row r="2401" spans="2:14" x14ac:dyDescent="0.75">
      <c r="B2401" t="str">
        <f t="shared" si="19"/>
        <v>1B2ai</v>
      </c>
      <c r="C2401" t="str">
        <f>Hoja1!$C$31</f>
        <v>CRUDO</v>
      </c>
      <c r="D2401" t="s">
        <v>12</v>
      </c>
      <c r="E2401" t="s">
        <v>320</v>
      </c>
      <c r="F2401" t="s">
        <v>847</v>
      </c>
      <c r="L2401" t="s">
        <v>31</v>
      </c>
      <c r="M2401">
        <f>'Venteos Well Completion'!AT145</f>
        <v>0</v>
      </c>
      <c r="N2401">
        <f>IFERROR(IF(L2401="CO2",M2401,IF(L2401="CH4",M2401*Hoja1!$C$19,BASEDEDATOS!M2401*Hoja1!$C$20)),0)</f>
        <v>0</v>
      </c>
    </row>
    <row r="2402" spans="2:14" x14ac:dyDescent="0.75">
      <c r="B2402" t="str">
        <f>IF(C2402="CRUDO","1B2aii","1B2bii")</f>
        <v>1B2aii</v>
      </c>
      <c r="C2402" t="str">
        <f>Hoja1!$C$31</f>
        <v>CRUDO</v>
      </c>
      <c r="D2402" t="s">
        <v>13</v>
      </c>
      <c r="E2402" t="s">
        <v>320</v>
      </c>
      <c r="F2402" t="s">
        <v>848</v>
      </c>
      <c r="L2402" t="s">
        <v>30</v>
      </c>
      <c r="M2402">
        <f>'Venteo_Gas asociado'!AQ49</f>
        <v>9.5104983974908291E-4</v>
      </c>
      <c r="N2402">
        <f>IFERROR(IF(L2402="CO2",M2402,IF(L2402="CH4",M2402*Hoja1!$C$19,BASEDEDATOS!M2402*Hoja1!$C$20)),0)</f>
        <v>9.5104983974908291E-4</v>
      </c>
    </row>
    <row r="2403" spans="2:14" x14ac:dyDescent="0.75">
      <c r="B2403" t="str">
        <f t="shared" ref="B2403:B2466" si="20">IF(C2403="CRUDO","1B2aii","1B2bii")</f>
        <v>1B2aii</v>
      </c>
      <c r="C2403" t="str">
        <f>Hoja1!$C$31</f>
        <v>CRUDO</v>
      </c>
      <c r="D2403" t="s">
        <v>13</v>
      </c>
      <c r="E2403" t="s">
        <v>320</v>
      </c>
      <c r="F2403" t="s">
        <v>848</v>
      </c>
      <c r="L2403" t="s">
        <v>30</v>
      </c>
      <c r="M2403">
        <f>'Venteo_Gas asociado'!AQ50</f>
        <v>3.5664368990590613E-4</v>
      </c>
      <c r="N2403">
        <f>IFERROR(IF(L2403="CO2",M2403,IF(L2403="CH4",M2403*Hoja1!$C$19,BASEDEDATOS!M2403*Hoja1!$C$20)),0)</f>
        <v>3.5664368990590613E-4</v>
      </c>
    </row>
    <row r="2404" spans="2:14" x14ac:dyDescent="0.75">
      <c r="B2404" t="str">
        <f t="shared" si="20"/>
        <v>1B2aii</v>
      </c>
      <c r="C2404" t="str">
        <f>Hoja1!$C$31</f>
        <v>CRUDO</v>
      </c>
      <c r="D2404" t="s">
        <v>13</v>
      </c>
      <c r="E2404" t="s">
        <v>320</v>
      </c>
      <c r="F2404" t="s">
        <v>848</v>
      </c>
      <c r="L2404" t="s">
        <v>30</v>
      </c>
      <c r="M2404">
        <f>'Venteo_Gas asociado'!AQ51</f>
        <v>5.2733390965793971E-2</v>
      </c>
      <c r="N2404">
        <f>IFERROR(IF(L2404="CO2",M2404,IF(L2404="CH4",M2404*Hoja1!$C$19,BASEDEDATOS!M2404*Hoja1!$C$20)),0)</f>
        <v>5.2733390965793971E-2</v>
      </c>
    </row>
    <row r="2405" spans="2:14" x14ac:dyDescent="0.75">
      <c r="B2405" t="str">
        <f t="shared" si="20"/>
        <v>1B2aii</v>
      </c>
      <c r="C2405" t="str">
        <f>Hoja1!$C$31</f>
        <v>CRUDO</v>
      </c>
      <c r="D2405" t="s">
        <v>13</v>
      </c>
      <c r="E2405" t="s">
        <v>320</v>
      </c>
      <c r="F2405" t="s">
        <v>848</v>
      </c>
      <c r="L2405" t="s">
        <v>30</v>
      </c>
      <c r="M2405">
        <f>'Venteo_Gas asociado'!AQ52</f>
        <v>8.4373425545270372E-2</v>
      </c>
      <c r="N2405">
        <f>IFERROR(IF(L2405="CO2",M2405,IF(L2405="CH4",M2405*Hoja1!$C$19,BASEDEDATOS!M2405*Hoja1!$C$20)),0)</f>
        <v>8.4373425545270372E-2</v>
      </c>
    </row>
    <row r="2406" spans="2:14" x14ac:dyDescent="0.75">
      <c r="B2406" t="str">
        <f t="shared" si="20"/>
        <v>1B2aii</v>
      </c>
      <c r="C2406" t="str">
        <f>Hoja1!$C$31</f>
        <v>CRUDO</v>
      </c>
      <c r="D2406" t="s">
        <v>13</v>
      </c>
      <c r="E2406" t="s">
        <v>320</v>
      </c>
      <c r="F2406" t="s">
        <v>848</v>
      </c>
      <c r="L2406" t="s">
        <v>30</v>
      </c>
      <c r="M2406">
        <f>'Venteo_Gas asociado'!AQ53</f>
        <v>2.3776245993727073E-4</v>
      </c>
      <c r="N2406">
        <f>IFERROR(IF(L2406="CO2",M2406,IF(L2406="CH4",M2406*Hoja1!$C$19,BASEDEDATOS!M2406*Hoja1!$C$20)),0)</f>
        <v>2.3776245993727073E-4</v>
      </c>
    </row>
    <row r="2407" spans="2:14" x14ac:dyDescent="0.75">
      <c r="B2407" t="str">
        <f t="shared" si="20"/>
        <v>1B2aii</v>
      </c>
      <c r="C2407" t="str">
        <f>Hoja1!$C$31</f>
        <v>CRUDO</v>
      </c>
      <c r="D2407" t="s">
        <v>13</v>
      </c>
      <c r="E2407" t="s">
        <v>320</v>
      </c>
      <c r="F2407" t="s">
        <v>848</v>
      </c>
      <c r="L2407" t="s">
        <v>30</v>
      </c>
      <c r="M2407">
        <f>'Venteo_Gas asociado'!AQ54</f>
        <v>9.4920103738429157E-2</v>
      </c>
      <c r="N2407">
        <f>IFERROR(IF(L2407="CO2",M2407,IF(L2407="CH4",M2407*Hoja1!$C$19,BASEDEDATOS!M2407*Hoja1!$C$20)),0)</f>
        <v>9.4920103738429157E-2</v>
      </c>
    </row>
    <row r="2408" spans="2:14" x14ac:dyDescent="0.75">
      <c r="B2408" t="str">
        <f t="shared" si="20"/>
        <v>1B2aii</v>
      </c>
      <c r="C2408" t="str">
        <f>Hoja1!$C$31</f>
        <v>CRUDO</v>
      </c>
      <c r="D2408" t="s">
        <v>13</v>
      </c>
      <c r="E2408" t="s">
        <v>320</v>
      </c>
      <c r="F2408" t="s">
        <v>848</v>
      </c>
      <c r="L2408" t="s">
        <v>30</v>
      </c>
      <c r="M2408">
        <f>'Venteo_Gas asociado'!AQ55</f>
        <v>1.9020996794981658E-3</v>
      </c>
      <c r="N2408">
        <f>IFERROR(IF(L2408="CO2",M2408,IF(L2408="CH4",M2408*Hoja1!$C$19,BASEDEDATOS!M2408*Hoja1!$C$20)),0)</f>
        <v>1.9020996794981658E-3</v>
      </c>
    </row>
    <row r="2409" spans="2:14" x14ac:dyDescent="0.75">
      <c r="B2409" t="str">
        <f t="shared" si="20"/>
        <v>1B2aii</v>
      </c>
      <c r="C2409" t="str">
        <f>Hoja1!$C$31</f>
        <v>CRUDO</v>
      </c>
      <c r="D2409" t="s">
        <v>13</v>
      </c>
      <c r="E2409" t="s">
        <v>320</v>
      </c>
      <c r="F2409" t="s">
        <v>848</v>
      </c>
      <c r="L2409" t="s">
        <v>30</v>
      </c>
      <c r="M2409">
        <f>'Venteo_Gas asociado'!AQ56</f>
        <v>2.3776245993727069E-3</v>
      </c>
      <c r="N2409">
        <f>IFERROR(IF(L2409="CO2",M2409,IF(L2409="CH4",M2409*Hoja1!$C$19,BASEDEDATOS!M2409*Hoja1!$C$20)),0)</f>
        <v>2.3776245993727069E-3</v>
      </c>
    </row>
    <row r="2410" spans="2:14" x14ac:dyDescent="0.75">
      <c r="B2410" t="str">
        <f t="shared" si="20"/>
        <v>1B2aii</v>
      </c>
      <c r="C2410" t="str">
        <f>Hoja1!$C$31</f>
        <v>CRUDO</v>
      </c>
      <c r="D2410" t="s">
        <v>13</v>
      </c>
      <c r="E2410" t="s">
        <v>320</v>
      </c>
      <c r="F2410" t="s">
        <v>848</v>
      </c>
      <c r="L2410" t="s">
        <v>30</v>
      </c>
      <c r="M2410">
        <f>'Venteo_Gas asociado'!AQ57</f>
        <v>0</v>
      </c>
      <c r="N2410">
        <f>IFERROR(IF(L2410="CO2",M2410,IF(L2410="CH4",M2410*Hoja1!$C$19,BASEDEDATOS!M2410*Hoja1!$C$20)),0)</f>
        <v>0</v>
      </c>
    </row>
    <row r="2411" spans="2:14" x14ac:dyDescent="0.75">
      <c r="B2411" t="str">
        <f t="shared" si="20"/>
        <v>1B2aii</v>
      </c>
      <c r="C2411" t="str">
        <f>Hoja1!$C$31</f>
        <v>CRUDO</v>
      </c>
      <c r="D2411" t="s">
        <v>13</v>
      </c>
      <c r="E2411" t="s">
        <v>320</v>
      </c>
      <c r="F2411" t="s">
        <v>848</v>
      </c>
      <c r="L2411" t="s">
        <v>30</v>
      </c>
      <c r="M2411">
        <f>'Venteo_Gas asociado'!AQ58</f>
        <v>0</v>
      </c>
      <c r="N2411">
        <f>IFERROR(IF(L2411="CO2",M2411,IF(L2411="CH4",M2411*Hoja1!$C$19,BASEDEDATOS!M2411*Hoja1!$C$20)),0)</f>
        <v>0</v>
      </c>
    </row>
    <row r="2412" spans="2:14" x14ac:dyDescent="0.75">
      <c r="B2412" t="str">
        <f t="shared" si="20"/>
        <v>1B2aii</v>
      </c>
      <c r="C2412" t="str">
        <f>Hoja1!$C$31</f>
        <v>CRUDO</v>
      </c>
      <c r="D2412" t="s">
        <v>13</v>
      </c>
      <c r="E2412" t="s">
        <v>320</v>
      </c>
      <c r="F2412" t="s">
        <v>848</v>
      </c>
      <c r="L2412" t="s">
        <v>30</v>
      </c>
      <c r="M2412">
        <f>'Venteo_Gas asociado'!AQ59</f>
        <v>0</v>
      </c>
      <c r="N2412">
        <f>IFERROR(IF(L2412="CO2",M2412,IF(L2412="CH4",M2412*Hoja1!$C$19,BASEDEDATOS!M2412*Hoja1!$C$20)),0)</f>
        <v>0</v>
      </c>
    </row>
    <row r="2413" spans="2:14" x14ac:dyDescent="0.75">
      <c r="B2413" t="str">
        <f t="shared" si="20"/>
        <v>1B2aii</v>
      </c>
      <c r="C2413" t="str">
        <f>Hoja1!$C$31</f>
        <v>CRUDO</v>
      </c>
      <c r="D2413" t="s">
        <v>13</v>
      </c>
      <c r="E2413" t="s">
        <v>320</v>
      </c>
      <c r="F2413" t="s">
        <v>848</v>
      </c>
      <c r="L2413" t="s">
        <v>30</v>
      </c>
      <c r="M2413">
        <f>'Venteo_Gas asociado'!AQ60</f>
        <v>0</v>
      </c>
      <c r="N2413">
        <f>IFERROR(IF(L2413="CO2",M2413,IF(L2413="CH4",M2413*Hoja1!$C$19,BASEDEDATOS!M2413*Hoja1!$C$20)),0)</f>
        <v>0</v>
      </c>
    </row>
    <row r="2414" spans="2:14" x14ac:dyDescent="0.75">
      <c r="B2414" t="str">
        <f t="shared" si="20"/>
        <v>1B2aii</v>
      </c>
      <c r="C2414" t="str">
        <f>Hoja1!$C$31</f>
        <v>CRUDO</v>
      </c>
      <c r="D2414" t="s">
        <v>13</v>
      </c>
      <c r="E2414" t="s">
        <v>320</v>
      </c>
      <c r="F2414" t="s">
        <v>848</v>
      </c>
      <c r="L2414" t="s">
        <v>30</v>
      </c>
      <c r="M2414">
        <f>'Venteo_Gas asociado'!AQ61</f>
        <v>0</v>
      </c>
      <c r="N2414">
        <f>IFERROR(IF(L2414="CO2",M2414,IF(L2414="CH4",M2414*Hoja1!$C$19,BASEDEDATOS!M2414*Hoja1!$C$20)),0)</f>
        <v>0</v>
      </c>
    </row>
    <row r="2415" spans="2:14" x14ac:dyDescent="0.75">
      <c r="B2415" t="str">
        <f t="shared" si="20"/>
        <v>1B2aii</v>
      </c>
      <c r="C2415" t="str">
        <f>Hoja1!$C$31</f>
        <v>CRUDO</v>
      </c>
      <c r="D2415" t="s">
        <v>13</v>
      </c>
      <c r="E2415" t="s">
        <v>320</v>
      </c>
      <c r="F2415" t="s">
        <v>848</v>
      </c>
      <c r="L2415" t="s">
        <v>30</v>
      </c>
      <c r="M2415">
        <f>'Venteo_Gas asociado'!AQ62</f>
        <v>0</v>
      </c>
      <c r="N2415">
        <f>IFERROR(IF(L2415="CO2",M2415,IF(L2415="CH4",M2415*Hoja1!$C$19,BASEDEDATOS!M2415*Hoja1!$C$20)),0)</f>
        <v>0</v>
      </c>
    </row>
    <row r="2416" spans="2:14" x14ac:dyDescent="0.75">
      <c r="B2416" t="str">
        <f t="shared" si="20"/>
        <v>1B2aii</v>
      </c>
      <c r="C2416" t="str">
        <f>Hoja1!$C$31</f>
        <v>CRUDO</v>
      </c>
      <c r="D2416" t="s">
        <v>13</v>
      </c>
      <c r="E2416" t="s">
        <v>320</v>
      </c>
      <c r="F2416" t="s">
        <v>848</v>
      </c>
      <c r="L2416" t="s">
        <v>30</v>
      </c>
      <c r="M2416">
        <f>'Venteo_Gas asociado'!AQ63</f>
        <v>0</v>
      </c>
      <c r="N2416">
        <f>IFERROR(IF(L2416="CO2",M2416,IF(L2416="CH4",M2416*Hoja1!$C$19,BASEDEDATOS!M2416*Hoja1!$C$20)),0)</f>
        <v>0</v>
      </c>
    </row>
    <row r="2417" spans="2:14" x14ac:dyDescent="0.75">
      <c r="B2417" t="str">
        <f t="shared" si="20"/>
        <v>1B2aii</v>
      </c>
      <c r="C2417" t="str">
        <f>Hoja1!$C$31</f>
        <v>CRUDO</v>
      </c>
      <c r="D2417" t="s">
        <v>13</v>
      </c>
      <c r="E2417" t="s">
        <v>320</v>
      </c>
      <c r="F2417" t="s">
        <v>848</v>
      </c>
      <c r="L2417" t="s">
        <v>30</v>
      </c>
      <c r="M2417">
        <f>'Venteo_Gas asociado'!AQ64</f>
        <v>0</v>
      </c>
      <c r="N2417">
        <f>IFERROR(IF(L2417="CO2",M2417,IF(L2417="CH4",M2417*Hoja1!$C$19,BASEDEDATOS!M2417*Hoja1!$C$20)),0)</f>
        <v>0</v>
      </c>
    </row>
    <row r="2418" spans="2:14" x14ac:dyDescent="0.75">
      <c r="B2418" t="str">
        <f t="shared" si="20"/>
        <v>1B2aii</v>
      </c>
      <c r="C2418" t="str">
        <f>Hoja1!$C$31</f>
        <v>CRUDO</v>
      </c>
      <c r="D2418" t="s">
        <v>13</v>
      </c>
      <c r="E2418" t="s">
        <v>320</v>
      </c>
      <c r="F2418" t="s">
        <v>848</v>
      </c>
      <c r="L2418" t="s">
        <v>30</v>
      </c>
      <c r="M2418">
        <f>'Venteo_Gas asociado'!AQ65</f>
        <v>0</v>
      </c>
      <c r="N2418">
        <f>IFERROR(IF(L2418="CO2",M2418,IF(L2418="CH4",M2418*Hoja1!$C$19,BASEDEDATOS!M2418*Hoja1!$C$20)),0)</f>
        <v>0</v>
      </c>
    </row>
    <row r="2419" spans="2:14" x14ac:dyDescent="0.75">
      <c r="B2419" t="str">
        <f t="shared" si="20"/>
        <v>1B2aii</v>
      </c>
      <c r="C2419" t="str">
        <f>Hoja1!$C$31</f>
        <v>CRUDO</v>
      </c>
      <c r="D2419" t="s">
        <v>13</v>
      </c>
      <c r="E2419" t="s">
        <v>320</v>
      </c>
      <c r="F2419" t="s">
        <v>848</v>
      </c>
      <c r="L2419" t="s">
        <v>30</v>
      </c>
      <c r="M2419">
        <f>'Venteo_Gas asociado'!AQ66</f>
        <v>0</v>
      </c>
      <c r="N2419">
        <f>IFERROR(IF(L2419="CO2",M2419,IF(L2419="CH4",M2419*Hoja1!$C$19,BASEDEDATOS!M2419*Hoja1!$C$20)),0)</f>
        <v>0</v>
      </c>
    </row>
    <row r="2420" spans="2:14" x14ac:dyDescent="0.75">
      <c r="B2420" t="str">
        <f t="shared" si="20"/>
        <v>1B2aii</v>
      </c>
      <c r="C2420" t="str">
        <f>Hoja1!$C$31</f>
        <v>CRUDO</v>
      </c>
      <c r="D2420" t="s">
        <v>13</v>
      </c>
      <c r="E2420" t="s">
        <v>320</v>
      </c>
      <c r="F2420" t="s">
        <v>848</v>
      </c>
      <c r="L2420" t="s">
        <v>30</v>
      </c>
      <c r="M2420">
        <f>'Venteo_Gas asociado'!AQ67</f>
        <v>0</v>
      </c>
      <c r="N2420">
        <f>IFERROR(IF(L2420="CO2",M2420,IF(L2420="CH4",M2420*Hoja1!$C$19,BASEDEDATOS!M2420*Hoja1!$C$20)),0)</f>
        <v>0</v>
      </c>
    </row>
    <row r="2421" spans="2:14" x14ac:dyDescent="0.75">
      <c r="B2421" t="str">
        <f t="shared" si="20"/>
        <v>1B2aii</v>
      </c>
      <c r="C2421" t="str">
        <f>Hoja1!$C$31</f>
        <v>CRUDO</v>
      </c>
      <c r="D2421" t="s">
        <v>13</v>
      </c>
      <c r="E2421" t="s">
        <v>320</v>
      </c>
      <c r="F2421" t="s">
        <v>848</v>
      </c>
      <c r="L2421" t="s">
        <v>30</v>
      </c>
      <c r="M2421">
        <f>'Venteo_Gas asociado'!AQ68</f>
        <v>0</v>
      </c>
      <c r="N2421">
        <f>IFERROR(IF(L2421="CO2",M2421,IF(L2421="CH4",M2421*Hoja1!$C$19,BASEDEDATOS!M2421*Hoja1!$C$20)),0)</f>
        <v>0</v>
      </c>
    </row>
    <row r="2422" spans="2:14" x14ac:dyDescent="0.75">
      <c r="B2422" t="str">
        <f t="shared" si="20"/>
        <v>1B2aii</v>
      </c>
      <c r="C2422" t="str">
        <f>Hoja1!$C$31</f>
        <v>CRUDO</v>
      </c>
      <c r="D2422" t="s">
        <v>13</v>
      </c>
      <c r="E2422" t="s">
        <v>320</v>
      </c>
      <c r="F2422" t="s">
        <v>848</v>
      </c>
      <c r="L2422" t="s">
        <v>30</v>
      </c>
      <c r="M2422">
        <f>'Venteo_Gas asociado'!AQ69</f>
        <v>0</v>
      </c>
      <c r="N2422">
        <f>IFERROR(IF(L2422="CO2",M2422,IF(L2422="CH4",M2422*Hoja1!$C$19,BASEDEDATOS!M2422*Hoja1!$C$20)),0)</f>
        <v>0</v>
      </c>
    </row>
    <row r="2423" spans="2:14" x14ac:dyDescent="0.75">
      <c r="B2423" t="str">
        <f t="shared" si="20"/>
        <v>1B2aii</v>
      </c>
      <c r="C2423" t="str">
        <f>Hoja1!$C$31</f>
        <v>CRUDO</v>
      </c>
      <c r="D2423" t="s">
        <v>13</v>
      </c>
      <c r="E2423" t="s">
        <v>320</v>
      </c>
      <c r="F2423" t="s">
        <v>848</v>
      </c>
      <c r="L2423" t="s">
        <v>30</v>
      </c>
      <c r="M2423">
        <f>'Venteo_Gas asociado'!AQ70</f>
        <v>0</v>
      </c>
      <c r="N2423">
        <f>IFERROR(IF(L2423="CO2",M2423,IF(L2423="CH4",M2423*Hoja1!$C$19,BASEDEDATOS!M2423*Hoja1!$C$20)),0)</f>
        <v>0</v>
      </c>
    </row>
    <row r="2424" spans="2:14" x14ac:dyDescent="0.75">
      <c r="B2424" t="str">
        <f t="shared" si="20"/>
        <v>1B2aii</v>
      </c>
      <c r="C2424" t="str">
        <f>Hoja1!$C$31</f>
        <v>CRUDO</v>
      </c>
      <c r="D2424" t="s">
        <v>13</v>
      </c>
      <c r="E2424" t="s">
        <v>320</v>
      </c>
      <c r="F2424" t="s">
        <v>848</v>
      </c>
      <c r="L2424" t="s">
        <v>30</v>
      </c>
      <c r="M2424">
        <f>'Venteo_Gas asociado'!AQ71</f>
        <v>0</v>
      </c>
      <c r="N2424">
        <f>IFERROR(IF(L2424="CO2",M2424,IF(L2424="CH4",M2424*Hoja1!$C$19,BASEDEDATOS!M2424*Hoja1!$C$20)),0)</f>
        <v>0</v>
      </c>
    </row>
    <row r="2425" spans="2:14" x14ac:dyDescent="0.75">
      <c r="B2425" t="str">
        <f t="shared" si="20"/>
        <v>1B2aii</v>
      </c>
      <c r="C2425" t="str">
        <f>Hoja1!$C$31</f>
        <v>CRUDO</v>
      </c>
      <c r="D2425" t="s">
        <v>13</v>
      </c>
      <c r="E2425" t="s">
        <v>320</v>
      </c>
      <c r="F2425" t="s">
        <v>848</v>
      </c>
      <c r="L2425" t="s">
        <v>30</v>
      </c>
      <c r="M2425">
        <f>'Venteo_Gas asociado'!AQ72</f>
        <v>0</v>
      </c>
      <c r="N2425">
        <f>IFERROR(IF(L2425="CO2",M2425,IF(L2425="CH4",M2425*Hoja1!$C$19,BASEDEDATOS!M2425*Hoja1!$C$20)),0)</f>
        <v>0</v>
      </c>
    </row>
    <row r="2426" spans="2:14" x14ac:dyDescent="0.75">
      <c r="B2426" t="str">
        <f t="shared" si="20"/>
        <v>1B2aii</v>
      </c>
      <c r="C2426" t="str">
        <f>Hoja1!$C$31</f>
        <v>CRUDO</v>
      </c>
      <c r="D2426" t="s">
        <v>13</v>
      </c>
      <c r="E2426" t="s">
        <v>320</v>
      </c>
      <c r="F2426" t="s">
        <v>848</v>
      </c>
      <c r="L2426" t="s">
        <v>30</v>
      </c>
      <c r="M2426">
        <f>'Venteo_Gas asociado'!AQ73</f>
        <v>0</v>
      </c>
      <c r="N2426">
        <f>IFERROR(IF(L2426="CO2",M2426,IF(L2426="CH4",M2426*Hoja1!$C$19,BASEDEDATOS!M2426*Hoja1!$C$20)),0)</f>
        <v>0</v>
      </c>
    </row>
    <row r="2427" spans="2:14" x14ac:dyDescent="0.75">
      <c r="B2427" t="str">
        <f t="shared" si="20"/>
        <v>1B2aii</v>
      </c>
      <c r="C2427" t="str">
        <f>Hoja1!$C$31</f>
        <v>CRUDO</v>
      </c>
      <c r="D2427" t="s">
        <v>13</v>
      </c>
      <c r="E2427" t="s">
        <v>320</v>
      </c>
      <c r="F2427" t="s">
        <v>848</v>
      </c>
      <c r="L2427" t="s">
        <v>30</v>
      </c>
      <c r="M2427">
        <f>'Venteo_Gas asociado'!AQ74</f>
        <v>0</v>
      </c>
      <c r="N2427">
        <f>IFERROR(IF(L2427="CO2",M2427,IF(L2427="CH4",M2427*Hoja1!$C$19,BASEDEDATOS!M2427*Hoja1!$C$20)),0)</f>
        <v>0</v>
      </c>
    </row>
    <row r="2428" spans="2:14" x14ac:dyDescent="0.75">
      <c r="B2428" t="str">
        <f t="shared" si="20"/>
        <v>1B2aii</v>
      </c>
      <c r="C2428" t="str">
        <f>Hoja1!$C$31</f>
        <v>CRUDO</v>
      </c>
      <c r="D2428" t="s">
        <v>13</v>
      </c>
      <c r="E2428" t="s">
        <v>320</v>
      </c>
      <c r="F2428" t="s">
        <v>848</v>
      </c>
      <c r="L2428" t="s">
        <v>30</v>
      </c>
      <c r="M2428">
        <f>'Venteo_Gas asociado'!AQ75</f>
        <v>0</v>
      </c>
      <c r="N2428">
        <f>IFERROR(IF(L2428="CO2",M2428,IF(L2428="CH4",M2428*Hoja1!$C$19,BASEDEDATOS!M2428*Hoja1!$C$20)),0)</f>
        <v>0</v>
      </c>
    </row>
    <row r="2429" spans="2:14" x14ac:dyDescent="0.75">
      <c r="B2429" t="str">
        <f t="shared" si="20"/>
        <v>1B2aii</v>
      </c>
      <c r="C2429" t="str">
        <f>Hoja1!$C$31</f>
        <v>CRUDO</v>
      </c>
      <c r="D2429" t="s">
        <v>13</v>
      </c>
      <c r="E2429" t="s">
        <v>320</v>
      </c>
      <c r="F2429" t="s">
        <v>848</v>
      </c>
      <c r="L2429" t="s">
        <v>30</v>
      </c>
      <c r="M2429">
        <f>'Venteo_Gas asociado'!AQ76</f>
        <v>0</v>
      </c>
      <c r="N2429">
        <f>IFERROR(IF(L2429="CO2",M2429,IF(L2429="CH4",M2429*Hoja1!$C$19,BASEDEDATOS!M2429*Hoja1!$C$20)),0)</f>
        <v>0</v>
      </c>
    </row>
    <row r="2430" spans="2:14" x14ac:dyDescent="0.75">
      <c r="B2430" t="str">
        <f t="shared" si="20"/>
        <v>1B2aii</v>
      </c>
      <c r="C2430" t="str">
        <f>Hoja1!$C$31</f>
        <v>CRUDO</v>
      </c>
      <c r="D2430" t="s">
        <v>13</v>
      </c>
      <c r="E2430" t="s">
        <v>320</v>
      </c>
      <c r="F2430" t="s">
        <v>848</v>
      </c>
      <c r="L2430" t="s">
        <v>30</v>
      </c>
      <c r="M2430">
        <f>'Venteo_Gas asociado'!AQ77</f>
        <v>0</v>
      </c>
      <c r="N2430">
        <f>IFERROR(IF(L2430="CO2",M2430,IF(L2430="CH4",M2430*Hoja1!$C$19,BASEDEDATOS!M2430*Hoja1!$C$20)),0)</f>
        <v>0</v>
      </c>
    </row>
    <row r="2431" spans="2:14" x14ac:dyDescent="0.75">
      <c r="B2431" t="str">
        <f t="shared" si="20"/>
        <v>1B2aii</v>
      </c>
      <c r="C2431" t="str">
        <f>Hoja1!$C$31</f>
        <v>CRUDO</v>
      </c>
      <c r="D2431" t="s">
        <v>13</v>
      </c>
      <c r="E2431" t="s">
        <v>320</v>
      </c>
      <c r="F2431" t="s">
        <v>848</v>
      </c>
      <c r="L2431" t="s">
        <v>30</v>
      </c>
      <c r="M2431">
        <f>'Venteo_Gas asociado'!AQ78</f>
        <v>0</v>
      </c>
      <c r="N2431">
        <f>IFERROR(IF(L2431="CO2",M2431,IF(L2431="CH4",M2431*Hoja1!$C$19,BASEDEDATOS!M2431*Hoja1!$C$20)),0)</f>
        <v>0</v>
      </c>
    </row>
    <row r="2432" spans="2:14" x14ac:dyDescent="0.75">
      <c r="B2432" t="str">
        <f t="shared" si="20"/>
        <v>1B2aii</v>
      </c>
      <c r="C2432" t="str">
        <f>Hoja1!$C$31</f>
        <v>CRUDO</v>
      </c>
      <c r="D2432" t="s">
        <v>13</v>
      </c>
      <c r="E2432" t="s">
        <v>320</v>
      </c>
      <c r="F2432" t="s">
        <v>848</v>
      </c>
      <c r="L2432" t="s">
        <v>30</v>
      </c>
      <c r="M2432">
        <f>'Venteo_Gas asociado'!AQ79</f>
        <v>0</v>
      </c>
      <c r="N2432">
        <f>IFERROR(IF(L2432="CO2",M2432,IF(L2432="CH4",M2432*Hoja1!$C$19,BASEDEDATOS!M2432*Hoja1!$C$20)),0)</f>
        <v>0</v>
      </c>
    </row>
    <row r="2433" spans="2:14" x14ac:dyDescent="0.75">
      <c r="B2433" t="str">
        <f t="shared" si="20"/>
        <v>1B2aii</v>
      </c>
      <c r="C2433" t="str">
        <f>Hoja1!$C$31</f>
        <v>CRUDO</v>
      </c>
      <c r="D2433" t="s">
        <v>13</v>
      </c>
      <c r="E2433" t="s">
        <v>320</v>
      </c>
      <c r="F2433" t="s">
        <v>848</v>
      </c>
      <c r="L2433" t="s">
        <v>30</v>
      </c>
      <c r="M2433">
        <f>'Venteo_Gas asociado'!AQ80</f>
        <v>0</v>
      </c>
      <c r="N2433">
        <f>IFERROR(IF(L2433="CO2",M2433,IF(L2433="CH4",M2433*Hoja1!$C$19,BASEDEDATOS!M2433*Hoja1!$C$20)),0)</f>
        <v>0</v>
      </c>
    </row>
    <row r="2434" spans="2:14" x14ac:dyDescent="0.75">
      <c r="B2434" t="str">
        <f t="shared" si="20"/>
        <v>1B2aii</v>
      </c>
      <c r="C2434" t="str">
        <f>Hoja1!$C$31</f>
        <v>CRUDO</v>
      </c>
      <c r="D2434" t="s">
        <v>13</v>
      </c>
      <c r="E2434" t="s">
        <v>320</v>
      </c>
      <c r="F2434" t="s">
        <v>848</v>
      </c>
      <c r="L2434" t="s">
        <v>30</v>
      </c>
      <c r="M2434">
        <f>'Venteo_Gas asociado'!AQ81</f>
        <v>0</v>
      </c>
      <c r="N2434">
        <f>IFERROR(IF(L2434="CO2",M2434,IF(L2434="CH4",M2434*Hoja1!$C$19,BASEDEDATOS!M2434*Hoja1!$C$20)),0)</f>
        <v>0</v>
      </c>
    </row>
    <row r="2435" spans="2:14" x14ac:dyDescent="0.75">
      <c r="B2435" t="str">
        <f t="shared" si="20"/>
        <v>1B2aii</v>
      </c>
      <c r="C2435" t="str">
        <f>Hoja1!$C$31</f>
        <v>CRUDO</v>
      </c>
      <c r="D2435" t="s">
        <v>13</v>
      </c>
      <c r="E2435" t="s">
        <v>320</v>
      </c>
      <c r="F2435" t="s">
        <v>848</v>
      </c>
      <c r="L2435" t="s">
        <v>30</v>
      </c>
      <c r="M2435">
        <f>'Venteo_Gas asociado'!AQ82</f>
        <v>0</v>
      </c>
      <c r="N2435">
        <f>IFERROR(IF(L2435="CO2",M2435,IF(L2435="CH4",M2435*Hoja1!$C$19,BASEDEDATOS!M2435*Hoja1!$C$20)),0)</f>
        <v>0</v>
      </c>
    </row>
    <row r="2436" spans="2:14" x14ac:dyDescent="0.75">
      <c r="B2436" t="str">
        <f t="shared" si="20"/>
        <v>1B2aii</v>
      </c>
      <c r="C2436" t="str">
        <f>Hoja1!$C$31</f>
        <v>CRUDO</v>
      </c>
      <c r="D2436" t="s">
        <v>13</v>
      </c>
      <c r="E2436" t="s">
        <v>320</v>
      </c>
      <c r="F2436" t="s">
        <v>848</v>
      </c>
      <c r="L2436" t="s">
        <v>30</v>
      </c>
      <c r="M2436">
        <f>'Venteo_Gas asociado'!AQ83</f>
        <v>0</v>
      </c>
      <c r="N2436">
        <f>IFERROR(IF(L2436="CO2",M2436,IF(L2436="CH4",M2436*Hoja1!$C$19,BASEDEDATOS!M2436*Hoja1!$C$20)),0)</f>
        <v>0</v>
      </c>
    </row>
    <row r="2437" spans="2:14" x14ac:dyDescent="0.75">
      <c r="B2437" t="str">
        <f t="shared" si="20"/>
        <v>1B2aii</v>
      </c>
      <c r="C2437" t="str">
        <f>Hoja1!$C$31</f>
        <v>CRUDO</v>
      </c>
      <c r="D2437" t="s">
        <v>13</v>
      </c>
      <c r="E2437" t="s">
        <v>320</v>
      </c>
      <c r="F2437" t="s">
        <v>848</v>
      </c>
      <c r="L2437" t="s">
        <v>30</v>
      </c>
      <c r="M2437">
        <f>'Venteo_Gas asociado'!AQ84</f>
        <v>0</v>
      </c>
      <c r="N2437">
        <f>IFERROR(IF(L2437="CO2",M2437,IF(L2437="CH4",M2437*Hoja1!$C$19,BASEDEDATOS!M2437*Hoja1!$C$20)),0)</f>
        <v>0</v>
      </c>
    </row>
    <row r="2438" spans="2:14" x14ac:dyDescent="0.75">
      <c r="B2438" t="str">
        <f t="shared" si="20"/>
        <v>1B2aii</v>
      </c>
      <c r="C2438" t="str">
        <f>Hoja1!$C$31</f>
        <v>CRUDO</v>
      </c>
      <c r="D2438" t="s">
        <v>13</v>
      </c>
      <c r="E2438" t="s">
        <v>320</v>
      </c>
      <c r="F2438" t="s">
        <v>848</v>
      </c>
      <c r="L2438" t="s">
        <v>30</v>
      </c>
      <c r="M2438">
        <f>'Venteo_Gas asociado'!AQ85</f>
        <v>0</v>
      </c>
      <c r="N2438">
        <f>IFERROR(IF(L2438="CO2",M2438,IF(L2438="CH4",M2438*Hoja1!$C$19,BASEDEDATOS!M2438*Hoja1!$C$20)),0)</f>
        <v>0</v>
      </c>
    </row>
    <row r="2439" spans="2:14" x14ac:dyDescent="0.75">
      <c r="B2439" t="str">
        <f t="shared" si="20"/>
        <v>1B2aii</v>
      </c>
      <c r="C2439" t="str">
        <f>Hoja1!$C$31</f>
        <v>CRUDO</v>
      </c>
      <c r="D2439" t="s">
        <v>13</v>
      </c>
      <c r="E2439" t="s">
        <v>320</v>
      </c>
      <c r="F2439" t="s">
        <v>848</v>
      </c>
      <c r="L2439" t="s">
        <v>30</v>
      </c>
      <c r="M2439">
        <f>'Venteo_Gas asociado'!AQ86</f>
        <v>0</v>
      </c>
      <c r="N2439">
        <f>IFERROR(IF(L2439="CO2",M2439,IF(L2439="CH4",M2439*Hoja1!$C$19,BASEDEDATOS!M2439*Hoja1!$C$20)),0)</f>
        <v>0</v>
      </c>
    </row>
    <row r="2440" spans="2:14" x14ac:dyDescent="0.75">
      <c r="B2440" t="str">
        <f t="shared" si="20"/>
        <v>1B2aii</v>
      </c>
      <c r="C2440" t="str">
        <f>Hoja1!$C$31</f>
        <v>CRUDO</v>
      </c>
      <c r="D2440" t="s">
        <v>13</v>
      </c>
      <c r="E2440" t="s">
        <v>320</v>
      </c>
      <c r="F2440" t="s">
        <v>848</v>
      </c>
      <c r="L2440" t="s">
        <v>30</v>
      </c>
      <c r="M2440">
        <f>'Venteo_Gas asociado'!AQ87</f>
        <v>0</v>
      </c>
      <c r="N2440">
        <f>IFERROR(IF(L2440="CO2",M2440,IF(L2440="CH4",M2440*Hoja1!$C$19,BASEDEDATOS!M2440*Hoja1!$C$20)),0)</f>
        <v>0</v>
      </c>
    </row>
    <row r="2441" spans="2:14" x14ac:dyDescent="0.75">
      <c r="B2441" t="str">
        <f t="shared" si="20"/>
        <v>1B2aii</v>
      </c>
      <c r="C2441" t="str">
        <f>Hoja1!$C$31</f>
        <v>CRUDO</v>
      </c>
      <c r="D2441" t="s">
        <v>13</v>
      </c>
      <c r="E2441" t="s">
        <v>320</v>
      </c>
      <c r="F2441" t="s">
        <v>848</v>
      </c>
      <c r="L2441" t="s">
        <v>30</v>
      </c>
      <c r="M2441">
        <f>'Venteo_Gas asociado'!AQ88</f>
        <v>0</v>
      </c>
      <c r="N2441">
        <f>IFERROR(IF(L2441="CO2",M2441,IF(L2441="CH4",M2441*Hoja1!$C$19,BASEDEDATOS!M2441*Hoja1!$C$20)),0)</f>
        <v>0</v>
      </c>
    </row>
    <row r="2442" spans="2:14" x14ac:dyDescent="0.75">
      <c r="B2442" t="str">
        <f t="shared" si="20"/>
        <v>1B2aii</v>
      </c>
      <c r="C2442" t="str">
        <f>Hoja1!$C$31</f>
        <v>CRUDO</v>
      </c>
      <c r="D2442" t="s">
        <v>13</v>
      </c>
      <c r="E2442" t="s">
        <v>320</v>
      </c>
      <c r="F2442" t="s">
        <v>848</v>
      </c>
      <c r="L2442" t="s">
        <v>30</v>
      </c>
      <c r="M2442">
        <f>'Venteo_Gas asociado'!AQ89</f>
        <v>0</v>
      </c>
      <c r="N2442">
        <f>IFERROR(IF(L2442="CO2",M2442,IF(L2442="CH4",M2442*Hoja1!$C$19,BASEDEDATOS!M2442*Hoja1!$C$20)),0)</f>
        <v>0</v>
      </c>
    </row>
    <row r="2443" spans="2:14" x14ac:dyDescent="0.75">
      <c r="B2443" t="str">
        <f t="shared" si="20"/>
        <v>1B2aii</v>
      </c>
      <c r="C2443" t="str">
        <f>Hoja1!$C$31</f>
        <v>CRUDO</v>
      </c>
      <c r="D2443" t="s">
        <v>13</v>
      </c>
      <c r="E2443" t="s">
        <v>320</v>
      </c>
      <c r="F2443" t="s">
        <v>848</v>
      </c>
      <c r="L2443" t="s">
        <v>30</v>
      </c>
      <c r="M2443">
        <f>'Venteo_Gas asociado'!AQ90</f>
        <v>0</v>
      </c>
      <c r="N2443">
        <f>IFERROR(IF(L2443="CO2",M2443,IF(L2443="CH4",M2443*Hoja1!$C$19,BASEDEDATOS!M2443*Hoja1!$C$20)),0)</f>
        <v>0</v>
      </c>
    </row>
    <row r="2444" spans="2:14" x14ac:dyDescent="0.75">
      <c r="B2444" t="str">
        <f t="shared" si="20"/>
        <v>1B2aii</v>
      </c>
      <c r="C2444" t="str">
        <f>Hoja1!$C$31</f>
        <v>CRUDO</v>
      </c>
      <c r="D2444" t="s">
        <v>13</v>
      </c>
      <c r="E2444" t="s">
        <v>320</v>
      </c>
      <c r="F2444" t="s">
        <v>848</v>
      </c>
      <c r="L2444" t="s">
        <v>30</v>
      </c>
      <c r="M2444">
        <f>'Venteo_Gas asociado'!AQ91</f>
        <v>0</v>
      </c>
      <c r="N2444">
        <f>IFERROR(IF(L2444="CO2",M2444,IF(L2444="CH4",M2444*Hoja1!$C$19,BASEDEDATOS!M2444*Hoja1!$C$20)),0)</f>
        <v>0</v>
      </c>
    </row>
    <row r="2445" spans="2:14" x14ac:dyDescent="0.75">
      <c r="B2445" t="str">
        <f t="shared" si="20"/>
        <v>1B2aii</v>
      </c>
      <c r="C2445" t="str">
        <f>Hoja1!$C$31</f>
        <v>CRUDO</v>
      </c>
      <c r="D2445" t="s">
        <v>13</v>
      </c>
      <c r="E2445" t="s">
        <v>320</v>
      </c>
      <c r="F2445" t="s">
        <v>848</v>
      </c>
      <c r="L2445" t="s">
        <v>30</v>
      </c>
      <c r="M2445">
        <f>'Venteo_Gas asociado'!AQ92</f>
        <v>0</v>
      </c>
      <c r="N2445">
        <f>IFERROR(IF(L2445="CO2",M2445,IF(L2445="CH4",M2445*Hoja1!$C$19,BASEDEDATOS!M2445*Hoja1!$C$20)),0)</f>
        <v>0</v>
      </c>
    </row>
    <row r="2446" spans="2:14" x14ac:dyDescent="0.75">
      <c r="B2446" t="str">
        <f t="shared" si="20"/>
        <v>1B2aii</v>
      </c>
      <c r="C2446" t="str">
        <f>Hoja1!$C$31</f>
        <v>CRUDO</v>
      </c>
      <c r="D2446" t="s">
        <v>13</v>
      </c>
      <c r="E2446" t="s">
        <v>320</v>
      </c>
      <c r="F2446" t="s">
        <v>848</v>
      </c>
      <c r="L2446" t="s">
        <v>30</v>
      </c>
      <c r="M2446">
        <f>'Venteo_Gas asociado'!AQ93</f>
        <v>0</v>
      </c>
      <c r="N2446">
        <f>IFERROR(IF(L2446="CO2",M2446,IF(L2446="CH4",M2446*Hoja1!$C$19,BASEDEDATOS!M2446*Hoja1!$C$20)),0)</f>
        <v>0</v>
      </c>
    </row>
    <row r="2447" spans="2:14" x14ac:dyDescent="0.75">
      <c r="B2447" t="str">
        <f t="shared" si="20"/>
        <v>1B2aii</v>
      </c>
      <c r="C2447" t="str">
        <f>Hoja1!$C$31</f>
        <v>CRUDO</v>
      </c>
      <c r="D2447" t="s">
        <v>13</v>
      </c>
      <c r="E2447" t="s">
        <v>320</v>
      </c>
      <c r="F2447" t="s">
        <v>848</v>
      </c>
      <c r="L2447" t="s">
        <v>30</v>
      </c>
      <c r="M2447">
        <f>'Venteo_Gas asociado'!AQ94</f>
        <v>0</v>
      </c>
      <c r="N2447">
        <f>IFERROR(IF(L2447="CO2",M2447,IF(L2447="CH4",M2447*Hoja1!$C$19,BASEDEDATOS!M2447*Hoja1!$C$20)),0)</f>
        <v>0</v>
      </c>
    </row>
    <row r="2448" spans="2:14" x14ac:dyDescent="0.75">
      <c r="B2448" t="str">
        <f t="shared" si="20"/>
        <v>1B2aii</v>
      </c>
      <c r="C2448" t="str">
        <f>Hoja1!$C$31</f>
        <v>CRUDO</v>
      </c>
      <c r="D2448" t="s">
        <v>13</v>
      </c>
      <c r="E2448" t="s">
        <v>320</v>
      </c>
      <c r="F2448" t="s">
        <v>848</v>
      </c>
      <c r="L2448" t="s">
        <v>30</v>
      </c>
      <c r="M2448">
        <f>'Venteo_Gas asociado'!AQ95</f>
        <v>0</v>
      </c>
      <c r="N2448">
        <f>IFERROR(IF(L2448="CO2",M2448,IF(L2448="CH4",M2448*Hoja1!$C$19,BASEDEDATOS!M2448*Hoja1!$C$20)),0)</f>
        <v>0</v>
      </c>
    </row>
    <row r="2449" spans="2:14" x14ac:dyDescent="0.75">
      <c r="B2449" t="str">
        <f t="shared" si="20"/>
        <v>1B2aii</v>
      </c>
      <c r="C2449" t="str">
        <f>Hoja1!$C$31</f>
        <v>CRUDO</v>
      </c>
      <c r="D2449" t="s">
        <v>13</v>
      </c>
      <c r="E2449" t="s">
        <v>320</v>
      </c>
      <c r="F2449" t="s">
        <v>848</v>
      </c>
      <c r="L2449" t="s">
        <v>30</v>
      </c>
      <c r="M2449">
        <f>'Venteo_Gas asociado'!AQ96</f>
        <v>0</v>
      </c>
      <c r="N2449">
        <f>IFERROR(IF(L2449="CO2",M2449,IF(L2449="CH4",M2449*Hoja1!$C$19,BASEDEDATOS!M2449*Hoja1!$C$20)),0)</f>
        <v>0</v>
      </c>
    </row>
    <row r="2450" spans="2:14" x14ac:dyDescent="0.75">
      <c r="B2450" t="str">
        <f t="shared" si="20"/>
        <v>1B2aii</v>
      </c>
      <c r="C2450" t="str">
        <f>Hoja1!$C$31</f>
        <v>CRUDO</v>
      </c>
      <c r="D2450" t="s">
        <v>13</v>
      </c>
      <c r="E2450" t="s">
        <v>320</v>
      </c>
      <c r="F2450" t="s">
        <v>848</v>
      </c>
      <c r="L2450" t="s">
        <v>30</v>
      </c>
      <c r="M2450">
        <f>'Venteo_Gas asociado'!AQ97</f>
        <v>0</v>
      </c>
      <c r="N2450">
        <f>IFERROR(IF(L2450="CO2",M2450,IF(L2450="CH4",M2450*Hoja1!$C$19,BASEDEDATOS!M2450*Hoja1!$C$20)),0)</f>
        <v>0</v>
      </c>
    </row>
    <row r="2451" spans="2:14" x14ac:dyDescent="0.75">
      <c r="B2451" t="str">
        <f t="shared" si="20"/>
        <v>1B2aii</v>
      </c>
      <c r="C2451" t="str">
        <f>Hoja1!$C$31</f>
        <v>CRUDO</v>
      </c>
      <c r="D2451" t="s">
        <v>13</v>
      </c>
      <c r="E2451" t="s">
        <v>320</v>
      </c>
      <c r="F2451" t="s">
        <v>848</v>
      </c>
      <c r="L2451" t="s">
        <v>30</v>
      </c>
      <c r="M2451">
        <f>'Venteo_Gas asociado'!AQ98</f>
        <v>0</v>
      </c>
      <c r="N2451">
        <f>IFERROR(IF(L2451="CO2",M2451,IF(L2451="CH4",M2451*Hoja1!$C$19,BASEDEDATOS!M2451*Hoja1!$C$20)),0)</f>
        <v>0</v>
      </c>
    </row>
    <row r="2452" spans="2:14" x14ac:dyDescent="0.75">
      <c r="B2452" t="str">
        <f t="shared" si="20"/>
        <v>1B2aii</v>
      </c>
      <c r="C2452" t="str">
        <f>Hoja1!$C$31</f>
        <v>CRUDO</v>
      </c>
      <c r="D2452" t="s">
        <v>13</v>
      </c>
      <c r="E2452" t="s">
        <v>320</v>
      </c>
      <c r="F2452" t="s">
        <v>848</v>
      </c>
      <c r="L2452" t="s">
        <v>30</v>
      </c>
      <c r="M2452">
        <f>'Venteo_Gas asociado'!AQ99</f>
        <v>0</v>
      </c>
      <c r="N2452">
        <f>IFERROR(IF(L2452="CO2",M2452,IF(L2452="CH4",M2452*Hoja1!$C$19,BASEDEDATOS!M2452*Hoja1!$C$20)),0)</f>
        <v>0</v>
      </c>
    </row>
    <row r="2453" spans="2:14" x14ac:dyDescent="0.75">
      <c r="B2453" t="str">
        <f t="shared" si="20"/>
        <v>1B2aii</v>
      </c>
      <c r="C2453" t="str">
        <f>Hoja1!$C$31</f>
        <v>CRUDO</v>
      </c>
      <c r="D2453" t="s">
        <v>13</v>
      </c>
      <c r="E2453" t="s">
        <v>320</v>
      </c>
      <c r="F2453" t="s">
        <v>848</v>
      </c>
      <c r="L2453" t="s">
        <v>30</v>
      </c>
      <c r="M2453">
        <f>'Venteo_Gas asociado'!AQ100</f>
        <v>0</v>
      </c>
      <c r="N2453">
        <f>IFERROR(IF(L2453="CO2",M2453,IF(L2453="CH4",M2453*Hoja1!$C$19,BASEDEDATOS!M2453*Hoja1!$C$20)),0)</f>
        <v>0</v>
      </c>
    </row>
    <row r="2454" spans="2:14" x14ac:dyDescent="0.75">
      <c r="B2454" t="str">
        <f t="shared" si="20"/>
        <v>1B2aii</v>
      </c>
      <c r="C2454" t="str">
        <f>Hoja1!$C$31</f>
        <v>CRUDO</v>
      </c>
      <c r="D2454" t="s">
        <v>13</v>
      </c>
      <c r="E2454" t="s">
        <v>320</v>
      </c>
      <c r="F2454" t="s">
        <v>848</v>
      </c>
      <c r="L2454" t="s">
        <v>30</v>
      </c>
      <c r="M2454">
        <f>'Venteo_Gas asociado'!AQ101</f>
        <v>0</v>
      </c>
      <c r="N2454">
        <f>IFERROR(IF(L2454="CO2",M2454,IF(L2454="CH4",M2454*Hoja1!$C$19,BASEDEDATOS!M2454*Hoja1!$C$20)),0)</f>
        <v>0</v>
      </c>
    </row>
    <row r="2455" spans="2:14" x14ac:dyDescent="0.75">
      <c r="B2455" t="str">
        <f t="shared" si="20"/>
        <v>1B2aii</v>
      </c>
      <c r="C2455" t="str">
        <f>Hoja1!$C$31</f>
        <v>CRUDO</v>
      </c>
      <c r="D2455" t="s">
        <v>13</v>
      </c>
      <c r="E2455" t="s">
        <v>320</v>
      </c>
      <c r="F2455" t="s">
        <v>848</v>
      </c>
      <c r="L2455" t="s">
        <v>30</v>
      </c>
      <c r="M2455">
        <f>'Venteo_Gas asociado'!AQ102</f>
        <v>0</v>
      </c>
      <c r="N2455">
        <f>IFERROR(IF(L2455="CO2",M2455,IF(L2455="CH4",M2455*Hoja1!$C$19,BASEDEDATOS!M2455*Hoja1!$C$20)),0)</f>
        <v>0</v>
      </c>
    </row>
    <row r="2456" spans="2:14" x14ac:dyDescent="0.75">
      <c r="B2456" t="str">
        <f t="shared" si="20"/>
        <v>1B2aii</v>
      </c>
      <c r="C2456" t="str">
        <f>Hoja1!$C$31</f>
        <v>CRUDO</v>
      </c>
      <c r="D2456" t="s">
        <v>13</v>
      </c>
      <c r="E2456" t="s">
        <v>320</v>
      </c>
      <c r="F2456" t="s">
        <v>848</v>
      </c>
      <c r="L2456" t="s">
        <v>30</v>
      </c>
      <c r="M2456">
        <f>'Venteo_Gas asociado'!AQ103</f>
        <v>0</v>
      </c>
      <c r="N2456">
        <f>IFERROR(IF(L2456="CO2",M2456,IF(L2456="CH4",M2456*Hoja1!$C$19,BASEDEDATOS!M2456*Hoja1!$C$20)),0)</f>
        <v>0</v>
      </c>
    </row>
    <row r="2457" spans="2:14" x14ac:dyDescent="0.75">
      <c r="B2457" t="str">
        <f t="shared" si="20"/>
        <v>1B2aii</v>
      </c>
      <c r="C2457" t="str">
        <f>Hoja1!$C$31</f>
        <v>CRUDO</v>
      </c>
      <c r="D2457" t="s">
        <v>13</v>
      </c>
      <c r="E2457" t="s">
        <v>320</v>
      </c>
      <c r="F2457" t="s">
        <v>848</v>
      </c>
      <c r="L2457" t="s">
        <v>30</v>
      </c>
      <c r="M2457">
        <f>'Venteo_Gas asociado'!AQ104</f>
        <v>0</v>
      </c>
      <c r="N2457">
        <f>IFERROR(IF(L2457="CO2",M2457,IF(L2457="CH4",M2457*Hoja1!$C$19,BASEDEDATOS!M2457*Hoja1!$C$20)),0)</f>
        <v>0</v>
      </c>
    </row>
    <row r="2458" spans="2:14" x14ac:dyDescent="0.75">
      <c r="B2458" t="str">
        <f t="shared" si="20"/>
        <v>1B2aii</v>
      </c>
      <c r="C2458" t="str">
        <f>Hoja1!$C$31</f>
        <v>CRUDO</v>
      </c>
      <c r="D2458" t="s">
        <v>13</v>
      </c>
      <c r="E2458" t="s">
        <v>320</v>
      </c>
      <c r="F2458" t="s">
        <v>848</v>
      </c>
      <c r="L2458" t="s">
        <v>30</v>
      </c>
      <c r="M2458">
        <f>'Venteo_Gas asociado'!AQ105</f>
        <v>0</v>
      </c>
      <c r="N2458">
        <f>IFERROR(IF(L2458="CO2",M2458,IF(L2458="CH4",M2458*Hoja1!$C$19,BASEDEDATOS!M2458*Hoja1!$C$20)),0)</f>
        <v>0</v>
      </c>
    </row>
    <row r="2459" spans="2:14" x14ac:dyDescent="0.75">
      <c r="B2459" t="str">
        <f t="shared" si="20"/>
        <v>1B2aii</v>
      </c>
      <c r="C2459" t="str">
        <f>Hoja1!$C$31</f>
        <v>CRUDO</v>
      </c>
      <c r="D2459" t="s">
        <v>13</v>
      </c>
      <c r="E2459" t="s">
        <v>320</v>
      </c>
      <c r="F2459" t="s">
        <v>848</v>
      </c>
      <c r="L2459" t="s">
        <v>30</v>
      </c>
      <c r="M2459">
        <f>'Venteo_Gas asociado'!AQ106</f>
        <v>0</v>
      </c>
      <c r="N2459">
        <f>IFERROR(IF(L2459="CO2",M2459,IF(L2459="CH4",M2459*Hoja1!$C$19,BASEDEDATOS!M2459*Hoja1!$C$20)),0)</f>
        <v>0</v>
      </c>
    </row>
    <row r="2460" spans="2:14" x14ac:dyDescent="0.75">
      <c r="B2460" t="str">
        <f t="shared" si="20"/>
        <v>1B2aii</v>
      </c>
      <c r="C2460" t="str">
        <f>Hoja1!$C$31</f>
        <v>CRUDO</v>
      </c>
      <c r="D2460" t="s">
        <v>13</v>
      </c>
      <c r="E2460" t="s">
        <v>320</v>
      </c>
      <c r="F2460" t="s">
        <v>848</v>
      </c>
      <c r="L2460" t="s">
        <v>30</v>
      </c>
      <c r="M2460">
        <f>'Venteo_Gas asociado'!AQ107</f>
        <v>0</v>
      </c>
      <c r="N2460">
        <f>IFERROR(IF(L2460="CO2",M2460,IF(L2460="CH4",M2460*Hoja1!$C$19,BASEDEDATOS!M2460*Hoja1!$C$20)),0)</f>
        <v>0</v>
      </c>
    </row>
    <row r="2461" spans="2:14" x14ac:dyDescent="0.75">
      <c r="B2461" t="str">
        <f t="shared" si="20"/>
        <v>1B2aii</v>
      </c>
      <c r="C2461" t="str">
        <f>Hoja1!$C$31</f>
        <v>CRUDO</v>
      </c>
      <c r="D2461" t="s">
        <v>13</v>
      </c>
      <c r="E2461" t="s">
        <v>320</v>
      </c>
      <c r="F2461" t="s">
        <v>848</v>
      </c>
      <c r="L2461" t="s">
        <v>30</v>
      </c>
      <c r="M2461">
        <f>'Venteo_Gas asociado'!AQ108</f>
        <v>0</v>
      </c>
      <c r="N2461">
        <f>IFERROR(IF(L2461="CO2",M2461,IF(L2461="CH4",M2461*Hoja1!$C$19,BASEDEDATOS!M2461*Hoja1!$C$20)),0)</f>
        <v>0</v>
      </c>
    </row>
    <row r="2462" spans="2:14" x14ac:dyDescent="0.75">
      <c r="B2462" t="str">
        <f t="shared" si="20"/>
        <v>1B2aii</v>
      </c>
      <c r="C2462" t="str">
        <f>Hoja1!$C$31</f>
        <v>CRUDO</v>
      </c>
      <c r="D2462" t="s">
        <v>13</v>
      </c>
      <c r="E2462" t="s">
        <v>320</v>
      </c>
      <c r="F2462" t="s">
        <v>848</v>
      </c>
      <c r="L2462" t="s">
        <v>30</v>
      </c>
      <c r="M2462">
        <f>'Venteo_Gas asociado'!AQ109</f>
        <v>0</v>
      </c>
      <c r="N2462">
        <f>IFERROR(IF(L2462="CO2",M2462,IF(L2462="CH4",M2462*Hoja1!$C$19,BASEDEDATOS!M2462*Hoja1!$C$20)),0)</f>
        <v>0</v>
      </c>
    </row>
    <row r="2463" spans="2:14" x14ac:dyDescent="0.75">
      <c r="B2463" t="str">
        <f t="shared" si="20"/>
        <v>1B2aii</v>
      </c>
      <c r="C2463" t="str">
        <f>Hoja1!$C$31</f>
        <v>CRUDO</v>
      </c>
      <c r="D2463" t="s">
        <v>13</v>
      </c>
      <c r="E2463" t="s">
        <v>320</v>
      </c>
      <c r="F2463" t="s">
        <v>848</v>
      </c>
      <c r="L2463" t="s">
        <v>30</v>
      </c>
      <c r="M2463">
        <f>'Venteo_Gas asociado'!AQ110</f>
        <v>0</v>
      </c>
      <c r="N2463">
        <f>IFERROR(IF(L2463="CO2",M2463,IF(L2463="CH4",M2463*Hoja1!$C$19,BASEDEDATOS!M2463*Hoja1!$C$20)),0)</f>
        <v>0</v>
      </c>
    </row>
    <row r="2464" spans="2:14" x14ac:dyDescent="0.75">
      <c r="B2464" t="str">
        <f t="shared" si="20"/>
        <v>1B2aii</v>
      </c>
      <c r="C2464" t="str">
        <f>Hoja1!$C$31</f>
        <v>CRUDO</v>
      </c>
      <c r="D2464" t="s">
        <v>13</v>
      </c>
      <c r="E2464" t="s">
        <v>320</v>
      </c>
      <c r="F2464" t="s">
        <v>848</v>
      </c>
      <c r="L2464" t="s">
        <v>30</v>
      </c>
      <c r="M2464">
        <f>'Venteo_Gas asociado'!AQ111</f>
        <v>0</v>
      </c>
      <c r="N2464">
        <f>IFERROR(IF(L2464="CO2",M2464,IF(L2464="CH4",M2464*Hoja1!$C$19,BASEDEDATOS!M2464*Hoja1!$C$20)),0)</f>
        <v>0</v>
      </c>
    </row>
    <row r="2465" spans="2:14" x14ac:dyDescent="0.75">
      <c r="B2465" t="str">
        <f t="shared" si="20"/>
        <v>1B2aii</v>
      </c>
      <c r="C2465" t="str">
        <f>Hoja1!$C$31</f>
        <v>CRUDO</v>
      </c>
      <c r="D2465" t="s">
        <v>13</v>
      </c>
      <c r="E2465" t="s">
        <v>320</v>
      </c>
      <c r="F2465" t="s">
        <v>848</v>
      </c>
      <c r="L2465" t="s">
        <v>30</v>
      </c>
      <c r="M2465">
        <f>'Venteo_Gas asociado'!AQ112</f>
        <v>0</v>
      </c>
      <c r="N2465">
        <f>IFERROR(IF(L2465="CO2",M2465,IF(L2465="CH4",M2465*Hoja1!$C$19,BASEDEDATOS!M2465*Hoja1!$C$20)),0)</f>
        <v>0</v>
      </c>
    </row>
    <row r="2466" spans="2:14" x14ac:dyDescent="0.75">
      <c r="B2466" t="str">
        <f t="shared" si="20"/>
        <v>1B2aii</v>
      </c>
      <c r="C2466" t="str">
        <f>Hoja1!$C$31</f>
        <v>CRUDO</v>
      </c>
      <c r="D2466" t="s">
        <v>13</v>
      </c>
      <c r="E2466" t="s">
        <v>320</v>
      </c>
      <c r="F2466" t="s">
        <v>848</v>
      </c>
      <c r="L2466" t="s">
        <v>30</v>
      </c>
      <c r="M2466">
        <f>'Venteo_Gas asociado'!AQ113</f>
        <v>0</v>
      </c>
      <c r="N2466">
        <f>IFERROR(IF(L2466="CO2",M2466,IF(L2466="CH4",M2466*Hoja1!$C$19,BASEDEDATOS!M2466*Hoja1!$C$20)),0)</f>
        <v>0</v>
      </c>
    </row>
    <row r="2467" spans="2:14" x14ac:dyDescent="0.75">
      <c r="B2467" t="str">
        <f t="shared" ref="B2467:B2530" si="21">IF(C2467="CRUDO","1B2aii","1B2bii")</f>
        <v>1B2aii</v>
      </c>
      <c r="C2467" t="str">
        <f>Hoja1!$C$31</f>
        <v>CRUDO</v>
      </c>
      <c r="D2467" t="s">
        <v>13</v>
      </c>
      <c r="E2467" t="s">
        <v>320</v>
      </c>
      <c r="F2467" t="s">
        <v>848</v>
      </c>
      <c r="L2467" t="s">
        <v>30</v>
      </c>
      <c r="M2467">
        <f>'Venteo_Gas asociado'!AQ114</f>
        <v>0</v>
      </c>
      <c r="N2467">
        <f>IFERROR(IF(L2467="CO2",M2467,IF(L2467="CH4",M2467*Hoja1!$C$19,BASEDEDATOS!M2467*Hoja1!$C$20)),0)</f>
        <v>0</v>
      </c>
    </row>
    <row r="2468" spans="2:14" x14ac:dyDescent="0.75">
      <c r="B2468" t="str">
        <f t="shared" si="21"/>
        <v>1B2aii</v>
      </c>
      <c r="C2468" t="str">
        <f>Hoja1!$C$31</f>
        <v>CRUDO</v>
      </c>
      <c r="D2468" t="s">
        <v>13</v>
      </c>
      <c r="E2468" t="s">
        <v>320</v>
      </c>
      <c r="F2468" t="s">
        <v>848</v>
      </c>
      <c r="L2468" t="s">
        <v>30</v>
      </c>
      <c r="M2468">
        <f>'Venteo_Gas asociado'!AQ115</f>
        <v>0</v>
      </c>
      <c r="N2468">
        <f>IFERROR(IF(L2468="CO2",M2468,IF(L2468="CH4",M2468*Hoja1!$C$19,BASEDEDATOS!M2468*Hoja1!$C$20)),0)</f>
        <v>0</v>
      </c>
    </row>
    <row r="2469" spans="2:14" x14ac:dyDescent="0.75">
      <c r="B2469" t="str">
        <f t="shared" si="21"/>
        <v>1B2aii</v>
      </c>
      <c r="C2469" t="str">
        <f>Hoja1!$C$31</f>
        <v>CRUDO</v>
      </c>
      <c r="D2469" t="s">
        <v>13</v>
      </c>
      <c r="E2469" t="s">
        <v>320</v>
      </c>
      <c r="F2469" t="s">
        <v>848</v>
      </c>
      <c r="L2469" t="s">
        <v>30</v>
      </c>
      <c r="M2469">
        <f>'Venteo_Gas asociado'!AQ116</f>
        <v>0</v>
      </c>
      <c r="N2469">
        <f>IFERROR(IF(L2469="CO2",M2469,IF(L2469="CH4",M2469*Hoja1!$C$19,BASEDEDATOS!M2469*Hoja1!$C$20)),0)</f>
        <v>0</v>
      </c>
    </row>
    <row r="2470" spans="2:14" x14ac:dyDescent="0.75">
      <c r="B2470" t="str">
        <f t="shared" si="21"/>
        <v>1B2aii</v>
      </c>
      <c r="C2470" t="str">
        <f>Hoja1!$C$31</f>
        <v>CRUDO</v>
      </c>
      <c r="D2470" t="s">
        <v>13</v>
      </c>
      <c r="E2470" t="s">
        <v>320</v>
      </c>
      <c r="F2470" t="s">
        <v>848</v>
      </c>
      <c r="L2470" t="s">
        <v>30</v>
      </c>
      <c r="M2470">
        <f>'Venteo_Gas asociado'!AQ117</f>
        <v>0</v>
      </c>
      <c r="N2470">
        <f>IFERROR(IF(L2470="CO2",M2470,IF(L2470="CH4",M2470*Hoja1!$C$19,BASEDEDATOS!M2470*Hoja1!$C$20)),0)</f>
        <v>0</v>
      </c>
    </row>
    <row r="2471" spans="2:14" x14ac:dyDescent="0.75">
      <c r="B2471" t="str">
        <f t="shared" si="21"/>
        <v>1B2aii</v>
      </c>
      <c r="C2471" t="str">
        <f>Hoja1!$C$31</f>
        <v>CRUDO</v>
      </c>
      <c r="D2471" t="s">
        <v>13</v>
      </c>
      <c r="E2471" t="s">
        <v>320</v>
      </c>
      <c r="F2471" t="s">
        <v>848</v>
      </c>
      <c r="L2471" t="s">
        <v>30</v>
      </c>
      <c r="M2471">
        <f>'Venteo_Gas asociado'!AQ118</f>
        <v>0</v>
      </c>
      <c r="N2471">
        <f>IFERROR(IF(L2471="CO2",M2471,IF(L2471="CH4",M2471*Hoja1!$C$19,BASEDEDATOS!M2471*Hoja1!$C$20)),0)</f>
        <v>0</v>
      </c>
    </row>
    <row r="2472" spans="2:14" x14ac:dyDescent="0.75">
      <c r="B2472" t="str">
        <f t="shared" si="21"/>
        <v>1B2aii</v>
      </c>
      <c r="C2472" t="str">
        <f>Hoja1!$C$31</f>
        <v>CRUDO</v>
      </c>
      <c r="D2472" t="s">
        <v>13</v>
      </c>
      <c r="E2472" t="s">
        <v>320</v>
      </c>
      <c r="F2472" t="s">
        <v>848</v>
      </c>
      <c r="L2472" t="s">
        <v>30</v>
      </c>
      <c r="M2472">
        <f>'Venteo_Gas asociado'!AQ119</f>
        <v>0</v>
      </c>
      <c r="N2472">
        <f>IFERROR(IF(L2472="CO2",M2472,IF(L2472="CH4",M2472*Hoja1!$C$19,BASEDEDATOS!M2472*Hoja1!$C$20)),0)</f>
        <v>0</v>
      </c>
    </row>
    <row r="2473" spans="2:14" x14ac:dyDescent="0.75">
      <c r="B2473" t="str">
        <f t="shared" si="21"/>
        <v>1B2aii</v>
      </c>
      <c r="C2473" t="str">
        <f>Hoja1!$C$31</f>
        <v>CRUDO</v>
      </c>
      <c r="D2473" t="s">
        <v>13</v>
      </c>
      <c r="E2473" t="s">
        <v>320</v>
      </c>
      <c r="F2473" t="s">
        <v>848</v>
      </c>
      <c r="L2473" t="s">
        <v>30</v>
      </c>
      <c r="M2473">
        <f>'Venteo_Gas asociado'!AQ120</f>
        <v>0</v>
      </c>
      <c r="N2473">
        <f>IFERROR(IF(L2473="CO2",M2473,IF(L2473="CH4",M2473*Hoja1!$C$19,BASEDEDATOS!M2473*Hoja1!$C$20)),0)</f>
        <v>0</v>
      </c>
    </row>
    <row r="2474" spans="2:14" x14ac:dyDescent="0.75">
      <c r="B2474" t="str">
        <f t="shared" si="21"/>
        <v>1B2aii</v>
      </c>
      <c r="C2474" t="str">
        <f>Hoja1!$C$31</f>
        <v>CRUDO</v>
      </c>
      <c r="D2474" t="s">
        <v>13</v>
      </c>
      <c r="E2474" t="s">
        <v>320</v>
      </c>
      <c r="F2474" t="s">
        <v>848</v>
      </c>
      <c r="L2474" t="s">
        <v>30</v>
      </c>
      <c r="M2474">
        <f>'Venteo_Gas asociado'!AQ121</f>
        <v>0</v>
      </c>
      <c r="N2474">
        <f>IFERROR(IF(L2474="CO2",M2474,IF(L2474="CH4",M2474*Hoja1!$C$19,BASEDEDATOS!M2474*Hoja1!$C$20)),0)</f>
        <v>0</v>
      </c>
    </row>
    <row r="2475" spans="2:14" x14ac:dyDescent="0.75">
      <c r="B2475" t="str">
        <f t="shared" si="21"/>
        <v>1B2aii</v>
      </c>
      <c r="C2475" t="str">
        <f>Hoja1!$C$31</f>
        <v>CRUDO</v>
      </c>
      <c r="D2475" t="s">
        <v>13</v>
      </c>
      <c r="E2475" t="s">
        <v>320</v>
      </c>
      <c r="F2475" t="s">
        <v>848</v>
      </c>
      <c r="L2475" t="s">
        <v>30</v>
      </c>
      <c r="M2475">
        <f>'Venteo_Gas asociado'!AQ122</f>
        <v>0</v>
      </c>
      <c r="N2475">
        <f>IFERROR(IF(L2475="CO2",M2475,IF(L2475="CH4",M2475*Hoja1!$C$19,BASEDEDATOS!M2475*Hoja1!$C$20)),0)</f>
        <v>0</v>
      </c>
    </row>
    <row r="2476" spans="2:14" x14ac:dyDescent="0.75">
      <c r="B2476" t="str">
        <f t="shared" si="21"/>
        <v>1B2aii</v>
      </c>
      <c r="C2476" t="str">
        <f>Hoja1!$C$31</f>
        <v>CRUDO</v>
      </c>
      <c r="D2476" t="s">
        <v>13</v>
      </c>
      <c r="E2476" t="s">
        <v>320</v>
      </c>
      <c r="F2476" t="s">
        <v>848</v>
      </c>
      <c r="L2476" t="s">
        <v>30</v>
      </c>
      <c r="M2476">
        <f>'Venteo_Gas asociado'!AQ123</f>
        <v>0</v>
      </c>
      <c r="N2476">
        <f>IFERROR(IF(L2476="CO2",M2476,IF(L2476="CH4",M2476*Hoja1!$C$19,BASEDEDATOS!M2476*Hoja1!$C$20)),0)</f>
        <v>0</v>
      </c>
    </row>
    <row r="2477" spans="2:14" x14ac:dyDescent="0.75">
      <c r="B2477" t="str">
        <f t="shared" si="21"/>
        <v>1B2aii</v>
      </c>
      <c r="C2477" t="str">
        <f>Hoja1!$C$31</f>
        <v>CRUDO</v>
      </c>
      <c r="D2477" t="s">
        <v>13</v>
      </c>
      <c r="E2477" t="s">
        <v>320</v>
      </c>
      <c r="F2477" t="s">
        <v>848</v>
      </c>
      <c r="L2477" t="s">
        <v>30</v>
      </c>
      <c r="M2477">
        <f>'Venteo_Gas asociado'!AQ124</f>
        <v>0</v>
      </c>
      <c r="N2477">
        <f>IFERROR(IF(L2477="CO2",M2477,IF(L2477="CH4",M2477*Hoja1!$C$19,BASEDEDATOS!M2477*Hoja1!$C$20)),0)</f>
        <v>0</v>
      </c>
    </row>
    <row r="2478" spans="2:14" x14ac:dyDescent="0.75">
      <c r="B2478" t="str">
        <f t="shared" si="21"/>
        <v>1B2aii</v>
      </c>
      <c r="C2478" t="str">
        <f>Hoja1!$C$31</f>
        <v>CRUDO</v>
      </c>
      <c r="D2478" t="s">
        <v>13</v>
      </c>
      <c r="E2478" t="s">
        <v>320</v>
      </c>
      <c r="F2478" t="s">
        <v>848</v>
      </c>
      <c r="L2478" t="s">
        <v>30</v>
      </c>
      <c r="M2478">
        <f>'Venteo_Gas asociado'!AQ125</f>
        <v>0</v>
      </c>
      <c r="N2478">
        <f>IFERROR(IF(L2478="CO2",M2478,IF(L2478="CH4",M2478*Hoja1!$C$19,BASEDEDATOS!M2478*Hoja1!$C$20)),0)</f>
        <v>0</v>
      </c>
    </row>
    <row r="2479" spans="2:14" x14ac:dyDescent="0.75">
      <c r="B2479" t="str">
        <f t="shared" si="21"/>
        <v>1B2aii</v>
      </c>
      <c r="C2479" t="str">
        <f>Hoja1!$C$31</f>
        <v>CRUDO</v>
      </c>
      <c r="D2479" t="s">
        <v>13</v>
      </c>
      <c r="E2479" t="s">
        <v>320</v>
      </c>
      <c r="F2479" t="s">
        <v>848</v>
      </c>
      <c r="L2479" t="s">
        <v>30</v>
      </c>
      <c r="M2479">
        <f>'Venteo_Gas asociado'!AQ126</f>
        <v>0</v>
      </c>
      <c r="N2479">
        <f>IFERROR(IF(L2479="CO2",M2479,IF(L2479="CH4",M2479*Hoja1!$C$19,BASEDEDATOS!M2479*Hoja1!$C$20)),0)</f>
        <v>0</v>
      </c>
    </row>
    <row r="2480" spans="2:14" x14ac:dyDescent="0.75">
      <c r="B2480" t="str">
        <f t="shared" si="21"/>
        <v>1B2aii</v>
      </c>
      <c r="C2480" t="str">
        <f>Hoja1!$C$31</f>
        <v>CRUDO</v>
      </c>
      <c r="D2480" t="s">
        <v>13</v>
      </c>
      <c r="E2480" t="s">
        <v>320</v>
      </c>
      <c r="F2480" t="s">
        <v>848</v>
      </c>
      <c r="L2480" t="s">
        <v>30</v>
      </c>
      <c r="M2480">
        <f>'Venteo_Gas asociado'!AQ127</f>
        <v>0</v>
      </c>
      <c r="N2480">
        <f>IFERROR(IF(L2480="CO2",M2480,IF(L2480="CH4",M2480*Hoja1!$C$19,BASEDEDATOS!M2480*Hoja1!$C$20)),0)</f>
        <v>0</v>
      </c>
    </row>
    <row r="2481" spans="2:14" x14ac:dyDescent="0.75">
      <c r="B2481" t="str">
        <f t="shared" si="21"/>
        <v>1B2aii</v>
      </c>
      <c r="C2481" t="str">
        <f>Hoja1!$C$31</f>
        <v>CRUDO</v>
      </c>
      <c r="D2481" t="s">
        <v>13</v>
      </c>
      <c r="E2481" t="s">
        <v>320</v>
      </c>
      <c r="F2481" t="s">
        <v>848</v>
      </c>
      <c r="L2481" t="s">
        <v>30</v>
      </c>
      <c r="M2481">
        <f>'Venteo_Gas asociado'!AQ128</f>
        <v>0</v>
      </c>
      <c r="N2481">
        <f>IFERROR(IF(L2481="CO2",M2481,IF(L2481="CH4",M2481*Hoja1!$C$19,BASEDEDATOS!M2481*Hoja1!$C$20)),0)</f>
        <v>0</v>
      </c>
    </row>
    <row r="2482" spans="2:14" x14ac:dyDescent="0.75">
      <c r="B2482" t="str">
        <f t="shared" si="21"/>
        <v>1B2aii</v>
      </c>
      <c r="C2482" t="str">
        <f>Hoja1!$C$31</f>
        <v>CRUDO</v>
      </c>
      <c r="D2482" t="s">
        <v>13</v>
      </c>
      <c r="E2482" t="s">
        <v>320</v>
      </c>
      <c r="F2482" t="s">
        <v>848</v>
      </c>
      <c r="L2482" t="s">
        <v>30</v>
      </c>
      <c r="M2482">
        <f>'Venteo_Gas asociado'!AQ129</f>
        <v>0</v>
      </c>
      <c r="N2482">
        <f>IFERROR(IF(L2482="CO2",M2482,IF(L2482="CH4",M2482*Hoja1!$C$19,BASEDEDATOS!M2482*Hoja1!$C$20)),0)</f>
        <v>0</v>
      </c>
    </row>
    <row r="2483" spans="2:14" x14ac:dyDescent="0.75">
      <c r="B2483" t="str">
        <f t="shared" si="21"/>
        <v>1B2aii</v>
      </c>
      <c r="C2483" t="str">
        <f>Hoja1!$C$31</f>
        <v>CRUDO</v>
      </c>
      <c r="D2483" t="s">
        <v>13</v>
      </c>
      <c r="E2483" t="s">
        <v>320</v>
      </c>
      <c r="F2483" t="s">
        <v>848</v>
      </c>
      <c r="L2483" t="s">
        <v>30</v>
      </c>
      <c r="M2483">
        <f>'Venteo_Gas asociado'!AQ130</f>
        <v>0</v>
      </c>
      <c r="N2483">
        <f>IFERROR(IF(L2483="CO2",M2483,IF(L2483="CH4",M2483*Hoja1!$C$19,BASEDEDATOS!M2483*Hoja1!$C$20)),0)</f>
        <v>0</v>
      </c>
    </row>
    <row r="2484" spans="2:14" x14ac:dyDescent="0.75">
      <c r="B2484" t="str">
        <f t="shared" si="21"/>
        <v>1B2aii</v>
      </c>
      <c r="C2484" t="str">
        <f>Hoja1!$C$31</f>
        <v>CRUDO</v>
      </c>
      <c r="D2484" t="s">
        <v>13</v>
      </c>
      <c r="E2484" t="s">
        <v>320</v>
      </c>
      <c r="F2484" t="s">
        <v>848</v>
      </c>
      <c r="L2484" t="s">
        <v>31</v>
      </c>
      <c r="M2484">
        <f>'Venteo_Gas asociado'!AP49</f>
        <v>9.5104983974908291E-4</v>
      </c>
      <c r="N2484">
        <f>IFERROR(IF(L2484="CO2",M2484,IF(L2484="CH4",M2484*Hoja1!$C$19,BASEDEDATOS!M2484*Hoja1!$C$20)),0)</f>
        <v>2.6629395512974323E-2</v>
      </c>
    </row>
    <row r="2485" spans="2:14" x14ac:dyDescent="0.75">
      <c r="B2485" t="str">
        <f t="shared" si="21"/>
        <v>1B2aii</v>
      </c>
      <c r="C2485" t="str">
        <f>Hoja1!$C$31</f>
        <v>CRUDO</v>
      </c>
      <c r="D2485" t="s">
        <v>13</v>
      </c>
      <c r="E2485" t="s">
        <v>320</v>
      </c>
      <c r="F2485" t="s">
        <v>848</v>
      </c>
      <c r="L2485" t="s">
        <v>31</v>
      </c>
      <c r="M2485">
        <f>'Venteo_Gas asociado'!AP50</f>
        <v>3.5664368990590608E-4</v>
      </c>
      <c r="N2485">
        <f>IFERROR(IF(L2485="CO2",M2485,IF(L2485="CH4",M2485*Hoja1!$C$19,BASEDEDATOS!M2485*Hoja1!$C$20)),0)</f>
        <v>9.9860233173653702E-3</v>
      </c>
    </row>
    <row r="2486" spans="2:14" x14ac:dyDescent="0.75">
      <c r="B2486" t="str">
        <f t="shared" si="21"/>
        <v>1B2aii</v>
      </c>
      <c r="C2486" t="str">
        <f>Hoja1!$C$31</f>
        <v>CRUDO</v>
      </c>
      <c r="D2486" t="s">
        <v>13</v>
      </c>
      <c r="E2486" t="s">
        <v>320</v>
      </c>
      <c r="F2486" t="s">
        <v>848</v>
      </c>
      <c r="L2486" t="s">
        <v>31</v>
      </c>
      <c r="M2486">
        <f>'Venteo_Gas asociado'!AP51</f>
        <v>9.6096749726350308E-2</v>
      </c>
      <c r="N2486">
        <f>IFERROR(IF(L2486="CO2",M2486,IF(L2486="CH4",M2486*Hoja1!$C$19,BASEDEDATOS!M2486*Hoja1!$C$20)),0)</f>
        <v>2.6907089923378087</v>
      </c>
    </row>
    <row r="2487" spans="2:14" x14ac:dyDescent="0.75">
      <c r="B2487" t="str">
        <f t="shared" si="21"/>
        <v>1B2aii</v>
      </c>
      <c r="C2487" t="str">
        <f>Hoja1!$C$31</f>
        <v>CRUDO</v>
      </c>
      <c r="D2487" t="s">
        <v>13</v>
      </c>
      <c r="E2487" t="s">
        <v>320</v>
      </c>
      <c r="F2487" t="s">
        <v>848</v>
      </c>
      <c r="L2487" t="s">
        <v>31</v>
      </c>
      <c r="M2487">
        <f>'Venteo_Gas asociado'!AP52</f>
        <v>0.15375479956216048</v>
      </c>
      <c r="N2487">
        <f>IFERROR(IF(L2487="CO2",M2487,IF(L2487="CH4",M2487*Hoja1!$C$19,BASEDEDATOS!M2487*Hoja1!$C$20)),0)</f>
        <v>4.3051343877404937</v>
      </c>
    </row>
    <row r="2488" spans="2:14" x14ac:dyDescent="0.75">
      <c r="B2488" t="str">
        <f t="shared" si="21"/>
        <v>1B2aii</v>
      </c>
      <c r="C2488" t="str">
        <f>Hoja1!$C$31</f>
        <v>CRUDO</v>
      </c>
      <c r="D2488" t="s">
        <v>13</v>
      </c>
      <c r="E2488" t="s">
        <v>320</v>
      </c>
      <c r="F2488" t="s">
        <v>848</v>
      </c>
      <c r="L2488" t="s">
        <v>31</v>
      </c>
      <c r="M2488">
        <f>'Venteo_Gas asociado'!AP53</f>
        <v>2.3776245993727073E-4</v>
      </c>
      <c r="N2488">
        <f>IFERROR(IF(L2488="CO2",M2488,IF(L2488="CH4",M2488*Hoja1!$C$19,BASEDEDATOS!M2488*Hoja1!$C$20)),0)</f>
        <v>6.6573488782435807E-3</v>
      </c>
    </row>
    <row r="2489" spans="2:14" x14ac:dyDescent="0.75">
      <c r="B2489" t="str">
        <f t="shared" si="21"/>
        <v>1B2aii</v>
      </c>
      <c r="C2489" t="str">
        <f>Hoja1!$C$31</f>
        <v>CRUDO</v>
      </c>
      <c r="D2489" t="s">
        <v>13</v>
      </c>
      <c r="E2489" t="s">
        <v>320</v>
      </c>
      <c r="F2489" t="s">
        <v>848</v>
      </c>
      <c r="L2489" t="s">
        <v>31</v>
      </c>
      <c r="M2489">
        <f>'Venteo_Gas asociado'!AP54</f>
        <v>0.17297414950743056</v>
      </c>
      <c r="N2489">
        <f>IFERROR(IF(L2489="CO2",M2489,IF(L2489="CH4",M2489*Hoja1!$C$19,BASEDEDATOS!M2489*Hoja1!$C$20)),0)</f>
        <v>4.8432761862080556</v>
      </c>
    </row>
    <row r="2490" spans="2:14" x14ac:dyDescent="0.75">
      <c r="B2490" t="str">
        <f t="shared" si="21"/>
        <v>1B2aii</v>
      </c>
      <c r="C2490" t="str">
        <f>Hoja1!$C$31</f>
        <v>CRUDO</v>
      </c>
      <c r="D2490" t="s">
        <v>13</v>
      </c>
      <c r="E2490" t="s">
        <v>320</v>
      </c>
      <c r="F2490" t="s">
        <v>848</v>
      </c>
      <c r="L2490" t="s">
        <v>31</v>
      </c>
      <c r="M2490">
        <f>'Venteo_Gas asociado'!AP55</f>
        <v>1.9020996794981658E-3</v>
      </c>
      <c r="N2490">
        <f>IFERROR(IF(L2490="CO2",M2490,IF(L2490="CH4",M2490*Hoja1!$C$19,BASEDEDATOS!M2490*Hoja1!$C$20)),0)</f>
        <v>5.3258791025948646E-2</v>
      </c>
    </row>
    <row r="2491" spans="2:14" x14ac:dyDescent="0.75">
      <c r="B2491" t="str">
        <f t="shared" si="21"/>
        <v>1B2aii</v>
      </c>
      <c r="C2491" t="str">
        <f>Hoja1!$C$31</f>
        <v>CRUDO</v>
      </c>
      <c r="D2491" t="s">
        <v>13</v>
      </c>
      <c r="E2491" t="s">
        <v>320</v>
      </c>
      <c r="F2491" t="s">
        <v>848</v>
      </c>
      <c r="L2491" t="s">
        <v>31</v>
      </c>
      <c r="M2491">
        <f>'Venteo_Gas asociado'!AP56</f>
        <v>2.3776245993727073E-3</v>
      </c>
      <c r="N2491">
        <f>IFERROR(IF(L2491="CO2",M2491,IF(L2491="CH4",M2491*Hoja1!$C$19,BASEDEDATOS!M2491*Hoja1!$C$20)),0)</f>
        <v>6.6573488782435811E-2</v>
      </c>
    </row>
    <row r="2492" spans="2:14" x14ac:dyDescent="0.75">
      <c r="B2492" t="str">
        <f t="shared" si="21"/>
        <v>1B2aii</v>
      </c>
      <c r="C2492" t="str">
        <f>Hoja1!$C$31</f>
        <v>CRUDO</v>
      </c>
      <c r="D2492" t="s">
        <v>13</v>
      </c>
      <c r="E2492" t="s">
        <v>320</v>
      </c>
      <c r="F2492" t="s">
        <v>848</v>
      </c>
      <c r="L2492" t="s">
        <v>31</v>
      </c>
      <c r="M2492">
        <f>'Venteo_Gas asociado'!AP57</f>
        <v>0</v>
      </c>
      <c r="N2492">
        <f>IFERROR(IF(L2492="CO2",M2492,IF(L2492="CH4",M2492*Hoja1!$C$19,BASEDEDATOS!M2492*Hoja1!$C$20)),0)</f>
        <v>0</v>
      </c>
    </row>
    <row r="2493" spans="2:14" x14ac:dyDescent="0.75">
      <c r="B2493" t="str">
        <f t="shared" si="21"/>
        <v>1B2aii</v>
      </c>
      <c r="C2493" t="str">
        <f>Hoja1!$C$31</f>
        <v>CRUDO</v>
      </c>
      <c r="D2493" t="s">
        <v>13</v>
      </c>
      <c r="E2493" t="s">
        <v>320</v>
      </c>
      <c r="F2493" t="s">
        <v>848</v>
      </c>
      <c r="L2493" t="s">
        <v>31</v>
      </c>
      <c r="M2493">
        <f>'Venteo_Gas asociado'!AP58</f>
        <v>0</v>
      </c>
      <c r="N2493">
        <f>IFERROR(IF(L2493="CO2",M2493,IF(L2493="CH4",M2493*Hoja1!$C$19,BASEDEDATOS!M2493*Hoja1!$C$20)),0)</f>
        <v>0</v>
      </c>
    </row>
    <row r="2494" spans="2:14" x14ac:dyDescent="0.75">
      <c r="B2494" t="str">
        <f t="shared" si="21"/>
        <v>1B2aii</v>
      </c>
      <c r="C2494" t="str">
        <f>Hoja1!$C$31</f>
        <v>CRUDO</v>
      </c>
      <c r="D2494" t="s">
        <v>13</v>
      </c>
      <c r="E2494" t="s">
        <v>320</v>
      </c>
      <c r="F2494" t="s">
        <v>848</v>
      </c>
      <c r="L2494" t="s">
        <v>31</v>
      </c>
      <c r="M2494">
        <f>'Venteo_Gas asociado'!AP59</f>
        <v>0</v>
      </c>
      <c r="N2494">
        <f>IFERROR(IF(L2494="CO2",M2494,IF(L2494="CH4",M2494*Hoja1!$C$19,BASEDEDATOS!M2494*Hoja1!$C$20)),0)</f>
        <v>0</v>
      </c>
    </row>
    <row r="2495" spans="2:14" x14ac:dyDescent="0.75">
      <c r="B2495" t="str">
        <f t="shared" si="21"/>
        <v>1B2aii</v>
      </c>
      <c r="C2495" t="str">
        <f>Hoja1!$C$31</f>
        <v>CRUDO</v>
      </c>
      <c r="D2495" t="s">
        <v>13</v>
      </c>
      <c r="E2495" t="s">
        <v>320</v>
      </c>
      <c r="F2495" t="s">
        <v>848</v>
      </c>
      <c r="L2495" t="s">
        <v>31</v>
      </c>
      <c r="M2495">
        <f>'Venteo_Gas asociado'!AP60</f>
        <v>0</v>
      </c>
      <c r="N2495">
        <f>IFERROR(IF(L2495="CO2",M2495,IF(L2495="CH4",M2495*Hoja1!$C$19,BASEDEDATOS!M2495*Hoja1!$C$20)),0)</f>
        <v>0</v>
      </c>
    </row>
    <row r="2496" spans="2:14" x14ac:dyDescent="0.75">
      <c r="B2496" t="str">
        <f t="shared" si="21"/>
        <v>1B2aii</v>
      </c>
      <c r="C2496" t="str">
        <f>Hoja1!$C$31</f>
        <v>CRUDO</v>
      </c>
      <c r="D2496" t="s">
        <v>13</v>
      </c>
      <c r="E2496" t="s">
        <v>320</v>
      </c>
      <c r="F2496" t="s">
        <v>848</v>
      </c>
      <c r="L2496" t="s">
        <v>31</v>
      </c>
      <c r="M2496">
        <f>'Venteo_Gas asociado'!AP61</f>
        <v>0</v>
      </c>
      <c r="N2496">
        <f>IFERROR(IF(L2496="CO2",M2496,IF(L2496="CH4",M2496*Hoja1!$C$19,BASEDEDATOS!M2496*Hoja1!$C$20)),0)</f>
        <v>0</v>
      </c>
    </row>
    <row r="2497" spans="2:14" x14ac:dyDescent="0.75">
      <c r="B2497" t="str">
        <f t="shared" si="21"/>
        <v>1B2aii</v>
      </c>
      <c r="C2497" t="str">
        <f>Hoja1!$C$31</f>
        <v>CRUDO</v>
      </c>
      <c r="D2497" t="s">
        <v>13</v>
      </c>
      <c r="E2497" t="s">
        <v>320</v>
      </c>
      <c r="F2497" t="s">
        <v>848</v>
      </c>
      <c r="L2497" t="s">
        <v>31</v>
      </c>
      <c r="M2497">
        <f>'Venteo_Gas asociado'!AP62</f>
        <v>0</v>
      </c>
      <c r="N2497">
        <f>IFERROR(IF(L2497="CO2",M2497,IF(L2497="CH4",M2497*Hoja1!$C$19,BASEDEDATOS!M2497*Hoja1!$C$20)),0)</f>
        <v>0</v>
      </c>
    </row>
    <row r="2498" spans="2:14" x14ac:dyDescent="0.75">
      <c r="B2498" t="str">
        <f t="shared" si="21"/>
        <v>1B2aii</v>
      </c>
      <c r="C2498" t="str">
        <f>Hoja1!$C$31</f>
        <v>CRUDO</v>
      </c>
      <c r="D2498" t="s">
        <v>13</v>
      </c>
      <c r="E2498" t="s">
        <v>320</v>
      </c>
      <c r="F2498" t="s">
        <v>848</v>
      </c>
      <c r="L2498" t="s">
        <v>31</v>
      </c>
      <c r="M2498">
        <f>'Venteo_Gas asociado'!AP63</f>
        <v>0</v>
      </c>
      <c r="N2498">
        <f>IFERROR(IF(L2498="CO2",M2498,IF(L2498="CH4",M2498*Hoja1!$C$19,BASEDEDATOS!M2498*Hoja1!$C$20)),0)</f>
        <v>0</v>
      </c>
    </row>
    <row r="2499" spans="2:14" x14ac:dyDescent="0.75">
      <c r="B2499" t="str">
        <f t="shared" si="21"/>
        <v>1B2aii</v>
      </c>
      <c r="C2499" t="str">
        <f>Hoja1!$C$31</f>
        <v>CRUDO</v>
      </c>
      <c r="D2499" t="s">
        <v>13</v>
      </c>
      <c r="E2499" t="s">
        <v>320</v>
      </c>
      <c r="F2499" t="s">
        <v>848</v>
      </c>
      <c r="L2499" t="s">
        <v>31</v>
      </c>
      <c r="M2499">
        <f>'Venteo_Gas asociado'!AP64</f>
        <v>0</v>
      </c>
      <c r="N2499">
        <f>IFERROR(IF(L2499="CO2",M2499,IF(L2499="CH4",M2499*Hoja1!$C$19,BASEDEDATOS!M2499*Hoja1!$C$20)),0)</f>
        <v>0</v>
      </c>
    </row>
    <row r="2500" spans="2:14" x14ac:dyDescent="0.75">
      <c r="B2500" t="str">
        <f t="shared" si="21"/>
        <v>1B2aii</v>
      </c>
      <c r="C2500" t="str">
        <f>Hoja1!$C$31</f>
        <v>CRUDO</v>
      </c>
      <c r="D2500" t="s">
        <v>13</v>
      </c>
      <c r="E2500" t="s">
        <v>320</v>
      </c>
      <c r="F2500" t="s">
        <v>848</v>
      </c>
      <c r="L2500" t="s">
        <v>31</v>
      </c>
      <c r="M2500">
        <f>'Venteo_Gas asociado'!AP65</f>
        <v>0</v>
      </c>
      <c r="N2500">
        <f>IFERROR(IF(L2500="CO2",M2500,IF(L2500="CH4",M2500*Hoja1!$C$19,BASEDEDATOS!M2500*Hoja1!$C$20)),0)</f>
        <v>0</v>
      </c>
    </row>
    <row r="2501" spans="2:14" x14ac:dyDescent="0.75">
      <c r="B2501" t="str">
        <f t="shared" si="21"/>
        <v>1B2aii</v>
      </c>
      <c r="C2501" t="str">
        <f>Hoja1!$C$31</f>
        <v>CRUDO</v>
      </c>
      <c r="D2501" t="s">
        <v>13</v>
      </c>
      <c r="E2501" t="s">
        <v>320</v>
      </c>
      <c r="F2501" t="s">
        <v>848</v>
      </c>
      <c r="L2501" t="s">
        <v>31</v>
      </c>
      <c r="M2501">
        <f>'Venteo_Gas asociado'!AP66</f>
        <v>0</v>
      </c>
      <c r="N2501">
        <f>IFERROR(IF(L2501="CO2",M2501,IF(L2501="CH4",M2501*Hoja1!$C$19,BASEDEDATOS!M2501*Hoja1!$C$20)),0)</f>
        <v>0</v>
      </c>
    </row>
    <row r="2502" spans="2:14" x14ac:dyDescent="0.75">
      <c r="B2502" t="str">
        <f t="shared" si="21"/>
        <v>1B2aii</v>
      </c>
      <c r="C2502" t="str">
        <f>Hoja1!$C$31</f>
        <v>CRUDO</v>
      </c>
      <c r="D2502" t="s">
        <v>13</v>
      </c>
      <c r="E2502" t="s">
        <v>320</v>
      </c>
      <c r="F2502" t="s">
        <v>848</v>
      </c>
      <c r="L2502" t="s">
        <v>31</v>
      </c>
      <c r="M2502">
        <f>'Venteo_Gas asociado'!AP67</f>
        <v>0</v>
      </c>
      <c r="N2502">
        <f>IFERROR(IF(L2502="CO2",M2502,IF(L2502="CH4",M2502*Hoja1!$C$19,BASEDEDATOS!M2502*Hoja1!$C$20)),0)</f>
        <v>0</v>
      </c>
    </row>
    <row r="2503" spans="2:14" x14ac:dyDescent="0.75">
      <c r="B2503" t="str">
        <f t="shared" si="21"/>
        <v>1B2aii</v>
      </c>
      <c r="C2503" t="str">
        <f>Hoja1!$C$31</f>
        <v>CRUDO</v>
      </c>
      <c r="D2503" t="s">
        <v>13</v>
      </c>
      <c r="E2503" t="s">
        <v>320</v>
      </c>
      <c r="F2503" t="s">
        <v>848</v>
      </c>
      <c r="L2503" t="s">
        <v>31</v>
      </c>
      <c r="M2503">
        <f>'Venteo_Gas asociado'!AP68</f>
        <v>0</v>
      </c>
      <c r="N2503">
        <f>IFERROR(IF(L2503="CO2",M2503,IF(L2503="CH4",M2503*Hoja1!$C$19,BASEDEDATOS!M2503*Hoja1!$C$20)),0)</f>
        <v>0</v>
      </c>
    </row>
    <row r="2504" spans="2:14" x14ac:dyDescent="0.75">
      <c r="B2504" t="str">
        <f t="shared" si="21"/>
        <v>1B2aii</v>
      </c>
      <c r="C2504" t="str">
        <f>Hoja1!$C$31</f>
        <v>CRUDO</v>
      </c>
      <c r="D2504" t="s">
        <v>13</v>
      </c>
      <c r="E2504" t="s">
        <v>320</v>
      </c>
      <c r="F2504" t="s">
        <v>848</v>
      </c>
      <c r="L2504" t="s">
        <v>31</v>
      </c>
      <c r="M2504">
        <f>'Venteo_Gas asociado'!AP69</f>
        <v>0</v>
      </c>
      <c r="N2504">
        <f>IFERROR(IF(L2504="CO2",M2504,IF(L2504="CH4",M2504*Hoja1!$C$19,BASEDEDATOS!M2504*Hoja1!$C$20)),0)</f>
        <v>0</v>
      </c>
    </row>
    <row r="2505" spans="2:14" x14ac:dyDescent="0.75">
      <c r="B2505" t="str">
        <f t="shared" si="21"/>
        <v>1B2aii</v>
      </c>
      <c r="C2505" t="str">
        <f>Hoja1!$C$31</f>
        <v>CRUDO</v>
      </c>
      <c r="D2505" t="s">
        <v>13</v>
      </c>
      <c r="E2505" t="s">
        <v>320</v>
      </c>
      <c r="F2505" t="s">
        <v>848</v>
      </c>
      <c r="L2505" t="s">
        <v>31</v>
      </c>
      <c r="M2505">
        <f>'Venteo_Gas asociado'!AP70</f>
        <v>0</v>
      </c>
      <c r="N2505">
        <f>IFERROR(IF(L2505="CO2",M2505,IF(L2505="CH4",M2505*Hoja1!$C$19,BASEDEDATOS!M2505*Hoja1!$C$20)),0)</f>
        <v>0</v>
      </c>
    </row>
    <row r="2506" spans="2:14" x14ac:dyDescent="0.75">
      <c r="B2506" t="str">
        <f t="shared" si="21"/>
        <v>1B2aii</v>
      </c>
      <c r="C2506" t="str">
        <f>Hoja1!$C$31</f>
        <v>CRUDO</v>
      </c>
      <c r="D2506" t="s">
        <v>13</v>
      </c>
      <c r="E2506" t="s">
        <v>320</v>
      </c>
      <c r="F2506" t="s">
        <v>848</v>
      </c>
      <c r="L2506" t="s">
        <v>31</v>
      </c>
      <c r="M2506">
        <f>'Venteo_Gas asociado'!AP71</f>
        <v>0</v>
      </c>
      <c r="N2506">
        <f>IFERROR(IF(L2506="CO2",M2506,IF(L2506="CH4",M2506*Hoja1!$C$19,BASEDEDATOS!M2506*Hoja1!$C$20)),0)</f>
        <v>0</v>
      </c>
    </row>
    <row r="2507" spans="2:14" x14ac:dyDescent="0.75">
      <c r="B2507" t="str">
        <f t="shared" si="21"/>
        <v>1B2aii</v>
      </c>
      <c r="C2507" t="str">
        <f>Hoja1!$C$31</f>
        <v>CRUDO</v>
      </c>
      <c r="D2507" t="s">
        <v>13</v>
      </c>
      <c r="E2507" t="s">
        <v>320</v>
      </c>
      <c r="F2507" t="s">
        <v>848</v>
      </c>
      <c r="L2507" t="s">
        <v>31</v>
      </c>
      <c r="M2507">
        <f>'Venteo_Gas asociado'!AP72</f>
        <v>0</v>
      </c>
      <c r="N2507">
        <f>IFERROR(IF(L2507="CO2",M2507,IF(L2507="CH4",M2507*Hoja1!$C$19,BASEDEDATOS!M2507*Hoja1!$C$20)),0)</f>
        <v>0</v>
      </c>
    </row>
    <row r="2508" spans="2:14" x14ac:dyDescent="0.75">
      <c r="B2508" t="str">
        <f t="shared" si="21"/>
        <v>1B2aii</v>
      </c>
      <c r="C2508" t="str">
        <f>Hoja1!$C$31</f>
        <v>CRUDO</v>
      </c>
      <c r="D2508" t="s">
        <v>13</v>
      </c>
      <c r="E2508" t="s">
        <v>320</v>
      </c>
      <c r="F2508" t="s">
        <v>848</v>
      </c>
      <c r="L2508" t="s">
        <v>31</v>
      </c>
      <c r="M2508">
        <f>'Venteo_Gas asociado'!AP73</f>
        <v>0</v>
      </c>
      <c r="N2508">
        <f>IFERROR(IF(L2508="CO2",M2508,IF(L2508="CH4",M2508*Hoja1!$C$19,BASEDEDATOS!M2508*Hoja1!$C$20)),0)</f>
        <v>0</v>
      </c>
    </row>
    <row r="2509" spans="2:14" x14ac:dyDescent="0.75">
      <c r="B2509" t="str">
        <f t="shared" si="21"/>
        <v>1B2aii</v>
      </c>
      <c r="C2509" t="str">
        <f>Hoja1!$C$31</f>
        <v>CRUDO</v>
      </c>
      <c r="D2509" t="s">
        <v>13</v>
      </c>
      <c r="E2509" t="s">
        <v>320</v>
      </c>
      <c r="F2509" t="s">
        <v>848</v>
      </c>
      <c r="L2509" t="s">
        <v>31</v>
      </c>
      <c r="M2509">
        <f>'Venteo_Gas asociado'!AP74</f>
        <v>0</v>
      </c>
      <c r="N2509">
        <f>IFERROR(IF(L2509="CO2",M2509,IF(L2509="CH4",M2509*Hoja1!$C$19,BASEDEDATOS!M2509*Hoja1!$C$20)),0)</f>
        <v>0</v>
      </c>
    </row>
    <row r="2510" spans="2:14" x14ac:dyDescent="0.75">
      <c r="B2510" t="str">
        <f t="shared" si="21"/>
        <v>1B2aii</v>
      </c>
      <c r="C2510" t="str">
        <f>Hoja1!$C$31</f>
        <v>CRUDO</v>
      </c>
      <c r="D2510" t="s">
        <v>13</v>
      </c>
      <c r="E2510" t="s">
        <v>320</v>
      </c>
      <c r="F2510" t="s">
        <v>848</v>
      </c>
      <c r="L2510" t="s">
        <v>31</v>
      </c>
      <c r="M2510">
        <f>'Venteo_Gas asociado'!AP75</f>
        <v>0</v>
      </c>
      <c r="N2510">
        <f>IFERROR(IF(L2510="CO2",M2510,IF(L2510="CH4",M2510*Hoja1!$C$19,BASEDEDATOS!M2510*Hoja1!$C$20)),0)</f>
        <v>0</v>
      </c>
    </row>
    <row r="2511" spans="2:14" x14ac:dyDescent="0.75">
      <c r="B2511" t="str">
        <f t="shared" si="21"/>
        <v>1B2aii</v>
      </c>
      <c r="C2511" t="str">
        <f>Hoja1!$C$31</f>
        <v>CRUDO</v>
      </c>
      <c r="D2511" t="s">
        <v>13</v>
      </c>
      <c r="E2511" t="s">
        <v>320</v>
      </c>
      <c r="F2511" t="s">
        <v>848</v>
      </c>
      <c r="L2511" t="s">
        <v>31</v>
      </c>
      <c r="M2511">
        <f>'Venteo_Gas asociado'!AP76</f>
        <v>0</v>
      </c>
      <c r="N2511">
        <f>IFERROR(IF(L2511="CO2",M2511,IF(L2511="CH4",M2511*Hoja1!$C$19,BASEDEDATOS!M2511*Hoja1!$C$20)),0)</f>
        <v>0</v>
      </c>
    </row>
    <row r="2512" spans="2:14" x14ac:dyDescent="0.75">
      <c r="B2512" t="str">
        <f t="shared" si="21"/>
        <v>1B2aii</v>
      </c>
      <c r="C2512" t="str">
        <f>Hoja1!$C$31</f>
        <v>CRUDO</v>
      </c>
      <c r="D2512" t="s">
        <v>13</v>
      </c>
      <c r="E2512" t="s">
        <v>320</v>
      </c>
      <c r="F2512" t="s">
        <v>848</v>
      </c>
      <c r="L2512" t="s">
        <v>31</v>
      </c>
      <c r="M2512">
        <f>'Venteo_Gas asociado'!AP77</f>
        <v>0</v>
      </c>
      <c r="N2512">
        <f>IFERROR(IF(L2512="CO2",M2512,IF(L2512="CH4",M2512*Hoja1!$C$19,BASEDEDATOS!M2512*Hoja1!$C$20)),0)</f>
        <v>0</v>
      </c>
    </row>
    <row r="2513" spans="2:14" x14ac:dyDescent="0.75">
      <c r="B2513" t="str">
        <f t="shared" si="21"/>
        <v>1B2aii</v>
      </c>
      <c r="C2513" t="str">
        <f>Hoja1!$C$31</f>
        <v>CRUDO</v>
      </c>
      <c r="D2513" t="s">
        <v>13</v>
      </c>
      <c r="E2513" t="s">
        <v>320</v>
      </c>
      <c r="F2513" t="s">
        <v>848</v>
      </c>
      <c r="L2513" t="s">
        <v>31</v>
      </c>
      <c r="M2513">
        <f>'Venteo_Gas asociado'!AP78</f>
        <v>0</v>
      </c>
      <c r="N2513">
        <f>IFERROR(IF(L2513="CO2",M2513,IF(L2513="CH4",M2513*Hoja1!$C$19,BASEDEDATOS!M2513*Hoja1!$C$20)),0)</f>
        <v>0</v>
      </c>
    </row>
    <row r="2514" spans="2:14" x14ac:dyDescent="0.75">
      <c r="B2514" t="str">
        <f t="shared" si="21"/>
        <v>1B2aii</v>
      </c>
      <c r="C2514" t="str">
        <f>Hoja1!$C$31</f>
        <v>CRUDO</v>
      </c>
      <c r="D2514" t="s">
        <v>13</v>
      </c>
      <c r="E2514" t="s">
        <v>320</v>
      </c>
      <c r="F2514" t="s">
        <v>848</v>
      </c>
      <c r="L2514" t="s">
        <v>31</v>
      </c>
      <c r="M2514">
        <f>'Venteo_Gas asociado'!AP79</f>
        <v>0</v>
      </c>
      <c r="N2514">
        <f>IFERROR(IF(L2514="CO2",M2514,IF(L2514="CH4",M2514*Hoja1!$C$19,BASEDEDATOS!M2514*Hoja1!$C$20)),0)</f>
        <v>0</v>
      </c>
    </row>
    <row r="2515" spans="2:14" x14ac:dyDescent="0.75">
      <c r="B2515" t="str">
        <f t="shared" si="21"/>
        <v>1B2aii</v>
      </c>
      <c r="C2515" t="str">
        <f>Hoja1!$C$31</f>
        <v>CRUDO</v>
      </c>
      <c r="D2515" t="s">
        <v>13</v>
      </c>
      <c r="E2515" t="s">
        <v>320</v>
      </c>
      <c r="F2515" t="s">
        <v>848</v>
      </c>
      <c r="L2515" t="s">
        <v>31</v>
      </c>
      <c r="M2515">
        <f>'Venteo_Gas asociado'!AP80</f>
        <v>0</v>
      </c>
      <c r="N2515">
        <f>IFERROR(IF(L2515="CO2",M2515,IF(L2515="CH4",M2515*Hoja1!$C$19,BASEDEDATOS!M2515*Hoja1!$C$20)),0)</f>
        <v>0</v>
      </c>
    </row>
    <row r="2516" spans="2:14" x14ac:dyDescent="0.75">
      <c r="B2516" t="str">
        <f t="shared" si="21"/>
        <v>1B2aii</v>
      </c>
      <c r="C2516" t="str">
        <f>Hoja1!$C$31</f>
        <v>CRUDO</v>
      </c>
      <c r="D2516" t="s">
        <v>13</v>
      </c>
      <c r="E2516" t="s">
        <v>320</v>
      </c>
      <c r="F2516" t="s">
        <v>848</v>
      </c>
      <c r="L2516" t="s">
        <v>31</v>
      </c>
      <c r="M2516">
        <f>'Venteo_Gas asociado'!AP81</f>
        <v>0</v>
      </c>
      <c r="N2516">
        <f>IFERROR(IF(L2516="CO2",M2516,IF(L2516="CH4",M2516*Hoja1!$C$19,BASEDEDATOS!M2516*Hoja1!$C$20)),0)</f>
        <v>0</v>
      </c>
    </row>
    <row r="2517" spans="2:14" x14ac:dyDescent="0.75">
      <c r="B2517" t="str">
        <f t="shared" si="21"/>
        <v>1B2aii</v>
      </c>
      <c r="C2517" t="str">
        <f>Hoja1!$C$31</f>
        <v>CRUDO</v>
      </c>
      <c r="D2517" t="s">
        <v>13</v>
      </c>
      <c r="E2517" t="s">
        <v>320</v>
      </c>
      <c r="F2517" t="s">
        <v>848</v>
      </c>
      <c r="L2517" t="s">
        <v>31</v>
      </c>
      <c r="M2517">
        <f>'Venteo_Gas asociado'!AP82</f>
        <v>0</v>
      </c>
      <c r="N2517">
        <f>IFERROR(IF(L2517="CO2",M2517,IF(L2517="CH4",M2517*Hoja1!$C$19,BASEDEDATOS!M2517*Hoja1!$C$20)),0)</f>
        <v>0</v>
      </c>
    </row>
    <row r="2518" spans="2:14" x14ac:dyDescent="0.75">
      <c r="B2518" t="str">
        <f t="shared" si="21"/>
        <v>1B2aii</v>
      </c>
      <c r="C2518" t="str">
        <f>Hoja1!$C$31</f>
        <v>CRUDO</v>
      </c>
      <c r="D2518" t="s">
        <v>13</v>
      </c>
      <c r="E2518" t="s">
        <v>320</v>
      </c>
      <c r="F2518" t="s">
        <v>848</v>
      </c>
      <c r="L2518" t="s">
        <v>31</v>
      </c>
      <c r="M2518">
        <f>'Venteo_Gas asociado'!AP83</f>
        <v>0</v>
      </c>
      <c r="N2518">
        <f>IFERROR(IF(L2518="CO2",M2518,IF(L2518="CH4",M2518*Hoja1!$C$19,BASEDEDATOS!M2518*Hoja1!$C$20)),0)</f>
        <v>0</v>
      </c>
    </row>
    <row r="2519" spans="2:14" x14ac:dyDescent="0.75">
      <c r="B2519" t="str">
        <f t="shared" si="21"/>
        <v>1B2aii</v>
      </c>
      <c r="C2519" t="str">
        <f>Hoja1!$C$31</f>
        <v>CRUDO</v>
      </c>
      <c r="D2519" t="s">
        <v>13</v>
      </c>
      <c r="E2519" t="s">
        <v>320</v>
      </c>
      <c r="F2519" t="s">
        <v>848</v>
      </c>
      <c r="L2519" t="s">
        <v>31</v>
      </c>
      <c r="M2519">
        <f>'Venteo_Gas asociado'!AP84</f>
        <v>0</v>
      </c>
      <c r="N2519">
        <f>IFERROR(IF(L2519="CO2",M2519,IF(L2519="CH4",M2519*Hoja1!$C$19,BASEDEDATOS!M2519*Hoja1!$C$20)),0)</f>
        <v>0</v>
      </c>
    </row>
    <row r="2520" spans="2:14" x14ac:dyDescent="0.75">
      <c r="B2520" t="str">
        <f t="shared" si="21"/>
        <v>1B2aii</v>
      </c>
      <c r="C2520" t="str">
        <f>Hoja1!$C$31</f>
        <v>CRUDO</v>
      </c>
      <c r="D2520" t="s">
        <v>13</v>
      </c>
      <c r="E2520" t="s">
        <v>320</v>
      </c>
      <c r="F2520" t="s">
        <v>848</v>
      </c>
      <c r="L2520" t="s">
        <v>31</v>
      </c>
      <c r="M2520">
        <f>'Venteo_Gas asociado'!AP85</f>
        <v>0</v>
      </c>
      <c r="N2520">
        <f>IFERROR(IF(L2520="CO2",M2520,IF(L2520="CH4",M2520*Hoja1!$C$19,BASEDEDATOS!M2520*Hoja1!$C$20)),0)</f>
        <v>0</v>
      </c>
    </row>
    <row r="2521" spans="2:14" x14ac:dyDescent="0.75">
      <c r="B2521" t="str">
        <f t="shared" si="21"/>
        <v>1B2aii</v>
      </c>
      <c r="C2521" t="str">
        <f>Hoja1!$C$31</f>
        <v>CRUDO</v>
      </c>
      <c r="D2521" t="s">
        <v>13</v>
      </c>
      <c r="E2521" t="s">
        <v>320</v>
      </c>
      <c r="F2521" t="s">
        <v>848</v>
      </c>
      <c r="L2521" t="s">
        <v>31</v>
      </c>
      <c r="M2521">
        <f>'Venteo_Gas asociado'!AP86</f>
        <v>0</v>
      </c>
      <c r="N2521">
        <f>IFERROR(IF(L2521="CO2",M2521,IF(L2521="CH4",M2521*Hoja1!$C$19,BASEDEDATOS!M2521*Hoja1!$C$20)),0)</f>
        <v>0</v>
      </c>
    </row>
    <row r="2522" spans="2:14" x14ac:dyDescent="0.75">
      <c r="B2522" t="str">
        <f t="shared" si="21"/>
        <v>1B2aii</v>
      </c>
      <c r="C2522" t="str">
        <f>Hoja1!$C$31</f>
        <v>CRUDO</v>
      </c>
      <c r="D2522" t="s">
        <v>13</v>
      </c>
      <c r="E2522" t="s">
        <v>320</v>
      </c>
      <c r="F2522" t="s">
        <v>848</v>
      </c>
      <c r="L2522" t="s">
        <v>31</v>
      </c>
      <c r="M2522">
        <f>'Venteo_Gas asociado'!AP87</f>
        <v>0</v>
      </c>
      <c r="N2522">
        <f>IFERROR(IF(L2522="CO2",M2522,IF(L2522="CH4",M2522*Hoja1!$C$19,BASEDEDATOS!M2522*Hoja1!$C$20)),0)</f>
        <v>0</v>
      </c>
    </row>
    <row r="2523" spans="2:14" x14ac:dyDescent="0.75">
      <c r="B2523" t="str">
        <f t="shared" si="21"/>
        <v>1B2aii</v>
      </c>
      <c r="C2523" t="str">
        <f>Hoja1!$C$31</f>
        <v>CRUDO</v>
      </c>
      <c r="D2523" t="s">
        <v>13</v>
      </c>
      <c r="E2523" t="s">
        <v>320</v>
      </c>
      <c r="F2523" t="s">
        <v>848</v>
      </c>
      <c r="L2523" t="s">
        <v>31</v>
      </c>
      <c r="M2523">
        <f>'Venteo_Gas asociado'!AP88</f>
        <v>0</v>
      </c>
      <c r="N2523">
        <f>IFERROR(IF(L2523="CO2",M2523,IF(L2523="CH4",M2523*Hoja1!$C$19,BASEDEDATOS!M2523*Hoja1!$C$20)),0)</f>
        <v>0</v>
      </c>
    </row>
    <row r="2524" spans="2:14" x14ac:dyDescent="0.75">
      <c r="B2524" t="str">
        <f t="shared" si="21"/>
        <v>1B2aii</v>
      </c>
      <c r="C2524" t="str">
        <f>Hoja1!$C$31</f>
        <v>CRUDO</v>
      </c>
      <c r="D2524" t="s">
        <v>13</v>
      </c>
      <c r="E2524" t="s">
        <v>320</v>
      </c>
      <c r="F2524" t="s">
        <v>848</v>
      </c>
      <c r="L2524" t="s">
        <v>31</v>
      </c>
      <c r="M2524">
        <f>'Venteo_Gas asociado'!AP89</f>
        <v>0</v>
      </c>
      <c r="N2524">
        <f>IFERROR(IF(L2524="CO2",M2524,IF(L2524="CH4",M2524*Hoja1!$C$19,BASEDEDATOS!M2524*Hoja1!$C$20)),0)</f>
        <v>0</v>
      </c>
    </row>
    <row r="2525" spans="2:14" x14ac:dyDescent="0.75">
      <c r="B2525" t="str">
        <f t="shared" si="21"/>
        <v>1B2aii</v>
      </c>
      <c r="C2525" t="str">
        <f>Hoja1!$C$31</f>
        <v>CRUDO</v>
      </c>
      <c r="D2525" t="s">
        <v>13</v>
      </c>
      <c r="E2525" t="s">
        <v>320</v>
      </c>
      <c r="F2525" t="s">
        <v>848</v>
      </c>
      <c r="L2525" t="s">
        <v>31</v>
      </c>
      <c r="M2525">
        <f>'Venteo_Gas asociado'!AP90</f>
        <v>0</v>
      </c>
      <c r="N2525">
        <f>IFERROR(IF(L2525="CO2",M2525,IF(L2525="CH4",M2525*Hoja1!$C$19,BASEDEDATOS!M2525*Hoja1!$C$20)),0)</f>
        <v>0</v>
      </c>
    </row>
    <row r="2526" spans="2:14" x14ac:dyDescent="0.75">
      <c r="B2526" t="str">
        <f t="shared" si="21"/>
        <v>1B2aii</v>
      </c>
      <c r="C2526" t="str">
        <f>Hoja1!$C$31</f>
        <v>CRUDO</v>
      </c>
      <c r="D2526" t="s">
        <v>13</v>
      </c>
      <c r="E2526" t="s">
        <v>320</v>
      </c>
      <c r="F2526" t="s">
        <v>848</v>
      </c>
      <c r="L2526" t="s">
        <v>31</v>
      </c>
      <c r="M2526">
        <f>'Venteo_Gas asociado'!AP91</f>
        <v>0</v>
      </c>
      <c r="N2526">
        <f>IFERROR(IF(L2526="CO2",M2526,IF(L2526="CH4",M2526*Hoja1!$C$19,BASEDEDATOS!M2526*Hoja1!$C$20)),0)</f>
        <v>0</v>
      </c>
    </row>
    <row r="2527" spans="2:14" x14ac:dyDescent="0.75">
      <c r="B2527" t="str">
        <f t="shared" si="21"/>
        <v>1B2aii</v>
      </c>
      <c r="C2527" t="str">
        <f>Hoja1!$C$31</f>
        <v>CRUDO</v>
      </c>
      <c r="D2527" t="s">
        <v>13</v>
      </c>
      <c r="E2527" t="s">
        <v>320</v>
      </c>
      <c r="F2527" t="s">
        <v>848</v>
      </c>
      <c r="L2527" t="s">
        <v>31</v>
      </c>
      <c r="M2527">
        <f>'Venteo_Gas asociado'!AP92</f>
        <v>0</v>
      </c>
      <c r="N2527">
        <f>IFERROR(IF(L2527="CO2",M2527,IF(L2527="CH4",M2527*Hoja1!$C$19,BASEDEDATOS!M2527*Hoja1!$C$20)),0)</f>
        <v>0</v>
      </c>
    </row>
    <row r="2528" spans="2:14" x14ac:dyDescent="0.75">
      <c r="B2528" t="str">
        <f t="shared" si="21"/>
        <v>1B2aii</v>
      </c>
      <c r="C2528" t="str">
        <f>Hoja1!$C$31</f>
        <v>CRUDO</v>
      </c>
      <c r="D2528" t="s">
        <v>13</v>
      </c>
      <c r="E2528" t="s">
        <v>320</v>
      </c>
      <c r="F2528" t="s">
        <v>848</v>
      </c>
      <c r="L2528" t="s">
        <v>31</v>
      </c>
      <c r="M2528">
        <f>'Venteo_Gas asociado'!AP93</f>
        <v>0</v>
      </c>
      <c r="N2528">
        <f>IFERROR(IF(L2528="CO2",M2528,IF(L2528="CH4",M2528*Hoja1!$C$19,BASEDEDATOS!M2528*Hoja1!$C$20)),0)</f>
        <v>0</v>
      </c>
    </row>
    <row r="2529" spans="2:14" x14ac:dyDescent="0.75">
      <c r="B2529" t="str">
        <f t="shared" si="21"/>
        <v>1B2aii</v>
      </c>
      <c r="C2529" t="str">
        <f>Hoja1!$C$31</f>
        <v>CRUDO</v>
      </c>
      <c r="D2529" t="s">
        <v>13</v>
      </c>
      <c r="E2529" t="s">
        <v>320</v>
      </c>
      <c r="F2529" t="s">
        <v>848</v>
      </c>
      <c r="L2529" t="s">
        <v>31</v>
      </c>
      <c r="M2529">
        <f>'Venteo_Gas asociado'!AP94</f>
        <v>0</v>
      </c>
      <c r="N2529">
        <f>IFERROR(IF(L2529="CO2",M2529,IF(L2529="CH4",M2529*Hoja1!$C$19,BASEDEDATOS!M2529*Hoja1!$C$20)),0)</f>
        <v>0</v>
      </c>
    </row>
    <row r="2530" spans="2:14" x14ac:dyDescent="0.75">
      <c r="B2530" t="str">
        <f t="shared" si="21"/>
        <v>1B2aii</v>
      </c>
      <c r="C2530" t="str">
        <f>Hoja1!$C$31</f>
        <v>CRUDO</v>
      </c>
      <c r="D2530" t="s">
        <v>13</v>
      </c>
      <c r="E2530" t="s">
        <v>320</v>
      </c>
      <c r="F2530" t="s">
        <v>848</v>
      </c>
      <c r="L2530" t="s">
        <v>31</v>
      </c>
      <c r="M2530">
        <f>'Venteo_Gas asociado'!AP95</f>
        <v>0</v>
      </c>
      <c r="N2530">
        <f>IFERROR(IF(L2530="CO2",M2530,IF(L2530="CH4",M2530*Hoja1!$C$19,BASEDEDATOS!M2530*Hoja1!$C$20)),0)</f>
        <v>0</v>
      </c>
    </row>
    <row r="2531" spans="2:14" x14ac:dyDescent="0.75">
      <c r="B2531" t="str">
        <f t="shared" ref="B2531:B2594" si="22">IF(C2531="CRUDO","1B2aii","1B2bii")</f>
        <v>1B2aii</v>
      </c>
      <c r="C2531" t="str">
        <f>Hoja1!$C$31</f>
        <v>CRUDO</v>
      </c>
      <c r="D2531" t="s">
        <v>13</v>
      </c>
      <c r="E2531" t="s">
        <v>320</v>
      </c>
      <c r="F2531" t="s">
        <v>848</v>
      </c>
      <c r="L2531" t="s">
        <v>31</v>
      </c>
      <c r="M2531">
        <f>'Venteo_Gas asociado'!AP96</f>
        <v>0</v>
      </c>
      <c r="N2531">
        <f>IFERROR(IF(L2531="CO2",M2531,IF(L2531="CH4",M2531*Hoja1!$C$19,BASEDEDATOS!M2531*Hoja1!$C$20)),0)</f>
        <v>0</v>
      </c>
    </row>
    <row r="2532" spans="2:14" x14ac:dyDescent="0.75">
      <c r="B2532" t="str">
        <f t="shared" si="22"/>
        <v>1B2aii</v>
      </c>
      <c r="C2532" t="str">
        <f>Hoja1!$C$31</f>
        <v>CRUDO</v>
      </c>
      <c r="D2532" t="s">
        <v>13</v>
      </c>
      <c r="E2532" t="s">
        <v>320</v>
      </c>
      <c r="F2532" t="s">
        <v>848</v>
      </c>
      <c r="L2532" t="s">
        <v>31</v>
      </c>
      <c r="M2532">
        <f>'Venteo_Gas asociado'!AP97</f>
        <v>0</v>
      </c>
      <c r="N2532">
        <f>IFERROR(IF(L2532="CO2",M2532,IF(L2532="CH4",M2532*Hoja1!$C$19,BASEDEDATOS!M2532*Hoja1!$C$20)),0)</f>
        <v>0</v>
      </c>
    </row>
    <row r="2533" spans="2:14" x14ac:dyDescent="0.75">
      <c r="B2533" t="str">
        <f t="shared" si="22"/>
        <v>1B2aii</v>
      </c>
      <c r="C2533" t="str">
        <f>Hoja1!$C$31</f>
        <v>CRUDO</v>
      </c>
      <c r="D2533" t="s">
        <v>13</v>
      </c>
      <c r="E2533" t="s">
        <v>320</v>
      </c>
      <c r="F2533" t="s">
        <v>848</v>
      </c>
      <c r="L2533" t="s">
        <v>31</v>
      </c>
      <c r="M2533">
        <f>'Venteo_Gas asociado'!AP98</f>
        <v>0</v>
      </c>
      <c r="N2533">
        <f>IFERROR(IF(L2533="CO2",M2533,IF(L2533="CH4",M2533*Hoja1!$C$19,BASEDEDATOS!M2533*Hoja1!$C$20)),0)</f>
        <v>0</v>
      </c>
    </row>
    <row r="2534" spans="2:14" x14ac:dyDescent="0.75">
      <c r="B2534" t="str">
        <f t="shared" si="22"/>
        <v>1B2aii</v>
      </c>
      <c r="C2534" t="str">
        <f>Hoja1!$C$31</f>
        <v>CRUDO</v>
      </c>
      <c r="D2534" t="s">
        <v>13</v>
      </c>
      <c r="E2534" t="s">
        <v>320</v>
      </c>
      <c r="F2534" t="s">
        <v>848</v>
      </c>
      <c r="L2534" t="s">
        <v>31</v>
      </c>
      <c r="M2534">
        <f>'Venteo_Gas asociado'!AP99</f>
        <v>0</v>
      </c>
      <c r="N2534">
        <f>IFERROR(IF(L2534="CO2",M2534,IF(L2534="CH4",M2534*Hoja1!$C$19,BASEDEDATOS!M2534*Hoja1!$C$20)),0)</f>
        <v>0</v>
      </c>
    </row>
    <row r="2535" spans="2:14" x14ac:dyDescent="0.75">
      <c r="B2535" t="str">
        <f t="shared" si="22"/>
        <v>1B2aii</v>
      </c>
      <c r="C2535" t="str">
        <f>Hoja1!$C$31</f>
        <v>CRUDO</v>
      </c>
      <c r="D2535" t="s">
        <v>13</v>
      </c>
      <c r="E2535" t="s">
        <v>320</v>
      </c>
      <c r="F2535" t="s">
        <v>848</v>
      </c>
      <c r="L2535" t="s">
        <v>31</v>
      </c>
      <c r="M2535">
        <f>'Venteo_Gas asociado'!AP100</f>
        <v>0</v>
      </c>
      <c r="N2535">
        <f>IFERROR(IF(L2535="CO2",M2535,IF(L2535="CH4",M2535*Hoja1!$C$19,BASEDEDATOS!M2535*Hoja1!$C$20)),0)</f>
        <v>0</v>
      </c>
    </row>
    <row r="2536" spans="2:14" x14ac:dyDescent="0.75">
      <c r="B2536" t="str">
        <f t="shared" si="22"/>
        <v>1B2aii</v>
      </c>
      <c r="C2536" t="str">
        <f>Hoja1!$C$31</f>
        <v>CRUDO</v>
      </c>
      <c r="D2536" t="s">
        <v>13</v>
      </c>
      <c r="E2536" t="s">
        <v>320</v>
      </c>
      <c r="F2536" t="s">
        <v>848</v>
      </c>
      <c r="L2536" t="s">
        <v>31</v>
      </c>
      <c r="M2536">
        <f>'Venteo_Gas asociado'!AP101</f>
        <v>0</v>
      </c>
      <c r="N2536">
        <f>IFERROR(IF(L2536="CO2",M2536,IF(L2536="CH4",M2536*Hoja1!$C$19,BASEDEDATOS!M2536*Hoja1!$C$20)),0)</f>
        <v>0</v>
      </c>
    </row>
    <row r="2537" spans="2:14" x14ac:dyDescent="0.75">
      <c r="B2537" t="str">
        <f t="shared" si="22"/>
        <v>1B2aii</v>
      </c>
      <c r="C2537" t="str">
        <f>Hoja1!$C$31</f>
        <v>CRUDO</v>
      </c>
      <c r="D2537" t="s">
        <v>13</v>
      </c>
      <c r="E2537" t="s">
        <v>320</v>
      </c>
      <c r="F2537" t="s">
        <v>848</v>
      </c>
      <c r="L2537" t="s">
        <v>31</v>
      </c>
      <c r="M2537">
        <f>'Venteo_Gas asociado'!AP102</f>
        <v>0</v>
      </c>
      <c r="N2537">
        <f>IFERROR(IF(L2537="CO2",M2537,IF(L2537="CH4",M2537*Hoja1!$C$19,BASEDEDATOS!M2537*Hoja1!$C$20)),0)</f>
        <v>0</v>
      </c>
    </row>
    <row r="2538" spans="2:14" x14ac:dyDescent="0.75">
      <c r="B2538" t="str">
        <f t="shared" si="22"/>
        <v>1B2aii</v>
      </c>
      <c r="C2538" t="str">
        <f>Hoja1!$C$31</f>
        <v>CRUDO</v>
      </c>
      <c r="D2538" t="s">
        <v>13</v>
      </c>
      <c r="E2538" t="s">
        <v>320</v>
      </c>
      <c r="F2538" t="s">
        <v>848</v>
      </c>
      <c r="L2538" t="s">
        <v>31</v>
      </c>
      <c r="M2538">
        <f>'Venteo_Gas asociado'!AP103</f>
        <v>0</v>
      </c>
      <c r="N2538">
        <f>IFERROR(IF(L2538="CO2",M2538,IF(L2538="CH4",M2538*Hoja1!$C$19,BASEDEDATOS!M2538*Hoja1!$C$20)),0)</f>
        <v>0</v>
      </c>
    </row>
    <row r="2539" spans="2:14" x14ac:dyDescent="0.75">
      <c r="B2539" t="str">
        <f t="shared" si="22"/>
        <v>1B2aii</v>
      </c>
      <c r="C2539" t="str">
        <f>Hoja1!$C$31</f>
        <v>CRUDO</v>
      </c>
      <c r="D2539" t="s">
        <v>13</v>
      </c>
      <c r="E2539" t="s">
        <v>320</v>
      </c>
      <c r="F2539" t="s">
        <v>848</v>
      </c>
      <c r="L2539" t="s">
        <v>31</v>
      </c>
      <c r="M2539">
        <f>'Venteo_Gas asociado'!AP104</f>
        <v>0</v>
      </c>
      <c r="N2539">
        <f>IFERROR(IF(L2539="CO2",M2539,IF(L2539="CH4",M2539*Hoja1!$C$19,BASEDEDATOS!M2539*Hoja1!$C$20)),0)</f>
        <v>0</v>
      </c>
    </row>
    <row r="2540" spans="2:14" x14ac:dyDescent="0.75">
      <c r="B2540" t="str">
        <f t="shared" si="22"/>
        <v>1B2aii</v>
      </c>
      <c r="C2540" t="str">
        <f>Hoja1!$C$31</f>
        <v>CRUDO</v>
      </c>
      <c r="D2540" t="s">
        <v>13</v>
      </c>
      <c r="E2540" t="s">
        <v>320</v>
      </c>
      <c r="F2540" t="s">
        <v>848</v>
      </c>
      <c r="L2540" t="s">
        <v>31</v>
      </c>
      <c r="M2540">
        <f>'Venteo_Gas asociado'!AP105</f>
        <v>0</v>
      </c>
      <c r="N2540">
        <f>IFERROR(IF(L2540="CO2",M2540,IF(L2540="CH4",M2540*Hoja1!$C$19,BASEDEDATOS!M2540*Hoja1!$C$20)),0)</f>
        <v>0</v>
      </c>
    </row>
    <row r="2541" spans="2:14" x14ac:dyDescent="0.75">
      <c r="B2541" t="str">
        <f t="shared" si="22"/>
        <v>1B2aii</v>
      </c>
      <c r="C2541" t="str">
        <f>Hoja1!$C$31</f>
        <v>CRUDO</v>
      </c>
      <c r="D2541" t="s">
        <v>13</v>
      </c>
      <c r="E2541" t="s">
        <v>320</v>
      </c>
      <c r="F2541" t="s">
        <v>848</v>
      </c>
      <c r="L2541" t="s">
        <v>31</v>
      </c>
      <c r="M2541">
        <f>'Venteo_Gas asociado'!AP106</f>
        <v>0</v>
      </c>
      <c r="N2541">
        <f>IFERROR(IF(L2541="CO2",M2541,IF(L2541="CH4",M2541*Hoja1!$C$19,BASEDEDATOS!M2541*Hoja1!$C$20)),0)</f>
        <v>0</v>
      </c>
    </row>
    <row r="2542" spans="2:14" x14ac:dyDescent="0.75">
      <c r="B2542" t="str">
        <f t="shared" si="22"/>
        <v>1B2aii</v>
      </c>
      <c r="C2542" t="str">
        <f>Hoja1!$C$31</f>
        <v>CRUDO</v>
      </c>
      <c r="D2542" t="s">
        <v>13</v>
      </c>
      <c r="E2542" t="s">
        <v>320</v>
      </c>
      <c r="F2542" t="s">
        <v>848</v>
      </c>
      <c r="L2542" t="s">
        <v>31</v>
      </c>
      <c r="M2542">
        <f>'Venteo_Gas asociado'!AP107</f>
        <v>0</v>
      </c>
      <c r="N2542">
        <f>IFERROR(IF(L2542="CO2",M2542,IF(L2542="CH4",M2542*Hoja1!$C$19,BASEDEDATOS!M2542*Hoja1!$C$20)),0)</f>
        <v>0</v>
      </c>
    </row>
    <row r="2543" spans="2:14" x14ac:dyDescent="0.75">
      <c r="B2543" t="str">
        <f t="shared" si="22"/>
        <v>1B2aii</v>
      </c>
      <c r="C2543" t="str">
        <f>Hoja1!$C$31</f>
        <v>CRUDO</v>
      </c>
      <c r="D2543" t="s">
        <v>13</v>
      </c>
      <c r="E2543" t="s">
        <v>320</v>
      </c>
      <c r="F2543" t="s">
        <v>848</v>
      </c>
      <c r="L2543" t="s">
        <v>31</v>
      </c>
      <c r="M2543">
        <f>'Venteo_Gas asociado'!AP108</f>
        <v>0</v>
      </c>
      <c r="N2543">
        <f>IFERROR(IF(L2543="CO2",M2543,IF(L2543="CH4",M2543*Hoja1!$C$19,BASEDEDATOS!M2543*Hoja1!$C$20)),0)</f>
        <v>0</v>
      </c>
    </row>
    <row r="2544" spans="2:14" x14ac:dyDescent="0.75">
      <c r="B2544" t="str">
        <f t="shared" si="22"/>
        <v>1B2aii</v>
      </c>
      <c r="C2544" t="str">
        <f>Hoja1!$C$31</f>
        <v>CRUDO</v>
      </c>
      <c r="D2544" t="s">
        <v>13</v>
      </c>
      <c r="E2544" t="s">
        <v>320</v>
      </c>
      <c r="F2544" t="s">
        <v>848</v>
      </c>
      <c r="L2544" t="s">
        <v>31</v>
      </c>
      <c r="M2544">
        <f>'Venteo_Gas asociado'!AP109</f>
        <v>0</v>
      </c>
      <c r="N2544">
        <f>IFERROR(IF(L2544="CO2",M2544,IF(L2544="CH4",M2544*Hoja1!$C$19,BASEDEDATOS!M2544*Hoja1!$C$20)),0)</f>
        <v>0</v>
      </c>
    </row>
    <row r="2545" spans="2:14" x14ac:dyDescent="0.75">
      <c r="B2545" t="str">
        <f t="shared" si="22"/>
        <v>1B2aii</v>
      </c>
      <c r="C2545" t="str">
        <f>Hoja1!$C$31</f>
        <v>CRUDO</v>
      </c>
      <c r="D2545" t="s">
        <v>13</v>
      </c>
      <c r="E2545" t="s">
        <v>320</v>
      </c>
      <c r="F2545" t="s">
        <v>848</v>
      </c>
      <c r="L2545" t="s">
        <v>31</v>
      </c>
      <c r="M2545">
        <f>'Venteo_Gas asociado'!AP110</f>
        <v>0</v>
      </c>
      <c r="N2545">
        <f>IFERROR(IF(L2545="CO2",M2545,IF(L2545="CH4",M2545*Hoja1!$C$19,BASEDEDATOS!M2545*Hoja1!$C$20)),0)</f>
        <v>0</v>
      </c>
    </row>
    <row r="2546" spans="2:14" x14ac:dyDescent="0.75">
      <c r="B2546" t="str">
        <f t="shared" si="22"/>
        <v>1B2aii</v>
      </c>
      <c r="C2546" t="str">
        <f>Hoja1!$C$31</f>
        <v>CRUDO</v>
      </c>
      <c r="D2546" t="s">
        <v>13</v>
      </c>
      <c r="E2546" t="s">
        <v>320</v>
      </c>
      <c r="F2546" t="s">
        <v>848</v>
      </c>
      <c r="L2546" t="s">
        <v>31</v>
      </c>
      <c r="M2546">
        <f>'Venteo_Gas asociado'!AP111</f>
        <v>0</v>
      </c>
      <c r="N2546">
        <f>IFERROR(IF(L2546="CO2",M2546,IF(L2546="CH4",M2546*Hoja1!$C$19,BASEDEDATOS!M2546*Hoja1!$C$20)),0)</f>
        <v>0</v>
      </c>
    </row>
    <row r="2547" spans="2:14" x14ac:dyDescent="0.75">
      <c r="B2547" t="str">
        <f t="shared" si="22"/>
        <v>1B2aii</v>
      </c>
      <c r="C2547" t="str">
        <f>Hoja1!$C$31</f>
        <v>CRUDO</v>
      </c>
      <c r="D2547" t="s">
        <v>13</v>
      </c>
      <c r="E2547" t="s">
        <v>320</v>
      </c>
      <c r="F2547" t="s">
        <v>848</v>
      </c>
      <c r="L2547" t="s">
        <v>31</v>
      </c>
      <c r="M2547">
        <f>'Venteo_Gas asociado'!AP112</f>
        <v>0</v>
      </c>
      <c r="N2547">
        <f>IFERROR(IF(L2547="CO2",M2547,IF(L2547="CH4",M2547*Hoja1!$C$19,BASEDEDATOS!M2547*Hoja1!$C$20)),0)</f>
        <v>0</v>
      </c>
    </row>
    <row r="2548" spans="2:14" x14ac:dyDescent="0.75">
      <c r="B2548" t="str">
        <f t="shared" si="22"/>
        <v>1B2aii</v>
      </c>
      <c r="C2548" t="str">
        <f>Hoja1!$C$31</f>
        <v>CRUDO</v>
      </c>
      <c r="D2548" t="s">
        <v>13</v>
      </c>
      <c r="E2548" t="s">
        <v>320</v>
      </c>
      <c r="F2548" t="s">
        <v>848</v>
      </c>
      <c r="L2548" t="s">
        <v>31</v>
      </c>
      <c r="M2548">
        <f>'Venteo_Gas asociado'!AP113</f>
        <v>0</v>
      </c>
      <c r="N2548">
        <f>IFERROR(IF(L2548="CO2",M2548,IF(L2548="CH4",M2548*Hoja1!$C$19,BASEDEDATOS!M2548*Hoja1!$C$20)),0)</f>
        <v>0</v>
      </c>
    </row>
    <row r="2549" spans="2:14" x14ac:dyDescent="0.75">
      <c r="B2549" t="str">
        <f t="shared" si="22"/>
        <v>1B2aii</v>
      </c>
      <c r="C2549" t="str">
        <f>Hoja1!$C$31</f>
        <v>CRUDO</v>
      </c>
      <c r="D2549" t="s">
        <v>13</v>
      </c>
      <c r="E2549" t="s">
        <v>320</v>
      </c>
      <c r="F2549" t="s">
        <v>848</v>
      </c>
      <c r="L2549" t="s">
        <v>31</v>
      </c>
      <c r="M2549">
        <f>'Venteo_Gas asociado'!AP114</f>
        <v>0</v>
      </c>
      <c r="N2549">
        <f>IFERROR(IF(L2549="CO2",M2549,IF(L2549="CH4",M2549*Hoja1!$C$19,BASEDEDATOS!M2549*Hoja1!$C$20)),0)</f>
        <v>0</v>
      </c>
    </row>
    <row r="2550" spans="2:14" x14ac:dyDescent="0.75">
      <c r="B2550" t="str">
        <f t="shared" si="22"/>
        <v>1B2aii</v>
      </c>
      <c r="C2550" t="str">
        <f>Hoja1!$C$31</f>
        <v>CRUDO</v>
      </c>
      <c r="D2550" t="s">
        <v>13</v>
      </c>
      <c r="E2550" t="s">
        <v>320</v>
      </c>
      <c r="F2550" t="s">
        <v>848</v>
      </c>
      <c r="L2550" t="s">
        <v>31</v>
      </c>
      <c r="M2550">
        <f>'Venteo_Gas asociado'!AP115</f>
        <v>0</v>
      </c>
      <c r="N2550">
        <f>IFERROR(IF(L2550="CO2",M2550,IF(L2550="CH4",M2550*Hoja1!$C$19,BASEDEDATOS!M2550*Hoja1!$C$20)),0)</f>
        <v>0</v>
      </c>
    </row>
    <row r="2551" spans="2:14" x14ac:dyDescent="0.75">
      <c r="B2551" t="str">
        <f t="shared" si="22"/>
        <v>1B2aii</v>
      </c>
      <c r="C2551" t="str">
        <f>Hoja1!$C$31</f>
        <v>CRUDO</v>
      </c>
      <c r="D2551" t="s">
        <v>13</v>
      </c>
      <c r="E2551" t="s">
        <v>320</v>
      </c>
      <c r="F2551" t="s">
        <v>848</v>
      </c>
      <c r="L2551" t="s">
        <v>31</v>
      </c>
      <c r="M2551">
        <f>'Venteo_Gas asociado'!AP116</f>
        <v>0</v>
      </c>
      <c r="N2551">
        <f>IFERROR(IF(L2551="CO2",M2551,IF(L2551="CH4",M2551*Hoja1!$C$19,BASEDEDATOS!M2551*Hoja1!$C$20)),0)</f>
        <v>0</v>
      </c>
    </row>
    <row r="2552" spans="2:14" x14ac:dyDescent="0.75">
      <c r="B2552" t="str">
        <f t="shared" si="22"/>
        <v>1B2aii</v>
      </c>
      <c r="C2552" t="str">
        <f>Hoja1!$C$31</f>
        <v>CRUDO</v>
      </c>
      <c r="D2552" t="s">
        <v>13</v>
      </c>
      <c r="E2552" t="s">
        <v>320</v>
      </c>
      <c r="F2552" t="s">
        <v>848</v>
      </c>
      <c r="L2552" t="s">
        <v>31</v>
      </c>
      <c r="M2552">
        <f>'Venteo_Gas asociado'!AP117</f>
        <v>0</v>
      </c>
      <c r="N2552">
        <f>IFERROR(IF(L2552="CO2",M2552,IF(L2552="CH4",M2552*Hoja1!$C$19,BASEDEDATOS!M2552*Hoja1!$C$20)),0)</f>
        <v>0</v>
      </c>
    </row>
    <row r="2553" spans="2:14" x14ac:dyDescent="0.75">
      <c r="B2553" t="str">
        <f t="shared" si="22"/>
        <v>1B2aii</v>
      </c>
      <c r="C2553" t="str">
        <f>Hoja1!$C$31</f>
        <v>CRUDO</v>
      </c>
      <c r="D2553" t="s">
        <v>13</v>
      </c>
      <c r="E2553" t="s">
        <v>320</v>
      </c>
      <c r="F2553" t="s">
        <v>848</v>
      </c>
      <c r="L2553" t="s">
        <v>31</v>
      </c>
      <c r="M2553">
        <f>'Venteo_Gas asociado'!AP118</f>
        <v>0</v>
      </c>
      <c r="N2553">
        <f>IFERROR(IF(L2553="CO2",M2553,IF(L2553="CH4",M2553*Hoja1!$C$19,BASEDEDATOS!M2553*Hoja1!$C$20)),0)</f>
        <v>0</v>
      </c>
    </row>
    <row r="2554" spans="2:14" x14ac:dyDescent="0.75">
      <c r="B2554" t="str">
        <f t="shared" si="22"/>
        <v>1B2aii</v>
      </c>
      <c r="C2554" t="str">
        <f>Hoja1!$C$31</f>
        <v>CRUDO</v>
      </c>
      <c r="D2554" t="s">
        <v>13</v>
      </c>
      <c r="E2554" t="s">
        <v>320</v>
      </c>
      <c r="F2554" t="s">
        <v>848</v>
      </c>
      <c r="L2554" t="s">
        <v>31</v>
      </c>
      <c r="M2554">
        <f>'Venteo_Gas asociado'!AP119</f>
        <v>0</v>
      </c>
      <c r="N2554">
        <f>IFERROR(IF(L2554="CO2",M2554,IF(L2554="CH4",M2554*Hoja1!$C$19,BASEDEDATOS!M2554*Hoja1!$C$20)),0)</f>
        <v>0</v>
      </c>
    </row>
    <row r="2555" spans="2:14" x14ac:dyDescent="0.75">
      <c r="B2555" t="str">
        <f t="shared" si="22"/>
        <v>1B2aii</v>
      </c>
      <c r="C2555" t="str">
        <f>Hoja1!$C$31</f>
        <v>CRUDO</v>
      </c>
      <c r="D2555" t="s">
        <v>13</v>
      </c>
      <c r="E2555" t="s">
        <v>320</v>
      </c>
      <c r="F2555" t="s">
        <v>848</v>
      </c>
      <c r="L2555" t="s">
        <v>31</v>
      </c>
      <c r="M2555">
        <f>'Venteo_Gas asociado'!AP120</f>
        <v>0</v>
      </c>
      <c r="N2555">
        <f>IFERROR(IF(L2555="CO2",M2555,IF(L2555="CH4",M2555*Hoja1!$C$19,BASEDEDATOS!M2555*Hoja1!$C$20)),0)</f>
        <v>0</v>
      </c>
    </row>
    <row r="2556" spans="2:14" x14ac:dyDescent="0.75">
      <c r="B2556" t="str">
        <f t="shared" si="22"/>
        <v>1B2aii</v>
      </c>
      <c r="C2556" t="str">
        <f>Hoja1!$C$31</f>
        <v>CRUDO</v>
      </c>
      <c r="D2556" t="s">
        <v>13</v>
      </c>
      <c r="E2556" t="s">
        <v>320</v>
      </c>
      <c r="F2556" t="s">
        <v>848</v>
      </c>
      <c r="L2556" t="s">
        <v>31</v>
      </c>
      <c r="M2556">
        <f>'Venteo_Gas asociado'!AP121</f>
        <v>0</v>
      </c>
      <c r="N2556">
        <f>IFERROR(IF(L2556="CO2",M2556,IF(L2556="CH4",M2556*Hoja1!$C$19,BASEDEDATOS!M2556*Hoja1!$C$20)),0)</f>
        <v>0</v>
      </c>
    </row>
    <row r="2557" spans="2:14" x14ac:dyDescent="0.75">
      <c r="B2557" t="str">
        <f t="shared" si="22"/>
        <v>1B2aii</v>
      </c>
      <c r="C2557" t="str">
        <f>Hoja1!$C$31</f>
        <v>CRUDO</v>
      </c>
      <c r="D2557" t="s">
        <v>13</v>
      </c>
      <c r="E2557" t="s">
        <v>320</v>
      </c>
      <c r="F2557" t="s">
        <v>848</v>
      </c>
      <c r="L2557" t="s">
        <v>31</v>
      </c>
      <c r="M2557">
        <f>'Venteo_Gas asociado'!AP122</f>
        <v>0</v>
      </c>
      <c r="N2557">
        <f>IFERROR(IF(L2557="CO2",M2557,IF(L2557="CH4",M2557*Hoja1!$C$19,BASEDEDATOS!M2557*Hoja1!$C$20)),0)</f>
        <v>0</v>
      </c>
    </row>
    <row r="2558" spans="2:14" x14ac:dyDescent="0.75">
      <c r="B2558" t="str">
        <f t="shared" si="22"/>
        <v>1B2aii</v>
      </c>
      <c r="C2558" t="str">
        <f>Hoja1!$C$31</f>
        <v>CRUDO</v>
      </c>
      <c r="D2558" t="s">
        <v>13</v>
      </c>
      <c r="E2558" t="s">
        <v>320</v>
      </c>
      <c r="F2558" t="s">
        <v>848</v>
      </c>
      <c r="L2558" t="s">
        <v>31</v>
      </c>
      <c r="M2558">
        <f>'Venteo_Gas asociado'!AP123</f>
        <v>0</v>
      </c>
      <c r="N2558">
        <f>IFERROR(IF(L2558="CO2",M2558,IF(L2558="CH4",M2558*Hoja1!$C$19,BASEDEDATOS!M2558*Hoja1!$C$20)),0)</f>
        <v>0</v>
      </c>
    </row>
    <row r="2559" spans="2:14" x14ac:dyDescent="0.75">
      <c r="B2559" t="str">
        <f t="shared" si="22"/>
        <v>1B2aii</v>
      </c>
      <c r="C2559" t="str">
        <f>Hoja1!$C$31</f>
        <v>CRUDO</v>
      </c>
      <c r="D2559" t="s">
        <v>13</v>
      </c>
      <c r="E2559" t="s">
        <v>320</v>
      </c>
      <c r="F2559" t="s">
        <v>848</v>
      </c>
      <c r="L2559" t="s">
        <v>31</v>
      </c>
      <c r="M2559">
        <f>'Venteo_Gas asociado'!AP124</f>
        <v>0</v>
      </c>
      <c r="N2559">
        <f>IFERROR(IF(L2559="CO2",M2559,IF(L2559="CH4",M2559*Hoja1!$C$19,BASEDEDATOS!M2559*Hoja1!$C$20)),0)</f>
        <v>0</v>
      </c>
    </row>
    <row r="2560" spans="2:14" x14ac:dyDescent="0.75">
      <c r="B2560" t="str">
        <f t="shared" si="22"/>
        <v>1B2aii</v>
      </c>
      <c r="C2560" t="str">
        <f>Hoja1!$C$31</f>
        <v>CRUDO</v>
      </c>
      <c r="D2560" t="s">
        <v>13</v>
      </c>
      <c r="E2560" t="s">
        <v>320</v>
      </c>
      <c r="F2560" t="s">
        <v>848</v>
      </c>
      <c r="L2560" t="s">
        <v>31</v>
      </c>
      <c r="M2560">
        <f>'Venteo_Gas asociado'!AP125</f>
        <v>0</v>
      </c>
      <c r="N2560">
        <f>IFERROR(IF(L2560="CO2",M2560,IF(L2560="CH4",M2560*Hoja1!$C$19,BASEDEDATOS!M2560*Hoja1!$C$20)),0)</f>
        <v>0</v>
      </c>
    </row>
    <row r="2561" spans="2:14" x14ac:dyDescent="0.75">
      <c r="B2561" t="str">
        <f t="shared" si="22"/>
        <v>1B2aii</v>
      </c>
      <c r="C2561" t="str">
        <f>Hoja1!$C$31</f>
        <v>CRUDO</v>
      </c>
      <c r="D2561" t="s">
        <v>13</v>
      </c>
      <c r="E2561" t="s">
        <v>320</v>
      </c>
      <c r="F2561" t="s">
        <v>848</v>
      </c>
      <c r="L2561" t="s">
        <v>31</v>
      </c>
      <c r="M2561">
        <f>'Venteo_Gas asociado'!AP126</f>
        <v>0</v>
      </c>
      <c r="N2561">
        <f>IFERROR(IF(L2561="CO2",M2561,IF(L2561="CH4",M2561*Hoja1!$C$19,BASEDEDATOS!M2561*Hoja1!$C$20)),0)</f>
        <v>0</v>
      </c>
    </row>
    <row r="2562" spans="2:14" x14ac:dyDescent="0.75">
      <c r="B2562" t="str">
        <f t="shared" si="22"/>
        <v>1B2aii</v>
      </c>
      <c r="C2562" t="str">
        <f>Hoja1!$C$31</f>
        <v>CRUDO</v>
      </c>
      <c r="D2562" t="s">
        <v>13</v>
      </c>
      <c r="E2562" t="s">
        <v>320</v>
      </c>
      <c r="F2562" t="s">
        <v>848</v>
      </c>
      <c r="L2562" t="s">
        <v>31</v>
      </c>
      <c r="M2562">
        <f>'Venteo_Gas asociado'!AP127</f>
        <v>0</v>
      </c>
      <c r="N2562">
        <f>IFERROR(IF(L2562="CO2",M2562,IF(L2562="CH4",M2562*Hoja1!$C$19,BASEDEDATOS!M2562*Hoja1!$C$20)),0)</f>
        <v>0</v>
      </c>
    </row>
    <row r="2563" spans="2:14" x14ac:dyDescent="0.75">
      <c r="B2563" t="str">
        <f t="shared" si="22"/>
        <v>1B2aii</v>
      </c>
      <c r="C2563" t="str">
        <f>Hoja1!$C$31</f>
        <v>CRUDO</v>
      </c>
      <c r="D2563" t="s">
        <v>13</v>
      </c>
      <c r="E2563" t="s">
        <v>320</v>
      </c>
      <c r="F2563" t="s">
        <v>848</v>
      </c>
      <c r="L2563" t="s">
        <v>31</v>
      </c>
      <c r="M2563">
        <f>'Venteo_Gas asociado'!AP128</f>
        <v>0</v>
      </c>
      <c r="N2563">
        <f>IFERROR(IF(L2563="CO2",M2563,IF(L2563="CH4",M2563*Hoja1!$C$19,BASEDEDATOS!M2563*Hoja1!$C$20)),0)</f>
        <v>0</v>
      </c>
    </row>
    <row r="2564" spans="2:14" x14ac:dyDescent="0.75">
      <c r="B2564" t="str">
        <f t="shared" si="22"/>
        <v>1B2aii</v>
      </c>
      <c r="C2564" t="str">
        <f>Hoja1!$C$31</f>
        <v>CRUDO</v>
      </c>
      <c r="D2564" t="s">
        <v>13</v>
      </c>
      <c r="E2564" t="s">
        <v>320</v>
      </c>
      <c r="F2564" t="s">
        <v>848</v>
      </c>
      <c r="L2564" t="s">
        <v>31</v>
      </c>
      <c r="M2564">
        <f>'Venteo_Gas asociado'!AP129</f>
        <v>0</v>
      </c>
      <c r="N2564">
        <f>IFERROR(IF(L2564="CO2",M2564,IF(L2564="CH4",M2564*Hoja1!$C$19,BASEDEDATOS!M2564*Hoja1!$C$20)),0)</f>
        <v>0</v>
      </c>
    </row>
    <row r="2565" spans="2:14" x14ac:dyDescent="0.75">
      <c r="B2565" t="str">
        <f t="shared" si="22"/>
        <v>1B2aii</v>
      </c>
      <c r="C2565" t="str">
        <f>Hoja1!$C$31</f>
        <v>CRUDO</v>
      </c>
      <c r="D2565" t="s">
        <v>13</v>
      </c>
      <c r="E2565" t="s">
        <v>320</v>
      </c>
      <c r="F2565" t="s">
        <v>848</v>
      </c>
      <c r="L2565" t="s">
        <v>31</v>
      </c>
      <c r="M2565">
        <f>'Venteo_Gas asociado'!AP130</f>
        <v>0</v>
      </c>
      <c r="N2565">
        <f>IFERROR(IF(L2565="CO2",M2565,IF(L2565="CH4",M2565*Hoja1!$C$19,BASEDEDATOS!M2565*Hoja1!$C$20)),0)</f>
        <v>0</v>
      </c>
    </row>
    <row r="2566" spans="2:14" x14ac:dyDescent="0.75">
      <c r="B2566" t="str">
        <f t="shared" si="22"/>
        <v>1B2aii</v>
      </c>
      <c r="C2566" t="str">
        <f>Hoja1!$C$31</f>
        <v>CRUDO</v>
      </c>
      <c r="D2566" t="s">
        <v>13</v>
      </c>
      <c r="E2566" t="s">
        <v>320</v>
      </c>
      <c r="F2566" t="s">
        <v>849</v>
      </c>
      <c r="L2566" t="s">
        <v>30</v>
      </c>
      <c r="M2566">
        <f>'Venteo_descargue de liquidos'!AT46</f>
        <v>2.3585511080927208E-5</v>
      </c>
      <c r="N2566">
        <f>IFERROR(IF(L2566="CO2",M2566,IF(L2566="CH4",M2566*Hoja1!$C$19,BASEDEDATOS!M2566*Hoja1!$C$20)),0)</f>
        <v>2.3585511080927208E-5</v>
      </c>
    </row>
    <row r="2567" spans="2:14" x14ac:dyDescent="0.75">
      <c r="B2567" t="str">
        <f t="shared" si="22"/>
        <v>1B2aii</v>
      </c>
      <c r="C2567" t="str">
        <f>Hoja1!$C$31</f>
        <v>CRUDO</v>
      </c>
      <c r="D2567" t="s">
        <v>13</v>
      </c>
      <c r="E2567" t="s">
        <v>320</v>
      </c>
      <c r="F2567" t="s">
        <v>849</v>
      </c>
      <c r="L2567" t="s">
        <v>30</v>
      </c>
      <c r="M2567">
        <f>'Venteo_descargue de liquidos'!AT47</f>
        <v>2.8357739594211598E-4</v>
      </c>
      <c r="N2567">
        <f>IFERROR(IF(L2567="CO2",M2567,IF(L2567="CH4",M2567*Hoja1!$C$19,BASEDEDATOS!M2567*Hoja1!$C$20)),0)</f>
        <v>2.8357739594211598E-4</v>
      </c>
    </row>
    <row r="2568" spans="2:14" x14ac:dyDescent="0.75">
      <c r="B2568" t="str">
        <f t="shared" si="22"/>
        <v>1B2aii</v>
      </c>
      <c r="C2568" t="str">
        <f>Hoja1!$C$31</f>
        <v>CRUDO</v>
      </c>
      <c r="D2568" t="s">
        <v>13</v>
      </c>
      <c r="E2568" t="s">
        <v>320</v>
      </c>
      <c r="F2568" t="s">
        <v>849</v>
      </c>
      <c r="L2568" t="s">
        <v>30</v>
      </c>
      <c r="M2568">
        <f>'Venteo_descargue de liquidos'!AT48</f>
        <v>2.1575513541262661E-2</v>
      </c>
      <c r="N2568">
        <f>IFERROR(IF(L2568="CO2",M2568,IF(L2568="CH4",M2568*Hoja1!$C$19,BASEDEDATOS!M2568*Hoja1!$C$20)),0)</f>
        <v>2.1575513541262661E-2</v>
      </c>
    </row>
    <row r="2569" spans="2:14" x14ac:dyDescent="0.75">
      <c r="B2569" t="str">
        <f t="shared" si="22"/>
        <v>1B2aii</v>
      </c>
      <c r="C2569" t="str">
        <f>Hoja1!$C$31</f>
        <v>CRUDO</v>
      </c>
      <c r="D2569" t="s">
        <v>13</v>
      </c>
      <c r="E2569" t="s">
        <v>320</v>
      </c>
      <c r="F2569" t="s">
        <v>849</v>
      </c>
      <c r="L2569" t="s">
        <v>30</v>
      </c>
      <c r="M2569">
        <f>'Venteo_descargue de liquidos'!AT49</f>
        <v>1.7946894993106801</v>
      </c>
      <c r="N2569">
        <f>IFERROR(IF(L2569="CO2",M2569,IF(L2569="CH4",M2569*Hoja1!$C$19,BASEDEDATOS!M2569*Hoja1!$C$20)),0)</f>
        <v>1.7946894993106801</v>
      </c>
    </row>
    <row r="2570" spans="2:14" x14ac:dyDescent="0.75">
      <c r="B2570" t="str">
        <f t="shared" si="22"/>
        <v>1B2aii</v>
      </c>
      <c r="C2570" t="str">
        <f>Hoja1!$C$31</f>
        <v>CRUDO</v>
      </c>
      <c r="D2570" t="s">
        <v>13</v>
      </c>
      <c r="E2570" t="s">
        <v>320</v>
      </c>
      <c r="F2570" t="s">
        <v>849</v>
      </c>
      <c r="L2570" t="s">
        <v>30</v>
      </c>
      <c r="M2570">
        <f>'Venteo_descargue de liquidos'!AT50</f>
        <v>0</v>
      </c>
      <c r="N2570">
        <f>IFERROR(IF(L2570="CO2",M2570,IF(L2570="CH4",M2570*Hoja1!$C$19,BASEDEDATOS!M2570*Hoja1!$C$20)),0)</f>
        <v>0</v>
      </c>
    </row>
    <row r="2571" spans="2:14" x14ac:dyDescent="0.75">
      <c r="B2571" t="str">
        <f t="shared" si="22"/>
        <v>1B2aii</v>
      </c>
      <c r="C2571" t="str">
        <f>Hoja1!$C$31</f>
        <v>CRUDO</v>
      </c>
      <c r="D2571" t="s">
        <v>13</v>
      </c>
      <c r="E2571" t="s">
        <v>320</v>
      </c>
      <c r="F2571" t="s">
        <v>849</v>
      </c>
      <c r="L2571" t="s">
        <v>30</v>
      </c>
      <c r="M2571">
        <f>'Venteo_descargue de liquidos'!AT51</f>
        <v>0</v>
      </c>
      <c r="N2571">
        <f>IFERROR(IF(L2571="CO2",M2571,IF(L2571="CH4",M2571*Hoja1!$C$19,BASEDEDATOS!M2571*Hoja1!$C$20)),0)</f>
        <v>0</v>
      </c>
    </row>
    <row r="2572" spans="2:14" x14ac:dyDescent="0.75">
      <c r="B2572" t="str">
        <f t="shared" si="22"/>
        <v>1B2aii</v>
      </c>
      <c r="C2572" t="str">
        <f>Hoja1!$C$31</f>
        <v>CRUDO</v>
      </c>
      <c r="D2572" t="s">
        <v>13</v>
      </c>
      <c r="E2572" t="s">
        <v>320</v>
      </c>
      <c r="F2572" t="s">
        <v>849</v>
      </c>
      <c r="L2572" t="s">
        <v>30</v>
      </c>
      <c r="M2572">
        <f>'Venteo_descargue de liquidos'!AT52</f>
        <v>0</v>
      </c>
      <c r="N2572">
        <f>IFERROR(IF(L2572="CO2",M2572,IF(L2572="CH4",M2572*Hoja1!$C$19,BASEDEDATOS!M2572*Hoja1!$C$20)),0)</f>
        <v>0</v>
      </c>
    </row>
    <row r="2573" spans="2:14" x14ac:dyDescent="0.75">
      <c r="B2573" t="str">
        <f t="shared" si="22"/>
        <v>1B2aii</v>
      </c>
      <c r="C2573" t="str">
        <f>Hoja1!$C$31</f>
        <v>CRUDO</v>
      </c>
      <c r="D2573" t="s">
        <v>13</v>
      </c>
      <c r="E2573" t="s">
        <v>320</v>
      </c>
      <c r="F2573" t="s">
        <v>849</v>
      </c>
      <c r="L2573" t="s">
        <v>30</v>
      </c>
      <c r="M2573">
        <f>'Venteo_descargue de liquidos'!AT53</f>
        <v>0</v>
      </c>
      <c r="N2573">
        <f>IFERROR(IF(L2573="CO2",M2573,IF(L2573="CH4",M2573*Hoja1!$C$19,BASEDEDATOS!M2573*Hoja1!$C$20)),0)</f>
        <v>0</v>
      </c>
    </row>
    <row r="2574" spans="2:14" x14ac:dyDescent="0.75">
      <c r="B2574" t="str">
        <f t="shared" si="22"/>
        <v>1B2aii</v>
      </c>
      <c r="C2574" t="str">
        <f>Hoja1!$C$31</f>
        <v>CRUDO</v>
      </c>
      <c r="D2574" t="s">
        <v>13</v>
      </c>
      <c r="E2574" t="s">
        <v>320</v>
      </c>
      <c r="F2574" t="s">
        <v>849</v>
      </c>
      <c r="L2574" t="s">
        <v>30</v>
      </c>
      <c r="M2574">
        <f>'Venteo_descargue de liquidos'!AT54</f>
        <v>0</v>
      </c>
      <c r="N2574">
        <f>IFERROR(IF(L2574="CO2",M2574,IF(L2574="CH4",M2574*Hoja1!$C$19,BASEDEDATOS!M2574*Hoja1!$C$20)),0)</f>
        <v>0</v>
      </c>
    </row>
    <row r="2575" spans="2:14" x14ac:dyDescent="0.75">
      <c r="B2575" t="str">
        <f t="shared" si="22"/>
        <v>1B2aii</v>
      </c>
      <c r="C2575" t="str">
        <f>Hoja1!$C$31</f>
        <v>CRUDO</v>
      </c>
      <c r="D2575" t="s">
        <v>13</v>
      </c>
      <c r="E2575" t="s">
        <v>320</v>
      </c>
      <c r="F2575" t="s">
        <v>849</v>
      </c>
      <c r="L2575" t="s">
        <v>30</v>
      </c>
      <c r="M2575">
        <f>'Venteo_descargue de liquidos'!AT55</f>
        <v>0</v>
      </c>
      <c r="N2575">
        <f>IFERROR(IF(L2575="CO2",M2575,IF(L2575="CH4",M2575*Hoja1!$C$19,BASEDEDATOS!M2575*Hoja1!$C$20)),0)</f>
        <v>0</v>
      </c>
    </row>
    <row r="2576" spans="2:14" x14ac:dyDescent="0.75">
      <c r="B2576" t="str">
        <f t="shared" si="22"/>
        <v>1B2aii</v>
      </c>
      <c r="C2576" t="str">
        <f>Hoja1!$C$31</f>
        <v>CRUDO</v>
      </c>
      <c r="D2576" t="s">
        <v>13</v>
      </c>
      <c r="E2576" t="s">
        <v>320</v>
      </c>
      <c r="F2576" t="s">
        <v>849</v>
      </c>
      <c r="L2576" t="s">
        <v>30</v>
      </c>
      <c r="M2576">
        <f>'Venteo_descargue de liquidos'!AT56</f>
        <v>0</v>
      </c>
      <c r="N2576">
        <f>IFERROR(IF(L2576="CO2",M2576,IF(L2576="CH4",M2576*Hoja1!$C$19,BASEDEDATOS!M2576*Hoja1!$C$20)),0)</f>
        <v>0</v>
      </c>
    </row>
    <row r="2577" spans="2:14" x14ac:dyDescent="0.75">
      <c r="B2577" t="str">
        <f t="shared" si="22"/>
        <v>1B2aii</v>
      </c>
      <c r="C2577" t="str">
        <f>Hoja1!$C$31</f>
        <v>CRUDO</v>
      </c>
      <c r="D2577" t="s">
        <v>13</v>
      </c>
      <c r="E2577" t="s">
        <v>320</v>
      </c>
      <c r="F2577" t="s">
        <v>849</v>
      </c>
      <c r="L2577" t="s">
        <v>30</v>
      </c>
      <c r="M2577">
        <f>'Venteo_descargue de liquidos'!AT57</f>
        <v>0</v>
      </c>
      <c r="N2577">
        <f>IFERROR(IF(L2577="CO2",M2577,IF(L2577="CH4",M2577*Hoja1!$C$19,BASEDEDATOS!M2577*Hoja1!$C$20)),0)</f>
        <v>0</v>
      </c>
    </row>
    <row r="2578" spans="2:14" x14ac:dyDescent="0.75">
      <c r="B2578" t="str">
        <f t="shared" si="22"/>
        <v>1B2aii</v>
      </c>
      <c r="C2578" t="str">
        <f>Hoja1!$C$31</f>
        <v>CRUDO</v>
      </c>
      <c r="D2578" t="s">
        <v>13</v>
      </c>
      <c r="E2578" t="s">
        <v>320</v>
      </c>
      <c r="F2578" t="s">
        <v>849</v>
      </c>
      <c r="L2578" t="s">
        <v>30</v>
      </c>
      <c r="M2578">
        <f>'Venteo_descargue de liquidos'!AT58</f>
        <v>0</v>
      </c>
      <c r="N2578">
        <f>IFERROR(IF(L2578="CO2",M2578,IF(L2578="CH4",M2578*Hoja1!$C$19,BASEDEDATOS!M2578*Hoja1!$C$20)),0)</f>
        <v>0</v>
      </c>
    </row>
    <row r="2579" spans="2:14" x14ac:dyDescent="0.75">
      <c r="B2579" t="str">
        <f t="shared" si="22"/>
        <v>1B2aii</v>
      </c>
      <c r="C2579" t="str">
        <f>Hoja1!$C$31</f>
        <v>CRUDO</v>
      </c>
      <c r="D2579" t="s">
        <v>13</v>
      </c>
      <c r="E2579" t="s">
        <v>320</v>
      </c>
      <c r="F2579" t="s">
        <v>849</v>
      </c>
      <c r="L2579" t="s">
        <v>30</v>
      </c>
      <c r="M2579">
        <f>'Venteo_descargue de liquidos'!AT59</f>
        <v>0</v>
      </c>
      <c r="N2579">
        <f>IFERROR(IF(L2579="CO2",M2579,IF(L2579="CH4",M2579*Hoja1!$C$19,BASEDEDATOS!M2579*Hoja1!$C$20)),0)</f>
        <v>0</v>
      </c>
    </row>
    <row r="2580" spans="2:14" x14ac:dyDescent="0.75">
      <c r="B2580" t="str">
        <f t="shared" si="22"/>
        <v>1B2aii</v>
      </c>
      <c r="C2580" t="str">
        <f>Hoja1!$C$31</f>
        <v>CRUDO</v>
      </c>
      <c r="D2580" t="s">
        <v>13</v>
      </c>
      <c r="E2580" t="s">
        <v>320</v>
      </c>
      <c r="F2580" t="s">
        <v>849</v>
      </c>
      <c r="L2580" t="s">
        <v>30</v>
      </c>
      <c r="M2580">
        <f>'Venteo_descargue de liquidos'!AT60</f>
        <v>0</v>
      </c>
      <c r="N2580">
        <f>IFERROR(IF(L2580="CO2",M2580,IF(L2580="CH4",M2580*Hoja1!$C$19,BASEDEDATOS!M2580*Hoja1!$C$20)),0)</f>
        <v>0</v>
      </c>
    </row>
    <row r="2581" spans="2:14" x14ac:dyDescent="0.75">
      <c r="B2581" t="str">
        <f t="shared" si="22"/>
        <v>1B2aii</v>
      </c>
      <c r="C2581" t="str">
        <f>Hoja1!$C$31</f>
        <v>CRUDO</v>
      </c>
      <c r="D2581" t="s">
        <v>13</v>
      </c>
      <c r="E2581" t="s">
        <v>320</v>
      </c>
      <c r="F2581" t="s">
        <v>849</v>
      </c>
      <c r="L2581" t="s">
        <v>30</v>
      </c>
      <c r="M2581">
        <f>'Venteo_descargue de liquidos'!AT61</f>
        <v>0</v>
      </c>
      <c r="N2581">
        <f>IFERROR(IF(L2581="CO2",M2581,IF(L2581="CH4",M2581*Hoja1!$C$19,BASEDEDATOS!M2581*Hoja1!$C$20)),0)</f>
        <v>0</v>
      </c>
    </row>
    <row r="2582" spans="2:14" x14ac:dyDescent="0.75">
      <c r="B2582" t="str">
        <f t="shared" si="22"/>
        <v>1B2aii</v>
      </c>
      <c r="C2582" t="str">
        <f>Hoja1!$C$31</f>
        <v>CRUDO</v>
      </c>
      <c r="D2582" t="s">
        <v>13</v>
      </c>
      <c r="E2582" t="s">
        <v>320</v>
      </c>
      <c r="F2582" t="s">
        <v>849</v>
      </c>
      <c r="L2582" t="s">
        <v>30</v>
      </c>
      <c r="M2582">
        <f>'Venteo_descargue de liquidos'!AT62</f>
        <v>0</v>
      </c>
      <c r="N2582">
        <f>IFERROR(IF(L2582="CO2",M2582,IF(L2582="CH4",M2582*Hoja1!$C$19,BASEDEDATOS!M2582*Hoja1!$C$20)),0)</f>
        <v>0</v>
      </c>
    </row>
    <row r="2583" spans="2:14" x14ac:dyDescent="0.75">
      <c r="B2583" t="str">
        <f t="shared" si="22"/>
        <v>1B2aii</v>
      </c>
      <c r="C2583" t="str">
        <f>Hoja1!$C$31</f>
        <v>CRUDO</v>
      </c>
      <c r="D2583" t="s">
        <v>13</v>
      </c>
      <c r="E2583" t="s">
        <v>320</v>
      </c>
      <c r="F2583" t="s">
        <v>849</v>
      </c>
      <c r="L2583" t="s">
        <v>30</v>
      </c>
      <c r="M2583">
        <f>'Venteo_descargue de liquidos'!AT63</f>
        <v>0</v>
      </c>
      <c r="N2583">
        <f>IFERROR(IF(L2583="CO2",M2583,IF(L2583="CH4",M2583*Hoja1!$C$19,BASEDEDATOS!M2583*Hoja1!$C$20)),0)</f>
        <v>0</v>
      </c>
    </row>
    <row r="2584" spans="2:14" x14ac:dyDescent="0.75">
      <c r="B2584" t="str">
        <f t="shared" si="22"/>
        <v>1B2aii</v>
      </c>
      <c r="C2584" t="str">
        <f>Hoja1!$C$31</f>
        <v>CRUDO</v>
      </c>
      <c r="D2584" t="s">
        <v>13</v>
      </c>
      <c r="E2584" t="s">
        <v>320</v>
      </c>
      <c r="F2584" t="s">
        <v>849</v>
      </c>
      <c r="L2584" t="s">
        <v>30</v>
      </c>
      <c r="M2584">
        <f>'Venteo_descargue de liquidos'!AT64</f>
        <v>0</v>
      </c>
      <c r="N2584">
        <f>IFERROR(IF(L2584="CO2",M2584,IF(L2584="CH4",M2584*Hoja1!$C$19,BASEDEDATOS!M2584*Hoja1!$C$20)),0)</f>
        <v>0</v>
      </c>
    </row>
    <row r="2585" spans="2:14" x14ac:dyDescent="0.75">
      <c r="B2585" t="str">
        <f t="shared" si="22"/>
        <v>1B2aii</v>
      </c>
      <c r="C2585" t="str">
        <f>Hoja1!$C$31</f>
        <v>CRUDO</v>
      </c>
      <c r="D2585" t="s">
        <v>13</v>
      </c>
      <c r="E2585" t="s">
        <v>320</v>
      </c>
      <c r="F2585" t="s">
        <v>849</v>
      </c>
      <c r="L2585" t="s">
        <v>30</v>
      </c>
      <c r="M2585">
        <f>'Venteo_descargue de liquidos'!AT65</f>
        <v>0</v>
      </c>
      <c r="N2585">
        <f>IFERROR(IF(L2585="CO2",M2585,IF(L2585="CH4",M2585*Hoja1!$C$19,BASEDEDATOS!M2585*Hoja1!$C$20)),0)</f>
        <v>0</v>
      </c>
    </row>
    <row r="2586" spans="2:14" x14ac:dyDescent="0.75">
      <c r="B2586" t="str">
        <f t="shared" si="22"/>
        <v>1B2aii</v>
      </c>
      <c r="C2586" t="str">
        <f>Hoja1!$C$31</f>
        <v>CRUDO</v>
      </c>
      <c r="D2586" t="s">
        <v>13</v>
      </c>
      <c r="E2586" t="s">
        <v>320</v>
      </c>
      <c r="F2586" t="s">
        <v>849</v>
      </c>
      <c r="L2586" t="s">
        <v>30</v>
      </c>
      <c r="M2586">
        <f>'Venteo_descargue de liquidos'!AT66</f>
        <v>0</v>
      </c>
      <c r="N2586">
        <f>IFERROR(IF(L2586="CO2",M2586,IF(L2586="CH4",M2586*Hoja1!$C$19,BASEDEDATOS!M2586*Hoja1!$C$20)),0)</f>
        <v>0</v>
      </c>
    </row>
    <row r="2587" spans="2:14" x14ac:dyDescent="0.75">
      <c r="B2587" t="str">
        <f t="shared" si="22"/>
        <v>1B2aii</v>
      </c>
      <c r="C2587" t="str">
        <f>Hoja1!$C$31</f>
        <v>CRUDO</v>
      </c>
      <c r="D2587" t="s">
        <v>13</v>
      </c>
      <c r="E2587" t="s">
        <v>320</v>
      </c>
      <c r="F2587" t="s">
        <v>849</v>
      </c>
      <c r="L2587" t="s">
        <v>30</v>
      </c>
      <c r="M2587">
        <f>'Venteo_descargue de liquidos'!AT67</f>
        <v>0</v>
      </c>
      <c r="N2587">
        <f>IFERROR(IF(L2587="CO2",M2587,IF(L2587="CH4",M2587*Hoja1!$C$19,BASEDEDATOS!M2587*Hoja1!$C$20)),0)</f>
        <v>0</v>
      </c>
    </row>
    <row r="2588" spans="2:14" x14ac:dyDescent="0.75">
      <c r="B2588" t="str">
        <f t="shared" si="22"/>
        <v>1B2aii</v>
      </c>
      <c r="C2588" t="str">
        <f>Hoja1!$C$31</f>
        <v>CRUDO</v>
      </c>
      <c r="D2588" t="s">
        <v>13</v>
      </c>
      <c r="E2588" t="s">
        <v>320</v>
      </c>
      <c r="F2588" t="s">
        <v>849</v>
      </c>
      <c r="L2588" t="s">
        <v>30</v>
      </c>
      <c r="M2588">
        <f>'Venteo_descargue de liquidos'!AT68</f>
        <v>0</v>
      </c>
      <c r="N2588">
        <f>IFERROR(IF(L2588="CO2",M2588,IF(L2588="CH4",M2588*Hoja1!$C$19,BASEDEDATOS!M2588*Hoja1!$C$20)),0)</f>
        <v>0</v>
      </c>
    </row>
    <row r="2589" spans="2:14" x14ac:dyDescent="0.75">
      <c r="B2589" t="str">
        <f t="shared" si="22"/>
        <v>1B2aii</v>
      </c>
      <c r="C2589" t="str">
        <f>Hoja1!$C$31</f>
        <v>CRUDO</v>
      </c>
      <c r="D2589" t="s">
        <v>13</v>
      </c>
      <c r="E2589" t="s">
        <v>320</v>
      </c>
      <c r="F2589" t="s">
        <v>849</v>
      </c>
      <c r="L2589" t="s">
        <v>30</v>
      </c>
      <c r="M2589">
        <f>'Venteo_descargue de liquidos'!AT69</f>
        <v>0</v>
      </c>
      <c r="N2589">
        <f>IFERROR(IF(L2589="CO2",M2589,IF(L2589="CH4",M2589*Hoja1!$C$19,BASEDEDATOS!M2589*Hoja1!$C$20)),0)</f>
        <v>0</v>
      </c>
    </row>
    <row r="2590" spans="2:14" x14ac:dyDescent="0.75">
      <c r="B2590" t="str">
        <f t="shared" si="22"/>
        <v>1B2aii</v>
      </c>
      <c r="C2590" t="str">
        <f>Hoja1!$C$31</f>
        <v>CRUDO</v>
      </c>
      <c r="D2590" t="s">
        <v>13</v>
      </c>
      <c r="E2590" t="s">
        <v>320</v>
      </c>
      <c r="F2590" t="s">
        <v>849</v>
      </c>
      <c r="L2590" t="s">
        <v>30</v>
      </c>
      <c r="M2590">
        <f>'Venteo_descargue de liquidos'!AT70</f>
        <v>0</v>
      </c>
      <c r="N2590">
        <f>IFERROR(IF(L2590="CO2",M2590,IF(L2590="CH4",M2590*Hoja1!$C$19,BASEDEDATOS!M2590*Hoja1!$C$20)),0)</f>
        <v>0</v>
      </c>
    </row>
    <row r="2591" spans="2:14" x14ac:dyDescent="0.75">
      <c r="B2591" t="str">
        <f t="shared" si="22"/>
        <v>1B2aii</v>
      </c>
      <c r="C2591" t="str">
        <f>Hoja1!$C$31</f>
        <v>CRUDO</v>
      </c>
      <c r="D2591" t="s">
        <v>13</v>
      </c>
      <c r="E2591" t="s">
        <v>320</v>
      </c>
      <c r="F2591" t="s">
        <v>849</v>
      </c>
      <c r="L2591" t="s">
        <v>30</v>
      </c>
      <c r="M2591">
        <f>'Venteo_descargue de liquidos'!AT71</f>
        <v>0</v>
      </c>
      <c r="N2591">
        <f>IFERROR(IF(L2591="CO2",M2591,IF(L2591="CH4",M2591*Hoja1!$C$19,BASEDEDATOS!M2591*Hoja1!$C$20)),0)</f>
        <v>0</v>
      </c>
    </row>
    <row r="2592" spans="2:14" x14ac:dyDescent="0.75">
      <c r="B2592" t="str">
        <f t="shared" si="22"/>
        <v>1B2aii</v>
      </c>
      <c r="C2592" t="str">
        <f>Hoja1!$C$31</f>
        <v>CRUDO</v>
      </c>
      <c r="D2592" t="s">
        <v>13</v>
      </c>
      <c r="E2592" t="s">
        <v>320</v>
      </c>
      <c r="F2592" t="s">
        <v>849</v>
      </c>
      <c r="L2592" t="s">
        <v>30</v>
      </c>
      <c r="M2592">
        <f>'Venteo_descargue de liquidos'!AT72</f>
        <v>0</v>
      </c>
      <c r="N2592">
        <f>IFERROR(IF(L2592="CO2",M2592,IF(L2592="CH4",M2592*Hoja1!$C$19,BASEDEDATOS!M2592*Hoja1!$C$20)),0)</f>
        <v>0</v>
      </c>
    </row>
    <row r="2593" spans="2:14" x14ac:dyDescent="0.75">
      <c r="B2593" t="str">
        <f t="shared" si="22"/>
        <v>1B2aii</v>
      </c>
      <c r="C2593" t="str">
        <f>Hoja1!$C$31</f>
        <v>CRUDO</v>
      </c>
      <c r="D2593" t="s">
        <v>13</v>
      </c>
      <c r="E2593" t="s">
        <v>320</v>
      </c>
      <c r="F2593" t="s">
        <v>849</v>
      </c>
      <c r="L2593" t="s">
        <v>30</v>
      </c>
      <c r="M2593">
        <f>'Venteo_descargue de liquidos'!AT73</f>
        <v>0</v>
      </c>
      <c r="N2593">
        <f>IFERROR(IF(L2593="CO2",M2593,IF(L2593="CH4",M2593*Hoja1!$C$19,BASEDEDATOS!M2593*Hoja1!$C$20)),0)</f>
        <v>0</v>
      </c>
    </row>
    <row r="2594" spans="2:14" x14ac:dyDescent="0.75">
      <c r="B2594" t="str">
        <f t="shared" si="22"/>
        <v>1B2aii</v>
      </c>
      <c r="C2594" t="str">
        <f>Hoja1!$C$31</f>
        <v>CRUDO</v>
      </c>
      <c r="D2594" t="s">
        <v>13</v>
      </c>
      <c r="E2594" t="s">
        <v>320</v>
      </c>
      <c r="F2594" t="s">
        <v>849</v>
      </c>
      <c r="L2594" t="s">
        <v>30</v>
      </c>
      <c r="M2594">
        <f>'Venteo_descargue de liquidos'!AT74</f>
        <v>0</v>
      </c>
      <c r="N2594">
        <f>IFERROR(IF(L2594="CO2",M2594,IF(L2594="CH4",M2594*Hoja1!$C$19,BASEDEDATOS!M2594*Hoja1!$C$20)),0)</f>
        <v>0</v>
      </c>
    </row>
    <row r="2595" spans="2:14" x14ac:dyDescent="0.75">
      <c r="B2595" t="str">
        <f t="shared" ref="B2595:B2658" si="23">IF(C2595="CRUDO","1B2aii","1B2bii")</f>
        <v>1B2aii</v>
      </c>
      <c r="C2595" t="str">
        <f>Hoja1!$C$31</f>
        <v>CRUDO</v>
      </c>
      <c r="D2595" t="s">
        <v>13</v>
      </c>
      <c r="E2595" t="s">
        <v>320</v>
      </c>
      <c r="F2595" t="s">
        <v>849</v>
      </c>
      <c r="L2595" t="s">
        <v>30</v>
      </c>
      <c r="M2595">
        <f>'Venteo_descargue de liquidos'!AT75</f>
        <v>0</v>
      </c>
      <c r="N2595">
        <f>IFERROR(IF(L2595="CO2",M2595,IF(L2595="CH4",M2595*Hoja1!$C$19,BASEDEDATOS!M2595*Hoja1!$C$20)),0)</f>
        <v>0</v>
      </c>
    </row>
    <row r="2596" spans="2:14" x14ac:dyDescent="0.75">
      <c r="B2596" t="str">
        <f t="shared" si="23"/>
        <v>1B2aii</v>
      </c>
      <c r="C2596" t="str">
        <f>Hoja1!$C$31</f>
        <v>CRUDO</v>
      </c>
      <c r="D2596" t="s">
        <v>13</v>
      </c>
      <c r="E2596" t="s">
        <v>320</v>
      </c>
      <c r="F2596" t="s">
        <v>849</v>
      </c>
      <c r="L2596" t="s">
        <v>30</v>
      </c>
      <c r="M2596">
        <f>'Venteo_descargue de liquidos'!AT76</f>
        <v>0</v>
      </c>
      <c r="N2596">
        <f>IFERROR(IF(L2596="CO2",M2596,IF(L2596="CH4",M2596*Hoja1!$C$19,BASEDEDATOS!M2596*Hoja1!$C$20)),0)</f>
        <v>0</v>
      </c>
    </row>
    <row r="2597" spans="2:14" x14ac:dyDescent="0.75">
      <c r="B2597" t="str">
        <f t="shared" si="23"/>
        <v>1B2aii</v>
      </c>
      <c r="C2597" t="str">
        <f>Hoja1!$C$31</f>
        <v>CRUDO</v>
      </c>
      <c r="D2597" t="s">
        <v>13</v>
      </c>
      <c r="E2597" t="s">
        <v>320</v>
      </c>
      <c r="F2597" t="s">
        <v>849</v>
      </c>
      <c r="L2597" t="s">
        <v>30</v>
      </c>
      <c r="M2597">
        <f>'Venteo_descargue de liquidos'!AT77</f>
        <v>0</v>
      </c>
      <c r="N2597">
        <f>IFERROR(IF(L2597="CO2",M2597,IF(L2597="CH4",M2597*Hoja1!$C$19,BASEDEDATOS!M2597*Hoja1!$C$20)),0)</f>
        <v>0</v>
      </c>
    </row>
    <row r="2598" spans="2:14" x14ac:dyDescent="0.75">
      <c r="B2598" t="str">
        <f t="shared" si="23"/>
        <v>1B2aii</v>
      </c>
      <c r="C2598" t="str">
        <f>Hoja1!$C$31</f>
        <v>CRUDO</v>
      </c>
      <c r="D2598" t="s">
        <v>13</v>
      </c>
      <c r="E2598" t="s">
        <v>320</v>
      </c>
      <c r="F2598" t="s">
        <v>849</v>
      </c>
      <c r="L2598" t="s">
        <v>30</v>
      </c>
      <c r="M2598">
        <f>'Venteo_descargue de liquidos'!AT78</f>
        <v>0</v>
      </c>
      <c r="N2598">
        <f>IFERROR(IF(L2598="CO2",M2598,IF(L2598="CH4",M2598*Hoja1!$C$19,BASEDEDATOS!M2598*Hoja1!$C$20)),0)</f>
        <v>0</v>
      </c>
    </row>
    <row r="2599" spans="2:14" x14ac:dyDescent="0.75">
      <c r="B2599" t="str">
        <f t="shared" si="23"/>
        <v>1B2aii</v>
      </c>
      <c r="C2599" t="str">
        <f>Hoja1!$C$31</f>
        <v>CRUDO</v>
      </c>
      <c r="D2599" t="s">
        <v>13</v>
      </c>
      <c r="E2599" t="s">
        <v>320</v>
      </c>
      <c r="F2599" t="s">
        <v>849</v>
      </c>
      <c r="L2599" t="s">
        <v>30</v>
      </c>
      <c r="M2599">
        <f>'Venteo_descargue de liquidos'!AT79</f>
        <v>0</v>
      </c>
      <c r="N2599">
        <f>IFERROR(IF(L2599="CO2",M2599,IF(L2599="CH4",M2599*Hoja1!$C$19,BASEDEDATOS!M2599*Hoja1!$C$20)),0)</f>
        <v>0</v>
      </c>
    </row>
    <row r="2600" spans="2:14" x14ac:dyDescent="0.75">
      <c r="B2600" t="str">
        <f t="shared" si="23"/>
        <v>1B2aii</v>
      </c>
      <c r="C2600" t="str">
        <f>Hoja1!$C$31</f>
        <v>CRUDO</v>
      </c>
      <c r="D2600" t="s">
        <v>13</v>
      </c>
      <c r="E2600" t="s">
        <v>320</v>
      </c>
      <c r="F2600" t="s">
        <v>849</v>
      </c>
      <c r="L2600" t="s">
        <v>30</v>
      </c>
      <c r="M2600">
        <f>'Venteo_descargue de liquidos'!AT80</f>
        <v>0</v>
      </c>
      <c r="N2600">
        <f>IFERROR(IF(L2600="CO2",M2600,IF(L2600="CH4",M2600*Hoja1!$C$19,BASEDEDATOS!M2600*Hoja1!$C$20)),0)</f>
        <v>0</v>
      </c>
    </row>
    <row r="2601" spans="2:14" x14ac:dyDescent="0.75">
      <c r="B2601" t="str">
        <f t="shared" si="23"/>
        <v>1B2aii</v>
      </c>
      <c r="C2601" t="str">
        <f>Hoja1!$C$31</f>
        <v>CRUDO</v>
      </c>
      <c r="D2601" t="s">
        <v>13</v>
      </c>
      <c r="E2601" t="s">
        <v>320</v>
      </c>
      <c r="F2601" t="s">
        <v>849</v>
      </c>
      <c r="L2601" t="s">
        <v>30</v>
      </c>
      <c r="M2601">
        <f>'Venteo_descargue de liquidos'!AT81</f>
        <v>0</v>
      </c>
      <c r="N2601">
        <f>IFERROR(IF(L2601="CO2",M2601,IF(L2601="CH4",M2601*Hoja1!$C$19,BASEDEDATOS!M2601*Hoja1!$C$20)),0)</f>
        <v>0</v>
      </c>
    </row>
    <row r="2602" spans="2:14" x14ac:dyDescent="0.75">
      <c r="B2602" t="str">
        <f t="shared" si="23"/>
        <v>1B2aii</v>
      </c>
      <c r="C2602" t="str">
        <f>Hoja1!$C$31</f>
        <v>CRUDO</v>
      </c>
      <c r="D2602" t="s">
        <v>13</v>
      </c>
      <c r="E2602" t="s">
        <v>320</v>
      </c>
      <c r="F2602" t="s">
        <v>849</v>
      </c>
      <c r="L2602" t="s">
        <v>30</v>
      </c>
      <c r="M2602">
        <f>'Venteo_descargue de liquidos'!AT82</f>
        <v>0</v>
      </c>
      <c r="N2602">
        <f>IFERROR(IF(L2602="CO2",M2602,IF(L2602="CH4",M2602*Hoja1!$C$19,BASEDEDATOS!M2602*Hoja1!$C$20)),0)</f>
        <v>0</v>
      </c>
    </row>
    <row r="2603" spans="2:14" x14ac:dyDescent="0.75">
      <c r="B2603" t="str">
        <f t="shared" si="23"/>
        <v>1B2aii</v>
      </c>
      <c r="C2603" t="str">
        <f>Hoja1!$C$31</f>
        <v>CRUDO</v>
      </c>
      <c r="D2603" t="s">
        <v>13</v>
      </c>
      <c r="E2603" t="s">
        <v>320</v>
      </c>
      <c r="F2603" t="s">
        <v>849</v>
      </c>
      <c r="L2603" t="s">
        <v>30</v>
      </c>
      <c r="M2603">
        <f>'Venteo_descargue de liquidos'!AT83</f>
        <v>0</v>
      </c>
      <c r="N2603">
        <f>IFERROR(IF(L2603="CO2",M2603,IF(L2603="CH4",M2603*Hoja1!$C$19,BASEDEDATOS!M2603*Hoja1!$C$20)),0)</f>
        <v>0</v>
      </c>
    </row>
    <row r="2604" spans="2:14" x14ac:dyDescent="0.75">
      <c r="B2604" t="str">
        <f t="shared" si="23"/>
        <v>1B2aii</v>
      </c>
      <c r="C2604" t="str">
        <f>Hoja1!$C$31</f>
        <v>CRUDO</v>
      </c>
      <c r="D2604" t="s">
        <v>13</v>
      </c>
      <c r="E2604" t="s">
        <v>320</v>
      </c>
      <c r="F2604" t="s">
        <v>849</v>
      </c>
      <c r="L2604" t="s">
        <v>30</v>
      </c>
      <c r="M2604">
        <f>'Venteo_descargue de liquidos'!AT84</f>
        <v>0</v>
      </c>
      <c r="N2604">
        <f>IFERROR(IF(L2604="CO2",M2604,IF(L2604="CH4",M2604*Hoja1!$C$19,BASEDEDATOS!M2604*Hoja1!$C$20)),0)</f>
        <v>0</v>
      </c>
    </row>
    <row r="2605" spans="2:14" x14ac:dyDescent="0.75">
      <c r="B2605" t="str">
        <f t="shared" si="23"/>
        <v>1B2aii</v>
      </c>
      <c r="C2605" t="str">
        <f>Hoja1!$C$31</f>
        <v>CRUDO</v>
      </c>
      <c r="D2605" t="s">
        <v>13</v>
      </c>
      <c r="E2605" t="s">
        <v>320</v>
      </c>
      <c r="F2605" t="s">
        <v>849</v>
      </c>
      <c r="L2605" t="s">
        <v>30</v>
      </c>
      <c r="M2605">
        <f>'Venteo_descargue de liquidos'!AT85</f>
        <v>0</v>
      </c>
      <c r="N2605">
        <f>IFERROR(IF(L2605="CO2",M2605,IF(L2605="CH4",M2605*Hoja1!$C$19,BASEDEDATOS!M2605*Hoja1!$C$20)),0)</f>
        <v>0</v>
      </c>
    </row>
    <row r="2606" spans="2:14" x14ac:dyDescent="0.75">
      <c r="B2606" t="str">
        <f t="shared" si="23"/>
        <v>1B2aii</v>
      </c>
      <c r="C2606" t="str">
        <f>Hoja1!$C$31</f>
        <v>CRUDO</v>
      </c>
      <c r="D2606" t="s">
        <v>13</v>
      </c>
      <c r="E2606" t="s">
        <v>320</v>
      </c>
      <c r="F2606" t="s">
        <v>849</v>
      </c>
      <c r="L2606" t="s">
        <v>30</v>
      </c>
      <c r="M2606">
        <f>'Venteo_descargue de liquidos'!AT86</f>
        <v>0</v>
      </c>
      <c r="N2606">
        <f>IFERROR(IF(L2606="CO2",M2606,IF(L2606="CH4",M2606*Hoja1!$C$19,BASEDEDATOS!M2606*Hoja1!$C$20)),0)</f>
        <v>0</v>
      </c>
    </row>
    <row r="2607" spans="2:14" x14ac:dyDescent="0.75">
      <c r="B2607" t="str">
        <f t="shared" si="23"/>
        <v>1B2aii</v>
      </c>
      <c r="C2607" t="str">
        <f>Hoja1!$C$31</f>
        <v>CRUDO</v>
      </c>
      <c r="D2607" t="s">
        <v>13</v>
      </c>
      <c r="E2607" t="s">
        <v>320</v>
      </c>
      <c r="F2607" t="s">
        <v>849</v>
      </c>
      <c r="L2607" t="s">
        <v>30</v>
      </c>
      <c r="M2607">
        <f>'Venteo_descargue de liquidos'!AT87</f>
        <v>0</v>
      </c>
      <c r="N2607">
        <f>IFERROR(IF(L2607="CO2",M2607,IF(L2607="CH4",M2607*Hoja1!$C$19,BASEDEDATOS!M2607*Hoja1!$C$20)),0)</f>
        <v>0</v>
      </c>
    </row>
    <row r="2608" spans="2:14" x14ac:dyDescent="0.75">
      <c r="B2608" t="str">
        <f t="shared" si="23"/>
        <v>1B2aii</v>
      </c>
      <c r="C2608" t="str">
        <f>Hoja1!$C$31</f>
        <v>CRUDO</v>
      </c>
      <c r="D2608" t="s">
        <v>13</v>
      </c>
      <c r="E2608" t="s">
        <v>320</v>
      </c>
      <c r="F2608" t="s">
        <v>849</v>
      </c>
      <c r="L2608" t="s">
        <v>30</v>
      </c>
      <c r="M2608">
        <f>'Venteo_descargue de liquidos'!AT88</f>
        <v>0</v>
      </c>
      <c r="N2608">
        <f>IFERROR(IF(L2608="CO2",M2608,IF(L2608="CH4",M2608*Hoja1!$C$19,BASEDEDATOS!M2608*Hoja1!$C$20)),0)</f>
        <v>0</v>
      </c>
    </row>
    <row r="2609" spans="2:14" x14ac:dyDescent="0.75">
      <c r="B2609" t="str">
        <f t="shared" si="23"/>
        <v>1B2aii</v>
      </c>
      <c r="C2609" t="str">
        <f>Hoja1!$C$31</f>
        <v>CRUDO</v>
      </c>
      <c r="D2609" t="s">
        <v>13</v>
      </c>
      <c r="E2609" t="s">
        <v>320</v>
      </c>
      <c r="F2609" t="s">
        <v>849</v>
      </c>
      <c r="L2609" t="s">
        <v>30</v>
      </c>
      <c r="M2609">
        <f>'Venteo_descargue de liquidos'!AT89</f>
        <v>0</v>
      </c>
      <c r="N2609">
        <f>IFERROR(IF(L2609="CO2",M2609,IF(L2609="CH4",M2609*Hoja1!$C$19,BASEDEDATOS!M2609*Hoja1!$C$20)),0)</f>
        <v>0</v>
      </c>
    </row>
    <row r="2610" spans="2:14" x14ac:dyDescent="0.75">
      <c r="B2610" t="str">
        <f t="shared" si="23"/>
        <v>1B2aii</v>
      </c>
      <c r="C2610" t="str">
        <f>Hoja1!$C$31</f>
        <v>CRUDO</v>
      </c>
      <c r="D2610" t="s">
        <v>13</v>
      </c>
      <c r="E2610" t="s">
        <v>320</v>
      </c>
      <c r="F2610" t="s">
        <v>849</v>
      </c>
      <c r="L2610" t="s">
        <v>30</v>
      </c>
      <c r="M2610">
        <f>'Venteo_descargue de liquidos'!AT90</f>
        <v>0</v>
      </c>
      <c r="N2610">
        <f>IFERROR(IF(L2610="CO2",M2610,IF(L2610="CH4",M2610*Hoja1!$C$19,BASEDEDATOS!M2610*Hoja1!$C$20)),0)</f>
        <v>0</v>
      </c>
    </row>
    <row r="2611" spans="2:14" x14ac:dyDescent="0.75">
      <c r="B2611" t="str">
        <f t="shared" si="23"/>
        <v>1B2aii</v>
      </c>
      <c r="C2611" t="str">
        <f>Hoja1!$C$31</f>
        <v>CRUDO</v>
      </c>
      <c r="D2611" t="s">
        <v>13</v>
      </c>
      <c r="E2611" t="s">
        <v>320</v>
      </c>
      <c r="F2611" t="s">
        <v>849</v>
      </c>
      <c r="L2611" t="s">
        <v>30</v>
      </c>
      <c r="M2611">
        <f>'Venteo_descargue de liquidos'!AT91</f>
        <v>0</v>
      </c>
      <c r="N2611">
        <f>IFERROR(IF(L2611="CO2",M2611,IF(L2611="CH4",M2611*Hoja1!$C$19,BASEDEDATOS!M2611*Hoja1!$C$20)),0)</f>
        <v>0</v>
      </c>
    </row>
    <row r="2612" spans="2:14" x14ac:dyDescent="0.75">
      <c r="B2612" t="str">
        <f t="shared" si="23"/>
        <v>1B2aii</v>
      </c>
      <c r="C2612" t="str">
        <f>Hoja1!$C$31</f>
        <v>CRUDO</v>
      </c>
      <c r="D2612" t="s">
        <v>13</v>
      </c>
      <c r="E2612" t="s">
        <v>320</v>
      </c>
      <c r="F2612" t="s">
        <v>849</v>
      </c>
      <c r="L2612" t="s">
        <v>30</v>
      </c>
      <c r="M2612">
        <f>'Venteo_descargue de liquidos'!AT92</f>
        <v>0</v>
      </c>
      <c r="N2612">
        <f>IFERROR(IF(L2612="CO2",M2612,IF(L2612="CH4",M2612*Hoja1!$C$19,BASEDEDATOS!M2612*Hoja1!$C$20)),0)</f>
        <v>0</v>
      </c>
    </row>
    <row r="2613" spans="2:14" x14ac:dyDescent="0.75">
      <c r="B2613" t="str">
        <f t="shared" si="23"/>
        <v>1B2aii</v>
      </c>
      <c r="C2613" t="str">
        <f>Hoja1!$C$31</f>
        <v>CRUDO</v>
      </c>
      <c r="D2613" t="s">
        <v>13</v>
      </c>
      <c r="E2613" t="s">
        <v>320</v>
      </c>
      <c r="F2613" t="s">
        <v>849</v>
      </c>
      <c r="L2613" t="s">
        <v>30</v>
      </c>
      <c r="M2613">
        <f>'Venteo_descargue de liquidos'!AT93</f>
        <v>0</v>
      </c>
      <c r="N2613">
        <f>IFERROR(IF(L2613="CO2",M2613,IF(L2613="CH4",M2613*Hoja1!$C$19,BASEDEDATOS!M2613*Hoja1!$C$20)),0)</f>
        <v>0</v>
      </c>
    </row>
    <row r="2614" spans="2:14" x14ac:dyDescent="0.75">
      <c r="B2614" t="str">
        <f t="shared" si="23"/>
        <v>1B2aii</v>
      </c>
      <c r="C2614" t="str">
        <f>Hoja1!$C$31</f>
        <v>CRUDO</v>
      </c>
      <c r="D2614" t="s">
        <v>13</v>
      </c>
      <c r="E2614" t="s">
        <v>320</v>
      </c>
      <c r="F2614" t="s">
        <v>849</v>
      </c>
      <c r="L2614" t="s">
        <v>30</v>
      </c>
      <c r="M2614">
        <f>'Venteo_descargue de liquidos'!AT94</f>
        <v>0</v>
      </c>
      <c r="N2614">
        <f>IFERROR(IF(L2614="CO2",M2614,IF(L2614="CH4",M2614*Hoja1!$C$19,BASEDEDATOS!M2614*Hoja1!$C$20)),0)</f>
        <v>0</v>
      </c>
    </row>
    <row r="2615" spans="2:14" x14ac:dyDescent="0.75">
      <c r="B2615" t="str">
        <f t="shared" si="23"/>
        <v>1B2aii</v>
      </c>
      <c r="C2615" t="str">
        <f>Hoja1!$C$31</f>
        <v>CRUDO</v>
      </c>
      <c r="D2615" t="s">
        <v>13</v>
      </c>
      <c r="E2615" t="s">
        <v>320</v>
      </c>
      <c r="F2615" t="s">
        <v>849</v>
      </c>
      <c r="L2615" t="s">
        <v>30</v>
      </c>
      <c r="M2615">
        <f>'Venteo_descargue de liquidos'!AT95</f>
        <v>0</v>
      </c>
      <c r="N2615">
        <f>IFERROR(IF(L2615="CO2",M2615,IF(L2615="CH4",M2615*Hoja1!$C$19,BASEDEDATOS!M2615*Hoja1!$C$20)),0)</f>
        <v>0</v>
      </c>
    </row>
    <row r="2616" spans="2:14" x14ac:dyDescent="0.75">
      <c r="B2616" t="str">
        <f t="shared" si="23"/>
        <v>1B2aii</v>
      </c>
      <c r="C2616" t="str">
        <f>Hoja1!$C$31</f>
        <v>CRUDO</v>
      </c>
      <c r="D2616" t="s">
        <v>13</v>
      </c>
      <c r="E2616" t="s">
        <v>320</v>
      </c>
      <c r="F2616" t="s">
        <v>849</v>
      </c>
      <c r="L2616" t="s">
        <v>30</v>
      </c>
      <c r="M2616">
        <f>'Venteo_descargue de liquidos'!AT96</f>
        <v>0</v>
      </c>
      <c r="N2616">
        <f>IFERROR(IF(L2616="CO2",M2616,IF(L2616="CH4",M2616*Hoja1!$C$19,BASEDEDATOS!M2616*Hoja1!$C$20)),0)</f>
        <v>0</v>
      </c>
    </row>
    <row r="2617" spans="2:14" x14ac:dyDescent="0.75">
      <c r="B2617" t="str">
        <f t="shared" si="23"/>
        <v>1B2aii</v>
      </c>
      <c r="C2617" t="str">
        <f>Hoja1!$C$31</f>
        <v>CRUDO</v>
      </c>
      <c r="D2617" t="s">
        <v>13</v>
      </c>
      <c r="E2617" t="s">
        <v>320</v>
      </c>
      <c r="F2617" t="s">
        <v>849</v>
      </c>
      <c r="L2617" t="s">
        <v>30</v>
      </c>
      <c r="M2617">
        <f>'Venteo_descargue de liquidos'!AT97</f>
        <v>0</v>
      </c>
      <c r="N2617">
        <f>IFERROR(IF(L2617="CO2",M2617,IF(L2617="CH4",M2617*Hoja1!$C$19,BASEDEDATOS!M2617*Hoja1!$C$20)),0)</f>
        <v>0</v>
      </c>
    </row>
    <row r="2618" spans="2:14" x14ac:dyDescent="0.75">
      <c r="B2618" t="str">
        <f t="shared" si="23"/>
        <v>1B2aii</v>
      </c>
      <c r="C2618" t="str">
        <f>Hoja1!$C$31</f>
        <v>CRUDO</v>
      </c>
      <c r="D2618" t="s">
        <v>13</v>
      </c>
      <c r="E2618" t="s">
        <v>320</v>
      </c>
      <c r="F2618" t="s">
        <v>849</v>
      </c>
      <c r="L2618" t="s">
        <v>30</v>
      </c>
      <c r="M2618">
        <f>'Venteo_descargue de liquidos'!AT98</f>
        <v>0</v>
      </c>
      <c r="N2618">
        <f>IFERROR(IF(L2618="CO2",M2618,IF(L2618="CH4",M2618*Hoja1!$C$19,BASEDEDATOS!M2618*Hoja1!$C$20)),0)</f>
        <v>0</v>
      </c>
    </row>
    <row r="2619" spans="2:14" x14ac:dyDescent="0.75">
      <c r="B2619" t="str">
        <f t="shared" si="23"/>
        <v>1B2aii</v>
      </c>
      <c r="C2619" t="str">
        <f>Hoja1!$C$31</f>
        <v>CRUDO</v>
      </c>
      <c r="D2619" t="s">
        <v>13</v>
      </c>
      <c r="E2619" t="s">
        <v>320</v>
      </c>
      <c r="F2619" t="s">
        <v>849</v>
      </c>
      <c r="L2619" t="s">
        <v>30</v>
      </c>
      <c r="M2619">
        <f>'Venteo_descargue de liquidos'!AT99</f>
        <v>0</v>
      </c>
      <c r="N2619">
        <f>IFERROR(IF(L2619="CO2",M2619,IF(L2619="CH4",M2619*Hoja1!$C$19,BASEDEDATOS!M2619*Hoja1!$C$20)),0)</f>
        <v>0</v>
      </c>
    </row>
    <row r="2620" spans="2:14" x14ac:dyDescent="0.75">
      <c r="B2620" t="str">
        <f t="shared" si="23"/>
        <v>1B2aii</v>
      </c>
      <c r="C2620" t="str">
        <f>Hoja1!$C$31</f>
        <v>CRUDO</v>
      </c>
      <c r="D2620" t="s">
        <v>13</v>
      </c>
      <c r="E2620" t="s">
        <v>320</v>
      </c>
      <c r="F2620" t="s">
        <v>849</v>
      </c>
      <c r="L2620" t="s">
        <v>30</v>
      </c>
      <c r="M2620">
        <f>'Venteo_descargue de liquidos'!AT100</f>
        <v>0</v>
      </c>
      <c r="N2620">
        <f>IFERROR(IF(L2620="CO2",M2620,IF(L2620="CH4",M2620*Hoja1!$C$19,BASEDEDATOS!M2620*Hoja1!$C$20)),0)</f>
        <v>0</v>
      </c>
    </row>
    <row r="2621" spans="2:14" x14ac:dyDescent="0.75">
      <c r="B2621" t="str">
        <f t="shared" si="23"/>
        <v>1B2aii</v>
      </c>
      <c r="C2621" t="str">
        <f>Hoja1!$C$31</f>
        <v>CRUDO</v>
      </c>
      <c r="D2621" t="s">
        <v>13</v>
      </c>
      <c r="E2621" t="s">
        <v>320</v>
      </c>
      <c r="F2621" t="s">
        <v>849</v>
      </c>
      <c r="L2621" t="s">
        <v>30</v>
      </c>
      <c r="M2621">
        <f>'Venteo_descargue de liquidos'!AT101</f>
        <v>0</v>
      </c>
      <c r="N2621">
        <f>IFERROR(IF(L2621="CO2",M2621,IF(L2621="CH4",M2621*Hoja1!$C$19,BASEDEDATOS!M2621*Hoja1!$C$20)),0)</f>
        <v>0</v>
      </c>
    </row>
    <row r="2622" spans="2:14" x14ac:dyDescent="0.75">
      <c r="B2622" t="str">
        <f t="shared" si="23"/>
        <v>1B2aii</v>
      </c>
      <c r="C2622" t="str">
        <f>Hoja1!$C$31</f>
        <v>CRUDO</v>
      </c>
      <c r="D2622" t="s">
        <v>13</v>
      </c>
      <c r="E2622" t="s">
        <v>320</v>
      </c>
      <c r="F2622" t="s">
        <v>849</v>
      </c>
      <c r="L2622" t="s">
        <v>30</v>
      </c>
      <c r="M2622">
        <f>'Venteo_descargue de liquidos'!AT102</f>
        <v>0</v>
      </c>
      <c r="N2622">
        <f>IFERROR(IF(L2622="CO2",M2622,IF(L2622="CH4",M2622*Hoja1!$C$19,BASEDEDATOS!M2622*Hoja1!$C$20)),0)</f>
        <v>0</v>
      </c>
    </row>
    <row r="2623" spans="2:14" x14ac:dyDescent="0.75">
      <c r="B2623" t="str">
        <f t="shared" si="23"/>
        <v>1B2aii</v>
      </c>
      <c r="C2623" t="str">
        <f>Hoja1!$C$31</f>
        <v>CRUDO</v>
      </c>
      <c r="D2623" t="s">
        <v>13</v>
      </c>
      <c r="E2623" t="s">
        <v>320</v>
      </c>
      <c r="F2623" t="s">
        <v>849</v>
      </c>
      <c r="L2623" t="s">
        <v>30</v>
      </c>
      <c r="M2623">
        <f>'Venteo_descargue de liquidos'!AT103</f>
        <v>0</v>
      </c>
      <c r="N2623">
        <f>IFERROR(IF(L2623="CO2",M2623,IF(L2623="CH4",M2623*Hoja1!$C$19,BASEDEDATOS!M2623*Hoja1!$C$20)),0)</f>
        <v>0</v>
      </c>
    </row>
    <row r="2624" spans="2:14" x14ac:dyDescent="0.75">
      <c r="B2624" t="str">
        <f t="shared" si="23"/>
        <v>1B2aii</v>
      </c>
      <c r="C2624" t="str">
        <f>Hoja1!$C$31</f>
        <v>CRUDO</v>
      </c>
      <c r="D2624" t="s">
        <v>13</v>
      </c>
      <c r="E2624" t="s">
        <v>320</v>
      </c>
      <c r="F2624" t="s">
        <v>849</v>
      </c>
      <c r="L2624" t="s">
        <v>30</v>
      </c>
      <c r="M2624">
        <f>'Venteo_descargue de liquidos'!AT104</f>
        <v>0</v>
      </c>
      <c r="N2624">
        <f>IFERROR(IF(L2624="CO2",M2624,IF(L2624="CH4",M2624*Hoja1!$C$19,BASEDEDATOS!M2624*Hoja1!$C$20)),0)</f>
        <v>0</v>
      </c>
    </row>
    <row r="2625" spans="2:14" x14ac:dyDescent="0.75">
      <c r="B2625" t="str">
        <f t="shared" si="23"/>
        <v>1B2aii</v>
      </c>
      <c r="C2625" t="str">
        <f>Hoja1!$C$31</f>
        <v>CRUDO</v>
      </c>
      <c r="D2625" t="s">
        <v>13</v>
      </c>
      <c r="E2625" t="s">
        <v>320</v>
      </c>
      <c r="F2625" t="s">
        <v>849</v>
      </c>
      <c r="L2625" t="s">
        <v>30</v>
      </c>
      <c r="M2625">
        <f>'Venteo_descargue de liquidos'!AT105</f>
        <v>0</v>
      </c>
      <c r="N2625">
        <f>IFERROR(IF(L2625="CO2",M2625,IF(L2625="CH4",M2625*Hoja1!$C$19,BASEDEDATOS!M2625*Hoja1!$C$20)),0)</f>
        <v>0</v>
      </c>
    </row>
    <row r="2626" spans="2:14" x14ac:dyDescent="0.75">
      <c r="B2626" t="str">
        <f t="shared" si="23"/>
        <v>1B2aii</v>
      </c>
      <c r="C2626" t="str">
        <f>Hoja1!$C$31</f>
        <v>CRUDO</v>
      </c>
      <c r="D2626" t="s">
        <v>13</v>
      </c>
      <c r="E2626" t="s">
        <v>320</v>
      </c>
      <c r="F2626" t="s">
        <v>849</v>
      </c>
      <c r="L2626" t="s">
        <v>30</v>
      </c>
      <c r="M2626">
        <f>'Venteo_descargue de liquidos'!AT106</f>
        <v>0</v>
      </c>
      <c r="N2626">
        <f>IFERROR(IF(L2626="CO2",M2626,IF(L2626="CH4",M2626*Hoja1!$C$19,BASEDEDATOS!M2626*Hoja1!$C$20)),0)</f>
        <v>0</v>
      </c>
    </row>
    <row r="2627" spans="2:14" x14ac:dyDescent="0.75">
      <c r="B2627" t="str">
        <f t="shared" si="23"/>
        <v>1B2aii</v>
      </c>
      <c r="C2627" t="str">
        <f>Hoja1!$C$31</f>
        <v>CRUDO</v>
      </c>
      <c r="D2627" t="s">
        <v>13</v>
      </c>
      <c r="E2627" t="s">
        <v>320</v>
      </c>
      <c r="F2627" t="s">
        <v>849</v>
      </c>
      <c r="L2627" t="s">
        <v>30</v>
      </c>
      <c r="M2627">
        <f>'Venteo_descargue de liquidos'!AT107</f>
        <v>0</v>
      </c>
      <c r="N2627">
        <f>IFERROR(IF(L2627="CO2",M2627,IF(L2627="CH4",M2627*Hoja1!$C$19,BASEDEDATOS!M2627*Hoja1!$C$20)),0)</f>
        <v>0</v>
      </c>
    </row>
    <row r="2628" spans="2:14" x14ac:dyDescent="0.75">
      <c r="B2628" t="str">
        <f t="shared" si="23"/>
        <v>1B2aii</v>
      </c>
      <c r="C2628" t="str">
        <f>Hoja1!$C$31</f>
        <v>CRUDO</v>
      </c>
      <c r="D2628" t="s">
        <v>13</v>
      </c>
      <c r="E2628" t="s">
        <v>320</v>
      </c>
      <c r="F2628" t="s">
        <v>849</v>
      </c>
      <c r="L2628" t="s">
        <v>30</v>
      </c>
      <c r="M2628">
        <f>'Venteo_descargue de liquidos'!AT108</f>
        <v>0</v>
      </c>
      <c r="N2628">
        <f>IFERROR(IF(L2628="CO2",M2628,IF(L2628="CH4",M2628*Hoja1!$C$19,BASEDEDATOS!M2628*Hoja1!$C$20)),0)</f>
        <v>0</v>
      </c>
    </row>
    <row r="2629" spans="2:14" x14ac:dyDescent="0.75">
      <c r="B2629" t="str">
        <f t="shared" si="23"/>
        <v>1B2aii</v>
      </c>
      <c r="C2629" t="str">
        <f>Hoja1!$C$31</f>
        <v>CRUDO</v>
      </c>
      <c r="D2629" t="s">
        <v>13</v>
      </c>
      <c r="E2629" t="s">
        <v>320</v>
      </c>
      <c r="F2629" t="s">
        <v>849</v>
      </c>
      <c r="L2629" t="s">
        <v>30</v>
      </c>
      <c r="M2629">
        <f>'Venteo_descargue de liquidos'!AT109</f>
        <v>0</v>
      </c>
      <c r="N2629">
        <f>IFERROR(IF(L2629="CO2",M2629,IF(L2629="CH4",M2629*Hoja1!$C$19,BASEDEDATOS!M2629*Hoja1!$C$20)),0)</f>
        <v>0</v>
      </c>
    </row>
    <row r="2630" spans="2:14" x14ac:dyDescent="0.75">
      <c r="B2630" t="str">
        <f t="shared" si="23"/>
        <v>1B2aii</v>
      </c>
      <c r="C2630" t="str">
        <f>Hoja1!$C$31</f>
        <v>CRUDO</v>
      </c>
      <c r="D2630" t="s">
        <v>13</v>
      </c>
      <c r="E2630" t="s">
        <v>320</v>
      </c>
      <c r="F2630" t="s">
        <v>849</v>
      </c>
      <c r="L2630" t="s">
        <v>30</v>
      </c>
      <c r="M2630">
        <f>'Venteo_descargue de liquidos'!AT110</f>
        <v>0</v>
      </c>
      <c r="N2630">
        <f>IFERROR(IF(L2630="CO2",M2630,IF(L2630="CH4",M2630*Hoja1!$C$19,BASEDEDATOS!M2630*Hoja1!$C$20)),0)</f>
        <v>0</v>
      </c>
    </row>
    <row r="2631" spans="2:14" x14ac:dyDescent="0.75">
      <c r="B2631" t="str">
        <f t="shared" si="23"/>
        <v>1B2aii</v>
      </c>
      <c r="C2631" t="str">
        <f>Hoja1!$C$31</f>
        <v>CRUDO</v>
      </c>
      <c r="D2631" t="s">
        <v>13</v>
      </c>
      <c r="E2631" t="s">
        <v>320</v>
      </c>
      <c r="F2631" t="s">
        <v>849</v>
      </c>
      <c r="L2631" t="s">
        <v>30</v>
      </c>
      <c r="M2631">
        <f>'Venteo_descargue de liquidos'!AT111</f>
        <v>0</v>
      </c>
      <c r="N2631">
        <f>IFERROR(IF(L2631="CO2",M2631,IF(L2631="CH4",M2631*Hoja1!$C$19,BASEDEDATOS!M2631*Hoja1!$C$20)),0)</f>
        <v>0</v>
      </c>
    </row>
    <row r="2632" spans="2:14" x14ac:dyDescent="0.75">
      <c r="B2632" t="str">
        <f t="shared" si="23"/>
        <v>1B2aii</v>
      </c>
      <c r="C2632" t="str">
        <f>Hoja1!$C$31</f>
        <v>CRUDO</v>
      </c>
      <c r="D2632" t="s">
        <v>13</v>
      </c>
      <c r="E2632" t="s">
        <v>320</v>
      </c>
      <c r="F2632" t="s">
        <v>849</v>
      </c>
      <c r="L2632" t="s">
        <v>30</v>
      </c>
      <c r="M2632">
        <f>'Venteo_descargue de liquidos'!AT112</f>
        <v>0</v>
      </c>
      <c r="N2632">
        <f>IFERROR(IF(L2632="CO2",M2632,IF(L2632="CH4",M2632*Hoja1!$C$19,BASEDEDATOS!M2632*Hoja1!$C$20)),0)</f>
        <v>0</v>
      </c>
    </row>
    <row r="2633" spans="2:14" x14ac:dyDescent="0.75">
      <c r="B2633" t="str">
        <f t="shared" si="23"/>
        <v>1B2aii</v>
      </c>
      <c r="C2633" t="str">
        <f>Hoja1!$C$31</f>
        <v>CRUDO</v>
      </c>
      <c r="D2633" t="s">
        <v>13</v>
      </c>
      <c r="E2633" t="s">
        <v>320</v>
      </c>
      <c r="F2633" t="s">
        <v>849</v>
      </c>
      <c r="L2633" t="s">
        <v>30</v>
      </c>
      <c r="M2633">
        <f>'Venteo_descargue de liquidos'!AT113</f>
        <v>0</v>
      </c>
      <c r="N2633">
        <f>IFERROR(IF(L2633="CO2",M2633,IF(L2633="CH4",M2633*Hoja1!$C$19,BASEDEDATOS!M2633*Hoja1!$C$20)),0)</f>
        <v>0</v>
      </c>
    </row>
    <row r="2634" spans="2:14" x14ac:dyDescent="0.75">
      <c r="B2634" t="str">
        <f t="shared" si="23"/>
        <v>1B2aii</v>
      </c>
      <c r="C2634" t="str">
        <f>Hoja1!$C$31</f>
        <v>CRUDO</v>
      </c>
      <c r="D2634" t="s">
        <v>13</v>
      </c>
      <c r="E2634" t="s">
        <v>320</v>
      </c>
      <c r="F2634" t="s">
        <v>849</v>
      </c>
      <c r="L2634" t="s">
        <v>30</v>
      </c>
      <c r="M2634">
        <f>'Venteo_descargue de liquidos'!AT114</f>
        <v>0</v>
      </c>
      <c r="N2634">
        <f>IFERROR(IF(L2634="CO2",M2634,IF(L2634="CH4",M2634*Hoja1!$C$19,BASEDEDATOS!M2634*Hoja1!$C$20)),0)</f>
        <v>0</v>
      </c>
    </row>
    <row r="2635" spans="2:14" x14ac:dyDescent="0.75">
      <c r="B2635" t="str">
        <f t="shared" si="23"/>
        <v>1B2aii</v>
      </c>
      <c r="C2635" t="str">
        <f>Hoja1!$C$31</f>
        <v>CRUDO</v>
      </c>
      <c r="D2635" t="s">
        <v>13</v>
      </c>
      <c r="E2635" t="s">
        <v>320</v>
      </c>
      <c r="F2635" t="s">
        <v>849</v>
      </c>
      <c r="L2635" t="s">
        <v>30</v>
      </c>
      <c r="M2635">
        <f>'Venteo_descargue de liquidos'!AT115</f>
        <v>0</v>
      </c>
      <c r="N2635">
        <f>IFERROR(IF(L2635="CO2",M2635,IF(L2635="CH4",M2635*Hoja1!$C$19,BASEDEDATOS!M2635*Hoja1!$C$20)),0)</f>
        <v>0</v>
      </c>
    </row>
    <row r="2636" spans="2:14" x14ac:dyDescent="0.75">
      <c r="B2636" t="str">
        <f t="shared" si="23"/>
        <v>1B2aii</v>
      </c>
      <c r="C2636" t="str">
        <f>Hoja1!$C$31</f>
        <v>CRUDO</v>
      </c>
      <c r="D2636" t="s">
        <v>13</v>
      </c>
      <c r="E2636" t="s">
        <v>320</v>
      </c>
      <c r="F2636" t="s">
        <v>849</v>
      </c>
      <c r="L2636" t="s">
        <v>30</v>
      </c>
      <c r="M2636">
        <f>'Venteo_descargue de liquidos'!AT116</f>
        <v>0</v>
      </c>
      <c r="N2636">
        <f>IFERROR(IF(L2636="CO2",M2636,IF(L2636="CH4",M2636*Hoja1!$C$19,BASEDEDATOS!M2636*Hoja1!$C$20)),0)</f>
        <v>0</v>
      </c>
    </row>
    <row r="2637" spans="2:14" x14ac:dyDescent="0.75">
      <c r="B2637" t="str">
        <f t="shared" si="23"/>
        <v>1B2aii</v>
      </c>
      <c r="C2637" t="str">
        <f>Hoja1!$C$31</f>
        <v>CRUDO</v>
      </c>
      <c r="D2637" t="s">
        <v>13</v>
      </c>
      <c r="E2637" t="s">
        <v>320</v>
      </c>
      <c r="F2637" t="s">
        <v>849</v>
      </c>
      <c r="L2637" t="s">
        <v>30</v>
      </c>
      <c r="M2637">
        <f>'Venteo_descargue de liquidos'!AT117</f>
        <v>0</v>
      </c>
      <c r="N2637">
        <f>IFERROR(IF(L2637="CO2",M2637,IF(L2637="CH4",M2637*Hoja1!$C$19,BASEDEDATOS!M2637*Hoja1!$C$20)),0)</f>
        <v>0</v>
      </c>
    </row>
    <row r="2638" spans="2:14" x14ac:dyDescent="0.75">
      <c r="B2638" t="str">
        <f t="shared" si="23"/>
        <v>1B2aii</v>
      </c>
      <c r="C2638" t="str">
        <f>Hoja1!$C$31</f>
        <v>CRUDO</v>
      </c>
      <c r="D2638" t="s">
        <v>13</v>
      </c>
      <c r="E2638" t="s">
        <v>320</v>
      </c>
      <c r="F2638" t="s">
        <v>849</v>
      </c>
      <c r="L2638" t="s">
        <v>30</v>
      </c>
      <c r="M2638">
        <f>'Venteo_descargue de liquidos'!AT118</f>
        <v>0</v>
      </c>
      <c r="N2638">
        <f>IFERROR(IF(L2638="CO2",M2638,IF(L2638="CH4",M2638*Hoja1!$C$19,BASEDEDATOS!M2638*Hoja1!$C$20)),0)</f>
        <v>0</v>
      </c>
    </row>
    <row r="2639" spans="2:14" x14ac:dyDescent="0.75">
      <c r="B2639" t="str">
        <f t="shared" si="23"/>
        <v>1B2aii</v>
      </c>
      <c r="C2639" t="str">
        <f>Hoja1!$C$31</f>
        <v>CRUDO</v>
      </c>
      <c r="D2639" t="s">
        <v>13</v>
      </c>
      <c r="E2639" t="s">
        <v>320</v>
      </c>
      <c r="F2639" t="s">
        <v>849</v>
      </c>
      <c r="L2639" t="s">
        <v>30</v>
      </c>
      <c r="M2639">
        <f>'Venteo_descargue de liquidos'!AT119</f>
        <v>0</v>
      </c>
      <c r="N2639">
        <f>IFERROR(IF(L2639="CO2",M2639,IF(L2639="CH4",M2639*Hoja1!$C$19,BASEDEDATOS!M2639*Hoja1!$C$20)),0)</f>
        <v>0</v>
      </c>
    </row>
    <row r="2640" spans="2:14" x14ac:dyDescent="0.75">
      <c r="B2640" t="str">
        <f t="shared" si="23"/>
        <v>1B2aii</v>
      </c>
      <c r="C2640" t="str">
        <f>Hoja1!$C$31</f>
        <v>CRUDO</v>
      </c>
      <c r="D2640" t="s">
        <v>13</v>
      </c>
      <c r="E2640" t="s">
        <v>320</v>
      </c>
      <c r="F2640" t="s">
        <v>849</v>
      </c>
      <c r="L2640" t="s">
        <v>30</v>
      </c>
      <c r="M2640">
        <f>'Venteo_descargue de liquidos'!AT120</f>
        <v>0</v>
      </c>
      <c r="N2640">
        <f>IFERROR(IF(L2640="CO2",M2640,IF(L2640="CH4",M2640*Hoja1!$C$19,BASEDEDATOS!M2640*Hoja1!$C$20)),0)</f>
        <v>0</v>
      </c>
    </row>
    <row r="2641" spans="2:14" x14ac:dyDescent="0.75">
      <c r="B2641" t="str">
        <f t="shared" si="23"/>
        <v>1B2aii</v>
      </c>
      <c r="C2641" t="str">
        <f>Hoja1!$C$31</f>
        <v>CRUDO</v>
      </c>
      <c r="D2641" t="s">
        <v>13</v>
      </c>
      <c r="E2641" t="s">
        <v>320</v>
      </c>
      <c r="F2641" t="s">
        <v>849</v>
      </c>
      <c r="L2641" t="s">
        <v>30</v>
      </c>
      <c r="M2641">
        <f>'Venteo_descargue de liquidos'!AT121</f>
        <v>0</v>
      </c>
      <c r="N2641">
        <f>IFERROR(IF(L2641="CO2",M2641,IF(L2641="CH4",M2641*Hoja1!$C$19,BASEDEDATOS!M2641*Hoja1!$C$20)),0)</f>
        <v>0</v>
      </c>
    </row>
    <row r="2642" spans="2:14" x14ac:dyDescent="0.75">
      <c r="B2642" t="str">
        <f t="shared" si="23"/>
        <v>1B2aii</v>
      </c>
      <c r="C2642" t="str">
        <f>Hoja1!$C$31</f>
        <v>CRUDO</v>
      </c>
      <c r="D2642" t="s">
        <v>13</v>
      </c>
      <c r="E2642" t="s">
        <v>320</v>
      </c>
      <c r="F2642" t="s">
        <v>849</v>
      </c>
      <c r="L2642" t="s">
        <v>30</v>
      </c>
      <c r="M2642">
        <f>'Venteo_descargue de liquidos'!AT122</f>
        <v>0</v>
      </c>
      <c r="N2642">
        <f>IFERROR(IF(L2642="CO2",M2642,IF(L2642="CH4",M2642*Hoja1!$C$19,BASEDEDATOS!M2642*Hoja1!$C$20)),0)</f>
        <v>0</v>
      </c>
    </row>
    <row r="2643" spans="2:14" x14ac:dyDescent="0.75">
      <c r="B2643" t="str">
        <f t="shared" si="23"/>
        <v>1B2aii</v>
      </c>
      <c r="C2643" t="str">
        <f>Hoja1!$C$31</f>
        <v>CRUDO</v>
      </c>
      <c r="D2643" t="s">
        <v>13</v>
      </c>
      <c r="E2643" t="s">
        <v>320</v>
      </c>
      <c r="F2643" t="s">
        <v>849</v>
      </c>
      <c r="L2643" t="s">
        <v>30</v>
      </c>
      <c r="M2643">
        <f>'Venteo_descargue de liquidos'!AT123</f>
        <v>0</v>
      </c>
      <c r="N2643">
        <f>IFERROR(IF(L2643="CO2",M2643,IF(L2643="CH4",M2643*Hoja1!$C$19,BASEDEDATOS!M2643*Hoja1!$C$20)),0)</f>
        <v>0</v>
      </c>
    </row>
    <row r="2644" spans="2:14" x14ac:dyDescent="0.75">
      <c r="B2644" t="str">
        <f t="shared" si="23"/>
        <v>1B2aii</v>
      </c>
      <c r="C2644" t="str">
        <f>Hoja1!$C$31</f>
        <v>CRUDO</v>
      </c>
      <c r="D2644" t="s">
        <v>13</v>
      </c>
      <c r="E2644" t="s">
        <v>320</v>
      </c>
      <c r="F2644" t="s">
        <v>849</v>
      </c>
      <c r="L2644" t="s">
        <v>30</v>
      </c>
      <c r="M2644">
        <f>'Venteo_descargue de liquidos'!AT124</f>
        <v>0</v>
      </c>
      <c r="N2644">
        <f>IFERROR(IF(L2644="CO2",M2644,IF(L2644="CH4",M2644*Hoja1!$C$19,BASEDEDATOS!M2644*Hoja1!$C$20)),0)</f>
        <v>0</v>
      </c>
    </row>
    <row r="2645" spans="2:14" x14ac:dyDescent="0.75">
      <c r="B2645" t="str">
        <f t="shared" si="23"/>
        <v>1B2aii</v>
      </c>
      <c r="C2645" t="str">
        <f>Hoja1!$C$31</f>
        <v>CRUDO</v>
      </c>
      <c r="D2645" t="s">
        <v>13</v>
      </c>
      <c r="E2645" t="s">
        <v>320</v>
      </c>
      <c r="F2645" t="s">
        <v>849</v>
      </c>
      <c r="L2645" t="s">
        <v>30</v>
      </c>
      <c r="M2645">
        <f>'Venteo_descargue de liquidos'!AT125</f>
        <v>0</v>
      </c>
      <c r="N2645">
        <f>IFERROR(IF(L2645="CO2",M2645,IF(L2645="CH4",M2645*Hoja1!$C$19,BASEDEDATOS!M2645*Hoja1!$C$20)),0)</f>
        <v>0</v>
      </c>
    </row>
    <row r="2646" spans="2:14" x14ac:dyDescent="0.75">
      <c r="B2646" t="str">
        <f t="shared" si="23"/>
        <v>1B2aii</v>
      </c>
      <c r="C2646" t="str">
        <f>Hoja1!$C$31</f>
        <v>CRUDO</v>
      </c>
      <c r="D2646" t="s">
        <v>13</v>
      </c>
      <c r="E2646" t="s">
        <v>320</v>
      </c>
      <c r="F2646" t="s">
        <v>849</v>
      </c>
      <c r="L2646" t="s">
        <v>30</v>
      </c>
      <c r="M2646">
        <f>'Venteo_descargue de liquidos'!AT126</f>
        <v>0</v>
      </c>
      <c r="N2646">
        <f>IFERROR(IF(L2646="CO2",M2646,IF(L2646="CH4",M2646*Hoja1!$C$19,BASEDEDATOS!M2646*Hoja1!$C$20)),0)</f>
        <v>0</v>
      </c>
    </row>
    <row r="2647" spans="2:14" x14ac:dyDescent="0.75">
      <c r="B2647" t="str">
        <f t="shared" si="23"/>
        <v>1B2aii</v>
      </c>
      <c r="C2647" t="str">
        <f>Hoja1!$C$31</f>
        <v>CRUDO</v>
      </c>
      <c r="D2647" t="s">
        <v>13</v>
      </c>
      <c r="E2647" t="s">
        <v>320</v>
      </c>
      <c r="F2647" t="s">
        <v>849</v>
      </c>
      <c r="L2647" t="s">
        <v>30</v>
      </c>
      <c r="M2647">
        <f>'Venteo_descargue de liquidos'!AT127</f>
        <v>0</v>
      </c>
      <c r="N2647">
        <f>IFERROR(IF(L2647="CO2",M2647,IF(L2647="CH4",M2647*Hoja1!$C$19,BASEDEDATOS!M2647*Hoja1!$C$20)),0)</f>
        <v>0</v>
      </c>
    </row>
    <row r="2648" spans="2:14" x14ac:dyDescent="0.75">
      <c r="B2648" t="str">
        <f t="shared" si="23"/>
        <v>1B2aii</v>
      </c>
      <c r="C2648" t="str">
        <f>Hoja1!$C$31</f>
        <v>CRUDO</v>
      </c>
      <c r="D2648" t="s">
        <v>13</v>
      </c>
      <c r="E2648" t="s">
        <v>320</v>
      </c>
      <c r="F2648" t="s">
        <v>849</v>
      </c>
      <c r="L2648" t="s">
        <v>30</v>
      </c>
      <c r="M2648">
        <f>'Venteo_descargue de liquidos'!AT128</f>
        <v>0</v>
      </c>
      <c r="N2648">
        <f>IFERROR(IF(L2648="CO2",M2648,IF(L2648="CH4",M2648*Hoja1!$C$19,BASEDEDATOS!M2648*Hoja1!$C$20)),0)</f>
        <v>0</v>
      </c>
    </row>
    <row r="2649" spans="2:14" x14ac:dyDescent="0.75">
      <c r="B2649" t="str">
        <f t="shared" si="23"/>
        <v>1B2aii</v>
      </c>
      <c r="C2649" t="str">
        <f>Hoja1!$C$31</f>
        <v>CRUDO</v>
      </c>
      <c r="D2649" t="s">
        <v>13</v>
      </c>
      <c r="E2649" t="s">
        <v>320</v>
      </c>
      <c r="F2649" t="s">
        <v>849</v>
      </c>
      <c r="L2649" t="s">
        <v>30</v>
      </c>
      <c r="M2649">
        <f>'Venteo_descargue de liquidos'!AT129</f>
        <v>0</v>
      </c>
      <c r="N2649">
        <f>IFERROR(IF(L2649="CO2",M2649,IF(L2649="CH4",M2649*Hoja1!$C$19,BASEDEDATOS!M2649*Hoja1!$C$20)),0)</f>
        <v>0</v>
      </c>
    </row>
    <row r="2650" spans="2:14" x14ac:dyDescent="0.75">
      <c r="B2650" t="str">
        <f t="shared" si="23"/>
        <v>1B2aii</v>
      </c>
      <c r="C2650" t="str">
        <f>Hoja1!$C$31</f>
        <v>CRUDO</v>
      </c>
      <c r="D2650" t="s">
        <v>13</v>
      </c>
      <c r="E2650" t="s">
        <v>320</v>
      </c>
      <c r="F2650" t="s">
        <v>849</v>
      </c>
      <c r="L2650" t="s">
        <v>30</v>
      </c>
      <c r="M2650">
        <f>'Venteo_descargue de liquidos'!AT130</f>
        <v>0</v>
      </c>
      <c r="N2650">
        <f>IFERROR(IF(L2650="CO2",M2650,IF(L2650="CH4",M2650*Hoja1!$C$19,BASEDEDATOS!M2650*Hoja1!$C$20)),0)</f>
        <v>0</v>
      </c>
    </row>
    <row r="2651" spans="2:14" x14ac:dyDescent="0.75">
      <c r="B2651" t="str">
        <f t="shared" si="23"/>
        <v>1B2aii</v>
      </c>
      <c r="C2651" t="str">
        <f>Hoja1!$C$31</f>
        <v>CRUDO</v>
      </c>
      <c r="D2651" t="s">
        <v>13</v>
      </c>
      <c r="E2651" t="s">
        <v>320</v>
      </c>
      <c r="F2651" t="s">
        <v>849</v>
      </c>
      <c r="L2651" t="s">
        <v>30</v>
      </c>
      <c r="M2651">
        <f>'Venteo_descargue de liquidos'!AT131</f>
        <v>0</v>
      </c>
      <c r="N2651">
        <f>IFERROR(IF(L2651="CO2",M2651,IF(L2651="CH4",M2651*Hoja1!$C$19,BASEDEDATOS!M2651*Hoja1!$C$20)),0)</f>
        <v>0</v>
      </c>
    </row>
    <row r="2652" spans="2:14" x14ac:dyDescent="0.75">
      <c r="B2652" t="str">
        <f t="shared" si="23"/>
        <v>1B2aii</v>
      </c>
      <c r="C2652" t="str">
        <f>Hoja1!$C$31</f>
        <v>CRUDO</v>
      </c>
      <c r="D2652" t="s">
        <v>13</v>
      </c>
      <c r="E2652" t="s">
        <v>320</v>
      </c>
      <c r="F2652" t="s">
        <v>849</v>
      </c>
      <c r="L2652" t="s">
        <v>31</v>
      </c>
      <c r="M2652">
        <f>'Venteo_descargue de liquidos'!AS46</f>
        <v>2.2922765900966298E-4</v>
      </c>
      <c r="N2652">
        <f>IFERROR(IF(L2652="CO2",M2652,IF(L2652="CH4",M2652*Hoja1!$C$19,BASEDEDATOS!M2652*Hoja1!$C$20)),0)</f>
        <v>6.4183744522705631E-3</v>
      </c>
    </row>
    <row r="2653" spans="2:14" x14ac:dyDescent="0.75">
      <c r="B2653" t="str">
        <f t="shared" si="23"/>
        <v>1B2aii</v>
      </c>
      <c r="C2653" t="str">
        <f>Hoja1!$C$31</f>
        <v>CRUDO</v>
      </c>
      <c r="D2653" t="s">
        <v>13</v>
      </c>
      <c r="E2653" t="s">
        <v>320</v>
      </c>
      <c r="F2653" t="s">
        <v>849</v>
      </c>
      <c r="L2653" t="s">
        <v>31</v>
      </c>
      <c r="M2653">
        <f>'Venteo_descargue de liquidos'!AS47</f>
        <v>2.8357739594211603E-4</v>
      </c>
      <c r="N2653">
        <f>IFERROR(IF(L2653="CO2",M2653,IF(L2653="CH4",M2653*Hoja1!$C$19,BASEDEDATOS!M2653*Hoja1!$C$20)),0)</f>
        <v>7.940167086379249E-3</v>
      </c>
    </row>
    <row r="2654" spans="2:14" x14ac:dyDescent="0.75">
      <c r="B2654" t="str">
        <f t="shared" si="23"/>
        <v>1B2aii</v>
      </c>
      <c r="C2654" t="str">
        <f>Hoja1!$C$31</f>
        <v>CRUDO</v>
      </c>
      <c r="D2654" t="s">
        <v>13</v>
      </c>
      <c r="E2654" t="s">
        <v>320</v>
      </c>
      <c r="F2654" t="s">
        <v>849</v>
      </c>
      <c r="L2654" t="s">
        <v>31</v>
      </c>
      <c r="M2654">
        <f>'Venteo_descargue de liquidos'!AS48</f>
        <v>2.1575513541262657E-2</v>
      </c>
      <c r="N2654">
        <f>IFERROR(IF(L2654="CO2",M2654,IF(L2654="CH4",M2654*Hoja1!$C$19,BASEDEDATOS!M2654*Hoja1!$C$20)),0)</f>
        <v>0.60411437915535438</v>
      </c>
    </row>
    <row r="2655" spans="2:14" x14ac:dyDescent="0.75">
      <c r="B2655" t="str">
        <f t="shared" si="23"/>
        <v>1B2aii</v>
      </c>
      <c r="C2655" t="str">
        <f>Hoja1!$C$31</f>
        <v>CRUDO</v>
      </c>
      <c r="D2655" t="s">
        <v>13</v>
      </c>
      <c r="E2655" t="s">
        <v>320</v>
      </c>
      <c r="F2655" t="s">
        <v>849</v>
      </c>
      <c r="L2655" t="s">
        <v>31</v>
      </c>
      <c r="M2655">
        <f>'Venteo_descargue de liquidos'!AS49</f>
        <v>1.7946894993106799</v>
      </c>
      <c r="N2655">
        <f>IFERROR(IF(L2655="CO2",M2655,IF(L2655="CH4",M2655*Hoja1!$C$19,BASEDEDATOS!M2655*Hoja1!$C$20)),0)</f>
        <v>50.251305980699037</v>
      </c>
    </row>
    <row r="2656" spans="2:14" x14ac:dyDescent="0.75">
      <c r="B2656" t="str">
        <f t="shared" si="23"/>
        <v>1B2aii</v>
      </c>
      <c r="C2656" t="str">
        <f>Hoja1!$C$31</f>
        <v>CRUDO</v>
      </c>
      <c r="D2656" t="s">
        <v>13</v>
      </c>
      <c r="E2656" t="s">
        <v>320</v>
      </c>
      <c r="F2656" t="s">
        <v>849</v>
      </c>
      <c r="L2656" t="s">
        <v>31</v>
      </c>
      <c r="M2656">
        <f>'Venteo_descargue de liquidos'!AS50</f>
        <v>0</v>
      </c>
      <c r="N2656">
        <f>IFERROR(IF(L2656="CO2",M2656,IF(L2656="CH4",M2656*Hoja1!$C$19,BASEDEDATOS!M2656*Hoja1!$C$20)),0)</f>
        <v>0</v>
      </c>
    </row>
    <row r="2657" spans="2:14" x14ac:dyDescent="0.75">
      <c r="B2657" t="str">
        <f t="shared" si="23"/>
        <v>1B2aii</v>
      </c>
      <c r="C2657" t="str">
        <f>Hoja1!$C$31</f>
        <v>CRUDO</v>
      </c>
      <c r="D2657" t="s">
        <v>13</v>
      </c>
      <c r="E2657" t="s">
        <v>320</v>
      </c>
      <c r="F2657" t="s">
        <v>849</v>
      </c>
      <c r="L2657" t="s">
        <v>31</v>
      </c>
      <c r="M2657">
        <f>'Venteo_descargue de liquidos'!AS51</f>
        <v>0</v>
      </c>
      <c r="N2657">
        <f>IFERROR(IF(L2657="CO2",M2657,IF(L2657="CH4",M2657*Hoja1!$C$19,BASEDEDATOS!M2657*Hoja1!$C$20)),0)</f>
        <v>0</v>
      </c>
    </row>
    <row r="2658" spans="2:14" x14ac:dyDescent="0.75">
      <c r="B2658" t="str">
        <f t="shared" si="23"/>
        <v>1B2aii</v>
      </c>
      <c r="C2658" t="str">
        <f>Hoja1!$C$31</f>
        <v>CRUDO</v>
      </c>
      <c r="D2658" t="s">
        <v>13</v>
      </c>
      <c r="E2658" t="s">
        <v>320</v>
      </c>
      <c r="F2658" t="s">
        <v>849</v>
      </c>
      <c r="L2658" t="s">
        <v>31</v>
      </c>
      <c r="M2658">
        <f>'Venteo_descargue de liquidos'!AS52</f>
        <v>0</v>
      </c>
      <c r="N2658">
        <f>IFERROR(IF(L2658="CO2",M2658,IF(L2658="CH4",M2658*Hoja1!$C$19,BASEDEDATOS!M2658*Hoja1!$C$20)),0)</f>
        <v>0</v>
      </c>
    </row>
    <row r="2659" spans="2:14" x14ac:dyDescent="0.75">
      <c r="B2659" t="str">
        <f t="shared" ref="B2659:B2722" si="24">IF(C2659="CRUDO","1B2aii","1B2bii")</f>
        <v>1B2aii</v>
      </c>
      <c r="C2659" t="str">
        <f>Hoja1!$C$31</f>
        <v>CRUDO</v>
      </c>
      <c r="D2659" t="s">
        <v>13</v>
      </c>
      <c r="E2659" t="s">
        <v>320</v>
      </c>
      <c r="F2659" t="s">
        <v>849</v>
      </c>
      <c r="L2659" t="s">
        <v>31</v>
      </c>
      <c r="M2659">
        <f>'Venteo_descargue de liquidos'!AS53</f>
        <v>0</v>
      </c>
      <c r="N2659">
        <f>IFERROR(IF(L2659="CO2",M2659,IF(L2659="CH4",M2659*Hoja1!$C$19,BASEDEDATOS!M2659*Hoja1!$C$20)),0)</f>
        <v>0</v>
      </c>
    </row>
    <row r="2660" spans="2:14" x14ac:dyDescent="0.75">
      <c r="B2660" t="str">
        <f t="shared" si="24"/>
        <v>1B2aii</v>
      </c>
      <c r="C2660" t="str">
        <f>Hoja1!$C$31</f>
        <v>CRUDO</v>
      </c>
      <c r="D2660" t="s">
        <v>13</v>
      </c>
      <c r="E2660" t="s">
        <v>320</v>
      </c>
      <c r="F2660" t="s">
        <v>849</v>
      </c>
      <c r="L2660" t="s">
        <v>31</v>
      </c>
      <c r="M2660">
        <f>'Venteo_descargue de liquidos'!AS54</f>
        <v>0</v>
      </c>
      <c r="N2660">
        <f>IFERROR(IF(L2660="CO2",M2660,IF(L2660="CH4",M2660*Hoja1!$C$19,BASEDEDATOS!M2660*Hoja1!$C$20)),0)</f>
        <v>0</v>
      </c>
    </row>
    <row r="2661" spans="2:14" x14ac:dyDescent="0.75">
      <c r="B2661" t="str">
        <f t="shared" si="24"/>
        <v>1B2aii</v>
      </c>
      <c r="C2661" t="str">
        <f>Hoja1!$C$31</f>
        <v>CRUDO</v>
      </c>
      <c r="D2661" t="s">
        <v>13</v>
      </c>
      <c r="E2661" t="s">
        <v>320</v>
      </c>
      <c r="F2661" t="s">
        <v>849</v>
      </c>
      <c r="L2661" t="s">
        <v>31</v>
      </c>
      <c r="M2661">
        <f>'Venteo_descargue de liquidos'!AS55</f>
        <v>0</v>
      </c>
      <c r="N2661">
        <f>IFERROR(IF(L2661="CO2",M2661,IF(L2661="CH4",M2661*Hoja1!$C$19,BASEDEDATOS!M2661*Hoja1!$C$20)),0)</f>
        <v>0</v>
      </c>
    </row>
    <row r="2662" spans="2:14" x14ac:dyDescent="0.75">
      <c r="B2662" t="str">
        <f t="shared" si="24"/>
        <v>1B2aii</v>
      </c>
      <c r="C2662" t="str">
        <f>Hoja1!$C$31</f>
        <v>CRUDO</v>
      </c>
      <c r="D2662" t="s">
        <v>13</v>
      </c>
      <c r="E2662" t="s">
        <v>320</v>
      </c>
      <c r="F2662" t="s">
        <v>849</v>
      </c>
      <c r="L2662" t="s">
        <v>31</v>
      </c>
      <c r="M2662">
        <f>'Venteo_descargue de liquidos'!AS56</f>
        <v>0</v>
      </c>
      <c r="N2662">
        <f>IFERROR(IF(L2662="CO2",M2662,IF(L2662="CH4",M2662*Hoja1!$C$19,BASEDEDATOS!M2662*Hoja1!$C$20)),0)</f>
        <v>0</v>
      </c>
    </row>
    <row r="2663" spans="2:14" x14ac:dyDescent="0.75">
      <c r="B2663" t="str">
        <f t="shared" si="24"/>
        <v>1B2aii</v>
      </c>
      <c r="C2663" t="str">
        <f>Hoja1!$C$31</f>
        <v>CRUDO</v>
      </c>
      <c r="D2663" t="s">
        <v>13</v>
      </c>
      <c r="E2663" t="s">
        <v>320</v>
      </c>
      <c r="F2663" t="s">
        <v>849</v>
      </c>
      <c r="L2663" t="s">
        <v>31</v>
      </c>
      <c r="M2663">
        <f>'Venteo_descargue de liquidos'!AS57</f>
        <v>0</v>
      </c>
      <c r="N2663">
        <f>IFERROR(IF(L2663="CO2",M2663,IF(L2663="CH4",M2663*Hoja1!$C$19,BASEDEDATOS!M2663*Hoja1!$C$20)),0)</f>
        <v>0</v>
      </c>
    </row>
    <row r="2664" spans="2:14" x14ac:dyDescent="0.75">
      <c r="B2664" t="str">
        <f t="shared" si="24"/>
        <v>1B2aii</v>
      </c>
      <c r="C2664" t="str">
        <f>Hoja1!$C$31</f>
        <v>CRUDO</v>
      </c>
      <c r="D2664" t="s">
        <v>13</v>
      </c>
      <c r="E2664" t="s">
        <v>320</v>
      </c>
      <c r="F2664" t="s">
        <v>849</v>
      </c>
      <c r="L2664" t="s">
        <v>31</v>
      </c>
      <c r="M2664">
        <f>'Venteo_descargue de liquidos'!AS58</f>
        <v>0</v>
      </c>
      <c r="N2664">
        <f>IFERROR(IF(L2664="CO2",M2664,IF(L2664="CH4",M2664*Hoja1!$C$19,BASEDEDATOS!M2664*Hoja1!$C$20)),0)</f>
        <v>0</v>
      </c>
    </row>
    <row r="2665" spans="2:14" x14ac:dyDescent="0.75">
      <c r="B2665" t="str">
        <f t="shared" si="24"/>
        <v>1B2aii</v>
      </c>
      <c r="C2665" t="str">
        <f>Hoja1!$C$31</f>
        <v>CRUDO</v>
      </c>
      <c r="D2665" t="s">
        <v>13</v>
      </c>
      <c r="E2665" t="s">
        <v>320</v>
      </c>
      <c r="F2665" t="s">
        <v>849</v>
      </c>
      <c r="L2665" t="s">
        <v>31</v>
      </c>
      <c r="M2665">
        <f>'Venteo_descargue de liquidos'!AS59</f>
        <v>0</v>
      </c>
      <c r="N2665">
        <f>IFERROR(IF(L2665="CO2",M2665,IF(L2665="CH4",M2665*Hoja1!$C$19,BASEDEDATOS!M2665*Hoja1!$C$20)),0)</f>
        <v>0</v>
      </c>
    </row>
    <row r="2666" spans="2:14" x14ac:dyDescent="0.75">
      <c r="B2666" t="str">
        <f t="shared" si="24"/>
        <v>1B2aii</v>
      </c>
      <c r="C2666" t="str">
        <f>Hoja1!$C$31</f>
        <v>CRUDO</v>
      </c>
      <c r="D2666" t="s">
        <v>13</v>
      </c>
      <c r="E2666" t="s">
        <v>320</v>
      </c>
      <c r="F2666" t="s">
        <v>849</v>
      </c>
      <c r="L2666" t="s">
        <v>31</v>
      </c>
      <c r="M2666">
        <f>'Venteo_descargue de liquidos'!AS60</f>
        <v>0</v>
      </c>
      <c r="N2666">
        <f>IFERROR(IF(L2666="CO2",M2666,IF(L2666="CH4",M2666*Hoja1!$C$19,BASEDEDATOS!M2666*Hoja1!$C$20)),0)</f>
        <v>0</v>
      </c>
    </row>
    <row r="2667" spans="2:14" x14ac:dyDescent="0.75">
      <c r="B2667" t="str">
        <f t="shared" si="24"/>
        <v>1B2aii</v>
      </c>
      <c r="C2667" t="str">
        <f>Hoja1!$C$31</f>
        <v>CRUDO</v>
      </c>
      <c r="D2667" t="s">
        <v>13</v>
      </c>
      <c r="E2667" t="s">
        <v>320</v>
      </c>
      <c r="F2667" t="s">
        <v>849</v>
      </c>
      <c r="L2667" t="s">
        <v>31</v>
      </c>
      <c r="M2667">
        <f>'Venteo_descargue de liquidos'!AS61</f>
        <v>0</v>
      </c>
      <c r="N2667">
        <f>IFERROR(IF(L2667="CO2",M2667,IF(L2667="CH4",M2667*Hoja1!$C$19,BASEDEDATOS!M2667*Hoja1!$C$20)),0)</f>
        <v>0</v>
      </c>
    </row>
    <row r="2668" spans="2:14" x14ac:dyDescent="0.75">
      <c r="B2668" t="str">
        <f t="shared" si="24"/>
        <v>1B2aii</v>
      </c>
      <c r="C2668" t="str">
        <f>Hoja1!$C$31</f>
        <v>CRUDO</v>
      </c>
      <c r="D2668" t="s">
        <v>13</v>
      </c>
      <c r="E2668" t="s">
        <v>320</v>
      </c>
      <c r="F2668" t="s">
        <v>849</v>
      </c>
      <c r="L2668" t="s">
        <v>31</v>
      </c>
      <c r="M2668">
        <f>'Venteo_descargue de liquidos'!AS62</f>
        <v>0</v>
      </c>
      <c r="N2668">
        <f>IFERROR(IF(L2668="CO2",M2668,IF(L2668="CH4",M2668*Hoja1!$C$19,BASEDEDATOS!M2668*Hoja1!$C$20)),0)</f>
        <v>0</v>
      </c>
    </row>
    <row r="2669" spans="2:14" x14ac:dyDescent="0.75">
      <c r="B2669" t="str">
        <f t="shared" si="24"/>
        <v>1B2aii</v>
      </c>
      <c r="C2669" t="str">
        <f>Hoja1!$C$31</f>
        <v>CRUDO</v>
      </c>
      <c r="D2669" t="s">
        <v>13</v>
      </c>
      <c r="E2669" t="s">
        <v>320</v>
      </c>
      <c r="F2669" t="s">
        <v>849</v>
      </c>
      <c r="L2669" t="s">
        <v>31</v>
      </c>
      <c r="M2669">
        <f>'Venteo_descargue de liquidos'!AS63</f>
        <v>0</v>
      </c>
      <c r="N2669">
        <f>IFERROR(IF(L2669="CO2",M2669,IF(L2669="CH4",M2669*Hoja1!$C$19,BASEDEDATOS!M2669*Hoja1!$C$20)),0)</f>
        <v>0</v>
      </c>
    </row>
    <row r="2670" spans="2:14" x14ac:dyDescent="0.75">
      <c r="B2670" t="str">
        <f t="shared" si="24"/>
        <v>1B2aii</v>
      </c>
      <c r="C2670" t="str">
        <f>Hoja1!$C$31</f>
        <v>CRUDO</v>
      </c>
      <c r="D2670" t="s">
        <v>13</v>
      </c>
      <c r="E2670" t="s">
        <v>320</v>
      </c>
      <c r="F2670" t="s">
        <v>849</v>
      </c>
      <c r="L2670" t="s">
        <v>31</v>
      </c>
      <c r="M2670">
        <f>'Venteo_descargue de liquidos'!AS64</f>
        <v>0</v>
      </c>
      <c r="N2670">
        <f>IFERROR(IF(L2670="CO2",M2670,IF(L2670="CH4",M2670*Hoja1!$C$19,BASEDEDATOS!M2670*Hoja1!$C$20)),0)</f>
        <v>0</v>
      </c>
    </row>
    <row r="2671" spans="2:14" x14ac:dyDescent="0.75">
      <c r="B2671" t="str">
        <f t="shared" si="24"/>
        <v>1B2aii</v>
      </c>
      <c r="C2671" t="str">
        <f>Hoja1!$C$31</f>
        <v>CRUDO</v>
      </c>
      <c r="D2671" t="s">
        <v>13</v>
      </c>
      <c r="E2671" t="s">
        <v>320</v>
      </c>
      <c r="F2671" t="s">
        <v>849</v>
      </c>
      <c r="L2671" t="s">
        <v>31</v>
      </c>
      <c r="M2671">
        <f>'Venteo_descargue de liquidos'!AS65</f>
        <v>0</v>
      </c>
      <c r="N2671">
        <f>IFERROR(IF(L2671="CO2",M2671,IF(L2671="CH4",M2671*Hoja1!$C$19,BASEDEDATOS!M2671*Hoja1!$C$20)),0)</f>
        <v>0</v>
      </c>
    </row>
    <row r="2672" spans="2:14" x14ac:dyDescent="0.75">
      <c r="B2672" t="str">
        <f t="shared" si="24"/>
        <v>1B2aii</v>
      </c>
      <c r="C2672" t="str">
        <f>Hoja1!$C$31</f>
        <v>CRUDO</v>
      </c>
      <c r="D2672" t="s">
        <v>13</v>
      </c>
      <c r="E2672" t="s">
        <v>320</v>
      </c>
      <c r="F2672" t="s">
        <v>849</v>
      </c>
      <c r="L2672" t="s">
        <v>31</v>
      </c>
      <c r="M2672">
        <f>'Venteo_descargue de liquidos'!AS66</f>
        <v>0</v>
      </c>
      <c r="N2672">
        <f>IFERROR(IF(L2672="CO2",M2672,IF(L2672="CH4",M2672*Hoja1!$C$19,BASEDEDATOS!M2672*Hoja1!$C$20)),0)</f>
        <v>0</v>
      </c>
    </row>
    <row r="2673" spans="2:14" x14ac:dyDescent="0.75">
      <c r="B2673" t="str">
        <f t="shared" si="24"/>
        <v>1B2aii</v>
      </c>
      <c r="C2673" t="str">
        <f>Hoja1!$C$31</f>
        <v>CRUDO</v>
      </c>
      <c r="D2673" t="s">
        <v>13</v>
      </c>
      <c r="E2673" t="s">
        <v>320</v>
      </c>
      <c r="F2673" t="s">
        <v>849</v>
      </c>
      <c r="L2673" t="s">
        <v>31</v>
      </c>
      <c r="M2673">
        <f>'Venteo_descargue de liquidos'!AS67</f>
        <v>0</v>
      </c>
      <c r="N2673">
        <f>IFERROR(IF(L2673="CO2",M2673,IF(L2673="CH4",M2673*Hoja1!$C$19,BASEDEDATOS!M2673*Hoja1!$C$20)),0)</f>
        <v>0</v>
      </c>
    </row>
    <row r="2674" spans="2:14" x14ac:dyDescent="0.75">
      <c r="B2674" t="str">
        <f t="shared" si="24"/>
        <v>1B2aii</v>
      </c>
      <c r="C2674" t="str">
        <f>Hoja1!$C$31</f>
        <v>CRUDO</v>
      </c>
      <c r="D2674" t="s">
        <v>13</v>
      </c>
      <c r="E2674" t="s">
        <v>320</v>
      </c>
      <c r="F2674" t="s">
        <v>849</v>
      </c>
      <c r="L2674" t="s">
        <v>31</v>
      </c>
      <c r="M2674">
        <f>'Venteo_descargue de liquidos'!AS68</f>
        <v>0</v>
      </c>
      <c r="N2674">
        <f>IFERROR(IF(L2674="CO2",M2674,IF(L2674="CH4",M2674*Hoja1!$C$19,BASEDEDATOS!M2674*Hoja1!$C$20)),0)</f>
        <v>0</v>
      </c>
    </row>
    <row r="2675" spans="2:14" x14ac:dyDescent="0.75">
      <c r="B2675" t="str">
        <f t="shared" si="24"/>
        <v>1B2aii</v>
      </c>
      <c r="C2675" t="str">
        <f>Hoja1!$C$31</f>
        <v>CRUDO</v>
      </c>
      <c r="D2675" t="s">
        <v>13</v>
      </c>
      <c r="E2675" t="s">
        <v>320</v>
      </c>
      <c r="F2675" t="s">
        <v>849</v>
      </c>
      <c r="L2675" t="s">
        <v>31</v>
      </c>
      <c r="M2675">
        <f>'Venteo_descargue de liquidos'!AS69</f>
        <v>0</v>
      </c>
      <c r="N2675">
        <f>IFERROR(IF(L2675="CO2",M2675,IF(L2675="CH4",M2675*Hoja1!$C$19,BASEDEDATOS!M2675*Hoja1!$C$20)),0)</f>
        <v>0</v>
      </c>
    </row>
    <row r="2676" spans="2:14" x14ac:dyDescent="0.75">
      <c r="B2676" t="str">
        <f t="shared" si="24"/>
        <v>1B2aii</v>
      </c>
      <c r="C2676" t="str">
        <f>Hoja1!$C$31</f>
        <v>CRUDO</v>
      </c>
      <c r="D2676" t="s">
        <v>13</v>
      </c>
      <c r="E2676" t="s">
        <v>320</v>
      </c>
      <c r="F2676" t="s">
        <v>849</v>
      </c>
      <c r="L2676" t="s">
        <v>31</v>
      </c>
      <c r="M2676">
        <f>'Venteo_descargue de liquidos'!AS70</f>
        <v>0</v>
      </c>
      <c r="N2676">
        <f>IFERROR(IF(L2676="CO2",M2676,IF(L2676="CH4",M2676*Hoja1!$C$19,BASEDEDATOS!M2676*Hoja1!$C$20)),0)</f>
        <v>0</v>
      </c>
    </row>
    <row r="2677" spans="2:14" x14ac:dyDescent="0.75">
      <c r="B2677" t="str">
        <f t="shared" si="24"/>
        <v>1B2aii</v>
      </c>
      <c r="C2677" t="str">
        <f>Hoja1!$C$31</f>
        <v>CRUDO</v>
      </c>
      <c r="D2677" t="s">
        <v>13</v>
      </c>
      <c r="E2677" t="s">
        <v>320</v>
      </c>
      <c r="F2677" t="s">
        <v>849</v>
      </c>
      <c r="L2677" t="s">
        <v>31</v>
      </c>
      <c r="M2677">
        <f>'Venteo_descargue de liquidos'!AS71</f>
        <v>0</v>
      </c>
      <c r="N2677">
        <f>IFERROR(IF(L2677="CO2",M2677,IF(L2677="CH4",M2677*Hoja1!$C$19,BASEDEDATOS!M2677*Hoja1!$C$20)),0)</f>
        <v>0</v>
      </c>
    </row>
    <row r="2678" spans="2:14" x14ac:dyDescent="0.75">
      <c r="B2678" t="str">
        <f t="shared" si="24"/>
        <v>1B2aii</v>
      </c>
      <c r="C2678" t="str">
        <f>Hoja1!$C$31</f>
        <v>CRUDO</v>
      </c>
      <c r="D2678" t="s">
        <v>13</v>
      </c>
      <c r="E2678" t="s">
        <v>320</v>
      </c>
      <c r="F2678" t="s">
        <v>849</v>
      </c>
      <c r="L2678" t="s">
        <v>31</v>
      </c>
      <c r="M2678">
        <f>'Venteo_descargue de liquidos'!AS72</f>
        <v>0</v>
      </c>
      <c r="N2678">
        <f>IFERROR(IF(L2678="CO2",M2678,IF(L2678="CH4",M2678*Hoja1!$C$19,BASEDEDATOS!M2678*Hoja1!$C$20)),0)</f>
        <v>0</v>
      </c>
    </row>
    <row r="2679" spans="2:14" x14ac:dyDescent="0.75">
      <c r="B2679" t="str">
        <f t="shared" si="24"/>
        <v>1B2aii</v>
      </c>
      <c r="C2679" t="str">
        <f>Hoja1!$C$31</f>
        <v>CRUDO</v>
      </c>
      <c r="D2679" t="s">
        <v>13</v>
      </c>
      <c r="E2679" t="s">
        <v>320</v>
      </c>
      <c r="F2679" t="s">
        <v>849</v>
      </c>
      <c r="L2679" t="s">
        <v>31</v>
      </c>
      <c r="M2679">
        <f>'Venteo_descargue de liquidos'!AS73</f>
        <v>0</v>
      </c>
      <c r="N2679">
        <f>IFERROR(IF(L2679="CO2",M2679,IF(L2679="CH4",M2679*Hoja1!$C$19,BASEDEDATOS!M2679*Hoja1!$C$20)),0)</f>
        <v>0</v>
      </c>
    </row>
    <row r="2680" spans="2:14" x14ac:dyDescent="0.75">
      <c r="B2680" t="str">
        <f t="shared" si="24"/>
        <v>1B2aii</v>
      </c>
      <c r="C2680" t="str">
        <f>Hoja1!$C$31</f>
        <v>CRUDO</v>
      </c>
      <c r="D2680" t="s">
        <v>13</v>
      </c>
      <c r="E2680" t="s">
        <v>320</v>
      </c>
      <c r="F2680" t="s">
        <v>849</v>
      </c>
      <c r="L2680" t="s">
        <v>31</v>
      </c>
      <c r="M2680">
        <f>'Venteo_descargue de liquidos'!AS74</f>
        <v>0</v>
      </c>
      <c r="N2680">
        <f>IFERROR(IF(L2680="CO2",M2680,IF(L2680="CH4",M2680*Hoja1!$C$19,BASEDEDATOS!M2680*Hoja1!$C$20)),0)</f>
        <v>0</v>
      </c>
    </row>
    <row r="2681" spans="2:14" x14ac:dyDescent="0.75">
      <c r="B2681" t="str">
        <f t="shared" si="24"/>
        <v>1B2aii</v>
      </c>
      <c r="C2681" t="str">
        <f>Hoja1!$C$31</f>
        <v>CRUDO</v>
      </c>
      <c r="D2681" t="s">
        <v>13</v>
      </c>
      <c r="E2681" t="s">
        <v>320</v>
      </c>
      <c r="F2681" t="s">
        <v>849</v>
      </c>
      <c r="L2681" t="s">
        <v>31</v>
      </c>
      <c r="M2681">
        <f>'Venteo_descargue de liquidos'!AS75</f>
        <v>0</v>
      </c>
      <c r="N2681">
        <f>IFERROR(IF(L2681="CO2",M2681,IF(L2681="CH4",M2681*Hoja1!$C$19,BASEDEDATOS!M2681*Hoja1!$C$20)),0)</f>
        <v>0</v>
      </c>
    </row>
    <row r="2682" spans="2:14" x14ac:dyDescent="0.75">
      <c r="B2682" t="str">
        <f t="shared" si="24"/>
        <v>1B2aii</v>
      </c>
      <c r="C2682" t="str">
        <f>Hoja1!$C$31</f>
        <v>CRUDO</v>
      </c>
      <c r="D2682" t="s">
        <v>13</v>
      </c>
      <c r="E2682" t="s">
        <v>320</v>
      </c>
      <c r="F2682" t="s">
        <v>849</v>
      </c>
      <c r="L2682" t="s">
        <v>31</v>
      </c>
      <c r="M2682">
        <f>'Venteo_descargue de liquidos'!AS76</f>
        <v>0</v>
      </c>
      <c r="N2682">
        <f>IFERROR(IF(L2682="CO2",M2682,IF(L2682="CH4",M2682*Hoja1!$C$19,BASEDEDATOS!M2682*Hoja1!$C$20)),0)</f>
        <v>0</v>
      </c>
    </row>
    <row r="2683" spans="2:14" x14ac:dyDescent="0.75">
      <c r="B2683" t="str">
        <f t="shared" si="24"/>
        <v>1B2aii</v>
      </c>
      <c r="C2683" t="str">
        <f>Hoja1!$C$31</f>
        <v>CRUDO</v>
      </c>
      <c r="D2683" t="s">
        <v>13</v>
      </c>
      <c r="E2683" t="s">
        <v>320</v>
      </c>
      <c r="F2683" t="s">
        <v>849</v>
      </c>
      <c r="L2683" t="s">
        <v>31</v>
      </c>
      <c r="M2683">
        <f>'Venteo_descargue de liquidos'!AS77</f>
        <v>0</v>
      </c>
      <c r="N2683">
        <f>IFERROR(IF(L2683="CO2",M2683,IF(L2683="CH4",M2683*Hoja1!$C$19,BASEDEDATOS!M2683*Hoja1!$C$20)),0)</f>
        <v>0</v>
      </c>
    </row>
    <row r="2684" spans="2:14" x14ac:dyDescent="0.75">
      <c r="B2684" t="str">
        <f t="shared" si="24"/>
        <v>1B2aii</v>
      </c>
      <c r="C2684" t="str">
        <f>Hoja1!$C$31</f>
        <v>CRUDO</v>
      </c>
      <c r="D2684" t="s">
        <v>13</v>
      </c>
      <c r="E2684" t="s">
        <v>320</v>
      </c>
      <c r="F2684" t="s">
        <v>849</v>
      </c>
      <c r="L2684" t="s">
        <v>31</v>
      </c>
      <c r="M2684">
        <f>'Venteo_descargue de liquidos'!AS78</f>
        <v>0</v>
      </c>
      <c r="N2684">
        <f>IFERROR(IF(L2684="CO2",M2684,IF(L2684="CH4",M2684*Hoja1!$C$19,BASEDEDATOS!M2684*Hoja1!$C$20)),0)</f>
        <v>0</v>
      </c>
    </row>
    <row r="2685" spans="2:14" x14ac:dyDescent="0.75">
      <c r="B2685" t="str">
        <f t="shared" si="24"/>
        <v>1B2aii</v>
      </c>
      <c r="C2685" t="str">
        <f>Hoja1!$C$31</f>
        <v>CRUDO</v>
      </c>
      <c r="D2685" t="s">
        <v>13</v>
      </c>
      <c r="E2685" t="s">
        <v>320</v>
      </c>
      <c r="F2685" t="s">
        <v>849</v>
      </c>
      <c r="L2685" t="s">
        <v>31</v>
      </c>
      <c r="M2685">
        <f>'Venteo_descargue de liquidos'!AS79</f>
        <v>0</v>
      </c>
      <c r="N2685">
        <f>IFERROR(IF(L2685="CO2",M2685,IF(L2685="CH4",M2685*Hoja1!$C$19,BASEDEDATOS!M2685*Hoja1!$C$20)),0)</f>
        <v>0</v>
      </c>
    </row>
    <row r="2686" spans="2:14" x14ac:dyDescent="0.75">
      <c r="B2686" t="str">
        <f t="shared" si="24"/>
        <v>1B2aii</v>
      </c>
      <c r="C2686" t="str">
        <f>Hoja1!$C$31</f>
        <v>CRUDO</v>
      </c>
      <c r="D2686" t="s">
        <v>13</v>
      </c>
      <c r="E2686" t="s">
        <v>320</v>
      </c>
      <c r="F2686" t="s">
        <v>849</v>
      </c>
      <c r="L2686" t="s">
        <v>31</v>
      </c>
      <c r="M2686">
        <f>'Venteo_descargue de liquidos'!AS80</f>
        <v>0</v>
      </c>
      <c r="N2686">
        <f>IFERROR(IF(L2686="CO2",M2686,IF(L2686="CH4",M2686*Hoja1!$C$19,BASEDEDATOS!M2686*Hoja1!$C$20)),0)</f>
        <v>0</v>
      </c>
    </row>
    <row r="2687" spans="2:14" x14ac:dyDescent="0.75">
      <c r="B2687" t="str">
        <f t="shared" si="24"/>
        <v>1B2aii</v>
      </c>
      <c r="C2687" t="str">
        <f>Hoja1!$C$31</f>
        <v>CRUDO</v>
      </c>
      <c r="D2687" t="s">
        <v>13</v>
      </c>
      <c r="E2687" t="s">
        <v>320</v>
      </c>
      <c r="F2687" t="s">
        <v>849</v>
      </c>
      <c r="L2687" t="s">
        <v>31</v>
      </c>
      <c r="M2687">
        <f>'Venteo_descargue de liquidos'!AS81</f>
        <v>0</v>
      </c>
      <c r="N2687">
        <f>IFERROR(IF(L2687="CO2",M2687,IF(L2687="CH4",M2687*Hoja1!$C$19,BASEDEDATOS!M2687*Hoja1!$C$20)),0)</f>
        <v>0</v>
      </c>
    </row>
    <row r="2688" spans="2:14" x14ac:dyDescent="0.75">
      <c r="B2688" t="str">
        <f t="shared" si="24"/>
        <v>1B2aii</v>
      </c>
      <c r="C2688" t="str">
        <f>Hoja1!$C$31</f>
        <v>CRUDO</v>
      </c>
      <c r="D2688" t="s">
        <v>13</v>
      </c>
      <c r="E2688" t="s">
        <v>320</v>
      </c>
      <c r="F2688" t="s">
        <v>849</v>
      </c>
      <c r="L2688" t="s">
        <v>31</v>
      </c>
      <c r="M2688">
        <f>'Venteo_descargue de liquidos'!AS82</f>
        <v>0</v>
      </c>
      <c r="N2688">
        <f>IFERROR(IF(L2688="CO2",M2688,IF(L2688="CH4",M2688*Hoja1!$C$19,BASEDEDATOS!M2688*Hoja1!$C$20)),0)</f>
        <v>0</v>
      </c>
    </row>
    <row r="2689" spans="2:14" x14ac:dyDescent="0.75">
      <c r="B2689" t="str">
        <f t="shared" si="24"/>
        <v>1B2aii</v>
      </c>
      <c r="C2689" t="str">
        <f>Hoja1!$C$31</f>
        <v>CRUDO</v>
      </c>
      <c r="D2689" t="s">
        <v>13</v>
      </c>
      <c r="E2689" t="s">
        <v>320</v>
      </c>
      <c r="F2689" t="s">
        <v>849</v>
      </c>
      <c r="L2689" t="s">
        <v>31</v>
      </c>
      <c r="M2689">
        <f>'Venteo_descargue de liquidos'!AS83</f>
        <v>0</v>
      </c>
      <c r="N2689">
        <f>IFERROR(IF(L2689="CO2",M2689,IF(L2689="CH4",M2689*Hoja1!$C$19,BASEDEDATOS!M2689*Hoja1!$C$20)),0)</f>
        <v>0</v>
      </c>
    </row>
    <row r="2690" spans="2:14" x14ac:dyDescent="0.75">
      <c r="B2690" t="str">
        <f t="shared" si="24"/>
        <v>1B2aii</v>
      </c>
      <c r="C2690" t="str">
        <f>Hoja1!$C$31</f>
        <v>CRUDO</v>
      </c>
      <c r="D2690" t="s">
        <v>13</v>
      </c>
      <c r="E2690" t="s">
        <v>320</v>
      </c>
      <c r="F2690" t="s">
        <v>849</v>
      </c>
      <c r="L2690" t="s">
        <v>31</v>
      </c>
      <c r="M2690">
        <f>'Venteo_descargue de liquidos'!AS84</f>
        <v>0</v>
      </c>
      <c r="N2690">
        <f>IFERROR(IF(L2690="CO2",M2690,IF(L2690="CH4",M2690*Hoja1!$C$19,BASEDEDATOS!M2690*Hoja1!$C$20)),0)</f>
        <v>0</v>
      </c>
    </row>
    <row r="2691" spans="2:14" x14ac:dyDescent="0.75">
      <c r="B2691" t="str">
        <f t="shared" si="24"/>
        <v>1B2aii</v>
      </c>
      <c r="C2691" t="str">
        <f>Hoja1!$C$31</f>
        <v>CRUDO</v>
      </c>
      <c r="D2691" t="s">
        <v>13</v>
      </c>
      <c r="E2691" t="s">
        <v>320</v>
      </c>
      <c r="F2691" t="s">
        <v>849</v>
      </c>
      <c r="L2691" t="s">
        <v>31</v>
      </c>
      <c r="M2691">
        <f>'Venteo_descargue de liquidos'!AS85</f>
        <v>0</v>
      </c>
      <c r="N2691">
        <f>IFERROR(IF(L2691="CO2",M2691,IF(L2691="CH4",M2691*Hoja1!$C$19,BASEDEDATOS!M2691*Hoja1!$C$20)),0)</f>
        <v>0</v>
      </c>
    </row>
    <row r="2692" spans="2:14" x14ac:dyDescent="0.75">
      <c r="B2692" t="str">
        <f t="shared" si="24"/>
        <v>1B2aii</v>
      </c>
      <c r="C2692" t="str">
        <f>Hoja1!$C$31</f>
        <v>CRUDO</v>
      </c>
      <c r="D2692" t="s">
        <v>13</v>
      </c>
      <c r="E2692" t="s">
        <v>320</v>
      </c>
      <c r="F2692" t="s">
        <v>849</v>
      </c>
      <c r="L2692" t="s">
        <v>31</v>
      </c>
      <c r="M2692">
        <f>'Venteo_descargue de liquidos'!AS86</f>
        <v>0</v>
      </c>
      <c r="N2692">
        <f>IFERROR(IF(L2692="CO2",M2692,IF(L2692="CH4",M2692*Hoja1!$C$19,BASEDEDATOS!M2692*Hoja1!$C$20)),0)</f>
        <v>0</v>
      </c>
    </row>
    <row r="2693" spans="2:14" x14ac:dyDescent="0.75">
      <c r="B2693" t="str">
        <f t="shared" si="24"/>
        <v>1B2aii</v>
      </c>
      <c r="C2693" t="str">
        <f>Hoja1!$C$31</f>
        <v>CRUDO</v>
      </c>
      <c r="D2693" t="s">
        <v>13</v>
      </c>
      <c r="E2693" t="s">
        <v>320</v>
      </c>
      <c r="F2693" t="s">
        <v>849</v>
      </c>
      <c r="L2693" t="s">
        <v>31</v>
      </c>
      <c r="M2693">
        <f>'Venteo_descargue de liquidos'!AS87</f>
        <v>0</v>
      </c>
      <c r="N2693">
        <f>IFERROR(IF(L2693="CO2",M2693,IF(L2693="CH4",M2693*Hoja1!$C$19,BASEDEDATOS!M2693*Hoja1!$C$20)),0)</f>
        <v>0</v>
      </c>
    </row>
    <row r="2694" spans="2:14" x14ac:dyDescent="0.75">
      <c r="B2694" t="str">
        <f t="shared" si="24"/>
        <v>1B2aii</v>
      </c>
      <c r="C2694" t="str">
        <f>Hoja1!$C$31</f>
        <v>CRUDO</v>
      </c>
      <c r="D2694" t="s">
        <v>13</v>
      </c>
      <c r="E2694" t="s">
        <v>320</v>
      </c>
      <c r="F2694" t="s">
        <v>849</v>
      </c>
      <c r="L2694" t="s">
        <v>31</v>
      </c>
      <c r="M2694">
        <f>'Venteo_descargue de liquidos'!AS88</f>
        <v>0</v>
      </c>
      <c r="N2694">
        <f>IFERROR(IF(L2694="CO2",M2694,IF(L2694="CH4",M2694*Hoja1!$C$19,BASEDEDATOS!M2694*Hoja1!$C$20)),0)</f>
        <v>0</v>
      </c>
    </row>
    <row r="2695" spans="2:14" x14ac:dyDescent="0.75">
      <c r="B2695" t="str">
        <f t="shared" si="24"/>
        <v>1B2aii</v>
      </c>
      <c r="C2695" t="str">
        <f>Hoja1!$C$31</f>
        <v>CRUDO</v>
      </c>
      <c r="D2695" t="s">
        <v>13</v>
      </c>
      <c r="E2695" t="s">
        <v>320</v>
      </c>
      <c r="F2695" t="s">
        <v>849</v>
      </c>
      <c r="L2695" t="s">
        <v>31</v>
      </c>
      <c r="M2695">
        <f>'Venteo_descargue de liquidos'!AS89</f>
        <v>0</v>
      </c>
      <c r="N2695">
        <f>IFERROR(IF(L2695="CO2",M2695,IF(L2695="CH4",M2695*Hoja1!$C$19,BASEDEDATOS!M2695*Hoja1!$C$20)),0)</f>
        <v>0</v>
      </c>
    </row>
    <row r="2696" spans="2:14" x14ac:dyDescent="0.75">
      <c r="B2696" t="str">
        <f t="shared" si="24"/>
        <v>1B2aii</v>
      </c>
      <c r="C2696" t="str">
        <f>Hoja1!$C$31</f>
        <v>CRUDO</v>
      </c>
      <c r="D2696" t="s">
        <v>13</v>
      </c>
      <c r="E2696" t="s">
        <v>320</v>
      </c>
      <c r="F2696" t="s">
        <v>849</v>
      </c>
      <c r="L2696" t="s">
        <v>31</v>
      </c>
      <c r="M2696">
        <f>'Venteo_descargue de liquidos'!AS90</f>
        <v>0</v>
      </c>
      <c r="N2696">
        <f>IFERROR(IF(L2696="CO2",M2696,IF(L2696="CH4",M2696*Hoja1!$C$19,BASEDEDATOS!M2696*Hoja1!$C$20)),0)</f>
        <v>0</v>
      </c>
    </row>
    <row r="2697" spans="2:14" x14ac:dyDescent="0.75">
      <c r="B2697" t="str">
        <f t="shared" si="24"/>
        <v>1B2aii</v>
      </c>
      <c r="C2697" t="str">
        <f>Hoja1!$C$31</f>
        <v>CRUDO</v>
      </c>
      <c r="D2697" t="s">
        <v>13</v>
      </c>
      <c r="E2697" t="s">
        <v>320</v>
      </c>
      <c r="F2697" t="s">
        <v>849</v>
      </c>
      <c r="L2697" t="s">
        <v>31</v>
      </c>
      <c r="M2697">
        <f>'Venteo_descargue de liquidos'!AS91</f>
        <v>0</v>
      </c>
      <c r="N2697">
        <f>IFERROR(IF(L2697="CO2",M2697,IF(L2697="CH4",M2697*Hoja1!$C$19,BASEDEDATOS!M2697*Hoja1!$C$20)),0)</f>
        <v>0</v>
      </c>
    </row>
    <row r="2698" spans="2:14" x14ac:dyDescent="0.75">
      <c r="B2698" t="str">
        <f t="shared" si="24"/>
        <v>1B2aii</v>
      </c>
      <c r="C2698" t="str">
        <f>Hoja1!$C$31</f>
        <v>CRUDO</v>
      </c>
      <c r="D2698" t="s">
        <v>13</v>
      </c>
      <c r="E2698" t="s">
        <v>320</v>
      </c>
      <c r="F2698" t="s">
        <v>849</v>
      </c>
      <c r="L2698" t="s">
        <v>31</v>
      </c>
      <c r="M2698">
        <f>'Venteo_descargue de liquidos'!AS92</f>
        <v>0</v>
      </c>
      <c r="N2698">
        <f>IFERROR(IF(L2698="CO2",M2698,IF(L2698="CH4",M2698*Hoja1!$C$19,BASEDEDATOS!M2698*Hoja1!$C$20)),0)</f>
        <v>0</v>
      </c>
    </row>
    <row r="2699" spans="2:14" x14ac:dyDescent="0.75">
      <c r="B2699" t="str">
        <f t="shared" si="24"/>
        <v>1B2aii</v>
      </c>
      <c r="C2699" t="str">
        <f>Hoja1!$C$31</f>
        <v>CRUDO</v>
      </c>
      <c r="D2699" t="s">
        <v>13</v>
      </c>
      <c r="E2699" t="s">
        <v>320</v>
      </c>
      <c r="F2699" t="s">
        <v>849</v>
      </c>
      <c r="L2699" t="s">
        <v>31</v>
      </c>
      <c r="M2699">
        <f>'Venteo_descargue de liquidos'!AS93</f>
        <v>0</v>
      </c>
      <c r="N2699">
        <f>IFERROR(IF(L2699="CO2",M2699,IF(L2699="CH4",M2699*Hoja1!$C$19,BASEDEDATOS!M2699*Hoja1!$C$20)),0)</f>
        <v>0</v>
      </c>
    </row>
    <row r="2700" spans="2:14" x14ac:dyDescent="0.75">
      <c r="B2700" t="str">
        <f t="shared" si="24"/>
        <v>1B2aii</v>
      </c>
      <c r="C2700" t="str">
        <f>Hoja1!$C$31</f>
        <v>CRUDO</v>
      </c>
      <c r="D2700" t="s">
        <v>13</v>
      </c>
      <c r="E2700" t="s">
        <v>320</v>
      </c>
      <c r="F2700" t="s">
        <v>849</v>
      </c>
      <c r="L2700" t="s">
        <v>31</v>
      </c>
      <c r="M2700">
        <f>'Venteo_descargue de liquidos'!AS94</f>
        <v>0</v>
      </c>
      <c r="N2700">
        <f>IFERROR(IF(L2700="CO2",M2700,IF(L2700="CH4",M2700*Hoja1!$C$19,BASEDEDATOS!M2700*Hoja1!$C$20)),0)</f>
        <v>0</v>
      </c>
    </row>
    <row r="2701" spans="2:14" x14ac:dyDescent="0.75">
      <c r="B2701" t="str">
        <f t="shared" si="24"/>
        <v>1B2aii</v>
      </c>
      <c r="C2701" t="str">
        <f>Hoja1!$C$31</f>
        <v>CRUDO</v>
      </c>
      <c r="D2701" t="s">
        <v>13</v>
      </c>
      <c r="E2701" t="s">
        <v>320</v>
      </c>
      <c r="F2701" t="s">
        <v>849</v>
      </c>
      <c r="L2701" t="s">
        <v>31</v>
      </c>
      <c r="M2701">
        <f>'Venteo_descargue de liquidos'!AS95</f>
        <v>0</v>
      </c>
      <c r="N2701">
        <f>IFERROR(IF(L2701="CO2",M2701,IF(L2701="CH4",M2701*Hoja1!$C$19,BASEDEDATOS!M2701*Hoja1!$C$20)),0)</f>
        <v>0</v>
      </c>
    </row>
    <row r="2702" spans="2:14" x14ac:dyDescent="0.75">
      <c r="B2702" t="str">
        <f t="shared" si="24"/>
        <v>1B2aii</v>
      </c>
      <c r="C2702" t="str">
        <f>Hoja1!$C$31</f>
        <v>CRUDO</v>
      </c>
      <c r="D2702" t="s">
        <v>13</v>
      </c>
      <c r="E2702" t="s">
        <v>320</v>
      </c>
      <c r="F2702" t="s">
        <v>849</v>
      </c>
      <c r="L2702" t="s">
        <v>31</v>
      </c>
      <c r="M2702">
        <f>'Venteo_descargue de liquidos'!AS96</f>
        <v>0</v>
      </c>
      <c r="N2702">
        <f>IFERROR(IF(L2702="CO2",M2702,IF(L2702="CH4",M2702*Hoja1!$C$19,BASEDEDATOS!M2702*Hoja1!$C$20)),0)</f>
        <v>0</v>
      </c>
    </row>
    <row r="2703" spans="2:14" x14ac:dyDescent="0.75">
      <c r="B2703" t="str">
        <f t="shared" si="24"/>
        <v>1B2aii</v>
      </c>
      <c r="C2703" t="str">
        <f>Hoja1!$C$31</f>
        <v>CRUDO</v>
      </c>
      <c r="D2703" t="s">
        <v>13</v>
      </c>
      <c r="E2703" t="s">
        <v>320</v>
      </c>
      <c r="F2703" t="s">
        <v>849</v>
      </c>
      <c r="L2703" t="s">
        <v>31</v>
      </c>
      <c r="M2703">
        <f>'Venteo_descargue de liquidos'!AS97</f>
        <v>0</v>
      </c>
      <c r="N2703">
        <f>IFERROR(IF(L2703="CO2",M2703,IF(L2703="CH4",M2703*Hoja1!$C$19,BASEDEDATOS!M2703*Hoja1!$C$20)),0)</f>
        <v>0</v>
      </c>
    </row>
    <row r="2704" spans="2:14" x14ac:dyDescent="0.75">
      <c r="B2704" t="str">
        <f t="shared" si="24"/>
        <v>1B2aii</v>
      </c>
      <c r="C2704" t="str">
        <f>Hoja1!$C$31</f>
        <v>CRUDO</v>
      </c>
      <c r="D2704" t="s">
        <v>13</v>
      </c>
      <c r="E2704" t="s">
        <v>320</v>
      </c>
      <c r="F2704" t="s">
        <v>849</v>
      </c>
      <c r="L2704" t="s">
        <v>31</v>
      </c>
      <c r="M2704">
        <f>'Venteo_descargue de liquidos'!AS98</f>
        <v>0</v>
      </c>
      <c r="N2704">
        <f>IFERROR(IF(L2704="CO2",M2704,IF(L2704="CH4",M2704*Hoja1!$C$19,BASEDEDATOS!M2704*Hoja1!$C$20)),0)</f>
        <v>0</v>
      </c>
    </row>
    <row r="2705" spans="2:14" x14ac:dyDescent="0.75">
      <c r="B2705" t="str">
        <f t="shared" si="24"/>
        <v>1B2aii</v>
      </c>
      <c r="C2705" t="str">
        <f>Hoja1!$C$31</f>
        <v>CRUDO</v>
      </c>
      <c r="D2705" t="s">
        <v>13</v>
      </c>
      <c r="E2705" t="s">
        <v>320</v>
      </c>
      <c r="F2705" t="s">
        <v>849</v>
      </c>
      <c r="L2705" t="s">
        <v>31</v>
      </c>
      <c r="M2705">
        <f>'Venteo_descargue de liquidos'!AS99</f>
        <v>0</v>
      </c>
      <c r="N2705">
        <f>IFERROR(IF(L2705="CO2",M2705,IF(L2705="CH4",M2705*Hoja1!$C$19,BASEDEDATOS!M2705*Hoja1!$C$20)),0)</f>
        <v>0</v>
      </c>
    </row>
    <row r="2706" spans="2:14" x14ac:dyDescent="0.75">
      <c r="B2706" t="str">
        <f t="shared" si="24"/>
        <v>1B2aii</v>
      </c>
      <c r="C2706" t="str">
        <f>Hoja1!$C$31</f>
        <v>CRUDO</v>
      </c>
      <c r="D2706" t="s">
        <v>13</v>
      </c>
      <c r="E2706" t="s">
        <v>320</v>
      </c>
      <c r="F2706" t="s">
        <v>849</v>
      </c>
      <c r="L2706" t="s">
        <v>31</v>
      </c>
      <c r="M2706">
        <f>'Venteo_descargue de liquidos'!AS100</f>
        <v>0</v>
      </c>
      <c r="N2706">
        <f>IFERROR(IF(L2706="CO2",M2706,IF(L2706="CH4",M2706*Hoja1!$C$19,BASEDEDATOS!M2706*Hoja1!$C$20)),0)</f>
        <v>0</v>
      </c>
    </row>
    <row r="2707" spans="2:14" x14ac:dyDescent="0.75">
      <c r="B2707" t="str">
        <f t="shared" si="24"/>
        <v>1B2aii</v>
      </c>
      <c r="C2707" t="str">
        <f>Hoja1!$C$31</f>
        <v>CRUDO</v>
      </c>
      <c r="D2707" t="s">
        <v>13</v>
      </c>
      <c r="E2707" t="s">
        <v>320</v>
      </c>
      <c r="F2707" t="s">
        <v>849</v>
      </c>
      <c r="L2707" t="s">
        <v>31</v>
      </c>
      <c r="M2707">
        <f>'Venteo_descargue de liquidos'!AS101</f>
        <v>0</v>
      </c>
      <c r="N2707">
        <f>IFERROR(IF(L2707="CO2",M2707,IF(L2707="CH4",M2707*Hoja1!$C$19,BASEDEDATOS!M2707*Hoja1!$C$20)),0)</f>
        <v>0</v>
      </c>
    </row>
    <row r="2708" spans="2:14" x14ac:dyDescent="0.75">
      <c r="B2708" t="str">
        <f t="shared" si="24"/>
        <v>1B2aii</v>
      </c>
      <c r="C2708" t="str">
        <f>Hoja1!$C$31</f>
        <v>CRUDO</v>
      </c>
      <c r="D2708" t="s">
        <v>13</v>
      </c>
      <c r="E2708" t="s">
        <v>320</v>
      </c>
      <c r="F2708" t="s">
        <v>849</v>
      </c>
      <c r="L2708" t="s">
        <v>31</v>
      </c>
      <c r="M2708">
        <f>'Venteo_descargue de liquidos'!AS102</f>
        <v>0</v>
      </c>
      <c r="N2708">
        <f>IFERROR(IF(L2708="CO2",M2708,IF(L2708="CH4",M2708*Hoja1!$C$19,BASEDEDATOS!M2708*Hoja1!$C$20)),0)</f>
        <v>0</v>
      </c>
    </row>
    <row r="2709" spans="2:14" x14ac:dyDescent="0.75">
      <c r="B2709" t="str">
        <f t="shared" si="24"/>
        <v>1B2aii</v>
      </c>
      <c r="C2709" t="str">
        <f>Hoja1!$C$31</f>
        <v>CRUDO</v>
      </c>
      <c r="D2709" t="s">
        <v>13</v>
      </c>
      <c r="E2709" t="s">
        <v>320</v>
      </c>
      <c r="F2709" t="s">
        <v>849</v>
      </c>
      <c r="L2709" t="s">
        <v>31</v>
      </c>
      <c r="M2709">
        <f>'Venteo_descargue de liquidos'!AS103</f>
        <v>0</v>
      </c>
      <c r="N2709">
        <f>IFERROR(IF(L2709="CO2",M2709,IF(L2709="CH4",M2709*Hoja1!$C$19,BASEDEDATOS!M2709*Hoja1!$C$20)),0)</f>
        <v>0</v>
      </c>
    </row>
    <row r="2710" spans="2:14" x14ac:dyDescent="0.75">
      <c r="B2710" t="str">
        <f t="shared" si="24"/>
        <v>1B2aii</v>
      </c>
      <c r="C2710" t="str">
        <f>Hoja1!$C$31</f>
        <v>CRUDO</v>
      </c>
      <c r="D2710" t="s">
        <v>13</v>
      </c>
      <c r="E2710" t="s">
        <v>320</v>
      </c>
      <c r="F2710" t="s">
        <v>849</v>
      </c>
      <c r="L2710" t="s">
        <v>31</v>
      </c>
      <c r="M2710">
        <f>'Venteo_descargue de liquidos'!AS104</f>
        <v>0</v>
      </c>
      <c r="N2710">
        <f>IFERROR(IF(L2710="CO2",M2710,IF(L2710="CH4",M2710*Hoja1!$C$19,BASEDEDATOS!M2710*Hoja1!$C$20)),0)</f>
        <v>0</v>
      </c>
    </row>
    <row r="2711" spans="2:14" x14ac:dyDescent="0.75">
      <c r="B2711" t="str">
        <f t="shared" si="24"/>
        <v>1B2aii</v>
      </c>
      <c r="C2711" t="str">
        <f>Hoja1!$C$31</f>
        <v>CRUDO</v>
      </c>
      <c r="D2711" t="s">
        <v>13</v>
      </c>
      <c r="E2711" t="s">
        <v>320</v>
      </c>
      <c r="F2711" t="s">
        <v>849</v>
      </c>
      <c r="L2711" t="s">
        <v>31</v>
      </c>
      <c r="M2711">
        <f>'Venteo_descargue de liquidos'!AS105</f>
        <v>0</v>
      </c>
      <c r="N2711">
        <f>IFERROR(IF(L2711="CO2",M2711,IF(L2711="CH4",M2711*Hoja1!$C$19,BASEDEDATOS!M2711*Hoja1!$C$20)),0)</f>
        <v>0</v>
      </c>
    </row>
    <row r="2712" spans="2:14" x14ac:dyDescent="0.75">
      <c r="B2712" t="str">
        <f t="shared" si="24"/>
        <v>1B2aii</v>
      </c>
      <c r="C2712" t="str">
        <f>Hoja1!$C$31</f>
        <v>CRUDO</v>
      </c>
      <c r="D2712" t="s">
        <v>13</v>
      </c>
      <c r="E2712" t="s">
        <v>320</v>
      </c>
      <c r="F2712" t="s">
        <v>849</v>
      </c>
      <c r="L2712" t="s">
        <v>31</v>
      </c>
      <c r="M2712">
        <f>'Venteo_descargue de liquidos'!AS106</f>
        <v>0</v>
      </c>
      <c r="N2712">
        <f>IFERROR(IF(L2712="CO2",M2712,IF(L2712="CH4",M2712*Hoja1!$C$19,BASEDEDATOS!M2712*Hoja1!$C$20)),0)</f>
        <v>0</v>
      </c>
    </row>
    <row r="2713" spans="2:14" x14ac:dyDescent="0.75">
      <c r="B2713" t="str">
        <f t="shared" si="24"/>
        <v>1B2aii</v>
      </c>
      <c r="C2713" t="str">
        <f>Hoja1!$C$31</f>
        <v>CRUDO</v>
      </c>
      <c r="D2713" t="s">
        <v>13</v>
      </c>
      <c r="E2713" t="s">
        <v>320</v>
      </c>
      <c r="F2713" t="s">
        <v>849</v>
      </c>
      <c r="L2713" t="s">
        <v>31</v>
      </c>
      <c r="M2713">
        <f>'Venteo_descargue de liquidos'!AS107</f>
        <v>0</v>
      </c>
      <c r="N2713">
        <f>IFERROR(IF(L2713="CO2",M2713,IF(L2713="CH4",M2713*Hoja1!$C$19,BASEDEDATOS!M2713*Hoja1!$C$20)),0)</f>
        <v>0</v>
      </c>
    </row>
    <row r="2714" spans="2:14" x14ac:dyDescent="0.75">
      <c r="B2714" t="str">
        <f t="shared" si="24"/>
        <v>1B2aii</v>
      </c>
      <c r="C2714" t="str">
        <f>Hoja1!$C$31</f>
        <v>CRUDO</v>
      </c>
      <c r="D2714" t="s">
        <v>13</v>
      </c>
      <c r="E2714" t="s">
        <v>320</v>
      </c>
      <c r="F2714" t="s">
        <v>849</v>
      </c>
      <c r="L2714" t="s">
        <v>31</v>
      </c>
      <c r="M2714">
        <f>'Venteo_descargue de liquidos'!AS108</f>
        <v>0</v>
      </c>
      <c r="N2714">
        <f>IFERROR(IF(L2714="CO2",M2714,IF(L2714="CH4",M2714*Hoja1!$C$19,BASEDEDATOS!M2714*Hoja1!$C$20)),0)</f>
        <v>0</v>
      </c>
    </row>
    <row r="2715" spans="2:14" x14ac:dyDescent="0.75">
      <c r="B2715" t="str">
        <f t="shared" si="24"/>
        <v>1B2aii</v>
      </c>
      <c r="C2715" t="str">
        <f>Hoja1!$C$31</f>
        <v>CRUDO</v>
      </c>
      <c r="D2715" t="s">
        <v>13</v>
      </c>
      <c r="E2715" t="s">
        <v>320</v>
      </c>
      <c r="F2715" t="s">
        <v>849</v>
      </c>
      <c r="L2715" t="s">
        <v>31</v>
      </c>
      <c r="M2715">
        <f>'Venteo_descargue de liquidos'!AS109</f>
        <v>0</v>
      </c>
      <c r="N2715">
        <f>IFERROR(IF(L2715="CO2",M2715,IF(L2715="CH4",M2715*Hoja1!$C$19,BASEDEDATOS!M2715*Hoja1!$C$20)),0)</f>
        <v>0</v>
      </c>
    </row>
    <row r="2716" spans="2:14" x14ac:dyDescent="0.75">
      <c r="B2716" t="str">
        <f t="shared" si="24"/>
        <v>1B2aii</v>
      </c>
      <c r="C2716" t="str">
        <f>Hoja1!$C$31</f>
        <v>CRUDO</v>
      </c>
      <c r="D2716" t="s">
        <v>13</v>
      </c>
      <c r="E2716" t="s">
        <v>320</v>
      </c>
      <c r="F2716" t="s">
        <v>849</v>
      </c>
      <c r="L2716" t="s">
        <v>31</v>
      </c>
      <c r="M2716">
        <f>'Venteo_descargue de liquidos'!AS110</f>
        <v>0</v>
      </c>
      <c r="N2716">
        <f>IFERROR(IF(L2716="CO2",M2716,IF(L2716="CH4",M2716*Hoja1!$C$19,BASEDEDATOS!M2716*Hoja1!$C$20)),0)</f>
        <v>0</v>
      </c>
    </row>
    <row r="2717" spans="2:14" x14ac:dyDescent="0.75">
      <c r="B2717" t="str">
        <f t="shared" si="24"/>
        <v>1B2aii</v>
      </c>
      <c r="C2717" t="str">
        <f>Hoja1!$C$31</f>
        <v>CRUDO</v>
      </c>
      <c r="D2717" t="s">
        <v>13</v>
      </c>
      <c r="E2717" t="s">
        <v>320</v>
      </c>
      <c r="F2717" t="s">
        <v>849</v>
      </c>
      <c r="L2717" t="s">
        <v>31</v>
      </c>
      <c r="M2717">
        <f>'Venteo_descargue de liquidos'!AS111</f>
        <v>0</v>
      </c>
      <c r="N2717">
        <f>IFERROR(IF(L2717="CO2",M2717,IF(L2717="CH4",M2717*Hoja1!$C$19,BASEDEDATOS!M2717*Hoja1!$C$20)),0)</f>
        <v>0</v>
      </c>
    </row>
    <row r="2718" spans="2:14" x14ac:dyDescent="0.75">
      <c r="B2718" t="str">
        <f t="shared" si="24"/>
        <v>1B2aii</v>
      </c>
      <c r="C2718" t="str">
        <f>Hoja1!$C$31</f>
        <v>CRUDO</v>
      </c>
      <c r="D2718" t="s">
        <v>13</v>
      </c>
      <c r="E2718" t="s">
        <v>320</v>
      </c>
      <c r="F2718" t="s">
        <v>849</v>
      </c>
      <c r="L2718" t="s">
        <v>31</v>
      </c>
      <c r="M2718">
        <f>'Venteo_descargue de liquidos'!AS112</f>
        <v>0</v>
      </c>
      <c r="N2718">
        <f>IFERROR(IF(L2718="CO2",M2718,IF(L2718="CH4",M2718*Hoja1!$C$19,BASEDEDATOS!M2718*Hoja1!$C$20)),0)</f>
        <v>0</v>
      </c>
    </row>
    <row r="2719" spans="2:14" x14ac:dyDescent="0.75">
      <c r="B2719" t="str">
        <f t="shared" si="24"/>
        <v>1B2aii</v>
      </c>
      <c r="C2719" t="str">
        <f>Hoja1!$C$31</f>
        <v>CRUDO</v>
      </c>
      <c r="D2719" t="s">
        <v>13</v>
      </c>
      <c r="E2719" t="s">
        <v>320</v>
      </c>
      <c r="F2719" t="s">
        <v>849</v>
      </c>
      <c r="L2719" t="s">
        <v>31</v>
      </c>
      <c r="M2719">
        <f>'Venteo_descargue de liquidos'!AS113</f>
        <v>0</v>
      </c>
      <c r="N2719">
        <f>IFERROR(IF(L2719="CO2",M2719,IF(L2719="CH4",M2719*Hoja1!$C$19,BASEDEDATOS!M2719*Hoja1!$C$20)),0)</f>
        <v>0</v>
      </c>
    </row>
    <row r="2720" spans="2:14" x14ac:dyDescent="0.75">
      <c r="B2720" t="str">
        <f t="shared" si="24"/>
        <v>1B2aii</v>
      </c>
      <c r="C2720" t="str">
        <f>Hoja1!$C$31</f>
        <v>CRUDO</v>
      </c>
      <c r="D2720" t="s">
        <v>13</v>
      </c>
      <c r="E2720" t="s">
        <v>320</v>
      </c>
      <c r="F2720" t="s">
        <v>849</v>
      </c>
      <c r="L2720" t="s">
        <v>31</v>
      </c>
      <c r="M2720">
        <f>'Venteo_descargue de liquidos'!AS114</f>
        <v>0</v>
      </c>
      <c r="N2720">
        <f>IFERROR(IF(L2720="CO2",M2720,IF(L2720="CH4",M2720*Hoja1!$C$19,BASEDEDATOS!M2720*Hoja1!$C$20)),0)</f>
        <v>0</v>
      </c>
    </row>
    <row r="2721" spans="2:14" x14ac:dyDescent="0.75">
      <c r="B2721" t="str">
        <f t="shared" si="24"/>
        <v>1B2aii</v>
      </c>
      <c r="C2721" t="str">
        <f>Hoja1!$C$31</f>
        <v>CRUDO</v>
      </c>
      <c r="D2721" t="s">
        <v>13</v>
      </c>
      <c r="E2721" t="s">
        <v>320</v>
      </c>
      <c r="F2721" t="s">
        <v>849</v>
      </c>
      <c r="L2721" t="s">
        <v>31</v>
      </c>
      <c r="M2721">
        <f>'Venteo_descargue de liquidos'!AS115</f>
        <v>0</v>
      </c>
      <c r="N2721">
        <f>IFERROR(IF(L2721="CO2",M2721,IF(L2721="CH4",M2721*Hoja1!$C$19,BASEDEDATOS!M2721*Hoja1!$C$20)),0)</f>
        <v>0</v>
      </c>
    </row>
    <row r="2722" spans="2:14" x14ac:dyDescent="0.75">
      <c r="B2722" t="str">
        <f t="shared" si="24"/>
        <v>1B2aii</v>
      </c>
      <c r="C2722" t="str">
        <f>Hoja1!$C$31</f>
        <v>CRUDO</v>
      </c>
      <c r="D2722" t="s">
        <v>13</v>
      </c>
      <c r="E2722" t="s">
        <v>320</v>
      </c>
      <c r="F2722" t="s">
        <v>849</v>
      </c>
      <c r="L2722" t="s">
        <v>31</v>
      </c>
      <c r="M2722">
        <f>'Venteo_descargue de liquidos'!AS116</f>
        <v>0</v>
      </c>
      <c r="N2722">
        <f>IFERROR(IF(L2722="CO2",M2722,IF(L2722="CH4",M2722*Hoja1!$C$19,BASEDEDATOS!M2722*Hoja1!$C$20)),0)</f>
        <v>0</v>
      </c>
    </row>
    <row r="2723" spans="2:14" x14ac:dyDescent="0.75">
      <c r="B2723" t="str">
        <f t="shared" ref="B2723:B2786" si="25">IF(C2723="CRUDO","1B2aii","1B2bii")</f>
        <v>1B2aii</v>
      </c>
      <c r="C2723" t="str">
        <f>Hoja1!$C$31</f>
        <v>CRUDO</v>
      </c>
      <c r="D2723" t="s">
        <v>13</v>
      </c>
      <c r="E2723" t="s">
        <v>320</v>
      </c>
      <c r="F2723" t="s">
        <v>849</v>
      </c>
      <c r="L2723" t="s">
        <v>31</v>
      </c>
      <c r="M2723">
        <f>'Venteo_descargue de liquidos'!AS117</f>
        <v>0</v>
      </c>
      <c r="N2723">
        <f>IFERROR(IF(L2723="CO2",M2723,IF(L2723="CH4",M2723*Hoja1!$C$19,BASEDEDATOS!M2723*Hoja1!$C$20)),0)</f>
        <v>0</v>
      </c>
    </row>
    <row r="2724" spans="2:14" x14ac:dyDescent="0.75">
      <c r="B2724" t="str">
        <f t="shared" si="25"/>
        <v>1B2aii</v>
      </c>
      <c r="C2724" t="str">
        <f>Hoja1!$C$31</f>
        <v>CRUDO</v>
      </c>
      <c r="D2724" t="s">
        <v>13</v>
      </c>
      <c r="E2724" t="s">
        <v>320</v>
      </c>
      <c r="F2724" t="s">
        <v>849</v>
      </c>
      <c r="L2724" t="s">
        <v>31</v>
      </c>
      <c r="M2724">
        <f>'Venteo_descargue de liquidos'!AS118</f>
        <v>0</v>
      </c>
      <c r="N2724">
        <f>IFERROR(IF(L2724="CO2",M2724,IF(L2724="CH4",M2724*Hoja1!$C$19,BASEDEDATOS!M2724*Hoja1!$C$20)),0)</f>
        <v>0</v>
      </c>
    </row>
    <row r="2725" spans="2:14" x14ac:dyDescent="0.75">
      <c r="B2725" t="str">
        <f t="shared" si="25"/>
        <v>1B2aii</v>
      </c>
      <c r="C2725" t="str">
        <f>Hoja1!$C$31</f>
        <v>CRUDO</v>
      </c>
      <c r="D2725" t="s">
        <v>13</v>
      </c>
      <c r="E2725" t="s">
        <v>320</v>
      </c>
      <c r="F2725" t="s">
        <v>849</v>
      </c>
      <c r="L2725" t="s">
        <v>31</v>
      </c>
      <c r="M2725">
        <f>'Venteo_descargue de liquidos'!AS119</f>
        <v>0</v>
      </c>
      <c r="N2725">
        <f>IFERROR(IF(L2725="CO2",M2725,IF(L2725="CH4",M2725*Hoja1!$C$19,BASEDEDATOS!M2725*Hoja1!$C$20)),0)</f>
        <v>0</v>
      </c>
    </row>
    <row r="2726" spans="2:14" x14ac:dyDescent="0.75">
      <c r="B2726" t="str">
        <f t="shared" si="25"/>
        <v>1B2aii</v>
      </c>
      <c r="C2726" t="str">
        <f>Hoja1!$C$31</f>
        <v>CRUDO</v>
      </c>
      <c r="D2726" t="s">
        <v>13</v>
      </c>
      <c r="E2726" t="s">
        <v>320</v>
      </c>
      <c r="F2726" t="s">
        <v>849</v>
      </c>
      <c r="L2726" t="s">
        <v>31</v>
      </c>
      <c r="M2726">
        <f>'Venteo_descargue de liquidos'!AS120</f>
        <v>0</v>
      </c>
      <c r="N2726">
        <f>IFERROR(IF(L2726="CO2",M2726,IF(L2726="CH4",M2726*Hoja1!$C$19,BASEDEDATOS!M2726*Hoja1!$C$20)),0)</f>
        <v>0</v>
      </c>
    </row>
    <row r="2727" spans="2:14" x14ac:dyDescent="0.75">
      <c r="B2727" t="str">
        <f t="shared" si="25"/>
        <v>1B2aii</v>
      </c>
      <c r="C2727" t="str">
        <f>Hoja1!$C$31</f>
        <v>CRUDO</v>
      </c>
      <c r="D2727" t="s">
        <v>13</v>
      </c>
      <c r="E2727" t="s">
        <v>320</v>
      </c>
      <c r="F2727" t="s">
        <v>849</v>
      </c>
      <c r="L2727" t="s">
        <v>31</v>
      </c>
      <c r="M2727">
        <f>'Venteo_descargue de liquidos'!AS121</f>
        <v>0</v>
      </c>
      <c r="N2727">
        <f>IFERROR(IF(L2727="CO2",M2727,IF(L2727="CH4",M2727*Hoja1!$C$19,BASEDEDATOS!M2727*Hoja1!$C$20)),0)</f>
        <v>0</v>
      </c>
    </row>
    <row r="2728" spans="2:14" x14ac:dyDescent="0.75">
      <c r="B2728" t="str">
        <f t="shared" si="25"/>
        <v>1B2aii</v>
      </c>
      <c r="C2728" t="str">
        <f>Hoja1!$C$31</f>
        <v>CRUDO</v>
      </c>
      <c r="D2728" t="s">
        <v>13</v>
      </c>
      <c r="E2728" t="s">
        <v>320</v>
      </c>
      <c r="F2728" t="s">
        <v>849</v>
      </c>
      <c r="L2728" t="s">
        <v>31</v>
      </c>
      <c r="M2728">
        <f>'Venteo_descargue de liquidos'!AS122</f>
        <v>0</v>
      </c>
      <c r="N2728">
        <f>IFERROR(IF(L2728="CO2",M2728,IF(L2728="CH4",M2728*Hoja1!$C$19,BASEDEDATOS!M2728*Hoja1!$C$20)),0)</f>
        <v>0</v>
      </c>
    </row>
    <row r="2729" spans="2:14" x14ac:dyDescent="0.75">
      <c r="B2729" t="str">
        <f t="shared" si="25"/>
        <v>1B2aii</v>
      </c>
      <c r="C2729" t="str">
        <f>Hoja1!$C$31</f>
        <v>CRUDO</v>
      </c>
      <c r="D2729" t="s">
        <v>13</v>
      </c>
      <c r="E2729" t="s">
        <v>320</v>
      </c>
      <c r="F2729" t="s">
        <v>849</v>
      </c>
      <c r="L2729" t="s">
        <v>31</v>
      </c>
      <c r="M2729">
        <f>'Venteo_descargue de liquidos'!AS123</f>
        <v>0</v>
      </c>
      <c r="N2729">
        <f>IFERROR(IF(L2729="CO2",M2729,IF(L2729="CH4",M2729*Hoja1!$C$19,BASEDEDATOS!M2729*Hoja1!$C$20)),0)</f>
        <v>0</v>
      </c>
    </row>
    <row r="2730" spans="2:14" x14ac:dyDescent="0.75">
      <c r="B2730" t="str">
        <f t="shared" si="25"/>
        <v>1B2aii</v>
      </c>
      <c r="C2730" t="str">
        <f>Hoja1!$C$31</f>
        <v>CRUDO</v>
      </c>
      <c r="D2730" t="s">
        <v>13</v>
      </c>
      <c r="E2730" t="s">
        <v>320</v>
      </c>
      <c r="F2730" t="s">
        <v>849</v>
      </c>
      <c r="L2730" t="s">
        <v>31</v>
      </c>
      <c r="M2730">
        <f>'Venteo_descargue de liquidos'!AS124</f>
        <v>0</v>
      </c>
      <c r="N2730">
        <f>IFERROR(IF(L2730="CO2",M2730,IF(L2730="CH4",M2730*Hoja1!$C$19,BASEDEDATOS!M2730*Hoja1!$C$20)),0)</f>
        <v>0</v>
      </c>
    </row>
    <row r="2731" spans="2:14" x14ac:dyDescent="0.75">
      <c r="B2731" t="str">
        <f t="shared" si="25"/>
        <v>1B2aii</v>
      </c>
      <c r="C2731" t="str">
        <f>Hoja1!$C$31</f>
        <v>CRUDO</v>
      </c>
      <c r="D2731" t="s">
        <v>13</v>
      </c>
      <c r="E2731" t="s">
        <v>320</v>
      </c>
      <c r="F2731" t="s">
        <v>849</v>
      </c>
      <c r="L2731" t="s">
        <v>31</v>
      </c>
      <c r="M2731">
        <f>'Venteo_descargue de liquidos'!AS125</f>
        <v>0</v>
      </c>
      <c r="N2731">
        <f>IFERROR(IF(L2731="CO2",M2731,IF(L2731="CH4",M2731*Hoja1!$C$19,BASEDEDATOS!M2731*Hoja1!$C$20)),0)</f>
        <v>0</v>
      </c>
    </row>
    <row r="2732" spans="2:14" x14ac:dyDescent="0.75">
      <c r="B2732" t="str">
        <f t="shared" si="25"/>
        <v>1B2aii</v>
      </c>
      <c r="C2732" t="str">
        <f>Hoja1!$C$31</f>
        <v>CRUDO</v>
      </c>
      <c r="D2732" t="s">
        <v>13</v>
      </c>
      <c r="E2732" t="s">
        <v>320</v>
      </c>
      <c r="F2732" t="s">
        <v>849</v>
      </c>
      <c r="L2732" t="s">
        <v>31</v>
      </c>
      <c r="M2732">
        <f>'Venteo_descargue de liquidos'!AS126</f>
        <v>0</v>
      </c>
      <c r="N2732">
        <f>IFERROR(IF(L2732="CO2",M2732,IF(L2732="CH4",M2732*Hoja1!$C$19,BASEDEDATOS!M2732*Hoja1!$C$20)),0)</f>
        <v>0</v>
      </c>
    </row>
    <row r="2733" spans="2:14" x14ac:dyDescent="0.75">
      <c r="B2733" t="str">
        <f t="shared" si="25"/>
        <v>1B2aii</v>
      </c>
      <c r="C2733" t="str">
        <f>Hoja1!$C$31</f>
        <v>CRUDO</v>
      </c>
      <c r="D2733" t="s">
        <v>13</v>
      </c>
      <c r="E2733" t="s">
        <v>320</v>
      </c>
      <c r="F2733" t="s">
        <v>849</v>
      </c>
      <c r="L2733" t="s">
        <v>31</v>
      </c>
      <c r="M2733">
        <f>'Venteo_descargue de liquidos'!AS127</f>
        <v>0</v>
      </c>
      <c r="N2733">
        <f>IFERROR(IF(L2733="CO2",M2733,IF(L2733="CH4",M2733*Hoja1!$C$19,BASEDEDATOS!M2733*Hoja1!$C$20)),0)</f>
        <v>0</v>
      </c>
    </row>
    <row r="2734" spans="2:14" x14ac:dyDescent="0.75">
      <c r="B2734" t="str">
        <f t="shared" si="25"/>
        <v>1B2aii</v>
      </c>
      <c r="C2734" t="str">
        <f>Hoja1!$C$31</f>
        <v>CRUDO</v>
      </c>
      <c r="D2734" t="s">
        <v>13</v>
      </c>
      <c r="E2734" t="s">
        <v>320</v>
      </c>
      <c r="F2734" t="s">
        <v>849</v>
      </c>
      <c r="L2734" t="s">
        <v>31</v>
      </c>
      <c r="M2734">
        <f>'Venteo_descargue de liquidos'!AS128</f>
        <v>0</v>
      </c>
      <c r="N2734">
        <f>IFERROR(IF(L2734="CO2",M2734,IF(L2734="CH4",M2734*Hoja1!$C$19,BASEDEDATOS!M2734*Hoja1!$C$20)),0)</f>
        <v>0</v>
      </c>
    </row>
    <row r="2735" spans="2:14" x14ac:dyDescent="0.75">
      <c r="B2735" t="str">
        <f t="shared" si="25"/>
        <v>1B2aii</v>
      </c>
      <c r="C2735" t="str">
        <f>Hoja1!$C$31</f>
        <v>CRUDO</v>
      </c>
      <c r="D2735" t="s">
        <v>13</v>
      </c>
      <c r="E2735" t="s">
        <v>320</v>
      </c>
      <c r="F2735" t="s">
        <v>849</v>
      </c>
      <c r="L2735" t="s">
        <v>31</v>
      </c>
      <c r="M2735">
        <f>'Venteo_descargue de liquidos'!AS129</f>
        <v>0</v>
      </c>
      <c r="N2735">
        <f>IFERROR(IF(L2735="CO2",M2735,IF(L2735="CH4",M2735*Hoja1!$C$19,BASEDEDATOS!M2735*Hoja1!$C$20)),0)</f>
        <v>0</v>
      </c>
    </row>
    <row r="2736" spans="2:14" x14ac:dyDescent="0.75">
      <c r="B2736" t="str">
        <f t="shared" si="25"/>
        <v>1B2aii</v>
      </c>
      <c r="C2736" t="str">
        <f>Hoja1!$C$31</f>
        <v>CRUDO</v>
      </c>
      <c r="D2736" t="s">
        <v>13</v>
      </c>
      <c r="E2736" t="s">
        <v>320</v>
      </c>
      <c r="F2736" t="s">
        <v>849</v>
      </c>
      <c r="L2736" t="s">
        <v>31</v>
      </c>
      <c r="M2736">
        <f>'Venteo_descargue de liquidos'!AS130</f>
        <v>0</v>
      </c>
      <c r="N2736">
        <f>IFERROR(IF(L2736="CO2",M2736,IF(L2736="CH4",M2736*Hoja1!$C$19,BASEDEDATOS!M2736*Hoja1!$C$20)),0)</f>
        <v>0</v>
      </c>
    </row>
    <row r="2737" spans="2:14" x14ac:dyDescent="0.75">
      <c r="B2737" t="str">
        <f t="shared" si="25"/>
        <v>1B2aii</v>
      </c>
      <c r="C2737" t="str">
        <f>Hoja1!$C$31</f>
        <v>CRUDO</v>
      </c>
      <c r="D2737" t="s">
        <v>13</v>
      </c>
      <c r="E2737" t="s">
        <v>320</v>
      </c>
      <c r="F2737" t="s">
        <v>849</v>
      </c>
      <c r="L2737" t="s">
        <v>31</v>
      </c>
      <c r="M2737">
        <f>'Venteo_descargue de liquidos'!AS131</f>
        <v>0</v>
      </c>
      <c r="N2737">
        <f>IFERROR(IF(L2737="CO2",M2737,IF(L2737="CH4",M2737*Hoja1!$C$19,BASEDEDATOS!M2737*Hoja1!$C$20)),0)</f>
        <v>0</v>
      </c>
    </row>
    <row r="2738" spans="2:14" x14ac:dyDescent="0.75">
      <c r="B2738" t="str">
        <f t="shared" si="25"/>
        <v>1B2aii</v>
      </c>
      <c r="C2738" t="str">
        <f>Hoja1!$C$31</f>
        <v>CRUDO</v>
      </c>
      <c r="D2738" t="s">
        <v>13</v>
      </c>
      <c r="E2738" t="s">
        <v>320</v>
      </c>
      <c r="F2738" t="s">
        <v>851</v>
      </c>
      <c r="L2738" t="s">
        <v>30</v>
      </c>
      <c r="M2738">
        <f>'Venteo_Gas Casing'!AR45</f>
        <v>6.6573488782435819E-5</v>
      </c>
      <c r="N2738">
        <f>IFERROR(IF(L2738="CO2",M2738,IF(L2738="CH4",M2738*Hoja1!$C$19,BASEDEDATOS!M2738*Hoja1!$C$20)),0)</f>
        <v>6.6573488782435819E-5</v>
      </c>
    </row>
    <row r="2739" spans="2:14" x14ac:dyDescent="0.75">
      <c r="B2739" t="str">
        <f t="shared" si="25"/>
        <v>1B2aii</v>
      </c>
      <c r="C2739" t="str">
        <f>Hoja1!$C$31</f>
        <v>CRUDO</v>
      </c>
      <c r="D2739" t="s">
        <v>13</v>
      </c>
      <c r="E2739" t="s">
        <v>320</v>
      </c>
      <c r="F2739" t="s">
        <v>851</v>
      </c>
      <c r="L2739" t="s">
        <v>30</v>
      </c>
      <c r="M2739">
        <f>'Venteo_Gas Casing'!AR46</f>
        <v>7.9888186538922971E-5</v>
      </c>
      <c r="N2739">
        <f>IFERROR(IF(L2739="CO2",M2739,IF(L2739="CH4",M2739*Hoja1!$C$19,BASEDEDATOS!M2739*Hoja1!$C$20)),0)</f>
        <v>7.9888186538922971E-5</v>
      </c>
    </row>
    <row r="2740" spans="2:14" x14ac:dyDescent="0.75">
      <c r="B2740" t="str">
        <f t="shared" si="25"/>
        <v>1B2aii</v>
      </c>
      <c r="C2740" t="str">
        <f>Hoja1!$C$31</f>
        <v>CRUDO</v>
      </c>
      <c r="D2740" t="s">
        <v>13</v>
      </c>
      <c r="E2740" t="s">
        <v>320</v>
      </c>
      <c r="F2740" t="s">
        <v>851</v>
      </c>
      <c r="L2740" t="s">
        <v>30</v>
      </c>
      <c r="M2740">
        <f>'Venteo_Gas Casing'!AR47</f>
        <v>0.61622612243235686</v>
      </c>
      <c r="N2740">
        <f>IFERROR(IF(L2740="CO2",M2740,IF(L2740="CH4",M2740*Hoja1!$C$19,BASEDEDATOS!M2740*Hoja1!$C$20)),0)</f>
        <v>0.61622612243235686</v>
      </c>
    </row>
    <row r="2741" spans="2:14" x14ac:dyDescent="0.75">
      <c r="B2741" t="str">
        <f t="shared" si="25"/>
        <v>1B2aii</v>
      </c>
      <c r="C2741" t="str">
        <f>Hoja1!$C$31</f>
        <v>CRUDO</v>
      </c>
      <c r="D2741" t="s">
        <v>13</v>
      </c>
      <c r="E2741" t="s">
        <v>320</v>
      </c>
      <c r="F2741" t="s">
        <v>851</v>
      </c>
      <c r="L2741" t="s">
        <v>30</v>
      </c>
      <c r="M2741">
        <f>'Venteo_Gas Casing'!AR48</f>
        <v>0.61622612243235686</v>
      </c>
      <c r="N2741">
        <f>IFERROR(IF(L2741="CO2",M2741,IF(L2741="CH4",M2741*Hoja1!$C$19,BASEDEDATOS!M2741*Hoja1!$C$20)),0)</f>
        <v>0.61622612243235686</v>
      </c>
    </row>
    <row r="2742" spans="2:14" x14ac:dyDescent="0.75">
      <c r="B2742" t="str">
        <f t="shared" si="25"/>
        <v>1B2aii</v>
      </c>
      <c r="C2742" t="str">
        <f>Hoja1!$C$31</f>
        <v>CRUDO</v>
      </c>
      <c r="D2742" t="s">
        <v>13</v>
      </c>
      <c r="E2742" t="s">
        <v>320</v>
      </c>
      <c r="F2742" t="s">
        <v>851</v>
      </c>
      <c r="L2742" t="s">
        <v>30</v>
      </c>
      <c r="M2742">
        <f>'Venteo_Gas Casing'!AR49</f>
        <v>5.706299038494497E-5</v>
      </c>
      <c r="N2742">
        <f>IFERROR(IF(L2742="CO2",M2742,IF(L2742="CH4",M2742*Hoja1!$C$19,BASEDEDATOS!M2742*Hoja1!$C$20)),0)</f>
        <v>5.706299038494497E-5</v>
      </c>
    </row>
    <row r="2743" spans="2:14" x14ac:dyDescent="0.75">
      <c r="B2743" t="str">
        <f t="shared" si="25"/>
        <v>1B2aii</v>
      </c>
      <c r="C2743" t="str">
        <f>Hoja1!$C$31</f>
        <v>CRUDO</v>
      </c>
      <c r="D2743" t="s">
        <v>13</v>
      </c>
      <c r="E2743" t="s">
        <v>320</v>
      </c>
      <c r="F2743" t="s">
        <v>851</v>
      </c>
      <c r="L2743" t="s">
        <v>30</v>
      </c>
      <c r="M2743">
        <f>'Venteo_Gas Casing'!AR50</f>
        <v>6.8475588461933964E-5</v>
      </c>
      <c r="N2743">
        <f>IFERROR(IF(L2743="CO2",M2743,IF(L2743="CH4",M2743*Hoja1!$C$19,BASEDEDATOS!M2743*Hoja1!$C$20)),0)</f>
        <v>6.8475588461933964E-5</v>
      </c>
    </row>
    <row r="2744" spans="2:14" x14ac:dyDescent="0.75">
      <c r="B2744" t="str">
        <f t="shared" si="25"/>
        <v>1B2aii</v>
      </c>
      <c r="C2744" t="str">
        <f>Hoja1!$C$31</f>
        <v>CRUDO</v>
      </c>
      <c r="D2744" t="s">
        <v>13</v>
      </c>
      <c r="E2744" t="s">
        <v>320</v>
      </c>
      <c r="F2744" t="s">
        <v>851</v>
      </c>
      <c r="L2744" t="s">
        <v>30</v>
      </c>
      <c r="M2744">
        <f>'Venteo_Gas Casing'!AR51</f>
        <v>0.4345184196638413</v>
      </c>
      <c r="N2744">
        <f>IFERROR(IF(L2744="CO2",M2744,IF(L2744="CH4",M2744*Hoja1!$C$19,BASEDEDATOS!M2744*Hoja1!$C$20)),0)</f>
        <v>0.4345184196638413</v>
      </c>
    </row>
    <row r="2745" spans="2:14" x14ac:dyDescent="0.75">
      <c r="B2745" t="str">
        <f t="shared" si="25"/>
        <v>1B2aii</v>
      </c>
      <c r="C2745" t="str">
        <f>Hoja1!$C$31</f>
        <v>CRUDO</v>
      </c>
      <c r="D2745" t="s">
        <v>13</v>
      </c>
      <c r="E2745" t="s">
        <v>320</v>
      </c>
      <c r="F2745" t="s">
        <v>851</v>
      </c>
      <c r="L2745" t="s">
        <v>30</v>
      </c>
      <c r="M2745">
        <f>'Venteo_Gas Casing'!AR52</f>
        <v>0.4345184196638413</v>
      </c>
      <c r="N2745">
        <f>IFERROR(IF(L2745="CO2",M2745,IF(L2745="CH4",M2745*Hoja1!$C$19,BASEDEDATOS!M2745*Hoja1!$C$20)),0)</f>
        <v>0.4345184196638413</v>
      </c>
    </row>
    <row r="2746" spans="2:14" x14ac:dyDescent="0.75">
      <c r="B2746" t="str">
        <f t="shared" si="25"/>
        <v>1B2aii</v>
      </c>
      <c r="C2746" t="str">
        <f>Hoja1!$C$31</f>
        <v>CRUDO</v>
      </c>
      <c r="D2746" t="s">
        <v>13</v>
      </c>
      <c r="E2746" t="s">
        <v>320</v>
      </c>
      <c r="F2746" t="s">
        <v>851</v>
      </c>
      <c r="L2746" t="s">
        <v>30</v>
      </c>
      <c r="M2746">
        <f>'Venteo_Gas Casing'!AR53</f>
        <v>2.615387059309978E-5</v>
      </c>
      <c r="N2746">
        <f>IFERROR(IF(L2746="CO2",M2746,IF(L2746="CH4",M2746*Hoja1!$C$19,BASEDEDATOS!M2746*Hoja1!$C$20)),0)</f>
        <v>2.615387059309978E-5</v>
      </c>
    </row>
    <row r="2747" spans="2:14" x14ac:dyDescent="0.75">
      <c r="B2747" t="str">
        <f t="shared" si="25"/>
        <v>1B2aii</v>
      </c>
      <c r="C2747" t="str">
        <f>Hoja1!$C$31</f>
        <v>CRUDO</v>
      </c>
      <c r="D2747" t="s">
        <v>13</v>
      </c>
      <c r="E2747" t="s">
        <v>320</v>
      </c>
      <c r="F2747" t="s">
        <v>851</v>
      </c>
      <c r="L2747" t="s">
        <v>30</v>
      </c>
      <c r="M2747">
        <f>'Venteo_Gas Casing'!AR54</f>
        <v>2.615387059309978E-5</v>
      </c>
      <c r="N2747">
        <f>IFERROR(IF(L2747="CO2",M2747,IF(L2747="CH4",M2747*Hoja1!$C$19,BASEDEDATOS!M2747*Hoja1!$C$20)),0)</f>
        <v>2.615387059309978E-5</v>
      </c>
    </row>
    <row r="2748" spans="2:14" x14ac:dyDescent="0.75">
      <c r="B2748" t="str">
        <f t="shared" si="25"/>
        <v>1B2aii</v>
      </c>
      <c r="C2748" t="str">
        <f>Hoja1!$C$31</f>
        <v>CRUDO</v>
      </c>
      <c r="D2748" t="s">
        <v>13</v>
      </c>
      <c r="E2748" t="s">
        <v>320</v>
      </c>
      <c r="F2748" t="s">
        <v>851</v>
      </c>
      <c r="L2748" t="s">
        <v>30</v>
      </c>
      <c r="M2748">
        <f>'Venteo_Gas Casing'!AR55</f>
        <v>0.39501674514894658</v>
      </c>
      <c r="N2748">
        <f>IFERROR(IF(L2748="CO2",M2748,IF(L2748="CH4",M2748*Hoja1!$C$19,BASEDEDATOS!M2748*Hoja1!$C$20)),0)</f>
        <v>0.39501674514894658</v>
      </c>
    </row>
    <row r="2749" spans="2:14" x14ac:dyDescent="0.75">
      <c r="B2749" t="str">
        <f t="shared" si="25"/>
        <v>1B2aii</v>
      </c>
      <c r="C2749" t="str">
        <f>Hoja1!$C$31</f>
        <v>CRUDO</v>
      </c>
      <c r="D2749" t="s">
        <v>13</v>
      </c>
      <c r="E2749" t="s">
        <v>320</v>
      </c>
      <c r="F2749" t="s">
        <v>851</v>
      </c>
      <c r="L2749" t="s">
        <v>30</v>
      </c>
      <c r="M2749">
        <f>'Venteo_Gas Casing'!AR56</f>
        <v>0.4345184196638413</v>
      </c>
      <c r="N2749">
        <f>IFERROR(IF(L2749="CO2",M2749,IF(L2749="CH4",M2749*Hoja1!$C$19,BASEDEDATOS!M2749*Hoja1!$C$20)),0)</f>
        <v>0.4345184196638413</v>
      </c>
    </row>
    <row r="2750" spans="2:14" x14ac:dyDescent="0.75">
      <c r="B2750" t="str">
        <f t="shared" si="25"/>
        <v>1B2aii</v>
      </c>
      <c r="C2750" t="str">
        <f>Hoja1!$C$31</f>
        <v>CRUDO</v>
      </c>
      <c r="D2750" t="s">
        <v>13</v>
      </c>
      <c r="E2750" t="s">
        <v>320</v>
      </c>
      <c r="F2750" t="s">
        <v>851</v>
      </c>
      <c r="L2750" t="s">
        <v>30</v>
      </c>
      <c r="M2750">
        <f>'Venteo_Gas Casing'!AR57</f>
        <v>0</v>
      </c>
      <c r="N2750">
        <f>IFERROR(IF(L2750="CO2",M2750,IF(L2750="CH4",M2750*Hoja1!$C$19,BASEDEDATOS!M2750*Hoja1!$C$20)),0)</f>
        <v>0</v>
      </c>
    </row>
    <row r="2751" spans="2:14" x14ac:dyDescent="0.75">
      <c r="B2751" t="str">
        <f t="shared" si="25"/>
        <v>1B2aii</v>
      </c>
      <c r="C2751" t="str">
        <f>Hoja1!$C$31</f>
        <v>CRUDO</v>
      </c>
      <c r="D2751" t="s">
        <v>13</v>
      </c>
      <c r="E2751" t="s">
        <v>320</v>
      </c>
      <c r="F2751" t="s">
        <v>851</v>
      </c>
      <c r="L2751" t="s">
        <v>30</v>
      </c>
      <c r="M2751">
        <f>'Venteo_Gas Casing'!AR58</f>
        <v>0</v>
      </c>
      <c r="N2751">
        <f>IFERROR(IF(L2751="CO2",M2751,IF(L2751="CH4",M2751*Hoja1!$C$19,BASEDEDATOS!M2751*Hoja1!$C$20)),0)</f>
        <v>0</v>
      </c>
    </row>
    <row r="2752" spans="2:14" x14ac:dyDescent="0.75">
      <c r="B2752" t="str">
        <f t="shared" si="25"/>
        <v>1B2aii</v>
      </c>
      <c r="C2752" t="str">
        <f>Hoja1!$C$31</f>
        <v>CRUDO</v>
      </c>
      <c r="D2752" t="s">
        <v>13</v>
      </c>
      <c r="E2752" t="s">
        <v>320</v>
      </c>
      <c r="F2752" t="s">
        <v>851</v>
      </c>
      <c r="L2752" t="s">
        <v>30</v>
      </c>
      <c r="M2752">
        <f>'Venteo_Gas Casing'!AR59</f>
        <v>0</v>
      </c>
      <c r="N2752">
        <f>IFERROR(IF(L2752="CO2",M2752,IF(L2752="CH4",M2752*Hoja1!$C$19,BASEDEDATOS!M2752*Hoja1!$C$20)),0)</f>
        <v>0</v>
      </c>
    </row>
    <row r="2753" spans="2:14" x14ac:dyDescent="0.75">
      <c r="B2753" t="str">
        <f t="shared" si="25"/>
        <v>1B2aii</v>
      </c>
      <c r="C2753" t="str">
        <f>Hoja1!$C$31</f>
        <v>CRUDO</v>
      </c>
      <c r="D2753" t="s">
        <v>13</v>
      </c>
      <c r="E2753" t="s">
        <v>320</v>
      </c>
      <c r="F2753" t="s">
        <v>851</v>
      </c>
      <c r="L2753" t="s">
        <v>30</v>
      </c>
      <c r="M2753">
        <f>'Venteo_Gas Casing'!AR60</f>
        <v>0</v>
      </c>
      <c r="N2753">
        <f>IFERROR(IF(L2753="CO2",M2753,IF(L2753="CH4",M2753*Hoja1!$C$19,BASEDEDATOS!M2753*Hoja1!$C$20)),0)</f>
        <v>0</v>
      </c>
    </row>
    <row r="2754" spans="2:14" x14ac:dyDescent="0.75">
      <c r="B2754" t="str">
        <f t="shared" si="25"/>
        <v>1B2aii</v>
      </c>
      <c r="C2754" t="str">
        <f>Hoja1!$C$31</f>
        <v>CRUDO</v>
      </c>
      <c r="D2754" t="s">
        <v>13</v>
      </c>
      <c r="E2754" t="s">
        <v>320</v>
      </c>
      <c r="F2754" t="s">
        <v>851</v>
      </c>
      <c r="L2754" t="s">
        <v>30</v>
      </c>
      <c r="M2754">
        <f>'Venteo_Gas Casing'!AR61</f>
        <v>0</v>
      </c>
      <c r="N2754">
        <f>IFERROR(IF(L2754="CO2",M2754,IF(L2754="CH4",M2754*Hoja1!$C$19,BASEDEDATOS!M2754*Hoja1!$C$20)),0)</f>
        <v>0</v>
      </c>
    </row>
    <row r="2755" spans="2:14" x14ac:dyDescent="0.75">
      <c r="B2755" t="str">
        <f t="shared" si="25"/>
        <v>1B2aii</v>
      </c>
      <c r="C2755" t="str">
        <f>Hoja1!$C$31</f>
        <v>CRUDO</v>
      </c>
      <c r="D2755" t="s">
        <v>13</v>
      </c>
      <c r="E2755" t="s">
        <v>320</v>
      </c>
      <c r="F2755" t="s">
        <v>851</v>
      </c>
      <c r="L2755" t="s">
        <v>30</v>
      </c>
      <c r="M2755">
        <f>'Venteo_Gas Casing'!AR62</f>
        <v>0</v>
      </c>
      <c r="N2755">
        <f>IFERROR(IF(L2755="CO2",M2755,IF(L2755="CH4",M2755*Hoja1!$C$19,BASEDEDATOS!M2755*Hoja1!$C$20)),0)</f>
        <v>0</v>
      </c>
    </row>
    <row r="2756" spans="2:14" x14ac:dyDescent="0.75">
      <c r="B2756" t="str">
        <f t="shared" si="25"/>
        <v>1B2aii</v>
      </c>
      <c r="C2756" t="str">
        <f>Hoja1!$C$31</f>
        <v>CRUDO</v>
      </c>
      <c r="D2756" t="s">
        <v>13</v>
      </c>
      <c r="E2756" t="s">
        <v>320</v>
      </c>
      <c r="F2756" t="s">
        <v>851</v>
      </c>
      <c r="L2756" t="s">
        <v>30</v>
      </c>
      <c r="M2756">
        <f>'Venteo_Gas Casing'!AR63</f>
        <v>0</v>
      </c>
      <c r="N2756">
        <f>IFERROR(IF(L2756="CO2",M2756,IF(L2756="CH4",M2756*Hoja1!$C$19,BASEDEDATOS!M2756*Hoja1!$C$20)),0)</f>
        <v>0</v>
      </c>
    </row>
    <row r="2757" spans="2:14" x14ac:dyDescent="0.75">
      <c r="B2757" t="str">
        <f t="shared" si="25"/>
        <v>1B2aii</v>
      </c>
      <c r="C2757" t="str">
        <f>Hoja1!$C$31</f>
        <v>CRUDO</v>
      </c>
      <c r="D2757" t="s">
        <v>13</v>
      </c>
      <c r="E2757" t="s">
        <v>320</v>
      </c>
      <c r="F2757" t="s">
        <v>851</v>
      </c>
      <c r="L2757" t="s">
        <v>30</v>
      </c>
      <c r="M2757">
        <f>'Venteo_Gas Casing'!AR64</f>
        <v>0</v>
      </c>
      <c r="N2757">
        <f>IFERROR(IF(L2757="CO2",M2757,IF(L2757="CH4",M2757*Hoja1!$C$19,BASEDEDATOS!M2757*Hoja1!$C$20)),0)</f>
        <v>0</v>
      </c>
    </row>
    <row r="2758" spans="2:14" x14ac:dyDescent="0.75">
      <c r="B2758" t="str">
        <f t="shared" si="25"/>
        <v>1B2aii</v>
      </c>
      <c r="C2758" t="str">
        <f>Hoja1!$C$31</f>
        <v>CRUDO</v>
      </c>
      <c r="D2758" t="s">
        <v>13</v>
      </c>
      <c r="E2758" t="s">
        <v>320</v>
      </c>
      <c r="F2758" t="s">
        <v>851</v>
      </c>
      <c r="L2758" t="s">
        <v>30</v>
      </c>
      <c r="M2758">
        <f>'Venteo_Gas Casing'!AR65</f>
        <v>0</v>
      </c>
      <c r="N2758">
        <f>IFERROR(IF(L2758="CO2",M2758,IF(L2758="CH4",M2758*Hoja1!$C$19,BASEDEDATOS!M2758*Hoja1!$C$20)),0)</f>
        <v>0</v>
      </c>
    </row>
    <row r="2759" spans="2:14" x14ac:dyDescent="0.75">
      <c r="B2759" t="str">
        <f t="shared" si="25"/>
        <v>1B2aii</v>
      </c>
      <c r="C2759" t="str">
        <f>Hoja1!$C$31</f>
        <v>CRUDO</v>
      </c>
      <c r="D2759" t="s">
        <v>13</v>
      </c>
      <c r="E2759" t="s">
        <v>320</v>
      </c>
      <c r="F2759" t="s">
        <v>851</v>
      </c>
      <c r="L2759" t="s">
        <v>30</v>
      </c>
      <c r="M2759">
        <f>'Venteo_Gas Casing'!AR66</f>
        <v>0</v>
      </c>
      <c r="N2759">
        <f>IFERROR(IF(L2759="CO2",M2759,IF(L2759="CH4",M2759*Hoja1!$C$19,BASEDEDATOS!M2759*Hoja1!$C$20)),0)</f>
        <v>0</v>
      </c>
    </row>
    <row r="2760" spans="2:14" x14ac:dyDescent="0.75">
      <c r="B2760" t="str">
        <f t="shared" si="25"/>
        <v>1B2aii</v>
      </c>
      <c r="C2760" t="str">
        <f>Hoja1!$C$31</f>
        <v>CRUDO</v>
      </c>
      <c r="D2760" t="s">
        <v>13</v>
      </c>
      <c r="E2760" t="s">
        <v>320</v>
      </c>
      <c r="F2760" t="s">
        <v>851</v>
      </c>
      <c r="L2760" t="s">
        <v>30</v>
      </c>
      <c r="M2760">
        <f>'Venteo_Gas Casing'!AR67</f>
        <v>0</v>
      </c>
      <c r="N2760">
        <f>IFERROR(IF(L2760="CO2",M2760,IF(L2760="CH4",M2760*Hoja1!$C$19,BASEDEDATOS!M2760*Hoja1!$C$20)),0)</f>
        <v>0</v>
      </c>
    </row>
    <row r="2761" spans="2:14" x14ac:dyDescent="0.75">
      <c r="B2761" t="str">
        <f t="shared" si="25"/>
        <v>1B2aii</v>
      </c>
      <c r="C2761" t="str">
        <f>Hoja1!$C$31</f>
        <v>CRUDO</v>
      </c>
      <c r="D2761" t="s">
        <v>13</v>
      </c>
      <c r="E2761" t="s">
        <v>320</v>
      </c>
      <c r="F2761" t="s">
        <v>851</v>
      </c>
      <c r="L2761" t="s">
        <v>30</v>
      </c>
      <c r="M2761">
        <f>'Venteo_Gas Casing'!AR68</f>
        <v>0</v>
      </c>
      <c r="N2761">
        <f>IFERROR(IF(L2761="CO2",M2761,IF(L2761="CH4",M2761*Hoja1!$C$19,BASEDEDATOS!M2761*Hoja1!$C$20)),0)</f>
        <v>0</v>
      </c>
    </row>
    <row r="2762" spans="2:14" x14ac:dyDescent="0.75">
      <c r="B2762" t="str">
        <f t="shared" si="25"/>
        <v>1B2aii</v>
      </c>
      <c r="C2762" t="str">
        <f>Hoja1!$C$31</f>
        <v>CRUDO</v>
      </c>
      <c r="D2762" t="s">
        <v>13</v>
      </c>
      <c r="E2762" t="s">
        <v>320</v>
      </c>
      <c r="F2762" t="s">
        <v>851</v>
      </c>
      <c r="L2762" t="s">
        <v>30</v>
      </c>
      <c r="M2762">
        <f>'Venteo_Gas Casing'!AR69</f>
        <v>0</v>
      </c>
      <c r="N2762">
        <f>IFERROR(IF(L2762="CO2",M2762,IF(L2762="CH4",M2762*Hoja1!$C$19,BASEDEDATOS!M2762*Hoja1!$C$20)),0)</f>
        <v>0</v>
      </c>
    </row>
    <row r="2763" spans="2:14" x14ac:dyDescent="0.75">
      <c r="B2763" t="str">
        <f t="shared" si="25"/>
        <v>1B2aii</v>
      </c>
      <c r="C2763" t="str">
        <f>Hoja1!$C$31</f>
        <v>CRUDO</v>
      </c>
      <c r="D2763" t="s">
        <v>13</v>
      </c>
      <c r="E2763" t="s">
        <v>320</v>
      </c>
      <c r="F2763" t="s">
        <v>851</v>
      </c>
      <c r="L2763" t="s">
        <v>30</v>
      </c>
      <c r="M2763">
        <f>'Venteo_Gas Casing'!AR70</f>
        <v>0</v>
      </c>
      <c r="N2763">
        <f>IFERROR(IF(L2763="CO2",M2763,IF(L2763="CH4",M2763*Hoja1!$C$19,BASEDEDATOS!M2763*Hoja1!$C$20)),0)</f>
        <v>0</v>
      </c>
    </row>
    <row r="2764" spans="2:14" x14ac:dyDescent="0.75">
      <c r="B2764" t="str">
        <f t="shared" si="25"/>
        <v>1B2aii</v>
      </c>
      <c r="C2764" t="str">
        <f>Hoja1!$C$31</f>
        <v>CRUDO</v>
      </c>
      <c r="D2764" t="s">
        <v>13</v>
      </c>
      <c r="E2764" t="s">
        <v>320</v>
      </c>
      <c r="F2764" t="s">
        <v>851</v>
      </c>
      <c r="L2764" t="s">
        <v>30</v>
      </c>
      <c r="M2764">
        <f>'Venteo_Gas Casing'!AR71</f>
        <v>0</v>
      </c>
      <c r="N2764">
        <f>IFERROR(IF(L2764="CO2",M2764,IF(L2764="CH4",M2764*Hoja1!$C$19,BASEDEDATOS!M2764*Hoja1!$C$20)),0)</f>
        <v>0</v>
      </c>
    </row>
    <row r="2765" spans="2:14" x14ac:dyDescent="0.75">
      <c r="B2765" t="str">
        <f t="shared" si="25"/>
        <v>1B2aii</v>
      </c>
      <c r="C2765" t="str">
        <f>Hoja1!$C$31</f>
        <v>CRUDO</v>
      </c>
      <c r="D2765" t="s">
        <v>13</v>
      </c>
      <c r="E2765" t="s">
        <v>320</v>
      </c>
      <c r="F2765" t="s">
        <v>851</v>
      </c>
      <c r="L2765" t="s">
        <v>30</v>
      </c>
      <c r="M2765">
        <f>'Venteo_Gas Casing'!AR72</f>
        <v>0</v>
      </c>
      <c r="N2765">
        <f>IFERROR(IF(L2765="CO2",M2765,IF(L2765="CH4",M2765*Hoja1!$C$19,BASEDEDATOS!M2765*Hoja1!$C$20)),0)</f>
        <v>0</v>
      </c>
    </row>
    <row r="2766" spans="2:14" x14ac:dyDescent="0.75">
      <c r="B2766" t="str">
        <f t="shared" si="25"/>
        <v>1B2aii</v>
      </c>
      <c r="C2766" t="str">
        <f>Hoja1!$C$31</f>
        <v>CRUDO</v>
      </c>
      <c r="D2766" t="s">
        <v>13</v>
      </c>
      <c r="E2766" t="s">
        <v>320</v>
      </c>
      <c r="F2766" t="s">
        <v>851</v>
      </c>
      <c r="L2766" t="s">
        <v>30</v>
      </c>
      <c r="M2766">
        <f>'Venteo_Gas Casing'!AR73</f>
        <v>0</v>
      </c>
      <c r="N2766">
        <f>IFERROR(IF(L2766="CO2",M2766,IF(L2766="CH4",M2766*Hoja1!$C$19,BASEDEDATOS!M2766*Hoja1!$C$20)),0)</f>
        <v>0</v>
      </c>
    </row>
    <row r="2767" spans="2:14" x14ac:dyDescent="0.75">
      <c r="B2767" t="str">
        <f t="shared" si="25"/>
        <v>1B2aii</v>
      </c>
      <c r="C2767" t="str">
        <f>Hoja1!$C$31</f>
        <v>CRUDO</v>
      </c>
      <c r="D2767" t="s">
        <v>13</v>
      </c>
      <c r="E2767" t="s">
        <v>320</v>
      </c>
      <c r="F2767" t="s">
        <v>851</v>
      </c>
      <c r="L2767" t="s">
        <v>30</v>
      </c>
      <c r="M2767">
        <f>'Venteo_Gas Casing'!AR74</f>
        <v>0</v>
      </c>
      <c r="N2767">
        <f>IFERROR(IF(L2767="CO2",M2767,IF(L2767="CH4",M2767*Hoja1!$C$19,BASEDEDATOS!M2767*Hoja1!$C$20)),0)</f>
        <v>0</v>
      </c>
    </row>
    <row r="2768" spans="2:14" x14ac:dyDescent="0.75">
      <c r="B2768" t="str">
        <f t="shared" si="25"/>
        <v>1B2aii</v>
      </c>
      <c r="C2768" t="str">
        <f>Hoja1!$C$31</f>
        <v>CRUDO</v>
      </c>
      <c r="D2768" t="s">
        <v>13</v>
      </c>
      <c r="E2768" t="s">
        <v>320</v>
      </c>
      <c r="F2768" t="s">
        <v>851</v>
      </c>
      <c r="L2768" t="s">
        <v>30</v>
      </c>
      <c r="M2768">
        <f>'Venteo_Gas Casing'!AR75</f>
        <v>0</v>
      </c>
      <c r="N2768">
        <f>IFERROR(IF(L2768="CO2",M2768,IF(L2768="CH4",M2768*Hoja1!$C$19,BASEDEDATOS!M2768*Hoja1!$C$20)),0)</f>
        <v>0</v>
      </c>
    </row>
    <row r="2769" spans="2:14" x14ac:dyDescent="0.75">
      <c r="B2769" t="str">
        <f t="shared" si="25"/>
        <v>1B2aii</v>
      </c>
      <c r="C2769" t="str">
        <f>Hoja1!$C$31</f>
        <v>CRUDO</v>
      </c>
      <c r="D2769" t="s">
        <v>13</v>
      </c>
      <c r="E2769" t="s">
        <v>320</v>
      </c>
      <c r="F2769" t="s">
        <v>851</v>
      </c>
      <c r="L2769" t="s">
        <v>30</v>
      </c>
      <c r="M2769">
        <f>'Venteo_Gas Casing'!AR76</f>
        <v>0</v>
      </c>
      <c r="N2769">
        <f>IFERROR(IF(L2769="CO2",M2769,IF(L2769="CH4",M2769*Hoja1!$C$19,BASEDEDATOS!M2769*Hoja1!$C$20)),0)</f>
        <v>0</v>
      </c>
    </row>
    <row r="2770" spans="2:14" x14ac:dyDescent="0.75">
      <c r="B2770" t="str">
        <f t="shared" si="25"/>
        <v>1B2aii</v>
      </c>
      <c r="C2770" t="str">
        <f>Hoja1!$C$31</f>
        <v>CRUDO</v>
      </c>
      <c r="D2770" t="s">
        <v>13</v>
      </c>
      <c r="E2770" t="s">
        <v>320</v>
      </c>
      <c r="F2770" t="s">
        <v>851</v>
      </c>
      <c r="L2770" t="s">
        <v>30</v>
      </c>
      <c r="M2770">
        <f>'Venteo_Gas Casing'!AR77</f>
        <v>0</v>
      </c>
      <c r="N2770">
        <f>IFERROR(IF(L2770="CO2",M2770,IF(L2770="CH4",M2770*Hoja1!$C$19,BASEDEDATOS!M2770*Hoja1!$C$20)),0)</f>
        <v>0</v>
      </c>
    </row>
    <row r="2771" spans="2:14" x14ac:dyDescent="0.75">
      <c r="B2771" t="str">
        <f t="shared" si="25"/>
        <v>1B2aii</v>
      </c>
      <c r="C2771" t="str">
        <f>Hoja1!$C$31</f>
        <v>CRUDO</v>
      </c>
      <c r="D2771" t="s">
        <v>13</v>
      </c>
      <c r="E2771" t="s">
        <v>320</v>
      </c>
      <c r="F2771" t="s">
        <v>851</v>
      </c>
      <c r="L2771" t="s">
        <v>30</v>
      </c>
      <c r="M2771">
        <f>'Venteo_Gas Casing'!AR78</f>
        <v>0</v>
      </c>
      <c r="N2771">
        <f>IFERROR(IF(L2771="CO2",M2771,IF(L2771="CH4",M2771*Hoja1!$C$19,BASEDEDATOS!M2771*Hoja1!$C$20)),0)</f>
        <v>0</v>
      </c>
    </row>
    <row r="2772" spans="2:14" x14ac:dyDescent="0.75">
      <c r="B2772" t="str">
        <f t="shared" si="25"/>
        <v>1B2aii</v>
      </c>
      <c r="C2772" t="str">
        <f>Hoja1!$C$31</f>
        <v>CRUDO</v>
      </c>
      <c r="D2772" t="s">
        <v>13</v>
      </c>
      <c r="E2772" t="s">
        <v>320</v>
      </c>
      <c r="F2772" t="s">
        <v>851</v>
      </c>
      <c r="L2772" t="s">
        <v>30</v>
      </c>
      <c r="M2772">
        <f>'Venteo_Gas Casing'!AR79</f>
        <v>0</v>
      </c>
      <c r="N2772">
        <f>IFERROR(IF(L2772="CO2",M2772,IF(L2772="CH4",M2772*Hoja1!$C$19,BASEDEDATOS!M2772*Hoja1!$C$20)),0)</f>
        <v>0</v>
      </c>
    </row>
    <row r="2773" spans="2:14" x14ac:dyDescent="0.75">
      <c r="B2773" t="str">
        <f t="shared" si="25"/>
        <v>1B2aii</v>
      </c>
      <c r="C2773" t="str">
        <f>Hoja1!$C$31</f>
        <v>CRUDO</v>
      </c>
      <c r="D2773" t="s">
        <v>13</v>
      </c>
      <c r="E2773" t="s">
        <v>320</v>
      </c>
      <c r="F2773" t="s">
        <v>851</v>
      </c>
      <c r="L2773" t="s">
        <v>30</v>
      </c>
      <c r="M2773">
        <f>'Venteo_Gas Casing'!AR80</f>
        <v>0</v>
      </c>
      <c r="N2773">
        <f>IFERROR(IF(L2773="CO2",M2773,IF(L2773="CH4",M2773*Hoja1!$C$19,BASEDEDATOS!M2773*Hoja1!$C$20)),0)</f>
        <v>0</v>
      </c>
    </row>
    <row r="2774" spans="2:14" x14ac:dyDescent="0.75">
      <c r="B2774" t="str">
        <f t="shared" si="25"/>
        <v>1B2aii</v>
      </c>
      <c r="C2774" t="str">
        <f>Hoja1!$C$31</f>
        <v>CRUDO</v>
      </c>
      <c r="D2774" t="s">
        <v>13</v>
      </c>
      <c r="E2774" t="s">
        <v>320</v>
      </c>
      <c r="F2774" t="s">
        <v>851</v>
      </c>
      <c r="L2774" t="s">
        <v>30</v>
      </c>
      <c r="M2774">
        <f>'Venteo_Gas Casing'!AR81</f>
        <v>0</v>
      </c>
      <c r="N2774">
        <f>IFERROR(IF(L2774="CO2",M2774,IF(L2774="CH4",M2774*Hoja1!$C$19,BASEDEDATOS!M2774*Hoja1!$C$20)),0)</f>
        <v>0</v>
      </c>
    </row>
    <row r="2775" spans="2:14" x14ac:dyDescent="0.75">
      <c r="B2775" t="str">
        <f t="shared" si="25"/>
        <v>1B2aii</v>
      </c>
      <c r="C2775" t="str">
        <f>Hoja1!$C$31</f>
        <v>CRUDO</v>
      </c>
      <c r="D2775" t="s">
        <v>13</v>
      </c>
      <c r="E2775" t="s">
        <v>320</v>
      </c>
      <c r="F2775" t="s">
        <v>851</v>
      </c>
      <c r="L2775" t="s">
        <v>30</v>
      </c>
      <c r="M2775">
        <f>'Venteo_Gas Casing'!AR82</f>
        <v>0</v>
      </c>
      <c r="N2775">
        <f>IFERROR(IF(L2775="CO2",M2775,IF(L2775="CH4",M2775*Hoja1!$C$19,BASEDEDATOS!M2775*Hoja1!$C$20)),0)</f>
        <v>0</v>
      </c>
    </row>
    <row r="2776" spans="2:14" x14ac:dyDescent="0.75">
      <c r="B2776" t="str">
        <f t="shared" si="25"/>
        <v>1B2aii</v>
      </c>
      <c r="C2776" t="str">
        <f>Hoja1!$C$31</f>
        <v>CRUDO</v>
      </c>
      <c r="D2776" t="s">
        <v>13</v>
      </c>
      <c r="E2776" t="s">
        <v>320</v>
      </c>
      <c r="F2776" t="s">
        <v>851</v>
      </c>
      <c r="L2776" t="s">
        <v>30</v>
      </c>
      <c r="M2776">
        <f>'Venteo_Gas Casing'!AR83</f>
        <v>0</v>
      </c>
      <c r="N2776">
        <f>IFERROR(IF(L2776="CO2",M2776,IF(L2776="CH4",M2776*Hoja1!$C$19,BASEDEDATOS!M2776*Hoja1!$C$20)),0)</f>
        <v>0</v>
      </c>
    </row>
    <row r="2777" spans="2:14" x14ac:dyDescent="0.75">
      <c r="B2777" t="str">
        <f t="shared" si="25"/>
        <v>1B2aii</v>
      </c>
      <c r="C2777" t="str">
        <f>Hoja1!$C$31</f>
        <v>CRUDO</v>
      </c>
      <c r="D2777" t="s">
        <v>13</v>
      </c>
      <c r="E2777" t="s">
        <v>320</v>
      </c>
      <c r="F2777" t="s">
        <v>851</v>
      </c>
      <c r="L2777" t="s">
        <v>30</v>
      </c>
      <c r="M2777">
        <f>'Venteo_Gas Casing'!AR84</f>
        <v>0</v>
      </c>
      <c r="N2777">
        <f>IFERROR(IF(L2777="CO2",M2777,IF(L2777="CH4",M2777*Hoja1!$C$19,BASEDEDATOS!M2777*Hoja1!$C$20)),0)</f>
        <v>0</v>
      </c>
    </row>
    <row r="2778" spans="2:14" x14ac:dyDescent="0.75">
      <c r="B2778" t="str">
        <f t="shared" si="25"/>
        <v>1B2aii</v>
      </c>
      <c r="C2778" t="str">
        <f>Hoja1!$C$31</f>
        <v>CRUDO</v>
      </c>
      <c r="D2778" t="s">
        <v>13</v>
      </c>
      <c r="E2778" t="s">
        <v>320</v>
      </c>
      <c r="F2778" t="s">
        <v>851</v>
      </c>
      <c r="L2778" t="s">
        <v>30</v>
      </c>
      <c r="M2778">
        <f>'Venteo_Gas Casing'!AR85</f>
        <v>0</v>
      </c>
      <c r="N2778">
        <f>IFERROR(IF(L2778="CO2",M2778,IF(L2778="CH4",M2778*Hoja1!$C$19,BASEDEDATOS!M2778*Hoja1!$C$20)),0)</f>
        <v>0</v>
      </c>
    </row>
    <row r="2779" spans="2:14" x14ac:dyDescent="0.75">
      <c r="B2779" t="str">
        <f t="shared" si="25"/>
        <v>1B2aii</v>
      </c>
      <c r="C2779" t="str">
        <f>Hoja1!$C$31</f>
        <v>CRUDO</v>
      </c>
      <c r="D2779" t="s">
        <v>13</v>
      </c>
      <c r="E2779" t="s">
        <v>320</v>
      </c>
      <c r="F2779" t="s">
        <v>851</v>
      </c>
      <c r="L2779" t="s">
        <v>30</v>
      </c>
      <c r="M2779">
        <f>'Venteo_Gas Casing'!AR86</f>
        <v>0</v>
      </c>
      <c r="N2779">
        <f>IFERROR(IF(L2779="CO2",M2779,IF(L2779="CH4",M2779*Hoja1!$C$19,BASEDEDATOS!M2779*Hoja1!$C$20)),0)</f>
        <v>0</v>
      </c>
    </row>
    <row r="2780" spans="2:14" x14ac:dyDescent="0.75">
      <c r="B2780" t="str">
        <f t="shared" si="25"/>
        <v>1B2aii</v>
      </c>
      <c r="C2780" t="str">
        <f>Hoja1!$C$31</f>
        <v>CRUDO</v>
      </c>
      <c r="D2780" t="s">
        <v>13</v>
      </c>
      <c r="E2780" t="s">
        <v>320</v>
      </c>
      <c r="F2780" t="s">
        <v>851</v>
      </c>
      <c r="L2780" t="s">
        <v>30</v>
      </c>
      <c r="M2780">
        <f>'Venteo_Gas Casing'!AR87</f>
        <v>0</v>
      </c>
      <c r="N2780">
        <f>IFERROR(IF(L2780="CO2",M2780,IF(L2780="CH4",M2780*Hoja1!$C$19,BASEDEDATOS!M2780*Hoja1!$C$20)),0)</f>
        <v>0</v>
      </c>
    </row>
    <row r="2781" spans="2:14" x14ac:dyDescent="0.75">
      <c r="B2781" t="str">
        <f t="shared" si="25"/>
        <v>1B2aii</v>
      </c>
      <c r="C2781" t="str">
        <f>Hoja1!$C$31</f>
        <v>CRUDO</v>
      </c>
      <c r="D2781" t="s">
        <v>13</v>
      </c>
      <c r="E2781" t="s">
        <v>320</v>
      </c>
      <c r="F2781" t="s">
        <v>851</v>
      </c>
      <c r="L2781" t="s">
        <v>30</v>
      </c>
      <c r="M2781">
        <f>'Venteo_Gas Casing'!AR88</f>
        <v>0</v>
      </c>
      <c r="N2781">
        <f>IFERROR(IF(L2781="CO2",M2781,IF(L2781="CH4",M2781*Hoja1!$C$19,BASEDEDATOS!M2781*Hoja1!$C$20)),0)</f>
        <v>0</v>
      </c>
    </row>
    <row r="2782" spans="2:14" x14ac:dyDescent="0.75">
      <c r="B2782" t="str">
        <f t="shared" si="25"/>
        <v>1B2aii</v>
      </c>
      <c r="C2782" t="str">
        <f>Hoja1!$C$31</f>
        <v>CRUDO</v>
      </c>
      <c r="D2782" t="s">
        <v>13</v>
      </c>
      <c r="E2782" t="s">
        <v>320</v>
      </c>
      <c r="F2782" t="s">
        <v>851</v>
      </c>
      <c r="L2782" t="s">
        <v>30</v>
      </c>
      <c r="M2782">
        <f>'Venteo_Gas Casing'!AR89</f>
        <v>0</v>
      </c>
      <c r="N2782">
        <f>IFERROR(IF(L2782="CO2",M2782,IF(L2782="CH4",M2782*Hoja1!$C$19,BASEDEDATOS!M2782*Hoja1!$C$20)),0)</f>
        <v>0</v>
      </c>
    </row>
    <row r="2783" spans="2:14" x14ac:dyDescent="0.75">
      <c r="B2783" t="str">
        <f t="shared" si="25"/>
        <v>1B2aii</v>
      </c>
      <c r="C2783" t="str">
        <f>Hoja1!$C$31</f>
        <v>CRUDO</v>
      </c>
      <c r="D2783" t="s">
        <v>13</v>
      </c>
      <c r="E2783" t="s">
        <v>320</v>
      </c>
      <c r="F2783" t="s">
        <v>851</v>
      </c>
      <c r="L2783" t="s">
        <v>30</v>
      </c>
      <c r="M2783">
        <f>'Venteo_Gas Casing'!AR90</f>
        <v>0</v>
      </c>
      <c r="N2783">
        <f>IFERROR(IF(L2783="CO2",M2783,IF(L2783="CH4",M2783*Hoja1!$C$19,BASEDEDATOS!M2783*Hoja1!$C$20)),0)</f>
        <v>0</v>
      </c>
    </row>
    <row r="2784" spans="2:14" x14ac:dyDescent="0.75">
      <c r="B2784" t="str">
        <f t="shared" si="25"/>
        <v>1B2aii</v>
      </c>
      <c r="C2784" t="str">
        <f>Hoja1!$C$31</f>
        <v>CRUDO</v>
      </c>
      <c r="D2784" t="s">
        <v>13</v>
      </c>
      <c r="E2784" t="s">
        <v>320</v>
      </c>
      <c r="F2784" t="s">
        <v>851</v>
      </c>
      <c r="L2784" t="s">
        <v>30</v>
      </c>
      <c r="M2784">
        <f>'Venteo_Gas Casing'!AR91</f>
        <v>0</v>
      </c>
      <c r="N2784">
        <f>IFERROR(IF(L2784="CO2",M2784,IF(L2784="CH4",M2784*Hoja1!$C$19,BASEDEDATOS!M2784*Hoja1!$C$20)),0)</f>
        <v>0</v>
      </c>
    </row>
    <row r="2785" spans="2:14" x14ac:dyDescent="0.75">
      <c r="B2785" t="str">
        <f t="shared" si="25"/>
        <v>1B2aii</v>
      </c>
      <c r="C2785" t="str">
        <f>Hoja1!$C$31</f>
        <v>CRUDO</v>
      </c>
      <c r="D2785" t="s">
        <v>13</v>
      </c>
      <c r="E2785" t="s">
        <v>320</v>
      </c>
      <c r="F2785" t="s">
        <v>851</v>
      </c>
      <c r="L2785" t="s">
        <v>30</v>
      </c>
      <c r="M2785">
        <f>'Venteo_Gas Casing'!AR92</f>
        <v>0</v>
      </c>
      <c r="N2785">
        <f>IFERROR(IF(L2785="CO2",M2785,IF(L2785="CH4",M2785*Hoja1!$C$19,BASEDEDATOS!M2785*Hoja1!$C$20)),0)</f>
        <v>0</v>
      </c>
    </row>
    <row r="2786" spans="2:14" x14ac:dyDescent="0.75">
      <c r="B2786" t="str">
        <f t="shared" si="25"/>
        <v>1B2aii</v>
      </c>
      <c r="C2786" t="str">
        <f>Hoja1!$C$31</f>
        <v>CRUDO</v>
      </c>
      <c r="D2786" t="s">
        <v>13</v>
      </c>
      <c r="E2786" t="s">
        <v>320</v>
      </c>
      <c r="F2786" t="s">
        <v>851</v>
      </c>
      <c r="L2786" t="s">
        <v>30</v>
      </c>
      <c r="M2786">
        <f>'Venteo_Gas Casing'!AR93</f>
        <v>0</v>
      </c>
      <c r="N2786">
        <f>IFERROR(IF(L2786="CO2",M2786,IF(L2786="CH4",M2786*Hoja1!$C$19,BASEDEDATOS!M2786*Hoja1!$C$20)),0)</f>
        <v>0</v>
      </c>
    </row>
    <row r="2787" spans="2:14" x14ac:dyDescent="0.75">
      <c r="B2787" t="str">
        <f t="shared" ref="B2787:B2850" si="26">IF(C2787="CRUDO","1B2aii","1B2bii")</f>
        <v>1B2aii</v>
      </c>
      <c r="C2787" t="str">
        <f>Hoja1!$C$31</f>
        <v>CRUDO</v>
      </c>
      <c r="D2787" t="s">
        <v>13</v>
      </c>
      <c r="E2787" t="s">
        <v>320</v>
      </c>
      <c r="F2787" t="s">
        <v>851</v>
      </c>
      <c r="L2787" t="s">
        <v>30</v>
      </c>
      <c r="M2787">
        <f>'Venteo_Gas Casing'!AR94</f>
        <v>0</v>
      </c>
      <c r="N2787">
        <f>IFERROR(IF(L2787="CO2",M2787,IF(L2787="CH4",M2787*Hoja1!$C$19,BASEDEDATOS!M2787*Hoja1!$C$20)),0)</f>
        <v>0</v>
      </c>
    </row>
    <row r="2788" spans="2:14" x14ac:dyDescent="0.75">
      <c r="B2788" t="str">
        <f t="shared" si="26"/>
        <v>1B2aii</v>
      </c>
      <c r="C2788" t="str">
        <f>Hoja1!$C$31</f>
        <v>CRUDO</v>
      </c>
      <c r="D2788" t="s">
        <v>13</v>
      </c>
      <c r="E2788" t="s">
        <v>320</v>
      </c>
      <c r="F2788" t="s">
        <v>851</v>
      </c>
      <c r="L2788" t="s">
        <v>30</v>
      </c>
      <c r="M2788">
        <f>'Venteo_Gas Casing'!AR95</f>
        <v>0</v>
      </c>
      <c r="N2788">
        <f>IFERROR(IF(L2788="CO2",M2788,IF(L2788="CH4",M2788*Hoja1!$C$19,BASEDEDATOS!M2788*Hoja1!$C$20)),0)</f>
        <v>0</v>
      </c>
    </row>
    <row r="2789" spans="2:14" x14ac:dyDescent="0.75">
      <c r="B2789" t="str">
        <f t="shared" si="26"/>
        <v>1B2aii</v>
      </c>
      <c r="C2789" t="str">
        <f>Hoja1!$C$31</f>
        <v>CRUDO</v>
      </c>
      <c r="D2789" t="s">
        <v>13</v>
      </c>
      <c r="E2789" t="s">
        <v>320</v>
      </c>
      <c r="F2789" t="s">
        <v>851</v>
      </c>
      <c r="L2789" t="s">
        <v>30</v>
      </c>
      <c r="M2789">
        <f>'Venteo_Gas Casing'!AR96</f>
        <v>0</v>
      </c>
      <c r="N2789">
        <f>IFERROR(IF(L2789="CO2",M2789,IF(L2789="CH4",M2789*Hoja1!$C$19,BASEDEDATOS!M2789*Hoja1!$C$20)),0)</f>
        <v>0</v>
      </c>
    </row>
    <row r="2790" spans="2:14" x14ac:dyDescent="0.75">
      <c r="B2790" t="str">
        <f t="shared" si="26"/>
        <v>1B2aii</v>
      </c>
      <c r="C2790" t="str">
        <f>Hoja1!$C$31</f>
        <v>CRUDO</v>
      </c>
      <c r="D2790" t="s">
        <v>13</v>
      </c>
      <c r="E2790" t="s">
        <v>320</v>
      </c>
      <c r="F2790" t="s">
        <v>851</v>
      </c>
      <c r="L2790" t="s">
        <v>30</v>
      </c>
      <c r="M2790">
        <f>'Venteo_Gas Casing'!AR97</f>
        <v>0</v>
      </c>
      <c r="N2790">
        <f>IFERROR(IF(L2790="CO2",M2790,IF(L2790="CH4",M2790*Hoja1!$C$19,BASEDEDATOS!M2790*Hoja1!$C$20)),0)</f>
        <v>0</v>
      </c>
    </row>
    <row r="2791" spans="2:14" x14ac:dyDescent="0.75">
      <c r="B2791" t="str">
        <f t="shared" si="26"/>
        <v>1B2aii</v>
      </c>
      <c r="C2791" t="str">
        <f>Hoja1!$C$31</f>
        <v>CRUDO</v>
      </c>
      <c r="D2791" t="s">
        <v>13</v>
      </c>
      <c r="E2791" t="s">
        <v>320</v>
      </c>
      <c r="F2791" t="s">
        <v>851</v>
      </c>
      <c r="L2791" t="s">
        <v>30</v>
      </c>
      <c r="M2791">
        <f>'Venteo_Gas Casing'!AR98</f>
        <v>0</v>
      </c>
      <c r="N2791">
        <f>IFERROR(IF(L2791="CO2",M2791,IF(L2791="CH4",M2791*Hoja1!$C$19,BASEDEDATOS!M2791*Hoja1!$C$20)),0)</f>
        <v>0</v>
      </c>
    </row>
    <row r="2792" spans="2:14" x14ac:dyDescent="0.75">
      <c r="B2792" t="str">
        <f t="shared" si="26"/>
        <v>1B2aii</v>
      </c>
      <c r="C2792" t="str">
        <f>Hoja1!$C$31</f>
        <v>CRUDO</v>
      </c>
      <c r="D2792" t="s">
        <v>13</v>
      </c>
      <c r="E2792" t="s">
        <v>320</v>
      </c>
      <c r="F2792" t="s">
        <v>851</v>
      </c>
      <c r="L2792" t="s">
        <v>30</v>
      </c>
      <c r="M2792">
        <f>'Venteo_Gas Casing'!AR99</f>
        <v>0</v>
      </c>
      <c r="N2792">
        <f>IFERROR(IF(L2792="CO2",M2792,IF(L2792="CH4",M2792*Hoja1!$C$19,BASEDEDATOS!M2792*Hoja1!$C$20)),0)</f>
        <v>0</v>
      </c>
    </row>
    <row r="2793" spans="2:14" x14ac:dyDescent="0.75">
      <c r="B2793" t="str">
        <f t="shared" si="26"/>
        <v>1B2aii</v>
      </c>
      <c r="C2793" t="str">
        <f>Hoja1!$C$31</f>
        <v>CRUDO</v>
      </c>
      <c r="D2793" t="s">
        <v>13</v>
      </c>
      <c r="E2793" t="s">
        <v>320</v>
      </c>
      <c r="F2793" t="s">
        <v>851</v>
      </c>
      <c r="L2793" t="s">
        <v>30</v>
      </c>
      <c r="M2793">
        <f>'Venteo_Gas Casing'!AR100</f>
        <v>0</v>
      </c>
      <c r="N2793">
        <f>IFERROR(IF(L2793="CO2",M2793,IF(L2793="CH4",M2793*Hoja1!$C$19,BASEDEDATOS!M2793*Hoja1!$C$20)),0)</f>
        <v>0</v>
      </c>
    </row>
    <row r="2794" spans="2:14" x14ac:dyDescent="0.75">
      <c r="B2794" t="str">
        <f t="shared" si="26"/>
        <v>1B2aii</v>
      </c>
      <c r="C2794" t="str">
        <f>Hoja1!$C$31</f>
        <v>CRUDO</v>
      </c>
      <c r="D2794" t="s">
        <v>13</v>
      </c>
      <c r="E2794" t="s">
        <v>320</v>
      </c>
      <c r="F2794" t="s">
        <v>851</v>
      </c>
      <c r="L2794" t="s">
        <v>30</v>
      </c>
      <c r="M2794">
        <f>'Venteo_Gas Casing'!AR101</f>
        <v>0</v>
      </c>
      <c r="N2794">
        <f>IFERROR(IF(L2794="CO2",M2794,IF(L2794="CH4",M2794*Hoja1!$C$19,BASEDEDATOS!M2794*Hoja1!$C$20)),0)</f>
        <v>0</v>
      </c>
    </row>
    <row r="2795" spans="2:14" x14ac:dyDescent="0.75">
      <c r="B2795" t="str">
        <f t="shared" si="26"/>
        <v>1B2aii</v>
      </c>
      <c r="C2795" t="str">
        <f>Hoja1!$C$31</f>
        <v>CRUDO</v>
      </c>
      <c r="D2795" t="s">
        <v>13</v>
      </c>
      <c r="E2795" t="s">
        <v>320</v>
      </c>
      <c r="F2795" t="s">
        <v>851</v>
      </c>
      <c r="L2795" t="s">
        <v>30</v>
      </c>
      <c r="M2795">
        <f>'Venteo_Gas Casing'!AR102</f>
        <v>0</v>
      </c>
      <c r="N2795">
        <f>IFERROR(IF(L2795="CO2",M2795,IF(L2795="CH4",M2795*Hoja1!$C$19,BASEDEDATOS!M2795*Hoja1!$C$20)),0)</f>
        <v>0</v>
      </c>
    </row>
    <row r="2796" spans="2:14" x14ac:dyDescent="0.75">
      <c r="B2796" t="str">
        <f t="shared" si="26"/>
        <v>1B2aii</v>
      </c>
      <c r="C2796" t="str">
        <f>Hoja1!$C$31</f>
        <v>CRUDO</v>
      </c>
      <c r="D2796" t="s">
        <v>13</v>
      </c>
      <c r="E2796" t="s">
        <v>320</v>
      </c>
      <c r="F2796" t="s">
        <v>851</v>
      </c>
      <c r="L2796" t="s">
        <v>30</v>
      </c>
      <c r="M2796">
        <f>'Venteo_Gas Casing'!AR103</f>
        <v>0</v>
      </c>
      <c r="N2796">
        <f>IFERROR(IF(L2796="CO2",M2796,IF(L2796="CH4",M2796*Hoja1!$C$19,BASEDEDATOS!M2796*Hoja1!$C$20)),0)</f>
        <v>0</v>
      </c>
    </row>
    <row r="2797" spans="2:14" x14ac:dyDescent="0.75">
      <c r="B2797" t="str">
        <f t="shared" si="26"/>
        <v>1B2aii</v>
      </c>
      <c r="C2797" t="str">
        <f>Hoja1!$C$31</f>
        <v>CRUDO</v>
      </c>
      <c r="D2797" t="s">
        <v>13</v>
      </c>
      <c r="E2797" t="s">
        <v>320</v>
      </c>
      <c r="F2797" t="s">
        <v>851</v>
      </c>
      <c r="L2797" t="s">
        <v>30</v>
      </c>
      <c r="M2797">
        <f>'Venteo_Gas Casing'!AR104</f>
        <v>0</v>
      </c>
      <c r="N2797">
        <f>IFERROR(IF(L2797="CO2",M2797,IF(L2797="CH4",M2797*Hoja1!$C$19,BASEDEDATOS!M2797*Hoja1!$C$20)),0)</f>
        <v>0</v>
      </c>
    </row>
    <row r="2798" spans="2:14" x14ac:dyDescent="0.75">
      <c r="B2798" t="str">
        <f t="shared" si="26"/>
        <v>1B2aii</v>
      </c>
      <c r="C2798" t="str">
        <f>Hoja1!$C$31</f>
        <v>CRUDO</v>
      </c>
      <c r="D2798" t="s">
        <v>13</v>
      </c>
      <c r="E2798" t="s">
        <v>320</v>
      </c>
      <c r="F2798" t="s">
        <v>851</v>
      </c>
      <c r="L2798" t="s">
        <v>30</v>
      </c>
      <c r="M2798">
        <f>'Venteo_Gas Casing'!AR105</f>
        <v>0</v>
      </c>
      <c r="N2798">
        <f>IFERROR(IF(L2798="CO2",M2798,IF(L2798="CH4",M2798*Hoja1!$C$19,BASEDEDATOS!M2798*Hoja1!$C$20)),0)</f>
        <v>0</v>
      </c>
    </row>
    <row r="2799" spans="2:14" x14ac:dyDescent="0.75">
      <c r="B2799" t="str">
        <f t="shared" si="26"/>
        <v>1B2aii</v>
      </c>
      <c r="C2799" t="str">
        <f>Hoja1!$C$31</f>
        <v>CRUDO</v>
      </c>
      <c r="D2799" t="s">
        <v>13</v>
      </c>
      <c r="E2799" t="s">
        <v>320</v>
      </c>
      <c r="F2799" t="s">
        <v>851</v>
      </c>
      <c r="L2799" t="s">
        <v>30</v>
      </c>
      <c r="M2799">
        <f>'Venteo_Gas Casing'!AR106</f>
        <v>0</v>
      </c>
      <c r="N2799">
        <f>IFERROR(IF(L2799="CO2",M2799,IF(L2799="CH4",M2799*Hoja1!$C$19,BASEDEDATOS!M2799*Hoja1!$C$20)),0)</f>
        <v>0</v>
      </c>
    </row>
    <row r="2800" spans="2:14" x14ac:dyDescent="0.75">
      <c r="B2800" t="str">
        <f t="shared" si="26"/>
        <v>1B2aii</v>
      </c>
      <c r="C2800" t="str">
        <f>Hoja1!$C$31</f>
        <v>CRUDO</v>
      </c>
      <c r="D2800" t="s">
        <v>13</v>
      </c>
      <c r="E2800" t="s">
        <v>320</v>
      </c>
      <c r="F2800" t="s">
        <v>851</v>
      </c>
      <c r="L2800" t="s">
        <v>30</v>
      </c>
      <c r="M2800">
        <f>'Venteo_Gas Casing'!AR107</f>
        <v>0</v>
      </c>
      <c r="N2800">
        <f>IFERROR(IF(L2800="CO2",M2800,IF(L2800="CH4",M2800*Hoja1!$C$19,BASEDEDATOS!M2800*Hoja1!$C$20)),0)</f>
        <v>0</v>
      </c>
    </row>
    <row r="2801" spans="2:14" x14ac:dyDescent="0.75">
      <c r="B2801" t="str">
        <f t="shared" si="26"/>
        <v>1B2aii</v>
      </c>
      <c r="C2801" t="str">
        <f>Hoja1!$C$31</f>
        <v>CRUDO</v>
      </c>
      <c r="D2801" t="s">
        <v>13</v>
      </c>
      <c r="E2801" t="s">
        <v>320</v>
      </c>
      <c r="F2801" t="s">
        <v>851</v>
      </c>
      <c r="L2801" t="s">
        <v>30</v>
      </c>
      <c r="M2801">
        <f>'Venteo_Gas Casing'!AR108</f>
        <v>0</v>
      </c>
      <c r="N2801">
        <f>IFERROR(IF(L2801="CO2",M2801,IF(L2801="CH4",M2801*Hoja1!$C$19,BASEDEDATOS!M2801*Hoja1!$C$20)),0)</f>
        <v>0</v>
      </c>
    </row>
    <row r="2802" spans="2:14" x14ac:dyDescent="0.75">
      <c r="B2802" t="str">
        <f t="shared" si="26"/>
        <v>1B2aii</v>
      </c>
      <c r="C2802" t="str">
        <f>Hoja1!$C$31</f>
        <v>CRUDO</v>
      </c>
      <c r="D2802" t="s">
        <v>13</v>
      </c>
      <c r="E2802" t="s">
        <v>320</v>
      </c>
      <c r="F2802" t="s">
        <v>851</v>
      </c>
      <c r="L2802" t="s">
        <v>30</v>
      </c>
      <c r="M2802">
        <f>'Venteo_Gas Casing'!AR109</f>
        <v>0</v>
      </c>
      <c r="N2802">
        <f>IFERROR(IF(L2802="CO2",M2802,IF(L2802="CH4",M2802*Hoja1!$C$19,BASEDEDATOS!M2802*Hoja1!$C$20)),0)</f>
        <v>0</v>
      </c>
    </row>
    <row r="2803" spans="2:14" x14ac:dyDescent="0.75">
      <c r="B2803" t="str">
        <f t="shared" si="26"/>
        <v>1B2aii</v>
      </c>
      <c r="C2803" t="str">
        <f>Hoja1!$C$31</f>
        <v>CRUDO</v>
      </c>
      <c r="D2803" t="s">
        <v>13</v>
      </c>
      <c r="E2803" t="s">
        <v>320</v>
      </c>
      <c r="F2803" t="s">
        <v>851</v>
      </c>
      <c r="L2803" t="s">
        <v>30</v>
      </c>
      <c r="M2803">
        <f>'Venteo_Gas Casing'!AR110</f>
        <v>0</v>
      </c>
      <c r="N2803">
        <f>IFERROR(IF(L2803="CO2",M2803,IF(L2803="CH4",M2803*Hoja1!$C$19,BASEDEDATOS!M2803*Hoja1!$C$20)),0)</f>
        <v>0</v>
      </c>
    </row>
    <row r="2804" spans="2:14" x14ac:dyDescent="0.75">
      <c r="B2804" t="str">
        <f t="shared" si="26"/>
        <v>1B2aii</v>
      </c>
      <c r="C2804" t="str">
        <f>Hoja1!$C$31</f>
        <v>CRUDO</v>
      </c>
      <c r="D2804" t="s">
        <v>13</v>
      </c>
      <c r="E2804" t="s">
        <v>320</v>
      </c>
      <c r="F2804" t="s">
        <v>851</v>
      </c>
      <c r="L2804" t="s">
        <v>30</v>
      </c>
      <c r="M2804">
        <f>'Venteo_Gas Casing'!AR111</f>
        <v>0</v>
      </c>
      <c r="N2804">
        <f>IFERROR(IF(L2804="CO2",M2804,IF(L2804="CH4",M2804*Hoja1!$C$19,BASEDEDATOS!M2804*Hoja1!$C$20)),0)</f>
        <v>0</v>
      </c>
    </row>
    <row r="2805" spans="2:14" x14ac:dyDescent="0.75">
      <c r="B2805" t="str">
        <f t="shared" si="26"/>
        <v>1B2aii</v>
      </c>
      <c r="C2805" t="str">
        <f>Hoja1!$C$31</f>
        <v>CRUDO</v>
      </c>
      <c r="D2805" t="s">
        <v>13</v>
      </c>
      <c r="E2805" t="s">
        <v>320</v>
      </c>
      <c r="F2805" t="s">
        <v>851</v>
      </c>
      <c r="L2805" t="s">
        <v>30</v>
      </c>
      <c r="M2805">
        <f>'Venteo_Gas Casing'!AR112</f>
        <v>0</v>
      </c>
      <c r="N2805">
        <f>IFERROR(IF(L2805="CO2",M2805,IF(L2805="CH4",M2805*Hoja1!$C$19,BASEDEDATOS!M2805*Hoja1!$C$20)),0)</f>
        <v>0</v>
      </c>
    </row>
    <row r="2806" spans="2:14" x14ac:dyDescent="0.75">
      <c r="B2806" t="str">
        <f t="shared" si="26"/>
        <v>1B2aii</v>
      </c>
      <c r="C2806" t="str">
        <f>Hoja1!$C$31</f>
        <v>CRUDO</v>
      </c>
      <c r="D2806" t="s">
        <v>13</v>
      </c>
      <c r="E2806" t="s">
        <v>320</v>
      </c>
      <c r="F2806" t="s">
        <v>851</v>
      </c>
      <c r="L2806" t="s">
        <v>30</v>
      </c>
      <c r="M2806">
        <f>'Venteo_Gas Casing'!AR113</f>
        <v>0</v>
      </c>
      <c r="N2806">
        <f>IFERROR(IF(L2806="CO2",M2806,IF(L2806="CH4",M2806*Hoja1!$C$19,BASEDEDATOS!M2806*Hoja1!$C$20)),0)</f>
        <v>0</v>
      </c>
    </row>
    <row r="2807" spans="2:14" x14ac:dyDescent="0.75">
      <c r="B2807" t="str">
        <f t="shared" si="26"/>
        <v>1B2aii</v>
      </c>
      <c r="C2807" t="str">
        <f>Hoja1!$C$31</f>
        <v>CRUDO</v>
      </c>
      <c r="D2807" t="s">
        <v>13</v>
      </c>
      <c r="E2807" t="s">
        <v>320</v>
      </c>
      <c r="F2807" t="s">
        <v>851</v>
      </c>
      <c r="L2807" t="s">
        <v>30</v>
      </c>
      <c r="M2807">
        <f>'Venteo_Gas Casing'!AR114</f>
        <v>0</v>
      </c>
      <c r="N2807">
        <f>IFERROR(IF(L2807="CO2",M2807,IF(L2807="CH4",M2807*Hoja1!$C$19,BASEDEDATOS!M2807*Hoja1!$C$20)),0)</f>
        <v>0</v>
      </c>
    </row>
    <row r="2808" spans="2:14" x14ac:dyDescent="0.75">
      <c r="B2808" t="str">
        <f t="shared" si="26"/>
        <v>1B2aii</v>
      </c>
      <c r="C2808" t="str">
        <f>Hoja1!$C$31</f>
        <v>CRUDO</v>
      </c>
      <c r="D2808" t="s">
        <v>13</v>
      </c>
      <c r="E2808" t="s">
        <v>320</v>
      </c>
      <c r="F2808" t="s">
        <v>851</v>
      </c>
      <c r="L2808" t="s">
        <v>30</v>
      </c>
      <c r="M2808">
        <f>'Venteo_Gas Casing'!AR115</f>
        <v>0</v>
      </c>
      <c r="N2808">
        <f>IFERROR(IF(L2808="CO2",M2808,IF(L2808="CH4",M2808*Hoja1!$C$19,BASEDEDATOS!M2808*Hoja1!$C$20)),0)</f>
        <v>0</v>
      </c>
    </row>
    <row r="2809" spans="2:14" x14ac:dyDescent="0.75">
      <c r="B2809" t="str">
        <f t="shared" si="26"/>
        <v>1B2aii</v>
      </c>
      <c r="C2809" t="str">
        <f>Hoja1!$C$31</f>
        <v>CRUDO</v>
      </c>
      <c r="D2809" t="s">
        <v>13</v>
      </c>
      <c r="E2809" t="s">
        <v>320</v>
      </c>
      <c r="F2809" t="s">
        <v>851</v>
      </c>
      <c r="L2809" t="s">
        <v>30</v>
      </c>
      <c r="M2809">
        <f>'Venteo_Gas Casing'!AR116</f>
        <v>0</v>
      </c>
      <c r="N2809">
        <f>IFERROR(IF(L2809="CO2",M2809,IF(L2809="CH4",M2809*Hoja1!$C$19,BASEDEDATOS!M2809*Hoja1!$C$20)),0)</f>
        <v>0</v>
      </c>
    </row>
    <row r="2810" spans="2:14" x14ac:dyDescent="0.75">
      <c r="B2810" t="str">
        <f t="shared" si="26"/>
        <v>1B2aii</v>
      </c>
      <c r="C2810" t="str">
        <f>Hoja1!$C$31</f>
        <v>CRUDO</v>
      </c>
      <c r="D2810" t="s">
        <v>13</v>
      </c>
      <c r="E2810" t="s">
        <v>320</v>
      </c>
      <c r="F2810" t="s">
        <v>851</v>
      </c>
      <c r="L2810" t="s">
        <v>30</v>
      </c>
      <c r="M2810">
        <f>'Venteo_Gas Casing'!AR117</f>
        <v>0</v>
      </c>
      <c r="N2810">
        <f>IFERROR(IF(L2810="CO2",M2810,IF(L2810="CH4",M2810*Hoja1!$C$19,BASEDEDATOS!M2810*Hoja1!$C$20)),0)</f>
        <v>0</v>
      </c>
    </row>
    <row r="2811" spans="2:14" x14ac:dyDescent="0.75">
      <c r="B2811" t="str">
        <f t="shared" si="26"/>
        <v>1B2aii</v>
      </c>
      <c r="C2811" t="str">
        <f>Hoja1!$C$31</f>
        <v>CRUDO</v>
      </c>
      <c r="D2811" t="s">
        <v>13</v>
      </c>
      <c r="E2811" t="s">
        <v>320</v>
      </c>
      <c r="F2811" t="s">
        <v>851</v>
      </c>
      <c r="L2811" t="s">
        <v>30</v>
      </c>
      <c r="M2811">
        <f>'Venteo_Gas Casing'!AR118</f>
        <v>0</v>
      </c>
      <c r="N2811">
        <f>IFERROR(IF(L2811="CO2",M2811,IF(L2811="CH4",M2811*Hoja1!$C$19,BASEDEDATOS!M2811*Hoja1!$C$20)),0)</f>
        <v>0</v>
      </c>
    </row>
    <row r="2812" spans="2:14" x14ac:dyDescent="0.75">
      <c r="B2812" t="str">
        <f t="shared" si="26"/>
        <v>1B2aii</v>
      </c>
      <c r="C2812" t="str">
        <f>Hoja1!$C$31</f>
        <v>CRUDO</v>
      </c>
      <c r="D2812" t="s">
        <v>13</v>
      </c>
      <c r="E2812" t="s">
        <v>320</v>
      </c>
      <c r="F2812" t="s">
        <v>851</v>
      </c>
      <c r="L2812" t="s">
        <v>30</v>
      </c>
      <c r="M2812">
        <f>'Venteo_Gas Casing'!AR119</f>
        <v>0</v>
      </c>
      <c r="N2812">
        <f>IFERROR(IF(L2812="CO2",M2812,IF(L2812="CH4",M2812*Hoja1!$C$19,BASEDEDATOS!M2812*Hoja1!$C$20)),0)</f>
        <v>0</v>
      </c>
    </row>
    <row r="2813" spans="2:14" x14ac:dyDescent="0.75">
      <c r="B2813" t="str">
        <f t="shared" si="26"/>
        <v>1B2aii</v>
      </c>
      <c r="C2813" t="str">
        <f>Hoja1!$C$31</f>
        <v>CRUDO</v>
      </c>
      <c r="D2813" t="s">
        <v>13</v>
      </c>
      <c r="E2813" t="s">
        <v>320</v>
      </c>
      <c r="F2813" t="s">
        <v>851</v>
      </c>
      <c r="L2813" t="s">
        <v>30</v>
      </c>
      <c r="M2813">
        <f>'Venteo_Gas Casing'!AR120</f>
        <v>0</v>
      </c>
      <c r="N2813">
        <f>IFERROR(IF(L2813="CO2",M2813,IF(L2813="CH4",M2813*Hoja1!$C$19,BASEDEDATOS!M2813*Hoja1!$C$20)),0)</f>
        <v>0</v>
      </c>
    </row>
    <row r="2814" spans="2:14" x14ac:dyDescent="0.75">
      <c r="B2814" t="str">
        <f t="shared" si="26"/>
        <v>1B2aii</v>
      </c>
      <c r="C2814" t="str">
        <f>Hoja1!$C$31</f>
        <v>CRUDO</v>
      </c>
      <c r="D2814" t="s">
        <v>13</v>
      </c>
      <c r="E2814" t="s">
        <v>320</v>
      </c>
      <c r="F2814" t="s">
        <v>851</v>
      </c>
      <c r="L2814" t="s">
        <v>30</v>
      </c>
      <c r="M2814">
        <f>'Venteo_Gas Casing'!AR121</f>
        <v>0</v>
      </c>
      <c r="N2814">
        <f>IFERROR(IF(L2814="CO2",M2814,IF(L2814="CH4",M2814*Hoja1!$C$19,BASEDEDATOS!M2814*Hoja1!$C$20)),0)</f>
        <v>0</v>
      </c>
    </row>
    <row r="2815" spans="2:14" x14ac:dyDescent="0.75">
      <c r="B2815" t="str">
        <f t="shared" si="26"/>
        <v>1B2aii</v>
      </c>
      <c r="C2815" t="str">
        <f>Hoja1!$C$31</f>
        <v>CRUDO</v>
      </c>
      <c r="D2815" t="s">
        <v>13</v>
      </c>
      <c r="E2815" t="s">
        <v>320</v>
      </c>
      <c r="F2815" t="s">
        <v>851</v>
      </c>
      <c r="L2815" t="s">
        <v>30</v>
      </c>
      <c r="M2815">
        <f>'Venteo_Gas Casing'!AR122</f>
        <v>0</v>
      </c>
      <c r="N2815">
        <f>IFERROR(IF(L2815="CO2",M2815,IF(L2815="CH4",M2815*Hoja1!$C$19,BASEDEDATOS!M2815*Hoja1!$C$20)),0)</f>
        <v>0</v>
      </c>
    </row>
    <row r="2816" spans="2:14" x14ac:dyDescent="0.75">
      <c r="B2816" t="str">
        <f t="shared" si="26"/>
        <v>1B2aii</v>
      </c>
      <c r="C2816" t="str">
        <f>Hoja1!$C$31</f>
        <v>CRUDO</v>
      </c>
      <c r="D2816" t="s">
        <v>13</v>
      </c>
      <c r="E2816" t="s">
        <v>320</v>
      </c>
      <c r="F2816" t="s">
        <v>851</v>
      </c>
      <c r="L2816" t="s">
        <v>30</v>
      </c>
      <c r="M2816">
        <f>'Venteo_Gas Casing'!AR123</f>
        <v>0</v>
      </c>
      <c r="N2816">
        <f>IFERROR(IF(L2816="CO2",M2816,IF(L2816="CH4",M2816*Hoja1!$C$19,BASEDEDATOS!M2816*Hoja1!$C$20)),0)</f>
        <v>0</v>
      </c>
    </row>
    <row r="2817" spans="2:14" x14ac:dyDescent="0.75">
      <c r="B2817" t="str">
        <f t="shared" si="26"/>
        <v>1B2aii</v>
      </c>
      <c r="C2817" t="str">
        <f>Hoja1!$C$31</f>
        <v>CRUDO</v>
      </c>
      <c r="D2817" t="s">
        <v>13</v>
      </c>
      <c r="E2817" t="s">
        <v>320</v>
      </c>
      <c r="F2817" t="s">
        <v>851</v>
      </c>
      <c r="L2817" t="s">
        <v>30</v>
      </c>
      <c r="M2817">
        <f>'Venteo_Gas Casing'!AR124</f>
        <v>0</v>
      </c>
      <c r="N2817">
        <f>IFERROR(IF(L2817="CO2",M2817,IF(L2817="CH4",M2817*Hoja1!$C$19,BASEDEDATOS!M2817*Hoja1!$C$20)),0)</f>
        <v>0</v>
      </c>
    </row>
    <row r="2818" spans="2:14" x14ac:dyDescent="0.75">
      <c r="B2818" t="str">
        <f t="shared" si="26"/>
        <v>1B2aii</v>
      </c>
      <c r="C2818" t="str">
        <f>Hoja1!$C$31</f>
        <v>CRUDO</v>
      </c>
      <c r="D2818" t="s">
        <v>13</v>
      </c>
      <c r="E2818" t="s">
        <v>320</v>
      </c>
      <c r="F2818" t="s">
        <v>851</v>
      </c>
      <c r="L2818" t="s">
        <v>30</v>
      </c>
      <c r="M2818">
        <f>'Venteo_Gas Casing'!AR125</f>
        <v>0</v>
      </c>
      <c r="N2818">
        <f>IFERROR(IF(L2818="CO2",M2818,IF(L2818="CH4",M2818*Hoja1!$C$19,BASEDEDATOS!M2818*Hoja1!$C$20)),0)</f>
        <v>0</v>
      </c>
    </row>
    <row r="2819" spans="2:14" x14ac:dyDescent="0.75">
      <c r="B2819" t="str">
        <f t="shared" si="26"/>
        <v>1B2aii</v>
      </c>
      <c r="C2819" t="str">
        <f>Hoja1!$C$31</f>
        <v>CRUDO</v>
      </c>
      <c r="D2819" t="s">
        <v>13</v>
      </c>
      <c r="E2819" t="s">
        <v>320</v>
      </c>
      <c r="F2819" t="s">
        <v>851</v>
      </c>
      <c r="L2819" t="s">
        <v>30</v>
      </c>
      <c r="M2819">
        <f>'Venteo_Gas Casing'!AR126</f>
        <v>0</v>
      </c>
      <c r="N2819">
        <f>IFERROR(IF(L2819="CO2",M2819,IF(L2819="CH4",M2819*Hoja1!$C$19,BASEDEDATOS!M2819*Hoja1!$C$20)),0)</f>
        <v>0</v>
      </c>
    </row>
    <row r="2820" spans="2:14" x14ac:dyDescent="0.75">
      <c r="B2820" t="str">
        <f t="shared" si="26"/>
        <v>1B2aii</v>
      </c>
      <c r="C2820" t="str">
        <f>Hoja1!$C$31</f>
        <v>CRUDO</v>
      </c>
      <c r="D2820" t="s">
        <v>13</v>
      </c>
      <c r="E2820" t="s">
        <v>320</v>
      </c>
      <c r="F2820" t="s">
        <v>851</v>
      </c>
      <c r="L2820" t="s">
        <v>30</v>
      </c>
      <c r="M2820">
        <f>'Venteo_Gas Casing'!AR127</f>
        <v>0</v>
      </c>
      <c r="N2820">
        <f>IFERROR(IF(L2820="CO2",M2820,IF(L2820="CH4",M2820*Hoja1!$C$19,BASEDEDATOS!M2820*Hoja1!$C$20)),0)</f>
        <v>0</v>
      </c>
    </row>
    <row r="2821" spans="2:14" x14ac:dyDescent="0.75">
      <c r="B2821" t="str">
        <f t="shared" si="26"/>
        <v>1B2aii</v>
      </c>
      <c r="C2821" t="str">
        <f>Hoja1!$C$31</f>
        <v>CRUDO</v>
      </c>
      <c r="D2821" t="s">
        <v>13</v>
      </c>
      <c r="E2821" t="s">
        <v>320</v>
      </c>
      <c r="F2821" t="s">
        <v>851</v>
      </c>
      <c r="L2821" t="s">
        <v>30</v>
      </c>
      <c r="M2821">
        <f>'Venteo_Gas Casing'!AR128</f>
        <v>0</v>
      </c>
      <c r="N2821">
        <f>IFERROR(IF(L2821="CO2",M2821,IF(L2821="CH4",M2821*Hoja1!$C$19,BASEDEDATOS!M2821*Hoja1!$C$20)),0)</f>
        <v>0</v>
      </c>
    </row>
    <row r="2822" spans="2:14" x14ac:dyDescent="0.75">
      <c r="B2822" t="str">
        <f t="shared" si="26"/>
        <v>1B2aii</v>
      </c>
      <c r="C2822" t="str">
        <f>Hoja1!$C$31</f>
        <v>CRUDO</v>
      </c>
      <c r="D2822" t="s">
        <v>13</v>
      </c>
      <c r="E2822" t="s">
        <v>320</v>
      </c>
      <c r="F2822" t="s">
        <v>851</v>
      </c>
      <c r="L2822" t="s">
        <v>30</v>
      </c>
      <c r="M2822">
        <f>'Venteo_Gas Casing'!AR129</f>
        <v>0</v>
      </c>
      <c r="N2822">
        <f>IFERROR(IF(L2822="CO2",M2822,IF(L2822="CH4",M2822*Hoja1!$C$19,BASEDEDATOS!M2822*Hoja1!$C$20)),0)</f>
        <v>0</v>
      </c>
    </row>
    <row r="2823" spans="2:14" x14ac:dyDescent="0.75">
      <c r="B2823" t="str">
        <f t="shared" si="26"/>
        <v>1B2aii</v>
      </c>
      <c r="C2823" t="str">
        <f>Hoja1!$C$31</f>
        <v>CRUDO</v>
      </c>
      <c r="D2823" t="s">
        <v>13</v>
      </c>
      <c r="E2823" t="s">
        <v>320</v>
      </c>
      <c r="F2823" t="s">
        <v>851</v>
      </c>
      <c r="L2823" t="s">
        <v>30</v>
      </c>
      <c r="M2823">
        <f>'Venteo_Gas Casing'!AR130</f>
        <v>0</v>
      </c>
      <c r="N2823">
        <f>IFERROR(IF(L2823="CO2",M2823,IF(L2823="CH4",M2823*Hoja1!$C$19,BASEDEDATOS!M2823*Hoja1!$C$20)),0)</f>
        <v>0</v>
      </c>
    </row>
    <row r="2824" spans="2:14" x14ac:dyDescent="0.75">
      <c r="B2824" t="str">
        <f t="shared" si="26"/>
        <v>1B2aii</v>
      </c>
      <c r="C2824" t="str">
        <f>Hoja1!$C$31</f>
        <v>CRUDO</v>
      </c>
      <c r="D2824" t="s">
        <v>13</v>
      </c>
      <c r="E2824" t="s">
        <v>320</v>
      </c>
      <c r="F2824" t="s">
        <v>851</v>
      </c>
      <c r="L2824" t="s">
        <v>31</v>
      </c>
      <c r="M2824">
        <f>'Venteo_Gas Casing'!AQ45</f>
        <v>6.6573488782435819E-5</v>
      </c>
      <c r="N2824">
        <f>IFERROR(IF(L2824="CO2",M2824,IF(L2824="CH4",M2824*Hoja1!$C$19,BASEDEDATOS!M2824*Hoja1!$C$20)),0)</f>
        <v>1.864057685908203E-3</v>
      </c>
    </row>
    <row r="2825" spans="2:14" x14ac:dyDescent="0.75">
      <c r="B2825" t="str">
        <f t="shared" si="26"/>
        <v>1B2aii</v>
      </c>
      <c r="C2825" t="str">
        <f>Hoja1!$C$31</f>
        <v>CRUDO</v>
      </c>
      <c r="D2825" t="s">
        <v>13</v>
      </c>
      <c r="E2825" t="s">
        <v>320</v>
      </c>
      <c r="F2825" t="s">
        <v>851</v>
      </c>
      <c r="L2825" t="s">
        <v>31</v>
      </c>
      <c r="M2825">
        <f>'Venteo_Gas Casing'!AQ46</f>
        <v>7.9888186538922971E-5</v>
      </c>
      <c r="N2825">
        <f>IFERROR(IF(L2825="CO2",M2825,IF(L2825="CH4",M2825*Hoja1!$C$19,BASEDEDATOS!M2825*Hoja1!$C$20)),0)</f>
        <v>2.2368692230898433E-3</v>
      </c>
    </row>
    <row r="2826" spans="2:14" x14ac:dyDescent="0.75">
      <c r="B2826" t="str">
        <f t="shared" si="26"/>
        <v>1B2aii</v>
      </c>
      <c r="C2826" t="str">
        <f>Hoja1!$C$31</f>
        <v>CRUDO</v>
      </c>
      <c r="D2826" t="s">
        <v>13</v>
      </c>
      <c r="E2826" t="s">
        <v>320</v>
      </c>
      <c r="F2826" t="s">
        <v>851</v>
      </c>
      <c r="L2826" t="s">
        <v>31</v>
      </c>
      <c r="M2826">
        <f>'Venteo_Gas Casing'!AQ47</f>
        <v>0.61622612243235686</v>
      </c>
      <c r="N2826">
        <f>IFERROR(IF(L2826="CO2",M2826,IF(L2826="CH4",M2826*Hoja1!$C$19,BASEDEDATOS!M2826*Hoja1!$C$20)),0)</f>
        <v>17.254331428105992</v>
      </c>
    </row>
    <row r="2827" spans="2:14" x14ac:dyDescent="0.75">
      <c r="B2827" t="str">
        <f t="shared" si="26"/>
        <v>1B2aii</v>
      </c>
      <c r="C2827" t="str">
        <f>Hoja1!$C$31</f>
        <v>CRUDO</v>
      </c>
      <c r="D2827" t="s">
        <v>13</v>
      </c>
      <c r="E2827" t="s">
        <v>320</v>
      </c>
      <c r="F2827" t="s">
        <v>851</v>
      </c>
      <c r="L2827" t="s">
        <v>31</v>
      </c>
      <c r="M2827">
        <f>'Venteo_Gas Casing'!AQ48</f>
        <v>0.61622612243235686</v>
      </c>
      <c r="N2827">
        <f>IFERROR(IF(L2827="CO2",M2827,IF(L2827="CH4",M2827*Hoja1!$C$19,BASEDEDATOS!M2827*Hoja1!$C$20)),0)</f>
        <v>17.254331428105992</v>
      </c>
    </row>
    <row r="2828" spans="2:14" x14ac:dyDescent="0.75">
      <c r="B2828" t="str">
        <f t="shared" si="26"/>
        <v>1B2aii</v>
      </c>
      <c r="C2828" t="str">
        <f>Hoja1!$C$31</f>
        <v>CRUDO</v>
      </c>
      <c r="D2828" t="s">
        <v>13</v>
      </c>
      <c r="E2828" t="s">
        <v>320</v>
      </c>
      <c r="F2828" t="s">
        <v>851</v>
      </c>
      <c r="L2828" t="s">
        <v>31</v>
      </c>
      <c r="M2828">
        <f>'Venteo_Gas Casing'!AQ49</f>
        <v>5.7062990384944963E-5</v>
      </c>
      <c r="N2828">
        <f>IFERROR(IF(L2828="CO2",M2828,IF(L2828="CH4",M2828*Hoja1!$C$19,BASEDEDATOS!M2828*Hoja1!$C$20)),0)</f>
        <v>1.5977637307784589E-3</v>
      </c>
    </row>
    <row r="2829" spans="2:14" x14ac:dyDescent="0.75">
      <c r="B2829" t="str">
        <f t="shared" si="26"/>
        <v>1B2aii</v>
      </c>
      <c r="C2829" t="str">
        <f>Hoja1!$C$31</f>
        <v>CRUDO</v>
      </c>
      <c r="D2829" t="s">
        <v>13</v>
      </c>
      <c r="E2829" t="s">
        <v>320</v>
      </c>
      <c r="F2829" t="s">
        <v>851</v>
      </c>
      <c r="L2829" t="s">
        <v>31</v>
      </c>
      <c r="M2829">
        <f>'Venteo_Gas Casing'!AQ50</f>
        <v>6.8475588461933964E-5</v>
      </c>
      <c r="N2829">
        <f>IFERROR(IF(L2829="CO2",M2829,IF(L2829="CH4",M2829*Hoja1!$C$19,BASEDEDATOS!M2829*Hoja1!$C$20)),0)</f>
        <v>1.9173164769341511E-3</v>
      </c>
    </row>
    <row r="2830" spans="2:14" x14ac:dyDescent="0.75">
      <c r="B2830" t="str">
        <f t="shared" si="26"/>
        <v>1B2aii</v>
      </c>
      <c r="C2830" t="str">
        <f>Hoja1!$C$31</f>
        <v>CRUDO</v>
      </c>
      <c r="D2830" t="s">
        <v>13</v>
      </c>
      <c r="E2830" t="s">
        <v>320</v>
      </c>
      <c r="F2830" t="s">
        <v>851</v>
      </c>
      <c r="L2830" t="s">
        <v>31</v>
      </c>
      <c r="M2830">
        <f>'Venteo_Gas Casing'!AQ51</f>
        <v>0.43451841966384119</v>
      </c>
      <c r="N2830">
        <f>IFERROR(IF(L2830="CO2",M2830,IF(L2830="CH4",M2830*Hoja1!$C$19,BASEDEDATOS!M2830*Hoja1!$C$20)),0)</f>
        <v>12.166515750587553</v>
      </c>
    </row>
    <row r="2831" spans="2:14" x14ac:dyDescent="0.75">
      <c r="B2831" t="str">
        <f t="shared" si="26"/>
        <v>1B2aii</v>
      </c>
      <c r="C2831" t="str">
        <f>Hoja1!$C$31</f>
        <v>CRUDO</v>
      </c>
      <c r="D2831" t="s">
        <v>13</v>
      </c>
      <c r="E2831" t="s">
        <v>320</v>
      </c>
      <c r="F2831" t="s">
        <v>851</v>
      </c>
      <c r="L2831" t="s">
        <v>31</v>
      </c>
      <c r="M2831">
        <f>'Venteo_Gas Casing'!AQ52</f>
        <v>0.43451841966384119</v>
      </c>
      <c r="N2831">
        <f>IFERROR(IF(L2831="CO2",M2831,IF(L2831="CH4",M2831*Hoja1!$C$19,BASEDEDATOS!M2831*Hoja1!$C$20)),0)</f>
        <v>12.166515750587553</v>
      </c>
    </row>
    <row r="2832" spans="2:14" x14ac:dyDescent="0.75">
      <c r="B2832" t="str">
        <f t="shared" si="26"/>
        <v>1B2aii</v>
      </c>
      <c r="C2832" t="str">
        <f>Hoja1!$C$31</f>
        <v>CRUDO</v>
      </c>
      <c r="D2832" t="s">
        <v>13</v>
      </c>
      <c r="E2832" t="s">
        <v>320</v>
      </c>
      <c r="F2832" t="s">
        <v>851</v>
      </c>
      <c r="L2832" t="s">
        <v>31</v>
      </c>
      <c r="M2832">
        <f>'Venteo_Gas Casing'!AQ53</f>
        <v>2.615387059309978E-5</v>
      </c>
      <c r="N2832">
        <f>IFERROR(IF(L2832="CO2",M2832,IF(L2832="CH4",M2832*Hoja1!$C$19,BASEDEDATOS!M2832*Hoja1!$C$20)),0)</f>
        <v>7.323083766067938E-4</v>
      </c>
    </row>
    <row r="2833" spans="2:14" x14ac:dyDescent="0.75">
      <c r="B2833" t="str">
        <f t="shared" si="26"/>
        <v>1B2aii</v>
      </c>
      <c r="C2833" t="str">
        <f>Hoja1!$C$31</f>
        <v>CRUDO</v>
      </c>
      <c r="D2833" t="s">
        <v>13</v>
      </c>
      <c r="E2833" t="s">
        <v>320</v>
      </c>
      <c r="F2833" t="s">
        <v>851</v>
      </c>
      <c r="L2833" t="s">
        <v>31</v>
      </c>
      <c r="M2833">
        <f>'Venteo_Gas Casing'!AQ54</f>
        <v>2.615387059309978E-5</v>
      </c>
      <c r="N2833">
        <f>IFERROR(IF(L2833="CO2",M2833,IF(L2833="CH4",M2833*Hoja1!$C$19,BASEDEDATOS!M2833*Hoja1!$C$20)),0)</f>
        <v>7.323083766067938E-4</v>
      </c>
    </row>
    <row r="2834" spans="2:14" x14ac:dyDescent="0.75">
      <c r="B2834" t="str">
        <f t="shared" si="26"/>
        <v>1B2aii</v>
      </c>
      <c r="C2834" t="str">
        <f>Hoja1!$C$31</f>
        <v>CRUDO</v>
      </c>
      <c r="D2834" t="s">
        <v>13</v>
      </c>
      <c r="E2834" t="s">
        <v>320</v>
      </c>
      <c r="F2834" t="s">
        <v>851</v>
      </c>
      <c r="L2834" t="s">
        <v>31</v>
      </c>
      <c r="M2834">
        <f>'Venteo_Gas Casing'!AQ55</f>
        <v>0.39501674514894664</v>
      </c>
      <c r="N2834">
        <f>IFERROR(IF(L2834="CO2",M2834,IF(L2834="CH4",M2834*Hoja1!$C$19,BASEDEDATOS!M2834*Hoja1!$C$20)),0)</f>
        <v>11.060468864170506</v>
      </c>
    </row>
    <row r="2835" spans="2:14" x14ac:dyDescent="0.75">
      <c r="B2835" t="str">
        <f t="shared" si="26"/>
        <v>1B2aii</v>
      </c>
      <c r="C2835" t="str">
        <f>Hoja1!$C$31</f>
        <v>CRUDO</v>
      </c>
      <c r="D2835" t="s">
        <v>13</v>
      </c>
      <c r="E2835" t="s">
        <v>320</v>
      </c>
      <c r="F2835" t="s">
        <v>851</v>
      </c>
      <c r="L2835" t="s">
        <v>31</v>
      </c>
      <c r="M2835">
        <f>'Venteo_Gas Casing'!AQ56</f>
        <v>0.43451841966384119</v>
      </c>
      <c r="N2835">
        <f>IFERROR(IF(L2835="CO2",M2835,IF(L2835="CH4",M2835*Hoja1!$C$19,BASEDEDATOS!M2835*Hoja1!$C$20)),0)</f>
        <v>12.166515750587553</v>
      </c>
    </row>
    <row r="2836" spans="2:14" x14ac:dyDescent="0.75">
      <c r="B2836" t="str">
        <f t="shared" si="26"/>
        <v>1B2aii</v>
      </c>
      <c r="C2836" t="str">
        <f>Hoja1!$C$31</f>
        <v>CRUDO</v>
      </c>
      <c r="D2836" t="s">
        <v>13</v>
      </c>
      <c r="E2836" t="s">
        <v>320</v>
      </c>
      <c r="F2836" t="s">
        <v>851</v>
      </c>
      <c r="L2836" t="s">
        <v>31</v>
      </c>
      <c r="M2836">
        <f>'Venteo_Gas Casing'!AQ57</f>
        <v>0</v>
      </c>
      <c r="N2836">
        <f>IFERROR(IF(L2836="CO2",M2836,IF(L2836="CH4",M2836*Hoja1!$C$19,BASEDEDATOS!M2836*Hoja1!$C$20)),0)</f>
        <v>0</v>
      </c>
    </row>
    <row r="2837" spans="2:14" x14ac:dyDescent="0.75">
      <c r="B2837" t="str">
        <f t="shared" si="26"/>
        <v>1B2aii</v>
      </c>
      <c r="C2837" t="str">
        <f>Hoja1!$C$31</f>
        <v>CRUDO</v>
      </c>
      <c r="D2837" t="s">
        <v>13</v>
      </c>
      <c r="E2837" t="s">
        <v>320</v>
      </c>
      <c r="F2837" t="s">
        <v>851</v>
      </c>
      <c r="L2837" t="s">
        <v>31</v>
      </c>
      <c r="M2837">
        <f>'Venteo_Gas Casing'!AQ58</f>
        <v>0</v>
      </c>
      <c r="N2837">
        <f>IFERROR(IF(L2837="CO2",M2837,IF(L2837="CH4",M2837*Hoja1!$C$19,BASEDEDATOS!M2837*Hoja1!$C$20)),0)</f>
        <v>0</v>
      </c>
    </row>
    <row r="2838" spans="2:14" x14ac:dyDescent="0.75">
      <c r="B2838" t="str">
        <f t="shared" si="26"/>
        <v>1B2aii</v>
      </c>
      <c r="C2838" t="str">
        <f>Hoja1!$C$31</f>
        <v>CRUDO</v>
      </c>
      <c r="D2838" t="s">
        <v>13</v>
      </c>
      <c r="E2838" t="s">
        <v>320</v>
      </c>
      <c r="F2838" t="s">
        <v>851</v>
      </c>
      <c r="L2838" t="s">
        <v>31</v>
      </c>
      <c r="M2838">
        <f>'Venteo_Gas Casing'!AQ59</f>
        <v>0</v>
      </c>
      <c r="N2838">
        <f>IFERROR(IF(L2838="CO2",M2838,IF(L2838="CH4",M2838*Hoja1!$C$19,BASEDEDATOS!M2838*Hoja1!$C$20)),0)</f>
        <v>0</v>
      </c>
    </row>
    <row r="2839" spans="2:14" x14ac:dyDescent="0.75">
      <c r="B2839" t="str">
        <f t="shared" si="26"/>
        <v>1B2aii</v>
      </c>
      <c r="C2839" t="str">
        <f>Hoja1!$C$31</f>
        <v>CRUDO</v>
      </c>
      <c r="D2839" t="s">
        <v>13</v>
      </c>
      <c r="E2839" t="s">
        <v>320</v>
      </c>
      <c r="F2839" t="s">
        <v>851</v>
      </c>
      <c r="L2839" t="s">
        <v>31</v>
      </c>
      <c r="M2839">
        <f>'Venteo_Gas Casing'!AQ60</f>
        <v>0</v>
      </c>
      <c r="N2839">
        <f>IFERROR(IF(L2839="CO2",M2839,IF(L2839="CH4",M2839*Hoja1!$C$19,BASEDEDATOS!M2839*Hoja1!$C$20)),0)</f>
        <v>0</v>
      </c>
    </row>
    <row r="2840" spans="2:14" x14ac:dyDescent="0.75">
      <c r="B2840" t="str">
        <f t="shared" si="26"/>
        <v>1B2aii</v>
      </c>
      <c r="C2840" t="str">
        <f>Hoja1!$C$31</f>
        <v>CRUDO</v>
      </c>
      <c r="D2840" t="s">
        <v>13</v>
      </c>
      <c r="E2840" t="s">
        <v>320</v>
      </c>
      <c r="F2840" t="s">
        <v>851</v>
      </c>
      <c r="L2840" t="s">
        <v>31</v>
      </c>
      <c r="M2840">
        <f>'Venteo_Gas Casing'!AQ61</f>
        <v>0</v>
      </c>
      <c r="N2840">
        <f>IFERROR(IF(L2840="CO2",M2840,IF(L2840="CH4",M2840*Hoja1!$C$19,BASEDEDATOS!M2840*Hoja1!$C$20)),0)</f>
        <v>0</v>
      </c>
    </row>
    <row r="2841" spans="2:14" x14ac:dyDescent="0.75">
      <c r="B2841" t="str">
        <f t="shared" si="26"/>
        <v>1B2aii</v>
      </c>
      <c r="C2841" t="str">
        <f>Hoja1!$C$31</f>
        <v>CRUDO</v>
      </c>
      <c r="D2841" t="s">
        <v>13</v>
      </c>
      <c r="E2841" t="s">
        <v>320</v>
      </c>
      <c r="F2841" t="s">
        <v>851</v>
      </c>
      <c r="L2841" t="s">
        <v>31</v>
      </c>
      <c r="M2841">
        <f>'Venteo_Gas Casing'!AQ62</f>
        <v>0</v>
      </c>
      <c r="N2841">
        <f>IFERROR(IF(L2841="CO2",M2841,IF(L2841="CH4",M2841*Hoja1!$C$19,BASEDEDATOS!M2841*Hoja1!$C$20)),0)</f>
        <v>0</v>
      </c>
    </row>
    <row r="2842" spans="2:14" x14ac:dyDescent="0.75">
      <c r="B2842" t="str">
        <f t="shared" si="26"/>
        <v>1B2aii</v>
      </c>
      <c r="C2842" t="str">
        <f>Hoja1!$C$31</f>
        <v>CRUDO</v>
      </c>
      <c r="D2842" t="s">
        <v>13</v>
      </c>
      <c r="E2842" t="s">
        <v>320</v>
      </c>
      <c r="F2842" t="s">
        <v>851</v>
      </c>
      <c r="L2842" t="s">
        <v>31</v>
      </c>
      <c r="M2842">
        <f>'Venteo_Gas Casing'!AQ63</f>
        <v>0</v>
      </c>
      <c r="N2842">
        <f>IFERROR(IF(L2842="CO2",M2842,IF(L2842="CH4",M2842*Hoja1!$C$19,BASEDEDATOS!M2842*Hoja1!$C$20)),0)</f>
        <v>0</v>
      </c>
    </row>
    <row r="2843" spans="2:14" x14ac:dyDescent="0.75">
      <c r="B2843" t="str">
        <f t="shared" si="26"/>
        <v>1B2aii</v>
      </c>
      <c r="C2843" t="str">
        <f>Hoja1!$C$31</f>
        <v>CRUDO</v>
      </c>
      <c r="D2843" t="s">
        <v>13</v>
      </c>
      <c r="E2843" t="s">
        <v>320</v>
      </c>
      <c r="F2843" t="s">
        <v>851</v>
      </c>
      <c r="L2843" t="s">
        <v>31</v>
      </c>
      <c r="M2843">
        <f>'Venteo_Gas Casing'!AQ64</f>
        <v>0</v>
      </c>
      <c r="N2843">
        <f>IFERROR(IF(L2843="CO2",M2843,IF(L2843="CH4",M2843*Hoja1!$C$19,BASEDEDATOS!M2843*Hoja1!$C$20)),0)</f>
        <v>0</v>
      </c>
    </row>
    <row r="2844" spans="2:14" x14ac:dyDescent="0.75">
      <c r="B2844" t="str">
        <f t="shared" si="26"/>
        <v>1B2aii</v>
      </c>
      <c r="C2844" t="str">
        <f>Hoja1!$C$31</f>
        <v>CRUDO</v>
      </c>
      <c r="D2844" t="s">
        <v>13</v>
      </c>
      <c r="E2844" t="s">
        <v>320</v>
      </c>
      <c r="F2844" t="s">
        <v>851</v>
      </c>
      <c r="L2844" t="s">
        <v>31</v>
      </c>
      <c r="M2844">
        <f>'Venteo_Gas Casing'!AQ65</f>
        <v>0</v>
      </c>
      <c r="N2844">
        <f>IFERROR(IF(L2844="CO2",M2844,IF(L2844="CH4",M2844*Hoja1!$C$19,BASEDEDATOS!M2844*Hoja1!$C$20)),0)</f>
        <v>0</v>
      </c>
    </row>
    <row r="2845" spans="2:14" x14ac:dyDescent="0.75">
      <c r="B2845" t="str">
        <f t="shared" si="26"/>
        <v>1B2aii</v>
      </c>
      <c r="C2845" t="str">
        <f>Hoja1!$C$31</f>
        <v>CRUDO</v>
      </c>
      <c r="D2845" t="s">
        <v>13</v>
      </c>
      <c r="E2845" t="s">
        <v>320</v>
      </c>
      <c r="F2845" t="s">
        <v>851</v>
      </c>
      <c r="L2845" t="s">
        <v>31</v>
      </c>
      <c r="M2845">
        <f>'Venteo_Gas Casing'!AQ66</f>
        <v>0</v>
      </c>
      <c r="N2845">
        <f>IFERROR(IF(L2845="CO2",M2845,IF(L2845="CH4",M2845*Hoja1!$C$19,BASEDEDATOS!M2845*Hoja1!$C$20)),0)</f>
        <v>0</v>
      </c>
    </row>
    <row r="2846" spans="2:14" x14ac:dyDescent="0.75">
      <c r="B2846" t="str">
        <f t="shared" si="26"/>
        <v>1B2aii</v>
      </c>
      <c r="C2846" t="str">
        <f>Hoja1!$C$31</f>
        <v>CRUDO</v>
      </c>
      <c r="D2846" t="s">
        <v>13</v>
      </c>
      <c r="E2846" t="s">
        <v>320</v>
      </c>
      <c r="F2846" t="s">
        <v>851</v>
      </c>
      <c r="L2846" t="s">
        <v>31</v>
      </c>
      <c r="M2846">
        <f>'Venteo_Gas Casing'!AQ67</f>
        <v>0</v>
      </c>
      <c r="N2846">
        <f>IFERROR(IF(L2846="CO2",M2846,IF(L2846="CH4",M2846*Hoja1!$C$19,BASEDEDATOS!M2846*Hoja1!$C$20)),0)</f>
        <v>0</v>
      </c>
    </row>
    <row r="2847" spans="2:14" x14ac:dyDescent="0.75">
      <c r="B2847" t="str">
        <f t="shared" si="26"/>
        <v>1B2aii</v>
      </c>
      <c r="C2847" t="str">
        <f>Hoja1!$C$31</f>
        <v>CRUDO</v>
      </c>
      <c r="D2847" t="s">
        <v>13</v>
      </c>
      <c r="E2847" t="s">
        <v>320</v>
      </c>
      <c r="F2847" t="s">
        <v>851</v>
      </c>
      <c r="L2847" t="s">
        <v>31</v>
      </c>
      <c r="M2847">
        <f>'Venteo_Gas Casing'!AQ68</f>
        <v>0</v>
      </c>
      <c r="N2847">
        <f>IFERROR(IF(L2847="CO2",M2847,IF(L2847="CH4",M2847*Hoja1!$C$19,BASEDEDATOS!M2847*Hoja1!$C$20)),0)</f>
        <v>0</v>
      </c>
    </row>
    <row r="2848" spans="2:14" x14ac:dyDescent="0.75">
      <c r="B2848" t="str">
        <f t="shared" si="26"/>
        <v>1B2aii</v>
      </c>
      <c r="C2848" t="str">
        <f>Hoja1!$C$31</f>
        <v>CRUDO</v>
      </c>
      <c r="D2848" t="s">
        <v>13</v>
      </c>
      <c r="E2848" t="s">
        <v>320</v>
      </c>
      <c r="F2848" t="s">
        <v>851</v>
      </c>
      <c r="L2848" t="s">
        <v>31</v>
      </c>
      <c r="M2848">
        <f>'Venteo_Gas Casing'!AQ69</f>
        <v>0</v>
      </c>
      <c r="N2848">
        <f>IFERROR(IF(L2848="CO2",M2848,IF(L2848="CH4",M2848*Hoja1!$C$19,BASEDEDATOS!M2848*Hoja1!$C$20)),0)</f>
        <v>0</v>
      </c>
    </row>
    <row r="2849" spans="2:14" x14ac:dyDescent="0.75">
      <c r="B2849" t="str">
        <f t="shared" si="26"/>
        <v>1B2aii</v>
      </c>
      <c r="C2849" t="str">
        <f>Hoja1!$C$31</f>
        <v>CRUDO</v>
      </c>
      <c r="D2849" t="s">
        <v>13</v>
      </c>
      <c r="E2849" t="s">
        <v>320</v>
      </c>
      <c r="F2849" t="s">
        <v>851</v>
      </c>
      <c r="L2849" t="s">
        <v>31</v>
      </c>
      <c r="M2849">
        <f>'Venteo_Gas Casing'!AQ70</f>
        <v>0</v>
      </c>
      <c r="N2849">
        <f>IFERROR(IF(L2849="CO2",M2849,IF(L2849="CH4",M2849*Hoja1!$C$19,BASEDEDATOS!M2849*Hoja1!$C$20)),0)</f>
        <v>0</v>
      </c>
    </row>
    <row r="2850" spans="2:14" x14ac:dyDescent="0.75">
      <c r="B2850" t="str">
        <f t="shared" si="26"/>
        <v>1B2aii</v>
      </c>
      <c r="C2850" t="str">
        <f>Hoja1!$C$31</f>
        <v>CRUDO</v>
      </c>
      <c r="D2850" t="s">
        <v>13</v>
      </c>
      <c r="E2850" t="s">
        <v>320</v>
      </c>
      <c r="F2850" t="s">
        <v>851</v>
      </c>
      <c r="L2850" t="s">
        <v>31</v>
      </c>
      <c r="M2850">
        <f>'Venteo_Gas Casing'!AQ71</f>
        <v>0</v>
      </c>
      <c r="N2850">
        <f>IFERROR(IF(L2850="CO2",M2850,IF(L2850="CH4",M2850*Hoja1!$C$19,BASEDEDATOS!M2850*Hoja1!$C$20)),0)</f>
        <v>0</v>
      </c>
    </row>
    <row r="2851" spans="2:14" x14ac:dyDescent="0.75">
      <c r="B2851" t="str">
        <f t="shared" ref="B2851:B2914" si="27">IF(C2851="CRUDO","1B2aii","1B2bii")</f>
        <v>1B2aii</v>
      </c>
      <c r="C2851" t="str">
        <f>Hoja1!$C$31</f>
        <v>CRUDO</v>
      </c>
      <c r="D2851" t="s">
        <v>13</v>
      </c>
      <c r="E2851" t="s">
        <v>320</v>
      </c>
      <c r="F2851" t="s">
        <v>851</v>
      </c>
      <c r="L2851" t="s">
        <v>31</v>
      </c>
      <c r="M2851">
        <f>'Venteo_Gas Casing'!AQ72</f>
        <v>0</v>
      </c>
      <c r="N2851">
        <f>IFERROR(IF(L2851="CO2",M2851,IF(L2851="CH4",M2851*Hoja1!$C$19,BASEDEDATOS!M2851*Hoja1!$C$20)),0)</f>
        <v>0</v>
      </c>
    </row>
    <row r="2852" spans="2:14" x14ac:dyDescent="0.75">
      <c r="B2852" t="str">
        <f t="shared" si="27"/>
        <v>1B2aii</v>
      </c>
      <c r="C2852" t="str">
        <f>Hoja1!$C$31</f>
        <v>CRUDO</v>
      </c>
      <c r="D2852" t="s">
        <v>13</v>
      </c>
      <c r="E2852" t="s">
        <v>320</v>
      </c>
      <c r="F2852" t="s">
        <v>851</v>
      </c>
      <c r="L2852" t="s">
        <v>31</v>
      </c>
      <c r="M2852">
        <f>'Venteo_Gas Casing'!AQ73</f>
        <v>0</v>
      </c>
      <c r="N2852">
        <f>IFERROR(IF(L2852="CO2",M2852,IF(L2852="CH4",M2852*Hoja1!$C$19,BASEDEDATOS!M2852*Hoja1!$C$20)),0)</f>
        <v>0</v>
      </c>
    </row>
    <row r="2853" spans="2:14" x14ac:dyDescent="0.75">
      <c r="B2853" t="str">
        <f t="shared" si="27"/>
        <v>1B2aii</v>
      </c>
      <c r="C2853" t="str">
        <f>Hoja1!$C$31</f>
        <v>CRUDO</v>
      </c>
      <c r="D2853" t="s">
        <v>13</v>
      </c>
      <c r="E2853" t="s">
        <v>320</v>
      </c>
      <c r="F2853" t="s">
        <v>851</v>
      </c>
      <c r="L2853" t="s">
        <v>31</v>
      </c>
      <c r="M2853">
        <f>'Venteo_Gas Casing'!AQ74</f>
        <v>0</v>
      </c>
      <c r="N2853">
        <f>IFERROR(IF(L2853="CO2",M2853,IF(L2853="CH4",M2853*Hoja1!$C$19,BASEDEDATOS!M2853*Hoja1!$C$20)),0)</f>
        <v>0</v>
      </c>
    </row>
    <row r="2854" spans="2:14" x14ac:dyDescent="0.75">
      <c r="B2854" t="str">
        <f t="shared" si="27"/>
        <v>1B2aii</v>
      </c>
      <c r="C2854" t="str">
        <f>Hoja1!$C$31</f>
        <v>CRUDO</v>
      </c>
      <c r="D2854" t="s">
        <v>13</v>
      </c>
      <c r="E2854" t="s">
        <v>320</v>
      </c>
      <c r="F2854" t="s">
        <v>851</v>
      </c>
      <c r="L2854" t="s">
        <v>31</v>
      </c>
      <c r="M2854">
        <f>'Venteo_Gas Casing'!AQ75</f>
        <v>0</v>
      </c>
      <c r="N2854">
        <f>IFERROR(IF(L2854="CO2",M2854,IF(L2854="CH4",M2854*Hoja1!$C$19,BASEDEDATOS!M2854*Hoja1!$C$20)),0)</f>
        <v>0</v>
      </c>
    </row>
    <row r="2855" spans="2:14" x14ac:dyDescent="0.75">
      <c r="B2855" t="str">
        <f t="shared" si="27"/>
        <v>1B2aii</v>
      </c>
      <c r="C2855" t="str">
        <f>Hoja1!$C$31</f>
        <v>CRUDO</v>
      </c>
      <c r="D2855" t="s">
        <v>13</v>
      </c>
      <c r="E2855" t="s">
        <v>320</v>
      </c>
      <c r="F2855" t="s">
        <v>851</v>
      </c>
      <c r="L2855" t="s">
        <v>31</v>
      </c>
      <c r="M2855">
        <f>'Venteo_Gas Casing'!AQ76</f>
        <v>0</v>
      </c>
      <c r="N2855">
        <f>IFERROR(IF(L2855="CO2",M2855,IF(L2855="CH4",M2855*Hoja1!$C$19,BASEDEDATOS!M2855*Hoja1!$C$20)),0)</f>
        <v>0</v>
      </c>
    </row>
    <row r="2856" spans="2:14" x14ac:dyDescent="0.75">
      <c r="B2856" t="str">
        <f t="shared" si="27"/>
        <v>1B2aii</v>
      </c>
      <c r="C2856" t="str">
        <f>Hoja1!$C$31</f>
        <v>CRUDO</v>
      </c>
      <c r="D2856" t="s">
        <v>13</v>
      </c>
      <c r="E2856" t="s">
        <v>320</v>
      </c>
      <c r="F2856" t="s">
        <v>851</v>
      </c>
      <c r="L2856" t="s">
        <v>31</v>
      </c>
      <c r="M2856">
        <f>'Venteo_Gas Casing'!AQ77</f>
        <v>0</v>
      </c>
      <c r="N2856">
        <f>IFERROR(IF(L2856="CO2",M2856,IF(L2856="CH4",M2856*Hoja1!$C$19,BASEDEDATOS!M2856*Hoja1!$C$20)),0)</f>
        <v>0</v>
      </c>
    </row>
    <row r="2857" spans="2:14" x14ac:dyDescent="0.75">
      <c r="B2857" t="str">
        <f t="shared" si="27"/>
        <v>1B2aii</v>
      </c>
      <c r="C2857" t="str">
        <f>Hoja1!$C$31</f>
        <v>CRUDO</v>
      </c>
      <c r="D2857" t="s">
        <v>13</v>
      </c>
      <c r="E2857" t="s">
        <v>320</v>
      </c>
      <c r="F2857" t="s">
        <v>851</v>
      </c>
      <c r="L2857" t="s">
        <v>31</v>
      </c>
      <c r="M2857">
        <f>'Venteo_Gas Casing'!AQ78</f>
        <v>0</v>
      </c>
      <c r="N2857">
        <f>IFERROR(IF(L2857="CO2",M2857,IF(L2857="CH4",M2857*Hoja1!$C$19,BASEDEDATOS!M2857*Hoja1!$C$20)),0)</f>
        <v>0</v>
      </c>
    </row>
    <row r="2858" spans="2:14" x14ac:dyDescent="0.75">
      <c r="B2858" t="str">
        <f t="shared" si="27"/>
        <v>1B2aii</v>
      </c>
      <c r="C2858" t="str">
        <f>Hoja1!$C$31</f>
        <v>CRUDO</v>
      </c>
      <c r="D2858" t="s">
        <v>13</v>
      </c>
      <c r="E2858" t="s">
        <v>320</v>
      </c>
      <c r="F2858" t="s">
        <v>851</v>
      </c>
      <c r="L2858" t="s">
        <v>31</v>
      </c>
      <c r="M2858">
        <f>'Venteo_Gas Casing'!AQ79</f>
        <v>0</v>
      </c>
      <c r="N2858">
        <f>IFERROR(IF(L2858="CO2",M2858,IF(L2858="CH4",M2858*Hoja1!$C$19,BASEDEDATOS!M2858*Hoja1!$C$20)),0)</f>
        <v>0</v>
      </c>
    </row>
    <row r="2859" spans="2:14" x14ac:dyDescent="0.75">
      <c r="B2859" t="str">
        <f t="shared" si="27"/>
        <v>1B2aii</v>
      </c>
      <c r="C2859" t="str">
        <f>Hoja1!$C$31</f>
        <v>CRUDO</v>
      </c>
      <c r="D2859" t="s">
        <v>13</v>
      </c>
      <c r="E2859" t="s">
        <v>320</v>
      </c>
      <c r="F2859" t="s">
        <v>851</v>
      </c>
      <c r="L2859" t="s">
        <v>31</v>
      </c>
      <c r="M2859">
        <f>'Venteo_Gas Casing'!AQ80</f>
        <v>0</v>
      </c>
      <c r="N2859">
        <f>IFERROR(IF(L2859="CO2",M2859,IF(L2859="CH4",M2859*Hoja1!$C$19,BASEDEDATOS!M2859*Hoja1!$C$20)),0)</f>
        <v>0</v>
      </c>
    </row>
    <row r="2860" spans="2:14" x14ac:dyDescent="0.75">
      <c r="B2860" t="str">
        <f t="shared" si="27"/>
        <v>1B2aii</v>
      </c>
      <c r="C2860" t="str">
        <f>Hoja1!$C$31</f>
        <v>CRUDO</v>
      </c>
      <c r="D2860" t="s">
        <v>13</v>
      </c>
      <c r="E2860" t="s">
        <v>320</v>
      </c>
      <c r="F2860" t="s">
        <v>851</v>
      </c>
      <c r="L2860" t="s">
        <v>31</v>
      </c>
      <c r="M2860">
        <f>'Venteo_Gas Casing'!AQ81</f>
        <v>0</v>
      </c>
      <c r="N2860">
        <f>IFERROR(IF(L2860="CO2",M2860,IF(L2860="CH4",M2860*Hoja1!$C$19,BASEDEDATOS!M2860*Hoja1!$C$20)),0)</f>
        <v>0</v>
      </c>
    </row>
    <row r="2861" spans="2:14" x14ac:dyDescent="0.75">
      <c r="B2861" t="str">
        <f t="shared" si="27"/>
        <v>1B2aii</v>
      </c>
      <c r="C2861" t="str">
        <f>Hoja1!$C$31</f>
        <v>CRUDO</v>
      </c>
      <c r="D2861" t="s">
        <v>13</v>
      </c>
      <c r="E2861" t="s">
        <v>320</v>
      </c>
      <c r="F2861" t="s">
        <v>851</v>
      </c>
      <c r="L2861" t="s">
        <v>31</v>
      </c>
      <c r="M2861">
        <f>'Venteo_Gas Casing'!AQ82</f>
        <v>0</v>
      </c>
      <c r="N2861">
        <f>IFERROR(IF(L2861="CO2",M2861,IF(L2861="CH4",M2861*Hoja1!$C$19,BASEDEDATOS!M2861*Hoja1!$C$20)),0)</f>
        <v>0</v>
      </c>
    </row>
    <row r="2862" spans="2:14" x14ac:dyDescent="0.75">
      <c r="B2862" t="str">
        <f t="shared" si="27"/>
        <v>1B2aii</v>
      </c>
      <c r="C2862" t="str">
        <f>Hoja1!$C$31</f>
        <v>CRUDO</v>
      </c>
      <c r="D2862" t="s">
        <v>13</v>
      </c>
      <c r="E2862" t="s">
        <v>320</v>
      </c>
      <c r="F2862" t="s">
        <v>851</v>
      </c>
      <c r="L2862" t="s">
        <v>31</v>
      </c>
      <c r="M2862">
        <f>'Venteo_Gas Casing'!AQ83</f>
        <v>0</v>
      </c>
      <c r="N2862">
        <f>IFERROR(IF(L2862="CO2",M2862,IF(L2862="CH4",M2862*Hoja1!$C$19,BASEDEDATOS!M2862*Hoja1!$C$20)),0)</f>
        <v>0</v>
      </c>
    </row>
    <row r="2863" spans="2:14" x14ac:dyDescent="0.75">
      <c r="B2863" t="str">
        <f t="shared" si="27"/>
        <v>1B2aii</v>
      </c>
      <c r="C2863" t="str">
        <f>Hoja1!$C$31</f>
        <v>CRUDO</v>
      </c>
      <c r="D2863" t="s">
        <v>13</v>
      </c>
      <c r="E2863" t="s">
        <v>320</v>
      </c>
      <c r="F2863" t="s">
        <v>851</v>
      </c>
      <c r="L2863" t="s">
        <v>31</v>
      </c>
      <c r="M2863">
        <f>'Venteo_Gas Casing'!AQ84</f>
        <v>0</v>
      </c>
      <c r="N2863">
        <f>IFERROR(IF(L2863="CO2",M2863,IF(L2863="CH4",M2863*Hoja1!$C$19,BASEDEDATOS!M2863*Hoja1!$C$20)),0)</f>
        <v>0</v>
      </c>
    </row>
    <row r="2864" spans="2:14" x14ac:dyDescent="0.75">
      <c r="B2864" t="str">
        <f t="shared" si="27"/>
        <v>1B2aii</v>
      </c>
      <c r="C2864" t="str">
        <f>Hoja1!$C$31</f>
        <v>CRUDO</v>
      </c>
      <c r="D2864" t="s">
        <v>13</v>
      </c>
      <c r="E2864" t="s">
        <v>320</v>
      </c>
      <c r="F2864" t="s">
        <v>851</v>
      </c>
      <c r="L2864" t="s">
        <v>31</v>
      </c>
      <c r="M2864">
        <f>'Venteo_Gas Casing'!AQ85</f>
        <v>0</v>
      </c>
      <c r="N2864">
        <f>IFERROR(IF(L2864="CO2",M2864,IF(L2864="CH4",M2864*Hoja1!$C$19,BASEDEDATOS!M2864*Hoja1!$C$20)),0)</f>
        <v>0</v>
      </c>
    </row>
    <row r="2865" spans="2:14" x14ac:dyDescent="0.75">
      <c r="B2865" t="str">
        <f t="shared" si="27"/>
        <v>1B2aii</v>
      </c>
      <c r="C2865" t="str">
        <f>Hoja1!$C$31</f>
        <v>CRUDO</v>
      </c>
      <c r="D2865" t="s">
        <v>13</v>
      </c>
      <c r="E2865" t="s">
        <v>320</v>
      </c>
      <c r="F2865" t="s">
        <v>851</v>
      </c>
      <c r="L2865" t="s">
        <v>31</v>
      </c>
      <c r="M2865">
        <f>'Venteo_Gas Casing'!AQ86</f>
        <v>0</v>
      </c>
      <c r="N2865">
        <f>IFERROR(IF(L2865="CO2",M2865,IF(L2865="CH4",M2865*Hoja1!$C$19,BASEDEDATOS!M2865*Hoja1!$C$20)),0)</f>
        <v>0</v>
      </c>
    </row>
    <row r="2866" spans="2:14" x14ac:dyDescent="0.75">
      <c r="B2866" t="str">
        <f t="shared" si="27"/>
        <v>1B2aii</v>
      </c>
      <c r="C2866" t="str">
        <f>Hoja1!$C$31</f>
        <v>CRUDO</v>
      </c>
      <c r="D2866" t="s">
        <v>13</v>
      </c>
      <c r="E2866" t="s">
        <v>320</v>
      </c>
      <c r="F2866" t="s">
        <v>851</v>
      </c>
      <c r="L2866" t="s">
        <v>31</v>
      </c>
      <c r="M2866">
        <f>'Venteo_Gas Casing'!AQ87</f>
        <v>0</v>
      </c>
      <c r="N2866">
        <f>IFERROR(IF(L2866="CO2",M2866,IF(L2866="CH4",M2866*Hoja1!$C$19,BASEDEDATOS!M2866*Hoja1!$C$20)),0)</f>
        <v>0</v>
      </c>
    </row>
    <row r="2867" spans="2:14" x14ac:dyDescent="0.75">
      <c r="B2867" t="str">
        <f t="shared" si="27"/>
        <v>1B2aii</v>
      </c>
      <c r="C2867" t="str">
        <f>Hoja1!$C$31</f>
        <v>CRUDO</v>
      </c>
      <c r="D2867" t="s">
        <v>13</v>
      </c>
      <c r="E2867" t="s">
        <v>320</v>
      </c>
      <c r="F2867" t="s">
        <v>851</v>
      </c>
      <c r="L2867" t="s">
        <v>31</v>
      </c>
      <c r="M2867">
        <f>'Venteo_Gas Casing'!AQ88</f>
        <v>0</v>
      </c>
      <c r="N2867">
        <f>IFERROR(IF(L2867="CO2",M2867,IF(L2867="CH4",M2867*Hoja1!$C$19,BASEDEDATOS!M2867*Hoja1!$C$20)),0)</f>
        <v>0</v>
      </c>
    </row>
    <row r="2868" spans="2:14" x14ac:dyDescent="0.75">
      <c r="B2868" t="str">
        <f t="shared" si="27"/>
        <v>1B2aii</v>
      </c>
      <c r="C2868" t="str">
        <f>Hoja1!$C$31</f>
        <v>CRUDO</v>
      </c>
      <c r="D2868" t="s">
        <v>13</v>
      </c>
      <c r="E2868" t="s">
        <v>320</v>
      </c>
      <c r="F2868" t="s">
        <v>851</v>
      </c>
      <c r="L2868" t="s">
        <v>31</v>
      </c>
      <c r="M2868">
        <f>'Venteo_Gas Casing'!AQ89</f>
        <v>0</v>
      </c>
      <c r="N2868">
        <f>IFERROR(IF(L2868="CO2",M2868,IF(L2868="CH4",M2868*Hoja1!$C$19,BASEDEDATOS!M2868*Hoja1!$C$20)),0)</f>
        <v>0</v>
      </c>
    </row>
    <row r="2869" spans="2:14" x14ac:dyDescent="0.75">
      <c r="B2869" t="str">
        <f t="shared" si="27"/>
        <v>1B2aii</v>
      </c>
      <c r="C2869" t="str">
        <f>Hoja1!$C$31</f>
        <v>CRUDO</v>
      </c>
      <c r="D2869" t="s">
        <v>13</v>
      </c>
      <c r="E2869" t="s">
        <v>320</v>
      </c>
      <c r="F2869" t="s">
        <v>851</v>
      </c>
      <c r="L2869" t="s">
        <v>31</v>
      </c>
      <c r="M2869">
        <f>'Venteo_Gas Casing'!AQ90</f>
        <v>0</v>
      </c>
      <c r="N2869">
        <f>IFERROR(IF(L2869="CO2",M2869,IF(L2869="CH4",M2869*Hoja1!$C$19,BASEDEDATOS!M2869*Hoja1!$C$20)),0)</f>
        <v>0</v>
      </c>
    </row>
    <row r="2870" spans="2:14" x14ac:dyDescent="0.75">
      <c r="B2870" t="str">
        <f t="shared" si="27"/>
        <v>1B2aii</v>
      </c>
      <c r="C2870" t="str">
        <f>Hoja1!$C$31</f>
        <v>CRUDO</v>
      </c>
      <c r="D2870" t="s">
        <v>13</v>
      </c>
      <c r="E2870" t="s">
        <v>320</v>
      </c>
      <c r="F2870" t="s">
        <v>851</v>
      </c>
      <c r="L2870" t="s">
        <v>31</v>
      </c>
      <c r="M2870">
        <f>'Venteo_Gas Casing'!AQ91</f>
        <v>0</v>
      </c>
      <c r="N2870">
        <f>IFERROR(IF(L2870="CO2",M2870,IF(L2870="CH4",M2870*Hoja1!$C$19,BASEDEDATOS!M2870*Hoja1!$C$20)),0)</f>
        <v>0</v>
      </c>
    </row>
    <row r="2871" spans="2:14" x14ac:dyDescent="0.75">
      <c r="B2871" t="str">
        <f t="shared" si="27"/>
        <v>1B2aii</v>
      </c>
      <c r="C2871" t="str">
        <f>Hoja1!$C$31</f>
        <v>CRUDO</v>
      </c>
      <c r="D2871" t="s">
        <v>13</v>
      </c>
      <c r="E2871" t="s">
        <v>320</v>
      </c>
      <c r="F2871" t="s">
        <v>851</v>
      </c>
      <c r="L2871" t="s">
        <v>31</v>
      </c>
      <c r="M2871">
        <f>'Venteo_Gas Casing'!AQ92</f>
        <v>0</v>
      </c>
      <c r="N2871">
        <f>IFERROR(IF(L2871="CO2",M2871,IF(L2871="CH4",M2871*Hoja1!$C$19,BASEDEDATOS!M2871*Hoja1!$C$20)),0)</f>
        <v>0</v>
      </c>
    </row>
    <row r="2872" spans="2:14" x14ac:dyDescent="0.75">
      <c r="B2872" t="str">
        <f t="shared" si="27"/>
        <v>1B2aii</v>
      </c>
      <c r="C2872" t="str">
        <f>Hoja1!$C$31</f>
        <v>CRUDO</v>
      </c>
      <c r="D2872" t="s">
        <v>13</v>
      </c>
      <c r="E2872" t="s">
        <v>320</v>
      </c>
      <c r="F2872" t="s">
        <v>851</v>
      </c>
      <c r="L2872" t="s">
        <v>31</v>
      </c>
      <c r="M2872">
        <f>'Venteo_Gas Casing'!AQ93</f>
        <v>0</v>
      </c>
      <c r="N2872">
        <f>IFERROR(IF(L2872="CO2",M2872,IF(L2872="CH4",M2872*Hoja1!$C$19,BASEDEDATOS!M2872*Hoja1!$C$20)),0)</f>
        <v>0</v>
      </c>
    </row>
    <row r="2873" spans="2:14" x14ac:dyDescent="0.75">
      <c r="B2873" t="str">
        <f t="shared" si="27"/>
        <v>1B2aii</v>
      </c>
      <c r="C2873" t="str">
        <f>Hoja1!$C$31</f>
        <v>CRUDO</v>
      </c>
      <c r="D2873" t="s">
        <v>13</v>
      </c>
      <c r="E2873" t="s">
        <v>320</v>
      </c>
      <c r="F2873" t="s">
        <v>851</v>
      </c>
      <c r="L2873" t="s">
        <v>31</v>
      </c>
      <c r="M2873">
        <f>'Venteo_Gas Casing'!AQ94</f>
        <v>0</v>
      </c>
      <c r="N2873">
        <f>IFERROR(IF(L2873="CO2",M2873,IF(L2873="CH4",M2873*Hoja1!$C$19,BASEDEDATOS!M2873*Hoja1!$C$20)),0)</f>
        <v>0</v>
      </c>
    </row>
    <row r="2874" spans="2:14" x14ac:dyDescent="0.75">
      <c r="B2874" t="str">
        <f t="shared" si="27"/>
        <v>1B2aii</v>
      </c>
      <c r="C2874" t="str">
        <f>Hoja1!$C$31</f>
        <v>CRUDO</v>
      </c>
      <c r="D2874" t="s">
        <v>13</v>
      </c>
      <c r="E2874" t="s">
        <v>320</v>
      </c>
      <c r="F2874" t="s">
        <v>851</v>
      </c>
      <c r="L2874" t="s">
        <v>31</v>
      </c>
      <c r="M2874">
        <f>'Venteo_Gas Casing'!AQ95</f>
        <v>0</v>
      </c>
      <c r="N2874">
        <f>IFERROR(IF(L2874="CO2",M2874,IF(L2874="CH4",M2874*Hoja1!$C$19,BASEDEDATOS!M2874*Hoja1!$C$20)),0)</f>
        <v>0</v>
      </c>
    </row>
    <row r="2875" spans="2:14" x14ac:dyDescent="0.75">
      <c r="B2875" t="str">
        <f t="shared" si="27"/>
        <v>1B2aii</v>
      </c>
      <c r="C2875" t="str">
        <f>Hoja1!$C$31</f>
        <v>CRUDO</v>
      </c>
      <c r="D2875" t="s">
        <v>13</v>
      </c>
      <c r="E2875" t="s">
        <v>320</v>
      </c>
      <c r="F2875" t="s">
        <v>851</v>
      </c>
      <c r="L2875" t="s">
        <v>31</v>
      </c>
      <c r="M2875">
        <f>'Venteo_Gas Casing'!AQ96</f>
        <v>0</v>
      </c>
      <c r="N2875">
        <f>IFERROR(IF(L2875="CO2",M2875,IF(L2875="CH4",M2875*Hoja1!$C$19,BASEDEDATOS!M2875*Hoja1!$C$20)),0)</f>
        <v>0</v>
      </c>
    </row>
    <row r="2876" spans="2:14" x14ac:dyDescent="0.75">
      <c r="B2876" t="str">
        <f t="shared" si="27"/>
        <v>1B2aii</v>
      </c>
      <c r="C2876" t="str">
        <f>Hoja1!$C$31</f>
        <v>CRUDO</v>
      </c>
      <c r="D2876" t="s">
        <v>13</v>
      </c>
      <c r="E2876" t="s">
        <v>320</v>
      </c>
      <c r="F2876" t="s">
        <v>851</v>
      </c>
      <c r="L2876" t="s">
        <v>31</v>
      </c>
      <c r="M2876">
        <f>'Venteo_Gas Casing'!AQ97</f>
        <v>0</v>
      </c>
      <c r="N2876">
        <f>IFERROR(IF(L2876="CO2",M2876,IF(L2876="CH4",M2876*Hoja1!$C$19,BASEDEDATOS!M2876*Hoja1!$C$20)),0)</f>
        <v>0</v>
      </c>
    </row>
    <row r="2877" spans="2:14" x14ac:dyDescent="0.75">
      <c r="B2877" t="str">
        <f t="shared" si="27"/>
        <v>1B2aii</v>
      </c>
      <c r="C2877" t="str">
        <f>Hoja1!$C$31</f>
        <v>CRUDO</v>
      </c>
      <c r="D2877" t="s">
        <v>13</v>
      </c>
      <c r="E2877" t="s">
        <v>320</v>
      </c>
      <c r="F2877" t="s">
        <v>851</v>
      </c>
      <c r="L2877" t="s">
        <v>31</v>
      </c>
      <c r="M2877">
        <f>'Venteo_Gas Casing'!AQ98</f>
        <v>0</v>
      </c>
      <c r="N2877">
        <f>IFERROR(IF(L2877="CO2",M2877,IF(L2877="CH4",M2877*Hoja1!$C$19,BASEDEDATOS!M2877*Hoja1!$C$20)),0)</f>
        <v>0</v>
      </c>
    </row>
    <row r="2878" spans="2:14" x14ac:dyDescent="0.75">
      <c r="B2878" t="str">
        <f t="shared" si="27"/>
        <v>1B2aii</v>
      </c>
      <c r="C2878" t="str">
        <f>Hoja1!$C$31</f>
        <v>CRUDO</v>
      </c>
      <c r="D2878" t="s">
        <v>13</v>
      </c>
      <c r="E2878" t="s">
        <v>320</v>
      </c>
      <c r="F2878" t="s">
        <v>851</v>
      </c>
      <c r="L2878" t="s">
        <v>31</v>
      </c>
      <c r="M2878">
        <f>'Venteo_Gas Casing'!AQ99</f>
        <v>0</v>
      </c>
      <c r="N2878">
        <f>IFERROR(IF(L2878="CO2",M2878,IF(L2878="CH4",M2878*Hoja1!$C$19,BASEDEDATOS!M2878*Hoja1!$C$20)),0)</f>
        <v>0</v>
      </c>
    </row>
    <row r="2879" spans="2:14" x14ac:dyDescent="0.75">
      <c r="B2879" t="str">
        <f t="shared" si="27"/>
        <v>1B2aii</v>
      </c>
      <c r="C2879" t="str">
        <f>Hoja1!$C$31</f>
        <v>CRUDO</v>
      </c>
      <c r="D2879" t="s">
        <v>13</v>
      </c>
      <c r="E2879" t="s">
        <v>320</v>
      </c>
      <c r="F2879" t="s">
        <v>851</v>
      </c>
      <c r="L2879" t="s">
        <v>31</v>
      </c>
      <c r="M2879">
        <f>'Venteo_Gas Casing'!AQ100</f>
        <v>0</v>
      </c>
      <c r="N2879">
        <f>IFERROR(IF(L2879="CO2",M2879,IF(L2879="CH4",M2879*Hoja1!$C$19,BASEDEDATOS!M2879*Hoja1!$C$20)),0)</f>
        <v>0</v>
      </c>
    </row>
    <row r="2880" spans="2:14" x14ac:dyDescent="0.75">
      <c r="B2880" t="str">
        <f t="shared" si="27"/>
        <v>1B2aii</v>
      </c>
      <c r="C2880" t="str">
        <f>Hoja1!$C$31</f>
        <v>CRUDO</v>
      </c>
      <c r="D2880" t="s">
        <v>13</v>
      </c>
      <c r="E2880" t="s">
        <v>320</v>
      </c>
      <c r="F2880" t="s">
        <v>851</v>
      </c>
      <c r="L2880" t="s">
        <v>31</v>
      </c>
      <c r="M2880">
        <f>'Venteo_Gas Casing'!AQ101</f>
        <v>0</v>
      </c>
      <c r="N2880">
        <f>IFERROR(IF(L2880="CO2",M2880,IF(L2880="CH4",M2880*Hoja1!$C$19,BASEDEDATOS!M2880*Hoja1!$C$20)),0)</f>
        <v>0</v>
      </c>
    </row>
    <row r="2881" spans="2:14" x14ac:dyDescent="0.75">
      <c r="B2881" t="str">
        <f t="shared" si="27"/>
        <v>1B2aii</v>
      </c>
      <c r="C2881" t="str">
        <f>Hoja1!$C$31</f>
        <v>CRUDO</v>
      </c>
      <c r="D2881" t="s">
        <v>13</v>
      </c>
      <c r="E2881" t="s">
        <v>320</v>
      </c>
      <c r="F2881" t="s">
        <v>851</v>
      </c>
      <c r="L2881" t="s">
        <v>31</v>
      </c>
      <c r="M2881">
        <f>'Venteo_Gas Casing'!AQ102</f>
        <v>0</v>
      </c>
      <c r="N2881">
        <f>IFERROR(IF(L2881="CO2",M2881,IF(L2881="CH4",M2881*Hoja1!$C$19,BASEDEDATOS!M2881*Hoja1!$C$20)),0)</f>
        <v>0</v>
      </c>
    </row>
    <row r="2882" spans="2:14" x14ac:dyDescent="0.75">
      <c r="B2882" t="str">
        <f t="shared" si="27"/>
        <v>1B2aii</v>
      </c>
      <c r="C2882" t="str">
        <f>Hoja1!$C$31</f>
        <v>CRUDO</v>
      </c>
      <c r="D2882" t="s">
        <v>13</v>
      </c>
      <c r="E2882" t="s">
        <v>320</v>
      </c>
      <c r="F2882" t="s">
        <v>851</v>
      </c>
      <c r="L2882" t="s">
        <v>31</v>
      </c>
      <c r="M2882">
        <f>'Venteo_Gas Casing'!AQ103</f>
        <v>0</v>
      </c>
      <c r="N2882">
        <f>IFERROR(IF(L2882="CO2",M2882,IF(L2882="CH4",M2882*Hoja1!$C$19,BASEDEDATOS!M2882*Hoja1!$C$20)),0)</f>
        <v>0</v>
      </c>
    </row>
    <row r="2883" spans="2:14" x14ac:dyDescent="0.75">
      <c r="B2883" t="str">
        <f t="shared" si="27"/>
        <v>1B2aii</v>
      </c>
      <c r="C2883" t="str">
        <f>Hoja1!$C$31</f>
        <v>CRUDO</v>
      </c>
      <c r="D2883" t="s">
        <v>13</v>
      </c>
      <c r="E2883" t="s">
        <v>320</v>
      </c>
      <c r="F2883" t="s">
        <v>851</v>
      </c>
      <c r="L2883" t="s">
        <v>31</v>
      </c>
      <c r="M2883">
        <f>'Venteo_Gas Casing'!AQ104</f>
        <v>0</v>
      </c>
      <c r="N2883">
        <f>IFERROR(IF(L2883="CO2",M2883,IF(L2883="CH4",M2883*Hoja1!$C$19,BASEDEDATOS!M2883*Hoja1!$C$20)),0)</f>
        <v>0</v>
      </c>
    </row>
    <row r="2884" spans="2:14" x14ac:dyDescent="0.75">
      <c r="B2884" t="str">
        <f t="shared" si="27"/>
        <v>1B2aii</v>
      </c>
      <c r="C2884" t="str">
        <f>Hoja1!$C$31</f>
        <v>CRUDO</v>
      </c>
      <c r="D2884" t="s">
        <v>13</v>
      </c>
      <c r="E2884" t="s">
        <v>320</v>
      </c>
      <c r="F2884" t="s">
        <v>851</v>
      </c>
      <c r="L2884" t="s">
        <v>31</v>
      </c>
      <c r="M2884">
        <f>'Venteo_Gas Casing'!AQ105</f>
        <v>0</v>
      </c>
      <c r="N2884">
        <f>IFERROR(IF(L2884="CO2",M2884,IF(L2884="CH4",M2884*Hoja1!$C$19,BASEDEDATOS!M2884*Hoja1!$C$20)),0)</f>
        <v>0</v>
      </c>
    </row>
    <row r="2885" spans="2:14" x14ac:dyDescent="0.75">
      <c r="B2885" t="str">
        <f t="shared" si="27"/>
        <v>1B2aii</v>
      </c>
      <c r="C2885" t="str">
        <f>Hoja1!$C$31</f>
        <v>CRUDO</v>
      </c>
      <c r="D2885" t="s">
        <v>13</v>
      </c>
      <c r="E2885" t="s">
        <v>320</v>
      </c>
      <c r="F2885" t="s">
        <v>851</v>
      </c>
      <c r="L2885" t="s">
        <v>31</v>
      </c>
      <c r="M2885">
        <f>'Venteo_Gas Casing'!AQ106</f>
        <v>0</v>
      </c>
      <c r="N2885">
        <f>IFERROR(IF(L2885="CO2",M2885,IF(L2885="CH4",M2885*Hoja1!$C$19,BASEDEDATOS!M2885*Hoja1!$C$20)),0)</f>
        <v>0</v>
      </c>
    </row>
    <row r="2886" spans="2:14" x14ac:dyDescent="0.75">
      <c r="B2886" t="str">
        <f t="shared" si="27"/>
        <v>1B2aii</v>
      </c>
      <c r="C2886" t="str">
        <f>Hoja1!$C$31</f>
        <v>CRUDO</v>
      </c>
      <c r="D2886" t="s">
        <v>13</v>
      </c>
      <c r="E2886" t="s">
        <v>320</v>
      </c>
      <c r="F2886" t="s">
        <v>851</v>
      </c>
      <c r="L2886" t="s">
        <v>31</v>
      </c>
      <c r="M2886">
        <f>'Venteo_Gas Casing'!AQ107</f>
        <v>0</v>
      </c>
      <c r="N2886">
        <f>IFERROR(IF(L2886="CO2",M2886,IF(L2886="CH4",M2886*Hoja1!$C$19,BASEDEDATOS!M2886*Hoja1!$C$20)),0)</f>
        <v>0</v>
      </c>
    </row>
    <row r="2887" spans="2:14" x14ac:dyDescent="0.75">
      <c r="B2887" t="str">
        <f t="shared" si="27"/>
        <v>1B2aii</v>
      </c>
      <c r="C2887" t="str">
        <f>Hoja1!$C$31</f>
        <v>CRUDO</v>
      </c>
      <c r="D2887" t="s">
        <v>13</v>
      </c>
      <c r="E2887" t="s">
        <v>320</v>
      </c>
      <c r="F2887" t="s">
        <v>851</v>
      </c>
      <c r="L2887" t="s">
        <v>31</v>
      </c>
      <c r="M2887">
        <f>'Venteo_Gas Casing'!AQ108</f>
        <v>0</v>
      </c>
      <c r="N2887">
        <f>IFERROR(IF(L2887="CO2",M2887,IF(L2887="CH4",M2887*Hoja1!$C$19,BASEDEDATOS!M2887*Hoja1!$C$20)),0)</f>
        <v>0</v>
      </c>
    </row>
    <row r="2888" spans="2:14" x14ac:dyDescent="0.75">
      <c r="B2888" t="str">
        <f t="shared" si="27"/>
        <v>1B2aii</v>
      </c>
      <c r="C2888" t="str">
        <f>Hoja1!$C$31</f>
        <v>CRUDO</v>
      </c>
      <c r="D2888" t="s">
        <v>13</v>
      </c>
      <c r="E2888" t="s">
        <v>320</v>
      </c>
      <c r="F2888" t="s">
        <v>851</v>
      </c>
      <c r="L2888" t="s">
        <v>31</v>
      </c>
      <c r="M2888">
        <f>'Venteo_Gas Casing'!AQ109</f>
        <v>0</v>
      </c>
      <c r="N2888">
        <f>IFERROR(IF(L2888="CO2",M2888,IF(L2888="CH4",M2888*Hoja1!$C$19,BASEDEDATOS!M2888*Hoja1!$C$20)),0)</f>
        <v>0</v>
      </c>
    </row>
    <row r="2889" spans="2:14" x14ac:dyDescent="0.75">
      <c r="B2889" t="str">
        <f t="shared" si="27"/>
        <v>1B2aii</v>
      </c>
      <c r="C2889" t="str">
        <f>Hoja1!$C$31</f>
        <v>CRUDO</v>
      </c>
      <c r="D2889" t="s">
        <v>13</v>
      </c>
      <c r="E2889" t="s">
        <v>320</v>
      </c>
      <c r="F2889" t="s">
        <v>851</v>
      </c>
      <c r="L2889" t="s">
        <v>31</v>
      </c>
      <c r="M2889">
        <f>'Venteo_Gas Casing'!AQ110</f>
        <v>0</v>
      </c>
      <c r="N2889">
        <f>IFERROR(IF(L2889="CO2",M2889,IF(L2889="CH4",M2889*Hoja1!$C$19,BASEDEDATOS!M2889*Hoja1!$C$20)),0)</f>
        <v>0</v>
      </c>
    </row>
    <row r="2890" spans="2:14" x14ac:dyDescent="0.75">
      <c r="B2890" t="str">
        <f t="shared" si="27"/>
        <v>1B2aii</v>
      </c>
      <c r="C2890" t="str">
        <f>Hoja1!$C$31</f>
        <v>CRUDO</v>
      </c>
      <c r="D2890" t="s">
        <v>13</v>
      </c>
      <c r="E2890" t="s">
        <v>320</v>
      </c>
      <c r="F2890" t="s">
        <v>851</v>
      </c>
      <c r="L2890" t="s">
        <v>31</v>
      </c>
      <c r="M2890">
        <f>'Venteo_Gas Casing'!AQ111</f>
        <v>0</v>
      </c>
      <c r="N2890">
        <f>IFERROR(IF(L2890="CO2",M2890,IF(L2890="CH4",M2890*Hoja1!$C$19,BASEDEDATOS!M2890*Hoja1!$C$20)),0)</f>
        <v>0</v>
      </c>
    </row>
    <row r="2891" spans="2:14" x14ac:dyDescent="0.75">
      <c r="B2891" t="str">
        <f t="shared" si="27"/>
        <v>1B2aii</v>
      </c>
      <c r="C2891" t="str">
        <f>Hoja1!$C$31</f>
        <v>CRUDO</v>
      </c>
      <c r="D2891" t="s">
        <v>13</v>
      </c>
      <c r="E2891" t="s">
        <v>320</v>
      </c>
      <c r="F2891" t="s">
        <v>851</v>
      </c>
      <c r="L2891" t="s">
        <v>31</v>
      </c>
      <c r="M2891">
        <f>'Venteo_Gas Casing'!AQ112</f>
        <v>0</v>
      </c>
      <c r="N2891">
        <f>IFERROR(IF(L2891="CO2",M2891,IF(L2891="CH4",M2891*Hoja1!$C$19,BASEDEDATOS!M2891*Hoja1!$C$20)),0)</f>
        <v>0</v>
      </c>
    </row>
    <row r="2892" spans="2:14" x14ac:dyDescent="0.75">
      <c r="B2892" t="str">
        <f t="shared" si="27"/>
        <v>1B2aii</v>
      </c>
      <c r="C2892" t="str">
        <f>Hoja1!$C$31</f>
        <v>CRUDO</v>
      </c>
      <c r="D2892" t="s">
        <v>13</v>
      </c>
      <c r="E2892" t="s">
        <v>320</v>
      </c>
      <c r="F2892" t="s">
        <v>851</v>
      </c>
      <c r="L2892" t="s">
        <v>31</v>
      </c>
      <c r="M2892">
        <f>'Venteo_Gas Casing'!AQ113</f>
        <v>0</v>
      </c>
      <c r="N2892">
        <f>IFERROR(IF(L2892="CO2",M2892,IF(L2892="CH4",M2892*Hoja1!$C$19,BASEDEDATOS!M2892*Hoja1!$C$20)),0)</f>
        <v>0</v>
      </c>
    </row>
    <row r="2893" spans="2:14" x14ac:dyDescent="0.75">
      <c r="B2893" t="str">
        <f t="shared" si="27"/>
        <v>1B2aii</v>
      </c>
      <c r="C2893" t="str">
        <f>Hoja1!$C$31</f>
        <v>CRUDO</v>
      </c>
      <c r="D2893" t="s">
        <v>13</v>
      </c>
      <c r="E2893" t="s">
        <v>320</v>
      </c>
      <c r="F2893" t="s">
        <v>851</v>
      </c>
      <c r="L2893" t="s">
        <v>31</v>
      </c>
      <c r="M2893">
        <f>'Venteo_Gas Casing'!AQ114</f>
        <v>0</v>
      </c>
      <c r="N2893">
        <f>IFERROR(IF(L2893="CO2",M2893,IF(L2893="CH4",M2893*Hoja1!$C$19,BASEDEDATOS!M2893*Hoja1!$C$20)),0)</f>
        <v>0</v>
      </c>
    </row>
    <row r="2894" spans="2:14" x14ac:dyDescent="0.75">
      <c r="B2894" t="str">
        <f t="shared" si="27"/>
        <v>1B2aii</v>
      </c>
      <c r="C2894" t="str">
        <f>Hoja1!$C$31</f>
        <v>CRUDO</v>
      </c>
      <c r="D2894" t="s">
        <v>13</v>
      </c>
      <c r="E2894" t="s">
        <v>320</v>
      </c>
      <c r="F2894" t="s">
        <v>851</v>
      </c>
      <c r="L2894" t="s">
        <v>31</v>
      </c>
      <c r="M2894">
        <f>'Venteo_Gas Casing'!AQ115</f>
        <v>0</v>
      </c>
      <c r="N2894">
        <f>IFERROR(IF(L2894="CO2",M2894,IF(L2894="CH4",M2894*Hoja1!$C$19,BASEDEDATOS!M2894*Hoja1!$C$20)),0)</f>
        <v>0</v>
      </c>
    </row>
    <row r="2895" spans="2:14" x14ac:dyDescent="0.75">
      <c r="B2895" t="str">
        <f t="shared" si="27"/>
        <v>1B2aii</v>
      </c>
      <c r="C2895" t="str">
        <f>Hoja1!$C$31</f>
        <v>CRUDO</v>
      </c>
      <c r="D2895" t="s">
        <v>13</v>
      </c>
      <c r="E2895" t="s">
        <v>320</v>
      </c>
      <c r="F2895" t="s">
        <v>851</v>
      </c>
      <c r="L2895" t="s">
        <v>31</v>
      </c>
      <c r="M2895">
        <f>'Venteo_Gas Casing'!AQ116</f>
        <v>0</v>
      </c>
      <c r="N2895">
        <f>IFERROR(IF(L2895="CO2",M2895,IF(L2895="CH4",M2895*Hoja1!$C$19,BASEDEDATOS!M2895*Hoja1!$C$20)),0)</f>
        <v>0</v>
      </c>
    </row>
    <row r="2896" spans="2:14" x14ac:dyDescent="0.75">
      <c r="B2896" t="str">
        <f t="shared" si="27"/>
        <v>1B2aii</v>
      </c>
      <c r="C2896" t="str">
        <f>Hoja1!$C$31</f>
        <v>CRUDO</v>
      </c>
      <c r="D2896" t="s">
        <v>13</v>
      </c>
      <c r="E2896" t="s">
        <v>320</v>
      </c>
      <c r="F2896" t="s">
        <v>851</v>
      </c>
      <c r="L2896" t="s">
        <v>31</v>
      </c>
      <c r="M2896">
        <f>'Venteo_Gas Casing'!AQ117</f>
        <v>0</v>
      </c>
      <c r="N2896">
        <f>IFERROR(IF(L2896="CO2",M2896,IF(L2896="CH4",M2896*Hoja1!$C$19,BASEDEDATOS!M2896*Hoja1!$C$20)),0)</f>
        <v>0</v>
      </c>
    </row>
    <row r="2897" spans="2:14" x14ac:dyDescent="0.75">
      <c r="B2897" t="str">
        <f t="shared" si="27"/>
        <v>1B2aii</v>
      </c>
      <c r="C2897" t="str">
        <f>Hoja1!$C$31</f>
        <v>CRUDO</v>
      </c>
      <c r="D2897" t="s">
        <v>13</v>
      </c>
      <c r="E2897" t="s">
        <v>320</v>
      </c>
      <c r="F2897" t="s">
        <v>851</v>
      </c>
      <c r="L2897" t="s">
        <v>31</v>
      </c>
      <c r="M2897">
        <f>'Venteo_Gas Casing'!AQ118</f>
        <v>0</v>
      </c>
      <c r="N2897">
        <f>IFERROR(IF(L2897="CO2",M2897,IF(L2897="CH4",M2897*Hoja1!$C$19,BASEDEDATOS!M2897*Hoja1!$C$20)),0)</f>
        <v>0</v>
      </c>
    </row>
    <row r="2898" spans="2:14" x14ac:dyDescent="0.75">
      <c r="B2898" t="str">
        <f t="shared" si="27"/>
        <v>1B2aii</v>
      </c>
      <c r="C2898" t="str">
        <f>Hoja1!$C$31</f>
        <v>CRUDO</v>
      </c>
      <c r="D2898" t="s">
        <v>13</v>
      </c>
      <c r="E2898" t="s">
        <v>320</v>
      </c>
      <c r="F2898" t="s">
        <v>851</v>
      </c>
      <c r="L2898" t="s">
        <v>31</v>
      </c>
      <c r="M2898">
        <f>'Venteo_Gas Casing'!AQ119</f>
        <v>0</v>
      </c>
      <c r="N2898">
        <f>IFERROR(IF(L2898="CO2",M2898,IF(L2898="CH4",M2898*Hoja1!$C$19,BASEDEDATOS!M2898*Hoja1!$C$20)),0)</f>
        <v>0</v>
      </c>
    </row>
    <row r="2899" spans="2:14" x14ac:dyDescent="0.75">
      <c r="B2899" t="str">
        <f t="shared" si="27"/>
        <v>1B2aii</v>
      </c>
      <c r="C2899" t="str">
        <f>Hoja1!$C$31</f>
        <v>CRUDO</v>
      </c>
      <c r="D2899" t="s">
        <v>13</v>
      </c>
      <c r="E2899" t="s">
        <v>320</v>
      </c>
      <c r="F2899" t="s">
        <v>851</v>
      </c>
      <c r="L2899" t="s">
        <v>31</v>
      </c>
      <c r="M2899">
        <f>'Venteo_Gas Casing'!AQ120</f>
        <v>0</v>
      </c>
      <c r="N2899">
        <f>IFERROR(IF(L2899="CO2",M2899,IF(L2899="CH4",M2899*Hoja1!$C$19,BASEDEDATOS!M2899*Hoja1!$C$20)),0)</f>
        <v>0</v>
      </c>
    </row>
    <row r="2900" spans="2:14" x14ac:dyDescent="0.75">
      <c r="B2900" t="str">
        <f t="shared" si="27"/>
        <v>1B2aii</v>
      </c>
      <c r="C2900" t="str">
        <f>Hoja1!$C$31</f>
        <v>CRUDO</v>
      </c>
      <c r="D2900" t="s">
        <v>13</v>
      </c>
      <c r="E2900" t="s">
        <v>320</v>
      </c>
      <c r="F2900" t="s">
        <v>851</v>
      </c>
      <c r="L2900" t="s">
        <v>31</v>
      </c>
      <c r="M2900">
        <f>'Venteo_Gas Casing'!AQ121</f>
        <v>0</v>
      </c>
      <c r="N2900">
        <f>IFERROR(IF(L2900="CO2",M2900,IF(L2900="CH4",M2900*Hoja1!$C$19,BASEDEDATOS!M2900*Hoja1!$C$20)),0)</f>
        <v>0</v>
      </c>
    </row>
    <row r="2901" spans="2:14" x14ac:dyDescent="0.75">
      <c r="B2901" t="str">
        <f t="shared" si="27"/>
        <v>1B2aii</v>
      </c>
      <c r="C2901" t="str">
        <f>Hoja1!$C$31</f>
        <v>CRUDO</v>
      </c>
      <c r="D2901" t="s">
        <v>13</v>
      </c>
      <c r="E2901" t="s">
        <v>320</v>
      </c>
      <c r="F2901" t="s">
        <v>851</v>
      </c>
      <c r="L2901" t="s">
        <v>31</v>
      </c>
      <c r="M2901">
        <f>'Venteo_Gas Casing'!AQ122</f>
        <v>0</v>
      </c>
      <c r="N2901">
        <f>IFERROR(IF(L2901="CO2",M2901,IF(L2901="CH4",M2901*Hoja1!$C$19,BASEDEDATOS!M2901*Hoja1!$C$20)),0)</f>
        <v>0</v>
      </c>
    </row>
    <row r="2902" spans="2:14" x14ac:dyDescent="0.75">
      <c r="B2902" t="str">
        <f t="shared" si="27"/>
        <v>1B2aii</v>
      </c>
      <c r="C2902" t="str">
        <f>Hoja1!$C$31</f>
        <v>CRUDO</v>
      </c>
      <c r="D2902" t="s">
        <v>13</v>
      </c>
      <c r="E2902" t="s">
        <v>320</v>
      </c>
      <c r="F2902" t="s">
        <v>851</v>
      </c>
      <c r="L2902" t="s">
        <v>31</v>
      </c>
      <c r="M2902">
        <f>'Venteo_Gas Casing'!AQ123</f>
        <v>0</v>
      </c>
      <c r="N2902">
        <f>IFERROR(IF(L2902="CO2",M2902,IF(L2902="CH4",M2902*Hoja1!$C$19,BASEDEDATOS!M2902*Hoja1!$C$20)),0)</f>
        <v>0</v>
      </c>
    </row>
    <row r="2903" spans="2:14" x14ac:dyDescent="0.75">
      <c r="B2903" t="str">
        <f t="shared" si="27"/>
        <v>1B2aii</v>
      </c>
      <c r="C2903" t="str">
        <f>Hoja1!$C$31</f>
        <v>CRUDO</v>
      </c>
      <c r="D2903" t="s">
        <v>13</v>
      </c>
      <c r="E2903" t="s">
        <v>320</v>
      </c>
      <c r="F2903" t="s">
        <v>851</v>
      </c>
      <c r="L2903" t="s">
        <v>31</v>
      </c>
      <c r="M2903">
        <f>'Venteo_Gas Casing'!AQ124</f>
        <v>0</v>
      </c>
      <c r="N2903">
        <f>IFERROR(IF(L2903="CO2",M2903,IF(L2903="CH4",M2903*Hoja1!$C$19,BASEDEDATOS!M2903*Hoja1!$C$20)),0)</f>
        <v>0</v>
      </c>
    </row>
    <row r="2904" spans="2:14" x14ac:dyDescent="0.75">
      <c r="B2904" t="str">
        <f t="shared" si="27"/>
        <v>1B2aii</v>
      </c>
      <c r="C2904" t="str">
        <f>Hoja1!$C$31</f>
        <v>CRUDO</v>
      </c>
      <c r="D2904" t="s">
        <v>13</v>
      </c>
      <c r="E2904" t="s">
        <v>320</v>
      </c>
      <c r="F2904" t="s">
        <v>851</v>
      </c>
      <c r="L2904" t="s">
        <v>31</v>
      </c>
      <c r="M2904">
        <f>'Venteo_Gas Casing'!AQ125</f>
        <v>0</v>
      </c>
      <c r="N2904">
        <f>IFERROR(IF(L2904="CO2",M2904,IF(L2904="CH4",M2904*Hoja1!$C$19,BASEDEDATOS!M2904*Hoja1!$C$20)),0)</f>
        <v>0</v>
      </c>
    </row>
    <row r="2905" spans="2:14" x14ac:dyDescent="0.75">
      <c r="B2905" t="str">
        <f t="shared" si="27"/>
        <v>1B2aii</v>
      </c>
      <c r="C2905" t="str">
        <f>Hoja1!$C$31</f>
        <v>CRUDO</v>
      </c>
      <c r="D2905" t="s">
        <v>13</v>
      </c>
      <c r="E2905" t="s">
        <v>320</v>
      </c>
      <c r="F2905" t="s">
        <v>851</v>
      </c>
      <c r="L2905" t="s">
        <v>31</v>
      </c>
      <c r="M2905">
        <f>'Venteo_Gas Casing'!AQ126</f>
        <v>0</v>
      </c>
      <c r="N2905">
        <f>IFERROR(IF(L2905="CO2",M2905,IF(L2905="CH4",M2905*Hoja1!$C$19,BASEDEDATOS!M2905*Hoja1!$C$20)),0)</f>
        <v>0</v>
      </c>
    </row>
    <row r="2906" spans="2:14" x14ac:dyDescent="0.75">
      <c r="B2906" t="str">
        <f t="shared" si="27"/>
        <v>1B2aii</v>
      </c>
      <c r="C2906" t="str">
        <f>Hoja1!$C$31</f>
        <v>CRUDO</v>
      </c>
      <c r="D2906" t="s">
        <v>13</v>
      </c>
      <c r="E2906" t="s">
        <v>320</v>
      </c>
      <c r="F2906" t="s">
        <v>851</v>
      </c>
      <c r="L2906" t="s">
        <v>31</v>
      </c>
      <c r="M2906">
        <f>'Venteo_Gas Casing'!AQ127</f>
        <v>0</v>
      </c>
      <c r="N2906">
        <f>IFERROR(IF(L2906="CO2",M2906,IF(L2906="CH4",M2906*Hoja1!$C$19,BASEDEDATOS!M2906*Hoja1!$C$20)),0)</f>
        <v>0</v>
      </c>
    </row>
    <row r="2907" spans="2:14" x14ac:dyDescent="0.75">
      <c r="B2907" t="str">
        <f t="shared" si="27"/>
        <v>1B2aii</v>
      </c>
      <c r="C2907" t="str">
        <f>Hoja1!$C$31</f>
        <v>CRUDO</v>
      </c>
      <c r="D2907" t="s">
        <v>13</v>
      </c>
      <c r="E2907" t="s">
        <v>320</v>
      </c>
      <c r="F2907" t="s">
        <v>851</v>
      </c>
      <c r="L2907" t="s">
        <v>31</v>
      </c>
      <c r="M2907">
        <f>'Venteo_Gas Casing'!AQ128</f>
        <v>0</v>
      </c>
      <c r="N2907">
        <f>IFERROR(IF(L2907="CO2",M2907,IF(L2907="CH4",M2907*Hoja1!$C$19,BASEDEDATOS!M2907*Hoja1!$C$20)),0)</f>
        <v>0</v>
      </c>
    </row>
    <row r="2908" spans="2:14" x14ac:dyDescent="0.75">
      <c r="B2908" t="str">
        <f t="shared" si="27"/>
        <v>1B2aii</v>
      </c>
      <c r="C2908" t="str">
        <f>Hoja1!$C$31</f>
        <v>CRUDO</v>
      </c>
      <c r="D2908" t="s">
        <v>13</v>
      </c>
      <c r="E2908" t="s">
        <v>320</v>
      </c>
      <c r="F2908" t="s">
        <v>851</v>
      </c>
      <c r="L2908" t="s">
        <v>31</v>
      </c>
      <c r="M2908">
        <f>'Venteo_Gas Casing'!AQ129</f>
        <v>0</v>
      </c>
      <c r="N2908">
        <f>IFERROR(IF(L2908="CO2",M2908,IF(L2908="CH4",M2908*Hoja1!$C$19,BASEDEDATOS!M2908*Hoja1!$C$20)),0)</f>
        <v>0</v>
      </c>
    </row>
    <row r="2909" spans="2:14" x14ac:dyDescent="0.75">
      <c r="B2909" t="str">
        <f t="shared" si="27"/>
        <v>1B2aii</v>
      </c>
      <c r="C2909" t="str">
        <f>Hoja1!$C$31</f>
        <v>CRUDO</v>
      </c>
      <c r="D2909" t="s">
        <v>13</v>
      </c>
      <c r="E2909" t="s">
        <v>320</v>
      </c>
      <c r="F2909" t="s">
        <v>851</v>
      </c>
      <c r="L2909" t="s">
        <v>31</v>
      </c>
      <c r="M2909">
        <f>'Venteo_Gas Casing'!AQ130</f>
        <v>0</v>
      </c>
      <c r="N2909">
        <f>IFERROR(IF(L2909="CO2",M2909,IF(L2909="CH4",M2909*Hoja1!$C$19,BASEDEDATOS!M2909*Hoja1!$C$20)),0)</f>
        <v>0</v>
      </c>
    </row>
    <row r="2910" spans="2:14" x14ac:dyDescent="0.75">
      <c r="B2910" t="str">
        <f t="shared" si="27"/>
        <v>1B2aii</v>
      </c>
      <c r="C2910" t="str">
        <f>Hoja1!$C$31</f>
        <v>CRUDO</v>
      </c>
      <c r="D2910" t="s">
        <v>13</v>
      </c>
      <c r="E2910" t="s">
        <v>320</v>
      </c>
      <c r="F2910" t="s">
        <v>852</v>
      </c>
      <c r="L2910" t="s">
        <v>30</v>
      </c>
      <c r="M2910">
        <f>'Venteo_Controladores Neumat_Con'!AS67</f>
        <v>1.8260156923182395E-2</v>
      </c>
      <c r="N2910">
        <f>IFERROR(IF(L2910="CO2",M2910,IF(L2910="CH4",M2910*Hoja1!$C$19,BASEDEDATOS!M2910*Hoja1!$C$20)),0)</f>
        <v>1.8260156923182395E-2</v>
      </c>
    </row>
    <row r="2911" spans="2:14" x14ac:dyDescent="0.75">
      <c r="B2911" t="str">
        <f t="shared" si="27"/>
        <v>1B2aii</v>
      </c>
      <c r="C2911" t="str">
        <f>Hoja1!$C$31</f>
        <v>CRUDO</v>
      </c>
      <c r="D2911" t="s">
        <v>13</v>
      </c>
      <c r="E2911" t="s">
        <v>320</v>
      </c>
      <c r="F2911" t="s">
        <v>852</v>
      </c>
      <c r="L2911" t="s">
        <v>30</v>
      </c>
      <c r="M2911">
        <f>'Venteo_Controladores Neumat_Con'!AS68</f>
        <v>1.4608125538545912E-2</v>
      </c>
      <c r="N2911">
        <f>IFERROR(IF(L2911="CO2",M2911,IF(L2911="CH4",M2911*Hoja1!$C$19,BASEDEDATOS!M2911*Hoja1!$C$20)),0)</f>
        <v>1.4608125538545912E-2</v>
      </c>
    </row>
    <row r="2912" spans="2:14" x14ac:dyDescent="0.75">
      <c r="B2912" t="str">
        <f t="shared" si="27"/>
        <v>1B2aii</v>
      </c>
      <c r="C2912" t="str">
        <f>Hoja1!$C$31</f>
        <v>CRUDO</v>
      </c>
      <c r="D2912" t="s">
        <v>13</v>
      </c>
      <c r="E2912" t="s">
        <v>320</v>
      </c>
      <c r="F2912" t="s">
        <v>852</v>
      </c>
      <c r="L2912" t="s">
        <v>30</v>
      </c>
      <c r="M2912">
        <f>'Venteo_Controladores Neumat_Con'!AS69</f>
        <v>4.6791652115654885E-2</v>
      </c>
      <c r="N2912">
        <f>IFERROR(IF(L2912="CO2",M2912,IF(L2912="CH4",M2912*Hoja1!$C$19,BASEDEDATOS!M2912*Hoja1!$C$20)),0)</f>
        <v>4.6791652115654885E-2</v>
      </c>
    </row>
    <row r="2913" spans="2:14" x14ac:dyDescent="0.75">
      <c r="B2913" t="str">
        <f t="shared" si="27"/>
        <v>1B2aii</v>
      </c>
      <c r="C2913" t="str">
        <f>Hoja1!$C$31</f>
        <v>CRUDO</v>
      </c>
      <c r="D2913" t="s">
        <v>13</v>
      </c>
      <c r="E2913" t="s">
        <v>320</v>
      </c>
      <c r="F2913" t="s">
        <v>852</v>
      </c>
      <c r="L2913" t="s">
        <v>30</v>
      </c>
      <c r="M2913">
        <f>'Venteo_Controladores Neumat_Con'!AS70</f>
        <v>4.6791652115654885E-2</v>
      </c>
      <c r="N2913">
        <f>IFERROR(IF(L2913="CO2",M2913,IF(L2913="CH4",M2913*Hoja1!$C$19,BASEDEDATOS!M2913*Hoja1!$C$20)),0)</f>
        <v>4.6791652115654885E-2</v>
      </c>
    </row>
    <row r="2914" spans="2:14" x14ac:dyDescent="0.75">
      <c r="B2914" t="str">
        <f t="shared" si="27"/>
        <v>1B2aii</v>
      </c>
      <c r="C2914" t="str">
        <f>Hoja1!$C$31</f>
        <v>CRUDO</v>
      </c>
      <c r="D2914" t="s">
        <v>13</v>
      </c>
      <c r="E2914" t="s">
        <v>320</v>
      </c>
      <c r="F2914" t="s">
        <v>852</v>
      </c>
      <c r="L2914" t="s">
        <v>30</v>
      </c>
      <c r="M2914">
        <f>'Venteo_Controladores Neumat_Con'!AS71</f>
        <v>1.4836377500085695E-2</v>
      </c>
      <c r="N2914">
        <f>IFERROR(IF(L2914="CO2",M2914,IF(L2914="CH4",M2914*Hoja1!$C$19,BASEDEDATOS!M2914*Hoja1!$C$20)),0)</f>
        <v>1.4836377500085695E-2</v>
      </c>
    </row>
    <row r="2915" spans="2:14" x14ac:dyDescent="0.75">
      <c r="B2915" t="str">
        <f t="shared" ref="B2915:B2978" si="28">IF(C2915="CRUDO","1B2aii","1B2bii")</f>
        <v>1B2aii</v>
      </c>
      <c r="C2915" t="str">
        <f>Hoja1!$C$31</f>
        <v>CRUDO</v>
      </c>
      <c r="D2915" t="s">
        <v>13</v>
      </c>
      <c r="E2915" t="s">
        <v>320</v>
      </c>
      <c r="F2915" t="s">
        <v>852</v>
      </c>
      <c r="L2915" t="s">
        <v>30</v>
      </c>
      <c r="M2915">
        <f>'Venteo_Controladores Neumat_Con'!AS72</f>
        <v>1.4836377500085695E-2</v>
      </c>
      <c r="N2915">
        <f>IFERROR(IF(L2915="CO2",M2915,IF(L2915="CH4",M2915*Hoja1!$C$19,BASEDEDATOS!M2915*Hoja1!$C$20)),0)</f>
        <v>1.4836377500085695E-2</v>
      </c>
    </row>
    <row r="2916" spans="2:14" x14ac:dyDescent="0.75">
      <c r="B2916" t="str">
        <f t="shared" si="28"/>
        <v>1B2aii</v>
      </c>
      <c r="C2916" t="str">
        <f>Hoja1!$C$31</f>
        <v>CRUDO</v>
      </c>
      <c r="D2916" t="s">
        <v>13</v>
      </c>
      <c r="E2916" t="s">
        <v>320</v>
      </c>
      <c r="F2916" t="s">
        <v>852</v>
      </c>
      <c r="L2916" t="s">
        <v>30</v>
      </c>
      <c r="M2916">
        <f>'Venteo_Controladores Neumat_Con'!AS73</f>
        <v>1.4836377500085695E-2</v>
      </c>
      <c r="N2916">
        <f>IFERROR(IF(L2916="CO2",M2916,IF(L2916="CH4",M2916*Hoja1!$C$19,BASEDEDATOS!M2916*Hoja1!$C$20)),0)</f>
        <v>1.4836377500085695E-2</v>
      </c>
    </row>
    <row r="2917" spans="2:14" x14ac:dyDescent="0.75">
      <c r="B2917" t="str">
        <f t="shared" si="28"/>
        <v>1B2aii</v>
      </c>
      <c r="C2917" t="str">
        <f>Hoja1!$C$31</f>
        <v>CRUDO</v>
      </c>
      <c r="D2917" t="s">
        <v>13</v>
      </c>
      <c r="E2917" t="s">
        <v>320</v>
      </c>
      <c r="F2917" t="s">
        <v>852</v>
      </c>
      <c r="L2917" t="s">
        <v>30</v>
      </c>
      <c r="M2917">
        <f>'Venteo_Controladores Neumat_Con'!AS74</f>
        <v>1.4836377500085695E-2</v>
      </c>
      <c r="N2917">
        <f>IFERROR(IF(L2917="CO2",M2917,IF(L2917="CH4",M2917*Hoja1!$C$19,BASEDEDATOS!M2917*Hoja1!$C$20)),0)</f>
        <v>1.4836377500085695E-2</v>
      </c>
    </row>
    <row r="2918" spans="2:14" x14ac:dyDescent="0.75">
      <c r="B2918" t="str">
        <f t="shared" si="28"/>
        <v>1B2aii</v>
      </c>
      <c r="C2918" t="str">
        <f>Hoja1!$C$31</f>
        <v>CRUDO</v>
      </c>
      <c r="D2918" t="s">
        <v>13</v>
      </c>
      <c r="E2918" t="s">
        <v>320</v>
      </c>
      <c r="F2918" t="s">
        <v>852</v>
      </c>
      <c r="L2918" t="s">
        <v>30</v>
      </c>
      <c r="M2918">
        <f>'Venteo_Controladores Neumat_Con'!AS75</f>
        <v>5.2497951154149382E-2</v>
      </c>
      <c r="N2918">
        <f>IFERROR(IF(L2918="CO2",M2918,IF(L2918="CH4",M2918*Hoja1!$C$19,BASEDEDATOS!M2918*Hoja1!$C$20)),0)</f>
        <v>5.2497951154149382E-2</v>
      </c>
    </row>
    <row r="2919" spans="2:14" x14ac:dyDescent="0.75">
      <c r="B2919" t="str">
        <f t="shared" si="28"/>
        <v>1B2aii</v>
      </c>
      <c r="C2919" t="str">
        <f>Hoja1!$C$31</f>
        <v>CRUDO</v>
      </c>
      <c r="D2919" t="s">
        <v>13</v>
      </c>
      <c r="E2919" t="s">
        <v>320</v>
      </c>
      <c r="F2919" t="s">
        <v>852</v>
      </c>
      <c r="L2919" t="s">
        <v>30</v>
      </c>
      <c r="M2919">
        <f>'Venteo_Controladores Neumat_Con'!AS76</f>
        <v>5.2497951154149382E-2</v>
      </c>
      <c r="N2919">
        <f>IFERROR(IF(L2919="CO2",M2919,IF(L2919="CH4",M2919*Hoja1!$C$19,BASEDEDATOS!M2919*Hoja1!$C$20)),0)</f>
        <v>5.2497951154149382E-2</v>
      </c>
    </row>
    <row r="2920" spans="2:14" x14ac:dyDescent="0.75">
      <c r="B2920" t="str">
        <f t="shared" si="28"/>
        <v>1B2aii</v>
      </c>
      <c r="C2920" t="str">
        <f>Hoja1!$C$31</f>
        <v>CRUDO</v>
      </c>
      <c r="D2920" t="s">
        <v>13</v>
      </c>
      <c r="E2920" t="s">
        <v>320</v>
      </c>
      <c r="F2920" t="s">
        <v>852</v>
      </c>
      <c r="L2920" t="s">
        <v>30</v>
      </c>
      <c r="M2920">
        <f>'Venteo_Controladores Neumat_Con'!AS77</f>
        <v>5.2497951154149382E-2</v>
      </c>
      <c r="N2920">
        <f>IFERROR(IF(L2920="CO2",M2920,IF(L2920="CH4",M2920*Hoja1!$C$19,BASEDEDATOS!M2920*Hoja1!$C$20)),0)</f>
        <v>5.2497951154149382E-2</v>
      </c>
    </row>
    <row r="2921" spans="2:14" x14ac:dyDescent="0.75">
      <c r="B2921" t="str">
        <f t="shared" si="28"/>
        <v>1B2aii</v>
      </c>
      <c r="C2921" t="str">
        <f>Hoja1!$C$31</f>
        <v>CRUDO</v>
      </c>
      <c r="D2921" t="s">
        <v>13</v>
      </c>
      <c r="E2921" t="s">
        <v>320</v>
      </c>
      <c r="F2921" t="s">
        <v>852</v>
      </c>
      <c r="L2921" t="s">
        <v>30</v>
      </c>
      <c r="M2921">
        <f>'Venteo_Controladores Neumat_Con'!AS78</f>
        <v>5.2497951154149382E-2</v>
      </c>
      <c r="N2921">
        <f>IFERROR(IF(L2921="CO2",M2921,IF(L2921="CH4",M2921*Hoja1!$C$19,BASEDEDATOS!M2921*Hoja1!$C$20)),0)</f>
        <v>5.2497951154149382E-2</v>
      </c>
    </row>
    <row r="2922" spans="2:14" x14ac:dyDescent="0.75">
      <c r="B2922" t="str">
        <f t="shared" si="28"/>
        <v>1B2aii</v>
      </c>
      <c r="C2922" t="str">
        <f>Hoja1!$C$31</f>
        <v>CRUDO</v>
      </c>
      <c r="D2922" t="s">
        <v>13</v>
      </c>
      <c r="E2922" t="s">
        <v>320</v>
      </c>
      <c r="F2922" t="s">
        <v>852</v>
      </c>
      <c r="L2922" t="s">
        <v>30</v>
      </c>
      <c r="M2922">
        <f>'Venteo_Controladores Neumat_Con'!AS79</f>
        <v>5.2497951154149382E-2</v>
      </c>
      <c r="N2922">
        <f>IFERROR(IF(L2922="CO2",M2922,IF(L2922="CH4",M2922*Hoja1!$C$19,BASEDEDATOS!M2922*Hoja1!$C$20)),0)</f>
        <v>5.2497951154149382E-2</v>
      </c>
    </row>
    <row r="2923" spans="2:14" x14ac:dyDescent="0.75">
      <c r="B2923" t="str">
        <f t="shared" si="28"/>
        <v>1B2aii</v>
      </c>
      <c r="C2923" t="str">
        <f>Hoja1!$C$31</f>
        <v>CRUDO</v>
      </c>
      <c r="D2923" t="s">
        <v>13</v>
      </c>
      <c r="E2923" t="s">
        <v>320</v>
      </c>
      <c r="F2923" t="s">
        <v>852</v>
      </c>
      <c r="L2923" t="s">
        <v>30</v>
      </c>
      <c r="M2923">
        <f>'Venteo_Controladores Neumat_Con'!AS80</f>
        <v>5.2497951154149382E-2</v>
      </c>
      <c r="N2923">
        <f>IFERROR(IF(L2923="CO2",M2923,IF(L2923="CH4",M2923*Hoja1!$C$19,BASEDEDATOS!M2923*Hoja1!$C$20)),0)</f>
        <v>5.2497951154149382E-2</v>
      </c>
    </row>
    <row r="2924" spans="2:14" x14ac:dyDescent="0.75">
      <c r="B2924" t="str">
        <f t="shared" si="28"/>
        <v>1B2aii</v>
      </c>
      <c r="C2924" t="str">
        <f>Hoja1!$C$31</f>
        <v>CRUDO</v>
      </c>
      <c r="D2924" t="s">
        <v>13</v>
      </c>
      <c r="E2924" t="s">
        <v>320</v>
      </c>
      <c r="F2924" t="s">
        <v>852</v>
      </c>
      <c r="L2924" t="s">
        <v>30</v>
      </c>
      <c r="M2924">
        <f>'Venteo_Controladores Neumat_Con'!AS81</f>
        <v>5.2497951154149382E-2</v>
      </c>
      <c r="N2924">
        <f>IFERROR(IF(L2924="CO2",M2924,IF(L2924="CH4",M2924*Hoja1!$C$19,BASEDEDATOS!M2924*Hoja1!$C$20)),0)</f>
        <v>5.2497951154149382E-2</v>
      </c>
    </row>
    <row r="2925" spans="2:14" x14ac:dyDescent="0.75">
      <c r="B2925" t="str">
        <f t="shared" si="28"/>
        <v>1B2aii</v>
      </c>
      <c r="C2925" t="str">
        <f>Hoja1!$C$31</f>
        <v>CRUDO</v>
      </c>
      <c r="D2925" t="s">
        <v>13</v>
      </c>
      <c r="E2925" t="s">
        <v>320</v>
      </c>
      <c r="F2925" t="s">
        <v>852</v>
      </c>
      <c r="L2925" t="s">
        <v>30</v>
      </c>
      <c r="M2925">
        <f>'Venteo_Controladores Neumat_Con'!AS82</f>
        <v>0</v>
      </c>
      <c r="N2925">
        <f>IFERROR(IF(L2925="CO2",M2925,IF(L2925="CH4",M2925*Hoja1!$C$19,BASEDEDATOS!M2925*Hoja1!$C$20)),0)</f>
        <v>0</v>
      </c>
    </row>
    <row r="2926" spans="2:14" x14ac:dyDescent="0.75">
      <c r="B2926" t="str">
        <f t="shared" si="28"/>
        <v>1B2aii</v>
      </c>
      <c r="C2926" t="str">
        <f>Hoja1!$C$31</f>
        <v>CRUDO</v>
      </c>
      <c r="D2926" t="s">
        <v>13</v>
      </c>
      <c r="E2926" t="s">
        <v>320</v>
      </c>
      <c r="F2926" t="s">
        <v>852</v>
      </c>
      <c r="L2926" t="s">
        <v>30</v>
      </c>
      <c r="M2926">
        <f>'Venteo_Controladores Neumat_Con'!AS83</f>
        <v>0</v>
      </c>
      <c r="N2926">
        <f>IFERROR(IF(L2926="CO2",M2926,IF(L2926="CH4",M2926*Hoja1!$C$19,BASEDEDATOS!M2926*Hoja1!$C$20)),0)</f>
        <v>0</v>
      </c>
    </row>
    <row r="2927" spans="2:14" x14ac:dyDescent="0.75">
      <c r="B2927" t="str">
        <f t="shared" si="28"/>
        <v>1B2aii</v>
      </c>
      <c r="C2927" t="str">
        <f>Hoja1!$C$31</f>
        <v>CRUDO</v>
      </c>
      <c r="D2927" t="s">
        <v>13</v>
      </c>
      <c r="E2927" t="s">
        <v>320</v>
      </c>
      <c r="F2927" t="s">
        <v>852</v>
      </c>
      <c r="L2927" t="s">
        <v>30</v>
      </c>
      <c r="M2927">
        <f>'Venteo_Controladores Neumat_Con'!AS84</f>
        <v>0</v>
      </c>
      <c r="N2927">
        <f>IFERROR(IF(L2927="CO2",M2927,IF(L2927="CH4",M2927*Hoja1!$C$19,BASEDEDATOS!M2927*Hoja1!$C$20)),0)</f>
        <v>0</v>
      </c>
    </row>
    <row r="2928" spans="2:14" x14ac:dyDescent="0.75">
      <c r="B2928" t="str">
        <f t="shared" si="28"/>
        <v>1B2aii</v>
      </c>
      <c r="C2928" t="str">
        <f>Hoja1!$C$31</f>
        <v>CRUDO</v>
      </c>
      <c r="D2928" t="s">
        <v>13</v>
      </c>
      <c r="E2928" t="s">
        <v>320</v>
      </c>
      <c r="F2928" t="s">
        <v>852</v>
      </c>
      <c r="L2928" t="s">
        <v>30</v>
      </c>
      <c r="M2928">
        <f>'Venteo_Controladores Neumat_Con'!AS85</f>
        <v>0</v>
      </c>
      <c r="N2928">
        <f>IFERROR(IF(L2928="CO2",M2928,IF(L2928="CH4",M2928*Hoja1!$C$19,BASEDEDATOS!M2928*Hoja1!$C$20)),0)</f>
        <v>0</v>
      </c>
    </row>
    <row r="2929" spans="2:14" x14ac:dyDescent="0.75">
      <c r="B2929" t="str">
        <f t="shared" si="28"/>
        <v>1B2aii</v>
      </c>
      <c r="C2929" t="str">
        <f>Hoja1!$C$31</f>
        <v>CRUDO</v>
      </c>
      <c r="D2929" t="s">
        <v>13</v>
      </c>
      <c r="E2929" t="s">
        <v>320</v>
      </c>
      <c r="F2929" t="s">
        <v>852</v>
      </c>
      <c r="L2929" t="s">
        <v>30</v>
      </c>
      <c r="M2929">
        <f>'Venteo_Controladores Neumat_Con'!AS86</f>
        <v>0</v>
      </c>
      <c r="N2929">
        <f>IFERROR(IF(L2929="CO2",M2929,IF(L2929="CH4",M2929*Hoja1!$C$19,BASEDEDATOS!M2929*Hoja1!$C$20)),0)</f>
        <v>0</v>
      </c>
    </row>
    <row r="2930" spans="2:14" x14ac:dyDescent="0.75">
      <c r="B2930" t="str">
        <f t="shared" si="28"/>
        <v>1B2aii</v>
      </c>
      <c r="C2930" t="str">
        <f>Hoja1!$C$31</f>
        <v>CRUDO</v>
      </c>
      <c r="D2930" t="s">
        <v>13</v>
      </c>
      <c r="E2930" t="s">
        <v>320</v>
      </c>
      <c r="F2930" t="s">
        <v>852</v>
      </c>
      <c r="L2930" t="s">
        <v>30</v>
      </c>
      <c r="M2930">
        <f>'Venteo_Controladores Neumat_Con'!AS87</f>
        <v>0</v>
      </c>
      <c r="N2930">
        <f>IFERROR(IF(L2930="CO2",M2930,IF(L2930="CH4",M2930*Hoja1!$C$19,BASEDEDATOS!M2930*Hoja1!$C$20)),0)</f>
        <v>0</v>
      </c>
    </row>
    <row r="2931" spans="2:14" x14ac:dyDescent="0.75">
      <c r="B2931" t="str">
        <f t="shared" si="28"/>
        <v>1B2aii</v>
      </c>
      <c r="C2931" t="str">
        <f>Hoja1!$C$31</f>
        <v>CRUDO</v>
      </c>
      <c r="D2931" t="s">
        <v>13</v>
      </c>
      <c r="E2931" t="s">
        <v>320</v>
      </c>
      <c r="F2931" t="s">
        <v>852</v>
      </c>
      <c r="L2931" t="s">
        <v>30</v>
      </c>
      <c r="M2931">
        <f>'Venteo_Controladores Neumat_Con'!AS88</f>
        <v>0</v>
      </c>
      <c r="N2931">
        <f>IFERROR(IF(L2931="CO2",M2931,IF(L2931="CH4",M2931*Hoja1!$C$19,BASEDEDATOS!M2931*Hoja1!$C$20)),0)</f>
        <v>0</v>
      </c>
    </row>
    <row r="2932" spans="2:14" x14ac:dyDescent="0.75">
      <c r="B2932" t="str">
        <f t="shared" si="28"/>
        <v>1B2aii</v>
      </c>
      <c r="C2932" t="str">
        <f>Hoja1!$C$31</f>
        <v>CRUDO</v>
      </c>
      <c r="D2932" t="s">
        <v>13</v>
      </c>
      <c r="E2932" t="s">
        <v>320</v>
      </c>
      <c r="F2932" t="s">
        <v>852</v>
      </c>
      <c r="L2932" t="s">
        <v>30</v>
      </c>
      <c r="M2932">
        <f>'Venteo_Controladores Neumat_Con'!AS89</f>
        <v>0</v>
      </c>
      <c r="N2932">
        <f>IFERROR(IF(L2932="CO2",M2932,IF(L2932="CH4",M2932*Hoja1!$C$19,BASEDEDATOS!M2932*Hoja1!$C$20)),0)</f>
        <v>0</v>
      </c>
    </row>
    <row r="2933" spans="2:14" x14ac:dyDescent="0.75">
      <c r="B2933" t="str">
        <f t="shared" si="28"/>
        <v>1B2aii</v>
      </c>
      <c r="C2933" t="str">
        <f>Hoja1!$C$31</f>
        <v>CRUDO</v>
      </c>
      <c r="D2933" t="s">
        <v>13</v>
      </c>
      <c r="E2933" t="s">
        <v>320</v>
      </c>
      <c r="F2933" t="s">
        <v>852</v>
      </c>
      <c r="L2933" t="s">
        <v>30</v>
      </c>
      <c r="M2933">
        <f>'Venteo_Controladores Neumat_Con'!AS90</f>
        <v>0</v>
      </c>
      <c r="N2933">
        <f>IFERROR(IF(L2933="CO2",M2933,IF(L2933="CH4",M2933*Hoja1!$C$19,BASEDEDATOS!M2933*Hoja1!$C$20)),0)</f>
        <v>0</v>
      </c>
    </row>
    <row r="2934" spans="2:14" x14ac:dyDescent="0.75">
      <c r="B2934" t="str">
        <f t="shared" si="28"/>
        <v>1B2aii</v>
      </c>
      <c r="C2934" t="str">
        <f>Hoja1!$C$31</f>
        <v>CRUDO</v>
      </c>
      <c r="D2934" t="s">
        <v>13</v>
      </c>
      <c r="E2934" t="s">
        <v>320</v>
      </c>
      <c r="F2934" t="s">
        <v>852</v>
      </c>
      <c r="L2934" t="s">
        <v>30</v>
      </c>
      <c r="M2934">
        <f>'Venteo_Controladores Neumat_Con'!AS91</f>
        <v>0</v>
      </c>
      <c r="N2934">
        <f>IFERROR(IF(L2934="CO2",M2934,IF(L2934="CH4",M2934*Hoja1!$C$19,BASEDEDATOS!M2934*Hoja1!$C$20)),0)</f>
        <v>0</v>
      </c>
    </row>
    <row r="2935" spans="2:14" x14ac:dyDescent="0.75">
      <c r="B2935" t="str">
        <f t="shared" si="28"/>
        <v>1B2aii</v>
      </c>
      <c r="C2935" t="str">
        <f>Hoja1!$C$31</f>
        <v>CRUDO</v>
      </c>
      <c r="D2935" t="s">
        <v>13</v>
      </c>
      <c r="E2935" t="s">
        <v>320</v>
      </c>
      <c r="F2935" t="s">
        <v>852</v>
      </c>
      <c r="L2935" t="s">
        <v>30</v>
      </c>
      <c r="M2935">
        <f>'Venteo_Controladores Neumat_Con'!AS92</f>
        <v>0</v>
      </c>
      <c r="N2935">
        <f>IFERROR(IF(L2935="CO2",M2935,IF(L2935="CH4",M2935*Hoja1!$C$19,BASEDEDATOS!M2935*Hoja1!$C$20)),0)</f>
        <v>0</v>
      </c>
    </row>
    <row r="2936" spans="2:14" x14ac:dyDescent="0.75">
      <c r="B2936" t="str">
        <f t="shared" si="28"/>
        <v>1B2aii</v>
      </c>
      <c r="C2936" t="str">
        <f>Hoja1!$C$31</f>
        <v>CRUDO</v>
      </c>
      <c r="D2936" t="s">
        <v>13</v>
      </c>
      <c r="E2936" t="s">
        <v>320</v>
      </c>
      <c r="F2936" t="s">
        <v>852</v>
      </c>
      <c r="L2936" t="s">
        <v>30</v>
      </c>
      <c r="M2936">
        <f>'Venteo_Controladores Neumat_Con'!AS93</f>
        <v>0</v>
      </c>
      <c r="N2936">
        <f>IFERROR(IF(L2936="CO2",M2936,IF(L2936="CH4",M2936*Hoja1!$C$19,BASEDEDATOS!M2936*Hoja1!$C$20)),0)</f>
        <v>0</v>
      </c>
    </row>
    <row r="2937" spans="2:14" x14ac:dyDescent="0.75">
      <c r="B2937" t="str">
        <f t="shared" si="28"/>
        <v>1B2aii</v>
      </c>
      <c r="C2937" t="str">
        <f>Hoja1!$C$31</f>
        <v>CRUDO</v>
      </c>
      <c r="D2937" t="s">
        <v>13</v>
      </c>
      <c r="E2937" t="s">
        <v>320</v>
      </c>
      <c r="F2937" t="s">
        <v>852</v>
      </c>
      <c r="L2937" t="s">
        <v>30</v>
      </c>
      <c r="M2937">
        <f>'Venteo_Controladores Neumat_Con'!AS94</f>
        <v>0</v>
      </c>
      <c r="N2937">
        <f>IFERROR(IF(L2937="CO2",M2937,IF(L2937="CH4",M2937*Hoja1!$C$19,BASEDEDATOS!M2937*Hoja1!$C$20)),0)</f>
        <v>0</v>
      </c>
    </row>
    <row r="2938" spans="2:14" x14ac:dyDescent="0.75">
      <c r="B2938" t="str">
        <f t="shared" si="28"/>
        <v>1B2aii</v>
      </c>
      <c r="C2938" t="str">
        <f>Hoja1!$C$31</f>
        <v>CRUDO</v>
      </c>
      <c r="D2938" t="s">
        <v>13</v>
      </c>
      <c r="E2938" t="s">
        <v>320</v>
      </c>
      <c r="F2938" t="s">
        <v>852</v>
      </c>
      <c r="L2938" t="s">
        <v>30</v>
      </c>
      <c r="M2938">
        <f>'Venteo_Controladores Neumat_Con'!AS95</f>
        <v>0</v>
      </c>
      <c r="N2938">
        <f>IFERROR(IF(L2938="CO2",M2938,IF(L2938="CH4",M2938*Hoja1!$C$19,BASEDEDATOS!M2938*Hoja1!$C$20)),0)</f>
        <v>0</v>
      </c>
    </row>
    <row r="2939" spans="2:14" x14ac:dyDescent="0.75">
      <c r="B2939" t="str">
        <f t="shared" si="28"/>
        <v>1B2aii</v>
      </c>
      <c r="C2939" t="str">
        <f>Hoja1!$C$31</f>
        <v>CRUDO</v>
      </c>
      <c r="D2939" t="s">
        <v>13</v>
      </c>
      <c r="E2939" t="s">
        <v>320</v>
      </c>
      <c r="F2939" t="s">
        <v>852</v>
      </c>
      <c r="L2939" t="s">
        <v>30</v>
      </c>
      <c r="M2939">
        <f>'Venteo_Controladores Neumat_Con'!AS96</f>
        <v>0</v>
      </c>
      <c r="N2939">
        <f>IFERROR(IF(L2939="CO2",M2939,IF(L2939="CH4",M2939*Hoja1!$C$19,BASEDEDATOS!M2939*Hoja1!$C$20)),0)</f>
        <v>0</v>
      </c>
    </row>
    <row r="2940" spans="2:14" x14ac:dyDescent="0.75">
      <c r="B2940" t="str">
        <f t="shared" si="28"/>
        <v>1B2aii</v>
      </c>
      <c r="C2940" t="str">
        <f>Hoja1!$C$31</f>
        <v>CRUDO</v>
      </c>
      <c r="D2940" t="s">
        <v>13</v>
      </c>
      <c r="E2940" t="s">
        <v>320</v>
      </c>
      <c r="F2940" t="s">
        <v>852</v>
      </c>
      <c r="L2940" t="s">
        <v>30</v>
      </c>
      <c r="M2940">
        <f>'Venteo_Controladores Neumat_Con'!AS97</f>
        <v>0</v>
      </c>
      <c r="N2940">
        <f>IFERROR(IF(L2940="CO2",M2940,IF(L2940="CH4",M2940*Hoja1!$C$19,BASEDEDATOS!M2940*Hoja1!$C$20)),0)</f>
        <v>0</v>
      </c>
    </row>
    <row r="2941" spans="2:14" x14ac:dyDescent="0.75">
      <c r="B2941" t="str">
        <f t="shared" si="28"/>
        <v>1B2aii</v>
      </c>
      <c r="C2941" t="str">
        <f>Hoja1!$C$31</f>
        <v>CRUDO</v>
      </c>
      <c r="D2941" t="s">
        <v>13</v>
      </c>
      <c r="E2941" t="s">
        <v>320</v>
      </c>
      <c r="F2941" t="s">
        <v>852</v>
      </c>
      <c r="L2941" t="s">
        <v>30</v>
      </c>
      <c r="M2941">
        <f>'Venteo_Controladores Neumat_Con'!AS98</f>
        <v>0</v>
      </c>
      <c r="N2941">
        <f>IFERROR(IF(L2941="CO2",M2941,IF(L2941="CH4",M2941*Hoja1!$C$19,BASEDEDATOS!M2941*Hoja1!$C$20)),0)</f>
        <v>0</v>
      </c>
    </row>
    <row r="2942" spans="2:14" x14ac:dyDescent="0.75">
      <c r="B2942" t="str">
        <f t="shared" si="28"/>
        <v>1B2aii</v>
      </c>
      <c r="C2942" t="str">
        <f>Hoja1!$C$31</f>
        <v>CRUDO</v>
      </c>
      <c r="D2942" t="s">
        <v>13</v>
      </c>
      <c r="E2942" t="s">
        <v>320</v>
      </c>
      <c r="F2942" t="s">
        <v>852</v>
      </c>
      <c r="L2942" t="s">
        <v>30</v>
      </c>
      <c r="M2942">
        <f>'Venteo_Controladores Neumat_Con'!AS99</f>
        <v>0</v>
      </c>
      <c r="N2942">
        <f>IFERROR(IF(L2942="CO2",M2942,IF(L2942="CH4",M2942*Hoja1!$C$19,BASEDEDATOS!M2942*Hoja1!$C$20)),0)</f>
        <v>0</v>
      </c>
    </row>
    <row r="2943" spans="2:14" x14ac:dyDescent="0.75">
      <c r="B2943" t="str">
        <f t="shared" si="28"/>
        <v>1B2aii</v>
      </c>
      <c r="C2943" t="str">
        <f>Hoja1!$C$31</f>
        <v>CRUDO</v>
      </c>
      <c r="D2943" t="s">
        <v>13</v>
      </c>
      <c r="E2943" t="s">
        <v>320</v>
      </c>
      <c r="F2943" t="s">
        <v>852</v>
      </c>
      <c r="L2943" t="s">
        <v>30</v>
      </c>
      <c r="M2943">
        <f>'Venteo_Controladores Neumat_Con'!AS100</f>
        <v>0</v>
      </c>
      <c r="N2943">
        <f>IFERROR(IF(L2943="CO2",M2943,IF(L2943="CH4",M2943*Hoja1!$C$19,BASEDEDATOS!M2943*Hoja1!$C$20)),0)</f>
        <v>0</v>
      </c>
    </row>
    <row r="2944" spans="2:14" x14ac:dyDescent="0.75">
      <c r="B2944" t="str">
        <f t="shared" si="28"/>
        <v>1B2aii</v>
      </c>
      <c r="C2944" t="str">
        <f>Hoja1!$C$31</f>
        <v>CRUDO</v>
      </c>
      <c r="D2944" t="s">
        <v>13</v>
      </c>
      <c r="E2944" t="s">
        <v>320</v>
      </c>
      <c r="F2944" t="s">
        <v>852</v>
      </c>
      <c r="L2944" t="s">
        <v>30</v>
      </c>
      <c r="M2944">
        <f>'Venteo_Controladores Neumat_Con'!AS101</f>
        <v>0</v>
      </c>
      <c r="N2944">
        <f>IFERROR(IF(L2944="CO2",M2944,IF(L2944="CH4",M2944*Hoja1!$C$19,BASEDEDATOS!M2944*Hoja1!$C$20)),0)</f>
        <v>0</v>
      </c>
    </row>
    <row r="2945" spans="2:14" x14ac:dyDescent="0.75">
      <c r="B2945" t="str">
        <f t="shared" si="28"/>
        <v>1B2aii</v>
      </c>
      <c r="C2945" t="str">
        <f>Hoja1!$C$31</f>
        <v>CRUDO</v>
      </c>
      <c r="D2945" t="s">
        <v>13</v>
      </c>
      <c r="E2945" t="s">
        <v>320</v>
      </c>
      <c r="F2945" t="s">
        <v>852</v>
      </c>
      <c r="L2945" t="s">
        <v>30</v>
      </c>
      <c r="M2945">
        <f>'Venteo_Controladores Neumat_Con'!AS102</f>
        <v>0</v>
      </c>
      <c r="N2945">
        <f>IFERROR(IF(L2945="CO2",M2945,IF(L2945="CH4",M2945*Hoja1!$C$19,BASEDEDATOS!M2945*Hoja1!$C$20)),0)</f>
        <v>0</v>
      </c>
    </row>
    <row r="2946" spans="2:14" x14ac:dyDescent="0.75">
      <c r="B2946" t="str">
        <f t="shared" si="28"/>
        <v>1B2aii</v>
      </c>
      <c r="C2946" t="str">
        <f>Hoja1!$C$31</f>
        <v>CRUDO</v>
      </c>
      <c r="D2946" t="s">
        <v>13</v>
      </c>
      <c r="E2946" t="s">
        <v>320</v>
      </c>
      <c r="F2946" t="s">
        <v>852</v>
      </c>
      <c r="L2946" t="s">
        <v>30</v>
      </c>
      <c r="M2946">
        <f>'Venteo_Controladores Neumat_Con'!AS103</f>
        <v>0</v>
      </c>
      <c r="N2946">
        <f>IFERROR(IF(L2946="CO2",M2946,IF(L2946="CH4",M2946*Hoja1!$C$19,BASEDEDATOS!M2946*Hoja1!$C$20)),0)</f>
        <v>0</v>
      </c>
    </row>
    <row r="2947" spans="2:14" x14ac:dyDescent="0.75">
      <c r="B2947" t="str">
        <f t="shared" si="28"/>
        <v>1B2aii</v>
      </c>
      <c r="C2947" t="str">
        <f>Hoja1!$C$31</f>
        <v>CRUDO</v>
      </c>
      <c r="D2947" t="s">
        <v>13</v>
      </c>
      <c r="E2947" t="s">
        <v>320</v>
      </c>
      <c r="F2947" t="s">
        <v>852</v>
      </c>
      <c r="L2947" t="s">
        <v>30</v>
      </c>
      <c r="M2947">
        <f>'Venteo_Controladores Neumat_Con'!AS104</f>
        <v>0</v>
      </c>
      <c r="N2947">
        <f>IFERROR(IF(L2947="CO2",M2947,IF(L2947="CH4",M2947*Hoja1!$C$19,BASEDEDATOS!M2947*Hoja1!$C$20)),0)</f>
        <v>0</v>
      </c>
    </row>
    <row r="2948" spans="2:14" x14ac:dyDescent="0.75">
      <c r="B2948" t="str">
        <f t="shared" si="28"/>
        <v>1B2aii</v>
      </c>
      <c r="C2948" t="str">
        <f>Hoja1!$C$31</f>
        <v>CRUDO</v>
      </c>
      <c r="D2948" t="s">
        <v>13</v>
      </c>
      <c r="E2948" t="s">
        <v>320</v>
      </c>
      <c r="F2948" t="s">
        <v>852</v>
      </c>
      <c r="L2948" t="s">
        <v>30</v>
      </c>
      <c r="M2948">
        <f>'Venteo_Controladores Neumat_Con'!AS105</f>
        <v>0</v>
      </c>
      <c r="N2948">
        <f>IFERROR(IF(L2948="CO2",M2948,IF(L2948="CH4",M2948*Hoja1!$C$19,BASEDEDATOS!M2948*Hoja1!$C$20)),0)</f>
        <v>0</v>
      </c>
    </row>
    <row r="2949" spans="2:14" x14ac:dyDescent="0.75">
      <c r="B2949" t="str">
        <f t="shared" si="28"/>
        <v>1B2aii</v>
      </c>
      <c r="C2949" t="str">
        <f>Hoja1!$C$31</f>
        <v>CRUDO</v>
      </c>
      <c r="D2949" t="s">
        <v>13</v>
      </c>
      <c r="E2949" t="s">
        <v>320</v>
      </c>
      <c r="F2949" t="s">
        <v>852</v>
      </c>
      <c r="L2949" t="s">
        <v>30</v>
      </c>
      <c r="M2949">
        <f>'Venteo_Controladores Neumat_Con'!AS106</f>
        <v>0</v>
      </c>
      <c r="N2949">
        <f>IFERROR(IF(L2949="CO2",M2949,IF(L2949="CH4",M2949*Hoja1!$C$19,BASEDEDATOS!M2949*Hoja1!$C$20)),0)</f>
        <v>0</v>
      </c>
    </row>
    <row r="2950" spans="2:14" x14ac:dyDescent="0.75">
      <c r="B2950" t="str">
        <f t="shared" si="28"/>
        <v>1B2aii</v>
      </c>
      <c r="C2950" t="str">
        <f>Hoja1!$C$31</f>
        <v>CRUDO</v>
      </c>
      <c r="D2950" t="s">
        <v>13</v>
      </c>
      <c r="E2950" t="s">
        <v>320</v>
      </c>
      <c r="F2950" t="s">
        <v>852</v>
      </c>
      <c r="L2950" t="s">
        <v>30</v>
      </c>
      <c r="M2950">
        <f>'Venteo_Controladores Neumat_Con'!AS107</f>
        <v>0</v>
      </c>
      <c r="N2950">
        <f>IFERROR(IF(L2950="CO2",M2950,IF(L2950="CH4",M2950*Hoja1!$C$19,BASEDEDATOS!M2950*Hoja1!$C$20)),0)</f>
        <v>0</v>
      </c>
    </row>
    <row r="2951" spans="2:14" x14ac:dyDescent="0.75">
      <c r="B2951" t="str">
        <f t="shared" si="28"/>
        <v>1B2aii</v>
      </c>
      <c r="C2951" t="str">
        <f>Hoja1!$C$31</f>
        <v>CRUDO</v>
      </c>
      <c r="D2951" t="s">
        <v>13</v>
      </c>
      <c r="E2951" t="s">
        <v>320</v>
      </c>
      <c r="F2951" t="s">
        <v>852</v>
      </c>
      <c r="L2951" t="s">
        <v>30</v>
      </c>
      <c r="M2951">
        <f>'Venteo_Controladores Neumat_Con'!AS108</f>
        <v>0</v>
      </c>
      <c r="N2951">
        <f>IFERROR(IF(L2951="CO2",M2951,IF(L2951="CH4",M2951*Hoja1!$C$19,BASEDEDATOS!M2951*Hoja1!$C$20)),0)</f>
        <v>0</v>
      </c>
    </row>
    <row r="2952" spans="2:14" x14ac:dyDescent="0.75">
      <c r="B2952" t="str">
        <f t="shared" si="28"/>
        <v>1B2aii</v>
      </c>
      <c r="C2952" t="str">
        <f>Hoja1!$C$31</f>
        <v>CRUDO</v>
      </c>
      <c r="D2952" t="s">
        <v>13</v>
      </c>
      <c r="E2952" t="s">
        <v>320</v>
      </c>
      <c r="F2952" t="s">
        <v>852</v>
      </c>
      <c r="L2952" t="s">
        <v>30</v>
      </c>
      <c r="M2952">
        <f>'Venteo_Controladores Neumat_Con'!AS109</f>
        <v>0</v>
      </c>
      <c r="N2952">
        <f>IFERROR(IF(L2952="CO2",M2952,IF(L2952="CH4",M2952*Hoja1!$C$19,BASEDEDATOS!M2952*Hoja1!$C$20)),0)</f>
        <v>0</v>
      </c>
    </row>
    <row r="2953" spans="2:14" x14ac:dyDescent="0.75">
      <c r="B2953" t="str">
        <f t="shared" si="28"/>
        <v>1B2aii</v>
      </c>
      <c r="C2953" t="str">
        <f>Hoja1!$C$31</f>
        <v>CRUDO</v>
      </c>
      <c r="D2953" t="s">
        <v>13</v>
      </c>
      <c r="E2953" t="s">
        <v>320</v>
      </c>
      <c r="F2953" t="s">
        <v>852</v>
      </c>
      <c r="L2953" t="s">
        <v>30</v>
      </c>
      <c r="M2953">
        <f>'Venteo_Controladores Neumat_Con'!AS110</f>
        <v>0</v>
      </c>
      <c r="N2953">
        <f>IFERROR(IF(L2953="CO2",M2953,IF(L2953="CH4",M2953*Hoja1!$C$19,BASEDEDATOS!M2953*Hoja1!$C$20)),0)</f>
        <v>0</v>
      </c>
    </row>
    <row r="2954" spans="2:14" x14ac:dyDescent="0.75">
      <c r="B2954" t="str">
        <f t="shared" si="28"/>
        <v>1B2aii</v>
      </c>
      <c r="C2954" t="str">
        <f>Hoja1!$C$31</f>
        <v>CRUDO</v>
      </c>
      <c r="D2954" t="s">
        <v>13</v>
      </c>
      <c r="E2954" t="s">
        <v>320</v>
      </c>
      <c r="F2954" t="s">
        <v>852</v>
      </c>
      <c r="L2954" t="s">
        <v>30</v>
      </c>
      <c r="M2954">
        <f>'Venteo_Controladores Neumat_Con'!AS111</f>
        <v>0</v>
      </c>
      <c r="N2954">
        <f>IFERROR(IF(L2954="CO2",M2954,IF(L2954="CH4",M2954*Hoja1!$C$19,BASEDEDATOS!M2954*Hoja1!$C$20)),0)</f>
        <v>0</v>
      </c>
    </row>
    <row r="2955" spans="2:14" x14ac:dyDescent="0.75">
      <c r="B2955" t="str">
        <f t="shared" si="28"/>
        <v>1B2aii</v>
      </c>
      <c r="C2955" t="str">
        <f>Hoja1!$C$31</f>
        <v>CRUDO</v>
      </c>
      <c r="D2955" t="s">
        <v>13</v>
      </c>
      <c r="E2955" t="s">
        <v>320</v>
      </c>
      <c r="F2955" t="s">
        <v>852</v>
      </c>
      <c r="L2955" t="s">
        <v>30</v>
      </c>
      <c r="M2955">
        <f>'Venteo_Controladores Neumat_Con'!AS112</f>
        <v>0</v>
      </c>
      <c r="N2955">
        <f>IFERROR(IF(L2955="CO2",M2955,IF(L2955="CH4",M2955*Hoja1!$C$19,BASEDEDATOS!M2955*Hoja1!$C$20)),0)</f>
        <v>0</v>
      </c>
    </row>
    <row r="2956" spans="2:14" x14ac:dyDescent="0.75">
      <c r="B2956" t="str">
        <f t="shared" si="28"/>
        <v>1B2aii</v>
      </c>
      <c r="C2956" t="str">
        <f>Hoja1!$C$31</f>
        <v>CRUDO</v>
      </c>
      <c r="D2956" t="s">
        <v>13</v>
      </c>
      <c r="E2956" t="s">
        <v>320</v>
      </c>
      <c r="F2956" t="s">
        <v>852</v>
      </c>
      <c r="L2956" t="s">
        <v>30</v>
      </c>
      <c r="M2956">
        <f>'Venteo_Controladores Neumat_Con'!AS113</f>
        <v>0</v>
      </c>
      <c r="N2956">
        <f>IFERROR(IF(L2956="CO2",M2956,IF(L2956="CH4",M2956*Hoja1!$C$19,BASEDEDATOS!M2956*Hoja1!$C$20)),0)</f>
        <v>0</v>
      </c>
    </row>
    <row r="2957" spans="2:14" x14ac:dyDescent="0.75">
      <c r="B2957" t="str">
        <f t="shared" si="28"/>
        <v>1B2aii</v>
      </c>
      <c r="C2957" t="str">
        <f>Hoja1!$C$31</f>
        <v>CRUDO</v>
      </c>
      <c r="D2957" t="s">
        <v>13</v>
      </c>
      <c r="E2957" t="s">
        <v>320</v>
      </c>
      <c r="F2957" t="s">
        <v>852</v>
      </c>
      <c r="L2957" t="s">
        <v>30</v>
      </c>
      <c r="M2957">
        <f>'Venteo_Controladores Neumat_Con'!AS114</f>
        <v>0</v>
      </c>
      <c r="N2957">
        <f>IFERROR(IF(L2957="CO2",M2957,IF(L2957="CH4",M2957*Hoja1!$C$19,BASEDEDATOS!M2957*Hoja1!$C$20)),0)</f>
        <v>0</v>
      </c>
    </row>
    <row r="2958" spans="2:14" x14ac:dyDescent="0.75">
      <c r="B2958" t="str">
        <f t="shared" si="28"/>
        <v>1B2aii</v>
      </c>
      <c r="C2958" t="str">
        <f>Hoja1!$C$31</f>
        <v>CRUDO</v>
      </c>
      <c r="D2958" t="s">
        <v>13</v>
      </c>
      <c r="E2958" t="s">
        <v>320</v>
      </c>
      <c r="F2958" t="s">
        <v>852</v>
      </c>
      <c r="L2958" t="s">
        <v>30</v>
      </c>
      <c r="M2958">
        <f>'Venteo_Controladores Neumat_Con'!AS115</f>
        <v>0</v>
      </c>
      <c r="N2958">
        <f>IFERROR(IF(L2958="CO2",M2958,IF(L2958="CH4",M2958*Hoja1!$C$19,BASEDEDATOS!M2958*Hoja1!$C$20)),0)</f>
        <v>0</v>
      </c>
    </row>
    <row r="2959" spans="2:14" x14ac:dyDescent="0.75">
      <c r="B2959" t="str">
        <f t="shared" si="28"/>
        <v>1B2aii</v>
      </c>
      <c r="C2959" t="str">
        <f>Hoja1!$C$31</f>
        <v>CRUDO</v>
      </c>
      <c r="D2959" t="s">
        <v>13</v>
      </c>
      <c r="E2959" t="s">
        <v>320</v>
      </c>
      <c r="F2959" t="s">
        <v>852</v>
      </c>
      <c r="L2959" t="s">
        <v>30</v>
      </c>
      <c r="M2959">
        <f>'Venteo_Controladores Neumat_Con'!AS116</f>
        <v>0</v>
      </c>
      <c r="N2959">
        <f>IFERROR(IF(L2959="CO2",M2959,IF(L2959="CH4",M2959*Hoja1!$C$19,BASEDEDATOS!M2959*Hoja1!$C$20)),0)</f>
        <v>0</v>
      </c>
    </row>
    <row r="2960" spans="2:14" x14ac:dyDescent="0.75">
      <c r="B2960" t="str">
        <f t="shared" si="28"/>
        <v>1B2aii</v>
      </c>
      <c r="C2960" t="str">
        <f>Hoja1!$C$31</f>
        <v>CRUDO</v>
      </c>
      <c r="D2960" t="s">
        <v>13</v>
      </c>
      <c r="E2960" t="s">
        <v>320</v>
      </c>
      <c r="F2960" t="s">
        <v>852</v>
      </c>
      <c r="L2960" t="s">
        <v>30</v>
      </c>
      <c r="M2960">
        <f>'Venteo_Controladores Neumat_Con'!AS117</f>
        <v>0</v>
      </c>
      <c r="N2960">
        <f>IFERROR(IF(L2960="CO2",M2960,IF(L2960="CH4",M2960*Hoja1!$C$19,BASEDEDATOS!M2960*Hoja1!$C$20)),0)</f>
        <v>0</v>
      </c>
    </row>
    <row r="2961" spans="2:14" x14ac:dyDescent="0.75">
      <c r="B2961" t="str">
        <f t="shared" si="28"/>
        <v>1B2aii</v>
      </c>
      <c r="C2961" t="str">
        <f>Hoja1!$C$31</f>
        <v>CRUDO</v>
      </c>
      <c r="D2961" t="s">
        <v>13</v>
      </c>
      <c r="E2961" t="s">
        <v>320</v>
      </c>
      <c r="F2961" t="s">
        <v>852</v>
      </c>
      <c r="L2961" t="s">
        <v>30</v>
      </c>
      <c r="M2961">
        <f>'Venteo_Controladores Neumat_Con'!AS118</f>
        <v>0</v>
      </c>
      <c r="N2961">
        <f>IFERROR(IF(L2961="CO2",M2961,IF(L2961="CH4",M2961*Hoja1!$C$19,BASEDEDATOS!M2961*Hoja1!$C$20)),0)</f>
        <v>0</v>
      </c>
    </row>
    <row r="2962" spans="2:14" x14ac:dyDescent="0.75">
      <c r="B2962" t="str">
        <f t="shared" si="28"/>
        <v>1B2aii</v>
      </c>
      <c r="C2962" t="str">
        <f>Hoja1!$C$31</f>
        <v>CRUDO</v>
      </c>
      <c r="D2962" t="s">
        <v>13</v>
      </c>
      <c r="E2962" t="s">
        <v>320</v>
      </c>
      <c r="F2962" t="s">
        <v>852</v>
      </c>
      <c r="L2962" t="s">
        <v>30</v>
      </c>
      <c r="M2962">
        <f>'Venteo_Controladores Neumat_Con'!AS119</f>
        <v>0</v>
      </c>
      <c r="N2962">
        <f>IFERROR(IF(L2962="CO2",M2962,IF(L2962="CH4",M2962*Hoja1!$C$19,BASEDEDATOS!M2962*Hoja1!$C$20)),0)</f>
        <v>0</v>
      </c>
    </row>
    <row r="2963" spans="2:14" x14ac:dyDescent="0.75">
      <c r="B2963" t="str">
        <f t="shared" si="28"/>
        <v>1B2aii</v>
      </c>
      <c r="C2963" t="str">
        <f>Hoja1!$C$31</f>
        <v>CRUDO</v>
      </c>
      <c r="D2963" t="s">
        <v>13</v>
      </c>
      <c r="E2963" t="s">
        <v>320</v>
      </c>
      <c r="F2963" t="s">
        <v>852</v>
      </c>
      <c r="L2963" t="s">
        <v>30</v>
      </c>
      <c r="M2963">
        <f>'Venteo_Controladores Neumat_Con'!AS120</f>
        <v>0</v>
      </c>
      <c r="N2963">
        <f>IFERROR(IF(L2963="CO2",M2963,IF(L2963="CH4",M2963*Hoja1!$C$19,BASEDEDATOS!M2963*Hoja1!$C$20)),0)</f>
        <v>0</v>
      </c>
    </row>
    <row r="2964" spans="2:14" x14ac:dyDescent="0.75">
      <c r="B2964" t="str">
        <f t="shared" si="28"/>
        <v>1B2aii</v>
      </c>
      <c r="C2964" t="str">
        <f>Hoja1!$C$31</f>
        <v>CRUDO</v>
      </c>
      <c r="D2964" t="s">
        <v>13</v>
      </c>
      <c r="E2964" t="s">
        <v>320</v>
      </c>
      <c r="F2964" t="s">
        <v>852</v>
      </c>
      <c r="L2964" t="s">
        <v>30</v>
      </c>
      <c r="M2964">
        <f>'Venteo_Controladores Neumat_Con'!AS121</f>
        <v>0</v>
      </c>
      <c r="N2964">
        <f>IFERROR(IF(L2964="CO2",M2964,IF(L2964="CH4",M2964*Hoja1!$C$19,BASEDEDATOS!M2964*Hoja1!$C$20)),0)</f>
        <v>0</v>
      </c>
    </row>
    <row r="2965" spans="2:14" x14ac:dyDescent="0.75">
      <c r="B2965" t="str">
        <f t="shared" si="28"/>
        <v>1B2aii</v>
      </c>
      <c r="C2965" t="str">
        <f>Hoja1!$C$31</f>
        <v>CRUDO</v>
      </c>
      <c r="D2965" t="s">
        <v>13</v>
      </c>
      <c r="E2965" t="s">
        <v>320</v>
      </c>
      <c r="F2965" t="s">
        <v>852</v>
      </c>
      <c r="L2965" t="s">
        <v>30</v>
      </c>
      <c r="M2965">
        <f>'Venteo_Controladores Neumat_Con'!AS122</f>
        <v>0</v>
      </c>
      <c r="N2965">
        <f>IFERROR(IF(L2965="CO2",M2965,IF(L2965="CH4",M2965*Hoja1!$C$19,BASEDEDATOS!M2965*Hoja1!$C$20)),0)</f>
        <v>0</v>
      </c>
    </row>
    <row r="2966" spans="2:14" x14ac:dyDescent="0.75">
      <c r="B2966" t="str">
        <f t="shared" si="28"/>
        <v>1B2aii</v>
      </c>
      <c r="C2966" t="str">
        <f>Hoja1!$C$31</f>
        <v>CRUDO</v>
      </c>
      <c r="D2966" t="s">
        <v>13</v>
      </c>
      <c r="E2966" t="s">
        <v>320</v>
      </c>
      <c r="F2966" t="s">
        <v>852</v>
      </c>
      <c r="L2966" t="s">
        <v>30</v>
      </c>
      <c r="M2966">
        <f>'Venteo_Controladores Neumat_Con'!AS123</f>
        <v>0</v>
      </c>
      <c r="N2966">
        <f>IFERROR(IF(L2966="CO2",M2966,IF(L2966="CH4",M2966*Hoja1!$C$19,BASEDEDATOS!M2966*Hoja1!$C$20)),0)</f>
        <v>0</v>
      </c>
    </row>
    <row r="2967" spans="2:14" x14ac:dyDescent="0.75">
      <c r="B2967" t="str">
        <f t="shared" si="28"/>
        <v>1B2aii</v>
      </c>
      <c r="C2967" t="str">
        <f>Hoja1!$C$31</f>
        <v>CRUDO</v>
      </c>
      <c r="D2967" t="s">
        <v>13</v>
      </c>
      <c r="E2967" t="s">
        <v>320</v>
      </c>
      <c r="F2967" t="s">
        <v>852</v>
      </c>
      <c r="L2967" t="s">
        <v>30</v>
      </c>
      <c r="M2967">
        <f>'Venteo_Controladores Neumat_Con'!AS124</f>
        <v>0</v>
      </c>
      <c r="N2967">
        <f>IFERROR(IF(L2967="CO2",M2967,IF(L2967="CH4",M2967*Hoja1!$C$19,BASEDEDATOS!M2967*Hoja1!$C$20)),0)</f>
        <v>0</v>
      </c>
    </row>
    <row r="2968" spans="2:14" x14ac:dyDescent="0.75">
      <c r="B2968" t="str">
        <f t="shared" si="28"/>
        <v>1B2aii</v>
      </c>
      <c r="C2968" t="str">
        <f>Hoja1!$C$31</f>
        <v>CRUDO</v>
      </c>
      <c r="D2968" t="s">
        <v>13</v>
      </c>
      <c r="E2968" t="s">
        <v>320</v>
      </c>
      <c r="F2968" t="s">
        <v>852</v>
      </c>
      <c r="L2968" t="s">
        <v>30</v>
      </c>
      <c r="M2968">
        <f>'Venteo_Controladores Neumat_Con'!AS125</f>
        <v>0</v>
      </c>
      <c r="N2968">
        <f>IFERROR(IF(L2968="CO2",M2968,IF(L2968="CH4",M2968*Hoja1!$C$19,BASEDEDATOS!M2968*Hoja1!$C$20)),0)</f>
        <v>0</v>
      </c>
    </row>
    <row r="2969" spans="2:14" x14ac:dyDescent="0.75">
      <c r="B2969" t="str">
        <f t="shared" si="28"/>
        <v>1B2aii</v>
      </c>
      <c r="C2969" t="str">
        <f>Hoja1!$C$31</f>
        <v>CRUDO</v>
      </c>
      <c r="D2969" t="s">
        <v>13</v>
      </c>
      <c r="E2969" t="s">
        <v>320</v>
      </c>
      <c r="F2969" t="s">
        <v>852</v>
      </c>
      <c r="L2969" t="s">
        <v>30</v>
      </c>
      <c r="M2969">
        <f>'Venteo_Controladores Neumat_Con'!AS126</f>
        <v>0</v>
      </c>
      <c r="N2969">
        <f>IFERROR(IF(L2969="CO2",M2969,IF(L2969="CH4",M2969*Hoja1!$C$19,BASEDEDATOS!M2969*Hoja1!$C$20)),0)</f>
        <v>0</v>
      </c>
    </row>
    <row r="2970" spans="2:14" x14ac:dyDescent="0.75">
      <c r="B2970" t="str">
        <f t="shared" si="28"/>
        <v>1B2aii</v>
      </c>
      <c r="C2970" t="str">
        <f>Hoja1!$C$31</f>
        <v>CRUDO</v>
      </c>
      <c r="D2970" t="s">
        <v>13</v>
      </c>
      <c r="E2970" t="s">
        <v>320</v>
      </c>
      <c r="F2970" t="s">
        <v>852</v>
      </c>
      <c r="L2970" t="s">
        <v>30</v>
      </c>
      <c r="M2970">
        <f>'Venteo_Controladores Neumat_Con'!AS127</f>
        <v>0</v>
      </c>
      <c r="N2970">
        <f>IFERROR(IF(L2970="CO2",M2970,IF(L2970="CH4",M2970*Hoja1!$C$19,BASEDEDATOS!M2970*Hoja1!$C$20)),0)</f>
        <v>0</v>
      </c>
    </row>
    <row r="2971" spans="2:14" x14ac:dyDescent="0.75">
      <c r="B2971" t="str">
        <f t="shared" si="28"/>
        <v>1B2aii</v>
      </c>
      <c r="C2971" t="str">
        <f>Hoja1!$C$31</f>
        <v>CRUDO</v>
      </c>
      <c r="D2971" t="s">
        <v>13</v>
      </c>
      <c r="E2971" t="s">
        <v>320</v>
      </c>
      <c r="F2971" t="s">
        <v>852</v>
      </c>
      <c r="L2971" t="s">
        <v>30</v>
      </c>
      <c r="M2971">
        <f>'Venteo_Controladores Neumat_Con'!AS128</f>
        <v>0</v>
      </c>
      <c r="N2971">
        <f>IFERROR(IF(L2971="CO2",M2971,IF(L2971="CH4",M2971*Hoja1!$C$19,BASEDEDATOS!M2971*Hoja1!$C$20)),0)</f>
        <v>0</v>
      </c>
    </row>
    <row r="2972" spans="2:14" x14ac:dyDescent="0.75">
      <c r="B2972" t="str">
        <f t="shared" si="28"/>
        <v>1B2aii</v>
      </c>
      <c r="C2972" t="str">
        <f>Hoja1!$C$31</f>
        <v>CRUDO</v>
      </c>
      <c r="D2972" t="s">
        <v>13</v>
      </c>
      <c r="E2972" t="s">
        <v>320</v>
      </c>
      <c r="F2972" t="s">
        <v>852</v>
      </c>
      <c r="L2972" t="s">
        <v>30</v>
      </c>
      <c r="M2972">
        <f>'Venteo_Controladores Neumat_Con'!AS129</f>
        <v>0</v>
      </c>
      <c r="N2972">
        <f>IFERROR(IF(L2972="CO2",M2972,IF(L2972="CH4",M2972*Hoja1!$C$19,BASEDEDATOS!M2972*Hoja1!$C$20)),0)</f>
        <v>0</v>
      </c>
    </row>
    <row r="2973" spans="2:14" x14ac:dyDescent="0.75">
      <c r="B2973" t="str">
        <f t="shared" si="28"/>
        <v>1B2aii</v>
      </c>
      <c r="C2973" t="str">
        <f>Hoja1!$C$31</f>
        <v>CRUDO</v>
      </c>
      <c r="D2973" t="s">
        <v>13</v>
      </c>
      <c r="E2973" t="s">
        <v>320</v>
      </c>
      <c r="F2973" t="s">
        <v>852</v>
      </c>
      <c r="L2973" t="s">
        <v>30</v>
      </c>
      <c r="M2973">
        <f>'Venteo_Controladores Neumat_Con'!AS130</f>
        <v>0</v>
      </c>
      <c r="N2973">
        <f>IFERROR(IF(L2973="CO2",M2973,IF(L2973="CH4",M2973*Hoja1!$C$19,BASEDEDATOS!M2973*Hoja1!$C$20)),0)</f>
        <v>0</v>
      </c>
    </row>
    <row r="2974" spans="2:14" x14ac:dyDescent="0.75">
      <c r="B2974" t="str">
        <f t="shared" si="28"/>
        <v>1B2aii</v>
      </c>
      <c r="C2974" t="str">
        <f>Hoja1!$C$31</f>
        <v>CRUDO</v>
      </c>
      <c r="D2974" t="s">
        <v>13</v>
      </c>
      <c r="E2974" t="s">
        <v>320</v>
      </c>
      <c r="F2974" t="s">
        <v>852</v>
      </c>
      <c r="L2974" t="s">
        <v>30</v>
      </c>
      <c r="M2974">
        <f>'Venteo_Controladores Neumat_Con'!AS131</f>
        <v>0</v>
      </c>
      <c r="N2974">
        <f>IFERROR(IF(L2974="CO2",M2974,IF(L2974="CH4",M2974*Hoja1!$C$19,BASEDEDATOS!M2974*Hoja1!$C$20)),0)</f>
        <v>0</v>
      </c>
    </row>
    <row r="2975" spans="2:14" x14ac:dyDescent="0.75">
      <c r="B2975" t="str">
        <f t="shared" si="28"/>
        <v>1B2aii</v>
      </c>
      <c r="C2975" t="str">
        <f>Hoja1!$C$31</f>
        <v>CRUDO</v>
      </c>
      <c r="D2975" t="s">
        <v>13</v>
      </c>
      <c r="E2975" t="s">
        <v>320</v>
      </c>
      <c r="F2975" t="s">
        <v>852</v>
      </c>
      <c r="L2975" t="s">
        <v>30</v>
      </c>
      <c r="M2975">
        <f>'Venteo_Controladores Neumat_Con'!AS132</f>
        <v>0</v>
      </c>
      <c r="N2975">
        <f>IFERROR(IF(L2975="CO2",M2975,IF(L2975="CH4",M2975*Hoja1!$C$19,BASEDEDATOS!M2975*Hoja1!$C$20)),0)</f>
        <v>0</v>
      </c>
    </row>
    <row r="2976" spans="2:14" x14ac:dyDescent="0.75">
      <c r="B2976" t="str">
        <f t="shared" si="28"/>
        <v>1B2aii</v>
      </c>
      <c r="C2976" t="str">
        <f>Hoja1!$C$31</f>
        <v>CRUDO</v>
      </c>
      <c r="D2976" t="s">
        <v>13</v>
      </c>
      <c r="E2976" t="s">
        <v>320</v>
      </c>
      <c r="F2976" t="s">
        <v>852</v>
      </c>
      <c r="L2976" t="s">
        <v>30</v>
      </c>
      <c r="M2976">
        <f>'Venteo_Controladores Neumat_Con'!AS133</f>
        <v>0</v>
      </c>
      <c r="N2976">
        <f>IFERROR(IF(L2976="CO2",M2976,IF(L2976="CH4",M2976*Hoja1!$C$19,BASEDEDATOS!M2976*Hoja1!$C$20)),0)</f>
        <v>0</v>
      </c>
    </row>
    <row r="2977" spans="2:14" x14ac:dyDescent="0.75">
      <c r="B2977" t="str">
        <f t="shared" si="28"/>
        <v>1B2aii</v>
      </c>
      <c r="C2977" t="str">
        <f>Hoja1!$C$31</f>
        <v>CRUDO</v>
      </c>
      <c r="D2977" t="s">
        <v>13</v>
      </c>
      <c r="E2977" t="s">
        <v>320</v>
      </c>
      <c r="F2977" t="s">
        <v>852</v>
      </c>
      <c r="L2977" t="s">
        <v>30</v>
      </c>
      <c r="M2977">
        <f>'Venteo_Controladores Neumat_Con'!AS134</f>
        <v>0</v>
      </c>
      <c r="N2977">
        <f>IFERROR(IF(L2977="CO2",M2977,IF(L2977="CH4",M2977*Hoja1!$C$19,BASEDEDATOS!M2977*Hoja1!$C$20)),0)</f>
        <v>0</v>
      </c>
    </row>
    <row r="2978" spans="2:14" x14ac:dyDescent="0.75">
      <c r="B2978" t="str">
        <f t="shared" si="28"/>
        <v>1B2aii</v>
      </c>
      <c r="C2978" t="str">
        <f>Hoja1!$C$31</f>
        <v>CRUDO</v>
      </c>
      <c r="D2978" t="s">
        <v>13</v>
      </c>
      <c r="E2978" t="s">
        <v>320</v>
      </c>
      <c r="F2978" t="s">
        <v>852</v>
      </c>
      <c r="L2978" t="s">
        <v>30</v>
      </c>
      <c r="M2978">
        <f>'Venteo_Controladores Neumat_Con'!AS135</f>
        <v>0</v>
      </c>
      <c r="N2978">
        <f>IFERROR(IF(L2978="CO2",M2978,IF(L2978="CH4",M2978*Hoja1!$C$19,BASEDEDATOS!M2978*Hoja1!$C$20)),0)</f>
        <v>0</v>
      </c>
    </row>
    <row r="2979" spans="2:14" x14ac:dyDescent="0.75">
      <c r="B2979" t="str">
        <f t="shared" ref="B2979:B3042" si="29">IF(C2979="CRUDO","1B2aii","1B2bii")</f>
        <v>1B2aii</v>
      </c>
      <c r="C2979" t="str">
        <f>Hoja1!$C$31</f>
        <v>CRUDO</v>
      </c>
      <c r="D2979" t="s">
        <v>13</v>
      </c>
      <c r="E2979" t="s">
        <v>320</v>
      </c>
      <c r="F2979" t="s">
        <v>852</v>
      </c>
      <c r="L2979" t="s">
        <v>30</v>
      </c>
      <c r="M2979">
        <f>'Venteo_Controladores Neumat_Con'!AS136</f>
        <v>0</v>
      </c>
      <c r="N2979">
        <f>IFERROR(IF(L2979="CO2",M2979,IF(L2979="CH4",M2979*Hoja1!$C$19,BASEDEDATOS!M2979*Hoja1!$C$20)),0)</f>
        <v>0</v>
      </c>
    </row>
    <row r="2980" spans="2:14" x14ac:dyDescent="0.75">
      <c r="B2980" t="str">
        <f t="shared" si="29"/>
        <v>1B2aii</v>
      </c>
      <c r="C2980" t="str">
        <f>Hoja1!$C$31</f>
        <v>CRUDO</v>
      </c>
      <c r="D2980" t="s">
        <v>13</v>
      </c>
      <c r="E2980" t="s">
        <v>320</v>
      </c>
      <c r="F2980" t="s">
        <v>852</v>
      </c>
      <c r="L2980" t="s">
        <v>30</v>
      </c>
      <c r="M2980">
        <f>'Venteo_Controladores Neumat_Con'!AS137</f>
        <v>0</v>
      </c>
      <c r="N2980">
        <f>IFERROR(IF(L2980="CO2",M2980,IF(L2980="CH4",M2980*Hoja1!$C$19,BASEDEDATOS!M2980*Hoja1!$C$20)),0)</f>
        <v>0</v>
      </c>
    </row>
    <row r="2981" spans="2:14" x14ac:dyDescent="0.75">
      <c r="B2981" t="str">
        <f t="shared" si="29"/>
        <v>1B2aii</v>
      </c>
      <c r="C2981" t="str">
        <f>Hoja1!$C$31</f>
        <v>CRUDO</v>
      </c>
      <c r="D2981" t="s">
        <v>13</v>
      </c>
      <c r="E2981" t="s">
        <v>320</v>
      </c>
      <c r="F2981" t="s">
        <v>852</v>
      </c>
      <c r="L2981" t="s">
        <v>30</v>
      </c>
      <c r="M2981">
        <f>'Venteo_Controladores Neumat_Con'!AS138</f>
        <v>0</v>
      </c>
      <c r="N2981">
        <f>IFERROR(IF(L2981="CO2",M2981,IF(L2981="CH4",M2981*Hoja1!$C$19,BASEDEDATOS!M2981*Hoja1!$C$20)),0)</f>
        <v>0</v>
      </c>
    </row>
    <row r="2982" spans="2:14" x14ac:dyDescent="0.75">
      <c r="B2982" t="str">
        <f t="shared" si="29"/>
        <v>1B2aii</v>
      </c>
      <c r="C2982" t="str">
        <f>Hoja1!$C$31</f>
        <v>CRUDO</v>
      </c>
      <c r="D2982" t="s">
        <v>13</v>
      </c>
      <c r="E2982" t="s">
        <v>320</v>
      </c>
      <c r="F2982" t="s">
        <v>852</v>
      </c>
      <c r="L2982" t="s">
        <v>30</v>
      </c>
      <c r="M2982">
        <f>'Venteo_Controladores Neumat_Con'!AS139</f>
        <v>0</v>
      </c>
      <c r="N2982">
        <f>IFERROR(IF(L2982="CO2",M2982,IF(L2982="CH4",M2982*Hoja1!$C$19,BASEDEDATOS!M2982*Hoja1!$C$20)),0)</f>
        <v>0</v>
      </c>
    </row>
    <row r="2983" spans="2:14" x14ac:dyDescent="0.75">
      <c r="B2983" t="str">
        <f t="shared" si="29"/>
        <v>1B2aii</v>
      </c>
      <c r="C2983" t="str">
        <f>Hoja1!$C$31</f>
        <v>CRUDO</v>
      </c>
      <c r="D2983" t="s">
        <v>13</v>
      </c>
      <c r="E2983" t="s">
        <v>320</v>
      </c>
      <c r="F2983" t="s">
        <v>852</v>
      </c>
      <c r="L2983" t="s">
        <v>30</v>
      </c>
      <c r="M2983">
        <f>'Venteo_Controladores Neumat_Con'!AS140</f>
        <v>0</v>
      </c>
      <c r="N2983">
        <f>IFERROR(IF(L2983="CO2",M2983,IF(L2983="CH4",M2983*Hoja1!$C$19,BASEDEDATOS!M2983*Hoja1!$C$20)),0)</f>
        <v>0</v>
      </c>
    </row>
    <row r="2984" spans="2:14" x14ac:dyDescent="0.75">
      <c r="B2984" t="str">
        <f t="shared" si="29"/>
        <v>1B2aii</v>
      </c>
      <c r="C2984" t="str">
        <f>Hoja1!$C$31</f>
        <v>CRUDO</v>
      </c>
      <c r="D2984" t="s">
        <v>13</v>
      </c>
      <c r="E2984" t="s">
        <v>320</v>
      </c>
      <c r="F2984" t="s">
        <v>852</v>
      </c>
      <c r="L2984" t="s">
        <v>30</v>
      </c>
      <c r="M2984">
        <f>'Venteo_Controladores Neumat_Con'!AS141</f>
        <v>0</v>
      </c>
      <c r="N2984">
        <f>IFERROR(IF(L2984="CO2",M2984,IF(L2984="CH4",M2984*Hoja1!$C$19,BASEDEDATOS!M2984*Hoja1!$C$20)),0)</f>
        <v>0</v>
      </c>
    </row>
    <row r="2985" spans="2:14" x14ac:dyDescent="0.75">
      <c r="B2985" t="str">
        <f t="shared" si="29"/>
        <v>1B2aii</v>
      </c>
      <c r="C2985" t="str">
        <f>Hoja1!$C$31</f>
        <v>CRUDO</v>
      </c>
      <c r="D2985" t="s">
        <v>13</v>
      </c>
      <c r="E2985" t="s">
        <v>320</v>
      </c>
      <c r="F2985" t="s">
        <v>852</v>
      </c>
      <c r="L2985" t="s">
        <v>30</v>
      </c>
      <c r="M2985">
        <f>'Venteo_Controladores Neumat_Con'!AS142</f>
        <v>0</v>
      </c>
      <c r="N2985">
        <f>IFERROR(IF(L2985="CO2",M2985,IF(L2985="CH4",M2985*Hoja1!$C$19,BASEDEDATOS!M2985*Hoja1!$C$20)),0)</f>
        <v>0</v>
      </c>
    </row>
    <row r="2986" spans="2:14" x14ac:dyDescent="0.75">
      <c r="B2986" t="str">
        <f t="shared" si="29"/>
        <v>1B2aii</v>
      </c>
      <c r="C2986" t="str">
        <f>Hoja1!$C$31</f>
        <v>CRUDO</v>
      </c>
      <c r="D2986" t="s">
        <v>13</v>
      </c>
      <c r="E2986" t="s">
        <v>320</v>
      </c>
      <c r="F2986" t="s">
        <v>852</v>
      </c>
      <c r="L2986" t="s">
        <v>30</v>
      </c>
      <c r="M2986">
        <f>'Venteo_Controladores Neumat_Con'!AS143</f>
        <v>0</v>
      </c>
      <c r="N2986">
        <f>IFERROR(IF(L2986="CO2",M2986,IF(L2986="CH4",M2986*Hoja1!$C$19,BASEDEDATOS!M2986*Hoja1!$C$20)),0)</f>
        <v>0</v>
      </c>
    </row>
    <row r="2987" spans="2:14" x14ac:dyDescent="0.75">
      <c r="B2987" t="str">
        <f t="shared" si="29"/>
        <v>1B2aii</v>
      </c>
      <c r="C2987" t="str">
        <f>Hoja1!$C$31</f>
        <v>CRUDO</v>
      </c>
      <c r="D2987" t="s">
        <v>13</v>
      </c>
      <c r="E2987" t="s">
        <v>320</v>
      </c>
      <c r="F2987" t="s">
        <v>852</v>
      </c>
      <c r="L2987" t="s">
        <v>30</v>
      </c>
      <c r="M2987">
        <f>'Venteo_Controladores Neumat_Con'!AS144</f>
        <v>0</v>
      </c>
      <c r="N2987">
        <f>IFERROR(IF(L2987="CO2",M2987,IF(L2987="CH4",M2987*Hoja1!$C$19,BASEDEDATOS!M2987*Hoja1!$C$20)),0)</f>
        <v>0</v>
      </c>
    </row>
    <row r="2988" spans="2:14" x14ac:dyDescent="0.75">
      <c r="B2988" t="str">
        <f t="shared" si="29"/>
        <v>1B2aii</v>
      </c>
      <c r="C2988" t="str">
        <f>Hoja1!$C$31</f>
        <v>CRUDO</v>
      </c>
      <c r="D2988" t="s">
        <v>13</v>
      </c>
      <c r="E2988" t="s">
        <v>320</v>
      </c>
      <c r="F2988" t="s">
        <v>852</v>
      </c>
      <c r="L2988" t="s">
        <v>30</v>
      </c>
      <c r="M2988">
        <f>'Venteo_Controladores Neumat_Con'!AS145</f>
        <v>0</v>
      </c>
      <c r="N2988">
        <f>IFERROR(IF(L2988="CO2",M2988,IF(L2988="CH4",M2988*Hoja1!$C$19,BASEDEDATOS!M2988*Hoja1!$C$20)),0)</f>
        <v>0</v>
      </c>
    </row>
    <row r="2989" spans="2:14" x14ac:dyDescent="0.75">
      <c r="B2989" t="str">
        <f t="shared" si="29"/>
        <v>1B2aii</v>
      </c>
      <c r="C2989" t="str">
        <f>Hoja1!$C$31</f>
        <v>CRUDO</v>
      </c>
      <c r="D2989" t="s">
        <v>13</v>
      </c>
      <c r="E2989" t="s">
        <v>320</v>
      </c>
      <c r="F2989" t="s">
        <v>852</v>
      </c>
      <c r="L2989" t="s">
        <v>30</v>
      </c>
      <c r="M2989">
        <f>'Venteo_Controladores Neumat_Con'!AS146</f>
        <v>0</v>
      </c>
      <c r="N2989">
        <f>IFERROR(IF(L2989="CO2",M2989,IF(L2989="CH4",M2989*Hoja1!$C$19,BASEDEDATOS!M2989*Hoja1!$C$20)),0)</f>
        <v>0</v>
      </c>
    </row>
    <row r="2990" spans="2:14" x14ac:dyDescent="0.75">
      <c r="B2990" t="str">
        <f t="shared" si="29"/>
        <v>1B2aii</v>
      </c>
      <c r="C2990" t="str">
        <f>Hoja1!$C$31</f>
        <v>CRUDO</v>
      </c>
      <c r="D2990" t="s">
        <v>13</v>
      </c>
      <c r="E2990" t="s">
        <v>320</v>
      </c>
      <c r="F2990" t="s">
        <v>852</v>
      </c>
      <c r="L2990" t="s">
        <v>30</v>
      </c>
      <c r="M2990">
        <f>'Venteo_Controladores Neumat_Con'!AS147</f>
        <v>0</v>
      </c>
      <c r="N2990">
        <f>IFERROR(IF(L2990="CO2",M2990,IF(L2990="CH4",M2990*Hoja1!$C$19,BASEDEDATOS!M2990*Hoja1!$C$20)),0)</f>
        <v>0</v>
      </c>
    </row>
    <row r="2991" spans="2:14" x14ac:dyDescent="0.75">
      <c r="B2991" t="str">
        <f t="shared" si="29"/>
        <v>1B2aii</v>
      </c>
      <c r="C2991" t="str">
        <f>Hoja1!$C$31</f>
        <v>CRUDO</v>
      </c>
      <c r="D2991" t="s">
        <v>13</v>
      </c>
      <c r="E2991" t="s">
        <v>320</v>
      </c>
      <c r="F2991" t="s">
        <v>852</v>
      </c>
      <c r="L2991" t="s">
        <v>30</v>
      </c>
      <c r="M2991">
        <f>'Venteo_Controladores Neumat_Con'!AS148</f>
        <v>0</v>
      </c>
      <c r="N2991">
        <f>IFERROR(IF(L2991="CO2",M2991,IF(L2991="CH4",M2991*Hoja1!$C$19,BASEDEDATOS!M2991*Hoja1!$C$20)),0)</f>
        <v>0</v>
      </c>
    </row>
    <row r="2992" spans="2:14" x14ac:dyDescent="0.75">
      <c r="B2992" t="str">
        <f t="shared" si="29"/>
        <v>1B2aii</v>
      </c>
      <c r="C2992" t="str">
        <f>Hoja1!$C$31</f>
        <v>CRUDO</v>
      </c>
      <c r="D2992" t="s">
        <v>13</v>
      </c>
      <c r="E2992" t="s">
        <v>320</v>
      </c>
      <c r="F2992" t="s">
        <v>852</v>
      </c>
      <c r="L2992" t="s">
        <v>30</v>
      </c>
      <c r="M2992">
        <f>'Venteo_Controladores Neumat_Con'!AS149</f>
        <v>0</v>
      </c>
      <c r="N2992">
        <f>IFERROR(IF(L2992="CO2",M2992,IF(L2992="CH4",M2992*Hoja1!$C$19,BASEDEDATOS!M2992*Hoja1!$C$20)),0)</f>
        <v>0</v>
      </c>
    </row>
    <row r="2993" spans="2:14" x14ac:dyDescent="0.75">
      <c r="B2993" t="str">
        <f t="shared" si="29"/>
        <v>1B2aii</v>
      </c>
      <c r="C2993" t="str">
        <f>Hoja1!$C$31</f>
        <v>CRUDO</v>
      </c>
      <c r="D2993" t="s">
        <v>13</v>
      </c>
      <c r="E2993" t="s">
        <v>320</v>
      </c>
      <c r="F2993" t="s">
        <v>852</v>
      </c>
      <c r="L2993" t="s">
        <v>30</v>
      </c>
      <c r="M2993">
        <f>'Venteo_Controladores Neumat_Con'!AS150</f>
        <v>0</v>
      </c>
      <c r="N2993">
        <f>IFERROR(IF(L2993="CO2",M2993,IF(L2993="CH4",M2993*Hoja1!$C$19,BASEDEDATOS!M2993*Hoja1!$C$20)),0)</f>
        <v>0</v>
      </c>
    </row>
    <row r="2994" spans="2:14" x14ac:dyDescent="0.75">
      <c r="B2994" t="str">
        <f t="shared" si="29"/>
        <v>1B2aii</v>
      </c>
      <c r="C2994" t="str">
        <f>Hoja1!$C$31</f>
        <v>CRUDO</v>
      </c>
      <c r="D2994" t="s">
        <v>13</v>
      </c>
      <c r="E2994" t="s">
        <v>320</v>
      </c>
      <c r="F2994" t="s">
        <v>852</v>
      </c>
      <c r="L2994" t="s">
        <v>31</v>
      </c>
      <c r="M2994">
        <f>'Venteo_Controladores Neumat_Con'!AR67</f>
        <v>1.8260156923182388E-2</v>
      </c>
      <c r="N2994">
        <f>IFERROR(IF(L2994="CO2",M2994,IF(L2994="CH4",M2994*Hoja1!$C$19,BASEDEDATOS!M2994*Hoja1!$C$20)),0)</f>
        <v>0.51128439384910684</v>
      </c>
    </row>
    <row r="2995" spans="2:14" x14ac:dyDescent="0.75">
      <c r="B2995" t="str">
        <f t="shared" si="29"/>
        <v>1B2aii</v>
      </c>
      <c r="C2995" t="str">
        <f>Hoja1!$C$31</f>
        <v>CRUDO</v>
      </c>
      <c r="D2995" t="s">
        <v>13</v>
      </c>
      <c r="E2995" t="s">
        <v>320</v>
      </c>
      <c r="F2995" t="s">
        <v>852</v>
      </c>
      <c r="L2995" t="s">
        <v>31</v>
      </c>
      <c r="M2995">
        <f>'Venteo_Controladores Neumat_Con'!AR68</f>
        <v>1.4608125538545911E-2</v>
      </c>
      <c r="N2995">
        <f>IFERROR(IF(L2995="CO2",M2995,IF(L2995="CH4",M2995*Hoja1!$C$19,BASEDEDATOS!M2995*Hoja1!$C$20)),0)</f>
        <v>0.40902751507928548</v>
      </c>
    </row>
    <row r="2996" spans="2:14" x14ac:dyDescent="0.75">
      <c r="B2996" t="str">
        <f t="shared" si="29"/>
        <v>1B2aii</v>
      </c>
      <c r="C2996" t="str">
        <f>Hoja1!$C$31</f>
        <v>CRUDO</v>
      </c>
      <c r="D2996" t="s">
        <v>13</v>
      </c>
      <c r="E2996" t="s">
        <v>320</v>
      </c>
      <c r="F2996" t="s">
        <v>852</v>
      </c>
      <c r="L2996" t="s">
        <v>31</v>
      </c>
      <c r="M2996">
        <f>'Venteo_Controladores Neumat_Con'!AR69</f>
        <v>4.6791652115654878E-2</v>
      </c>
      <c r="N2996">
        <f>IFERROR(IF(L2996="CO2",M2996,IF(L2996="CH4",M2996*Hoja1!$C$19,BASEDEDATOS!M2996*Hoja1!$C$20)),0)</f>
        <v>1.3101662592383365</v>
      </c>
    </row>
    <row r="2997" spans="2:14" x14ac:dyDescent="0.75">
      <c r="B2997" t="str">
        <f t="shared" si="29"/>
        <v>1B2aii</v>
      </c>
      <c r="C2997" t="str">
        <f>Hoja1!$C$31</f>
        <v>CRUDO</v>
      </c>
      <c r="D2997" t="s">
        <v>13</v>
      </c>
      <c r="E2997" t="s">
        <v>320</v>
      </c>
      <c r="F2997" t="s">
        <v>852</v>
      </c>
      <c r="L2997" t="s">
        <v>31</v>
      </c>
      <c r="M2997">
        <f>'Venteo_Controladores Neumat_Con'!AR70</f>
        <v>4.6791652115654878E-2</v>
      </c>
      <c r="N2997">
        <f>IFERROR(IF(L2997="CO2",M2997,IF(L2997="CH4",M2997*Hoja1!$C$19,BASEDEDATOS!M2997*Hoja1!$C$20)),0)</f>
        <v>1.3101662592383365</v>
      </c>
    </row>
    <row r="2998" spans="2:14" x14ac:dyDescent="0.75">
      <c r="B2998" t="str">
        <f t="shared" si="29"/>
        <v>1B2aii</v>
      </c>
      <c r="C2998" t="str">
        <f>Hoja1!$C$31</f>
        <v>CRUDO</v>
      </c>
      <c r="D2998" t="s">
        <v>13</v>
      </c>
      <c r="E2998" t="s">
        <v>320</v>
      </c>
      <c r="F2998" t="s">
        <v>852</v>
      </c>
      <c r="L2998" t="s">
        <v>31</v>
      </c>
      <c r="M2998">
        <f>'Venteo_Controladores Neumat_Con'!AR71</f>
        <v>1.4836377500085691E-2</v>
      </c>
      <c r="N2998">
        <f>IFERROR(IF(L2998="CO2",M2998,IF(L2998="CH4",M2998*Hoja1!$C$19,BASEDEDATOS!M2998*Hoja1!$C$20)),0)</f>
        <v>0.41541857000239935</v>
      </c>
    </row>
    <row r="2999" spans="2:14" x14ac:dyDescent="0.75">
      <c r="B2999" t="str">
        <f t="shared" si="29"/>
        <v>1B2aii</v>
      </c>
      <c r="C2999" t="str">
        <f>Hoja1!$C$31</f>
        <v>CRUDO</v>
      </c>
      <c r="D2999" t="s">
        <v>13</v>
      </c>
      <c r="E2999" t="s">
        <v>320</v>
      </c>
      <c r="F2999" t="s">
        <v>852</v>
      </c>
      <c r="L2999" t="s">
        <v>31</v>
      </c>
      <c r="M2999">
        <f>'Venteo_Controladores Neumat_Con'!AR72</f>
        <v>1.4836377500085691E-2</v>
      </c>
      <c r="N2999">
        <f>IFERROR(IF(L2999="CO2",M2999,IF(L2999="CH4",M2999*Hoja1!$C$19,BASEDEDATOS!M2999*Hoja1!$C$20)),0)</f>
        <v>0.41541857000239935</v>
      </c>
    </row>
    <row r="3000" spans="2:14" x14ac:dyDescent="0.75">
      <c r="B3000" t="str">
        <f t="shared" si="29"/>
        <v>1B2aii</v>
      </c>
      <c r="C3000" t="str">
        <f>Hoja1!$C$31</f>
        <v>CRUDO</v>
      </c>
      <c r="D3000" t="s">
        <v>13</v>
      </c>
      <c r="E3000" t="s">
        <v>320</v>
      </c>
      <c r="F3000" t="s">
        <v>852</v>
      </c>
      <c r="L3000" t="s">
        <v>31</v>
      </c>
      <c r="M3000">
        <f>'Venteo_Controladores Neumat_Con'!AR73</f>
        <v>1.4836377500085691E-2</v>
      </c>
      <c r="N3000">
        <f>IFERROR(IF(L3000="CO2",M3000,IF(L3000="CH4",M3000*Hoja1!$C$19,BASEDEDATOS!M3000*Hoja1!$C$20)),0)</f>
        <v>0.41541857000239935</v>
      </c>
    </row>
    <row r="3001" spans="2:14" x14ac:dyDescent="0.75">
      <c r="B3001" t="str">
        <f t="shared" si="29"/>
        <v>1B2aii</v>
      </c>
      <c r="C3001" t="str">
        <f>Hoja1!$C$31</f>
        <v>CRUDO</v>
      </c>
      <c r="D3001" t="s">
        <v>13</v>
      </c>
      <c r="E3001" t="s">
        <v>320</v>
      </c>
      <c r="F3001" t="s">
        <v>852</v>
      </c>
      <c r="L3001" t="s">
        <v>31</v>
      </c>
      <c r="M3001">
        <f>'Venteo_Controladores Neumat_Con'!AR74</f>
        <v>1.4836377500085691E-2</v>
      </c>
      <c r="N3001">
        <f>IFERROR(IF(L3001="CO2",M3001,IF(L3001="CH4",M3001*Hoja1!$C$19,BASEDEDATOS!M3001*Hoja1!$C$20)),0)</f>
        <v>0.41541857000239935</v>
      </c>
    </row>
    <row r="3002" spans="2:14" x14ac:dyDescent="0.75">
      <c r="B3002" t="str">
        <f t="shared" si="29"/>
        <v>1B2aii</v>
      </c>
      <c r="C3002" t="str">
        <f>Hoja1!$C$31</f>
        <v>CRUDO</v>
      </c>
      <c r="D3002" t="s">
        <v>13</v>
      </c>
      <c r="E3002" t="s">
        <v>320</v>
      </c>
      <c r="F3002" t="s">
        <v>852</v>
      </c>
      <c r="L3002" t="s">
        <v>31</v>
      </c>
      <c r="M3002">
        <f>'Venteo_Controladores Neumat_Con'!AR75</f>
        <v>5.2497951154149368E-2</v>
      </c>
      <c r="N3002">
        <f>IFERROR(IF(L3002="CO2",M3002,IF(L3002="CH4",M3002*Hoja1!$C$19,BASEDEDATOS!M3002*Hoja1!$C$20)),0)</f>
        <v>1.4699426323161824</v>
      </c>
    </row>
    <row r="3003" spans="2:14" x14ac:dyDescent="0.75">
      <c r="B3003" t="str">
        <f t="shared" si="29"/>
        <v>1B2aii</v>
      </c>
      <c r="C3003" t="str">
        <f>Hoja1!$C$31</f>
        <v>CRUDO</v>
      </c>
      <c r="D3003" t="s">
        <v>13</v>
      </c>
      <c r="E3003" t="s">
        <v>320</v>
      </c>
      <c r="F3003" t="s">
        <v>852</v>
      </c>
      <c r="L3003" t="s">
        <v>31</v>
      </c>
      <c r="M3003">
        <f>'Venteo_Controladores Neumat_Con'!AR76</f>
        <v>5.2497951154149368E-2</v>
      </c>
      <c r="N3003">
        <f>IFERROR(IF(L3003="CO2",M3003,IF(L3003="CH4",M3003*Hoja1!$C$19,BASEDEDATOS!M3003*Hoja1!$C$20)),0)</f>
        <v>1.4699426323161824</v>
      </c>
    </row>
    <row r="3004" spans="2:14" x14ac:dyDescent="0.75">
      <c r="B3004" t="str">
        <f t="shared" si="29"/>
        <v>1B2aii</v>
      </c>
      <c r="C3004" t="str">
        <f>Hoja1!$C$31</f>
        <v>CRUDO</v>
      </c>
      <c r="D3004" t="s">
        <v>13</v>
      </c>
      <c r="E3004" t="s">
        <v>320</v>
      </c>
      <c r="F3004" t="s">
        <v>852</v>
      </c>
      <c r="L3004" t="s">
        <v>31</v>
      </c>
      <c r="M3004">
        <f>'Venteo_Controladores Neumat_Con'!AR77</f>
        <v>5.2497951154149368E-2</v>
      </c>
      <c r="N3004">
        <f>IFERROR(IF(L3004="CO2",M3004,IF(L3004="CH4",M3004*Hoja1!$C$19,BASEDEDATOS!M3004*Hoja1!$C$20)),0)</f>
        <v>1.4699426323161824</v>
      </c>
    </row>
    <row r="3005" spans="2:14" x14ac:dyDescent="0.75">
      <c r="B3005" t="str">
        <f t="shared" si="29"/>
        <v>1B2aii</v>
      </c>
      <c r="C3005" t="str">
        <f>Hoja1!$C$31</f>
        <v>CRUDO</v>
      </c>
      <c r="D3005" t="s">
        <v>13</v>
      </c>
      <c r="E3005" t="s">
        <v>320</v>
      </c>
      <c r="F3005" t="s">
        <v>852</v>
      </c>
      <c r="L3005" t="s">
        <v>31</v>
      </c>
      <c r="M3005">
        <f>'Venteo_Controladores Neumat_Con'!AR78</f>
        <v>5.2497951154149368E-2</v>
      </c>
      <c r="N3005">
        <f>IFERROR(IF(L3005="CO2",M3005,IF(L3005="CH4",M3005*Hoja1!$C$19,BASEDEDATOS!M3005*Hoja1!$C$20)),0)</f>
        <v>1.4699426323161824</v>
      </c>
    </row>
    <row r="3006" spans="2:14" x14ac:dyDescent="0.75">
      <c r="B3006" t="str">
        <f t="shared" si="29"/>
        <v>1B2aii</v>
      </c>
      <c r="C3006" t="str">
        <f>Hoja1!$C$31</f>
        <v>CRUDO</v>
      </c>
      <c r="D3006" t="s">
        <v>13</v>
      </c>
      <c r="E3006" t="s">
        <v>320</v>
      </c>
      <c r="F3006" t="s">
        <v>852</v>
      </c>
      <c r="L3006" t="s">
        <v>31</v>
      </c>
      <c r="M3006">
        <f>'Venteo_Controladores Neumat_Con'!AR79</f>
        <v>5.2497951154149368E-2</v>
      </c>
      <c r="N3006">
        <f>IFERROR(IF(L3006="CO2",M3006,IF(L3006="CH4",M3006*Hoja1!$C$19,BASEDEDATOS!M3006*Hoja1!$C$20)),0)</f>
        <v>1.4699426323161824</v>
      </c>
    </row>
    <row r="3007" spans="2:14" x14ac:dyDescent="0.75">
      <c r="B3007" t="str">
        <f t="shared" si="29"/>
        <v>1B2aii</v>
      </c>
      <c r="C3007" t="str">
        <f>Hoja1!$C$31</f>
        <v>CRUDO</v>
      </c>
      <c r="D3007" t="s">
        <v>13</v>
      </c>
      <c r="E3007" t="s">
        <v>320</v>
      </c>
      <c r="F3007" t="s">
        <v>852</v>
      </c>
      <c r="L3007" t="s">
        <v>31</v>
      </c>
      <c r="M3007">
        <f>'Venteo_Controladores Neumat_Con'!AR80</f>
        <v>5.2497951154149368E-2</v>
      </c>
      <c r="N3007">
        <f>IFERROR(IF(L3007="CO2",M3007,IF(L3007="CH4",M3007*Hoja1!$C$19,BASEDEDATOS!M3007*Hoja1!$C$20)),0)</f>
        <v>1.4699426323161824</v>
      </c>
    </row>
    <row r="3008" spans="2:14" x14ac:dyDescent="0.75">
      <c r="B3008" t="str">
        <f t="shared" si="29"/>
        <v>1B2aii</v>
      </c>
      <c r="C3008" t="str">
        <f>Hoja1!$C$31</f>
        <v>CRUDO</v>
      </c>
      <c r="D3008" t="s">
        <v>13</v>
      </c>
      <c r="E3008" t="s">
        <v>320</v>
      </c>
      <c r="F3008" t="s">
        <v>852</v>
      </c>
      <c r="L3008" t="s">
        <v>31</v>
      </c>
      <c r="M3008">
        <f>'Venteo_Controladores Neumat_Con'!AR81</f>
        <v>5.2497951154149368E-2</v>
      </c>
      <c r="N3008">
        <f>IFERROR(IF(L3008="CO2",M3008,IF(L3008="CH4",M3008*Hoja1!$C$19,BASEDEDATOS!M3008*Hoja1!$C$20)),0)</f>
        <v>1.4699426323161824</v>
      </c>
    </row>
    <row r="3009" spans="2:14" x14ac:dyDescent="0.75">
      <c r="B3009" t="str">
        <f t="shared" si="29"/>
        <v>1B2aii</v>
      </c>
      <c r="C3009" t="str">
        <f>Hoja1!$C$31</f>
        <v>CRUDO</v>
      </c>
      <c r="D3009" t="s">
        <v>13</v>
      </c>
      <c r="E3009" t="s">
        <v>320</v>
      </c>
      <c r="F3009" t="s">
        <v>852</v>
      </c>
      <c r="L3009" t="s">
        <v>31</v>
      </c>
      <c r="M3009">
        <f>'Venteo_Controladores Neumat_Con'!AR82</f>
        <v>0</v>
      </c>
      <c r="N3009">
        <f>IFERROR(IF(L3009="CO2",M3009,IF(L3009="CH4",M3009*Hoja1!$C$19,BASEDEDATOS!M3009*Hoja1!$C$20)),0)</f>
        <v>0</v>
      </c>
    </row>
    <row r="3010" spans="2:14" x14ac:dyDescent="0.75">
      <c r="B3010" t="str">
        <f t="shared" si="29"/>
        <v>1B2aii</v>
      </c>
      <c r="C3010" t="str">
        <f>Hoja1!$C$31</f>
        <v>CRUDO</v>
      </c>
      <c r="D3010" t="s">
        <v>13</v>
      </c>
      <c r="E3010" t="s">
        <v>320</v>
      </c>
      <c r="F3010" t="s">
        <v>852</v>
      </c>
      <c r="L3010" t="s">
        <v>31</v>
      </c>
      <c r="M3010">
        <f>'Venteo_Controladores Neumat_Con'!AR83</f>
        <v>0</v>
      </c>
      <c r="N3010">
        <f>IFERROR(IF(L3010="CO2",M3010,IF(L3010="CH4",M3010*Hoja1!$C$19,BASEDEDATOS!M3010*Hoja1!$C$20)),0)</f>
        <v>0</v>
      </c>
    </row>
    <row r="3011" spans="2:14" x14ac:dyDescent="0.75">
      <c r="B3011" t="str">
        <f t="shared" si="29"/>
        <v>1B2aii</v>
      </c>
      <c r="C3011" t="str">
        <f>Hoja1!$C$31</f>
        <v>CRUDO</v>
      </c>
      <c r="D3011" t="s">
        <v>13</v>
      </c>
      <c r="E3011" t="s">
        <v>320</v>
      </c>
      <c r="F3011" t="s">
        <v>852</v>
      </c>
      <c r="L3011" t="s">
        <v>31</v>
      </c>
      <c r="M3011">
        <f>'Venteo_Controladores Neumat_Con'!AR84</f>
        <v>0</v>
      </c>
      <c r="N3011">
        <f>IFERROR(IF(L3011="CO2",M3011,IF(L3011="CH4",M3011*Hoja1!$C$19,BASEDEDATOS!M3011*Hoja1!$C$20)),0)</f>
        <v>0</v>
      </c>
    </row>
    <row r="3012" spans="2:14" x14ac:dyDescent="0.75">
      <c r="B3012" t="str">
        <f t="shared" si="29"/>
        <v>1B2aii</v>
      </c>
      <c r="C3012" t="str">
        <f>Hoja1!$C$31</f>
        <v>CRUDO</v>
      </c>
      <c r="D3012" t="s">
        <v>13</v>
      </c>
      <c r="E3012" t="s">
        <v>320</v>
      </c>
      <c r="F3012" t="s">
        <v>852</v>
      </c>
      <c r="L3012" t="s">
        <v>31</v>
      </c>
      <c r="M3012">
        <f>'Venteo_Controladores Neumat_Con'!AR85</f>
        <v>0</v>
      </c>
      <c r="N3012">
        <f>IFERROR(IF(L3012="CO2",M3012,IF(L3012="CH4",M3012*Hoja1!$C$19,BASEDEDATOS!M3012*Hoja1!$C$20)),0)</f>
        <v>0</v>
      </c>
    </row>
    <row r="3013" spans="2:14" x14ac:dyDescent="0.75">
      <c r="B3013" t="str">
        <f t="shared" si="29"/>
        <v>1B2aii</v>
      </c>
      <c r="C3013" t="str">
        <f>Hoja1!$C$31</f>
        <v>CRUDO</v>
      </c>
      <c r="D3013" t="s">
        <v>13</v>
      </c>
      <c r="E3013" t="s">
        <v>320</v>
      </c>
      <c r="F3013" t="s">
        <v>852</v>
      </c>
      <c r="L3013" t="s">
        <v>31</v>
      </c>
      <c r="M3013">
        <f>'Venteo_Controladores Neumat_Con'!AR86</f>
        <v>0</v>
      </c>
      <c r="N3013">
        <f>IFERROR(IF(L3013="CO2",M3013,IF(L3013="CH4",M3013*Hoja1!$C$19,BASEDEDATOS!M3013*Hoja1!$C$20)),0)</f>
        <v>0</v>
      </c>
    </row>
    <row r="3014" spans="2:14" x14ac:dyDescent="0.75">
      <c r="B3014" t="str">
        <f t="shared" si="29"/>
        <v>1B2aii</v>
      </c>
      <c r="C3014" t="str">
        <f>Hoja1!$C$31</f>
        <v>CRUDO</v>
      </c>
      <c r="D3014" t="s">
        <v>13</v>
      </c>
      <c r="E3014" t="s">
        <v>320</v>
      </c>
      <c r="F3014" t="s">
        <v>852</v>
      </c>
      <c r="L3014" t="s">
        <v>31</v>
      </c>
      <c r="M3014">
        <f>'Venteo_Controladores Neumat_Con'!AR87</f>
        <v>0</v>
      </c>
      <c r="N3014">
        <f>IFERROR(IF(L3014="CO2",M3014,IF(L3014="CH4",M3014*Hoja1!$C$19,BASEDEDATOS!M3014*Hoja1!$C$20)),0)</f>
        <v>0</v>
      </c>
    </row>
    <row r="3015" spans="2:14" x14ac:dyDescent="0.75">
      <c r="B3015" t="str">
        <f t="shared" si="29"/>
        <v>1B2aii</v>
      </c>
      <c r="C3015" t="str">
        <f>Hoja1!$C$31</f>
        <v>CRUDO</v>
      </c>
      <c r="D3015" t="s">
        <v>13</v>
      </c>
      <c r="E3015" t="s">
        <v>320</v>
      </c>
      <c r="F3015" t="s">
        <v>852</v>
      </c>
      <c r="L3015" t="s">
        <v>31</v>
      </c>
      <c r="M3015">
        <f>'Venteo_Controladores Neumat_Con'!AR88</f>
        <v>0</v>
      </c>
      <c r="N3015">
        <f>IFERROR(IF(L3015="CO2",M3015,IF(L3015="CH4",M3015*Hoja1!$C$19,BASEDEDATOS!M3015*Hoja1!$C$20)),0)</f>
        <v>0</v>
      </c>
    </row>
    <row r="3016" spans="2:14" x14ac:dyDescent="0.75">
      <c r="B3016" t="str">
        <f t="shared" si="29"/>
        <v>1B2aii</v>
      </c>
      <c r="C3016" t="str">
        <f>Hoja1!$C$31</f>
        <v>CRUDO</v>
      </c>
      <c r="D3016" t="s">
        <v>13</v>
      </c>
      <c r="E3016" t="s">
        <v>320</v>
      </c>
      <c r="F3016" t="s">
        <v>852</v>
      </c>
      <c r="L3016" t="s">
        <v>31</v>
      </c>
      <c r="M3016">
        <f>'Venteo_Controladores Neumat_Con'!AR89</f>
        <v>0</v>
      </c>
      <c r="N3016">
        <f>IFERROR(IF(L3016="CO2",M3016,IF(L3016="CH4",M3016*Hoja1!$C$19,BASEDEDATOS!M3016*Hoja1!$C$20)),0)</f>
        <v>0</v>
      </c>
    </row>
    <row r="3017" spans="2:14" x14ac:dyDescent="0.75">
      <c r="B3017" t="str">
        <f t="shared" si="29"/>
        <v>1B2aii</v>
      </c>
      <c r="C3017" t="str">
        <f>Hoja1!$C$31</f>
        <v>CRUDO</v>
      </c>
      <c r="D3017" t="s">
        <v>13</v>
      </c>
      <c r="E3017" t="s">
        <v>320</v>
      </c>
      <c r="F3017" t="s">
        <v>852</v>
      </c>
      <c r="L3017" t="s">
        <v>31</v>
      </c>
      <c r="M3017">
        <f>'Venteo_Controladores Neumat_Con'!AR90</f>
        <v>0</v>
      </c>
      <c r="N3017">
        <f>IFERROR(IF(L3017="CO2",M3017,IF(L3017="CH4",M3017*Hoja1!$C$19,BASEDEDATOS!M3017*Hoja1!$C$20)),0)</f>
        <v>0</v>
      </c>
    </row>
    <row r="3018" spans="2:14" x14ac:dyDescent="0.75">
      <c r="B3018" t="str">
        <f t="shared" si="29"/>
        <v>1B2aii</v>
      </c>
      <c r="C3018" t="str">
        <f>Hoja1!$C$31</f>
        <v>CRUDO</v>
      </c>
      <c r="D3018" t="s">
        <v>13</v>
      </c>
      <c r="E3018" t="s">
        <v>320</v>
      </c>
      <c r="F3018" t="s">
        <v>852</v>
      </c>
      <c r="L3018" t="s">
        <v>31</v>
      </c>
      <c r="M3018">
        <f>'Venteo_Controladores Neumat_Con'!AR91</f>
        <v>0</v>
      </c>
      <c r="N3018">
        <f>IFERROR(IF(L3018="CO2",M3018,IF(L3018="CH4",M3018*Hoja1!$C$19,BASEDEDATOS!M3018*Hoja1!$C$20)),0)</f>
        <v>0</v>
      </c>
    </row>
    <row r="3019" spans="2:14" x14ac:dyDescent="0.75">
      <c r="B3019" t="str">
        <f t="shared" si="29"/>
        <v>1B2aii</v>
      </c>
      <c r="C3019" t="str">
        <f>Hoja1!$C$31</f>
        <v>CRUDO</v>
      </c>
      <c r="D3019" t="s">
        <v>13</v>
      </c>
      <c r="E3019" t="s">
        <v>320</v>
      </c>
      <c r="F3019" t="s">
        <v>852</v>
      </c>
      <c r="L3019" t="s">
        <v>31</v>
      </c>
      <c r="M3019">
        <f>'Venteo_Controladores Neumat_Con'!AR92</f>
        <v>0</v>
      </c>
      <c r="N3019">
        <f>IFERROR(IF(L3019="CO2",M3019,IF(L3019="CH4",M3019*Hoja1!$C$19,BASEDEDATOS!M3019*Hoja1!$C$20)),0)</f>
        <v>0</v>
      </c>
    </row>
    <row r="3020" spans="2:14" x14ac:dyDescent="0.75">
      <c r="B3020" t="str">
        <f t="shared" si="29"/>
        <v>1B2aii</v>
      </c>
      <c r="C3020" t="str">
        <f>Hoja1!$C$31</f>
        <v>CRUDO</v>
      </c>
      <c r="D3020" t="s">
        <v>13</v>
      </c>
      <c r="E3020" t="s">
        <v>320</v>
      </c>
      <c r="F3020" t="s">
        <v>852</v>
      </c>
      <c r="L3020" t="s">
        <v>31</v>
      </c>
      <c r="M3020">
        <f>'Venteo_Controladores Neumat_Con'!AR93</f>
        <v>0</v>
      </c>
      <c r="N3020">
        <f>IFERROR(IF(L3020="CO2",M3020,IF(L3020="CH4",M3020*Hoja1!$C$19,BASEDEDATOS!M3020*Hoja1!$C$20)),0)</f>
        <v>0</v>
      </c>
    </row>
    <row r="3021" spans="2:14" x14ac:dyDescent="0.75">
      <c r="B3021" t="str">
        <f t="shared" si="29"/>
        <v>1B2aii</v>
      </c>
      <c r="C3021" t="str">
        <f>Hoja1!$C$31</f>
        <v>CRUDO</v>
      </c>
      <c r="D3021" t="s">
        <v>13</v>
      </c>
      <c r="E3021" t="s">
        <v>320</v>
      </c>
      <c r="F3021" t="s">
        <v>852</v>
      </c>
      <c r="L3021" t="s">
        <v>31</v>
      </c>
      <c r="M3021">
        <f>'Venteo_Controladores Neumat_Con'!AR94</f>
        <v>0</v>
      </c>
      <c r="N3021">
        <f>IFERROR(IF(L3021="CO2",M3021,IF(L3021="CH4",M3021*Hoja1!$C$19,BASEDEDATOS!M3021*Hoja1!$C$20)),0)</f>
        <v>0</v>
      </c>
    </row>
    <row r="3022" spans="2:14" x14ac:dyDescent="0.75">
      <c r="B3022" t="str">
        <f t="shared" si="29"/>
        <v>1B2aii</v>
      </c>
      <c r="C3022" t="str">
        <f>Hoja1!$C$31</f>
        <v>CRUDO</v>
      </c>
      <c r="D3022" t="s">
        <v>13</v>
      </c>
      <c r="E3022" t="s">
        <v>320</v>
      </c>
      <c r="F3022" t="s">
        <v>852</v>
      </c>
      <c r="L3022" t="s">
        <v>31</v>
      </c>
      <c r="M3022">
        <f>'Venteo_Controladores Neumat_Con'!AR95</f>
        <v>0</v>
      </c>
      <c r="N3022">
        <f>IFERROR(IF(L3022="CO2",M3022,IF(L3022="CH4",M3022*Hoja1!$C$19,BASEDEDATOS!M3022*Hoja1!$C$20)),0)</f>
        <v>0</v>
      </c>
    </row>
    <row r="3023" spans="2:14" x14ac:dyDescent="0.75">
      <c r="B3023" t="str">
        <f t="shared" si="29"/>
        <v>1B2aii</v>
      </c>
      <c r="C3023" t="str">
        <f>Hoja1!$C$31</f>
        <v>CRUDO</v>
      </c>
      <c r="D3023" t="s">
        <v>13</v>
      </c>
      <c r="E3023" t="s">
        <v>320</v>
      </c>
      <c r="F3023" t="s">
        <v>852</v>
      </c>
      <c r="L3023" t="s">
        <v>31</v>
      </c>
      <c r="M3023">
        <f>'Venteo_Controladores Neumat_Con'!AR96</f>
        <v>0</v>
      </c>
      <c r="N3023">
        <f>IFERROR(IF(L3023="CO2",M3023,IF(L3023="CH4",M3023*Hoja1!$C$19,BASEDEDATOS!M3023*Hoja1!$C$20)),0)</f>
        <v>0</v>
      </c>
    </row>
    <row r="3024" spans="2:14" x14ac:dyDescent="0.75">
      <c r="B3024" t="str">
        <f t="shared" si="29"/>
        <v>1B2aii</v>
      </c>
      <c r="C3024" t="str">
        <f>Hoja1!$C$31</f>
        <v>CRUDO</v>
      </c>
      <c r="D3024" t="s">
        <v>13</v>
      </c>
      <c r="E3024" t="s">
        <v>320</v>
      </c>
      <c r="F3024" t="s">
        <v>852</v>
      </c>
      <c r="L3024" t="s">
        <v>31</v>
      </c>
      <c r="M3024">
        <f>'Venteo_Controladores Neumat_Con'!AR97</f>
        <v>0</v>
      </c>
      <c r="N3024">
        <f>IFERROR(IF(L3024="CO2",M3024,IF(L3024="CH4",M3024*Hoja1!$C$19,BASEDEDATOS!M3024*Hoja1!$C$20)),0)</f>
        <v>0</v>
      </c>
    </row>
    <row r="3025" spans="2:14" x14ac:dyDescent="0.75">
      <c r="B3025" t="str">
        <f t="shared" si="29"/>
        <v>1B2aii</v>
      </c>
      <c r="C3025" t="str">
        <f>Hoja1!$C$31</f>
        <v>CRUDO</v>
      </c>
      <c r="D3025" t="s">
        <v>13</v>
      </c>
      <c r="E3025" t="s">
        <v>320</v>
      </c>
      <c r="F3025" t="s">
        <v>852</v>
      </c>
      <c r="L3025" t="s">
        <v>31</v>
      </c>
      <c r="M3025">
        <f>'Venteo_Controladores Neumat_Con'!AR98</f>
        <v>0</v>
      </c>
      <c r="N3025">
        <f>IFERROR(IF(L3025="CO2",M3025,IF(L3025="CH4",M3025*Hoja1!$C$19,BASEDEDATOS!M3025*Hoja1!$C$20)),0)</f>
        <v>0</v>
      </c>
    </row>
    <row r="3026" spans="2:14" x14ac:dyDescent="0.75">
      <c r="B3026" t="str">
        <f t="shared" si="29"/>
        <v>1B2aii</v>
      </c>
      <c r="C3026" t="str">
        <f>Hoja1!$C$31</f>
        <v>CRUDO</v>
      </c>
      <c r="D3026" t="s">
        <v>13</v>
      </c>
      <c r="E3026" t="s">
        <v>320</v>
      </c>
      <c r="F3026" t="s">
        <v>852</v>
      </c>
      <c r="L3026" t="s">
        <v>31</v>
      </c>
      <c r="M3026">
        <f>'Venteo_Controladores Neumat_Con'!AR99</f>
        <v>0</v>
      </c>
      <c r="N3026">
        <f>IFERROR(IF(L3026="CO2",M3026,IF(L3026="CH4",M3026*Hoja1!$C$19,BASEDEDATOS!M3026*Hoja1!$C$20)),0)</f>
        <v>0</v>
      </c>
    </row>
    <row r="3027" spans="2:14" x14ac:dyDescent="0.75">
      <c r="B3027" t="str">
        <f t="shared" si="29"/>
        <v>1B2aii</v>
      </c>
      <c r="C3027" t="str">
        <f>Hoja1!$C$31</f>
        <v>CRUDO</v>
      </c>
      <c r="D3027" t="s">
        <v>13</v>
      </c>
      <c r="E3027" t="s">
        <v>320</v>
      </c>
      <c r="F3027" t="s">
        <v>852</v>
      </c>
      <c r="L3027" t="s">
        <v>31</v>
      </c>
      <c r="M3027">
        <f>'Venteo_Controladores Neumat_Con'!AR100</f>
        <v>0</v>
      </c>
      <c r="N3027">
        <f>IFERROR(IF(L3027="CO2",M3027,IF(L3027="CH4",M3027*Hoja1!$C$19,BASEDEDATOS!M3027*Hoja1!$C$20)),0)</f>
        <v>0</v>
      </c>
    </row>
    <row r="3028" spans="2:14" x14ac:dyDescent="0.75">
      <c r="B3028" t="str">
        <f t="shared" si="29"/>
        <v>1B2aii</v>
      </c>
      <c r="C3028" t="str">
        <f>Hoja1!$C$31</f>
        <v>CRUDO</v>
      </c>
      <c r="D3028" t="s">
        <v>13</v>
      </c>
      <c r="E3028" t="s">
        <v>320</v>
      </c>
      <c r="F3028" t="s">
        <v>852</v>
      </c>
      <c r="L3028" t="s">
        <v>31</v>
      </c>
      <c r="M3028">
        <f>'Venteo_Controladores Neumat_Con'!AR101</f>
        <v>0</v>
      </c>
      <c r="N3028">
        <f>IFERROR(IF(L3028="CO2",M3028,IF(L3028="CH4",M3028*Hoja1!$C$19,BASEDEDATOS!M3028*Hoja1!$C$20)),0)</f>
        <v>0</v>
      </c>
    </row>
    <row r="3029" spans="2:14" x14ac:dyDescent="0.75">
      <c r="B3029" t="str">
        <f t="shared" si="29"/>
        <v>1B2aii</v>
      </c>
      <c r="C3029" t="str">
        <f>Hoja1!$C$31</f>
        <v>CRUDO</v>
      </c>
      <c r="D3029" t="s">
        <v>13</v>
      </c>
      <c r="E3029" t="s">
        <v>320</v>
      </c>
      <c r="F3029" t="s">
        <v>852</v>
      </c>
      <c r="L3029" t="s">
        <v>31</v>
      </c>
      <c r="M3029">
        <f>'Venteo_Controladores Neumat_Con'!AR102</f>
        <v>0</v>
      </c>
      <c r="N3029">
        <f>IFERROR(IF(L3029="CO2",M3029,IF(L3029="CH4",M3029*Hoja1!$C$19,BASEDEDATOS!M3029*Hoja1!$C$20)),0)</f>
        <v>0</v>
      </c>
    </row>
    <row r="3030" spans="2:14" x14ac:dyDescent="0.75">
      <c r="B3030" t="str">
        <f t="shared" si="29"/>
        <v>1B2aii</v>
      </c>
      <c r="C3030" t="str">
        <f>Hoja1!$C$31</f>
        <v>CRUDO</v>
      </c>
      <c r="D3030" t="s">
        <v>13</v>
      </c>
      <c r="E3030" t="s">
        <v>320</v>
      </c>
      <c r="F3030" t="s">
        <v>852</v>
      </c>
      <c r="L3030" t="s">
        <v>31</v>
      </c>
      <c r="M3030">
        <f>'Venteo_Controladores Neumat_Con'!AR103</f>
        <v>0</v>
      </c>
      <c r="N3030">
        <f>IFERROR(IF(L3030="CO2",M3030,IF(L3030="CH4",M3030*Hoja1!$C$19,BASEDEDATOS!M3030*Hoja1!$C$20)),0)</f>
        <v>0</v>
      </c>
    </row>
    <row r="3031" spans="2:14" x14ac:dyDescent="0.75">
      <c r="B3031" t="str">
        <f t="shared" si="29"/>
        <v>1B2aii</v>
      </c>
      <c r="C3031" t="str">
        <f>Hoja1!$C$31</f>
        <v>CRUDO</v>
      </c>
      <c r="D3031" t="s">
        <v>13</v>
      </c>
      <c r="E3031" t="s">
        <v>320</v>
      </c>
      <c r="F3031" t="s">
        <v>852</v>
      </c>
      <c r="L3031" t="s">
        <v>31</v>
      </c>
      <c r="M3031">
        <f>'Venteo_Controladores Neumat_Con'!AR104</f>
        <v>0</v>
      </c>
      <c r="N3031">
        <f>IFERROR(IF(L3031="CO2",M3031,IF(L3031="CH4",M3031*Hoja1!$C$19,BASEDEDATOS!M3031*Hoja1!$C$20)),0)</f>
        <v>0</v>
      </c>
    </row>
    <row r="3032" spans="2:14" x14ac:dyDescent="0.75">
      <c r="B3032" t="str">
        <f t="shared" si="29"/>
        <v>1B2aii</v>
      </c>
      <c r="C3032" t="str">
        <f>Hoja1!$C$31</f>
        <v>CRUDO</v>
      </c>
      <c r="D3032" t="s">
        <v>13</v>
      </c>
      <c r="E3032" t="s">
        <v>320</v>
      </c>
      <c r="F3032" t="s">
        <v>852</v>
      </c>
      <c r="L3032" t="s">
        <v>31</v>
      </c>
      <c r="M3032">
        <f>'Venteo_Controladores Neumat_Con'!AR105</f>
        <v>0</v>
      </c>
      <c r="N3032">
        <f>IFERROR(IF(L3032="CO2",M3032,IF(L3032="CH4",M3032*Hoja1!$C$19,BASEDEDATOS!M3032*Hoja1!$C$20)),0)</f>
        <v>0</v>
      </c>
    </row>
    <row r="3033" spans="2:14" x14ac:dyDescent="0.75">
      <c r="B3033" t="str">
        <f t="shared" si="29"/>
        <v>1B2aii</v>
      </c>
      <c r="C3033" t="str">
        <f>Hoja1!$C$31</f>
        <v>CRUDO</v>
      </c>
      <c r="D3033" t="s">
        <v>13</v>
      </c>
      <c r="E3033" t="s">
        <v>320</v>
      </c>
      <c r="F3033" t="s">
        <v>852</v>
      </c>
      <c r="L3033" t="s">
        <v>31</v>
      </c>
      <c r="M3033">
        <f>'Venteo_Controladores Neumat_Con'!AR106</f>
        <v>0</v>
      </c>
      <c r="N3033">
        <f>IFERROR(IF(L3033="CO2",M3033,IF(L3033="CH4",M3033*Hoja1!$C$19,BASEDEDATOS!M3033*Hoja1!$C$20)),0)</f>
        <v>0</v>
      </c>
    </row>
    <row r="3034" spans="2:14" x14ac:dyDescent="0.75">
      <c r="B3034" t="str">
        <f t="shared" si="29"/>
        <v>1B2aii</v>
      </c>
      <c r="C3034" t="str">
        <f>Hoja1!$C$31</f>
        <v>CRUDO</v>
      </c>
      <c r="D3034" t="s">
        <v>13</v>
      </c>
      <c r="E3034" t="s">
        <v>320</v>
      </c>
      <c r="F3034" t="s">
        <v>852</v>
      </c>
      <c r="L3034" t="s">
        <v>31</v>
      </c>
      <c r="M3034">
        <f>'Venteo_Controladores Neumat_Con'!AR107</f>
        <v>0</v>
      </c>
      <c r="N3034">
        <f>IFERROR(IF(L3034="CO2",M3034,IF(L3034="CH4",M3034*Hoja1!$C$19,BASEDEDATOS!M3034*Hoja1!$C$20)),0)</f>
        <v>0</v>
      </c>
    </row>
    <row r="3035" spans="2:14" x14ac:dyDescent="0.75">
      <c r="B3035" t="str">
        <f t="shared" si="29"/>
        <v>1B2aii</v>
      </c>
      <c r="C3035" t="str">
        <f>Hoja1!$C$31</f>
        <v>CRUDO</v>
      </c>
      <c r="D3035" t="s">
        <v>13</v>
      </c>
      <c r="E3035" t="s">
        <v>320</v>
      </c>
      <c r="F3035" t="s">
        <v>852</v>
      </c>
      <c r="L3035" t="s">
        <v>31</v>
      </c>
      <c r="M3035">
        <f>'Venteo_Controladores Neumat_Con'!AR108</f>
        <v>0</v>
      </c>
      <c r="N3035">
        <f>IFERROR(IF(L3035="CO2",M3035,IF(L3035="CH4",M3035*Hoja1!$C$19,BASEDEDATOS!M3035*Hoja1!$C$20)),0)</f>
        <v>0</v>
      </c>
    </row>
    <row r="3036" spans="2:14" x14ac:dyDescent="0.75">
      <c r="B3036" t="str">
        <f t="shared" si="29"/>
        <v>1B2aii</v>
      </c>
      <c r="C3036" t="str">
        <f>Hoja1!$C$31</f>
        <v>CRUDO</v>
      </c>
      <c r="D3036" t="s">
        <v>13</v>
      </c>
      <c r="E3036" t="s">
        <v>320</v>
      </c>
      <c r="F3036" t="s">
        <v>852</v>
      </c>
      <c r="L3036" t="s">
        <v>31</v>
      </c>
      <c r="M3036">
        <f>'Venteo_Controladores Neumat_Con'!AR109</f>
        <v>0</v>
      </c>
      <c r="N3036">
        <f>IFERROR(IF(L3036="CO2",M3036,IF(L3036="CH4",M3036*Hoja1!$C$19,BASEDEDATOS!M3036*Hoja1!$C$20)),0)</f>
        <v>0</v>
      </c>
    </row>
    <row r="3037" spans="2:14" x14ac:dyDescent="0.75">
      <c r="B3037" t="str">
        <f t="shared" si="29"/>
        <v>1B2aii</v>
      </c>
      <c r="C3037" t="str">
        <f>Hoja1!$C$31</f>
        <v>CRUDO</v>
      </c>
      <c r="D3037" t="s">
        <v>13</v>
      </c>
      <c r="E3037" t="s">
        <v>320</v>
      </c>
      <c r="F3037" t="s">
        <v>852</v>
      </c>
      <c r="L3037" t="s">
        <v>31</v>
      </c>
      <c r="M3037">
        <f>'Venteo_Controladores Neumat_Con'!AR110</f>
        <v>0</v>
      </c>
      <c r="N3037">
        <f>IFERROR(IF(L3037="CO2",M3037,IF(L3037="CH4",M3037*Hoja1!$C$19,BASEDEDATOS!M3037*Hoja1!$C$20)),0)</f>
        <v>0</v>
      </c>
    </row>
    <row r="3038" spans="2:14" x14ac:dyDescent="0.75">
      <c r="B3038" t="str">
        <f t="shared" si="29"/>
        <v>1B2aii</v>
      </c>
      <c r="C3038" t="str">
        <f>Hoja1!$C$31</f>
        <v>CRUDO</v>
      </c>
      <c r="D3038" t="s">
        <v>13</v>
      </c>
      <c r="E3038" t="s">
        <v>320</v>
      </c>
      <c r="F3038" t="s">
        <v>852</v>
      </c>
      <c r="L3038" t="s">
        <v>31</v>
      </c>
      <c r="M3038">
        <f>'Venteo_Controladores Neumat_Con'!AR111</f>
        <v>0</v>
      </c>
      <c r="N3038">
        <f>IFERROR(IF(L3038="CO2",M3038,IF(L3038="CH4",M3038*Hoja1!$C$19,BASEDEDATOS!M3038*Hoja1!$C$20)),0)</f>
        <v>0</v>
      </c>
    </row>
    <row r="3039" spans="2:14" x14ac:dyDescent="0.75">
      <c r="B3039" t="str">
        <f t="shared" si="29"/>
        <v>1B2aii</v>
      </c>
      <c r="C3039" t="str">
        <f>Hoja1!$C$31</f>
        <v>CRUDO</v>
      </c>
      <c r="D3039" t="s">
        <v>13</v>
      </c>
      <c r="E3039" t="s">
        <v>320</v>
      </c>
      <c r="F3039" t="s">
        <v>852</v>
      </c>
      <c r="L3039" t="s">
        <v>31</v>
      </c>
      <c r="M3039">
        <f>'Venteo_Controladores Neumat_Con'!AR112</f>
        <v>0</v>
      </c>
      <c r="N3039">
        <f>IFERROR(IF(L3039="CO2",M3039,IF(L3039="CH4",M3039*Hoja1!$C$19,BASEDEDATOS!M3039*Hoja1!$C$20)),0)</f>
        <v>0</v>
      </c>
    </row>
    <row r="3040" spans="2:14" x14ac:dyDescent="0.75">
      <c r="B3040" t="str">
        <f t="shared" si="29"/>
        <v>1B2aii</v>
      </c>
      <c r="C3040" t="str">
        <f>Hoja1!$C$31</f>
        <v>CRUDO</v>
      </c>
      <c r="D3040" t="s">
        <v>13</v>
      </c>
      <c r="E3040" t="s">
        <v>320</v>
      </c>
      <c r="F3040" t="s">
        <v>852</v>
      </c>
      <c r="L3040" t="s">
        <v>31</v>
      </c>
      <c r="M3040">
        <f>'Venteo_Controladores Neumat_Con'!AR113</f>
        <v>0</v>
      </c>
      <c r="N3040">
        <f>IFERROR(IF(L3040="CO2",M3040,IF(L3040="CH4",M3040*Hoja1!$C$19,BASEDEDATOS!M3040*Hoja1!$C$20)),0)</f>
        <v>0</v>
      </c>
    </row>
    <row r="3041" spans="2:14" x14ac:dyDescent="0.75">
      <c r="B3041" t="str">
        <f t="shared" si="29"/>
        <v>1B2aii</v>
      </c>
      <c r="C3041" t="str">
        <f>Hoja1!$C$31</f>
        <v>CRUDO</v>
      </c>
      <c r="D3041" t="s">
        <v>13</v>
      </c>
      <c r="E3041" t="s">
        <v>320</v>
      </c>
      <c r="F3041" t="s">
        <v>852</v>
      </c>
      <c r="L3041" t="s">
        <v>31</v>
      </c>
      <c r="M3041">
        <f>'Venteo_Controladores Neumat_Con'!AR114</f>
        <v>0</v>
      </c>
      <c r="N3041">
        <f>IFERROR(IF(L3041="CO2",M3041,IF(L3041="CH4",M3041*Hoja1!$C$19,BASEDEDATOS!M3041*Hoja1!$C$20)),0)</f>
        <v>0</v>
      </c>
    </row>
    <row r="3042" spans="2:14" x14ac:dyDescent="0.75">
      <c r="B3042" t="str">
        <f t="shared" si="29"/>
        <v>1B2aii</v>
      </c>
      <c r="C3042" t="str">
        <f>Hoja1!$C$31</f>
        <v>CRUDO</v>
      </c>
      <c r="D3042" t="s">
        <v>13</v>
      </c>
      <c r="E3042" t="s">
        <v>320</v>
      </c>
      <c r="F3042" t="s">
        <v>852</v>
      </c>
      <c r="L3042" t="s">
        <v>31</v>
      </c>
      <c r="M3042">
        <f>'Venteo_Controladores Neumat_Con'!AR115</f>
        <v>0</v>
      </c>
      <c r="N3042">
        <f>IFERROR(IF(L3042="CO2",M3042,IF(L3042="CH4",M3042*Hoja1!$C$19,BASEDEDATOS!M3042*Hoja1!$C$20)),0)</f>
        <v>0</v>
      </c>
    </row>
    <row r="3043" spans="2:14" x14ac:dyDescent="0.75">
      <c r="B3043" t="str">
        <f t="shared" ref="B3043:B3106" si="30">IF(C3043="CRUDO","1B2aii","1B2bii")</f>
        <v>1B2aii</v>
      </c>
      <c r="C3043" t="str">
        <f>Hoja1!$C$31</f>
        <v>CRUDO</v>
      </c>
      <c r="D3043" t="s">
        <v>13</v>
      </c>
      <c r="E3043" t="s">
        <v>320</v>
      </c>
      <c r="F3043" t="s">
        <v>852</v>
      </c>
      <c r="L3043" t="s">
        <v>31</v>
      </c>
      <c r="M3043">
        <f>'Venteo_Controladores Neumat_Con'!AR116</f>
        <v>0</v>
      </c>
      <c r="N3043">
        <f>IFERROR(IF(L3043="CO2",M3043,IF(L3043="CH4",M3043*Hoja1!$C$19,BASEDEDATOS!M3043*Hoja1!$C$20)),0)</f>
        <v>0</v>
      </c>
    </row>
    <row r="3044" spans="2:14" x14ac:dyDescent="0.75">
      <c r="B3044" t="str">
        <f t="shared" si="30"/>
        <v>1B2aii</v>
      </c>
      <c r="C3044" t="str">
        <f>Hoja1!$C$31</f>
        <v>CRUDO</v>
      </c>
      <c r="D3044" t="s">
        <v>13</v>
      </c>
      <c r="E3044" t="s">
        <v>320</v>
      </c>
      <c r="F3044" t="s">
        <v>852</v>
      </c>
      <c r="L3044" t="s">
        <v>31</v>
      </c>
      <c r="M3044">
        <f>'Venteo_Controladores Neumat_Con'!AR117</f>
        <v>0</v>
      </c>
      <c r="N3044">
        <f>IFERROR(IF(L3044="CO2",M3044,IF(L3044="CH4",M3044*Hoja1!$C$19,BASEDEDATOS!M3044*Hoja1!$C$20)),0)</f>
        <v>0</v>
      </c>
    </row>
    <row r="3045" spans="2:14" x14ac:dyDescent="0.75">
      <c r="B3045" t="str">
        <f t="shared" si="30"/>
        <v>1B2aii</v>
      </c>
      <c r="C3045" t="str">
        <f>Hoja1!$C$31</f>
        <v>CRUDO</v>
      </c>
      <c r="D3045" t="s">
        <v>13</v>
      </c>
      <c r="E3045" t="s">
        <v>320</v>
      </c>
      <c r="F3045" t="s">
        <v>852</v>
      </c>
      <c r="L3045" t="s">
        <v>31</v>
      </c>
      <c r="M3045">
        <f>'Venteo_Controladores Neumat_Con'!AR118</f>
        <v>0</v>
      </c>
      <c r="N3045">
        <f>IFERROR(IF(L3045="CO2",M3045,IF(L3045="CH4",M3045*Hoja1!$C$19,BASEDEDATOS!M3045*Hoja1!$C$20)),0)</f>
        <v>0</v>
      </c>
    </row>
    <row r="3046" spans="2:14" x14ac:dyDescent="0.75">
      <c r="B3046" t="str">
        <f t="shared" si="30"/>
        <v>1B2aii</v>
      </c>
      <c r="C3046" t="str">
        <f>Hoja1!$C$31</f>
        <v>CRUDO</v>
      </c>
      <c r="D3046" t="s">
        <v>13</v>
      </c>
      <c r="E3046" t="s">
        <v>320</v>
      </c>
      <c r="F3046" t="s">
        <v>852</v>
      </c>
      <c r="L3046" t="s">
        <v>31</v>
      </c>
      <c r="M3046">
        <f>'Venteo_Controladores Neumat_Con'!AR119</f>
        <v>0</v>
      </c>
      <c r="N3046">
        <f>IFERROR(IF(L3046="CO2",M3046,IF(L3046="CH4",M3046*Hoja1!$C$19,BASEDEDATOS!M3046*Hoja1!$C$20)),0)</f>
        <v>0</v>
      </c>
    </row>
    <row r="3047" spans="2:14" x14ac:dyDescent="0.75">
      <c r="B3047" t="str">
        <f t="shared" si="30"/>
        <v>1B2aii</v>
      </c>
      <c r="C3047" t="str">
        <f>Hoja1!$C$31</f>
        <v>CRUDO</v>
      </c>
      <c r="D3047" t="s">
        <v>13</v>
      </c>
      <c r="E3047" t="s">
        <v>320</v>
      </c>
      <c r="F3047" t="s">
        <v>852</v>
      </c>
      <c r="L3047" t="s">
        <v>31</v>
      </c>
      <c r="M3047">
        <f>'Venteo_Controladores Neumat_Con'!AR120</f>
        <v>0</v>
      </c>
      <c r="N3047">
        <f>IFERROR(IF(L3047="CO2",M3047,IF(L3047="CH4",M3047*Hoja1!$C$19,BASEDEDATOS!M3047*Hoja1!$C$20)),0)</f>
        <v>0</v>
      </c>
    </row>
    <row r="3048" spans="2:14" x14ac:dyDescent="0.75">
      <c r="B3048" t="str">
        <f t="shared" si="30"/>
        <v>1B2aii</v>
      </c>
      <c r="C3048" t="str">
        <f>Hoja1!$C$31</f>
        <v>CRUDO</v>
      </c>
      <c r="D3048" t="s">
        <v>13</v>
      </c>
      <c r="E3048" t="s">
        <v>320</v>
      </c>
      <c r="F3048" t="s">
        <v>852</v>
      </c>
      <c r="L3048" t="s">
        <v>31</v>
      </c>
      <c r="M3048">
        <f>'Venteo_Controladores Neumat_Con'!AR121</f>
        <v>0</v>
      </c>
      <c r="N3048">
        <f>IFERROR(IF(L3048="CO2",M3048,IF(L3048="CH4",M3048*Hoja1!$C$19,BASEDEDATOS!M3048*Hoja1!$C$20)),0)</f>
        <v>0</v>
      </c>
    </row>
    <row r="3049" spans="2:14" x14ac:dyDescent="0.75">
      <c r="B3049" t="str">
        <f t="shared" si="30"/>
        <v>1B2aii</v>
      </c>
      <c r="C3049" t="str">
        <f>Hoja1!$C$31</f>
        <v>CRUDO</v>
      </c>
      <c r="D3049" t="s">
        <v>13</v>
      </c>
      <c r="E3049" t="s">
        <v>320</v>
      </c>
      <c r="F3049" t="s">
        <v>852</v>
      </c>
      <c r="L3049" t="s">
        <v>31</v>
      </c>
      <c r="M3049">
        <f>'Venteo_Controladores Neumat_Con'!AR122</f>
        <v>0</v>
      </c>
      <c r="N3049">
        <f>IFERROR(IF(L3049="CO2",M3049,IF(L3049="CH4",M3049*Hoja1!$C$19,BASEDEDATOS!M3049*Hoja1!$C$20)),0)</f>
        <v>0</v>
      </c>
    </row>
    <row r="3050" spans="2:14" x14ac:dyDescent="0.75">
      <c r="B3050" t="str">
        <f t="shared" si="30"/>
        <v>1B2aii</v>
      </c>
      <c r="C3050" t="str">
        <f>Hoja1!$C$31</f>
        <v>CRUDO</v>
      </c>
      <c r="D3050" t="s">
        <v>13</v>
      </c>
      <c r="E3050" t="s">
        <v>320</v>
      </c>
      <c r="F3050" t="s">
        <v>852</v>
      </c>
      <c r="L3050" t="s">
        <v>31</v>
      </c>
      <c r="M3050">
        <f>'Venteo_Controladores Neumat_Con'!AR123</f>
        <v>0</v>
      </c>
      <c r="N3050">
        <f>IFERROR(IF(L3050="CO2",M3050,IF(L3050="CH4",M3050*Hoja1!$C$19,BASEDEDATOS!M3050*Hoja1!$C$20)),0)</f>
        <v>0</v>
      </c>
    </row>
    <row r="3051" spans="2:14" x14ac:dyDescent="0.75">
      <c r="B3051" t="str">
        <f t="shared" si="30"/>
        <v>1B2aii</v>
      </c>
      <c r="C3051" t="str">
        <f>Hoja1!$C$31</f>
        <v>CRUDO</v>
      </c>
      <c r="D3051" t="s">
        <v>13</v>
      </c>
      <c r="E3051" t="s">
        <v>320</v>
      </c>
      <c r="F3051" t="s">
        <v>852</v>
      </c>
      <c r="L3051" t="s">
        <v>31</v>
      </c>
      <c r="M3051">
        <f>'Venteo_Controladores Neumat_Con'!AR124</f>
        <v>0</v>
      </c>
      <c r="N3051">
        <f>IFERROR(IF(L3051="CO2",M3051,IF(L3051="CH4",M3051*Hoja1!$C$19,BASEDEDATOS!M3051*Hoja1!$C$20)),0)</f>
        <v>0</v>
      </c>
    </row>
    <row r="3052" spans="2:14" x14ac:dyDescent="0.75">
      <c r="B3052" t="str">
        <f t="shared" si="30"/>
        <v>1B2aii</v>
      </c>
      <c r="C3052" t="str">
        <f>Hoja1!$C$31</f>
        <v>CRUDO</v>
      </c>
      <c r="D3052" t="s">
        <v>13</v>
      </c>
      <c r="E3052" t="s">
        <v>320</v>
      </c>
      <c r="F3052" t="s">
        <v>852</v>
      </c>
      <c r="L3052" t="s">
        <v>31</v>
      </c>
      <c r="M3052">
        <f>'Venteo_Controladores Neumat_Con'!AR125</f>
        <v>0</v>
      </c>
      <c r="N3052">
        <f>IFERROR(IF(L3052="CO2",M3052,IF(L3052="CH4",M3052*Hoja1!$C$19,BASEDEDATOS!M3052*Hoja1!$C$20)),0)</f>
        <v>0</v>
      </c>
    </row>
    <row r="3053" spans="2:14" x14ac:dyDescent="0.75">
      <c r="B3053" t="str">
        <f t="shared" si="30"/>
        <v>1B2aii</v>
      </c>
      <c r="C3053" t="str">
        <f>Hoja1!$C$31</f>
        <v>CRUDO</v>
      </c>
      <c r="D3053" t="s">
        <v>13</v>
      </c>
      <c r="E3053" t="s">
        <v>320</v>
      </c>
      <c r="F3053" t="s">
        <v>852</v>
      </c>
      <c r="L3053" t="s">
        <v>31</v>
      </c>
      <c r="M3053">
        <f>'Venteo_Controladores Neumat_Con'!AR126</f>
        <v>0</v>
      </c>
      <c r="N3053">
        <f>IFERROR(IF(L3053="CO2",M3053,IF(L3053="CH4",M3053*Hoja1!$C$19,BASEDEDATOS!M3053*Hoja1!$C$20)),0)</f>
        <v>0</v>
      </c>
    </row>
    <row r="3054" spans="2:14" x14ac:dyDescent="0.75">
      <c r="B3054" t="str">
        <f t="shared" si="30"/>
        <v>1B2aii</v>
      </c>
      <c r="C3054" t="str">
        <f>Hoja1!$C$31</f>
        <v>CRUDO</v>
      </c>
      <c r="D3054" t="s">
        <v>13</v>
      </c>
      <c r="E3054" t="s">
        <v>320</v>
      </c>
      <c r="F3054" t="s">
        <v>852</v>
      </c>
      <c r="L3054" t="s">
        <v>31</v>
      </c>
      <c r="M3054">
        <f>'Venteo_Controladores Neumat_Con'!AR127</f>
        <v>0</v>
      </c>
      <c r="N3054">
        <f>IFERROR(IF(L3054="CO2",M3054,IF(L3054="CH4",M3054*Hoja1!$C$19,BASEDEDATOS!M3054*Hoja1!$C$20)),0)</f>
        <v>0</v>
      </c>
    </row>
    <row r="3055" spans="2:14" x14ac:dyDescent="0.75">
      <c r="B3055" t="str">
        <f t="shared" si="30"/>
        <v>1B2aii</v>
      </c>
      <c r="C3055" t="str">
        <f>Hoja1!$C$31</f>
        <v>CRUDO</v>
      </c>
      <c r="D3055" t="s">
        <v>13</v>
      </c>
      <c r="E3055" t="s">
        <v>320</v>
      </c>
      <c r="F3055" t="s">
        <v>852</v>
      </c>
      <c r="L3055" t="s">
        <v>31</v>
      </c>
      <c r="M3055">
        <f>'Venteo_Controladores Neumat_Con'!AR128</f>
        <v>0</v>
      </c>
      <c r="N3055">
        <f>IFERROR(IF(L3055="CO2",M3055,IF(L3055="CH4",M3055*Hoja1!$C$19,BASEDEDATOS!M3055*Hoja1!$C$20)),0)</f>
        <v>0</v>
      </c>
    </row>
    <row r="3056" spans="2:14" x14ac:dyDescent="0.75">
      <c r="B3056" t="str">
        <f t="shared" si="30"/>
        <v>1B2aii</v>
      </c>
      <c r="C3056" t="str">
        <f>Hoja1!$C$31</f>
        <v>CRUDO</v>
      </c>
      <c r="D3056" t="s">
        <v>13</v>
      </c>
      <c r="E3056" t="s">
        <v>320</v>
      </c>
      <c r="F3056" t="s">
        <v>852</v>
      </c>
      <c r="L3056" t="s">
        <v>31</v>
      </c>
      <c r="M3056">
        <f>'Venteo_Controladores Neumat_Con'!AR129</f>
        <v>0</v>
      </c>
      <c r="N3056">
        <f>IFERROR(IF(L3056="CO2",M3056,IF(L3056="CH4",M3056*Hoja1!$C$19,BASEDEDATOS!M3056*Hoja1!$C$20)),0)</f>
        <v>0</v>
      </c>
    </row>
    <row r="3057" spans="2:14" x14ac:dyDescent="0.75">
      <c r="B3057" t="str">
        <f t="shared" si="30"/>
        <v>1B2aii</v>
      </c>
      <c r="C3057" t="str">
        <f>Hoja1!$C$31</f>
        <v>CRUDO</v>
      </c>
      <c r="D3057" t="s">
        <v>13</v>
      </c>
      <c r="E3057" t="s">
        <v>320</v>
      </c>
      <c r="F3057" t="s">
        <v>852</v>
      </c>
      <c r="L3057" t="s">
        <v>31</v>
      </c>
      <c r="M3057">
        <f>'Venteo_Controladores Neumat_Con'!AR130</f>
        <v>0</v>
      </c>
      <c r="N3057">
        <f>IFERROR(IF(L3057="CO2",M3057,IF(L3057="CH4",M3057*Hoja1!$C$19,BASEDEDATOS!M3057*Hoja1!$C$20)),0)</f>
        <v>0</v>
      </c>
    </row>
    <row r="3058" spans="2:14" x14ac:dyDescent="0.75">
      <c r="B3058" t="str">
        <f t="shared" si="30"/>
        <v>1B2aii</v>
      </c>
      <c r="C3058" t="str">
        <f>Hoja1!$C$31</f>
        <v>CRUDO</v>
      </c>
      <c r="D3058" t="s">
        <v>13</v>
      </c>
      <c r="E3058" t="s">
        <v>320</v>
      </c>
      <c r="F3058" t="s">
        <v>852</v>
      </c>
      <c r="L3058" t="s">
        <v>31</v>
      </c>
      <c r="M3058">
        <f>'Venteo_Controladores Neumat_Con'!AR131</f>
        <v>0</v>
      </c>
      <c r="N3058">
        <f>IFERROR(IF(L3058="CO2",M3058,IF(L3058="CH4",M3058*Hoja1!$C$19,BASEDEDATOS!M3058*Hoja1!$C$20)),0)</f>
        <v>0</v>
      </c>
    </row>
    <row r="3059" spans="2:14" x14ac:dyDescent="0.75">
      <c r="B3059" t="str">
        <f t="shared" si="30"/>
        <v>1B2aii</v>
      </c>
      <c r="C3059" t="str">
        <f>Hoja1!$C$31</f>
        <v>CRUDO</v>
      </c>
      <c r="D3059" t="s">
        <v>13</v>
      </c>
      <c r="E3059" t="s">
        <v>320</v>
      </c>
      <c r="F3059" t="s">
        <v>852</v>
      </c>
      <c r="L3059" t="s">
        <v>31</v>
      </c>
      <c r="M3059">
        <f>'Venteo_Controladores Neumat_Con'!AR132</f>
        <v>0</v>
      </c>
      <c r="N3059">
        <f>IFERROR(IF(L3059="CO2",M3059,IF(L3059="CH4",M3059*Hoja1!$C$19,BASEDEDATOS!M3059*Hoja1!$C$20)),0)</f>
        <v>0</v>
      </c>
    </row>
    <row r="3060" spans="2:14" x14ac:dyDescent="0.75">
      <c r="B3060" t="str">
        <f t="shared" si="30"/>
        <v>1B2aii</v>
      </c>
      <c r="C3060" t="str">
        <f>Hoja1!$C$31</f>
        <v>CRUDO</v>
      </c>
      <c r="D3060" t="s">
        <v>13</v>
      </c>
      <c r="E3060" t="s">
        <v>320</v>
      </c>
      <c r="F3060" t="s">
        <v>852</v>
      </c>
      <c r="L3060" t="s">
        <v>31</v>
      </c>
      <c r="M3060">
        <f>'Venteo_Controladores Neumat_Con'!AR133</f>
        <v>0</v>
      </c>
      <c r="N3060">
        <f>IFERROR(IF(L3060="CO2",M3060,IF(L3060="CH4",M3060*Hoja1!$C$19,BASEDEDATOS!M3060*Hoja1!$C$20)),0)</f>
        <v>0</v>
      </c>
    </row>
    <row r="3061" spans="2:14" x14ac:dyDescent="0.75">
      <c r="B3061" t="str">
        <f t="shared" si="30"/>
        <v>1B2aii</v>
      </c>
      <c r="C3061" t="str">
        <f>Hoja1!$C$31</f>
        <v>CRUDO</v>
      </c>
      <c r="D3061" t="s">
        <v>13</v>
      </c>
      <c r="E3061" t="s">
        <v>320</v>
      </c>
      <c r="F3061" t="s">
        <v>852</v>
      </c>
      <c r="L3061" t="s">
        <v>31</v>
      </c>
      <c r="M3061">
        <f>'Venteo_Controladores Neumat_Con'!AR134</f>
        <v>0</v>
      </c>
      <c r="N3061">
        <f>IFERROR(IF(L3061="CO2",M3061,IF(L3061="CH4",M3061*Hoja1!$C$19,BASEDEDATOS!M3061*Hoja1!$C$20)),0)</f>
        <v>0</v>
      </c>
    </row>
    <row r="3062" spans="2:14" x14ac:dyDescent="0.75">
      <c r="B3062" t="str">
        <f t="shared" si="30"/>
        <v>1B2aii</v>
      </c>
      <c r="C3062" t="str">
        <f>Hoja1!$C$31</f>
        <v>CRUDO</v>
      </c>
      <c r="D3062" t="s">
        <v>13</v>
      </c>
      <c r="E3062" t="s">
        <v>320</v>
      </c>
      <c r="F3062" t="s">
        <v>852</v>
      </c>
      <c r="L3062" t="s">
        <v>31</v>
      </c>
      <c r="M3062">
        <f>'Venteo_Controladores Neumat_Con'!AR135</f>
        <v>0</v>
      </c>
      <c r="N3062">
        <f>IFERROR(IF(L3062="CO2",M3062,IF(L3062="CH4",M3062*Hoja1!$C$19,BASEDEDATOS!M3062*Hoja1!$C$20)),0)</f>
        <v>0</v>
      </c>
    </row>
    <row r="3063" spans="2:14" x14ac:dyDescent="0.75">
      <c r="B3063" t="str">
        <f t="shared" si="30"/>
        <v>1B2aii</v>
      </c>
      <c r="C3063" t="str">
        <f>Hoja1!$C$31</f>
        <v>CRUDO</v>
      </c>
      <c r="D3063" t="s">
        <v>13</v>
      </c>
      <c r="E3063" t="s">
        <v>320</v>
      </c>
      <c r="F3063" t="s">
        <v>852</v>
      </c>
      <c r="L3063" t="s">
        <v>31</v>
      </c>
      <c r="M3063">
        <f>'Venteo_Controladores Neumat_Con'!AR136</f>
        <v>0</v>
      </c>
      <c r="N3063">
        <f>IFERROR(IF(L3063="CO2",M3063,IF(L3063="CH4",M3063*Hoja1!$C$19,BASEDEDATOS!M3063*Hoja1!$C$20)),0)</f>
        <v>0</v>
      </c>
    </row>
    <row r="3064" spans="2:14" x14ac:dyDescent="0.75">
      <c r="B3064" t="str">
        <f t="shared" si="30"/>
        <v>1B2aii</v>
      </c>
      <c r="C3064" t="str">
        <f>Hoja1!$C$31</f>
        <v>CRUDO</v>
      </c>
      <c r="D3064" t="s">
        <v>13</v>
      </c>
      <c r="E3064" t="s">
        <v>320</v>
      </c>
      <c r="F3064" t="s">
        <v>852</v>
      </c>
      <c r="L3064" t="s">
        <v>31</v>
      </c>
      <c r="M3064">
        <f>'Venteo_Controladores Neumat_Con'!AR137</f>
        <v>0</v>
      </c>
      <c r="N3064">
        <f>IFERROR(IF(L3064="CO2",M3064,IF(L3064="CH4",M3064*Hoja1!$C$19,BASEDEDATOS!M3064*Hoja1!$C$20)),0)</f>
        <v>0</v>
      </c>
    </row>
    <row r="3065" spans="2:14" x14ac:dyDescent="0.75">
      <c r="B3065" t="str">
        <f t="shared" si="30"/>
        <v>1B2aii</v>
      </c>
      <c r="C3065" t="str">
        <f>Hoja1!$C$31</f>
        <v>CRUDO</v>
      </c>
      <c r="D3065" t="s">
        <v>13</v>
      </c>
      <c r="E3065" t="s">
        <v>320</v>
      </c>
      <c r="F3065" t="s">
        <v>852</v>
      </c>
      <c r="L3065" t="s">
        <v>31</v>
      </c>
      <c r="M3065">
        <f>'Venteo_Controladores Neumat_Con'!AR138</f>
        <v>0</v>
      </c>
      <c r="N3065">
        <f>IFERROR(IF(L3065="CO2",M3065,IF(L3065="CH4",M3065*Hoja1!$C$19,BASEDEDATOS!M3065*Hoja1!$C$20)),0)</f>
        <v>0</v>
      </c>
    </row>
    <row r="3066" spans="2:14" x14ac:dyDescent="0.75">
      <c r="B3066" t="str">
        <f t="shared" si="30"/>
        <v>1B2aii</v>
      </c>
      <c r="C3066" t="str">
        <f>Hoja1!$C$31</f>
        <v>CRUDO</v>
      </c>
      <c r="D3066" t="s">
        <v>13</v>
      </c>
      <c r="E3066" t="s">
        <v>320</v>
      </c>
      <c r="F3066" t="s">
        <v>852</v>
      </c>
      <c r="L3066" t="s">
        <v>31</v>
      </c>
      <c r="M3066">
        <f>'Venteo_Controladores Neumat_Con'!AR139</f>
        <v>0</v>
      </c>
      <c r="N3066">
        <f>IFERROR(IF(L3066="CO2",M3066,IF(L3066="CH4",M3066*Hoja1!$C$19,BASEDEDATOS!M3066*Hoja1!$C$20)),0)</f>
        <v>0</v>
      </c>
    </row>
    <row r="3067" spans="2:14" x14ac:dyDescent="0.75">
      <c r="B3067" t="str">
        <f t="shared" si="30"/>
        <v>1B2aii</v>
      </c>
      <c r="C3067" t="str">
        <f>Hoja1!$C$31</f>
        <v>CRUDO</v>
      </c>
      <c r="D3067" t="s">
        <v>13</v>
      </c>
      <c r="E3067" t="s">
        <v>320</v>
      </c>
      <c r="F3067" t="s">
        <v>852</v>
      </c>
      <c r="L3067" t="s">
        <v>31</v>
      </c>
      <c r="M3067">
        <f>'Venteo_Controladores Neumat_Con'!AR140</f>
        <v>0</v>
      </c>
      <c r="N3067">
        <f>IFERROR(IF(L3067="CO2",M3067,IF(L3067="CH4",M3067*Hoja1!$C$19,BASEDEDATOS!M3067*Hoja1!$C$20)),0)</f>
        <v>0</v>
      </c>
    </row>
    <row r="3068" spans="2:14" x14ac:dyDescent="0.75">
      <c r="B3068" t="str">
        <f t="shared" si="30"/>
        <v>1B2aii</v>
      </c>
      <c r="C3068" t="str">
        <f>Hoja1!$C$31</f>
        <v>CRUDO</v>
      </c>
      <c r="D3068" t="s">
        <v>13</v>
      </c>
      <c r="E3068" t="s">
        <v>320</v>
      </c>
      <c r="F3068" t="s">
        <v>852</v>
      </c>
      <c r="L3068" t="s">
        <v>31</v>
      </c>
      <c r="M3068">
        <f>'Venteo_Controladores Neumat_Con'!AR141</f>
        <v>0</v>
      </c>
      <c r="N3068">
        <f>IFERROR(IF(L3068="CO2",M3068,IF(L3068="CH4",M3068*Hoja1!$C$19,BASEDEDATOS!M3068*Hoja1!$C$20)),0)</f>
        <v>0</v>
      </c>
    </row>
    <row r="3069" spans="2:14" x14ac:dyDescent="0.75">
      <c r="B3069" t="str">
        <f t="shared" si="30"/>
        <v>1B2aii</v>
      </c>
      <c r="C3069" t="str">
        <f>Hoja1!$C$31</f>
        <v>CRUDO</v>
      </c>
      <c r="D3069" t="s">
        <v>13</v>
      </c>
      <c r="E3069" t="s">
        <v>320</v>
      </c>
      <c r="F3069" t="s">
        <v>852</v>
      </c>
      <c r="L3069" t="s">
        <v>31</v>
      </c>
      <c r="M3069">
        <f>'Venteo_Controladores Neumat_Con'!AR142</f>
        <v>0</v>
      </c>
      <c r="N3069">
        <f>IFERROR(IF(L3069="CO2",M3069,IF(L3069="CH4",M3069*Hoja1!$C$19,BASEDEDATOS!M3069*Hoja1!$C$20)),0)</f>
        <v>0</v>
      </c>
    </row>
    <row r="3070" spans="2:14" x14ac:dyDescent="0.75">
      <c r="B3070" t="str">
        <f t="shared" si="30"/>
        <v>1B2aii</v>
      </c>
      <c r="C3070" t="str">
        <f>Hoja1!$C$31</f>
        <v>CRUDO</v>
      </c>
      <c r="D3070" t="s">
        <v>13</v>
      </c>
      <c r="E3070" t="s">
        <v>320</v>
      </c>
      <c r="F3070" t="s">
        <v>852</v>
      </c>
      <c r="L3070" t="s">
        <v>31</v>
      </c>
      <c r="M3070">
        <f>'Venteo_Controladores Neumat_Con'!AR143</f>
        <v>0</v>
      </c>
      <c r="N3070">
        <f>IFERROR(IF(L3070="CO2",M3070,IF(L3070="CH4",M3070*Hoja1!$C$19,BASEDEDATOS!M3070*Hoja1!$C$20)),0)</f>
        <v>0</v>
      </c>
    </row>
    <row r="3071" spans="2:14" x14ac:dyDescent="0.75">
      <c r="B3071" t="str">
        <f t="shared" si="30"/>
        <v>1B2aii</v>
      </c>
      <c r="C3071" t="str">
        <f>Hoja1!$C$31</f>
        <v>CRUDO</v>
      </c>
      <c r="D3071" t="s">
        <v>13</v>
      </c>
      <c r="E3071" t="s">
        <v>320</v>
      </c>
      <c r="F3071" t="s">
        <v>852</v>
      </c>
      <c r="L3071" t="s">
        <v>31</v>
      </c>
      <c r="M3071">
        <f>'Venteo_Controladores Neumat_Con'!AR144</f>
        <v>0</v>
      </c>
      <c r="N3071">
        <f>IFERROR(IF(L3071="CO2",M3071,IF(L3071="CH4",M3071*Hoja1!$C$19,BASEDEDATOS!M3071*Hoja1!$C$20)),0)</f>
        <v>0</v>
      </c>
    </row>
    <row r="3072" spans="2:14" x14ac:dyDescent="0.75">
      <c r="B3072" t="str">
        <f t="shared" si="30"/>
        <v>1B2aii</v>
      </c>
      <c r="C3072" t="str">
        <f>Hoja1!$C$31</f>
        <v>CRUDO</v>
      </c>
      <c r="D3072" t="s">
        <v>13</v>
      </c>
      <c r="E3072" t="s">
        <v>320</v>
      </c>
      <c r="F3072" t="s">
        <v>852</v>
      </c>
      <c r="L3072" t="s">
        <v>31</v>
      </c>
      <c r="M3072">
        <f>'Venteo_Controladores Neumat_Con'!AR145</f>
        <v>0</v>
      </c>
      <c r="N3072">
        <f>IFERROR(IF(L3072="CO2",M3072,IF(L3072="CH4",M3072*Hoja1!$C$19,BASEDEDATOS!M3072*Hoja1!$C$20)),0)</f>
        <v>0</v>
      </c>
    </row>
    <row r="3073" spans="2:14" x14ac:dyDescent="0.75">
      <c r="B3073" t="str">
        <f t="shared" si="30"/>
        <v>1B2aii</v>
      </c>
      <c r="C3073" t="str">
        <f>Hoja1!$C$31</f>
        <v>CRUDO</v>
      </c>
      <c r="D3073" t="s">
        <v>13</v>
      </c>
      <c r="E3073" t="s">
        <v>320</v>
      </c>
      <c r="F3073" t="s">
        <v>852</v>
      </c>
      <c r="L3073" t="s">
        <v>31</v>
      </c>
      <c r="M3073">
        <f>'Venteo_Controladores Neumat_Con'!AR146</f>
        <v>0</v>
      </c>
      <c r="N3073">
        <f>IFERROR(IF(L3073="CO2",M3073,IF(L3073="CH4",M3073*Hoja1!$C$19,BASEDEDATOS!M3073*Hoja1!$C$20)),0)</f>
        <v>0</v>
      </c>
    </row>
    <row r="3074" spans="2:14" x14ac:dyDescent="0.75">
      <c r="B3074" t="str">
        <f t="shared" si="30"/>
        <v>1B2aii</v>
      </c>
      <c r="C3074" t="str">
        <f>Hoja1!$C$31</f>
        <v>CRUDO</v>
      </c>
      <c r="D3074" t="s">
        <v>13</v>
      </c>
      <c r="E3074" t="s">
        <v>320</v>
      </c>
      <c r="F3074" t="s">
        <v>852</v>
      </c>
      <c r="L3074" t="s">
        <v>31</v>
      </c>
      <c r="M3074">
        <f>'Venteo_Controladores Neumat_Con'!AR147</f>
        <v>0</v>
      </c>
      <c r="N3074">
        <f>IFERROR(IF(L3074="CO2",M3074,IF(L3074="CH4",M3074*Hoja1!$C$19,BASEDEDATOS!M3074*Hoja1!$C$20)),0)</f>
        <v>0</v>
      </c>
    </row>
    <row r="3075" spans="2:14" x14ac:dyDescent="0.75">
      <c r="B3075" t="str">
        <f t="shared" si="30"/>
        <v>1B2aii</v>
      </c>
      <c r="C3075" t="str">
        <f>Hoja1!$C$31</f>
        <v>CRUDO</v>
      </c>
      <c r="D3075" t="s">
        <v>13</v>
      </c>
      <c r="E3075" t="s">
        <v>320</v>
      </c>
      <c r="F3075" t="s">
        <v>852</v>
      </c>
      <c r="L3075" t="s">
        <v>31</v>
      </c>
      <c r="M3075">
        <f>'Venteo_Controladores Neumat_Con'!AR148</f>
        <v>0</v>
      </c>
      <c r="N3075">
        <f>IFERROR(IF(L3075="CO2",M3075,IF(L3075="CH4",M3075*Hoja1!$C$19,BASEDEDATOS!M3075*Hoja1!$C$20)),0)</f>
        <v>0</v>
      </c>
    </row>
    <row r="3076" spans="2:14" x14ac:dyDescent="0.75">
      <c r="B3076" t="str">
        <f t="shared" si="30"/>
        <v>1B2aii</v>
      </c>
      <c r="C3076" t="str">
        <f>Hoja1!$C$31</f>
        <v>CRUDO</v>
      </c>
      <c r="D3076" t="s">
        <v>13</v>
      </c>
      <c r="E3076" t="s">
        <v>320</v>
      </c>
      <c r="F3076" t="s">
        <v>852</v>
      </c>
      <c r="L3076" t="s">
        <v>31</v>
      </c>
      <c r="M3076">
        <f>'Venteo_Controladores Neumat_Con'!AR149</f>
        <v>0</v>
      </c>
      <c r="N3076">
        <f>IFERROR(IF(L3076="CO2",M3076,IF(L3076="CH4",M3076*Hoja1!$C$19,BASEDEDATOS!M3076*Hoja1!$C$20)),0)</f>
        <v>0</v>
      </c>
    </row>
    <row r="3077" spans="2:14" x14ac:dyDescent="0.75">
      <c r="B3077" t="str">
        <f t="shared" si="30"/>
        <v>1B2aii</v>
      </c>
      <c r="C3077" t="str">
        <f>Hoja1!$C$31</f>
        <v>CRUDO</v>
      </c>
      <c r="D3077" t="s">
        <v>13</v>
      </c>
      <c r="E3077" t="s">
        <v>320</v>
      </c>
      <c r="F3077" t="s">
        <v>852</v>
      </c>
      <c r="L3077" t="s">
        <v>31</v>
      </c>
      <c r="M3077">
        <f>'Venteo_Controladores Neumat_Con'!AR150</f>
        <v>0</v>
      </c>
      <c r="N3077">
        <f>IFERROR(IF(L3077="CO2",M3077,IF(L3077="CH4",M3077*Hoja1!$C$19,BASEDEDATOS!M3077*Hoja1!$C$20)),0)</f>
        <v>0</v>
      </c>
    </row>
    <row r="3078" spans="2:14" x14ac:dyDescent="0.75">
      <c r="B3078" t="str">
        <f t="shared" si="30"/>
        <v>1B2aii</v>
      </c>
      <c r="C3078" t="str">
        <f>Hoja1!$C$31</f>
        <v>CRUDO</v>
      </c>
      <c r="D3078" t="s">
        <v>13</v>
      </c>
      <c r="E3078" t="s">
        <v>320</v>
      </c>
      <c r="F3078" t="s">
        <v>853</v>
      </c>
      <c r="L3078" t="s">
        <v>30</v>
      </c>
      <c r="M3078">
        <f>Venteo_Controlad_Neumaticos_int!AV66</f>
        <v>7.6083987179926627E-5</v>
      </c>
      <c r="N3078">
        <f>IFERROR(IF(L3078="CO2",M3078,IF(L3078="CH4",M3078*Hoja1!$C$19,BASEDEDATOS!M3078*Hoja1!$C$20)),0)</f>
        <v>7.6083987179926627E-5</v>
      </c>
    </row>
    <row r="3079" spans="2:14" x14ac:dyDescent="0.75">
      <c r="B3079" t="str">
        <f t="shared" si="30"/>
        <v>1B2aii</v>
      </c>
      <c r="C3079" t="str">
        <f>Hoja1!$C$31</f>
        <v>CRUDO</v>
      </c>
      <c r="D3079" t="s">
        <v>13</v>
      </c>
      <c r="E3079" t="s">
        <v>320</v>
      </c>
      <c r="F3079" t="s">
        <v>853</v>
      </c>
      <c r="L3079" t="s">
        <v>30</v>
      </c>
      <c r="M3079">
        <f>Venteo_Controlad_Neumaticos_int!AV67</f>
        <v>7.6083987179926627E-5</v>
      </c>
      <c r="N3079">
        <f>IFERROR(IF(L3079="CO2",M3079,IF(L3079="CH4",M3079*Hoja1!$C$19,BASEDEDATOS!M3079*Hoja1!$C$20)),0)</f>
        <v>7.6083987179926627E-5</v>
      </c>
    </row>
    <row r="3080" spans="2:14" x14ac:dyDescent="0.75">
      <c r="B3080" t="str">
        <f t="shared" si="30"/>
        <v>1B2aii</v>
      </c>
      <c r="C3080" t="str">
        <f>Hoja1!$C$31</f>
        <v>CRUDO</v>
      </c>
      <c r="D3080" t="s">
        <v>13</v>
      </c>
      <c r="E3080" t="s">
        <v>320</v>
      </c>
      <c r="F3080" t="s">
        <v>853</v>
      </c>
      <c r="L3080" t="s">
        <v>30</v>
      </c>
      <c r="M3080">
        <f>Venteo_Controlad_Neumaticos_int!AV68</f>
        <v>5.9440614984317682E-5</v>
      </c>
      <c r="N3080">
        <f>IFERROR(IF(L3080="CO2",M3080,IF(L3080="CH4",M3080*Hoja1!$C$19,BASEDEDATOS!M3080*Hoja1!$C$20)),0)</f>
        <v>5.9440614984317682E-5</v>
      </c>
    </row>
    <row r="3081" spans="2:14" x14ac:dyDescent="0.75">
      <c r="B3081" t="str">
        <f t="shared" si="30"/>
        <v>1B2aii</v>
      </c>
      <c r="C3081" t="str">
        <f>Hoja1!$C$31</f>
        <v>CRUDO</v>
      </c>
      <c r="D3081" t="s">
        <v>13</v>
      </c>
      <c r="E3081" t="s">
        <v>320</v>
      </c>
      <c r="F3081" t="s">
        <v>853</v>
      </c>
      <c r="L3081" t="s">
        <v>30</v>
      </c>
      <c r="M3081">
        <f>Venteo_Controlad_Neumaticos_int!AV69</f>
        <v>2.7739197318135283E-3</v>
      </c>
      <c r="N3081">
        <f>IFERROR(IF(L3081="CO2",M3081,IF(L3081="CH4",M3081*Hoja1!$C$19,BASEDEDATOS!M3081*Hoja1!$C$20)),0)</f>
        <v>2.7739197318135283E-3</v>
      </c>
    </row>
    <row r="3082" spans="2:14" x14ac:dyDescent="0.75">
      <c r="B3082" t="str">
        <f t="shared" si="30"/>
        <v>1B2aii</v>
      </c>
      <c r="C3082" t="str">
        <f>Hoja1!$C$31</f>
        <v>CRUDO</v>
      </c>
      <c r="D3082" t="s">
        <v>13</v>
      </c>
      <c r="E3082" t="s">
        <v>320</v>
      </c>
      <c r="F3082" t="s">
        <v>853</v>
      </c>
      <c r="L3082" t="s">
        <v>30</v>
      </c>
      <c r="M3082">
        <f>Venteo_Controlad_Neumaticos_int!AV70</f>
        <v>2.7739197318135283E-3</v>
      </c>
      <c r="N3082">
        <f>IFERROR(IF(L3082="CO2",M3082,IF(L3082="CH4",M3082*Hoja1!$C$19,BASEDEDATOS!M3082*Hoja1!$C$20)),0)</f>
        <v>2.7739197318135283E-3</v>
      </c>
    </row>
    <row r="3083" spans="2:14" x14ac:dyDescent="0.75">
      <c r="B3083" t="str">
        <f t="shared" si="30"/>
        <v>1B2aii</v>
      </c>
      <c r="C3083" t="str">
        <f>Hoja1!$C$31</f>
        <v>CRUDO</v>
      </c>
      <c r="D3083" t="s">
        <v>13</v>
      </c>
      <c r="E3083" t="s">
        <v>320</v>
      </c>
      <c r="F3083" t="s">
        <v>853</v>
      </c>
      <c r="L3083" t="s">
        <v>30</v>
      </c>
      <c r="M3083">
        <f>Venteo_Controlad_Neumaticos_int!AV71</f>
        <v>4.1608795977202935E-3</v>
      </c>
      <c r="N3083">
        <f>IFERROR(IF(L3083="CO2",M3083,IF(L3083="CH4",M3083*Hoja1!$C$19,BASEDEDATOS!M3083*Hoja1!$C$20)),0)</f>
        <v>4.1608795977202935E-3</v>
      </c>
    </row>
    <row r="3084" spans="2:14" x14ac:dyDescent="0.75">
      <c r="B3084" t="str">
        <f t="shared" si="30"/>
        <v>1B2aii</v>
      </c>
      <c r="C3084" t="str">
        <f>Hoja1!$C$31</f>
        <v>CRUDO</v>
      </c>
      <c r="D3084" t="s">
        <v>13</v>
      </c>
      <c r="E3084" t="s">
        <v>320</v>
      </c>
      <c r="F3084" t="s">
        <v>853</v>
      </c>
      <c r="L3084" t="s">
        <v>30</v>
      </c>
      <c r="M3084">
        <f>Venteo_Controlad_Neumaticos_int!AV72</f>
        <v>8.3217591954405871E-3</v>
      </c>
      <c r="N3084">
        <f>IFERROR(IF(L3084="CO2",M3084,IF(L3084="CH4",M3084*Hoja1!$C$19,BASEDEDATOS!M3084*Hoja1!$C$20)),0)</f>
        <v>8.3217591954405871E-3</v>
      </c>
    </row>
    <row r="3085" spans="2:14" x14ac:dyDescent="0.75">
      <c r="B3085" t="str">
        <f t="shared" si="30"/>
        <v>1B2aii</v>
      </c>
      <c r="C3085" t="str">
        <f>Hoja1!$C$31</f>
        <v>CRUDO</v>
      </c>
      <c r="D3085" t="s">
        <v>13</v>
      </c>
      <c r="E3085" t="s">
        <v>320</v>
      </c>
      <c r="F3085" t="s">
        <v>853</v>
      </c>
      <c r="L3085" t="s">
        <v>30</v>
      </c>
      <c r="M3085">
        <f>Venteo_Controlad_Neumaticos_int!AV73</f>
        <v>8.3217591954405871E-3</v>
      </c>
      <c r="N3085">
        <f>IFERROR(IF(L3085="CO2",M3085,IF(L3085="CH4",M3085*Hoja1!$C$19,BASEDEDATOS!M3085*Hoja1!$C$20)),0)</f>
        <v>8.3217591954405871E-3</v>
      </c>
    </row>
    <row r="3086" spans="2:14" x14ac:dyDescent="0.75">
      <c r="B3086" t="str">
        <f t="shared" si="30"/>
        <v>1B2aii</v>
      </c>
      <c r="C3086" t="str">
        <f>Hoja1!$C$31</f>
        <v>CRUDO</v>
      </c>
      <c r="D3086" t="s">
        <v>13</v>
      </c>
      <c r="E3086" t="s">
        <v>320</v>
      </c>
      <c r="F3086" t="s">
        <v>853</v>
      </c>
      <c r="L3086" t="s">
        <v>30</v>
      </c>
      <c r="M3086">
        <f>Venteo_Controlad_Neumaticos_int!AV74</f>
        <v>3.9373463365612045E-2</v>
      </c>
      <c r="N3086">
        <f>IFERROR(IF(L3086="CO2",M3086,IF(L3086="CH4",M3086*Hoja1!$C$19,BASEDEDATOS!M3086*Hoja1!$C$20)),0)</f>
        <v>3.9373463365612045E-2</v>
      </c>
    </row>
    <row r="3087" spans="2:14" x14ac:dyDescent="0.75">
      <c r="B3087" t="str">
        <f t="shared" si="30"/>
        <v>1B2aii</v>
      </c>
      <c r="C3087" t="str">
        <f>Hoja1!$C$31</f>
        <v>CRUDO</v>
      </c>
      <c r="D3087" t="s">
        <v>13</v>
      </c>
      <c r="E3087" t="s">
        <v>320</v>
      </c>
      <c r="F3087" t="s">
        <v>853</v>
      </c>
      <c r="L3087" t="s">
        <v>30</v>
      </c>
      <c r="M3087">
        <f>Venteo_Controlad_Neumaticos_int!AV75</f>
        <v>3.9373463365612045E-2</v>
      </c>
      <c r="N3087">
        <f>IFERROR(IF(L3087="CO2",M3087,IF(L3087="CH4",M3087*Hoja1!$C$19,BASEDEDATOS!M3087*Hoja1!$C$20)),0)</f>
        <v>3.9373463365612045E-2</v>
      </c>
    </row>
    <row r="3088" spans="2:14" x14ac:dyDescent="0.75">
      <c r="B3088" t="str">
        <f t="shared" si="30"/>
        <v>1B2aii</v>
      </c>
      <c r="C3088" t="str">
        <f>Hoja1!$C$31</f>
        <v>CRUDO</v>
      </c>
      <c r="D3088" t="s">
        <v>13</v>
      </c>
      <c r="E3088" t="s">
        <v>320</v>
      </c>
      <c r="F3088" t="s">
        <v>853</v>
      </c>
      <c r="L3088" t="s">
        <v>30</v>
      </c>
      <c r="M3088">
        <f>Venteo_Controlad_Neumaticos_int!AV76</f>
        <v>4.366324771967741E-2</v>
      </c>
      <c r="N3088">
        <f>IFERROR(IF(L3088="CO2",M3088,IF(L3088="CH4",M3088*Hoja1!$C$19,BASEDEDATOS!M3088*Hoja1!$C$20)),0)</f>
        <v>4.366324771967741E-2</v>
      </c>
    </row>
    <row r="3089" spans="2:14" x14ac:dyDescent="0.75">
      <c r="B3089" t="str">
        <f t="shared" si="30"/>
        <v>1B2aii</v>
      </c>
      <c r="C3089" t="str">
        <f>Hoja1!$C$31</f>
        <v>CRUDO</v>
      </c>
      <c r="D3089" t="s">
        <v>13</v>
      </c>
      <c r="E3089" t="s">
        <v>320</v>
      </c>
      <c r="F3089" t="s">
        <v>853</v>
      </c>
      <c r="L3089" t="s">
        <v>30</v>
      </c>
      <c r="M3089">
        <f>Venteo_Controlad_Neumaticos_int!AV77</f>
        <v>4.366324771967741E-2</v>
      </c>
      <c r="N3089">
        <f>IFERROR(IF(L3089="CO2",M3089,IF(L3089="CH4",M3089*Hoja1!$C$19,BASEDEDATOS!M3089*Hoja1!$C$20)),0)</f>
        <v>4.366324771967741E-2</v>
      </c>
    </row>
    <row r="3090" spans="2:14" x14ac:dyDescent="0.75">
      <c r="B3090" t="str">
        <f t="shared" si="30"/>
        <v>1B2aii</v>
      </c>
      <c r="C3090" t="str">
        <f>Hoja1!$C$31</f>
        <v>CRUDO</v>
      </c>
      <c r="D3090" t="s">
        <v>13</v>
      </c>
      <c r="E3090" t="s">
        <v>320</v>
      </c>
      <c r="F3090" t="s">
        <v>853</v>
      </c>
      <c r="L3090" t="s">
        <v>30</v>
      </c>
      <c r="M3090">
        <f>Venteo_Controlad_Neumaticos_int!AV78</f>
        <v>0</v>
      </c>
      <c r="N3090">
        <f>IFERROR(IF(L3090="CO2",M3090,IF(L3090="CH4",M3090*Hoja1!$C$19,BASEDEDATOS!M3090*Hoja1!$C$20)),0)</f>
        <v>0</v>
      </c>
    </row>
    <row r="3091" spans="2:14" x14ac:dyDescent="0.75">
      <c r="B3091" t="str">
        <f t="shared" si="30"/>
        <v>1B2aii</v>
      </c>
      <c r="C3091" t="str">
        <f>Hoja1!$C$31</f>
        <v>CRUDO</v>
      </c>
      <c r="D3091" t="s">
        <v>13</v>
      </c>
      <c r="E3091" t="s">
        <v>320</v>
      </c>
      <c r="F3091" t="s">
        <v>853</v>
      </c>
      <c r="L3091" t="s">
        <v>30</v>
      </c>
      <c r="M3091">
        <f>Venteo_Controlad_Neumaticos_int!AV79</f>
        <v>0</v>
      </c>
      <c r="N3091">
        <f>IFERROR(IF(L3091="CO2",M3091,IF(L3091="CH4",M3091*Hoja1!$C$19,BASEDEDATOS!M3091*Hoja1!$C$20)),0)</f>
        <v>0</v>
      </c>
    </row>
    <row r="3092" spans="2:14" x14ac:dyDescent="0.75">
      <c r="B3092" t="str">
        <f t="shared" si="30"/>
        <v>1B2aii</v>
      </c>
      <c r="C3092" t="str">
        <f>Hoja1!$C$31</f>
        <v>CRUDO</v>
      </c>
      <c r="D3092" t="s">
        <v>13</v>
      </c>
      <c r="E3092" t="s">
        <v>320</v>
      </c>
      <c r="F3092" t="s">
        <v>853</v>
      </c>
      <c r="L3092" t="s">
        <v>30</v>
      </c>
      <c r="M3092">
        <f>Venteo_Controlad_Neumaticos_int!AV80</f>
        <v>0</v>
      </c>
      <c r="N3092">
        <f>IFERROR(IF(L3092="CO2",M3092,IF(L3092="CH4",M3092*Hoja1!$C$19,BASEDEDATOS!M3092*Hoja1!$C$20)),0)</f>
        <v>0</v>
      </c>
    </row>
    <row r="3093" spans="2:14" x14ac:dyDescent="0.75">
      <c r="B3093" t="str">
        <f t="shared" si="30"/>
        <v>1B2aii</v>
      </c>
      <c r="C3093" t="str">
        <f>Hoja1!$C$31</f>
        <v>CRUDO</v>
      </c>
      <c r="D3093" t="s">
        <v>13</v>
      </c>
      <c r="E3093" t="s">
        <v>320</v>
      </c>
      <c r="F3093" t="s">
        <v>853</v>
      </c>
      <c r="L3093" t="s">
        <v>30</v>
      </c>
      <c r="M3093">
        <f>Venteo_Controlad_Neumaticos_int!AV81</f>
        <v>0</v>
      </c>
      <c r="N3093">
        <f>IFERROR(IF(L3093="CO2",M3093,IF(L3093="CH4",M3093*Hoja1!$C$19,BASEDEDATOS!M3093*Hoja1!$C$20)),0)</f>
        <v>0</v>
      </c>
    </row>
    <row r="3094" spans="2:14" x14ac:dyDescent="0.75">
      <c r="B3094" t="str">
        <f t="shared" si="30"/>
        <v>1B2aii</v>
      </c>
      <c r="C3094" t="str">
        <f>Hoja1!$C$31</f>
        <v>CRUDO</v>
      </c>
      <c r="D3094" t="s">
        <v>13</v>
      </c>
      <c r="E3094" t="s">
        <v>320</v>
      </c>
      <c r="F3094" t="s">
        <v>853</v>
      </c>
      <c r="L3094" t="s">
        <v>30</v>
      </c>
      <c r="M3094">
        <f>Venteo_Controlad_Neumaticos_int!AV82</f>
        <v>0</v>
      </c>
      <c r="N3094">
        <f>IFERROR(IF(L3094="CO2",M3094,IF(L3094="CH4",M3094*Hoja1!$C$19,BASEDEDATOS!M3094*Hoja1!$C$20)),0)</f>
        <v>0</v>
      </c>
    </row>
    <row r="3095" spans="2:14" x14ac:dyDescent="0.75">
      <c r="B3095" t="str">
        <f t="shared" si="30"/>
        <v>1B2aii</v>
      </c>
      <c r="C3095" t="str">
        <f>Hoja1!$C$31</f>
        <v>CRUDO</v>
      </c>
      <c r="D3095" t="s">
        <v>13</v>
      </c>
      <c r="E3095" t="s">
        <v>320</v>
      </c>
      <c r="F3095" t="s">
        <v>853</v>
      </c>
      <c r="L3095" t="s">
        <v>30</v>
      </c>
      <c r="M3095">
        <f>Venteo_Controlad_Neumaticos_int!AV83</f>
        <v>0</v>
      </c>
      <c r="N3095">
        <f>IFERROR(IF(L3095="CO2",M3095,IF(L3095="CH4",M3095*Hoja1!$C$19,BASEDEDATOS!M3095*Hoja1!$C$20)),0)</f>
        <v>0</v>
      </c>
    </row>
    <row r="3096" spans="2:14" x14ac:dyDescent="0.75">
      <c r="B3096" t="str">
        <f t="shared" si="30"/>
        <v>1B2aii</v>
      </c>
      <c r="C3096" t="str">
        <f>Hoja1!$C$31</f>
        <v>CRUDO</v>
      </c>
      <c r="D3096" t="s">
        <v>13</v>
      </c>
      <c r="E3096" t="s">
        <v>320</v>
      </c>
      <c r="F3096" t="s">
        <v>853</v>
      </c>
      <c r="L3096" t="s">
        <v>30</v>
      </c>
      <c r="M3096">
        <f>Venteo_Controlad_Neumaticos_int!AV84</f>
        <v>0</v>
      </c>
      <c r="N3096">
        <f>IFERROR(IF(L3096="CO2",M3096,IF(L3096="CH4",M3096*Hoja1!$C$19,BASEDEDATOS!M3096*Hoja1!$C$20)),0)</f>
        <v>0</v>
      </c>
    </row>
    <row r="3097" spans="2:14" x14ac:dyDescent="0.75">
      <c r="B3097" t="str">
        <f t="shared" si="30"/>
        <v>1B2aii</v>
      </c>
      <c r="C3097" t="str">
        <f>Hoja1!$C$31</f>
        <v>CRUDO</v>
      </c>
      <c r="D3097" t="s">
        <v>13</v>
      </c>
      <c r="E3097" t="s">
        <v>320</v>
      </c>
      <c r="F3097" t="s">
        <v>853</v>
      </c>
      <c r="L3097" t="s">
        <v>30</v>
      </c>
      <c r="M3097">
        <f>Venteo_Controlad_Neumaticos_int!AV85</f>
        <v>0</v>
      </c>
      <c r="N3097">
        <f>IFERROR(IF(L3097="CO2",M3097,IF(L3097="CH4",M3097*Hoja1!$C$19,BASEDEDATOS!M3097*Hoja1!$C$20)),0)</f>
        <v>0</v>
      </c>
    </row>
    <row r="3098" spans="2:14" x14ac:dyDescent="0.75">
      <c r="B3098" t="str">
        <f t="shared" si="30"/>
        <v>1B2aii</v>
      </c>
      <c r="C3098" t="str">
        <f>Hoja1!$C$31</f>
        <v>CRUDO</v>
      </c>
      <c r="D3098" t="s">
        <v>13</v>
      </c>
      <c r="E3098" t="s">
        <v>320</v>
      </c>
      <c r="F3098" t="s">
        <v>853</v>
      </c>
      <c r="L3098" t="s">
        <v>30</v>
      </c>
      <c r="M3098">
        <f>Venteo_Controlad_Neumaticos_int!AV86</f>
        <v>0</v>
      </c>
      <c r="N3098">
        <f>IFERROR(IF(L3098="CO2",M3098,IF(L3098="CH4",M3098*Hoja1!$C$19,BASEDEDATOS!M3098*Hoja1!$C$20)),0)</f>
        <v>0</v>
      </c>
    </row>
    <row r="3099" spans="2:14" x14ac:dyDescent="0.75">
      <c r="B3099" t="str">
        <f t="shared" si="30"/>
        <v>1B2aii</v>
      </c>
      <c r="C3099" t="str">
        <f>Hoja1!$C$31</f>
        <v>CRUDO</v>
      </c>
      <c r="D3099" t="s">
        <v>13</v>
      </c>
      <c r="E3099" t="s">
        <v>320</v>
      </c>
      <c r="F3099" t="s">
        <v>853</v>
      </c>
      <c r="L3099" t="s">
        <v>30</v>
      </c>
      <c r="M3099">
        <f>Venteo_Controlad_Neumaticos_int!AV87</f>
        <v>0</v>
      </c>
      <c r="N3099">
        <f>IFERROR(IF(L3099="CO2",M3099,IF(L3099="CH4",M3099*Hoja1!$C$19,BASEDEDATOS!M3099*Hoja1!$C$20)),0)</f>
        <v>0</v>
      </c>
    </row>
    <row r="3100" spans="2:14" x14ac:dyDescent="0.75">
      <c r="B3100" t="str">
        <f t="shared" si="30"/>
        <v>1B2aii</v>
      </c>
      <c r="C3100" t="str">
        <f>Hoja1!$C$31</f>
        <v>CRUDO</v>
      </c>
      <c r="D3100" t="s">
        <v>13</v>
      </c>
      <c r="E3100" t="s">
        <v>320</v>
      </c>
      <c r="F3100" t="s">
        <v>853</v>
      </c>
      <c r="L3100" t="s">
        <v>30</v>
      </c>
      <c r="M3100">
        <f>Venteo_Controlad_Neumaticos_int!AV88</f>
        <v>0</v>
      </c>
      <c r="N3100">
        <f>IFERROR(IF(L3100="CO2",M3100,IF(L3100="CH4",M3100*Hoja1!$C$19,BASEDEDATOS!M3100*Hoja1!$C$20)),0)</f>
        <v>0</v>
      </c>
    </row>
    <row r="3101" spans="2:14" x14ac:dyDescent="0.75">
      <c r="B3101" t="str">
        <f t="shared" si="30"/>
        <v>1B2aii</v>
      </c>
      <c r="C3101" t="str">
        <f>Hoja1!$C$31</f>
        <v>CRUDO</v>
      </c>
      <c r="D3101" t="s">
        <v>13</v>
      </c>
      <c r="E3101" t="s">
        <v>320</v>
      </c>
      <c r="F3101" t="s">
        <v>853</v>
      </c>
      <c r="L3101" t="s">
        <v>30</v>
      </c>
      <c r="M3101">
        <f>Venteo_Controlad_Neumaticos_int!AV89</f>
        <v>0</v>
      </c>
      <c r="N3101">
        <f>IFERROR(IF(L3101="CO2",M3101,IF(L3101="CH4",M3101*Hoja1!$C$19,BASEDEDATOS!M3101*Hoja1!$C$20)),0)</f>
        <v>0</v>
      </c>
    </row>
    <row r="3102" spans="2:14" x14ac:dyDescent="0.75">
      <c r="B3102" t="str">
        <f t="shared" si="30"/>
        <v>1B2aii</v>
      </c>
      <c r="C3102" t="str">
        <f>Hoja1!$C$31</f>
        <v>CRUDO</v>
      </c>
      <c r="D3102" t="s">
        <v>13</v>
      </c>
      <c r="E3102" t="s">
        <v>320</v>
      </c>
      <c r="F3102" t="s">
        <v>853</v>
      </c>
      <c r="L3102" t="s">
        <v>30</v>
      </c>
      <c r="M3102">
        <f>Venteo_Controlad_Neumaticos_int!AV90</f>
        <v>0</v>
      </c>
      <c r="N3102">
        <f>IFERROR(IF(L3102="CO2",M3102,IF(L3102="CH4",M3102*Hoja1!$C$19,BASEDEDATOS!M3102*Hoja1!$C$20)),0)</f>
        <v>0</v>
      </c>
    </row>
    <row r="3103" spans="2:14" x14ac:dyDescent="0.75">
      <c r="B3103" t="str">
        <f t="shared" si="30"/>
        <v>1B2aii</v>
      </c>
      <c r="C3103" t="str">
        <f>Hoja1!$C$31</f>
        <v>CRUDO</v>
      </c>
      <c r="D3103" t="s">
        <v>13</v>
      </c>
      <c r="E3103" t="s">
        <v>320</v>
      </c>
      <c r="F3103" t="s">
        <v>853</v>
      </c>
      <c r="L3103" t="s">
        <v>30</v>
      </c>
      <c r="M3103">
        <f>Venteo_Controlad_Neumaticos_int!AV91</f>
        <v>0</v>
      </c>
      <c r="N3103">
        <f>IFERROR(IF(L3103="CO2",M3103,IF(L3103="CH4",M3103*Hoja1!$C$19,BASEDEDATOS!M3103*Hoja1!$C$20)),0)</f>
        <v>0</v>
      </c>
    </row>
    <row r="3104" spans="2:14" x14ac:dyDescent="0.75">
      <c r="B3104" t="str">
        <f t="shared" si="30"/>
        <v>1B2aii</v>
      </c>
      <c r="C3104" t="str">
        <f>Hoja1!$C$31</f>
        <v>CRUDO</v>
      </c>
      <c r="D3104" t="s">
        <v>13</v>
      </c>
      <c r="E3104" t="s">
        <v>320</v>
      </c>
      <c r="F3104" t="s">
        <v>853</v>
      </c>
      <c r="L3104" t="s">
        <v>30</v>
      </c>
      <c r="M3104">
        <f>Venteo_Controlad_Neumaticos_int!AV92</f>
        <v>0</v>
      </c>
      <c r="N3104">
        <f>IFERROR(IF(L3104="CO2",M3104,IF(L3104="CH4",M3104*Hoja1!$C$19,BASEDEDATOS!M3104*Hoja1!$C$20)),0)</f>
        <v>0</v>
      </c>
    </row>
    <row r="3105" spans="2:14" x14ac:dyDescent="0.75">
      <c r="B3105" t="str">
        <f t="shared" si="30"/>
        <v>1B2aii</v>
      </c>
      <c r="C3105" t="str">
        <f>Hoja1!$C$31</f>
        <v>CRUDO</v>
      </c>
      <c r="D3105" t="s">
        <v>13</v>
      </c>
      <c r="E3105" t="s">
        <v>320</v>
      </c>
      <c r="F3105" t="s">
        <v>853</v>
      </c>
      <c r="L3105" t="s">
        <v>30</v>
      </c>
      <c r="M3105">
        <f>Venteo_Controlad_Neumaticos_int!AV93</f>
        <v>0</v>
      </c>
      <c r="N3105">
        <f>IFERROR(IF(L3105="CO2",M3105,IF(L3105="CH4",M3105*Hoja1!$C$19,BASEDEDATOS!M3105*Hoja1!$C$20)),0)</f>
        <v>0</v>
      </c>
    </row>
    <row r="3106" spans="2:14" x14ac:dyDescent="0.75">
      <c r="B3106" t="str">
        <f t="shared" si="30"/>
        <v>1B2aii</v>
      </c>
      <c r="C3106" t="str">
        <f>Hoja1!$C$31</f>
        <v>CRUDO</v>
      </c>
      <c r="D3106" t="s">
        <v>13</v>
      </c>
      <c r="E3106" t="s">
        <v>320</v>
      </c>
      <c r="F3106" t="s">
        <v>853</v>
      </c>
      <c r="L3106" t="s">
        <v>30</v>
      </c>
      <c r="M3106">
        <f>Venteo_Controlad_Neumaticos_int!AV94</f>
        <v>0</v>
      </c>
      <c r="N3106">
        <f>IFERROR(IF(L3106="CO2",M3106,IF(L3106="CH4",M3106*Hoja1!$C$19,BASEDEDATOS!M3106*Hoja1!$C$20)),0)</f>
        <v>0</v>
      </c>
    </row>
    <row r="3107" spans="2:14" x14ac:dyDescent="0.75">
      <c r="B3107" t="str">
        <f t="shared" ref="B3107:B3170" si="31">IF(C3107="CRUDO","1B2aii","1B2bii")</f>
        <v>1B2aii</v>
      </c>
      <c r="C3107" t="str">
        <f>Hoja1!$C$31</f>
        <v>CRUDO</v>
      </c>
      <c r="D3107" t="s">
        <v>13</v>
      </c>
      <c r="E3107" t="s">
        <v>320</v>
      </c>
      <c r="F3107" t="s">
        <v>853</v>
      </c>
      <c r="L3107" t="s">
        <v>30</v>
      </c>
      <c r="M3107">
        <f>Venteo_Controlad_Neumaticos_int!AV95</f>
        <v>0</v>
      </c>
      <c r="N3107">
        <f>IFERROR(IF(L3107="CO2",M3107,IF(L3107="CH4",M3107*Hoja1!$C$19,BASEDEDATOS!M3107*Hoja1!$C$20)),0)</f>
        <v>0</v>
      </c>
    </row>
    <row r="3108" spans="2:14" x14ac:dyDescent="0.75">
      <c r="B3108" t="str">
        <f t="shared" si="31"/>
        <v>1B2aii</v>
      </c>
      <c r="C3108" t="str">
        <f>Hoja1!$C$31</f>
        <v>CRUDO</v>
      </c>
      <c r="D3108" t="s">
        <v>13</v>
      </c>
      <c r="E3108" t="s">
        <v>320</v>
      </c>
      <c r="F3108" t="s">
        <v>853</v>
      </c>
      <c r="L3108" t="s">
        <v>30</v>
      </c>
      <c r="M3108">
        <f>Venteo_Controlad_Neumaticos_int!AV96</f>
        <v>0</v>
      </c>
      <c r="N3108">
        <f>IFERROR(IF(L3108="CO2",M3108,IF(L3108="CH4",M3108*Hoja1!$C$19,BASEDEDATOS!M3108*Hoja1!$C$20)),0)</f>
        <v>0</v>
      </c>
    </row>
    <row r="3109" spans="2:14" x14ac:dyDescent="0.75">
      <c r="B3109" t="str">
        <f t="shared" si="31"/>
        <v>1B2aii</v>
      </c>
      <c r="C3109" t="str">
        <f>Hoja1!$C$31</f>
        <v>CRUDO</v>
      </c>
      <c r="D3109" t="s">
        <v>13</v>
      </c>
      <c r="E3109" t="s">
        <v>320</v>
      </c>
      <c r="F3109" t="s">
        <v>853</v>
      </c>
      <c r="L3109" t="s">
        <v>30</v>
      </c>
      <c r="M3109">
        <f>Venteo_Controlad_Neumaticos_int!AV97</f>
        <v>0</v>
      </c>
      <c r="N3109">
        <f>IFERROR(IF(L3109="CO2",M3109,IF(L3109="CH4",M3109*Hoja1!$C$19,BASEDEDATOS!M3109*Hoja1!$C$20)),0)</f>
        <v>0</v>
      </c>
    </row>
    <row r="3110" spans="2:14" x14ac:dyDescent="0.75">
      <c r="B3110" t="str">
        <f t="shared" si="31"/>
        <v>1B2aii</v>
      </c>
      <c r="C3110" t="str">
        <f>Hoja1!$C$31</f>
        <v>CRUDO</v>
      </c>
      <c r="D3110" t="s">
        <v>13</v>
      </c>
      <c r="E3110" t="s">
        <v>320</v>
      </c>
      <c r="F3110" t="s">
        <v>853</v>
      </c>
      <c r="L3110" t="s">
        <v>30</v>
      </c>
      <c r="M3110">
        <f>Venteo_Controlad_Neumaticos_int!AV98</f>
        <v>0</v>
      </c>
      <c r="N3110">
        <f>IFERROR(IF(L3110="CO2",M3110,IF(L3110="CH4",M3110*Hoja1!$C$19,BASEDEDATOS!M3110*Hoja1!$C$20)),0)</f>
        <v>0</v>
      </c>
    </row>
    <row r="3111" spans="2:14" x14ac:dyDescent="0.75">
      <c r="B3111" t="str">
        <f t="shared" si="31"/>
        <v>1B2aii</v>
      </c>
      <c r="C3111" t="str">
        <f>Hoja1!$C$31</f>
        <v>CRUDO</v>
      </c>
      <c r="D3111" t="s">
        <v>13</v>
      </c>
      <c r="E3111" t="s">
        <v>320</v>
      </c>
      <c r="F3111" t="s">
        <v>853</v>
      </c>
      <c r="L3111" t="s">
        <v>30</v>
      </c>
      <c r="M3111">
        <f>Venteo_Controlad_Neumaticos_int!AV99</f>
        <v>0</v>
      </c>
      <c r="N3111">
        <f>IFERROR(IF(L3111="CO2",M3111,IF(L3111="CH4",M3111*Hoja1!$C$19,BASEDEDATOS!M3111*Hoja1!$C$20)),0)</f>
        <v>0</v>
      </c>
    </row>
    <row r="3112" spans="2:14" x14ac:dyDescent="0.75">
      <c r="B3112" t="str">
        <f t="shared" si="31"/>
        <v>1B2aii</v>
      </c>
      <c r="C3112" t="str">
        <f>Hoja1!$C$31</f>
        <v>CRUDO</v>
      </c>
      <c r="D3112" t="s">
        <v>13</v>
      </c>
      <c r="E3112" t="s">
        <v>320</v>
      </c>
      <c r="F3112" t="s">
        <v>853</v>
      </c>
      <c r="L3112" t="s">
        <v>30</v>
      </c>
      <c r="M3112">
        <f>Venteo_Controlad_Neumaticos_int!AV100</f>
        <v>0</v>
      </c>
      <c r="N3112">
        <f>IFERROR(IF(L3112="CO2",M3112,IF(L3112="CH4",M3112*Hoja1!$C$19,BASEDEDATOS!M3112*Hoja1!$C$20)),0)</f>
        <v>0</v>
      </c>
    </row>
    <row r="3113" spans="2:14" x14ac:dyDescent="0.75">
      <c r="B3113" t="str">
        <f t="shared" si="31"/>
        <v>1B2aii</v>
      </c>
      <c r="C3113" t="str">
        <f>Hoja1!$C$31</f>
        <v>CRUDO</v>
      </c>
      <c r="D3113" t="s">
        <v>13</v>
      </c>
      <c r="E3113" t="s">
        <v>320</v>
      </c>
      <c r="F3113" t="s">
        <v>853</v>
      </c>
      <c r="L3113" t="s">
        <v>30</v>
      </c>
      <c r="M3113">
        <f>Venteo_Controlad_Neumaticos_int!AV101</f>
        <v>0</v>
      </c>
      <c r="N3113">
        <f>IFERROR(IF(L3113="CO2",M3113,IF(L3113="CH4",M3113*Hoja1!$C$19,BASEDEDATOS!M3113*Hoja1!$C$20)),0)</f>
        <v>0</v>
      </c>
    </row>
    <row r="3114" spans="2:14" x14ac:dyDescent="0.75">
      <c r="B3114" t="str">
        <f t="shared" si="31"/>
        <v>1B2aii</v>
      </c>
      <c r="C3114" t="str">
        <f>Hoja1!$C$31</f>
        <v>CRUDO</v>
      </c>
      <c r="D3114" t="s">
        <v>13</v>
      </c>
      <c r="E3114" t="s">
        <v>320</v>
      </c>
      <c r="F3114" t="s">
        <v>853</v>
      </c>
      <c r="L3114" t="s">
        <v>30</v>
      </c>
      <c r="M3114">
        <f>Venteo_Controlad_Neumaticos_int!AV102</f>
        <v>0</v>
      </c>
      <c r="N3114">
        <f>IFERROR(IF(L3114="CO2",M3114,IF(L3114="CH4",M3114*Hoja1!$C$19,BASEDEDATOS!M3114*Hoja1!$C$20)),0)</f>
        <v>0</v>
      </c>
    </row>
    <row r="3115" spans="2:14" x14ac:dyDescent="0.75">
      <c r="B3115" t="str">
        <f t="shared" si="31"/>
        <v>1B2aii</v>
      </c>
      <c r="C3115" t="str">
        <f>Hoja1!$C$31</f>
        <v>CRUDO</v>
      </c>
      <c r="D3115" t="s">
        <v>13</v>
      </c>
      <c r="E3115" t="s">
        <v>320</v>
      </c>
      <c r="F3115" t="s">
        <v>853</v>
      </c>
      <c r="L3115" t="s">
        <v>30</v>
      </c>
      <c r="M3115">
        <f>Venteo_Controlad_Neumaticos_int!AV103</f>
        <v>0</v>
      </c>
      <c r="N3115">
        <f>IFERROR(IF(L3115="CO2",M3115,IF(L3115="CH4",M3115*Hoja1!$C$19,BASEDEDATOS!M3115*Hoja1!$C$20)),0)</f>
        <v>0</v>
      </c>
    </row>
    <row r="3116" spans="2:14" x14ac:dyDescent="0.75">
      <c r="B3116" t="str">
        <f t="shared" si="31"/>
        <v>1B2aii</v>
      </c>
      <c r="C3116" t="str">
        <f>Hoja1!$C$31</f>
        <v>CRUDO</v>
      </c>
      <c r="D3116" t="s">
        <v>13</v>
      </c>
      <c r="E3116" t="s">
        <v>320</v>
      </c>
      <c r="F3116" t="s">
        <v>853</v>
      </c>
      <c r="L3116" t="s">
        <v>30</v>
      </c>
      <c r="M3116">
        <f>Venteo_Controlad_Neumaticos_int!AV104</f>
        <v>0</v>
      </c>
      <c r="N3116">
        <f>IFERROR(IF(L3116="CO2",M3116,IF(L3116="CH4",M3116*Hoja1!$C$19,BASEDEDATOS!M3116*Hoja1!$C$20)),0)</f>
        <v>0</v>
      </c>
    </row>
    <row r="3117" spans="2:14" x14ac:dyDescent="0.75">
      <c r="B3117" t="str">
        <f t="shared" si="31"/>
        <v>1B2aii</v>
      </c>
      <c r="C3117" t="str">
        <f>Hoja1!$C$31</f>
        <v>CRUDO</v>
      </c>
      <c r="D3117" t="s">
        <v>13</v>
      </c>
      <c r="E3117" t="s">
        <v>320</v>
      </c>
      <c r="F3117" t="s">
        <v>853</v>
      </c>
      <c r="L3117" t="s">
        <v>30</v>
      </c>
      <c r="M3117">
        <f>Venteo_Controlad_Neumaticos_int!AV105</f>
        <v>0</v>
      </c>
      <c r="N3117">
        <f>IFERROR(IF(L3117="CO2",M3117,IF(L3117="CH4",M3117*Hoja1!$C$19,BASEDEDATOS!M3117*Hoja1!$C$20)),0)</f>
        <v>0</v>
      </c>
    </row>
    <row r="3118" spans="2:14" x14ac:dyDescent="0.75">
      <c r="B3118" t="str">
        <f t="shared" si="31"/>
        <v>1B2aii</v>
      </c>
      <c r="C3118" t="str">
        <f>Hoja1!$C$31</f>
        <v>CRUDO</v>
      </c>
      <c r="D3118" t="s">
        <v>13</v>
      </c>
      <c r="E3118" t="s">
        <v>320</v>
      </c>
      <c r="F3118" t="s">
        <v>853</v>
      </c>
      <c r="L3118" t="s">
        <v>30</v>
      </c>
      <c r="M3118">
        <f>Venteo_Controlad_Neumaticos_int!AV106</f>
        <v>0</v>
      </c>
      <c r="N3118">
        <f>IFERROR(IF(L3118="CO2",M3118,IF(L3118="CH4",M3118*Hoja1!$C$19,BASEDEDATOS!M3118*Hoja1!$C$20)),0)</f>
        <v>0</v>
      </c>
    </row>
    <row r="3119" spans="2:14" x14ac:dyDescent="0.75">
      <c r="B3119" t="str">
        <f t="shared" si="31"/>
        <v>1B2aii</v>
      </c>
      <c r="C3119" t="str">
        <f>Hoja1!$C$31</f>
        <v>CRUDO</v>
      </c>
      <c r="D3119" t="s">
        <v>13</v>
      </c>
      <c r="E3119" t="s">
        <v>320</v>
      </c>
      <c r="F3119" t="s">
        <v>853</v>
      </c>
      <c r="L3119" t="s">
        <v>30</v>
      </c>
      <c r="M3119">
        <f>Venteo_Controlad_Neumaticos_int!AV107</f>
        <v>0</v>
      </c>
      <c r="N3119">
        <f>IFERROR(IF(L3119="CO2",M3119,IF(L3119="CH4",M3119*Hoja1!$C$19,BASEDEDATOS!M3119*Hoja1!$C$20)),0)</f>
        <v>0</v>
      </c>
    </row>
    <row r="3120" spans="2:14" x14ac:dyDescent="0.75">
      <c r="B3120" t="str">
        <f t="shared" si="31"/>
        <v>1B2aii</v>
      </c>
      <c r="C3120" t="str">
        <f>Hoja1!$C$31</f>
        <v>CRUDO</v>
      </c>
      <c r="D3120" t="s">
        <v>13</v>
      </c>
      <c r="E3120" t="s">
        <v>320</v>
      </c>
      <c r="F3120" t="s">
        <v>853</v>
      </c>
      <c r="L3120" t="s">
        <v>30</v>
      </c>
      <c r="M3120">
        <f>Venteo_Controlad_Neumaticos_int!AV108</f>
        <v>0</v>
      </c>
      <c r="N3120">
        <f>IFERROR(IF(L3120="CO2",M3120,IF(L3120="CH4",M3120*Hoja1!$C$19,BASEDEDATOS!M3120*Hoja1!$C$20)),0)</f>
        <v>0</v>
      </c>
    </row>
    <row r="3121" spans="2:14" x14ac:dyDescent="0.75">
      <c r="B3121" t="str">
        <f t="shared" si="31"/>
        <v>1B2aii</v>
      </c>
      <c r="C3121" t="str">
        <f>Hoja1!$C$31</f>
        <v>CRUDO</v>
      </c>
      <c r="D3121" t="s">
        <v>13</v>
      </c>
      <c r="E3121" t="s">
        <v>320</v>
      </c>
      <c r="F3121" t="s">
        <v>853</v>
      </c>
      <c r="L3121" t="s">
        <v>30</v>
      </c>
      <c r="M3121">
        <f>Venteo_Controlad_Neumaticos_int!AV109</f>
        <v>0</v>
      </c>
      <c r="N3121">
        <f>IFERROR(IF(L3121="CO2",M3121,IF(L3121="CH4",M3121*Hoja1!$C$19,BASEDEDATOS!M3121*Hoja1!$C$20)),0)</f>
        <v>0</v>
      </c>
    </row>
    <row r="3122" spans="2:14" x14ac:dyDescent="0.75">
      <c r="B3122" t="str">
        <f t="shared" si="31"/>
        <v>1B2aii</v>
      </c>
      <c r="C3122" t="str">
        <f>Hoja1!$C$31</f>
        <v>CRUDO</v>
      </c>
      <c r="D3122" t="s">
        <v>13</v>
      </c>
      <c r="E3122" t="s">
        <v>320</v>
      </c>
      <c r="F3122" t="s">
        <v>853</v>
      </c>
      <c r="L3122" t="s">
        <v>30</v>
      </c>
      <c r="M3122">
        <f>Venteo_Controlad_Neumaticos_int!AV110</f>
        <v>0</v>
      </c>
      <c r="N3122">
        <f>IFERROR(IF(L3122="CO2",M3122,IF(L3122="CH4",M3122*Hoja1!$C$19,BASEDEDATOS!M3122*Hoja1!$C$20)),0)</f>
        <v>0</v>
      </c>
    </row>
    <row r="3123" spans="2:14" x14ac:dyDescent="0.75">
      <c r="B3123" t="str">
        <f t="shared" si="31"/>
        <v>1B2aii</v>
      </c>
      <c r="C3123" t="str">
        <f>Hoja1!$C$31</f>
        <v>CRUDO</v>
      </c>
      <c r="D3123" t="s">
        <v>13</v>
      </c>
      <c r="E3123" t="s">
        <v>320</v>
      </c>
      <c r="F3123" t="s">
        <v>853</v>
      </c>
      <c r="L3123" t="s">
        <v>30</v>
      </c>
      <c r="M3123">
        <f>Venteo_Controlad_Neumaticos_int!AV111</f>
        <v>0</v>
      </c>
      <c r="N3123">
        <f>IFERROR(IF(L3123="CO2",M3123,IF(L3123="CH4",M3123*Hoja1!$C$19,BASEDEDATOS!M3123*Hoja1!$C$20)),0)</f>
        <v>0</v>
      </c>
    </row>
    <row r="3124" spans="2:14" x14ac:dyDescent="0.75">
      <c r="B3124" t="str">
        <f t="shared" si="31"/>
        <v>1B2aii</v>
      </c>
      <c r="C3124" t="str">
        <f>Hoja1!$C$31</f>
        <v>CRUDO</v>
      </c>
      <c r="D3124" t="s">
        <v>13</v>
      </c>
      <c r="E3124" t="s">
        <v>320</v>
      </c>
      <c r="F3124" t="s">
        <v>853</v>
      </c>
      <c r="L3124" t="s">
        <v>30</v>
      </c>
      <c r="M3124">
        <f>Venteo_Controlad_Neumaticos_int!AV112</f>
        <v>0</v>
      </c>
      <c r="N3124">
        <f>IFERROR(IF(L3124="CO2",M3124,IF(L3124="CH4",M3124*Hoja1!$C$19,BASEDEDATOS!M3124*Hoja1!$C$20)),0)</f>
        <v>0</v>
      </c>
    </row>
    <row r="3125" spans="2:14" x14ac:dyDescent="0.75">
      <c r="B3125" t="str">
        <f t="shared" si="31"/>
        <v>1B2aii</v>
      </c>
      <c r="C3125" t="str">
        <f>Hoja1!$C$31</f>
        <v>CRUDO</v>
      </c>
      <c r="D3125" t="s">
        <v>13</v>
      </c>
      <c r="E3125" t="s">
        <v>320</v>
      </c>
      <c r="F3125" t="s">
        <v>853</v>
      </c>
      <c r="L3125" t="s">
        <v>30</v>
      </c>
      <c r="M3125">
        <f>Venteo_Controlad_Neumaticos_int!AV113</f>
        <v>0</v>
      </c>
      <c r="N3125">
        <f>IFERROR(IF(L3125="CO2",M3125,IF(L3125="CH4",M3125*Hoja1!$C$19,BASEDEDATOS!M3125*Hoja1!$C$20)),0)</f>
        <v>0</v>
      </c>
    </row>
    <row r="3126" spans="2:14" x14ac:dyDescent="0.75">
      <c r="B3126" t="str">
        <f t="shared" si="31"/>
        <v>1B2aii</v>
      </c>
      <c r="C3126" t="str">
        <f>Hoja1!$C$31</f>
        <v>CRUDO</v>
      </c>
      <c r="D3126" t="s">
        <v>13</v>
      </c>
      <c r="E3126" t="s">
        <v>320</v>
      </c>
      <c r="F3126" t="s">
        <v>853</v>
      </c>
      <c r="L3126" t="s">
        <v>30</v>
      </c>
      <c r="M3126">
        <f>Venteo_Controlad_Neumaticos_int!AV114</f>
        <v>0</v>
      </c>
      <c r="N3126">
        <f>IFERROR(IF(L3126="CO2",M3126,IF(L3126="CH4",M3126*Hoja1!$C$19,BASEDEDATOS!M3126*Hoja1!$C$20)),0)</f>
        <v>0</v>
      </c>
    </row>
    <row r="3127" spans="2:14" x14ac:dyDescent="0.75">
      <c r="B3127" t="str">
        <f t="shared" si="31"/>
        <v>1B2aii</v>
      </c>
      <c r="C3127" t="str">
        <f>Hoja1!$C$31</f>
        <v>CRUDO</v>
      </c>
      <c r="D3127" t="s">
        <v>13</v>
      </c>
      <c r="E3127" t="s">
        <v>320</v>
      </c>
      <c r="F3127" t="s">
        <v>853</v>
      </c>
      <c r="L3127" t="s">
        <v>30</v>
      </c>
      <c r="M3127">
        <f>Venteo_Controlad_Neumaticos_int!AV115</f>
        <v>0</v>
      </c>
      <c r="N3127">
        <f>IFERROR(IF(L3127="CO2",M3127,IF(L3127="CH4",M3127*Hoja1!$C$19,BASEDEDATOS!M3127*Hoja1!$C$20)),0)</f>
        <v>0</v>
      </c>
    </row>
    <row r="3128" spans="2:14" x14ac:dyDescent="0.75">
      <c r="B3128" t="str">
        <f t="shared" si="31"/>
        <v>1B2aii</v>
      </c>
      <c r="C3128" t="str">
        <f>Hoja1!$C$31</f>
        <v>CRUDO</v>
      </c>
      <c r="D3128" t="s">
        <v>13</v>
      </c>
      <c r="E3128" t="s">
        <v>320</v>
      </c>
      <c r="F3128" t="s">
        <v>853</v>
      </c>
      <c r="L3128" t="s">
        <v>30</v>
      </c>
      <c r="M3128">
        <f>Venteo_Controlad_Neumaticos_int!AV116</f>
        <v>0</v>
      </c>
      <c r="N3128">
        <f>IFERROR(IF(L3128="CO2",M3128,IF(L3128="CH4",M3128*Hoja1!$C$19,BASEDEDATOS!M3128*Hoja1!$C$20)),0)</f>
        <v>0</v>
      </c>
    </row>
    <row r="3129" spans="2:14" x14ac:dyDescent="0.75">
      <c r="B3129" t="str">
        <f t="shared" si="31"/>
        <v>1B2aii</v>
      </c>
      <c r="C3129" t="str">
        <f>Hoja1!$C$31</f>
        <v>CRUDO</v>
      </c>
      <c r="D3129" t="s">
        <v>13</v>
      </c>
      <c r="E3129" t="s">
        <v>320</v>
      </c>
      <c r="F3129" t="s">
        <v>853</v>
      </c>
      <c r="L3129" t="s">
        <v>30</v>
      </c>
      <c r="M3129">
        <f>Venteo_Controlad_Neumaticos_int!AV117</f>
        <v>0</v>
      </c>
      <c r="N3129">
        <f>IFERROR(IF(L3129="CO2",M3129,IF(L3129="CH4",M3129*Hoja1!$C$19,BASEDEDATOS!M3129*Hoja1!$C$20)),0)</f>
        <v>0</v>
      </c>
    </row>
    <row r="3130" spans="2:14" x14ac:dyDescent="0.75">
      <c r="B3130" t="str">
        <f t="shared" si="31"/>
        <v>1B2aii</v>
      </c>
      <c r="C3130" t="str">
        <f>Hoja1!$C$31</f>
        <v>CRUDO</v>
      </c>
      <c r="D3130" t="s">
        <v>13</v>
      </c>
      <c r="E3130" t="s">
        <v>320</v>
      </c>
      <c r="F3130" t="s">
        <v>853</v>
      </c>
      <c r="L3130" t="s">
        <v>30</v>
      </c>
      <c r="M3130">
        <f>Venteo_Controlad_Neumaticos_int!AV118</f>
        <v>0</v>
      </c>
      <c r="N3130">
        <f>IFERROR(IF(L3130="CO2",M3130,IF(L3130="CH4",M3130*Hoja1!$C$19,BASEDEDATOS!M3130*Hoja1!$C$20)),0)</f>
        <v>0</v>
      </c>
    </row>
    <row r="3131" spans="2:14" x14ac:dyDescent="0.75">
      <c r="B3131" t="str">
        <f t="shared" si="31"/>
        <v>1B2aii</v>
      </c>
      <c r="C3131" t="str">
        <f>Hoja1!$C$31</f>
        <v>CRUDO</v>
      </c>
      <c r="D3131" t="s">
        <v>13</v>
      </c>
      <c r="E3131" t="s">
        <v>320</v>
      </c>
      <c r="F3131" t="s">
        <v>853</v>
      </c>
      <c r="L3131" t="s">
        <v>30</v>
      </c>
      <c r="M3131">
        <f>Venteo_Controlad_Neumaticos_int!AV119</f>
        <v>0</v>
      </c>
      <c r="N3131">
        <f>IFERROR(IF(L3131="CO2",M3131,IF(L3131="CH4",M3131*Hoja1!$C$19,BASEDEDATOS!M3131*Hoja1!$C$20)),0)</f>
        <v>0</v>
      </c>
    </row>
    <row r="3132" spans="2:14" x14ac:dyDescent="0.75">
      <c r="B3132" t="str">
        <f t="shared" si="31"/>
        <v>1B2aii</v>
      </c>
      <c r="C3132" t="str">
        <f>Hoja1!$C$31</f>
        <v>CRUDO</v>
      </c>
      <c r="D3132" t="s">
        <v>13</v>
      </c>
      <c r="E3132" t="s">
        <v>320</v>
      </c>
      <c r="F3132" t="s">
        <v>853</v>
      </c>
      <c r="L3132" t="s">
        <v>30</v>
      </c>
      <c r="M3132">
        <f>Venteo_Controlad_Neumaticos_int!AV120</f>
        <v>0</v>
      </c>
      <c r="N3132">
        <f>IFERROR(IF(L3132="CO2",M3132,IF(L3132="CH4",M3132*Hoja1!$C$19,BASEDEDATOS!M3132*Hoja1!$C$20)),0)</f>
        <v>0</v>
      </c>
    </row>
    <row r="3133" spans="2:14" x14ac:dyDescent="0.75">
      <c r="B3133" t="str">
        <f t="shared" si="31"/>
        <v>1B2aii</v>
      </c>
      <c r="C3133" t="str">
        <f>Hoja1!$C$31</f>
        <v>CRUDO</v>
      </c>
      <c r="D3133" t="s">
        <v>13</v>
      </c>
      <c r="E3133" t="s">
        <v>320</v>
      </c>
      <c r="F3133" t="s">
        <v>853</v>
      </c>
      <c r="L3133" t="s">
        <v>30</v>
      </c>
      <c r="M3133">
        <f>Venteo_Controlad_Neumaticos_int!AV121</f>
        <v>0</v>
      </c>
      <c r="N3133">
        <f>IFERROR(IF(L3133="CO2",M3133,IF(L3133="CH4",M3133*Hoja1!$C$19,BASEDEDATOS!M3133*Hoja1!$C$20)),0)</f>
        <v>0</v>
      </c>
    </row>
    <row r="3134" spans="2:14" x14ac:dyDescent="0.75">
      <c r="B3134" t="str">
        <f t="shared" si="31"/>
        <v>1B2aii</v>
      </c>
      <c r="C3134" t="str">
        <f>Hoja1!$C$31</f>
        <v>CRUDO</v>
      </c>
      <c r="D3134" t="s">
        <v>13</v>
      </c>
      <c r="E3134" t="s">
        <v>320</v>
      </c>
      <c r="F3134" t="s">
        <v>853</v>
      </c>
      <c r="L3134" t="s">
        <v>30</v>
      </c>
      <c r="M3134">
        <f>Venteo_Controlad_Neumaticos_int!AV122</f>
        <v>0</v>
      </c>
      <c r="N3134">
        <f>IFERROR(IF(L3134="CO2",M3134,IF(L3134="CH4",M3134*Hoja1!$C$19,BASEDEDATOS!M3134*Hoja1!$C$20)),0)</f>
        <v>0</v>
      </c>
    </row>
    <row r="3135" spans="2:14" x14ac:dyDescent="0.75">
      <c r="B3135" t="str">
        <f t="shared" si="31"/>
        <v>1B2aii</v>
      </c>
      <c r="C3135" t="str">
        <f>Hoja1!$C$31</f>
        <v>CRUDO</v>
      </c>
      <c r="D3135" t="s">
        <v>13</v>
      </c>
      <c r="E3135" t="s">
        <v>320</v>
      </c>
      <c r="F3135" t="s">
        <v>853</v>
      </c>
      <c r="L3135" t="s">
        <v>30</v>
      </c>
      <c r="M3135">
        <f>Venteo_Controlad_Neumaticos_int!AV123</f>
        <v>0</v>
      </c>
      <c r="N3135">
        <f>IFERROR(IF(L3135="CO2",M3135,IF(L3135="CH4",M3135*Hoja1!$C$19,BASEDEDATOS!M3135*Hoja1!$C$20)),0)</f>
        <v>0</v>
      </c>
    </row>
    <row r="3136" spans="2:14" x14ac:dyDescent="0.75">
      <c r="B3136" t="str">
        <f t="shared" si="31"/>
        <v>1B2aii</v>
      </c>
      <c r="C3136" t="str">
        <f>Hoja1!$C$31</f>
        <v>CRUDO</v>
      </c>
      <c r="D3136" t="s">
        <v>13</v>
      </c>
      <c r="E3136" t="s">
        <v>320</v>
      </c>
      <c r="F3136" t="s">
        <v>853</v>
      </c>
      <c r="L3136" t="s">
        <v>30</v>
      </c>
      <c r="M3136">
        <f>Venteo_Controlad_Neumaticos_int!AV124</f>
        <v>0</v>
      </c>
      <c r="N3136">
        <f>IFERROR(IF(L3136="CO2",M3136,IF(L3136="CH4",M3136*Hoja1!$C$19,BASEDEDATOS!M3136*Hoja1!$C$20)),0)</f>
        <v>0</v>
      </c>
    </row>
    <row r="3137" spans="2:14" x14ac:dyDescent="0.75">
      <c r="B3137" t="str">
        <f t="shared" si="31"/>
        <v>1B2aii</v>
      </c>
      <c r="C3137" t="str">
        <f>Hoja1!$C$31</f>
        <v>CRUDO</v>
      </c>
      <c r="D3137" t="s">
        <v>13</v>
      </c>
      <c r="E3137" t="s">
        <v>320</v>
      </c>
      <c r="F3137" t="s">
        <v>853</v>
      </c>
      <c r="L3137" t="s">
        <v>30</v>
      </c>
      <c r="M3137">
        <f>Venteo_Controlad_Neumaticos_int!AV125</f>
        <v>0</v>
      </c>
      <c r="N3137">
        <f>IFERROR(IF(L3137="CO2",M3137,IF(L3137="CH4",M3137*Hoja1!$C$19,BASEDEDATOS!M3137*Hoja1!$C$20)),0)</f>
        <v>0</v>
      </c>
    </row>
    <row r="3138" spans="2:14" x14ac:dyDescent="0.75">
      <c r="B3138" t="str">
        <f t="shared" si="31"/>
        <v>1B2aii</v>
      </c>
      <c r="C3138" t="str">
        <f>Hoja1!$C$31</f>
        <v>CRUDO</v>
      </c>
      <c r="D3138" t="s">
        <v>13</v>
      </c>
      <c r="E3138" t="s">
        <v>320</v>
      </c>
      <c r="F3138" t="s">
        <v>853</v>
      </c>
      <c r="L3138" t="s">
        <v>30</v>
      </c>
      <c r="M3138">
        <f>Venteo_Controlad_Neumaticos_int!AV126</f>
        <v>0</v>
      </c>
      <c r="N3138">
        <f>IFERROR(IF(L3138="CO2",M3138,IF(L3138="CH4",M3138*Hoja1!$C$19,BASEDEDATOS!M3138*Hoja1!$C$20)),0)</f>
        <v>0</v>
      </c>
    </row>
    <row r="3139" spans="2:14" x14ac:dyDescent="0.75">
      <c r="B3139" t="str">
        <f t="shared" si="31"/>
        <v>1B2aii</v>
      </c>
      <c r="C3139" t="str">
        <f>Hoja1!$C$31</f>
        <v>CRUDO</v>
      </c>
      <c r="D3139" t="s">
        <v>13</v>
      </c>
      <c r="E3139" t="s">
        <v>320</v>
      </c>
      <c r="F3139" t="s">
        <v>853</v>
      </c>
      <c r="L3139" t="s">
        <v>30</v>
      </c>
      <c r="M3139">
        <f>Venteo_Controlad_Neumaticos_int!AV127</f>
        <v>0</v>
      </c>
      <c r="N3139">
        <f>IFERROR(IF(L3139="CO2",M3139,IF(L3139="CH4",M3139*Hoja1!$C$19,BASEDEDATOS!M3139*Hoja1!$C$20)),0)</f>
        <v>0</v>
      </c>
    </row>
    <row r="3140" spans="2:14" x14ac:dyDescent="0.75">
      <c r="B3140" t="str">
        <f t="shared" si="31"/>
        <v>1B2aii</v>
      </c>
      <c r="C3140" t="str">
        <f>Hoja1!$C$31</f>
        <v>CRUDO</v>
      </c>
      <c r="D3140" t="s">
        <v>13</v>
      </c>
      <c r="E3140" t="s">
        <v>320</v>
      </c>
      <c r="F3140" t="s">
        <v>853</v>
      </c>
      <c r="L3140" t="s">
        <v>30</v>
      </c>
      <c r="M3140">
        <f>Venteo_Controlad_Neumaticos_int!AV128</f>
        <v>0</v>
      </c>
      <c r="N3140">
        <f>IFERROR(IF(L3140="CO2",M3140,IF(L3140="CH4",M3140*Hoja1!$C$19,BASEDEDATOS!M3140*Hoja1!$C$20)),0)</f>
        <v>0</v>
      </c>
    </row>
    <row r="3141" spans="2:14" x14ac:dyDescent="0.75">
      <c r="B3141" t="str">
        <f t="shared" si="31"/>
        <v>1B2aii</v>
      </c>
      <c r="C3141" t="str">
        <f>Hoja1!$C$31</f>
        <v>CRUDO</v>
      </c>
      <c r="D3141" t="s">
        <v>13</v>
      </c>
      <c r="E3141" t="s">
        <v>320</v>
      </c>
      <c r="F3141" t="s">
        <v>853</v>
      </c>
      <c r="L3141" t="s">
        <v>30</v>
      </c>
      <c r="M3141">
        <f>Venteo_Controlad_Neumaticos_int!AV129</f>
        <v>0</v>
      </c>
      <c r="N3141">
        <f>IFERROR(IF(L3141="CO2",M3141,IF(L3141="CH4",M3141*Hoja1!$C$19,BASEDEDATOS!M3141*Hoja1!$C$20)),0)</f>
        <v>0</v>
      </c>
    </row>
    <row r="3142" spans="2:14" x14ac:dyDescent="0.75">
      <c r="B3142" t="str">
        <f t="shared" si="31"/>
        <v>1B2aii</v>
      </c>
      <c r="C3142" t="str">
        <f>Hoja1!$C$31</f>
        <v>CRUDO</v>
      </c>
      <c r="D3142" t="s">
        <v>13</v>
      </c>
      <c r="E3142" t="s">
        <v>320</v>
      </c>
      <c r="F3142" t="s">
        <v>853</v>
      </c>
      <c r="L3142" t="s">
        <v>30</v>
      </c>
      <c r="M3142">
        <f>Venteo_Controlad_Neumaticos_int!AV130</f>
        <v>0</v>
      </c>
      <c r="N3142">
        <f>IFERROR(IF(L3142="CO2",M3142,IF(L3142="CH4",M3142*Hoja1!$C$19,BASEDEDATOS!M3142*Hoja1!$C$20)),0)</f>
        <v>0</v>
      </c>
    </row>
    <row r="3143" spans="2:14" x14ac:dyDescent="0.75">
      <c r="B3143" t="str">
        <f t="shared" si="31"/>
        <v>1B2aii</v>
      </c>
      <c r="C3143" t="str">
        <f>Hoja1!$C$31</f>
        <v>CRUDO</v>
      </c>
      <c r="D3143" t="s">
        <v>13</v>
      </c>
      <c r="E3143" t="s">
        <v>320</v>
      </c>
      <c r="F3143" t="s">
        <v>853</v>
      </c>
      <c r="L3143" t="s">
        <v>30</v>
      </c>
      <c r="M3143">
        <f>Venteo_Controlad_Neumaticos_int!AV131</f>
        <v>0</v>
      </c>
      <c r="N3143">
        <f>IFERROR(IF(L3143="CO2",M3143,IF(L3143="CH4",M3143*Hoja1!$C$19,BASEDEDATOS!M3143*Hoja1!$C$20)),0)</f>
        <v>0</v>
      </c>
    </row>
    <row r="3144" spans="2:14" x14ac:dyDescent="0.75">
      <c r="B3144" t="str">
        <f t="shared" si="31"/>
        <v>1B2aii</v>
      </c>
      <c r="C3144" t="str">
        <f>Hoja1!$C$31</f>
        <v>CRUDO</v>
      </c>
      <c r="D3144" t="s">
        <v>13</v>
      </c>
      <c r="E3144" t="s">
        <v>320</v>
      </c>
      <c r="F3144" t="s">
        <v>853</v>
      </c>
      <c r="L3144" t="s">
        <v>30</v>
      </c>
      <c r="M3144">
        <f>Venteo_Controlad_Neumaticos_int!AV132</f>
        <v>0</v>
      </c>
      <c r="N3144">
        <f>IFERROR(IF(L3144="CO2",M3144,IF(L3144="CH4",M3144*Hoja1!$C$19,BASEDEDATOS!M3144*Hoja1!$C$20)),0)</f>
        <v>0</v>
      </c>
    </row>
    <row r="3145" spans="2:14" x14ac:dyDescent="0.75">
      <c r="B3145" t="str">
        <f t="shared" si="31"/>
        <v>1B2aii</v>
      </c>
      <c r="C3145" t="str">
        <f>Hoja1!$C$31</f>
        <v>CRUDO</v>
      </c>
      <c r="D3145" t="s">
        <v>13</v>
      </c>
      <c r="E3145" t="s">
        <v>320</v>
      </c>
      <c r="F3145" t="s">
        <v>853</v>
      </c>
      <c r="L3145" t="s">
        <v>30</v>
      </c>
      <c r="M3145">
        <f>Venteo_Controlad_Neumaticos_int!AV133</f>
        <v>0</v>
      </c>
      <c r="N3145">
        <f>IFERROR(IF(L3145="CO2",M3145,IF(L3145="CH4",M3145*Hoja1!$C$19,BASEDEDATOS!M3145*Hoja1!$C$20)),0)</f>
        <v>0</v>
      </c>
    </row>
    <row r="3146" spans="2:14" x14ac:dyDescent="0.75">
      <c r="B3146" t="str">
        <f t="shared" si="31"/>
        <v>1B2aii</v>
      </c>
      <c r="C3146" t="str">
        <f>Hoja1!$C$31</f>
        <v>CRUDO</v>
      </c>
      <c r="D3146" t="s">
        <v>13</v>
      </c>
      <c r="E3146" t="s">
        <v>320</v>
      </c>
      <c r="F3146" t="s">
        <v>853</v>
      </c>
      <c r="L3146" t="s">
        <v>30</v>
      </c>
      <c r="M3146">
        <f>Venteo_Controlad_Neumaticos_int!AV134</f>
        <v>0</v>
      </c>
      <c r="N3146">
        <f>IFERROR(IF(L3146="CO2",M3146,IF(L3146="CH4",M3146*Hoja1!$C$19,BASEDEDATOS!M3146*Hoja1!$C$20)),0)</f>
        <v>0</v>
      </c>
    </row>
    <row r="3147" spans="2:14" x14ac:dyDescent="0.75">
      <c r="B3147" t="str">
        <f t="shared" si="31"/>
        <v>1B2aii</v>
      </c>
      <c r="C3147" t="str">
        <f>Hoja1!$C$31</f>
        <v>CRUDO</v>
      </c>
      <c r="D3147" t="s">
        <v>13</v>
      </c>
      <c r="E3147" t="s">
        <v>320</v>
      </c>
      <c r="F3147" t="s">
        <v>853</v>
      </c>
      <c r="L3147" t="s">
        <v>30</v>
      </c>
      <c r="M3147">
        <f>Venteo_Controlad_Neumaticos_int!AV135</f>
        <v>0</v>
      </c>
      <c r="N3147">
        <f>IFERROR(IF(L3147="CO2",M3147,IF(L3147="CH4",M3147*Hoja1!$C$19,BASEDEDATOS!M3147*Hoja1!$C$20)),0)</f>
        <v>0</v>
      </c>
    </row>
    <row r="3148" spans="2:14" x14ac:dyDescent="0.75">
      <c r="B3148" t="str">
        <f t="shared" si="31"/>
        <v>1B2aii</v>
      </c>
      <c r="C3148" t="str">
        <f>Hoja1!$C$31</f>
        <v>CRUDO</v>
      </c>
      <c r="D3148" t="s">
        <v>13</v>
      </c>
      <c r="E3148" t="s">
        <v>320</v>
      </c>
      <c r="F3148" t="s">
        <v>853</v>
      </c>
      <c r="L3148" t="s">
        <v>30</v>
      </c>
      <c r="M3148">
        <f>Venteo_Controlad_Neumaticos_int!AV136</f>
        <v>0</v>
      </c>
      <c r="N3148">
        <f>IFERROR(IF(L3148="CO2",M3148,IF(L3148="CH4",M3148*Hoja1!$C$19,BASEDEDATOS!M3148*Hoja1!$C$20)),0)</f>
        <v>0</v>
      </c>
    </row>
    <row r="3149" spans="2:14" x14ac:dyDescent="0.75">
      <c r="B3149" t="str">
        <f t="shared" si="31"/>
        <v>1B2aii</v>
      </c>
      <c r="C3149" t="str">
        <f>Hoja1!$C$31</f>
        <v>CRUDO</v>
      </c>
      <c r="D3149" t="s">
        <v>13</v>
      </c>
      <c r="E3149" t="s">
        <v>320</v>
      </c>
      <c r="F3149" t="s">
        <v>853</v>
      </c>
      <c r="L3149" t="s">
        <v>30</v>
      </c>
      <c r="M3149">
        <f>Venteo_Controlad_Neumaticos_int!AV137</f>
        <v>0</v>
      </c>
      <c r="N3149">
        <f>IFERROR(IF(L3149="CO2",M3149,IF(L3149="CH4",M3149*Hoja1!$C$19,BASEDEDATOS!M3149*Hoja1!$C$20)),0)</f>
        <v>0</v>
      </c>
    </row>
    <row r="3150" spans="2:14" x14ac:dyDescent="0.75">
      <c r="B3150" t="str">
        <f t="shared" si="31"/>
        <v>1B2aii</v>
      </c>
      <c r="C3150" t="str">
        <f>Hoja1!$C$31</f>
        <v>CRUDO</v>
      </c>
      <c r="D3150" t="s">
        <v>13</v>
      </c>
      <c r="E3150" t="s">
        <v>320</v>
      </c>
      <c r="F3150" t="s">
        <v>853</v>
      </c>
      <c r="L3150" t="s">
        <v>30</v>
      </c>
      <c r="M3150">
        <f>Venteo_Controlad_Neumaticos_int!AV138</f>
        <v>0</v>
      </c>
      <c r="N3150">
        <f>IFERROR(IF(L3150="CO2",M3150,IF(L3150="CH4",M3150*Hoja1!$C$19,BASEDEDATOS!M3150*Hoja1!$C$20)),0)</f>
        <v>0</v>
      </c>
    </row>
    <row r="3151" spans="2:14" x14ac:dyDescent="0.75">
      <c r="B3151" t="str">
        <f t="shared" si="31"/>
        <v>1B2aii</v>
      </c>
      <c r="C3151" t="str">
        <f>Hoja1!$C$31</f>
        <v>CRUDO</v>
      </c>
      <c r="D3151" t="s">
        <v>13</v>
      </c>
      <c r="E3151" t="s">
        <v>320</v>
      </c>
      <c r="F3151" t="s">
        <v>853</v>
      </c>
      <c r="L3151" t="s">
        <v>30</v>
      </c>
      <c r="M3151">
        <f>Venteo_Controlad_Neumaticos_int!AV139</f>
        <v>0</v>
      </c>
      <c r="N3151">
        <f>IFERROR(IF(L3151="CO2",M3151,IF(L3151="CH4",M3151*Hoja1!$C$19,BASEDEDATOS!M3151*Hoja1!$C$20)),0)</f>
        <v>0</v>
      </c>
    </row>
    <row r="3152" spans="2:14" x14ac:dyDescent="0.75">
      <c r="B3152" t="str">
        <f t="shared" si="31"/>
        <v>1B2aii</v>
      </c>
      <c r="C3152" t="str">
        <f>Hoja1!$C$31</f>
        <v>CRUDO</v>
      </c>
      <c r="D3152" t="s">
        <v>13</v>
      </c>
      <c r="E3152" t="s">
        <v>320</v>
      </c>
      <c r="F3152" t="s">
        <v>853</v>
      </c>
      <c r="L3152" t="s">
        <v>30</v>
      </c>
      <c r="M3152">
        <f>Venteo_Controlad_Neumaticos_int!AV140</f>
        <v>0</v>
      </c>
      <c r="N3152">
        <f>IFERROR(IF(L3152="CO2",M3152,IF(L3152="CH4",M3152*Hoja1!$C$19,BASEDEDATOS!M3152*Hoja1!$C$20)),0)</f>
        <v>0</v>
      </c>
    </row>
    <row r="3153" spans="2:14" x14ac:dyDescent="0.75">
      <c r="B3153" t="str">
        <f t="shared" si="31"/>
        <v>1B2aii</v>
      </c>
      <c r="C3153" t="str">
        <f>Hoja1!$C$31</f>
        <v>CRUDO</v>
      </c>
      <c r="D3153" t="s">
        <v>13</v>
      </c>
      <c r="E3153" t="s">
        <v>320</v>
      </c>
      <c r="F3153" t="s">
        <v>853</v>
      </c>
      <c r="L3153" t="s">
        <v>30</v>
      </c>
      <c r="M3153">
        <f>Venteo_Controlad_Neumaticos_int!AV141</f>
        <v>0</v>
      </c>
      <c r="N3153">
        <f>IFERROR(IF(L3153="CO2",M3153,IF(L3153="CH4",M3153*Hoja1!$C$19,BASEDEDATOS!M3153*Hoja1!$C$20)),0)</f>
        <v>0</v>
      </c>
    </row>
    <row r="3154" spans="2:14" x14ac:dyDescent="0.75">
      <c r="B3154" t="str">
        <f t="shared" si="31"/>
        <v>1B2aii</v>
      </c>
      <c r="C3154" t="str">
        <f>Hoja1!$C$31</f>
        <v>CRUDO</v>
      </c>
      <c r="D3154" t="s">
        <v>13</v>
      </c>
      <c r="E3154" t="s">
        <v>320</v>
      </c>
      <c r="F3154" t="s">
        <v>853</v>
      </c>
      <c r="L3154" t="s">
        <v>30</v>
      </c>
      <c r="M3154">
        <f>Venteo_Controlad_Neumaticos_int!AV142</f>
        <v>0</v>
      </c>
      <c r="N3154">
        <f>IFERROR(IF(L3154="CO2",M3154,IF(L3154="CH4",M3154*Hoja1!$C$19,BASEDEDATOS!M3154*Hoja1!$C$20)),0)</f>
        <v>0</v>
      </c>
    </row>
    <row r="3155" spans="2:14" x14ac:dyDescent="0.75">
      <c r="B3155" t="str">
        <f t="shared" si="31"/>
        <v>1B2aii</v>
      </c>
      <c r="C3155" t="str">
        <f>Hoja1!$C$31</f>
        <v>CRUDO</v>
      </c>
      <c r="D3155" t="s">
        <v>13</v>
      </c>
      <c r="E3155" t="s">
        <v>320</v>
      </c>
      <c r="F3155" t="s">
        <v>853</v>
      </c>
      <c r="L3155" t="s">
        <v>30</v>
      </c>
      <c r="M3155">
        <f>Venteo_Controlad_Neumaticos_int!AV143</f>
        <v>0</v>
      </c>
      <c r="N3155">
        <f>IFERROR(IF(L3155="CO2",M3155,IF(L3155="CH4",M3155*Hoja1!$C$19,BASEDEDATOS!M3155*Hoja1!$C$20)),0)</f>
        <v>0</v>
      </c>
    </row>
    <row r="3156" spans="2:14" x14ac:dyDescent="0.75">
      <c r="B3156" t="str">
        <f t="shared" si="31"/>
        <v>1B2aii</v>
      </c>
      <c r="C3156" t="str">
        <f>Hoja1!$C$31</f>
        <v>CRUDO</v>
      </c>
      <c r="D3156" t="s">
        <v>13</v>
      </c>
      <c r="E3156" t="s">
        <v>320</v>
      </c>
      <c r="F3156" t="s">
        <v>853</v>
      </c>
      <c r="L3156" t="s">
        <v>30</v>
      </c>
      <c r="M3156">
        <f>Venteo_Controlad_Neumaticos_int!AV144</f>
        <v>0</v>
      </c>
      <c r="N3156">
        <f>IFERROR(IF(L3156="CO2",M3156,IF(L3156="CH4",M3156*Hoja1!$C$19,BASEDEDATOS!M3156*Hoja1!$C$20)),0)</f>
        <v>0</v>
      </c>
    </row>
    <row r="3157" spans="2:14" x14ac:dyDescent="0.75">
      <c r="B3157" t="str">
        <f t="shared" si="31"/>
        <v>1B2aii</v>
      </c>
      <c r="C3157" t="str">
        <f>Hoja1!$C$31</f>
        <v>CRUDO</v>
      </c>
      <c r="D3157" t="s">
        <v>13</v>
      </c>
      <c r="E3157" t="s">
        <v>320</v>
      </c>
      <c r="F3157" t="s">
        <v>853</v>
      </c>
      <c r="L3157" t="s">
        <v>30</v>
      </c>
      <c r="M3157">
        <f>Venteo_Controlad_Neumaticos_int!AV145</f>
        <v>0</v>
      </c>
      <c r="N3157">
        <f>IFERROR(IF(L3157="CO2",M3157,IF(L3157="CH4",M3157*Hoja1!$C$19,BASEDEDATOS!M3157*Hoja1!$C$20)),0)</f>
        <v>0</v>
      </c>
    </row>
    <row r="3158" spans="2:14" x14ac:dyDescent="0.75">
      <c r="B3158" t="str">
        <f t="shared" si="31"/>
        <v>1B2aii</v>
      </c>
      <c r="C3158" t="str">
        <f>Hoja1!$C$31</f>
        <v>CRUDO</v>
      </c>
      <c r="D3158" t="s">
        <v>13</v>
      </c>
      <c r="E3158" t="s">
        <v>320</v>
      </c>
      <c r="F3158" t="s">
        <v>853</v>
      </c>
      <c r="L3158" t="s">
        <v>30</v>
      </c>
      <c r="M3158">
        <f>Venteo_Controlad_Neumaticos_int!AV146</f>
        <v>0</v>
      </c>
      <c r="N3158">
        <f>IFERROR(IF(L3158="CO2",M3158,IF(L3158="CH4",M3158*Hoja1!$C$19,BASEDEDATOS!M3158*Hoja1!$C$20)),0)</f>
        <v>0</v>
      </c>
    </row>
    <row r="3159" spans="2:14" x14ac:dyDescent="0.75">
      <c r="B3159" t="str">
        <f t="shared" si="31"/>
        <v>1B2aii</v>
      </c>
      <c r="C3159" t="str">
        <f>Hoja1!$C$31</f>
        <v>CRUDO</v>
      </c>
      <c r="D3159" t="s">
        <v>13</v>
      </c>
      <c r="E3159" t="s">
        <v>320</v>
      </c>
      <c r="F3159" t="s">
        <v>853</v>
      </c>
      <c r="L3159" t="s">
        <v>30</v>
      </c>
      <c r="M3159">
        <f>Venteo_Controlad_Neumaticos_int!AV147</f>
        <v>0</v>
      </c>
      <c r="N3159">
        <f>IFERROR(IF(L3159="CO2",M3159,IF(L3159="CH4",M3159*Hoja1!$C$19,BASEDEDATOS!M3159*Hoja1!$C$20)),0)</f>
        <v>0</v>
      </c>
    </row>
    <row r="3160" spans="2:14" x14ac:dyDescent="0.75">
      <c r="B3160" t="str">
        <f t="shared" si="31"/>
        <v>1B2aii</v>
      </c>
      <c r="C3160" t="str">
        <f>Hoja1!$C$31</f>
        <v>CRUDO</v>
      </c>
      <c r="D3160" t="s">
        <v>13</v>
      </c>
      <c r="E3160" t="s">
        <v>320</v>
      </c>
      <c r="F3160" t="s">
        <v>853</v>
      </c>
      <c r="L3160" t="s">
        <v>30</v>
      </c>
      <c r="M3160">
        <f>Venteo_Controlad_Neumaticos_int!AV148</f>
        <v>0</v>
      </c>
      <c r="N3160">
        <f>IFERROR(IF(L3160="CO2",M3160,IF(L3160="CH4",M3160*Hoja1!$C$19,BASEDEDATOS!M3160*Hoja1!$C$20)),0)</f>
        <v>0</v>
      </c>
    </row>
    <row r="3161" spans="2:14" x14ac:dyDescent="0.75">
      <c r="B3161" t="str">
        <f t="shared" si="31"/>
        <v>1B2aii</v>
      </c>
      <c r="C3161" t="str">
        <f>Hoja1!$C$31</f>
        <v>CRUDO</v>
      </c>
      <c r="D3161" t="s">
        <v>13</v>
      </c>
      <c r="E3161" t="s">
        <v>320</v>
      </c>
      <c r="F3161" t="s">
        <v>853</v>
      </c>
      <c r="L3161" t="s">
        <v>30</v>
      </c>
      <c r="M3161">
        <f>Venteo_Controlad_Neumaticos_int!AV149</f>
        <v>0</v>
      </c>
      <c r="N3161">
        <f>IFERROR(IF(L3161="CO2",M3161,IF(L3161="CH4",M3161*Hoja1!$C$19,BASEDEDATOS!M3161*Hoja1!$C$20)),0)</f>
        <v>0</v>
      </c>
    </row>
    <row r="3162" spans="2:14" x14ac:dyDescent="0.75">
      <c r="B3162" t="str">
        <f t="shared" si="31"/>
        <v>1B2aii</v>
      </c>
      <c r="C3162" t="str">
        <f>Hoja1!$C$31</f>
        <v>CRUDO</v>
      </c>
      <c r="D3162" t="s">
        <v>13</v>
      </c>
      <c r="E3162" t="s">
        <v>320</v>
      </c>
      <c r="F3162" t="s">
        <v>853</v>
      </c>
      <c r="L3162" t="s">
        <v>31</v>
      </c>
      <c r="M3162">
        <f>Venteo_Controlad_Neumaticos_int!AU66</f>
        <v>7.6083987179926627E-5</v>
      </c>
      <c r="N3162">
        <f>IFERROR(IF(L3162="CO2",M3162,IF(L3162="CH4",M3162*Hoja1!$C$19,BASEDEDATOS!M3162*Hoja1!$C$20)),0)</f>
        <v>2.1303516410379458E-3</v>
      </c>
    </row>
    <row r="3163" spans="2:14" x14ac:dyDescent="0.75">
      <c r="B3163" t="str">
        <f t="shared" si="31"/>
        <v>1B2aii</v>
      </c>
      <c r="C3163" t="str">
        <f>Hoja1!$C$31</f>
        <v>CRUDO</v>
      </c>
      <c r="D3163" t="s">
        <v>13</v>
      </c>
      <c r="E3163" t="s">
        <v>320</v>
      </c>
      <c r="F3163" t="s">
        <v>853</v>
      </c>
      <c r="L3163" t="s">
        <v>31</v>
      </c>
      <c r="M3163">
        <f>Venteo_Controlad_Neumaticos_int!AU67</f>
        <v>7.6083987179926627E-5</v>
      </c>
      <c r="N3163">
        <f>IFERROR(IF(L3163="CO2",M3163,IF(L3163="CH4",M3163*Hoja1!$C$19,BASEDEDATOS!M3163*Hoja1!$C$20)),0)</f>
        <v>2.1303516410379458E-3</v>
      </c>
    </row>
    <row r="3164" spans="2:14" x14ac:dyDescent="0.75">
      <c r="B3164" t="str">
        <f t="shared" si="31"/>
        <v>1B2aii</v>
      </c>
      <c r="C3164" t="str">
        <f>Hoja1!$C$31</f>
        <v>CRUDO</v>
      </c>
      <c r="D3164" t="s">
        <v>13</v>
      </c>
      <c r="E3164" t="s">
        <v>320</v>
      </c>
      <c r="F3164" t="s">
        <v>853</v>
      </c>
      <c r="L3164" t="s">
        <v>31</v>
      </c>
      <c r="M3164">
        <f>Venteo_Controlad_Neumaticos_int!AU68</f>
        <v>5.9440614984317682E-5</v>
      </c>
      <c r="N3164">
        <f>IFERROR(IF(L3164="CO2",M3164,IF(L3164="CH4",M3164*Hoja1!$C$19,BASEDEDATOS!M3164*Hoja1!$C$20)),0)</f>
        <v>1.6643372195608952E-3</v>
      </c>
    </row>
    <row r="3165" spans="2:14" x14ac:dyDescent="0.75">
      <c r="B3165" t="str">
        <f t="shared" si="31"/>
        <v>1B2aii</v>
      </c>
      <c r="C3165" t="str">
        <f>Hoja1!$C$31</f>
        <v>CRUDO</v>
      </c>
      <c r="D3165" t="s">
        <v>13</v>
      </c>
      <c r="E3165" t="s">
        <v>320</v>
      </c>
      <c r="F3165" t="s">
        <v>853</v>
      </c>
      <c r="L3165" t="s">
        <v>31</v>
      </c>
      <c r="M3165">
        <f>Venteo_Controlad_Neumaticos_int!AU69</f>
        <v>2.7739197318135283E-3</v>
      </c>
      <c r="N3165">
        <f>IFERROR(IF(L3165="CO2",M3165,IF(L3165="CH4",M3165*Hoja1!$C$19,BASEDEDATOS!M3165*Hoja1!$C$20)),0)</f>
        <v>7.7669752490778787E-2</v>
      </c>
    </row>
    <row r="3166" spans="2:14" x14ac:dyDescent="0.75">
      <c r="B3166" t="str">
        <f t="shared" si="31"/>
        <v>1B2aii</v>
      </c>
      <c r="C3166" t="str">
        <f>Hoja1!$C$31</f>
        <v>CRUDO</v>
      </c>
      <c r="D3166" t="s">
        <v>13</v>
      </c>
      <c r="E3166" t="s">
        <v>320</v>
      </c>
      <c r="F3166" t="s">
        <v>853</v>
      </c>
      <c r="L3166" t="s">
        <v>31</v>
      </c>
      <c r="M3166">
        <f>Venteo_Controlad_Neumaticos_int!AU70</f>
        <v>2.7739197318135283E-3</v>
      </c>
      <c r="N3166">
        <f>IFERROR(IF(L3166="CO2",M3166,IF(L3166="CH4",M3166*Hoja1!$C$19,BASEDEDATOS!M3166*Hoja1!$C$20)),0)</f>
        <v>7.7669752490778787E-2</v>
      </c>
    </row>
    <row r="3167" spans="2:14" x14ac:dyDescent="0.75">
      <c r="B3167" t="str">
        <f t="shared" si="31"/>
        <v>1B2aii</v>
      </c>
      <c r="C3167" t="str">
        <f>Hoja1!$C$31</f>
        <v>CRUDO</v>
      </c>
      <c r="D3167" t="s">
        <v>13</v>
      </c>
      <c r="E3167" t="s">
        <v>320</v>
      </c>
      <c r="F3167" t="s">
        <v>853</v>
      </c>
      <c r="L3167" t="s">
        <v>31</v>
      </c>
      <c r="M3167">
        <f>Venteo_Controlad_Neumaticos_int!AU71</f>
        <v>4.1608795977202927E-3</v>
      </c>
      <c r="N3167">
        <f>IFERROR(IF(L3167="CO2",M3167,IF(L3167="CH4",M3167*Hoja1!$C$19,BASEDEDATOS!M3167*Hoja1!$C$20)),0)</f>
        <v>0.11650462873616819</v>
      </c>
    </row>
    <row r="3168" spans="2:14" x14ac:dyDescent="0.75">
      <c r="B3168" t="str">
        <f t="shared" si="31"/>
        <v>1B2aii</v>
      </c>
      <c r="C3168" t="str">
        <f>Hoja1!$C$31</f>
        <v>CRUDO</v>
      </c>
      <c r="D3168" t="s">
        <v>13</v>
      </c>
      <c r="E3168" t="s">
        <v>320</v>
      </c>
      <c r="F3168" t="s">
        <v>853</v>
      </c>
      <c r="L3168" t="s">
        <v>31</v>
      </c>
      <c r="M3168">
        <f>Venteo_Controlad_Neumaticos_int!AU72</f>
        <v>8.3217591954405853E-3</v>
      </c>
      <c r="N3168">
        <f>IFERROR(IF(L3168="CO2",M3168,IF(L3168="CH4",M3168*Hoja1!$C$19,BASEDEDATOS!M3168*Hoja1!$C$20)),0)</f>
        <v>0.23300925747233639</v>
      </c>
    </row>
    <row r="3169" spans="2:14" x14ac:dyDescent="0.75">
      <c r="B3169" t="str">
        <f t="shared" si="31"/>
        <v>1B2aii</v>
      </c>
      <c r="C3169" t="str">
        <f>Hoja1!$C$31</f>
        <v>CRUDO</v>
      </c>
      <c r="D3169" t="s">
        <v>13</v>
      </c>
      <c r="E3169" t="s">
        <v>320</v>
      </c>
      <c r="F3169" t="s">
        <v>853</v>
      </c>
      <c r="L3169" t="s">
        <v>31</v>
      </c>
      <c r="M3169">
        <f>Venteo_Controlad_Neumaticos_int!AU73</f>
        <v>8.3217591954405853E-3</v>
      </c>
      <c r="N3169">
        <f>IFERROR(IF(L3169="CO2",M3169,IF(L3169="CH4",M3169*Hoja1!$C$19,BASEDEDATOS!M3169*Hoja1!$C$20)),0)</f>
        <v>0.23300925747233639</v>
      </c>
    </row>
    <row r="3170" spans="2:14" x14ac:dyDescent="0.75">
      <c r="B3170" t="str">
        <f t="shared" si="31"/>
        <v>1B2aii</v>
      </c>
      <c r="C3170" t="str">
        <f>Hoja1!$C$31</f>
        <v>CRUDO</v>
      </c>
      <c r="D3170" t="s">
        <v>13</v>
      </c>
      <c r="E3170" t="s">
        <v>320</v>
      </c>
      <c r="F3170" t="s">
        <v>853</v>
      </c>
      <c r="L3170" t="s">
        <v>31</v>
      </c>
      <c r="M3170">
        <f>Venteo_Controlad_Neumaticos_int!AU74</f>
        <v>3.9373463365612031E-2</v>
      </c>
      <c r="N3170">
        <f>IFERROR(IF(L3170="CO2",M3170,IF(L3170="CH4",M3170*Hoja1!$C$19,BASEDEDATOS!M3170*Hoja1!$C$20)),0)</f>
        <v>1.1024569742371368</v>
      </c>
    </row>
    <row r="3171" spans="2:14" x14ac:dyDescent="0.75">
      <c r="B3171" t="str">
        <f t="shared" ref="B3171:B3234" si="32">IF(C3171="CRUDO","1B2aii","1B2bii")</f>
        <v>1B2aii</v>
      </c>
      <c r="C3171" t="str">
        <f>Hoja1!$C$31</f>
        <v>CRUDO</v>
      </c>
      <c r="D3171" t="s">
        <v>13</v>
      </c>
      <c r="E3171" t="s">
        <v>320</v>
      </c>
      <c r="F3171" t="s">
        <v>853</v>
      </c>
      <c r="L3171" t="s">
        <v>31</v>
      </c>
      <c r="M3171">
        <f>Venteo_Controlad_Neumaticos_int!AU75</f>
        <v>3.9373463365612031E-2</v>
      </c>
      <c r="N3171">
        <f>IFERROR(IF(L3171="CO2",M3171,IF(L3171="CH4",M3171*Hoja1!$C$19,BASEDEDATOS!M3171*Hoja1!$C$20)),0)</f>
        <v>1.1024569742371368</v>
      </c>
    </row>
    <row r="3172" spans="2:14" x14ac:dyDescent="0.75">
      <c r="B3172" t="str">
        <f t="shared" si="32"/>
        <v>1B2aii</v>
      </c>
      <c r="C3172" t="str">
        <f>Hoja1!$C$31</f>
        <v>CRUDO</v>
      </c>
      <c r="D3172" t="s">
        <v>13</v>
      </c>
      <c r="E3172" t="s">
        <v>320</v>
      </c>
      <c r="F3172" t="s">
        <v>853</v>
      </c>
      <c r="L3172" t="s">
        <v>31</v>
      </c>
      <c r="M3172">
        <f>Venteo_Controlad_Neumaticos_int!AU76</f>
        <v>4.774086526405083E-2</v>
      </c>
      <c r="N3172">
        <f>IFERROR(IF(L3172="CO2",M3172,IF(L3172="CH4",M3172*Hoja1!$C$19,BASEDEDATOS!M3172*Hoja1!$C$20)),0)</f>
        <v>1.3367442273934231</v>
      </c>
    </row>
    <row r="3173" spans="2:14" x14ac:dyDescent="0.75">
      <c r="B3173" t="str">
        <f t="shared" si="32"/>
        <v>1B2aii</v>
      </c>
      <c r="C3173" t="str">
        <f>Hoja1!$C$31</f>
        <v>CRUDO</v>
      </c>
      <c r="D3173" t="s">
        <v>13</v>
      </c>
      <c r="E3173" t="s">
        <v>320</v>
      </c>
      <c r="F3173" t="s">
        <v>853</v>
      </c>
      <c r="L3173" t="s">
        <v>31</v>
      </c>
      <c r="M3173">
        <f>Venteo_Controlad_Neumaticos_int!AU77</f>
        <v>4.774086526405083E-2</v>
      </c>
      <c r="N3173">
        <f>IFERROR(IF(L3173="CO2",M3173,IF(L3173="CH4",M3173*Hoja1!$C$19,BASEDEDATOS!M3173*Hoja1!$C$20)),0)</f>
        <v>1.3367442273934231</v>
      </c>
    </row>
    <row r="3174" spans="2:14" x14ac:dyDescent="0.75">
      <c r="B3174" t="str">
        <f t="shared" si="32"/>
        <v>1B2aii</v>
      </c>
      <c r="C3174" t="str">
        <f>Hoja1!$C$31</f>
        <v>CRUDO</v>
      </c>
      <c r="D3174" t="s">
        <v>13</v>
      </c>
      <c r="E3174" t="s">
        <v>320</v>
      </c>
      <c r="F3174" t="s">
        <v>853</v>
      </c>
      <c r="L3174" t="s">
        <v>31</v>
      </c>
      <c r="M3174">
        <f>Venteo_Controlad_Neumaticos_int!AU78</f>
        <v>0</v>
      </c>
      <c r="N3174">
        <f>IFERROR(IF(L3174="CO2",M3174,IF(L3174="CH4",M3174*Hoja1!$C$19,BASEDEDATOS!M3174*Hoja1!$C$20)),0)</f>
        <v>0</v>
      </c>
    </row>
    <row r="3175" spans="2:14" x14ac:dyDescent="0.75">
      <c r="B3175" t="str">
        <f t="shared" si="32"/>
        <v>1B2aii</v>
      </c>
      <c r="C3175" t="str">
        <f>Hoja1!$C$31</f>
        <v>CRUDO</v>
      </c>
      <c r="D3175" t="s">
        <v>13</v>
      </c>
      <c r="E3175" t="s">
        <v>320</v>
      </c>
      <c r="F3175" t="s">
        <v>853</v>
      </c>
      <c r="L3175" t="s">
        <v>31</v>
      </c>
      <c r="M3175">
        <f>Venteo_Controlad_Neumaticos_int!AU79</f>
        <v>0</v>
      </c>
      <c r="N3175">
        <f>IFERROR(IF(L3175="CO2",M3175,IF(L3175="CH4",M3175*Hoja1!$C$19,BASEDEDATOS!M3175*Hoja1!$C$20)),0)</f>
        <v>0</v>
      </c>
    </row>
    <row r="3176" spans="2:14" x14ac:dyDescent="0.75">
      <c r="B3176" t="str">
        <f t="shared" si="32"/>
        <v>1B2aii</v>
      </c>
      <c r="C3176" t="str">
        <f>Hoja1!$C$31</f>
        <v>CRUDO</v>
      </c>
      <c r="D3176" t="s">
        <v>13</v>
      </c>
      <c r="E3176" t="s">
        <v>320</v>
      </c>
      <c r="F3176" t="s">
        <v>853</v>
      </c>
      <c r="L3176" t="s">
        <v>31</v>
      </c>
      <c r="M3176">
        <f>Venteo_Controlad_Neumaticos_int!AU80</f>
        <v>0</v>
      </c>
      <c r="N3176">
        <f>IFERROR(IF(L3176="CO2",M3176,IF(L3176="CH4",M3176*Hoja1!$C$19,BASEDEDATOS!M3176*Hoja1!$C$20)),0)</f>
        <v>0</v>
      </c>
    </row>
    <row r="3177" spans="2:14" x14ac:dyDescent="0.75">
      <c r="B3177" t="str">
        <f t="shared" si="32"/>
        <v>1B2aii</v>
      </c>
      <c r="C3177" t="str">
        <f>Hoja1!$C$31</f>
        <v>CRUDO</v>
      </c>
      <c r="D3177" t="s">
        <v>13</v>
      </c>
      <c r="E3177" t="s">
        <v>320</v>
      </c>
      <c r="F3177" t="s">
        <v>853</v>
      </c>
      <c r="L3177" t="s">
        <v>31</v>
      </c>
      <c r="M3177">
        <f>Venteo_Controlad_Neumaticos_int!AU81</f>
        <v>0</v>
      </c>
      <c r="N3177">
        <f>IFERROR(IF(L3177="CO2",M3177,IF(L3177="CH4",M3177*Hoja1!$C$19,BASEDEDATOS!M3177*Hoja1!$C$20)),0)</f>
        <v>0</v>
      </c>
    </row>
    <row r="3178" spans="2:14" x14ac:dyDescent="0.75">
      <c r="B3178" t="str">
        <f t="shared" si="32"/>
        <v>1B2aii</v>
      </c>
      <c r="C3178" t="str">
        <f>Hoja1!$C$31</f>
        <v>CRUDO</v>
      </c>
      <c r="D3178" t="s">
        <v>13</v>
      </c>
      <c r="E3178" t="s">
        <v>320</v>
      </c>
      <c r="F3178" t="s">
        <v>853</v>
      </c>
      <c r="L3178" t="s">
        <v>31</v>
      </c>
      <c r="M3178">
        <f>Venteo_Controlad_Neumaticos_int!AU82</f>
        <v>0</v>
      </c>
      <c r="N3178">
        <f>IFERROR(IF(L3178="CO2",M3178,IF(L3178="CH4",M3178*Hoja1!$C$19,BASEDEDATOS!M3178*Hoja1!$C$20)),0)</f>
        <v>0</v>
      </c>
    </row>
    <row r="3179" spans="2:14" x14ac:dyDescent="0.75">
      <c r="B3179" t="str">
        <f t="shared" si="32"/>
        <v>1B2aii</v>
      </c>
      <c r="C3179" t="str">
        <f>Hoja1!$C$31</f>
        <v>CRUDO</v>
      </c>
      <c r="D3179" t="s">
        <v>13</v>
      </c>
      <c r="E3179" t="s">
        <v>320</v>
      </c>
      <c r="F3179" t="s">
        <v>853</v>
      </c>
      <c r="L3179" t="s">
        <v>31</v>
      </c>
      <c r="M3179">
        <f>Venteo_Controlad_Neumaticos_int!AU83</f>
        <v>0</v>
      </c>
      <c r="N3179">
        <f>IFERROR(IF(L3179="CO2",M3179,IF(L3179="CH4",M3179*Hoja1!$C$19,BASEDEDATOS!M3179*Hoja1!$C$20)),0)</f>
        <v>0</v>
      </c>
    </row>
    <row r="3180" spans="2:14" x14ac:dyDescent="0.75">
      <c r="B3180" t="str">
        <f t="shared" si="32"/>
        <v>1B2aii</v>
      </c>
      <c r="C3180" t="str">
        <f>Hoja1!$C$31</f>
        <v>CRUDO</v>
      </c>
      <c r="D3180" t="s">
        <v>13</v>
      </c>
      <c r="E3180" t="s">
        <v>320</v>
      </c>
      <c r="F3180" t="s">
        <v>853</v>
      </c>
      <c r="L3180" t="s">
        <v>31</v>
      </c>
      <c r="M3180">
        <f>Venteo_Controlad_Neumaticos_int!AU84</f>
        <v>0</v>
      </c>
      <c r="N3180">
        <f>IFERROR(IF(L3180="CO2",M3180,IF(L3180="CH4",M3180*Hoja1!$C$19,BASEDEDATOS!M3180*Hoja1!$C$20)),0)</f>
        <v>0</v>
      </c>
    </row>
    <row r="3181" spans="2:14" x14ac:dyDescent="0.75">
      <c r="B3181" t="str">
        <f t="shared" si="32"/>
        <v>1B2aii</v>
      </c>
      <c r="C3181" t="str">
        <f>Hoja1!$C$31</f>
        <v>CRUDO</v>
      </c>
      <c r="D3181" t="s">
        <v>13</v>
      </c>
      <c r="E3181" t="s">
        <v>320</v>
      </c>
      <c r="F3181" t="s">
        <v>853</v>
      </c>
      <c r="L3181" t="s">
        <v>31</v>
      </c>
      <c r="M3181">
        <f>Venteo_Controlad_Neumaticos_int!AU85</f>
        <v>0</v>
      </c>
      <c r="N3181">
        <f>IFERROR(IF(L3181="CO2",M3181,IF(L3181="CH4",M3181*Hoja1!$C$19,BASEDEDATOS!M3181*Hoja1!$C$20)),0)</f>
        <v>0</v>
      </c>
    </row>
    <row r="3182" spans="2:14" x14ac:dyDescent="0.75">
      <c r="B3182" t="str">
        <f t="shared" si="32"/>
        <v>1B2aii</v>
      </c>
      <c r="C3182" t="str">
        <f>Hoja1!$C$31</f>
        <v>CRUDO</v>
      </c>
      <c r="D3182" t="s">
        <v>13</v>
      </c>
      <c r="E3182" t="s">
        <v>320</v>
      </c>
      <c r="F3182" t="s">
        <v>853</v>
      </c>
      <c r="L3182" t="s">
        <v>31</v>
      </c>
      <c r="M3182">
        <f>Venteo_Controlad_Neumaticos_int!AU86</f>
        <v>0</v>
      </c>
      <c r="N3182">
        <f>IFERROR(IF(L3182="CO2",M3182,IF(L3182="CH4",M3182*Hoja1!$C$19,BASEDEDATOS!M3182*Hoja1!$C$20)),0)</f>
        <v>0</v>
      </c>
    </row>
    <row r="3183" spans="2:14" x14ac:dyDescent="0.75">
      <c r="B3183" t="str">
        <f t="shared" si="32"/>
        <v>1B2aii</v>
      </c>
      <c r="C3183" t="str">
        <f>Hoja1!$C$31</f>
        <v>CRUDO</v>
      </c>
      <c r="D3183" t="s">
        <v>13</v>
      </c>
      <c r="E3183" t="s">
        <v>320</v>
      </c>
      <c r="F3183" t="s">
        <v>853</v>
      </c>
      <c r="L3183" t="s">
        <v>31</v>
      </c>
      <c r="M3183">
        <f>Venteo_Controlad_Neumaticos_int!AU87</f>
        <v>0</v>
      </c>
      <c r="N3183">
        <f>IFERROR(IF(L3183="CO2",M3183,IF(L3183="CH4",M3183*Hoja1!$C$19,BASEDEDATOS!M3183*Hoja1!$C$20)),0)</f>
        <v>0</v>
      </c>
    </row>
    <row r="3184" spans="2:14" x14ac:dyDescent="0.75">
      <c r="B3184" t="str">
        <f t="shared" si="32"/>
        <v>1B2aii</v>
      </c>
      <c r="C3184" t="str">
        <f>Hoja1!$C$31</f>
        <v>CRUDO</v>
      </c>
      <c r="D3184" t="s">
        <v>13</v>
      </c>
      <c r="E3184" t="s">
        <v>320</v>
      </c>
      <c r="F3184" t="s">
        <v>853</v>
      </c>
      <c r="L3184" t="s">
        <v>31</v>
      </c>
      <c r="M3184">
        <f>Venteo_Controlad_Neumaticos_int!AU88</f>
        <v>0</v>
      </c>
      <c r="N3184">
        <f>IFERROR(IF(L3184="CO2",M3184,IF(L3184="CH4",M3184*Hoja1!$C$19,BASEDEDATOS!M3184*Hoja1!$C$20)),0)</f>
        <v>0</v>
      </c>
    </row>
    <row r="3185" spans="2:14" x14ac:dyDescent="0.75">
      <c r="B3185" t="str">
        <f t="shared" si="32"/>
        <v>1B2aii</v>
      </c>
      <c r="C3185" t="str">
        <f>Hoja1!$C$31</f>
        <v>CRUDO</v>
      </c>
      <c r="D3185" t="s">
        <v>13</v>
      </c>
      <c r="E3185" t="s">
        <v>320</v>
      </c>
      <c r="F3185" t="s">
        <v>853</v>
      </c>
      <c r="L3185" t="s">
        <v>31</v>
      </c>
      <c r="M3185">
        <f>Venteo_Controlad_Neumaticos_int!AU89</f>
        <v>0</v>
      </c>
      <c r="N3185">
        <f>IFERROR(IF(L3185="CO2",M3185,IF(L3185="CH4",M3185*Hoja1!$C$19,BASEDEDATOS!M3185*Hoja1!$C$20)),0)</f>
        <v>0</v>
      </c>
    </row>
    <row r="3186" spans="2:14" x14ac:dyDescent="0.75">
      <c r="B3186" t="str">
        <f t="shared" si="32"/>
        <v>1B2aii</v>
      </c>
      <c r="C3186" t="str">
        <f>Hoja1!$C$31</f>
        <v>CRUDO</v>
      </c>
      <c r="D3186" t="s">
        <v>13</v>
      </c>
      <c r="E3186" t="s">
        <v>320</v>
      </c>
      <c r="F3186" t="s">
        <v>853</v>
      </c>
      <c r="L3186" t="s">
        <v>31</v>
      </c>
      <c r="M3186">
        <f>Venteo_Controlad_Neumaticos_int!AU90</f>
        <v>0</v>
      </c>
      <c r="N3186">
        <f>IFERROR(IF(L3186="CO2",M3186,IF(L3186="CH4",M3186*Hoja1!$C$19,BASEDEDATOS!M3186*Hoja1!$C$20)),0)</f>
        <v>0</v>
      </c>
    </row>
    <row r="3187" spans="2:14" x14ac:dyDescent="0.75">
      <c r="B3187" t="str">
        <f t="shared" si="32"/>
        <v>1B2aii</v>
      </c>
      <c r="C3187" t="str">
        <f>Hoja1!$C$31</f>
        <v>CRUDO</v>
      </c>
      <c r="D3187" t="s">
        <v>13</v>
      </c>
      <c r="E3187" t="s">
        <v>320</v>
      </c>
      <c r="F3187" t="s">
        <v>853</v>
      </c>
      <c r="L3187" t="s">
        <v>31</v>
      </c>
      <c r="M3187">
        <f>Venteo_Controlad_Neumaticos_int!AU91</f>
        <v>0</v>
      </c>
      <c r="N3187">
        <f>IFERROR(IF(L3187="CO2",M3187,IF(L3187="CH4",M3187*Hoja1!$C$19,BASEDEDATOS!M3187*Hoja1!$C$20)),0)</f>
        <v>0</v>
      </c>
    </row>
    <row r="3188" spans="2:14" x14ac:dyDescent="0.75">
      <c r="B3188" t="str">
        <f t="shared" si="32"/>
        <v>1B2aii</v>
      </c>
      <c r="C3188" t="str">
        <f>Hoja1!$C$31</f>
        <v>CRUDO</v>
      </c>
      <c r="D3188" t="s">
        <v>13</v>
      </c>
      <c r="E3188" t="s">
        <v>320</v>
      </c>
      <c r="F3188" t="s">
        <v>853</v>
      </c>
      <c r="L3188" t="s">
        <v>31</v>
      </c>
      <c r="M3188">
        <f>Venteo_Controlad_Neumaticos_int!AU92</f>
        <v>0</v>
      </c>
      <c r="N3188">
        <f>IFERROR(IF(L3188="CO2",M3188,IF(L3188="CH4",M3188*Hoja1!$C$19,BASEDEDATOS!M3188*Hoja1!$C$20)),0)</f>
        <v>0</v>
      </c>
    </row>
    <row r="3189" spans="2:14" x14ac:dyDescent="0.75">
      <c r="B3189" t="str">
        <f t="shared" si="32"/>
        <v>1B2aii</v>
      </c>
      <c r="C3189" t="str">
        <f>Hoja1!$C$31</f>
        <v>CRUDO</v>
      </c>
      <c r="D3189" t="s">
        <v>13</v>
      </c>
      <c r="E3189" t="s">
        <v>320</v>
      </c>
      <c r="F3189" t="s">
        <v>853</v>
      </c>
      <c r="L3189" t="s">
        <v>31</v>
      </c>
      <c r="M3189">
        <f>Venteo_Controlad_Neumaticos_int!AU93</f>
        <v>0</v>
      </c>
      <c r="N3189">
        <f>IFERROR(IF(L3189="CO2",M3189,IF(L3189="CH4",M3189*Hoja1!$C$19,BASEDEDATOS!M3189*Hoja1!$C$20)),0)</f>
        <v>0</v>
      </c>
    </row>
    <row r="3190" spans="2:14" x14ac:dyDescent="0.75">
      <c r="B3190" t="str">
        <f t="shared" si="32"/>
        <v>1B2aii</v>
      </c>
      <c r="C3190" t="str">
        <f>Hoja1!$C$31</f>
        <v>CRUDO</v>
      </c>
      <c r="D3190" t="s">
        <v>13</v>
      </c>
      <c r="E3190" t="s">
        <v>320</v>
      </c>
      <c r="F3190" t="s">
        <v>853</v>
      </c>
      <c r="L3190" t="s">
        <v>31</v>
      </c>
      <c r="M3190">
        <f>Venteo_Controlad_Neumaticos_int!AU94</f>
        <v>0</v>
      </c>
      <c r="N3190">
        <f>IFERROR(IF(L3190="CO2",M3190,IF(L3190="CH4",M3190*Hoja1!$C$19,BASEDEDATOS!M3190*Hoja1!$C$20)),0)</f>
        <v>0</v>
      </c>
    </row>
    <row r="3191" spans="2:14" x14ac:dyDescent="0.75">
      <c r="B3191" t="str">
        <f t="shared" si="32"/>
        <v>1B2aii</v>
      </c>
      <c r="C3191" t="str">
        <f>Hoja1!$C$31</f>
        <v>CRUDO</v>
      </c>
      <c r="D3191" t="s">
        <v>13</v>
      </c>
      <c r="E3191" t="s">
        <v>320</v>
      </c>
      <c r="F3191" t="s">
        <v>853</v>
      </c>
      <c r="L3191" t="s">
        <v>31</v>
      </c>
      <c r="M3191">
        <f>Venteo_Controlad_Neumaticos_int!AU95</f>
        <v>0</v>
      </c>
      <c r="N3191">
        <f>IFERROR(IF(L3191="CO2",M3191,IF(L3191="CH4",M3191*Hoja1!$C$19,BASEDEDATOS!M3191*Hoja1!$C$20)),0)</f>
        <v>0</v>
      </c>
    </row>
    <row r="3192" spans="2:14" x14ac:dyDescent="0.75">
      <c r="B3192" t="str">
        <f t="shared" si="32"/>
        <v>1B2aii</v>
      </c>
      <c r="C3192" t="str">
        <f>Hoja1!$C$31</f>
        <v>CRUDO</v>
      </c>
      <c r="D3192" t="s">
        <v>13</v>
      </c>
      <c r="E3192" t="s">
        <v>320</v>
      </c>
      <c r="F3192" t="s">
        <v>853</v>
      </c>
      <c r="L3192" t="s">
        <v>31</v>
      </c>
      <c r="M3192">
        <f>Venteo_Controlad_Neumaticos_int!AU96</f>
        <v>0</v>
      </c>
      <c r="N3192">
        <f>IFERROR(IF(L3192="CO2",M3192,IF(L3192="CH4",M3192*Hoja1!$C$19,BASEDEDATOS!M3192*Hoja1!$C$20)),0)</f>
        <v>0</v>
      </c>
    </row>
    <row r="3193" spans="2:14" x14ac:dyDescent="0.75">
      <c r="B3193" t="str">
        <f t="shared" si="32"/>
        <v>1B2aii</v>
      </c>
      <c r="C3193" t="str">
        <f>Hoja1!$C$31</f>
        <v>CRUDO</v>
      </c>
      <c r="D3193" t="s">
        <v>13</v>
      </c>
      <c r="E3193" t="s">
        <v>320</v>
      </c>
      <c r="F3193" t="s">
        <v>853</v>
      </c>
      <c r="L3193" t="s">
        <v>31</v>
      </c>
      <c r="M3193">
        <f>Venteo_Controlad_Neumaticos_int!AU97</f>
        <v>0</v>
      </c>
      <c r="N3193">
        <f>IFERROR(IF(L3193="CO2",M3193,IF(L3193="CH4",M3193*Hoja1!$C$19,BASEDEDATOS!M3193*Hoja1!$C$20)),0)</f>
        <v>0</v>
      </c>
    </row>
    <row r="3194" spans="2:14" x14ac:dyDescent="0.75">
      <c r="B3194" t="str">
        <f t="shared" si="32"/>
        <v>1B2aii</v>
      </c>
      <c r="C3194" t="str">
        <f>Hoja1!$C$31</f>
        <v>CRUDO</v>
      </c>
      <c r="D3194" t="s">
        <v>13</v>
      </c>
      <c r="E3194" t="s">
        <v>320</v>
      </c>
      <c r="F3194" t="s">
        <v>853</v>
      </c>
      <c r="L3194" t="s">
        <v>31</v>
      </c>
      <c r="M3194">
        <f>Venteo_Controlad_Neumaticos_int!AU98</f>
        <v>0</v>
      </c>
      <c r="N3194">
        <f>IFERROR(IF(L3194="CO2",M3194,IF(L3194="CH4",M3194*Hoja1!$C$19,BASEDEDATOS!M3194*Hoja1!$C$20)),0)</f>
        <v>0</v>
      </c>
    </row>
    <row r="3195" spans="2:14" x14ac:dyDescent="0.75">
      <c r="B3195" t="str">
        <f t="shared" si="32"/>
        <v>1B2aii</v>
      </c>
      <c r="C3195" t="str">
        <f>Hoja1!$C$31</f>
        <v>CRUDO</v>
      </c>
      <c r="D3195" t="s">
        <v>13</v>
      </c>
      <c r="E3195" t="s">
        <v>320</v>
      </c>
      <c r="F3195" t="s">
        <v>853</v>
      </c>
      <c r="L3195" t="s">
        <v>31</v>
      </c>
      <c r="M3195">
        <f>Venteo_Controlad_Neumaticos_int!AU99</f>
        <v>0</v>
      </c>
      <c r="N3195">
        <f>IFERROR(IF(L3195="CO2",M3195,IF(L3195="CH4",M3195*Hoja1!$C$19,BASEDEDATOS!M3195*Hoja1!$C$20)),0)</f>
        <v>0</v>
      </c>
    </row>
    <row r="3196" spans="2:14" x14ac:dyDescent="0.75">
      <c r="B3196" t="str">
        <f t="shared" si="32"/>
        <v>1B2aii</v>
      </c>
      <c r="C3196" t="str">
        <f>Hoja1!$C$31</f>
        <v>CRUDO</v>
      </c>
      <c r="D3196" t="s">
        <v>13</v>
      </c>
      <c r="E3196" t="s">
        <v>320</v>
      </c>
      <c r="F3196" t="s">
        <v>853</v>
      </c>
      <c r="L3196" t="s">
        <v>31</v>
      </c>
      <c r="M3196">
        <f>Venteo_Controlad_Neumaticos_int!AU100</f>
        <v>0</v>
      </c>
      <c r="N3196">
        <f>IFERROR(IF(L3196="CO2",M3196,IF(L3196="CH4",M3196*Hoja1!$C$19,BASEDEDATOS!M3196*Hoja1!$C$20)),0)</f>
        <v>0</v>
      </c>
    </row>
    <row r="3197" spans="2:14" x14ac:dyDescent="0.75">
      <c r="B3197" t="str">
        <f t="shared" si="32"/>
        <v>1B2aii</v>
      </c>
      <c r="C3197" t="str">
        <f>Hoja1!$C$31</f>
        <v>CRUDO</v>
      </c>
      <c r="D3197" t="s">
        <v>13</v>
      </c>
      <c r="E3197" t="s">
        <v>320</v>
      </c>
      <c r="F3197" t="s">
        <v>853</v>
      </c>
      <c r="L3197" t="s">
        <v>31</v>
      </c>
      <c r="M3197">
        <f>Venteo_Controlad_Neumaticos_int!AU101</f>
        <v>0</v>
      </c>
      <c r="N3197">
        <f>IFERROR(IF(L3197="CO2",M3197,IF(L3197="CH4",M3197*Hoja1!$C$19,BASEDEDATOS!M3197*Hoja1!$C$20)),0)</f>
        <v>0</v>
      </c>
    </row>
    <row r="3198" spans="2:14" x14ac:dyDescent="0.75">
      <c r="B3198" t="str">
        <f t="shared" si="32"/>
        <v>1B2aii</v>
      </c>
      <c r="C3198" t="str">
        <f>Hoja1!$C$31</f>
        <v>CRUDO</v>
      </c>
      <c r="D3198" t="s">
        <v>13</v>
      </c>
      <c r="E3198" t="s">
        <v>320</v>
      </c>
      <c r="F3198" t="s">
        <v>853</v>
      </c>
      <c r="L3198" t="s">
        <v>31</v>
      </c>
      <c r="M3198">
        <f>Venteo_Controlad_Neumaticos_int!AU102</f>
        <v>0</v>
      </c>
      <c r="N3198">
        <f>IFERROR(IF(L3198="CO2",M3198,IF(L3198="CH4",M3198*Hoja1!$C$19,BASEDEDATOS!M3198*Hoja1!$C$20)),0)</f>
        <v>0</v>
      </c>
    </row>
    <row r="3199" spans="2:14" x14ac:dyDescent="0.75">
      <c r="B3199" t="str">
        <f t="shared" si="32"/>
        <v>1B2aii</v>
      </c>
      <c r="C3199" t="str">
        <f>Hoja1!$C$31</f>
        <v>CRUDO</v>
      </c>
      <c r="D3199" t="s">
        <v>13</v>
      </c>
      <c r="E3199" t="s">
        <v>320</v>
      </c>
      <c r="F3199" t="s">
        <v>853</v>
      </c>
      <c r="L3199" t="s">
        <v>31</v>
      </c>
      <c r="M3199">
        <f>Venteo_Controlad_Neumaticos_int!AU103</f>
        <v>0</v>
      </c>
      <c r="N3199">
        <f>IFERROR(IF(L3199="CO2",M3199,IF(L3199="CH4",M3199*Hoja1!$C$19,BASEDEDATOS!M3199*Hoja1!$C$20)),0)</f>
        <v>0</v>
      </c>
    </row>
    <row r="3200" spans="2:14" x14ac:dyDescent="0.75">
      <c r="B3200" t="str">
        <f t="shared" si="32"/>
        <v>1B2aii</v>
      </c>
      <c r="C3200" t="str">
        <f>Hoja1!$C$31</f>
        <v>CRUDO</v>
      </c>
      <c r="D3200" t="s">
        <v>13</v>
      </c>
      <c r="E3200" t="s">
        <v>320</v>
      </c>
      <c r="F3200" t="s">
        <v>853</v>
      </c>
      <c r="L3200" t="s">
        <v>31</v>
      </c>
      <c r="M3200">
        <f>Venteo_Controlad_Neumaticos_int!AU104</f>
        <v>0</v>
      </c>
      <c r="N3200">
        <f>IFERROR(IF(L3200="CO2",M3200,IF(L3200="CH4",M3200*Hoja1!$C$19,BASEDEDATOS!M3200*Hoja1!$C$20)),0)</f>
        <v>0</v>
      </c>
    </row>
    <row r="3201" spans="2:14" x14ac:dyDescent="0.75">
      <c r="B3201" t="str">
        <f t="shared" si="32"/>
        <v>1B2aii</v>
      </c>
      <c r="C3201" t="str">
        <f>Hoja1!$C$31</f>
        <v>CRUDO</v>
      </c>
      <c r="D3201" t="s">
        <v>13</v>
      </c>
      <c r="E3201" t="s">
        <v>320</v>
      </c>
      <c r="F3201" t="s">
        <v>853</v>
      </c>
      <c r="L3201" t="s">
        <v>31</v>
      </c>
      <c r="M3201">
        <f>Venteo_Controlad_Neumaticos_int!AU105</f>
        <v>0</v>
      </c>
      <c r="N3201">
        <f>IFERROR(IF(L3201="CO2",M3201,IF(L3201="CH4",M3201*Hoja1!$C$19,BASEDEDATOS!M3201*Hoja1!$C$20)),0)</f>
        <v>0</v>
      </c>
    </row>
    <row r="3202" spans="2:14" x14ac:dyDescent="0.75">
      <c r="B3202" t="str">
        <f t="shared" si="32"/>
        <v>1B2aii</v>
      </c>
      <c r="C3202" t="str">
        <f>Hoja1!$C$31</f>
        <v>CRUDO</v>
      </c>
      <c r="D3202" t="s">
        <v>13</v>
      </c>
      <c r="E3202" t="s">
        <v>320</v>
      </c>
      <c r="F3202" t="s">
        <v>853</v>
      </c>
      <c r="L3202" t="s">
        <v>31</v>
      </c>
      <c r="M3202">
        <f>Venteo_Controlad_Neumaticos_int!AU106</f>
        <v>0</v>
      </c>
      <c r="N3202">
        <f>IFERROR(IF(L3202="CO2",M3202,IF(L3202="CH4",M3202*Hoja1!$C$19,BASEDEDATOS!M3202*Hoja1!$C$20)),0)</f>
        <v>0</v>
      </c>
    </row>
    <row r="3203" spans="2:14" x14ac:dyDescent="0.75">
      <c r="B3203" t="str">
        <f t="shared" si="32"/>
        <v>1B2aii</v>
      </c>
      <c r="C3203" t="str">
        <f>Hoja1!$C$31</f>
        <v>CRUDO</v>
      </c>
      <c r="D3203" t="s">
        <v>13</v>
      </c>
      <c r="E3203" t="s">
        <v>320</v>
      </c>
      <c r="F3203" t="s">
        <v>853</v>
      </c>
      <c r="L3203" t="s">
        <v>31</v>
      </c>
      <c r="M3203">
        <f>Venteo_Controlad_Neumaticos_int!AU107</f>
        <v>0</v>
      </c>
      <c r="N3203">
        <f>IFERROR(IF(L3203="CO2",M3203,IF(L3203="CH4",M3203*Hoja1!$C$19,BASEDEDATOS!M3203*Hoja1!$C$20)),0)</f>
        <v>0</v>
      </c>
    </row>
    <row r="3204" spans="2:14" x14ac:dyDescent="0.75">
      <c r="B3204" t="str">
        <f t="shared" si="32"/>
        <v>1B2aii</v>
      </c>
      <c r="C3204" t="str">
        <f>Hoja1!$C$31</f>
        <v>CRUDO</v>
      </c>
      <c r="D3204" t="s">
        <v>13</v>
      </c>
      <c r="E3204" t="s">
        <v>320</v>
      </c>
      <c r="F3204" t="s">
        <v>853</v>
      </c>
      <c r="L3204" t="s">
        <v>31</v>
      </c>
      <c r="M3204">
        <f>Venteo_Controlad_Neumaticos_int!AU108</f>
        <v>0</v>
      </c>
      <c r="N3204">
        <f>IFERROR(IF(L3204="CO2",M3204,IF(L3204="CH4",M3204*Hoja1!$C$19,BASEDEDATOS!M3204*Hoja1!$C$20)),0)</f>
        <v>0</v>
      </c>
    </row>
    <row r="3205" spans="2:14" x14ac:dyDescent="0.75">
      <c r="B3205" t="str">
        <f t="shared" si="32"/>
        <v>1B2aii</v>
      </c>
      <c r="C3205" t="str">
        <f>Hoja1!$C$31</f>
        <v>CRUDO</v>
      </c>
      <c r="D3205" t="s">
        <v>13</v>
      </c>
      <c r="E3205" t="s">
        <v>320</v>
      </c>
      <c r="F3205" t="s">
        <v>853</v>
      </c>
      <c r="L3205" t="s">
        <v>31</v>
      </c>
      <c r="M3205">
        <f>Venteo_Controlad_Neumaticos_int!AU109</f>
        <v>0</v>
      </c>
      <c r="N3205">
        <f>IFERROR(IF(L3205="CO2",M3205,IF(L3205="CH4",M3205*Hoja1!$C$19,BASEDEDATOS!M3205*Hoja1!$C$20)),0)</f>
        <v>0</v>
      </c>
    </row>
    <row r="3206" spans="2:14" x14ac:dyDescent="0.75">
      <c r="B3206" t="str">
        <f t="shared" si="32"/>
        <v>1B2aii</v>
      </c>
      <c r="C3206" t="str">
        <f>Hoja1!$C$31</f>
        <v>CRUDO</v>
      </c>
      <c r="D3206" t="s">
        <v>13</v>
      </c>
      <c r="E3206" t="s">
        <v>320</v>
      </c>
      <c r="F3206" t="s">
        <v>853</v>
      </c>
      <c r="L3206" t="s">
        <v>31</v>
      </c>
      <c r="M3206">
        <f>Venteo_Controlad_Neumaticos_int!AU110</f>
        <v>0</v>
      </c>
      <c r="N3206">
        <f>IFERROR(IF(L3206="CO2",M3206,IF(L3206="CH4",M3206*Hoja1!$C$19,BASEDEDATOS!M3206*Hoja1!$C$20)),0)</f>
        <v>0</v>
      </c>
    </row>
    <row r="3207" spans="2:14" x14ac:dyDescent="0.75">
      <c r="B3207" t="str">
        <f t="shared" si="32"/>
        <v>1B2aii</v>
      </c>
      <c r="C3207" t="str">
        <f>Hoja1!$C$31</f>
        <v>CRUDO</v>
      </c>
      <c r="D3207" t="s">
        <v>13</v>
      </c>
      <c r="E3207" t="s">
        <v>320</v>
      </c>
      <c r="F3207" t="s">
        <v>853</v>
      </c>
      <c r="L3207" t="s">
        <v>31</v>
      </c>
      <c r="M3207">
        <f>Venteo_Controlad_Neumaticos_int!AU111</f>
        <v>0</v>
      </c>
      <c r="N3207">
        <f>IFERROR(IF(L3207="CO2",M3207,IF(L3207="CH4",M3207*Hoja1!$C$19,BASEDEDATOS!M3207*Hoja1!$C$20)),0)</f>
        <v>0</v>
      </c>
    </row>
    <row r="3208" spans="2:14" x14ac:dyDescent="0.75">
      <c r="B3208" t="str">
        <f t="shared" si="32"/>
        <v>1B2aii</v>
      </c>
      <c r="C3208" t="str">
        <f>Hoja1!$C$31</f>
        <v>CRUDO</v>
      </c>
      <c r="D3208" t="s">
        <v>13</v>
      </c>
      <c r="E3208" t="s">
        <v>320</v>
      </c>
      <c r="F3208" t="s">
        <v>853</v>
      </c>
      <c r="L3208" t="s">
        <v>31</v>
      </c>
      <c r="M3208">
        <f>Venteo_Controlad_Neumaticos_int!AU112</f>
        <v>0</v>
      </c>
      <c r="N3208">
        <f>IFERROR(IF(L3208="CO2",M3208,IF(L3208="CH4",M3208*Hoja1!$C$19,BASEDEDATOS!M3208*Hoja1!$C$20)),0)</f>
        <v>0</v>
      </c>
    </row>
    <row r="3209" spans="2:14" x14ac:dyDescent="0.75">
      <c r="B3209" t="str">
        <f t="shared" si="32"/>
        <v>1B2aii</v>
      </c>
      <c r="C3209" t="str">
        <f>Hoja1!$C$31</f>
        <v>CRUDO</v>
      </c>
      <c r="D3209" t="s">
        <v>13</v>
      </c>
      <c r="E3209" t="s">
        <v>320</v>
      </c>
      <c r="F3209" t="s">
        <v>853</v>
      </c>
      <c r="L3209" t="s">
        <v>31</v>
      </c>
      <c r="M3209">
        <f>Venteo_Controlad_Neumaticos_int!AU113</f>
        <v>0</v>
      </c>
      <c r="N3209">
        <f>IFERROR(IF(L3209="CO2",M3209,IF(L3209="CH4",M3209*Hoja1!$C$19,BASEDEDATOS!M3209*Hoja1!$C$20)),0)</f>
        <v>0</v>
      </c>
    </row>
    <row r="3210" spans="2:14" x14ac:dyDescent="0.75">
      <c r="B3210" t="str">
        <f t="shared" si="32"/>
        <v>1B2aii</v>
      </c>
      <c r="C3210" t="str">
        <f>Hoja1!$C$31</f>
        <v>CRUDO</v>
      </c>
      <c r="D3210" t="s">
        <v>13</v>
      </c>
      <c r="E3210" t="s">
        <v>320</v>
      </c>
      <c r="F3210" t="s">
        <v>853</v>
      </c>
      <c r="L3210" t="s">
        <v>31</v>
      </c>
      <c r="M3210">
        <f>Venteo_Controlad_Neumaticos_int!AU114</f>
        <v>0</v>
      </c>
      <c r="N3210">
        <f>IFERROR(IF(L3210="CO2",M3210,IF(L3210="CH4",M3210*Hoja1!$C$19,BASEDEDATOS!M3210*Hoja1!$C$20)),0)</f>
        <v>0</v>
      </c>
    </row>
    <row r="3211" spans="2:14" x14ac:dyDescent="0.75">
      <c r="B3211" t="str">
        <f t="shared" si="32"/>
        <v>1B2aii</v>
      </c>
      <c r="C3211" t="str">
        <f>Hoja1!$C$31</f>
        <v>CRUDO</v>
      </c>
      <c r="D3211" t="s">
        <v>13</v>
      </c>
      <c r="E3211" t="s">
        <v>320</v>
      </c>
      <c r="F3211" t="s">
        <v>853</v>
      </c>
      <c r="L3211" t="s">
        <v>31</v>
      </c>
      <c r="M3211">
        <f>Venteo_Controlad_Neumaticos_int!AU115</f>
        <v>0</v>
      </c>
      <c r="N3211">
        <f>IFERROR(IF(L3211="CO2",M3211,IF(L3211="CH4",M3211*Hoja1!$C$19,BASEDEDATOS!M3211*Hoja1!$C$20)),0)</f>
        <v>0</v>
      </c>
    </row>
    <row r="3212" spans="2:14" x14ac:dyDescent="0.75">
      <c r="B3212" t="str">
        <f t="shared" si="32"/>
        <v>1B2aii</v>
      </c>
      <c r="C3212" t="str">
        <f>Hoja1!$C$31</f>
        <v>CRUDO</v>
      </c>
      <c r="D3212" t="s">
        <v>13</v>
      </c>
      <c r="E3212" t="s">
        <v>320</v>
      </c>
      <c r="F3212" t="s">
        <v>853</v>
      </c>
      <c r="L3212" t="s">
        <v>31</v>
      </c>
      <c r="M3212">
        <f>Venteo_Controlad_Neumaticos_int!AU116</f>
        <v>0</v>
      </c>
      <c r="N3212">
        <f>IFERROR(IF(L3212="CO2",M3212,IF(L3212="CH4",M3212*Hoja1!$C$19,BASEDEDATOS!M3212*Hoja1!$C$20)),0)</f>
        <v>0</v>
      </c>
    </row>
    <row r="3213" spans="2:14" x14ac:dyDescent="0.75">
      <c r="B3213" t="str">
        <f t="shared" si="32"/>
        <v>1B2aii</v>
      </c>
      <c r="C3213" t="str">
        <f>Hoja1!$C$31</f>
        <v>CRUDO</v>
      </c>
      <c r="D3213" t="s">
        <v>13</v>
      </c>
      <c r="E3213" t="s">
        <v>320</v>
      </c>
      <c r="F3213" t="s">
        <v>853</v>
      </c>
      <c r="L3213" t="s">
        <v>31</v>
      </c>
      <c r="M3213">
        <f>Venteo_Controlad_Neumaticos_int!AU117</f>
        <v>0</v>
      </c>
      <c r="N3213">
        <f>IFERROR(IF(L3213="CO2",M3213,IF(L3213="CH4",M3213*Hoja1!$C$19,BASEDEDATOS!M3213*Hoja1!$C$20)),0)</f>
        <v>0</v>
      </c>
    </row>
    <row r="3214" spans="2:14" x14ac:dyDescent="0.75">
      <c r="B3214" t="str">
        <f t="shared" si="32"/>
        <v>1B2aii</v>
      </c>
      <c r="C3214" t="str">
        <f>Hoja1!$C$31</f>
        <v>CRUDO</v>
      </c>
      <c r="D3214" t="s">
        <v>13</v>
      </c>
      <c r="E3214" t="s">
        <v>320</v>
      </c>
      <c r="F3214" t="s">
        <v>853</v>
      </c>
      <c r="L3214" t="s">
        <v>31</v>
      </c>
      <c r="M3214">
        <f>Venteo_Controlad_Neumaticos_int!AU118</f>
        <v>0</v>
      </c>
      <c r="N3214">
        <f>IFERROR(IF(L3214="CO2",M3214,IF(L3214="CH4",M3214*Hoja1!$C$19,BASEDEDATOS!M3214*Hoja1!$C$20)),0)</f>
        <v>0</v>
      </c>
    </row>
    <row r="3215" spans="2:14" x14ac:dyDescent="0.75">
      <c r="B3215" t="str">
        <f t="shared" si="32"/>
        <v>1B2aii</v>
      </c>
      <c r="C3215" t="str">
        <f>Hoja1!$C$31</f>
        <v>CRUDO</v>
      </c>
      <c r="D3215" t="s">
        <v>13</v>
      </c>
      <c r="E3215" t="s">
        <v>320</v>
      </c>
      <c r="F3215" t="s">
        <v>853</v>
      </c>
      <c r="L3215" t="s">
        <v>31</v>
      </c>
      <c r="M3215">
        <f>Venteo_Controlad_Neumaticos_int!AU119</f>
        <v>0</v>
      </c>
      <c r="N3215">
        <f>IFERROR(IF(L3215="CO2",M3215,IF(L3215="CH4",M3215*Hoja1!$C$19,BASEDEDATOS!M3215*Hoja1!$C$20)),0)</f>
        <v>0</v>
      </c>
    </row>
    <row r="3216" spans="2:14" x14ac:dyDescent="0.75">
      <c r="B3216" t="str">
        <f t="shared" si="32"/>
        <v>1B2aii</v>
      </c>
      <c r="C3216" t="str">
        <f>Hoja1!$C$31</f>
        <v>CRUDO</v>
      </c>
      <c r="D3216" t="s">
        <v>13</v>
      </c>
      <c r="E3216" t="s">
        <v>320</v>
      </c>
      <c r="F3216" t="s">
        <v>853</v>
      </c>
      <c r="L3216" t="s">
        <v>31</v>
      </c>
      <c r="M3216">
        <f>Venteo_Controlad_Neumaticos_int!AU120</f>
        <v>0</v>
      </c>
      <c r="N3216">
        <f>IFERROR(IF(L3216="CO2",M3216,IF(L3216="CH4",M3216*Hoja1!$C$19,BASEDEDATOS!M3216*Hoja1!$C$20)),0)</f>
        <v>0</v>
      </c>
    </row>
    <row r="3217" spans="2:14" x14ac:dyDescent="0.75">
      <c r="B3217" t="str">
        <f t="shared" si="32"/>
        <v>1B2aii</v>
      </c>
      <c r="C3217" t="str">
        <f>Hoja1!$C$31</f>
        <v>CRUDO</v>
      </c>
      <c r="D3217" t="s">
        <v>13</v>
      </c>
      <c r="E3217" t="s">
        <v>320</v>
      </c>
      <c r="F3217" t="s">
        <v>853</v>
      </c>
      <c r="L3217" t="s">
        <v>31</v>
      </c>
      <c r="M3217">
        <f>Venteo_Controlad_Neumaticos_int!AU121</f>
        <v>0</v>
      </c>
      <c r="N3217">
        <f>IFERROR(IF(L3217="CO2",M3217,IF(L3217="CH4",M3217*Hoja1!$C$19,BASEDEDATOS!M3217*Hoja1!$C$20)),0)</f>
        <v>0</v>
      </c>
    </row>
    <row r="3218" spans="2:14" x14ac:dyDescent="0.75">
      <c r="B3218" t="str">
        <f t="shared" si="32"/>
        <v>1B2aii</v>
      </c>
      <c r="C3218" t="str">
        <f>Hoja1!$C$31</f>
        <v>CRUDO</v>
      </c>
      <c r="D3218" t="s">
        <v>13</v>
      </c>
      <c r="E3218" t="s">
        <v>320</v>
      </c>
      <c r="F3218" t="s">
        <v>853</v>
      </c>
      <c r="L3218" t="s">
        <v>31</v>
      </c>
      <c r="M3218">
        <f>Venteo_Controlad_Neumaticos_int!AU122</f>
        <v>0</v>
      </c>
      <c r="N3218">
        <f>IFERROR(IF(L3218="CO2",M3218,IF(L3218="CH4",M3218*Hoja1!$C$19,BASEDEDATOS!M3218*Hoja1!$C$20)),0)</f>
        <v>0</v>
      </c>
    </row>
    <row r="3219" spans="2:14" x14ac:dyDescent="0.75">
      <c r="B3219" t="str">
        <f t="shared" si="32"/>
        <v>1B2aii</v>
      </c>
      <c r="C3219" t="str">
        <f>Hoja1!$C$31</f>
        <v>CRUDO</v>
      </c>
      <c r="D3219" t="s">
        <v>13</v>
      </c>
      <c r="E3219" t="s">
        <v>320</v>
      </c>
      <c r="F3219" t="s">
        <v>853</v>
      </c>
      <c r="L3219" t="s">
        <v>31</v>
      </c>
      <c r="M3219">
        <f>Venteo_Controlad_Neumaticos_int!AU123</f>
        <v>0</v>
      </c>
      <c r="N3219">
        <f>IFERROR(IF(L3219="CO2",M3219,IF(L3219="CH4",M3219*Hoja1!$C$19,BASEDEDATOS!M3219*Hoja1!$C$20)),0)</f>
        <v>0</v>
      </c>
    </row>
    <row r="3220" spans="2:14" x14ac:dyDescent="0.75">
      <c r="B3220" t="str">
        <f t="shared" si="32"/>
        <v>1B2aii</v>
      </c>
      <c r="C3220" t="str">
        <f>Hoja1!$C$31</f>
        <v>CRUDO</v>
      </c>
      <c r="D3220" t="s">
        <v>13</v>
      </c>
      <c r="E3220" t="s">
        <v>320</v>
      </c>
      <c r="F3220" t="s">
        <v>853</v>
      </c>
      <c r="L3220" t="s">
        <v>31</v>
      </c>
      <c r="M3220">
        <f>Venteo_Controlad_Neumaticos_int!AU124</f>
        <v>0</v>
      </c>
      <c r="N3220">
        <f>IFERROR(IF(L3220="CO2",M3220,IF(L3220="CH4",M3220*Hoja1!$C$19,BASEDEDATOS!M3220*Hoja1!$C$20)),0)</f>
        <v>0</v>
      </c>
    </row>
    <row r="3221" spans="2:14" x14ac:dyDescent="0.75">
      <c r="B3221" t="str">
        <f t="shared" si="32"/>
        <v>1B2aii</v>
      </c>
      <c r="C3221" t="str">
        <f>Hoja1!$C$31</f>
        <v>CRUDO</v>
      </c>
      <c r="D3221" t="s">
        <v>13</v>
      </c>
      <c r="E3221" t="s">
        <v>320</v>
      </c>
      <c r="F3221" t="s">
        <v>853</v>
      </c>
      <c r="L3221" t="s">
        <v>31</v>
      </c>
      <c r="M3221">
        <f>Venteo_Controlad_Neumaticos_int!AU125</f>
        <v>0</v>
      </c>
      <c r="N3221">
        <f>IFERROR(IF(L3221="CO2",M3221,IF(L3221="CH4",M3221*Hoja1!$C$19,BASEDEDATOS!M3221*Hoja1!$C$20)),0)</f>
        <v>0</v>
      </c>
    </row>
    <row r="3222" spans="2:14" x14ac:dyDescent="0.75">
      <c r="B3222" t="str">
        <f t="shared" si="32"/>
        <v>1B2aii</v>
      </c>
      <c r="C3222" t="str">
        <f>Hoja1!$C$31</f>
        <v>CRUDO</v>
      </c>
      <c r="D3222" t="s">
        <v>13</v>
      </c>
      <c r="E3222" t="s">
        <v>320</v>
      </c>
      <c r="F3222" t="s">
        <v>853</v>
      </c>
      <c r="L3222" t="s">
        <v>31</v>
      </c>
      <c r="M3222">
        <f>Venteo_Controlad_Neumaticos_int!AU126</f>
        <v>0</v>
      </c>
      <c r="N3222">
        <f>IFERROR(IF(L3222="CO2",M3222,IF(L3222="CH4",M3222*Hoja1!$C$19,BASEDEDATOS!M3222*Hoja1!$C$20)),0)</f>
        <v>0</v>
      </c>
    </row>
    <row r="3223" spans="2:14" x14ac:dyDescent="0.75">
      <c r="B3223" t="str">
        <f t="shared" si="32"/>
        <v>1B2aii</v>
      </c>
      <c r="C3223" t="str">
        <f>Hoja1!$C$31</f>
        <v>CRUDO</v>
      </c>
      <c r="D3223" t="s">
        <v>13</v>
      </c>
      <c r="E3223" t="s">
        <v>320</v>
      </c>
      <c r="F3223" t="s">
        <v>853</v>
      </c>
      <c r="L3223" t="s">
        <v>31</v>
      </c>
      <c r="M3223">
        <f>Venteo_Controlad_Neumaticos_int!AU127</f>
        <v>0</v>
      </c>
      <c r="N3223">
        <f>IFERROR(IF(L3223="CO2",M3223,IF(L3223="CH4",M3223*Hoja1!$C$19,BASEDEDATOS!M3223*Hoja1!$C$20)),0)</f>
        <v>0</v>
      </c>
    </row>
    <row r="3224" spans="2:14" x14ac:dyDescent="0.75">
      <c r="B3224" t="str">
        <f t="shared" si="32"/>
        <v>1B2aii</v>
      </c>
      <c r="C3224" t="str">
        <f>Hoja1!$C$31</f>
        <v>CRUDO</v>
      </c>
      <c r="D3224" t="s">
        <v>13</v>
      </c>
      <c r="E3224" t="s">
        <v>320</v>
      </c>
      <c r="F3224" t="s">
        <v>853</v>
      </c>
      <c r="L3224" t="s">
        <v>31</v>
      </c>
      <c r="M3224">
        <f>Venteo_Controlad_Neumaticos_int!AU128</f>
        <v>0</v>
      </c>
      <c r="N3224">
        <f>IFERROR(IF(L3224="CO2",M3224,IF(L3224="CH4",M3224*Hoja1!$C$19,BASEDEDATOS!M3224*Hoja1!$C$20)),0)</f>
        <v>0</v>
      </c>
    </row>
    <row r="3225" spans="2:14" x14ac:dyDescent="0.75">
      <c r="B3225" t="str">
        <f t="shared" si="32"/>
        <v>1B2aii</v>
      </c>
      <c r="C3225" t="str">
        <f>Hoja1!$C$31</f>
        <v>CRUDO</v>
      </c>
      <c r="D3225" t="s">
        <v>13</v>
      </c>
      <c r="E3225" t="s">
        <v>320</v>
      </c>
      <c r="F3225" t="s">
        <v>853</v>
      </c>
      <c r="L3225" t="s">
        <v>31</v>
      </c>
      <c r="M3225">
        <f>Venteo_Controlad_Neumaticos_int!AU129</f>
        <v>0</v>
      </c>
      <c r="N3225">
        <f>IFERROR(IF(L3225="CO2",M3225,IF(L3225="CH4",M3225*Hoja1!$C$19,BASEDEDATOS!M3225*Hoja1!$C$20)),0)</f>
        <v>0</v>
      </c>
    </row>
    <row r="3226" spans="2:14" x14ac:dyDescent="0.75">
      <c r="B3226" t="str">
        <f t="shared" si="32"/>
        <v>1B2aii</v>
      </c>
      <c r="C3226" t="str">
        <f>Hoja1!$C$31</f>
        <v>CRUDO</v>
      </c>
      <c r="D3226" t="s">
        <v>13</v>
      </c>
      <c r="E3226" t="s">
        <v>320</v>
      </c>
      <c r="F3226" t="s">
        <v>853</v>
      </c>
      <c r="L3226" t="s">
        <v>31</v>
      </c>
      <c r="M3226">
        <f>Venteo_Controlad_Neumaticos_int!AU130</f>
        <v>0</v>
      </c>
      <c r="N3226">
        <f>IFERROR(IF(L3226="CO2",M3226,IF(L3226="CH4",M3226*Hoja1!$C$19,BASEDEDATOS!M3226*Hoja1!$C$20)),0)</f>
        <v>0</v>
      </c>
    </row>
    <row r="3227" spans="2:14" x14ac:dyDescent="0.75">
      <c r="B3227" t="str">
        <f t="shared" si="32"/>
        <v>1B2aii</v>
      </c>
      <c r="C3227" t="str">
        <f>Hoja1!$C$31</f>
        <v>CRUDO</v>
      </c>
      <c r="D3227" t="s">
        <v>13</v>
      </c>
      <c r="E3227" t="s">
        <v>320</v>
      </c>
      <c r="F3227" t="s">
        <v>853</v>
      </c>
      <c r="L3227" t="s">
        <v>31</v>
      </c>
      <c r="M3227">
        <f>Venteo_Controlad_Neumaticos_int!AU131</f>
        <v>0</v>
      </c>
      <c r="N3227">
        <f>IFERROR(IF(L3227="CO2",M3227,IF(L3227="CH4",M3227*Hoja1!$C$19,BASEDEDATOS!M3227*Hoja1!$C$20)),0)</f>
        <v>0</v>
      </c>
    </row>
    <row r="3228" spans="2:14" x14ac:dyDescent="0.75">
      <c r="B3228" t="str">
        <f t="shared" si="32"/>
        <v>1B2aii</v>
      </c>
      <c r="C3228" t="str">
        <f>Hoja1!$C$31</f>
        <v>CRUDO</v>
      </c>
      <c r="D3228" t="s">
        <v>13</v>
      </c>
      <c r="E3228" t="s">
        <v>320</v>
      </c>
      <c r="F3228" t="s">
        <v>853</v>
      </c>
      <c r="L3228" t="s">
        <v>31</v>
      </c>
      <c r="M3228">
        <f>Venteo_Controlad_Neumaticos_int!AU132</f>
        <v>0</v>
      </c>
      <c r="N3228">
        <f>IFERROR(IF(L3228="CO2",M3228,IF(L3228="CH4",M3228*Hoja1!$C$19,BASEDEDATOS!M3228*Hoja1!$C$20)),0)</f>
        <v>0</v>
      </c>
    </row>
    <row r="3229" spans="2:14" x14ac:dyDescent="0.75">
      <c r="B3229" t="str">
        <f t="shared" si="32"/>
        <v>1B2aii</v>
      </c>
      <c r="C3229" t="str">
        <f>Hoja1!$C$31</f>
        <v>CRUDO</v>
      </c>
      <c r="D3229" t="s">
        <v>13</v>
      </c>
      <c r="E3229" t="s">
        <v>320</v>
      </c>
      <c r="F3229" t="s">
        <v>853</v>
      </c>
      <c r="L3229" t="s">
        <v>31</v>
      </c>
      <c r="M3229">
        <f>Venteo_Controlad_Neumaticos_int!AU133</f>
        <v>0</v>
      </c>
      <c r="N3229">
        <f>IFERROR(IF(L3229="CO2",M3229,IF(L3229="CH4",M3229*Hoja1!$C$19,BASEDEDATOS!M3229*Hoja1!$C$20)),0)</f>
        <v>0</v>
      </c>
    </row>
    <row r="3230" spans="2:14" x14ac:dyDescent="0.75">
      <c r="B3230" t="str">
        <f t="shared" si="32"/>
        <v>1B2aii</v>
      </c>
      <c r="C3230" t="str">
        <f>Hoja1!$C$31</f>
        <v>CRUDO</v>
      </c>
      <c r="D3230" t="s">
        <v>13</v>
      </c>
      <c r="E3230" t="s">
        <v>320</v>
      </c>
      <c r="F3230" t="s">
        <v>853</v>
      </c>
      <c r="L3230" t="s">
        <v>31</v>
      </c>
      <c r="M3230">
        <f>Venteo_Controlad_Neumaticos_int!AU134</f>
        <v>0</v>
      </c>
      <c r="N3230">
        <f>IFERROR(IF(L3230="CO2",M3230,IF(L3230="CH4",M3230*Hoja1!$C$19,BASEDEDATOS!M3230*Hoja1!$C$20)),0)</f>
        <v>0</v>
      </c>
    </row>
    <row r="3231" spans="2:14" x14ac:dyDescent="0.75">
      <c r="B3231" t="str">
        <f t="shared" si="32"/>
        <v>1B2aii</v>
      </c>
      <c r="C3231" t="str">
        <f>Hoja1!$C$31</f>
        <v>CRUDO</v>
      </c>
      <c r="D3231" t="s">
        <v>13</v>
      </c>
      <c r="E3231" t="s">
        <v>320</v>
      </c>
      <c r="F3231" t="s">
        <v>853</v>
      </c>
      <c r="L3231" t="s">
        <v>31</v>
      </c>
      <c r="M3231">
        <f>Venteo_Controlad_Neumaticos_int!AU135</f>
        <v>0</v>
      </c>
      <c r="N3231">
        <f>IFERROR(IF(L3231="CO2",M3231,IF(L3231="CH4",M3231*Hoja1!$C$19,BASEDEDATOS!M3231*Hoja1!$C$20)),0)</f>
        <v>0</v>
      </c>
    </row>
    <row r="3232" spans="2:14" x14ac:dyDescent="0.75">
      <c r="B3232" t="str">
        <f t="shared" si="32"/>
        <v>1B2aii</v>
      </c>
      <c r="C3232" t="str">
        <f>Hoja1!$C$31</f>
        <v>CRUDO</v>
      </c>
      <c r="D3232" t="s">
        <v>13</v>
      </c>
      <c r="E3232" t="s">
        <v>320</v>
      </c>
      <c r="F3232" t="s">
        <v>853</v>
      </c>
      <c r="L3232" t="s">
        <v>31</v>
      </c>
      <c r="M3232">
        <f>Venteo_Controlad_Neumaticos_int!AU136</f>
        <v>0</v>
      </c>
      <c r="N3232">
        <f>IFERROR(IF(L3232="CO2",M3232,IF(L3232="CH4",M3232*Hoja1!$C$19,BASEDEDATOS!M3232*Hoja1!$C$20)),0)</f>
        <v>0</v>
      </c>
    </row>
    <row r="3233" spans="2:14" x14ac:dyDescent="0.75">
      <c r="B3233" t="str">
        <f t="shared" si="32"/>
        <v>1B2aii</v>
      </c>
      <c r="C3233" t="str">
        <f>Hoja1!$C$31</f>
        <v>CRUDO</v>
      </c>
      <c r="D3233" t="s">
        <v>13</v>
      </c>
      <c r="E3233" t="s">
        <v>320</v>
      </c>
      <c r="F3233" t="s">
        <v>853</v>
      </c>
      <c r="L3233" t="s">
        <v>31</v>
      </c>
      <c r="M3233">
        <f>Venteo_Controlad_Neumaticos_int!AU137</f>
        <v>0</v>
      </c>
      <c r="N3233">
        <f>IFERROR(IF(L3233="CO2",M3233,IF(L3233="CH4",M3233*Hoja1!$C$19,BASEDEDATOS!M3233*Hoja1!$C$20)),0)</f>
        <v>0</v>
      </c>
    </row>
    <row r="3234" spans="2:14" x14ac:dyDescent="0.75">
      <c r="B3234" t="str">
        <f t="shared" si="32"/>
        <v>1B2aii</v>
      </c>
      <c r="C3234" t="str">
        <f>Hoja1!$C$31</f>
        <v>CRUDO</v>
      </c>
      <c r="D3234" t="s">
        <v>13</v>
      </c>
      <c r="E3234" t="s">
        <v>320</v>
      </c>
      <c r="F3234" t="s">
        <v>853</v>
      </c>
      <c r="L3234" t="s">
        <v>31</v>
      </c>
      <c r="M3234">
        <f>Venteo_Controlad_Neumaticos_int!AU138</f>
        <v>0</v>
      </c>
      <c r="N3234">
        <f>IFERROR(IF(L3234="CO2",M3234,IF(L3234="CH4",M3234*Hoja1!$C$19,BASEDEDATOS!M3234*Hoja1!$C$20)),0)</f>
        <v>0</v>
      </c>
    </row>
    <row r="3235" spans="2:14" x14ac:dyDescent="0.75">
      <c r="B3235" t="str">
        <f t="shared" ref="B3235:B3298" si="33">IF(C3235="CRUDO","1B2aii","1B2bii")</f>
        <v>1B2aii</v>
      </c>
      <c r="C3235" t="str">
        <f>Hoja1!$C$31</f>
        <v>CRUDO</v>
      </c>
      <c r="D3235" t="s">
        <v>13</v>
      </c>
      <c r="E3235" t="s">
        <v>320</v>
      </c>
      <c r="F3235" t="s">
        <v>853</v>
      </c>
      <c r="L3235" t="s">
        <v>31</v>
      </c>
      <c r="M3235">
        <f>Venteo_Controlad_Neumaticos_int!AU139</f>
        <v>0</v>
      </c>
      <c r="N3235">
        <f>IFERROR(IF(L3235="CO2",M3235,IF(L3235="CH4",M3235*Hoja1!$C$19,BASEDEDATOS!M3235*Hoja1!$C$20)),0)</f>
        <v>0</v>
      </c>
    </row>
    <row r="3236" spans="2:14" x14ac:dyDescent="0.75">
      <c r="B3236" t="str">
        <f t="shared" si="33"/>
        <v>1B2aii</v>
      </c>
      <c r="C3236" t="str">
        <f>Hoja1!$C$31</f>
        <v>CRUDO</v>
      </c>
      <c r="D3236" t="s">
        <v>13</v>
      </c>
      <c r="E3236" t="s">
        <v>320</v>
      </c>
      <c r="F3236" t="s">
        <v>853</v>
      </c>
      <c r="L3236" t="s">
        <v>31</v>
      </c>
      <c r="M3236">
        <f>Venteo_Controlad_Neumaticos_int!AU140</f>
        <v>0</v>
      </c>
      <c r="N3236">
        <f>IFERROR(IF(L3236="CO2",M3236,IF(L3236="CH4",M3236*Hoja1!$C$19,BASEDEDATOS!M3236*Hoja1!$C$20)),0)</f>
        <v>0</v>
      </c>
    </row>
    <row r="3237" spans="2:14" x14ac:dyDescent="0.75">
      <c r="B3237" t="str">
        <f t="shared" si="33"/>
        <v>1B2aii</v>
      </c>
      <c r="C3237" t="str">
        <f>Hoja1!$C$31</f>
        <v>CRUDO</v>
      </c>
      <c r="D3237" t="s">
        <v>13</v>
      </c>
      <c r="E3237" t="s">
        <v>320</v>
      </c>
      <c r="F3237" t="s">
        <v>853</v>
      </c>
      <c r="L3237" t="s">
        <v>31</v>
      </c>
      <c r="M3237">
        <f>Venteo_Controlad_Neumaticos_int!AU141</f>
        <v>0</v>
      </c>
      <c r="N3237">
        <f>IFERROR(IF(L3237="CO2",M3237,IF(L3237="CH4",M3237*Hoja1!$C$19,BASEDEDATOS!M3237*Hoja1!$C$20)),0)</f>
        <v>0</v>
      </c>
    </row>
    <row r="3238" spans="2:14" x14ac:dyDescent="0.75">
      <c r="B3238" t="str">
        <f t="shared" si="33"/>
        <v>1B2aii</v>
      </c>
      <c r="C3238" t="str">
        <f>Hoja1!$C$31</f>
        <v>CRUDO</v>
      </c>
      <c r="D3238" t="s">
        <v>13</v>
      </c>
      <c r="E3238" t="s">
        <v>320</v>
      </c>
      <c r="F3238" t="s">
        <v>853</v>
      </c>
      <c r="L3238" t="s">
        <v>31</v>
      </c>
      <c r="M3238">
        <f>Venteo_Controlad_Neumaticos_int!AU142</f>
        <v>0</v>
      </c>
      <c r="N3238">
        <f>IFERROR(IF(L3238="CO2",M3238,IF(L3238="CH4",M3238*Hoja1!$C$19,BASEDEDATOS!M3238*Hoja1!$C$20)),0)</f>
        <v>0</v>
      </c>
    </row>
    <row r="3239" spans="2:14" x14ac:dyDescent="0.75">
      <c r="B3239" t="str">
        <f t="shared" si="33"/>
        <v>1B2aii</v>
      </c>
      <c r="C3239" t="str">
        <f>Hoja1!$C$31</f>
        <v>CRUDO</v>
      </c>
      <c r="D3239" t="s">
        <v>13</v>
      </c>
      <c r="E3239" t="s">
        <v>320</v>
      </c>
      <c r="F3239" t="s">
        <v>853</v>
      </c>
      <c r="L3239" t="s">
        <v>31</v>
      </c>
      <c r="M3239">
        <f>Venteo_Controlad_Neumaticos_int!AU143</f>
        <v>0</v>
      </c>
      <c r="N3239">
        <f>IFERROR(IF(L3239="CO2",M3239,IF(L3239="CH4",M3239*Hoja1!$C$19,BASEDEDATOS!M3239*Hoja1!$C$20)),0)</f>
        <v>0</v>
      </c>
    </row>
    <row r="3240" spans="2:14" x14ac:dyDescent="0.75">
      <c r="B3240" t="str">
        <f t="shared" si="33"/>
        <v>1B2aii</v>
      </c>
      <c r="C3240" t="str">
        <f>Hoja1!$C$31</f>
        <v>CRUDO</v>
      </c>
      <c r="D3240" t="s">
        <v>13</v>
      </c>
      <c r="E3240" t="s">
        <v>320</v>
      </c>
      <c r="F3240" t="s">
        <v>853</v>
      </c>
      <c r="L3240" t="s">
        <v>31</v>
      </c>
      <c r="M3240">
        <f>Venteo_Controlad_Neumaticos_int!AU144</f>
        <v>0</v>
      </c>
      <c r="N3240">
        <f>IFERROR(IF(L3240="CO2",M3240,IF(L3240="CH4",M3240*Hoja1!$C$19,BASEDEDATOS!M3240*Hoja1!$C$20)),0)</f>
        <v>0</v>
      </c>
    </row>
    <row r="3241" spans="2:14" x14ac:dyDescent="0.75">
      <c r="B3241" t="str">
        <f t="shared" si="33"/>
        <v>1B2aii</v>
      </c>
      <c r="C3241" t="str">
        <f>Hoja1!$C$31</f>
        <v>CRUDO</v>
      </c>
      <c r="D3241" t="s">
        <v>13</v>
      </c>
      <c r="E3241" t="s">
        <v>320</v>
      </c>
      <c r="F3241" t="s">
        <v>853</v>
      </c>
      <c r="L3241" t="s">
        <v>31</v>
      </c>
      <c r="M3241">
        <f>Venteo_Controlad_Neumaticos_int!AU145</f>
        <v>0</v>
      </c>
      <c r="N3241">
        <f>IFERROR(IF(L3241="CO2",M3241,IF(L3241="CH4",M3241*Hoja1!$C$19,BASEDEDATOS!M3241*Hoja1!$C$20)),0)</f>
        <v>0</v>
      </c>
    </row>
    <row r="3242" spans="2:14" x14ac:dyDescent="0.75">
      <c r="B3242" t="str">
        <f t="shared" si="33"/>
        <v>1B2aii</v>
      </c>
      <c r="C3242" t="str">
        <f>Hoja1!$C$31</f>
        <v>CRUDO</v>
      </c>
      <c r="D3242" t="s">
        <v>13</v>
      </c>
      <c r="E3242" t="s">
        <v>320</v>
      </c>
      <c r="F3242" t="s">
        <v>853</v>
      </c>
      <c r="L3242" t="s">
        <v>31</v>
      </c>
      <c r="M3242">
        <f>Venteo_Controlad_Neumaticos_int!AU146</f>
        <v>0</v>
      </c>
      <c r="N3242">
        <f>IFERROR(IF(L3242="CO2",M3242,IF(L3242="CH4",M3242*Hoja1!$C$19,BASEDEDATOS!M3242*Hoja1!$C$20)),0)</f>
        <v>0</v>
      </c>
    </row>
    <row r="3243" spans="2:14" x14ac:dyDescent="0.75">
      <c r="B3243" t="str">
        <f t="shared" si="33"/>
        <v>1B2aii</v>
      </c>
      <c r="C3243" t="str">
        <f>Hoja1!$C$31</f>
        <v>CRUDO</v>
      </c>
      <c r="D3243" t="s">
        <v>13</v>
      </c>
      <c r="E3243" t="s">
        <v>320</v>
      </c>
      <c r="F3243" t="s">
        <v>853</v>
      </c>
      <c r="L3243" t="s">
        <v>31</v>
      </c>
      <c r="M3243">
        <f>Venteo_Controlad_Neumaticos_int!AU147</f>
        <v>0</v>
      </c>
      <c r="N3243">
        <f>IFERROR(IF(L3243="CO2",M3243,IF(L3243="CH4",M3243*Hoja1!$C$19,BASEDEDATOS!M3243*Hoja1!$C$20)),0)</f>
        <v>0</v>
      </c>
    </row>
    <row r="3244" spans="2:14" x14ac:dyDescent="0.75">
      <c r="B3244" t="str">
        <f t="shared" si="33"/>
        <v>1B2aii</v>
      </c>
      <c r="C3244" t="str">
        <f>Hoja1!$C$31</f>
        <v>CRUDO</v>
      </c>
      <c r="D3244" t="s">
        <v>13</v>
      </c>
      <c r="E3244" t="s">
        <v>320</v>
      </c>
      <c r="F3244" t="s">
        <v>853</v>
      </c>
      <c r="L3244" t="s">
        <v>31</v>
      </c>
      <c r="M3244">
        <f>Venteo_Controlad_Neumaticos_int!AU148</f>
        <v>0</v>
      </c>
      <c r="N3244">
        <f>IFERROR(IF(L3244="CO2",M3244,IF(L3244="CH4",M3244*Hoja1!$C$19,BASEDEDATOS!M3244*Hoja1!$C$20)),0)</f>
        <v>0</v>
      </c>
    </row>
    <row r="3245" spans="2:14" x14ac:dyDescent="0.75">
      <c r="B3245" t="str">
        <f t="shared" si="33"/>
        <v>1B2aii</v>
      </c>
      <c r="C3245" t="str">
        <f>Hoja1!$C$31</f>
        <v>CRUDO</v>
      </c>
      <c r="D3245" t="s">
        <v>13</v>
      </c>
      <c r="E3245" t="s">
        <v>320</v>
      </c>
      <c r="F3245" t="s">
        <v>853</v>
      </c>
      <c r="L3245" t="s">
        <v>31</v>
      </c>
      <c r="M3245">
        <f>Venteo_Controlad_Neumaticos_int!AU149</f>
        <v>0</v>
      </c>
      <c r="N3245">
        <f>IFERROR(IF(L3245="CO2",M3245,IF(L3245="CH4",M3245*Hoja1!$C$19,BASEDEDATOS!M3245*Hoja1!$C$20)),0)</f>
        <v>0</v>
      </c>
    </row>
    <row r="3246" spans="2:14" x14ac:dyDescent="0.75">
      <c r="B3246" t="str">
        <f t="shared" si="33"/>
        <v>1B2aii</v>
      </c>
      <c r="C3246" t="str">
        <f>Hoja1!$C$31</f>
        <v>CRUDO</v>
      </c>
      <c r="D3246" t="s">
        <v>13</v>
      </c>
      <c r="E3246" t="s">
        <v>320</v>
      </c>
      <c r="F3246" t="s">
        <v>854</v>
      </c>
      <c r="L3246" t="s">
        <v>30</v>
      </c>
      <c r="M3246">
        <f>'Venteo Bombas Neumaticas'!AL71</f>
        <v>1.1412598076988997E-3</v>
      </c>
      <c r="N3246">
        <f>IFERROR(IF(L3246="CO2",M3246,IF(L3246="CH4",M3246*Hoja1!$C$19,BASEDEDATOS!M3246*Hoja1!$C$20)),0)</f>
        <v>1.1412598076988997E-3</v>
      </c>
    </row>
    <row r="3247" spans="2:14" x14ac:dyDescent="0.75">
      <c r="B3247" t="str">
        <f t="shared" si="33"/>
        <v>1B2aii</v>
      </c>
      <c r="C3247" t="str">
        <f>Hoja1!$C$31</f>
        <v>CRUDO</v>
      </c>
      <c r="D3247" t="s">
        <v>13</v>
      </c>
      <c r="E3247" t="s">
        <v>320</v>
      </c>
      <c r="F3247" t="s">
        <v>854</v>
      </c>
      <c r="L3247" t="s">
        <v>30</v>
      </c>
      <c r="M3247">
        <f>'Venteo Bombas Neumaticas'!AL72</f>
        <v>1.1412598076988997E-3</v>
      </c>
      <c r="N3247">
        <f>IFERROR(IF(L3247="CO2",M3247,IF(L3247="CH4",M3247*Hoja1!$C$19,BASEDEDATOS!M3247*Hoja1!$C$20)),0)</f>
        <v>1.1412598076988997E-3</v>
      </c>
    </row>
    <row r="3248" spans="2:14" x14ac:dyDescent="0.75">
      <c r="B3248" t="str">
        <f t="shared" si="33"/>
        <v>1B2aii</v>
      </c>
      <c r="C3248" t="str">
        <f>Hoja1!$C$31</f>
        <v>CRUDO</v>
      </c>
      <c r="D3248" t="s">
        <v>13</v>
      </c>
      <c r="E3248" t="s">
        <v>320</v>
      </c>
      <c r="F3248" t="s">
        <v>854</v>
      </c>
      <c r="L3248" t="s">
        <v>30</v>
      </c>
      <c r="M3248">
        <f>'Venteo Bombas Neumaticas'!AL73</f>
        <v>1.1412598076988997E-3</v>
      </c>
      <c r="N3248">
        <f>IFERROR(IF(L3248="CO2",M3248,IF(L3248="CH4",M3248*Hoja1!$C$19,BASEDEDATOS!M3248*Hoja1!$C$20)),0)</f>
        <v>1.1412598076988997E-3</v>
      </c>
    </row>
    <row r="3249" spans="2:14" x14ac:dyDescent="0.75">
      <c r="B3249" t="str">
        <f t="shared" si="33"/>
        <v>1B2aii</v>
      </c>
      <c r="C3249" t="str">
        <f>Hoja1!$C$31</f>
        <v>CRUDO</v>
      </c>
      <c r="D3249" t="s">
        <v>13</v>
      </c>
      <c r="E3249" t="s">
        <v>320</v>
      </c>
      <c r="F3249" t="s">
        <v>854</v>
      </c>
      <c r="L3249" t="s">
        <v>30</v>
      </c>
      <c r="M3249">
        <f>'Venteo Bombas Neumaticas'!AL74</f>
        <v>1.4265747596236245E-3</v>
      </c>
      <c r="N3249">
        <f>IFERROR(IF(L3249="CO2",M3249,IF(L3249="CH4",M3249*Hoja1!$C$19,BASEDEDATOS!M3249*Hoja1!$C$20)),0)</f>
        <v>1.4265747596236245E-3</v>
      </c>
    </row>
    <row r="3250" spans="2:14" x14ac:dyDescent="0.75">
      <c r="B3250" t="str">
        <f t="shared" si="33"/>
        <v>1B2aii</v>
      </c>
      <c r="C3250" t="str">
        <f>Hoja1!$C$31</f>
        <v>CRUDO</v>
      </c>
      <c r="D3250" t="s">
        <v>13</v>
      </c>
      <c r="E3250" t="s">
        <v>320</v>
      </c>
      <c r="F3250" t="s">
        <v>854</v>
      </c>
      <c r="L3250" t="s">
        <v>30</v>
      </c>
      <c r="M3250">
        <f>'Venteo Bombas Neumaticas'!AL75</f>
        <v>0.31954929619399153</v>
      </c>
      <c r="N3250">
        <f>IFERROR(IF(L3250="CO2",M3250,IF(L3250="CH4",M3250*Hoja1!$C$19,BASEDEDATOS!M3250*Hoja1!$C$20)),0)</f>
        <v>0.31954929619399153</v>
      </c>
    </row>
    <row r="3251" spans="2:14" x14ac:dyDescent="0.75">
      <c r="B3251" t="str">
        <f t="shared" si="33"/>
        <v>1B2aii</v>
      </c>
      <c r="C3251" t="str">
        <f>Hoja1!$C$31</f>
        <v>CRUDO</v>
      </c>
      <c r="D3251" t="s">
        <v>13</v>
      </c>
      <c r="E3251" t="s">
        <v>320</v>
      </c>
      <c r="F3251" t="s">
        <v>854</v>
      </c>
      <c r="L3251" t="s">
        <v>30</v>
      </c>
      <c r="M3251">
        <f>'Venteo Bombas Neumaticas'!AL76</f>
        <v>4.6720323377673692E-3</v>
      </c>
      <c r="N3251">
        <f>IFERROR(IF(L3251="CO2",M3251,IF(L3251="CH4",M3251*Hoja1!$C$19,BASEDEDATOS!M3251*Hoja1!$C$20)),0)</f>
        <v>4.6720323377673692E-3</v>
      </c>
    </row>
    <row r="3252" spans="2:14" x14ac:dyDescent="0.75">
      <c r="B3252" t="str">
        <f t="shared" si="33"/>
        <v>1B2aii</v>
      </c>
      <c r="C3252" t="str">
        <f>Hoja1!$C$31</f>
        <v>CRUDO</v>
      </c>
      <c r="D3252" t="s">
        <v>13</v>
      </c>
      <c r="E3252" t="s">
        <v>320</v>
      </c>
      <c r="F3252" t="s">
        <v>854</v>
      </c>
      <c r="L3252" t="s">
        <v>30</v>
      </c>
      <c r="M3252">
        <f>'Venteo Bombas Neumaticas'!AL77</f>
        <v>9.3440646755347384E-3</v>
      </c>
      <c r="N3252">
        <f>IFERROR(IF(L3252="CO2",M3252,IF(L3252="CH4",M3252*Hoja1!$C$19,BASEDEDATOS!M3252*Hoja1!$C$20)),0)</f>
        <v>9.3440646755347384E-3</v>
      </c>
    </row>
    <row r="3253" spans="2:14" x14ac:dyDescent="0.75">
      <c r="B3253" t="str">
        <f t="shared" si="33"/>
        <v>1B2aii</v>
      </c>
      <c r="C3253" t="str">
        <f>Hoja1!$C$31</f>
        <v>CRUDO</v>
      </c>
      <c r="D3253" t="s">
        <v>13</v>
      </c>
      <c r="E3253" t="s">
        <v>320</v>
      </c>
      <c r="F3253" t="s">
        <v>854</v>
      </c>
      <c r="L3253" t="s">
        <v>30</v>
      </c>
      <c r="M3253">
        <f>'Venteo Bombas Neumaticas'!AL78</f>
        <v>9.3440646755347384E-3</v>
      </c>
      <c r="N3253">
        <f>IFERROR(IF(L3253="CO2",M3253,IF(L3253="CH4",M3253*Hoja1!$C$19,BASEDEDATOS!M3253*Hoja1!$C$20)),0)</f>
        <v>9.3440646755347384E-3</v>
      </c>
    </row>
    <row r="3254" spans="2:14" x14ac:dyDescent="0.75">
      <c r="B3254" t="str">
        <f t="shared" si="33"/>
        <v>1B2aii</v>
      </c>
      <c r="C3254" t="str">
        <f>Hoja1!$C$31</f>
        <v>CRUDO</v>
      </c>
      <c r="D3254" t="s">
        <v>13</v>
      </c>
      <c r="E3254" t="s">
        <v>320</v>
      </c>
      <c r="F3254" t="s">
        <v>854</v>
      </c>
      <c r="L3254" t="s">
        <v>30</v>
      </c>
      <c r="M3254">
        <f>'Venteo Bombas Neumaticas'!AL79</f>
        <v>0</v>
      </c>
      <c r="N3254">
        <f>IFERROR(IF(L3254="CO2",M3254,IF(L3254="CH4",M3254*Hoja1!$C$19,BASEDEDATOS!M3254*Hoja1!$C$20)),0)</f>
        <v>0</v>
      </c>
    </row>
    <row r="3255" spans="2:14" x14ac:dyDescent="0.75">
      <c r="B3255" t="str">
        <f t="shared" si="33"/>
        <v>1B2aii</v>
      </c>
      <c r="C3255" t="str">
        <f>Hoja1!$C$31</f>
        <v>CRUDO</v>
      </c>
      <c r="D3255" t="s">
        <v>13</v>
      </c>
      <c r="E3255" t="s">
        <v>320</v>
      </c>
      <c r="F3255" t="s">
        <v>854</v>
      </c>
      <c r="L3255" t="s">
        <v>30</v>
      </c>
      <c r="M3255">
        <f>'Venteo Bombas Neumaticas'!AL80</f>
        <v>0</v>
      </c>
      <c r="N3255">
        <f>IFERROR(IF(L3255="CO2",M3255,IF(L3255="CH4",M3255*Hoja1!$C$19,BASEDEDATOS!M3255*Hoja1!$C$20)),0)</f>
        <v>0</v>
      </c>
    </row>
    <row r="3256" spans="2:14" x14ac:dyDescent="0.75">
      <c r="B3256" t="str">
        <f t="shared" si="33"/>
        <v>1B2aii</v>
      </c>
      <c r="C3256" t="str">
        <f>Hoja1!$C$31</f>
        <v>CRUDO</v>
      </c>
      <c r="D3256" t="s">
        <v>13</v>
      </c>
      <c r="E3256" t="s">
        <v>320</v>
      </c>
      <c r="F3256" t="s">
        <v>854</v>
      </c>
      <c r="L3256" t="s">
        <v>30</v>
      </c>
      <c r="M3256">
        <f>'Venteo Bombas Neumaticas'!AL81</f>
        <v>0</v>
      </c>
      <c r="N3256">
        <f>IFERROR(IF(L3256="CO2",M3256,IF(L3256="CH4",M3256*Hoja1!$C$19,BASEDEDATOS!M3256*Hoja1!$C$20)),0)</f>
        <v>0</v>
      </c>
    </row>
    <row r="3257" spans="2:14" x14ac:dyDescent="0.75">
      <c r="B3257" t="str">
        <f t="shared" si="33"/>
        <v>1B2aii</v>
      </c>
      <c r="C3257" t="str">
        <f>Hoja1!$C$31</f>
        <v>CRUDO</v>
      </c>
      <c r="D3257" t="s">
        <v>13</v>
      </c>
      <c r="E3257" t="s">
        <v>320</v>
      </c>
      <c r="F3257" t="s">
        <v>854</v>
      </c>
      <c r="L3257" t="s">
        <v>30</v>
      </c>
      <c r="M3257">
        <f>'Venteo Bombas Neumaticas'!AL82</f>
        <v>0</v>
      </c>
      <c r="N3257">
        <f>IFERROR(IF(L3257="CO2",M3257,IF(L3257="CH4",M3257*Hoja1!$C$19,BASEDEDATOS!M3257*Hoja1!$C$20)),0)</f>
        <v>0</v>
      </c>
    </row>
    <row r="3258" spans="2:14" x14ac:dyDescent="0.75">
      <c r="B3258" t="str">
        <f t="shared" si="33"/>
        <v>1B2aii</v>
      </c>
      <c r="C3258" t="str">
        <f>Hoja1!$C$31</f>
        <v>CRUDO</v>
      </c>
      <c r="D3258" t="s">
        <v>13</v>
      </c>
      <c r="E3258" t="s">
        <v>320</v>
      </c>
      <c r="F3258" t="s">
        <v>854</v>
      </c>
      <c r="L3258" t="s">
        <v>30</v>
      </c>
      <c r="M3258">
        <f>'Venteo Bombas Neumaticas'!AL83</f>
        <v>0</v>
      </c>
      <c r="N3258">
        <f>IFERROR(IF(L3258="CO2",M3258,IF(L3258="CH4",M3258*Hoja1!$C$19,BASEDEDATOS!M3258*Hoja1!$C$20)),0)</f>
        <v>0</v>
      </c>
    </row>
    <row r="3259" spans="2:14" x14ac:dyDescent="0.75">
      <c r="B3259" t="str">
        <f t="shared" si="33"/>
        <v>1B2aii</v>
      </c>
      <c r="C3259" t="str">
        <f>Hoja1!$C$31</f>
        <v>CRUDO</v>
      </c>
      <c r="D3259" t="s">
        <v>13</v>
      </c>
      <c r="E3259" t="s">
        <v>320</v>
      </c>
      <c r="F3259" t="s">
        <v>854</v>
      </c>
      <c r="L3259" t="s">
        <v>30</v>
      </c>
      <c r="M3259">
        <f>'Venteo Bombas Neumaticas'!AL84</f>
        <v>0</v>
      </c>
      <c r="N3259">
        <f>IFERROR(IF(L3259="CO2",M3259,IF(L3259="CH4",M3259*Hoja1!$C$19,BASEDEDATOS!M3259*Hoja1!$C$20)),0)</f>
        <v>0</v>
      </c>
    </row>
    <row r="3260" spans="2:14" x14ac:dyDescent="0.75">
      <c r="B3260" t="str">
        <f t="shared" si="33"/>
        <v>1B2aii</v>
      </c>
      <c r="C3260" t="str">
        <f>Hoja1!$C$31</f>
        <v>CRUDO</v>
      </c>
      <c r="D3260" t="s">
        <v>13</v>
      </c>
      <c r="E3260" t="s">
        <v>320</v>
      </c>
      <c r="F3260" t="s">
        <v>854</v>
      </c>
      <c r="L3260" t="s">
        <v>30</v>
      </c>
      <c r="M3260">
        <f>'Venteo Bombas Neumaticas'!AL85</f>
        <v>0</v>
      </c>
      <c r="N3260">
        <f>IFERROR(IF(L3260="CO2",M3260,IF(L3260="CH4",M3260*Hoja1!$C$19,BASEDEDATOS!M3260*Hoja1!$C$20)),0)</f>
        <v>0</v>
      </c>
    </row>
    <row r="3261" spans="2:14" x14ac:dyDescent="0.75">
      <c r="B3261" t="str">
        <f t="shared" si="33"/>
        <v>1B2aii</v>
      </c>
      <c r="C3261" t="str">
        <f>Hoja1!$C$31</f>
        <v>CRUDO</v>
      </c>
      <c r="D3261" t="s">
        <v>13</v>
      </c>
      <c r="E3261" t="s">
        <v>320</v>
      </c>
      <c r="F3261" t="s">
        <v>854</v>
      </c>
      <c r="L3261" t="s">
        <v>30</v>
      </c>
      <c r="M3261">
        <f>'Venteo Bombas Neumaticas'!AL86</f>
        <v>0</v>
      </c>
      <c r="N3261">
        <f>IFERROR(IF(L3261="CO2",M3261,IF(L3261="CH4",M3261*Hoja1!$C$19,BASEDEDATOS!M3261*Hoja1!$C$20)),0)</f>
        <v>0</v>
      </c>
    </row>
    <row r="3262" spans="2:14" x14ac:dyDescent="0.75">
      <c r="B3262" t="str">
        <f t="shared" si="33"/>
        <v>1B2aii</v>
      </c>
      <c r="C3262" t="str">
        <f>Hoja1!$C$31</f>
        <v>CRUDO</v>
      </c>
      <c r="D3262" t="s">
        <v>13</v>
      </c>
      <c r="E3262" t="s">
        <v>320</v>
      </c>
      <c r="F3262" t="s">
        <v>854</v>
      </c>
      <c r="L3262" t="s">
        <v>30</v>
      </c>
      <c r="M3262">
        <f>'Venteo Bombas Neumaticas'!AL87</f>
        <v>0</v>
      </c>
      <c r="N3262">
        <f>IFERROR(IF(L3262="CO2",M3262,IF(L3262="CH4",M3262*Hoja1!$C$19,BASEDEDATOS!M3262*Hoja1!$C$20)),0)</f>
        <v>0</v>
      </c>
    </row>
    <row r="3263" spans="2:14" x14ac:dyDescent="0.75">
      <c r="B3263" t="str">
        <f t="shared" si="33"/>
        <v>1B2aii</v>
      </c>
      <c r="C3263" t="str">
        <f>Hoja1!$C$31</f>
        <v>CRUDO</v>
      </c>
      <c r="D3263" t="s">
        <v>13</v>
      </c>
      <c r="E3263" t="s">
        <v>320</v>
      </c>
      <c r="F3263" t="s">
        <v>854</v>
      </c>
      <c r="L3263" t="s">
        <v>30</v>
      </c>
      <c r="M3263">
        <f>'Venteo Bombas Neumaticas'!AL88</f>
        <v>0</v>
      </c>
      <c r="N3263">
        <f>IFERROR(IF(L3263="CO2",M3263,IF(L3263="CH4",M3263*Hoja1!$C$19,BASEDEDATOS!M3263*Hoja1!$C$20)),0)</f>
        <v>0</v>
      </c>
    </row>
    <row r="3264" spans="2:14" x14ac:dyDescent="0.75">
      <c r="B3264" t="str">
        <f t="shared" si="33"/>
        <v>1B2aii</v>
      </c>
      <c r="C3264" t="str">
        <f>Hoja1!$C$31</f>
        <v>CRUDO</v>
      </c>
      <c r="D3264" t="s">
        <v>13</v>
      </c>
      <c r="E3264" t="s">
        <v>320</v>
      </c>
      <c r="F3264" t="s">
        <v>854</v>
      </c>
      <c r="L3264" t="s">
        <v>30</v>
      </c>
      <c r="M3264">
        <f>'Venteo Bombas Neumaticas'!AL89</f>
        <v>0</v>
      </c>
      <c r="N3264">
        <f>IFERROR(IF(L3264="CO2",M3264,IF(L3264="CH4",M3264*Hoja1!$C$19,BASEDEDATOS!M3264*Hoja1!$C$20)),0)</f>
        <v>0</v>
      </c>
    </row>
    <row r="3265" spans="2:14" x14ac:dyDescent="0.75">
      <c r="B3265" t="str">
        <f t="shared" si="33"/>
        <v>1B2aii</v>
      </c>
      <c r="C3265" t="str">
        <f>Hoja1!$C$31</f>
        <v>CRUDO</v>
      </c>
      <c r="D3265" t="s">
        <v>13</v>
      </c>
      <c r="E3265" t="s">
        <v>320</v>
      </c>
      <c r="F3265" t="s">
        <v>854</v>
      </c>
      <c r="L3265" t="s">
        <v>30</v>
      </c>
      <c r="M3265">
        <f>'Venteo Bombas Neumaticas'!AL90</f>
        <v>0</v>
      </c>
      <c r="N3265">
        <f>IFERROR(IF(L3265="CO2",M3265,IF(L3265="CH4",M3265*Hoja1!$C$19,BASEDEDATOS!M3265*Hoja1!$C$20)),0)</f>
        <v>0</v>
      </c>
    </row>
    <row r="3266" spans="2:14" x14ac:dyDescent="0.75">
      <c r="B3266" t="str">
        <f t="shared" si="33"/>
        <v>1B2aii</v>
      </c>
      <c r="C3266" t="str">
        <f>Hoja1!$C$31</f>
        <v>CRUDO</v>
      </c>
      <c r="D3266" t="s">
        <v>13</v>
      </c>
      <c r="E3266" t="s">
        <v>320</v>
      </c>
      <c r="F3266" t="s">
        <v>854</v>
      </c>
      <c r="L3266" t="s">
        <v>30</v>
      </c>
      <c r="M3266">
        <f>'Venteo Bombas Neumaticas'!AL91</f>
        <v>0</v>
      </c>
      <c r="N3266">
        <f>IFERROR(IF(L3266="CO2",M3266,IF(L3266="CH4",M3266*Hoja1!$C$19,BASEDEDATOS!M3266*Hoja1!$C$20)),0)</f>
        <v>0</v>
      </c>
    </row>
    <row r="3267" spans="2:14" x14ac:dyDescent="0.75">
      <c r="B3267" t="str">
        <f t="shared" si="33"/>
        <v>1B2aii</v>
      </c>
      <c r="C3267" t="str">
        <f>Hoja1!$C$31</f>
        <v>CRUDO</v>
      </c>
      <c r="D3267" t="s">
        <v>13</v>
      </c>
      <c r="E3267" t="s">
        <v>320</v>
      </c>
      <c r="F3267" t="s">
        <v>854</v>
      </c>
      <c r="L3267" t="s">
        <v>30</v>
      </c>
      <c r="M3267">
        <f>'Venteo Bombas Neumaticas'!AL92</f>
        <v>0</v>
      </c>
      <c r="N3267">
        <f>IFERROR(IF(L3267="CO2",M3267,IF(L3267="CH4",M3267*Hoja1!$C$19,BASEDEDATOS!M3267*Hoja1!$C$20)),0)</f>
        <v>0</v>
      </c>
    </row>
    <row r="3268" spans="2:14" x14ac:dyDescent="0.75">
      <c r="B3268" t="str">
        <f t="shared" si="33"/>
        <v>1B2aii</v>
      </c>
      <c r="C3268" t="str">
        <f>Hoja1!$C$31</f>
        <v>CRUDO</v>
      </c>
      <c r="D3268" t="s">
        <v>13</v>
      </c>
      <c r="E3268" t="s">
        <v>320</v>
      </c>
      <c r="F3268" t="s">
        <v>854</v>
      </c>
      <c r="L3268" t="s">
        <v>30</v>
      </c>
      <c r="M3268">
        <f>'Venteo Bombas Neumaticas'!AL93</f>
        <v>0</v>
      </c>
      <c r="N3268">
        <f>IFERROR(IF(L3268="CO2",M3268,IF(L3268="CH4",M3268*Hoja1!$C$19,BASEDEDATOS!M3268*Hoja1!$C$20)),0)</f>
        <v>0</v>
      </c>
    </row>
    <row r="3269" spans="2:14" x14ac:dyDescent="0.75">
      <c r="B3269" t="str">
        <f t="shared" si="33"/>
        <v>1B2aii</v>
      </c>
      <c r="C3269" t="str">
        <f>Hoja1!$C$31</f>
        <v>CRUDO</v>
      </c>
      <c r="D3269" t="s">
        <v>13</v>
      </c>
      <c r="E3269" t="s">
        <v>320</v>
      </c>
      <c r="F3269" t="s">
        <v>854</v>
      </c>
      <c r="L3269" t="s">
        <v>30</v>
      </c>
      <c r="M3269">
        <f>'Venteo Bombas Neumaticas'!AL94</f>
        <v>0</v>
      </c>
      <c r="N3269">
        <f>IFERROR(IF(L3269="CO2",M3269,IF(L3269="CH4",M3269*Hoja1!$C$19,BASEDEDATOS!M3269*Hoja1!$C$20)),0)</f>
        <v>0</v>
      </c>
    </row>
    <row r="3270" spans="2:14" x14ac:dyDescent="0.75">
      <c r="B3270" t="str">
        <f t="shared" si="33"/>
        <v>1B2aii</v>
      </c>
      <c r="C3270" t="str">
        <f>Hoja1!$C$31</f>
        <v>CRUDO</v>
      </c>
      <c r="D3270" t="s">
        <v>13</v>
      </c>
      <c r="E3270" t="s">
        <v>320</v>
      </c>
      <c r="F3270" t="s">
        <v>854</v>
      </c>
      <c r="L3270" t="s">
        <v>30</v>
      </c>
      <c r="M3270">
        <f>'Venteo Bombas Neumaticas'!AL95</f>
        <v>0</v>
      </c>
      <c r="N3270">
        <f>IFERROR(IF(L3270="CO2",M3270,IF(L3270="CH4",M3270*Hoja1!$C$19,BASEDEDATOS!M3270*Hoja1!$C$20)),0)</f>
        <v>0</v>
      </c>
    </row>
    <row r="3271" spans="2:14" x14ac:dyDescent="0.75">
      <c r="B3271" t="str">
        <f t="shared" si="33"/>
        <v>1B2aii</v>
      </c>
      <c r="C3271" t="str">
        <f>Hoja1!$C$31</f>
        <v>CRUDO</v>
      </c>
      <c r="D3271" t="s">
        <v>13</v>
      </c>
      <c r="E3271" t="s">
        <v>320</v>
      </c>
      <c r="F3271" t="s">
        <v>854</v>
      </c>
      <c r="L3271" t="s">
        <v>30</v>
      </c>
      <c r="M3271">
        <f>'Venteo Bombas Neumaticas'!AL96</f>
        <v>0</v>
      </c>
      <c r="N3271">
        <f>IFERROR(IF(L3271="CO2",M3271,IF(L3271="CH4",M3271*Hoja1!$C$19,BASEDEDATOS!M3271*Hoja1!$C$20)),0)</f>
        <v>0</v>
      </c>
    </row>
    <row r="3272" spans="2:14" x14ac:dyDescent="0.75">
      <c r="B3272" t="str">
        <f t="shared" si="33"/>
        <v>1B2aii</v>
      </c>
      <c r="C3272" t="str">
        <f>Hoja1!$C$31</f>
        <v>CRUDO</v>
      </c>
      <c r="D3272" t="s">
        <v>13</v>
      </c>
      <c r="E3272" t="s">
        <v>320</v>
      </c>
      <c r="F3272" t="s">
        <v>854</v>
      </c>
      <c r="L3272" t="s">
        <v>30</v>
      </c>
      <c r="M3272">
        <f>'Venteo Bombas Neumaticas'!AL97</f>
        <v>0</v>
      </c>
      <c r="N3272">
        <f>IFERROR(IF(L3272="CO2",M3272,IF(L3272="CH4",M3272*Hoja1!$C$19,BASEDEDATOS!M3272*Hoja1!$C$20)),0)</f>
        <v>0</v>
      </c>
    </row>
    <row r="3273" spans="2:14" x14ac:dyDescent="0.75">
      <c r="B3273" t="str">
        <f t="shared" si="33"/>
        <v>1B2aii</v>
      </c>
      <c r="C3273" t="str">
        <f>Hoja1!$C$31</f>
        <v>CRUDO</v>
      </c>
      <c r="D3273" t="s">
        <v>13</v>
      </c>
      <c r="E3273" t="s">
        <v>320</v>
      </c>
      <c r="F3273" t="s">
        <v>854</v>
      </c>
      <c r="L3273" t="s">
        <v>30</v>
      </c>
      <c r="M3273">
        <f>'Venteo Bombas Neumaticas'!AL98</f>
        <v>0</v>
      </c>
      <c r="N3273">
        <f>IFERROR(IF(L3273="CO2",M3273,IF(L3273="CH4",M3273*Hoja1!$C$19,BASEDEDATOS!M3273*Hoja1!$C$20)),0)</f>
        <v>0</v>
      </c>
    </row>
    <row r="3274" spans="2:14" x14ac:dyDescent="0.75">
      <c r="B3274" t="str">
        <f t="shared" si="33"/>
        <v>1B2aii</v>
      </c>
      <c r="C3274" t="str">
        <f>Hoja1!$C$31</f>
        <v>CRUDO</v>
      </c>
      <c r="D3274" t="s">
        <v>13</v>
      </c>
      <c r="E3274" t="s">
        <v>320</v>
      </c>
      <c r="F3274" t="s">
        <v>854</v>
      </c>
      <c r="L3274" t="s">
        <v>30</v>
      </c>
      <c r="M3274">
        <f>'Venteo Bombas Neumaticas'!AL99</f>
        <v>0</v>
      </c>
      <c r="N3274">
        <f>IFERROR(IF(L3274="CO2",M3274,IF(L3274="CH4",M3274*Hoja1!$C$19,BASEDEDATOS!M3274*Hoja1!$C$20)),0)</f>
        <v>0</v>
      </c>
    </row>
    <row r="3275" spans="2:14" x14ac:dyDescent="0.75">
      <c r="B3275" t="str">
        <f t="shared" si="33"/>
        <v>1B2aii</v>
      </c>
      <c r="C3275" t="str">
        <f>Hoja1!$C$31</f>
        <v>CRUDO</v>
      </c>
      <c r="D3275" t="s">
        <v>13</v>
      </c>
      <c r="E3275" t="s">
        <v>320</v>
      </c>
      <c r="F3275" t="s">
        <v>854</v>
      </c>
      <c r="L3275" t="s">
        <v>30</v>
      </c>
      <c r="M3275">
        <f>'Venteo Bombas Neumaticas'!AL100</f>
        <v>0</v>
      </c>
      <c r="N3275">
        <f>IFERROR(IF(L3275="CO2",M3275,IF(L3275="CH4",M3275*Hoja1!$C$19,BASEDEDATOS!M3275*Hoja1!$C$20)),0)</f>
        <v>0</v>
      </c>
    </row>
    <row r="3276" spans="2:14" x14ac:dyDescent="0.75">
      <c r="B3276" t="str">
        <f t="shared" si="33"/>
        <v>1B2aii</v>
      </c>
      <c r="C3276" t="str">
        <f>Hoja1!$C$31</f>
        <v>CRUDO</v>
      </c>
      <c r="D3276" t="s">
        <v>13</v>
      </c>
      <c r="E3276" t="s">
        <v>320</v>
      </c>
      <c r="F3276" t="s">
        <v>854</v>
      </c>
      <c r="L3276" t="s">
        <v>30</v>
      </c>
      <c r="M3276">
        <f>'Venteo Bombas Neumaticas'!AL101</f>
        <v>0</v>
      </c>
      <c r="N3276">
        <f>IFERROR(IF(L3276="CO2",M3276,IF(L3276="CH4",M3276*Hoja1!$C$19,BASEDEDATOS!M3276*Hoja1!$C$20)),0)</f>
        <v>0</v>
      </c>
    </row>
    <row r="3277" spans="2:14" x14ac:dyDescent="0.75">
      <c r="B3277" t="str">
        <f t="shared" si="33"/>
        <v>1B2aii</v>
      </c>
      <c r="C3277" t="str">
        <f>Hoja1!$C$31</f>
        <v>CRUDO</v>
      </c>
      <c r="D3277" t="s">
        <v>13</v>
      </c>
      <c r="E3277" t="s">
        <v>320</v>
      </c>
      <c r="F3277" t="s">
        <v>854</v>
      </c>
      <c r="L3277" t="s">
        <v>30</v>
      </c>
      <c r="M3277">
        <f>'Venteo Bombas Neumaticas'!AL102</f>
        <v>0</v>
      </c>
      <c r="N3277">
        <f>IFERROR(IF(L3277="CO2",M3277,IF(L3277="CH4",M3277*Hoja1!$C$19,BASEDEDATOS!M3277*Hoja1!$C$20)),0)</f>
        <v>0</v>
      </c>
    </row>
    <row r="3278" spans="2:14" x14ac:dyDescent="0.75">
      <c r="B3278" t="str">
        <f t="shared" si="33"/>
        <v>1B2aii</v>
      </c>
      <c r="C3278" t="str">
        <f>Hoja1!$C$31</f>
        <v>CRUDO</v>
      </c>
      <c r="D3278" t="s">
        <v>13</v>
      </c>
      <c r="E3278" t="s">
        <v>320</v>
      </c>
      <c r="F3278" t="s">
        <v>854</v>
      </c>
      <c r="L3278" t="s">
        <v>30</v>
      </c>
      <c r="M3278">
        <f>'Venteo Bombas Neumaticas'!AL103</f>
        <v>0</v>
      </c>
      <c r="N3278">
        <f>IFERROR(IF(L3278="CO2",M3278,IF(L3278="CH4",M3278*Hoja1!$C$19,BASEDEDATOS!M3278*Hoja1!$C$20)),0)</f>
        <v>0</v>
      </c>
    </row>
    <row r="3279" spans="2:14" x14ac:dyDescent="0.75">
      <c r="B3279" t="str">
        <f t="shared" si="33"/>
        <v>1B2aii</v>
      </c>
      <c r="C3279" t="str">
        <f>Hoja1!$C$31</f>
        <v>CRUDO</v>
      </c>
      <c r="D3279" t="s">
        <v>13</v>
      </c>
      <c r="E3279" t="s">
        <v>320</v>
      </c>
      <c r="F3279" t="s">
        <v>854</v>
      </c>
      <c r="L3279" t="s">
        <v>30</v>
      </c>
      <c r="M3279">
        <f>'Venteo Bombas Neumaticas'!AL104</f>
        <v>0</v>
      </c>
      <c r="N3279">
        <f>IFERROR(IF(L3279="CO2",M3279,IF(L3279="CH4",M3279*Hoja1!$C$19,BASEDEDATOS!M3279*Hoja1!$C$20)),0)</f>
        <v>0</v>
      </c>
    </row>
    <row r="3280" spans="2:14" x14ac:dyDescent="0.75">
      <c r="B3280" t="str">
        <f t="shared" si="33"/>
        <v>1B2aii</v>
      </c>
      <c r="C3280" t="str">
        <f>Hoja1!$C$31</f>
        <v>CRUDO</v>
      </c>
      <c r="D3280" t="s">
        <v>13</v>
      </c>
      <c r="E3280" t="s">
        <v>320</v>
      </c>
      <c r="F3280" t="s">
        <v>854</v>
      </c>
      <c r="L3280" t="s">
        <v>30</v>
      </c>
      <c r="M3280">
        <f>'Venteo Bombas Neumaticas'!AL105</f>
        <v>0</v>
      </c>
      <c r="N3280">
        <f>IFERROR(IF(L3280="CO2",M3280,IF(L3280="CH4",M3280*Hoja1!$C$19,BASEDEDATOS!M3280*Hoja1!$C$20)),0)</f>
        <v>0</v>
      </c>
    </row>
    <row r="3281" spans="2:14" x14ac:dyDescent="0.75">
      <c r="B3281" t="str">
        <f t="shared" si="33"/>
        <v>1B2aii</v>
      </c>
      <c r="C3281" t="str">
        <f>Hoja1!$C$31</f>
        <v>CRUDO</v>
      </c>
      <c r="D3281" t="s">
        <v>13</v>
      </c>
      <c r="E3281" t="s">
        <v>320</v>
      </c>
      <c r="F3281" t="s">
        <v>854</v>
      </c>
      <c r="L3281" t="s">
        <v>30</v>
      </c>
      <c r="M3281">
        <f>'Venteo Bombas Neumaticas'!AL106</f>
        <v>0</v>
      </c>
      <c r="N3281">
        <f>IFERROR(IF(L3281="CO2",M3281,IF(L3281="CH4",M3281*Hoja1!$C$19,BASEDEDATOS!M3281*Hoja1!$C$20)),0)</f>
        <v>0</v>
      </c>
    </row>
    <row r="3282" spans="2:14" x14ac:dyDescent="0.75">
      <c r="B3282" t="str">
        <f t="shared" si="33"/>
        <v>1B2aii</v>
      </c>
      <c r="C3282" t="str">
        <f>Hoja1!$C$31</f>
        <v>CRUDO</v>
      </c>
      <c r="D3282" t="s">
        <v>13</v>
      </c>
      <c r="E3282" t="s">
        <v>320</v>
      </c>
      <c r="F3282" t="s">
        <v>854</v>
      </c>
      <c r="L3282" t="s">
        <v>30</v>
      </c>
      <c r="M3282">
        <f>'Venteo Bombas Neumaticas'!AL107</f>
        <v>0</v>
      </c>
      <c r="N3282">
        <f>IFERROR(IF(L3282="CO2",M3282,IF(L3282="CH4",M3282*Hoja1!$C$19,BASEDEDATOS!M3282*Hoja1!$C$20)),0)</f>
        <v>0</v>
      </c>
    </row>
    <row r="3283" spans="2:14" x14ac:dyDescent="0.75">
      <c r="B3283" t="str">
        <f t="shared" si="33"/>
        <v>1B2aii</v>
      </c>
      <c r="C3283" t="str">
        <f>Hoja1!$C$31</f>
        <v>CRUDO</v>
      </c>
      <c r="D3283" t="s">
        <v>13</v>
      </c>
      <c r="E3283" t="s">
        <v>320</v>
      </c>
      <c r="F3283" t="s">
        <v>854</v>
      </c>
      <c r="L3283" t="s">
        <v>30</v>
      </c>
      <c r="M3283">
        <f>'Venteo Bombas Neumaticas'!AL108</f>
        <v>0</v>
      </c>
      <c r="N3283">
        <f>IFERROR(IF(L3283="CO2",M3283,IF(L3283="CH4",M3283*Hoja1!$C$19,BASEDEDATOS!M3283*Hoja1!$C$20)),0)</f>
        <v>0</v>
      </c>
    </row>
    <row r="3284" spans="2:14" x14ac:dyDescent="0.75">
      <c r="B3284" t="str">
        <f t="shared" si="33"/>
        <v>1B2aii</v>
      </c>
      <c r="C3284" t="str">
        <f>Hoja1!$C$31</f>
        <v>CRUDO</v>
      </c>
      <c r="D3284" t="s">
        <v>13</v>
      </c>
      <c r="E3284" t="s">
        <v>320</v>
      </c>
      <c r="F3284" t="s">
        <v>854</v>
      </c>
      <c r="L3284" t="s">
        <v>30</v>
      </c>
      <c r="M3284">
        <f>'Venteo Bombas Neumaticas'!AL109</f>
        <v>0</v>
      </c>
      <c r="N3284">
        <f>IFERROR(IF(L3284="CO2",M3284,IF(L3284="CH4",M3284*Hoja1!$C$19,BASEDEDATOS!M3284*Hoja1!$C$20)),0)</f>
        <v>0</v>
      </c>
    </row>
    <row r="3285" spans="2:14" x14ac:dyDescent="0.75">
      <c r="B3285" t="str">
        <f t="shared" si="33"/>
        <v>1B2aii</v>
      </c>
      <c r="C3285" t="str">
        <f>Hoja1!$C$31</f>
        <v>CRUDO</v>
      </c>
      <c r="D3285" t="s">
        <v>13</v>
      </c>
      <c r="E3285" t="s">
        <v>320</v>
      </c>
      <c r="F3285" t="s">
        <v>854</v>
      </c>
      <c r="L3285" t="s">
        <v>30</v>
      </c>
      <c r="M3285">
        <f>'Venteo Bombas Neumaticas'!AL110</f>
        <v>0</v>
      </c>
      <c r="N3285">
        <f>IFERROR(IF(L3285="CO2",M3285,IF(L3285="CH4",M3285*Hoja1!$C$19,BASEDEDATOS!M3285*Hoja1!$C$20)),0)</f>
        <v>0</v>
      </c>
    </row>
    <row r="3286" spans="2:14" x14ac:dyDescent="0.75">
      <c r="B3286" t="str">
        <f t="shared" si="33"/>
        <v>1B2aii</v>
      </c>
      <c r="C3286" t="str">
        <f>Hoja1!$C$31</f>
        <v>CRUDO</v>
      </c>
      <c r="D3286" t="s">
        <v>13</v>
      </c>
      <c r="E3286" t="s">
        <v>320</v>
      </c>
      <c r="F3286" t="s">
        <v>854</v>
      </c>
      <c r="L3286" t="s">
        <v>30</v>
      </c>
      <c r="M3286">
        <f>'Venteo Bombas Neumaticas'!AL111</f>
        <v>0</v>
      </c>
      <c r="N3286">
        <f>IFERROR(IF(L3286="CO2",M3286,IF(L3286="CH4",M3286*Hoja1!$C$19,BASEDEDATOS!M3286*Hoja1!$C$20)),0)</f>
        <v>0</v>
      </c>
    </row>
    <row r="3287" spans="2:14" x14ac:dyDescent="0.75">
      <c r="B3287" t="str">
        <f t="shared" si="33"/>
        <v>1B2aii</v>
      </c>
      <c r="C3287" t="str">
        <f>Hoja1!$C$31</f>
        <v>CRUDO</v>
      </c>
      <c r="D3287" t="s">
        <v>13</v>
      </c>
      <c r="E3287" t="s">
        <v>320</v>
      </c>
      <c r="F3287" t="s">
        <v>854</v>
      </c>
      <c r="L3287" t="s">
        <v>30</v>
      </c>
      <c r="M3287">
        <f>'Venteo Bombas Neumaticas'!AL112</f>
        <v>0</v>
      </c>
      <c r="N3287">
        <f>IFERROR(IF(L3287="CO2",M3287,IF(L3287="CH4",M3287*Hoja1!$C$19,BASEDEDATOS!M3287*Hoja1!$C$20)),0)</f>
        <v>0</v>
      </c>
    </row>
    <row r="3288" spans="2:14" x14ac:dyDescent="0.75">
      <c r="B3288" t="str">
        <f t="shared" si="33"/>
        <v>1B2aii</v>
      </c>
      <c r="C3288" t="str">
        <f>Hoja1!$C$31</f>
        <v>CRUDO</v>
      </c>
      <c r="D3288" t="s">
        <v>13</v>
      </c>
      <c r="E3288" t="s">
        <v>320</v>
      </c>
      <c r="F3288" t="s">
        <v>854</v>
      </c>
      <c r="L3288" t="s">
        <v>30</v>
      </c>
      <c r="M3288">
        <f>'Venteo Bombas Neumaticas'!AL113</f>
        <v>0</v>
      </c>
      <c r="N3288">
        <f>IFERROR(IF(L3288="CO2",M3288,IF(L3288="CH4",M3288*Hoja1!$C$19,BASEDEDATOS!M3288*Hoja1!$C$20)),0)</f>
        <v>0</v>
      </c>
    </row>
    <row r="3289" spans="2:14" x14ac:dyDescent="0.75">
      <c r="B3289" t="str">
        <f t="shared" si="33"/>
        <v>1B2aii</v>
      </c>
      <c r="C3289" t="str">
        <f>Hoja1!$C$31</f>
        <v>CRUDO</v>
      </c>
      <c r="D3289" t="s">
        <v>13</v>
      </c>
      <c r="E3289" t="s">
        <v>320</v>
      </c>
      <c r="F3289" t="s">
        <v>854</v>
      </c>
      <c r="L3289" t="s">
        <v>30</v>
      </c>
      <c r="M3289">
        <f>'Venteo Bombas Neumaticas'!AL114</f>
        <v>0</v>
      </c>
      <c r="N3289">
        <f>IFERROR(IF(L3289="CO2",M3289,IF(L3289="CH4",M3289*Hoja1!$C$19,BASEDEDATOS!M3289*Hoja1!$C$20)),0)</f>
        <v>0</v>
      </c>
    </row>
    <row r="3290" spans="2:14" x14ac:dyDescent="0.75">
      <c r="B3290" t="str">
        <f t="shared" si="33"/>
        <v>1B2aii</v>
      </c>
      <c r="C3290" t="str">
        <f>Hoja1!$C$31</f>
        <v>CRUDO</v>
      </c>
      <c r="D3290" t="s">
        <v>13</v>
      </c>
      <c r="E3290" t="s">
        <v>320</v>
      </c>
      <c r="F3290" t="s">
        <v>854</v>
      </c>
      <c r="L3290" t="s">
        <v>30</v>
      </c>
      <c r="M3290">
        <f>'Venteo Bombas Neumaticas'!AL115</f>
        <v>0</v>
      </c>
      <c r="N3290">
        <f>IFERROR(IF(L3290="CO2",M3290,IF(L3290="CH4",M3290*Hoja1!$C$19,BASEDEDATOS!M3290*Hoja1!$C$20)),0)</f>
        <v>0</v>
      </c>
    </row>
    <row r="3291" spans="2:14" x14ac:dyDescent="0.75">
      <c r="B3291" t="str">
        <f t="shared" si="33"/>
        <v>1B2aii</v>
      </c>
      <c r="C3291" t="str">
        <f>Hoja1!$C$31</f>
        <v>CRUDO</v>
      </c>
      <c r="D3291" t="s">
        <v>13</v>
      </c>
      <c r="E3291" t="s">
        <v>320</v>
      </c>
      <c r="F3291" t="s">
        <v>854</v>
      </c>
      <c r="L3291" t="s">
        <v>30</v>
      </c>
      <c r="M3291">
        <f>'Venteo Bombas Neumaticas'!AL116</f>
        <v>0</v>
      </c>
      <c r="N3291">
        <f>IFERROR(IF(L3291="CO2",M3291,IF(L3291="CH4",M3291*Hoja1!$C$19,BASEDEDATOS!M3291*Hoja1!$C$20)),0)</f>
        <v>0</v>
      </c>
    </row>
    <row r="3292" spans="2:14" x14ac:dyDescent="0.75">
      <c r="B3292" t="str">
        <f t="shared" si="33"/>
        <v>1B2aii</v>
      </c>
      <c r="C3292" t="str">
        <f>Hoja1!$C$31</f>
        <v>CRUDO</v>
      </c>
      <c r="D3292" t="s">
        <v>13</v>
      </c>
      <c r="E3292" t="s">
        <v>320</v>
      </c>
      <c r="F3292" t="s">
        <v>854</v>
      </c>
      <c r="L3292" t="s">
        <v>30</v>
      </c>
      <c r="M3292">
        <f>'Venteo Bombas Neumaticas'!AL117</f>
        <v>0</v>
      </c>
      <c r="N3292">
        <f>IFERROR(IF(L3292="CO2",M3292,IF(L3292="CH4",M3292*Hoja1!$C$19,BASEDEDATOS!M3292*Hoja1!$C$20)),0)</f>
        <v>0</v>
      </c>
    </row>
    <row r="3293" spans="2:14" x14ac:dyDescent="0.75">
      <c r="B3293" t="str">
        <f t="shared" si="33"/>
        <v>1B2aii</v>
      </c>
      <c r="C3293" t="str">
        <f>Hoja1!$C$31</f>
        <v>CRUDO</v>
      </c>
      <c r="D3293" t="s">
        <v>13</v>
      </c>
      <c r="E3293" t="s">
        <v>320</v>
      </c>
      <c r="F3293" t="s">
        <v>854</v>
      </c>
      <c r="L3293" t="s">
        <v>30</v>
      </c>
      <c r="M3293">
        <f>'Venteo Bombas Neumaticas'!AL118</f>
        <v>0</v>
      </c>
      <c r="N3293">
        <f>IFERROR(IF(L3293="CO2",M3293,IF(L3293="CH4",M3293*Hoja1!$C$19,BASEDEDATOS!M3293*Hoja1!$C$20)),0)</f>
        <v>0</v>
      </c>
    </row>
    <row r="3294" spans="2:14" x14ac:dyDescent="0.75">
      <c r="B3294" t="str">
        <f t="shared" si="33"/>
        <v>1B2aii</v>
      </c>
      <c r="C3294" t="str">
        <f>Hoja1!$C$31</f>
        <v>CRUDO</v>
      </c>
      <c r="D3294" t="s">
        <v>13</v>
      </c>
      <c r="E3294" t="s">
        <v>320</v>
      </c>
      <c r="F3294" t="s">
        <v>854</v>
      </c>
      <c r="L3294" t="s">
        <v>30</v>
      </c>
      <c r="M3294">
        <f>'Venteo Bombas Neumaticas'!AL119</f>
        <v>0</v>
      </c>
      <c r="N3294">
        <f>IFERROR(IF(L3294="CO2",M3294,IF(L3294="CH4",M3294*Hoja1!$C$19,BASEDEDATOS!M3294*Hoja1!$C$20)),0)</f>
        <v>0</v>
      </c>
    </row>
    <row r="3295" spans="2:14" x14ac:dyDescent="0.75">
      <c r="B3295" t="str">
        <f t="shared" si="33"/>
        <v>1B2aii</v>
      </c>
      <c r="C3295" t="str">
        <f>Hoja1!$C$31</f>
        <v>CRUDO</v>
      </c>
      <c r="D3295" t="s">
        <v>13</v>
      </c>
      <c r="E3295" t="s">
        <v>320</v>
      </c>
      <c r="F3295" t="s">
        <v>854</v>
      </c>
      <c r="L3295" t="s">
        <v>30</v>
      </c>
      <c r="M3295">
        <f>'Venteo Bombas Neumaticas'!AL120</f>
        <v>0</v>
      </c>
      <c r="N3295">
        <f>IFERROR(IF(L3295="CO2",M3295,IF(L3295="CH4",M3295*Hoja1!$C$19,BASEDEDATOS!M3295*Hoja1!$C$20)),0)</f>
        <v>0</v>
      </c>
    </row>
    <row r="3296" spans="2:14" x14ac:dyDescent="0.75">
      <c r="B3296" t="str">
        <f t="shared" si="33"/>
        <v>1B2aii</v>
      </c>
      <c r="C3296" t="str">
        <f>Hoja1!$C$31</f>
        <v>CRUDO</v>
      </c>
      <c r="D3296" t="s">
        <v>13</v>
      </c>
      <c r="E3296" t="s">
        <v>320</v>
      </c>
      <c r="F3296" t="s">
        <v>854</v>
      </c>
      <c r="L3296" t="s">
        <v>30</v>
      </c>
      <c r="M3296">
        <f>'Venteo Bombas Neumaticas'!AL121</f>
        <v>0</v>
      </c>
      <c r="N3296">
        <f>IFERROR(IF(L3296="CO2",M3296,IF(L3296="CH4",M3296*Hoja1!$C$19,BASEDEDATOS!M3296*Hoja1!$C$20)),0)</f>
        <v>0</v>
      </c>
    </row>
    <row r="3297" spans="2:14" x14ac:dyDescent="0.75">
      <c r="B3297" t="str">
        <f t="shared" si="33"/>
        <v>1B2aii</v>
      </c>
      <c r="C3297" t="str">
        <f>Hoja1!$C$31</f>
        <v>CRUDO</v>
      </c>
      <c r="D3297" t="s">
        <v>13</v>
      </c>
      <c r="E3297" t="s">
        <v>320</v>
      </c>
      <c r="F3297" t="s">
        <v>854</v>
      </c>
      <c r="L3297" t="s">
        <v>30</v>
      </c>
      <c r="M3297">
        <f>'Venteo Bombas Neumaticas'!AL122</f>
        <v>0</v>
      </c>
      <c r="N3297">
        <f>IFERROR(IF(L3297="CO2",M3297,IF(L3297="CH4",M3297*Hoja1!$C$19,BASEDEDATOS!M3297*Hoja1!$C$20)),0)</f>
        <v>0</v>
      </c>
    </row>
    <row r="3298" spans="2:14" x14ac:dyDescent="0.75">
      <c r="B3298" t="str">
        <f t="shared" si="33"/>
        <v>1B2aii</v>
      </c>
      <c r="C3298" t="str">
        <f>Hoja1!$C$31</f>
        <v>CRUDO</v>
      </c>
      <c r="D3298" t="s">
        <v>13</v>
      </c>
      <c r="E3298" t="s">
        <v>320</v>
      </c>
      <c r="F3298" t="s">
        <v>854</v>
      </c>
      <c r="L3298" t="s">
        <v>30</v>
      </c>
      <c r="M3298">
        <f>'Venteo Bombas Neumaticas'!AL123</f>
        <v>0</v>
      </c>
      <c r="N3298">
        <f>IFERROR(IF(L3298="CO2",M3298,IF(L3298="CH4",M3298*Hoja1!$C$19,BASEDEDATOS!M3298*Hoja1!$C$20)),0)</f>
        <v>0</v>
      </c>
    </row>
    <row r="3299" spans="2:14" x14ac:dyDescent="0.75">
      <c r="B3299" t="str">
        <f t="shared" ref="B3299:B3362" si="34">IF(C3299="CRUDO","1B2aii","1B2bii")</f>
        <v>1B2aii</v>
      </c>
      <c r="C3299" t="str">
        <f>Hoja1!$C$31</f>
        <v>CRUDO</v>
      </c>
      <c r="D3299" t="s">
        <v>13</v>
      </c>
      <c r="E3299" t="s">
        <v>320</v>
      </c>
      <c r="F3299" t="s">
        <v>854</v>
      </c>
      <c r="L3299" t="s">
        <v>30</v>
      </c>
      <c r="M3299">
        <f>'Venteo Bombas Neumaticas'!AL124</f>
        <v>0</v>
      </c>
      <c r="N3299">
        <f>IFERROR(IF(L3299="CO2",M3299,IF(L3299="CH4",M3299*Hoja1!$C$19,BASEDEDATOS!M3299*Hoja1!$C$20)),0)</f>
        <v>0</v>
      </c>
    </row>
    <row r="3300" spans="2:14" x14ac:dyDescent="0.75">
      <c r="B3300" t="str">
        <f t="shared" si="34"/>
        <v>1B2aii</v>
      </c>
      <c r="C3300" t="str">
        <f>Hoja1!$C$31</f>
        <v>CRUDO</v>
      </c>
      <c r="D3300" t="s">
        <v>13</v>
      </c>
      <c r="E3300" t="s">
        <v>320</v>
      </c>
      <c r="F3300" t="s">
        <v>854</v>
      </c>
      <c r="L3300" t="s">
        <v>30</v>
      </c>
      <c r="M3300">
        <f>'Venteo Bombas Neumaticas'!AL125</f>
        <v>0</v>
      </c>
      <c r="N3300">
        <f>IFERROR(IF(L3300="CO2",M3300,IF(L3300="CH4",M3300*Hoja1!$C$19,BASEDEDATOS!M3300*Hoja1!$C$20)),0)</f>
        <v>0</v>
      </c>
    </row>
    <row r="3301" spans="2:14" x14ac:dyDescent="0.75">
      <c r="B3301" t="str">
        <f t="shared" si="34"/>
        <v>1B2aii</v>
      </c>
      <c r="C3301" t="str">
        <f>Hoja1!$C$31</f>
        <v>CRUDO</v>
      </c>
      <c r="D3301" t="s">
        <v>13</v>
      </c>
      <c r="E3301" t="s">
        <v>320</v>
      </c>
      <c r="F3301" t="s">
        <v>854</v>
      </c>
      <c r="L3301" t="s">
        <v>30</v>
      </c>
      <c r="M3301">
        <f>'Venteo Bombas Neumaticas'!AL126</f>
        <v>0</v>
      </c>
      <c r="N3301">
        <f>IFERROR(IF(L3301="CO2",M3301,IF(L3301="CH4",M3301*Hoja1!$C$19,BASEDEDATOS!M3301*Hoja1!$C$20)),0)</f>
        <v>0</v>
      </c>
    </row>
    <row r="3302" spans="2:14" x14ac:dyDescent="0.75">
      <c r="B3302" t="str">
        <f t="shared" si="34"/>
        <v>1B2aii</v>
      </c>
      <c r="C3302" t="str">
        <f>Hoja1!$C$31</f>
        <v>CRUDO</v>
      </c>
      <c r="D3302" t="s">
        <v>13</v>
      </c>
      <c r="E3302" t="s">
        <v>320</v>
      </c>
      <c r="F3302" t="s">
        <v>854</v>
      </c>
      <c r="L3302" t="s">
        <v>30</v>
      </c>
      <c r="M3302">
        <f>'Venteo Bombas Neumaticas'!AL127</f>
        <v>0</v>
      </c>
      <c r="N3302">
        <f>IFERROR(IF(L3302="CO2",M3302,IF(L3302="CH4",M3302*Hoja1!$C$19,BASEDEDATOS!M3302*Hoja1!$C$20)),0)</f>
        <v>0</v>
      </c>
    </row>
    <row r="3303" spans="2:14" x14ac:dyDescent="0.75">
      <c r="B3303" t="str">
        <f t="shared" si="34"/>
        <v>1B2aii</v>
      </c>
      <c r="C3303" t="str">
        <f>Hoja1!$C$31</f>
        <v>CRUDO</v>
      </c>
      <c r="D3303" t="s">
        <v>13</v>
      </c>
      <c r="E3303" t="s">
        <v>320</v>
      </c>
      <c r="F3303" t="s">
        <v>854</v>
      </c>
      <c r="L3303" t="s">
        <v>30</v>
      </c>
      <c r="M3303">
        <f>'Venteo Bombas Neumaticas'!AL128</f>
        <v>0</v>
      </c>
      <c r="N3303">
        <f>IFERROR(IF(L3303="CO2",M3303,IF(L3303="CH4",M3303*Hoja1!$C$19,BASEDEDATOS!M3303*Hoja1!$C$20)),0)</f>
        <v>0</v>
      </c>
    </row>
    <row r="3304" spans="2:14" x14ac:dyDescent="0.75">
      <c r="B3304" t="str">
        <f t="shared" si="34"/>
        <v>1B2aii</v>
      </c>
      <c r="C3304" t="str">
        <f>Hoja1!$C$31</f>
        <v>CRUDO</v>
      </c>
      <c r="D3304" t="s">
        <v>13</v>
      </c>
      <c r="E3304" t="s">
        <v>320</v>
      </c>
      <c r="F3304" t="s">
        <v>854</v>
      </c>
      <c r="L3304" t="s">
        <v>30</v>
      </c>
      <c r="M3304">
        <f>'Venteo Bombas Neumaticas'!AL129</f>
        <v>0</v>
      </c>
      <c r="N3304">
        <f>IFERROR(IF(L3304="CO2",M3304,IF(L3304="CH4",M3304*Hoja1!$C$19,BASEDEDATOS!M3304*Hoja1!$C$20)),0)</f>
        <v>0</v>
      </c>
    </row>
    <row r="3305" spans="2:14" x14ac:dyDescent="0.75">
      <c r="B3305" t="str">
        <f t="shared" si="34"/>
        <v>1B2aii</v>
      </c>
      <c r="C3305" t="str">
        <f>Hoja1!$C$31</f>
        <v>CRUDO</v>
      </c>
      <c r="D3305" t="s">
        <v>13</v>
      </c>
      <c r="E3305" t="s">
        <v>320</v>
      </c>
      <c r="F3305" t="s">
        <v>854</v>
      </c>
      <c r="L3305" t="s">
        <v>30</v>
      </c>
      <c r="M3305">
        <f>'Venteo Bombas Neumaticas'!AL130</f>
        <v>0</v>
      </c>
      <c r="N3305">
        <f>IFERROR(IF(L3305="CO2",M3305,IF(L3305="CH4",M3305*Hoja1!$C$19,BASEDEDATOS!M3305*Hoja1!$C$20)),0)</f>
        <v>0</v>
      </c>
    </row>
    <row r="3306" spans="2:14" x14ac:dyDescent="0.75">
      <c r="B3306" t="str">
        <f t="shared" si="34"/>
        <v>1B2aii</v>
      </c>
      <c r="C3306" t="str">
        <f>Hoja1!$C$31</f>
        <v>CRUDO</v>
      </c>
      <c r="D3306" t="s">
        <v>13</v>
      </c>
      <c r="E3306" t="s">
        <v>320</v>
      </c>
      <c r="F3306" t="s">
        <v>854</v>
      </c>
      <c r="L3306" t="s">
        <v>30</v>
      </c>
      <c r="M3306">
        <f>'Venteo Bombas Neumaticas'!AL131</f>
        <v>0</v>
      </c>
      <c r="N3306">
        <f>IFERROR(IF(L3306="CO2",M3306,IF(L3306="CH4",M3306*Hoja1!$C$19,BASEDEDATOS!M3306*Hoja1!$C$20)),0)</f>
        <v>0</v>
      </c>
    </row>
    <row r="3307" spans="2:14" x14ac:dyDescent="0.75">
      <c r="B3307" t="str">
        <f t="shared" si="34"/>
        <v>1B2aii</v>
      </c>
      <c r="C3307" t="str">
        <f>Hoja1!$C$31</f>
        <v>CRUDO</v>
      </c>
      <c r="D3307" t="s">
        <v>13</v>
      </c>
      <c r="E3307" t="s">
        <v>320</v>
      </c>
      <c r="F3307" t="s">
        <v>854</v>
      </c>
      <c r="L3307" t="s">
        <v>30</v>
      </c>
      <c r="M3307">
        <f>'Venteo Bombas Neumaticas'!AL132</f>
        <v>0</v>
      </c>
      <c r="N3307">
        <f>IFERROR(IF(L3307="CO2",M3307,IF(L3307="CH4",M3307*Hoja1!$C$19,BASEDEDATOS!M3307*Hoja1!$C$20)),0)</f>
        <v>0</v>
      </c>
    </row>
    <row r="3308" spans="2:14" x14ac:dyDescent="0.75">
      <c r="B3308" t="str">
        <f t="shared" si="34"/>
        <v>1B2aii</v>
      </c>
      <c r="C3308" t="str">
        <f>Hoja1!$C$31</f>
        <v>CRUDO</v>
      </c>
      <c r="D3308" t="s">
        <v>13</v>
      </c>
      <c r="E3308" t="s">
        <v>320</v>
      </c>
      <c r="F3308" t="s">
        <v>854</v>
      </c>
      <c r="L3308" t="s">
        <v>30</v>
      </c>
      <c r="M3308">
        <f>'Venteo Bombas Neumaticas'!AL133</f>
        <v>0</v>
      </c>
      <c r="N3308">
        <f>IFERROR(IF(L3308="CO2",M3308,IF(L3308="CH4",M3308*Hoja1!$C$19,BASEDEDATOS!M3308*Hoja1!$C$20)),0)</f>
        <v>0</v>
      </c>
    </row>
    <row r="3309" spans="2:14" x14ac:dyDescent="0.75">
      <c r="B3309" t="str">
        <f t="shared" si="34"/>
        <v>1B2aii</v>
      </c>
      <c r="C3309" t="str">
        <f>Hoja1!$C$31</f>
        <v>CRUDO</v>
      </c>
      <c r="D3309" t="s">
        <v>13</v>
      </c>
      <c r="E3309" t="s">
        <v>320</v>
      </c>
      <c r="F3309" t="s">
        <v>854</v>
      </c>
      <c r="L3309" t="s">
        <v>30</v>
      </c>
      <c r="M3309">
        <f>'Venteo Bombas Neumaticas'!AL134</f>
        <v>0</v>
      </c>
      <c r="N3309">
        <f>IFERROR(IF(L3309="CO2",M3309,IF(L3309="CH4",M3309*Hoja1!$C$19,BASEDEDATOS!M3309*Hoja1!$C$20)),0)</f>
        <v>0</v>
      </c>
    </row>
    <row r="3310" spans="2:14" x14ac:dyDescent="0.75">
      <c r="B3310" t="str">
        <f t="shared" si="34"/>
        <v>1B2aii</v>
      </c>
      <c r="C3310" t="str">
        <f>Hoja1!$C$31</f>
        <v>CRUDO</v>
      </c>
      <c r="D3310" t="s">
        <v>13</v>
      </c>
      <c r="E3310" t="s">
        <v>320</v>
      </c>
      <c r="F3310" t="s">
        <v>854</v>
      </c>
      <c r="L3310" t="s">
        <v>30</v>
      </c>
      <c r="M3310">
        <f>'Venteo Bombas Neumaticas'!AL135</f>
        <v>0</v>
      </c>
      <c r="N3310">
        <f>IFERROR(IF(L3310="CO2",M3310,IF(L3310="CH4",M3310*Hoja1!$C$19,BASEDEDATOS!M3310*Hoja1!$C$20)),0)</f>
        <v>0</v>
      </c>
    </row>
    <row r="3311" spans="2:14" x14ac:dyDescent="0.75">
      <c r="B3311" t="str">
        <f t="shared" si="34"/>
        <v>1B2aii</v>
      </c>
      <c r="C3311" t="str">
        <f>Hoja1!$C$31</f>
        <v>CRUDO</v>
      </c>
      <c r="D3311" t="s">
        <v>13</v>
      </c>
      <c r="E3311" t="s">
        <v>320</v>
      </c>
      <c r="F3311" t="s">
        <v>854</v>
      </c>
      <c r="L3311" t="s">
        <v>30</v>
      </c>
      <c r="M3311">
        <f>'Venteo Bombas Neumaticas'!AL136</f>
        <v>0</v>
      </c>
      <c r="N3311">
        <f>IFERROR(IF(L3311="CO2",M3311,IF(L3311="CH4",M3311*Hoja1!$C$19,BASEDEDATOS!M3311*Hoja1!$C$20)),0)</f>
        <v>0</v>
      </c>
    </row>
    <row r="3312" spans="2:14" x14ac:dyDescent="0.75">
      <c r="B3312" t="str">
        <f t="shared" si="34"/>
        <v>1B2aii</v>
      </c>
      <c r="C3312" t="str">
        <f>Hoja1!$C$31</f>
        <v>CRUDO</v>
      </c>
      <c r="D3312" t="s">
        <v>13</v>
      </c>
      <c r="E3312" t="s">
        <v>320</v>
      </c>
      <c r="F3312" t="s">
        <v>854</v>
      </c>
      <c r="L3312" t="s">
        <v>30</v>
      </c>
      <c r="M3312">
        <f>'Venteo Bombas Neumaticas'!AL137</f>
        <v>0</v>
      </c>
      <c r="N3312">
        <f>IFERROR(IF(L3312="CO2",M3312,IF(L3312="CH4",M3312*Hoja1!$C$19,BASEDEDATOS!M3312*Hoja1!$C$20)),0)</f>
        <v>0</v>
      </c>
    </row>
    <row r="3313" spans="2:14" x14ac:dyDescent="0.75">
      <c r="B3313" t="str">
        <f t="shared" si="34"/>
        <v>1B2aii</v>
      </c>
      <c r="C3313" t="str">
        <f>Hoja1!$C$31</f>
        <v>CRUDO</v>
      </c>
      <c r="D3313" t="s">
        <v>13</v>
      </c>
      <c r="E3313" t="s">
        <v>320</v>
      </c>
      <c r="F3313" t="s">
        <v>854</v>
      </c>
      <c r="L3313" t="s">
        <v>30</v>
      </c>
      <c r="M3313">
        <f>'Venteo Bombas Neumaticas'!AL138</f>
        <v>0</v>
      </c>
      <c r="N3313">
        <f>IFERROR(IF(L3313="CO2",M3313,IF(L3313="CH4",M3313*Hoja1!$C$19,BASEDEDATOS!M3313*Hoja1!$C$20)),0)</f>
        <v>0</v>
      </c>
    </row>
    <row r="3314" spans="2:14" x14ac:dyDescent="0.75">
      <c r="B3314" t="str">
        <f t="shared" si="34"/>
        <v>1B2aii</v>
      </c>
      <c r="C3314" t="str">
        <f>Hoja1!$C$31</f>
        <v>CRUDO</v>
      </c>
      <c r="D3314" t="s">
        <v>13</v>
      </c>
      <c r="E3314" t="s">
        <v>320</v>
      </c>
      <c r="F3314" t="s">
        <v>854</v>
      </c>
      <c r="L3314" t="s">
        <v>30</v>
      </c>
      <c r="M3314">
        <f>'Venteo Bombas Neumaticas'!AL139</f>
        <v>0</v>
      </c>
      <c r="N3314">
        <f>IFERROR(IF(L3314="CO2",M3314,IF(L3314="CH4",M3314*Hoja1!$C$19,BASEDEDATOS!M3314*Hoja1!$C$20)),0)</f>
        <v>0</v>
      </c>
    </row>
    <row r="3315" spans="2:14" x14ac:dyDescent="0.75">
      <c r="B3315" t="str">
        <f t="shared" si="34"/>
        <v>1B2aii</v>
      </c>
      <c r="C3315" t="str">
        <f>Hoja1!$C$31</f>
        <v>CRUDO</v>
      </c>
      <c r="D3315" t="s">
        <v>13</v>
      </c>
      <c r="E3315" t="s">
        <v>320</v>
      </c>
      <c r="F3315" t="s">
        <v>854</v>
      </c>
      <c r="L3315" t="s">
        <v>30</v>
      </c>
      <c r="M3315">
        <f>'Venteo Bombas Neumaticas'!AL140</f>
        <v>0</v>
      </c>
      <c r="N3315">
        <f>IFERROR(IF(L3315="CO2",M3315,IF(L3315="CH4",M3315*Hoja1!$C$19,BASEDEDATOS!M3315*Hoja1!$C$20)),0)</f>
        <v>0</v>
      </c>
    </row>
    <row r="3316" spans="2:14" x14ac:dyDescent="0.75">
      <c r="B3316" t="str">
        <f t="shared" si="34"/>
        <v>1B2aii</v>
      </c>
      <c r="C3316" t="str">
        <f>Hoja1!$C$31</f>
        <v>CRUDO</v>
      </c>
      <c r="D3316" t="s">
        <v>13</v>
      </c>
      <c r="E3316" t="s">
        <v>320</v>
      </c>
      <c r="F3316" t="s">
        <v>854</v>
      </c>
      <c r="L3316" t="s">
        <v>30</v>
      </c>
      <c r="M3316">
        <f>'Venteo Bombas Neumaticas'!AL141</f>
        <v>0</v>
      </c>
      <c r="N3316">
        <f>IFERROR(IF(L3316="CO2",M3316,IF(L3316="CH4",M3316*Hoja1!$C$19,BASEDEDATOS!M3316*Hoja1!$C$20)),0)</f>
        <v>0</v>
      </c>
    </row>
    <row r="3317" spans="2:14" x14ac:dyDescent="0.75">
      <c r="B3317" t="str">
        <f t="shared" si="34"/>
        <v>1B2aii</v>
      </c>
      <c r="C3317" t="str">
        <f>Hoja1!$C$31</f>
        <v>CRUDO</v>
      </c>
      <c r="D3317" t="s">
        <v>13</v>
      </c>
      <c r="E3317" t="s">
        <v>320</v>
      </c>
      <c r="F3317" t="s">
        <v>854</v>
      </c>
      <c r="L3317" t="s">
        <v>30</v>
      </c>
      <c r="M3317">
        <f>'Venteo Bombas Neumaticas'!AL142</f>
        <v>0</v>
      </c>
      <c r="N3317">
        <f>IFERROR(IF(L3317="CO2",M3317,IF(L3317="CH4",M3317*Hoja1!$C$19,BASEDEDATOS!M3317*Hoja1!$C$20)),0)</f>
        <v>0</v>
      </c>
    </row>
    <row r="3318" spans="2:14" x14ac:dyDescent="0.75">
      <c r="B3318" t="str">
        <f t="shared" si="34"/>
        <v>1B2aii</v>
      </c>
      <c r="C3318" t="str">
        <f>Hoja1!$C$31</f>
        <v>CRUDO</v>
      </c>
      <c r="D3318" t="s">
        <v>13</v>
      </c>
      <c r="E3318" t="s">
        <v>320</v>
      </c>
      <c r="F3318" t="s">
        <v>854</v>
      </c>
      <c r="L3318" t="s">
        <v>30</v>
      </c>
      <c r="M3318">
        <f>'Venteo Bombas Neumaticas'!AL143</f>
        <v>0</v>
      </c>
      <c r="N3318">
        <f>IFERROR(IF(L3318="CO2",M3318,IF(L3318="CH4",M3318*Hoja1!$C$19,BASEDEDATOS!M3318*Hoja1!$C$20)),0)</f>
        <v>0</v>
      </c>
    </row>
    <row r="3319" spans="2:14" x14ac:dyDescent="0.75">
      <c r="B3319" t="str">
        <f t="shared" si="34"/>
        <v>1B2aii</v>
      </c>
      <c r="C3319" t="str">
        <f>Hoja1!$C$31</f>
        <v>CRUDO</v>
      </c>
      <c r="D3319" t="s">
        <v>13</v>
      </c>
      <c r="E3319" t="s">
        <v>320</v>
      </c>
      <c r="F3319" t="s">
        <v>854</v>
      </c>
      <c r="L3319" t="s">
        <v>31</v>
      </c>
      <c r="M3319">
        <f>'Venteo Bombas Neumaticas'!AK71</f>
        <v>1.1412598076988992E-3</v>
      </c>
      <c r="N3319">
        <f>IFERROR(IF(L3319="CO2",M3319,IF(L3319="CH4",M3319*Hoja1!$C$19,BASEDEDATOS!M3319*Hoja1!$C$20)),0)</f>
        <v>3.1955274615569178E-2</v>
      </c>
    </row>
    <row r="3320" spans="2:14" x14ac:dyDescent="0.75">
      <c r="B3320" t="str">
        <f t="shared" si="34"/>
        <v>1B2aii</v>
      </c>
      <c r="C3320" t="str">
        <f>Hoja1!$C$31</f>
        <v>CRUDO</v>
      </c>
      <c r="D3320" t="s">
        <v>13</v>
      </c>
      <c r="E3320" t="s">
        <v>320</v>
      </c>
      <c r="F3320" t="s">
        <v>854</v>
      </c>
      <c r="L3320" t="s">
        <v>31</v>
      </c>
      <c r="M3320">
        <f>'Venteo Bombas Neumaticas'!AK72</f>
        <v>1.1412598076988992E-3</v>
      </c>
      <c r="N3320">
        <f>IFERROR(IF(L3320="CO2",M3320,IF(L3320="CH4",M3320*Hoja1!$C$19,BASEDEDATOS!M3320*Hoja1!$C$20)),0)</f>
        <v>3.1955274615569178E-2</v>
      </c>
    </row>
    <row r="3321" spans="2:14" x14ac:dyDescent="0.75">
      <c r="B3321" t="str">
        <f t="shared" si="34"/>
        <v>1B2aii</v>
      </c>
      <c r="C3321" t="str">
        <f>Hoja1!$C$31</f>
        <v>CRUDO</v>
      </c>
      <c r="D3321" t="s">
        <v>13</v>
      </c>
      <c r="E3321" t="s">
        <v>320</v>
      </c>
      <c r="F3321" t="s">
        <v>854</v>
      </c>
      <c r="L3321" t="s">
        <v>31</v>
      </c>
      <c r="M3321">
        <f>'Venteo Bombas Neumaticas'!AK73</f>
        <v>1.1412598076988992E-3</v>
      </c>
      <c r="N3321">
        <f>IFERROR(IF(L3321="CO2",M3321,IF(L3321="CH4",M3321*Hoja1!$C$19,BASEDEDATOS!M3321*Hoja1!$C$20)),0)</f>
        <v>3.1955274615569178E-2</v>
      </c>
    </row>
    <row r="3322" spans="2:14" x14ac:dyDescent="0.75">
      <c r="B3322" t="str">
        <f t="shared" si="34"/>
        <v>1B2aii</v>
      </c>
      <c r="C3322" t="str">
        <f>Hoja1!$C$31</f>
        <v>CRUDO</v>
      </c>
      <c r="D3322" t="s">
        <v>13</v>
      </c>
      <c r="E3322" t="s">
        <v>320</v>
      </c>
      <c r="F3322" t="s">
        <v>854</v>
      </c>
      <c r="L3322" t="s">
        <v>31</v>
      </c>
      <c r="M3322">
        <f>'Venteo Bombas Neumaticas'!AK74</f>
        <v>1.4265747596236243E-3</v>
      </c>
      <c r="N3322">
        <f>IFERROR(IF(L3322="CO2",M3322,IF(L3322="CH4",M3322*Hoja1!$C$19,BASEDEDATOS!M3322*Hoja1!$C$20)),0)</f>
        <v>3.9944093269461481E-2</v>
      </c>
    </row>
    <row r="3323" spans="2:14" x14ac:dyDescent="0.75">
      <c r="B3323" t="str">
        <f t="shared" si="34"/>
        <v>1B2aii</v>
      </c>
      <c r="C3323" t="str">
        <f>Hoja1!$C$31</f>
        <v>CRUDO</v>
      </c>
      <c r="D3323" t="s">
        <v>13</v>
      </c>
      <c r="E3323" t="s">
        <v>320</v>
      </c>
      <c r="F3323" t="s">
        <v>854</v>
      </c>
      <c r="L3323" t="s">
        <v>31</v>
      </c>
      <c r="M3323">
        <f>'Venteo Bombas Neumaticas'!AK75</f>
        <v>0.31954929619399147</v>
      </c>
      <c r="N3323">
        <f>IFERROR(IF(L3323="CO2",M3323,IF(L3323="CH4",M3323*Hoja1!$C$19,BASEDEDATOS!M3323*Hoja1!$C$20)),0)</f>
        <v>8.9473802934317614</v>
      </c>
    </row>
    <row r="3324" spans="2:14" x14ac:dyDescent="0.75">
      <c r="B3324" t="str">
        <f t="shared" si="34"/>
        <v>1B2aii</v>
      </c>
      <c r="C3324" t="str">
        <f>Hoja1!$C$31</f>
        <v>CRUDO</v>
      </c>
      <c r="D3324" t="s">
        <v>13</v>
      </c>
      <c r="E3324" t="s">
        <v>320</v>
      </c>
      <c r="F3324" t="s">
        <v>854</v>
      </c>
      <c r="L3324" t="s">
        <v>31</v>
      </c>
      <c r="M3324">
        <f>'Venteo Bombas Neumaticas'!AK76</f>
        <v>4.6720323377673701E-3</v>
      </c>
      <c r="N3324">
        <f>IFERROR(IF(L3324="CO2",M3324,IF(L3324="CH4",M3324*Hoja1!$C$19,BASEDEDATOS!M3324*Hoja1!$C$20)),0)</f>
        <v>0.13081690545748637</v>
      </c>
    </row>
    <row r="3325" spans="2:14" x14ac:dyDescent="0.75">
      <c r="B3325" t="str">
        <f t="shared" si="34"/>
        <v>1B2aii</v>
      </c>
      <c r="C3325" t="str">
        <f>Hoja1!$C$31</f>
        <v>CRUDO</v>
      </c>
      <c r="D3325" t="s">
        <v>13</v>
      </c>
      <c r="E3325" t="s">
        <v>320</v>
      </c>
      <c r="F3325" t="s">
        <v>854</v>
      </c>
      <c r="L3325" t="s">
        <v>31</v>
      </c>
      <c r="M3325">
        <f>'Venteo Bombas Neumaticas'!AK77</f>
        <v>9.3440646755347401E-3</v>
      </c>
      <c r="N3325">
        <f>IFERROR(IF(L3325="CO2",M3325,IF(L3325="CH4",M3325*Hoja1!$C$19,BASEDEDATOS!M3325*Hoja1!$C$20)),0)</f>
        <v>0.26163381091497273</v>
      </c>
    </row>
    <row r="3326" spans="2:14" x14ac:dyDescent="0.75">
      <c r="B3326" t="str">
        <f t="shared" si="34"/>
        <v>1B2aii</v>
      </c>
      <c r="C3326" t="str">
        <f>Hoja1!$C$31</f>
        <v>CRUDO</v>
      </c>
      <c r="D3326" t="s">
        <v>13</v>
      </c>
      <c r="E3326" t="s">
        <v>320</v>
      </c>
      <c r="F3326" t="s">
        <v>854</v>
      </c>
      <c r="L3326" t="s">
        <v>31</v>
      </c>
      <c r="M3326">
        <f>'Venteo Bombas Neumaticas'!AK78</f>
        <v>9.3440646755347401E-3</v>
      </c>
      <c r="N3326">
        <f>IFERROR(IF(L3326="CO2",M3326,IF(L3326="CH4",M3326*Hoja1!$C$19,BASEDEDATOS!M3326*Hoja1!$C$20)),0)</f>
        <v>0.26163381091497273</v>
      </c>
    </row>
    <row r="3327" spans="2:14" x14ac:dyDescent="0.75">
      <c r="B3327" t="str">
        <f t="shared" si="34"/>
        <v>1B2aii</v>
      </c>
      <c r="C3327" t="str">
        <f>Hoja1!$C$31</f>
        <v>CRUDO</v>
      </c>
      <c r="D3327" t="s">
        <v>13</v>
      </c>
      <c r="E3327" t="s">
        <v>320</v>
      </c>
      <c r="F3327" t="s">
        <v>854</v>
      </c>
      <c r="L3327" t="s">
        <v>31</v>
      </c>
      <c r="M3327">
        <f>'Venteo Bombas Neumaticas'!AK79</f>
        <v>0</v>
      </c>
      <c r="N3327">
        <f>IFERROR(IF(L3327="CO2",M3327,IF(L3327="CH4",M3327*Hoja1!$C$19,BASEDEDATOS!M3327*Hoja1!$C$20)),0)</f>
        <v>0</v>
      </c>
    </row>
    <row r="3328" spans="2:14" x14ac:dyDescent="0.75">
      <c r="B3328" t="str">
        <f t="shared" si="34"/>
        <v>1B2aii</v>
      </c>
      <c r="C3328" t="str">
        <f>Hoja1!$C$31</f>
        <v>CRUDO</v>
      </c>
      <c r="D3328" t="s">
        <v>13</v>
      </c>
      <c r="E3328" t="s">
        <v>320</v>
      </c>
      <c r="F3328" t="s">
        <v>854</v>
      </c>
      <c r="L3328" t="s">
        <v>31</v>
      </c>
      <c r="M3328">
        <f>'Venteo Bombas Neumaticas'!AK80</f>
        <v>0</v>
      </c>
      <c r="N3328">
        <f>IFERROR(IF(L3328="CO2",M3328,IF(L3328="CH4",M3328*Hoja1!$C$19,BASEDEDATOS!M3328*Hoja1!$C$20)),0)</f>
        <v>0</v>
      </c>
    </row>
    <row r="3329" spans="2:14" x14ac:dyDescent="0.75">
      <c r="B3329" t="str">
        <f t="shared" si="34"/>
        <v>1B2aii</v>
      </c>
      <c r="C3329" t="str">
        <f>Hoja1!$C$31</f>
        <v>CRUDO</v>
      </c>
      <c r="D3329" t="s">
        <v>13</v>
      </c>
      <c r="E3329" t="s">
        <v>320</v>
      </c>
      <c r="F3329" t="s">
        <v>854</v>
      </c>
      <c r="L3329" t="s">
        <v>31</v>
      </c>
      <c r="M3329">
        <f>'Venteo Bombas Neumaticas'!AK81</f>
        <v>0</v>
      </c>
      <c r="N3329">
        <f>IFERROR(IF(L3329="CO2",M3329,IF(L3329="CH4",M3329*Hoja1!$C$19,BASEDEDATOS!M3329*Hoja1!$C$20)),0)</f>
        <v>0</v>
      </c>
    </row>
    <row r="3330" spans="2:14" x14ac:dyDescent="0.75">
      <c r="B3330" t="str">
        <f t="shared" si="34"/>
        <v>1B2aii</v>
      </c>
      <c r="C3330" t="str">
        <f>Hoja1!$C$31</f>
        <v>CRUDO</v>
      </c>
      <c r="D3330" t="s">
        <v>13</v>
      </c>
      <c r="E3330" t="s">
        <v>320</v>
      </c>
      <c r="F3330" t="s">
        <v>854</v>
      </c>
      <c r="L3330" t="s">
        <v>31</v>
      </c>
      <c r="M3330">
        <f>'Venteo Bombas Neumaticas'!AK82</f>
        <v>0</v>
      </c>
      <c r="N3330">
        <f>IFERROR(IF(L3330="CO2",M3330,IF(L3330="CH4",M3330*Hoja1!$C$19,BASEDEDATOS!M3330*Hoja1!$C$20)),0)</f>
        <v>0</v>
      </c>
    </row>
    <row r="3331" spans="2:14" x14ac:dyDescent="0.75">
      <c r="B3331" t="str">
        <f t="shared" si="34"/>
        <v>1B2aii</v>
      </c>
      <c r="C3331" t="str">
        <f>Hoja1!$C$31</f>
        <v>CRUDO</v>
      </c>
      <c r="D3331" t="s">
        <v>13</v>
      </c>
      <c r="E3331" t="s">
        <v>320</v>
      </c>
      <c r="F3331" t="s">
        <v>854</v>
      </c>
      <c r="L3331" t="s">
        <v>31</v>
      </c>
      <c r="M3331">
        <f>'Venteo Bombas Neumaticas'!AK83</f>
        <v>0</v>
      </c>
      <c r="N3331">
        <f>IFERROR(IF(L3331="CO2",M3331,IF(L3331="CH4",M3331*Hoja1!$C$19,BASEDEDATOS!M3331*Hoja1!$C$20)),0)</f>
        <v>0</v>
      </c>
    </row>
    <row r="3332" spans="2:14" x14ac:dyDescent="0.75">
      <c r="B3332" t="str">
        <f t="shared" si="34"/>
        <v>1B2aii</v>
      </c>
      <c r="C3332" t="str">
        <f>Hoja1!$C$31</f>
        <v>CRUDO</v>
      </c>
      <c r="D3332" t="s">
        <v>13</v>
      </c>
      <c r="E3332" t="s">
        <v>320</v>
      </c>
      <c r="F3332" t="s">
        <v>854</v>
      </c>
      <c r="L3332" t="s">
        <v>31</v>
      </c>
      <c r="M3332">
        <f>'Venteo Bombas Neumaticas'!AK84</f>
        <v>0</v>
      </c>
      <c r="N3332">
        <f>IFERROR(IF(L3332="CO2",M3332,IF(L3332="CH4",M3332*Hoja1!$C$19,BASEDEDATOS!M3332*Hoja1!$C$20)),0)</f>
        <v>0</v>
      </c>
    </row>
    <row r="3333" spans="2:14" x14ac:dyDescent="0.75">
      <c r="B3333" t="str">
        <f t="shared" si="34"/>
        <v>1B2aii</v>
      </c>
      <c r="C3333" t="str">
        <f>Hoja1!$C$31</f>
        <v>CRUDO</v>
      </c>
      <c r="D3333" t="s">
        <v>13</v>
      </c>
      <c r="E3333" t="s">
        <v>320</v>
      </c>
      <c r="F3333" t="s">
        <v>854</v>
      </c>
      <c r="L3333" t="s">
        <v>31</v>
      </c>
      <c r="M3333">
        <f>'Venteo Bombas Neumaticas'!AK85</f>
        <v>0</v>
      </c>
      <c r="N3333">
        <f>IFERROR(IF(L3333="CO2",M3333,IF(L3333="CH4",M3333*Hoja1!$C$19,BASEDEDATOS!M3333*Hoja1!$C$20)),0)</f>
        <v>0</v>
      </c>
    </row>
    <row r="3334" spans="2:14" x14ac:dyDescent="0.75">
      <c r="B3334" t="str">
        <f t="shared" si="34"/>
        <v>1B2aii</v>
      </c>
      <c r="C3334" t="str">
        <f>Hoja1!$C$31</f>
        <v>CRUDO</v>
      </c>
      <c r="D3334" t="s">
        <v>13</v>
      </c>
      <c r="E3334" t="s">
        <v>320</v>
      </c>
      <c r="F3334" t="s">
        <v>854</v>
      </c>
      <c r="L3334" t="s">
        <v>31</v>
      </c>
      <c r="M3334">
        <f>'Venteo Bombas Neumaticas'!AK86</f>
        <v>0</v>
      </c>
      <c r="N3334">
        <f>IFERROR(IF(L3334="CO2",M3334,IF(L3334="CH4",M3334*Hoja1!$C$19,BASEDEDATOS!M3334*Hoja1!$C$20)),0)</f>
        <v>0</v>
      </c>
    </row>
    <row r="3335" spans="2:14" x14ac:dyDescent="0.75">
      <c r="B3335" t="str">
        <f t="shared" si="34"/>
        <v>1B2aii</v>
      </c>
      <c r="C3335" t="str">
        <f>Hoja1!$C$31</f>
        <v>CRUDO</v>
      </c>
      <c r="D3335" t="s">
        <v>13</v>
      </c>
      <c r="E3335" t="s">
        <v>320</v>
      </c>
      <c r="F3335" t="s">
        <v>854</v>
      </c>
      <c r="L3335" t="s">
        <v>31</v>
      </c>
      <c r="M3335">
        <f>'Venteo Bombas Neumaticas'!AK87</f>
        <v>0</v>
      </c>
      <c r="N3335">
        <f>IFERROR(IF(L3335="CO2",M3335,IF(L3335="CH4",M3335*Hoja1!$C$19,BASEDEDATOS!M3335*Hoja1!$C$20)),0)</f>
        <v>0</v>
      </c>
    </row>
    <row r="3336" spans="2:14" x14ac:dyDescent="0.75">
      <c r="B3336" t="str">
        <f t="shared" si="34"/>
        <v>1B2aii</v>
      </c>
      <c r="C3336" t="str">
        <f>Hoja1!$C$31</f>
        <v>CRUDO</v>
      </c>
      <c r="D3336" t="s">
        <v>13</v>
      </c>
      <c r="E3336" t="s">
        <v>320</v>
      </c>
      <c r="F3336" t="s">
        <v>854</v>
      </c>
      <c r="L3336" t="s">
        <v>31</v>
      </c>
      <c r="M3336">
        <f>'Venteo Bombas Neumaticas'!AK88</f>
        <v>0</v>
      </c>
      <c r="N3336">
        <f>IFERROR(IF(L3336="CO2",M3336,IF(L3336="CH4",M3336*Hoja1!$C$19,BASEDEDATOS!M3336*Hoja1!$C$20)),0)</f>
        <v>0</v>
      </c>
    </row>
    <row r="3337" spans="2:14" x14ac:dyDescent="0.75">
      <c r="B3337" t="str">
        <f t="shared" si="34"/>
        <v>1B2aii</v>
      </c>
      <c r="C3337" t="str">
        <f>Hoja1!$C$31</f>
        <v>CRUDO</v>
      </c>
      <c r="D3337" t="s">
        <v>13</v>
      </c>
      <c r="E3337" t="s">
        <v>320</v>
      </c>
      <c r="F3337" t="s">
        <v>854</v>
      </c>
      <c r="L3337" t="s">
        <v>31</v>
      </c>
      <c r="M3337">
        <f>'Venteo Bombas Neumaticas'!AK89</f>
        <v>0</v>
      </c>
      <c r="N3337">
        <f>IFERROR(IF(L3337="CO2",M3337,IF(L3337="CH4",M3337*Hoja1!$C$19,BASEDEDATOS!M3337*Hoja1!$C$20)),0)</f>
        <v>0</v>
      </c>
    </row>
    <row r="3338" spans="2:14" x14ac:dyDescent="0.75">
      <c r="B3338" t="str">
        <f t="shared" si="34"/>
        <v>1B2aii</v>
      </c>
      <c r="C3338" t="str">
        <f>Hoja1!$C$31</f>
        <v>CRUDO</v>
      </c>
      <c r="D3338" t="s">
        <v>13</v>
      </c>
      <c r="E3338" t="s">
        <v>320</v>
      </c>
      <c r="F3338" t="s">
        <v>854</v>
      </c>
      <c r="L3338" t="s">
        <v>31</v>
      </c>
      <c r="M3338">
        <f>'Venteo Bombas Neumaticas'!AK90</f>
        <v>0</v>
      </c>
      <c r="N3338">
        <f>IFERROR(IF(L3338="CO2",M3338,IF(L3338="CH4",M3338*Hoja1!$C$19,BASEDEDATOS!M3338*Hoja1!$C$20)),0)</f>
        <v>0</v>
      </c>
    </row>
    <row r="3339" spans="2:14" x14ac:dyDescent="0.75">
      <c r="B3339" t="str">
        <f t="shared" si="34"/>
        <v>1B2aii</v>
      </c>
      <c r="C3339" t="str">
        <f>Hoja1!$C$31</f>
        <v>CRUDO</v>
      </c>
      <c r="D3339" t="s">
        <v>13</v>
      </c>
      <c r="E3339" t="s">
        <v>320</v>
      </c>
      <c r="F3339" t="s">
        <v>854</v>
      </c>
      <c r="L3339" t="s">
        <v>31</v>
      </c>
      <c r="M3339">
        <f>'Venteo Bombas Neumaticas'!AK91</f>
        <v>0</v>
      </c>
      <c r="N3339">
        <f>IFERROR(IF(L3339="CO2",M3339,IF(L3339="CH4",M3339*Hoja1!$C$19,BASEDEDATOS!M3339*Hoja1!$C$20)),0)</f>
        <v>0</v>
      </c>
    </row>
    <row r="3340" spans="2:14" x14ac:dyDescent="0.75">
      <c r="B3340" t="str">
        <f t="shared" si="34"/>
        <v>1B2aii</v>
      </c>
      <c r="C3340" t="str">
        <f>Hoja1!$C$31</f>
        <v>CRUDO</v>
      </c>
      <c r="D3340" t="s">
        <v>13</v>
      </c>
      <c r="E3340" t="s">
        <v>320</v>
      </c>
      <c r="F3340" t="s">
        <v>854</v>
      </c>
      <c r="L3340" t="s">
        <v>31</v>
      </c>
      <c r="M3340">
        <f>'Venteo Bombas Neumaticas'!AK92</f>
        <v>0</v>
      </c>
      <c r="N3340">
        <f>IFERROR(IF(L3340="CO2",M3340,IF(L3340="CH4",M3340*Hoja1!$C$19,BASEDEDATOS!M3340*Hoja1!$C$20)),0)</f>
        <v>0</v>
      </c>
    </row>
    <row r="3341" spans="2:14" x14ac:dyDescent="0.75">
      <c r="B3341" t="str">
        <f t="shared" si="34"/>
        <v>1B2aii</v>
      </c>
      <c r="C3341" t="str">
        <f>Hoja1!$C$31</f>
        <v>CRUDO</v>
      </c>
      <c r="D3341" t="s">
        <v>13</v>
      </c>
      <c r="E3341" t="s">
        <v>320</v>
      </c>
      <c r="F3341" t="s">
        <v>854</v>
      </c>
      <c r="L3341" t="s">
        <v>31</v>
      </c>
      <c r="M3341">
        <f>'Venteo Bombas Neumaticas'!AK93</f>
        <v>0</v>
      </c>
      <c r="N3341">
        <f>IFERROR(IF(L3341="CO2",M3341,IF(L3341="CH4",M3341*Hoja1!$C$19,BASEDEDATOS!M3341*Hoja1!$C$20)),0)</f>
        <v>0</v>
      </c>
    </row>
    <row r="3342" spans="2:14" x14ac:dyDescent="0.75">
      <c r="B3342" t="str">
        <f t="shared" si="34"/>
        <v>1B2aii</v>
      </c>
      <c r="C3342" t="str">
        <f>Hoja1!$C$31</f>
        <v>CRUDO</v>
      </c>
      <c r="D3342" t="s">
        <v>13</v>
      </c>
      <c r="E3342" t="s">
        <v>320</v>
      </c>
      <c r="F3342" t="s">
        <v>854</v>
      </c>
      <c r="L3342" t="s">
        <v>31</v>
      </c>
      <c r="M3342">
        <f>'Venteo Bombas Neumaticas'!AK94</f>
        <v>0</v>
      </c>
      <c r="N3342">
        <f>IFERROR(IF(L3342="CO2",M3342,IF(L3342="CH4",M3342*Hoja1!$C$19,BASEDEDATOS!M3342*Hoja1!$C$20)),0)</f>
        <v>0</v>
      </c>
    </row>
    <row r="3343" spans="2:14" x14ac:dyDescent="0.75">
      <c r="B3343" t="str">
        <f t="shared" si="34"/>
        <v>1B2aii</v>
      </c>
      <c r="C3343" t="str">
        <f>Hoja1!$C$31</f>
        <v>CRUDO</v>
      </c>
      <c r="D3343" t="s">
        <v>13</v>
      </c>
      <c r="E3343" t="s">
        <v>320</v>
      </c>
      <c r="F3343" t="s">
        <v>854</v>
      </c>
      <c r="L3343" t="s">
        <v>31</v>
      </c>
      <c r="M3343">
        <f>'Venteo Bombas Neumaticas'!AK95</f>
        <v>0</v>
      </c>
      <c r="N3343">
        <f>IFERROR(IF(L3343="CO2",M3343,IF(L3343="CH4",M3343*Hoja1!$C$19,BASEDEDATOS!M3343*Hoja1!$C$20)),0)</f>
        <v>0</v>
      </c>
    </row>
    <row r="3344" spans="2:14" x14ac:dyDescent="0.75">
      <c r="B3344" t="str">
        <f t="shared" si="34"/>
        <v>1B2aii</v>
      </c>
      <c r="C3344" t="str">
        <f>Hoja1!$C$31</f>
        <v>CRUDO</v>
      </c>
      <c r="D3344" t="s">
        <v>13</v>
      </c>
      <c r="E3344" t="s">
        <v>320</v>
      </c>
      <c r="F3344" t="s">
        <v>854</v>
      </c>
      <c r="L3344" t="s">
        <v>31</v>
      </c>
      <c r="M3344">
        <f>'Venteo Bombas Neumaticas'!AK96</f>
        <v>0</v>
      </c>
      <c r="N3344">
        <f>IFERROR(IF(L3344="CO2",M3344,IF(L3344="CH4",M3344*Hoja1!$C$19,BASEDEDATOS!M3344*Hoja1!$C$20)),0)</f>
        <v>0</v>
      </c>
    </row>
    <row r="3345" spans="2:14" x14ac:dyDescent="0.75">
      <c r="B3345" t="str">
        <f t="shared" si="34"/>
        <v>1B2aii</v>
      </c>
      <c r="C3345" t="str">
        <f>Hoja1!$C$31</f>
        <v>CRUDO</v>
      </c>
      <c r="D3345" t="s">
        <v>13</v>
      </c>
      <c r="E3345" t="s">
        <v>320</v>
      </c>
      <c r="F3345" t="s">
        <v>854</v>
      </c>
      <c r="L3345" t="s">
        <v>31</v>
      </c>
      <c r="M3345">
        <f>'Venteo Bombas Neumaticas'!AK97</f>
        <v>0</v>
      </c>
      <c r="N3345">
        <f>IFERROR(IF(L3345="CO2",M3345,IF(L3345="CH4",M3345*Hoja1!$C$19,BASEDEDATOS!M3345*Hoja1!$C$20)),0)</f>
        <v>0</v>
      </c>
    </row>
    <row r="3346" spans="2:14" x14ac:dyDescent="0.75">
      <c r="B3346" t="str">
        <f t="shared" si="34"/>
        <v>1B2aii</v>
      </c>
      <c r="C3346" t="str">
        <f>Hoja1!$C$31</f>
        <v>CRUDO</v>
      </c>
      <c r="D3346" t="s">
        <v>13</v>
      </c>
      <c r="E3346" t="s">
        <v>320</v>
      </c>
      <c r="F3346" t="s">
        <v>854</v>
      </c>
      <c r="L3346" t="s">
        <v>31</v>
      </c>
      <c r="M3346">
        <f>'Venteo Bombas Neumaticas'!AK98</f>
        <v>0</v>
      </c>
      <c r="N3346">
        <f>IFERROR(IF(L3346="CO2",M3346,IF(L3346="CH4",M3346*Hoja1!$C$19,BASEDEDATOS!M3346*Hoja1!$C$20)),0)</f>
        <v>0</v>
      </c>
    </row>
    <row r="3347" spans="2:14" x14ac:dyDescent="0.75">
      <c r="B3347" t="str">
        <f t="shared" si="34"/>
        <v>1B2aii</v>
      </c>
      <c r="C3347" t="str">
        <f>Hoja1!$C$31</f>
        <v>CRUDO</v>
      </c>
      <c r="D3347" t="s">
        <v>13</v>
      </c>
      <c r="E3347" t="s">
        <v>320</v>
      </c>
      <c r="F3347" t="s">
        <v>854</v>
      </c>
      <c r="L3347" t="s">
        <v>31</v>
      </c>
      <c r="M3347">
        <f>'Venteo Bombas Neumaticas'!AK99</f>
        <v>0</v>
      </c>
      <c r="N3347">
        <f>IFERROR(IF(L3347="CO2",M3347,IF(L3347="CH4",M3347*Hoja1!$C$19,BASEDEDATOS!M3347*Hoja1!$C$20)),0)</f>
        <v>0</v>
      </c>
    </row>
    <row r="3348" spans="2:14" x14ac:dyDescent="0.75">
      <c r="B3348" t="str">
        <f t="shared" si="34"/>
        <v>1B2aii</v>
      </c>
      <c r="C3348" t="str">
        <f>Hoja1!$C$31</f>
        <v>CRUDO</v>
      </c>
      <c r="D3348" t="s">
        <v>13</v>
      </c>
      <c r="E3348" t="s">
        <v>320</v>
      </c>
      <c r="F3348" t="s">
        <v>854</v>
      </c>
      <c r="L3348" t="s">
        <v>31</v>
      </c>
      <c r="M3348">
        <f>'Venteo Bombas Neumaticas'!AK100</f>
        <v>0</v>
      </c>
      <c r="N3348">
        <f>IFERROR(IF(L3348="CO2",M3348,IF(L3348="CH4",M3348*Hoja1!$C$19,BASEDEDATOS!M3348*Hoja1!$C$20)),0)</f>
        <v>0</v>
      </c>
    </row>
    <row r="3349" spans="2:14" x14ac:dyDescent="0.75">
      <c r="B3349" t="str">
        <f t="shared" si="34"/>
        <v>1B2aii</v>
      </c>
      <c r="C3349" t="str">
        <f>Hoja1!$C$31</f>
        <v>CRUDO</v>
      </c>
      <c r="D3349" t="s">
        <v>13</v>
      </c>
      <c r="E3349" t="s">
        <v>320</v>
      </c>
      <c r="F3349" t="s">
        <v>854</v>
      </c>
      <c r="L3349" t="s">
        <v>31</v>
      </c>
      <c r="M3349">
        <f>'Venteo Bombas Neumaticas'!AK101</f>
        <v>0</v>
      </c>
      <c r="N3349">
        <f>IFERROR(IF(L3349="CO2",M3349,IF(L3349="CH4",M3349*Hoja1!$C$19,BASEDEDATOS!M3349*Hoja1!$C$20)),0)</f>
        <v>0</v>
      </c>
    </row>
    <row r="3350" spans="2:14" x14ac:dyDescent="0.75">
      <c r="B3350" t="str">
        <f t="shared" si="34"/>
        <v>1B2aii</v>
      </c>
      <c r="C3350" t="str">
        <f>Hoja1!$C$31</f>
        <v>CRUDO</v>
      </c>
      <c r="D3350" t="s">
        <v>13</v>
      </c>
      <c r="E3350" t="s">
        <v>320</v>
      </c>
      <c r="F3350" t="s">
        <v>854</v>
      </c>
      <c r="L3350" t="s">
        <v>31</v>
      </c>
      <c r="M3350">
        <f>'Venteo Bombas Neumaticas'!AK102</f>
        <v>0</v>
      </c>
      <c r="N3350">
        <f>IFERROR(IF(L3350="CO2",M3350,IF(L3350="CH4",M3350*Hoja1!$C$19,BASEDEDATOS!M3350*Hoja1!$C$20)),0)</f>
        <v>0</v>
      </c>
    </row>
    <row r="3351" spans="2:14" x14ac:dyDescent="0.75">
      <c r="B3351" t="str">
        <f t="shared" si="34"/>
        <v>1B2aii</v>
      </c>
      <c r="C3351" t="str">
        <f>Hoja1!$C$31</f>
        <v>CRUDO</v>
      </c>
      <c r="D3351" t="s">
        <v>13</v>
      </c>
      <c r="E3351" t="s">
        <v>320</v>
      </c>
      <c r="F3351" t="s">
        <v>854</v>
      </c>
      <c r="L3351" t="s">
        <v>31</v>
      </c>
      <c r="M3351">
        <f>'Venteo Bombas Neumaticas'!AK103</f>
        <v>0</v>
      </c>
      <c r="N3351">
        <f>IFERROR(IF(L3351="CO2",M3351,IF(L3351="CH4",M3351*Hoja1!$C$19,BASEDEDATOS!M3351*Hoja1!$C$20)),0)</f>
        <v>0</v>
      </c>
    </row>
    <row r="3352" spans="2:14" x14ac:dyDescent="0.75">
      <c r="B3352" t="str">
        <f t="shared" si="34"/>
        <v>1B2aii</v>
      </c>
      <c r="C3352" t="str">
        <f>Hoja1!$C$31</f>
        <v>CRUDO</v>
      </c>
      <c r="D3352" t="s">
        <v>13</v>
      </c>
      <c r="E3352" t="s">
        <v>320</v>
      </c>
      <c r="F3352" t="s">
        <v>854</v>
      </c>
      <c r="L3352" t="s">
        <v>31</v>
      </c>
      <c r="M3352">
        <f>'Venteo Bombas Neumaticas'!AK104</f>
        <v>0</v>
      </c>
      <c r="N3352">
        <f>IFERROR(IF(L3352="CO2",M3352,IF(L3352="CH4",M3352*Hoja1!$C$19,BASEDEDATOS!M3352*Hoja1!$C$20)),0)</f>
        <v>0</v>
      </c>
    </row>
    <row r="3353" spans="2:14" x14ac:dyDescent="0.75">
      <c r="B3353" t="str">
        <f t="shared" si="34"/>
        <v>1B2aii</v>
      </c>
      <c r="C3353" t="str">
        <f>Hoja1!$C$31</f>
        <v>CRUDO</v>
      </c>
      <c r="D3353" t="s">
        <v>13</v>
      </c>
      <c r="E3353" t="s">
        <v>320</v>
      </c>
      <c r="F3353" t="s">
        <v>854</v>
      </c>
      <c r="L3353" t="s">
        <v>31</v>
      </c>
      <c r="M3353">
        <f>'Venteo Bombas Neumaticas'!AK105</f>
        <v>0</v>
      </c>
      <c r="N3353">
        <f>IFERROR(IF(L3353="CO2",M3353,IF(L3353="CH4",M3353*Hoja1!$C$19,BASEDEDATOS!M3353*Hoja1!$C$20)),0)</f>
        <v>0</v>
      </c>
    </row>
    <row r="3354" spans="2:14" x14ac:dyDescent="0.75">
      <c r="B3354" t="str">
        <f t="shared" si="34"/>
        <v>1B2aii</v>
      </c>
      <c r="C3354" t="str">
        <f>Hoja1!$C$31</f>
        <v>CRUDO</v>
      </c>
      <c r="D3354" t="s">
        <v>13</v>
      </c>
      <c r="E3354" t="s">
        <v>320</v>
      </c>
      <c r="F3354" t="s">
        <v>854</v>
      </c>
      <c r="L3354" t="s">
        <v>31</v>
      </c>
      <c r="M3354">
        <f>'Venteo Bombas Neumaticas'!AK106</f>
        <v>0</v>
      </c>
      <c r="N3354">
        <f>IFERROR(IF(L3354="CO2",M3354,IF(L3354="CH4",M3354*Hoja1!$C$19,BASEDEDATOS!M3354*Hoja1!$C$20)),0)</f>
        <v>0</v>
      </c>
    </row>
    <row r="3355" spans="2:14" x14ac:dyDescent="0.75">
      <c r="B3355" t="str">
        <f t="shared" si="34"/>
        <v>1B2aii</v>
      </c>
      <c r="C3355" t="str">
        <f>Hoja1!$C$31</f>
        <v>CRUDO</v>
      </c>
      <c r="D3355" t="s">
        <v>13</v>
      </c>
      <c r="E3355" t="s">
        <v>320</v>
      </c>
      <c r="F3355" t="s">
        <v>854</v>
      </c>
      <c r="L3355" t="s">
        <v>31</v>
      </c>
      <c r="M3355">
        <f>'Venteo Bombas Neumaticas'!AK107</f>
        <v>0</v>
      </c>
      <c r="N3355">
        <f>IFERROR(IF(L3355="CO2",M3355,IF(L3355="CH4",M3355*Hoja1!$C$19,BASEDEDATOS!M3355*Hoja1!$C$20)),0)</f>
        <v>0</v>
      </c>
    </row>
    <row r="3356" spans="2:14" x14ac:dyDescent="0.75">
      <c r="B3356" t="str">
        <f t="shared" si="34"/>
        <v>1B2aii</v>
      </c>
      <c r="C3356" t="str">
        <f>Hoja1!$C$31</f>
        <v>CRUDO</v>
      </c>
      <c r="D3356" t="s">
        <v>13</v>
      </c>
      <c r="E3356" t="s">
        <v>320</v>
      </c>
      <c r="F3356" t="s">
        <v>854</v>
      </c>
      <c r="L3356" t="s">
        <v>31</v>
      </c>
      <c r="M3356">
        <f>'Venteo Bombas Neumaticas'!AK108</f>
        <v>0</v>
      </c>
      <c r="N3356">
        <f>IFERROR(IF(L3356="CO2",M3356,IF(L3356="CH4",M3356*Hoja1!$C$19,BASEDEDATOS!M3356*Hoja1!$C$20)),0)</f>
        <v>0</v>
      </c>
    </row>
    <row r="3357" spans="2:14" x14ac:dyDescent="0.75">
      <c r="B3357" t="str">
        <f t="shared" si="34"/>
        <v>1B2aii</v>
      </c>
      <c r="C3357" t="str">
        <f>Hoja1!$C$31</f>
        <v>CRUDO</v>
      </c>
      <c r="D3357" t="s">
        <v>13</v>
      </c>
      <c r="E3357" t="s">
        <v>320</v>
      </c>
      <c r="F3357" t="s">
        <v>854</v>
      </c>
      <c r="L3357" t="s">
        <v>31</v>
      </c>
      <c r="M3357">
        <f>'Venteo Bombas Neumaticas'!AK109</f>
        <v>0</v>
      </c>
      <c r="N3357">
        <f>IFERROR(IF(L3357="CO2",M3357,IF(L3357="CH4",M3357*Hoja1!$C$19,BASEDEDATOS!M3357*Hoja1!$C$20)),0)</f>
        <v>0</v>
      </c>
    </row>
    <row r="3358" spans="2:14" x14ac:dyDescent="0.75">
      <c r="B3358" t="str">
        <f t="shared" si="34"/>
        <v>1B2aii</v>
      </c>
      <c r="C3358" t="str">
        <f>Hoja1!$C$31</f>
        <v>CRUDO</v>
      </c>
      <c r="D3358" t="s">
        <v>13</v>
      </c>
      <c r="E3358" t="s">
        <v>320</v>
      </c>
      <c r="F3358" t="s">
        <v>854</v>
      </c>
      <c r="L3358" t="s">
        <v>31</v>
      </c>
      <c r="M3358">
        <f>'Venteo Bombas Neumaticas'!AK110</f>
        <v>0</v>
      </c>
      <c r="N3358">
        <f>IFERROR(IF(L3358="CO2",M3358,IF(L3358="CH4",M3358*Hoja1!$C$19,BASEDEDATOS!M3358*Hoja1!$C$20)),0)</f>
        <v>0</v>
      </c>
    </row>
    <row r="3359" spans="2:14" x14ac:dyDescent="0.75">
      <c r="B3359" t="str">
        <f t="shared" si="34"/>
        <v>1B2aii</v>
      </c>
      <c r="C3359" t="str">
        <f>Hoja1!$C$31</f>
        <v>CRUDO</v>
      </c>
      <c r="D3359" t="s">
        <v>13</v>
      </c>
      <c r="E3359" t="s">
        <v>320</v>
      </c>
      <c r="F3359" t="s">
        <v>854</v>
      </c>
      <c r="L3359" t="s">
        <v>31</v>
      </c>
      <c r="M3359">
        <f>'Venteo Bombas Neumaticas'!AK111</f>
        <v>0</v>
      </c>
      <c r="N3359">
        <f>IFERROR(IF(L3359="CO2",M3359,IF(L3359="CH4",M3359*Hoja1!$C$19,BASEDEDATOS!M3359*Hoja1!$C$20)),0)</f>
        <v>0</v>
      </c>
    </row>
    <row r="3360" spans="2:14" x14ac:dyDescent="0.75">
      <c r="B3360" t="str">
        <f t="shared" si="34"/>
        <v>1B2aii</v>
      </c>
      <c r="C3360" t="str">
        <f>Hoja1!$C$31</f>
        <v>CRUDO</v>
      </c>
      <c r="D3360" t="s">
        <v>13</v>
      </c>
      <c r="E3360" t="s">
        <v>320</v>
      </c>
      <c r="F3360" t="s">
        <v>854</v>
      </c>
      <c r="L3360" t="s">
        <v>31</v>
      </c>
      <c r="M3360">
        <f>'Venteo Bombas Neumaticas'!AK112</f>
        <v>0</v>
      </c>
      <c r="N3360">
        <f>IFERROR(IF(L3360="CO2",M3360,IF(L3360="CH4",M3360*Hoja1!$C$19,BASEDEDATOS!M3360*Hoja1!$C$20)),0)</f>
        <v>0</v>
      </c>
    </row>
    <row r="3361" spans="2:14" x14ac:dyDescent="0.75">
      <c r="B3361" t="str">
        <f t="shared" si="34"/>
        <v>1B2aii</v>
      </c>
      <c r="C3361" t="str">
        <f>Hoja1!$C$31</f>
        <v>CRUDO</v>
      </c>
      <c r="D3361" t="s">
        <v>13</v>
      </c>
      <c r="E3361" t="s">
        <v>320</v>
      </c>
      <c r="F3361" t="s">
        <v>854</v>
      </c>
      <c r="L3361" t="s">
        <v>31</v>
      </c>
      <c r="M3361">
        <f>'Venteo Bombas Neumaticas'!AK113</f>
        <v>0</v>
      </c>
      <c r="N3361">
        <f>IFERROR(IF(L3361="CO2",M3361,IF(L3361="CH4",M3361*Hoja1!$C$19,BASEDEDATOS!M3361*Hoja1!$C$20)),0)</f>
        <v>0</v>
      </c>
    </row>
    <row r="3362" spans="2:14" x14ac:dyDescent="0.75">
      <c r="B3362" t="str">
        <f t="shared" si="34"/>
        <v>1B2aii</v>
      </c>
      <c r="C3362" t="str">
        <f>Hoja1!$C$31</f>
        <v>CRUDO</v>
      </c>
      <c r="D3362" t="s">
        <v>13</v>
      </c>
      <c r="E3362" t="s">
        <v>320</v>
      </c>
      <c r="F3362" t="s">
        <v>854</v>
      </c>
      <c r="L3362" t="s">
        <v>31</v>
      </c>
      <c r="M3362">
        <f>'Venteo Bombas Neumaticas'!AK114</f>
        <v>0</v>
      </c>
      <c r="N3362">
        <f>IFERROR(IF(L3362="CO2",M3362,IF(L3362="CH4",M3362*Hoja1!$C$19,BASEDEDATOS!M3362*Hoja1!$C$20)),0)</f>
        <v>0</v>
      </c>
    </row>
    <row r="3363" spans="2:14" x14ac:dyDescent="0.75">
      <c r="B3363" t="str">
        <f t="shared" ref="B3363:B3426" si="35">IF(C3363="CRUDO","1B2aii","1B2bii")</f>
        <v>1B2aii</v>
      </c>
      <c r="C3363" t="str">
        <f>Hoja1!$C$31</f>
        <v>CRUDO</v>
      </c>
      <c r="D3363" t="s">
        <v>13</v>
      </c>
      <c r="E3363" t="s">
        <v>320</v>
      </c>
      <c r="F3363" t="s">
        <v>854</v>
      </c>
      <c r="L3363" t="s">
        <v>31</v>
      </c>
      <c r="M3363">
        <f>'Venteo Bombas Neumaticas'!AK115</f>
        <v>0</v>
      </c>
      <c r="N3363">
        <f>IFERROR(IF(L3363="CO2",M3363,IF(L3363="CH4",M3363*Hoja1!$C$19,BASEDEDATOS!M3363*Hoja1!$C$20)),0)</f>
        <v>0</v>
      </c>
    </row>
    <row r="3364" spans="2:14" x14ac:dyDescent="0.75">
      <c r="B3364" t="str">
        <f t="shared" si="35"/>
        <v>1B2aii</v>
      </c>
      <c r="C3364" t="str">
        <f>Hoja1!$C$31</f>
        <v>CRUDO</v>
      </c>
      <c r="D3364" t="s">
        <v>13</v>
      </c>
      <c r="E3364" t="s">
        <v>320</v>
      </c>
      <c r="F3364" t="s">
        <v>854</v>
      </c>
      <c r="L3364" t="s">
        <v>31</v>
      </c>
      <c r="M3364">
        <f>'Venteo Bombas Neumaticas'!AK116</f>
        <v>0</v>
      </c>
      <c r="N3364">
        <f>IFERROR(IF(L3364="CO2",M3364,IF(L3364="CH4",M3364*Hoja1!$C$19,BASEDEDATOS!M3364*Hoja1!$C$20)),0)</f>
        <v>0</v>
      </c>
    </row>
    <row r="3365" spans="2:14" x14ac:dyDescent="0.75">
      <c r="B3365" t="str">
        <f t="shared" si="35"/>
        <v>1B2aii</v>
      </c>
      <c r="C3365" t="str">
        <f>Hoja1!$C$31</f>
        <v>CRUDO</v>
      </c>
      <c r="D3365" t="s">
        <v>13</v>
      </c>
      <c r="E3365" t="s">
        <v>320</v>
      </c>
      <c r="F3365" t="s">
        <v>854</v>
      </c>
      <c r="L3365" t="s">
        <v>31</v>
      </c>
      <c r="M3365">
        <f>'Venteo Bombas Neumaticas'!AK117</f>
        <v>0</v>
      </c>
      <c r="N3365">
        <f>IFERROR(IF(L3365="CO2",M3365,IF(L3365="CH4",M3365*Hoja1!$C$19,BASEDEDATOS!M3365*Hoja1!$C$20)),0)</f>
        <v>0</v>
      </c>
    </row>
    <row r="3366" spans="2:14" x14ac:dyDescent="0.75">
      <c r="B3366" t="str">
        <f t="shared" si="35"/>
        <v>1B2aii</v>
      </c>
      <c r="C3366" t="str">
        <f>Hoja1!$C$31</f>
        <v>CRUDO</v>
      </c>
      <c r="D3366" t="s">
        <v>13</v>
      </c>
      <c r="E3366" t="s">
        <v>320</v>
      </c>
      <c r="F3366" t="s">
        <v>854</v>
      </c>
      <c r="L3366" t="s">
        <v>31</v>
      </c>
      <c r="M3366">
        <f>'Venteo Bombas Neumaticas'!AK118</f>
        <v>0</v>
      </c>
      <c r="N3366">
        <f>IFERROR(IF(L3366="CO2",M3366,IF(L3366="CH4",M3366*Hoja1!$C$19,BASEDEDATOS!M3366*Hoja1!$C$20)),0)</f>
        <v>0</v>
      </c>
    </row>
    <row r="3367" spans="2:14" x14ac:dyDescent="0.75">
      <c r="B3367" t="str">
        <f t="shared" si="35"/>
        <v>1B2aii</v>
      </c>
      <c r="C3367" t="str">
        <f>Hoja1!$C$31</f>
        <v>CRUDO</v>
      </c>
      <c r="D3367" t="s">
        <v>13</v>
      </c>
      <c r="E3367" t="s">
        <v>320</v>
      </c>
      <c r="F3367" t="s">
        <v>854</v>
      </c>
      <c r="L3367" t="s">
        <v>31</v>
      </c>
      <c r="M3367">
        <f>'Venteo Bombas Neumaticas'!AK119</f>
        <v>0</v>
      </c>
      <c r="N3367">
        <f>IFERROR(IF(L3367="CO2",M3367,IF(L3367="CH4",M3367*Hoja1!$C$19,BASEDEDATOS!M3367*Hoja1!$C$20)),0)</f>
        <v>0</v>
      </c>
    </row>
    <row r="3368" spans="2:14" x14ac:dyDescent="0.75">
      <c r="B3368" t="str">
        <f t="shared" si="35"/>
        <v>1B2aii</v>
      </c>
      <c r="C3368" t="str">
        <f>Hoja1!$C$31</f>
        <v>CRUDO</v>
      </c>
      <c r="D3368" t="s">
        <v>13</v>
      </c>
      <c r="E3368" t="s">
        <v>320</v>
      </c>
      <c r="F3368" t="s">
        <v>854</v>
      </c>
      <c r="L3368" t="s">
        <v>31</v>
      </c>
      <c r="M3368">
        <f>'Venteo Bombas Neumaticas'!AK120</f>
        <v>0</v>
      </c>
      <c r="N3368">
        <f>IFERROR(IF(L3368="CO2",M3368,IF(L3368="CH4",M3368*Hoja1!$C$19,BASEDEDATOS!M3368*Hoja1!$C$20)),0)</f>
        <v>0</v>
      </c>
    </row>
    <row r="3369" spans="2:14" x14ac:dyDescent="0.75">
      <c r="B3369" t="str">
        <f t="shared" si="35"/>
        <v>1B2aii</v>
      </c>
      <c r="C3369" t="str">
        <f>Hoja1!$C$31</f>
        <v>CRUDO</v>
      </c>
      <c r="D3369" t="s">
        <v>13</v>
      </c>
      <c r="E3369" t="s">
        <v>320</v>
      </c>
      <c r="F3369" t="s">
        <v>854</v>
      </c>
      <c r="L3369" t="s">
        <v>31</v>
      </c>
      <c r="M3369">
        <f>'Venteo Bombas Neumaticas'!AK121</f>
        <v>0</v>
      </c>
      <c r="N3369">
        <f>IFERROR(IF(L3369="CO2",M3369,IF(L3369="CH4",M3369*Hoja1!$C$19,BASEDEDATOS!M3369*Hoja1!$C$20)),0)</f>
        <v>0</v>
      </c>
    </row>
    <row r="3370" spans="2:14" x14ac:dyDescent="0.75">
      <c r="B3370" t="str">
        <f t="shared" si="35"/>
        <v>1B2aii</v>
      </c>
      <c r="C3370" t="str">
        <f>Hoja1!$C$31</f>
        <v>CRUDO</v>
      </c>
      <c r="D3370" t="s">
        <v>13</v>
      </c>
      <c r="E3370" t="s">
        <v>320</v>
      </c>
      <c r="F3370" t="s">
        <v>854</v>
      </c>
      <c r="L3370" t="s">
        <v>31</v>
      </c>
      <c r="M3370">
        <f>'Venteo Bombas Neumaticas'!AK122</f>
        <v>0</v>
      </c>
      <c r="N3370">
        <f>IFERROR(IF(L3370="CO2",M3370,IF(L3370="CH4",M3370*Hoja1!$C$19,BASEDEDATOS!M3370*Hoja1!$C$20)),0)</f>
        <v>0</v>
      </c>
    </row>
    <row r="3371" spans="2:14" x14ac:dyDescent="0.75">
      <c r="B3371" t="str">
        <f t="shared" si="35"/>
        <v>1B2aii</v>
      </c>
      <c r="C3371" t="str">
        <f>Hoja1!$C$31</f>
        <v>CRUDO</v>
      </c>
      <c r="D3371" t="s">
        <v>13</v>
      </c>
      <c r="E3371" t="s">
        <v>320</v>
      </c>
      <c r="F3371" t="s">
        <v>854</v>
      </c>
      <c r="L3371" t="s">
        <v>31</v>
      </c>
      <c r="M3371">
        <f>'Venteo Bombas Neumaticas'!AK123</f>
        <v>0</v>
      </c>
      <c r="N3371">
        <f>IFERROR(IF(L3371="CO2",M3371,IF(L3371="CH4",M3371*Hoja1!$C$19,BASEDEDATOS!M3371*Hoja1!$C$20)),0)</f>
        <v>0</v>
      </c>
    </row>
    <row r="3372" spans="2:14" x14ac:dyDescent="0.75">
      <c r="B3372" t="str">
        <f t="shared" si="35"/>
        <v>1B2aii</v>
      </c>
      <c r="C3372" t="str">
        <f>Hoja1!$C$31</f>
        <v>CRUDO</v>
      </c>
      <c r="D3372" t="s">
        <v>13</v>
      </c>
      <c r="E3372" t="s">
        <v>320</v>
      </c>
      <c r="F3372" t="s">
        <v>854</v>
      </c>
      <c r="L3372" t="s">
        <v>31</v>
      </c>
      <c r="M3372">
        <f>'Venteo Bombas Neumaticas'!AK124</f>
        <v>0</v>
      </c>
      <c r="N3372">
        <f>IFERROR(IF(L3372="CO2",M3372,IF(L3372="CH4",M3372*Hoja1!$C$19,BASEDEDATOS!M3372*Hoja1!$C$20)),0)</f>
        <v>0</v>
      </c>
    </row>
    <row r="3373" spans="2:14" x14ac:dyDescent="0.75">
      <c r="B3373" t="str">
        <f t="shared" si="35"/>
        <v>1B2aii</v>
      </c>
      <c r="C3373" t="str">
        <f>Hoja1!$C$31</f>
        <v>CRUDO</v>
      </c>
      <c r="D3373" t="s">
        <v>13</v>
      </c>
      <c r="E3373" t="s">
        <v>320</v>
      </c>
      <c r="F3373" t="s">
        <v>854</v>
      </c>
      <c r="L3373" t="s">
        <v>31</v>
      </c>
      <c r="M3373">
        <f>'Venteo Bombas Neumaticas'!AK125</f>
        <v>0</v>
      </c>
      <c r="N3373">
        <f>IFERROR(IF(L3373="CO2",M3373,IF(L3373="CH4",M3373*Hoja1!$C$19,BASEDEDATOS!M3373*Hoja1!$C$20)),0)</f>
        <v>0</v>
      </c>
    </row>
    <row r="3374" spans="2:14" x14ac:dyDescent="0.75">
      <c r="B3374" t="str">
        <f t="shared" si="35"/>
        <v>1B2aii</v>
      </c>
      <c r="C3374" t="str">
        <f>Hoja1!$C$31</f>
        <v>CRUDO</v>
      </c>
      <c r="D3374" t="s">
        <v>13</v>
      </c>
      <c r="E3374" t="s">
        <v>320</v>
      </c>
      <c r="F3374" t="s">
        <v>854</v>
      </c>
      <c r="L3374" t="s">
        <v>31</v>
      </c>
      <c r="M3374">
        <f>'Venteo Bombas Neumaticas'!AK126</f>
        <v>0</v>
      </c>
      <c r="N3374">
        <f>IFERROR(IF(L3374="CO2",M3374,IF(L3374="CH4",M3374*Hoja1!$C$19,BASEDEDATOS!M3374*Hoja1!$C$20)),0)</f>
        <v>0</v>
      </c>
    </row>
    <row r="3375" spans="2:14" x14ac:dyDescent="0.75">
      <c r="B3375" t="str">
        <f t="shared" si="35"/>
        <v>1B2aii</v>
      </c>
      <c r="C3375" t="str">
        <f>Hoja1!$C$31</f>
        <v>CRUDO</v>
      </c>
      <c r="D3375" t="s">
        <v>13</v>
      </c>
      <c r="E3375" t="s">
        <v>320</v>
      </c>
      <c r="F3375" t="s">
        <v>854</v>
      </c>
      <c r="L3375" t="s">
        <v>31</v>
      </c>
      <c r="M3375">
        <f>'Venteo Bombas Neumaticas'!AK127</f>
        <v>0</v>
      </c>
      <c r="N3375">
        <f>IFERROR(IF(L3375="CO2",M3375,IF(L3375="CH4",M3375*Hoja1!$C$19,BASEDEDATOS!M3375*Hoja1!$C$20)),0)</f>
        <v>0</v>
      </c>
    </row>
    <row r="3376" spans="2:14" x14ac:dyDescent="0.75">
      <c r="B3376" t="str">
        <f t="shared" si="35"/>
        <v>1B2aii</v>
      </c>
      <c r="C3376" t="str">
        <f>Hoja1!$C$31</f>
        <v>CRUDO</v>
      </c>
      <c r="D3376" t="s">
        <v>13</v>
      </c>
      <c r="E3376" t="s">
        <v>320</v>
      </c>
      <c r="F3376" t="s">
        <v>854</v>
      </c>
      <c r="L3376" t="s">
        <v>31</v>
      </c>
      <c r="M3376">
        <f>'Venteo Bombas Neumaticas'!AK128</f>
        <v>0</v>
      </c>
      <c r="N3376">
        <f>IFERROR(IF(L3376="CO2",M3376,IF(L3376="CH4",M3376*Hoja1!$C$19,BASEDEDATOS!M3376*Hoja1!$C$20)),0)</f>
        <v>0</v>
      </c>
    </row>
    <row r="3377" spans="2:14" x14ac:dyDescent="0.75">
      <c r="B3377" t="str">
        <f t="shared" si="35"/>
        <v>1B2aii</v>
      </c>
      <c r="C3377" t="str">
        <f>Hoja1!$C$31</f>
        <v>CRUDO</v>
      </c>
      <c r="D3377" t="s">
        <v>13</v>
      </c>
      <c r="E3377" t="s">
        <v>320</v>
      </c>
      <c r="F3377" t="s">
        <v>854</v>
      </c>
      <c r="L3377" t="s">
        <v>31</v>
      </c>
      <c r="M3377">
        <f>'Venteo Bombas Neumaticas'!AK129</f>
        <v>0</v>
      </c>
      <c r="N3377">
        <f>IFERROR(IF(L3377="CO2",M3377,IF(L3377="CH4",M3377*Hoja1!$C$19,BASEDEDATOS!M3377*Hoja1!$C$20)),0)</f>
        <v>0</v>
      </c>
    </row>
    <row r="3378" spans="2:14" x14ac:dyDescent="0.75">
      <c r="B3378" t="str">
        <f t="shared" si="35"/>
        <v>1B2aii</v>
      </c>
      <c r="C3378" t="str">
        <f>Hoja1!$C$31</f>
        <v>CRUDO</v>
      </c>
      <c r="D3378" t="s">
        <v>13</v>
      </c>
      <c r="E3378" t="s">
        <v>320</v>
      </c>
      <c r="F3378" t="s">
        <v>854</v>
      </c>
      <c r="L3378" t="s">
        <v>31</v>
      </c>
      <c r="M3378">
        <f>'Venteo Bombas Neumaticas'!AK130</f>
        <v>0</v>
      </c>
      <c r="N3378">
        <f>IFERROR(IF(L3378="CO2",M3378,IF(L3378="CH4",M3378*Hoja1!$C$19,BASEDEDATOS!M3378*Hoja1!$C$20)),0)</f>
        <v>0</v>
      </c>
    </row>
    <row r="3379" spans="2:14" x14ac:dyDescent="0.75">
      <c r="B3379" t="str">
        <f t="shared" si="35"/>
        <v>1B2aii</v>
      </c>
      <c r="C3379" t="str">
        <f>Hoja1!$C$31</f>
        <v>CRUDO</v>
      </c>
      <c r="D3379" t="s">
        <v>13</v>
      </c>
      <c r="E3379" t="s">
        <v>320</v>
      </c>
      <c r="F3379" t="s">
        <v>854</v>
      </c>
      <c r="L3379" t="s">
        <v>31</v>
      </c>
      <c r="M3379">
        <f>'Venteo Bombas Neumaticas'!AK131</f>
        <v>0</v>
      </c>
      <c r="N3379">
        <f>IFERROR(IF(L3379="CO2",M3379,IF(L3379="CH4",M3379*Hoja1!$C$19,BASEDEDATOS!M3379*Hoja1!$C$20)),0)</f>
        <v>0</v>
      </c>
    </row>
    <row r="3380" spans="2:14" x14ac:dyDescent="0.75">
      <c r="B3380" t="str">
        <f t="shared" si="35"/>
        <v>1B2aii</v>
      </c>
      <c r="C3380" t="str">
        <f>Hoja1!$C$31</f>
        <v>CRUDO</v>
      </c>
      <c r="D3380" t="s">
        <v>13</v>
      </c>
      <c r="E3380" t="s">
        <v>320</v>
      </c>
      <c r="F3380" t="s">
        <v>854</v>
      </c>
      <c r="L3380" t="s">
        <v>31</v>
      </c>
      <c r="M3380">
        <f>'Venteo Bombas Neumaticas'!AK132</f>
        <v>0</v>
      </c>
      <c r="N3380">
        <f>IFERROR(IF(L3380="CO2",M3380,IF(L3380="CH4",M3380*Hoja1!$C$19,BASEDEDATOS!M3380*Hoja1!$C$20)),0)</f>
        <v>0</v>
      </c>
    </row>
    <row r="3381" spans="2:14" x14ac:dyDescent="0.75">
      <c r="B3381" t="str">
        <f t="shared" si="35"/>
        <v>1B2aii</v>
      </c>
      <c r="C3381" t="str">
        <f>Hoja1!$C$31</f>
        <v>CRUDO</v>
      </c>
      <c r="D3381" t="s">
        <v>13</v>
      </c>
      <c r="E3381" t="s">
        <v>320</v>
      </c>
      <c r="F3381" t="s">
        <v>854</v>
      </c>
      <c r="L3381" t="s">
        <v>31</v>
      </c>
      <c r="M3381">
        <f>'Venteo Bombas Neumaticas'!AK133</f>
        <v>0</v>
      </c>
      <c r="N3381">
        <f>IFERROR(IF(L3381="CO2",M3381,IF(L3381="CH4",M3381*Hoja1!$C$19,BASEDEDATOS!M3381*Hoja1!$C$20)),0)</f>
        <v>0</v>
      </c>
    </row>
    <row r="3382" spans="2:14" x14ac:dyDescent="0.75">
      <c r="B3382" t="str">
        <f t="shared" si="35"/>
        <v>1B2aii</v>
      </c>
      <c r="C3382" t="str">
        <f>Hoja1!$C$31</f>
        <v>CRUDO</v>
      </c>
      <c r="D3382" t="s">
        <v>13</v>
      </c>
      <c r="E3382" t="s">
        <v>320</v>
      </c>
      <c r="F3382" t="s">
        <v>854</v>
      </c>
      <c r="L3382" t="s">
        <v>31</v>
      </c>
      <c r="M3382">
        <f>'Venteo Bombas Neumaticas'!AK134</f>
        <v>0</v>
      </c>
      <c r="N3382">
        <f>IFERROR(IF(L3382="CO2",M3382,IF(L3382="CH4",M3382*Hoja1!$C$19,BASEDEDATOS!M3382*Hoja1!$C$20)),0)</f>
        <v>0</v>
      </c>
    </row>
    <row r="3383" spans="2:14" x14ac:dyDescent="0.75">
      <c r="B3383" t="str">
        <f t="shared" si="35"/>
        <v>1B2aii</v>
      </c>
      <c r="C3383" t="str">
        <f>Hoja1!$C$31</f>
        <v>CRUDO</v>
      </c>
      <c r="D3383" t="s">
        <v>13</v>
      </c>
      <c r="E3383" t="s">
        <v>320</v>
      </c>
      <c r="F3383" t="s">
        <v>854</v>
      </c>
      <c r="L3383" t="s">
        <v>31</v>
      </c>
      <c r="M3383">
        <f>'Venteo Bombas Neumaticas'!AK135</f>
        <v>0</v>
      </c>
      <c r="N3383">
        <f>IFERROR(IF(L3383="CO2",M3383,IF(L3383="CH4",M3383*Hoja1!$C$19,BASEDEDATOS!M3383*Hoja1!$C$20)),0)</f>
        <v>0</v>
      </c>
    </row>
    <row r="3384" spans="2:14" x14ac:dyDescent="0.75">
      <c r="B3384" t="str">
        <f t="shared" si="35"/>
        <v>1B2aii</v>
      </c>
      <c r="C3384" t="str">
        <f>Hoja1!$C$31</f>
        <v>CRUDO</v>
      </c>
      <c r="D3384" t="s">
        <v>13</v>
      </c>
      <c r="E3384" t="s">
        <v>320</v>
      </c>
      <c r="F3384" t="s">
        <v>854</v>
      </c>
      <c r="L3384" t="s">
        <v>31</v>
      </c>
      <c r="M3384">
        <f>'Venteo Bombas Neumaticas'!AK136</f>
        <v>0</v>
      </c>
      <c r="N3384">
        <f>IFERROR(IF(L3384="CO2",M3384,IF(L3384="CH4",M3384*Hoja1!$C$19,BASEDEDATOS!M3384*Hoja1!$C$20)),0)</f>
        <v>0</v>
      </c>
    </row>
    <row r="3385" spans="2:14" x14ac:dyDescent="0.75">
      <c r="B3385" t="str">
        <f t="shared" si="35"/>
        <v>1B2aii</v>
      </c>
      <c r="C3385" t="str">
        <f>Hoja1!$C$31</f>
        <v>CRUDO</v>
      </c>
      <c r="D3385" t="s">
        <v>13</v>
      </c>
      <c r="E3385" t="s">
        <v>320</v>
      </c>
      <c r="F3385" t="s">
        <v>854</v>
      </c>
      <c r="L3385" t="s">
        <v>31</v>
      </c>
      <c r="M3385">
        <f>'Venteo Bombas Neumaticas'!AK137</f>
        <v>0</v>
      </c>
      <c r="N3385">
        <f>IFERROR(IF(L3385="CO2",M3385,IF(L3385="CH4",M3385*Hoja1!$C$19,BASEDEDATOS!M3385*Hoja1!$C$20)),0)</f>
        <v>0</v>
      </c>
    </row>
    <row r="3386" spans="2:14" x14ac:dyDescent="0.75">
      <c r="B3386" t="str">
        <f t="shared" si="35"/>
        <v>1B2aii</v>
      </c>
      <c r="C3386" t="str">
        <f>Hoja1!$C$31</f>
        <v>CRUDO</v>
      </c>
      <c r="D3386" t="s">
        <v>13</v>
      </c>
      <c r="E3386" t="s">
        <v>320</v>
      </c>
      <c r="F3386" t="s">
        <v>854</v>
      </c>
      <c r="L3386" t="s">
        <v>31</v>
      </c>
      <c r="M3386">
        <f>'Venteo Bombas Neumaticas'!AK138</f>
        <v>0</v>
      </c>
      <c r="N3386">
        <f>IFERROR(IF(L3386="CO2",M3386,IF(L3386="CH4",M3386*Hoja1!$C$19,BASEDEDATOS!M3386*Hoja1!$C$20)),0)</f>
        <v>0</v>
      </c>
    </row>
    <row r="3387" spans="2:14" x14ac:dyDescent="0.75">
      <c r="B3387" t="str">
        <f t="shared" si="35"/>
        <v>1B2aii</v>
      </c>
      <c r="C3387" t="str">
        <f>Hoja1!$C$31</f>
        <v>CRUDO</v>
      </c>
      <c r="D3387" t="s">
        <v>13</v>
      </c>
      <c r="E3387" t="s">
        <v>320</v>
      </c>
      <c r="F3387" t="s">
        <v>854</v>
      </c>
      <c r="L3387" t="s">
        <v>31</v>
      </c>
      <c r="M3387">
        <f>'Venteo Bombas Neumaticas'!AK139</f>
        <v>0</v>
      </c>
      <c r="N3387">
        <f>IFERROR(IF(L3387="CO2",M3387,IF(L3387="CH4",M3387*Hoja1!$C$19,BASEDEDATOS!M3387*Hoja1!$C$20)),0)</f>
        <v>0</v>
      </c>
    </row>
    <row r="3388" spans="2:14" x14ac:dyDescent="0.75">
      <c r="B3388" t="str">
        <f t="shared" si="35"/>
        <v>1B2aii</v>
      </c>
      <c r="C3388" t="str">
        <f>Hoja1!$C$31</f>
        <v>CRUDO</v>
      </c>
      <c r="D3388" t="s">
        <v>13</v>
      </c>
      <c r="E3388" t="s">
        <v>320</v>
      </c>
      <c r="F3388" t="s">
        <v>854</v>
      </c>
      <c r="L3388" t="s">
        <v>31</v>
      </c>
      <c r="M3388">
        <f>'Venteo Bombas Neumaticas'!AK140</f>
        <v>0</v>
      </c>
      <c r="N3388">
        <f>IFERROR(IF(L3388="CO2",M3388,IF(L3388="CH4",M3388*Hoja1!$C$19,BASEDEDATOS!M3388*Hoja1!$C$20)),0)</f>
        <v>0</v>
      </c>
    </row>
    <row r="3389" spans="2:14" x14ac:dyDescent="0.75">
      <c r="B3389" t="str">
        <f t="shared" si="35"/>
        <v>1B2aii</v>
      </c>
      <c r="C3389" t="str">
        <f>Hoja1!$C$31</f>
        <v>CRUDO</v>
      </c>
      <c r="D3389" t="s">
        <v>13</v>
      </c>
      <c r="E3389" t="s">
        <v>320</v>
      </c>
      <c r="F3389" t="s">
        <v>854</v>
      </c>
      <c r="L3389" t="s">
        <v>31</v>
      </c>
      <c r="M3389">
        <f>'Venteo Bombas Neumaticas'!AK141</f>
        <v>0</v>
      </c>
      <c r="N3389">
        <f>IFERROR(IF(L3389="CO2",M3389,IF(L3389="CH4",M3389*Hoja1!$C$19,BASEDEDATOS!M3389*Hoja1!$C$20)),0)</f>
        <v>0</v>
      </c>
    </row>
    <row r="3390" spans="2:14" x14ac:dyDescent="0.75">
      <c r="B3390" t="str">
        <f t="shared" si="35"/>
        <v>1B2aii</v>
      </c>
      <c r="C3390" t="str">
        <f>Hoja1!$C$31</f>
        <v>CRUDO</v>
      </c>
      <c r="D3390" t="s">
        <v>13</v>
      </c>
      <c r="E3390" t="s">
        <v>320</v>
      </c>
      <c r="F3390" t="s">
        <v>854</v>
      </c>
      <c r="L3390" t="s">
        <v>31</v>
      </c>
      <c r="M3390">
        <f>'Venteo Bombas Neumaticas'!AK142</f>
        <v>0</v>
      </c>
      <c r="N3390">
        <f>IFERROR(IF(L3390="CO2",M3390,IF(L3390="CH4",M3390*Hoja1!$C$19,BASEDEDATOS!M3390*Hoja1!$C$20)),0)</f>
        <v>0</v>
      </c>
    </row>
    <row r="3391" spans="2:14" x14ac:dyDescent="0.75">
      <c r="B3391" t="str">
        <f t="shared" si="35"/>
        <v>1B2aii</v>
      </c>
      <c r="C3391" t="str">
        <f>Hoja1!$C$31</f>
        <v>CRUDO</v>
      </c>
      <c r="D3391" t="s">
        <v>13</v>
      </c>
      <c r="E3391" t="s">
        <v>320</v>
      </c>
      <c r="F3391" t="s">
        <v>854</v>
      </c>
      <c r="L3391" t="s">
        <v>31</v>
      </c>
      <c r="M3391">
        <f>'Venteo Bombas Neumaticas'!AK143</f>
        <v>0</v>
      </c>
      <c r="N3391">
        <f>IFERROR(IF(L3391="CO2",M3391,IF(L3391="CH4",M3391*Hoja1!$C$19,BASEDEDATOS!M3391*Hoja1!$C$20)),0)</f>
        <v>0</v>
      </c>
    </row>
    <row r="3392" spans="2:14" x14ac:dyDescent="0.75">
      <c r="B3392" t="str">
        <f t="shared" si="35"/>
        <v>1B2aii</v>
      </c>
      <c r="C3392" t="str">
        <f>Hoja1!$C$31</f>
        <v>CRUDO</v>
      </c>
      <c r="D3392" t="s">
        <v>13</v>
      </c>
      <c r="E3392" t="s">
        <v>320</v>
      </c>
      <c r="F3392" t="s">
        <v>855</v>
      </c>
      <c r="L3392" t="s">
        <v>30</v>
      </c>
      <c r="M3392">
        <f>'Venteo_Taneus de almacenamiento'!AT45</f>
        <v>1.8984020747685832</v>
      </c>
      <c r="N3392">
        <f>IFERROR(IF(L3392="CO2",M3392,IF(L3392="CH4",M3392*Hoja1!$C$19,BASEDEDATOS!M3392*Hoja1!$C$20)),0)</f>
        <v>1.8984020747685832</v>
      </c>
    </row>
    <row r="3393" spans="2:14" x14ac:dyDescent="0.75">
      <c r="B3393" t="str">
        <f t="shared" si="35"/>
        <v>1B2aii</v>
      </c>
      <c r="C3393" t="str">
        <f>Hoja1!$C$31</f>
        <v>CRUDO</v>
      </c>
      <c r="D3393" t="s">
        <v>13</v>
      </c>
      <c r="E3393" t="s">
        <v>320</v>
      </c>
      <c r="F3393" t="s">
        <v>855</v>
      </c>
      <c r="L3393" t="s">
        <v>30</v>
      </c>
      <c r="M3393">
        <f>'Venteo_Taneus de almacenamiento'!AT46</f>
        <v>1.5187216598148665</v>
      </c>
      <c r="N3393">
        <f>IFERROR(IF(L3393="CO2",M3393,IF(L3393="CH4",M3393*Hoja1!$C$19,BASEDEDATOS!M3393*Hoja1!$C$20)),0)</f>
        <v>1.5187216598148665</v>
      </c>
    </row>
    <row r="3394" spans="2:14" x14ac:dyDescent="0.75">
      <c r="B3394" t="str">
        <f t="shared" si="35"/>
        <v>1B2aii</v>
      </c>
      <c r="C3394" t="str">
        <f>Hoja1!$C$31</f>
        <v>CRUDO</v>
      </c>
      <c r="D3394" t="s">
        <v>13</v>
      </c>
      <c r="E3394" t="s">
        <v>320</v>
      </c>
      <c r="F3394" t="s">
        <v>855</v>
      </c>
      <c r="L3394" t="s">
        <v>30</v>
      </c>
      <c r="M3394">
        <f>'Venteo_Taneus de almacenamiento'!AT47</f>
        <v>6.2735255327123243</v>
      </c>
      <c r="N3394">
        <f>IFERROR(IF(L3394="CO2",M3394,IF(L3394="CH4",M3394*Hoja1!$C$19,BASEDEDATOS!M3394*Hoja1!$C$20)),0)</f>
        <v>6.2735255327123243</v>
      </c>
    </row>
    <row r="3395" spans="2:14" x14ac:dyDescent="0.75">
      <c r="B3395" t="str">
        <f t="shared" si="35"/>
        <v>1B2aii</v>
      </c>
      <c r="C3395" t="str">
        <f>Hoja1!$C$31</f>
        <v>CRUDO</v>
      </c>
      <c r="D3395" t="s">
        <v>13</v>
      </c>
      <c r="E3395" t="s">
        <v>320</v>
      </c>
      <c r="F3395" t="s">
        <v>855</v>
      </c>
      <c r="L3395" t="s">
        <v>30</v>
      </c>
      <c r="M3395">
        <f>'Venteo_Taneus de almacenamiento'!AT48</f>
        <v>8.4368101991648476</v>
      </c>
      <c r="N3395">
        <f>IFERROR(IF(L3395="CO2",M3395,IF(L3395="CH4",M3395*Hoja1!$C$19,BASEDEDATOS!M3395*Hoja1!$C$20)),0)</f>
        <v>8.4368101991648476</v>
      </c>
    </row>
    <row r="3396" spans="2:14" x14ac:dyDescent="0.75">
      <c r="B3396" t="str">
        <f t="shared" si="35"/>
        <v>1B2aii</v>
      </c>
      <c r="C3396" t="str">
        <f>Hoja1!$C$31</f>
        <v>CRUDO</v>
      </c>
      <c r="D3396" t="s">
        <v>13</v>
      </c>
      <c r="E3396" t="s">
        <v>320</v>
      </c>
      <c r="F3396" t="s">
        <v>855</v>
      </c>
      <c r="L3396" t="s">
        <v>30</v>
      </c>
      <c r="M3396">
        <f>'Venteo_Taneus de almacenamiento'!AT49</f>
        <v>1.8984020747685832</v>
      </c>
      <c r="N3396">
        <f>IFERROR(IF(L3396="CO2",M3396,IF(L3396="CH4",M3396*Hoja1!$C$19,BASEDEDATOS!M3396*Hoja1!$C$20)),0)</f>
        <v>1.8984020747685832</v>
      </c>
    </row>
    <row r="3397" spans="2:14" x14ac:dyDescent="0.75">
      <c r="B3397" t="str">
        <f t="shared" si="35"/>
        <v>1B2aii</v>
      </c>
      <c r="C3397" t="str">
        <f>Hoja1!$C$31</f>
        <v>CRUDO</v>
      </c>
      <c r="D3397" t="s">
        <v>13</v>
      </c>
      <c r="E3397" t="s">
        <v>320</v>
      </c>
      <c r="F3397" t="s">
        <v>855</v>
      </c>
      <c r="L3397" t="s">
        <v>30</v>
      </c>
      <c r="M3397">
        <f>'Venteo_Taneus de almacenamiento'!AT50</f>
        <v>1.5187216598148665</v>
      </c>
      <c r="N3397">
        <f>IFERROR(IF(L3397="CO2",M3397,IF(L3397="CH4",M3397*Hoja1!$C$19,BASEDEDATOS!M3397*Hoja1!$C$20)),0)</f>
        <v>1.5187216598148665</v>
      </c>
    </row>
    <row r="3398" spans="2:14" x14ac:dyDescent="0.75">
      <c r="B3398" t="str">
        <f t="shared" si="35"/>
        <v>1B2aii</v>
      </c>
      <c r="C3398" t="str">
        <f>Hoja1!$C$31</f>
        <v>CRUDO</v>
      </c>
      <c r="D3398" t="s">
        <v>13</v>
      </c>
      <c r="E3398" t="s">
        <v>320</v>
      </c>
      <c r="F3398" t="s">
        <v>855</v>
      </c>
      <c r="L3398" t="s">
        <v>30</v>
      </c>
      <c r="M3398">
        <f>'Venteo_Taneus de almacenamiento'!AT51</f>
        <v>11.941331358817944</v>
      </c>
      <c r="N3398">
        <f>IFERROR(IF(L3398="CO2",M3398,IF(L3398="CH4",M3398*Hoja1!$C$19,BASEDEDATOS!M3398*Hoja1!$C$20)),0)</f>
        <v>11.941331358817944</v>
      </c>
    </row>
    <row r="3399" spans="2:14" x14ac:dyDescent="0.75">
      <c r="B3399" t="str">
        <f t="shared" si="35"/>
        <v>1B2aii</v>
      </c>
      <c r="C3399" t="str">
        <f>Hoja1!$C$31</f>
        <v>CRUDO</v>
      </c>
      <c r="D3399" t="s">
        <v>13</v>
      </c>
      <c r="E3399" t="s">
        <v>320</v>
      </c>
      <c r="F3399" t="s">
        <v>855</v>
      </c>
      <c r="L3399" t="s">
        <v>30</v>
      </c>
      <c r="M3399">
        <f>'Venteo_Taneus de almacenamiento'!AT52</f>
        <v>13.671959091979968</v>
      </c>
      <c r="N3399">
        <f>IFERROR(IF(L3399="CO2",M3399,IF(L3399="CH4",M3399*Hoja1!$C$19,BASEDEDATOS!M3399*Hoja1!$C$20)),0)</f>
        <v>13.671959091979968</v>
      </c>
    </row>
    <row r="3400" spans="2:14" x14ac:dyDescent="0.75">
      <c r="B3400" t="str">
        <f t="shared" si="35"/>
        <v>1B2aii</v>
      </c>
      <c r="C3400" t="str">
        <f>Hoja1!$C$31</f>
        <v>CRUDO</v>
      </c>
      <c r="D3400" t="s">
        <v>13</v>
      </c>
      <c r="E3400" t="s">
        <v>320</v>
      </c>
      <c r="F3400" t="s">
        <v>855</v>
      </c>
      <c r="L3400" t="s">
        <v>30</v>
      </c>
      <c r="M3400">
        <f>'Venteo_Taneus de almacenamiento'!AT53</f>
        <v>1.5187216598148665</v>
      </c>
      <c r="N3400">
        <f>IFERROR(IF(L3400="CO2",M3400,IF(L3400="CH4",M3400*Hoja1!$C$19,BASEDEDATOS!M3400*Hoja1!$C$20)),0)</f>
        <v>1.5187216598148665</v>
      </c>
    </row>
    <row r="3401" spans="2:14" x14ac:dyDescent="0.75">
      <c r="B3401" t="str">
        <f t="shared" si="35"/>
        <v>1B2aii</v>
      </c>
      <c r="C3401" t="str">
        <f>Hoja1!$C$31</f>
        <v>CRUDO</v>
      </c>
      <c r="D3401" t="s">
        <v>13</v>
      </c>
      <c r="E3401" t="s">
        <v>320</v>
      </c>
      <c r="F3401" t="s">
        <v>855</v>
      </c>
      <c r="L3401" t="s">
        <v>30</v>
      </c>
      <c r="M3401">
        <f>'Venteo_Taneus de almacenamiento'!AT54</f>
        <v>1.2149773278518932</v>
      </c>
      <c r="N3401">
        <f>IFERROR(IF(L3401="CO2",M3401,IF(L3401="CH4",M3401*Hoja1!$C$19,BASEDEDATOS!M3401*Hoja1!$C$20)),0)</f>
        <v>1.2149773278518932</v>
      </c>
    </row>
    <row r="3402" spans="2:14" x14ac:dyDescent="0.75">
      <c r="B3402" t="str">
        <f t="shared" si="35"/>
        <v>1B2aii</v>
      </c>
      <c r="C3402" t="str">
        <f>Hoja1!$C$31</f>
        <v>CRUDO</v>
      </c>
      <c r="D3402" t="s">
        <v>13</v>
      </c>
      <c r="E3402" t="s">
        <v>320</v>
      </c>
      <c r="F3402" t="s">
        <v>855</v>
      </c>
      <c r="L3402" t="s">
        <v>30</v>
      </c>
      <c r="M3402">
        <f>'Venteo_Taneus de almacenamiento'!AT55</f>
        <v>11.789901432166268</v>
      </c>
      <c r="N3402">
        <f>IFERROR(IF(L3402="CO2",M3402,IF(L3402="CH4",M3402*Hoja1!$C$19,BASEDEDATOS!M3402*Hoja1!$C$20)),0)</f>
        <v>11.789901432166268</v>
      </c>
    </row>
    <row r="3403" spans="2:14" x14ac:dyDescent="0.75">
      <c r="B3403" t="str">
        <f t="shared" si="35"/>
        <v>1B2aii</v>
      </c>
      <c r="C3403" t="str">
        <f>Hoja1!$C$31</f>
        <v>CRUDO</v>
      </c>
      <c r="D3403" t="s">
        <v>13</v>
      </c>
      <c r="E3403" t="s">
        <v>320</v>
      </c>
      <c r="F3403" t="s">
        <v>855</v>
      </c>
      <c r="L3403" t="s">
        <v>30</v>
      </c>
      <c r="M3403">
        <f>'Venteo_Taneus de almacenamiento'!AT56</f>
        <v>12.871543765392529</v>
      </c>
      <c r="N3403">
        <f>IFERROR(IF(L3403="CO2",M3403,IF(L3403="CH4",M3403*Hoja1!$C$19,BASEDEDATOS!M3403*Hoja1!$C$20)),0)</f>
        <v>12.871543765392529</v>
      </c>
    </row>
    <row r="3404" spans="2:14" x14ac:dyDescent="0.75">
      <c r="B3404" t="str">
        <f t="shared" si="35"/>
        <v>1B2aii</v>
      </c>
      <c r="C3404" t="str">
        <f>Hoja1!$C$31</f>
        <v>CRUDO</v>
      </c>
      <c r="D3404" t="s">
        <v>13</v>
      </c>
      <c r="E3404" t="s">
        <v>320</v>
      </c>
      <c r="F3404" t="s">
        <v>855</v>
      </c>
      <c r="L3404" t="s">
        <v>30</v>
      </c>
      <c r="M3404">
        <f>'Venteo_Taneus de almacenamiento'!AT57</f>
        <v>13.953186098618794</v>
      </c>
      <c r="N3404">
        <f>IFERROR(IF(L3404="CO2",M3404,IF(L3404="CH4",M3404*Hoja1!$C$19,BASEDEDATOS!M3404*Hoja1!$C$20)),0)</f>
        <v>13.953186098618794</v>
      </c>
    </row>
    <row r="3405" spans="2:14" x14ac:dyDescent="0.75">
      <c r="B3405" t="str">
        <f t="shared" si="35"/>
        <v>1B2aii</v>
      </c>
      <c r="C3405" t="str">
        <f>Hoja1!$C$31</f>
        <v>CRUDO</v>
      </c>
      <c r="D3405" t="s">
        <v>13</v>
      </c>
      <c r="E3405" t="s">
        <v>320</v>
      </c>
      <c r="F3405" t="s">
        <v>855</v>
      </c>
      <c r="L3405" t="s">
        <v>30</v>
      </c>
      <c r="M3405">
        <f>'Venteo_Taneus de almacenamiento'!AT58</f>
        <v>15.034828431845057</v>
      </c>
      <c r="N3405">
        <f>IFERROR(IF(L3405="CO2",M3405,IF(L3405="CH4",M3405*Hoja1!$C$19,BASEDEDATOS!M3405*Hoja1!$C$20)),0)</f>
        <v>15.034828431845057</v>
      </c>
    </row>
    <row r="3406" spans="2:14" x14ac:dyDescent="0.75">
      <c r="B3406" t="str">
        <f t="shared" si="35"/>
        <v>1B2aii</v>
      </c>
      <c r="C3406" t="str">
        <f>Hoja1!$C$31</f>
        <v>CRUDO</v>
      </c>
      <c r="D3406" t="s">
        <v>13</v>
      </c>
      <c r="E3406" t="s">
        <v>320</v>
      </c>
      <c r="F3406" t="s">
        <v>855</v>
      </c>
      <c r="L3406" t="s">
        <v>30</v>
      </c>
      <c r="M3406">
        <f>'Venteo_Taneus de almacenamiento'!AT59</f>
        <v>16.116470765071316</v>
      </c>
      <c r="N3406">
        <f>IFERROR(IF(L3406="CO2",M3406,IF(L3406="CH4",M3406*Hoja1!$C$19,BASEDEDATOS!M3406*Hoja1!$C$20)),0)</f>
        <v>16.116470765071316</v>
      </c>
    </row>
    <row r="3407" spans="2:14" x14ac:dyDescent="0.75">
      <c r="B3407" t="str">
        <f t="shared" si="35"/>
        <v>1B2aii</v>
      </c>
      <c r="C3407" t="str">
        <f>Hoja1!$C$31</f>
        <v>CRUDO</v>
      </c>
      <c r="D3407" t="s">
        <v>13</v>
      </c>
      <c r="E3407" t="s">
        <v>320</v>
      </c>
      <c r="F3407" t="s">
        <v>855</v>
      </c>
      <c r="L3407" t="s">
        <v>30</v>
      </c>
      <c r="M3407">
        <f>'Venteo_Taneus de almacenamiento'!AT60</f>
        <v>17.198113098297583</v>
      </c>
      <c r="N3407">
        <f>IFERROR(IF(L3407="CO2",M3407,IF(L3407="CH4",M3407*Hoja1!$C$19,BASEDEDATOS!M3407*Hoja1!$C$20)),0)</f>
        <v>17.198113098297583</v>
      </c>
    </row>
    <row r="3408" spans="2:14" x14ac:dyDescent="0.75">
      <c r="B3408" t="str">
        <f t="shared" si="35"/>
        <v>1B2aii</v>
      </c>
      <c r="C3408" t="str">
        <f>Hoja1!$C$31</f>
        <v>CRUDO</v>
      </c>
      <c r="D3408" t="s">
        <v>13</v>
      </c>
      <c r="E3408" t="s">
        <v>320</v>
      </c>
      <c r="F3408" t="s">
        <v>855</v>
      </c>
      <c r="L3408" t="s">
        <v>30</v>
      </c>
      <c r="M3408">
        <f>'Venteo_Taneus de almacenamiento'!AT61</f>
        <v>0.94920103738429162</v>
      </c>
      <c r="N3408">
        <f>IFERROR(IF(L3408="CO2",M3408,IF(L3408="CH4",M3408*Hoja1!$C$19,BASEDEDATOS!M3408*Hoja1!$C$20)),0)</f>
        <v>0.94920103738429162</v>
      </c>
    </row>
    <row r="3409" spans="2:14" x14ac:dyDescent="0.75">
      <c r="B3409" t="str">
        <f t="shared" si="35"/>
        <v>1B2aii</v>
      </c>
      <c r="C3409" t="str">
        <f>Hoja1!$C$31</f>
        <v>CRUDO</v>
      </c>
      <c r="D3409" t="s">
        <v>13</v>
      </c>
      <c r="E3409" t="s">
        <v>320</v>
      </c>
      <c r="F3409" t="s">
        <v>855</v>
      </c>
      <c r="L3409" t="s">
        <v>30</v>
      </c>
      <c r="M3409">
        <f>'Venteo_Taneus de almacenamiento'!AT62</f>
        <v>0.75936082990743325</v>
      </c>
      <c r="N3409">
        <f>IFERROR(IF(L3409="CO2",M3409,IF(L3409="CH4",M3409*Hoja1!$C$19,BASEDEDATOS!M3409*Hoja1!$C$20)),0)</f>
        <v>0.75936082990743325</v>
      </c>
    </row>
    <row r="3410" spans="2:14" x14ac:dyDescent="0.75">
      <c r="B3410" t="str">
        <f t="shared" si="35"/>
        <v>1B2aii</v>
      </c>
      <c r="C3410" t="str">
        <f>Hoja1!$C$31</f>
        <v>CRUDO</v>
      </c>
      <c r="D3410" t="s">
        <v>13</v>
      </c>
      <c r="E3410" t="s">
        <v>320</v>
      </c>
      <c r="F3410" t="s">
        <v>855</v>
      </c>
      <c r="L3410" t="s">
        <v>30</v>
      </c>
      <c r="M3410">
        <f>'Venteo_Taneus de almacenamiento'!AT63</f>
        <v>20.443040097976368</v>
      </c>
      <c r="N3410">
        <f>IFERROR(IF(L3410="CO2",M3410,IF(L3410="CH4",M3410*Hoja1!$C$19,BASEDEDATOS!M3410*Hoja1!$C$20)),0)</f>
        <v>20.443040097976368</v>
      </c>
    </row>
    <row r="3411" spans="2:14" x14ac:dyDescent="0.75">
      <c r="B3411" t="str">
        <f t="shared" si="35"/>
        <v>1B2aii</v>
      </c>
      <c r="C3411" t="str">
        <f>Hoja1!$C$31</f>
        <v>CRUDO</v>
      </c>
      <c r="D3411" t="s">
        <v>13</v>
      </c>
      <c r="E3411" t="s">
        <v>320</v>
      </c>
      <c r="F3411" t="s">
        <v>855</v>
      </c>
      <c r="L3411" t="s">
        <v>30</v>
      </c>
      <c r="M3411">
        <f>'Venteo_Taneus de almacenamiento'!AT64</f>
        <v>21.524682431202635</v>
      </c>
      <c r="N3411">
        <f>IFERROR(IF(L3411="CO2",M3411,IF(L3411="CH4",M3411*Hoja1!$C$19,BASEDEDATOS!M3411*Hoja1!$C$20)),0)</f>
        <v>21.524682431202635</v>
      </c>
    </row>
    <row r="3412" spans="2:14" x14ac:dyDescent="0.75">
      <c r="B3412" t="str">
        <f t="shared" si="35"/>
        <v>1B2aii</v>
      </c>
      <c r="C3412" t="str">
        <f>Hoja1!$C$31</f>
        <v>CRUDO</v>
      </c>
      <c r="D3412" t="s">
        <v>13</v>
      </c>
      <c r="E3412" t="s">
        <v>320</v>
      </c>
      <c r="F3412" t="s">
        <v>855</v>
      </c>
      <c r="L3412" t="s">
        <v>30</v>
      </c>
      <c r="M3412">
        <f>'Venteo_Taneus de almacenamiento'!AT65</f>
        <v>0.75936082990743325</v>
      </c>
      <c r="N3412">
        <f>IFERROR(IF(L3412="CO2",M3412,IF(L3412="CH4",M3412*Hoja1!$C$19,BASEDEDATOS!M3412*Hoja1!$C$20)),0)</f>
        <v>0.75936082990743325</v>
      </c>
    </row>
    <row r="3413" spans="2:14" x14ac:dyDescent="0.75">
      <c r="B3413" t="str">
        <f t="shared" si="35"/>
        <v>1B2aii</v>
      </c>
      <c r="C3413" t="str">
        <f>Hoja1!$C$31</f>
        <v>CRUDO</v>
      </c>
      <c r="D3413" t="s">
        <v>13</v>
      </c>
      <c r="E3413" t="s">
        <v>320</v>
      </c>
      <c r="F3413" t="s">
        <v>855</v>
      </c>
      <c r="L3413" t="s">
        <v>30</v>
      </c>
      <c r="M3413">
        <f>'Venteo_Taneus de almacenamiento'!AT66</f>
        <v>0.60748866392594658</v>
      </c>
      <c r="N3413">
        <f>IFERROR(IF(L3413="CO2",M3413,IF(L3413="CH4",M3413*Hoja1!$C$19,BASEDEDATOS!M3413*Hoja1!$C$20)),0)</f>
        <v>0.60748866392594658</v>
      </c>
    </row>
    <row r="3414" spans="2:14" x14ac:dyDescent="0.75">
      <c r="B3414" t="str">
        <f t="shared" si="35"/>
        <v>1B2aii</v>
      </c>
      <c r="C3414" t="str">
        <f>Hoja1!$C$31</f>
        <v>CRUDO</v>
      </c>
      <c r="D3414" t="s">
        <v>13</v>
      </c>
      <c r="E3414" t="s">
        <v>320</v>
      </c>
      <c r="F3414" t="s">
        <v>855</v>
      </c>
      <c r="L3414" t="s">
        <v>30</v>
      </c>
      <c r="M3414">
        <f>'Venteo_Taneus de almacenamiento'!AT67</f>
        <v>0.56952062243057511</v>
      </c>
      <c r="N3414">
        <f>IFERROR(IF(L3414="CO2",M3414,IF(L3414="CH4",M3414*Hoja1!$C$19,BASEDEDATOS!M3414*Hoja1!$C$20)),0)</f>
        <v>0.56952062243057511</v>
      </c>
    </row>
    <row r="3415" spans="2:14" x14ac:dyDescent="0.75">
      <c r="B3415" t="str">
        <f t="shared" si="35"/>
        <v>1B2aii</v>
      </c>
      <c r="C3415" t="str">
        <f>Hoja1!$C$31</f>
        <v>CRUDO</v>
      </c>
      <c r="D3415" t="s">
        <v>13</v>
      </c>
      <c r="E3415" t="s">
        <v>320</v>
      </c>
      <c r="F3415" t="s">
        <v>855</v>
      </c>
      <c r="L3415" t="s">
        <v>30</v>
      </c>
      <c r="M3415">
        <f>'Venteo_Taneus de almacenamiento'!AT68</f>
        <v>0.45561649794446002</v>
      </c>
      <c r="N3415">
        <f>IFERROR(IF(L3415="CO2",M3415,IF(L3415="CH4",M3415*Hoja1!$C$19,BASEDEDATOS!M3415*Hoja1!$C$20)),0)</f>
        <v>0.45561649794446002</v>
      </c>
    </row>
    <row r="3416" spans="2:14" x14ac:dyDescent="0.75">
      <c r="B3416" t="str">
        <f t="shared" si="35"/>
        <v>1B2aii</v>
      </c>
      <c r="C3416" t="str">
        <f>Hoja1!$C$31</f>
        <v>CRUDO</v>
      </c>
      <c r="D3416" t="s">
        <v>13</v>
      </c>
      <c r="E3416" t="s">
        <v>320</v>
      </c>
      <c r="F3416" t="s">
        <v>855</v>
      </c>
      <c r="L3416" t="s">
        <v>30</v>
      </c>
      <c r="M3416">
        <f>'Venteo_Taneus de almacenamiento'!AT69</f>
        <v>0</v>
      </c>
      <c r="N3416">
        <f>IFERROR(IF(L3416="CO2",M3416,IF(L3416="CH4",M3416*Hoja1!$C$19,BASEDEDATOS!M3416*Hoja1!$C$20)),0)</f>
        <v>0</v>
      </c>
    </row>
    <row r="3417" spans="2:14" x14ac:dyDescent="0.75">
      <c r="B3417" t="str">
        <f t="shared" si="35"/>
        <v>1B2aii</v>
      </c>
      <c r="C3417" t="str">
        <f>Hoja1!$C$31</f>
        <v>CRUDO</v>
      </c>
      <c r="D3417" t="s">
        <v>13</v>
      </c>
      <c r="E3417" t="s">
        <v>320</v>
      </c>
      <c r="F3417" t="s">
        <v>855</v>
      </c>
      <c r="L3417" t="s">
        <v>30</v>
      </c>
      <c r="M3417">
        <f>'Venteo_Taneus de almacenamiento'!AT70</f>
        <v>0</v>
      </c>
      <c r="N3417">
        <f>IFERROR(IF(L3417="CO2",M3417,IF(L3417="CH4",M3417*Hoja1!$C$19,BASEDEDATOS!M3417*Hoja1!$C$20)),0)</f>
        <v>0</v>
      </c>
    </row>
    <row r="3418" spans="2:14" x14ac:dyDescent="0.75">
      <c r="B3418" t="str">
        <f t="shared" si="35"/>
        <v>1B2aii</v>
      </c>
      <c r="C3418" t="str">
        <f>Hoja1!$C$31</f>
        <v>CRUDO</v>
      </c>
      <c r="D3418" t="s">
        <v>13</v>
      </c>
      <c r="E3418" t="s">
        <v>320</v>
      </c>
      <c r="F3418" t="s">
        <v>855</v>
      </c>
      <c r="L3418" t="s">
        <v>30</v>
      </c>
      <c r="M3418">
        <f>'Venteo_Taneus de almacenamiento'!AT71</f>
        <v>0</v>
      </c>
      <c r="N3418">
        <f>IFERROR(IF(L3418="CO2",M3418,IF(L3418="CH4",M3418*Hoja1!$C$19,BASEDEDATOS!M3418*Hoja1!$C$20)),0)</f>
        <v>0</v>
      </c>
    </row>
    <row r="3419" spans="2:14" x14ac:dyDescent="0.75">
      <c r="B3419" t="str">
        <f t="shared" si="35"/>
        <v>1B2aii</v>
      </c>
      <c r="C3419" t="str">
        <f>Hoja1!$C$31</f>
        <v>CRUDO</v>
      </c>
      <c r="D3419" t="s">
        <v>13</v>
      </c>
      <c r="E3419" t="s">
        <v>320</v>
      </c>
      <c r="F3419" t="s">
        <v>855</v>
      </c>
      <c r="L3419" t="s">
        <v>30</v>
      </c>
      <c r="M3419">
        <f>'Venteo_Taneus de almacenamiento'!AT72</f>
        <v>0</v>
      </c>
      <c r="N3419">
        <f>IFERROR(IF(L3419="CO2",M3419,IF(L3419="CH4",M3419*Hoja1!$C$19,BASEDEDATOS!M3419*Hoja1!$C$20)),0)</f>
        <v>0</v>
      </c>
    </row>
    <row r="3420" spans="2:14" x14ac:dyDescent="0.75">
      <c r="B3420" t="str">
        <f t="shared" si="35"/>
        <v>1B2aii</v>
      </c>
      <c r="C3420" t="str">
        <f>Hoja1!$C$31</f>
        <v>CRUDO</v>
      </c>
      <c r="D3420" t="s">
        <v>13</v>
      </c>
      <c r="E3420" t="s">
        <v>320</v>
      </c>
      <c r="F3420" t="s">
        <v>855</v>
      </c>
      <c r="L3420" t="s">
        <v>30</v>
      </c>
      <c r="M3420">
        <f>'Venteo_Taneus de almacenamiento'!AT73</f>
        <v>0</v>
      </c>
      <c r="N3420">
        <f>IFERROR(IF(L3420="CO2",M3420,IF(L3420="CH4",M3420*Hoja1!$C$19,BASEDEDATOS!M3420*Hoja1!$C$20)),0)</f>
        <v>0</v>
      </c>
    </row>
    <row r="3421" spans="2:14" x14ac:dyDescent="0.75">
      <c r="B3421" t="str">
        <f t="shared" si="35"/>
        <v>1B2aii</v>
      </c>
      <c r="C3421" t="str">
        <f>Hoja1!$C$31</f>
        <v>CRUDO</v>
      </c>
      <c r="D3421" t="s">
        <v>13</v>
      </c>
      <c r="E3421" t="s">
        <v>320</v>
      </c>
      <c r="F3421" t="s">
        <v>855</v>
      </c>
      <c r="L3421" t="s">
        <v>30</v>
      </c>
      <c r="M3421">
        <f>'Venteo_Taneus de almacenamiento'!AT74</f>
        <v>0</v>
      </c>
      <c r="N3421">
        <f>IFERROR(IF(L3421="CO2",M3421,IF(L3421="CH4",M3421*Hoja1!$C$19,BASEDEDATOS!M3421*Hoja1!$C$20)),0)</f>
        <v>0</v>
      </c>
    </row>
    <row r="3422" spans="2:14" x14ac:dyDescent="0.75">
      <c r="B3422" t="str">
        <f t="shared" si="35"/>
        <v>1B2aii</v>
      </c>
      <c r="C3422" t="str">
        <f>Hoja1!$C$31</f>
        <v>CRUDO</v>
      </c>
      <c r="D3422" t="s">
        <v>13</v>
      </c>
      <c r="E3422" t="s">
        <v>320</v>
      </c>
      <c r="F3422" t="s">
        <v>855</v>
      </c>
      <c r="L3422" t="s">
        <v>30</v>
      </c>
      <c r="M3422">
        <f>'Venteo_Taneus de almacenamiento'!AT75</f>
        <v>0</v>
      </c>
      <c r="N3422">
        <f>IFERROR(IF(L3422="CO2",M3422,IF(L3422="CH4",M3422*Hoja1!$C$19,BASEDEDATOS!M3422*Hoja1!$C$20)),0)</f>
        <v>0</v>
      </c>
    </row>
    <row r="3423" spans="2:14" x14ac:dyDescent="0.75">
      <c r="B3423" t="str">
        <f t="shared" si="35"/>
        <v>1B2aii</v>
      </c>
      <c r="C3423" t="str">
        <f>Hoja1!$C$31</f>
        <v>CRUDO</v>
      </c>
      <c r="D3423" t="s">
        <v>13</v>
      </c>
      <c r="E3423" t="s">
        <v>320</v>
      </c>
      <c r="F3423" t="s">
        <v>855</v>
      </c>
      <c r="L3423" t="s">
        <v>30</v>
      </c>
      <c r="M3423">
        <f>'Venteo_Taneus de almacenamiento'!AT76</f>
        <v>0</v>
      </c>
      <c r="N3423">
        <f>IFERROR(IF(L3423="CO2",M3423,IF(L3423="CH4",M3423*Hoja1!$C$19,BASEDEDATOS!M3423*Hoja1!$C$20)),0)</f>
        <v>0</v>
      </c>
    </row>
    <row r="3424" spans="2:14" x14ac:dyDescent="0.75">
      <c r="B3424" t="str">
        <f t="shared" si="35"/>
        <v>1B2aii</v>
      </c>
      <c r="C3424" t="str">
        <f>Hoja1!$C$31</f>
        <v>CRUDO</v>
      </c>
      <c r="D3424" t="s">
        <v>13</v>
      </c>
      <c r="E3424" t="s">
        <v>320</v>
      </c>
      <c r="F3424" t="s">
        <v>855</v>
      </c>
      <c r="L3424" t="s">
        <v>30</v>
      </c>
      <c r="M3424">
        <f>'Venteo_Taneus de almacenamiento'!AT77</f>
        <v>0</v>
      </c>
      <c r="N3424">
        <f>IFERROR(IF(L3424="CO2",M3424,IF(L3424="CH4",M3424*Hoja1!$C$19,BASEDEDATOS!M3424*Hoja1!$C$20)),0)</f>
        <v>0</v>
      </c>
    </row>
    <row r="3425" spans="2:14" x14ac:dyDescent="0.75">
      <c r="B3425" t="str">
        <f t="shared" si="35"/>
        <v>1B2aii</v>
      </c>
      <c r="C3425" t="str">
        <f>Hoja1!$C$31</f>
        <v>CRUDO</v>
      </c>
      <c r="D3425" t="s">
        <v>13</v>
      </c>
      <c r="E3425" t="s">
        <v>320</v>
      </c>
      <c r="F3425" t="s">
        <v>855</v>
      </c>
      <c r="L3425" t="s">
        <v>30</v>
      </c>
      <c r="M3425">
        <f>'Venteo_Taneus de almacenamiento'!AT78</f>
        <v>0</v>
      </c>
      <c r="N3425">
        <f>IFERROR(IF(L3425="CO2",M3425,IF(L3425="CH4",M3425*Hoja1!$C$19,BASEDEDATOS!M3425*Hoja1!$C$20)),0)</f>
        <v>0</v>
      </c>
    </row>
    <row r="3426" spans="2:14" x14ac:dyDescent="0.75">
      <c r="B3426" t="str">
        <f t="shared" si="35"/>
        <v>1B2aii</v>
      </c>
      <c r="C3426" t="str">
        <f>Hoja1!$C$31</f>
        <v>CRUDO</v>
      </c>
      <c r="D3426" t="s">
        <v>13</v>
      </c>
      <c r="E3426" t="s">
        <v>320</v>
      </c>
      <c r="F3426" t="s">
        <v>855</v>
      </c>
      <c r="L3426" t="s">
        <v>30</v>
      </c>
      <c r="M3426">
        <f>'Venteo_Taneus de almacenamiento'!AT79</f>
        <v>0</v>
      </c>
      <c r="N3426">
        <f>IFERROR(IF(L3426="CO2",M3426,IF(L3426="CH4",M3426*Hoja1!$C$19,BASEDEDATOS!M3426*Hoja1!$C$20)),0)</f>
        <v>0</v>
      </c>
    </row>
    <row r="3427" spans="2:14" x14ac:dyDescent="0.75">
      <c r="B3427" t="str">
        <f t="shared" ref="B3427:B3490" si="36">IF(C3427="CRUDO","1B2aii","1B2bii")</f>
        <v>1B2aii</v>
      </c>
      <c r="C3427" t="str">
        <f>Hoja1!$C$31</f>
        <v>CRUDO</v>
      </c>
      <c r="D3427" t="s">
        <v>13</v>
      </c>
      <c r="E3427" t="s">
        <v>320</v>
      </c>
      <c r="F3427" t="s">
        <v>855</v>
      </c>
      <c r="L3427" t="s">
        <v>30</v>
      </c>
      <c r="M3427">
        <f>'Venteo_Taneus de almacenamiento'!AT80</f>
        <v>0</v>
      </c>
      <c r="N3427">
        <f>IFERROR(IF(L3427="CO2",M3427,IF(L3427="CH4",M3427*Hoja1!$C$19,BASEDEDATOS!M3427*Hoja1!$C$20)),0)</f>
        <v>0</v>
      </c>
    </row>
    <row r="3428" spans="2:14" x14ac:dyDescent="0.75">
      <c r="B3428" t="str">
        <f t="shared" si="36"/>
        <v>1B2aii</v>
      </c>
      <c r="C3428" t="str">
        <f>Hoja1!$C$31</f>
        <v>CRUDO</v>
      </c>
      <c r="D3428" t="s">
        <v>13</v>
      </c>
      <c r="E3428" t="s">
        <v>320</v>
      </c>
      <c r="F3428" t="s">
        <v>855</v>
      </c>
      <c r="L3428" t="s">
        <v>30</v>
      </c>
      <c r="M3428">
        <f>'Venteo_Taneus de almacenamiento'!AT81</f>
        <v>0</v>
      </c>
      <c r="N3428">
        <f>IFERROR(IF(L3428="CO2",M3428,IF(L3428="CH4",M3428*Hoja1!$C$19,BASEDEDATOS!M3428*Hoja1!$C$20)),0)</f>
        <v>0</v>
      </c>
    </row>
    <row r="3429" spans="2:14" x14ac:dyDescent="0.75">
      <c r="B3429" t="str">
        <f t="shared" si="36"/>
        <v>1B2aii</v>
      </c>
      <c r="C3429" t="str">
        <f>Hoja1!$C$31</f>
        <v>CRUDO</v>
      </c>
      <c r="D3429" t="s">
        <v>13</v>
      </c>
      <c r="E3429" t="s">
        <v>320</v>
      </c>
      <c r="F3429" t="s">
        <v>855</v>
      </c>
      <c r="L3429" t="s">
        <v>30</v>
      </c>
      <c r="M3429">
        <f>'Venteo_Taneus de almacenamiento'!AT82</f>
        <v>0</v>
      </c>
      <c r="N3429">
        <f>IFERROR(IF(L3429="CO2",M3429,IF(L3429="CH4",M3429*Hoja1!$C$19,BASEDEDATOS!M3429*Hoja1!$C$20)),0)</f>
        <v>0</v>
      </c>
    </row>
    <row r="3430" spans="2:14" x14ac:dyDescent="0.75">
      <c r="B3430" t="str">
        <f t="shared" si="36"/>
        <v>1B2aii</v>
      </c>
      <c r="C3430" t="str">
        <f>Hoja1!$C$31</f>
        <v>CRUDO</v>
      </c>
      <c r="D3430" t="s">
        <v>13</v>
      </c>
      <c r="E3430" t="s">
        <v>320</v>
      </c>
      <c r="F3430" t="s">
        <v>855</v>
      </c>
      <c r="L3430" t="s">
        <v>30</v>
      </c>
      <c r="M3430">
        <f>'Venteo_Taneus de almacenamiento'!AT83</f>
        <v>0</v>
      </c>
      <c r="N3430">
        <f>IFERROR(IF(L3430="CO2",M3430,IF(L3430="CH4",M3430*Hoja1!$C$19,BASEDEDATOS!M3430*Hoja1!$C$20)),0)</f>
        <v>0</v>
      </c>
    </row>
    <row r="3431" spans="2:14" x14ac:dyDescent="0.75">
      <c r="B3431" t="str">
        <f t="shared" si="36"/>
        <v>1B2aii</v>
      </c>
      <c r="C3431" t="str">
        <f>Hoja1!$C$31</f>
        <v>CRUDO</v>
      </c>
      <c r="D3431" t="s">
        <v>13</v>
      </c>
      <c r="E3431" t="s">
        <v>320</v>
      </c>
      <c r="F3431" t="s">
        <v>855</v>
      </c>
      <c r="L3431" t="s">
        <v>30</v>
      </c>
      <c r="M3431">
        <f>'Venteo_Taneus de almacenamiento'!AT84</f>
        <v>0</v>
      </c>
      <c r="N3431">
        <f>IFERROR(IF(L3431="CO2",M3431,IF(L3431="CH4",M3431*Hoja1!$C$19,BASEDEDATOS!M3431*Hoja1!$C$20)),0)</f>
        <v>0</v>
      </c>
    </row>
    <row r="3432" spans="2:14" x14ac:dyDescent="0.75">
      <c r="B3432" t="str">
        <f t="shared" si="36"/>
        <v>1B2aii</v>
      </c>
      <c r="C3432" t="str">
        <f>Hoja1!$C$31</f>
        <v>CRUDO</v>
      </c>
      <c r="D3432" t="s">
        <v>13</v>
      </c>
      <c r="E3432" t="s">
        <v>320</v>
      </c>
      <c r="F3432" t="s">
        <v>855</v>
      </c>
      <c r="L3432" t="s">
        <v>30</v>
      </c>
      <c r="M3432">
        <f>'Venteo_Taneus de almacenamiento'!AT85</f>
        <v>0</v>
      </c>
      <c r="N3432">
        <f>IFERROR(IF(L3432="CO2",M3432,IF(L3432="CH4",M3432*Hoja1!$C$19,BASEDEDATOS!M3432*Hoja1!$C$20)),0)</f>
        <v>0</v>
      </c>
    </row>
    <row r="3433" spans="2:14" x14ac:dyDescent="0.75">
      <c r="B3433" t="str">
        <f t="shared" si="36"/>
        <v>1B2aii</v>
      </c>
      <c r="C3433" t="str">
        <f>Hoja1!$C$31</f>
        <v>CRUDO</v>
      </c>
      <c r="D3433" t="s">
        <v>13</v>
      </c>
      <c r="E3433" t="s">
        <v>320</v>
      </c>
      <c r="F3433" t="s">
        <v>855</v>
      </c>
      <c r="L3433" t="s">
        <v>30</v>
      </c>
      <c r="M3433">
        <f>'Venteo_Taneus de almacenamiento'!AT86</f>
        <v>0</v>
      </c>
      <c r="N3433">
        <f>IFERROR(IF(L3433="CO2",M3433,IF(L3433="CH4",M3433*Hoja1!$C$19,BASEDEDATOS!M3433*Hoja1!$C$20)),0)</f>
        <v>0</v>
      </c>
    </row>
    <row r="3434" spans="2:14" x14ac:dyDescent="0.75">
      <c r="B3434" t="str">
        <f t="shared" si="36"/>
        <v>1B2aii</v>
      </c>
      <c r="C3434" t="str">
        <f>Hoja1!$C$31</f>
        <v>CRUDO</v>
      </c>
      <c r="D3434" t="s">
        <v>13</v>
      </c>
      <c r="E3434" t="s">
        <v>320</v>
      </c>
      <c r="F3434" t="s">
        <v>855</v>
      </c>
      <c r="L3434" t="s">
        <v>30</v>
      </c>
      <c r="M3434">
        <f>'Venteo_Taneus de almacenamiento'!AT87</f>
        <v>0</v>
      </c>
      <c r="N3434">
        <f>IFERROR(IF(L3434="CO2",M3434,IF(L3434="CH4",M3434*Hoja1!$C$19,BASEDEDATOS!M3434*Hoja1!$C$20)),0)</f>
        <v>0</v>
      </c>
    </row>
    <row r="3435" spans="2:14" x14ac:dyDescent="0.75">
      <c r="B3435" t="str">
        <f t="shared" si="36"/>
        <v>1B2aii</v>
      </c>
      <c r="C3435" t="str">
        <f>Hoja1!$C$31</f>
        <v>CRUDO</v>
      </c>
      <c r="D3435" t="s">
        <v>13</v>
      </c>
      <c r="E3435" t="s">
        <v>320</v>
      </c>
      <c r="F3435" t="s">
        <v>855</v>
      </c>
      <c r="L3435" t="s">
        <v>30</v>
      </c>
      <c r="M3435">
        <f>'Venteo_Taneus de almacenamiento'!AT88</f>
        <v>0</v>
      </c>
      <c r="N3435">
        <f>IFERROR(IF(L3435="CO2",M3435,IF(L3435="CH4",M3435*Hoja1!$C$19,BASEDEDATOS!M3435*Hoja1!$C$20)),0)</f>
        <v>0</v>
      </c>
    </row>
    <row r="3436" spans="2:14" x14ac:dyDescent="0.75">
      <c r="B3436" t="str">
        <f t="shared" si="36"/>
        <v>1B2aii</v>
      </c>
      <c r="C3436" t="str">
        <f>Hoja1!$C$31</f>
        <v>CRUDO</v>
      </c>
      <c r="D3436" t="s">
        <v>13</v>
      </c>
      <c r="E3436" t="s">
        <v>320</v>
      </c>
      <c r="F3436" t="s">
        <v>855</v>
      </c>
      <c r="L3436" t="s">
        <v>30</v>
      </c>
      <c r="M3436">
        <f>'Venteo_Taneus de almacenamiento'!AT89</f>
        <v>0</v>
      </c>
      <c r="N3436">
        <f>IFERROR(IF(L3436="CO2",M3436,IF(L3436="CH4",M3436*Hoja1!$C$19,BASEDEDATOS!M3436*Hoja1!$C$20)),0)</f>
        <v>0</v>
      </c>
    </row>
    <row r="3437" spans="2:14" x14ac:dyDescent="0.75">
      <c r="B3437" t="str">
        <f t="shared" si="36"/>
        <v>1B2aii</v>
      </c>
      <c r="C3437" t="str">
        <f>Hoja1!$C$31</f>
        <v>CRUDO</v>
      </c>
      <c r="D3437" t="s">
        <v>13</v>
      </c>
      <c r="E3437" t="s">
        <v>320</v>
      </c>
      <c r="F3437" t="s">
        <v>855</v>
      </c>
      <c r="L3437" t="s">
        <v>30</v>
      </c>
      <c r="M3437">
        <f>'Venteo_Taneus de almacenamiento'!AT90</f>
        <v>0</v>
      </c>
      <c r="N3437">
        <f>IFERROR(IF(L3437="CO2",M3437,IF(L3437="CH4",M3437*Hoja1!$C$19,BASEDEDATOS!M3437*Hoja1!$C$20)),0)</f>
        <v>0</v>
      </c>
    </row>
    <row r="3438" spans="2:14" x14ac:dyDescent="0.75">
      <c r="B3438" t="str">
        <f t="shared" si="36"/>
        <v>1B2aii</v>
      </c>
      <c r="C3438" t="str">
        <f>Hoja1!$C$31</f>
        <v>CRUDO</v>
      </c>
      <c r="D3438" t="s">
        <v>13</v>
      </c>
      <c r="E3438" t="s">
        <v>320</v>
      </c>
      <c r="F3438" t="s">
        <v>855</v>
      </c>
      <c r="L3438" t="s">
        <v>30</v>
      </c>
      <c r="M3438">
        <f>'Venteo_Taneus de almacenamiento'!AT91</f>
        <v>0</v>
      </c>
      <c r="N3438">
        <f>IFERROR(IF(L3438="CO2",M3438,IF(L3438="CH4",M3438*Hoja1!$C$19,BASEDEDATOS!M3438*Hoja1!$C$20)),0)</f>
        <v>0</v>
      </c>
    </row>
    <row r="3439" spans="2:14" x14ac:dyDescent="0.75">
      <c r="B3439" t="str">
        <f t="shared" si="36"/>
        <v>1B2aii</v>
      </c>
      <c r="C3439" t="str">
        <f>Hoja1!$C$31</f>
        <v>CRUDO</v>
      </c>
      <c r="D3439" t="s">
        <v>13</v>
      </c>
      <c r="E3439" t="s">
        <v>320</v>
      </c>
      <c r="F3439" t="s">
        <v>855</v>
      </c>
      <c r="L3439" t="s">
        <v>30</v>
      </c>
      <c r="M3439">
        <f>'Venteo_Taneus de almacenamiento'!AT92</f>
        <v>0</v>
      </c>
      <c r="N3439">
        <f>IFERROR(IF(L3439="CO2",M3439,IF(L3439="CH4",M3439*Hoja1!$C$19,BASEDEDATOS!M3439*Hoja1!$C$20)),0)</f>
        <v>0</v>
      </c>
    </row>
    <row r="3440" spans="2:14" x14ac:dyDescent="0.75">
      <c r="B3440" t="str">
        <f t="shared" si="36"/>
        <v>1B2aii</v>
      </c>
      <c r="C3440" t="str">
        <f>Hoja1!$C$31</f>
        <v>CRUDO</v>
      </c>
      <c r="D3440" t="s">
        <v>13</v>
      </c>
      <c r="E3440" t="s">
        <v>320</v>
      </c>
      <c r="F3440" t="s">
        <v>855</v>
      </c>
      <c r="L3440" t="s">
        <v>30</v>
      </c>
      <c r="M3440">
        <f>'Venteo_Taneus de almacenamiento'!AT93</f>
        <v>0</v>
      </c>
      <c r="N3440">
        <f>IFERROR(IF(L3440="CO2",M3440,IF(L3440="CH4",M3440*Hoja1!$C$19,BASEDEDATOS!M3440*Hoja1!$C$20)),0)</f>
        <v>0</v>
      </c>
    </row>
    <row r="3441" spans="2:14" x14ac:dyDescent="0.75">
      <c r="B3441" t="str">
        <f t="shared" si="36"/>
        <v>1B2aii</v>
      </c>
      <c r="C3441" t="str">
        <f>Hoja1!$C$31</f>
        <v>CRUDO</v>
      </c>
      <c r="D3441" t="s">
        <v>13</v>
      </c>
      <c r="E3441" t="s">
        <v>320</v>
      </c>
      <c r="F3441" t="s">
        <v>855</v>
      </c>
      <c r="L3441" t="s">
        <v>30</v>
      </c>
      <c r="M3441">
        <f>'Venteo_Taneus de almacenamiento'!AT94</f>
        <v>0</v>
      </c>
      <c r="N3441">
        <f>IFERROR(IF(L3441="CO2",M3441,IF(L3441="CH4",M3441*Hoja1!$C$19,BASEDEDATOS!M3441*Hoja1!$C$20)),0)</f>
        <v>0</v>
      </c>
    </row>
    <row r="3442" spans="2:14" x14ac:dyDescent="0.75">
      <c r="B3442" t="str">
        <f t="shared" si="36"/>
        <v>1B2aii</v>
      </c>
      <c r="C3442" t="str">
        <f>Hoja1!$C$31</f>
        <v>CRUDO</v>
      </c>
      <c r="D3442" t="s">
        <v>13</v>
      </c>
      <c r="E3442" t="s">
        <v>320</v>
      </c>
      <c r="F3442" t="s">
        <v>855</v>
      </c>
      <c r="L3442" t="s">
        <v>30</v>
      </c>
      <c r="M3442">
        <f>'Venteo_Taneus de almacenamiento'!AT95</f>
        <v>0</v>
      </c>
      <c r="N3442">
        <f>IFERROR(IF(L3442="CO2",M3442,IF(L3442="CH4",M3442*Hoja1!$C$19,BASEDEDATOS!M3442*Hoja1!$C$20)),0)</f>
        <v>0</v>
      </c>
    </row>
    <row r="3443" spans="2:14" x14ac:dyDescent="0.75">
      <c r="B3443" t="str">
        <f t="shared" si="36"/>
        <v>1B2aii</v>
      </c>
      <c r="C3443" t="str">
        <f>Hoja1!$C$31</f>
        <v>CRUDO</v>
      </c>
      <c r="D3443" t="s">
        <v>13</v>
      </c>
      <c r="E3443" t="s">
        <v>320</v>
      </c>
      <c r="F3443" t="s">
        <v>855</v>
      </c>
      <c r="L3443" t="s">
        <v>30</v>
      </c>
      <c r="M3443">
        <f>'Venteo_Taneus de almacenamiento'!AT96</f>
        <v>0</v>
      </c>
      <c r="N3443">
        <f>IFERROR(IF(L3443="CO2",M3443,IF(L3443="CH4",M3443*Hoja1!$C$19,BASEDEDATOS!M3443*Hoja1!$C$20)),0)</f>
        <v>0</v>
      </c>
    </row>
    <row r="3444" spans="2:14" x14ac:dyDescent="0.75">
      <c r="B3444" t="str">
        <f t="shared" si="36"/>
        <v>1B2aii</v>
      </c>
      <c r="C3444" t="str">
        <f>Hoja1!$C$31</f>
        <v>CRUDO</v>
      </c>
      <c r="D3444" t="s">
        <v>13</v>
      </c>
      <c r="E3444" t="s">
        <v>320</v>
      </c>
      <c r="F3444" t="s">
        <v>855</v>
      </c>
      <c r="L3444" t="s">
        <v>30</v>
      </c>
      <c r="M3444">
        <f>'Venteo_Taneus de almacenamiento'!AT97</f>
        <v>0</v>
      </c>
      <c r="N3444">
        <f>IFERROR(IF(L3444="CO2",M3444,IF(L3444="CH4",M3444*Hoja1!$C$19,BASEDEDATOS!M3444*Hoja1!$C$20)),0)</f>
        <v>0</v>
      </c>
    </row>
    <row r="3445" spans="2:14" x14ac:dyDescent="0.75">
      <c r="B3445" t="str">
        <f t="shared" si="36"/>
        <v>1B2aii</v>
      </c>
      <c r="C3445" t="str">
        <f>Hoja1!$C$31</f>
        <v>CRUDO</v>
      </c>
      <c r="D3445" t="s">
        <v>13</v>
      </c>
      <c r="E3445" t="s">
        <v>320</v>
      </c>
      <c r="F3445" t="s">
        <v>855</v>
      </c>
      <c r="L3445" t="s">
        <v>30</v>
      </c>
      <c r="M3445">
        <f>'Venteo_Taneus de almacenamiento'!AT98</f>
        <v>0</v>
      </c>
      <c r="N3445">
        <f>IFERROR(IF(L3445="CO2",M3445,IF(L3445="CH4",M3445*Hoja1!$C$19,BASEDEDATOS!M3445*Hoja1!$C$20)),0)</f>
        <v>0</v>
      </c>
    </row>
    <row r="3446" spans="2:14" x14ac:dyDescent="0.75">
      <c r="B3446" t="str">
        <f t="shared" si="36"/>
        <v>1B2aii</v>
      </c>
      <c r="C3446" t="str">
        <f>Hoja1!$C$31</f>
        <v>CRUDO</v>
      </c>
      <c r="D3446" t="s">
        <v>13</v>
      </c>
      <c r="E3446" t="s">
        <v>320</v>
      </c>
      <c r="F3446" t="s">
        <v>855</v>
      </c>
      <c r="L3446" t="s">
        <v>30</v>
      </c>
      <c r="M3446">
        <f>'Venteo_Taneus de almacenamiento'!AT99</f>
        <v>0</v>
      </c>
      <c r="N3446">
        <f>IFERROR(IF(L3446="CO2",M3446,IF(L3446="CH4",M3446*Hoja1!$C$19,BASEDEDATOS!M3446*Hoja1!$C$20)),0)</f>
        <v>0</v>
      </c>
    </row>
    <row r="3447" spans="2:14" x14ac:dyDescent="0.75">
      <c r="B3447" t="str">
        <f t="shared" si="36"/>
        <v>1B2aii</v>
      </c>
      <c r="C3447" t="str">
        <f>Hoja1!$C$31</f>
        <v>CRUDO</v>
      </c>
      <c r="D3447" t="s">
        <v>13</v>
      </c>
      <c r="E3447" t="s">
        <v>320</v>
      </c>
      <c r="F3447" t="s">
        <v>855</v>
      </c>
      <c r="L3447" t="s">
        <v>30</v>
      </c>
      <c r="M3447">
        <f>'Venteo_Taneus de almacenamiento'!AT100</f>
        <v>0</v>
      </c>
      <c r="N3447">
        <f>IFERROR(IF(L3447="CO2",M3447,IF(L3447="CH4",M3447*Hoja1!$C$19,BASEDEDATOS!M3447*Hoja1!$C$20)),0)</f>
        <v>0</v>
      </c>
    </row>
    <row r="3448" spans="2:14" x14ac:dyDescent="0.75">
      <c r="B3448" t="str">
        <f t="shared" si="36"/>
        <v>1B2aii</v>
      </c>
      <c r="C3448" t="str">
        <f>Hoja1!$C$31</f>
        <v>CRUDO</v>
      </c>
      <c r="D3448" t="s">
        <v>13</v>
      </c>
      <c r="E3448" t="s">
        <v>320</v>
      </c>
      <c r="F3448" t="s">
        <v>855</v>
      </c>
      <c r="L3448" t="s">
        <v>30</v>
      </c>
      <c r="M3448">
        <f>'Venteo_Taneus de almacenamiento'!AT101</f>
        <v>0</v>
      </c>
      <c r="N3448">
        <f>IFERROR(IF(L3448="CO2",M3448,IF(L3448="CH4",M3448*Hoja1!$C$19,BASEDEDATOS!M3448*Hoja1!$C$20)),0)</f>
        <v>0</v>
      </c>
    </row>
    <row r="3449" spans="2:14" x14ac:dyDescent="0.75">
      <c r="B3449" t="str">
        <f t="shared" si="36"/>
        <v>1B2aii</v>
      </c>
      <c r="C3449" t="str">
        <f>Hoja1!$C$31</f>
        <v>CRUDO</v>
      </c>
      <c r="D3449" t="s">
        <v>13</v>
      </c>
      <c r="E3449" t="s">
        <v>320</v>
      </c>
      <c r="F3449" t="s">
        <v>855</v>
      </c>
      <c r="L3449" t="s">
        <v>30</v>
      </c>
      <c r="M3449">
        <f>'Venteo_Taneus de almacenamiento'!AT102</f>
        <v>0</v>
      </c>
      <c r="N3449">
        <f>IFERROR(IF(L3449="CO2",M3449,IF(L3449="CH4",M3449*Hoja1!$C$19,BASEDEDATOS!M3449*Hoja1!$C$20)),0)</f>
        <v>0</v>
      </c>
    </row>
    <row r="3450" spans="2:14" x14ac:dyDescent="0.75">
      <c r="B3450" t="str">
        <f t="shared" si="36"/>
        <v>1B2aii</v>
      </c>
      <c r="C3450" t="str">
        <f>Hoja1!$C$31</f>
        <v>CRUDO</v>
      </c>
      <c r="D3450" t="s">
        <v>13</v>
      </c>
      <c r="E3450" t="s">
        <v>320</v>
      </c>
      <c r="F3450" t="s">
        <v>855</v>
      </c>
      <c r="L3450" t="s">
        <v>30</v>
      </c>
      <c r="M3450">
        <f>'Venteo_Taneus de almacenamiento'!AT103</f>
        <v>0</v>
      </c>
      <c r="N3450">
        <f>IFERROR(IF(L3450="CO2",M3450,IF(L3450="CH4",M3450*Hoja1!$C$19,BASEDEDATOS!M3450*Hoja1!$C$20)),0)</f>
        <v>0</v>
      </c>
    </row>
    <row r="3451" spans="2:14" x14ac:dyDescent="0.75">
      <c r="B3451" t="str">
        <f t="shared" si="36"/>
        <v>1B2aii</v>
      </c>
      <c r="C3451" t="str">
        <f>Hoja1!$C$31</f>
        <v>CRUDO</v>
      </c>
      <c r="D3451" t="s">
        <v>13</v>
      </c>
      <c r="E3451" t="s">
        <v>320</v>
      </c>
      <c r="F3451" t="s">
        <v>855</v>
      </c>
      <c r="L3451" t="s">
        <v>30</v>
      </c>
      <c r="M3451">
        <f>'Venteo_Taneus de almacenamiento'!AT104</f>
        <v>0</v>
      </c>
      <c r="N3451">
        <f>IFERROR(IF(L3451="CO2",M3451,IF(L3451="CH4",M3451*Hoja1!$C$19,BASEDEDATOS!M3451*Hoja1!$C$20)),0)</f>
        <v>0</v>
      </c>
    </row>
    <row r="3452" spans="2:14" x14ac:dyDescent="0.75">
      <c r="B3452" t="str">
        <f t="shared" si="36"/>
        <v>1B2aii</v>
      </c>
      <c r="C3452" t="str">
        <f>Hoja1!$C$31</f>
        <v>CRUDO</v>
      </c>
      <c r="D3452" t="s">
        <v>13</v>
      </c>
      <c r="E3452" t="s">
        <v>320</v>
      </c>
      <c r="F3452" t="s">
        <v>855</v>
      </c>
      <c r="L3452" t="s">
        <v>30</v>
      </c>
      <c r="M3452">
        <f>'Venteo_Taneus de almacenamiento'!AT105</f>
        <v>0</v>
      </c>
      <c r="N3452">
        <f>IFERROR(IF(L3452="CO2",M3452,IF(L3452="CH4",M3452*Hoja1!$C$19,BASEDEDATOS!M3452*Hoja1!$C$20)),0)</f>
        <v>0</v>
      </c>
    </row>
    <row r="3453" spans="2:14" x14ac:dyDescent="0.75">
      <c r="B3453" t="str">
        <f t="shared" si="36"/>
        <v>1B2aii</v>
      </c>
      <c r="C3453" t="str">
        <f>Hoja1!$C$31</f>
        <v>CRUDO</v>
      </c>
      <c r="D3453" t="s">
        <v>13</v>
      </c>
      <c r="E3453" t="s">
        <v>320</v>
      </c>
      <c r="F3453" t="s">
        <v>855</v>
      </c>
      <c r="L3453" t="s">
        <v>30</v>
      </c>
      <c r="M3453">
        <f>'Venteo_Taneus de almacenamiento'!AT106</f>
        <v>0</v>
      </c>
      <c r="N3453">
        <f>IFERROR(IF(L3453="CO2",M3453,IF(L3453="CH4",M3453*Hoja1!$C$19,BASEDEDATOS!M3453*Hoja1!$C$20)),0)</f>
        <v>0</v>
      </c>
    </row>
    <row r="3454" spans="2:14" x14ac:dyDescent="0.75">
      <c r="B3454" t="str">
        <f t="shared" si="36"/>
        <v>1B2aii</v>
      </c>
      <c r="C3454" t="str">
        <f>Hoja1!$C$31</f>
        <v>CRUDO</v>
      </c>
      <c r="D3454" t="s">
        <v>13</v>
      </c>
      <c r="E3454" t="s">
        <v>320</v>
      </c>
      <c r="F3454" t="s">
        <v>855</v>
      </c>
      <c r="L3454" t="s">
        <v>30</v>
      </c>
      <c r="M3454">
        <f>'Venteo_Taneus de almacenamiento'!AT107</f>
        <v>0</v>
      </c>
      <c r="N3454">
        <f>IFERROR(IF(L3454="CO2",M3454,IF(L3454="CH4",M3454*Hoja1!$C$19,BASEDEDATOS!M3454*Hoja1!$C$20)),0)</f>
        <v>0</v>
      </c>
    </row>
    <row r="3455" spans="2:14" x14ac:dyDescent="0.75">
      <c r="B3455" t="str">
        <f t="shared" si="36"/>
        <v>1B2aii</v>
      </c>
      <c r="C3455" t="str">
        <f>Hoja1!$C$31</f>
        <v>CRUDO</v>
      </c>
      <c r="D3455" t="s">
        <v>13</v>
      </c>
      <c r="E3455" t="s">
        <v>320</v>
      </c>
      <c r="F3455" t="s">
        <v>855</v>
      </c>
      <c r="L3455" t="s">
        <v>30</v>
      </c>
      <c r="M3455">
        <f>'Venteo_Taneus de almacenamiento'!AT108</f>
        <v>0</v>
      </c>
      <c r="N3455">
        <f>IFERROR(IF(L3455="CO2",M3455,IF(L3455="CH4",M3455*Hoja1!$C$19,BASEDEDATOS!M3455*Hoja1!$C$20)),0)</f>
        <v>0</v>
      </c>
    </row>
    <row r="3456" spans="2:14" x14ac:dyDescent="0.75">
      <c r="B3456" t="str">
        <f t="shared" si="36"/>
        <v>1B2aii</v>
      </c>
      <c r="C3456" t="str">
        <f>Hoja1!$C$31</f>
        <v>CRUDO</v>
      </c>
      <c r="D3456" t="s">
        <v>13</v>
      </c>
      <c r="E3456" t="s">
        <v>320</v>
      </c>
      <c r="F3456" t="s">
        <v>855</v>
      </c>
      <c r="L3456" t="s">
        <v>30</v>
      </c>
      <c r="M3456">
        <f>'Venteo_Taneus de almacenamiento'!AT109</f>
        <v>0</v>
      </c>
      <c r="N3456">
        <f>IFERROR(IF(L3456="CO2",M3456,IF(L3456="CH4",M3456*Hoja1!$C$19,BASEDEDATOS!M3456*Hoja1!$C$20)),0)</f>
        <v>0</v>
      </c>
    </row>
    <row r="3457" spans="2:14" x14ac:dyDescent="0.75">
      <c r="B3457" t="str">
        <f t="shared" si="36"/>
        <v>1B2aii</v>
      </c>
      <c r="C3457" t="str">
        <f>Hoja1!$C$31</f>
        <v>CRUDO</v>
      </c>
      <c r="D3457" t="s">
        <v>13</v>
      </c>
      <c r="E3457" t="s">
        <v>320</v>
      </c>
      <c r="F3457" t="s">
        <v>855</v>
      </c>
      <c r="L3457" t="s">
        <v>30</v>
      </c>
      <c r="M3457">
        <f>'Venteo_Taneus de almacenamiento'!AT110</f>
        <v>0</v>
      </c>
      <c r="N3457">
        <f>IFERROR(IF(L3457="CO2",M3457,IF(L3457="CH4",M3457*Hoja1!$C$19,BASEDEDATOS!M3457*Hoja1!$C$20)),0)</f>
        <v>0</v>
      </c>
    </row>
    <row r="3458" spans="2:14" x14ac:dyDescent="0.75">
      <c r="B3458" t="str">
        <f t="shared" si="36"/>
        <v>1B2aii</v>
      </c>
      <c r="C3458" t="str">
        <f>Hoja1!$C$31</f>
        <v>CRUDO</v>
      </c>
      <c r="D3458" t="s">
        <v>13</v>
      </c>
      <c r="E3458" t="s">
        <v>320</v>
      </c>
      <c r="F3458" t="s">
        <v>855</v>
      </c>
      <c r="L3458" t="s">
        <v>30</v>
      </c>
      <c r="M3458">
        <f>'Venteo_Taneus de almacenamiento'!AT111</f>
        <v>0</v>
      </c>
      <c r="N3458">
        <f>IFERROR(IF(L3458="CO2",M3458,IF(L3458="CH4",M3458*Hoja1!$C$19,BASEDEDATOS!M3458*Hoja1!$C$20)),0)</f>
        <v>0</v>
      </c>
    </row>
    <row r="3459" spans="2:14" x14ac:dyDescent="0.75">
      <c r="B3459" t="str">
        <f t="shared" si="36"/>
        <v>1B2aii</v>
      </c>
      <c r="C3459" t="str">
        <f>Hoja1!$C$31</f>
        <v>CRUDO</v>
      </c>
      <c r="D3459" t="s">
        <v>13</v>
      </c>
      <c r="E3459" t="s">
        <v>320</v>
      </c>
      <c r="F3459" t="s">
        <v>855</v>
      </c>
      <c r="L3459" t="s">
        <v>30</v>
      </c>
      <c r="M3459">
        <f>'Venteo_Taneus de almacenamiento'!AT112</f>
        <v>0</v>
      </c>
      <c r="N3459">
        <f>IFERROR(IF(L3459="CO2",M3459,IF(L3459="CH4",M3459*Hoja1!$C$19,BASEDEDATOS!M3459*Hoja1!$C$20)),0)</f>
        <v>0</v>
      </c>
    </row>
    <row r="3460" spans="2:14" x14ac:dyDescent="0.75">
      <c r="B3460" t="str">
        <f t="shared" si="36"/>
        <v>1B2aii</v>
      </c>
      <c r="C3460" t="str">
        <f>Hoja1!$C$31</f>
        <v>CRUDO</v>
      </c>
      <c r="D3460" t="s">
        <v>13</v>
      </c>
      <c r="E3460" t="s">
        <v>320</v>
      </c>
      <c r="F3460" t="s">
        <v>855</v>
      </c>
      <c r="L3460" t="s">
        <v>30</v>
      </c>
      <c r="M3460">
        <f>'Venteo_Taneus de almacenamiento'!AT113</f>
        <v>0</v>
      </c>
      <c r="N3460">
        <f>IFERROR(IF(L3460="CO2",M3460,IF(L3460="CH4",M3460*Hoja1!$C$19,BASEDEDATOS!M3460*Hoja1!$C$20)),0)</f>
        <v>0</v>
      </c>
    </row>
    <row r="3461" spans="2:14" x14ac:dyDescent="0.75">
      <c r="B3461" t="str">
        <f t="shared" si="36"/>
        <v>1B2aii</v>
      </c>
      <c r="C3461" t="str">
        <f>Hoja1!$C$31</f>
        <v>CRUDO</v>
      </c>
      <c r="D3461" t="s">
        <v>13</v>
      </c>
      <c r="E3461" t="s">
        <v>320</v>
      </c>
      <c r="F3461" t="s">
        <v>855</v>
      </c>
      <c r="L3461" t="s">
        <v>30</v>
      </c>
      <c r="M3461">
        <f>'Venteo_Taneus de almacenamiento'!AT114</f>
        <v>0</v>
      </c>
      <c r="N3461">
        <f>IFERROR(IF(L3461="CO2",M3461,IF(L3461="CH4",M3461*Hoja1!$C$19,BASEDEDATOS!M3461*Hoja1!$C$20)),0)</f>
        <v>0</v>
      </c>
    </row>
    <row r="3462" spans="2:14" x14ac:dyDescent="0.75">
      <c r="B3462" t="str">
        <f t="shared" si="36"/>
        <v>1B2aii</v>
      </c>
      <c r="C3462" t="str">
        <f>Hoja1!$C$31</f>
        <v>CRUDO</v>
      </c>
      <c r="D3462" t="s">
        <v>13</v>
      </c>
      <c r="E3462" t="s">
        <v>320</v>
      </c>
      <c r="F3462" t="s">
        <v>855</v>
      </c>
      <c r="L3462" t="s">
        <v>30</v>
      </c>
      <c r="M3462">
        <f>'Venteo_Taneus de almacenamiento'!AT115</f>
        <v>0</v>
      </c>
      <c r="N3462">
        <f>IFERROR(IF(L3462="CO2",M3462,IF(L3462="CH4",M3462*Hoja1!$C$19,BASEDEDATOS!M3462*Hoja1!$C$20)),0)</f>
        <v>0</v>
      </c>
    </row>
    <row r="3463" spans="2:14" x14ac:dyDescent="0.75">
      <c r="B3463" t="str">
        <f t="shared" si="36"/>
        <v>1B2aii</v>
      </c>
      <c r="C3463" t="str">
        <f>Hoja1!$C$31</f>
        <v>CRUDO</v>
      </c>
      <c r="D3463" t="s">
        <v>13</v>
      </c>
      <c r="E3463" t="s">
        <v>320</v>
      </c>
      <c r="F3463" t="s">
        <v>855</v>
      </c>
      <c r="L3463" t="s">
        <v>30</v>
      </c>
      <c r="M3463">
        <f>'Venteo_Taneus de almacenamiento'!AT116</f>
        <v>0</v>
      </c>
      <c r="N3463">
        <f>IFERROR(IF(L3463="CO2",M3463,IF(L3463="CH4",M3463*Hoja1!$C$19,BASEDEDATOS!M3463*Hoja1!$C$20)),0)</f>
        <v>0</v>
      </c>
    </row>
    <row r="3464" spans="2:14" x14ac:dyDescent="0.75">
      <c r="B3464" t="str">
        <f t="shared" si="36"/>
        <v>1B2aii</v>
      </c>
      <c r="C3464" t="str">
        <f>Hoja1!$C$31</f>
        <v>CRUDO</v>
      </c>
      <c r="D3464" t="s">
        <v>13</v>
      </c>
      <c r="E3464" t="s">
        <v>320</v>
      </c>
      <c r="F3464" t="s">
        <v>855</v>
      </c>
      <c r="L3464" t="s">
        <v>30</v>
      </c>
      <c r="M3464">
        <f>'Venteo_Taneus de almacenamiento'!AT117</f>
        <v>0</v>
      </c>
      <c r="N3464">
        <f>IFERROR(IF(L3464="CO2",M3464,IF(L3464="CH4",M3464*Hoja1!$C$19,BASEDEDATOS!M3464*Hoja1!$C$20)),0)</f>
        <v>0</v>
      </c>
    </row>
    <row r="3465" spans="2:14" x14ac:dyDescent="0.75">
      <c r="B3465" t="str">
        <f t="shared" si="36"/>
        <v>1B2aii</v>
      </c>
      <c r="C3465" t="str">
        <f>Hoja1!$C$31</f>
        <v>CRUDO</v>
      </c>
      <c r="D3465" t="s">
        <v>13</v>
      </c>
      <c r="E3465" t="s">
        <v>320</v>
      </c>
      <c r="F3465" t="s">
        <v>855</v>
      </c>
      <c r="L3465" t="s">
        <v>30</v>
      </c>
      <c r="M3465">
        <f>'Venteo_Taneus de almacenamiento'!AT118</f>
        <v>0</v>
      </c>
      <c r="N3465">
        <f>IFERROR(IF(L3465="CO2",M3465,IF(L3465="CH4",M3465*Hoja1!$C$19,BASEDEDATOS!M3465*Hoja1!$C$20)),0)</f>
        <v>0</v>
      </c>
    </row>
    <row r="3466" spans="2:14" x14ac:dyDescent="0.75">
      <c r="B3466" t="str">
        <f t="shared" si="36"/>
        <v>1B2aii</v>
      </c>
      <c r="C3466" t="str">
        <f>Hoja1!$C$31</f>
        <v>CRUDO</v>
      </c>
      <c r="D3466" t="s">
        <v>13</v>
      </c>
      <c r="E3466" t="s">
        <v>320</v>
      </c>
      <c r="F3466" t="s">
        <v>855</v>
      </c>
      <c r="L3466" t="s">
        <v>30</v>
      </c>
      <c r="M3466">
        <f>'Venteo_Taneus de almacenamiento'!AT119</f>
        <v>0</v>
      </c>
      <c r="N3466">
        <f>IFERROR(IF(L3466="CO2",M3466,IF(L3466="CH4",M3466*Hoja1!$C$19,BASEDEDATOS!M3466*Hoja1!$C$20)),0)</f>
        <v>0</v>
      </c>
    </row>
    <row r="3467" spans="2:14" x14ac:dyDescent="0.75">
      <c r="B3467" t="str">
        <f t="shared" si="36"/>
        <v>1B2aii</v>
      </c>
      <c r="C3467" t="str">
        <f>Hoja1!$C$31</f>
        <v>CRUDO</v>
      </c>
      <c r="D3467" t="s">
        <v>13</v>
      </c>
      <c r="E3467" t="s">
        <v>320</v>
      </c>
      <c r="F3467" t="s">
        <v>855</v>
      </c>
      <c r="L3467" t="s">
        <v>30</v>
      </c>
      <c r="M3467">
        <f>'Venteo_Taneus de almacenamiento'!AT120</f>
        <v>0</v>
      </c>
      <c r="N3467">
        <f>IFERROR(IF(L3467="CO2",M3467,IF(L3467="CH4",M3467*Hoja1!$C$19,BASEDEDATOS!M3467*Hoja1!$C$20)),0)</f>
        <v>0</v>
      </c>
    </row>
    <row r="3468" spans="2:14" x14ac:dyDescent="0.75">
      <c r="B3468" t="str">
        <f t="shared" si="36"/>
        <v>1B2aii</v>
      </c>
      <c r="C3468" t="str">
        <f>Hoja1!$C$31</f>
        <v>CRUDO</v>
      </c>
      <c r="D3468" t="s">
        <v>13</v>
      </c>
      <c r="E3468" t="s">
        <v>320</v>
      </c>
      <c r="F3468" t="s">
        <v>855</v>
      </c>
      <c r="L3468" t="s">
        <v>30</v>
      </c>
      <c r="M3468">
        <f>'Venteo_Taneus de almacenamiento'!AT121</f>
        <v>0</v>
      </c>
      <c r="N3468">
        <f>IFERROR(IF(L3468="CO2",M3468,IF(L3468="CH4",M3468*Hoja1!$C$19,BASEDEDATOS!M3468*Hoja1!$C$20)),0)</f>
        <v>0</v>
      </c>
    </row>
    <row r="3469" spans="2:14" x14ac:dyDescent="0.75">
      <c r="B3469" t="str">
        <f t="shared" si="36"/>
        <v>1B2aii</v>
      </c>
      <c r="C3469" t="str">
        <f>Hoja1!$C$31</f>
        <v>CRUDO</v>
      </c>
      <c r="D3469" t="s">
        <v>13</v>
      </c>
      <c r="E3469" t="s">
        <v>320</v>
      </c>
      <c r="F3469" t="s">
        <v>855</v>
      </c>
      <c r="L3469" t="s">
        <v>30</v>
      </c>
      <c r="M3469">
        <f>'Venteo_Taneus de almacenamiento'!AT122</f>
        <v>0</v>
      </c>
      <c r="N3469">
        <f>IFERROR(IF(L3469="CO2",M3469,IF(L3469="CH4",M3469*Hoja1!$C$19,BASEDEDATOS!M3469*Hoja1!$C$20)),0)</f>
        <v>0</v>
      </c>
    </row>
    <row r="3470" spans="2:14" x14ac:dyDescent="0.75">
      <c r="B3470" t="str">
        <f t="shared" si="36"/>
        <v>1B2aii</v>
      </c>
      <c r="C3470" t="str">
        <f>Hoja1!$C$31</f>
        <v>CRUDO</v>
      </c>
      <c r="D3470" t="s">
        <v>13</v>
      </c>
      <c r="E3470" t="s">
        <v>320</v>
      </c>
      <c r="F3470" t="s">
        <v>855</v>
      </c>
      <c r="L3470" t="s">
        <v>30</v>
      </c>
      <c r="M3470">
        <f>'Venteo_Taneus de almacenamiento'!AT123</f>
        <v>0</v>
      </c>
      <c r="N3470">
        <f>IFERROR(IF(L3470="CO2",M3470,IF(L3470="CH4",M3470*Hoja1!$C$19,BASEDEDATOS!M3470*Hoja1!$C$20)),0)</f>
        <v>0</v>
      </c>
    </row>
    <row r="3471" spans="2:14" x14ac:dyDescent="0.75">
      <c r="B3471" t="str">
        <f t="shared" si="36"/>
        <v>1B2aii</v>
      </c>
      <c r="C3471" t="str">
        <f>Hoja1!$C$31</f>
        <v>CRUDO</v>
      </c>
      <c r="D3471" t="s">
        <v>13</v>
      </c>
      <c r="E3471" t="s">
        <v>320</v>
      </c>
      <c r="F3471" t="s">
        <v>855</v>
      </c>
      <c r="L3471" t="s">
        <v>30</v>
      </c>
      <c r="M3471">
        <f>'Venteo_Taneus de almacenamiento'!AT124</f>
        <v>0</v>
      </c>
      <c r="N3471">
        <f>IFERROR(IF(L3471="CO2",M3471,IF(L3471="CH4",M3471*Hoja1!$C$19,BASEDEDATOS!M3471*Hoja1!$C$20)),0)</f>
        <v>0</v>
      </c>
    </row>
    <row r="3472" spans="2:14" x14ac:dyDescent="0.75">
      <c r="B3472" t="str">
        <f t="shared" si="36"/>
        <v>1B2aii</v>
      </c>
      <c r="C3472" t="str">
        <f>Hoja1!$C$31</f>
        <v>CRUDO</v>
      </c>
      <c r="D3472" t="s">
        <v>13</v>
      </c>
      <c r="E3472" t="s">
        <v>320</v>
      </c>
      <c r="F3472" t="s">
        <v>855</v>
      </c>
      <c r="L3472" t="s">
        <v>30</v>
      </c>
      <c r="M3472">
        <f>'Venteo_Taneus de almacenamiento'!AT125</f>
        <v>0</v>
      </c>
      <c r="N3472">
        <f>IFERROR(IF(L3472="CO2",M3472,IF(L3472="CH4",M3472*Hoja1!$C$19,BASEDEDATOS!M3472*Hoja1!$C$20)),0)</f>
        <v>0</v>
      </c>
    </row>
    <row r="3473" spans="2:14" x14ac:dyDescent="0.75">
      <c r="B3473" t="str">
        <f t="shared" si="36"/>
        <v>1B2aii</v>
      </c>
      <c r="C3473" t="str">
        <f>Hoja1!$C$31</f>
        <v>CRUDO</v>
      </c>
      <c r="D3473" t="s">
        <v>13</v>
      </c>
      <c r="E3473" t="s">
        <v>320</v>
      </c>
      <c r="F3473" t="s">
        <v>855</v>
      </c>
      <c r="L3473" t="s">
        <v>30</v>
      </c>
      <c r="M3473">
        <f>'Venteo_Taneus de almacenamiento'!AT126</f>
        <v>0</v>
      </c>
      <c r="N3473">
        <f>IFERROR(IF(L3473="CO2",M3473,IF(L3473="CH4",M3473*Hoja1!$C$19,BASEDEDATOS!M3473*Hoja1!$C$20)),0)</f>
        <v>0</v>
      </c>
    </row>
    <row r="3474" spans="2:14" x14ac:dyDescent="0.75">
      <c r="B3474" t="str">
        <f t="shared" si="36"/>
        <v>1B2aii</v>
      </c>
      <c r="C3474" t="str">
        <f>Hoja1!$C$31</f>
        <v>CRUDO</v>
      </c>
      <c r="D3474" t="s">
        <v>13</v>
      </c>
      <c r="E3474" t="s">
        <v>320</v>
      </c>
      <c r="F3474" t="s">
        <v>855</v>
      </c>
      <c r="L3474" t="s">
        <v>30</v>
      </c>
      <c r="M3474">
        <f>'Venteo_Taneus de almacenamiento'!AT127</f>
        <v>0</v>
      </c>
      <c r="N3474">
        <f>IFERROR(IF(L3474="CO2",M3474,IF(L3474="CH4",M3474*Hoja1!$C$19,BASEDEDATOS!M3474*Hoja1!$C$20)),0)</f>
        <v>0</v>
      </c>
    </row>
    <row r="3475" spans="2:14" x14ac:dyDescent="0.75">
      <c r="B3475" t="str">
        <f t="shared" si="36"/>
        <v>1B2aii</v>
      </c>
      <c r="C3475" t="str">
        <f>Hoja1!$C$31</f>
        <v>CRUDO</v>
      </c>
      <c r="D3475" t="s">
        <v>13</v>
      </c>
      <c r="E3475" t="s">
        <v>320</v>
      </c>
      <c r="F3475" t="s">
        <v>855</v>
      </c>
      <c r="L3475" t="s">
        <v>30</v>
      </c>
      <c r="M3475">
        <f>'Venteo_Taneus de almacenamiento'!AT128</f>
        <v>0</v>
      </c>
      <c r="N3475">
        <f>IFERROR(IF(L3475="CO2",M3475,IF(L3475="CH4",M3475*Hoja1!$C$19,BASEDEDATOS!M3475*Hoja1!$C$20)),0)</f>
        <v>0</v>
      </c>
    </row>
    <row r="3476" spans="2:14" x14ac:dyDescent="0.75">
      <c r="B3476" t="str">
        <f t="shared" si="36"/>
        <v>1B2aii</v>
      </c>
      <c r="C3476" t="str">
        <f>Hoja1!$C$31</f>
        <v>CRUDO</v>
      </c>
      <c r="D3476" t="s">
        <v>13</v>
      </c>
      <c r="E3476" t="s">
        <v>320</v>
      </c>
      <c r="F3476" t="s">
        <v>855</v>
      </c>
      <c r="L3476" t="s">
        <v>30</v>
      </c>
      <c r="M3476">
        <f>'Venteo_Taneus de almacenamiento'!AT129</f>
        <v>0</v>
      </c>
      <c r="N3476">
        <f>IFERROR(IF(L3476="CO2",M3476,IF(L3476="CH4",M3476*Hoja1!$C$19,BASEDEDATOS!M3476*Hoja1!$C$20)),0)</f>
        <v>0</v>
      </c>
    </row>
    <row r="3477" spans="2:14" x14ac:dyDescent="0.75">
      <c r="B3477" t="str">
        <f t="shared" si="36"/>
        <v>1B2aii</v>
      </c>
      <c r="C3477" t="str">
        <f>Hoja1!$C$31</f>
        <v>CRUDO</v>
      </c>
      <c r="D3477" t="s">
        <v>13</v>
      </c>
      <c r="E3477" t="s">
        <v>320</v>
      </c>
      <c r="F3477" t="s">
        <v>855</v>
      </c>
      <c r="L3477" t="s">
        <v>30</v>
      </c>
      <c r="M3477">
        <f>'Venteo_Taneus de almacenamiento'!AT130</f>
        <v>0</v>
      </c>
      <c r="N3477">
        <f>IFERROR(IF(L3477="CO2",M3477,IF(L3477="CH4",M3477*Hoja1!$C$19,BASEDEDATOS!M3477*Hoja1!$C$20)),0)</f>
        <v>0</v>
      </c>
    </row>
    <row r="3478" spans="2:14" x14ac:dyDescent="0.75">
      <c r="B3478" t="str">
        <f t="shared" si="36"/>
        <v>1B2aii</v>
      </c>
      <c r="C3478" t="str">
        <f>Hoja1!$C$31</f>
        <v>CRUDO</v>
      </c>
      <c r="D3478" t="s">
        <v>13</v>
      </c>
      <c r="E3478" t="s">
        <v>320</v>
      </c>
      <c r="F3478" t="s">
        <v>855</v>
      </c>
      <c r="L3478" t="s">
        <v>30</v>
      </c>
      <c r="M3478">
        <f>'Venteo_Taneus de almacenamiento'!AT131</f>
        <v>0</v>
      </c>
      <c r="N3478">
        <f>IFERROR(IF(L3478="CO2",M3478,IF(L3478="CH4",M3478*Hoja1!$C$19,BASEDEDATOS!M3478*Hoja1!$C$20)),0)</f>
        <v>0</v>
      </c>
    </row>
    <row r="3479" spans="2:14" x14ac:dyDescent="0.75">
      <c r="B3479" t="str">
        <f t="shared" si="36"/>
        <v>1B2aii</v>
      </c>
      <c r="C3479" t="str">
        <f>Hoja1!$C$31</f>
        <v>CRUDO</v>
      </c>
      <c r="D3479" t="s">
        <v>13</v>
      </c>
      <c r="E3479" t="s">
        <v>320</v>
      </c>
      <c r="F3479" t="s">
        <v>855</v>
      </c>
      <c r="L3479" t="s">
        <v>30</v>
      </c>
      <c r="M3479">
        <f>'Venteo_Taneus de almacenamiento'!AT132</f>
        <v>0</v>
      </c>
      <c r="N3479">
        <f>IFERROR(IF(L3479="CO2",M3479,IF(L3479="CH4",M3479*Hoja1!$C$19,BASEDEDATOS!M3479*Hoja1!$C$20)),0)</f>
        <v>0</v>
      </c>
    </row>
    <row r="3480" spans="2:14" x14ac:dyDescent="0.75">
      <c r="B3480" t="str">
        <f t="shared" si="36"/>
        <v>1B2aii</v>
      </c>
      <c r="C3480" t="str">
        <f>Hoja1!$C$31</f>
        <v>CRUDO</v>
      </c>
      <c r="D3480" t="s">
        <v>13</v>
      </c>
      <c r="E3480" t="s">
        <v>320</v>
      </c>
      <c r="F3480" t="s">
        <v>855</v>
      </c>
      <c r="L3480" t="s">
        <v>30</v>
      </c>
      <c r="M3480">
        <f>'Venteo_Taneus de almacenamiento'!AT133</f>
        <v>0</v>
      </c>
      <c r="N3480">
        <f>IFERROR(IF(L3480="CO2",M3480,IF(L3480="CH4",M3480*Hoja1!$C$19,BASEDEDATOS!M3480*Hoja1!$C$20)),0)</f>
        <v>0</v>
      </c>
    </row>
    <row r="3481" spans="2:14" x14ac:dyDescent="0.75">
      <c r="B3481" t="str">
        <f t="shared" si="36"/>
        <v>1B2aii</v>
      </c>
      <c r="C3481" t="str">
        <f>Hoja1!$C$31</f>
        <v>CRUDO</v>
      </c>
      <c r="D3481" t="s">
        <v>13</v>
      </c>
      <c r="E3481" t="s">
        <v>320</v>
      </c>
      <c r="F3481" t="s">
        <v>855</v>
      </c>
      <c r="L3481" t="s">
        <v>30</v>
      </c>
      <c r="M3481">
        <f>'Venteo_Taneus de almacenamiento'!AT134</f>
        <v>0</v>
      </c>
      <c r="N3481">
        <f>IFERROR(IF(L3481="CO2",M3481,IF(L3481="CH4",M3481*Hoja1!$C$19,BASEDEDATOS!M3481*Hoja1!$C$20)),0)</f>
        <v>0</v>
      </c>
    </row>
    <row r="3482" spans="2:14" x14ac:dyDescent="0.75">
      <c r="B3482" t="str">
        <f t="shared" si="36"/>
        <v>1B2aii</v>
      </c>
      <c r="C3482" t="str">
        <f>Hoja1!$C$31</f>
        <v>CRUDO</v>
      </c>
      <c r="D3482" t="s">
        <v>13</v>
      </c>
      <c r="E3482" t="s">
        <v>320</v>
      </c>
      <c r="F3482" t="s">
        <v>855</v>
      </c>
      <c r="L3482" t="s">
        <v>31</v>
      </c>
      <c r="M3482">
        <f>'Venteo_Taneus de almacenamiento'!AS45</f>
        <v>2.0756897940891665</v>
      </c>
      <c r="N3482">
        <f>IFERROR(IF(L3482="CO2",M3482,IF(L3482="CH4",M3482*Hoja1!$C$19,BASEDEDATOS!M3482*Hoja1!$C$20)),0)</f>
        <v>58.119314234496663</v>
      </c>
    </row>
    <row r="3483" spans="2:14" x14ac:dyDescent="0.75">
      <c r="B3483" t="str">
        <f t="shared" si="36"/>
        <v>1B2aii</v>
      </c>
      <c r="C3483" t="str">
        <f>Hoja1!$C$31</f>
        <v>CRUDO</v>
      </c>
      <c r="D3483" t="s">
        <v>13</v>
      </c>
      <c r="E3483" t="s">
        <v>320</v>
      </c>
      <c r="F3483" t="s">
        <v>855</v>
      </c>
      <c r="L3483" t="s">
        <v>31</v>
      </c>
      <c r="M3483">
        <f>'Venteo_Taneus de almacenamiento'!AS46</f>
        <v>1.6605518352713333</v>
      </c>
      <c r="N3483">
        <f>IFERROR(IF(L3483="CO2",M3483,IF(L3483="CH4",M3483*Hoja1!$C$19,BASEDEDATOS!M3483*Hoja1!$C$20)),0)</f>
        <v>46.495451387597335</v>
      </c>
    </row>
    <row r="3484" spans="2:14" x14ac:dyDescent="0.75">
      <c r="B3484" t="str">
        <f t="shared" si="36"/>
        <v>1B2aii</v>
      </c>
      <c r="C3484" t="str">
        <f>Hoja1!$C$31</f>
        <v>CRUDO</v>
      </c>
      <c r="D3484" t="s">
        <v>13</v>
      </c>
      <c r="E3484" t="s">
        <v>320</v>
      </c>
      <c r="F3484" t="s">
        <v>855</v>
      </c>
      <c r="L3484" t="s">
        <v>31</v>
      </c>
      <c r="M3484">
        <f>'Venteo_Taneus de almacenamiento'!AS47</f>
        <v>6.8593966969806184</v>
      </c>
      <c r="N3484">
        <f>IFERROR(IF(L3484="CO2",M3484,IF(L3484="CH4",M3484*Hoja1!$C$19,BASEDEDATOS!M3484*Hoja1!$C$20)),0)</f>
        <v>192.06310751545732</v>
      </c>
    </row>
    <row r="3485" spans="2:14" x14ac:dyDescent="0.75">
      <c r="B3485" t="str">
        <f t="shared" si="36"/>
        <v>1B2aii</v>
      </c>
      <c r="C3485" t="str">
        <f>Hoja1!$C$31</f>
        <v>CRUDO</v>
      </c>
      <c r="D3485" t="s">
        <v>13</v>
      </c>
      <c r="E3485" t="s">
        <v>320</v>
      </c>
      <c r="F3485" t="s">
        <v>855</v>
      </c>
      <c r="L3485" t="s">
        <v>31</v>
      </c>
      <c r="M3485">
        <f>'Venteo_Taneus de almacenamiento'!AS48</f>
        <v>9.2247059028360034</v>
      </c>
      <c r="N3485">
        <f>IFERROR(IF(L3485="CO2",M3485,IF(L3485="CH4",M3485*Hoja1!$C$19,BASEDEDATOS!M3485*Hoja1!$C$20)),0)</f>
        <v>258.29176527940808</v>
      </c>
    </row>
    <row r="3486" spans="2:14" x14ac:dyDescent="0.75">
      <c r="B3486" t="str">
        <f t="shared" si="36"/>
        <v>1B2aii</v>
      </c>
      <c r="C3486" t="str">
        <f>Hoja1!$C$31</f>
        <v>CRUDO</v>
      </c>
      <c r="D3486" t="s">
        <v>13</v>
      </c>
      <c r="E3486" t="s">
        <v>320</v>
      </c>
      <c r="F3486" t="s">
        <v>855</v>
      </c>
      <c r="L3486" t="s">
        <v>31</v>
      </c>
      <c r="M3486">
        <f>'Venteo_Taneus de almacenamiento'!AS49</f>
        <v>2.0756897940891665</v>
      </c>
      <c r="N3486">
        <f>IFERROR(IF(L3486="CO2",M3486,IF(L3486="CH4",M3486*Hoja1!$C$19,BASEDEDATOS!M3486*Hoja1!$C$20)),0)</f>
        <v>58.119314234496663</v>
      </c>
    </row>
    <row r="3487" spans="2:14" x14ac:dyDescent="0.75">
      <c r="B3487" t="str">
        <f t="shared" si="36"/>
        <v>1B2aii</v>
      </c>
      <c r="C3487" t="str">
        <f>Hoja1!$C$31</f>
        <v>CRUDO</v>
      </c>
      <c r="D3487" t="s">
        <v>13</v>
      </c>
      <c r="E3487" t="s">
        <v>320</v>
      </c>
      <c r="F3487" t="s">
        <v>855</v>
      </c>
      <c r="L3487" t="s">
        <v>31</v>
      </c>
      <c r="M3487">
        <f>'Venteo_Taneus de almacenamiento'!AS50</f>
        <v>1.6605518352713333</v>
      </c>
      <c r="N3487">
        <f>IFERROR(IF(L3487="CO2",M3487,IF(L3487="CH4",M3487*Hoja1!$C$19,BASEDEDATOS!M3487*Hoja1!$C$20)),0)</f>
        <v>46.495451387597335</v>
      </c>
    </row>
    <row r="3488" spans="2:14" x14ac:dyDescent="0.75">
      <c r="B3488" t="str">
        <f t="shared" si="36"/>
        <v>1B2aii</v>
      </c>
      <c r="C3488" t="str">
        <f>Hoja1!$C$31</f>
        <v>CRUDO</v>
      </c>
      <c r="D3488" t="s">
        <v>13</v>
      </c>
      <c r="E3488" t="s">
        <v>320</v>
      </c>
      <c r="F3488" t="s">
        <v>855</v>
      </c>
      <c r="L3488" t="s">
        <v>31</v>
      </c>
      <c r="M3488">
        <f>'Venteo_Taneus de almacenamiento'!AS51</f>
        <v>13.056506816321733</v>
      </c>
      <c r="N3488">
        <f>IFERROR(IF(L3488="CO2",M3488,IF(L3488="CH4",M3488*Hoja1!$C$19,BASEDEDATOS!M3488*Hoja1!$C$20)),0)</f>
        <v>365.58219085700853</v>
      </c>
    </row>
    <row r="3489" spans="2:14" x14ac:dyDescent="0.75">
      <c r="B3489" t="str">
        <f t="shared" si="36"/>
        <v>1B2aii</v>
      </c>
      <c r="C3489" t="str">
        <f>Hoja1!$C$31</f>
        <v>CRUDO</v>
      </c>
      <c r="D3489" t="s">
        <v>13</v>
      </c>
      <c r="E3489" t="s">
        <v>320</v>
      </c>
      <c r="F3489" t="s">
        <v>855</v>
      </c>
      <c r="L3489" t="s">
        <v>31</v>
      </c>
      <c r="M3489">
        <f>'Venteo_Taneus de almacenamiento'!AS52</f>
        <v>14.948754181006045</v>
      </c>
      <c r="N3489">
        <f>IFERROR(IF(L3489="CO2",M3489,IF(L3489="CH4",M3489*Hoja1!$C$19,BASEDEDATOS!M3489*Hoja1!$C$20)),0)</f>
        <v>418.56511706816923</v>
      </c>
    </row>
    <row r="3490" spans="2:14" x14ac:dyDescent="0.75">
      <c r="B3490" t="str">
        <f t="shared" si="36"/>
        <v>1B2aii</v>
      </c>
      <c r="C3490" t="str">
        <f>Hoja1!$C$31</f>
        <v>CRUDO</v>
      </c>
      <c r="D3490" t="s">
        <v>13</v>
      </c>
      <c r="E3490" t="s">
        <v>320</v>
      </c>
      <c r="F3490" t="s">
        <v>855</v>
      </c>
      <c r="L3490" t="s">
        <v>31</v>
      </c>
      <c r="M3490">
        <f>'Venteo_Taneus de almacenamiento'!AS53</f>
        <v>1.6605518352713333</v>
      </c>
      <c r="N3490">
        <f>IFERROR(IF(L3490="CO2",M3490,IF(L3490="CH4",M3490*Hoja1!$C$19,BASEDEDATOS!M3490*Hoja1!$C$20)),0)</f>
        <v>46.495451387597335</v>
      </c>
    </row>
    <row r="3491" spans="2:14" x14ac:dyDescent="0.75">
      <c r="B3491" t="str">
        <f t="shared" ref="B3491:B3554" si="37">IF(C3491="CRUDO","1B2aii","1B2bii")</f>
        <v>1B2aii</v>
      </c>
      <c r="C3491" t="str">
        <f>Hoja1!$C$31</f>
        <v>CRUDO</v>
      </c>
      <c r="D3491" t="s">
        <v>13</v>
      </c>
      <c r="E3491" t="s">
        <v>320</v>
      </c>
      <c r="F3491" t="s">
        <v>855</v>
      </c>
      <c r="L3491" t="s">
        <v>31</v>
      </c>
      <c r="M3491">
        <f>'Venteo_Taneus de almacenamiento'!AS54</f>
        <v>1.3284414682170664</v>
      </c>
      <c r="N3491">
        <f>IFERROR(IF(L3491="CO2",M3491,IF(L3491="CH4",M3491*Hoja1!$C$19,BASEDEDATOS!M3491*Hoja1!$C$20)),0)</f>
        <v>37.196361110077859</v>
      </c>
    </row>
    <row r="3492" spans="2:14" x14ac:dyDescent="0.75">
      <c r="B3492" t="str">
        <f t="shared" si="37"/>
        <v>1B2aii</v>
      </c>
      <c r="C3492" t="str">
        <f>Hoja1!$C$31</f>
        <v>CRUDO</v>
      </c>
      <c r="D3492" t="s">
        <v>13</v>
      </c>
      <c r="E3492" t="s">
        <v>320</v>
      </c>
      <c r="F3492" t="s">
        <v>855</v>
      </c>
      <c r="L3492" t="s">
        <v>31</v>
      </c>
      <c r="M3492">
        <f>'Venteo_Taneus de almacenamiento'!AS55</f>
        <v>12.890935171911856</v>
      </c>
      <c r="N3492">
        <f>IFERROR(IF(L3492="CO2",M3492,IF(L3492="CH4",M3492*Hoja1!$C$19,BASEDEDATOS!M3492*Hoja1!$C$20)),0)</f>
        <v>360.946184813532</v>
      </c>
    </row>
    <row r="3493" spans="2:14" x14ac:dyDescent="0.75">
      <c r="B3493" t="str">
        <f t="shared" si="37"/>
        <v>1B2aii</v>
      </c>
      <c r="C3493" t="str">
        <f>Hoja1!$C$31</f>
        <v>CRUDO</v>
      </c>
      <c r="D3493" t="s">
        <v>13</v>
      </c>
      <c r="E3493" t="s">
        <v>320</v>
      </c>
      <c r="F3493" t="s">
        <v>855</v>
      </c>
      <c r="L3493" t="s">
        <v>31</v>
      </c>
      <c r="M3493">
        <f>'Venteo_Taneus de almacenamiento'!AS56</f>
        <v>14.073589774839546</v>
      </c>
      <c r="N3493">
        <f>IFERROR(IF(L3493="CO2",M3493,IF(L3493="CH4",M3493*Hoja1!$C$19,BASEDEDATOS!M3493*Hoja1!$C$20)),0)</f>
        <v>394.06051369550727</v>
      </c>
    </row>
    <row r="3494" spans="2:14" x14ac:dyDescent="0.75">
      <c r="B3494" t="str">
        <f t="shared" si="37"/>
        <v>1B2aii</v>
      </c>
      <c r="C3494" t="str">
        <f>Hoja1!$C$31</f>
        <v>CRUDO</v>
      </c>
      <c r="D3494" t="s">
        <v>13</v>
      </c>
      <c r="E3494" t="s">
        <v>320</v>
      </c>
      <c r="F3494" t="s">
        <v>855</v>
      </c>
      <c r="L3494" t="s">
        <v>31</v>
      </c>
      <c r="M3494">
        <f>'Venteo_Taneus de almacenamiento'!AS57</f>
        <v>15.256244377767237</v>
      </c>
      <c r="N3494">
        <f>IFERROR(IF(L3494="CO2",M3494,IF(L3494="CH4",M3494*Hoja1!$C$19,BASEDEDATOS!M3494*Hoja1!$C$20)),0)</f>
        <v>427.17484257748265</v>
      </c>
    </row>
    <row r="3495" spans="2:14" x14ac:dyDescent="0.75">
      <c r="B3495" t="str">
        <f t="shared" si="37"/>
        <v>1B2aii</v>
      </c>
      <c r="C3495" t="str">
        <f>Hoja1!$C$31</f>
        <v>CRUDO</v>
      </c>
      <c r="D3495" t="s">
        <v>13</v>
      </c>
      <c r="E3495" t="s">
        <v>320</v>
      </c>
      <c r="F3495" t="s">
        <v>855</v>
      </c>
      <c r="L3495" t="s">
        <v>31</v>
      </c>
      <c r="M3495">
        <f>'Venteo_Taneus de almacenamiento'!AS58</f>
        <v>16.438898980694933</v>
      </c>
      <c r="N3495">
        <f>IFERROR(IF(L3495="CO2",M3495,IF(L3495="CH4",M3495*Hoja1!$C$19,BASEDEDATOS!M3495*Hoja1!$C$20)),0)</f>
        <v>460.28917145945815</v>
      </c>
    </row>
    <row r="3496" spans="2:14" x14ac:dyDescent="0.75">
      <c r="B3496" t="str">
        <f t="shared" si="37"/>
        <v>1B2aii</v>
      </c>
      <c r="C3496" t="str">
        <f>Hoja1!$C$31</f>
        <v>CRUDO</v>
      </c>
      <c r="D3496" t="s">
        <v>13</v>
      </c>
      <c r="E3496" t="s">
        <v>320</v>
      </c>
      <c r="F3496" t="s">
        <v>855</v>
      </c>
      <c r="L3496" t="s">
        <v>31</v>
      </c>
      <c r="M3496">
        <f>'Venteo_Taneus de almacenamiento'!AS59</f>
        <v>17.621553583622628</v>
      </c>
      <c r="N3496">
        <f>IFERROR(IF(L3496="CO2",M3496,IF(L3496="CH4",M3496*Hoja1!$C$19,BASEDEDATOS!M3496*Hoja1!$C$20)),0)</f>
        <v>493.40350034143358</v>
      </c>
    </row>
    <row r="3497" spans="2:14" x14ac:dyDescent="0.75">
      <c r="B3497" t="str">
        <f t="shared" si="37"/>
        <v>1B2aii</v>
      </c>
      <c r="C3497" t="str">
        <f>Hoja1!$C$31</f>
        <v>CRUDO</v>
      </c>
      <c r="D3497" t="s">
        <v>13</v>
      </c>
      <c r="E3497" t="s">
        <v>320</v>
      </c>
      <c r="F3497" t="s">
        <v>855</v>
      </c>
      <c r="L3497" t="s">
        <v>31</v>
      </c>
      <c r="M3497">
        <f>'Venteo_Taneus de almacenamiento'!AS60</f>
        <v>18.804208186550316</v>
      </c>
      <c r="N3497">
        <f>IFERROR(IF(L3497="CO2",M3497,IF(L3497="CH4",M3497*Hoja1!$C$19,BASEDEDATOS!M3497*Hoja1!$C$20)),0)</f>
        <v>526.51782922340885</v>
      </c>
    </row>
    <row r="3498" spans="2:14" x14ac:dyDescent="0.75">
      <c r="B3498" t="str">
        <f t="shared" si="37"/>
        <v>1B2aii</v>
      </c>
      <c r="C3498" t="str">
        <f>Hoja1!$C$31</f>
        <v>CRUDO</v>
      </c>
      <c r="D3498" t="s">
        <v>13</v>
      </c>
      <c r="E3498" t="s">
        <v>320</v>
      </c>
      <c r="F3498" t="s">
        <v>855</v>
      </c>
      <c r="L3498" t="s">
        <v>31</v>
      </c>
      <c r="M3498">
        <f>'Venteo_Taneus de almacenamiento'!AS61</f>
        <v>1.0378448970445833</v>
      </c>
      <c r="N3498">
        <f>IFERROR(IF(L3498="CO2",M3498,IF(L3498="CH4",M3498*Hoja1!$C$19,BASEDEDATOS!M3498*Hoja1!$C$20)),0)</f>
        <v>29.059657117248332</v>
      </c>
    </row>
    <row r="3499" spans="2:14" x14ac:dyDescent="0.75">
      <c r="B3499" t="str">
        <f t="shared" si="37"/>
        <v>1B2aii</v>
      </c>
      <c r="C3499" t="str">
        <f>Hoja1!$C$31</f>
        <v>CRUDO</v>
      </c>
      <c r="D3499" t="s">
        <v>13</v>
      </c>
      <c r="E3499" t="s">
        <v>320</v>
      </c>
      <c r="F3499" t="s">
        <v>855</v>
      </c>
      <c r="L3499" t="s">
        <v>31</v>
      </c>
      <c r="M3499">
        <f>'Venteo_Taneus de almacenamiento'!AS62</f>
        <v>0.83027591763566666</v>
      </c>
      <c r="N3499">
        <f>IFERROR(IF(L3499="CO2",M3499,IF(L3499="CH4",M3499*Hoja1!$C$19,BASEDEDATOS!M3499*Hoja1!$C$20)),0)</f>
        <v>23.247725693798667</v>
      </c>
    </row>
    <row r="3500" spans="2:14" x14ac:dyDescent="0.75">
      <c r="B3500" t="str">
        <f t="shared" si="37"/>
        <v>1B2aii</v>
      </c>
      <c r="C3500" t="str">
        <f>Hoja1!$C$31</f>
        <v>CRUDO</v>
      </c>
      <c r="D3500" t="s">
        <v>13</v>
      </c>
      <c r="E3500" t="s">
        <v>320</v>
      </c>
      <c r="F3500" t="s">
        <v>855</v>
      </c>
      <c r="L3500" t="s">
        <v>31</v>
      </c>
      <c r="M3500">
        <f>'Venteo_Taneus de almacenamiento'!AS63</f>
        <v>22.352171995333393</v>
      </c>
      <c r="N3500">
        <f>IFERROR(IF(L3500="CO2",M3500,IF(L3500="CH4",M3500*Hoja1!$C$19,BASEDEDATOS!M3500*Hoja1!$C$20)),0)</f>
        <v>625.86081586933506</v>
      </c>
    </row>
    <row r="3501" spans="2:14" x14ac:dyDescent="0.75">
      <c r="B3501" t="str">
        <f t="shared" si="37"/>
        <v>1B2aii</v>
      </c>
      <c r="C3501" t="str">
        <f>Hoja1!$C$31</f>
        <v>CRUDO</v>
      </c>
      <c r="D3501" t="s">
        <v>13</v>
      </c>
      <c r="E3501" t="s">
        <v>320</v>
      </c>
      <c r="F3501" t="s">
        <v>855</v>
      </c>
      <c r="L3501" t="s">
        <v>31</v>
      </c>
      <c r="M3501">
        <f>'Venteo_Taneus de almacenamiento'!AS64</f>
        <v>23.534826598261091</v>
      </c>
      <c r="N3501">
        <f>IFERROR(IF(L3501="CO2",M3501,IF(L3501="CH4",M3501*Hoja1!$C$19,BASEDEDATOS!M3501*Hoja1!$C$20)),0)</f>
        <v>658.97514475131061</v>
      </c>
    </row>
    <row r="3502" spans="2:14" x14ac:dyDescent="0.75">
      <c r="B3502" t="str">
        <f t="shared" si="37"/>
        <v>1B2aii</v>
      </c>
      <c r="C3502" t="str">
        <f>Hoja1!$C$31</f>
        <v>CRUDO</v>
      </c>
      <c r="D3502" t="s">
        <v>13</v>
      </c>
      <c r="E3502" t="s">
        <v>320</v>
      </c>
      <c r="F3502" t="s">
        <v>855</v>
      </c>
      <c r="L3502" t="s">
        <v>31</v>
      </c>
      <c r="M3502">
        <f>'Venteo_Taneus de almacenamiento'!AS65</f>
        <v>0.83027591763566666</v>
      </c>
      <c r="N3502">
        <f>IFERROR(IF(L3502="CO2",M3502,IF(L3502="CH4",M3502*Hoja1!$C$19,BASEDEDATOS!M3502*Hoja1!$C$20)),0)</f>
        <v>23.247725693798667</v>
      </c>
    </row>
    <row r="3503" spans="2:14" x14ac:dyDescent="0.75">
      <c r="B3503" t="str">
        <f t="shared" si="37"/>
        <v>1B2aii</v>
      </c>
      <c r="C3503" t="str">
        <f>Hoja1!$C$31</f>
        <v>CRUDO</v>
      </c>
      <c r="D3503" t="s">
        <v>13</v>
      </c>
      <c r="E3503" t="s">
        <v>320</v>
      </c>
      <c r="F3503" t="s">
        <v>855</v>
      </c>
      <c r="L3503" t="s">
        <v>31</v>
      </c>
      <c r="M3503">
        <f>'Venteo_Taneus de almacenamiento'!AS66</f>
        <v>0.66422073410853322</v>
      </c>
      <c r="N3503">
        <f>IFERROR(IF(L3503="CO2",M3503,IF(L3503="CH4",M3503*Hoja1!$C$19,BASEDEDATOS!M3503*Hoja1!$C$20)),0)</f>
        <v>18.59818055503893</v>
      </c>
    </row>
    <row r="3504" spans="2:14" x14ac:dyDescent="0.75">
      <c r="B3504" t="str">
        <f t="shared" si="37"/>
        <v>1B2aii</v>
      </c>
      <c r="C3504" t="str">
        <f>Hoja1!$C$31</f>
        <v>CRUDO</v>
      </c>
      <c r="D3504" t="s">
        <v>13</v>
      </c>
      <c r="E3504" t="s">
        <v>320</v>
      </c>
      <c r="F3504" t="s">
        <v>855</v>
      </c>
      <c r="L3504" t="s">
        <v>31</v>
      </c>
      <c r="M3504">
        <f>'Venteo_Taneus de almacenamiento'!AS67</f>
        <v>0.62270693822675016</v>
      </c>
      <c r="N3504">
        <f>IFERROR(IF(L3504="CO2",M3504,IF(L3504="CH4",M3504*Hoja1!$C$19,BASEDEDATOS!M3504*Hoja1!$C$20)),0)</f>
        <v>17.435794270349003</v>
      </c>
    </row>
    <row r="3505" spans="2:14" x14ac:dyDescent="0.75">
      <c r="B3505" t="str">
        <f t="shared" si="37"/>
        <v>1B2aii</v>
      </c>
      <c r="C3505" t="str">
        <f>Hoja1!$C$31</f>
        <v>CRUDO</v>
      </c>
      <c r="D3505" t="s">
        <v>13</v>
      </c>
      <c r="E3505" t="s">
        <v>320</v>
      </c>
      <c r="F3505" t="s">
        <v>855</v>
      </c>
      <c r="L3505" t="s">
        <v>31</v>
      </c>
      <c r="M3505">
        <f>'Venteo_Taneus de almacenamiento'!AS68</f>
        <v>0.49816555058140005</v>
      </c>
      <c r="N3505">
        <f>IFERROR(IF(L3505="CO2",M3505,IF(L3505="CH4",M3505*Hoja1!$C$19,BASEDEDATOS!M3505*Hoja1!$C$20)),0)</f>
        <v>13.948635416279201</v>
      </c>
    </row>
    <row r="3506" spans="2:14" x14ac:dyDescent="0.75">
      <c r="B3506" t="str">
        <f t="shared" si="37"/>
        <v>1B2aii</v>
      </c>
      <c r="C3506" t="str">
        <f>Hoja1!$C$31</f>
        <v>CRUDO</v>
      </c>
      <c r="D3506" t="s">
        <v>13</v>
      </c>
      <c r="E3506" t="s">
        <v>320</v>
      </c>
      <c r="F3506" t="s">
        <v>855</v>
      </c>
      <c r="L3506" t="s">
        <v>31</v>
      </c>
      <c r="M3506">
        <f>'Venteo_Taneus de almacenamiento'!AS69</f>
        <v>0</v>
      </c>
      <c r="N3506">
        <f>IFERROR(IF(L3506="CO2",M3506,IF(L3506="CH4",M3506*Hoja1!$C$19,BASEDEDATOS!M3506*Hoja1!$C$20)),0)</f>
        <v>0</v>
      </c>
    </row>
    <row r="3507" spans="2:14" x14ac:dyDescent="0.75">
      <c r="B3507" t="str">
        <f t="shared" si="37"/>
        <v>1B2aii</v>
      </c>
      <c r="C3507" t="str">
        <f>Hoja1!$C$31</f>
        <v>CRUDO</v>
      </c>
      <c r="D3507" t="s">
        <v>13</v>
      </c>
      <c r="E3507" t="s">
        <v>320</v>
      </c>
      <c r="F3507" t="s">
        <v>855</v>
      </c>
      <c r="L3507" t="s">
        <v>31</v>
      </c>
      <c r="M3507">
        <f>'Venteo_Taneus de almacenamiento'!AS70</f>
        <v>0</v>
      </c>
      <c r="N3507">
        <f>IFERROR(IF(L3507="CO2",M3507,IF(L3507="CH4",M3507*Hoja1!$C$19,BASEDEDATOS!M3507*Hoja1!$C$20)),0)</f>
        <v>0</v>
      </c>
    </row>
    <row r="3508" spans="2:14" x14ac:dyDescent="0.75">
      <c r="B3508" t="str">
        <f t="shared" si="37"/>
        <v>1B2aii</v>
      </c>
      <c r="C3508" t="str">
        <f>Hoja1!$C$31</f>
        <v>CRUDO</v>
      </c>
      <c r="D3508" t="s">
        <v>13</v>
      </c>
      <c r="E3508" t="s">
        <v>320</v>
      </c>
      <c r="F3508" t="s">
        <v>855</v>
      </c>
      <c r="L3508" t="s">
        <v>31</v>
      </c>
      <c r="M3508">
        <f>'Venteo_Taneus de almacenamiento'!AS71</f>
        <v>0</v>
      </c>
      <c r="N3508">
        <f>IFERROR(IF(L3508="CO2",M3508,IF(L3508="CH4",M3508*Hoja1!$C$19,BASEDEDATOS!M3508*Hoja1!$C$20)),0)</f>
        <v>0</v>
      </c>
    </row>
    <row r="3509" spans="2:14" x14ac:dyDescent="0.75">
      <c r="B3509" t="str">
        <f t="shared" si="37"/>
        <v>1B2aii</v>
      </c>
      <c r="C3509" t="str">
        <f>Hoja1!$C$31</f>
        <v>CRUDO</v>
      </c>
      <c r="D3509" t="s">
        <v>13</v>
      </c>
      <c r="E3509" t="s">
        <v>320</v>
      </c>
      <c r="F3509" t="s">
        <v>855</v>
      </c>
      <c r="L3509" t="s">
        <v>31</v>
      </c>
      <c r="M3509">
        <f>'Venteo_Taneus de almacenamiento'!AS72</f>
        <v>0</v>
      </c>
      <c r="N3509">
        <f>IFERROR(IF(L3509="CO2",M3509,IF(L3509="CH4",M3509*Hoja1!$C$19,BASEDEDATOS!M3509*Hoja1!$C$20)),0)</f>
        <v>0</v>
      </c>
    </row>
    <row r="3510" spans="2:14" x14ac:dyDescent="0.75">
      <c r="B3510" t="str">
        <f t="shared" si="37"/>
        <v>1B2aii</v>
      </c>
      <c r="C3510" t="str">
        <f>Hoja1!$C$31</f>
        <v>CRUDO</v>
      </c>
      <c r="D3510" t="s">
        <v>13</v>
      </c>
      <c r="E3510" t="s">
        <v>320</v>
      </c>
      <c r="F3510" t="s">
        <v>855</v>
      </c>
      <c r="L3510" t="s">
        <v>31</v>
      </c>
      <c r="M3510">
        <f>'Venteo_Taneus de almacenamiento'!AS73</f>
        <v>0</v>
      </c>
      <c r="N3510">
        <f>IFERROR(IF(L3510="CO2",M3510,IF(L3510="CH4",M3510*Hoja1!$C$19,BASEDEDATOS!M3510*Hoja1!$C$20)),0)</f>
        <v>0</v>
      </c>
    </row>
    <row r="3511" spans="2:14" x14ac:dyDescent="0.75">
      <c r="B3511" t="str">
        <f t="shared" si="37"/>
        <v>1B2aii</v>
      </c>
      <c r="C3511" t="str">
        <f>Hoja1!$C$31</f>
        <v>CRUDO</v>
      </c>
      <c r="D3511" t="s">
        <v>13</v>
      </c>
      <c r="E3511" t="s">
        <v>320</v>
      </c>
      <c r="F3511" t="s">
        <v>855</v>
      </c>
      <c r="L3511" t="s">
        <v>31</v>
      </c>
      <c r="M3511">
        <f>'Venteo_Taneus de almacenamiento'!AS74</f>
        <v>0</v>
      </c>
      <c r="N3511">
        <f>IFERROR(IF(L3511="CO2",M3511,IF(L3511="CH4",M3511*Hoja1!$C$19,BASEDEDATOS!M3511*Hoja1!$C$20)),0)</f>
        <v>0</v>
      </c>
    </row>
    <row r="3512" spans="2:14" x14ac:dyDescent="0.75">
      <c r="B3512" t="str">
        <f t="shared" si="37"/>
        <v>1B2aii</v>
      </c>
      <c r="C3512" t="str">
        <f>Hoja1!$C$31</f>
        <v>CRUDO</v>
      </c>
      <c r="D3512" t="s">
        <v>13</v>
      </c>
      <c r="E3512" t="s">
        <v>320</v>
      </c>
      <c r="F3512" t="s">
        <v>855</v>
      </c>
      <c r="L3512" t="s">
        <v>31</v>
      </c>
      <c r="M3512">
        <f>'Venteo_Taneus de almacenamiento'!AS75</f>
        <v>0</v>
      </c>
      <c r="N3512">
        <f>IFERROR(IF(L3512="CO2",M3512,IF(L3512="CH4",M3512*Hoja1!$C$19,BASEDEDATOS!M3512*Hoja1!$C$20)),0)</f>
        <v>0</v>
      </c>
    </row>
    <row r="3513" spans="2:14" x14ac:dyDescent="0.75">
      <c r="B3513" t="str">
        <f t="shared" si="37"/>
        <v>1B2aii</v>
      </c>
      <c r="C3513" t="str">
        <f>Hoja1!$C$31</f>
        <v>CRUDO</v>
      </c>
      <c r="D3513" t="s">
        <v>13</v>
      </c>
      <c r="E3513" t="s">
        <v>320</v>
      </c>
      <c r="F3513" t="s">
        <v>855</v>
      </c>
      <c r="L3513" t="s">
        <v>31</v>
      </c>
      <c r="M3513">
        <f>'Venteo_Taneus de almacenamiento'!AS76</f>
        <v>0</v>
      </c>
      <c r="N3513">
        <f>IFERROR(IF(L3513="CO2",M3513,IF(L3513="CH4",M3513*Hoja1!$C$19,BASEDEDATOS!M3513*Hoja1!$C$20)),0)</f>
        <v>0</v>
      </c>
    </row>
    <row r="3514" spans="2:14" x14ac:dyDescent="0.75">
      <c r="B3514" t="str">
        <f t="shared" si="37"/>
        <v>1B2aii</v>
      </c>
      <c r="C3514" t="str">
        <f>Hoja1!$C$31</f>
        <v>CRUDO</v>
      </c>
      <c r="D3514" t="s">
        <v>13</v>
      </c>
      <c r="E3514" t="s">
        <v>320</v>
      </c>
      <c r="F3514" t="s">
        <v>855</v>
      </c>
      <c r="L3514" t="s">
        <v>31</v>
      </c>
      <c r="M3514">
        <f>'Venteo_Taneus de almacenamiento'!AS77</f>
        <v>0</v>
      </c>
      <c r="N3514">
        <f>IFERROR(IF(L3514="CO2",M3514,IF(L3514="CH4",M3514*Hoja1!$C$19,BASEDEDATOS!M3514*Hoja1!$C$20)),0)</f>
        <v>0</v>
      </c>
    </row>
    <row r="3515" spans="2:14" x14ac:dyDescent="0.75">
      <c r="B3515" t="str">
        <f t="shared" si="37"/>
        <v>1B2aii</v>
      </c>
      <c r="C3515" t="str">
        <f>Hoja1!$C$31</f>
        <v>CRUDO</v>
      </c>
      <c r="D3515" t="s">
        <v>13</v>
      </c>
      <c r="E3515" t="s">
        <v>320</v>
      </c>
      <c r="F3515" t="s">
        <v>855</v>
      </c>
      <c r="L3515" t="s">
        <v>31</v>
      </c>
      <c r="M3515">
        <f>'Venteo_Taneus de almacenamiento'!AS78</f>
        <v>0</v>
      </c>
      <c r="N3515">
        <f>IFERROR(IF(L3515="CO2",M3515,IF(L3515="CH4",M3515*Hoja1!$C$19,BASEDEDATOS!M3515*Hoja1!$C$20)),0)</f>
        <v>0</v>
      </c>
    </row>
    <row r="3516" spans="2:14" x14ac:dyDescent="0.75">
      <c r="B3516" t="str">
        <f t="shared" si="37"/>
        <v>1B2aii</v>
      </c>
      <c r="C3516" t="str">
        <f>Hoja1!$C$31</f>
        <v>CRUDO</v>
      </c>
      <c r="D3516" t="s">
        <v>13</v>
      </c>
      <c r="E3516" t="s">
        <v>320</v>
      </c>
      <c r="F3516" t="s">
        <v>855</v>
      </c>
      <c r="L3516" t="s">
        <v>31</v>
      </c>
      <c r="M3516">
        <f>'Venteo_Taneus de almacenamiento'!AS79</f>
        <v>0</v>
      </c>
      <c r="N3516">
        <f>IFERROR(IF(L3516="CO2",M3516,IF(L3516="CH4",M3516*Hoja1!$C$19,BASEDEDATOS!M3516*Hoja1!$C$20)),0)</f>
        <v>0</v>
      </c>
    </row>
    <row r="3517" spans="2:14" x14ac:dyDescent="0.75">
      <c r="B3517" t="str">
        <f t="shared" si="37"/>
        <v>1B2aii</v>
      </c>
      <c r="C3517" t="str">
        <f>Hoja1!$C$31</f>
        <v>CRUDO</v>
      </c>
      <c r="D3517" t="s">
        <v>13</v>
      </c>
      <c r="E3517" t="s">
        <v>320</v>
      </c>
      <c r="F3517" t="s">
        <v>855</v>
      </c>
      <c r="L3517" t="s">
        <v>31</v>
      </c>
      <c r="M3517">
        <f>'Venteo_Taneus de almacenamiento'!AS80</f>
        <v>0</v>
      </c>
      <c r="N3517">
        <f>IFERROR(IF(L3517="CO2",M3517,IF(L3517="CH4",M3517*Hoja1!$C$19,BASEDEDATOS!M3517*Hoja1!$C$20)),0)</f>
        <v>0</v>
      </c>
    </row>
    <row r="3518" spans="2:14" x14ac:dyDescent="0.75">
      <c r="B3518" t="str">
        <f t="shared" si="37"/>
        <v>1B2aii</v>
      </c>
      <c r="C3518" t="str">
        <f>Hoja1!$C$31</f>
        <v>CRUDO</v>
      </c>
      <c r="D3518" t="s">
        <v>13</v>
      </c>
      <c r="E3518" t="s">
        <v>320</v>
      </c>
      <c r="F3518" t="s">
        <v>855</v>
      </c>
      <c r="L3518" t="s">
        <v>31</v>
      </c>
      <c r="M3518">
        <f>'Venteo_Taneus de almacenamiento'!AS81</f>
        <v>0</v>
      </c>
      <c r="N3518">
        <f>IFERROR(IF(L3518="CO2",M3518,IF(L3518="CH4",M3518*Hoja1!$C$19,BASEDEDATOS!M3518*Hoja1!$C$20)),0)</f>
        <v>0</v>
      </c>
    </row>
    <row r="3519" spans="2:14" x14ac:dyDescent="0.75">
      <c r="B3519" t="str">
        <f t="shared" si="37"/>
        <v>1B2aii</v>
      </c>
      <c r="C3519" t="str">
        <f>Hoja1!$C$31</f>
        <v>CRUDO</v>
      </c>
      <c r="D3519" t="s">
        <v>13</v>
      </c>
      <c r="E3519" t="s">
        <v>320</v>
      </c>
      <c r="F3519" t="s">
        <v>855</v>
      </c>
      <c r="L3519" t="s">
        <v>31</v>
      </c>
      <c r="M3519">
        <f>'Venteo_Taneus de almacenamiento'!AS82</f>
        <v>0</v>
      </c>
      <c r="N3519">
        <f>IFERROR(IF(L3519="CO2",M3519,IF(L3519="CH4",M3519*Hoja1!$C$19,BASEDEDATOS!M3519*Hoja1!$C$20)),0)</f>
        <v>0</v>
      </c>
    </row>
    <row r="3520" spans="2:14" x14ac:dyDescent="0.75">
      <c r="B3520" t="str">
        <f t="shared" si="37"/>
        <v>1B2aii</v>
      </c>
      <c r="C3520" t="str">
        <f>Hoja1!$C$31</f>
        <v>CRUDO</v>
      </c>
      <c r="D3520" t="s">
        <v>13</v>
      </c>
      <c r="E3520" t="s">
        <v>320</v>
      </c>
      <c r="F3520" t="s">
        <v>855</v>
      </c>
      <c r="L3520" t="s">
        <v>31</v>
      </c>
      <c r="M3520">
        <f>'Venteo_Taneus de almacenamiento'!AS83</f>
        <v>0</v>
      </c>
      <c r="N3520">
        <f>IFERROR(IF(L3520="CO2",M3520,IF(L3520="CH4",M3520*Hoja1!$C$19,BASEDEDATOS!M3520*Hoja1!$C$20)),0)</f>
        <v>0</v>
      </c>
    </row>
    <row r="3521" spans="2:14" x14ac:dyDescent="0.75">
      <c r="B3521" t="str">
        <f t="shared" si="37"/>
        <v>1B2aii</v>
      </c>
      <c r="C3521" t="str">
        <f>Hoja1!$C$31</f>
        <v>CRUDO</v>
      </c>
      <c r="D3521" t="s">
        <v>13</v>
      </c>
      <c r="E3521" t="s">
        <v>320</v>
      </c>
      <c r="F3521" t="s">
        <v>855</v>
      </c>
      <c r="L3521" t="s">
        <v>31</v>
      </c>
      <c r="M3521">
        <f>'Venteo_Taneus de almacenamiento'!AS84</f>
        <v>0</v>
      </c>
      <c r="N3521">
        <f>IFERROR(IF(L3521="CO2",M3521,IF(L3521="CH4",M3521*Hoja1!$C$19,BASEDEDATOS!M3521*Hoja1!$C$20)),0)</f>
        <v>0</v>
      </c>
    </row>
    <row r="3522" spans="2:14" x14ac:dyDescent="0.75">
      <c r="B3522" t="str">
        <f t="shared" si="37"/>
        <v>1B2aii</v>
      </c>
      <c r="C3522" t="str">
        <f>Hoja1!$C$31</f>
        <v>CRUDO</v>
      </c>
      <c r="D3522" t="s">
        <v>13</v>
      </c>
      <c r="E3522" t="s">
        <v>320</v>
      </c>
      <c r="F3522" t="s">
        <v>855</v>
      </c>
      <c r="L3522" t="s">
        <v>31</v>
      </c>
      <c r="M3522">
        <f>'Venteo_Taneus de almacenamiento'!AS85</f>
        <v>0</v>
      </c>
      <c r="N3522">
        <f>IFERROR(IF(L3522="CO2",M3522,IF(L3522="CH4",M3522*Hoja1!$C$19,BASEDEDATOS!M3522*Hoja1!$C$20)),0)</f>
        <v>0</v>
      </c>
    </row>
    <row r="3523" spans="2:14" x14ac:dyDescent="0.75">
      <c r="B3523" t="str">
        <f t="shared" si="37"/>
        <v>1B2aii</v>
      </c>
      <c r="C3523" t="str">
        <f>Hoja1!$C$31</f>
        <v>CRUDO</v>
      </c>
      <c r="D3523" t="s">
        <v>13</v>
      </c>
      <c r="E3523" t="s">
        <v>320</v>
      </c>
      <c r="F3523" t="s">
        <v>855</v>
      </c>
      <c r="L3523" t="s">
        <v>31</v>
      </c>
      <c r="M3523">
        <f>'Venteo_Taneus de almacenamiento'!AS86</f>
        <v>0</v>
      </c>
      <c r="N3523">
        <f>IFERROR(IF(L3523="CO2",M3523,IF(L3523="CH4",M3523*Hoja1!$C$19,BASEDEDATOS!M3523*Hoja1!$C$20)),0)</f>
        <v>0</v>
      </c>
    </row>
    <row r="3524" spans="2:14" x14ac:dyDescent="0.75">
      <c r="B3524" t="str">
        <f t="shared" si="37"/>
        <v>1B2aii</v>
      </c>
      <c r="C3524" t="str">
        <f>Hoja1!$C$31</f>
        <v>CRUDO</v>
      </c>
      <c r="D3524" t="s">
        <v>13</v>
      </c>
      <c r="E3524" t="s">
        <v>320</v>
      </c>
      <c r="F3524" t="s">
        <v>855</v>
      </c>
      <c r="L3524" t="s">
        <v>31</v>
      </c>
      <c r="M3524">
        <f>'Venteo_Taneus de almacenamiento'!AS87</f>
        <v>0</v>
      </c>
      <c r="N3524">
        <f>IFERROR(IF(L3524="CO2",M3524,IF(L3524="CH4",M3524*Hoja1!$C$19,BASEDEDATOS!M3524*Hoja1!$C$20)),0)</f>
        <v>0</v>
      </c>
    </row>
    <row r="3525" spans="2:14" x14ac:dyDescent="0.75">
      <c r="B3525" t="str">
        <f t="shared" si="37"/>
        <v>1B2aii</v>
      </c>
      <c r="C3525" t="str">
        <f>Hoja1!$C$31</f>
        <v>CRUDO</v>
      </c>
      <c r="D3525" t="s">
        <v>13</v>
      </c>
      <c r="E3525" t="s">
        <v>320</v>
      </c>
      <c r="F3525" t="s">
        <v>855</v>
      </c>
      <c r="L3525" t="s">
        <v>31</v>
      </c>
      <c r="M3525">
        <f>'Venteo_Taneus de almacenamiento'!AS88</f>
        <v>0</v>
      </c>
      <c r="N3525">
        <f>IFERROR(IF(L3525="CO2",M3525,IF(L3525="CH4",M3525*Hoja1!$C$19,BASEDEDATOS!M3525*Hoja1!$C$20)),0)</f>
        <v>0</v>
      </c>
    </row>
    <row r="3526" spans="2:14" x14ac:dyDescent="0.75">
      <c r="B3526" t="str">
        <f t="shared" si="37"/>
        <v>1B2aii</v>
      </c>
      <c r="C3526" t="str">
        <f>Hoja1!$C$31</f>
        <v>CRUDO</v>
      </c>
      <c r="D3526" t="s">
        <v>13</v>
      </c>
      <c r="E3526" t="s">
        <v>320</v>
      </c>
      <c r="F3526" t="s">
        <v>855</v>
      </c>
      <c r="L3526" t="s">
        <v>31</v>
      </c>
      <c r="M3526">
        <f>'Venteo_Taneus de almacenamiento'!AS89</f>
        <v>0</v>
      </c>
      <c r="N3526">
        <f>IFERROR(IF(L3526="CO2",M3526,IF(L3526="CH4",M3526*Hoja1!$C$19,BASEDEDATOS!M3526*Hoja1!$C$20)),0)</f>
        <v>0</v>
      </c>
    </row>
    <row r="3527" spans="2:14" x14ac:dyDescent="0.75">
      <c r="B3527" t="str">
        <f t="shared" si="37"/>
        <v>1B2aii</v>
      </c>
      <c r="C3527" t="str">
        <f>Hoja1!$C$31</f>
        <v>CRUDO</v>
      </c>
      <c r="D3527" t="s">
        <v>13</v>
      </c>
      <c r="E3527" t="s">
        <v>320</v>
      </c>
      <c r="F3527" t="s">
        <v>855</v>
      </c>
      <c r="L3527" t="s">
        <v>31</v>
      </c>
      <c r="M3527">
        <f>'Venteo_Taneus de almacenamiento'!AS90</f>
        <v>0</v>
      </c>
      <c r="N3527">
        <f>IFERROR(IF(L3527="CO2",M3527,IF(L3527="CH4",M3527*Hoja1!$C$19,BASEDEDATOS!M3527*Hoja1!$C$20)),0)</f>
        <v>0</v>
      </c>
    </row>
    <row r="3528" spans="2:14" x14ac:dyDescent="0.75">
      <c r="B3528" t="str">
        <f t="shared" si="37"/>
        <v>1B2aii</v>
      </c>
      <c r="C3528" t="str">
        <f>Hoja1!$C$31</f>
        <v>CRUDO</v>
      </c>
      <c r="D3528" t="s">
        <v>13</v>
      </c>
      <c r="E3528" t="s">
        <v>320</v>
      </c>
      <c r="F3528" t="s">
        <v>855</v>
      </c>
      <c r="L3528" t="s">
        <v>31</v>
      </c>
      <c r="M3528">
        <f>'Venteo_Taneus de almacenamiento'!AS91</f>
        <v>0</v>
      </c>
      <c r="N3528">
        <f>IFERROR(IF(L3528="CO2",M3528,IF(L3528="CH4",M3528*Hoja1!$C$19,BASEDEDATOS!M3528*Hoja1!$C$20)),0)</f>
        <v>0</v>
      </c>
    </row>
    <row r="3529" spans="2:14" x14ac:dyDescent="0.75">
      <c r="B3529" t="str">
        <f t="shared" si="37"/>
        <v>1B2aii</v>
      </c>
      <c r="C3529" t="str">
        <f>Hoja1!$C$31</f>
        <v>CRUDO</v>
      </c>
      <c r="D3529" t="s">
        <v>13</v>
      </c>
      <c r="E3529" t="s">
        <v>320</v>
      </c>
      <c r="F3529" t="s">
        <v>855</v>
      </c>
      <c r="L3529" t="s">
        <v>31</v>
      </c>
      <c r="M3529">
        <f>'Venteo_Taneus de almacenamiento'!AS92</f>
        <v>0</v>
      </c>
      <c r="N3529">
        <f>IFERROR(IF(L3529="CO2",M3529,IF(L3529="CH4",M3529*Hoja1!$C$19,BASEDEDATOS!M3529*Hoja1!$C$20)),0)</f>
        <v>0</v>
      </c>
    </row>
    <row r="3530" spans="2:14" x14ac:dyDescent="0.75">
      <c r="B3530" t="str">
        <f t="shared" si="37"/>
        <v>1B2aii</v>
      </c>
      <c r="C3530" t="str">
        <f>Hoja1!$C$31</f>
        <v>CRUDO</v>
      </c>
      <c r="D3530" t="s">
        <v>13</v>
      </c>
      <c r="E3530" t="s">
        <v>320</v>
      </c>
      <c r="F3530" t="s">
        <v>855</v>
      </c>
      <c r="L3530" t="s">
        <v>31</v>
      </c>
      <c r="M3530">
        <f>'Venteo_Taneus de almacenamiento'!AS93</f>
        <v>0</v>
      </c>
      <c r="N3530">
        <f>IFERROR(IF(L3530="CO2",M3530,IF(L3530="CH4",M3530*Hoja1!$C$19,BASEDEDATOS!M3530*Hoja1!$C$20)),0)</f>
        <v>0</v>
      </c>
    </row>
    <row r="3531" spans="2:14" x14ac:dyDescent="0.75">
      <c r="B3531" t="str">
        <f t="shared" si="37"/>
        <v>1B2aii</v>
      </c>
      <c r="C3531" t="str">
        <f>Hoja1!$C$31</f>
        <v>CRUDO</v>
      </c>
      <c r="D3531" t="s">
        <v>13</v>
      </c>
      <c r="E3531" t="s">
        <v>320</v>
      </c>
      <c r="F3531" t="s">
        <v>855</v>
      </c>
      <c r="L3531" t="s">
        <v>31</v>
      </c>
      <c r="M3531">
        <f>'Venteo_Taneus de almacenamiento'!AS94</f>
        <v>0</v>
      </c>
      <c r="N3531">
        <f>IFERROR(IF(L3531="CO2",M3531,IF(L3531="CH4",M3531*Hoja1!$C$19,BASEDEDATOS!M3531*Hoja1!$C$20)),0)</f>
        <v>0</v>
      </c>
    </row>
    <row r="3532" spans="2:14" x14ac:dyDescent="0.75">
      <c r="B3532" t="str">
        <f t="shared" si="37"/>
        <v>1B2aii</v>
      </c>
      <c r="C3532" t="str">
        <f>Hoja1!$C$31</f>
        <v>CRUDO</v>
      </c>
      <c r="D3532" t="s">
        <v>13</v>
      </c>
      <c r="E3532" t="s">
        <v>320</v>
      </c>
      <c r="F3532" t="s">
        <v>855</v>
      </c>
      <c r="L3532" t="s">
        <v>31</v>
      </c>
      <c r="M3532">
        <f>'Venteo_Taneus de almacenamiento'!AS95</f>
        <v>0</v>
      </c>
      <c r="N3532">
        <f>IFERROR(IF(L3532="CO2",M3532,IF(L3532="CH4",M3532*Hoja1!$C$19,BASEDEDATOS!M3532*Hoja1!$C$20)),0)</f>
        <v>0</v>
      </c>
    </row>
    <row r="3533" spans="2:14" x14ac:dyDescent="0.75">
      <c r="B3533" t="str">
        <f t="shared" si="37"/>
        <v>1B2aii</v>
      </c>
      <c r="C3533" t="str">
        <f>Hoja1!$C$31</f>
        <v>CRUDO</v>
      </c>
      <c r="D3533" t="s">
        <v>13</v>
      </c>
      <c r="E3533" t="s">
        <v>320</v>
      </c>
      <c r="F3533" t="s">
        <v>855</v>
      </c>
      <c r="L3533" t="s">
        <v>31</v>
      </c>
      <c r="M3533">
        <f>'Venteo_Taneus de almacenamiento'!AS96</f>
        <v>0</v>
      </c>
      <c r="N3533">
        <f>IFERROR(IF(L3533="CO2",M3533,IF(L3533="CH4",M3533*Hoja1!$C$19,BASEDEDATOS!M3533*Hoja1!$C$20)),0)</f>
        <v>0</v>
      </c>
    </row>
    <row r="3534" spans="2:14" x14ac:dyDescent="0.75">
      <c r="B3534" t="str">
        <f t="shared" si="37"/>
        <v>1B2aii</v>
      </c>
      <c r="C3534" t="str">
        <f>Hoja1!$C$31</f>
        <v>CRUDO</v>
      </c>
      <c r="D3534" t="s">
        <v>13</v>
      </c>
      <c r="E3534" t="s">
        <v>320</v>
      </c>
      <c r="F3534" t="s">
        <v>855</v>
      </c>
      <c r="L3534" t="s">
        <v>31</v>
      </c>
      <c r="M3534">
        <f>'Venteo_Taneus de almacenamiento'!AS97</f>
        <v>0</v>
      </c>
      <c r="N3534">
        <f>IFERROR(IF(L3534="CO2",M3534,IF(L3534="CH4",M3534*Hoja1!$C$19,BASEDEDATOS!M3534*Hoja1!$C$20)),0)</f>
        <v>0</v>
      </c>
    </row>
    <row r="3535" spans="2:14" x14ac:dyDescent="0.75">
      <c r="B3535" t="str">
        <f t="shared" si="37"/>
        <v>1B2aii</v>
      </c>
      <c r="C3535" t="str">
        <f>Hoja1!$C$31</f>
        <v>CRUDO</v>
      </c>
      <c r="D3535" t="s">
        <v>13</v>
      </c>
      <c r="E3535" t="s">
        <v>320</v>
      </c>
      <c r="F3535" t="s">
        <v>855</v>
      </c>
      <c r="L3535" t="s">
        <v>31</v>
      </c>
      <c r="M3535">
        <f>'Venteo_Taneus de almacenamiento'!AS98</f>
        <v>0</v>
      </c>
      <c r="N3535">
        <f>IFERROR(IF(L3535="CO2",M3535,IF(L3535="CH4",M3535*Hoja1!$C$19,BASEDEDATOS!M3535*Hoja1!$C$20)),0)</f>
        <v>0</v>
      </c>
    </row>
    <row r="3536" spans="2:14" x14ac:dyDescent="0.75">
      <c r="B3536" t="str">
        <f t="shared" si="37"/>
        <v>1B2aii</v>
      </c>
      <c r="C3536" t="str">
        <f>Hoja1!$C$31</f>
        <v>CRUDO</v>
      </c>
      <c r="D3536" t="s">
        <v>13</v>
      </c>
      <c r="E3536" t="s">
        <v>320</v>
      </c>
      <c r="F3536" t="s">
        <v>855</v>
      </c>
      <c r="L3536" t="s">
        <v>31</v>
      </c>
      <c r="M3536">
        <f>'Venteo_Taneus de almacenamiento'!AS99</f>
        <v>0</v>
      </c>
      <c r="N3536">
        <f>IFERROR(IF(L3536="CO2",M3536,IF(L3536="CH4",M3536*Hoja1!$C$19,BASEDEDATOS!M3536*Hoja1!$C$20)),0)</f>
        <v>0</v>
      </c>
    </row>
    <row r="3537" spans="2:14" x14ac:dyDescent="0.75">
      <c r="B3537" t="str">
        <f t="shared" si="37"/>
        <v>1B2aii</v>
      </c>
      <c r="C3537" t="str">
        <f>Hoja1!$C$31</f>
        <v>CRUDO</v>
      </c>
      <c r="D3537" t="s">
        <v>13</v>
      </c>
      <c r="E3537" t="s">
        <v>320</v>
      </c>
      <c r="F3537" t="s">
        <v>855</v>
      </c>
      <c r="L3537" t="s">
        <v>31</v>
      </c>
      <c r="M3537">
        <f>'Venteo_Taneus de almacenamiento'!AS100</f>
        <v>0</v>
      </c>
      <c r="N3537">
        <f>IFERROR(IF(L3537="CO2",M3537,IF(L3537="CH4",M3537*Hoja1!$C$19,BASEDEDATOS!M3537*Hoja1!$C$20)),0)</f>
        <v>0</v>
      </c>
    </row>
    <row r="3538" spans="2:14" x14ac:dyDescent="0.75">
      <c r="B3538" t="str">
        <f t="shared" si="37"/>
        <v>1B2aii</v>
      </c>
      <c r="C3538" t="str">
        <f>Hoja1!$C$31</f>
        <v>CRUDO</v>
      </c>
      <c r="D3538" t="s">
        <v>13</v>
      </c>
      <c r="E3538" t="s">
        <v>320</v>
      </c>
      <c r="F3538" t="s">
        <v>855</v>
      </c>
      <c r="L3538" t="s">
        <v>31</v>
      </c>
      <c r="M3538">
        <f>'Venteo_Taneus de almacenamiento'!AS101</f>
        <v>0</v>
      </c>
      <c r="N3538">
        <f>IFERROR(IF(L3538="CO2",M3538,IF(L3538="CH4",M3538*Hoja1!$C$19,BASEDEDATOS!M3538*Hoja1!$C$20)),0)</f>
        <v>0</v>
      </c>
    </row>
    <row r="3539" spans="2:14" x14ac:dyDescent="0.75">
      <c r="B3539" t="str">
        <f t="shared" si="37"/>
        <v>1B2aii</v>
      </c>
      <c r="C3539" t="str">
        <f>Hoja1!$C$31</f>
        <v>CRUDO</v>
      </c>
      <c r="D3539" t="s">
        <v>13</v>
      </c>
      <c r="E3539" t="s">
        <v>320</v>
      </c>
      <c r="F3539" t="s">
        <v>855</v>
      </c>
      <c r="L3539" t="s">
        <v>31</v>
      </c>
      <c r="M3539">
        <f>'Venteo_Taneus de almacenamiento'!AS102</f>
        <v>0</v>
      </c>
      <c r="N3539">
        <f>IFERROR(IF(L3539="CO2",M3539,IF(L3539="CH4",M3539*Hoja1!$C$19,BASEDEDATOS!M3539*Hoja1!$C$20)),0)</f>
        <v>0</v>
      </c>
    </row>
    <row r="3540" spans="2:14" x14ac:dyDescent="0.75">
      <c r="B3540" t="str">
        <f t="shared" si="37"/>
        <v>1B2aii</v>
      </c>
      <c r="C3540" t="str">
        <f>Hoja1!$C$31</f>
        <v>CRUDO</v>
      </c>
      <c r="D3540" t="s">
        <v>13</v>
      </c>
      <c r="E3540" t="s">
        <v>320</v>
      </c>
      <c r="F3540" t="s">
        <v>855</v>
      </c>
      <c r="L3540" t="s">
        <v>31</v>
      </c>
      <c r="M3540">
        <f>'Venteo_Taneus de almacenamiento'!AS103</f>
        <v>0</v>
      </c>
      <c r="N3540">
        <f>IFERROR(IF(L3540="CO2",M3540,IF(L3540="CH4",M3540*Hoja1!$C$19,BASEDEDATOS!M3540*Hoja1!$C$20)),0)</f>
        <v>0</v>
      </c>
    </row>
    <row r="3541" spans="2:14" x14ac:dyDescent="0.75">
      <c r="B3541" t="str">
        <f t="shared" si="37"/>
        <v>1B2aii</v>
      </c>
      <c r="C3541" t="str">
        <f>Hoja1!$C$31</f>
        <v>CRUDO</v>
      </c>
      <c r="D3541" t="s">
        <v>13</v>
      </c>
      <c r="E3541" t="s">
        <v>320</v>
      </c>
      <c r="F3541" t="s">
        <v>855</v>
      </c>
      <c r="L3541" t="s">
        <v>31</v>
      </c>
      <c r="M3541">
        <f>'Venteo_Taneus de almacenamiento'!AS104</f>
        <v>0</v>
      </c>
      <c r="N3541">
        <f>IFERROR(IF(L3541="CO2",M3541,IF(L3541="CH4",M3541*Hoja1!$C$19,BASEDEDATOS!M3541*Hoja1!$C$20)),0)</f>
        <v>0</v>
      </c>
    </row>
    <row r="3542" spans="2:14" x14ac:dyDescent="0.75">
      <c r="B3542" t="str">
        <f t="shared" si="37"/>
        <v>1B2aii</v>
      </c>
      <c r="C3542" t="str">
        <f>Hoja1!$C$31</f>
        <v>CRUDO</v>
      </c>
      <c r="D3542" t="s">
        <v>13</v>
      </c>
      <c r="E3542" t="s">
        <v>320</v>
      </c>
      <c r="F3542" t="s">
        <v>855</v>
      </c>
      <c r="L3542" t="s">
        <v>31</v>
      </c>
      <c r="M3542">
        <f>'Venteo_Taneus de almacenamiento'!AS105</f>
        <v>0</v>
      </c>
      <c r="N3542">
        <f>IFERROR(IF(L3542="CO2",M3542,IF(L3542="CH4",M3542*Hoja1!$C$19,BASEDEDATOS!M3542*Hoja1!$C$20)),0)</f>
        <v>0</v>
      </c>
    </row>
    <row r="3543" spans="2:14" x14ac:dyDescent="0.75">
      <c r="B3543" t="str">
        <f t="shared" si="37"/>
        <v>1B2aii</v>
      </c>
      <c r="C3543" t="str">
        <f>Hoja1!$C$31</f>
        <v>CRUDO</v>
      </c>
      <c r="D3543" t="s">
        <v>13</v>
      </c>
      <c r="E3543" t="s">
        <v>320</v>
      </c>
      <c r="F3543" t="s">
        <v>855</v>
      </c>
      <c r="L3543" t="s">
        <v>31</v>
      </c>
      <c r="M3543">
        <f>'Venteo_Taneus de almacenamiento'!AS106</f>
        <v>0</v>
      </c>
      <c r="N3543">
        <f>IFERROR(IF(L3543="CO2",M3543,IF(L3543="CH4",M3543*Hoja1!$C$19,BASEDEDATOS!M3543*Hoja1!$C$20)),0)</f>
        <v>0</v>
      </c>
    </row>
    <row r="3544" spans="2:14" x14ac:dyDescent="0.75">
      <c r="B3544" t="str">
        <f t="shared" si="37"/>
        <v>1B2aii</v>
      </c>
      <c r="C3544" t="str">
        <f>Hoja1!$C$31</f>
        <v>CRUDO</v>
      </c>
      <c r="D3544" t="s">
        <v>13</v>
      </c>
      <c r="E3544" t="s">
        <v>320</v>
      </c>
      <c r="F3544" t="s">
        <v>855</v>
      </c>
      <c r="L3544" t="s">
        <v>31</v>
      </c>
      <c r="M3544">
        <f>'Venteo_Taneus de almacenamiento'!AS107</f>
        <v>0</v>
      </c>
      <c r="N3544">
        <f>IFERROR(IF(L3544="CO2",M3544,IF(L3544="CH4",M3544*Hoja1!$C$19,BASEDEDATOS!M3544*Hoja1!$C$20)),0)</f>
        <v>0</v>
      </c>
    </row>
    <row r="3545" spans="2:14" x14ac:dyDescent="0.75">
      <c r="B3545" t="str">
        <f t="shared" si="37"/>
        <v>1B2aii</v>
      </c>
      <c r="C3545" t="str">
        <f>Hoja1!$C$31</f>
        <v>CRUDO</v>
      </c>
      <c r="D3545" t="s">
        <v>13</v>
      </c>
      <c r="E3545" t="s">
        <v>320</v>
      </c>
      <c r="F3545" t="s">
        <v>855</v>
      </c>
      <c r="L3545" t="s">
        <v>31</v>
      </c>
      <c r="M3545">
        <f>'Venteo_Taneus de almacenamiento'!AS108</f>
        <v>0</v>
      </c>
      <c r="N3545">
        <f>IFERROR(IF(L3545="CO2",M3545,IF(L3545="CH4",M3545*Hoja1!$C$19,BASEDEDATOS!M3545*Hoja1!$C$20)),0)</f>
        <v>0</v>
      </c>
    </row>
    <row r="3546" spans="2:14" x14ac:dyDescent="0.75">
      <c r="B3546" t="str">
        <f t="shared" si="37"/>
        <v>1B2aii</v>
      </c>
      <c r="C3546" t="str">
        <f>Hoja1!$C$31</f>
        <v>CRUDO</v>
      </c>
      <c r="D3546" t="s">
        <v>13</v>
      </c>
      <c r="E3546" t="s">
        <v>320</v>
      </c>
      <c r="F3546" t="s">
        <v>855</v>
      </c>
      <c r="L3546" t="s">
        <v>31</v>
      </c>
      <c r="M3546">
        <f>'Venteo_Taneus de almacenamiento'!AS109</f>
        <v>0</v>
      </c>
      <c r="N3546">
        <f>IFERROR(IF(L3546="CO2",M3546,IF(L3546="CH4",M3546*Hoja1!$C$19,BASEDEDATOS!M3546*Hoja1!$C$20)),0)</f>
        <v>0</v>
      </c>
    </row>
    <row r="3547" spans="2:14" x14ac:dyDescent="0.75">
      <c r="B3547" t="str">
        <f t="shared" si="37"/>
        <v>1B2aii</v>
      </c>
      <c r="C3547" t="str">
        <f>Hoja1!$C$31</f>
        <v>CRUDO</v>
      </c>
      <c r="D3547" t="s">
        <v>13</v>
      </c>
      <c r="E3547" t="s">
        <v>320</v>
      </c>
      <c r="F3547" t="s">
        <v>855</v>
      </c>
      <c r="L3547" t="s">
        <v>31</v>
      </c>
      <c r="M3547">
        <f>'Venteo_Taneus de almacenamiento'!AS110</f>
        <v>0</v>
      </c>
      <c r="N3547">
        <f>IFERROR(IF(L3547="CO2",M3547,IF(L3547="CH4",M3547*Hoja1!$C$19,BASEDEDATOS!M3547*Hoja1!$C$20)),0)</f>
        <v>0</v>
      </c>
    </row>
    <row r="3548" spans="2:14" x14ac:dyDescent="0.75">
      <c r="B3548" t="str">
        <f t="shared" si="37"/>
        <v>1B2aii</v>
      </c>
      <c r="C3548" t="str">
        <f>Hoja1!$C$31</f>
        <v>CRUDO</v>
      </c>
      <c r="D3548" t="s">
        <v>13</v>
      </c>
      <c r="E3548" t="s">
        <v>320</v>
      </c>
      <c r="F3548" t="s">
        <v>855</v>
      </c>
      <c r="L3548" t="s">
        <v>31</v>
      </c>
      <c r="M3548">
        <f>'Venteo_Taneus de almacenamiento'!AS111</f>
        <v>0</v>
      </c>
      <c r="N3548">
        <f>IFERROR(IF(L3548="CO2",M3548,IF(L3548="CH4",M3548*Hoja1!$C$19,BASEDEDATOS!M3548*Hoja1!$C$20)),0)</f>
        <v>0</v>
      </c>
    </row>
    <row r="3549" spans="2:14" x14ac:dyDescent="0.75">
      <c r="B3549" t="str">
        <f t="shared" si="37"/>
        <v>1B2aii</v>
      </c>
      <c r="C3549" t="str">
        <f>Hoja1!$C$31</f>
        <v>CRUDO</v>
      </c>
      <c r="D3549" t="s">
        <v>13</v>
      </c>
      <c r="E3549" t="s">
        <v>320</v>
      </c>
      <c r="F3549" t="s">
        <v>855</v>
      </c>
      <c r="L3549" t="s">
        <v>31</v>
      </c>
      <c r="M3549">
        <f>'Venteo_Taneus de almacenamiento'!AS112</f>
        <v>0</v>
      </c>
      <c r="N3549">
        <f>IFERROR(IF(L3549="CO2",M3549,IF(L3549="CH4",M3549*Hoja1!$C$19,BASEDEDATOS!M3549*Hoja1!$C$20)),0)</f>
        <v>0</v>
      </c>
    </row>
    <row r="3550" spans="2:14" x14ac:dyDescent="0.75">
      <c r="B3550" t="str">
        <f t="shared" si="37"/>
        <v>1B2aii</v>
      </c>
      <c r="C3550" t="str">
        <f>Hoja1!$C$31</f>
        <v>CRUDO</v>
      </c>
      <c r="D3550" t="s">
        <v>13</v>
      </c>
      <c r="E3550" t="s">
        <v>320</v>
      </c>
      <c r="F3550" t="s">
        <v>855</v>
      </c>
      <c r="L3550" t="s">
        <v>31</v>
      </c>
      <c r="M3550">
        <f>'Venteo_Taneus de almacenamiento'!AS113</f>
        <v>0</v>
      </c>
      <c r="N3550">
        <f>IFERROR(IF(L3550="CO2",M3550,IF(L3550="CH4",M3550*Hoja1!$C$19,BASEDEDATOS!M3550*Hoja1!$C$20)),0)</f>
        <v>0</v>
      </c>
    </row>
    <row r="3551" spans="2:14" x14ac:dyDescent="0.75">
      <c r="B3551" t="str">
        <f t="shared" si="37"/>
        <v>1B2aii</v>
      </c>
      <c r="C3551" t="str">
        <f>Hoja1!$C$31</f>
        <v>CRUDO</v>
      </c>
      <c r="D3551" t="s">
        <v>13</v>
      </c>
      <c r="E3551" t="s">
        <v>320</v>
      </c>
      <c r="F3551" t="s">
        <v>855</v>
      </c>
      <c r="L3551" t="s">
        <v>31</v>
      </c>
      <c r="M3551">
        <f>'Venteo_Taneus de almacenamiento'!AS114</f>
        <v>0</v>
      </c>
      <c r="N3551">
        <f>IFERROR(IF(L3551="CO2",M3551,IF(L3551="CH4",M3551*Hoja1!$C$19,BASEDEDATOS!M3551*Hoja1!$C$20)),0)</f>
        <v>0</v>
      </c>
    </row>
    <row r="3552" spans="2:14" x14ac:dyDescent="0.75">
      <c r="B3552" t="str">
        <f t="shared" si="37"/>
        <v>1B2aii</v>
      </c>
      <c r="C3552" t="str">
        <f>Hoja1!$C$31</f>
        <v>CRUDO</v>
      </c>
      <c r="D3552" t="s">
        <v>13</v>
      </c>
      <c r="E3552" t="s">
        <v>320</v>
      </c>
      <c r="F3552" t="s">
        <v>855</v>
      </c>
      <c r="L3552" t="s">
        <v>31</v>
      </c>
      <c r="M3552">
        <f>'Venteo_Taneus de almacenamiento'!AS115</f>
        <v>0</v>
      </c>
      <c r="N3552">
        <f>IFERROR(IF(L3552="CO2",M3552,IF(L3552="CH4",M3552*Hoja1!$C$19,BASEDEDATOS!M3552*Hoja1!$C$20)),0)</f>
        <v>0</v>
      </c>
    </row>
    <row r="3553" spans="2:14" x14ac:dyDescent="0.75">
      <c r="B3553" t="str">
        <f t="shared" si="37"/>
        <v>1B2aii</v>
      </c>
      <c r="C3553" t="str">
        <f>Hoja1!$C$31</f>
        <v>CRUDO</v>
      </c>
      <c r="D3553" t="s">
        <v>13</v>
      </c>
      <c r="E3553" t="s">
        <v>320</v>
      </c>
      <c r="F3553" t="s">
        <v>855</v>
      </c>
      <c r="L3553" t="s">
        <v>31</v>
      </c>
      <c r="M3553">
        <f>'Venteo_Taneus de almacenamiento'!AS116</f>
        <v>0</v>
      </c>
      <c r="N3553">
        <f>IFERROR(IF(L3553="CO2",M3553,IF(L3553="CH4",M3553*Hoja1!$C$19,BASEDEDATOS!M3553*Hoja1!$C$20)),0)</f>
        <v>0</v>
      </c>
    </row>
    <row r="3554" spans="2:14" x14ac:dyDescent="0.75">
      <c r="B3554" t="str">
        <f t="shared" si="37"/>
        <v>1B2aii</v>
      </c>
      <c r="C3554" t="str">
        <f>Hoja1!$C$31</f>
        <v>CRUDO</v>
      </c>
      <c r="D3554" t="s">
        <v>13</v>
      </c>
      <c r="E3554" t="s">
        <v>320</v>
      </c>
      <c r="F3554" t="s">
        <v>855</v>
      </c>
      <c r="L3554" t="s">
        <v>31</v>
      </c>
      <c r="M3554">
        <f>'Venteo_Taneus de almacenamiento'!AS117</f>
        <v>0</v>
      </c>
      <c r="N3554">
        <f>IFERROR(IF(L3554="CO2",M3554,IF(L3554="CH4",M3554*Hoja1!$C$19,BASEDEDATOS!M3554*Hoja1!$C$20)),0)</f>
        <v>0</v>
      </c>
    </row>
    <row r="3555" spans="2:14" x14ac:dyDescent="0.75">
      <c r="B3555" t="str">
        <f t="shared" ref="B3555:B3618" si="38">IF(C3555="CRUDO","1B2aii","1B2bii")</f>
        <v>1B2aii</v>
      </c>
      <c r="C3555" t="str">
        <f>Hoja1!$C$31</f>
        <v>CRUDO</v>
      </c>
      <c r="D3555" t="s">
        <v>13</v>
      </c>
      <c r="E3555" t="s">
        <v>320</v>
      </c>
      <c r="F3555" t="s">
        <v>855</v>
      </c>
      <c r="L3555" t="s">
        <v>31</v>
      </c>
      <c r="M3555">
        <f>'Venteo_Taneus de almacenamiento'!AS118</f>
        <v>0</v>
      </c>
      <c r="N3555">
        <f>IFERROR(IF(L3555="CO2",M3555,IF(L3555="CH4",M3555*Hoja1!$C$19,BASEDEDATOS!M3555*Hoja1!$C$20)),0)</f>
        <v>0</v>
      </c>
    </row>
    <row r="3556" spans="2:14" x14ac:dyDescent="0.75">
      <c r="B3556" t="str">
        <f t="shared" si="38"/>
        <v>1B2aii</v>
      </c>
      <c r="C3556" t="str">
        <f>Hoja1!$C$31</f>
        <v>CRUDO</v>
      </c>
      <c r="D3556" t="s">
        <v>13</v>
      </c>
      <c r="E3556" t="s">
        <v>320</v>
      </c>
      <c r="F3556" t="s">
        <v>855</v>
      </c>
      <c r="L3556" t="s">
        <v>31</v>
      </c>
      <c r="M3556">
        <f>'Venteo_Taneus de almacenamiento'!AS119</f>
        <v>0</v>
      </c>
      <c r="N3556">
        <f>IFERROR(IF(L3556="CO2",M3556,IF(L3556="CH4",M3556*Hoja1!$C$19,BASEDEDATOS!M3556*Hoja1!$C$20)),0)</f>
        <v>0</v>
      </c>
    </row>
    <row r="3557" spans="2:14" x14ac:dyDescent="0.75">
      <c r="B3557" t="str">
        <f t="shared" si="38"/>
        <v>1B2aii</v>
      </c>
      <c r="C3557" t="str">
        <f>Hoja1!$C$31</f>
        <v>CRUDO</v>
      </c>
      <c r="D3557" t="s">
        <v>13</v>
      </c>
      <c r="E3557" t="s">
        <v>320</v>
      </c>
      <c r="F3557" t="s">
        <v>855</v>
      </c>
      <c r="L3557" t="s">
        <v>31</v>
      </c>
      <c r="M3557">
        <f>'Venteo_Taneus de almacenamiento'!AS120</f>
        <v>0</v>
      </c>
      <c r="N3557">
        <f>IFERROR(IF(L3557="CO2",M3557,IF(L3557="CH4",M3557*Hoja1!$C$19,BASEDEDATOS!M3557*Hoja1!$C$20)),0)</f>
        <v>0</v>
      </c>
    </row>
    <row r="3558" spans="2:14" x14ac:dyDescent="0.75">
      <c r="B3558" t="str">
        <f t="shared" si="38"/>
        <v>1B2aii</v>
      </c>
      <c r="C3558" t="str">
        <f>Hoja1!$C$31</f>
        <v>CRUDO</v>
      </c>
      <c r="D3558" t="s">
        <v>13</v>
      </c>
      <c r="E3558" t="s">
        <v>320</v>
      </c>
      <c r="F3558" t="s">
        <v>855</v>
      </c>
      <c r="L3558" t="s">
        <v>31</v>
      </c>
      <c r="M3558">
        <f>'Venteo_Taneus de almacenamiento'!AS121</f>
        <v>0</v>
      </c>
      <c r="N3558">
        <f>IFERROR(IF(L3558="CO2",M3558,IF(L3558="CH4",M3558*Hoja1!$C$19,BASEDEDATOS!M3558*Hoja1!$C$20)),0)</f>
        <v>0</v>
      </c>
    </row>
    <row r="3559" spans="2:14" x14ac:dyDescent="0.75">
      <c r="B3559" t="str">
        <f t="shared" si="38"/>
        <v>1B2aii</v>
      </c>
      <c r="C3559" t="str">
        <f>Hoja1!$C$31</f>
        <v>CRUDO</v>
      </c>
      <c r="D3559" t="s">
        <v>13</v>
      </c>
      <c r="E3559" t="s">
        <v>320</v>
      </c>
      <c r="F3559" t="s">
        <v>855</v>
      </c>
      <c r="L3559" t="s">
        <v>31</v>
      </c>
      <c r="M3559">
        <f>'Venteo_Taneus de almacenamiento'!AS122</f>
        <v>0</v>
      </c>
      <c r="N3559">
        <f>IFERROR(IF(L3559="CO2",M3559,IF(L3559="CH4",M3559*Hoja1!$C$19,BASEDEDATOS!M3559*Hoja1!$C$20)),0)</f>
        <v>0</v>
      </c>
    </row>
    <row r="3560" spans="2:14" x14ac:dyDescent="0.75">
      <c r="B3560" t="str">
        <f t="shared" si="38"/>
        <v>1B2aii</v>
      </c>
      <c r="C3560" t="str">
        <f>Hoja1!$C$31</f>
        <v>CRUDO</v>
      </c>
      <c r="D3560" t="s">
        <v>13</v>
      </c>
      <c r="E3560" t="s">
        <v>320</v>
      </c>
      <c r="F3560" t="s">
        <v>855</v>
      </c>
      <c r="L3560" t="s">
        <v>31</v>
      </c>
      <c r="M3560">
        <f>'Venteo_Taneus de almacenamiento'!AS123</f>
        <v>0</v>
      </c>
      <c r="N3560">
        <f>IFERROR(IF(L3560="CO2",M3560,IF(L3560="CH4",M3560*Hoja1!$C$19,BASEDEDATOS!M3560*Hoja1!$C$20)),0)</f>
        <v>0</v>
      </c>
    </row>
    <row r="3561" spans="2:14" x14ac:dyDescent="0.75">
      <c r="B3561" t="str">
        <f t="shared" si="38"/>
        <v>1B2aii</v>
      </c>
      <c r="C3561" t="str">
        <f>Hoja1!$C$31</f>
        <v>CRUDO</v>
      </c>
      <c r="D3561" t="s">
        <v>13</v>
      </c>
      <c r="E3561" t="s">
        <v>320</v>
      </c>
      <c r="F3561" t="s">
        <v>855</v>
      </c>
      <c r="L3561" t="s">
        <v>31</v>
      </c>
      <c r="M3561">
        <f>'Venteo_Taneus de almacenamiento'!AS124</f>
        <v>0</v>
      </c>
      <c r="N3561">
        <f>IFERROR(IF(L3561="CO2",M3561,IF(L3561="CH4",M3561*Hoja1!$C$19,BASEDEDATOS!M3561*Hoja1!$C$20)),0)</f>
        <v>0</v>
      </c>
    </row>
    <row r="3562" spans="2:14" x14ac:dyDescent="0.75">
      <c r="B3562" t="str">
        <f t="shared" si="38"/>
        <v>1B2aii</v>
      </c>
      <c r="C3562" t="str">
        <f>Hoja1!$C$31</f>
        <v>CRUDO</v>
      </c>
      <c r="D3562" t="s">
        <v>13</v>
      </c>
      <c r="E3562" t="s">
        <v>320</v>
      </c>
      <c r="F3562" t="s">
        <v>855</v>
      </c>
      <c r="L3562" t="s">
        <v>31</v>
      </c>
      <c r="M3562">
        <f>'Venteo_Taneus de almacenamiento'!AS125</f>
        <v>0</v>
      </c>
      <c r="N3562">
        <f>IFERROR(IF(L3562="CO2",M3562,IF(L3562="CH4",M3562*Hoja1!$C$19,BASEDEDATOS!M3562*Hoja1!$C$20)),0)</f>
        <v>0</v>
      </c>
    </row>
    <row r="3563" spans="2:14" x14ac:dyDescent="0.75">
      <c r="B3563" t="str">
        <f t="shared" si="38"/>
        <v>1B2aii</v>
      </c>
      <c r="C3563" t="str">
        <f>Hoja1!$C$31</f>
        <v>CRUDO</v>
      </c>
      <c r="D3563" t="s">
        <v>13</v>
      </c>
      <c r="E3563" t="s">
        <v>320</v>
      </c>
      <c r="F3563" t="s">
        <v>855</v>
      </c>
      <c r="L3563" t="s">
        <v>31</v>
      </c>
      <c r="M3563">
        <f>'Venteo_Taneus de almacenamiento'!AS126</f>
        <v>0</v>
      </c>
      <c r="N3563">
        <f>IFERROR(IF(L3563="CO2",M3563,IF(L3563="CH4",M3563*Hoja1!$C$19,BASEDEDATOS!M3563*Hoja1!$C$20)),0)</f>
        <v>0</v>
      </c>
    </row>
    <row r="3564" spans="2:14" x14ac:dyDescent="0.75">
      <c r="B3564" t="str">
        <f t="shared" si="38"/>
        <v>1B2aii</v>
      </c>
      <c r="C3564" t="str">
        <f>Hoja1!$C$31</f>
        <v>CRUDO</v>
      </c>
      <c r="D3564" t="s">
        <v>13</v>
      </c>
      <c r="E3564" t="s">
        <v>320</v>
      </c>
      <c r="F3564" t="s">
        <v>855</v>
      </c>
      <c r="L3564" t="s">
        <v>31</v>
      </c>
      <c r="M3564">
        <f>'Venteo_Taneus de almacenamiento'!AS127</f>
        <v>0</v>
      </c>
      <c r="N3564">
        <f>IFERROR(IF(L3564="CO2",M3564,IF(L3564="CH4",M3564*Hoja1!$C$19,BASEDEDATOS!M3564*Hoja1!$C$20)),0)</f>
        <v>0</v>
      </c>
    </row>
    <row r="3565" spans="2:14" x14ac:dyDescent="0.75">
      <c r="B3565" t="str">
        <f t="shared" si="38"/>
        <v>1B2aii</v>
      </c>
      <c r="C3565" t="str">
        <f>Hoja1!$C$31</f>
        <v>CRUDO</v>
      </c>
      <c r="D3565" t="s">
        <v>13</v>
      </c>
      <c r="E3565" t="s">
        <v>320</v>
      </c>
      <c r="F3565" t="s">
        <v>855</v>
      </c>
      <c r="L3565" t="s">
        <v>31</v>
      </c>
      <c r="M3565">
        <f>'Venteo_Taneus de almacenamiento'!AS128</f>
        <v>0</v>
      </c>
      <c r="N3565">
        <f>IFERROR(IF(L3565="CO2",M3565,IF(L3565="CH4",M3565*Hoja1!$C$19,BASEDEDATOS!M3565*Hoja1!$C$20)),0)</f>
        <v>0</v>
      </c>
    </row>
    <row r="3566" spans="2:14" x14ac:dyDescent="0.75">
      <c r="B3566" t="str">
        <f t="shared" si="38"/>
        <v>1B2aii</v>
      </c>
      <c r="C3566" t="str">
        <f>Hoja1!$C$31</f>
        <v>CRUDO</v>
      </c>
      <c r="D3566" t="s">
        <v>13</v>
      </c>
      <c r="E3566" t="s">
        <v>320</v>
      </c>
      <c r="F3566" t="s">
        <v>855</v>
      </c>
      <c r="L3566" t="s">
        <v>31</v>
      </c>
      <c r="M3566">
        <f>'Venteo_Taneus de almacenamiento'!AS129</f>
        <v>0</v>
      </c>
      <c r="N3566">
        <f>IFERROR(IF(L3566="CO2",M3566,IF(L3566="CH4",M3566*Hoja1!$C$19,BASEDEDATOS!M3566*Hoja1!$C$20)),0)</f>
        <v>0</v>
      </c>
    </row>
    <row r="3567" spans="2:14" x14ac:dyDescent="0.75">
      <c r="B3567" t="str">
        <f t="shared" si="38"/>
        <v>1B2aii</v>
      </c>
      <c r="C3567" t="str">
        <f>Hoja1!$C$31</f>
        <v>CRUDO</v>
      </c>
      <c r="D3567" t="s">
        <v>13</v>
      </c>
      <c r="E3567" t="s">
        <v>320</v>
      </c>
      <c r="F3567" t="s">
        <v>855</v>
      </c>
      <c r="L3567" t="s">
        <v>31</v>
      </c>
      <c r="M3567">
        <f>'Venteo_Taneus de almacenamiento'!AS130</f>
        <v>0</v>
      </c>
      <c r="N3567">
        <f>IFERROR(IF(L3567="CO2",M3567,IF(L3567="CH4",M3567*Hoja1!$C$19,BASEDEDATOS!M3567*Hoja1!$C$20)),0)</f>
        <v>0</v>
      </c>
    </row>
    <row r="3568" spans="2:14" x14ac:dyDescent="0.75">
      <c r="B3568" t="str">
        <f t="shared" si="38"/>
        <v>1B2aii</v>
      </c>
      <c r="C3568" t="str">
        <f>Hoja1!$C$31</f>
        <v>CRUDO</v>
      </c>
      <c r="D3568" t="s">
        <v>13</v>
      </c>
      <c r="E3568" t="s">
        <v>320</v>
      </c>
      <c r="F3568" t="s">
        <v>855</v>
      </c>
      <c r="L3568" t="s">
        <v>31</v>
      </c>
      <c r="M3568">
        <f>'Venteo_Taneus de almacenamiento'!AS131</f>
        <v>0</v>
      </c>
      <c r="N3568">
        <f>IFERROR(IF(L3568="CO2",M3568,IF(L3568="CH4",M3568*Hoja1!$C$19,BASEDEDATOS!M3568*Hoja1!$C$20)),0)</f>
        <v>0</v>
      </c>
    </row>
    <row r="3569" spans="2:14" x14ac:dyDescent="0.75">
      <c r="B3569" t="str">
        <f t="shared" si="38"/>
        <v>1B2aii</v>
      </c>
      <c r="C3569" t="str">
        <f>Hoja1!$C$31</f>
        <v>CRUDO</v>
      </c>
      <c r="D3569" t="s">
        <v>13</v>
      </c>
      <c r="E3569" t="s">
        <v>320</v>
      </c>
      <c r="F3569" t="s">
        <v>855</v>
      </c>
      <c r="L3569" t="s">
        <v>31</v>
      </c>
      <c r="M3569">
        <f>'Venteo_Taneus de almacenamiento'!AS132</f>
        <v>0</v>
      </c>
      <c r="N3569">
        <f>IFERROR(IF(L3569="CO2",M3569,IF(L3569="CH4",M3569*Hoja1!$C$19,BASEDEDATOS!M3569*Hoja1!$C$20)),0)</f>
        <v>0</v>
      </c>
    </row>
    <row r="3570" spans="2:14" x14ac:dyDescent="0.75">
      <c r="B3570" t="str">
        <f t="shared" si="38"/>
        <v>1B2aii</v>
      </c>
      <c r="C3570" t="str">
        <f>Hoja1!$C$31</f>
        <v>CRUDO</v>
      </c>
      <c r="D3570" t="s">
        <v>13</v>
      </c>
      <c r="E3570" t="s">
        <v>320</v>
      </c>
      <c r="F3570" t="s">
        <v>855</v>
      </c>
      <c r="L3570" t="s">
        <v>31</v>
      </c>
      <c r="M3570">
        <f>'Venteo_Taneus de almacenamiento'!AS133</f>
        <v>0</v>
      </c>
      <c r="N3570">
        <f>IFERROR(IF(L3570="CO2",M3570,IF(L3570="CH4",M3570*Hoja1!$C$19,BASEDEDATOS!M3570*Hoja1!$C$20)),0)</f>
        <v>0</v>
      </c>
    </row>
    <row r="3571" spans="2:14" x14ac:dyDescent="0.75">
      <c r="B3571" t="str">
        <f t="shared" si="38"/>
        <v>1B2aii</v>
      </c>
      <c r="C3571" t="str">
        <f>Hoja1!$C$31</f>
        <v>CRUDO</v>
      </c>
      <c r="D3571" t="s">
        <v>13</v>
      </c>
      <c r="E3571" t="s">
        <v>320</v>
      </c>
      <c r="F3571" t="s">
        <v>855</v>
      </c>
      <c r="L3571" t="s">
        <v>31</v>
      </c>
      <c r="M3571">
        <f>'Venteo_Taneus de almacenamiento'!AS134</f>
        <v>0</v>
      </c>
      <c r="N3571">
        <f>IFERROR(IF(L3571="CO2",M3571,IF(L3571="CH4",M3571*Hoja1!$C$19,BASEDEDATOS!M3571*Hoja1!$C$20)),0)</f>
        <v>0</v>
      </c>
    </row>
    <row r="3572" spans="2:14" x14ac:dyDescent="0.75">
      <c r="B3572" t="str">
        <f t="shared" si="38"/>
        <v>1B2aii</v>
      </c>
      <c r="C3572" t="str">
        <f>Hoja1!$C$31</f>
        <v>CRUDO</v>
      </c>
      <c r="D3572" t="s">
        <v>13</v>
      </c>
      <c r="E3572" t="s">
        <v>320</v>
      </c>
      <c r="F3572" t="s">
        <v>856</v>
      </c>
      <c r="L3572" t="s">
        <v>30</v>
      </c>
      <c r="M3572">
        <f>'Venteo_Compresores reciprocante'!AP57</f>
        <v>2.4308833903986558E-2</v>
      </c>
      <c r="N3572">
        <f>IFERROR(IF(L3572="CO2",M3572,IF(L3572="CH4",M3572*Hoja1!$C$19,BASEDEDATOS!M3572*Hoja1!$C$20)),0)</f>
        <v>2.4308833903986558E-2</v>
      </c>
    </row>
    <row r="3573" spans="2:14" x14ac:dyDescent="0.75">
      <c r="B3573" t="str">
        <f t="shared" si="38"/>
        <v>1B2aii</v>
      </c>
      <c r="C3573" t="str">
        <f>Hoja1!$C$31</f>
        <v>CRUDO</v>
      </c>
      <c r="D3573" t="s">
        <v>13</v>
      </c>
      <c r="E3573" t="s">
        <v>320</v>
      </c>
      <c r="F3573" t="s">
        <v>856</v>
      </c>
      <c r="L3573" t="s">
        <v>30</v>
      </c>
      <c r="M3573">
        <f>'Venteo_Compresores reciprocante'!AP58</f>
        <v>2.4308833903986558E-2</v>
      </c>
      <c r="N3573">
        <f>IFERROR(IF(L3573="CO2",M3573,IF(L3573="CH4",M3573*Hoja1!$C$19,BASEDEDATOS!M3573*Hoja1!$C$20)),0)</f>
        <v>2.4308833903986558E-2</v>
      </c>
    </row>
    <row r="3574" spans="2:14" x14ac:dyDescent="0.75">
      <c r="B3574" t="str">
        <f t="shared" si="38"/>
        <v>1B2aii</v>
      </c>
      <c r="C3574" t="str">
        <f>Hoja1!$C$31</f>
        <v>CRUDO</v>
      </c>
      <c r="D3574" t="s">
        <v>13</v>
      </c>
      <c r="E3574" t="s">
        <v>320</v>
      </c>
      <c r="F3574" t="s">
        <v>856</v>
      </c>
      <c r="L3574" t="s">
        <v>30</v>
      </c>
      <c r="M3574">
        <f>'Venteo_Compresores reciprocante'!AP59</f>
        <v>2.4308833903986558E-2</v>
      </c>
      <c r="N3574">
        <f>IFERROR(IF(L3574="CO2",M3574,IF(L3574="CH4",M3574*Hoja1!$C$19,BASEDEDATOS!M3574*Hoja1!$C$20)),0)</f>
        <v>2.4308833903986558E-2</v>
      </c>
    </row>
    <row r="3575" spans="2:14" x14ac:dyDescent="0.75">
      <c r="B3575" t="str">
        <f t="shared" si="38"/>
        <v>1B2aii</v>
      </c>
      <c r="C3575" t="str">
        <f>Hoja1!$C$31</f>
        <v>CRUDO</v>
      </c>
      <c r="D3575" t="s">
        <v>13</v>
      </c>
      <c r="E3575" t="s">
        <v>320</v>
      </c>
      <c r="F3575" t="s">
        <v>856</v>
      </c>
      <c r="L3575" t="s">
        <v>30</v>
      </c>
      <c r="M3575">
        <f>'Venteo_Compresores reciprocante'!AP60</f>
        <v>2.4308833903986558E-2</v>
      </c>
      <c r="N3575">
        <f>IFERROR(IF(L3575="CO2",M3575,IF(L3575="CH4",M3575*Hoja1!$C$19,BASEDEDATOS!M3575*Hoja1!$C$20)),0)</f>
        <v>2.4308833903986558E-2</v>
      </c>
    </row>
    <row r="3576" spans="2:14" x14ac:dyDescent="0.75">
      <c r="B3576" t="str">
        <f t="shared" si="38"/>
        <v>1B2aii</v>
      </c>
      <c r="C3576" t="str">
        <f>Hoja1!$C$31</f>
        <v>CRUDO</v>
      </c>
      <c r="D3576" t="s">
        <v>13</v>
      </c>
      <c r="E3576" t="s">
        <v>320</v>
      </c>
      <c r="F3576" t="s">
        <v>856</v>
      </c>
      <c r="L3576" t="s">
        <v>30</v>
      </c>
      <c r="M3576">
        <f>'Venteo_Compresores reciprocante'!AP61</f>
        <v>2.4308833903986558E-2</v>
      </c>
      <c r="N3576">
        <f>IFERROR(IF(L3576="CO2",M3576,IF(L3576="CH4",M3576*Hoja1!$C$19,BASEDEDATOS!M3576*Hoja1!$C$20)),0)</f>
        <v>2.4308833903986558E-2</v>
      </c>
    </row>
    <row r="3577" spans="2:14" x14ac:dyDescent="0.75">
      <c r="B3577" t="str">
        <f t="shared" si="38"/>
        <v>1B2aii</v>
      </c>
      <c r="C3577" t="str">
        <f>Hoja1!$C$31</f>
        <v>CRUDO</v>
      </c>
      <c r="D3577" t="s">
        <v>13</v>
      </c>
      <c r="E3577" t="s">
        <v>320</v>
      </c>
      <c r="F3577" t="s">
        <v>856</v>
      </c>
      <c r="L3577" t="s">
        <v>30</v>
      </c>
      <c r="M3577">
        <f>'Venteo_Compresores reciprocante'!AP62</f>
        <v>3.4237794230966979E-3</v>
      </c>
      <c r="N3577">
        <f>IFERROR(IF(L3577="CO2",M3577,IF(L3577="CH4",M3577*Hoja1!$C$19,BASEDEDATOS!M3577*Hoja1!$C$20)),0)</f>
        <v>3.4237794230966979E-3</v>
      </c>
    </row>
    <row r="3578" spans="2:14" x14ac:dyDescent="0.75">
      <c r="B3578" t="str">
        <f t="shared" si="38"/>
        <v>1B2aii</v>
      </c>
      <c r="C3578" t="str">
        <f>Hoja1!$C$31</f>
        <v>CRUDO</v>
      </c>
      <c r="D3578" t="s">
        <v>13</v>
      </c>
      <c r="E3578" t="s">
        <v>320</v>
      </c>
      <c r="F3578" t="s">
        <v>856</v>
      </c>
      <c r="L3578" t="s">
        <v>30</v>
      </c>
      <c r="M3578">
        <f>'Venteo_Compresores reciprocante'!AP63</f>
        <v>3.4237794230966979E-3</v>
      </c>
      <c r="N3578">
        <f>IFERROR(IF(L3578="CO2",M3578,IF(L3578="CH4",M3578*Hoja1!$C$19,BASEDEDATOS!M3578*Hoja1!$C$20)),0)</f>
        <v>3.4237794230966979E-3</v>
      </c>
    </row>
    <row r="3579" spans="2:14" x14ac:dyDescent="0.75">
      <c r="B3579" t="str">
        <f t="shared" si="38"/>
        <v>1B2aii</v>
      </c>
      <c r="C3579" t="str">
        <f>Hoja1!$C$31</f>
        <v>CRUDO</v>
      </c>
      <c r="D3579" t="s">
        <v>13</v>
      </c>
      <c r="E3579" t="s">
        <v>320</v>
      </c>
      <c r="F3579" t="s">
        <v>856</v>
      </c>
      <c r="L3579" t="s">
        <v>30</v>
      </c>
      <c r="M3579">
        <f>'Venteo_Compresores reciprocante'!AP64</f>
        <v>1.1412598076988992E-3</v>
      </c>
      <c r="N3579">
        <f>IFERROR(IF(L3579="CO2",M3579,IF(L3579="CH4",M3579*Hoja1!$C$19,BASEDEDATOS!M3579*Hoja1!$C$20)),0)</f>
        <v>1.1412598076988992E-3</v>
      </c>
    </row>
    <row r="3580" spans="2:14" x14ac:dyDescent="0.75">
      <c r="B3580" t="str">
        <f t="shared" si="38"/>
        <v>1B2aii</v>
      </c>
      <c r="C3580" t="str">
        <f>Hoja1!$C$31</f>
        <v>CRUDO</v>
      </c>
      <c r="D3580" t="s">
        <v>13</v>
      </c>
      <c r="E3580" t="s">
        <v>320</v>
      </c>
      <c r="F3580" t="s">
        <v>856</v>
      </c>
      <c r="L3580" t="s">
        <v>30</v>
      </c>
      <c r="M3580">
        <f>'Venteo_Compresores reciprocante'!AP65</f>
        <v>1.2839172836612615E-3</v>
      </c>
      <c r="N3580">
        <f>IFERROR(IF(L3580="CO2",M3580,IF(L3580="CH4",M3580*Hoja1!$C$19,BASEDEDATOS!M3580*Hoja1!$C$20)),0)</f>
        <v>1.2839172836612615E-3</v>
      </c>
    </row>
    <row r="3581" spans="2:14" x14ac:dyDescent="0.75">
      <c r="B3581" t="str">
        <f t="shared" si="38"/>
        <v>1B2aii</v>
      </c>
      <c r="C3581" t="str">
        <f>Hoja1!$C$31</f>
        <v>CRUDO</v>
      </c>
      <c r="D3581" t="s">
        <v>13</v>
      </c>
      <c r="E3581" t="s">
        <v>320</v>
      </c>
      <c r="F3581" t="s">
        <v>856</v>
      </c>
      <c r="L3581" t="s">
        <v>30</v>
      </c>
      <c r="M3581">
        <f>'Venteo_Compresores reciprocante'!AP66</f>
        <v>1.4265747596236243E-3</v>
      </c>
      <c r="N3581">
        <f>IFERROR(IF(L3581="CO2",M3581,IF(L3581="CH4",M3581*Hoja1!$C$19,BASEDEDATOS!M3581*Hoja1!$C$20)),0)</f>
        <v>1.4265747596236243E-3</v>
      </c>
    </row>
    <row r="3582" spans="2:14" x14ac:dyDescent="0.75">
      <c r="B3582" t="str">
        <f t="shared" si="38"/>
        <v>1B2aii</v>
      </c>
      <c r="C3582" t="str">
        <f>Hoja1!$C$31</f>
        <v>CRUDO</v>
      </c>
      <c r="D3582" t="s">
        <v>13</v>
      </c>
      <c r="E3582" t="s">
        <v>320</v>
      </c>
      <c r="F3582" t="s">
        <v>856</v>
      </c>
      <c r="L3582" t="s">
        <v>30</v>
      </c>
      <c r="M3582">
        <f>'Venteo_Compresores reciprocante'!AP67</f>
        <v>1.4265747596236243E-3</v>
      </c>
      <c r="N3582">
        <f>IFERROR(IF(L3582="CO2",M3582,IF(L3582="CH4",M3582*Hoja1!$C$19,BASEDEDATOS!M3582*Hoja1!$C$20)),0)</f>
        <v>1.4265747596236243E-3</v>
      </c>
    </row>
    <row r="3583" spans="2:14" x14ac:dyDescent="0.75">
      <c r="B3583" t="str">
        <f t="shared" si="38"/>
        <v>1B2aii</v>
      </c>
      <c r="C3583" t="str">
        <f>Hoja1!$C$31</f>
        <v>CRUDO</v>
      </c>
      <c r="D3583" t="s">
        <v>13</v>
      </c>
      <c r="E3583" t="s">
        <v>320</v>
      </c>
      <c r="F3583" t="s">
        <v>856</v>
      </c>
      <c r="L3583" t="s">
        <v>30</v>
      </c>
      <c r="M3583">
        <f>'Venteo_Compresores reciprocante'!AP68</f>
        <v>1.4265747596236243E-3</v>
      </c>
      <c r="N3583">
        <f>IFERROR(IF(L3583="CO2",M3583,IF(L3583="CH4",M3583*Hoja1!$C$19,BASEDEDATOS!M3583*Hoja1!$C$20)),0)</f>
        <v>1.4265747596236243E-3</v>
      </c>
    </row>
    <row r="3584" spans="2:14" x14ac:dyDescent="0.75">
      <c r="B3584" t="str">
        <f t="shared" si="38"/>
        <v>1B2aii</v>
      </c>
      <c r="C3584" t="str">
        <f>Hoja1!$C$31</f>
        <v>CRUDO</v>
      </c>
      <c r="D3584" t="s">
        <v>13</v>
      </c>
      <c r="E3584" t="s">
        <v>320</v>
      </c>
      <c r="F3584" t="s">
        <v>856</v>
      </c>
      <c r="L3584" t="s">
        <v>30</v>
      </c>
      <c r="M3584">
        <f>'Venteo_Compresores reciprocante'!AP69</f>
        <v>8.1029446346621861E-2</v>
      </c>
      <c r="N3584">
        <f>IFERROR(IF(L3584="CO2",M3584,IF(L3584="CH4",M3584*Hoja1!$C$19,BASEDEDATOS!M3584*Hoja1!$C$20)),0)</f>
        <v>8.1029446346621861E-2</v>
      </c>
    </row>
    <row r="3585" spans="2:14" x14ac:dyDescent="0.75">
      <c r="B3585" t="str">
        <f t="shared" si="38"/>
        <v>1B2aii</v>
      </c>
      <c r="C3585" t="str">
        <f>Hoja1!$C$31</f>
        <v>CRUDO</v>
      </c>
      <c r="D3585" t="s">
        <v>13</v>
      </c>
      <c r="E3585" t="s">
        <v>320</v>
      </c>
      <c r="F3585" t="s">
        <v>856</v>
      </c>
      <c r="L3585" t="s">
        <v>30</v>
      </c>
      <c r="M3585">
        <f>'Venteo_Compresores reciprocante'!AP70</f>
        <v>8.1029446346621861E-2</v>
      </c>
      <c r="N3585">
        <f>IFERROR(IF(L3585="CO2",M3585,IF(L3585="CH4",M3585*Hoja1!$C$19,BASEDEDATOS!M3585*Hoja1!$C$20)),0)</f>
        <v>8.1029446346621861E-2</v>
      </c>
    </row>
    <row r="3586" spans="2:14" x14ac:dyDescent="0.75">
      <c r="B3586" t="str">
        <f t="shared" si="38"/>
        <v>1B2aii</v>
      </c>
      <c r="C3586" t="str">
        <f>Hoja1!$C$31</f>
        <v>CRUDO</v>
      </c>
      <c r="D3586" t="s">
        <v>13</v>
      </c>
      <c r="E3586" t="s">
        <v>320</v>
      </c>
      <c r="F3586" t="s">
        <v>856</v>
      </c>
      <c r="L3586" t="s">
        <v>30</v>
      </c>
      <c r="M3586">
        <f>'Venteo_Compresores reciprocante'!AP71</f>
        <v>8.1029446346621861E-2</v>
      </c>
      <c r="N3586">
        <f>IFERROR(IF(L3586="CO2",M3586,IF(L3586="CH4",M3586*Hoja1!$C$19,BASEDEDATOS!M3586*Hoja1!$C$20)),0)</f>
        <v>8.1029446346621861E-2</v>
      </c>
    </row>
    <row r="3587" spans="2:14" x14ac:dyDescent="0.75">
      <c r="B3587" t="str">
        <f t="shared" si="38"/>
        <v>1B2aii</v>
      </c>
      <c r="C3587" t="str">
        <f>Hoja1!$C$31</f>
        <v>CRUDO</v>
      </c>
      <c r="D3587" t="s">
        <v>13</v>
      </c>
      <c r="E3587" t="s">
        <v>320</v>
      </c>
      <c r="F3587" t="s">
        <v>856</v>
      </c>
      <c r="L3587" t="s">
        <v>30</v>
      </c>
      <c r="M3587">
        <f>'Venteo_Compresores reciprocante'!AP72</f>
        <v>8.1029446346621861E-2</v>
      </c>
      <c r="N3587">
        <f>IFERROR(IF(L3587="CO2",M3587,IF(L3587="CH4",M3587*Hoja1!$C$19,BASEDEDATOS!M3587*Hoja1!$C$20)),0)</f>
        <v>8.1029446346621861E-2</v>
      </c>
    </row>
    <row r="3588" spans="2:14" x14ac:dyDescent="0.75">
      <c r="B3588" t="str">
        <f t="shared" si="38"/>
        <v>1B2aii</v>
      </c>
      <c r="C3588" t="str">
        <f>Hoja1!$C$31</f>
        <v>CRUDO</v>
      </c>
      <c r="D3588" t="s">
        <v>13</v>
      </c>
      <c r="E3588" t="s">
        <v>320</v>
      </c>
      <c r="F3588" t="s">
        <v>856</v>
      </c>
      <c r="L3588" t="s">
        <v>30</v>
      </c>
      <c r="M3588">
        <f>'Venteo_Compresores reciprocante'!AP73</f>
        <v>4.0514723173310931E-2</v>
      </c>
      <c r="N3588">
        <f>IFERROR(IF(L3588="CO2",M3588,IF(L3588="CH4",M3588*Hoja1!$C$19,BASEDEDATOS!M3588*Hoja1!$C$20)),0)</f>
        <v>4.0514723173310931E-2</v>
      </c>
    </row>
    <row r="3589" spans="2:14" x14ac:dyDescent="0.75">
      <c r="B3589" t="str">
        <f t="shared" si="38"/>
        <v>1B2aii</v>
      </c>
      <c r="C3589" t="str">
        <f>Hoja1!$C$31</f>
        <v>CRUDO</v>
      </c>
      <c r="D3589" t="s">
        <v>13</v>
      </c>
      <c r="E3589" t="s">
        <v>320</v>
      </c>
      <c r="F3589" t="s">
        <v>856</v>
      </c>
      <c r="L3589" t="s">
        <v>30</v>
      </c>
      <c r="M3589">
        <f>'Venteo_Compresores reciprocante'!AP74</f>
        <v>7.1328737981181225E-3</v>
      </c>
      <c r="N3589">
        <f>IFERROR(IF(L3589="CO2",M3589,IF(L3589="CH4",M3589*Hoja1!$C$19,BASEDEDATOS!M3589*Hoja1!$C$20)),0)</f>
        <v>7.1328737981181225E-3</v>
      </c>
    </row>
    <row r="3590" spans="2:14" x14ac:dyDescent="0.75">
      <c r="B3590" t="str">
        <f t="shared" si="38"/>
        <v>1B2aii</v>
      </c>
      <c r="C3590" t="str">
        <f>Hoja1!$C$31</f>
        <v>CRUDO</v>
      </c>
      <c r="D3590" t="s">
        <v>13</v>
      </c>
      <c r="E3590" t="s">
        <v>320</v>
      </c>
      <c r="F3590" t="s">
        <v>856</v>
      </c>
      <c r="L3590" t="s">
        <v>30</v>
      </c>
      <c r="M3590">
        <f>'Venteo_Compresores reciprocante'!AP75</f>
        <v>7.1328737981181225E-3</v>
      </c>
      <c r="N3590">
        <f>IFERROR(IF(L3590="CO2",M3590,IF(L3590="CH4",M3590*Hoja1!$C$19,BASEDEDATOS!M3590*Hoja1!$C$20)),0)</f>
        <v>7.1328737981181225E-3</v>
      </c>
    </row>
    <row r="3591" spans="2:14" x14ac:dyDescent="0.75">
      <c r="B3591" t="str">
        <f t="shared" si="38"/>
        <v>1B2aii</v>
      </c>
      <c r="C3591" t="str">
        <f>Hoja1!$C$31</f>
        <v>CRUDO</v>
      </c>
      <c r="D3591" t="s">
        <v>13</v>
      </c>
      <c r="E3591" t="s">
        <v>320</v>
      </c>
      <c r="F3591" t="s">
        <v>856</v>
      </c>
      <c r="L3591" t="s">
        <v>30</v>
      </c>
      <c r="M3591">
        <f>'Venteo_Compresores reciprocante'!AP76</f>
        <v>7.1328737981181225E-3</v>
      </c>
      <c r="N3591">
        <f>IFERROR(IF(L3591="CO2",M3591,IF(L3591="CH4",M3591*Hoja1!$C$19,BASEDEDATOS!M3591*Hoja1!$C$20)),0)</f>
        <v>7.1328737981181225E-3</v>
      </c>
    </row>
    <row r="3592" spans="2:14" x14ac:dyDescent="0.75">
      <c r="B3592" t="str">
        <f t="shared" si="38"/>
        <v>1B2aii</v>
      </c>
      <c r="C3592" t="str">
        <f>Hoja1!$C$31</f>
        <v>CRUDO</v>
      </c>
      <c r="D3592" t="s">
        <v>13</v>
      </c>
      <c r="E3592" t="s">
        <v>320</v>
      </c>
      <c r="F3592" t="s">
        <v>856</v>
      </c>
      <c r="L3592" t="s">
        <v>30</v>
      </c>
      <c r="M3592">
        <f>'Venteo_Compresores reciprocante'!AP77</f>
        <v>2.8531495192472486E-3</v>
      </c>
      <c r="N3592">
        <f>IFERROR(IF(L3592="CO2",M3592,IF(L3592="CH4",M3592*Hoja1!$C$19,BASEDEDATOS!M3592*Hoja1!$C$20)),0)</f>
        <v>2.8531495192472486E-3</v>
      </c>
    </row>
    <row r="3593" spans="2:14" x14ac:dyDescent="0.75">
      <c r="B3593" t="str">
        <f t="shared" si="38"/>
        <v>1B2aii</v>
      </c>
      <c r="C3593" t="str">
        <f>Hoja1!$C$31</f>
        <v>CRUDO</v>
      </c>
      <c r="D3593" t="s">
        <v>13</v>
      </c>
      <c r="E3593" t="s">
        <v>320</v>
      </c>
      <c r="F3593" t="s">
        <v>856</v>
      </c>
      <c r="L3593" t="s">
        <v>30</v>
      </c>
      <c r="M3593">
        <f>'Venteo_Compresores reciprocante'!AP78</f>
        <v>3.1384644711719731E-3</v>
      </c>
      <c r="N3593">
        <f>IFERROR(IF(L3593="CO2",M3593,IF(L3593="CH4",M3593*Hoja1!$C$19,BASEDEDATOS!M3593*Hoja1!$C$20)),0)</f>
        <v>3.1384644711719731E-3</v>
      </c>
    </row>
    <row r="3594" spans="2:14" x14ac:dyDescent="0.75">
      <c r="B3594" t="str">
        <f t="shared" si="38"/>
        <v>1B2aii</v>
      </c>
      <c r="C3594" t="str">
        <f>Hoja1!$C$31</f>
        <v>CRUDO</v>
      </c>
      <c r="D3594" t="s">
        <v>13</v>
      </c>
      <c r="E3594" t="s">
        <v>320</v>
      </c>
      <c r="F3594" t="s">
        <v>856</v>
      </c>
      <c r="L3594" t="s">
        <v>30</v>
      </c>
      <c r="M3594">
        <f>'Venteo_Compresores reciprocante'!AP79</f>
        <v>3.4237794230966979E-3</v>
      </c>
      <c r="N3594">
        <f>IFERROR(IF(L3594="CO2",M3594,IF(L3594="CH4",M3594*Hoja1!$C$19,BASEDEDATOS!M3594*Hoja1!$C$20)),0)</f>
        <v>3.4237794230966979E-3</v>
      </c>
    </row>
    <row r="3595" spans="2:14" x14ac:dyDescent="0.75">
      <c r="B3595" t="str">
        <f t="shared" si="38"/>
        <v>1B2aii</v>
      </c>
      <c r="C3595" t="str">
        <f>Hoja1!$C$31</f>
        <v>CRUDO</v>
      </c>
      <c r="D3595" t="s">
        <v>13</v>
      </c>
      <c r="E3595" t="s">
        <v>320</v>
      </c>
      <c r="F3595" t="s">
        <v>856</v>
      </c>
      <c r="L3595" t="s">
        <v>30</v>
      </c>
      <c r="M3595">
        <f>'Venteo_Compresores reciprocante'!AP80</f>
        <v>0</v>
      </c>
      <c r="N3595">
        <f>IFERROR(IF(L3595="CO2",M3595,IF(L3595="CH4",M3595*Hoja1!$C$19,BASEDEDATOS!M3595*Hoja1!$C$20)),0)</f>
        <v>0</v>
      </c>
    </row>
    <row r="3596" spans="2:14" x14ac:dyDescent="0.75">
      <c r="B3596" t="str">
        <f t="shared" si="38"/>
        <v>1B2aii</v>
      </c>
      <c r="C3596" t="str">
        <f>Hoja1!$C$31</f>
        <v>CRUDO</v>
      </c>
      <c r="D3596" t="s">
        <v>13</v>
      </c>
      <c r="E3596" t="s">
        <v>320</v>
      </c>
      <c r="F3596" t="s">
        <v>856</v>
      </c>
      <c r="L3596" t="s">
        <v>30</v>
      </c>
      <c r="M3596">
        <f>'Venteo_Compresores reciprocante'!AP81</f>
        <v>0</v>
      </c>
      <c r="N3596">
        <f>IFERROR(IF(L3596="CO2",M3596,IF(L3596="CH4",M3596*Hoja1!$C$19,BASEDEDATOS!M3596*Hoja1!$C$20)),0)</f>
        <v>0</v>
      </c>
    </row>
    <row r="3597" spans="2:14" x14ac:dyDescent="0.75">
      <c r="B3597" t="str">
        <f t="shared" si="38"/>
        <v>1B2aii</v>
      </c>
      <c r="C3597" t="str">
        <f>Hoja1!$C$31</f>
        <v>CRUDO</v>
      </c>
      <c r="D3597" t="s">
        <v>13</v>
      </c>
      <c r="E3597" t="s">
        <v>320</v>
      </c>
      <c r="F3597" t="s">
        <v>856</v>
      </c>
      <c r="L3597" t="s">
        <v>30</v>
      </c>
      <c r="M3597">
        <f>'Venteo_Compresores reciprocante'!AP82</f>
        <v>0</v>
      </c>
      <c r="N3597">
        <f>IFERROR(IF(L3597="CO2",M3597,IF(L3597="CH4",M3597*Hoja1!$C$19,BASEDEDATOS!M3597*Hoja1!$C$20)),0)</f>
        <v>0</v>
      </c>
    </row>
    <row r="3598" spans="2:14" x14ac:dyDescent="0.75">
      <c r="B3598" t="str">
        <f t="shared" si="38"/>
        <v>1B2aii</v>
      </c>
      <c r="C3598" t="str">
        <f>Hoja1!$C$31</f>
        <v>CRUDO</v>
      </c>
      <c r="D3598" t="s">
        <v>13</v>
      </c>
      <c r="E3598" t="s">
        <v>320</v>
      </c>
      <c r="F3598" t="s">
        <v>856</v>
      </c>
      <c r="L3598" t="s">
        <v>30</v>
      </c>
      <c r="M3598">
        <f>'Venteo_Compresores reciprocante'!AP83</f>
        <v>0</v>
      </c>
      <c r="N3598">
        <f>IFERROR(IF(L3598="CO2",M3598,IF(L3598="CH4",M3598*Hoja1!$C$19,BASEDEDATOS!M3598*Hoja1!$C$20)),0)</f>
        <v>0</v>
      </c>
    </row>
    <row r="3599" spans="2:14" x14ac:dyDescent="0.75">
      <c r="B3599" t="str">
        <f t="shared" si="38"/>
        <v>1B2aii</v>
      </c>
      <c r="C3599" t="str">
        <f>Hoja1!$C$31</f>
        <v>CRUDO</v>
      </c>
      <c r="D3599" t="s">
        <v>13</v>
      </c>
      <c r="E3599" t="s">
        <v>320</v>
      </c>
      <c r="F3599" t="s">
        <v>856</v>
      </c>
      <c r="L3599" t="s">
        <v>30</v>
      </c>
      <c r="M3599">
        <f>'Venteo_Compresores reciprocante'!AP84</f>
        <v>0</v>
      </c>
      <c r="N3599">
        <f>IFERROR(IF(L3599="CO2",M3599,IF(L3599="CH4",M3599*Hoja1!$C$19,BASEDEDATOS!M3599*Hoja1!$C$20)),0)</f>
        <v>0</v>
      </c>
    </row>
    <row r="3600" spans="2:14" x14ac:dyDescent="0.75">
      <c r="B3600" t="str">
        <f t="shared" si="38"/>
        <v>1B2aii</v>
      </c>
      <c r="C3600" t="str">
        <f>Hoja1!$C$31</f>
        <v>CRUDO</v>
      </c>
      <c r="D3600" t="s">
        <v>13</v>
      </c>
      <c r="E3600" t="s">
        <v>320</v>
      </c>
      <c r="F3600" t="s">
        <v>856</v>
      </c>
      <c r="L3600" t="s">
        <v>30</v>
      </c>
      <c r="M3600">
        <f>'Venteo_Compresores reciprocante'!AP85</f>
        <v>0</v>
      </c>
      <c r="N3600">
        <f>IFERROR(IF(L3600="CO2",M3600,IF(L3600="CH4",M3600*Hoja1!$C$19,BASEDEDATOS!M3600*Hoja1!$C$20)),0)</f>
        <v>0</v>
      </c>
    </row>
    <row r="3601" spans="2:14" x14ac:dyDescent="0.75">
      <c r="B3601" t="str">
        <f t="shared" si="38"/>
        <v>1B2aii</v>
      </c>
      <c r="C3601" t="str">
        <f>Hoja1!$C$31</f>
        <v>CRUDO</v>
      </c>
      <c r="D3601" t="s">
        <v>13</v>
      </c>
      <c r="E3601" t="s">
        <v>320</v>
      </c>
      <c r="F3601" t="s">
        <v>856</v>
      </c>
      <c r="L3601" t="s">
        <v>30</v>
      </c>
      <c r="M3601">
        <f>'Venteo_Compresores reciprocante'!AP86</f>
        <v>0</v>
      </c>
      <c r="N3601">
        <f>IFERROR(IF(L3601="CO2",M3601,IF(L3601="CH4",M3601*Hoja1!$C$19,BASEDEDATOS!M3601*Hoja1!$C$20)),0)</f>
        <v>0</v>
      </c>
    </row>
    <row r="3602" spans="2:14" x14ac:dyDescent="0.75">
      <c r="B3602" t="str">
        <f t="shared" si="38"/>
        <v>1B2aii</v>
      </c>
      <c r="C3602" t="str">
        <f>Hoja1!$C$31</f>
        <v>CRUDO</v>
      </c>
      <c r="D3602" t="s">
        <v>13</v>
      </c>
      <c r="E3602" t="s">
        <v>320</v>
      </c>
      <c r="F3602" t="s">
        <v>856</v>
      </c>
      <c r="L3602" t="s">
        <v>30</v>
      </c>
      <c r="M3602">
        <f>'Venteo_Compresores reciprocante'!AP87</f>
        <v>0</v>
      </c>
      <c r="N3602">
        <f>IFERROR(IF(L3602="CO2",M3602,IF(L3602="CH4",M3602*Hoja1!$C$19,BASEDEDATOS!M3602*Hoja1!$C$20)),0)</f>
        <v>0</v>
      </c>
    </row>
    <row r="3603" spans="2:14" x14ac:dyDescent="0.75">
      <c r="B3603" t="str">
        <f t="shared" si="38"/>
        <v>1B2aii</v>
      </c>
      <c r="C3603" t="str">
        <f>Hoja1!$C$31</f>
        <v>CRUDO</v>
      </c>
      <c r="D3603" t="s">
        <v>13</v>
      </c>
      <c r="E3603" t="s">
        <v>320</v>
      </c>
      <c r="F3603" t="s">
        <v>856</v>
      </c>
      <c r="L3603" t="s">
        <v>30</v>
      </c>
      <c r="M3603">
        <f>'Venteo_Compresores reciprocante'!AP88</f>
        <v>0</v>
      </c>
      <c r="N3603">
        <f>IFERROR(IF(L3603="CO2",M3603,IF(L3603="CH4",M3603*Hoja1!$C$19,BASEDEDATOS!M3603*Hoja1!$C$20)),0)</f>
        <v>0</v>
      </c>
    </row>
    <row r="3604" spans="2:14" x14ac:dyDescent="0.75">
      <c r="B3604" t="str">
        <f t="shared" si="38"/>
        <v>1B2aii</v>
      </c>
      <c r="C3604" t="str">
        <f>Hoja1!$C$31</f>
        <v>CRUDO</v>
      </c>
      <c r="D3604" t="s">
        <v>13</v>
      </c>
      <c r="E3604" t="s">
        <v>320</v>
      </c>
      <c r="F3604" t="s">
        <v>856</v>
      </c>
      <c r="L3604" t="s">
        <v>30</v>
      </c>
      <c r="M3604">
        <f>'Venteo_Compresores reciprocante'!AP89</f>
        <v>0</v>
      </c>
      <c r="N3604">
        <f>IFERROR(IF(L3604="CO2",M3604,IF(L3604="CH4",M3604*Hoja1!$C$19,BASEDEDATOS!M3604*Hoja1!$C$20)),0)</f>
        <v>0</v>
      </c>
    </row>
    <row r="3605" spans="2:14" x14ac:dyDescent="0.75">
      <c r="B3605" t="str">
        <f t="shared" si="38"/>
        <v>1B2aii</v>
      </c>
      <c r="C3605" t="str">
        <f>Hoja1!$C$31</f>
        <v>CRUDO</v>
      </c>
      <c r="D3605" t="s">
        <v>13</v>
      </c>
      <c r="E3605" t="s">
        <v>320</v>
      </c>
      <c r="F3605" t="s">
        <v>856</v>
      </c>
      <c r="L3605" t="s">
        <v>30</v>
      </c>
      <c r="M3605">
        <f>'Venteo_Compresores reciprocante'!AP90</f>
        <v>0</v>
      </c>
      <c r="N3605">
        <f>IFERROR(IF(L3605="CO2",M3605,IF(L3605="CH4",M3605*Hoja1!$C$19,BASEDEDATOS!M3605*Hoja1!$C$20)),0)</f>
        <v>0</v>
      </c>
    </row>
    <row r="3606" spans="2:14" x14ac:dyDescent="0.75">
      <c r="B3606" t="str">
        <f t="shared" si="38"/>
        <v>1B2aii</v>
      </c>
      <c r="C3606" t="str">
        <f>Hoja1!$C$31</f>
        <v>CRUDO</v>
      </c>
      <c r="D3606" t="s">
        <v>13</v>
      </c>
      <c r="E3606" t="s">
        <v>320</v>
      </c>
      <c r="F3606" t="s">
        <v>856</v>
      </c>
      <c r="L3606" t="s">
        <v>30</v>
      </c>
      <c r="M3606">
        <f>'Venteo_Compresores reciprocante'!AP91</f>
        <v>0</v>
      </c>
      <c r="N3606">
        <f>IFERROR(IF(L3606="CO2",M3606,IF(L3606="CH4",M3606*Hoja1!$C$19,BASEDEDATOS!M3606*Hoja1!$C$20)),0)</f>
        <v>0</v>
      </c>
    </row>
    <row r="3607" spans="2:14" x14ac:dyDescent="0.75">
      <c r="B3607" t="str">
        <f t="shared" si="38"/>
        <v>1B2aii</v>
      </c>
      <c r="C3607" t="str">
        <f>Hoja1!$C$31</f>
        <v>CRUDO</v>
      </c>
      <c r="D3607" t="s">
        <v>13</v>
      </c>
      <c r="E3607" t="s">
        <v>320</v>
      </c>
      <c r="F3607" t="s">
        <v>856</v>
      </c>
      <c r="L3607" t="s">
        <v>30</v>
      </c>
      <c r="M3607">
        <f>'Venteo_Compresores reciprocante'!AP92</f>
        <v>0</v>
      </c>
      <c r="N3607">
        <f>IFERROR(IF(L3607="CO2",M3607,IF(L3607="CH4",M3607*Hoja1!$C$19,BASEDEDATOS!M3607*Hoja1!$C$20)),0)</f>
        <v>0</v>
      </c>
    </row>
    <row r="3608" spans="2:14" x14ac:dyDescent="0.75">
      <c r="B3608" t="str">
        <f t="shared" si="38"/>
        <v>1B2aii</v>
      </c>
      <c r="C3608" t="str">
        <f>Hoja1!$C$31</f>
        <v>CRUDO</v>
      </c>
      <c r="D3608" t="s">
        <v>13</v>
      </c>
      <c r="E3608" t="s">
        <v>320</v>
      </c>
      <c r="F3608" t="s">
        <v>856</v>
      </c>
      <c r="L3608" t="s">
        <v>30</v>
      </c>
      <c r="M3608">
        <f>'Venteo_Compresores reciprocante'!AP93</f>
        <v>0</v>
      </c>
      <c r="N3608">
        <f>IFERROR(IF(L3608="CO2",M3608,IF(L3608="CH4",M3608*Hoja1!$C$19,BASEDEDATOS!M3608*Hoja1!$C$20)),0)</f>
        <v>0</v>
      </c>
    </row>
    <row r="3609" spans="2:14" x14ac:dyDescent="0.75">
      <c r="B3609" t="str">
        <f t="shared" si="38"/>
        <v>1B2aii</v>
      </c>
      <c r="C3609" t="str">
        <f>Hoja1!$C$31</f>
        <v>CRUDO</v>
      </c>
      <c r="D3609" t="s">
        <v>13</v>
      </c>
      <c r="E3609" t="s">
        <v>320</v>
      </c>
      <c r="F3609" t="s">
        <v>856</v>
      </c>
      <c r="L3609" t="s">
        <v>30</v>
      </c>
      <c r="M3609">
        <f>'Venteo_Compresores reciprocante'!AP94</f>
        <v>0</v>
      </c>
      <c r="N3609">
        <f>IFERROR(IF(L3609="CO2",M3609,IF(L3609="CH4",M3609*Hoja1!$C$19,BASEDEDATOS!M3609*Hoja1!$C$20)),0)</f>
        <v>0</v>
      </c>
    </row>
    <row r="3610" spans="2:14" x14ac:dyDescent="0.75">
      <c r="B3610" t="str">
        <f t="shared" si="38"/>
        <v>1B2aii</v>
      </c>
      <c r="C3610" t="str">
        <f>Hoja1!$C$31</f>
        <v>CRUDO</v>
      </c>
      <c r="D3610" t="s">
        <v>13</v>
      </c>
      <c r="E3610" t="s">
        <v>320</v>
      </c>
      <c r="F3610" t="s">
        <v>856</v>
      </c>
      <c r="L3610" t="s">
        <v>30</v>
      </c>
      <c r="M3610">
        <f>'Venteo_Compresores reciprocante'!AP95</f>
        <v>0</v>
      </c>
      <c r="N3610">
        <f>IFERROR(IF(L3610="CO2",M3610,IF(L3610="CH4",M3610*Hoja1!$C$19,BASEDEDATOS!M3610*Hoja1!$C$20)),0)</f>
        <v>0</v>
      </c>
    </row>
    <row r="3611" spans="2:14" x14ac:dyDescent="0.75">
      <c r="B3611" t="str">
        <f t="shared" si="38"/>
        <v>1B2aii</v>
      </c>
      <c r="C3611" t="str">
        <f>Hoja1!$C$31</f>
        <v>CRUDO</v>
      </c>
      <c r="D3611" t="s">
        <v>13</v>
      </c>
      <c r="E3611" t="s">
        <v>320</v>
      </c>
      <c r="F3611" t="s">
        <v>856</v>
      </c>
      <c r="L3611" t="s">
        <v>30</v>
      </c>
      <c r="M3611">
        <f>'Venteo_Compresores reciprocante'!AP96</f>
        <v>0</v>
      </c>
      <c r="N3611">
        <f>IFERROR(IF(L3611="CO2",M3611,IF(L3611="CH4",M3611*Hoja1!$C$19,BASEDEDATOS!M3611*Hoja1!$C$20)),0)</f>
        <v>0</v>
      </c>
    </row>
    <row r="3612" spans="2:14" x14ac:dyDescent="0.75">
      <c r="B3612" t="str">
        <f t="shared" si="38"/>
        <v>1B2aii</v>
      </c>
      <c r="C3612" t="str">
        <f>Hoja1!$C$31</f>
        <v>CRUDO</v>
      </c>
      <c r="D3612" t="s">
        <v>13</v>
      </c>
      <c r="E3612" t="s">
        <v>320</v>
      </c>
      <c r="F3612" t="s">
        <v>856</v>
      </c>
      <c r="L3612" t="s">
        <v>30</v>
      </c>
      <c r="M3612">
        <f>'Venteo_Compresores reciprocante'!AP97</f>
        <v>0</v>
      </c>
      <c r="N3612">
        <f>IFERROR(IF(L3612="CO2",M3612,IF(L3612="CH4",M3612*Hoja1!$C$19,BASEDEDATOS!M3612*Hoja1!$C$20)),0)</f>
        <v>0</v>
      </c>
    </row>
    <row r="3613" spans="2:14" x14ac:dyDescent="0.75">
      <c r="B3613" t="str">
        <f t="shared" si="38"/>
        <v>1B2aii</v>
      </c>
      <c r="C3613" t="str">
        <f>Hoja1!$C$31</f>
        <v>CRUDO</v>
      </c>
      <c r="D3613" t="s">
        <v>13</v>
      </c>
      <c r="E3613" t="s">
        <v>320</v>
      </c>
      <c r="F3613" t="s">
        <v>856</v>
      </c>
      <c r="L3613" t="s">
        <v>30</v>
      </c>
      <c r="M3613">
        <f>'Venteo_Compresores reciprocante'!AP98</f>
        <v>0</v>
      </c>
      <c r="N3613">
        <f>IFERROR(IF(L3613="CO2",M3613,IF(L3613="CH4",M3613*Hoja1!$C$19,BASEDEDATOS!M3613*Hoja1!$C$20)),0)</f>
        <v>0</v>
      </c>
    </row>
    <row r="3614" spans="2:14" x14ac:dyDescent="0.75">
      <c r="B3614" t="str">
        <f t="shared" si="38"/>
        <v>1B2aii</v>
      </c>
      <c r="C3614" t="str">
        <f>Hoja1!$C$31</f>
        <v>CRUDO</v>
      </c>
      <c r="D3614" t="s">
        <v>13</v>
      </c>
      <c r="E3614" t="s">
        <v>320</v>
      </c>
      <c r="F3614" t="s">
        <v>856</v>
      </c>
      <c r="L3614" t="s">
        <v>30</v>
      </c>
      <c r="M3614">
        <f>'Venteo_Compresores reciprocante'!AP99</f>
        <v>0</v>
      </c>
      <c r="N3614">
        <f>IFERROR(IF(L3614="CO2",M3614,IF(L3614="CH4",M3614*Hoja1!$C$19,BASEDEDATOS!M3614*Hoja1!$C$20)),0)</f>
        <v>0</v>
      </c>
    </row>
    <row r="3615" spans="2:14" x14ac:dyDescent="0.75">
      <c r="B3615" t="str">
        <f t="shared" si="38"/>
        <v>1B2aii</v>
      </c>
      <c r="C3615" t="str">
        <f>Hoja1!$C$31</f>
        <v>CRUDO</v>
      </c>
      <c r="D3615" t="s">
        <v>13</v>
      </c>
      <c r="E3615" t="s">
        <v>320</v>
      </c>
      <c r="F3615" t="s">
        <v>856</v>
      </c>
      <c r="L3615" t="s">
        <v>30</v>
      </c>
      <c r="M3615">
        <f>'Venteo_Compresores reciprocante'!AP100</f>
        <v>0</v>
      </c>
      <c r="N3615">
        <f>IFERROR(IF(L3615="CO2",M3615,IF(L3615="CH4",M3615*Hoja1!$C$19,BASEDEDATOS!M3615*Hoja1!$C$20)),0)</f>
        <v>0</v>
      </c>
    </row>
    <row r="3616" spans="2:14" x14ac:dyDescent="0.75">
      <c r="B3616" t="str">
        <f t="shared" si="38"/>
        <v>1B2aii</v>
      </c>
      <c r="C3616" t="str">
        <f>Hoja1!$C$31</f>
        <v>CRUDO</v>
      </c>
      <c r="D3616" t="s">
        <v>13</v>
      </c>
      <c r="E3616" t="s">
        <v>320</v>
      </c>
      <c r="F3616" t="s">
        <v>856</v>
      </c>
      <c r="L3616" t="s">
        <v>30</v>
      </c>
      <c r="M3616">
        <f>'Venteo_Compresores reciprocante'!AP101</f>
        <v>0</v>
      </c>
      <c r="N3616">
        <f>IFERROR(IF(L3616="CO2",M3616,IF(L3616="CH4",M3616*Hoja1!$C$19,BASEDEDATOS!M3616*Hoja1!$C$20)),0)</f>
        <v>0</v>
      </c>
    </row>
    <row r="3617" spans="2:14" x14ac:dyDescent="0.75">
      <c r="B3617" t="str">
        <f t="shared" si="38"/>
        <v>1B2aii</v>
      </c>
      <c r="C3617" t="str">
        <f>Hoja1!$C$31</f>
        <v>CRUDO</v>
      </c>
      <c r="D3617" t="s">
        <v>13</v>
      </c>
      <c r="E3617" t="s">
        <v>320</v>
      </c>
      <c r="F3617" t="s">
        <v>856</v>
      </c>
      <c r="L3617" t="s">
        <v>30</v>
      </c>
      <c r="M3617">
        <f>'Venteo_Compresores reciprocante'!AP102</f>
        <v>0</v>
      </c>
      <c r="N3617">
        <f>IFERROR(IF(L3617="CO2",M3617,IF(L3617="CH4",M3617*Hoja1!$C$19,BASEDEDATOS!M3617*Hoja1!$C$20)),0)</f>
        <v>0</v>
      </c>
    </row>
    <row r="3618" spans="2:14" x14ac:dyDescent="0.75">
      <c r="B3618" t="str">
        <f t="shared" si="38"/>
        <v>1B2aii</v>
      </c>
      <c r="C3618" t="str">
        <f>Hoja1!$C$31</f>
        <v>CRUDO</v>
      </c>
      <c r="D3618" t="s">
        <v>13</v>
      </c>
      <c r="E3618" t="s">
        <v>320</v>
      </c>
      <c r="F3618" t="s">
        <v>856</v>
      </c>
      <c r="L3618" t="s">
        <v>30</v>
      </c>
      <c r="M3618">
        <f>'Venteo_Compresores reciprocante'!AP103</f>
        <v>0</v>
      </c>
      <c r="N3618">
        <f>IFERROR(IF(L3618="CO2",M3618,IF(L3618="CH4",M3618*Hoja1!$C$19,BASEDEDATOS!M3618*Hoja1!$C$20)),0)</f>
        <v>0</v>
      </c>
    </row>
    <row r="3619" spans="2:14" x14ac:dyDescent="0.75">
      <c r="B3619" t="str">
        <f t="shared" ref="B3619:B3682" si="39">IF(C3619="CRUDO","1B2aii","1B2bii")</f>
        <v>1B2aii</v>
      </c>
      <c r="C3619" t="str">
        <f>Hoja1!$C$31</f>
        <v>CRUDO</v>
      </c>
      <c r="D3619" t="s">
        <v>13</v>
      </c>
      <c r="E3619" t="s">
        <v>320</v>
      </c>
      <c r="F3619" t="s">
        <v>856</v>
      </c>
      <c r="L3619" t="s">
        <v>30</v>
      </c>
      <c r="M3619">
        <f>'Venteo_Compresores reciprocante'!AP104</f>
        <v>0</v>
      </c>
      <c r="N3619">
        <f>IFERROR(IF(L3619="CO2",M3619,IF(L3619="CH4",M3619*Hoja1!$C$19,BASEDEDATOS!M3619*Hoja1!$C$20)),0)</f>
        <v>0</v>
      </c>
    </row>
    <row r="3620" spans="2:14" x14ac:dyDescent="0.75">
      <c r="B3620" t="str">
        <f t="shared" si="39"/>
        <v>1B2aii</v>
      </c>
      <c r="C3620" t="str">
        <f>Hoja1!$C$31</f>
        <v>CRUDO</v>
      </c>
      <c r="D3620" t="s">
        <v>13</v>
      </c>
      <c r="E3620" t="s">
        <v>320</v>
      </c>
      <c r="F3620" t="s">
        <v>856</v>
      </c>
      <c r="L3620" t="s">
        <v>30</v>
      </c>
      <c r="M3620">
        <f>'Venteo_Compresores reciprocante'!AP105</f>
        <v>0</v>
      </c>
      <c r="N3620">
        <f>IFERROR(IF(L3620="CO2",M3620,IF(L3620="CH4",M3620*Hoja1!$C$19,BASEDEDATOS!M3620*Hoja1!$C$20)),0)</f>
        <v>0</v>
      </c>
    </row>
    <row r="3621" spans="2:14" x14ac:dyDescent="0.75">
      <c r="B3621" t="str">
        <f t="shared" si="39"/>
        <v>1B2aii</v>
      </c>
      <c r="C3621" t="str">
        <f>Hoja1!$C$31</f>
        <v>CRUDO</v>
      </c>
      <c r="D3621" t="s">
        <v>13</v>
      </c>
      <c r="E3621" t="s">
        <v>320</v>
      </c>
      <c r="F3621" t="s">
        <v>856</v>
      </c>
      <c r="L3621" t="s">
        <v>30</v>
      </c>
      <c r="M3621">
        <f>'Venteo_Compresores reciprocante'!AP106</f>
        <v>0</v>
      </c>
      <c r="N3621">
        <f>IFERROR(IF(L3621="CO2",M3621,IF(L3621="CH4",M3621*Hoja1!$C$19,BASEDEDATOS!M3621*Hoja1!$C$20)),0)</f>
        <v>0</v>
      </c>
    </row>
    <row r="3622" spans="2:14" x14ac:dyDescent="0.75">
      <c r="B3622" t="str">
        <f t="shared" si="39"/>
        <v>1B2aii</v>
      </c>
      <c r="C3622" t="str">
        <f>Hoja1!$C$31</f>
        <v>CRUDO</v>
      </c>
      <c r="D3622" t="s">
        <v>13</v>
      </c>
      <c r="E3622" t="s">
        <v>320</v>
      </c>
      <c r="F3622" t="s">
        <v>856</v>
      </c>
      <c r="L3622" t="s">
        <v>30</v>
      </c>
      <c r="M3622">
        <f>'Venteo_Compresores reciprocante'!AP107</f>
        <v>0</v>
      </c>
      <c r="N3622">
        <f>IFERROR(IF(L3622="CO2",M3622,IF(L3622="CH4",M3622*Hoja1!$C$19,BASEDEDATOS!M3622*Hoja1!$C$20)),0)</f>
        <v>0</v>
      </c>
    </row>
    <row r="3623" spans="2:14" x14ac:dyDescent="0.75">
      <c r="B3623" t="str">
        <f t="shared" si="39"/>
        <v>1B2aii</v>
      </c>
      <c r="C3623" t="str">
        <f>Hoja1!$C$31</f>
        <v>CRUDO</v>
      </c>
      <c r="D3623" t="s">
        <v>13</v>
      </c>
      <c r="E3623" t="s">
        <v>320</v>
      </c>
      <c r="F3623" t="s">
        <v>856</v>
      </c>
      <c r="L3623" t="s">
        <v>30</v>
      </c>
      <c r="M3623">
        <f>'Venteo_Compresores reciprocante'!AP108</f>
        <v>0</v>
      </c>
      <c r="N3623">
        <f>IFERROR(IF(L3623="CO2",M3623,IF(L3623="CH4",M3623*Hoja1!$C$19,BASEDEDATOS!M3623*Hoja1!$C$20)),0)</f>
        <v>0</v>
      </c>
    </row>
    <row r="3624" spans="2:14" x14ac:dyDescent="0.75">
      <c r="B3624" t="str">
        <f t="shared" si="39"/>
        <v>1B2aii</v>
      </c>
      <c r="C3624" t="str">
        <f>Hoja1!$C$31</f>
        <v>CRUDO</v>
      </c>
      <c r="D3624" t="s">
        <v>13</v>
      </c>
      <c r="E3624" t="s">
        <v>320</v>
      </c>
      <c r="F3624" t="s">
        <v>856</v>
      </c>
      <c r="L3624" t="s">
        <v>30</v>
      </c>
      <c r="M3624">
        <f>'Venteo_Compresores reciprocante'!AP109</f>
        <v>0</v>
      </c>
      <c r="N3624">
        <f>IFERROR(IF(L3624="CO2",M3624,IF(L3624="CH4",M3624*Hoja1!$C$19,BASEDEDATOS!M3624*Hoja1!$C$20)),0)</f>
        <v>0</v>
      </c>
    </row>
    <row r="3625" spans="2:14" x14ac:dyDescent="0.75">
      <c r="B3625" t="str">
        <f t="shared" si="39"/>
        <v>1B2aii</v>
      </c>
      <c r="C3625" t="str">
        <f>Hoja1!$C$31</f>
        <v>CRUDO</v>
      </c>
      <c r="D3625" t="s">
        <v>13</v>
      </c>
      <c r="E3625" t="s">
        <v>320</v>
      </c>
      <c r="F3625" t="s">
        <v>856</v>
      </c>
      <c r="L3625" t="s">
        <v>30</v>
      </c>
      <c r="M3625">
        <f>'Venteo_Compresores reciprocante'!AP110</f>
        <v>0</v>
      </c>
      <c r="N3625">
        <f>IFERROR(IF(L3625="CO2",M3625,IF(L3625="CH4",M3625*Hoja1!$C$19,BASEDEDATOS!M3625*Hoja1!$C$20)),0)</f>
        <v>0</v>
      </c>
    </row>
    <row r="3626" spans="2:14" x14ac:dyDescent="0.75">
      <c r="B3626" t="str">
        <f t="shared" si="39"/>
        <v>1B2aii</v>
      </c>
      <c r="C3626" t="str">
        <f>Hoja1!$C$31</f>
        <v>CRUDO</v>
      </c>
      <c r="D3626" t="s">
        <v>13</v>
      </c>
      <c r="E3626" t="s">
        <v>320</v>
      </c>
      <c r="F3626" t="s">
        <v>856</v>
      </c>
      <c r="L3626" t="s">
        <v>30</v>
      </c>
      <c r="M3626">
        <f>'Venteo_Compresores reciprocante'!AP111</f>
        <v>0</v>
      </c>
      <c r="N3626">
        <f>IFERROR(IF(L3626="CO2",M3626,IF(L3626="CH4",M3626*Hoja1!$C$19,BASEDEDATOS!M3626*Hoja1!$C$20)),0)</f>
        <v>0</v>
      </c>
    </row>
    <row r="3627" spans="2:14" x14ac:dyDescent="0.75">
      <c r="B3627" t="str">
        <f t="shared" si="39"/>
        <v>1B2aii</v>
      </c>
      <c r="C3627" t="str">
        <f>Hoja1!$C$31</f>
        <v>CRUDO</v>
      </c>
      <c r="D3627" t="s">
        <v>13</v>
      </c>
      <c r="E3627" t="s">
        <v>320</v>
      </c>
      <c r="F3627" t="s">
        <v>856</v>
      </c>
      <c r="L3627" t="s">
        <v>30</v>
      </c>
      <c r="M3627">
        <f>'Venteo_Compresores reciprocante'!AP112</f>
        <v>0</v>
      </c>
      <c r="N3627">
        <f>IFERROR(IF(L3627="CO2",M3627,IF(L3627="CH4",M3627*Hoja1!$C$19,BASEDEDATOS!M3627*Hoja1!$C$20)),0)</f>
        <v>0</v>
      </c>
    </row>
    <row r="3628" spans="2:14" x14ac:dyDescent="0.75">
      <c r="B3628" t="str">
        <f t="shared" si="39"/>
        <v>1B2aii</v>
      </c>
      <c r="C3628" t="str">
        <f>Hoja1!$C$31</f>
        <v>CRUDO</v>
      </c>
      <c r="D3628" t="s">
        <v>13</v>
      </c>
      <c r="E3628" t="s">
        <v>320</v>
      </c>
      <c r="F3628" t="s">
        <v>856</v>
      </c>
      <c r="L3628" t="s">
        <v>30</v>
      </c>
      <c r="M3628">
        <f>'Venteo_Compresores reciprocante'!AP113</f>
        <v>0</v>
      </c>
      <c r="N3628">
        <f>IFERROR(IF(L3628="CO2",M3628,IF(L3628="CH4",M3628*Hoja1!$C$19,BASEDEDATOS!M3628*Hoja1!$C$20)),0)</f>
        <v>0</v>
      </c>
    </row>
    <row r="3629" spans="2:14" x14ac:dyDescent="0.75">
      <c r="B3629" t="str">
        <f t="shared" si="39"/>
        <v>1B2aii</v>
      </c>
      <c r="C3629" t="str">
        <f>Hoja1!$C$31</f>
        <v>CRUDO</v>
      </c>
      <c r="D3629" t="s">
        <v>13</v>
      </c>
      <c r="E3629" t="s">
        <v>320</v>
      </c>
      <c r="F3629" t="s">
        <v>856</v>
      </c>
      <c r="L3629" t="s">
        <v>30</v>
      </c>
      <c r="M3629">
        <f>'Venteo_Compresores reciprocante'!AP114</f>
        <v>0</v>
      </c>
      <c r="N3629">
        <f>IFERROR(IF(L3629="CO2",M3629,IF(L3629="CH4",M3629*Hoja1!$C$19,BASEDEDATOS!M3629*Hoja1!$C$20)),0)</f>
        <v>0</v>
      </c>
    </row>
    <row r="3630" spans="2:14" x14ac:dyDescent="0.75">
      <c r="B3630" t="str">
        <f t="shared" si="39"/>
        <v>1B2aii</v>
      </c>
      <c r="C3630" t="str">
        <f>Hoja1!$C$31</f>
        <v>CRUDO</v>
      </c>
      <c r="D3630" t="s">
        <v>13</v>
      </c>
      <c r="E3630" t="s">
        <v>320</v>
      </c>
      <c r="F3630" t="s">
        <v>856</v>
      </c>
      <c r="L3630" t="s">
        <v>30</v>
      </c>
      <c r="M3630">
        <f>'Venteo_Compresores reciprocante'!AP115</f>
        <v>0</v>
      </c>
      <c r="N3630">
        <f>IFERROR(IF(L3630="CO2",M3630,IF(L3630="CH4",M3630*Hoja1!$C$19,BASEDEDATOS!M3630*Hoja1!$C$20)),0)</f>
        <v>0</v>
      </c>
    </row>
    <row r="3631" spans="2:14" x14ac:dyDescent="0.75">
      <c r="B3631" t="str">
        <f t="shared" si="39"/>
        <v>1B2aii</v>
      </c>
      <c r="C3631" t="str">
        <f>Hoja1!$C$31</f>
        <v>CRUDO</v>
      </c>
      <c r="D3631" t="s">
        <v>13</v>
      </c>
      <c r="E3631" t="s">
        <v>320</v>
      </c>
      <c r="F3631" t="s">
        <v>856</v>
      </c>
      <c r="L3631" t="s">
        <v>30</v>
      </c>
      <c r="M3631">
        <f>'Venteo_Compresores reciprocante'!AP116</f>
        <v>0</v>
      </c>
      <c r="N3631">
        <f>IFERROR(IF(L3631="CO2",M3631,IF(L3631="CH4",M3631*Hoja1!$C$19,BASEDEDATOS!M3631*Hoja1!$C$20)),0)</f>
        <v>0</v>
      </c>
    </row>
    <row r="3632" spans="2:14" x14ac:dyDescent="0.75">
      <c r="B3632" t="str">
        <f t="shared" si="39"/>
        <v>1B2aii</v>
      </c>
      <c r="C3632" t="str">
        <f>Hoja1!$C$31</f>
        <v>CRUDO</v>
      </c>
      <c r="D3632" t="s">
        <v>13</v>
      </c>
      <c r="E3632" t="s">
        <v>320</v>
      </c>
      <c r="F3632" t="s">
        <v>856</v>
      </c>
      <c r="L3632" t="s">
        <v>30</v>
      </c>
      <c r="M3632">
        <f>'Venteo_Compresores reciprocante'!AP117</f>
        <v>0</v>
      </c>
      <c r="N3632">
        <f>IFERROR(IF(L3632="CO2",M3632,IF(L3632="CH4",M3632*Hoja1!$C$19,BASEDEDATOS!M3632*Hoja1!$C$20)),0)</f>
        <v>0</v>
      </c>
    </row>
    <row r="3633" spans="2:14" x14ac:dyDescent="0.75">
      <c r="B3633" t="str">
        <f t="shared" si="39"/>
        <v>1B2aii</v>
      </c>
      <c r="C3633" t="str">
        <f>Hoja1!$C$31</f>
        <v>CRUDO</v>
      </c>
      <c r="D3633" t="s">
        <v>13</v>
      </c>
      <c r="E3633" t="s">
        <v>320</v>
      </c>
      <c r="F3633" t="s">
        <v>856</v>
      </c>
      <c r="L3633" t="s">
        <v>30</v>
      </c>
      <c r="M3633">
        <f>'Venteo_Compresores reciprocante'!AP118</f>
        <v>0</v>
      </c>
      <c r="N3633">
        <f>IFERROR(IF(L3633="CO2",M3633,IF(L3633="CH4",M3633*Hoja1!$C$19,BASEDEDATOS!M3633*Hoja1!$C$20)),0)</f>
        <v>0</v>
      </c>
    </row>
    <row r="3634" spans="2:14" x14ac:dyDescent="0.75">
      <c r="B3634" t="str">
        <f t="shared" si="39"/>
        <v>1B2aii</v>
      </c>
      <c r="C3634" t="str">
        <f>Hoja1!$C$31</f>
        <v>CRUDO</v>
      </c>
      <c r="D3634" t="s">
        <v>13</v>
      </c>
      <c r="E3634" t="s">
        <v>320</v>
      </c>
      <c r="F3634" t="s">
        <v>856</v>
      </c>
      <c r="L3634" t="s">
        <v>30</v>
      </c>
      <c r="M3634">
        <f>'Venteo_Compresores reciprocante'!AP119</f>
        <v>0</v>
      </c>
      <c r="N3634">
        <f>IFERROR(IF(L3634="CO2",M3634,IF(L3634="CH4",M3634*Hoja1!$C$19,BASEDEDATOS!M3634*Hoja1!$C$20)),0)</f>
        <v>0</v>
      </c>
    </row>
    <row r="3635" spans="2:14" x14ac:dyDescent="0.75">
      <c r="B3635" t="str">
        <f t="shared" si="39"/>
        <v>1B2aii</v>
      </c>
      <c r="C3635" t="str">
        <f>Hoja1!$C$31</f>
        <v>CRUDO</v>
      </c>
      <c r="D3635" t="s">
        <v>13</v>
      </c>
      <c r="E3635" t="s">
        <v>320</v>
      </c>
      <c r="F3635" t="s">
        <v>856</v>
      </c>
      <c r="L3635" t="s">
        <v>30</v>
      </c>
      <c r="M3635">
        <f>'Venteo_Compresores reciprocante'!AP120</f>
        <v>0</v>
      </c>
      <c r="N3635">
        <f>IFERROR(IF(L3635="CO2",M3635,IF(L3635="CH4",M3635*Hoja1!$C$19,BASEDEDATOS!M3635*Hoja1!$C$20)),0)</f>
        <v>0</v>
      </c>
    </row>
    <row r="3636" spans="2:14" x14ac:dyDescent="0.75">
      <c r="B3636" t="str">
        <f t="shared" si="39"/>
        <v>1B2aii</v>
      </c>
      <c r="C3636" t="str">
        <f>Hoja1!$C$31</f>
        <v>CRUDO</v>
      </c>
      <c r="D3636" t="s">
        <v>13</v>
      </c>
      <c r="E3636" t="s">
        <v>320</v>
      </c>
      <c r="F3636" t="s">
        <v>856</v>
      </c>
      <c r="L3636" t="s">
        <v>30</v>
      </c>
      <c r="M3636">
        <f>'Venteo_Compresores reciprocante'!AP121</f>
        <v>0</v>
      </c>
      <c r="N3636">
        <f>IFERROR(IF(L3636="CO2",M3636,IF(L3636="CH4",M3636*Hoja1!$C$19,BASEDEDATOS!M3636*Hoja1!$C$20)),0)</f>
        <v>0</v>
      </c>
    </row>
    <row r="3637" spans="2:14" x14ac:dyDescent="0.75">
      <c r="B3637" t="str">
        <f t="shared" si="39"/>
        <v>1B2aii</v>
      </c>
      <c r="C3637" t="str">
        <f>Hoja1!$C$31</f>
        <v>CRUDO</v>
      </c>
      <c r="D3637" t="s">
        <v>13</v>
      </c>
      <c r="E3637" t="s">
        <v>320</v>
      </c>
      <c r="F3637" t="s">
        <v>856</v>
      </c>
      <c r="L3637" t="s">
        <v>30</v>
      </c>
      <c r="M3637">
        <f>'Venteo_Compresores reciprocante'!AP122</f>
        <v>0</v>
      </c>
      <c r="N3637">
        <f>IFERROR(IF(L3637="CO2",M3637,IF(L3637="CH4",M3637*Hoja1!$C$19,BASEDEDATOS!M3637*Hoja1!$C$20)),0)</f>
        <v>0</v>
      </c>
    </row>
    <row r="3638" spans="2:14" x14ac:dyDescent="0.75">
      <c r="B3638" t="str">
        <f t="shared" si="39"/>
        <v>1B2aii</v>
      </c>
      <c r="C3638" t="str">
        <f>Hoja1!$C$31</f>
        <v>CRUDO</v>
      </c>
      <c r="D3638" t="s">
        <v>13</v>
      </c>
      <c r="E3638" t="s">
        <v>320</v>
      </c>
      <c r="F3638" t="s">
        <v>856</v>
      </c>
      <c r="L3638" t="s">
        <v>30</v>
      </c>
      <c r="M3638">
        <f>'Venteo_Compresores reciprocante'!AP123</f>
        <v>0</v>
      </c>
      <c r="N3638">
        <f>IFERROR(IF(L3638="CO2",M3638,IF(L3638="CH4",M3638*Hoja1!$C$19,BASEDEDATOS!M3638*Hoja1!$C$20)),0)</f>
        <v>0</v>
      </c>
    </row>
    <row r="3639" spans="2:14" x14ac:dyDescent="0.75">
      <c r="B3639" t="str">
        <f t="shared" si="39"/>
        <v>1B2aii</v>
      </c>
      <c r="C3639" t="str">
        <f>Hoja1!$C$31</f>
        <v>CRUDO</v>
      </c>
      <c r="D3639" t="s">
        <v>13</v>
      </c>
      <c r="E3639" t="s">
        <v>320</v>
      </c>
      <c r="F3639" t="s">
        <v>856</v>
      </c>
      <c r="L3639" t="s">
        <v>30</v>
      </c>
      <c r="M3639">
        <f>'Venteo_Compresores reciprocante'!AP124</f>
        <v>0</v>
      </c>
      <c r="N3639">
        <f>IFERROR(IF(L3639="CO2",M3639,IF(L3639="CH4",M3639*Hoja1!$C$19,BASEDEDATOS!M3639*Hoja1!$C$20)),0)</f>
        <v>0</v>
      </c>
    </row>
    <row r="3640" spans="2:14" x14ac:dyDescent="0.75">
      <c r="B3640" t="str">
        <f t="shared" si="39"/>
        <v>1B2aii</v>
      </c>
      <c r="C3640" t="str">
        <f>Hoja1!$C$31</f>
        <v>CRUDO</v>
      </c>
      <c r="D3640" t="s">
        <v>13</v>
      </c>
      <c r="E3640" t="s">
        <v>320</v>
      </c>
      <c r="F3640" t="s">
        <v>856</v>
      </c>
      <c r="L3640" t="s">
        <v>30</v>
      </c>
      <c r="M3640">
        <f>'Venteo_Compresores reciprocante'!AP125</f>
        <v>0</v>
      </c>
      <c r="N3640">
        <f>IFERROR(IF(L3640="CO2",M3640,IF(L3640="CH4",M3640*Hoja1!$C$19,BASEDEDATOS!M3640*Hoja1!$C$20)),0)</f>
        <v>0</v>
      </c>
    </row>
    <row r="3641" spans="2:14" x14ac:dyDescent="0.75">
      <c r="B3641" t="str">
        <f t="shared" si="39"/>
        <v>1B2aii</v>
      </c>
      <c r="C3641" t="str">
        <f>Hoja1!$C$31</f>
        <v>CRUDO</v>
      </c>
      <c r="D3641" t="s">
        <v>13</v>
      </c>
      <c r="E3641" t="s">
        <v>320</v>
      </c>
      <c r="F3641" t="s">
        <v>856</v>
      </c>
      <c r="L3641" t="s">
        <v>30</v>
      </c>
      <c r="M3641">
        <f>'Venteo_Compresores reciprocante'!AP126</f>
        <v>0</v>
      </c>
      <c r="N3641">
        <f>IFERROR(IF(L3641="CO2",M3641,IF(L3641="CH4",M3641*Hoja1!$C$19,BASEDEDATOS!M3641*Hoja1!$C$20)),0)</f>
        <v>0</v>
      </c>
    </row>
    <row r="3642" spans="2:14" x14ac:dyDescent="0.75">
      <c r="B3642" t="str">
        <f t="shared" si="39"/>
        <v>1B2aii</v>
      </c>
      <c r="C3642" t="str">
        <f>Hoja1!$C$31</f>
        <v>CRUDO</v>
      </c>
      <c r="D3642" t="s">
        <v>13</v>
      </c>
      <c r="E3642" t="s">
        <v>320</v>
      </c>
      <c r="F3642" t="s">
        <v>856</v>
      </c>
      <c r="L3642" t="s">
        <v>30</v>
      </c>
      <c r="M3642">
        <f>'Venteo_Compresores reciprocante'!AP127</f>
        <v>0</v>
      </c>
      <c r="N3642">
        <f>IFERROR(IF(L3642="CO2",M3642,IF(L3642="CH4",M3642*Hoja1!$C$19,BASEDEDATOS!M3642*Hoja1!$C$20)),0)</f>
        <v>0</v>
      </c>
    </row>
    <row r="3643" spans="2:14" x14ac:dyDescent="0.75">
      <c r="B3643" t="str">
        <f t="shared" si="39"/>
        <v>1B2aii</v>
      </c>
      <c r="C3643" t="str">
        <f>Hoja1!$C$31</f>
        <v>CRUDO</v>
      </c>
      <c r="D3643" t="s">
        <v>13</v>
      </c>
      <c r="E3643" t="s">
        <v>320</v>
      </c>
      <c r="F3643" t="s">
        <v>856</v>
      </c>
      <c r="L3643" t="s">
        <v>30</v>
      </c>
      <c r="M3643">
        <f>'Venteo_Compresores reciprocante'!AP128</f>
        <v>0</v>
      </c>
      <c r="N3643">
        <f>IFERROR(IF(L3643="CO2",M3643,IF(L3643="CH4",M3643*Hoja1!$C$19,BASEDEDATOS!M3643*Hoja1!$C$20)),0)</f>
        <v>0</v>
      </c>
    </row>
    <row r="3644" spans="2:14" x14ac:dyDescent="0.75">
      <c r="B3644" t="str">
        <f t="shared" si="39"/>
        <v>1B2aii</v>
      </c>
      <c r="C3644" t="str">
        <f>Hoja1!$C$31</f>
        <v>CRUDO</v>
      </c>
      <c r="D3644" t="s">
        <v>13</v>
      </c>
      <c r="E3644" t="s">
        <v>320</v>
      </c>
      <c r="F3644" t="s">
        <v>856</v>
      </c>
      <c r="L3644" t="s">
        <v>30</v>
      </c>
      <c r="M3644">
        <f>'Venteo_Compresores reciprocante'!AP129</f>
        <v>0</v>
      </c>
      <c r="N3644">
        <f>IFERROR(IF(L3644="CO2",M3644,IF(L3644="CH4",M3644*Hoja1!$C$19,BASEDEDATOS!M3644*Hoja1!$C$20)),0)</f>
        <v>0</v>
      </c>
    </row>
    <row r="3645" spans="2:14" x14ac:dyDescent="0.75">
      <c r="B3645" t="str">
        <f t="shared" si="39"/>
        <v>1B2aii</v>
      </c>
      <c r="C3645" t="str">
        <f>Hoja1!$C$31</f>
        <v>CRUDO</v>
      </c>
      <c r="D3645" t="s">
        <v>13</v>
      </c>
      <c r="E3645" t="s">
        <v>320</v>
      </c>
      <c r="F3645" t="s">
        <v>856</v>
      </c>
      <c r="L3645" t="s">
        <v>30</v>
      </c>
      <c r="M3645">
        <f>'Venteo_Compresores reciprocante'!AP130</f>
        <v>0</v>
      </c>
      <c r="N3645">
        <f>IFERROR(IF(L3645="CO2",M3645,IF(L3645="CH4",M3645*Hoja1!$C$19,BASEDEDATOS!M3645*Hoja1!$C$20)),0)</f>
        <v>0</v>
      </c>
    </row>
    <row r="3646" spans="2:14" x14ac:dyDescent="0.75">
      <c r="B3646" t="str">
        <f t="shared" si="39"/>
        <v>1B2aii</v>
      </c>
      <c r="C3646" t="str">
        <f>Hoja1!$C$31</f>
        <v>CRUDO</v>
      </c>
      <c r="D3646" t="s">
        <v>13</v>
      </c>
      <c r="E3646" t="s">
        <v>320</v>
      </c>
      <c r="F3646" t="s">
        <v>856</v>
      </c>
      <c r="L3646" t="s">
        <v>30</v>
      </c>
      <c r="M3646">
        <f>'Venteo_Compresores reciprocante'!AP131</f>
        <v>0</v>
      </c>
      <c r="N3646">
        <f>IFERROR(IF(L3646="CO2",M3646,IF(L3646="CH4",M3646*Hoja1!$C$19,BASEDEDATOS!M3646*Hoja1!$C$20)),0)</f>
        <v>0</v>
      </c>
    </row>
    <row r="3647" spans="2:14" x14ac:dyDescent="0.75">
      <c r="B3647" t="str">
        <f t="shared" si="39"/>
        <v>1B2aii</v>
      </c>
      <c r="C3647" t="str">
        <f>Hoja1!$C$31</f>
        <v>CRUDO</v>
      </c>
      <c r="D3647" t="s">
        <v>13</v>
      </c>
      <c r="E3647" t="s">
        <v>320</v>
      </c>
      <c r="F3647" t="s">
        <v>856</v>
      </c>
      <c r="L3647" t="s">
        <v>30</v>
      </c>
      <c r="M3647">
        <f>'Venteo_Compresores reciprocante'!AP132</f>
        <v>0</v>
      </c>
      <c r="N3647">
        <f>IFERROR(IF(L3647="CO2",M3647,IF(L3647="CH4",M3647*Hoja1!$C$19,BASEDEDATOS!M3647*Hoja1!$C$20)),0)</f>
        <v>0</v>
      </c>
    </row>
    <row r="3648" spans="2:14" x14ac:dyDescent="0.75">
      <c r="B3648" t="str">
        <f t="shared" si="39"/>
        <v>1B2aii</v>
      </c>
      <c r="C3648" t="str">
        <f>Hoja1!$C$31</f>
        <v>CRUDO</v>
      </c>
      <c r="D3648" t="s">
        <v>13</v>
      </c>
      <c r="E3648" t="s">
        <v>320</v>
      </c>
      <c r="F3648" t="s">
        <v>856</v>
      </c>
      <c r="L3648" t="s">
        <v>30</v>
      </c>
      <c r="M3648">
        <f>'Venteo_Compresores reciprocante'!AP133</f>
        <v>0</v>
      </c>
      <c r="N3648">
        <f>IFERROR(IF(L3648="CO2",M3648,IF(L3648="CH4",M3648*Hoja1!$C$19,BASEDEDATOS!M3648*Hoja1!$C$20)),0)</f>
        <v>0</v>
      </c>
    </row>
    <row r="3649" spans="2:14" x14ac:dyDescent="0.75">
      <c r="B3649" t="str">
        <f t="shared" si="39"/>
        <v>1B2aii</v>
      </c>
      <c r="C3649" t="str">
        <f>Hoja1!$C$31</f>
        <v>CRUDO</v>
      </c>
      <c r="D3649" t="s">
        <v>13</v>
      </c>
      <c r="E3649" t="s">
        <v>320</v>
      </c>
      <c r="F3649" t="s">
        <v>856</v>
      </c>
      <c r="L3649" t="s">
        <v>30</v>
      </c>
      <c r="M3649">
        <f>'Venteo_Compresores reciprocante'!AP134</f>
        <v>0</v>
      </c>
      <c r="N3649">
        <f>IFERROR(IF(L3649="CO2",M3649,IF(L3649="CH4",M3649*Hoja1!$C$19,BASEDEDATOS!M3649*Hoja1!$C$20)),0)</f>
        <v>0</v>
      </c>
    </row>
    <row r="3650" spans="2:14" x14ac:dyDescent="0.75">
      <c r="B3650" t="str">
        <f t="shared" si="39"/>
        <v>1B2aii</v>
      </c>
      <c r="C3650" t="str">
        <f>Hoja1!$C$31</f>
        <v>CRUDO</v>
      </c>
      <c r="D3650" t="s">
        <v>13</v>
      </c>
      <c r="E3650" t="s">
        <v>320</v>
      </c>
      <c r="F3650" t="s">
        <v>856</v>
      </c>
      <c r="L3650" t="s">
        <v>30</v>
      </c>
      <c r="M3650">
        <f>'Venteo_Compresores reciprocante'!AP135</f>
        <v>0</v>
      </c>
      <c r="N3650">
        <f>IFERROR(IF(L3650="CO2",M3650,IF(L3650="CH4",M3650*Hoja1!$C$19,BASEDEDATOS!M3650*Hoja1!$C$20)),0)</f>
        <v>0</v>
      </c>
    </row>
    <row r="3651" spans="2:14" x14ac:dyDescent="0.75">
      <c r="B3651" t="str">
        <f t="shared" si="39"/>
        <v>1B2aii</v>
      </c>
      <c r="C3651" t="str">
        <f>Hoja1!$C$31</f>
        <v>CRUDO</v>
      </c>
      <c r="D3651" t="s">
        <v>13</v>
      </c>
      <c r="E3651" t="s">
        <v>320</v>
      </c>
      <c r="F3651" t="s">
        <v>856</v>
      </c>
      <c r="L3651" t="s">
        <v>30</v>
      </c>
      <c r="M3651">
        <f>'Venteo_Compresores reciprocante'!AP136</f>
        <v>0</v>
      </c>
      <c r="N3651">
        <f>IFERROR(IF(L3651="CO2",M3651,IF(L3651="CH4",M3651*Hoja1!$C$19,BASEDEDATOS!M3651*Hoja1!$C$20)),0)</f>
        <v>0</v>
      </c>
    </row>
    <row r="3652" spans="2:14" x14ac:dyDescent="0.75">
      <c r="B3652" t="str">
        <f t="shared" si="39"/>
        <v>1B2aii</v>
      </c>
      <c r="C3652" t="str">
        <f>Hoja1!$C$31</f>
        <v>CRUDO</v>
      </c>
      <c r="D3652" t="s">
        <v>13</v>
      </c>
      <c r="E3652" t="s">
        <v>320</v>
      </c>
      <c r="F3652" t="s">
        <v>856</v>
      </c>
      <c r="L3652" t="s">
        <v>30</v>
      </c>
      <c r="M3652">
        <f>'Venteo_Compresores reciprocante'!AP137</f>
        <v>0</v>
      </c>
      <c r="N3652">
        <f>IFERROR(IF(L3652="CO2",M3652,IF(L3652="CH4",M3652*Hoja1!$C$19,BASEDEDATOS!M3652*Hoja1!$C$20)),0)</f>
        <v>0</v>
      </c>
    </row>
    <row r="3653" spans="2:14" x14ac:dyDescent="0.75">
      <c r="B3653" t="str">
        <f t="shared" si="39"/>
        <v>1B2aii</v>
      </c>
      <c r="C3653" t="str">
        <f>Hoja1!$C$31</f>
        <v>CRUDO</v>
      </c>
      <c r="D3653" t="s">
        <v>13</v>
      </c>
      <c r="E3653" t="s">
        <v>320</v>
      </c>
      <c r="F3653" t="s">
        <v>856</v>
      </c>
      <c r="L3653" t="s">
        <v>30</v>
      </c>
      <c r="M3653">
        <f>'Venteo_Compresores reciprocante'!AP138</f>
        <v>0</v>
      </c>
      <c r="N3653">
        <f>IFERROR(IF(L3653="CO2",M3653,IF(L3653="CH4",M3653*Hoja1!$C$19,BASEDEDATOS!M3653*Hoja1!$C$20)),0)</f>
        <v>0</v>
      </c>
    </row>
    <row r="3654" spans="2:14" x14ac:dyDescent="0.75">
      <c r="B3654" t="str">
        <f t="shared" si="39"/>
        <v>1B2aii</v>
      </c>
      <c r="C3654" t="str">
        <f>Hoja1!$C$31</f>
        <v>CRUDO</v>
      </c>
      <c r="D3654" t="s">
        <v>13</v>
      </c>
      <c r="E3654" t="s">
        <v>320</v>
      </c>
      <c r="F3654" t="s">
        <v>856</v>
      </c>
      <c r="L3654" t="s">
        <v>30</v>
      </c>
      <c r="M3654">
        <f>'Venteo_Compresores reciprocante'!AP139</f>
        <v>0</v>
      </c>
      <c r="N3654">
        <f>IFERROR(IF(L3654="CO2",M3654,IF(L3654="CH4",M3654*Hoja1!$C$19,BASEDEDATOS!M3654*Hoja1!$C$20)),0)</f>
        <v>0</v>
      </c>
    </row>
    <row r="3655" spans="2:14" x14ac:dyDescent="0.75">
      <c r="B3655" t="str">
        <f t="shared" si="39"/>
        <v>1B2aii</v>
      </c>
      <c r="C3655" t="str">
        <f>Hoja1!$C$31</f>
        <v>CRUDO</v>
      </c>
      <c r="D3655" t="s">
        <v>13</v>
      </c>
      <c r="E3655" t="s">
        <v>320</v>
      </c>
      <c r="F3655" t="s">
        <v>856</v>
      </c>
      <c r="L3655" t="s">
        <v>30</v>
      </c>
      <c r="M3655">
        <f>'Venteo_Compresores reciprocante'!AP140</f>
        <v>0</v>
      </c>
      <c r="N3655">
        <f>IFERROR(IF(L3655="CO2",M3655,IF(L3655="CH4",M3655*Hoja1!$C$19,BASEDEDATOS!M3655*Hoja1!$C$20)),0)</f>
        <v>0</v>
      </c>
    </row>
    <row r="3656" spans="2:14" x14ac:dyDescent="0.75">
      <c r="B3656" t="str">
        <f t="shared" si="39"/>
        <v>1B2aii</v>
      </c>
      <c r="C3656" t="str">
        <f>Hoja1!$C$31</f>
        <v>CRUDO</v>
      </c>
      <c r="D3656" t="s">
        <v>13</v>
      </c>
      <c r="E3656" t="s">
        <v>320</v>
      </c>
      <c r="F3656" t="s">
        <v>856</v>
      </c>
      <c r="L3656" t="s">
        <v>30</v>
      </c>
      <c r="M3656">
        <f>'Venteo_Compresores reciprocante'!AP141</f>
        <v>0</v>
      </c>
      <c r="N3656">
        <f>IFERROR(IF(L3656="CO2",M3656,IF(L3656="CH4",M3656*Hoja1!$C$19,BASEDEDATOS!M3656*Hoja1!$C$20)),0)</f>
        <v>0</v>
      </c>
    </row>
    <row r="3657" spans="2:14" x14ac:dyDescent="0.75">
      <c r="B3657" t="str">
        <f t="shared" si="39"/>
        <v>1B2aii</v>
      </c>
      <c r="C3657" t="str">
        <f>Hoja1!$C$31</f>
        <v>CRUDO</v>
      </c>
      <c r="D3657" t="s">
        <v>13</v>
      </c>
      <c r="E3657" t="s">
        <v>320</v>
      </c>
      <c r="F3657" t="s">
        <v>856</v>
      </c>
      <c r="L3657" t="s">
        <v>30</v>
      </c>
      <c r="M3657">
        <f>'Venteo_Compresores reciprocante'!AP142</f>
        <v>0</v>
      </c>
      <c r="N3657">
        <f>IFERROR(IF(L3657="CO2",M3657,IF(L3657="CH4",M3657*Hoja1!$C$19,BASEDEDATOS!M3657*Hoja1!$C$20)),0)</f>
        <v>0</v>
      </c>
    </row>
    <row r="3658" spans="2:14" x14ac:dyDescent="0.75">
      <c r="B3658" t="str">
        <f t="shared" si="39"/>
        <v>1B2aii</v>
      </c>
      <c r="C3658" t="str">
        <f>Hoja1!$C$31</f>
        <v>CRUDO</v>
      </c>
      <c r="D3658" t="s">
        <v>13</v>
      </c>
      <c r="E3658" t="s">
        <v>320</v>
      </c>
      <c r="F3658" t="s">
        <v>856</v>
      </c>
      <c r="L3658" t="s">
        <v>30</v>
      </c>
      <c r="M3658">
        <f>'Venteo_Compresores reciprocante'!AP143</f>
        <v>0</v>
      </c>
      <c r="N3658">
        <f>IFERROR(IF(L3658="CO2",M3658,IF(L3658="CH4",M3658*Hoja1!$C$19,BASEDEDATOS!M3658*Hoja1!$C$20)),0)</f>
        <v>0</v>
      </c>
    </row>
    <row r="3659" spans="2:14" x14ac:dyDescent="0.75">
      <c r="B3659" t="str">
        <f t="shared" si="39"/>
        <v>1B2aii</v>
      </c>
      <c r="C3659" t="str">
        <f>Hoja1!$C$31</f>
        <v>CRUDO</v>
      </c>
      <c r="D3659" t="s">
        <v>13</v>
      </c>
      <c r="E3659" t="s">
        <v>320</v>
      </c>
      <c r="F3659" t="s">
        <v>856</v>
      </c>
      <c r="L3659" t="s">
        <v>31</v>
      </c>
      <c r="M3659">
        <f>'Venteo_Compresores reciprocante'!AO57</f>
        <v>2.4308833903986554E-2</v>
      </c>
      <c r="N3659">
        <f>IFERROR(IF(L3659="CO2",M3659,IF(L3659="CH4",M3659*Hoja1!$C$19,BASEDEDATOS!M3659*Hoja1!$C$20)),0)</f>
        <v>0.68064734931162352</v>
      </c>
    </row>
    <row r="3660" spans="2:14" x14ac:dyDescent="0.75">
      <c r="B3660" t="str">
        <f t="shared" si="39"/>
        <v>1B2aii</v>
      </c>
      <c r="C3660" t="str">
        <f>Hoja1!$C$31</f>
        <v>CRUDO</v>
      </c>
      <c r="D3660" t="s">
        <v>13</v>
      </c>
      <c r="E3660" t="s">
        <v>320</v>
      </c>
      <c r="F3660" t="s">
        <v>856</v>
      </c>
      <c r="L3660" t="s">
        <v>31</v>
      </c>
      <c r="M3660">
        <f>'Venteo_Compresores reciprocante'!AO58</f>
        <v>2.4308833903986554E-2</v>
      </c>
      <c r="N3660">
        <f>IFERROR(IF(L3660="CO2",M3660,IF(L3660="CH4",M3660*Hoja1!$C$19,BASEDEDATOS!M3660*Hoja1!$C$20)),0)</f>
        <v>0.68064734931162352</v>
      </c>
    </row>
    <row r="3661" spans="2:14" x14ac:dyDescent="0.75">
      <c r="B3661" t="str">
        <f t="shared" si="39"/>
        <v>1B2aii</v>
      </c>
      <c r="C3661" t="str">
        <f>Hoja1!$C$31</f>
        <v>CRUDO</v>
      </c>
      <c r="D3661" t="s">
        <v>13</v>
      </c>
      <c r="E3661" t="s">
        <v>320</v>
      </c>
      <c r="F3661" t="s">
        <v>856</v>
      </c>
      <c r="L3661" t="s">
        <v>31</v>
      </c>
      <c r="M3661">
        <f>'Venteo_Compresores reciprocante'!AO59</f>
        <v>2.4308833903986554E-2</v>
      </c>
      <c r="N3661">
        <f>IFERROR(IF(L3661="CO2",M3661,IF(L3661="CH4",M3661*Hoja1!$C$19,BASEDEDATOS!M3661*Hoja1!$C$20)),0)</f>
        <v>0.68064734931162352</v>
      </c>
    </row>
    <row r="3662" spans="2:14" x14ac:dyDescent="0.75">
      <c r="B3662" t="str">
        <f t="shared" si="39"/>
        <v>1B2aii</v>
      </c>
      <c r="C3662" t="str">
        <f>Hoja1!$C$31</f>
        <v>CRUDO</v>
      </c>
      <c r="D3662" t="s">
        <v>13</v>
      </c>
      <c r="E3662" t="s">
        <v>320</v>
      </c>
      <c r="F3662" t="s">
        <v>856</v>
      </c>
      <c r="L3662" t="s">
        <v>31</v>
      </c>
      <c r="M3662">
        <f>'Venteo_Compresores reciprocante'!AO60</f>
        <v>2.4308833903986554E-2</v>
      </c>
      <c r="N3662">
        <f>IFERROR(IF(L3662="CO2",M3662,IF(L3662="CH4",M3662*Hoja1!$C$19,BASEDEDATOS!M3662*Hoja1!$C$20)),0)</f>
        <v>0.68064734931162352</v>
      </c>
    </row>
    <row r="3663" spans="2:14" x14ac:dyDescent="0.75">
      <c r="B3663" t="str">
        <f t="shared" si="39"/>
        <v>1B2aii</v>
      </c>
      <c r="C3663" t="str">
        <f>Hoja1!$C$31</f>
        <v>CRUDO</v>
      </c>
      <c r="D3663" t="s">
        <v>13</v>
      </c>
      <c r="E3663" t="s">
        <v>320</v>
      </c>
      <c r="F3663" t="s">
        <v>856</v>
      </c>
      <c r="L3663" t="s">
        <v>31</v>
      </c>
      <c r="M3663">
        <f>'Venteo_Compresores reciprocante'!AO61</f>
        <v>2.4308833903986554E-2</v>
      </c>
      <c r="N3663">
        <f>IFERROR(IF(L3663="CO2",M3663,IF(L3663="CH4",M3663*Hoja1!$C$19,BASEDEDATOS!M3663*Hoja1!$C$20)),0)</f>
        <v>0.68064734931162352</v>
      </c>
    </row>
    <row r="3664" spans="2:14" x14ac:dyDescent="0.75">
      <c r="B3664" t="str">
        <f t="shared" si="39"/>
        <v>1B2aii</v>
      </c>
      <c r="C3664" t="str">
        <f>Hoja1!$C$31</f>
        <v>CRUDO</v>
      </c>
      <c r="D3664" t="s">
        <v>13</v>
      </c>
      <c r="E3664" t="s">
        <v>320</v>
      </c>
      <c r="F3664" t="s">
        <v>856</v>
      </c>
      <c r="L3664" t="s">
        <v>31</v>
      </c>
      <c r="M3664">
        <f>'Venteo_Compresores reciprocante'!AO62</f>
        <v>3.4237794230966988E-3</v>
      </c>
      <c r="N3664">
        <f>IFERROR(IF(L3664="CO2",M3664,IF(L3664="CH4",M3664*Hoja1!$C$19,BASEDEDATOS!M3664*Hoja1!$C$20)),0)</f>
        <v>9.5865823846707568E-2</v>
      </c>
    </row>
    <row r="3665" spans="2:14" x14ac:dyDescent="0.75">
      <c r="B3665" t="str">
        <f t="shared" si="39"/>
        <v>1B2aii</v>
      </c>
      <c r="C3665" t="str">
        <f>Hoja1!$C$31</f>
        <v>CRUDO</v>
      </c>
      <c r="D3665" t="s">
        <v>13</v>
      </c>
      <c r="E3665" t="s">
        <v>320</v>
      </c>
      <c r="F3665" t="s">
        <v>856</v>
      </c>
      <c r="L3665" t="s">
        <v>31</v>
      </c>
      <c r="M3665">
        <f>'Venteo_Compresores reciprocante'!AO63</f>
        <v>3.4237794230966988E-3</v>
      </c>
      <c r="N3665">
        <f>IFERROR(IF(L3665="CO2",M3665,IF(L3665="CH4",M3665*Hoja1!$C$19,BASEDEDATOS!M3665*Hoja1!$C$20)),0)</f>
        <v>9.5865823846707568E-2</v>
      </c>
    </row>
    <row r="3666" spans="2:14" x14ac:dyDescent="0.75">
      <c r="B3666" t="str">
        <f t="shared" si="39"/>
        <v>1B2aii</v>
      </c>
      <c r="C3666" t="str">
        <f>Hoja1!$C$31</f>
        <v>CRUDO</v>
      </c>
      <c r="D3666" t="s">
        <v>13</v>
      </c>
      <c r="E3666" t="s">
        <v>320</v>
      </c>
      <c r="F3666" t="s">
        <v>856</v>
      </c>
      <c r="L3666" t="s">
        <v>31</v>
      </c>
      <c r="M3666">
        <f>'Venteo_Compresores reciprocante'!AO64</f>
        <v>1.141259807698899E-3</v>
      </c>
      <c r="N3666">
        <f>IFERROR(IF(L3666="CO2",M3666,IF(L3666="CH4",M3666*Hoja1!$C$19,BASEDEDATOS!M3666*Hoja1!$C$20)),0)</f>
        <v>3.1955274615569171E-2</v>
      </c>
    </row>
    <row r="3667" spans="2:14" x14ac:dyDescent="0.75">
      <c r="B3667" t="str">
        <f t="shared" si="39"/>
        <v>1B2aii</v>
      </c>
      <c r="C3667" t="str">
        <f>Hoja1!$C$31</f>
        <v>CRUDO</v>
      </c>
      <c r="D3667" t="s">
        <v>13</v>
      </c>
      <c r="E3667" t="s">
        <v>320</v>
      </c>
      <c r="F3667" t="s">
        <v>856</v>
      </c>
      <c r="L3667" t="s">
        <v>31</v>
      </c>
      <c r="M3667">
        <f>'Venteo_Compresores reciprocante'!AO65</f>
        <v>1.2839172836612615E-3</v>
      </c>
      <c r="N3667">
        <f>IFERROR(IF(L3667="CO2",M3667,IF(L3667="CH4",M3667*Hoja1!$C$19,BASEDEDATOS!M3667*Hoja1!$C$20)),0)</f>
        <v>3.5949683942515319E-2</v>
      </c>
    </row>
    <row r="3668" spans="2:14" x14ac:dyDescent="0.75">
      <c r="B3668" t="str">
        <f t="shared" si="39"/>
        <v>1B2aii</v>
      </c>
      <c r="C3668" t="str">
        <f>Hoja1!$C$31</f>
        <v>CRUDO</v>
      </c>
      <c r="D3668" t="s">
        <v>13</v>
      </c>
      <c r="E3668" t="s">
        <v>320</v>
      </c>
      <c r="F3668" t="s">
        <v>856</v>
      </c>
      <c r="L3668" t="s">
        <v>31</v>
      </c>
      <c r="M3668">
        <f>'Venteo_Compresores reciprocante'!AO66</f>
        <v>1.4265747596236241E-3</v>
      </c>
      <c r="N3668">
        <f>IFERROR(IF(L3668="CO2",M3668,IF(L3668="CH4",M3668*Hoja1!$C$19,BASEDEDATOS!M3668*Hoja1!$C$20)),0)</f>
        <v>3.9944093269461474E-2</v>
      </c>
    </row>
    <row r="3669" spans="2:14" x14ac:dyDescent="0.75">
      <c r="B3669" t="str">
        <f t="shared" si="39"/>
        <v>1B2aii</v>
      </c>
      <c r="C3669" t="str">
        <f>Hoja1!$C$31</f>
        <v>CRUDO</v>
      </c>
      <c r="D3669" t="s">
        <v>13</v>
      </c>
      <c r="E3669" t="s">
        <v>320</v>
      </c>
      <c r="F3669" t="s">
        <v>856</v>
      </c>
      <c r="L3669" t="s">
        <v>31</v>
      </c>
      <c r="M3669">
        <f>'Venteo_Compresores reciprocante'!AO67</f>
        <v>1.4265747596236241E-3</v>
      </c>
      <c r="N3669">
        <f>IFERROR(IF(L3669="CO2",M3669,IF(L3669="CH4",M3669*Hoja1!$C$19,BASEDEDATOS!M3669*Hoja1!$C$20)),0)</f>
        <v>3.9944093269461474E-2</v>
      </c>
    </row>
    <row r="3670" spans="2:14" x14ac:dyDescent="0.75">
      <c r="B3670" t="str">
        <f t="shared" si="39"/>
        <v>1B2aii</v>
      </c>
      <c r="C3670" t="str">
        <f>Hoja1!$C$31</f>
        <v>CRUDO</v>
      </c>
      <c r="D3670" t="s">
        <v>13</v>
      </c>
      <c r="E3670" t="s">
        <v>320</v>
      </c>
      <c r="F3670" t="s">
        <v>856</v>
      </c>
      <c r="L3670" t="s">
        <v>31</v>
      </c>
      <c r="M3670">
        <f>'Venteo_Compresores reciprocante'!AO68</f>
        <v>1.4265747596236241E-3</v>
      </c>
      <c r="N3670">
        <f>IFERROR(IF(L3670="CO2",M3670,IF(L3670="CH4",M3670*Hoja1!$C$19,BASEDEDATOS!M3670*Hoja1!$C$20)),0)</f>
        <v>3.9944093269461474E-2</v>
      </c>
    </row>
    <row r="3671" spans="2:14" x14ac:dyDescent="0.75">
      <c r="B3671" t="str">
        <f t="shared" si="39"/>
        <v>1B2aii</v>
      </c>
      <c r="C3671" t="str">
        <f>Hoja1!$C$31</f>
        <v>CRUDO</v>
      </c>
      <c r="D3671" t="s">
        <v>13</v>
      </c>
      <c r="E3671" t="s">
        <v>320</v>
      </c>
      <c r="F3671" t="s">
        <v>856</v>
      </c>
      <c r="L3671" t="s">
        <v>31</v>
      </c>
      <c r="M3671">
        <f>'Venteo_Compresores reciprocante'!AO69</f>
        <v>8.1029446346621861E-2</v>
      </c>
      <c r="N3671">
        <f>IFERROR(IF(L3671="CO2",M3671,IF(L3671="CH4",M3671*Hoja1!$C$19,BASEDEDATOS!M3671*Hoja1!$C$20)),0)</f>
        <v>2.2688244977054119</v>
      </c>
    </row>
    <row r="3672" spans="2:14" x14ac:dyDescent="0.75">
      <c r="B3672" t="str">
        <f t="shared" si="39"/>
        <v>1B2aii</v>
      </c>
      <c r="C3672" t="str">
        <f>Hoja1!$C$31</f>
        <v>CRUDO</v>
      </c>
      <c r="D3672" t="s">
        <v>13</v>
      </c>
      <c r="E3672" t="s">
        <v>320</v>
      </c>
      <c r="F3672" t="s">
        <v>856</v>
      </c>
      <c r="L3672" t="s">
        <v>31</v>
      </c>
      <c r="M3672">
        <f>'Venteo_Compresores reciprocante'!AO70</f>
        <v>8.1029446346621861E-2</v>
      </c>
      <c r="N3672">
        <f>IFERROR(IF(L3672="CO2",M3672,IF(L3672="CH4",M3672*Hoja1!$C$19,BASEDEDATOS!M3672*Hoja1!$C$20)),0)</f>
        <v>2.2688244977054119</v>
      </c>
    </row>
    <row r="3673" spans="2:14" x14ac:dyDescent="0.75">
      <c r="B3673" t="str">
        <f t="shared" si="39"/>
        <v>1B2aii</v>
      </c>
      <c r="C3673" t="str">
        <f>Hoja1!$C$31</f>
        <v>CRUDO</v>
      </c>
      <c r="D3673" t="s">
        <v>13</v>
      </c>
      <c r="E3673" t="s">
        <v>320</v>
      </c>
      <c r="F3673" t="s">
        <v>856</v>
      </c>
      <c r="L3673" t="s">
        <v>31</v>
      </c>
      <c r="M3673">
        <f>'Venteo_Compresores reciprocante'!AO71</f>
        <v>8.1029446346621861E-2</v>
      </c>
      <c r="N3673">
        <f>IFERROR(IF(L3673="CO2",M3673,IF(L3673="CH4",M3673*Hoja1!$C$19,BASEDEDATOS!M3673*Hoja1!$C$20)),0)</f>
        <v>2.2688244977054119</v>
      </c>
    </row>
    <row r="3674" spans="2:14" x14ac:dyDescent="0.75">
      <c r="B3674" t="str">
        <f t="shared" si="39"/>
        <v>1B2aii</v>
      </c>
      <c r="C3674" t="str">
        <f>Hoja1!$C$31</f>
        <v>CRUDO</v>
      </c>
      <c r="D3674" t="s">
        <v>13</v>
      </c>
      <c r="E3674" t="s">
        <v>320</v>
      </c>
      <c r="F3674" t="s">
        <v>856</v>
      </c>
      <c r="L3674" t="s">
        <v>31</v>
      </c>
      <c r="M3674">
        <f>'Venteo_Compresores reciprocante'!AO72</f>
        <v>8.1029446346621861E-2</v>
      </c>
      <c r="N3674">
        <f>IFERROR(IF(L3674="CO2",M3674,IF(L3674="CH4",M3674*Hoja1!$C$19,BASEDEDATOS!M3674*Hoja1!$C$20)),0)</f>
        <v>2.2688244977054119</v>
      </c>
    </row>
    <row r="3675" spans="2:14" x14ac:dyDescent="0.75">
      <c r="B3675" t="str">
        <f t="shared" si="39"/>
        <v>1B2aii</v>
      </c>
      <c r="C3675" t="str">
        <f>Hoja1!$C$31</f>
        <v>CRUDO</v>
      </c>
      <c r="D3675" t="s">
        <v>13</v>
      </c>
      <c r="E3675" t="s">
        <v>320</v>
      </c>
      <c r="F3675" t="s">
        <v>856</v>
      </c>
      <c r="L3675" t="s">
        <v>31</v>
      </c>
      <c r="M3675">
        <f>'Venteo_Compresores reciprocante'!AO73</f>
        <v>4.0514723173310931E-2</v>
      </c>
      <c r="N3675">
        <f>IFERROR(IF(L3675="CO2",M3675,IF(L3675="CH4",M3675*Hoja1!$C$19,BASEDEDATOS!M3675*Hoja1!$C$20)),0)</f>
        <v>1.134412248852706</v>
      </c>
    </row>
    <row r="3676" spans="2:14" x14ac:dyDescent="0.75">
      <c r="B3676" t="str">
        <f t="shared" si="39"/>
        <v>1B2aii</v>
      </c>
      <c r="C3676" t="str">
        <f>Hoja1!$C$31</f>
        <v>CRUDO</v>
      </c>
      <c r="D3676" t="s">
        <v>13</v>
      </c>
      <c r="E3676" t="s">
        <v>320</v>
      </c>
      <c r="F3676" t="s">
        <v>856</v>
      </c>
      <c r="L3676" t="s">
        <v>31</v>
      </c>
      <c r="M3676">
        <f>'Venteo_Compresores reciprocante'!AO74</f>
        <v>7.1328737981181225E-3</v>
      </c>
      <c r="N3676">
        <f>IFERROR(IF(L3676="CO2",M3676,IF(L3676="CH4",M3676*Hoja1!$C$19,BASEDEDATOS!M3676*Hoja1!$C$20)),0)</f>
        <v>0.19972046634730742</v>
      </c>
    </row>
    <row r="3677" spans="2:14" x14ac:dyDescent="0.75">
      <c r="B3677" t="str">
        <f t="shared" si="39"/>
        <v>1B2aii</v>
      </c>
      <c r="C3677" t="str">
        <f>Hoja1!$C$31</f>
        <v>CRUDO</v>
      </c>
      <c r="D3677" t="s">
        <v>13</v>
      </c>
      <c r="E3677" t="s">
        <v>320</v>
      </c>
      <c r="F3677" t="s">
        <v>856</v>
      </c>
      <c r="L3677" t="s">
        <v>31</v>
      </c>
      <c r="M3677">
        <f>'Venteo_Compresores reciprocante'!AO75</f>
        <v>7.1328737981181225E-3</v>
      </c>
      <c r="N3677">
        <f>IFERROR(IF(L3677="CO2",M3677,IF(L3677="CH4",M3677*Hoja1!$C$19,BASEDEDATOS!M3677*Hoja1!$C$20)),0)</f>
        <v>0.19972046634730742</v>
      </c>
    </row>
    <row r="3678" spans="2:14" x14ac:dyDescent="0.75">
      <c r="B3678" t="str">
        <f t="shared" si="39"/>
        <v>1B2aii</v>
      </c>
      <c r="C3678" t="str">
        <f>Hoja1!$C$31</f>
        <v>CRUDO</v>
      </c>
      <c r="D3678" t="s">
        <v>13</v>
      </c>
      <c r="E3678" t="s">
        <v>320</v>
      </c>
      <c r="F3678" t="s">
        <v>856</v>
      </c>
      <c r="L3678" t="s">
        <v>31</v>
      </c>
      <c r="M3678">
        <f>'Venteo_Compresores reciprocante'!AO76</f>
        <v>7.1328737981181225E-3</v>
      </c>
      <c r="N3678">
        <f>IFERROR(IF(L3678="CO2",M3678,IF(L3678="CH4",M3678*Hoja1!$C$19,BASEDEDATOS!M3678*Hoja1!$C$20)),0)</f>
        <v>0.19972046634730742</v>
      </c>
    </row>
    <row r="3679" spans="2:14" x14ac:dyDescent="0.75">
      <c r="B3679" t="str">
        <f t="shared" si="39"/>
        <v>1B2aii</v>
      </c>
      <c r="C3679" t="str">
        <f>Hoja1!$C$31</f>
        <v>CRUDO</v>
      </c>
      <c r="D3679" t="s">
        <v>13</v>
      </c>
      <c r="E3679" t="s">
        <v>320</v>
      </c>
      <c r="F3679" t="s">
        <v>856</v>
      </c>
      <c r="L3679" t="s">
        <v>31</v>
      </c>
      <c r="M3679">
        <f>'Venteo_Compresores reciprocante'!AO77</f>
        <v>2.8531495192472482E-3</v>
      </c>
      <c r="N3679">
        <f>IFERROR(IF(L3679="CO2",M3679,IF(L3679="CH4",M3679*Hoja1!$C$19,BASEDEDATOS!M3679*Hoja1!$C$20)),0)</f>
        <v>7.9888186538922948E-2</v>
      </c>
    </row>
    <row r="3680" spans="2:14" x14ac:dyDescent="0.75">
      <c r="B3680" t="str">
        <f t="shared" si="39"/>
        <v>1B2aii</v>
      </c>
      <c r="C3680" t="str">
        <f>Hoja1!$C$31</f>
        <v>CRUDO</v>
      </c>
      <c r="D3680" t="s">
        <v>13</v>
      </c>
      <c r="E3680" t="s">
        <v>320</v>
      </c>
      <c r="F3680" t="s">
        <v>856</v>
      </c>
      <c r="L3680" t="s">
        <v>31</v>
      </c>
      <c r="M3680">
        <f>'Venteo_Compresores reciprocante'!AO78</f>
        <v>3.1384644711719726E-3</v>
      </c>
      <c r="N3680">
        <f>IFERROR(IF(L3680="CO2",M3680,IF(L3680="CH4",M3680*Hoja1!$C$19,BASEDEDATOS!M3680*Hoja1!$C$20)),0)</f>
        <v>8.787700519281523E-2</v>
      </c>
    </row>
    <row r="3681" spans="2:14" x14ac:dyDescent="0.75">
      <c r="B3681" t="str">
        <f t="shared" si="39"/>
        <v>1B2aii</v>
      </c>
      <c r="C3681" t="str">
        <f>Hoja1!$C$31</f>
        <v>CRUDO</v>
      </c>
      <c r="D3681" t="s">
        <v>13</v>
      </c>
      <c r="E3681" t="s">
        <v>320</v>
      </c>
      <c r="F3681" t="s">
        <v>856</v>
      </c>
      <c r="L3681" t="s">
        <v>31</v>
      </c>
      <c r="M3681">
        <f>'Venteo_Compresores reciprocante'!AO79</f>
        <v>3.4237794230966979E-3</v>
      </c>
      <c r="N3681">
        <f>IFERROR(IF(L3681="CO2",M3681,IF(L3681="CH4",M3681*Hoja1!$C$19,BASEDEDATOS!M3681*Hoja1!$C$20)),0)</f>
        <v>9.586582384670754E-2</v>
      </c>
    </row>
    <row r="3682" spans="2:14" x14ac:dyDescent="0.75">
      <c r="B3682" t="str">
        <f t="shared" si="39"/>
        <v>1B2aii</v>
      </c>
      <c r="C3682" t="str">
        <f>Hoja1!$C$31</f>
        <v>CRUDO</v>
      </c>
      <c r="D3682" t="s">
        <v>13</v>
      </c>
      <c r="E3682" t="s">
        <v>320</v>
      </c>
      <c r="F3682" t="s">
        <v>856</v>
      </c>
      <c r="L3682" t="s">
        <v>31</v>
      </c>
      <c r="M3682">
        <f>'Venteo_Compresores reciprocante'!AO80</f>
        <v>0</v>
      </c>
      <c r="N3682">
        <f>IFERROR(IF(L3682="CO2",M3682,IF(L3682="CH4",M3682*Hoja1!$C$19,BASEDEDATOS!M3682*Hoja1!$C$20)),0)</f>
        <v>0</v>
      </c>
    </row>
    <row r="3683" spans="2:14" x14ac:dyDescent="0.75">
      <c r="B3683" t="str">
        <f t="shared" ref="B3683:B3746" si="40">IF(C3683="CRUDO","1B2aii","1B2bii")</f>
        <v>1B2aii</v>
      </c>
      <c r="C3683" t="str">
        <f>Hoja1!$C$31</f>
        <v>CRUDO</v>
      </c>
      <c r="D3683" t="s">
        <v>13</v>
      </c>
      <c r="E3683" t="s">
        <v>320</v>
      </c>
      <c r="F3683" t="s">
        <v>856</v>
      </c>
      <c r="L3683" t="s">
        <v>31</v>
      </c>
      <c r="M3683">
        <f>'Venteo_Compresores reciprocante'!AO81</f>
        <v>0</v>
      </c>
      <c r="N3683">
        <f>IFERROR(IF(L3683="CO2",M3683,IF(L3683="CH4",M3683*Hoja1!$C$19,BASEDEDATOS!M3683*Hoja1!$C$20)),0)</f>
        <v>0</v>
      </c>
    </row>
    <row r="3684" spans="2:14" x14ac:dyDescent="0.75">
      <c r="B3684" t="str">
        <f t="shared" si="40"/>
        <v>1B2aii</v>
      </c>
      <c r="C3684" t="str">
        <f>Hoja1!$C$31</f>
        <v>CRUDO</v>
      </c>
      <c r="D3684" t="s">
        <v>13</v>
      </c>
      <c r="E3684" t="s">
        <v>320</v>
      </c>
      <c r="F3684" t="s">
        <v>856</v>
      </c>
      <c r="L3684" t="s">
        <v>31</v>
      </c>
      <c r="M3684">
        <f>'Venteo_Compresores reciprocante'!AO82</f>
        <v>0</v>
      </c>
      <c r="N3684">
        <f>IFERROR(IF(L3684="CO2",M3684,IF(L3684="CH4",M3684*Hoja1!$C$19,BASEDEDATOS!M3684*Hoja1!$C$20)),0)</f>
        <v>0</v>
      </c>
    </row>
    <row r="3685" spans="2:14" x14ac:dyDescent="0.75">
      <c r="B3685" t="str">
        <f t="shared" si="40"/>
        <v>1B2aii</v>
      </c>
      <c r="C3685" t="str">
        <f>Hoja1!$C$31</f>
        <v>CRUDO</v>
      </c>
      <c r="D3685" t="s">
        <v>13</v>
      </c>
      <c r="E3685" t="s">
        <v>320</v>
      </c>
      <c r="F3685" t="s">
        <v>856</v>
      </c>
      <c r="L3685" t="s">
        <v>31</v>
      </c>
      <c r="M3685">
        <f>'Venteo_Compresores reciprocante'!AO83</f>
        <v>0</v>
      </c>
      <c r="N3685">
        <f>IFERROR(IF(L3685="CO2",M3685,IF(L3685="CH4",M3685*Hoja1!$C$19,BASEDEDATOS!M3685*Hoja1!$C$20)),0)</f>
        <v>0</v>
      </c>
    </row>
    <row r="3686" spans="2:14" x14ac:dyDescent="0.75">
      <c r="B3686" t="str">
        <f t="shared" si="40"/>
        <v>1B2aii</v>
      </c>
      <c r="C3686" t="str">
        <f>Hoja1!$C$31</f>
        <v>CRUDO</v>
      </c>
      <c r="D3686" t="s">
        <v>13</v>
      </c>
      <c r="E3686" t="s">
        <v>320</v>
      </c>
      <c r="F3686" t="s">
        <v>856</v>
      </c>
      <c r="L3686" t="s">
        <v>31</v>
      </c>
      <c r="M3686">
        <f>'Venteo_Compresores reciprocante'!AO84</f>
        <v>0</v>
      </c>
      <c r="N3686">
        <f>IFERROR(IF(L3686="CO2",M3686,IF(L3686="CH4",M3686*Hoja1!$C$19,BASEDEDATOS!M3686*Hoja1!$C$20)),0)</f>
        <v>0</v>
      </c>
    </row>
    <row r="3687" spans="2:14" x14ac:dyDescent="0.75">
      <c r="B3687" t="str">
        <f t="shared" si="40"/>
        <v>1B2aii</v>
      </c>
      <c r="C3687" t="str">
        <f>Hoja1!$C$31</f>
        <v>CRUDO</v>
      </c>
      <c r="D3687" t="s">
        <v>13</v>
      </c>
      <c r="E3687" t="s">
        <v>320</v>
      </c>
      <c r="F3687" t="s">
        <v>856</v>
      </c>
      <c r="L3687" t="s">
        <v>31</v>
      </c>
      <c r="M3687">
        <f>'Venteo_Compresores reciprocante'!AO85</f>
        <v>0</v>
      </c>
      <c r="N3687">
        <f>IFERROR(IF(L3687="CO2",M3687,IF(L3687="CH4",M3687*Hoja1!$C$19,BASEDEDATOS!M3687*Hoja1!$C$20)),0)</f>
        <v>0</v>
      </c>
    </row>
    <row r="3688" spans="2:14" x14ac:dyDescent="0.75">
      <c r="B3688" t="str">
        <f t="shared" si="40"/>
        <v>1B2aii</v>
      </c>
      <c r="C3688" t="str">
        <f>Hoja1!$C$31</f>
        <v>CRUDO</v>
      </c>
      <c r="D3688" t="s">
        <v>13</v>
      </c>
      <c r="E3688" t="s">
        <v>320</v>
      </c>
      <c r="F3688" t="s">
        <v>856</v>
      </c>
      <c r="L3688" t="s">
        <v>31</v>
      </c>
      <c r="M3688">
        <f>'Venteo_Compresores reciprocante'!AO86</f>
        <v>0</v>
      </c>
      <c r="N3688">
        <f>IFERROR(IF(L3688="CO2",M3688,IF(L3688="CH4",M3688*Hoja1!$C$19,BASEDEDATOS!M3688*Hoja1!$C$20)),0)</f>
        <v>0</v>
      </c>
    </row>
    <row r="3689" spans="2:14" x14ac:dyDescent="0.75">
      <c r="B3689" t="str">
        <f t="shared" si="40"/>
        <v>1B2aii</v>
      </c>
      <c r="C3689" t="str">
        <f>Hoja1!$C$31</f>
        <v>CRUDO</v>
      </c>
      <c r="D3689" t="s">
        <v>13</v>
      </c>
      <c r="E3689" t="s">
        <v>320</v>
      </c>
      <c r="F3689" t="s">
        <v>856</v>
      </c>
      <c r="L3689" t="s">
        <v>31</v>
      </c>
      <c r="M3689">
        <f>'Venteo_Compresores reciprocante'!AO87</f>
        <v>0</v>
      </c>
      <c r="N3689">
        <f>IFERROR(IF(L3689="CO2",M3689,IF(L3689="CH4",M3689*Hoja1!$C$19,BASEDEDATOS!M3689*Hoja1!$C$20)),0)</f>
        <v>0</v>
      </c>
    </row>
    <row r="3690" spans="2:14" x14ac:dyDescent="0.75">
      <c r="B3690" t="str">
        <f t="shared" si="40"/>
        <v>1B2aii</v>
      </c>
      <c r="C3690" t="str">
        <f>Hoja1!$C$31</f>
        <v>CRUDO</v>
      </c>
      <c r="D3690" t="s">
        <v>13</v>
      </c>
      <c r="E3690" t="s">
        <v>320</v>
      </c>
      <c r="F3690" t="s">
        <v>856</v>
      </c>
      <c r="L3690" t="s">
        <v>31</v>
      </c>
      <c r="M3690">
        <f>'Venteo_Compresores reciprocante'!AO88</f>
        <v>0</v>
      </c>
      <c r="N3690">
        <f>IFERROR(IF(L3690="CO2",M3690,IF(L3690="CH4",M3690*Hoja1!$C$19,BASEDEDATOS!M3690*Hoja1!$C$20)),0)</f>
        <v>0</v>
      </c>
    </row>
    <row r="3691" spans="2:14" x14ac:dyDescent="0.75">
      <c r="B3691" t="str">
        <f t="shared" si="40"/>
        <v>1B2aii</v>
      </c>
      <c r="C3691" t="str">
        <f>Hoja1!$C$31</f>
        <v>CRUDO</v>
      </c>
      <c r="D3691" t="s">
        <v>13</v>
      </c>
      <c r="E3691" t="s">
        <v>320</v>
      </c>
      <c r="F3691" t="s">
        <v>856</v>
      </c>
      <c r="L3691" t="s">
        <v>31</v>
      </c>
      <c r="M3691">
        <f>'Venteo_Compresores reciprocante'!AO89</f>
        <v>0</v>
      </c>
      <c r="N3691">
        <f>IFERROR(IF(L3691="CO2",M3691,IF(L3691="CH4",M3691*Hoja1!$C$19,BASEDEDATOS!M3691*Hoja1!$C$20)),0)</f>
        <v>0</v>
      </c>
    </row>
    <row r="3692" spans="2:14" x14ac:dyDescent="0.75">
      <c r="B3692" t="str">
        <f t="shared" si="40"/>
        <v>1B2aii</v>
      </c>
      <c r="C3692" t="str">
        <f>Hoja1!$C$31</f>
        <v>CRUDO</v>
      </c>
      <c r="D3692" t="s">
        <v>13</v>
      </c>
      <c r="E3692" t="s">
        <v>320</v>
      </c>
      <c r="F3692" t="s">
        <v>856</v>
      </c>
      <c r="L3692" t="s">
        <v>31</v>
      </c>
      <c r="M3692">
        <f>'Venteo_Compresores reciprocante'!AO90</f>
        <v>0</v>
      </c>
      <c r="N3692">
        <f>IFERROR(IF(L3692="CO2",M3692,IF(L3692="CH4",M3692*Hoja1!$C$19,BASEDEDATOS!M3692*Hoja1!$C$20)),0)</f>
        <v>0</v>
      </c>
    </row>
    <row r="3693" spans="2:14" x14ac:dyDescent="0.75">
      <c r="B3693" t="str">
        <f t="shared" si="40"/>
        <v>1B2aii</v>
      </c>
      <c r="C3693" t="str">
        <f>Hoja1!$C$31</f>
        <v>CRUDO</v>
      </c>
      <c r="D3693" t="s">
        <v>13</v>
      </c>
      <c r="E3693" t="s">
        <v>320</v>
      </c>
      <c r="F3693" t="s">
        <v>856</v>
      </c>
      <c r="L3693" t="s">
        <v>31</v>
      </c>
      <c r="M3693">
        <f>'Venteo_Compresores reciprocante'!AO91</f>
        <v>0</v>
      </c>
      <c r="N3693">
        <f>IFERROR(IF(L3693="CO2",M3693,IF(L3693="CH4",M3693*Hoja1!$C$19,BASEDEDATOS!M3693*Hoja1!$C$20)),0)</f>
        <v>0</v>
      </c>
    </row>
    <row r="3694" spans="2:14" x14ac:dyDescent="0.75">
      <c r="B3694" t="str">
        <f t="shared" si="40"/>
        <v>1B2aii</v>
      </c>
      <c r="C3694" t="str">
        <f>Hoja1!$C$31</f>
        <v>CRUDO</v>
      </c>
      <c r="D3694" t="s">
        <v>13</v>
      </c>
      <c r="E3694" t="s">
        <v>320</v>
      </c>
      <c r="F3694" t="s">
        <v>856</v>
      </c>
      <c r="L3694" t="s">
        <v>31</v>
      </c>
      <c r="M3694">
        <f>'Venteo_Compresores reciprocante'!AO92</f>
        <v>0</v>
      </c>
      <c r="N3694">
        <f>IFERROR(IF(L3694="CO2",M3694,IF(L3694="CH4",M3694*Hoja1!$C$19,BASEDEDATOS!M3694*Hoja1!$C$20)),0)</f>
        <v>0</v>
      </c>
    </row>
    <row r="3695" spans="2:14" x14ac:dyDescent="0.75">
      <c r="B3695" t="str">
        <f t="shared" si="40"/>
        <v>1B2aii</v>
      </c>
      <c r="C3695" t="str">
        <f>Hoja1!$C$31</f>
        <v>CRUDO</v>
      </c>
      <c r="D3695" t="s">
        <v>13</v>
      </c>
      <c r="E3695" t="s">
        <v>320</v>
      </c>
      <c r="F3695" t="s">
        <v>856</v>
      </c>
      <c r="L3695" t="s">
        <v>31</v>
      </c>
      <c r="M3695">
        <f>'Venteo_Compresores reciprocante'!AO93</f>
        <v>0</v>
      </c>
      <c r="N3695">
        <f>IFERROR(IF(L3695="CO2",M3695,IF(L3695="CH4",M3695*Hoja1!$C$19,BASEDEDATOS!M3695*Hoja1!$C$20)),0)</f>
        <v>0</v>
      </c>
    </row>
    <row r="3696" spans="2:14" x14ac:dyDescent="0.75">
      <c r="B3696" t="str">
        <f t="shared" si="40"/>
        <v>1B2aii</v>
      </c>
      <c r="C3696" t="str">
        <f>Hoja1!$C$31</f>
        <v>CRUDO</v>
      </c>
      <c r="D3696" t="s">
        <v>13</v>
      </c>
      <c r="E3696" t="s">
        <v>320</v>
      </c>
      <c r="F3696" t="s">
        <v>856</v>
      </c>
      <c r="L3696" t="s">
        <v>31</v>
      </c>
      <c r="M3696">
        <f>'Venteo_Compresores reciprocante'!AO94</f>
        <v>0</v>
      </c>
      <c r="N3696">
        <f>IFERROR(IF(L3696="CO2",M3696,IF(L3696="CH4",M3696*Hoja1!$C$19,BASEDEDATOS!M3696*Hoja1!$C$20)),0)</f>
        <v>0</v>
      </c>
    </row>
    <row r="3697" spans="2:14" x14ac:dyDescent="0.75">
      <c r="B3697" t="str">
        <f t="shared" si="40"/>
        <v>1B2aii</v>
      </c>
      <c r="C3697" t="str">
        <f>Hoja1!$C$31</f>
        <v>CRUDO</v>
      </c>
      <c r="D3697" t="s">
        <v>13</v>
      </c>
      <c r="E3697" t="s">
        <v>320</v>
      </c>
      <c r="F3697" t="s">
        <v>856</v>
      </c>
      <c r="L3697" t="s">
        <v>31</v>
      </c>
      <c r="M3697">
        <f>'Venteo_Compresores reciprocante'!AO95</f>
        <v>0</v>
      </c>
      <c r="N3697">
        <f>IFERROR(IF(L3697="CO2",M3697,IF(L3697="CH4",M3697*Hoja1!$C$19,BASEDEDATOS!M3697*Hoja1!$C$20)),0)</f>
        <v>0</v>
      </c>
    </row>
    <row r="3698" spans="2:14" x14ac:dyDescent="0.75">
      <c r="B3698" t="str">
        <f t="shared" si="40"/>
        <v>1B2aii</v>
      </c>
      <c r="C3698" t="str">
        <f>Hoja1!$C$31</f>
        <v>CRUDO</v>
      </c>
      <c r="D3698" t="s">
        <v>13</v>
      </c>
      <c r="E3698" t="s">
        <v>320</v>
      </c>
      <c r="F3698" t="s">
        <v>856</v>
      </c>
      <c r="L3698" t="s">
        <v>31</v>
      </c>
      <c r="M3698">
        <f>'Venteo_Compresores reciprocante'!AO96</f>
        <v>0</v>
      </c>
      <c r="N3698">
        <f>IFERROR(IF(L3698="CO2",M3698,IF(L3698="CH4",M3698*Hoja1!$C$19,BASEDEDATOS!M3698*Hoja1!$C$20)),0)</f>
        <v>0</v>
      </c>
    </row>
    <row r="3699" spans="2:14" x14ac:dyDescent="0.75">
      <c r="B3699" t="str">
        <f t="shared" si="40"/>
        <v>1B2aii</v>
      </c>
      <c r="C3699" t="str">
        <f>Hoja1!$C$31</f>
        <v>CRUDO</v>
      </c>
      <c r="D3699" t="s">
        <v>13</v>
      </c>
      <c r="E3699" t="s">
        <v>320</v>
      </c>
      <c r="F3699" t="s">
        <v>856</v>
      </c>
      <c r="L3699" t="s">
        <v>31</v>
      </c>
      <c r="M3699">
        <f>'Venteo_Compresores reciprocante'!AO97</f>
        <v>0</v>
      </c>
      <c r="N3699">
        <f>IFERROR(IF(L3699="CO2",M3699,IF(L3699="CH4",M3699*Hoja1!$C$19,BASEDEDATOS!M3699*Hoja1!$C$20)),0)</f>
        <v>0</v>
      </c>
    </row>
    <row r="3700" spans="2:14" x14ac:dyDescent="0.75">
      <c r="B3700" t="str">
        <f t="shared" si="40"/>
        <v>1B2aii</v>
      </c>
      <c r="C3700" t="str">
        <f>Hoja1!$C$31</f>
        <v>CRUDO</v>
      </c>
      <c r="D3700" t="s">
        <v>13</v>
      </c>
      <c r="E3700" t="s">
        <v>320</v>
      </c>
      <c r="F3700" t="s">
        <v>856</v>
      </c>
      <c r="L3700" t="s">
        <v>31</v>
      </c>
      <c r="M3700">
        <f>'Venteo_Compresores reciprocante'!AO98</f>
        <v>0</v>
      </c>
      <c r="N3700">
        <f>IFERROR(IF(L3700="CO2",M3700,IF(L3700="CH4",M3700*Hoja1!$C$19,BASEDEDATOS!M3700*Hoja1!$C$20)),0)</f>
        <v>0</v>
      </c>
    </row>
    <row r="3701" spans="2:14" x14ac:dyDescent="0.75">
      <c r="B3701" t="str">
        <f t="shared" si="40"/>
        <v>1B2aii</v>
      </c>
      <c r="C3701" t="str">
        <f>Hoja1!$C$31</f>
        <v>CRUDO</v>
      </c>
      <c r="D3701" t="s">
        <v>13</v>
      </c>
      <c r="E3701" t="s">
        <v>320</v>
      </c>
      <c r="F3701" t="s">
        <v>856</v>
      </c>
      <c r="L3701" t="s">
        <v>31</v>
      </c>
      <c r="M3701">
        <f>'Venteo_Compresores reciprocante'!AO99</f>
        <v>0</v>
      </c>
      <c r="N3701">
        <f>IFERROR(IF(L3701="CO2",M3701,IF(L3701="CH4",M3701*Hoja1!$C$19,BASEDEDATOS!M3701*Hoja1!$C$20)),0)</f>
        <v>0</v>
      </c>
    </row>
    <row r="3702" spans="2:14" x14ac:dyDescent="0.75">
      <c r="B3702" t="str">
        <f t="shared" si="40"/>
        <v>1B2aii</v>
      </c>
      <c r="C3702" t="str">
        <f>Hoja1!$C$31</f>
        <v>CRUDO</v>
      </c>
      <c r="D3702" t="s">
        <v>13</v>
      </c>
      <c r="E3702" t="s">
        <v>320</v>
      </c>
      <c r="F3702" t="s">
        <v>856</v>
      </c>
      <c r="L3702" t="s">
        <v>31</v>
      </c>
      <c r="M3702">
        <f>'Venteo_Compresores reciprocante'!AO100</f>
        <v>0</v>
      </c>
      <c r="N3702">
        <f>IFERROR(IF(L3702="CO2",M3702,IF(L3702="CH4",M3702*Hoja1!$C$19,BASEDEDATOS!M3702*Hoja1!$C$20)),0)</f>
        <v>0</v>
      </c>
    </row>
    <row r="3703" spans="2:14" x14ac:dyDescent="0.75">
      <c r="B3703" t="str">
        <f t="shared" si="40"/>
        <v>1B2aii</v>
      </c>
      <c r="C3703" t="str">
        <f>Hoja1!$C$31</f>
        <v>CRUDO</v>
      </c>
      <c r="D3703" t="s">
        <v>13</v>
      </c>
      <c r="E3703" t="s">
        <v>320</v>
      </c>
      <c r="F3703" t="s">
        <v>856</v>
      </c>
      <c r="L3703" t="s">
        <v>31</v>
      </c>
      <c r="M3703">
        <f>'Venteo_Compresores reciprocante'!AO101</f>
        <v>0</v>
      </c>
      <c r="N3703">
        <f>IFERROR(IF(L3703="CO2",M3703,IF(L3703="CH4",M3703*Hoja1!$C$19,BASEDEDATOS!M3703*Hoja1!$C$20)),0)</f>
        <v>0</v>
      </c>
    </row>
    <row r="3704" spans="2:14" x14ac:dyDescent="0.75">
      <c r="B3704" t="str">
        <f t="shared" si="40"/>
        <v>1B2aii</v>
      </c>
      <c r="C3704" t="str">
        <f>Hoja1!$C$31</f>
        <v>CRUDO</v>
      </c>
      <c r="D3704" t="s">
        <v>13</v>
      </c>
      <c r="E3704" t="s">
        <v>320</v>
      </c>
      <c r="F3704" t="s">
        <v>856</v>
      </c>
      <c r="L3704" t="s">
        <v>31</v>
      </c>
      <c r="M3704">
        <f>'Venteo_Compresores reciprocante'!AO102</f>
        <v>0</v>
      </c>
      <c r="N3704">
        <f>IFERROR(IF(L3704="CO2",M3704,IF(L3704="CH4",M3704*Hoja1!$C$19,BASEDEDATOS!M3704*Hoja1!$C$20)),0)</f>
        <v>0</v>
      </c>
    </row>
    <row r="3705" spans="2:14" x14ac:dyDescent="0.75">
      <c r="B3705" t="str">
        <f t="shared" si="40"/>
        <v>1B2aii</v>
      </c>
      <c r="C3705" t="str">
        <f>Hoja1!$C$31</f>
        <v>CRUDO</v>
      </c>
      <c r="D3705" t="s">
        <v>13</v>
      </c>
      <c r="E3705" t="s">
        <v>320</v>
      </c>
      <c r="F3705" t="s">
        <v>856</v>
      </c>
      <c r="L3705" t="s">
        <v>31</v>
      </c>
      <c r="M3705">
        <f>'Venteo_Compresores reciprocante'!AO103</f>
        <v>0</v>
      </c>
      <c r="N3705">
        <f>IFERROR(IF(L3705="CO2",M3705,IF(L3705="CH4",M3705*Hoja1!$C$19,BASEDEDATOS!M3705*Hoja1!$C$20)),0)</f>
        <v>0</v>
      </c>
    </row>
    <row r="3706" spans="2:14" x14ac:dyDescent="0.75">
      <c r="B3706" t="str">
        <f t="shared" si="40"/>
        <v>1B2aii</v>
      </c>
      <c r="C3706" t="str">
        <f>Hoja1!$C$31</f>
        <v>CRUDO</v>
      </c>
      <c r="D3706" t="s">
        <v>13</v>
      </c>
      <c r="E3706" t="s">
        <v>320</v>
      </c>
      <c r="F3706" t="s">
        <v>856</v>
      </c>
      <c r="L3706" t="s">
        <v>31</v>
      </c>
      <c r="M3706">
        <f>'Venteo_Compresores reciprocante'!AO104</f>
        <v>0</v>
      </c>
      <c r="N3706">
        <f>IFERROR(IF(L3706="CO2",M3706,IF(L3706="CH4",M3706*Hoja1!$C$19,BASEDEDATOS!M3706*Hoja1!$C$20)),0)</f>
        <v>0</v>
      </c>
    </row>
    <row r="3707" spans="2:14" x14ac:dyDescent="0.75">
      <c r="B3707" t="str">
        <f t="shared" si="40"/>
        <v>1B2aii</v>
      </c>
      <c r="C3707" t="str">
        <f>Hoja1!$C$31</f>
        <v>CRUDO</v>
      </c>
      <c r="D3707" t="s">
        <v>13</v>
      </c>
      <c r="E3707" t="s">
        <v>320</v>
      </c>
      <c r="F3707" t="s">
        <v>856</v>
      </c>
      <c r="L3707" t="s">
        <v>31</v>
      </c>
      <c r="M3707">
        <f>'Venteo_Compresores reciprocante'!AO105</f>
        <v>0</v>
      </c>
      <c r="N3707">
        <f>IFERROR(IF(L3707="CO2",M3707,IF(L3707="CH4",M3707*Hoja1!$C$19,BASEDEDATOS!M3707*Hoja1!$C$20)),0)</f>
        <v>0</v>
      </c>
    </row>
    <row r="3708" spans="2:14" x14ac:dyDescent="0.75">
      <c r="B3708" t="str">
        <f t="shared" si="40"/>
        <v>1B2aii</v>
      </c>
      <c r="C3708" t="str">
        <f>Hoja1!$C$31</f>
        <v>CRUDO</v>
      </c>
      <c r="D3708" t="s">
        <v>13</v>
      </c>
      <c r="E3708" t="s">
        <v>320</v>
      </c>
      <c r="F3708" t="s">
        <v>856</v>
      </c>
      <c r="L3708" t="s">
        <v>31</v>
      </c>
      <c r="M3708">
        <f>'Venteo_Compresores reciprocante'!AO106</f>
        <v>0</v>
      </c>
      <c r="N3708">
        <f>IFERROR(IF(L3708="CO2",M3708,IF(L3708="CH4",M3708*Hoja1!$C$19,BASEDEDATOS!M3708*Hoja1!$C$20)),0)</f>
        <v>0</v>
      </c>
    </row>
    <row r="3709" spans="2:14" x14ac:dyDescent="0.75">
      <c r="B3709" t="str">
        <f t="shared" si="40"/>
        <v>1B2aii</v>
      </c>
      <c r="C3709" t="str">
        <f>Hoja1!$C$31</f>
        <v>CRUDO</v>
      </c>
      <c r="D3709" t="s">
        <v>13</v>
      </c>
      <c r="E3709" t="s">
        <v>320</v>
      </c>
      <c r="F3709" t="s">
        <v>856</v>
      </c>
      <c r="L3709" t="s">
        <v>31</v>
      </c>
      <c r="M3709">
        <f>'Venteo_Compresores reciprocante'!AO107</f>
        <v>0</v>
      </c>
      <c r="N3709">
        <f>IFERROR(IF(L3709="CO2",M3709,IF(L3709="CH4",M3709*Hoja1!$C$19,BASEDEDATOS!M3709*Hoja1!$C$20)),0)</f>
        <v>0</v>
      </c>
    </row>
    <row r="3710" spans="2:14" x14ac:dyDescent="0.75">
      <c r="B3710" t="str">
        <f t="shared" si="40"/>
        <v>1B2aii</v>
      </c>
      <c r="C3710" t="str">
        <f>Hoja1!$C$31</f>
        <v>CRUDO</v>
      </c>
      <c r="D3710" t="s">
        <v>13</v>
      </c>
      <c r="E3710" t="s">
        <v>320</v>
      </c>
      <c r="F3710" t="s">
        <v>856</v>
      </c>
      <c r="L3710" t="s">
        <v>31</v>
      </c>
      <c r="M3710">
        <f>'Venteo_Compresores reciprocante'!AO108</f>
        <v>0</v>
      </c>
      <c r="N3710">
        <f>IFERROR(IF(L3710="CO2",M3710,IF(L3710="CH4",M3710*Hoja1!$C$19,BASEDEDATOS!M3710*Hoja1!$C$20)),0)</f>
        <v>0</v>
      </c>
    </row>
    <row r="3711" spans="2:14" x14ac:dyDescent="0.75">
      <c r="B3711" t="str">
        <f t="shared" si="40"/>
        <v>1B2aii</v>
      </c>
      <c r="C3711" t="str">
        <f>Hoja1!$C$31</f>
        <v>CRUDO</v>
      </c>
      <c r="D3711" t="s">
        <v>13</v>
      </c>
      <c r="E3711" t="s">
        <v>320</v>
      </c>
      <c r="F3711" t="s">
        <v>856</v>
      </c>
      <c r="L3711" t="s">
        <v>31</v>
      </c>
      <c r="M3711">
        <f>'Venteo_Compresores reciprocante'!AO109</f>
        <v>0</v>
      </c>
      <c r="N3711">
        <f>IFERROR(IF(L3711="CO2",M3711,IF(L3711="CH4",M3711*Hoja1!$C$19,BASEDEDATOS!M3711*Hoja1!$C$20)),0)</f>
        <v>0</v>
      </c>
    </row>
    <row r="3712" spans="2:14" x14ac:dyDescent="0.75">
      <c r="B3712" t="str">
        <f t="shared" si="40"/>
        <v>1B2aii</v>
      </c>
      <c r="C3712" t="str">
        <f>Hoja1!$C$31</f>
        <v>CRUDO</v>
      </c>
      <c r="D3712" t="s">
        <v>13</v>
      </c>
      <c r="E3712" t="s">
        <v>320</v>
      </c>
      <c r="F3712" t="s">
        <v>856</v>
      </c>
      <c r="L3712" t="s">
        <v>31</v>
      </c>
      <c r="M3712">
        <f>'Venteo_Compresores reciprocante'!AO110</f>
        <v>0</v>
      </c>
      <c r="N3712">
        <f>IFERROR(IF(L3712="CO2",M3712,IF(L3712="CH4",M3712*Hoja1!$C$19,BASEDEDATOS!M3712*Hoja1!$C$20)),0)</f>
        <v>0</v>
      </c>
    </row>
    <row r="3713" spans="2:14" x14ac:dyDescent="0.75">
      <c r="B3713" t="str">
        <f t="shared" si="40"/>
        <v>1B2aii</v>
      </c>
      <c r="C3713" t="str">
        <f>Hoja1!$C$31</f>
        <v>CRUDO</v>
      </c>
      <c r="D3713" t="s">
        <v>13</v>
      </c>
      <c r="E3713" t="s">
        <v>320</v>
      </c>
      <c r="F3713" t="s">
        <v>856</v>
      </c>
      <c r="L3713" t="s">
        <v>31</v>
      </c>
      <c r="M3713">
        <f>'Venteo_Compresores reciprocante'!AO111</f>
        <v>0</v>
      </c>
      <c r="N3713">
        <f>IFERROR(IF(L3713="CO2",M3713,IF(L3713="CH4",M3713*Hoja1!$C$19,BASEDEDATOS!M3713*Hoja1!$C$20)),0)</f>
        <v>0</v>
      </c>
    </row>
    <row r="3714" spans="2:14" x14ac:dyDescent="0.75">
      <c r="B3714" t="str">
        <f t="shared" si="40"/>
        <v>1B2aii</v>
      </c>
      <c r="C3714" t="str">
        <f>Hoja1!$C$31</f>
        <v>CRUDO</v>
      </c>
      <c r="D3714" t="s">
        <v>13</v>
      </c>
      <c r="E3714" t="s">
        <v>320</v>
      </c>
      <c r="F3714" t="s">
        <v>856</v>
      </c>
      <c r="L3714" t="s">
        <v>31</v>
      </c>
      <c r="M3714">
        <f>'Venteo_Compresores reciprocante'!AO112</f>
        <v>0</v>
      </c>
      <c r="N3714">
        <f>IFERROR(IF(L3714="CO2",M3714,IF(L3714="CH4",M3714*Hoja1!$C$19,BASEDEDATOS!M3714*Hoja1!$C$20)),0)</f>
        <v>0</v>
      </c>
    </row>
    <row r="3715" spans="2:14" x14ac:dyDescent="0.75">
      <c r="B3715" t="str">
        <f t="shared" si="40"/>
        <v>1B2aii</v>
      </c>
      <c r="C3715" t="str">
        <f>Hoja1!$C$31</f>
        <v>CRUDO</v>
      </c>
      <c r="D3715" t="s">
        <v>13</v>
      </c>
      <c r="E3715" t="s">
        <v>320</v>
      </c>
      <c r="F3715" t="s">
        <v>856</v>
      </c>
      <c r="L3715" t="s">
        <v>31</v>
      </c>
      <c r="M3715">
        <f>'Venteo_Compresores reciprocante'!AO113</f>
        <v>0</v>
      </c>
      <c r="N3715">
        <f>IFERROR(IF(L3715="CO2",M3715,IF(L3715="CH4",M3715*Hoja1!$C$19,BASEDEDATOS!M3715*Hoja1!$C$20)),0)</f>
        <v>0</v>
      </c>
    </row>
    <row r="3716" spans="2:14" x14ac:dyDescent="0.75">
      <c r="B3716" t="str">
        <f t="shared" si="40"/>
        <v>1B2aii</v>
      </c>
      <c r="C3716" t="str">
        <f>Hoja1!$C$31</f>
        <v>CRUDO</v>
      </c>
      <c r="D3716" t="s">
        <v>13</v>
      </c>
      <c r="E3716" t="s">
        <v>320</v>
      </c>
      <c r="F3716" t="s">
        <v>856</v>
      </c>
      <c r="L3716" t="s">
        <v>31</v>
      </c>
      <c r="M3716">
        <f>'Venteo_Compresores reciprocante'!AO114</f>
        <v>0</v>
      </c>
      <c r="N3716">
        <f>IFERROR(IF(L3716="CO2",M3716,IF(L3716="CH4",M3716*Hoja1!$C$19,BASEDEDATOS!M3716*Hoja1!$C$20)),0)</f>
        <v>0</v>
      </c>
    </row>
    <row r="3717" spans="2:14" x14ac:dyDescent="0.75">
      <c r="B3717" t="str">
        <f t="shared" si="40"/>
        <v>1B2aii</v>
      </c>
      <c r="C3717" t="str">
        <f>Hoja1!$C$31</f>
        <v>CRUDO</v>
      </c>
      <c r="D3717" t="s">
        <v>13</v>
      </c>
      <c r="E3717" t="s">
        <v>320</v>
      </c>
      <c r="F3717" t="s">
        <v>856</v>
      </c>
      <c r="L3717" t="s">
        <v>31</v>
      </c>
      <c r="M3717">
        <f>'Venteo_Compresores reciprocante'!AO115</f>
        <v>0</v>
      </c>
      <c r="N3717">
        <f>IFERROR(IF(L3717="CO2",M3717,IF(L3717="CH4",M3717*Hoja1!$C$19,BASEDEDATOS!M3717*Hoja1!$C$20)),0)</f>
        <v>0</v>
      </c>
    </row>
    <row r="3718" spans="2:14" x14ac:dyDescent="0.75">
      <c r="B3718" t="str">
        <f t="shared" si="40"/>
        <v>1B2aii</v>
      </c>
      <c r="C3718" t="str">
        <f>Hoja1!$C$31</f>
        <v>CRUDO</v>
      </c>
      <c r="D3718" t="s">
        <v>13</v>
      </c>
      <c r="E3718" t="s">
        <v>320</v>
      </c>
      <c r="F3718" t="s">
        <v>856</v>
      </c>
      <c r="L3718" t="s">
        <v>31</v>
      </c>
      <c r="M3718">
        <f>'Venteo_Compresores reciprocante'!AO116</f>
        <v>0</v>
      </c>
      <c r="N3718">
        <f>IFERROR(IF(L3718="CO2",M3718,IF(L3718="CH4",M3718*Hoja1!$C$19,BASEDEDATOS!M3718*Hoja1!$C$20)),0)</f>
        <v>0</v>
      </c>
    </row>
    <row r="3719" spans="2:14" x14ac:dyDescent="0.75">
      <c r="B3719" t="str">
        <f t="shared" si="40"/>
        <v>1B2aii</v>
      </c>
      <c r="C3719" t="str">
        <f>Hoja1!$C$31</f>
        <v>CRUDO</v>
      </c>
      <c r="D3719" t="s">
        <v>13</v>
      </c>
      <c r="E3719" t="s">
        <v>320</v>
      </c>
      <c r="F3719" t="s">
        <v>856</v>
      </c>
      <c r="L3719" t="s">
        <v>31</v>
      </c>
      <c r="M3719">
        <f>'Venteo_Compresores reciprocante'!AO117</f>
        <v>0</v>
      </c>
      <c r="N3719">
        <f>IFERROR(IF(L3719="CO2",M3719,IF(L3719="CH4",M3719*Hoja1!$C$19,BASEDEDATOS!M3719*Hoja1!$C$20)),0)</f>
        <v>0</v>
      </c>
    </row>
    <row r="3720" spans="2:14" x14ac:dyDescent="0.75">
      <c r="B3720" t="str">
        <f t="shared" si="40"/>
        <v>1B2aii</v>
      </c>
      <c r="C3720" t="str">
        <f>Hoja1!$C$31</f>
        <v>CRUDO</v>
      </c>
      <c r="D3720" t="s">
        <v>13</v>
      </c>
      <c r="E3720" t="s">
        <v>320</v>
      </c>
      <c r="F3720" t="s">
        <v>856</v>
      </c>
      <c r="L3720" t="s">
        <v>31</v>
      </c>
      <c r="M3720">
        <f>'Venteo_Compresores reciprocante'!AO118</f>
        <v>0</v>
      </c>
      <c r="N3720">
        <f>IFERROR(IF(L3720="CO2",M3720,IF(L3720="CH4",M3720*Hoja1!$C$19,BASEDEDATOS!M3720*Hoja1!$C$20)),0)</f>
        <v>0</v>
      </c>
    </row>
    <row r="3721" spans="2:14" x14ac:dyDescent="0.75">
      <c r="B3721" t="str">
        <f t="shared" si="40"/>
        <v>1B2aii</v>
      </c>
      <c r="C3721" t="str">
        <f>Hoja1!$C$31</f>
        <v>CRUDO</v>
      </c>
      <c r="D3721" t="s">
        <v>13</v>
      </c>
      <c r="E3721" t="s">
        <v>320</v>
      </c>
      <c r="F3721" t="s">
        <v>856</v>
      </c>
      <c r="L3721" t="s">
        <v>31</v>
      </c>
      <c r="M3721">
        <f>'Venteo_Compresores reciprocante'!AO119</f>
        <v>0</v>
      </c>
      <c r="N3721">
        <f>IFERROR(IF(L3721="CO2",M3721,IF(L3721="CH4",M3721*Hoja1!$C$19,BASEDEDATOS!M3721*Hoja1!$C$20)),0)</f>
        <v>0</v>
      </c>
    </row>
    <row r="3722" spans="2:14" x14ac:dyDescent="0.75">
      <c r="B3722" t="str">
        <f t="shared" si="40"/>
        <v>1B2aii</v>
      </c>
      <c r="C3722" t="str">
        <f>Hoja1!$C$31</f>
        <v>CRUDO</v>
      </c>
      <c r="D3722" t="s">
        <v>13</v>
      </c>
      <c r="E3722" t="s">
        <v>320</v>
      </c>
      <c r="F3722" t="s">
        <v>856</v>
      </c>
      <c r="L3722" t="s">
        <v>31</v>
      </c>
      <c r="M3722">
        <f>'Venteo_Compresores reciprocante'!AO120</f>
        <v>0</v>
      </c>
      <c r="N3722">
        <f>IFERROR(IF(L3722="CO2",M3722,IF(L3722="CH4",M3722*Hoja1!$C$19,BASEDEDATOS!M3722*Hoja1!$C$20)),0)</f>
        <v>0</v>
      </c>
    </row>
    <row r="3723" spans="2:14" x14ac:dyDescent="0.75">
      <c r="B3723" t="str">
        <f t="shared" si="40"/>
        <v>1B2aii</v>
      </c>
      <c r="C3723" t="str">
        <f>Hoja1!$C$31</f>
        <v>CRUDO</v>
      </c>
      <c r="D3723" t="s">
        <v>13</v>
      </c>
      <c r="E3723" t="s">
        <v>320</v>
      </c>
      <c r="F3723" t="s">
        <v>856</v>
      </c>
      <c r="L3723" t="s">
        <v>31</v>
      </c>
      <c r="M3723">
        <f>'Venteo_Compresores reciprocante'!AO121</f>
        <v>0</v>
      </c>
      <c r="N3723">
        <f>IFERROR(IF(L3723="CO2",M3723,IF(L3723="CH4",M3723*Hoja1!$C$19,BASEDEDATOS!M3723*Hoja1!$C$20)),0)</f>
        <v>0</v>
      </c>
    </row>
    <row r="3724" spans="2:14" x14ac:dyDescent="0.75">
      <c r="B3724" t="str">
        <f t="shared" si="40"/>
        <v>1B2aii</v>
      </c>
      <c r="C3724" t="str">
        <f>Hoja1!$C$31</f>
        <v>CRUDO</v>
      </c>
      <c r="D3724" t="s">
        <v>13</v>
      </c>
      <c r="E3724" t="s">
        <v>320</v>
      </c>
      <c r="F3724" t="s">
        <v>856</v>
      </c>
      <c r="L3724" t="s">
        <v>31</v>
      </c>
      <c r="M3724">
        <f>'Venteo_Compresores reciprocante'!AO122</f>
        <v>0</v>
      </c>
      <c r="N3724">
        <f>IFERROR(IF(L3724="CO2",M3724,IF(L3724="CH4",M3724*Hoja1!$C$19,BASEDEDATOS!M3724*Hoja1!$C$20)),0)</f>
        <v>0</v>
      </c>
    </row>
    <row r="3725" spans="2:14" x14ac:dyDescent="0.75">
      <c r="B3725" t="str">
        <f t="shared" si="40"/>
        <v>1B2aii</v>
      </c>
      <c r="C3725" t="str">
        <f>Hoja1!$C$31</f>
        <v>CRUDO</v>
      </c>
      <c r="D3725" t="s">
        <v>13</v>
      </c>
      <c r="E3725" t="s">
        <v>320</v>
      </c>
      <c r="F3725" t="s">
        <v>856</v>
      </c>
      <c r="L3725" t="s">
        <v>31</v>
      </c>
      <c r="M3725">
        <f>'Venteo_Compresores reciprocante'!AO123</f>
        <v>0</v>
      </c>
      <c r="N3725">
        <f>IFERROR(IF(L3725="CO2",M3725,IF(L3725="CH4",M3725*Hoja1!$C$19,BASEDEDATOS!M3725*Hoja1!$C$20)),0)</f>
        <v>0</v>
      </c>
    </row>
    <row r="3726" spans="2:14" x14ac:dyDescent="0.75">
      <c r="B3726" t="str">
        <f t="shared" si="40"/>
        <v>1B2aii</v>
      </c>
      <c r="C3726" t="str">
        <f>Hoja1!$C$31</f>
        <v>CRUDO</v>
      </c>
      <c r="D3726" t="s">
        <v>13</v>
      </c>
      <c r="E3726" t="s">
        <v>320</v>
      </c>
      <c r="F3726" t="s">
        <v>856</v>
      </c>
      <c r="L3726" t="s">
        <v>31</v>
      </c>
      <c r="M3726">
        <f>'Venteo_Compresores reciprocante'!AO124</f>
        <v>0</v>
      </c>
      <c r="N3726">
        <f>IFERROR(IF(L3726="CO2",M3726,IF(L3726="CH4",M3726*Hoja1!$C$19,BASEDEDATOS!M3726*Hoja1!$C$20)),0)</f>
        <v>0</v>
      </c>
    </row>
    <row r="3727" spans="2:14" x14ac:dyDescent="0.75">
      <c r="B3727" t="str">
        <f t="shared" si="40"/>
        <v>1B2aii</v>
      </c>
      <c r="C3727" t="str">
        <f>Hoja1!$C$31</f>
        <v>CRUDO</v>
      </c>
      <c r="D3727" t="s">
        <v>13</v>
      </c>
      <c r="E3727" t="s">
        <v>320</v>
      </c>
      <c r="F3727" t="s">
        <v>856</v>
      </c>
      <c r="L3727" t="s">
        <v>31</v>
      </c>
      <c r="M3727">
        <f>'Venteo_Compresores reciprocante'!AO125</f>
        <v>0</v>
      </c>
      <c r="N3727">
        <f>IFERROR(IF(L3727="CO2",M3727,IF(L3727="CH4",M3727*Hoja1!$C$19,BASEDEDATOS!M3727*Hoja1!$C$20)),0)</f>
        <v>0</v>
      </c>
    </row>
    <row r="3728" spans="2:14" x14ac:dyDescent="0.75">
      <c r="B3728" t="str">
        <f t="shared" si="40"/>
        <v>1B2aii</v>
      </c>
      <c r="C3728" t="str">
        <f>Hoja1!$C$31</f>
        <v>CRUDO</v>
      </c>
      <c r="D3728" t="s">
        <v>13</v>
      </c>
      <c r="E3728" t="s">
        <v>320</v>
      </c>
      <c r="F3728" t="s">
        <v>856</v>
      </c>
      <c r="L3728" t="s">
        <v>31</v>
      </c>
      <c r="M3728">
        <f>'Venteo_Compresores reciprocante'!AO126</f>
        <v>0</v>
      </c>
      <c r="N3728">
        <f>IFERROR(IF(L3728="CO2",M3728,IF(L3728="CH4",M3728*Hoja1!$C$19,BASEDEDATOS!M3728*Hoja1!$C$20)),0)</f>
        <v>0</v>
      </c>
    </row>
    <row r="3729" spans="2:14" x14ac:dyDescent="0.75">
      <c r="B3729" t="str">
        <f t="shared" si="40"/>
        <v>1B2aii</v>
      </c>
      <c r="C3729" t="str">
        <f>Hoja1!$C$31</f>
        <v>CRUDO</v>
      </c>
      <c r="D3729" t="s">
        <v>13</v>
      </c>
      <c r="E3729" t="s">
        <v>320</v>
      </c>
      <c r="F3729" t="s">
        <v>856</v>
      </c>
      <c r="L3729" t="s">
        <v>31</v>
      </c>
      <c r="M3729">
        <f>'Venteo_Compresores reciprocante'!AO127</f>
        <v>0</v>
      </c>
      <c r="N3729">
        <f>IFERROR(IF(L3729="CO2",M3729,IF(L3729="CH4",M3729*Hoja1!$C$19,BASEDEDATOS!M3729*Hoja1!$C$20)),0)</f>
        <v>0</v>
      </c>
    </row>
    <row r="3730" spans="2:14" x14ac:dyDescent="0.75">
      <c r="B3730" t="str">
        <f t="shared" si="40"/>
        <v>1B2aii</v>
      </c>
      <c r="C3730" t="str">
        <f>Hoja1!$C$31</f>
        <v>CRUDO</v>
      </c>
      <c r="D3730" t="s">
        <v>13</v>
      </c>
      <c r="E3730" t="s">
        <v>320</v>
      </c>
      <c r="F3730" t="s">
        <v>856</v>
      </c>
      <c r="L3730" t="s">
        <v>31</v>
      </c>
      <c r="M3730">
        <f>'Venteo_Compresores reciprocante'!AO128</f>
        <v>0</v>
      </c>
      <c r="N3730">
        <f>IFERROR(IF(L3730="CO2",M3730,IF(L3730="CH4",M3730*Hoja1!$C$19,BASEDEDATOS!M3730*Hoja1!$C$20)),0)</f>
        <v>0</v>
      </c>
    </row>
    <row r="3731" spans="2:14" x14ac:dyDescent="0.75">
      <c r="B3731" t="str">
        <f t="shared" si="40"/>
        <v>1B2aii</v>
      </c>
      <c r="C3731" t="str">
        <f>Hoja1!$C$31</f>
        <v>CRUDO</v>
      </c>
      <c r="D3731" t="s">
        <v>13</v>
      </c>
      <c r="E3731" t="s">
        <v>320</v>
      </c>
      <c r="F3731" t="s">
        <v>856</v>
      </c>
      <c r="L3731" t="s">
        <v>31</v>
      </c>
      <c r="M3731">
        <f>'Venteo_Compresores reciprocante'!AO129</f>
        <v>0</v>
      </c>
      <c r="N3731">
        <f>IFERROR(IF(L3731="CO2",M3731,IF(L3731="CH4",M3731*Hoja1!$C$19,BASEDEDATOS!M3731*Hoja1!$C$20)),0)</f>
        <v>0</v>
      </c>
    </row>
    <row r="3732" spans="2:14" x14ac:dyDescent="0.75">
      <c r="B3732" t="str">
        <f t="shared" si="40"/>
        <v>1B2aii</v>
      </c>
      <c r="C3732" t="str">
        <f>Hoja1!$C$31</f>
        <v>CRUDO</v>
      </c>
      <c r="D3732" t="s">
        <v>13</v>
      </c>
      <c r="E3732" t="s">
        <v>320</v>
      </c>
      <c r="F3732" t="s">
        <v>856</v>
      </c>
      <c r="L3732" t="s">
        <v>31</v>
      </c>
      <c r="M3732">
        <f>'Venteo_Compresores reciprocante'!AO130</f>
        <v>0</v>
      </c>
      <c r="N3732">
        <f>IFERROR(IF(L3732="CO2",M3732,IF(L3732="CH4",M3732*Hoja1!$C$19,BASEDEDATOS!M3732*Hoja1!$C$20)),0)</f>
        <v>0</v>
      </c>
    </row>
    <row r="3733" spans="2:14" x14ac:dyDescent="0.75">
      <c r="B3733" t="str">
        <f t="shared" si="40"/>
        <v>1B2aii</v>
      </c>
      <c r="C3733" t="str">
        <f>Hoja1!$C$31</f>
        <v>CRUDO</v>
      </c>
      <c r="D3733" t="s">
        <v>13</v>
      </c>
      <c r="E3733" t="s">
        <v>320</v>
      </c>
      <c r="F3733" t="s">
        <v>856</v>
      </c>
      <c r="L3733" t="s">
        <v>31</v>
      </c>
      <c r="M3733">
        <f>'Venteo_Compresores reciprocante'!AO131</f>
        <v>0</v>
      </c>
      <c r="N3733">
        <f>IFERROR(IF(L3733="CO2",M3733,IF(L3733="CH4",M3733*Hoja1!$C$19,BASEDEDATOS!M3733*Hoja1!$C$20)),0)</f>
        <v>0</v>
      </c>
    </row>
    <row r="3734" spans="2:14" x14ac:dyDescent="0.75">
      <c r="B3734" t="str">
        <f t="shared" si="40"/>
        <v>1B2aii</v>
      </c>
      <c r="C3734" t="str">
        <f>Hoja1!$C$31</f>
        <v>CRUDO</v>
      </c>
      <c r="D3734" t="s">
        <v>13</v>
      </c>
      <c r="E3734" t="s">
        <v>320</v>
      </c>
      <c r="F3734" t="s">
        <v>856</v>
      </c>
      <c r="L3734" t="s">
        <v>31</v>
      </c>
      <c r="M3734">
        <f>'Venteo_Compresores reciprocante'!AO132</f>
        <v>0</v>
      </c>
      <c r="N3734">
        <f>IFERROR(IF(L3734="CO2",M3734,IF(L3734="CH4",M3734*Hoja1!$C$19,BASEDEDATOS!M3734*Hoja1!$C$20)),0)</f>
        <v>0</v>
      </c>
    </row>
    <row r="3735" spans="2:14" x14ac:dyDescent="0.75">
      <c r="B3735" t="str">
        <f t="shared" si="40"/>
        <v>1B2aii</v>
      </c>
      <c r="C3735" t="str">
        <f>Hoja1!$C$31</f>
        <v>CRUDO</v>
      </c>
      <c r="D3735" t="s">
        <v>13</v>
      </c>
      <c r="E3735" t="s">
        <v>320</v>
      </c>
      <c r="F3735" t="s">
        <v>856</v>
      </c>
      <c r="L3735" t="s">
        <v>31</v>
      </c>
      <c r="M3735">
        <f>'Venteo_Compresores reciprocante'!AO133</f>
        <v>0</v>
      </c>
      <c r="N3735">
        <f>IFERROR(IF(L3735="CO2",M3735,IF(L3735="CH4",M3735*Hoja1!$C$19,BASEDEDATOS!M3735*Hoja1!$C$20)),0)</f>
        <v>0</v>
      </c>
    </row>
    <row r="3736" spans="2:14" x14ac:dyDescent="0.75">
      <c r="B3736" t="str">
        <f t="shared" si="40"/>
        <v>1B2aii</v>
      </c>
      <c r="C3736" t="str">
        <f>Hoja1!$C$31</f>
        <v>CRUDO</v>
      </c>
      <c r="D3736" t="s">
        <v>13</v>
      </c>
      <c r="E3736" t="s">
        <v>320</v>
      </c>
      <c r="F3736" t="s">
        <v>856</v>
      </c>
      <c r="L3736" t="s">
        <v>31</v>
      </c>
      <c r="M3736">
        <f>'Venteo_Compresores reciprocante'!AO134</f>
        <v>0</v>
      </c>
      <c r="N3736">
        <f>IFERROR(IF(L3736="CO2",M3736,IF(L3736="CH4",M3736*Hoja1!$C$19,BASEDEDATOS!M3736*Hoja1!$C$20)),0)</f>
        <v>0</v>
      </c>
    </row>
    <row r="3737" spans="2:14" x14ac:dyDescent="0.75">
      <c r="B3737" t="str">
        <f t="shared" si="40"/>
        <v>1B2aii</v>
      </c>
      <c r="C3737" t="str">
        <f>Hoja1!$C$31</f>
        <v>CRUDO</v>
      </c>
      <c r="D3737" t="s">
        <v>13</v>
      </c>
      <c r="E3737" t="s">
        <v>320</v>
      </c>
      <c r="F3737" t="s">
        <v>856</v>
      </c>
      <c r="L3737" t="s">
        <v>31</v>
      </c>
      <c r="M3737">
        <f>'Venteo_Compresores reciprocante'!AO135</f>
        <v>0</v>
      </c>
      <c r="N3737">
        <f>IFERROR(IF(L3737="CO2",M3737,IF(L3737="CH4",M3737*Hoja1!$C$19,BASEDEDATOS!M3737*Hoja1!$C$20)),0)</f>
        <v>0</v>
      </c>
    </row>
    <row r="3738" spans="2:14" x14ac:dyDescent="0.75">
      <c r="B3738" t="str">
        <f t="shared" si="40"/>
        <v>1B2aii</v>
      </c>
      <c r="C3738" t="str">
        <f>Hoja1!$C$31</f>
        <v>CRUDO</v>
      </c>
      <c r="D3738" t="s">
        <v>13</v>
      </c>
      <c r="E3738" t="s">
        <v>320</v>
      </c>
      <c r="F3738" t="s">
        <v>856</v>
      </c>
      <c r="L3738" t="s">
        <v>31</v>
      </c>
      <c r="M3738">
        <f>'Venteo_Compresores reciprocante'!AO136</f>
        <v>0</v>
      </c>
      <c r="N3738">
        <f>IFERROR(IF(L3738="CO2",M3738,IF(L3738="CH4",M3738*Hoja1!$C$19,BASEDEDATOS!M3738*Hoja1!$C$20)),0)</f>
        <v>0</v>
      </c>
    </row>
    <row r="3739" spans="2:14" x14ac:dyDescent="0.75">
      <c r="B3739" t="str">
        <f t="shared" si="40"/>
        <v>1B2aii</v>
      </c>
      <c r="C3739" t="str">
        <f>Hoja1!$C$31</f>
        <v>CRUDO</v>
      </c>
      <c r="D3739" t="s">
        <v>13</v>
      </c>
      <c r="E3739" t="s">
        <v>320</v>
      </c>
      <c r="F3739" t="s">
        <v>856</v>
      </c>
      <c r="L3739" t="s">
        <v>31</v>
      </c>
      <c r="M3739">
        <f>'Venteo_Compresores reciprocante'!AO137</f>
        <v>0</v>
      </c>
      <c r="N3739">
        <f>IFERROR(IF(L3739="CO2",M3739,IF(L3739="CH4",M3739*Hoja1!$C$19,BASEDEDATOS!M3739*Hoja1!$C$20)),0)</f>
        <v>0</v>
      </c>
    </row>
    <row r="3740" spans="2:14" x14ac:dyDescent="0.75">
      <c r="B3740" t="str">
        <f t="shared" si="40"/>
        <v>1B2aii</v>
      </c>
      <c r="C3740" t="str">
        <f>Hoja1!$C$31</f>
        <v>CRUDO</v>
      </c>
      <c r="D3740" t="s">
        <v>13</v>
      </c>
      <c r="E3740" t="s">
        <v>320</v>
      </c>
      <c r="F3740" t="s">
        <v>856</v>
      </c>
      <c r="L3740" t="s">
        <v>31</v>
      </c>
      <c r="M3740">
        <f>'Venteo_Compresores reciprocante'!AO138</f>
        <v>0</v>
      </c>
      <c r="N3740">
        <f>IFERROR(IF(L3740="CO2",M3740,IF(L3740="CH4",M3740*Hoja1!$C$19,BASEDEDATOS!M3740*Hoja1!$C$20)),0)</f>
        <v>0</v>
      </c>
    </row>
    <row r="3741" spans="2:14" x14ac:dyDescent="0.75">
      <c r="B3741" t="str">
        <f t="shared" si="40"/>
        <v>1B2aii</v>
      </c>
      <c r="C3741" t="str">
        <f>Hoja1!$C$31</f>
        <v>CRUDO</v>
      </c>
      <c r="D3741" t="s">
        <v>13</v>
      </c>
      <c r="E3741" t="s">
        <v>320</v>
      </c>
      <c r="F3741" t="s">
        <v>856</v>
      </c>
      <c r="L3741" t="s">
        <v>31</v>
      </c>
      <c r="M3741">
        <f>'Venteo_Compresores reciprocante'!AO139</f>
        <v>0</v>
      </c>
      <c r="N3741">
        <f>IFERROR(IF(L3741="CO2",M3741,IF(L3741="CH4",M3741*Hoja1!$C$19,BASEDEDATOS!M3741*Hoja1!$C$20)),0)</f>
        <v>0</v>
      </c>
    </row>
    <row r="3742" spans="2:14" x14ac:dyDescent="0.75">
      <c r="B3742" t="str">
        <f t="shared" si="40"/>
        <v>1B2aii</v>
      </c>
      <c r="C3742" t="str">
        <f>Hoja1!$C$31</f>
        <v>CRUDO</v>
      </c>
      <c r="D3742" t="s">
        <v>13</v>
      </c>
      <c r="E3742" t="s">
        <v>320</v>
      </c>
      <c r="F3742" t="s">
        <v>856</v>
      </c>
      <c r="L3742" t="s">
        <v>31</v>
      </c>
      <c r="M3742">
        <f>'Venteo_Compresores reciprocante'!AO140</f>
        <v>0</v>
      </c>
      <c r="N3742">
        <f>IFERROR(IF(L3742="CO2",M3742,IF(L3742="CH4",M3742*Hoja1!$C$19,BASEDEDATOS!M3742*Hoja1!$C$20)),0)</f>
        <v>0</v>
      </c>
    </row>
    <row r="3743" spans="2:14" x14ac:dyDescent="0.75">
      <c r="B3743" t="str">
        <f t="shared" si="40"/>
        <v>1B2aii</v>
      </c>
      <c r="C3743" t="str">
        <f>Hoja1!$C$31</f>
        <v>CRUDO</v>
      </c>
      <c r="D3743" t="s">
        <v>13</v>
      </c>
      <c r="E3743" t="s">
        <v>320</v>
      </c>
      <c r="F3743" t="s">
        <v>856</v>
      </c>
      <c r="L3743" t="s">
        <v>31</v>
      </c>
      <c r="M3743">
        <f>'Venteo_Compresores reciprocante'!AO141</f>
        <v>0</v>
      </c>
      <c r="N3743">
        <f>IFERROR(IF(L3743="CO2",M3743,IF(L3743="CH4",M3743*Hoja1!$C$19,BASEDEDATOS!M3743*Hoja1!$C$20)),0)</f>
        <v>0</v>
      </c>
    </row>
    <row r="3744" spans="2:14" x14ac:dyDescent="0.75">
      <c r="B3744" t="str">
        <f t="shared" si="40"/>
        <v>1B2aii</v>
      </c>
      <c r="C3744" t="str">
        <f>Hoja1!$C$31</f>
        <v>CRUDO</v>
      </c>
      <c r="D3744" t="s">
        <v>13</v>
      </c>
      <c r="E3744" t="s">
        <v>320</v>
      </c>
      <c r="F3744" t="s">
        <v>856</v>
      </c>
      <c r="L3744" t="s">
        <v>31</v>
      </c>
      <c r="M3744">
        <f>'Venteo_Compresores reciprocante'!AO142</f>
        <v>0</v>
      </c>
      <c r="N3744">
        <f>IFERROR(IF(L3744="CO2",M3744,IF(L3744="CH4",M3744*Hoja1!$C$19,BASEDEDATOS!M3744*Hoja1!$C$20)),0)</f>
        <v>0</v>
      </c>
    </row>
    <row r="3745" spans="2:14" x14ac:dyDescent="0.75">
      <c r="B3745" t="str">
        <f t="shared" si="40"/>
        <v>1B2aii</v>
      </c>
      <c r="C3745" t="str">
        <f>Hoja1!$C$31</f>
        <v>CRUDO</v>
      </c>
      <c r="D3745" t="s">
        <v>13</v>
      </c>
      <c r="E3745" t="s">
        <v>320</v>
      </c>
      <c r="F3745" t="s">
        <v>856</v>
      </c>
      <c r="L3745" t="s">
        <v>31</v>
      </c>
      <c r="M3745">
        <f>'Venteo_Compresores reciprocante'!AO143</f>
        <v>0</v>
      </c>
      <c r="N3745">
        <f>IFERROR(IF(L3745="CO2",M3745,IF(L3745="CH4",M3745*Hoja1!$C$19,BASEDEDATOS!M3745*Hoja1!$C$20)),0)</f>
        <v>0</v>
      </c>
    </row>
    <row r="3746" spans="2:14" x14ac:dyDescent="0.75">
      <c r="B3746" t="str">
        <f t="shared" si="40"/>
        <v>1B2aii</v>
      </c>
      <c r="C3746" t="str">
        <f>Hoja1!$C$31</f>
        <v>CRUDO</v>
      </c>
      <c r="D3746" t="s">
        <v>13</v>
      </c>
      <c r="E3746" t="s">
        <v>320</v>
      </c>
      <c r="F3746" t="s">
        <v>857</v>
      </c>
      <c r="L3746" t="s">
        <v>30</v>
      </c>
      <c r="M3746">
        <f>'Venteo_compresores Centrifugos'!AQ45</f>
        <v>1.1412598076988996E-2</v>
      </c>
      <c r="N3746">
        <f>IFERROR(IF(L3746="CO2",M3746,IF(L3746="CH4",M3746*Hoja1!$C$19,BASEDEDATOS!M3746*Hoja1!$C$20)),0)</f>
        <v>1.1412598076988996E-2</v>
      </c>
    </row>
    <row r="3747" spans="2:14" x14ac:dyDescent="0.75">
      <c r="B3747" t="str">
        <f t="shared" ref="B3747:B3810" si="41">IF(C3747="CRUDO","1B2aii","1B2bii")</f>
        <v>1B2aii</v>
      </c>
      <c r="C3747" t="str">
        <f>Hoja1!$C$31</f>
        <v>CRUDO</v>
      </c>
      <c r="D3747" t="s">
        <v>13</v>
      </c>
      <c r="E3747" t="s">
        <v>320</v>
      </c>
      <c r="F3747" t="s">
        <v>857</v>
      </c>
      <c r="L3747" t="s">
        <v>30</v>
      </c>
      <c r="M3747">
        <f>'Venteo_compresores Centrifugos'!AQ46</f>
        <v>1.1412598076988996E-2</v>
      </c>
      <c r="N3747">
        <f>IFERROR(IF(L3747="CO2",M3747,IF(L3747="CH4",M3747*Hoja1!$C$19,BASEDEDATOS!M3747*Hoja1!$C$20)),0)</f>
        <v>1.1412598076988996E-2</v>
      </c>
    </row>
    <row r="3748" spans="2:14" x14ac:dyDescent="0.75">
      <c r="B3748" t="str">
        <f t="shared" si="41"/>
        <v>1B2aii</v>
      </c>
      <c r="C3748" t="str">
        <f>Hoja1!$C$31</f>
        <v>CRUDO</v>
      </c>
      <c r="D3748" t="s">
        <v>13</v>
      </c>
      <c r="E3748" t="s">
        <v>320</v>
      </c>
      <c r="F3748" t="s">
        <v>857</v>
      </c>
      <c r="L3748" t="s">
        <v>30</v>
      </c>
      <c r="M3748">
        <f>'Venteo_compresores Centrifugos'!AQ47</f>
        <v>1.1412598076988996E-2</v>
      </c>
      <c r="N3748">
        <f>IFERROR(IF(L3748="CO2",M3748,IF(L3748="CH4",M3748*Hoja1!$C$19,BASEDEDATOS!M3748*Hoja1!$C$20)),0)</f>
        <v>1.1412598076988996E-2</v>
      </c>
    </row>
    <row r="3749" spans="2:14" x14ac:dyDescent="0.75">
      <c r="B3749" t="str">
        <f t="shared" si="41"/>
        <v>1B2aii</v>
      </c>
      <c r="C3749" t="str">
        <f>Hoja1!$C$31</f>
        <v>CRUDO</v>
      </c>
      <c r="D3749" t="s">
        <v>13</v>
      </c>
      <c r="E3749" t="s">
        <v>320</v>
      </c>
      <c r="F3749" t="s">
        <v>857</v>
      </c>
      <c r="L3749" t="s">
        <v>30</v>
      </c>
      <c r="M3749">
        <f>'Venteo_compresores Centrifugos'!AQ48</f>
        <v>1.3133778353940648</v>
      </c>
      <c r="N3749">
        <f>IFERROR(IF(L3749="CO2",M3749,IF(L3749="CH4",M3749*Hoja1!$C$19,BASEDEDATOS!M3749*Hoja1!$C$20)),0)</f>
        <v>1.3133778353940648</v>
      </c>
    </row>
    <row r="3750" spans="2:14" x14ac:dyDescent="0.75">
      <c r="B3750" t="str">
        <f t="shared" si="41"/>
        <v>1B2aii</v>
      </c>
      <c r="C3750" t="str">
        <f>Hoja1!$C$31</f>
        <v>CRUDO</v>
      </c>
      <c r="D3750" t="s">
        <v>13</v>
      </c>
      <c r="E3750" t="s">
        <v>320</v>
      </c>
      <c r="F3750" t="s">
        <v>857</v>
      </c>
      <c r="L3750" t="s">
        <v>30</v>
      </c>
      <c r="M3750">
        <f>'Venteo_compresores Centrifugos'!AQ49</f>
        <v>1.1843423654395329</v>
      </c>
      <c r="N3750">
        <f>IFERROR(IF(L3750="CO2",M3750,IF(L3750="CH4",M3750*Hoja1!$C$19,BASEDEDATOS!M3750*Hoja1!$C$20)),0)</f>
        <v>1.1843423654395329</v>
      </c>
    </row>
    <row r="3751" spans="2:14" x14ac:dyDescent="0.75">
      <c r="B3751" t="str">
        <f t="shared" si="41"/>
        <v>1B2aii</v>
      </c>
      <c r="C3751" t="str">
        <f>Hoja1!$C$31</f>
        <v>CRUDO</v>
      </c>
      <c r="D3751" t="s">
        <v>13</v>
      </c>
      <c r="E3751" t="s">
        <v>320</v>
      </c>
      <c r="F3751" t="s">
        <v>857</v>
      </c>
      <c r="L3751" t="s">
        <v>30</v>
      </c>
      <c r="M3751">
        <f>'Venteo_compresores Centrifugos'!AQ50</f>
        <v>0.44280880538717304</v>
      </c>
      <c r="N3751">
        <f>IFERROR(IF(L3751="CO2",M3751,IF(L3751="CH4",M3751*Hoja1!$C$19,BASEDEDATOS!M3751*Hoja1!$C$20)),0)</f>
        <v>0.44280880538717304</v>
      </c>
    </row>
    <row r="3752" spans="2:14" x14ac:dyDescent="0.75">
      <c r="B3752" t="str">
        <f t="shared" si="41"/>
        <v>1B2aii</v>
      </c>
      <c r="C3752" t="str">
        <f>Hoja1!$C$31</f>
        <v>CRUDO</v>
      </c>
      <c r="D3752" t="s">
        <v>13</v>
      </c>
      <c r="E3752" t="s">
        <v>320</v>
      </c>
      <c r="F3752" t="s">
        <v>857</v>
      </c>
      <c r="L3752" t="s">
        <v>30</v>
      </c>
      <c r="M3752">
        <f>'Venteo_compresores Centrifugos'!AQ51</f>
        <v>0.44280880538717304</v>
      </c>
      <c r="N3752">
        <f>IFERROR(IF(L3752="CO2",M3752,IF(L3752="CH4",M3752*Hoja1!$C$19,BASEDEDATOS!M3752*Hoja1!$C$20)),0)</f>
        <v>0.44280880538717304</v>
      </c>
    </row>
    <row r="3753" spans="2:14" x14ac:dyDescent="0.75">
      <c r="B3753" t="str">
        <f t="shared" si="41"/>
        <v>1B2aii</v>
      </c>
      <c r="C3753" t="str">
        <f>Hoja1!$C$31</f>
        <v>CRUDO</v>
      </c>
      <c r="D3753" t="s">
        <v>13</v>
      </c>
      <c r="E3753" t="s">
        <v>320</v>
      </c>
      <c r="F3753" t="s">
        <v>857</v>
      </c>
      <c r="L3753" t="s">
        <v>30</v>
      </c>
      <c r="M3753">
        <f>'Venteo_compresores Centrifugos'!AQ52</f>
        <v>1.1412598076988996E-2</v>
      </c>
      <c r="N3753">
        <f>IFERROR(IF(L3753="CO2",M3753,IF(L3753="CH4",M3753*Hoja1!$C$19,BASEDEDATOS!M3753*Hoja1!$C$20)),0)</f>
        <v>1.1412598076988996E-2</v>
      </c>
    </row>
    <row r="3754" spans="2:14" x14ac:dyDescent="0.75">
      <c r="B3754" t="str">
        <f t="shared" si="41"/>
        <v>1B2aii</v>
      </c>
      <c r="C3754" t="str">
        <f>Hoja1!$C$31</f>
        <v>CRUDO</v>
      </c>
      <c r="D3754" t="s">
        <v>13</v>
      </c>
      <c r="E3754" t="s">
        <v>320</v>
      </c>
      <c r="F3754" t="s">
        <v>857</v>
      </c>
      <c r="L3754" t="s">
        <v>30</v>
      </c>
      <c r="M3754">
        <f>'Venteo_compresores Centrifugos'!AQ53</f>
        <v>1.1412598076988996E-2</v>
      </c>
      <c r="N3754">
        <f>IFERROR(IF(L3754="CO2",M3754,IF(L3754="CH4",M3754*Hoja1!$C$19,BASEDEDATOS!M3754*Hoja1!$C$20)),0)</f>
        <v>1.1412598076988996E-2</v>
      </c>
    </row>
    <row r="3755" spans="2:14" x14ac:dyDescent="0.75">
      <c r="B3755" t="str">
        <f t="shared" si="41"/>
        <v>1B2aii</v>
      </c>
      <c r="C3755" t="str">
        <f>Hoja1!$C$31</f>
        <v>CRUDO</v>
      </c>
      <c r="D3755" t="s">
        <v>13</v>
      </c>
      <c r="E3755" t="s">
        <v>320</v>
      </c>
      <c r="F3755" t="s">
        <v>857</v>
      </c>
      <c r="L3755" t="s">
        <v>30</v>
      </c>
      <c r="M3755">
        <f>'Venteo_compresores Centrifugos'!AQ54</f>
        <v>1.1412598076988996E-2</v>
      </c>
      <c r="N3755">
        <f>IFERROR(IF(L3755="CO2",M3755,IF(L3755="CH4",M3755*Hoja1!$C$19,BASEDEDATOS!M3755*Hoja1!$C$20)),0)</f>
        <v>1.1412598076988996E-2</v>
      </c>
    </row>
    <row r="3756" spans="2:14" x14ac:dyDescent="0.75">
      <c r="B3756" t="str">
        <f t="shared" si="41"/>
        <v>1B2aii</v>
      </c>
      <c r="C3756" t="str">
        <f>Hoja1!$C$31</f>
        <v>CRUDO</v>
      </c>
      <c r="D3756" t="s">
        <v>13</v>
      </c>
      <c r="E3756" t="s">
        <v>320</v>
      </c>
      <c r="F3756" t="s">
        <v>857</v>
      </c>
      <c r="L3756" t="s">
        <v>30</v>
      </c>
      <c r="M3756">
        <f>'Venteo_compresores Centrifugos'!AQ55</f>
        <v>1.1412598076988996E-2</v>
      </c>
      <c r="N3756">
        <f>IFERROR(IF(L3756="CO2",M3756,IF(L3756="CH4",M3756*Hoja1!$C$19,BASEDEDATOS!M3756*Hoja1!$C$20)),0)</f>
        <v>1.1412598076988996E-2</v>
      </c>
    </row>
    <row r="3757" spans="2:14" x14ac:dyDescent="0.75">
      <c r="B3757" t="str">
        <f t="shared" si="41"/>
        <v>1B2aii</v>
      </c>
      <c r="C3757" t="str">
        <f>Hoja1!$C$31</f>
        <v>CRUDO</v>
      </c>
      <c r="D3757" t="s">
        <v>13</v>
      </c>
      <c r="E3757" t="s">
        <v>320</v>
      </c>
      <c r="F3757" t="s">
        <v>857</v>
      </c>
      <c r="L3757" t="s">
        <v>30</v>
      </c>
      <c r="M3757">
        <f>'Venteo_compresores Centrifugos'!AQ56</f>
        <v>0</v>
      </c>
      <c r="N3757">
        <f>IFERROR(IF(L3757="CO2",M3757,IF(L3757="CH4",M3757*Hoja1!$C$19,BASEDEDATOS!M3757*Hoja1!$C$20)),0)</f>
        <v>0</v>
      </c>
    </row>
    <row r="3758" spans="2:14" x14ac:dyDescent="0.75">
      <c r="B3758" t="str">
        <f t="shared" si="41"/>
        <v>1B2aii</v>
      </c>
      <c r="C3758" t="str">
        <f>Hoja1!$C$31</f>
        <v>CRUDO</v>
      </c>
      <c r="D3758" t="s">
        <v>13</v>
      </c>
      <c r="E3758" t="s">
        <v>320</v>
      </c>
      <c r="F3758" t="s">
        <v>857</v>
      </c>
      <c r="L3758" t="s">
        <v>30</v>
      </c>
      <c r="M3758">
        <f>'Venteo_compresores Centrifugos'!AQ57</f>
        <v>0</v>
      </c>
      <c r="N3758">
        <f>IFERROR(IF(L3758="CO2",M3758,IF(L3758="CH4",M3758*Hoja1!$C$19,BASEDEDATOS!M3758*Hoja1!$C$20)),0)</f>
        <v>0</v>
      </c>
    </row>
    <row r="3759" spans="2:14" x14ac:dyDescent="0.75">
      <c r="B3759" t="str">
        <f t="shared" si="41"/>
        <v>1B2aii</v>
      </c>
      <c r="C3759" t="str">
        <f>Hoja1!$C$31</f>
        <v>CRUDO</v>
      </c>
      <c r="D3759" t="s">
        <v>13</v>
      </c>
      <c r="E3759" t="s">
        <v>320</v>
      </c>
      <c r="F3759" t="s">
        <v>857</v>
      </c>
      <c r="L3759" t="s">
        <v>30</v>
      </c>
      <c r="M3759">
        <f>'Venteo_compresores Centrifugos'!AQ58</f>
        <v>0</v>
      </c>
      <c r="N3759">
        <f>IFERROR(IF(L3759="CO2",M3759,IF(L3759="CH4",M3759*Hoja1!$C$19,BASEDEDATOS!M3759*Hoja1!$C$20)),0)</f>
        <v>0</v>
      </c>
    </row>
    <row r="3760" spans="2:14" x14ac:dyDescent="0.75">
      <c r="B3760" t="str">
        <f t="shared" si="41"/>
        <v>1B2aii</v>
      </c>
      <c r="C3760" t="str">
        <f>Hoja1!$C$31</f>
        <v>CRUDO</v>
      </c>
      <c r="D3760" t="s">
        <v>13</v>
      </c>
      <c r="E3760" t="s">
        <v>320</v>
      </c>
      <c r="F3760" t="s">
        <v>857</v>
      </c>
      <c r="L3760" t="s">
        <v>30</v>
      </c>
      <c r="M3760">
        <f>'Venteo_compresores Centrifugos'!AQ59</f>
        <v>0</v>
      </c>
      <c r="N3760">
        <f>IFERROR(IF(L3760="CO2",M3760,IF(L3760="CH4",M3760*Hoja1!$C$19,BASEDEDATOS!M3760*Hoja1!$C$20)),0)</f>
        <v>0</v>
      </c>
    </row>
    <row r="3761" spans="2:14" x14ac:dyDescent="0.75">
      <c r="B3761" t="str">
        <f t="shared" si="41"/>
        <v>1B2aii</v>
      </c>
      <c r="C3761" t="str">
        <f>Hoja1!$C$31</f>
        <v>CRUDO</v>
      </c>
      <c r="D3761" t="s">
        <v>13</v>
      </c>
      <c r="E3761" t="s">
        <v>320</v>
      </c>
      <c r="F3761" t="s">
        <v>857</v>
      </c>
      <c r="L3761" t="s">
        <v>30</v>
      </c>
      <c r="M3761">
        <f>'Venteo_compresores Centrifugos'!AQ60</f>
        <v>0</v>
      </c>
      <c r="N3761">
        <f>IFERROR(IF(L3761="CO2",M3761,IF(L3761="CH4",M3761*Hoja1!$C$19,BASEDEDATOS!M3761*Hoja1!$C$20)),0)</f>
        <v>0</v>
      </c>
    </row>
    <row r="3762" spans="2:14" x14ac:dyDescent="0.75">
      <c r="B3762" t="str">
        <f t="shared" si="41"/>
        <v>1B2aii</v>
      </c>
      <c r="C3762" t="str">
        <f>Hoja1!$C$31</f>
        <v>CRUDO</v>
      </c>
      <c r="D3762" t="s">
        <v>13</v>
      </c>
      <c r="E3762" t="s">
        <v>320</v>
      </c>
      <c r="F3762" t="s">
        <v>857</v>
      </c>
      <c r="L3762" t="s">
        <v>30</v>
      </c>
      <c r="M3762">
        <f>'Venteo_compresores Centrifugos'!AQ61</f>
        <v>0</v>
      </c>
      <c r="N3762">
        <f>IFERROR(IF(L3762="CO2",M3762,IF(L3762="CH4",M3762*Hoja1!$C$19,BASEDEDATOS!M3762*Hoja1!$C$20)),0)</f>
        <v>0</v>
      </c>
    </row>
    <row r="3763" spans="2:14" x14ac:dyDescent="0.75">
      <c r="B3763" t="str">
        <f t="shared" si="41"/>
        <v>1B2aii</v>
      </c>
      <c r="C3763" t="str">
        <f>Hoja1!$C$31</f>
        <v>CRUDO</v>
      </c>
      <c r="D3763" t="s">
        <v>13</v>
      </c>
      <c r="E3763" t="s">
        <v>320</v>
      </c>
      <c r="F3763" t="s">
        <v>857</v>
      </c>
      <c r="L3763" t="s">
        <v>30</v>
      </c>
      <c r="M3763">
        <f>'Venteo_compresores Centrifugos'!AQ62</f>
        <v>0</v>
      </c>
      <c r="N3763">
        <f>IFERROR(IF(L3763="CO2",M3763,IF(L3763="CH4",M3763*Hoja1!$C$19,BASEDEDATOS!M3763*Hoja1!$C$20)),0)</f>
        <v>0</v>
      </c>
    </row>
    <row r="3764" spans="2:14" x14ac:dyDescent="0.75">
      <c r="B3764" t="str">
        <f t="shared" si="41"/>
        <v>1B2aii</v>
      </c>
      <c r="C3764" t="str">
        <f>Hoja1!$C$31</f>
        <v>CRUDO</v>
      </c>
      <c r="D3764" t="s">
        <v>13</v>
      </c>
      <c r="E3764" t="s">
        <v>320</v>
      </c>
      <c r="F3764" t="s">
        <v>857</v>
      </c>
      <c r="L3764" t="s">
        <v>30</v>
      </c>
      <c r="M3764">
        <f>'Venteo_compresores Centrifugos'!AQ63</f>
        <v>0</v>
      </c>
      <c r="N3764">
        <f>IFERROR(IF(L3764="CO2",M3764,IF(L3764="CH4",M3764*Hoja1!$C$19,BASEDEDATOS!M3764*Hoja1!$C$20)),0)</f>
        <v>0</v>
      </c>
    </row>
    <row r="3765" spans="2:14" x14ac:dyDescent="0.75">
      <c r="B3765" t="str">
        <f t="shared" si="41"/>
        <v>1B2aii</v>
      </c>
      <c r="C3765" t="str">
        <f>Hoja1!$C$31</f>
        <v>CRUDO</v>
      </c>
      <c r="D3765" t="s">
        <v>13</v>
      </c>
      <c r="E3765" t="s">
        <v>320</v>
      </c>
      <c r="F3765" t="s">
        <v>857</v>
      </c>
      <c r="L3765" t="s">
        <v>30</v>
      </c>
      <c r="M3765">
        <f>'Venteo_compresores Centrifugos'!AQ64</f>
        <v>0</v>
      </c>
      <c r="N3765">
        <f>IFERROR(IF(L3765="CO2",M3765,IF(L3765="CH4",M3765*Hoja1!$C$19,BASEDEDATOS!M3765*Hoja1!$C$20)),0)</f>
        <v>0</v>
      </c>
    </row>
    <row r="3766" spans="2:14" x14ac:dyDescent="0.75">
      <c r="B3766" t="str">
        <f t="shared" si="41"/>
        <v>1B2aii</v>
      </c>
      <c r="C3766" t="str">
        <f>Hoja1!$C$31</f>
        <v>CRUDO</v>
      </c>
      <c r="D3766" t="s">
        <v>13</v>
      </c>
      <c r="E3766" t="s">
        <v>320</v>
      </c>
      <c r="F3766" t="s">
        <v>857</v>
      </c>
      <c r="L3766" t="s">
        <v>30</v>
      </c>
      <c r="M3766">
        <f>'Venteo_compresores Centrifugos'!AQ65</f>
        <v>0</v>
      </c>
      <c r="N3766">
        <f>IFERROR(IF(L3766="CO2",M3766,IF(L3766="CH4",M3766*Hoja1!$C$19,BASEDEDATOS!M3766*Hoja1!$C$20)),0)</f>
        <v>0</v>
      </c>
    </row>
    <row r="3767" spans="2:14" x14ac:dyDescent="0.75">
      <c r="B3767" t="str">
        <f t="shared" si="41"/>
        <v>1B2aii</v>
      </c>
      <c r="C3767" t="str">
        <f>Hoja1!$C$31</f>
        <v>CRUDO</v>
      </c>
      <c r="D3767" t="s">
        <v>13</v>
      </c>
      <c r="E3767" t="s">
        <v>320</v>
      </c>
      <c r="F3767" t="s">
        <v>857</v>
      </c>
      <c r="L3767" t="s">
        <v>30</v>
      </c>
      <c r="M3767">
        <f>'Venteo_compresores Centrifugos'!AQ66</f>
        <v>0</v>
      </c>
      <c r="N3767">
        <f>IFERROR(IF(L3767="CO2",M3767,IF(L3767="CH4",M3767*Hoja1!$C$19,BASEDEDATOS!M3767*Hoja1!$C$20)),0)</f>
        <v>0</v>
      </c>
    </row>
    <row r="3768" spans="2:14" x14ac:dyDescent="0.75">
      <c r="B3768" t="str">
        <f t="shared" si="41"/>
        <v>1B2aii</v>
      </c>
      <c r="C3768" t="str">
        <f>Hoja1!$C$31</f>
        <v>CRUDO</v>
      </c>
      <c r="D3768" t="s">
        <v>13</v>
      </c>
      <c r="E3768" t="s">
        <v>320</v>
      </c>
      <c r="F3768" t="s">
        <v>857</v>
      </c>
      <c r="L3768" t="s">
        <v>30</v>
      </c>
      <c r="M3768">
        <f>'Venteo_compresores Centrifugos'!AQ67</f>
        <v>0</v>
      </c>
      <c r="N3768">
        <f>IFERROR(IF(L3768="CO2",M3768,IF(L3768="CH4",M3768*Hoja1!$C$19,BASEDEDATOS!M3768*Hoja1!$C$20)),0)</f>
        <v>0</v>
      </c>
    </row>
    <row r="3769" spans="2:14" x14ac:dyDescent="0.75">
      <c r="B3769" t="str">
        <f t="shared" si="41"/>
        <v>1B2aii</v>
      </c>
      <c r="C3769" t="str">
        <f>Hoja1!$C$31</f>
        <v>CRUDO</v>
      </c>
      <c r="D3769" t="s">
        <v>13</v>
      </c>
      <c r="E3769" t="s">
        <v>320</v>
      </c>
      <c r="F3769" t="s">
        <v>857</v>
      </c>
      <c r="L3769" t="s">
        <v>30</v>
      </c>
      <c r="M3769">
        <f>'Venteo_compresores Centrifugos'!AQ68</f>
        <v>0</v>
      </c>
      <c r="N3769">
        <f>IFERROR(IF(L3769="CO2",M3769,IF(L3769="CH4",M3769*Hoja1!$C$19,BASEDEDATOS!M3769*Hoja1!$C$20)),0)</f>
        <v>0</v>
      </c>
    </row>
    <row r="3770" spans="2:14" x14ac:dyDescent="0.75">
      <c r="B3770" t="str">
        <f t="shared" si="41"/>
        <v>1B2aii</v>
      </c>
      <c r="C3770" t="str">
        <f>Hoja1!$C$31</f>
        <v>CRUDO</v>
      </c>
      <c r="D3770" t="s">
        <v>13</v>
      </c>
      <c r="E3770" t="s">
        <v>320</v>
      </c>
      <c r="F3770" t="s">
        <v>857</v>
      </c>
      <c r="L3770" t="s">
        <v>30</v>
      </c>
      <c r="M3770">
        <f>'Venteo_compresores Centrifugos'!AQ69</f>
        <v>0</v>
      </c>
      <c r="N3770">
        <f>IFERROR(IF(L3770="CO2",M3770,IF(L3770="CH4",M3770*Hoja1!$C$19,BASEDEDATOS!M3770*Hoja1!$C$20)),0)</f>
        <v>0</v>
      </c>
    </row>
    <row r="3771" spans="2:14" x14ac:dyDescent="0.75">
      <c r="B3771" t="str">
        <f t="shared" si="41"/>
        <v>1B2aii</v>
      </c>
      <c r="C3771" t="str">
        <f>Hoja1!$C$31</f>
        <v>CRUDO</v>
      </c>
      <c r="D3771" t="s">
        <v>13</v>
      </c>
      <c r="E3771" t="s">
        <v>320</v>
      </c>
      <c r="F3771" t="s">
        <v>857</v>
      </c>
      <c r="L3771" t="s">
        <v>30</v>
      </c>
      <c r="M3771">
        <f>'Venteo_compresores Centrifugos'!AQ70</f>
        <v>0</v>
      </c>
      <c r="N3771">
        <f>IFERROR(IF(L3771="CO2",M3771,IF(L3771="CH4",M3771*Hoja1!$C$19,BASEDEDATOS!M3771*Hoja1!$C$20)),0)</f>
        <v>0</v>
      </c>
    </row>
    <row r="3772" spans="2:14" x14ac:dyDescent="0.75">
      <c r="B3772" t="str">
        <f t="shared" si="41"/>
        <v>1B2aii</v>
      </c>
      <c r="C3772" t="str">
        <f>Hoja1!$C$31</f>
        <v>CRUDO</v>
      </c>
      <c r="D3772" t="s">
        <v>13</v>
      </c>
      <c r="E3772" t="s">
        <v>320</v>
      </c>
      <c r="F3772" t="s">
        <v>857</v>
      </c>
      <c r="L3772" t="s">
        <v>30</v>
      </c>
      <c r="M3772">
        <f>'Venteo_compresores Centrifugos'!AQ71</f>
        <v>0</v>
      </c>
      <c r="N3772">
        <f>IFERROR(IF(L3772="CO2",M3772,IF(L3772="CH4",M3772*Hoja1!$C$19,BASEDEDATOS!M3772*Hoja1!$C$20)),0)</f>
        <v>0</v>
      </c>
    </row>
    <row r="3773" spans="2:14" x14ac:dyDescent="0.75">
      <c r="B3773" t="str">
        <f t="shared" si="41"/>
        <v>1B2aii</v>
      </c>
      <c r="C3773" t="str">
        <f>Hoja1!$C$31</f>
        <v>CRUDO</v>
      </c>
      <c r="D3773" t="s">
        <v>13</v>
      </c>
      <c r="E3773" t="s">
        <v>320</v>
      </c>
      <c r="F3773" t="s">
        <v>857</v>
      </c>
      <c r="L3773" t="s">
        <v>30</v>
      </c>
      <c r="M3773">
        <f>'Venteo_compresores Centrifugos'!AQ72</f>
        <v>0</v>
      </c>
      <c r="N3773">
        <f>IFERROR(IF(L3773="CO2",M3773,IF(L3773="CH4",M3773*Hoja1!$C$19,BASEDEDATOS!M3773*Hoja1!$C$20)),0)</f>
        <v>0</v>
      </c>
    </row>
    <row r="3774" spans="2:14" x14ac:dyDescent="0.75">
      <c r="B3774" t="str">
        <f t="shared" si="41"/>
        <v>1B2aii</v>
      </c>
      <c r="C3774" t="str">
        <f>Hoja1!$C$31</f>
        <v>CRUDO</v>
      </c>
      <c r="D3774" t="s">
        <v>13</v>
      </c>
      <c r="E3774" t="s">
        <v>320</v>
      </c>
      <c r="F3774" t="s">
        <v>857</v>
      </c>
      <c r="L3774" t="s">
        <v>30</v>
      </c>
      <c r="M3774">
        <f>'Venteo_compresores Centrifugos'!AQ73</f>
        <v>0</v>
      </c>
      <c r="N3774">
        <f>IFERROR(IF(L3774="CO2",M3774,IF(L3774="CH4",M3774*Hoja1!$C$19,BASEDEDATOS!M3774*Hoja1!$C$20)),0)</f>
        <v>0</v>
      </c>
    </row>
    <row r="3775" spans="2:14" x14ac:dyDescent="0.75">
      <c r="B3775" t="str">
        <f t="shared" si="41"/>
        <v>1B2aii</v>
      </c>
      <c r="C3775" t="str">
        <f>Hoja1!$C$31</f>
        <v>CRUDO</v>
      </c>
      <c r="D3775" t="s">
        <v>13</v>
      </c>
      <c r="E3775" t="s">
        <v>320</v>
      </c>
      <c r="F3775" t="s">
        <v>857</v>
      </c>
      <c r="L3775" t="s">
        <v>30</v>
      </c>
      <c r="M3775">
        <f>'Venteo_compresores Centrifugos'!AQ74</f>
        <v>0</v>
      </c>
      <c r="N3775">
        <f>IFERROR(IF(L3775="CO2",M3775,IF(L3775="CH4",M3775*Hoja1!$C$19,BASEDEDATOS!M3775*Hoja1!$C$20)),0)</f>
        <v>0</v>
      </c>
    </row>
    <row r="3776" spans="2:14" x14ac:dyDescent="0.75">
      <c r="B3776" t="str">
        <f t="shared" si="41"/>
        <v>1B2aii</v>
      </c>
      <c r="C3776" t="str">
        <f>Hoja1!$C$31</f>
        <v>CRUDO</v>
      </c>
      <c r="D3776" t="s">
        <v>13</v>
      </c>
      <c r="E3776" t="s">
        <v>320</v>
      </c>
      <c r="F3776" t="s">
        <v>857</v>
      </c>
      <c r="L3776" t="s">
        <v>30</v>
      </c>
      <c r="M3776">
        <f>'Venteo_compresores Centrifugos'!AQ75</f>
        <v>0</v>
      </c>
      <c r="N3776">
        <f>IFERROR(IF(L3776="CO2",M3776,IF(L3776="CH4",M3776*Hoja1!$C$19,BASEDEDATOS!M3776*Hoja1!$C$20)),0)</f>
        <v>0</v>
      </c>
    </row>
    <row r="3777" spans="2:14" x14ac:dyDescent="0.75">
      <c r="B3777" t="str">
        <f t="shared" si="41"/>
        <v>1B2aii</v>
      </c>
      <c r="C3777" t="str">
        <f>Hoja1!$C$31</f>
        <v>CRUDO</v>
      </c>
      <c r="D3777" t="s">
        <v>13</v>
      </c>
      <c r="E3777" t="s">
        <v>320</v>
      </c>
      <c r="F3777" t="s">
        <v>857</v>
      </c>
      <c r="L3777" t="s">
        <v>30</v>
      </c>
      <c r="M3777">
        <f>'Venteo_compresores Centrifugos'!AQ76</f>
        <v>0</v>
      </c>
      <c r="N3777">
        <f>IFERROR(IF(L3777="CO2",M3777,IF(L3777="CH4",M3777*Hoja1!$C$19,BASEDEDATOS!M3777*Hoja1!$C$20)),0)</f>
        <v>0</v>
      </c>
    </row>
    <row r="3778" spans="2:14" x14ac:dyDescent="0.75">
      <c r="B3778" t="str">
        <f t="shared" si="41"/>
        <v>1B2aii</v>
      </c>
      <c r="C3778" t="str">
        <f>Hoja1!$C$31</f>
        <v>CRUDO</v>
      </c>
      <c r="D3778" t="s">
        <v>13</v>
      </c>
      <c r="E3778" t="s">
        <v>320</v>
      </c>
      <c r="F3778" t="s">
        <v>857</v>
      </c>
      <c r="L3778" t="s">
        <v>30</v>
      </c>
      <c r="M3778">
        <f>'Venteo_compresores Centrifugos'!AQ77</f>
        <v>0</v>
      </c>
      <c r="N3778">
        <f>IFERROR(IF(L3778="CO2",M3778,IF(L3778="CH4",M3778*Hoja1!$C$19,BASEDEDATOS!M3778*Hoja1!$C$20)),0)</f>
        <v>0</v>
      </c>
    </row>
    <row r="3779" spans="2:14" x14ac:dyDescent="0.75">
      <c r="B3779" t="str">
        <f t="shared" si="41"/>
        <v>1B2aii</v>
      </c>
      <c r="C3779" t="str">
        <f>Hoja1!$C$31</f>
        <v>CRUDO</v>
      </c>
      <c r="D3779" t="s">
        <v>13</v>
      </c>
      <c r="E3779" t="s">
        <v>320</v>
      </c>
      <c r="F3779" t="s">
        <v>857</v>
      </c>
      <c r="L3779" t="s">
        <v>30</v>
      </c>
      <c r="M3779">
        <f>'Venteo_compresores Centrifugos'!AQ78</f>
        <v>0</v>
      </c>
      <c r="N3779">
        <f>IFERROR(IF(L3779="CO2",M3779,IF(L3779="CH4",M3779*Hoja1!$C$19,BASEDEDATOS!M3779*Hoja1!$C$20)),0)</f>
        <v>0</v>
      </c>
    </row>
    <row r="3780" spans="2:14" x14ac:dyDescent="0.75">
      <c r="B3780" t="str">
        <f t="shared" si="41"/>
        <v>1B2aii</v>
      </c>
      <c r="C3780" t="str">
        <f>Hoja1!$C$31</f>
        <v>CRUDO</v>
      </c>
      <c r="D3780" t="s">
        <v>13</v>
      </c>
      <c r="E3780" t="s">
        <v>320</v>
      </c>
      <c r="F3780" t="s">
        <v>857</v>
      </c>
      <c r="L3780" t="s">
        <v>30</v>
      </c>
      <c r="M3780">
        <f>'Venteo_compresores Centrifugos'!AQ79</f>
        <v>0</v>
      </c>
      <c r="N3780">
        <f>IFERROR(IF(L3780="CO2",M3780,IF(L3780="CH4",M3780*Hoja1!$C$19,BASEDEDATOS!M3780*Hoja1!$C$20)),0)</f>
        <v>0</v>
      </c>
    </row>
    <row r="3781" spans="2:14" x14ac:dyDescent="0.75">
      <c r="B3781" t="str">
        <f t="shared" si="41"/>
        <v>1B2aii</v>
      </c>
      <c r="C3781" t="str">
        <f>Hoja1!$C$31</f>
        <v>CRUDO</v>
      </c>
      <c r="D3781" t="s">
        <v>13</v>
      </c>
      <c r="E3781" t="s">
        <v>320</v>
      </c>
      <c r="F3781" t="s">
        <v>857</v>
      </c>
      <c r="L3781" t="s">
        <v>30</v>
      </c>
      <c r="M3781">
        <f>'Venteo_compresores Centrifugos'!AQ80</f>
        <v>0</v>
      </c>
      <c r="N3781">
        <f>IFERROR(IF(L3781="CO2",M3781,IF(L3781="CH4",M3781*Hoja1!$C$19,BASEDEDATOS!M3781*Hoja1!$C$20)),0)</f>
        <v>0</v>
      </c>
    </row>
    <row r="3782" spans="2:14" x14ac:dyDescent="0.75">
      <c r="B3782" t="str">
        <f t="shared" si="41"/>
        <v>1B2aii</v>
      </c>
      <c r="C3782" t="str">
        <f>Hoja1!$C$31</f>
        <v>CRUDO</v>
      </c>
      <c r="D3782" t="s">
        <v>13</v>
      </c>
      <c r="E3782" t="s">
        <v>320</v>
      </c>
      <c r="F3782" t="s">
        <v>857</v>
      </c>
      <c r="L3782" t="s">
        <v>30</v>
      </c>
      <c r="M3782">
        <f>'Venteo_compresores Centrifugos'!AQ81</f>
        <v>0</v>
      </c>
      <c r="N3782">
        <f>IFERROR(IF(L3782="CO2",M3782,IF(L3782="CH4",M3782*Hoja1!$C$19,BASEDEDATOS!M3782*Hoja1!$C$20)),0)</f>
        <v>0</v>
      </c>
    </row>
    <row r="3783" spans="2:14" x14ac:dyDescent="0.75">
      <c r="B3783" t="str">
        <f t="shared" si="41"/>
        <v>1B2aii</v>
      </c>
      <c r="C3783" t="str">
        <f>Hoja1!$C$31</f>
        <v>CRUDO</v>
      </c>
      <c r="D3783" t="s">
        <v>13</v>
      </c>
      <c r="E3783" t="s">
        <v>320</v>
      </c>
      <c r="F3783" t="s">
        <v>857</v>
      </c>
      <c r="L3783" t="s">
        <v>30</v>
      </c>
      <c r="M3783">
        <f>'Venteo_compresores Centrifugos'!AQ82</f>
        <v>0</v>
      </c>
      <c r="N3783">
        <f>IFERROR(IF(L3783="CO2",M3783,IF(L3783="CH4",M3783*Hoja1!$C$19,BASEDEDATOS!M3783*Hoja1!$C$20)),0)</f>
        <v>0</v>
      </c>
    </row>
    <row r="3784" spans="2:14" x14ac:dyDescent="0.75">
      <c r="B3784" t="str">
        <f t="shared" si="41"/>
        <v>1B2aii</v>
      </c>
      <c r="C3784" t="str">
        <f>Hoja1!$C$31</f>
        <v>CRUDO</v>
      </c>
      <c r="D3784" t="s">
        <v>13</v>
      </c>
      <c r="E3784" t="s">
        <v>320</v>
      </c>
      <c r="F3784" t="s">
        <v>857</v>
      </c>
      <c r="L3784" t="s">
        <v>30</v>
      </c>
      <c r="M3784">
        <f>'Venteo_compresores Centrifugos'!AQ83</f>
        <v>0</v>
      </c>
      <c r="N3784">
        <f>IFERROR(IF(L3784="CO2",M3784,IF(L3784="CH4",M3784*Hoja1!$C$19,BASEDEDATOS!M3784*Hoja1!$C$20)),0)</f>
        <v>0</v>
      </c>
    </row>
    <row r="3785" spans="2:14" x14ac:dyDescent="0.75">
      <c r="B3785" t="str">
        <f t="shared" si="41"/>
        <v>1B2aii</v>
      </c>
      <c r="C3785" t="str">
        <f>Hoja1!$C$31</f>
        <v>CRUDO</v>
      </c>
      <c r="D3785" t="s">
        <v>13</v>
      </c>
      <c r="E3785" t="s">
        <v>320</v>
      </c>
      <c r="F3785" t="s">
        <v>857</v>
      </c>
      <c r="L3785" t="s">
        <v>30</v>
      </c>
      <c r="M3785">
        <f>'Venteo_compresores Centrifugos'!AQ84</f>
        <v>0</v>
      </c>
      <c r="N3785">
        <f>IFERROR(IF(L3785="CO2",M3785,IF(L3785="CH4",M3785*Hoja1!$C$19,BASEDEDATOS!M3785*Hoja1!$C$20)),0)</f>
        <v>0</v>
      </c>
    </row>
    <row r="3786" spans="2:14" x14ac:dyDescent="0.75">
      <c r="B3786" t="str">
        <f t="shared" si="41"/>
        <v>1B2aii</v>
      </c>
      <c r="C3786" t="str">
        <f>Hoja1!$C$31</f>
        <v>CRUDO</v>
      </c>
      <c r="D3786" t="s">
        <v>13</v>
      </c>
      <c r="E3786" t="s">
        <v>320</v>
      </c>
      <c r="F3786" t="s">
        <v>857</v>
      </c>
      <c r="L3786" t="s">
        <v>30</v>
      </c>
      <c r="M3786">
        <f>'Venteo_compresores Centrifugos'!AQ85</f>
        <v>0</v>
      </c>
      <c r="N3786">
        <f>IFERROR(IF(L3786="CO2",M3786,IF(L3786="CH4",M3786*Hoja1!$C$19,BASEDEDATOS!M3786*Hoja1!$C$20)),0)</f>
        <v>0</v>
      </c>
    </row>
    <row r="3787" spans="2:14" x14ac:dyDescent="0.75">
      <c r="B3787" t="str">
        <f t="shared" si="41"/>
        <v>1B2aii</v>
      </c>
      <c r="C3787" t="str">
        <f>Hoja1!$C$31</f>
        <v>CRUDO</v>
      </c>
      <c r="D3787" t="s">
        <v>13</v>
      </c>
      <c r="E3787" t="s">
        <v>320</v>
      </c>
      <c r="F3787" t="s">
        <v>857</v>
      </c>
      <c r="L3787" t="s">
        <v>30</v>
      </c>
      <c r="M3787">
        <f>'Venteo_compresores Centrifugos'!AQ86</f>
        <v>0</v>
      </c>
      <c r="N3787">
        <f>IFERROR(IF(L3787="CO2",M3787,IF(L3787="CH4",M3787*Hoja1!$C$19,BASEDEDATOS!M3787*Hoja1!$C$20)),0)</f>
        <v>0</v>
      </c>
    </row>
    <row r="3788" spans="2:14" x14ac:dyDescent="0.75">
      <c r="B3788" t="str">
        <f t="shared" si="41"/>
        <v>1B2aii</v>
      </c>
      <c r="C3788" t="str">
        <f>Hoja1!$C$31</f>
        <v>CRUDO</v>
      </c>
      <c r="D3788" t="s">
        <v>13</v>
      </c>
      <c r="E3788" t="s">
        <v>320</v>
      </c>
      <c r="F3788" t="s">
        <v>857</v>
      </c>
      <c r="L3788" t="s">
        <v>30</v>
      </c>
      <c r="M3788">
        <f>'Venteo_compresores Centrifugos'!AQ87</f>
        <v>0</v>
      </c>
      <c r="N3788">
        <f>IFERROR(IF(L3788="CO2",M3788,IF(L3788="CH4",M3788*Hoja1!$C$19,BASEDEDATOS!M3788*Hoja1!$C$20)),0)</f>
        <v>0</v>
      </c>
    </row>
    <row r="3789" spans="2:14" x14ac:dyDescent="0.75">
      <c r="B3789" t="str">
        <f t="shared" si="41"/>
        <v>1B2aii</v>
      </c>
      <c r="C3789" t="str">
        <f>Hoja1!$C$31</f>
        <v>CRUDO</v>
      </c>
      <c r="D3789" t="s">
        <v>13</v>
      </c>
      <c r="E3789" t="s">
        <v>320</v>
      </c>
      <c r="F3789" t="s">
        <v>857</v>
      </c>
      <c r="L3789" t="s">
        <v>30</v>
      </c>
      <c r="M3789">
        <f>'Venteo_compresores Centrifugos'!AQ88</f>
        <v>0</v>
      </c>
      <c r="N3789">
        <f>IFERROR(IF(L3789="CO2",M3789,IF(L3789="CH4",M3789*Hoja1!$C$19,BASEDEDATOS!M3789*Hoja1!$C$20)),0)</f>
        <v>0</v>
      </c>
    </row>
    <row r="3790" spans="2:14" x14ac:dyDescent="0.75">
      <c r="B3790" t="str">
        <f t="shared" si="41"/>
        <v>1B2aii</v>
      </c>
      <c r="C3790" t="str">
        <f>Hoja1!$C$31</f>
        <v>CRUDO</v>
      </c>
      <c r="D3790" t="s">
        <v>13</v>
      </c>
      <c r="E3790" t="s">
        <v>320</v>
      </c>
      <c r="F3790" t="s">
        <v>857</v>
      </c>
      <c r="L3790" t="s">
        <v>30</v>
      </c>
      <c r="M3790">
        <f>'Venteo_compresores Centrifugos'!AQ89</f>
        <v>0</v>
      </c>
      <c r="N3790">
        <f>IFERROR(IF(L3790="CO2",M3790,IF(L3790="CH4",M3790*Hoja1!$C$19,BASEDEDATOS!M3790*Hoja1!$C$20)),0)</f>
        <v>0</v>
      </c>
    </row>
    <row r="3791" spans="2:14" x14ac:dyDescent="0.75">
      <c r="B3791" t="str">
        <f t="shared" si="41"/>
        <v>1B2aii</v>
      </c>
      <c r="C3791" t="str">
        <f>Hoja1!$C$31</f>
        <v>CRUDO</v>
      </c>
      <c r="D3791" t="s">
        <v>13</v>
      </c>
      <c r="E3791" t="s">
        <v>320</v>
      </c>
      <c r="F3791" t="s">
        <v>857</v>
      </c>
      <c r="L3791" t="s">
        <v>30</v>
      </c>
      <c r="M3791">
        <f>'Venteo_compresores Centrifugos'!AQ90</f>
        <v>0</v>
      </c>
      <c r="N3791">
        <f>IFERROR(IF(L3791="CO2",M3791,IF(L3791="CH4",M3791*Hoja1!$C$19,BASEDEDATOS!M3791*Hoja1!$C$20)),0)</f>
        <v>0</v>
      </c>
    </row>
    <row r="3792" spans="2:14" x14ac:dyDescent="0.75">
      <c r="B3792" t="str">
        <f t="shared" si="41"/>
        <v>1B2aii</v>
      </c>
      <c r="C3792" t="str">
        <f>Hoja1!$C$31</f>
        <v>CRUDO</v>
      </c>
      <c r="D3792" t="s">
        <v>13</v>
      </c>
      <c r="E3792" t="s">
        <v>320</v>
      </c>
      <c r="F3792" t="s">
        <v>857</v>
      </c>
      <c r="L3792" t="s">
        <v>30</v>
      </c>
      <c r="M3792">
        <f>'Venteo_compresores Centrifugos'!AQ91</f>
        <v>0</v>
      </c>
      <c r="N3792">
        <f>IFERROR(IF(L3792="CO2",M3792,IF(L3792="CH4",M3792*Hoja1!$C$19,BASEDEDATOS!M3792*Hoja1!$C$20)),0)</f>
        <v>0</v>
      </c>
    </row>
    <row r="3793" spans="2:14" x14ac:dyDescent="0.75">
      <c r="B3793" t="str">
        <f t="shared" si="41"/>
        <v>1B2aii</v>
      </c>
      <c r="C3793" t="str">
        <f>Hoja1!$C$31</f>
        <v>CRUDO</v>
      </c>
      <c r="D3793" t="s">
        <v>13</v>
      </c>
      <c r="E3793" t="s">
        <v>320</v>
      </c>
      <c r="F3793" t="s">
        <v>857</v>
      </c>
      <c r="L3793" t="s">
        <v>30</v>
      </c>
      <c r="M3793">
        <f>'Venteo_compresores Centrifugos'!AQ92</f>
        <v>0</v>
      </c>
      <c r="N3793">
        <f>IFERROR(IF(L3793="CO2",M3793,IF(L3793="CH4",M3793*Hoja1!$C$19,BASEDEDATOS!M3793*Hoja1!$C$20)),0)</f>
        <v>0</v>
      </c>
    </row>
    <row r="3794" spans="2:14" x14ac:dyDescent="0.75">
      <c r="B3794" t="str">
        <f t="shared" si="41"/>
        <v>1B2aii</v>
      </c>
      <c r="C3794" t="str">
        <f>Hoja1!$C$31</f>
        <v>CRUDO</v>
      </c>
      <c r="D3794" t="s">
        <v>13</v>
      </c>
      <c r="E3794" t="s">
        <v>320</v>
      </c>
      <c r="F3794" t="s">
        <v>857</v>
      </c>
      <c r="L3794" t="s">
        <v>30</v>
      </c>
      <c r="M3794">
        <f>'Venteo_compresores Centrifugos'!AQ93</f>
        <v>0</v>
      </c>
      <c r="N3794">
        <f>IFERROR(IF(L3794="CO2",M3794,IF(L3794="CH4",M3794*Hoja1!$C$19,BASEDEDATOS!M3794*Hoja1!$C$20)),0)</f>
        <v>0</v>
      </c>
    </row>
    <row r="3795" spans="2:14" x14ac:dyDescent="0.75">
      <c r="B3795" t="str">
        <f t="shared" si="41"/>
        <v>1B2aii</v>
      </c>
      <c r="C3795" t="str">
        <f>Hoja1!$C$31</f>
        <v>CRUDO</v>
      </c>
      <c r="D3795" t="s">
        <v>13</v>
      </c>
      <c r="E3795" t="s">
        <v>320</v>
      </c>
      <c r="F3795" t="s">
        <v>857</v>
      </c>
      <c r="L3795" t="s">
        <v>30</v>
      </c>
      <c r="M3795">
        <f>'Venteo_compresores Centrifugos'!AQ94</f>
        <v>0</v>
      </c>
      <c r="N3795">
        <f>IFERROR(IF(L3795="CO2",M3795,IF(L3795="CH4",M3795*Hoja1!$C$19,BASEDEDATOS!M3795*Hoja1!$C$20)),0)</f>
        <v>0</v>
      </c>
    </row>
    <row r="3796" spans="2:14" x14ac:dyDescent="0.75">
      <c r="B3796" t="str">
        <f t="shared" si="41"/>
        <v>1B2aii</v>
      </c>
      <c r="C3796" t="str">
        <f>Hoja1!$C$31</f>
        <v>CRUDO</v>
      </c>
      <c r="D3796" t="s">
        <v>13</v>
      </c>
      <c r="E3796" t="s">
        <v>320</v>
      </c>
      <c r="F3796" t="s">
        <v>857</v>
      </c>
      <c r="L3796" t="s">
        <v>30</v>
      </c>
      <c r="M3796">
        <f>'Venteo_compresores Centrifugos'!AQ95</f>
        <v>0</v>
      </c>
      <c r="N3796">
        <f>IFERROR(IF(L3796="CO2",M3796,IF(L3796="CH4",M3796*Hoja1!$C$19,BASEDEDATOS!M3796*Hoja1!$C$20)),0)</f>
        <v>0</v>
      </c>
    </row>
    <row r="3797" spans="2:14" x14ac:dyDescent="0.75">
      <c r="B3797" t="str">
        <f t="shared" si="41"/>
        <v>1B2aii</v>
      </c>
      <c r="C3797" t="str">
        <f>Hoja1!$C$31</f>
        <v>CRUDO</v>
      </c>
      <c r="D3797" t="s">
        <v>13</v>
      </c>
      <c r="E3797" t="s">
        <v>320</v>
      </c>
      <c r="F3797" t="s">
        <v>857</v>
      </c>
      <c r="L3797" t="s">
        <v>30</v>
      </c>
      <c r="M3797">
        <f>'Venteo_compresores Centrifugos'!AQ96</f>
        <v>0</v>
      </c>
      <c r="N3797">
        <f>IFERROR(IF(L3797="CO2",M3797,IF(L3797="CH4",M3797*Hoja1!$C$19,BASEDEDATOS!M3797*Hoja1!$C$20)),0)</f>
        <v>0</v>
      </c>
    </row>
    <row r="3798" spans="2:14" x14ac:dyDescent="0.75">
      <c r="B3798" t="str">
        <f t="shared" si="41"/>
        <v>1B2aii</v>
      </c>
      <c r="C3798" t="str">
        <f>Hoja1!$C$31</f>
        <v>CRUDO</v>
      </c>
      <c r="D3798" t="s">
        <v>13</v>
      </c>
      <c r="E3798" t="s">
        <v>320</v>
      </c>
      <c r="F3798" t="s">
        <v>857</v>
      </c>
      <c r="L3798" t="s">
        <v>30</v>
      </c>
      <c r="M3798">
        <f>'Venteo_compresores Centrifugos'!AQ97</f>
        <v>0</v>
      </c>
      <c r="N3798">
        <f>IFERROR(IF(L3798="CO2",M3798,IF(L3798="CH4",M3798*Hoja1!$C$19,BASEDEDATOS!M3798*Hoja1!$C$20)),0)</f>
        <v>0</v>
      </c>
    </row>
    <row r="3799" spans="2:14" x14ac:dyDescent="0.75">
      <c r="B3799" t="str">
        <f t="shared" si="41"/>
        <v>1B2aii</v>
      </c>
      <c r="C3799" t="str">
        <f>Hoja1!$C$31</f>
        <v>CRUDO</v>
      </c>
      <c r="D3799" t="s">
        <v>13</v>
      </c>
      <c r="E3799" t="s">
        <v>320</v>
      </c>
      <c r="F3799" t="s">
        <v>857</v>
      </c>
      <c r="L3799" t="s">
        <v>30</v>
      </c>
      <c r="M3799">
        <f>'Venteo_compresores Centrifugos'!AQ98</f>
        <v>0</v>
      </c>
      <c r="N3799">
        <f>IFERROR(IF(L3799="CO2",M3799,IF(L3799="CH4",M3799*Hoja1!$C$19,BASEDEDATOS!M3799*Hoja1!$C$20)),0)</f>
        <v>0</v>
      </c>
    </row>
    <row r="3800" spans="2:14" x14ac:dyDescent="0.75">
      <c r="B3800" t="str">
        <f t="shared" si="41"/>
        <v>1B2aii</v>
      </c>
      <c r="C3800" t="str">
        <f>Hoja1!$C$31</f>
        <v>CRUDO</v>
      </c>
      <c r="D3800" t="s">
        <v>13</v>
      </c>
      <c r="E3800" t="s">
        <v>320</v>
      </c>
      <c r="F3800" t="s">
        <v>857</v>
      </c>
      <c r="L3800" t="s">
        <v>30</v>
      </c>
      <c r="M3800">
        <f>'Venteo_compresores Centrifugos'!AQ99</f>
        <v>0</v>
      </c>
      <c r="N3800">
        <f>IFERROR(IF(L3800="CO2",M3800,IF(L3800="CH4",M3800*Hoja1!$C$19,BASEDEDATOS!M3800*Hoja1!$C$20)),0)</f>
        <v>0</v>
      </c>
    </row>
    <row r="3801" spans="2:14" x14ac:dyDescent="0.75">
      <c r="B3801" t="str">
        <f t="shared" si="41"/>
        <v>1B2aii</v>
      </c>
      <c r="C3801" t="str">
        <f>Hoja1!$C$31</f>
        <v>CRUDO</v>
      </c>
      <c r="D3801" t="s">
        <v>13</v>
      </c>
      <c r="E3801" t="s">
        <v>320</v>
      </c>
      <c r="F3801" t="s">
        <v>857</v>
      </c>
      <c r="L3801" t="s">
        <v>30</v>
      </c>
      <c r="M3801">
        <f>'Venteo_compresores Centrifugos'!AQ100</f>
        <v>0</v>
      </c>
      <c r="N3801">
        <f>IFERROR(IF(L3801="CO2",M3801,IF(L3801="CH4",M3801*Hoja1!$C$19,BASEDEDATOS!M3801*Hoja1!$C$20)),0)</f>
        <v>0</v>
      </c>
    </row>
    <row r="3802" spans="2:14" x14ac:dyDescent="0.75">
      <c r="B3802" t="str">
        <f t="shared" si="41"/>
        <v>1B2aii</v>
      </c>
      <c r="C3802" t="str">
        <f>Hoja1!$C$31</f>
        <v>CRUDO</v>
      </c>
      <c r="D3802" t="s">
        <v>13</v>
      </c>
      <c r="E3802" t="s">
        <v>320</v>
      </c>
      <c r="F3802" t="s">
        <v>857</v>
      </c>
      <c r="L3802" t="s">
        <v>30</v>
      </c>
      <c r="M3802">
        <f>'Venteo_compresores Centrifugos'!AQ101</f>
        <v>0</v>
      </c>
      <c r="N3802">
        <f>IFERROR(IF(L3802="CO2",M3802,IF(L3802="CH4",M3802*Hoja1!$C$19,BASEDEDATOS!M3802*Hoja1!$C$20)),0)</f>
        <v>0</v>
      </c>
    </row>
    <row r="3803" spans="2:14" x14ac:dyDescent="0.75">
      <c r="B3803" t="str">
        <f t="shared" si="41"/>
        <v>1B2aii</v>
      </c>
      <c r="C3803" t="str">
        <f>Hoja1!$C$31</f>
        <v>CRUDO</v>
      </c>
      <c r="D3803" t="s">
        <v>13</v>
      </c>
      <c r="E3803" t="s">
        <v>320</v>
      </c>
      <c r="F3803" t="s">
        <v>857</v>
      </c>
      <c r="L3803" t="s">
        <v>30</v>
      </c>
      <c r="M3803">
        <f>'Venteo_compresores Centrifugos'!AQ102</f>
        <v>0</v>
      </c>
      <c r="N3803">
        <f>IFERROR(IF(L3803="CO2",M3803,IF(L3803="CH4",M3803*Hoja1!$C$19,BASEDEDATOS!M3803*Hoja1!$C$20)),0)</f>
        <v>0</v>
      </c>
    </row>
    <row r="3804" spans="2:14" x14ac:dyDescent="0.75">
      <c r="B3804" t="str">
        <f t="shared" si="41"/>
        <v>1B2aii</v>
      </c>
      <c r="C3804" t="str">
        <f>Hoja1!$C$31</f>
        <v>CRUDO</v>
      </c>
      <c r="D3804" t="s">
        <v>13</v>
      </c>
      <c r="E3804" t="s">
        <v>320</v>
      </c>
      <c r="F3804" t="s">
        <v>857</v>
      </c>
      <c r="L3804" t="s">
        <v>30</v>
      </c>
      <c r="M3804">
        <f>'Venteo_compresores Centrifugos'!AQ103</f>
        <v>0</v>
      </c>
      <c r="N3804">
        <f>IFERROR(IF(L3804="CO2",M3804,IF(L3804="CH4",M3804*Hoja1!$C$19,BASEDEDATOS!M3804*Hoja1!$C$20)),0)</f>
        <v>0</v>
      </c>
    </row>
    <row r="3805" spans="2:14" x14ac:dyDescent="0.75">
      <c r="B3805" t="str">
        <f t="shared" si="41"/>
        <v>1B2aii</v>
      </c>
      <c r="C3805" t="str">
        <f>Hoja1!$C$31</f>
        <v>CRUDO</v>
      </c>
      <c r="D3805" t="s">
        <v>13</v>
      </c>
      <c r="E3805" t="s">
        <v>320</v>
      </c>
      <c r="F3805" t="s">
        <v>857</v>
      </c>
      <c r="L3805" t="s">
        <v>30</v>
      </c>
      <c r="M3805">
        <f>'Venteo_compresores Centrifugos'!AQ104</f>
        <v>0</v>
      </c>
      <c r="N3805">
        <f>IFERROR(IF(L3805="CO2",M3805,IF(L3805="CH4",M3805*Hoja1!$C$19,BASEDEDATOS!M3805*Hoja1!$C$20)),0)</f>
        <v>0</v>
      </c>
    </row>
    <row r="3806" spans="2:14" x14ac:dyDescent="0.75">
      <c r="B3806" t="str">
        <f t="shared" si="41"/>
        <v>1B2aii</v>
      </c>
      <c r="C3806" t="str">
        <f>Hoja1!$C$31</f>
        <v>CRUDO</v>
      </c>
      <c r="D3806" t="s">
        <v>13</v>
      </c>
      <c r="E3806" t="s">
        <v>320</v>
      </c>
      <c r="F3806" t="s">
        <v>857</v>
      </c>
      <c r="L3806" t="s">
        <v>30</v>
      </c>
      <c r="M3806">
        <f>'Venteo_compresores Centrifugos'!AQ105</f>
        <v>0</v>
      </c>
      <c r="N3806">
        <f>IFERROR(IF(L3806="CO2",M3806,IF(L3806="CH4",M3806*Hoja1!$C$19,BASEDEDATOS!M3806*Hoja1!$C$20)),0)</f>
        <v>0</v>
      </c>
    </row>
    <row r="3807" spans="2:14" x14ac:dyDescent="0.75">
      <c r="B3807" t="str">
        <f t="shared" si="41"/>
        <v>1B2aii</v>
      </c>
      <c r="C3807" t="str">
        <f>Hoja1!$C$31</f>
        <v>CRUDO</v>
      </c>
      <c r="D3807" t="s">
        <v>13</v>
      </c>
      <c r="E3807" t="s">
        <v>320</v>
      </c>
      <c r="F3807" t="s">
        <v>857</v>
      </c>
      <c r="L3807" t="s">
        <v>30</v>
      </c>
      <c r="M3807">
        <f>'Venteo_compresores Centrifugos'!AQ106</f>
        <v>0</v>
      </c>
      <c r="N3807">
        <f>IFERROR(IF(L3807="CO2",M3807,IF(L3807="CH4",M3807*Hoja1!$C$19,BASEDEDATOS!M3807*Hoja1!$C$20)),0)</f>
        <v>0</v>
      </c>
    </row>
    <row r="3808" spans="2:14" x14ac:dyDescent="0.75">
      <c r="B3808" t="str">
        <f t="shared" si="41"/>
        <v>1B2aii</v>
      </c>
      <c r="C3808" t="str">
        <f>Hoja1!$C$31</f>
        <v>CRUDO</v>
      </c>
      <c r="D3808" t="s">
        <v>13</v>
      </c>
      <c r="E3808" t="s">
        <v>320</v>
      </c>
      <c r="F3808" t="s">
        <v>857</v>
      </c>
      <c r="L3808" t="s">
        <v>30</v>
      </c>
      <c r="M3808">
        <f>'Venteo_compresores Centrifugos'!AQ107</f>
        <v>0</v>
      </c>
      <c r="N3808">
        <f>IFERROR(IF(L3808="CO2",M3808,IF(L3808="CH4",M3808*Hoja1!$C$19,BASEDEDATOS!M3808*Hoja1!$C$20)),0)</f>
        <v>0</v>
      </c>
    </row>
    <row r="3809" spans="2:14" x14ac:dyDescent="0.75">
      <c r="B3809" t="str">
        <f t="shared" si="41"/>
        <v>1B2aii</v>
      </c>
      <c r="C3809" t="str">
        <f>Hoja1!$C$31</f>
        <v>CRUDO</v>
      </c>
      <c r="D3809" t="s">
        <v>13</v>
      </c>
      <c r="E3809" t="s">
        <v>320</v>
      </c>
      <c r="F3809" t="s">
        <v>857</v>
      </c>
      <c r="L3809" t="s">
        <v>30</v>
      </c>
      <c r="M3809">
        <f>'Venteo_compresores Centrifugos'!AQ108</f>
        <v>0</v>
      </c>
      <c r="N3809">
        <f>IFERROR(IF(L3809="CO2",M3809,IF(L3809="CH4",M3809*Hoja1!$C$19,BASEDEDATOS!M3809*Hoja1!$C$20)),0)</f>
        <v>0</v>
      </c>
    </row>
    <row r="3810" spans="2:14" x14ac:dyDescent="0.75">
      <c r="B3810" t="str">
        <f t="shared" si="41"/>
        <v>1B2aii</v>
      </c>
      <c r="C3810" t="str">
        <f>Hoja1!$C$31</f>
        <v>CRUDO</v>
      </c>
      <c r="D3810" t="s">
        <v>13</v>
      </c>
      <c r="E3810" t="s">
        <v>320</v>
      </c>
      <c r="F3810" t="s">
        <v>857</v>
      </c>
      <c r="L3810" t="s">
        <v>30</v>
      </c>
      <c r="M3810">
        <f>'Venteo_compresores Centrifugos'!AQ109</f>
        <v>0</v>
      </c>
      <c r="N3810">
        <f>IFERROR(IF(L3810="CO2",M3810,IF(L3810="CH4",M3810*Hoja1!$C$19,BASEDEDATOS!M3810*Hoja1!$C$20)),0)</f>
        <v>0</v>
      </c>
    </row>
    <row r="3811" spans="2:14" x14ac:dyDescent="0.75">
      <c r="B3811" t="str">
        <f t="shared" ref="B3811:B3874" si="42">IF(C3811="CRUDO","1B2aii","1B2bii")</f>
        <v>1B2aii</v>
      </c>
      <c r="C3811" t="str">
        <f>Hoja1!$C$31</f>
        <v>CRUDO</v>
      </c>
      <c r="D3811" t="s">
        <v>13</v>
      </c>
      <c r="E3811" t="s">
        <v>320</v>
      </c>
      <c r="F3811" t="s">
        <v>857</v>
      </c>
      <c r="L3811" t="s">
        <v>30</v>
      </c>
      <c r="M3811">
        <f>'Venteo_compresores Centrifugos'!AQ110</f>
        <v>0</v>
      </c>
      <c r="N3811">
        <f>IFERROR(IF(L3811="CO2",M3811,IF(L3811="CH4",M3811*Hoja1!$C$19,BASEDEDATOS!M3811*Hoja1!$C$20)),0)</f>
        <v>0</v>
      </c>
    </row>
    <row r="3812" spans="2:14" x14ac:dyDescent="0.75">
      <c r="B3812" t="str">
        <f t="shared" si="42"/>
        <v>1B2aii</v>
      </c>
      <c r="C3812" t="str">
        <f>Hoja1!$C$31</f>
        <v>CRUDO</v>
      </c>
      <c r="D3812" t="s">
        <v>13</v>
      </c>
      <c r="E3812" t="s">
        <v>320</v>
      </c>
      <c r="F3812" t="s">
        <v>857</v>
      </c>
      <c r="L3812" t="s">
        <v>30</v>
      </c>
      <c r="M3812">
        <f>'Venteo_compresores Centrifugos'!AQ111</f>
        <v>0</v>
      </c>
      <c r="N3812">
        <f>IFERROR(IF(L3812="CO2",M3812,IF(L3812="CH4",M3812*Hoja1!$C$19,BASEDEDATOS!M3812*Hoja1!$C$20)),0)</f>
        <v>0</v>
      </c>
    </row>
    <row r="3813" spans="2:14" x14ac:dyDescent="0.75">
      <c r="B3813" t="str">
        <f t="shared" si="42"/>
        <v>1B2aii</v>
      </c>
      <c r="C3813" t="str">
        <f>Hoja1!$C$31</f>
        <v>CRUDO</v>
      </c>
      <c r="D3813" t="s">
        <v>13</v>
      </c>
      <c r="E3813" t="s">
        <v>320</v>
      </c>
      <c r="F3813" t="s">
        <v>857</v>
      </c>
      <c r="L3813" t="s">
        <v>30</v>
      </c>
      <c r="M3813">
        <f>'Venteo_compresores Centrifugos'!AQ112</f>
        <v>0</v>
      </c>
      <c r="N3813">
        <f>IFERROR(IF(L3813="CO2",M3813,IF(L3813="CH4",M3813*Hoja1!$C$19,BASEDEDATOS!M3813*Hoja1!$C$20)),0)</f>
        <v>0</v>
      </c>
    </row>
    <row r="3814" spans="2:14" x14ac:dyDescent="0.75">
      <c r="B3814" t="str">
        <f t="shared" si="42"/>
        <v>1B2aii</v>
      </c>
      <c r="C3814" t="str">
        <f>Hoja1!$C$31</f>
        <v>CRUDO</v>
      </c>
      <c r="D3814" t="s">
        <v>13</v>
      </c>
      <c r="E3814" t="s">
        <v>320</v>
      </c>
      <c r="F3814" t="s">
        <v>857</v>
      </c>
      <c r="L3814" t="s">
        <v>30</v>
      </c>
      <c r="M3814">
        <f>'Venteo_compresores Centrifugos'!AQ113</f>
        <v>0</v>
      </c>
      <c r="N3814">
        <f>IFERROR(IF(L3814="CO2",M3814,IF(L3814="CH4",M3814*Hoja1!$C$19,BASEDEDATOS!M3814*Hoja1!$C$20)),0)</f>
        <v>0</v>
      </c>
    </row>
    <row r="3815" spans="2:14" x14ac:dyDescent="0.75">
      <c r="B3815" t="str">
        <f t="shared" si="42"/>
        <v>1B2aii</v>
      </c>
      <c r="C3815" t="str">
        <f>Hoja1!$C$31</f>
        <v>CRUDO</v>
      </c>
      <c r="D3815" t="s">
        <v>13</v>
      </c>
      <c r="E3815" t="s">
        <v>320</v>
      </c>
      <c r="F3815" t="s">
        <v>857</v>
      </c>
      <c r="L3815" t="s">
        <v>30</v>
      </c>
      <c r="M3815">
        <f>'Venteo_compresores Centrifugos'!AQ114</f>
        <v>0</v>
      </c>
      <c r="N3815">
        <f>IFERROR(IF(L3815="CO2",M3815,IF(L3815="CH4",M3815*Hoja1!$C$19,BASEDEDATOS!M3815*Hoja1!$C$20)),0)</f>
        <v>0</v>
      </c>
    </row>
    <row r="3816" spans="2:14" x14ac:dyDescent="0.75">
      <c r="B3816" t="str">
        <f t="shared" si="42"/>
        <v>1B2aii</v>
      </c>
      <c r="C3816" t="str">
        <f>Hoja1!$C$31</f>
        <v>CRUDO</v>
      </c>
      <c r="D3816" t="s">
        <v>13</v>
      </c>
      <c r="E3816" t="s">
        <v>320</v>
      </c>
      <c r="F3816" t="s">
        <v>857</v>
      </c>
      <c r="L3816" t="s">
        <v>30</v>
      </c>
      <c r="M3816">
        <f>'Venteo_compresores Centrifugos'!AQ115</f>
        <v>0</v>
      </c>
      <c r="N3816">
        <f>IFERROR(IF(L3816="CO2",M3816,IF(L3816="CH4",M3816*Hoja1!$C$19,BASEDEDATOS!M3816*Hoja1!$C$20)),0)</f>
        <v>0</v>
      </c>
    </row>
    <row r="3817" spans="2:14" x14ac:dyDescent="0.75">
      <c r="B3817" t="str">
        <f t="shared" si="42"/>
        <v>1B2aii</v>
      </c>
      <c r="C3817" t="str">
        <f>Hoja1!$C$31</f>
        <v>CRUDO</v>
      </c>
      <c r="D3817" t="s">
        <v>13</v>
      </c>
      <c r="E3817" t="s">
        <v>320</v>
      </c>
      <c r="F3817" t="s">
        <v>857</v>
      </c>
      <c r="L3817" t="s">
        <v>30</v>
      </c>
      <c r="M3817">
        <f>'Venteo_compresores Centrifugos'!AQ116</f>
        <v>0</v>
      </c>
      <c r="N3817">
        <f>IFERROR(IF(L3817="CO2",M3817,IF(L3817="CH4",M3817*Hoja1!$C$19,BASEDEDATOS!M3817*Hoja1!$C$20)),0)</f>
        <v>0</v>
      </c>
    </row>
    <row r="3818" spans="2:14" x14ac:dyDescent="0.75">
      <c r="B3818" t="str">
        <f t="shared" si="42"/>
        <v>1B2aii</v>
      </c>
      <c r="C3818" t="str">
        <f>Hoja1!$C$31</f>
        <v>CRUDO</v>
      </c>
      <c r="D3818" t="s">
        <v>13</v>
      </c>
      <c r="E3818" t="s">
        <v>320</v>
      </c>
      <c r="F3818" t="s">
        <v>857</v>
      </c>
      <c r="L3818" t="s">
        <v>30</v>
      </c>
      <c r="M3818">
        <f>'Venteo_compresores Centrifugos'!AQ117</f>
        <v>0</v>
      </c>
      <c r="N3818">
        <f>IFERROR(IF(L3818="CO2",M3818,IF(L3818="CH4",M3818*Hoja1!$C$19,BASEDEDATOS!M3818*Hoja1!$C$20)),0)</f>
        <v>0</v>
      </c>
    </row>
    <row r="3819" spans="2:14" x14ac:dyDescent="0.75">
      <c r="B3819" t="str">
        <f t="shared" si="42"/>
        <v>1B2aii</v>
      </c>
      <c r="C3819" t="str">
        <f>Hoja1!$C$31</f>
        <v>CRUDO</v>
      </c>
      <c r="D3819" t="s">
        <v>13</v>
      </c>
      <c r="E3819" t="s">
        <v>320</v>
      </c>
      <c r="F3819" t="s">
        <v>857</v>
      </c>
      <c r="L3819" t="s">
        <v>30</v>
      </c>
      <c r="M3819">
        <f>'Venteo_compresores Centrifugos'!AQ118</f>
        <v>0</v>
      </c>
      <c r="N3819">
        <f>IFERROR(IF(L3819="CO2",M3819,IF(L3819="CH4",M3819*Hoja1!$C$19,BASEDEDATOS!M3819*Hoja1!$C$20)),0)</f>
        <v>0</v>
      </c>
    </row>
    <row r="3820" spans="2:14" x14ac:dyDescent="0.75">
      <c r="B3820" t="str">
        <f t="shared" si="42"/>
        <v>1B2aii</v>
      </c>
      <c r="C3820" t="str">
        <f>Hoja1!$C$31</f>
        <v>CRUDO</v>
      </c>
      <c r="D3820" t="s">
        <v>13</v>
      </c>
      <c r="E3820" t="s">
        <v>320</v>
      </c>
      <c r="F3820" t="s">
        <v>857</v>
      </c>
      <c r="L3820" t="s">
        <v>30</v>
      </c>
      <c r="M3820">
        <f>'Venteo_compresores Centrifugos'!AQ119</f>
        <v>0</v>
      </c>
      <c r="N3820">
        <f>IFERROR(IF(L3820="CO2",M3820,IF(L3820="CH4",M3820*Hoja1!$C$19,BASEDEDATOS!M3820*Hoja1!$C$20)),0)</f>
        <v>0</v>
      </c>
    </row>
    <row r="3821" spans="2:14" x14ac:dyDescent="0.75">
      <c r="B3821" t="str">
        <f t="shared" si="42"/>
        <v>1B2aii</v>
      </c>
      <c r="C3821" t="str">
        <f>Hoja1!$C$31</f>
        <v>CRUDO</v>
      </c>
      <c r="D3821" t="s">
        <v>13</v>
      </c>
      <c r="E3821" t="s">
        <v>320</v>
      </c>
      <c r="F3821" t="s">
        <v>857</v>
      </c>
      <c r="L3821" t="s">
        <v>30</v>
      </c>
      <c r="M3821">
        <f>'Venteo_compresores Centrifugos'!AQ120</f>
        <v>0</v>
      </c>
      <c r="N3821">
        <f>IFERROR(IF(L3821="CO2",M3821,IF(L3821="CH4",M3821*Hoja1!$C$19,BASEDEDATOS!M3821*Hoja1!$C$20)),0)</f>
        <v>0</v>
      </c>
    </row>
    <row r="3822" spans="2:14" x14ac:dyDescent="0.75">
      <c r="B3822" t="str">
        <f t="shared" si="42"/>
        <v>1B2aii</v>
      </c>
      <c r="C3822" t="str">
        <f>Hoja1!$C$31</f>
        <v>CRUDO</v>
      </c>
      <c r="D3822" t="s">
        <v>13</v>
      </c>
      <c r="E3822" t="s">
        <v>320</v>
      </c>
      <c r="F3822" t="s">
        <v>857</v>
      </c>
      <c r="L3822" t="s">
        <v>30</v>
      </c>
      <c r="M3822">
        <f>'Venteo_compresores Centrifugos'!AQ121</f>
        <v>0</v>
      </c>
      <c r="N3822">
        <f>IFERROR(IF(L3822="CO2",M3822,IF(L3822="CH4",M3822*Hoja1!$C$19,BASEDEDATOS!M3822*Hoja1!$C$20)),0)</f>
        <v>0</v>
      </c>
    </row>
    <row r="3823" spans="2:14" x14ac:dyDescent="0.75">
      <c r="B3823" t="str">
        <f t="shared" si="42"/>
        <v>1B2aii</v>
      </c>
      <c r="C3823" t="str">
        <f>Hoja1!$C$31</f>
        <v>CRUDO</v>
      </c>
      <c r="D3823" t="s">
        <v>13</v>
      </c>
      <c r="E3823" t="s">
        <v>320</v>
      </c>
      <c r="F3823" t="s">
        <v>857</v>
      </c>
      <c r="L3823" t="s">
        <v>30</v>
      </c>
      <c r="M3823">
        <f>'Venteo_compresores Centrifugos'!AQ122</f>
        <v>0</v>
      </c>
      <c r="N3823">
        <f>IFERROR(IF(L3823="CO2",M3823,IF(L3823="CH4",M3823*Hoja1!$C$19,BASEDEDATOS!M3823*Hoja1!$C$20)),0)</f>
        <v>0</v>
      </c>
    </row>
    <row r="3824" spans="2:14" x14ac:dyDescent="0.75">
      <c r="B3824" t="str">
        <f t="shared" si="42"/>
        <v>1B2aii</v>
      </c>
      <c r="C3824" t="str">
        <f>Hoja1!$C$31</f>
        <v>CRUDO</v>
      </c>
      <c r="D3824" t="s">
        <v>13</v>
      </c>
      <c r="E3824" t="s">
        <v>320</v>
      </c>
      <c r="F3824" t="s">
        <v>857</v>
      </c>
      <c r="L3824" t="s">
        <v>30</v>
      </c>
      <c r="M3824">
        <f>'Venteo_compresores Centrifugos'!AQ123</f>
        <v>0</v>
      </c>
      <c r="N3824">
        <f>IFERROR(IF(L3824="CO2",M3824,IF(L3824="CH4",M3824*Hoja1!$C$19,BASEDEDATOS!M3824*Hoja1!$C$20)),0)</f>
        <v>0</v>
      </c>
    </row>
    <row r="3825" spans="2:14" x14ac:dyDescent="0.75">
      <c r="B3825" t="str">
        <f t="shared" si="42"/>
        <v>1B2aii</v>
      </c>
      <c r="C3825" t="str">
        <f>Hoja1!$C$31</f>
        <v>CRUDO</v>
      </c>
      <c r="D3825" t="s">
        <v>13</v>
      </c>
      <c r="E3825" t="s">
        <v>320</v>
      </c>
      <c r="F3825" t="s">
        <v>857</v>
      </c>
      <c r="L3825" t="s">
        <v>30</v>
      </c>
      <c r="M3825">
        <f>'Venteo_compresores Centrifugos'!AQ124</f>
        <v>0</v>
      </c>
      <c r="N3825">
        <f>IFERROR(IF(L3825="CO2",M3825,IF(L3825="CH4",M3825*Hoja1!$C$19,BASEDEDATOS!M3825*Hoja1!$C$20)),0)</f>
        <v>0</v>
      </c>
    </row>
    <row r="3826" spans="2:14" x14ac:dyDescent="0.75">
      <c r="B3826" t="str">
        <f t="shared" si="42"/>
        <v>1B2aii</v>
      </c>
      <c r="C3826" t="str">
        <f>Hoja1!$C$31</f>
        <v>CRUDO</v>
      </c>
      <c r="D3826" t="s">
        <v>13</v>
      </c>
      <c r="E3826" t="s">
        <v>320</v>
      </c>
      <c r="F3826" t="s">
        <v>857</v>
      </c>
      <c r="L3826" t="s">
        <v>30</v>
      </c>
      <c r="M3826">
        <f>'Venteo_compresores Centrifugos'!AQ125</f>
        <v>0</v>
      </c>
      <c r="N3826">
        <f>IFERROR(IF(L3826="CO2",M3826,IF(L3826="CH4",M3826*Hoja1!$C$19,BASEDEDATOS!M3826*Hoja1!$C$20)),0)</f>
        <v>0</v>
      </c>
    </row>
    <row r="3827" spans="2:14" x14ac:dyDescent="0.75">
      <c r="B3827" t="str">
        <f t="shared" si="42"/>
        <v>1B2aii</v>
      </c>
      <c r="C3827" t="str">
        <f>Hoja1!$C$31</f>
        <v>CRUDO</v>
      </c>
      <c r="D3827" t="s">
        <v>13</v>
      </c>
      <c r="E3827" t="s">
        <v>320</v>
      </c>
      <c r="F3827" t="s">
        <v>857</v>
      </c>
      <c r="L3827" t="s">
        <v>30</v>
      </c>
      <c r="M3827">
        <f>'Venteo_compresores Centrifugos'!AQ126</f>
        <v>0</v>
      </c>
      <c r="N3827">
        <f>IFERROR(IF(L3827="CO2",M3827,IF(L3827="CH4",M3827*Hoja1!$C$19,BASEDEDATOS!M3827*Hoja1!$C$20)),0)</f>
        <v>0</v>
      </c>
    </row>
    <row r="3828" spans="2:14" x14ac:dyDescent="0.75">
      <c r="B3828" t="str">
        <f t="shared" si="42"/>
        <v>1B2aii</v>
      </c>
      <c r="C3828" t="str">
        <f>Hoja1!$C$31</f>
        <v>CRUDO</v>
      </c>
      <c r="D3828" t="s">
        <v>13</v>
      </c>
      <c r="E3828" t="s">
        <v>320</v>
      </c>
      <c r="F3828" t="s">
        <v>857</v>
      </c>
      <c r="L3828" t="s">
        <v>30</v>
      </c>
      <c r="M3828">
        <f>'Venteo_compresores Centrifugos'!AQ127</f>
        <v>0</v>
      </c>
      <c r="N3828">
        <f>IFERROR(IF(L3828="CO2",M3828,IF(L3828="CH4",M3828*Hoja1!$C$19,BASEDEDATOS!M3828*Hoja1!$C$20)),0)</f>
        <v>0</v>
      </c>
    </row>
    <row r="3829" spans="2:14" x14ac:dyDescent="0.75">
      <c r="B3829" t="str">
        <f t="shared" si="42"/>
        <v>1B2aii</v>
      </c>
      <c r="C3829" t="str">
        <f>Hoja1!$C$31</f>
        <v>CRUDO</v>
      </c>
      <c r="D3829" t="s">
        <v>13</v>
      </c>
      <c r="E3829" t="s">
        <v>320</v>
      </c>
      <c r="F3829" t="s">
        <v>857</v>
      </c>
      <c r="L3829" t="s">
        <v>30</v>
      </c>
      <c r="M3829">
        <f>'Venteo_compresores Centrifugos'!AQ128</f>
        <v>0</v>
      </c>
      <c r="N3829">
        <f>IFERROR(IF(L3829="CO2",M3829,IF(L3829="CH4",M3829*Hoja1!$C$19,BASEDEDATOS!M3829*Hoja1!$C$20)),0)</f>
        <v>0</v>
      </c>
    </row>
    <row r="3830" spans="2:14" x14ac:dyDescent="0.75">
      <c r="B3830" t="str">
        <f t="shared" si="42"/>
        <v>1B2aii</v>
      </c>
      <c r="C3830" t="str">
        <f>Hoja1!$C$31</f>
        <v>CRUDO</v>
      </c>
      <c r="D3830" t="s">
        <v>13</v>
      </c>
      <c r="E3830" t="s">
        <v>320</v>
      </c>
      <c r="F3830" t="s">
        <v>857</v>
      </c>
      <c r="L3830" t="s">
        <v>30</v>
      </c>
      <c r="M3830">
        <f>'Venteo_compresores Centrifugos'!AQ129</f>
        <v>0</v>
      </c>
      <c r="N3830">
        <f>IFERROR(IF(L3830="CO2",M3830,IF(L3830="CH4",M3830*Hoja1!$C$19,BASEDEDATOS!M3830*Hoja1!$C$20)),0)</f>
        <v>0</v>
      </c>
    </row>
    <row r="3831" spans="2:14" x14ac:dyDescent="0.75">
      <c r="B3831" t="str">
        <f t="shared" si="42"/>
        <v>1B2aii</v>
      </c>
      <c r="C3831" t="str">
        <f>Hoja1!$C$31</f>
        <v>CRUDO</v>
      </c>
      <c r="D3831" t="s">
        <v>13</v>
      </c>
      <c r="E3831" t="s">
        <v>320</v>
      </c>
      <c r="F3831" t="s">
        <v>857</v>
      </c>
      <c r="L3831" t="s">
        <v>31</v>
      </c>
      <c r="M3831">
        <f>'Venteo_compresores Centrifugos'!AP45</f>
        <v>1.1412598076988995E-2</v>
      </c>
      <c r="N3831">
        <f>IFERROR(IF(L3831="CO2",M3831,IF(L3831="CH4",M3831*Hoja1!$C$19,BASEDEDATOS!M3831*Hoja1!$C$20)),0)</f>
        <v>0.31955274615569185</v>
      </c>
    </row>
    <row r="3832" spans="2:14" x14ac:dyDescent="0.75">
      <c r="B3832" t="str">
        <f t="shared" si="42"/>
        <v>1B2aii</v>
      </c>
      <c r="C3832" t="str">
        <f>Hoja1!$C$31</f>
        <v>CRUDO</v>
      </c>
      <c r="D3832" t="s">
        <v>13</v>
      </c>
      <c r="E3832" t="s">
        <v>320</v>
      </c>
      <c r="F3832" t="s">
        <v>857</v>
      </c>
      <c r="L3832" t="s">
        <v>31</v>
      </c>
      <c r="M3832">
        <f>'Venteo_compresores Centrifugos'!AP46</f>
        <v>1.1412598076988995E-2</v>
      </c>
      <c r="N3832">
        <f>IFERROR(IF(L3832="CO2",M3832,IF(L3832="CH4",M3832*Hoja1!$C$19,BASEDEDATOS!M3832*Hoja1!$C$20)),0)</f>
        <v>0.31955274615569185</v>
      </c>
    </row>
    <row r="3833" spans="2:14" x14ac:dyDescent="0.75">
      <c r="B3833" t="str">
        <f t="shared" si="42"/>
        <v>1B2aii</v>
      </c>
      <c r="C3833" t="str">
        <f>Hoja1!$C$31</f>
        <v>CRUDO</v>
      </c>
      <c r="D3833" t="s">
        <v>13</v>
      </c>
      <c r="E3833" t="s">
        <v>320</v>
      </c>
      <c r="F3833" t="s">
        <v>857</v>
      </c>
      <c r="L3833" t="s">
        <v>31</v>
      </c>
      <c r="M3833">
        <f>'Venteo_compresores Centrifugos'!AP47</f>
        <v>1.1412598076988995E-2</v>
      </c>
      <c r="N3833">
        <f>IFERROR(IF(L3833="CO2",M3833,IF(L3833="CH4",M3833*Hoja1!$C$19,BASEDEDATOS!M3833*Hoja1!$C$20)),0)</f>
        <v>0.31955274615569185</v>
      </c>
    </row>
    <row r="3834" spans="2:14" x14ac:dyDescent="0.75">
      <c r="B3834" t="str">
        <f t="shared" si="42"/>
        <v>1B2aii</v>
      </c>
      <c r="C3834" t="str">
        <f>Hoja1!$C$31</f>
        <v>CRUDO</v>
      </c>
      <c r="D3834" t="s">
        <v>13</v>
      </c>
      <c r="E3834" t="s">
        <v>320</v>
      </c>
      <c r="F3834" t="s">
        <v>857</v>
      </c>
      <c r="L3834" t="s">
        <v>31</v>
      </c>
      <c r="M3834">
        <f>'Venteo_compresores Centrifugos'!AP48</f>
        <v>1.4360313892106884</v>
      </c>
      <c r="N3834">
        <f>IFERROR(IF(L3834="CO2",M3834,IF(L3834="CH4",M3834*Hoja1!$C$19,BASEDEDATOS!M3834*Hoja1!$C$20)),0)</f>
        <v>40.208878897899275</v>
      </c>
    </row>
    <row r="3835" spans="2:14" x14ac:dyDescent="0.75">
      <c r="B3835" t="str">
        <f t="shared" si="42"/>
        <v>1B2aii</v>
      </c>
      <c r="C3835" t="str">
        <f>Hoja1!$C$31</f>
        <v>CRUDO</v>
      </c>
      <c r="D3835" t="s">
        <v>13</v>
      </c>
      <c r="E3835" t="s">
        <v>320</v>
      </c>
      <c r="F3835" t="s">
        <v>857</v>
      </c>
      <c r="L3835" t="s">
        <v>31</v>
      </c>
      <c r="M3835">
        <f>'Venteo_compresores Centrifugos'!AP49</f>
        <v>1.1843423654395329</v>
      </c>
      <c r="N3835">
        <f>IFERROR(IF(L3835="CO2",M3835,IF(L3835="CH4",M3835*Hoja1!$C$19,BASEDEDATOS!M3835*Hoja1!$C$20)),0)</f>
        <v>33.161586232306917</v>
      </c>
    </row>
    <row r="3836" spans="2:14" x14ac:dyDescent="0.75">
      <c r="B3836" t="str">
        <f t="shared" si="42"/>
        <v>1B2aii</v>
      </c>
      <c r="C3836" t="str">
        <f>Hoja1!$C$31</f>
        <v>CRUDO</v>
      </c>
      <c r="D3836" t="s">
        <v>13</v>
      </c>
      <c r="E3836" t="s">
        <v>320</v>
      </c>
      <c r="F3836" t="s">
        <v>857</v>
      </c>
      <c r="L3836" t="s">
        <v>31</v>
      </c>
      <c r="M3836">
        <f>'Venteo_compresores Centrifugos'!AP50</f>
        <v>0.44280880538717299</v>
      </c>
      <c r="N3836">
        <f>IFERROR(IF(L3836="CO2",M3836,IF(L3836="CH4",M3836*Hoja1!$C$19,BASEDEDATOS!M3836*Hoja1!$C$20)),0)</f>
        <v>12.398646550840844</v>
      </c>
    </row>
    <row r="3837" spans="2:14" x14ac:dyDescent="0.75">
      <c r="B3837" t="str">
        <f t="shared" si="42"/>
        <v>1B2aii</v>
      </c>
      <c r="C3837" t="str">
        <f>Hoja1!$C$31</f>
        <v>CRUDO</v>
      </c>
      <c r="D3837" t="s">
        <v>13</v>
      </c>
      <c r="E3837" t="s">
        <v>320</v>
      </c>
      <c r="F3837" t="s">
        <v>857</v>
      </c>
      <c r="L3837" t="s">
        <v>31</v>
      </c>
      <c r="M3837">
        <f>'Venteo_compresores Centrifugos'!AP51</f>
        <v>0.44280880538717299</v>
      </c>
      <c r="N3837">
        <f>IFERROR(IF(L3837="CO2",M3837,IF(L3837="CH4",M3837*Hoja1!$C$19,BASEDEDATOS!M3837*Hoja1!$C$20)),0)</f>
        <v>12.398646550840844</v>
      </c>
    </row>
    <row r="3838" spans="2:14" x14ac:dyDescent="0.75">
      <c r="B3838" t="str">
        <f t="shared" si="42"/>
        <v>1B2aii</v>
      </c>
      <c r="C3838" t="str">
        <f>Hoja1!$C$31</f>
        <v>CRUDO</v>
      </c>
      <c r="D3838" t="s">
        <v>13</v>
      </c>
      <c r="E3838" t="s">
        <v>320</v>
      </c>
      <c r="F3838" t="s">
        <v>857</v>
      </c>
      <c r="L3838" t="s">
        <v>31</v>
      </c>
      <c r="M3838">
        <f>'Venteo_compresores Centrifugos'!AP52</f>
        <v>1.1412598076988995E-2</v>
      </c>
      <c r="N3838">
        <f>IFERROR(IF(L3838="CO2",M3838,IF(L3838="CH4",M3838*Hoja1!$C$19,BASEDEDATOS!M3838*Hoja1!$C$20)),0)</f>
        <v>0.31955274615569185</v>
      </c>
    </row>
    <row r="3839" spans="2:14" x14ac:dyDescent="0.75">
      <c r="B3839" t="str">
        <f t="shared" si="42"/>
        <v>1B2aii</v>
      </c>
      <c r="C3839" t="str">
        <f>Hoja1!$C$31</f>
        <v>CRUDO</v>
      </c>
      <c r="D3839" t="s">
        <v>13</v>
      </c>
      <c r="E3839" t="s">
        <v>320</v>
      </c>
      <c r="F3839" t="s">
        <v>857</v>
      </c>
      <c r="L3839" t="s">
        <v>31</v>
      </c>
      <c r="M3839">
        <f>'Venteo_compresores Centrifugos'!AP53</f>
        <v>1.1412598076988995E-2</v>
      </c>
      <c r="N3839">
        <f>IFERROR(IF(L3839="CO2",M3839,IF(L3839="CH4",M3839*Hoja1!$C$19,BASEDEDATOS!M3839*Hoja1!$C$20)),0)</f>
        <v>0.31955274615569185</v>
      </c>
    </row>
    <row r="3840" spans="2:14" x14ac:dyDescent="0.75">
      <c r="B3840" t="str">
        <f t="shared" si="42"/>
        <v>1B2aii</v>
      </c>
      <c r="C3840" t="str">
        <f>Hoja1!$C$31</f>
        <v>CRUDO</v>
      </c>
      <c r="D3840" t="s">
        <v>13</v>
      </c>
      <c r="E3840" t="s">
        <v>320</v>
      </c>
      <c r="F3840" t="s">
        <v>857</v>
      </c>
      <c r="L3840" t="s">
        <v>31</v>
      </c>
      <c r="M3840">
        <f>'Venteo_compresores Centrifugos'!AP54</f>
        <v>1.1412598076988995E-2</v>
      </c>
      <c r="N3840">
        <f>IFERROR(IF(L3840="CO2",M3840,IF(L3840="CH4",M3840*Hoja1!$C$19,BASEDEDATOS!M3840*Hoja1!$C$20)),0)</f>
        <v>0.31955274615569185</v>
      </c>
    </row>
    <row r="3841" spans="2:14" x14ac:dyDescent="0.75">
      <c r="B3841" t="str">
        <f t="shared" si="42"/>
        <v>1B2aii</v>
      </c>
      <c r="C3841" t="str">
        <f>Hoja1!$C$31</f>
        <v>CRUDO</v>
      </c>
      <c r="D3841" t="s">
        <v>13</v>
      </c>
      <c r="E3841" t="s">
        <v>320</v>
      </c>
      <c r="F3841" t="s">
        <v>857</v>
      </c>
      <c r="L3841" t="s">
        <v>31</v>
      </c>
      <c r="M3841">
        <f>'Venteo_compresores Centrifugos'!AP55</f>
        <v>1.1412598076988995E-2</v>
      </c>
      <c r="N3841">
        <f>IFERROR(IF(L3841="CO2",M3841,IF(L3841="CH4",M3841*Hoja1!$C$19,BASEDEDATOS!M3841*Hoja1!$C$20)),0)</f>
        <v>0.31955274615569185</v>
      </c>
    </row>
    <row r="3842" spans="2:14" x14ac:dyDescent="0.75">
      <c r="B3842" t="str">
        <f t="shared" si="42"/>
        <v>1B2aii</v>
      </c>
      <c r="C3842" t="str">
        <f>Hoja1!$C$31</f>
        <v>CRUDO</v>
      </c>
      <c r="D3842" t="s">
        <v>13</v>
      </c>
      <c r="E3842" t="s">
        <v>320</v>
      </c>
      <c r="F3842" t="s">
        <v>857</v>
      </c>
      <c r="L3842" t="s">
        <v>31</v>
      </c>
      <c r="M3842">
        <f>'Venteo_compresores Centrifugos'!AP56</f>
        <v>0</v>
      </c>
      <c r="N3842">
        <f>IFERROR(IF(L3842="CO2",M3842,IF(L3842="CH4",M3842*Hoja1!$C$19,BASEDEDATOS!M3842*Hoja1!$C$20)),0)</f>
        <v>0</v>
      </c>
    </row>
    <row r="3843" spans="2:14" x14ac:dyDescent="0.75">
      <c r="B3843" t="str">
        <f t="shared" si="42"/>
        <v>1B2aii</v>
      </c>
      <c r="C3843" t="str">
        <f>Hoja1!$C$31</f>
        <v>CRUDO</v>
      </c>
      <c r="D3843" t="s">
        <v>13</v>
      </c>
      <c r="E3843" t="s">
        <v>320</v>
      </c>
      <c r="F3843" t="s">
        <v>857</v>
      </c>
      <c r="L3843" t="s">
        <v>31</v>
      </c>
      <c r="M3843">
        <f>'Venteo_compresores Centrifugos'!AP57</f>
        <v>0</v>
      </c>
      <c r="N3843">
        <f>IFERROR(IF(L3843="CO2",M3843,IF(L3843="CH4",M3843*Hoja1!$C$19,BASEDEDATOS!M3843*Hoja1!$C$20)),0)</f>
        <v>0</v>
      </c>
    </row>
    <row r="3844" spans="2:14" x14ac:dyDescent="0.75">
      <c r="B3844" t="str">
        <f t="shared" si="42"/>
        <v>1B2aii</v>
      </c>
      <c r="C3844" t="str">
        <f>Hoja1!$C$31</f>
        <v>CRUDO</v>
      </c>
      <c r="D3844" t="s">
        <v>13</v>
      </c>
      <c r="E3844" t="s">
        <v>320</v>
      </c>
      <c r="F3844" t="s">
        <v>857</v>
      </c>
      <c r="L3844" t="s">
        <v>31</v>
      </c>
      <c r="M3844">
        <f>'Venteo_compresores Centrifugos'!AP58</f>
        <v>0</v>
      </c>
      <c r="N3844">
        <f>IFERROR(IF(L3844="CO2",M3844,IF(L3844="CH4",M3844*Hoja1!$C$19,BASEDEDATOS!M3844*Hoja1!$C$20)),0)</f>
        <v>0</v>
      </c>
    </row>
    <row r="3845" spans="2:14" x14ac:dyDescent="0.75">
      <c r="B3845" t="str">
        <f t="shared" si="42"/>
        <v>1B2aii</v>
      </c>
      <c r="C3845" t="str">
        <f>Hoja1!$C$31</f>
        <v>CRUDO</v>
      </c>
      <c r="D3845" t="s">
        <v>13</v>
      </c>
      <c r="E3845" t="s">
        <v>320</v>
      </c>
      <c r="F3845" t="s">
        <v>857</v>
      </c>
      <c r="L3845" t="s">
        <v>31</v>
      </c>
      <c r="M3845">
        <f>'Venteo_compresores Centrifugos'!AP59</f>
        <v>0</v>
      </c>
      <c r="N3845">
        <f>IFERROR(IF(L3845="CO2",M3845,IF(L3845="CH4",M3845*Hoja1!$C$19,BASEDEDATOS!M3845*Hoja1!$C$20)),0)</f>
        <v>0</v>
      </c>
    </row>
    <row r="3846" spans="2:14" x14ac:dyDescent="0.75">
      <c r="B3846" t="str">
        <f t="shared" si="42"/>
        <v>1B2aii</v>
      </c>
      <c r="C3846" t="str">
        <f>Hoja1!$C$31</f>
        <v>CRUDO</v>
      </c>
      <c r="D3846" t="s">
        <v>13</v>
      </c>
      <c r="E3846" t="s">
        <v>320</v>
      </c>
      <c r="F3846" t="s">
        <v>857</v>
      </c>
      <c r="L3846" t="s">
        <v>31</v>
      </c>
      <c r="M3846">
        <f>'Venteo_compresores Centrifugos'!AP60</f>
        <v>0</v>
      </c>
      <c r="N3846">
        <f>IFERROR(IF(L3846="CO2",M3846,IF(L3846="CH4",M3846*Hoja1!$C$19,BASEDEDATOS!M3846*Hoja1!$C$20)),0)</f>
        <v>0</v>
      </c>
    </row>
    <row r="3847" spans="2:14" x14ac:dyDescent="0.75">
      <c r="B3847" t="str">
        <f t="shared" si="42"/>
        <v>1B2aii</v>
      </c>
      <c r="C3847" t="str">
        <f>Hoja1!$C$31</f>
        <v>CRUDO</v>
      </c>
      <c r="D3847" t="s">
        <v>13</v>
      </c>
      <c r="E3847" t="s">
        <v>320</v>
      </c>
      <c r="F3847" t="s">
        <v>857</v>
      </c>
      <c r="L3847" t="s">
        <v>31</v>
      </c>
      <c r="M3847">
        <f>'Venteo_compresores Centrifugos'!AP61</f>
        <v>0</v>
      </c>
      <c r="N3847">
        <f>IFERROR(IF(L3847="CO2",M3847,IF(L3847="CH4",M3847*Hoja1!$C$19,BASEDEDATOS!M3847*Hoja1!$C$20)),0)</f>
        <v>0</v>
      </c>
    </row>
    <row r="3848" spans="2:14" x14ac:dyDescent="0.75">
      <c r="B3848" t="str">
        <f t="shared" si="42"/>
        <v>1B2aii</v>
      </c>
      <c r="C3848" t="str">
        <f>Hoja1!$C$31</f>
        <v>CRUDO</v>
      </c>
      <c r="D3848" t="s">
        <v>13</v>
      </c>
      <c r="E3848" t="s">
        <v>320</v>
      </c>
      <c r="F3848" t="s">
        <v>857</v>
      </c>
      <c r="L3848" t="s">
        <v>31</v>
      </c>
      <c r="M3848">
        <f>'Venteo_compresores Centrifugos'!AP62</f>
        <v>0</v>
      </c>
      <c r="N3848">
        <f>IFERROR(IF(L3848="CO2",M3848,IF(L3848="CH4",M3848*Hoja1!$C$19,BASEDEDATOS!M3848*Hoja1!$C$20)),0)</f>
        <v>0</v>
      </c>
    </row>
    <row r="3849" spans="2:14" x14ac:dyDescent="0.75">
      <c r="B3849" t="str">
        <f t="shared" si="42"/>
        <v>1B2aii</v>
      </c>
      <c r="C3849" t="str">
        <f>Hoja1!$C$31</f>
        <v>CRUDO</v>
      </c>
      <c r="D3849" t="s">
        <v>13</v>
      </c>
      <c r="E3849" t="s">
        <v>320</v>
      </c>
      <c r="F3849" t="s">
        <v>857</v>
      </c>
      <c r="L3849" t="s">
        <v>31</v>
      </c>
      <c r="M3849">
        <f>'Venteo_compresores Centrifugos'!AP63</f>
        <v>0</v>
      </c>
      <c r="N3849">
        <f>IFERROR(IF(L3849="CO2",M3849,IF(L3849="CH4",M3849*Hoja1!$C$19,BASEDEDATOS!M3849*Hoja1!$C$20)),0)</f>
        <v>0</v>
      </c>
    </row>
    <row r="3850" spans="2:14" x14ac:dyDescent="0.75">
      <c r="B3850" t="str">
        <f t="shared" si="42"/>
        <v>1B2aii</v>
      </c>
      <c r="C3850" t="str">
        <f>Hoja1!$C$31</f>
        <v>CRUDO</v>
      </c>
      <c r="D3850" t="s">
        <v>13</v>
      </c>
      <c r="E3850" t="s">
        <v>320</v>
      </c>
      <c r="F3850" t="s">
        <v>857</v>
      </c>
      <c r="L3850" t="s">
        <v>31</v>
      </c>
      <c r="M3850">
        <f>'Venteo_compresores Centrifugos'!AP64</f>
        <v>0</v>
      </c>
      <c r="N3850">
        <f>IFERROR(IF(L3850="CO2",M3850,IF(L3850="CH4",M3850*Hoja1!$C$19,BASEDEDATOS!M3850*Hoja1!$C$20)),0)</f>
        <v>0</v>
      </c>
    </row>
    <row r="3851" spans="2:14" x14ac:dyDescent="0.75">
      <c r="B3851" t="str">
        <f t="shared" si="42"/>
        <v>1B2aii</v>
      </c>
      <c r="C3851" t="str">
        <f>Hoja1!$C$31</f>
        <v>CRUDO</v>
      </c>
      <c r="D3851" t="s">
        <v>13</v>
      </c>
      <c r="E3851" t="s">
        <v>320</v>
      </c>
      <c r="F3851" t="s">
        <v>857</v>
      </c>
      <c r="L3851" t="s">
        <v>31</v>
      </c>
      <c r="M3851">
        <f>'Venteo_compresores Centrifugos'!AP65</f>
        <v>0</v>
      </c>
      <c r="N3851">
        <f>IFERROR(IF(L3851="CO2",M3851,IF(L3851="CH4",M3851*Hoja1!$C$19,BASEDEDATOS!M3851*Hoja1!$C$20)),0)</f>
        <v>0</v>
      </c>
    </row>
    <row r="3852" spans="2:14" x14ac:dyDescent="0.75">
      <c r="B3852" t="str">
        <f t="shared" si="42"/>
        <v>1B2aii</v>
      </c>
      <c r="C3852" t="str">
        <f>Hoja1!$C$31</f>
        <v>CRUDO</v>
      </c>
      <c r="D3852" t="s">
        <v>13</v>
      </c>
      <c r="E3852" t="s">
        <v>320</v>
      </c>
      <c r="F3852" t="s">
        <v>857</v>
      </c>
      <c r="L3852" t="s">
        <v>31</v>
      </c>
      <c r="M3852">
        <f>'Venteo_compresores Centrifugos'!AP66</f>
        <v>0</v>
      </c>
      <c r="N3852">
        <f>IFERROR(IF(L3852="CO2",M3852,IF(L3852="CH4",M3852*Hoja1!$C$19,BASEDEDATOS!M3852*Hoja1!$C$20)),0)</f>
        <v>0</v>
      </c>
    </row>
    <row r="3853" spans="2:14" x14ac:dyDescent="0.75">
      <c r="B3853" t="str">
        <f t="shared" si="42"/>
        <v>1B2aii</v>
      </c>
      <c r="C3853" t="str">
        <f>Hoja1!$C$31</f>
        <v>CRUDO</v>
      </c>
      <c r="D3853" t="s">
        <v>13</v>
      </c>
      <c r="E3853" t="s">
        <v>320</v>
      </c>
      <c r="F3853" t="s">
        <v>857</v>
      </c>
      <c r="L3853" t="s">
        <v>31</v>
      </c>
      <c r="M3853">
        <f>'Venteo_compresores Centrifugos'!AP67</f>
        <v>0</v>
      </c>
      <c r="N3853">
        <f>IFERROR(IF(L3853="CO2",M3853,IF(L3853="CH4",M3853*Hoja1!$C$19,BASEDEDATOS!M3853*Hoja1!$C$20)),0)</f>
        <v>0</v>
      </c>
    </row>
    <row r="3854" spans="2:14" x14ac:dyDescent="0.75">
      <c r="B3854" t="str">
        <f t="shared" si="42"/>
        <v>1B2aii</v>
      </c>
      <c r="C3854" t="str">
        <f>Hoja1!$C$31</f>
        <v>CRUDO</v>
      </c>
      <c r="D3854" t="s">
        <v>13</v>
      </c>
      <c r="E3854" t="s">
        <v>320</v>
      </c>
      <c r="F3854" t="s">
        <v>857</v>
      </c>
      <c r="L3854" t="s">
        <v>31</v>
      </c>
      <c r="M3854">
        <f>'Venteo_compresores Centrifugos'!AP68</f>
        <v>0</v>
      </c>
      <c r="N3854">
        <f>IFERROR(IF(L3854="CO2",M3854,IF(L3854="CH4",M3854*Hoja1!$C$19,BASEDEDATOS!M3854*Hoja1!$C$20)),0)</f>
        <v>0</v>
      </c>
    </row>
    <row r="3855" spans="2:14" x14ac:dyDescent="0.75">
      <c r="B3855" t="str">
        <f t="shared" si="42"/>
        <v>1B2aii</v>
      </c>
      <c r="C3855" t="str">
        <f>Hoja1!$C$31</f>
        <v>CRUDO</v>
      </c>
      <c r="D3855" t="s">
        <v>13</v>
      </c>
      <c r="E3855" t="s">
        <v>320</v>
      </c>
      <c r="F3855" t="s">
        <v>857</v>
      </c>
      <c r="L3855" t="s">
        <v>31</v>
      </c>
      <c r="M3855">
        <f>'Venteo_compresores Centrifugos'!AP69</f>
        <v>0</v>
      </c>
      <c r="N3855">
        <f>IFERROR(IF(L3855="CO2",M3855,IF(L3855="CH4",M3855*Hoja1!$C$19,BASEDEDATOS!M3855*Hoja1!$C$20)),0)</f>
        <v>0</v>
      </c>
    </row>
    <row r="3856" spans="2:14" x14ac:dyDescent="0.75">
      <c r="B3856" t="str">
        <f t="shared" si="42"/>
        <v>1B2aii</v>
      </c>
      <c r="C3856" t="str">
        <f>Hoja1!$C$31</f>
        <v>CRUDO</v>
      </c>
      <c r="D3856" t="s">
        <v>13</v>
      </c>
      <c r="E3856" t="s">
        <v>320</v>
      </c>
      <c r="F3856" t="s">
        <v>857</v>
      </c>
      <c r="L3856" t="s">
        <v>31</v>
      </c>
      <c r="M3856">
        <f>'Venteo_compresores Centrifugos'!AP70</f>
        <v>0</v>
      </c>
      <c r="N3856">
        <f>IFERROR(IF(L3856="CO2",M3856,IF(L3856="CH4",M3856*Hoja1!$C$19,BASEDEDATOS!M3856*Hoja1!$C$20)),0)</f>
        <v>0</v>
      </c>
    </row>
    <row r="3857" spans="2:14" x14ac:dyDescent="0.75">
      <c r="B3857" t="str">
        <f t="shared" si="42"/>
        <v>1B2aii</v>
      </c>
      <c r="C3857" t="str">
        <f>Hoja1!$C$31</f>
        <v>CRUDO</v>
      </c>
      <c r="D3857" t="s">
        <v>13</v>
      </c>
      <c r="E3857" t="s">
        <v>320</v>
      </c>
      <c r="F3857" t="s">
        <v>857</v>
      </c>
      <c r="L3857" t="s">
        <v>31</v>
      </c>
      <c r="M3857">
        <f>'Venteo_compresores Centrifugos'!AP71</f>
        <v>0</v>
      </c>
      <c r="N3857">
        <f>IFERROR(IF(L3857="CO2",M3857,IF(L3857="CH4",M3857*Hoja1!$C$19,BASEDEDATOS!M3857*Hoja1!$C$20)),0)</f>
        <v>0</v>
      </c>
    </row>
    <row r="3858" spans="2:14" x14ac:dyDescent="0.75">
      <c r="B3858" t="str">
        <f t="shared" si="42"/>
        <v>1B2aii</v>
      </c>
      <c r="C3858" t="str">
        <f>Hoja1!$C$31</f>
        <v>CRUDO</v>
      </c>
      <c r="D3858" t="s">
        <v>13</v>
      </c>
      <c r="E3858" t="s">
        <v>320</v>
      </c>
      <c r="F3858" t="s">
        <v>857</v>
      </c>
      <c r="L3858" t="s">
        <v>31</v>
      </c>
      <c r="M3858">
        <f>'Venteo_compresores Centrifugos'!AP72</f>
        <v>0</v>
      </c>
      <c r="N3858">
        <f>IFERROR(IF(L3858="CO2",M3858,IF(L3858="CH4",M3858*Hoja1!$C$19,BASEDEDATOS!M3858*Hoja1!$C$20)),0)</f>
        <v>0</v>
      </c>
    </row>
    <row r="3859" spans="2:14" x14ac:dyDescent="0.75">
      <c r="B3859" t="str">
        <f t="shared" si="42"/>
        <v>1B2aii</v>
      </c>
      <c r="C3859" t="str">
        <f>Hoja1!$C$31</f>
        <v>CRUDO</v>
      </c>
      <c r="D3859" t="s">
        <v>13</v>
      </c>
      <c r="E3859" t="s">
        <v>320</v>
      </c>
      <c r="F3859" t="s">
        <v>857</v>
      </c>
      <c r="L3859" t="s">
        <v>31</v>
      </c>
      <c r="M3859">
        <f>'Venteo_compresores Centrifugos'!AP73</f>
        <v>0</v>
      </c>
      <c r="N3859">
        <f>IFERROR(IF(L3859="CO2",M3859,IF(L3859="CH4",M3859*Hoja1!$C$19,BASEDEDATOS!M3859*Hoja1!$C$20)),0)</f>
        <v>0</v>
      </c>
    </row>
    <row r="3860" spans="2:14" x14ac:dyDescent="0.75">
      <c r="B3860" t="str">
        <f t="shared" si="42"/>
        <v>1B2aii</v>
      </c>
      <c r="C3860" t="str">
        <f>Hoja1!$C$31</f>
        <v>CRUDO</v>
      </c>
      <c r="D3860" t="s">
        <v>13</v>
      </c>
      <c r="E3860" t="s">
        <v>320</v>
      </c>
      <c r="F3860" t="s">
        <v>857</v>
      </c>
      <c r="L3860" t="s">
        <v>31</v>
      </c>
      <c r="M3860">
        <f>'Venteo_compresores Centrifugos'!AP74</f>
        <v>0</v>
      </c>
      <c r="N3860">
        <f>IFERROR(IF(L3860="CO2",M3860,IF(L3860="CH4",M3860*Hoja1!$C$19,BASEDEDATOS!M3860*Hoja1!$C$20)),0)</f>
        <v>0</v>
      </c>
    </row>
    <row r="3861" spans="2:14" x14ac:dyDescent="0.75">
      <c r="B3861" t="str">
        <f t="shared" si="42"/>
        <v>1B2aii</v>
      </c>
      <c r="C3861" t="str">
        <f>Hoja1!$C$31</f>
        <v>CRUDO</v>
      </c>
      <c r="D3861" t="s">
        <v>13</v>
      </c>
      <c r="E3861" t="s">
        <v>320</v>
      </c>
      <c r="F3861" t="s">
        <v>857</v>
      </c>
      <c r="L3861" t="s">
        <v>31</v>
      </c>
      <c r="M3861">
        <f>'Venteo_compresores Centrifugos'!AP75</f>
        <v>0</v>
      </c>
      <c r="N3861">
        <f>IFERROR(IF(L3861="CO2",M3861,IF(L3861="CH4",M3861*Hoja1!$C$19,BASEDEDATOS!M3861*Hoja1!$C$20)),0)</f>
        <v>0</v>
      </c>
    </row>
    <row r="3862" spans="2:14" x14ac:dyDescent="0.75">
      <c r="B3862" t="str">
        <f t="shared" si="42"/>
        <v>1B2aii</v>
      </c>
      <c r="C3862" t="str">
        <f>Hoja1!$C$31</f>
        <v>CRUDO</v>
      </c>
      <c r="D3862" t="s">
        <v>13</v>
      </c>
      <c r="E3862" t="s">
        <v>320</v>
      </c>
      <c r="F3862" t="s">
        <v>857</v>
      </c>
      <c r="L3862" t="s">
        <v>31</v>
      </c>
      <c r="M3862">
        <f>'Venteo_compresores Centrifugos'!AP76</f>
        <v>0</v>
      </c>
      <c r="N3862">
        <f>IFERROR(IF(L3862="CO2",M3862,IF(L3862="CH4",M3862*Hoja1!$C$19,BASEDEDATOS!M3862*Hoja1!$C$20)),0)</f>
        <v>0</v>
      </c>
    </row>
    <row r="3863" spans="2:14" x14ac:dyDescent="0.75">
      <c r="B3863" t="str">
        <f t="shared" si="42"/>
        <v>1B2aii</v>
      </c>
      <c r="C3863" t="str">
        <f>Hoja1!$C$31</f>
        <v>CRUDO</v>
      </c>
      <c r="D3863" t="s">
        <v>13</v>
      </c>
      <c r="E3863" t="s">
        <v>320</v>
      </c>
      <c r="F3863" t="s">
        <v>857</v>
      </c>
      <c r="L3863" t="s">
        <v>31</v>
      </c>
      <c r="M3863">
        <f>'Venteo_compresores Centrifugos'!AP77</f>
        <v>0</v>
      </c>
      <c r="N3863">
        <f>IFERROR(IF(L3863="CO2",M3863,IF(L3863="CH4",M3863*Hoja1!$C$19,BASEDEDATOS!M3863*Hoja1!$C$20)),0)</f>
        <v>0</v>
      </c>
    </row>
    <row r="3864" spans="2:14" x14ac:dyDescent="0.75">
      <c r="B3864" t="str">
        <f t="shared" si="42"/>
        <v>1B2aii</v>
      </c>
      <c r="C3864" t="str">
        <f>Hoja1!$C$31</f>
        <v>CRUDO</v>
      </c>
      <c r="D3864" t="s">
        <v>13</v>
      </c>
      <c r="E3864" t="s">
        <v>320</v>
      </c>
      <c r="F3864" t="s">
        <v>857</v>
      </c>
      <c r="L3864" t="s">
        <v>31</v>
      </c>
      <c r="M3864">
        <f>'Venteo_compresores Centrifugos'!AP78</f>
        <v>0</v>
      </c>
      <c r="N3864">
        <f>IFERROR(IF(L3864="CO2",M3864,IF(L3864="CH4",M3864*Hoja1!$C$19,BASEDEDATOS!M3864*Hoja1!$C$20)),0)</f>
        <v>0</v>
      </c>
    </row>
    <row r="3865" spans="2:14" x14ac:dyDescent="0.75">
      <c r="B3865" t="str">
        <f t="shared" si="42"/>
        <v>1B2aii</v>
      </c>
      <c r="C3865" t="str">
        <f>Hoja1!$C$31</f>
        <v>CRUDO</v>
      </c>
      <c r="D3865" t="s">
        <v>13</v>
      </c>
      <c r="E3865" t="s">
        <v>320</v>
      </c>
      <c r="F3865" t="s">
        <v>857</v>
      </c>
      <c r="L3865" t="s">
        <v>31</v>
      </c>
      <c r="M3865">
        <f>'Venteo_compresores Centrifugos'!AP79</f>
        <v>0</v>
      </c>
      <c r="N3865">
        <f>IFERROR(IF(L3865="CO2",M3865,IF(L3865="CH4",M3865*Hoja1!$C$19,BASEDEDATOS!M3865*Hoja1!$C$20)),0)</f>
        <v>0</v>
      </c>
    </row>
    <row r="3866" spans="2:14" x14ac:dyDescent="0.75">
      <c r="B3866" t="str">
        <f t="shared" si="42"/>
        <v>1B2aii</v>
      </c>
      <c r="C3866" t="str">
        <f>Hoja1!$C$31</f>
        <v>CRUDO</v>
      </c>
      <c r="D3866" t="s">
        <v>13</v>
      </c>
      <c r="E3866" t="s">
        <v>320</v>
      </c>
      <c r="F3866" t="s">
        <v>857</v>
      </c>
      <c r="L3866" t="s">
        <v>31</v>
      </c>
      <c r="M3866">
        <f>'Venteo_compresores Centrifugos'!AP80</f>
        <v>0</v>
      </c>
      <c r="N3866">
        <f>IFERROR(IF(L3866="CO2",M3866,IF(L3866="CH4",M3866*Hoja1!$C$19,BASEDEDATOS!M3866*Hoja1!$C$20)),0)</f>
        <v>0</v>
      </c>
    </row>
    <row r="3867" spans="2:14" x14ac:dyDescent="0.75">
      <c r="B3867" t="str">
        <f t="shared" si="42"/>
        <v>1B2aii</v>
      </c>
      <c r="C3867" t="str">
        <f>Hoja1!$C$31</f>
        <v>CRUDO</v>
      </c>
      <c r="D3867" t="s">
        <v>13</v>
      </c>
      <c r="E3867" t="s">
        <v>320</v>
      </c>
      <c r="F3867" t="s">
        <v>857</v>
      </c>
      <c r="L3867" t="s">
        <v>31</v>
      </c>
      <c r="M3867">
        <f>'Venteo_compresores Centrifugos'!AP81</f>
        <v>0</v>
      </c>
      <c r="N3867">
        <f>IFERROR(IF(L3867="CO2",M3867,IF(L3867="CH4",M3867*Hoja1!$C$19,BASEDEDATOS!M3867*Hoja1!$C$20)),0)</f>
        <v>0</v>
      </c>
    </row>
    <row r="3868" spans="2:14" x14ac:dyDescent="0.75">
      <c r="B3868" t="str">
        <f t="shared" si="42"/>
        <v>1B2aii</v>
      </c>
      <c r="C3868" t="str">
        <f>Hoja1!$C$31</f>
        <v>CRUDO</v>
      </c>
      <c r="D3868" t="s">
        <v>13</v>
      </c>
      <c r="E3868" t="s">
        <v>320</v>
      </c>
      <c r="F3868" t="s">
        <v>857</v>
      </c>
      <c r="L3868" t="s">
        <v>31</v>
      </c>
      <c r="M3868">
        <f>'Venteo_compresores Centrifugos'!AP82</f>
        <v>0</v>
      </c>
      <c r="N3868">
        <f>IFERROR(IF(L3868="CO2",M3868,IF(L3868="CH4",M3868*Hoja1!$C$19,BASEDEDATOS!M3868*Hoja1!$C$20)),0)</f>
        <v>0</v>
      </c>
    </row>
    <row r="3869" spans="2:14" x14ac:dyDescent="0.75">
      <c r="B3869" t="str">
        <f t="shared" si="42"/>
        <v>1B2aii</v>
      </c>
      <c r="C3869" t="str">
        <f>Hoja1!$C$31</f>
        <v>CRUDO</v>
      </c>
      <c r="D3869" t="s">
        <v>13</v>
      </c>
      <c r="E3869" t="s">
        <v>320</v>
      </c>
      <c r="F3869" t="s">
        <v>857</v>
      </c>
      <c r="L3869" t="s">
        <v>31</v>
      </c>
      <c r="M3869">
        <f>'Venteo_compresores Centrifugos'!AP83</f>
        <v>0</v>
      </c>
      <c r="N3869">
        <f>IFERROR(IF(L3869="CO2",M3869,IF(L3869="CH4",M3869*Hoja1!$C$19,BASEDEDATOS!M3869*Hoja1!$C$20)),0)</f>
        <v>0</v>
      </c>
    </row>
    <row r="3870" spans="2:14" x14ac:dyDescent="0.75">
      <c r="B3870" t="str">
        <f t="shared" si="42"/>
        <v>1B2aii</v>
      </c>
      <c r="C3870" t="str">
        <f>Hoja1!$C$31</f>
        <v>CRUDO</v>
      </c>
      <c r="D3870" t="s">
        <v>13</v>
      </c>
      <c r="E3870" t="s">
        <v>320</v>
      </c>
      <c r="F3870" t="s">
        <v>857</v>
      </c>
      <c r="L3870" t="s">
        <v>31</v>
      </c>
      <c r="M3870">
        <f>'Venteo_compresores Centrifugos'!AP84</f>
        <v>0</v>
      </c>
      <c r="N3870">
        <f>IFERROR(IF(L3870="CO2",M3870,IF(L3870="CH4",M3870*Hoja1!$C$19,BASEDEDATOS!M3870*Hoja1!$C$20)),0)</f>
        <v>0</v>
      </c>
    </row>
    <row r="3871" spans="2:14" x14ac:dyDescent="0.75">
      <c r="B3871" t="str">
        <f t="shared" si="42"/>
        <v>1B2aii</v>
      </c>
      <c r="C3871" t="str">
        <f>Hoja1!$C$31</f>
        <v>CRUDO</v>
      </c>
      <c r="D3871" t="s">
        <v>13</v>
      </c>
      <c r="E3871" t="s">
        <v>320</v>
      </c>
      <c r="F3871" t="s">
        <v>857</v>
      </c>
      <c r="L3871" t="s">
        <v>31</v>
      </c>
      <c r="M3871">
        <f>'Venteo_compresores Centrifugos'!AP85</f>
        <v>0</v>
      </c>
      <c r="N3871">
        <f>IFERROR(IF(L3871="CO2",M3871,IF(L3871="CH4",M3871*Hoja1!$C$19,BASEDEDATOS!M3871*Hoja1!$C$20)),0)</f>
        <v>0</v>
      </c>
    </row>
    <row r="3872" spans="2:14" x14ac:dyDescent="0.75">
      <c r="B3872" t="str">
        <f t="shared" si="42"/>
        <v>1B2aii</v>
      </c>
      <c r="C3872" t="str">
        <f>Hoja1!$C$31</f>
        <v>CRUDO</v>
      </c>
      <c r="D3872" t="s">
        <v>13</v>
      </c>
      <c r="E3872" t="s">
        <v>320</v>
      </c>
      <c r="F3872" t="s">
        <v>857</v>
      </c>
      <c r="L3872" t="s">
        <v>31</v>
      </c>
      <c r="M3872">
        <f>'Venteo_compresores Centrifugos'!AP86</f>
        <v>0</v>
      </c>
      <c r="N3872">
        <f>IFERROR(IF(L3872="CO2",M3872,IF(L3872="CH4",M3872*Hoja1!$C$19,BASEDEDATOS!M3872*Hoja1!$C$20)),0)</f>
        <v>0</v>
      </c>
    </row>
    <row r="3873" spans="2:14" x14ac:dyDescent="0.75">
      <c r="B3873" t="str">
        <f t="shared" si="42"/>
        <v>1B2aii</v>
      </c>
      <c r="C3873" t="str">
        <f>Hoja1!$C$31</f>
        <v>CRUDO</v>
      </c>
      <c r="D3873" t="s">
        <v>13</v>
      </c>
      <c r="E3873" t="s">
        <v>320</v>
      </c>
      <c r="F3873" t="s">
        <v>857</v>
      </c>
      <c r="L3873" t="s">
        <v>31</v>
      </c>
      <c r="M3873">
        <f>'Venteo_compresores Centrifugos'!AP87</f>
        <v>0</v>
      </c>
      <c r="N3873">
        <f>IFERROR(IF(L3873="CO2",M3873,IF(L3873="CH4",M3873*Hoja1!$C$19,BASEDEDATOS!M3873*Hoja1!$C$20)),0)</f>
        <v>0</v>
      </c>
    </row>
    <row r="3874" spans="2:14" x14ac:dyDescent="0.75">
      <c r="B3874" t="str">
        <f t="shared" si="42"/>
        <v>1B2aii</v>
      </c>
      <c r="C3874" t="str">
        <f>Hoja1!$C$31</f>
        <v>CRUDO</v>
      </c>
      <c r="D3874" t="s">
        <v>13</v>
      </c>
      <c r="E3874" t="s">
        <v>320</v>
      </c>
      <c r="F3874" t="s">
        <v>857</v>
      </c>
      <c r="L3874" t="s">
        <v>31</v>
      </c>
      <c r="M3874">
        <f>'Venteo_compresores Centrifugos'!AP88</f>
        <v>0</v>
      </c>
      <c r="N3874">
        <f>IFERROR(IF(L3874="CO2",M3874,IF(L3874="CH4",M3874*Hoja1!$C$19,BASEDEDATOS!M3874*Hoja1!$C$20)),0)</f>
        <v>0</v>
      </c>
    </row>
    <row r="3875" spans="2:14" x14ac:dyDescent="0.75">
      <c r="B3875" t="str">
        <f t="shared" ref="B3875:B3938" si="43">IF(C3875="CRUDO","1B2aii","1B2bii")</f>
        <v>1B2aii</v>
      </c>
      <c r="C3875" t="str">
        <f>Hoja1!$C$31</f>
        <v>CRUDO</v>
      </c>
      <c r="D3875" t="s">
        <v>13</v>
      </c>
      <c r="E3875" t="s">
        <v>320</v>
      </c>
      <c r="F3875" t="s">
        <v>857</v>
      </c>
      <c r="L3875" t="s">
        <v>31</v>
      </c>
      <c r="M3875">
        <f>'Venteo_compresores Centrifugos'!AP89</f>
        <v>0</v>
      </c>
      <c r="N3875">
        <f>IFERROR(IF(L3875="CO2",M3875,IF(L3875="CH4",M3875*Hoja1!$C$19,BASEDEDATOS!M3875*Hoja1!$C$20)),0)</f>
        <v>0</v>
      </c>
    </row>
    <row r="3876" spans="2:14" x14ac:dyDescent="0.75">
      <c r="B3876" t="str">
        <f t="shared" si="43"/>
        <v>1B2aii</v>
      </c>
      <c r="C3876" t="str">
        <f>Hoja1!$C$31</f>
        <v>CRUDO</v>
      </c>
      <c r="D3876" t="s">
        <v>13</v>
      </c>
      <c r="E3876" t="s">
        <v>320</v>
      </c>
      <c r="F3876" t="s">
        <v>857</v>
      </c>
      <c r="L3876" t="s">
        <v>31</v>
      </c>
      <c r="M3876">
        <f>'Venteo_compresores Centrifugos'!AP90</f>
        <v>0</v>
      </c>
      <c r="N3876">
        <f>IFERROR(IF(L3876="CO2",M3876,IF(L3876="CH4",M3876*Hoja1!$C$19,BASEDEDATOS!M3876*Hoja1!$C$20)),0)</f>
        <v>0</v>
      </c>
    </row>
    <row r="3877" spans="2:14" x14ac:dyDescent="0.75">
      <c r="B3877" t="str">
        <f t="shared" si="43"/>
        <v>1B2aii</v>
      </c>
      <c r="C3877" t="str">
        <f>Hoja1!$C$31</f>
        <v>CRUDO</v>
      </c>
      <c r="D3877" t="s">
        <v>13</v>
      </c>
      <c r="E3877" t="s">
        <v>320</v>
      </c>
      <c r="F3877" t="s">
        <v>857</v>
      </c>
      <c r="L3877" t="s">
        <v>31</v>
      </c>
      <c r="M3877">
        <f>'Venteo_compresores Centrifugos'!AP91</f>
        <v>0</v>
      </c>
      <c r="N3877">
        <f>IFERROR(IF(L3877="CO2",M3877,IF(L3877="CH4",M3877*Hoja1!$C$19,BASEDEDATOS!M3877*Hoja1!$C$20)),0)</f>
        <v>0</v>
      </c>
    </row>
    <row r="3878" spans="2:14" x14ac:dyDescent="0.75">
      <c r="B3878" t="str">
        <f t="shared" si="43"/>
        <v>1B2aii</v>
      </c>
      <c r="C3878" t="str">
        <f>Hoja1!$C$31</f>
        <v>CRUDO</v>
      </c>
      <c r="D3878" t="s">
        <v>13</v>
      </c>
      <c r="E3878" t="s">
        <v>320</v>
      </c>
      <c r="F3878" t="s">
        <v>857</v>
      </c>
      <c r="L3878" t="s">
        <v>31</v>
      </c>
      <c r="M3878">
        <f>'Venteo_compresores Centrifugos'!AP92</f>
        <v>0</v>
      </c>
      <c r="N3878">
        <f>IFERROR(IF(L3878="CO2",M3878,IF(L3878="CH4",M3878*Hoja1!$C$19,BASEDEDATOS!M3878*Hoja1!$C$20)),0)</f>
        <v>0</v>
      </c>
    </row>
    <row r="3879" spans="2:14" x14ac:dyDescent="0.75">
      <c r="B3879" t="str">
        <f t="shared" si="43"/>
        <v>1B2aii</v>
      </c>
      <c r="C3879" t="str">
        <f>Hoja1!$C$31</f>
        <v>CRUDO</v>
      </c>
      <c r="D3879" t="s">
        <v>13</v>
      </c>
      <c r="E3879" t="s">
        <v>320</v>
      </c>
      <c r="F3879" t="s">
        <v>857</v>
      </c>
      <c r="L3879" t="s">
        <v>31</v>
      </c>
      <c r="M3879">
        <f>'Venteo_compresores Centrifugos'!AP93</f>
        <v>0</v>
      </c>
      <c r="N3879">
        <f>IFERROR(IF(L3879="CO2",M3879,IF(L3879="CH4",M3879*Hoja1!$C$19,BASEDEDATOS!M3879*Hoja1!$C$20)),0)</f>
        <v>0</v>
      </c>
    </row>
    <row r="3880" spans="2:14" x14ac:dyDescent="0.75">
      <c r="B3880" t="str">
        <f t="shared" si="43"/>
        <v>1B2aii</v>
      </c>
      <c r="C3880" t="str">
        <f>Hoja1!$C$31</f>
        <v>CRUDO</v>
      </c>
      <c r="D3880" t="s">
        <v>13</v>
      </c>
      <c r="E3880" t="s">
        <v>320</v>
      </c>
      <c r="F3880" t="s">
        <v>857</v>
      </c>
      <c r="L3880" t="s">
        <v>31</v>
      </c>
      <c r="M3880">
        <f>'Venteo_compresores Centrifugos'!AP94</f>
        <v>0</v>
      </c>
      <c r="N3880">
        <f>IFERROR(IF(L3880="CO2",M3880,IF(L3880="CH4",M3880*Hoja1!$C$19,BASEDEDATOS!M3880*Hoja1!$C$20)),0)</f>
        <v>0</v>
      </c>
    </row>
    <row r="3881" spans="2:14" x14ac:dyDescent="0.75">
      <c r="B3881" t="str">
        <f t="shared" si="43"/>
        <v>1B2aii</v>
      </c>
      <c r="C3881" t="str">
        <f>Hoja1!$C$31</f>
        <v>CRUDO</v>
      </c>
      <c r="D3881" t="s">
        <v>13</v>
      </c>
      <c r="E3881" t="s">
        <v>320</v>
      </c>
      <c r="F3881" t="s">
        <v>857</v>
      </c>
      <c r="L3881" t="s">
        <v>31</v>
      </c>
      <c r="M3881">
        <f>'Venteo_compresores Centrifugos'!AP95</f>
        <v>0</v>
      </c>
      <c r="N3881">
        <f>IFERROR(IF(L3881="CO2",M3881,IF(L3881="CH4",M3881*Hoja1!$C$19,BASEDEDATOS!M3881*Hoja1!$C$20)),0)</f>
        <v>0</v>
      </c>
    </row>
    <row r="3882" spans="2:14" x14ac:dyDescent="0.75">
      <c r="B3882" t="str">
        <f t="shared" si="43"/>
        <v>1B2aii</v>
      </c>
      <c r="C3882" t="str">
        <f>Hoja1!$C$31</f>
        <v>CRUDO</v>
      </c>
      <c r="D3882" t="s">
        <v>13</v>
      </c>
      <c r="E3882" t="s">
        <v>320</v>
      </c>
      <c r="F3882" t="s">
        <v>857</v>
      </c>
      <c r="L3882" t="s">
        <v>31</v>
      </c>
      <c r="M3882">
        <f>'Venteo_compresores Centrifugos'!AP96</f>
        <v>0</v>
      </c>
      <c r="N3882">
        <f>IFERROR(IF(L3882="CO2",M3882,IF(L3882="CH4",M3882*Hoja1!$C$19,BASEDEDATOS!M3882*Hoja1!$C$20)),0)</f>
        <v>0</v>
      </c>
    </row>
    <row r="3883" spans="2:14" x14ac:dyDescent="0.75">
      <c r="B3883" t="str">
        <f t="shared" si="43"/>
        <v>1B2aii</v>
      </c>
      <c r="C3883" t="str">
        <f>Hoja1!$C$31</f>
        <v>CRUDO</v>
      </c>
      <c r="D3883" t="s">
        <v>13</v>
      </c>
      <c r="E3883" t="s">
        <v>320</v>
      </c>
      <c r="F3883" t="s">
        <v>857</v>
      </c>
      <c r="L3883" t="s">
        <v>31</v>
      </c>
      <c r="M3883">
        <f>'Venteo_compresores Centrifugos'!AP97</f>
        <v>0</v>
      </c>
      <c r="N3883">
        <f>IFERROR(IF(L3883="CO2",M3883,IF(L3883="CH4",M3883*Hoja1!$C$19,BASEDEDATOS!M3883*Hoja1!$C$20)),0)</f>
        <v>0</v>
      </c>
    </row>
    <row r="3884" spans="2:14" x14ac:dyDescent="0.75">
      <c r="B3884" t="str">
        <f t="shared" si="43"/>
        <v>1B2aii</v>
      </c>
      <c r="C3884" t="str">
        <f>Hoja1!$C$31</f>
        <v>CRUDO</v>
      </c>
      <c r="D3884" t="s">
        <v>13</v>
      </c>
      <c r="E3884" t="s">
        <v>320</v>
      </c>
      <c r="F3884" t="s">
        <v>857</v>
      </c>
      <c r="L3884" t="s">
        <v>31</v>
      </c>
      <c r="M3884">
        <f>'Venteo_compresores Centrifugos'!AP98</f>
        <v>0</v>
      </c>
      <c r="N3884">
        <f>IFERROR(IF(L3884="CO2",M3884,IF(L3884="CH4",M3884*Hoja1!$C$19,BASEDEDATOS!M3884*Hoja1!$C$20)),0)</f>
        <v>0</v>
      </c>
    </row>
    <row r="3885" spans="2:14" x14ac:dyDescent="0.75">
      <c r="B3885" t="str">
        <f t="shared" si="43"/>
        <v>1B2aii</v>
      </c>
      <c r="C3885" t="str">
        <f>Hoja1!$C$31</f>
        <v>CRUDO</v>
      </c>
      <c r="D3885" t="s">
        <v>13</v>
      </c>
      <c r="E3885" t="s">
        <v>320</v>
      </c>
      <c r="F3885" t="s">
        <v>857</v>
      </c>
      <c r="L3885" t="s">
        <v>31</v>
      </c>
      <c r="M3885">
        <f>'Venteo_compresores Centrifugos'!AP99</f>
        <v>0</v>
      </c>
      <c r="N3885">
        <f>IFERROR(IF(L3885="CO2",M3885,IF(L3885="CH4",M3885*Hoja1!$C$19,BASEDEDATOS!M3885*Hoja1!$C$20)),0)</f>
        <v>0</v>
      </c>
    </row>
    <row r="3886" spans="2:14" x14ac:dyDescent="0.75">
      <c r="B3886" t="str">
        <f t="shared" si="43"/>
        <v>1B2aii</v>
      </c>
      <c r="C3886" t="str">
        <f>Hoja1!$C$31</f>
        <v>CRUDO</v>
      </c>
      <c r="D3886" t="s">
        <v>13</v>
      </c>
      <c r="E3886" t="s">
        <v>320</v>
      </c>
      <c r="F3886" t="s">
        <v>857</v>
      </c>
      <c r="L3886" t="s">
        <v>31</v>
      </c>
      <c r="M3886">
        <f>'Venteo_compresores Centrifugos'!AP100</f>
        <v>0</v>
      </c>
      <c r="N3886">
        <f>IFERROR(IF(L3886="CO2",M3886,IF(L3886="CH4",M3886*Hoja1!$C$19,BASEDEDATOS!M3886*Hoja1!$C$20)),0)</f>
        <v>0</v>
      </c>
    </row>
    <row r="3887" spans="2:14" x14ac:dyDescent="0.75">
      <c r="B3887" t="str">
        <f t="shared" si="43"/>
        <v>1B2aii</v>
      </c>
      <c r="C3887" t="str">
        <f>Hoja1!$C$31</f>
        <v>CRUDO</v>
      </c>
      <c r="D3887" t="s">
        <v>13</v>
      </c>
      <c r="E3887" t="s">
        <v>320</v>
      </c>
      <c r="F3887" t="s">
        <v>857</v>
      </c>
      <c r="L3887" t="s">
        <v>31</v>
      </c>
      <c r="M3887">
        <f>'Venteo_compresores Centrifugos'!AP101</f>
        <v>0</v>
      </c>
      <c r="N3887">
        <f>IFERROR(IF(L3887="CO2",M3887,IF(L3887="CH4",M3887*Hoja1!$C$19,BASEDEDATOS!M3887*Hoja1!$C$20)),0)</f>
        <v>0</v>
      </c>
    </row>
    <row r="3888" spans="2:14" x14ac:dyDescent="0.75">
      <c r="B3888" t="str">
        <f t="shared" si="43"/>
        <v>1B2aii</v>
      </c>
      <c r="C3888" t="str">
        <f>Hoja1!$C$31</f>
        <v>CRUDO</v>
      </c>
      <c r="D3888" t="s">
        <v>13</v>
      </c>
      <c r="E3888" t="s">
        <v>320</v>
      </c>
      <c r="F3888" t="s">
        <v>857</v>
      </c>
      <c r="L3888" t="s">
        <v>31</v>
      </c>
      <c r="M3888">
        <f>'Venteo_compresores Centrifugos'!AP102</f>
        <v>0</v>
      </c>
      <c r="N3888">
        <f>IFERROR(IF(L3888="CO2",M3888,IF(L3888="CH4",M3888*Hoja1!$C$19,BASEDEDATOS!M3888*Hoja1!$C$20)),0)</f>
        <v>0</v>
      </c>
    </row>
    <row r="3889" spans="2:14" x14ac:dyDescent="0.75">
      <c r="B3889" t="str">
        <f t="shared" si="43"/>
        <v>1B2aii</v>
      </c>
      <c r="C3889" t="str">
        <f>Hoja1!$C$31</f>
        <v>CRUDO</v>
      </c>
      <c r="D3889" t="s">
        <v>13</v>
      </c>
      <c r="E3889" t="s">
        <v>320</v>
      </c>
      <c r="F3889" t="s">
        <v>857</v>
      </c>
      <c r="L3889" t="s">
        <v>31</v>
      </c>
      <c r="M3889">
        <f>'Venteo_compresores Centrifugos'!AP103</f>
        <v>0</v>
      </c>
      <c r="N3889">
        <f>IFERROR(IF(L3889="CO2",M3889,IF(L3889="CH4",M3889*Hoja1!$C$19,BASEDEDATOS!M3889*Hoja1!$C$20)),0)</f>
        <v>0</v>
      </c>
    </row>
    <row r="3890" spans="2:14" x14ac:dyDescent="0.75">
      <c r="B3890" t="str">
        <f t="shared" si="43"/>
        <v>1B2aii</v>
      </c>
      <c r="C3890" t="str">
        <f>Hoja1!$C$31</f>
        <v>CRUDO</v>
      </c>
      <c r="D3890" t="s">
        <v>13</v>
      </c>
      <c r="E3890" t="s">
        <v>320</v>
      </c>
      <c r="F3890" t="s">
        <v>857</v>
      </c>
      <c r="L3890" t="s">
        <v>31</v>
      </c>
      <c r="M3890">
        <f>'Venteo_compresores Centrifugos'!AP104</f>
        <v>0</v>
      </c>
      <c r="N3890">
        <f>IFERROR(IF(L3890="CO2",M3890,IF(L3890="CH4",M3890*Hoja1!$C$19,BASEDEDATOS!M3890*Hoja1!$C$20)),0)</f>
        <v>0</v>
      </c>
    </row>
    <row r="3891" spans="2:14" x14ac:dyDescent="0.75">
      <c r="B3891" t="str">
        <f t="shared" si="43"/>
        <v>1B2aii</v>
      </c>
      <c r="C3891" t="str">
        <f>Hoja1!$C$31</f>
        <v>CRUDO</v>
      </c>
      <c r="D3891" t="s">
        <v>13</v>
      </c>
      <c r="E3891" t="s">
        <v>320</v>
      </c>
      <c r="F3891" t="s">
        <v>857</v>
      </c>
      <c r="L3891" t="s">
        <v>31</v>
      </c>
      <c r="M3891">
        <f>'Venteo_compresores Centrifugos'!AP105</f>
        <v>0</v>
      </c>
      <c r="N3891">
        <f>IFERROR(IF(L3891="CO2",M3891,IF(L3891="CH4",M3891*Hoja1!$C$19,BASEDEDATOS!M3891*Hoja1!$C$20)),0)</f>
        <v>0</v>
      </c>
    </row>
    <row r="3892" spans="2:14" x14ac:dyDescent="0.75">
      <c r="B3892" t="str">
        <f t="shared" si="43"/>
        <v>1B2aii</v>
      </c>
      <c r="C3892" t="str">
        <f>Hoja1!$C$31</f>
        <v>CRUDO</v>
      </c>
      <c r="D3892" t="s">
        <v>13</v>
      </c>
      <c r="E3892" t="s">
        <v>320</v>
      </c>
      <c r="F3892" t="s">
        <v>857</v>
      </c>
      <c r="L3892" t="s">
        <v>31</v>
      </c>
      <c r="M3892">
        <f>'Venteo_compresores Centrifugos'!AP106</f>
        <v>0</v>
      </c>
      <c r="N3892">
        <f>IFERROR(IF(L3892="CO2",M3892,IF(L3892="CH4",M3892*Hoja1!$C$19,BASEDEDATOS!M3892*Hoja1!$C$20)),0)</f>
        <v>0</v>
      </c>
    </row>
    <row r="3893" spans="2:14" x14ac:dyDescent="0.75">
      <c r="B3893" t="str">
        <f t="shared" si="43"/>
        <v>1B2aii</v>
      </c>
      <c r="C3893" t="str">
        <f>Hoja1!$C$31</f>
        <v>CRUDO</v>
      </c>
      <c r="D3893" t="s">
        <v>13</v>
      </c>
      <c r="E3893" t="s">
        <v>320</v>
      </c>
      <c r="F3893" t="s">
        <v>857</v>
      </c>
      <c r="L3893" t="s">
        <v>31</v>
      </c>
      <c r="M3893">
        <f>'Venteo_compresores Centrifugos'!AP107</f>
        <v>0</v>
      </c>
      <c r="N3893">
        <f>IFERROR(IF(L3893="CO2",M3893,IF(L3893="CH4",M3893*Hoja1!$C$19,BASEDEDATOS!M3893*Hoja1!$C$20)),0)</f>
        <v>0</v>
      </c>
    </row>
    <row r="3894" spans="2:14" x14ac:dyDescent="0.75">
      <c r="B3894" t="str">
        <f t="shared" si="43"/>
        <v>1B2aii</v>
      </c>
      <c r="C3894" t="str">
        <f>Hoja1!$C$31</f>
        <v>CRUDO</v>
      </c>
      <c r="D3894" t="s">
        <v>13</v>
      </c>
      <c r="E3894" t="s">
        <v>320</v>
      </c>
      <c r="F3894" t="s">
        <v>857</v>
      </c>
      <c r="L3894" t="s">
        <v>31</v>
      </c>
      <c r="M3894">
        <f>'Venteo_compresores Centrifugos'!AP108</f>
        <v>0</v>
      </c>
      <c r="N3894">
        <f>IFERROR(IF(L3894="CO2",M3894,IF(L3894="CH4",M3894*Hoja1!$C$19,BASEDEDATOS!M3894*Hoja1!$C$20)),0)</f>
        <v>0</v>
      </c>
    </row>
    <row r="3895" spans="2:14" x14ac:dyDescent="0.75">
      <c r="B3895" t="str">
        <f t="shared" si="43"/>
        <v>1B2aii</v>
      </c>
      <c r="C3895" t="str">
        <f>Hoja1!$C$31</f>
        <v>CRUDO</v>
      </c>
      <c r="D3895" t="s">
        <v>13</v>
      </c>
      <c r="E3895" t="s">
        <v>320</v>
      </c>
      <c r="F3895" t="s">
        <v>857</v>
      </c>
      <c r="L3895" t="s">
        <v>31</v>
      </c>
      <c r="M3895">
        <f>'Venteo_compresores Centrifugos'!AP109</f>
        <v>0</v>
      </c>
      <c r="N3895">
        <f>IFERROR(IF(L3895="CO2",M3895,IF(L3895="CH4",M3895*Hoja1!$C$19,BASEDEDATOS!M3895*Hoja1!$C$20)),0)</f>
        <v>0</v>
      </c>
    </row>
    <row r="3896" spans="2:14" x14ac:dyDescent="0.75">
      <c r="B3896" t="str">
        <f t="shared" si="43"/>
        <v>1B2aii</v>
      </c>
      <c r="C3896" t="str">
        <f>Hoja1!$C$31</f>
        <v>CRUDO</v>
      </c>
      <c r="D3896" t="s">
        <v>13</v>
      </c>
      <c r="E3896" t="s">
        <v>320</v>
      </c>
      <c r="F3896" t="s">
        <v>857</v>
      </c>
      <c r="L3896" t="s">
        <v>31</v>
      </c>
      <c r="M3896">
        <f>'Venteo_compresores Centrifugos'!AP110</f>
        <v>0</v>
      </c>
      <c r="N3896">
        <f>IFERROR(IF(L3896="CO2",M3896,IF(L3896="CH4",M3896*Hoja1!$C$19,BASEDEDATOS!M3896*Hoja1!$C$20)),0)</f>
        <v>0</v>
      </c>
    </row>
    <row r="3897" spans="2:14" x14ac:dyDescent="0.75">
      <c r="B3897" t="str">
        <f t="shared" si="43"/>
        <v>1B2aii</v>
      </c>
      <c r="C3897" t="str">
        <f>Hoja1!$C$31</f>
        <v>CRUDO</v>
      </c>
      <c r="D3897" t="s">
        <v>13</v>
      </c>
      <c r="E3897" t="s">
        <v>320</v>
      </c>
      <c r="F3897" t="s">
        <v>857</v>
      </c>
      <c r="L3897" t="s">
        <v>31</v>
      </c>
      <c r="M3897">
        <f>'Venteo_compresores Centrifugos'!AP111</f>
        <v>0</v>
      </c>
      <c r="N3897">
        <f>IFERROR(IF(L3897="CO2",M3897,IF(L3897="CH4",M3897*Hoja1!$C$19,BASEDEDATOS!M3897*Hoja1!$C$20)),0)</f>
        <v>0</v>
      </c>
    </row>
    <row r="3898" spans="2:14" x14ac:dyDescent="0.75">
      <c r="B3898" t="str">
        <f t="shared" si="43"/>
        <v>1B2aii</v>
      </c>
      <c r="C3898" t="str">
        <f>Hoja1!$C$31</f>
        <v>CRUDO</v>
      </c>
      <c r="D3898" t="s">
        <v>13</v>
      </c>
      <c r="E3898" t="s">
        <v>320</v>
      </c>
      <c r="F3898" t="s">
        <v>857</v>
      </c>
      <c r="L3898" t="s">
        <v>31</v>
      </c>
      <c r="M3898">
        <f>'Venteo_compresores Centrifugos'!AP112</f>
        <v>0</v>
      </c>
      <c r="N3898">
        <f>IFERROR(IF(L3898="CO2",M3898,IF(L3898="CH4",M3898*Hoja1!$C$19,BASEDEDATOS!M3898*Hoja1!$C$20)),0)</f>
        <v>0</v>
      </c>
    </row>
    <row r="3899" spans="2:14" x14ac:dyDescent="0.75">
      <c r="B3899" t="str">
        <f t="shared" si="43"/>
        <v>1B2aii</v>
      </c>
      <c r="C3899" t="str">
        <f>Hoja1!$C$31</f>
        <v>CRUDO</v>
      </c>
      <c r="D3899" t="s">
        <v>13</v>
      </c>
      <c r="E3899" t="s">
        <v>320</v>
      </c>
      <c r="F3899" t="s">
        <v>857</v>
      </c>
      <c r="L3899" t="s">
        <v>31</v>
      </c>
      <c r="M3899">
        <f>'Venteo_compresores Centrifugos'!AP113</f>
        <v>0</v>
      </c>
      <c r="N3899">
        <f>IFERROR(IF(L3899="CO2",M3899,IF(L3899="CH4",M3899*Hoja1!$C$19,BASEDEDATOS!M3899*Hoja1!$C$20)),0)</f>
        <v>0</v>
      </c>
    </row>
    <row r="3900" spans="2:14" x14ac:dyDescent="0.75">
      <c r="B3900" t="str">
        <f t="shared" si="43"/>
        <v>1B2aii</v>
      </c>
      <c r="C3900" t="str">
        <f>Hoja1!$C$31</f>
        <v>CRUDO</v>
      </c>
      <c r="D3900" t="s">
        <v>13</v>
      </c>
      <c r="E3900" t="s">
        <v>320</v>
      </c>
      <c r="F3900" t="s">
        <v>857</v>
      </c>
      <c r="L3900" t="s">
        <v>31</v>
      </c>
      <c r="M3900">
        <f>'Venteo_compresores Centrifugos'!AP114</f>
        <v>0</v>
      </c>
      <c r="N3900">
        <f>IFERROR(IF(L3900="CO2",M3900,IF(L3900="CH4",M3900*Hoja1!$C$19,BASEDEDATOS!M3900*Hoja1!$C$20)),0)</f>
        <v>0</v>
      </c>
    </row>
    <row r="3901" spans="2:14" x14ac:dyDescent="0.75">
      <c r="B3901" t="str">
        <f t="shared" si="43"/>
        <v>1B2aii</v>
      </c>
      <c r="C3901" t="str">
        <f>Hoja1!$C$31</f>
        <v>CRUDO</v>
      </c>
      <c r="D3901" t="s">
        <v>13</v>
      </c>
      <c r="E3901" t="s">
        <v>320</v>
      </c>
      <c r="F3901" t="s">
        <v>857</v>
      </c>
      <c r="L3901" t="s">
        <v>31</v>
      </c>
      <c r="M3901">
        <f>'Venteo_compresores Centrifugos'!AP115</f>
        <v>0</v>
      </c>
      <c r="N3901">
        <f>IFERROR(IF(L3901="CO2",M3901,IF(L3901="CH4",M3901*Hoja1!$C$19,BASEDEDATOS!M3901*Hoja1!$C$20)),0)</f>
        <v>0</v>
      </c>
    </row>
    <row r="3902" spans="2:14" x14ac:dyDescent="0.75">
      <c r="B3902" t="str">
        <f t="shared" si="43"/>
        <v>1B2aii</v>
      </c>
      <c r="C3902" t="str">
        <f>Hoja1!$C$31</f>
        <v>CRUDO</v>
      </c>
      <c r="D3902" t="s">
        <v>13</v>
      </c>
      <c r="E3902" t="s">
        <v>320</v>
      </c>
      <c r="F3902" t="s">
        <v>857</v>
      </c>
      <c r="L3902" t="s">
        <v>31</v>
      </c>
      <c r="M3902">
        <f>'Venteo_compresores Centrifugos'!AP116</f>
        <v>0</v>
      </c>
      <c r="N3902">
        <f>IFERROR(IF(L3902="CO2",M3902,IF(L3902="CH4",M3902*Hoja1!$C$19,BASEDEDATOS!M3902*Hoja1!$C$20)),0)</f>
        <v>0</v>
      </c>
    </row>
    <row r="3903" spans="2:14" x14ac:dyDescent="0.75">
      <c r="B3903" t="str">
        <f t="shared" si="43"/>
        <v>1B2aii</v>
      </c>
      <c r="C3903" t="str">
        <f>Hoja1!$C$31</f>
        <v>CRUDO</v>
      </c>
      <c r="D3903" t="s">
        <v>13</v>
      </c>
      <c r="E3903" t="s">
        <v>320</v>
      </c>
      <c r="F3903" t="s">
        <v>857</v>
      </c>
      <c r="L3903" t="s">
        <v>31</v>
      </c>
      <c r="M3903">
        <f>'Venteo_compresores Centrifugos'!AP117</f>
        <v>0</v>
      </c>
      <c r="N3903">
        <f>IFERROR(IF(L3903="CO2",M3903,IF(L3903="CH4",M3903*Hoja1!$C$19,BASEDEDATOS!M3903*Hoja1!$C$20)),0)</f>
        <v>0</v>
      </c>
    </row>
    <row r="3904" spans="2:14" x14ac:dyDescent="0.75">
      <c r="B3904" t="str">
        <f t="shared" si="43"/>
        <v>1B2aii</v>
      </c>
      <c r="C3904" t="str">
        <f>Hoja1!$C$31</f>
        <v>CRUDO</v>
      </c>
      <c r="D3904" t="s">
        <v>13</v>
      </c>
      <c r="E3904" t="s">
        <v>320</v>
      </c>
      <c r="F3904" t="s">
        <v>857</v>
      </c>
      <c r="L3904" t="s">
        <v>31</v>
      </c>
      <c r="M3904">
        <f>'Venteo_compresores Centrifugos'!AP118</f>
        <v>0</v>
      </c>
      <c r="N3904">
        <f>IFERROR(IF(L3904="CO2",M3904,IF(L3904="CH4",M3904*Hoja1!$C$19,BASEDEDATOS!M3904*Hoja1!$C$20)),0)</f>
        <v>0</v>
      </c>
    </row>
    <row r="3905" spans="2:14" x14ac:dyDescent="0.75">
      <c r="B3905" t="str">
        <f t="shared" si="43"/>
        <v>1B2aii</v>
      </c>
      <c r="C3905" t="str">
        <f>Hoja1!$C$31</f>
        <v>CRUDO</v>
      </c>
      <c r="D3905" t="s">
        <v>13</v>
      </c>
      <c r="E3905" t="s">
        <v>320</v>
      </c>
      <c r="F3905" t="s">
        <v>857</v>
      </c>
      <c r="L3905" t="s">
        <v>31</v>
      </c>
      <c r="M3905">
        <f>'Venteo_compresores Centrifugos'!AP119</f>
        <v>0</v>
      </c>
      <c r="N3905">
        <f>IFERROR(IF(L3905="CO2",M3905,IF(L3905="CH4",M3905*Hoja1!$C$19,BASEDEDATOS!M3905*Hoja1!$C$20)),0)</f>
        <v>0</v>
      </c>
    </row>
    <row r="3906" spans="2:14" x14ac:dyDescent="0.75">
      <c r="B3906" t="str">
        <f t="shared" si="43"/>
        <v>1B2aii</v>
      </c>
      <c r="C3906" t="str">
        <f>Hoja1!$C$31</f>
        <v>CRUDO</v>
      </c>
      <c r="D3906" t="s">
        <v>13</v>
      </c>
      <c r="E3906" t="s">
        <v>320</v>
      </c>
      <c r="F3906" t="s">
        <v>857</v>
      </c>
      <c r="L3906" t="s">
        <v>31</v>
      </c>
      <c r="M3906">
        <f>'Venteo_compresores Centrifugos'!AP120</f>
        <v>0</v>
      </c>
      <c r="N3906">
        <f>IFERROR(IF(L3906="CO2",M3906,IF(L3906="CH4",M3906*Hoja1!$C$19,BASEDEDATOS!M3906*Hoja1!$C$20)),0)</f>
        <v>0</v>
      </c>
    </row>
    <row r="3907" spans="2:14" x14ac:dyDescent="0.75">
      <c r="B3907" t="str">
        <f t="shared" si="43"/>
        <v>1B2aii</v>
      </c>
      <c r="C3907" t="str">
        <f>Hoja1!$C$31</f>
        <v>CRUDO</v>
      </c>
      <c r="D3907" t="s">
        <v>13</v>
      </c>
      <c r="E3907" t="s">
        <v>320</v>
      </c>
      <c r="F3907" t="s">
        <v>857</v>
      </c>
      <c r="L3907" t="s">
        <v>31</v>
      </c>
      <c r="M3907">
        <f>'Venteo_compresores Centrifugos'!AP121</f>
        <v>0</v>
      </c>
      <c r="N3907">
        <f>IFERROR(IF(L3907="CO2",M3907,IF(L3907="CH4",M3907*Hoja1!$C$19,BASEDEDATOS!M3907*Hoja1!$C$20)),0)</f>
        <v>0</v>
      </c>
    </row>
    <row r="3908" spans="2:14" x14ac:dyDescent="0.75">
      <c r="B3908" t="str">
        <f t="shared" si="43"/>
        <v>1B2aii</v>
      </c>
      <c r="C3908" t="str">
        <f>Hoja1!$C$31</f>
        <v>CRUDO</v>
      </c>
      <c r="D3908" t="s">
        <v>13</v>
      </c>
      <c r="E3908" t="s">
        <v>320</v>
      </c>
      <c r="F3908" t="s">
        <v>857</v>
      </c>
      <c r="L3908" t="s">
        <v>31</v>
      </c>
      <c r="M3908">
        <f>'Venteo_compresores Centrifugos'!AP122</f>
        <v>0</v>
      </c>
      <c r="N3908">
        <f>IFERROR(IF(L3908="CO2",M3908,IF(L3908="CH4",M3908*Hoja1!$C$19,BASEDEDATOS!M3908*Hoja1!$C$20)),0)</f>
        <v>0</v>
      </c>
    </row>
    <row r="3909" spans="2:14" x14ac:dyDescent="0.75">
      <c r="B3909" t="str">
        <f t="shared" si="43"/>
        <v>1B2aii</v>
      </c>
      <c r="C3909" t="str">
        <f>Hoja1!$C$31</f>
        <v>CRUDO</v>
      </c>
      <c r="D3909" t="s">
        <v>13</v>
      </c>
      <c r="E3909" t="s">
        <v>320</v>
      </c>
      <c r="F3909" t="s">
        <v>857</v>
      </c>
      <c r="L3909" t="s">
        <v>31</v>
      </c>
      <c r="M3909">
        <f>'Venteo_compresores Centrifugos'!AP123</f>
        <v>0</v>
      </c>
      <c r="N3909">
        <f>IFERROR(IF(L3909="CO2",M3909,IF(L3909="CH4",M3909*Hoja1!$C$19,BASEDEDATOS!M3909*Hoja1!$C$20)),0)</f>
        <v>0</v>
      </c>
    </row>
    <row r="3910" spans="2:14" x14ac:dyDescent="0.75">
      <c r="B3910" t="str">
        <f t="shared" si="43"/>
        <v>1B2aii</v>
      </c>
      <c r="C3910" t="str">
        <f>Hoja1!$C$31</f>
        <v>CRUDO</v>
      </c>
      <c r="D3910" t="s">
        <v>13</v>
      </c>
      <c r="E3910" t="s">
        <v>320</v>
      </c>
      <c r="F3910" t="s">
        <v>857</v>
      </c>
      <c r="L3910" t="s">
        <v>31</v>
      </c>
      <c r="M3910">
        <f>'Venteo_compresores Centrifugos'!AP124</f>
        <v>0</v>
      </c>
      <c r="N3910">
        <f>IFERROR(IF(L3910="CO2",M3910,IF(L3910="CH4",M3910*Hoja1!$C$19,BASEDEDATOS!M3910*Hoja1!$C$20)),0)</f>
        <v>0</v>
      </c>
    </row>
    <row r="3911" spans="2:14" x14ac:dyDescent="0.75">
      <c r="B3911" t="str">
        <f t="shared" si="43"/>
        <v>1B2aii</v>
      </c>
      <c r="C3911" t="str">
        <f>Hoja1!$C$31</f>
        <v>CRUDO</v>
      </c>
      <c r="D3911" t="s">
        <v>13</v>
      </c>
      <c r="E3911" t="s">
        <v>320</v>
      </c>
      <c r="F3911" t="s">
        <v>857</v>
      </c>
      <c r="L3911" t="s">
        <v>31</v>
      </c>
      <c r="M3911">
        <f>'Venteo_compresores Centrifugos'!AP125</f>
        <v>0</v>
      </c>
      <c r="N3911">
        <f>IFERROR(IF(L3911="CO2",M3911,IF(L3911="CH4",M3911*Hoja1!$C$19,BASEDEDATOS!M3911*Hoja1!$C$20)),0)</f>
        <v>0</v>
      </c>
    </row>
    <row r="3912" spans="2:14" x14ac:dyDescent="0.75">
      <c r="B3912" t="str">
        <f t="shared" si="43"/>
        <v>1B2aii</v>
      </c>
      <c r="C3912" t="str">
        <f>Hoja1!$C$31</f>
        <v>CRUDO</v>
      </c>
      <c r="D3912" t="s">
        <v>13</v>
      </c>
      <c r="E3912" t="s">
        <v>320</v>
      </c>
      <c r="F3912" t="s">
        <v>857</v>
      </c>
      <c r="L3912" t="s">
        <v>31</v>
      </c>
      <c r="M3912">
        <f>'Venteo_compresores Centrifugos'!AP126</f>
        <v>0</v>
      </c>
      <c r="N3912">
        <f>IFERROR(IF(L3912="CO2",M3912,IF(L3912="CH4",M3912*Hoja1!$C$19,BASEDEDATOS!M3912*Hoja1!$C$20)),0)</f>
        <v>0</v>
      </c>
    </row>
    <row r="3913" spans="2:14" x14ac:dyDescent="0.75">
      <c r="B3913" t="str">
        <f t="shared" si="43"/>
        <v>1B2aii</v>
      </c>
      <c r="C3913" t="str">
        <f>Hoja1!$C$31</f>
        <v>CRUDO</v>
      </c>
      <c r="D3913" t="s">
        <v>13</v>
      </c>
      <c r="E3913" t="s">
        <v>320</v>
      </c>
      <c r="F3913" t="s">
        <v>857</v>
      </c>
      <c r="L3913" t="s">
        <v>31</v>
      </c>
      <c r="M3913">
        <f>'Venteo_compresores Centrifugos'!AP127</f>
        <v>0</v>
      </c>
      <c r="N3913">
        <f>IFERROR(IF(L3913="CO2",M3913,IF(L3913="CH4",M3913*Hoja1!$C$19,BASEDEDATOS!M3913*Hoja1!$C$20)),0)</f>
        <v>0</v>
      </c>
    </row>
    <row r="3914" spans="2:14" x14ac:dyDescent="0.75">
      <c r="B3914" t="str">
        <f t="shared" si="43"/>
        <v>1B2aii</v>
      </c>
      <c r="C3914" t="str">
        <f>Hoja1!$C$31</f>
        <v>CRUDO</v>
      </c>
      <c r="D3914" t="s">
        <v>13</v>
      </c>
      <c r="E3914" t="s">
        <v>320</v>
      </c>
      <c r="F3914" t="s">
        <v>857</v>
      </c>
      <c r="L3914" t="s">
        <v>31</v>
      </c>
      <c r="M3914">
        <f>'Venteo_compresores Centrifugos'!AP128</f>
        <v>0</v>
      </c>
      <c r="N3914">
        <f>IFERROR(IF(L3914="CO2",M3914,IF(L3914="CH4",M3914*Hoja1!$C$19,BASEDEDATOS!M3914*Hoja1!$C$20)),0)</f>
        <v>0</v>
      </c>
    </row>
    <row r="3915" spans="2:14" x14ac:dyDescent="0.75">
      <c r="B3915" t="str">
        <f t="shared" si="43"/>
        <v>1B2aii</v>
      </c>
      <c r="C3915" t="str">
        <f>Hoja1!$C$31</f>
        <v>CRUDO</v>
      </c>
      <c r="D3915" t="s">
        <v>13</v>
      </c>
      <c r="E3915" t="s">
        <v>320</v>
      </c>
      <c r="F3915" t="s">
        <v>857</v>
      </c>
      <c r="L3915" t="s">
        <v>31</v>
      </c>
      <c r="M3915">
        <f>'Venteo_compresores Centrifugos'!AP129</f>
        <v>0</v>
      </c>
      <c r="N3915">
        <f>IFERROR(IF(L3915="CO2",M3915,IF(L3915="CH4",M3915*Hoja1!$C$19,BASEDEDATOS!M3915*Hoja1!$C$20)),0)</f>
        <v>0</v>
      </c>
    </row>
    <row r="3916" spans="2:14" x14ac:dyDescent="0.75">
      <c r="B3916" t="str">
        <f t="shared" si="43"/>
        <v>1B2aii</v>
      </c>
      <c r="C3916" t="str">
        <f>Hoja1!$C$31</f>
        <v>CRUDO</v>
      </c>
      <c r="D3916" t="s">
        <v>13</v>
      </c>
      <c r="E3916" t="s">
        <v>320</v>
      </c>
      <c r="F3916" t="s">
        <v>858</v>
      </c>
      <c r="L3916" t="s">
        <v>30</v>
      </c>
      <c r="M3916">
        <f>'Venteo_deshid Glicol_production'!AP53</f>
        <v>0</v>
      </c>
      <c r="N3916">
        <f>IFERROR(IF(L3916="CO2",M3916,IF(L3916="CH4",M3916*Hoja1!$C$19,BASEDEDATOS!M3916*Hoja1!$C$20)),0)</f>
        <v>0</v>
      </c>
    </row>
    <row r="3917" spans="2:14" x14ac:dyDescent="0.75">
      <c r="B3917" t="str">
        <f t="shared" si="43"/>
        <v>1B2aii</v>
      </c>
      <c r="C3917" t="str">
        <f>Hoja1!$C$31</f>
        <v>CRUDO</v>
      </c>
      <c r="D3917" t="s">
        <v>13</v>
      </c>
      <c r="E3917" t="s">
        <v>320</v>
      </c>
      <c r="F3917" t="s">
        <v>858</v>
      </c>
      <c r="L3917" t="s">
        <v>30</v>
      </c>
      <c r="M3917">
        <f>'Venteo_deshid Glicol_production'!AP54</f>
        <v>0</v>
      </c>
      <c r="N3917">
        <f>IFERROR(IF(L3917="CO2",M3917,IF(L3917="CH4",M3917*Hoja1!$C$19,BASEDEDATOS!M3917*Hoja1!$C$20)),0)</f>
        <v>0</v>
      </c>
    </row>
    <row r="3918" spans="2:14" x14ac:dyDescent="0.75">
      <c r="B3918" t="str">
        <f t="shared" si="43"/>
        <v>1B2aii</v>
      </c>
      <c r="C3918" t="str">
        <f>Hoja1!$C$31</f>
        <v>CRUDO</v>
      </c>
      <c r="D3918" t="s">
        <v>13</v>
      </c>
      <c r="E3918" t="s">
        <v>320</v>
      </c>
      <c r="F3918" t="s">
        <v>858</v>
      </c>
      <c r="L3918" t="s">
        <v>30</v>
      </c>
      <c r="M3918">
        <f>'Venteo_deshid Glicol_production'!AP55</f>
        <v>0</v>
      </c>
      <c r="N3918">
        <f>IFERROR(IF(L3918="CO2",M3918,IF(L3918="CH4",M3918*Hoja1!$C$19,BASEDEDATOS!M3918*Hoja1!$C$20)),0)</f>
        <v>0</v>
      </c>
    </row>
    <row r="3919" spans="2:14" x14ac:dyDescent="0.75">
      <c r="B3919" t="str">
        <f t="shared" si="43"/>
        <v>1B2aii</v>
      </c>
      <c r="C3919" t="str">
        <f>Hoja1!$C$31</f>
        <v>CRUDO</v>
      </c>
      <c r="D3919" t="s">
        <v>13</v>
      </c>
      <c r="E3919" t="s">
        <v>320</v>
      </c>
      <c r="F3919" t="s">
        <v>858</v>
      </c>
      <c r="L3919" t="s">
        <v>30</v>
      </c>
      <c r="M3919">
        <f>'Venteo_deshid Glicol_production'!AP56</f>
        <v>0</v>
      </c>
      <c r="N3919">
        <f>IFERROR(IF(L3919="CO2",M3919,IF(L3919="CH4",M3919*Hoja1!$C$19,BASEDEDATOS!M3919*Hoja1!$C$20)),0)</f>
        <v>0</v>
      </c>
    </row>
    <row r="3920" spans="2:14" x14ac:dyDescent="0.75">
      <c r="B3920" t="str">
        <f t="shared" si="43"/>
        <v>1B2aii</v>
      </c>
      <c r="C3920" t="str">
        <f>Hoja1!$C$31</f>
        <v>CRUDO</v>
      </c>
      <c r="D3920" t="s">
        <v>13</v>
      </c>
      <c r="E3920" t="s">
        <v>320</v>
      </c>
      <c r="F3920" t="s">
        <v>858</v>
      </c>
      <c r="L3920" t="s">
        <v>30</v>
      </c>
      <c r="M3920">
        <f>'Venteo_deshid Glicol_production'!AP57</f>
        <v>0</v>
      </c>
      <c r="N3920">
        <f>IFERROR(IF(L3920="CO2",M3920,IF(L3920="CH4",M3920*Hoja1!$C$19,BASEDEDATOS!M3920*Hoja1!$C$20)),0)</f>
        <v>0</v>
      </c>
    </row>
    <row r="3921" spans="2:14" x14ac:dyDescent="0.75">
      <c r="B3921" t="str">
        <f t="shared" si="43"/>
        <v>1B2aii</v>
      </c>
      <c r="C3921" t="str">
        <f>Hoja1!$C$31</f>
        <v>CRUDO</v>
      </c>
      <c r="D3921" t="s">
        <v>13</v>
      </c>
      <c r="E3921" t="s">
        <v>320</v>
      </c>
      <c r="F3921" t="s">
        <v>858</v>
      </c>
      <c r="L3921" t="s">
        <v>30</v>
      </c>
      <c r="M3921">
        <f>'Venteo_deshid Glicol_production'!AP58</f>
        <v>0</v>
      </c>
      <c r="N3921">
        <f>IFERROR(IF(L3921="CO2",M3921,IF(L3921="CH4",M3921*Hoja1!$C$19,BASEDEDATOS!M3921*Hoja1!$C$20)),0)</f>
        <v>0</v>
      </c>
    </row>
    <row r="3922" spans="2:14" x14ac:dyDescent="0.75">
      <c r="B3922" t="str">
        <f t="shared" si="43"/>
        <v>1B2aii</v>
      </c>
      <c r="C3922" t="str">
        <f>Hoja1!$C$31</f>
        <v>CRUDO</v>
      </c>
      <c r="D3922" t="s">
        <v>13</v>
      </c>
      <c r="E3922" t="s">
        <v>320</v>
      </c>
      <c r="F3922" t="s">
        <v>858</v>
      </c>
      <c r="L3922" t="s">
        <v>30</v>
      </c>
      <c r="M3922">
        <f>'Venteo_deshid Glicol_production'!AP59</f>
        <v>0</v>
      </c>
      <c r="N3922">
        <f>IFERROR(IF(L3922="CO2",M3922,IF(L3922="CH4",M3922*Hoja1!$C$19,BASEDEDATOS!M3922*Hoja1!$C$20)),0)</f>
        <v>0</v>
      </c>
    </row>
    <row r="3923" spans="2:14" x14ac:dyDescent="0.75">
      <c r="B3923" t="str">
        <f t="shared" si="43"/>
        <v>1B2aii</v>
      </c>
      <c r="C3923" t="str">
        <f>Hoja1!$C$31</f>
        <v>CRUDO</v>
      </c>
      <c r="D3923" t="s">
        <v>13</v>
      </c>
      <c r="E3923" t="s">
        <v>320</v>
      </c>
      <c r="F3923" t="s">
        <v>858</v>
      </c>
      <c r="L3923" t="s">
        <v>30</v>
      </c>
      <c r="M3923">
        <f>'Venteo_deshid Glicol_production'!AP60</f>
        <v>0</v>
      </c>
      <c r="N3923">
        <f>IFERROR(IF(L3923="CO2",M3923,IF(L3923="CH4",M3923*Hoja1!$C$19,BASEDEDATOS!M3923*Hoja1!$C$20)),0)</f>
        <v>0</v>
      </c>
    </row>
    <row r="3924" spans="2:14" x14ac:dyDescent="0.75">
      <c r="B3924" t="str">
        <f t="shared" si="43"/>
        <v>1B2aii</v>
      </c>
      <c r="C3924" t="str">
        <f>Hoja1!$C$31</f>
        <v>CRUDO</v>
      </c>
      <c r="D3924" t="s">
        <v>13</v>
      </c>
      <c r="E3924" t="s">
        <v>320</v>
      </c>
      <c r="F3924" t="s">
        <v>858</v>
      </c>
      <c r="L3924" t="s">
        <v>30</v>
      </c>
      <c r="M3924">
        <f>'Venteo_deshid Glicol_production'!AP61</f>
        <v>0</v>
      </c>
      <c r="N3924">
        <f>IFERROR(IF(L3924="CO2",M3924,IF(L3924="CH4",M3924*Hoja1!$C$19,BASEDEDATOS!M3924*Hoja1!$C$20)),0)</f>
        <v>0</v>
      </c>
    </row>
    <row r="3925" spans="2:14" x14ac:dyDescent="0.75">
      <c r="B3925" t="str">
        <f t="shared" si="43"/>
        <v>1B2aii</v>
      </c>
      <c r="C3925" t="str">
        <f>Hoja1!$C$31</f>
        <v>CRUDO</v>
      </c>
      <c r="D3925" t="s">
        <v>13</v>
      </c>
      <c r="E3925" t="s">
        <v>320</v>
      </c>
      <c r="F3925" t="s">
        <v>858</v>
      </c>
      <c r="L3925" t="s">
        <v>30</v>
      </c>
      <c r="M3925">
        <f>'Venteo_deshid Glicol_production'!AP62</f>
        <v>0</v>
      </c>
      <c r="N3925">
        <f>IFERROR(IF(L3925="CO2",M3925,IF(L3925="CH4",M3925*Hoja1!$C$19,BASEDEDATOS!M3925*Hoja1!$C$20)),0)</f>
        <v>0</v>
      </c>
    </row>
    <row r="3926" spans="2:14" x14ac:dyDescent="0.75">
      <c r="B3926" t="str">
        <f t="shared" si="43"/>
        <v>1B2aii</v>
      </c>
      <c r="C3926" t="str">
        <f>Hoja1!$C$31</f>
        <v>CRUDO</v>
      </c>
      <c r="D3926" t="s">
        <v>13</v>
      </c>
      <c r="E3926" t="s">
        <v>320</v>
      </c>
      <c r="F3926" t="s">
        <v>858</v>
      </c>
      <c r="L3926" t="s">
        <v>30</v>
      </c>
      <c r="M3926">
        <f>'Venteo_deshid Glicol_production'!AP63</f>
        <v>0</v>
      </c>
      <c r="N3926">
        <f>IFERROR(IF(L3926="CO2",M3926,IF(L3926="CH4",M3926*Hoja1!$C$19,BASEDEDATOS!M3926*Hoja1!$C$20)),0)</f>
        <v>0</v>
      </c>
    </row>
    <row r="3927" spans="2:14" x14ac:dyDescent="0.75">
      <c r="B3927" t="str">
        <f t="shared" si="43"/>
        <v>1B2aii</v>
      </c>
      <c r="C3927" t="str">
        <f>Hoja1!$C$31</f>
        <v>CRUDO</v>
      </c>
      <c r="D3927" t="s">
        <v>13</v>
      </c>
      <c r="E3927" t="s">
        <v>320</v>
      </c>
      <c r="F3927" t="s">
        <v>858</v>
      </c>
      <c r="L3927" t="s">
        <v>30</v>
      </c>
      <c r="M3927">
        <f>'Venteo_deshid Glicol_production'!AP64</f>
        <v>0</v>
      </c>
      <c r="N3927">
        <f>IFERROR(IF(L3927="CO2",M3927,IF(L3927="CH4",M3927*Hoja1!$C$19,BASEDEDATOS!M3927*Hoja1!$C$20)),0)</f>
        <v>0</v>
      </c>
    </row>
    <row r="3928" spans="2:14" x14ac:dyDescent="0.75">
      <c r="B3928" t="str">
        <f t="shared" si="43"/>
        <v>1B2aii</v>
      </c>
      <c r="C3928" t="str">
        <f>Hoja1!$C$31</f>
        <v>CRUDO</v>
      </c>
      <c r="D3928" t="s">
        <v>13</v>
      </c>
      <c r="E3928" t="s">
        <v>320</v>
      </c>
      <c r="F3928" t="s">
        <v>858</v>
      </c>
      <c r="L3928" t="s">
        <v>30</v>
      </c>
      <c r="M3928">
        <f>'Venteo_deshid Glicol_production'!AP65</f>
        <v>0</v>
      </c>
      <c r="N3928">
        <f>IFERROR(IF(L3928="CO2",M3928,IF(L3928="CH4",M3928*Hoja1!$C$19,BASEDEDATOS!M3928*Hoja1!$C$20)),0)</f>
        <v>0</v>
      </c>
    </row>
    <row r="3929" spans="2:14" x14ac:dyDescent="0.75">
      <c r="B3929" t="str">
        <f t="shared" si="43"/>
        <v>1B2aii</v>
      </c>
      <c r="C3929" t="str">
        <f>Hoja1!$C$31</f>
        <v>CRUDO</v>
      </c>
      <c r="D3929" t="s">
        <v>13</v>
      </c>
      <c r="E3929" t="s">
        <v>320</v>
      </c>
      <c r="F3929" t="s">
        <v>858</v>
      </c>
      <c r="L3929" t="s">
        <v>30</v>
      </c>
      <c r="M3929">
        <f>'Venteo_deshid Glicol_production'!AP66</f>
        <v>0</v>
      </c>
      <c r="N3929">
        <f>IFERROR(IF(L3929="CO2",M3929,IF(L3929="CH4",M3929*Hoja1!$C$19,BASEDEDATOS!M3929*Hoja1!$C$20)),0)</f>
        <v>0</v>
      </c>
    </row>
    <row r="3930" spans="2:14" x14ac:dyDescent="0.75">
      <c r="B3930" t="str">
        <f t="shared" si="43"/>
        <v>1B2aii</v>
      </c>
      <c r="C3930" t="str">
        <f>Hoja1!$C$31</f>
        <v>CRUDO</v>
      </c>
      <c r="D3930" t="s">
        <v>13</v>
      </c>
      <c r="E3930" t="s">
        <v>320</v>
      </c>
      <c r="F3930" t="s">
        <v>858</v>
      </c>
      <c r="L3930" t="s">
        <v>30</v>
      </c>
      <c r="M3930">
        <f>'Venteo_deshid Glicol_production'!AP67</f>
        <v>0</v>
      </c>
      <c r="N3930">
        <f>IFERROR(IF(L3930="CO2",M3930,IF(L3930="CH4",M3930*Hoja1!$C$19,BASEDEDATOS!M3930*Hoja1!$C$20)),0)</f>
        <v>0</v>
      </c>
    </row>
    <row r="3931" spans="2:14" x14ac:dyDescent="0.75">
      <c r="B3931" t="str">
        <f t="shared" si="43"/>
        <v>1B2aii</v>
      </c>
      <c r="C3931" t="str">
        <f>Hoja1!$C$31</f>
        <v>CRUDO</v>
      </c>
      <c r="D3931" t="s">
        <v>13</v>
      </c>
      <c r="E3931" t="s">
        <v>320</v>
      </c>
      <c r="F3931" t="s">
        <v>858</v>
      </c>
      <c r="L3931" t="s">
        <v>30</v>
      </c>
      <c r="M3931">
        <f>'Venteo_deshid Glicol_production'!AP68</f>
        <v>0</v>
      </c>
      <c r="N3931">
        <f>IFERROR(IF(L3931="CO2",M3931,IF(L3931="CH4",M3931*Hoja1!$C$19,BASEDEDATOS!M3931*Hoja1!$C$20)),0)</f>
        <v>0</v>
      </c>
    </row>
    <row r="3932" spans="2:14" x14ac:dyDescent="0.75">
      <c r="B3932" t="str">
        <f t="shared" si="43"/>
        <v>1B2aii</v>
      </c>
      <c r="C3932" t="str">
        <f>Hoja1!$C$31</f>
        <v>CRUDO</v>
      </c>
      <c r="D3932" t="s">
        <v>13</v>
      </c>
      <c r="E3932" t="s">
        <v>320</v>
      </c>
      <c r="F3932" t="s">
        <v>858</v>
      </c>
      <c r="L3932" t="s">
        <v>30</v>
      </c>
      <c r="M3932">
        <f>'Venteo_deshid Glicol_production'!AP69</f>
        <v>0</v>
      </c>
      <c r="N3932">
        <f>IFERROR(IF(L3932="CO2",M3932,IF(L3932="CH4",M3932*Hoja1!$C$19,BASEDEDATOS!M3932*Hoja1!$C$20)),0)</f>
        <v>0</v>
      </c>
    </row>
    <row r="3933" spans="2:14" x14ac:dyDescent="0.75">
      <c r="B3933" t="str">
        <f t="shared" si="43"/>
        <v>1B2aii</v>
      </c>
      <c r="C3933" t="str">
        <f>Hoja1!$C$31</f>
        <v>CRUDO</v>
      </c>
      <c r="D3933" t="s">
        <v>13</v>
      </c>
      <c r="E3933" t="s">
        <v>320</v>
      </c>
      <c r="F3933" t="s">
        <v>858</v>
      </c>
      <c r="L3933" t="s">
        <v>30</v>
      </c>
      <c r="M3933">
        <f>'Venteo_deshid Glicol_production'!AP70</f>
        <v>0</v>
      </c>
      <c r="N3933">
        <f>IFERROR(IF(L3933="CO2",M3933,IF(L3933="CH4",M3933*Hoja1!$C$19,BASEDEDATOS!M3933*Hoja1!$C$20)),0)</f>
        <v>0</v>
      </c>
    </row>
    <row r="3934" spans="2:14" x14ac:dyDescent="0.75">
      <c r="B3934" t="str">
        <f t="shared" si="43"/>
        <v>1B2aii</v>
      </c>
      <c r="C3934" t="str">
        <f>Hoja1!$C$31</f>
        <v>CRUDO</v>
      </c>
      <c r="D3934" t="s">
        <v>13</v>
      </c>
      <c r="E3934" t="s">
        <v>320</v>
      </c>
      <c r="F3934" t="s">
        <v>858</v>
      </c>
      <c r="L3934" t="s">
        <v>30</v>
      </c>
      <c r="M3934">
        <f>'Venteo_deshid Glicol_production'!AP71</f>
        <v>0</v>
      </c>
      <c r="N3934">
        <f>IFERROR(IF(L3934="CO2",M3934,IF(L3934="CH4",M3934*Hoja1!$C$19,BASEDEDATOS!M3934*Hoja1!$C$20)),0)</f>
        <v>0</v>
      </c>
    </row>
    <row r="3935" spans="2:14" x14ac:dyDescent="0.75">
      <c r="B3935" t="str">
        <f t="shared" si="43"/>
        <v>1B2aii</v>
      </c>
      <c r="C3935" t="str">
        <f>Hoja1!$C$31</f>
        <v>CRUDO</v>
      </c>
      <c r="D3935" t="s">
        <v>13</v>
      </c>
      <c r="E3935" t="s">
        <v>320</v>
      </c>
      <c r="F3935" t="s">
        <v>858</v>
      </c>
      <c r="L3935" t="s">
        <v>30</v>
      </c>
      <c r="M3935">
        <f>'Venteo_deshid Glicol_production'!AP72</f>
        <v>0</v>
      </c>
      <c r="N3935">
        <f>IFERROR(IF(L3935="CO2",M3935,IF(L3935="CH4",M3935*Hoja1!$C$19,BASEDEDATOS!M3935*Hoja1!$C$20)),0)</f>
        <v>0</v>
      </c>
    </row>
    <row r="3936" spans="2:14" x14ac:dyDescent="0.75">
      <c r="B3936" t="str">
        <f t="shared" si="43"/>
        <v>1B2aii</v>
      </c>
      <c r="C3936" t="str">
        <f>Hoja1!$C$31</f>
        <v>CRUDO</v>
      </c>
      <c r="D3936" t="s">
        <v>13</v>
      </c>
      <c r="E3936" t="s">
        <v>320</v>
      </c>
      <c r="F3936" t="s">
        <v>858</v>
      </c>
      <c r="L3936" t="s">
        <v>30</v>
      </c>
      <c r="M3936">
        <f>'Venteo_deshid Glicol_production'!AP73</f>
        <v>0</v>
      </c>
      <c r="N3936">
        <f>IFERROR(IF(L3936="CO2",M3936,IF(L3936="CH4",M3936*Hoja1!$C$19,BASEDEDATOS!M3936*Hoja1!$C$20)),0)</f>
        <v>0</v>
      </c>
    </row>
    <row r="3937" spans="2:14" x14ac:dyDescent="0.75">
      <c r="B3937" t="str">
        <f t="shared" si="43"/>
        <v>1B2aii</v>
      </c>
      <c r="C3937" t="str">
        <f>Hoja1!$C$31</f>
        <v>CRUDO</v>
      </c>
      <c r="D3937" t="s">
        <v>13</v>
      </c>
      <c r="E3937" t="s">
        <v>320</v>
      </c>
      <c r="F3937" t="s">
        <v>858</v>
      </c>
      <c r="L3937" t="s">
        <v>30</v>
      </c>
      <c r="M3937">
        <f>'Venteo_deshid Glicol_production'!AP74</f>
        <v>0</v>
      </c>
      <c r="N3937">
        <f>IFERROR(IF(L3937="CO2",M3937,IF(L3937="CH4",M3937*Hoja1!$C$19,BASEDEDATOS!M3937*Hoja1!$C$20)),0)</f>
        <v>0</v>
      </c>
    </row>
    <row r="3938" spans="2:14" x14ac:dyDescent="0.75">
      <c r="B3938" t="str">
        <f t="shared" si="43"/>
        <v>1B2aii</v>
      </c>
      <c r="C3938" t="str">
        <f>Hoja1!$C$31</f>
        <v>CRUDO</v>
      </c>
      <c r="D3938" t="s">
        <v>13</v>
      </c>
      <c r="E3938" t="s">
        <v>320</v>
      </c>
      <c r="F3938" t="s">
        <v>858</v>
      </c>
      <c r="L3938" t="s">
        <v>30</v>
      </c>
      <c r="M3938">
        <f>'Venteo_deshid Glicol_production'!AP75</f>
        <v>0</v>
      </c>
      <c r="N3938">
        <f>IFERROR(IF(L3938="CO2",M3938,IF(L3938="CH4",M3938*Hoja1!$C$19,BASEDEDATOS!M3938*Hoja1!$C$20)),0)</f>
        <v>0</v>
      </c>
    </row>
    <row r="3939" spans="2:14" x14ac:dyDescent="0.75">
      <c r="B3939" t="str">
        <f t="shared" ref="B3939:B4002" si="44">IF(C3939="CRUDO","1B2aii","1B2bii")</f>
        <v>1B2aii</v>
      </c>
      <c r="C3939" t="str">
        <f>Hoja1!$C$31</f>
        <v>CRUDO</v>
      </c>
      <c r="D3939" t="s">
        <v>13</v>
      </c>
      <c r="E3939" t="s">
        <v>320</v>
      </c>
      <c r="F3939" t="s">
        <v>858</v>
      </c>
      <c r="L3939" t="s">
        <v>30</v>
      </c>
      <c r="M3939">
        <f>'Venteo_deshid Glicol_production'!AP76</f>
        <v>0</v>
      </c>
      <c r="N3939">
        <f>IFERROR(IF(L3939="CO2",M3939,IF(L3939="CH4",M3939*Hoja1!$C$19,BASEDEDATOS!M3939*Hoja1!$C$20)),0)</f>
        <v>0</v>
      </c>
    </row>
    <row r="3940" spans="2:14" x14ac:dyDescent="0.75">
      <c r="B3940" t="str">
        <f t="shared" si="44"/>
        <v>1B2aii</v>
      </c>
      <c r="C3940" t="str">
        <f>Hoja1!$C$31</f>
        <v>CRUDO</v>
      </c>
      <c r="D3940" t="s">
        <v>13</v>
      </c>
      <c r="E3940" t="s">
        <v>320</v>
      </c>
      <c r="F3940" t="s">
        <v>858</v>
      </c>
      <c r="L3940" t="s">
        <v>30</v>
      </c>
      <c r="M3940">
        <f>'Venteo_deshid Glicol_production'!AP77</f>
        <v>0</v>
      </c>
      <c r="N3940">
        <f>IFERROR(IF(L3940="CO2",M3940,IF(L3940="CH4",M3940*Hoja1!$C$19,BASEDEDATOS!M3940*Hoja1!$C$20)),0)</f>
        <v>0</v>
      </c>
    </row>
    <row r="3941" spans="2:14" x14ac:dyDescent="0.75">
      <c r="B3941" t="str">
        <f t="shared" si="44"/>
        <v>1B2aii</v>
      </c>
      <c r="C3941" t="str">
        <f>Hoja1!$C$31</f>
        <v>CRUDO</v>
      </c>
      <c r="D3941" t="s">
        <v>13</v>
      </c>
      <c r="E3941" t="s">
        <v>320</v>
      </c>
      <c r="F3941" t="s">
        <v>858</v>
      </c>
      <c r="L3941" t="s">
        <v>30</v>
      </c>
      <c r="M3941">
        <f>'Venteo_deshid Glicol_production'!AP78</f>
        <v>0</v>
      </c>
      <c r="N3941">
        <f>IFERROR(IF(L3941="CO2",M3941,IF(L3941="CH4",M3941*Hoja1!$C$19,BASEDEDATOS!M3941*Hoja1!$C$20)),0)</f>
        <v>0</v>
      </c>
    </row>
    <row r="3942" spans="2:14" x14ac:dyDescent="0.75">
      <c r="B3942" t="str">
        <f t="shared" si="44"/>
        <v>1B2aii</v>
      </c>
      <c r="C3942" t="str">
        <f>Hoja1!$C$31</f>
        <v>CRUDO</v>
      </c>
      <c r="D3942" t="s">
        <v>13</v>
      </c>
      <c r="E3942" t="s">
        <v>320</v>
      </c>
      <c r="F3942" t="s">
        <v>858</v>
      </c>
      <c r="L3942" t="s">
        <v>30</v>
      </c>
      <c r="M3942">
        <f>'Venteo_deshid Glicol_production'!AP79</f>
        <v>0</v>
      </c>
      <c r="N3942">
        <f>IFERROR(IF(L3942="CO2",M3942,IF(L3942="CH4",M3942*Hoja1!$C$19,BASEDEDATOS!M3942*Hoja1!$C$20)),0)</f>
        <v>0</v>
      </c>
    </row>
    <row r="3943" spans="2:14" x14ac:dyDescent="0.75">
      <c r="B3943" t="str">
        <f t="shared" si="44"/>
        <v>1B2aii</v>
      </c>
      <c r="C3943" t="str">
        <f>Hoja1!$C$31</f>
        <v>CRUDO</v>
      </c>
      <c r="D3943" t="s">
        <v>13</v>
      </c>
      <c r="E3943" t="s">
        <v>320</v>
      </c>
      <c r="F3943" t="s">
        <v>858</v>
      </c>
      <c r="L3943" t="s">
        <v>30</v>
      </c>
      <c r="M3943">
        <f>'Venteo_deshid Glicol_production'!AP80</f>
        <v>0</v>
      </c>
      <c r="N3943">
        <f>IFERROR(IF(L3943="CO2",M3943,IF(L3943="CH4",M3943*Hoja1!$C$19,BASEDEDATOS!M3943*Hoja1!$C$20)),0)</f>
        <v>0</v>
      </c>
    </row>
    <row r="3944" spans="2:14" x14ac:dyDescent="0.75">
      <c r="B3944" t="str">
        <f t="shared" si="44"/>
        <v>1B2aii</v>
      </c>
      <c r="C3944" t="str">
        <f>Hoja1!$C$31</f>
        <v>CRUDO</v>
      </c>
      <c r="D3944" t="s">
        <v>13</v>
      </c>
      <c r="E3944" t="s">
        <v>320</v>
      </c>
      <c r="F3944" t="s">
        <v>858</v>
      </c>
      <c r="L3944" t="s">
        <v>30</v>
      </c>
      <c r="M3944">
        <f>'Venteo_deshid Glicol_production'!AP81</f>
        <v>0</v>
      </c>
      <c r="N3944">
        <f>IFERROR(IF(L3944="CO2",M3944,IF(L3944="CH4",M3944*Hoja1!$C$19,BASEDEDATOS!M3944*Hoja1!$C$20)),0)</f>
        <v>0</v>
      </c>
    </row>
    <row r="3945" spans="2:14" x14ac:dyDescent="0.75">
      <c r="B3945" t="str">
        <f t="shared" si="44"/>
        <v>1B2aii</v>
      </c>
      <c r="C3945" t="str">
        <f>Hoja1!$C$31</f>
        <v>CRUDO</v>
      </c>
      <c r="D3945" t="s">
        <v>13</v>
      </c>
      <c r="E3945" t="s">
        <v>320</v>
      </c>
      <c r="F3945" t="s">
        <v>858</v>
      </c>
      <c r="L3945" t="s">
        <v>30</v>
      </c>
      <c r="M3945">
        <f>'Venteo_deshid Glicol_production'!AP82</f>
        <v>0</v>
      </c>
      <c r="N3945">
        <f>IFERROR(IF(L3945="CO2",M3945,IF(L3945="CH4",M3945*Hoja1!$C$19,BASEDEDATOS!M3945*Hoja1!$C$20)),0)</f>
        <v>0</v>
      </c>
    </row>
    <row r="3946" spans="2:14" x14ac:dyDescent="0.75">
      <c r="B3946" t="str">
        <f t="shared" si="44"/>
        <v>1B2aii</v>
      </c>
      <c r="C3946" t="str">
        <f>Hoja1!$C$31</f>
        <v>CRUDO</v>
      </c>
      <c r="D3946" t="s">
        <v>13</v>
      </c>
      <c r="E3946" t="s">
        <v>320</v>
      </c>
      <c r="F3946" t="s">
        <v>858</v>
      </c>
      <c r="L3946" t="s">
        <v>30</v>
      </c>
      <c r="M3946">
        <f>'Venteo_deshid Glicol_production'!AP83</f>
        <v>0</v>
      </c>
      <c r="N3946">
        <f>IFERROR(IF(L3946="CO2",M3946,IF(L3946="CH4",M3946*Hoja1!$C$19,BASEDEDATOS!M3946*Hoja1!$C$20)),0)</f>
        <v>0</v>
      </c>
    </row>
    <row r="3947" spans="2:14" x14ac:dyDescent="0.75">
      <c r="B3947" t="str">
        <f t="shared" si="44"/>
        <v>1B2aii</v>
      </c>
      <c r="C3947" t="str">
        <f>Hoja1!$C$31</f>
        <v>CRUDO</v>
      </c>
      <c r="D3947" t="s">
        <v>13</v>
      </c>
      <c r="E3947" t="s">
        <v>320</v>
      </c>
      <c r="F3947" t="s">
        <v>858</v>
      </c>
      <c r="L3947" t="s">
        <v>30</v>
      </c>
      <c r="M3947">
        <f>'Venteo_deshid Glicol_production'!AP84</f>
        <v>0</v>
      </c>
      <c r="N3947">
        <f>IFERROR(IF(L3947="CO2",M3947,IF(L3947="CH4",M3947*Hoja1!$C$19,BASEDEDATOS!M3947*Hoja1!$C$20)),0)</f>
        <v>0</v>
      </c>
    </row>
    <row r="3948" spans="2:14" x14ac:dyDescent="0.75">
      <c r="B3948" t="str">
        <f t="shared" si="44"/>
        <v>1B2aii</v>
      </c>
      <c r="C3948" t="str">
        <f>Hoja1!$C$31</f>
        <v>CRUDO</v>
      </c>
      <c r="D3948" t="s">
        <v>13</v>
      </c>
      <c r="E3948" t="s">
        <v>320</v>
      </c>
      <c r="F3948" t="s">
        <v>858</v>
      </c>
      <c r="L3948" t="s">
        <v>30</v>
      </c>
      <c r="M3948">
        <f>'Venteo_deshid Glicol_production'!AP85</f>
        <v>0</v>
      </c>
      <c r="N3948">
        <f>IFERROR(IF(L3948="CO2",M3948,IF(L3948="CH4",M3948*Hoja1!$C$19,BASEDEDATOS!M3948*Hoja1!$C$20)),0)</f>
        <v>0</v>
      </c>
    </row>
    <row r="3949" spans="2:14" x14ac:dyDescent="0.75">
      <c r="B3949" t="str">
        <f t="shared" si="44"/>
        <v>1B2aii</v>
      </c>
      <c r="C3949" t="str">
        <f>Hoja1!$C$31</f>
        <v>CRUDO</v>
      </c>
      <c r="D3949" t="s">
        <v>13</v>
      </c>
      <c r="E3949" t="s">
        <v>320</v>
      </c>
      <c r="F3949" t="s">
        <v>858</v>
      </c>
      <c r="L3949" t="s">
        <v>30</v>
      </c>
      <c r="M3949">
        <f>'Venteo_deshid Glicol_production'!AP86</f>
        <v>0</v>
      </c>
      <c r="N3949">
        <f>IFERROR(IF(L3949="CO2",M3949,IF(L3949="CH4",M3949*Hoja1!$C$19,BASEDEDATOS!M3949*Hoja1!$C$20)),0)</f>
        <v>0</v>
      </c>
    </row>
    <row r="3950" spans="2:14" x14ac:dyDescent="0.75">
      <c r="B3950" t="str">
        <f t="shared" si="44"/>
        <v>1B2aii</v>
      </c>
      <c r="C3950" t="str">
        <f>Hoja1!$C$31</f>
        <v>CRUDO</v>
      </c>
      <c r="D3950" t="s">
        <v>13</v>
      </c>
      <c r="E3950" t="s">
        <v>320</v>
      </c>
      <c r="F3950" t="s">
        <v>858</v>
      </c>
      <c r="L3950" t="s">
        <v>30</v>
      </c>
      <c r="M3950">
        <f>'Venteo_deshid Glicol_production'!AP87</f>
        <v>0</v>
      </c>
      <c r="N3950">
        <f>IFERROR(IF(L3950="CO2",M3950,IF(L3950="CH4",M3950*Hoja1!$C$19,BASEDEDATOS!M3950*Hoja1!$C$20)),0)</f>
        <v>0</v>
      </c>
    </row>
    <row r="3951" spans="2:14" x14ac:dyDescent="0.75">
      <c r="B3951" t="str">
        <f t="shared" si="44"/>
        <v>1B2aii</v>
      </c>
      <c r="C3951" t="str">
        <f>Hoja1!$C$31</f>
        <v>CRUDO</v>
      </c>
      <c r="D3951" t="s">
        <v>13</v>
      </c>
      <c r="E3951" t="s">
        <v>320</v>
      </c>
      <c r="F3951" t="s">
        <v>858</v>
      </c>
      <c r="L3951" t="s">
        <v>30</v>
      </c>
      <c r="M3951">
        <f>'Venteo_deshid Glicol_production'!AP88</f>
        <v>0</v>
      </c>
      <c r="N3951">
        <f>IFERROR(IF(L3951="CO2",M3951,IF(L3951="CH4",M3951*Hoja1!$C$19,BASEDEDATOS!M3951*Hoja1!$C$20)),0)</f>
        <v>0</v>
      </c>
    </row>
    <row r="3952" spans="2:14" x14ac:dyDescent="0.75">
      <c r="B3952" t="str">
        <f t="shared" si="44"/>
        <v>1B2aii</v>
      </c>
      <c r="C3952" t="str">
        <f>Hoja1!$C$31</f>
        <v>CRUDO</v>
      </c>
      <c r="D3952" t="s">
        <v>13</v>
      </c>
      <c r="E3952" t="s">
        <v>320</v>
      </c>
      <c r="F3952" t="s">
        <v>858</v>
      </c>
      <c r="L3952" t="s">
        <v>30</v>
      </c>
      <c r="M3952">
        <f>'Venteo_deshid Glicol_production'!AP89</f>
        <v>0</v>
      </c>
      <c r="N3952">
        <f>IFERROR(IF(L3952="CO2",M3952,IF(L3952="CH4",M3952*Hoja1!$C$19,BASEDEDATOS!M3952*Hoja1!$C$20)),0)</f>
        <v>0</v>
      </c>
    </row>
    <row r="3953" spans="2:14" x14ac:dyDescent="0.75">
      <c r="B3953" t="str">
        <f t="shared" si="44"/>
        <v>1B2aii</v>
      </c>
      <c r="C3953" t="str">
        <f>Hoja1!$C$31</f>
        <v>CRUDO</v>
      </c>
      <c r="D3953" t="s">
        <v>13</v>
      </c>
      <c r="E3953" t="s">
        <v>320</v>
      </c>
      <c r="F3953" t="s">
        <v>858</v>
      </c>
      <c r="L3953" t="s">
        <v>30</v>
      </c>
      <c r="M3953">
        <f>'Venteo_deshid Glicol_production'!AP90</f>
        <v>0</v>
      </c>
      <c r="N3953">
        <f>IFERROR(IF(L3953="CO2",M3953,IF(L3953="CH4",M3953*Hoja1!$C$19,BASEDEDATOS!M3953*Hoja1!$C$20)),0)</f>
        <v>0</v>
      </c>
    </row>
    <row r="3954" spans="2:14" x14ac:dyDescent="0.75">
      <c r="B3954" t="str">
        <f t="shared" si="44"/>
        <v>1B2aii</v>
      </c>
      <c r="C3954" t="str">
        <f>Hoja1!$C$31</f>
        <v>CRUDO</v>
      </c>
      <c r="D3954" t="s">
        <v>13</v>
      </c>
      <c r="E3954" t="s">
        <v>320</v>
      </c>
      <c r="F3954" t="s">
        <v>858</v>
      </c>
      <c r="L3954" t="s">
        <v>30</v>
      </c>
      <c r="M3954">
        <f>'Venteo_deshid Glicol_production'!AP91</f>
        <v>0</v>
      </c>
      <c r="N3954">
        <f>IFERROR(IF(L3954="CO2",M3954,IF(L3954="CH4",M3954*Hoja1!$C$19,BASEDEDATOS!M3954*Hoja1!$C$20)),0)</f>
        <v>0</v>
      </c>
    </row>
    <row r="3955" spans="2:14" x14ac:dyDescent="0.75">
      <c r="B3955" t="str">
        <f t="shared" si="44"/>
        <v>1B2aii</v>
      </c>
      <c r="C3955" t="str">
        <f>Hoja1!$C$31</f>
        <v>CRUDO</v>
      </c>
      <c r="D3955" t="s">
        <v>13</v>
      </c>
      <c r="E3955" t="s">
        <v>320</v>
      </c>
      <c r="F3955" t="s">
        <v>858</v>
      </c>
      <c r="L3955" t="s">
        <v>30</v>
      </c>
      <c r="M3955">
        <f>'Venteo_deshid Glicol_production'!AP92</f>
        <v>0</v>
      </c>
      <c r="N3955">
        <f>IFERROR(IF(L3955="CO2",M3955,IF(L3955="CH4",M3955*Hoja1!$C$19,BASEDEDATOS!M3955*Hoja1!$C$20)),0)</f>
        <v>0</v>
      </c>
    </row>
    <row r="3956" spans="2:14" x14ac:dyDescent="0.75">
      <c r="B3956" t="str">
        <f t="shared" si="44"/>
        <v>1B2aii</v>
      </c>
      <c r="C3956" t="str">
        <f>Hoja1!$C$31</f>
        <v>CRUDO</v>
      </c>
      <c r="D3956" t="s">
        <v>13</v>
      </c>
      <c r="E3956" t="s">
        <v>320</v>
      </c>
      <c r="F3956" t="s">
        <v>858</v>
      </c>
      <c r="L3956" t="s">
        <v>30</v>
      </c>
      <c r="M3956">
        <f>'Venteo_deshid Glicol_production'!AP93</f>
        <v>0</v>
      </c>
      <c r="N3956">
        <f>IFERROR(IF(L3956="CO2",M3956,IF(L3956="CH4",M3956*Hoja1!$C$19,BASEDEDATOS!M3956*Hoja1!$C$20)),0)</f>
        <v>0</v>
      </c>
    </row>
    <row r="3957" spans="2:14" x14ac:dyDescent="0.75">
      <c r="B3957" t="str">
        <f t="shared" si="44"/>
        <v>1B2aii</v>
      </c>
      <c r="C3957" t="str">
        <f>Hoja1!$C$31</f>
        <v>CRUDO</v>
      </c>
      <c r="D3957" t="s">
        <v>13</v>
      </c>
      <c r="E3957" t="s">
        <v>320</v>
      </c>
      <c r="F3957" t="s">
        <v>858</v>
      </c>
      <c r="L3957" t="s">
        <v>30</v>
      </c>
      <c r="M3957">
        <f>'Venteo_deshid Glicol_production'!AP94</f>
        <v>0</v>
      </c>
      <c r="N3957">
        <f>IFERROR(IF(L3957="CO2",M3957,IF(L3957="CH4",M3957*Hoja1!$C$19,BASEDEDATOS!M3957*Hoja1!$C$20)),0)</f>
        <v>0</v>
      </c>
    </row>
    <row r="3958" spans="2:14" x14ac:dyDescent="0.75">
      <c r="B3958" t="str">
        <f t="shared" si="44"/>
        <v>1B2aii</v>
      </c>
      <c r="C3958" t="str">
        <f>Hoja1!$C$31</f>
        <v>CRUDO</v>
      </c>
      <c r="D3958" t="s">
        <v>13</v>
      </c>
      <c r="E3958" t="s">
        <v>320</v>
      </c>
      <c r="F3958" t="s">
        <v>858</v>
      </c>
      <c r="L3958" t="s">
        <v>30</v>
      </c>
      <c r="M3958">
        <f>'Venteo_deshid Glicol_production'!AP95</f>
        <v>0</v>
      </c>
      <c r="N3958">
        <f>IFERROR(IF(L3958="CO2",M3958,IF(L3958="CH4",M3958*Hoja1!$C$19,BASEDEDATOS!M3958*Hoja1!$C$20)),0)</f>
        <v>0</v>
      </c>
    </row>
    <row r="3959" spans="2:14" x14ac:dyDescent="0.75">
      <c r="B3959" t="str">
        <f t="shared" si="44"/>
        <v>1B2aii</v>
      </c>
      <c r="C3959" t="str">
        <f>Hoja1!$C$31</f>
        <v>CRUDO</v>
      </c>
      <c r="D3959" t="s">
        <v>13</v>
      </c>
      <c r="E3959" t="s">
        <v>320</v>
      </c>
      <c r="F3959" t="s">
        <v>858</v>
      </c>
      <c r="L3959" t="s">
        <v>30</v>
      </c>
      <c r="M3959">
        <f>'Venteo_deshid Glicol_production'!AP96</f>
        <v>0</v>
      </c>
      <c r="N3959">
        <f>IFERROR(IF(L3959="CO2",M3959,IF(L3959="CH4",M3959*Hoja1!$C$19,BASEDEDATOS!M3959*Hoja1!$C$20)),0)</f>
        <v>0</v>
      </c>
    </row>
    <row r="3960" spans="2:14" x14ac:dyDescent="0.75">
      <c r="B3960" t="str">
        <f t="shared" si="44"/>
        <v>1B2aii</v>
      </c>
      <c r="C3960" t="str">
        <f>Hoja1!$C$31</f>
        <v>CRUDO</v>
      </c>
      <c r="D3960" t="s">
        <v>13</v>
      </c>
      <c r="E3960" t="s">
        <v>320</v>
      </c>
      <c r="F3960" t="s">
        <v>858</v>
      </c>
      <c r="L3960" t="s">
        <v>30</v>
      </c>
      <c r="M3960">
        <f>'Venteo_deshid Glicol_production'!AP97</f>
        <v>0</v>
      </c>
      <c r="N3960">
        <f>IFERROR(IF(L3960="CO2",M3960,IF(L3960="CH4",M3960*Hoja1!$C$19,BASEDEDATOS!M3960*Hoja1!$C$20)),0)</f>
        <v>0</v>
      </c>
    </row>
    <row r="3961" spans="2:14" x14ac:dyDescent="0.75">
      <c r="B3961" t="str">
        <f t="shared" si="44"/>
        <v>1B2aii</v>
      </c>
      <c r="C3961" t="str">
        <f>Hoja1!$C$31</f>
        <v>CRUDO</v>
      </c>
      <c r="D3961" t="s">
        <v>13</v>
      </c>
      <c r="E3961" t="s">
        <v>320</v>
      </c>
      <c r="F3961" t="s">
        <v>858</v>
      </c>
      <c r="L3961" t="s">
        <v>30</v>
      </c>
      <c r="M3961">
        <f>'Venteo_deshid Glicol_production'!AP98</f>
        <v>0</v>
      </c>
      <c r="N3961">
        <f>IFERROR(IF(L3961="CO2",M3961,IF(L3961="CH4",M3961*Hoja1!$C$19,BASEDEDATOS!M3961*Hoja1!$C$20)),0)</f>
        <v>0</v>
      </c>
    </row>
    <row r="3962" spans="2:14" x14ac:dyDescent="0.75">
      <c r="B3962" t="str">
        <f t="shared" si="44"/>
        <v>1B2aii</v>
      </c>
      <c r="C3962" t="str">
        <f>Hoja1!$C$31</f>
        <v>CRUDO</v>
      </c>
      <c r="D3962" t="s">
        <v>13</v>
      </c>
      <c r="E3962" t="s">
        <v>320</v>
      </c>
      <c r="F3962" t="s">
        <v>858</v>
      </c>
      <c r="L3962" t="s">
        <v>30</v>
      </c>
      <c r="M3962">
        <f>'Venteo_deshid Glicol_production'!AP99</f>
        <v>0</v>
      </c>
      <c r="N3962">
        <f>IFERROR(IF(L3962="CO2",M3962,IF(L3962="CH4",M3962*Hoja1!$C$19,BASEDEDATOS!M3962*Hoja1!$C$20)),0)</f>
        <v>0</v>
      </c>
    </row>
    <row r="3963" spans="2:14" x14ac:dyDescent="0.75">
      <c r="B3963" t="str">
        <f t="shared" si="44"/>
        <v>1B2aii</v>
      </c>
      <c r="C3963" t="str">
        <f>Hoja1!$C$31</f>
        <v>CRUDO</v>
      </c>
      <c r="D3963" t="s">
        <v>13</v>
      </c>
      <c r="E3963" t="s">
        <v>320</v>
      </c>
      <c r="F3963" t="s">
        <v>858</v>
      </c>
      <c r="L3963" t="s">
        <v>30</v>
      </c>
      <c r="M3963">
        <f>'Venteo_deshid Glicol_production'!AP100</f>
        <v>0</v>
      </c>
      <c r="N3963">
        <f>IFERROR(IF(L3963="CO2",M3963,IF(L3963="CH4",M3963*Hoja1!$C$19,BASEDEDATOS!M3963*Hoja1!$C$20)),0)</f>
        <v>0</v>
      </c>
    </row>
    <row r="3964" spans="2:14" x14ac:dyDescent="0.75">
      <c r="B3964" t="str">
        <f t="shared" si="44"/>
        <v>1B2aii</v>
      </c>
      <c r="C3964" t="str">
        <f>Hoja1!$C$31</f>
        <v>CRUDO</v>
      </c>
      <c r="D3964" t="s">
        <v>13</v>
      </c>
      <c r="E3964" t="s">
        <v>320</v>
      </c>
      <c r="F3964" t="s">
        <v>858</v>
      </c>
      <c r="L3964" t="s">
        <v>30</v>
      </c>
      <c r="M3964">
        <f>'Venteo_deshid Glicol_production'!AP101</f>
        <v>0</v>
      </c>
      <c r="N3964">
        <f>IFERROR(IF(L3964="CO2",M3964,IF(L3964="CH4",M3964*Hoja1!$C$19,BASEDEDATOS!M3964*Hoja1!$C$20)),0)</f>
        <v>0</v>
      </c>
    </row>
    <row r="3965" spans="2:14" x14ac:dyDescent="0.75">
      <c r="B3965" t="str">
        <f t="shared" si="44"/>
        <v>1B2aii</v>
      </c>
      <c r="C3965" t="str">
        <f>Hoja1!$C$31</f>
        <v>CRUDO</v>
      </c>
      <c r="D3965" t="s">
        <v>13</v>
      </c>
      <c r="E3965" t="s">
        <v>320</v>
      </c>
      <c r="F3965" t="s">
        <v>858</v>
      </c>
      <c r="L3965" t="s">
        <v>30</v>
      </c>
      <c r="M3965">
        <f>'Venteo_deshid Glicol_production'!AP102</f>
        <v>0</v>
      </c>
      <c r="N3965">
        <f>IFERROR(IF(L3965="CO2",M3965,IF(L3965="CH4",M3965*Hoja1!$C$19,BASEDEDATOS!M3965*Hoja1!$C$20)),0)</f>
        <v>0</v>
      </c>
    </row>
    <row r="3966" spans="2:14" x14ac:dyDescent="0.75">
      <c r="B3966" t="str">
        <f t="shared" si="44"/>
        <v>1B2aii</v>
      </c>
      <c r="C3966" t="str">
        <f>Hoja1!$C$31</f>
        <v>CRUDO</v>
      </c>
      <c r="D3966" t="s">
        <v>13</v>
      </c>
      <c r="E3966" t="s">
        <v>320</v>
      </c>
      <c r="F3966" t="s">
        <v>858</v>
      </c>
      <c r="L3966" t="s">
        <v>30</v>
      </c>
      <c r="M3966">
        <f>'Venteo_deshid Glicol_production'!AP103</f>
        <v>0</v>
      </c>
      <c r="N3966">
        <f>IFERROR(IF(L3966="CO2",M3966,IF(L3966="CH4",M3966*Hoja1!$C$19,BASEDEDATOS!M3966*Hoja1!$C$20)),0)</f>
        <v>0</v>
      </c>
    </row>
    <row r="3967" spans="2:14" x14ac:dyDescent="0.75">
      <c r="B3967" t="str">
        <f t="shared" si="44"/>
        <v>1B2aii</v>
      </c>
      <c r="C3967" t="str">
        <f>Hoja1!$C$31</f>
        <v>CRUDO</v>
      </c>
      <c r="D3967" t="s">
        <v>13</v>
      </c>
      <c r="E3967" t="s">
        <v>320</v>
      </c>
      <c r="F3967" t="s">
        <v>858</v>
      </c>
      <c r="L3967" t="s">
        <v>30</v>
      </c>
      <c r="M3967">
        <f>'Venteo_deshid Glicol_production'!AP104</f>
        <v>0</v>
      </c>
      <c r="N3967">
        <f>IFERROR(IF(L3967="CO2",M3967,IF(L3967="CH4",M3967*Hoja1!$C$19,BASEDEDATOS!M3967*Hoja1!$C$20)),0)</f>
        <v>0</v>
      </c>
    </row>
    <row r="3968" spans="2:14" x14ac:dyDescent="0.75">
      <c r="B3968" t="str">
        <f t="shared" si="44"/>
        <v>1B2aii</v>
      </c>
      <c r="C3968" t="str">
        <f>Hoja1!$C$31</f>
        <v>CRUDO</v>
      </c>
      <c r="D3968" t="s">
        <v>13</v>
      </c>
      <c r="E3968" t="s">
        <v>320</v>
      </c>
      <c r="F3968" t="s">
        <v>858</v>
      </c>
      <c r="L3968" t="s">
        <v>30</v>
      </c>
      <c r="M3968">
        <f>'Venteo_deshid Glicol_production'!AP105</f>
        <v>0</v>
      </c>
      <c r="N3968">
        <f>IFERROR(IF(L3968="CO2",M3968,IF(L3968="CH4",M3968*Hoja1!$C$19,BASEDEDATOS!M3968*Hoja1!$C$20)),0)</f>
        <v>0</v>
      </c>
    </row>
    <row r="3969" spans="2:14" x14ac:dyDescent="0.75">
      <c r="B3969" t="str">
        <f t="shared" si="44"/>
        <v>1B2aii</v>
      </c>
      <c r="C3969" t="str">
        <f>Hoja1!$C$31</f>
        <v>CRUDO</v>
      </c>
      <c r="D3969" t="s">
        <v>13</v>
      </c>
      <c r="E3969" t="s">
        <v>320</v>
      </c>
      <c r="F3969" t="s">
        <v>858</v>
      </c>
      <c r="L3969" t="s">
        <v>30</v>
      </c>
      <c r="M3969">
        <f>'Venteo_deshid Glicol_production'!AP106</f>
        <v>0</v>
      </c>
      <c r="N3969">
        <f>IFERROR(IF(L3969="CO2",M3969,IF(L3969="CH4",M3969*Hoja1!$C$19,BASEDEDATOS!M3969*Hoja1!$C$20)),0)</f>
        <v>0</v>
      </c>
    </row>
    <row r="3970" spans="2:14" x14ac:dyDescent="0.75">
      <c r="B3970" t="str">
        <f t="shared" si="44"/>
        <v>1B2aii</v>
      </c>
      <c r="C3970" t="str">
        <f>Hoja1!$C$31</f>
        <v>CRUDO</v>
      </c>
      <c r="D3970" t="s">
        <v>13</v>
      </c>
      <c r="E3970" t="s">
        <v>320</v>
      </c>
      <c r="F3970" t="s">
        <v>858</v>
      </c>
      <c r="L3970" t="s">
        <v>30</v>
      </c>
      <c r="M3970">
        <f>'Venteo_deshid Glicol_production'!AP107</f>
        <v>0</v>
      </c>
      <c r="N3970">
        <f>IFERROR(IF(L3970="CO2",M3970,IF(L3970="CH4",M3970*Hoja1!$C$19,BASEDEDATOS!M3970*Hoja1!$C$20)),0)</f>
        <v>0</v>
      </c>
    </row>
    <row r="3971" spans="2:14" x14ac:dyDescent="0.75">
      <c r="B3971" t="str">
        <f t="shared" si="44"/>
        <v>1B2aii</v>
      </c>
      <c r="C3971" t="str">
        <f>Hoja1!$C$31</f>
        <v>CRUDO</v>
      </c>
      <c r="D3971" t="s">
        <v>13</v>
      </c>
      <c r="E3971" t="s">
        <v>320</v>
      </c>
      <c r="F3971" t="s">
        <v>858</v>
      </c>
      <c r="L3971" t="s">
        <v>30</v>
      </c>
      <c r="M3971">
        <f>'Venteo_deshid Glicol_production'!AP108</f>
        <v>0</v>
      </c>
      <c r="N3971">
        <f>IFERROR(IF(L3971="CO2",M3971,IF(L3971="CH4",M3971*Hoja1!$C$19,BASEDEDATOS!M3971*Hoja1!$C$20)),0)</f>
        <v>0</v>
      </c>
    </row>
    <row r="3972" spans="2:14" x14ac:dyDescent="0.75">
      <c r="B3972" t="str">
        <f t="shared" si="44"/>
        <v>1B2aii</v>
      </c>
      <c r="C3972" t="str">
        <f>Hoja1!$C$31</f>
        <v>CRUDO</v>
      </c>
      <c r="D3972" t="s">
        <v>13</v>
      </c>
      <c r="E3972" t="s">
        <v>320</v>
      </c>
      <c r="F3972" t="s">
        <v>858</v>
      </c>
      <c r="L3972" t="s">
        <v>30</v>
      </c>
      <c r="M3972">
        <f>'Venteo_deshid Glicol_production'!AP109</f>
        <v>0</v>
      </c>
      <c r="N3972">
        <f>IFERROR(IF(L3972="CO2",M3972,IF(L3972="CH4",M3972*Hoja1!$C$19,BASEDEDATOS!M3972*Hoja1!$C$20)),0)</f>
        <v>0</v>
      </c>
    </row>
    <row r="3973" spans="2:14" x14ac:dyDescent="0.75">
      <c r="B3973" t="str">
        <f t="shared" si="44"/>
        <v>1B2aii</v>
      </c>
      <c r="C3973" t="str">
        <f>Hoja1!$C$31</f>
        <v>CRUDO</v>
      </c>
      <c r="D3973" t="s">
        <v>13</v>
      </c>
      <c r="E3973" t="s">
        <v>320</v>
      </c>
      <c r="F3973" t="s">
        <v>858</v>
      </c>
      <c r="L3973" t="s">
        <v>30</v>
      </c>
      <c r="M3973">
        <f>'Venteo_deshid Glicol_production'!AP110</f>
        <v>0</v>
      </c>
      <c r="N3973">
        <f>IFERROR(IF(L3973="CO2",M3973,IF(L3973="CH4",M3973*Hoja1!$C$19,BASEDEDATOS!M3973*Hoja1!$C$20)),0)</f>
        <v>0</v>
      </c>
    </row>
    <row r="3974" spans="2:14" x14ac:dyDescent="0.75">
      <c r="B3974" t="str">
        <f t="shared" si="44"/>
        <v>1B2aii</v>
      </c>
      <c r="C3974" t="str">
        <f>Hoja1!$C$31</f>
        <v>CRUDO</v>
      </c>
      <c r="D3974" t="s">
        <v>13</v>
      </c>
      <c r="E3974" t="s">
        <v>320</v>
      </c>
      <c r="F3974" t="s">
        <v>858</v>
      </c>
      <c r="L3974" t="s">
        <v>30</v>
      </c>
      <c r="M3974">
        <f>'Venteo_deshid Glicol_production'!AP111</f>
        <v>0</v>
      </c>
      <c r="N3974">
        <f>IFERROR(IF(L3974="CO2",M3974,IF(L3974="CH4",M3974*Hoja1!$C$19,BASEDEDATOS!M3974*Hoja1!$C$20)),0)</f>
        <v>0</v>
      </c>
    </row>
    <row r="3975" spans="2:14" x14ac:dyDescent="0.75">
      <c r="B3975" t="str">
        <f t="shared" si="44"/>
        <v>1B2aii</v>
      </c>
      <c r="C3975" t="str">
        <f>Hoja1!$C$31</f>
        <v>CRUDO</v>
      </c>
      <c r="D3975" t="s">
        <v>13</v>
      </c>
      <c r="E3975" t="s">
        <v>320</v>
      </c>
      <c r="F3975" t="s">
        <v>858</v>
      </c>
      <c r="L3975" t="s">
        <v>30</v>
      </c>
      <c r="M3975">
        <f>'Venteo_deshid Glicol_production'!AP112</f>
        <v>0</v>
      </c>
      <c r="N3975">
        <f>IFERROR(IF(L3975="CO2",M3975,IF(L3975="CH4",M3975*Hoja1!$C$19,BASEDEDATOS!M3975*Hoja1!$C$20)),0)</f>
        <v>0</v>
      </c>
    </row>
    <row r="3976" spans="2:14" x14ac:dyDescent="0.75">
      <c r="B3976" t="str">
        <f t="shared" si="44"/>
        <v>1B2aii</v>
      </c>
      <c r="C3976" t="str">
        <f>Hoja1!$C$31</f>
        <v>CRUDO</v>
      </c>
      <c r="D3976" t="s">
        <v>13</v>
      </c>
      <c r="E3976" t="s">
        <v>320</v>
      </c>
      <c r="F3976" t="s">
        <v>858</v>
      </c>
      <c r="L3976" t="s">
        <v>30</v>
      </c>
      <c r="M3976">
        <f>'Venteo_deshid Glicol_production'!AP113</f>
        <v>0</v>
      </c>
      <c r="N3976">
        <f>IFERROR(IF(L3976="CO2",M3976,IF(L3976="CH4",M3976*Hoja1!$C$19,BASEDEDATOS!M3976*Hoja1!$C$20)),0)</f>
        <v>0</v>
      </c>
    </row>
    <row r="3977" spans="2:14" x14ac:dyDescent="0.75">
      <c r="B3977" t="str">
        <f t="shared" si="44"/>
        <v>1B2aii</v>
      </c>
      <c r="C3977" t="str">
        <f>Hoja1!$C$31</f>
        <v>CRUDO</v>
      </c>
      <c r="D3977" t="s">
        <v>13</v>
      </c>
      <c r="E3977" t="s">
        <v>320</v>
      </c>
      <c r="F3977" t="s">
        <v>858</v>
      </c>
      <c r="L3977" t="s">
        <v>30</v>
      </c>
      <c r="M3977">
        <f>'Venteo_deshid Glicol_production'!AP114</f>
        <v>0</v>
      </c>
      <c r="N3977">
        <f>IFERROR(IF(L3977="CO2",M3977,IF(L3977="CH4",M3977*Hoja1!$C$19,BASEDEDATOS!M3977*Hoja1!$C$20)),0)</f>
        <v>0</v>
      </c>
    </row>
    <row r="3978" spans="2:14" x14ac:dyDescent="0.75">
      <c r="B3978" t="str">
        <f t="shared" si="44"/>
        <v>1B2aii</v>
      </c>
      <c r="C3978" t="str">
        <f>Hoja1!$C$31</f>
        <v>CRUDO</v>
      </c>
      <c r="D3978" t="s">
        <v>13</v>
      </c>
      <c r="E3978" t="s">
        <v>320</v>
      </c>
      <c r="F3978" t="s">
        <v>858</v>
      </c>
      <c r="L3978" t="s">
        <v>30</v>
      </c>
      <c r="M3978">
        <f>'Venteo_deshid Glicol_production'!AP115</f>
        <v>0</v>
      </c>
      <c r="N3978">
        <f>IFERROR(IF(L3978="CO2",M3978,IF(L3978="CH4",M3978*Hoja1!$C$19,BASEDEDATOS!M3978*Hoja1!$C$20)),0)</f>
        <v>0</v>
      </c>
    </row>
    <row r="3979" spans="2:14" x14ac:dyDescent="0.75">
      <c r="B3979" t="str">
        <f t="shared" si="44"/>
        <v>1B2aii</v>
      </c>
      <c r="C3979" t="str">
        <f>Hoja1!$C$31</f>
        <v>CRUDO</v>
      </c>
      <c r="D3979" t="s">
        <v>13</v>
      </c>
      <c r="E3979" t="s">
        <v>320</v>
      </c>
      <c r="F3979" t="s">
        <v>858</v>
      </c>
      <c r="L3979" t="s">
        <v>30</v>
      </c>
      <c r="M3979">
        <f>'Venteo_deshid Glicol_production'!AP116</f>
        <v>0</v>
      </c>
      <c r="N3979">
        <f>IFERROR(IF(L3979="CO2",M3979,IF(L3979="CH4",M3979*Hoja1!$C$19,BASEDEDATOS!M3979*Hoja1!$C$20)),0)</f>
        <v>0</v>
      </c>
    </row>
    <row r="3980" spans="2:14" x14ac:dyDescent="0.75">
      <c r="B3980" t="str">
        <f t="shared" si="44"/>
        <v>1B2aii</v>
      </c>
      <c r="C3980" t="str">
        <f>Hoja1!$C$31</f>
        <v>CRUDO</v>
      </c>
      <c r="D3980" t="s">
        <v>13</v>
      </c>
      <c r="E3980" t="s">
        <v>320</v>
      </c>
      <c r="F3980" t="s">
        <v>858</v>
      </c>
      <c r="L3980" t="s">
        <v>30</v>
      </c>
      <c r="M3980">
        <f>'Venteo_deshid Glicol_production'!AP117</f>
        <v>0</v>
      </c>
      <c r="N3980">
        <f>IFERROR(IF(L3980="CO2",M3980,IF(L3980="CH4",M3980*Hoja1!$C$19,BASEDEDATOS!M3980*Hoja1!$C$20)),0)</f>
        <v>0</v>
      </c>
    </row>
    <row r="3981" spans="2:14" x14ac:dyDescent="0.75">
      <c r="B3981" t="str">
        <f t="shared" si="44"/>
        <v>1B2aii</v>
      </c>
      <c r="C3981" t="str">
        <f>Hoja1!$C$31</f>
        <v>CRUDO</v>
      </c>
      <c r="D3981" t="s">
        <v>13</v>
      </c>
      <c r="E3981" t="s">
        <v>320</v>
      </c>
      <c r="F3981" t="s">
        <v>858</v>
      </c>
      <c r="L3981" t="s">
        <v>30</v>
      </c>
      <c r="M3981">
        <f>'Venteo_deshid Glicol_production'!AP118</f>
        <v>0</v>
      </c>
      <c r="N3981">
        <f>IFERROR(IF(L3981="CO2",M3981,IF(L3981="CH4",M3981*Hoja1!$C$19,BASEDEDATOS!M3981*Hoja1!$C$20)),0)</f>
        <v>0</v>
      </c>
    </row>
    <row r="3982" spans="2:14" x14ac:dyDescent="0.75">
      <c r="B3982" t="str">
        <f t="shared" si="44"/>
        <v>1B2aii</v>
      </c>
      <c r="C3982" t="str">
        <f>Hoja1!$C$31</f>
        <v>CRUDO</v>
      </c>
      <c r="D3982" t="s">
        <v>13</v>
      </c>
      <c r="E3982" t="s">
        <v>320</v>
      </c>
      <c r="F3982" t="s">
        <v>858</v>
      </c>
      <c r="L3982" t="s">
        <v>30</v>
      </c>
      <c r="M3982">
        <f>'Venteo_deshid Glicol_production'!AP119</f>
        <v>0</v>
      </c>
      <c r="N3982">
        <f>IFERROR(IF(L3982="CO2",M3982,IF(L3982="CH4",M3982*Hoja1!$C$19,BASEDEDATOS!M3982*Hoja1!$C$20)),0)</f>
        <v>0</v>
      </c>
    </row>
    <row r="3983" spans="2:14" x14ac:dyDescent="0.75">
      <c r="B3983" t="str">
        <f t="shared" si="44"/>
        <v>1B2aii</v>
      </c>
      <c r="C3983" t="str">
        <f>Hoja1!$C$31</f>
        <v>CRUDO</v>
      </c>
      <c r="D3983" t="s">
        <v>13</v>
      </c>
      <c r="E3983" t="s">
        <v>320</v>
      </c>
      <c r="F3983" t="s">
        <v>858</v>
      </c>
      <c r="L3983" t="s">
        <v>30</v>
      </c>
      <c r="M3983">
        <f>'Venteo_deshid Glicol_production'!AP120</f>
        <v>0</v>
      </c>
      <c r="N3983">
        <f>IFERROR(IF(L3983="CO2",M3983,IF(L3983="CH4",M3983*Hoja1!$C$19,BASEDEDATOS!M3983*Hoja1!$C$20)),0)</f>
        <v>0</v>
      </c>
    </row>
    <row r="3984" spans="2:14" x14ac:dyDescent="0.75">
      <c r="B3984" t="str">
        <f t="shared" si="44"/>
        <v>1B2aii</v>
      </c>
      <c r="C3984" t="str">
        <f>Hoja1!$C$31</f>
        <v>CRUDO</v>
      </c>
      <c r="D3984" t="s">
        <v>13</v>
      </c>
      <c r="E3984" t="s">
        <v>320</v>
      </c>
      <c r="F3984" t="s">
        <v>858</v>
      </c>
      <c r="L3984" t="s">
        <v>30</v>
      </c>
      <c r="M3984">
        <f>'Venteo_deshid Glicol_production'!AP121</f>
        <v>0</v>
      </c>
      <c r="N3984">
        <f>IFERROR(IF(L3984="CO2",M3984,IF(L3984="CH4",M3984*Hoja1!$C$19,BASEDEDATOS!M3984*Hoja1!$C$20)),0)</f>
        <v>0</v>
      </c>
    </row>
    <row r="3985" spans="2:14" x14ac:dyDescent="0.75">
      <c r="B3985" t="str">
        <f t="shared" si="44"/>
        <v>1B2aii</v>
      </c>
      <c r="C3985" t="str">
        <f>Hoja1!$C$31</f>
        <v>CRUDO</v>
      </c>
      <c r="D3985" t="s">
        <v>13</v>
      </c>
      <c r="E3985" t="s">
        <v>320</v>
      </c>
      <c r="F3985" t="s">
        <v>858</v>
      </c>
      <c r="L3985" t="s">
        <v>30</v>
      </c>
      <c r="M3985">
        <f>'Venteo_deshid Glicol_production'!AP122</f>
        <v>0</v>
      </c>
      <c r="N3985">
        <f>IFERROR(IF(L3985="CO2",M3985,IF(L3985="CH4",M3985*Hoja1!$C$19,BASEDEDATOS!M3985*Hoja1!$C$20)),0)</f>
        <v>0</v>
      </c>
    </row>
    <row r="3986" spans="2:14" x14ac:dyDescent="0.75">
      <c r="B3986" t="str">
        <f t="shared" si="44"/>
        <v>1B2aii</v>
      </c>
      <c r="C3986" t="str">
        <f>Hoja1!$C$31</f>
        <v>CRUDO</v>
      </c>
      <c r="D3986" t="s">
        <v>13</v>
      </c>
      <c r="E3986" t="s">
        <v>320</v>
      </c>
      <c r="F3986" t="s">
        <v>858</v>
      </c>
      <c r="L3986" t="s">
        <v>30</v>
      </c>
      <c r="M3986">
        <f>'Venteo_deshid Glicol_production'!AP123</f>
        <v>0</v>
      </c>
      <c r="N3986">
        <f>IFERROR(IF(L3986="CO2",M3986,IF(L3986="CH4",M3986*Hoja1!$C$19,BASEDEDATOS!M3986*Hoja1!$C$20)),0)</f>
        <v>0</v>
      </c>
    </row>
    <row r="3987" spans="2:14" x14ac:dyDescent="0.75">
      <c r="B3987" t="str">
        <f t="shared" si="44"/>
        <v>1B2aii</v>
      </c>
      <c r="C3987" t="str">
        <f>Hoja1!$C$31</f>
        <v>CRUDO</v>
      </c>
      <c r="D3987" t="s">
        <v>13</v>
      </c>
      <c r="E3987" t="s">
        <v>320</v>
      </c>
      <c r="F3987" t="s">
        <v>858</v>
      </c>
      <c r="L3987" t="s">
        <v>30</v>
      </c>
      <c r="M3987">
        <f>'Venteo_deshid Glicol_production'!AP124</f>
        <v>0</v>
      </c>
      <c r="N3987">
        <f>IFERROR(IF(L3987="CO2",M3987,IF(L3987="CH4",M3987*Hoja1!$C$19,BASEDEDATOS!M3987*Hoja1!$C$20)),0)</f>
        <v>0</v>
      </c>
    </row>
    <row r="3988" spans="2:14" x14ac:dyDescent="0.75">
      <c r="B3988" t="str">
        <f t="shared" si="44"/>
        <v>1B2aii</v>
      </c>
      <c r="C3988" t="str">
        <f>Hoja1!$C$31</f>
        <v>CRUDO</v>
      </c>
      <c r="D3988" t="s">
        <v>13</v>
      </c>
      <c r="E3988" t="s">
        <v>320</v>
      </c>
      <c r="F3988" t="s">
        <v>858</v>
      </c>
      <c r="L3988" t="s">
        <v>30</v>
      </c>
      <c r="M3988">
        <f>'Venteo_deshid Glicol_production'!AP125</f>
        <v>0</v>
      </c>
      <c r="N3988">
        <f>IFERROR(IF(L3988="CO2",M3988,IF(L3988="CH4",M3988*Hoja1!$C$19,BASEDEDATOS!M3988*Hoja1!$C$20)),0)</f>
        <v>0</v>
      </c>
    </row>
    <row r="3989" spans="2:14" x14ac:dyDescent="0.75">
      <c r="B3989" t="str">
        <f t="shared" si="44"/>
        <v>1B2aii</v>
      </c>
      <c r="C3989" t="str">
        <f>Hoja1!$C$31</f>
        <v>CRUDO</v>
      </c>
      <c r="D3989" t="s">
        <v>13</v>
      </c>
      <c r="E3989" t="s">
        <v>320</v>
      </c>
      <c r="F3989" t="s">
        <v>858</v>
      </c>
      <c r="L3989" t="s">
        <v>30</v>
      </c>
      <c r="M3989">
        <f>'Venteo_deshid Glicol_production'!AP126</f>
        <v>0</v>
      </c>
      <c r="N3989">
        <f>IFERROR(IF(L3989="CO2",M3989,IF(L3989="CH4",M3989*Hoja1!$C$19,BASEDEDATOS!M3989*Hoja1!$C$20)),0)</f>
        <v>0</v>
      </c>
    </row>
    <row r="3990" spans="2:14" x14ac:dyDescent="0.75">
      <c r="B3990" t="str">
        <f t="shared" si="44"/>
        <v>1B2aii</v>
      </c>
      <c r="C3990" t="str">
        <f>Hoja1!$C$31</f>
        <v>CRUDO</v>
      </c>
      <c r="D3990" t="s">
        <v>13</v>
      </c>
      <c r="E3990" t="s">
        <v>320</v>
      </c>
      <c r="F3990" t="s">
        <v>858</v>
      </c>
      <c r="L3990" t="s">
        <v>30</v>
      </c>
      <c r="M3990">
        <f>'Venteo_deshid Glicol_production'!AP127</f>
        <v>0</v>
      </c>
      <c r="N3990">
        <f>IFERROR(IF(L3990="CO2",M3990,IF(L3990="CH4",M3990*Hoja1!$C$19,BASEDEDATOS!M3990*Hoja1!$C$20)),0)</f>
        <v>0</v>
      </c>
    </row>
    <row r="3991" spans="2:14" x14ac:dyDescent="0.75">
      <c r="B3991" t="str">
        <f t="shared" si="44"/>
        <v>1B2aii</v>
      </c>
      <c r="C3991" t="str">
        <f>Hoja1!$C$31</f>
        <v>CRUDO</v>
      </c>
      <c r="D3991" t="s">
        <v>13</v>
      </c>
      <c r="E3991" t="s">
        <v>320</v>
      </c>
      <c r="F3991" t="s">
        <v>858</v>
      </c>
      <c r="L3991" t="s">
        <v>30</v>
      </c>
      <c r="M3991">
        <f>'Venteo_deshid Glicol_production'!AP128</f>
        <v>0</v>
      </c>
      <c r="N3991">
        <f>IFERROR(IF(L3991="CO2",M3991,IF(L3991="CH4",M3991*Hoja1!$C$19,BASEDEDATOS!M3991*Hoja1!$C$20)),0)</f>
        <v>0</v>
      </c>
    </row>
    <row r="3992" spans="2:14" x14ac:dyDescent="0.75">
      <c r="B3992" t="str">
        <f t="shared" si="44"/>
        <v>1B2aii</v>
      </c>
      <c r="C3992" t="str">
        <f>Hoja1!$C$31</f>
        <v>CRUDO</v>
      </c>
      <c r="D3992" t="s">
        <v>13</v>
      </c>
      <c r="E3992" t="s">
        <v>320</v>
      </c>
      <c r="F3992" t="s">
        <v>858</v>
      </c>
      <c r="L3992" t="s">
        <v>30</v>
      </c>
      <c r="M3992">
        <f>'Venteo_deshid Glicol_production'!AP129</f>
        <v>0</v>
      </c>
      <c r="N3992">
        <f>IFERROR(IF(L3992="CO2",M3992,IF(L3992="CH4",M3992*Hoja1!$C$19,BASEDEDATOS!M3992*Hoja1!$C$20)),0)</f>
        <v>0</v>
      </c>
    </row>
    <row r="3993" spans="2:14" x14ac:dyDescent="0.75">
      <c r="B3993" t="str">
        <f t="shared" si="44"/>
        <v>1B2aii</v>
      </c>
      <c r="C3993" t="str">
        <f>Hoja1!$C$31</f>
        <v>CRUDO</v>
      </c>
      <c r="D3993" t="s">
        <v>13</v>
      </c>
      <c r="E3993" t="s">
        <v>320</v>
      </c>
      <c r="F3993" t="s">
        <v>858</v>
      </c>
      <c r="L3993" t="s">
        <v>30</v>
      </c>
      <c r="M3993">
        <f>'Venteo_deshid Glicol_production'!AP130</f>
        <v>0</v>
      </c>
      <c r="N3993">
        <f>IFERROR(IF(L3993="CO2",M3993,IF(L3993="CH4",M3993*Hoja1!$C$19,BASEDEDATOS!M3993*Hoja1!$C$20)),0)</f>
        <v>0</v>
      </c>
    </row>
    <row r="3994" spans="2:14" x14ac:dyDescent="0.75">
      <c r="B3994" t="str">
        <f t="shared" si="44"/>
        <v>1B2aii</v>
      </c>
      <c r="C3994" t="str">
        <f>Hoja1!$C$31</f>
        <v>CRUDO</v>
      </c>
      <c r="D3994" t="s">
        <v>13</v>
      </c>
      <c r="E3994" t="s">
        <v>320</v>
      </c>
      <c r="F3994" t="s">
        <v>858</v>
      </c>
      <c r="L3994" t="s">
        <v>30</v>
      </c>
      <c r="M3994">
        <f>'Venteo_deshid Glicol_production'!AP131</f>
        <v>0</v>
      </c>
      <c r="N3994">
        <f>IFERROR(IF(L3994="CO2",M3994,IF(L3994="CH4",M3994*Hoja1!$C$19,BASEDEDATOS!M3994*Hoja1!$C$20)),0)</f>
        <v>0</v>
      </c>
    </row>
    <row r="3995" spans="2:14" x14ac:dyDescent="0.75">
      <c r="B3995" t="str">
        <f t="shared" si="44"/>
        <v>1B2aii</v>
      </c>
      <c r="C3995" t="str">
        <f>Hoja1!$C$31</f>
        <v>CRUDO</v>
      </c>
      <c r="D3995" t="s">
        <v>13</v>
      </c>
      <c r="E3995" t="s">
        <v>320</v>
      </c>
      <c r="F3995" t="s">
        <v>858</v>
      </c>
      <c r="L3995" t="s">
        <v>30</v>
      </c>
      <c r="M3995">
        <f>'Venteo_deshid Glicol_production'!AP132</f>
        <v>0</v>
      </c>
      <c r="N3995">
        <f>IFERROR(IF(L3995="CO2",M3995,IF(L3995="CH4",M3995*Hoja1!$C$19,BASEDEDATOS!M3995*Hoja1!$C$20)),0)</f>
        <v>0</v>
      </c>
    </row>
    <row r="3996" spans="2:14" x14ac:dyDescent="0.75">
      <c r="B3996" t="str">
        <f t="shared" si="44"/>
        <v>1B2aii</v>
      </c>
      <c r="C3996" t="str">
        <f>Hoja1!$C$31</f>
        <v>CRUDO</v>
      </c>
      <c r="D3996" t="s">
        <v>13</v>
      </c>
      <c r="E3996" t="s">
        <v>320</v>
      </c>
      <c r="F3996" t="s">
        <v>858</v>
      </c>
      <c r="L3996" t="s">
        <v>30</v>
      </c>
      <c r="M3996">
        <f>'Venteo_deshid Glicol_production'!AP133</f>
        <v>0</v>
      </c>
      <c r="N3996">
        <f>IFERROR(IF(L3996="CO2",M3996,IF(L3996="CH4",M3996*Hoja1!$C$19,BASEDEDATOS!M3996*Hoja1!$C$20)),0)</f>
        <v>0</v>
      </c>
    </row>
    <row r="3997" spans="2:14" x14ac:dyDescent="0.75">
      <c r="B3997" t="str">
        <f t="shared" si="44"/>
        <v>1B2aii</v>
      </c>
      <c r="C3997" t="str">
        <f>Hoja1!$C$31</f>
        <v>CRUDO</v>
      </c>
      <c r="D3997" t="s">
        <v>13</v>
      </c>
      <c r="E3997" t="s">
        <v>320</v>
      </c>
      <c r="F3997" t="s">
        <v>858</v>
      </c>
      <c r="L3997" t="s">
        <v>30</v>
      </c>
      <c r="M3997">
        <f>'Venteo_deshid Glicol_production'!AP134</f>
        <v>0</v>
      </c>
      <c r="N3997">
        <f>IFERROR(IF(L3997="CO2",M3997,IF(L3997="CH4",M3997*Hoja1!$C$19,BASEDEDATOS!M3997*Hoja1!$C$20)),0)</f>
        <v>0</v>
      </c>
    </row>
    <row r="3998" spans="2:14" x14ac:dyDescent="0.75">
      <c r="B3998" t="str">
        <f t="shared" si="44"/>
        <v>1B2aii</v>
      </c>
      <c r="C3998" t="str">
        <f>Hoja1!$C$31</f>
        <v>CRUDO</v>
      </c>
      <c r="D3998" t="s">
        <v>13</v>
      </c>
      <c r="E3998" t="s">
        <v>320</v>
      </c>
      <c r="F3998" t="s">
        <v>858</v>
      </c>
      <c r="L3998" t="s">
        <v>30</v>
      </c>
      <c r="M3998">
        <f>'Venteo_deshid Glicol_production'!AP135</f>
        <v>0</v>
      </c>
      <c r="N3998">
        <f>IFERROR(IF(L3998="CO2",M3998,IF(L3998="CH4",M3998*Hoja1!$C$19,BASEDEDATOS!M3998*Hoja1!$C$20)),0)</f>
        <v>0</v>
      </c>
    </row>
    <row r="3999" spans="2:14" x14ac:dyDescent="0.75">
      <c r="B3999" t="str">
        <f t="shared" si="44"/>
        <v>1B2aii</v>
      </c>
      <c r="C3999" t="str">
        <f>Hoja1!$C$31</f>
        <v>CRUDO</v>
      </c>
      <c r="D3999" t="s">
        <v>13</v>
      </c>
      <c r="E3999" t="s">
        <v>320</v>
      </c>
      <c r="F3999" t="s">
        <v>858</v>
      </c>
      <c r="L3999" t="s">
        <v>30</v>
      </c>
      <c r="M3999">
        <f>'Venteo_deshid Glicol_production'!AP136</f>
        <v>0</v>
      </c>
      <c r="N3999">
        <f>IFERROR(IF(L3999="CO2",M3999,IF(L3999="CH4",M3999*Hoja1!$C$19,BASEDEDATOS!M3999*Hoja1!$C$20)),0)</f>
        <v>0</v>
      </c>
    </row>
    <row r="4000" spans="2:14" x14ac:dyDescent="0.75">
      <c r="B4000" t="str">
        <f t="shared" si="44"/>
        <v>1B2aii</v>
      </c>
      <c r="C4000" t="str">
        <f>Hoja1!$C$31</f>
        <v>CRUDO</v>
      </c>
      <c r="D4000" t="s">
        <v>13</v>
      </c>
      <c r="E4000" t="s">
        <v>320</v>
      </c>
      <c r="F4000" t="s">
        <v>858</v>
      </c>
      <c r="L4000" t="s">
        <v>30</v>
      </c>
      <c r="M4000">
        <f>'Venteo_deshid Glicol_production'!AP137</f>
        <v>0</v>
      </c>
      <c r="N4000">
        <f>IFERROR(IF(L4000="CO2",M4000,IF(L4000="CH4",M4000*Hoja1!$C$19,BASEDEDATOS!M4000*Hoja1!$C$20)),0)</f>
        <v>0</v>
      </c>
    </row>
    <row r="4001" spans="2:14" x14ac:dyDescent="0.75">
      <c r="B4001" t="str">
        <f t="shared" si="44"/>
        <v>1B2aii</v>
      </c>
      <c r="C4001" t="str">
        <f>Hoja1!$C$31</f>
        <v>CRUDO</v>
      </c>
      <c r="D4001" t="s">
        <v>13</v>
      </c>
      <c r="E4001" t="s">
        <v>320</v>
      </c>
      <c r="F4001" t="s">
        <v>858</v>
      </c>
      <c r="L4001" t="s">
        <v>30</v>
      </c>
      <c r="M4001">
        <f>'Venteo_deshid Glicol_production'!AP138</f>
        <v>0</v>
      </c>
      <c r="N4001">
        <f>IFERROR(IF(L4001="CO2",M4001,IF(L4001="CH4",M4001*Hoja1!$C$19,BASEDEDATOS!M4001*Hoja1!$C$20)),0)</f>
        <v>0</v>
      </c>
    </row>
    <row r="4002" spans="2:14" x14ac:dyDescent="0.75">
      <c r="B4002" t="str">
        <f t="shared" si="44"/>
        <v>1B2aii</v>
      </c>
      <c r="C4002" t="str">
        <f>Hoja1!$C$31</f>
        <v>CRUDO</v>
      </c>
      <c r="D4002" t="s">
        <v>13</v>
      </c>
      <c r="E4002" t="s">
        <v>320</v>
      </c>
      <c r="F4002" t="s">
        <v>858</v>
      </c>
      <c r="L4002" t="s">
        <v>31</v>
      </c>
      <c r="M4002">
        <f>'Venteo_deshid Glicol_production'!AO53</f>
        <v>1.8260156923182388E-2</v>
      </c>
      <c r="N4002">
        <f>IFERROR(IF(L4002="CO2",M4002,IF(L4002="CH4",M4002*Hoja1!$C$19,BASEDEDATOS!M4002*Hoja1!$C$20)),0)</f>
        <v>0.51128439384910684</v>
      </c>
    </row>
    <row r="4003" spans="2:14" x14ac:dyDescent="0.75">
      <c r="B4003" t="str">
        <f t="shared" ref="B4003:B4066" si="45">IF(C4003="CRUDO","1B2aii","1B2bii")</f>
        <v>1B2aii</v>
      </c>
      <c r="C4003" t="str">
        <f>Hoja1!$C$31</f>
        <v>CRUDO</v>
      </c>
      <c r="D4003" t="s">
        <v>13</v>
      </c>
      <c r="E4003" t="s">
        <v>320</v>
      </c>
      <c r="F4003" t="s">
        <v>858</v>
      </c>
      <c r="L4003" t="s">
        <v>31</v>
      </c>
      <c r="M4003">
        <f>'Venteo_deshid Glicol_production'!AO54</f>
        <v>1.8260156923182388E-2</v>
      </c>
      <c r="N4003">
        <f>IFERROR(IF(L4003="CO2",M4003,IF(L4003="CH4",M4003*Hoja1!$C$19,BASEDEDATOS!M4003*Hoja1!$C$20)),0)</f>
        <v>0.51128439384910684</v>
      </c>
    </row>
    <row r="4004" spans="2:14" x14ac:dyDescent="0.75">
      <c r="B4004" t="str">
        <f t="shared" si="45"/>
        <v>1B2aii</v>
      </c>
      <c r="C4004" t="str">
        <f>Hoja1!$C$31</f>
        <v>CRUDO</v>
      </c>
      <c r="D4004" t="s">
        <v>13</v>
      </c>
      <c r="E4004" t="s">
        <v>320</v>
      </c>
      <c r="F4004" t="s">
        <v>858</v>
      </c>
      <c r="L4004" t="s">
        <v>31</v>
      </c>
      <c r="M4004">
        <f>'Venteo_deshid Glicol_production'!AO55</f>
        <v>1.8260156923182388E-2</v>
      </c>
      <c r="N4004">
        <f>IFERROR(IF(L4004="CO2",M4004,IF(L4004="CH4",M4004*Hoja1!$C$19,BASEDEDATOS!M4004*Hoja1!$C$20)),0)</f>
        <v>0.51128439384910684</v>
      </c>
    </row>
    <row r="4005" spans="2:14" x14ac:dyDescent="0.75">
      <c r="B4005" t="str">
        <f t="shared" si="45"/>
        <v>1B2aii</v>
      </c>
      <c r="C4005" t="str">
        <f>Hoja1!$C$31</f>
        <v>CRUDO</v>
      </c>
      <c r="D4005" t="s">
        <v>13</v>
      </c>
      <c r="E4005" t="s">
        <v>320</v>
      </c>
      <c r="F4005" t="s">
        <v>858</v>
      </c>
      <c r="L4005" t="s">
        <v>31</v>
      </c>
      <c r="M4005">
        <f>'Venteo_deshid Glicol_production'!AO56</f>
        <v>1.8260156923182388E-2</v>
      </c>
      <c r="N4005">
        <f>IFERROR(IF(L4005="CO2",M4005,IF(L4005="CH4",M4005*Hoja1!$C$19,BASEDEDATOS!M4005*Hoja1!$C$20)),0)</f>
        <v>0.51128439384910684</v>
      </c>
    </row>
    <row r="4006" spans="2:14" x14ac:dyDescent="0.75">
      <c r="B4006" t="str">
        <f t="shared" si="45"/>
        <v>1B2aii</v>
      </c>
      <c r="C4006" t="str">
        <f>Hoja1!$C$31</f>
        <v>CRUDO</v>
      </c>
      <c r="D4006" t="s">
        <v>13</v>
      </c>
      <c r="E4006" t="s">
        <v>320</v>
      </c>
      <c r="F4006" t="s">
        <v>858</v>
      </c>
      <c r="L4006" t="s">
        <v>31</v>
      </c>
      <c r="M4006">
        <f>'Venteo_deshid Glicol_production'!AO57</f>
        <v>1.8260156923182388E-2</v>
      </c>
      <c r="N4006">
        <f>IFERROR(IF(L4006="CO2",M4006,IF(L4006="CH4",M4006*Hoja1!$C$19,BASEDEDATOS!M4006*Hoja1!$C$20)),0)</f>
        <v>0.51128439384910684</v>
      </c>
    </row>
    <row r="4007" spans="2:14" x14ac:dyDescent="0.75">
      <c r="B4007" t="str">
        <f t="shared" si="45"/>
        <v>1B2aii</v>
      </c>
      <c r="C4007" t="str">
        <f>Hoja1!$C$31</f>
        <v>CRUDO</v>
      </c>
      <c r="D4007" t="s">
        <v>13</v>
      </c>
      <c r="E4007" t="s">
        <v>320</v>
      </c>
      <c r="F4007" t="s">
        <v>858</v>
      </c>
      <c r="L4007" t="s">
        <v>31</v>
      </c>
      <c r="M4007">
        <f>'Venteo_deshid Glicol_production'!AO58</f>
        <v>1.8260156923182388E-2</v>
      </c>
      <c r="N4007">
        <f>IFERROR(IF(L4007="CO2",M4007,IF(L4007="CH4",M4007*Hoja1!$C$19,BASEDEDATOS!M4007*Hoja1!$C$20)),0)</f>
        <v>0.51128439384910684</v>
      </c>
    </row>
    <row r="4008" spans="2:14" x14ac:dyDescent="0.75">
      <c r="B4008" t="str">
        <f t="shared" si="45"/>
        <v>1B2aii</v>
      </c>
      <c r="C4008" t="str">
        <f>Hoja1!$C$31</f>
        <v>CRUDO</v>
      </c>
      <c r="D4008" t="s">
        <v>13</v>
      </c>
      <c r="E4008" t="s">
        <v>320</v>
      </c>
      <c r="F4008" t="s">
        <v>858</v>
      </c>
      <c r="L4008" t="s">
        <v>31</v>
      </c>
      <c r="M4008">
        <f>'Venteo_deshid Glicol_production'!AO59</f>
        <v>1.1972956642569157E-3</v>
      </c>
      <c r="N4008">
        <f>IFERROR(IF(L4008="CO2",M4008,IF(L4008="CH4",M4008*Hoja1!$C$19,BASEDEDATOS!M4008*Hoja1!$C$20)),0)</f>
        <v>3.3524278599193637E-2</v>
      </c>
    </row>
    <row r="4009" spans="2:14" x14ac:dyDescent="0.75">
      <c r="B4009" t="str">
        <f t="shared" si="45"/>
        <v>1B2aii</v>
      </c>
      <c r="C4009" t="str">
        <f>Hoja1!$C$31</f>
        <v>CRUDO</v>
      </c>
      <c r="D4009" t="s">
        <v>13</v>
      </c>
      <c r="E4009" t="s">
        <v>320</v>
      </c>
      <c r="F4009" t="s">
        <v>858</v>
      </c>
      <c r="L4009" t="s">
        <v>31</v>
      </c>
      <c r="M4009">
        <f>'Venteo_deshid Glicol_production'!AO60</f>
        <v>8.9797174819268664E-4</v>
      </c>
      <c r="N4009">
        <f>IFERROR(IF(L4009="CO2",M4009,IF(L4009="CH4",M4009*Hoja1!$C$19,BASEDEDATOS!M4009*Hoja1!$C$20)),0)</f>
        <v>2.5143208949395226E-2</v>
      </c>
    </row>
    <row r="4010" spans="2:14" x14ac:dyDescent="0.75">
      <c r="B4010" t="str">
        <f t="shared" si="45"/>
        <v>1B2aii</v>
      </c>
      <c r="C4010" t="str">
        <f>Hoja1!$C$31</f>
        <v>CRUDO</v>
      </c>
      <c r="D4010" t="s">
        <v>13</v>
      </c>
      <c r="E4010" t="s">
        <v>320</v>
      </c>
      <c r="F4010" t="s">
        <v>858</v>
      </c>
      <c r="L4010" t="s">
        <v>31</v>
      </c>
      <c r="M4010">
        <f>'Venteo_deshid Glicol_production'!AO61</f>
        <v>8.9797174819268664E-4</v>
      </c>
      <c r="N4010">
        <f>IFERROR(IF(L4010="CO2",M4010,IF(L4010="CH4",M4010*Hoja1!$C$19,BASEDEDATOS!M4010*Hoja1!$C$20)),0)</f>
        <v>2.5143208949395226E-2</v>
      </c>
    </row>
    <row r="4011" spans="2:14" x14ac:dyDescent="0.75">
      <c r="B4011" t="str">
        <f t="shared" si="45"/>
        <v>1B2aii</v>
      </c>
      <c r="C4011" t="str">
        <f>Hoja1!$C$31</f>
        <v>CRUDO</v>
      </c>
      <c r="D4011" t="s">
        <v>13</v>
      </c>
      <c r="E4011" t="s">
        <v>320</v>
      </c>
      <c r="F4011" t="s">
        <v>858</v>
      </c>
      <c r="L4011" t="s">
        <v>31</v>
      </c>
      <c r="M4011">
        <f>'Venteo_deshid Glicol_production'!AO62</f>
        <v>8.9797174819268664E-4</v>
      </c>
      <c r="N4011">
        <f>IFERROR(IF(L4011="CO2",M4011,IF(L4011="CH4",M4011*Hoja1!$C$19,BASEDEDATOS!M4011*Hoja1!$C$20)),0)</f>
        <v>2.5143208949395226E-2</v>
      </c>
    </row>
    <row r="4012" spans="2:14" x14ac:dyDescent="0.75">
      <c r="B4012" t="str">
        <f t="shared" si="45"/>
        <v>1B2aii</v>
      </c>
      <c r="C4012" t="str">
        <f>Hoja1!$C$31</f>
        <v>CRUDO</v>
      </c>
      <c r="D4012" t="s">
        <v>13</v>
      </c>
      <c r="E4012" t="s">
        <v>320</v>
      </c>
      <c r="F4012" t="s">
        <v>858</v>
      </c>
      <c r="L4012" t="s">
        <v>31</v>
      </c>
      <c r="M4012">
        <f>'Venteo_deshid Glicol_production'!AO63</f>
        <v>8.9797174819268664E-4</v>
      </c>
      <c r="N4012">
        <f>IFERROR(IF(L4012="CO2",M4012,IF(L4012="CH4",M4012*Hoja1!$C$19,BASEDEDATOS!M4012*Hoja1!$C$20)),0)</f>
        <v>2.5143208949395226E-2</v>
      </c>
    </row>
    <row r="4013" spans="2:14" x14ac:dyDescent="0.75">
      <c r="B4013" t="str">
        <f t="shared" si="45"/>
        <v>1B2aii</v>
      </c>
      <c r="C4013" t="str">
        <f>Hoja1!$C$31</f>
        <v>CRUDO</v>
      </c>
      <c r="D4013" t="s">
        <v>13</v>
      </c>
      <c r="E4013" t="s">
        <v>320</v>
      </c>
      <c r="F4013" t="s">
        <v>858</v>
      </c>
      <c r="L4013" t="s">
        <v>31</v>
      </c>
      <c r="M4013">
        <f>'Venteo_deshid Glicol_production'!AO64</f>
        <v>7.4830979016057223E-4</v>
      </c>
      <c r="N4013">
        <f>IFERROR(IF(L4013="CO2",M4013,IF(L4013="CH4",M4013*Hoja1!$C$19,BASEDEDATOS!M4013*Hoja1!$C$20)),0)</f>
        <v>2.0952674124496022E-2</v>
      </c>
    </row>
    <row r="4014" spans="2:14" x14ac:dyDescent="0.75">
      <c r="B4014" t="str">
        <f t="shared" si="45"/>
        <v>1B2aii</v>
      </c>
      <c r="C4014" t="str">
        <f>Hoja1!$C$31</f>
        <v>CRUDO</v>
      </c>
      <c r="D4014" t="s">
        <v>13</v>
      </c>
      <c r="E4014" t="s">
        <v>320</v>
      </c>
      <c r="F4014" t="s">
        <v>858</v>
      </c>
      <c r="L4014" t="s">
        <v>31</v>
      </c>
      <c r="M4014">
        <f>'Venteo_deshid Glicol_production'!AO65</f>
        <v>0</v>
      </c>
      <c r="N4014">
        <f>IFERROR(IF(L4014="CO2",M4014,IF(L4014="CH4",M4014*Hoja1!$C$19,BASEDEDATOS!M4014*Hoja1!$C$20)),0)</f>
        <v>0</v>
      </c>
    </row>
    <row r="4015" spans="2:14" x14ac:dyDescent="0.75">
      <c r="B4015" t="str">
        <f t="shared" si="45"/>
        <v>1B2aii</v>
      </c>
      <c r="C4015" t="str">
        <f>Hoja1!$C$31</f>
        <v>CRUDO</v>
      </c>
      <c r="D4015" t="s">
        <v>13</v>
      </c>
      <c r="E4015" t="s">
        <v>320</v>
      </c>
      <c r="F4015" t="s">
        <v>858</v>
      </c>
      <c r="L4015" t="s">
        <v>31</v>
      </c>
      <c r="M4015">
        <f>'Venteo_deshid Glicol_production'!AO66</f>
        <v>0</v>
      </c>
      <c r="N4015">
        <f>IFERROR(IF(L4015="CO2",M4015,IF(L4015="CH4",M4015*Hoja1!$C$19,BASEDEDATOS!M4015*Hoja1!$C$20)),0)</f>
        <v>0</v>
      </c>
    </row>
    <row r="4016" spans="2:14" x14ac:dyDescent="0.75">
      <c r="B4016" t="str">
        <f t="shared" si="45"/>
        <v>1B2aii</v>
      </c>
      <c r="C4016" t="str">
        <f>Hoja1!$C$31</f>
        <v>CRUDO</v>
      </c>
      <c r="D4016" t="s">
        <v>13</v>
      </c>
      <c r="E4016" t="s">
        <v>320</v>
      </c>
      <c r="F4016" t="s">
        <v>858</v>
      </c>
      <c r="L4016" t="s">
        <v>31</v>
      </c>
      <c r="M4016">
        <f>'Venteo_deshid Glicol_production'!AO67</f>
        <v>0</v>
      </c>
      <c r="N4016">
        <f>IFERROR(IF(L4016="CO2",M4016,IF(L4016="CH4",M4016*Hoja1!$C$19,BASEDEDATOS!M4016*Hoja1!$C$20)),0)</f>
        <v>0</v>
      </c>
    </row>
    <row r="4017" spans="2:14" x14ac:dyDescent="0.75">
      <c r="B4017" t="str">
        <f t="shared" si="45"/>
        <v>1B2aii</v>
      </c>
      <c r="C4017" t="str">
        <f>Hoja1!$C$31</f>
        <v>CRUDO</v>
      </c>
      <c r="D4017" t="s">
        <v>13</v>
      </c>
      <c r="E4017" t="s">
        <v>320</v>
      </c>
      <c r="F4017" t="s">
        <v>858</v>
      </c>
      <c r="L4017" t="s">
        <v>31</v>
      </c>
      <c r="M4017">
        <f>'Venteo_deshid Glicol_production'!AO68</f>
        <v>0</v>
      </c>
      <c r="N4017">
        <f>IFERROR(IF(L4017="CO2",M4017,IF(L4017="CH4",M4017*Hoja1!$C$19,BASEDEDATOS!M4017*Hoja1!$C$20)),0)</f>
        <v>0</v>
      </c>
    </row>
    <row r="4018" spans="2:14" x14ac:dyDescent="0.75">
      <c r="B4018" t="str">
        <f t="shared" si="45"/>
        <v>1B2aii</v>
      </c>
      <c r="C4018" t="str">
        <f>Hoja1!$C$31</f>
        <v>CRUDO</v>
      </c>
      <c r="D4018" t="s">
        <v>13</v>
      </c>
      <c r="E4018" t="s">
        <v>320</v>
      </c>
      <c r="F4018" t="s">
        <v>858</v>
      </c>
      <c r="L4018" t="s">
        <v>31</v>
      </c>
      <c r="M4018">
        <f>'Venteo_deshid Glicol_production'!AO69</f>
        <v>0</v>
      </c>
      <c r="N4018">
        <f>IFERROR(IF(L4018="CO2",M4018,IF(L4018="CH4",M4018*Hoja1!$C$19,BASEDEDATOS!M4018*Hoja1!$C$20)),0)</f>
        <v>0</v>
      </c>
    </row>
    <row r="4019" spans="2:14" x14ac:dyDescent="0.75">
      <c r="B4019" t="str">
        <f t="shared" si="45"/>
        <v>1B2aii</v>
      </c>
      <c r="C4019" t="str">
        <f>Hoja1!$C$31</f>
        <v>CRUDO</v>
      </c>
      <c r="D4019" t="s">
        <v>13</v>
      </c>
      <c r="E4019" t="s">
        <v>320</v>
      </c>
      <c r="F4019" t="s">
        <v>858</v>
      </c>
      <c r="L4019" t="s">
        <v>31</v>
      </c>
      <c r="M4019">
        <f>'Venteo_deshid Glicol_production'!AO70</f>
        <v>0</v>
      </c>
      <c r="N4019">
        <f>IFERROR(IF(L4019="CO2",M4019,IF(L4019="CH4",M4019*Hoja1!$C$19,BASEDEDATOS!M4019*Hoja1!$C$20)),0)</f>
        <v>0</v>
      </c>
    </row>
    <row r="4020" spans="2:14" x14ac:dyDescent="0.75">
      <c r="B4020" t="str">
        <f t="shared" si="45"/>
        <v>1B2aii</v>
      </c>
      <c r="C4020" t="str">
        <f>Hoja1!$C$31</f>
        <v>CRUDO</v>
      </c>
      <c r="D4020" t="s">
        <v>13</v>
      </c>
      <c r="E4020" t="s">
        <v>320</v>
      </c>
      <c r="F4020" t="s">
        <v>858</v>
      </c>
      <c r="L4020" t="s">
        <v>31</v>
      </c>
      <c r="M4020">
        <f>'Venteo_deshid Glicol_production'!AO71</f>
        <v>0</v>
      </c>
      <c r="N4020">
        <f>IFERROR(IF(L4020="CO2",M4020,IF(L4020="CH4",M4020*Hoja1!$C$19,BASEDEDATOS!M4020*Hoja1!$C$20)),0)</f>
        <v>0</v>
      </c>
    </row>
    <row r="4021" spans="2:14" x14ac:dyDescent="0.75">
      <c r="B4021" t="str">
        <f t="shared" si="45"/>
        <v>1B2aii</v>
      </c>
      <c r="C4021" t="str">
        <f>Hoja1!$C$31</f>
        <v>CRUDO</v>
      </c>
      <c r="D4021" t="s">
        <v>13</v>
      </c>
      <c r="E4021" t="s">
        <v>320</v>
      </c>
      <c r="F4021" t="s">
        <v>858</v>
      </c>
      <c r="L4021" t="s">
        <v>31</v>
      </c>
      <c r="M4021">
        <f>'Venteo_deshid Glicol_production'!AO72</f>
        <v>0</v>
      </c>
      <c r="N4021">
        <f>IFERROR(IF(L4021="CO2",M4021,IF(L4021="CH4",M4021*Hoja1!$C$19,BASEDEDATOS!M4021*Hoja1!$C$20)),0)</f>
        <v>0</v>
      </c>
    </row>
    <row r="4022" spans="2:14" x14ac:dyDescent="0.75">
      <c r="B4022" t="str">
        <f t="shared" si="45"/>
        <v>1B2aii</v>
      </c>
      <c r="C4022" t="str">
        <f>Hoja1!$C$31</f>
        <v>CRUDO</v>
      </c>
      <c r="D4022" t="s">
        <v>13</v>
      </c>
      <c r="E4022" t="s">
        <v>320</v>
      </c>
      <c r="F4022" t="s">
        <v>858</v>
      </c>
      <c r="L4022" t="s">
        <v>31</v>
      </c>
      <c r="M4022">
        <f>'Venteo_deshid Glicol_production'!AO73</f>
        <v>0</v>
      </c>
      <c r="N4022">
        <f>IFERROR(IF(L4022="CO2",M4022,IF(L4022="CH4",M4022*Hoja1!$C$19,BASEDEDATOS!M4022*Hoja1!$C$20)),0)</f>
        <v>0</v>
      </c>
    </row>
    <row r="4023" spans="2:14" x14ac:dyDescent="0.75">
      <c r="B4023" t="str">
        <f t="shared" si="45"/>
        <v>1B2aii</v>
      </c>
      <c r="C4023" t="str">
        <f>Hoja1!$C$31</f>
        <v>CRUDO</v>
      </c>
      <c r="D4023" t="s">
        <v>13</v>
      </c>
      <c r="E4023" t="s">
        <v>320</v>
      </c>
      <c r="F4023" t="s">
        <v>858</v>
      </c>
      <c r="L4023" t="s">
        <v>31</v>
      </c>
      <c r="M4023">
        <f>'Venteo_deshid Glicol_production'!AO74</f>
        <v>0</v>
      </c>
      <c r="N4023">
        <f>IFERROR(IF(L4023="CO2",M4023,IF(L4023="CH4",M4023*Hoja1!$C$19,BASEDEDATOS!M4023*Hoja1!$C$20)),0)</f>
        <v>0</v>
      </c>
    </row>
    <row r="4024" spans="2:14" x14ac:dyDescent="0.75">
      <c r="B4024" t="str">
        <f t="shared" si="45"/>
        <v>1B2aii</v>
      </c>
      <c r="C4024" t="str">
        <f>Hoja1!$C$31</f>
        <v>CRUDO</v>
      </c>
      <c r="D4024" t="s">
        <v>13</v>
      </c>
      <c r="E4024" t="s">
        <v>320</v>
      </c>
      <c r="F4024" t="s">
        <v>858</v>
      </c>
      <c r="L4024" t="s">
        <v>31</v>
      </c>
      <c r="M4024">
        <f>'Venteo_deshid Glicol_production'!AO75</f>
        <v>0</v>
      </c>
      <c r="N4024">
        <f>IFERROR(IF(L4024="CO2",M4024,IF(L4024="CH4",M4024*Hoja1!$C$19,BASEDEDATOS!M4024*Hoja1!$C$20)),0)</f>
        <v>0</v>
      </c>
    </row>
    <row r="4025" spans="2:14" x14ac:dyDescent="0.75">
      <c r="B4025" t="str">
        <f t="shared" si="45"/>
        <v>1B2aii</v>
      </c>
      <c r="C4025" t="str">
        <f>Hoja1!$C$31</f>
        <v>CRUDO</v>
      </c>
      <c r="D4025" t="s">
        <v>13</v>
      </c>
      <c r="E4025" t="s">
        <v>320</v>
      </c>
      <c r="F4025" t="s">
        <v>858</v>
      </c>
      <c r="L4025" t="s">
        <v>31</v>
      </c>
      <c r="M4025">
        <f>'Venteo_deshid Glicol_production'!AO76</f>
        <v>0</v>
      </c>
      <c r="N4025">
        <f>IFERROR(IF(L4025="CO2",M4025,IF(L4025="CH4",M4025*Hoja1!$C$19,BASEDEDATOS!M4025*Hoja1!$C$20)),0)</f>
        <v>0</v>
      </c>
    </row>
    <row r="4026" spans="2:14" x14ac:dyDescent="0.75">
      <c r="B4026" t="str">
        <f t="shared" si="45"/>
        <v>1B2aii</v>
      </c>
      <c r="C4026" t="str">
        <f>Hoja1!$C$31</f>
        <v>CRUDO</v>
      </c>
      <c r="D4026" t="s">
        <v>13</v>
      </c>
      <c r="E4026" t="s">
        <v>320</v>
      </c>
      <c r="F4026" t="s">
        <v>858</v>
      </c>
      <c r="L4026" t="s">
        <v>31</v>
      </c>
      <c r="M4026">
        <f>'Venteo_deshid Glicol_production'!AO77</f>
        <v>0</v>
      </c>
      <c r="N4026">
        <f>IFERROR(IF(L4026="CO2",M4026,IF(L4026="CH4",M4026*Hoja1!$C$19,BASEDEDATOS!M4026*Hoja1!$C$20)),0)</f>
        <v>0</v>
      </c>
    </row>
    <row r="4027" spans="2:14" x14ac:dyDescent="0.75">
      <c r="B4027" t="str">
        <f t="shared" si="45"/>
        <v>1B2aii</v>
      </c>
      <c r="C4027" t="str">
        <f>Hoja1!$C$31</f>
        <v>CRUDO</v>
      </c>
      <c r="D4027" t="s">
        <v>13</v>
      </c>
      <c r="E4027" t="s">
        <v>320</v>
      </c>
      <c r="F4027" t="s">
        <v>858</v>
      </c>
      <c r="L4027" t="s">
        <v>31</v>
      </c>
      <c r="M4027">
        <f>'Venteo_deshid Glicol_production'!AO78</f>
        <v>0</v>
      </c>
      <c r="N4027">
        <f>IFERROR(IF(L4027="CO2",M4027,IF(L4027="CH4",M4027*Hoja1!$C$19,BASEDEDATOS!M4027*Hoja1!$C$20)),0)</f>
        <v>0</v>
      </c>
    </row>
    <row r="4028" spans="2:14" x14ac:dyDescent="0.75">
      <c r="B4028" t="str">
        <f t="shared" si="45"/>
        <v>1B2aii</v>
      </c>
      <c r="C4028" t="str">
        <f>Hoja1!$C$31</f>
        <v>CRUDO</v>
      </c>
      <c r="D4028" t="s">
        <v>13</v>
      </c>
      <c r="E4028" t="s">
        <v>320</v>
      </c>
      <c r="F4028" t="s">
        <v>858</v>
      </c>
      <c r="L4028" t="s">
        <v>31</v>
      </c>
      <c r="M4028">
        <f>'Venteo_deshid Glicol_production'!AO79</f>
        <v>0</v>
      </c>
      <c r="N4028">
        <f>IFERROR(IF(L4028="CO2",M4028,IF(L4028="CH4",M4028*Hoja1!$C$19,BASEDEDATOS!M4028*Hoja1!$C$20)),0)</f>
        <v>0</v>
      </c>
    </row>
    <row r="4029" spans="2:14" x14ac:dyDescent="0.75">
      <c r="B4029" t="str">
        <f t="shared" si="45"/>
        <v>1B2aii</v>
      </c>
      <c r="C4029" t="str">
        <f>Hoja1!$C$31</f>
        <v>CRUDO</v>
      </c>
      <c r="D4029" t="s">
        <v>13</v>
      </c>
      <c r="E4029" t="s">
        <v>320</v>
      </c>
      <c r="F4029" t="s">
        <v>858</v>
      </c>
      <c r="L4029" t="s">
        <v>31</v>
      </c>
      <c r="M4029">
        <f>'Venteo_deshid Glicol_production'!AO80</f>
        <v>0</v>
      </c>
      <c r="N4029">
        <f>IFERROR(IF(L4029="CO2",M4029,IF(L4029="CH4",M4029*Hoja1!$C$19,BASEDEDATOS!M4029*Hoja1!$C$20)),0)</f>
        <v>0</v>
      </c>
    </row>
    <row r="4030" spans="2:14" x14ac:dyDescent="0.75">
      <c r="B4030" t="str">
        <f t="shared" si="45"/>
        <v>1B2aii</v>
      </c>
      <c r="C4030" t="str">
        <f>Hoja1!$C$31</f>
        <v>CRUDO</v>
      </c>
      <c r="D4030" t="s">
        <v>13</v>
      </c>
      <c r="E4030" t="s">
        <v>320</v>
      </c>
      <c r="F4030" t="s">
        <v>858</v>
      </c>
      <c r="L4030" t="s">
        <v>31</v>
      </c>
      <c r="M4030">
        <f>'Venteo_deshid Glicol_production'!AO81</f>
        <v>0</v>
      </c>
      <c r="N4030">
        <f>IFERROR(IF(L4030="CO2",M4030,IF(L4030="CH4",M4030*Hoja1!$C$19,BASEDEDATOS!M4030*Hoja1!$C$20)),0)</f>
        <v>0</v>
      </c>
    </row>
    <row r="4031" spans="2:14" x14ac:dyDescent="0.75">
      <c r="B4031" t="str">
        <f t="shared" si="45"/>
        <v>1B2aii</v>
      </c>
      <c r="C4031" t="str">
        <f>Hoja1!$C$31</f>
        <v>CRUDO</v>
      </c>
      <c r="D4031" t="s">
        <v>13</v>
      </c>
      <c r="E4031" t="s">
        <v>320</v>
      </c>
      <c r="F4031" t="s">
        <v>858</v>
      </c>
      <c r="L4031" t="s">
        <v>31</v>
      </c>
      <c r="M4031">
        <f>'Venteo_deshid Glicol_production'!AO82</f>
        <v>0</v>
      </c>
      <c r="N4031">
        <f>IFERROR(IF(L4031="CO2",M4031,IF(L4031="CH4",M4031*Hoja1!$C$19,BASEDEDATOS!M4031*Hoja1!$C$20)),0)</f>
        <v>0</v>
      </c>
    </row>
    <row r="4032" spans="2:14" x14ac:dyDescent="0.75">
      <c r="B4032" t="str">
        <f t="shared" si="45"/>
        <v>1B2aii</v>
      </c>
      <c r="C4032" t="str">
        <f>Hoja1!$C$31</f>
        <v>CRUDO</v>
      </c>
      <c r="D4032" t="s">
        <v>13</v>
      </c>
      <c r="E4032" t="s">
        <v>320</v>
      </c>
      <c r="F4032" t="s">
        <v>858</v>
      </c>
      <c r="L4032" t="s">
        <v>31</v>
      </c>
      <c r="M4032">
        <f>'Venteo_deshid Glicol_production'!AO83</f>
        <v>0</v>
      </c>
      <c r="N4032">
        <f>IFERROR(IF(L4032="CO2",M4032,IF(L4032="CH4",M4032*Hoja1!$C$19,BASEDEDATOS!M4032*Hoja1!$C$20)),0)</f>
        <v>0</v>
      </c>
    </row>
    <row r="4033" spans="2:14" x14ac:dyDescent="0.75">
      <c r="B4033" t="str">
        <f t="shared" si="45"/>
        <v>1B2aii</v>
      </c>
      <c r="C4033" t="str">
        <f>Hoja1!$C$31</f>
        <v>CRUDO</v>
      </c>
      <c r="D4033" t="s">
        <v>13</v>
      </c>
      <c r="E4033" t="s">
        <v>320</v>
      </c>
      <c r="F4033" t="s">
        <v>858</v>
      </c>
      <c r="L4033" t="s">
        <v>31</v>
      </c>
      <c r="M4033">
        <f>'Venteo_deshid Glicol_production'!AO84</f>
        <v>0</v>
      </c>
      <c r="N4033">
        <f>IFERROR(IF(L4033="CO2",M4033,IF(L4033="CH4",M4033*Hoja1!$C$19,BASEDEDATOS!M4033*Hoja1!$C$20)),0)</f>
        <v>0</v>
      </c>
    </row>
    <row r="4034" spans="2:14" x14ac:dyDescent="0.75">
      <c r="B4034" t="str">
        <f t="shared" si="45"/>
        <v>1B2aii</v>
      </c>
      <c r="C4034" t="str">
        <f>Hoja1!$C$31</f>
        <v>CRUDO</v>
      </c>
      <c r="D4034" t="s">
        <v>13</v>
      </c>
      <c r="E4034" t="s">
        <v>320</v>
      </c>
      <c r="F4034" t="s">
        <v>858</v>
      </c>
      <c r="L4034" t="s">
        <v>31</v>
      </c>
      <c r="M4034">
        <f>'Venteo_deshid Glicol_production'!AO85</f>
        <v>0</v>
      </c>
      <c r="N4034">
        <f>IFERROR(IF(L4034="CO2",M4034,IF(L4034="CH4",M4034*Hoja1!$C$19,BASEDEDATOS!M4034*Hoja1!$C$20)),0)</f>
        <v>0</v>
      </c>
    </row>
    <row r="4035" spans="2:14" x14ac:dyDescent="0.75">
      <c r="B4035" t="str">
        <f t="shared" si="45"/>
        <v>1B2aii</v>
      </c>
      <c r="C4035" t="str">
        <f>Hoja1!$C$31</f>
        <v>CRUDO</v>
      </c>
      <c r="D4035" t="s">
        <v>13</v>
      </c>
      <c r="E4035" t="s">
        <v>320</v>
      </c>
      <c r="F4035" t="s">
        <v>858</v>
      </c>
      <c r="L4035" t="s">
        <v>31</v>
      </c>
      <c r="M4035">
        <f>'Venteo_deshid Glicol_production'!AO86</f>
        <v>0</v>
      </c>
      <c r="N4035">
        <f>IFERROR(IF(L4035="CO2",M4035,IF(L4035="CH4",M4035*Hoja1!$C$19,BASEDEDATOS!M4035*Hoja1!$C$20)),0)</f>
        <v>0</v>
      </c>
    </row>
    <row r="4036" spans="2:14" x14ac:dyDescent="0.75">
      <c r="B4036" t="str">
        <f t="shared" si="45"/>
        <v>1B2aii</v>
      </c>
      <c r="C4036" t="str">
        <f>Hoja1!$C$31</f>
        <v>CRUDO</v>
      </c>
      <c r="D4036" t="s">
        <v>13</v>
      </c>
      <c r="E4036" t="s">
        <v>320</v>
      </c>
      <c r="F4036" t="s">
        <v>858</v>
      </c>
      <c r="L4036" t="s">
        <v>31</v>
      </c>
      <c r="M4036">
        <f>'Venteo_deshid Glicol_production'!AO87</f>
        <v>0</v>
      </c>
      <c r="N4036">
        <f>IFERROR(IF(L4036="CO2",M4036,IF(L4036="CH4",M4036*Hoja1!$C$19,BASEDEDATOS!M4036*Hoja1!$C$20)),0)</f>
        <v>0</v>
      </c>
    </row>
    <row r="4037" spans="2:14" x14ac:dyDescent="0.75">
      <c r="B4037" t="str">
        <f t="shared" si="45"/>
        <v>1B2aii</v>
      </c>
      <c r="C4037" t="str">
        <f>Hoja1!$C$31</f>
        <v>CRUDO</v>
      </c>
      <c r="D4037" t="s">
        <v>13</v>
      </c>
      <c r="E4037" t="s">
        <v>320</v>
      </c>
      <c r="F4037" t="s">
        <v>858</v>
      </c>
      <c r="L4037" t="s">
        <v>31</v>
      </c>
      <c r="M4037">
        <f>'Venteo_deshid Glicol_production'!AO88</f>
        <v>0</v>
      </c>
      <c r="N4037">
        <f>IFERROR(IF(L4037="CO2",M4037,IF(L4037="CH4",M4037*Hoja1!$C$19,BASEDEDATOS!M4037*Hoja1!$C$20)),0)</f>
        <v>0</v>
      </c>
    </row>
    <row r="4038" spans="2:14" x14ac:dyDescent="0.75">
      <c r="B4038" t="str">
        <f t="shared" si="45"/>
        <v>1B2aii</v>
      </c>
      <c r="C4038" t="str">
        <f>Hoja1!$C$31</f>
        <v>CRUDO</v>
      </c>
      <c r="D4038" t="s">
        <v>13</v>
      </c>
      <c r="E4038" t="s">
        <v>320</v>
      </c>
      <c r="F4038" t="s">
        <v>858</v>
      </c>
      <c r="L4038" t="s">
        <v>31</v>
      </c>
      <c r="M4038">
        <f>'Venteo_deshid Glicol_production'!AO89</f>
        <v>0</v>
      </c>
      <c r="N4038">
        <f>IFERROR(IF(L4038="CO2",M4038,IF(L4038="CH4",M4038*Hoja1!$C$19,BASEDEDATOS!M4038*Hoja1!$C$20)),0)</f>
        <v>0</v>
      </c>
    </row>
    <row r="4039" spans="2:14" x14ac:dyDescent="0.75">
      <c r="B4039" t="str">
        <f t="shared" si="45"/>
        <v>1B2aii</v>
      </c>
      <c r="C4039" t="str">
        <f>Hoja1!$C$31</f>
        <v>CRUDO</v>
      </c>
      <c r="D4039" t="s">
        <v>13</v>
      </c>
      <c r="E4039" t="s">
        <v>320</v>
      </c>
      <c r="F4039" t="s">
        <v>858</v>
      </c>
      <c r="L4039" t="s">
        <v>31</v>
      </c>
      <c r="M4039">
        <f>'Venteo_deshid Glicol_production'!AO90</f>
        <v>0</v>
      </c>
      <c r="N4039">
        <f>IFERROR(IF(L4039="CO2",M4039,IF(L4039="CH4",M4039*Hoja1!$C$19,BASEDEDATOS!M4039*Hoja1!$C$20)),0)</f>
        <v>0</v>
      </c>
    </row>
    <row r="4040" spans="2:14" x14ac:dyDescent="0.75">
      <c r="B4040" t="str">
        <f t="shared" si="45"/>
        <v>1B2aii</v>
      </c>
      <c r="C4040" t="str">
        <f>Hoja1!$C$31</f>
        <v>CRUDO</v>
      </c>
      <c r="D4040" t="s">
        <v>13</v>
      </c>
      <c r="E4040" t="s">
        <v>320</v>
      </c>
      <c r="F4040" t="s">
        <v>858</v>
      </c>
      <c r="L4040" t="s">
        <v>31</v>
      </c>
      <c r="M4040">
        <f>'Venteo_deshid Glicol_production'!AO91</f>
        <v>0</v>
      </c>
      <c r="N4040">
        <f>IFERROR(IF(L4040="CO2",M4040,IF(L4040="CH4",M4040*Hoja1!$C$19,BASEDEDATOS!M4040*Hoja1!$C$20)),0)</f>
        <v>0</v>
      </c>
    </row>
    <row r="4041" spans="2:14" x14ac:dyDescent="0.75">
      <c r="B4041" t="str">
        <f t="shared" si="45"/>
        <v>1B2aii</v>
      </c>
      <c r="C4041" t="str">
        <f>Hoja1!$C$31</f>
        <v>CRUDO</v>
      </c>
      <c r="D4041" t="s">
        <v>13</v>
      </c>
      <c r="E4041" t="s">
        <v>320</v>
      </c>
      <c r="F4041" t="s">
        <v>858</v>
      </c>
      <c r="L4041" t="s">
        <v>31</v>
      </c>
      <c r="M4041">
        <f>'Venteo_deshid Glicol_production'!AO92</f>
        <v>0</v>
      </c>
      <c r="N4041">
        <f>IFERROR(IF(L4041="CO2",M4041,IF(L4041="CH4",M4041*Hoja1!$C$19,BASEDEDATOS!M4041*Hoja1!$C$20)),0)</f>
        <v>0</v>
      </c>
    </row>
    <row r="4042" spans="2:14" x14ac:dyDescent="0.75">
      <c r="B4042" t="str">
        <f t="shared" si="45"/>
        <v>1B2aii</v>
      </c>
      <c r="C4042" t="str">
        <f>Hoja1!$C$31</f>
        <v>CRUDO</v>
      </c>
      <c r="D4042" t="s">
        <v>13</v>
      </c>
      <c r="E4042" t="s">
        <v>320</v>
      </c>
      <c r="F4042" t="s">
        <v>858</v>
      </c>
      <c r="L4042" t="s">
        <v>31</v>
      </c>
      <c r="M4042">
        <f>'Venteo_deshid Glicol_production'!AO93</f>
        <v>0</v>
      </c>
      <c r="N4042">
        <f>IFERROR(IF(L4042="CO2",M4042,IF(L4042="CH4",M4042*Hoja1!$C$19,BASEDEDATOS!M4042*Hoja1!$C$20)),0)</f>
        <v>0</v>
      </c>
    </row>
    <row r="4043" spans="2:14" x14ac:dyDescent="0.75">
      <c r="B4043" t="str">
        <f t="shared" si="45"/>
        <v>1B2aii</v>
      </c>
      <c r="C4043" t="str">
        <f>Hoja1!$C$31</f>
        <v>CRUDO</v>
      </c>
      <c r="D4043" t="s">
        <v>13</v>
      </c>
      <c r="E4043" t="s">
        <v>320</v>
      </c>
      <c r="F4043" t="s">
        <v>858</v>
      </c>
      <c r="L4043" t="s">
        <v>31</v>
      </c>
      <c r="M4043">
        <f>'Venteo_deshid Glicol_production'!AO94</f>
        <v>0</v>
      </c>
      <c r="N4043">
        <f>IFERROR(IF(L4043="CO2",M4043,IF(L4043="CH4",M4043*Hoja1!$C$19,BASEDEDATOS!M4043*Hoja1!$C$20)),0)</f>
        <v>0</v>
      </c>
    </row>
    <row r="4044" spans="2:14" x14ac:dyDescent="0.75">
      <c r="B4044" t="str">
        <f t="shared" si="45"/>
        <v>1B2aii</v>
      </c>
      <c r="C4044" t="str">
        <f>Hoja1!$C$31</f>
        <v>CRUDO</v>
      </c>
      <c r="D4044" t="s">
        <v>13</v>
      </c>
      <c r="E4044" t="s">
        <v>320</v>
      </c>
      <c r="F4044" t="s">
        <v>858</v>
      </c>
      <c r="L4044" t="s">
        <v>31</v>
      </c>
      <c r="M4044">
        <f>'Venteo_deshid Glicol_production'!AO95</f>
        <v>0</v>
      </c>
      <c r="N4044">
        <f>IFERROR(IF(L4044="CO2",M4044,IF(L4044="CH4",M4044*Hoja1!$C$19,BASEDEDATOS!M4044*Hoja1!$C$20)),0)</f>
        <v>0</v>
      </c>
    </row>
    <row r="4045" spans="2:14" x14ac:dyDescent="0.75">
      <c r="B4045" t="str">
        <f t="shared" si="45"/>
        <v>1B2aii</v>
      </c>
      <c r="C4045" t="str">
        <f>Hoja1!$C$31</f>
        <v>CRUDO</v>
      </c>
      <c r="D4045" t="s">
        <v>13</v>
      </c>
      <c r="E4045" t="s">
        <v>320</v>
      </c>
      <c r="F4045" t="s">
        <v>858</v>
      </c>
      <c r="L4045" t="s">
        <v>31</v>
      </c>
      <c r="M4045">
        <f>'Venteo_deshid Glicol_production'!AO96</f>
        <v>0</v>
      </c>
      <c r="N4045">
        <f>IFERROR(IF(L4045="CO2",M4045,IF(L4045="CH4",M4045*Hoja1!$C$19,BASEDEDATOS!M4045*Hoja1!$C$20)),0)</f>
        <v>0</v>
      </c>
    </row>
    <row r="4046" spans="2:14" x14ac:dyDescent="0.75">
      <c r="B4046" t="str">
        <f t="shared" si="45"/>
        <v>1B2aii</v>
      </c>
      <c r="C4046" t="str">
        <f>Hoja1!$C$31</f>
        <v>CRUDO</v>
      </c>
      <c r="D4046" t="s">
        <v>13</v>
      </c>
      <c r="E4046" t="s">
        <v>320</v>
      </c>
      <c r="F4046" t="s">
        <v>858</v>
      </c>
      <c r="L4046" t="s">
        <v>31</v>
      </c>
      <c r="M4046">
        <f>'Venteo_deshid Glicol_production'!AO97</f>
        <v>0</v>
      </c>
      <c r="N4046">
        <f>IFERROR(IF(L4046="CO2",M4046,IF(L4046="CH4",M4046*Hoja1!$C$19,BASEDEDATOS!M4046*Hoja1!$C$20)),0)</f>
        <v>0</v>
      </c>
    </row>
    <row r="4047" spans="2:14" x14ac:dyDescent="0.75">
      <c r="B4047" t="str">
        <f t="shared" si="45"/>
        <v>1B2aii</v>
      </c>
      <c r="C4047" t="str">
        <f>Hoja1!$C$31</f>
        <v>CRUDO</v>
      </c>
      <c r="D4047" t="s">
        <v>13</v>
      </c>
      <c r="E4047" t="s">
        <v>320</v>
      </c>
      <c r="F4047" t="s">
        <v>858</v>
      </c>
      <c r="L4047" t="s">
        <v>31</v>
      </c>
      <c r="M4047">
        <f>'Venteo_deshid Glicol_production'!AO98</f>
        <v>0</v>
      </c>
      <c r="N4047">
        <f>IFERROR(IF(L4047="CO2",M4047,IF(L4047="CH4",M4047*Hoja1!$C$19,BASEDEDATOS!M4047*Hoja1!$C$20)),0)</f>
        <v>0</v>
      </c>
    </row>
    <row r="4048" spans="2:14" x14ac:dyDescent="0.75">
      <c r="B4048" t="str">
        <f t="shared" si="45"/>
        <v>1B2aii</v>
      </c>
      <c r="C4048" t="str">
        <f>Hoja1!$C$31</f>
        <v>CRUDO</v>
      </c>
      <c r="D4048" t="s">
        <v>13</v>
      </c>
      <c r="E4048" t="s">
        <v>320</v>
      </c>
      <c r="F4048" t="s">
        <v>858</v>
      </c>
      <c r="L4048" t="s">
        <v>31</v>
      </c>
      <c r="M4048">
        <f>'Venteo_deshid Glicol_production'!AO99</f>
        <v>0</v>
      </c>
      <c r="N4048">
        <f>IFERROR(IF(L4048="CO2",M4048,IF(L4048="CH4",M4048*Hoja1!$C$19,BASEDEDATOS!M4048*Hoja1!$C$20)),0)</f>
        <v>0</v>
      </c>
    </row>
    <row r="4049" spans="2:14" x14ac:dyDescent="0.75">
      <c r="B4049" t="str">
        <f t="shared" si="45"/>
        <v>1B2aii</v>
      </c>
      <c r="C4049" t="str">
        <f>Hoja1!$C$31</f>
        <v>CRUDO</v>
      </c>
      <c r="D4049" t="s">
        <v>13</v>
      </c>
      <c r="E4049" t="s">
        <v>320</v>
      </c>
      <c r="F4049" t="s">
        <v>858</v>
      </c>
      <c r="L4049" t="s">
        <v>31</v>
      </c>
      <c r="M4049">
        <f>'Venteo_deshid Glicol_production'!AO100</f>
        <v>0</v>
      </c>
      <c r="N4049">
        <f>IFERROR(IF(L4049="CO2",M4049,IF(L4049="CH4",M4049*Hoja1!$C$19,BASEDEDATOS!M4049*Hoja1!$C$20)),0)</f>
        <v>0</v>
      </c>
    </row>
    <row r="4050" spans="2:14" x14ac:dyDescent="0.75">
      <c r="B4050" t="str">
        <f t="shared" si="45"/>
        <v>1B2aii</v>
      </c>
      <c r="C4050" t="str">
        <f>Hoja1!$C$31</f>
        <v>CRUDO</v>
      </c>
      <c r="D4050" t="s">
        <v>13</v>
      </c>
      <c r="E4050" t="s">
        <v>320</v>
      </c>
      <c r="F4050" t="s">
        <v>858</v>
      </c>
      <c r="L4050" t="s">
        <v>31</v>
      </c>
      <c r="M4050">
        <f>'Venteo_deshid Glicol_production'!AO101</f>
        <v>0</v>
      </c>
      <c r="N4050">
        <f>IFERROR(IF(L4050="CO2",M4050,IF(L4050="CH4",M4050*Hoja1!$C$19,BASEDEDATOS!M4050*Hoja1!$C$20)),0)</f>
        <v>0</v>
      </c>
    </row>
    <row r="4051" spans="2:14" x14ac:dyDescent="0.75">
      <c r="B4051" t="str">
        <f t="shared" si="45"/>
        <v>1B2aii</v>
      </c>
      <c r="C4051" t="str">
        <f>Hoja1!$C$31</f>
        <v>CRUDO</v>
      </c>
      <c r="D4051" t="s">
        <v>13</v>
      </c>
      <c r="E4051" t="s">
        <v>320</v>
      </c>
      <c r="F4051" t="s">
        <v>858</v>
      </c>
      <c r="L4051" t="s">
        <v>31</v>
      </c>
      <c r="M4051">
        <f>'Venteo_deshid Glicol_production'!AO102</f>
        <v>0</v>
      </c>
      <c r="N4051">
        <f>IFERROR(IF(L4051="CO2",M4051,IF(L4051="CH4",M4051*Hoja1!$C$19,BASEDEDATOS!M4051*Hoja1!$C$20)),0)</f>
        <v>0</v>
      </c>
    </row>
    <row r="4052" spans="2:14" x14ac:dyDescent="0.75">
      <c r="B4052" t="str">
        <f t="shared" si="45"/>
        <v>1B2aii</v>
      </c>
      <c r="C4052" t="str">
        <f>Hoja1!$C$31</f>
        <v>CRUDO</v>
      </c>
      <c r="D4052" t="s">
        <v>13</v>
      </c>
      <c r="E4052" t="s">
        <v>320</v>
      </c>
      <c r="F4052" t="s">
        <v>858</v>
      </c>
      <c r="L4052" t="s">
        <v>31</v>
      </c>
      <c r="M4052">
        <f>'Venteo_deshid Glicol_production'!AO103</f>
        <v>0</v>
      </c>
      <c r="N4052">
        <f>IFERROR(IF(L4052="CO2",M4052,IF(L4052="CH4",M4052*Hoja1!$C$19,BASEDEDATOS!M4052*Hoja1!$C$20)),0)</f>
        <v>0</v>
      </c>
    </row>
    <row r="4053" spans="2:14" x14ac:dyDescent="0.75">
      <c r="B4053" t="str">
        <f t="shared" si="45"/>
        <v>1B2aii</v>
      </c>
      <c r="C4053" t="str">
        <f>Hoja1!$C$31</f>
        <v>CRUDO</v>
      </c>
      <c r="D4053" t="s">
        <v>13</v>
      </c>
      <c r="E4053" t="s">
        <v>320</v>
      </c>
      <c r="F4053" t="s">
        <v>858</v>
      </c>
      <c r="L4053" t="s">
        <v>31</v>
      </c>
      <c r="M4053">
        <f>'Venteo_deshid Glicol_production'!AO104</f>
        <v>0</v>
      </c>
      <c r="N4053">
        <f>IFERROR(IF(L4053="CO2",M4053,IF(L4053="CH4",M4053*Hoja1!$C$19,BASEDEDATOS!M4053*Hoja1!$C$20)),0)</f>
        <v>0</v>
      </c>
    </row>
    <row r="4054" spans="2:14" x14ac:dyDescent="0.75">
      <c r="B4054" t="str">
        <f t="shared" si="45"/>
        <v>1B2aii</v>
      </c>
      <c r="C4054" t="str">
        <f>Hoja1!$C$31</f>
        <v>CRUDO</v>
      </c>
      <c r="D4054" t="s">
        <v>13</v>
      </c>
      <c r="E4054" t="s">
        <v>320</v>
      </c>
      <c r="F4054" t="s">
        <v>858</v>
      </c>
      <c r="L4054" t="s">
        <v>31</v>
      </c>
      <c r="M4054">
        <f>'Venteo_deshid Glicol_production'!AO105</f>
        <v>0</v>
      </c>
      <c r="N4054">
        <f>IFERROR(IF(L4054="CO2",M4054,IF(L4054="CH4",M4054*Hoja1!$C$19,BASEDEDATOS!M4054*Hoja1!$C$20)),0)</f>
        <v>0</v>
      </c>
    </row>
    <row r="4055" spans="2:14" x14ac:dyDescent="0.75">
      <c r="B4055" t="str">
        <f t="shared" si="45"/>
        <v>1B2aii</v>
      </c>
      <c r="C4055" t="str">
        <f>Hoja1!$C$31</f>
        <v>CRUDO</v>
      </c>
      <c r="D4055" t="s">
        <v>13</v>
      </c>
      <c r="E4055" t="s">
        <v>320</v>
      </c>
      <c r="F4055" t="s">
        <v>858</v>
      </c>
      <c r="L4055" t="s">
        <v>31</v>
      </c>
      <c r="M4055">
        <f>'Venteo_deshid Glicol_production'!AO106</f>
        <v>0</v>
      </c>
      <c r="N4055">
        <f>IFERROR(IF(L4055="CO2",M4055,IF(L4055="CH4",M4055*Hoja1!$C$19,BASEDEDATOS!M4055*Hoja1!$C$20)),0)</f>
        <v>0</v>
      </c>
    </row>
    <row r="4056" spans="2:14" x14ac:dyDescent="0.75">
      <c r="B4056" t="str">
        <f t="shared" si="45"/>
        <v>1B2aii</v>
      </c>
      <c r="C4056" t="str">
        <f>Hoja1!$C$31</f>
        <v>CRUDO</v>
      </c>
      <c r="D4056" t="s">
        <v>13</v>
      </c>
      <c r="E4056" t="s">
        <v>320</v>
      </c>
      <c r="F4056" t="s">
        <v>858</v>
      </c>
      <c r="L4056" t="s">
        <v>31</v>
      </c>
      <c r="M4056">
        <f>'Venteo_deshid Glicol_production'!AO107</f>
        <v>0</v>
      </c>
      <c r="N4056">
        <f>IFERROR(IF(L4056="CO2",M4056,IF(L4056="CH4",M4056*Hoja1!$C$19,BASEDEDATOS!M4056*Hoja1!$C$20)),0)</f>
        <v>0</v>
      </c>
    </row>
    <row r="4057" spans="2:14" x14ac:dyDescent="0.75">
      <c r="B4057" t="str">
        <f t="shared" si="45"/>
        <v>1B2aii</v>
      </c>
      <c r="C4057" t="str">
        <f>Hoja1!$C$31</f>
        <v>CRUDO</v>
      </c>
      <c r="D4057" t="s">
        <v>13</v>
      </c>
      <c r="E4057" t="s">
        <v>320</v>
      </c>
      <c r="F4057" t="s">
        <v>858</v>
      </c>
      <c r="L4057" t="s">
        <v>31</v>
      </c>
      <c r="M4057">
        <f>'Venteo_deshid Glicol_production'!AO108</f>
        <v>0</v>
      </c>
      <c r="N4057">
        <f>IFERROR(IF(L4057="CO2",M4057,IF(L4057="CH4",M4057*Hoja1!$C$19,BASEDEDATOS!M4057*Hoja1!$C$20)),0)</f>
        <v>0</v>
      </c>
    </row>
    <row r="4058" spans="2:14" x14ac:dyDescent="0.75">
      <c r="B4058" t="str">
        <f t="shared" si="45"/>
        <v>1B2aii</v>
      </c>
      <c r="C4058" t="str">
        <f>Hoja1!$C$31</f>
        <v>CRUDO</v>
      </c>
      <c r="D4058" t="s">
        <v>13</v>
      </c>
      <c r="E4058" t="s">
        <v>320</v>
      </c>
      <c r="F4058" t="s">
        <v>858</v>
      </c>
      <c r="L4058" t="s">
        <v>31</v>
      </c>
      <c r="M4058">
        <f>'Venteo_deshid Glicol_production'!AO109</f>
        <v>0</v>
      </c>
      <c r="N4058">
        <f>IFERROR(IF(L4058="CO2",M4058,IF(L4058="CH4",M4058*Hoja1!$C$19,BASEDEDATOS!M4058*Hoja1!$C$20)),0)</f>
        <v>0</v>
      </c>
    </row>
    <row r="4059" spans="2:14" x14ac:dyDescent="0.75">
      <c r="B4059" t="str">
        <f t="shared" si="45"/>
        <v>1B2aii</v>
      </c>
      <c r="C4059" t="str">
        <f>Hoja1!$C$31</f>
        <v>CRUDO</v>
      </c>
      <c r="D4059" t="s">
        <v>13</v>
      </c>
      <c r="E4059" t="s">
        <v>320</v>
      </c>
      <c r="F4059" t="s">
        <v>858</v>
      </c>
      <c r="L4059" t="s">
        <v>31</v>
      </c>
      <c r="M4059">
        <f>'Venteo_deshid Glicol_production'!AO110</f>
        <v>0</v>
      </c>
      <c r="N4059">
        <f>IFERROR(IF(L4059="CO2",M4059,IF(L4059="CH4",M4059*Hoja1!$C$19,BASEDEDATOS!M4059*Hoja1!$C$20)),0)</f>
        <v>0</v>
      </c>
    </row>
    <row r="4060" spans="2:14" x14ac:dyDescent="0.75">
      <c r="B4060" t="str">
        <f t="shared" si="45"/>
        <v>1B2aii</v>
      </c>
      <c r="C4060" t="str">
        <f>Hoja1!$C$31</f>
        <v>CRUDO</v>
      </c>
      <c r="D4060" t="s">
        <v>13</v>
      </c>
      <c r="E4060" t="s">
        <v>320</v>
      </c>
      <c r="F4060" t="s">
        <v>858</v>
      </c>
      <c r="L4060" t="s">
        <v>31</v>
      </c>
      <c r="M4060">
        <f>'Venteo_deshid Glicol_production'!AO111</f>
        <v>0</v>
      </c>
      <c r="N4060">
        <f>IFERROR(IF(L4060="CO2",M4060,IF(L4060="CH4",M4060*Hoja1!$C$19,BASEDEDATOS!M4060*Hoja1!$C$20)),0)</f>
        <v>0</v>
      </c>
    </row>
    <row r="4061" spans="2:14" x14ac:dyDescent="0.75">
      <c r="B4061" t="str">
        <f t="shared" si="45"/>
        <v>1B2aii</v>
      </c>
      <c r="C4061" t="str">
        <f>Hoja1!$C$31</f>
        <v>CRUDO</v>
      </c>
      <c r="D4061" t="s">
        <v>13</v>
      </c>
      <c r="E4061" t="s">
        <v>320</v>
      </c>
      <c r="F4061" t="s">
        <v>858</v>
      </c>
      <c r="L4061" t="s">
        <v>31</v>
      </c>
      <c r="M4061">
        <f>'Venteo_deshid Glicol_production'!AO112</f>
        <v>0</v>
      </c>
      <c r="N4061">
        <f>IFERROR(IF(L4061="CO2",M4061,IF(L4061="CH4",M4061*Hoja1!$C$19,BASEDEDATOS!M4061*Hoja1!$C$20)),0)</f>
        <v>0</v>
      </c>
    </row>
    <row r="4062" spans="2:14" x14ac:dyDescent="0.75">
      <c r="B4062" t="str">
        <f t="shared" si="45"/>
        <v>1B2aii</v>
      </c>
      <c r="C4062" t="str">
        <f>Hoja1!$C$31</f>
        <v>CRUDO</v>
      </c>
      <c r="D4062" t="s">
        <v>13</v>
      </c>
      <c r="E4062" t="s">
        <v>320</v>
      </c>
      <c r="F4062" t="s">
        <v>858</v>
      </c>
      <c r="L4062" t="s">
        <v>31</v>
      </c>
      <c r="M4062">
        <f>'Venteo_deshid Glicol_production'!AO113</f>
        <v>0</v>
      </c>
      <c r="N4062">
        <f>IFERROR(IF(L4062="CO2",M4062,IF(L4062="CH4",M4062*Hoja1!$C$19,BASEDEDATOS!M4062*Hoja1!$C$20)),0)</f>
        <v>0</v>
      </c>
    </row>
    <row r="4063" spans="2:14" x14ac:dyDescent="0.75">
      <c r="B4063" t="str">
        <f t="shared" si="45"/>
        <v>1B2aii</v>
      </c>
      <c r="C4063" t="str">
        <f>Hoja1!$C$31</f>
        <v>CRUDO</v>
      </c>
      <c r="D4063" t="s">
        <v>13</v>
      </c>
      <c r="E4063" t="s">
        <v>320</v>
      </c>
      <c r="F4063" t="s">
        <v>858</v>
      </c>
      <c r="L4063" t="s">
        <v>31</v>
      </c>
      <c r="M4063">
        <f>'Venteo_deshid Glicol_production'!AO114</f>
        <v>0</v>
      </c>
      <c r="N4063">
        <f>IFERROR(IF(L4063="CO2",M4063,IF(L4063="CH4",M4063*Hoja1!$C$19,BASEDEDATOS!M4063*Hoja1!$C$20)),0)</f>
        <v>0</v>
      </c>
    </row>
    <row r="4064" spans="2:14" x14ac:dyDescent="0.75">
      <c r="B4064" t="str">
        <f t="shared" si="45"/>
        <v>1B2aii</v>
      </c>
      <c r="C4064" t="str">
        <f>Hoja1!$C$31</f>
        <v>CRUDO</v>
      </c>
      <c r="D4064" t="s">
        <v>13</v>
      </c>
      <c r="E4064" t="s">
        <v>320</v>
      </c>
      <c r="F4064" t="s">
        <v>858</v>
      </c>
      <c r="L4064" t="s">
        <v>31</v>
      </c>
      <c r="M4064">
        <f>'Venteo_deshid Glicol_production'!AO115</f>
        <v>0</v>
      </c>
      <c r="N4064">
        <f>IFERROR(IF(L4064="CO2",M4064,IF(L4064="CH4",M4064*Hoja1!$C$19,BASEDEDATOS!M4064*Hoja1!$C$20)),0)</f>
        <v>0</v>
      </c>
    </row>
    <row r="4065" spans="2:14" x14ac:dyDescent="0.75">
      <c r="B4065" t="str">
        <f t="shared" si="45"/>
        <v>1B2aii</v>
      </c>
      <c r="C4065" t="str">
        <f>Hoja1!$C$31</f>
        <v>CRUDO</v>
      </c>
      <c r="D4065" t="s">
        <v>13</v>
      </c>
      <c r="E4065" t="s">
        <v>320</v>
      </c>
      <c r="F4065" t="s">
        <v>858</v>
      </c>
      <c r="L4065" t="s">
        <v>31</v>
      </c>
      <c r="M4065">
        <f>'Venteo_deshid Glicol_production'!AO116</f>
        <v>0</v>
      </c>
      <c r="N4065">
        <f>IFERROR(IF(L4065="CO2",M4065,IF(L4065="CH4",M4065*Hoja1!$C$19,BASEDEDATOS!M4065*Hoja1!$C$20)),0)</f>
        <v>0</v>
      </c>
    </row>
    <row r="4066" spans="2:14" x14ac:dyDescent="0.75">
      <c r="B4066" t="str">
        <f t="shared" si="45"/>
        <v>1B2aii</v>
      </c>
      <c r="C4066" t="str">
        <f>Hoja1!$C$31</f>
        <v>CRUDO</v>
      </c>
      <c r="D4066" t="s">
        <v>13</v>
      </c>
      <c r="E4066" t="s">
        <v>320</v>
      </c>
      <c r="F4066" t="s">
        <v>858</v>
      </c>
      <c r="L4066" t="s">
        <v>31</v>
      </c>
      <c r="M4066">
        <f>'Venteo_deshid Glicol_production'!AO117</f>
        <v>0</v>
      </c>
      <c r="N4066">
        <f>IFERROR(IF(L4066="CO2",M4066,IF(L4066="CH4",M4066*Hoja1!$C$19,BASEDEDATOS!M4066*Hoja1!$C$20)),0)</f>
        <v>0</v>
      </c>
    </row>
    <row r="4067" spans="2:14" x14ac:dyDescent="0.75">
      <c r="B4067" t="str">
        <f t="shared" ref="B4067:B4130" si="46">IF(C4067="CRUDO","1B2aii","1B2bii")</f>
        <v>1B2aii</v>
      </c>
      <c r="C4067" t="str">
        <f>Hoja1!$C$31</f>
        <v>CRUDO</v>
      </c>
      <c r="D4067" t="s">
        <v>13</v>
      </c>
      <c r="E4067" t="s">
        <v>320</v>
      </c>
      <c r="F4067" t="s">
        <v>858</v>
      </c>
      <c r="L4067" t="s">
        <v>31</v>
      </c>
      <c r="M4067">
        <f>'Venteo_deshid Glicol_production'!AO118</f>
        <v>0</v>
      </c>
      <c r="N4067">
        <f>IFERROR(IF(L4067="CO2",M4067,IF(L4067="CH4",M4067*Hoja1!$C$19,BASEDEDATOS!M4067*Hoja1!$C$20)),0)</f>
        <v>0</v>
      </c>
    </row>
    <row r="4068" spans="2:14" x14ac:dyDescent="0.75">
      <c r="B4068" t="str">
        <f t="shared" si="46"/>
        <v>1B2aii</v>
      </c>
      <c r="C4068" t="str">
        <f>Hoja1!$C$31</f>
        <v>CRUDO</v>
      </c>
      <c r="D4068" t="s">
        <v>13</v>
      </c>
      <c r="E4068" t="s">
        <v>320</v>
      </c>
      <c r="F4068" t="s">
        <v>858</v>
      </c>
      <c r="L4068" t="s">
        <v>31</v>
      </c>
      <c r="M4068">
        <f>'Venteo_deshid Glicol_production'!AO119</f>
        <v>0</v>
      </c>
      <c r="N4068">
        <f>IFERROR(IF(L4068="CO2",M4068,IF(L4068="CH4",M4068*Hoja1!$C$19,BASEDEDATOS!M4068*Hoja1!$C$20)),0)</f>
        <v>0</v>
      </c>
    </row>
    <row r="4069" spans="2:14" x14ac:dyDescent="0.75">
      <c r="B4069" t="str">
        <f t="shared" si="46"/>
        <v>1B2aii</v>
      </c>
      <c r="C4069" t="str">
        <f>Hoja1!$C$31</f>
        <v>CRUDO</v>
      </c>
      <c r="D4069" t="s">
        <v>13</v>
      </c>
      <c r="E4069" t="s">
        <v>320</v>
      </c>
      <c r="F4069" t="s">
        <v>858</v>
      </c>
      <c r="L4069" t="s">
        <v>31</v>
      </c>
      <c r="M4069">
        <f>'Venteo_deshid Glicol_production'!AO120</f>
        <v>0</v>
      </c>
      <c r="N4069">
        <f>IFERROR(IF(L4069="CO2",M4069,IF(L4069="CH4",M4069*Hoja1!$C$19,BASEDEDATOS!M4069*Hoja1!$C$20)),0)</f>
        <v>0</v>
      </c>
    </row>
    <row r="4070" spans="2:14" x14ac:dyDescent="0.75">
      <c r="B4070" t="str">
        <f t="shared" si="46"/>
        <v>1B2aii</v>
      </c>
      <c r="C4070" t="str">
        <f>Hoja1!$C$31</f>
        <v>CRUDO</v>
      </c>
      <c r="D4070" t="s">
        <v>13</v>
      </c>
      <c r="E4070" t="s">
        <v>320</v>
      </c>
      <c r="F4070" t="s">
        <v>858</v>
      </c>
      <c r="L4070" t="s">
        <v>31</v>
      </c>
      <c r="M4070">
        <f>'Venteo_deshid Glicol_production'!AO121</f>
        <v>0</v>
      </c>
      <c r="N4070">
        <f>IFERROR(IF(L4070="CO2",M4070,IF(L4070="CH4",M4070*Hoja1!$C$19,BASEDEDATOS!M4070*Hoja1!$C$20)),0)</f>
        <v>0</v>
      </c>
    </row>
    <row r="4071" spans="2:14" x14ac:dyDescent="0.75">
      <c r="B4071" t="str">
        <f t="shared" si="46"/>
        <v>1B2aii</v>
      </c>
      <c r="C4071" t="str">
        <f>Hoja1!$C$31</f>
        <v>CRUDO</v>
      </c>
      <c r="D4071" t="s">
        <v>13</v>
      </c>
      <c r="E4071" t="s">
        <v>320</v>
      </c>
      <c r="F4071" t="s">
        <v>858</v>
      </c>
      <c r="L4071" t="s">
        <v>31</v>
      </c>
      <c r="M4071">
        <f>'Venteo_deshid Glicol_production'!AO122</f>
        <v>0</v>
      </c>
      <c r="N4071">
        <f>IFERROR(IF(L4071="CO2",M4071,IF(L4071="CH4",M4071*Hoja1!$C$19,BASEDEDATOS!M4071*Hoja1!$C$20)),0)</f>
        <v>0</v>
      </c>
    </row>
    <row r="4072" spans="2:14" x14ac:dyDescent="0.75">
      <c r="B4072" t="str">
        <f t="shared" si="46"/>
        <v>1B2aii</v>
      </c>
      <c r="C4072" t="str">
        <f>Hoja1!$C$31</f>
        <v>CRUDO</v>
      </c>
      <c r="D4072" t="s">
        <v>13</v>
      </c>
      <c r="E4072" t="s">
        <v>320</v>
      </c>
      <c r="F4072" t="s">
        <v>858</v>
      </c>
      <c r="L4072" t="s">
        <v>31</v>
      </c>
      <c r="M4072">
        <f>'Venteo_deshid Glicol_production'!AO123</f>
        <v>0</v>
      </c>
      <c r="N4072">
        <f>IFERROR(IF(L4072="CO2",M4072,IF(L4072="CH4",M4072*Hoja1!$C$19,BASEDEDATOS!M4072*Hoja1!$C$20)),0)</f>
        <v>0</v>
      </c>
    </row>
    <row r="4073" spans="2:14" x14ac:dyDescent="0.75">
      <c r="B4073" t="str">
        <f t="shared" si="46"/>
        <v>1B2aii</v>
      </c>
      <c r="C4073" t="str">
        <f>Hoja1!$C$31</f>
        <v>CRUDO</v>
      </c>
      <c r="D4073" t="s">
        <v>13</v>
      </c>
      <c r="E4073" t="s">
        <v>320</v>
      </c>
      <c r="F4073" t="s">
        <v>858</v>
      </c>
      <c r="L4073" t="s">
        <v>31</v>
      </c>
      <c r="M4073">
        <f>'Venteo_deshid Glicol_production'!AO124</f>
        <v>0</v>
      </c>
      <c r="N4073">
        <f>IFERROR(IF(L4073="CO2",M4073,IF(L4073="CH4",M4073*Hoja1!$C$19,BASEDEDATOS!M4073*Hoja1!$C$20)),0)</f>
        <v>0</v>
      </c>
    </row>
    <row r="4074" spans="2:14" x14ac:dyDescent="0.75">
      <c r="B4074" t="str">
        <f t="shared" si="46"/>
        <v>1B2aii</v>
      </c>
      <c r="C4074" t="str">
        <f>Hoja1!$C$31</f>
        <v>CRUDO</v>
      </c>
      <c r="D4074" t="s">
        <v>13</v>
      </c>
      <c r="E4074" t="s">
        <v>320</v>
      </c>
      <c r="F4074" t="s">
        <v>858</v>
      </c>
      <c r="L4074" t="s">
        <v>31</v>
      </c>
      <c r="M4074">
        <f>'Venteo_deshid Glicol_production'!AO125</f>
        <v>0</v>
      </c>
      <c r="N4074">
        <f>IFERROR(IF(L4074="CO2",M4074,IF(L4074="CH4",M4074*Hoja1!$C$19,BASEDEDATOS!M4074*Hoja1!$C$20)),0)</f>
        <v>0</v>
      </c>
    </row>
    <row r="4075" spans="2:14" x14ac:dyDescent="0.75">
      <c r="B4075" t="str">
        <f t="shared" si="46"/>
        <v>1B2aii</v>
      </c>
      <c r="C4075" t="str">
        <f>Hoja1!$C$31</f>
        <v>CRUDO</v>
      </c>
      <c r="D4075" t="s">
        <v>13</v>
      </c>
      <c r="E4075" t="s">
        <v>320</v>
      </c>
      <c r="F4075" t="s">
        <v>858</v>
      </c>
      <c r="L4075" t="s">
        <v>31</v>
      </c>
      <c r="M4075">
        <f>'Venteo_deshid Glicol_production'!AO126</f>
        <v>0</v>
      </c>
      <c r="N4075">
        <f>IFERROR(IF(L4075="CO2",M4075,IF(L4075="CH4",M4075*Hoja1!$C$19,BASEDEDATOS!M4075*Hoja1!$C$20)),0)</f>
        <v>0</v>
      </c>
    </row>
    <row r="4076" spans="2:14" x14ac:dyDescent="0.75">
      <c r="B4076" t="str">
        <f t="shared" si="46"/>
        <v>1B2aii</v>
      </c>
      <c r="C4076" t="str">
        <f>Hoja1!$C$31</f>
        <v>CRUDO</v>
      </c>
      <c r="D4076" t="s">
        <v>13</v>
      </c>
      <c r="E4076" t="s">
        <v>320</v>
      </c>
      <c r="F4076" t="s">
        <v>858</v>
      </c>
      <c r="L4076" t="s">
        <v>31</v>
      </c>
      <c r="M4076">
        <f>'Venteo_deshid Glicol_production'!AO127</f>
        <v>0</v>
      </c>
      <c r="N4076">
        <f>IFERROR(IF(L4076="CO2",M4076,IF(L4076="CH4",M4076*Hoja1!$C$19,BASEDEDATOS!M4076*Hoja1!$C$20)),0)</f>
        <v>0</v>
      </c>
    </row>
    <row r="4077" spans="2:14" x14ac:dyDescent="0.75">
      <c r="B4077" t="str">
        <f t="shared" si="46"/>
        <v>1B2aii</v>
      </c>
      <c r="C4077" t="str">
        <f>Hoja1!$C$31</f>
        <v>CRUDO</v>
      </c>
      <c r="D4077" t="s">
        <v>13</v>
      </c>
      <c r="E4077" t="s">
        <v>320</v>
      </c>
      <c r="F4077" t="s">
        <v>858</v>
      </c>
      <c r="L4077" t="s">
        <v>31</v>
      </c>
      <c r="M4077">
        <f>'Venteo_deshid Glicol_production'!AO128</f>
        <v>0</v>
      </c>
      <c r="N4077">
        <f>IFERROR(IF(L4077="CO2",M4077,IF(L4077="CH4",M4077*Hoja1!$C$19,BASEDEDATOS!M4077*Hoja1!$C$20)),0)</f>
        <v>0</v>
      </c>
    </row>
    <row r="4078" spans="2:14" x14ac:dyDescent="0.75">
      <c r="B4078" t="str">
        <f t="shared" si="46"/>
        <v>1B2aii</v>
      </c>
      <c r="C4078" t="str">
        <f>Hoja1!$C$31</f>
        <v>CRUDO</v>
      </c>
      <c r="D4078" t="s">
        <v>13</v>
      </c>
      <c r="E4078" t="s">
        <v>320</v>
      </c>
      <c r="F4078" t="s">
        <v>858</v>
      </c>
      <c r="L4078" t="s">
        <v>31</v>
      </c>
      <c r="M4078">
        <f>'Venteo_deshid Glicol_production'!AO129</f>
        <v>0</v>
      </c>
      <c r="N4078">
        <f>IFERROR(IF(L4078="CO2",M4078,IF(L4078="CH4",M4078*Hoja1!$C$19,BASEDEDATOS!M4078*Hoja1!$C$20)),0)</f>
        <v>0</v>
      </c>
    </row>
    <row r="4079" spans="2:14" x14ac:dyDescent="0.75">
      <c r="B4079" t="str">
        <f t="shared" si="46"/>
        <v>1B2aii</v>
      </c>
      <c r="C4079" t="str">
        <f>Hoja1!$C$31</f>
        <v>CRUDO</v>
      </c>
      <c r="D4079" t="s">
        <v>13</v>
      </c>
      <c r="E4079" t="s">
        <v>320</v>
      </c>
      <c r="F4079" t="s">
        <v>858</v>
      </c>
      <c r="L4079" t="s">
        <v>31</v>
      </c>
      <c r="M4079">
        <f>'Venteo_deshid Glicol_production'!AO130</f>
        <v>0</v>
      </c>
      <c r="N4079">
        <f>IFERROR(IF(L4079="CO2",M4079,IF(L4079="CH4",M4079*Hoja1!$C$19,BASEDEDATOS!M4079*Hoja1!$C$20)),0)</f>
        <v>0</v>
      </c>
    </row>
    <row r="4080" spans="2:14" x14ac:dyDescent="0.75">
      <c r="B4080" t="str">
        <f t="shared" si="46"/>
        <v>1B2aii</v>
      </c>
      <c r="C4080" t="str">
        <f>Hoja1!$C$31</f>
        <v>CRUDO</v>
      </c>
      <c r="D4080" t="s">
        <v>13</v>
      </c>
      <c r="E4080" t="s">
        <v>320</v>
      </c>
      <c r="F4080" t="s">
        <v>858</v>
      </c>
      <c r="L4080" t="s">
        <v>31</v>
      </c>
      <c r="M4080">
        <f>'Venteo_deshid Glicol_production'!AO131</f>
        <v>0</v>
      </c>
      <c r="N4080">
        <f>IFERROR(IF(L4080="CO2",M4080,IF(L4080="CH4",M4080*Hoja1!$C$19,BASEDEDATOS!M4080*Hoja1!$C$20)),0)</f>
        <v>0</v>
      </c>
    </row>
    <row r="4081" spans="2:14" x14ac:dyDescent="0.75">
      <c r="B4081" t="str">
        <f t="shared" si="46"/>
        <v>1B2aii</v>
      </c>
      <c r="C4081" t="str">
        <f>Hoja1!$C$31</f>
        <v>CRUDO</v>
      </c>
      <c r="D4081" t="s">
        <v>13</v>
      </c>
      <c r="E4081" t="s">
        <v>320</v>
      </c>
      <c r="F4081" t="s">
        <v>858</v>
      </c>
      <c r="L4081" t="s">
        <v>31</v>
      </c>
      <c r="M4081">
        <f>'Venteo_deshid Glicol_production'!AO132</f>
        <v>0</v>
      </c>
      <c r="N4081">
        <f>IFERROR(IF(L4081="CO2",M4081,IF(L4081="CH4",M4081*Hoja1!$C$19,BASEDEDATOS!M4081*Hoja1!$C$20)),0)</f>
        <v>0</v>
      </c>
    </row>
    <row r="4082" spans="2:14" x14ac:dyDescent="0.75">
      <c r="B4082" t="str">
        <f t="shared" si="46"/>
        <v>1B2aii</v>
      </c>
      <c r="C4082" t="str">
        <f>Hoja1!$C$31</f>
        <v>CRUDO</v>
      </c>
      <c r="D4082" t="s">
        <v>13</v>
      </c>
      <c r="E4082" t="s">
        <v>320</v>
      </c>
      <c r="F4082" t="s">
        <v>858</v>
      </c>
      <c r="L4082" t="s">
        <v>31</v>
      </c>
      <c r="M4082">
        <f>'Venteo_deshid Glicol_production'!AO133</f>
        <v>0</v>
      </c>
      <c r="N4082">
        <f>IFERROR(IF(L4082="CO2",M4082,IF(L4082="CH4",M4082*Hoja1!$C$19,BASEDEDATOS!M4082*Hoja1!$C$20)),0)</f>
        <v>0</v>
      </c>
    </row>
    <row r="4083" spans="2:14" x14ac:dyDescent="0.75">
      <c r="B4083" t="str">
        <f t="shared" si="46"/>
        <v>1B2aii</v>
      </c>
      <c r="C4083" t="str">
        <f>Hoja1!$C$31</f>
        <v>CRUDO</v>
      </c>
      <c r="D4083" t="s">
        <v>13</v>
      </c>
      <c r="E4083" t="s">
        <v>320</v>
      </c>
      <c r="F4083" t="s">
        <v>858</v>
      </c>
      <c r="L4083" t="s">
        <v>31</v>
      </c>
      <c r="M4083">
        <f>'Venteo_deshid Glicol_production'!AO134</f>
        <v>0</v>
      </c>
      <c r="N4083">
        <f>IFERROR(IF(L4083="CO2",M4083,IF(L4083="CH4",M4083*Hoja1!$C$19,BASEDEDATOS!M4083*Hoja1!$C$20)),0)</f>
        <v>0</v>
      </c>
    </row>
    <row r="4084" spans="2:14" x14ac:dyDescent="0.75">
      <c r="B4084" t="str">
        <f t="shared" si="46"/>
        <v>1B2aii</v>
      </c>
      <c r="C4084" t="str">
        <f>Hoja1!$C$31</f>
        <v>CRUDO</v>
      </c>
      <c r="D4084" t="s">
        <v>13</v>
      </c>
      <c r="E4084" t="s">
        <v>320</v>
      </c>
      <c r="F4084" t="s">
        <v>858</v>
      </c>
      <c r="L4084" t="s">
        <v>31</v>
      </c>
      <c r="M4084">
        <f>'Venteo_deshid Glicol_production'!AO135</f>
        <v>0</v>
      </c>
      <c r="N4084">
        <f>IFERROR(IF(L4084="CO2",M4084,IF(L4084="CH4",M4084*Hoja1!$C$19,BASEDEDATOS!M4084*Hoja1!$C$20)),0)</f>
        <v>0</v>
      </c>
    </row>
    <row r="4085" spans="2:14" x14ac:dyDescent="0.75">
      <c r="B4085" t="str">
        <f t="shared" si="46"/>
        <v>1B2aii</v>
      </c>
      <c r="C4085" t="str">
        <f>Hoja1!$C$31</f>
        <v>CRUDO</v>
      </c>
      <c r="D4085" t="s">
        <v>13</v>
      </c>
      <c r="E4085" t="s">
        <v>320</v>
      </c>
      <c r="F4085" t="s">
        <v>858</v>
      </c>
      <c r="L4085" t="s">
        <v>31</v>
      </c>
      <c r="M4085">
        <f>'Venteo_deshid Glicol_production'!AO136</f>
        <v>0</v>
      </c>
      <c r="N4085">
        <f>IFERROR(IF(L4085="CO2",M4085,IF(L4085="CH4",M4085*Hoja1!$C$19,BASEDEDATOS!M4085*Hoja1!$C$20)),0)</f>
        <v>0</v>
      </c>
    </row>
    <row r="4086" spans="2:14" x14ac:dyDescent="0.75">
      <c r="B4086" t="str">
        <f t="shared" si="46"/>
        <v>1B2aii</v>
      </c>
      <c r="C4086" t="str">
        <f>Hoja1!$C$31</f>
        <v>CRUDO</v>
      </c>
      <c r="D4086" t="s">
        <v>13</v>
      </c>
      <c r="E4086" t="s">
        <v>320</v>
      </c>
      <c r="F4086" t="s">
        <v>858</v>
      </c>
      <c r="L4086" t="s">
        <v>31</v>
      </c>
      <c r="M4086">
        <f>'Venteo_deshid Glicol_production'!AO137</f>
        <v>0</v>
      </c>
      <c r="N4086">
        <f>IFERROR(IF(L4086="CO2",M4086,IF(L4086="CH4",M4086*Hoja1!$C$19,BASEDEDATOS!M4086*Hoja1!$C$20)),0)</f>
        <v>0</v>
      </c>
    </row>
    <row r="4087" spans="2:14" x14ac:dyDescent="0.75">
      <c r="B4087" t="str">
        <f t="shared" si="46"/>
        <v>1B2aii</v>
      </c>
      <c r="C4087" t="str">
        <f>Hoja1!$C$31</f>
        <v>CRUDO</v>
      </c>
      <c r="D4087" t="s">
        <v>13</v>
      </c>
      <c r="E4087" t="s">
        <v>320</v>
      </c>
      <c r="F4087" t="s">
        <v>858</v>
      </c>
      <c r="L4087" t="s">
        <v>31</v>
      </c>
      <c r="M4087">
        <f>'Venteo_deshid Glicol_production'!AO138</f>
        <v>0</v>
      </c>
      <c r="N4087">
        <f>IFERROR(IF(L4087="CO2",M4087,IF(L4087="CH4",M4087*Hoja1!$C$19,BASEDEDATOS!M4087*Hoja1!$C$20)),0)</f>
        <v>0</v>
      </c>
    </row>
    <row r="4088" spans="2:14" x14ac:dyDescent="0.75">
      <c r="B4088" t="str">
        <f t="shared" si="46"/>
        <v>1B2aii</v>
      </c>
      <c r="C4088" t="str">
        <f>Hoja1!$C$31</f>
        <v>CRUDO</v>
      </c>
      <c r="D4088" t="s">
        <v>13</v>
      </c>
      <c r="E4088" t="s">
        <v>320</v>
      </c>
      <c r="F4088" t="s">
        <v>859</v>
      </c>
      <c r="L4088" t="s">
        <v>30</v>
      </c>
      <c r="M4088">
        <f>'Venteo_Bombas Glicol_production'!AP43</f>
        <v>7.9888186538922962E-3</v>
      </c>
      <c r="N4088">
        <f>IFERROR(IF(L4088="CO2",M4088,IF(L4088="CH4",M4088*Hoja1!$C$19,BASEDEDATOS!M4088*Hoja1!$C$20)),0)</f>
        <v>7.9888186538922962E-3</v>
      </c>
    </row>
    <row r="4089" spans="2:14" x14ac:dyDescent="0.75">
      <c r="B4089" t="str">
        <f t="shared" si="46"/>
        <v>1B2aii</v>
      </c>
      <c r="C4089" t="str">
        <f>Hoja1!$C$31</f>
        <v>CRUDO</v>
      </c>
      <c r="D4089" t="s">
        <v>13</v>
      </c>
      <c r="E4089" t="s">
        <v>320</v>
      </c>
      <c r="F4089" t="s">
        <v>859</v>
      </c>
      <c r="L4089" t="s">
        <v>30</v>
      </c>
      <c r="M4089">
        <f>'Venteo_Bombas Glicol_production'!AP44</f>
        <v>7.9888186538922962E-3</v>
      </c>
      <c r="N4089">
        <f>IFERROR(IF(L4089="CO2",M4089,IF(L4089="CH4",M4089*Hoja1!$C$19,BASEDEDATOS!M4089*Hoja1!$C$20)),0)</f>
        <v>7.9888186538922962E-3</v>
      </c>
    </row>
    <row r="4090" spans="2:14" x14ac:dyDescent="0.75">
      <c r="B4090" t="str">
        <f t="shared" si="46"/>
        <v>1B2aii</v>
      </c>
      <c r="C4090" t="str">
        <f>Hoja1!$C$31</f>
        <v>CRUDO</v>
      </c>
      <c r="D4090" t="s">
        <v>13</v>
      </c>
      <c r="E4090" t="s">
        <v>320</v>
      </c>
      <c r="F4090" t="s">
        <v>859</v>
      </c>
      <c r="L4090" t="s">
        <v>30</v>
      </c>
      <c r="M4090">
        <f>'Venteo_Bombas Glicol_production'!AP45</f>
        <v>7.9888186538922962E-3</v>
      </c>
      <c r="N4090">
        <f>IFERROR(IF(L4090="CO2",M4090,IF(L4090="CH4",M4090*Hoja1!$C$19,BASEDEDATOS!M4090*Hoja1!$C$20)),0)</f>
        <v>7.9888186538922962E-3</v>
      </c>
    </row>
    <row r="4091" spans="2:14" x14ac:dyDescent="0.75">
      <c r="B4091" t="str">
        <f t="shared" si="46"/>
        <v>1B2aii</v>
      </c>
      <c r="C4091" t="str">
        <f>Hoja1!$C$31</f>
        <v>CRUDO</v>
      </c>
      <c r="D4091" t="s">
        <v>13</v>
      </c>
      <c r="E4091" t="s">
        <v>320</v>
      </c>
      <c r="F4091" t="s">
        <v>859</v>
      </c>
      <c r="L4091" t="s">
        <v>30</v>
      </c>
      <c r="M4091">
        <f>'Venteo_Bombas Glicol_production'!AP46</f>
        <v>4.5650392307955987E-3</v>
      </c>
      <c r="N4091">
        <f>IFERROR(IF(L4091="CO2",M4091,IF(L4091="CH4",M4091*Hoja1!$C$19,BASEDEDATOS!M4091*Hoja1!$C$20)),0)</f>
        <v>4.5650392307955987E-3</v>
      </c>
    </row>
    <row r="4092" spans="2:14" x14ac:dyDescent="0.75">
      <c r="B4092" t="str">
        <f t="shared" si="46"/>
        <v>1B2aii</v>
      </c>
      <c r="C4092" t="str">
        <f>Hoja1!$C$31</f>
        <v>CRUDO</v>
      </c>
      <c r="D4092" t="s">
        <v>13</v>
      </c>
      <c r="E4092" t="s">
        <v>320</v>
      </c>
      <c r="F4092" t="s">
        <v>859</v>
      </c>
      <c r="L4092" t="s">
        <v>30</v>
      </c>
      <c r="M4092">
        <f>'Venteo_Bombas Glicol_production'!AP47</f>
        <v>4.5650392307955987E-3</v>
      </c>
      <c r="N4092">
        <f>IFERROR(IF(L4092="CO2",M4092,IF(L4092="CH4",M4092*Hoja1!$C$19,BASEDEDATOS!M4092*Hoja1!$C$20)),0)</f>
        <v>4.5650392307955987E-3</v>
      </c>
    </row>
    <row r="4093" spans="2:14" x14ac:dyDescent="0.75">
      <c r="B4093" t="str">
        <f t="shared" si="46"/>
        <v>1B2aii</v>
      </c>
      <c r="C4093" t="str">
        <f>Hoja1!$C$31</f>
        <v>CRUDO</v>
      </c>
      <c r="D4093" t="s">
        <v>13</v>
      </c>
      <c r="E4093" t="s">
        <v>320</v>
      </c>
      <c r="F4093" t="s">
        <v>859</v>
      </c>
      <c r="L4093" t="s">
        <v>30</v>
      </c>
      <c r="M4093">
        <f>'Venteo_Bombas Glicol_production'!AP48</f>
        <v>9.5713655872347691E-4</v>
      </c>
      <c r="N4093">
        <f>IFERROR(IF(L4093="CO2",M4093,IF(L4093="CH4",M4093*Hoja1!$C$19,BASEDEDATOS!M4093*Hoja1!$C$20)),0)</f>
        <v>9.5713655872347691E-4</v>
      </c>
    </row>
    <row r="4094" spans="2:14" x14ac:dyDescent="0.75">
      <c r="B4094" t="str">
        <f t="shared" si="46"/>
        <v>1B2aii</v>
      </c>
      <c r="C4094" t="str">
        <f>Hoja1!$C$31</f>
        <v>CRUDO</v>
      </c>
      <c r="D4094" t="s">
        <v>13</v>
      </c>
      <c r="E4094" t="s">
        <v>320</v>
      </c>
      <c r="F4094" t="s">
        <v>859</v>
      </c>
      <c r="L4094" t="s">
        <v>30</v>
      </c>
      <c r="M4094">
        <f>'Venteo_Bombas Glicol_production'!AP49</f>
        <v>9.5713655872347691E-4</v>
      </c>
      <c r="N4094">
        <f>IFERROR(IF(L4094="CO2",M4094,IF(L4094="CH4",M4094*Hoja1!$C$19,BASEDEDATOS!M4094*Hoja1!$C$20)),0)</f>
        <v>9.5713655872347691E-4</v>
      </c>
    </row>
    <row r="4095" spans="2:14" x14ac:dyDescent="0.75">
      <c r="B4095" t="str">
        <f t="shared" si="46"/>
        <v>1B2aii</v>
      </c>
      <c r="C4095" t="str">
        <f>Hoja1!$C$31</f>
        <v>CRUDO</v>
      </c>
      <c r="D4095" t="s">
        <v>13</v>
      </c>
      <c r="E4095" t="s">
        <v>320</v>
      </c>
      <c r="F4095" t="s">
        <v>859</v>
      </c>
      <c r="L4095" t="s">
        <v>30</v>
      </c>
      <c r="M4095">
        <f>'Venteo_Bombas Glicol_production'!AP50</f>
        <v>9.5713655872347691E-4</v>
      </c>
      <c r="N4095">
        <f>IFERROR(IF(L4095="CO2",M4095,IF(L4095="CH4",M4095*Hoja1!$C$19,BASEDEDATOS!M4095*Hoja1!$C$20)),0)</f>
        <v>9.5713655872347691E-4</v>
      </c>
    </row>
    <row r="4096" spans="2:14" x14ac:dyDescent="0.75">
      <c r="B4096" t="str">
        <f t="shared" si="46"/>
        <v>1B2aii</v>
      </c>
      <c r="C4096" t="str">
        <f>Hoja1!$C$31</f>
        <v>CRUDO</v>
      </c>
      <c r="D4096" t="s">
        <v>13</v>
      </c>
      <c r="E4096" t="s">
        <v>320</v>
      </c>
      <c r="F4096" t="s">
        <v>859</v>
      </c>
      <c r="L4096" t="s">
        <v>30</v>
      </c>
      <c r="M4096">
        <f>'Venteo_Bombas Glicol_production'!AP51</f>
        <v>9.5713655872347691E-4</v>
      </c>
      <c r="N4096">
        <f>IFERROR(IF(L4096="CO2",M4096,IF(L4096="CH4",M4096*Hoja1!$C$19,BASEDEDATOS!M4096*Hoja1!$C$20)),0)</f>
        <v>9.5713655872347691E-4</v>
      </c>
    </row>
    <row r="4097" spans="2:14" x14ac:dyDescent="0.75">
      <c r="B4097" t="str">
        <f t="shared" si="46"/>
        <v>1B2aii</v>
      </c>
      <c r="C4097" t="str">
        <f>Hoja1!$C$31</f>
        <v>CRUDO</v>
      </c>
      <c r="D4097" t="s">
        <v>13</v>
      </c>
      <c r="E4097" t="s">
        <v>320</v>
      </c>
      <c r="F4097" t="s">
        <v>859</v>
      </c>
      <c r="L4097" t="s">
        <v>30</v>
      </c>
      <c r="M4097">
        <f>'Venteo_Bombas Glicol_production'!AP52</f>
        <v>9.5713655872347691E-4</v>
      </c>
      <c r="N4097">
        <f>IFERROR(IF(L4097="CO2",M4097,IF(L4097="CH4",M4097*Hoja1!$C$19,BASEDEDATOS!M4097*Hoja1!$C$20)),0)</f>
        <v>9.5713655872347691E-4</v>
      </c>
    </row>
    <row r="4098" spans="2:14" x14ac:dyDescent="0.75">
      <c r="B4098" t="str">
        <f t="shared" si="46"/>
        <v>1B2aii</v>
      </c>
      <c r="C4098" t="str">
        <f>Hoja1!$C$31</f>
        <v>CRUDO</v>
      </c>
      <c r="D4098" t="s">
        <v>13</v>
      </c>
      <c r="E4098" t="s">
        <v>320</v>
      </c>
      <c r="F4098" t="s">
        <v>859</v>
      </c>
      <c r="L4098" t="s">
        <v>30</v>
      </c>
      <c r="M4098">
        <f>'Venteo_Bombas Glicol_production'!AP53</f>
        <v>9.5713655872347691E-4</v>
      </c>
      <c r="N4098">
        <f>IFERROR(IF(L4098="CO2",M4098,IF(L4098="CH4",M4098*Hoja1!$C$19,BASEDEDATOS!M4098*Hoja1!$C$20)),0)</f>
        <v>9.5713655872347691E-4</v>
      </c>
    </row>
    <row r="4099" spans="2:14" x14ac:dyDescent="0.75">
      <c r="B4099" t="str">
        <f t="shared" si="46"/>
        <v>1B2aii</v>
      </c>
      <c r="C4099" t="str">
        <f>Hoja1!$C$31</f>
        <v>CRUDO</v>
      </c>
      <c r="D4099" t="s">
        <v>13</v>
      </c>
      <c r="E4099" t="s">
        <v>320</v>
      </c>
      <c r="F4099" t="s">
        <v>859</v>
      </c>
      <c r="L4099" t="s">
        <v>30</v>
      </c>
      <c r="M4099">
        <f>'Venteo_Bombas Glicol_production'!AP54</f>
        <v>0</v>
      </c>
      <c r="N4099">
        <f>IFERROR(IF(L4099="CO2",M4099,IF(L4099="CH4",M4099*Hoja1!$C$19,BASEDEDATOS!M4099*Hoja1!$C$20)),0)</f>
        <v>0</v>
      </c>
    </row>
    <row r="4100" spans="2:14" x14ac:dyDescent="0.75">
      <c r="B4100" t="str">
        <f t="shared" si="46"/>
        <v>1B2aii</v>
      </c>
      <c r="C4100" t="str">
        <f>Hoja1!$C$31</f>
        <v>CRUDO</v>
      </c>
      <c r="D4100" t="s">
        <v>13</v>
      </c>
      <c r="E4100" t="s">
        <v>320</v>
      </c>
      <c r="F4100" t="s">
        <v>859</v>
      </c>
      <c r="L4100" t="s">
        <v>30</v>
      </c>
      <c r="M4100">
        <f>'Venteo_Bombas Glicol_production'!AP55</f>
        <v>0</v>
      </c>
      <c r="N4100">
        <f>IFERROR(IF(L4100="CO2",M4100,IF(L4100="CH4",M4100*Hoja1!$C$19,BASEDEDATOS!M4100*Hoja1!$C$20)),0)</f>
        <v>0</v>
      </c>
    </row>
    <row r="4101" spans="2:14" x14ac:dyDescent="0.75">
      <c r="B4101" t="str">
        <f t="shared" si="46"/>
        <v>1B2aii</v>
      </c>
      <c r="C4101" t="str">
        <f>Hoja1!$C$31</f>
        <v>CRUDO</v>
      </c>
      <c r="D4101" t="s">
        <v>13</v>
      </c>
      <c r="E4101" t="s">
        <v>320</v>
      </c>
      <c r="F4101" t="s">
        <v>859</v>
      </c>
      <c r="L4101" t="s">
        <v>30</v>
      </c>
      <c r="M4101">
        <f>'Venteo_Bombas Glicol_production'!AP56</f>
        <v>0</v>
      </c>
      <c r="N4101">
        <f>IFERROR(IF(L4101="CO2",M4101,IF(L4101="CH4",M4101*Hoja1!$C$19,BASEDEDATOS!M4101*Hoja1!$C$20)),0)</f>
        <v>0</v>
      </c>
    </row>
    <row r="4102" spans="2:14" x14ac:dyDescent="0.75">
      <c r="B4102" t="str">
        <f t="shared" si="46"/>
        <v>1B2aii</v>
      </c>
      <c r="C4102" t="str">
        <f>Hoja1!$C$31</f>
        <v>CRUDO</v>
      </c>
      <c r="D4102" t="s">
        <v>13</v>
      </c>
      <c r="E4102" t="s">
        <v>320</v>
      </c>
      <c r="F4102" t="s">
        <v>859</v>
      </c>
      <c r="L4102" t="s">
        <v>30</v>
      </c>
      <c r="M4102">
        <f>'Venteo_Bombas Glicol_production'!AP57</f>
        <v>0</v>
      </c>
      <c r="N4102">
        <f>IFERROR(IF(L4102="CO2",M4102,IF(L4102="CH4",M4102*Hoja1!$C$19,BASEDEDATOS!M4102*Hoja1!$C$20)),0)</f>
        <v>0</v>
      </c>
    </row>
    <row r="4103" spans="2:14" x14ac:dyDescent="0.75">
      <c r="B4103" t="str">
        <f t="shared" si="46"/>
        <v>1B2aii</v>
      </c>
      <c r="C4103" t="str">
        <f>Hoja1!$C$31</f>
        <v>CRUDO</v>
      </c>
      <c r="D4103" t="s">
        <v>13</v>
      </c>
      <c r="E4103" t="s">
        <v>320</v>
      </c>
      <c r="F4103" t="s">
        <v>859</v>
      </c>
      <c r="L4103" t="s">
        <v>30</v>
      </c>
      <c r="M4103">
        <f>'Venteo_Bombas Glicol_production'!AP58</f>
        <v>0</v>
      </c>
      <c r="N4103">
        <f>IFERROR(IF(L4103="CO2",M4103,IF(L4103="CH4",M4103*Hoja1!$C$19,BASEDEDATOS!M4103*Hoja1!$C$20)),0)</f>
        <v>0</v>
      </c>
    </row>
    <row r="4104" spans="2:14" x14ac:dyDescent="0.75">
      <c r="B4104" t="str">
        <f t="shared" si="46"/>
        <v>1B2aii</v>
      </c>
      <c r="C4104" t="str">
        <f>Hoja1!$C$31</f>
        <v>CRUDO</v>
      </c>
      <c r="D4104" t="s">
        <v>13</v>
      </c>
      <c r="E4104" t="s">
        <v>320</v>
      </c>
      <c r="F4104" t="s">
        <v>859</v>
      </c>
      <c r="L4104" t="s">
        <v>30</v>
      </c>
      <c r="M4104">
        <f>'Venteo_Bombas Glicol_production'!AP59</f>
        <v>0</v>
      </c>
      <c r="N4104">
        <f>IFERROR(IF(L4104="CO2",M4104,IF(L4104="CH4",M4104*Hoja1!$C$19,BASEDEDATOS!M4104*Hoja1!$C$20)),0)</f>
        <v>0</v>
      </c>
    </row>
    <row r="4105" spans="2:14" x14ac:dyDescent="0.75">
      <c r="B4105" t="str">
        <f t="shared" si="46"/>
        <v>1B2aii</v>
      </c>
      <c r="C4105" t="str">
        <f>Hoja1!$C$31</f>
        <v>CRUDO</v>
      </c>
      <c r="D4105" t="s">
        <v>13</v>
      </c>
      <c r="E4105" t="s">
        <v>320</v>
      </c>
      <c r="F4105" t="s">
        <v>859</v>
      </c>
      <c r="L4105" t="s">
        <v>30</v>
      </c>
      <c r="M4105">
        <f>'Venteo_Bombas Glicol_production'!AP60</f>
        <v>0</v>
      </c>
      <c r="N4105">
        <f>IFERROR(IF(L4105="CO2",M4105,IF(L4105="CH4",M4105*Hoja1!$C$19,BASEDEDATOS!M4105*Hoja1!$C$20)),0)</f>
        <v>0</v>
      </c>
    </row>
    <row r="4106" spans="2:14" x14ac:dyDescent="0.75">
      <c r="B4106" t="str">
        <f t="shared" si="46"/>
        <v>1B2aii</v>
      </c>
      <c r="C4106" t="str">
        <f>Hoja1!$C$31</f>
        <v>CRUDO</v>
      </c>
      <c r="D4106" t="s">
        <v>13</v>
      </c>
      <c r="E4106" t="s">
        <v>320</v>
      </c>
      <c r="F4106" t="s">
        <v>859</v>
      </c>
      <c r="L4106" t="s">
        <v>30</v>
      </c>
      <c r="M4106">
        <f>'Venteo_Bombas Glicol_production'!AP61</f>
        <v>0</v>
      </c>
      <c r="N4106">
        <f>IFERROR(IF(L4106="CO2",M4106,IF(L4106="CH4",M4106*Hoja1!$C$19,BASEDEDATOS!M4106*Hoja1!$C$20)),0)</f>
        <v>0</v>
      </c>
    </row>
    <row r="4107" spans="2:14" x14ac:dyDescent="0.75">
      <c r="B4107" t="str">
        <f t="shared" si="46"/>
        <v>1B2aii</v>
      </c>
      <c r="C4107" t="str">
        <f>Hoja1!$C$31</f>
        <v>CRUDO</v>
      </c>
      <c r="D4107" t="s">
        <v>13</v>
      </c>
      <c r="E4107" t="s">
        <v>320</v>
      </c>
      <c r="F4107" t="s">
        <v>859</v>
      </c>
      <c r="L4107" t="s">
        <v>30</v>
      </c>
      <c r="M4107">
        <f>'Venteo_Bombas Glicol_production'!AP62</f>
        <v>0</v>
      </c>
      <c r="N4107">
        <f>IFERROR(IF(L4107="CO2",M4107,IF(L4107="CH4",M4107*Hoja1!$C$19,BASEDEDATOS!M4107*Hoja1!$C$20)),0)</f>
        <v>0</v>
      </c>
    </row>
    <row r="4108" spans="2:14" x14ac:dyDescent="0.75">
      <c r="B4108" t="str">
        <f t="shared" si="46"/>
        <v>1B2aii</v>
      </c>
      <c r="C4108" t="str">
        <f>Hoja1!$C$31</f>
        <v>CRUDO</v>
      </c>
      <c r="D4108" t="s">
        <v>13</v>
      </c>
      <c r="E4108" t="s">
        <v>320</v>
      </c>
      <c r="F4108" t="s">
        <v>859</v>
      </c>
      <c r="L4108" t="s">
        <v>30</v>
      </c>
      <c r="M4108">
        <f>'Venteo_Bombas Glicol_production'!AP63</f>
        <v>0</v>
      </c>
      <c r="N4108">
        <f>IFERROR(IF(L4108="CO2",M4108,IF(L4108="CH4",M4108*Hoja1!$C$19,BASEDEDATOS!M4108*Hoja1!$C$20)),0)</f>
        <v>0</v>
      </c>
    </row>
    <row r="4109" spans="2:14" x14ac:dyDescent="0.75">
      <c r="B4109" t="str">
        <f t="shared" si="46"/>
        <v>1B2aii</v>
      </c>
      <c r="C4109" t="str">
        <f>Hoja1!$C$31</f>
        <v>CRUDO</v>
      </c>
      <c r="D4109" t="s">
        <v>13</v>
      </c>
      <c r="E4109" t="s">
        <v>320</v>
      </c>
      <c r="F4109" t="s">
        <v>859</v>
      </c>
      <c r="L4109" t="s">
        <v>30</v>
      </c>
      <c r="M4109">
        <f>'Venteo_Bombas Glicol_production'!AP64</f>
        <v>0</v>
      </c>
      <c r="N4109">
        <f>IFERROR(IF(L4109="CO2",M4109,IF(L4109="CH4",M4109*Hoja1!$C$19,BASEDEDATOS!M4109*Hoja1!$C$20)),0)</f>
        <v>0</v>
      </c>
    </row>
    <row r="4110" spans="2:14" x14ac:dyDescent="0.75">
      <c r="B4110" t="str">
        <f t="shared" si="46"/>
        <v>1B2aii</v>
      </c>
      <c r="C4110" t="str">
        <f>Hoja1!$C$31</f>
        <v>CRUDO</v>
      </c>
      <c r="D4110" t="s">
        <v>13</v>
      </c>
      <c r="E4110" t="s">
        <v>320</v>
      </c>
      <c r="F4110" t="s">
        <v>859</v>
      </c>
      <c r="L4110" t="s">
        <v>30</v>
      </c>
      <c r="M4110">
        <f>'Venteo_Bombas Glicol_production'!AP65</f>
        <v>0</v>
      </c>
      <c r="N4110">
        <f>IFERROR(IF(L4110="CO2",M4110,IF(L4110="CH4",M4110*Hoja1!$C$19,BASEDEDATOS!M4110*Hoja1!$C$20)),0)</f>
        <v>0</v>
      </c>
    </row>
    <row r="4111" spans="2:14" x14ac:dyDescent="0.75">
      <c r="B4111" t="str">
        <f t="shared" si="46"/>
        <v>1B2aii</v>
      </c>
      <c r="C4111" t="str">
        <f>Hoja1!$C$31</f>
        <v>CRUDO</v>
      </c>
      <c r="D4111" t="s">
        <v>13</v>
      </c>
      <c r="E4111" t="s">
        <v>320</v>
      </c>
      <c r="F4111" t="s">
        <v>859</v>
      </c>
      <c r="L4111" t="s">
        <v>30</v>
      </c>
      <c r="M4111">
        <f>'Venteo_Bombas Glicol_production'!AP66</f>
        <v>0</v>
      </c>
      <c r="N4111">
        <f>IFERROR(IF(L4111="CO2",M4111,IF(L4111="CH4",M4111*Hoja1!$C$19,BASEDEDATOS!M4111*Hoja1!$C$20)),0)</f>
        <v>0</v>
      </c>
    </row>
    <row r="4112" spans="2:14" x14ac:dyDescent="0.75">
      <c r="B4112" t="str">
        <f t="shared" si="46"/>
        <v>1B2aii</v>
      </c>
      <c r="C4112" t="str">
        <f>Hoja1!$C$31</f>
        <v>CRUDO</v>
      </c>
      <c r="D4112" t="s">
        <v>13</v>
      </c>
      <c r="E4112" t="s">
        <v>320</v>
      </c>
      <c r="F4112" t="s">
        <v>859</v>
      </c>
      <c r="L4112" t="s">
        <v>30</v>
      </c>
      <c r="M4112">
        <f>'Venteo_Bombas Glicol_production'!AP67</f>
        <v>0</v>
      </c>
      <c r="N4112">
        <f>IFERROR(IF(L4112="CO2",M4112,IF(L4112="CH4",M4112*Hoja1!$C$19,BASEDEDATOS!M4112*Hoja1!$C$20)),0)</f>
        <v>0</v>
      </c>
    </row>
    <row r="4113" spans="2:14" x14ac:dyDescent="0.75">
      <c r="B4113" t="str">
        <f t="shared" si="46"/>
        <v>1B2aii</v>
      </c>
      <c r="C4113" t="str">
        <f>Hoja1!$C$31</f>
        <v>CRUDO</v>
      </c>
      <c r="D4113" t="s">
        <v>13</v>
      </c>
      <c r="E4113" t="s">
        <v>320</v>
      </c>
      <c r="F4113" t="s">
        <v>859</v>
      </c>
      <c r="L4113" t="s">
        <v>30</v>
      </c>
      <c r="M4113">
        <f>'Venteo_Bombas Glicol_production'!AP68</f>
        <v>0</v>
      </c>
      <c r="N4113">
        <f>IFERROR(IF(L4113="CO2",M4113,IF(L4113="CH4",M4113*Hoja1!$C$19,BASEDEDATOS!M4113*Hoja1!$C$20)),0)</f>
        <v>0</v>
      </c>
    </row>
    <row r="4114" spans="2:14" x14ac:dyDescent="0.75">
      <c r="B4114" t="str">
        <f t="shared" si="46"/>
        <v>1B2aii</v>
      </c>
      <c r="C4114" t="str">
        <f>Hoja1!$C$31</f>
        <v>CRUDO</v>
      </c>
      <c r="D4114" t="s">
        <v>13</v>
      </c>
      <c r="E4114" t="s">
        <v>320</v>
      </c>
      <c r="F4114" t="s">
        <v>859</v>
      </c>
      <c r="L4114" t="s">
        <v>30</v>
      </c>
      <c r="M4114">
        <f>'Venteo_Bombas Glicol_production'!AP69</f>
        <v>0</v>
      </c>
      <c r="N4114">
        <f>IFERROR(IF(L4114="CO2",M4114,IF(L4114="CH4",M4114*Hoja1!$C$19,BASEDEDATOS!M4114*Hoja1!$C$20)),0)</f>
        <v>0</v>
      </c>
    </row>
    <row r="4115" spans="2:14" x14ac:dyDescent="0.75">
      <c r="B4115" t="str">
        <f t="shared" si="46"/>
        <v>1B2aii</v>
      </c>
      <c r="C4115" t="str">
        <f>Hoja1!$C$31</f>
        <v>CRUDO</v>
      </c>
      <c r="D4115" t="s">
        <v>13</v>
      </c>
      <c r="E4115" t="s">
        <v>320</v>
      </c>
      <c r="F4115" t="s">
        <v>859</v>
      </c>
      <c r="L4115" t="s">
        <v>30</v>
      </c>
      <c r="M4115">
        <f>'Venteo_Bombas Glicol_production'!AP70</f>
        <v>0</v>
      </c>
      <c r="N4115">
        <f>IFERROR(IF(L4115="CO2",M4115,IF(L4115="CH4",M4115*Hoja1!$C$19,BASEDEDATOS!M4115*Hoja1!$C$20)),0)</f>
        <v>0</v>
      </c>
    </row>
    <row r="4116" spans="2:14" x14ac:dyDescent="0.75">
      <c r="B4116" t="str">
        <f t="shared" si="46"/>
        <v>1B2aii</v>
      </c>
      <c r="C4116" t="str">
        <f>Hoja1!$C$31</f>
        <v>CRUDO</v>
      </c>
      <c r="D4116" t="s">
        <v>13</v>
      </c>
      <c r="E4116" t="s">
        <v>320</v>
      </c>
      <c r="F4116" t="s">
        <v>859</v>
      </c>
      <c r="L4116" t="s">
        <v>30</v>
      </c>
      <c r="M4116">
        <f>'Venteo_Bombas Glicol_production'!AP71</f>
        <v>0</v>
      </c>
      <c r="N4116">
        <f>IFERROR(IF(L4116="CO2",M4116,IF(L4116="CH4",M4116*Hoja1!$C$19,BASEDEDATOS!M4116*Hoja1!$C$20)),0)</f>
        <v>0</v>
      </c>
    </row>
    <row r="4117" spans="2:14" x14ac:dyDescent="0.75">
      <c r="B4117" t="str">
        <f t="shared" si="46"/>
        <v>1B2aii</v>
      </c>
      <c r="C4117" t="str">
        <f>Hoja1!$C$31</f>
        <v>CRUDO</v>
      </c>
      <c r="D4117" t="s">
        <v>13</v>
      </c>
      <c r="E4117" t="s">
        <v>320</v>
      </c>
      <c r="F4117" t="s">
        <v>859</v>
      </c>
      <c r="L4117" t="s">
        <v>30</v>
      </c>
      <c r="M4117">
        <f>'Venteo_Bombas Glicol_production'!AP72</f>
        <v>0</v>
      </c>
      <c r="N4117">
        <f>IFERROR(IF(L4117="CO2",M4117,IF(L4117="CH4",M4117*Hoja1!$C$19,BASEDEDATOS!M4117*Hoja1!$C$20)),0)</f>
        <v>0</v>
      </c>
    </row>
    <row r="4118" spans="2:14" x14ac:dyDescent="0.75">
      <c r="B4118" t="str">
        <f t="shared" si="46"/>
        <v>1B2aii</v>
      </c>
      <c r="C4118" t="str">
        <f>Hoja1!$C$31</f>
        <v>CRUDO</v>
      </c>
      <c r="D4118" t="s">
        <v>13</v>
      </c>
      <c r="E4118" t="s">
        <v>320</v>
      </c>
      <c r="F4118" t="s">
        <v>859</v>
      </c>
      <c r="L4118" t="s">
        <v>30</v>
      </c>
      <c r="M4118">
        <f>'Venteo_Bombas Glicol_production'!AP73</f>
        <v>0</v>
      </c>
      <c r="N4118">
        <f>IFERROR(IF(L4118="CO2",M4118,IF(L4118="CH4",M4118*Hoja1!$C$19,BASEDEDATOS!M4118*Hoja1!$C$20)),0)</f>
        <v>0</v>
      </c>
    </row>
    <row r="4119" spans="2:14" x14ac:dyDescent="0.75">
      <c r="B4119" t="str">
        <f t="shared" si="46"/>
        <v>1B2aii</v>
      </c>
      <c r="C4119" t="str">
        <f>Hoja1!$C$31</f>
        <v>CRUDO</v>
      </c>
      <c r="D4119" t="s">
        <v>13</v>
      </c>
      <c r="E4119" t="s">
        <v>320</v>
      </c>
      <c r="F4119" t="s">
        <v>859</v>
      </c>
      <c r="L4119" t="s">
        <v>30</v>
      </c>
      <c r="M4119">
        <f>'Venteo_Bombas Glicol_production'!AP74</f>
        <v>0</v>
      </c>
      <c r="N4119">
        <f>IFERROR(IF(L4119="CO2",M4119,IF(L4119="CH4",M4119*Hoja1!$C$19,BASEDEDATOS!M4119*Hoja1!$C$20)),0)</f>
        <v>0</v>
      </c>
    </row>
    <row r="4120" spans="2:14" x14ac:dyDescent="0.75">
      <c r="B4120" t="str">
        <f t="shared" si="46"/>
        <v>1B2aii</v>
      </c>
      <c r="C4120" t="str">
        <f>Hoja1!$C$31</f>
        <v>CRUDO</v>
      </c>
      <c r="D4120" t="s">
        <v>13</v>
      </c>
      <c r="E4120" t="s">
        <v>320</v>
      </c>
      <c r="F4120" t="s">
        <v>859</v>
      </c>
      <c r="L4120" t="s">
        <v>30</v>
      </c>
      <c r="M4120">
        <f>'Venteo_Bombas Glicol_production'!AP75</f>
        <v>0</v>
      </c>
      <c r="N4120">
        <f>IFERROR(IF(L4120="CO2",M4120,IF(L4120="CH4",M4120*Hoja1!$C$19,BASEDEDATOS!M4120*Hoja1!$C$20)),0)</f>
        <v>0</v>
      </c>
    </row>
    <row r="4121" spans="2:14" x14ac:dyDescent="0.75">
      <c r="B4121" t="str">
        <f t="shared" si="46"/>
        <v>1B2aii</v>
      </c>
      <c r="C4121" t="str">
        <f>Hoja1!$C$31</f>
        <v>CRUDO</v>
      </c>
      <c r="D4121" t="s">
        <v>13</v>
      </c>
      <c r="E4121" t="s">
        <v>320</v>
      </c>
      <c r="F4121" t="s">
        <v>859</v>
      </c>
      <c r="L4121" t="s">
        <v>30</v>
      </c>
      <c r="M4121">
        <f>'Venteo_Bombas Glicol_production'!AP76</f>
        <v>0</v>
      </c>
      <c r="N4121">
        <f>IFERROR(IF(L4121="CO2",M4121,IF(L4121="CH4",M4121*Hoja1!$C$19,BASEDEDATOS!M4121*Hoja1!$C$20)),0)</f>
        <v>0</v>
      </c>
    </row>
    <row r="4122" spans="2:14" x14ac:dyDescent="0.75">
      <c r="B4122" t="str">
        <f t="shared" si="46"/>
        <v>1B2aii</v>
      </c>
      <c r="C4122" t="str">
        <f>Hoja1!$C$31</f>
        <v>CRUDO</v>
      </c>
      <c r="D4122" t="s">
        <v>13</v>
      </c>
      <c r="E4122" t="s">
        <v>320</v>
      </c>
      <c r="F4122" t="s">
        <v>859</v>
      </c>
      <c r="L4122" t="s">
        <v>30</v>
      </c>
      <c r="M4122">
        <f>'Venteo_Bombas Glicol_production'!AP77</f>
        <v>0</v>
      </c>
      <c r="N4122">
        <f>IFERROR(IF(L4122="CO2",M4122,IF(L4122="CH4",M4122*Hoja1!$C$19,BASEDEDATOS!M4122*Hoja1!$C$20)),0)</f>
        <v>0</v>
      </c>
    </row>
    <row r="4123" spans="2:14" x14ac:dyDescent="0.75">
      <c r="B4123" t="str">
        <f t="shared" si="46"/>
        <v>1B2aii</v>
      </c>
      <c r="C4123" t="str">
        <f>Hoja1!$C$31</f>
        <v>CRUDO</v>
      </c>
      <c r="D4123" t="s">
        <v>13</v>
      </c>
      <c r="E4123" t="s">
        <v>320</v>
      </c>
      <c r="F4123" t="s">
        <v>859</v>
      </c>
      <c r="L4123" t="s">
        <v>30</v>
      </c>
      <c r="M4123">
        <f>'Venteo_Bombas Glicol_production'!AP78</f>
        <v>0</v>
      </c>
      <c r="N4123">
        <f>IFERROR(IF(L4123="CO2",M4123,IF(L4123="CH4",M4123*Hoja1!$C$19,BASEDEDATOS!M4123*Hoja1!$C$20)),0)</f>
        <v>0</v>
      </c>
    </row>
    <row r="4124" spans="2:14" x14ac:dyDescent="0.75">
      <c r="B4124" t="str">
        <f t="shared" si="46"/>
        <v>1B2aii</v>
      </c>
      <c r="C4124" t="str">
        <f>Hoja1!$C$31</f>
        <v>CRUDO</v>
      </c>
      <c r="D4124" t="s">
        <v>13</v>
      </c>
      <c r="E4124" t="s">
        <v>320</v>
      </c>
      <c r="F4124" t="s">
        <v>859</v>
      </c>
      <c r="L4124" t="s">
        <v>30</v>
      </c>
      <c r="M4124">
        <f>'Venteo_Bombas Glicol_production'!AP79</f>
        <v>0</v>
      </c>
      <c r="N4124">
        <f>IFERROR(IF(L4124="CO2",M4124,IF(L4124="CH4",M4124*Hoja1!$C$19,BASEDEDATOS!M4124*Hoja1!$C$20)),0)</f>
        <v>0</v>
      </c>
    </row>
    <row r="4125" spans="2:14" x14ac:dyDescent="0.75">
      <c r="B4125" t="str">
        <f t="shared" si="46"/>
        <v>1B2aii</v>
      </c>
      <c r="C4125" t="str">
        <f>Hoja1!$C$31</f>
        <v>CRUDO</v>
      </c>
      <c r="D4125" t="s">
        <v>13</v>
      </c>
      <c r="E4125" t="s">
        <v>320</v>
      </c>
      <c r="F4125" t="s">
        <v>859</v>
      </c>
      <c r="L4125" t="s">
        <v>30</v>
      </c>
      <c r="M4125">
        <f>'Venteo_Bombas Glicol_production'!AP80</f>
        <v>0</v>
      </c>
      <c r="N4125">
        <f>IFERROR(IF(L4125="CO2",M4125,IF(L4125="CH4",M4125*Hoja1!$C$19,BASEDEDATOS!M4125*Hoja1!$C$20)),0)</f>
        <v>0</v>
      </c>
    </row>
    <row r="4126" spans="2:14" x14ac:dyDescent="0.75">
      <c r="B4126" t="str">
        <f t="shared" si="46"/>
        <v>1B2aii</v>
      </c>
      <c r="C4126" t="str">
        <f>Hoja1!$C$31</f>
        <v>CRUDO</v>
      </c>
      <c r="D4126" t="s">
        <v>13</v>
      </c>
      <c r="E4126" t="s">
        <v>320</v>
      </c>
      <c r="F4126" t="s">
        <v>859</v>
      </c>
      <c r="L4126" t="s">
        <v>30</v>
      </c>
      <c r="M4126">
        <f>'Venteo_Bombas Glicol_production'!AP81</f>
        <v>0</v>
      </c>
      <c r="N4126">
        <f>IFERROR(IF(L4126="CO2",M4126,IF(L4126="CH4",M4126*Hoja1!$C$19,BASEDEDATOS!M4126*Hoja1!$C$20)),0)</f>
        <v>0</v>
      </c>
    </row>
    <row r="4127" spans="2:14" x14ac:dyDescent="0.75">
      <c r="B4127" t="str">
        <f t="shared" si="46"/>
        <v>1B2aii</v>
      </c>
      <c r="C4127" t="str">
        <f>Hoja1!$C$31</f>
        <v>CRUDO</v>
      </c>
      <c r="D4127" t="s">
        <v>13</v>
      </c>
      <c r="E4127" t="s">
        <v>320</v>
      </c>
      <c r="F4127" t="s">
        <v>859</v>
      </c>
      <c r="L4127" t="s">
        <v>30</v>
      </c>
      <c r="M4127">
        <f>'Venteo_Bombas Glicol_production'!AP82</f>
        <v>0</v>
      </c>
      <c r="N4127">
        <f>IFERROR(IF(L4127="CO2",M4127,IF(L4127="CH4",M4127*Hoja1!$C$19,BASEDEDATOS!M4127*Hoja1!$C$20)),0)</f>
        <v>0</v>
      </c>
    </row>
    <row r="4128" spans="2:14" x14ac:dyDescent="0.75">
      <c r="B4128" t="str">
        <f t="shared" si="46"/>
        <v>1B2aii</v>
      </c>
      <c r="C4128" t="str">
        <f>Hoja1!$C$31</f>
        <v>CRUDO</v>
      </c>
      <c r="D4128" t="s">
        <v>13</v>
      </c>
      <c r="E4128" t="s">
        <v>320</v>
      </c>
      <c r="F4128" t="s">
        <v>859</v>
      </c>
      <c r="L4128" t="s">
        <v>30</v>
      </c>
      <c r="M4128">
        <f>'Venteo_Bombas Glicol_production'!AP83</f>
        <v>0</v>
      </c>
      <c r="N4128">
        <f>IFERROR(IF(L4128="CO2",M4128,IF(L4128="CH4",M4128*Hoja1!$C$19,BASEDEDATOS!M4128*Hoja1!$C$20)),0)</f>
        <v>0</v>
      </c>
    </row>
    <row r="4129" spans="2:14" x14ac:dyDescent="0.75">
      <c r="B4129" t="str">
        <f t="shared" si="46"/>
        <v>1B2aii</v>
      </c>
      <c r="C4129" t="str">
        <f>Hoja1!$C$31</f>
        <v>CRUDO</v>
      </c>
      <c r="D4129" t="s">
        <v>13</v>
      </c>
      <c r="E4129" t="s">
        <v>320</v>
      </c>
      <c r="F4129" t="s">
        <v>859</v>
      </c>
      <c r="L4129" t="s">
        <v>30</v>
      </c>
      <c r="M4129">
        <f>'Venteo_Bombas Glicol_production'!AP84</f>
        <v>0</v>
      </c>
      <c r="N4129">
        <f>IFERROR(IF(L4129="CO2",M4129,IF(L4129="CH4",M4129*Hoja1!$C$19,BASEDEDATOS!M4129*Hoja1!$C$20)),0)</f>
        <v>0</v>
      </c>
    </row>
    <row r="4130" spans="2:14" x14ac:dyDescent="0.75">
      <c r="B4130" t="str">
        <f t="shared" si="46"/>
        <v>1B2aii</v>
      </c>
      <c r="C4130" t="str">
        <f>Hoja1!$C$31</f>
        <v>CRUDO</v>
      </c>
      <c r="D4130" t="s">
        <v>13</v>
      </c>
      <c r="E4130" t="s">
        <v>320</v>
      </c>
      <c r="F4130" t="s">
        <v>859</v>
      </c>
      <c r="L4130" t="s">
        <v>30</v>
      </c>
      <c r="M4130">
        <f>'Venteo_Bombas Glicol_production'!AP85</f>
        <v>0</v>
      </c>
      <c r="N4130">
        <f>IFERROR(IF(L4130="CO2",M4130,IF(L4130="CH4",M4130*Hoja1!$C$19,BASEDEDATOS!M4130*Hoja1!$C$20)),0)</f>
        <v>0</v>
      </c>
    </row>
    <row r="4131" spans="2:14" x14ac:dyDescent="0.75">
      <c r="B4131" t="str">
        <f t="shared" ref="B4131:B4194" si="47">IF(C4131="CRUDO","1B2aii","1B2bii")</f>
        <v>1B2aii</v>
      </c>
      <c r="C4131" t="str">
        <f>Hoja1!$C$31</f>
        <v>CRUDO</v>
      </c>
      <c r="D4131" t="s">
        <v>13</v>
      </c>
      <c r="E4131" t="s">
        <v>320</v>
      </c>
      <c r="F4131" t="s">
        <v>859</v>
      </c>
      <c r="L4131" t="s">
        <v>30</v>
      </c>
      <c r="M4131">
        <f>'Venteo_Bombas Glicol_production'!AP86</f>
        <v>0</v>
      </c>
      <c r="N4131">
        <f>IFERROR(IF(L4131="CO2",M4131,IF(L4131="CH4",M4131*Hoja1!$C$19,BASEDEDATOS!M4131*Hoja1!$C$20)),0)</f>
        <v>0</v>
      </c>
    </row>
    <row r="4132" spans="2:14" x14ac:dyDescent="0.75">
      <c r="B4132" t="str">
        <f t="shared" si="47"/>
        <v>1B2aii</v>
      </c>
      <c r="C4132" t="str">
        <f>Hoja1!$C$31</f>
        <v>CRUDO</v>
      </c>
      <c r="D4132" t="s">
        <v>13</v>
      </c>
      <c r="E4132" t="s">
        <v>320</v>
      </c>
      <c r="F4132" t="s">
        <v>859</v>
      </c>
      <c r="L4132" t="s">
        <v>30</v>
      </c>
      <c r="M4132">
        <f>'Venteo_Bombas Glicol_production'!AP87</f>
        <v>0</v>
      </c>
      <c r="N4132">
        <f>IFERROR(IF(L4132="CO2",M4132,IF(L4132="CH4",M4132*Hoja1!$C$19,BASEDEDATOS!M4132*Hoja1!$C$20)),0)</f>
        <v>0</v>
      </c>
    </row>
    <row r="4133" spans="2:14" x14ac:dyDescent="0.75">
      <c r="B4133" t="str">
        <f t="shared" si="47"/>
        <v>1B2aii</v>
      </c>
      <c r="C4133" t="str">
        <f>Hoja1!$C$31</f>
        <v>CRUDO</v>
      </c>
      <c r="D4133" t="s">
        <v>13</v>
      </c>
      <c r="E4133" t="s">
        <v>320</v>
      </c>
      <c r="F4133" t="s">
        <v>859</v>
      </c>
      <c r="L4133" t="s">
        <v>30</v>
      </c>
      <c r="M4133">
        <f>'Venteo_Bombas Glicol_production'!AP88</f>
        <v>0</v>
      </c>
      <c r="N4133">
        <f>IFERROR(IF(L4133="CO2",M4133,IF(L4133="CH4",M4133*Hoja1!$C$19,BASEDEDATOS!M4133*Hoja1!$C$20)),0)</f>
        <v>0</v>
      </c>
    </row>
    <row r="4134" spans="2:14" x14ac:dyDescent="0.75">
      <c r="B4134" t="str">
        <f t="shared" si="47"/>
        <v>1B2aii</v>
      </c>
      <c r="C4134" t="str">
        <f>Hoja1!$C$31</f>
        <v>CRUDO</v>
      </c>
      <c r="D4134" t="s">
        <v>13</v>
      </c>
      <c r="E4134" t="s">
        <v>320</v>
      </c>
      <c r="F4134" t="s">
        <v>859</v>
      </c>
      <c r="L4134" t="s">
        <v>30</v>
      </c>
      <c r="M4134">
        <f>'Venteo_Bombas Glicol_production'!AP89</f>
        <v>0</v>
      </c>
      <c r="N4134">
        <f>IFERROR(IF(L4134="CO2",M4134,IF(L4134="CH4",M4134*Hoja1!$C$19,BASEDEDATOS!M4134*Hoja1!$C$20)),0)</f>
        <v>0</v>
      </c>
    </row>
    <row r="4135" spans="2:14" x14ac:dyDescent="0.75">
      <c r="B4135" t="str">
        <f t="shared" si="47"/>
        <v>1B2aii</v>
      </c>
      <c r="C4135" t="str">
        <f>Hoja1!$C$31</f>
        <v>CRUDO</v>
      </c>
      <c r="D4135" t="s">
        <v>13</v>
      </c>
      <c r="E4135" t="s">
        <v>320</v>
      </c>
      <c r="F4135" t="s">
        <v>859</v>
      </c>
      <c r="L4135" t="s">
        <v>30</v>
      </c>
      <c r="M4135">
        <f>'Venteo_Bombas Glicol_production'!AP90</f>
        <v>0</v>
      </c>
      <c r="N4135">
        <f>IFERROR(IF(L4135="CO2",M4135,IF(L4135="CH4",M4135*Hoja1!$C$19,BASEDEDATOS!M4135*Hoja1!$C$20)),0)</f>
        <v>0</v>
      </c>
    </row>
    <row r="4136" spans="2:14" x14ac:dyDescent="0.75">
      <c r="B4136" t="str">
        <f t="shared" si="47"/>
        <v>1B2aii</v>
      </c>
      <c r="C4136" t="str">
        <f>Hoja1!$C$31</f>
        <v>CRUDO</v>
      </c>
      <c r="D4136" t="s">
        <v>13</v>
      </c>
      <c r="E4136" t="s">
        <v>320</v>
      </c>
      <c r="F4136" t="s">
        <v>859</v>
      </c>
      <c r="L4136" t="s">
        <v>30</v>
      </c>
      <c r="M4136">
        <f>'Venteo_Bombas Glicol_production'!AP91</f>
        <v>0</v>
      </c>
      <c r="N4136">
        <f>IFERROR(IF(L4136="CO2",M4136,IF(L4136="CH4",M4136*Hoja1!$C$19,BASEDEDATOS!M4136*Hoja1!$C$20)),0)</f>
        <v>0</v>
      </c>
    </row>
    <row r="4137" spans="2:14" x14ac:dyDescent="0.75">
      <c r="B4137" t="str">
        <f t="shared" si="47"/>
        <v>1B2aii</v>
      </c>
      <c r="C4137" t="str">
        <f>Hoja1!$C$31</f>
        <v>CRUDO</v>
      </c>
      <c r="D4137" t="s">
        <v>13</v>
      </c>
      <c r="E4137" t="s">
        <v>320</v>
      </c>
      <c r="F4137" t="s">
        <v>859</v>
      </c>
      <c r="L4137" t="s">
        <v>30</v>
      </c>
      <c r="M4137">
        <f>'Venteo_Bombas Glicol_production'!AP92</f>
        <v>0</v>
      </c>
      <c r="N4137">
        <f>IFERROR(IF(L4137="CO2",M4137,IF(L4137="CH4",M4137*Hoja1!$C$19,BASEDEDATOS!M4137*Hoja1!$C$20)),0)</f>
        <v>0</v>
      </c>
    </row>
    <row r="4138" spans="2:14" x14ac:dyDescent="0.75">
      <c r="B4138" t="str">
        <f t="shared" si="47"/>
        <v>1B2aii</v>
      </c>
      <c r="C4138" t="str">
        <f>Hoja1!$C$31</f>
        <v>CRUDO</v>
      </c>
      <c r="D4138" t="s">
        <v>13</v>
      </c>
      <c r="E4138" t="s">
        <v>320</v>
      </c>
      <c r="F4138" t="s">
        <v>859</v>
      </c>
      <c r="L4138" t="s">
        <v>30</v>
      </c>
      <c r="M4138">
        <f>'Venteo_Bombas Glicol_production'!AP93</f>
        <v>0</v>
      </c>
      <c r="N4138">
        <f>IFERROR(IF(L4138="CO2",M4138,IF(L4138="CH4",M4138*Hoja1!$C$19,BASEDEDATOS!M4138*Hoja1!$C$20)),0)</f>
        <v>0</v>
      </c>
    </row>
    <row r="4139" spans="2:14" x14ac:dyDescent="0.75">
      <c r="B4139" t="str">
        <f t="shared" si="47"/>
        <v>1B2aii</v>
      </c>
      <c r="C4139" t="str">
        <f>Hoja1!$C$31</f>
        <v>CRUDO</v>
      </c>
      <c r="D4139" t="s">
        <v>13</v>
      </c>
      <c r="E4139" t="s">
        <v>320</v>
      </c>
      <c r="F4139" t="s">
        <v>859</v>
      </c>
      <c r="L4139" t="s">
        <v>30</v>
      </c>
      <c r="M4139">
        <f>'Venteo_Bombas Glicol_production'!AP94</f>
        <v>0</v>
      </c>
      <c r="N4139">
        <f>IFERROR(IF(L4139="CO2",M4139,IF(L4139="CH4",M4139*Hoja1!$C$19,BASEDEDATOS!M4139*Hoja1!$C$20)),0)</f>
        <v>0</v>
      </c>
    </row>
    <row r="4140" spans="2:14" x14ac:dyDescent="0.75">
      <c r="B4140" t="str">
        <f t="shared" si="47"/>
        <v>1B2aii</v>
      </c>
      <c r="C4140" t="str">
        <f>Hoja1!$C$31</f>
        <v>CRUDO</v>
      </c>
      <c r="D4140" t="s">
        <v>13</v>
      </c>
      <c r="E4140" t="s">
        <v>320</v>
      </c>
      <c r="F4140" t="s">
        <v>859</v>
      </c>
      <c r="L4140" t="s">
        <v>30</v>
      </c>
      <c r="M4140">
        <f>'Venteo_Bombas Glicol_production'!AP95</f>
        <v>0</v>
      </c>
      <c r="N4140">
        <f>IFERROR(IF(L4140="CO2",M4140,IF(L4140="CH4",M4140*Hoja1!$C$19,BASEDEDATOS!M4140*Hoja1!$C$20)),0)</f>
        <v>0</v>
      </c>
    </row>
    <row r="4141" spans="2:14" x14ac:dyDescent="0.75">
      <c r="B4141" t="str">
        <f t="shared" si="47"/>
        <v>1B2aii</v>
      </c>
      <c r="C4141" t="str">
        <f>Hoja1!$C$31</f>
        <v>CRUDO</v>
      </c>
      <c r="D4141" t="s">
        <v>13</v>
      </c>
      <c r="E4141" t="s">
        <v>320</v>
      </c>
      <c r="F4141" t="s">
        <v>859</v>
      </c>
      <c r="L4141" t="s">
        <v>30</v>
      </c>
      <c r="M4141">
        <f>'Venteo_Bombas Glicol_production'!AP96</f>
        <v>0</v>
      </c>
      <c r="N4141">
        <f>IFERROR(IF(L4141="CO2",M4141,IF(L4141="CH4",M4141*Hoja1!$C$19,BASEDEDATOS!M4141*Hoja1!$C$20)),0)</f>
        <v>0</v>
      </c>
    </row>
    <row r="4142" spans="2:14" x14ac:dyDescent="0.75">
      <c r="B4142" t="str">
        <f t="shared" si="47"/>
        <v>1B2aii</v>
      </c>
      <c r="C4142" t="str">
        <f>Hoja1!$C$31</f>
        <v>CRUDO</v>
      </c>
      <c r="D4142" t="s">
        <v>13</v>
      </c>
      <c r="E4142" t="s">
        <v>320</v>
      </c>
      <c r="F4142" t="s">
        <v>859</v>
      </c>
      <c r="L4142" t="s">
        <v>30</v>
      </c>
      <c r="M4142">
        <f>'Venteo_Bombas Glicol_production'!AP97</f>
        <v>0</v>
      </c>
      <c r="N4142">
        <f>IFERROR(IF(L4142="CO2",M4142,IF(L4142="CH4",M4142*Hoja1!$C$19,BASEDEDATOS!M4142*Hoja1!$C$20)),0)</f>
        <v>0</v>
      </c>
    </row>
    <row r="4143" spans="2:14" x14ac:dyDescent="0.75">
      <c r="B4143" t="str">
        <f t="shared" si="47"/>
        <v>1B2aii</v>
      </c>
      <c r="C4143" t="str">
        <f>Hoja1!$C$31</f>
        <v>CRUDO</v>
      </c>
      <c r="D4143" t="s">
        <v>13</v>
      </c>
      <c r="E4143" t="s">
        <v>320</v>
      </c>
      <c r="F4143" t="s">
        <v>859</v>
      </c>
      <c r="L4143" t="s">
        <v>30</v>
      </c>
      <c r="M4143">
        <f>'Venteo_Bombas Glicol_production'!AP98</f>
        <v>0</v>
      </c>
      <c r="N4143">
        <f>IFERROR(IF(L4143="CO2",M4143,IF(L4143="CH4",M4143*Hoja1!$C$19,BASEDEDATOS!M4143*Hoja1!$C$20)),0)</f>
        <v>0</v>
      </c>
    </row>
    <row r="4144" spans="2:14" x14ac:dyDescent="0.75">
      <c r="B4144" t="str">
        <f t="shared" si="47"/>
        <v>1B2aii</v>
      </c>
      <c r="C4144" t="str">
        <f>Hoja1!$C$31</f>
        <v>CRUDO</v>
      </c>
      <c r="D4144" t="s">
        <v>13</v>
      </c>
      <c r="E4144" t="s">
        <v>320</v>
      </c>
      <c r="F4144" t="s">
        <v>859</v>
      </c>
      <c r="L4144" t="s">
        <v>30</v>
      </c>
      <c r="M4144">
        <f>'Venteo_Bombas Glicol_production'!AP99</f>
        <v>0</v>
      </c>
      <c r="N4144">
        <f>IFERROR(IF(L4144="CO2",M4144,IF(L4144="CH4",M4144*Hoja1!$C$19,BASEDEDATOS!M4144*Hoja1!$C$20)),0)</f>
        <v>0</v>
      </c>
    </row>
    <row r="4145" spans="2:14" x14ac:dyDescent="0.75">
      <c r="B4145" t="str">
        <f t="shared" si="47"/>
        <v>1B2aii</v>
      </c>
      <c r="C4145" t="str">
        <f>Hoja1!$C$31</f>
        <v>CRUDO</v>
      </c>
      <c r="D4145" t="s">
        <v>13</v>
      </c>
      <c r="E4145" t="s">
        <v>320</v>
      </c>
      <c r="F4145" t="s">
        <v>859</v>
      </c>
      <c r="L4145" t="s">
        <v>30</v>
      </c>
      <c r="M4145">
        <f>'Venteo_Bombas Glicol_production'!AP100</f>
        <v>0</v>
      </c>
      <c r="N4145">
        <f>IFERROR(IF(L4145="CO2",M4145,IF(L4145="CH4",M4145*Hoja1!$C$19,BASEDEDATOS!M4145*Hoja1!$C$20)),0)</f>
        <v>0</v>
      </c>
    </row>
    <row r="4146" spans="2:14" x14ac:dyDescent="0.75">
      <c r="B4146" t="str">
        <f t="shared" si="47"/>
        <v>1B2aii</v>
      </c>
      <c r="C4146" t="str">
        <f>Hoja1!$C$31</f>
        <v>CRUDO</v>
      </c>
      <c r="D4146" t="s">
        <v>13</v>
      </c>
      <c r="E4146" t="s">
        <v>320</v>
      </c>
      <c r="F4146" t="s">
        <v>859</v>
      </c>
      <c r="L4146" t="s">
        <v>30</v>
      </c>
      <c r="M4146">
        <f>'Venteo_Bombas Glicol_production'!AP101</f>
        <v>0</v>
      </c>
      <c r="N4146">
        <f>IFERROR(IF(L4146="CO2",M4146,IF(L4146="CH4",M4146*Hoja1!$C$19,BASEDEDATOS!M4146*Hoja1!$C$20)),0)</f>
        <v>0</v>
      </c>
    </row>
    <row r="4147" spans="2:14" x14ac:dyDescent="0.75">
      <c r="B4147" t="str">
        <f t="shared" si="47"/>
        <v>1B2aii</v>
      </c>
      <c r="C4147" t="str">
        <f>Hoja1!$C$31</f>
        <v>CRUDO</v>
      </c>
      <c r="D4147" t="s">
        <v>13</v>
      </c>
      <c r="E4147" t="s">
        <v>320</v>
      </c>
      <c r="F4147" t="s">
        <v>859</v>
      </c>
      <c r="L4147" t="s">
        <v>30</v>
      </c>
      <c r="M4147">
        <f>'Venteo_Bombas Glicol_production'!AP102</f>
        <v>0</v>
      </c>
      <c r="N4147">
        <f>IFERROR(IF(L4147="CO2",M4147,IF(L4147="CH4",M4147*Hoja1!$C$19,BASEDEDATOS!M4147*Hoja1!$C$20)),0)</f>
        <v>0</v>
      </c>
    </row>
    <row r="4148" spans="2:14" x14ac:dyDescent="0.75">
      <c r="B4148" t="str">
        <f t="shared" si="47"/>
        <v>1B2aii</v>
      </c>
      <c r="C4148" t="str">
        <f>Hoja1!$C$31</f>
        <v>CRUDO</v>
      </c>
      <c r="D4148" t="s">
        <v>13</v>
      </c>
      <c r="E4148" t="s">
        <v>320</v>
      </c>
      <c r="F4148" t="s">
        <v>859</v>
      </c>
      <c r="L4148" t="s">
        <v>30</v>
      </c>
      <c r="M4148">
        <f>'Venteo_Bombas Glicol_production'!AP103</f>
        <v>0</v>
      </c>
      <c r="N4148">
        <f>IFERROR(IF(L4148="CO2",M4148,IF(L4148="CH4",M4148*Hoja1!$C$19,BASEDEDATOS!M4148*Hoja1!$C$20)),0)</f>
        <v>0</v>
      </c>
    </row>
    <row r="4149" spans="2:14" x14ac:dyDescent="0.75">
      <c r="B4149" t="str">
        <f t="shared" si="47"/>
        <v>1B2aii</v>
      </c>
      <c r="C4149" t="str">
        <f>Hoja1!$C$31</f>
        <v>CRUDO</v>
      </c>
      <c r="D4149" t="s">
        <v>13</v>
      </c>
      <c r="E4149" t="s">
        <v>320</v>
      </c>
      <c r="F4149" t="s">
        <v>859</v>
      </c>
      <c r="L4149" t="s">
        <v>30</v>
      </c>
      <c r="M4149">
        <f>'Venteo_Bombas Glicol_production'!AP104</f>
        <v>0</v>
      </c>
      <c r="N4149">
        <f>IFERROR(IF(L4149="CO2",M4149,IF(L4149="CH4",M4149*Hoja1!$C$19,BASEDEDATOS!M4149*Hoja1!$C$20)),0)</f>
        <v>0</v>
      </c>
    </row>
    <row r="4150" spans="2:14" x14ac:dyDescent="0.75">
      <c r="B4150" t="str">
        <f t="shared" si="47"/>
        <v>1B2aii</v>
      </c>
      <c r="C4150" t="str">
        <f>Hoja1!$C$31</f>
        <v>CRUDO</v>
      </c>
      <c r="D4150" t="s">
        <v>13</v>
      </c>
      <c r="E4150" t="s">
        <v>320</v>
      </c>
      <c r="F4150" t="s">
        <v>859</v>
      </c>
      <c r="L4150" t="s">
        <v>30</v>
      </c>
      <c r="M4150">
        <f>'Venteo_Bombas Glicol_production'!AP105</f>
        <v>0</v>
      </c>
      <c r="N4150">
        <f>IFERROR(IF(L4150="CO2",M4150,IF(L4150="CH4",M4150*Hoja1!$C$19,BASEDEDATOS!M4150*Hoja1!$C$20)),0)</f>
        <v>0</v>
      </c>
    </row>
    <row r="4151" spans="2:14" x14ac:dyDescent="0.75">
      <c r="B4151" t="str">
        <f t="shared" si="47"/>
        <v>1B2aii</v>
      </c>
      <c r="C4151" t="str">
        <f>Hoja1!$C$31</f>
        <v>CRUDO</v>
      </c>
      <c r="D4151" t="s">
        <v>13</v>
      </c>
      <c r="E4151" t="s">
        <v>320</v>
      </c>
      <c r="F4151" t="s">
        <v>859</v>
      </c>
      <c r="L4151" t="s">
        <v>30</v>
      </c>
      <c r="M4151">
        <f>'Venteo_Bombas Glicol_production'!AP106</f>
        <v>0</v>
      </c>
      <c r="N4151">
        <f>IFERROR(IF(L4151="CO2",M4151,IF(L4151="CH4",M4151*Hoja1!$C$19,BASEDEDATOS!M4151*Hoja1!$C$20)),0)</f>
        <v>0</v>
      </c>
    </row>
    <row r="4152" spans="2:14" x14ac:dyDescent="0.75">
      <c r="B4152" t="str">
        <f t="shared" si="47"/>
        <v>1B2aii</v>
      </c>
      <c r="C4152" t="str">
        <f>Hoja1!$C$31</f>
        <v>CRUDO</v>
      </c>
      <c r="D4152" t="s">
        <v>13</v>
      </c>
      <c r="E4152" t="s">
        <v>320</v>
      </c>
      <c r="F4152" t="s">
        <v>859</v>
      </c>
      <c r="L4152" t="s">
        <v>30</v>
      </c>
      <c r="M4152">
        <f>'Venteo_Bombas Glicol_production'!AP107</f>
        <v>0</v>
      </c>
      <c r="N4152">
        <f>IFERROR(IF(L4152="CO2",M4152,IF(L4152="CH4",M4152*Hoja1!$C$19,BASEDEDATOS!M4152*Hoja1!$C$20)),0)</f>
        <v>0</v>
      </c>
    </row>
    <row r="4153" spans="2:14" x14ac:dyDescent="0.75">
      <c r="B4153" t="str">
        <f t="shared" si="47"/>
        <v>1B2aii</v>
      </c>
      <c r="C4153" t="str">
        <f>Hoja1!$C$31</f>
        <v>CRUDO</v>
      </c>
      <c r="D4153" t="s">
        <v>13</v>
      </c>
      <c r="E4153" t="s">
        <v>320</v>
      </c>
      <c r="F4153" t="s">
        <v>859</v>
      </c>
      <c r="L4153" t="s">
        <v>30</v>
      </c>
      <c r="M4153">
        <f>'Venteo_Bombas Glicol_production'!AP108</f>
        <v>0</v>
      </c>
      <c r="N4153">
        <f>IFERROR(IF(L4153="CO2",M4153,IF(L4153="CH4",M4153*Hoja1!$C$19,BASEDEDATOS!M4153*Hoja1!$C$20)),0)</f>
        <v>0</v>
      </c>
    </row>
    <row r="4154" spans="2:14" x14ac:dyDescent="0.75">
      <c r="B4154" t="str">
        <f t="shared" si="47"/>
        <v>1B2aii</v>
      </c>
      <c r="C4154" t="str">
        <f>Hoja1!$C$31</f>
        <v>CRUDO</v>
      </c>
      <c r="D4154" t="s">
        <v>13</v>
      </c>
      <c r="E4154" t="s">
        <v>320</v>
      </c>
      <c r="F4154" t="s">
        <v>859</v>
      </c>
      <c r="L4154" t="s">
        <v>30</v>
      </c>
      <c r="M4154">
        <f>'Venteo_Bombas Glicol_production'!AP109</f>
        <v>0</v>
      </c>
      <c r="N4154">
        <f>IFERROR(IF(L4154="CO2",M4154,IF(L4154="CH4",M4154*Hoja1!$C$19,BASEDEDATOS!M4154*Hoja1!$C$20)),0)</f>
        <v>0</v>
      </c>
    </row>
    <row r="4155" spans="2:14" x14ac:dyDescent="0.75">
      <c r="B4155" t="str">
        <f t="shared" si="47"/>
        <v>1B2aii</v>
      </c>
      <c r="C4155" t="str">
        <f>Hoja1!$C$31</f>
        <v>CRUDO</v>
      </c>
      <c r="D4155" t="s">
        <v>13</v>
      </c>
      <c r="E4155" t="s">
        <v>320</v>
      </c>
      <c r="F4155" t="s">
        <v>859</v>
      </c>
      <c r="L4155" t="s">
        <v>30</v>
      </c>
      <c r="M4155">
        <f>'Venteo_Bombas Glicol_production'!AP110</f>
        <v>0</v>
      </c>
      <c r="N4155">
        <f>IFERROR(IF(L4155="CO2",M4155,IF(L4155="CH4",M4155*Hoja1!$C$19,BASEDEDATOS!M4155*Hoja1!$C$20)),0)</f>
        <v>0</v>
      </c>
    </row>
    <row r="4156" spans="2:14" x14ac:dyDescent="0.75">
      <c r="B4156" t="str">
        <f t="shared" si="47"/>
        <v>1B2aii</v>
      </c>
      <c r="C4156" t="str">
        <f>Hoja1!$C$31</f>
        <v>CRUDO</v>
      </c>
      <c r="D4156" t="s">
        <v>13</v>
      </c>
      <c r="E4156" t="s">
        <v>320</v>
      </c>
      <c r="F4156" t="s">
        <v>859</v>
      </c>
      <c r="L4156" t="s">
        <v>30</v>
      </c>
      <c r="M4156">
        <f>'Venteo_Bombas Glicol_production'!AP111</f>
        <v>0</v>
      </c>
      <c r="N4156">
        <f>IFERROR(IF(L4156="CO2",M4156,IF(L4156="CH4",M4156*Hoja1!$C$19,BASEDEDATOS!M4156*Hoja1!$C$20)),0)</f>
        <v>0</v>
      </c>
    </row>
    <row r="4157" spans="2:14" x14ac:dyDescent="0.75">
      <c r="B4157" t="str">
        <f t="shared" si="47"/>
        <v>1B2aii</v>
      </c>
      <c r="C4157" t="str">
        <f>Hoja1!$C$31</f>
        <v>CRUDO</v>
      </c>
      <c r="D4157" t="s">
        <v>13</v>
      </c>
      <c r="E4157" t="s">
        <v>320</v>
      </c>
      <c r="F4157" t="s">
        <v>859</v>
      </c>
      <c r="L4157" t="s">
        <v>30</v>
      </c>
      <c r="M4157">
        <f>'Venteo_Bombas Glicol_production'!AP112</f>
        <v>0</v>
      </c>
      <c r="N4157">
        <f>IFERROR(IF(L4157="CO2",M4157,IF(L4157="CH4",M4157*Hoja1!$C$19,BASEDEDATOS!M4157*Hoja1!$C$20)),0)</f>
        <v>0</v>
      </c>
    </row>
    <row r="4158" spans="2:14" x14ac:dyDescent="0.75">
      <c r="B4158" t="str">
        <f t="shared" si="47"/>
        <v>1B2aii</v>
      </c>
      <c r="C4158" t="str">
        <f>Hoja1!$C$31</f>
        <v>CRUDO</v>
      </c>
      <c r="D4158" t="s">
        <v>13</v>
      </c>
      <c r="E4158" t="s">
        <v>320</v>
      </c>
      <c r="F4158" t="s">
        <v>859</v>
      </c>
      <c r="L4158" t="s">
        <v>30</v>
      </c>
      <c r="M4158">
        <f>'Venteo_Bombas Glicol_production'!AP113</f>
        <v>0</v>
      </c>
      <c r="N4158">
        <f>IFERROR(IF(L4158="CO2",M4158,IF(L4158="CH4",M4158*Hoja1!$C$19,BASEDEDATOS!M4158*Hoja1!$C$20)),0)</f>
        <v>0</v>
      </c>
    </row>
    <row r="4159" spans="2:14" x14ac:dyDescent="0.75">
      <c r="B4159" t="str">
        <f t="shared" si="47"/>
        <v>1B2aii</v>
      </c>
      <c r="C4159" t="str">
        <f>Hoja1!$C$31</f>
        <v>CRUDO</v>
      </c>
      <c r="D4159" t="s">
        <v>13</v>
      </c>
      <c r="E4159" t="s">
        <v>320</v>
      </c>
      <c r="F4159" t="s">
        <v>859</v>
      </c>
      <c r="L4159" t="s">
        <v>30</v>
      </c>
      <c r="M4159">
        <f>'Venteo_Bombas Glicol_production'!AP114</f>
        <v>0</v>
      </c>
      <c r="N4159">
        <f>IFERROR(IF(L4159="CO2",M4159,IF(L4159="CH4",M4159*Hoja1!$C$19,BASEDEDATOS!M4159*Hoja1!$C$20)),0)</f>
        <v>0</v>
      </c>
    </row>
    <row r="4160" spans="2:14" x14ac:dyDescent="0.75">
      <c r="B4160" t="str">
        <f t="shared" si="47"/>
        <v>1B2aii</v>
      </c>
      <c r="C4160" t="str">
        <f>Hoja1!$C$31</f>
        <v>CRUDO</v>
      </c>
      <c r="D4160" t="s">
        <v>13</v>
      </c>
      <c r="E4160" t="s">
        <v>320</v>
      </c>
      <c r="F4160" t="s">
        <v>859</v>
      </c>
      <c r="L4160" t="s">
        <v>30</v>
      </c>
      <c r="M4160">
        <f>'Venteo_Bombas Glicol_production'!AP115</f>
        <v>0</v>
      </c>
      <c r="N4160">
        <f>IFERROR(IF(L4160="CO2",M4160,IF(L4160="CH4",M4160*Hoja1!$C$19,BASEDEDATOS!M4160*Hoja1!$C$20)),0)</f>
        <v>0</v>
      </c>
    </row>
    <row r="4161" spans="2:14" x14ac:dyDescent="0.75">
      <c r="B4161" t="str">
        <f t="shared" si="47"/>
        <v>1B2aii</v>
      </c>
      <c r="C4161" t="str">
        <f>Hoja1!$C$31</f>
        <v>CRUDO</v>
      </c>
      <c r="D4161" t="s">
        <v>13</v>
      </c>
      <c r="E4161" t="s">
        <v>320</v>
      </c>
      <c r="F4161" t="s">
        <v>859</v>
      </c>
      <c r="L4161" t="s">
        <v>30</v>
      </c>
      <c r="M4161">
        <f>'Venteo_Bombas Glicol_production'!AP116</f>
        <v>0</v>
      </c>
      <c r="N4161">
        <f>IFERROR(IF(L4161="CO2",M4161,IF(L4161="CH4",M4161*Hoja1!$C$19,BASEDEDATOS!M4161*Hoja1!$C$20)),0)</f>
        <v>0</v>
      </c>
    </row>
    <row r="4162" spans="2:14" x14ac:dyDescent="0.75">
      <c r="B4162" t="str">
        <f t="shared" si="47"/>
        <v>1B2aii</v>
      </c>
      <c r="C4162" t="str">
        <f>Hoja1!$C$31</f>
        <v>CRUDO</v>
      </c>
      <c r="D4162" t="s">
        <v>13</v>
      </c>
      <c r="E4162" t="s">
        <v>320</v>
      </c>
      <c r="F4162" t="s">
        <v>859</v>
      </c>
      <c r="L4162" t="s">
        <v>30</v>
      </c>
      <c r="M4162">
        <f>'Venteo_Bombas Glicol_production'!AP117</f>
        <v>0</v>
      </c>
      <c r="N4162">
        <f>IFERROR(IF(L4162="CO2",M4162,IF(L4162="CH4",M4162*Hoja1!$C$19,BASEDEDATOS!M4162*Hoja1!$C$20)),0)</f>
        <v>0</v>
      </c>
    </row>
    <row r="4163" spans="2:14" x14ac:dyDescent="0.75">
      <c r="B4163" t="str">
        <f t="shared" si="47"/>
        <v>1B2aii</v>
      </c>
      <c r="C4163" t="str">
        <f>Hoja1!$C$31</f>
        <v>CRUDO</v>
      </c>
      <c r="D4163" t="s">
        <v>13</v>
      </c>
      <c r="E4163" t="s">
        <v>320</v>
      </c>
      <c r="F4163" t="s">
        <v>859</v>
      </c>
      <c r="L4163" t="s">
        <v>30</v>
      </c>
      <c r="M4163">
        <f>'Venteo_Bombas Glicol_production'!AP118</f>
        <v>0</v>
      </c>
      <c r="N4163">
        <f>IFERROR(IF(L4163="CO2",M4163,IF(L4163="CH4",M4163*Hoja1!$C$19,BASEDEDATOS!M4163*Hoja1!$C$20)),0)</f>
        <v>0</v>
      </c>
    </row>
    <row r="4164" spans="2:14" x14ac:dyDescent="0.75">
      <c r="B4164" t="str">
        <f t="shared" si="47"/>
        <v>1B2aii</v>
      </c>
      <c r="C4164" t="str">
        <f>Hoja1!$C$31</f>
        <v>CRUDO</v>
      </c>
      <c r="D4164" t="s">
        <v>13</v>
      </c>
      <c r="E4164" t="s">
        <v>320</v>
      </c>
      <c r="F4164" t="s">
        <v>859</v>
      </c>
      <c r="L4164" t="s">
        <v>30</v>
      </c>
      <c r="M4164">
        <f>'Venteo_Bombas Glicol_production'!AP119</f>
        <v>0</v>
      </c>
      <c r="N4164">
        <f>IFERROR(IF(L4164="CO2",M4164,IF(L4164="CH4",M4164*Hoja1!$C$19,BASEDEDATOS!M4164*Hoja1!$C$20)),0)</f>
        <v>0</v>
      </c>
    </row>
    <row r="4165" spans="2:14" x14ac:dyDescent="0.75">
      <c r="B4165" t="str">
        <f t="shared" si="47"/>
        <v>1B2aii</v>
      </c>
      <c r="C4165" t="str">
        <f>Hoja1!$C$31</f>
        <v>CRUDO</v>
      </c>
      <c r="D4165" t="s">
        <v>13</v>
      </c>
      <c r="E4165" t="s">
        <v>320</v>
      </c>
      <c r="F4165" t="s">
        <v>859</v>
      </c>
      <c r="L4165" t="s">
        <v>30</v>
      </c>
      <c r="M4165">
        <f>'Venteo_Bombas Glicol_production'!AP120</f>
        <v>0</v>
      </c>
      <c r="N4165">
        <f>IFERROR(IF(L4165="CO2",M4165,IF(L4165="CH4",M4165*Hoja1!$C$19,BASEDEDATOS!M4165*Hoja1!$C$20)),0)</f>
        <v>0</v>
      </c>
    </row>
    <row r="4166" spans="2:14" x14ac:dyDescent="0.75">
      <c r="B4166" t="str">
        <f t="shared" si="47"/>
        <v>1B2aii</v>
      </c>
      <c r="C4166" t="str">
        <f>Hoja1!$C$31</f>
        <v>CRUDO</v>
      </c>
      <c r="D4166" t="s">
        <v>13</v>
      </c>
      <c r="E4166" t="s">
        <v>320</v>
      </c>
      <c r="F4166" t="s">
        <v>859</v>
      </c>
      <c r="L4166" t="s">
        <v>30</v>
      </c>
      <c r="M4166">
        <f>'Venteo_Bombas Glicol_production'!AP121</f>
        <v>0</v>
      </c>
      <c r="N4166">
        <f>IFERROR(IF(L4166="CO2",M4166,IF(L4166="CH4",M4166*Hoja1!$C$19,BASEDEDATOS!M4166*Hoja1!$C$20)),0)</f>
        <v>0</v>
      </c>
    </row>
    <row r="4167" spans="2:14" x14ac:dyDescent="0.75">
      <c r="B4167" t="str">
        <f t="shared" si="47"/>
        <v>1B2aii</v>
      </c>
      <c r="C4167" t="str">
        <f>Hoja1!$C$31</f>
        <v>CRUDO</v>
      </c>
      <c r="D4167" t="s">
        <v>13</v>
      </c>
      <c r="E4167" t="s">
        <v>320</v>
      </c>
      <c r="F4167" t="s">
        <v>859</v>
      </c>
      <c r="L4167" t="s">
        <v>30</v>
      </c>
      <c r="M4167">
        <f>'Venteo_Bombas Glicol_production'!AP122</f>
        <v>0</v>
      </c>
      <c r="N4167">
        <f>IFERROR(IF(L4167="CO2",M4167,IF(L4167="CH4",M4167*Hoja1!$C$19,BASEDEDATOS!M4167*Hoja1!$C$20)),0)</f>
        <v>0</v>
      </c>
    </row>
    <row r="4168" spans="2:14" x14ac:dyDescent="0.75">
      <c r="B4168" t="str">
        <f t="shared" si="47"/>
        <v>1B2aii</v>
      </c>
      <c r="C4168" t="str">
        <f>Hoja1!$C$31</f>
        <v>CRUDO</v>
      </c>
      <c r="D4168" t="s">
        <v>13</v>
      </c>
      <c r="E4168" t="s">
        <v>320</v>
      </c>
      <c r="F4168" t="s">
        <v>859</v>
      </c>
      <c r="L4168" t="s">
        <v>30</v>
      </c>
      <c r="M4168">
        <f>'Venteo_Bombas Glicol_production'!AP123</f>
        <v>0</v>
      </c>
      <c r="N4168">
        <f>IFERROR(IF(L4168="CO2",M4168,IF(L4168="CH4",M4168*Hoja1!$C$19,BASEDEDATOS!M4168*Hoja1!$C$20)),0)</f>
        <v>0</v>
      </c>
    </row>
    <row r="4169" spans="2:14" x14ac:dyDescent="0.75">
      <c r="B4169" t="str">
        <f t="shared" si="47"/>
        <v>1B2aii</v>
      </c>
      <c r="C4169" t="str">
        <f>Hoja1!$C$31</f>
        <v>CRUDO</v>
      </c>
      <c r="D4169" t="s">
        <v>13</v>
      </c>
      <c r="E4169" t="s">
        <v>320</v>
      </c>
      <c r="F4169" t="s">
        <v>859</v>
      </c>
      <c r="L4169" t="s">
        <v>30</v>
      </c>
      <c r="M4169">
        <f>'Venteo_Bombas Glicol_production'!AP124</f>
        <v>0</v>
      </c>
      <c r="N4169">
        <f>IFERROR(IF(L4169="CO2",M4169,IF(L4169="CH4",M4169*Hoja1!$C$19,BASEDEDATOS!M4169*Hoja1!$C$20)),0)</f>
        <v>0</v>
      </c>
    </row>
    <row r="4170" spans="2:14" x14ac:dyDescent="0.75">
      <c r="B4170" t="str">
        <f t="shared" si="47"/>
        <v>1B2aii</v>
      </c>
      <c r="C4170" t="str">
        <f>Hoja1!$C$31</f>
        <v>CRUDO</v>
      </c>
      <c r="D4170" t="s">
        <v>13</v>
      </c>
      <c r="E4170" t="s">
        <v>320</v>
      </c>
      <c r="F4170" t="s">
        <v>859</v>
      </c>
      <c r="L4170" t="s">
        <v>31</v>
      </c>
      <c r="M4170">
        <f>'Venteo_Bombas Glicol_production'!AO43</f>
        <v>7.9888186538922962E-3</v>
      </c>
      <c r="N4170">
        <f>IFERROR(IF(L4170="CO2",M4170,IF(L4170="CH4",M4170*Hoja1!$C$19,BASEDEDATOS!M4170*Hoja1!$C$20)),0)</f>
        <v>0.22368692230898429</v>
      </c>
    </row>
    <row r="4171" spans="2:14" x14ac:dyDescent="0.75">
      <c r="B4171" t="str">
        <f t="shared" si="47"/>
        <v>1B2aii</v>
      </c>
      <c r="C4171" t="str">
        <f>Hoja1!$C$31</f>
        <v>CRUDO</v>
      </c>
      <c r="D4171" t="s">
        <v>13</v>
      </c>
      <c r="E4171" t="s">
        <v>320</v>
      </c>
      <c r="F4171" t="s">
        <v>859</v>
      </c>
      <c r="L4171" t="s">
        <v>31</v>
      </c>
      <c r="M4171">
        <f>'Venteo_Bombas Glicol_production'!AO44</f>
        <v>7.9888186538922962E-3</v>
      </c>
      <c r="N4171">
        <f>IFERROR(IF(L4171="CO2",M4171,IF(L4171="CH4",M4171*Hoja1!$C$19,BASEDEDATOS!M4171*Hoja1!$C$20)),0)</f>
        <v>0.22368692230898429</v>
      </c>
    </row>
    <row r="4172" spans="2:14" x14ac:dyDescent="0.75">
      <c r="B4172" t="str">
        <f t="shared" si="47"/>
        <v>1B2aii</v>
      </c>
      <c r="C4172" t="str">
        <f>Hoja1!$C$31</f>
        <v>CRUDO</v>
      </c>
      <c r="D4172" t="s">
        <v>13</v>
      </c>
      <c r="E4172" t="s">
        <v>320</v>
      </c>
      <c r="F4172" t="s">
        <v>859</v>
      </c>
      <c r="L4172" t="s">
        <v>31</v>
      </c>
      <c r="M4172">
        <f>'Venteo_Bombas Glicol_production'!AO45</f>
        <v>7.9888186538922962E-3</v>
      </c>
      <c r="N4172">
        <f>IFERROR(IF(L4172="CO2",M4172,IF(L4172="CH4",M4172*Hoja1!$C$19,BASEDEDATOS!M4172*Hoja1!$C$20)),0)</f>
        <v>0.22368692230898429</v>
      </c>
    </row>
    <row r="4173" spans="2:14" x14ac:dyDescent="0.75">
      <c r="B4173" t="str">
        <f t="shared" si="47"/>
        <v>1B2aii</v>
      </c>
      <c r="C4173" t="str">
        <f>Hoja1!$C$31</f>
        <v>CRUDO</v>
      </c>
      <c r="D4173" t="s">
        <v>13</v>
      </c>
      <c r="E4173" t="s">
        <v>320</v>
      </c>
      <c r="F4173" t="s">
        <v>859</v>
      </c>
      <c r="L4173" t="s">
        <v>31</v>
      </c>
      <c r="M4173">
        <f>'Venteo_Bombas Glicol_production'!AO46</f>
        <v>4.5650392307955969E-3</v>
      </c>
      <c r="N4173">
        <f>IFERROR(IF(L4173="CO2",M4173,IF(L4173="CH4",M4173*Hoja1!$C$19,BASEDEDATOS!M4173*Hoja1!$C$20)),0)</f>
        <v>0.12782109846227671</v>
      </c>
    </row>
    <row r="4174" spans="2:14" x14ac:dyDescent="0.75">
      <c r="B4174" t="str">
        <f t="shared" si="47"/>
        <v>1B2aii</v>
      </c>
      <c r="C4174" t="str">
        <f>Hoja1!$C$31</f>
        <v>CRUDO</v>
      </c>
      <c r="D4174" t="s">
        <v>13</v>
      </c>
      <c r="E4174" t="s">
        <v>320</v>
      </c>
      <c r="F4174" t="s">
        <v>859</v>
      </c>
      <c r="L4174" t="s">
        <v>31</v>
      </c>
      <c r="M4174">
        <f>'Venteo_Bombas Glicol_production'!AO47</f>
        <v>4.5650392307955969E-3</v>
      </c>
      <c r="N4174">
        <f>IFERROR(IF(L4174="CO2",M4174,IF(L4174="CH4",M4174*Hoja1!$C$19,BASEDEDATOS!M4174*Hoja1!$C$20)),0)</f>
        <v>0.12782109846227671</v>
      </c>
    </row>
    <row r="4175" spans="2:14" x14ac:dyDescent="0.75">
      <c r="B4175" t="str">
        <f t="shared" si="47"/>
        <v>1B2aii</v>
      </c>
      <c r="C4175" t="str">
        <f>Hoja1!$C$31</f>
        <v>CRUDO</v>
      </c>
      <c r="D4175" t="s">
        <v>13</v>
      </c>
      <c r="E4175" t="s">
        <v>320</v>
      </c>
      <c r="F4175" t="s">
        <v>859</v>
      </c>
      <c r="L4175" t="s">
        <v>31</v>
      </c>
      <c r="M4175">
        <f>'Venteo_Bombas Glicol_production'!AO48</f>
        <v>9.5713655872347702E-4</v>
      </c>
      <c r="N4175">
        <f>IFERROR(IF(L4175="CO2",M4175,IF(L4175="CH4",M4175*Hoja1!$C$19,BASEDEDATOS!M4175*Hoja1!$C$20)),0)</f>
        <v>2.6799823644257356E-2</v>
      </c>
    </row>
    <row r="4176" spans="2:14" x14ac:dyDescent="0.75">
      <c r="B4176" t="str">
        <f t="shared" si="47"/>
        <v>1B2aii</v>
      </c>
      <c r="C4176" t="str">
        <f>Hoja1!$C$31</f>
        <v>CRUDO</v>
      </c>
      <c r="D4176" t="s">
        <v>13</v>
      </c>
      <c r="E4176" t="s">
        <v>320</v>
      </c>
      <c r="F4176" t="s">
        <v>859</v>
      </c>
      <c r="L4176" t="s">
        <v>31</v>
      </c>
      <c r="M4176">
        <f>'Venteo_Bombas Glicol_production'!AO49</f>
        <v>9.5713655872347702E-4</v>
      </c>
      <c r="N4176">
        <f>IFERROR(IF(L4176="CO2",M4176,IF(L4176="CH4",M4176*Hoja1!$C$19,BASEDEDATOS!M4176*Hoja1!$C$20)),0)</f>
        <v>2.6799823644257356E-2</v>
      </c>
    </row>
    <row r="4177" spans="2:14" x14ac:dyDescent="0.75">
      <c r="B4177" t="str">
        <f t="shared" si="47"/>
        <v>1B2aii</v>
      </c>
      <c r="C4177" t="str">
        <f>Hoja1!$C$31</f>
        <v>CRUDO</v>
      </c>
      <c r="D4177" t="s">
        <v>13</v>
      </c>
      <c r="E4177" t="s">
        <v>320</v>
      </c>
      <c r="F4177" t="s">
        <v>859</v>
      </c>
      <c r="L4177" t="s">
        <v>31</v>
      </c>
      <c r="M4177">
        <f>'Venteo_Bombas Glicol_production'!AO50</f>
        <v>9.5713655872347702E-4</v>
      </c>
      <c r="N4177">
        <f>IFERROR(IF(L4177="CO2",M4177,IF(L4177="CH4",M4177*Hoja1!$C$19,BASEDEDATOS!M4177*Hoja1!$C$20)),0)</f>
        <v>2.6799823644257356E-2</v>
      </c>
    </row>
    <row r="4178" spans="2:14" x14ac:dyDescent="0.75">
      <c r="B4178" t="str">
        <f t="shared" si="47"/>
        <v>1B2aii</v>
      </c>
      <c r="C4178" t="str">
        <f>Hoja1!$C$31</f>
        <v>CRUDO</v>
      </c>
      <c r="D4178" t="s">
        <v>13</v>
      </c>
      <c r="E4178" t="s">
        <v>320</v>
      </c>
      <c r="F4178" t="s">
        <v>859</v>
      </c>
      <c r="L4178" t="s">
        <v>31</v>
      </c>
      <c r="M4178">
        <f>'Venteo_Bombas Glicol_production'!AO51</f>
        <v>9.5713655872347702E-4</v>
      </c>
      <c r="N4178">
        <f>IFERROR(IF(L4178="CO2",M4178,IF(L4178="CH4",M4178*Hoja1!$C$19,BASEDEDATOS!M4178*Hoja1!$C$20)),0)</f>
        <v>2.6799823644257356E-2</v>
      </c>
    </row>
    <row r="4179" spans="2:14" x14ac:dyDescent="0.75">
      <c r="B4179" t="str">
        <f t="shared" si="47"/>
        <v>1B2aii</v>
      </c>
      <c r="C4179" t="str">
        <f>Hoja1!$C$31</f>
        <v>CRUDO</v>
      </c>
      <c r="D4179" t="s">
        <v>13</v>
      </c>
      <c r="E4179" t="s">
        <v>320</v>
      </c>
      <c r="F4179" t="s">
        <v>859</v>
      </c>
      <c r="L4179" t="s">
        <v>31</v>
      </c>
      <c r="M4179">
        <f>'Venteo_Bombas Glicol_production'!AO52</f>
        <v>9.5713655872347702E-4</v>
      </c>
      <c r="N4179">
        <f>IFERROR(IF(L4179="CO2",M4179,IF(L4179="CH4",M4179*Hoja1!$C$19,BASEDEDATOS!M4179*Hoja1!$C$20)),0)</f>
        <v>2.6799823644257356E-2</v>
      </c>
    </row>
    <row r="4180" spans="2:14" x14ac:dyDescent="0.75">
      <c r="B4180" t="str">
        <f t="shared" si="47"/>
        <v>1B2aii</v>
      </c>
      <c r="C4180" t="str">
        <f>Hoja1!$C$31</f>
        <v>CRUDO</v>
      </c>
      <c r="D4180" t="s">
        <v>13</v>
      </c>
      <c r="E4180" t="s">
        <v>320</v>
      </c>
      <c r="F4180" t="s">
        <v>859</v>
      </c>
      <c r="L4180" t="s">
        <v>31</v>
      </c>
      <c r="M4180">
        <f>'Venteo_Bombas Glicol_production'!AO53</f>
        <v>9.5713655872347702E-4</v>
      </c>
      <c r="N4180">
        <f>IFERROR(IF(L4180="CO2",M4180,IF(L4180="CH4",M4180*Hoja1!$C$19,BASEDEDATOS!M4180*Hoja1!$C$20)),0)</f>
        <v>2.6799823644257356E-2</v>
      </c>
    </row>
    <row r="4181" spans="2:14" x14ac:dyDescent="0.75">
      <c r="B4181" t="str">
        <f t="shared" si="47"/>
        <v>1B2aii</v>
      </c>
      <c r="C4181" t="str">
        <f>Hoja1!$C$31</f>
        <v>CRUDO</v>
      </c>
      <c r="D4181" t="s">
        <v>13</v>
      </c>
      <c r="E4181" t="s">
        <v>320</v>
      </c>
      <c r="F4181" t="s">
        <v>859</v>
      </c>
      <c r="L4181" t="s">
        <v>31</v>
      </c>
      <c r="M4181">
        <f>'Venteo_Bombas Glicol_production'!AO54</f>
        <v>0</v>
      </c>
      <c r="N4181">
        <f>IFERROR(IF(L4181="CO2",M4181,IF(L4181="CH4",M4181*Hoja1!$C$19,BASEDEDATOS!M4181*Hoja1!$C$20)),0)</f>
        <v>0</v>
      </c>
    </row>
    <row r="4182" spans="2:14" x14ac:dyDescent="0.75">
      <c r="B4182" t="str">
        <f t="shared" si="47"/>
        <v>1B2aii</v>
      </c>
      <c r="C4182" t="str">
        <f>Hoja1!$C$31</f>
        <v>CRUDO</v>
      </c>
      <c r="D4182" t="s">
        <v>13</v>
      </c>
      <c r="E4182" t="s">
        <v>320</v>
      </c>
      <c r="F4182" t="s">
        <v>859</v>
      </c>
      <c r="L4182" t="s">
        <v>31</v>
      </c>
      <c r="M4182">
        <f>'Venteo_Bombas Glicol_production'!AO55</f>
        <v>0</v>
      </c>
      <c r="N4182">
        <f>IFERROR(IF(L4182="CO2",M4182,IF(L4182="CH4",M4182*Hoja1!$C$19,BASEDEDATOS!M4182*Hoja1!$C$20)),0)</f>
        <v>0</v>
      </c>
    </row>
    <row r="4183" spans="2:14" x14ac:dyDescent="0.75">
      <c r="B4183" t="str">
        <f t="shared" si="47"/>
        <v>1B2aii</v>
      </c>
      <c r="C4183" t="str">
        <f>Hoja1!$C$31</f>
        <v>CRUDO</v>
      </c>
      <c r="D4183" t="s">
        <v>13</v>
      </c>
      <c r="E4183" t="s">
        <v>320</v>
      </c>
      <c r="F4183" t="s">
        <v>859</v>
      </c>
      <c r="L4183" t="s">
        <v>31</v>
      </c>
      <c r="M4183">
        <f>'Venteo_Bombas Glicol_production'!AO56</f>
        <v>0</v>
      </c>
      <c r="N4183">
        <f>IFERROR(IF(L4183="CO2",M4183,IF(L4183="CH4",M4183*Hoja1!$C$19,BASEDEDATOS!M4183*Hoja1!$C$20)),0)</f>
        <v>0</v>
      </c>
    </row>
    <row r="4184" spans="2:14" x14ac:dyDescent="0.75">
      <c r="B4184" t="str">
        <f t="shared" si="47"/>
        <v>1B2aii</v>
      </c>
      <c r="C4184" t="str">
        <f>Hoja1!$C$31</f>
        <v>CRUDO</v>
      </c>
      <c r="D4184" t="s">
        <v>13</v>
      </c>
      <c r="E4184" t="s">
        <v>320</v>
      </c>
      <c r="F4184" t="s">
        <v>859</v>
      </c>
      <c r="L4184" t="s">
        <v>31</v>
      </c>
      <c r="M4184">
        <f>'Venteo_Bombas Glicol_production'!AO57</f>
        <v>0</v>
      </c>
      <c r="N4184">
        <f>IFERROR(IF(L4184="CO2",M4184,IF(L4184="CH4",M4184*Hoja1!$C$19,BASEDEDATOS!M4184*Hoja1!$C$20)),0)</f>
        <v>0</v>
      </c>
    </row>
    <row r="4185" spans="2:14" x14ac:dyDescent="0.75">
      <c r="B4185" t="str">
        <f t="shared" si="47"/>
        <v>1B2aii</v>
      </c>
      <c r="C4185" t="str">
        <f>Hoja1!$C$31</f>
        <v>CRUDO</v>
      </c>
      <c r="D4185" t="s">
        <v>13</v>
      </c>
      <c r="E4185" t="s">
        <v>320</v>
      </c>
      <c r="F4185" t="s">
        <v>859</v>
      </c>
      <c r="L4185" t="s">
        <v>31</v>
      </c>
      <c r="M4185">
        <f>'Venteo_Bombas Glicol_production'!AO58</f>
        <v>0</v>
      </c>
      <c r="N4185">
        <f>IFERROR(IF(L4185="CO2",M4185,IF(L4185="CH4",M4185*Hoja1!$C$19,BASEDEDATOS!M4185*Hoja1!$C$20)),0)</f>
        <v>0</v>
      </c>
    </row>
    <row r="4186" spans="2:14" x14ac:dyDescent="0.75">
      <c r="B4186" t="str">
        <f t="shared" si="47"/>
        <v>1B2aii</v>
      </c>
      <c r="C4186" t="str">
        <f>Hoja1!$C$31</f>
        <v>CRUDO</v>
      </c>
      <c r="D4186" t="s">
        <v>13</v>
      </c>
      <c r="E4186" t="s">
        <v>320</v>
      </c>
      <c r="F4186" t="s">
        <v>859</v>
      </c>
      <c r="L4186" t="s">
        <v>31</v>
      </c>
      <c r="M4186">
        <f>'Venteo_Bombas Glicol_production'!AO59</f>
        <v>0</v>
      </c>
      <c r="N4186">
        <f>IFERROR(IF(L4186="CO2",M4186,IF(L4186="CH4",M4186*Hoja1!$C$19,BASEDEDATOS!M4186*Hoja1!$C$20)),0)</f>
        <v>0</v>
      </c>
    </row>
    <row r="4187" spans="2:14" x14ac:dyDescent="0.75">
      <c r="B4187" t="str">
        <f t="shared" si="47"/>
        <v>1B2aii</v>
      </c>
      <c r="C4187" t="str">
        <f>Hoja1!$C$31</f>
        <v>CRUDO</v>
      </c>
      <c r="D4187" t="s">
        <v>13</v>
      </c>
      <c r="E4187" t="s">
        <v>320</v>
      </c>
      <c r="F4187" t="s">
        <v>859</v>
      </c>
      <c r="L4187" t="s">
        <v>31</v>
      </c>
      <c r="M4187">
        <f>'Venteo_Bombas Glicol_production'!AO60</f>
        <v>0</v>
      </c>
      <c r="N4187">
        <f>IFERROR(IF(L4187="CO2",M4187,IF(L4187="CH4",M4187*Hoja1!$C$19,BASEDEDATOS!M4187*Hoja1!$C$20)),0)</f>
        <v>0</v>
      </c>
    </row>
    <row r="4188" spans="2:14" x14ac:dyDescent="0.75">
      <c r="B4188" t="str">
        <f t="shared" si="47"/>
        <v>1B2aii</v>
      </c>
      <c r="C4188" t="str">
        <f>Hoja1!$C$31</f>
        <v>CRUDO</v>
      </c>
      <c r="D4188" t="s">
        <v>13</v>
      </c>
      <c r="E4188" t="s">
        <v>320</v>
      </c>
      <c r="F4188" t="s">
        <v>859</v>
      </c>
      <c r="L4188" t="s">
        <v>31</v>
      </c>
      <c r="M4188">
        <f>'Venteo_Bombas Glicol_production'!AO61</f>
        <v>0</v>
      </c>
      <c r="N4188">
        <f>IFERROR(IF(L4188="CO2",M4188,IF(L4188="CH4",M4188*Hoja1!$C$19,BASEDEDATOS!M4188*Hoja1!$C$20)),0)</f>
        <v>0</v>
      </c>
    </row>
    <row r="4189" spans="2:14" x14ac:dyDescent="0.75">
      <c r="B4189" t="str">
        <f t="shared" si="47"/>
        <v>1B2aii</v>
      </c>
      <c r="C4189" t="str">
        <f>Hoja1!$C$31</f>
        <v>CRUDO</v>
      </c>
      <c r="D4189" t="s">
        <v>13</v>
      </c>
      <c r="E4189" t="s">
        <v>320</v>
      </c>
      <c r="F4189" t="s">
        <v>859</v>
      </c>
      <c r="L4189" t="s">
        <v>31</v>
      </c>
      <c r="M4189">
        <f>'Venteo_Bombas Glicol_production'!AO62</f>
        <v>0</v>
      </c>
      <c r="N4189">
        <f>IFERROR(IF(L4189="CO2",M4189,IF(L4189="CH4",M4189*Hoja1!$C$19,BASEDEDATOS!M4189*Hoja1!$C$20)),0)</f>
        <v>0</v>
      </c>
    </row>
    <row r="4190" spans="2:14" x14ac:dyDescent="0.75">
      <c r="B4190" t="str">
        <f t="shared" si="47"/>
        <v>1B2aii</v>
      </c>
      <c r="C4190" t="str">
        <f>Hoja1!$C$31</f>
        <v>CRUDO</v>
      </c>
      <c r="D4190" t="s">
        <v>13</v>
      </c>
      <c r="E4190" t="s">
        <v>320</v>
      </c>
      <c r="F4190" t="s">
        <v>859</v>
      </c>
      <c r="L4190" t="s">
        <v>31</v>
      </c>
      <c r="M4190">
        <f>'Venteo_Bombas Glicol_production'!AO63</f>
        <v>0</v>
      </c>
      <c r="N4190">
        <f>IFERROR(IF(L4190="CO2",M4190,IF(L4190="CH4",M4190*Hoja1!$C$19,BASEDEDATOS!M4190*Hoja1!$C$20)),0)</f>
        <v>0</v>
      </c>
    </row>
    <row r="4191" spans="2:14" x14ac:dyDescent="0.75">
      <c r="B4191" t="str">
        <f t="shared" si="47"/>
        <v>1B2aii</v>
      </c>
      <c r="C4191" t="str">
        <f>Hoja1!$C$31</f>
        <v>CRUDO</v>
      </c>
      <c r="D4191" t="s">
        <v>13</v>
      </c>
      <c r="E4191" t="s">
        <v>320</v>
      </c>
      <c r="F4191" t="s">
        <v>859</v>
      </c>
      <c r="L4191" t="s">
        <v>31</v>
      </c>
      <c r="M4191">
        <f>'Venteo_Bombas Glicol_production'!AO64</f>
        <v>0</v>
      </c>
      <c r="N4191">
        <f>IFERROR(IF(L4191="CO2",M4191,IF(L4191="CH4",M4191*Hoja1!$C$19,BASEDEDATOS!M4191*Hoja1!$C$20)),0)</f>
        <v>0</v>
      </c>
    </row>
    <row r="4192" spans="2:14" x14ac:dyDescent="0.75">
      <c r="B4192" t="str">
        <f t="shared" si="47"/>
        <v>1B2aii</v>
      </c>
      <c r="C4192" t="str">
        <f>Hoja1!$C$31</f>
        <v>CRUDO</v>
      </c>
      <c r="D4192" t="s">
        <v>13</v>
      </c>
      <c r="E4192" t="s">
        <v>320</v>
      </c>
      <c r="F4192" t="s">
        <v>859</v>
      </c>
      <c r="L4192" t="s">
        <v>31</v>
      </c>
      <c r="M4192">
        <f>'Venteo_Bombas Glicol_production'!AO65</f>
        <v>0</v>
      </c>
      <c r="N4192">
        <f>IFERROR(IF(L4192="CO2",M4192,IF(L4192="CH4",M4192*Hoja1!$C$19,BASEDEDATOS!M4192*Hoja1!$C$20)),0)</f>
        <v>0</v>
      </c>
    </row>
    <row r="4193" spans="2:14" x14ac:dyDescent="0.75">
      <c r="B4193" t="str">
        <f t="shared" si="47"/>
        <v>1B2aii</v>
      </c>
      <c r="C4193" t="str">
        <f>Hoja1!$C$31</f>
        <v>CRUDO</v>
      </c>
      <c r="D4193" t="s">
        <v>13</v>
      </c>
      <c r="E4193" t="s">
        <v>320</v>
      </c>
      <c r="F4193" t="s">
        <v>859</v>
      </c>
      <c r="L4193" t="s">
        <v>31</v>
      </c>
      <c r="M4193">
        <f>'Venteo_Bombas Glicol_production'!AO66</f>
        <v>0</v>
      </c>
      <c r="N4193">
        <f>IFERROR(IF(L4193="CO2",M4193,IF(L4193="CH4",M4193*Hoja1!$C$19,BASEDEDATOS!M4193*Hoja1!$C$20)),0)</f>
        <v>0</v>
      </c>
    </row>
    <row r="4194" spans="2:14" x14ac:dyDescent="0.75">
      <c r="B4194" t="str">
        <f t="shared" si="47"/>
        <v>1B2aii</v>
      </c>
      <c r="C4194" t="str">
        <f>Hoja1!$C$31</f>
        <v>CRUDO</v>
      </c>
      <c r="D4194" t="s">
        <v>13</v>
      </c>
      <c r="E4194" t="s">
        <v>320</v>
      </c>
      <c r="F4194" t="s">
        <v>859</v>
      </c>
      <c r="L4194" t="s">
        <v>31</v>
      </c>
      <c r="M4194">
        <f>'Venteo_Bombas Glicol_production'!AO67</f>
        <v>0</v>
      </c>
      <c r="N4194">
        <f>IFERROR(IF(L4194="CO2",M4194,IF(L4194="CH4",M4194*Hoja1!$C$19,BASEDEDATOS!M4194*Hoja1!$C$20)),0)</f>
        <v>0</v>
      </c>
    </row>
    <row r="4195" spans="2:14" x14ac:dyDescent="0.75">
      <c r="B4195" t="str">
        <f t="shared" ref="B4195:B4258" si="48">IF(C4195="CRUDO","1B2aii","1B2bii")</f>
        <v>1B2aii</v>
      </c>
      <c r="C4195" t="str">
        <f>Hoja1!$C$31</f>
        <v>CRUDO</v>
      </c>
      <c r="D4195" t="s">
        <v>13</v>
      </c>
      <c r="E4195" t="s">
        <v>320</v>
      </c>
      <c r="F4195" t="s">
        <v>859</v>
      </c>
      <c r="L4195" t="s">
        <v>31</v>
      </c>
      <c r="M4195">
        <f>'Venteo_Bombas Glicol_production'!AO68</f>
        <v>0</v>
      </c>
      <c r="N4195">
        <f>IFERROR(IF(L4195="CO2",M4195,IF(L4195="CH4",M4195*Hoja1!$C$19,BASEDEDATOS!M4195*Hoja1!$C$20)),0)</f>
        <v>0</v>
      </c>
    </row>
    <row r="4196" spans="2:14" x14ac:dyDescent="0.75">
      <c r="B4196" t="str">
        <f t="shared" si="48"/>
        <v>1B2aii</v>
      </c>
      <c r="C4196" t="str">
        <f>Hoja1!$C$31</f>
        <v>CRUDO</v>
      </c>
      <c r="D4196" t="s">
        <v>13</v>
      </c>
      <c r="E4196" t="s">
        <v>320</v>
      </c>
      <c r="F4196" t="s">
        <v>859</v>
      </c>
      <c r="L4196" t="s">
        <v>31</v>
      </c>
      <c r="M4196">
        <f>'Venteo_Bombas Glicol_production'!AO69</f>
        <v>0</v>
      </c>
      <c r="N4196">
        <f>IFERROR(IF(L4196="CO2",M4196,IF(L4196="CH4",M4196*Hoja1!$C$19,BASEDEDATOS!M4196*Hoja1!$C$20)),0)</f>
        <v>0</v>
      </c>
    </row>
    <row r="4197" spans="2:14" x14ac:dyDescent="0.75">
      <c r="B4197" t="str">
        <f t="shared" si="48"/>
        <v>1B2aii</v>
      </c>
      <c r="C4197" t="str">
        <f>Hoja1!$C$31</f>
        <v>CRUDO</v>
      </c>
      <c r="D4197" t="s">
        <v>13</v>
      </c>
      <c r="E4197" t="s">
        <v>320</v>
      </c>
      <c r="F4197" t="s">
        <v>859</v>
      </c>
      <c r="L4197" t="s">
        <v>31</v>
      </c>
      <c r="M4197">
        <f>'Venteo_Bombas Glicol_production'!AO70</f>
        <v>0</v>
      </c>
      <c r="N4197">
        <f>IFERROR(IF(L4197="CO2",M4197,IF(L4197="CH4",M4197*Hoja1!$C$19,BASEDEDATOS!M4197*Hoja1!$C$20)),0)</f>
        <v>0</v>
      </c>
    </row>
    <row r="4198" spans="2:14" x14ac:dyDescent="0.75">
      <c r="B4198" t="str">
        <f t="shared" si="48"/>
        <v>1B2aii</v>
      </c>
      <c r="C4198" t="str">
        <f>Hoja1!$C$31</f>
        <v>CRUDO</v>
      </c>
      <c r="D4198" t="s">
        <v>13</v>
      </c>
      <c r="E4198" t="s">
        <v>320</v>
      </c>
      <c r="F4198" t="s">
        <v>859</v>
      </c>
      <c r="L4198" t="s">
        <v>31</v>
      </c>
      <c r="M4198">
        <f>'Venteo_Bombas Glicol_production'!AO71</f>
        <v>0</v>
      </c>
      <c r="N4198">
        <f>IFERROR(IF(L4198="CO2",M4198,IF(L4198="CH4",M4198*Hoja1!$C$19,BASEDEDATOS!M4198*Hoja1!$C$20)),0)</f>
        <v>0</v>
      </c>
    </row>
    <row r="4199" spans="2:14" x14ac:dyDescent="0.75">
      <c r="B4199" t="str">
        <f t="shared" si="48"/>
        <v>1B2aii</v>
      </c>
      <c r="C4199" t="str">
        <f>Hoja1!$C$31</f>
        <v>CRUDO</v>
      </c>
      <c r="D4199" t="s">
        <v>13</v>
      </c>
      <c r="E4199" t="s">
        <v>320</v>
      </c>
      <c r="F4199" t="s">
        <v>859</v>
      </c>
      <c r="L4199" t="s">
        <v>31</v>
      </c>
      <c r="M4199">
        <f>'Venteo_Bombas Glicol_production'!AO72</f>
        <v>0</v>
      </c>
      <c r="N4199">
        <f>IFERROR(IF(L4199="CO2",M4199,IF(L4199="CH4",M4199*Hoja1!$C$19,BASEDEDATOS!M4199*Hoja1!$C$20)),0)</f>
        <v>0</v>
      </c>
    </row>
    <row r="4200" spans="2:14" x14ac:dyDescent="0.75">
      <c r="B4200" t="str">
        <f t="shared" si="48"/>
        <v>1B2aii</v>
      </c>
      <c r="C4200" t="str">
        <f>Hoja1!$C$31</f>
        <v>CRUDO</v>
      </c>
      <c r="D4200" t="s">
        <v>13</v>
      </c>
      <c r="E4200" t="s">
        <v>320</v>
      </c>
      <c r="F4200" t="s">
        <v>859</v>
      </c>
      <c r="L4200" t="s">
        <v>31</v>
      </c>
      <c r="M4200">
        <f>'Venteo_Bombas Glicol_production'!AO73</f>
        <v>0</v>
      </c>
      <c r="N4200">
        <f>IFERROR(IF(L4200="CO2",M4200,IF(L4200="CH4",M4200*Hoja1!$C$19,BASEDEDATOS!M4200*Hoja1!$C$20)),0)</f>
        <v>0</v>
      </c>
    </row>
    <row r="4201" spans="2:14" x14ac:dyDescent="0.75">
      <c r="B4201" t="str">
        <f t="shared" si="48"/>
        <v>1B2aii</v>
      </c>
      <c r="C4201" t="str">
        <f>Hoja1!$C$31</f>
        <v>CRUDO</v>
      </c>
      <c r="D4201" t="s">
        <v>13</v>
      </c>
      <c r="E4201" t="s">
        <v>320</v>
      </c>
      <c r="F4201" t="s">
        <v>859</v>
      </c>
      <c r="L4201" t="s">
        <v>31</v>
      </c>
      <c r="M4201">
        <f>'Venteo_Bombas Glicol_production'!AO74</f>
        <v>0</v>
      </c>
      <c r="N4201">
        <f>IFERROR(IF(L4201="CO2",M4201,IF(L4201="CH4",M4201*Hoja1!$C$19,BASEDEDATOS!M4201*Hoja1!$C$20)),0)</f>
        <v>0</v>
      </c>
    </row>
    <row r="4202" spans="2:14" x14ac:dyDescent="0.75">
      <c r="B4202" t="str">
        <f t="shared" si="48"/>
        <v>1B2aii</v>
      </c>
      <c r="C4202" t="str">
        <f>Hoja1!$C$31</f>
        <v>CRUDO</v>
      </c>
      <c r="D4202" t="s">
        <v>13</v>
      </c>
      <c r="E4202" t="s">
        <v>320</v>
      </c>
      <c r="F4202" t="s">
        <v>859</v>
      </c>
      <c r="L4202" t="s">
        <v>31</v>
      </c>
      <c r="M4202">
        <f>'Venteo_Bombas Glicol_production'!AO75</f>
        <v>0</v>
      </c>
      <c r="N4202">
        <f>IFERROR(IF(L4202="CO2",M4202,IF(L4202="CH4",M4202*Hoja1!$C$19,BASEDEDATOS!M4202*Hoja1!$C$20)),0)</f>
        <v>0</v>
      </c>
    </row>
    <row r="4203" spans="2:14" x14ac:dyDescent="0.75">
      <c r="B4203" t="str">
        <f t="shared" si="48"/>
        <v>1B2aii</v>
      </c>
      <c r="C4203" t="str">
        <f>Hoja1!$C$31</f>
        <v>CRUDO</v>
      </c>
      <c r="D4203" t="s">
        <v>13</v>
      </c>
      <c r="E4203" t="s">
        <v>320</v>
      </c>
      <c r="F4203" t="s">
        <v>859</v>
      </c>
      <c r="L4203" t="s">
        <v>31</v>
      </c>
      <c r="M4203">
        <f>'Venteo_Bombas Glicol_production'!AO76</f>
        <v>0</v>
      </c>
      <c r="N4203">
        <f>IFERROR(IF(L4203="CO2",M4203,IF(L4203="CH4",M4203*Hoja1!$C$19,BASEDEDATOS!M4203*Hoja1!$C$20)),0)</f>
        <v>0</v>
      </c>
    </row>
    <row r="4204" spans="2:14" x14ac:dyDescent="0.75">
      <c r="B4204" t="str">
        <f t="shared" si="48"/>
        <v>1B2aii</v>
      </c>
      <c r="C4204" t="str">
        <f>Hoja1!$C$31</f>
        <v>CRUDO</v>
      </c>
      <c r="D4204" t="s">
        <v>13</v>
      </c>
      <c r="E4204" t="s">
        <v>320</v>
      </c>
      <c r="F4204" t="s">
        <v>859</v>
      </c>
      <c r="L4204" t="s">
        <v>31</v>
      </c>
      <c r="M4204">
        <f>'Venteo_Bombas Glicol_production'!AO77</f>
        <v>0</v>
      </c>
      <c r="N4204">
        <f>IFERROR(IF(L4204="CO2",M4204,IF(L4204="CH4",M4204*Hoja1!$C$19,BASEDEDATOS!M4204*Hoja1!$C$20)),0)</f>
        <v>0</v>
      </c>
    </row>
    <row r="4205" spans="2:14" x14ac:dyDescent="0.75">
      <c r="B4205" t="str">
        <f t="shared" si="48"/>
        <v>1B2aii</v>
      </c>
      <c r="C4205" t="str">
        <f>Hoja1!$C$31</f>
        <v>CRUDO</v>
      </c>
      <c r="D4205" t="s">
        <v>13</v>
      </c>
      <c r="E4205" t="s">
        <v>320</v>
      </c>
      <c r="F4205" t="s">
        <v>859</v>
      </c>
      <c r="L4205" t="s">
        <v>31</v>
      </c>
      <c r="M4205">
        <f>'Venteo_Bombas Glicol_production'!AO78</f>
        <v>0</v>
      </c>
      <c r="N4205">
        <f>IFERROR(IF(L4205="CO2",M4205,IF(L4205="CH4",M4205*Hoja1!$C$19,BASEDEDATOS!M4205*Hoja1!$C$20)),0)</f>
        <v>0</v>
      </c>
    </row>
    <row r="4206" spans="2:14" x14ac:dyDescent="0.75">
      <c r="B4206" t="str">
        <f t="shared" si="48"/>
        <v>1B2aii</v>
      </c>
      <c r="C4206" t="str">
        <f>Hoja1!$C$31</f>
        <v>CRUDO</v>
      </c>
      <c r="D4206" t="s">
        <v>13</v>
      </c>
      <c r="E4206" t="s">
        <v>320</v>
      </c>
      <c r="F4206" t="s">
        <v>859</v>
      </c>
      <c r="L4206" t="s">
        <v>31</v>
      </c>
      <c r="M4206">
        <f>'Venteo_Bombas Glicol_production'!AO79</f>
        <v>0</v>
      </c>
      <c r="N4206">
        <f>IFERROR(IF(L4206="CO2",M4206,IF(L4206="CH4",M4206*Hoja1!$C$19,BASEDEDATOS!M4206*Hoja1!$C$20)),0)</f>
        <v>0</v>
      </c>
    </row>
    <row r="4207" spans="2:14" x14ac:dyDescent="0.75">
      <c r="B4207" t="str">
        <f t="shared" si="48"/>
        <v>1B2aii</v>
      </c>
      <c r="C4207" t="str">
        <f>Hoja1!$C$31</f>
        <v>CRUDO</v>
      </c>
      <c r="D4207" t="s">
        <v>13</v>
      </c>
      <c r="E4207" t="s">
        <v>320</v>
      </c>
      <c r="F4207" t="s">
        <v>859</v>
      </c>
      <c r="L4207" t="s">
        <v>31</v>
      </c>
      <c r="M4207">
        <f>'Venteo_Bombas Glicol_production'!AO80</f>
        <v>0</v>
      </c>
      <c r="N4207">
        <f>IFERROR(IF(L4207="CO2",M4207,IF(L4207="CH4",M4207*Hoja1!$C$19,BASEDEDATOS!M4207*Hoja1!$C$20)),0)</f>
        <v>0</v>
      </c>
    </row>
    <row r="4208" spans="2:14" x14ac:dyDescent="0.75">
      <c r="B4208" t="str">
        <f t="shared" si="48"/>
        <v>1B2aii</v>
      </c>
      <c r="C4208" t="str">
        <f>Hoja1!$C$31</f>
        <v>CRUDO</v>
      </c>
      <c r="D4208" t="s">
        <v>13</v>
      </c>
      <c r="E4208" t="s">
        <v>320</v>
      </c>
      <c r="F4208" t="s">
        <v>859</v>
      </c>
      <c r="L4208" t="s">
        <v>31</v>
      </c>
      <c r="M4208">
        <f>'Venteo_Bombas Glicol_production'!AO81</f>
        <v>0</v>
      </c>
      <c r="N4208">
        <f>IFERROR(IF(L4208="CO2",M4208,IF(L4208="CH4",M4208*Hoja1!$C$19,BASEDEDATOS!M4208*Hoja1!$C$20)),0)</f>
        <v>0</v>
      </c>
    </row>
    <row r="4209" spans="2:14" x14ac:dyDescent="0.75">
      <c r="B4209" t="str">
        <f t="shared" si="48"/>
        <v>1B2aii</v>
      </c>
      <c r="C4209" t="str">
        <f>Hoja1!$C$31</f>
        <v>CRUDO</v>
      </c>
      <c r="D4209" t="s">
        <v>13</v>
      </c>
      <c r="E4209" t="s">
        <v>320</v>
      </c>
      <c r="F4209" t="s">
        <v>859</v>
      </c>
      <c r="L4209" t="s">
        <v>31</v>
      </c>
      <c r="M4209">
        <f>'Venteo_Bombas Glicol_production'!AO82</f>
        <v>0</v>
      </c>
      <c r="N4209">
        <f>IFERROR(IF(L4209="CO2",M4209,IF(L4209="CH4",M4209*Hoja1!$C$19,BASEDEDATOS!M4209*Hoja1!$C$20)),0)</f>
        <v>0</v>
      </c>
    </row>
    <row r="4210" spans="2:14" x14ac:dyDescent="0.75">
      <c r="B4210" t="str">
        <f t="shared" si="48"/>
        <v>1B2aii</v>
      </c>
      <c r="C4210" t="str">
        <f>Hoja1!$C$31</f>
        <v>CRUDO</v>
      </c>
      <c r="D4210" t="s">
        <v>13</v>
      </c>
      <c r="E4210" t="s">
        <v>320</v>
      </c>
      <c r="F4210" t="s">
        <v>859</v>
      </c>
      <c r="L4210" t="s">
        <v>31</v>
      </c>
      <c r="M4210">
        <f>'Venteo_Bombas Glicol_production'!AO83</f>
        <v>0</v>
      </c>
      <c r="N4210">
        <f>IFERROR(IF(L4210="CO2",M4210,IF(L4210="CH4",M4210*Hoja1!$C$19,BASEDEDATOS!M4210*Hoja1!$C$20)),0)</f>
        <v>0</v>
      </c>
    </row>
    <row r="4211" spans="2:14" x14ac:dyDescent="0.75">
      <c r="B4211" t="str">
        <f t="shared" si="48"/>
        <v>1B2aii</v>
      </c>
      <c r="C4211" t="str">
        <f>Hoja1!$C$31</f>
        <v>CRUDO</v>
      </c>
      <c r="D4211" t="s">
        <v>13</v>
      </c>
      <c r="E4211" t="s">
        <v>320</v>
      </c>
      <c r="F4211" t="s">
        <v>859</v>
      </c>
      <c r="L4211" t="s">
        <v>31</v>
      </c>
      <c r="M4211">
        <f>'Venteo_Bombas Glicol_production'!AO84</f>
        <v>0</v>
      </c>
      <c r="N4211">
        <f>IFERROR(IF(L4211="CO2",M4211,IF(L4211="CH4",M4211*Hoja1!$C$19,BASEDEDATOS!M4211*Hoja1!$C$20)),0)</f>
        <v>0</v>
      </c>
    </row>
    <row r="4212" spans="2:14" x14ac:dyDescent="0.75">
      <c r="B4212" t="str">
        <f t="shared" si="48"/>
        <v>1B2aii</v>
      </c>
      <c r="C4212" t="str">
        <f>Hoja1!$C$31</f>
        <v>CRUDO</v>
      </c>
      <c r="D4212" t="s">
        <v>13</v>
      </c>
      <c r="E4212" t="s">
        <v>320</v>
      </c>
      <c r="F4212" t="s">
        <v>859</v>
      </c>
      <c r="L4212" t="s">
        <v>31</v>
      </c>
      <c r="M4212">
        <f>'Venteo_Bombas Glicol_production'!AO85</f>
        <v>0</v>
      </c>
      <c r="N4212">
        <f>IFERROR(IF(L4212="CO2",M4212,IF(L4212="CH4",M4212*Hoja1!$C$19,BASEDEDATOS!M4212*Hoja1!$C$20)),0)</f>
        <v>0</v>
      </c>
    </row>
    <row r="4213" spans="2:14" x14ac:dyDescent="0.75">
      <c r="B4213" t="str">
        <f t="shared" si="48"/>
        <v>1B2aii</v>
      </c>
      <c r="C4213" t="str">
        <f>Hoja1!$C$31</f>
        <v>CRUDO</v>
      </c>
      <c r="D4213" t="s">
        <v>13</v>
      </c>
      <c r="E4213" t="s">
        <v>320</v>
      </c>
      <c r="F4213" t="s">
        <v>859</v>
      </c>
      <c r="L4213" t="s">
        <v>31</v>
      </c>
      <c r="M4213">
        <f>'Venteo_Bombas Glicol_production'!AO86</f>
        <v>0</v>
      </c>
      <c r="N4213">
        <f>IFERROR(IF(L4213="CO2",M4213,IF(L4213="CH4",M4213*Hoja1!$C$19,BASEDEDATOS!M4213*Hoja1!$C$20)),0)</f>
        <v>0</v>
      </c>
    </row>
    <row r="4214" spans="2:14" x14ac:dyDescent="0.75">
      <c r="B4214" t="str">
        <f t="shared" si="48"/>
        <v>1B2aii</v>
      </c>
      <c r="C4214" t="str">
        <f>Hoja1!$C$31</f>
        <v>CRUDO</v>
      </c>
      <c r="D4214" t="s">
        <v>13</v>
      </c>
      <c r="E4214" t="s">
        <v>320</v>
      </c>
      <c r="F4214" t="s">
        <v>859</v>
      </c>
      <c r="L4214" t="s">
        <v>31</v>
      </c>
      <c r="M4214">
        <f>'Venteo_Bombas Glicol_production'!AO87</f>
        <v>0</v>
      </c>
      <c r="N4214">
        <f>IFERROR(IF(L4214="CO2",M4214,IF(L4214="CH4",M4214*Hoja1!$C$19,BASEDEDATOS!M4214*Hoja1!$C$20)),0)</f>
        <v>0</v>
      </c>
    </row>
    <row r="4215" spans="2:14" x14ac:dyDescent="0.75">
      <c r="B4215" t="str">
        <f t="shared" si="48"/>
        <v>1B2aii</v>
      </c>
      <c r="C4215" t="str">
        <f>Hoja1!$C$31</f>
        <v>CRUDO</v>
      </c>
      <c r="D4215" t="s">
        <v>13</v>
      </c>
      <c r="E4215" t="s">
        <v>320</v>
      </c>
      <c r="F4215" t="s">
        <v>859</v>
      </c>
      <c r="L4215" t="s">
        <v>31</v>
      </c>
      <c r="M4215">
        <f>'Venteo_Bombas Glicol_production'!AO88</f>
        <v>0</v>
      </c>
      <c r="N4215">
        <f>IFERROR(IF(L4215="CO2",M4215,IF(L4215="CH4",M4215*Hoja1!$C$19,BASEDEDATOS!M4215*Hoja1!$C$20)),0)</f>
        <v>0</v>
      </c>
    </row>
    <row r="4216" spans="2:14" x14ac:dyDescent="0.75">
      <c r="B4216" t="str">
        <f t="shared" si="48"/>
        <v>1B2aii</v>
      </c>
      <c r="C4216" t="str">
        <f>Hoja1!$C$31</f>
        <v>CRUDO</v>
      </c>
      <c r="D4216" t="s">
        <v>13</v>
      </c>
      <c r="E4216" t="s">
        <v>320</v>
      </c>
      <c r="F4216" t="s">
        <v>859</v>
      </c>
      <c r="L4216" t="s">
        <v>31</v>
      </c>
      <c r="M4216">
        <f>'Venteo_Bombas Glicol_production'!AO89</f>
        <v>0</v>
      </c>
      <c r="N4216">
        <f>IFERROR(IF(L4216="CO2",M4216,IF(L4216="CH4",M4216*Hoja1!$C$19,BASEDEDATOS!M4216*Hoja1!$C$20)),0)</f>
        <v>0</v>
      </c>
    </row>
    <row r="4217" spans="2:14" x14ac:dyDescent="0.75">
      <c r="B4217" t="str">
        <f t="shared" si="48"/>
        <v>1B2aii</v>
      </c>
      <c r="C4217" t="str">
        <f>Hoja1!$C$31</f>
        <v>CRUDO</v>
      </c>
      <c r="D4217" t="s">
        <v>13</v>
      </c>
      <c r="E4217" t="s">
        <v>320</v>
      </c>
      <c r="F4217" t="s">
        <v>859</v>
      </c>
      <c r="L4217" t="s">
        <v>31</v>
      </c>
      <c r="M4217">
        <f>'Venteo_Bombas Glicol_production'!AO90</f>
        <v>0</v>
      </c>
      <c r="N4217">
        <f>IFERROR(IF(L4217="CO2",M4217,IF(L4217="CH4",M4217*Hoja1!$C$19,BASEDEDATOS!M4217*Hoja1!$C$20)),0)</f>
        <v>0</v>
      </c>
    </row>
    <row r="4218" spans="2:14" x14ac:dyDescent="0.75">
      <c r="B4218" t="str">
        <f t="shared" si="48"/>
        <v>1B2aii</v>
      </c>
      <c r="C4218" t="str">
        <f>Hoja1!$C$31</f>
        <v>CRUDO</v>
      </c>
      <c r="D4218" t="s">
        <v>13</v>
      </c>
      <c r="E4218" t="s">
        <v>320</v>
      </c>
      <c r="F4218" t="s">
        <v>859</v>
      </c>
      <c r="L4218" t="s">
        <v>31</v>
      </c>
      <c r="M4218">
        <f>'Venteo_Bombas Glicol_production'!AO91</f>
        <v>0</v>
      </c>
      <c r="N4218">
        <f>IFERROR(IF(L4218="CO2",M4218,IF(L4218="CH4",M4218*Hoja1!$C$19,BASEDEDATOS!M4218*Hoja1!$C$20)),0)</f>
        <v>0</v>
      </c>
    </row>
    <row r="4219" spans="2:14" x14ac:dyDescent="0.75">
      <c r="B4219" t="str">
        <f t="shared" si="48"/>
        <v>1B2aii</v>
      </c>
      <c r="C4219" t="str">
        <f>Hoja1!$C$31</f>
        <v>CRUDO</v>
      </c>
      <c r="D4219" t="s">
        <v>13</v>
      </c>
      <c r="E4219" t="s">
        <v>320</v>
      </c>
      <c r="F4219" t="s">
        <v>859</v>
      </c>
      <c r="L4219" t="s">
        <v>31</v>
      </c>
      <c r="M4219">
        <f>'Venteo_Bombas Glicol_production'!AO92</f>
        <v>0</v>
      </c>
      <c r="N4219">
        <f>IFERROR(IF(L4219="CO2",M4219,IF(L4219="CH4",M4219*Hoja1!$C$19,BASEDEDATOS!M4219*Hoja1!$C$20)),0)</f>
        <v>0</v>
      </c>
    </row>
    <row r="4220" spans="2:14" x14ac:dyDescent="0.75">
      <c r="B4220" t="str">
        <f t="shared" si="48"/>
        <v>1B2aii</v>
      </c>
      <c r="C4220" t="str">
        <f>Hoja1!$C$31</f>
        <v>CRUDO</v>
      </c>
      <c r="D4220" t="s">
        <v>13</v>
      </c>
      <c r="E4220" t="s">
        <v>320</v>
      </c>
      <c r="F4220" t="s">
        <v>859</v>
      </c>
      <c r="L4220" t="s">
        <v>31</v>
      </c>
      <c r="M4220">
        <f>'Venteo_Bombas Glicol_production'!AO93</f>
        <v>0</v>
      </c>
      <c r="N4220">
        <f>IFERROR(IF(L4220="CO2",M4220,IF(L4220="CH4",M4220*Hoja1!$C$19,BASEDEDATOS!M4220*Hoja1!$C$20)),0)</f>
        <v>0</v>
      </c>
    </row>
    <row r="4221" spans="2:14" x14ac:dyDescent="0.75">
      <c r="B4221" t="str">
        <f t="shared" si="48"/>
        <v>1B2aii</v>
      </c>
      <c r="C4221" t="str">
        <f>Hoja1!$C$31</f>
        <v>CRUDO</v>
      </c>
      <c r="D4221" t="s">
        <v>13</v>
      </c>
      <c r="E4221" t="s">
        <v>320</v>
      </c>
      <c r="F4221" t="s">
        <v>859</v>
      </c>
      <c r="L4221" t="s">
        <v>31</v>
      </c>
      <c r="M4221">
        <f>'Venteo_Bombas Glicol_production'!AO94</f>
        <v>0</v>
      </c>
      <c r="N4221">
        <f>IFERROR(IF(L4221="CO2",M4221,IF(L4221="CH4",M4221*Hoja1!$C$19,BASEDEDATOS!M4221*Hoja1!$C$20)),0)</f>
        <v>0</v>
      </c>
    </row>
    <row r="4222" spans="2:14" x14ac:dyDescent="0.75">
      <c r="B4222" t="str">
        <f t="shared" si="48"/>
        <v>1B2aii</v>
      </c>
      <c r="C4222" t="str">
        <f>Hoja1!$C$31</f>
        <v>CRUDO</v>
      </c>
      <c r="D4222" t="s">
        <v>13</v>
      </c>
      <c r="E4222" t="s">
        <v>320</v>
      </c>
      <c r="F4222" t="s">
        <v>859</v>
      </c>
      <c r="L4222" t="s">
        <v>31</v>
      </c>
      <c r="M4222">
        <f>'Venteo_Bombas Glicol_production'!AO95</f>
        <v>0</v>
      </c>
      <c r="N4222">
        <f>IFERROR(IF(L4222="CO2",M4222,IF(L4222="CH4",M4222*Hoja1!$C$19,BASEDEDATOS!M4222*Hoja1!$C$20)),0)</f>
        <v>0</v>
      </c>
    </row>
    <row r="4223" spans="2:14" x14ac:dyDescent="0.75">
      <c r="B4223" t="str">
        <f t="shared" si="48"/>
        <v>1B2aii</v>
      </c>
      <c r="C4223" t="str">
        <f>Hoja1!$C$31</f>
        <v>CRUDO</v>
      </c>
      <c r="D4223" t="s">
        <v>13</v>
      </c>
      <c r="E4223" t="s">
        <v>320</v>
      </c>
      <c r="F4223" t="s">
        <v>859</v>
      </c>
      <c r="L4223" t="s">
        <v>31</v>
      </c>
      <c r="M4223">
        <f>'Venteo_Bombas Glicol_production'!AO96</f>
        <v>0</v>
      </c>
      <c r="N4223">
        <f>IFERROR(IF(L4223="CO2",M4223,IF(L4223="CH4",M4223*Hoja1!$C$19,BASEDEDATOS!M4223*Hoja1!$C$20)),0)</f>
        <v>0</v>
      </c>
    </row>
    <row r="4224" spans="2:14" x14ac:dyDescent="0.75">
      <c r="B4224" t="str">
        <f t="shared" si="48"/>
        <v>1B2aii</v>
      </c>
      <c r="C4224" t="str">
        <f>Hoja1!$C$31</f>
        <v>CRUDO</v>
      </c>
      <c r="D4224" t="s">
        <v>13</v>
      </c>
      <c r="E4224" t="s">
        <v>320</v>
      </c>
      <c r="F4224" t="s">
        <v>859</v>
      </c>
      <c r="L4224" t="s">
        <v>31</v>
      </c>
      <c r="M4224">
        <f>'Venteo_Bombas Glicol_production'!AO97</f>
        <v>0</v>
      </c>
      <c r="N4224">
        <f>IFERROR(IF(L4224="CO2",M4224,IF(L4224="CH4",M4224*Hoja1!$C$19,BASEDEDATOS!M4224*Hoja1!$C$20)),0)</f>
        <v>0</v>
      </c>
    </row>
    <row r="4225" spans="2:14" x14ac:dyDescent="0.75">
      <c r="B4225" t="str">
        <f t="shared" si="48"/>
        <v>1B2aii</v>
      </c>
      <c r="C4225" t="str">
        <f>Hoja1!$C$31</f>
        <v>CRUDO</v>
      </c>
      <c r="D4225" t="s">
        <v>13</v>
      </c>
      <c r="E4225" t="s">
        <v>320</v>
      </c>
      <c r="F4225" t="s">
        <v>859</v>
      </c>
      <c r="L4225" t="s">
        <v>31</v>
      </c>
      <c r="M4225">
        <f>'Venteo_Bombas Glicol_production'!AO98</f>
        <v>0</v>
      </c>
      <c r="N4225">
        <f>IFERROR(IF(L4225="CO2",M4225,IF(L4225="CH4",M4225*Hoja1!$C$19,BASEDEDATOS!M4225*Hoja1!$C$20)),0)</f>
        <v>0</v>
      </c>
    </row>
    <row r="4226" spans="2:14" x14ac:dyDescent="0.75">
      <c r="B4226" t="str">
        <f t="shared" si="48"/>
        <v>1B2aii</v>
      </c>
      <c r="C4226" t="str">
        <f>Hoja1!$C$31</f>
        <v>CRUDO</v>
      </c>
      <c r="D4226" t="s">
        <v>13</v>
      </c>
      <c r="E4226" t="s">
        <v>320</v>
      </c>
      <c r="F4226" t="s">
        <v>859</v>
      </c>
      <c r="L4226" t="s">
        <v>31</v>
      </c>
      <c r="M4226">
        <f>'Venteo_Bombas Glicol_production'!AO99</f>
        <v>0</v>
      </c>
      <c r="N4226">
        <f>IFERROR(IF(L4226="CO2",M4226,IF(L4226="CH4",M4226*Hoja1!$C$19,BASEDEDATOS!M4226*Hoja1!$C$20)),0)</f>
        <v>0</v>
      </c>
    </row>
    <row r="4227" spans="2:14" x14ac:dyDescent="0.75">
      <c r="B4227" t="str">
        <f t="shared" si="48"/>
        <v>1B2aii</v>
      </c>
      <c r="C4227" t="str">
        <f>Hoja1!$C$31</f>
        <v>CRUDO</v>
      </c>
      <c r="D4227" t="s">
        <v>13</v>
      </c>
      <c r="E4227" t="s">
        <v>320</v>
      </c>
      <c r="F4227" t="s">
        <v>859</v>
      </c>
      <c r="L4227" t="s">
        <v>31</v>
      </c>
      <c r="M4227">
        <f>'Venteo_Bombas Glicol_production'!AO100</f>
        <v>0</v>
      </c>
      <c r="N4227">
        <f>IFERROR(IF(L4227="CO2",M4227,IF(L4227="CH4",M4227*Hoja1!$C$19,BASEDEDATOS!M4227*Hoja1!$C$20)),0)</f>
        <v>0</v>
      </c>
    </row>
    <row r="4228" spans="2:14" x14ac:dyDescent="0.75">
      <c r="B4228" t="str">
        <f t="shared" si="48"/>
        <v>1B2aii</v>
      </c>
      <c r="C4228" t="str">
        <f>Hoja1!$C$31</f>
        <v>CRUDO</v>
      </c>
      <c r="D4228" t="s">
        <v>13</v>
      </c>
      <c r="E4228" t="s">
        <v>320</v>
      </c>
      <c r="F4228" t="s">
        <v>859</v>
      </c>
      <c r="L4228" t="s">
        <v>31</v>
      </c>
      <c r="M4228">
        <f>'Venteo_Bombas Glicol_production'!AO101</f>
        <v>0</v>
      </c>
      <c r="N4228">
        <f>IFERROR(IF(L4228="CO2",M4228,IF(L4228="CH4",M4228*Hoja1!$C$19,BASEDEDATOS!M4228*Hoja1!$C$20)),0)</f>
        <v>0</v>
      </c>
    </row>
    <row r="4229" spans="2:14" x14ac:dyDescent="0.75">
      <c r="B4229" t="str">
        <f t="shared" si="48"/>
        <v>1B2aii</v>
      </c>
      <c r="C4229" t="str">
        <f>Hoja1!$C$31</f>
        <v>CRUDO</v>
      </c>
      <c r="D4229" t="s">
        <v>13</v>
      </c>
      <c r="E4229" t="s">
        <v>320</v>
      </c>
      <c r="F4229" t="s">
        <v>859</v>
      </c>
      <c r="L4229" t="s">
        <v>31</v>
      </c>
      <c r="M4229">
        <f>'Venteo_Bombas Glicol_production'!AO102</f>
        <v>0</v>
      </c>
      <c r="N4229">
        <f>IFERROR(IF(L4229="CO2",M4229,IF(L4229="CH4",M4229*Hoja1!$C$19,BASEDEDATOS!M4229*Hoja1!$C$20)),0)</f>
        <v>0</v>
      </c>
    </row>
    <row r="4230" spans="2:14" x14ac:dyDescent="0.75">
      <c r="B4230" t="str">
        <f t="shared" si="48"/>
        <v>1B2aii</v>
      </c>
      <c r="C4230" t="str">
        <f>Hoja1!$C$31</f>
        <v>CRUDO</v>
      </c>
      <c r="D4230" t="s">
        <v>13</v>
      </c>
      <c r="E4230" t="s">
        <v>320</v>
      </c>
      <c r="F4230" t="s">
        <v>859</v>
      </c>
      <c r="L4230" t="s">
        <v>31</v>
      </c>
      <c r="M4230">
        <f>'Venteo_Bombas Glicol_production'!AO103</f>
        <v>0</v>
      </c>
      <c r="N4230">
        <f>IFERROR(IF(L4230="CO2",M4230,IF(L4230="CH4",M4230*Hoja1!$C$19,BASEDEDATOS!M4230*Hoja1!$C$20)),0)</f>
        <v>0</v>
      </c>
    </row>
    <row r="4231" spans="2:14" x14ac:dyDescent="0.75">
      <c r="B4231" t="str">
        <f t="shared" si="48"/>
        <v>1B2aii</v>
      </c>
      <c r="C4231" t="str">
        <f>Hoja1!$C$31</f>
        <v>CRUDO</v>
      </c>
      <c r="D4231" t="s">
        <v>13</v>
      </c>
      <c r="E4231" t="s">
        <v>320</v>
      </c>
      <c r="F4231" t="s">
        <v>859</v>
      </c>
      <c r="L4231" t="s">
        <v>31</v>
      </c>
      <c r="M4231">
        <f>'Venteo_Bombas Glicol_production'!AO104</f>
        <v>0</v>
      </c>
      <c r="N4231">
        <f>IFERROR(IF(L4231="CO2",M4231,IF(L4231="CH4",M4231*Hoja1!$C$19,BASEDEDATOS!M4231*Hoja1!$C$20)),0)</f>
        <v>0</v>
      </c>
    </row>
    <row r="4232" spans="2:14" x14ac:dyDescent="0.75">
      <c r="B4232" t="str">
        <f t="shared" si="48"/>
        <v>1B2aii</v>
      </c>
      <c r="C4232" t="str">
        <f>Hoja1!$C$31</f>
        <v>CRUDO</v>
      </c>
      <c r="D4232" t="s">
        <v>13</v>
      </c>
      <c r="E4232" t="s">
        <v>320</v>
      </c>
      <c r="F4232" t="s">
        <v>859</v>
      </c>
      <c r="L4232" t="s">
        <v>31</v>
      </c>
      <c r="M4232">
        <f>'Venteo_Bombas Glicol_production'!AO105</f>
        <v>0</v>
      </c>
      <c r="N4232">
        <f>IFERROR(IF(L4232="CO2",M4232,IF(L4232="CH4",M4232*Hoja1!$C$19,BASEDEDATOS!M4232*Hoja1!$C$20)),0)</f>
        <v>0</v>
      </c>
    </row>
    <row r="4233" spans="2:14" x14ac:dyDescent="0.75">
      <c r="B4233" t="str">
        <f t="shared" si="48"/>
        <v>1B2aii</v>
      </c>
      <c r="C4233" t="str">
        <f>Hoja1!$C$31</f>
        <v>CRUDO</v>
      </c>
      <c r="D4233" t="s">
        <v>13</v>
      </c>
      <c r="E4233" t="s">
        <v>320</v>
      </c>
      <c r="F4233" t="s">
        <v>859</v>
      </c>
      <c r="L4233" t="s">
        <v>31</v>
      </c>
      <c r="M4233">
        <f>'Venteo_Bombas Glicol_production'!AO106</f>
        <v>0</v>
      </c>
      <c r="N4233">
        <f>IFERROR(IF(L4233="CO2",M4233,IF(L4233="CH4",M4233*Hoja1!$C$19,BASEDEDATOS!M4233*Hoja1!$C$20)),0)</f>
        <v>0</v>
      </c>
    </row>
    <row r="4234" spans="2:14" x14ac:dyDescent="0.75">
      <c r="B4234" t="str">
        <f t="shared" si="48"/>
        <v>1B2aii</v>
      </c>
      <c r="C4234" t="str">
        <f>Hoja1!$C$31</f>
        <v>CRUDO</v>
      </c>
      <c r="D4234" t="s">
        <v>13</v>
      </c>
      <c r="E4234" t="s">
        <v>320</v>
      </c>
      <c r="F4234" t="s">
        <v>859</v>
      </c>
      <c r="L4234" t="s">
        <v>31</v>
      </c>
      <c r="M4234">
        <f>'Venteo_Bombas Glicol_production'!AO107</f>
        <v>0</v>
      </c>
      <c r="N4234">
        <f>IFERROR(IF(L4234="CO2",M4234,IF(L4234="CH4",M4234*Hoja1!$C$19,BASEDEDATOS!M4234*Hoja1!$C$20)),0)</f>
        <v>0</v>
      </c>
    </row>
    <row r="4235" spans="2:14" x14ac:dyDescent="0.75">
      <c r="B4235" t="str">
        <f t="shared" si="48"/>
        <v>1B2aii</v>
      </c>
      <c r="C4235" t="str">
        <f>Hoja1!$C$31</f>
        <v>CRUDO</v>
      </c>
      <c r="D4235" t="s">
        <v>13</v>
      </c>
      <c r="E4235" t="s">
        <v>320</v>
      </c>
      <c r="F4235" t="s">
        <v>859</v>
      </c>
      <c r="L4235" t="s">
        <v>31</v>
      </c>
      <c r="M4235">
        <f>'Venteo_Bombas Glicol_production'!AO108</f>
        <v>0</v>
      </c>
      <c r="N4235">
        <f>IFERROR(IF(L4235="CO2",M4235,IF(L4235="CH4",M4235*Hoja1!$C$19,BASEDEDATOS!M4235*Hoja1!$C$20)),0)</f>
        <v>0</v>
      </c>
    </row>
    <row r="4236" spans="2:14" x14ac:dyDescent="0.75">
      <c r="B4236" t="str">
        <f t="shared" si="48"/>
        <v>1B2aii</v>
      </c>
      <c r="C4236" t="str">
        <f>Hoja1!$C$31</f>
        <v>CRUDO</v>
      </c>
      <c r="D4236" t="s">
        <v>13</v>
      </c>
      <c r="E4236" t="s">
        <v>320</v>
      </c>
      <c r="F4236" t="s">
        <v>859</v>
      </c>
      <c r="L4236" t="s">
        <v>31</v>
      </c>
      <c r="M4236">
        <f>'Venteo_Bombas Glicol_production'!AO109</f>
        <v>0</v>
      </c>
      <c r="N4236">
        <f>IFERROR(IF(L4236="CO2",M4236,IF(L4236="CH4",M4236*Hoja1!$C$19,BASEDEDATOS!M4236*Hoja1!$C$20)),0)</f>
        <v>0</v>
      </c>
    </row>
    <row r="4237" spans="2:14" x14ac:dyDescent="0.75">
      <c r="B4237" t="str">
        <f t="shared" si="48"/>
        <v>1B2aii</v>
      </c>
      <c r="C4237" t="str">
        <f>Hoja1!$C$31</f>
        <v>CRUDO</v>
      </c>
      <c r="D4237" t="s">
        <v>13</v>
      </c>
      <c r="E4237" t="s">
        <v>320</v>
      </c>
      <c r="F4237" t="s">
        <v>859</v>
      </c>
      <c r="L4237" t="s">
        <v>31</v>
      </c>
      <c r="M4237">
        <f>'Venteo_Bombas Glicol_production'!AO110</f>
        <v>0</v>
      </c>
      <c r="N4237">
        <f>IFERROR(IF(L4237="CO2",M4237,IF(L4237="CH4",M4237*Hoja1!$C$19,BASEDEDATOS!M4237*Hoja1!$C$20)),0)</f>
        <v>0</v>
      </c>
    </row>
    <row r="4238" spans="2:14" x14ac:dyDescent="0.75">
      <c r="B4238" t="str">
        <f t="shared" si="48"/>
        <v>1B2aii</v>
      </c>
      <c r="C4238" t="str">
        <f>Hoja1!$C$31</f>
        <v>CRUDO</v>
      </c>
      <c r="D4238" t="s">
        <v>13</v>
      </c>
      <c r="E4238" t="s">
        <v>320</v>
      </c>
      <c r="F4238" t="s">
        <v>859</v>
      </c>
      <c r="L4238" t="s">
        <v>31</v>
      </c>
      <c r="M4238">
        <f>'Venteo_Bombas Glicol_production'!AO111</f>
        <v>0</v>
      </c>
      <c r="N4238">
        <f>IFERROR(IF(L4238="CO2",M4238,IF(L4238="CH4",M4238*Hoja1!$C$19,BASEDEDATOS!M4238*Hoja1!$C$20)),0)</f>
        <v>0</v>
      </c>
    </row>
    <row r="4239" spans="2:14" x14ac:dyDescent="0.75">
      <c r="B4239" t="str">
        <f t="shared" si="48"/>
        <v>1B2aii</v>
      </c>
      <c r="C4239" t="str">
        <f>Hoja1!$C$31</f>
        <v>CRUDO</v>
      </c>
      <c r="D4239" t="s">
        <v>13</v>
      </c>
      <c r="E4239" t="s">
        <v>320</v>
      </c>
      <c r="F4239" t="s">
        <v>859</v>
      </c>
      <c r="L4239" t="s">
        <v>31</v>
      </c>
      <c r="M4239">
        <f>'Venteo_Bombas Glicol_production'!AO112</f>
        <v>0</v>
      </c>
      <c r="N4239">
        <f>IFERROR(IF(L4239="CO2",M4239,IF(L4239="CH4",M4239*Hoja1!$C$19,BASEDEDATOS!M4239*Hoja1!$C$20)),0)</f>
        <v>0</v>
      </c>
    </row>
    <row r="4240" spans="2:14" x14ac:dyDescent="0.75">
      <c r="B4240" t="str">
        <f t="shared" si="48"/>
        <v>1B2aii</v>
      </c>
      <c r="C4240" t="str">
        <f>Hoja1!$C$31</f>
        <v>CRUDO</v>
      </c>
      <c r="D4240" t="s">
        <v>13</v>
      </c>
      <c r="E4240" t="s">
        <v>320</v>
      </c>
      <c r="F4240" t="s">
        <v>859</v>
      </c>
      <c r="L4240" t="s">
        <v>31</v>
      </c>
      <c r="M4240">
        <f>'Venteo_Bombas Glicol_production'!AO113</f>
        <v>0</v>
      </c>
      <c r="N4240">
        <f>IFERROR(IF(L4240="CO2",M4240,IF(L4240="CH4",M4240*Hoja1!$C$19,BASEDEDATOS!M4240*Hoja1!$C$20)),0)</f>
        <v>0</v>
      </c>
    </row>
    <row r="4241" spans="2:14" x14ac:dyDescent="0.75">
      <c r="B4241" t="str">
        <f t="shared" si="48"/>
        <v>1B2aii</v>
      </c>
      <c r="C4241" t="str">
        <f>Hoja1!$C$31</f>
        <v>CRUDO</v>
      </c>
      <c r="D4241" t="s">
        <v>13</v>
      </c>
      <c r="E4241" t="s">
        <v>320</v>
      </c>
      <c r="F4241" t="s">
        <v>859</v>
      </c>
      <c r="L4241" t="s">
        <v>31</v>
      </c>
      <c r="M4241">
        <f>'Venteo_Bombas Glicol_production'!AO114</f>
        <v>0</v>
      </c>
      <c r="N4241">
        <f>IFERROR(IF(L4241="CO2",M4241,IF(L4241="CH4",M4241*Hoja1!$C$19,BASEDEDATOS!M4241*Hoja1!$C$20)),0)</f>
        <v>0</v>
      </c>
    </row>
    <row r="4242" spans="2:14" x14ac:dyDescent="0.75">
      <c r="B4242" t="str">
        <f t="shared" si="48"/>
        <v>1B2aii</v>
      </c>
      <c r="C4242" t="str">
        <f>Hoja1!$C$31</f>
        <v>CRUDO</v>
      </c>
      <c r="D4242" t="s">
        <v>13</v>
      </c>
      <c r="E4242" t="s">
        <v>320</v>
      </c>
      <c r="F4242" t="s">
        <v>859</v>
      </c>
      <c r="L4242" t="s">
        <v>31</v>
      </c>
      <c r="M4242">
        <f>'Venteo_Bombas Glicol_production'!AO115</f>
        <v>0</v>
      </c>
      <c r="N4242">
        <f>IFERROR(IF(L4242="CO2",M4242,IF(L4242="CH4",M4242*Hoja1!$C$19,BASEDEDATOS!M4242*Hoja1!$C$20)),0)</f>
        <v>0</v>
      </c>
    </row>
    <row r="4243" spans="2:14" x14ac:dyDescent="0.75">
      <c r="B4243" t="str">
        <f t="shared" si="48"/>
        <v>1B2aii</v>
      </c>
      <c r="C4243" t="str">
        <f>Hoja1!$C$31</f>
        <v>CRUDO</v>
      </c>
      <c r="D4243" t="s">
        <v>13</v>
      </c>
      <c r="E4243" t="s">
        <v>320</v>
      </c>
      <c r="F4243" t="s">
        <v>859</v>
      </c>
      <c r="L4243" t="s">
        <v>31</v>
      </c>
      <c r="M4243">
        <f>'Venteo_Bombas Glicol_production'!AO116</f>
        <v>0</v>
      </c>
      <c r="N4243">
        <f>IFERROR(IF(L4243="CO2",M4243,IF(L4243="CH4",M4243*Hoja1!$C$19,BASEDEDATOS!M4243*Hoja1!$C$20)),0)</f>
        <v>0</v>
      </c>
    </row>
    <row r="4244" spans="2:14" x14ac:dyDescent="0.75">
      <c r="B4244" t="str">
        <f t="shared" si="48"/>
        <v>1B2aii</v>
      </c>
      <c r="C4244" t="str">
        <f>Hoja1!$C$31</f>
        <v>CRUDO</v>
      </c>
      <c r="D4244" t="s">
        <v>13</v>
      </c>
      <c r="E4244" t="s">
        <v>320</v>
      </c>
      <c r="F4244" t="s">
        <v>859</v>
      </c>
      <c r="L4244" t="s">
        <v>31</v>
      </c>
      <c r="M4244">
        <f>'Venteo_Bombas Glicol_production'!AO117</f>
        <v>0</v>
      </c>
      <c r="N4244">
        <f>IFERROR(IF(L4244="CO2",M4244,IF(L4244="CH4",M4244*Hoja1!$C$19,BASEDEDATOS!M4244*Hoja1!$C$20)),0)</f>
        <v>0</v>
      </c>
    </row>
    <row r="4245" spans="2:14" x14ac:dyDescent="0.75">
      <c r="B4245" t="str">
        <f t="shared" si="48"/>
        <v>1B2aii</v>
      </c>
      <c r="C4245" t="str">
        <f>Hoja1!$C$31</f>
        <v>CRUDO</v>
      </c>
      <c r="D4245" t="s">
        <v>13</v>
      </c>
      <c r="E4245" t="s">
        <v>320</v>
      </c>
      <c r="F4245" t="s">
        <v>859</v>
      </c>
      <c r="L4245" t="s">
        <v>31</v>
      </c>
      <c r="M4245">
        <f>'Venteo_Bombas Glicol_production'!AO118</f>
        <v>0</v>
      </c>
      <c r="N4245">
        <f>IFERROR(IF(L4245="CO2",M4245,IF(L4245="CH4",M4245*Hoja1!$C$19,BASEDEDATOS!M4245*Hoja1!$C$20)),0)</f>
        <v>0</v>
      </c>
    </row>
    <row r="4246" spans="2:14" x14ac:dyDescent="0.75">
      <c r="B4246" t="str">
        <f t="shared" si="48"/>
        <v>1B2aii</v>
      </c>
      <c r="C4246" t="str">
        <f>Hoja1!$C$31</f>
        <v>CRUDO</v>
      </c>
      <c r="D4246" t="s">
        <v>13</v>
      </c>
      <c r="E4246" t="s">
        <v>320</v>
      </c>
      <c r="F4246" t="s">
        <v>859</v>
      </c>
      <c r="L4246" t="s">
        <v>31</v>
      </c>
      <c r="M4246">
        <f>'Venteo_Bombas Glicol_production'!AO119</f>
        <v>0</v>
      </c>
      <c r="N4246">
        <f>IFERROR(IF(L4246="CO2",M4246,IF(L4246="CH4",M4246*Hoja1!$C$19,BASEDEDATOS!M4246*Hoja1!$C$20)),0)</f>
        <v>0</v>
      </c>
    </row>
    <row r="4247" spans="2:14" x14ac:dyDescent="0.75">
      <c r="B4247" t="str">
        <f t="shared" si="48"/>
        <v>1B2aii</v>
      </c>
      <c r="C4247" t="str">
        <f>Hoja1!$C$31</f>
        <v>CRUDO</v>
      </c>
      <c r="D4247" t="s">
        <v>13</v>
      </c>
      <c r="E4247" t="s">
        <v>320</v>
      </c>
      <c r="F4247" t="s">
        <v>859</v>
      </c>
      <c r="L4247" t="s">
        <v>31</v>
      </c>
      <c r="M4247">
        <f>'Venteo_Bombas Glicol_production'!AO120</f>
        <v>0</v>
      </c>
      <c r="N4247">
        <f>IFERROR(IF(L4247="CO2",M4247,IF(L4247="CH4",M4247*Hoja1!$C$19,BASEDEDATOS!M4247*Hoja1!$C$20)),0)</f>
        <v>0</v>
      </c>
    </row>
    <row r="4248" spans="2:14" x14ac:dyDescent="0.75">
      <c r="B4248" t="str">
        <f t="shared" si="48"/>
        <v>1B2aii</v>
      </c>
      <c r="C4248" t="str">
        <f>Hoja1!$C$31</f>
        <v>CRUDO</v>
      </c>
      <c r="D4248" t="s">
        <v>13</v>
      </c>
      <c r="E4248" t="s">
        <v>320</v>
      </c>
      <c r="F4248" t="s">
        <v>859</v>
      </c>
      <c r="L4248" t="s">
        <v>31</v>
      </c>
      <c r="M4248">
        <f>'Venteo_Bombas Glicol_production'!AO121</f>
        <v>0</v>
      </c>
      <c r="N4248">
        <f>IFERROR(IF(L4248="CO2",M4248,IF(L4248="CH4",M4248*Hoja1!$C$19,BASEDEDATOS!M4248*Hoja1!$C$20)),0)</f>
        <v>0</v>
      </c>
    </row>
    <row r="4249" spans="2:14" x14ac:dyDescent="0.75">
      <c r="B4249" t="str">
        <f t="shared" si="48"/>
        <v>1B2aii</v>
      </c>
      <c r="C4249" t="str">
        <f>Hoja1!$C$31</f>
        <v>CRUDO</v>
      </c>
      <c r="D4249" t="s">
        <v>13</v>
      </c>
      <c r="E4249" t="s">
        <v>320</v>
      </c>
      <c r="F4249" t="s">
        <v>859</v>
      </c>
      <c r="L4249" t="s">
        <v>31</v>
      </c>
      <c r="M4249">
        <f>'Venteo_Bombas Glicol_production'!AO122</f>
        <v>0</v>
      </c>
      <c r="N4249">
        <f>IFERROR(IF(L4249="CO2",M4249,IF(L4249="CH4",M4249*Hoja1!$C$19,BASEDEDATOS!M4249*Hoja1!$C$20)),0)</f>
        <v>0</v>
      </c>
    </row>
    <row r="4250" spans="2:14" x14ac:dyDescent="0.75">
      <c r="B4250" t="str">
        <f t="shared" si="48"/>
        <v>1B2aii</v>
      </c>
      <c r="C4250" t="str">
        <f>Hoja1!$C$31</f>
        <v>CRUDO</v>
      </c>
      <c r="D4250" t="s">
        <v>13</v>
      </c>
      <c r="E4250" t="s">
        <v>320</v>
      </c>
      <c r="F4250" t="s">
        <v>859</v>
      </c>
      <c r="L4250" t="s">
        <v>31</v>
      </c>
      <c r="M4250">
        <f>'Venteo_Bombas Glicol_production'!AO123</f>
        <v>0</v>
      </c>
      <c r="N4250">
        <f>IFERROR(IF(L4250="CO2",M4250,IF(L4250="CH4",M4250*Hoja1!$C$19,BASEDEDATOS!M4250*Hoja1!$C$20)),0)</f>
        <v>0</v>
      </c>
    </row>
    <row r="4251" spans="2:14" x14ac:dyDescent="0.75">
      <c r="B4251" t="str">
        <f t="shared" si="48"/>
        <v>1B2aii</v>
      </c>
      <c r="C4251" t="str">
        <f>Hoja1!$C$31</f>
        <v>CRUDO</v>
      </c>
      <c r="D4251" t="s">
        <v>13</v>
      </c>
      <c r="E4251" t="s">
        <v>320</v>
      </c>
      <c r="F4251" t="s">
        <v>859</v>
      </c>
      <c r="L4251" t="s">
        <v>31</v>
      </c>
      <c r="M4251">
        <f>'Venteo_Bombas Glicol_production'!AO124</f>
        <v>0</v>
      </c>
      <c r="N4251">
        <f>IFERROR(IF(L4251="CO2",M4251,IF(L4251="CH4",M4251*Hoja1!$C$19,BASEDEDATOS!M4251*Hoja1!$C$20)),0)</f>
        <v>0</v>
      </c>
    </row>
    <row r="4252" spans="2:14" x14ac:dyDescent="0.75">
      <c r="B4252" t="str">
        <f t="shared" si="48"/>
        <v>1B2aii</v>
      </c>
      <c r="C4252" t="str">
        <f>Hoja1!$C$31</f>
        <v>CRUDO</v>
      </c>
      <c r="D4252" t="s">
        <v>13</v>
      </c>
      <c r="E4252" t="s">
        <v>320</v>
      </c>
      <c r="F4252" t="s">
        <v>860</v>
      </c>
      <c r="L4252" t="s">
        <v>30</v>
      </c>
      <c r="M4252">
        <f>'Venteo_Remocion de Azufre_produ'!AP43</f>
        <v>5.3258791025948644E-3</v>
      </c>
      <c r="N4252">
        <f>IFERROR(IF(L4252="CO2",M4252,IF(L4252="CH4",M4252*Hoja1!$C$19,BASEDEDATOS!M4252*Hoja1!$C$20)),0)</f>
        <v>5.3258791025948644E-3</v>
      </c>
    </row>
    <row r="4253" spans="2:14" x14ac:dyDescent="0.75">
      <c r="B4253" t="str">
        <f t="shared" si="48"/>
        <v>1B2aii</v>
      </c>
      <c r="C4253" t="str">
        <f>Hoja1!$C$31</f>
        <v>CRUDO</v>
      </c>
      <c r="D4253" t="s">
        <v>13</v>
      </c>
      <c r="E4253" t="s">
        <v>320</v>
      </c>
      <c r="F4253" t="s">
        <v>860</v>
      </c>
      <c r="L4253" t="s">
        <v>30</v>
      </c>
      <c r="M4253">
        <f>'Venteo_Remocion de Azufre_produ'!AP44</f>
        <v>5.3258791025948644E-3</v>
      </c>
      <c r="N4253">
        <f>IFERROR(IF(L4253="CO2",M4253,IF(L4253="CH4",M4253*Hoja1!$C$19,BASEDEDATOS!M4253*Hoja1!$C$20)),0)</f>
        <v>5.3258791025948644E-3</v>
      </c>
    </row>
    <row r="4254" spans="2:14" x14ac:dyDescent="0.75">
      <c r="B4254" t="str">
        <f t="shared" si="48"/>
        <v>1B2aii</v>
      </c>
      <c r="C4254" t="str">
        <f>Hoja1!$C$31</f>
        <v>CRUDO</v>
      </c>
      <c r="D4254" t="s">
        <v>13</v>
      </c>
      <c r="E4254" t="s">
        <v>320</v>
      </c>
      <c r="F4254" t="s">
        <v>860</v>
      </c>
      <c r="L4254" t="s">
        <v>30</v>
      </c>
      <c r="M4254">
        <f>'Venteo_Remocion de Azufre_produ'!AP45</f>
        <v>5.8584670128543501E-2</v>
      </c>
      <c r="N4254">
        <f>IFERROR(IF(L4254="CO2",M4254,IF(L4254="CH4",M4254*Hoja1!$C$19,BASEDEDATOS!M4254*Hoja1!$C$20)),0)</f>
        <v>5.8584670128543501E-2</v>
      </c>
    </row>
    <row r="4255" spans="2:14" x14ac:dyDescent="0.75">
      <c r="B4255" t="str">
        <f t="shared" si="48"/>
        <v>1B2aii</v>
      </c>
      <c r="C4255" t="str">
        <f>Hoja1!$C$31</f>
        <v>CRUDO</v>
      </c>
      <c r="D4255" t="s">
        <v>13</v>
      </c>
      <c r="E4255" t="s">
        <v>320</v>
      </c>
      <c r="F4255" t="s">
        <v>860</v>
      </c>
      <c r="L4255" t="s">
        <v>30</v>
      </c>
      <c r="M4255">
        <f>'Venteo_Remocion de Azufre_produ'!AP46</f>
        <v>5.3258791025948644E-3</v>
      </c>
      <c r="N4255">
        <f>IFERROR(IF(L4255="CO2",M4255,IF(L4255="CH4",M4255*Hoja1!$C$19,BASEDEDATOS!M4255*Hoja1!$C$20)),0)</f>
        <v>5.3258791025948644E-3</v>
      </c>
    </row>
    <row r="4256" spans="2:14" x14ac:dyDescent="0.75">
      <c r="B4256" t="str">
        <f t="shared" si="48"/>
        <v>1B2aii</v>
      </c>
      <c r="C4256" t="str">
        <f>Hoja1!$C$31</f>
        <v>CRUDO</v>
      </c>
      <c r="D4256" t="s">
        <v>13</v>
      </c>
      <c r="E4256" t="s">
        <v>320</v>
      </c>
      <c r="F4256" t="s">
        <v>860</v>
      </c>
      <c r="L4256" t="s">
        <v>30</v>
      </c>
      <c r="M4256">
        <f>'Venteo_Remocion de Azufre_produ'!AP47</f>
        <v>1.42763148166779E-3</v>
      </c>
      <c r="N4256">
        <f>IFERROR(IF(L4256="CO2",M4256,IF(L4256="CH4",M4256*Hoja1!$C$19,BASEDEDATOS!M4256*Hoja1!$C$20)),0)</f>
        <v>1.42763148166779E-3</v>
      </c>
    </row>
    <row r="4257" spans="2:14" x14ac:dyDescent="0.75">
      <c r="B4257" t="str">
        <f t="shared" si="48"/>
        <v>1B2aii</v>
      </c>
      <c r="C4257" t="str">
        <f>Hoja1!$C$31</f>
        <v>CRUDO</v>
      </c>
      <c r="D4257" t="s">
        <v>13</v>
      </c>
      <c r="E4257" t="s">
        <v>320</v>
      </c>
      <c r="F4257" t="s">
        <v>860</v>
      </c>
      <c r="L4257" t="s">
        <v>30</v>
      </c>
      <c r="M4257">
        <f>'Venteo_Remocion de Azufre_produ'!AP48</f>
        <v>1.42763148166779E-3</v>
      </c>
      <c r="N4257">
        <f>IFERROR(IF(L4257="CO2",M4257,IF(L4257="CH4",M4257*Hoja1!$C$19,BASEDEDATOS!M4257*Hoja1!$C$20)),0)</f>
        <v>1.42763148166779E-3</v>
      </c>
    </row>
    <row r="4258" spans="2:14" x14ac:dyDescent="0.75">
      <c r="B4258" t="str">
        <f t="shared" si="48"/>
        <v>1B2aii</v>
      </c>
      <c r="C4258" t="str">
        <f>Hoja1!$C$31</f>
        <v>CRUDO</v>
      </c>
      <c r="D4258" t="s">
        <v>13</v>
      </c>
      <c r="E4258" t="s">
        <v>320</v>
      </c>
      <c r="F4258" t="s">
        <v>860</v>
      </c>
      <c r="L4258" t="s">
        <v>30</v>
      </c>
      <c r="M4258">
        <f>'Venteo_Remocion de Azufre_produ'!AP49</f>
        <v>1.42763148166779E-3</v>
      </c>
      <c r="N4258">
        <f>IFERROR(IF(L4258="CO2",M4258,IF(L4258="CH4",M4258*Hoja1!$C$19,BASEDEDATOS!M4258*Hoja1!$C$20)),0)</f>
        <v>1.42763148166779E-3</v>
      </c>
    </row>
    <row r="4259" spans="2:14" x14ac:dyDescent="0.75">
      <c r="B4259" t="str">
        <f t="shared" ref="B4259:B4322" si="49">IF(C4259="CRUDO","1B2aii","1B2bii")</f>
        <v>1B2aii</v>
      </c>
      <c r="C4259" t="str">
        <f>Hoja1!$C$31</f>
        <v>CRUDO</v>
      </c>
      <c r="D4259" t="s">
        <v>13</v>
      </c>
      <c r="E4259" t="s">
        <v>320</v>
      </c>
      <c r="F4259" t="s">
        <v>860</v>
      </c>
      <c r="L4259" t="s">
        <v>30</v>
      </c>
      <c r="M4259">
        <f>'Venteo_Remocion de Azufre_produ'!AP50</f>
        <v>2.0394735452396997E-4</v>
      </c>
      <c r="N4259">
        <f>IFERROR(IF(L4259="CO2",M4259,IF(L4259="CH4",M4259*Hoja1!$C$19,BASEDEDATOS!M4259*Hoja1!$C$20)),0)</f>
        <v>2.0394735452396997E-4</v>
      </c>
    </row>
    <row r="4260" spans="2:14" x14ac:dyDescent="0.75">
      <c r="B4260" t="str">
        <f t="shared" si="49"/>
        <v>1B2aii</v>
      </c>
      <c r="C4260" t="str">
        <f>Hoja1!$C$31</f>
        <v>CRUDO</v>
      </c>
      <c r="D4260" t="s">
        <v>13</v>
      </c>
      <c r="E4260" t="s">
        <v>320</v>
      </c>
      <c r="F4260" t="s">
        <v>860</v>
      </c>
      <c r="L4260" t="s">
        <v>30</v>
      </c>
      <c r="M4260">
        <f>'Venteo_Remocion de Azufre_produ'!AP51</f>
        <v>2.0394735452396997E-4</v>
      </c>
      <c r="N4260">
        <f>IFERROR(IF(L4260="CO2",M4260,IF(L4260="CH4",M4260*Hoja1!$C$19,BASEDEDATOS!M4260*Hoja1!$C$20)),0)</f>
        <v>2.0394735452396997E-4</v>
      </c>
    </row>
    <row r="4261" spans="2:14" x14ac:dyDescent="0.75">
      <c r="B4261" t="str">
        <f t="shared" si="49"/>
        <v>1B2aii</v>
      </c>
      <c r="C4261" t="str">
        <f>Hoja1!$C$31</f>
        <v>CRUDO</v>
      </c>
      <c r="D4261" t="s">
        <v>13</v>
      </c>
      <c r="E4261" t="s">
        <v>320</v>
      </c>
      <c r="F4261" t="s">
        <v>860</v>
      </c>
      <c r="L4261" t="s">
        <v>30</v>
      </c>
      <c r="M4261">
        <f>'Venteo_Remocion de Azufre_produ'!AP52</f>
        <v>2.0394735452396997E-4</v>
      </c>
      <c r="N4261">
        <f>IFERROR(IF(L4261="CO2",M4261,IF(L4261="CH4",M4261*Hoja1!$C$19,BASEDEDATOS!M4261*Hoja1!$C$20)),0)</f>
        <v>2.0394735452396997E-4</v>
      </c>
    </row>
    <row r="4262" spans="2:14" x14ac:dyDescent="0.75">
      <c r="B4262" t="str">
        <f t="shared" si="49"/>
        <v>1B2aii</v>
      </c>
      <c r="C4262" t="str">
        <f>Hoja1!$C$31</f>
        <v>CRUDO</v>
      </c>
      <c r="D4262" t="s">
        <v>13</v>
      </c>
      <c r="E4262" t="s">
        <v>320</v>
      </c>
      <c r="F4262" t="s">
        <v>860</v>
      </c>
      <c r="L4262" t="s">
        <v>30</v>
      </c>
      <c r="M4262">
        <f>'Venteo_Remocion de Azufre_produ'!AP53</f>
        <v>2.0394735452396997E-4</v>
      </c>
      <c r="N4262">
        <f>IFERROR(IF(L4262="CO2",M4262,IF(L4262="CH4",M4262*Hoja1!$C$19,BASEDEDATOS!M4262*Hoja1!$C$20)),0)</f>
        <v>2.0394735452396997E-4</v>
      </c>
    </row>
    <row r="4263" spans="2:14" x14ac:dyDescent="0.75">
      <c r="B4263" t="str">
        <f t="shared" si="49"/>
        <v>1B2aii</v>
      </c>
      <c r="C4263" t="str">
        <f>Hoja1!$C$31</f>
        <v>CRUDO</v>
      </c>
      <c r="D4263" t="s">
        <v>13</v>
      </c>
      <c r="E4263" t="s">
        <v>320</v>
      </c>
      <c r="F4263" t="s">
        <v>860</v>
      </c>
      <c r="L4263" t="s">
        <v>30</v>
      </c>
      <c r="M4263">
        <f>'Venteo_Remocion de Azufre_produ'!AP54</f>
        <v>2.0394735452396997E-4</v>
      </c>
      <c r="N4263">
        <f>IFERROR(IF(L4263="CO2",M4263,IF(L4263="CH4",M4263*Hoja1!$C$19,BASEDEDATOS!M4263*Hoja1!$C$20)),0)</f>
        <v>2.0394735452396997E-4</v>
      </c>
    </row>
    <row r="4264" spans="2:14" x14ac:dyDescent="0.75">
      <c r="B4264" t="str">
        <f t="shared" si="49"/>
        <v>1B2aii</v>
      </c>
      <c r="C4264" t="str">
        <f>Hoja1!$C$31</f>
        <v>CRUDO</v>
      </c>
      <c r="D4264" t="s">
        <v>13</v>
      </c>
      <c r="E4264" t="s">
        <v>320</v>
      </c>
      <c r="F4264" t="s">
        <v>860</v>
      </c>
      <c r="L4264" t="s">
        <v>30</v>
      </c>
      <c r="M4264">
        <f>'Venteo_Remocion de Azufre_produ'!AP55</f>
        <v>0</v>
      </c>
      <c r="N4264">
        <f>IFERROR(IF(L4264="CO2",M4264,IF(L4264="CH4",M4264*Hoja1!$C$19,BASEDEDATOS!M4264*Hoja1!$C$20)),0)</f>
        <v>0</v>
      </c>
    </row>
    <row r="4265" spans="2:14" x14ac:dyDescent="0.75">
      <c r="B4265" t="str">
        <f t="shared" si="49"/>
        <v>1B2aii</v>
      </c>
      <c r="C4265" t="str">
        <f>Hoja1!$C$31</f>
        <v>CRUDO</v>
      </c>
      <c r="D4265" t="s">
        <v>13</v>
      </c>
      <c r="E4265" t="s">
        <v>320</v>
      </c>
      <c r="F4265" t="s">
        <v>860</v>
      </c>
      <c r="L4265" t="s">
        <v>30</v>
      </c>
      <c r="M4265">
        <f>'Venteo_Remocion de Azufre_produ'!AP56</f>
        <v>0</v>
      </c>
      <c r="N4265">
        <f>IFERROR(IF(L4265="CO2",M4265,IF(L4265="CH4",M4265*Hoja1!$C$19,BASEDEDATOS!M4265*Hoja1!$C$20)),0)</f>
        <v>0</v>
      </c>
    </row>
    <row r="4266" spans="2:14" x14ac:dyDescent="0.75">
      <c r="B4266" t="str">
        <f t="shared" si="49"/>
        <v>1B2aii</v>
      </c>
      <c r="C4266" t="str">
        <f>Hoja1!$C$31</f>
        <v>CRUDO</v>
      </c>
      <c r="D4266" t="s">
        <v>13</v>
      </c>
      <c r="E4266" t="s">
        <v>320</v>
      </c>
      <c r="F4266" t="s">
        <v>860</v>
      </c>
      <c r="L4266" t="s">
        <v>30</v>
      </c>
      <c r="M4266">
        <f>'Venteo_Remocion de Azufre_produ'!AP57</f>
        <v>0</v>
      </c>
      <c r="N4266">
        <f>IFERROR(IF(L4266="CO2",M4266,IF(L4266="CH4",M4266*Hoja1!$C$19,BASEDEDATOS!M4266*Hoja1!$C$20)),0)</f>
        <v>0</v>
      </c>
    </row>
    <row r="4267" spans="2:14" x14ac:dyDescent="0.75">
      <c r="B4267" t="str">
        <f t="shared" si="49"/>
        <v>1B2aii</v>
      </c>
      <c r="C4267" t="str">
        <f>Hoja1!$C$31</f>
        <v>CRUDO</v>
      </c>
      <c r="D4267" t="s">
        <v>13</v>
      </c>
      <c r="E4267" t="s">
        <v>320</v>
      </c>
      <c r="F4267" t="s">
        <v>860</v>
      </c>
      <c r="L4267" t="s">
        <v>30</v>
      </c>
      <c r="M4267">
        <f>'Venteo_Remocion de Azufre_produ'!AP58</f>
        <v>0</v>
      </c>
      <c r="N4267">
        <f>IFERROR(IF(L4267="CO2",M4267,IF(L4267="CH4",M4267*Hoja1!$C$19,BASEDEDATOS!M4267*Hoja1!$C$20)),0)</f>
        <v>0</v>
      </c>
    </row>
    <row r="4268" spans="2:14" x14ac:dyDescent="0.75">
      <c r="B4268" t="str">
        <f t="shared" si="49"/>
        <v>1B2aii</v>
      </c>
      <c r="C4268" t="str">
        <f>Hoja1!$C$31</f>
        <v>CRUDO</v>
      </c>
      <c r="D4268" t="s">
        <v>13</v>
      </c>
      <c r="E4268" t="s">
        <v>320</v>
      </c>
      <c r="F4268" t="s">
        <v>860</v>
      </c>
      <c r="L4268" t="s">
        <v>30</v>
      </c>
      <c r="M4268">
        <f>'Venteo_Remocion de Azufre_produ'!AP59</f>
        <v>0</v>
      </c>
      <c r="N4268">
        <f>IFERROR(IF(L4268="CO2",M4268,IF(L4268="CH4",M4268*Hoja1!$C$19,BASEDEDATOS!M4268*Hoja1!$C$20)),0)</f>
        <v>0</v>
      </c>
    </row>
    <row r="4269" spans="2:14" x14ac:dyDescent="0.75">
      <c r="B4269" t="str">
        <f t="shared" si="49"/>
        <v>1B2aii</v>
      </c>
      <c r="C4269" t="str">
        <f>Hoja1!$C$31</f>
        <v>CRUDO</v>
      </c>
      <c r="D4269" t="s">
        <v>13</v>
      </c>
      <c r="E4269" t="s">
        <v>320</v>
      </c>
      <c r="F4269" t="s">
        <v>860</v>
      </c>
      <c r="L4269" t="s">
        <v>30</v>
      </c>
      <c r="M4269">
        <f>'Venteo_Remocion de Azufre_produ'!AP60</f>
        <v>0</v>
      </c>
      <c r="N4269">
        <f>IFERROR(IF(L4269="CO2",M4269,IF(L4269="CH4",M4269*Hoja1!$C$19,BASEDEDATOS!M4269*Hoja1!$C$20)),0)</f>
        <v>0</v>
      </c>
    </row>
    <row r="4270" spans="2:14" x14ac:dyDescent="0.75">
      <c r="B4270" t="str">
        <f t="shared" si="49"/>
        <v>1B2aii</v>
      </c>
      <c r="C4270" t="str">
        <f>Hoja1!$C$31</f>
        <v>CRUDO</v>
      </c>
      <c r="D4270" t="s">
        <v>13</v>
      </c>
      <c r="E4270" t="s">
        <v>320</v>
      </c>
      <c r="F4270" t="s">
        <v>860</v>
      </c>
      <c r="L4270" t="s">
        <v>30</v>
      </c>
      <c r="M4270">
        <f>'Venteo_Remocion de Azufre_produ'!AP61</f>
        <v>0</v>
      </c>
      <c r="N4270">
        <f>IFERROR(IF(L4270="CO2",M4270,IF(L4270="CH4",M4270*Hoja1!$C$19,BASEDEDATOS!M4270*Hoja1!$C$20)),0)</f>
        <v>0</v>
      </c>
    </row>
    <row r="4271" spans="2:14" x14ac:dyDescent="0.75">
      <c r="B4271" t="str">
        <f t="shared" si="49"/>
        <v>1B2aii</v>
      </c>
      <c r="C4271" t="str">
        <f>Hoja1!$C$31</f>
        <v>CRUDO</v>
      </c>
      <c r="D4271" t="s">
        <v>13</v>
      </c>
      <c r="E4271" t="s">
        <v>320</v>
      </c>
      <c r="F4271" t="s">
        <v>860</v>
      </c>
      <c r="L4271" t="s">
        <v>30</v>
      </c>
      <c r="M4271">
        <f>'Venteo_Remocion de Azufre_produ'!AP62</f>
        <v>0</v>
      </c>
      <c r="N4271">
        <f>IFERROR(IF(L4271="CO2",M4271,IF(L4271="CH4",M4271*Hoja1!$C$19,BASEDEDATOS!M4271*Hoja1!$C$20)),0)</f>
        <v>0</v>
      </c>
    </row>
    <row r="4272" spans="2:14" x14ac:dyDescent="0.75">
      <c r="B4272" t="str">
        <f t="shared" si="49"/>
        <v>1B2aii</v>
      </c>
      <c r="C4272" t="str">
        <f>Hoja1!$C$31</f>
        <v>CRUDO</v>
      </c>
      <c r="D4272" t="s">
        <v>13</v>
      </c>
      <c r="E4272" t="s">
        <v>320</v>
      </c>
      <c r="F4272" t="s">
        <v>860</v>
      </c>
      <c r="L4272" t="s">
        <v>30</v>
      </c>
      <c r="M4272">
        <f>'Venteo_Remocion de Azufre_produ'!AP63</f>
        <v>0</v>
      </c>
      <c r="N4272">
        <f>IFERROR(IF(L4272="CO2",M4272,IF(L4272="CH4",M4272*Hoja1!$C$19,BASEDEDATOS!M4272*Hoja1!$C$20)),0)</f>
        <v>0</v>
      </c>
    </row>
    <row r="4273" spans="2:14" x14ac:dyDescent="0.75">
      <c r="B4273" t="str">
        <f t="shared" si="49"/>
        <v>1B2aii</v>
      </c>
      <c r="C4273" t="str">
        <f>Hoja1!$C$31</f>
        <v>CRUDO</v>
      </c>
      <c r="D4273" t="s">
        <v>13</v>
      </c>
      <c r="E4273" t="s">
        <v>320</v>
      </c>
      <c r="F4273" t="s">
        <v>860</v>
      </c>
      <c r="L4273" t="s">
        <v>30</v>
      </c>
      <c r="M4273">
        <f>'Venteo_Remocion de Azufre_produ'!AP64</f>
        <v>0</v>
      </c>
      <c r="N4273">
        <f>IFERROR(IF(L4273="CO2",M4273,IF(L4273="CH4",M4273*Hoja1!$C$19,BASEDEDATOS!M4273*Hoja1!$C$20)),0)</f>
        <v>0</v>
      </c>
    </row>
    <row r="4274" spans="2:14" x14ac:dyDescent="0.75">
      <c r="B4274" t="str">
        <f t="shared" si="49"/>
        <v>1B2aii</v>
      </c>
      <c r="C4274" t="str">
        <f>Hoja1!$C$31</f>
        <v>CRUDO</v>
      </c>
      <c r="D4274" t="s">
        <v>13</v>
      </c>
      <c r="E4274" t="s">
        <v>320</v>
      </c>
      <c r="F4274" t="s">
        <v>860</v>
      </c>
      <c r="L4274" t="s">
        <v>30</v>
      </c>
      <c r="M4274">
        <f>'Venteo_Remocion de Azufre_produ'!AP65</f>
        <v>0</v>
      </c>
      <c r="N4274">
        <f>IFERROR(IF(L4274="CO2",M4274,IF(L4274="CH4",M4274*Hoja1!$C$19,BASEDEDATOS!M4274*Hoja1!$C$20)),0)</f>
        <v>0</v>
      </c>
    </row>
    <row r="4275" spans="2:14" x14ac:dyDescent="0.75">
      <c r="B4275" t="str">
        <f t="shared" si="49"/>
        <v>1B2aii</v>
      </c>
      <c r="C4275" t="str">
        <f>Hoja1!$C$31</f>
        <v>CRUDO</v>
      </c>
      <c r="D4275" t="s">
        <v>13</v>
      </c>
      <c r="E4275" t="s">
        <v>320</v>
      </c>
      <c r="F4275" t="s">
        <v>860</v>
      </c>
      <c r="L4275" t="s">
        <v>30</v>
      </c>
      <c r="M4275">
        <f>'Venteo_Remocion de Azufre_produ'!AP66</f>
        <v>0</v>
      </c>
      <c r="N4275">
        <f>IFERROR(IF(L4275="CO2",M4275,IF(L4275="CH4",M4275*Hoja1!$C$19,BASEDEDATOS!M4275*Hoja1!$C$20)),0)</f>
        <v>0</v>
      </c>
    </row>
    <row r="4276" spans="2:14" x14ac:dyDescent="0.75">
      <c r="B4276" t="str">
        <f t="shared" si="49"/>
        <v>1B2aii</v>
      </c>
      <c r="C4276" t="str">
        <f>Hoja1!$C$31</f>
        <v>CRUDO</v>
      </c>
      <c r="D4276" t="s">
        <v>13</v>
      </c>
      <c r="E4276" t="s">
        <v>320</v>
      </c>
      <c r="F4276" t="s">
        <v>860</v>
      </c>
      <c r="L4276" t="s">
        <v>30</v>
      </c>
      <c r="M4276">
        <f>'Venteo_Remocion de Azufre_produ'!AP67</f>
        <v>0</v>
      </c>
      <c r="N4276">
        <f>IFERROR(IF(L4276="CO2",M4276,IF(L4276="CH4",M4276*Hoja1!$C$19,BASEDEDATOS!M4276*Hoja1!$C$20)),0)</f>
        <v>0</v>
      </c>
    </row>
    <row r="4277" spans="2:14" x14ac:dyDescent="0.75">
      <c r="B4277" t="str">
        <f t="shared" si="49"/>
        <v>1B2aii</v>
      </c>
      <c r="C4277" t="str">
        <f>Hoja1!$C$31</f>
        <v>CRUDO</v>
      </c>
      <c r="D4277" t="s">
        <v>13</v>
      </c>
      <c r="E4277" t="s">
        <v>320</v>
      </c>
      <c r="F4277" t="s">
        <v>860</v>
      </c>
      <c r="L4277" t="s">
        <v>30</v>
      </c>
      <c r="M4277">
        <f>'Venteo_Remocion de Azufre_produ'!AP68</f>
        <v>0</v>
      </c>
      <c r="N4277">
        <f>IFERROR(IF(L4277="CO2",M4277,IF(L4277="CH4",M4277*Hoja1!$C$19,BASEDEDATOS!M4277*Hoja1!$C$20)),0)</f>
        <v>0</v>
      </c>
    </row>
    <row r="4278" spans="2:14" x14ac:dyDescent="0.75">
      <c r="B4278" t="str">
        <f t="shared" si="49"/>
        <v>1B2aii</v>
      </c>
      <c r="C4278" t="str">
        <f>Hoja1!$C$31</f>
        <v>CRUDO</v>
      </c>
      <c r="D4278" t="s">
        <v>13</v>
      </c>
      <c r="E4278" t="s">
        <v>320</v>
      </c>
      <c r="F4278" t="s">
        <v>860</v>
      </c>
      <c r="L4278" t="s">
        <v>30</v>
      </c>
      <c r="M4278">
        <f>'Venteo_Remocion de Azufre_produ'!AP69</f>
        <v>0</v>
      </c>
      <c r="N4278">
        <f>IFERROR(IF(L4278="CO2",M4278,IF(L4278="CH4",M4278*Hoja1!$C$19,BASEDEDATOS!M4278*Hoja1!$C$20)),0)</f>
        <v>0</v>
      </c>
    </row>
    <row r="4279" spans="2:14" x14ac:dyDescent="0.75">
      <c r="B4279" t="str">
        <f t="shared" si="49"/>
        <v>1B2aii</v>
      </c>
      <c r="C4279" t="str">
        <f>Hoja1!$C$31</f>
        <v>CRUDO</v>
      </c>
      <c r="D4279" t="s">
        <v>13</v>
      </c>
      <c r="E4279" t="s">
        <v>320</v>
      </c>
      <c r="F4279" t="s">
        <v>860</v>
      </c>
      <c r="L4279" t="s">
        <v>30</v>
      </c>
      <c r="M4279">
        <f>'Venteo_Remocion de Azufre_produ'!AP70</f>
        <v>0</v>
      </c>
      <c r="N4279">
        <f>IFERROR(IF(L4279="CO2",M4279,IF(L4279="CH4",M4279*Hoja1!$C$19,BASEDEDATOS!M4279*Hoja1!$C$20)),0)</f>
        <v>0</v>
      </c>
    </row>
    <row r="4280" spans="2:14" x14ac:dyDescent="0.75">
      <c r="B4280" t="str">
        <f t="shared" si="49"/>
        <v>1B2aii</v>
      </c>
      <c r="C4280" t="str">
        <f>Hoja1!$C$31</f>
        <v>CRUDO</v>
      </c>
      <c r="D4280" t="s">
        <v>13</v>
      </c>
      <c r="E4280" t="s">
        <v>320</v>
      </c>
      <c r="F4280" t="s">
        <v>860</v>
      </c>
      <c r="L4280" t="s">
        <v>30</v>
      </c>
      <c r="M4280">
        <f>'Venteo_Remocion de Azufre_produ'!AP71</f>
        <v>0</v>
      </c>
      <c r="N4280">
        <f>IFERROR(IF(L4280="CO2",M4280,IF(L4280="CH4",M4280*Hoja1!$C$19,BASEDEDATOS!M4280*Hoja1!$C$20)),0)</f>
        <v>0</v>
      </c>
    </row>
    <row r="4281" spans="2:14" x14ac:dyDescent="0.75">
      <c r="B4281" t="str">
        <f t="shared" si="49"/>
        <v>1B2aii</v>
      </c>
      <c r="C4281" t="str">
        <f>Hoja1!$C$31</f>
        <v>CRUDO</v>
      </c>
      <c r="D4281" t="s">
        <v>13</v>
      </c>
      <c r="E4281" t="s">
        <v>320</v>
      </c>
      <c r="F4281" t="s">
        <v>860</v>
      </c>
      <c r="L4281" t="s">
        <v>30</v>
      </c>
      <c r="M4281">
        <f>'Venteo_Remocion de Azufre_produ'!AP72</f>
        <v>0</v>
      </c>
      <c r="N4281">
        <f>IFERROR(IF(L4281="CO2",M4281,IF(L4281="CH4",M4281*Hoja1!$C$19,BASEDEDATOS!M4281*Hoja1!$C$20)),0)</f>
        <v>0</v>
      </c>
    </row>
    <row r="4282" spans="2:14" x14ac:dyDescent="0.75">
      <c r="B4282" t="str">
        <f t="shared" si="49"/>
        <v>1B2aii</v>
      </c>
      <c r="C4282" t="str">
        <f>Hoja1!$C$31</f>
        <v>CRUDO</v>
      </c>
      <c r="D4282" t="s">
        <v>13</v>
      </c>
      <c r="E4282" t="s">
        <v>320</v>
      </c>
      <c r="F4282" t="s">
        <v>860</v>
      </c>
      <c r="L4282" t="s">
        <v>30</v>
      </c>
      <c r="M4282">
        <f>'Venteo_Remocion de Azufre_produ'!AP73</f>
        <v>0</v>
      </c>
      <c r="N4282">
        <f>IFERROR(IF(L4282="CO2",M4282,IF(L4282="CH4",M4282*Hoja1!$C$19,BASEDEDATOS!M4282*Hoja1!$C$20)),0)</f>
        <v>0</v>
      </c>
    </row>
    <row r="4283" spans="2:14" x14ac:dyDescent="0.75">
      <c r="B4283" t="str">
        <f t="shared" si="49"/>
        <v>1B2aii</v>
      </c>
      <c r="C4283" t="str">
        <f>Hoja1!$C$31</f>
        <v>CRUDO</v>
      </c>
      <c r="D4283" t="s">
        <v>13</v>
      </c>
      <c r="E4283" t="s">
        <v>320</v>
      </c>
      <c r="F4283" t="s">
        <v>860</v>
      </c>
      <c r="L4283" t="s">
        <v>30</v>
      </c>
      <c r="M4283">
        <f>'Venteo_Remocion de Azufre_produ'!AP74</f>
        <v>0</v>
      </c>
      <c r="N4283">
        <f>IFERROR(IF(L4283="CO2",M4283,IF(L4283="CH4",M4283*Hoja1!$C$19,BASEDEDATOS!M4283*Hoja1!$C$20)),0)</f>
        <v>0</v>
      </c>
    </row>
    <row r="4284" spans="2:14" x14ac:dyDescent="0.75">
      <c r="B4284" t="str">
        <f t="shared" si="49"/>
        <v>1B2aii</v>
      </c>
      <c r="C4284" t="str">
        <f>Hoja1!$C$31</f>
        <v>CRUDO</v>
      </c>
      <c r="D4284" t="s">
        <v>13</v>
      </c>
      <c r="E4284" t="s">
        <v>320</v>
      </c>
      <c r="F4284" t="s">
        <v>860</v>
      </c>
      <c r="L4284" t="s">
        <v>30</v>
      </c>
      <c r="M4284">
        <f>'Venteo_Remocion de Azufre_produ'!AP75</f>
        <v>0</v>
      </c>
      <c r="N4284">
        <f>IFERROR(IF(L4284="CO2",M4284,IF(L4284="CH4",M4284*Hoja1!$C$19,BASEDEDATOS!M4284*Hoja1!$C$20)),0)</f>
        <v>0</v>
      </c>
    </row>
    <row r="4285" spans="2:14" x14ac:dyDescent="0.75">
      <c r="B4285" t="str">
        <f t="shared" si="49"/>
        <v>1B2aii</v>
      </c>
      <c r="C4285" t="str">
        <f>Hoja1!$C$31</f>
        <v>CRUDO</v>
      </c>
      <c r="D4285" t="s">
        <v>13</v>
      </c>
      <c r="E4285" t="s">
        <v>320</v>
      </c>
      <c r="F4285" t="s">
        <v>860</v>
      </c>
      <c r="L4285" t="s">
        <v>30</v>
      </c>
      <c r="M4285">
        <f>'Venteo_Remocion de Azufre_produ'!AP76</f>
        <v>0</v>
      </c>
      <c r="N4285">
        <f>IFERROR(IF(L4285="CO2",M4285,IF(L4285="CH4",M4285*Hoja1!$C$19,BASEDEDATOS!M4285*Hoja1!$C$20)),0)</f>
        <v>0</v>
      </c>
    </row>
    <row r="4286" spans="2:14" x14ac:dyDescent="0.75">
      <c r="B4286" t="str">
        <f t="shared" si="49"/>
        <v>1B2aii</v>
      </c>
      <c r="C4286" t="str">
        <f>Hoja1!$C$31</f>
        <v>CRUDO</v>
      </c>
      <c r="D4286" t="s">
        <v>13</v>
      </c>
      <c r="E4286" t="s">
        <v>320</v>
      </c>
      <c r="F4286" t="s">
        <v>860</v>
      </c>
      <c r="L4286" t="s">
        <v>30</v>
      </c>
      <c r="M4286">
        <f>'Venteo_Remocion de Azufre_produ'!AP77</f>
        <v>0</v>
      </c>
      <c r="N4286">
        <f>IFERROR(IF(L4286="CO2",M4286,IF(L4286="CH4",M4286*Hoja1!$C$19,BASEDEDATOS!M4286*Hoja1!$C$20)),0)</f>
        <v>0</v>
      </c>
    </row>
    <row r="4287" spans="2:14" x14ac:dyDescent="0.75">
      <c r="B4287" t="str">
        <f t="shared" si="49"/>
        <v>1B2aii</v>
      </c>
      <c r="C4287" t="str">
        <f>Hoja1!$C$31</f>
        <v>CRUDO</v>
      </c>
      <c r="D4287" t="s">
        <v>13</v>
      </c>
      <c r="E4287" t="s">
        <v>320</v>
      </c>
      <c r="F4287" t="s">
        <v>860</v>
      </c>
      <c r="L4287" t="s">
        <v>30</v>
      </c>
      <c r="M4287">
        <f>'Venteo_Remocion de Azufre_produ'!AP78</f>
        <v>0</v>
      </c>
      <c r="N4287">
        <f>IFERROR(IF(L4287="CO2",M4287,IF(L4287="CH4",M4287*Hoja1!$C$19,BASEDEDATOS!M4287*Hoja1!$C$20)),0)</f>
        <v>0</v>
      </c>
    </row>
    <row r="4288" spans="2:14" x14ac:dyDescent="0.75">
      <c r="B4288" t="str">
        <f t="shared" si="49"/>
        <v>1B2aii</v>
      </c>
      <c r="C4288" t="str">
        <f>Hoja1!$C$31</f>
        <v>CRUDO</v>
      </c>
      <c r="D4288" t="s">
        <v>13</v>
      </c>
      <c r="E4288" t="s">
        <v>320</v>
      </c>
      <c r="F4288" t="s">
        <v>860</v>
      </c>
      <c r="L4288" t="s">
        <v>30</v>
      </c>
      <c r="M4288">
        <f>'Venteo_Remocion de Azufre_produ'!AP79</f>
        <v>0</v>
      </c>
      <c r="N4288">
        <f>IFERROR(IF(L4288="CO2",M4288,IF(L4288="CH4",M4288*Hoja1!$C$19,BASEDEDATOS!M4288*Hoja1!$C$20)),0)</f>
        <v>0</v>
      </c>
    </row>
    <row r="4289" spans="2:14" x14ac:dyDescent="0.75">
      <c r="B4289" t="str">
        <f t="shared" si="49"/>
        <v>1B2aii</v>
      </c>
      <c r="C4289" t="str">
        <f>Hoja1!$C$31</f>
        <v>CRUDO</v>
      </c>
      <c r="D4289" t="s">
        <v>13</v>
      </c>
      <c r="E4289" t="s">
        <v>320</v>
      </c>
      <c r="F4289" t="s">
        <v>860</v>
      </c>
      <c r="L4289" t="s">
        <v>30</v>
      </c>
      <c r="M4289">
        <f>'Venteo_Remocion de Azufre_produ'!AP80</f>
        <v>0</v>
      </c>
      <c r="N4289">
        <f>IFERROR(IF(L4289="CO2",M4289,IF(L4289="CH4",M4289*Hoja1!$C$19,BASEDEDATOS!M4289*Hoja1!$C$20)),0)</f>
        <v>0</v>
      </c>
    </row>
    <row r="4290" spans="2:14" x14ac:dyDescent="0.75">
      <c r="B4290" t="str">
        <f t="shared" si="49"/>
        <v>1B2aii</v>
      </c>
      <c r="C4290" t="str">
        <f>Hoja1!$C$31</f>
        <v>CRUDO</v>
      </c>
      <c r="D4290" t="s">
        <v>13</v>
      </c>
      <c r="E4290" t="s">
        <v>320</v>
      </c>
      <c r="F4290" t="s">
        <v>860</v>
      </c>
      <c r="L4290" t="s">
        <v>30</v>
      </c>
      <c r="M4290">
        <f>'Venteo_Remocion de Azufre_produ'!AP81</f>
        <v>0</v>
      </c>
      <c r="N4290">
        <f>IFERROR(IF(L4290="CO2",M4290,IF(L4290="CH4",M4290*Hoja1!$C$19,BASEDEDATOS!M4290*Hoja1!$C$20)),0)</f>
        <v>0</v>
      </c>
    </row>
    <row r="4291" spans="2:14" x14ac:dyDescent="0.75">
      <c r="B4291" t="str">
        <f t="shared" si="49"/>
        <v>1B2aii</v>
      </c>
      <c r="C4291" t="str">
        <f>Hoja1!$C$31</f>
        <v>CRUDO</v>
      </c>
      <c r="D4291" t="s">
        <v>13</v>
      </c>
      <c r="E4291" t="s">
        <v>320</v>
      </c>
      <c r="F4291" t="s">
        <v>860</v>
      </c>
      <c r="L4291" t="s">
        <v>30</v>
      </c>
      <c r="M4291">
        <f>'Venteo_Remocion de Azufre_produ'!AP82</f>
        <v>0</v>
      </c>
      <c r="N4291">
        <f>IFERROR(IF(L4291="CO2",M4291,IF(L4291="CH4",M4291*Hoja1!$C$19,BASEDEDATOS!M4291*Hoja1!$C$20)),0)</f>
        <v>0</v>
      </c>
    </row>
    <row r="4292" spans="2:14" x14ac:dyDescent="0.75">
      <c r="B4292" t="str">
        <f t="shared" si="49"/>
        <v>1B2aii</v>
      </c>
      <c r="C4292" t="str">
        <f>Hoja1!$C$31</f>
        <v>CRUDO</v>
      </c>
      <c r="D4292" t="s">
        <v>13</v>
      </c>
      <c r="E4292" t="s">
        <v>320</v>
      </c>
      <c r="F4292" t="s">
        <v>860</v>
      </c>
      <c r="L4292" t="s">
        <v>30</v>
      </c>
      <c r="M4292">
        <f>'Venteo_Remocion de Azufre_produ'!AP83</f>
        <v>0</v>
      </c>
      <c r="N4292">
        <f>IFERROR(IF(L4292="CO2",M4292,IF(L4292="CH4",M4292*Hoja1!$C$19,BASEDEDATOS!M4292*Hoja1!$C$20)),0)</f>
        <v>0</v>
      </c>
    </row>
    <row r="4293" spans="2:14" x14ac:dyDescent="0.75">
      <c r="B4293" t="str">
        <f t="shared" si="49"/>
        <v>1B2aii</v>
      </c>
      <c r="C4293" t="str">
        <f>Hoja1!$C$31</f>
        <v>CRUDO</v>
      </c>
      <c r="D4293" t="s">
        <v>13</v>
      </c>
      <c r="E4293" t="s">
        <v>320</v>
      </c>
      <c r="F4293" t="s">
        <v>860</v>
      </c>
      <c r="L4293" t="s">
        <v>30</v>
      </c>
      <c r="M4293">
        <f>'Venteo_Remocion de Azufre_produ'!AP84</f>
        <v>0</v>
      </c>
      <c r="N4293">
        <f>IFERROR(IF(L4293="CO2",M4293,IF(L4293="CH4",M4293*Hoja1!$C$19,BASEDEDATOS!M4293*Hoja1!$C$20)),0)</f>
        <v>0</v>
      </c>
    </row>
    <row r="4294" spans="2:14" x14ac:dyDescent="0.75">
      <c r="B4294" t="str">
        <f t="shared" si="49"/>
        <v>1B2aii</v>
      </c>
      <c r="C4294" t="str">
        <f>Hoja1!$C$31</f>
        <v>CRUDO</v>
      </c>
      <c r="D4294" t="s">
        <v>13</v>
      </c>
      <c r="E4294" t="s">
        <v>320</v>
      </c>
      <c r="F4294" t="s">
        <v>860</v>
      </c>
      <c r="L4294" t="s">
        <v>30</v>
      </c>
      <c r="M4294">
        <f>'Venteo_Remocion de Azufre_produ'!AP85</f>
        <v>0</v>
      </c>
      <c r="N4294">
        <f>IFERROR(IF(L4294="CO2",M4294,IF(L4294="CH4",M4294*Hoja1!$C$19,BASEDEDATOS!M4294*Hoja1!$C$20)),0)</f>
        <v>0</v>
      </c>
    </row>
    <row r="4295" spans="2:14" x14ac:dyDescent="0.75">
      <c r="B4295" t="str">
        <f t="shared" si="49"/>
        <v>1B2aii</v>
      </c>
      <c r="C4295" t="str">
        <f>Hoja1!$C$31</f>
        <v>CRUDO</v>
      </c>
      <c r="D4295" t="s">
        <v>13</v>
      </c>
      <c r="E4295" t="s">
        <v>320</v>
      </c>
      <c r="F4295" t="s">
        <v>860</v>
      </c>
      <c r="L4295" t="s">
        <v>30</v>
      </c>
      <c r="M4295">
        <f>'Venteo_Remocion de Azufre_produ'!AP86</f>
        <v>0</v>
      </c>
      <c r="N4295">
        <f>IFERROR(IF(L4295="CO2",M4295,IF(L4295="CH4",M4295*Hoja1!$C$19,BASEDEDATOS!M4295*Hoja1!$C$20)),0)</f>
        <v>0</v>
      </c>
    </row>
    <row r="4296" spans="2:14" x14ac:dyDescent="0.75">
      <c r="B4296" t="str">
        <f t="shared" si="49"/>
        <v>1B2aii</v>
      </c>
      <c r="C4296" t="str">
        <f>Hoja1!$C$31</f>
        <v>CRUDO</v>
      </c>
      <c r="D4296" t="s">
        <v>13</v>
      </c>
      <c r="E4296" t="s">
        <v>320</v>
      </c>
      <c r="F4296" t="s">
        <v>860</v>
      </c>
      <c r="L4296" t="s">
        <v>30</v>
      </c>
      <c r="M4296">
        <f>'Venteo_Remocion de Azufre_produ'!AP87</f>
        <v>0</v>
      </c>
      <c r="N4296">
        <f>IFERROR(IF(L4296="CO2",M4296,IF(L4296="CH4",M4296*Hoja1!$C$19,BASEDEDATOS!M4296*Hoja1!$C$20)),0)</f>
        <v>0</v>
      </c>
    </row>
    <row r="4297" spans="2:14" x14ac:dyDescent="0.75">
      <c r="B4297" t="str">
        <f t="shared" si="49"/>
        <v>1B2aii</v>
      </c>
      <c r="C4297" t="str">
        <f>Hoja1!$C$31</f>
        <v>CRUDO</v>
      </c>
      <c r="D4297" t="s">
        <v>13</v>
      </c>
      <c r="E4297" t="s">
        <v>320</v>
      </c>
      <c r="F4297" t="s">
        <v>860</v>
      </c>
      <c r="L4297" t="s">
        <v>30</v>
      </c>
      <c r="M4297">
        <f>'Venteo_Remocion de Azufre_produ'!AP88</f>
        <v>0</v>
      </c>
      <c r="N4297">
        <f>IFERROR(IF(L4297="CO2",M4297,IF(L4297="CH4",M4297*Hoja1!$C$19,BASEDEDATOS!M4297*Hoja1!$C$20)),0)</f>
        <v>0</v>
      </c>
    </row>
    <row r="4298" spans="2:14" x14ac:dyDescent="0.75">
      <c r="B4298" t="str">
        <f t="shared" si="49"/>
        <v>1B2aii</v>
      </c>
      <c r="C4298" t="str">
        <f>Hoja1!$C$31</f>
        <v>CRUDO</v>
      </c>
      <c r="D4298" t="s">
        <v>13</v>
      </c>
      <c r="E4298" t="s">
        <v>320</v>
      </c>
      <c r="F4298" t="s">
        <v>860</v>
      </c>
      <c r="L4298" t="s">
        <v>30</v>
      </c>
      <c r="M4298">
        <f>'Venteo_Remocion de Azufre_produ'!AP89</f>
        <v>0</v>
      </c>
      <c r="N4298">
        <f>IFERROR(IF(L4298="CO2",M4298,IF(L4298="CH4",M4298*Hoja1!$C$19,BASEDEDATOS!M4298*Hoja1!$C$20)),0)</f>
        <v>0</v>
      </c>
    </row>
    <row r="4299" spans="2:14" x14ac:dyDescent="0.75">
      <c r="B4299" t="str">
        <f t="shared" si="49"/>
        <v>1B2aii</v>
      </c>
      <c r="C4299" t="str">
        <f>Hoja1!$C$31</f>
        <v>CRUDO</v>
      </c>
      <c r="D4299" t="s">
        <v>13</v>
      </c>
      <c r="E4299" t="s">
        <v>320</v>
      </c>
      <c r="F4299" t="s">
        <v>860</v>
      </c>
      <c r="L4299" t="s">
        <v>30</v>
      </c>
      <c r="M4299">
        <f>'Venteo_Remocion de Azufre_produ'!AP90</f>
        <v>0</v>
      </c>
      <c r="N4299">
        <f>IFERROR(IF(L4299="CO2",M4299,IF(L4299="CH4",M4299*Hoja1!$C$19,BASEDEDATOS!M4299*Hoja1!$C$20)),0)</f>
        <v>0</v>
      </c>
    </row>
    <row r="4300" spans="2:14" x14ac:dyDescent="0.75">
      <c r="B4300" t="str">
        <f t="shared" si="49"/>
        <v>1B2aii</v>
      </c>
      <c r="C4300" t="str">
        <f>Hoja1!$C$31</f>
        <v>CRUDO</v>
      </c>
      <c r="D4300" t="s">
        <v>13</v>
      </c>
      <c r="E4300" t="s">
        <v>320</v>
      </c>
      <c r="F4300" t="s">
        <v>860</v>
      </c>
      <c r="L4300" t="s">
        <v>30</v>
      </c>
      <c r="M4300">
        <f>'Venteo_Remocion de Azufre_produ'!AP91</f>
        <v>0</v>
      </c>
      <c r="N4300">
        <f>IFERROR(IF(L4300="CO2",M4300,IF(L4300="CH4",M4300*Hoja1!$C$19,BASEDEDATOS!M4300*Hoja1!$C$20)),0)</f>
        <v>0</v>
      </c>
    </row>
    <row r="4301" spans="2:14" x14ac:dyDescent="0.75">
      <c r="B4301" t="str">
        <f t="shared" si="49"/>
        <v>1B2aii</v>
      </c>
      <c r="C4301" t="str">
        <f>Hoja1!$C$31</f>
        <v>CRUDO</v>
      </c>
      <c r="D4301" t="s">
        <v>13</v>
      </c>
      <c r="E4301" t="s">
        <v>320</v>
      </c>
      <c r="F4301" t="s">
        <v>860</v>
      </c>
      <c r="L4301" t="s">
        <v>30</v>
      </c>
      <c r="M4301">
        <f>'Venteo_Remocion de Azufre_produ'!AP92</f>
        <v>0</v>
      </c>
      <c r="N4301">
        <f>IFERROR(IF(L4301="CO2",M4301,IF(L4301="CH4",M4301*Hoja1!$C$19,BASEDEDATOS!M4301*Hoja1!$C$20)),0)</f>
        <v>0</v>
      </c>
    </row>
    <row r="4302" spans="2:14" x14ac:dyDescent="0.75">
      <c r="B4302" t="str">
        <f t="shared" si="49"/>
        <v>1B2aii</v>
      </c>
      <c r="C4302" t="str">
        <f>Hoja1!$C$31</f>
        <v>CRUDO</v>
      </c>
      <c r="D4302" t="s">
        <v>13</v>
      </c>
      <c r="E4302" t="s">
        <v>320</v>
      </c>
      <c r="F4302" t="s">
        <v>860</v>
      </c>
      <c r="L4302" t="s">
        <v>30</v>
      </c>
      <c r="M4302">
        <f>'Venteo_Remocion de Azufre_produ'!AP93</f>
        <v>0</v>
      </c>
      <c r="N4302">
        <f>IFERROR(IF(L4302="CO2",M4302,IF(L4302="CH4",M4302*Hoja1!$C$19,BASEDEDATOS!M4302*Hoja1!$C$20)),0)</f>
        <v>0</v>
      </c>
    </row>
    <row r="4303" spans="2:14" x14ac:dyDescent="0.75">
      <c r="B4303" t="str">
        <f t="shared" si="49"/>
        <v>1B2aii</v>
      </c>
      <c r="C4303" t="str">
        <f>Hoja1!$C$31</f>
        <v>CRUDO</v>
      </c>
      <c r="D4303" t="s">
        <v>13</v>
      </c>
      <c r="E4303" t="s">
        <v>320</v>
      </c>
      <c r="F4303" t="s">
        <v>860</v>
      </c>
      <c r="L4303" t="s">
        <v>30</v>
      </c>
      <c r="M4303">
        <f>'Venteo_Remocion de Azufre_produ'!AP94</f>
        <v>0</v>
      </c>
      <c r="N4303">
        <f>IFERROR(IF(L4303="CO2",M4303,IF(L4303="CH4",M4303*Hoja1!$C$19,BASEDEDATOS!M4303*Hoja1!$C$20)),0)</f>
        <v>0</v>
      </c>
    </row>
    <row r="4304" spans="2:14" x14ac:dyDescent="0.75">
      <c r="B4304" t="str">
        <f t="shared" si="49"/>
        <v>1B2aii</v>
      </c>
      <c r="C4304" t="str">
        <f>Hoja1!$C$31</f>
        <v>CRUDO</v>
      </c>
      <c r="D4304" t="s">
        <v>13</v>
      </c>
      <c r="E4304" t="s">
        <v>320</v>
      </c>
      <c r="F4304" t="s">
        <v>860</v>
      </c>
      <c r="L4304" t="s">
        <v>30</v>
      </c>
      <c r="M4304">
        <f>'Venteo_Remocion de Azufre_produ'!AP95</f>
        <v>0</v>
      </c>
      <c r="N4304">
        <f>IFERROR(IF(L4304="CO2",M4304,IF(L4304="CH4",M4304*Hoja1!$C$19,BASEDEDATOS!M4304*Hoja1!$C$20)),0)</f>
        <v>0</v>
      </c>
    </row>
    <row r="4305" spans="2:14" x14ac:dyDescent="0.75">
      <c r="B4305" t="str">
        <f t="shared" si="49"/>
        <v>1B2aii</v>
      </c>
      <c r="C4305" t="str">
        <f>Hoja1!$C$31</f>
        <v>CRUDO</v>
      </c>
      <c r="D4305" t="s">
        <v>13</v>
      </c>
      <c r="E4305" t="s">
        <v>320</v>
      </c>
      <c r="F4305" t="s">
        <v>860</v>
      </c>
      <c r="L4305" t="s">
        <v>30</v>
      </c>
      <c r="M4305">
        <f>'Venteo_Remocion de Azufre_produ'!AP96</f>
        <v>0</v>
      </c>
      <c r="N4305">
        <f>IFERROR(IF(L4305="CO2",M4305,IF(L4305="CH4",M4305*Hoja1!$C$19,BASEDEDATOS!M4305*Hoja1!$C$20)),0)</f>
        <v>0</v>
      </c>
    </row>
    <row r="4306" spans="2:14" x14ac:dyDescent="0.75">
      <c r="B4306" t="str">
        <f t="shared" si="49"/>
        <v>1B2aii</v>
      </c>
      <c r="C4306" t="str">
        <f>Hoja1!$C$31</f>
        <v>CRUDO</v>
      </c>
      <c r="D4306" t="s">
        <v>13</v>
      </c>
      <c r="E4306" t="s">
        <v>320</v>
      </c>
      <c r="F4306" t="s">
        <v>860</v>
      </c>
      <c r="L4306" t="s">
        <v>30</v>
      </c>
      <c r="M4306">
        <f>'Venteo_Remocion de Azufre_produ'!AP97</f>
        <v>0</v>
      </c>
      <c r="N4306">
        <f>IFERROR(IF(L4306="CO2",M4306,IF(L4306="CH4",M4306*Hoja1!$C$19,BASEDEDATOS!M4306*Hoja1!$C$20)),0)</f>
        <v>0</v>
      </c>
    </row>
    <row r="4307" spans="2:14" x14ac:dyDescent="0.75">
      <c r="B4307" t="str">
        <f t="shared" si="49"/>
        <v>1B2aii</v>
      </c>
      <c r="C4307" t="str">
        <f>Hoja1!$C$31</f>
        <v>CRUDO</v>
      </c>
      <c r="D4307" t="s">
        <v>13</v>
      </c>
      <c r="E4307" t="s">
        <v>320</v>
      </c>
      <c r="F4307" t="s">
        <v>860</v>
      </c>
      <c r="L4307" t="s">
        <v>30</v>
      </c>
      <c r="M4307">
        <f>'Venteo_Remocion de Azufre_produ'!AP98</f>
        <v>0</v>
      </c>
      <c r="N4307">
        <f>IFERROR(IF(L4307="CO2",M4307,IF(L4307="CH4",M4307*Hoja1!$C$19,BASEDEDATOS!M4307*Hoja1!$C$20)),0)</f>
        <v>0</v>
      </c>
    </row>
    <row r="4308" spans="2:14" x14ac:dyDescent="0.75">
      <c r="B4308" t="str">
        <f t="shared" si="49"/>
        <v>1B2aii</v>
      </c>
      <c r="C4308" t="str">
        <f>Hoja1!$C$31</f>
        <v>CRUDO</v>
      </c>
      <c r="D4308" t="s">
        <v>13</v>
      </c>
      <c r="E4308" t="s">
        <v>320</v>
      </c>
      <c r="F4308" t="s">
        <v>860</v>
      </c>
      <c r="L4308" t="s">
        <v>30</v>
      </c>
      <c r="M4308">
        <f>'Venteo_Remocion de Azufre_produ'!AP99</f>
        <v>0</v>
      </c>
      <c r="N4308">
        <f>IFERROR(IF(L4308="CO2",M4308,IF(L4308="CH4",M4308*Hoja1!$C$19,BASEDEDATOS!M4308*Hoja1!$C$20)),0)</f>
        <v>0</v>
      </c>
    </row>
    <row r="4309" spans="2:14" x14ac:dyDescent="0.75">
      <c r="B4309" t="str">
        <f t="shared" si="49"/>
        <v>1B2aii</v>
      </c>
      <c r="C4309" t="str">
        <f>Hoja1!$C$31</f>
        <v>CRUDO</v>
      </c>
      <c r="D4309" t="s">
        <v>13</v>
      </c>
      <c r="E4309" t="s">
        <v>320</v>
      </c>
      <c r="F4309" t="s">
        <v>860</v>
      </c>
      <c r="L4309" t="s">
        <v>30</v>
      </c>
      <c r="M4309">
        <f>'Venteo_Remocion de Azufre_produ'!AP100</f>
        <v>0</v>
      </c>
      <c r="N4309">
        <f>IFERROR(IF(L4309="CO2",M4309,IF(L4309="CH4",M4309*Hoja1!$C$19,BASEDEDATOS!M4309*Hoja1!$C$20)),0)</f>
        <v>0</v>
      </c>
    </row>
    <row r="4310" spans="2:14" x14ac:dyDescent="0.75">
      <c r="B4310" t="str">
        <f t="shared" si="49"/>
        <v>1B2aii</v>
      </c>
      <c r="C4310" t="str">
        <f>Hoja1!$C$31</f>
        <v>CRUDO</v>
      </c>
      <c r="D4310" t="s">
        <v>13</v>
      </c>
      <c r="E4310" t="s">
        <v>320</v>
      </c>
      <c r="F4310" t="s">
        <v>860</v>
      </c>
      <c r="L4310" t="s">
        <v>30</v>
      </c>
      <c r="M4310">
        <f>'Venteo_Remocion de Azufre_produ'!AP101</f>
        <v>0</v>
      </c>
      <c r="N4310">
        <f>IFERROR(IF(L4310="CO2",M4310,IF(L4310="CH4",M4310*Hoja1!$C$19,BASEDEDATOS!M4310*Hoja1!$C$20)),0)</f>
        <v>0</v>
      </c>
    </row>
    <row r="4311" spans="2:14" x14ac:dyDescent="0.75">
      <c r="B4311" t="str">
        <f t="shared" si="49"/>
        <v>1B2aii</v>
      </c>
      <c r="C4311" t="str">
        <f>Hoja1!$C$31</f>
        <v>CRUDO</v>
      </c>
      <c r="D4311" t="s">
        <v>13</v>
      </c>
      <c r="E4311" t="s">
        <v>320</v>
      </c>
      <c r="F4311" t="s">
        <v>860</v>
      </c>
      <c r="L4311" t="s">
        <v>30</v>
      </c>
      <c r="M4311">
        <f>'Venteo_Remocion de Azufre_produ'!AP102</f>
        <v>0</v>
      </c>
      <c r="N4311">
        <f>IFERROR(IF(L4311="CO2",M4311,IF(L4311="CH4",M4311*Hoja1!$C$19,BASEDEDATOS!M4311*Hoja1!$C$20)),0)</f>
        <v>0</v>
      </c>
    </row>
    <row r="4312" spans="2:14" x14ac:dyDescent="0.75">
      <c r="B4312" t="str">
        <f t="shared" si="49"/>
        <v>1B2aii</v>
      </c>
      <c r="C4312" t="str">
        <f>Hoja1!$C$31</f>
        <v>CRUDO</v>
      </c>
      <c r="D4312" t="s">
        <v>13</v>
      </c>
      <c r="E4312" t="s">
        <v>320</v>
      </c>
      <c r="F4312" t="s">
        <v>860</v>
      </c>
      <c r="L4312" t="s">
        <v>30</v>
      </c>
      <c r="M4312">
        <f>'Venteo_Remocion de Azufre_produ'!AP103</f>
        <v>0</v>
      </c>
      <c r="N4312">
        <f>IFERROR(IF(L4312="CO2",M4312,IF(L4312="CH4",M4312*Hoja1!$C$19,BASEDEDATOS!M4312*Hoja1!$C$20)),0)</f>
        <v>0</v>
      </c>
    </row>
    <row r="4313" spans="2:14" x14ac:dyDescent="0.75">
      <c r="B4313" t="str">
        <f t="shared" si="49"/>
        <v>1B2aii</v>
      </c>
      <c r="C4313" t="str">
        <f>Hoja1!$C$31</f>
        <v>CRUDO</v>
      </c>
      <c r="D4313" t="s">
        <v>13</v>
      </c>
      <c r="E4313" t="s">
        <v>320</v>
      </c>
      <c r="F4313" t="s">
        <v>860</v>
      </c>
      <c r="L4313" t="s">
        <v>30</v>
      </c>
      <c r="M4313">
        <f>'Venteo_Remocion de Azufre_produ'!AP104</f>
        <v>0</v>
      </c>
      <c r="N4313">
        <f>IFERROR(IF(L4313="CO2",M4313,IF(L4313="CH4",M4313*Hoja1!$C$19,BASEDEDATOS!M4313*Hoja1!$C$20)),0)</f>
        <v>0</v>
      </c>
    </row>
    <row r="4314" spans="2:14" x14ac:dyDescent="0.75">
      <c r="B4314" t="str">
        <f t="shared" si="49"/>
        <v>1B2aii</v>
      </c>
      <c r="C4314" t="str">
        <f>Hoja1!$C$31</f>
        <v>CRUDO</v>
      </c>
      <c r="D4314" t="s">
        <v>13</v>
      </c>
      <c r="E4314" t="s">
        <v>320</v>
      </c>
      <c r="F4314" t="s">
        <v>860</v>
      </c>
      <c r="L4314" t="s">
        <v>30</v>
      </c>
      <c r="M4314">
        <f>'Venteo_Remocion de Azufre_produ'!AP105</f>
        <v>0</v>
      </c>
      <c r="N4314">
        <f>IFERROR(IF(L4314="CO2",M4314,IF(L4314="CH4",M4314*Hoja1!$C$19,BASEDEDATOS!M4314*Hoja1!$C$20)),0)</f>
        <v>0</v>
      </c>
    </row>
    <row r="4315" spans="2:14" x14ac:dyDescent="0.75">
      <c r="B4315" t="str">
        <f t="shared" si="49"/>
        <v>1B2aii</v>
      </c>
      <c r="C4315" t="str">
        <f>Hoja1!$C$31</f>
        <v>CRUDO</v>
      </c>
      <c r="D4315" t="s">
        <v>13</v>
      </c>
      <c r="E4315" t="s">
        <v>320</v>
      </c>
      <c r="F4315" t="s">
        <v>860</v>
      </c>
      <c r="L4315" t="s">
        <v>30</v>
      </c>
      <c r="M4315">
        <f>'Venteo_Remocion de Azufre_produ'!AP106</f>
        <v>0</v>
      </c>
      <c r="N4315">
        <f>IFERROR(IF(L4315="CO2",M4315,IF(L4315="CH4",M4315*Hoja1!$C$19,BASEDEDATOS!M4315*Hoja1!$C$20)),0)</f>
        <v>0</v>
      </c>
    </row>
    <row r="4316" spans="2:14" x14ac:dyDescent="0.75">
      <c r="B4316" t="str">
        <f t="shared" si="49"/>
        <v>1B2aii</v>
      </c>
      <c r="C4316" t="str">
        <f>Hoja1!$C$31</f>
        <v>CRUDO</v>
      </c>
      <c r="D4316" t="s">
        <v>13</v>
      </c>
      <c r="E4316" t="s">
        <v>320</v>
      </c>
      <c r="F4316" t="s">
        <v>860</v>
      </c>
      <c r="L4316" t="s">
        <v>30</v>
      </c>
      <c r="M4316">
        <f>'Venteo_Remocion de Azufre_produ'!AP107</f>
        <v>0</v>
      </c>
      <c r="N4316">
        <f>IFERROR(IF(L4316="CO2",M4316,IF(L4316="CH4",M4316*Hoja1!$C$19,BASEDEDATOS!M4316*Hoja1!$C$20)),0)</f>
        <v>0</v>
      </c>
    </row>
    <row r="4317" spans="2:14" x14ac:dyDescent="0.75">
      <c r="B4317" t="str">
        <f t="shared" si="49"/>
        <v>1B2aii</v>
      </c>
      <c r="C4317" t="str">
        <f>Hoja1!$C$31</f>
        <v>CRUDO</v>
      </c>
      <c r="D4317" t="s">
        <v>13</v>
      </c>
      <c r="E4317" t="s">
        <v>320</v>
      </c>
      <c r="F4317" t="s">
        <v>860</v>
      </c>
      <c r="L4317" t="s">
        <v>30</v>
      </c>
      <c r="M4317">
        <f>'Venteo_Remocion de Azufre_produ'!AP108</f>
        <v>0</v>
      </c>
      <c r="N4317">
        <f>IFERROR(IF(L4317="CO2",M4317,IF(L4317="CH4",M4317*Hoja1!$C$19,BASEDEDATOS!M4317*Hoja1!$C$20)),0)</f>
        <v>0</v>
      </c>
    </row>
    <row r="4318" spans="2:14" x14ac:dyDescent="0.75">
      <c r="B4318" t="str">
        <f t="shared" si="49"/>
        <v>1B2aii</v>
      </c>
      <c r="C4318" t="str">
        <f>Hoja1!$C$31</f>
        <v>CRUDO</v>
      </c>
      <c r="D4318" t="s">
        <v>13</v>
      </c>
      <c r="E4318" t="s">
        <v>320</v>
      </c>
      <c r="F4318" t="s">
        <v>860</v>
      </c>
      <c r="L4318" t="s">
        <v>30</v>
      </c>
      <c r="M4318">
        <f>'Venteo_Remocion de Azufre_produ'!AP109</f>
        <v>0</v>
      </c>
      <c r="N4318">
        <f>IFERROR(IF(L4318="CO2",M4318,IF(L4318="CH4",M4318*Hoja1!$C$19,BASEDEDATOS!M4318*Hoja1!$C$20)),0)</f>
        <v>0</v>
      </c>
    </row>
    <row r="4319" spans="2:14" x14ac:dyDescent="0.75">
      <c r="B4319" t="str">
        <f t="shared" si="49"/>
        <v>1B2aii</v>
      </c>
      <c r="C4319" t="str">
        <f>Hoja1!$C$31</f>
        <v>CRUDO</v>
      </c>
      <c r="D4319" t="s">
        <v>13</v>
      </c>
      <c r="E4319" t="s">
        <v>320</v>
      </c>
      <c r="F4319" t="s">
        <v>860</v>
      </c>
      <c r="L4319" t="s">
        <v>30</v>
      </c>
      <c r="M4319">
        <f>'Venteo_Remocion de Azufre_produ'!AP110</f>
        <v>0</v>
      </c>
      <c r="N4319">
        <f>IFERROR(IF(L4319="CO2",M4319,IF(L4319="CH4",M4319*Hoja1!$C$19,BASEDEDATOS!M4319*Hoja1!$C$20)),0)</f>
        <v>0</v>
      </c>
    </row>
    <row r="4320" spans="2:14" x14ac:dyDescent="0.75">
      <c r="B4320" t="str">
        <f t="shared" si="49"/>
        <v>1B2aii</v>
      </c>
      <c r="C4320" t="str">
        <f>Hoja1!$C$31</f>
        <v>CRUDO</v>
      </c>
      <c r="D4320" t="s">
        <v>13</v>
      </c>
      <c r="E4320" t="s">
        <v>320</v>
      </c>
      <c r="F4320" t="s">
        <v>860</v>
      </c>
      <c r="L4320" t="s">
        <v>30</v>
      </c>
      <c r="M4320">
        <f>'Venteo_Remocion de Azufre_produ'!AP111</f>
        <v>0</v>
      </c>
      <c r="N4320">
        <f>IFERROR(IF(L4320="CO2",M4320,IF(L4320="CH4",M4320*Hoja1!$C$19,BASEDEDATOS!M4320*Hoja1!$C$20)),0)</f>
        <v>0</v>
      </c>
    </row>
    <row r="4321" spans="2:14" x14ac:dyDescent="0.75">
      <c r="B4321" t="str">
        <f t="shared" si="49"/>
        <v>1B2aii</v>
      </c>
      <c r="C4321" t="str">
        <f>Hoja1!$C$31</f>
        <v>CRUDO</v>
      </c>
      <c r="D4321" t="s">
        <v>13</v>
      </c>
      <c r="E4321" t="s">
        <v>320</v>
      </c>
      <c r="F4321" t="s">
        <v>860</v>
      </c>
      <c r="L4321" t="s">
        <v>30</v>
      </c>
      <c r="M4321">
        <f>'Venteo_Remocion de Azufre_produ'!AP112</f>
        <v>0</v>
      </c>
      <c r="N4321">
        <f>IFERROR(IF(L4321="CO2",M4321,IF(L4321="CH4",M4321*Hoja1!$C$19,BASEDEDATOS!M4321*Hoja1!$C$20)),0)</f>
        <v>0</v>
      </c>
    </row>
    <row r="4322" spans="2:14" x14ac:dyDescent="0.75">
      <c r="B4322" t="str">
        <f t="shared" si="49"/>
        <v>1B2aii</v>
      </c>
      <c r="C4322" t="str">
        <f>Hoja1!$C$31</f>
        <v>CRUDO</v>
      </c>
      <c r="D4322" t="s">
        <v>13</v>
      </c>
      <c r="E4322" t="s">
        <v>320</v>
      </c>
      <c r="F4322" t="s">
        <v>860</v>
      </c>
      <c r="L4322" t="s">
        <v>30</v>
      </c>
      <c r="M4322">
        <f>'Venteo_Remocion de Azufre_produ'!AP113</f>
        <v>0</v>
      </c>
      <c r="N4322">
        <f>IFERROR(IF(L4322="CO2",M4322,IF(L4322="CH4",M4322*Hoja1!$C$19,BASEDEDATOS!M4322*Hoja1!$C$20)),0)</f>
        <v>0</v>
      </c>
    </row>
    <row r="4323" spans="2:14" x14ac:dyDescent="0.75">
      <c r="B4323" t="str">
        <f t="shared" ref="B4323:B4386" si="50">IF(C4323="CRUDO","1B2aii","1B2bii")</f>
        <v>1B2aii</v>
      </c>
      <c r="C4323" t="str">
        <f>Hoja1!$C$31</f>
        <v>CRUDO</v>
      </c>
      <c r="D4323" t="s">
        <v>13</v>
      </c>
      <c r="E4323" t="s">
        <v>320</v>
      </c>
      <c r="F4323" t="s">
        <v>860</v>
      </c>
      <c r="L4323" t="s">
        <v>30</v>
      </c>
      <c r="M4323">
        <f>'Venteo_Remocion de Azufre_produ'!AP114</f>
        <v>0</v>
      </c>
      <c r="N4323">
        <f>IFERROR(IF(L4323="CO2",M4323,IF(L4323="CH4",M4323*Hoja1!$C$19,BASEDEDATOS!M4323*Hoja1!$C$20)),0)</f>
        <v>0</v>
      </c>
    </row>
    <row r="4324" spans="2:14" x14ac:dyDescent="0.75">
      <c r="B4324" t="str">
        <f t="shared" si="50"/>
        <v>1B2aii</v>
      </c>
      <c r="C4324" t="str">
        <f>Hoja1!$C$31</f>
        <v>CRUDO</v>
      </c>
      <c r="D4324" t="s">
        <v>13</v>
      </c>
      <c r="E4324" t="s">
        <v>320</v>
      </c>
      <c r="F4324" t="s">
        <v>860</v>
      </c>
      <c r="L4324" t="s">
        <v>30</v>
      </c>
      <c r="M4324">
        <f>'Venteo_Remocion de Azufre_produ'!AP115</f>
        <v>0</v>
      </c>
      <c r="N4324">
        <f>IFERROR(IF(L4324="CO2",M4324,IF(L4324="CH4",M4324*Hoja1!$C$19,BASEDEDATOS!M4324*Hoja1!$C$20)),0)</f>
        <v>0</v>
      </c>
    </row>
    <row r="4325" spans="2:14" x14ac:dyDescent="0.75">
      <c r="B4325" t="str">
        <f t="shared" si="50"/>
        <v>1B2aii</v>
      </c>
      <c r="C4325" t="str">
        <f>Hoja1!$C$31</f>
        <v>CRUDO</v>
      </c>
      <c r="D4325" t="s">
        <v>13</v>
      </c>
      <c r="E4325" t="s">
        <v>320</v>
      </c>
      <c r="F4325" t="s">
        <v>860</v>
      </c>
      <c r="L4325" t="s">
        <v>30</v>
      </c>
      <c r="M4325">
        <f>'Venteo_Remocion de Azufre_produ'!AP116</f>
        <v>0</v>
      </c>
      <c r="N4325">
        <f>IFERROR(IF(L4325="CO2",M4325,IF(L4325="CH4",M4325*Hoja1!$C$19,BASEDEDATOS!M4325*Hoja1!$C$20)),0)</f>
        <v>0</v>
      </c>
    </row>
    <row r="4326" spans="2:14" x14ac:dyDescent="0.75">
      <c r="B4326" t="str">
        <f t="shared" si="50"/>
        <v>1B2aii</v>
      </c>
      <c r="C4326" t="str">
        <f>Hoja1!$C$31</f>
        <v>CRUDO</v>
      </c>
      <c r="D4326" t="s">
        <v>13</v>
      </c>
      <c r="E4326" t="s">
        <v>320</v>
      </c>
      <c r="F4326" t="s">
        <v>860</v>
      </c>
      <c r="L4326" t="s">
        <v>30</v>
      </c>
      <c r="M4326">
        <f>'Venteo_Remocion de Azufre_produ'!AP117</f>
        <v>0</v>
      </c>
      <c r="N4326">
        <f>IFERROR(IF(L4326="CO2",M4326,IF(L4326="CH4",M4326*Hoja1!$C$19,BASEDEDATOS!M4326*Hoja1!$C$20)),0)</f>
        <v>0</v>
      </c>
    </row>
    <row r="4327" spans="2:14" x14ac:dyDescent="0.75">
      <c r="B4327" t="str">
        <f t="shared" si="50"/>
        <v>1B2aii</v>
      </c>
      <c r="C4327" t="str">
        <f>Hoja1!$C$31</f>
        <v>CRUDO</v>
      </c>
      <c r="D4327" t="s">
        <v>13</v>
      </c>
      <c r="E4327" t="s">
        <v>320</v>
      </c>
      <c r="F4327" t="s">
        <v>860</v>
      </c>
      <c r="L4327" t="s">
        <v>30</v>
      </c>
      <c r="M4327">
        <f>'Venteo_Remocion de Azufre_produ'!AP118</f>
        <v>0</v>
      </c>
      <c r="N4327">
        <f>IFERROR(IF(L4327="CO2",M4327,IF(L4327="CH4",M4327*Hoja1!$C$19,BASEDEDATOS!M4327*Hoja1!$C$20)),0)</f>
        <v>0</v>
      </c>
    </row>
    <row r="4328" spans="2:14" x14ac:dyDescent="0.75">
      <c r="B4328" t="str">
        <f t="shared" si="50"/>
        <v>1B2aii</v>
      </c>
      <c r="C4328" t="str">
        <f>Hoja1!$C$31</f>
        <v>CRUDO</v>
      </c>
      <c r="D4328" t="s">
        <v>13</v>
      </c>
      <c r="E4328" t="s">
        <v>320</v>
      </c>
      <c r="F4328" t="s">
        <v>860</v>
      </c>
      <c r="L4328" t="s">
        <v>30</v>
      </c>
      <c r="M4328">
        <f>'Venteo_Remocion de Azufre_produ'!AP119</f>
        <v>0</v>
      </c>
      <c r="N4328">
        <f>IFERROR(IF(L4328="CO2",M4328,IF(L4328="CH4",M4328*Hoja1!$C$19,BASEDEDATOS!M4328*Hoja1!$C$20)),0)</f>
        <v>0</v>
      </c>
    </row>
    <row r="4329" spans="2:14" x14ac:dyDescent="0.75">
      <c r="B4329" t="str">
        <f t="shared" si="50"/>
        <v>1B2aii</v>
      </c>
      <c r="C4329" t="str">
        <f>Hoja1!$C$31</f>
        <v>CRUDO</v>
      </c>
      <c r="D4329" t="s">
        <v>13</v>
      </c>
      <c r="E4329" t="s">
        <v>320</v>
      </c>
      <c r="F4329" t="s">
        <v>860</v>
      </c>
      <c r="L4329" t="s">
        <v>30</v>
      </c>
      <c r="M4329">
        <f>'Venteo_Remocion de Azufre_produ'!AP120</f>
        <v>0</v>
      </c>
      <c r="N4329">
        <f>IFERROR(IF(L4329="CO2",M4329,IF(L4329="CH4",M4329*Hoja1!$C$19,BASEDEDATOS!M4329*Hoja1!$C$20)),0)</f>
        <v>0</v>
      </c>
    </row>
    <row r="4330" spans="2:14" x14ac:dyDescent="0.75">
      <c r="B4330" t="str">
        <f t="shared" si="50"/>
        <v>1B2aii</v>
      </c>
      <c r="C4330" t="str">
        <f>Hoja1!$C$31</f>
        <v>CRUDO</v>
      </c>
      <c r="D4330" t="s">
        <v>13</v>
      </c>
      <c r="E4330" t="s">
        <v>320</v>
      </c>
      <c r="F4330" t="s">
        <v>860</v>
      </c>
      <c r="L4330" t="s">
        <v>30</v>
      </c>
      <c r="M4330">
        <f>'Venteo_Remocion de Azufre_produ'!AP121</f>
        <v>0</v>
      </c>
      <c r="N4330">
        <f>IFERROR(IF(L4330="CO2",M4330,IF(L4330="CH4",M4330*Hoja1!$C$19,BASEDEDATOS!M4330*Hoja1!$C$20)),0)</f>
        <v>0</v>
      </c>
    </row>
    <row r="4331" spans="2:14" x14ac:dyDescent="0.75">
      <c r="B4331" t="str">
        <f t="shared" si="50"/>
        <v>1B2aii</v>
      </c>
      <c r="C4331" t="str">
        <f>Hoja1!$C$31</f>
        <v>CRUDO</v>
      </c>
      <c r="D4331" t="s">
        <v>13</v>
      </c>
      <c r="E4331" t="s">
        <v>320</v>
      </c>
      <c r="F4331" t="s">
        <v>860</v>
      </c>
      <c r="L4331" t="s">
        <v>30</v>
      </c>
      <c r="M4331">
        <f>'Venteo_Remocion de Azufre_produ'!AP122</f>
        <v>0</v>
      </c>
      <c r="N4331">
        <f>IFERROR(IF(L4331="CO2",M4331,IF(L4331="CH4",M4331*Hoja1!$C$19,BASEDEDATOS!M4331*Hoja1!$C$20)),0)</f>
        <v>0</v>
      </c>
    </row>
    <row r="4332" spans="2:14" x14ac:dyDescent="0.75">
      <c r="B4332" t="str">
        <f t="shared" si="50"/>
        <v>1B2aii</v>
      </c>
      <c r="C4332" t="str">
        <f>Hoja1!$C$31</f>
        <v>CRUDO</v>
      </c>
      <c r="D4332" t="s">
        <v>13</v>
      </c>
      <c r="E4332" t="s">
        <v>320</v>
      </c>
      <c r="F4332" t="s">
        <v>860</v>
      </c>
      <c r="L4332" t="s">
        <v>30</v>
      </c>
      <c r="M4332">
        <f>'Venteo_Remocion de Azufre_produ'!AP123</f>
        <v>0</v>
      </c>
      <c r="N4332">
        <f>IFERROR(IF(L4332="CO2",M4332,IF(L4332="CH4",M4332*Hoja1!$C$19,BASEDEDATOS!M4332*Hoja1!$C$20)),0)</f>
        <v>0</v>
      </c>
    </row>
    <row r="4333" spans="2:14" x14ac:dyDescent="0.75">
      <c r="B4333" t="str">
        <f t="shared" si="50"/>
        <v>1B2aii</v>
      </c>
      <c r="C4333" t="str">
        <f>Hoja1!$C$31</f>
        <v>CRUDO</v>
      </c>
      <c r="D4333" t="s">
        <v>13</v>
      </c>
      <c r="E4333" t="s">
        <v>320</v>
      </c>
      <c r="F4333" t="s">
        <v>860</v>
      </c>
      <c r="L4333" t="s">
        <v>31</v>
      </c>
      <c r="M4333">
        <f>'Venteo_Remocion de Azufre_produ'!AO43</f>
        <v>5.3258791025948644E-3</v>
      </c>
      <c r="N4333">
        <f>IFERROR(IF(L4333="CO2",M4333,IF(L4333="CH4",M4333*Hoja1!$C$19,BASEDEDATOS!M4333*Hoja1!$C$20)),0)</f>
        <v>0.14912461487265621</v>
      </c>
    </row>
    <row r="4334" spans="2:14" x14ac:dyDescent="0.75">
      <c r="B4334" t="str">
        <f t="shared" si="50"/>
        <v>1B2aii</v>
      </c>
      <c r="C4334" t="str">
        <f>Hoja1!$C$31</f>
        <v>CRUDO</v>
      </c>
      <c r="D4334" t="s">
        <v>13</v>
      </c>
      <c r="E4334" t="s">
        <v>320</v>
      </c>
      <c r="F4334" t="s">
        <v>860</v>
      </c>
      <c r="L4334" t="s">
        <v>31</v>
      </c>
      <c r="M4334">
        <f>'Venteo_Remocion de Azufre_produ'!AO44</f>
        <v>5.3258791025948644E-3</v>
      </c>
      <c r="N4334">
        <f>IFERROR(IF(L4334="CO2",M4334,IF(L4334="CH4",M4334*Hoja1!$C$19,BASEDEDATOS!M4334*Hoja1!$C$20)),0)</f>
        <v>0.14912461487265621</v>
      </c>
    </row>
    <row r="4335" spans="2:14" x14ac:dyDescent="0.75">
      <c r="B4335" t="str">
        <f t="shared" si="50"/>
        <v>1B2aii</v>
      </c>
      <c r="C4335" t="str">
        <f>Hoja1!$C$31</f>
        <v>CRUDO</v>
      </c>
      <c r="D4335" t="s">
        <v>13</v>
      </c>
      <c r="E4335" t="s">
        <v>320</v>
      </c>
      <c r="F4335" t="s">
        <v>860</v>
      </c>
      <c r="L4335" t="s">
        <v>31</v>
      </c>
      <c r="M4335">
        <f>'Venteo_Remocion de Azufre_produ'!AO45</f>
        <v>5.8584670128543508E-2</v>
      </c>
      <c r="N4335">
        <f>IFERROR(IF(L4335="CO2",M4335,IF(L4335="CH4",M4335*Hoja1!$C$19,BASEDEDATOS!M4335*Hoja1!$C$20)),0)</f>
        <v>1.6403707635992182</v>
      </c>
    </row>
    <row r="4336" spans="2:14" x14ac:dyDescent="0.75">
      <c r="B4336" t="str">
        <f t="shared" si="50"/>
        <v>1B2aii</v>
      </c>
      <c r="C4336" t="str">
        <f>Hoja1!$C$31</f>
        <v>CRUDO</v>
      </c>
      <c r="D4336" t="s">
        <v>13</v>
      </c>
      <c r="E4336" t="s">
        <v>320</v>
      </c>
      <c r="F4336" t="s">
        <v>860</v>
      </c>
      <c r="L4336" t="s">
        <v>31</v>
      </c>
      <c r="M4336">
        <f>'Venteo_Remocion de Azufre_produ'!AO46</f>
        <v>5.3258791025948644E-3</v>
      </c>
      <c r="N4336">
        <f>IFERROR(IF(L4336="CO2",M4336,IF(L4336="CH4",M4336*Hoja1!$C$19,BASEDEDATOS!M4336*Hoja1!$C$20)),0)</f>
        <v>0.14912461487265621</v>
      </c>
    </row>
    <row r="4337" spans="2:14" x14ac:dyDescent="0.75">
      <c r="B4337" t="str">
        <f t="shared" si="50"/>
        <v>1B2aii</v>
      </c>
      <c r="C4337" t="str">
        <f>Hoja1!$C$31</f>
        <v>CRUDO</v>
      </c>
      <c r="D4337" t="s">
        <v>13</v>
      </c>
      <c r="E4337" t="s">
        <v>320</v>
      </c>
      <c r="F4337" t="s">
        <v>860</v>
      </c>
      <c r="L4337" t="s">
        <v>31</v>
      </c>
      <c r="M4337">
        <f>'Venteo_Remocion de Azufre_produ'!AO47</f>
        <v>1.42763148166779E-3</v>
      </c>
      <c r="N4337">
        <f>IFERROR(IF(L4337="CO2",M4337,IF(L4337="CH4",M4337*Hoja1!$C$19,BASEDEDATOS!M4337*Hoja1!$C$20)),0)</f>
        <v>3.9973681486698123E-2</v>
      </c>
    </row>
    <row r="4338" spans="2:14" x14ac:dyDescent="0.75">
      <c r="B4338" t="str">
        <f t="shared" si="50"/>
        <v>1B2aii</v>
      </c>
      <c r="C4338" t="str">
        <f>Hoja1!$C$31</f>
        <v>CRUDO</v>
      </c>
      <c r="D4338" t="s">
        <v>13</v>
      </c>
      <c r="E4338" t="s">
        <v>320</v>
      </c>
      <c r="F4338" t="s">
        <v>860</v>
      </c>
      <c r="L4338" t="s">
        <v>31</v>
      </c>
      <c r="M4338">
        <f>'Venteo_Remocion de Azufre_produ'!AO48</f>
        <v>1.42763148166779E-3</v>
      </c>
      <c r="N4338">
        <f>IFERROR(IF(L4338="CO2",M4338,IF(L4338="CH4",M4338*Hoja1!$C$19,BASEDEDATOS!M4338*Hoja1!$C$20)),0)</f>
        <v>3.9973681486698123E-2</v>
      </c>
    </row>
    <row r="4339" spans="2:14" x14ac:dyDescent="0.75">
      <c r="B4339" t="str">
        <f t="shared" si="50"/>
        <v>1B2aii</v>
      </c>
      <c r="C4339" t="str">
        <f>Hoja1!$C$31</f>
        <v>CRUDO</v>
      </c>
      <c r="D4339" t="s">
        <v>13</v>
      </c>
      <c r="E4339" t="s">
        <v>320</v>
      </c>
      <c r="F4339" t="s">
        <v>860</v>
      </c>
      <c r="L4339" t="s">
        <v>31</v>
      </c>
      <c r="M4339">
        <f>'Venteo_Remocion de Azufre_produ'!AO49</f>
        <v>1.42763148166779E-3</v>
      </c>
      <c r="N4339">
        <f>IFERROR(IF(L4339="CO2",M4339,IF(L4339="CH4",M4339*Hoja1!$C$19,BASEDEDATOS!M4339*Hoja1!$C$20)),0)</f>
        <v>3.9973681486698123E-2</v>
      </c>
    </row>
    <row r="4340" spans="2:14" x14ac:dyDescent="0.75">
      <c r="B4340" t="str">
        <f t="shared" si="50"/>
        <v>1B2aii</v>
      </c>
      <c r="C4340" t="str">
        <f>Hoja1!$C$31</f>
        <v>CRUDO</v>
      </c>
      <c r="D4340" t="s">
        <v>13</v>
      </c>
      <c r="E4340" t="s">
        <v>320</v>
      </c>
      <c r="F4340" t="s">
        <v>860</v>
      </c>
      <c r="L4340" t="s">
        <v>31</v>
      </c>
      <c r="M4340">
        <f>'Venteo_Remocion de Azufre_produ'!AO50</f>
        <v>2.0394735452396992E-4</v>
      </c>
      <c r="N4340">
        <f>IFERROR(IF(L4340="CO2",M4340,IF(L4340="CH4",M4340*Hoja1!$C$19,BASEDEDATOS!M4340*Hoja1!$C$20)),0)</f>
        <v>5.7105259266711575E-3</v>
      </c>
    </row>
    <row r="4341" spans="2:14" x14ac:dyDescent="0.75">
      <c r="B4341" t="str">
        <f t="shared" si="50"/>
        <v>1B2aii</v>
      </c>
      <c r="C4341" t="str">
        <f>Hoja1!$C$31</f>
        <v>CRUDO</v>
      </c>
      <c r="D4341" t="s">
        <v>13</v>
      </c>
      <c r="E4341" t="s">
        <v>320</v>
      </c>
      <c r="F4341" t="s">
        <v>860</v>
      </c>
      <c r="L4341" t="s">
        <v>31</v>
      </c>
      <c r="M4341">
        <f>'Venteo_Remocion de Azufre_produ'!AO51</f>
        <v>2.0394735452396992E-4</v>
      </c>
      <c r="N4341">
        <f>IFERROR(IF(L4341="CO2",M4341,IF(L4341="CH4",M4341*Hoja1!$C$19,BASEDEDATOS!M4341*Hoja1!$C$20)),0)</f>
        <v>5.7105259266711575E-3</v>
      </c>
    </row>
    <row r="4342" spans="2:14" x14ac:dyDescent="0.75">
      <c r="B4342" t="str">
        <f t="shared" si="50"/>
        <v>1B2aii</v>
      </c>
      <c r="C4342" t="str">
        <f>Hoja1!$C$31</f>
        <v>CRUDO</v>
      </c>
      <c r="D4342" t="s">
        <v>13</v>
      </c>
      <c r="E4342" t="s">
        <v>320</v>
      </c>
      <c r="F4342" t="s">
        <v>860</v>
      </c>
      <c r="L4342" t="s">
        <v>31</v>
      </c>
      <c r="M4342">
        <f>'Venteo_Remocion de Azufre_produ'!AO52</f>
        <v>2.0394735452396992E-4</v>
      </c>
      <c r="N4342">
        <f>IFERROR(IF(L4342="CO2",M4342,IF(L4342="CH4",M4342*Hoja1!$C$19,BASEDEDATOS!M4342*Hoja1!$C$20)),0)</f>
        <v>5.7105259266711575E-3</v>
      </c>
    </row>
    <row r="4343" spans="2:14" x14ac:dyDescent="0.75">
      <c r="B4343" t="str">
        <f t="shared" si="50"/>
        <v>1B2aii</v>
      </c>
      <c r="C4343" t="str">
        <f>Hoja1!$C$31</f>
        <v>CRUDO</v>
      </c>
      <c r="D4343" t="s">
        <v>13</v>
      </c>
      <c r="E4343" t="s">
        <v>320</v>
      </c>
      <c r="F4343" t="s">
        <v>860</v>
      </c>
      <c r="L4343" t="s">
        <v>31</v>
      </c>
      <c r="M4343">
        <f>'Venteo_Remocion de Azufre_produ'!AO53</f>
        <v>2.0394735452396992E-4</v>
      </c>
      <c r="N4343">
        <f>IFERROR(IF(L4343="CO2",M4343,IF(L4343="CH4",M4343*Hoja1!$C$19,BASEDEDATOS!M4343*Hoja1!$C$20)),0)</f>
        <v>5.7105259266711575E-3</v>
      </c>
    </row>
    <row r="4344" spans="2:14" x14ac:dyDescent="0.75">
      <c r="B4344" t="str">
        <f t="shared" si="50"/>
        <v>1B2aii</v>
      </c>
      <c r="C4344" t="str">
        <f>Hoja1!$C$31</f>
        <v>CRUDO</v>
      </c>
      <c r="D4344" t="s">
        <v>13</v>
      </c>
      <c r="E4344" t="s">
        <v>320</v>
      </c>
      <c r="F4344" t="s">
        <v>860</v>
      </c>
      <c r="L4344" t="s">
        <v>31</v>
      </c>
      <c r="M4344">
        <f>'Venteo_Remocion de Azufre_produ'!AO54</f>
        <v>2.0394735452396992E-4</v>
      </c>
      <c r="N4344">
        <f>IFERROR(IF(L4344="CO2",M4344,IF(L4344="CH4",M4344*Hoja1!$C$19,BASEDEDATOS!M4344*Hoja1!$C$20)),0)</f>
        <v>5.7105259266711575E-3</v>
      </c>
    </row>
    <row r="4345" spans="2:14" x14ac:dyDescent="0.75">
      <c r="B4345" t="str">
        <f t="shared" si="50"/>
        <v>1B2aii</v>
      </c>
      <c r="C4345" t="str">
        <f>Hoja1!$C$31</f>
        <v>CRUDO</v>
      </c>
      <c r="D4345" t="s">
        <v>13</v>
      </c>
      <c r="E4345" t="s">
        <v>320</v>
      </c>
      <c r="F4345" t="s">
        <v>860</v>
      </c>
      <c r="L4345" t="s">
        <v>31</v>
      </c>
      <c r="M4345">
        <f>'Venteo_Remocion de Azufre_produ'!AO55</f>
        <v>0</v>
      </c>
      <c r="N4345">
        <f>IFERROR(IF(L4345="CO2",M4345,IF(L4345="CH4",M4345*Hoja1!$C$19,BASEDEDATOS!M4345*Hoja1!$C$20)),0)</f>
        <v>0</v>
      </c>
    </row>
    <row r="4346" spans="2:14" x14ac:dyDescent="0.75">
      <c r="B4346" t="str">
        <f t="shared" si="50"/>
        <v>1B2aii</v>
      </c>
      <c r="C4346" t="str">
        <f>Hoja1!$C$31</f>
        <v>CRUDO</v>
      </c>
      <c r="D4346" t="s">
        <v>13</v>
      </c>
      <c r="E4346" t="s">
        <v>320</v>
      </c>
      <c r="F4346" t="s">
        <v>860</v>
      </c>
      <c r="L4346" t="s">
        <v>31</v>
      </c>
      <c r="M4346">
        <f>'Venteo_Remocion de Azufre_produ'!AO56</f>
        <v>0</v>
      </c>
      <c r="N4346">
        <f>IFERROR(IF(L4346="CO2",M4346,IF(L4346="CH4",M4346*Hoja1!$C$19,BASEDEDATOS!M4346*Hoja1!$C$20)),0)</f>
        <v>0</v>
      </c>
    </row>
    <row r="4347" spans="2:14" x14ac:dyDescent="0.75">
      <c r="B4347" t="str">
        <f t="shared" si="50"/>
        <v>1B2aii</v>
      </c>
      <c r="C4347" t="str">
        <f>Hoja1!$C$31</f>
        <v>CRUDO</v>
      </c>
      <c r="D4347" t="s">
        <v>13</v>
      </c>
      <c r="E4347" t="s">
        <v>320</v>
      </c>
      <c r="F4347" t="s">
        <v>860</v>
      </c>
      <c r="L4347" t="s">
        <v>31</v>
      </c>
      <c r="M4347">
        <f>'Venteo_Remocion de Azufre_produ'!AO57</f>
        <v>0</v>
      </c>
      <c r="N4347">
        <f>IFERROR(IF(L4347="CO2",M4347,IF(L4347="CH4",M4347*Hoja1!$C$19,BASEDEDATOS!M4347*Hoja1!$C$20)),0)</f>
        <v>0</v>
      </c>
    </row>
    <row r="4348" spans="2:14" x14ac:dyDescent="0.75">
      <c r="B4348" t="str">
        <f t="shared" si="50"/>
        <v>1B2aii</v>
      </c>
      <c r="C4348" t="str">
        <f>Hoja1!$C$31</f>
        <v>CRUDO</v>
      </c>
      <c r="D4348" t="s">
        <v>13</v>
      </c>
      <c r="E4348" t="s">
        <v>320</v>
      </c>
      <c r="F4348" t="s">
        <v>860</v>
      </c>
      <c r="L4348" t="s">
        <v>31</v>
      </c>
      <c r="M4348">
        <f>'Venteo_Remocion de Azufre_produ'!AO58</f>
        <v>0</v>
      </c>
      <c r="N4348">
        <f>IFERROR(IF(L4348="CO2",M4348,IF(L4348="CH4",M4348*Hoja1!$C$19,BASEDEDATOS!M4348*Hoja1!$C$20)),0)</f>
        <v>0</v>
      </c>
    </row>
    <row r="4349" spans="2:14" x14ac:dyDescent="0.75">
      <c r="B4349" t="str">
        <f t="shared" si="50"/>
        <v>1B2aii</v>
      </c>
      <c r="C4349" t="str">
        <f>Hoja1!$C$31</f>
        <v>CRUDO</v>
      </c>
      <c r="D4349" t="s">
        <v>13</v>
      </c>
      <c r="E4349" t="s">
        <v>320</v>
      </c>
      <c r="F4349" t="s">
        <v>860</v>
      </c>
      <c r="L4349" t="s">
        <v>31</v>
      </c>
      <c r="M4349">
        <f>'Venteo_Remocion de Azufre_produ'!AO59</f>
        <v>0</v>
      </c>
      <c r="N4349">
        <f>IFERROR(IF(L4349="CO2",M4349,IF(L4349="CH4",M4349*Hoja1!$C$19,BASEDEDATOS!M4349*Hoja1!$C$20)),0)</f>
        <v>0</v>
      </c>
    </row>
    <row r="4350" spans="2:14" x14ac:dyDescent="0.75">
      <c r="B4350" t="str">
        <f t="shared" si="50"/>
        <v>1B2aii</v>
      </c>
      <c r="C4350" t="str">
        <f>Hoja1!$C$31</f>
        <v>CRUDO</v>
      </c>
      <c r="D4350" t="s">
        <v>13</v>
      </c>
      <c r="E4350" t="s">
        <v>320</v>
      </c>
      <c r="F4350" t="s">
        <v>860</v>
      </c>
      <c r="L4350" t="s">
        <v>31</v>
      </c>
      <c r="M4350">
        <f>'Venteo_Remocion de Azufre_produ'!AO60</f>
        <v>0</v>
      </c>
      <c r="N4350">
        <f>IFERROR(IF(L4350="CO2",M4350,IF(L4350="CH4",M4350*Hoja1!$C$19,BASEDEDATOS!M4350*Hoja1!$C$20)),0)</f>
        <v>0</v>
      </c>
    </row>
    <row r="4351" spans="2:14" x14ac:dyDescent="0.75">
      <c r="B4351" t="str">
        <f t="shared" si="50"/>
        <v>1B2aii</v>
      </c>
      <c r="C4351" t="str">
        <f>Hoja1!$C$31</f>
        <v>CRUDO</v>
      </c>
      <c r="D4351" t="s">
        <v>13</v>
      </c>
      <c r="E4351" t="s">
        <v>320</v>
      </c>
      <c r="F4351" t="s">
        <v>860</v>
      </c>
      <c r="L4351" t="s">
        <v>31</v>
      </c>
      <c r="M4351">
        <f>'Venteo_Remocion de Azufre_produ'!AO61</f>
        <v>0</v>
      </c>
      <c r="N4351">
        <f>IFERROR(IF(L4351="CO2",M4351,IF(L4351="CH4",M4351*Hoja1!$C$19,BASEDEDATOS!M4351*Hoja1!$C$20)),0)</f>
        <v>0</v>
      </c>
    </row>
    <row r="4352" spans="2:14" x14ac:dyDescent="0.75">
      <c r="B4352" t="str">
        <f t="shared" si="50"/>
        <v>1B2aii</v>
      </c>
      <c r="C4352" t="str">
        <f>Hoja1!$C$31</f>
        <v>CRUDO</v>
      </c>
      <c r="D4352" t="s">
        <v>13</v>
      </c>
      <c r="E4352" t="s">
        <v>320</v>
      </c>
      <c r="F4352" t="s">
        <v>860</v>
      </c>
      <c r="L4352" t="s">
        <v>31</v>
      </c>
      <c r="M4352">
        <f>'Venteo_Remocion de Azufre_produ'!AO62</f>
        <v>0</v>
      </c>
      <c r="N4352">
        <f>IFERROR(IF(L4352="CO2",M4352,IF(L4352="CH4",M4352*Hoja1!$C$19,BASEDEDATOS!M4352*Hoja1!$C$20)),0)</f>
        <v>0</v>
      </c>
    </row>
    <row r="4353" spans="2:14" x14ac:dyDescent="0.75">
      <c r="B4353" t="str">
        <f t="shared" si="50"/>
        <v>1B2aii</v>
      </c>
      <c r="C4353" t="str">
        <f>Hoja1!$C$31</f>
        <v>CRUDO</v>
      </c>
      <c r="D4353" t="s">
        <v>13</v>
      </c>
      <c r="E4353" t="s">
        <v>320</v>
      </c>
      <c r="F4353" t="s">
        <v>860</v>
      </c>
      <c r="L4353" t="s">
        <v>31</v>
      </c>
      <c r="M4353">
        <f>'Venteo_Remocion de Azufre_produ'!AO63</f>
        <v>0</v>
      </c>
      <c r="N4353">
        <f>IFERROR(IF(L4353="CO2",M4353,IF(L4353="CH4",M4353*Hoja1!$C$19,BASEDEDATOS!M4353*Hoja1!$C$20)),0)</f>
        <v>0</v>
      </c>
    </row>
    <row r="4354" spans="2:14" x14ac:dyDescent="0.75">
      <c r="B4354" t="str">
        <f t="shared" si="50"/>
        <v>1B2aii</v>
      </c>
      <c r="C4354" t="str">
        <f>Hoja1!$C$31</f>
        <v>CRUDO</v>
      </c>
      <c r="D4354" t="s">
        <v>13</v>
      </c>
      <c r="E4354" t="s">
        <v>320</v>
      </c>
      <c r="F4354" t="s">
        <v>860</v>
      </c>
      <c r="L4354" t="s">
        <v>31</v>
      </c>
      <c r="M4354">
        <f>'Venteo_Remocion de Azufre_produ'!AO64</f>
        <v>0</v>
      </c>
      <c r="N4354">
        <f>IFERROR(IF(L4354="CO2",M4354,IF(L4354="CH4",M4354*Hoja1!$C$19,BASEDEDATOS!M4354*Hoja1!$C$20)),0)</f>
        <v>0</v>
      </c>
    </row>
    <row r="4355" spans="2:14" x14ac:dyDescent="0.75">
      <c r="B4355" t="str">
        <f t="shared" si="50"/>
        <v>1B2aii</v>
      </c>
      <c r="C4355" t="str">
        <f>Hoja1!$C$31</f>
        <v>CRUDO</v>
      </c>
      <c r="D4355" t="s">
        <v>13</v>
      </c>
      <c r="E4355" t="s">
        <v>320</v>
      </c>
      <c r="F4355" t="s">
        <v>860</v>
      </c>
      <c r="L4355" t="s">
        <v>31</v>
      </c>
      <c r="M4355">
        <f>'Venteo_Remocion de Azufre_produ'!AO65</f>
        <v>0</v>
      </c>
      <c r="N4355">
        <f>IFERROR(IF(L4355="CO2",M4355,IF(L4355="CH4",M4355*Hoja1!$C$19,BASEDEDATOS!M4355*Hoja1!$C$20)),0)</f>
        <v>0</v>
      </c>
    </row>
    <row r="4356" spans="2:14" x14ac:dyDescent="0.75">
      <c r="B4356" t="str">
        <f t="shared" si="50"/>
        <v>1B2aii</v>
      </c>
      <c r="C4356" t="str">
        <f>Hoja1!$C$31</f>
        <v>CRUDO</v>
      </c>
      <c r="D4356" t="s">
        <v>13</v>
      </c>
      <c r="E4356" t="s">
        <v>320</v>
      </c>
      <c r="F4356" t="s">
        <v>860</v>
      </c>
      <c r="L4356" t="s">
        <v>31</v>
      </c>
      <c r="M4356">
        <f>'Venteo_Remocion de Azufre_produ'!AO66</f>
        <v>0</v>
      </c>
      <c r="N4356">
        <f>IFERROR(IF(L4356="CO2",M4356,IF(L4356="CH4",M4356*Hoja1!$C$19,BASEDEDATOS!M4356*Hoja1!$C$20)),0)</f>
        <v>0</v>
      </c>
    </row>
    <row r="4357" spans="2:14" x14ac:dyDescent="0.75">
      <c r="B4357" t="str">
        <f t="shared" si="50"/>
        <v>1B2aii</v>
      </c>
      <c r="C4357" t="str">
        <f>Hoja1!$C$31</f>
        <v>CRUDO</v>
      </c>
      <c r="D4357" t="s">
        <v>13</v>
      </c>
      <c r="E4357" t="s">
        <v>320</v>
      </c>
      <c r="F4357" t="s">
        <v>860</v>
      </c>
      <c r="L4357" t="s">
        <v>31</v>
      </c>
      <c r="M4357">
        <f>'Venteo_Remocion de Azufre_produ'!AO67</f>
        <v>0</v>
      </c>
      <c r="N4357">
        <f>IFERROR(IF(L4357="CO2",M4357,IF(L4357="CH4",M4357*Hoja1!$C$19,BASEDEDATOS!M4357*Hoja1!$C$20)),0)</f>
        <v>0</v>
      </c>
    </row>
    <row r="4358" spans="2:14" x14ac:dyDescent="0.75">
      <c r="B4358" t="str">
        <f t="shared" si="50"/>
        <v>1B2aii</v>
      </c>
      <c r="C4358" t="str">
        <f>Hoja1!$C$31</f>
        <v>CRUDO</v>
      </c>
      <c r="D4358" t="s">
        <v>13</v>
      </c>
      <c r="E4358" t="s">
        <v>320</v>
      </c>
      <c r="F4358" t="s">
        <v>860</v>
      </c>
      <c r="L4358" t="s">
        <v>31</v>
      </c>
      <c r="M4358">
        <f>'Venteo_Remocion de Azufre_produ'!AO68</f>
        <v>0</v>
      </c>
      <c r="N4358">
        <f>IFERROR(IF(L4358="CO2",M4358,IF(L4358="CH4",M4358*Hoja1!$C$19,BASEDEDATOS!M4358*Hoja1!$C$20)),0)</f>
        <v>0</v>
      </c>
    </row>
    <row r="4359" spans="2:14" x14ac:dyDescent="0.75">
      <c r="B4359" t="str">
        <f t="shared" si="50"/>
        <v>1B2aii</v>
      </c>
      <c r="C4359" t="str">
        <f>Hoja1!$C$31</f>
        <v>CRUDO</v>
      </c>
      <c r="D4359" t="s">
        <v>13</v>
      </c>
      <c r="E4359" t="s">
        <v>320</v>
      </c>
      <c r="F4359" t="s">
        <v>860</v>
      </c>
      <c r="L4359" t="s">
        <v>31</v>
      </c>
      <c r="M4359">
        <f>'Venteo_Remocion de Azufre_produ'!AO69</f>
        <v>0</v>
      </c>
      <c r="N4359">
        <f>IFERROR(IF(L4359="CO2",M4359,IF(L4359="CH4",M4359*Hoja1!$C$19,BASEDEDATOS!M4359*Hoja1!$C$20)),0)</f>
        <v>0</v>
      </c>
    </row>
    <row r="4360" spans="2:14" x14ac:dyDescent="0.75">
      <c r="B4360" t="str">
        <f t="shared" si="50"/>
        <v>1B2aii</v>
      </c>
      <c r="C4360" t="str">
        <f>Hoja1!$C$31</f>
        <v>CRUDO</v>
      </c>
      <c r="D4360" t="s">
        <v>13</v>
      </c>
      <c r="E4360" t="s">
        <v>320</v>
      </c>
      <c r="F4360" t="s">
        <v>860</v>
      </c>
      <c r="L4360" t="s">
        <v>31</v>
      </c>
      <c r="M4360">
        <f>'Venteo_Remocion de Azufre_produ'!AO70</f>
        <v>0</v>
      </c>
      <c r="N4360">
        <f>IFERROR(IF(L4360="CO2",M4360,IF(L4360="CH4",M4360*Hoja1!$C$19,BASEDEDATOS!M4360*Hoja1!$C$20)),0)</f>
        <v>0</v>
      </c>
    </row>
    <row r="4361" spans="2:14" x14ac:dyDescent="0.75">
      <c r="B4361" t="str">
        <f t="shared" si="50"/>
        <v>1B2aii</v>
      </c>
      <c r="C4361" t="str">
        <f>Hoja1!$C$31</f>
        <v>CRUDO</v>
      </c>
      <c r="D4361" t="s">
        <v>13</v>
      </c>
      <c r="E4361" t="s">
        <v>320</v>
      </c>
      <c r="F4361" t="s">
        <v>860</v>
      </c>
      <c r="L4361" t="s">
        <v>31</v>
      </c>
      <c r="M4361">
        <f>'Venteo_Remocion de Azufre_produ'!AO71</f>
        <v>0</v>
      </c>
      <c r="N4361">
        <f>IFERROR(IF(L4361="CO2",M4361,IF(L4361="CH4",M4361*Hoja1!$C$19,BASEDEDATOS!M4361*Hoja1!$C$20)),0)</f>
        <v>0</v>
      </c>
    </row>
    <row r="4362" spans="2:14" x14ac:dyDescent="0.75">
      <c r="B4362" t="str">
        <f t="shared" si="50"/>
        <v>1B2aii</v>
      </c>
      <c r="C4362" t="str">
        <f>Hoja1!$C$31</f>
        <v>CRUDO</v>
      </c>
      <c r="D4362" t="s">
        <v>13</v>
      </c>
      <c r="E4362" t="s">
        <v>320</v>
      </c>
      <c r="F4362" t="s">
        <v>860</v>
      </c>
      <c r="L4362" t="s">
        <v>31</v>
      </c>
      <c r="M4362">
        <f>'Venteo_Remocion de Azufre_produ'!AO72</f>
        <v>0</v>
      </c>
      <c r="N4362">
        <f>IFERROR(IF(L4362="CO2",M4362,IF(L4362="CH4",M4362*Hoja1!$C$19,BASEDEDATOS!M4362*Hoja1!$C$20)),0)</f>
        <v>0</v>
      </c>
    </row>
    <row r="4363" spans="2:14" x14ac:dyDescent="0.75">
      <c r="B4363" t="str">
        <f t="shared" si="50"/>
        <v>1B2aii</v>
      </c>
      <c r="C4363" t="str">
        <f>Hoja1!$C$31</f>
        <v>CRUDO</v>
      </c>
      <c r="D4363" t="s">
        <v>13</v>
      </c>
      <c r="E4363" t="s">
        <v>320</v>
      </c>
      <c r="F4363" t="s">
        <v>860</v>
      </c>
      <c r="L4363" t="s">
        <v>31</v>
      </c>
      <c r="M4363">
        <f>'Venteo_Remocion de Azufre_produ'!AO73</f>
        <v>0</v>
      </c>
      <c r="N4363">
        <f>IFERROR(IF(L4363="CO2",M4363,IF(L4363="CH4",M4363*Hoja1!$C$19,BASEDEDATOS!M4363*Hoja1!$C$20)),0)</f>
        <v>0</v>
      </c>
    </row>
    <row r="4364" spans="2:14" x14ac:dyDescent="0.75">
      <c r="B4364" t="str">
        <f t="shared" si="50"/>
        <v>1B2aii</v>
      </c>
      <c r="C4364" t="str">
        <f>Hoja1!$C$31</f>
        <v>CRUDO</v>
      </c>
      <c r="D4364" t="s">
        <v>13</v>
      </c>
      <c r="E4364" t="s">
        <v>320</v>
      </c>
      <c r="F4364" t="s">
        <v>860</v>
      </c>
      <c r="L4364" t="s">
        <v>31</v>
      </c>
      <c r="M4364">
        <f>'Venteo_Remocion de Azufre_produ'!AO74</f>
        <v>0</v>
      </c>
      <c r="N4364">
        <f>IFERROR(IF(L4364="CO2",M4364,IF(L4364="CH4",M4364*Hoja1!$C$19,BASEDEDATOS!M4364*Hoja1!$C$20)),0)</f>
        <v>0</v>
      </c>
    </row>
    <row r="4365" spans="2:14" x14ac:dyDescent="0.75">
      <c r="B4365" t="str">
        <f t="shared" si="50"/>
        <v>1B2aii</v>
      </c>
      <c r="C4365" t="str">
        <f>Hoja1!$C$31</f>
        <v>CRUDO</v>
      </c>
      <c r="D4365" t="s">
        <v>13</v>
      </c>
      <c r="E4365" t="s">
        <v>320</v>
      </c>
      <c r="F4365" t="s">
        <v>860</v>
      </c>
      <c r="L4365" t="s">
        <v>31</v>
      </c>
      <c r="M4365">
        <f>'Venteo_Remocion de Azufre_produ'!AO75</f>
        <v>0</v>
      </c>
      <c r="N4365">
        <f>IFERROR(IF(L4365="CO2",M4365,IF(L4365="CH4",M4365*Hoja1!$C$19,BASEDEDATOS!M4365*Hoja1!$C$20)),0)</f>
        <v>0</v>
      </c>
    </row>
    <row r="4366" spans="2:14" x14ac:dyDescent="0.75">
      <c r="B4366" t="str">
        <f t="shared" si="50"/>
        <v>1B2aii</v>
      </c>
      <c r="C4366" t="str">
        <f>Hoja1!$C$31</f>
        <v>CRUDO</v>
      </c>
      <c r="D4366" t="s">
        <v>13</v>
      </c>
      <c r="E4366" t="s">
        <v>320</v>
      </c>
      <c r="F4366" t="s">
        <v>860</v>
      </c>
      <c r="L4366" t="s">
        <v>31</v>
      </c>
      <c r="M4366">
        <f>'Venteo_Remocion de Azufre_produ'!AO76</f>
        <v>0</v>
      </c>
      <c r="N4366">
        <f>IFERROR(IF(L4366="CO2",M4366,IF(L4366="CH4",M4366*Hoja1!$C$19,BASEDEDATOS!M4366*Hoja1!$C$20)),0)</f>
        <v>0</v>
      </c>
    </row>
    <row r="4367" spans="2:14" x14ac:dyDescent="0.75">
      <c r="B4367" t="str">
        <f t="shared" si="50"/>
        <v>1B2aii</v>
      </c>
      <c r="C4367" t="str">
        <f>Hoja1!$C$31</f>
        <v>CRUDO</v>
      </c>
      <c r="D4367" t="s">
        <v>13</v>
      </c>
      <c r="E4367" t="s">
        <v>320</v>
      </c>
      <c r="F4367" t="s">
        <v>860</v>
      </c>
      <c r="L4367" t="s">
        <v>31</v>
      </c>
      <c r="M4367">
        <f>'Venteo_Remocion de Azufre_produ'!AO77</f>
        <v>0</v>
      </c>
      <c r="N4367">
        <f>IFERROR(IF(L4367="CO2",M4367,IF(L4367="CH4",M4367*Hoja1!$C$19,BASEDEDATOS!M4367*Hoja1!$C$20)),0)</f>
        <v>0</v>
      </c>
    </row>
    <row r="4368" spans="2:14" x14ac:dyDescent="0.75">
      <c r="B4368" t="str">
        <f t="shared" si="50"/>
        <v>1B2aii</v>
      </c>
      <c r="C4368" t="str">
        <f>Hoja1!$C$31</f>
        <v>CRUDO</v>
      </c>
      <c r="D4368" t="s">
        <v>13</v>
      </c>
      <c r="E4368" t="s">
        <v>320</v>
      </c>
      <c r="F4368" t="s">
        <v>860</v>
      </c>
      <c r="L4368" t="s">
        <v>31</v>
      </c>
      <c r="M4368">
        <f>'Venteo_Remocion de Azufre_produ'!AO78</f>
        <v>0</v>
      </c>
      <c r="N4368">
        <f>IFERROR(IF(L4368="CO2",M4368,IF(L4368="CH4",M4368*Hoja1!$C$19,BASEDEDATOS!M4368*Hoja1!$C$20)),0)</f>
        <v>0</v>
      </c>
    </row>
    <row r="4369" spans="2:14" x14ac:dyDescent="0.75">
      <c r="B4369" t="str">
        <f t="shared" si="50"/>
        <v>1B2aii</v>
      </c>
      <c r="C4369" t="str">
        <f>Hoja1!$C$31</f>
        <v>CRUDO</v>
      </c>
      <c r="D4369" t="s">
        <v>13</v>
      </c>
      <c r="E4369" t="s">
        <v>320</v>
      </c>
      <c r="F4369" t="s">
        <v>860</v>
      </c>
      <c r="L4369" t="s">
        <v>31</v>
      </c>
      <c r="M4369">
        <f>'Venteo_Remocion de Azufre_produ'!AO79</f>
        <v>0</v>
      </c>
      <c r="N4369">
        <f>IFERROR(IF(L4369="CO2",M4369,IF(L4369="CH4",M4369*Hoja1!$C$19,BASEDEDATOS!M4369*Hoja1!$C$20)),0)</f>
        <v>0</v>
      </c>
    </row>
    <row r="4370" spans="2:14" x14ac:dyDescent="0.75">
      <c r="B4370" t="str">
        <f t="shared" si="50"/>
        <v>1B2aii</v>
      </c>
      <c r="C4370" t="str">
        <f>Hoja1!$C$31</f>
        <v>CRUDO</v>
      </c>
      <c r="D4370" t="s">
        <v>13</v>
      </c>
      <c r="E4370" t="s">
        <v>320</v>
      </c>
      <c r="F4370" t="s">
        <v>860</v>
      </c>
      <c r="L4370" t="s">
        <v>31</v>
      </c>
      <c r="M4370">
        <f>'Venteo_Remocion de Azufre_produ'!AO80</f>
        <v>0</v>
      </c>
      <c r="N4370">
        <f>IFERROR(IF(L4370="CO2",M4370,IF(L4370="CH4",M4370*Hoja1!$C$19,BASEDEDATOS!M4370*Hoja1!$C$20)),0)</f>
        <v>0</v>
      </c>
    </row>
    <row r="4371" spans="2:14" x14ac:dyDescent="0.75">
      <c r="B4371" t="str">
        <f t="shared" si="50"/>
        <v>1B2aii</v>
      </c>
      <c r="C4371" t="str">
        <f>Hoja1!$C$31</f>
        <v>CRUDO</v>
      </c>
      <c r="D4371" t="s">
        <v>13</v>
      </c>
      <c r="E4371" t="s">
        <v>320</v>
      </c>
      <c r="F4371" t="s">
        <v>860</v>
      </c>
      <c r="L4371" t="s">
        <v>31</v>
      </c>
      <c r="M4371">
        <f>'Venteo_Remocion de Azufre_produ'!AO81</f>
        <v>0</v>
      </c>
      <c r="N4371">
        <f>IFERROR(IF(L4371="CO2",M4371,IF(L4371="CH4",M4371*Hoja1!$C$19,BASEDEDATOS!M4371*Hoja1!$C$20)),0)</f>
        <v>0</v>
      </c>
    </row>
    <row r="4372" spans="2:14" x14ac:dyDescent="0.75">
      <c r="B4372" t="str">
        <f t="shared" si="50"/>
        <v>1B2aii</v>
      </c>
      <c r="C4372" t="str">
        <f>Hoja1!$C$31</f>
        <v>CRUDO</v>
      </c>
      <c r="D4372" t="s">
        <v>13</v>
      </c>
      <c r="E4372" t="s">
        <v>320</v>
      </c>
      <c r="F4372" t="s">
        <v>860</v>
      </c>
      <c r="L4372" t="s">
        <v>31</v>
      </c>
      <c r="M4372">
        <f>'Venteo_Remocion de Azufre_produ'!AO82</f>
        <v>0</v>
      </c>
      <c r="N4372">
        <f>IFERROR(IF(L4372="CO2",M4372,IF(L4372="CH4",M4372*Hoja1!$C$19,BASEDEDATOS!M4372*Hoja1!$C$20)),0)</f>
        <v>0</v>
      </c>
    </row>
    <row r="4373" spans="2:14" x14ac:dyDescent="0.75">
      <c r="B4373" t="str">
        <f t="shared" si="50"/>
        <v>1B2aii</v>
      </c>
      <c r="C4373" t="str">
        <f>Hoja1!$C$31</f>
        <v>CRUDO</v>
      </c>
      <c r="D4373" t="s">
        <v>13</v>
      </c>
      <c r="E4373" t="s">
        <v>320</v>
      </c>
      <c r="F4373" t="s">
        <v>860</v>
      </c>
      <c r="L4373" t="s">
        <v>31</v>
      </c>
      <c r="M4373">
        <f>'Venteo_Remocion de Azufre_produ'!AO83</f>
        <v>0</v>
      </c>
      <c r="N4373">
        <f>IFERROR(IF(L4373="CO2",M4373,IF(L4373="CH4",M4373*Hoja1!$C$19,BASEDEDATOS!M4373*Hoja1!$C$20)),0)</f>
        <v>0</v>
      </c>
    </row>
    <row r="4374" spans="2:14" x14ac:dyDescent="0.75">
      <c r="B4374" t="str">
        <f t="shared" si="50"/>
        <v>1B2aii</v>
      </c>
      <c r="C4374" t="str">
        <f>Hoja1!$C$31</f>
        <v>CRUDO</v>
      </c>
      <c r="D4374" t="s">
        <v>13</v>
      </c>
      <c r="E4374" t="s">
        <v>320</v>
      </c>
      <c r="F4374" t="s">
        <v>860</v>
      </c>
      <c r="L4374" t="s">
        <v>31</v>
      </c>
      <c r="M4374">
        <f>'Venteo_Remocion de Azufre_produ'!AO84</f>
        <v>0</v>
      </c>
      <c r="N4374">
        <f>IFERROR(IF(L4374="CO2",M4374,IF(L4374="CH4",M4374*Hoja1!$C$19,BASEDEDATOS!M4374*Hoja1!$C$20)),0)</f>
        <v>0</v>
      </c>
    </row>
    <row r="4375" spans="2:14" x14ac:dyDescent="0.75">
      <c r="B4375" t="str">
        <f t="shared" si="50"/>
        <v>1B2aii</v>
      </c>
      <c r="C4375" t="str">
        <f>Hoja1!$C$31</f>
        <v>CRUDO</v>
      </c>
      <c r="D4375" t="s">
        <v>13</v>
      </c>
      <c r="E4375" t="s">
        <v>320</v>
      </c>
      <c r="F4375" t="s">
        <v>860</v>
      </c>
      <c r="L4375" t="s">
        <v>31</v>
      </c>
      <c r="M4375">
        <f>'Venteo_Remocion de Azufre_produ'!AO85</f>
        <v>0</v>
      </c>
      <c r="N4375">
        <f>IFERROR(IF(L4375="CO2",M4375,IF(L4375="CH4",M4375*Hoja1!$C$19,BASEDEDATOS!M4375*Hoja1!$C$20)),0)</f>
        <v>0</v>
      </c>
    </row>
    <row r="4376" spans="2:14" x14ac:dyDescent="0.75">
      <c r="B4376" t="str">
        <f t="shared" si="50"/>
        <v>1B2aii</v>
      </c>
      <c r="C4376" t="str">
        <f>Hoja1!$C$31</f>
        <v>CRUDO</v>
      </c>
      <c r="D4376" t="s">
        <v>13</v>
      </c>
      <c r="E4376" t="s">
        <v>320</v>
      </c>
      <c r="F4376" t="s">
        <v>860</v>
      </c>
      <c r="L4376" t="s">
        <v>31</v>
      </c>
      <c r="M4376">
        <f>'Venteo_Remocion de Azufre_produ'!AO86</f>
        <v>0</v>
      </c>
      <c r="N4376">
        <f>IFERROR(IF(L4376="CO2",M4376,IF(L4376="CH4",M4376*Hoja1!$C$19,BASEDEDATOS!M4376*Hoja1!$C$20)),0)</f>
        <v>0</v>
      </c>
    </row>
    <row r="4377" spans="2:14" x14ac:dyDescent="0.75">
      <c r="B4377" t="str">
        <f t="shared" si="50"/>
        <v>1B2aii</v>
      </c>
      <c r="C4377" t="str">
        <f>Hoja1!$C$31</f>
        <v>CRUDO</v>
      </c>
      <c r="D4377" t="s">
        <v>13</v>
      </c>
      <c r="E4377" t="s">
        <v>320</v>
      </c>
      <c r="F4377" t="s">
        <v>860</v>
      </c>
      <c r="L4377" t="s">
        <v>31</v>
      </c>
      <c r="M4377">
        <f>'Venteo_Remocion de Azufre_produ'!AO87</f>
        <v>0</v>
      </c>
      <c r="N4377">
        <f>IFERROR(IF(L4377="CO2",M4377,IF(L4377="CH4",M4377*Hoja1!$C$19,BASEDEDATOS!M4377*Hoja1!$C$20)),0)</f>
        <v>0</v>
      </c>
    </row>
    <row r="4378" spans="2:14" x14ac:dyDescent="0.75">
      <c r="B4378" t="str">
        <f t="shared" si="50"/>
        <v>1B2aii</v>
      </c>
      <c r="C4378" t="str">
        <f>Hoja1!$C$31</f>
        <v>CRUDO</v>
      </c>
      <c r="D4378" t="s">
        <v>13</v>
      </c>
      <c r="E4378" t="s">
        <v>320</v>
      </c>
      <c r="F4378" t="s">
        <v>860</v>
      </c>
      <c r="L4378" t="s">
        <v>31</v>
      </c>
      <c r="M4378">
        <f>'Venteo_Remocion de Azufre_produ'!AO88</f>
        <v>0</v>
      </c>
      <c r="N4378">
        <f>IFERROR(IF(L4378="CO2",M4378,IF(L4378="CH4",M4378*Hoja1!$C$19,BASEDEDATOS!M4378*Hoja1!$C$20)),0)</f>
        <v>0</v>
      </c>
    </row>
    <row r="4379" spans="2:14" x14ac:dyDescent="0.75">
      <c r="B4379" t="str">
        <f t="shared" si="50"/>
        <v>1B2aii</v>
      </c>
      <c r="C4379" t="str">
        <f>Hoja1!$C$31</f>
        <v>CRUDO</v>
      </c>
      <c r="D4379" t="s">
        <v>13</v>
      </c>
      <c r="E4379" t="s">
        <v>320</v>
      </c>
      <c r="F4379" t="s">
        <v>860</v>
      </c>
      <c r="L4379" t="s">
        <v>31</v>
      </c>
      <c r="M4379">
        <f>'Venteo_Remocion de Azufre_produ'!AO89</f>
        <v>0</v>
      </c>
      <c r="N4379">
        <f>IFERROR(IF(L4379="CO2",M4379,IF(L4379="CH4",M4379*Hoja1!$C$19,BASEDEDATOS!M4379*Hoja1!$C$20)),0)</f>
        <v>0</v>
      </c>
    </row>
    <row r="4380" spans="2:14" x14ac:dyDescent="0.75">
      <c r="B4380" t="str">
        <f t="shared" si="50"/>
        <v>1B2aii</v>
      </c>
      <c r="C4380" t="str">
        <f>Hoja1!$C$31</f>
        <v>CRUDO</v>
      </c>
      <c r="D4380" t="s">
        <v>13</v>
      </c>
      <c r="E4380" t="s">
        <v>320</v>
      </c>
      <c r="F4380" t="s">
        <v>860</v>
      </c>
      <c r="L4380" t="s">
        <v>31</v>
      </c>
      <c r="M4380">
        <f>'Venteo_Remocion de Azufre_produ'!AO90</f>
        <v>0</v>
      </c>
      <c r="N4380">
        <f>IFERROR(IF(L4380="CO2",M4380,IF(L4380="CH4",M4380*Hoja1!$C$19,BASEDEDATOS!M4380*Hoja1!$C$20)),0)</f>
        <v>0</v>
      </c>
    </row>
    <row r="4381" spans="2:14" x14ac:dyDescent="0.75">
      <c r="B4381" t="str">
        <f t="shared" si="50"/>
        <v>1B2aii</v>
      </c>
      <c r="C4381" t="str">
        <f>Hoja1!$C$31</f>
        <v>CRUDO</v>
      </c>
      <c r="D4381" t="s">
        <v>13</v>
      </c>
      <c r="E4381" t="s">
        <v>320</v>
      </c>
      <c r="F4381" t="s">
        <v>860</v>
      </c>
      <c r="L4381" t="s">
        <v>31</v>
      </c>
      <c r="M4381">
        <f>'Venteo_Remocion de Azufre_produ'!AO91</f>
        <v>0</v>
      </c>
      <c r="N4381">
        <f>IFERROR(IF(L4381="CO2",M4381,IF(L4381="CH4",M4381*Hoja1!$C$19,BASEDEDATOS!M4381*Hoja1!$C$20)),0)</f>
        <v>0</v>
      </c>
    </row>
    <row r="4382" spans="2:14" x14ac:dyDescent="0.75">
      <c r="B4382" t="str">
        <f t="shared" si="50"/>
        <v>1B2aii</v>
      </c>
      <c r="C4382" t="str">
        <f>Hoja1!$C$31</f>
        <v>CRUDO</v>
      </c>
      <c r="D4382" t="s">
        <v>13</v>
      </c>
      <c r="E4382" t="s">
        <v>320</v>
      </c>
      <c r="F4382" t="s">
        <v>860</v>
      </c>
      <c r="L4382" t="s">
        <v>31</v>
      </c>
      <c r="M4382">
        <f>'Venteo_Remocion de Azufre_produ'!AO92</f>
        <v>0</v>
      </c>
      <c r="N4382">
        <f>IFERROR(IF(L4382="CO2",M4382,IF(L4382="CH4",M4382*Hoja1!$C$19,BASEDEDATOS!M4382*Hoja1!$C$20)),0)</f>
        <v>0</v>
      </c>
    </row>
    <row r="4383" spans="2:14" x14ac:dyDescent="0.75">
      <c r="B4383" t="str">
        <f t="shared" si="50"/>
        <v>1B2aii</v>
      </c>
      <c r="C4383" t="str">
        <f>Hoja1!$C$31</f>
        <v>CRUDO</v>
      </c>
      <c r="D4383" t="s">
        <v>13</v>
      </c>
      <c r="E4383" t="s">
        <v>320</v>
      </c>
      <c r="F4383" t="s">
        <v>860</v>
      </c>
      <c r="L4383" t="s">
        <v>31</v>
      </c>
      <c r="M4383">
        <f>'Venteo_Remocion de Azufre_produ'!AO93</f>
        <v>0</v>
      </c>
      <c r="N4383">
        <f>IFERROR(IF(L4383="CO2",M4383,IF(L4383="CH4",M4383*Hoja1!$C$19,BASEDEDATOS!M4383*Hoja1!$C$20)),0)</f>
        <v>0</v>
      </c>
    </row>
    <row r="4384" spans="2:14" x14ac:dyDescent="0.75">
      <c r="B4384" t="str">
        <f t="shared" si="50"/>
        <v>1B2aii</v>
      </c>
      <c r="C4384" t="str">
        <f>Hoja1!$C$31</f>
        <v>CRUDO</v>
      </c>
      <c r="D4384" t="s">
        <v>13</v>
      </c>
      <c r="E4384" t="s">
        <v>320</v>
      </c>
      <c r="F4384" t="s">
        <v>860</v>
      </c>
      <c r="L4384" t="s">
        <v>31</v>
      </c>
      <c r="M4384">
        <f>'Venteo_Remocion de Azufre_produ'!AO94</f>
        <v>0</v>
      </c>
      <c r="N4384">
        <f>IFERROR(IF(L4384="CO2",M4384,IF(L4384="CH4",M4384*Hoja1!$C$19,BASEDEDATOS!M4384*Hoja1!$C$20)),0)</f>
        <v>0</v>
      </c>
    </row>
    <row r="4385" spans="2:14" x14ac:dyDescent="0.75">
      <c r="B4385" t="str">
        <f t="shared" si="50"/>
        <v>1B2aii</v>
      </c>
      <c r="C4385" t="str">
        <f>Hoja1!$C$31</f>
        <v>CRUDO</v>
      </c>
      <c r="D4385" t="s">
        <v>13</v>
      </c>
      <c r="E4385" t="s">
        <v>320</v>
      </c>
      <c r="F4385" t="s">
        <v>860</v>
      </c>
      <c r="L4385" t="s">
        <v>31</v>
      </c>
      <c r="M4385">
        <f>'Venteo_Remocion de Azufre_produ'!AO95</f>
        <v>0</v>
      </c>
      <c r="N4385">
        <f>IFERROR(IF(L4385="CO2",M4385,IF(L4385="CH4",M4385*Hoja1!$C$19,BASEDEDATOS!M4385*Hoja1!$C$20)),0)</f>
        <v>0</v>
      </c>
    </row>
    <row r="4386" spans="2:14" x14ac:dyDescent="0.75">
      <c r="B4386" t="str">
        <f t="shared" si="50"/>
        <v>1B2aii</v>
      </c>
      <c r="C4386" t="str">
        <f>Hoja1!$C$31</f>
        <v>CRUDO</v>
      </c>
      <c r="D4386" t="s">
        <v>13</v>
      </c>
      <c r="E4386" t="s">
        <v>320</v>
      </c>
      <c r="F4386" t="s">
        <v>860</v>
      </c>
      <c r="L4386" t="s">
        <v>31</v>
      </c>
      <c r="M4386">
        <f>'Venteo_Remocion de Azufre_produ'!AO96</f>
        <v>0</v>
      </c>
      <c r="N4386">
        <f>IFERROR(IF(L4386="CO2",M4386,IF(L4386="CH4",M4386*Hoja1!$C$19,BASEDEDATOS!M4386*Hoja1!$C$20)),0)</f>
        <v>0</v>
      </c>
    </row>
    <row r="4387" spans="2:14" x14ac:dyDescent="0.75">
      <c r="B4387" t="str">
        <f t="shared" ref="B4387:B4450" si="51">IF(C4387="CRUDO","1B2aii","1B2bii")</f>
        <v>1B2aii</v>
      </c>
      <c r="C4387" t="str">
        <f>Hoja1!$C$31</f>
        <v>CRUDO</v>
      </c>
      <c r="D4387" t="s">
        <v>13</v>
      </c>
      <c r="E4387" t="s">
        <v>320</v>
      </c>
      <c r="F4387" t="s">
        <v>860</v>
      </c>
      <c r="L4387" t="s">
        <v>31</v>
      </c>
      <c r="M4387">
        <f>'Venteo_Remocion de Azufre_produ'!AO97</f>
        <v>0</v>
      </c>
      <c r="N4387">
        <f>IFERROR(IF(L4387="CO2",M4387,IF(L4387="CH4",M4387*Hoja1!$C$19,BASEDEDATOS!M4387*Hoja1!$C$20)),0)</f>
        <v>0</v>
      </c>
    </row>
    <row r="4388" spans="2:14" x14ac:dyDescent="0.75">
      <c r="B4388" t="str">
        <f t="shared" si="51"/>
        <v>1B2aii</v>
      </c>
      <c r="C4388" t="str">
        <f>Hoja1!$C$31</f>
        <v>CRUDO</v>
      </c>
      <c r="D4388" t="s">
        <v>13</v>
      </c>
      <c r="E4388" t="s">
        <v>320</v>
      </c>
      <c r="F4388" t="s">
        <v>860</v>
      </c>
      <c r="L4388" t="s">
        <v>31</v>
      </c>
      <c r="M4388">
        <f>'Venteo_Remocion de Azufre_produ'!AO98</f>
        <v>0</v>
      </c>
      <c r="N4388">
        <f>IFERROR(IF(L4388="CO2",M4388,IF(L4388="CH4",M4388*Hoja1!$C$19,BASEDEDATOS!M4388*Hoja1!$C$20)),0)</f>
        <v>0</v>
      </c>
    </row>
    <row r="4389" spans="2:14" x14ac:dyDescent="0.75">
      <c r="B4389" t="str">
        <f t="shared" si="51"/>
        <v>1B2aii</v>
      </c>
      <c r="C4389" t="str">
        <f>Hoja1!$C$31</f>
        <v>CRUDO</v>
      </c>
      <c r="D4389" t="s">
        <v>13</v>
      </c>
      <c r="E4389" t="s">
        <v>320</v>
      </c>
      <c r="F4389" t="s">
        <v>860</v>
      </c>
      <c r="L4389" t="s">
        <v>31</v>
      </c>
      <c r="M4389">
        <f>'Venteo_Remocion de Azufre_produ'!AO99</f>
        <v>0</v>
      </c>
      <c r="N4389">
        <f>IFERROR(IF(L4389="CO2",M4389,IF(L4389="CH4",M4389*Hoja1!$C$19,BASEDEDATOS!M4389*Hoja1!$C$20)),0)</f>
        <v>0</v>
      </c>
    </row>
    <row r="4390" spans="2:14" x14ac:dyDescent="0.75">
      <c r="B4390" t="str">
        <f t="shared" si="51"/>
        <v>1B2aii</v>
      </c>
      <c r="C4390" t="str">
        <f>Hoja1!$C$31</f>
        <v>CRUDO</v>
      </c>
      <c r="D4390" t="s">
        <v>13</v>
      </c>
      <c r="E4390" t="s">
        <v>320</v>
      </c>
      <c r="F4390" t="s">
        <v>860</v>
      </c>
      <c r="L4390" t="s">
        <v>31</v>
      </c>
      <c r="M4390">
        <f>'Venteo_Remocion de Azufre_produ'!AO100</f>
        <v>0</v>
      </c>
      <c r="N4390">
        <f>IFERROR(IF(L4390="CO2",M4390,IF(L4390="CH4",M4390*Hoja1!$C$19,BASEDEDATOS!M4390*Hoja1!$C$20)),0)</f>
        <v>0</v>
      </c>
    </row>
    <row r="4391" spans="2:14" x14ac:dyDescent="0.75">
      <c r="B4391" t="str">
        <f t="shared" si="51"/>
        <v>1B2aii</v>
      </c>
      <c r="C4391" t="str">
        <f>Hoja1!$C$31</f>
        <v>CRUDO</v>
      </c>
      <c r="D4391" t="s">
        <v>13</v>
      </c>
      <c r="E4391" t="s">
        <v>320</v>
      </c>
      <c r="F4391" t="s">
        <v>860</v>
      </c>
      <c r="L4391" t="s">
        <v>31</v>
      </c>
      <c r="M4391">
        <f>'Venteo_Remocion de Azufre_produ'!AO101</f>
        <v>0</v>
      </c>
      <c r="N4391">
        <f>IFERROR(IF(L4391="CO2",M4391,IF(L4391="CH4",M4391*Hoja1!$C$19,BASEDEDATOS!M4391*Hoja1!$C$20)),0)</f>
        <v>0</v>
      </c>
    </row>
    <row r="4392" spans="2:14" x14ac:dyDescent="0.75">
      <c r="B4392" t="str">
        <f t="shared" si="51"/>
        <v>1B2aii</v>
      </c>
      <c r="C4392" t="str">
        <f>Hoja1!$C$31</f>
        <v>CRUDO</v>
      </c>
      <c r="D4392" t="s">
        <v>13</v>
      </c>
      <c r="E4392" t="s">
        <v>320</v>
      </c>
      <c r="F4392" t="s">
        <v>860</v>
      </c>
      <c r="L4392" t="s">
        <v>31</v>
      </c>
      <c r="M4392">
        <f>'Venteo_Remocion de Azufre_produ'!AO102</f>
        <v>0</v>
      </c>
      <c r="N4392">
        <f>IFERROR(IF(L4392="CO2",M4392,IF(L4392="CH4",M4392*Hoja1!$C$19,BASEDEDATOS!M4392*Hoja1!$C$20)),0)</f>
        <v>0</v>
      </c>
    </row>
    <row r="4393" spans="2:14" x14ac:dyDescent="0.75">
      <c r="B4393" t="str">
        <f t="shared" si="51"/>
        <v>1B2aii</v>
      </c>
      <c r="C4393" t="str">
        <f>Hoja1!$C$31</f>
        <v>CRUDO</v>
      </c>
      <c r="D4393" t="s">
        <v>13</v>
      </c>
      <c r="E4393" t="s">
        <v>320</v>
      </c>
      <c r="F4393" t="s">
        <v>860</v>
      </c>
      <c r="L4393" t="s">
        <v>31</v>
      </c>
      <c r="M4393">
        <f>'Venteo_Remocion de Azufre_produ'!AO103</f>
        <v>0</v>
      </c>
      <c r="N4393">
        <f>IFERROR(IF(L4393="CO2",M4393,IF(L4393="CH4",M4393*Hoja1!$C$19,BASEDEDATOS!M4393*Hoja1!$C$20)),0)</f>
        <v>0</v>
      </c>
    </row>
    <row r="4394" spans="2:14" x14ac:dyDescent="0.75">
      <c r="B4394" t="str">
        <f t="shared" si="51"/>
        <v>1B2aii</v>
      </c>
      <c r="C4394" t="str">
        <f>Hoja1!$C$31</f>
        <v>CRUDO</v>
      </c>
      <c r="D4394" t="s">
        <v>13</v>
      </c>
      <c r="E4394" t="s">
        <v>320</v>
      </c>
      <c r="F4394" t="s">
        <v>860</v>
      </c>
      <c r="L4394" t="s">
        <v>31</v>
      </c>
      <c r="M4394">
        <f>'Venteo_Remocion de Azufre_produ'!AO104</f>
        <v>0</v>
      </c>
      <c r="N4394">
        <f>IFERROR(IF(L4394="CO2",M4394,IF(L4394="CH4",M4394*Hoja1!$C$19,BASEDEDATOS!M4394*Hoja1!$C$20)),0)</f>
        <v>0</v>
      </c>
    </row>
    <row r="4395" spans="2:14" x14ac:dyDescent="0.75">
      <c r="B4395" t="str">
        <f t="shared" si="51"/>
        <v>1B2aii</v>
      </c>
      <c r="C4395" t="str">
        <f>Hoja1!$C$31</f>
        <v>CRUDO</v>
      </c>
      <c r="D4395" t="s">
        <v>13</v>
      </c>
      <c r="E4395" t="s">
        <v>320</v>
      </c>
      <c r="F4395" t="s">
        <v>860</v>
      </c>
      <c r="L4395" t="s">
        <v>31</v>
      </c>
      <c r="M4395">
        <f>'Venteo_Remocion de Azufre_produ'!AO105</f>
        <v>0</v>
      </c>
      <c r="N4395">
        <f>IFERROR(IF(L4395="CO2",M4395,IF(L4395="CH4",M4395*Hoja1!$C$19,BASEDEDATOS!M4395*Hoja1!$C$20)),0)</f>
        <v>0</v>
      </c>
    </row>
    <row r="4396" spans="2:14" x14ac:dyDescent="0.75">
      <c r="B4396" t="str">
        <f t="shared" si="51"/>
        <v>1B2aii</v>
      </c>
      <c r="C4396" t="str">
        <f>Hoja1!$C$31</f>
        <v>CRUDO</v>
      </c>
      <c r="D4396" t="s">
        <v>13</v>
      </c>
      <c r="E4396" t="s">
        <v>320</v>
      </c>
      <c r="F4396" t="s">
        <v>860</v>
      </c>
      <c r="L4396" t="s">
        <v>31</v>
      </c>
      <c r="M4396">
        <f>'Venteo_Remocion de Azufre_produ'!AO106</f>
        <v>0</v>
      </c>
      <c r="N4396">
        <f>IFERROR(IF(L4396="CO2",M4396,IF(L4396="CH4",M4396*Hoja1!$C$19,BASEDEDATOS!M4396*Hoja1!$C$20)),0)</f>
        <v>0</v>
      </c>
    </row>
    <row r="4397" spans="2:14" x14ac:dyDescent="0.75">
      <c r="B4397" t="str">
        <f t="shared" si="51"/>
        <v>1B2aii</v>
      </c>
      <c r="C4397" t="str">
        <f>Hoja1!$C$31</f>
        <v>CRUDO</v>
      </c>
      <c r="D4397" t="s">
        <v>13</v>
      </c>
      <c r="E4397" t="s">
        <v>320</v>
      </c>
      <c r="F4397" t="s">
        <v>860</v>
      </c>
      <c r="L4397" t="s">
        <v>31</v>
      </c>
      <c r="M4397">
        <f>'Venteo_Remocion de Azufre_produ'!AO107</f>
        <v>0</v>
      </c>
      <c r="N4397">
        <f>IFERROR(IF(L4397="CO2",M4397,IF(L4397="CH4",M4397*Hoja1!$C$19,BASEDEDATOS!M4397*Hoja1!$C$20)),0)</f>
        <v>0</v>
      </c>
    </row>
    <row r="4398" spans="2:14" x14ac:dyDescent="0.75">
      <c r="B4398" t="str">
        <f t="shared" si="51"/>
        <v>1B2aii</v>
      </c>
      <c r="C4398" t="str">
        <f>Hoja1!$C$31</f>
        <v>CRUDO</v>
      </c>
      <c r="D4398" t="s">
        <v>13</v>
      </c>
      <c r="E4398" t="s">
        <v>320</v>
      </c>
      <c r="F4398" t="s">
        <v>860</v>
      </c>
      <c r="L4398" t="s">
        <v>31</v>
      </c>
      <c r="M4398">
        <f>'Venteo_Remocion de Azufre_produ'!AO108</f>
        <v>0</v>
      </c>
      <c r="N4398">
        <f>IFERROR(IF(L4398="CO2",M4398,IF(L4398="CH4",M4398*Hoja1!$C$19,BASEDEDATOS!M4398*Hoja1!$C$20)),0)</f>
        <v>0</v>
      </c>
    </row>
    <row r="4399" spans="2:14" x14ac:dyDescent="0.75">
      <c r="B4399" t="str">
        <f t="shared" si="51"/>
        <v>1B2aii</v>
      </c>
      <c r="C4399" t="str">
        <f>Hoja1!$C$31</f>
        <v>CRUDO</v>
      </c>
      <c r="D4399" t="s">
        <v>13</v>
      </c>
      <c r="E4399" t="s">
        <v>320</v>
      </c>
      <c r="F4399" t="s">
        <v>860</v>
      </c>
      <c r="L4399" t="s">
        <v>31</v>
      </c>
      <c r="M4399">
        <f>'Venteo_Remocion de Azufre_produ'!AO109</f>
        <v>0</v>
      </c>
      <c r="N4399">
        <f>IFERROR(IF(L4399="CO2",M4399,IF(L4399="CH4",M4399*Hoja1!$C$19,BASEDEDATOS!M4399*Hoja1!$C$20)),0)</f>
        <v>0</v>
      </c>
    </row>
    <row r="4400" spans="2:14" x14ac:dyDescent="0.75">
      <c r="B4400" t="str">
        <f t="shared" si="51"/>
        <v>1B2aii</v>
      </c>
      <c r="C4400" t="str">
        <f>Hoja1!$C$31</f>
        <v>CRUDO</v>
      </c>
      <c r="D4400" t="s">
        <v>13</v>
      </c>
      <c r="E4400" t="s">
        <v>320</v>
      </c>
      <c r="F4400" t="s">
        <v>860</v>
      </c>
      <c r="L4400" t="s">
        <v>31</v>
      </c>
      <c r="M4400">
        <f>'Venteo_Remocion de Azufre_produ'!AO110</f>
        <v>0</v>
      </c>
      <c r="N4400">
        <f>IFERROR(IF(L4400="CO2",M4400,IF(L4400="CH4",M4400*Hoja1!$C$19,BASEDEDATOS!M4400*Hoja1!$C$20)),0)</f>
        <v>0</v>
      </c>
    </row>
    <row r="4401" spans="2:14" x14ac:dyDescent="0.75">
      <c r="B4401" t="str">
        <f t="shared" si="51"/>
        <v>1B2aii</v>
      </c>
      <c r="C4401" t="str">
        <f>Hoja1!$C$31</f>
        <v>CRUDO</v>
      </c>
      <c r="D4401" t="s">
        <v>13</v>
      </c>
      <c r="E4401" t="s">
        <v>320</v>
      </c>
      <c r="F4401" t="s">
        <v>860</v>
      </c>
      <c r="L4401" t="s">
        <v>31</v>
      </c>
      <c r="M4401">
        <f>'Venteo_Remocion de Azufre_produ'!AO111</f>
        <v>0</v>
      </c>
      <c r="N4401">
        <f>IFERROR(IF(L4401="CO2",M4401,IF(L4401="CH4",M4401*Hoja1!$C$19,BASEDEDATOS!M4401*Hoja1!$C$20)),0)</f>
        <v>0</v>
      </c>
    </row>
    <row r="4402" spans="2:14" x14ac:dyDescent="0.75">
      <c r="B4402" t="str">
        <f t="shared" si="51"/>
        <v>1B2aii</v>
      </c>
      <c r="C4402" t="str">
        <f>Hoja1!$C$31</f>
        <v>CRUDO</v>
      </c>
      <c r="D4402" t="s">
        <v>13</v>
      </c>
      <c r="E4402" t="s">
        <v>320</v>
      </c>
      <c r="F4402" t="s">
        <v>860</v>
      </c>
      <c r="L4402" t="s">
        <v>31</v>
      </c>
      <c r="M4402">
        <f>'Venteo_Remocion de Azufre_produ'!AO112</f>
        <v>0</v>
      </c>
      <c r="N4402">
        <f>IFERROR(IF(L4402="CO2",M4402,IF(L4402="CH4",M4402*Hoja1!$C$19,BASEDEDATOS!M4402*Hoja1!$C$20)),0)</f>
        <v>0</v>
      </c>
    </row>
    <row r="4403" spans="2:14" x14ac:dyDescent="0.75">
      <c r="B4403" t="str">
        <f t="shared" si="51"/>
        <v>1B2aii</v>
      </c>
      <c r="C4403" t="str">
        <f>Hoja1!$C$31</f>
        <v>CRUDO</v>
      </c>
      <c r="D4403" t="s">
        <v>13</v>
      </c>
      <c r="E4403" t="s">
        <v>320</v>
      </c>
      <c r="F4403" t="s">
        <v>860</v>
      </c>
      <c r="L4403" t="s">
        <v>31</v>
      </c>
      <c r="M4403">
        <f>'Venteo_Remocion de Azufre_produ'!AO113</f>
        <v>0</v>
      </c>
      <c r="N4403">
        <f>IFERROR(IF(L4403="CO2",M4403,IF(L4403="CH4",M4403*Hoja1!$C$19,BASEDEDATOS!M4403*Hoja1!$C$20)),0)</f>
        <v>0</v>
      </c>
    </row>
    <row r="4404" spans="2:14" x14ac:dyDescent="0.75">
      <c r="B4404" t="str">
        <f t="shared" si="51"/>
        <v>1B2aii</v>
      </c>
      <c r="C4404" t="str">
        <f>Hoja1!$C$31</f>
        <v>CRUDO</v>
      </c>
      <c r="D4404" t="s">
        <v>13</v>
      </c>
      <c r="E4404" t="s">
        <v>320</v>
      </c>
      <c r="F4404" t="s">
        <v>860</v>
      </c>
      <c r="L4404" t="s">
        <v>31</v>
      </c>
      <c r="M4404">
        <f>'Venteo_Remocion de Azufre_produ'!AO114</f>
        <v>0</v>
      </c>
      <c r="N4404">
        <f>IFERROR(IF(L4404="CO2",M4404,IF(L4404="CH4",M4404*Hoja1!$C$19,BASEDEDATOS!M4404*Hoja1!$C$20)),0)</f>
        <v>0</v>
      </c>
    </row>
    <row r="4405" spans="2:14" x14ac:dyDescent="0.75">
      <c r="B4405" t="str">
        <f t="shared" si="51"/>
        <v>1B2aii</v>
      </c>
      <c r="C4405" t="str">
        <f>Hoja1!$C$31</f>
        <v>CRUDO</v>
      </c>
      <c r="D4405" t="s">
        <v>13</v>
      </c>
      <c r="E4405" t="s">
        <v>320</v>
      </c>
      <c r="F4405" t="s">
        <v>860</v>
      </c>
      <c r="L4405" t="s">
        <v>31</v>
      </c>
      <c r="M4405">
        <f>'Venteo_Remocion de Azufre_produ'!AO115</f>
        <v>0</v>
      </c>
      <c r="N4405">
        <f>IFERROR(IF(L4405="CO2",M4405,IF(L4405="CH4",M4405*Hoja1!$C$19,BASEDEDATOS!M4405*Hoja1!$C$20)),0)</f>
        <v>0</v>
      </c>
    </row>
    <row r="4406" spans="2:14" x14ac:dyDescent="0.75">
      <c r="B4406" t="str">
        <f t="shared" si="51"/>
        <v>1B2aii</v>
      </c>
      <c r="C4406" t="str">
        <f>Hoja1!$C$31</f>
        <v>CRUDO</v>
      </c>
      <c r="D4406" t="s">
        <v>13</v>
      </c>
      <c r="E4406" t="s">
        <v>320</v>
      </c>
      <c r="F4406" t="s">
        <v>860</v>
      </c>
      <c r="L4406" t="s">
        <v>31</v>
      </c>
      <c r="M4406">
        <f>'Venteo_Remocion de Azufre_produ'!AO116</f>
        <v>0</v>
      </c>
      <c r="N4406">
        <f>IFERROR(IF(L4406="CO2",M4406,IF(L4406="CH4",M4406*Hoja1!$C$19,BASEDEDATOS!M4406*Hoja1!$C$20)),0)</f>
        <v>0</v>
      </c>
    </row>
    <row r="4407" spans="2:14" x14ac:dyDescent="0.75">
      <c r="B4407" t="str">
        <f t="shared" si="51"/>
        <v>1B2aii</v>
      </c>
      <c r="C4407" t="str">
        <f>Hoja1!$C$31</f>
        <v>CRUDO</v>
      </c>
      <c r="D4407" t="s">
        <v>13</v>
      </c>
      <c r="E4407" t="s">
        <v>320</v>
      </c>
      <c r="F4407" t="s">
        <v>860</v>
      </c>
      <c r="L4407" t="s">
        <v>31</v>
      </c>
      <c r="M4407">
        <f>'Venteo_Remocion de Azufre_produ'!AO117</f>
        <v>0</v>
      </c>
      <c r="N4407">
        <f>IFERROR(IF(L4407="CO2",M4407,IF(L4407="CH4",M4407*Hoja1!$C$19,BASEDEDATOS!M4407*Hoja1!$C$20)),0)</f>
        <v>0</v>
      </c>
    </row>
    <row r="4408" spans="2:14" x14ac:dyDescent="0.75">
      <c r="B4408" t="str">
        <f t="shared" si="51"/>
        <v>1B2aii</v>
      </c>
      <c r="C4408" t="str">
        <f>Hoja1!$C$31</f>
        <v>CRUDO</v>
      </c>
      <c r="D4408" t="s">
        <v>13</v>
      </c>
      <c r="E4408" t="s">
        <v>320</v>
      </c>
      <c r="F4408" t="s">
        <v>860</v>
      </c>
      <c r="L4408" t="s">
        <v>31</v>
      </c>
      <c r="M4408">
        <f>'Venteo_Remocion de Azufre_produ'!AO118</f>
        <v>0</v>
      </c>
      <c r="N4408">
        <f>IFERROR(IF(L4408="CO2",M4408,IF(L4408="CH4",M4408*Hoja1!$C$19,BASEDEDATOS!M4408*Hoja1!$C$20)),0)</f>
        <v>0</v>
      </c>
    </row>
    <row r="4409" spans="2:14" x14ac:dyDescent="0.75">
      <c r="B4409" t="str">
        <f t="shared" si="51"/>
        <v>1B2aii</v>
      </c>
      <c r="C4409" t="str">
        <f>Hoja1!$C$31</f>
        <v>CRUDO</v>
      </c>
      <c r="D4409" t="s">
        <v>13</v>
      </c>
      <c r="E4409" t="s">
        <v>320</v>
      </c>
      <c r="F4409" t="s">
        <v>860</v>
      </c>
      <c r="L4409" t="s">
        <v>31</v>
      </c>
      <c r="M4409">
        <f>'Venteo_Remocion de Azufre_produ'!AO119</f>
        <v>0</v>
      </c>
      <c r="N4409">
        <f>IFERROR(IF(L4409="CO2",M4409,IF(L4409="CH4",M4409*Hoja1!$C$19,BASEDEDATOS!M4409*Hoja1!$C$20)),0)</f>
        <v>0</v>
      </c>
    </row>
    <row r="4410" spans="2:14" x14ac:dyDescent="0.75">
      <c r="B4410" t="str">
        <f t="shared" si="51"/>
        <v>1B2aii</v>
      </c>
      <c r="C4410" t="str">
        <f>Hoja1!$C$31</f>
        <v>CRUDO</v>
      </c>
      <c r="D4410" t="s">
        <v>13</v>
      </c>
      <c r="E4410" t="s">
        <v>320</v>
      </c>
      <c r="F4410" t="s">
        <v>860</v>
      </c>
      <c r="L4410" t="s">
        <v>31</v>
      </c>
      <c r="M4410">
        <f>'Venteo_Remocion de Azufre_produ'!AO120</f>
        <v>0</v>
      </c>
      <c r="N4410">
        <f>IFERROR(IF(L4410="CO2",M4410,IF(L4410="CH4",M4410*Hoja1!$C$19,BASEDEDATOS!M4410*Hoja1!$C$20)),0)</f>
        <v>0</v>
      </c>
    </row>
    <row r="4411" spans="2:14" x14ac:dyDescent="0.75">
      <c r="B4411" t="str">
        <f t="shared" si="51"/>
        <v>1B2aii</v>
      </c>
      <c r="C4411" t="str">
        <f>Hoja1!$C$31</f>
        <v>CRUDO</v>
      </c>
      <c r="D4411" t="s">
        <v>13</v>
      </c>
      <c r="E4411" t="s">
        <v>320</v>
      </c>
      <c r="F4411" t="s">
        <v>860</v>
      </c>
      <c r="L4411" t="s">
        <v>31</v>
      </c>
      <c r="M4411">
        <f>'Venteo_Remocion de Azufre_produ'!AO121</f>
        <v>0</v>
      </c>
      <c r="N4411">
        <f>IFERROR(IF(L4411="CO2",M4411,IF(L4411="CH4",M4411*Hoja1!$C$19,BASEDEDATOS!M4411*Hoja1!$C$20)),0)</f>
        <v>0</v>
      </c>
    </row>
    <row r="4412" spans="2:14" x14ac:dyDescent="0.75">
      <c r="B4412" t="str">
        <f t="shared" si="51"/>
        <v>1B2aii</v>
      </c>
      <c r="C4412" t="str">
        <f>Hoja1!$C$31</f>
        <v>CRUDO</v>
      </c>
      <c r="D4412" t="s">
        <v>13</v>
      </c>
      <c r="E4412" t="s">
        <v>320</v>
      </c>
      <c r="F4412" t="s">
        <v>860</v>
      </c>
      <c r="L4412" t="s">
        <v>31</v>
      </c>
      <c r="M4412">
        <f>'Venteo_Remocion de Azufre_produ'!AO122</f>
        <v>0</v>
      </c>
      <c r="N4412">
        <f>IFERROR(IF(L4412="CO2",M4412,IF(L4412="CH4",M4412*Hoja1!$C$19,BASEDEDATOS!M4412*Hoja1!$C$20)),0)</f>
        <v>0</v>
      </c>
    </row>
    <row r="4413" spans="2:14" x14ac:dyDescent="0.75">
      <c r="B4413" t="str">
        <f t="shared" si="51"/>
        <v>1B2aii</v>
      </c>
      <c r="C4413" t="str">
        <f>Hoja1!$C$31</f>
        <v>CRUDO</v>
      </c>
      <c r="D4413" t="s">
        <v>13</v>
      </c>
      <c r="E4413" t="s">
        <v>320</v>
      </c>
      <c r="F4413" t="s">
        <v>860</v>
      </c>
      <c r="L4413" t="s">
        <v>31</v>
      </c>
      <c r="M4413">
        <f>'Venteo_Remocion de Azufre_produ'!AO123</f>
        <v>0</v>
      </c>
      <c r="N4413">
        <f>IFERROR(IF(L4413="CO2",M4413,IF(L4413="CH4",M4413*Hoja1!$C$19,BASEDEDATOS!M4413*Hoja1!$C$20)),0)</f>
        <v>0</v>
      </c>
    </row>
    <row r="4414" spans="2:14" x14ac:dyDescent="0.75">
      <c r="B4414" t="str">
        <f t="shared" si="51"/>
        <v>1B2aii</v>
      </c>
      <c r="C4414" t="str">
        <f>Hoja1!$C$31</f>
        <v>CRUDO</v>
      </c>
      <c r="D4414" t="s">
        <v>13</v>
      </c>
      <c r="E4414" t="s">
        <v>320</v>
      </c>
      <c r="F4414" t="s">
        <v>861</v>
      </c>
      <c r="L4414" t="s">
        <v>30</v>
      </c>
      <c r="M4414">
        <f>'Venteo_ Blowdown'!AO45</f>
        <v>7.6083987179926648E-4</v>
      </c>
      <c r="N4414">
        <f>IFERROR(IF(L4414="CO2",M4414,IF(L4414="CH4",M4414*Hoja1!$C$19,BASEDEDATOS!M4414*Hoja1!$C$20)),0)</f>
        <v>7.6083987179926648E-4</v>
      </c>
    </row>
    <row r="4415" spans="2:14" x14ac:dyDescent="0.75">
      <c r="B4415" t="str">
        <f t="shared" si="51"/>
        <v>1B2aii</v>
      </c>
      <c r="C4415" t="str">
        <f>Hoja1!$C$31</f>
        <v>CRUDO</v>
      </c>
      <c r="D4415" t="s">
        <v>13</v>
      </c>
      <c r="E4415" t="s">
        <v>320</v>
      </c>
      <c r="F4415" t="s">
        <v>861</v>
      </c>
      <c r="L4415" t="s">
        <v>30</v>
      </c>
      <c r="M4415">
        <f>'Venteo_ Blowdown'!AO46</f>
        <v>7.6083987179926627E-5</v>
      </c>
      <c r="N4415">
        <f>IFERROR(IF(L4415="CO2",M4415,IF(L4415="CH4",M4415*Hoja1!$C$19,BASEDEDATOS!M4415*Hoja1!$C$20)),0)</f>
        <v>7.6083987179926627E-5</v>
      </c>
    </row>
    <row r="4416" spans="2:14" x14ac:dyDescent="0.75">
      <c r="B4416" t="str">
        <f t="shared" si="51"/>
        <v>1B2aii</v>
      </c>
      <c r="C4416" t="str">
        <f>Hoja1!$C$31</f>
        <v>CRUDO</v>
      </c>
      <c r="D4416" t="s">
        <v>13</v>
      </c>
      <c r="E4416" t="s">
        <v>320</v>
      </c>
      <c r="F4416" t="s">
        <v>861</v>
      </c>
      <c r="L4416" t="s">
        <v>30</v>
      </c>
      <c r="M4416">
        <f>'Venteo_ Blowdown'!AO47</f>
        <v>3.8041993589963324E-4</v>
      </c>
      <c r="N4416">
        <f>IFERROR(IF(L4416="CO2",M4416,IF(L4416="CH4",M4416*Hoja1!$C$19,BASEDEDATOS!M4416*Hoja1!$C$20)),0)</f>
        <v>3.8041993589963324E-4</v>
      </c>
    </row>
    <row r="4417" spans="2:14" x14ac:dyDescent="0.75">
      <c r="B4417" t="str">
        <f t="shared" si="51"/>
        <v>1B2aii</v>
      </c>
      <c r="C4417" t="str">
        <f>Hoja1!$C$31</f>
        <v>CRUDO</v>
      </c>
      <c r="D4417" t="s">
        <v>13</v>
      </c>
      <c r="E4417" t="s">
        <v>320</v>
      </c>
      <c r="F4417" t="s">
        <v>861</v>
      </c>
      <c r="L4417" t="s">
        <v>30</v>
      </c>
      <c r="M4417">
        <f>'Venteo_ Blowdown'!AO48</f>
        <v>4.7552491987454155E-5</v>
      </c>
      <c r="N4417">
        <f>IFERROR(IF(L4417="CO2",M4417,IF(L4417="CH4",M4417*Hoja1!$C$19,BASEDEDATOS!M4417*Hoja1!$C$20)),0)</f>
        <v>4.7552491987454155E-5</v>
      </c>
    </row>
    <row r="4418" spans="2:14" x14ac:dyDescent="0.75">
      <c r="B4418" t="str">
        <f t="shared" si="51"/>
        <v>1B2aii</v>
      </c>
      <c r="C4418" t="str">
        <f>Hoja1!$C$31</f>
        <v>CRUDO</v>
      </c>
      <c r="D4418" t="s">
        <v>13</v>
      </c>
      <c r="E4418" t="s">
        <v>320</v>
      </c>
      <c r="F4418" t="s">
        <v>861</v>
      </c>
      <c r="L4418" t="s">
        <v>30</v>
      </c>
      <c r="M4418">
        <f>'Venteo_ Blowdown'!AO49</f>
        <v>0.12231315381059328</v>
      </c>
      <c r="N4418">
        <f>IFERROR(IF(L4418="CO2",M4418,IF(L4418="CH4",M4418*Hoja1!$C$19,BASEDEDATOS!M4418*Hoja1!$C$20)),0)</f>
        <v>0.12231315381059328</v>
      </c>
    </row>
    <row r="4419" spans="2:14" x14ac:dyDescent="0.75">
      <c r="B4419" t="str">
        <f t="shared" si="51"/>
        <v>1B2aii</v>
      </c>
      <c r="C4419" t="str">
        <f>Hoja1!$C$31</f>
        <v>CRUDO</v>
      </c>
      <c r="D4419" t="s">
        <v>13</v>
      </c>
      <c r="E4419" t="s">
        <v>320</v>
      </c>
      <c r="F4419" t="s">
        <v>861</v>
      </c>
      <c r="L4419" t="s">
        <v>30</v>
      </c>
      <c r="M4419">
        <f>'Venteo_ Blowdown'!AO50</f>
        <v>0.11029624987157152</v>
      </c>
      <c r="N4419">
        <f>IFERROR(IF(L4419="CO2",M4419,IF(L4419="CH4",M4419*Hoja1!$C$19,BASEDEDATOS!M4419*Hoja1!$C$20)),0)</f>
        <v>0.11029624987157152</v>
      </c>
    </row>
    <row r="4420" spans="2:14" x14ac:dyDescent="0.75">
      <c r="B4420" t="str">
        <f t="shared" si="51"/>
        <v>1B2aii</v>
      </c>
      <c r="C4420" t="str">
        <f>Hoja1!$C$31</f>
        <v>CRUDO</v>
      </c>
      <c r="D4420" t="s">
        <v>13</v>
      </c>
      <c r="E4420" t="s">
        <v>320</v>
      </c>
      <c r="F4420" t="s">
        <v>861</v>
      </c>
      <c r="L4420" t="s">
        <v>30</v>
      </c>
      <c r="M4420">
        <f>'Venteo_ Blowdown'!AO51</f>
        <v>4.1085353077160374E-5</v>
      </c>
      <c r="N4420">
        <f>IFERROR(IF(L4420="CO2",M4420,IF(L4420="CH4",M4420*Hoja1!$C$19,BASEDEDATOS!M4420*Hoja1!$C$20)),0)</f>
        <v>4.1085353077160374E-5</v>
      </c>
    </row>
    <row r="4421" spans="2:14" x14ac:dyDescent="0.75">
      <c r="B4421" t="str">
        <f t="shared" si="51"/>
        <v>1B2aii</v>
      </c>
      <c r="C4421" t="str">
        <f>Hoja1!$C$31</f>
        <v>CRUDO</v>
      </c>
      <c r="D4421" t="s">
        <v>13</v>
      </c>
      <c r="E4421" t="s">
        <v>320</v>
      </c>
      <c r="F4421" t="s">
        <v>861</v>
      </c>
      <c r="L4421" t="s">
        <v>30</v>
      </c>
      <c r="M4421">
        <f>'Venteo_ Blowdown'!AO52</f>
        <v>4.1085353077160374E-5</v>
      </c>
      <c r="N4421">
        <f>IFERROR(IF(L4421="CO2",M4421,IF(L4421="CH4",M4421*Hoja1!$C$19,BASEDEDATOS!M4421*Hoja1!$C$20)),0)</f>
        <v>4.1085353077160374E-5</v>
      </c>
    </row>
    <row r="4422" spans="2:14" x14ac:dyDescent="0.75">
      <c r="B4422" t="str">
        <f t="shared" si="51"/>
        <v>1B2aii</v>
      </c>
      <c r="C4422" t="str">
        <f>Hoja1!$C$31</f>
        <v>CRUDO</v>
      </c>
      <c r="D4422" t="s">
        <v>13</v>
      </c>
      <c r="E4422" t="s">
        <v>320</v>
      </c>
      <c r="F4422" t="s">
        <v>861</v>
      </c>
      <c r="L4422" t="s">
        <v>30</v>
      </c>
      <c r="M4422">
        <f>'Venteo_ Blowdown'!AO53</f>
        <v>0</v>
      </c>
      <c r="N4422">
        <f>IFERROR(IF(L4422="CO2",M4422,IF(L4422="CH4",M4422*Hoja1!$C$19,BASEDEDATOS!M4422*Hoja1!$C$20)),0)</f>
        <v>0</v>
      </c>
    </row>
    <row r="4423" spans="2:14" x14ac:dyDescent="0.75">
      <c r="B4423" t="str">
        <f t="shared" si="51"/>
        <v>1B2aii</v>
      </c>
      <c r="C4423" t="str">
        <f>Hoja1!$C$31</f>
        <v>CRUDO</v>
      </c>
      <c r="D4423" t="s">
        <v>13</v>
      </c>
      <c r="E4423" t="s">
        <v>320</v>
      </c>
      <c r="F4423" t="s">
        <v>861</v>
      </c>
      <c r="L4423" t="s">
        <v>30</v>
      </c>
      <c r="M4423">
        <f>'Venteo_ Blowdown'!AO54</f>
        <v>0</v>
      </c>
      <c r="N4423">
        <f>IFERROR(IF(L4423="CO2",M4423,IF(L4423="CH4",M4423*Hoja1!$C$19,BASEDEDATOS!M4423*Hoja1!$C$20)),0)</f>
        <v>0</v>
      </c>
    </row>
    <row r="4424" spans="2:14" x14ac:dyDescent="0.75">
      <c r="B4424" t="str">
        <f t="shared" si="51"/>
        <v>1B2aii</v>
      </c>
      <c r="C4424" t="str">
        <f>Hoja1!$C$31</f>
        <v>CRUDO</v>
      </c>
      <c r="D4424" t="s">
        <v>13</v>
      </c>
      <c r="E4424" t="s">
        <v>320</v>
      </c>
      <c r="F4424" t="s">
        <v>861</v>
      </c>
      <c r="L4424" t="s">
        <v>30</v>
      </c>
      <c r="M4424">
        <f>'Venteo_ Blowdown'!AO55</f>
        <v>0</v>
      </c>
      <c r="N4424">
        <f>IFERROR(IF(L4424="CO2",M4424,IF(L4424="CH4",M4424*Hoja1!$C$19,BASEDEDATOS!M4424*Hoja1!$C$20)),0)</f>
        <v>0</v>
      </c>
    </row>
    <row r="4425" spans="2:14" x14ac:dyDescent="0.75">
      <c r="B4425" t="str">
        <f t="shared" si="51"/>
        <v>1B2aii</v>
      </c>
      <c r="C4425" t="str">
        <f>Hoja1!$C$31</f>
        <v>CRUDO</v>
      </c>
      <c r="D4425" t="s">
        <v>13</v>
      </c>
      <c r="E4425" t="s">
        <v>320</v>
      </c>
      <c r="F4425" t="s">
        <v>861</v>
      </c>
      <c r="L4425" t="s">
        <v>30</v>
      </c>
      <c r="M4425">
        <f>'Venteo_ Blowdown'!AO56</f>
        <v>0</v>
      </c>
      <c r="N4425">
        <f>IFERROR(IF(L4425="CO2",M4425,IF(L4425="CH4",M4425*Hoja1!$C$19,BASEDEDATOS!M4425*Hoja1!$C$20)),0)</f>
        <v>0</v>
      </c>
    </row>
    <row r="4426" spans="2:14" x14ac:dyDescent="0.75">
      <c r="B4426" t="str">
        <f t="shared" si="51"/>
        <v>1B2aii</v>
      </c>
      <c r="C4426" t="str">
        <f>Hoja1!$C$31</f>
        <v>CRUDO</v>
      </c>
      <c r="D4426" t="s">
        <v>13</v>
      </c>
      <c r="E4426" t="s">
        <v>320</v>
      </c>
      <c r="F4426" t="s">
        <v>861</v>
      </c>
      <c r="L4426" t="s">
        <v>30</v>
      </c>
      <c r="M4426">
        <f>'Venteo_ Blowdown'!AO57</f>
        <v>0</v>
      </c>
      <c r="N4426">
        <f>IFERROR(IF(L4426="CO2",M4426,IF(L4426="CH4",M4426*Hoja1!$C$19,BASEDEDATOS!M4426*Hoja1!$C$20)),0)</f>
        <v>0</v>
      </c>
    </row>
    <row r="4427" spans="2:14" x14ac:dyDescent="0.75">
      <c r="B4427" t="str">
        <f t="shared" si="51"/>
        <v>1B2aii</v>
      </c>
      <c r="C4427" t="str">
        <f>Hoja1!$C$31</f>
        <v>CRUDO</v>
      </c>
      <c r="D4427" t="s">
        <v>13</v>
      </c>
      <c r="E4427" t="s">
        <v>320</v>
      </c>
      <c r="F4427" t="s">
        <v>861</v>
      </c>
      <c r="L4427" t="s">
        <v>30</v>
      </c>
      <c r="M4427">
        <f>'Venteo_ Blowdown'!AO58</f>
        <v>0</v>
      </c>
      <c r="N4427">
        <f>IFERROR(IF(L4427="CO2",M4427,IF(L4427="CH4",M4427*Hoja1!$C$19,BASEDEDATOS!M4427*Hoja1!$C$20)),0)</f>
        <v>0</v>
      </c>
    </row>
    <row r="4428" spans="2:14" x14ac:dyDescent="0.75">
      <c r="B4428" t="str">
        <f t="shared" si="51"/>
        <v>1B2aii</v>
      </c>
      <c r="C4428" t="str">
        <f>Hoja1!$C$31</f>
        <v>CRUDO</v>
      </c>
      <c r="D4428" t="s">
        <v>13</v>
      </c>
      <c r="E4428" t="s">
        <v>320</v>
      </c>
      <c r="F4428" t="s">
        <v>861</v>
      </c>
      <c r="L4428" t="s">
        <v>30</v>
      </c>
      <c r="M4428">
        <f>'Venteo_ Blowdown'!AO59</f>
        <v>0</v>
      </c>
      <c r="N4428">
        <f>IFERROR(IF(L4428="CO2",M4428,IF(L4428="CH4",M4428*Hoja1!$C$19,BASEDEDATOS!M4428*Hoja1!$C$20)),0)</f>
        <v>0</v>
      </c>
    </row>
    <row r="4429" spans="2:14" x14ac:dyDescent="0.75">
      <c r="B4429" t="str">
        <f t="shared" si="51"/>
        <v>1B2aii</v>
      </c>
      <c r="C4429" t="str">
        <f>Hoja1!$C$31</f>
        <v>CRUDO</v>
      </c>
      <c r="D4429" t="s">
        <v>13</v>
      </c>
      <c r="E4429" t="s">
        <v>320</v>
      </c>
      <c r="F4429" t="s">
        <v>861</v>
      </c>
      <c r="L4429" t="s">
        <v>30</v>
      </c>
      <c r="M4429">
        <f>'Venteo_ Blowdown'!AO60</f>
        <v>0</v>
      </c>
      <c r="N4429">
        <f>IFERROR(IF(L4429="CO2",M4429,IF(L4429="CH4",M4429*Hoja1!$C$19,BASEDEDATOS!M4429*Hoja1!$C$20)),0)</f>
        <v>0</v>
      </c>
    </row>
    <row r="4430" spans="2:14" x14ac:dyDescent="0.75">
      <c r="B4430" t="str">
        <f t="shared" si="51"/>
        <v>1B2aii</v>
      </c>
      <c r="C4430" t="str">
        <f>Hoja1!$C$31</f>
        <v>CRUDO</v>
      </c>
      <c r="D4430" t="s">
        <v>13</v>
      </c>
      <c r="E4430" t="s">
        <v>320</v>
      </c>
      <c r="F4430" t="s">
        <v>861</v>
      </c>
      <c r="L4430" t="s">
        <v>30</v>
      </c>
      <c r="M4430">
        <f>'Venteo_ Blowdown'!AO61</f>
        <v>0</v>
      </c>
      <c r="N4430">
        <f>IFERROR(IF(L4430="CO2",M4430,IF(L4430="CH4",M4430*Hoja1!$C$19,BASEDEDATOS!M4430*Hoja1!$C$20)),0)</f>
        <v>0</v>
      </c>
    </row>
    <row r="4431" spans="2:14" x14ac:dyDescent="0.75">
      <c r="B4431" t="str">
        <f t="shared" si="51"/>
        <v>1B2aii</v>
      </c>
      <c r="C4431" t="str">
        <f>Hoja1!$C$31</f>
        <v>CRUDO</v>
      </c>
      <c r="D4431" t="s">
        <v>13</v>
      </c>
      <c r="E4431" t="s">
        <v>320</v>
      </c>
      <c r="F4431" t="s">
        <v>861</v>
      </c>
      <c r="L4431" t="s">
        <v>30</v>
      </c>
      <c r="M4431">
        <f>'Venteo_ Blowdown'!AO62</f>
        <v>0</v>
      </c>
      <c r="N4431">
        <f>IFERROR(IF(L4431="CO2",M4431,IF(L4431="CH4",M4431*Hoja1!$C$19,BASEDEDATOS!M4431*Hoja1!$C$20)),0)</f>
        <v>0</v>
      </c>
    </row>
    <row r="4432" spans="2:14" x14ac:dyDescent="0.75">
      <c r="B4432" t="str">
        <f t="shared" si="51"/>
        <v>1B2aii</v>
      </c>
      <c r="C4432" t="str">
        <f>Hoja1!$C$31</f>
        <v>CRUDO</v>
      </c>
      <c r="D4432" t="s">
        <v>13</v>
      </c>
      <c r="E4432" t="s">
        <v>320</v>
      </c>
      <c r="F4432" t="s">
        <v>861</v>
      </c>
      <c r="L4432" t="s">
        <v>30</v>
      </c>
      <c r="M4432">
        <f>'Venteo_ Blowdown'!AO63</f>
        <v>0</v>
      </c>
      <c r="N4432">
        <f>IFERROR(IF(L4432="CO2",M4432,IF(L4432="CH4",M4432*Hoja1!$C$19,BASEDEDATOS!M4432*Hoja1!$C$20)),0)</f>
        <v>0</v>
      </c>
    </row>
    <row r="4433" spans="2:14" x14ac:dyDescent="0.75">
      <c r="B4433" t="str">
        <f t="shared" si="51"/>
        <v>1B2aii</v>
      </c>
      <c r="C4433" t="str">
        <f>Hoja1!$C$31</f>
        <v>CRUDO</v>
      </c>
      <c r="D4433" t="s">
        <v>13</v>
      </c>
      <c r="E4433" t="s">
        <v>320</v>
      </c>
      <c r="F4433" t="s">
        <v>861</v>
      </c>
      <c r="L4433" t="s">
        <v>30</v>
      </c>
      <c r="M4433">
        <f>'Venteo_ Blowdown'!AO64</f>
        <v>0</v>
      </c>
      <c r="N4433">
        <f>IFERROR(IF(L4433="CO2",M4433,IF(L4433="CH4",M4433*Hoja1!$C$19,BASEDEDATOS!M4433*Hoja1!$C$20)),0)</f>
        <v>0</v>
      </c>
    </row>
    <row r="4434" spans="2:14" x14ac:dyDescent="0.75">
      <c r="B4434" t="str">
        <f t="shared" si="51"/>
        <v>1B2aii</v>
      </c>
      <c r="C4434" t="str">
        <f>Hoja1!$C$31</f>
        <v>CRUDO</v>
      </c>
      <c r="D4434" t="s">
        <v>13</v>
      </c>
      <c r="E4434" t="s">
        <v>320</v>
      </c>
      <c r="F4434" t="s">
        <v>861</v>
      </c>
      <c r="L4434" t="s">
        <v>30</v>
      </c>
      <c r="M4434">
        <f>'Venteo_ Blowdown'!AO65</f>
        <v>0</v>
      </c>
      <c r="N4434">
        <f>IFERROR(IF(L4434="CO2",M4434,IF(L4434="CH4",M4434*Hoja1!$C$19,BASEDEDATOS!M4434*Hoja1!$C$20)),0)</f>
        <v>0</v>
      </c>
    </row>
    <row r="4435" spans="2:14" x14ac:dyDescent="0.75">
      <c r="B4435" t="str">
        <f t="shared" si="51"/>
        <v>1B2aii</v>
      </c>
      <c r="C4435" t="str">
        <f>Hoja1!$C$31</f>
        <v>CRUDO</v>
      </c>
      <c r="D4435" t="s">
        <v>13</v>
      </c>
      <c r="E4435" t="s">
        <v>320</v>
      </c>
      <c r="F4435" t="s">
        <v>861</v>
      </c>
      <c r="L4435" t="s">
        <v>30</v>
      </c>
      <c r="M4435">
        <f>'Venteo_ Blowdown'!AO66</f>
        <v>0</v>
      </c>
      <c r="N4435">
        <f>IFERROR(IF(L4435="CO2",M4435,IF(L4435="CH4",M4435*Hoja1!$C$19,BASEDEDATOS!M4435*Hoja1!$C$20)),0)</f>
        <v>0</v>
      </c>
    </row>
    <row r="4436" spans="2:14" x14ac:dyDescent="0.75">
      <c r="B4436" t="str">
        <f t="shared" si="51"/>
        <v>1B2aii</v>
      </c>
      <c r="C4436" t="str">
        <f>Hoja1!$C$31</f>
        <v>CRUDO</v>
      </c>
      <c r="D4436" t="s">
        <v>13</v>
      </c>
      <c r="E4436" t="s">
        <v>320</v>
      </c>
      <c r="F4436" t="s">
        <v>861</v>
      </c>
      <c r="L4436" t="s">
        <v>30</v>
      </c>
      <c r="M4436">
        <f>'Venteo_ Blowdown'!AO67</f>
        <v>0</v>
      </c>
      <c r="N4436">
        <f>IFERROR(IF(L4436="CO2",M4436,IF(L4436="CH4",M4436*Hoja1!$C$19,BASEDEDATOS!M4436*Hoja1!$C$20)),0)</f>
        <v>0</v>
      </c>
    </row>
    <row r="4437" spans="2:14" x14ac:dyDescent="0.75">
      <c r="B4437" t="str">
        <f t="shared" si="51"/>
        <v>1B2aii</v>
      </c>
      <c r="C4437" t="str">
        <f>Hoja1!$C$31</f>
        <v>CRUDO</v>
      </c>
      <c r="D4437" t="s">
        <v>13</v>
      </c>
      <c r="E4437" t="s">
        <v>320</v>
      </c>
      <c r="F4437" t="s">
        <v>861</v>
      </c>
      <c r="L4437" t="s">
        <v>30</v>
      </c>
      <c r="M4437">
        <f>'Venteo_ Blowdown'!AO68</f>
        <v>0</v>
      </c>
      <c r="N4437">
        <f>IFERROR(IF(L4437="CO2",M4437,IF(L4437="CH4",M4437*Hoja1!$C$19,BASEDEDATOS!M4437*Hoja1!$C$20)),0)</f>
        <v>0</v>
      </c>
    </row>
    <row r="4438" spans="2:14" x14ac:dyDescent="0.75">
      <c r="B4438" t="str">
        <f t="shared" si="51"/>
        <v>1B2aii</v>
      </c>
      <c r="C4438" t="str">
        <f>Hoja1!$C$31</f>
        <v>CRUDO</v>
      </c>
      <c r="D4438" t="s">
        <v>13</v>
      </c>
      <c r="E4438" t="s">
        <v>320</v>
      </c>
      <c r="F4438" t="s">
        <v>861</v>
      </c>
      <c r="L4438" t="s">
        <v>30</v>
      </c>
      <c r="M4438">
        <f>'Venteo_ Blowdown'!AO69</f>
        <v>0</v>
      </c>
      <c r="N4438">
        <f>IFERROR(IF(L4438="CO2",M4438,IF(L4438="CH4",M4438*Hoja1!$C$19,BASEDEDATOS!M4438*Hoja1!$C$20)),0)</f>
        <v>0</v>
      </c>
    </row>
    <row r="4439" spans="2:14" x14ac:dyDescent="0.75">
      <c r="B4439" t="str">
        <f t="shared" si="51"/>
        <v>1B2aii</v>
      </c>
      <c r="C4439" t="str">
        <f>Hoja1!$C$31</f>
        <v>CRUDO</v>
      </c>
      <c r="D4439" t="s">
        <v>13</v>
      </c>
      <c r="E4439" t="s">
        <v>320</v>
      </c>
      <c r="F4439" t="s">
        <v>861</v>
      </c>
      <c r="L4439" t="s">
        <v>30</v>
      </c>
      <c r="M4439">
        <f>'Venteo_ Blowdown'!AO70</f>
        <v>0</v>
      </c>
      <c r="N4439">
        <f>IFERROR(IF(L4439="CO2",M4439,IF(L4439="CH4",M4439*Hoja1!$C$19,BASEDEDATOS!M4439*Hoja1!$C$20)),0)</f>
        <v>0</v>
      </c>
    </row>
    <row r="4440" spans="2:14" x14ac:dyDescent="0.75">
      <c r="B4440" t="str">
        <f t="shared" si="51"/>
        <v>1B2aii</v>
      </c>
      <c r="C4440" t="str">
        <f>Hoja1!$C$31</f>
        <v>CRUDO</v>
      </c>
      <c r="D4440" t="s">
        <v>13</v>
      </c>
      <c r="E4440" t="s">
        <v>320</v>
      </c>
      <c r="F4440" t="s">
        <v>861</v>
      </c>
      <c r="L4440" t="s">
        <v>30</v>
      </c>
      <c r="M4440">
        <f>'Venteo_ Blowdown'!AO71</f>
        <v>0</v>
      </c>
      <c r="N4440">
        <f>IFERROR(IF(L4440="CO2",M4440,IF(L4440="CH4",M4440*Hoja1!$C$19,BASEDEDATOS!M4440*Hoja1!$C$20)),0)</f>
        <v>0</v>
      </c>
    </row>
    <row r="4441" spans="2:14" x14ac:dyDescent="0.75">
      <c r="B4441" t="str">
        <f t="shared" si="51"/>
        <v>1B2aii</v>
      </c>
      <c r="C4441" t="str">
        <f>Hoja1!$C$31</f>
        <v>CRUDO</v>
      </c>
      <c r="D4441" t="s">
        <v>13</v>
      </c>
      <c r="E4441" t="s">
        <v>320</v>
      </c>
      <c r="F4441" t="s">
        <v>861</v>
      </c>
      <c r="L4441" t="s">
        <v>30</v>
      </c>
      <c r="M4441">
        <f>'Venteo_ Blowdown'!AO72</f>
        <v>0</v>
      </c>
      <c r="N4441">
        <f>IFERROR(IF(L4441="CO2",M4441,IF(L4441="CH4",M4441*Hoja1!$C$19,BASEDEDATOS!M4441*Hoja1!$C$20)),0)</f>
        <v>0</v>
      </c>
    </row>
    <row r="4442" spans="2:14" x14ac:dyDescent="0.75">
      <c r="B4442" t="str">
        <f t="shared" si="51"/>
        <v>1B2aii</v>
      </c>
      <c r="C4442" t="str">
        <f>Hoja1!$C$31</f>
        <v>CRUDO</v>
      </c>
      <c r="D4442" t="s">
        <v>13</v>
      </c>
      <c r="E4442" t="s">
        <v>320</v>
      </c>
      <c r="F4442" t="s">
        <v>861</v>
      </c>
      <c r="L4442" t="s">
        <v>30</v>
      </c>
      <c r="M4442">
        <f>'Venteo_ Blowdown'!AO73</f>
        <v>0</v>
      </c>
      <c r="N4442">
        <f>IFERROR(IF(L4442="CO2",M4442,IF(L4442="CH4",M4442*Hoja1!$C$19,BASEDEDATOS!M4442*Hoja1!$C$20)),0)</f>
        <v>0</v>
      </c>
    </row>
    <row r="4443" spans="2:14" x14ac:dyDescent="0.75">
      <c r="B4443" t="str">
        <f t="shared" si="51"/>
        <v>1B2aii</v>
      </c>
      <c r="C4443" t="str">
        <f>Hoja1!$C$31</f>
        <v>CRUDO</v>
      </c>
      <c r="D4443" t="s">
        <v>13</v>
      </c>
      <c r="E4443" t="s">
        <v>320</v>
      </c>
      <c r="F4443" t="s">
        <v>861</v>
      </c>
      <c r="L4443" t="s">
        <v>30</v>
      </c>
      <c r="M4443">
        <f>'Venteo_ Blowdown'!AO74</f>
        <v>0</v>
      </c>
      <c r="N4443">
        <f>IFERROR(IF(L4443="CO2",M4443,IF(L4443="CH4",M4443*Hoja1!$C$19,BASEDEDATOS!M4443*Hoja1!$C$20)),0)</f>
        <v>0</v>
      </c>
    </row>
    <row r="4444" spans="2:14" x14ac:dyDescent="0.75">
      <c r="B4444" t="str">
        <f t="shared" si="51"/>
        <v>1B2aii</v>
      </c>
      <c r="C4444" t="str">
        <f>Hoja1!$C$31</f>
        <v>CRUDO</v>
      </c>
      <c r="D4444" t="s">
        <v>13</v>
      </c>
      <c r="E4444" t="s">
        <v>320</v>
      </c>
      <c r="F4444" t="s">
        <v>861</v>
      </c>
      <c r="L4444" t="s">
        <v>30</v>
      </c>
      <c r="M4444">
        <f>'Venteo_ Blowdown'!AO75</f>
        <v>0</v>
      </c>
      <c r="N4444">
        <f>IFERROR(IF(L4444="CO2",M4444,IF(L4444="CH4",M4444*Hoja1!$C$19,BASEDEDATOS!M4444*Hoja1!$C$20)),0)</f>
        <v>0</v>
      </c>
    </row>
    <row r="4445" spans="2:14" x14ac:dyDescent="0.75">
      <c r="B4445" t="str">
        <f t="shared" si="51"/>
        <v>1B2aii</v>
      </c>
      <c r="C4445" t="str">
        <f>Hoja1!$C$31</f>
        <v>CRUDO</v>
      </c>
      <c r="D4445" t="s">
        <v>13</v>
      </c>
      <c r="E4445" t="s">
        <v>320</v>
      </c>
      <c r="F4445" t="s">
        <v>861</v>
      </c>
      <c r="L4445" t="s">
        <v>30</v>
      </c>
      <c r="M4445">
        <f>'Venteo_ Blowdown'!AO76</f>
        <v>0</v>
      </c>
      <c r="N4445">
        <f>IFERROR(IF(L4445="CO2",M4445,IF(L4445="CH4",M4445*Hoja1!$C$19,BASEDEDATOS!M4445*Hoja1!$C$20)),0)</f>
        <v>0</v>
      </c>
    </row>
    <row r="4446" spans="2:14" x14ac:dyDescent="0.75">
      <c r="B4446" t="str">
        <f t="shared" si="51"/>
        <v>1B2aii</v>
      </c>
      <c r="C4446" t="str">
        <f>Hoja1!$C$31</f>
        <v>CRUDO</v>
      </c>
      <c r="D4446" t="s">
        <v>13</v>
      </c>
      <c r="E4446" t="s">
        <v>320</v>
      </c>
      <c r="F4446" t="s">
        <v>861</v>
      </c>
      <c r="L4446" t="s">
        <v>30</v>
      </c>
      <c r="M4446">
        <f>'Venteo_ Blowdown'!AO77</f>
        <v>0</v>
      </c>
      <c r="N4446">
        <f>IFERROR(IF(L4446="CO2",M4446,IF(L4446="CH4",M4446*Hoja1!$C$19,BASEDEDATOS!M4446*Hoja1!$C$20)),0)</f>
        <v>0</v>
      </c>
    </row>
    <row r="4447" spans="2:14" x14ac:dyDescent="0.75">
      <c r="B4447" t="str">
        <f t="shared" si="51"/>
        <v>1B2aii</v>
      </c>
      <c r="C4447" t="str">
        <f>Hoja1!$C$31</f>
        <v>CRUDO</v>
      </c>
      <c r="D4447" t="s">
        <v>13</v>
      </c>
      <c r="E4447" t="s">
        <v>320</v>
      </c>
      <c r="F4447" t="s">
        <v>861</v>
      </c>
      <c r="L4447" t="s">
        <v>30</v>
      </c>
      <c r="M4447">
        <f>'Venteo_ Blowdown'!AO78</f>
        <v>0</v>
      </c>
      <c r="N4447">
        <f>IFERROR(IF(L4447="CO2",M4447,IF(L4447="CH4",M4447*Hoja1!$C$19,BASEDEDATOS!M4447*Hoja1!$C$20)),0)</f>
        <v>0</v>
      </c>
    </row>
    <row r="4448" spans="2:14" x14ac:dyDescent="0.75">
      <c r="B4448" t="str">
        <f t="shared" si="51"/>
        <v>1B2aii</v>
      </c>
      <c r="C4448" t="str">
        <f>Hoja1!$C$31</f>
        <v>CRUDO</v>
      </c>
      <c r="D4448" t="s">
        <v>13</v>
      </c>
      <c r="E4448" t="s">
        <v>320</v>
      </c>
      <c r="F4448" t="s">
        <v>861</v>
      </c>
      <c r="L4448" t="s">
        <v>30</v>
      </c>
      <c r="M4448">
        <f>'Venteo_ Blowdown'!AO79</f>
        <v>0</v>
      </c>
      <c r="N4448">
        <f>IFERROR(IF(L4448="CO2",M4448,IF(L4448="CH4",M4448*Hoja1!$C$19,BASEDEDATOS!M4448*Hoja1!$C$20)),0)</f>
        <v>0</v>
      </c>
    </row>
    <row r="4449" spans="2:14" x14ac:dyDescent="0.75">
      <c r="B4449" t="str">
        <f t="shared" si="51"/>
        <v>1B2aii</v>
      </c>
      <c r="C4449" t="str">
        <f>Hoja1!$C$31</f>
        <v>CRUDO</v>
      </c>
      <c r="D4449" t="s">
        <v>13</v>
      </c>
      <c r="E4449" t="s">
        <v>320</v>
      </c>
      <c r="F4449" t="s">
        <v>861</v>
      </c>
      <c r="L4449" t="s">
        <v>30</v>
      </c>
      <c r="M4449">
        <f>'Venteo_ Blowdown'!AO80</f>
        <v>0</v>
      </c>
      <c r="N4449">
        <f>IFERROR(IF(L4449="CO2",M4449,IF(L4449="CH4",M4449*Hoja1!$C$19,BASEDEDATOS!M4449*Hoja1!$C$20)),0)</f>
        <v>0</v>
      </c>
    </row>
    <row r="4450" spans="2:14" x14ac:dyDescent="0.75">
      <c r="B4450" t="str">
        <f t="shared" si="51"/>
        <v>1B2aii</v>
      </c>
      <c r="C4450" t="str">
        <f>Hoja1!$C$31</f>
        <v>CRUDO</v>
      </c>
      <c r="D4450" t="s">
        <v>13</v>
      </c>
      <c r="E4450" t="s">
        <v>320</v>
      </c>
      <c r="F4450" t="s">
        <v>861</v>
      </c>
      <c r="L4450" t="s">
        <v>30</v>
      </c>
      <c r="M4450">
        <f>'Venteo_ Blowdown'!AO81</f>
        <v>0</v>
      </c>
      <c r="N4450">
        <f>IFERROR(IF(L4450="CO2",M4450,IF(L4450="CH4",M4450*Hoja1!$C$19,BASEDEDATOS!M4450*Hoja1!$C$20)),0)</f>
        <v>0</v>
      </c>
    </row>
    <row r="4451" spans="2:14" x14ac:dyDescent="0.75">
      <c r="B4451" t="str">
        <f t="shared" ref="B4451:B4514" si="52">IF(C4451="CRUDO","1B2aii","1B2bii")</f>
        <v>1B2aii</v>
      </c>
      <c r="C4451" t="str">
        <f>Hoja1!$C$31</f>
        <v>CRUDO</v>
      </c>
      <c r="D4451" t="s">
        <v>13</v>
      </c>
      <c r="E4451" t="s">
        <v>320</v>
      </c>
      <c r="F4451" t="s">
        <v>861</v>
      </c>
      <c r="L4451" t="s">
        <v>30</v>
      </c>
      <c r="M4451">
        <f>'Venteo_ Blowdown'!AO82</f>
        <v>0</v>
      </c>
      <c r="N4451">
        <f>IFERROR(IF(L4451="CO2",M4451,IF(L4451="CH4",M4451*Hoja1!$C$19,BASEDEDATOS!M4451*Hoja1!$C$20)),0)</f>
        <v>0</v>
      </c>
    </row>
    <row r="4452" spans="2:14" x14ac:dyDescent="0.75">
      <c r="B4452" t="str">
        <f t="shared" si="52"/>
        <v>1B2aii</v>
      </c>
      <c r="C4452" t="str">
        <f>Hoja1!$C$31</f>
        <v>CRUDO</v>
      </c>
      <c r="D4452" t="s">
        <v>13</v>
      </c>
      <c r="E4452" t="s">
        <v>320</v>
      </c>
      <c r="F4452" t="s">
        <v>861</v>
      </c>
      <c r="L4452" t="s">
        <v>30</v>
      </c>
      <c r="M4452">
        <f>'Venteo_ Blowdown'!AO83</f>
        <v>0</v>
      </c>
      <c r="N4452">
        <f>IFERROR(IF(L4452="CO2",M4452,IF(L4452="CH4",M4452*Hoja1!$C$19,BASEDEDATOS!M4452*Hoja1!$C$20)),0)</f>
        <v>0</v>
      </c>
    </row>
    <row r="4453" spans="2:14" x14ac:dyDescent="0.75">
      <c r="B4453" t="str">
        <f t="shared" si="52"/>
        <v>1B2aii</v>
      </c>
      <c r="C4453" t="str">
        <f>Hoja1!$C$31</f>
        <v>CRUDO</v>
      </c>
      <c r="D4453" t="s">
        <v>13</v>
      </c>
      <c r="E4453" t="s">
        <v>320</v>
      </c>
      <c r="F4453" t="s">
        <v>861</v>
      </c>
      <c r="L4453" t="s">
        <v>30</v>
      </c>
      <c r="M4453">
        <f>'Venteo_ Blowdown'!AO84</f>
        <v>0</v>
      </c>
      <c r="N4453">
        <f>IFERROR(IF(L4453="CO2",M4453,IF(L4453="CH4",M4453*Hoja1!$C$19,BASEDEDATOS!M4453*Hoja1!$C$20)),0)</f>
        <v>0</v>
      </c>
    </row>
    <row r="4454" spans="2:14" x14ac:dyDescent="0.75">
      <c r="B4454" t="str">
        <f t="shared" si="52"/>
        <v>1B2aii</v>
      </c>
      <c r="C4454" t="str">
        <f>Hoja1!$C$31</f>
        <v>CRUDO</v>
      </c>
      <c r="D4454" t="s">
        <v>13</v>
      </c>
      <c r="E4454" t="s">
        <v>320</v>
      </c>
      <c r="F4454" t="s">
        <v>861</v>
      </c>
      <c r="L4454" t="s">
        <v>30</v>
      </c>
      <c r="M4454">
        <f>'Venteo_ Blowdown'!AO85</f>
        <v>0</v>
      </c>
      <c r="N4454">
        <f>IFERROR(IF(L4454="CO2",M4454,IF(L4454="CH4",M4454*Hoja1!$C$19,BASEDEDATOS!M4454*Hoja1!$C$20)),0)</f>
        <v>0</v>
      </c>
    </row>
    <row r="4455" spans="2:14" x14ac:dyDescent="0.75">
      <c r="B4455" t="str">
        <f t="shared" si="52"/>
        <v>1B2aii</v>
      </c>
      <c r="C4455" t="str">
        <f>Hoja1!$C$31</f>
        <v>CRUDO</v>
      </c>
      <c r="D4455" t="s">
        <v>13</v>
      </c>
      <c r="E4455" t="s">
        <v>320</v>
      </c>
      <c r="F4455" t="s">
        <v>861</v>
      </c>
      <c r="L4455" t="s">
        <v>30</v>
      </c>
      <c r="M4455">
        <f>'Venteo_ Blowdown'!AO86</f>
        <v>0</v>
      </c>
      <c r="N4455">
        <f>IFERROR(IF(L4455="CO2",M4455,IF(L4455="CH4",M4455*Hoja1!$C$19,BASEDEDATOS!M4455*Hoja1!$C$20)),0)</f>
        <v>0</v>
      </c>
    </row>
    <row r="4456" spans="2:14" x14ac:dyDescent="0.75">
      <c r="B4456" t="str">
        <f t="shared" si="52"/>
        <v>1B2aii</v>
      </c>
      <c r="C4456" t="str">
        <f>Hoja1!$C$31</f>
        <v>CRUDO</v>
      </c>
      <c r="D4456" t="s">
        <v>13</v>
      </c>
      <c r="E4456" t="s">
        <v>320</v>
      </c>
      <c r="F4456" t="s">
        <v>861</v>
      </c>
      <c r="L4456" t="s">
        <v>30</v>
      </c>
      <c r="M4456">
        <f>'Venteo_ Blowdown'!AO87</f>
        <v>0</v>
      </c>
      <c r="N4456">
        <f>IFERROR(IF(L4456="CO2",M4456,IF(L4456="CH4",M4456*Hoja1!$C$19,BASEDEDATOS!M4456*Hoja1!$C$20)),0)</f>
        <v>0</v>
      </c>
    </row>
    <row r="4457" spans="2:14" x14ac:dyDescent="0.75">
      <c r="B4457" t="str">
        <f t="shared" si="52"/>
        <v>1B2aii</v>
      </c>
      <c r="C4457" t="str">
        <f>Hoja1!$C$31</f>
        <v>CRUDO</v>
      </c>
      <c r="D4457" t="s">
        <v>13</v>
      </c>
      <c r="E4457" t="s">
        <v>320</v>
      </c>
      <c r="F4457" t="s">
        <v>861</v>
      </c>
      <c r="L4457" t="s">
        <v>30</v>
      </c>
      <c r="M4457">
        <f>'Venteo_ Blowdown'!AO88</f>
        <v>0</v>
      </c>
      <c r="N4457">
        <f>IFERROR(IF(L4457="CO2",M4457,IF(L4457="CH4",M4457*Hoja1!$C$19,BASEDEDATOS!M4457*Hoja1!$C$20)),0)</f>
        <v>0</v>
      </c>
    </row>
    <row r="4458" spans="2:14" x14ac:dyDescent="0.75">
      <c r="B4458" t="str">
        <f t="shared" si="52"/>
        <v>1B2aii</v>
      </c>
      <c r="C4458" t="str">
        <f>Hoja1!$C$31</f>
        <v>CRUDO</v>
      </c>
      <c r="D4458" t="s">
        <v>13</v>
      </c>
      <c r="E4458" t="s">
        <v>320</v>
      </c>
      <c r="F4458" t="s">
        <v>861</v>
      </c>
      <c r="L4458" t="s">
        <v>30</v>
      </c>
      <c r="M4458">
        <f>'Venteo_ Blowdown'!AO89</f>
        <v>0</v>
      </c>
      <c r="N4458">
        <f>IFERROR(IF(L4458="CO2",M4458,IF(L4458="CH4",M4458*Hoja1!$C$19,BASEDEDATOS!M4458*Hoja1!$C$20)),0)</f>
        <v>0</v>
      </c>
    </row>
    <row r="4459" spans="2:14" x14ac:dyDescent="0.75">
      <c r="B4459" t="str">
        <f t="shared" si="52"/>
        <v>1B2aii</v>
      </c>
      <c r="C4459" t="str">
        <f>Hoja1!$C$31</f>
        <v>CRUDO</v>
      </c>
      <c r="D4459" t="s">
        <v>13</v>
      </c>
      <c r="E4459" t="s">
        <v>320</v>
      </c>
      <c r="F4459" t="s">
        <v>861</v>
      </c>
      <c r="L4459" t="s">
        <v>30</v>
      </c>
      <c r="M4459">
        <f>'Venteo_ Blowdown'!AO90</f>
        <v>0</v>
      </c>
      <c r="N4459">
        <f>IFERROR(IF(L4459="CO2",M4459,IF(L4459="CH4",M4459*Hoja1!$C$19,BASEDEDATOS!M4459*Hoja1!$C$20)),0)</f>
        <v>0</v>
      </c>
    </row>
    <row r="4460" spans="2:14" x14ac:dyDescent="0.75">
      <c r="B4460" t="str">
        <f t="shared" si="52"/>
        <v>1B2aii</v>
      </c>
      <c r="C4460" t="str">
        <f>Hoja1!$C$31</f>
        <v>CRUDO</v>
      </c>
      <c r="D4460" t="s">
        <v>13</v>
      </c>
      <c r="E4460" t="s">
        <v>320</v>
      </c>
      <c r="F4460" t="s">
        <v>861</v>
      </c>
      <c r="L4460" t="s">
        <v>30</v>
      </c>
      <c r="M4460">
        <f>'Venteo_ Blowdown'!AO91</f>
        <v>0</v>
      </c>
      <c r="N4460">
        <f>IFERROR(IF(L4460="CO2",M4460,IF(L4460="CH4",M4460*Hoja1!$C$19,BASEDEDATOS!M4460*Hoja1!$C$20)),0)</f>
        <v>0</v>
      </c>
    </row>
    <row r="4461" spans="2:14" x14ac:dyDescent="0.75">
      <c r="B4461" t="str">
        <f t="shared" si="52"/>
        <v>1B2aii</v>
      </c>
      <c r="C4461" t="str">
        <f>Hoja1!$C$31</f>
        <v>CRUDO</v>
      </c>
      <c r="D4461" t="s">
        <v>13</v>
      </c>
      <c r="E4461" t="s">
        <v>320</v>
      </c>
      <c r="F4461" t="s">
        <v>861</v>
      </c>
      <c r="L4461" t="s">
        <v>30</v>
      </c>
      <c r="M4461">
        <f>'Venteo_ Blowdown'!AO92</f>
        <v>0</v>
      </c>
      <c r="N4461">
        <f>IFERROR(IF(L4461="CO2",M4461,IF(L4461="CH4",M4461*Hoja1!$C$19,BASEDEDATOS!M4461*Hoja1!$C$20)),0)</f>
        <v>0</v>
      </c>
    </row>
    <row r="4462" spans="2:14" x14ac:dyDescent="0.75">
      <c r="B4462" t="str">
        <f t="shared" si="52"/>
        <v>1B2aii</v>
      </c>
      <c r="C4462" t="str">
        <f>Hoja1!$C$31</f>
        <v>CRUDO</v>
      </c>
      <c r="D4462" t="s">
        <v>13</v>
      </c>
      <c r="E4462" t="s">
        <v>320</v>
      </c>
      <c r="F4462" t="s">
        <v>861</v>
      </c>
      <c r="L4462" t="s">
        <v>30</v>
      </c>
      <c r="M4462">
        <f>'Venteo_ Blowdown'!AO93</f>
        <v>0</v>
      </c>
      <c r="N4462">
        <f>IFERROR(IF(L4462="CO2",M4462,IF(L4462="CH4",M4462*Hoja1!$C$19,BASEDEDATOS!M4462*Hoja1!$C$20)),0)</f>
        <v>0</v>
      </c>
    </row>
    <row r="4463" spans="2:14" x14ac:dyDescent="0.75">
      <c r="B4463" t="str">
        <f t="shared" si="52"/>
        <v>1B2aii</v>
      </c>
      <c r="C4463" t="str">
        <f>Hoja1!$C$31</f>
        <v>CRUDO</v>
      </c>
      <c r="D4463" t="s">
        <v>13</v>
      </c>
      <c r="E4463" t="s">
        <v>320</v>
      </c>
      <c r="F4463" t="s">
        <v>861</v>
      </c>
      <c r="L4463" t="s">
        <v>30</v>
      </c>
      <c r="M4463">
        <f>'Venteo_ Blowdown'!AO94</f>
        <v>0</v>
      </c>
      <c r="N4463">
        <f>IFERROR(IF(L4463="CO2",M4463,IF(L4463="CH4",M4463*Hoja1!$C$19,BASEDEDATOS!M4463*Hoja1!$C$20)),0)</f>
        <v>0</v>
      </c>
    </row>
    <row r="4464" spans="2:14" x14ac:dyDescent="0.75">
      <c r="B4464" t="str">
        <f t="shared" si="52"/>
        <v>1B2aii</v>
      </c>
      <c r="C4464" t="str">
        <f>Hoja1!$C$31</f>
        <v>CRUDO</v>
      </c>
      <c r="D4464" t="s">
        <v>13</v>
      </c>
      <c r="E4464" t="s">
        <v>320</v>
      </c>
      <c r="F4464" t="s">
        <v>861</v>
      </c>
      <c r="L4464" t="s">
        <v>30</v>
      </c>
      <c r="M4464">
        <f>'Venteo_ Blowdown'!AO95</f>
        <v>0</v>
      </c>
      <c r="N4464">
        <f>IFERROR(IF(L4464="CO2",M4464,IF(L4464="CH4",M4464*Hoja1!$C$19,BASEDEDATOS!M4464*Hoja1!$C$20)),0)</f>
        <v>0</v>
      </c>
    </row>
    <row r="4465" spans="2:14" x14ac:dyDescent="0.75">
      <c r="B4465" t="str">
        <f t="shared" si="52"/>
        <v>1B2aii</v>
      </c>
      <c r="C4465" t="str">
        <f>Hoja1!$C$31</f>
        <v>CRUDO</v>
      </c>
      <c r="D4465" t="s">
        <v>13</v>
      </c>
      <c r="E4465" t="s">
        <v>320</v>
      </c>
      <c r="F4465" t="s">
        <v>861</v>
      </c>
      <c r="L4465" t="s">
        <v>30</v>
      </c>
      <c r="M4465">
        <f>'Venteo_ Blowdown'!AO96</f>
        <v>0</v>
      </c>
      <c r="N4465">
        <f>IFERROR(IF(L4465="CO2",M4465,IF(L4465="CH4",M4465*Hoja1!$C$19,BASEDEDATOS!M4465*Hoja1!$C$20)),0)</f>
        <v>0</v>
      </c>
    </row>
    <row r="4466" spans="2:14" x14ac:dyDescent="0.75">
      <c r="B4466" t="str">
        <f t="shared" si="52"/>
        <v>1B2aii</v>
      </c>
      <c r="C4466" t="str">
        <f>Hoja1!$C$31</f>
        <v>CRUDO</v>
      </c>
      <c r="D4466" t="s">
        <v>13</v>
      </c>
      <c r="E4466" t="s">
        <v>320</v>
      </c>
      <c r="F4466" t="s">
        <v>861</v>
      </c>
      <c r="L4466" t="s">
        <v>30</v>
      </c>
      <c r="M4466">
        <f>'Venteo_ Blowdown'!AO97</f>
        <v>0</v>
      </c>
      <c r="N4466">
        <f>IFERROR(IF(L4466="CO2",M4466,IF(L4466="CH4",M4466*Hoja1!$C$19,BASEDEDATOS!M4466*Hoja1!$C$20)),0)</f>
        <v>0</v>
      </c>
    </row>
    <row r="4467" spans="2:14" x14ac:dyDescent="0.75">
      <c r="B4467" t="str">
        <f t="shared" si="52"/>
        <v>1B2aii</v>
      </c>
      <c r="C4467" t="str">
        <f>Hoja1!$C$31</f>
        <v>CRUDO</v>
      </c>
      <c r="D4467" t="s">
        <v>13</v>
      </c>
      <c r="E4467" t="s">
        <v>320</v>
      </c>
      <c r="F4467" t="s">
        <v>861</v>
      </c>
      <c r="L4467" t="s">
        <v>30</v>
      </c>
      <c r="M4467">
        <f>'Venteo_ Blowdown'!AO98</f>
        <v>0</v>
      </c>
      <c r="N4467">
        <f>IFERROR(IF(L4467="CO2",M4467,IF(L4467="CH4",M4467*Hoja1!$C$19,BASEDEDATOS!M4467*Hoja1!$C$20)),0)</f>
        <v>0</v>
      </c>
    </row>
    <row r="4468" spans="2:14" x14ac:dyDescent="0.75">
      <c r="B4468" t="str">
        <f t="shared" si="52"/>
        <v>1B2aii</v>
      </c>
      <c r="C4468" t="str">
        <f>Hoja1!$C$31</f>
        <v>CRUDO</v>
      </c>
      <c r="D4468" t="s">
        <v>13</v>
      </c>
      <c r="E4468" t="s">
        <v>320</v>
      </c>
      <c r="F4468" t="s">
        <v>861</v>
      </c>
      <c r="L4468" t="s">
        <v>30</v>
      </c>
      <c r="M4468">
        <f>'Venteo_ Blowdown'!AO99</f>
        <v>0</v>
      </c>
      <c r="N4468">
        <f>IFERROR(IF(L4468="CO2",M4468,IF(L4468="CH4",M4468*Hoja1!$C$19,BASEDEDATOS!M4468*Hoja1!$C$20)),0)</f>
        <v>0</v>
      </c>
    </row>
    <row r="4469" spans="2:14" x14ac:dyDescent="0.75">
      <c r="B4469" t="str">
        <f t="shared" si="52"/>
        <v>1B2aii</v>
      </c>
      <c r="C4469" t="str">
        <f>Hoja1!$C$31</f>
        <v>CRUDO</v>
      </c>
      <c r="D4469" t="s">
        <v>13</v>
      </c>
      <c r="E4469" t="s">
        <v>320</v>
      </c>
      <c r="F4469" t="s">
        <v>861</v>
      </c>
      <c r="L4469" t="s">
        <v>30</v>
      </c>
      <c r="M4469">
        <f>'Venteo_ Blowdown'!AO100</f>
        <v>0</v>
      </c>
      <c r="N4469">
        <f>IFERROR(IF(L4469="CO2",M4469,IF(L4469="CH4",M4469*Hoja1!$C$19,BASEDEDATOS!M4469*Hoja1!$C$20)),0)</f>
        <v>0</v>
      </c>
    </row>
    <row r="4470" spans="2:14" x14ac:dyDescent="0.75">
      <c r="B4470" t="str">
        <f t="shared" si="52"/>
        <v>1B2aii</v>
      </c>
      <c r="C4470" t="str">
        <f>Hoja1!$C$31</f>
        <v>CRUDO</v>
      </c>
      <c r="D4470" t="s">
        <v>13</v>
      </c>
      <c r="E4470" t="s">
        <v>320</v>
      </c>
      <c r="F4470" t="s">
        <v>861</v>
      </c>
      <c r="L4470" t="s">
        <v>30</v>
      </c>
      <c r="M4470">
        <f>'Venteo_ Blowdown'!AO101</f>
        <v>0</v>
      </c>
      <c r="N4470">
        <f>IFERROR(IF(L4470="CO2",M4470,IF(L4470="CH4",M4470*Hoja1!$C$19,BASEDEDATOS!M4470*Hoja1!$C$20)),0)</f>
        <v>0</v>
      </c>
    </row>
    <row r="4471" spans="2:14" x14ac:dyDescent="0.75">
      <c r="B4471" t="str">
        <f t="shared" si="52"/>
        <v>1B2aii</v>
      </c>
      <c r="C4471" t="str">
        <f>Hoja1!$C$31</f>
        <v>CRUDO</v>
      </c>
      <c r="D4471" t="s">
        <v>13</v>
      </c>
      <c r="E4471" t="s">
        <v>320</v>
      </c>
      <c r="F4471" t="s">
        <v>861</v>
      </c>
      <c r="L4471" t="s">
        <v>30</v>
      </c>
      <c r="M4471">
        <f>'Venteo_ Blowdown'!AO102</f>
        <v>0</v>
      </c>
      <c r="N4471">
        <f>IFERROR(IF(L4471="CO2",M4471,IF(L4471="CH4",M4471*Hoja1!$C$19,BASEDEDATOS!M4471*Hoja1!$C$20)),0)</f>
        <v>0</v>
      </c>
    </row>
    <row r="4472" spans="2:14" x14ac:dyDescent="0.75">
      <c r="B4472" t="str">
        <f t="shared" si="52"/>
        <v>1B2aii</v>
      </c>
      <c r="C4472" t="str">
        <f>Hoja1!$C$31</f>
        <v>CRUDO</v>
      </c>
      <c r="D4472" t="s">
        <v>13</v>
      </c>
      <c r="E4472" t="s">
        <v>320</v>
      </c>
      <c r="F4472" t="s">
        <v>861</v>
      </c>
      <c r="L4472" t="s">
        <v>30</v>
      </c>
      <c r="M4472">
        <f>'Venteo_ Blowdown'!AO103</f>
        <v>0</v>
      </c>
      <c r="N4472">
        <f>IFERROR(IF(L4472="CO2",M4472,IF(L4472="CH4",M4472*Hoja1!$C$19,BASEDEDATOS!M4472*Hoja1!$C$20)),0)</f>
        <v>0</v>
      </c>
    </row>
    <row r="4473" spans="2:14" x14ac:dyDescent="0.75">
      <c r="B4473" t="str">
        <f t="shared" si="52"/>
        <v>1B2aii</v>
      </c>
      <c r="C4473" t="str">
        <f>Hoja1!$C$31</f>
        <v>CRUDO</v>
      </c>
      <c r="D4473" t="s">
        <v>13</v>
      </c>
      <c r="E4473" t="s">
        <v>320</v>
      </c>
      <c r="F4473" t="s">
        <v>861</v>
      </c>
      <c r="L4473" t="s">
        <v>30</v>
      </c>
      <c r="M4473">
        <f>'Venteo_ Blowdown'!AO104</f>
        <v>0</v>
      </c>
      <c r="N4473">
        <f>IFERROR(IF(L4473="CO2",M4473,IF(L4473="CH4",M4473*Hoja1!$C$19,BASEDEDATOS!M4473*Hoja1!$C$20)),0)</f>
        <v>0</v>
      </c>
    </row>
    <row r="4474" spans="2:14" x14ac:dyDescent="0.75">
      <c r="B4474" t="str">
        <f t="shared" si="52"/>
        <v>1B2aii</v>
      </c>
      <c r="C4474" t="str">
        <f>Hoja1!$C$31</f>
        <v>CRUDO</v>
      </c>
      <c r="D4474" t="s">
        <v>13</v>
      </c>
      <c r="E4474" t="s">
        <v>320</v>
      </c>
      <c r="F4474" t="s">
        <v>861</v>
      </c>
      <c r="L4474" t="s">
        <v>30</v>
      </c>
      <c r="M4474">
        <f>'Venteo_ Blowdown'!AO105</f>
        <v>0</v>
      </c>
      <c r="N4474">
        <f>IFERROR(IF(L4474="CO2",M4474,IF(L4474="CH4",M4474*Hoja1!$C$19,BASEDEDATOS!M4474*Hoja1!$C$20)),0)</f>
        <v>0</v>
      </c>
    </row>
    <row r="4475" spans="2:14" x14ac:dyDescent="0.75">
      <c r="B4475" t="str">
        <f t="shared" si="52"/>
        <v>1B2aii</v>
      </c>
      <c r="C4475" t="str">
        <f>Hoja1!$C$31</f>
        <v>CRUDO</v>
      </c>
      <c r="D4475" t="s">
        <v>13</v>
      </c>
      <c r="E4475" t="s">
        <v>320</v>
      </c>
      <c r="F4475" t="s">
        <v>861</v>
      </c>
      <c r="L4475" t="s">
        <v>30</v>
      </c>
      <c r="M4475">
        <f>'Venteo_ Blowdown'!AO106</f>
        <v>0</v>
      </c>
      <c r="N4475">
        <f>IFERROR(IF(L4475="CO2",M4475,IF(L4475="CH4",M4475*Hoja1!$C$19,BASEDEDATOS!M4475*Hoja1!$C$20)),0)</f>
        <v>0</v>
      </c>
    </row>
    <row r="4476" spans="2:14" x14ac:dyDescent="0.75">
      <c r="B4476" t="str">
        <f t="shared" si="52"/>
        <v>1B2aii</v>
      </c>
      <c r="C4476" t="str">
        <f>Hoja1!$C$31</f>
        <v>CRUDO</v>
      </c>
      <c r="D4476" t="s">
        <v>13</v>
      </c>
      <c r="E4476" t="s">
        <v>320</v>
      </c>
      <c r="F4476" t="s">
        <v>861</v>
      </c>
      <c r="L4476" t="s">
        <v>30</v>
      </c>
      <c r="M4476">
        <f>'Venteo_ Blowdown'!AO107</f>
        <v>0</v>
      </c>
      <c r="N4476">
        <f>IFERROR(IF(L4476="CO2",M4476,IF(L4476="CH4",M4476*Hoja1!$C$19,BASEDEDATOS!M4476*Hoja1!$C$20)),0)</f>
        <v>0</v>
      </c>
    </row>
    <row r="4477" spans="2:14" x14ac:dyDescent="0.75">
      <c r="B4477" t="str">
        <f t="shared" si="52"/>
        <v>1B2aii</v>
      </c>
      <c r="C4477" t="str">
        <f>Hoja1!$C$31</f>
        <v>CRUDO</v>
      </c>
      <c r="D4477" t="s">
        <v>13</v>
      </c>
      <c r="E4477" t="s">
        <v>320</v>
      </c>
      <c r="F4477" t="s">
        <v>861</v>
      </c>
      <c r="L4477" t="s">
        <v>30</v>
      </c>
      <c r="M4477">
        <f>'Venteo_ Blowdown'!AO108</f>
        <v>0</v>
      </c>
      <c r="N4477">
        <f>IFERROR(IF(L4477="CO2",M4477,IF(L4477="CH4",M4477*Hoja1!$C$19,BASEDEDATOS!M4477*Hoja1!$C$20)),0)</f>
        <v>0</v>
      </c>
    </row>
    <row r="4478" spans="2:14" x14ac:dyDescent="0.75">
      <c r="B4478" t="str">
        <f t="shared" si="52"/>
        <v>1B2aii</v>
      </c>
      <c r="C4478" t="str">
        <f>Hoja1!$C$31</f>
        <v>CRUDO</v>
      </c>
      <c r="D4478" t="s">
        <v>13</v>
      </c>
      <c r="E4478" t="s">
        <v>320</v>
      </c>
      <c r="F4478" t="s">
        <v>861</v>
      </c>
      <c r="L4478" t="s">
        <v>30</v>
      </c>
      <c r="M4478">
        <f>'Venteo_ Blowdown'!AO109</f>
        <v>0</v>
      </c>
      <c r="N4478">
        <f>IFERROR(IF(L4478="CO2",M4478,IF(L4478="CH4",M4478*Hoja1!$C$19,BASEDEDATOS!M4478*Hoja1!$C$20)),0)</f>
        <v>0</v>
      </c>
    </row>
    <row r="4479" spans="2:14" x14ac:dyDescent="0.75">
      <c r="B4479" t="str">
        <f t="shared" si="52"/>
        <v>1B2aii</v>
      </c>
      <c r="C4479" t="str">
        <f>Hoja1!$C$31</f>
        <v>CRUDO</v>
      </c>
      <c r="D4479" t="s">
        <v>13</v>
      </c>
      <c r="E4479" t="s">
        <v>320</v>
      </c>
      <c r="F4479" t="s">
        <v>861</v>
      </c>
      <c r="L4479" t="s">
        <v>30</v>
      </c>
      <c r="M4479">
        <f>'Venteo_ Blowdown'!AO110</f>
        <v>0</v>
      </c>
      <c r="N4479">
        <f>IFERROR(IF(L4479="CO2",M4479,IF(L4479="CH4",M4479*Hoja1!$C$19,BASEDEDATOS!M4479*Hoja1!$C$20)),0)</f>
        <v>0</v>
      </c>
    </row>
    <row r="4480" spans="2:14" x14ac:dyDescent="0.75">
      <c r="B4480" t="str">
        <f t="shared" si="52"/>
        <v>1B2aii</v>
      </c>
      <c r="C4480" t="str">
        <f>Hoja1!$C$31</f>
        <v>CRUDO</v>
      </c>
      <c r="D4480" t="s">
        <v>13</v>
      </c>
      <c r="E4480" t="s">
        <v>320</v>
      </c>
      <c r="F4480" t="s">
        <v>861</v>
      </c>
      <c r="L4480" t="s">
        <v>30</v>
      </c>
      <c r="M4480">
        <f>'Venteo_ Blowdown'!AO111</f>
        <v>0</v>
      </c>
      <c r="N4480">
        <f>IFERROR(IF(L4480="CO2",M4480,IF(L4480="CH4",M4480*Hoja1!$C$19,BASEDEDATOS!M4480*Hoja1!$C$20)),0)</f>
        <v>0</v>
      </c>
    </row>
    <row r="4481" spans="2:14" x14ac:dyDescent="0.75">
      <c r="B4481" t="str">
        <f t="shared" si="52"/>
        <v>1B2aii</v>
      </c>
      <c r="C4481" t="str">
        <f>Hoja1!$C$31</f>
        <v>CRUDO</v>
      </c>
      <c r="D4481" t="s">
        <v>13</v>
      </c>
      <c r="E4481" t="s">
        <v>320</v>
      </c>
      <c r="F4481" t="s">
        <v>861</v>
      </c>
      <c r="L4481" t="s">
        <v>30</v>
      </c>
      <c r="M4481">
        <f>'Venteo_ Blowdown'!AO112</f>
        <v>0</v>
      </c>
      <c r="N4481">
        <f>IFERROR(IF(L4481="CO2",M4481,IF(L4481="CH4",M4481*Hoja1!$C$19,BASEDEDATOS!M4481*Hoja1!$C$20)),0)</f>
        <v>0</v>
      </c>
    </row>
    <row r="4482" spans="2:14" x14ac:dyDescent="0.75">
      <c r="B4482" t="str">
        <f t="shared" si="52"/>
        <v>1B2aii</v>
      </c>
      <c r="C4482" t="str">
        <f>Hoja1!$C$31</f>
        <v>CRUDO</v>
      </c>
      <c r="D4482" t="s">
        <v>13</v>
      </c>
      <c r="E4482" t="s">
        <v>320</v>
      </c>
      <c r="F4482" t="s">
        <v>861</v>
      </c>
      <c r="L4482" t="s">
        <v>30</v>
      </c>
      <c r="M4482">
        <f>'Venteo_ Blowdown'!AO113</f>
        <v>0</v>
      </c>
      <c r="N4482">
        <f>IFERROR(IF(L4482="CO2",M4482,IF(L4482="CH4",M4482*Hoja1!$C$19,BASEDEDATOS!M4482*Hoja1!$C$20)),0)</f>
        <v>0</v>
      </c>
    </row>
    <row r="4483" spans="2:14" x14ac:dyDescent="0.75">
      <c r="B4483" t="str">
        <f t="shared" si="52"/>
        <v>1B2aii</v>
      </c>
      <c r="C4483" t="str">
        <f>Hoja1!$C$31</f>
        <v>CRUDO</v>
      </c>
      <c r="D4483" t="s">
        <v>13</v>
      </c>
      <c r="E4483" t="s">
        <v>320</v>
      </c>
      <c r="F4483" t="s">
        <v>861</v>
      </c>
      <c r="L4483" t="s">
        <v>30</v>
      </c>
      <c r="M4483">
        <f>'Venteo_ Blowdown'!AO114</f>
        <v>0</v>
      </c>
      <c r="N4483">
        <f>IFERROR(IF(L4483="CO2",M4483,IF(L4483="CH4",M4483*Hoja1!$C$19,BASEDEDATOS!M4483*Hoja1!$C$20)),0)</f>
        <v>0</v>
      </c>
    </row>
    <row r="4484" spans="2:14" x14ac:dyDescent="0.75">
      <c r="B4484" t="str">
        <f t="shared" si="52"/>
        <v>1B2aii</v>
      </c>
      <c r="C4484" t="str">
        <f>Hoja1!$C$31</f>
        <v>CRUDO</v>
      </c>
      <c r="D4484" t="s">
        <v>13</v>
      </c>
      <c r="E4484" t="s">
        <v>320</v>
      </c>
      <c r="F4484" t="s">
        <v>861</v>
      </c>
      <c r="L4484" t="s">
        <v>30</v>
      </c>
      <c r="M4484">
        <f>'Venteo_ Blowdown'!AO115</f>
        <v>0</v>
      </c>
      <c r="N4484">
        <f>IFERROR(IF(L4484="CO2",M4484,IF(L4484="CH4",M4484*Hoja1!$C$19,BASEDEDATOS!M4484*Hoja1!$C$20)),0)</f>
        <v>0</v>
      </c>
    </row>
    <row r="4485" spans="2:14" x14ac:dyDescent="0.75">
      <c r="B4485" t="str">
        <f t="shared" si="52"/>
        <v>1B2aii</v>
      </c>
      <c r="C4485" t="str">
        <f>Hoja1!$C$31</f>
        <v>CRUDO</v>
      </c>
      <c r="D4485" t="s">
        <v>13</v>
      </c>
      <c r="E4485" t="s">
        <v>320</v>
      </c>
      <c r="F4485" t="s">
        <v>861</v>
      </c>
      <c r="L4485" t="s">
        <v>30</v>
      </c>
      <c r="M4485">
        <f>'Venteo_ Blowdown'!AO116</f>
        <v>0</v>
      </c>
      <c r="N4485">
        <f>IFERROR(IF(L4485="CO2",M4485,IF(L4485="CH4",M4485*Hoja1!$C$19,BASEDEDATOS!M4485*Hoja1!$C$20)),0)</f>
        <v>0</v>
      </c>
    </row>
    <row r="4486" spans="2:14" x14ac:dyDescent="0.75">
      <c r="B4486" t="str">
        <f t="shared" si="52"/>
        <v>1B2aii</v>
      </c>
      <c r="C4486" t="str">
        <f>Hoja1!$C$31</f>
        <v>CRUDO</v>
      </c>
      <c r="D4486" t="s">
        <v>13</v>
      </c>
      <c r="E4486" t="s">
        <v>320</v>
      </c>
      <c r="F4486" t="s">
        <v>861</v>
      </c>
      <c r="L4486" t="s">
        <v>30</v>
      </c>
      <c r="M4486">
        <f>'Venteo_ Blowdown'!AO117</f>
        <v>0</v>
      </c>
      <c r="N4486">
        <f>IFERROR(IF(L4486="CO2",M4486,IF(L4486="CH4",M4486*Hoja1!$C$19,BASEDEDATOS!M4486*Hoja1!$C$20)),0)</f>
        <v>0</v>
      </c>
    </row>
    <row r="4487" spans="2:14" x14ac:dyDescent="0.75">
      <c r="B4487" t="str">
        <f t="shared" si="52"/>
        <v>1B2aii</v>
      </c>
      <c r="C4487" t="str">
        <f>Hoja1!$C$31</f>
        <v>CRUDO</v>
      </c>
      <c r="D4487" t="s">
        <v>13</v>
      </c>
      <c r="E4487" t="s">
        <v>320</v>
      </c>
      <c r="F4487" t="s">
        <v>861</v>
      </c>
      <c r="L4487" t="s">
        <v>30</v>
      </c>
      <c r="M4487">
        <f>'Venteo_ Blowdown'!AO118</f>
        <v>0</v>
      </c>
      <c r="N4487">
        <f>IFERROR(IF(L4487="CO2",M4487,IF(L4487="CH4",M4487*Hoja1!$C$19,BASEDEDATOS!M4487*Hoja1!$C$20)),0)</f>
        <v>0</v>
      </c>
    </row>
    <row r="4488" spans="2:14" x14ac:dyDescent="0.75">
      <c r="B4488" t="str">
        <f t="shared" si="52"/>
        <v>1B2aii</v>
      </c>
      <c r="C4488" t="str">
        <f>Hoja1!$C$31</f>
        <v>CRUDO</v>
      </c>
      <c r="D4488" t="s">
        <v>13</v>
      </c>
      <c r="E4488" t="s">
        <v>320</v>
      </c>
      <c r="F4488" t="s">
        <v>861</v>
      </c>
      <c r="L4488" t="s">
        <v>30</v>
      </c>
      <c r="M4488">
        <f>'Venteo_ Blowdown'!AO119</f>
        <v>0</v>
      </c>
      <c r="N4488">
        <f>IFERROR(IF(L4488="CO2",M4488,IF(L4488="CH4",M4488*Hoja1!$C$19,BASEDEDATOS!M4488*Hoja1!$C$20)),0)</f>
        <v>0</v>
      </c>
    </row>
    <row r="4489" spans="2:14" x14ac:dyDescent="0.75">
      <c r="B4489" t="str">
        <f t="shared" si="52"/>
        <v>1B2aii</v>
      </c>
      <c r="C4489" t="str">
        <f>Hoja1!$C$31</f>
        <v>CRUDO</v>
      </c>
      <c r="D4489" t="s">
        <v>13</v>
      </c>
      <c r="E4489" t="s">
        <v>320</v>
      </c>
      <c r="F4489" t="s">
        <v>861</v>
      </c>
      <c r="L4489" t="s">
        <v>30</v>
      </c>
      <c r="M4489">
        <f>'Venteo_ Blowdown'!AO120</f>
        <v>0</v>
      </c>
      <c r="N4489">
        <f>IFERROR(IF(L4489="CO2",M4489,IF(L4489="CH4",M4489*Hoja1!$C$19,BASEDEDATOS!M4489*Hoja1!$C$20)),0)</f>
        <v>0</v>
      </c>
    </row>
    <row r="4490" spans="2:14" x14ac:dyDescent="0.75">
      <c r="B4490" t="str">
        <f t="shared" si="52"/>
        <v>1B2aii</v>
      </c>
      <c r="C4490" t="str">
        <f>Hoja1!$C$31</f>
        <v>CRUDO</v>
      </c>
      <c r="D4490" t="s">
        <v>13</v>
      </c>
      <c r="E4490" t="s">
        <v>320</v>
      </c>
      <c r="F4490" t="s">
        <v>861</v>
      </c>
      <c r="L4490" t="s">
        <v>30</v>
      </c>
      <c r="M4490">
        <f>'Venteo_ Blowdown'!AO121</f>
        <v>0</v>
      </c>
      <c r="N4490">
        <f>IFERROR(IF(L4490="CO2",M4490,IF(L4490="CH4",M4490*Hoja1!$C$19,BASEDEDATOS!M4490*Hoja1!$C$20)),0)</f>
        <v>0</v>
      </c>
    </row>
    <row r="4491" spans="2:14" x14ac:dyDescent="0.75">
      <c r="B4491" t="str">
        <f t="shared" si="52"/>
        <v>1B2aii</v>
      </c>
      <c r="C4491" t="str">
        <f>Hoja1!$C$31</f>
        <v>CRUDO</v>
      </c>
      <c r="D4491" t="s">
        <v>13</v>
      </c>
      <c r="E4491" t="s">
        <v>320</v>
      </c>
      <c r="F4491" t="s">
        <v>861</v>
      </c>
      <c r="L4491" t="s">
        <v>30</v>
      </c>
      <c r="M4491">
        <f>'Venteo_ Blowdown'!AO122</f>
        <v>0</v>
      </c>
      <c r="N4491">
        <f>IFERROR(IF(L4491="CO2",M4491,IF(L4491="CH4",M4491*Hoja1!$C$19,BASEDEDATOS!M4491*Hoja1!$C$20)),0)</f>
        <v>0</v>
      </c>
    </row>
    <row r="4492" spans="2:14" x14ac:dyDescent="0.75">
      <c r="B4492" t="str">
        <f t="shared" si="52"/>
        <v>1B2aii</v>
      </c>
      <c r="C4492" t="str">
        <f>Hoja1!$C$31</f>
        <v>CRUDO</v>
      </c>
      <c r="D4492" t="s">
        <v>13</v>
      </c>
      <c r="E4492" t="s">
        <v>320</v>
      </c>
      <c r="F4492" t="s">
        <v>861</v>
      </c>
      <c r="L4492" t="s">
        <v>30</v>
      </c>
      <c r="M4492">
        <f>'Venteo_ Blowdown'!AO123</f>
        <v>0</v>
      </c>
      <c r="N4492">
        <f>IFERROR(IF(L4492="CO2",M4492,IF(L4492="CH4",M4492*Hoja1!$C$19,BASEDEDATOS!M4492*Hoja1!$C$20)),0)</f>
        <v>0</v>
      </c>
    </row>
    <row r="4493" spans="2:14" x14ac:dyDescent="0.75">
      <c r="B4493" t="str">
        <f t="shared" si="52"/>
        <v>1B2aii</v>
      </c>
      <c r="C4493" t="str">
        <f>Hoja1!$C$31</f>
        <v>CRUDO</v>
      </c>
      <c r="D4493" t="s">
        <v>13</v>
      </c>
      <c r="E4493" t="s">
        <v>320</v>
      </c>
      <c r="F4493" t="s">
        <v>861</v>
      </c>
      <c r="L4493" t="s">
        <v>30</v>
      </c>
      <c r="M4493">
        <f>'Venteo_ Blowdown'!AO124</f>
        <v>0</v>
      </c>
      <c r="N4493">
        <f>IFERROR(IF(L4493="CO2",M4493,IF(L4493="CH4",M4493*Hoja1!$C$19,BASEDEDATOS!M4493*Hoja1!$C$20)),0)</f>
        <v>0</v>
      </c>
    </row>
    <row r="4494" spans="2:14" x14ac:dyDescent="0.75">
      <c r="B4494" t="str">
        <f t="shared" si="52"/>
        <v>1B2aii</v>
      </c>
      <c r="C4494" t="str">
        <f>Hoja1!$C$31</f>
        <v>CRUDO</v>
      </c>
      <c r="D4494" t="s">
        <v>13</v>
      </c>
      <c r="E4494" t="s">
        <v>320</v>
      </c>
      <c r="F4494" t="s">
        <v>861</v>
      </c>
      <c r="L4494" t="s">
        <v>30</v>
      </c>
      <c r="M4494">
        <f>'Venteo_ Blowdown'!AO125</f>
        <v>0</v>
      </c>
      <c r="N4494">
        <f>IFERROR(IF(L4494="CO2",M4494,IF(L4494="CH4",M4494*Hoja1!$C$19,BASEDEDATOS!M4494*Hoja1!$C$20)),0)</f>
        <v>0</v>
      </c>
    </row>
    <row r="4495" spans="2:14" x14ac:dyDescent="0.75">
      <c r="B4495" t="str">
        <f t="shared" si="52"/>
        <v>1B2aii</v>
      </c>
      <c r="C4495" t="str">
        <f>Hoja1!$C$31</f>
        <v>CRUDO</v>
      </c>
      <c r="D4495" t="s">
        <v>13</v>
      </c>
      <c r="E4495" t="s">
        <v>320</v>
      </c>
      <c r="F4495" t="s">
        <v>861</v>
      </c>
      <c r="L4495" t="s">
        <v>30</v>
      </c>
      <c r="M4495">
        <f>'Venteo_ Blowdown'!AO126</f>
        <v>0</v>
      </c>
      <c r="N4495">
        <f>IFERROR(IF(L4495="CO2",M4495,IF(L4495="CH4",M4495*Hoja1!$C$19,BASEDEDATOS!M4495*Hoja1!$C$20)),0)</f>
        <v>0</v>
      </c>
    </row>
    <row r="4496" spans="2:14" x14ac:dyDescent="0.75">
      <c r="B4496" t="str">
        <f t="shared" si="52"/>
        <v>1B2aii</v>
      </c>
      <c r="C4496" t="str">
        <f>Hoja1!$C$31</f>
        <v>CRUDO</v>
      </c>
      <c r="D4496" t="s">
        <v>13</v>
      </c>
      <c r="E4496" t="s">
        <v>320</v>
      </c>
      <c r="F4496" t="s">
        <v>861</v>
      </c>
      <c r="L4496" t="s">
        <v>30</v>
      </c>
      <c r="M4496">
        <f>'Venteo_ Blowdown'!AO127</f>
        <v>0</v>
      </c>
      <c r="N4496">
        <f>IFERROR(IF(L4496="CO2",M4496,IF(L4496="CH4",M4496*Hoja1!$C$19,BASEDEDATOS!M4496*Hoja1!$C$20)),0)</f>
        <v>0</v>
      </c>
    </row>
    <row r="4497" spans="2:14" x14ac:dyDescent="0.75">
      <c r="B4497" t="str">
        <f t="shared" si="52"/>
        <v>1B2aii</v>
      </c>
      <c r="C4497" t="str">
        <f>Hoja1!$C$31</f>
        <v>CRUDO</v>
      </c>
      <c r="D4497" t="s">
        <v>13</v>
      </c>
      <c r="E4497" t="s">
        <v>320</v>
      </c>
      <c r="F4497" t="s">
        <v>861</v>
      </c>
      <c r="L4497" t="s">
        <v>30</v>
      </c>
      <c r="M4497">
        <f>'Venteo_ Blowdown'!AO128</f>
        <v>0</v>
      </c>
      <c r="N4497">
        <f>IFERROR(IF(L4497="CO2",M4497,IF(L4497="CH4",M4497*Hoja1!$C$19,BASEDEDATOS!M4497*Hoja1!$C$20)),0)</f>
        <v>0</v>
      </c>
    </row>
    <row r="4498" spans="2:14" x14ac:dyDescent="0.75">
      <c r="B4498" t="str">
        <f t="shared" si="52"/>
        <v>1B2aii</v>
      </c>
      <c r="C4498" t="str">
        <f>Hoja1!$C$31</f>
        <v>CRUDO</v>
      </c>
      <c r="D4498" t="s">
        <v>13</v>
      </c>
      <c r="E4498" t="s">
        <v>320</v>
      </c>
      <c r="F4498" t="s">
        <v>861</v>
      </c>
      <c r="L4498" t="s">
        <v>30</v>
      </c>
      <c r="M4498">
        <f>'Venteo_ Blowdown'!AO129</f>
        <v>0</v>
      </c>
      <c r="N4498">
        <f>IFERROR(IF(L4498="CO2",M4498,IF(L4498="CH4",M4498*Hoja1!$C$19,BASEDEDATOS!M4498*Hoja1!$C$20)),0)</f>
        <v>0</v>
      </c>
    </row>
    <row r="4499" spans="2:14" x14ac:dyDescent="0.75">
      <c r="B4499" t="str">
        <f t="shared" si="52"/>
        <v>1B2aii</v>
      </c>
      <c r="C4499" t="str">
        <f>Hoja1!$C$31</f>
        <v>CRUDO</v>
      </c>
      <c r="D4499" t="s">
        <v>13</v>
      </c>
      <c r="E4499" t="s">
        <v>320</v>
      </c>
      <c r="F4499" t="s">
        <v>861</v>
      </c>
      <c r="L4499" t="s">
        <v>30</v>
      </c>
      <c r="M4499">
        <f>'Venteo_ Blowdown'!AO130</f>
        <v>0</v>
      </c>
      <c r="N4499">
        <f>IFERROR(IF(L4499="CO2",M4499,IF(L4499="CH4",M4499*Hoja1!$C$19,BASEDEDATOS!M4499*Hoja1!$C$20)),0)</f>
        <v>0</v>
      </c>
    </row>
    <row r="4500" spans="2:14" x14ac:dyDescent="0.75">
      <c r="B4500" t="str">
        <f t="shared" si="52"/>
        <v>1B2aii</v>
      </c>
      <c r="C4500" t="str">
        <f>Hoja1!$C$31</f>
        <v>CRUDO</v>
      </c>
      <c r="D4500" t="s">
        <v>13</v>
      </c>
      <c r="E4500" t="s">
        <v>320</v>
      </c>
      <c r="F4500" t="s">
        <v>861</v>
      </c>
      <c r="L4500" t="s">
        <v>30</v>
      </c>
      <c r="M4500">
        <f>'Venteo_ Blowdown'!AO131</f>
        <v>0</v>
      </c>
      <c r="N4500">
        <f>IFERROR(IF(L4500="CO2",M4500,IF(L4500="CH4",M4500*Hoja1!$C$19,BASEDEDATOS!M4500*Hoja1!$C$20)),0)</f>
        <v>0</v>
      </c>
    </row>
    <row r="4501" spans="2:14" x14ac:dyDescent="0.75">
      <c r="B4501" t="str">
        <f t="shared" si="52"/>
        <v>1B2aii</v>
      </c>
      <c r="C4501" t="str">
        <f>Hoja1!$C$31</f>
        <v>CRUDO</v>
      </c>
      <c r="D4501" t="s">
        <v>13</v>
      </c>
      <c r="E4501" t="s">
        <v>320</v>
      </c>
      <c r="F4501" t="s">
        <v>861</v>
      </c>
      <c r="L4501" t="s">
        <v>30</v>
      </c>
      <c r="M4501">
        <f>'Venteo_ Blowdown'!AO132</f>
        <v>0</v>
      </c>
      <c r="N4501">
        <f>IFERROR(IF(L4501="CO2",M4501,IF(L4501="CH4",M4501*Hoja1!$C$19,BASEDEDATOS!M4501*Hoja1!$C$20)),0)</f>
        <v>0</v>
      </c>
    </row>
    <row r="4502" spans="2:14" x14ac:dyDescent="0.75">
      <c r="B4502" t="str">
        <f t="shared" si="52"/>
        <v>1B2aii</v>
      </c>
      <c r="C4502" t="str">
        <f>Hoja1!$C$31</f>
        <v>CRUDO</v>
      </c>
      <c r="D4502" t="s">
        <v>13</v>
      </c>
      <c r="E4502" t="s">
        <v>320</v>
      </c>
      <c r="F4502" t="s">
        <v>861</v>
      </c>
      <c r="L4502" t="s">
        <v>31</v>
      </c>
      <c r="M4502">
        <f>'Venteo_ Blowdown'!AN45</f>
        <v>7.6083987179926648E-4</v>
      </c>
      <c r="N4502">
        <f>IFERROR(IF(L4502="CO2",M4502,IF(L4502="CH4",M4502*Hoja1!$C$19,BASEDEDATOS!M4502*Hoja1!$C$20)),0)</f>
        <v>2.1303516410379461E-2</v>
      </c>
    </row>
    <row r="4503" spans="2:14" x14ac:dyDescent="0.75">
      <c r="B4503" t="str">
        <f t="shared" si="52"/>
        <v>1B2aii</v>
      </c>
      <c r="C4503" t="str">
        <f>Hoja1!$C$31</f>
        <v>CRUDO</v>
      </c>
      <c r="D4503" t="s">
        <v>13</v>
      </c>
      <c r="E4503" t="s">
        <v>320</v>
      </c>
      <c r="F4503" t="s">
        <v>861</v>
      </c>
      <c r="L4503" t="s">
        <v>31</v>
      </c>
      <c r="M4503">
        <f>'Venteo_ Blowdown'!AN46</f>
        <v>7.6083987179926627E-5</v>
      </c>
      <c r="N4503">
        <f>IFERROR(IF(L4503="CO2",M4503,IF(L4503="CH4",M4503*Hoja1!$C$19,BASEDEDATOS!M4503*Hoja1!$C$20)),0)</f>
        <v>2.1303516410379458E-3</v>
      </c>
    </row>
    <row r="4504" spans="2:14" x14ac:dyDescent="0.75">
      <c r="B4504" t="str">
        <f t="shared" si="52"/>
        <v>1B2aii</v>
      </c>
      <c r="C4504" t="str">
        <f>Hoja1!$C$31</f>
        <v>CRUDO</v>
      </c>
      <c r="D4504" t="s">
        <v>13</v>
      </c>
      <c r="E4504" t="s">
        <v>320</v>
      </c>
      <c r="F4504" t="s">
        <v>861</v>
      </c>
      <c r="L4504" t="s">
        <v>31</v>
      </c>
      <c r="M4504">
        <f>'Venteo_ Blowdown'!AN47</f>
        <v>3.8041993589963324E-4</v>
      </c>
      <c r="N4504">
        <f>IFERROR(IF(L4504="CO2",M4504,IF(L4504="CH4",M4504*Hoja1!$C$19,BASEDEDATOS!M4504*Hoja1!$C$20)),0)</f>
        <v>1.0651758205189731E-2</v>
      </c>
    </row>
    <row r="4505" spans="2:14" x14ac:dyDescent="0.75">
      <c r="B4505" t="str">
        <f t="shared" si="52"/>
        <v>1B2aii</v>
      </c>
      <c r="C4505" t="str">
        <f>Hoja1!$C$31</f>
        <v>CRUDO</v>
      </c>
      <c r="D4505" t="s">
        <v>13</v>
      </c>
      <c r="E4505" t="s">
        <v>320</v>
      </c>
      <c r="F4505" t="s">
        <v>861</v>
      </c>
      <c r="L4505" t="s">
        <v>31</v>
      </c>
      <c r="M4505">
        <f>'Venteo_ Blowdown'!AN48</f>
        <v>4.7552491987454155E-5</v>
      </c>
      <c r="N4505">
        <f>IFERROR(IF(L4505="CO2",M4505,IF(L4505="CH4",M4505*Hoja1!$C$19,BASEDEDATOS!M4505*Hoja1!$C$20)),0)</f>
        <v>1.3314697756487163E-3</v>
      </c>
    </row>
    <row r="4506" spans="2:14" x14ac:dyDescent="0.75">
      <c r="B4506" t="str">
        <f t="shared" si="52"/>
        <v>1B2aii</v>
      </c>
      <c r="C4506" t="str">
        <f>Hoja1!$C$31</f>
        <v>CRUDO</v>
      </c>
      <c r="D4506" t="s">
        <v>13</v>
      </c>
      <c r="E4506" t="s">
        <v>320</v>
      </c>
      <c r="F4506" t="s">
        <v>861</v>
      </c>
      <c r="L4506" t="s">
        <v>31</v>
      </c>
      <c r="M4506">
        <f>'Venteo_ Blowdown'!AN49</f>
        <v>0.22289286379480985</v>
      </c>
      <c r="N4506">
        <f>IFERROR(IF(L4506="CO2",M4506,IF(L4506="CH4",M4506*Hoja1!$C$19,BASEDEDATOS!M4506*Hoja1!$C$20)),0)</f>
        <v>6.2410001862546762</v>
      </c>
    </row>
    <row r="4507" spans="2:14" x14ac:dyDescent="0.75">
      <c r="B4507" t="str">
        <f t="shared" si="52"/>
        <v>1B2aii</v>
      </c>
      <c r="C4507" t="str">
        <f>Hoja1!$C$31</f>
        <v>CRUDO</v>
      </c>
      <c r="D4507" t="s">
        <v>13</v>
      </c>
      <c r="E4507" t="s">
        <v>320</v>
      </c>
      <c r="F4507" t="s">
        <v>861</v>
      </c>
      <c r="L4507" t="s">
        <v>31</v>
      </c>
      <c r="M4507">
        <f>'Venteo_ Blowdown'!AN50</f>
        <v>0.11029624987157149</v>
      </c>
      <c r="N4507">
        <f>IFERROR(IF(L4507="CO2",M4507,IF(L4507="CH4",M4507*Hoja1!$C$19,BASEDEDATOS!M4507*Hoja1!$C$20)),0)</f>
        <v>3.0882949964040018</v>
      </c>
    </row>
    <row r="4508" spans="2:14" x14ac:dyDescent="0.75">
      <c r="B4508" t="str">
        <f t="shared" si="52"/>
        <v>1B2aii</v>
      </c>
      <c r="C4508" t="str">
        <f>Hoja1!$C$31</f>
        <v>CRUDO</v>
      </c>
      <c r="D4508" t="s">
        <v>13</v>
      </c>
      <c r="E4508" t="s">
        <v>320</v>
      </c>
      <c r="F4508" t="s">
        <v>861</v>
      </c>
      <c r="L4508" t="s">
        <v>31</v>
      </c>
      <c r="M4508">
        <f>'Venteo_ Blowdown'!AN51</f>
        <v>4.1085353077160374E-5</v>
      </c>
      <c r="N4508">
        <f>IFERROR(IF(L4508="CO2",M4508,IF(L4508="CH4",M4508*Hoja1!$C$19,BASEDEDATOS!M4508*Hoja1!$C$20)),0)</f>
        <v>1.1503898861604904E-3</v>
      </c>
    </row>
    <row r="4509" spans="2:14" x14ac:dyDescent="0.75">
      <c r="B4509" t="str">
        <f t="shared" si="52"/>
        <v>1B2aii</v>
      </c>
      <c r="C4509" t="str">
        <f>Hoja1!$C$31</f>
        <v>CRUDO</v>
      </c>
      <c r="D4509" t="s">
        <v>13</v>
      </c>
      <c r="E4509" t="s">
        <v>320</v>
      </c>
      <c r="F4509" t="s">
        <v>861</v>
      </c>
      <c r="L4509" t="s">
        <v>31</v>
      </c>
      <c r="M4509">
        <f>'Venteo_ Blowdown'!AN52</f>
        <v>4.1085353077160374E-5</v>
      </c>
      <c r="N4509">
        <f>IFERROR(IF(L4509="CO2",M4509,IF(L4509="CH4",M4509*Hoja1!$C$19,BASEDEDATOS!M4509*Hoja1!$C$20)),0)</f>
        <v>1.1503898861604904E-3</v>
      </c>
    </row>
    <row r="4510" spans="2:14" x14ac:dyDescent="0.75">
      <c r="B4510" t="str">
        <f t="shared" si="52"/>
        <v>1B2aii</v>
      </c>
      <c r="C4510" t="str">
        <f>Hoja1!$C$31</f>
        <v>CRUDO</v>
      </c>
      <c r="D4510" t="s">
        <v>13</v>
      </c>
      <c r="E4510" t="s">
        <v>320</v>
      </c>
      <c r="F4510" t="s">
        <v>861</v>
      </c>
      <c r="L4510" t="s">
        <v>31</v>
      </c>
      <c r="M4510">
        <f>'Venteo_ Blowdown'!AN53</f>
        <v>0</v>
      </c>
      <c r="N4510">
        <f>IFERROR(IF(L4510="CO2",M4510,IF(L4510="CH4",M4510*Hoja1!$C$19,BASEDEDATOS!M4510*Hoja1!$C$20)),0)</f>
        <v>0</v>
      </c>
    </row>
    <row r="4511" spans="2:14" x14ac:dyDescent="0.75">
      <c r="B4511" t="str">
        <f t="shared" si="52"/>
        <v>1B2aii</v>
      </c>
      <c r="C4511" t="str">
        <f>Hoja1!$C$31</f>
        <v>CRUDO</v>
      </c>
      <c r="D4511" t="s">
        <v>13</v>
      </c>
      <c r="E4511" t="s">
        <v>320</v>
      </c>
      <c r="F4511" t="s">
        <v>861</v>
      </c>
      <c r="L4511" t="s">
        <v>31</v>
      </c>
      <c r="M4511">
        <f>'Venteo_ Blowdown'!AN54</f>
        <v>0</v>
      </c>
      <c r="N4511">
        <f>IFERROR(IF(L4511="CO2",M4511,IF(L4511="CH4",M4511*Hoja1!$C$19,BASEDEDATOS!M4511*Hoja1!$C$20)),0)</f>
        <v>0</v>
      </c>
    </row>
    <row r="4512" spans="2:14" x14ac:dyDescent="0.75">
      <c r="B4512" t="str">
        <f t="shared" si="52"/>
        <v>1B2aii</v>
      </c>
      <c r="C4512" t="str">
        <f>Hoja1!$C$31</f>
        <v>CRUDO</v>
      </c>
      <c r="D4512" t="s">
        <v>13</v>
      </c>
      <c r="E4512" t="s">
        <v>320</v>
      </c>
      <c r="F4512" t="s">
        <v>861</v>
      </c>
      <c r="L4512" t="s">
        <v>31</v>
      </c>
      <c r="M4512">
        <f>'Venteo_ Blowdown'!AN55</f>
        <v>0</v>
      </c>
      <c r="N4512">
        <f>IFERROR(IF(L4512="CO2",M4512,IF(L4512="CH4",M4512*Hoja1!$C$19,BASEDEDATOS!M4512*Hoja1!$C$20)),0)</f>
        <v>0</v>
      </c>
    </row>
    <row r="4513" spans="2:14" x14ac:dyDescent="0.75">
      <c r="B4513" t="str">
        <f t="shared" si="52"/>
        <v>1B2aii</v>
      </c>
      <c r="C4513" t="str">
        <f>Hoja1!$C$31</f>
        <v>CRUDO</v>
      </c>
      <c r="D4513" t="s">
        <v>13</v>
      </c>
      <c r="E4513" t="s">
        <v>320</v>
      </c>
      <c r="F4513" t="s">
        <v>861</v>
      </c>
      <c r="L4513" t="s">
        <v>31</v>
      </c>
      <c r="M4513">
        <f>'Venteo_ Blowdown'!AN56</f>
        <v>0</v>
      </c>
      <c r="N4513">
        <f>IFERROR(IF(L4513="CO2",M4513,IF(L4513="CH4",M4513*Hoja1!$C$19,BASEDEDATOS!M4513*Hoja1!$C$20)),0)</f>
        <v>0</v>
      </c>
    </row>
    <row r="4514" spans="2:14" x14ac:dyDescent="0.75">
      <c r="B4514" t="str">
        <f t="shared" si="52"/>
        <v>1B2aii</v>
      </c>
      <c r="C4514" t="str">
        <f>Hoja1!$C$31</f>
        <v>CRUDO</v>
      </c>
      <c r="D4514" t="s">
        <v>13</v>
      </c>
      <c r="E4514" t="s">
        <v>320</v>
      </c>
      <c r="F4514" t="s">
        <v>861</v>
      </c>
      <c r="L4514" t="s">
        <v>31</v>
      </c>
      <c r="M4514">
        <f>'Venteo_ Blowdown'!AN57</f>
        <v>0</v>
      </c>
      <c r="N4514">
        <f>IFERROR(IF(L4514="CO2",M4514,IF(L4514="CH4",M4514*Hoja1!$C$19,BASEDEDATOS!M4514*Hoja1!$C$20)),0)</f>
        <v>0</v>
      </c>
    </row>
    <row r="4515" spans="2:14" x14ac:dyDescent="0.75">
      <c r="B4515" t="str">
        <f t="shared" ref="B4515:B4578" si="53">IF(C4515="CRUDO","1B2aii","1B2bii")</f>
        <v>1B2aii</v>
      </c>
      <c r="C4515" t="str">
        <f>Hoja1!$C$31</f>
        <v>CRUDO</v>
      </c>
      <c r="D4515" t="s">
        <v>13</v>
      </c>
      <c r="E4515" t="s">
        <v>320</v>
      </c>
      <c r="F4515" t="s">
        <v>861</v>
      </c>
      <c r="L4515" t="s">
        <v>31</v>
      </c>
      <c r="M4515">
        <f>'Venteo_ Blowdown'!AN58</f>
        <v>0</v>
      </c>
      <c r="N4515">
        <f>IFERROR(IF(L4515="CO2",M4515,IF(L4515="CH4",M4515*Hoja1!$C$19,BASEDEDATOS!M4515*Hoja1!$C$20)),0)</f>
        <v>0</v>
      </c>
    </row>
    <row r="4516" spans="2:14" x14ac:dyDescent="0.75">
      <c r="B4516" t="str">
        <f t="shared" si="53"/>
        <v>1B2aii</v>
      </c>
      <c r="C4516" t="str">
        <f>Hoja1!$C$31</f>
        <v>CRUDO</v>
      </c>
      <c r="D4516" t="s">
        <v>13</v>
      </c>
      <c r="E4516" t="s">
        <v>320</v>
      </c>
      <c r="F4516" t="s">
        <v>861</v>
      </c>
      <c r="L4516" t="s">
        <v>31</v>
      </c>
      <c r="M4516">
        <f>'Venteo_ Blowdown'!AN59</f>
        <v>0</v>
      </c>
      <c r="N4516">
        <f>IFERROR(IF(L4516="CO2",M4516,IF(L4516="CH4",M4516*Hoja1!$C$19,BASEDEDATOS!M4516*Hoja1!$C$20)),0)</f>
        <v>0</v>
      </c>
    </row>
    <row r="4517" spans="2:14" x14ac:dyDescent="0.75">
      <c r="B4517" t="str">
        <f t="shared" si="53"/>
        <v>1B2aii</v>
      </c>
      <c r="C4517" t="str">
        <f>Hoja1!$C$31</f>
        <v>CRUDO</v>
      </c>
      <c r="D4517" t="s">
        <v>13</v>
      </c>
      <c r="E4517" t="s">
        <v>320</v>
      </c>
      <c r="F4517" t="s">
        <v>861</v>
      </c>
      <c r="L4517" t="s">
        <v>31</v>
      </c>
      <c r="M4517">
        <f>'Venteo_ Blowdown'!AN60</f>
        <v>0</v>
      </c>
      <c r="N4517">
        <f>IFERROR(IF(L4517="CO2",M4517,IF(L4517="CH4",M4517*Hoja1!$C$19,BASEDEDATOS!M4517*Hoja1!$C$20)),0)</f>
        <v>0</v>
      </c>
    </row>
    <row r="4518" spans="2:14" x14ac:dyDescent="0.75">
      <c r="B4518" t="str">
        <f t="shared" si="53"/>
        <v>1B2aii</v>
      </c>
      <c r="C4518" t="str">
        <f>Hoja1!$C$31</f>
        <v>CRUDO</v>
      </c>
      <c r="D4518" t="s">
        <v>13</v>
      </c>
      <c r="E4518" t="s">
        <v>320</v>
      </c>
      <c r="F4518" t="s">
        <v>861</v>
      </c>
      <c r="L4518" t="s">
        <v>31</v>
      </c>
      <c r="M4518">
        <f>'Venteo_ Blowdown'!AN61</f>
        <v>0</v>
      </c>
      <c r="N4518">
        <f>IFERROR(IF(L4518="CO2",M4518,IF(L4518="CH4",M4518*Hoja1!$C$19,BASEDEDATOS!M4518*Hoja1!$C$20)),0)</f>
        <v>0</v>
      </c>
    </row>
    <row r="4519" spans="2:14" x14ac:dyDescent="0.75">
      <c r="B4519" t="str">
        <f t="shared" si="53"/>
        <v>1B2aii</v>
      </c>
      <c r="C4519" t="str">
        <f>Hoja1!$C$31</f>
        <v>CRUDO</v>
      </c>
      <c r="D4519" t="s">
        <v>13</v>
      </c>
      <c r="E4519" t="s">
        <v>320</v>
      </c>
      <c r="F4519" t="s">
        <v>861</v>
      </c>
      <c r="L4519" t="s">
        <v>31</v>
      </c>
      <c r="M4519">
        <f>'Venteo_ Blowdown'!AN62</f>
        <v>0</v>
      </c>
      <c r="N4519">
        <f>IFERROR(IF(L4519="CO2",M4519,IF(L4519="CH4",M4519*Hoja1!$C$19,BASEDEDATOS!M4519*Hoja1!$C$20)),0)</f>
        <v>0</v>
      </c>
    </row>
    <row r="4520" spans="2:14" x14ac:dyDescent="0.75">
      <c r="B4520" t="str">
        <f t="shared" si="53"/>
        <v>1B2aii</v>
      </c>
      <c r="C4520" t="str">
        <f>Hoja1!$C$31</f>
        <v>CRUDO</v>
      </c>
      <c r="D4520" t="s">
        <v>13</v>
      </c>
      <c r="E4520" t="s">
        <v>320</v>
      </c>
      <c r="F4520" t="s">
        <v>861</v>
      </c>
      <c r="L4520" t="s">
        <v>31</v>
      </c>
      <c r="M4520">
        <f>'Venteo_ Blowdown'!AN63</f>
        <v>0</v>
      </c>
      <c r="N4520">
        <f>IFERROR(IF(L4520="CO2",M4520,IF(L4520="CH4",M4520*Hoja1!$C$19,BASEDEDATOS!M4520*Hoja1!$C$20)),0)</f>
        <v>0</v>
      </c>
    </row>
    <row r="4521" spans="2:14" x14ac:dyDescent="0.75">
      <c r="B4521" t="str">
        <f t="shared" si="53"/>
        <v>1B2aii</v>
      </c>
      <c r="C4521" t="str">
        <f>Hoja1!$C$31</f>
        <v>CRUDO</v>
      </c>
      <c r="D4521" t="s">
        <v>13</v>
      </c>
      <c r="E4521" t="s">
        <v>320</v>
      </c>
      <c r="F4521" t="s">
        <v>861</v>
      </c>
      <c r="L4521" t="s">
        <v>31</v>
      </c>
      <c r="M4521">
        <f>'Venteo_ Blowdown'!AN64</f>
        <v>0</v>
      </c>
      <c r="N4521">
        <f>IFERROR(IF(L4521="CO2",M4521,IF(L4521="CH4",M4521*Hoja1!$C$19,BASEDEDATOS!M4521*Hoja1!$C$20)),0)</f>
        <v>0</v>
      </c>
    </row>
    <row r="4522" spans="2:14" x14ac:dyDescent="0.75">
      <c r="B4522" t="str">
        <f t="shared" si="53"/>
        <v>1B2aii</v>
      </c>
      <c r="C4522" t="str">
        <f>Hoja1!$C$31</f>
        <v>CRUDO</v>
      </c>
      <c r="D4522" t="s">
        <v>13</v>
      </c>
      <c r="E4522" t="s">
        <v>320</v>
      </c>
      <c r="F4522" t="s">
        <v>861</v>
      </c>
      <c r="L4522" t="s">
        <v>31</v>
      </c>
      <c r="M4522">
        <f>'Venteo_ Blowdown'!AN65</f>
        <v>0</v>
      </c>
      <c r="N4522">
        <f>IFERROR(IF(L4522="CO2",M4522,IF(L4522="CH4",M4522*Hoja1!$C$19,BASEDEDATOS!M4522*Hoja1!$C$20)),0)</f>
        <v>0</v>
      </c>
    </row>
    <row r="4523" spans="2:14" x14ac:dyDescent="0.75">
      <c r="B4523" t="str">
        <f t="shared" si="53"/>
        <v>1B2aii</v>
      </c>
      <c r="C4523" t="str">
        <f>Hoja1!$C$31</f>
        <v>CRUDO</v>
      </c>
      <c r="D4523" t="s">
        <v>13</v>
      </c>
      <c r="E4523" t="s">
        <v>320</v>
      </c>
      <c r="F4523" t="s">
        <v>861</v>
      </c>
      <c r="L4523" t="s">
        <v>31</v>
      </c>
      <c r="M4523">
        <f>'Venteo_ Blowdown'!AN66</f>
        <v>0</v>
      </c>
      <c r="N4523">
        <f>IFERROR(IF(L4523="CO2",M4523,IF(L4523="CH4",M4523*Hoja1!$C$19,BASEDEDATOS!M4523*Hoja1!$C$20)),0)</f>
        <v>0</v>
      </c>
    </row>
    <row r="4524" spans="2:14" x14ac:dyDescent="0.75">
      <c r="B4524" t="str">
        <f t="shared" si="53"/>
        <v>1B2aii</v>
      </c>
      <c r="C4524" t="str">
        <f>Hoja1!$C$31</f>
        <v>CRUDO</v>
      </c>
      <c r="D4524" t="s">
        <v>13</v>
      </c>
      <c r="E4524" t="s">
        <v>320</v>
      </c>
      <c r="F4524" t="s">
        <v>861</v>
      </c>
      <c r="L4524" t="s">
        <v>31</v>
      </c>
      <c r="M4524">
        <f>'Venteo_ Blowdown'!AN67</f>
        <v>0</v>
      </c>
      <c r="N4524">
        <f>IFERROR(IF(L4524="CO2",M4524,IF(L4524="CH4",M4524*Hoja1!$C$19,BASEDEDATOS!M4524*Hoja1!$C$20)),0)</f>
        <v>0</v>
      </c>
    </row>
    <row r="4525" spans="2:14" x14ac:dyDescent="0.75">
      <c r="B4525" t="str">
        <f t="shared" si="53"/>
        <v>1B2aii</v>
      </c>
      <c r="C4525" t="str">
        <f>Hoja1!$C$31</f>
        <v>CRUDO</v>
      </c>
      <c r="D4525" t="s">
        <v>13</v>
      </c>
      <c r="E4525" t="s">
        <v>320</v>
      </c>
      <c r="F4525" t="s">
        <v>861</v>
      </c>
      <c r="L4525" t="s">
        <v>31</v>
      </c>
      <c r="M4525">
        <f>'Venteo_ Blowdown'!AN68</f>
        <v>0</v>
      </c>
      <c r="N4525">
        <f>IFERROR(IF(L4525="CO2",M4525,IF(L4525="CH4",M4525*Hoja1!$C$19,BASEDEDATOS!M4525*Hoja1!$C$20)),0)</f>
        <v>0</v>
      </c>
    </row>
    <row r="4526" spans="2:14" x14ac:dyDescent="0.75">
      <c r="B4526" t="str">
        <f t="shared" si="53"/>
        <v>1B2aii</v>
      </c>
      <c r="C4526" t="str">
        <f>Hoja1!$C$31</f>
        <v>CRUDO</v>
      </c>
      <c r="D4526" t="s">
        <v>13</v>
      </c>
      <c r="E4526" t="s">
        <v>320</v>
      </c>
      <c r="F4526" t="s">
        <v>861</v>
      </c>
      <c r="L4526" t="s">
        <v>31</v>
      </c>
      <c r="M4526">
        <f>'Venteo_ Blowdown'!AN69</f>
        <v>0</v>
      </c>
      <c r="N4526">
        <f>IFERROR(IF(L4526="CO2",M4526,IF(L4526="CH4",M4526*Hoja1!$C$19,BASEDEDATOS!M4526*Hoja1!$C$20)),0)</f>
        <v>0</v>
      </c>
    </row>
    <row r="4527" spans="2:14" x14ac:dyDescent="0.75">
      <c r="B4527" t="str">
        <f t="shared" si="53"/>
        <v>1B2aii</v>
      </c>
      <c r="C4527" t="str">
        <f>Hoja1!$C$31</f>
        <v>CRUDO</v>
      </c>
      <c r="D4527" t="s">
        <v>13</v>
      </c>
      <c r="E4527" t="s">
        <v>320</v>
      </c>
      <c r="F4527" t="s">
        <v>861</v>
      </c>
      <c r="L4527" t="s">
        <v>31</v>
      </c>
      <c r="M4527">
        <f>'Venteo_ Blowdown'!AN70</f>
        <v>0</v>
      </c>
      <c r="N4527">
        <f>IFERROR(IF(L4527="CO2",M4527,IF(L4527="CH4",M4527*Hoja1!$C$19,BASEDEDATOS!M4527*Hoja1!$C$20)),0)</f>
        <v>0</v>
      </c>
    </row>
    <row r="4528" spans="2:14" x14ac:dyDescent="0.75">
      <c r="B4528" t="str">
        <f t="shared" si="53"/>
        <v>1B2aii</v>
      </c>
      <c r="C4528" t="str">
        <f>Hoja1!$C$31</f>
        <v>CRUDO</v>
      </c>
      <c r="D4528" t="s">
        <v>13</v>
      </c>
      <c r="E4528" t="s">
        <v>320</v>
      </c>
      <c r="F4528" t="s">
        <v>861</v>
      </c>
      <c r="L4528" t="s">
        <v>31</v>
      </c>
      <c r="M4528">
        <f>'Venteo_ Blowdown'!AN71</f>
        <v>0</v>
      </c>
      <c r="N4528">
        <f>IFERROR(IF(L4528="CO2",M4528,IF(L4528="CH4",M4528*Hoja1!$C$19,BASEDEDATOS!M4528*Hoja1!$C$20)),0)</f>
        <v>0</v>
      </c>
    </row>
    <row r="4529" spans="2:14" x14ac:dyDescent="0.75">
      <c r="B4529" t="str">
        <f t="shared" si="53"/>
        <v>1B2aii</v>
      </c>
      <c r="C4529" t="str">
        <f>Hoja1!$C$31</f>
        <v>CRUDO</v>
      </c>
      <c r="D4529" t="s">
        <v>13</v>
      </c>
      <c r="E4529" t="s">
        <v>320</v>
      </c>
      <c r="F4529" t="s">
        <v>861</v>
      </c>
      <c r="L4529" t="s">
        <v>31</v>
      </c>
      <c r="M4529">
        <f>'Venteo_ Blowdown'!AN72</f>
        <v>0</v>
      </c>
      <c r="N4529">
        <f>IFERROR(IF(L4529="CO2",M4529,IF(L4529="CH4",M4529*Hoja1!$C$19,BASEDEDATOS!M4529*Hoja1!$C$20)),0)</f>
        <v>0</v>
      </c>
    </row>
    <row r="4530" spans="2:14" x14ac:dyDescent="0.75">
      <c r="B4530" t="str">
        <f t="shared" si="53"/>
        <v>1B2aii</v>
      </c>
      <c r="C4530" t="str">
        <f>Hoja1!$C$31</f>
        <v>CRUDO</v>
      </c>
      <c r="D4530" t="s">
        <v>13</v>
      </c>
      <c r="E4530" t="s">
        <v>320</v>
      </c>
      <c r="F4530" t="s">
        <v>861</v>
      </c>
      <c r="L4530" t="s">
        <v>31</v>
      </c>
      <c r="M4530">
        <f>'Venteo_ Blowdown'!AN73</f>
        <v>0</v>
      </c>
      <c r="N4530">
        <f>IFERROR(IF(L4530="CO2",M4530,IF(L4530="CH4",M4530*Hoja1!$C$19,BASEDEDATOS!M4530*Hoja1!$C$20)),0)</f>
        <v>0</v>
      </c>
    </row>
    <row r="4531" spans="2:14" x14ac:dyDescent="0.75">
      <c r="B4531" t="str">
        <f t="shared" si="53"/>
        <v>1B2aii</v>
      </c>
      <c r="C4531" t="str">
        <f>Hoja1!$C$31</f>
        <v>CRUDO</v>
      </c>
      <c r="D4531" t="s">
        <v>13</v>
      </c>
      <c r="E4531" t="s">
        <v>320</v>
      </c>
      <c r="F4531" t="s">
        <v>861</v>
      </c>
      <c r="L4531" t="s">
        <v>31</v>
      </c>
      <c r="M4531">
        <f>'Venteo_ Blowdown'!AN74</f>
        <v>0</v>
      </c>
      <c r="N4531">
        <f>IFERROR(IF(L4531="CO2",M4531,IF(L4531="CH4",M4531*Hoja1!$C$19,BASEDEDATOS!M4531*Hoja1!$C$20)),0)</f>
        <v>0</v>
      </c>
    </row>
    <row r="4532" spans="2:14" x14ac:dyDescent="0.75">
      <c r="B4532" t="str">
        <f t="shared" si="53"/>
        <v>1B2aii</v>
      </c>
      <c r="C4532" t="str">
        <f>Hoja1!$C$31</f>
        <v>CRUDO</v>
      </c>
      <c r="D4532" t="s">
        <v>13</v>
      </c>
      <c r="E4532" t="s">
        <v>320</v>
      </c>
      <c r="F4532" t="s">
        <v>861</v>
      </c>
      <c r="L4532" t="s">
        <v>31</v>
      </c>
      <c r="M4532">
        <f>'Venteo_ Blowdown'!AN75</f>
        <v>0</v>
      </c>
      <c r="N4532">
        <f>IFERROR(IF(L4532="CO2",M4532,IF(L4532="CH4",M4532*Hoja1!$C$19,BASEDEDATOS!M4532*Hoja1!$C$20)),0)</f>
        <v>0</v>
      </c>
    </row>
    <row r="4533" spans="2:14" x14ac:dyDescent="0.75">
      <c r="B4533" t="str">
        <f t="shared" si="53"/>
        <v>1B2aii</v>
      </c>
      <c r="C4533" t="str">
        <f>Hoja1!$C$31</f>
        <v>CRUDO</v>
      </c>
      <c r="D4533" t="s">
        <v>13</v>
      </c>
      <c r="E4533" t="s">
        <v>320</v>
      </c>
      <c r="F4533" t="s">
        <v>861</v>
      </c>
      <c r="L4533" t="s">
        <v>31</v>
      </c>
      <c r="M4533">
        <f>'Venteo_ Blowdown'!AN76</f>
        <v>0</v>
      </c>
      <c r="N4533">
        <f>IFERROR(IF(L4533="CO2",M4533,IF(L4533="CH4",M4533*Hoja1!$C$19,BASEDEDATOS!M4533*Hoja1!$C$20)),0)</f>
        <v>0</v>
      </c>
    </row>
    <row r="4534" spans="2:14" x14ac:dyDescent="0.75">
      <c r="B4534" t="str">
        <f t="shared" si="53"/>
        <v>1B2aii</v>
      </c>
      <c r="C4534" t="str">
        <f>Hoja1!$C$31</f>
        <v>CRUDO</v>
      </c>
      <c r="D4534" t="s">
        <v>13</v>
      </c>
      <c r="E4534" t="s">
        <v>320</v>
      </c>
      <c r="F4534" t="s">
        <v>861</v>
      </c>
      <c r="L4534" t="s">
        <v>31</v>
      </c>
      <c r="M4534">
        <f>'Venteo_ Blowdown'!AN77</f>
        <v>0</v>
      </c>
      <c r="N4534">
        <f>IFERROR(IF(L4534="CO2",M4534,IF(L4534="CH4",M4534*Hoja1!$C$19,BASEDEDATOS!M4534*Hoja1!$C$20)),0)</f>
        <v>0</v>
      </c>
    </row>
    <row r="4535" spans="2:14" x14ac:dyDescent="0.75">
      <c r="B4535" t="str">
        <f t="shared" si="53"/>
        <v>1B2aii</v>
      </c>
      <c r="C4535" t="str">
        <f>Hoja1!$C$31</f>
        <v>CRUDO</v>
      </c>
      <c r="D4535" t="s">
        <v>13</v>
      </c>
      <c r="E4535" t="s">
        <v>320</v>
      </c>
      <c r="F4535" t="s">
        <v>861</v>
      </c>
      <c r="L4535" t="s">
        <v>31</v>
      </c>
      <c r="M4535">
        <f>'Venteo_ Blowdown'!AN78</f>
        <v>0</v>
      </c>
      <c r="N4535">
        <f>IFERROR(IF(L4535="CO2",M4535,IF(L4535="CH4",M4535*Hoja1!$C$19,BASEDEDATOS!M4535*Hoja1!$C$20)),0)</f>
        <v>0</v>
      </c>
    </row>
    <row r="4536" spans="2:14" x14ac:dyDescent="0.75">
      <c r="B4536" t="str">
        <f t="shared" si="53"/>
        <v>1B2aii</v>
      </c>
      <c r="C4536" t="str">
        <f>Hoja1!$C$31</f>
        <v>CRUDO</v>
      </c>
      <c r="D4536" t="s">
        <v>13</v>
      </c>
      <c r="E4536" t="s">
        <v>320</v>
      </c>
      <c r="F4536" t="s">
        <v>861</v>
      </c>
      <c r="L4536" t="s">
        <v>31</v>
      </c>
      <c r="M4536">
        <f>'Venteo_ Blowdown'!AN79</f>
        <v>0</v>
      </c>
      <c r="N4536">
        <f>IFERROR(IF(L4536="CO2",M4536,IF(L4536="CH4",M4536*Hoja1!$C$19,BASEDEDATOS!M4536*Hoja1!$C$20)),0)</f>
        <v>0</v>
      </c>
    </row>
    <row r="4537" spans="2:14" x14ac:dyDescent="0.75">
      <c r="B4537" t="str">
        <f t="shared" si="53"/>
        <v>1B2aii</v>
      </c>
      <c r="C4537" t="str">
        <f>Hoja1!$C$31</f>
        <v>CRUDO</v>
      </c>
      <c r="D4537" t="s">
        <v>13</v>
      </c>
      <c r="E4537" t="s">
        <v>320</v>
      </c>
      <c r="F4537" t="s">
        <v>861</v>
      </c>
      <c r="L4537" t="s">
        <v>31</v>
      </c>
      <c r="M4537">
        <f>'Venteo_ Blowdown'!AN80</f>
        <v>0</v>
      </c>
      <c r="N4537">
        <f>IFERROR(IF(L4537="CO2",M4537,IF(L4537="CH4",M4537*Hoja1!$C$19,BASEDEDATOS!M4537*Hoja1!$C$20)),0)</f>
        <v>0</v>
      </c>
    </row>
    <row r="4538" spans="2:14" x14ac:dyDescent="0.75">
      <c r="B4538" t="str">
        <f t="shared" si="53"/>
        <v>1B2aii</v>
      </c>
      <c r="C4538" t="str">
        <f>Hoja1!$C$31</f>
        <v>CRUDO</v>
      </c>
      <c r="D4538" t="s">
        <v>13</v>
      </c>
      <c r="E4538" t="s">
        <v>320</v>
      </c>
      <c r="F4538" t="s">
        <v>861</v>
      </c>
      <c r="L4538" t="s">
        <v>31</v>
      </c>
      <c r="M4538">
        <f>'Venteo_ Blowdown'!AN81</f>
        <v>0</v>
      </c>
      <c r="N4538">
        <f>IFERROR(IF(L4538="CO2",M4538,IF(L4538="CH4",M4538*Hoja1!$C$19,BASEDEDATOS!M4538*Hoja1!$C$20)),0)</f>
        <v>0</v>
      </c>
    </row>
    <row r="4539" spans="2:14" x14ac:dyDescent="0.75">
      <c r="B4539" t="str">
        <f t="shared" si="53"/>
        <v>1B2aii</v>
      </c>
      <c r="C4539" t="str">
        <f>Hoja1!$C$31</f>
        <v>CRUDO</v>
      </c>
      <c r="D4539" t="s">
        <v>13</v>
      </c>
      <c r="E4539" t="s">
        <v>320</v>
      </c>
      <c r="F4539" t="s">
        <v>861</v>
      </c>
      <c r="L4539" t="s">
        <v>31</v>
      </c>
      <c r="M4539">
        <f>'Venteo_ Blowdown'!AN82</f>
        <v>0</v>
      </c>
      <c r="N4539">
        <f>IFERROR(IF(L4539="CO2",M4539,IF(L4539="CH4",M4539*Hoja1!$C$19,BASEDEDATOS!M4539*Hoja1!$C$20)),0)</f>
        <v>0</v>
      </c>
    </row>
    <row r="4540" spans="2:14" x14ac:dyDescent="0.75">
      <c r="B4540" t="str">
        <f t="shared" si="53"/>
        <v>1B2aii</v>
      </c>
      <c r="C4540" t="str">
        <f>Hoja1!$C$31</f>
        <v>CRUDO</v>
      </c>
      <c r="D4540" t="s">
        <v>13</v>
      </c>
      <c r="E4540" t="s">
        <v>320</v>
      </c>
      <c r="F4540" t="s">
        <v>861</v>
      </c>
      <c r="L4540" t="s">
        <v>31</v>
      </c>
      <c r="M4540">
        <f>'Venteo_ Blowdown'!AN83</f>
        <v>0</v>
      </c>
      <c r="N4540">
        <f>IFERROR(IF(L4540="CO2",M4540,IF(L4540="CH4",M4540*Hoja1!$C$19,BASEDEDATOS!M4540*Hoja1!$C$20)),0)</f>
        <v>0</v>
      </c>
    </row>
    <row r="4541" spans="2:14" x14ac:dyDescent="0.75">
      <c r="B4541" t="str">
        <f t="shared" si="53"/>
        <v>1B2aii</v>
      </c>
      <c r="C4541" t="str">
        <f>Hoja1!$C$31</f>
        <v>CRUDO</v>
      </c>
      <c r="D4541" t="s">
        <v>13</v>
      </c>
      <c r="E4541" t="s">
        <v>320</v>
      </c>
      <c r="F4541" t="s">
        <v>861</v>
      </c>
      <c r="L4541" t="s">
        <v>31</v>
      </c>
      <c r="M4541">
        <f>'Venteo_ Blowdown'!AN84</f>
        <v>0</v>
      </c>
      <c r="N4541">
        <f>IFERROR(IF(L4541="CO2",M4541,IF(L4541="CH4",M4541*Hoja1!$C$19,BASEDEDATOS!M4541*Hoja1!$C$20)),0)</f>
        <v>0</v>
      </c>
    </row>
    <row r="4542" spans="2:14" x14ac:dyDescent="0.75">
      <c r="B4542" t="str">
        <f t="shared" si="53"/>
        <v>1B2aii</v>
      </c>
      <c r="C4542" t="str">
        <f>Hoja1!$C$31</f>
        <v>CRUDO</v>
      </c>
      <c r="D4542" t="s">
        <v>13</v>
      </c>
      <c r="E4542" t="s">
        <v>320</v>
      </c>
      <c r="F4542" t="s">
        <v>861</v>
      </c>
      <c r="L4542" t="s">
        <v>31</v>
      </c>
      <c r="M4542">
        <f>'Venteo_ Blowdown'!AN85</f>
        <v>0</v>
      </c>
      <c r="N4542">
        <f>IFERROR(IF(L4542="CO2",M4542,IF(L4542="CH4",M4542*Hoja1!$C$19,BASEDEDATOS!M4542*Hoja1!$C$20)),0)</f>
        <v>0</v>
      </c>
    </row>
    <row r="4543" spans="2:14" x14ac:dyDescent="0.75">
      <c r="B4543" t="str">
        <f t="shared" si="53"/>
        <v>1B2aii</v>
      </c>
      <c r="C4543" t="str">
        <f>Hoja1!$C$31</f>
        <v>CRUDO</v>
      </c>
      <c r="D4543" t="s">
        <v>13</v>
      </c>
      <c r="E4543" t="s">
        <v>320</v>
      </c>
      <c r="F4543" t="s">
        <v>861</v>
      </c>
      <c r="L4543" t="s">
        <v>31</v>
      </c>
      <c r="M4543">
        <f>'Venteo_ Blowdown'!AN86</f>
        <v>0</v>
      </c>
      <c r="N4543">
        <f>IFERROR(IF(L4543="CO2",M4543,IF(L4543="CH4",M4543*Hoja1!$C$19,BASEDEDATOS!M4543*Hoja1!$C$20)),0)</f>
        <v>0</v>
      </c>
    </row>
    <row r="4544" spans="2:14" x14ac:dyDescent="0.75">
      <c r="B4544" t="str">
        <f t="shared" si="53"/>
        <v>1B2aii</v>
      </c>
      <c r="C4544" t="str">
        <f>Hoja1!$C$31</f>
        <v>CRUDO</v>
      </c>
      <c r="D4544" t="s">
        <v>13</v>
      </c>
      <c r="E4544" t="s">
        <v>320</v>
      </c>
      <c r="F4544" t="s">
        <v>861</v>
      </c>
      <c r="L4544" t="s">
        <v>31</v>
      </c>
      <c r="M4544">
        <f>'Venteo_ Blowdown'!AN87</f>
        <v>0</v>
      </c>
      <c r="N4544">
        <f>IFERROR(IF(L4544="CO2",M4544,IF(L4544="CH4",M4544*Hoja1!$C$19,BASEDEDATOS!M4544*Hoja1!$C$20)),0)</f>
        <v>0</v>
      </c>
    </row>
    <row r="4545" spans="2:14" x14ac:dyDescent="0.75">
      <c r="B4545" t="str">
        <f t="shared" si="53"/>
        <v>1B2aii</v>
      </c>
      <c r="C4545" t="str">
        <f>Hoja1!$C$31</f>
        <v>CRUDO</v>
      </c>
      <c r="D4545" t="s">
        <v>13</v>
      </c>
      <c r="E4545" t="s">
        <v>320</v>
      </c>
      <c r="F4545" t="s">
        <v>861</v>
      </c>
      <c r="L4545" t="s">
        <v>31</v>
      </c>
      <c r="M4545">
        <f>'Venteo_ Blowdown'!AN88</f>
        <v>0</v>
      </c>
      <c r="N4545">
        <f>IFERROR(IF(L4545="CO2",M4545,IF(L4545="CH4",M4545*Hoja1!$C$19,BASEDEDATOS!M4545*Hoja1!$C$20)),0)</f>
        <v>0</v>
      </c>
    </row>
    <row r="4546" spans="2:14" x14ac:dyDescent="0.75">
      <c r="B4546" t="str">
        <f t="shared" si="53"/>
        <v>1B2aii</v>
      </c>
      <c r="C4546" t="str">
        <f>Hoja1!$C$31</f>
        <v>CRUDO</v>
      </c>
      <c r="D4546" t="s">
        <v>13</v>
      </c>
      <c r="E4546" t="s">
        <v>320</v>
      </c>
      <c r="F4546" t="s">
        <v>861</v>
      </c>
      <c r="L4546" t="s">
        <v>31</v>
      </c>
      <c r="M4546">
        <f>'Venteo_ Blowdown'!AN89</f>
        <v>0</v>
      </c>
      <c r="N4546">
        <f>IFERROR(IF(L4546="CO2",M4546,IF(L4546="CH4",M4546*Hoja1!$C$19,BASEDEDATOS!M4546*Hoja1!$C$20)),0)</f>
        <v>0</v>
      </c>
    </row>
    <row r="4547" spans="2:14" x14ac:dyDescent="0.75">
      <c r="B4547" t="str">
        <f t="shared" si="53"/>
        <v>1B2aii</v>
      </c>
      <c r="C4547" t="str">
        <f>Hoja1!$C$31</f>
        <v>CRUDO</v>
      </c>
      <c r="D4547" t="s">
        <v>13</v>
      </c>
      <c r="E4547" t="s">
        <v>320</v>
      </c>
      <c r="F4547" t="s">
        <v>861</v>
      </c>
      <c r="L4547" t="s">
        <v>31</v>
      </c>
      <c r="M4547">
        <f>'Venteo_ Blowdown'!AN90</f>
        <v>0</v>
      </c>
      <c r="N4547">
        <f>IFERROR(IF(L4547="CO2",M4547,IF(L4547="CH4",M4547*Hoja1!$C$19,BASEDEDATOS!M4547*Hoja1!$C$20)),0)</f>
        <v>0</v>
      </c>
    </row>
    <row r="4548" spans="2:14" x14ac:dyDescent="0.75">
      <c r="B4548" t="str">
        <f t="shared" si="53"/>
        <v>1B2aii</v>
      </c>
      <c r="C4548" t="str">
        <f>Hoja1!$C$31</f>
        <v>CRUDO</v>
      </c>
      <c r="D4548" t="s">
        <v>13</v>
      </c>
      <c r="E4548" t="s">
        <v>320</v>
      </c>
      <c r="F4548" t="s">
        <v>861</v>
      </c>
      <c r="L4548" t="s">
        <v>31</v>
      </c>
      <c r="M4548">
        <f>'Venteo_ Blowdown'!AN91</f>
        <v>0</v>
      </c>
      <c r="N4548">
        <f>IFERROR(IF(L4548="CO2",M4548,IF(L4548="CH4",M4548*Hoja1!$C$19,BASEDEDATOS!M4548*Hoja1!$C$20)),0)</f>
        <v>0</v>
      </c>
    </row>
    <row r="4549" spans="2:14" x14ac:dyDescent="0.75">
      <c r="B4549" t="str">
        <f t="shared" si="53"/>
        <v>1B2aii</v>
      </c>
      <c r="C4549" t="str">
        <f>Hoja1!$C$31</f>
        <v>CRUDO</v>
      </c>
      <c r="D4549" t="s">
        <v>13</v>
      </c>
      <c r="E4549" t="s">
        <v>320</v>
      </c>
      <c r="F4549" t="s">
        <v>861</v>
      </c>
      <c r="L4549" t="s">
        <v>31</v>
      </c>
      <c r="M4549">
        <f>'Venteo_ Blowdown'!AN92</f>
        <v>0</v>
      </c>
      <c r="N4549">
        <f>IFERROR(IF(L4549="CO2",M4549,IF(L4549="CH4",M4549*Hoja1!$C$19,BASEDEDATOS!M4549*Hoja1!$C$20)),0)</f>
        <v>0</v>
      </c>
    </row>
    <row r="4550" spans="2:14" x14ac:dyDescent="0.75">
      <c r="B4550" t="str">
        <f t="shared" si="53"/>
        <v>1B2aii</v>
      </c>
      <c r="C4550" t="str">
        <f>Hoja1!$C$31</f>
        <v>CRUDO</v>
      </c>
      <c r="D4550" t="s">
        <v>13</v>
      </c>
      <c r="E4550" t="s">
        <v>320</v>
      </c>
      <c r="F4550" t="s">
        <v>861</v>
      </c>
      <c r="L4550" t="s">
        <v>31</v>
      </c>
      <c r="M4550">
        <f>'Venteo_ Blowdown'!AN93</f>
        <v>0</v>
      </c>
      <c r="N4550">
        <f>IFERROR(IF(L4550="CO2",M4550,IF(L4550="CH4",M4550*Hoja1!$C$19,BASEDEDATOS!M4550*Hoja1!$C$20)),0)</f>
        <v>0</v>
      </c>
    </row>
    <row r="4551" spans="2:14" x14ac:dyDescent="0.75">
      <c r="B4551" t="str">
        <f t="shared" si="53"/>
        <v>1B2aii</v>
      </c>
      <c r="C4551" t="str">
        <f>Hoja1!$C$31</f>
        <v>CRUDO</v>
      </c>
      <c r="D4551" t="s">
        <v>13</v>
      </c>
      <c r="E4551" t="s">
        <v>320</v>
      </c>
      <c r="F4551" t="s">
        <v>861</v>
      </c>
      <c r="L4551" t="s">
        <v>31</v>
      </c>
      <c r="M4551">
        <f>'Venteo_ Blowdown'!AN94</f>
        <v>0</v>
      </c>
      <c r="N4551">
        <f>IFERROR(IF(L4551="CO2",M4551,IF(L4551="CH4",M4551*Hoja1!$C$19,BASEDEDATOS!M4551*Hoja1!$C$20)),0)</f>
        <v>0</v>
      </c>
    </row>
    <row r="4552" spans="2:14" x14ac:dyDescent="0.75">
      <c r="B4552" t="str">
        <f t="shared" si="53"/>
        <v>1B2aii</v>
      </c>
      <c r="C4552" t="str">
        <f>Hoja1!$C$31</f>
        <v>CRUDO</v>
      </c>
      <c r="D4552" t="s">
        <v>13</v>
      </c>
      <c r="E4552" t="s">
        <v>320</v>
      </c>
      <c r="F4552" t="s">
        <v>861</v>
      </c>
      <c r="L4552" t="s">
        <v>31</v>
      </c>
      <c r="M4552">
        <f>'Venteo_ Blowdown'!AN95</f>
        <v>0</v>
      </c>
      <c r="N4552">
        <f>IFERROR(IF(L4552="CO2",M4552,IF(L4552="CH4",M4552*Hoja1!$C$19,BASEDEDATOS!M4552*Hoja1!$C$20)),0)</f>
        <v>0</v>
      </c>
    </row>
    <row r="4553" spans="2:14" x14ac:dyDescent="0.75">
      <c r="B4553" t="str">
        <f t="shared" si="53"/>
        <v>1B2aii</v>
      </c>
      <c r="C4553" t="str">
        <f>Hoja1!$C$31</f>
        <v>CRUDO</v>
      </c>
      <c r="D4553" t="s">
        <v>13</v>
      </c>
      <c r="E4553" t="s">
        <v>320</v>
      </c>
      <c r="F4553" t="s">
        <v>861</v>
      </c>
      <c r="L4553" t="s">
        <v>31</v>
      </c>
      <c r="M4553">
        <f>'Venteo_ Blowdown'!AN96</f>
        <v>0</v>
      </c>
      <c r="N4553">
        <f>IFERROR(IF(L4553="CO2",M4553,IF(L4553="CH4",M4553*Hoja1!$C$19,BASEDEDATOS!M4553*Hoja1!$C$20)),0)</f>
        <v>0</v>
      </c>
    </row>
    <row r="4554" spans="2:14" x14ac:dyDescent="0.75">
      <c r="B4554" t="str">
        <f t="shared" si="53"/>
        <v>1B2aii</v>
      </c>
      <c r="C4554" t="str">
        <f>Hoja1!$C$31</f>
        <v>CRUDO</v>
      </c>
      <c r="D4554" t="s">
        <v>13</v>
      </c>
      <c r="E4554" t="s">
        <v>320</v>
      </c>
      <c r="F4554" t="s">
        <v>861</v>
      </c>
      <c r="L4554" t="s">
        <v>31</v>
      </c>
      <c r="M4554">
        <f>'Venteo_ Blowdown'!AN97</f>
        <v>0</v>
      </c>
      <c r="N4554">
        <f>IFERROR(IF(L4554="CO2",M4554,IF(L4554="CH4",M4554*Hoja1!$C$19,BASEDEDATOS!M4554*Hoja1!$C$20)),0)</f>
        <v>0</v>
      </c>
    </row>
    <row r="4555" spans="2:14" x14ac:dyDescent="0.75">
      <c r="B4555" t="str">
        <f t="shared" si="53"/>
        <v>1B2aii</v>
      </c>
      <c r="C4555" t="str">
        <f>Hoja1!$C$31</f>
        <v>CRUDO</v>
      </c>
      <c r="D4555" t="s">
        <v>13</v>
      </c>
      <c r="E4555" t="s">
        <v>320</v>
      </c>
      <c r="F4555" t="s">
        <v>861</v>
      </c>
      <c r="L4555" t="s">
        <v>31</v>
      </c>
      <c r="M4555">
        <f>'Venteo_ Blowdown'!AN98</f>
        <v>0</v>
      </c>
      <c r="N4555">
        <f>IFERROR(IF(L4555="CO2",M4555,IF(L4555="CH4",M4555*Hoja1!$C$19,BASEDEDATOS!M4555*Hoja1!$C$20)),0)</f>
        <v>0</v>
      </c>
    </row>
    <row r="4556" spans="2:14" x14ac:dyDescent="0.75">
      <c r="B4556" t="str">
        <f t="shared" si="53"/>
        <v>1B2aii</v>
      </c>
      <c r="C4556" t="str">
        <f>Hoja1!$C$31</f>
        <v>CRUDO</v>
      </c>
      <c r="D4556" t="s">
        <v>13</v>
      </c>
      <c r="E4556" t="s">
        <v>320</v>
      </c>
      <c r="F4556" t="s">
        <v>861</v>
      </c>
      <c r="L4556" t="s">
        <v>31</v>
      </c>
      <c r="M4556">
        <f>'Venteo_ Blowdown'!AN99</f>
        <v>0</v>
      </c>
      <c r="N4556">
        <f>IFERROR(IF(L4556="CO2",M4556,IF(L4556="CH4",M4556*Hoja1!$C$19,BASEDEDATOS!M4556*Hoja1!$C$20)),0)</f>
        <v>0</v>
      </c>
    </row>
    <row r="4557" spans="2:14" x14ac:dyDescent="0.75">
      <c r="B4557" t="str">
        <f t="shared" si="53"/>
        <v>1B2aii</v>
      </c>
      <c r="C4557" t="str">
        <f>Hoja1!$C$31</f>
        <v>CRUDO</v>
      </c>
      <c r="D4557" t="s">
        <v>13</v>
      </c>
      <c r="E4557" t="s">
        <v>320</v>
      </c>
      <c r="F4557" t="s">
        <v>861</v>
      </c>
      <c r="L4557" t="s">
        <v>31</v>
      </c>
      <c r="M4557">
        <f>'Venteo_ Blowdown'!AN100</f>
        <v>0</v>
      </c>
      <c r="N4557">
        <f>IFERROR(IF(L4557="CO2",M4557,IF(L4557="CH4",M4557*Hoja1!$C$19,BASEDEDATOS!M4557*Hoja1!$C$20)),0)</f>
        <v>0</v>
      </c>
    </row>
    <row r="4558" spans="2:14" x14ac:dyDescent="0.75">
      <c r="B4558" t="str">
        <f t="shared" si="53"/>
        <v>1B2aii</v>
      </c>
      <c r="C4558" t="str">
        <f>Hoja1!$C$31</f>
        <v>CRUDO</v>
      </c>
      <c r="D4558" t="s">
        <v>13</v>
      </c>
      <c r="E4558" t="s">
        <v>320</v>
      </c>
      <c r="F4558" t="s">
        <v>861</v>
      </c>
      <c r="L4558" t="s">
        <v>31</v>
      </c>
      <c r="M4558">
        <f>'Venteo_ Blowdown'!AN101</f>
        <v>0</v>
      </c>
      <c r="N4558">
        <f>IFERROR(IF(L4558="CO2",M4558,IF(L4558="CH4",M4558*Hoja1!$C$19,BASEDEDATOS!M4558*Hoja1!$C$20)),0)</f>
        <v>0</v>
      </c>
    </row>
    <row r="4559" spans="2:14" x14ac:dyDescent="0.75">
      <c r="B4559" t="str">
        <f t="shared" si="53"/>
        <v>1B2aii</v>
      </c>
      <c r="C4559" t="str">
        <f>Hoja1!$C$31</f>
        <v>CRUDO</v>
      </c>
      <c r="D4559" t="s">
        <v>13</v>
      </c>
      <c r="E4559" t="s">
        <v>320</v>
      </c>
      <c r="F4559" t="s">
        <v>861</v>
      </c>
      <c r="L4559" t="s">
        <v>31</v>
      </c>
      <c r="M4559">
        <f>'Venteo_ Blowdown'!AN102</f>
        <v>0</v>
      </c>
      <c r="N4559">
        <f>IFERROR(IF(L4559="CO2",M4559,IF(L4559="CH4",M4559*Hoja1!$C$19,BASEDEDATOS!M4559*Hoja1!$C$20)),0)</f>
        <v>0</v>
      </c>
    </row>
    <row r="4560" spans="2:14" x14ac:dyDescent="0.75">
      <c r="B4560" t="str">
        <f t="shared" si="53"/>
        <v>1B2aii</v>
      </c>
      <c r="C4560" t="str">
        <f>Hoja1!$C$31</f>
        <v>CRUDO</v>
      </c>
      <c r="D4560" t="s">
        <v>13</v>
      </c>
      <c r="E4560" t="s">
        <v>320</v>
      </c>
      <c r="F4560" t="s">
        <v>861</v>
      </c>
      <c r="L4560" t="s">
        <v>31</v>
      </c>
      <c r="M4560">
        <f>'Venteo_ Blowdown'!AN103</f>
        <v>0</v>
      </c>
      <c r="N4560">
        <f>IFERROR(IF(L4560="CO2",M4560,IF(L4560="CH4",M4560*Hoja1!$C$19,BASEDEDATOS!M4560*Hoja1!$C$20)),0)</f>
        <v>0</v>
      </c>
    </row>
    <row r="4561" spans="2:14" x14ac:dyDescent="0.75">
      <c r="B4561" t="str">
        <f t="shared" si="53"/>
        <v>1B2aii</v>
      </c>
      <c r="C4561" t="str">
        <f>Hoja1!$C$31</f>
        <v>CRUDO</v>
      </c>
      <c r="D4561" t="s">
        <v>13</v>
      </c>
      <c r="E4561" t="s">
        <v>320</v>
      </c>
      <c r="F4561" t="s">
        <v>861</v>
      </c>
      <c r="L4561" t="s">
        <v>31</v>
      </c>
      <c r="M4561">
        <f>'Venteo_ Blowdown'!AN104</f>
        <v>0</v>
      </c>
      <c r="N4561">
        <f>IFERROR(IF(L4561="CO2",M4561,IF(L4561="CH4",M4561*Hoja1!$C$19,BASEDEDATOS!M4561*Hoja1!$C$20)),0)</f>
        <v>0</v>
      </c>
    </row>
    <row r="4562" spans="2:14" x14ac:dyDescent="0.75">
      <c r="B4562" t="str">
        <f t="shared" si="53"/>
        <v>1B2aii</v>
      </c>
      <c r="C4562" t="str">
        <f>Hoja1!$C$31</f>
        <v>CRUDO</v>
      </c>
      <c r="D4562" t="s">
        <v>13</v>
      </c>
      <c r="E4562" t="s">
        <v>320</v>
      </c>
      <c r="F4562" t="s">
        <v>861</v>
      </c>
      <c r="L4562" t="s">
        <v>31</v>
      </c>
      <c r="M4562">
        <f>'Venteo_ Blowdown'!AN105</f>
        <v>0</v>
      </c>
      <c r="N4562">
        <f>IFERROR(IF(L4562="CO2",M4562,IF(L4562="CH4",M4562*Hoja1!$C$19,BASEDEDATOS!M4562*Hoja1!$C$20)),0)</f>
        <v>0</v>
      </c>
    </row>
    <row r="4563" spans="2:14" x14ac:dyDescent="0.75">
      <c r="B4563" t="str">
        <f t="shared" si="53"/>
        <v>1B2aii</v>
      </c>
      <c r="C4563" t="str">
        <f>Hoja1!$C$31</f>
        <v>CRUDO</v>
      </c>
      <c r="D4563" t="s">
        <v>13</v>
      </c>
      <c r="E4563" t="s">
        <v>320</v>
      </c>
      <c r="F4563" t="s">
        <v>861</v>
      </c>
      <c r="L4563" t="s">
        <v>31</v>
      </c>
      <c r="M4563">
        <f>'Venteo_ Blowdown'!AN106</f>
        <v>0</v>
      </c>
      <c r="N4563">
        <f>IFERROR(IF(L4563="CO2",M4563,IF(L4563="CH4",M4563*Hoja1!$C$19,BASEDEDATOS!M4563*Hoja1!$C$20)),0)</f>
        <v>0</v>
      </c>
    </row>
    <row r="4564" spans="2:14" x14ac:dyDescent="0.75">
      <c r="B4564" t="str">
        <f t="shared" si="53"/>
        <v>1B2aii</v>
      </c>
      <c r="C4564" t="str">
        <f>Hoja1!$C$31</f>
        <v>CRUDO</v>
      </c>
      <c r="D4564" t="s">
        <v>13</v>
      </c>
      <c r="E4564" t="s">
        <v>320</v>
      </c>
      <c r="F4564" t="s">
        <v>861</v>
      </c>
      <c r="L4564" t="s">
        <v>31</v>
      </c>
      <c r="M4564">
        <f>'Venteo_ Blowdown'!AN107</f>
        <v>0</v>
      </c>
      <c r="N4564">
        <f>IFERROR(IF(L4564="CO2",M4564,IF(L4564="CH4",M4564*Hoja1!$C$19,BASEDEDATOS!M4564*Hoja1!$C$20)),0)</f>
        <v>0</v>
      </c>
    </row>
    <row r="4565" spans="2:14" x14ac:dyDescent="0.75">
      <c r="B4565" t="str">
        <f t="shared" si="53"/>
        <v>1B2aii</v>
      </c>
      <c r="C4565" t="str">
        <f>Hoja1!$C$31</f>
        <v>CRUDO</v>
      </c>
      <c r="D4565" t="s">
        <v>13</v>
      </c>
      <c r="E4565" t="s">
        <v>320</v>
      </c>
      <c r="F4565" t="s">
        <v>861</v>
      </c>
      <c r="L4565" t="s">
        <v>31</v>
      </c>
      <c r="M4565">
        <f>'Venteo_ Blowdown'!AN108</f>
        <v>0</v>
      </c>
      <c r="N4565">
        <f>IFERROR(IF(L4565="CO2",M4565,IF(L4565="CH4",M4565*Hoja1!$C$19,BASEDEDATOS!M4565*Hoja1!$C$20)),0)</f>
        <v>0</v>
      </c>
    </row>
    <row r="4566" spans="2:14" x14ac:dyDescent="0.75">
      <c r="B4566" t="str">
        <f t="shared" si="53"/>
        <v>1B2aii</v>
      </c>
      <c r="C4566" t="str">
        <f>Hoja1!$C$31</f>
        <v>CRUDO</v>
      </c>
      <c r="D4566" t="s">
        <v>13</v>
      </c>
      <c r="E4566" t="s">
        <v>320</v>
      </c>
      <c r="F4566" t="s">
        <v>861</v>
      </c>
      <c r="L4566" t="s">
        <v>31</v>
      </c>
      <c r="M4566">
        <f>'Venteo_ Blowdown'!AN109</f>
        <v>0</v>
      </c>
      <c r="N4566">
        <f>IFERROR(IF(L4566="CO2",M4566,IF(L4566="CH4",M4566*Hoja1!$C$19,BASEDEDATOS!M4566*Hoja1!$C$20)),0)</f>
        <v>0</v>
      </c>
    </row>
    <row r="4567" spans="2:14" x14ac:dyDescent="0.75">
      <c r="B4567" t="str">
        <f t="shared" si="53"/>
        <v>1B2aii</v>
      </c>
      <c r="C4567" t="str">
        <f>Hoja1!$C$31</f>
        <v>CRUDO</v>
      </c>
      <c r="D4567" t="s">
        <v>13</v>
      </c>
      <c r="E4567" t="s">
        <v>320</v>
      </c>
      <c r="F4567" t="s">
        <v>861</v>
      </c>
      <c r="L4567" t="s">
        <v>31</v>
      </c>
      <c r="M4567">
        <f>'Venteo_ Blowdown'!AN110</f>
        <v>0</v>
      </c>
      <c r="N4567">
        <f>IFERROR(IF(L4567="CO2",M4567,IF(L4567="CH4",M4567*Hoja1!$C$19,BASEDEDATOS!M4567*Hoja1!$C$20)),0)</f>
        <v>0</v>
      </c>
    </row>
    <row r="4568" spans="2:14" x14ac:dyDescent="0.75">
      <c r="B4568" t="str">
        <f t="shared" si="53"/>
        <v>1B2aii</v>
      </c>
      <c r="C4568" t="str">
        <f>Hoja1!$C$31</f>
        <v>CRUDO</v>
      </c>
      <c r="D4568" t="s">
        <v>13</v>
      </c>
      <c r="E4568" t="s">
        <v>320</v>
      </c>
      <c r="F4568" t="s">
        <v>861</v>
      </c>
      <c r="L4568" t="s">
        <v>31</v>
      </c>
      <c r="M4568">
        <f>'Venteo_ Blowdown'!AN111</f>
        <v>0</v>
      </c>
      <c r="N4568">
        <f>IFERROR(IF(L4568="CO2",M4568,IF(L4568="CH4",M4568*Hoja1!$C$19,BASEDEDATOS!M4568*Hoja1!$C$20)),0)</f>
        <v>0</v>
      </c>
    </row>
    <row r="4569" spans="2:14" x14ac:dyDescent="0.75">
      <c r="B4569" t="str">
        <f t="shared" si="53"/>
        <v>1B2aii</v>
      </c>
      <c r="C4569" t="str">
        <f>Hoja1!$C$31</f>
        <v>CRUDO</v>
      </c>
      <c r="D4569" t="s">
        <v>13</v>
      </c>
      <c r="E4569" t="s">
        <v>320</v>
      </c>
      <c r="F4569" t="s">
        <v>861</v>
      </c>
      <c r="L4569" t="s">
        <v>31</v>
      </c>
      <c r="M4569">
        <f>'Venteo_ Blowdown'!AN112</f>
        <v>0</v>
      </c>
      <c r="N4569">
        <f>IFERROR(IF(L4569="CO2",M4569,IF(L4569="CH4",M4569*Hoja1!$C$19,BASEDEDATOS!M4569*Hoja1!$C$20)),0)</f>
        <v>0</v>
      </c>
    </row>
    <row r="4570" spans="2:14" x14ac:dyDescent="0.75">
      <c r="B4570" t="str">
        <f t="shared" si="53"/>
        <v>1B2aii</v>
      </c>
      <c r="C4570" t="str">
        <f>Hoja1!$C$31</f>
        <v>CRUDO</v>
      </c>
      <c r="D4570" t="s">
        <v>13</v>
      </c>
      <c r="E4570" t="s">
        <v>320</v>
      </c>
      <c r="F4570" t="s">
        <v>861</v>
      </c>
      <c r="L4570" t="s">
        <v>31</v>
      </c>
      <c r="M4570">
        <f>'Venteo_ Blowdown'!AN113</f>
        <v>0</v>
      </c>
      <c r="N4570">
        <f>IFERROR(IF(L4570="CO2",M4570,IF(L4570="CH4",M4570*Hoja1!$C$19,BASEDEDATOS!M4570*Hoja1!$C$20)),0)</f>
        <v>0</v>
      </c>
    </row>
    <row r="4571" spans="2:14" x14ac:dyDescent="0.75">
      <c r="B4571" t="str">
        <f t="shared" si="53"/>
        <v>1B2aii</v>
      </c>
      <c r="C4571" t="str">
        <f>Hoja1!$C$31</f>
        <v>CRUDO</v>
      </c>
      <c r="D4571" t="s">
        <v>13</v>
      </c>
      <c r="E4571" t="s">
        <v>320</v>
      </c>
      <c r="F4571" t="s">
        <v>861</v>
      </c>
      <c r="L4571" t="s">
        <v>31</v>
      </c>
      <c r="M4571">
        <f>'Venteo_ Blowdown'!AN114</f>
        <v>0</v>
      </c>
      <c r="N4571">
        <f>IFERROR(IF(L4571="CO2",M4571,IF(L4571="CH4",M4571*Hoja1!$C$19,BASEDEDATOS!M4571*Hoja1!$C$20)),0)</f>
        <v>0</v>
      </c>
    </row>
    <row r="4572" spans="2:14" x14ac:dyDescent="0.75">
      <c r="B4572" t="str">
        <f t="shared" si="53"/>
        <v>1B2aii</v>
      </c>
      <c r="C4572" t="str">
        <f>Hoja1!$C$31</f>
        <v>CRUDO</v>
      </c>
      <c r="D4572" t="s">
        <v>13</v>
      </c>
      <c r="E4572" t="s">
        <v>320</v>
      </c>
      <c r="F4572" t="s">
        <v>861</v>
      </c>
      <c r="L4572" t="s">
        <v>31</v>
      </c>
      <c r="M4572">
        <f>'Venteo_ Blowdown'!AN115</f>
        <v>0</v>
      </c>
      <c r="N4572">
        <f>IFERROR(IF(L4572="CO2",M4572,IF(L4572="CH4",M4572*Hoja1!$C$19,BASEDEDATOS!M4572*Hoja1!$C$20)),0)</f>
        <v>0</v>
      </c>
    </row>
    <row r="4573" spans="2:14" x14ac:dyDescent="0.75">
      <c r="B4573" t="str">
        <f t="shared" si="53"/>
        <v>1B2aii</v>
      </c>
      <c r="C4573" t="str">
        <f>Hoja1!$C$31</f>
        <v>CRUDO</v>
      </c>
      <c r="D4573" t="s">
        <v>13</v>
      </c>
      <c r="E4573" t="s">
        <v>320</v>
      </c>
      <c r="F4573" t="s">
        <v>861</v>
      </c>
      <c r="L4573" t="s">
        <v>31</v>
      </c>
      <c r="M4573">
        <f>'Venteo_ Blowdown'!AN116</f>
        <v>0</v>
      </c>
      <c r="N4573">
        <f>IFERROR(IF(L4573="CO2",M4573,IF(L4573="CH4",M4573*Hoja1!$C$19,BASEDEDATOS!M4573*Hoja1!$C$20)),0)</f>
        <v>0</v>
      </c>
    </row>
    <row r="4574" spans="2:14" x14ac:dyDescent="0.75">
      <c r="B4574" t="str">
        <f t="shared" si="53"/>
        <v>1B2aii</v>
      </c>
      <c r="C4574" t="str">
        <f>Hoja1!$C$31</f>
        <v>CRUDO</v>
      </c>
      <c r="D4574" t="s">
        <v>13</v>
      </c>
      <c r="E4574" t="s">
        <v>320</v>
      </c>
      <c r="F4574" t="s">
        <v>861</v>
      </c>
      <c r="L4574" t="s">
        <v>31</v>
      </c>
      <c r="M4574">
        <f>'Venteo_ Blowdown'!AN117</f>
        <v>0</v>
      </c>
      <c r="N4574">
        <f>IFERROR(IF(L4574="CO2",M4574,IF(L4574="CH4",M4574*Hoja1!$C$19,BASEDEDATOS!M4574*Hoja1!$C$20)),0)</f>
        <v>0</v>
      </c>
    </row>
    <row r="4575" spans="2:14" x14ac:dyDescent="0.75">
      <c r="B4575" t="str">
        <f t="shared" si="53"/>
        <v>1B2aii</v>
      </c>
      <c r="C4575" t="str">
        <f>Hoja1!$C$31</f>
        <v>CRUDO</v>
      </c>
      <c r="D4575" t="s">
        <v>13</v>
      </c>
      <c r="E4575" t="s">
        <v>320</v>
      </c>
      <c r="F4575" t="s">
        <v>861</v>
      </c>
      <c r="L4575" t="s">
        <v>31</v>
      </c>
      <c r="M4575">
        <f>'Venteo_ Blowdown'!AN118</f>
        <v>0</v>
      </c>
      <c r="N4575">
        <f>IFERROR(IF(L4575="CO2",M4575,IF(L4575="CH4",M4575*Hoja1!$C$19,BASEDEDATOS!M4575*Hoja1!$C$20)),0)</f>
        <v>0</v>
      </c>
    </row>
    <row r="4576" spans="2:14" x14ac:dyDescent="0.75">
      <c r="B4576" t="str">
        <f t="shared" si="53"/>
        <v>1B2aii</v>
      </c>
      <c r="C4576" t="str">
        <f>Hoja1!$C$31</f>
        <v>CRUDO</v>
      </c>
      <c r="D4576" t="s">
        <v>13</v>
      </c>
      <c r="E4576" t="s">
        <v>320</v>
      </c>
      <c r="F4576" t="s">
        <v>861</v>
      </c>
      <c r="L4576" t="s">
        <v>31</v>
      </c>
      <c r="M4576">
        <f>'Venteo_ Blowdown'!AN119</f>
        <v>0</v>
      </c>
      <c r="N4576">
        <f>IFERROR(IF(L4576="CO2",M4576,IF(L4576="CH4",M4576*Hoja1!$C$19,BASEDEDATOS!M4576*Hoja1!$C$20)),0)</f>
        <v>0</v>
      </c>
    </row>
    <row r="4577" spans="2:14" x14ac:dyDescent="0.75">
      <c r="B4577" t="str">
        <f t="shared" si="53"/>
        <v>1B2aii</v>
      </c>
      <c r="C4577" t="str">
        <f>Hoja1!$C$31</f>
        <v>CRUDO</v>
      </c>
      <c r="D4577" t="s">
        <v>13</v>
      </c>
      <c r="E4577" t="s">
        <v>320</v>
      </c>
      <c r="F4577" t="s">
        <v>861</v>
      </c>
      <c r="L4577" t="s">
        <v>31</v>
      </c>
      <c r="M4577">
        <f>'Venteo_ Blowdown'!AN120</f>
        <v>0</v>
      </c>
      <c r="N4577">
        <f>IFERROR(IF(L4577="CO2",M4577,IF(L4577="CH4",M4577*Hoja1!$C$19,BASEDEDATOS!M4577*Hoja1!$C$20)),0)</f>
        <v>0</v>
      </c>
    </row>
    <row r="4578" spans="2:14" x14ac:dyDescent="0.75">
      <c r="B4578" t="str">
        <f t="shared" si="53"/>
        <v>1B2aii</v>
      </c>
      <c r="C4578" t="str">
        <f>Hoja1!$C$31</f>
        <v>CRUDO</v>
      </c>
      <c r="D4578" t="s">
        <v>13</v>
      </c>
      <c r="E4578" t="s">
        <v>320</v>
      </c>
      <c r="F4578" t="s">
        <v>861</v>
      </c>
      <c r="L4578" t="s">
        <v>31</v>
      </c>
      <c r="M4578">
        <f>'Venteo_ Blowdown'!AN121</f>
        <v>0</v>
      </c>
      <c r="N4578">
        <f>IFERROR(IF(L4578="CO2",M4578,IF(L4578="CH4",M4578*Hoja1!$C$19,BASEDEDATOS!M4578*Hoja1!$C$20)),0)</f>
        <v>0</v>
      </c>
    </row>
    <row r="4579" spans="2:14" x14ac:dyDescent="0.75">
      <c r="B4579" t="str">
        <f t="shared" ref="B4579:B4642" si="54">IF(C4579="CRUDO","1B2aii","1B2bii")</f>
        <v>1B2aii</v>
      </c>
      <c r="C4579" t="str">
        <f>Hoja1!$C$31</f>
        <v>CRUDO</v>
      </c>
      <c r="D4579" t="s">
        <v>13</v>
      </c>
      <c r="E4579" t="s">
        <v>320</v>
      </c>
      <c r="F4579" t="s">
        <v>861</v>
      </c>
      <c r="L4579" t="s">
        <v>31</v>
      </c>
      <c r="M4579">
        <f>'Venteo_ Blowdown'!AN122</f>
        <v>0</v>
      </c>
      <c r="N4579">
        <f>IFERROR(IF(L4579="CO2",M4579,IF(L4579="CH4",M4579*Hoja1!$C$19,BASEDEDATOS!M4579*Hoja1!$C$20)),0)</f>
        <v>0</v>
      </c>
    </row>
    <row r="4580" spans="2:14" x14ac:dyDescent="0.75">
      <c r="B4580" t="str">
        <f t="shared" si="54"/>
        <v>1B2aii</v>
      </c>
      <c r="C4580" t="str">
        <f>Hoja1!$C$31</f>
        <v>CRUDO</v>
      </c>
      <c r="D4580" t="s">
        <v>13</v>
      </c>
      <c r="E4580" t="s">
        <v>320</v>
      </c>
      <c r="F4580" t="s">
        <v>861</v>
      </c>
      <c r="L4580" t="s">
        <v>31</v>
      </c>
      <c r="M4580">
        <f>'Venteo_ Blowdown'!AN123</f>
        <v>0</v>
      </c>
      <c r="N4580">
        <f>IFERROR(IF(L4580="CO2",M4580,IF(L4580="CH4",M4580*Hoja1!$C$19,BASEDEDATOS!M4580*Hoja1!$C$20)),0)</f>
        <v>0</v>
      </c>
    </row>
    <row r="4581" spans="2:14" x14ac:dyDescent="0.75">
      <c r="B4581" t="str">
        <f t="shared" si="54"/>
        <v>1B2aii</v>
      </c>
      <c r="C4581" t="str">
        <f>Hoja1!$C$31</f>
        <v>CRUDO</v>
      </c>
      <c r="D4581" t="s">
        <v>13</v>
      </c>
      <c r="E4581" t="s">
        <v>320</v>
      </c>
      <c r="F4581" t="s">
        <v>861</v>
      </c>
      <c r="L4581" t="s">
        <v>31</v>
      </c>
      <c r="M4581">
        <f>'Venteo_ Blowdown'!AN124</f>
        <v>0</v>
      </c>
      <c r="N4581">
        <f>IFERROR(IF(L4581="CO2",M4581,IF(L4581="CH4",M4581*Hoja1!$C$19,BASEDEDATOS!M4581*Hoja1!$C$20)),0)</f>
        <v>0</v>
      </c>
    </row>
    <row r="4582" spans="2:14" x14ac:dyDescent="0.75">
      <c r="B4582" t="str">
        <f t="shared" si="54"/>
        <v>1B2aii</v>
      </c>
      <c r="C4582" t="str">
        <f>Hoja1!$C$31</f>
        <v>CRUDO</v>
      </c>
      <c r="D4582" t="s">
        <v>13</v>
      </c>
      <c r="E4582" t="s">
        <v>320</v>
      </c>
      <c r="F4582" t="s">
        <v>861</v>
      </c>
      <c r="L4582" t="s">
        <v>31</v>
      </c>
      <c r="M4582">
        <f>'Venteo_ Blowdown'!AN125</f>
        <v>0</v>
      </c>
      <c r="N4582">
        <f>IFERROR(IF(L4582="CO2",M4582,IF(L4582="CH4",M4582*Hoja1!$C$19,BASEDEDATOS!M4582*Hoja1!$C$20)),0)</f>
        <v>0</v>
      </c>
    </row>
    <row r="4583" spans="2:14" x14ac:dyDescent="0.75">
      <c r="B4583" t="str">
        <f t="shared" si="54"/>
        <v>1B2aii</v>
      </c>
      <c r="C4583" t="str">
        <f>Hoja1!$C$31</f>
        <v>CRUDO</v>
      </c>
      <c r="D4583" t="s">
        <v>13</v>
      </c>
      <c r="E4583" t="s">
        <v>320</v>
      </c>
      <c r="F4583" t="s">
        <v>861</v>
      </c>
      <c r="L4583" t="s">
        <v>31</v>
      </c>
      <c r="M4583">
        <f>'Venteo_ Blowdown'!AN126</f>
        <v>0</v>
      </c>
      <c r="N4583">
        <f>IFERROR(IF(L4583="CO2",M4583,IF(L4583="CH4",M4583*Hoja1!$C$19,BASEDEDATOS!M4583*Hoja1!$C$20)),0)</f>
        <v>0</v>
      </c>
    </row>
    <row r="4584" spans="2:14" x14ac:dyDescent="0.75">
      <c r="B4584" t="str">
        <f t="shared" si="54"/>
        <v>1B2aii</v>
      </c>
      <c r="C4584" t="str">
        <f>Hoja1!$C$31</f>
        <v>CRUDO</v>
      </c>
      <c r="D4584" t="s">
        <v>13</v>
      </c>
      <c r="E4584" t="s">
        <v>320</v>
      </c>
      <c r="F4584" t="s">
        <v>861</v>
      </c>
      <c r="L4584" t="s">
        <v>31</v>
      </c>
      <c r="M4584">
        <f>'Venteo_ Blowdown'!AN127</f>
        <v>0</v>
      </c>
      <c r="N4584">
        <f>IFERROR(IF(L4584="CO2",M4584,IF(L4584="CH4",M4584*Hoja1!$C$19,BASEDEDATOS!M4584*Hoja1!$C$20)),0)</f>
        <v>0</v>
      </c>
    </row>
    <row r="4585" spans="2:14" x14ac:dyDescent="0.75">
      <c r="B4585" t="str">
        <f t="shared" si="54"/>
        <v>1B2aii</v>
      </c>
      <c r="C4585" t="str">
        <f>Hoja1!$C$31</f>
        <v>CRUDO</v>
      </c>
      <c r="D4585" t="s">
        <v>13</v>
      </c>
      <c r="E4585" t="s">
        <v>320</v>
      </c>
      <c r="F4585" t="s">
        <v>861</v>
      </c>
      <c r="L4585" t="s">
        <v>31</v>
      </c>
      <c r="M4585">
        <f>'Venteo_ Blowdown'!AN128</f>
        <v>0</v>
      </c>
      <c r="N4585">
        <f>IFERROR(IF(L4585="CO2",M4585,IF(L4585="CH4",M4585*Hoja1!$C$19,BASEDEDATOS!M4585*Hoja1!$C$20)),0)</f>
        <v>0</v>
      </c>
    </row>
    <row r="4586" spans="2:14" x14ac:dyDescent="0.75">
      <c r="B4586" t="str">
        <f t="shared" si="54"/>
        <v>1B2aii</v>
      </c>
      <c r="C4586" t="str">
        <f>Hoja1!$C$31</f>
        <v>CRUDO</v>
      </c>
      <c r="D4586" t="s">
        <v>13</v>
      </c>
      <c r="E4586" t="s">
        <v>320</v>
      </c>
      <c r="F4586" t="s">
        <v>861</v>
      </c>
      <c r="L4586" t="s">
        <v>31</v>
      </c>
      <c r="M4586">
        <f>'Venteo_ Blowdown'!AN129</f>
        <v>0</v>
      </c>
      <c r="N4586">
        <f>IFERROR(IF(L4586="CO2",M4586,IF(L4586="CH4",M4586*Hoja1!$C$19,BASEDEDATOS!M4586*Hoja1!$C$20)),0)</f>
        <v>0</v>
      </c>
    </row>
    <row r="4587" spans="2:14" x14ac:dyDescent="0.75">
      <c r="B4587" t="str">
        <f t="shared" si="54"/>
        <v>1B2aii</v>
      </c>
      <c r="C4587" t="str">
        <f>Hoja1!$C$31</f>
        <v>CRUDO</v>
      </c>
      <c r="D4587" t="s">
        <v>13</v>
      </c>
      <c r="E4587" t="s">
        <v>320</v>
      </c>
      <c r="F4587" t="s">
        <v>861</v>
      </c>
      <c r="L4587" t="s">
        <v>31</v>
      </c>
      <c r="M4587">
        <f>'Venteo_ Blowdown'!AN130</f>
        <v>0</v>
      </c>
      <c r="N4587">
        <f>IFERROR(IF(L4587="CO2",M4587,IF(L4587="CH4",M4587*Hoja1!$C$19,BASEDEDATOS!M4587*Hoja1!$C$20)),0)</f>
        <v>0</v>
      </c>
    </row>
    <row r="4588" spans="2:14" x14ac:dyDescent="0.75">
      <c r="B4588" t="str">
        <f t="shared" si="54"/>
        <v>1B2aii</v>
      </c>
      <c r="C4588" t="str">
        <f>Hoja1!$C$31</f>
        <v>CRUDO</v>
      </c>
      <c r="D4588" t="s">
        <v>13</v>
      </c>
      <c r="E4588" t="s">
        <v>320</v>
      </c>
      <c r="F4588" t="s">
        <v>861</v>
      </c>
      <c r="L4588" t="s">
        <v>31</v>
      </c>
      <c r="M4588">
        <f>'Venteo_ Blowdown'!AN131</f>
        <v>0</v>
      </c>
      <c r="N4588">
        <f>IFERROR(IF(L4588="CO2",M4588,IF(L4588="CH4",M4588*Hoja1!$C$19,BASEDEDATOS!M4588*Hoja1!$C$20)),0)</f>
        <v>0</v>
      </c>
    </row>
    <row r="4589" spans="2:14" x14ac:dyDescent="0.75">
      <c r="B4589" t="str">
        <f t="shared" si="54"/>
        <v>1B2aii</v>
      </c>
      <c r="C4589" t="str">
        <f>Hoja1!$C$31</f>
        <v>CRUDO</v>
      </c>
      <c r="D4589" t="s">
        <v>13</v>
      </c>
      <c r="E4589" t="s">
        <v>320</v>
      </c>
      <c r="F4589" t="s">
        <v>861</v>
      </c>
      <c r="L4589" t="s">
        <v>31</v>
      </c>
      <c r="M4589">
        <f>'Venteo_ Blowdown'!AN132</f>
        <v>0</v>
      </c>
      <c r="N4589">
        <f>IFERROR(IF(L4589="CO2",M4589,IF(L4589="CH4",M4589*Hoja1!$C$19,BASEDEDATOS!M4589*Hoja1!$C$20)),0)</f>
        <v>0</v>
      </c>
    </row>
    <row r="4590" spans="2:14" x14ac:dyDescent="0.75">
      <c r="B4590" t="str">
        <f t="shared" si="54"/>
        <v>1B2aii</v>
      </c>
      <c r="C4590" t="str">
        <f>Hoja1!$C$31</f>
        <v>CRUDO</v>
      </c>
      <c r="D4590" t="s">
        <v>13</v>
      </c>
      <c r="E4590" t="s">
        <v>320</v>
      </c>
      <c r="F4590" t="s">
        <v>862</v>
      </c>
      <c r="L4590" t="s">
        <v>30</v>
      </c>
      <c r="M4590">
        <f>'Venteo_ actividad no rutinaria'!AO44</f>
        <v>1.1888122996863539E-5</v>
      </c>
      <c r="N4590">
        <f>IFERROR(IF(L4590="CO2",M4590,IF(L4590="CH4",M4590*Hoja1!$C$19,BASEDEDATOS!M4590*Hoja1!$C$20)),0)</f>
        <v>1.1888122996863539E-5</v>
      </c>
    </row>
    <row r="4591" spans="2:14" x14ac:dyDescent="0.75">
      <c r="B4591" t="str">
        <f t="shared" si="54"/>
        <v>1B2aii</v>
      </c>
      <c r="C4591" t="str">
        <f>Hoja1!$C$31</f>
        <v>CRUDO</v>
      </c>
      <c r="D4591" t="s">
        <v>13</v>
      </c>
      <c r="E4591" t="s">
        <v>320</v>
      </c>
      <c r="F4591" t="s">
        <v>862</v>
      </c>
      <c r="L4591" t="s">
        <v>30</v>
      </c>
      <c r="M4591">
        <f>'Venteo_ actividad no rutinaria'!AO45</f>
        <v>1.3288814523380084E-2</v>
      </c>
      <c r="N4591">
        <f>IFERROR(IF(L4591="CO2",M4591,IF(L4591="CH4",M4591*Hoja1!$C$19,BASEDEDATOS!M4591*Hoja1!$C$20)),0)</f>
        <v>1.3288814523380084E-2</v>
      </c>
    </row>
    <row r="4592" spans="2:14" x14ac:dyDescent="0.75">
      <c r="B4592" t="str">
        <f t="shared" si="54"/>
        <v>1B2aii</v>
      </c>
      <c r="C4592" t="str">
        <f>Hoja1!$C$31</f>
        <v>CRUDO</v>
      </c>
      <c r="D4592" t="s">
        <v>13</v>
      </c>
      <c r="E4592" t="s">
        <v>320</v>
      </c>
      <c r="F4592" t="s">
        <v>862</v>
      </c>
      <c r="L4592" t="s">
        <v>30</v>
      </c>
      <c r="M4592">
        <f>'Venteo_ actividad no rutinaria'!AO46</f>
        <v>1.2839172836612617E-4</v>
      </c>
      <c r="N4592">
        <f>IFERROR(IF(L4592="CO2",M4592,IF(L4592="CH4",M4592*Hoja1!$C$19,BASEDEDATOS!M4592*Hoja1!$C$20)),0)</f>
        <v>1.2839172836612617E-4</v>
      </c>
    </row>
    <row r="4593" spans="2:14" x14ac:dyDescent="0.75">
      <c r="B4593" t="str">
        <f t="shared" si="54"/>
        <v>1B2aii</v>
      </c>
      <c r="C4593" t="str">
        <f>Hoja1!$C$31</f>
        <v>CRUDO</v>
      </c>
      <c r="D4593" t="s">
        <v>13</v>
      </c>
      <c r="E4593" t="s">
        <v>320</v>
      </c>
      <c r="F4593" t="s">
        <v>862</v>
      </c>
      <c r="L4593" t="s">
        <v>30</v>
      </c>
      <c r="M4593">
        <f>'Venteo_ actividad no rutinaria'!AO47</f>
        <v>0</v>
      </c>
      <c r="N4593">
        <f>IFERROR(IF(L4593="CO2",M4593,IF(L4593="CH4",M4593*Hoja1!$C$19,BASEDEDATOS!M4593*Hoja1!$C$20)),0)</f>
        <v>0</v>
      </c>
    </row>
    <row r="4594" spans="2:14" x14ac:dyDescent="0.75">
      <c r="B4594" t="str">
        <f t="shared" si="54"/>
        <v>1B2aii</v>
      </c>
      <c r="C4594" t="str">
        <f>Hoja1!$C$31</f>
        <v>CRUDO</v>
      </c>
      <c r="D4594" t="s">
        <v>13</v>
      </c>
      <c r="E4594" t="s">
        <v>320</v>
      </c>
      <c r="F4594" t="s">
        <v>862</v>
      </c>
      <c r="L4594" t="s">
        <v>30</v>
      </c>
      <c r="M4594">
        <f>'Venteo_ actividad no rutinaria'!AO48</f>
        <v>0</v>
      </c>
      <c r="N4594">
        <f>IFERROR(IF(L4594="CO2",M4594,IF(L4594="CH4",M4594*Hoja1!$C$19,BASEDEDATOS!M4594*Hoja1!$C$20)),0)</f>
        <v>0</v>
      </c>
    </row>
    <row r="4595" spans="2:14" x14ac:dyDescent="0.75">
      <c r="B4595" t="str">
        <f t="shared" si="54"/>
        <v>1B2aii</v>
      </c>
      <c r="C4595" t="str">
        <f>Hoja1!$C$31</f>
        <v>CRUDO</v>
      </c>
      <c r="D4595" t="s">
        <v>13</v>
      </c>
      <c r="E4595" t="s">
        <v>320</v>
      </c>
      <c r="F4595" t="s">
        <v>862</v>
      </c>
      <c r="L4595" t="s">
        <v>30</v>
      </c>
      <c r="M4595">
        <f>'Venteo_ actividad no rutinaria'!AO49</f>
        <v>0</v>
      </c>
      <c r="N4595">
        <f>IFERROR(IF(L4595="CO2",M4595,IF(L4595="CH4",M4595*Hoja1!$C$19,BASEDEDATOS!M4595*Hoja1!$C$20)),0)</f>
        <v>0</v>
      </c>
    </row>
    <row r="4596" spans="2:14" x14ac:dyDescent="0.75">
      <c r="B4596" t="str">
        <f t="shared" si="54"/>
        <v>1B2aii</v>
      </c>
      <c r="C4596" t="str">
        <f>Hoja1!$C$31</f>
        <v>CRUDO</v>
      </c>
      <c r="D4596" t="s">
        <v>13</v>
      </c>
      <c r="E4596" t="s">
        <v>320</v>
      </c>
      <c r="F4596" t="s">
        <v>862</v>
      </c>
      <c r="L4596" t="s">
        <v>30</v>
      </c>
      <c r="M4596">
        <f>'Venteo_ actividad no rutinaria'!AO50</f>
        <v>0</v>
      </c>
      <c r="N4596">
        <f>IFERROR(IF(L4596="CO2",M4596,IF(L4596="CH4",M4596*Hoja1!$C$19,BASEDEDATOS!M4596*Hoja1!$C$20)),0)</f>
        <v>0</v>
      </c>
    </row>
    <row r="4597" spans="2:14" x14ac:dyDescent="0.75">
      <c r="B4597" t="str">
        <f t="shared" si="54"/>
        <v>1B2aii</v>
      </c>
      <c r="C4597" t="str">
        <f>Hoja1!$C$31</f>
        <v>CRUDO</v>
      </c>
      <c r="D4597" t="s">
        <v>13</v>
      </c>
      <c r="E4597" t="s">
        <v>320</v>
      </c>
      <c r="F4597" t="s">
        <v>862</v>
      </c>
      <c r="L4597" t="s">
        <v>30</v>
      </c>
      <c r="M4597">
        <f>'Venteo_ actividad no rutinaria'!AO51</f>
        <v>0</v>
      </c>
      <c r="N4597">
        <f>IFERROR(IF(L4597="CO2",M4597,IF(L4597="CH4",M4597*Hoja1!$C$19,BASEDEDATOS!M4597*Hoja1!$C$20)),0)</f>
        <v>0</v>
      </c>
    </row>
    <row r="4598" spans="2:14" x14ac:dyDescent="0.75">
      <c r="B4598" t="str">
        <f t="shared" si="54"/>
        <v>1B2aii</v>
      </c>
      <c r="C4598" t="str">
        <f>Hoja1!$C$31</f>
        <v>CRUDO</v>
      </c>
      <c r="D4598" t="s">
        <v>13</v>
      </c>
      <c r="E4598" t="s">
        <v>320</v>
      </c>
      <c r="F4598" t="s">
        <v>862</v>
      </c>
      <c r="L4598" t="s">
        <v>30</v>
      </c>
      <c r="M4598">
        <f>'Venteo_ actividad no rutinaria'!AO52</f>
        <v>0</v>
      </c>
      <c r="N4598">
        <f>IFERROR(IF(L4598="CO2",M4598,IF(L4598="CH4",M4598*Hoja1!$C$19,BASEDEDATOS!M4598*Hoja1!$C$20)),0)</f>
        <v>0</v>
      </c>
    </row>
    <row r="4599" spans="2:14" x14ac:dyDescent="0.75">
      <c r="B4599" t="str">
        <f t="shared" si="54"/>
        <v>1B2aii</v>
      </c>
      <c r="C4599" t="str">
        <f>Hoja1!$C$31</f>
        <v>CRUDO</v>
      </c>
      <c r="D4599" t="s">
        <v>13</v>
      </c>
      <c r="E4599" t="s">
        <v>320</v>
      </c>
      <c r="F4599" t="s">
        <v>862</v>
      </c>
      <c r="L4599" t="s">
        <v>30</v>
      </c>
      <c r="M4599">
        <f>'Venteo_ actividad no rutinaria'!AO53</f>
        <v>0</v>
      </c>
      <c r="N4599">
        <f>IFERROR(IF(L4599="CO2",M4599,IF(L4599="CH4",M4599*Hoja1!$C$19,BASEDEDATOS!M4599*Hoja1!$C$20)),0)</f>
        <v>0</v>
      </c>
    </row>
    <row r="4600" spans="2:14" x14ac:dyDescent="0.75">
      <c r="B4600" t="str">
        <f t="shared" si="54"/>
        <v>1B2aii</v>
      </c>
      <c r="C4600" t="str">
        <f>Hoja1!$C$31</f>
        <v>CRUDO</v>
      </c>
      <c r="D4600" t="s">
        <v>13</v>
      </c>
      <c r="E4600" t="s">
        <v>320</v>
      </c>
      <c r="F4600" t="s">
        <v>862</v>
      </c>
      <c r="L4600" t="s">
        <v>30</v>
      </c>
      <c r="M4600">
        <f>'Venteo_ actividad no rutinaria'!AO54</f>
        <v>0</v>
      </c>
      <c r="N4600">
        <f>IFERROR(IF(L4600="CO2",M4600,IF(L4600="CH4",M4600*Hoja1!$C$19,BASEDEDATOS!M4600*Hoja1!$C$20)),0)</f>
        <v>0</v>
      </c>
    </row>
    <row r="4601" spans="2:14" x14ac:dyDescent="0.75">
      <c r="B4601" t="str">
        <f t="shared" si="54"/>
        <v>1B2aii</v>
      </c>
      <c r="C4601" t="str">
        <f>Hoja1!$C$31</f>
        <v>CRUDO</v>
      </c>
      <c r="D4601" t="s">
        <v>13</v>
      </c>
      <c r="E4601" t="s">
        <v>320</v>
      </c>
      <c r="F4601" t="s">
        <v>862</v>
      </c>
      <c r="L4601" t="s">
        <v>30</v>
      </c>
      <c r="M4601">
        <f>'Venteo_ actividad no rutinaria'!AO55</f>
        <v>0</v>
      </c>
      <c r="N4601">
        <f>IFERROR(IF(L4601="CO2",M4601,IF(L4601="CH4",M4601*Hoja1!$C$19,BASEDEDATOS!M4601*Hoja1!$C$20)),0)</f>
        <v>0</v>
      </c>
    </row>
    <row r="4602" spans="2:14" x14ac:dyDescent="0.75">
      <c r="B4602" t="str">
        <f t="shared" si="54"/>
        <v>1B2aii</v>
      </c>
      <c r="C4602" t="str">
        <f>Hoja1!$C$31</f>
        <v>CRUDO</v>
      </c>
      <c r="D4602" t="s">
        <v>13</v>
      </c>
      <c r="E4602" t="s">
        <v>320</v>
      </c>
      <c r="F4602" t="s">
        <v>862</v>
      </c>
      <c r="L4602" t="s">
        <v>30</v>
      </c>
      <c r="M4602">
        <f>'Venteo_ actividad no rutinaria'!AO56</f>
        <v>0</v>
      </c>
      <c r="N4602">
        <f>IFERROR(IF(L4602="CO2",M4602,IF(L4602="CH4",M4602*Hoja1!$C$19,BASEDEDATOS!M4602*Hoja1!$C$20)),0)</f>
        <v>0</v>
      </c>
    </row>
    <row r="4603" spans="2:14" x14ac:dyDescent="0.75">
      <c r="B4603" t="str">
        <f t="shared" si="54"/>
        <v>1B2aii</v>
      </c>
      <c r="C4603" t="str">
        <f>Hoja1!$C$31</f>
        <v>CRUDO</v>
      </c>
      <c r="D4603" t="s">
        <v>13</v>
      </c>
      <c r="E4603" t="s">
        <v>320</v>
      </c>
      <c r="F4603" t="s">
        <v>862</v>
      </c>
      <c r="L4603" t="s">
        <v>30</v>
      </c>
      <c r="M4603">
        <f>'Venteo_ actividad no rutinaria'!AO57</f>
        <v>0</v>
      </c>
      <c r="N4603">
        <f>IFERROR(IF(L4603="CO2",M4603,IF(L4603="CH4",M4603*Hoja1!$C$19,BASEDEDATOS!M4603*Hoja1!$C$20)),0)</f>
        <v>0</v>
      </c>
    </row>
    <row r="4604" spans="2:14" x14ac:dyDescent="0.75">
      <c r="B4604" t="str">
        <f t="shared" si="54"/>
        <v>1B2aii</v>
      </c>
      <c r="C4604" t="str">
        <f>Hoja1!$C$31</f>
        <v>CRUDO</v>
      </c>
      <c r="D4604" t="s">
        <v>13</v>
      </c>
      <c r="E4604" t="s">
        <v>320</v>
      </c>
      <c r="F4604" t="s">
        <v>862</v>
      </c>
      <c r="L4604" t="s">
        <v>30</v>
      </c>
      <c r="M4604">
        <f>'Venteo_ actividad no rutinaria'!AO58</f>
        <v>0</v>
      </c>
      <c r="N4604">
        <f>IFERROR(IF(L4604="CO2",M4604,IF(L4604="CH4",M4604*Hoja1!$C$19,BASEDEDATOS!M4604*Hoja1!$C$20)),0)</f>
        <v>0</v>
      </c>
    </row>
    <row r="4605" spans="2:14" x14ac:dyDescent="0.75">
      <c r="B4605" t="str">
        <f t="shared" si="54"/>
        <v>1B2aii</v>
      </c>
      <c r="C4605" t="str">
        <f>Hoja1!$C$31</f>
        <v>CRUDO</v>
      </c>
      <c r="D4605" t="s">
        <v>13</v>
      </c>
      <c r="E4605" t="s">
        <v>320</v>
      </c>
      <c r="F4605" t="s">
        <v>862</v>
      </c>
      <c r="L4605" t="s">
        <v>30</v>
      </c>
      <c r="M4605">
        <f>'Venteo_ actividad no rutinaria'!AO59</f>
        <v>0</v>
      </c>
      <c r="N4605">
        <f>IFERROR(IF(L4605="CO2",M4605,IF(L4605="CH4",M4605*Hoja1!$C$19,BASEDEDATOS!M4605*Hoja1!$C$20)),0)</f>
        <v>0</v>
      </c>
    </row>
    <row r="4606" spans="2:14" x14ac:dyDescent="0.75">
      <c r="B4606" t="str">
        <f t="shared" si="54"/>
        <v>1B2aii</v>
      </c>
      <c r="C4606" t="str">
        <f>Hoja1!$C$31</f>
        <v>CRUDO</v>
      </c>
      <c r="D4606" t="s">
        <v>13</v>
      </c>
      <c r="E4606" t="s">
        <v>320</v>
      </c>
      <c r="F4606" t="s">
        <v>862</v>
      </c>
      <c r="L4606" t="s">
        <v>30</v>
      </c>
      <c r="M4606">
        <f>'Venteo_ actividad no rutinaria'!AO60</f>
        <v>0</v>
      </c>
      <c r="N4606">
        <f>IFERROR(IF(L4606="CO2",M4606,IF(L4606="CH4",M4606*Hoja1!$C$19,BASEDEDATOS!M4606*Hoja1!$C$20)),0)</f>
        <v>0</v>
      </c>
    </row>
    <row r="4607" spans="2:14" x14ac:dyDescent="0.75">
      <c r="B4607" t="str">
        <f t="shared" si="54"/>
        <v>1B2aii</v>
      </c>
      <c r="C4607" t="str">
        <f>Hoja1!$C$31</f>
        <v>CRUDO</v>
      </c>
      <c r="D4607" t="s">
        <v>13</v>
      </c>
      <c r="E4607" t="s">
        <v>320</v>
      </c>
      <c r="F4607" t="s">
        <v>862</v>
      </c>
      <c r="L4607" t="s">
        <v>30</v>
      </c>
      <c r="M4607">
        <f>'Venteo_ actividad no rutinaria'!AO61</f>
        <v>0</v>
      </c>
      <c r="N4607">
        <f>IFERROR(IF(L4607="CO2",M4607,IF(L4607="CH4",M4607*Hoja1!$C$19,BASEDEDATOS!M4607*Hoja1!$C$20)),0)</f>
        <v>0</v>
      </c>
    </row>
    <row r="4608" spans="2:14" x14ac:dyDescent="0.75">
      <c r="B4608" t="str">
        <f t="shared" si="54"/>
        <v>1B2aii</v>
      </c>
      <c r="C4608" t="str">
        <f>Hoja1!$C$31</f>
        <v>CRUDO</v>
      </c>
      <c r="D4608" t="s">
        <v>13</v>
      </c>
      <c r="E4608" t="s">
        <v>320</v>
      </c>
      <c r="F4608" t="s">
        <v>862</v>
      </c>
      <c r="L4608" t="s">
        <v>30</v>
      </c>
      <c r="M4608">
        <f>'Venteo_ actividad no rutinaria'!AO62</f>
        <v>0</v>
      </c>
      <c r="N4608">
        <f>IFERROR(IF(L4608="CO2",M4608,IF(L4608="CH4",M4608*Hoja1!$C$19,BASEDEDATOS!M4608*Hoja1!$C$20)),0)</f>
        <v>0</v>
      </c>
    </row>
    <row r="4609" spans="2:14" x14ac:dyDescent="0.75">
      <c r="B4609" t="str">
        <f t="shared" si="54"/>
        <v>1B2aii</v>
      </c>
      <c r="C4609" t="str">
        <f>Hoja1!$C$31</f>
        <v>CRUDO</v>
      </c>
      <c r="D4609" t="s">
        <v>13</v>
      </c>
      <c r="E4609" t="s">
        <v>320</v>
      </c>
      <c r="F4609" t="s">
        <v>862</v>
      </c>
      <c r="L4609" t="s">
        <v>30</v>
      </c>
      <c r="M4609">
        <f>'Venteo_ actividad no rutinaria'!AO63</f>
        <v>0</v>
      </c>
      <c r="N4609">
        <f>IFERROR(IF(L4609="CO2",M4609,IF(L4609="CH4",M4609*Hoja1!$C$19,BASEDEDATOS!M4609*Hoja1!$C$20)),0)</f>
        <v>0</v>
      </c>
    </row>
    <row r="4610" spans="2:14" x14ac:dyDescent="0.75">
      <c r="B4610" t="str">
        <f t="shared" si="54"/>
        <v>1B2aii</v>
      </c>
      <c r="C4610" t="str">
        <f>Hoja1!$C$31</f>
        <v>CRUDO</v>
      </c>
      <c r="D4610" t="s">
        <v>13</v>
      </c>
      <c r="E4610" t="s">
        <v>320</v>
      </c>
      <c r="F4610" t="s">
        <v>862</v>
      </c>
      <c r="L4610" t="s">
        <v>30</v>
      </c>
      <c r="M4610">
        <f>'Venteo_ actividad no rutinaria'!AO64</f>
        <v>0</v>
      </c>
      <c r="N4610">
        <f>IFERROR(IF(L4610="CO2",M4610,IF(L4610="CH4",M4610*Hoja1!$C$19,BASEDEDATOS!M4610*Hoja1!$C$20)),0)</f>
        <v>0</v>
      </c>
    </row>
    <row r="4611" spans="2:14" x14ac:dyDescent="0.75">
      <c r="B4611" t="str">
        <f t="shared" si="54"/>
        <v>1B2aii</v>
      </c>
      <c r="C4611" t="str">
        <f>Hoja1!$C$31</f>
        <v>CRUDO</v>
      </c>
      <c r="D4611" t="s">
        <v>13</v>
      </c>
      <c r="E4611" t="s">
        <v>320</v>
      </c>
      <c r="F4611" t="s">
        <v>862</v>
      </c>
      <c r="L4611" t="s">
        <v>30</v>
      </c>
      <c r="M4611">
        <f>'Venteo_ actividad no rutinaria'!AO65</f>
        <v>0</v>
      </c>
      <c r="N4611">
        <f>IFERROR(IF(L4611="CO2",M4611,IF(L4611="CH4",M4611*Hoja1!$C$19,BASEDEDATOS!M4611*Hoja1!$C$20)),0)</f>
        <v>0</v>
      </c>
    </row>
    <row r="4612" spans="2:14" x14ac:dyDescent="0.75">
      <c r="B4612" t="str">
        <f t="shared" si="54"/>
        <v>1B2aii</v>
      </c>
      <c r="C4612" t="str">
        <f>Hoja1!$C$31</f>
        <v>CRUDO</v>
      </c>
      <c r="D4612" t="s">
        <v>13</v>
      </c>
      <c r="E4612" t="s">
        <v>320</v>
      </c>
      <c r="F4612" t="s">
        <v>862</v>
      </c>
      <c r="L4612" t="s">
        <v>30</v>
      </c>
      <c r="M4612">
        <f>'Venteo_ actividad no rutinaria'!AO66</f>
        <v>0</v>
      </c>
      <c r="N4612">
        <f>IFERROR(IF(L4612="CO2",M4612,IF(L4612="CH4",M4612*Hoja1!$C$19,BASEDEDATOS!M4612*Hoja1!$C$20)),0)</f>
        <v>0</v>
      </c>
    </row>
    <row r="4613" spans="2:14" x14ac:dyDescent="0.75">
      <c r="B4613" t="str">
        <f t="shared" si="54"/>
        <v>1B2aii</v>
      </c>
      <c r="C4613" t="str">
        <f>Hoja1!$C$31</f>
        <v>CRUDO</v>
      </c>
      <c r="D4613" t="s">
        <v>13</v>
      </c>
      <c r="E4613" t="s">
        <v>320</v>
      </c>
      <c r="F4613" t="s">
        <v>862</v>
      </c>
      <c r="L4613" t="s">
        <v>30</v>
      </c>
      <c r="M4613">
        <f>'Venteo_ actividad no rutinaria'!AO67</f>
        <v>0</v>
      </c>
      <c r="N4613">
        <f>IFERROR(IF(L4613="CO2",M4613,IF(L4613="CH4",M4613*Hoja1!$C$19,BASEDEDATOS!M4613*Hoja1!$C$20)),0)</f>
        <v>0</v>
      </c>
    </row>
    <row r="4614" spans="2:14" x14ac:dyDescent="0.75">
      <c r="B4614" t="str">
        <f t="shared" si="54"/>
        <v>1B2aii</v>
      </c>
      <c r="C4614" t="str">
        <f>Hoja1!$C$31</f>
        <v>CRUDO</v>
      </c>
      <c r="D4614" t="s">
        <v>13</v>
      </c>
      <c r="E4614" t="s">
        <v>320</v>
      </c>
      <c r="F4614" t="s">
        <v>862</v>
      </c>
      <c r="L4614" t="s">
        <v>30</v>
      </c>
      <c r="M4614">
        <f>'Venteo_ actividad no rutinaria'!AO68</f>
        <v>0</v>
      </c>
      <c r="N4614">
        <f>IFERROR(IF(L4614="CO2",M4614,IF(L4614="CH4",M4614*Hoja1!$C$19,BASEDEDATOS!M4614*Hoja1!$C$20)),0)</f>
        <v>0</v>
      </c>
    </row>
    <row r="4615" spans="2:14" x14ac:dyDescent="0.75">
      <c r="B4615" t="str">
        <f t="shared" si="54"/>
        <v>1B2aii</v>
      </c>
      <c r="C4615" t="str">
        <f>Hoja1!$C$31</f>
        <v>CRUDO</v>
      </c>
      <c r="D4615" t="s">
        <v>13</v>
      </c>
      <c r="E4615" t="s">
        <v>320</v>
      </c>
      <c r="F4615" t="s">
        <v>862</v>
      </c>
      <c r="L4615" t="s">
        <v>30</v>
      </c>
      <c r="M4615">
        <f>'Venteo_ actividad no rutinaria'!AO69</f>
        <v>0</v>
      </c>
      <c r="N4615">
        <f>IFERROR(IF(L4615="CO2",M4615,IF(L4615="CH4",M4615*Hoja1!$C$19,BASEDEDATOS!M4615*Hoja1!$C$20)),0)</f>
        <v>0</v>
      </c>
    </row>
    <row r="4616" spans="2:14" x14ac:dyDescent="0.75">
      <c r="B4616" t="str">
        <f t="shared" si="54"/>
        <v>1B2aii</v>
      </c>
      <c r="C4616" t="str">
        <f>Hoja1!$C$31</f>
        <v>CRUDO</v>
      </c>
      <c r="D4616" t="s">
        <v>13</v>
      </c>
      <c r="E4616" t="s">
        <v>320</v>
      </c>
      <c r="F4616" t="s">
        <v>862</v>
      </c>
      <c r="L4616" t="s">
        <v>30</v>
      </c>
      <c r="M4616">
        <f>'Venteo_ actividad no rutinaria'!AO70</f>
        <v>0</v>
      </c>
      <c r="N4616">
        <f>IFERROR(IF(L4616="CO2",M4616,IF(L4616="CH4",M4616*Hoja1!$C$19,BASEDEDATOS!M4616*Hoja1!$C$20)),0)</f>
        <v>0</v>
      </c>
    </row>
    <row r="4617" spans="2:14" x14ac:dyDescent="0.75">
      <c r="B4617" t="str">
        <f t="shared" si="54"/>
        <v>1B2aii</v>
      </c>
      <c r="C4617" t="str">
        <f>Hoja1!$C$31</f>
        <v>CRUDO</v>
      </c>
      <c r="D4617" t="s">
        <v>13</v>
      </c>
      <c r="E4617" t="s">
        <v>320</v>
      </c>
      <c r="F4617" t="s">
        <v>862</v>
      </c>
      <c r="L4617" t="s">
        <v>30</v>
      </c>
      <c r="M4617">
        <f>'Venteo_ actividad no rutinaria'!AO71</f>
        <v>0</v>
      </c>
      <c r="N4617">
        <f>IFERROR(IF(L4617="CO2",M4617,IF(L4617="CH4",M4617*Hoja1!$C$19,BASEDEDATOS!M4617*Hoja1!$C$20)),0)</f>
        <v>0</v>
      </c>
    </row>
    <row r="4618" spans="2:14" x14ac:dyDescent="0.75">
      <c r="B4618" t="str">
        <f t="shared" si="54"/>
        <v>1B2aii</v>
      </c>
      <c r="C4618" t="str">
        <f>Hoja1!$C$31</f>
        <v>CRUDO</v>
      </c>
      <c r="D4618" t="s">
        <v>13</v>
      </c>
      <c r="E4618" t="s">
        <v>320</v>
      </c>
      <c r="F4618" t="s">
        <v>862</v>
      </c>
      <c r="L4618" t="s">
        <v>30</v>
      </c>
      <c r="M4618">
        <f>'Venteo_ actividad no rutinaria'!AO72</f>
        <v>0</v>
      </c>
      <c r="N4618">
        <f>IFERROR(IF(L4618="CO2",M4618,IF(L4618="CH4",M4618*Hoja1!$C$19,BASEDEDATOS!M4618*Hoja1!$C$20)),0)</f>
        <v>0</v>
      </c>
    </row>
    <row r="4619" spans="2:14" x14ac:dyDescent="0.75">
      <c r="B4619" t="str">
        <f t="shared" si="54"/>
        <v>1B2aii</v>
      </c>
      <c r="C4619" t="str">
        <f>Hoja1!$C$31</f>
        <v>CRUDO</v>
      </c>
      <c r="D4619" t="s">
        <v>13</v>
      </c>
      <c r="E4619" t="s">
        <v>320</v>
      </c>
      <c r="F4619" t="s">
        <v>862</v>
      </c>
      <c r="L4619" t="s">
        <v>30</v>
      </c>
      <c r="M4619">
        <f>'Venteo_ actividad no rutinaria'!AO73</f>
        <v>0</v>
      </c>
      <c r="N4619">
        <f>IFERROR(IF(L4619="CO2",M4619,IF(L4619="CH4",M4619*Hoja1!$C$19,BASEDEDATOS!M4619*Hoja1!$C$20)),0)</f>
        <v>0</v>
      </c>
    </row>
    <row r="4620" spans="2:14" x14ac:dyDescent="0.75">
      <c r="B4620" t="str">
        <f t="shared" si="54"/>
        <v>1B2aii</v>
      </c>
      <c r="C4620" t="str">
        <f>Hoja1!$C$31</f>
        <v>CRUDO</v>
      </c>
      <c r="D4620" t="s">
        <v>13</v>
      </c>
      <c r="E4620" t="s">
        <v>320</v>
      </c>
      <c r="F4620" t="s">
        <v>862</v>
      </c>
      <c r="L4620" t="s">
        <v>30</v>
      </c>
      <c r="M4620">
        <f>'Venteo_ actividad no rutinaria'!AO74</f>
        <v>0</v>
      </c>
      <c r="N4620">
        <f>IFERROR(IF(L4620="CO2",M4620,IF(L4620="CH4",M4620*Hoja1!$C$19,BASEDEDATOS!M4620*Hoja1!$C$20)),0)</f>
        <v>0</v>
      </c>
    </row>
    <row r="4621" spans="2:14" x14ac:dyDescent="0.75">
      <c r="B4621" t="str">
        <f t="shared" si="54"/>
        <v>1B2aii</v>
      </c>
      <c r="C4621" t="str">
        <f>Hoja1!$C$31</f>
        <v>CRUDO</v>
      </c>
      <c r="D4621" t="s">
        <v>13</v>
      </c>
      <c r="E4621" t="s">
        <v>320</v>
      </c>
      <c r="F4621" t="s">
        <v>862</v>
      </c>
      <c r="L4621" t="s">
        <v>30</v>
      </c>
      <c r="M4621">
        <f>'Venteo_ actividad no rutinaria'!AO75</f>
        <v>0</v>
      </c>
      <c r="N4621">
        <f>IFERROR(IF(L4621="CO2",M4621,IF(L4621="CH4",M4621*Hoja1!$C$19,BASEDEDATOS!M4621*Hoja1!$C$20)),0)</f>
        <v>0</v>
      </c>
    </row>
    <row r="4622" spans="2:14" x14ac:dyDescent="0.75">
      <c r="B4622" t="str">
        <f t="shared" si="54"/>
        <v>1B2aii</v>
      </c>
      <c r="C4622" t="str">
        <f>Hoja1!$C$31</f>
        <v>CRUDO</v>
      </c>
      <c r="D4622" t="s">
        <v>13</v>
      </c>
      <c r="E4622" t="s">
        <v>320</v>
      </c>
      <c r="F4622" t="s">
        <v>862</v>
      </c>
      <c r="L4622" t="s">
        <v>30</v>
      </c>
      <c r="M4622">
        <f>'Venteo_ actividad no rutinaria'!AO76</f>
        <v>0</v>
      </c>
      <c r="N4622">
        <f>IFERROR(IF(L4622="CO2",M4622,IF(L4622="CH4",M4622*Hoja1!$C$19,BASEDEDATOS!M4622*Hoja1!$C$20)),0)</f>
        <v>0</v>
      </c>
    </row>
    <row r="4623" spans="2:14" x14ac:dyDescent="0.75">
      <c r="B4623" t="str">
        <f t="shared" si="54"/>
        <v>1B2aii</v>
      </c>
      <c r="C4623" t="str">
        <f>Hoja1!$C$31</f>
        <v>CRUDO</v>
      </c>
      <c r="D4623" t="s">
        <v>13</v>
      </c>
      <c r="E4623" t="s">
        <v>320</v>
      </c>
      <c r="F4623" t="s">
        <v>862</v>
      </c>
      <c r="L4623" t="s">
        <v>30</v>
      </c>
      <c r="M4623">
        <f>'Venteo_ actividad no rutinaria'!AO77</f>
        <v>0</v>
      </c>
      <c r="N4623">
        <f>IFERROR(IF(L4623="CO2",M4623,IF(L4623="CH4",M4623*Hoja1!$C$19,BASEDEDATOS!M4623*Hoja1!$C$20)),0)</f>
        <v>0</v>
      </c>
    </row>
    <row r="4624" spans="2:14" x14ac:dyDescent="0.75">
      <c r="B4624" t="str">
        <f t="shared" si="54"/>
        <v>1B2aii</v>
      </c>
      <c r="C4624" t="str">
        <f>Hoja1!$C$31</f>
        <v>CRUDO</v>
      </c>
      <c r="D4624" t="s">
        <v>13</v>
      </c>
      <c r="E4624" t="s">
        <v>320</v>
      </c>
      <c r="F4624" t="s">
        <v>862</v>
      </c>
      <c r="L4624" t="s">
        <v>30</v>
      </c>
      <c r="M4624">
        <f>'Venteo_ actividad no rutinaria'!AO78</f>
        <v>0</v>
      </c>
      <c r="N4624">
        <f>IFERROR(IF(L4624="CO2",M4624,IF(L4624="CH4",M4624*Hoja1!$C$19,BASEDEDATOS!M4624*Hoja1!$C$20)),0)</f>
        <v>0</v>
      </c>
    </row>
    <row r="4625" spans="2:14" x14ac:dyDescent="0.75">
      <c r="B4625" t="str">
        <f t="shared" si="54"/>
        <v>1B2aii</v>
      </c>
      <c r="C4625" t="str">
        <f>Hoja1!$C$31</f>
        <v>CRUDO</v>
      </c>
      <c r="D4625" t="s">
        <v>13</v>
      </c>
      <c r="E4625" t="s">
        <v>320</v>
      </c>
      <c r="F4625" t="s">
        <v>862</v>
      </c>
      <c r="L4625" t="s">
        <v>30</v>
      </c>
      <c r="M4625">
        <f>'Venteo_ actividad no rutinaria'!AO79</f>
        <v>0</v>
      </c>
      <c r="N4625">
        <f>IFERROR(IF(L4625="CO2",M4625,IF(L4625="CH4",M4625*Hoja1!$C$19,BASEDEDATOS!M4625*Hoja1!$C$20)),0)</f>
        <v>0</v>
      </c>
    </row>
    <row r="4626" spans="2:14" x14ac:dyDescent="0.75">
      <c r="B4626" t="str">
        <f t="shared" si="54"/>
        <v>1B2aii</v>
      </c>
      <c r="C4626" t="str">
        <f>Hoja1!$C$31</f>
        <v>CRUDO</v>
      </c>
      <c r="D4626" t="s">
        <v>13</v>
      </c>
      <c r="E4626" t="s">
        <v>320</v>
      </c>
      <c r="F4626" t="s">
        <v>862</v>
      </c>
      <c r="L4626" t="s">
        <v>30</v>
      </c>
      <c r="M4626">
        <f>'Venteo_ actividad no rutinaria'!AO80</f>
        <v>0</v>
      </c>
      <c r="N4626">
        <f>IFERROR(IF(L4626="CO2",M4626,IF(L4626="CH4",M4626*Hoja1!$C$19,BASEDEDATOS!M4626*Hoja1!$C$20)),0)</f>
        <v>0</v>
      </c>
    </row>
    <row r="4627" spans="2:14" x14ac:dyDescent="0.75">
      <c r="B4627" t="str">
        <f t="shared" si="54"/>
        <v>1B2aii</v>
      </c>
      <c r="C4627" t="str">
        <f>Hoja1!$C$31</f>
        <v>CRUDO</v>
      </c>
      <c r="D4627" t="s">
        <v>13</v>
      </c>
      <c r="E4627" t="s">
        <v>320</v>
      </c>
      <c r="F4627" t="s">
        <v>862</v>
      </c>
      <c r="L4627" t="s">
        <v>30</v>
      </c>
      <c r="M4627">
        <f>'Venteo_ actividad no rutinaria'!AO81</f>
        <v>0</v>
      </c>
      <c r="N4627">
        <f>IFERROR(IF(L4627="CO2",M4627,IF(L4627="CH4",M4627*Hoja1!$C$19,BASEDEDATOS!M4627*Hoja1!$C$20)),0)</f>
        <v>0</v>
      </c>
    </row>
    <row r="4628" spans="2:14" x14ac:dyDescent="0.75">
      <c r="B4628" t="str">
        <f t="shared" si="54"/>
        <v>1B2aii</v>
      </c>
      <c r="C4628" t="str">
        <f>Hoja1!$C$31</f>
        <v>CRUDO</v>
      </c>
      <c r="D4628" t="s">
        <v>13</v>
      </c>
      <c r="E4628" t="s">
        <v>320</v>
      </c>
      <c r="F4628" t="s">
        <v>862</v>
      </c>
      <c r="L4628" t="s">
        <v>30</v>
      </c>
      <c r="M4628">
        <f>'Venteo_ actividad no rutinaria'!AO82</f>
        <v>0</v>
      </c>
      <c r="N4628">
        <f>IFERROR(IF(L4628="CO2",M4628,IF(L4628="CH4",M4628*Hoja1!$C$19,BASEDEDATOS!M4628*Hoja1!$C$20)),0)</f>
        <v>0</v>
      </c>
    </row>
    <row r="4629" spans="2:14" x14ac:dyDescent="0.75">
      <c r="B4629" t="str">
        <f t="shared" si="54"/>
        <v>1B2aii</v>
      </c>
      <c r="C4629" t="str">
        <f>Hoja1!$C$31</f>
        <v>CRUDO</v>
      </c>
      <c r="D4629" t="s">
        <v>13</v>
      </c>
      <c r="E4629" t="s">
        <v>320</v>
      </c>
      <c r="F4629" t="s">
        <v>862</v>
      </c>
      <c r="L4629" t="s">
        <v>30</v>
      </c>
      <c r="M4629">
        <f>'Venteo_ actividad no rutinaria'!AO83</f>
        <v>0</v>
      </c>
      <c r="N4629">
        <f>IFERROR(IF(L4629="CO2",M4629,IF(L4629="CH4",M4629*Hoja1!$C$19,BASEDEDATOS!M4629*Hoja1!$C$20)),0)</f>
        <v>0</v>
      </c>
    </row>
    <row r="4630" spans="2:14" x14ac:dyDescent="0.75">
      <c r="B4630" t="str">
        <f t="shared" si="54"/>
        <v>1B2aii</v>
      </c>
      <c r="C4630" t="str">
        <f>Hoja1!$C$31</f>
        <v>CRUDO</v>
      </c>
      <c r="D4630" t="s">
        <v>13</v>
      </c>
      <c r="E4630" t="s">
        <v>320</v>
      </c>
      <c r="F4630" t="s">
        <v>862</v>
      </c>
      <c r="L4630" t="s">
        <v>30</v>
      </c>
      <c r="M4630">
        <f>'Venteo_ actividad no rutinaria'!AO84</f>
        <v>0</v>
      </c>
      <c r="N4630">
        <f>IFERROR(IF(L4630="CO2",M4630,IF(L4630="CH4",M4630*Hoja1!$C$19,BASEDEDATOS!M4630*Hoja1!$C$20)),0)</f>
        <v>0</v>
      </c>
    </row>
    <row r="4631" spans="2:14" x14ac:dyDescent="0.75">
      <c r="B4631" t="str">
        <f t="shared" si="54"/>
        <v>1B2aii</v>
      </c>
      <c r="C4631" t="str">
        <f>Hoja1!$C$31</f>
        <v>CRUDO</v>
      </c>
      <c r="D4631" t="s">
        <v>13</v>
      </c>
      <c r="E4631" t="s">
        <v>320</v>
      </c>
      <c r="F4631" t="s">
        <v>862</v>
      </c>
      <c r="L4631" t="s">
        <v>30</v>
      </c>
      <c r="M4631">
        <f>'Venteo_ actividad no rutinaria'!AO85</f>
        <v>0</v>
      </c>
      <c r="N4631">
        <f>IFERROR(IF(L4631="CO2",M4631,IF(L4631="CH4",M4631*Hoja1!$C$19,BASEDEDATOS!M4631*Hoja1!$C$20)),0)</f>
        <v>0</v>
      </c>
    </row>
    <row r="4632" spans="2:14" x14ac:dyDescent="0.75">
      <c r="B4632" t="str">
        <f t="shared" si="54"/>
        <v>1B2aii</v>
      </c>
      <c r="C4632" t="str">
        <f>Hoja1!$C$31</f>
        <v>CRUDO</v>
      </c>
      <c r="D4632" t="s">
        <v>13</v>
      </c>
      <c r="E4632" t="s">
        <v>320</v>
      </c>
      <c r="F4632" t="s">
        <v>862</v>
      </c>
      <c r="L4632" t="s">
        <v>30</v>
      </c>
      <c r="M4632">
        <f>'Venteo_ actividad no rutinaria'!AO86</f>
        <v>0</v>
      </c>
      <c r="N4632">
        <f>IFERROR(IF(L4632="CO2",M4632,IF(L4632="CH4",M4632*Hoja1!$C$19,BASEDEDATOS!M4632*Hoja1!$C$20)),0)</f>
        <v>0</v>
      </c>
    </row>
    <row r="4633" spans="2:14" x14ac:dyDescent="0.75">
      <c r="B4633" t="str">
        <f t="shared" si="54"/>
        <v>1B2aii</v>
      </c>
      <c r="C4633" t="str">
        <f>Hoja1!$C$31</f>
        <v>CRUDO</v>
      </c>
      <c r="D4633" t="s">
        <v>13</v>
      </c>
      <c r="E4633" t="s">
        <v>320</v>
      </c>
      <c r="F4633" t="s">
        <v>862</v>
      </c>
      <c r="L4633" t="s">
        <v>30</v>
      </c>
      <c r="M4633">
        <f>'Venteo_ actividad no rutinaria'!AO87</f>
        <v>0</v>
      </c>
      <c r="N4633">
        <f>IFERROR(IF(L4633="CO2",M4633,IF(L4633="CH4",M4633*Hoja1!$C$19,BASEDEDATOS!M4633*Hoja1!$C$20)),0)</f>
        <v>0</v>
      </c>
    </row>
    <row r="4634" spans="2:14" x14ac:dyDescent="0.75">
      <c r="B4634" t="str">
        <f t="shared" si="54"/>
        <v>1B2aii</v>
      </c>
      <c r="C4634" t="str">
        <f>Hoja1!$C$31</f>
        <v>CRUDO</v>
      </c>
      <c r="D4634" t="s">
        <v>13</v>
      </c>
      <c r="E4634" t="s">
        <v>320</v>
      </c>
      <c r="F4634" t="s">
        <v>862</v>
      </c>
      <c r="L4634" t="s">
        <v>30</v>
      </c>
      <c r="M4634">
        <f>'Venteo_ actividad no rutinaria'!AO88</f>
        <v>0</v>
      </c>
      <c r="N4634">
        <f>IFERROR(IF(L4634="CO2",M4634,IF(L4634="CH4",M4634*Hoja1!$C$19,BASEDEDATOS!M4634*Hoja1!$C$20)),0)</f>
        <v>0</v>
      </c>
    </row>
    <row r="4635" spans="2:14" x14ac:dyDescent="0.75">
      <c r="B4635" t="str">
        <f t="shared" si="54"/>
        <v>1B2aii</v>
      </c>
      <c r="C4635" t="str">
        <f>Hoja1!$C$31</f>
        <v>CRUDO</v>
      </c>
      <c r="D4635" t="s">
        <v>13</v>
      </c>
      <c r="E4635" t="s">
        <v>320</v>
      </c>
      <c r="F4635" t="s">
        <v>862</v>
      </c>
      <c r="L4635" t="s">
        <v>30</v>
      </c>
      <c r="M4635">
        <f>'Venteo_ actividad no rutinaria'!AO89</f>
        <v>0</v>
      </c>
      <c r="N4635">
        <f>IFERROR(IF(L4635="CO2",M4635,IF(L4635="CH4",M4635*Hoja1!$C$19,BASEDEDATOS!M4635*Hoja1!$C$20)),0)</f>
        <v>0</v>
      </c>
    </row>
    <row r="4636" spans="2:14" x14ac:dyDescent="0.75">
      <c r="B4636" t="str">
        <f t="shared" si="54"/>
        <v>1B2aii</v>
      </c>
      <c r="C4636" t="str">
        <f>Hoja1!$C$31</f>
        <v>CRUDO</v>
      </c>
      <c r="D4636" t="s">
        <v>13</v>
      </c>
      <c r="E4636" t="s">
        <v>320</v>
      </c>
      <c r="F4636" t="s">
        <v>862</v>
      </c>
      <c r="L4636" t="s">
        <v>30</v>
      </c>
      <c r="M4636">
        <f>'Venteo_ actividad no rutinaria'!AO90</f>
        <v>0</v>
      </c>
      <c r="N4636">
        <f>IFERROR(IF(L4636="CO2",M4636,IF(L4636="CH4",M4636*Hoja1!$C$19,BASEDEDATOS!M4636*Hoja1!$C$20)),0)</f>
        <v>0</v>
      </c>
    </row>
    <row r="4637" spans="2:14" x14ac:dyDescent="0.75">
      <c r="B4637" t="str">
        <f t="shared" si="54"/>
        <v>1B2aii</v>
      </c>
      <c r="C4637" t="str">
        <f>Hoja1!$C$31</f>
        <v>CRUDO</v>
      </c>
      <c r="D4637" t="s">
        <v>13</v>
      </c>
      <c r="E4637" t="s">
        <v>320</v>
      </c>
      <c r="F4637" t="s">
        <v>862</v>
      </c>
      <c r="L4637" t="s">
        <v>30</v>
      </c>
      <c r="M4637">
        <f>'Venteo_ actividad no rutinaria'!AO91</f>
        <v>0</v>
      </c>
      <c r="N4637">
        <f>IFERROR(IF(L4637="CO2",M4637,IF(L4637="CH4",M4637*Hoja1!$C$19,BASEDEDATOS!M4637*Hoja1!$C$20)),0)</f>
        <v>0</v>
      </c>
    </row>
    <row r="4638" spans="2:14" x14ac:dyDescent="0.75">
      <c r="B4638" t="str">
        <f t="shared" si="54"/>
        <v>1B2aii</v>
      </c>
      <c r="C4638" t="str">
        <f>Hoja1!$C$31</f>
        <v>CRUDO</v>
      </c>
      <c r="D4638" t="s">
        <v>13</v>
      </c>
      <c r="E4638" t="s">
        <v>320</v>
      </c>
      <c r="F4638" t="s">
        <v>862</v>
      </c>
      <c r="L4638" t="s">
        <v>30</v>
      </c>
      <c r="M4638">
        <f>'Venteo_ actividad no rutinaria'!AO92</f>
        <v>0</v>
      </c>
      <c r="N4638">
        <f>IFERROR(IF(L4638="CO2",M4638,IF(L4638="CH4",M4638*Hoja1!$C$19,BASEDEDATOS!M4638*Hoja1!$C$20)),0)</f>
        <v>0</v>
      </c>
    </row>
    <row r="4639" spans="2:14" x14ac:dyDescent="0.75">
      <c r="B4639" t="str">
        <f t="shared" si="54"/>
        <v>1B2aii</v>
      </c>
      <c r="C4639" t="str">
        <f>Hoja1!$C$31</f>
        <v>CRUDO</v>
      </c>
      <c r="D4639" t="s">
        <v>13</v>
      </c>
      <c r="E4639" t="s">
        <v>320</v>
      </c>
      <c r="F4639" t="s">
        <v>862</v>
      </c>
      <c r="L4639" t="s">
        <v>30</v>
      </c>
      <c r="M4639">
        <f>'Venteo_ actividad no rutinaria'!AO93</f>
        <v>0</v>
      </c>
      <c r="N4639">
        <f>IFERROR(IF(L4639="CO2",M4639,IF(L4639="CH4",M4639*Hoja1!$C$19,BASEDEDATOS!M4639*Hoja1!$C$20)),0)</f>
        <v>0</v>
      </c>
    </row>
    <row r="4640" spans="2:14" x14ac:dyDescent="0.75">
      <c r="B4640" t="str">
        <f t="shared" si="54"/>
        <v>1B2aii</v>
      </c>
      <c r="C4640" t="str">
        <f>Hoja1!$C$31</f>
        <v>CRUDO</v>
      </c>
      <c r="D4640" t="s">
        <v>13</v>
      </c>
      <c r="E4640" t="s">
        <v>320</v>
      </c>
      <c r="F4640" t="s">
        <v>862</v>
      </c>
      <c r="L4640" t="s">
        <v>30</v>
      </c>
      <c r="M4640">
        <f>'Venteo_ actividad no rutinaria'!AO94</f>
        <v>0</v>
      </c>
      <c r="N4640">
        <f>IFERROR(IF(L4640="CO2",M4640,IF(L4640="CH4",M4640*Hoja1!$C$19,BASEDEDATOS!M4640*Hoja1!$C$20)),0)</f>
        <v>0</v>
      </c>
    </row>
    <row r="4641" spans="2:14" x14ac:dyDescent="0.75">
      <c r="B4641" t="str">
        <f t="shared" si="54"/>
        <v>1B2aii</v>
      </c>
      <c r="C4641" t="str">
        <f>Hoja1!$C$31</f>
        <v>CRUDO</v>
      </c>
      <c r="D4641" t="s">
        <v>13</v>
      </c>
      <c r="E4641" t="s">
        <v>320</v>
      </c>
      <c r="F4641" t="s">
        <v>862</v>
      </c>
      <c r="L4641" t="s">
        <v>30</v>
      </c>
      <c r="M4641">
        <f>'Venteo_ actividad no rutinaria'!AO95</f>
        <v>0</v>
      </c>
      <c r="N4641">
        <f>IFERROR(IF(L4641="CO2",M4641,IF(L4641="CH4",M4641*Hoja1!$C$19,BASEDEDATOS!M4641*Hoja1!$C$20)),0)</f>
        <v>0</v>
      </c>
    </row>
    <row r="4642" spans="2:14" x14ac:dyDescent="0.75">
      <c r="B4642" t="str">
        <f t="shared" si="54"/>
        <v>1B2aii</v>
      </c>
      <c r="C4642" t="str">
        <f>Hoja1!$C$31</f>
        <v>CRUDO</v>
      </c>
      <c r="D4642" t="s">
        <v>13</v>
      </c>
      <c r="E4642" t="s">
        <v>320</v>
      </c>
      <c r="F4642" t="s">
        <v>862</v>
      </c>
      <c r="L4642" t="s">
        <v>30</v>
      </c>
      <c r="M4642">
        <f>'Venteo_ actividad no rutinaria'!AO96</f>
        <v>0</v>
      </c>
      <c r="N4642">
        <f>IFERROR(IF(L4642="CO2",M4642,IF(L4642="CH4",M4642*Hoja1!$C$19,BASEDEDATOS!M4642*Hoja1!$C$20)),0)</f>
        <v>0</v>
      </c>
    </row>
    <row r="4643" spans="2:14" x14ac:dyDescent="0.75">
      <c r="B4643" t="str">
        <f t="shared" ref="B4643:B4706" si="55">IF(C4643="CRUDO","1B2aii","1B2bii")</f>
        <v>1B2aii</v>
      </c>
      <c r="C4643" t="str">
        <f>Hoja1!$C$31</f>
        <v>CRUDO</v>
      </c>
      <c r="D4643" t="s">
        <v>13</v>
      </c>
      <c r="E4643" t="s">
        <v>320</v>
      </c>
      <c r="F4643" t="s">
        <v>862</v>
      </c>
      <c r="L4643" t="s">
        <v>30</v>
      </c>
      <c r="M4643">
        <f>'Venteo_ actividad no rutinaria'!AO97</f>
        <v>0</v>
      </c>
      <c r="N4643">
        <f>IFERROR(IF(L4643="CO2",M4643,IF(L4643="CH4",M4643*Hoja1!$C$19,BASEDEDATOS!M4643*Hoja1!$C$20)),0)</f>
        <v>0</v>
      </c>
    </row>
    <row r="4644" spans="2:14" x14ac:dyDescent="0.75">
      <c r="B4644" t="str">
        <f t="shared" si="55"/>
        <v>1B2aii</v>
      </c>
      <c r="C4644" t="str">
        <f>Hoja1!$C$31</f>
        <v>CRUDO</v>
      </c>
      <c r="D4644" t="s">
        <v>13</v>
      </c>
      <c r="E4644" t="s">
        <v>320</v>
      </c>
      <c r="F4644" t="s">
        <v>862</v>
      </c>
      <c r="L4644" t="s">
        <v>30</v>
      </c>
      <c r="M4644">
        <f>'Venteo_ actividad no rutinaria'!AO98</f>
        <v>0</v>
      </c>
      <c r="N4644">
        <f>IFERROR(IF(L4644="CO2",M4644,IF(L4644="CH4",M4644*Hoja1!$C$19,BASEDEDATOS!M4644*Hoja1!$C$20)),0)</f>
        <v>0</v>
      </c>
    </row>
    <row r="4645" spans="2:14" x14ac:dyDescent="0.75">
      <c r="B4645" t="str">
        <f t="shared" si="55"/>
        <v>1B2aii</v>
      </c>
      <c r="C4645" t="str">
        <f>Hoja1!$C$31</f>
        <v>CRUDO</v>
      </c>
      <c r="D4645" t="s">
        <v>13</v>
      </c>
      <c r="E4645" t="s">
        <v>320</v>
      </c>
      <c r="F4645" t="s">
        <v>862</v>
      </c>
      <c r="L4645" t="s">
        <v>30</v>
      </c>
      <c r="M4645">
        <f>'Venteo_ actividad no rutinaria'!AO99</f>
        <v>0</v>
      </c>
      <c r="N4645">
        <f>IFERROR(IF(L4645="CO2",M4645,IF(L4645="CH4",M4645*Hoja1!$C$19,BASEDEDATOS!M4645*Hoja1!$C$20)),0)</f>
        <v>0</v>
      </c>
    </row>
    <row r="4646" spans="2:14" x14ac:dyDescent="0.75">
      <c r="B4646" t="str">
        <f t="shared" si="55"/>
        <v>1B2aii</v>
      </c>
      <c r="C4646" t="str">
        <f>Hoja1!$C$31</f>
        <v>CRUDO</v>
      </c>
      <c r="D4646" t="s">
        <v>13</v>
      </c>
      <c r="E4646" t="s">
        <v>320</v>
      </c>
      <c r="F4646" t="s">
        <v>862</v>
      </c>
      <c r="L4646" t="s">
        <v>30</v>
      </c>
      <c r="M4646">
        <f>'Venteo_ actividad no rutinaria'!AO100</f>
        <v>0</v>
      </c>
      <c r="N4646">
        <f>IFERROR(IF(L4646="CO2",M4646,IF(L4646="CH4",M4646*Hoja1!$C$19,BASEDEDATOS!M4646*Hoja1!$C$20)),0)</f>
        <v>0</v>
      </c>
    </row>
    <row r="4647" spans="2:14" x14ac:dyDescent="0.75">
      <c r="B4647" t="str">
        <f t="shared" si="55"/>
        <v>1B2aii</v>
      </c>
      <c r="C4647" t="str">
        <f>Hoja1!$C$31</f>
        <v>CRUDO</v>
      </c>
      <c r="D4647" t="s">
        <v>13</v>
      </c>
      <c r="E4647" t="s">
        <v>320</v>
      </c>
      <c r="F4647" t="s">
        <v>862</v>
      </c>
      <c r="L4647" t="s">
        <v>30</v>
      </c>
      <c r="M4647">
        <f>'Venteo_ actividad no rutinaria'!AO101</f>
        <v>0</v>
      </c>
      <c r="N4647">
        <f>IFERROR(IF(L4647="CO2",M4647,IF(L4647="CH4",M4647*Hoja1!$C$19,BASEDEDATOS!M4647*Hoja1!$C$20)),0)</f>
        <v>0</v>
      </c>
    </row>
    <row r="4648" spans="2:14" x14ac:dyDescent="0.75">
      <c r="B4648" t="str">
        <f t="shared" si="55"/>
        <v>1B2aii</v>
      </c>
      <c r="C4648" t="str">
        <f>Hoja1!$C$31</f>
        <v>CRUDO</v>
      </c>
      <c r="D4648" t="s">
        <v>13</v>
      </c>
      <c r="E4648" t="s">
        <v>320</v>
      </c>
      <c r="F4648" t="s">
        <v>862</v>
      </c>
      <c r="L4648" t="s">
        <v>30</v>
      </c>
      <c r="M4648">
        <f>'Venteo_ actividad no rutinaria'!AO102</f>
        <v>0</v>
      </c>
      <c r="N4648">
        <f>IFERROR(IF(L4648="CO2",M4648,IF(L4648="CH4",M4648*Hoja1!$C$19,BASEDEDATOS!M4648*Hoja1!$C$20)),0)</f>
        <v>0</v>
      </c>
    </row>
    <row r="4649" spans="2:14" x14ac:dyDescent="0.75">
      <c r="B4649" t="str">
        <f t="shared" si="55"/>
        <v>1B2aii</v>
      </c>
      <c r="C4649" t="str">
        <f>Hoja1!$C$31</f>
        <v>CRUDO</v>
      </c>
      <c r="D4649" t="s">
        <v>13</v>
      </c>
      <c r="E4649" t="s">
        <v>320</v>
      </c>
      <c r="F4649" t="s">
        <v>862</v>
      </c>
      <c r="L4649" t="s">
        <v>30</v>
      </c>
      <c r="M4649">
        <f>'Venteo_ actividad no rutinaria'!AO103</f>
        <v>0</v>
      </c>
      <c r="N4649">
        <f>IFERROR(IF(L4649="CO2",M4649,IF(L4649="CH4",M4649*Hoja1!$C$19,BASEDEDATOS!M4649*Hoja1!$C$20)),0)</f>
        <v>0</v>
      </c>
    </row>
    <row r="4650" spans="2:14" x14ac:dyDescent="0.75">
      <c r="B4650" t="str">
        <f t="shared" si="55"/>
        <v>1B2aii</v>
      </c>
      <c r="C4650" t="str">
        <f>Hoja1!$C$31</f>
        <v>CRUDO</v>
      </c>
      <c r="D4650" t="s">
        <v>13</v>
      </c>
      <c r="E4650" t="s">
        <v>320</v>
      </c>
      <c r="F4650" t="s">
        <v>862</v>
      </c>
      <c r="L4650" t="s">
        <v>30</v>
      </c>
      <c r="M4650">
        <f>'Venteo_ actividad no rutinaria'!AO104</f>
        <v>0</v>
      </c>
      <c r="N4650">
        <f>IFERROR(IF(L4650="CO2",M4650,IF(L4650="CH4",M4650*Hoja1!$C$19,BASEDEDATOS!M4650*Hoja1!$C$20)),0)</f>
        <v>0</v>
      </c>
    </row>
    <row r="4651" spans="2:14" x14ac:dyDescent="0.75">
      <c r="B4651" t="str">
        <f t="shared" si="55"/>
        <v>1B2aii</v>
      </c>
      <c r="C4651" t="str">
        <f>Hoja1!$C$31</f>
        <v>CRUDO</v>
      </c>
      <c r="D4651" t="s">
        <v>13</v>
      </c>
      <c r="E4651" t="s">
        <v>320</v>
      </c>
      <c r="F4651" t="s">
        <v>862</v>
      </c>
      <c r="L4651" t="s">
        <v>30</v>
      </c>
      <c r="M4651">
        <f>'Venteo_ actividad no rutinaria'!AO105</f>
        <v>0</v>
      </c>
      <c r="N4651">
        <f>IFERROR(IF(L4651="CO2",M4651,IF(L4651="CH4",M4651*Hoja1!$C$19,BASEDEDATOS!M4651*Hoja1!$C$20)),0)</f>
        <v>0</v>
      </c>
    </row>
    <row r="4652" spans="2:14" x14ac:dyDescent="0.75">
      <c r="B4652" t="str">
        <f t="shared" si="55"/>
        <v>1B2aii</v>
      </c>
      <c r="C4652" t="str">
        <f>Hoja1!$C$31</f>
        <v>CRUDO</v>
      </c>
      <c r="D4652" t="s">
        <v>13</v>
      </c>
      <c r="E4652" t="s">
        <v>320</v>
      </c>
      <c r="F4652" t="s">
        <v>862</v>
      </c>
      <c r="L4652" t="s">
        <v>30</v>
      </c>
      <c r="M4652">
        <f>'Venteo_ actividad no rutinaria'!AO106</f>
        <v>0</v>
      </c>
      <c r="N4652">
        <f>IFERROR(IF(L4652="CO2",M4652,IF(L4652="CH4",M4652*Hoja1!$C$19,BASEDEDATOS!M4652*Hoja1!$C$20)),0)</f>
        <v>0</v>
      </c>
    </row>
    <row r="4653" spans="2:14" x14ac:dyDescent="0.75">
      <c r="B4653" t="str">
        <f t="shared" si="55"/>
        <v>1B2aii</v>
      </c>
      <c r="C4653" t="str">
        <f>Hoja1!$C$31</f>
        <v>CRUDO</v>
      </c>
      <c r="D4653" t="s">
        <v>13</v>
      </c>
      <c r="E4653" t="s">
        <v>320</v>
      </c>
      <c r="F4653" t="s">
        <v>862</v>
      </c>
      <c r="L4653" t="s">
        <v>30</v>
      </c>
      <c r="M4653">
        <f>'Venteo_ actividad no rutinaria'!AO107</f>
        <v>0</v>
      </c>
      <c r="N4653">
        <f>IFERROR(IF(L4653="CO2",M4653,IF(L4653="CH4",M4653*Hoja1!$C$19,BASEDEDATOS!M4653*Hoja1!$C$20)),0)</f>
        <v>0</v>
      </c>
    </row>
    <row r="4654" spans="2:14" x14ac:dyDescent="0.75">
      <c r="B4654" t="str">
        <f t="shared" si="55"/>
        <v>1B2aii</v>
      </c>
      <c r="C4654" t="str">
        <f>Hoja1!$C$31</f>
        <v>CRUDO</v>
      </c>
      <c r="D4654" t="s">
        <v>13</v>
      </c>
      <c r="E4654" t="s">
        <v>320</v>
      </c>
      <c r="F4654" t="s">
        <v>862</v>
      </c>
      <c r="L4654" t="s">
        <v>30</v>
      </c>
      <c r="M4654">
        <f>'Venteo_ actividad no rutinaria'!AO108</f>
        <v>0</v>
      </c>
      <c r="N4654">
        <f>IFERROR(IF(L4654="CO2",M4654,IF(L4654="CH4",M4654*Hoja1!$C$19,BASEDEDATOS!M4654*Hoja1!$C$20)),0)</f>
        <v>0</v>
      </c>
    </row>
    <row r="4655" spans="2:14" x14ac:dyDescent="0.75">
      <c r="B4655" t="str">
        <f t="shared" si="55"/>
        <v>1B2aii</v>
      </c>
      <c r="C4655" t="str">
        <f>Hoja1!$C$31</f>
        <v>CRUDO</v>
      </c>
      <c r="D4655" t="s">
        <v>13</v>
      </c>
      <c r="E4655" t="s">
        <v>320</v>
      </c>
      <c r="F4655" t="s">
        <v>862</v>
      </c>
      <c r="L4655" t="s">
        <v>30</v>
      </c>
      <c r="M4655">
        <f>'Venteo_ actividad no rutinaria'!AO109</f>
        <v>0</v>
      </c>
      <c r="N4655">
        <f>IFERROR(IF(L4655="CO2",M4655,IF(L4655="CH4",M4655*Hoja1!$C$19,BASEDEDATOS!M4655*Hoja1!$C$20)),0)</f>
        <v>0</v>
      </c>
    </row>
    <row r="4656" spans="2:14" x14ac:dyDescent="0.75">
      <c r="B4656" t="str">
        <f t="shared" si="55"/>
        <v>1B2aii</v>
      </c>
      <c r="C4656" t="str">
        <f>Hoja1!$C$31</f>
        <v>CRUDO</v>
      </c>
      <c r="D4656" t="s">
        <v>13</v>
      </c>
      <c r="E4656" t="s">
        <v>320</v>
      </c>
      <c r="F4656" t="s">
        <v>862</v>
      </c>
      <c r="L4656" t="s">
        <v>30</v>
      </c>
      <c r="M4656">
        <f>'Venteo_ actividad no rutinaria'!AO110</f>
        <v>0</v>
      </c>
      <c r="N4656">
        <f>IFERROR(IF(L4656="CO2",M4656,IF(L4656="CH4",M4656*Hoja1!$C$19,BASEDEDATOS!M4656*Hoja1!$C$20)),0)</f>
        <v>0</v>
      </c>
    </row>
    <row r="4657" spans="2:14" x14ac:dyDescent="0.75">
      <c r="B4657" t="str">
        <f t="shared" si="55"/>
        <v>1B2aii</v>
      </c>
      <c r="C4657" t="str">
        <f>Hoja1!$C$31</f>
        <v>CRUDO</v>
      </c>
      <c r="D4657" t="s">
        <v>13</v>
      </c>
      <c r="E4657" t="s">
        <v>320</v>
      </c>
      <c r="F4657" t="s">
        <v>862</v>
      </c>
      <c r="L4657" t="s">
        <v>30</v>
      </c>
      <c r="M4657">
        <f>'Venteo_ actividad no rutinaria'!AO111</f>
        <v>0</v>
      </c>
      <c r="N4657">
        <f>IFERROR(IF(L4657="CO2",M4657,IF(L4657="CH4",M4657*Hoja1!$C$19,BASEDEDATOS!M4657*Hoja1!$C$20)),0)</f>
        <v>0</v>
      </c>
    </row>
    <row r="4658" spans="2:14" x14ac:dyDescent="0.75">
      <c r="B4658" t="str">
        <f t="shared" si="55"/>
        <v>1B2aii</v>
      </c>
      <c r="C4658" t="str">
        <f>Hoja1!$C$31</f>
        <v>CRUDO</v>
      </c>
      <c r="D4658" t="s">
        <v>13</v>
      </c>
      <c r="E4658" t="s">
        <v>320</v>
      </c>
      <c r="F4658" t="s">
        <v>862</v>
      </c>
      <c r="L4658" t="s">
        <v>30</v>
      </c>
      <c r="M4658">
        <f>'Venteo_ actividad no rutinaria'!AO112</f>
        <v>0</v>
      </c>
      <c r="N4658">
        <f>IFERROR(IF(L4658="CO2",M4658,IF(L4658="CH4",M4658*Hoja1!$C$19,BASEDEDATOS!M4658*Hoja1!$C$20)),0)</f>
        <v>0</v>
      </c>
    </row>
    <row r="4659" spans="2:14" x14ac:dyDescent="0.75">
      <c r="B4659" t="str">
        <f t="shared" si="55"/>
        <v>1B2aii</v>
      </c>
      <c r="C4659" t="str">
        <f>Hoja1!$C$31</f>
        <v>CRUDO</v>
      </c>
      <c r="D4659" t="s">
        <v>13</v>
      </c>
      <c r="E4659" t="s">
        <v>320</v>
      </c>
      <c r="F4659" t="s">
        <v>862</v>
      </c>
      <c r="L4659" t="s">
        <v>30</v>
      </c>
      <c r="M4659">
        <f>'Venteo_ actividad no rutinaria'!AO113</f>
        <v>0</v>
      </c>
      <c r="N4659">
        <f>IFERROR(IF(L4659="CO2",M4659,IF(L4659="CH4",M4659*Hoja1!$C$19,BASEDEDATOS!M4659*Hoja1!$C$20)),0)</f>
        <v>0</v>
      </c>
    </row>
    <row r="4660" spans="2:14" x14ac:dyDescent="0.75">
      <c r="B4660" t="str">
        <f t="shared" si="55"/>
        <v>1B2aii</v>
      </c>
      <c r="C4660" t="str">
        <f>Hoja1!$C$31</f>
        <v>CRUDO</v>
      </c>
      <c r="D4660" t="s">
        <v>13</v>
      </c>
      <c r="E4660" t="s">
        <v>320</v>
      </c>
      <c r="F4660" t="s">
        <v>862</v>
      </c>
      <c r="L4660" t="s">
        <v>30</v>
      </c>
      <c r="M4660">
        <f>'Venteo_ actividad no rutinaria'!AO114</f>
        <v>0</v>
      </c>
      <c r="N4660">
        <f>IFERROR(IF(L4660="CO2",M4660,IF(L4660="CH4",M4660*Hoja1!$C$19,BASEDEDATOS!M4660*Hoja1!$C$20)),0)</f>
        <v>0</v>
      </c>
    </row>
    <row r="4661" spans="2:14" x14ac:dyDescent="0.75">
      <c r="B4661" t="str">
        <f t="shared" si="55"/>
        <v>1B2aii</v>
      </c>
      <c r="C4661" t="str">
        <f>Hoja1!$C$31</f>
        <v>CRUDO</v>
      </c>
      <c r="D4661" t="s">
        <v>13</v>
      </c>
      <c r="E4661" t="s">
        <v>320</v>
      </c>
      <c r="F4661" t="s">
        <v>862</v>
      </c>
      <c r="L4661" t="s">
        <v>30</v>
      </c>
      <c r="M4661">
        <f>'Venteo_ actividad no rutinaria'!AO115</f>
        <v>0</v>
      </c>
      <c r="N4661">
        <f>IFERROR(IF(L4661="CO2",M4661,IF(L4661="CH4",M4661*Hoja1!$C$19,BASEDEDATOS!M4661*Hoja1!$C$20)),0)</f>
        <v>0</v>
      </c>
    </row>
    <row r="4662" spans="2:14" x14ac:dyDescent="0.75">
      <c r="B4662" t="str">
        <f t="shared" si="55"/>
        <v>1B2aii</v>
      </c>
      <c r="C4662" t="str">
        <f>Hoja1!$C$31</f>
        <v>CRUDO</v>
      </c>
      <c r="D4662" t="s">
        <v>13</v>
      </c>
      <c r="E4662" t="s">
        <v>320</v>
      </c>
      <c r="F4662" t="s">
        <v>862</v>
      </c>
      <c r="L4662" t="s">
        <v>30</v>
      </c>
      <c r="M4662">
        <f>'Venteo_ actividad no rutinaria'!AO116</f>
        <v>0</v>
      </c>
      <c r="N4662">
        <f>IFERROR(IF(L4662="CO2",M4662,IF(L4662="CH4",M4662*Hoja1!$C$19,BASEDEDATOS!M4662*Hoja1!$C$20)),0)</f>
        <v>0</v>
      </c>
    </row>
    <row r="4663" spans="2:14" x14ac:dyDescent="0.75">
      <c r="B4663" t="str">
        <f t="shared" si="55"/>
        <v>1B2aii</v>
      </c>
      <c r="C4663" t="str">
        <f>Hoja1!$C$31</f>
        <v>CRUDO</v>
      </c>
      <c r="D4663" t="s">
        <v>13</v>
      </c>
      <c r="E4663" t="s">
        <v>320</v>
      </c>
      <c r="F4663" t="s">
        <v>862</v>
      </c>
      <c r="L4663" t="s">
        <v>30</v>
      </c>
      <c r="M4663">
        <f>'Venteo_ actividad no rutinaria'!AO117</f>
        <v>0</v>
      </c>
      <c r="N4663">
        <f>IFERROR(IF(L4663="CO2",M4663,IF(L4663="CH4",M4663*Hoja1!$C$19,BASEDEDATOS!M4663*Hoja1!$C$20)),0)</f>
        <v>0</v>
      </c>
    </row>
    <row r="4664" spans="2:14" x14ac:dyDescent="0.75">
      <c r="B4664" t="str">
        <f t="shared" si="55"/>
        <v>1B2aii</v>
      </c>
      <c r="C4664" t="str">
        <f>Hoja1!$C$31</f>
        <v>CRUDO</v>
      </c>
      <c r="D4664" t="s">
        <v>13</v>
      </c>
      <c r="E4664" t="s">
        <v>320</v>
      </c>
      <c r="F4664" t="s">
        <v>862</v>
      </c>
      <c r="L4664" t="s">
        <v>30</v>
      </c>
      <c r="M4664">
        <f>'Venteo_ actividad no rutinaria'!AO118</f>
        <v>0</v>
      </c>
      <c r="N4664">
        <f>IFERROR(IF(L4664="CO2",M4664,IF(L4664="CH4",M4664*Hoja1!$C$19,BASEDEDATOS!M4664*Hoja1!$C$20)),0)</f>
        <v>0</v>
      </c>
    </row>
    <row r="4665" spans="2:14" x14ac:dyDescent="0.75">
      <c r="B4665" t="str">
        <f t="shared" si="55"/>
        <v>1B2aii</v>
      </c>
      <c r="C4665" t="str">
        <f>Hoja1!$C$31</f>
        <v>CRUDO</v>
      </c>
      <c r="D4665" t="s">
        <v>13</v>
      </c>
      <c r="E4665" t="s">
        <v>320</v>
      </c>
      <c r="F4665" t="s">
        <v>862</v>
      </c>
      <c r="L4665" t="s">
        <v>30</v>
      </c>
      <c r="M4665">
        <f>'Venteo_ actividad no rutinaria'!AO119</f>
        <v>0</v>
      </c>
      <c r="N4665">
        <f>IFERROR(IF(L4665="CO2",M4665,IF(L4665="CH4",M4665*Hoja1!$C$19,BASEDEDATOS!M4665*Hoja1!$C$20)),0)</f>
        <v>0</v>
      </c>
    </row>
    <row r="4666" spans="2:14" x14ac:dyDescent="0.75">
      <c r="B4666" t="str">
        <f t="shared" si="55"/>
        <v>1B2aii</v>
      </c>
      <c r="C4666" t="str">
        <f>Hoja1!$C$31</f>
        <v>CRUDO</v>
      </c>
      <c r="D4666" t="s">
        <v>13</v>
      </c>
      <c r="E4666" t="s">
        <v>320</v>
      </c>
      <c r="F4666" t="s">
        <v>862</v>
      </c>
      <c r="L4666" t="s">
        <v>30</v>
      </c>
      <c r="M4666">
        <f>'Venteo_ actividad no rutinaria'!AO120</f>
        <v>0</v>
      </c>
      <c r="N4666">
        <f>IFERROR(IF(L4666="CO2",M4666,IF(L4666="CH4",M4666*Hoja1!$C$19,BASEDEDATOS!M4666*Hoja1!$C$20)),0)</f>
        <v>0</v>
      </c>
    </row>
    <row r="4667" spans="2:14" x14ac:dyDescent="0.75">
      <c r="B4667" t="str">
        <f t="shared" si="55"/>
        <v>1B2aii</v>
      </c>
      <c r="C4667" t="str">
        <f>Hoja1!$C$31</f>
        <v>CRUDO</v>
      </c>
      <c r="D4667" t="s">
        <v>13</v>
      </c>
      <c r="E4667" t="s">
        <v>320</v>
      </c>
      <c r="F4667" t="s">
        <v>862</v>
      </c>
      <c r="L4667" t="s">
        <v>30</v>
      </c>
      <c r="M4667">
        <f>'Venteo_ actividad no rutinaria'!AO121</f>
        <v>0</v>
      </c>
      <c r="N4667">
        <f>IFERROR(IF(L4667="CO2",M4667,IF(L4667="CH4",M4667*Hoja1!$C$19,BASEDEDATOS!M4667*Hoja1!$C$20)),0)</f>
        <v>0</v>
      </c>
    </row>
    <row r="4668" spans="2:14" x14ac:dyDescent="0.75">
      <c r="B4668" t="str">
        <f t="shared" si="55"/>
        <v>1B2aii</v>
      </c>
      <c r="C4668" t="str">
        <f>Hoja1!$C$31</f>
        <v>CRUDO</v>
      </c>
      <c r="D4668" t="s">
        <v>13</v>
      </c>
      <c r="E4668" t="s">
        <v>320</v>
      </c>
      <c r="F4668" t="s">
        <v>862</v>
      </c>
      <c r="L4668" t="s">
        <v>30</v>
      </c>
      <c r="M4668">
        <f>'Venteo_ actividad no rutinaria'!AO122</f>
        <v>0</v>
      </c>
      <c r="N4668">
        <f>IFERROR(IF(L4668="CO2",M4668,IF(L4668="CH4",M4668*Hoja1!$C$19,BASEDEDATOS!M4668*Hoja1!$C$20)),0)</f>
        <v>0</v>
      </c>
    </row>
    <row r="4669" spans="2:14" x14ac:dyDescent="0.75">
      <c r="B4669" t="str">
        <f t="shared" si="55"/>
        <v>1B2aii</v>
      </c>
      <c r="C4669" t="str">
        <f>Hoja1!$C$31</f>
        <v>CRUDO</v>
      </c>
      <c r="D4669" t="s">
        <v>13</v>
      </c>
      <c r="E4669" t="s">
        <v>320</v>
      </c>
      <c r="F4669" t="s">
        <v>862</v>
      </c>
      <c r="L4669" t="s">
        <v>30</v>
      </c>
      <c r="M4669">
        <f>'Venteo_ actividad no rutinaria'!AO123</f>
        <v>0</v>
      </c>
      <c r="N4669">
        <f>IFERROR(IF(L4669="CO2",M4669,IF(L4669="CH4",M4669*Hoja1!$C$19,BASEDEDATOS!M4669*Hoja1!$C$20)),0)</f>
        <v>0</v>
      </c>
    </row>
    <row r="4670" spans="2:14" x14ac:dyDescent="0.75">
      <c r="B4670" t="str">
        <f t="shared" si="55"/>
        <v>1B2aii</v>
      </c>
      <c r="C4670" t="str">
        <f>Hoja1!$C$31</f>
        <v>CRUDO</v>
      </c>
      <c r="D4670" t="s">
        <v>13</v>
      </c>
      <c r="E4670" t="s">
        <v>320</v>
      </c>
      <c r="F4670" t="s">
        <v>862</v>
      </c>
      <c r="L4670" t="s">
        <v>30</v>
      </c>
      <c r="M4670">
        <f>'Venteo_ actividad no rutinaria'!AO124</f>
        <v>0</v>
      </c>
      <c r="N4670">
        <f>IFERROR(IF(L4670="CO2",M4670,IF(L4670="CH4",M4670*Hoja1!$C$19,BASEDEDATOS!M4670*Hoja1!$C$20)),0)</f>
        <v>0</v>
      </c>
    </row>
    <row r="4671" spans="2:14" x14ac:dyDescent="0.75">
      <c r="B4671" t="str">
        <f t="shared" si="55"/>
        <v>1B2aii</v>
      </c>
      <c r="C4671" t="str">
        <f>Hoja1!$C$31</f>
        <v>CRUDO</v>
      </c>
      <c r="D4671" t="s">
        <v>13</v>
      </c>
      <c r="E4671" t="s">
        <v>320</v>
      </c>
      <c r="F4671" t="s">
        <v>862</v>
      </c>
      <c r="L4671" t="s">
        <v>30</v>
      </c>
      <c r="M4671">
        <f>'Venteo_ actividad no rutinaria'!AO125</f>
        <v>0</v>
      </c>
      <c r="N4671">
        <f>IFERROR(IF(L4671="CO2",M4671,IF(L4671="CH4",M4671*Hoja1!$C$19,BASEDEDATOS!M4671*Hoja1!$C$20)),0)</f>
        <v>0</v>
      </c>
    </row>
    <row r="4672" spans="2:14" x14ac:dyDescent="0.75">
      <c r="B4672" t="str">
        <f t="shared" si="55"/>
        <v>1B2aii</v>
      </c>
      <c r="C4672" t="str">
        <f>Hoja1!$C$31</f>
        <v>CRUDO</v>
      </c>
      <c r="D4672" t="s">
        <v>13</v>
      </c>
      <c r="E4672" t="s">
        <v>320</v>
      </c>
      <c r="F4672" t="s">
        <v>862</v>
      </c>
      <c r="L4672" t="s">
        <v>30</v>
      </c>
      <c r="M4672">
        <f>'Venteo_ actividad no rutinaria'!AO126</f>
        <v>0</v>
      </c>
      <c r="N4672">
        <f>IFERROR(IF(L4672="CO2",M4672,IF(L4672="CH4",M4672*Hoja1!$C$19,BASEDEDATOS!M4672*Hoja1!$C$20)),0)</f>
        <v>0</v>
      </c>
    </row>
    <row r="4673" spans="2:14" x14ac:dyDescent="0.75">
      <c r="B4673" t="str">
        <f t="shared" si="55"/>
        <v>1B2aii</v>
      </c>
      <c r="C4673" t="str">
        <f>Hoja1!$C$31</f>
        <v>CRUDO</v>
      </c>
      <c r="D4673" t="s">
        <v>13</v>
      </c>
      <c r="E4673" t="s">
        <v>320</v>
      </c>
      <c r="F4673" t="s">
        <v>862</v>
      </c>
      <c r="L4673" t="s">
        <v>30</v>
      </c>
      <c r="M4673">
        <f>'Venteo_ actividad no rutinaria'!AO127</f>
        <v>0</v>
      </c>
      <c r="N4673">
        <f>IFERROR(IF(L4673="CO2",M4673,IF(L4673="CH4",M4673*Hoja1!$C$19,BASEDEDATOS!M4673*Hoja1!$C$20)),0)</f>
        <v>0</v>
      </c>
    </row>
    <row r="4674" spans="2:14" x14ac:dyDescent="0.75">
      <c r="B4674" t="str">
        <f t="shared" si="55"/>
        <v>1B2aii</v>
      </c>
      <c r="C4674" t="str">
        <f>Hoja1!$C$31</f>
        <v>CRUDO</v>
      </c>
      <c r="D4674" t="s">
        <v>13</v>
      </c>
      <c r="E4674" t="s">
        <v>320</v>
      </c>
      <c r="F4674" t="s">
        <v>862</v>
      </c>
      <c r="L4674" t="s">
        <v>30</v>
      </c>
      <c r="M4674">
        <f>'Venteo_ actividad no rutinaria'!AO128</f>
        <v>0</v>
      </c>
      <c r="N4674">
        <f>IFERROR(IF(L4674="CO2",M4674,IF(L4674="CH4",M4674*Hoja1!$C$19,BASEDEDATOS!M4674*Hoja1!$C$20)),0)</f>
        <v>0</v>
      </c>
    </row>
    <row r="4675" spans="2:14" x14ac:dyDescent="0.75">
      <c r="B4675" t="str">
        <f t="shared" si="55"/>
        <v>1B2aii</v>
      </c>
      <c r="C4675" t="str">
        <f>Hoja1!$C$31</f>
        <v>CRUDO</v>
      </c>
      <c r="D4675" t="s">
        <v>13</v>
      </c>
      <c r="E4675" t="s">
        <v>320</v>
      </c>
      <c r="F4675" t="s">
        <v>862</v>
      </c>
      <c r="L4675" t="s">
        <v>30</v>
      </c>
      <c r="M4675">
        <f>'Venteo_ actividad no rutinaria'!AO129</f>
        <v>0</v>
      </c>
      <c r="N4675">
        <f>IFERROR(IF(L4675="CO2",M4675,IF(L4675="CH4",M4675*Hoja1!$C$19,BASEDEDATOS!M4675*Hoja1!$C$20)),0)</f>
        <v>0</v>
      </c>
    </row>
    <row r="4676" spans="2:14" x14ac:dyDescent="0.75">
      <c r="B4676" t="str">
        <f t="shared" si="55"/>
        <v>1B2aii</v>
      </c>
      <c r="C4676" t="str">
        <f>Hoja1!$C$31</f>
        <v>CRUDO</v>
      </c>
      <c r="D4676" t="s">
        <v>13</v>
      </c>
      <c r="E4676" t="s">
        <v>320</v>
      </c>
      <c r="F4676" t="s">
        <v>862</v>
      </c>
      <c r="L4676" t="s">
        <v>30</v>
      </c>
      <c r="M4676">
        <f>'Venteo_ actividad no rutinaria'!AO130</f>
        <v>0</v>
      </c>
      <c r="N4676">
        <f>IFERROR(IF(L4676="CO2",M4676,IF(L4676="CH4",M4676*Hoja1!$C$19,BASEDEDATOS!M4676*Hoja1!$C$20)),0)</f>
        <v>0</v>
      </c>
    </row>
    <row r="4677" spans="2:14" x14ac:dyDescent="0.75">
      <c r="B4677" t="str">
        <f t="shared" si="55"/>
        <v>1B2aii</v>
      </c>
      <c r="C4677" t="str">
        <f>Hoja1!$C$31</f>
        <v>CRUDO</v>
      </c>
      <c r="D4677" t="s">
        <v>13</v>
      </c>
      <c r="E4677" t="s">
        <v>320</v>
      </c>
      <c r="F4677" t="s">
        <v>862</v>
      </c>
      <c r="L4677" t="s">
        <v>30</v>
      </c>
      <c r="M4677">
        <f>'Venteo_ actividad no rutinaria'!AO131</f>
        <v>0</v>
      </c>
      <c r="N4677">
        <f>IFERROR(IF(L4677="CO2",M4677,IF(L4677="CH4",M4677*Hoja1!$C$19,BASEDEDATOS!M4677*Hoja1!$C$20)),0)</f>
        <v>0</v>
      </c>
    </row>
    <row r="4678" spans="2:14" x14ac:dyDescent="0.75">
      <c r="B4678" t="str">
        <f t="shared" si="55"/>
        <v>1B2aii</v>
      </c>
      <c r="C4678" t="str">
        <f>Hoja1!$C$31</f>
        <v>CRUDO</v>
      </c>
      <c r="D4678" t="s">
        <v>13</v>
      </c>
      <c r="E4678" t="s">
        <v>320</v>
      </c>
      <c r="F4678" t="s">
        <v>862</v>
      </c>
      <c r="L4678" t="s">
        <v>31</v>
      </c>
      <c r="M4678">
        <f>'Venteo_ actividad no rutinaria'!AN44</f>
        <v>1.1888122996863539E-5</v>
      </c>
      <c r="N4678">
        <f>IFERROR(IF(L4678="CO2",M4678,IF(L4678="CH4",M4678*Hoja1!$C$19,BASEDEDATOS!M4678*Hoja1!$C$20)),0)</f>
        <v>3.3286744391217908E-4</v>
      </c>
    </row>
    <row r="4679" spans="2:14" x14ac:dyDescent="0.75">
      <c r="B4679" t="str">
        <f t="shared" si="55"/>
        <v>1B2aii</v>
      </c>
      <c r="C4679" t="str">
        <f>Hoja1!$C$31</f>
        <v>CRUDO</v>
      </c>
      <c r="D4679" t="s">
        <v>13</v>
      </c>
      <c r="E4679" t="s">
        <v>320</v>
      </c>
      <c r="F4679" t="s">
        <v>862</v>
      </c>
      <c r="L4679" t="s">
        <v>31</v>
      </c>
      <c r="M4679">
        <f>'Venteo_ actividad no rutinaria'!AN45</f>
        <v>3.8746209489664452E-2</v>
      </c>
      <c r="N4679">
        <f>IFERROR(IF(L4679="CO2",M4679,IF(L4679="CH4",M4679*Hoja1!$C$19,BASEDEDATOS!M4679*Hoja1!$C$20)),0)</f>
        <v>1.0848938657106046</v>
      </c>
    </row>
    <row r="4680" spans="2:14" x14ac:dyDescent="0.75">
      <c r="B4680" t="str">
        <f t="shared" si="55"/>
        <v>1B2aii</v>
      </c>
      <c r="C4680" t="str">
        <f>Hoja1!$C$31</f>
        <v>CRUDO</v>
      </c>
      <c r="D4680" t="s">
        <v>13</v>
      </c>
      <c r="E4680" t="s">
        <v>320</v>
      </c>
      <c r="F4680" t="s">
        <v>862</v>
      </c>
      <c r="L4680" t="s">
        <v>31</v>
      </c>
      <c r="M4680">
        <f>'Venteo_ actividad no rutinaria'!AN46</f>
        <v>1.2839172836612617E-4</v>
      </c>
      <c r="N4680">
        <f>IFERROR(IF(L4680="CO2",M4680,IF(L4680="CH4",M4680*Hoja1!$C$19,BASEDEDATOS!M4680*Hoja1!$C$20)),0)</f>
        <v>3.5949683942515329E-3</v>
      </c>
    </row>
    <row r="4681" spans="2:14" x14ac:dyDescent="0.75">
      <c r="B4681" t="str">
        <f t="shared" si="55"/>
        <v>1B2aii</v>
      </c>
      <c r="C4681" t="str">
        <f>Hoja1!$C$31</f>
        <v>CRUDO</v>
      </c>
      <c r="D4681" t="s">
        <v>13</v>
      </c>
      <c r="E4681" t="s">
        <v>320</v>
      </c>
      <c r="F4681" t="s">
        <v>862</v>
      </c>
      <c r="L4681" t="s">
        <v>31</v>
      </c>
      <c r="M4681">
        <f>'Venteo_ actividad no rutinaria'!AN47</f>
        <v>0</v>
      </c>
      <c r="N4681">
        <f>IFERROR(IF(L4681="CO2",M4681,IF(L4681="CH4",M4681*Hoja1!$C$19,BASEDEDATOS!M4681*Hoja1!$C$20)),0)</f>
        <v>0</v>
      </c>
    </row>
    <row r="4682" spans="2:14" x14ac:dyDescent="0.75">
      <c r="B4682" t="str">
        <f t="shared" si="55"/>
        <v>1B2aii</v>
      </c>
      <c r="C4682" t="str">
        <f>Hoja1!$C$31</f>
        <v>CRUDO</v>
      </c>
      <c r="D4682" t="s">
        <v>13</v>
      </c>
      <c r="E4682" t="s">
        <v>320</v>
      </c>
      <c r="F4682" t="s">
        <v>862</v>
      </c>
      <c r="L4682" t="s">
        <v>31</v>
      </c>
      <c r="M4682">
        <f>'Venteo_ actividad no rutinaria'!AN48</f>
        <v>0</v>
      </c>
      <c r="N4682">
        <f>IFERROR(IF(L4682="CO2",M4682,IF(L4682="CH4",M4682*Hoja1!$C$19,BASEDEDATOS!M4682*Hoja1!$C$20)),0)</f>
        <v>0</v>
      </c>
    </row>
    <row r="4683" spans="2:14" x14ac:dyDescent="0.75">
      <c r="B4683" t="str">
        <f t="shared" si="55"/>
        <v>1B2aii</v>
      </c>
      <c r="C4683" t="str">
        <f>Hoja1!$C$31</f>
        <v>CRUDO</v>
      </c>
      <c r="D4683" t="s">
        <v>13</v>
      </c>
      <c r="E4683" t="s">
        <v>320</v>
      </c>
      <c r="F4683" t="s">
        <v>862</v>
      </c>
      <c r="L4683" t="s">
        <v>31</v>
      </c>
      <c r="M4683">
        <f>'Venteo_ actividad no rutinaria'!AN49</f>
        <v>0</v>
      </c>
      <c r="N4683">
        <f>IFERROR(IF(L4683="CO2",M4683,IF(L4683="CH4",M4683*Hoja1!$C$19,BASEDEDATOS!M4683*Hoja1!$C$20)),0)</f>
        <v>0</v>
      </c>
    </row>
    <row r="4684" spans="2:14" x14ac:dyDescent="0.75">
      <c r="B4684" t="str">
        <f t="shared" si="55"/>
        <v>1B2aii</v>
      </c>
      <c r="C4684" t="str">
        <f>Hoja1!$C$31</f>
        <v>CRUDO</v>
      </c>
      <c r="D4684" t="s">
        <v>13</v>
      </c>
      <c r="E4684" t="s">
        <v>320</v>
      </c>
      <c r="F4684" t="s">
        <v>862</v>
      </c>
      <c r="L4684" t="s">
        <v>31</v>
      </c>
      <c r="M4684">
        <f>'Venteo_ actividad no rutinaria'!AN50</f>
        <v>0</v>
      </c>
      <c r="N4684">
        <f>IFERROR(IF(L4684="CO2",M4684,IF(L4684="CH4",M4684*Hoja1!$C$19,BASEDEDATOS!M4684*Hoja1!$C$20)),0)</f>
        <v>0</v>
      </c>
    </row>
    <row r="4685" spans="2:14" x14ac:dyDescent="0.75">
      <c r="B4685" t="str">
        <f t="shared" si="55"/>
        <v>1B2aii</v>
      </c>
      <c r="C4685" t="str">
        <f>Hoja1!$C$31</f>
        <v>CRUDO</v>
      </c>
      <c r="D4685" t="s">
        <v>13</v>
      </c>
      <c r="E4685" t="s">
        <v>320</v>
      </c>
      <c r="F4685" t="s">
        <v>862</v>
      </c>
      <c r="L4685" t="s">
        <v>31</v>
      </c>
      <c r="M4685">
        <f>'Venteo_ actividad no rutinaria'!AN51</f>
        <v>0</v>
      </c>
      <c r="N4685">
        <f>IFERROR(IF(L4685="CO2",M4685,IF(L4685="CH4",M4685*Hoja1!$C$19,BASEDEDATOS!M4685*Hoja1!$C$20)),0)</f>
        <v>0</v>
      </c>
    </row>
    <row r="4686" spans="2:14" x14ac:dyDescent="0.75">
      <c r="B4686" t="str">
        <f t="shared" si="55"/>
        <v>1B2aii</v>
      </c>
      <c r="C4686" t="str">
        <f>Hoja1!$C$31</f>
        <v>CRUDO</v>
      </c>
      <c r="D4686" t="s">
        <v>13</v>
      </c>
      <c r="E4686" t="s">
        <v>320</v>
      </c>
      <c r="F4686" t="s">
        <v>862</v>
      </c>
      <c r="L4686" t="s">
        <v>31</v>
      </c>
      <c r="M4686">
        <f>'Venteo_ actividad no rutinaria'!AN52</f>
        <v>0</v>
      </c>
      <c r="N4686">
        <f>IFERROR(IF(L4686="CO2",M4686,IF(L4686="CH4",M4686*Hoja1!$C$19,BASEDEDATOS!M4686*Hoja1!$C$20)),0)</f>
        <v>0</v>
      </c>
    </row>
    <row r="4687" spans="2:14" x14ac:dyDescent="0.75">
      <c r="B4687" t="str">
        <f t="shared" si="55"/>
        <v>1B2aii</v>
      </c>
      <c r="C4687" t="str">
        <f>Hoja1!$C$31</f>
        <v>CRUDO</v>
      </c>
      <c r="D4687" t="s">
        <v>13</v>
      </c>
      <c r="E4687" t="s">
        <v>320</v>
      </c>
      <c r="F4687" t="s">
        <v>862</v>
      </c>
      <c r="L4687" t="s">
        <v>31</v>
      </c>
      <c r="M4687">
        <f>'Venteo_ actividad no rutinaria'!AN53</f>
        <v>0</v>
      </c>
      <c r="N4687">
        <f>IFERROR(IF(L4687="CO2",M4687,IF(L4687="CH4",M4687*Hoja1!$C$19,BASEDEDATOS!M4687*Hoja1!$C$20)),0)</f>
        <v>0</v>
      </c>
    </row>
    <row r="4688" spans="2:14" x14ac:dyDescent="0.75">
      <c r="B4688" t="str">
        <f t="shared" si="55"/>
        <v>1B2aii</v>
      </c>
      <c r="C4688" t="str">
        <f>Hoja1!$C$31</f>
        <v>CRUDO</v>
      </c>
      <c r="D4688" t="s">
        <v>13</v>
      </c>
      <c r="E4688" t="s">
        <v>320</v>
      </c>
      <c r="F4688" t="s">
        <v>862</v>
      </c>
      <c r="L4688" t="s">
        <v>31</v>
      </c>
      <c r="M4688">
        <f>'Venteo_ actividad no rutinaria'!AN54</f>
        <v>0</v>
      </c>
      <c r="N4688">
        <f>IFERROR(IF(L4688="CO2",M4688,IF(L4688="CH4",M4688*Hoja1!$C$19,BASEDEDATOS!M4688*Hoja1!$C$20)),0)</f>
        <v>0</v>
      </c>
    </row>
    <row r="4689" spans="2:14" x14ac:dyDescent="0.75">
      <c r="B4689" t="str">
        <f t="shared" si="55"/>
        <v>1B2aii</v>
      </c>
      <c r="C4689" t="str">
        <f>Hoja1!$C$31</f>
        <v>CRUDO</v>
      </c>
      <c r="D4689" t="s">
        <v>13</v>
      </c>
      <c r="E4689" t="s">
        <v>320</v>
      </c>
      <c r="F4689" t="s">
        <v>862</v>
      </c>
      <c r="L4689" t="s">
        <v>31</v>
      </c>
      <c r="M4689">
        <f>'Venteo_ actividad no rutinaria'!AN55</f>
        <v>0</v>
      </c>
      <c r="N4689">
        <f>IFERROR(IF(L4689="CO2",M4689,IF(L4689="CH4",M4689*Hoja1!$C$19,BASEDEDATOS!M4689*Hoja1!$C$20)),0)</f>
        <v>0</v>
      </c>
    </row>
    <row r="4690" spans="2:14" x14ac:dyDescent="0.75">
      <c r="B4690" t="str">
        <f t="shared" si="55"/>
        <v>1B2aii</v>
      </c>
      <c r="C4690" t="str">
        <f>Hoja1!$C$31</f>
        <v>CRUDO</v>
      </c>
      <c r="D4690" t="s">
        <v>13</v>
      </c>
      <c r="E4690" t="s">
        <v>320</v>
      </c>
      <c r="F4690" t="s">
        <v>862</v>
      </c>
      <c r="L4690" t="s">
        <v>31</v>
      </c>
      <c r="M4690">
        <f>'Venteo_ actividad no rutinaria'!AN56</f>
        <v>0</v>
      </c>
      <c r="N4690">
        <f>IFERROR(IF(L4690="CO2",M4690,IF(L4690="CH4",M4690*Hoja1!$C$19,BASEDEDATOS!M4690*Hoja1!$C$20)),0)</f>
        <v>0</v>
      </c>
    </row>
    <row r="4691" spans="2:14" x14ac:dyDescent="0.75">
      <c r="B4691" t="str">
        <f t="shared" si="55"/>
        <v>1B2aii</v>
      </c>
      <c r="C4691" t="str">
        <f>Hoja1!$C$31</f>
        <v>CRUDO</v>
      </c>
      <c r="D4691" t="s">
        <v>13</v>
      </c>
      <c r="E4691" t="s">
        <v>320</v>
      </c>
      <c r="F4691" t="s">
        <v>862</v>
      </c>
      <c r="L4691" t="s">
        <v>31</v>
      </c>
      <c r="M4691">
        <f>'Venteo_ actividad no rutinaria'!AN57</f>
        <v>0</v>
      </c>
      <c r="N4691">
        <f>IFERROR(IF(L4691="CO2",M4691,IF(L4691="CH4",M4691*Hoja1!$C$19,BASEDEDATOS!M4691*Hoja1!$C$20)),0)</f>
        <v>0</v>
      </c>
    </row>
    <row r="4692" spans="2:14" x14ac:dyDescent="0.75">
      <c r="B4692" t="str">
        <f t="shared" si="55"/>
        <v>1B2aii</v>
      </c>
      <c r="C4692" t="str">
        <f>Hoja1!$C$31</f>
        <v>CRUDO</v>
      </c>
      <c r="D4692" t="s">
        <v>13</v>
      </c>
      <c r="E4692" t="s">
        <v>320</v>
      </c>
      <c r="F4692" t="s">
        <v>862</v>
      </c>
      <c r="L4692" t="s">
        <v>31</v>
      </c>
      <c r="M4692">
        <f>'Venteo_ actividad no rutinaria'!AN58</f>
        <v>0</v>
      </c>
      <c r="N4692">
        <f>IFERROR(IF(L4692="CO2",M4692,IF(L4692="CH4",M4692*Hoja1!$C$19,BASEDEDATOS!M4692*Hoja1!$C$20)),0)</f>
        <v>0</v>
      </c>
    </row>
    <row r="4693" spans="2:14" x14ac:dyDescent="0.75">
      <c r="B4693" t="str">
        <f t="shared" si="55"/>
        <v>1B2aii</v>
      </c>
      <c r="C4693" t="str">
        <f>Hoja1!$C$31</f>
        <v>CRUDO</v>
      </c>
      <c r="D4693" t="s">
        <v>13</v>
      </c>
      <c r="E4693" t="s">
        <v>320</v>
      </c>
      <c r="F4693" t="s">
        <v>862</v>
      </c>
      <c r="L4693" t="s">
        <v>31</v>
      </c>
      <c r="M4693">
        <f>'Venteo_ actividad no rutinaria'!AN59</f>
        <v>0</v>
      </c>
      <c r="N4693">
        <f>IFERROR(IF(L4693="CO2",M4693,IF(L4693="CH4",M4693*Hoja1!$C$19,BASEDEDATOS!M4693*Hoja1!$C$20)),0)</f>
        <v>0</v>
      </c>
    </row>
    <row r="4694" spans="2:14" x14ac:dyDescent="0.75">
      <c r="B4694" t="str">
        <f t="shared" si="55"/>
        <v>1B2aii</v>
      </c>
      <c r="C4694" t="str">
        <f>Hoja1!$C$31</f>
        <v>CRUDO</v>
      </c>
      <c r="D4694" t="s">
        <v>13</v>
      </c>
      <c r="E4694" t="s">
        <v>320</v>
      </c>
      <c r="F4694" t="s">
        <v>862</v>
      </c>
      <c r="L4694" t="s">
        <v>31</v>
      </c>
      <c r="M4694">
        <f>'Venteo_ actividad no rutinaria'!AN60</f>
        <v>0</v>
      </c>
      <c r="N4694">
        <f>IFERROR(IF(L4694="CO2",M4694,IF(L4694="CH4",M4694*Hoja1!$C$19,BASEDEDATOS!M4694*Hoja1!$C$20)),0)</f>
        <v>0</v>
      </c>
    </row>
    <row r="4695" spans="2:14" x14ac:dyDescent="0.75">
      <c r="B4695" t="str">
        <f t="shared" si="55"/>
        <v>1B2aii</v>
      </c>
      <c r="C4695" t="str">
        <f>Hoja1!$C$31</f>
        <v>CRUDO</v>
      </c>
      <c r="D4695" t="s">
        <v>13</v>
      </c>
      <c r="E4695" t="s">
        <v>320</v>
      </c>
      <c r="F4695" t="s">
        <v>862</v>
      </c>
      <c r="L4695" t="s">
        <v>31</v>
      </c>
      <c r="M4695">
        <f>'Venteo_ actividad no rutinaria'!AN61</f>
        <v>0</v>
      </c>
      <c r="N4695">
        <f>IFERROR(IF(L4695="CO2",M4695,IF(L4695="CH4",M4695*Hoja1!$C$19,BASEDEDATOS!M4695*Hoja1!$C$20)),0)</f>
        <v>0</v>
      </c>
    </row>
    <row r="4696" spans="2:14" x14ac:dyDescent="0.75">
      <c r="B4696" t="str">
        <f t="shared" si="55"/>
        <v>1B2aii</v>
      </c>
      <c r="C4696" t="str">
        <f>Hoja1!$C$31</f>
        <v>CRUDO</v>
      </c>
      <c r="D4696" t="s">
        <v>13</v>
      </c>
      <c r="E4696" t="s">
        <v>320</v>
      </c>
      <c r="F4696" t="s">
        <v>862</v>
      </c>
      <c r="L4696" t="s">
        <v>31</v>
      </c>
      <c r="M4696">
        <f>'Venteo_ actividad no rutinaria'!AN62</f>
        <v>0</v>
      </c>
      <c r="N4696">
        <f>IFERROR(IF(L4696="CO2",M4696,IF(L4696="CH4",M4696*Hoja1!$C$19,BASEDEDATOS!M4696*Hoja1!$C$20)),0)</f>
        <v>0</v>
      </c>
    </row>
    <row r="4697" spans="2:14" x14ac:dyDescent="0.75">
      <c r="B4697" t="str">
        <f t="shared" si="55"/>
        <v>1B2aii</v>
      </c>
      <c r="C4697" t="str">
        <f>Hoja1!$C$31</f>
        <v>CRUDO</v>
      </c>
      <c r="D4697" t="s">
        <v>13</v>
      </c>
      <c r="E4697" t="s">
        <v>320</v>
      </c>
      <c r="F4697" t="s">
        <v>862</v>
      </c>
      <c r="L4697" t="s">
        <v>31</v>
      </c>
      <c r="M4697">
        <f>'Venteo_ actividad no rutinaria'!AN63</f>
        <v>0</v>
      </c>
      <c r="N4697">
        <f>IFERROR(IF(L4697="CO2",M4697,IF(L4697="CH4",M4697*Hoja1!$C$19,BASEDEDATOS!M4697*Hoja1!$C$20)),0)</f>
        <v>0</v>
      </c>
    </row>
    <row r="4698" spans="2:14" x14ac:dyDescent="0.75">
      <c r="B4698" t="str">
        <f t="shared" si="55"/>
        <v>1B2aii</v>
      </c>
      <c r="C4698" t="str">
        <f>Hoja1!$C$31</f>
        <v>CRUDO</v>
      </c>
      <c r="D4698" t="s">
        <v>13</v>
      </c>
      <c r="E4698" t="s">
        <v>320</v>
      </c>
      <c r="F4698" t="s">
        <v>862</v>
      </c>
      <c r="L4698" t="s">
        <v>31</v>
      </c>
      <c r="M4698">
        <f>'Venteo_ actividad no rutinaria'!AN64</f>
        <v>0</v>
      </c>
      <c r="N4698">
        <f>IFERROR(IF(L4698="CO2",M4698,IF(L4698="CH4",M4698*Hoja1!$C$19,BASEDEDATOS!M4698*Hoja1!$C$20)),0)</f>
        <v>0</v>
      </c>
    </row>
    <row r="4699" spans="2:14" x14ac:dyDescent="0.75">
      <c r="B4699" t="str">
        <f t="shared" si="55"/>
        <v>1B2aii</v>
      </c>
      <c r="C4699" t="str">
        <f>Hoja1!$C$31</f>
        <v>CRUDO</v>
      </c>
      <c r="D4699" t="s">
        <v>13</v>
      </c>
      <c r="E4699" t="s">
        <v>320</v>
      </c>
      <c r="F4699" t="s">
        <v>862</v>
      </c>
      <c r="L4699" t="s">
        <v>31</v>
      </c>
      <c r="M4699">
        <f>'Venteo_ actividad no rutinaria'!AN65</f>
        <v>0</v>
      </c>
      <c r="N4699">
        <f>IFERROR(IF(L4699="CO2",M4699,IF(L4699="CH4",M4699*Hoja1!$C$19,BASEDEDATOS!M4699*Hoja1!$C$20)),0)</f>
        <v>0</v>
      </c>
    </row>
    <row r="4700" spans="2:14" x14ac:dyDescent="0.75">
      <c r="B4700" t="str">
        <f t="shared" si="55"/>
        <v>1B2aii</v>
      </c>
      <c r="C4700" t="str">
        <f>Hoja1!$C$31</f>
        <v>CRUDO</v>
      </c>
      <c r="D4700" t="s">
        <v>13</v>
      </c>
      <c r="E4700" t="s">
        <v>320</v>
      </c>
      <c r="F4700" t="s">
        <v>862</v>
      </c>
      <c r="L4700" t="s">
        <v>31</v>
      </c>
      <c r="M4700">
        <f>'Venteo_ actividad no rutinaria'!AN66</f>
        <v>0</v>
      </c>
      <c r="N4700">
        <f>IFERROR(IF(L4700="CO2",M4700,IF(L4700="CH4",M4700*Hoja1!$C$19,BASEDEDATOS!M4700*Hoja1!$C$20)),0)</f>
        <v>0</v>
      </c>
    </row>
    <row r="4701" spans="2:14" x14ac:dyDescent="0.75">
      <c r="B4701" t="str">
        <f t="shared" si="55"/>
        <v>1B2aii</v>
      </c>
      <c r="C4701" t="str">
        <f>Hoja1!$C$31</f>
        <v>CRUDO</v>
      </c>
      <c r="D4701" t="s">
        <v>13</v>
      </c>
      <c r="E4701" t="s">
        <v>320</v>
      </c>
      <c r="F4701" t="s">
        <v>862</v>
      </c>
      <c r="L4701" t="s">
        <v>31</v>
      </c>
      <c r="M4701">
        <f>'Venteo_ actividad no rutinaria'!AN67</f>
        <v>0</v>
      </c>
      <c r="N4701">
        <f>IFERROR(IF(L4701="CO2",M4701,IF(L4701="CH4",M4701*Hoja1!$C$19,BASEDEDATOS!M4701*Hoja1!$C$20)),0)</f>
        <v>0</v>
      </c>
    </row>
    <row r="4702" spans="2:14" x14ac:dyDescent="0.75">
      <c r="B4702" t="str">
        <f t="shared" si="55"/>
        <v>1B2aii</v>
      </c>
      <c r="C4702" t="str">
        <f>Hoja1!$C$31</f>
        <v>CRUDO</v>
      </c>
      <c r="D4702" t="s">
        <v>13</v>
      </c>
      <c r="E4702" t="s">
        <v>320</v>
      </c>
      <c r="F4702" t="s">
        <v>862</v>
      </c>
      <c r="L4702" t="s">
        <v>31</v>
      </c>
      <c r="M4702">
        <f>'Venteo_ actividad no rutinaria'!AN68</f>
        <v>0</v>
      </c>
      <c r="N4702">
        <f>IFERROR(IF(L4702="CO2",M4702,IF(L4702="CH4",M4702*Hoja1!$C$19,BASEDEDATOS!M4702*Hoja1!$C$20)),0)</f>
        <v>0</v>
      </c>
    </row>
    <row r="4703" spans="2:14" x14ac:dyDescent="0.75">
      <c r="B4703" t="str">
        <f t="shared" si="55"/>
        <v>1B2aii</v>
      </c>
      <c r="C4703" t="str">
        <f>Hoja1!$C$31</f>
        <v>CRUDO</v>
      </c>
      <c r="D4703" t="s">
        <v>13</v>
      </c>
      <c r="E4703" t="s">
        <v>320</v>
      </c>
      <c r="F4703" t="s">
        <v>862</v>
      </c>
      <c r="L4703" t="s">
        <v>31</v>
      </c>
      <c r="M4703">
        <f>'Venteo_ actividad no rutinaria'!AN69</f>
        <v>0</v>
      </c>
      <c r="N4703">
        <f>IFERROR(IF(L4703="CO2",M4703,IF(L4703="CH4",M4703*Hoja1!$C$19,BASEDEDATOS!M4703*Hoja1!$C$20)),0)</f>
        <v>0</v>
      </c>
    </row>
    <row r="4704" spans="2:14" x14ac:dyDescent="0.75">
      <c r="B4704" t="str">
        <f t="shared" si="55"/>
        <v>1B2aii</v>
      </c>
      <c r="C4704" t="str">
        <f>Hoja1!$C$31</f>
        <v>CRUDO</v>
      </c>
      <c r="D4704" t="s">
        <v>13</v>
      </c>
      <c r="E4704" t="s">
        <v>320</v>
      </c>
      <c r="F4704" t="s">
        <v>862</v>
      </c>
      <c r="L4704" t="s">
        <v>31</v>
      </c>
      <c r="M4704">
        <f>'Venteo_ actividad no rutinaria'!AN70</f>
        <v>0</v>
      </c>
      <c r="N4704">
        <f>IFERROR(IF(L4704="CO2",M4704,IF(L4704="CH4",M4704*Hoja1!$C$19,BASEDEDATOS!M4704*Hoja1!$C$20)),0)</f>
        <v>0</v>
      </c>
    </row>
    <row r="4705" spans="2:14" x14ac:dyDescent="0.75">
      <c r="B4705" t="str">
        <f t="shared" si="55"/>
        <v>1B2aii</v>
      </c>
      <c r="C4705" t="str">
        <f>Hoja1!$C$31</f>
        <v>CRUDO</v>
      </c>
      <c r="D4705" t="s">
        <v>13</v>
      </c>
      <c r="E4705" t="s">
        <v>320</v>
      </c>
      <c r="F4705" t="s">
        <v>862</v>
      </c>
      <c r="L4705" t="s">
        <v>31</v>
      </c>
      <c r="M4705">
        <f>'Venteo_ actividad no rutinaria'!AN71</f>
        <v>0</v>
      </c>
      <c r="N4705">
        <f>IFERROR(IF(L4705="CO2",M4705,IF(L4705="CH4",M4705*Hoja1!$C$19,BASEDEDATOS!M4705*Hoja1!$C$20)),0)</f>
        <v>0</v>
      </c>
    </row>
    <row r="4706" spans="2:14" x14ac:dyDescent="0.75">
      <c r="B4706" t="str">
        <f t="shared" si="55"/>
        <v>1B2aii</v>
      </c>
      <c r="C4706" t="str">
        <f>Hoja1!$C$31</f>
        <v>CRUDO</v>
      </c>
      <c r="D4706" t="s">
        <v>13</v>
      </c>
      <c r="E4706" t="s">
        <v>320</v>
      </c>
      <c r="F4706" t="s">
        <v>862</v>
      </c>
      <c r="L4706" t="s">
        <v>31</v>
      </c>
      <c r="M4706">
        <f>'Venteo_ actividad no rutinaria'!AN72</f>
        <v>0</v>
      </c>
      <c r="N4706">
        <f>IFERROR(IF(L4706="CO2",M4706,IF(L4706="CH4",M4706*Hoja1!$C$19,BASEDEDATOS!M4706*Hoja1!$C$20)),0)</f>
        <v>0</v>
      </c>
    </row>
    <row r="4707" spans="2:14" x14ac:dyDescent="0.75">
      <c r="B4707" t="str">
        <f t="shared" ref="B4707:B4765" si="56">IF(C4707="CRUDO","1B2aii","1B2bii")</f>
        <v>1B2aii</v>
      </c>
      <c r="C4707" t="str">
        <f>Hoja1!$C$31</f>
        <v>CRUDO</v>
      </c>
      <c r="D4707" t="s">
        <v>13</v>
      </c>
      <c r="E4707" t="s">
        <v>320</v>
      </c>
      <c r="F4707" t="s">
        <v>862</v>
      </c>
      <c r="L4707" t="s">
        <v>31</v>
      </c>
      <c r="M4707">
        <f>'Venteo_ actividad no rutinaria'!AN73</f>
        <v>0</v>
      </c>
      <c r="N4707">
        <f>IFERROR(IF(L4707="CO2",M4707,IF(L4707="CH4",M4707*Hoja1!$C$19,BASEDEDATOS!M4707*Hoja1!$C$20)),0)</f>
        <v>0</v>
      </c>
    </row>
    <row r="4708" spans="2:14" x14ac:dyDescent="0.75">
      <c r="B4708" t="str">
        <f t="shared" si="56"/>
        <v>1B2aii</v>
      </c>
      <c r="C4708" t="str">
        <f>Hoja1!$C$31</f>
        <v>CRUDO</v>
      </c>
      <c r="D4708" t="s">
        <v>13</v>
      </c>
      <c r="E4708" t="s">
        <v>320</v>
      </c>
      <c r="F4708" t="s">
        <v>862</v>
      </c>
      <c r="L4708" t="s">
        <v>31</v>
      </c>
      <c r="M4708">
        <f>'Venteo_ actividad no rutinaria'!AN74</f>
        <v>0</v>
      </c>
      <c r="N4708">
        <f>IFERROR(IF(L4708="CO2",M4708,IF(L4708="CH4",M4708*Hoja1!$C$19,BASEDEDATOS!M4708*Hoja1!$C$20)),0)</f>
        <v>0</v>
      </c>
    </row>
    <row r="4709" spans="2:14" x14ac:dyDescent="0.75">
      <c r="B4709" t="str">
        <f t="shared" si="56"/>
        <v>1B2aii</v>
      </c>
      <c r="C4709" t="str">
        <f>Hoja1!$C$31</f>
        <v>CRUDO</v>
      </c>
      <c r="D4709" t="s">
        <v>13</v>
      </c>
      <c r="E4709" t="s">
        <v>320</v>
      </c>
      <c r="F4709" t="s">
        <v>862</v>
      </c>
      <c r="L4709" t="s">
        <v>31</v>
      </c>
      <c r="M4709">
        <f>'Venteo_ actividad no rutinaria'!AN75</f>
        <v>0</v>
      </c>
      <c r="N4709">
        <f>IFERROR(IF(L4709="CO2",M4709,IF(L4709="CH4",M4709*Hoja1!$C$19,BASEDEDATOS!M4709*Hoja1!$C$20)),0)</f>
        <v>0</v>
      </c>
    </row>
    <row r="4710" spans="2:14" x14ac:dyDescent="0.75">
      <c r="B4710" t="str">
        <f t="shared" si="56"/>
        <v>1B2aii</v>
      </c>
      <c r="C4710" t="str">
        <f>Hoja1!$C$31</f>
        <v>CRUDO</v>
      </c>
      <c r="D4710" t="s">
        <v>13</v>
      </c>
      <c r="E4710" t="s">
        <v>320</v>
      </c>
      <c r="F4710" t="s">
        <v>862</v>
      </c>
      <c r="L4710" t="s">
        <v>31</v>
      </c>
      <c r="M4710">
        <f>'Venteo_ actividad no rutinaria'!AN76</f>
        <v>0</v>
      </c>
      <c r="N4710">
        <f>IFERROR(IF(L4710="CO2",M4710,IF(L4710="CH4",M4710*Hoja1!$C$19,BASEDEDATOS!M4710*Hoja1!$C$20)),0)</f>
        <v>0</v>
      </c>
    </row>
    <row r="4711" spans="2:14" x14ac:dyDescent="0.75">
      <c r="B4711" t="str">
        <f t="shared" si="56"/>
        <v>1B2aii</v>
      </c>
      <c r="C4711" t="str">
        <f>Hoja1!$C$31</f>
        <v>CRUDO</v>
      </c>
      <c r="D4711" t="s">
        <v>13</v>
      </c>
      <c r="E4711" t="s">
        <v>320</v>
      </c>
      <c r="F4711" t="s">
        <v>862</v>
      </c>
      <c r="L4711" t="s">
        <v>31</v>
      </c>
      <c r="M4711">
        <f>'Venteo_ actividad no rutinaria'!AN77</f>
        <v>0</v>
      </c>
      <c r="N4711">
        <f>IFERROR(IF(L4711="CO2",M4711,IF(L4711="CH4",M4711*Hoja1!$C$19,BASEDEDATOS!M4711*Hoja1!$C$20)),0)</f>
        <v>0</v>
      </c>
    </row>
    <row r="4712" spans="2:14" x14ac:dyDescent="0.75">
      <c r="B4712" t="str">
        <f t="shared" si="56"/>
        <v>1B2aii</v>
      </c>
      <c r="C4712" t="str">
        <f>Hoja1!$C$31</f>
        <v>CRUDO</v>
      </c>
      <c r="D4712" t="s">
        <v>13</v>
      </c>
      <c r="E4712" t="s">
        <v>320</v>
      </c>
      <c r="F4712" t="s">
        <v>862</v>
      </c>
      <c r="L4712" t="s">
        <v>31</v>
      </c>
      <c r="M4712">
        <f>'Venteo_ actividad no rutinaria'!AN78</f>
        <v>0</v>
      </c>
      <c r="N4712">
        <f>IFERROR(IF(L4712="CO2",M4712,IF(L4712="CH4",M4712*Hoja1!$C$19,BASEDEDATOS!M4712*Hoja1!$C$20)),0)</f>
        <v>0</v>
      </c>
    </row>
    <row r="4713" spans="2:14" x14ac:dyDescent="0.75">
      <c r="B4713" t="str">
        <f t="shared" si="56"/>
        <v>1B2aii</v>
      </c>
      <c r="C4713" t="str">
        <f>Hoja1!$C$31</f>
        <v>CRUDO</v>
      </c>
      <c r="D4713" t="s">
        <v>13</v>
      </c>
      <c r="E4713" t="s">
        <v>320</v>
      </c>
      <c r="F4713" t="s">
        <v>862</v>
      </c>
      <c r="L4713" t="s">
        <v>31</v>
      </c>
      <c r="M4713">
        <f>'Venteo_ actividad no rutinaria'!AN79</f>
        <v>0</v>
      </c>
      <c r="N4713">
        <f>IFERROR(IF(L4713="CO2",M4713,IF(L4713="CH4",M4713*Hoja1!$C$19,BASEDEDATOS!M4713*Hoja1!$C$20)),0)</f>
        <v>0</v>
      </c>
    </row>
    <row r="4714" spans="2:14" x14ac:dyDescent="0.75">
      <c r="B4714" t="str">
        <f t="shared" si="56"/>
        <v>1B2aii</v>
      </c>
      <c r="C4714" t="str">
        <f>Hoja1!$C$31</f>
        <v>CRUDO</v>
      </c>
      <c r="D4714" t="s">
        <v>13</v>
      </c>
      <c r="E4714" t="s">
        <v>320</v>
      </c>
      <c r="F4714" t="s">
        <v>862</v>
      </c>
      <c r="L4714" t="s">
        <v>31</v>
      </c>
      <c r="M4714">
        <f>'Venteo_ actividad no rutinaria'!AN80</f>
        <v>0</v>
      </c>
      <c r="N4714">
        <f>IFERROR(IF(L4714="CO2",M4714,IF(L4714="CH4",M4714*Hoja1!$C$19,BASEDEDATOS!M4714*Hoja1!$C$20)),0)</f>
        <v>0</v>
      </c>
    </row>
    <row r="4715" spans="2:14" x14ac:dyDescent="0.75">
      <c r="B4715" t="str">
        <f t="shared" si="56"/>
        <v>1B2aii</v>
      </c>
      <c r="C4715" t="str">
        <f>Hoja1!$C$31</f>
        <v>CRUDO</v>
      </c>
      <c r="D4715" t="s">
        <v>13</v>
      </c>
      <c r="E4715" t="s">
        <v>320</v>
      </c>
      <c r="F4715" t="s">
        <v>862</v>
      </c>
      <c r="L4715" t="s">
        <v>31</v>
      </c>
      <c r="M4715">
        <f>'Venteo_ actividad no rutinaria'!AN81</f>
        <v>0</v>
      </c>
      <c r="N4715">
        <f>IFERROR(IF(L4715="CO2",M4715,IF(L4715="CH4",M4715*Hoja1!$C$19,BASEDEDATOS!M4715*Hoja1!$C$20)),0)</f>
        <v>0</v>
      </c>
    </row>
    <row r="4716" spans="2:14" x14ac:dyDescent="0.75">
      <c r="B4716" t="str">
        <f t="shared" si="56"/>
        <v>1B2aii</v>
      </c>
      <c r="C4716" t="str">
        <f>Hoja1!$C$31</f>
        <v>CRUDO</v>
      </c>
      <c r="D4716" t="s">
        <v>13</v>
      </c>
      <c r="E4716" t="s">
        <v>320</v>
      </c>
      <c r="F4716" t="s">
        <v>862</v>
      </c>
      <c r="L4716" t="s">
        <v>31</v>
      </c>
      <c r="M4716">
        <f>'Venteo_ actividad no rutinaria'!AN82</f>
        <v>0</v>
      </c>
      <c r="N4716">
        <f>IFERROR(IF(L4716="CO2",M4716,IF(L4716="CH4",M4716*Hoja1!$C$19,BASEDEDATOS!M4716*Hoja1!$C$20)),0)</f>
        <v>0</v>
      </c>
    </row>
    <row r="4717" spans="2:14" x14ac:dyDescent="0.75">
      <c r="B4717" t="str">
        <f t="shared" si="56"/>
        <v>1B2aii</v>
      </c>
      <c r="C4717" t="str">
        <f>Hoja1!$C$31</f>
        <v>CRUDO</v>
      </c>
      <c r="D4717" t="s">
        <v>13</v>
      </c>
      <c r="E4717" t="s">
        <v>320</v>
      </c>
      <c r="F4717" t="s">
        <v>862</v>
      </c>
      <c r="L4717" t="s">
        <v>31</v>
      </c>
      <c r="M4717">
        <f>'Venteo_ actividad no rutinaria'!AN83</f>
        <v>0</v>
      </c>
      <c r="N4717">
        <f>IFERROR(IF(L4717="CO2",M4717,IF(L4717="CH4",M4717*Hoja1!$C$19,BASEDEDATOS!M4717*Hoja1!$C$20)),0)</f>
        <v>0</v>
      </c>
    </row>
    <row r="4718" spans="2:14" x14ac:dyDescent="0.75">
      <c r="B4718" t="str">
        <f t="shared" si="56"/>
        <v>1B2aii</v>
      </c>
      <c r="C4718" t="str">
        <f>Hoja1!$C$31</f>
        <v>CRUDO</v>
      </c>
      <c r="D4718" t="s">
        <v>13</v>
      </c>
      <c r="E4718" t="s">
        <v>320</v>
      </c>
      <c r="F4718" t="s">
        <v>862</v>
      </c>
      <c r="L4718" t="s">
        <v>31</v>
      </c>
      <c r="M4718">
        <f>'Venteo_ actividad no rutinaria'!AN84</f>
        <v>0</v>
      </c>
      <c r="N4718">
        <f>IFERROR(IF(L4718="CO2",M4718,IF(L4718="CH4",M4718*Hoja1!$C$19,BASEDEDATOS!M4718*Hoja1!$C$20)),0)</f>
        <v>0</v>
      </c>
    </row>
    <row r="4719" spans="2:14" x14ac:dyDescent="0.75">
      <c r="B4719" t="str">
        <f t="shared" si="56"/>
        <v>1B2aii</v>
      </c>
      <c r="C4719" t="str">
        <f>Hoja1!$C$31</f>
        <v>CRUDO</v>
      </c>
      <c r="D4719" t="s">
        <v>13</v>
      </c>
      <c r="E4719" t="s">
        <v>320</v>
      </c>
      <c r="F4719" t="s">
        <v>862</v>
      </c>
      <c r="L4719" t="s">
        <v>31</v>
      </c>
      <c r="M4719">
        <f>'Venteo_ actividad no rutinaria'!AN85</f>
        <v>0</v>
      </c>
      <c r="N4719">
        <f>IFERROR(IF(L4719="CO2",M4719,IF(L4719="CH4",M4719*Hoja1!$C$19,BASEDEDATOS!M4719*Hoja1!$C$20)),0)</f>
        <v>0</v>
      </c>
    </row>
    <row r="4720" spans="2:14" x14ac:dyDescent="0.75">
      <c r="B4720" t="str">
        <f t="shared" si="56"/>
        <v>1B2aii</v>
      </c>
      <c r="C4720" t="str">
        <f>Hoja1!$C$31</f>
        <v>CRUDO</v>
      </c>
      <c r="D4720" t="s">
        <v>13</v>
      </c>
      <c r="E4720" t="s">
        <v>320</v>
      </c>
      <c r="F4720" t="s">
        <v>862</v>
      </c>
      <c r="L4720" t="s">
        <v>31</v>
      </c>
      <c r="M4720">
        <f>'Venteo_ actividad no rutinaria'!AN86</f>
        <v>0</v>
      </c>
      <c r="N4720">
        <f>IFERROR(IF(L4720="CO2",M4720,IF(L4720="CH4",M4720*Hoja1!$C$19,BASEDEDATOS!M4720*Hoja1!$C$20)),0)</f>
        <v>0</v>
      </c>
    </row>
    <row r="4721" spans="2:14" x14ac:dyDescent="0.75">
      <c r="B4721" t="str">
        <f t="shared" si="56"/>
        <v>1B2aii</v>
      </c>
      <c r="C4721" t="str">
        <f>Hoja1!$C$31</f>
        <v>CRUDO</v>
      </c>
      <c r="D4721" t="s">
        <v>13</v>
      </c>
      <c r="E4721" t="s">
        <v>320</v>
      </c>
      <c r="F4721" t="s">
        <v>862</v>
      </c>
      <c r="L4721" t="s">
        <v>31</v>
      </c>
      <c r="M4721">
        <f>'Venteo_ actividad no rutinaria'!AN87</f>
        <v>0</v>
      </c>
      <c r="N4721">
        <f>IFERROR(IF(L4721="CO2",M4721,IF(L4721="CH4",M4721*Hoja1!$C$19,BASEDEDATOS!M4721*Hoja1!$C$20)),0)</f>
        <v>0</v>
      </c>
    </row>
    <row r="4722" spans="2:14" x14ac:dyDescent="0.75">
      <c r="B4722" t="str">
        <f t="shared" si="56"/>
        <v>1B2aii</v>
      </c>
      <c r="C4722" t="str">
        <f>Hoja1!$C$31</f>
        <v>CRUDO</v>
      </c>
      <c r="D4722" t="s">
        <v>13</v>
      </c>
      <c r="E4722" t="s">
        <v>320</v>
      </c>
      <c r="F4722" t="s">
        <v>862</v>
      </c>
      <c r="L4722" t="s">
        <v>31</v>
      </c>
      <c r="M4722">
        <f>'Venteo_ actividad no rutinaria'!AN88</f>
        <v>0</v>
      </c>
      <c r="N4722">
        <f>IFERROR(IF(L4722="CO2",M4722,IF(L4722="CH4",M4722*Hoja1!$C$19,BASEDEDATOS!M4722*Hoja1!$C$20)),0)</f>
        <v>0</v>
      </c>
    </row>
    <row r="4723" spans="2:14" x14ac:dyDescent="0.75">
      <c r="B4723" t="str">
        <f t="shared" si="56"/>
        <v>1B2aii</v>
      </c>
      <c r="C4723" t="str">
        <f>Hoja1!$C$31</f>
        <v>CRUDO</v>
      </c>
      <c r="D4723" t="s">
        <v>13</v>
      </c>
      <c r="E4723" t="s">
        <v>320</v>
      </c>
      <c r="F4723" t="s">
        <v>862</v>
      </c>
      <c r="L4723" t="s">
        <v>31</v>
      </c>
      <c r="M4723">
        <f>'Venteo_ actividad no rutinaria'!AN89</f>
        <v>0</v>
      </c>
      <c r="N4723">
        <f>IFERROR(IF(L4723="CO2",M4723,IF(L4723="CH4",M4723*Hoja1!$C$19,BASEDEDATOS!M4723*Hoja1!$C$20)),0)</f>
        <v>0</v>
      </c>
    </row>
    <row r="4724" spans="2:14" x14ac:dyDescent="0.75">
      <c r="B4724" t="str">
        <f t="shared" si="56"/>
        <v>1B2aii</v>
      </c>
      <c r="C4724" t="str">
        <f>Hoja1!$C$31</f>
        <v>CRUDO</v>
      </c>
      <c r="D4724" t="s">
        <v>13</v>
      </c>
      <c r="E4724" t="s">
        <v>320</v>
      </c>
      <c r="F4724" t="s">
        <v>862</v>
      </c>
      <c r="L4724" t="s">
        <v>31</v>
      </c>
      <c r="M4724">
        <f>'Venteo_ actividad no rutinaria'!AN90</f>
        <v>0</v>
      </c>
      <c r="N4724">
        <f>IFERROR(IF(L4724="CO2",M4724,IF(L4724="CH4",M4724*Hoja1!$C$19,BASEDEDATOS!M4724*Hoja1!$C$20)),0)</f>
        <v>0</v>
      </c>
    </row>
    <row r="4725" spans="2:14" x14ac:dyDescent="0.75">
      <c r="B4725" t="str">
        <f t="shared" si="56"/>
        <v>1B2aii</v>
      </c>
      <c r="C4725" t="str">
        <f>Hoja1!$C$31</f>
        <v>CRUDO</v>
      </c>
      <c r="D4725" t="s">
        <v>13</v>
      </c>
      <c r="E4725" t="s">
        <v>320</v>
      </c>
      <c r="F4725" t="s">
        <v>862</v>
      </c>
      <c r="L4725" t="s">
        <v>31</v>
      </c>
      <c r="M4725">
        <f>'Venteo_ actividad no rutinaria'!AN91</f>
        <v>0</v>
      </c>
      <c r="N4725">
        <f>IFERROR(IF(L4725="CO2",M4725,IF(L4725="CH4",M4725*Hoja1!$C$19,BASEDEDATOS!M4725*Hoja1!$C$20)),0)</f>
        <v>0</v>
      </c>
    </row>
    <row r="4726" spans="2:14" x14ac:dyDescent="0.75">
      <c r="B4726" t="str">
        <f t="shared" si="56"/>
        <v>1B2aii</v>
      </c>
      <c r="C4726" t="str">
        <f>Hoja1!$C$31</f>
        <v>CRUDO</v>
      </c>
      <c r="D4726" t="s">
        <v>13</v>
      </c>
      <c r="E4726" t="s">
        <v>320</v>
      </c>
      <c r="F4726" t="s">
        <v>862</v>
      </c>
      <c r="L4726" t="s">
        <v>31</v>
      </c>
      <c r="M4726">
        <f>'Venteo_ actividad no rutinaria'!AN92</f>
        <v>0</v>
      </c>
      <c r="N4726">
        <f>IFERROR(IF(L4726="CO2",M4726,IF(L4726="CH4",M4726*Hoja1!$C$19,BASEDEDATOS!M4726*Hoja1!$C$20)),0)</f>
        <v>0</v>
      </c>
    </row>
    <row r="4727" spans="2:14" x14ac:dyDescent="0.75">
      <c r="B4727" t="str">
        <f t="shared" si="56"/>
        <v>1B2aii</v>
      </c>
      <c r="C4727" t="str">
        <f>Hoja1!$C$31</f>
        <v>CRUDO</v>
      </c>
      <c r="D4727" t="s">
        <v>13</v>
      </c>
      <c r="E4727" t="s">
        <v>320</v>
      </c>
      <c r="F4727" t="s">
        <v>862</v>
      </c>
      <c r="L4727" t="s">
        <v>31</v>
      </c>
      <c r="M4727">
        <f>'Venteo_ actividad no rutinaria'!AN93</f>
        <v>0</v>
      </c>
      <c r="N4727">
        <f>IFERROR(IF(L4727="CO2",M4727,IF(L4727="CH4",M4727*Hoja1!$C$19,BASEDEDATOS!M4727*Hoja1!$C$20)),0)</f>
        <v>0</v>
      </c>
    </row>
    <row r="4728" spans="2:14" x14ac:dyDescent="0.75">
      <c r="B4728" t="str">
        <f t="shared" si="56"/>
        <v>1B2aii</v>
      </c>
      <c r="C4728" t="str">
        <f>Hoja1!$C$31</f>
        <v>CRUDO</v>
      </c>
      <c r="D4728" t="s">
        <v>13</v>
      </c>
      <c r="E4728" t="s">
        <v>320</v>
      </c>
      <c r="F4728" t="s">
        <v>862</v>
      </c>
      <c r="L4728" t="s">
        <v>31</v>
      </c>
      <c r="M4728">
        <f>'Venteo_ actividad no rutinaria'!AN94</f>
        <v>0</v>
      </c>
      <c r="N4728">
        <f>IFERROR(IF(L4728="CO2",M4728,IF(L4728="CH4",M4728*Hoja1!$C$19,BASEDEDATOS!M4728*Hoja1!$C$20)),0)</f>
        <v>0</v>
      </c>
    </row>
    <row r="4729" spans="2:14" x14ac:dyDescent="0.75">
      <c r="B4729" t="str">
        <f t="shared" si="56"/>
        <v>1B2aii</v>
      </c>
      <c r="C4729" t="str">
        <f>Hoja1!$C$31</f>
        <v>CRUDO</v>
      </c>
      <c r="D4729" t="s">
        <v>13</v>
      </c>
      <c r="E4729" t="s">
        <v>320</v>
      </c>
      <c r="F4729" t="s">
        <v>862</v>
      </c>
      <c r="L4729" t="s">
        <v>31</v>
      </c>
      <c r="M4729">
        <f>'Venteo_ actividad no rutinaria'!AN95</f>
        <v>0</v>
      </c>
      <c r="N4729">
        <f>IFERROR(IF(L4729="CO2",M4729,IF(L4729="CH4",M4729*Hoja1!$C$19,BASEDEDATOS!M4729*Hoja1!$C$20)),0)</f>
        <v>0</v>
      </c>
    </row>
    <row r="4730" spans="2:14" x14ac:dyDescent="0.75">
      <c r="B4730" t="str">
        <f t="shared" si="56"/>
        <v>1B2aii</v>
      </c>
      <c r="C4730" t="str">
        <f>Hoja1!$C$31</f>
        <v>CRUDO</v>
      </c>
      <c r="D4730" t="s">
        <v>13</v>
      </c>
      <c r="E4730" t="s">
        <v>320</v>
      </c>
      <c r="F4730" t="s">
        <v>862</v>
      </c>
      <c r="L4730" t="s">
        <v>31</v>
      </c>
      <c r="M4730">
        <f>'Venteo_ actividad no rutinaria'!AN96</f>
        <v>0</v>
      </c>
      <c r="N4730">
        <f>IFERROR(IF(L4730="CO2",M4730,IF(L4730="CH4",M4730*Hoja1!$C$19,BASEDEDATOS!M4730*Hoja1!$C$20)),0)</f>
        <v>0</v>
      </c>
    </row>
    <row r="4731" spans="2:14" x14ac:dyDescent="0.75">
      <c r="B4731" t="str">
        <f t="shared" si="56"/>
        <v>1B2aii</v>
      </c>
      <c r="C4731" t="str">
        <f>Hoja1!$C$31</f>
        <v>CRUDO</v>
      </c>
      <c r="D4731" t="s">
        <v>13</v>
      </c>
      <c r="E4731" t="s">
        <v>320</v>
      </c>
      <c r="F4731" t="s">
        <v>862</v>
      </c>
      <c r="L4731" t="s">
        <v>31</v>
      </c>
      <c r="M4731">
        <f>'Venteo_ actividad no rutinaria'!AN97</f>
        <v>0</v>
      </c>
      <c r="N4731">
        <f>IFERROR(IF(L4731="CO2",M4731,IF(L4731="CH4",M4731*Hoja1!$C$19,BASEDEDATOS!M4731*Hoja1!$C$20)),0)</f>
        <v>0</v>
      </c>
    </row>
    <row r="4732" spans="2:14" x14ac:dyDescent="0.75">
      <c r="B4732" t="str">
        <f t="shared" si="56"/>
        <v>1B2aii</v>
      </c>
      <c r="C4732" t="str">
        <f>Hoja1!$C$31</f>
        <v>CRUDO</v>
      </c>
      <c r="D4732" t="s">
        <v>13</v>
      </c>
      <c r="E4732" t="s">
        <v>320</v>
      </c>
      <c r="F4732" t="s">
        <v>862</v>
      </c>
      <c r="L4732" t="s">
        <v>31</v>
      </c>
      <c r="M4732">
        <f>'Venteo_ actividad no rutinaria'!AN98</f>
        <v>0</v>
      </c>
      <c r="N4732">
        <f>IFERROR(IF(L4732="CO2",M4732,IF(L4732="CH4",M4732*Hoja1!$C$19,BASEDEDATOS!M4732*Hoja1!$C$20)),0)</f>
        <v>0</v>
      </c>
    </row>
    <row r="4733" spans="2:14" x14ac:dyDescent="0.75">
      <c r="B4733" t="str">
        <f t="shared" si="56"/>
        <v>1B2aii</v>
      </c>
      <c r="C4733" t="str">
        <f>Hoja1!$C$31</f>
        <v>CRUDO</v>
      </c>
      <c r="D4733" t="s">
        <v>13</v>
      </c>
      <c r="E4733" t="s">
        <v>320</v>
      </c>
      <c r="F4733" t="s">
        <v>862</v>
      </c>
      <c r="L4733" t="s">
        <v>31</v>
      </c>
      <c r="M4733">
        <f>'Venteo_ actividad no rutinaria'!AN99</f>
        <v>0</v>
      </c>
      <c r="N4733">
        <f>IFERROR(IF(L4733="CO2",M4733,IF(L4733="CH4",M4733*Hoja1!$C$19,BASEDEDATOS!M4733*Hoja1!$C$20)),0)</f>
        <v>0</v>
      </c>
    </row>
    <row r="4734" spans="2:14" x14ac:dyDescent="0.75">
      <c r="B4734" t="str">
        <f t="shared" si="56"/>
        <v>1B2aii</v>
      </c>
      <c r="C4734" t="str">
        <f>Hoja1!$C$31</f>
        <v>CRUDO</v>
      </c>
      <c r="D4734" t="s">
        <v>13</v>
      </c>
      <c r="E4734" t="s">
        <v>320</v>
      </c>
      <c r="F4734" t="s">
        <v>862</v>
      </c>
      <c r="L4734" t="s">
        <v>31</v>
      </c>
      <c r="M4734">
        <f>'Venteo_ actividad no rutinaria'!AN100</f>
        <v>0</v>
      </c>
      <c r="N4734">
        <f>IFERROR(IF(L4734="CO2",M4734,IF(L4734="CH4",M4734*Hoja1!$C$19,BASEDEDATOS!M4734*Hoja1!$C$20)),0)</f>
        <v>0</v>
      </c>
    </row>
    <row r="4735" spans="2:14" x14ac:dyDescent="0.75">
      <c r="B4735" t="str">
        <f t="shared" si="56"/>
        <v>1B2aii</v>
      </c>
      <c r="C4735" t="str">
        <f>Hoja1!$C$31</f>
        <v>CRUDO</v>
      </c>
      <c r="D4735" t="s">
        <v>13</v>
      </c>
      <c r="E4735" t="s">
        <v>320</v>
      </c>
      <c r="F4735" t="s">
        <v>862</v>
      </c>
      <c r="L4735" t="s">
        <v>31</v>
      </c>
      <c r="M4735">
        <f>'Venteo_ actividad no rutinaria'!AN101</f>
        <v>0</v>
      </c>
      <c r="N4735">
        <f>IFERROR(IF(L4735="CO2",M4735,IF(L4735="CH4",M4735*Hoja1!$C$19,BASEDEDATOS!M4735*Hoja1!$C$20)),0)</f>
        <v>0</v>
      </c>
    </row>
    <row r="4736" spans="2:14" x14ac:dyDescent="0.75">
      <c r="B4736" t="str">
        <f t="shared" si="56"/>
        <v>1B2aii</v>
      </c>
      <c r="C4736" t="str">
        <f>Hoja1!$C$31</f>
        <v>CRUDO</v>
      </c>
      <c r="D4736" t="s">
        <v>13</v>
      </c>
      <c r="E4736" t="s">
        <v>320</v>
      </c>
      <c r="F4736" t="s">
        <v>862</v>
      </c>
      <c r="L4736" t="s">
        <v>31</v>
      </c>
      <c r="M4736">
        <f>'Venteo_ actividad no rutinaria'!AN102</f>
        <v>0</v>
      </c>
      <c r="N4736">
        <f>IFERROR(IF(L4736="CO2",M4736,IF(L4736="CH4",M4736*Hoja1!$C$19,BASEDEDATOS!M4736*Hoja1!$C$20)),0)</f>
        <v>0</v>
      </c>
    </row>
    <row r="4737" spans="2:14" x14ac:dyDescent="0.75">
      <c r="B4737" t="str">
        <f t="shared" si="56"/>
        <v>1B2aii</v>
      </c>
      <c r="C4737" t="str">
        <f>Hoja1!$C$31</f>
        <v>CRUDO</v>
      </c>
      <c r="D4737" t="s">
        <v>13</v>
      </c>
      <c r="E4737" t="s">
        <v>320</v>
      </c>
      <c r="F4737" t="s">
        <v>862</v>
      </c>
      <c r="L4737" t="s">
        <v>31</v>
      </c>
      <c r="M4737">
        <f>'Venteo_ actividad no rutinaria'!AN103</f>
        <v>0</v>
      </c>
      <c r="N4737">
        <f>IFERROR(IF(L4737="CO2",M4737,IF(L4737="CH4",M4737*Hoja1!$C$19,BASEDEDATOS!M4737*Hoja1!$C$20)),0)</f>
        <v>0</v>
      </c>
    </row>
    <row r="4738" spans="2:14" x14ac:dyDescent="0.75">
      <c r="B4738" t="str">
        <f t="shared" si="56"/>
        <v>1B2aii</v>
      </c>
      <c r="C4738" t="str">
        <f>Hoja1!$C$31</f>
        <v>CRUDO</v>
      </c>
      <c r="D4738" t="s">
        <v>13</v>
      </c>
      <c r="E4738" t="s">
        <v>320</v>
      </c>
      <c r="F4738" t="s">
        <v>862</v>
      </c>
      <c r="L4738" t="s">
        <v>31</v>
      </c>
      <c r="M4738">
        <f>'Venteo_ actividad no rutinaria'!AN104</f>
        <v>0</v>
      </c>
      <c r="N4738">
        <f>IFERROR(IF(L4738="CO2",M4738,IF(L4738="CH4",M4738*Hoja1!$C$19,BASEDEDATOS!M4738*Hoja1!$C$20)),0)</f>
        <v>0</v>
      </c>
    </row>
    <row r="4739" spans="2:14" x14ac:dyDescent="0.75">
      <c r="B4739" t="str">
        <f t="shared" si="56"/>
        <v>1B2aii</v>
      </c>
      <c r="C4739" t="str">
        <f>Hoja1!$C$31</f>
        <v>CRUDO</v>
      </c>
      <c r="D4739" t="s">
        <v>13</v>
      </c>
      <c r="E4739" t="s">
        <v>320</v>
      </c>
      <c r="F4739" t="s">
        <v>862</v>
      </c>
      <c r="L4739" t="s">
        <v>31</v>
      </c>
      <c r="M4739">
        <f>'Venteo_ actividad no rutinaria'!AN105</f>
        <v>0</v>
      </c>
      <c r="N4739">
        <f>IFERROR(IF(L4739="CO2",M4739,IF(L4739="CH4",M4739*Hoja1!$C$19,BASEDEDATOS!M4739*Hoja1!$C$20)),0)</f>
        <v>0</v>
      </c>
    </row>
    <row r="4740" spans="2:14" x14ac:dyDescent="0.75">
      <c r="B4740" t="str">
        <f t="shared" si="56"/>
        <v>1B2aii</v>
      </c>
      <c r="C4740" t="str">
        <f>Hoja1!$C$31</f>
        <v>CRUDO</v>
      </c>
      <c r="D4740" t="s">
        <v>13</v>
      </c>
      <c r="E4740" t="s">
        <v>320</v>
      </c>
      <c r="F4740" t="s">
        <v>862</v>
      </c>
      <c r="L4740" t="s">
        <v>31</v>
      </c>
      <c r="M4740">
        <f>'Venteo_ actividad no rutinaria'!AN106</f>
        <v>0</v>
      </c>
      <c r="N4740">
        <f>IFERROR(IF(L4740="CO2",M4740,IF(L4740="CH4",M4740*Hoja1!$C$19,BASEDEDATOS!M4740*Hoja1!$C$20)),0)</f>
        <v>0</v>
      </c>
    </row>
    <row r="4741" spans="2:14" x14ac:dyDescent="0.75">
      <c r="B4741" t="str">
        <f t="shared" si="56"/>
        <v>1B2aii</v>
      </c>
      <c r="C4741" t="str">
        <f>Hoja1!$C$31</f>
        <v>CRUDO</v>
      </c>
      <c r="D4741" t="s">
        <v>13</v>
      </c>
      <c r="E4741" t="s">
        <v>320</v>
      </c>
      <c r="F4741" t="s">
        <v>862</v>
      </c>
      <c r="L4741" t="s">
        <v>31</v>
      </c>
      <c r="M4741">
        <f>'Venteo_ actividad no rutinaria'!AN107</f>
        <v>0</v>
      </c>
      <c r="N4741">
        <f>IFERROR(IF(L4741="CO2",M4741,IF(L4741="CH4",M4741*Hoja1!$C$19,BASEDEDATOS!M4741*Hoja1!$C$20)),0)</f>
        <v>0</v>
      </c>
    </row>
    <row r="4742" spans="2:14" x14ac:dyDescent="0.75">
      <c r="B4742" t="str">
        <f t="shared" si="56"/>
        <v>1B2aii</v>
      </c>
      <c r="C4742" t="str">
        <f>Hoja1!$C$31</f>
        <v>CRUDO</v>
      </c>
      <c r="D4742" t="s">
        <v>13</v>
      </c>
      <c r="E4742" t="s">
        <v>320</v>
      </c>
      <c r="F4742" t="s">
        <v>862</v>
      </c>
      <c r="L4742" t="s">
        <v>31</v>
      </c>
      <c r="M4742">
        <f>'Venteo_ actividad no rutinaria'!AN108</f>
        <v>0</v>
      </c>
      <c r="N4742">
        <f>IFERROR(IF(L4742="CO2",M4742,IF(L4742="CH4",M4742*Hoja1!$C$19,BASEDEDATOS!M4742*Hoja1!$C$20)),0)</f>
        <v>0</v>
      </c>
    </row>
    <row r="4743" spans="2:14" x14ac:dyDescent="0.75">
      <c r="B4743" t="str">
        <f t="shared" si="56"/>
        <v>1B2aii</v>
      </c>
      <c r="C4743" t="str">
        <f>Hoja1!$C$31</f>
        <v>CRUDO</v>
      </c>
      <c r="D4743" t="s">
        <v>13</v>
      </c>
      <c r="E4743" t="s">
        <v>320</v>
      </c>
      <c r="F4743" t="s">
        <v>862</v>
      </c>
      <c r="L4743" t="s">
        <v>31</v>
      </c>
      <c r="M4743">
        <f>'Venteo_ actividad no rutinaria'!AN109</f>
        <v>0</v>
      </c>
      <c r="N4743">
        <f>IFERROR(IF(L4743="CO2",M4743,IF(L4743="CH4",M4743*Hoja1!$C$19,BASEDEDATOS!M4743*Hoja1!$C$20)),0)</f>
        <v>0</v>
      </c>
    </row>
    <row r="4744" spans="2:14" x14ac:dyDescent="0.75">
      <c r="B4744" t="str">
        <f t="shared" si="56"/>
        <v>1B2aii</v>
      </c>
      <c r="C4744" t="str">
        <f>Hoja1!$C$31</f>
        <v>CRUDO</v>
      </c>
      <c r="D4744" t="s">
        <v>13</v>
      </c>
      <c r="E4744" t="s">
        <v>320</v>
      </c>
      <c r="F4744" t="s">
        <v>862</v>
      </c>
      <c r="L4744" t="s">
        <v>31</v>
      </c>
      <c r="M4744">
        <f>'Venteo_ actividad no rutinaria'!AN110</f>
        <v>0</v>
      </c>
      <c r="N4744">
        <f>IFERROR(IF(L4744="CO2",M4744,IF(L4744="CH4",M4744*Hoja1!$C$19,BASEDEDATOS!M4744*Hoja1!$C$20)),0)</f>
        <v>0</v>
      </c>
    </row>
    <row r="4745" spans="2:14" x14ac:dyDescent="0.75">
      <c r="B4745" t="str">
        <f t="shared" si="56"/>
        <v>1B2aii</v>
      </c>
      <c r="C4745" t="str">
        <f>Hoja1!$C$31</f>
        <v>CRUDO</v>
      </c>
      <c r="D4745" t="s">
        <v>13</v>
      </c>
      <c r="E4745" t="s">
        <v>320</v>
      </c>
      <c r="F4745" t="s">
        <v>862</v>
      </c>
      <c r="L4745" t="s">
        <v>31</v>
      </c>
      <c r="M4745">
        <f>'Venteo_ actividad no rutinaria'!AN111</f>
        <v>0</v>
      </c>
      <c r="N4745">
        <f>IFERROR(IF(L4745="CO2",M4745,IF(L4745="CH4",M4745*Hoja1!$C$19,BASEDEDATOS!M4745*Hoja1!$C$20)),0)</f>
        <v>0</v>
      </c>
    </row>
    <row r="4746" spans="2:14" x14ac:dyDescent="0.75">
      <c r="B4746" t="str">
        <f t="shared" si="56"/>
        <v>1B2aii</v>
      </c>
      <c r="C4746" t="str">
        <f>Hoja1!$C$31</f>
        <v>CRUDO</v>
      </c>
      <c r="D4746" t="s">
        <v>13</v>
      </c>
      <c r="E4746" t="s">
        <v>320</v>
      </c>
      <c r="F4746" t="s">
        <v>862</v>
      </c>
      <c r="L4746" t="s">
        <v>31</v>
      </c>
      <c r="M4746">
        <f>'Venteo_ actividad no rutinaria'!AN112</f>
        <v>0</v>
      </c>
      <c r="N4746">
        <f>IFERROR(IF(L4746="CO2",M4746,IF(L4746="CH4",M4746*Hoja1!$C$19,BASEDEDATOS!M4746*Hoja1!$C$20)),0)</f>
        <v>0</v>
      </c>
    </row>
    <row r="4747" spans="2:14" x14ac:dyDescent="0.75">
      <c r="B4747" t="str">
        <f t="shared" si="56"/>
        <v>1B2aii</v>
      </c>
      <c r="C4747" t="str">
        <f>Hoja1!$C$31</f>
        <v>CRUDO</v>
      </c>
      <c r="D4747" t="s">
        <v>13</v>
      </c>
      <c r="E4747" t="s">
        <v>320</v>
      </c>
      <c r="F4747" t="s">
        <v>862</v>
      </c>
      <c r="L4747" t="s">
        <v>31</v>
      </c>
      <c r="M4747">
        <f>'Venteo_ actividad no rutinaria'!AN113</f>
        <v>0</v>
      </c>
      <c r="N4747">
        <f>IFERROR(IF(L4747="CO2",M4747,IF(L4747="CH4",M4747*Hoja1!$C$19,BASEDEDATOS!M4747*Hoja1!$C$20)),0)</f>
        <v>0</v>
      </c>
    </row>
    <row r="4748" spans="2:14" x14ac:dyDescent="0.75">
      <c r="B4748" t="str">
        <f t="shared" si="56"/>
        <v>1B2aii</v>
      </c>
      <c r="C4748" t="str">
        <f>Hoja1!$C$31</f>
        <v>CRUDO</v>
      </c>
      <c r="D4748" t="s">
        <v>13</v>
      </c>
      <c r="E4748" t="s">
        <v>320</v>
      </c>
      <c r="F4748" t="s">
        <v>862</v>
      </c>
      <c r="L4748" t="s">
        <v>31</v>
      </c>
      <c r="M4748">
        <f>'Venteo_ actividad no rutinaria'!AN114</f>
        <v>0</v>
      </c>
      <c r="N4748">
        <f>IFERROR(IF(L4748="CO2",M4748,IF(L4748="CH4",M4748*Hoja1!$C$19,BASEDEDATOS!M4748*Hoja1!$C$20)),0)</f>
        <v>0</v>
      </c>
    </row>
    <row r="4749" spans="2:14" x14ac:dyDescent="0.75">
      <c r="B4749" t="str">
        <f t="shared" si="56"/>
        <v>1B2aii</v>
      </c>
      <c r="C4749" t="str">
        <f>Hoja1!$C$31</f>
        <v>CRUDO</v>
      </c>
      <c r="D4749" t="s">
        <v>13</v>
      </c>
      <c r="E4749" t="s">
        <v>320</v>
      </c>
      <c r="F4749" t="s">
        <v>862</v>
      </c>
      <c r="L4749" t="s">
        <v>31</v>
      </c>
      <c r="M4749">
        <f>'Venteo_ actividad no rutinaria'!AN115</f>
        <v>0</v>
      </c>
      <c r="N4749">
        <f>IFERROR(IF(L4749="CO2",M4749,IF(L4749="CH4",M4749*Hoja1!$C$19,BASEDEDATOS!M4749*Hoja1!$C$20)),0)</f>
        <v>0</v>
      </c>
    </row>
    <row r="4750" spans="2:14" x14ac:dyDescent="0.75">
      <c r="B4750" t="str">
        <f t="shared" si="56"/>
        <v>1B2aii</v>
      </c>
      <c r="C4750" t="str">
        <f>Hoja1!$C$31</f>
        <v>CRUDO</v>
      </c>
      <c r="D4750" t="s">
        <v>13</v>
      </c>
      <c r="E4750" t="s">
        <v>320</v>
      </c>
      <c r="F4750" t="s">
        <v>862</v>
      </c>
      <c r="L4750" t="s">
        <v>31</v>
      </c>
      <c r="M4750">
        <f>'Venteo_ actividad no rutinaria'!AN116</f>
        <v>0</v>
      </c>
      <c r="N4750">
        <f>IFERROR(IF(L4750="CO2",M4750,IF(L4750="CH4",M4750*Hoja1!$C$19,BASEDEDATOS!M4750*Hoja1!$C$20)),0)</f>
        <v>0</v>
      </c>
    </row>
    <row r="4751" spans="2:14" x14ac:dyDescent="0.75">
      <c r="B4751" t="str">
        <f t="shared" si="56"/>
        <v>1B2aii</v>
      </c>
      <c r="C4751" t="str">
        <f>Hoja1!$C$31</f>
        <v>CRUDO</v>
      </c>
      <c r="D4751" t="s">
        <v>13</v>
      </c>
      <c r="E4751" t="s">
        <v>320</v>
      </c>
      <c r="F4751" t="s">
        <v>862</v>
      </c>
      <c r="L4751" t="s">
        <v>31</v>
      </c>
      <c r="M4751">
        <f>'Venteo_ actividad no rutinaria'!AN117</f>
        <v>0</v>
      </c>
      <c r="N4751">
        <f>IFERROR(IF(L4751="CO2",M4751,IF(L4751="CH4",M4751*Hoja1!$C$19,BASEDEDATOS!M4751*Hoja1!$C$20)),0)</f>
        <v>0</v>
      </c>
    </row>
    <row r="4752" spans="2:14" x14ac:dyDescent="0.75">
      <c r="B4752" t="str">
        <f t="shared" si="56"/>
        <v>1B2aii</v>
      </c>
      <c r="C4752" t="str">
        <f>Hoja1!$C$31</f>
        <v>CRUDO</v>
      </c>
      <c r="D4752" t="s">
        <v>13</v>
      </c>
      <c r="E4752" t="s">
        <v>320</v>
      </c>
      <c r="F4752" t="s">
        <v>862</v>
      </c>
      <c r="L4752" t="s">
        <v>31</v>
      </c>
      <c r="M4752">
        <f>'Venteo_ actividad no rutinaria'!AN118</f>
        <v>0</v>
      </c>
      <c r="N4752">
        <f>IFERROR(IF(L4752="CO2",M4752,IF(L4752="CH4",M4752*Hoja1!$C$19,BASEDEDATOS!M4752*Hoja1!$C$20)),0)</f>
        <v>0</v>
      </c>
    </row>
    <row r="4753" spans="2:14" x14ac:dyDescent="0.75">
      <c r="B4753" t="str">
        <f t="shared" si="56"/>
        <v>1B2aii</v>
      </c>
      <c r="C4753" t="str">
        <f>Hoja1!$C$31</f>
        <v>CRUDO</v>
      </c>
      <c r="D4753" t="s">
        <v>13</v>
      </c>
      <c r="E4753" t="s">
        <v>320</v>
      </c>
      <c r="F4753" t="s">
        <v>862</v>
      </c>
      <c r="L4753" t="s">
        <v>31</v>
      </c>
      <c r="M4753">
        <f>'Venteo_ actividad no rutinaria'!AN119</f>
        <v>0</v>
      </c>
      <c r="N4753">
        <f>IFERROR(IF(L4753="CO2",M4753,IF(L4753="CH4",M4753*Hoja1!$C$19,BASEDEDATOS!M4753*Hoja1!$C$20)),0)</f>
        <v>0</v>
      </c>
    </row>
    <row r="4754" spans="2:14" x14ac:dyDescent="0.75">
      <c r="B4754" t="str">
        <f t="shared" si="56"/>
        <v>1B2aii</v>
      </c>
      <c r="C4754" t="str">
        <f>Hoja1!$C$31</f>
        <v>CRUDO</v>
      </c>
      <c r="D4754" t="s">
        <v>13</v>
      </c>
      <c r="E4754" t="s">
        <v>320</v>
      </c>
      <c r="F4754" t="s">
        <v>862</v>
      </c>
      <c r="L4754" t="s">
        <v>31</v>
      </c>
      <c r="M4754">
        <f>'Venteo_ actividad no rutinaria'!AN120</f>
        <v>0</v>
      </c>
      <c r="N4754">
        <f>IFERROR(IF(L4754="CO2",M4754,IF(L4754="CH4",M4754*Hoja1!$C$19,BASEDEDATOS!M4754*Hoja1!$C$20)),0)</f>
        <v>0</v>
      </c>
    </row>
    <row r="4755" spans="2:14" x14ac:dyDescent="0.75">
      <c r="B4755" t="str">
        <f t="shared" si="56"/>
        <v>1B2aii</v>
      </c>
      <c r="C4755" t="str">
        <f>Hoja1!$C$31</f>
        <v>CRUDO</v>
      </c>
      <c r="D4755" t="s">
        <v>13</v>
      </c>
      <c r="E4755" t="s">
        <v>320</v>
      </c>
      <c r="F4755" t="s">
        <v>862</v>
      </c>
      <c r="L4755" t="s">
        <v>31</v>
      </c>
      <c r="M4755">
        <f>'Venteo_ actividad no rutinaria'!AN121</f>
        <v>0</v>
      </c>
      <c r="N4755">
        <f>IFERROR(IF(L4755="CO2",M4755,IF(L4755="CH4",M4755*Hoja1!$C$19,BASEDEDATOS!M4755*Hoja1!$C$20)),0)</f>
        <v>0</v>
      </c>
    </row>
    <row r="4756" spans="2:14" x14ac:dyDescent="0.75">
      <c r="B4756" t="str">
        <f t="shared" si="56"/>
        <v>1B2aii</v>
      </c>
      <c r="C4756" t="str">
        <f>Hoja1!$C$31</f>
        <v>CRUDO</v>
      </c>
      <c r="D4756" t="s">
        <v>13</v>
      </c>
      <c r="E4756" t="s">
        <v>320</v>
      </c>
      <c r="F4756" t="s">
        <v>862</v>
      </c>
      <c r="L4756" t="s">
        <v>31</v>
      </c>
      <c r="M4756">
        <f>'Venteo_ actividad no rutinaria'!AN122</f>
        <v>0</v>
      </c>
      <c r="N4756">
        <f>IFERROR(IF(L4756="CO2",M4756,IF(L4756="CH4",M4756*Hoja1!$C$19,BASEDEDATOS!M4756*Hoja1!$C$20)),0)</f>
        <v>0</v>
      </c>
    </row>
    <row r="4757" spans="2:14" x14ac:dyDescent="0.75">
      <c r="B4757" t="str">
        <f t="shared" si="56"/>
        <v>1B2aii</v>
      </c>
      <c r="C4757" t="str">
        <f>Hoja1!$C$31</f>
        <v>CRUDO</v>
      </c>
      <c r="D4757" t="s">
        <v>13</v>
      </c>
      <c r="E4757" t="s">
        <v>320</v>
      </c>
      <c r="F4757" t="s">
        <v>862</v>
      </c>
      <c r="L4757" t="s">
        <v>31</v>
      </c>
      <c r="M4757">
        <f>'Venteo_ actividad no rutinaria'!AN123</f>
        <v>0</v>
      </c>
      <c r="N4757">
        <f>IFERROR(IF(L4757="CO2",M4757,IF(L4757="CH4",M4757*Hoja1!$C$19,BASEDEDATOS!M4757*Hoja1!$C$20)),0)</f>
        <v>0</v>
      </c>
    </row>
    <row r="4758" spans="2:14" x14ac:dyDescent="0.75">
      <c r="B4758" t="str">
        <f t="shared" si="56"/>
        <v>1B2aii</v>
      </c>
      <c r="C4758" t="str">
        <f>Hoja1!$C$31</f>
        <v>CRUDO</v>
      </c>
      <c r="D4758" t="s">
        <v>13</v>
      </c>
      <c r="E4758" t="s">
        <v>320</v>
      </c>
      <c r="F4758" t="s">
        <v>862</v>
      </c>
      <c r="L4758" t="s">
        <v>31</v>
      </c>
      <c r="M4758">
        <f>'Venteo_ actividad no rutinaria'!AN124</f>
        <v>0</v>
      </c>
      <c r="N4758">
        <f>IFERROR(IF(L4758="CO2",M4758,IF(L4758="CH4",M4758*Hoja1!$C$19,BASEDEDATOS!M4758*Hoja1!$C$20)),0)</f>
        <v>0</v>
      </c>
    </row>
    <row r="4759" spans="2:14" x14ac:dyDescent="0.75">
      <c r="B4759" t="str">
        <f t="shared" si="56"/>
        <v>1B2aii</v>
      </c>
      <c r="C4759" t="str">
        <f>Hoja1!$C$31</f>
        <v>CRUDO</v>
      </c>
      <c r="D4759" t="s">
        <v>13</v>
      </c>
      <c r="E4759" t="s">
        <v>320</v>
      </c>
      <c r="F4759" t="s">
        <v>862</v>
      </c>
      <c r="L4759" t="s">
        <v>31</v>
      </c>
      <c r="M4759">
        <f>'Venteo_ actividad no rutinaria'!AN125</f>
        <v>0</v>
      </c>
      <c r="N4759">
        <f>IFERROR(IF(L4759="CO2",M4759,IF(L4759="CH4",M4759*Hoja1!$C$19,BASEDEDATOS!M4759*Hoja1!$C$20)),0)</f>
        <v>0</v>
      </c>
    </row>
    <row r="4760" spans="2:14" x14ac:dyDescent="0.75">
      <c r="B4760" t="str">
        <f t="shared" si="56"/>
        <v>1B2aii</v>
      </c>
      <c r="C4760" t="str">
        <f>Hoja1!$C$31</f>
        <v>CRUDO</v>
      </c>
      <c r="D4760" t="s">
        <v>13</v>
      </c>
      <c r="E4760" t="s">
        <v>320</v>
      </c>
      <c r="F4760" t="s">
        <v>862</v>
      </c>
      <c r="L4760" t="s">
        <v>31</v>
      </c>
      <c r="M4760">
        <f>'Venteo_ actividad no rutinaria'!AN126</f>
        <v>0</v>
      </c>
      <c r="N4760">
        <f>IFERROR(IF(L4760="CO2",M4760,IF(L4760="CH4",M4760*Hoja1!$C$19,BASEDEDATOS!M4760*Hoja1!$C$20)),0)</f>
        <v>0</v>
      </c>
    </row>
    <row r="4761" spans="2:14" x14ac:dyDescent="0.75">
      <c r="B4761" t="str">
        <f t="shared" si="56"/>
        <v>1B2aii</v>
      </c>
      <c r="C4761" t="str">
        <f>Hoja1!$C$31</f>
        <v>CRUDO</v>
      </c>
      <c r="D4761" t="s">
        <v>13</v>
      </c>
      <c r="E4761" t="s">
        <v>320</v>
      </c>
      <c r="F4761" t="s">
        <v>862</v>
      </c>
      <c r="L4761" t="s">
        <v>31</v>
      </c>
      <c r="M4761">
        <f>'Venteo_ actividad no rutinaria'!AN127</f>
        <v>0</v>
      </c>
      <c r="N4761">
        <f>IFERROR(IF(L4761="CO2",M4761,IF(L4761="CH4",M4761*Hoja1!$C$19,BASEDEDATOS!M4761*Hoja1!$C$20)),0)</f>
        <v>0</v>
      </c>
    </row>
    <row r="4762" spans="2:14" x14ac:dyDescent="0.75">
      <c r="B4762" t="str">
        <f t="shared" si="56"/>
        <v>1B2aii</v>
      </c>
      <c r="C4762" t="str">
        <f>Hoja1!$C$31</f>
        <v>CRUDO</v>
      </c>
      <c r="D4762" t="s">
        <v>13</v>
      </c>
      <c r="E4762" t="s">
        <v>320</v>
      </c>
      <c r="F4762" t="s">
        <v>862</v>
      </c>
      <c r="L4762" t="s">
        <v>31</v>
      </c>
      <c r="M4762">
        <f>'Venteo_ actividad no rutinaria'!AN128</f>
        <v>0</v>
      </c>
      <c r="N4762">
        <f>IFERROR(IF(L4762="CO2",M4762,IF(L4762="CH4",M4762*Hoja1!$C$19,BASEDEDATOS!M4762*Hoja1!$C$20)),0)</f>
        <v>0</v>
      </c>
    </row>
    <row r="4763" spans="2:14" x14ac:dyDescent="0.75">
      <c r="B4763" t="str">
        <f t="shared" si="56"/>
        <v>1B2aii</v>
      </c>
      <c r="C4763" t="str">
        <f>Hoja1!$C$31</f>
        <v>CRUDO</v>
      </c>
      <c r="D4763" t="s">
        <v>13</v>
      </c>
      <c r="E4763" t="s">
        <v>320</v>
      </c>
      <c r="F4763" t="s">
        <v>862</v>
      </c>
      <c r="L4763" t="s">
        <v>31</v>
      </c>
      <c r="M4763">
        <f>'Venteo_ actividad no rutinaria'!AN129</f>
        <v>0</v>
      </c>
      <c r="N4763">
        <f>IFERROR(IF(L4763="CO2",M4763,IF(L4763="CH4",M4763*Hoja1!$C$19,BASEDEDATOS!M4763*Hoja1!$C$20)),0)</f>
        <v>0</v>
      </c>
    </row>
    <row r="4764" spans="2:14" x14ac:dyDescent="0.75">
      <c r="B4764" t="str">
        <f t="shared" si="56"/>
        <v>1B2aii</v>
      </c>
      <c r="C4764" t="str">
        <f>Hoja1!$C$31</f>
        <v>CRUDO</v>
      </c>
      <c r="D4764" t="s">
        <v>13</v>
      </c>
      <c r="E4764" t="s">
        <v>320</v>
      </c>
      <c r="F4764" t="s">
        <v>862</v>
      </c>
      <c r="L4764" t="s">
        <v>31</v>
      </c>
      <c r="M4764">
        <f>'Venteo_ actividad no rutinaria'!AN130</f>
        <v>0</v>
      </c>
      <c r="N4764">
        <f>IFERROR(IF(L4764="CO2",M4764,IF(L4764="CH4",M4764*Hoja1!$C$19,BASEDEDATOS!M4764*Hoja1!$C$20)),0)</f>
        <v>0</v>
      </c>
    </row>
    <row r="4765" spans="2:14" x14ac:dyDescent="0.75">
      <c r="B4765" t="str">
        <f t="shared" si="56"/>
        <v>1B2aii</v>
      </c>
      <c r="C4765" t="str">
        <f>Hoja1!$C$31</f>
        <v>CRUDO</v>
      </c>
      <c r="D4765" t="s">
        <v>13</v>
      </c>
      <c r="E4765" t="s">
        <v>320</v>
      </c>
      <c r="F4765" t="s">
        <v>862</v>
      </c>
      <c r="L4765" t="s">
        <v>31</v>
      </c>
      <c r="M4765">
        <f>'Venteo_ actividad no rutinaria'!AN131</f>
        <v>0</v>
      </c>
      <c r="N4765">
        <f>IFERROR(IF(L4765="CO2",M4765,IF(L4765="CH4",M4765*Hoja1!$C$19,BASEDEDATOS!M4765*Hoja1!$C$20)),0)</f>
        <v>0</v>
      </c>
    </row>
    <row r="4766" spans="2:14" x14ac:dyDescent="0.75">
      <c r="B4766" t="s">
        <v>863</v>
      </c>
      <c r="C4766" t="str">
        <f>Hoja1!$C$31</f>
        <v>CRUDO</v>
      </c>
      <c r="D4766" t="s">
        <v>864</v>
      </c>
      <c r="E4766" t="s">
        <v>320</v>
      </c>
      <c r="F4766" t="s">
        <v>848</v>
      </c>
      <c r="L4766" t="s">
        <v>30</v>
      </c>
      <c r="M4766">
        <f>'Venteo_Gas asociado_planta'!AO49</f>
        <v>2.109335638631759E-3</v>
      </c>
      <c r="N4766">
        <f>IFERROR(IF(L4766="CO2",M4766,IF(L4766="CH4",M4766*Hoja1!$C$19,BASEDEDATOS!M4766*Hoja1!$C$20)),0)</f>
        <v>2.109335638631759E-3</v>
      </c>
    </row>
    <row r="4767" spans="2:14" x14ac:dyDescent="0.75">
      <c r="B4767" t="s">
        <v>863</v>
      </c>
      <c r="C4767" t="str">
        <f>Hoja1!$C$31</f>
        <v>CRUDO</v>
      </c>
      <c r="D4767" t="s">
        <v>864</v>
      </c>
      <c r="E4767" t="s">
        <v>320</v>
      </c>
      <c r="F4767" t="s">
        <v>848</v>
      </c>
      <c r="L4767" t="s">
        <v>30</v>
      </c>
      <c r="M4767">
        <f>'Venteo_Gas asociado_planta'!AO50</f>
        <v>1.9020996794981658E-3</v>
      </c>
      <c r="N4767">
        <f>IFERROR(IF(L4767="CO2",M4767,IF(L4767="CH4",M4767*Hoja1!$C$19,BASEDEDATOS!M4767*Hoja1!$C$20)),0)</f>
        <v>1.9020996794981658E-3</v>
      </c>
    </row>
    <row r="4768" spans="2:14" x14ac:dyDescent="0.75">
      <c r="B4768" t="s">
        <v>863</v>
      </c>
      <c r="C4768" t="str">
        <f>Hoja1!$C$31</f>
        <v>CRUDO</v>
      </c>
      <c r="D4768" t="s">
        <v>864</v>
      </c>
      <c r="E4768" t="s">
        <v>320</v>
      </c>
      <c r="F4768" t="s">
        <v>848</v>
      </c>
      <c r="L4768" t="s">
        <v>30</v>
      </c>
      <c r="M4768">
        <f>'Venteo_Gas asociado_planta'!AO51</f>
        <v>4.5650392307955976E-4</v>
      </c>
      <c r="N4768">
        <f>IFERROR(IF(L4768="CO2",M4768,IF(L4768="CH4",M4768*Hoja1!$C$19,BASEDEDATOS!M4768*Hoja1!$C$20)),0)</f>
        <v>4.5650392307955976E-4</v>
      </c>
    </row>
    <row r="4769" spans="2:14" x14ac:dyDescent="0.75">
      <c r="B4769" t="s">
        <v>863</v>
      </c>
      <c r="C4769" t="str">
        <f>Hoja1!$C$31</f>
        <v>CRUDO</v>
      </c>
      <c r="D4769" t="s">
        <v>864</v>
      </c>
      <c r="E4769" t="s">
        <v>320</v>
      </c>
      <c r="F4769" t="s">
        <v>848</v>
      </c>
      <c r="L4769" t="s">
        <v>30</v>
      </c>
      <c r="M4769">
        <f>'Venteo_Gas asociado_planta'!AO52</f>
        <v>3.423779423096699E-4</v>
      </c>
      <c r="N4769">
        <f>IFERROR(IF(L4769="CO2",M4769,IF(L4769="CH4",M4769*Hoja1!$C$19,BASEDEDATOS!M4769*Hoja1!$C$20)),0)</f>
        <v>3.423779423096699E-4</v>
      </c>
    </row>
    <row r="4770" spans="2:14" x14ac:dyDescent="0.75">
      <c r="B4770" t="s">
        <v>863</v>
      </c>
      <c r="C4770" t="str">
        <f>Hoja1!$C$31</f>
        <v>CRUDO</v>
      </c>
      <c r="D4770" t="s">
        <v>864</v>
      </c>
      <c r="E4770" t="s">
        <v>320</v>
      </c>
      <c r="F4770" t="s">
        <v>848</v>
      </c>
      <c r="L4770" t="s">
        <v>30</v>
      </c>
      <c r="M4770">
        <f>'Venteo_Gas asociado_planta'!AO53</f>
        <v>1.711889711548349E-3</v>
      </c>
      <c r="N4770">
        <f>IFERROR(IF(L4770="CO2",M4770,IF(L4770="CH4",M4770*Hoja1!$C$19,BASEDEDATOS!M4770*Hoja1!$C$20)),0)</f>
        <v>1.711889711548349E-3</v>
      </c>
    </row>
    <row r="4771" spans="2:14" x14ac:dyDescent="0.75">
      <c r="B4771" t="s">
        <v>863</v>
      </c>
      <c r="C4771" t="str">
        <f>Hoja1!$C$31</f>
        <v>CRUDO</v>
      </c>
      <c r="D4771" t="s">
        <v>864</v>
      </c>
      <c r="E4771" t="s">
        <v>320</v>
      </c>
      <c r="F4771" t="s">
        <v>848</v>
      </c>
      <c r="L4771" t="s">
        <v>30</v>
      </c>
      <c r="M4771">
        <f>'Venteo_Gas asociado_planta'!AO54</f>
        <v>1.711889711548349E-3</v>
      </c>
      <c r="N4771">
        <f>IFERROR(IF(L4771="CO2",M4771,IF(L4771="CH4",M4771*Hoja1!$C$19,BASEDEDATOS!M4771*Hoja1!$C$20)),0)</f>
        <v>1.711889711548349E-3</v>
      </c>
    </row>
    <row r="4772" spans="2:14" x14ac:dyDescent="0.75">
      <c r="B4772" t="s">
        <v>863</v>
      </c>
      <c r="C4772" t="str">
        <f>Hoja1!$C$31</f>
        <v>CRUDO</v>
      </c>
      <c r="D4772" t="s">
        <v>864</v>
      </c>
      <c r="E4772" t="s">
        <v>320</v>
      </c>
      <c r="F4772" t="s">
        <v>848</v>
      </c>
      <c r="L4772" t="s">
        <v>30</v>
      </c>
      <c r="M4772">
        <f>'Venteo_Gas asociado_planta'!AO55</f>
        <v>4.1085353077160378E-4</v>
      </c>
      <c r="N4772">
        <f>IFERROR(IF(L4772="CO2",M4772,IF(L4772="CH4",M4772*Hoja1!$C$19,BASEDEDATOS!M4772*Hoja1!$C$20)),0)</f>
        <v>4.1085353077160378E-4</v>
      </c>
    </row>
    <row r="4773" spans="2:14" x14ac:dyDescent="0.75">
      <c r="B4773" t="s">
        <v>863</v>
      </c>
      <c r="C4773" t="str">
        <f>Hoja1!$C$31</f>
        <v>CRUDO</v>
      </c>
      <c r="D4773" t="s">
        <v>864</v>
      </c>
      <c r="E4773" t="s">
        <v>320</v>
      </c>
      <c r="F4773" t="s">
        <v>848</v>
      </c>
      <c r="L4773" t="s">
        <v>30</v>
      </c>
      <c r="M4773">
        <f>'Venteo_Gas asociado_planta'!AO56</f>
        <v>4.1085353077160378E-4</v>
      </c>
      <c r="N4773">
        <f>IFERROR(IF(L4773="CO2",M4773,IF(L4773="CH4",M4773*Hoja1!$C$19,BASEDEDATOS!M4773*Hoja1!$C$20)),0)</f>
        <v>4.1085353077160378E-4</v>
      </c>
    </row>
    <row r="4774" spans="2:14" x14ac:dyDescent="0.75">
      <c r="B4774" t="s">
        <v>863</v>
      </c>
      <c r="C4774" t="str">
        <f>Hoja1!$C$31</f>
        <v>CRUDO</v>
      </c>
      <c r="D4774" t="s">
        <v>864</v>
      </c>
      <c r="E4774" t="s">
        <v>320</v>
      </c>
      <c r="F4774" t="s">
        <v>848</v>
      </c>
      <c r="L4774" t="s">
        <v>30</v>
      </c>
      <c r="M4774">
        <f>'Venteo_Gas asociado_planta'!AO57</f>
        <v>9.1300784615911952E-4</v>
      </c>
      <c r="N4774">
        <f>IFERROR(IF(L4774="CO2",M4774,IF(L4774="CH4",M4774*Hoja1!$C$19,BASEDEDATOS!M4774*Hoja1!$C$20)),0)</f>
        <v>9.1300784615911952E-4</v>
      </c>
    </row>
    <row r="4775" spans="2:14" x14ac:dyDescent="0.75">
      <c r="B4775" t="s">
        <v>863</v>
      </c>
      <c r="C4775" t="str">
        <f>Hoja1!$C$31</f>
        <v>CRUDO</v>
      </c>
      <c r="D4775" t="s">
        <v>864</v>
      </c>
      <c r="E4775" t="s">
        <v>320</v>
      </c>
      <c r="F4775" t="s">
        <v>848</v>
      </c>
      <c r="L4775" t="s">
        <v>30</v>
      </c>
      <c r="M4775">
        <f>'Venteo_Gas asociado_planta'!AO58</f>
        <v>9.1300784615911952E-4</v>
      </c>
      <c r="N4775">
        <f>IFERROR(IF(L4775="CO2",M4775,IF(L4775="CH4",M4775*Hoja1!$C$19,BASEDEDATOS!M4775*Hoja1!$C$20)),0)</f>
        <v>9.1300784615911952E-4</v>
      </c>
    </row>
    <row r="4776" spans="2:14" x14ac:dyDescent="0.75">
      <c r="B4776" t="s">
        <v>863</v>
      </c>
      <c r="C4776" t="str">
        <f>Hoja1!$C$31</f>
        <v>CRUDO</v>
      </c>
      <c r="D4776" t="s">
        <v>864</v>
      </c>
      <c r="E4776" t="s">
        <v>320</v>
      </c>
      <c r="F4776" t="s">
        <v>848</v>
      </c>
      <c r="L4776" t="s">
        <v>30</v>
      </c>
      <c r="M4776">
        <f>'Venteo_Gas asociado_planta'!AO59</f>
        <v>3.8041993589963317E-3</v>
      </c>
      <c r="N4776">
        <f>IFERROR(IF(L4776="CO2",M4776,IF(L4776="CH4",M4776*Hoja1!$C$19,BASEDEDATOS!M4776*Hoja1!$C$20)),0)</f>
        <v>3.8041993589963317E-3</v>
      </c>
    </row>
    <row r="4777" spans="2:14" x14ac:dyDescent="0.75">
      <c r="B4777" t="s">
        <v>863</v>
      </c>
      <c r="C4777" t="str">
        <f>Hoja1!$C$31</f>
        <v>CRUDO</v>
      </c>
      <c r="D4777" t="s">
        <v>864</v>
      </c>
      <c r="E4777" t="s">
        <v>320</v>
      </c>
      <c r="F4777" t="s">
        <v>848</v>
      </c>
      <c r="L4777" t="s">
        <v>30</v>
      </c>
      <c r="M4777">
        <f>'Venteo_Gas asociado_planta'!AO60</f>
        <v>3.8041993589963317E-3</v>
      </c>
      <c r="N4777">
        <f>IFERROR(IF(L4777="CO2",M4777,IF(L4777="CH4",M4777*Hoja1!$C$19,BASEDEDATOS!M4777*Hoja1!$C$20)),0)</f>
        <v>3.8041993589963317E-3</v>
      </c>
    </row>
    <row r="4778" spans="2:14" x14ac:dyDescent="0.75">
      <c r="B4778" t="s">
        <v>863</v>
      </c>
      <c r="C4778" t="str">
        <f>Hoja1!$C$31</f>
        <v>CRUDO</v>
      </c>
      <c r="D4778" t="s">
        <v>864</v>
      </c>
      <c r="E4778" t="s">
        <v>320</v>
      </c>
      <c r="F4778" t="s">
        <v>848</v>
      </c>
      <c r="L4778" t="s">
        <v>30</v>
      </c>
      <c r="M4778">
        <f>'Venteo_Gas asociado_planta'!AO61</f>
        <v>0</v>
      </c>
      <c r="N4778">
        <f>IFERROR(IF(L4778="CO2",M4778,IF(L4778="CH4",M4778*Hoja1!$C$19,BASEDEDATOS!M4778*Hoja1!$C$20)),0)</f>
        <v>0</v>
      </c>
    </row>
    <row r="4779" spans="2:14" x14ac:dyDescent="0.75">
      <c r="B4779" t="s">
        <v>863</v>
      </c>
      <c r="C4779" t="str">
        <f>Hoja1!$C$31</f>
        <v>CRUDO</v>
      </c>
      <c r="D4779" t="s">
        <v>864</v>
      </c>
      <c r="E4779" t="s">
        <v>320</v>
      </c>
      <c r="F4779" t="s">
        <v>848</v>
      </c>
      <c r="L4779" t="s">
        <v>30</v>
      </c>
      <c r="M4779">
        <f>'Venteo_Gas asociado_planta'!AO62</f>
        <v>0</v>
      </c>
      <c r="N4779">
        <f>IFERROR(IF(L4779="CO2",M4779,IF(L4779="CH4",M4779*Hoja1!$C$19,BASEDEDATOS!M4779*Hoja1!$C$20)),0)</f>
        <v>0</v>
      </c>
    </row>
    <row r="4780" spans="2:14" x14ac:dyDescent="0.75">
      <c r="B4780" t="s">
        <v>863</v>
      </c>
      <c r="C4780" t="str">
        <f>Hoja1!$C$31</f>
        <v>CRUDO</v>
      </c>
      <c r="D4780" t="s">
        <v>864</v>
      </c>
      <c r="E4780" t="s">
        <v>320</v>
      </c>
      <c r="F4780" t="s">
        <v>848</v>
      </c>
      <c r="L4780" t="s">
        <v>30</v>
      </c>
      <c r="M4780">
        <f>'Venteo_Gas asociado_planta'!AO63</f>
        <v>0</v>
      </c>
      <c r="N4780">
        <f>IFERROR(IF(L4780="CO2",M4780,IF(L4780="CH4",M4780*Hoja1!$C$19,BASEDEDATOS!M4780*Hoja1!$C$20)),0)</f>
        <v>0</v>
      </c>
    </row>
    <row r="4781" spans="2:14" x14ac:dyDescent="0.75">
      <c r="B4781" t="s">
        <v>863</v>
      </c>
      <c r="C4781" t="str">
        <f>Hoja1!$C$31</f>
        <v>CRUDO</v>
      </c>
      <c r="D4781" t="s">
        <v>864</v>
      </c>
      <c r="E4781" t="s">
        <v>320</v>
      </c>
      <c r="F4781" t="s">
        <v>848</v>
      </c>
      <c r="L4781" t="s">
        <v>30</v>
      </c>
      <c r="M4781">
        <f>'Venteo_Gas asociado_planta'!AO64</f>
        <v>0</v>
      </c>
      <c r="N4781">
        <f>IFERROR(IF(L4781="CO2",M4781,IF(L4781="CH4",M4781*Hoja1!$C$19,BASEDEDATOS!M4781*Hoja1!$C$20)),0)</f>
        <v>0</v>
      </c>
    </row>
    <row r="4782" spans="2:14" x14ac:dyDescent="0.75">
      <c r="B4782" t="s">
        <v>863</v>
      </c>
      <c r="C4782" t="str">
        <f>Hoja1!$C$31</f>
        <v>CRUDO</v>
      </c>
      <c r="D4782" t="s">
        <v>864</v>
      </c>
      <c r="E4782" t="s">
        <v>320</v>
      </c>
      <c r="F4782" t="s">
        <v>848</v>
      </c>
      <c r="L4782" t="s">
        <v>30</v>
      </c>
      <c r="M4782">
        <f>'Venteo_Gas asociado_planta'!AO65</f>
        <v>0</v>
      </c>
      <c r="N4782">
        <f>IFERROR(IF(L4782="CO2",M4782,IF(L4782="CH4",M4782*Hoja1!$C$19,BASEDEDATOS!M4782*Hoja1!$C$20)),0)</f>
        <v>0</v>
      </c>
    </row>
    <row r="4783" spans="2:14" x14ac:dyDescent="0.75">
      <c r="B4783" t="s">
        <v>863</v>
      </c>
      <c r="C4783" t="str">
        <f>Hoja1!$C$31</f>
        <v>CRUDO</v>
      </c>
      <c r="D4783" t="s">
        <v>864</v>
      </c>
      <c r="E4783" t="s">
        <v>320</v>
      </c>
      <c r="F4783" t="s">
        <v>848</v>
      </c>
      <c r="L4783" t="s">
        <v>30</v>
      </c>
      <c r="M4783">
        <f>'Venteo_Gas asociado_planta'!AO66</f>
        <v>0</v>
      </c>
      <c r="N4783">
        <f>IFERROR(IF(L4783="CO2",M4783,IF(L4783="CH4",M4783*Hoja1!$C$19,BASEDEDATOS!M4783*Hoja1!$C$20)),0)</f>
        <v>0</v>
      </c>
    </row>
    <row r="4784" spans="2:14" x14ac:dyDescent="0.75">
      <c r="B4784" t="s">
        <v>863</v>
      </c>
      <c r="C4784" t="str">
        <f>Hoja1!$C$31</f>
        <v>CRUDO</v>
      </c>
      <c r="D4784" t="s">
        <v>864</v>
      </c>
      <c r="E4784" t="s">
        <v>320</v>
      </c>
      <c r="F4784" t="s">
        <v>848</v>
      </c>
      <c r="L4784" t="s">
        <v>30</v>
      </c>
      <c r="M4784">
        <f>'Venteo_Gas asociado_planta'!AO67</f>
        <v>0</v>
      </c>
      <c r="N4784">
        <f>IFERROR(IF(L4784="CO2",M4784,IF(L4784="CH4",M4784*Hoja1!$C$19,BASEDEDATOS!M4784*Hoja1!$C$20)),0)</f>
        <v>0</v>
      </c>
    </row>
    <row r="4785" spans="2:14" x14ac:dyDescent="0.75">
      <c r="B4785" t="s">
        <v>863</v>
      </c>
      <c r="C4785" t="str">
        <f>Hoja1!$C$31</f>
        <v>CRUDO</v>
      </c>
      <c r="D4785" t="s">
        <v>864</v>
      </c>
      <c r="E4785" t="s">
        <v>320</v>
      </c>
      <c r="F4785" t="s">
        <v>848</v>
      </c>
      <c r="L4785" t="s">
        <v>30</v>
      </c>
      <c r="M4785">
        <f>'Venteo_Gas asociado_planta'!AO68</f>
        <v>0</v>
      </c>
      <c r="N4785">
        <f>IFERROR(IF(L4785="CO2",M4785,IF(L4785="CH4",M4785*Hoja1!$C$19,BASEDEDATOS!M4785*Hoja1!$C$20)),0)</f>
        <v>0</v>
      </c>
    </row>
    <row r="4786" spans="2:14" x14ac:dyDescent="0.75">
      <c r="B4786" t="s">
        <v>863</v>
      </c>
      <c r="C4786" t="str">
        <f>Hoja1!$C$31</f>
        <v>CRUDO</v>
      </c>
      <c r="D4786" t="s">
        <v>864</v>
      </c>
      <c r="E4786" t="s">
        <v>320</v>
      </c>
      <c r="F4786" t="s">
        <v>848</v>
      </c>
      <c r="L4786" t="s">
        <v>30</v>
      </c>
      <c r="M4786">
        <f>'Venteo_Gas asociado_planta'!AO69</f>
        <v>0</v>
      </c>
      <c r="N4786">
        <f>IFERROR(IF(L4786="CO2",M4786,IF(L4786="CH4",M4786*Hoja1!$C$19,BASEDEDATOS!M4786*Hoja1!$C$20)),0)</f>
        <v>0</v>
      </c>
    </row>
    <row r="4787" spans="2:14" x14ac:dyDescent="0.75">
      <c r="B4787" t="s">
        <v>863</v>
      </c>
      <c r="C4787" t="str">
        <f>Hoja1!$C$31</f>
        <v>CRUDO</v>
      </c>
      <c r="D4787" t="s">
        <v>864</v>
      </c>
      <c r="E4787" t="s">
        <v>320</v>
      </c>
      <c r="F4787" t="s">
        <v>848</v>
      </c>
      <c r="L4787" t="s">
        <v>30</v>
      </c>
      <c r="M4787">
        <f>'Venteo_Gas asociado_planta'!AO70</f>
        <v>0</v>
      </c>
      <c r="N4787">
        <f>IFERROR(IF(L4787="CO2",M4787,IF(L4787="CH4",M4787*Hoja1!$C$19,BASEDEDATOS!M4787*Hoja1!$C$20)),0)</f>
        <v>0</v>
      </c>
    </row>
    <row r="4788" spans="2:14" x14ac:dyDescent="0.75">
      <c r="B4788" t="s">
        <v>863</v>
      </c>
      <c r="C4788" t="str">
        <f>Hoja1!$C$31</f>
        <v>CRUDO</v>
      </c>
      <c r="D4788" t="s">
        <v>864</v>
      </c>
      <c r="E4788" t="s">
        <v>320</v>
      </c>
      <c r="F4788" t="s">
        <v>848</v>
      </c>
      <c r="L4788" t="s">
        <v>30</v>
      </c>
      <c r="M4788">
        <f>'Venteo_Gas asociado_planta'!AO71</f>
        <v>0</v>
      </c>
      <c r="N4788">
        <f>IFERROR(IF(L4788="CO2",M4788,IF(L4788="CH4",M4788*Hoja1!$C$19,BASEDEDATOS!M4788*Hoja1!$C$20)),0)</f>
        <v>0</v>
      </c>
    </row>
    <row r="4789" spans="2:14" x14ac:dyDescent="0.75">
      <c r="B4789" t="s">
        <v>863</v>
      </c>
      <c r="C4789" t="str">
        <f>Hoja1!$C$31</f>
        <v>CRUDO</v>
      </c>
      <c r="D4789" t="s">
        <v>864</v>
      </c>
      <c r="E4789" t="s">
        <v>320</v>
      </c>
      <c r="F4789" t="s">
        <v>848</v>
      </c>
      <c r="L4789" t="s">
        <v>30</v>
      </c>
      <c r="M4789">
        <f>'Venteo_Gas asociado_planta'!AO72</f>
        <v>0</v>
      </c>
      <c r="N4789">
        <f>IFERROR(IF(L4789="CO2",M4789,IF(L4789="CH4",M4789*Hoja1!$C$19,BASEDEDATOS!M4789*Hoja1!$C$20)),0)</f>
        <v>0</v>
      </c>
    </row>
    <row r="4790" spans="2:14" x14ac:dyDescent="0.75">
      <c r="B4790" t="s">
        <v>863</v>
      </c>
      <c r="C4790" t="str">
        <f>Hoja1!$C$31</f>
        <v>CRUDO</v>
      </c>
      <c r="D4790" t="s">
        <v>864</v>
      </c>
      <c r="E4790" t="s">
        <v>320</v>
      </c>
      <c r="F4790" t="s">
        <v>848</v>
      </c>
      <c r="L4790" t="s">
        <v>30</v>
      </c>
      <c r="M4790">
        <f>'Venteo_Gas asociado_planta'!AO73</f>
        <v>0</v>
      </c>
      <c r="N4790">
        <f>IFERROR(IF(L4790="CO2",M4790,IF(L4790="CH4",M4790*Hoja1!$C$19,BASEDEDATOS!M4790*Hoja1!$C$20)),0)</f>
        <v>0</v>
      </c>
    </row>
    <row r="4791" spans="2:14" x14ac:dyDescent="0.75">
      <c r="B4791" t="s">
        <v>863</v>
      </c>
      <c r="C4791" t="str">
        <f>Hoja1!$C$31</f>
        <v>CRUDO</v>
      </c>
      <c r="D4791" t="s">
        <v>864</v>
      </c>
      <c r="E4791" t="s">
        <v>320</v>
      </c>
      <c r="F4791" t="s">
        <v>848</v>
      </c>
      <c r="L4791" t="s">
        <v>30</v>
      </c>
      <c r="M4791">
        <f>'Venteo_Gas asociado_planta'!AO74</f>
        <v>0</v>
      </c>
      <c r="N4791">
        <f>IFERROR(IF(L4791="CO2",M4791,IF(L4791="CH4",M4791*Hoja1!$C$19,BASEDEDATOS!M4791*Hoja1!$C$20)),0)</f>
        <v>0</v>
      </c>
    </row>
    <row r="4792" spans="2:14" x14ac:dyDescent="0.75">
      <c r="B4792" t="s">
        <v>863</v>
      </c>
      <c r="C4792" t="str">
        <f>Hoja1!$C$31</f>
        <v>CRUDO</v>
      </c>
      <c r="D4792" t="s">
        <v>864</v>
      </c>
      <c r="E4792" t="s">
        <v>320</v>
      </c>
      <c r="F4792" t="s">
        <v>848</v>
      </c>
      <c r="L4792" t="s">
        <v>30</v>
      </c>
      <c r="M4792">
        <f>'Venteo_Gas asociado_planta'!AO75</f>
        <v>0</v>
      </c>
      <c r="N4792">
        <f>IFERROR(IF(L4792="CO2",M4792,IF(L4792="CH4",M4792*Hoja1!$C$19,BASEDEDATOS!M4792*Hoja1!$C$20)),0)</f>
        <v>0</v>
      </c>
    </row>
    <row r="4793" spans="2:14" x14ac:dyDescent="0.75">
      <c r="B4793" t="s">
        <v>863</v>
      </c>
      <c r="C4793" t="str">
        <f>Hoja1!$C$31</f>
        <v>CRUDO</v>
      </c>
      <c r="D4793" t="s">
        <v>864</v>
      </c>
      <c r="E4793" t="s">
        <v>320</v>
      </c>
      <c r="F4793" t="s">
        <v>848</v>
      </c>
      <c r="L4793" t="s">
        <v>30</v>
      </c>
      <c r="M4793">
        <f>'Venteo_Gas asociado_planta'!AO76</f>
        <v>0</v>
      </c>
      <c r="N4793">
        <f>IFERROR(IF(L4793="CO2",M4793,IF(L4793="CH4",M4793*Hoja1!$C$19,BASEDEDATOS!M4793*Hoja1!$C$20)),0)</f>
        <v>0</v>
      </c>
    </row>
    <row r="4794" spans="2:14" x14ac:dyDescent="0.75">
      <c r="B4794" t="s">
        <v>863</v>
      </c>
      <c r="C4794" t="str">
        <f>Hoja1!$C$31</f>
        <v>CRUDO</v>
      </c>
      <c r="D4794" t="s">
        <v>864</v>
      </c>
      <c r="E4794" t="s">
        <v>320</v>
      </c>
      <c r="F4794" t="s">
        <v>848</v>
      </c>
      <c r="L4794" t="s">
        <v>30</v>
      </c>
      <c r="M4794">
        <f>'Venteo_Gas asociado_planta'!AO77</f>
        <v>0</v>
      </c>
      <c r="N4794">
        <f>IFERROR(IF(L4794="CO2",M4794,IF(L4794="CH4",M4794*Hoja1!$C$19,BASEDEDATOS!M4794*Hoja1!$C$20)),0)</f>
        <v>0</v>
      </c>
    </row>
    <row r="4795" spans="2:14" x14ac:dyDescent="0.75">
      <c r="B4795" t="s">
        <v>863</v>
      </c>
      <c r="C4795" t="str">
        <f>Hoja1!$C$31</f>
        <v>CRUDO</v>
      </c>
      <c r="D4795" t="s">
        <v>864</v>
      </c>
      <c r="E4795" t="s">
        <v>320</v>
      </c>
      <c r="F4795" t="s">
        <v>848</v>
      </c>
      <c r="L4795" t="s">
        <v>30</v>
      </c>
      <c r="M4795">
        <f>'Venteo_Gas asociado_planta'!AO78</f>
        <v>0</v>
      </c>
      <c r="N4795">
        <f>IFERROR(IF(L4795="CO2",M4795,IF(L4795="CH4",M4795*Hoja1!$C$19,BASEDEDATOS!M4795*Hoja1!$C$20)),0)</f>
        <v>0</v>
      </c>
    </row>
    <row r="4796" spans="2:14" x14ac:dyDescent="0.75">
      <c r="B4796" t="s">
        <v>863</v>
      </c>
      <c r="C4796" t="str">
        <f>Hoja1!$C$31</f>
        <v>CRUDO</v>
      </c>
      <c r="D4796" t="s">
        <v>864</v>
      </c>
      <c r="E4796" t="s">
        <v>320</v>
      </c>
      <c r="F4796" t="s">
        <v>848</v>
      </c>
      <c r="L4796" t="s">
        <v>30</v>
      </c>
      <c r="M4796">
        <f>'Venteo_Gas asociado_planta'!AO79</f>
        <v>0</v>
      </c>
      <c r="N4796">
        <f>IFERROR(IF(L4796="CO2",M4796,IF(L4796="CH4",M4796*Hoja1!$C$19,BASEDEDATOS!M4796*Hoja1!$C$20)),0)</f>
        <v>0</v>
      </c>
    </row>
    <row r="4797" spans="2:14" x14ac:dyDescent="0.75">
      <c r="B4797" t="s">
        <v>863</v>
      </c>
      <c r="C4797" t="str">
        <f>Hoja1!$C$31</f>
        <v>CRUDO</v>
      </c>
      <c r="D4797" t="s">
        <v>864</v>
      </c>
      <c r="E4797" t="s">
        <v>320</v>
      </c>
      <c r="F4797" t="s">
        <v>848</v>
      </c>
      <c r="L4797" t="s">
        <v>30</v>
      </c>
      <c r="M4797">
        <f>'Venteo_Gas asociado_planta'!AO80</f>
        <v>0</v>
      </c>
      <c r="N4797">
        <f>IFERROR(IF(L4797="CO2",M4797,IF(L4797="CH4",M4797*Hoja1!$C$19,BASEDEDATOS!M4797*Hoja1!$C$20)),0)</f>
        <v>0</v>
      </c>
    </row>
    <row r="4798" spans="2:14" x14ac:dyDescent="0.75">
      <c r="B4798" t="s">
        <v>863</v>
      </c>
      <c r="C4798" t="str">
        <f>Hoja1!$C$31</f>
        <v>CRUDO</v>
      </c>
      <c r="D4798" t="s">
        <v>864</v>
      </c>
      <c r="E4798" t="s">
        <v>320</v>
      </c>
      <c r="F4798" t="s">
        <v>848</v>
      </c>
      <c r="L4798" t="s">
        <v>30</v>
      </c>
      <c r="M4798">
        <f>'Venteo_Gas asociado_planta'!AO81</f>
        <v>0</v>
      </c>
      <c r="N4798">
        <f>IFERROR(IF(L4798="CO2",M4798,IF(L4798="CH4",M4798*Hoja1!$C$19,BASEDEDATOS!M4798*Hoja1!$C$20)),0)</f>
        <v>0</v>
      </c>
    </row>
    <row r="4799" spans="2:14" x14ac:dyDescent="0.75">
      <c r="B4799" t="s">
        <v>863</v>
      </c>
      <c r="C4799" t="str">
        <f>Hoja1!$C$31</f>
        <v>CRUDO</v>
      </c>
      <c r="D4799" t="s">
        <v>864</v>
      </c>
      <c r="E4799" t="s">
        <v>320</v>
      </c>
      <c r="F4799" t="s">
        <v>848</v>
      </c>
      <c r="L4799" t="s">
        <v>30</v>
      </c>
      <c r="M4799">
        <f>'Venteo_Gas asociado_planta'!AO82</f>
        <v>0</v>
      </c>
      <c r="N4799">
        <f>IFERROR(IF(L4799="CO2",M4799,IF(L4799="CH4",M4799*Hoja1!$C$19,BASEDEDATOS!M4799*Hoja1!$C$20)),0)</f>
        <v>0</v>
      </c>
    </row>
    <row r="4800" spans="2:14" x14ac:dyDescent="0.75">
      <c r="B4800" t="s">
        <v>863</v>
      </c>
      <c r="C4800" t="str">
        <f>Hoja1!$C$31</f>
        <v>CRUDO</v>
      </c>
      <c r="D4800" t="s">
        <v>864</v>
      </c>
      <c r="E4800" t="s">
        <v>320</v>
      </c>
      <c r="F4800" t="s">
        <v>848</v>
      </c>
      <c r="L4800" t="s">
        <v>30</v>
      </c>
      <c r="M4800">
        <f>'Venteo_Gas asociado_planta'!AO83</f>
        <v>0</v>
      </c>
      <c r="N4800">
        <f>IFERROR(IF(L4800="CO2",M4800,IF(L4800="CH4",M4800*Hoja1!$C$19,BASEDEDATOS!M4800*Hoja1!$C$20)),0)</f>
        <v>0</v>
      </c>
    </row>
    <row r="4801" spans="2:14" x14ac:dyDescent="0.75">
      <c r="B4801" t="s">
        <v>863</v>
      </c>
      <c r="C4801" t="str">
        <f>Hoja1!$C$31</f>
        <v>CRUDO</v>
      </c>
      <c r="D4801" t="s">
        <v>864</v>
      </c>
      <c r="E4801" t="s">
        <v>320</v>
      </c>
      <c r="F4801" t="s">
        <v>848</v>
      </c>
      <c r="L4801" t="s">
        <v>30</v>
      </c>
      <c r="M4801">
        <f>'Venteo_Gas asociado_planta'!AO84</f>
        <v>0</v>
      </c>
      <c r="N4801">
        <f>IFERROR(IF(L4801="CO2",M4801,IF(L4801="CH4",M4801*Hoja1!$C$19,BASEDEDATOS!M4801*Hoja1!$C$20)),0)</f>
        <v>0</v>
      </c>
    </row>
    <row r="4802" spans="2:14" x14ac:dyDescent="0.75">
      <c r="B4802" t="s">
        <v>863</v>
      </c>
      <c r="C4802" t="str">
        <f>Hoja1!$C$31</f>
        <v>CRUDO</v>
      </c>
      <c r="D4802" t="s">
        <v>864</v>
      </c>
      <c r="E4802" t="s">
        <v>320</v>
      </c>
      <c r="F4802" t="s">
        <v>848</v>
      </c>
      <c r="L4802" t="s">
        <v>30</v>
      </c>
      <c r="M4802">
        <f>'Venteo_Gas asociado_planta'!AO85</f>
        <v>0</v>
      </c>
      <c r="N4802">
        <f>IFERROR(IF(L4802="CO2",M4802,IF(L4802="CH4",M4802*Hoja1!$C$19,BASEDEDATOS!M4802*Hoja1!$C$20)),0)</f>
        <v>0</v>
      </c>
    </row>
    <row r="4803" spans="2:14" x14ac:dyDescent="0.75">
      <c r="B4803" t="s">
        <v>863</v>
      </c>
      <c r="C4803" t="str">
        <f>Hoja1!$C$31</f>
        <v>CRUDO</v>
      </c>
      <c r="D4803" t="s">
        <v>864</v>
      </c>
      <c r="E4803" t="s">
        <v>320</v>
      </c>
      <c r="F4803" t="s">
        <v>848</v>
      </c>
      <c r="L4803" t="s">
        <v>30</v>
      </c>
      <c r="M4803">
        <f>'Venteo_Gas asociado_planta'!AO86</f>
        <v>0</v>
      </c>
      <c r="N4803">
        <f>IFERROR(IF(L4803="CO2",M4803,IF(L4803="CH4",M4803*Hoja1!$C$19,BASEDEDATOS!M4803*Hoja1!$C$20)),0)</f>
        <v>0</v>
      </c>
    </row>
    <row r="4804" spans="2:14" x14ac:dyDescent="0.75">
      <c r="B4804" t="s">
        <v>863</v>
      </c>
      <c r="C4804" t="str">
        <f>Hoja1!$C$31</f>
        <v>CRUDO</v>
      </c>
      <c r="D4804" t="s">
        <v>864</v>
      </c>
      <c r="E4804" t="s">
        <v>320</v>
      </c>
      <c r="F4804" t="s">
        <v>848</v>
      </c>
      <c r="L4804" t="s">
        <v>30</v>
      </c>
      <c r="M4804">
        <f>'Venteo_Gas asociado_planta'!AO87</f>
        <v>0</v>
      </c>
      <c r="N4804">
        <f>IFERROR(IF(L4804="CO2",M4804,IF(L4804="CH4",M4804*Hoja1!$C$19,BASEDEDATOS!M4804*Hoja1!$C$20)),0)</f>
        <v>0</v>
      </c>
    </row>
    <row r="4805" spans="2:14" x14ac:dyDescent="0.75">
      <c r="B4805" t="s">
        <v>863</v>
      </c>
      <c r="C4805" t="str">
        <f>Hoja1!$C$31</f>
        <v>CRUDO</v>
      </c>
      <c r="D4805" t="s">
        <v>864</v>
      </c>
      <c r="E4805" t="s">
        <v>320</v>
      </c>
      <c r="F4805" t="s">
        <v>848</v>
      </c>
      <c r="L4805" t="s">
        <v>30</v>
      </c>
      <c r="M4805">
        <f>'Venteo_Gas asociado_planta'!AO88</f>
        <v>0</v>
      </c>
      <c r="N4805">
        <f>IFERROR(IF(L4805="CO2",M4805,IF(L4805="CH4",M4805*Hoja1!$C$19,BASEDEDATOS!M4805*Hoja1!$C$20)),0)</f>
        <v>0</v>
      </c>
    </row>
    <row r="4806" spans="2:14" x14ac:dyDescent="0.75">
      <c r="B4806" t="s">
        <v>863</v>
      </c>
      <c r="C4806" t="str">
        <f>Hoja1!$C$31</f>
        <v>CRUDO</v>
      </c>
      <c r="D4806" t="s">
        <v>864</v>
      </c>
      <c r="E4806" t="s">
        <v>320</v>
      </c>
      <c r="F4806" t="s">
        <v>848</v>
      </c>
      <c r="L4806" t="s">
        <v>30</v>
      </c>
      <c r="M4806">
        <f>'Venteo_Gas asociado_planta'!AO89</f>
        <v>0</v>
      </c>
      <c r="N4806">
        <f>IFERROR(IF(L4806="CO2",M4806,IF(L4806="CH4",M4806*Hoja1!$C$19,BASEDEDATOS!M4806*Hoja1!$C$20)),0)</f>
        <v>0</v>
      </c>
    </row>
    <row r="4807" spans="2:14" x14ac:dyDescent="0.75">
      <c r="B4807" t="s">
        <v>863</v>
      </c>
      <c r="C4807" t="str">
        <f>Hoja1!$C$31</f>
        <v>CRUDO</v>
      </c>
      <c r="D4807" t="s">
        <v>864</v>
      </c>
      <c r="E4807" t="s">
        <v>320</v>
      </c>
      <c r="F4807" t="s">
        <v>848</v>
      </c>
      <c r="L4807" t="s">
        <v>30</v>
      </c>
      <c r="M4807">
        <f>'Venteo_Gas asociado_planta'!AO90</f>
        <v>0</v>
      </c>
      <c r="N4807">
        <f>IFERROR(IF(L4807="CO2",M4807,IF(L4807="CH4",M4807*Hoja1!$C$19,BASEDEDATOS!M4807*Hoja1!$C$20)),0)</f>
        <v>0</v>
      </c>
    </row>
    <row r="4808" spans="2:14" x14ac:dyDescent="0.75">
      <c r="B4808" t="s">
        <v>863</v>
      </c>
      <c r="C4808" t="str">
        <f>Hoja1!$C$31</f>
        <v>CRUDO</v>
      </c>
      <c r="D4808" t="s">
        <v>864</v>
      </c>
      <c r="E4808" t="s">
        <v>320</v>
      </c>
      <c r="F4808" t="s">
        <v>848</v>
      </c>
      <c r="L4808" t="s">
        <v>30</v>
      </c>
      <c r="M4808">
        <f>'Venteo_Gas asociado_planta'!AO91</f>
        <v>0</v>
      </c>
      <c r="N4808">
        <f>IFERROR(IF(L4808="CO2",M4808,IF(L4808="CH4",M4808*Hoja1!$C$19,BASEDEDATOS!M4808*Hoja1!$C$20)),0)</f>
        <v>0</v>
      </c>
    </row>
    <row r="4809" spans="2:14" x14ac:dyDescent="0.75">
      <c r="B4809" t="s">
        <v>863</v>
      </c>
      <c r="C4809" t="str">
        <f>Hoja1!$C$31</f>
        <v>CRUDO</v>
      </c>
      <c r="D4809" t="s">
        <v>864</v>
      </c>
      <c r="E4809" t="s">
        <v>320</v>
      </c>
      <c r="F4809" t="s">
        <v>848</v>
      </c>
      <c r="L4809" t="s">
        <v>30</v>
      </c>
      <c r="M4809">
        <f>'Venteo_Gas asociado_planta'!AO92</f>
        <v>0</v>
      </c>
      <c r="N4809">
        <f>IFERROR(IF(L4809="CO2",M4809,IF(L4809="CH4",M4809*Hoja1!$C$19,BASEDEDATOS!M4809*Hoja1!$C$20)),0)</f>
        <v>0</v>
      </c>
    </row>
    <row r="4810" spans="2:14" x14ac:dyDescent="0.75">
      <c r="B4810" t="s">
        <v>863</v>
      </c>
      <c r="C4810" t="str">
        <f>Hoja1!$C$31</f>
        <v>CRUDO</v>
      </c>
      <c r="D4810" t="s">
        <v>864</v>
      </c>
      <c r="E4810" t="s">
        <v>320</v>
      </c>
      <c r="F4810" t="s">
        <v>848</v>
      </c>
      <c r="L4810" t="s">
        <v>30</v>
      </c>
      <c r="M4810">
        <f>'Venteo_Gas asociado_planta'!AO93</f>
        <v>0</v>
      </c>
      <c r="N4810">
        <f>IFERROR(IF(L4810="CO2",M4810,IF(L4810="CH4",M4810*Hoja1!$C$19,BASEDEDATOS!M4810*Hoja1!$C$20)),0)</f>
        <v>0</v>
      </c>
    </row>
    <row r="4811" spans="2:14" x14ac:dyDescent="0.75">
      <c r="B4811" t="s">
        <v>863</v>
      </c>
      <c r="C4811" t="str">
        <f>Hoja1!$C$31</f>
        <v>CRUDO</v>
      </c>
      <c r="D4811" t="s">
        <v>864</v>
      </c>
      <c r="E4811" t="s">
        <v>320</v>
      </c>
      <c r="F4811" t="s">
        <v>848</v>
      </c>
      <c r="L4811" t="s">
        <v>30</v>
      </c>
      <c r="M4811">
        <f>'Venteo_Gas asociado_planta'!AO94</f>
        <v>0</v>
      </c>
      <c r="N4811">
        <f>IFERROR(IF(L4811="CO2",M4811,IF(L4811="CH4",M4811*Hoja1!$C$19,BASEDEDATOS!M4811*Hoja1!$C$20)),0)</f>
        <v>0</v>
      </c>
    </row>
    <row r="4812" spans="2:14" x14ac:dyDescent="0.75">
      <c r="B4812" t="s">
        <v>863</v>
      </c>
      <c r="C4812" t="str">
        <f>Hoja1!$C$31</f>
        <v>CRUDO</v>
      </c>
      <c r="D4812" t="s">
        <v>864</v>
      </c>
      <c r="E4812" t="s">
        <v>320</v>
      </c>
      <c r="F4812" t="s">
        <v>848</v>
      </c>
      <c r="L4812" t="s">
        <v>30</v>
      </c>
      <c r="M4812">
        <f>'Venteo_Gas asociado_planta'!AO95</f>
        <v>0</v>
      </c>
      <c r="N4812">
        <f>IFERROR(IF(L4812="CO2",M4812,IF(L4812="CH4",M4812*Hoja1!$C$19,BASEDEDATOS!M4812*Hoja1!$C$20)),0)</f>
        <v>0</v>
      </c>
    </row>
    <row r="4813" spans="2:14" x14ac:dyDescent="0.75">
      <c r="B4813" t="s">
        <v>863</v>
      </c>
      <c r="C4813" t="str">
        <f>Hoja1!$C$31</f>
        <v>CRUDO</v>
      </c>
      <c r="D4813" t="s">
        <v>864</v>
      </c>
      <c r="E4813" t="s">
        <v>320</v>
      </c>
      <c r="F4813" t="s">
        <v>848</v>
      </c>
      <c r="L4813" t="s">
        <v>30</v>
      </c>
      <c r="M4813">
        <f>'Venteo_Gas asociado_planta'!AO96</f>
        <v>0</v>
      </c>
      <c r="N4813">
        <f>IFERROR(IF(L4813="CO2",M4813,IF(L4813="CH4",M4813*Hoja1!$C$19,BASEDEDATOS!M4813*Hoja1!$C$20)),0)</f>
        <v>0</v>
      </c>
    </row>
    <row r="4814" spans="2:14" x14ac:dyDescent="0.75">
      <c r="B4814" t="s">
        <v>863</v>
      </c>
      <c r="C4814" t="str">
        <f>Hoja1!$C$31</f>
        <v>CRUDO</v>
      </c>
      <c r="D4814" t="s">
        <v>864</v>
      </c>
      <c r="E4814" t="s">
        <v>320</v>
      </c>
      <c r="F4814" t="s">
        <v>848</v>
      </c>
      <c r="L4814" t="s">
        <v>30</v>
      </c>
      <c r="M4814">
        <f>'Venteo_Gas asociado_planta'!AO97</f>
        <v>0</v>
      </c>
      <c r="N4814">
        <f>IFERROR(IF(L4814="CO2",M4814,IF(L4814="CH4",M4814*Hoja1!$C$19,BASEDEDATOS!M4814*Hoja1!$C$20)),0)</f>
        <v>0</v>
      </c>
    </row>
    <row r="4815" spans="2:14" x14ac:dyDescent="0.75">
      <c r="B4815" t="s">
        <v>863</v>
      </c>
      <c r="C4815" t="str">
        <f>Hoja1!$C$31</f>
        <v>CRUDO</v>
      </c>
      <c r="D4815" t="s">
        <v>864</v>
      </c>
      <c r="E4815" t="s">
        <v>320</v>
      </c>
      <c r="F4815" t="s">
        <v>848</v>
      </c>
      <c r="L4815" t="s">
        <v>30</v>
      </c>
      <c r="M4815">
        <f>'Venteo_Gas asociado_planta'!AO98</f>
        <v>0</v>
      </c>
      <c r="N4815">
        <f>IFERROR(IF(L4815="CO2",M4815,IF(L4815="CH4",M4815*Hoja1!$C$19,BASEDEDATOS!M4815*Hoja1!$C$20)),0)</f>
        <v>0</v>
      </c>
    </row>
    <row r="4816" spans="2:14" x14ac:dyDescent="0.75">
      <c r="B4816" t="s">
        <v>863</v>
      </c>
      <c r="C4816" t="str">
        <f>Hoja1!$C$31</f>
        <v>CRUDO</v>
      </c>
      <c r="D4816" t="s">
        <v>864</v>
      </c>
      <c r="E4816" t="s">
        <v>320</v>
      </c>
      <c r="F4816" t="s">
        <v>848</v>
      </c>
      <c r="L4816" t="s">
        <v>30</v>
      </c>
      <c r="M4816">
        <f>'Venteo_Gas asociado_planta'!AO99</f>
        <v>0</v>
      </c>
      <c r="N4816">
        <f>IFERROR(IF(L4816="CO2",M4816,IF(L4816="CH4",M4816*Hoja1!$C$19,BASEDEDATOS!M4816*Hoja1!$C$20)),0)</f>
        <v>0</v>
      </c>
    </row>
    <row r="4817" spans="2:14" x14ac:dyDescent="0.75">
      <c r="B4817" t="s">
        <v>863</v>
      </c>
      <c r="C4817" t="str">
        <f>Hoja1!$C$31</f>
        <v>CRUDO</v>
      </c>
      <c r="D4817" t="s">
        <v>864</v>
      </c>
      <c r="E4817" t="s">
        <v>320</v>
      </c>
      <c r="F4817" t="s">
        <v>848</v>
      </c>
      <c r="L4817" t="s">
        <v>30</v>
      </c>
      <c r="M4817">
        <f>'Venteo_Gas asociado_planta'!AO100</f>
        <v>0</v>
      </c>
      <c r="N4817">
        <f>IFERROR(IF(L4817="CO2",M4817,IF(L4817="CH4",M4817*Hoja1!$C$19,BASEDEDATOS!M4817*Hoja1!$C$20)),0)</f>
        <v>0</v>
      </c>
    </row>
    <row r="4818" spans="2:14" x14ac:dyDescent="0.75">
      <c r="B4818" t="s">
        <v>863</v>
      </c>
      <c r="C4818" t="str">
        <f>Hoja1!$C$31</f>
        <v>CRUDO</v>
      </c>
      <c r="D4818" t="s">
        <v>864</v>
      </c>
      <c r="E4818" t="s">
        <v>320</v>
      </c>
      <c r="F4818" t="s">
        <v>848</v>
      </c>
      <c r="L4818" t="s">
        <v>30</v>
      </c>
      <c r="M4818">
        <f>'Venteo_Gas asociado_planta'!AO101</f>
        <v>0</v>
      </c>
      <c r="N4818">
        <f>IFERROR(IF(L4818="CO2",M4818,IF(L4818="CH4",M4818*Hoja1!$C$19,BASEDEDATOS!M4818*Hoja1!$C$20)),0)</f>
        <v>0</v>
      </c>
    </row>
    <row r="4819" spans="2:14" x14ac:dyDescent="0.75">
      <c r="B4819" t="s">
        <v>863</v>
      </c>
      <c r="C4819" t="str">
        <f>Hoja1!$C$31</f>
        <v>CRUDO</v>
      </c>
      <c r="D4819" t="s">
        <v>864</v>
      </c>
      <c r="E4819" t="s">
        <v>320</v>
      </c>
      <c r="F4819" t="s">
        <v>848</v>
      </c>
      <c r="L4819" t="s">
        <v>30</v>
      </c>
      <c r="M4819">
        <f>'Venteo_Gas asociado_planta'!AO102</f>
        <v>0</v>
      </c>
      <c r="N4819">
        <f>IFERROR(IF(L4819="CO2",M4819,IF(L4819="CH4",M4819*Hoja1!$C$19,BASEDEDATOS!M4819*Hoja1!$C$20)),0)</f>
        <v>0</v>
      </c>
    </row>
    <row r="4820" spans="2:14" x14ac:dyDescent="0.75">
      <c r="B4820" t="s">
        <v>863</v>
      </c>
      <c r="C4820" t="str">
        <f>Hoja1!$C$31</f>
        <v>CRUDO</v>
      </c>
      <c r="D4820" t="s">
        <v>864</v>
      </c>
      <c r="E4820" t="s">
        <v>320</v>
      </c>
      <c r="F4820" t="s">
        <v>848</v>
      </c>
      <c r="L4820" t="s">
        <v>30</v>
      </c>
      <c r="M4820">
        <f>'Venteo_Gas asociado_planta'!AO103</f>
        <v>0</v>
      </c>
      <c r="N4820">
        <f>IFERROR(IF(L4820="CO2",M4820,IF(L4820="CH4",M4820*Hoja1!$C$19,BASEDEDATOS!M4820*Hoja1!$C$20)),0)</f>
        <v>0</v>
      </c>
    </row>
    <row r="4821" spans="2:14" x14ac:dyDescent="0.75">
      <c r="B4821" t="s">
        <v>863</v>
      </c>
      <c r="C4821" t="str">
        <f>Hoja1!$C$31</f>
        <v>CRUDO</v>
      </c>
      <c r="D4821" t="s">
        <v>864</v>
      </c>
      <c r="E4821" t="s">
        <v>320</v>
      </c>
      <c r="F4821" t="s">
        <v>848</v>
      </c>
      <c r="L4821" t="s">
        <v>30</v>
      </c>
      <c r="M4821">
        <f>'Venteo_Gas asociado_planta'!AO104</f>
        <v>0</v>
      </c>
      <c r="N4821">
        <f>IFERROR(IF(L4821="CO2",M4821,IF(L4821="CH4",M4821*Hoja1!$C$19,BASEDEDATOS!M4821*Hoja1!$C$20)),0)</f>
        <v>0</v>
      </c>
    </row>
    <row r="4822" spans="2:14" x14ac:dyDescent="0.75">
      <c r="B4822" t="s">
        <v>863</v>
      </c>
      <c r="C4822" t="str">
        <f>Hoja1!$C$31</f>
        <v>CRUDO</v>
      </c>
      <c r="D4822" t="s">
        <v>864</v>
      </c>
      <c r="E4822" t="s">
        <v>320</v>
      </c>
      <c r="F4822" t="s">
        <v>848</v>
      </c>
      <c r="L4822" t="s">
        <v>30</v>
      </c>
      <c r="M4822">
        <f>'Venteo_Gas asociado_planta'!AO105</f>
        <v>0</v>
      </c>
      <c r="N4822">
        <f>IFERROR(IF(L4822="CO2",M4822,IF(L4822="CH4",M4822*Hoja1!$C$19,BASEDEDATOS!M4822*Hoja1!$C$20)),0)</f>
        <v>0</v>
      </c>
    </row>
    <row r="4823" spans="2:14" x14ac:dyDescent="0.75">
      <c r="B4823" t="s">
        <v>863</v>
      </c>
      <c r="C4823" t="str">
        <f>Hoja1!$C$31</f>
        <v>CRUDO</v>
      </c>
      <c r="D4823" t="s">
        <v>864</v>
      </c>
      <c r="E4823" t="s">
        <v>320</v>
      </c>
      <c r="F4823" t="s">
        <v>848</v>
      </c>
      <c r="L4823" t="s">
        <v>30</v>
      </c>
      <c r="M4823">
        <f>'Venteo_Gas asociado_planta'!AO106</f>
        <v>0</v>
      </c>
      <c r="N4823">
        <f>IFERROR(IF(L4823="CO2",M4823,IF(L4823="CH4",M4823*Hoja1!$C$19,BASEDEDATOS!M4823*Hoja1!$C$20)),0)</f>
        <v>0</v>
      </c>
    </row>
    <row r="4824" spans="2:14" x14ac:dyDescent="0.75">
      <c r="B4824" t="s">
        <v>863</v>
      </c>
      <c r="C4824" t="str">
        <f>Hoja1!$C$31</f>
        <v>CRUDO</v>
      </c>
      <c r="D4824" t="s">
        <v>864</v>
      </c>
      <c r="E4824" t="s">
        <v>320</v>
      </c>
      <c r="F4824" t="s">
        <v>848</v>
      </c>
      <c r="L4824" t="s">
        <v>30</v>
      </c>
      <c r="M4824">
        <f>'Venteo_Gas asociado_planta'!AO107</f>
        <v>0</v>
      </c>
      <c r="N4824">
        <f>IFERROR(IF(L4824="CO2",M4824,IF(L4824="CH4",M4824*Hoja1!$C$19,BASEDEDATOS!M4824*Hoja1!$C$20)),0)</f>
        <v>0</v>
      </c>
    </row>
    <row r="4825" spans="2:14" x14ac:dyDescent="0.75">
      <c r="B4825" t="s">
        <v>863</v>
      </c>
      <c r="C4825" t="str">
        <f>Hoja1!$C$31</f>
        <v>CRUDO</v>
      </c>
      <c r="D4825" t="s">
        <v>864</v>
      </c>
      <c r="E4825" t="s">
        <v>320</v>
      </c>
      <c r="F4825" t="s">
        <v>848</v>
      </c>
      <c r="L4825" t="s">
        <v>30</v>
      </c>
      <c r="M4825">
        <f>'Venteo_Gas asociado_planta'!AO108</f>
        <v>0</v>
      </c>
      <c r="N4825">
        <f>IFERROR(IF(L4825="CO2",M4825,IF(L4825="CH4",M4825*Hoja1!$C$19,BASEDEDATOS!M4825*Hoja1!$C$20)),0)</f>
        <v>0</v>
      </c>
    </row>
    <row r="4826" spans="2:14" x14ac:dyDescent="0.75">
      <c r="B4826" t="s">
        <v>863</v>
      </c>
      <c r="C4826" t="str">
        <f>Hoja1!$C$31</f>
        <v>CRUDO</v>
      </c>
      <c r="D4826" t="s">
        <v>864</v>
      </c>
      <c r="E4826" t="s">
        <v>320</v>
      </c>
      <c r="F4826" t="s">
        <v>848</v>
      </c>
      <c r="L4826" t="s">
        <v>30</v>
      </c>
      <c r="M4826">
        <f>'Venteo_Gas asociado_planta'!AO109</f>
        <v>0</v>
      </c>
      <c r="N4826">
        <f>IFERROR(IF(L4826="CO2",M4826,IF(L4826="CH4",M4826*Hoja1!$C$19,BASEDEDATOS!M4826*Hoja1!$C$20)),0)</f>
        <v>0</v>
      </c>
    </row>
    <row r="4827" spans="2:14" x14ac:dyDescent="0.75">
      <c r="B4827" t="s">
        <v>863</v>
      </c>
      <c r="C4827" t="str">
        <f>Hoja1!$C$31</f>
        <v>CRUDO</v>
      </c>
      <c r="D4827" t="s">
        <v>864</v>
      </c>
      <c r="E4827" t="s">
        <v>320</v>
      </c>
      <c r="F4827" t="s">
        <v>848</v>
      </c>
      <c r="L4827" t="s">
        <v>30</v>
      </c>
      <c r="M4827">
        <f>'Venteo_Gas asociado_planta'!AO110</f>
        <v>0</v>
      </c>
      <c r="N4827">
        <f>IFERROR(IF(L4827="CO2",M4827,IF(L4827="CH4",M4827*Hoja1!$C$19,BASEDEDATOS!M4827*Hoja1!$C$20)),0)</f>
        <v>0</v>
      </c>
    </row>
    <row r="4828" spans="2:14" x14ac:dyDescent="0.75">
      <c r="B4828" t="s">
        <v>863</v>
      </c>
      <c r="C4828" t="str">
        <f>Hoja1!$C$31</f>
        <v>CRUDO</v>
      </c>
      <c r="D4828" t="s">
        <v>864</v>
      </c>
      <c r="E4828" t="s">
        <v>320</v>
      </c>
      <c r="F4828" t="s">
        <v>848</v>
      </c>
      <c r="L4828" t="s">
        <v>30</v>
      </c>
      <c r="M4828">
        <f>'Venteo_Gas asociado_planta'!AO111</f>
        <v>0</v>
      </c>
      <c r="N4828">
        <f>IFERROR(IF(L4828="CO2",M4828,IF(L4828="CH4",M4828*Hoja1!$C$19,BASEDEDATOS!M4828*Hoja1!$C$20)),0)</f>
        <v>0</v>
      </c>
    </row>
    <row r="4829" spans="2:14" x14ac:dyDescent="0.75">
      <c r="B4829" t="s">
        <v>863</v>
      </c>
      <c r="C4829" t="str">
        <f>Hoja1!$C$31</f>
        <v>CRUDO</v>
      </c>
      <c r="D4829" t="s">
        <v>864</v>
      </c>
      <c r="E4829" t="s">
        <v>320</v>
      </c>
      <c r="F4829" t="s">
        <v>848</v>
      </c>
      <c r="L4829" t="s">
        <v>30</v>
      </c>
      <c r="M4829">
        <f>'Venteo_Gas asociado_planta'!AO112</f>
        <v>0</v>
      </c>
      <c r="N4829">
        <f>IFERROR(IF(L4829="CO2",M4829,IF(L4829="CH4",M4829*Hoja1!$C$19,BASEDEDATOS!M4829*Hoja1!$C$20)),0)</f>
        <v>0</v>
      </c>
    </row>
    <row r="4830" spans="2:14" x14ac:dyDescent="0.75">
      <c r="B4830" t="s">
        <v>863</v>
      </c>
      <c r="C4830" t="str">
        <f>Hoja1!$C$31</f>
        <v>CRUDO</v>
      </c>
      <c r="D4830" t="s">
        <v>864</v>
      </c>
      <c r="E4830" t="s">
        <v>320</v>
      </c>
      <c r="F4830" t="s">
        <v>848</v>
      </c>
      <c r="L4830" t="s">
        <v>30</v>
      </c>
      <c r="M4830">
        <f>'Venteo_Gas asociado_planta'!AO113</f>
        <v>0</v>
      </c>
      <c r="N4830">
        <f>IFERROR(IF(L4830="CO2",M4830,IF(L4830="CH4",M4830*Hoja1!$C$19,BASEDEDATOS!M4830*Hoja1!$C$20)),0)</f>
        <v>0</v>
      </c>
    </row>
    <row r="4831" spans="2:14" x14ac:dyDescent="0.75">
      <c r="B4831" t="s">
        <v>863</v>
      </c>
      <c r="C4831" t="str">
        <f>Hoja1!$C$31</f>
        <v>CRUDO</v>
      </c>
      <c r="D4831" t="s">
        <v>864</v>
      </c>
      <c r="E4831" t="s">
        <v>320</v>
      </c>
      <c r="F4831" t="s">
        <v>848</v>
      </c>
      <c r="L4831" t="s">
        <v>30</v>
      </c>
      <c r="M4831">
        <f>'Venteo_Gas asociado_planta'!AO114</f>
        <v>0</v>
      </c>
      <c r="N4831">
        <f>IFERROR(IF(L4831="CO2",M4831,IF(L4831="CH4",M4831*Hoja1!$C$19,BASEDEDATOS!M4831*Hoja1!$C$20)),0)</f>
        <v>0</v>
      </c>
    </row>
    <row r="4832" spans="2:14" x14ac:dyDescent="0.75">
      <c r="B4832" t="s">
        <v>863</v>
      </c>
      <c r="C4832" t="str">
        <f>Hoja1!$C$31</f>
        <v>CRUDO</v>
      </c>
      <c r="D4832" t="s">
        <v>864</v>
      </c>
      <c r="E4832" t="s">
        <v>320</v>
      </c>
      <c r="F4832" t="s">
        <v>848</v>
      </c>
      <c r="L4832" t="s">
        <v>30</v>
      </c>
      <c r="M4832">
        <f>'Venteo_Gas asociado_planta'!AO115</f>
        <v>0</v>
      </c>
      <c r="N4832">
        <f>IFERROR(IF(L4832="CO2",M4832,IF(L4832="CH4",M4832*Hoja1!$C$19,BASEDEDATOS!M4832*Hoja1!$C$20)),0)</f>
        <v>0</v>
      </c>
    </row>
    <row r="4833" spans="2:14" x14ac:dyDescent="0.75">
      <c r="B4833" t="s">
        <v>863</v>
      </c>
      <c r="C4833" t="str">
        <f>Hoja1!$C$31</f>
        <v>CRUDO</v>
      </c>
      <c r="D4833" t="s">
        <v>864</v>
      </c>
      <c r="E4833" t="s">
        <v>320</v>
      </c>
      <c r="F4833" t="s">
        <v>848</v>
      </c>
      <c r="L4833" t="s">
        <v>30</v>
      </c>
      <c r="M4833">
        <f>'Venteo_Gas asociado_planta'!AO116</f>
        <v>0</v>
      </c>
      <c r="N4833">
        <f>IFERROR(IF(L4833="CO2",M4833,IF(L4833="CH4",M4833*Hoja1!$C$19,BASEDEDATOS!M4833*Hoja1!$C$20)),0)</f>
        <v>0</v>
      </c>
    </row>
    <row r="4834" spans="2:14" x14ac:dyDescent="0.75">
      <c r="B4834" t="s">
        <v>863</v>
      </c>
      <c r="C4834" t="str">
        <f>Hoja1!$C$31</f>
        <v>CRUDO</v>
      </c>
      <c r="D4834" t="s">
        <v>864</v>
      </c>
      <c r="E4834" t="s">
        <v>320</v>
      </c>
      <c r="F4834" t="s">
        <v>848</v>
      </c>
      <c r="L4834" t="s">
        <v>30</v>
      </c>
      <c r="M4834">
        <f>'Venteo_Gas asociado_planta'!AO117</f>
        <v>0</v>
      </c>
      <c r="N4834">
        <f>IFERROR(IF(L4834="CO2",M4834,IF(L4834="CH4",M4834*Hoja1!$C$19,BASEDEDATOS!M4834*Hoja1!$C$20)),0)</f>
        <v>0</v>
      </c>
    </row>
    <row r="4835" spans="2:14" x14ac:dyDescent="0.75">
      <c r="B4835" t="s">
        <v>863</v>
      </c>
      <c r="C4835" t="str">
        <f>Hoja1!$C$31</f>
        <v>CRUDO</v>
      </c>
      <c r="D4835" t="s">
        <v>864</v>
      </c>
      <c r="E4835" t="s">
        <v>320</v>
      </c>
      <c r="F4835" t="s">
        <v>848</v>
      </c>
      <c r="L4835" t="s">
        <v>30</v>
      </c>
      <c r="M4835">
        <f>'Venteo_Gas asociado_planta'!AO118</f>
        <v>0</v>
      </c>
      <c r="N4835">
        <f>IFERROR(IF(L4835="CO2",M4835,IF(L4835="CH4",M4835*Hoja1!$C$19,BASEDEDATOS!M4835*Hoja1!$C$20)),0)</f>
        <v>0</v>
      </c>
    </row>
    <row r="4836" spans="2:14" x14ac:dyDescent="0.75">
      <c r="B4836" t="s">
        <v>863</v>
      </c>
      <c r="C4836" t="str">
        <f>Hoja1!$C$31</f>
        <v>CRUDO</v>
      </c>
      <c r="D4836" t="s">
        <v>864</v>
      </c>
      <c r="E4836" t="s">
        <v>320</v>
      </c>
      <c r="F4836" t="s">
        <v>848</v>
      </c>
      <c r="L4836" t="s">
        <v>30</v>
      </c>
      <c r="M4836">
        <f>'Venteo_Gas asociado_planta'!AO119</f>
        <v>0</v>
      </c>
      <c r="N4836">
        <f>IFERROR(IF(L4836="CO2",M4836,IF(L4836="CH4",M4836*Hoja1!$C$19,BASEDEDATOS!M4836*Hoja1!$C$20)),0)</f>
        <v>0</v>
      </c>
    </row>
    <row r="4837" spans="2:14" x14ac:dyDescent="0.75">
      <c r="B4837" t="s">
        <v>863</v>
      </c>
      <c r="C4837" t="str">
        <f>Hoja1!$C$31</f>
        <v>CRUDO</v>
      </c>
      <c r="D4837" t="s">
        <v>864</v>
      </c>
      <c r="E4837" t="s">
        <v>320</v>
      </c>
      <c r="F4837" t="s">
        <v>848</v>
      </c>
      <c r="L4837" t="s">
        <v>30</v>
      </c>
      <c r="M4837">
        <f>'Venteo_Gas asociado_planta'!AO120</f>
        <v>0</v>
      </c>
      <c r="N4837">
        <f>IFERROR(IF(L4837="CO2",M4837,IF(L4837="CH4",M4837*Hoja1!$C$19,BASEDEDATOS!M4837*Hoja1!$C$20)),0)</f>
        <v>0</v>
      </c>
    </row>
    <row r="4838" spans="2:14" x14ac:dyDescent="0.75">
      <c r="B4838" t="s">
        <v>863</v>
      </c>
      <c r="C4838" t="str">
        <f>Hoja1!$C$31</f>
        <v>CRUDO</v>
      </c>
      <c r="D4838" t="s">
        <v>864</v>
      </c>
      <c r="E4838" t="s">
        <v>320</v>
      </c>
      <c r="F4838" t="s">
        <v>848</v>
      </c>
      <c r="L4838" t="s">
        <v>30</v>
      </c>
      <c r="M4838">
        <f>'Venteo_Gas asociado_planta'!AO121</f>
        <v>0</v>
      </c>
      <c r="N4838">
        <f>IFERROR(IF(L4838="CO2",M4838,IF(L4838="CH4",M4838*Hoja1!$C$19,BASEDEDATOS!M4838*Hoja1!$C$20)),0)</f>
        <v>0</v>
      </c>
    </row>
    <row r="4839" spans="2:14" x14ac:dyDescent="0.75">
      <c r="B4839" t="s">
        <v>863</v>
      </c>
      <c r="C4839" t="str">
        <f>Hoja1!$C$31</f>
        <v>CRUDO</v>
      </c>
      <c r="D4839" t="s">
        <v>864</v>
      </c>
      <c r="E4839" t="s">
        <v>320</v>
      </c>
      <c r="F4839" t="s">
        <v>848</v>
      </c>
      <c r="L4839" t="s">
        <v>30</v>
      </c>
      <c r="M4839">
        <f>'Venteo_Gas asociado_planta'!AO122</f>
        <v>0</v>
      </c>
      <c r="N4839">
        <f>IFERROR(IF(L4839="CO2",M4839,IF(L4839="CH4",M4839*Hoja1!$C$19,BASEDEDATOS!M4839*Hoja1!$C$20)),0)</f>
        <v>0</v>
      </c>
    </row>
    <row r="4840" spans="2:14" x14ac:dyDescent="0.75">
      <c r="B4840" t="s">
        <v>863</v>
      </c>
      <c r="C4840" t="str">
        <f>Hoja1!$C$31</f>
        <v>CRUDO</v>
      </c>
      <c r="D4840" t="s">
        <v>864</v>
      </c>
      <c r="E4840" t="s">
        <v>320</v>
      </c>
      <c r="F4840" t="s">
        <v>848</v>
      </c>
      <c r="L4840" t="s">
        <v>30</v>
      </c>
      <c r="M4840">
        <f>'Venteo_Gas asociado_planta'!AO123</f>
        <v>0</v>
      </c>
      <c r="N4840">
        <f>IFERROR(IF(L4840="CO2",M4840,IF(L4840="CH4",M4840*Hoja1!$C$19,BASEDEDATOS!M4840*Hoja1!$C$20)),0)</f>
        <v>0</v>
      </c>
    </row>
    <row r="4841" spans="2:14" x14ac:dyDescent="0.75">
      <c r="B4841" t="s">
        <v>863</v>
      </c>
      <c r="C4841" t="str">
        <f>Hoja1!$C$31</f>
        <v>CRUDO</v>
      </c>
      <c r="D4841" t="s">
        <v>864</v>
      </c>
      <c r="E4841" t="s">
        <v>320</v>
      </c>
      <c r="F4841" t="s">
        <v>848</v>
      </c>
      <c r="L4841" t="s">
        <v>30</v>
      </c>
      <c r="M4841">
        <f>'Venteo_Gas asociado_planta'!AO124</f>
        <v>0</v>
      </c>
      <c r="N4841">
        <f>IFERROR(IF(L4841="CO2",M4841,IF(L4841="CH4",M4841*Hoja1!$C$19,BASEDEDATOS!M4841*Hoja1!$C$20)),0)</f>
        <v>0</v>
      </c>
    </row>
    <row r="4842" spans="2:14" x14ac:dyDescent="0.75">
      <c r="B4842" t="s">
        <v>863</v>
      </c>
      <c r="C4842" t="str">
        <f>Hoja1!$C$31</f>
        <v>CRUDO</v>
      </c>
      <c r="D4842" t="s">
        <v>864</v>
      </c>
      <c r="E4842" t="s">
        <v>320</v>
      </c>
      <c r="F4842" t="s">
        <v>848</v>
      </c>
      <c r="L4842" t="s">
        <v>30</v>
      </c>
      <c r="M4842">
        <f>'Venteo_Gas asociado_planta'!AO125</f>
        <v>0</v>
      </c>
      <c r="N4842">
        <f>IFERROR(IF(L4842="CO2",M4842,IF(L4842="CH4",M4842*Hoja1!$C$19,BASEDEDATOS!M4842*Hoja1!$C$20)),0)</f>
        <v>0</v>
      </c>
    </row>
    <row r="4843" spans="2:14" x14ac:dyDescent="0.75">
      <c r="B4843" t="s">
        <v>863</v>
      </c>
      <c r="C4843" t="str">
        <f>Hoja1!$C$31</f>
        <v>CRUDO</v>
      </c>
      <c r="D4843" t="s">
        <v>864</v>
      </c>
      <c r="E4843" t="s">
        <v>320</v>
      </c>
      <c r="F4843" t="s">
        <v>848</v>
      </c>
      <c r="L4843" t="s">
        <v>30</v>
      </c>
      <c r="M4843">
        <f>'Venteo_Gas asociado_planta'!AO126</f>
        <v>0</v>
      </c>
      <c r="N4843">
        <f>IFERROR(IF(L4843="CO2",M4843,IF(L4843="CH4",M4843*Hoja1!$C$19,BASEDEDATOS!M4843*Hoja1!$C$20)),0)</f>
        <v>0</v>
      </c>
    </row>
    <row r="4844" spans="2:14" x14ac:dyDescent="0.75">
      <c r="B4844" t="s">
        <v>863</v>
      </c>
      <c r="C4844" t="str">
        <f>Hoja1!$C$31</f>
        <v>CRUDO</v>
      </c>
      <c r="D4844" t="s">
        <v>864</v>
      </c>
      <c r="E4844" t="s">
        <v>320</v>
      </c>
      <c r="F4844" t="s">
        <v>848</v>
      </c>
      <c r="L4844" t="s">
        <v>30</v>
      </c>
      <c r="M4844">
        <f>'Venteo_Gas asociado_planta'!AO127</f>
        <v>0</v>
      </c>
      <c r="N4844">
        <f>IFERROR(IF(L4844="CO2",M4844,IF(L4844="CH4",M4844*Hoja1!$C$19,BASEDEDATOS!M4844*Hoja1!$C$20)),0)</f>
        <v>0</v>
      </c>
    </row>
    <row r="4845" spans="2:14" x14ac:dyDescent="0.75">
      <c r="B4845" t="s">
        <v>863</v>
      </c>
      <c r="C4845" t="str">
        <f>Hoja1!$C$31</f>
        <v>CRUDO</v>
      </c>
      <c r="D4845" t="s">
        <v>864</v>
      </c>
      <c r="E4845" t="s">
        <v>320</v>
      </c>
      <c r="F4845" t="s">
        <v>848</v>
      </c>
      <c r="L4845" t="s">
        <v>30</v>
      </c>
      <c r="M4845">
        <f>'Venteo_Gas asociado_planta'!AO128</f>
        <v>0</v>
      </c>
      <c r="N4845">
        <f>IFERROR(IF(L4845="CO2",M4845,IF(L4845="CH4",M4845*Hoja1!$C$19,BASEDEDATOS!M4845*Hoja1!$C$20)),0)</f>
        <v>0</v>
      </c>
    </row>
    <row r="4846" spans="2:14" x14ac:dyDescent="0.75">
      <c r="B4846" t="s">
        <v>863</v>
      </c>
      <c r="C4846" t="str">
        <f>Hoja1!$C$31</f>
        <v>CRUDO</v>
      </c>
      <c r="D4846" t="s">
        <v>864</v>
      </c>
      <c r="E4846" t="s">
        <v>320</v>
      </c>
      <c r="F4846" t="s">
        <v>848</v>
      </c>
      <c r="L4846" t="s">
        <v>30</v>
      </c>
      <c r="M4846">
        <f>'Venteo_Gas asociado_planta'!AO129</f>
        <v>0</v>
      </c>
      <c r="N4846">
        <f>IFERROR(IF(L4846="CO2",M4846,IF(L4846="CH4",M4846*Hoja1!$C$19,BASEDEDATOS!M4846*Hoja1!$C$20)),0)</f>
        <v>0</v>
      </c>
    </row>
    <row r="4847" spans="2:14" x14ac:dyDescent="0.75">
      <c r="B4847" t="s">
        <v>863</v>
      </c>
      <c r="C4847" t="str">
        <f>Hoja1!$C$31</f>
        <v>CRUDO</v>
      </c>
      <c r="D4847" t="s">
        <v>864</v>
      </c>
      <c r="E4847" t="s">
        <v>320</v>
      </c>
      <c r="F4847" t="s">
        <v>848</v>
      </c>
      <c r="L4847" t="s">
        <v>30</v>
      </c>
      <c r="M4847">
        <f>'Venteo_Gas asociado_planta'!AO130</f>
        <v>0</v>
      </c>
      <c r="N4847">
        <f>IFERROR(IF(L4847="CO2",M4847,IF(L4847="CH4",M4847*Hoja1!$C$19,BASEDEDATOS!M4847*Hoja1!$C$20)),0)</f>
        <v>0</v>
      </c>
    </row>
    <row r="4848" spans="2:14" x14ac:dyDescent="0.75">
      <c r="B4848" t="s">
        <v>863</v>
      </c>
      <c r="C4848" t="str">
        <f>Hoja1!$C$31</f>
        <v>CRUDO</v>
      </c>
      <c r="D4848" t="s">
        <v>864</v>
      </c>
      <c r="E4848" t="s">
        <v>320</v>
      </c>
      <c r="F4848" t="s">
        <v>848</v>
      </c>
      <c r="L4848" t="s">
        <v>31</v>
      </c>
      <c r="M4848">
        <f>'Venteo_Gas asociado_planta'!AN49</f>
        <v>6.9189659802972219E-3</v>
      </c>
      <c r="N4848">
        <f>IFERROR(IF(L4848="CO2",M4848,IF(L4848="CH4",M4848*Hoja1!$C$19,BASEDEDATOS!M4848*Hoja1!$C$20)),0)</f>
        <v>0.1937310474483222</v>
      </c>
    </row>
    <row r="4849" spans="2:14" x14ac:dyDescent="0.75">
      <c r="B4849" t="s">
        <v>863</v>
      </c>
      <c r="C4849" t="str">
        <f>Hoja1!$C$31</f>
        <v>CRUDO</v>
      </c>
      <c r="D4849" t="s">
        <v>864</v>
      </c>
      <c r="E4849" t="s">
        <v>320</v>
      </c>
      <c r="F4849" t="s">
        <v>848</v>
      </c>
      <c r="L4849" t="s">
        <v>31</v>
      </c>
      <c r="M4849">
        <f>'Venteo_Gas asociado_planta'!AN50</f>
        <v>1.9020996794981658E-3</v>
      </c>
      <c r="N4849">
        <f>IFERROR(IF(L4849="CO2",M4849,IF(L4849="CH4",M4849*Hoja1!$C$19,BASEDEDATOS!M4849*Hoja1!$C$20)),0)</f>
        <v>5.3258791025948646E-2</v>
      </c>
    </row>
    <row r="4850" spans="2:14" x14ac:dyDescent="0.75">
      <c r="B4850" t="s">
        <v>863</v>
      </c>
      <c r="C4850" t="str">
        <f>Hoja1!$C$31</f>
        <v>CRUDO</v>
      </c>
      <c r="D4850" t="s">
        <v>864</v>
      </c>
      <c r="E4850" t="s">
        <v>320</v>
      </c>
      <c r="F4850" t="s">
        <v>848</v>
      </c>
      <c r="L4850" t="s">
        <v>31</v>
      </c>
      <c r="M4850">
        <f>'Venteo_Gas asociado_planta'!AN51</f>
        <v>4.5650392307955971E-4</v>
      </c>
      <c r="N4850">
        <f>IFERROR(IF(L4850="CO2",M4850,IF(L4850="CH4",M4850*Hoja1!$C$19,BASEDEDATOS!M4850*Hoja1!$C$20)),0)</f>
        <v>1.2782109846227671E-2</v>
      </c>
    </row>
    <row r="4851" spans="2:14" x14ac:dyDescent="0.75">
      <c r="B4851" t="s">
        <v>863</v>
      </c>
      <c r="C4851" t="str">
        <f>Hoja1!$C$31</f>
        <v>CRUDO</v>
      </c>
      <c r="D4851" t="s">
        <v>864</v>
      </c>
      <c r="E4851" t="s">
        <v>320</v>
      </c>
      <c r="F4851" t="s">
        <v>848</v>
      </c>
      <c r="L4851" t="s">
        <v>31</v>
      </c>
      <c r="M4851">
        <f>'Venteo_Gas asociado_planta'!AN52</f>
        <v>3.423779423096699E-4</v>
      </c>
      <c r="N4851">
        <f>IFERROR(IF(L4851="CO2",M4851,IF(L4851="CH4",M4851*Hoja1!$C$19,BASEDEDATOS!M4851*Hoja1!$C$20)),0)</f>
        <v>9.5865823846707568E-3</v>
      </c>
    </row>
    <row r="4852" spans="2:14" x14ac:dyDescent="0.75">
      <c r="B4852" t="s">
        <v>863</v>
      </c>
      <c r="C4852" t="str">
        <f>Hoja1!$C$31</f>
        <v>CRUDO</v>
      </c>
      <c r="D4852" t="s">
        <v>864</v>
      </c>
      <c r="E4852" t="s">
        <v>320</v>
      </c>
      <c r="F4852" t="s">
        <v>848</v>
      </c>
      <c r="L4852" t="s">
        <v>31</v>
      </c>
      <c r="M4852">
        <f>'Venteo_Gas asociado_planta'!AN53</f>
        <v>1.7118897115483494E-3</v>
      </c>
      <c r="N4852">
        <f>IFERROR(IF(L4852="CO2",M4852,IF(L4852="CH4",M4852*Hoja1!$C$19,BASEDEDATOS!M4852*Hoja1!$C$20)),0)</f>
        <v>4.7932911923353784E-2</v>
      </c>
    </row>
    <row r="4853" spans="2:14" x14ac:dyDescent="0.75">
      <c r="B4853" t="s">
        <v>863</v>
      </c>
      <c r="C4853" t="str">
        <f>Hoja1!$C$31</f>
        <v>CRUDO</v>
      </c>
      <c r="D4853" t="s">
        <v>864</v>
      </c>
      <c r="E4853" t="s">
        <v>320</v>
      </c>
      <c r="F4853" t="s">
        <v>848</v>
      </c>
      <c r="L4853" t="s">
        <v>31</v>
      </c>
      <c r="M4853">
        <f>'Venteo_Gas asociado_planta'!AN54</f>
        <v>1.7118897115483494E-3</v>
      </c>
      <c r="N4853">
        <f>IFERROR(IF(L4853="CO2",M4853,IF(L4853="CH4",M4853*Hoja1!$C$19,BASEDEDATOS!M4853*Hoja1!$C$20)),0)</f>
        <v>4.7932911923353784E-2</v>
      </c>
    </row>
    <row r="4854" spans="2:14" x14ac:dyDescent="0.75">
      <c r="B4854" t="s">
        <v>863</v>
      </c>
      <c r="C4854" t="str">
        <f>Hoja1!$C$31</f>
        <v>CRUDO</v>
      </c>
      <c r="D4854" t="s">
        <v>864</v>
      </c>
      <c r="E4854" t="s">
        <v>320</v>
      </c>
      <c r="F4854" t="s">
        <v>848</v>
      </c>
      <c r="L4854" t="s">
        <v>31</v>
      </c>
      <c r="M4854">
        <f>'Venteo_Gas asociado_planta'!AN55</f>
        <v>4.1085353077160373E-4</v>
      </c>
      <c r="N4854">
        <f>IFERROR(IF(L4854="CO2",M4854,IF(L4854="CH4",M4854*Hoja1!$C$19,BASEDEDATOS!M4854*Hoja1!$C$20)),0)</f>
        <v>1.1503898861604904E-2</v>
      </c>
    </row>
    <row r="4855" spans="2:14" x14ac:dyDescent="0.75">
      <c r="B4855" t="s">
        <v>863</v>
      </c>
      <c r="C4855" t="str">
        <f>Hoja1!$C$31</f>
        <v>CRUDO</v>
      </c>
      <c r="D4855" t="s">
        <v>864</v>
      </c>
      <c r="E4855" t="s">
        <v>320</v>
      </c>
      <c r="F4855" t="s">
        <v>848</v>
      </c>
      <c r="L4855" t="s">
        <v>31</v>
      </c>
      <c r="M4855">
        <f>'Venteo_Gas asociado_planta'!AN56</f>
        <v>4.1085353077160373E-4</v>
      </c>
      <c r="N4855">
        <f>IFERROR(IF(L4855="CO2",M4855,IF(L4855="CH4",M4855*Hoja1!$C$19,BASEDEDATOS!M4855*Hoja1!$C$20)),0)</f>
        <v>1.1503898861604904E-2</v>
      </c>
    </row>
    <row r="4856" spans="2:14" x14ac:dyDescent="0.75">
      <c r="B4856" t="s">
        <v>863</v>
      </c>
      <c r="C4856" t="str">
        <f>Hoja1!$C$31</f>
        <v>CRUDO</v>
      </c>
      <c r="D4856" t="s">
        <v>864</v>
      </c>
      <c r="E4856" t="s">
        <v>320</v>
      </c>
      <c r="F4856" t="s">
        <v>848</v>
      </c>
      <c r="L4856" t="s">
        <v>31</v>
      </c>
      <c r="M4856">
        <f>'Venteo_Gas asociado_planta'!AN57</f>
        <v>9.1300784615911941E-4</v>
      </c>
      <c r="N4856">
        <f>IFERROR(IF(L4856="CO2",M4856,IF(L4856="CH4",M4856*Hoja1!$C$19,BASEDEDATOS!M4856*Hoja1!$C$20)),0)</f>
        <v>2.5564219692455342E-2</v>
      </c>
    </row>
    <row r="4857" spans="2:14" x14ac:dyDescent="0.75">
      <c r="B4857" t="s">
        <v>863</v>
      </c>
      <c r="C4857" t="str">
        <f>Hoja1!$C$31</f>
        <v>CRUDO</v>
      </c>
      <c r="D4857" t="s">
        <v>864</v>
      </c>
      <c r="E4857" t="s">
        <v>320</v>
      </c>
      <c r="F4857" t="s">
        <v>848</v>
      </c>
      <c r="L4857" t="s">
        <v>31</v>
      </c>
      <c r="M4857">
        <f>'Venteo_Gas asociado_planta'!AN58</f>
        <v>9.1300784615911941E-4</v>
      </c>
      <c r="N4857">
        <f>IFERROR(IF(L4857="CO2",M4857,IF(L4857="CH4",M4857*Hoja1!$C$19,BASEDEDATOS!M4857*Hoja1!$C$20)),0)</f>
        <v>2.5564219692455342E-2</v>
      </c>
    </row>
    <row r="4858" spans="2:14" x14ac:dyDescent="0.75">
      <c r="B4858" t="s">
        <v>863</v>
      </c>
      <c r="C4858" t="str">
        <f>Hoja1!$C$31</f>
        <v>CRUDO</v>
      </c>
      <c r="D4858" t="s">
        <v>864</v>
      </c>
      <c r="E4858" t="s">
        <v>320</v>
      </c>
      <c r="F4858" t="s">
        <v>848</v>
      </c>
      <c r="L4858" t="s">
        <v>31</v>
      </c>
      <c r="M4858">
        <f>'Venteo_Gas asociado_planta'!AN59</f>
        <v>3.8041993589963317E-3</v>
      </c>
      <c r="N4858">
        <f>IFERROR(IF(L4858="CO2",M4858,IF(L4858="CH4",M4858*Hoja1!$C$19,BASEDEDATOS!M4858*Hoja1!$C$20)),0)</f>
        <v>0.10651758205189729</v>
      </c>
    </row>
    <row r="4859" spans="2:14" x14ac:dyDescent="0.75">
      <c r="B4859" t="s">
        <v>863</v>
      </c>
      <c r="C4859" t="str">
        <f>Hoja1!$C$31</f>
        <v>CRUDO</v>
      </c>
      <c r="D4859" t="s">
        <v>864</v>
      </c>
      <c r="E4859" t="s">
        <v>320</v>
      </c>
      <c r="F4859" t="s">
        <v>848</v>
      </c>
      <c r="L4859" t="s">
        <v>31</v>
      </c>
      <c r="M4859">
        <f>'Venteo_Gas asociado_planta'!AN60</f>
        <v>3.8041993589963317E-3</v>
      </c>
      <c r="N4859">
        <f>IFERROR(IF(L4859="CO2",M4859,IF(L4859="CH4",M4859*Hoja1!$C$19,BASEDEDATOS!M4859*Hoja1!$C$20)),0)</f>
        <v>0.10651758205189729</v>
      </c>
    </row>
    <row r="4860" spans="2:14" x14ac:dyDescent="0.75">
      <c r="B4860" t="s">
        <v>863</v>
      </c>
      <c r="C4860" t="str">
        <f>Hoja1!$C$31</f>
        <v>CRUDO</v>
      </c>
      <c r="D4860" t="s">
        <v>864</v>
      </c>
      <c r="E4860" t="s">
        <v>320</v>
      </c>
      <c r="F4860" t="s">
        <v>848</v>
      </c>
      <c r="L4860" t="s">
        <v>31</v>
      </c>
      <c r="M4860">
        <f>'Venteo_Gas asociado_planta'!AN61</f>
        <v>0</v>
      </c>
      <c r="N4860">
        <f>IFERROR(IF(L4860="CO2",M4860,IF(L4860="CH4",M4860*Hoja1!$C$19,BASEDEDATOS!M4860*Hoja1!$C$20)),0)</f>
        <v>0</v>
      </c>
    </row>
    <row r="4861" spans="2:14" x14ac:dyDescent="0.75">
      <c r="B4861" t="s">
        <v>863</v>
      </c>
      <c r="C4861" t="str">
        <f>Hoja1!$C$31</f>
        <v>CRUDO</v>
      </c>
      <c r="D4861" t="s">
        <v>864</v>
      </c>
      <c r="E4861" t="s">
        <v>320</v>
      </c>
      <c r="F4861" t="s">
        <v>848</v>
      </c>
      <c r="L4861" t="s">
        <v>31</v>
      </c>
      <c r="M4861">
        <f>'Venteo_Gas asociado_planta'!AN62</f>
        <v>0</v>
      </c>
      <c r="N4861">
        <f>IFERROR(IF(L4861="CO2",M4861,IF(L4861="CH4",M4861*Hoja1!$C$19,BASEDEDATOS!M4861*Hoja1!$C$20)),0)</f>
        <v>0</v>
      </c>
    </row>
    <row r="4862" spans="2:14" x14ac:dyDescent="0.75">
      <c r="B4862" t="s">
        <v>863</v>
      </c>
      <c r="C4862" t="str">
        <f>Hoja1!$C$31</f>
        <v>CRUDO</v>
      </c>
      <c r="D4862" t="s">
        <v>864</v>
      </c>
      <c r="E4862" t="s">
        <v>320</v>
      </c>
      <c r="F4862" t="s">
        <v>848</v>
      </c>
      <c r="L4862" t="s">
        <v>31</v>
      </c>
      <c r="M4862">
        <f>'Venteo_Gas asociado_planta'!AN63</f>
        <v>0</v>
      </c>
      <c r="N4862">
        <f>IFERROR(IF(L4862="CO2",M4862,IF(L4862="CH4",M4862*Hoja1!$C$19,BASEDEDATOS!M4862*Hoja1!$C$20)),0)</f>
        <v>0</v>
      </c>
    </row>
    <row r="4863" spans="2:14" x14ac:dyDescent="0.75">
      <c r="B4863" t="s">
        <v>863</v>
      </c>
      <c r="C4863" t="str">
        <f>Hoja1!$C$31</f>
        <v>CRUDO</v>
      </c>
      <c r="D4863" t="s">
        <v>864</v>
      </c>
      <c r="E4863" t="s">
        <v>320</v>
      </c>
      <c r="F4863" t="s">
        <v>848</v>
      </c>
      <c r="L4863" t="s">
        <v>31</v>
      </c>
      <c r="M4863">
        <f>'Venteo_Gas asociado_planta'!AN64</f>
        <v>0</v>
      </c>
      <c r="N4863">
        <f>IFERROR(IF(L4863="CO2",M4863,IF(L4863="CH4",M4863*Hoja1!$C$19,BASEDEDATOS!M4863*Hoja1!$C$20)),0)</f>
        <v>0</v>
      </c>
    </row>
    <row r="4864" spans="2:14" x14ac:dyDescent="0.75">
      <c r="B4864" t="s">
        <v>863</v>
      </c>
      <c r="C4864" t="str">
        <f>Hoja1!$C$31</f>
        <v>CRUDO</v>
      </c>
      <c r="D4864" t="s">
        <v>864</v>
      </c>
      <c r="E4864" t="s">
        <v>320</v>
      </c>
      <c r="F4864" t="s">
        <v>848</v>
      </c>
      <c r="L4864" t="s">
        <v>31</v>
      </c>
      <c r="M4864">
        <f>'Venteo_Gas asociado_planta'!AN65</f>
        <v>0</v>
      </c>
      <c r="N4864">
        <f>IFERROR(IF(L4864="CO2",M4864,IF(L4864="CH4",M4864*Hoja1!$C$19,BASEDEDATOS!M4864*Hoja1!$C$20)),0)</f>
        <v>0</v>
      </c>
    </row>
    <row r="4865" spans="2:14" x14ac:dyDescent="0.75">
      <c r="B4865" t="s">
        <v>863</v>
      </c>
      <c r="C4865" t="str">
        <f>Hoja1!$C$31</f>
        <v>CRUDO</v>
      </c>
      <c r="D4865" t="s">
        <v>864</v>
      </c>
      <c r="E4865" t="s">
        <v>320</v>
      </c>
      <c r="F4865" t="s">
        <v>848</v>
      </c>
      <c r="L4865" t="s">
        <v>31</v>
      </c>
      <c r="M4865">
        <f>'Venteo_Gas asociado_planta'!AN66</f>
        <v>0</v>
      </c>
      <c r="N4865">
        <f>IFERROR(IF(L4865="CO2",M4865,IF(L4865="CH4",M4865*Hoja1!$C$19,BASEDEDATOS!M4865*Hoja1!$C$20)),0)</f>
        <v>0</v>
      </c>
    </row>
    <row r="4866" spans="2:14" x14ac:dyDescent="0.75">
      <c r="B4866" t="s">
        <v>863</v>
      </c>
      <c r="C4866" t="str">
        <f>Hoja1!$C$31</f>
        <v>CRUDO</v>
      </c>
      <c r="D4866" t="s">
        <v>864</v>
      </c>
      <c r="E4866" t="s">
        <v>320</v>
      </c>
      <c r="F4866" t="s">
        <v>848</v>
      </c>
      <c r="L4866" t="s">
        <v>31</v>
      </c>
      <c r="M4866">
        <f>'Venteo_Gas asociado_planta'!AN67</f>
        <v>0</v>
      </c>
      <c r="N4866">
        <f>IFERROR(IF(L4866="CO2",M4866,IF(L4866="CH4",M4866*Hoja1!$C$19,BASEDEDATOS!M4866*Hoja1!$C$20)),0)</f>
        <v>0</v>
      </c>
    </row>
    <row r="4867" spans="2:14" x14ac:dyDescent="0.75">
      <c r="B4867" t="s">
        <v>863</v>
      </c>
      <c r="C4867" t="str">
        <f>Hoja1!$C$31</f>
        <v>CRUDO</v>
      </c>
      <c r="D4867" t="s">
        <v>864</v>
      </c>
      <c r="E4867" t="s">
        <v>320</v>
      </c>
      <c r="F4867" t="s">
        <v>848</v>
      </c>
      <c r="L4867" t="s">
        <v>31</v>
      </c>
      <c r="M4867">
        <f>'Venteo_Gas asociado_planta'!AN68</f>
        <v>0</v>
      </c>
      <c r="N4867">
        <f>IFERROR(IF(L4867="CO2",M4867,IF(L4867="CH4",M4867*Hoja1!$C$19,BASEDEDATOS!M4867*Hoja1!$C$20)),0)</f>
        <v>0</v>
      </c>
    </row>
    <row r="4868" spans="2:14" x14ac:dyDescent="0.75">
      <c r="B4868" t="s">
        <v>863</v>
      </c>
      <c r="C4868" t="str">
        <f>Hoja1!$C$31</f>
        <v>CRUDO</v>
      </c>
      <c r="D4868" t="s">
        <v>864</v>
      </c>
      <c r="E4868" t="s">
        <v>320</v>
      </c>
      <c r="F4868" t="s">
        <v>848</v>
      </c>
      <c r="L4868" t="s">
        <v>31</v>
      </c>
      <c r="M4868">
        <f>'Venteo_Gas asociado_planta'!AN69</f>
        <v>0</v>
      </c>
      <c r="N4868">
        <f>IFERROR(IF(L4868="CO2",M4868,IF(L4868="CH4",M4868*Hoja1!$C$19,BASEDEDATOS!M4868*Hoja1!$C$20)),0)</f>
        <v>0</v>
      </c>
    </row>
    <row r="4869" spans="2:14" x14ac:dyDescent="0.75">
      <c r="B4869" t="s">
        <v>863</v>
      </c>
      <c r="C4869" t="str">
        <f>Hoja1!$C$31</f>
        <v>CRUDO</v>
      </c>
      <c r="D4869" t="s">
        <v>864</v>
      </c>
      <c r="E4869" t="s">
        <v>320</v>
      </c>
      <c r="F4869" t="s">
        <v>848</v>
      </c>
      <c r="L4869" t="s">
        <v>31</v>
      </c>
      <c r="M4869">
        <f>'Venteo_Gas asociado_planta'!AN70</f>
        <v>0</v>
      </c>
      <c r="N4869">
        <f>IFERROR(IF(L4869="CO2",M4869,IF(L4869="CH4",M4869*Hoja1!$C$19,BASEDEDATOS!M4869*Hoja1!$C$20)),0)</f>
        <v>0</v>
      </c>
    </row>
    <row r="4870" spans="2:14" x14ac:dyDescent="0.75">
      <c r="B4870" t="s">
        <v>863</v>
      </c>
      <c r="C4870" t="str">
        <f>Hoja1!$C$31</f>
        <v>CRUDO</v>
      </c>
      <c r="D4870" t="s">
        <v>864</v>
      </c>
      <c r="E4870" t="s">
        <v>320</v>
      </c>
      <c r="F4870" t="s">
        <v>848</v>
      </c>
      <c r="L4870" t="s">
        <v>31</v>
      </c>
      <c r="M4870">
        <f>'Venteo_Gas asociado_planta'!AN71</f>
        <v>0</v>
      </c>
      <c r="N4870">
        <f>IFERROR(IF(L4870="CO2",M4870,IF(L4870="CH4",M4870*Hoja1!$C$19,BASEDEDATOS!M4870*Hoja1!$C$20)),0)</f>
        <v>0</v>
      </c>
    </row>
    <row r="4871" spans="2:14" x14ac:dyDescent="0.75">
      <c r="B4871" t="s">
        <v>863</v>
      </c>
      <c r="C4871" t="str">
        <f>Hoja1!$C$31</f>
        <v>CRUDO</v>
      </c>
      <c r="D4871" t="s">
        <v>864</v>
      </c>
      <c r="E4871" t="s">
        <v>320</v>
      </c>
      <c r="F4871" t="s">
        <v>848</v>
      </c>
      <c r="L4871" t="s">
        <v>31</v>
      </c>
      <c r="M4871">
        <f>'Venteo_Gas asociado_planta'!AN72</f>
        <v>0</v>
      </c>
      <c r="N4871">
        <f>IFERROR(IF(L4871="CO2",M4871,IF(L4871="CH4",M4871*Hoja1!$C$19,BASEDEDATOS!M4871*Hoja1!$C$20)),0)</f>
        <v>0</v>
      </c>
    </row>
    <row r="4872" spans="2:14" x14ac:dyDescent="0.75">
      <c r="B4872" t="s">
        <v>863</v>
      </c>
      <c r="C4872" t="str">
        <f>Hoja1!$C$31</f>
        <v>CRUDO</v>
      </c>
      <c r="D4872" t="s">
        <v>864</v>
      </c>
      <c r="E4872" t="s">
        <v>320</v>
      </c>
      <c r="F4872" t="s">
        <v>848</v>
      </c>
      <c r="L4872" t="s">
        <v>31</v>
      </c>
      <c r="M4872">
        <f>'Venteo_Gas asociado_planta'!AN73</f>
        <v>0</v>
      </c>
      <c r="N4872">
        <f>IFERROR(IF(L4872="CO2",M4872,IF(L4872="CH4",M4872*Hoja1!$C$19,BASEDEDATOS!M4872*Hoja1!$C$20)),0)</f>
        <v>0</v>
      </c>
    </row>
    <row r="4873" spans="2:14" x14ac:dyDescent="0.75">
      <c r="B4873" t="s">
        <v>863</v>
      </c>
      <c r="C4873" t="str">
        <f>Hoja1!$C$31</f>
        <v>CRUDO</v>
      </c>
      <c r="D4873" t="s">
        <v>864</v>
      </c>
      <c r="E4873" t="s">
        <v>320</v>
      </c>
      <c r="F4873" t="s">
        <v>848</v>
      </c>
      <c r="L4873" t="s">
        <v>31</v>
      </c>
      <c r="M4873">
        <f>'Venteo_Gas asociado_planta'!AN74</f>
        <v>0</v>
      </c>
      <c r="N4873">
        <f>IFERROR(IF(L4873="CO2",M4873,IF(L4873="CH4",M4873*Hoja1!$C$19,BASEDEDATOS!M4873*Hoja1!$C$20)),0)</f>
        <v>0</v>
      </c>
    </row>
    <row r="4874" spans="2:14" x14ac:dyDescent="0.75">
      <c r="B4874" t="s">
        <v>863</v>
      </c>
      <c r="C4874" t="str">
        <f>Hoja1!$C$31</f>
        <v>CRUDO</v>
      </c>
      <c r="D4874" t="s">
        <v>864</v>
      </c>
      <c r="E4874" t="s">
        <v>320</v>
      </c>
      <c r="F4874" t="s">
        <v>848</v>
      </c>
      <c r="L4874" t="s">
        <v>31</v>
      </c>
      <c r="M4874">
        <f>'Venteo_Gas asociado_planta'!AN75</f>
        <v>0</v>
      </c>
      <c r="N4874">
        <f>IFERROR(IF(L4874="CO2",M4874,IF(L4874="CH4",M4874*Hoja1!$C$19,BASEDEDATOS!M4874*Hoja1!$C$20)),0)</f>
        <v>0</v>
      </c>
    </row>
    <row r="4875" spans="2:14" x14ac:dyDescent="0.75">
      <c r="B4875" t="s">
        <v>863</v>
      </c>
      <c r="C4875" t="str">
        <f>Hoja1!$C$31</f>
        <v>CRUDO</v>
      </c>
      <c r="D4875" t="s">
        <v>864</v>
      </c>
      <c r="E4875" t="s">
        <v>320</v>
      </c>
      <c r="F4875" t="s">
        <v>848</v>
      </c>
      <c r="L4875" t="s">
        <v>31</v>
      </c>
      <c r="M4875">
        <f>'Venteo_Gas asociado_planta'!AN76</f>
        <v>0</v>
      </c>
      <c r="N4875">
        <f>IFERROR(IF(L4875="CO2",M4875,IF(L4875="CH4",M4875*Hoja1!$C$19,BASEDEDATOS!M4875*Hoja1!$C$20)),0)</f>
        <v>0</v>
      </c>
    </row>
    <row r="4876" spans="2:14" x14ac:dyDescent="0.75">
      <c r="B4876" t="s">
        <v>863</v>
      </c>
      <c r="C4876" t="str">
        <f>Hoja1!$C$31</f>
        <v>CRUDO</v>
      </c>
      <c r="D4876" t="s">
        <v>864</v>
      </c>
      <c r="E4876" t="s">
        <v>320</v>
      </c>
      <c r="F4876" t="s">
        <v>848</v>
      </c>
      <c r="L4876" t="s">
        <v>31</v>
      </c>
      <c r="M4876">
        <f>'Venteo_Gas asociado_planta'!AN77</f>
        <v>0</v>
      </c>
      <c r="N4876">
        <f>IFERROR(IF(L4876="CO2",M4876,IF(L4876="CH4",M4876*Hoja1!$C$19,BASEDEDATOS!M4876*Hoja1!$C$20)),0)</f>
        <v>0</v>
      </c>
    </row>
    <row r="4877" spans="2:14" x14ac:dyDescent="0.75">
      <c r="B4877" t="s">
        <v>863</v>
      </c>
      <c r="C4877" t="str">
        <f>Hoja1!$C$31</f>
        <v>CRUDO</v>
      </c>
      <c r="D4877" t="s">
        <v>864</v>
      </c>
      <c r="E4877" t="s">
        <v>320</v>
      </c>
      <c r="F4877" t="s">
        <v>848</v>
      </c>
      <c r="L4877" t="s">
        <v>31</v>
      </c>
      <c r="M4877">
        <f>'Venteo_Gas asociado_planta'!AN78</f>
        <v>0</v>
      </c>
      <c r="N4877">
        <f>IFERROR(IF(L4877="CO2",M4877,IF(L4877="CH4",M4877*Hoja1!$C$19,BASEDEDATOS!M4877*Hoja1!$C$20)),0)</f>
        <v>0</v>
      </c>
    </row>
    <row r="4878" spans="2:14" x14ac:dyDescent="0.75">
      <c r="B4878" t="s">
        <v>863</v>
      </c>
      <c r="C4878" t="str">
        <f>Hoja1!$C$31</f>
        <v>CRUDO</v>
      </c>
      <c r="D4878" t="s">
        <v>864</v>
      </c>
      <c r="E4878" t="s">
        <v>320</v>
      </c>
      <c r="F4878" t="s">
        <v>848</v>
      </c>
      <c r="L4878" t="s">
        <v>31</v>
      </c>
      <c r="M4878">
        <f>'Venteo_Gas asociado_planta'!AN79</f>
        <v>0</v>
      </c>
      <c r="N4878">
        <f>IFERROR(IF(L4878="CO2",M4878,IF(L4878="CH4",M4878*Hoja1!$C$19,BASEDEDATOS!M4878*Hoja1!$C$20)),0)</f>
        <v>0</v>
      </c>
    </row>
    <row r="4879" spans="2:14" x14ac:dyDescent="0.75">
      <c r="B4879" t="s">
        <v>863</v>
      </c>
      <c r="C4879" t="str">
        <f>Hoja1!$C$31</f>
        <v>CRUDO</v>
      </c>
      <c r="D4879" t="s">
        <v>864</v>
      </c>
      <c r="E4879" t="s">
        <v>320</v>
      </c>
      <c r="F4879" t="s">
        <v>848</v>
      </c>
      <c r="L4879" t="s">
        <v>31</v>
      </c>
      <c r="M4879">
        <f>'Venteo_Gas asociado_planta'!AN80</f>
        <v>0</v>
      </c>
      <c r="N4879">
        <f>IFERROR(IF(L4879="CO2",M4879,IF(L4879="CH4",M4879*Hoja1!$C$19,BASEDEDATOS!M4879*Hoja1!$C$20)),0)</f>
        <v>0</v>
      </c>
    </row>
    <row r="4880" spans="2:14" x14ac:dyDescent="0.75">
      <c r="B4880" t="s">
        <v>863</v>
      </c>
      <c r="C4880" t="str">
        <f>Hoja1!$C$31</f>
        <v>CRUDO</v>
      </c>
      <c r="D4880" t="s">
        <v>864</v>
      </c>
      <c r="E4880" t="s">
        <v>320</v>
      </c>
      <c r="F4880" t="s">
        <v>848</v>
      </c>
      <c r="L4880" t="s">
        <v>31</v>
      </c>
      <c r="M4880">
        <f>'Venteo_Gas asociado_planta'!AN81</f>
        <v>0</v>
      </c>
      <c r="N4880">
        <f>IFERROR(IF(L4880="CO2",M4880,IF(L4880="CH4",M4880*Hoja1!$C$19,BASEDEDATOS!M4880*Hoja1!$C$20)),0)</f>
        <v>0</v>
      </c>
    </row>
    <row r="4881" spans="2:14" x14ac:dyDescent="0.75">
      <c r="B4881" t="s">
        <v>863</v>
      </c>
      <c r="C4881" t="str">
        <f>Hoja1!$C$31</f>
        <v>CRUDO</v>
      </c>
      <c r="D4881" t="s">
        <v>864</v>
      </c>
      <c r="E4881" t="s">
        <v>320</v>
      </c>
      <c r="F4881" t="s">
        <v>848</v>
      </c>
      <c r="L4881" t="s">
        <v>31</v>
      </c>
      <c r="M4881">
        <f>'Venteo_Gas asociado_planta'!AN82</f>
        <v>0</v>
      </c>
      <c r="N4881">
        <f>IFERROR(IF(L4881="CO2",M4881,IF(L4881="CH4",M4881*Hoja1!$C$19,BASEDEDATOS!M4881*Hoja1!$C$20)),0)</f>
        <v>0</v>
      </c>
    </row>
    <row r="4882" spans="2:14" x14ac:dyDescent="0.75">
      <c r="B4882" t="s">
        <v>863</v>
      </c>
      <c r="C4882" t="str">
        <f>Hoja1!$C$31</f>
        <v>CRUDO</v>
      </c>
      <c r="D4882" t="s">
        <v>864</v>
      </c>
      <c r="E4882" t="s">
        <v>320</v>
      </c>
      <c r="F4882" t="s">
        <v>848</v>
      </c>
      <c r="L4882" t="s">
        <v>31</v>
      </c>
      <c r="M4882">
        <f>'Venteo_Gas asociado_planta'!AN83</f>
        <v>0</v>
      </c>
      <c r="N4882">
        <f>IFERROR(IF(L4882="CO2",M4882,IF(L4882="CH4",M4882*Hoja1!$C$19,BASEDEDATOS!M4882*Hoja1!$C$20)),0)</f>
        <v>0</v>
      </c>
    </row>
    <row r="4883" spans="2:14" x14ac:dyDescent="0.75">
      <c r="B4883" t="s">
        <v>863</v>
      </c>
      <c r="C4883" t="str">
        <f>Hoja1!$C$31</f>
        <v>CRUDO</v>
      </c>
      <c r="D4883" t="s">
        <v>864</v>
      </c>
      <c r="E4883" t="s">
        <v>320</v>
      </c>
      <c r="F4883" t="s">
        <v>848</v>
      </c>
      <c r="L4883" t="s">
        <v>31</v>
      </c>
      <c r="M4883">
        <f>'Venteo_Gas asociado_planta'!AN84</f>
        <v>0</v>
      </c>
      <c r="N4883">
        <f>IFERROR(IF(L4883="CO2",M4883,IF(L4883="CH4",M4883*Hoja1!$C$19,BASEDEDATOS!M4883*Hoja1!$C$20)),0)</f>
        <v>0</v>
      </c>
    </row>
    <row r="4884" spans="2:14" x14ac:dyDescent="0.75">
      <c r="B4884" t="s">
        <v>863</v>
      </c>
      <c r="C4884" t="str">
        <f>Hoja1!$C$31</f>
        <v>CRUDO</v>
      </c>
      <c r="D4884" t="s">
        <v>864</v>
      </c>
      <c r="E4884" t="s">
        <v>320</v>
      </c>
      <c r="F4884" t="s">
        <v>848</v>
      </c>
      <c r="L4884" t="s">
        <v>31</v>
      </c>
      <c r="M4884">
        <f>'Venteo_Gas asociado_planta'!AN85</f>
        <v>0</v>
      </c>
      <c r="N4884">
        <f>IFERROR(IF(L4884="CO2",M4884,IF(L4884="CH4",M4884*Hoja1!$C$19,BASEDEDATOS!M4884*Hoja1!$C$20)),0)</f>
        <v>0</v>
      </c>
    </row>
    <row r="4885" spans="2:14" x14ac:dyDescent="0.75">
      <c r="B4885" t="s">
        <v>863</v>
      </c>
      <c r="C4885" t="str">
        <f>Hoja1!$C$31</f>
        <v>CRUDO</v>
      </c>
      <c r="D4885" t="s">
        <v>864</v>
      </c>
      <c r="E4885" t="s">
        <v>320</v>
      </c>
      <c r="F4885" t="s">
        <v>848</v>
      </c>
      <c r="L4885" t="s">
        <v>31</v>
      </c>
      <c r="M4885">
        <f>'Venteo_Gas asociado_planta'!AN86</f>
        <v>0</v>
      </c>
      <c r="N4885">
        <f>IFERROR(IF(L4885="CO2",M4885,IF(L4885="CH4",M4885*Hoja1!$C$19,BASEDEDATOS!M4885*Hoja1!$C$20)),0)</f>
        <v>0</v>
      </c>
    </row>
    <row r="4886" spans="2:14" x14ac:dyDescent="0.75">
      <c r="B4886" t="s">
        <v>863</v>
      </c>
      <c r="C4886" t="str">
        <f>Hoja1!$C$31</f>
        <v>CRUDO</v>
      </c>
      <c r="D4886" t="s">
        <v>864</v>
      </c>
      <c r="E4886" t="s">
        <v>320</v>
      </c>
      <c r="F4886" t="s">
        <v>848</v>
      </c>
      <c r="L4886" t="s">
        <v>31</v>
      </c>
      <c r="M4886">
        <f>'Venteo_Gas asociado_planta'!AN87</f>
        <v>0</v>
      </c>
      <c r="N4886">
        <f>IFERROR(IF(L4886="CO2",M4886,IF(L4886="CH4",M4886*Hoja1!$C$19,BASEDEDATOS!M4886*Hoja1!$C$20)),0)</f>
        <v>0</v>
      </c>
    </row>
    <row r="4887" spans="2:14" x14ac:dyDescent="0.75">
      <c r="B4887" t="s">
        <v>863</v>
      </c>
      <c r="C4887" t="str">
        <f>Hoja1!$C$31</f>
        <v>CRUDO</v>
      </c>
      <c r="D4887" t="s">
        <v>864</v>
      </c>
      <c r="E4887" t="s">
        <v>320</v>
      </c>
      <c r="F4887" t="s">
        <v>848</v>
      </c>
      <c r="L4887" t="s">
        <v>31</v>
      </c>
      <c r="M4887">
        <f>'Venteo_Gas asociado_planta'!AN88</f>
        <v>0</v>
      </c>
      <c r="N4887">
        <f>IFERROR(IF(L4887="CO2",M4887,IF(L4887="CH4",M4887*Hoja1!$C$19,BASEDEDATOS!M4887*Hoja1!$C$20)),0)</f>
        <v>0</v>
      </c>
    </row>
    <row r="4888" spans="2:14" x14ac:dyDescent="0.75">
      <c r="B4888" t="s">
        <v>863</v>
      </c>
      <c r="C4888" t="str">
        <f>Hoja1!$C$31</f>
        <v>CRUDO</v>
      </c>
      <c r="D4888" t="s">
        <v>864</v>
      </c>
      <c r="E4888" t="s">
        <v>320</v>
      </c>
      <c r="F4888" t="s">
        <v>848</v>
      </c>
      <c r="L4888" t="s">
        <v>31</v>
      </c>
      <c r="M4888">
        <f>'Venteo_Gas asociado_planta'!AN89</f>
        <v>0</v>
      </c>
      <c r="N4888">
        <f>IFERROR(IF(L4888="CO2",M4888,IF(L4888="CH4",M4888*Hoja1!$C$19,BASEDEDATOS!M4888*Hoja1!$C$20)),0)</f>
        <v>0</v>
      </c>
    </row>
    <row r="4889" spans="2:14" x14ac:dyDescent="0.75">
      <c r="B4889" t="s">
        <v>863</v>
      </c>
      <c r="C4889" t="str">
        <f>Hoja1!$C$31</f>
        <v>CRUDO</v>
      </c>
      <c r="D4889" t="s">
        <v>864</v>
      </c>
      <c r="E4889" t="s">
        <v>320</v>
      </c>
      <c r="F4889" t="s">
        <v>848</v>
      </c>
      <c r="L4889" t="s">
        <v>31</v>
      </c>
      <c r="M4889">
        <f>'Venteo_Gas asociado_planta'!AN90</f>
        <v>0</v>
      </c>
      <c r="N4889">
        <f>IFERROR(IF(L4889="CO2",M4889,IF(L4889="CH4",M4889*Hoja1!$C$19,BASEDEDATOS!M4889*Hoja1!$C$20)),0)</f>
        <v>0</v>
      </c>
    </row>
    <row r="4890" spans="2:14" x14ac:dyDescent="0.75">
      <c r="B4890" t="s">
        <v>863</v>
      </c>
      <c r="C4890" t="str">
        <f>Hoja1!$C$31</f>
        <v>CRUDO</v>
      </c>
      <c r="D4890" t="s">
        <v>864</v>
      </c>
      <c r="E4890" t="s">
        <v>320</v>
      </c>
      <c r="F4890" t="s">
        <v>848</v>
      </c>
      <c r="L4890" t="s">
        <v>31</v>
      </c>
      <c r="M4890">
        <f>'Venteo_Gas asociado_planta'!AN91</f>
        <v>0</v>
      </c>
      <c r="N4890">
        <f>IFERROR(IF(L4890="CO2",M4890,IF(L4890="CH4",M4890*Hoja1!$C$19,BASEDEDATOS!M4890*Hoja1!$C$20)),0)</f>
        <v>0</v>
      </c>
    </row>
    <row r="4891" spans="2:14" x14ac:dyDescent="0.75">
      <c r="B4891" t="s">
        <v>863</v>
      </c>
      <c r="C4891" t="str">
        <f>Hoja1!$C$31</f>
        <v>CRUDO</v>
      </c>
      <c r="D4891" t="s">
        <v>864</v>
      </c>
      <c r="E4891" t="s">
        <v>320</v>
      </c>
      <c r="F4891" t="s">
        <v>848</v>
      </c>
      <c r="L4891" t="s">
        <v>31</v>
      </c>
      <c r="M4891">
        <f>'Venteo_Gas asociado_planta'!AN92</f>
        <v>0</v>
      </c>
      <c r="N4891">
        <f>IFERROR(IF(L4891="CO2",M4891,IF(L4891="CH4",M4891*Hoja1!$C$19,BASEDEDATOS!M4891*Hoja1!$C$20)),0)</f>
        <v>0</v>
      </c>
    </row>
    <row r="4892" spans="2:14" x14ac:dyDescent="0.75">
      <c r="B4892" t="s">
        <v>863</v>
      </c>
      <c r="C4892" t="str">
        <f>Hoja1!$C$31</f>
        <v>CRUDO</v>
      </c>
      <c r="D4892" t="s">
        <v>864</v>
      </c>
      <c r="E4892" t="s">
        <v>320</v>
      </c>
      <c r="F4892" t="s">
        <v>848</v>
      </c>
      <c r="L4892" t="s">
        <v>31</v>
      </c>
      <c r="M4892">
        <f>'Venteo_Gas asociado_planta'!AN93</f>
        <v>0</v>
      </c>
      <c r="N4892">
        <f>IFERROR(IF(L4892="CO2",M4892,IF(L4892="CH4",M4892*Hoja1!$C$19,BASEDEDATOS!M4892*Hoja1!$C$20)),0)</f>
        <v>0</v>
      </c>
    </row>
    <row r="4893" spans="2:14" x14ac:dyDescent="0.75">
      <c r="B4893" t="s">
        <v>863</v>
      </c>
      <c r="C4893" t="str">
        <f>Hoja1!$C$31</f>
        <v>CRUDO</v>
      </c>
      <c r="D4893" t="s">
        <v>864</v>
      </c>
      <c r="E4893" t="s">
        <v>320</v>
      </c>
      <c r="F4893" t="s">
        <v>848</v>
      </c>
      <c r="L4893" t="s">
        <v>31</v>
      </c>
      <c r="M4893">
        <f>'Venteo_Gas asociado_planta'!AN94</f>
        <v>0</v>
      </c>
      <c r="N4893">
        <f>IFERROR(IF(L4893="CO2",M4893,IF(L4893="CH4",M4893*Hoja1!$C$19,BASEDEDATOS!M4893*Hoja1!$C$20)),0)</f>
        <v>0</v>
      </c>
    </row>
    <row r="4894" spans="2:14" x14ac:dyDescent="0.75">
      <c r="B4894" t="s">
        <v>863</v>
      </c>
      <c r="C4894" t="str">
        <f>Hoja1!$C$31</f>
        <v>CRUDO</v>
      </c>
      <c r="D4894" t="s">
        <v>864</v>
      </c>
      <c r="E4894" t="s">
        <v>320</v>
      </c>
      <c r="F4894" t="s">
        <v>848</v>
      </c>
      <c r="L4894" t="s">
        <v>31</v>
      </c>
      <c r="M4894">
        <f>'Venteo_Gas asociado_planta'!AN95</f>
        <v>0</v>
      </c>
      <c r="N4894">
        <f>IFERROR(IF(L4894="CO2",M4894,IF(L4894="CH4",M4894*Hoja1!$C$19,BASEDEDATOS!M4894*Hoja1!$C$20)),0)</f>
        <v>0</v>
      </c>
    </row>
    <row r="4895" spans="2:14" x14ac:dyDescent="0.75">
      <c r="B4895" t="s">
        <v>863</v>
      </c>
      <c r="C4895" t="str">
        <f>Hoja1!$C$31</f>
        <v>CRUDO</v>
      </c>
      <c r="D4895" t="s">
        <v>864</v>
      </c>
      <c r="E4895" t="s">
        <v>320</v>
      </c>
      <c r="F4895" t="s">
        <v>848</v>
      </c>
      <c r="L4895" t="s">
        <v>31</v>
      </c>
      <c r="M4895">
        <f>'Venteo_Gas asociado_planta'!AN96</f>
        <v>0</v>
      </c>
      <c r="N4895">
        <f>IFERROR(IF(L4895="CO2",M4895,IF(L4895="CH4",M4895*Hoja1!$C$19,BASEDEDATOS!M4895*Hoja1!$C$20)),0)</f>
        <v>0</v>
      </c>
    </row>
    <row r="4896" spans="2:14" x14ac:dyDescent="0.75">
      <c r="B4896" t="s">
        <v>863</v>
      </c>
      <c r="C4896" t="str">
        <f>Hoja1!$C$31</f>
        <v>CRUDO</v>
      </c>
      <c r="D4896" t="s">
        <v>864</v>
      </c>
      <c r="E4896" t="s">
        <v>320</v>
      </c>
      <c r="F4896" t="s">
        <v>848</v>
      </c>
      <c r="L4896" t="s">
        <v>31</v>
      </c>
      <c r="M4896">
        <f>'Venteo_Gas asociado_planta'!AN97</f>
        <v>0</v>
      </c>
      <c r="N4896">
        <f>IFERROR(IF(L4896="CO2",M4896,IF(L4896="CH4",M4896*Hoja1!$C$19,BASEDEDATOS!M4896*Hoja1!$C$20)),0)</f>
        <v>0</v>
      </c>
    </row>
    <row r="4897" spans="2:14" x14ac:dyDescent="0.75">
      <c r="B4897" t="s">
        <v>863</v>
      </c>
      <c r="C4897" t="str">
        <f>Hoja1!$C$31</f>
        <v>CRUDO</v>
      </c>
      <c r="D4897" t="s">
        <v>864</v>
      </c>
      <c r="E4897" t="s">
        <v>320</v>
      </c>
      <c r="F4897" t="s">
        <v>848</v>
      </c>
      <c r="L4897" t="s">
        <v>31</v>
      </c>
      <c r="M4897">
        <f>'Venteo_Gas asociado_planta'!AN98</f>
        <v>0</v>
      </c>
      <c r="N4897">
        <f>IFERROR(IF(L4897="CO2",M4897,IF(L4897="CH4",M4897*Hoja1!$C$19,BASEDEDATOS!M4897*Hoja1!$C$20)),0)</f>
        <v>0</v>
      </c>
    </row>
    <row r="4898" spans="2:14" x14ac:dyDescent="0.75">
      <c r="B4898" t="s">
        <v>863</v>
      </c>
      <c r="C4898" t="str">
        <f>Hoja1!$C$31</f>
        <v>CRUDO</v>
      </c>
      <c r="D4898" t="s">
        <v>864</v>
      </c>
      <c r="E4898" t="s">
        <v>320</v>
      </c>
      <c r="F4898" t="s">
        <v>848</v>
      </c>
      <c r="L4898" t="s">
        <v>31</v>
      </c>
      <c r="M4898">
        <f>'Venteo_Gas asociado_planta'!AN99</f>
        <v>0</v>
      </c>
      <c r="N4898">
        <f>IFERROR(IF(L4898="CO2",M4898,IF(L4898="CH4",M4898*Hoja1!$C$19,BASEDEDATOS!M4898*Hoja1!$C$20)),0)</f>
        <v>0</v>
      </c>
    </row>
    <row r="4899" spans="2:14" x14ac:dyDescent="0.75">
      <c r="B4899" t="s">
        <v>863</v>
      </c>
      <c r="C4899" t="str">
        <f>Hoja1!$C$31</f>
        <v>CRUDO</v>
      </c>
      <c r="D4899" t="s">
        <v>864</v>
      </c>
      <c r="E4899" t="s">
        <v>320</v>
      </c>
      <c r="F4899" t="s">
        <v>848</v>
      </c>
      <c r="L4899" t="s">
        <v>31</v>
      </c>
      <c r="M4899">
        <f>'Venteo_Gas asociado_planta'!AN100</f>
        <v>0</v>
      </c>
      <c r="N4899">
        <f>IFERROR(IF(L4899="CO2",M4899,IF(L4899="CH4",M4899*Hoja1!$C$19,BASEDEDATOS!M4899*Hoja1!$C$20)),0)</f>
        <v>0</v>
      </c>
    </row>
    <row r="4900" spans="2:14" x14ac:dyDescent="0.75">
      <c r="B4900" t="s">
        <v>863</v>
      </c>
      <c r="C4900" t="str">
        <f>Hoja1!$C$31</f>
        <v>CRUDO</v>
      </c>
      <c r="D4900" t="s">
        <v>864</v>
      </c>
      <c r="E4900" t="s">
        <v>320</v>
      </c>
      <c r="F4900" t="s">
        <v>848</v>
      </c>
      <c r="L4900" t="s">
        <v>31</v>
      </c>
      <c r="M4900">
        <f>'Venteo_Gas asociado_planta'!AN101</f>
        <v>0</v>
      </c>
      <c r="N4900">
        <f>IFERROR(IF(L4900="CO2",M4900,IF(L4900="CH4",M4900*Hoja1!$C$19,BASEDEDATOS!M4900*Hoja1!$C$20)),0)</f>
        <v>0</v>
      </c>
    </row>
    <row r="4901" spans="2:14" x14ac:dyDescent="0.75">
      <c r="B4901" t="s">
        <v>863</v>
      </c>
      <c r="C4901" t="str">
        <f>Hoja1!$C$31</f>
        <v>CRUDO</v>
      </c>
      <c r="D4901" t="s">
        <v>864</v>
      </c>
      <c r="E4901" t="s">
        <v>320</v>
      </c>
      <c r="F4901" t="s">
        <v>848</v>
      </c>
      <c r="L4901" t="s">
        <v>31</v>
      </c>
      <c r="M4901">
        <f>'Venteo_Gas asociado_planta'!AN102</f>
        <v>0</v>
      </c>
      <c r="N4901">
        <f>IFERROR(IF(L4901="CO2",M4901,IF(L4901="CH4",M4901*Hoja1!$C$19,BASEDEDATOS!M4901*Hoja1!$C$20)),0)</f>
        <v>0</v>
      </c>
    </row>
    <row r="4902" spans="2:14" x14ac:dyDescent="0.75">
      <c r="B4902" t="s">
        <v>863</v>
      </c>
      <c r="C4902" t="str">
        <f>Hoja1!$C$31</f>
        <v>CRUDO</v>
      </c>
      <c r="D4902" t="s">
        <v>864</v>
      </c>
      <c r="E4902" t="s">
        <v>320</v>
      </c>
      <c r="F4902" t="s">
        <v>848</v>
      </c>
      <c r="L4902" t="s">
        <v>31</v>
      </c>
      <c r="M4902">
        <f>'Venteo_Gas asociado_planta'!AN103</f>
        <v>0</v>
      </c>
      <c r="N4902">
        <f>IFERROR(IF(L4902="CO2",M4902,IF(L4902="CH4",M4902*Hoja1!$C$19,BASEDEDATOS!M4902*Hoja1!$C$20)),0)</f>
        <v>0</v>
      </c>
    </row>
    <row r="4903" spans="2:14" x14ac:dyDescent="0.75">
      <c r="B4903" t="s">
        <v>863</v>
      </c>
      <c r="C4903" t="str">
        <f>Hoja1!$C$31</f>
        <v>CRUDO</v>
      </c>
      <c r="D4903" t="s">
        <v>864</v>
      </c>
      <c r="E4903" t="s">
        <v>320</v>
      </c>
      <c r="F4903" t="s">
        <v>848</v>
      </c>
      <c r="L4903" t="s">
        <v>31</v>
      </c>
      <c r="M4903">
        <f>'Venteo_Gas asociado_planta'!AN104</f>
        <v>0</v>
      </c>
      <c r="N4903">
        <f>IFERROR(IF(L4903="CO2",M4903,IF(L4903="CH4",M4903*Hoja1!$C$19,BASEDEDATOS!M4903*Hoja1!$C$20)),0)</f>
        <v>0</v>
      </c>
    </row>
    <row r="4904" spans="2:14" x14ac:dyDescent="0.75">
      <c r="B4904" t="s">
        <v>863</v>
      </c>
      <c r="C4904" t="str">
        <f>Hoja1!$C$31</f>
        <v>CRUDO</v>
      </c>
      <c r="D4904" t="s">
        <v>864</v>
      </c>
      <c r="E4904" t="s">
        <v>320</v>
      </c>
      <c r="F4904" t="s">
        <v>848</v>
      </c>
      <c r="L4904" t="s">
        <v>31</v>
      </c>
      <c r="M4904">
        <f>'Venteo_Gas asociado_planta'!AN105</f>
        <v>0</v>
      </c>
      <c r="N4904">
        <f>IFERROR(IF(L4904="CO2",M4904,IF(L4904="CH4",M4904*Hoja1!$C$19,BASEDEDATOS!M4904*Hoja1!$C$20)),0)</f>
        <v>0</v>
      </c>
    </row>
    <row r="4905" spans="2:14" x14ac:dyDescent="0.75">
      <c r="B4905" t="s">
        <v>863</v>
      </c>
      <c r="C4905" t="str">
        <f>Hoja1!$C$31</f>
        <v>CRUDO</v>
      </c>
      <c r="D4905" t="s">
        <v>864</v>
      </c>
      <c r="E4905" t="s">
        <v>320</v>
      </c>
      <c r="F4905" t="s">
        <v>848</v>
      </c>
      <c r="L4905" t="s">
        <v>31</v>
      </c>
      <c r="M4905">
        <f>'Venteo_Gas asociado_planta'!AN106</f>
        <v>0</v>
      </c>
      <c r="N4905">
        <f>IFERROR(IF(L4905="CO2",M4905,IF(L4905="CH4",M4905*Hoja1!$C$19,BASEDEDATOS!M4905*Hoja1!$C$20)),0)</f>
        <v>0</v>
      </c>
    </row>
    <row r="4906" spans="2:14" x14ac:dyDescent="0.75">
      <c r="B4906" t="s">
        <v>863</v>
      </c>
      <c r="C4906" t="str">
        <f>Hoja1!$C$31</f>
        <v>CRUDO</v>
      </c>
      <c r="D4906" t="s">
        <v>864</v>
      </c>
      <c r="E4906" t="s">
        <v>320</v>
      </c>
      <c r="F4906" t="s">
        <v>848</v>
      </c>
      <c r="L4906" t="s">
        <v>31</v>
      </c>
      <c r="M4906">
        <f>'Venteo_Gas asociado_planta'!AN107</f>
        <v>0</v>
      </c>
      <c r="N4906">
        <f>IFERROR(IF(L4906="CO2",M4906,IF(L4906="CH4",M4906*Hoja1!$C$19,BASEDEDATOS!M4906*Hoja1!$C$20)),0)</f>
        <v>0</v>
      </c>
    </row>
    <row r="4907" spans="2:14" x14ac:dyDescent="0.75">
      <c r="B4907" t="s">
        <v>863</v>
      </c>
      <c r="C4907" t="str">
        <f>Hoja1!$C$31</f>
        <v>CRUDO</v>
      </c>
      <c r="D4907" t="s">
        <v>864</v>
      </c>
      <c r="E4907" t="s">
        <v>320</v>
      </c>
      <c r="F4907" t="s">
        <v>848</v>
      </c>
      <c r="L4907" t="s">
        <v>31</v>
      </c>
      <c r="M4907">
        <f>'Venteo_Gas asociado_planta'!AN108</f>
        <v>0</v>
      </c>
      <c r="N4907">
        <f>IFERROR(IF(L4907="CO2",M4907,IF(L4907="CH4",M4907*Hoja1!$C$19,BASEDEDATOS!M4907*Hoja1!$C$20)),0)</f>
        <v>0</v>
      </c>
    </row>
    <row r="4908" spans="2:14" x14ac:dyDescent="0.75">
      <c r="B4908" t="s">
        <v>863</v>
      </c>
      <c r="C4908" t="str">
        <f>Hoja1!$C$31</f>
        <v>CRUDO</v>
      </c>
      <c r="D4908" t="s">
        <v>864</v>
      </c>
      <c r="E4908" t="s">
        <v>320</v>
      </c>
      <c r="F4908" t="s">
        <v>848</v>
      </c>
      <c r="L4908" t="s">
        <v>31</v>
      </c>
      <c r="M4908">
        <f>'Venteo_Gas asociado_planta'!AN109</f>
        <v>0</v>
      </c>
      <c r="N4908">
        <f>IFERROR(IF(L4908="CO2",M4908,IF(L4908="CH4",M4908*Hoja1!$C$19,BASEDEDATOS!M4908*Hoja1!$C$20)),0)</f>
        <v>0</v>
      </c>
    </row>
    <row r="4909" spans="2:14" x14ac:dyDescent="0.75">
      <c r="B4909" t="s">
        <v>863</v>
      </c>
      <c r="C4909" t="str">
        <f>Hoja1!$C$31</f>
        <v>CRUDO</v>
      </c>
      <c r="D4909" t="s">
        <v>864</v>
      </c>
      <c r="E4909" t="s">
        <v>320</v>
      </c>
      <c r="F4909" t="s">
        <v>848</v>
      </c>
      <c r="L4909" t="s">
        <v>31</v>
      </c>
      <c r="M4909">
        <f>'Venteo_Gas asociado_planta'!AN110</f>
        <v>0</v>
      </c>
      <c r="N4909">
        <f>IFERROR(IF(L4909="CO2",M4909,IF(L4909="CH4",M4909*Hoja1!$C$19,BASEDEDATOS!M4909*Hoja1!$C$20)),0)</f>
        <v>0</v>
      </c>
    </row>
    <row r="4910" spans="2:14" x14ac:dyDescent="0.75">
      <c r="B4910" t="s">
        <v>863</v>
      </c>
      <c r="C4910" t="str">
        <f>Hoja1!$C$31</f>
        <v>CRUDO</v>
      </c>
      <c r="D4910" t="s">
        <v>864</v>
      </c>
      <c r="E4910" t="s">
        <v>320</v>
      </c>
      <c r="F4910" t="s">
        <v>848</v>
      </c>
      <c r="L4910" t="s">
        <v>31</v>
      </c>
      <c r="M4910">
        <f>'Venteo_Gas asociado_planta'!AN111</f>
        <v>0</v>
      </c>
      <c r="N4910">
        <f>IFERROR(IF(L4910="CO2",M4910,IF(L4910="CH4",M4910*Hoja1!$C$19,BASEDEDATOS!M4910*Hoja1!$C$20)),0)</f>
        <v>0</v>
      </c>
    </row>
    <row r="4911" spans="2:14" x14ac:dyDescent="0.75">
      <c r="B4911" t="s">
        <v>863</v>
      </c>
      <c r="C4911" t="str">
        <f>Hoja1!$C$31</f>
        <v>CRUDO</v>
      </c>
      <c r="D4911" t="s">
        <v>864</v>
      </c>
      <c r="E4911" t="s">
        <v>320</v>
      </c>
      <c r="F4911" t="s">
        <v>848</v>
      </c>
      <c r="L4911" t="s">
        <v>31</v>
      </c>
      <c r="M4911">
        <f>'Venteo_Gas asociado_planta'!AN112</f>
        <v>0</v>
      </c>
      <c r="N4911">
        <f>IFERROR(IF(L4911="CO2",M4911,IF(L4911="CH4",M4911*Hoja1!$C$19,BASEDEDATOS!M4911*Hoja1!$C$20)),0)</f>
        <v>0</v>
      </c>
    </row>
    <row r="4912" spans="2:14" x14ac:dyDescent="0.75">
      <c r="B4912" t="s">
        <v>863</v>
      </c>
      <c r="C4912" t="str">
        <f>Hoja1!$C$31</f>
        <v>CRUDO</v>
      </c>
      <c r="D4912" t="s">
        <v>864</v>
      </c>
      <c r="E4912" t="s">
        <v>320</v>
      </c>
      <c r="F4912" t="s">
        <v>848</v>
      </c>
      <c r="L4912" t="s">
        <v>31</v>
      </c>
      <c r="M4912">
        <f>'Venteo_Gas asociado_planta'!AN113</f>
        <v>0</v>
      </c>
      <c r="N4912">
        <f>IFERROR(IF(L4912="CO2",M4912,IF(L4912="CH4",M4912*Hoja1!$C$19,BASEDEDATOS!M4912*Hoja1!$C$20)),0)</f>
        <v>0</v>
      </c>
    </row>
    <row r="4913" spans="2:14" x14ac:dyDescent="0.75">
      <c r="B4913" t="s">
        <v>863</v>
      </c>
      <c r="C4913" t="str">
        <f>Hoja1!$C$31</f>
        <v>CRUDO</v>
      </c>
      <c r="D4913" t="s">
        <v>864</v>
      </c>
      <c r="E4913" t="s">
        <v>320</v>
      </c>
      <c r="F4913" t="s">
        <v>848</v>
      </c>
      <c r="L4913" t="s">
        <v>31</v>
      </c>
      <c r="M4913">
        <f>'Venteo_Gas asociado_planta'!AN114</f>
        <v>0</v>
      </c>
      <c r="N4913">
        <f>IFERROR(IF(L4913="CO2",M4913,IF(L4913="CH4",M4913*Hoja1!$C$19,BASEDEDATOS!M4913*Hoja1!$C$20)),0)</f>
        <v>0</v>
      </c>
    </row>
    <row r="4914" spans="2:14" x14ac:dyDescent="0.75">
      <c r="B4914" t="s">
        <v>863</v>
      </c>
      <c r="C4914" t="str">
        <f>Hoja1!$C$31</f>
        <v>CRUDO</v>
      </c>
      <c r="D4914" t="s">
        <v>864</v>
      </c>
      <c r="E4914" t="s">
        <v>320</v>
      </c>
      <c r="F4914" t="s">
        <v>848</v>
      </c>
      <c r="L4914" t="s">
        <v>31</v>
      </c>
      <c r="M4914">
        <f>'Venteo_Gas asociado_planta'!AN115</f>
        <v>0</v>
      </c>
      <c r="N4914">
        <f>IFERROR(IF(L4914="CO2",M4914,IF(L4914="CH4",M4914*Hoja1!$C$19,BASEDEDATOS!M4914*Hoja1!$C$20)),0)</f>
        <v>0</v>
      </c>
    </row>
    <row r="4915" spans="2:14" x14ac:dyDescent="0.75">
      <c r="B4915" t="s">
        <v>863</v>
      </c>
      <c r="C4915" t="str">
        <f>Hoja1!$C$31</f>
        <v>CRUDO</v>
      </c>
      <c r="D4915" t="s">
        <v>864</v>
      </c>
      <c r="E4915" t="s">
        <v>320</v>
      </c>
      <c r="F4915" t="s">
        <v>848</v>
      </c>
      <c r="L4915" t="s">
        <v>31</v>
      </c>
      <c r="M4915">
        <f>'Venteo_Gas asociado_planta'!AN116</f>
        <v>0</v>
      </c>
      <c r="N4915">
        <f>IFERROR(IF(L4915="CO2",M4915,IF(L4915="CH4",M4915*Hoja1!$C$19,BASEDEDATOS!M4915*Hoja1!$C$20)),0)</f>
        <v>0</v>
      </c>
    </row>
    <row r="4916" spans="2:14" x14ac:dyDescent="0.75">
      <c r="B4916" t="s">
        <v>863</v>
      </c>
      <c r="C4916" t="str">
        <f>Hoja1!$C$31</f>
        <v>CRUDO</v>
      </c>
      <c r="D4916" t="s">
        <v>864</v>
      </c>
      <c r="E4916" t="s">
        <v>320</v>
      </c>
      <c r="F4916" t="s">
        <v>848</v>
      </c>
      <c r="L4916" t="s">
        <v>31</v>
      </c>
      <c r="M4916">
        <f>'Venteo_Gas asociado_planta'!AN117</f>
        <v>0</v>
      </c>
      <c r="N4916">
        <f>IFERROR(IF(L4916="CO2",M4916,IF(L4916="CH4",M4916*Hoja1!$C$19,BASEDEDATOS!M4916*Hoja1!$C$20)),0)</f>
        <v>0</v>
      </c>
    </row>
    <row r="4917" spans="2:14" x14ac:dyDescent="0.75">
      <c r="B4917" t="s">
        <v>863</v>
      </c>
      <c r="C4917" t="str">
        <f>Hoja1!$C$31</f>
        <v>CRUDO</v>
      </c>
      <c r="D4917" t="s">
        <v>864</v>
      </c>
      <c r="E4917" t="s">
        <v>320</v>
      </c>
      <c r="F4917" t="s">
        <v>848</v>
      </c>
      <c r="L4917" t="s">
        <v>31</v>
      </c>
      <c r="M4917">
        <f>'Venteo_Gas asociado_planta'!AN118</f>
        <v>0</v>
      </c>
      <c r="N4917">
        <f>IFERROR(IF(L4917="CO2",M4917,IF(L4917="CH4",M4917*Hoja1!$C$19,BASEDEDATOS!M4917*Hoja1!$C$20)),0)</f>
        <v>0</v>
      </c>
    </row>
    <row r="4918" spans="2:14" x14ac:dyDescent="0.75">
      <c r="B4918" t="s">
        <v>863</v>
      </c>
      <c r="C4918" t="str">
        <f>Hoja1!$C$31</f>
        <v>CRUDO</v>
      </c>
      <c r="D4918" t="s">
        <v>864</v>
      </c>
      <c r="E4918" t="s">
        <v>320</v>
      </c>
      <c r="F4918" t="s">
        <v>848</v>
      </c>
      <c r="L4918" t="s">
        <v>31</v>
      </c>
      <c r="M4918">
        <f>'Venteo_Gas asociado_planta'!AN119</f>
        <v>0</v>
      </c>
      <c r="N4918">
        <f>IFERROR(IF(L4918="CO2",M4918,IF(L4918="CH4",M4918*Hoja1!$C$19,BASEDEDATOS!M4918*Hoja1!$C$20)),0)</f>
        <v>0</v>
      </c>
    </row>
    <row r="4919" spans="2:14" x14ac:dyDescent="0.75">
      <c r="B4919" t="s">
        <v>863</v>
      </c>
      <c r="C4919" t="str">
        <f>Hoja1!$C$31</f>
        <v>CRUDO</v>
      </c>
      <c r="D4919" t="s">
        <v>864</v>
      </c>
      <c r="E4919" t="s">
        <v>320</v>
      </c>
      <c r="F4919" t="s">
        <v>848</v>
      </c>
      <c r="L4919" t="s">
        <v>31</v>
      </c>
      <c r="M4919">
        <f>'Venteo_Gas asociado_planta'!AN120</f>
        <v>0</v>
      </c>
      <c r="N4919">
        <f>IFERROR(IF(L4919="CO2",M4919,IF(L4919="CH4",M4919*Hoja1!$C$19,BASEDEDATOS!M4919*Hoja1!$C$20)),0)</f>
        <v>0</v>
      </c>
    </row>
    <row r="4920" spans="2:14" x14ac:dyDescent="0.75">
      <c r="B4920" t="s">
        <v>863</v>
      </c>
      <c r="C4920" t="str">
        <f>Hoja1!$C$31</f>
        <v>CRUDO</v>
      </c>
      <c r="D4920" t="s">
        <v>864</v>
      </c>
      <c r="E4920" t="s">
        <v>320</v>
      </c>
      <c r="F4920" t="s">
        <v>848</v>
      </c>
      <c r="L4920" t="s">
        <v>31</v>
      </c>
      <c r="M4920">
        <f>'Venteo_Gas asociado_planta'!AN121</f>
        <v>0</v>
      </c>
      <c r="N4920">
        <f>IFERROR(IF(L4920="CO2",M4920,IF(L4920="CH4",M4920*Hoja1!$C$19,BASEDEDATOS!M4920*Hoja1!$C$20)),0)</f>
        <v>0</v>
      </c>
    </row>
    <row r="4921" spans="2:14" x14ac:dyDescent="0.75">
      <c r="B4921" t="s">
        <v>863</v>
      </c>
      <c r="C4921" t="str">
        <f>Hoja1!$C$31</f>
        <v>CRUDO</v>
      </c>
      <c r="D4921" t="s">
        <v>864</v>
      </c>
      <c r="E4921" t="s">
        <v>320</v>
      </c>
      <c r="F4921" t="s">
        <v>848</v>
      </c>
      <c r="L4921" t="s">
        <v>31</v>
      </c>
      <c r="M4921">
        <f>'Venteo_Gas asociado_planta'!AN122</f>
        <v>0</v>
      </c>
      <c r="N4921">
        <f>IFERROR(IF(L4921="CO2",M4921,IF(L4921="CH4",M4921*Hoja1!$C$19,BASEDEDATOS!M4921*Hoja1!$C$20)),0)</f>
        <v>0</v>
      </c>
    </row>
    <row r="4922" spans="2:14" x14ac:dyDescent="0.75">
      <c r="B4922" t="s">
        <v>863</v>
      </c>
      <c r="C4922" t="str">
        <f>Hoja1!$C$31</f>
        <v>CRUDO</v>
      </c>
      <c r="D4922" t="s">
        <v>864</v>
      </c>
      <c r="E4922" t="s">
        <v>320</v>
      </c>
      <c r="F4922" t="s">
        <v>848</v>
      </c>
      <c r="L4922" t="s">
        <v>31</v>
      </c>
      <c r="M4922">
        <f>'Venteo_Gas asociado_planta'!AN123</f>
        <v>0</v>
      </c>
      <c r="N4922">
        <f>IFERROR(IF(L4922="CO2",M4922,IF(L4922="CH4",M4922*Hoja1!$C$19,BASEDEDATOS!M4922*Hoja1!$C$20)),0)</f>
        <v>0</v>
      </c>
    </row>
    <row r="4923" spans="2:14" x14ac:dyDescent="0.75">
      <c r="B4923" t="s">
        <v>863</v>
      </c>
      <c r="C4923" t="str">
        <f>Hoja1!$C$31</f>
        <v>CRUDO</v>
      </c>
      <c r="D4923" t="s">
        <v>864</v>
      </c>
      <c r="E4923" t="s">
        <v>320</v>
      </c>
      <c r="F4923" t="s">
        <v>848</v>
      </c>
      <c r="L4923" t="s">
        <v>31</v>
      </c>
      <c r="M4923">
        <f>'Venteo_Gas asociado_planta'!AN124</f>
        <v>0</v>
      </c>
      <c r="N4923">
        <f>IFERROR(IF(L4923="CO2",M4923,IF(L4923="CH4",M4923*Hoja1!$C$19,BASEDEDATOS!M4923*Hoja1!$C$20)),0)</f>
        <v>0</v>
      </c>
    </row>
    <row r="4924" spans="2:14" x14ac:dyDescent="0.75">
      <c r="B4924" t="s">
        <v>863</v>
      </c>
      <c r="C4924" t="str">
        <f>Hoja1!$C$31</f>
        <v>CRUDO</v>
      </c>
      <c r="D4924" t="s">
        <v>864</v>
      </c>
      <c r="E4924" t="s">
        <v>320</v>
      </c>
      <c r="F4924" t="s">
        <v>848</v>
      </c>
      <c r="L4924" t="s">
        <v>31</v>
      </c>
      <c r="M4924">
        <f>'Venteo_Gas asociado_planta'!AN125</f>
        <v>0</v>
      </c>
      <c r="N4924">
        <f>IFERROR(IF(L4924="CO2",M4924,IF(L4924="CH4",M4924*Hoja1!$C$19,BASEDEDATOS!M4924*Hoja1!$C$20)),0)</f>
        <v>0</v>
      </c>
    </row>
    <row r="4925" spans="2:14" x14ac:dyDescent="0.75">
      <c r="B4925" t="s">
        <v>863</v>
      </c>
      <c r="C4925" t="str">
        <f>Hoja1!$C$31</f>
        <v>CRUDO</v>
      </c>
      <c r="D4925" t="s">
        <v>864</v>
      </c>
      <c r="E4925" t="s">
        <v>320</v>
      </c>
      <c r="F4925" t="s">
        <v>848</v>
      </c>
      <c r="L4925" t="s">
        <v>31</v>
      </c>
      <c r="M4925">
        <f>'Venteo_Gas asociado_planta'!AN126</f>
        <v>0</v>
      </c>
      <c r="N4925">
        <f>IFERROR(IF(L4925="CO2",M4925,IF(L4925="CH4",M4925*Hoja1!$C$19,BASEDEDATOS!M4925*Hoja1!$C$20)),0)</f>
        <v>0</v>
      </c>
    </row>
    <row r="4926" spans="2:14" x14ac:dyDescent="0.75">
      <c r="B4926" t="s">
        <v>863</v>
      </c>
      <c r="C4926" t="str">
        <f>Hoja1!$C$31</f>
        <v>CRUDO</v>
      </c>
      <c r="D4926" t="s">
        <v>864</v>
      </c>
      <c r="E4926" t="s">
        <v>320</v>
      </c>
      <c r="F4926" t="s">
        <v>848</v>
      </c>
      <c r="L4926" t="s">
        <v>31</v>
      </c>
      <c r="M4926">
        <f>'Venteo_Gas asociado_planta'!AN127</f>
        <v>0</v>
      </c>
      <c r="N4926">
        <f>IFERROR(IF(L4926="CO2",M4926,IF(L4926="CH4",M4926*Hoja1!$C$19,BASEDEDATOS!M4926*Hoja1!$C$20)),0)</f>
        <v>0</v>
      </c>
    </row>
    <row r="4927" spans="2:14" x14ac:dyDescent="0.75">
      <c r="B4927" t="s">
        <v>863</v>
      </c>
      <c r="C4927" t="str">
        <f>Hoja1!$C$31</f>
        <v>CRUDO</v>
      </c>
      <c r="D4927" t="s">
        <v>864</v>
      </c>
      <c r="E4927" t="s">
        <v>320</v>
      </c>
      <c r="F4927" t="s">
        <v>848</v>
      </c>
      <c r="L4927" t="s">
        <v>31</v>
      </c>
      <c r="M4927">
        <f>'Venteo_Gas asociado_planta'!AN128</f>
        <v>0</v>
      </c>
      <c r="N4927">
        <f>IFERROR(IF(L4927="CO2",M4927,IF(L4927="CH4",M4927*Hoja1!$C$19,BASEDEDATOS!M4927*Hoja1!$C$20)),0)</f>
        <v>0</v>
      </c>
    </row>
    <row r="4928" spans="2:14" x14ac:dyDescent="0.75">
      <c r="B4928" t="s">
        <v>863</v>
      </c>
      <c r="C4928" t="str">
        <f>Hoja1!$C$31</f>
        <v>CRUDO</v>
      </c>
      <c r="D4928" t="s">
        <v>864</v>
      </c>
      <c r="E4928" t="s">
        <v>320</v>
      </c>
      <c r="F4928" t="s">
        <v>848</v>
      </c>
      <c r="L4928" t="s">
        <v>31</v>
      </c>
      <c r="M4928">
        <f>'Venteo_Gas asociado_planta'!AN129</f>
        <v>0</v>
      </c>
      <c r="N4928">
        <f>IFERROR(IF(L4928="CO2",M4928,IF(L4928="CH4",M4928*Hoja1!$C$19,BASEDEDATOS!M4928*Hoja1!$C$20)),0)</f>
        <v>0</v>
      </c>
    </row>
    <row r="4929" spans="2:14" x14ac:dyDescent="0.75">
      <c r="B4929" t="s">
        <v>863</v>
      </c>
      <c r="C4929" t="str">
        <f>Hoja1!$C$31</f>
        <v>CRUDO</v>
      </c>
      <c r="D4929" t="s">
        <v>864</v>
      </c>
      <c r="E4929" t="s">
        <v>320</v>
      </c>
      <c r="F4929" t="s">
        <v>848</v>
      </c>
      <c r="L4929" t="s">
        <v>31</v>
      </c>
      <c r="M4929">
        <f>'Venteo_Gas asociado_planta'!AN130</f>
        <v>0</v>
      </c>
      <c r="N4929">
        <f>IFERROR(IF(L4929="CO2",M4929,IF(L4929="CH4",M4929*Hoja1!$C$19,BASEDEDATOS!M4929*Hoja1!$C$20)),0)</f>
        <v>0</v>
      </c>
    </row>
    <row r="4930" spans="2:14" x14ac:dyDescent="0.75">
      <c r="B4930" t="s">
        <v>863</v>
      </c>
      <c r="C4930" t="str">
        <f>Hoja1!$C$31</f>
        <v>CRUDO</v>
      </c>
      <c r="D4930" t="s">
        <v>864</v>
      </c>
      <c r="E4930" t="s">
        <v>320</v>
      </c>
      <c r="F4930" t="s">
        <v>852</v>
      </c>
      <c r="L4930" t="s">
        <v>30</v>
      </c>
      <c r="M4930">
        <f>'Venteo_Controladores Neumat_pla'!AR67</f>
        <v>0.19020996794981654</v>
      </c>
      <c r="N4930">
        <f>IFERROR(IF(L4930="CO2",M4930,IF(L4930="CH4",M4930*Hoja1!$C$19,BASEDEDATOS!M4930*Hoja1!$C$20)),0)</f>
        <v>0.19020996794981654</v>
      </c>
    </row>
    <row r="4931" spans="2:14" x14ac:dyDescent="0.75">
      <c r="B4931" t="s">
        <v>863</v>
      </c>
      <c r="C4931" t="str">
        <f>Hoja1!$C$31</f>
        <v>CRUDO</v>
      </c>
      <c r="D4931" t="s">
        <v>864</v>
      </c>
      <c r="E4931" t="s">
        <v>320</v>
      </c>
      <c r="F4931" t="s">
        <v>852</v>
      </c>
      <c r="L4931" t="s">
        <v>30</v>
      </c>
      <c r="M4931">
        <f>'Venteo_Controladores Neumat_pla'!AR68</f>
        <v>0.19020996794981654</v>
      </c>
      <c r="N4931">
        <f>IFERROR(IF(L4931="CO2",M4931,IF(L4931="CH4",M4931*Hoja1!$C$19,BASEDEDATOS!M4931*Hoja1!$C$20)),0)</f>
        <v>0.19020996794981654</v>
      </c>
    </row>
    <row r="4932" spans="2:14" x14ac:dyDescent="0.75">
      <c r="B4932" t="s">
        <v>863</v>
      </c>
      <c r="C4932" t="str">
        <f>Hoja1!$C$31</f>
        <v>CRUDO</v>
      </c>
      <c r="D4932" t="s">
        <v>864</v>
      </c>
      <c r="E4932" t="s">
        <v>320</v>
      </c>
      <c r="F4932" t="s">
        <v>852</v>
      </c>
      <c r="L4932" t="s">
        <v>30</v>
      </c>
      <c r="M4932">
        <f>'Venteo_Controladores Neumat_pla'!AR69</f>
        <v>0.19020996794981654</v>
      </c>
      <c r="N4932">
        <f>IFERROR(IF(L4932="CO2",M4932,IF(L4932="CH4",M4932*Hoja1!$C$19,BASEDEDATOS!M4932*Hoja1!$C$20)),0)</f>
        <v>0.19020996794981654</v>
      </c>
    </row>
    <row r="4933" spans="2:14" x14ac:dyDescent="0.75">
      <c r="B4933" t="s">
        <v>863</v>
      </c>
      <c r="C4933" t="str">
        <f>Hoja1!$C$31</f>
        <v>CRUDO</v>
      </c>
      <c r="D4933" t="s">
        <v>864</v>
      </c>
      <c r="E4933" t="s">
        <v>320</v>
      </c>
      <c r="F4933" t="s">
        <v>852</v>
      </c>
      <c r="L4933" t="s">
        <v>30</v>
      </c>
      <c r="M4933">
        <f>'Venteo_Controladores Neumat_pla'!AR70</f>
        <v>1.0803926179549583</v>
      </c>
      <c r="N4933">
        <f>IFERROR(IF(L4933="CO2",M4933,IF(L4933="CH4",M4933*Hoja1!$C$19,BASEDEDATOS!M4933*Hoja1!$C$20)),0)</f>
        <v>1.0803926179549583</v>
      </c>
    </row>
    <row r="4934" spans="2:14" x14ac:dyDescent="0.75">
      <c r="B4934" t="s">
        <v>863</v>
      </c>
      <c r="C4934" t="str">
        <f>Hoja1!$C$31</f>
        <v>CRUDO</v>
      </c>
      <c r="D4934" t="s">
        <v>864</v>
      </c>
      <c r="E4934" t="s">
        <v>320</v>
      </c>
      <c r="F4934" t="s">
        <v>852</v>
      </c>
      <c r="L4934" t="s">
        <v>30</v>
      </c>
      <c r="M4934">
        <f>'Venteo_Controladores Neumat_pla'!AR71</f>
        <v>0.86431409436396656</v>
      </c>
      <c r="N4934">
        <f>IFERROR(IF(L4934="CO2",M4934,IF(L4934="CH4",M4934*Hoja1!$C$19,BASEDEDATOS!M4934*Hoja1!$C$20)),0)</f>
        <v>0.86431409436396656</v>
      </c>
    </row>
    <row r="4935" spans="2:14" x14ac:dyDescent="0.75">
      <c r="B4935" t="s">
        <v>863</v>
      </c>
      <c r="C4935" t="str">
        <f>Hoja1!$C$31</f>
        <v>CRUDO</v>
      </c>
      <c r="D4935" t="s">
        <v>864</v>
      </c>
      <c r="E4935" t="s">
        <v>320</v>
      </c>
      <c r="F4935" t="s">
        <v>852</v>
      </c>
      <c r="L4935" t="s">
        <v>30</v>
      </c>
      <c r="M4935">
        <f>'Venteo_Controladores Neumat_pla'!AR72</f>
        <v>0.86431409436396656</v>
      </c>
      <c r="N4935">
        <f>IFERROR(IF(L4935="CO2",M4935,IF(L4935="CH4",M4935*Hoja1!$C$19,BASEDEDATOS!M4935*Hoja1!$C$20)),0)</f>
        <v>0.86431409436396656</v>
      </c>
    </row>
    <row r="4936" spans="2:14" x14ac:dyDescent="0.75">
      <c r="B4936" t="s">
        <v>863</v>
      </c>
      <c r="C4936" t="str">
        <f>Hoja1!$C$31</f>
        <v>CRUDO</v>
      </c>
      <c r="D4936" t="s">
        <v>864</v>
      </c>
      <c r="E4936" t="s">
        <v>320</v>
      </c>
      <c r="F4936" t="s">
        <v>852</v>
      </c>
      <c r="L4936" t="s">
        <v>30</v>
      </c>
      <c r="M4936">
        <f>'Venteo_Controladores Neumat_pla'!AR73</f>
        <v>0.8210983896457682</v>
      </c>
      <c r="N4936">
        <f>IFERROR(IF(L4936="CO2",M4936,IF(L4936="CH4",M4936*Hoja1!$C$19,BASEDEDATOS!M4936*Hoja1!$C$20)),0)</f>
        <v>0.8210983896457682</v>
      </c>
    </row>
    <row r="4937" spans="2:14" x14ac:dyDescent="0.75">
      <c r="B4937" t="s">
        <v>863</v>
      </c>
      <c r="C4937" t="str">
        <f>Hoja1!$C$31</f>
        <v>CRUDO</v>
      </c>
      <c r="D4937" t="s">
        <v>864</v>
      </c>
      <c r="E4937" t="s">
        <v>320</v>
      </c>
      <c r="F4937" t="s">
        <v>852</v>
      </c>
      <c r="L4937" t="s">
        <v>30</v>
      </c>
      <c r="M4937">
        <f>'Venteo_Controladores Neumat_pla'!AR74</f>
        <v>0.8210983896457682</v>
      </c>
      <c r="N4937">
        <f>IFERROR(IF(L4937="CO2",M4937,IF(L4937="CH4",M4937*Hoja1!$C$19,BASEDEDATOS!M4937*Hoja1!$C$20)),0)</f>
        <v>0.8210983896457682</v>
      </c>
    </row>
    <row r="4938" spans="2:14" x14ac:dyDescent="0.75">
      <c r="B4938" t="s">
        <v>863</v>
      </c>
      <c r="C4938" t="str">
        <f>Hoja1!$C$31</f>
        <v>CRUDO</v>
      </c>
      <c r="D4938" t="s">
        <v>864</v>
      </c>
      <c r="E4938" t="s">
        <v>320</v>
      </c>
      <c r="F4938" t="s">
        <v>852</v>
      </c>
      <c r="L4938" t="s">
        <v>30</v>
      </c>
      <c r="M4938">
        <f>'Venteo_Controladores Neumat_pla'!AR75</f>
        <v>0.14455957564186062</v>
      </c>
      <c r="N4938">
        <f>IFERROR(IF(L4938="CO2",M4938,IF(L4938="CH4",M4938*Hoja1!$C$19,BASEDEDATOS!M4938*Hoja1!$C$20)),0)</f>
        <v>0.14455957564186062</v>
      </c>
    </row>
    <row r="4939" spans="2:14" x14ac:dyDescent="0.75">
      <c r="B4939" t="s">
        <v>863</v>
      </c>
      <c r="C4939" t="str">
        <f>Hoja1!$C$31</f>
        <v>CRUDO</v>
      </c>
      <c r="D4939" t="s">
        <v>864</v>
      </c>
      <c r="E4939" t="s">
        <v>320</v>
      </c>
      <c r="F4939" t="s">
        <v>852</v>
      </c>
      <c r="L4939" t="s">
        <v>30</v>
      </c>
      <c r="M4939">
        <f>'Venteo_Controladores Neumat_pla'!AR76</f>
        <v>0.11640850038528776</v>
      </c>
      <c r="N4939">
        <f>IFERROR(IF(L4939="CO2",M4939,IF(L4939="CH4",M4939*Hoja1!$C$19,BASEDEDATOS!M4939*Hoja1!$C$20)),0)</f>
        <v>0.11640850038528776</v>
      </c>
    </row>
    <row r="4940" spans="2:14" x14ac:dyDescent="0.75">
      <c r="B4940" t="s">
        <v>863</v>
      </c>
      <c r="C4940" t="str">
        <f>Hoja1!$C$31</f>
        <v>CRUDO</v>
      </c>
      <c r="D4940" t="s">
        <v>864</v>
      </c>
      <c r="E4940" t="s">
        <v>320</v>
      </c>
      <c r="F4940" t="s">
        <v>852</v>
      </c>
      <c r="L4940" t="s">
        <v>30</v>
      </c>
      <c r="M4940">
        <f>'Venteo_Controladores Neumat_pla'!AR77</f>
        <v>0.1455106254816097</v>
      </c>
      <c r="N4940">
        <f>IFERROR(IF(L4940="CO2",M4940,IF(L4940="CH4",M4940*Hoja1!$C$19,BASEDEDATOS!M4940*Hoja1!$C$20)),0)</f>
        <v>0.1455106254816097</v>
      </c>
    </row>
    <row r="4941" spans="2:14" x14ac:dyDescent="0.75">
      <c r="B4941" t="s">
        <v>863</v>
      </c>
      <c r="C4941" t="str">
        <f>Hoja1!$C$31</f>
        <v>CRUDO</v>
      </c>
      <c r="D4941" t="s">
        <v>864</v>
      </c>
      <c r="E4941" t="s">
        <v>320</v>
      </c>
      <c r="F4941" t="s">
        <v>852</v>
      </c>
      <c r="L4941" t="s">
        <v>30</v>
      </c>
      <c r="M4941">
        <f>'Venteo_Controladores Neumat_pla'!AR78</f>
        <v>0.1455106254816097</v>
      </c>
      <c r="N4941">
        <f>IFERROR(IF(L4941="CO2",M4941,IF(L4941="CH4",M4941*Hoja1!$C$19,BASEDEDATOS!M4941*Hoja1!$C$20)),0)</f>
        <v>0.1455106254816097</v>
      </c>
    </row>
    <row r="4942" spans="2:14" x14ac:dyDescent="0.75">
      <c r="B4942" t="s">
        <v>863</v>
      </c>
      <c r="C4942" t="str">
        <f>Hoja1!$C$31</f>
        <v>CRUDO</v>
      </c>
      <c r="D4942" t="s">
        <v>864</v>
      </c>
      <c r="E4942" t="s">
        <v>320</v>
      </c>
      <c r="F4942" t="s">
        <v>852</v>
      </c>
      <c r="L4942" t="s">
        <v>30</v>
      </c>
      <c r="M4942">
        <f>'Venteo_Controladores Neumat_pla'!AR79</f>
        <v>0</v>
      </c>
      <c r="N4942">
        <f>IFERROR(IF(L4942="CO2",M4942,IF(L4942="CH4",M4942*Hoja1!$C$19,BASEDEDATOS!M4942*Hoja1!$C$20)),0)</f>
        <v>0</v>
      </c>
    </row>
    <row r="4943" spans="2:14" x14ac:dyDescent="0.75">
      <c r="B4943" t="s">
        <v>863</v>
      </c>
      <c r="C4943" t="str">
        <f>Hoja1!$C$31</f>
        <v>CRUDO</v>
      </c>
      <c r="D4943" t="s">
        <v>864</v>
      </c>
      <c r="E4943" t="s">
        <v>320</v>
      </c>
      <c r="F4943" t="s">
        <v>852</v>
      </c>
      <c r="L4943" t="s">
        <v>30</v>
      </c>
      <c r="M4943">
        <f>'Venteo_Controladores Neumat_pla'!AR80</f>
        <v>0</v>
      </c>
      <c r="N4943">
        <f>IFERROR(IF(L4943="CO2",M4943,IF(L4943="CH4",M4943*Hoja1!$C$19,BASEDEDATOS!M4943*Hoja1!$C$20)),0)</f>
        <v>0</v>
      </c>
    </row>
    <row r="4944" spans="2:14" x14ac:dyDescent="0.75">
      <c r="B4944" t="s">
        <v>863</v>
      </c>
      <c r="C4944" t="str">
        <f>Hoja1!$C$31</f>
        <v>CRUDO</v>
      </c>
      <c r="D4944" t="s">
        <v>864</v>
      </c>
      <c r="E4944" t="s">
        <v>320</v>
      </c>
      <c r="F4944" t="s">
        <v>852</v>
      </c>
      <c r="L4944" t="s">
        <v>30</v>
      </c>
      <c r="M4944">
        <f>'Venteo_Controladores Neumat_pla'!AR81</f>
        <v>0</v>
      </c>
      <c r="N4944">
        <f>IFERROR(IF(L4944="CO2",M4944,IF(L4944="CH4",M4944*Hoja1!$C$19,BASEDEDATOS!M4944*Hoja1!$C$20)),0)</f>
        <v>0</v>
      </c>
    </row>
    <row r="4945" spans="2:14" x14ac:dyDescent="0.75">
      <c r="B4945" t="s">
        <v>863</v>
      </c>
      <c r="C4945" t="str">
        <f>Hoja1!$C$31</f>
        <v>CRUDO</v>
      </c>
      <c r="D4945" t="s">
        <v>864</v>
      </c>
      <c r="E4945" t="s">
        <v>320</v>
      </c>
      <c r="F4945" t="s">
        <v>852</v>
      </c>
      <c r="L4945" t="s">
        <v>30</v>
      </c>
      <c r="M4945">
        <f>'Venteo_Controladores Neumat_pla'!AR82</f>
        <v>0</v>
      </c>
      <c r="N4945">
        <f>IFERROR(IF(L4945="CO2",M4945,IF(L4945="CH4",M4945*Hoja1!$C$19,BASEDEDATOS!M4945*Hoja1!$C$20)),0)</f>
        <v>0</v>
      </c>
    </row>
    <row r="4946" spans="2:14" x14ac:dyDescent="0.75">
      <c r="B4946" t="s">
        <v>863</v>
      </c>
      <c r="C4946" t="str">
        <f>Hoja1!$C$31</f>
        <v>CRUDO</v>
      </c>
      <c r="D4946" t="s">
        <v>864</v>
      </c>
      <c r="E4946" t="s">
        <v>320</v>
      </c>
      <c r="F4946" t="s">
        <v>852</v>
      </c>
      <c r="L4946" t="s">
        <v>30</v>
      </c>
      <c r="M4946">
        <f>'Venteo_Controladores Neumat_pla'!AR83</f>
        <v>0</v>
      </c>
      <c r="N4946">
        <f>IFERROR(IF(L4946="CO2",M4946,IF(L4946="CH4",M4946*Hoja1!$C$19,BASEDEDATOS!M4946*Hoja1!$C$20)),0)</f>
        <v>0</v>
      </c>
    </row>
    <row r="4947" spans="2:14" x14ac:dyDescent="0.75">
      <c r="B4947" t="s">
        <v>863</v>
      </c>
      <c r="C4947" t="str">
        <f>Hoja1!$C$31</f>
        <v>CRUDO</v>
      </c>
      <c r="D4947" t="s">
        <v>864</v>
      </c>
      <c r="E4947" t="s">
        <v>320</v>
      </c>
      <c r="F4947" t="s">
        <v>852</v>
      </c>
      <c r="L4947" t="s">
        <v>30</v>
      </c>
      <c r="M4947">
        <f>'Venteo_Controladores Neumat_pla'!AR84</f>
        <v>0</v>
      </c>
      <c r="N4947">
        <f>IFERROR(IF(L4947="CO2",M4947,IF(L4947="CH4",M4947*Hoja1!$C$19,BASEDEDATOS!M4947*Hoja1!$C$20)),0)</f>
        <v>0</v>
      </c>
    </row>
    <row r="4948" spans="2:14" x14ac:dyDescent="0.75">
      <c r="B4948" t="s">
        <v>863</v>
      </c>
      <c r="C4948" t="str">
        <f>Hoja1!$C$31</f>
        <v>CRUDO</v>
      </c>
      <c r="D4948" t="s">
        <v>864</v>
      </c>
      <c r="E4948" t="s">
        <v>320</v>
      </c>
      <c r="F4948" t="s">
        <v>852</v>
      </c>
      <c r="L4948" t="s">
        <v>30</v>
      </c>
      <c r="M4948">
        <f>'Venteo_Controladores Neumat_pla'!AR85</f>
        <v>0</v>
      </c>
      <c r="N4948">
        <f>IFERROR(IF(L4948="CO2",M4948,IF(L4948="CH4",M4948*Hoja1!$C$19,BASEDEDATOS!M4948*Hoja1!$C$20)),0)</f>
        <v>0</v>
      </c>
    </row>
    <row r="4949" spans="2:14" x14ac:dyDescent="0.75">
      <c r="B4949" t="s">
        <v>863</v>
      </c>
      <c r="C4949" t="str">
        <f>Hoja1!$C$31</f>
        <v>CRUDO</v>
      </c>
      <c r="D4949" t="s">
        <v>864</v>
      </c>
      <c r="E4949" t="s">
        <v>320</v>
      </c>
      <c r="F4949" t="s">
        <v>852</v>
      </c>
      <c r="L4949" t="s">
        <v>30</v>
      </c>
      <c r="M4949">
        <f>'Venteo_Controladores Neumat_pla'!AR86</f>
        <v>0</v>
      </c>
      <c r="N4949">
        <f>IFERROR(IF(L4949="CO2",M4949,IF(L4949="CH4",M4949*Hoja1!$C$19,BASEDEDATOS!M4949*Hoja1!$C$20)),0)</f>
        <v>0</v>
      </c>
    </row>
    <row r="4950" spans="2:14" x14ac:dyDescent="0.75">
      <c r="B4950" t="s">
        <v>863</v>
      </c>
      <c r="C4950" t="str">
        <f>Hoja1!$C$31</f>
        <v>CRUDO</v>
      </c>
      <c r="D4950" t="s">
        <v>864</v>
      </c>
      <c r="E4950" t="s">
        <v>320</v>
      </c>
      <c r="F4950" t="s">
        <v>852</v>
      </c>
      <c r="L4950" t="s">
        <v>30</v>
      </c>
      <c r="M4950">
        <f>'Venteo_Controladores Neumat_pla'!AR87</f>
        <v>0</v>
      </c>
      <c r="N4950">
        <f>IFERROR(IF(L4950="CO2",M4950,IF(L4950="CH4",M4950*Hoja1!$C$19,BASEDEDATOS!M4950*Hoja1!$C$20)),0)</f>
        <v>0</v>
      </c>
    </row>
    <row r="4951" spans="2:14" x14ac:dyDescent="0.75">
      <c r="B4951" t="s">
        <v>863</v>
      </c>
      <c r="C4951" t="str">
        <f>Hoja1!$C$31</f>
        <v>CRUDO</v>
      </c>
      <c r="D4951" t="s">
        <v>864</v>
      </c>
      <c r="E4951" t="s">
        <v>320</v>
      </c>
      <c r="F4951" t="s">
        <v>852</v>
      </c>
      <c r="L4951" t="s">
        <v>30</v>
      </c>
      <c r="M4951">
        <f>'Venteo_Controladores Neumat_pla'!AR88</f>
        <v>0</v>
      </c>
      <c r="N4951">
        <f>IFERROR(IF(L4951="CO2",M4951,IF(L4951="CH4",M4951*Hoja1!$C$19,BASEDEDATOS!M4951*Hoja1!$C$20)),0)</f>
        <v>0</v>
      </c>
    </row>
    <row r="4952" spans="2:14" x14ac:dyDescent="0.75">
      <c r="B4952" t="s">
        <v>863</v>
      </c>
      <c r="C4952" t="str">
        <f>Hoja1!$C$31</f>
        <v>CRUDO</v>
      </c>
      <c r="D4952" t="s">
        <v>864</v>
      </c>
      <c r="E4952" t="s">
        <v>320</v>
      </c>
      <c r="F4952" t="s">
        <v>852</v>
      </c>
      <c r="L4952" t="s">
        <v>30</v>
      </c>
      <c r="M4952">
        <f>'Venteo_Controladores Neumat_pla'!AR89</f>
        <v>0</v>
      </c>
      <c r="N4952">
        <f>IFERROR(IF(L4952="CO2",M4952,IF(L4952="CH4",M4952*Hoja1!$C$19,BASEDEDATOS!M4952*Hoja1!$C$20)),0)</f>
        <v>0</v>
      </c>
    </row>
    <row r="4953" spans="2:14" x14ac:dyDescent="0.75">
      <c r="B4953" t="s">
        <v>863</v>
      </c>
      <c r="C4953" t="str">
        <f>Hoja1!$C$31</f>
        <v>CRUDO</v>
      </c>
      <c r="D4953" t="s">
        <v>864</v>
      </c>
      <c r="E4953" t="s">
        <v>320</v>
      </c>
      <c r="F4953" t="s">
        <v>852</v>
      </c>
      <c r="L4953" t="s">
        <v>30</v>
      </c>
      <c r="M4953">
        <f>'Venteo_Controladores Neumat_pla'!AR90</f>
        <v>0</v>
      </c>
      <c r="N4953">
        <f>IFERROR(IF(L4953="CO2",M4953,IF(L4953="CH4",M4953*Hoja1!$C$19,BASEDEDATOS!M4953*Hoja1!$C$20)),0)</f>
        <v>0</v>
      </c>
    </row>
    <row r="4954" spans="2:14" x14ac:dyDescent="0.75">
      <c r="B4954" t="s">
        <v>863</v>
      </c>
      <c r="C4954" t="str">
        <f>Hoja1!$C$31</f>
        <v>CRUDO</v>
      </c>
      <c r="D4954" t="s">
        <v>864</v>
      </c>
      <c r="E4954" t="s">
        <v>320</v>
      </c>
      <c r="F4954" t="s">
        <v>852</v>
      </c>
      <c r="L4954" t="s">
        <v>30</v>
      </c>
      <c r="M4954">
        <f>'Venteo_Controladores Neumat_pla'!AR91</f>
        <v>0</v>
      </c>
      <c r="N4954">
        <f>IFERROR(IF(L4954="CO2",M4954,IF(L4954="CH4",M4954*Hoja1!$C$19,BASEDEDATOS!M4954*Hoja1!$C$20)),0)</f>
        <v>0</v>
      </c>
    </row>
    <row r="4955" spans="2:14" x14ac:dyDescent="0.75">
      <c r="B4955" t="s">
        <v>863</v>
      </c>
      <c r="C4955" t="str">
        <f>Hoja1!$C$31</f>
        <v>CRUDO</v>
      </c>
      <c r="D4955" t="s">
        <v>864</v>
      </c>
      <c r="E4955" t="s">
        <v>320</v>
      </c>
      <c r="F4955" t="s">
        <v>852</v>
      </c>
      <c r="L4955" t="s">
        <v>30</v>
      </c>
      <c r="M4955">
        <f>'Venteo_Controladores Neumat_pla'!AR92</f>
        <v>0</v>
      </c>
      <c r="N4955">
        <f>IFERROR(IF(L4955="CO2",M4955,IF(L4955="CH4",M4955*Hoja1!$C$19,BASEDEDATOS!M4955*Hoja1!$C$20)),0)</f>
        <v>0</v>
      </c>
    </row>
    <row r="4956" spans="2:14" x14ac:dyDescent="0.75">
      <c r="B4956" t="s">
        <v>863</v>
      </c>
      <c r="C4956" t="str">
        <f>Hoja1!$C$31</f>
        <v>CRUDO</v>
      </c>
      <c r="D4956" t="s">
        <v>864</v>
      </c>
      <c r="E4956" t="s">
        <v>320</v>
      </c>
      <c r="F4956" t="s">
        <v>852</v>
      </c>
      <c r="L4956" t="s">
        <v>30</v>
      </c>
      <c r="M4956">
        <f>'Venteo_Controladores Neumat_pla'!AR93</f>
        <v>0</v>
      </c>
      <c r="N4956">
        <f>IFERROR(IF(L4956="CO2",M4956,IF(L4956="CH4",M4956*Hoja1!$C$19,BASEDEDATOS!M4956*Hoja1!$C$20)),0)</f>
        <v>0</v>
      </c>
    </row>
    <row r="4957" spans="2:14" x14ac:dyDescent="0.75">
      <c r="B4957" t="s">
        <v>863</v>
      </c>
      <c r="C4957" t="str">
        <f>Hoja1!$C$31</f>
        <v>CRUDO</v>
      </c>
      <c r="D4957" t="s">
        <v>864</v>
      </c>
      <c r="E4957" t="s">
        <v>320</v>
      </c>
      <c r="F4957" t="s">
        <v>852</v>
      </c>
      <c r="L4957" t="s">
        <v>30</v>
      </c>
      <c r="M4957">
        <f>'Venteo_Controladores Neumat_pla'!AR94</f>
        <v>0</v>
      </c>
      <c r="N4957">
        <f>IFERROR(IF(L4957="CO2",M4957,IF(L4957="CH4",M4957*Hoja1!$C$19,BASEDEDATOS!M4957*Hoja1!$C$20)),0)</f>
        <v>0</v>
      </c>
    </row>
    <row r="4958" spans="2:14" x14ac:dyDescent="0.75">
      <c r="B4958" t="s">
        <v>863</v>
      </c>
      <c r="C4958" t="str">
        <f>Hoja1!$C$31</f>
        <v>CRUDO</v>
      </c>
      <c r="D4958" t="s">
        <v>864</v>
      </c>
      <c r="E4958" t="s">
        <v>320</v>
      </c>
      <c r="F4958" t="s">
        <v>852</v>
      </c>
      <c r="L4958" t="s">
        <v>30</v>
      </c>
      <c r="M4958">
        <f>'Venteo_Controladores Neumat_pla'!AR95</f>
        <v>0</v>
      </c>
      <c r="N4958">
        <f>IFERROR(IF(L4958="CO2",M4958,IF(L4958="CH4",M4958*Hoja1!$C$19,BASEDEDATOS!M4958*Hoja1!$C$20)),0)</f>
        <v>0</v>
      </c>
    </row>
    <row r="4959" spans="2:14" x14ac:dyDescent="0.75">
      <c r="B4959" t="s">
        <v>863</v>
      </c>
      <c r="C4959" t="str">
        <f>Hoja1!$C$31</f>
        <v>CRUDO</v>
      </c>
      <c r="D4959" t="s">
        <v>864</v>
      </c>
      <c r="E4959" t="s">
        <v>320</v>
      </c>
      <c r="F4959" t="s">
        <v>852</v>
      </c>
      <c r="L4959" t="s">
        <v>30</v>
      </c>
      <c r="M4959">
        <f>'Venteo_Controladores Neumat_pla'!AR96</f>
        <v>0</v>
      </c>
      <c r="N4959">
        <f>IFERROR(IF(L4959="CO2",M4959,IF(L4959="CH4",M4959*Hoja1!$C$19,BASEDEDATOS!M4959*Hoja1!$C$20)),0)</f>
        <v>0</v>
      </c>
    </row>
    <row r="4960" spans="2:14" x14ac:dyDescent="0.75">
      <c r="B4960" t="s">
        <v>863</v>
      </c>
      <c r="C4960" t="str">
        <f>Hoja1!$C$31</f>
        <v>CRUDO</v>
      </c>
      <c r="D4960" t="s">
        <v>864</v>
      </c>
      <c r="E4960" t="s">
        <v>320</v>
      </c>
      <c r="F4960" t="s">
        <v>852</v>
      </c>
      <c r="L4960" t="s">
        <v>30</v>
      </c>
      <c r="M4960">
        <f>'Venteo_Controladores Neumat_pla'!AR97</f>
        <v>0</v>
      </c>
      <c r="N4960">
        <f>IFERROR(IF(L4960="CO2",M4960,IF(L4960="CH4",M4960*Hoja1!$C$19,BASEDEDATOS!M4960*Hoja1!$C$20)),0)</f>
        <v>0</v>
      </c>
    </row>
    <row r="4961" spans="2:14" x14ac:dyDescent="0.75">
      <c r="B4961" t="s">
        <v>863</v>
      </c>
      <c r="C4961" t="str">
        <f>Hoja1!$C$31</f>
        <v>CRUDO</v>
      </c>
      <c r="D4961" t="s">
        <v>864</v>
      </c>
      <c r="E4961" t="s">
        <v>320</v>
      </c>
      <c r="F4961" t="s">
        <v>852</v>
      </c>
      <c r="L4961" t="s">
        <v>30</v>
      </c>
      <c r="M4961">
        <f>'Venteo_Controladores Neumat_pla'!AR98</f>
        <v>0</v>
      </c>
      <c r="N4961">
        <f>IFERROR(IF(L4961="CO2",M4961,IF(L4961="CH4",M4961*Hoja1!$C$19,BASEDEDATOS!M4961*Hoja1!$C$20)),0)</f>
        <v>0</v>
      </c>
    </row>
    <row r="4962" spans="2:14" x14ac:dyDescent="0.75">
      <c r="B4962" t="s">
        <v>863</v>
      </c>
      <c r="C4962" t="str">
        <f>Hoja1!$C$31</f>
        <v>CRUDO</v>
      </c>
      <c r="D4962" t="s">
        <v>864</v>
      </c>
      <c r="E4962" t="s">
        <v>320</v>
      </c>
      <c r="F4962" t="s">
        <v>852</v>
      </c>
      <c r="L4962" t="s">
        <v>30</v>
      </c>
      <c r="M4962">
        <f>'Venteo_Controladores Neumat_pla'!AR99</f>
        <v>0</v>
      </c>
      <c r="N4962">
        <f>IFERROR(IF(L4962="CO2",M4962,IF(L4962="CH4",M4962*Hoja1!$C$19,BASEDEDATOS!M4962*Hoja1!$C$20)),0)</f>
        <v>0</v>
      </c>
    </row>
    <row r="4963" spans="2:14" x14ac:dyDescent="0.75">
      <c r="B4963" t="s">
        <v>863</v>
      </c>
      <c r="C4963" t="str">
        <f>Hoja1!$C$31</f>
        <v>CRUDO</v>
      </c>
      <c r="D4963" t="s">
        <v>864</v>
      </c>
      <c r="E4963" t="s">
        <v>320</v>
      </c>
      <c r="F4963" t="s">
        <v>852</v>
      </c>
      <c r="L4963" t="s">
        <v>30</v>
      </c>
      <c r="M4963">
        <f>'Venteo_Controladores Neumat_pla'!AR100</f>
        <v>0</v>
      </c>
      <c r="N4963">
        <f>IFERROR(IF(L4963="CO2",M4963,IF(L4963="CH4",M4963*Hoja1!$C$19,BASEDEDATOS!M4963*Hoja1!$C$20)),0)</f>
        <v>0</v>
      </c>
    </row>
    <row r="4964" spans="2:14" x14ac:dyDescent="0.75">
      <c r="B4964" t="s">
        <v>863</v>
      </c>
      <c r="C4964" t="str">
        <f>Hoja1!$C$31</f>
        <v>CRUDO</v>
      </c>
      <c r="D4964" t="s">
        <v>864</v>
      </c>
      <c r="E4964" t="s">
        <v>320</v>
      </c>
      <c r="F4964" t="s">
        <v>852</v>
      </c>
      <c r="L4964" t="s">
        <v>30</v>
      </c>
      <c r="M4964">
        <f>'Venteo_Controladores Neumat_pla'!AR101</f>
        <v>0</v>
      </c>
      <c r="N4964">
        <f>IFERROR(IF(L4964="CO2",M4964,IF(L4964="CH4",M4964*Hoja1!$C$19,BASEDEDATOS!M4964*Hoja1!$C$20)),0)</f>
        <v>0</v>
      </c>
    </row>
    <row r="4965" spans="2:14" x14ac:dyDescent="0.75">
      <c r="B4965" t="s">
        <v>863</v>
      </c>
      <c r="C4965" t="str">
        <f>Hoja1!$C$31</f>
        <v>CRUDO</v>
      </c>
      <c r="D4965" t="s">
        <v>864</v>
      </c>
      <c r="E4965" t="s">
        <v>320</v>
      </c>
      <c r="F4965" t="s">
        <v>852</v>
      </c>
      <c r="L4965" t="s">
        <v>30</v>
      </c>
      <c r="M4965">
        <f>'Venteo_Controladores Neumat_pla'!AR102</f>
        <v>0</v>
      </c>
      <c r="N4965">
        <f>IFERROR(IF(L4965="CO2",M4965,IF(L4965="CH4",M4965*Hoja1!$C$19,BASEDEDATOS!M4965*Hoja1!$C$20)),0)</f>
        <v>0</v>
      </c>
    </row>
    <row r="4966" spans="2:14" x14ac:dyDescent="0.75">
      <c r="B4966" t="s">
        <v>863</v>
      </c>
      <c r="C4966" t="str">
        <f>Hoja1!$C$31</f>
        <v>CRUDO</v>
      </c>
      <c r="D4966" t="s">
        <v>864</v>
      </c>
      <c r="E4966" t="s">
        <v>320</v>
      </c>
      <c r="F4966" t="s">
        <v>852</v>
      </c>
      <c r="L4966" t="s">
        <v>30</v>
      </c>
      <c r="M4966">
        <f>'Venteo_Controladores Neumat_pla'!AR103</f>
        <v>0</v>
      </c>
      <c r="N4966">
        <f>IFERROR(IF(L4966="CO2",M4966,IF(L4966="CH4",M4966*Hoja1!$C$19,BASEDEDATOS!M4966*Hoja1!$C$20)),0)</f>
        <v>0</v>
      </c>
    </row>
    <row r="4967" spans="2:14" x14ac:dyDescent="0.75">
      <c r="B4967" t="s">
        <v>863</v>
      </c>
      <c r="C4967" t="str">
        <f>Hoja1!$C$31</f>
        <v>CRUDO</v>
      </c>
      <c r="D4967" t="s">
        <v>864</v>
      </c>
      <c r="E4967" t="s">
        <v>320</v>
      </c>
      <c r="F4967" t="s">
        <v>852</v>
      </c>
      <c r="L4967" t="s">
        <v>30</v>
      </c>
      <c r="M4967">
        <f>'Venteo_Controladores Neumat_pla'!AR104</f>
        <v>0</v>
      </c>
      <c r="N4967">
        <f>IFERROR(IF(L4967="CO2",M4967,IF(L4967="CH4",M4967*Hoja1!$C$19,BASEDEDATOS!M4967*Hoja1!$C$20)),0)</f>
        <v>0</v>
      </c>
    </row>
    <row r="4968" spans="2:14" x14ac:dyDescent="0.75">
      <c r="B4968" t="s">
        <v>863</v>
      </c>
      <c r="C4968" t="str">
        <f>Hoja1!$C$31</f>
        <v>CRUDO</v>
      </c>
      <c r="D4968" t="s">
        <v>864</v>
      </c>
      <c r="E4968" t="s">
        <v>320</v>
      </c>
      <c r="F4968" t="s">
        <v>852</v>
      </c>
      <c r="L4968" t="s">
        <v>30</v>
      </c>
      <c r="M4968">
        <f>'Venteo_Controladores Neumat_pla'!AR105</f>
        <v>0</v>
      </c>
      <c r="N4968">
        <f>IFERROR(IF(L4968="CO2",M4968,IF(L4968="CH4",M4968*Hoja1!$C$19,BASEDEDATOS!M4968*Hoja1!$C$20)),0)</f>
        <v>0</v>
      </c>
    </row>
    <row r="4969" spans="2:14" x14ac:dyDescent="0.75">
      <c r="B4969" t="s">
        <v>863</v>
      </c>
      <c r="C4969" t="str">
        <f>Hoja1!$C$31</f>
        <v>CRUDO</v>
      </c>
      <c r="D4969" t="s">
        <v>864</v>
      </c>
      <c r="E4969" t="s">
        <v>320</v>
      </c>
      <c r="F4969" t="s">
        <v>852</v>
      </c>
      <c r="L4969" t="s">
        <v>30</v>
      </c>
      <c r="M4969">
        <f>'Venteo_Controladores Neumat_pla'!AR106</f>
        <v>0</v>
      </c>
      <c r="N4969">
        <f>IFERROR(IF(L4969="CO2",M4969,IF(L4969="CH4",M4969*Hoja1!$C$19,BASEDEDATOS!M4969*Hoja1!$C$20)),0)</f>
        <v>0</v>
      </c>
    </row>
    <row r="4970" spans="2:14" x14ac:dyDescent="0.75">
      <c r="B4970" t="s">
        <v>863</v>
      </c>
      <c r="C4970" t="str">
        <f>Hoja1!$C$31</f>
        <v>CRUDO</v>
      </c>
      <c r="D4970" t="s">
        <v>864</v>
      </c>
      <c r="E4970" t="s">
        <v>320</v>
      </c>
      <c r="F4970" t="s">
        <v>852</v>
      </c>
      <c r="L4970" t="s">
        <v>30</v>
      </c>
      <c r="M4970">
        <f>'Venteo_Controladores Neumat_pla'!AR107</f>
        <v>0</v>
      </c>
      <c r="N4970">
        <f>IFERROR(IF(L4970="CO2",M4970,IF(L4970="CH4",M4970*Hoja1!$C$19,BASEDEDATOS!M4970*Hoja1!$C$20)),0)</f>
        <v>0</v>
      </c>
    </row>
    <row r="4971" spans="2:14" x14ac:dyDescent="0.75">
      <c r="B4971" t="s">
        <v>863</v>
      </c>
      <c r="C4971" t="str">
        <f>Hoja1!$C$31</f>
        <v>CRUDO</v>
      </c>
      <c r="D4971" t="s">
        <v>864</v>
      </c>
      <c r="E4971" t="s">
        <v>320</v>
      </c>
      <c r="F4971" t="s">
        <v>852</v>
      </c>
      <c r="L4971" t="s">
        <v>30</v>
      </c>
      <c r="M4971">
        <f>'Venteo_Controladores Neumat_pla'!AR108</f>
        <v>0</v>
      </c>
      <c r="N4971">
        <f>IFERROR(IF(L4971="CO2",M4971,IF(L4971="CH4",M4971*Hoja1!$C$19,BASEDEDATOS!M4971*Hoja1!$C$20)),0)</f>
        <v>0</v>
      </c>
    </row>
    <row r="4972" spans="2:14" x14ac:dyDescent="0.75">
      <c r="B4972" t="s">
        <v>863</v>
      </c>
      <c r="C4972" t="str">
        <f>Hoja1!$C$31</f>
        <v>CRUDO</v>
      </c>
      <c r="D4972" t="s">
        <v>864</v>
      </c>
      <c r="E4972" t="s">
        <v>320</v>
      </c>
      <c r="F4972" t="s">
        <v>852</v>
      </c>
      <c r="L4972" t="s">
        <v>30</v>
      </c>
      <c r="M4972">
        <f>'Venteo_Controladores Neumat_pla'!AR109</f>
        <v>0</v>
      </c>
      <c r="N4972">
        <f>IFERROR(IF(L4972="CO2",M4972,IF(L4972="CH4",M4972*Hoja1!$C$19,BASEDEDATOS!M4972*Hoja1!$C$20)),0)</f>
        <v>0</v>
      </c>
    </row>
    <row r="4973" spans="2:14" x14ac:dyDescent="0.75">
      <c r="B4973" t="s">
        <v>863</v>
      </c>
      <c r="C4973" t="str">
        <f>Hoja1!$C$31</f>
        <v>CRUDO</v>
      </c>
      <c r="D4973" t="s">
        <v>864</v>
      </c>
      <c r="E4973" t="s">
        <v>320</v>
      </c>
      <c r="F4973" t="s">
        <v>852</v>
      </c>
      <c r="L4973" t="s">
        <v>30</v>
      </c>
      <c r="M4973">
        <f>'Venteo_Controladores Neumat_pla'!AR110</f>
        <v>0</v>
      </c>
      <c r="N4973">
        <f>IFERROR(IF(L4973="CO2",M4973,IF(L4973="CH4",M4973*Hoja1!$C$19,BASEDEDATOS!M4973*Hoja1!$C$20)),0)</f>
        <v>0</v>
      </c>
    </row>
    <row r="4974" spans="2:14" x14ac:dyDescent="0.75">
      <c r="B4974" t="s">
        <v>863</v>
      </c>
      <c r="C4974" t="str">
        <f>Hoja1!$C$31</f>
        <v>CRUDO</v>
      </c>
      <c r="D4974" t="s">
        <v>864</v>
      </c>
      <c r="E4974" t="s">
        <v>320</v>
      </c>
      <c r="F4974" t="s">
        <v>852</v>
      </c>
      <c r="L4974" t="s">
        <v>30</v>
      </c>
      <c r="M4974">
        <f>'Venteo_Controladores Neumat_pla'!AR111</f>
        <v>0</v>
      </c>
      <c r="N4974">
        <f>IFERROR(IF(L4974="CO2",M4974,IF(L4974="CH4",M4974*Hoja1!$C$19,BASEDEDATOS!M4974*Hoja1!$C$20)),0)</f>
        <v>0</v>
      </c>
    </row>
    <row r="4975" spans="2:14" x14ac:dyDescent="0.75">
      <c r="B4975" t="s">
        <v>863</v>
      </c>
      <c r="C4975" t="str">
        <f>Hoja1!$C$31</f>
        <v>CRUDO</v>
      </c>
      <c r="D4975" t="s">
        <v>864</v>
      </c>
      <c r="E4975" t="s">
        <v>320</v>
      </c>
      <c r="F4975" t="s">
        <v>852</v>
      </c>
      <c r="L4975" t="s">
        <v>30</v>
      </c>
      <c r="M4975">
        <f>'Venteo_Controladores Neumat_pla'!AR112</f>
        <v>0</v>
      </c>
      <c r="N4975">
        <f>IFERROR(IF(L4975="CO2",M4975,IF(L4975="CH4",M4975*Hoja1!$C$19,BASEDEDATOS!M4975*Hoja1!$C$20)),0)</f>
        <v>0</v>
      </c>
    </row>
    <row r="4976" spans="2:14" x14ac:dyDescent="0.75">
      <c r="B4976" t="s">
        <v>863</v>
      </c>
      <c r="C4976" t="str">
        <f>Hoja1!$C$31</f>
        <v>CRUDO</v>
      </c>
      <c r="D4976" t="s">
        <v>864</v>
      </c>
      <c r="E4976" t="s">
        <v>320</v>
      </c>
      <c r="F4976" t="s">
        <v>852</v>
      </c>
      <c r="L4976" t="s">
        <v>30</v>
      </c>
      <c r="M4976">
        <f>'Venteo_Controladores Neumat_pla'!AR113</f>
        <v>0</v>
      </c>
      <c r="N4976">
        <f>IFERROR(IF(L4976="CO2",M4976,IF(L4976="CH4",M4976*Hoja1!$C$19,BASEDEDATOS!M4976*Hoja1!$C$20)),0)</f>
        <v>0</v>
      </c>
    </row>
    <row r="4977" spans="2:14" x14ac:dyDescent="0.75">
      <c r="B4977" t="s">
        <v>863</v>
      </c>
      <c r="C4977" t="str">
        <f>Hoja1!$C$31</f>
        <v>CRUDO</v>
      </c>
      <c r="D4977" t="s">
        <v>864</v>
      </c>
      <c r="E4977" t="s">
        <v>320</v>
      </c>
      <c r="F4977" t="s">
        <v>852</v>
      </c>
      <c r="L4977" t="s">
        <v>30</v>
      </c>
      <c r="M4977">
        <f>'Venteo_Controladores Neumat_pla'!AR114</f>
        <v>0</v>
      </c>
      <c r="N4977">
        <f>IFERROR(IF(L4977="CO2",M4977,IF(L4977="CH4",M4977*Hoja1!$C$19,BASEDEDATOS!M4977*Hoja1!$C$20)),0)</f>
        <v>0</v>
      </c>
    </row>
    <row r="4978" spans="2:14" x14ac:dyDescent="0.75">
      <c r="B4978" t="s">
        <v>863</v>
      </c>
      <c r="C4978" t="str">
        <f>Hoja1!$C$31</f>
        <v>CRUDO</v>
      </c>
      <c r="D4978" t="s">
        <v>864</v>
      </c>
      <c r="E4978" t="s">
        <v>320</v>
      </c>
      <c r="F4978" t="s">
        <v>852</v>
      </c>
      <c r="L4978" t="s">
        <v>30</v>
      </c>
      <c r="M4978">
        <f>'Venteo_Controladores Neumat_pla'!AR115</f>
        <v>0</v>
      </c>
      <c r="N4978">
        <f>IFERROR(IF(L4978="CO2",M4978,IF(L4978="CH4",M4978*Hoja1!$C$19,BASEDEDATOS!M4978*Hoja1!$C$20)),0)</f>
        <v>0</v>
      </c>
    </row>
    <row r="4979" spans="2:14" x14ac:dyDescent="0.75">
      <c r="B4979" t="s">
        <v>863</v>
      </c>
      <c r="C4979" t="str">
        <f>Hoja1!$C$31</f>
        <v>CRUDO</v>
      </c>
      <c r="D4979" t="s">
        <v>864</v>
      </c>
      <c r="E4979" t="s">
        <v>320</v>
      </c>
      <c r="F4979" t="s">
        <v>852</v>
      </c>
      <c r="L4979" t="s">
        <v>30</v>
      </c>
      <c r="M4979">
        <f>'Venteo_Controladores Neumat_pla'!AR116</f>
        <v>0</v>
      </c>
      <c r="N4979">
        <f>IFERROR(IF(L4979="CO2",M4979,IF(L4979="CH4",M4979*Hoja1!$C$19,BASEDEDATOS!M4979*Hoja1!$C$20)),0)</f>
        <v>0</v>
      </c>
    </row>
    <row r="4980" spans="2:14" x14ac:dyDescent="0.75">
      <c r="B4980" t="s">
        <v>863</v>
      </c>
      <c r="C4980" t="str">
        <f>Hoja1!$C$31</f>
        <v>CRUDO</v>
      </c>
      <c r="D4980" t="s">
        <v>864</v>
      </c>
      <c r="E4980" t="s">
        <v>320</v>
      </c>
      <c r="F4980" t="s">
        <v>852</v>
      </c>
      <c r="L4980" t="s">
        <v>30</v>
      </c>
      <c r="M4980">
        <f>'Venteo_Controladores Neumat_pla'!AR117</f>
        <v>0</v>
      </c>
      <c r="N4980">
        <f>IFERROR(IF(L4980="CO2",M4980,IF(L4980="CH4",M4980*Hoja1!$C$19,BASEDEDATOS!M4980*Hoja1!$C$20)),0)</f>
        <v>0</v>
      </c>
    </row>
    <row r="4981" spans="2:14" x14ac:dyDescent="0.75">
      <c r="B4981" t="s">
        <v>863</v>
      </c>
      <c r="C4981" t="str">
        <f>Hoja1!$C$31</f>
        <v>CRUDO</v>
      </c>
      <c r="D4981" t="s">
        <v>864</v>
      </c>
      <c r="E4981" t="s">
        <v>320</v>
      </c>
      <c r="F4981" t="s">
        <v>852</v>
      </c>
      <c r="L4981" t="s">
        <v>30</v>
      </c>
      <c r="M4981">
        <f>'Venteo_Controladores Neumat_pla'!AR118</f>
        <v>0</v>
      </c>
      <c r="N4981">
        <f>IFERROR(IF(L4981="CO2",M4981,IF(L4981="CH4",M4981*Hoja1!$C$19,BASEDEDATOS!M4981*Hoja1!$C$20)),0)</f>
        <v>0</v>
      </c>
    </row>
    <row r="4982" spans="2:14" x14ac:dyDescent="0.75">
      <c r="B4982" t="s">
        <v>863</v>
      </c>
      <c r="C4982" t="str">
        <f>Hoja1!$C$31</f>
        <v>CRUDO</v>
      </c>
      <c r="D4982" t="s">
        <v>864</v>
      </c>
      <c r="E4982" t="s">
        <v>320</v>
      </c>
      <c r="F4982" t="s">
        <v>852</v>
      </c>
      <c r="L4982" t="s">
        <v>30</v>
      </c>
      <c r="M4982">
        <f>'Venteo_Controladores Neumat_pla'!AR119</f>
        <v>0</v>
      </c>
      <c r="N4982">
        <f>IFERROR(IF(L4982="CO2",M4982,IF(L4982="CH4",M4982*Hoja1!$C$19,BASEDEDATOS!M4982*Hoja1!$C$20)),0)</f>
        <v>0</v>
      </c>
    </row>
    <row r="4983" spans="2:14" x14ac:dyDescent="0.75">
      <c r="B4983" t="s">
        <v>863</v>
      </c>
      <c r="C4983" t="str">
        <f>Hoja1!$C$31</f>
        <v>CRUDO</v>
      </c>
      <c r="D4983" t="s">
        <v>864</v>
      </c>
      <c r="E4983" t="s">
        <v>320</v>
      </c>
      <c r="F4983" t="s">
        <v>852</v>
      </c>
      <c r="L4983" t="s">
        <v>30</v>
      </c>
      <c r="M4983">
        <f>'Venteo_Controladores Neumat_pla'!AR120</f>
        <v>0</v>
      </c>
      <c r="N4983">
        <f>IFERROR(IF(L4983="CO2",M4983,IF(L4983="CH4",M4983*Hoja1!$C$19,BASEDEDATOS!M4983*Hoja1!$C$20)),0)</f>
        <v>0</v>
      </c>
    </row>
    <row r="4984" spans="2:14" x14ac:dyDescent="0.75">
      <c r="B4984" t="s">
        <v>863</v>
      </c>
      <c r="C4984" t="str">
        <f>Hoja1!$C$31</f>
        <v>CRUDO</v>
      </c>
      <c r="D4984" t="s">
        <v>864</v>
      </c>
      <c r="E4984" t="s">
        <v>320</v>
      </c>
      <c r="F4984" t="s">
        <v>852</v>
      </c>
      <c r="L4984" t="s">
        <v>30</v>
      </c>
      <c r="M4984">
        <f>'Venteo_Controladores Neumat_pla'!AR121</f>
        <v>0</v>
      </c>
      <c r="N4984">
        <f>IFERROR(IF(L4984="CO2",M4984,IF(L4984="CH4",M4984*Hoja1!$C$19,BASEDEDATOS!M4984*Hoja1!$C$20)),0)</f>
        <v>0</v>
      </c>
    </row>
    <row r="4985" spans="2:14" x14ac:dyDescent="0.75">
      <c r="B4985" t="s">
        <v>863</v>
      </c>
      <c r="C4985" t="str">
        <f>Hoja1!$C$31</f>
        <v>CRUDO</v>
      </c>
      <c r="D4985" t="s">
        <v>864</v>
      </c>
      <c r="E4985" t="s">
        <v>320</v>
      </c>
      <c r="F4985" t="s">
        <v>852</v>
      </c>
      <c r="L4985" t="s">
        <v>30</v>
      </c>
      <c r="M4985">
        <f>'Venteo_Controladores Neumat_pla'!AR122</f>
        <v>0</v>
      </c>
      <c r="N4985">
        <f>IFERROR(IF(L4985="CO2",M4985,IF(L4985="CH4",M4985*Hoja1!$C$19,BASEDEDATOS!M4985*Hoja1!$C$20)),0)</f>
        <v>0</v>
      </c>
    </row>
    <row r="4986" spans="2:14" x14ac:dyDescent="0.75">
      <c r="B4986" t="s">
        <v>863</v>
      </c>
      <c r="C4986" t="str">
        <f>Hoja1!$C$31</f>
        <v>CRUDO</v>
      </c>
      <c r="D4986" t="s">
        <v>864</v>
      </c>
      <c r="E4986" t="s">
        <v>320</v>
      </c>
      <c r="F4986" t="s">
        <v>852</v>
      </c>
      <c r="L4986" t="s">
        <v>30</v>
      </c>
      <c r="M4986">
        <f>'Venteo_Controladores Neumat_pla'!AR123</f>
        <v>0</v>
      </c>
      <c r="N4986">
        <f>IFERROR(IF(L4986="CO2",M4986,IF(L4986="CH4",M4986*Hoja1!$C$19,BASEDEDATOS!M4986*Hoja1!$C$20)),0)</f>
        <v>0</v>
      </c>
    </row>
    <row r="4987" spans="2:14" x14ac:dyDescent="0.75">
      <c r="B4987" t="s">
        <v>863</v>
      </c>
      <c r="C4987" t="str">
        <f>Hoja1!$C$31</f>
        <v>CRUDO</v>
      </c>
      <c r="D4987" t="s">
        <v>864</v>
      </c>
      <c r="E4987" t="s">
        <v>320</v>
      </c>
      <c r="F4987" t="s">
        <v>852</v>
      </c>
      <c r="L4987" t="s">
        <v>30</v>
      </c>
      <c r="M4987">
        <f>'Venteo_Controladores Neumat_pla'!AR124</f>
        <v>0</v>
      </c>
      <c r="N4987">
        <f>IFERROR(IF(L4987="CO2",M4987,IF(L4987="CH4",M4987*Hoja1!$C$19,BASEDEDATOS!M4987*Hoja1!$C$20)),0)</f>
        <v>0</v>
      </c>
    </row>
    <row r="4988" spans="2:14" x14ac:dyDescent="0.75">
      <c r="B4988" t="s">
        <v>863</v>
      </c>
      <c r="C4988" t="str">
        <f>Hoja1!$C$31</f>
        <v>CRUDO</v>
      </c>
      <c r="D4988" t="s">
        <v>864</v>
      </c>
      <c r="E4988" t="s">
        <v>320</v>
      </c>
      <c r="F4988" t="s">
        <v>852</v>
      </c>
      <c r="L4988" t="s">
        <v>30</v>
      </c>
      <c r="M4988">
        <f>'Venteo_Controladores Neumat_pla'!AR125</f>
        <v>0</v>
      </c>
      <c r="N4988">
        <f>IFERROR(IF(L4988="CO2",M4988,IF(L4988="CH4",M4988*Hoja1!$C$19,BASEDEDATOS!M4988*Hoja1!$C$20)),0)</f>
        <v>0</v>
      </c>
    </row>
    <row r="4989" spans="2:14" x14ac:dyDescent="0.75">
      <c r="B4989" t="s">
        <v>863</v>
      </c>
      <c r="C4989" t="str">
        <f>Hoja1!$C$31</f>
        <v>CRUDO</v>
      </c>
      <c r="D4989" t="s">
        <v>864</v>
      </c>
      <c r="E4989" t="s">
        <v>320</v>
      </c>
      <c r="F4989" t="s">
        <v>852</v>
      </c>
      <c r="L4989" t="s">
        <v>30</v>
      </c>
      <c r="M4989">
        <f>'Venteo_Controladores Neumat_pla'!AR126</f>
        <v>0</v>
      </c>
      <c r="N4989">
        <f>IFERROR(IF(L4989="CO2",M4989,IF(L4989="CH4",M4989*Hoja1!$C$19,BASEDEDATOS!M4989*Hoja1!$C$20)),0)</f>
        <v>0</v>
      </c>
    </row>
    <row r="4990" spans="2:14" x14ac:dyDescent="0.75">
      <c r="B4990" t="s">
        <v>863</v>
      </c>
      <c r="C4990" t="str">
        <f>Hoja1!$C$31</f>
        <v>CRUDO</v>
      </c>
      <c r="D4990" t="s">
        <v>864</v>
      </c>
      <c r="E4990" t="s">
        <v>320</v>
      </c>
      <c r="F4990" t="s">
        <v>852</v>
      </c>
      <c r="L4990" t="s">
        <v>30</v>
      </c>
      <c r="M4990">
        <f>'Venteo_Controladores Neumat_pla'!AR127</f>
        <v>0</v>
      </c>
      <c r="N4990">
        <f>IFERROR(IF(L4990="CO2",M4990,IF(L4990="CH4",M4990*Hoja1!$C$19,BASEDEDATOS!M4990*Hoja1!$C$20)),0)</f>
        <v>0</v>
      </c>
    </row>
    <row r="4991" spans="2:14" x14ac:dyDescent="0.75">
      <c r="B4991" t="s">
        <v>863</v>
      </c>
      <c r="C4991" t="str">
        <f>Hoja1!$C$31</f>
        <v>CRUDO</v>
      </c>
      <c r="D4991" t="s">
        <v>864</v>
      </c>
      <c r="E4991" t="s">
        <v>320</v>
      </c>
      <c r="F4991" t="s">
        <v>852</v>
      </c>
      <c r="L4991" t="s">
        <v>30</v>
      </c>
      <c r="M4991">
        <f>'Venteo_Controladores Neumat_pla'!AR128</f>
        <v>0</v>
      </c>
      <c r="N4991">
        <f>IFERROR(IF(L4991="CO2",M4991,IF(L4991="CH4",M4991*Hoja1!$C$19,BASEDEDATOS!M4991*Hoja1!$C$20)),0)</f>
        <v>0</v>
      </c>
    </row>
    <row r="4992" spans="2:14" x14ac:dyDescent="0.75">
      <c r="B4992" t="s">
        <v>863</v>
      </c>
      <c r="C4992" t="str">
        <f>Hoja1!$C$31</f>
        <v>CRUDO</v>
      </c>
      <c r="D4992" t="s">
        <v>864</v>
      </c>
      <c r="E4992" t="s">
        <v>320</v>
      </c>
      <c r="F4992" t="s">
        <v>852</v>
      </c>
      <c r="L4992" t="s">
        <v>30</v>
      </c>
      <c r="M4992">
        <f>'Venteo_Controladores Neumat_pla'!AR129</f>
        <v>0</v>
      </c>
      <c r="N4992">
        <f>IFERROR(IF(L4992="CO2",M4992,IF(L4992="CH4",M4992*Hoja1!$C$19,BASEDEDATOS!M4992*Hoja1!$C$20)),0)</f>
        <v>0</v>
      </c>
    </row>
    <row r="4993" spans="2:14" x14ac:dyDescent="0.75">
      <c r="B4993" t="s">
        <v>863</v>
      </c>
      <c r="C4993" t="str">
        <f>Hoja1!$C$31</f>
        <v>CRUDO</v>
      </c>
      <c r="D4993" t="s">
        <v>864</v>
      </c>
      <c r="E4993" t="s">
        <v>320</v>
      </c>
      <c r="F4993" t="s">
        <v>852</v>
      </c>
      <c r="L4993" t="s">
        <v>30</v>
      </c>
      <c r="M4993">
        <f>'Venteo_Controladores Neumat_pla'!AR130</f>
        <v>0</v>
      </c>
      <c r="N4993">
        <f>IFERROR(IF(L4993="CO2",M4993,IF(L4993="CH4",M4993*Hoja1!$C$19,BASEDEDATOS!M4993*Hoja1!$C$20)),0)</f>
        <v>0</v>
      </c>
    </row>
    <row r="4994" spans="2:14" x14ac:dyDescent="0.75">
      <c r="B4994" t="s">
        <v>863</v>
      </c>
      <c r="C4994" t="str">
        <f>Hoja1!$C$31</f>
        <v>CRUDO</v>
      </c>
      <c r="D4994" t="s">
        <v>864</v>
      </c>
      <c r="E4994" t="s">
        <v>320</v>
      </c>
      <c r="F4994" t="s">
        <v>852</v>
      </c>
      <c r="L4994" t="s">
        <v>30</v>
      </c>
      <c r="M4994">
        <f>'Venteo_Controladores Neumat_pla'!AR131</f>
        <v>0</v>
      </c>
      <c r="N4994">
        <f>IFERROR(IF(L4994="CO2",M4994,IF(L4994="CH4",M4994*Hoja1!$C$19,BASEDEDATOS!M4994*Hoja1!$C$20)),0)</f>
        <v>0</v>
      </c>
    </row>
    <row r="4995" spans="2:14" x14ac:dyDescent="0.75">
      <c r="B4995" t="s">
        <v>863</v>
      </c>
      <c r="C4995" t="str">
        <f>Hoja1!$C$31</f>
        <v>CRUDO</v>
      </c>
      <c r="D4995" t="s">
        <v>864</v>
      </c>
      <c r="E4995" t="s">
        <v>320</v>
      </c>
      <c r="F4995" t="s">
        <v>852</v>
      </c>
      <c r="L4995" t="s">
        <v>30</v>
      </c>
      <c r="M4995">
        <f>'Venteo_Controladores Neumat_pla'!AR132</f>
        <v>0</v>
      </c>
      <c r="N4995">
        <f>IFERROR(IF(L4995="CO2",M4995,IF(L4995="CH4",M4995*Hoja1!$C$19,BASEDEDATOS!M4995*Hoja1!$C$20)),0)</f>
        <v>0</v>
      </c>
    </row>
    <row r="4996" spans="2:14" x14ac:dyDescent="0.75">
      <c r="B4996" t="s">
        <v>863</v>
      </c>
      <c r="C4996" t="str">
        <f>Hoja1!$C$31</f>
        <v>CRUDO</v>
      </c>
      <c r="D4996" t="s">
        <v>864</v>
      </c>
      <c r="E4996" t="s">
        <v>320</v>
      </c>
      <c r="F4996" t="s">
        <v>852</v>
      </c>
      <c r="L4996" t="s">
        <v>30</v>
      </c>
      <c r="M4996">
        <f>'Venteo_Controladores Neumat_pla'!AR133</f>
        <v>0</v>
      </c>
      <c r="N4996">
        <f>IFERROR(IF(L4996="CO2",M4996,IF(L4996="CH4",M4996*Hoja1!$C$19,BASEDEDATOS!M4996*Hoja1!$C$20)),0)</f>
        <v>0</v>
      </c>
    </row>
    <row r="4997" spans="2:14" x14ac:dyDescent="0.75">
      <c r="B4997" t="s">
        <v>863</v>
      </c>
      <c r="C4997" t="str">
        <f>Hoja1!$C$31</f>
        <v>CRUDO</v>
      </c>
      <c r="D4997" t="s">
        <v>864</v>
      </c>
      <c r="E4997" t="s">
        <v>320</v>
      </c>
      <c r="F4997" t="s">
        <v>852</v>
      </c>
      <c r="L4997" t="s">
        <v>30</v>
      </c>
      <c r="M4997">
        <f>'Venteo_Controladores Neumat_pla'!AR134</f>
        <v>0</v>
      </c>
      <c r="N4997">
        <f>IFERROR(IF(L4997="CO2",M4997,IF(L4997="CH4",M4997*Hoja1!$C$19,BASEDEDATOS!M4997*Hoja1!$C$20)),0)</f>
        <v>0</v>
      </c>
    </row>
    <row r="4998" spans="2:14" x14ac:dyDescent="0.75">
      <c r="B4998" t="s">
        <v>863</v>
      </c>
      <c r="C4998" t="str">
        <f>Hoja1!$C$31</f>
        <v>CRUDO</v>
      </c>
      <c r="D4998" t="s">
        <v>864</v>
      </c>
      <c r="E4998" t="s">
        <v>320</v>
      </c>
      <c r="F4998" t="s">
        <v>852</v>
      </c>
      <c r="L4998" t="s">
        <v>30</v>
      </c>
      <c r="M4998">
        <f>'Venteo_Controladores Neumat_pla'!AR135</f>
        <v>0</v>
      </c>
      <c r="N4998">
        <f>IFERROR(IF(L4998="CO2",M4998,IF(L4998="CH4",M4998*Hoja1!$C$19,BASEDEDATOS!M4998*Hoja1!$C$20)),0)</f>
        <v>0</v>
      </c>
    </row>
    <row r="4999" spans="2:14" x14ac:dyDescent="0.75">
      <c r="B4999" t="s">
        <v>863</v>
      </c>
      <c r="C4999" t="str">
        <f>Hoja1!$C$31</f>
        <v>CRUDO</v>
      </c>
      <c r="D4999" t="s">
        <v>864</v>
      </c>
      <c r="E4999" t="s">
        <v>320</v>
      </c>
      <c r="F4999" t="s">
        <v>852</v>
      </c>
      <c r="L4999" t="s">
        <v>30</v>
      </c>
      <c r="M4999">
        <f>'Venteo_Controladores Neumat_pla'!AR136</f>
        <v>0</v>
      </c>
      <c r="N4999">
        <f>IFERROR(IF(L4999="CO2",M4999,IF(L4999="CH4",M4999*Hoja1!$C$19,BASEDEDATOS!M4999*Hoja1!$C$20)),0)</f>
        <v>0</v>
      </c>
    </row>
    <row r="5000" spans="2:14" x14ac:dyDescent="0.75">
      <c r="B5000" t="s">
        <v>863</v>
      </c>
      <c r="C5000" t="str">
        <f>Hoja1!$C$31</f>
        <v>CRUDO</v>
      </c>
      <c r="D5000" t="s">
        <v>864</v>
      </c>
      <c r="E5000" t="s">
        <v>320</v>
      </c>
      <c r="F5000" t="s">
        <v>852</v>
      </c>
      <c r="L5000" t="s">
        <v>30</v>
      </c>
      <c r="M5000">
        <f>'Venteo_Controladores Neumat_pla'!AR137</f>
        <v>0</v>
      </c>
      <c r="N5000">
        <f>IFERROR(IF(L5000="CO2",M5000,IF(L5000="CH4",M5000*Hoja1!$C$19,BASEDEDATOS!M5000*Hoja1!$C$20)),0)</f>
        <v>0</v>
      </c>
    </row>
    <row r="5001" spans="2:14" x14ac:dyDescent="0.75">
      <c r="B5001" t="s">
        <v>863</v>
      </c>
      <c r="C5001" t="str">
        <f>Hoja1!$C$31</f>
        <v>CRUDO</v>
      </c>
      <c r="D5001" t="s">
        <v>864</v>
      </c>
      <c r="E5001" t="s">
        <v>320</v>
      </c>
      <c r="F5001" t="s">
        <v>852</v>
      </c>
      <c r="L5001" t="s">
        <v>30</v>
      </c>
      <c r="M5001">
        <f>'Venteo_Controladores Neumat_pla'!AR138</f>
        <v>0</v>
      </c>
      <c r="N5001">
        <f>IFERROR(IF(L5001="CO2",M5001,IF(L5001="CH4",M5001*Hoja1!$C$19,BASEDEDATOS!M5001*Hoja1!$C$20)),0)</f>
        <v>0</v>
      </c>
    </row>
    <row r="5002" spans="2:14" x14ac:dyDescent="0.75">
      <c r="B5002" t="s">
        <v>863</v>
      </c>
      <c r="C5002" t="str">
        <f>Hoja1!$C$31</f>
        <v>CRUDO</v>
      </c>
      <c r="D5002" t="s">
        <v>864</v>
      </c>
      <c r="E5002" t="s">
        <v>320</v>
      </c>
      <c r="F5002" t="s">
        <v>852</v>
      </c>
      <c r="L5002" t="s">
        <v>30</v>
      </c>
      <c r="M5002">
        <f>'Venteo_Controladores Neumat_pla'!AR139</f>
        <v>0</v>
      </c>
      <c r="N5002">
        <f>IFERROR(IF(L5002="CO2",M5002,IF(L5002="CH4",M5002*Hoja1!$C$19,BASEDEDATOS!M5002*Hoja1!$C$20)),0)</f>
        <v>0</v>
      </c>
    </row>
    <row r="5003" spans="2:14" x14ac:dyDescent="0.75">
      <c r="B5003" t="s">
        <v>863</v>
      </c>
      <c r="C5003" t="str">
        <f>Hoja1!$C$31</f>
        <v>CRUDO</v>
      </c>
      <c r="D5003" t="s">
        <v>864</v>
      </c>
      <c r="E5003" t="s">
        <v>320</v>
      </c>
      <c r="F5003" t="s">
        <v>852</v>
      </c>
      <c r="L5003" t="s">
        <v>30</v>
      </c>
      <c r="M5003">
        <f>'Venteo_Controladores Neumat_pla'!AR140</f>
        <v>0</v>
      </c>
      <c r="N5003">
        <f>IFERROR(IF(L5003="CO2",M5003,IF(L5003="CH4",M5003*Hoja1!$C$19,BASEDEDATOS!M5003*Hoja1!$C$20)),0)</f>
        <v>0</v>
      </c>
    </row>
    <row r="5004" spans="2:14" x14ac:dyDescent="0.75">
      <c r="B5004" t="s">
        <v>863</v>
      </c>
      <c r="C5004" t="str">
        <f>Hoja1!$C$31</f>
        <v>CRUDO</v>
      </c>
      <c r="D5004" t="s">
        <v>864</v>
      </c>
      <c r="E5004" t="s">
        <v>320</v>
      </c>
      <c r="F5004" t="s">
        <v>852</v>
      </c>
      <c r="L5004" t="s">
        <v>30</v>
      </c>
      <c r="M5004">
        <f>'Venteo_Controladores Neumat_pla'!AR141</f>
        <v>0</v>
      </c>
      <c r="N5004">
        <f>IFERROR(IF(L5004="CO2",M5004,IF(L5004="CH4",M5004*Hoja1!$C$19,BASEDEDATOS!M5004*Hoja1!$C$20)),0)</f>
        <v>0</v>
      </c>
    </row>
    <row r="5005" spans="2:14" x14ac:dyDescent="0.75">
      <c r="B5005" t="s">
        <v>863</v>
      </c>
      <c r="C5005" t="str">
        <f>Hoja1!$C$31</f>
        <v>CRUDO</v>
      </c>
      <c r="D5005" t="s">
        <v>864</v>
      </c>
      <c r="E5005" t="s">
        <v>320</v>
      </c>
      <c r="F5005" t="s">
        <v>852</v>
      </c>
      <c r="L5005" t="s">
        <v>30</v>
      </c>
      <c r="M5005">
        <f>'Venteo_Controladores Neumat_pla'!AR142</f>
        <v>0</v>
      </c>
      <c r="N5005">
        <f>IFERROR(IF(L5005="CO2",M5005,IF(L5005="CH4",M5005*Hoja1!$C$19,BASEDEDATOS!M5005*Hoja1!$C$20)),0)</f>
        <v>0</v>
      </c>
    </row>
    <row r="5006" spans="2:14" x14ac:dyDescent="0.75">
      <c r="B5006" t="s">
        <v>863</v>
      </c>
      <c r="C5006" t="str">
        <f>Hoja1!$C$31</f>
        <v>CRUDO</v>
      </c>
      <c r="D5006" t="s">
        <v>864</v>
      </c>
      <c r="E5006" t="s">
        <v>320</v>
      </c>
      <c r="F5006" t="s">
        <v>852</v>
      </c>
      <c r="L5006" t="s">
        <v>30</v>
      </c>
      <c r="M5006">
        <f>'Venteo_Controladores Neumat_pla'!AR143</f>
        <v>0</v>
      </c>
      <c r="N5006">
        <f>IFERROR(IF(L5006="CO2",M5006,IF(L5006="CH4",M5006*Hoja1!$C$19,BASEDEDATOS!M5006*Hoja1!$C$20)),0)</f>
        <v>0</v>
      </c>
    </row>
    <row r="5007" spans="2:14" x14ac:dyDescent="0.75">
      <c r="B5007" t="s">
        <v>863</v>
      </c>
      <c r="C5007" t="str">
        <f>Hoja1!$C$31</f>
        <v>CRUDO</v>
      </c>
      <c r="D5007" t="s">
        <v>864</v>
      </c>
      <c r="E5007" t="s">
        <v>320</v>
      </c>
      <c r="F5007" t="s">
        <v>852</v>
      </c>
      <c r="L5007" t="s">
        <v>30</v>
      </c>
      <c r="M5007">
        <f>'Venteo_Controladores Neumat_pla'!AR144</f>
        <v>0</v>
      </c>
      <c r="N5007">
        <f>IFERROR(IF(L5007="CO2",M5007,IF(L5007="CH4",M5007*Hoja1!$C$19,BASEDEDATOS!M5007*Hoja1!$C$20)),0)</f>
        <v>0</v>
      </c>
    </row>
    <row r="5008" spans="2:14" x14ac:dyDescent="0.75">
      <c r="B5008" t="s">
        <v>863</v>
      </c>
      <c r="C5008" t="str">
        <f>Hoja1!$C$31</f>
        <v>CRUDO</v>
      </c>
      <c r="D5008" t="s">
        <v>864</v>
      </c>
      <c r="E5008" t="s">
        <v>320</v>
      </c>
      <c r="F5008" t="s">
        <v>852</v>
      </c>
      <c r="L5008" t="s">
        <v>30</v>
      </c>
      <c r="M5008">
        <f>'Venteo_Controladores Neumat_pla'!AR145</f>
        <v>0</v>
      </c>
      <c r="N5008">
        <f>IFERROR(IF(L5008="CO2",M5008,IF(L5008="CH4",M5008*Hoja1!$C$19,BASEDEDATOS!M5008*Hoja1!$C$20)),0)</f>
        <v>0</v>
      </c>
    </row>
    <row r="5009" spans="2:14" x14ac:dyDescent="0.75">
      <c r="B5009" t="s">
        <v>863</v>
      </c>
      <c r="C5009" t="str">
        <f>Hoja1!$C$31</f>
        <v>CRUDO</v>
      </c>
      <c r="D5009" t="s">
        <v>864</v>
      </c>
      <c r="E5009" t="s">
        <v>320</v>
      </c>
      <c r="F5009" t="s">
        <v>852</v>
      </c>
      <c r="L5009" t="s">
        <v>30</v>
      </c>
      <c r="M5009">
        <f>'Venteo_Controladores Neumat_pla'!AR146</f>
        <v>0</v>
      </c>
      <c r="N5009">
        <f>IFERROR(IF(L5009="CO2",M5009,IF(L5009="CH4",M5009*Hoja1!$C$19,BASEDEDATOS!M5009*Hoja1!$C$20)),0)</f>
        <v>0</v>
      </c>
    </row>
    <row r="5010" spans="2:14" x14ac:dyDescent="0.75">
      <c r="B5010" t="s">
        <v>863</v>
      </c>
      <c r="C5010" t="str">
        <f>Hoja1!$C$31</f>
        <v>CRUDO</v>
      </c>
      <c r="D5010" t="s">
        <v>864</v>
      </c>
      <c r="E5010" t="s">
        <v>320</v>
      </c>
      <c r="F5010" t="s">
        <v>852</v>
      </c>
      <c r="L5010" t="s">
        <v>30</v>
      </c>
      <c r="M5010">
        <f>'Venteo_Controladores Neumat_pla'!AR147</f>
        <v>0</v>
      </c>
      <c r="N5010">
        <f>IFERROR(IF(L5010="CO2",M5010,IF(L5010="CH4",M5010*Hoja1!$C$19,BASEDEDATOS!M5010*Hoja1!$C$20)),0)</f>
        <v>0</v>
      </c>
    </row>
    <row r="5011" spans="2:14" x14ac:dyDescent="0.75">
      <c r="B5011" t="s">
        <v>863</v>
      </c>
      <c r="C5011" t="str">
        <f>Hoja1!$C$31</f>
        <v>CRUDO</v>
      </c>
      <c r="D5011" t="s">
        <v>864</v>
      </c>
      <c r="E5011" t="s">
        <v>320</v>
      </c>
      <c r="F5011" t="s">
        <v>852</v>
      </c>
      <c r="L5011" t="s">
        <v>30</v>
      </c>
      <c r="M5011">
        <f>'Venteo_Controladores Neumat_pla'!AR148</f>
        <v>0</v>
      </c>
      <c r="N5011">
        <f>IFERROR(IF(L5011="CO2",M5011,IF(L5011="CH4",M5011*Hoja1!$C$19,BASEDEDATOS!M5011*Hoja1!$C$20)),0)</f>
        <v>0</v>
      </c>
    </row>
    <row r="5012" spans="2:14" x14ac:dyDescent="0.75">
      <c r="B5012" t="s">
        <v>863</v>
      </c>
      <c r="C5012" t="str">
        <f>Hoja1!$C$31</f>
        <v>CRUDO</v>
      </c>
      <c r="D5012" t="s">
        <v>864</v>
      </c>
      <c r="E5012" t="s">
        <v>320</v>
      </c>
      <c r="F5012" t="s">
        <v>852</v>
      </c>
      <c r="L5012" t="s">
        <v>30</v>
      </c>
      <c r="M5012">
        <f>'Venteo_Controladores Neumat_pla'!AR149</f>
        <v>0</v>
      </c>
      <c r="N5012">
        <f>IFERROR(IF(L5012="CO2",M5012,IF(L5012="CH4",M5012*Hoja1!$C$19,BASEDEDATOS!M5012*Hoja1!$C$20)),0)</f>
        <v>0</v>
      </c>
    </row>
    <row r="5013" spans="2:14" x14ac:dyDescent="0.75">
      <c r="B5013" t="s">
        <v>863</v>
      </c>
      <c r="C5013" t="str">
        <f>Hoja1!$C$31</f>
        <v>CRUDO</v>
      </c>
      <c r="D5013" t="s">
        <v>864</v>
      </c>
      <c r="E5013" t="s">
        <v>320</v>
      </c>
      <c r="F5013" t="s">
        <v>852</v>
      </c>
      <c r="L5013" t="s">
        <v>30</v>
      </c>
      <c r="M5013">
        <f>'Venteo_Controladores Neumat_pla'!AR150</f>
        <v>0</v>
      </c>
      <c r="N5013">
        <f>IFERROR(IF(L5013="CO2",M5013,IF(L5013="CH4",M5013*Hoja1!$C$19,BASEDEDATOS!M5013*Hoja1!$C$20)),0)</f>
        <v>0</v>
      </c>
    </row>
    <row r="5014" spans="2:14" x14ac:dyDescent="0.75">
      <c r="B5014" t="s">
        <v>863</v>
      </c>
      <c r="C5014" t="str">
        <f>Hoja1!$C$31</f>
        <v>CRUDO</v>
      </c>
      <c r="D5014" t="s">
        <v>864</v>
      </c>
      <c r="E5014" t="s">
        <v>320</v>
      </c>
      <c r="F5014" t="s">
        <v>852</v>
      </c>
      <c r="L5014" t="s">
        <v>31</v>
      </c>
      <c r="M5014">
        <f>'Venteo_Controladores Neumat_pla'!AQ67</f>
        <v>0.19020996794981657</v>
      </c>
      <c r="N5014">
        <f>IFERROR(IF(L5014="CO2",M5014,IF(L5014="CH4",M5014*Hoja1!$C$19,BASEDEDATOS!M5014*Hoja1!$C$20)),0)</f>
        <v>5.3258791025948637</v>
      </c>
    </row>
    <row r="5015" spans="2:14" x14ac:dyDescent="0.75">
      <c r="B5015" t="s">
        <v>863</v>
      </c>
      <c r="C5015" t="str">
        <f>Hoja1!$C$31</f>
        <v>CRUDO</v>
      </c>
      <c r="D5015" t="s">
        <v>864</v>
      </c>
      <c r="E5015" t="s">
        <v>320</v>
      </c>
      <c r="F5015" t="s">
        <v>852</v>
      </c>
      <c r="L5015" t="s">
        <v>31</v>
      </c>
      <c r="M5015">
        <f>'Venteo_Controladores Neumat_pla'!AQ68</f>
        <v>0.19020996794981657</v>
      </c>
      <c r="N5015">
        <f>IFERROR(IF(L5015="CO2",M5015,IF(L5015="CH4",M5015*Hoja1!$C$19,BASEDEDATOS!M5015*Hoja1!$C$20)),0)</f>
        <v>5.3258791025948637</v>
      </c>
    </row>
    <row r="5016" spans="2:14" x14ac:dyDescent="0.75">
      <c r="B5016" t="s">
        <v>863</v>
      </c>
      <c r="C5016" t="str">
        <f>Hoja1!$C$31</f>
        <v>CRUDO</v>
      </c>
      <c r="D5016" t="s">
        <v>864</v>
      </c>
      <c r="E5016" t="s">
        <v>320</v>
      </c>
      <c r="F5016" t="s">
        <v>852</v>
      </c>
      <c r="L5016" t="s">
        <v>31</v>
      </c>
      <c r="M5016">
        <f>'Venteo_Controladores Neumat_pla'!AQ69</f>
        <v>0.19020996794981657</v>
      </c>
      <c r="N5016">
        <f>IFERROR(IF(L5016="CO2",M5016,IF(L5016="CH4",M5016*Hoja1!$C$19,BASEDEDATOS!M5016*Hoja1!$C$20)),0)</f>
        <v>5.3258791025948637</v>
      </c>
    </row>
    <row r="5017" spans="2:14" x14ac:dyDescent="0.75">
      <c r="B5017" t="s">
        <v>863</v>
      </c>
      <c r="C5017" t="str">
        <f>Hoja1!$C$31</f>
        <v>CRUDO</v>
      </c>
      <c r="D5017" t="s">
        <v>864</v>
      </c>
      <c r="E5017" t="s">
        <v>320</v>
      </c>
      <c r="F5017" t="s">
        <v>852</v>
      </c>
      <c r="L5017" t="s">
        <v>31</v>
      </c>
      <c r="M5017">
        <f>'Venteo_Controladores Neumat_pla'!AQ70</f>
        <v>1.0803926179549583</v>
      </c>
      <c r="N5017">
        <f>IFERROR(IF(L5017="CO2",M5017,IF(L5017="CH4",M5017*Hoja1!$C$19,BASEDEDATOS!M5017*Hoja1!$C$20)),0)</f>
        <v>30.250993302738834</v>
      </c>
    </row>
    <row r="5018" spans="2:14" x14ac:dyDescent="0.75">
      <c r="B5018" t="s">
        <v>863</v>
      </c>
      <c r="C5018" t="str">
        <f>Hoja1!$C$31</f>
        <v>CRUDO</v>
      </c>
      <c r="D5018" t="s">
        <v>864</v>
      </c>
      <c r="E5018" t="s">
        <v>320</v>
      </c>
      <c r="F5018" t="s">
        <v>852</v>
      </c>
      <c r="L5018" t="s">
        <v>31</v>
      </c>
      <c r="M5018">
        <f>'Venteo_Controladores Neumat_pla'!AQ71</f>
        <v>0.86431409436396645</v>
      </c>
      <c r="N5018">
        <f>IFERROR(IF(L5018="CO2",M5018,IF(L5018="CH4",M5018*Hoja1!$C$19,BASEDEDATOS!M5018*Hoja1!$C$20)),0)</f>
        <v>24.20079464219106</v>
      </c>
    </row>
    <row r="5019" spans="2:14" x14ac:dyDescent="0.75">
      <c r="B5019" t="s">
        <v>863</v>
      </c>
      <c r="C5019" t="str">
        <f>Hoja1!$C$31</f>
        <v>CRUDO</v>
      </c>
      <c r="D5019" t="s">
        <v>864</v>
      </c>
      <c r="E5019" t="s">
        <v>320</v>
      </c>
      <c r="F5019" t="s">
        <v>852</v>
      </c>
      <c r="L5019" t="s">
        <v>31</v>
      </c>
      <c r="M5019">
        <f>'Venteo_Controladores Neumat_pla'!AQ72</f>
        <v>0.86431409436396645</v>
      </c>
      <c r="N5019">
        <f>IFERROR(IF(L5019="CO2",M5019,IF(L5019="CH4",M5019*Hoja1!$C$19,BASEDEDATOS!M5019*Hoja1!$C$20)),0)</f>
        <v>24.20079464219106</v>
      </c>
    </row>
    <row r="5020" spans="2:14" x14ac:dyDescent="0.75">
      <c r="B5020" t="s">
        <v>863</v>
      </c>
      <c r="C5020" t="str">
        <f>Hoja1!$C$31</f>
        <v>CRUDO</v>
      </c>
      <c r="D5020" t="s">
        <v>864</v>
      </c>
      <c r="E5020" t="s">
        <v>320</v>
      </c>
      <c r="F5020" t="s">
        <v>852</v>
      </c>
      <c r="L5020" t="s">
        <v>31</v>
      </c>
      <c r="M5020">
        <f>'Venteo_Controladores Neumat_pla'!AQ73</f>
        <v>0.8210983896457682</v>
      </c>
      <c r="N5020">
        <f>IFERROR(IF(L5020="CO2",M5020,IF(L5020="CH4",M5020*Hoja1!$C$19,BASEDEDATOS!M5020*Hoja1!$C$20)),0)</f>
        <v>22.99075491008151</v>
      </c>
    </row>
    <row r="5021" spans="2:14" x14ac:dyDescent="0.75">
      <c r="B5021" t="s">
        <v>863</v>
      </c>
      <c r="C5021" t="str">
        <f>Hoja1!$C$31</f>
        <v>CRUDO</v>
      </c>
      <c r="D5021" t="s">
        <v>864</v>
      </c>
      <c r="E5021" t="s">
        <v>320</v>
      </c>
      <c r="F5021" t="s">
        <v>852</v>
      </c>
      <c r="L5021" t="s">
        <v>31</v>
      </c>
      <c r="M5021">
        <f>'Venteo_Controladores Neumat_pla'!AQ74</f>
        <v>0.8210983896457682</v>
      </c>
      <c r="N5021">
        <f>IFERROR(IF(L5021="CO2",M5021,IF(L5021="CH4",M5021*Hoja1!$C$19,BASEDEDATOS!M5021*Hoja1!$C$20)),0)</f>
        <v>22.99075491008151</v>
      </c>
    </row>
    <row r="5022" spans="2:14" x14ac:dyDescent="0.75">
      <c r="B5022" t="s">
        <v>863</v>
      </c>
      <c r="C5022" t="str">
        <f>Hoja1!$C$31</f>
        <v>CRUDO</v>
      </c>
      <c r="D5022" t="s">
        <v>864</v>
      </c>
      <c r="E5022" t="s">
        <v>320</v>
      </c>
      <c r="F5022" t="s">
        <v>852</v>
      </c>
      <c r="L5022" t="s">
        <v>31</v>
      </c>
      <c r="M5022">
        <f>'Venteo_Controladores Neumat_pla'!AQ75</f>
        <v>0.14455957564186062</v>
      </c>
      <c r="N5022">
        <f>IFERROR(IF(L5022="CO2",M5022,IF(L5022="CH4",M5022*Hoja1!$C$19,BASEDEDATOS!M5022*Hoja1!$C$20)),0)</f>
        <v>4.0476681179720977</v>
      </c>
    </row>
    <row r="5023" spans="2:14" x14ac:dyDescent="0.75">
      <c r="B5023" t="s">
        <v>863</v>
      </c>
      <c r="C5023" t="str">
        <f>Hoja1!$C$31</f>
        <v>CRUDO</v>
      </c>
      <c r="D5023" t="s">
        <v>864</v>
      </c>
      <c r="E5023" t="s">
        <v>320</v>
      </c>
      <c r="F5023" t="s">
        <v>852</v>
      </c>
      <c r="L5023" t="s">
        <v>31</v>
      </c>
      <c r="M5023">
        <f>'Venteo_Controladores Neumat_pla'!AQ76</f>
        <v>0.11640850038528773</v>
      </c>
      <c r="N5023">
        <f>IFERROR(IF(L5023="CO2",M5023,IF(L5023="CH4",M5023*Hoja1!$C$19,BASEDEDATOS!M5023*Hoja1!$C$20)),0)</f>
        <v>3.2594380107880565</v>
      </c>
    </row>
    <row r="5024" spans="2:14" x14ac:dyDescent="0.75">
      <c r="B5024" t="s">
        <v>863</v>
      </c>
      <c r="C5024" t="str">
        <f>Hoja1!$C$31</f>
        <v>CRUDO</v>
      </c>
      <c r="D5024" t="s">
        <v>864</v>
      </c>
      <c r="E5024" t="s">
        <v>320</v>
      </c>
      <c r="F5024" t="s">
        <v>852</v>
      </c>
      <c r="L5024" t="s">
        <v>31</v>
      </c>
      <c r="M5024">
        <f>'Venteo_Controladores Neumat_pla'!AQ77</f>
        <v>0.14551062548160967</v>
      </c>
      <c r="N5024">
        <f>IFERROR(IF(L5024="CO2",M5024,IF(L5024="CH4",M5024*Hoja1!$C$19,BASEDEDATOS!M5024*Hoja1!$C$20)),0)</f>
        <v>4.074297513485071</v>
      </c>
    </row>
    <row r="5025" spans="2:14" x14ac:dyDescent="0.75">
      <c r="B5025" t="s">
        <v>863</v>
      </c>
      <c r="C5025" t="str">
        <f>Hoja1!$C$31</f>
        <v>CRUDO</v>
      </c>
      <c r="D5025" t="s">
        <v>864</v>
      </c>
      <c r="E5025" t="s">
        <v>320</v>
      </c>
      <c r="F5025" t="s">
        <v>852</v>
      </c>
      <c r="L5025" t="s">
        <v>31</v>
      </c>
      <c r="M5025">
        <f>'Venteo_Controladores Neumat_pla'!AQ78</f>
        <v>0.14551062548160967</v>
      </c>
      <c r="N5025">
        <f>IFERROR(IF(L5025="CO2",M5025,IF(L5025="CH4",M5025*Hoja1!$C$19,BASEDEDATOS!M5025*Hoja1!$C$20)),0)</f>
        <v>4.074297513485071</v>
      </c>
    </row>
    <row r="5026" spans="2:14" x14ac:dyDescent="0.75">
      <c r="B5026" t="s">
        <v>863</v>
      </c>
      <c r="C5026" t="str">
        <f>Hoja1!$C$31</f>
        <v>CRUDO</v>
      </c>
      <c r="D5026" t="s">
        <v>864</v>
      </c>
      <c r="E5026" t="s">
        <v>320</v>
      </c>
      <c r="F5026" t="s">
        <v>852</v>
      </c>
      <c r="L5026" t="s">
        <v>31</v>
      </c>
      <c r="M5026">
        <f>'Venteo_Controladores Neumat_pla'!AQ79</f>
        <v>0</v>
      </c>
      <c r="N5026">
        <f>IFERROR(IF(L5026="CO2",M5026,IF(L5026="CH4",M5026*Hoja1!$C$19,BASEDEDATOS!M5026*Hoja1!$C$20)),0)</f>
        <v>0</v>
      </c>
    </row>
    <row r="5027" spans="2:14" x14ac:dyDescent="0.75">
      <c r="B5027" t="s">
        <v>863</v>
      </c>
      <c r="C5027" t="str">
        <f>Hoja1!$C$31</f>
        <v>CRUDO</v>
      </c>
      <c r="D5027" t="s">
        <v>864</v>
      </c>
      <c r="E5027" t="s">
        <v>320</v>
      </c>
      <c r="F5027" t="s">
        <v>852</v>
      </c>
      <c r="L5027" t="s">
        <v>31</v>
      </c>
      <c r="M5027">
        <f>'Venteo_Controladores Neumat_pla'!AQ80</f>
        <v>0</v>
      </c>
      <c r="N5027">
        <f>IFERROR(IF(L5027="CO2",M5027,IF(L5027="CH4",M5027*Hoja1!$C$19,BASEDEDATOS!M5027*Hoja1!$C$20)),0)</f>
        <v>0</v>
      </c>
    </row>
    <row r="5028" spans="2:14" x14ac:dyDescent="0.75">
      <c r="B5028" t="s">
        <v>863</v>
      </c>
      <c r="C5028" t="str">
        <f>Hoja1!$C$31</f>
        <v>CRUDO</v>
      </c>
      <c r="D5028" t="s">
        <v>864</v>
      </c>
      <c r="E5028" t="s">
        <v>320</v>
      </c>
      <c r="F5028" t="s">
        <v>852</v>
      </c>
      <c r="L5028" t="s">
        <v>31</v>
      </c>
      <c r="M5028">
        <f>'Venteo_Controladores Neumat_pla'!AQ81</f>
        <v>0</v>
      </c>
      <c r="N5028">
        <f>IFERROR(IF(L5028="CO2",M5028,IF(L5028="CH4",M5028*Hoja1!$C$19,BASEDEDATOS!M5028*Hoja1!$C$20)),0)</f>
        <v>0</v>
      </c>
    </row>
    <row r="5029" spans="2:14" x14ac:dyDescent="0.75">
      <c r="B5029" t="s">
        <v>863</v>
      </c>
      <c r="C5029" t="str">
        <f>Hoja1!$C$31</f>
        <v>CRUDO</v>
      </c>
      <c r="D5029" t="s">
        <v>864</v>
      </c>
      <c r="E5029" t="s">
        <v>320</v>
      </c>
      <c r="F5029" t="s">
        <v>852</v>
      </c>
      <c r="L5029" t="s">
        <v>31</v>
      </c>
      <c r="M5029">
        <f>'Venteo_Controladores Neumat_pla'!AQ82</f>
        <v>0</v>
      </c>
      <c r="N5029">
        <f>IFERROR(IF(L5029="CO2",M5029,IF(L5029="CH4",M5029*Hoja1!$C$19,BASEDEDATOS!M5029*Hoja1!$C$20)),0)</f>
        <v>0</v>
      </c>
    </row>
    <row r="5030" spans="2:14" x14ac:dyDescent="0.75">
      <c r="B5030" t="s">
        <v>863</v>
      </c>
      <c r="C5030" t="str">
        <f>Hoja1!$C$31</f>
        <v>CRUDO</v>
      </c>
      <c r="D5030" t="s">
        <v>864</v>
      </c>
      <c r="E5030" t="s">
        <v>320</v>
      </c>
      <c r="F5030" t="s">
        <v>852</v>
      </c>
      <c r="L5030" t="s">
        <v>31</v>
      </c>
      <c r="M5030">
        <f>'Venteo_Controladores Neumat_pla'!AQ83</f>
        <v>0</v>
      </c>
      <c r="N5030">
        <f>IFERROR(IF(L5030="CO2",M5030,IF(L5030="CH4",M5030*Hoja1!$C$19,BASEDEDATOS!M5030*Hoja1!$C$20)),0)</f>
        <v>0</v>
      </c>
    </row>
    <row r="5031" spans="2:14" x14ac:dyDescent="0.75">
      <c r="B5031" t="s">
        <v>863</v>
      </c>
      <c r="C5031" t="str">
        <f>Hoja1!$C$31</f>
        <v>CRUDO</v>
      </c>
      <c r="D5031" t="s">
        <v>864</v>
      </c>
      <c r="E5031" t="s">
        <v>320</v>
      </c>
      <c r="F5031" t="s">
        <v>852</v>
      </c>
      <c r="L5031" t="s">
        <v>31</v>
      </c>
      <c r="M5031">
        <f>'Venteo_Controladores Neumat_pla'!AQ84</f>
        <v>0</v>
      </c>
      <c r="N5031">
        <f>IFERROR(IF(L5031="CO2",M5031,IF(L5031="CH4",M5031*Hoja1!$C$19,BASEDEDATOS!M5031*Hoja1!$C$20)),0)</f>
        <v>0</v>
      </c>
    </row>
    <row r="5032" spans="2:14" x14ac:dyDescent="0.75">
      <c r="B5032" t="s">
        <v>863</v>
      </c>
      <c r="C5032" t="str">
        <f>Hoja1!$C$31</f>
        <v>CRUDO</v>
      </c>
      <c r="D5032" t="s">
        <v>864</v>
      </c>
      <c r="E5032" t="s">
        <v>320</v>
      </c>
      <c r="F5032" t="s">
        <v>852</v>
      </c>
      <c r="L5032" t="s">
        <v>31</v>
      </c>
      <c r="M5032">
        <f>'Venteo_Controladores Neumat_pla'!AQ85</f>
        <v>0</v>
      </c>
      <c r="N5032">
        <f>IFERROR(IF(L5032="CO2",M5032,IF(L5032="CH4",M5032*Hoja1!$C$19,BASEDEDATOS!M5032*Hoja1!$C$20)),0)</f>
        <v>0</v>
      </c>
    </row>
    <row r="5033" spans="2:14" x14ac:dyDescent="0.75">
      <c r="B5033" t="s">
        <v>863</v>
      </c>
      <c r="C5033" t="str">
        <f>Hoja1!$C$31</f>
        <v>CRUDO</v>
      </c>
      <c r="D5033" t="s">
        <v>864</v>
      </c>
      <c r="E5033" t="s">
        <v>320</v>
      </c>
      <c r="F5033" t="s">
        <v>852</v>
      </c>
      <c r="L5033" t="s">
        <v>31</v>
      </c>
      <c r="M5033">
        <f>'Venteo_Controladores Neumat_pla'!AQ86</f>
        <v>0</v>
      </c>
      <c r="N5033">
        <f>IFERROR(IF(L5033="CO2",M5033,IF(L5033="CH4",M5033*Hoja1!$C$19,BASEDEDATOS!M5033*Hoja1!$C$20)),0)</f>
        <v>0</v>
      </c>
    </row>
    <row r="5034" spans="2:14" x14ac:dyDescent="0.75">
      <c r="B5034" t="s">
        <v>863</v>
      </c>
      <c r="C5034" t="str">
        <f>Hoja1!$C$31</f>
        <v>CRUDO</v>
      </c>
      <c r="D5034" t="s">
        <v>864</v>
      </c>
      <c r="E5034" t="s">
        <v>320</v>
      </c>
      <c r="F5034" t="s">
        <v>852</v>
      </c>
      <c r="L5034" t="s">
        <v>31</v>
      </c>
      <c r="M5034">
        <f>'Venteo_Controladores Neumat_pla'!AQ87</f>
        <v>0</v>
      </c>
      <c r="N5034">
        <f>IFERROR(IF(L5034="CO2",M5034,IF(L5034="CH4",M5034*Hoja1!$C$19,BASEDEDATOS!M5034*Hoja1!$C$20)),0)</f>
        <v>0</v>
      </c>
    </row>
    <row r="5035" spans="2:14" x14ac:dyDescent="0.75">
      <c r="B5035" t="s">
        <v>863</v>
      </c>
      <c r="C5035" t="str">
        <f>Hoja1!$C$31</f>
        <v>CRUDO</v>
      </c>
      <c r="D5035" t="s">
        <v>864</v>
      </c>
      <c r="E5035" t="s">
        <v>320</v>
      </c>
      <c r="F5035" t="s">
        <v>852</v>
      </c>
      <c r="L5035" t="s">
        <v>31</v>
      </c>
      <c r="M5035">
        <f>'Venteo_Controladores Neumat_pla'!AQ88</f>
        <v>0</v>
      </c>
      <c r="N5035">
        <f>IFERROR(IF(L5035="CO2",M5035,IF(L5035="CH4",M5035*Hoja1!$C$19,BASEDEDATOS!M5035*Hoja1!$C$20)),0)</f>
        <v>0</v>
      </c>
    </row>
    <row r="5036" spans="2:14" x14ac:dyDescent="0.75">
      <c r="B5036" t="s">
        <v>863</v>
      </c>
      <c r="C5036" t="str">
        <f>Hoja1!$C$31</f>
        <v>CRUDO</v>
      </c>
      <c r="D5036" t="s">
        <v>864</v>
      </c>
      <c r="E5036" t="s">
        <v>320</v>
      </c>
      <c r="F5036" t="s">
        <v>852</v>
      </c>
      <c r="L5036" t="s">
        <v>31</v>
      </c>
      <c r="M5036">
        <f>'Venteo_Controladores Neumat_pla'!AQ89</f>
        <v>0</v>
      </c>
      <c r="N5036">
        <f>IFERROR(IF(L5036="CO2",M5036,IF(L5036="CH4",M5036*Hoja1!$C$19,BASEDEDATOS!M5036*Hoja1!$C$20)),0)</f>
        <v>0</v>
      </c>
    </row>
    <row r="5037" spans="2:14" x14ac:dyDescent="0.75">
      <c r="B5037" t="s">
        <v>863</v>
      </c>
      <c r="C5037" t="str">
        <f>Hoja1!$C$31</f>
        <v>CRUDO</v>
      </c>
      <c r="D5037" t="s">
        <v>864</v>
      </c>
      <c r="E5037" t="s">
        <v>320</v>
      </c>
      <c r="F5037" t="s">
        <v>852</v>
      </c>
      <c r="L5037" t="s">
        <v>31</v>
      </c>
      <c r="M5037">
        <f>'Venteo_Controladores Neumat_pla'!AQ90</f>
        <v>0</v>
      </c>
      <c r="N5037">
        <f>IFERROR(IF(L5037="CO2",M5037,IF(L5037="CH4",M5037*Hoja1!$C$19,BASEDEDATOS!M5037*Hoja1!$C$20)),0)</f>
        <v>0</v>
      </c>
    </row>
    <row r="5038" spans="2:14" x14ac:dyDescent="0.75">
      <c r="B5038" t="s">
        <v>863</v>
      </c>
      <c r="C5038" t="str">
        <f>Hoja1!$C$31</f>
        <v>CRUDO</v>
      </c>
      <c r="D5038" t="s">
        <v>864</v>
      </c>
      <c r="E5038" t="s">
        <v>320</v>
      </c>
      <c r="F5038" t="s">
        <v>852</v>
      </c>
      <c r="L5038" t="s">
        <v>31</v>
      </c>
      <c r="M5038">
        <f>'Venteo_Controladores Neumat_pla'!AQ91</f>
        <v>0</v>
      </c>
      <c r="N5038">
        <f>IFERROR(IF(L5038="CO2",M5038,IF(L5038="CH4",M5038*Hoja1!$C$19,BASEDEDATOS!M5038*Hoja1!$C$20)),0)</f>
        <v>0</v>
      </c>
    </row>
    <row r="5039" spans="2:14" x14ac:dyDescent="0.75">
      <c r="B5039" t="s">
        <v>863</v>
      </c>
      <c r="C5039" t="str">
        <f>Hoja1!$C$31</f>
        <v>CRUDO</v>
      </c>
      <c r="D5039" t="s">
        <v>864</v>
      </c>
      <c r="E5039" t="s">
        <v>320</v>
      </c>
      <c r="F5039" t="s">
        <v>852</v>
      </c>
      <c r="L5039" t="s">
        <v>31</v>
      </c>
      <c r="M5039">
        <f>'Venteo_Controladores Neumat_pla'!AQ92</f>
        <v>0</v>
      </c>
      <c r="N5039">
        <f>IFERROR(IF(L5039="CO2",M5039,IF(L5039="CH4",M5039*Hoja1!$C$19,BASEDEDATOS!M5039*Hoja1!$C$20)),0)</f>
        <v>0</v>
      </c>
    </row>
    <row r="5040" spans="2:14" x14ac:dyDescent="0.75">
      <c r="B5040" t="s">
        <v>863</v>
      </c>
      <c r="C5040" t="str">
        <f>Hoja1!$C$31</f>
        <v>CRUDO</v>
      </c>
      <c r="D5040" t="s">
        <v>864</v>
      </c>
      <c r="E5040" t="s">
        <v>320</v>
      </c>
      <c r="F5040" t="s">
        <v>852</v>
      </c>
      <c r="L5040" t="s">
        <v>31</v>
      </c>
      <c r="M5040">
        <f>'Venteo_Controladores Neumat_pla'!AQ93</f>
        <v>0</v>
      </c>
      <c r="N5040">
        <f>IFERROR(IF(L5040="CO2",M5040,IF(L5040="CH4",M5040*Hoja1!$C$19,BASEDEDATOS!M5040*Hoja1!$C$20)),0)</f>
        <v>0</v>
      </c>
    </row>
    <row r="5041" spans="2:14" x14ac:dyDescent="0.75">
      <c r="B5041" t="s">
        <v>863</v>
      </c>
      <c r="C5041" t="str">
        <f>Hoja1!$C$31</f>
        <v>CRUDO</v>
      </c>
      <c r="D5041" t="s">
        <v>864</v>
      </c>
      <c r="E5041" t="s">
        <v>320</v>
      </c>
      <c r="F5041" t="s">
        <v>852</v>
      </c>
      <c r="L5041" t="s">
        <v>31</v>
      </c>
      <c r="M5041">
        <f>'Venteo_Controladores Neumat_pla'!AQ94</f>
        <v>0</v>
      </c>
      <c r="N5041">
        <f>IFERROR(IF(L5041="CO2",M5041,IF(L5041="CH4",M5041*Hoja1!$C$19,BASEDEDATOS!M5041*Hoja1!$C$20)),0)</f>
        <v>0</v>
      </c>
    </row>
    <row r="5042" spans="2:14" x14ac:dyDescent="0.75">
      <c r="B5042" t="s">
        <v>863</v>
      </c>
      <c r="C5042" t="str">
        <f>Hoja1!$C$31</f>
        <v>CRUDO</v>
      </c>
      <c r="D5042" t="s">
        <v>864</v>
      </c>
      <c r="E5042" t="s">
        <v>320</v>
      </c>
      <c r="F5042" t="s">
        <v>852</v>
      </c>
      <c r="L5042" t="s">
        <v>31</v>
      </c>
      <c r="M5042">
        <f>'Venteo_Controladores Neumat_pla'!AQ95</f>
        <v>0</v>
      </c>
      <c r="N5042">
        <f>IFERROR(IF(L5042="CO2",M5042,IF(L5042="CH4",M5042*Hoja1!$C$19,BASEDEDATOS!M5042*Hoja1!$C$20)),0)</f>
        <v>0</v>
      </c>
    </row>
    <row r="5043" spans="2:14" x14ac:dyDescent="0.75">
      <c r="B5043" t="s">
        <v>863</v>
      </c>
      <c r="C5043" t="str">
        <f>Hoja1!$C$31</f>
        <v>CRUDO</v>
      </c>
      <c r="D5043" t="s">
        <v>864</v>
      </c>
      <c r="E5043" t="s">
        <v>320</v>
      </c>
      <c r="F5043" t="s">
        <v>852</v>
      </c>
      <c r="L5043" t="s">
        <v>31</v>
      </c>
      <c r="M5043">
        <f>'Venteo_Controladores Neumat_pla'!AQ96</f>
        <v>0</v>
      </c>
      <c r="N5043">
        <f>IFERROR(IF(L5043="CO2",M5043,IF(L5043="CH4",M5043*Hoja1!$C$19,BASEDEDATOS!M5043*Hoja1!$C$20)),0)</f>
        <v>0</v>
      </c>
    </row>
    <row r="5044" spans="2:14" x14ac:dyDescent="0.75">
      <c r="B5044" t="s">
        <v>863</v>
      </c>
      <c r="C5044" t="str">
        <f>Hoja1!$C$31</f>
        <v>CRUDO</v>
      </c>
      <c r="D5044" t="s">
        <v>864</v>
      </c>
      <c r="E5044" t="s">
        <v>320</v>
      </c>
      <c r="F5044" t="s">
        <v>852</v>
      </c>
      <c r="L5044" t="s">
        <v>31</v>
      </c>
      <c r="M5044">
        <f>'Venteo_Controladores Neumat_pla'!AQ97</f>
        <v>0</v>
      </c>
      <c r="N5044">
        <f>IFERROR(IF(L5044="CO2",M5044,IF(L5044="CH4",M5044*Hoja1!$C$19,BASEDEDATOS!M5044*Hoja1!$C$20)),0)</f>
        <v>0</v>
      </c>
    </row>
    <row r="5045" spans="2:14" x14ac:dyDescent="0.75">
      <c r="B5045" t="s">
        <v>863</v>
      </c>
      <c r="C5045" t="str">
        <f>Hoja1!$C$31</f>
        <v>CRUDO</v>
      </c>
      <c r="D5045" t="s">
        <v>864</v>
      </c>
      <c r="E5045" t="s">
        <v>320</v>
      </c>
      <c r="F5045" t="s">
        <v>852</v>
      </c>
      <c r="L5045" t="s">
        <v>31</v>
      </c>
      <c r="M5045">
        <f>'Venteo_Controladores Neumat_pla'!AQ98</f>
        <v>0</v>
      </c>
      <c r="N5045">
        <f>IFERROR(IF(L5045="CO2",M5045,IF(L5045="CH4",M5045*Hoja1!$C$19,BASEDEDATOS!M5045*Hoja1!$C$20)),0)</f>
        <v>0</v>
      </c>
    </row>
    <row r="5046" spans="2:14" x14ac:dyDescent="0.75">
      <c r="B5046" t="s">
        <v>863</v>
      </c>
      <c r="C5046" t="str">
        <f>Hoja1!$C$31</f>
        <v>CRUDO</v>
      </c>
      <c r="D5046" t="s">
        <v>864</v>
      </c>
      <c r="E5046" t="s">
        <v>320</v>
      </c>
      <c r="F5046" t="s">
        <v>852</v>
      </c>
      <c r="L5046" t="s">
        <v>31</v>
      </c>
      <c r="M5046">
        <f>'Venteo_Controladores Neumat_pla'!AQ99</f>
        <v>0</v>
      </c>
      <c r="N5046">
        <f>IFERROR(IF(L5046="CO2",M5046,IF(L5046="CH4",M5046*Hoja1!$C$19,BASEDEDATOS!M5046*Hoja1!$C$20)),0)</f>
        <v>0</v>
      </c>
    </row>
    <row r="5047" spans="2:14" x14ac:dyDescent="0.75">
      <c r="B5047" t="s">
        <v>863</v>
      </c>
      <c r="C5047" t="str">
        <f>Hoja1!$C$31</f>
        <v>CRUDO</v>
      </c>
      <c r="D5047" t="s">
        <v>864</v>
      </c>
      <c r="E5047" t="s">
        <v>320</v>
      </c>
      <c r="F5047" t="s">
        <v>852</v>
      </c>
      <c r="L5047" t="s">
        <v>31</v>
      </c>
      <c r="M5047">
        <f>'Venteo_Controladores Neumat_pla'!AQ100</f>
        <v>0</v>
      </c>
      <c r="N5047">
        <f>IFERROR(IF(L5047="CO2",M5047,IF(L5047="CH4",M5047*Hoja1!$C$19,BASEDEDATOS!M5047*Hoja1!$C$20)),0)</f>
        <v>0</v>
      </c>
    </row>
    <row r="5048" spans="2:14" x14ac:dyDescent="0.75">
      <c r="B5048" t="s">
        <v>863</v>
      </c>
      <c r="C5048" t="str">
        <f>Hoja1!$C$31</f>
        <v>CRUDO</v>
      </c>
      <c r="D5048" t="s">
        <v>864</v>
      </c>
      <c r="E5048" t="s">
        <v>320</v>
      </c>
      <c r="F5048" t="s">
        <v>852</v>
      </c>
      <c r="L5048" t="s">
        <v>31</v>
      </c>
      <c r="M5048">
        <f>'Venteo_Controladores Neumat_pla'!AQ101</f>
        <v>0</v>
      </c>
      <c r="N5048">
        <f>IFERROR(IF(L5048="CO2",M5048,IF(L5048="CH4",M5048*Hoja1!$C$19,BASEDEDATOS!M5048*Hoja1!$C$20)),0)</f>
        <v>0</v>
      </c>
    </row>
    <row r="5049" spans="2:14" x14ac:dyDescent="0.75">
      <c r="B5049" t="s">
        <v>863</v>
      </c>
      <c r="C5049" t="str">
        <f>Hoja1!$C$31</f>
        <v>CRUDO</v>
      </c>
      <c r="D5049" t="s">
        <v>864</v>
      </c>
      <c r="E5049" t="s">
        <v>320</v>
      </c>
      <c r="F5049" t="s">
        <v>852</v>
      </c>
      <c r="L5049" t="s">
        <v>31</v>
      </c>
      <c r="M5049">
        <f>'Venteo_Controladores Neumat_pla'!AQ102</f>
        <v>0</v>
      </c>
      <c r="N5049">
        <f>IFERROR(IF(L5049="CO2",M5049,IF(L5049="CH4",M5049*Hoja1!$C$19,BASEDEDATOS!M5049*Hoja1!$C$20)),0)</f>
        <v>0</v>
      </c>
    </row>
    <row r="5050" spans="2:14" x14ac:dyDescent="0.75">
      <c r="B5050" t="s">
        <v>863</v>
      </c>
      <c r="C5050" t="str">
        <f>Hoja1!$C$31</f>
        <v>CRUDO</v>
      </c>
      <c r="D5050" t="s">
        <v>864</v>
      </c>
      <c r="E5050" t="s">
        <v>320</v>
      </c>
      <c r="F5050" t="s">
        <v>852</v>
      </c>
      <c r="L5050" t="s">
        <v>31</v>
      </c>
      <c r="M5050">
        <f>'Venteo_Controladores Neumat_pla'!AQ103</f>
        <v>0</v>
      </c>
      <c r="N5050">
        <f>IFERROR(IF(L5050="CO2",M5050,IF(L5050="CH4",M5050*Hoja1!$C$19,BASEDEDATOS!M5050*Hoja1!$C$20)),0)</f>
        <v>0</v>
      </c>
    </row>
    <row r="5051" spans="2:14" x14ac:dyDescent="0.75">
      <c r="B5051" t="s">
        <v>863</v>
      </c>
      <c r="C5051" t="str">
        <f>Hoja1!$C$31</f>
        <v>CRUDO</v>
      </c>
      <c r="D5051" t="s">
        <v>864</v>
      </c>
      <c r="E5051" t="s">
        <v>320</v>
      </c>
      <c r="F5051" t="s">
        <v>852</v>
      </c>
      <c r="L5051" t="s">
        <v>31</v>
      </c>
      <c r="M5051">
        <f>'Venteo_Controladores Neumat_pla'!AQ104</f>
        <v>0</v>
      </c>
      <c r="N5051">
        <f>IFERROR(IF(L5051="CO2",M5051,IF(L5051="CH4",M5051*Hoja1!$C$19,BASEDEDATOS!M5051*Hoja1!$C$20)),0)</f>
        <v>0</v>
      </c>
    </row>
    <row r="5052" spans="2:14" x14ac:dyDescent="0.75">
      <c r="B5052" t="s">
        <v>863</v>
      </c>
      <c r="C5052" t="str">
        <f>Hoja1!$C$31</f>
        <v>CRUDO</v>
      </c>
      <c r="D5052" t="s">
        <v>864</v>
      </c>
      <c r="E5052" t="s">
        <v>320</v>
      </c>
      <c r="F5052" t="s">
        <v>852</v>
      </c>
      <c r="L5052" t="s">
        <v>31</v>
      </c>
      <c r="M5052">
        <f>'Venteo_Controladores Neumat_pla'!AQ105</f>
        <v>0</v>
      </c>
      <c r="N5052">
        <f>IFERROR(IF(L5052="CO2",M5052,IF(L5052="CH4",M5052*Hoja1!$C$19,BASEDEDATOS!M5052*Hoja1!$C$20)),0)</f>
        <v>0</v>
      </c>
    </row>
    <row r="5053" spans="2:14" x14ac:dyDescent="0.75">
      <c r="B5053" t="s">
        <v>863</v>
      </c>
      <c r="C5053" t="str">
        <f>Hoja1!$C$31</f>
        <v>CRUDO</v>
      </c>
      <c r="D5053" t="s">
        <v>864</v>
      </c>
      <c r="E5053" t="s">
        <v>320</v>
      </c>
      <c r="F5053" t="s">
        <v>852</v>
      </c>
      <c r="L5053" t="s">
        <v>31</v>
      </c>
      <c r="M5053">
        <f>'Venteo_Controladores Neumat_pla'!AQ106</f>
        <v>0</v>
      </c>
      <c r="N5053">
        <f>IFERROR(IF(L5053="CO2",M5053,IF(L5053="CH4",M5053*Hoja1!$C$19,BASEDEDATOS!M5053*Hoja1!$C$20)),0)</f>
        <v>0</v>
      </c>
    </row>
    <row r="5054" spans="2:14" x14ac:dyDescent="0.75">
      <c r="B5054" t="s">
        <v>863</v>
      </c>
      <c r="C5054" t="str">
        <f>Hoja1!$C$31</f>
        <v>CRUDO</v>
      </c>
      <c r="D5054" t="s">
        <v>864</v>
      </c>
      <c r="E5054" t="s">
        <v>320</v>
      </c>
      <c r="F5054" t="s">
        <v>852</v>
      </c>
      <c r="L5054" t="s">
        <v>31</v>
      </c>
      <c r="M5054">
        <f>'Venteo_Controladores Neumat_pla'!AQ107</f>
        <v>0</v>
      </c>
      <c r="N5054">
        <f>IFERROR(IF(L5054="CO2",M5054,IF(L5054="CH4",M5054*Hoja1!$C$19,BASEDEDATOS!M5054*Hoja1!$C$20)),0)</f>
        <v>0</v>
      </c>
    </row>
    <row r="5055" spans="2:14" x14ac:dyDescent="0.75">
      <c r="B5055" t="s">
        <v>863</v>
      </c>
      <c r="C5055" t="str">
        <f>Hoja1!$C$31</f>
        <v>CRUDO</v>
      </c>
      <c r="D5055" t="s">
        <v>864</v>
      </c>
      <c r="E5055" t="s">
        <v>320</v>
      </c>
      <c r="F5055" t="s">
        <v>852</v>
      </c>
      <c r="L5055" t="s">
        <v>31</v>
      </c>
      <c r="M5055">
        <f>'Venteo_Controladores Neumat_pla'!AQ108</f>
        <v>0</v>
      </c>
      <c r="N5055">
        <f>IFERROR(IF(L5055="CO2",M5055,IF(L5055="CH4",M5055*Hoja1!$C$19,BASEDEDATOS!M5055*Hoja1!$C$20)),0)</f>
        <v>0</v>
      </c>
    </row>
    <row r="5056" spans="2:14" x14ac:dyDescent="0.75">
      <c r="B5056" t="s">
        <v>863</v>
      </c>
      <c r="C5056" t="str">
        <f>Hoja1!$C$31</f>
        <v>CRUDO</v>
      </c>
      <c r="D5056" t="s">
        <v>864</v>
      </c>
      <c r="E5056" t="s">
        <v>320</v>
      </c>
      <c r="F5056" t="s">
        <v>852</v>
      </c>
      <c r="L5056" t="s">
        <v>31</v>
      </c>
      <c r="M5056">
        <f>'Venteo_Controladores Neumat_pla'!AQ109</f>
        <v>0</v>
      </c>
      <c r="N5056">
        <f>IFERROR(IF(L5056="CO2",M5056,IF(L5056="CH4",M5056*Hoja1!$C$19,BASEDEDATOS!M5056*Hoja1!$C$20)),0)</f>
        <v>0</v>
      </c>
    </row>
    <row r="5057" spans="2:14" x14ac:dyDescent="0.75">
      <c r="B5057" t="s">
        <v>863</v>
      </c>
      <c r="C5057" t="str">
        <f>Hoja1!$C$31</f>
        <v>CRUDO</v>
      </c>
      <c r="D5057" t="s">
        <v>864</v>
      </c>
      <c r="E5057" t="s">
        <v>320</v>
      </c>
      <c r="F5057" t="s">
        <v>852</v>
      </c>
      <c r="L5057" t="s">
        <v>31</v>
      </c>
      <c r="M5057">
        <f>'Venteo_Controladores Neumat_pla'!AQ110</f>
        <v>0</v>
      </c>
      <c r="N5057">
        <f>IFERROR(IF(L5057="CO2",M5057,IF(L5057="CH4",M5057*Hoja1!$C$19,BASEDEDATOS!M5057*Hoja1!$C$20)),0)</f>
        <v>0</v>
      </c>
    </row>
    <row r="5058" spans="2:14" x14ac:dyDescent="0.75">
      <c r="B5058" t="s">
        <v>863</v>
      </c>
      <c r="C5058" t="str">
        <f>Hoja1!$C$31</f>
        <v>CRUDO</v>
      </c>
      <c r="D5058" t="s">
        <v>864</v>
      </c>
      <c r="E5058" t="s">
        <v>320</v>
      </c>
      <c r="F5058" t="s">
        <v>852</v>
      </c>
      <c r="L5058" t="s">
        <v>31</v>
      </c>
      <c r="M5058">
        <f>'Venteo_Controladores Neumat_pla'!AQ111</f>
        <v>0</v>
      </c>
      <c r="N5058">
        <f>IFERROR(IF(L5058="CO2",M5058,IF(L5058="CH4",M5058*Hoja1!$C$19,BASEDEDATOS!M5058*Hoja1!$C$20)),0)</f>
        <v>0</v>
      </c>
    </row>
    <row r="5059" spans="2:14" x14ac:dyDescent="0.75">
      <c r="B5059" t="s">
        <v>863</v>
      </c>
      <c r="C5059" t="str">
        <f>Hoja1!$C$31</f>
        <v>CRUDO</v>
      </c>
      <c r="D5059" t="s">
        <v>864</v>
      </c>
      <c r="E5059" t="s">
        <v>320</v>
      </c>
      <c r="F5059" t="s">
        <v>852</v>
      </c>
      <c r="L5059" t="s">
        <v>31</v>
      </c>
      <c r="M5059">
        <f>'Venteo_Controladores Neumat_pla'!AQ112</f>
        <v>0</v>
      </c>
      <c r="N5059">
        <f>IFERROR(IF(L5059="CO2",M5059,IF(L5059="CH4",M5059*Hoja1!$C$19,BASEDEDATOS!M5059*Hoja1!$C$20)),0)</f>
        <v>0</v>
      </c>
    </row>
    <row r="5060" spans="2:14" x14ac:dyDescent="0.75">
      <c r="B5060" t="s">
        <v>863</v>
      </c>
      <c r="C5060" t="str">
        <f>Hoja1!$C$31</f>
        <v>CRUDO</v>
      </c>
      <c r="D5060" t="s">
        <v>864</v>
      </c>
      <c r="E5060" t="s">
        <v>320</v>
      </c>
      <c r="F5060" t="s">
        <v>852</v>
      </c>
      <c r="L5060" t="s">
        <v>31</v>
      </c>
      <c r="M5060">
        <f>'Venteo_Controladores Neumat_pla'!AQ113</f>
        <v>0</v>
      </c>
      <c r="N5060">
        <f>IFERROR(IF(L5060="CO2",M5060,IF(L5060="CH4",M5060*Hoja1!$C$19,BASEDEDATOS!M5060*Hoja1!$C$20)),0)</f>
        <v>0</v>
      </c>
    </row>
    <row r="5061" spans="2:14" x14ac:dyDescent="0.75">
      <c r="B5061" t="s">
        <v>863</v>
      </c>
      <c r="C5061" t="str">
        <f>Hoja1!$C$31</f>
        <v>CRUDO</v>
      </c>
      <c r="D5061" t="s">
        <v>864</v>
      </c>
      <c r="E5061" t="s">
        <v>320</v>
      </c>
      <c r="F5061" t="s">
        <v>852</v>
      </c>
      <c r="L5061" t="s">
        <v>31</v>
      </c>
      <c r="M5061">
        <f>'Venteo_Controladores Neumat_pla'!AQ114</f>
        <v>0</v>
      </c>
      <c r="N5061">
        <f>IFERROR(IF(L5061="CO2",M5061,IF(L5061="CH4",M5061*Hoja1!$C$19,BASEDEDATOS!M5061*Hoja1!$C$20)),0)</f>
        <v>0</v>
      </c>
    </row>
    <row r="5062" spans="2:14" x14ac:dyDescent="0.75">
      <c r="B5062" t="s">
        <v>863</v>
      </c>
      <c r="C5062" t="str">
        <f>Hoja1!$C$31</f>
        <v>CRUDO</v>
      </c>
      <c r="D5062" t="s">
        <v>864</v>
      </c>
      <c r="E5062" t="s">
        <v>320</v>
      </c>
      <c r="F5062" t="s">
        <v>852</v>
      </c>
      <c r="L5062" t="s">
        <v>31</v>
      </c>
      <c r="M5062">
        <f>'Venteo_Controladores Neumat_pla'!AQ115</f>
        <v>0</v>
      </c>
      <c r="N5062">
        <f>IFERROR(IF(L5062="CO2",M5062,IF(L5062="CH4",M5062*Hoja1!$C$19,BASEDEDATOS!M5062*Hoja1!$C$20)),0)</f>
        <v>0</v>
      </c>
    </row>
    <row r="5063" spans="2:14" x14ac:dyDescent="0.75">
      <c r="B5063" t="s">
        <v>863</v>
      </c>
      <c r="C5063" t="str">
        <f>Hoja1!$C$31</f>
        <v>CRUDO</v>
      </c>
      <c r="D5063" t="s">
        <v>864</v>
      </c>
      <c r="E5063" t="s">
        <v>320</v>
      </c>
      <c r="F5063" t="s">
        <v>852</v>
      </c>
      <c r="L5063" t="s">
        <v>31</v>
      </c>
      <c r="M5063">
        <f>'Venteo_Controladores Neumat_pla'!AQ116</f>
        <v>0</v>
      </c>
      <c r="N5063">
        <f>IFERROR(IF(L5063="CO2",M5063,IF(L5063="CH4",M5063*Hoja1!$C$19,BASEDEDATOS!M5063*Hoja1!$C$20)),0)</f>
        <v>0</v>
      </c>
    </row>
    <row r="5064" spans="2:14" x14ac:dyDescent="0.75">
      <c r="B5064" t="s">
        <v>863</v>
      </c>
      <c r="C5064" t="str">
        <f>Hoja1!$C$31</f>
        <v>CRUDO</v>
      </c>
      <c r="D5064" t="s">
        <v>864</v>
      </c>
      <c r="E5064" t="s">
        <v>320</v>
      </c>
      <c r="F5064" t="s">
        <v>852</v>
      </c>
      <c r="L5064" t="s">
        <v>31</v>
      </c>
      <c r="M5064">
        <f>'Venteo_Controladores Neumat_pla'!AQ117</f>
        <v>0</v>
      </c>
      <c r="N5064">
        <f>IFERROR(IF(L5064="CO2",M5064,IF(L5064="CH4",M5064*Hoja1!$C$19,BASEDEDATOS!M5064*Hoja1!$C$20)),0)</f>
        <v>0</v>
      </c>
    </row>
    <row r="5065" spans="2:14" x14ac:dyDescent="0.75">
      <c r="B5065" t="s">
        <v>863</v>
      </c>
      <c r="C5065" t="str">
        <f>Hoja1!$C$31</f>
        <v>CRUDO</v>
      </c>
      <c r="D5065" t="s">
        <v>864</v>
      </c>
      <c r="E5065" t="s">
        <v>320</v>
      </c>
      <c r="F5065" t="s">
        <v>852</v>
      </c>
      <c r="L5065" t="s">
        <v>31</v>
      </c>
      <c r="M5065">
        <f>'Venteo_Controladores Neumat_pla'!AQ118</f>
        <v>0</v>
      </c>
      <c r="N5065">
        <f>IFERROR(IF(L5065="CO2",M5065,IF(L5065="CH4",M5065*Hoja1!$C$19,BASEDEDATOS!M5065*Hoja1!$C$20)),0)</f>
        <v>0</v>
      </c>
    </row>
    <row r="5066" spans="2:14" x14ac:dyDescent="0.75">
      <c r="B5066" t="s">
        <v>863</v>
      </c>
      <c r="C5066" t="str">
        <f>Hoja1!$C$31</f>
        <v>CRUDO</v>
      </c>
      <c r="D5066" t="s">
        <v>864</v>
      </c>
      <c r="E5066" t="s">
        <v>320</v>
      </c>
      <c r="F5066" t="s">
        <v>852</v>
      </c>
      <c r="L5066" t="s">
        <v>31</v>
      </c>
      <c r="M5066">
        <f>'Venteo_Controladores Neumat_pla'!AQ119</f>
        <v>0</v>
      </c>
      <c r="N5066">
        <f>IFERROR(IF(L5066="CO2",M5066,IF(L5066="CH4",M5066*Hoja1!$C$19,BASEDEDATOS!M5066*Hoja1!$C$20)),0)</f>
        <v>0</v>
      </c>
    </row>
    <row r="5067" spans="2:14" x14ac:dyDescent="0.75">
      <c r="B5067" t="s">
        <v>863</v>
      </c>
      <c r="C5067" t="str">
        <f>Hoja1!$C$31</f>
        <v>CRUDO</v>
      </c>
      <c r="D5067" t="s">
        <v>864</v>
      </c>
      <c r="E5067" t="s">
        <v>320</v>
      </c>
      <c r="F5067" t="s">
        <v>852</v>
      </c>
      <c r="L5067" t="s">
        <v>31</v>
      </c>
      <c r="M5067">
        <f>'Venteo_Controladores Neumat_pla'!AQ120</f>
        <v>0</v>
      </c>
      <c r="N5067">
        <f>IFERROR(IF(L5067="CO2",M5067,IF(L5067="CH4",M5067*Hoja1!$C$19,BASEDEDATOS!M5067*Hoja1!$C$20)),0)</f>
        <v>0</v>
      </c>
    </row>
    <row r="5068" spans="2:14" x14ac:dyDescent="0.75">
      <c r="B5068" t="s">
        <v>863</v>
      </c>
      <c r="C5068" t="str">
        <f>Hoja1!$C$31</f>
        <v>CRUDO</v>
      </c>
      <c r="D5068" t="s">
        <v>864</v>
      </c>
      <c r="E5068" t="s">
        <v>320</v>
      </c>
      <c r="F5068" t="s">
        <v>852</v>
      </c>
      <c r="L5068" t="s">
        <v>31</v>
      </c>
      <c r="M5068">
        <f>'Venteo_Controladores Neumat_pla'!AQ121</f>
        <v>0</v>
      </c>
      <c r="N5068">
        <f>IFERROR(IF(L5068="CO2",M5068,IF(L5068="CH4",M5068*Hoja1!$C$19,BASEDEDATOS!M5068*Hoja1!$C$20)),0)</f>
        <v>0</v>
      </c>
    </row>
    <row r="5069" spans="2:14" x14ac:dyDescent="0.75">
      <c r="B5069" t="s">
        <v>863</v>
      </c>
      <c r="C5069" t="str">
        <f>Hoja1!$C$31</f>
        <v>CRUDO</v>
      </c>
      <c r="D5069" t="s">
        <v>864</v>
      </c>
      <c r="E5069" t="s">
        <v>320</v>
      </c>
      <c r="F5069" t="s">
        <v>852</v>
      </c>
      <c r="L5069" t="s">
        <v>31</v>
      </c>
      <c r="M5069">
        <f>'Venteo_Controladores Neumat_pla'!AQ122</f>
        <v>0</v>
      </c>
      <c r="N5069">
        <f>IFERROR(IF(L5069="CO2",M5069,IF(L5069="CH4",M5069*Hoja1!$C$19,BASEDEDATOS!M5069*Hoja1!$C$20)),0)</f>
        <v>0</v>
      </c>
    </row>
    <row r="5070" spans="2:14" x14ac:dyDescent="0.75">
      <c r="B5070" t="s">
        <v>863</v>
      </c>
      <c r="C5070" t="str">
        <f>Hoja1!$C$31</f>
        <v>CRUDO</v>
      </c>
      <c r="D5070" t="s">
        <v>864</v>
      </c>
      <c r="E5070" t="s">
        <v>320</v>
      </c>
      <c r="F5070" t="s">
        <v>852</v>
      </c>
      <c r="L5070" t="s">
        <v>31</v>
      </c>
      <c r="M5070">
        <f>'Venteo_Controladores Neumat_pla'!AQ123</f>
        <v>0</v>
      </c>
      <c r="N5070">
        <f>IFERROR(IF(L5070="CO2",M5070,IF(L5070="CH4",M5070*Hoja1!$C$19,BASEDEDATOS!M5070*Hoja1!$C$20)),0)</f>
        <v>0</v>
      </c>
    </row>
    <row r="5071" spans="2:14" x14ac:dyDescent="0.75">
      <c r="B5071" t="s">
        <v>863</v>
      </c>
      <c r="C5071" t="str">
        <f>Hoja1!$C$31</f>
        <v>CRUDO</v>
      </c>
      <c r="D5071" t="s">
        <v>864</v>
      </c>
      <c r="E5071" t="s">
        <v>320</v>
      </c>
      <c r="F5071" t="s">
        <v>852</v>
      </c>
      <c r="L5071" t="s">
        <v>31</v>
      </c>
      <c r="M5071">
        <f>'Venteo_Controladores Neumat_pla'!AQ124</f>
        <v>0</v>
      </c>
      <c r="N5071">
        <f>IFERROR(IF(L5071="CO2",M5071,IF(L5071="CH4",M5071*Hoja1!$C$19,BASEDEDATOS!M5071*Hoja1!$C$20)),0)</f>
        <v>0</v>
      </c>
    </row>
    <row r="5072" spans="2:14" x14ac:dyDescent="0.75">
      <c r="B5072" t="s">
        <v>863</v>
      </c>
      <c r="C5072" t="str">
        <f>Hoja1!$C$31</f>
        <v>CRUDO</v>
      </c>
      <c r="D5072" t="s">
        <v>864</v>
      </c>
      <c r="E5072" t="s">
        <v>320</v>
      </c>
      <c r="F5072" t="s">
        <v>852</v>
      </c>
      <c r="L5072" t="s">
        <v>31</v>
      </c>
      <c r="M5072">
        <f>'Venteo_Controladores Neumat_pla'!AQ125</f>
        <v>0</v>
      </c>
      <c r="N5072">
        <f>IFERROR(IF(L5072="CO2",M5072,IF(L5072="CH4",M5072*Hoja1!$C$19,BASEDEDATOS!M5072*Hoja1!$C$20)),0)</f>
        <v>0</v>
      </c>
    </row>
    <row r="5073" spans="2:14" x14ac:dyDescent="0.75">
      <c r="B5073" t="s">
        <v>863</v>
      </c>
      <c r="C5073" t="str">
        <f>Hoja1!$C$31</f>
        <v>CRUDO</v>
      </c>
      <c r="D5073" t="s">
        <v>864</v>
      </c>
      <c r="E5073" t="s">
        <v>320</v>
      </c>
      <c r="F5073" t="s">
        <v>852</v>
      </c>
      <c r="L5073" t="s">
        <v>31</v>
      </c>
      <c r="M5073">
        <f>'Venteo_Controladores Neumat_pla'!AQ126</f>
        <v>0</v>
      </c>
      <c r="N5073">
        <f>IFERROR(IF(L5073="CO2",M5073,IF(L5073="CH4",M5073*Hoja1!$C$19,BASEDEDATOS!M5073*Hoja1!$C$20)),0)</f>
        <v>0</v>
      </c>
    </row>
    <row r="5074" spans="2:14" x14ac:dyDescent="0.75">
      <c r="B5074" t="s">
        <v>863</v>
      </c>
      <c r="C5074" t="str">
        <f>Hoja1!$C$31</f>
        <v>CRUDO</v>
      </c>
      <c r="D5074" t="s">
        <v>864</v>
      </c>
      <c r="E5074" t="s">
        <v>320</v>
      </c>
      <c r="F5074" t="s">
        <v>852</v>
      </c>
      <c r="L5074" t="s">
        <v>31</v>
      </c>
      <c r="M5074">
        <f>'Venteo_Controladores Neumat_pla'!AQ127</f>
        <v>0</v>
      </c>
      <c r="N5074">
        <f>IFERROR(IF(L5074="CO2",M5074,IF(L5074="CH4",M5074*Hoja1!$C$19,BASEDEDATOS!M5074*Hoja1!$C$20)),0)</f>
        <v>0</v>
      </c>
    </row>
    <row r="5075" spans="2:14" x14ac:dyDescent="0.75">
      <c r="B5075" t="s">
        <v>863</v>
      </c>
      <c r="C5075" t="str">
        <f>Hoja1!$C$31</f>
        <v>CRUDO</v>
      </c>
      <c r="D5075" t="s">
        <v>864</v>
      </c>
      <c r="E5075" t="s">
        <v>320</v>
      </c>
      <c r="F5075" t="s">
        <v>852</v>
      </c>
      <c r="L5075" t="s">
        <v>31</v>
      </c>
      <c r="M5075">
        <f>'Venteo_Controladores Neumat_pla'!AQ128</f>
        <v>0</v>
      </c>
      <c r="N5075">
        <f>IFERROR(IF(L5075="CO2",M5075,IF(L5075="CH4",M5075*Hoja1!$C$19,BASEDEDATOS!M5075*Hoja1!$C$20)),0)</f>
        <v>0</v>
      </c>
    </row>
    <row r="5076" spans="2:14" x14ac:dyDescent="0.75">
      <c r="B5076" t="s">
        <v>863</v>
      </c>
      <c r="C5076" t="str">
        <f>Hoja1!$C$31</f>
        <v>CRUDO</v>
      </c>
      <c r="D5076" t="s">
        <v>864</v>
      </c>
      <c r="E5076" t="s">
        <v>320</v>
      </c>
      <c r="F5076" t="s">
        <v>852</v>
      </c>
      <c r="L5076" t="s">
        <v>31</v>
      </c>
      <c r="M5076">
        <f>'Venteo_Controladores Neumat_pla'!AQ129</f>
        <v>0</v>
      </c>
      <c r="N5076">
        <f>IFERROR(IF(L5076="CO2",M5076,IF(L5076="CH4",M5076*Hoja1!$C$19,BASEDEDATOS!M5076*Hoja1!$C$20)),0)</f>
        <v>0</v>
      </c>
    </row>
    <row r="5077" spans="2:14" x14ac:dyDescent="0.75">
      <c r="B5077" t="s">
        <v>863</v>
      </c>
      <c r="C5077" t="str">
        <f>Hoja1!$C$31</f>
        <v>CRUDO</v>
      </c>
      <c r="D5077" t="s">
        <v>864</v>
      </c>
      <c r="E5077" t="s">
        <v>320</v>
      </c>
      <c r="F5077" t="s">
        <v>852</v>
      </c>
      <c r="L5077" t="s">
        <v>31</v>
      </c>
      <c r="M5077">
        <f>'Venteo_Controladores Neumat_pla'!AQ130</f>
        <v>0</v>
      </c>
      <c r="N5077">
        <f>IFERROR(IF(L5077="CO2",M5077,IF(L5077="CH4",M5077*Hoja1!$C$19,BASEDEDATOS!M5077*Hoja1!$C$20)),0)</f>
        <v>0</v>
      </c>
    </row>
    <row r="5078" spans="2:14" x14ac:dyDescent="0.75">
      <c r="B5078" t="s">
        <v>863</v>
      </c>
      <c r="C5078" t="str">
        <f>Hoja1!$C$31</f>
        <v>CRUDO</v>
      </c>
      <c r="D5078" t="s">
        <v>864</v>
      </c>
      <c r="E5078" t="s">
        <v>320</v>
      </c>
      <c r="F5078" t="s">
        <v>852</v>
      </c>
      <c r="L5078" t="s">
        <v>31</v>
      </c>
      <c r="M5078">
        <f>'Venteo_Controladores Neumat_pla'!AQ131</f>
        <v>0</v>
      </c>
      <c r="N5078">
        <f>IFERROR(IF(L5078="CO2",M5078,IF(L5078="CH4",M5078*Hoja1!$C$19,BASEDEDATOS!M5078*Hoja1!$C$20)),0)</f>
        <v>0</v>
      </c>
    </row>
    <row r="5079" spans="2:14" x14ac:dyDescent="0.75">
      <c r="B5079" t="s">
        <v>863</v>
      </c>
      <c r="C5079" t="str">
        <f>Hoja1!$C$31</f>
        <v>CRUDO</v>
      </c>
      <c r="D5079" t="s">
        <v>864</v>
      </c>
      <c r="E5079" t="s">
        <v>320</v>
      </c>
      <c r="F5079" t="s">
        <v>852</v>
      </c>
      <c r="L5079" t="s">
        <v>31</v>
      </c>
      <c r="M5079">
        <f>'Venteo_Controladores Neumat_pla'!AQ132</f>
        <v>0</v>
      </c>
      <c r="N5079">
        <f>IFERROR(IF(L5079="CO2",M5079,IF(L5079="CH4",M5079*Hoja1!$C$19,BASEDEDATOS!M5079*Hoja1!$C$20)),0)</f>
        <v>0</v>
      </c>
    </row>
    <row r="5080" spans="2:14" x14ac:dyDescent="0.75">
      <c r="B5080" t="s">
        <v>863</v>
      </c>
      <c r="C5080" t="str">
        <f>Hoja1!$C$31</f>
        <v>CRUDO</v>
      </c>
      <c r="D5080" t="s">
        <v>864</v>
      </c>
      <c r="E5080" t="s">
        <v>320</v>
      </c>
      <c r="F5080" t="s">
        <v>852</v>
      </c>
      <c r="L5080" t="s">
        <v>31</v>
      </c>
      <c r="M5080">
        <f>'Venteo_Controladores Neumat_pla'!AQ133</f>
        <v>0</v>
      </c>
      <c r="N5080">
        <f>IFERROR(IF(L5080="CO2",M5080,IF(L5080="CH4",M5080*Hoja1!$C$19,BASEDEDATOS!M5080*Hoja1!$C$20)),0)</f>
        <v>0</v>
      </c>
    </row>
    <row r="5081" spans="2:14" x14ac:dyDescent="0.75">
      <c r="B5081" t="s">
        <v>863</v>
      </c>
      <c r="C5081" t="str">
        <f>Hoja1!$C$31</f>
        <v>CRUDO</v>
      </c>
      <c r="D5081" t="s">
        <v>864</v>
      </c>
      <c r="E5081" t="s">
        <v>320</v>
      </c>
      <c r="F5081" t="s">
        <v>852</v>
      </c>
      <c r="L5081" t="s">
        <v>31</v>
      </c>
      <c r="M5081">
        <f>'Venteo_Controladores Neumat_pla'!AQ134</f>
        <v>0</v>
      </c>
      <c r="N5081">
        <f>IFERROR(IF(L5081="CO2",M5081,IF(L5081="CH4",M5081*Hoja1!$C$19,BASEDEDATOS!M5081*Hoja1!$C$20)),0)</f>
        <v>0</v>
      </c>
    </row>
    <row r="5082" spans="2:14" x14ac:dyDescent="0.75">
      <c r="B5082" t="s">
        <v>863</v>
      </c>
      <c r="C5082" t="str">
        <f>Hoja1!$C$31</f>
        <v>CRUDO</v>
      </c>
      <c r="D5082" t="s">
        <v>864</v>
      </c>
      <c r="E5082" t="s">
        <v>320</v>
      </c>
      <c r="F5082" t="s">
        <v>852</v>
      </c>
      <c r="L5082" t="s">
        <v>31</v>
      </c>
      <c r="M5082">
        <f>'Venteo_Controladores Neumat_pla'!AQ135</f>
        <v>0</v>
      </c>
      <c r="N5082">
        <f>IFERROR(IF(L5082="CO2",M5082,IF(L5082="CH4",M5082*Hoja1!$C$19,BASEDEDATOS!M5082*Hoja1!$C$20)),0)</f>
        <v>0</v>
      </c>
    </row>
    <row r="5083" spans="2:14" x14ac:dyDescent="0.75">
      <c r="B5083" t="s">
        <v>863</v>
      </c>
      <c r="C5083" t="str">
        <f>Hoja1!$C$31</f>
        <v>CRUDO</v>
      </c>
      <c r="D5083" t="s">
        <v>864</v>
      </c>
      <c r="E5083" t="s">
        <v>320</v>
      </c>
      <c r="F5083" t="s">
        <v>852</v>
      </c>
      <c r="L5083" t="s">
        <v>31</v>
      </c>
      <c r="M5083">
        <f>'Venteo_Controladores Neumat_pla'!AQ136</f>
        <v>0</v>
      </c>
      <c r="N5083">
        <f>IFERROR(IF(L5083="CO2",M5083,IF(L5083="CH4",M5083*Hoja1!$C$19,BASEDEDATOS!M5083*Hoja1!$C$20)),0)</f>
        <v>0</v>
      </c>
    </row>
    <row r="5084" spans="2:14" x14ac:dyDescent="0.75">
      <c r="B5084" t="s">
        <v>863</v>
      </c>
      <c r="C5084" t="str">
        <f>Hoja1!$C$31</f>
        <v>CRUDO</v>
      </c>
      <c r="D5084" t="s">
        <v>864</v>
      </c>
      <c r="E5084" t="s">
        <v>320</v>
      </c>
      <c r="F5084" t="s">
        <v>852</v>
      </c>
      <c r="L5084" t="s">
        <v>31</v>
      </c>
      <c r="M5084">
        <f>'Venteo_Controladores Neumat_pla'!AQ137</f>
        <v>0</v>
      </c>
      <c r="N5084">
        <f>IFERROR(IF(L5084="CO2",M5084,IF(L5084="CH4",M5084*Hoja1!$C$19,BASEDEDATOS!M5084*Hoja1!$C$20)),0)</f>
        <v>0</v>
      </c>
    </row>
    <row r="5085" spans="2:14" x14ac:dyDescent="0.75">
      <c r="B5085" t="s">
        <v>863</v>
      </c>
      <c r="C5085" t="str">
        <f>Hoja1!$C$31</f>
        <v>CRUDO</v>
      </c>
      <c r="D5085" t="s">
        <v>864</v>
      </c>
      <c r="E5085" t="s">
        <v>320</v>
      </c>
      <c r="F5085" t="s">
        <v>852</v>
      </c>
      <c r="L5085" t="s">
        <v>31</v>
      </c>
      <c r="M5085">
        <f>'Venteo_Controladores Neumat_pla'!AQ138</f>
        <v>0</v>
      </c>
      <c r="N5085">
        <f>IFERROR(IF(L5085="CO2",M5085,IF(L5085="CH4",M5085*Hoja1!$C$19,BASEDEDATOS!M5085*Hoja1!$C$20)),0)</f>
        <v>0</v>
      </c>
    </row>
    <row r="5086" spans="2:14" x14ac:dyDescent="0.75">
      <c r="B5086" t="s">
        <v>863</v>
      </c>
      <c r="C5086" t="str">
        <f>Hoja1!$C$31</f>
        <v>CRUDO</v>
      </c>
      <c r="D5086" t="s">
        <v>864</v>
      </c>
      <c r="E5086" t="s">
        <v>320</v>
      </c>
      <c r="F5086" t="s">
        <v>852</v>
      </c>
      <c r="L5086" t="s">
        <v>31</v>
      </c>
      <c r="M5086">
        <f>'Venteo_Controladores Neumat_pla'!AQ139</f>
        <v>0</v>
      </c>
      <c r="N5086">
        <f>IFERROR(IF(L5086="CO2",M5086,IF(L5086="CH4",M5086*Hoja1!$C$19,BASEDEDATOS!M5086*Hoja1!$C$20)),0)</f>
        <v>0</v>
      </c>
    </row>
    <row r="5087" spans="2:14" x14ac:dyDescent="0.75">
      <c r="B5087" t="s">
        <v>863</v>
      </c>
      <c r="C5087" t="str">
        <f>Hoja1!$C$31</f>
        <v>CRUDO</v>
      </c>
      <c r="D5087" t="s">
        <v>864</v>
      </c>
      <c r="E5087" t="s">
        <v>320</v>
      </c>
      <c r="F5087" t="s">
        <v>852</v>
      </c>
      <c r="L5087" t="s">
        <v>31</v>
      </c>
      <c r="M5087">
        <f>'Venteo_Controladores Neumat_pla'!AQ140</f>
        <v>0</v>
      </c>
      <c r="N5087">
        <f>IFERROR(IF(L5087="CO2",M5087,IF(L5087="CH4",M5087*Hoja1!$C$19,BASEDEDATOS!M5087*Hoja1!$C$20)),0)</f>
        <v>0</v>
      </c>
    </row>
    <row r="5088" spans="2:14" x14ac:dyDescent="0.75">
      <c r="B5088" t="s">
        <v>863</v>
      </c>
      <c r="C5088" t="str">
        <f>Hoja1!$C$31</f>
        <v>CRUDO</v>
      </c>
      <c r="D5088" t="s">
        <v>864</v>
      </c>
      <c r="E5088" t="s">
        <v>320</v>
      </c>
      <c r="F5088" t="s">
        <v>852</v>
      </c>
      <c r="L5088" t="s">
        <v>31</v>
      </c>
      <c r="M5088">
        <f>'Venteo_Controladores Neumat_pla'!AQ141</f>
        <v>0</v>
      </c>
      <c r="N5088">
        <f>IFERROR(IF(L5088="CO2",M5088,IF(L5088="CH4",M5088*Hoja1!$C$19,BASEDEDATOS!M5088*Hoja1!$C$20)),0)</f>
        <v>0</v>
      </c>
    </row>
    <row r="5089" spans="2:14" x14ac:dyDescent="0.75">
      <c r="B5089" t="s">
        <v>863</v>
      </c>
      <c r="C5089" t="str">
        <f>Hoja1!$C$31</f>
        <v>CRUDO</v>
      </c>
      <c r="D5089" t="s">
        <v>864</v>
      </c>
      <c r="E5089" t="s">
        <v>320</v>
      </c>
      <c r="F5089" t="s">
        <v>852</v>
      </c>
      <c r="L5089" t="s">
        <v>31</v>
      </c>
      <c r="M5089">
        <f>'Venteo_Controladores Neumat_pla'!AQ142</f>
        <v>0</v>
      </c>
      <c r="N5089">
        <f>IFERROR(IF(L5089="CO2",M5089,IF(L5089="CH4",M5089*Hoja1!$C$19,BASEDEDATOS!M5089*Hoja1!$C$20)),0)</f>
        <v>0</v>
      </c>
    </row>
    <row r="5090" spans="2:14" x14ac:dyDescent="0.75">
      <c r="B5090" t="s">
        <v>863</v>
      </c>
      <c r="C5090" t="str">
        <f>Hoja1!$C$31</f>
        <v>CRUDO</v>
      </c>
      <c r="D5090" t="s">
        <v>864</v>
      </c>
      <c r="E5090" t="s">
        <v>320</v>
      </c>
      <c r="F5090" t="s">
        <v>852</v>
      </c>
      <c r="L5090" t="s">
        <v>31</v>
      </c>
      <c r="M5090">
        <f>'Venteo_Controladores Neumat_pla'!AQ143</f>
        <v>0</v>
      </c>
      <c r="N5090">
        <f>IFERROR(IF(L5090="CO2",M5090,IF(L5090="CH4",M5090*Hoja1!$C$19,BASEDEDATOS!M5090*Hoja1!$C$20)),0)</f>
        <v>0</v>
      </c>
    </row>
    <row r="5091" spans="2:14" x14ac:dyDescent="0.75">
      <c r="B5091" t="s">
        <v>863</v>
      </c>
      <c r="C5091" t="str">
        <f>Hoja1!$C$31</f>
        <v>CRUDO</v>
      </c>
      <c r="D5091" t="s">
        <v>864</v>
      </c>
      <c r="E5091" t="s">
        <v>320</v>
      </c>
      <c r="F5091" t="s">
        <v>852</v>
      </c>
      <c r="L5091" t="s">
        <v>31</v>
      </c>
      <c r="M5091">
        <f>'Venteo_Controladores Neumat_pla'!AQ144</f>
        <v>0</v>
      </c>
      <c r="N5091">
        <f>IFERROR(IF(L5091="CO2",M5091,IF(L5091="CH4",M5091*Hoja1!$C$19,BASEDEDATOS!M5091*Hoja1!$C$20)),0)</f>
        <v>0</v>
      </c>
    </row>
    <row r="5092" spans="2:14" x14ac:dyDescent="0.75">
      <c r="B5092" t="s">
        <v>863</v>
      </c>
      <c r="C5092" t="str">
        <f>Hoja1!$C$31</f>
        <v>CRUDO</v>
      </c>
      <c r="D5092" t="s">
        <v>864</v>
      </c>
      <c r="E5092" t="s">
        <v>320</v>
      </c>
      <c r="F5092" t="s">
        <v>852</v>
      </c>
      <c r="L5092" t="s">
        <v>31</v>
      </c>
      <c r="M5092">
        <f>'Venteo_Controladores Neumat_pla'!AQ145</f>
        <v>0</v>
      </c>
      <c r="N5092">
        <f>IFERROR(IF(L5092="CO2",M5092,IF(L5092="CH4",M5092*Hoja1!$C$19,BASEDEDATOS!M5092*Hoja1!$C$20)),0)</f>
        <v>0</v>
      </c>
    </row>
    <row r="5093" spans="2:14" x14ac:dyDescent="0.75">
      <c r="B5093" t="s">
        <v>863</v>
      </c>
      <c r="C5093" t="str">
        <f>Hoja1!$C$31</f>
        <v>CRUDO</v>
      </c>
      <c r="D5093" t="s">
        <v>864</v>
      </c>
      <c r="E5093" t="s">
        <v>320</v>
      </c>
      <c r="F5093" t="s">
        <v>852</v>
      </c>
      <c r="L5093" t="s">
        <v>31</v>
      </c>
      <c r="M5093">
        <f>'Venteo_Controladores Neumat_pla'!AQ146</f>
        <v>0</v>
      </c>
      <c r="N5093">
        <f>IFERROR(IF(L5093="CO2",M5093,IF(L5093="CH4",M5093*Hoja1!$C$19,BASEDEDATOS!M5093*Hoja1!$C$20)),0)</f>
        <v>0</v>
      </c>
    </row>
    <row r="5094" spans="2:14" x14ac:dyDescent="0.75">
      <c r="B5094" t="s">
        <v>863</v>
      </c>
      <c r="C5094" t="str">
        <f>Hoja1!$C$31</f>
        <v>CRUDO</v>
      </c>
      <c r="D5094" t="s">
        <v>864</v>
      </c>
      <c r="E5094" t="s">
        <v>320</v>
      </c>
      <c r="F5094" t="s">
        <v>852</v>
      </c>
      <c r="L5094" t="s">
        <v>31</v>
      </c>
      <c r="M5094">
        <f>'Venteo_Controladores Neumat_pla'!AQ147</f>
        <v>0</v>
      </c>
      <c r="N5094">
        <f>IFERROR(IF(L5094="CO2",M5094,IF(L5094="CH4",M5094*Hoja1!$C$19,BASEDEDATOS!M5094*Hoja1!$C$20)),0)</f>
        <v>0</v>
      </c>
    </row>
    <row r="5095" spans="2:14" x14ac:dyDescent="0.75">
      <c r="B5095" t="s">
        <v>863</v>
      </c>
      <c r="C5095" t="str">
        <f>Hoja1!$C$31</f>
        <v>CRUDO</v>
      </c>
      <c r="D5095" t="s">
        <v>864</v>
      </c>
      <c r="E5095" t="s">
        <v>320</v>
      </c>
      <c r="F5095" t="s">
        <v>852</v>
      </c>
      <c r="L5095" t="s">
        <v>31</v>
      </c>
      <c r="M5095">
        <f>'Venteo_Controladores Neumat_pla'!AQ148</f>
        <v>0</v>
      </c>
      <c r="N5095">
        <f>IFERROR(IF(L5095="CO2",M5095,IF(L5095="CH4",M5095*Hoja1!$C$19,BASEDEDATOS!M5095*Hoja1!$C$20)),0)</f>
        <v>0</v>
      </c>
    </row>
    <row r="5096" spans="2:14" x14ac:dyDescent="0.75">
      <c r="B5096" t="s">
        <v>863</v>
      </c>
      <c r="C5096" t="str">
        <f>Hoja1!$C$31</f>
        <v>CRUDO</v>
      </c>
      <c r="D5096" t="s">
        <v>864</v>
      </c>
      <c r="E5096" t="s">
        <v>320</v>
      </c>
      <c r="F5096" t="s">
        <v>852</v>
      </c>
      <c r="L5096" t="s">
        <v>31</v>
      </c>
      <c r="M5096">
        <f>'Venteo_Controladores Neumat_pla'!AQ149</f>
        <v>0</v>
      </c>
      <c r="N5096">
        <f>IFERROR(IF(L5096="CO2",M5096,IF(L5096="CH4",M5096*Hoja1!$C$19,BASEDEDATOS!M5096*Hoja1!$C$20)),0)</f>
        <v>0</v>
      </c>
    </row>
    <row r="5097" spans="2:14" x14ac:dyDescent="0.75">
      <c r="B5097" t="s">
        <v>863</v>
      </c>
      <c r="C5097" t="str">
        <f>Hoja1!$C$31</f>
        <v>CRUDO</v>
      </c>
      <c r="D5097" t="s">
        <v>864</v>
      </c>
      <c r="E5097" t="s">
        <v>320</v>
      </c>
      <c r="F5097" t="s">
        <v>852</v>
      </c>
      <c r="L5097" t="s">
        <v>31</v>
      </c>
      <c r="M5097">
        <f>'Venteo_Controladores Neumat_pla'!AQ150</f>
        <v>0</v>
      </c>
      <c r="N5097">
        <f>IFERROR(IF(L5097="CO2",M5097,IF(L5097="CH4",M5097*Hoja1!$C$19,BASEDEDATOS!M5097*Hoja1!$C$20)),0)</f>
        <v>0</v>
      </c>
    </row>
    <row r="5098" spans="2:14" x14ac:dyDescent="0.75">
      <c r="B5098" t="s">
        <v>863</v>
      </c>
      <c r="C5098" t="str">
        <f>Hoja1!$C$31</f>
        <v>CRUDO</v>
      </c>
      <c r="D5098" t="s">
        <v>864</v>
      </c>
      <c r="E5098" t="s">
        <v>320</v>
      </c>
      <c r="F5098" t="s">
        <v>853</v>
      </c>
      <c r="L5098" t="s">
        <v>30</v>
      </c>
      <c r="M5098">
        <f>Venteo_Controlad_Neuma_in_plan!AV66</f>
        <v>1.0104904547334006E-3</v>
      </c>
      <c r="N5098">
        <f>IFERROR(IF(L5098="CO2",M5098,IF(L5098="CH4",M5098*Hoja1!$C$19,BASEDEDATOS!M5098*Hoja1!$C$20)),0)</f>
        <v>1.0104904547334006E-3</v>
      </c>
    </row>
    <row r="5099" spans="2:14" x14ac:dyDescent="0.75">
      <c r="B5099" t="s">
        <v>863</v>
      </c>
      <c r="C5099" t="str">
        <f>Hoja1!$C$31</f>
        <v>CRUDO</v>
      </c>
      <c r="D5099" t="s">
        <v>864</v>
      </c>
      <c r="E5099" t="s">
        <v>320</v>
      </c>
      <c r="F5099" t="s">
        <v>853</v>
      </c>
      <c r="L5099" t="s">
        <v>30</v>
      </c>
      <c r="M5099">
        <f>Venteo_Controlad_Neuma_in_plan!AV67</f>
        <v>1.1293716847020361E-3</v>
      </c>
      <c r="N5099">
        <f>IFERROR(IF(L5099="CO2",M5099,IF(L5099="CH4",M5099*Hoja1!$C$19,BASEDEDATOS!M5099*Hoja1!$C$20)),0)</f>
        <v>1.1293716847020361E-3</v>
      </c>
    </row>
    <row r="5100" spans="2:14" x14ac:dyDescent="0.75">
      <c r="B5100" t="s">
        <v>863</v>
      </c>
      <c r="C5100" t="str">
        <f>Hoja1!$C$31</f>
        <v>CRUDO</v>
      </c>
      <c r="D5100" t="s">
        <v>864</v>
      </c>
      <c r="E5100" t="s">
        <v>320</v>
      </c>
      <c r="F5100" t="s">
        <v>853</v>
      </c>
      <c r="L5100" t="s">
        <v>30</v>
      </c>
      <c r="M5100">
        <f>Venteo_Controlad_Neuma_in_plan!AV68</f>
        <v>9.5386380364034239E-5</v>
      </c>
      <c r="N5100">
        <f>IFERROR(IF(L5100="CO2",M5100,IF(L5100="CH4",M5100*Hoja1!$C$19,BASEDEDATOS!M5100*Hoja1!$C$20)),0)</f>
        <v>9.5386380364034239E-5</v>
      </c>
    </row>
    <row r="5101" spans="2:14" x14ac:dyDescent="0.75">
      <c r="B5101" t="s">
        <v>863</v>
      </c>
      <c r="C5101" t="str">
        <f>Hoja1!$C$31</f>
        <v>CRUDO</v>
      </c>
      <c r="D5101" t="s">
        <v>864</v>
      </c>
      <c r="E5101" t="s">
        <v>320</v>
      </c>
      <c r="F5101" t="s">
        <v>853</v>
      </c>
      <c r="L5101" t="s">
        <v>30</v>
      </c>
      <c r="M5101">
        <f>Venteo_Controlad_Neuma_in_plan!AV69</f>
        <v>9.5386380364034239E-5</v>
      </c>
      <c r="N5101">
        <f>IFERROR(IF(L5101="CO2",M5101,IF(L5101="CH4",M5101*Hoja1!$C$19,BASEDEDATOS!M5101*Hoja1!$C$20)),0)</f>
        <v>9.5386380364034239E-5</v>
      </c>
    </row>
    <row r="5102" spans="2:14" x14ac:dyDescent="0.75">
      <c r="B5102" t="s">
        <v>863</v>
      </c>
      <c r="C5102" t="str">
        <f>Hoja1!$C$31</f>
        <v>CRUDO</v>
      </c>
      <c r="D5102" t="s">
        <v>864</v>
      </c>
      <c r="E5102" t="s">
        <v>320</v>
      </c>
      <c r="F5102" t="s">
        <v>853</v>
      </c>
      <c r="L5102" t="s">
        <v>30</v>
      </c>
      <c r="M5102">
        <f>Venteo_Controlad_Neuma_in_plan!AV70</f>
        <v>9.5386380364034239E-5</v>
      </c>
      <c r="N5102">
        <f>IFERROR(IF(L5102="CO2",M5102,IF(L5102="CH4",M5102*Hoja1!$C$19,BASEDEDATOS!M5102*Hoja1!$C$20)),0)</f>
        <v>9.5386380364034239E-5</v>
      </c>
    </row>
    <row r="5103" spans="2:14" x14ac:dyDescent="0.75">
      <c r="B5103" t="s">
        <v>863</v>
      </c>
      <c r="C5103" t="str">
        <f>Hoja1!$C$31</f>
        <v>CRUDO</v>
      </c>
      <c r="D5103" t="s">
        <v>864</v>
      </c>
      <c r="E5103" t="s">
        <v>320</v>
      </c>
      <c r="F5103" t="s">
        <v>853</v>
      </c>
      <c r="L5103" t="s">
        <v>30</v>
      </c>
      <c r="M5103">
        <f>Venteo_Controlad_Neuma_in_plan!AV71</f>
        <v>9.5386380364034239E-5</v>
      </c>
      <c r="N5103">
        <f>IFERROR(IF(L5103="CO2",M5103,IF(L5103="CH4",M5103*Hoja1!$C$19,BASEDEDATOS!M5103*Hoja1!$C$20)),0)</f>
        <v>9.5386380364034239E-5</v>
      </c>
    </row>
    <row r="5104" spans="2:14" x14ac:dyDescent="0.75">
      <c r="B5104" t="s">
        <v>863</v>
      </c>
      <c r="C5104" t="str">
        <f>Hoja1!$C$31</f>
        <v>CRUDO</v>
      </c>
      <c r="D5104" t="s">
        <v>864</v>
      </c>
      <c r="E5104" t="s">
        <v>320</v>
      </c>
      <c r="F5104" t="s">
        <v>853</v>
      </c>
      <c r="L5104" t="s">
        <v>30</v>
      </c>
      <c r="M5104">
        <f>Venteo_Controlad_Neuma_in_plan!AV72</f>
        <v>4.1560877997034916E-2</v>
      </c>
      <c r="N5104">
        <f>IFERROR(IF(L5104="CO2",M5104,IF(L5104="CH4",M5104*Hoja1!$C$19,BASEDEDATOS!M5104*Hoja1!$C$20)),0)</f>
        <v>4.1560877997034916E-2</v>
      </c>
    </row>
    <row r="5105" spans="2:14" x14ac:dyDescent="0.75">
      <c r="B5105" t="s">
        <v>863</v>
      </c>
      <c r="C5105" t="str">
        <f>Hoja1!$C$31</f>
        <v>CRUDO</v>
      </c>
      <c r="D5105" t="s">
        <v>864</v>
      </c>
      <c r="E5105" t="s">
        <v>320</v>
      </c>
      <c r="F5105" t="s">
        <v>853</v>
      </c>
      <c r="L5105" t="s">
        <v>30</v>
      </c>
      <c r="M5105">
        <f>Venteo_Controlad_Neuma_in_plan!AV73</f>
        <v>4.1560877997034916E-2</v>
      </c>
      <c r="N5105">
        <f>IFERROR(IF(L5105="CO2",M5105,IF(L5105="CH4",M5105*Hoja1!$C$19,BASEDEDATOS!M5105*Hoja1!$C$20)),0)</f>
        <v>4.1560877997034916E-2</v>
      </c>
    </row>
    <row r="5106" spans="2:14" x14ac:dyDescent="0.75">
      <c r="B5106" t="s">
        <v>863</v>
      </c>
      <c r="C5106" t="str">
        <f>Hoja1!$C$31</f>
        <v>CRUDO</v>
      </c>
      <c r="D5106" t="s">
        <v>864</v>
      </c>
      <c r="E5106" t="s">
        <v>320</v>
      </c>
      <c r="F5106" t="s">
        <v>853</v>
      </c>
      <c r="L5106" t="s">
        <v>30</v>
      </c>
      <c r="M5106">
        <f>Venteo_Controlad_Neuma_in_plan!AV74</f>
        <v>4.1560877997034916E-2</v>
      </c>
      <c r="N5106">
        <f>IFERROR(IF(L5106="CO2",M5106,IF(L5106="CH4",M5106*Hoja1!$C$19,BASEDEDATOS!M5106*Hoja1!$C$20)),0)</f>
        <v>4.1560877997034916E-2</v>
      </c>
    </row>
    <row r="5107" spans="2:14" x14ac:dyDescent="0.75">
      <c r="B5107" t="s">
        <v>863</v>
      </c>
      <c r="C5107" t="str">
        <f>Hoja1!$C$31</f>
        <v>CRUDO</v>
      </c>
      <c r="D5107" t="s">
        <v>864</v>
      </c>
      <c r="E5107" t="s">
        <v>320</v>
      </c>
      <c r="F5107" t="s">
        <v>853</v>
      </c>
      <c r="L5107" t="s">
        <v>30</v>
      </c>
      <c r="M5107">
        <f>Venteo_Controlad_Neuma_in_plan!AV75</f>
        <v>4.1560877997034916E-2</v>
      </c>
      <c r="N5107">
        <f>IFERROR(IF(L5107="CO2",M5107,IF(L5107="CH4",M5107*Hoja1!$C$19,BASEDEDATOS!M5107*Hoja1!$C$20)),0)</f>
        <v>4.1560877997034916E-2</v>
      </c>
    </row>
    <row r="5108" spans="2:14" x14ac:dyDescent="0.75">
      <c r="B5108" t="s">
        <v>863</v>
      </c>
      <c r="C5108" t="str">
        <f>Hoja1!$C$31</f>
        <v>CRUDO</v>
      </c>
      <c r="D5108" t="s">
        <v>864</v>
      </c>
      <c r="E5108" t="s">
        <v>320</v>
      </c>
      <c r="F5108" t="s">
        <v>853</v>
      </c>
      <c r="L5108" t="s">
        <v>30</v>
      </c>
      <c r="M5108">
        <f>Venteo_Controlad_Neuma_in_plan!AV76</f>
        <v>4.1560877997034916E-2</v>
      </c>
      <c r="N5108">
        <f>IFERROR(IF(L5108="CO2",M5108,IF(L5108="CH4",M5108*Hoja1!$C$19,BASEDEDATOS!M5108*Hoja1!$C$20)),0)</f>
        <v>4.1560877997034916E-2</v>
      </c>
    </row>
    <row r="5109" spans="2:14" x14ac:dyDescent="0.75">
      <c r="B5109" t="s">
        <v>863</v>
      </c>
      <c r="C5109" t="str">
        <f>Hoja1!$C$31</f>
        <v>CRUDO</v>
      </c>
      <c r="D5109" t="s">
        <v>864</v>
      </c>
      <c r="E5109" t="s">
        <v>320</v>
      </c>
      <c r="F5109" t="s">
        <v>853</v>
      </c>
      <c r="L5109" t="s">
        <v>30</v>
      </c>
      <c r="M5109">
        <f>Venteo_Controlad_Neuma_in_plan!AV77</f>
        <v>4.1560877997034916E-2</v>
      </c>
      <c r="N5109">
        <f>IFERROR(IF(L5109="CO2",M5109,IF(L5109="CH4",M5109*Hoja1!$C$19,BASEDEDATOS!M5109*Hoja1!$C$20)),0)</f>
        <v>4.1560877997034916E-2</v>
      </c>
    </row>
    <row r="5110" spans="2:14" x14ac:dyDescent="0.75">
      <c r="B5110" t="s">
        <v>863</v>
      </c>
      <c r="C5110" t="str">
        <f>Hoja1!$C$31</f>
        <v>CRUDO</v>
      </c>
      <c r="D5110" t="s">
        <v>864</v>
      </c>
      <c r="E5110" t="s">
        <v>320</v>
      </c>
      <c r="F5110" t="s">
        <v>853</v>
      </c>
      <c r="L5110" t="s">
        <v>30</v>
      </c>
      <c r="M5110">
        <f>Venteo_Controlad_Neuma_in_plan!AV78</f>
        <v>0</v>
      </c>
      <c r="N5110">
        <f>IFERROR(IF(L5110="CO2",M5110,IF(L5110="CH4",M5110*Hoja1!$C$19,BASEDEDATOS!M5110*Hoja1!$C$20)),0)</f>
        <v>0</v>
      </c>
    </row>
    <row r="5111" spans="2:14" x14ac:dyDescent="0.75">
      <c r="B5111" t="s">
        <v>863</v>
      </c>
      <c r="C5111" t="str">
        <f>Hoja1!$C$31</f>
        <v>CRUDO</v>
      </c>
      <c r="D5111" t="s">
        <v>864</v>
      </c>
      <c r="E5111" t="s">
        <v>320</v>
      </c>
      <c r="F5111" t="s">
        <v>853</v>
      </c>
      <c r="L5111" t="s">
        <v>30</v>
      </c>
      <c r="M5111">
        <f>Venteo_Controlad_Neuma_in_plan!AV79</f>
        <v>0</v>
      </c>
      <c r="N5111">
        <f>IFERROR(IF(L5111="CO2",M5111,IF(L5111="CH4",M5111*Hoja1!$C$19,BASEDEDATOS!M5111*Hoja1!$C$20)),0)</f>
        <v>0</v>
      </c>
    </row>
    <row r="5112" spans="2:14" x14ac:dyDescent="0.75">
      <c r="B5112" t="s">
        <v>863</v>
      </c>
      <c r="C5112" t="str">
        <f>Hoja1!$C$31</f>
        <v>CRUDO</v>
      </c>
      <c r="D5112" t="s">
        <v>864</v>
      </c>
      <c r="E5112" t="s">
        <v>320</v>
      </c>
      <c r="F5112" t="s">
        <v>853</v>
      </c>
      <c r="L5112" t="s">
        <v>30</v>
      </c>
      <c r="M5112">
        <f>Venteo_Controlad_Neuma_in_plan!AV80</f>
        <v>0</v>
      </c>
      <c r="N5112">
        <f>IFERROR(IF(L5112="CO2",M5112,IF(L5112="CH4",M5112*Hoja1!$C$19,BASEDEDATOS!M5112*Hoja1!$C$20)),0)</f>
        <v>0</v>
      </c>
    </row>
    <row r="5113" spans="2:14" x14ac:dyDescent="0.75">
      <c r="B5113" t="s">
        <v>863</v>
      </c>
      <c r="C5113" t="str">
        <f>Hoja1!$C$31</f>
        <v>CRUDO</v>
      </c>
      <c r="D5113" t="s">
        <v>864</v>
      </c>
      <c r="E5113" t="s">
        <v>320</v>
      </c>
      <c r="F5113" t="s">
        <v>853</v>
      </c>
      <c r="L5113" t="s">
        <v>30</v>
      </c>
      <c r="M5113">
        <f>Venteo_Controlad_Neuma_in_plan!AV81</f>
        <v>0</v>
      </c>
      <c r="N5113">
        <f>IFERROR(IF(L5113="CO2",M5113,IF(L5113="CH4",M5113*Hoja1!$C$19,BASEDEDATOS!M5113*Hoja1!$C$20)),0)</f>
        <v>0</v>
      </c>
    </row>
    <row r="5114" spans="2:14" x14ac:dyDescent="0.75">
      <c r="B5114" t="s">
        <v>863</v>
      </c>
      <c r="C5114" t="str">
        <f>Hoja1!$C$31</f>
        <v>CRUDO</v>
      </c>
      <c r="D5114" t="s">
        <v>864</v>
      </c>
      <c r="E5114" t="s">
        <v>320</v>
      </c>
      <c r="F5114" t="s">
        <v>853</v>
      </c>
      <c r="L5114" t="s">
        <v>30</v>
      </c>
      <c r="M5114">
        <f>Venteo_Controlad_Neuma_in_plan!AV82</f>
        <v>0</v>
      </c>
      <c r="N5114">
        <f>IFERROR(IF(L5114="CO2",M5114,IF(L5114="CH4",M5114*Hoja1!$C$19,BASEDEDATOS!M5114*Hoja1!$C$20)),0)</f>
        <v>0</v>
      </c>
    </row>
    <row r="5115" spans="2:14" x14ac:dyDescent="0.75">
      <c r="B5115" t="s">
        <v>863</v>
      </c>
      <c r="C5115" t="str">
        <f>Hoja1!$C$31</f>
        <v>CRUDO</v>
      </c>
      <c r="D5115" t="s">
        <v>864</v>
      </c>
      <c r="E5115" t="s">
        <v>320</v>
      </c>
      <c r="F5115" t="s">
        <v>853</v>
      </c>
      <c r="L5115" t="s">
        <v>30</v>
      </c>
      <c r="M5115">
        <f>Venteo_Controlad_Neuma_in_plan!AV83</f>
        <v>0</v>
      </c>
      <c r="N5115">
        <f>IFERROR(IF(L5115="CO2",M5115,IF(L5115="CH4",M5115*Hoja1!$C$19,BASEDEDATOS!M5115*Hoja1!$C$20)),0)</f>
        <v>0</v>
      </c>
    </row>
    <row r="5116" spans="2:14" x14ac:dyDescent="0.75">
      <c r="B5116" t="s">
        <v>863</v>
      </c>
      <c r="C5116" t="str">
        <f>Hoja1!$C$31</f>
        <v>CRUDO</v>
      </c>
      <c r="D5116" t="s">
        <v>864</v>
      </c>
      <c r="E5116" t="s">
        <v>320</v>
      </c>
      <c r="F5116" t="s">
        <v>853</v>
      </c>
      <c r="L5116" t="s">
        <v>30</v>
      </c>
      <c r="M5116">
        <f>Venteo_Controlad_Neuma_in_plan!AV84</f>
        <v>0</v>
      </c>
      <c r="N5116">
        <f>IFERROR(IF(L5116="CO2",M5116,IF(L5116="CH4",M5116*Hoja1!$C$19,BASEDEDATOS!M5116*Hoja1!$C$20)),0)</f>
        <v>0</v>
      </c>
    </row>
    <row r="5117" spans="2:14" x14ac:dyDescent="0.75">
      <c r="B5117" t="s">
        <v>863</v>
      </c>
      <c r="C5117" t="str">
        <f>Hoja1!$C$31</f>
        <v>CRUDO</v>
      </c>
      <c r="D5117" t="s">
        <v>864</v>
      </c>
      <c r="E5117" t="s">
        <v>320</v>
      </c>
      <c r="F5117" t="s">
        <v>853</v>
      </c>
      <c r="L5117" t="s">
        <v>30</v>
      </c>
      <c r="M5117">
        <f>Venteo_Controlad_Neuma_in_plan!AV85</f>
        <v>0</v>
      </c>
      <c r="N5117">
        <f>IFERROR(IF(L5117="CO2",M5117,IF(L5117="CH4",M5117*Hoja1!$C$19,BASEDEDATOS!M5117*Hoja1!$C$20)),0)</f>
        <v>0</v>
      </c>
    </row>
    <row r="5118" spans="2:14" x14ac:dyDescent="0.75">
      <c r="B5118" t="s">
        <v>863</v>
      </c>
      <c r="C5118" t="str">
        <f>Hoja1!$C$31</f>
        <v>CRUDO</v>
      </c>
      <c r="D5118" t="s">
        <v>864</v>
      </c>
      <c r="E5118" t="s">
        <v>320</v>
      </c>
      <c r="F5118" t="s">
        <v>853</v>
      </c>
      <c r="L5118" t="s">
        <v>30</v>
      </c>
      <c r="M5118">
        <f>Venteo_Controlad_Neuma_in_plan!AV86</f>
        <v>0</v>
      </c>
      <c r="N5118">
        <f>IFERROR(IF(L5118="CO2",M5118,IF(L5118="CH4",M5118*Hoja1!$C$19,BASEDEDATOS!M5118*Hoja1!$C$20)),0)</f>
        <v>0</v>
      </c>
    </row>
    <row r="5119" spans="2:14" x14ac:dyDescent="0.75">
      <c r="B5119" t="s">
        <v>863</v>
      </c>
      <c r="C5119" t="str">
        <f>Hoja1!$C$31</f>
        <v>CRUDO</v>
      </c>
      <c r="D5119" t="s">
        <v>864</v>
      </c>
      <c r="E5119" t="s">
        <v>320</v>
      </c>
      <c r="F5119" t="s">
        <v>853</v>
      </c>
      <c r="L5119" t="s">
        <v>30</v>
      </c>
      <c r="M5119">
        <f>Venteo_Controlad_Neuma_in_plan!AV87</f>
        <v>0</v>
      </c>
      <c r="N5119">
        <f>IFERROR(IF(L5119="CO2",M5119,IF(L5119="CH4",M5119*Hoja1!$C$19,BASEDEDATOS!M5119*Hoja1!$C$20)),0)</f>
        <v>0</v>
      </c>
    </row>
    <row r="5120" spans="2:14" x14ac:dyDescent="0.75">
      <c r="B5120" t="s">
        <v>863</v>
      </c>
      <c r="C5120" t="str">
        <f>Hoja1!$C$31</f>
        <v>CRUDO</v>
      </c>
      <c r="D5120" t="s">
        <v>864</v>
      </c>
      <c r="E5120" t="s">
        <v>320</v>
      </c>
      <c r="F5120" t="s">
        <v>853</v>
      </c>
      <c r="L5120" t="s">
        <v>30</v>
      </c>
      <c r="M5120">
        <f>Venteo_Controlad_Neuma_in_plan!AV88</f>
        <v>0</v>
      </c>
      <c r="N5120">
        <f>IFERROR(IF(L5120="CO2",M5120,IF(L5120="CH4",M5120*Hoja1!$C$19,BASEDEDATOS!M5120*Hoja1!$C$20)),0)</f>
        <v>0</v>
      </c>
    </row>
    <row r="5121" spans="2:14" x14ac:dyDescent="0.75">
      <c r="B5121" t="s">
        <v>863</v>
      </c>
      <c r="C5121" t="str">
        <f>Hoja1!$C$31</f>
        <v>CRUDO</v>
      </c>
      <c r="D5121" t="s">
        <v>864</v>
      </c>
      <c r="E5121" t="s">
        <v>320</v>
      </c>
      <c r="F5121" t="s">
        <v>853</v>
      </c>
      <c r="L5121" t="s">
        <v>30</v>
      </c>
      <c r="M5121">
        <f>Venteo_Controlad_Neuma_in_plan!AV89</f>
        <v>0</v>
      </c>
      <c r="N5121">
        <f>IFERROR(IF(L5121="CO2",M5121,IF(L5121="CH4",M5121*Hoja1!$C$19,BASEDEDATOS!M5121*Hoja1!$C$20)),0)</f>
        <v>0</v>
      </c>
    </row>
    <row r="5122" spans="2:14" x14ac:dyDescent="0.75">
      <c r="B5122" t="s">
        <v>863</v>
      </c>
      <c r="C5122" t="str">
        <f>Hoja1!$C$31</f>
        <v>CRUDO</v>
      </c>
      <c r="D5122" t="s">
        <v>864</v>
      </c>
      <c r="E5122" t="s">
        <v>320</v>
      </c>
      <c r="F5122" t="s">
        <v>853</v>
      </c>
      <c r="L5122" t="s">
        <v>30</v>
      </c>
      <c r="M5122">
        <f>Venteo_Controlad_Neuma_in_plan!AV90</f>
        <v>0</v>
      </c>
      <c r="N5122">
        <f>IFERROR(IF(L5122="CO2",M5122,IF(L5122="CH4",M5122*Hoja1!$C$19,BASEDEDATOS!M5122*Hoja1!$C$20)),0)</f>
        <v>0</v>
      </c>
    </row>
    <row r="5123" spans="2:14" x14ac:dyDescent="0.75">
      <c r="B5123" t="s">
        <v>863</v>
      </c>
      <c r="C5123" t="str">
        <f>Hoja1!$C$31</f>
        <v>CRUDO</v>
      </c>
      <c r="D5123" t="s">
        <v>864</v>
      </c>
      <c r="E5123" t="s">
        <v>320</v>
      </c>
      <c r="F5123" t="s">
        <v>853</v>
      </c>
      <c r="L5123" t="s">
        <v>30</v>
      </c>
      <c r="M5123">
        <f>Venteo_Controlad_Neuma_in_plan!AV91</f>
        <v>0</v>
      </c>
      <c r="N5123">
        <f>IFERROR(IF(L5123="CO2",M5123,IF(L5123="CH4",M5123*Hoja1!$C$19,BASEDEDATOS!M5123*Hoja1!$C$20)),0)</f>
        <v>0</v>
      </c>
    </row>
    <row r="5124" spans="2:14" x14ac:dyDescent="0.75">
      <c r="B5124" t="s">
        <v>863</v>
      </c>
      <c r="C5124" t="str">
        <f>Hoja1!$C$31</f>
        <v>CRUDO</v>
      </c>
      <c r="D5124" t="s">
        <v>864</v>
      </c>
      <c r="E5124" t="s">
        <v>320</v>
      </c>
      <c r="F5124" t="s">
        <v>853</v>
      </c>
      <c r="L5124" t="s">
        <v>30</v>
      </c>
      <c r="M5124">
        <f>Venteo_Controlad_Neuma_in_plan!AV92</f>
        <v>0</v>
      </c>
      <c r="N5124">
        <f>IFERROR(IF(L5124="CO2",M5124,IF(L5124="CH4",M5124*Hoja1!$C$19,BASEDEDATOS!M5124*Hoja1!$C$20)),0)</f>
        <v>0</v>
      </c>
    </row>
    <row r="5125" spans="2:14" x14ac:dyDescent="0.75">
      <c r="B5125" t="s">
        <v>863</v>
      </c>
      <c r="C5125" t="str">
        <f>Hoja1!$C$31</f>
        <v>CRUDO</v>
      </c>
      <c r="D5125" t="s">
        <v>864</v>
      </c>
      <c r="E5125" t="s">
        <v>320</v>
      </c>
      <c r="F5125" t="s">
        <v>853</v>
      </c>
      <c r="L5125" t="s">
        <v>30</v>
      </c>
      <c r="M5125">
        <f>Venteo_Controlad_Neuma_in_plan!AV93</f>
        <v>0</v>
      </c>
      <c r="N5125">
        <f>IFERROR(IF(L5125="CO2",M5125,IF(L5125="CH4",M5125*Hoja1!$C$19,BASEDEDATOS!M5125*Hoja1!$C$20)),0)</f>
        <v>0</v>
      </c>
    </row>
    <row r="5126" spans="2:14" x14ac:dyDescent="0.75">
      <c r="B5126" t="s">
        <v>863</v>
      </c>
      <c r="C5126" t="str">
        <f>Hoja1!$C$31</f>
        <v>CRUDO</v>
      </c>
      <c r="D5126" t="s">
        <v>864</v>
      </c>
      <c r="E5126" t="s">
        <v>320</v>
      </c>
      <c r="F5126" t="s">
        <v>853</v>
      </c>
      <c r="L5126" t="s">
        <v>30</v>
      </c>
      <c r="M5126">
        <f>Venteo_Controlad_Neuma_in_plan!AV94</f>
        <v>0</v>
      </c>
      <c r="N5126">
        <f>IFERROR(IF(L5126="CO2",M5126,IF(L5126="CH4",M5126*Hoja1!$C$19,BASEDEDATOS!M5126*Hoja1!$C$20)),0)</f>
        <v>0</v>
      </c>
    </row>
    <row r="5127" spans="2:14" x14ac:dyDescent="0.75">
      <c r="B5127" t="s">
        <v>863</v>
      </c>
      <c r="C5127" t="str">
        <f>Hoja1!$C$31</f>
        <v>CRUDO</v>
      </c>
      <c r="D5127" t="s">
        <v>864</v>
      </c>
      <c r="E5127" t="s">
        <v>320</v>
      </c>
      <c r="F5127" t="s">
        <v>853</v>
      </c>
      <c r="L5127" t="s">
        <v>30</v>
      </c>
      <c r="M5127">
        <f>Venteo_Controlad_Neuma_in_plan!AV95</f>
        <v>0</v>
      </c>
      <c r="N5127">
        <f>IFERROR(IF(L5127="CO2",M5127,IF(L5127="CH4",M5127*Hoja1!$C$19,BASEDEDATOS!M5127*Hoja1!$C$20)),0)</f>
        <v>0</v>
      </c>
    </row>
    <row r="5128" spans="2:14" x14ac:dyDescent="0.75">
      <c r="B5128" t="s">
        <v>863</v>
      </c>
      <c r="C5128" t="str">
        <f>Hoja1!$C$31</f>
        <v>CRUDO</v>
      </c>
      <c r="D5128" t="s">
        <v>864</v>
      </c>
      <c r="E5128" t="s">
        <v>320</v>
      </c>
      <c r="F5128" t="s">
        <v>853</v>
      </c>
      <c r="L5128" t="s">
        <v>30</v>
      </c>
      <c r="M5128">
        <f>Venteo_Controlad_Neuma_in_plan!AV96</f>
        <v>0</v>
      </c>
      <c r="N5128">
        <f>IFERROR(IF(L5128="CO2",M5128,IF(L5128="CH4",M5128*Hoja1!$C$19,BASEDEDATOS!M5128*Hoja1!$C$20)),0)</f>
        <v>0</v>
      </c>
    </row>
    <row r="5129" spans="2:14" x14ac:dyDescent="0.75">
      <c r="B5129" t="s">
        <v>863</v>
      </c>
      <c r="C5129" t="str">
        <f>Hoja1!$C$31</f>
        <v>CRUDO</v>
      </c>
      <c r="D5129" t="s">
        <v>864</v>
      </c>
      <c r="E5129" t="s">
        <v>320</v>
      </c>
      <c r="F5129" t="s">
        <v>853</v>
      </c>
      <c r="L5129" t="s">
        <v>30</v>
      </c>
      <c r="M5129">
        <f>Venteo_Controlad_Neuma_in_plan!AV97</f>
        <v>0</v>
      </c>
      <c r="N5129">
        <f>IFERROR(IF(L5129="CO2",M5129,IF(L5129="CH4",M5129*Hoja1!$C$19,BASEDEDATOS!M5129*Hoja1!$C$20)),0)</f>
        <v>0</v>
      </c>
    </row>
    <row r="5130" spans="2:14" x14ac:dyDescent="0.75">
      <c r="B5130" t="s">
        <v>863</v>
      </c>
      <c r="C5130" t="str">
        <f>Hoja1!$C$31</f>
        <v>CRUDO</v>
      </c>
      <c r="D5130" t="s">
        <v>864</v>
      </c>
      <c r="E5130" t="s">
        <v>320</v>
      </c>
      <c r="F5130" t="s">
        <v>853</v>
      </c>
      <c r="L5130" t="s">
        <v>30</v>
      </c>
      <c r="M5130">
        <f>Venteo_Controlad_Neuma_in_plan!AV98</f>
        <v>0</v>
      </c>
      <c r="N5130">
        <f>IFERROR(IF(L5130="CO2",M5130,IF(L5130="CH4",M5130*Hoja1!$C$19,BASEDEDATOS!M5130*Hoja1!$C$20)),0)</f>
        <v>0</v>
      </c>
    </row>
    <row r="5131" spans="2:14" x14ac:dyDescent="0.75">
      <c r="B5131" t="s">
        <v>863</v>
      </c>
      <c r="C5131" t="str">
        <f>Hoja1!$C$31</f>
        <v>CRUDO</v>
      </c>
      <c r="D5131" t="s">
        <v>864</v>
      </c>
      <c r="E5131" t="s">
        <v>320</v>
      </c>
      <c r="F5131" t="s">
        <v>853</v>
      </c>
      <c r="L5131" t="s">
        <v>30</v>
      </c>
      <c r="M5131">
        <f>Venteo_Controlad_Neuma_in_plan!AV99</f>
        <v>0</v>
      </c>
      <c r="N5131">
        <f>IFERROR(IF(L5131="CO2",M5131,IF(L5131="CH4",M5131*Hoja1!$C$19,BASEDEDATOS!M5131*Hoja1!$C$20)),0)</f>
        <v>0</v>
      </c>
    </row>
    <row r="5132" spans="2:14" x14ac:dyDescent="0.75">
      <c r="B5132" t="s">
        <v>863</v>
      </c>
      <c r="C5132" t="str">
        <f>Hoja1!$C$31</f>
        <v>CRUDO</v>
      </c>
      <c r="D5132" t="s">
        <v>864</v>
      </c>
      <c r="E5132" t="s">
        <v>320</v>
      </c>
      <c r="F5132" t="s">
        <v>853</v>
      </c>
      <c r="L5132" t="s">
        <v>30</v>
      </c>
      <c r="M5132">
        <f>Venteo_Controlad_Neuma_in_plan!AV100</f>
        <v>0</v>
      </c>
      <c r="N5132">
        <f>IFERROR(IF(L5132="CO2",M5132,IF(L5132="CH4",M5132*Hoja1!$C$19,BASEDEDATOS!M5132*Hoja1!$C$20)),0)</f>
        <v>0</v>
      </c>
    </row>
    <row r="5133" spans="2:14" x14ac:dyDescent="0.75">
      <c r="B5133" t="s">
        <v>863</v>
      </c>
      <c r="C5133" t="str">
        <f>Hoja1!$C$31</f>
        <v>CRUDO</v>
      </c>
      <c r="D5133" t="s">
        <v>864</v>
      </c>
      <c r="E5133" t="s">
        <v>320</v>
      </c>
      <c r="F5133" t="s">
        <v>853</v>
      </c>
      <c r="L5133" t="s">
        <v>30</v>
      </c>
      <c r="M5133">
        <f>Venteo_Controlad_Neuma_in_plan!AV101</f>
        <v>0</v>
      </c>
      <c r="N5133">
        <f>IFERROR(IF(L5133="CO2",M5133,IF(L5133="CH4",M5133*Hoja1!$C$19,BASEDEDATOS!M5133*Hoja1!$C$20)),0)</f>
        <v>0</v>
      </c>
    </row>
    <row r="5134" spans="2:14" x14ac:dyDescent="0.75">
      <c r="B5134" t="s">
        <v>863</v>
      </c>
      <c r="C5134" t="str">
        <f>Hoja1!$C$31</f>
        <v>CRUDO</v>
      </c>
      <c r="D5134" t="s">
        <v>864</v>
      </c>
      <c r="E5134" t="s">
        <v>320</v>
      </c>
      <c r="F5134" t="s">
        <v>853</v>
      </c>
      <c r="L5134" t="s">
        <v>30</v>
      </c>
      <c r="M5134">
        <f>Venteo_Controlad_Neuma_in_plan!AV102</f>
        <v>0</v>
      </c>
      <c r="N5134">
        <f>IFERROR(IF(L5134="CO2",M5134,IF(L5134="CH4",M5134*Hoja1!$C$19,BASEDEDATOS!M5134*Hoja1!$C$20)),0)</f>
        <v>0</v>
      </c>
    </row>
    <row r="5135" spans="2:14" x14ac:dyDescent="0.75">
      <c r="B5135" t="s">
        <v>863</v>
      </c>
      <c r="C5135" t="str">
        <f>Hoja1!$C$31</f>
        <v>CRUDO</v>
      </c>
      <c r="D5135" t="s">
        <v>864</v>
      </c>
      <c r="E5135" t="s">
        <v>320</v>
      </c>
      <c r="F5135" t="s">
        <v>853</v>
      </c>
      <c r="L5135" t="s">
        <v>30</v>
      </c>
      <c r="M5135">
        <f>Venteo_Controlad_Neuma_in_plan!AV103</f>
        <v>0</v>
      </c>
      <c r="N5135">
        <f>IFERROR(IF(L5135="CO2",M5135,IF(L5135="CH4",M5135*Hoja1!$C$19,BASEDEDATOS!M5135*Hoja1!$C$20)),0)</f>
        <v>0</v>
      </c>
    </row>
    <row r="5136" spans="2:14" x14ac:dyDescent="0.75">
      <c r="B5136" t="s">
        <v>863</v>
      </c>
      <c r="C5136" t="str">
        <f>Hoja1!$C$31</f>
        <v>CRUDO</v>
      </c>
      <c r="D5136" t="s">
        <v>864</v>
      </c>
      <c r="E5136" t="s">
        <v>320</v>
      </c>
      <c r="F5136" t="s">
        <v>853</v>
      </c>
      <c r="L5136" t="s">
        <v>30</v>
      </c>
      <c r="M5136">
        <f>Venteo_Controlad_Neuma_in_plan!AV104</f>
        <v>0</v>
      </c>
      <c r="N5136">
        <f>IFERROR(IF(L5136="CO2",M5136,IF(L5136="CH4",M5136*Hoja1!$C$19,BASEDEDATOS!M5136*Hoja1!$C$20)),0)</f>
        <v>0</v>
      </c>
    </row>
    <row r="5137" spans="2:14" x14ac:dyDescent="0.75">
      <c r="B5137" t="s">
        <v>863</v>
      </c>
      <c r="C5137" t="str">
        <f>Hoja1!$C$31</f>
        <v>CRUDO</v>
      </c>
      <c r="D5137" t="s">
        <v>864</v>
      </c>
      <c r="E5137" t="s">
        <v>320</v>
      </c>
      <c r="F5137" t="s">
        <v>853</v>
      </c>
      <c r="L5137" t="s">
        <v>30</v>
      </c>
      <c r="M5137">
        <f>Venteo_Controlad_Neuma_in_plan!AV105</f>
        <v>0</v>
      </c>
      <c r="N5137">
        <f>IFERROR(IF(L5137="CO2",M5137,IF(L5137="CH4",M5137*Hoja1!$C$19,BASEDEDATOS!M5137*Hoja1!$C$20)),0)</f>
        <v>0</v>
      </c>
    </row>
    <row r="5138" spans="2:14" x14ac:dyDescent="0.75">
      <c r="B5138" t="s">
        <v>863</v>
      </c>
      <c r="C5138" t="str">
        <f>Hoja1!$C$31</f>
        <v>CRUDO</v>
      </c>
      <c r="D5138" t="s">
        <v>864</v>
      </c>
      <c r="E5138" t="s">
        <v>320</v>
      </c>
      <c r="F5138" t="s">
        <v>853</v>
      </c>
      <c r="L5138" t="s">
        <v>30</v>
      </c>
      <c r="M5138">
        <f>Venteo_Controlad_Neuma_in_plan!AV106</f>
        <v>0</v>
      </c>
      <c r="N5138">
        <f>IFERROR(IF(L5138="CO2",M5138,IF(L5138="CH4",M5138*Hoja1!$C$19,BASEDEDATOS!M5138*Hoja1!$C$20)),0)</f>
        <v>0</v>
      </c>
    </row>
    <row r="5139" spans="2:14" x14ac:dyDescent="0.75">
      <c r="B5139" t="s">
        <v>863</v>
      </c>
      <c r="C5139" t="str">
        <f>Hoja1!$C$31</f>
        <v>CRUDO</v>
      </c>
      <c r="D5139" t="s">
        <v>864</v>
      </c>
      <c r="E5139" t="s">
        <v>320</v>
      </c>
      <c r="F5139" t="s">
        <v>853</v>
      </c>
      <c r="L5139" t="s">
        <v>30</v>
      </c>
      <c r="M5139">
        <f>Venteo_Controlad_Neuma_in_plan!AV107</f>
        <v>0</v>
      </c>
      <c r="N5139">
        <f>IFERROR(IF(L5139="CO2",M5139,IF(L5139="CH4",M5139*Hoja1!$C$19,BASEDEDATOS!M5139*Hoja1!$C$20)),0)</f>
        <v>0</v>
      </c>
    </row>
    <row r="5140" spans="2:14" x14ac:dyDescent="0.75">
      <c r="B5140" t="s">
        <v>863</v>
      </c>
      <c r="C5140" t="str">
        <f>Hoja1!$C$31</f>
        <v>CRUDO</v>
      </c>
      <c r="D5140" t="s">
        <v>864</v>
      </c>
      <c r="E5140" t="s">
        <v>320</v>
      </c>
      <c r="F5140" t="s">
        <v>853</v>
      </c>
      <c r="L5140" t="s">
        <v>30</v>
      </c>
      <c r="M5140">
        <f>Venteo_Controlad_Neuma_in_plan!AV108</f>
        <v>0</v>
      </c>
      <c r="N5140">
        <f>IFERROR(IF(L5140="CO2",M5140,IF(L5140="CH4",M5140*Hoja1!$C$19,BASEDEDATOS!M5140*Hoja1!$C$20)),0)</f>
        <v>0</v>
      </c>
    </row>
    <row r="5141" spans="2:14" x14ac:dyDescent="0.75">
      <c r="B5141" t="s">
        <v>863</v>
      </c>
      <c r="C5141" t="str">
        <f>Hoja1!$C$31</f>
        <v>CRUDO</v>
      </c>
      <c r="D5141" t="s">
        <v>864</v>
      </c>
      <c r="E5141" t="s">
        <v>320</v>
      </c>
      <c r="F5141" t="s">
        <v>853</v>
      </c>
      <c r="L5141" t="s">
        <v>30</v>
      </c>
      <c r="M5141">
        <f>Venteo_Controlad_Neuma_in_plan!AV109</f>
        <v>0</v>
      </c>
      <c r="N5141">
        <f>IFERROR(IF(L5141="CO2",M5141,IF(L5141="CH4",M5141*Hoja1!$C$19,BASEDEDATOS!M5141*Hoja1!$C$20)),0)</f>
        <v>0</v>
      </c>
    </row>
    <row r="5142" spans="2:14" x14ac:dyDescent="0.75">
      <c r="B5142" t="s">
        <v>863</v>
      </c>
      <c r="C5142" t="str">
        <f>Hoja1!$C$31</f>
        <v>CRUDO</v>
      </c>
      <c r="D5142" t="s">
        <v>864</v>
      </c>
      <c r="E5142" t="s">
        <v>320</v>
      </c>
      <c r="F5142" t="s">
        <v>853</v>
      </c>
      <c r="L5142" t="s">
        <v>30</v>
      </c>
      <c r="M5142">
        <f>Venteo_Controlad_Neuma_in_plan!AV110</f>
        <v>0</v>
      </c>
      <c r="N5142">
        <f>IFERROR(IF(L5142="CO2",M5142,IF(L5142="CH4",M5142*Hoja1!$C$19,BASEDEDATOS!M5142*Hoja1!$C$20)),0)</f>
        <v>0</v>
      </c>
    </row>
    <row r="5143" spans="2:14" x14ac:dyDescent="0.75">
      <c r="B5143" t="s">
        <v>863</v>
      </c>
      <c r="C5143" t="str">
        <f>Hoja1!$C$31</f>
        <v>CRUDO</v>
      </c>
      <c r="D5143" t="s">
        <v>864</v>
      </c>
      <c r="E5143" t="s">
        <v>320</v>
      </c>
      <c r="F5143" t="s">
        <v>853</v>
      </c>
      <c r="L5143" t="s">
        <v>30</v>
      </c>
      <c r="M5143">
        <f>Venteo_Controlad_Neuma_in_plan!AV111</f>
        <v>0</v>
      </c>
      <c r="N5143">
        <f>IFERROR(IF(L5143="CO2",M5143,IF(L5143="CH4",M5143*Hoja1!$C$19,BASEDEDATOS!M5143*Hoja1!$C$20)),0)</f>
        <v>0</v>
      </c>
    </row>
    <row r="5144" spans="2:14" x14ac:dyDescent="0.75">
      <c r="B5144" t="s">
        <v>863</v>
      </c>
      <c r="C5144" t="str">
        <f>Hoja1!$C$31</f>
        <v>CRUDO</v>
      </c>
      <c r="D5144" t="s">
        <v>864</v>
      </c>
      <c r="E5144" t="s">
        <v>320</v>
      </c>
      <c r="F5144" t="s">
        <v>853</v>
      </c>
      <c r="L5144" t="s">
        <v>30</v>
      </c>
      <c r="M5144">
        <f>Venteo_Controlad_Neuma_in_plan!AV112</f>
        <v>0</v>
      </c>
      <c r="N5144">
        <f>IFERROR(IF(L5144="CO2",M5144,IF(L5144="CH4",M5144*Hoja1!$C$19,BASEDEDATOS!M5144*Hoja1!$C$20)),0)</f>
        <v>0</v>
      </c>
    </row>
    <row r="5145" spans="2:14" x14ac:dyDescent="0.75">
      <c r="B5145" t="s">
        <v>863</v>
      </c>
      <c r="C5145" t="str">
        <f>Hoja1!$C$31</f>
        <v>CRUDO</v>
      </c>
      <c r="D5145" t="s">
        <v>864</v>
      </c>
      <c r="E5145" t="s">
        <v>320</v>
      </c>
      <c r="F5145" t="s">
        <v>853</v>
      </c>
      <c r="L5145" t="s">
        <v>30</v>
      </c>
      <c r="M5145">
        <f>Venteo_Controlad_Neuma_in_plan!AV113</f>
        <v>0</v>
      </c>
      <c r="N5145">
        <f>IFERROR(IF(L5145="CO2",M5145,IF(L5145="CH4",M5145*Hoja1!$C$19,BASEDEDATOS!M5145*Hoja1!$C$20)),0)</f>
        <v>0</v>
      </c>
    </row>
    <row r="5146" spans="2:14" x14ac:dyDescent="0.75">
      <c r="B5146" t="s">
        <v>863</v>
      </c>
      <c r="C5146" t="str">
        <f>Hoja1!$C$31</f>
        <v>CRUDO</v>
      </c>
      <c r="D5146" t="s">
        <v>864</v>
      </c>
      <c r="E5146" t="s">
        <v>320</v>
      </c>
      <c r="F5146" t="s">
        <v>853</v>
      </c>
      <c r="L5146" t="s">
        <v>30</v>
      </c>
      <c r="M5146">
        <f>Venteo_Controlad_Neuma_in_plan!AV114</f>
        <v>0</v>
      </c>
      <c r="N5146">
        <f>IFERROR(IF(L5146="CO2",M5146,IF(L5146="CH4",M5146*Hoja1!$C$19,BASEDEDATOS!M5146*Hoja1!$C$20)),0)</f>
        <v>0</v>
      </c>
    </row>
    <row r="5147" spans="2:14" x14ac:dyDescent="0.75">
      <c r="B5147" t="s">
        <v>863</v>
      </c>
      <c r="C5147" t="str">
        <f>Hoja1!$C$31</f>
        <v>CRUDO</v>
      </c>
      <c r="D5147" t="s">
        <v>864</v>
      </c>
      <c r="E5147" t="s">
        <v>320</v>
      </c>
      <c r="F5147" t="s">
        <v>853</v>
      </c>
      <c r="L5147" t="s">
        <v>30</v>
      </c>
      <c r="M5147">
        <f>Venteo_Controlad_Neuma_in_plan!AV115</f>
        <v>0</v>
      </c>
      <c r="N5147">
        <f>IFERROR(IF(L5147="CO2",M5147,IF(L5147="CH4",M5147*Hoja1!$C$19,BASEDEDATOS!M5147*Hoja1!$C$20)),0)</f>
        <v>0</v>
      </c>
    </row>
    <row r="5148" spans="2:14" x14ac:dyDescent="0.75">
      <c r="B5148" t="s">
        <v>863</v>
      </c>
      <c r="C5148" t="str">
        <f>Hoja1!$C$31</f>
        <v>CRUDO</v>
      </c>
      <c r="D5148" t="s">
        <v>864</v>
      </c>
      <c r="E5148" t="s">
        <v>320</v>
      </c>
      <c r="F5148" t="s">
        <v>853</v>
      </c>
      <c r="L5148" t="s">
        <v>30</v>
      </c>
      <c r="M5148">
        <f>Venteo_Controlad_Neuma_in_plan!AV116</f>
        <v>0</v>
      </c>
      <c r="N5148">
        <f>IFERROR(IF(L5148="CO2",M5148,IF(L5148="CH4",M5148*Hoja1!$C$19,BASEDEDATOS!M5148*Hoja1!$C$20)),0)</f>
        <v>0</v>
      </c>
    </row>
    <row r="5149" spans="2:14" x14ac:dyDescent="0.75">
      <c r="B5149" t="s">
        <v>863</v>
      </c>
      <c r="C5149" t="str">
        <f>Hoja1!$C$31</f>
        <v>CRUDO</v>
      </c>
      <c r="D5149" t="s">
        <v>864</v>
      </c>
      <c r="E5149" t="s">
        <v>320</v>
      </c>
      <c r="F5149" t="s">
        <v>853</v>
      </c>
      <c r="L5149" t="s">
        <v>30</v>
      </c>
      <c r="M5149">
        <f>Venteo_Controlad_Neuma_in_plan!AV117</f>
        <v>0</v>
      </c>
      <c r="N5149">
        <f>IFERROR(IF(L5149="CO2",M5149,IF(L5149="CH4",M5149*Hoja1!$C$19,BASEDEDATOS!M5149*Hoja1!$C$20)),0)</f>
        <v>0</v>
      </c>
    </row>
    <row r="5150" spans="2:14" x14ac:dyDescent="0.75">
      <c r="B5150" t="s">
        <v>863</v>
      </c>
      <c r="C5150" t="str">
        <f>Hoja1!$C$31</f>
        <v>CRUDO</v>
      </c>
      <c r="D5150" t="s">
        <v>864</v>
      </c>
      <c r="E5150" t="s">
        <v>320</v>
      </c>
      <c r="F5150" t="s">
        <v>853</v>
      </c>
      <c r="L5150" t="s">
        <v>30</v>
      </c>
      <c r="M5150">
        <f>Venteo_Controlad_Neuma_in_plan!AV118</f>
        <v>0</v>
      </c>
      <c r="N5150">
        <f>IFERROR(IF(L5150="CO2",M5150,IF(L5150="CH4",M5150*Hoja1!$C$19,BASEDEDATOS!M5150*Hoja1!$C$20)),0)</f>
        <v>0</v>
      </c>
    </row>
    <row r="5151" spans="2:14" x14ac:dyDescent="0.75">
      <c r="B5151" t="s">
        <v>863</v>
      </c>
      <c r="C5151" t="str">
        <f>Hoja1!$C$31</f>
        <v>CRUDO</v>
      </c>
      <c r="D5151" t="s">
        <v>864</v>
      </c>
      <c r="E5151" t="s">
        <v>320</v>
      </c>
      <c r="F5151" t="s">
        <v>853</v>
      </c>
      <c r="L5151" t="s">
        <v>30</v>
      </c>
      <c r="M5151">
        <f>Venteo_Controlad_Neuma_in_plan!AV119</f>
        <v>0</v>
      </c>
      <c r="N5151">
        <f>IFERROR(IF(L5151="CO2",M5151,IF(L5151="CH4",M5151*Hoja1!$C$19,BASEDEDATOS!M5151*Hoja1!$C$20)),0)</f>
        <v>0</v>
      </c>
    </row>
    <row r="5152" spans="2:14" x14ac:dyDescent="0.75">
      <c r="B5152" t="s">
        <v>863</v>
      </c>
      <c r="C5152" t="str">
        <f>Hoja1!$C$31</f>
        <v>CRUDO</v>
      </c>
      <c r="D5152" t="s">
        <v>864</v>
      </c>
      <c r="E5152" t="s">
        <v>320</v>
      </c>
      <c r="F5152" t="s">
        <v>853</v>
      </c>
      <c r="L5152" t="s">
        <v>30</v>
      </c>
      <c r="M5152">
        <f>Venteo_Controlad_Neuma_in_plan!AV120</f>
        <v>0</v>
      </c>
      <c r="N5152">
        <f>IFERROR(IF(L5152="CO2",M5152,IF(L5152="CH4",M5152*Hoja1!$C$19,BASEDEDATOS!M5152*Hoja1!$C$20)),0)</f>
        <v>0</v>
      </c>
    </row>
    <row r="5153" spans="2:14" x14ac:dyDescent="0.75">
      <c r="B5153" t="s">
        <v>863</v>
      </c>
      <c r="C5153" t="str">
        <f>Hoja1!$C$31</f>
        <v>CRUDO</v>
      </c>
      <c r="D5153" t="s">
        <v>864</v>
      </c>
      <c r="E5153" t="s">
        <v>320</v>
      </c>
      <c r="F5153" t="s">
        <v>853</v>
      </c>
      <c r="L5153" t="s">
        <v>30</v>
      </c>
      <c r="M5153">
        <f>Venteo_Controlad_Neuma_in_plan!AV121</f>
        <v>0</v>
      </c>
      <c r="N5153">
        <f>IFERROR(IF(L5153="CO2",M5153,IF(L5153="CH4",M5153*Hoja1!$C$19,BASEDEDATOS!M5153*Hoja1!$C$20)),0)</f>
        <v>0</v>
      </c>
    </row>
    <row r="5154" spans="2:14" x14ac:dyDescent="0.75">
      <c r="B5154" t="s">
        <v>863</v>
      </c>
      <c r="C5154" t="str">
        <f>Hoja1!$C$31</f>
        <v>CRUDO</v>
      </c>
      <c r="D5154" t="s">
        <v>864</v>
      </c>
      <c r="E5154" t="s">
        <v>320</v>
      </c>
      <c r="F5154" t="s">
        <v>853</v>
      </c>
      <c r="L5154" t="s">
        <v>30</v>
      </c>
      <c r="M5154">
        <f>Venteo_Controlad_Neuma_in_plan!AV122</f>
        <v>0</v>
      </c>
      <c r="N5154">
        <f>IFERROR(IF(L5154="CO2",M5154,IF(L5154="CH4",M5154*Hoja1!$C$19,BASEDEDATOS!M5154*Hoja1!$C$20)),0)</f>
        <v>0</v>
      </c>
    </row>
    <row r="5155" spans="2:14" x14ac:dyDescent="0.75">
      <c r="B5155" t="s">
        <v>863</v>
      </c>
      <c r="C5155" t="str">
        <f>Hoja1!$C$31</f>
        <v>CRUDO</v>
      </c>
      <c r="D5155" t="s">
        <v>864</v>
      </c>
      <c r="E5155" t="s">
        <v>320</v>
      </c>
      <c r="F5155" t="s">
        <v>853</v>
      </c>
      <c r="L5155" t="s">
        <v>30</v>
      </c>
      <c r="M5155">
        <f>Venteo_Controlad_Neuma_in_plan!AV123</f>
        <v>0</v>
      </c>
      <c r="N5155">
        <f>IFERROR(IF(L5155="CO2",M5155,IF(L5155="CH4",M5155*Hoja1!$C$19,BASEDEDATOS!M5155*Hoja1!$C$20)),0)</f>
        <v>0</v>
      </c>
    </row>
    <row r="5156" spans="2:14" x14ac:dyDescent="0.75">
      <c r="B5156" t="s">
        <v>863</v>
      </c>
      <c r="C5156" t="str">
        <f>Hoja1!$C$31</f>
        <v>CRUDO</v>
      </c>
      <c r="D5156" t="s">
        <v>864</v>
      </c>
      <c r="E5156" t="s">
        <v>320</v>
      </c>
      <c r="F5156" t="s">
        <v>853</v>
      </c>
      <c r="L5156" t="s">
        <v>30</v>
      </c>
      <c r="M5156">
        <f>Venteo_Controlad_Neuma_in_plan!AV124</f>
        <v>0</v>
      </c>
      <c r="N5156">
        <f>IFERROR(IF(L5156="CO2",M5156,IF(L5156="CH4",M5156*Hoja1!$C$19,BASEDEDATOS!M5156*Hoja1!$C$20)),0)</f>
        <v>0</v>
      </c>
    </row>
    <row r="5157" spans="2:14" x14ac:dyDescent="0.75">
      <c r="B5157" t="s">
        <v>863</v>
      </c>
      <c r="C5157" t="str">
        <f>Hoja1!$C$31</f>
        <v>CRUDO</v>
      </c>
      <c r="D5157" t="s">
        <v>864</v>
      </c>
      <c r="E5157" t="s">
        <v>320</v>
      </c>
      <c r="F5157" t="s">
        <v>853</v>
      </c>
      <c r="L5157" t="s">
        <v>30</v>
      </c>
      <c r="M5157">
        <f>Venteo_Controlad_Neuma_in_plan!AV125</f>
        <v>0</v>
      </c>
      <c r="N5157">
        <f>IFERROR(IF(L5157="CO2",M5157,IF(L5157="CH4",M5157*Hoja1!$C$19,BASEDEDATOS!M5157*Hoja1!$C$20)),0)</f>
        <v>0</v>
      </c>
    </row>
    <row r="5158" spans="2:14" x14ac:dyDescent="0.75">
      <c r="B5158" t="s">
        <v>863</v>
      </c>
      <c r="C5158" t="str">
        <f>Hoja1!$C$31</f>
        <v>CRUDO</v>
      </c>
      <c r="D5158" t="s">
        <v>864</v>
      </c>
      <c r="E5158" t="s">
        <v>320</v>
      </c>
      <c r="F5158" t="s">
        <v>853</v>
      </c>
      <c r="L5158" t="s">
        <v>30</v>
      </c>
      <c r="M5158">
        <f>Venteo_Controlad_Neuma_in_plan!AV126</f>
        <v>0</v>
      </c>
      <c r="N5158">
        <f>IFERROR(IF(L5158="CO2",M5158,IF(L5158="CH4",M5158*Hoja1!$C$19,BASEDEDATOS!M5158*Hoja1!$C$20)),0)</f>
        <v>0</v>
      </c>
    </row>
    <row r="5159" spans="2:14" x14ac:dyDescent="0.75">
      <c r="B5159" t="s">
        <v>863</v>
      </c>
      <c r="C5159" t="str">
        <f>Hoja1!$C$31</f>
        <v>CRUDO</v>
      </c>
      <c r="D5159" t="s">
        <v>864</v>
      </c>
      <c r="E5159" t="s">
        <v>320</v>
      </c>
      <c r="F5159" t="s">
        <v>853</v>
      </c>
      <c r="L5159" t="s">
        <v>30</v>
      </c>
      <c r="M5159">
        <f>Venteo_Controlad_Neuma_in_plan!AV127</f>
        <v>0</v>
      </c>
      <c r="N5159">
        <f>IFERROR(IF(L5159="CO2",M5159,IF(L5159="CH4",M5159*Hoja1!$C$19,BASEDEDATOS!M5159*Hoja1!$C$20)),0)</f>
        <v>0</v>
      </c>
    </row>
    <row r="5160" spans="2:14" x14ac:dyDescent="0.75">
      <c r="B5160" t="s">
        <v>863</v>
      </c>
      <c r="C5160" t="str">
        <f>Hoja1!$C$31</f>
        <v>CRUDO</v>
      </c>
      <c r="D5160" t="s">
        <v>864</v>
      </c>
      <c r="E5160" t="s">
        <v>320</v>
      </c>
      <c r="F5160" t="s">
        <v>853</v>
      </c>
      <c r="L5160" t="s">
        <v>30</v>
      </c>
      <c r="M5160">
        <f>Venteo_Controlad_Neuma_in_plan!AV128</f>
        <v>0</v>
      </c>
      <c r="N5160">
        <f>IFERROR(IF(L5160="CO2",M5160,IF(L5160="CH4",M5160*Hoja1!$C$19,BASEDEDATOS!M5160*Hoja1!$C$20)),0)</f>
        <v>0</v>
      </c>
    </row>
    <row r="5161" spans="2:14" x14ac:dyDescent="0.75">
      <c r="B5161" t="s">
        <v>863</v>
      </c>
      <c r="C5161" t="str">
        <f>Hoja1!$C$31</f>
        <v>CRUDO</v>
      </c>
      <c r="D5161" t="s">
        <v>864</v>
      </c>
      <c r="E5161" t="s">
        <v>320</v>
      </c>
      <c r="F5161" t="s">
        <v>853</v>
      </c>
      <c r="L5161" t="s">
        <v>30</v>
      </c>
      <c r="M5161">
        <f>Venteo_Controlad_Neuma_in_plan!AV129</f>
        <v>0</v>
      </c>
      <c r="N5161">
        <f>IFERROR(IF(L5161="CO2",M5161,IF(L5161="CH4",M5161*Hoja1!$C$19,BASEDEDATOS!M5161*Hoja1!$C$20)),0)</f>
        <v>0</v>
      </c>
    </row>
    <row r="5162" spans="2:14" x14ac:dyDescent="0.75">
      <c r="B5162" t="s">
        <v>863</v>
      </c>
      <c r="C5162" t="str">
        <f>Hoja1!$C$31</f>
        <v>CRUDO</v>
      </c>
      <c r="D5162" t="s">
        <v>864</v>
      </c>
      <c r="E5162" t="s">
        <v>320</v>
      </c>
      <c r="F5162" t="s">
        <v>853</v>
      </c>
      <c r="L5162" t="s">
        <v>30</v>
      </c>
      <c r="M5162">
        <f>Venteo_Controlad_Neuma_in_plan!AV130</f>
        <v>0</v>
      </c>
      <c r="N5162">
        <f>IFERROR(IF(L5162="CO2",M5162,IF(L5162="CH4",M5162*Hoja1!$C$19,BASEDEDATOS!M5162*Hoja1!$C$20)),0)</f>
        <v>0</v>
      </c>
    </row>
    <row r="5163" spans="2:14" x14ac:dyDescent="0.75">
      <c r="B5163" t="s">
        <v>863</v>
      </c>
      <c r="C5163" t="str">
        <f>Hoja1!$C$31</f>
        <v>CRUDO</v>
      </c>
      <c r="D5163" t="s">
        <v>864</v>
      </c>
      <c r="E5163" t="s">
        <v>320</v>
      </c>
      <c r="F5163" t="s">
        <v>853</v>
      </c>
      <c r="L5163" t="s">
        <v>30</v>
      </c>
      <c r="M5163">
        <f>Venteo_Controlad_Neuma_in_plan!AV131</f>
        <v>0</v>
      </c>
      <c r="N5163">
        <f>IFERROR(IF(L5163="CO2",M5163,IF(L5163="CH4",M5163*Hoja1!$C$19,BASEDEDATOS!M5163*Hoja1!$C$20)),0)</f>
        <v>0</v>
      </c>
    </row>
    <row r="5164" spans="2:14" x14ac:dyDescent="0.75">
      <c r="B5164" t="s">
        <v>863</v>
      </c>
      <c r="C5164" t="str">
        <f>Hoja1!$C$31</f>
        <v>CRUDO</v>
      </c>
      <c r="D5164" t="s">
        <v>864</v>
      </c>
      <c r="E5164" t="s">
        <v>320</v>
      </c>
      <c r="F5164" t="s">
        <v>853</v>
      </c>
      <c r="L5164" t="s">
        <v>30</v>
      </c>
      <c r="M5164">
        <f>Venteo_Controlad_Neuma_in_plan!AV132</f>
        <v>0</v>
      </c>
      <c r="N5164">
        <f>IFERROR(IF(L5164="CO2",M5164,IF(L5164="CH4",M5164*Hoja1!$C$19,BASEDEDATOS!M5164*Hoja1!$C$20)),0)</f>
        <v>0</v>
      </c>
    </row>
    <row r="5165" spans="2:14" x14ac:dyDescent="0.75">
      <c r="B5165" t="s">
        <v>863</v>
      </c>
      <c r="C5165" t="str">
        <f>Hoja1!$C$31</f>
        <v>CRUDO</v>
      </c>
      <c r="D5165" t="s">
        <v>864</v>
      </c>
      <c r="E5165" t="s">
        <v>320</v>
      </c>
      <c r="F5165" t="s">
        <v>853</v>
      </c>
      <c r="L5165" t="s">
        <v>30</v>
      </c>
      <c r="M5165">
        <f>Venteo_Controlad_Neuma_in_plan!AV133</f>
        <v>0</v>
      </c>
      <c r="N5165">
        <f>IFERROR(IF(L5165="CO2",M5165,IF(L5165="CH4",M5165*Hoja1!$C$19,BASEDEDATOS!M5165*Hoja1!$C$20)),0)</f>
        <v>0</v>
      </c>
    </row>
    <row r="5166" spans="2:14" x14ac:dyDescent="0.75">
      <c r="B5166" t="s">
        <v>863</v>
      </c>
      <c r="C5166" t="str">
        <f>Hoja1!$C$31</f>
        <v>CRUDO</v>
      </c>
      <c r="D5166" t="s">
        <v>864</v>
      </c>
      <c r="E5166" t="s">
        <v>320</v>
      </c>
      <c r="F5166" t="s">
        <v>853</v>
      </c>
      <c r="L5166" t="s">
        <v>30</v>
      </c>
      <c r="M5166">
        <f>Venteo_Controlad_Neuma_in_plan!AV134</f>
        <v>0</v>
      </c>
      <c r="N5166">
        <f>IFERROR(IF(L5166="CO2",M5166,IF(L5166="CH4",M5166*Hoja1!$C$19,BASEDEDATOS!M5166*Hoja1!$C$20)),0)</f>
        <v>0</v>
      </c>
    </row>
    <row r="5167" spans="2:14" x14ac:dyDescent="0.75">
      <c r="B5167" t="s">
        <v>863</v>
      </c>
      <c r="C5167" t="str">
        <f>Hoja1!$C$31</f>
        <v>CRUDO</v>
      </c>
      <c r="D5167" t="s">
        <v>864</v>
      </c>
      <c r="E5167" t="s">
        <v>320</v>
      </c>
      <c r="F5167" t="s">
        <v>853</v>
      </c>
      <c r="L5167" t="s">
        <v>30</v>
      </c>
      <c r="M5167">
        <f>Venteo_Controlad_Neuma_in_plan!AV135</f>
        <v>0</v>
      </c>
      <c r="N5167">
        <f>IFERROR(IF(L5167="CO2",M5167,IF(L5167="CH4",M5167*Hoja1!$C$19,BASEDEDATOS!M5167*Hoja1!$C$20)),0)</f>
        <v>0</v>
      </c>
    </row>
    <row r="5168" spans="2:14" x14ac:dyDescent="0.75">
      <c r="B5168" t="s">
        <v>863</v>
      </c>
      <c r="C5168" t="str">
        <f>Hoja1!$C$31</f>
        <v>CRUDO</v>
      </c>
      <c r="D5168" t="s">
        <v>864</v>
      </c>
      <c r="E5168" t="s">
        <v>320</v>
      </c>
      <c r="F5168" t="s">
        <v>853</v>
      </c>
      <c r="L5168" t="s">
        <v>30</v>
      </c>
      <c r="M5168">
        <f>Venteo_Controlad_Neuma_in_plan!AV136</f>
        <v>0</v>
      </c>
      <c r="N5168">
        <f>IFERROR(IF(L5168="CO2",M5168,IF(L5168="CH4",M5168*Hoja1!$C$19,BASEDEDATOS!M5168*Hoja1!$C$20)),0)</f>
        <v>0</v>
      </c>
    </row>
    <row r="5169" spans="2:14" x14ac:dyDescent="0.75">
      <c r="B5169" t="s">
        <v>863</v>
      </c>
      <c r="C5169" t="str">
        <f>Hoja1!$C$31</f>
        <v>CRUDO</v>
      </c>
      <c r="D5169" t="s">
        <v>864</v>
      </c>
      <c r="E5169" t="s">
        <v>320</v>
      </c>
      <c r="F5169" t="s">
        <v>853</v>
      </c>
      <c r="L5169" t="s">
        <v>30</v>
      </c>
      <c r="M5169">
        <f>Venteo_Controlad_Neuma_in_plan!AV137</f>
        <v>0</v>
      </c>
      <c r="N5169">
        <f>IFERROR(IF(L5169="CO2",M5169,IF(L5169="CH4",M5169*Hoja1!$C$19,BASEDEDATOS!M5169*Hoja1!$C$20)),0)</f>
        <v>0</v>
      </c>
    </row>
    <row r="5170" spans="2:14" x14ac:dyDescent="0.75">
      <c r="B5170" t="s">
        <v>863</v>
      </c>
      <c r="C5170" t="str">
        <f>Hoja1!$C$31</f>
        <v>CRUDO</v>
      </c>
      <c r="D5170" t="s">
        <v>864</v>
      </c>
      <c r="E5170" t="s">
        <v>320</v>
      </c>
      <c r="F5170" t="s">
        <v>853</v>
      </c>
      <c r="L5170" t="s">
        <v>30</v>
      </c>
      <c r="M5170">
        <f>Venteo_Controlad_Neuma_in_plan!AV138</f>
        <v>0</v>
      </c>
      <c r="N5170">
        <f>IFERROR(IF(L5170="CO2",M5170,IF(L5170="CH4",M5170*Hoja1!$C$19,BASEDEDATOS!M5170*Hoja1!$C$20)),0)</f>
        <v>0</v>
      </c>
    </row>
    <row r="5171" spans="2:14" x14ac:dyDescent="0.75">
      <c r="B5171" t="s">
        <v>863</v>
      </c>
      <c r="C5171" t="str">
        <f>Hoja1!$C$31</f>
        <v>CRUDO</v>
      </c>
      <c r="D5171" t="s">
        <v>864</v>
      </c>
      <c r="E5171" t="s">
        <v>320</v>
      </c>
      <c r="F5171" t="s">
        <v>853</v>
      </c>
      <c r="L5171" t="s">
        <v>30</v>
      </c>
      <c r="M5171">
        <f>Venteo_Controlad_Neuma_in_plan!AV139</f>
        <v>0</v>
      </c>
      <c r="N5171">
        <f>IFERROR(IF(L5171="CO2",M5171,IF(L5171="CH4",M5171*Hoja1!$C$19,BASEDEDATOS!M5171*Hoja1!$C$20)),0)</f>
        <v>0</v>
      </c>
    </row>
    <row r="5172" spans="2:14" x14ac:dyDescent="0.75">
      <c r="B5172" t="s">
        <v>863</v>
      </c>
      <c r="C5172" t="str">
        <f>Hoja1!$C$31</f>
        <v>CRUDO</v>
      </c>
      <c r="D5172" t="s">
        <v>864</v>
      </c>
      <c r="E5172" t="s">
        <v>320</v>
      </c>
      <c r="F5172" t="s">
        <v>853</v>
      </c>
      <c r="L5172" t="s">
        <v>30</v>
      </c>
      <c r="M5172">
        <f>Venteo_Controlad_Neuma_in_plan!AV140</f>
        <v>0</v>
      </c>
      <c r="N5172">
        <f>IFERROR(IF(L5172="CO2",M5172,IF(L5172="CH4",M5172*Hoja1!$C$19,BASEDEDATOS!M5172*Hoja1!$C$20)),0)</f>
        <v>0</v>
      </c>
    </row>
    <row r="5173" spans="2:14" x14ac:dyDescent="0.75">
      <c r="B5173" t="s">
        <v>863</v>
      </c>
      <c r="C5173" t="str">
        <f>Hoja1!$C$31</f>
        <v>CRUDO</v>
      </c>
      <c r="D5173" t="s">
        <v>864</v>
      </c>
      <c r="E5173" t="s">
        <v>320</v>
      </c>
      <c r="F5173" t="s">
        <v>853</v>
      </c>
      <c r="L5173" t="s">
        <v>30</v>
      </c>
      <c r="M5173">
        <f>Venteo_Controlad_Neuma_in_plan!AV141</f>
        <v>0</v>
      </c>
      <c r="N5173">
        <f>IFERROR(IF(L5173="CO2",M5173,IF(L5173="CH4",M5173*Hoja1!$C$19,BASEDEDATOS!M5173*Hoja1!$C$20)),0)</f>
        <v>0</v>
      </c>
    </row>
    <row r="5174" spans="2:14" x14ac:dyDescent="0.75">
      <c r="B5174" t="s">
        <v>863</v>
      </c>
      <c r="C5174" t="str">
        <f>Hoja1!$C$31</f>
        <v>CRUDO</v>
      </c>
      <c r="D5174" t="s">
        <v>864</v>
      </c>
      <c r="E5174" t="s">
        <v>320</v>
      </c>
      <c r="F5174" t="s">
        <v>853</v>
      </c>
      <c r="L5174" t="s">
        <v>30</v>
      </c>
      <c r="M5174">
        <f>Venteo_Controlad_Neuma_in_plan!AV142</f>
        <v>0</v>
      </c>
      <c r="N5174">
        <f>IFERROR(IF(L5174="CO2",M5174,IF(L5174="CH4",M5174*Hoja1!$C$19,BASEDEDATOS!M5174*Hoja1!$C$20)),0)</f>
        <v>0</v>
      </c>
    </row>
    <row r="5175" spans="2:14" x14ac:dyDescent="0.75">
      <c r="B5175" t="s">
        <v>863</v>
      </c>
      <c r="C5175" t="str">
        <f>Hoja1!$C$31</f>
        <v>CRUDO</v>
      </c>
      <c r="D5175" t="s">
        <v>864</v>
      </c>
      <c r="E5175" t="s">
        <v>320</v>
      </c>
      <c r="F5175" t="s">
        <v>853</v>
      </c>
      <c r="L5175" t="s">
        <v>30</v>
      </c>
      <c r="M5175">
        <f>Venteo_Controlad_Neuma_in_plan!AV143</f>
        <v>0</v>
      </c>
      <c r="N5175">
        <f>IFERROR(IF(L5175="CO2",M5175,IF(L5175="CH4",M5175*Hoja1!$C$19,BASEDEDATOS!M5175*Hoja1!$C$20)),0)</f>
        <v>0</v>
      </c>
    </row>
    <row r="5176" spans="2:14" x14ac:dyDescent="0.75">
      <c r="B5176" t="s">
        <v>863</v>
      </c>
      <c r="C5176" t="str">
        <f>Hoja1!$C$31</f>
        <v>CRUDO</v>
      </c>
      <c r="D5176" t="s">
        <v>864</v>
      </c>
      <c r="E5176" t="s">
        <v>320</v>
      </c>
      <c r="F5176" t="s">
        <v>853</v>
      </c>
      <c r="L5176" t="s">
        <v>30</v>
      </c>
      <c r="M5176">
        <f>Venteo_Controlad_Neuma_in_plan!AV144</f>
        <v>0</v>
      </c>
      <c r="N5176">
        <f>IFERROR(IF(L5176="CO2",M5176,IF(L5176="CH4",M5176*Hoja1!$C$19,BASEDEDATOS!M5176*Hoja1!$C$20)),0)</f>
        <v>0</v>
      </c>
    </row>
    <row r="5177" spans="2:14" x14ac:dyDescent="0.75">
      <c r="B5177" t="s">
        <v>863</v>
      </c>
      <c r="C5177" t="str">
        <f>Hoja1!$C$31</f>
        <v>CRUDO</v>
      </c>
      <c r="D5177" t="s">
        <v>864</v>
      </c>
      <c r="E5177" t="s">
        <v>320</v>
      </c>
      <c r="F5177" t="s">
        <v>853</v>
      </c>
      <c r="L5177" t="s">
        <v>30</v>
      </c>
      <c r="M5177">
        <f>Venteo_Controlad_Neuma_in_plan!AV145</f>
        <v>0</v>
      </c>
      <c r="N5177">
        <f>IFERROR(IF(L5177="CO2",M5177,IF(L5177="CH4",M5177*Hoja1!$C$19,BASEDEDATOS!M5177*Hoja1!$C$20)),0)</f>
        <v>0</v>
      </c>
    </row>
    <row r="5178" spans="2:14" x14ac:dyDescent="0.75">
      <c r="B5178" t="s">
        <v>863</v>
      </c>
      <c r="C5178" t="str">
        <f>Hoja1!$C$31</f>
        <v>CRUDO</v>
      </c>
      <c r="D5178" t="s">
        <v>864</v>
      </c>
      <c r="E5178" t="s">
        <v>320</v>
      </c>
      <c r="F5178" t="s">
        <v>853</v>
      </c>
      <c r="L5178" t="s">
        <v>30</v>
      </c>
      <c r="M5178">
        <f>Venteo_Controlad_Neuma_in_plan!AV146</f>
        <v>0</v>
      </c>
      <c r="N5178">
        <f>IFERROR(IF(L5178="CO2",M5178,IF(L5178="CH4",M5178*Hoja1!$C$19,BASEDEDATOS!M5178*Hoja1!$C$20)),0)</f>
        <v>0</v>
      </c>
    </row>
    <row r="5179" spans="2:14" x14ac:dyDescent="0.75">
      <c r="B5179" t="s">
        <v>863</v>
      </c>
      <c r="C5179" t="str">
        <f>Hoja1!$C$31</f>
        <v>CRUDO</v>
      </c>
      <c r="D5179" t="s">
        <v>864</v>
      </c>
      <c r="E5179" t="s">
        <v>320</v>
      </c>
      <c r="F5179" t="s">
        <v>853</v>
      </c>
      <c r="L5179" t="s">
        <v>30</v>
      </c>
      <c r="M5179">
        <f>Venteo_Controlad_Neuma_in_plan!AV147</f>
        <v>0</v>
      </c>
      <c r="N5179">
        <f>IFERROR(IF(L5179="CO2",M5179,IF(L5179="CH4",M5179*Hoja1!$C$19,BASEDEDATOS!M5179*Hoja1!$C$20)),0)</f>
        <v>0</v>
      </c>
    </row>
    <row r="5180" spans="2:14" x14ac:dyDescent="0.75">
      <c r="B5180" t="s">
        <v>863</v>
      </c>
      <c r="C5180" t="str">
        <f>Hoja1!$C$31</f>
        <v>CRUDO</v>
      </c>
      <c r="D5180" t="s">
        <v>864</v>
      </c>
      <c r="E5180" t="s">
        <v>320</v>
      </c>
      <c r="F5180" t="s">
        <v>853</v>
      </c>
      <c r="L5180" t="s">
        <v>30</v>
      </c>
      <c r="M5180">
        <f>Venteo_Controlad_Neuma_in_plan!AV148</f>
        <v>0</v>
      </c>
      <c r="N5180">
        <f>IFERROR(IF(L5180="CO2",M5180,IF(L5180="CH4",M5180*Hoja1!$C$19,BASEDEDATOS!M5180*Hoja1!$C$20)),0)</f>
        <v>0</v>
      </c>
    </row>
    <row r="5181" spans="2:14" x14ac:dyDescent="0.75">
      <c r="B5181" t="s">
        <v>863</v>
      </c>
      <c r="C5181" t="str">
        <f>Hoja1!$C$31</f>
        <v>CRUDO</v>
      </c>
      <c r="D5181" t="s">
        <v>864</v>
      </c>
      <c r="E5181" t="s">
        <v>320</v>
      </c>
      <c r="F5181" t="s">
        <v>853</v>
      </c>
      <c r="L5181" t="s">
        <v>30</v>
      </c>
      <c r="M5181">
        <f>Venteo_Controlad_Neuma_in_plan!AV149</f>
        <v>0</v>
      </c>
      <c r="N5181">
        <f>IFERROR(IF(L5181="CO2",M5181,IF(L5181="CH4",M5181*Hoja1!$C$19,BASEDEDATOS!M5181*Hoja1!$C$20)),0)</f>
        <v>0</v>
      </c>
    </row>
    <row r="5182" spans="2:14" x14ac:dyDescent="0.75">
      <c r="B5182" t="s">
        <v>863</v>
      </c>
      <c r="C5182" t="str">
        <f>Hoja1!$C$31</f>
        <v>CRUDO</v>
      </c>
      <c r="D5182" t="s">
        <v>864</v>
      </c>
      <c r="E5182" t="s">
        <v>320</v>
      </c>
      <c r="F5182" t="s">
        <v>853</v>
      </c>
      <c r="L5182" t="s">
        <v>31</v>
      </c>
      <c r="M5182">
        <f>Venteo_Controlad_Neuma_in_plan!AU66</f>
        <v>1.0104904547334006E-3</v>
      </c>
      <c r="N5182">
        <f>IFERROR(IF(L5182="CO2",M5182,IF(L5182="CH4",M5182*Hoja1!$C$19,BASEDEDATOS!M5182*Hoja1!$C$20)),0)</f>
        <v>2.8293732732535219E-2</v>
      </c>
    </row>
    <row r="5183" spans="2:14" x14ac:dyDescent="0.75">
      <c r="B5183" t="s">
        <v>863</v>
      </c>
      <c r="C5183" t="str">
        <f>Hoja1!$C$31</f>
        <v>CRUDO</v>
      </c>
      <c r="D5183" t="s">
        <v>864</v>
      </c>
      <c r="E5183" t="s">
        <v>320</v>
      </c>
      <c r="F5183" t="s">
        <v>853</v>
      </c>
      <c r="L5183" t="s">
        <v>31</v>
      </c>
      <c r="M5183">
        <f>Venteo_Controlad_Neuma_in_plan!AU67</f>
        <v>1.1293716847020361E-3</v>
      </c>
      <c r="N5183">
        <f>IFERROR(IF(L5183="CO2",M5183,IF(L5183="CH4",M5183*Hoja1!$C$19,BASEDEDATOS!M5183*Hoja1!$C$20)),0)</f>
        <v>3.1622407171657013E-2</v>
      </c>
    </row>
    <row r="5184" spans="2:14" x14ac:dyDescent="0.75">
      <c r="B5184" t="s">
        <v>863</v>
      </c>
      <c r="C5184" t="str">
        <f>Hoja1!$C$31</f>
        <v>CRUDO</v>
      </c>
      <c r="D5184" t="s">
        <v>864</v>
      </c>
      <c r="E5184" t="s">
        <v>320</v>
      </c>
      <c r="F5184" t="s">
        <v>853</v>
      </c>
      <c r="L5184" t="s">
        <v>31</v>
      </c>
      <c r="M5184">
        <f>Venteo_Controlad_Neuma_in_plan!AU68</f>
        <v>9.5386380364034239E-5</v>
      </c>
      <c r="N5184">
        <f>IFERROR(IF(L5184="CO2",M5184,IF(L5184="CH4",M5184*Hoja1!$C$19,BASEDEDATOS!M5184*Hoja1!$C$20)),0)</f>
        <v>2.6708186501929587E-3</v>
      </c>
    </row>
    <row r="5185" spans="2:14" x14ac:dyDescent="0.75">
      <c r="B5185" t="s">
        <v>863</v>
      </c>
      <c r="C5185" t="str">
        <f>Hoja1!$C$31</f>
        <v>CRUDO</v>
      </c>
      <c r="D5185" t="s">
        <v>864</v>
      </c>
      <c r="E5185" t="s">
        <v>320</v>
      </c>
      <c r="F5185" t="s">
        <v>853</v>
      </c>
      <c r="L5185" t="s">
        <v>31</v>
      </c>
      <c r="M5185">
        <f>Venteo_Controlad_Neuma_in_plan!AU69</f>
        <v>9.5386380364034239E-5</v>
      </c>
      <c r="N5185">
        <f>IFERROR(IF(L5185="CO2",M5185,IF(L5185="CH4",M5185*Hoja1!$C$19,BASEDEDATOS!M5185*Hoja1!$C$20)),0)</f>
        <v>2.6708186501929587E-3</v>
      </c>
    </row>
    <row r="5186" spans="2:14" x14ac:dyDescent="0.75">
      <c r="B5186" t="s">
        <v>863</v>
      </c>
      <c r="C5186" t="str">
        <f>Hoja1!$C$31</f>
        <v>CRUDO</v>
      </c>
      <c r="D5186" t="s">
        <v>864</v>
      </c>
      <c r="E5186" t="s">
        <v>320</v>
      </c>
      <c r="F5186" t="s">
        <v>853</v>
      </c>
      <c r="L5186" t="s">
        <v>31</v>
      </c>
      <c r="M5186">
        <f>Venteo_Controlad_Neuma_in_plan!AU70</f>
        <v>9.5386380364034239E-5</v>
      </c>
      <c r="N5186">
        <f>IFERROR(IF(L5186="CO2",M5186,IF(L5186="CH4",M5186*Hoja1!$C$19,BASEDEDATOS!M5186*Hoja1!$C$20)),0)</f>
        <v>2.6708186501929587E-3</v>
      </c>
    </row>
    <row r="5187" spans="2:14" x14ac:dyDescent="0.75">
      <c r="B5187" t="s">
        <v>863</v>
      </c>
      <c r="C5187" t="str">
        <f>Hoja1!$C$31</f>
        <v>CRUDO</v>
      </c>
      <c r="D5187" t="s">
        <v>864</v>
      </c>
      <c r="E5187" t="s">
        <v>320</v>
      </c>
      <c r="F5187" t="s">
        <v>853</v>
      </c>
      <c r="L5187" t="s">
        <v>31</v>
      </c>
      <c r="M5187">
        <f>Venteo_Controlad_Neuma_in_plan!AU71</f>
        <v>9.5386380364034239E-5</v>
      </c>
      <c r="N5187">
        <f>IFERROR(IF(L5187="CO2",M5187,IF(L5187="CH4",M5187*Hoja1!$C$19,BASEDEDATOS!M5187*Hoja1!$C$20)),0)</f>
        <v>2.6708186501929587E-3</v>
      </c>
    </row>
    <row r="5188" spans="2:14" x14ac:dyDescent="0.75">
      <c r="B5188" t="s">
        <v>863</v>
      </c>
      <c r="C5188" t="str">
        <f>Hoja1!$C$31</f>
        <v>CRUDO</v>
      </c>
      <c r="D5188" t="s">
        <v>864</v>
      </c>
      <c r="E5188" t="s">
        <v>320</v>
      </c>
      <c r="F5188" t="s">
        <v>853</v>
      </c>
      <c r="L5188" t="s">
        <v>31</v>
      </c>
      <c r="M5188">
        <f>Venteo_Controlad_Neuma_in_plan!AU72</f>
        <v>4.1560877997034916E-2</v>
      </c>
      <c r="N5188">
        <f>IFERROR(IF(L5188="CO2",M5188,IF(L5188="CH4",M5188*Hoja1!$C$19,BASEDEDATOS!M5188*Hoja1!$C$20)),0)</f>
        <v>1.1637045839169777</v>
      </c>
    </row>
    <row r="5189" spans="2:14" x14ac:dyDescent="0.75">
      <c r="B5189" t="s">
        <v>863</v>
      </c>
      <c r="C5189" t="str">
        <f>Hoja1!$C$31</f>
        <v>CRUDO</v>
      </c>
      <c r="D5189" t="s">
        <v>864</v>
      </c>
      <c r="E5189" t="s">
        <v>320</v>
      </c>
      <c r="F5189" t="s">
        <v>853</v>
      </c>
      <c r="L5189" t="s">
        <v>31</v>
      </c>
      <c r="M5189">
        <f>Venteo_Controlad_Neuma_in_plan!AU73</f>
        <v>4.1560877997034916E-2</v>
      </c>
      <c r="N5189">
        <f>IFERROR(IF(L5189="CO2",M5189,IF(L5189="CH4",M5189*Hoja1!$C$19,BASEDEDATOS!M5189*Hoja1!$C$20)),0)</f>
        <v>1.1637045839169777</v>
      </c>
    </row>
    <row r="5190" spans="2:14" x14ac:dyDescent="0.75">
      <c r="B5190" t="s">
        <v>863</v>
      </c>
      <c r="C5190" t="str">
        <f>Hoja1!$C$31</f>
        <v>CRUDO</v>
      </c>
      <c r="D5190" t="s">
        <v>864</v>
      </c>
      <c r="E5190" t="s">
        <v>320</v>
      </c>
      <c r="F5190" t="s">
        <v>853</v>
      </c>
      <c r="L5190" t="s">
        <v>31</v>
      </c>
      <c r="M5190">
        <f>Venteo_Controlad_Neuma_in_plan!AU74</f>
        <v>4.1560877997034916E-2</v>
      </c>
      <c r="N5190">
        <f>IFERROR(IF(L5190="CO2",M5190,IF(L5190="CH4",M5190*Hoja1!$C$19,BASEDEDATOS!M5190*Hoja1!$C$20)),0)</f>
        <v>1.1637045839169777</v>
      </c>
    </row>
    <row r="5191" spans="2:14" x14ac:dyDescent="0.75">
      <c r="B5191" t="s">
        <v>863</v>
      </c>
      <c r="C5191" t="str">
        <f>Hoja1!$C$31</f>
        <v>CRUDO</v>
      </c>
      <c r="D5191" t="s">
        <v>864</v>
      </c>
      <c r="E5191" t="s">
        <v>320</v>
      </c>
      <c r="F5191" t="s">
        <v>853</v>
      </c>
      <c r="L5191" t="s">
        <v>31</v>
      </c>
      <c r="M5191">
        <f>Venteo_Controlad_Neuma_in_plan!AU75</f>
        <v>4.1560877997034916E-2</v>
      </c>
      <c r="N5191">
        <f>IFERROR(IF(L5191="CO2",M5191,IF(L5191="CH4",M5191*Hoja1!$C$19,BASEDEDATOS!M5191*Hoja1!$C$20)),0)</f>
        <v>1.1637045839169777</v>
      </c>
    </row>
    <row r="5192" spans="2:14" x14ac:dyDescent="0.75">
      <c r="B5192" t="s">
        <v>863</v>
      </c>
      <c r="C5192" t="str">
        <f>Hoja1!$C$31</f>
        <v>CRUDO</v>
      </c>
      <c r="D5192" t="s">
        <v>864</v>
      </c>
      <c r="E5192" t="s">
        <v>320</v>
      </c>
      <c r="F5192" t="s">
        <v>853</v>
      </c>
      <c r="L5192" t="s">
        <v>31</v>
      </c>
      <c r="M5192">
        <f>Venteo_Controlad_Neuma_in_plan!AU76</f>
        <v>4.1560877997034916E-2</v>
      </c>
      <c r="N5192">
        <f>IFERROR(IF(L5192="CO2",M5192,IF(L5192="CH4",M5192*Hoja1!$C$19,BASEDEDATOS!M5192*Hoja1!$C$20)),0)</f>
        <v>1.1637045839169777</v>
      </c>
    </row>
    <row r="5193" spans="2:14" x14ac:dyDescent="0.75">
      <c r="B5193" t="s">
        <v>863</v>
      </c>
      <c r="C5193" t="str">
        <f>Hoja1!$C$31</f>
        <v>CRUDO</v>
      </c>
      <c r="D5193" t="s">
        <v>864</v>
      </c>
      <c r="E5193" t="s">
        <v>320</v>
      </c>
      <c r="F5193" t="s">
        <v>853</v>
      </c>
      <c r="L5193" t="s">
        <v>31</v>
      </c>
      <c r="M5193">
        <f>Venteo_Controlad_Neuma_in_plan!AU77</f>
        <v>4.1560877997034916E-2</v>
      </c>
      <c r="N5193">
        <f>IFERROR(IF(L5193="CO2",M5193,IF(L5193="CH4",M5193*Hoja1!$C$19,BASEDEDATOS!M5193*Hoja1!$C$20)),0)</f>
        <v>1.1637045839169777</v>
      </c>
    </row>
    <row r="5194" spans="2:14" x14ac:dyDescent="0.75">
      <c r="B5194" t="s">
        <v>863</v>
      </c>
      <c r="C5194" t="str">
        <f>Hoja1!$C$31</f>
        <v>CRUDO</v>
      </c>
      <c r="D5194" t="s">
        <v>864</v>
      </c>
      <c r="E5194" t="s">
        <v>320</v>
      </c>
      <c r="F5194" t="s">
        <v>853</v>
      </c>
      <c r="L5194" t="s">
        <v>31</v>
      </c>
      <c r="M5194">
        <f>Venteo_Controlad_Neuma_in_plan!AU78</f>
        <v>0</v>
      </c>
      <c r="N5194">
        <f>IFERROR(IF(L5194="CO2",M5194,IF(L5194="CH4",M5194*Hoja1!$C$19,BASEDEDATOS!M5194*Hoja1!$C$20)),0)</f>
        <v>0</v>
      </c>
    </row>
    <row r="5195" spans="2:14" x14ac:dyDescent="0.75">
      <c r="B5195" t="s">
        <v>863</v>
      </c>
      <c r="C5195" t="str">
        <f>Hoja1!$C$31</f>
        <v>CRUDO</v>
      </c>
      <c r="D5195" t="s">
        <v>864</v>
      </c>
      <c r="E5195" t="s">
        <v>320</v>
      </c>
      <c r="F5195" t="s">
        <v>853</v>
      </c>
      <c r="L5195" t="s">
        <v>31</v>
      </c>
      <c r="M5195">
        <f>Venteo_Controlad_Neuma_in_plan!AU79</f>
        <v>0</v>
      </c>
      <c r="N5195">
        <f>IFERROR(IF(L5195="CO2",M5195,IF(L5195="CH4",M5195*Hoja1!$C$19,BASEDEDATOS!M5195*Hoja1!$C$20)),0)</f>
        <v>0</v>
      </c>
    </row>
    <row r="5196" spans="2:14" x14ac:dyDescent="0.75">
      <c r="B5196" t="s">
        <v>863</v>
      </c>
      <c r="C5196" t="str">
        <f>Hoja1!$C$31</f>
        <v>CRUDO</v>
      </c>
      <c r="D5196" t="s">
        <v>864</v>
      </c>
      <c r="E5196" t="s">
        <v>320</v>
      </c>
      <c r="F5196" t="s">
        <v>853</v>
      </c>
      <c r="L5196" t="s">
        <v>31</v>
      </c>
      <c r="M5196">
        <f>Venteo_Controlad_Neuma_in_plan!AU80</f>
        <v>0</v>
      </c>
      <c r="N5196">
        <f>IFERROR(IF(L5196="CO2",M5196,IF(L5196="CH4",M5196*Hoja1!$C$19,BASEDEDATOS!M5196*Hoja1!$C$20)),0)</f>
        <v>0</v>
      </c>
    </row>
    <row r="5197" spans="2:14" x14ac:dyDescent="0.75">
      <c r="B5197" t="s">
        <v>863</v>
      </c>
      <c r="C5197" t="str">
        <f>Hoja1!$C$31</f>
        <v>CRUDO</v>
      </c>
      <c r="D5197" t="s">
        <v>864</v>
      </c>
      <c r="E5197" t="s">
        <v>320</v>
      </c>
      <c r="F5197" t="s">
        <v>853</v>
      </c>
      <c r="L5197" t="s">
        <v>31</v>
      </c>
      <c r="M5197">
        <f>Venteo_Controlad_Neuma_in_plan!AU81</f>
        <v>0</v>
      </c>
      <c r="N5197">
        <f>IFERROR(IF(L5197="CO2",M5197,IF(L5197="CH4",M5197*Hoja1!$C$19,BASEDEDATOS!M5197*Hoja1!$C$20)),0)</f>
        <v>0</v>
      </c>
    </row>
    <row r="5198" spans="2:14" x14ac:dyDescent="0.75">
      <c r="B5198" t="s">
        <v>863</v>
      </c>
      <c r="C5198" t="str">
        <f>Hoja1!$C$31</f>
        <v>CRUDO</v>
      </c>
      <c r="D5198" t="s">
        <v>864</v>
      </c>
      <c r="E5198" t="s">
        <v>320</v>
      </c>
      <c r="F5198" t="s">
        <v>853</v>
      </c>
      <c r="L5198" t="s">
        <v>31</v>
      </c>
      <c r="M5198">
        <f>Venteo_Controlad_Neuma_in_plan!AU82</f>
        <v>0</v>
      </c>
      <c r="N5198">
        <f>IFERROR(IF(L5198="CO2",M5198,IF(L5198="CH4",M5198*Hoja1!$C$19,BASEDEDATOS!M5198*Hoja1!$C$20)),0)</f>
        <v>0</v>
      </c>
    </row>
    <row r="5199" spans="2:14" x14ac:dyDescent="0.75">
      <c r="B5199" t="s">
        <v>863</v>
      </c>
      <c r="C5199" t="str">
        <f>Hoja1!$C$31</f>
        <v>CRUDO</v>
      </c>
      <c r="D5199" t="s">
        <v>864</v>
      </c>
      <c r="E5199" t="s">
        <v>320</v>
      </c>
      <c r="F5199" t="s">
        <v>853</v>
      </c>
      <c r="L5199" t="s">
        <v>31</v>
      </c>
      <c r="M5199">
        <f>Venteo_Controlad_Neuma_in_plan!AU83</f>
        <v>0</v>
      </c>
      <c r="N5199">
        <f>IFERROR(IF(L5199="CO2",M5199,IF(L5199="CH4",M5199*Hoja1!$C$19,BASEDEDATOS!M5199*Hoja1!$C$20)),0)</f>
        <v>0</v>
      </c>
    </row>
    <row r="5200" spans="2:14" x14ac:dyDescent="0.75">
      <c r="B5200" t="s">
        <v>863</v>
      </c>
      <c r="C5200" t="str">
        <f>Hoja1!$C$31</f>
        <v>CRUDO</v>
      </c>
      <c r="D5200" t="s">
        <v>864</v>
      </c>
      <c r="E5200" t="s">
        <v>320</v>
      </c>
      <c r="F5200" t="s">
        <v>853</v>
      </c>
      <c r="L5200" t="s">
        <v>31</v>
      </c>
      <c r="M5200">
        <f>Venteo_Controlad_Neuma_in_plan!AU84</f>
        <v>0</v>
      </c>
      <c r="N5200">
        <f>IFERROR(IF(L5200="CO2",M5200,IF(L5200="CH4",M5200*Hoja1!$C$19,BASEDEDATOS!M5200*Hoja1!$C$20)),0)</f>
        <v>0</v>
      </c>
    </row>
    <row r="5201" spans="2:14" x14ac:dyDescent="0.75">
      <c r="B5201" t="s">
        <v>863</v>
      </c>
      <c r="C5201" t="str">
        <f>Hoja1!$C$31</f>
        <v>CRUDO</v>
      </c>
      <c r="D5201" t="s">
        <v>864</v>
      </c>
      <c r="E5201" t="s">
        <v>320</v>
      </c>
      <c r="F5201" t="s">
        <v>853</v>
      </c>
      <c r="L5201" t="s">
        <v>31</v>
      </c>
      <c r="M5201">
        <f>Venteo_Controlad_Neuma_in_plan!AU85</f>
        <v>0</v>
      </c>
      <c r="N5201">
        <f>IFERROR(IF(L5201="CO2",M5201,IF(L5201="CH4",M5201*Hoja1!$C$19,BASEDEDATOS!M5201*Hoja1!$C$20)),0)</f>
        <v>0</v>
      </c>
    </row>
    <row r="5202" spans="2:14" x14ac:dyDescent="0.75">
      <c r="B5202" t="s">
        <v>863</v>
      </c>
      <c r="C5202" t="str">
        <f>Hoja1!$C$31</f>
        <v>CRUDO</v>
      </c>
      <c r="D5202" t="s">
        <v>864</v>
      </c>
      <c r="E5202" t="s">
        <v>320</v>
      </c>
      <c r="F5202" t="s">
        <v>853</v>
      </c>
      <c r="L5202" t="s">
        <v>31</v>
      </c>
      <c r="M5202">
        <f>Venteo_Controlad_Neuma_in_plan!AU86</f>
        <v>0</v>
      </c>
      <c r="N5202">
        <f>IFERROR(IF(L5202="CO2",M5202,IF(L5202="CH4",M5202*Hoja1!$C$19,BASEDEDATOS!M5202*Hoja1!$C$20)),0)</f>
        <v>0</v>
      </c>
    </row>
    <row r="5203" spans="2:14" x14ac:dyDescent="0.75">
      <c r="B5203" t="s">
        <v>863</v>
      </c>
      <c r="C5203" t="str">
        <f>Hoja1!$C$31</f>
        <v>CRUDO</v>
      </c>
      <c r="D5203" t="s">
        <v>864</v>
      </c>
      <c r="E5203" t="s">
        <v>320</v>
      </c>
      <c r="F5203" t="s">
        <v>853</v>
      </c>
      <c r="L5203" t="s">
        <v>31</v>
      </c>
      <c r="M5203">
        <f>Venteo_Controlad_Neuma_in_plan!AU87</f>
        <v>0</v>
      </c>
      <c r="N5203">
        <f>IFERROR(IF(L5203="CO2",M5203,IF(L5203="CH4",M5203*Hoja1!$C$19,BASEDEDATOS!M5203*Hoja1!$C$20)),0)</f>
        <v>0</v>
      </c>
    </row>
    <row r="5204" spans="2:14" x14ac:dyDescent="0.75">
      <c r="B5204" t="s">
        <v>863</v>
      </c>
      <c r="C5204" t="str">
        <f>Hoja1!$C$31</f>
        <v>CRUDO</v>
      </c>
      <c r="D5204" t="s">
        <v>864</v>
      </c>
      <c r="E5204" t="s">
        <v>320</v>
      </c>
      <c r="F5204" t="s">
        <v>853</v>
      </c>
      <c r="L5204" t="s">
        <v>31</v>
      </c>
      <c r="M5204">
        <f>Venteo_Controlad_Neuma_in_plan!AU88</f>
        <v>0</v>
      </c>
      <c r="N5204">
        <f>IFERROR(IF(L5204="CO2",M5204,IF(L5204="CH4",M5204*Hoja1!$C$19,BASEDEDATOS!M5204*Hoja1!$C$20)),0)</f>
        <v>0</v>
      </c>
    </row>
    <row r="5205" spans="2:14" x14ac:dyDescent="0.75">
      <c r="B5205" t="s">
        <v>863</v>
      </c>
      <c r="C5205" t="str">
        <f>Hoja1!$C$31</f>
        <v>CRUDO</v>
      </c>
      <c r="D5205" t="s">
        <v>864</v>
      </c>
      <c r="E5205" t="s">
        <v>320</v>
      </c>
      <c r="F5205" t="s">
        <v>853</v>
      </c>
      <c r="L5205" t="s">
        <v>31</v>
      </c>
      <c r="M5205">
        <f>Venteo_Controlad_Neuma_in_plan!AU89</f>
        <v>0</v>
      </c>
      <c r="N5205">
        <f>IFERROR(IF(L5205="CO2",M5205,IF(L5205="CH4",M5205*Hoja1!$C$19,BASEDEDATOS!M5205*Hoja1!$C$20)),0)</f>
        <v>0</v>
      </c>
    </row>
    <row r="5206" spans="2:14" x14ac:dyDescent="0.75">
      <c r="B5206" t="s">
        <v>863</v>
      </c>
      <c r="C5206" t="str">
        <f>Hoja1!$C$31</f>
        <v>CRUDO</v>
      </c>
      <c r="D5206" t="s">
        <v>864</v>
      </c>
      <c r="E5206" t="s">
        <v>320</v>
      </c>
      <c r="F5206" t="s">
        <v>853</v>
      </c>
      <c r="L5206" t="s">
        <v>31</v>
      </c>
      <c r="M5206">
        <f>Venteo_Controlad_Neuma_in_plan!AU90</f>
        <v>0</v>
      </c>
      <c r="N5206">
        <f>IFERROR(IF(L5206="CO2",M5206,IF(L5206="CH4",M5206*Hoja1!$C$19,BASEDEDATOS!M5206*Hoja1!$C$20)),0)</f>
        <v>0</v>
      </c>
    </row>
    <row r="5207" spans="2:14" x14ac:dyDescent="0.75">
      <c r="B5207" t="s">
        <v>863</v>
      </c>
      <c r="C5207" t="str">
        <f>Hoja1!$C$31</f>
        <v>CRUDO</v>
      </c>
      <c r="D5207" t="s">
        <v>864</v>
      </c>
      <c r="E5207" t="s">
        <v>320</v>
      </c>
      <c r="F5207" t="s">
        <v>853</v>
      </c>
      <c r="L5207" t="s">
        <v>31</v>
      </c>
      <c r="M5207">
        <f>Venteo_Controlad_Neuma_in_plan!AU91</f>
        <v>0</v>
      </c>
      <c r="N5207">
        <f>IFERROR(IF(L5207="CO2",M5207,IF(L5207="CH4",M5207*Hoja1!$C$19,BASEDEDATOS!M5207*Hoja1!$C$20)),0)</f>
        <v>0</v>
      </c>
    </row>
    <row r="5208" spans="2:14" x14ac:dyDescent="0.75">
      <c r="B5208" t="s">
        <v>863</v>
      </c>
      <c r="C5208" t="str">
        <f>Hoja1!$C$31</f>
        <v>CRUDO</v>
      </c>
      <c r="D5208" t="s">
        <v>864</v>
      </c>
      <c r="E5208" t="s">
        <v>320</v>
      </c>
      <c r="F5208" t="s">
        <v>853</v>
      </c>
      <c r="L5208" t="s">
        <v>31</v>
      </c>
      <c r="M5208">
        <f>Venteo_Controlad_Neuma_in_plan!AU92</f>
        <v>0</v>
      </c>
      <c r="N5208">
        <f>IFERROR(IF(L5208="CO2",M5208,IF(L5208="CH4",M5208*Hoja1!$C$19,BASEDEDATOS!M5208*Hoja1!$C$20)),0)</f>
        <v>0</v>
      </c>
    </row>
    <row r="5209" spans="2:14" x14ac:dyDescent="0.75">
      <c r="B5209" t="s">
        <v>863</v>
      </c>
      <c r="C5209" t="str">
        <f>Hoja1!$C$31</f>
        <v>CRUDO</v>
      </c>
      <c r="D5209" t="s">
        <v>864</v>
      </c>
      <c r="E5209" t="s">
        <v>320</v>
      </c>
      <c r="F5209" t="s">
        <v>853</v>
      </c>
      <c r="L5209" t="s">
        <v>31</v>
      </c>
      <c r="M5209">
        <f>Venteo_Controlad_Neuma_in_plan!AU93</f>
        <v>0</v>
      </c>
      <c r="N5209">
        <f>IFERROR(IF(L5209="CO2",M5209,IF(L5209="CH4",M5209*Hoja1!$C$19,BASEDEDATOS!M5209*Hoja1!$C$20)),0)</f>
        <v>0</v>
      </c>
    </row>
    <row r="5210" spans="2:14" x14ac:dyDescent="0.75">
      <c r="B5210" t="s">
        <v>863</v>
      </c>
      <c r="C5210" t="str">
        <f>Hoja1!$C$31</f>
        <v>CRUDO</v>
      </c>
      <c r="D5210" t="s">
        <v>864</v>
      </c>
      <c r="E5210" t="s">
        <v>320</v>
      </c>
      <c r="F5210" t="s">
        <v>853</v>
      </c>
      <c r="L5210" t="s">
        <v>31</v>
      </c>
      <c r="M5210">
        <f>Venteo_Controlad_Neuma_in_plan!AU94</f>
        <v>0</v>
      </c>
      <c r="N5210">
        <f>IFERROR(IF(L5210="CO2",M5210,IF(L5210="CH4",M5210*Hoja1!$C$19,BASEDEDATOS!M5210*Hoja1!$C$20)),0)</f>
        <v>0</v>
      </c>
    </row>
    <row r="5211" spans="2:14" x14ac:dyDescent="0.75">
      <c r="B5211" t="s">
        <v>863</v>
      </c>
      <c r="C5211" t="str">
        <f>Hoja1!$C$31</f>
        <v>CRUDO</v>
      </c>
      <c r="D5211" t="s">
        <v>864</v>
      </c>
      <c r="E5211" t="s">
        <v>320</v>
      </c>
      <c r="F5211" t="s">
        <v>853</v>
      </c>
      <c r="L5211" t="s">
        <v>31</v>
      </c>
      <c r="M5211">
        <f>Venteo_Controlad_Neuma_in_plan!AU95</f>
        <v>0</v>
      </c>
      <c r="N5211">
        <f>IFERROR(IF(L5211="CO2",M5211,IF(L5211="CH4",M5211*Hoja1!$C$19,BASEDEDATOS!M5211*Hoja1!$C$20)),0)</f>
        <v>0</v>
      </c>
    </row>
    <row r="5212" spans="2:14" x14ac:dyDescent="0.75">
      <c r="B5212" t="s">
        <v>863</v>
      </c>
      <c r="C5212" t="str">
        <f>Hoja1!$C$31</f>
        <v>CRUDO</v>
      </c>
      <c r="D5212" t="s">
        <v>864</v>
      </c>
      <c r="E5212" t="s">
        <v>320</v>
      </c>
      <c r="F5212" t="s">
        <v>853</v>
      </c>
      <c r="L5212" t="s">
        <v>31</v>
      </c>
      <c r="M5212">
        <f>Venteo_Controlad_Neuma_in_plan!AU96</f>
        <v>0</v>
      </c>
      <c r="N5212">
        <f>IFERROR(IF(L5212="CO2",M5212,IF(L5212="CH4",M5212*Hoja1!$C$19,BASEDEDATOS!M5212*Hoja1!$C$20)),0)</f>
        <v>0</v>
      </c>
    </row>
    <row r="5213" spans="2:14" x14ac:dyDescent="0.75">
      <c r="B5213" t="s">
        <v>863</v>
      </c>
      <c r="C5213" t="str">
        <f>Hoja1!$C$31</f>
        <v>CRUDO</v>
      </c>
      <c r="D5213" t="s">
        <v>864</v>
      </c>
      <c r="E5213" t="s">
        <v>320</v>
      </c>
      <c r="F5213" t="s">
        <v>853</v>
      </c>
      <c r="L5213" t="s">
        <v>31</v>
      </c>
      <c r="M5213">
        <f>Venteo_Controlad_Neuma_in_plan!AU97</f>
        <v>0</v>
      </c>
      <c r="N5213">
        <f>IFERROR(IF(L5213="CO2",M5213,IF(L5213="CH4",M5213*Hoja1!$C$19,BASEDEDATOS!M5213*Hoja1!$C$20)),0)</f>
        <v>0</v>
      </c>
    </row>
    <row r="5214" spans="2:14" x14ac:dyDescent="0.75">
      <c r="B5214" t="s">
        <v>863</v>
      </c>
      <c r="C5214" t="str">
        <f>Hoja1!$C$31</f>
        <v>CRUDO</v>
      </c>
      <c r="D5214" t="s">
        <v>864</v>
      </c>
      <c r="E5214" t="s">
        <v>320</v>
      </c>
      <c r="F5214" t="s">
        <v>853</v>
      </c>
      <c r="L5214" t="s">
        <v>31</v>
      </c>
      <c r="M5214">
        <f>Venteo_Controlad_Neuma_in_plan!AU98</f>
        <v>0</v>
      </c>
      <c r="N5214">
        <f>IFERROR(IF(L5214="CO2",M5214,IF(L5214="CH4",M5214*Hoja1!$C$19,BASEDEDATOS!M5214*Hoja1!$C$20)),0)</f>
        <v>0</v>
      </c>
    </row>
    <row r="5215" spans="2:14" x14ac:dyDescent="0.75">
      <c r="B5215" t="s">
        <v>863</v>
      </c>
      <c r="C5215" t="str">
        <f>Hoja1!$C$31</f>
        <v>CRUDO</v>
      </c>
      <c r="D5215" t="s">
        <v>864</v>
      </c>
      <c r="E5215" t="s">
        <v>320</v>
      </c>
      <c r="F5215" t="s">
        <v>853</v>
      </c>
      <c r="L5215" t="s">
        <v>31</v>
      </c>
      <c r="M5215">
        <f>Venteo_Controlad_Neuma_in_plan!AU99</f>
        <v>0</v>
      </c>
      <c r="N5215">
        <f>IFERROR(IF(L5215="CO2",M5215,IF(L5215="CH4",M5215*Hoja1!$C$19,BASEDEDATOS!M5215*Hoja1!$C$20)),0)</f>
        <v>0</v>
      </c>
    </row>
    <row r="5216" spans="2:14" x14ac:dyDescent="0.75">
      <c r="B5216" t="s">
        <v>863</v>
      </c>
      <c r="C5216" t="str">
        <f>Hoja1!$C$31</f>
        <v>CRUDO</v>
      </c>
      <c r="D5216" t="s">
        <v>864</v>
      </c>
      <c r="E5216" t="s">
        <v>320</v>
      </c>
      <c r="F5216" t="s">
        <v>853</v>
      </c>
      <c r="L5216" t="s">
        <v>31</v>
      </c>
      <c r="M5216">
        <f>Venteo_Controlad_Neuma_in_plan!AU100</f>
        <v>0</v>
      </c>
      <c r="N5216">
        <f>IFERROR(IF(L5216="CO2",M5216,IF(L5216="CH4",M5216*Hoja1!$C$19,BASEDEDATOS!M5216*Hoja1!$C$20)),0)</f>
        <v>0</v>
      </c>
    </row>
    <row r="5217" spans="2:14" x14ac:dyDescent="0.75">
      <c r="B5217" t="s">
        <v>863</v>
      </c>
      <c r="C5217" t="str">
        <f>Hoja1!$C$31</f>
        <v>CRUDO</v>
      </c>
      <c r="D5217" t="s">
        <v>864</v>
      </c>
      <c r="E5217" t="s">
        <v>320</v>
      </c>
      <c r="F5217" t="s">
        <v>853</v>
      </c>
      <c r="L5217" t="s">
        <v>31</v>
      </c>
      <c r="M5217">
        <f>Venteo_Controlad_Neuma_in_plan!AU101</f>
        <v>0</v>
      </c>
      <c r="N5217">
        <f>IFERROR(IF(L5217="CO2",M5217,IF(L5217="CH4",M5217*Hoja1!$C$19,BASEDEDATOS!M5217*Hoja1!$C$20)),0)</f>
        <v>0</v>
      </c>
    </row>
    <row r="5218" spans="2:14" x14ac:dyDescent="0.75">
      <c r="B5218" t="s">
        <v>863</v>
      </c>
      <c r="C5218" t="str">
        <f>Hoja1!$C$31</f>
        <v>CRUDO</v>
      </c>
      <c r="D5218" t="s">
        <v>864</v>
      </c>
      <c r="E5218" t="s">
        <v>320</v>
      </c>
      <c r="F5218" t="s">
        <v>853</v>
      </c>
      <c r="L5218" t="s">
        <v>31</v>
      </c>
      <c r="M5218">
        <f>Venteo_Controlad_Neuma_in_plan!AU102</f>
        <v>0</v>
      </c>
      <c r="N5218">
        <f>IFERROR(IF(L5218="CO2",M5218,IF(L5218="CH4",M5218*Hoja1!$C$19,BASEDEDATOS!M5218*Hoja1!$C$20)),0)</f>
        <v>0</v>
      </c>
    </row>
    <row r="5219" spans="2:14" x14ac:dyDescent="0.75">
      <c r="B5219" t="s">
        <v>863</v>
      </c>
      <c r="C5219" t="str">
        <f>Hoja1!$C$31</f>
        <v>CRUDO</v>
      </c>
      <c r="D5219" t="s">
        <v>864</v>
      </c>
      <c r="E5219" t="s">
        <v>320</v>
      </c>
      <c r="F5219" t="s">
        <v>853</v>
      </c>
      <c r="L5219" t="s">
        <v>31</v>
      </c>
      <c r="M5219">
        <f>Venteo_Controlad_Neuma_in_plan!AU103</f>
        <v>0</v>
      </c>
      <c r="N5219">
        <f>IFERROR(IF(L5219="CO2",M5219,IF(L5219="CH4",M5219*Hoja1!$C$19,BASEDEDATOS!M5219*Hoja1!$C$20)),0)</f>
        <v>0</v>
      </c>
    </row>
    <row r="5220" spans="2:14" x14ac:dyDescent="0.75">
      <c r="B5220" t="s">
        <v>863</v>
      </c>
      <c r="C5220" t="str">
        <f>Hoja1!$C$31</f>
        <v>CRUDO</v>
      </c>
      <c r="D5220" t="s">
        <v>864</v>
      </c>
      <c r="E5220" t="s">
        <v>320</v>
      </c>
      <c r="F5220" t="s">
        <v>853</v>
      </c>
      <c r="L5220" t="s">
        <v>31</v>
      </c>
      <c r="M5220">
        <f>Venteo_Controlad_Neuma_in_plan!AU104</f>
        <v>0</v>
      </c>
      <c r="N5220">
        <f>IFERROR(IF(L5220="CO2",M5220,IF(L5220="CH4",M5220*Hoja1!$C$19,BASEDEDATOS!M5220*Hoja1!$C$20)),0)</f>
        <v>0</v>
      </c>
    </row>
    <row r="5221" spans="2:14" x14ac:dyDescent="0.75">
      <c r="B5221" t="s">
        <v>863</v>
      </c>
      <c r="C5221" t="str">
        <f>Hoja1!$C$31</f>
        <v>CRUDO</v>
      </c>
      <c r="D5221" t="s">
        <v>864</v>
      </c>
      <c r="E5221" t="s">
        <v>320</v>
      </c>
      <c r="F5221" t="s">
        <v>853</v>
      </c>
      <c r="L5221" t="s">
        <v>31</v>
      </c>
      <c r="M5221">
        <f>Venteo_Controlad_Neuma_in_plan!AU105</f>
        <v>0</v>
      </c>
      <c r="N5221">
        <f>IFERROR(IF(L5221="CO2",M5221,IF(L5221="CH4",M5221*Hoja1!$C$19,BASEDEDATOS!M5221*Hoja1!$C$20)),0)</f>
        <v>0</v>
      </c>
    </row>
    <row r="5222" spans="2:14" x14ac:dyDescent="0.75">
      <c r="B5222" t="s">
        <v>863</v>
      </c>
      <c r="C5222" t="str">
        <f>Hoja1!$C$31</f>
        <v>CRUDO</v>
      </c>
      <c r="D5222" t="s">
        <v>864</v>
      </c>
      <c r="E5222" t="s">
        <v>320</v>
      </c>
      <c r="F5222" t="s">
        <v>853</v>
      </c>
      <c r="L5222" t="s">
        <v>31</v>
      </c>
      <c r="M5222">
        <f>Venteo_Controlad_Neuma_in_plan!AU106</f>
        <v>0</v>
      </c>
      <c r="N5222">
        <f>IFERROR(IF(L5222="CO2",M5222,IF(L5222="CH4",M5222*Hoja1!$C$19,BASEDEDATOS!M5222*Hoja1!$C$20)),0)</f>
        <v>0</v>
      </c>
    </row>
    <row r="5223" spans="2:14" x14ac:dyDescent="0.75">
      <c r="B5223" t="s">
        <v>863</v>
      </c>
      <c r="C5223" t="str">
        <f>Hoja1!$C$31</f>
        <v>CRUDO</v>
      </c>
      <c r="D5223" t="s">
        <v>864</v>
      </c>
      <c r="E5223" t="s">
        <v>320</v>
      </c>
      <c r="F5223" t="s">
        <v>853</v>
      </c>
      <c r="L5223" t="s">
        <v>31</v>
      </c>
      <c r="M5223">
        <f>Venteo_Controlad_Neuma_in_plan!AU107</f>
        <v>0</v>
      </c>
      <c r="N5223">
        <f>IFERROR(IF(L5223="CO2",M5223,IF(L5223="CH4",M5223*Hoja1!$C$19,BASEDEDATOS!M5223*Hoja1!$C$20)),0)</f>
        <v>0</v>
      </c>
    </row>
    <row r="5224" spans="2:14" x14ac:dyDescent="0.75">
      <c r="B5224" t="s">
        <v>863</v>
      </c>
      <c r="C5224" t="str">
        <f>Hoja1!$C$31</f>
        <v>CRUDO</v>
      </c>
      <c r="D5224" t="s">
        <v>864</v>
      </c>
      <c r="E5224" t="s">
        <v>320</v>
      </c>
      <c r="F5224" t="s">
        <v>853</v>
      </c>
      <c r="L5224" t="s">
        <v>31</v>
      </c>
      <c r="M5224">
        <f>Venteo_Controlad_Neuma_in_plan!AU108</f>
        <v>0</v>
      </c>
      <c r="N5224">
        <f>IFERROR(IF(L5224="CO2",M5224,IF(L5224="CH4",M5224*Hoja1!$C$19,BASEDEDATOS!M5224*Hoja1!$C$20)),0)</f>
        <v>0</v>
      </c>
    </row>
    <row r="5225" spans="2:14" x14ac:dyDescent="0.75">
      <c r="B5225" t="s">
        <v>863</v>
      </c>
      <c r="C5225" t="str">
        <f>Hoja1!$C$31</f>
        <v>CRUDO</v>
      </c>
      <c r="D5225" t="s">
        <v>864</v>
      </c>
      <c r="E5225" t="s">
        <v>320</v>
      </c>
      <c r="F5225" t="s">
        <v>853</v>
      </c>
      <c r="L5225" t="s">
        <v>31</v>
      </c>
      <c r="M5225">
        <f>Venteo_Controlad_Neuma_in_plan!AU109</f>
        <v>0</v>
      </c>
      <c r="N5225">
        <f>IFERROR(IF(L5225="CO2",M5225,IF(L5225="CH4",M5225*Hoja1!$C$19,BASEDEDATOS!M5225*Hoja1!$C$20)),0)</f>
        <v>0</v>
      </c>
    </row>
    <row r="5226" spans="2:14" x14ac:dyDescent="0.75">
      <c r="B5226" t="s">
        <v>863</v>
      </c>
      <c r="C5226" t="str">
        <f>Hoja1!$C$31</f>
        <v>CRUDO</v>
      </c>
      <c r="D5226" t="s">
        <v>864</v>
      </c>
      <c r="E5226" t="s">
        <v>320</v>
      </c>
      <c r="F5226" t="s">
        <v>853</v>
      </c>
      <c r="L5226" t="s">
        <v>31</v>
      </c>
      <c r="M5226">
        <f>Venteo_Controlad_Neuma_in_plan!AU110</f>
        <v>0</v>
      </c>
      <c r="N5226">
        <f>IFERROR(IF(L5226="CO2",M5226,IF(L5226="CH4",M5226*Hoja1!$C$19,BASEDEDATOS!M5226*Hoja1!$C$20)),0)</f>
        <v>0</v>
      </c>
    </row>
    <row r="5227" spans="2:14" x14ac:dyDescent="0.75">
      <c r="B5227" t="s">
        <v>863</v>
      </c>
      <c r="C5227" t="str">
        <f>Hoja1!$C$31</f>
        <v>CRUDO</v>
      </c>
      <c r="D5227" t="s">
        <v>864</v>
      </c>
      <c r="E5227" t="s">
        <v>320</v>
      </c>
      <c r="F5227" t="s">
        <v>853</v>
      </c>
      <c r="L5227" t="s">
        <v>31</v>
      </c>
      <c r="M5227">
        <f>Venteo_Controlad_Neuma_in_plan!AU111</f>
        <v>0</v>
      </c>
      <c r="N5227">
        <f>IFERROR(IF(L5227="CO2",M5227,IF(L5227="CH4",M5227*Hoja1!$C$19,BASEDEDATOS!M5227*Hoja1!$C$20)),0)</f>
        <v>0</v>
      </c>
    </row>
    <row r="5228" spans="2:14" x14ac:dyDescent="0.75">
      <c r="B5228" t="s">
        <v>863</v>
      </c>
      <c r="C5228" t="str">
        <f>Hoja1!$C$31</f>
        <v>CRUDO</v>
      </c>
      <c r="D5228" t="s">
        <v>864</v>
      </c>
      <c r="E5228" t="s">
        <v>320</v>
      </c>
      <c r="F5228" t="s">
        <v>853</v>
      </c>
      <c r="L5228" t="s">
        <v>31</v>
      </c>
      <c r="M5228">
        <f>Venteo_Controlad_Neuma_in_plan!AU112</f>
        <v>0</v>
      </c>
      <c r="N5228">
        <f>IFERROR(IF(L5228="CO2",M5228,IF(L5228="CH4",M5228*Hoja1!$C$19,BASEDEDATOS!M5228*Hoja1!$C$20)),0)</f>
        <v>0</v>
      </c>
    </row>
    <row r="5229" spans="2:14" x14ac:dyDescent="0.75">
      <c r="B5229" t="s">
        <v>863</v>
      </c>
      <c r="C5229" t="str">
        <f>Hoja1!$C$31</f>
        <v>CRUDO</v>
      </c>
      <c r="D5229" t="s">
        <v>864</v>
      </c>
      <c r="E5229" t="s">
        <v>320</v>
      </c>
      <c r="F5229" t="s">
        <v>853</v>
      </c>
      <c r="L5229" t="s">
        <v>31</v>
      </c>
      <c r="M5229">
        <f>Venteo_Controlad_Neuma_in_plan!AU113</f>
        <v>0</v>
      </c>
      <c r="N5229">
        <f>IFERROR(IF(L5229="CO2",M5229,IF(L5229="CH4",M5229*Hoja1!$C$19,BASEDEDATOS!M5229*Hoja1!$C$20)),0)</f>
        <v>0</v>
      </c>
    </row>
    <row r="5230" spans="2:14" x14ac:dyDescent="0.75">
      <c r="B5230" t="s">
        <v>863</v>
      </c>
      <c r="C5230" t="str">
        <f>Hoja1!$C$31</f>
        <v>CRUDO</v>
      </c>
      <c r="D5230" t="s">
        <v>864</v>
      </c>
      <c r="E5230" t="s">
        <v>320</v>
      </c>
      <c r="F5230" t="s">
        <v>853</v>
      </c>
      <c r="L5230" t="s">
        <v>31</v>
      </c>
      <c r="M5230">
        <f>Venteo_Controlad_Neuma_in_plan!AU114</f>
        <v>0</v>
      </c>
      <c r="N5230">
        <f>IFERROR(IF(L5230="CO2",M5230,IF(L5230="CH4",M5230*Hoja1!$C$19,BASEDEDATOS!M5230*Hoja1!$C$20)),0)</f>
        <v>0</v>
      </c>
    </row>
    <row r="5231" spans="2:14" x14ac:dyDescent="0.75">
      <c r="B5231" t="s">
        <v>863</v>
      </c>
      <c r="C5231" t="str">
        <f>Hoja1!$C$31</f>
        <v>CRUDO</v>
      </c>
      <c r="D5231" t="s">
        <v>864</v>
      </c>
      <c r="E5231" t="s">
        <v>320</v>
      </c>
      <c r="F5231" t="s">
        <v>853</v>
      </c>
      <c r="L5231" t="s">
        <v>31</v>
      </c>
      <c r="M5231">
        <f>Venteo_Controlad_Neuma_in_plan!AU115</f>
        <v>0</v>
      </c>
      <c r="N5231">
        <f>IFERROR(IF(L5231="CO2",M5231,IF(L5231="CH4",M5231*Hoja1!$C$19,BASEDEDATOS!M5231*Hoja1!$C$20)),0)</f>
        <v>0</v>
      </c>
    </row>
    <row r="5232" spans="2:14" x14ac:dyDescent="0.75">
      <c r="B5232" t="s">
        <v>863</v>
      </c>
      <c r="C5232" t="str">
        <f>Hoja1!$C$31</f>
        <v>CRUDO</v>
      </c>
      <c r="D5232" t="s">
        <v>864</v>
      </c>
      <c r="E5232" t="s">
        <v>320</v>
      </c>
      <c r="F5232" t="s">
        <v>853</v>
      </c>
      <c r="L5232" t="s">
        <v>31</v>
      </c>
      <c r="M5232">
        <f>Venteo_Controlad_Neuma_in_plan!AU116</f>
        <v>0</v>
      </c>
      <c r="N5232">
        <f>IFERROR(IF(L5232="CO2",M5232,IF(L5232="CH4",M5232*Hoja1!$C$19,BASEDEDATOS!M5232*Hoja1!$C$20)),0)</f>
        <v>0</v>
      </c>
    </row>
    <row r="5233" spans="2:14" x14ac:dyDescent="0.75">
      <c r="B5233" t="s">
        <v>863</v>
      </c>
      <c r="C5233" t="str">
        <f>Hoja1!$C$31</f>
        <v>CRUDO</v>
      </c>
      <c r="D5233" t="s">
        <v>864</v>
      </c>
      <c r="E5233" t="s">
        <v>320</v>
      </c>
      <c r="F5233" t="s">
        <v>853</v>
      </c>
      <c r="L5233" t="s">
        <v>31</v>
      </c>
      <c r="M5233">
        <f>Venteo_Controlad_Neuma_in_plan!AU117</f>
        <v>0</v>
      </c>
      <c r="N5233">
        <f>IFERROR(IF(L5233="CO2",M5233,IF(L5233="CH4",M5233*Hoja1!$C$19,BASEDEDATOS!M5233*Hoja1!$C$20)),0)</f>
        <v>0</v>
      </c>
    </row>
    <row r="5234" spans="2:14" x14ac:dyDescent="0.75">
      <c r="B5234" t="s">
        <v>863</v>
      </c>
      <c r="C5234" t="str">
        <f>Hoja1!$C$31</f>
        <v>CRUDO</v>
      </c>
      <c r="D5234" t="s">
        <v>864</v>
      </c>
      <c r="E5234" t="s">
        <v>320</v>
      </c>
      <c r="F5234" t="s">
        <v>853</v>
      </c>
      <c r="L5234" t="s">
        <v>31</v>
      </c>
      <c r="M5234">
        <f>Venteo_Controlad_Neuma_in_plan!AU118</f>
        <v>0</v>
      </c>
      <c r="N5234">
        <f>IFERROR(IF(L5234="CO2",M5234,IF(L5234="CH4",M5234*Hoja1!$C$19,BASEDEDATOS!M5234*Hoja1!$C$20)),0)</f>
        <v>0</v>
      </c>
    </row>
    <row r="5235" spans="2:14" x14ac:dyDescent="0.75">
      <c r="B5235" t="s">
        <v>863</v>
      </c>
      <c r="C5235" t="str">
        <f>Hoja1!$C$31</f>
        <v>CRUDO</v>
      </c>
      <c r="D5235" t="s">
        <v>864</v>
      </c>
      <c r="E5235" t="s">
        <v>320</v>
      </c>
      <c r="F5235" t="s">
        <v>853</v>
      </c>
      <c r="L5235" t="s">
        <v>31</v>
      </c>
      <c r="M5235">
        <f>Venteo_Controlad_Neuma_in_plan!AU119</f>
        <v>0</v>
      </c>
      <c r="N5235">
        <f>IFERROR(IF(L5235="CO2",M5235,IF(L5235="CH4",M5235*Hoja1!$C$19,BASEDEDATOS!M5235*Hoja1!$C$20)),0)</f>
        <v>0</v>
      </c>
    </row>
    <row r="5236" spans="2:14" x14ac:dyDescent="0.75">
      <c r="B5236" t="s">
        <v>863</v>
      </c>
      <c r="C5236" t="str">
        <f>Hoja1!$C$31</f>
        <v>CRUDO</v>
      </c>
      <c r="D5236" t="s">
        <v>864</v>
      </c>
      <c r="E5236" t="s">
        <v>320</v>
      </c>
      <c r="F5236" t="s">
        <v>853</v>
      </c>
      <c r="L5236" t="s">
        <v>31</v>
      </c>
      <c r="M5236">
        <f>Venteo_Controlad_Neuma_in_plan!AU120</f>
        <v>0</v>
      </c>
      <c r="N5236">
        <f>IFERROR(IF(L5236="CO2",M5236,IF(L5236="CH4",M5236*Hoja1!$C$19,BASEDEDATOS!M5236*Hoja1!$C$20)),0)</f>
        <v>0</v>
      </c>
    </row>
    <row r="5237" spans="2:14" x14ac:dyDescent="0.75">
      <c r="B5237" t="s">
        <v>863</v>
      </c>
      <c r="C5237" t="str">
        <f>Hoja1!$C$31</f>
        <v>CRUDO</v>
      </c>
      <c r="D5237" t="s">
        <v>864</v>
      </c>
      <c r="E5237" t="s">
        <v>320</v>
      </c>
      <c r="F5237" t="s">
        <v>853</v>
      </c>
      <c r="L5237" t="s">
        <v>31</v>
      </c>
      <c r="M5237">
        <f>Venteo_Controlad_Neuma_in_plan!AU121</f>
        <v>0</v>
      </c>
      <c r="N5237">
        <f>IFERROR(IF(L5237="CO2",M5237,IF(L5237="CH4",M5237*Hoja1!$C$19,BASEDEDATOS!M5237*Hoja1!$C$20)),0)</f>
        <v>0</v>
      </c>
    </row>
    <row r="5238" spans="2:14" x14ac:dyDescent="0.75">
      <c r="B5238" t="s">
        <v>863</v>
      </c>
      <c r="C5238" t="str">
        <f>Hoja1!$C$31</f>
        <v>CRUDO</v>
      </c>
      <c r="D5238" t="s">
        <v>864</v>
      </c>
      <c r="E5238" t="s">
        <v>320</v>
      </c>
      <c r="F5238" t="s">
        <v>853</v>
      </c>
      <c r="L5238" t="s">
        <v>31</v>
      </c>
      <c r="M5238">
        <f>Venteo_Controlad_Neuma_in_plan!AU122</f>
        <v>0</v>
      </c>
      <c r="N5238">
        <f>IFERROR(IF(L5238="CO2",M5238,IF(L5238="CH4",M5238*Hoja1!$C$19,BASEDEDATOS!M5238*Hoja1!$C$20)),0)</f>
        <v>0</v>
      </c>
    </row>
    <row r="5239" spans="2:14" x14ac:dyDescent="0.75">
      <c r="B5239" t="s">
        <v>863</v>
      </c>
      <c r="C5239" t="str">
        <f>Hoja1!$C$31</f>
        <v>CRUDO</v>
      </c>
      <c r="D5239" t="s">
        <v>864</v>
      </c>
      <c r="E5239" t="s">
        <v>320</v>
      </c>
      <c r="F5239" t="s">
        <v>853</v>
      </c>
      <c r="L5239" t="s">
        <v>31</v>
      </c>
      <c r="M5239">
        <f>Venteo_Controlad_Neuma_in_plan!AU123</f>
        <v>0</v>
      </c>
      <c r="N5239">
        <f>IFERROR(IF(L5239="CO2",M5239,IF(L5239="CH4",M5239*Hoja1!$C$19,BASEDEDATOS!M5239*Hoja1!$C$20)),0)</f>
        <v>0</v>
      </c>
    </row>
    <row r="5240" spans="2:14" x14ac:dyDescent="0.75">
      <c r="B5240" t="s">
        <v>863</v>
      </c>
      <c r="C5240" t="str">
        <f>Hoja1!$C$31</f>
        <v>CRUDO</v>
      </c>
      <c r="D5240" t="s">
        <v>864</v>
      </c>
      <c r="E5240" t="s">
        <v>320</v>
      </c>
      <c r="F5240" t="s">
        <v>853</v>
      </c>
      <c r="L5240" t="s">
        <v>31</v>
      </c>
      <c r="M5240">
        <f>Venteo_Controlad_Neuma_in_plan!AU124</f>
        <v>0</v>
      </c>
      <c r="N5240">
        <f>IFERROR(IF(L5240="CO2",M5240,IF(L5240="CH4",M5240*Hoja1!$C$19,BASEDEDATOS!M5240*Hoja1!$C$20)),0)</f>
        <v>0</v>
      </c>
    </row>
    <row r="5241" spans="2:14" x14ac:dyDescent="0.75">
      <c r="B5241" t="s">
        <v>863</v>
      </c>
      <c r="C5241" t="str">
        <f>Hoja1!$C$31</f>
        <v>CRUDO</v>
      </c>
      <c r="D5241" t="s">
        <v>864</v>
      </c>
      <c r="E5241" t="s">
        <v>320</v>
      </c>
      <c r="F5241" t="s">
        <v>853</v>
      </c>
      <c r="L5241" t="s">
        <v>31</v>
      </c>
      <c r="M5241">
        <f>Venteo_Controlad_Neuma_in_plan!AU125</f>
        <v>0</v>
      </c>
      <c r="N5241">
        <f>IFERROR(IF(L5241="CO2",M5241,IF(L5241="CH4",M5241*Hoja1!$C$19,BASEDEDATOS!M5241*Hoja1!$C$20)),0)</f>
        <v>0</v>
      </c>
    </row>
    <row r="5242" spans="2:14" x14ac:dyDescent="0.75">
      <c r="B5242" t="s">
        <v>863</v>
      </c>
      <c r="C5242" t="str">
        <f>Hoja1!$C$31</f>
        <v>CRUDO</v>
      </c>
      <c r="D5242" t="s">
        <v>864</v>
      </c>
      <c r="E5242" t="s">
        <v>320</v>
      </c>
      <c r="F5242" t="s">
        <v>853</v>
      </c>
      <c r="L5242" t="s">
        <v>31</v>
      </c>
      <c r="M5242">
        <f>Venteo_Controlad_Neuma_in_plan!AU126</f>
        <v>0</v>
      </c>
      <c r="N5242">
        <f>IFERROR(IF(L5242="CO2",M5242,IF(L5242="CH4",M5242*Hoja1!$C$19,BASEDEDATOS!M5242*Hoja1!$C$20)),0)</f>
        <v>0</v>
      </c>
    </row>
    <row r="5243" spans="2:14" x14ac:dyDescent="0.75">
      <c r="B5243" t="s">
        <v>863</v>
      </c>
      <c r="C5243" t="str">
        <f>Hoja1!$C$31</f>
        <v>CRUDO</v>
      </c>
      <c r="D5243" t="s">
        <v>864</v>
      </c>
      <c r="E5243" t="s">
        <v>320</v>
      </c>
      <c r="F5243" t="s">
        <v>853</v>
      </c>
      <c r="L5243" t="s">
        <v>31</v>
      </c>
      <c r="M5243">
        <f>Venteo_Controlad_Neuma_in_plan!AU127</f>
        <v>0</v>
      </c>
      <c r="N5243">
        <f>IFERROR(IF(L5243="CO2",M5243,IF(L5243="CH4",M5243*Hoja1!$C$19,BASEDEDATOS!M5243*Hoja1!$C$20)),0)</f>
        <v>0</v>
      </c>
    </row>
    <row r="5244" spans="2:14" x14ac:dyDescent="0.75">
      <c r="B5244" t="s">
        <v>863</v>
      </c>
      <c r="C5244" t="str">
        <f>Hoja1!$C$31</f>
        <v>CRUDO</v>
      </c>
      <c r="D5244" t="s">
        <v>864</v>
      </c>
      <c r="E5244" t="s">
        <v>320</v>
      </c>
      <c r="F5244" t="s">
        <v>853</v>
      </c>
      <c r="L5244" t="s">
        <v>31</v>
      </c>
      <c r="M5244">
        <f>Venteo_Controlad_Neuma_in_plan!AU128</f>
        <v>0</v>
      </c>
      <c r="N5244">
        <f>IFERROR(IF(L5244="CO2",M5244,IF(L5244="CH4",M5244*Hoja1!$C$19,BASEDEDATOS!M5244*Hoja1!$C$20)),0)</f>
        <v>0</v>
      </c>
    </row>
    <row r="5245" spans="2:14" x14ac:dyDescent="0.75">
      <c r="B5245" t="s">
        <v>863</v>
      </c>
      <c r="C5245" t="str">
        <f>Hoja1!$C$31</f>
        <v>CRUDO</v>
      </c>
      <c r="D5245" t="s">
        <v>864</v>
      </c>
      <c r="E5245" t="s">
        <v>320</v>
      </c>
      <c r="F5245" t="s">
        <v>853</v>
      </c>
      <c r="L5245" t="s">
        <v>31</v>
      </c>
      <c r="M5245">
        <f>Venteo_Controlad_Neuma_in_plan!AU129</f>
        <v>0</v>
      </c>
      <c r="N5245">
        <f>IFERROR(IF(L5245="CO2",M5245,IF(L5245="CH4",M5245*Hoja1!$C$19,BASEDEDATOS!M5245*Hoja1!$C$20)),0)</f>
        <v>0</v>
      </c>
    </row>
    <row r="5246" spans="2:14" x14ac:dyDescent="0.75">
      <c r="B5246" t="s">
        <v>863</v>
      </c>
      <c r="C5246" t="str">
        <f>Hoja1!$C$31</f>
        <v>CRUDO</v>
      </c>
      <c r="D5246" t="s">
        <v>864</v>
      </c>
      <c r="E5246" t="s">
        <v>320</v>
      </c>
      <c r="F5246" t="s">
        <v>853</v>
      </c>
      <c r="L5246" t="s">
        <v>31</v>
      </c>
      <c r="M5246">
        <f>Venteo_Controlad_Neuma_in_plan!AU130</f>
        <v>0</v>
      </c>
      <c r="N5246">
        <f>IFERROR(IF(L5246="CO2",M5246,IF(L5246="CH4",M5246*Hoja1!$C$19,BASEDEDATOS!M5246*Hoja1!$C$20)),0)</f>
        <v>0</v>
      </c>
    </row>
    <row r="5247" spans="2:14" x14ac:dyDescent="0.75">
      <c r="B5247" t="s">
        <v>863</v>
      </c>
      <c r="C5247" t="str">
        <f>Hoja1!$C$31</f>
        <v>CRUDO</v>
      </c>
      <c r="D5247" t="s">
        <v>864</v>
      </c>
      <c r="E5247" t="s">
        <v>320</v>
      </c>
      <c r="F5247" t="s">
        <v>853</v>
      </c>
      <c r="L5247" t="s">
        <v>31</v>
      </c>
      <c r="M5247">
        <f>Venteo_Controlad_Neuma_in_plan!AU131</f>
        <v>0</v>
      </c>
      <c r="N5247">
        <f>IFERROR(IF(L5247="CO2",M5247,IF(L5247="CH4",M5247*Hoja1!$C$19,BASEDEDATOS!M5247*Hoja1!$C$20)),0)</f>
        <v>0</v>
      </c>
    </row>
    <row r="5248" spans="2:14" x14ac:dyDescent="0.75">
      <c r="B5248" t="s">
        <v>863</v>
      </c>
      <c r="C5248" t="str">
        <f>Hoja1!$C$31</f>
        <v>CRUDO</v>
      </c>
      <c r="D5248" t="s">
        <v>864</v>
      </c>
      <c r="E5248" t="s">
        <v>320</v>
      </c>
      <c r="F5248" t="s">
        <v>853</v>
      </c>
      <c r="L5248" t="s">
        <v>31</v>
      </c>
      <c r="M5248">
        <f>Venteo_Controlad_Neuma_in_plan!AU132</f>
        <v>0</v>
      </c>
      <c r="N5248">
        <f>IFERROR(IF(L5248="CO2",M5248,IF(L5248="CH4",M5248*Hoja1!$C$19,BASEDEDATOS!M5248*Hoja1!$C$20)),0)</f>
        <v>0</v>
      </c>
    </row>
    <row r="5249" spans="2:14" x14ac:dyDescent="0.75">
      <c r="B5249" t="s">
        <v>863</v>
      </c>
      <c r="C5249" t="str">
        <f>Hoja1!$C$31</f>
        <v>CRUDO</v>
      </c>
      <c r="D5249" t="s">
        <v>864</v>
      </c>
      <c r="E5249" t="s">
        <v>320</v>
      </c>
      <c r="F5249" t="s">
        <v>853</v>
      </c>
      <c r="L5249" t="s">
        <v>31</v>
      </c>
      <c r="M5249">
        <f>Venteo_Controlad_Neuma_in_plan!AU133</f>
        <v>0</v>
      </c>
      <c r="N5249">
        <f>IFERROR(IF(L5249="CO2",M5249,IF(L5249="CH4",M5249*Hoja1!$C$19,BASEDEDATOS!M5249*Hoja1!$C$20)),0)</f>
        <v>0</v>
      </c>
    </row>
    <row r="5250" spans="2:14" x14ac:dyDescent="0.75">
      <c r="B5250" t="s">
        <v>863</v>
      </c>
      <c r="C5250" t="str">
        <f>Hoja1!$C$31</f>
        <v>CRUDO</v>
      </c>
      <c r="D5250" t="s">
        <v>864</v>
      </c>
      <c r="E5250" t="s">
        <v>320</v>
      </c>
      <c r="F5250" t="s">
        <v>853</v>
      </c>
      <c r="L5250" t="s">
        <v>31</v>
      </c>
      <c r="M5250">
        <f>Venteo_Controlad_Neuma_in_plan!AU134</f>
        <v>0</v>
      </c>
      <c r="N5250">
        <f>IFERROR(IF(L5250="CO2",M5250,IF(L5250="CH4",M5250*Hoja1!$C$19,BASEDEDATOS!M5250*Hoja1!$C$20)),0)</f>
        <v>0</v>
      </c>
    </row>
    <row r="5251" spans="2:14" x14ac:dyDescent="0.75">
      <c r="B5251" t="s">
        <v>863</v>
      </c>
      <c r="C5251" t="str">
        <f>Hoja1!$C$31</f>
        <v>CRUDO</v>
      </c>
      <c r="D5251" t="s">
        <v>864</v>
      </c>
      <c r="E5251" t="s">
        <v>320</v>
      </c>
      <c r="F5251" t="s">
        <v>853</v>
      </c>
      <c r="L5251" t="s">
        <v>31</v>
      </c>
      <c r="M5251">
        <f>Venteo_Controlad_Neuma_in_plan!AU135</f>
        <v>0</v>
      </c>
      <c r="N5251">
        <f>IFERROR(IF(L5251="CO2",M5251,IF(L5251="CH4",M5251*Hoja1!$C$19,BASEDEDATOS!M5251*Hoja1!$C$20)),0)</f>
        <v>0</v>
      </c>
    </row>
    <row r="5252" spans="2:14" x14ac:dyDescent="0.75">
      <c r="B5252" t="s">
        <v>863</v>
      </c>
      <c r="C5252" t="str">
        <f>Hoja1!$C$31</f>
        <v>CRUDO</v>
      </c>
      <c r="D5252" t="s">
        <v>864</v>
      </c>
      <c r="E5252" t="s">
        <v>320</v>
      </c>
      <c r="F5252" t="s">
        <v>853</v>
      </c>
      <c r="L5252" t="s">
        <v>31</v>
      </c>
      <c r="M5252">
        <f>Venteo_Controlad_Neuma_in_plan!AU136</f>
        <v>0</v>
      </c>
      <c r="N5252">
        <f>IFERROR(IF(L5252="CO2",M5252,IF(L5252="CH4",M5252*Hoja1!$C$19,BASEDEDATOS!M5252*Hoja1!$C$20)),0)</f>
        <v>0</v>
      </c>
    </row>
    <row r="5253" spans="2:14" x14ac:dyDescent="0.75">
      <c r="B5253" t="s">
        <v>863</v>
      </c>
      <c r="C5253" t="str">
        <f>Hoja1!$C$31</f>
        <v>CRUDO</v>
      </c>
      <c r="D5253" t="s">
        <v>864</v>
      </c>
      <c r="E5253" t="s">
        <v>320</v>
      </c>
      <c r="F5253" t="s">
        <v>853</v>
      </c>
      <c r="L5253" t="s">
        <v>31</v>
      </c>
      <c r="M5253">
        <f>Venteo_Controlad_Neuma_in_plan!AU137</f>
        <v>0</v>
      </c>
      <c r="N5253">
        <f>IFERROR(IF(L5253="CO2",M5253,IF(L5253="CH4",M5253*Hoja1!$C$19,BASEDEDATOS!M5253*Hoja1!$C$20)),0)</f>
        <v>0</v>
      </c>
    </row>
    <row r="5254" spans="2:14" x14ac:dyDescent="0.75">
      <c r="B5254" t="s">
        <v>863</v>
      </c>
      <c r="C5254" t="str">
        <f>Hoja1!$C$31</f>
        <v>CRUDO</v>
      </c>
      <c r="D5254" t="s">
        <v>864</v>
      </c>
      <c r="E5254" t="s">
        <v>320</v>
      </c>
      <c r="F5254" t="s">
        <v>853</v>
      </c>
      <c r="L5254" t="s">
        <v>31</v>
      </c>
      <c r="M5254">
        <f>Venteo_Controlad_Neuma_in_plan!AU138</f>
        <v>0</v>
      </c>
      <c r="N5254">
        <f>IFERROR(IF(L5254="CO2",M5254,IF(L5254="CH4",M5254*Hoja1!$C$19,BASEDEDATOS!M5254*Hoja1!$C$20)),0)</f>
        <v>0</v>
      </c>
    </row>
    <row r="5255" spans="2:14" x14ac:dyDescent="0.75">
      <c r="B5255" t="s">
        <v>863</v>
      </c>
      <c r="C5255" t="str">
        <f>Hoja1!$C$31</f>
        <v>CRUDO</v>
      </c>
      <c r="D5255" t="s">
        <v>864</v>
      </c>
      <c r="E5255" t="s">
        <v>320</v>
      </c>
      <c r="F5255" t="s">
        <v>853</v>
      </c>
      <c r="L5255" t="s">
        <v>31</v>
      </c>
      <c r="M5255">
        <f>Venteo_Controlad_Neuma_in_plan!AU139</f>
        <v>0</v>
      </c>
      <c r="N5255">
        <f>IFERROR(IF(L5255="CO2",M5255,IF(L5255="CH4",M5255*Hoja1!$C$19,BASEDEDATOS!M5255*Hoja1!$C$20)),0)</f>
        <v>0</v>
      </c>
    </row>
    <row r="5256" spans="2:14" x14ac:dyDescent="0.75">
      <c r="B5256" t="s">
        <v>863</v>
      </c>
      <c r="C5256" t="str">
        <f>Hoja1!$C$31</f>
        <v>CRUDO</v>
      </c>
      <c r="D5256" t="s">
        <v>864</v>
      </c>
      <c r="E5256" t="s">
        <v>320</v>
      </c>
      <c r="F5256" t="s">
        <v>853</v>
      </c>
      <c r="L5256" t="s">
        <v>31</v>
      </c>
      <c r="M5256">
        <f>Venteo_Controlad_Neuma_in_plan!AU140</f>
        <v>0</v>
      </c>
      <c r="N5256">
        <f>IFERROR(IF(L5256="CO2",M5256,IF(L5256="CH4",M5256*Hoja1!$C$19,BASEDEDATOS!M5256*Hoja1!$C$20)),0)</f>
        <v>0</v>
      </c>
    </row>
    <row r="5257" spans="2:14" x14ac:dyDescent="0.75">
      <c r="B5257" t="s">
        <v>863</v>
      </c>
      <c r="C5257" t="str">
        <f>Hoja1!$C$31</f>
        <v>CRUDO</v>
      </c>
      <c r="D5257" t="s">
        <v>864</v>
      </c>
      <c r="E5257" t="s">
        <v>320</v>
      </c>
      <c r="F5257" t="s">
        <v>853</v>
      </c>
      <c r="L5257" t="s">
        <v>31</v>
      </c>
      <c r="M5257">
        <f>Venteo_Controlad_Neuma_in_plan!AU141</f>
        <v>0</v>
      </c>
      <c r="N5257">
        <f>IFERROR(IF(L5257="CO2",M5257,IF(L5257="CH4",M5257*Hoja1!$C$19,BASEDEDATOS!M5257*Hoja1!$C$20)),0)</f>
        <v>0</v>
      </c>
    </row>
    <row r="5258" spans="2:14" x14ac:dyDescent="0.75">
      <c r="B5258" t="s">
        <v>863</v>
      </c>
      <c r="C5258" t="str">
        <f>Hoja1!$C$31</f>
        <v>CRUDO</v>
      </c>
      <c r="D5258" t="s">
        <v>864</v>
      </c>
      <c r="E5258" t="s">
        <v>320</v>
      </c>
      <c r="F5258" t="s">
        <v>853</v>
      </c>
      <c r="L5258" t="s">
        <v>31</v>
      </c>
      <c r="M5258">
        <f>Venteo_Controlad_Neuma_in_plan!AU142</f>
        <v>0</v>
      </c>
      <c r="N5258">
        <f>IFERROR(IF(L5258="CO2",M5258,IF(L5258="CH4",M5258*Hoja1!$C$19,BASEDEDATOS!M5258*Hoja1!$C$20)),0)</f>
        <v>0</v>
      </c>
    </row>
    <row r="5259" spans="2:14" x14ac:dyDescent="0.75">
      <c r="B5259" t="s">
        <v>863</v>
      </c>
      <c r="C5259" t="str">
        <f>Hoja1!$C$31</f>
        <v>CRUDO</v>
      </c>
      <c r="D5259" t="s">
        <v>864</v>
      </c>
      <c r="E5259" t="s">
        <v>320</v>
      </c>
      <c r="F5259" t="s">
        <v>853</v>
      </c>
      <c r="L5259" t="s">
        <v>31</v>
      </c>
      <c r="M5259">
        <f>Venteo_Controlad_Neuma_in_plan!AU143</f>
        <v>0</v>
      </c>
      <c r="N5259">
        <f>IFERROR(IF(L5259="CO2",M5259,IF(L5259="CH4",M5259*Hoja1!$C$19,BASEDEDATOS!M5259*Hoja1!$C$20)),0)</f>
        <v>0</v>
      </c>
    </row>
    <row r="5260" spans="2:14" x14ac:dyDescent="0.75">
      <c r="B5260" t="s">
        <v>863</v>
      </c>
      <c r="C5260" t="str">
        <f>Hoja1!$C$31</f>
        <v>CRUDO</v>
      </c>
      <c r="D5260" t="s">
        <v>864</v>
      </c>
      <c r="E5260" t="s">
        <v>320</v>
      </c>
      <c r="F5260" t="s">
        <v>853</v>
      </c>
      <c r="L5260" t="s">
        <v>31</v>
      </c>
      <c r="M5260">
        <f>Venteo_Controlad_Neuma_in_plan!AU144</f>
        <v>0</v>
      </c>
      <c r="N5260">
        <f>IFERROR(IF(L5260="CO2",M5260,IF(L5260="CH4",M5260*Hoja1!$C$19,BASEDEDATOS!M5260*Hoja1!$C$20)),0)</f>
        <v>0</v>
      </c>
    </row>
    <row r="5261" spans="2:14" x14ac:dyDescent="0.75">
      <c r="B5261" t="s">
        <v>863</v>
      </c>
      <c r="C5261" t="str">
        <f>Hoja1!$C$31</f>
        <v>CRUDO</v>
      </c>
      <c r="D5261" t="s">
        <v>864</v>
      </c>
      <c r="E5261" t="s">
        <v>320</v>
      </c>
      <c r="F5261" t="s">
        <v>853</v>
      </c>
      <c r="L5261" t="s">
        <v>31</v>
      </c>
      <c r="M5261">
        <f>Venteo_Controlad_Neuma_in_plan!AU145</f>
        <v>0</v>
      </c>
      <c r="N5261">
        <f>IFERROR(IF(L5261="CO2",M5261,IF(L5261="CH4",M5261*Hoja1!$C$19,BASEDEDATOS!M5261*Hoja1!$C$20)),0)</f>
        <v>0</v>
      </c>
    </row>
    <row r="5262" spans="2:14" x14ac:dyDescent="0.75">
      <c r="B5262" t="s">
        <v>863</v>
      </c>
      <c r="C5262" t="str">
        <f>Hoja1!$C$31</f>
        <v>CRUDO</v>
      </c>
      <c r="D5262" t="s">
        <v>864</v>
      </c>
      <c r="E5262" t="s">
        <v>320</v>
      </c>
      <c r="F5262" t="s">
        <v>853</v>
      </c>
      <c r="L5262" t="s">
        <v>31</v>
      </c>
      <c r="M5262">
        <f>Venteo_Controlad_Neuma_in_plan!AU146</f>
        <v>0</v>
      </c>
      <c r="N5262">
        <f>IFERROR(IF(L5262="CO2",M5262,IF(L5262="CH4",M5262*Hoja1!$C$19,BASEDEDATOS!M5262*Hoja1!$C$20)),0)</f>
        <v>0</v>
      </c>
    </row>
    <row r="5263" spans="2:14" x14ac:dyDescent="0.75">
      <c r="B5263" t="s">
        <v>863</v>
      </c>
      <c r="C5263" t="str">
        <f>Hoja1!$C$31</f>
        <v>CRUDO</v>
      </c>
      <c r="D5263" t="s">
        <v>864</v>
      </c>
      <c r="E5263" t="s">
        <v>320</v>
      </c>
      <c r="F5263" t="s">
        <v>853</v>
      </c>
      <c r="L5263" t="s">
        <v>31</v>
      </c>
      <c r="M5263">
        <f>Venteo_Controlad_Neuma_in_plan!AU147</f>
        <v>0</v>
      </c>
      <c r="N5263">
        <f>IFERROR(IF(L5263="CO2",M5263,IF(L5263="CH4",M5263*Hoja1!$C$19,BASEDEDATOS!M5263*Hoja1!$C$20)),0)</f>
        <v>0</v>
      </c>
    </row>
    <row r="5264" spans="2:14" x14ac:dyDescent="0.75">
      <c r="B5264" t="s">
        <v>863</v>
      </c>
      <c r="C5264" t="str">
        <f>Hoja1!$C$31</f>
        <v>CRUDO</v>
      </c>
      <c r="D5264" t="s">
        <v>864</v>
      </c>
      <c r="E5264" t="s">
        <v>320</v>
      </c>
      <c r="F5264" t="s">
        <v>853</v>
      </c>
      <c r="L5264" t="s">
        <v>31</v>
      </c>
      <c r="M5264">
        <f>Venteo_Controlad_Neuma_in_plan!AU148</f>
        <v>0</v>
      </c>
      <c r="N5264">
        <f>IFERROR(IF(L5264="CO2",M5264,IF(L5264="CH4",M5264*Hoja1!$C$19,BASEDEDATOS!M5264*Hoja1!$C$20)),0)</f>
        <v>0</v>
      </c>
    </row>
    <row r="5265" spans="2:14" x14ac:dyDescent="0.75">
      <c r="B5265" t="s">
        <v>863</v>
      </c>
      <c r="C5265" t="str">
        <f>Hoja1!$C$31</f>
        <v>CRUDO</v>
      </c>
      <c r="D5265" t="s">
        <v>864</v>
      </c>
      <c r="E5265" t="s">
        <v>320</v>
      </c>
      <c r="F5265" t="s">
        <v>853</v>
      </c>
      <c r="L5265" t="s">
        <v>31</v>
      </c>
      <c r="M5265">
        <f>Venteo_Controlad_Neuma_in_plan!AU149</f>
        <v>0</v>
      </c>
      <c r="N5265">
        <f>IFERROR(IF(L5265="CO2",M5265,IF(L5265="CH4",M5265*Hoja1!$C$19,BASEDEDATOS!M5265*Hoja1!$C$20)),0)</f>
        <v>0</v>
      </c>
    </row>
    <row r="5266" spans="2:14" x14ac:dyDescent="0.75">
      <c r="B5266" t="s">
        <v>863</v>
      </c>
      <c r="C5266" t="str">
        <f>Hoja1!$C$31</f>
        <v>CRUDO</v>
      </c>
      <c r="D5266" t="s">
        <v>864</v>
      </c>
      <c r="E5266" t="s">
        <v>320</v>
      </c>
      <c r="F5266" t="s">
        <v>854</v>
      </c>
      <c r="L5266" t="s">
        <v>30</v>
      </c>
      <c r="M5266">
        <f>venteos_bombas_neu_plantas!AL64</f>
        <v>6.6573488782435816E-3</v>
      </c>
      <c r="N5266">
        <f>IFERROR(IF(L5266="CO2",M5266,IF(L5266="CH4",M5266*Hoja1!$C$19,BASEDEDATOS!M5266*Hoja1!$C$20)),0)</f>
        <v>6.6573488782435816E-3</v>
      </c>
    </row>
    <row r="5267" spans="2:14" x14ac:dyDescent="0.75">
      <c r="B5267" t="s">
        <v>863</v>
      </c>
      <c r="C5267" t="str">
        <f>Hoja1!$C$31</f>
        <v>CRUDO</v>
      </c>
      <c r="D5267" t="s">
        <v>864</v>
      </c>
      <c r="E5267" t="s">
        <v>320</v>
      </c>
      <c r="F5267" t="s">
        <v>854</v>
      </c>
      <c r="L5267" t="s">
        <v>30</v>
      </c>
      <c r="M5267">
        <f>venteos_bombas_neu_plantas!AL65</f>
        <v>6.6573488782435816E-3</v>
      </c>
      <c r="N5267">
        <f>IFERROR(IF(L5267="CO2",M5267,IF(L5267="CH4",M5267*Hoja1!$C$19,BASEDEDATOS!M5267*Hoja1!$C$20)),0)</f>
        <v>6.6573488782435816E-3</v>
      </c>
    </row>
    <row r="5268" spans="2:14" x14ac:dyDescent="0.75">
      <c r="B5268" t="s">
        <v>863</v>
      </c>
      <c r="C5268" t="str">
        <f>Hoja1!$C$31</f>
        <v>CRUDO</v>
      </c>
      <c r="D5268" t="s">
        <v>864</v>
      </c>
      <c r="E5268" t="s">
        <v>320</v>
      </c>
      <c r="F5268" t="s">
        <v>854</v>
      </c>
      <c r="L5268" t="s">
        <v>30</v>
      </c>
      <c r="M5268">
        <f>venteos_bombas_neu_plantas!AL66</f>
        <v>1.276416538267896</v>
      </c>
      <c r="N5268">
        <f>IFERROR(IF(L5268="CO2",M5268,IF(L5268="CH4",M5268*Hoja1!$C$19,BASEDEDATOS!M5268*Hoja1!$C$20)),0)</f>
        <v>1.276416538267896</v>
      </c>
    </row>
    <row r="5269" spans="2:14" x14ac:dyDescent="0.75">
      <c r="B5269" t="s">
        <v>863</v>
      </c>
      <c r="C5269" t="str">
        <f>Hoja1!$C$31</f>
        <v>CRUDO</v>
      </c>
      <c r="D5269" t="s">
        <v>864</v>
      </c>
      <c r="E5269" t="s">
        <v>320</v>
      </c>
      <c r="F5269" t="s">
        <v>854</v>
      </c>
      <c r="L5269" t="s">
        <v>30</v>
      </c>
      <c r="M5269">
        <f>venteos_bombas_neu_plantas!AL67</f>
        <v>1.276416538267896</v>
      </c>
      <c r="N5269">
        <f>IFERROR(IF(L5269="CO2",M5269,IF(L5269="CH4",M5269*Hoja1!$C$19,BASEDEDATOS!M5269*Hoja1!$C$20)),0)</f>
        <v>1.276416538267896</v>
      </c>
    </row>
    <row r="5270" spans="2:14" x14ac:dyDescent="0.75">
      <c r="B5270" t="s">
        <v>863</v>
      </c>
      <c r="C5270" t="str">
        <f>Hoja1!$C$31</f>
        <v>CRUDO</v>
      </c>
      <c r="D5270" t="s">
        <v>864</v>
      </c>
      <c r="E5270" t="s">
        <v>320</v>
      </c>
      <c r="F5270" t="s">
        <v>854</v>
      </c>
      <c r="L5270" t="s">
        <v>30</v>
      </c>
      <c r="M5270">
        <f>venteos_bombas_neu_plantas!AL68</f>
        <v>1.276416538267896</v>
      </c>
      <c r="N5270">
        <f>IFERROR(IF(L5270="CO2",M5270,IF(L5270="CH4",M5270*Hoja1!$C$19,BASEDEDATOS!M5270*Hoja1!$C$20)),0)</f>
        <v>1.276416538267896</v>
      </c>
    </row>
    <row r="5271" spans="2:14" x14ac:dyDescent="0.75">
      <c r="B5271" t="s">
        <v>863</v>
      </c>
      <c r="C5271" t="str">
        <f>Hoja1!$C$31</f>
        <v>CRUDO</v>
      </c>
      <c r="D5271" t="s">
        <v>864</v>
      </c>
      <c r="E5271" t="s">
        <v>320</v>
      </c>
      <c r="F5271" t="s">
        <v>854</v>
      </c>
      <c r="L5271" t="s">
        <v>30</v>
      </c>
      <c r="M5271">
        <f>venteos_bombas_neu_plantas!AL69</f>
        <v>1.276416538267896</v>
      </c>
      <c r="N5271">
        <f>IFERROR(IF(L5271="CO2",M5271,IF(L5271="CH4",M5271*Hoja1!$C$19,BASEDEDATOS!M5271*Hoja1!$C$20)),0)</f>
        <v>1.276416538267896</v>
      </c>
    </row>
    <row r="5272" spans="2:14" x14ac:dyDescent="0.75">
      <c r="B5272" t="s">
        <v>863</v>
      </c>
      <c r="C5272" t="str">
        <f>Hoja1!$C$31</f>
        <v>CRUDO</v>
      </c>
      <c r="D5272" t="s">
        <v>864</v>
      </c>
      <c r="E5272" t="s">
        <v>320</v>
      </c>
      <c r="F5272" t="s">
        <v>854</v>
      </c>
      <c r="L5272" t="s">
        <v>30</v>
      </c>
      <c r="M5272">
        <f>venteos_bombas_neu_plantas!AL70</f>
        <v>8.7211270304990898E-3</v>
      </c>
      <c r="N5272">
        <f>IFERROR(IF(L5272="CO2",M5272,IF(L5272="CH4",M5272*Hoja1!$C$19,BASEDEDATOS!M5272*Hoja1!$C$20)),0)</f>
        <v>8.7211270304990898E-3</v>
      </c>
    </row>
    <row r="5273" spans="2:14" x14ac:dyDescent="0.75">
      <c r="B5273" t="s">
        <v>863</v>
      </c>
      <c r="C5273" t="str">
        <f>Hoja1!$C$31</f>
        <v>CRUDO</v>
      </c>
      <c r="D5273" t="s">
        <v>864</v>
      </c>
      <c r="E5273" t="s">
        <v>320</v>
      </c>
      <c r="F5273" t="s">
        <v>854</v>
      </c>
      <c r="L5273" t="s">
        <v>30</v>
      </c>
      <c r="M5273">
        <f>venteos_bombas_neu_plantas!AL71</f>
        <v>8.7211270304990898E-3</v>
      </c>
      <c r="N5273">
        <f>IFERROR(IF(L5273="CO2",M5273,IF(L5273="CH4",M5273*Hoja1!$C$19,BASEDEDATOS!M5273*Hoja1!$C$20)),0)</f>
        <v>8.7211270304990898E-3</v>
      </c>
    </row>
    <row r="5274" spans="2:14" x14ac:dyDescent="0.75">
      <c r="B5274" t="s">
        <v>863</v>
      </c>
      <c r="C5274" t="str">
        <f>Hoja1!$C$31</f>
        <v>CRUDO</v>
      </c>
      <c r="D5274" t="s">
        <v>864</v>
      </c>
      <c r="E5274" t="s">
        <v>320</v>
      </c>
      <c r="F5274" t="s">
        <v>854</v>
      </c>
      <c r="L5274" t="s">
        <v>30</v>
      </c>
      <c r="M5274">
        <f>venteos_bombas_neu_plantas!AL72</f>
        <v>8.7211270304990898E-3</v>
      </c>
      <c r="N5274">
        <f>IFERROR(IF(L5274="CO2",M5274,IF(L5274="CH4",M5274*Hoja1!$C$19,BASEDEDATOS!M5274*Hoja1!$C$20)),0)</f>
        <v>8.7211270304990898E-3</v>
      </c>
    </row>
    <row r="5275" spans="2:14" x14ac:dyDescent="0.75">
      <c r="B5275" t="s">
        <v>863</v>
      </c>
      <c r="C5275" t="str">
        <f>Hoja1!$C$31</f>
        <v>CRUDO</v>
      </c>
      <c r="D5275" t="s">
        <v>864</v>
      </c>
      <c r="E5275" t="s">
        <v>320</v>
      </c>
      <c r="F5275" t="s">
        <v>854</v>
      </c>
      <c r="L5275" t="s">
        <v>30</v>
      </c>
      <c r="M5275">
        <f>venteos_bombas_neu_plantas!AL73</f>
        <v>8.7211270304990898E-3</v>
      </c>
      <c r="N5275">
        <f>IFERROR(IF(L5275="CO2",M5275,IF(L5275="CH4",M5275*Hoja1!$C$19,BASEDEDATOS!M5275*Hoja1!$C$20)),0)</f>
        <v>8.7211270304990898E-3</v>
      </c>
    </row>
    <row r="5276" spans="2:14" x14ac:dyDescent="0.75">
      <c r="B5276" t="s">
        <v>863</v>
      </c>
      <c r="C5276" t="str">
        <f>Hoja1!$C$31</f>
        <v>CRUDO</v>
      </c>
      <c r="D5276" t="s">
        <v>864</v>
      </c>
      <c r="E5276" t="s">
        <v>320</v>
      </c>
      <c r="F5276" t="s">
        <v>854</v>
      </c>
      <c r="L5276" t="s">
        <v>30</v>
      </c>
      <c r="M5276">
        <f>venteos_bombas_neu_plantas!AL74</f>
        <v>0</v>
      </c>
      <c r="N5276">
        <f>IFERROR(IF(L5276="CO2",M5276,IF(L5276="CH4",M5276*Hoja1!$C$19,BASEDEDATOS!M5276*Hoja1!$C$20)),0)</f>
        <v>0</v>
      </c>
    </row>
    <row r="5277" spans="2:14" x14ac:dyDescent="0.75">
      <c r="B5277" t="s">
        <v>863</v>
      </c>
      <c r="C5277" t="str">
        <f>Hoja1!$C$31</f>
        <v>CRUDO</v>
      </c>
      <c r="D5277" t="s">
        <v>864</v>
      </c>
      <c r="E5277" t="s">
        <v>320</v>
      </c>
      <c r="F5277" t="s">
        <v>854</v>
      </c>
      <c r="L5277" t="s">
        <v>30</v>
      </c>
      <c r="M5277">
        <f>venteos_bombas_neu_plantas!AL75</f>
        <v>1.276416538267896</v>
      </c>
      <c r="N5277">
        <f>IFERROR(IF(L5277="CO2",M5277,IF(L5277="CH4",M5277*Hoja1!$C$19,BASEDEDATOS!M5277*Hoja1!$C$20)),0)</f>
        <v>1.276416538267896</v>
      </c>
    </row>
    <row r="5278" spans="2:14" x14ac:dyDescent="0.75">
      <c r="B5278" t="s">
        <v>863</v>
      </c>
      <c r="C5278" t="str">
        <f>Hoja1!$C$31</f>
        <v>CRUDO</v>
      </c>
      <c r="D5278" t="s">
        <v>864</v>
      </c>
      <c r="E5278" t="s">
        <v>320</v>
      </c>
      <c r="F5278" t="s">
        <v>854</v>
      </c>
      <c r="L5278" t="s">
        <v>30</v>
      </c>
      <c r="M5278">
        <f>venteos_bombas_neu_plantas!AL76</f>
        <v>0</v>
      </c>
      <c r="N5278">
        <f>IFERROR(IF(L5278="CO2",M5278,IF(L5278="CH4",M5278*Hoja1!$C$19,BASEDEDATOS!M5278*Hoja1!$C$20)),0)</f>
        <v>0</v>
      </c>
    </row>
    <row r="5279" spans="2:14" x14ac:dyDescent="0.75">
      <c r="B5279" t="s">
        <v>863</v>
      </c>
      <c r="C5279" t="str">
        <f>Hoja1!$C$31</f>
        <v>CRUDO</v>
      </c>
      <c r="D5279" t="s">
        <v>864</v>
      </c>
      <c r="E5279" t="s">
        <v>320</v>
      </c>
      <c r="F5279" t="s">
        <v>854</v>
      </c>
      <c r="L5279" t="s">
        <v>30</v>
      </c>
      <c r="M5279">
        <f>venteos_bombas_neu_plantas!AL77</f>
        <v>0</v>
      </c>
      <c r="N5279">
        <f>IFERROR(IF(L5279="CO2",M5279,IF(L5279="CH4",M5279*Hoja1!$C$19,BASEDEDATOS!M5279*Hoja1!$C$20)),0)</f>
        <v>0</v>
      </c>
    </row>
    <row r="5280" spans="2:14" x14ac:dyDescent="0.75">
      <c r="B5280" t="s">
        <v>863</v>
      </c>
      <c r="C5280" t="str">
        <f>Hoja1!$C$31</f>
        <v>CRUDO</v>
      </c>
      <c r="D5280" t="s">
        <v>864</v>
      </c>
      <c r="E5280" t="s">
        <v>320</v>
      </c>
      <c r="F5280" t="s">
        <v>854</v>
      </c>
      <c r="L5280" t="s">
        <v>30</v>
      </c>
      <c r="M5280">
        <f>venteos_bombas_neu_plantas!AL78</f>
        <v>0</v>
      </c>
      <c r="N5280">
        <f>IFERROR(IF(L5280="CO2",M5280,IF(L5280="CH4",M5280*Hoja1!$C$19,BASEDEDATOS!M5280*Hoja1!$C$20)),0)</f>
        <v>0</v>
      </c>
    </row>
    <row r="5281" spans="2:14" x14ac:dyDescent="0.75">
      <c r="B5281" t="s">
        <v>863</v>
      </c>
      <c r="C5281" t="str">
        <f>Hoja1!$C$31</f>
        <v>CRUDO</v>
      </c>
      <c r="D5281" t="s">
        <v>864</v>
      </c>
      <c r="E5281" t="s">
        <v>320</v>
      </c>
      <c r="F5281" t="s">
        <v>854</v>
      </c>
      <c r="L5281" t="s">
        <v>30</v>
      </c>
      <c r="M5281">
        <f>venteos_bombas_neu_plantas!AL79</f>
        <v>0</v>
      </c>
      <c r="N5281">
        <f>IFERROR(IF(L5281="CO2",M5281,IF(L5281="CH4",M5281*Hoja1!$C$19,BASEDEDATOS!M5281*Hoja1!$C$20)),0)</f>
        <v>0</v>
      </c>
    </row>
    <row r="5282" spans="2:14" x14ac:dyDescent="0.75">
      <c r="B5282" t="s">
        <v>863</v>
      </c>
      <c r="C5282" t="str">
        <f>Hoja1!$C$31</f>
        <v>CRUDO</v>
      </c>
      <c r="D5282" t="s">
        <v>864</v>
      </c>
      <c r="E5282" t="s">
        <v>320</v>
      </c>
      <c r="F5282" t="s">
        <v>854</v>
      </c>
      <c r="L5282" t="s">
        <v>30</v>
      </c>
      <c r="M5282">
        <f>venteos_bombas_neu_plantas!AL80</f>
        <v>0</v>
      </c>
      <c r="N5282">
        <f>IFERROR(IF(L5282="CO2",M5282,IF(L5282="CH4",M5282*Hoja1!$C$19,BASEDEDATOS!M5282*Hoja1!$C$20)),0)</f>
        <v>0</v>
      </c>
    </row>
    <row r="5283" spans="2:14" x14ac:dyDescent="0.75">
      <c r="B5283" t="s">
        <v>863</v>
      </c>
      <c r="C5283" t="str">
        <f>Hoja1!$C$31</f>
        <v>CRUDO</v>
      </c>
      <c r="D5283" t="s">
        <v>864</v>
      </c>
      <c r="E5283" t="s">
        <v>320</v>
      </c>
      <c r="F5283" t="s">
        <v>854</v>
      </c>
      <c r="L5283" t="s">
        <v>30</v>
      </c>
      <c r="M5283">
        <f>venteos_bombas_neu_plantas!AL81</f>
        <v>0</v>
      </c>
      <c r="N5283">
        <f>IFERROR(IF(L5283="CO2",M5283,IF(L5283="CH4",M5283*Hoja1!$C$19,BASEDEDATOS!M5283*Hoja1!$C$20)),0)</f>
        <v>0</v>
      </c>
    </row>
    <row r="5284" spans="2:14" x14ac:dyDescent="0.75">
      <c r="B5284" t="s">
        <v>863</v>
      </c>
      <c r="C5284" t="str">
        <f>Hoja1!$C$31</f>
        <v>CRUDO</v>
      </c>
      <c r="D5284" t="s">
        <v>864</v>
      </c>
      <c r="E5284" t="s">
        <v>320</v>
      </c>
      <c r="F5284" t="s">
        <v>854</v>
      </c>
      <c r="L5284" t="s">
        <v>30</v>
      </c>
      <c r="M5284">
        <f>venteos_bombas_neu_plantas!AL82</f>
        <v>0</v>
      </c>
      <c r="N5284">
        <f>IFERROR(IF(L5284="CO2",M5284,IF(L5284="CH4",M5284*Hoja1!$C$19,BASEDEDATOS!M5284*Hoja1!$C$20)),0)</f>
        <v>0</v>
      </c>
    </row>
    <row r="5285" spans="2:14" x14ac:dyDescent="0.75">
      <c r="B5285" t="s">
        <v>863</v>
      </c>
      <c r="C5285" t="str">
        <f>Hoja1!$C$31</f>
        <v>CRUDO</v>
      </c>
      <c r="D5285" t="s">
        <v>864</v>
      </c>
      <c r="E5285" t="s">
        <v>320</v>
      </c>
      <c r="F5285" t="s">
        <v>854</v>
      </c>
      <c r="L5285" t="s">
        <v>30</v>
      </c>
      <c r="M5285">
        <f>venteos_bombas_neu_plantas!AL83</f>
        <v>0</v>
      </c>
      <c r="N5285">
        <f>IFERROR(IF(L5285="CO2",M5285,IF(L5285="CH4",M5285*Hoja1!$C$19,BASEDEDATOS!M5285*Hoja1!$C$20)),0)</f>
        <v>0</v>
      </c>
    </row>
    <row r="5286" spans="2:14" x14ac:dyDescent="0.75">
      <c r="B5286" t="s">
        <v>863</v>
      </c>
      <c r="C5286" t="str">
        <f>Hoja1!$C$31</f>
        <v>CRUDO</v>
      </c>
      <c r="D5286" t="s">
        <v>864</v>
      </c>
      <c r="E5286" t="s">
        <v>320</v>
      </c>
      <c r="F5286" t="s">
        <v>854</v>
      </c>
      <c r="L5286" t="s">
        <v>30</v>
      </c>
      <c r="M5286">
        <f>venteos_bombas_neu_plantas!AL84</f>
        <v>0</v>
      </c>
      <c r="N5286">
        <f>IFERROR(IF(L5286="CO2",M5286,IF(L5286="CH4",M5286*Hoja1!$C$19,BASEDEDATOS!M5286*Hoja1!$C$20)),0)</f>
        <v>0</v>
      </c>
    </row>
    <row r="5287" spans="2:14" x14ac:dyDescent="0.75">
      <c r="B5287" t="s">
        <v>863</v>
      </c>
      <c r="C5287" t="str">
        <f>Hoja1!$C$31</f>
        <v>CRUDO</v>
      </c>
      <c r="D5287" t="s">
        <v>864</v>
      </c>
      <c r="E5287" t="s">
        <v>320</v>
      </c>
      <c r="F5287" t="s">
        <v>854</v>
      </c>
      <c r="L5287" t="s">
        <v>30</v>
      </c>
      <c r="M5287">
        <f>venteos_bombas_neu_plantas!AL85</f>
        <v>0</v>
      </c>
      <c r="N5287">
        <f>IFERROR(IF(L5287="CO2",M5287,IF(L5287="CH4",M5287*Hoja1!$C$19,BASEDEDATOS!M5287*Hoja1!$C$20)),0)</f>
        <v>0</v>
      </c>
    </row>
    <row r="5288" spans="2:14" x14ac:dyDescent="0.75">
      <c r="B5288" t="s">
        <v>863</v>
      </c>
      <c r="C5288" t="str">
        <f>Hoja1!$C$31</f>
        <v>CRUDO</v>
      </c>
      <c r="D5288" t="s">
        <v>864</v>
      </c>
      <c r="E5288" t="s">
        <v>320</v>
      </c>
      <c r="F5288" t="s">
        <v>854</v>
      </c>
      <c r="L5288" t="s">
        <v>30</v>
      </c>
      <c r="M5288">
        <f>venteos_bombas_neu_plantas!AL86</f>
        <v>0</v>
      </c>
      <c r="N5288">
        <f>IFERROR(IF(L5288="CO2",M5288,IF(L5288="CH4",M5288*Hoja1!$C$19,BASEDEDATOS!M5288*Hoja1!$C$20)),0)</f>
        <v>0</v>
      </c>
    </row>
    <row r="5289" spans="2:14" x14ac:dyDescent="0.75">
      <c r="B5289" t="s">
        <v>863</v>
      </c>
      <c r="C5289" t="str">
        <f>Hoja1!$C$31</f>
        <v>CRUDO</v>
      </c>
      <c r="D5289" t="s">
        <v>864</v>
      </c>
      <c r="E5289" t="s">
        <v>320</v>
      </c>
      <c r="F5289" t="s">
        <v>854</v>
      </c>
      <c r="L5289" t="s">
        <v>30</v>
      </c>
      <c r="M5289">
        <f>venteos_bombas_neu_plantas!AL87</f>
        <v>0</v>
      </c>
      <c r="N5289">
        <f>IFERROR(IF(L5289="CO2",M5289,IF(L5289="CH4",M5289*Hoja1!$C$19,BASEDEDATOS!M5289*Hoja1!$C$20)),0)</f>
        <v>0</v>
      </c>
    </row>
    <row r="5290" spans="2:14" x14ac:dyDescent="0.75">
      <c r="B5290" t="s">
        <v>863</v>
      </c>
      <c r="C5290" t="str">
        <f>Hoja1!$C$31</f>
        <v>CRUDO</v>
      </c>
      <c r="D5290" t="s">
        <v>864</v>
      </c>
      <c r="E5290" t="s">
        <v>320</v>
      </c>
      <c r="F5290" t="s">
        <v>854</v>
      </c>
      <c r="L5290" t="s">
        <v>30</v>
      </c>
      <c r="M5290">
        <f>venteos_bombas_neu_plantas!AL88</f>
        <v>0</v>
      </c>
      <c r="N5290">
        <f>IFERROR(IF(L5290="CO2",M5290,IF(L5290="CH4",M5290*Hoja1!$C$19,BASEDEDATOS!M5290*Hoja1!$C$20)),0)</f>
        <v>0</v>
      </c>
    </row>
    <row r="5291" spans="2:14" x14ac:dyDescent="0.75">
      <c r="B5291" t="s">
        <v>863</v>
      </c>
      <c r="C5291" t="str">
        <f>Hoja1!$C$31</f>
        <v>CRUDO</v>
      </c>
      <c r="D5291" t="s">
        <v>864</v>
      </c>
      <c r="E5291" t="s">
        <v>320</v>
      </c>
      <c r="F5291" t="s">
        <v>854</v>
      </c>
      <c r="L5291" t="s">
        <v>30</v>
      </c>
      <c r="M5291">
        <f>venteos_bombas_neu_plantas!AL89</f>
        <v>0</v>
      </c>
      <c r="N5291">
        <f>IFERROR(IF(L5291="CO2",M5291,IF(L5291="CH4",M5291*Hoja1!$C$19,BASEDEDATOS!M5291*Hoja1!$C$20)),0)</f>
        <v>0</v>
      </c>
    </row>
    <row r="5292" spans="2:14" x14ac:dyDescent="0.75">
      <c r="B5292" t="s">
        <v>863</v>
      </c>
      <c r="C5292" t="str">
        <f>Hoja1!$C$31</f>
        <v>CRUDO</v>
      </c>
      <c r="D5292" t="s">
        <v>864</v>
      </c>
      <c r="E5292" t="s">
        <v>320</v>
      </c>
      <c r="F5292" t="s">
        <v>854</v>
      </c>
      <c r="L5292" t="s">
        <v>30</v>
      </c>
      <c r="M5292">
        <f>venteos_bombas_neu_plantas!AL90</f>
        <v>0</v>
      </c>
      <c r="N5292">
        <f>IFERROR(IF(L5292="CO2",M5292,IF(L5292="CH4",M5292*Hoja1!$C$19,BASEDEDATOS!M5292*Hoja1!$C$20)),0)</f>
        <v>0</v>
      </c>
    </row>
    <row r="5293" spans="2:14" x14ac:dyDescent="0.75">
      <c r="B5293" t="s">
        <v>863</v>
      </c>
      <c r="C5293" t="str">
        <f>Hoja1!$C$31</f>
        <v>CRUDO</v>
      </c>
      <c r="D5293" t="s">
        <v>864</v>
      </c>
      <c r="E5293" t="s">
        <v>320</v>
      </c>
      <c r="F5293" t="s">
        <v>854</v>
      </c>
      <c r="L5293" t="s">
        <v>30</v>
      </c>
      <c r="M5293">
        <f>venteos_bombas_neu_plantas!AL91</f>
        <v>0</v>
      </c>
      <c r="N5293">
        <f>IFERROR(IF(L5293="CO2",M5293,IF(L5293="CH4",M5293*Hoja1!$C$19,BASEDEDATOS!M5293*Hoja1!$C$20)),0)</f>
        <v>0</v>
      </c>
    </row>
    <row r="5294" spans="2:14" x14ac:dyDescent="0.75">
      <c r="B5294" t="s">
        <v>863</v>
      </c>
      <c r="C5294" t="str">
        <f>Hoja1!$C$31</f>
        <v>CRUDO</v>
      </c>
      <c r="D5294" t="s">
        <v>864</v>
      </c>
      <c r="E5294" t="s">
        <v>320</v>
      </c>
      <c r="F5294" t="s">
        <v>854</v>
      </c>
      <c r="L5294" t="s">
        <v>30</v>
      </c>
      <c r="M5294">
        <f>venteos_bombas_neu_plantas!AL92</f>
        <v>0</v>
      </c>
      <c r="N5294">
        <f>IFERROR(IF(L5294="CO2",M5294,IF(L5294="CH4",M5294*Hoja1!$C$19,BASEDEDATOS!M5294*Hoja1!$C$20)),0)</f>
        <v>0</v>
      </c>
    </row>
    <row r="5295" spans="2:14" x14ac:dyDescent="0.75">
      <c r="B5295" t="s">
        <v>863</v>
      </c>
      <c r="C5295" t="str">
        <f>Hoja1!$C$31</f>
        <v>CRUDO</v>
      </c>
      <c r="D5295" t="s">
        <v>864</v>
      </c>
      <c r="E5295" t="s">
        <v>320</v>
      </c>
      <c r="F5295" t="s">
        <v>854</v>
      </c>
      <c r="L5295" t="s">
        <v>30</v>
      </c>
      <c r="M5295">
        <f>venteos_bombas_neu_plantas!AL93</f>
        <v>0</v>
      </c>
      <c r="N5295">
        <f>IFERROR(IF(L5295="CO2",M5295,IF(L5295="CH4",M5295*Hoja1!$C$19,BASEDEDATOS!M5295*Hoja1!$C$20)),0)</f>
        <v>0</v>
      </c>
    </row>
    <row r="5296" spans="2:14" x14ac:dyDescent="0.75">
      <c r="B5296" t="s">
        <v>863</v>
      </c>
      <c r="C5296" t="str">
        <f>Hoja1!$C$31</f>
        <v>CRUDO</v>
      </c>
      <c r="D5296" t="s">
        <v>864</v>
      </c>
      <c r="E5296" t="s">
        <v>320</v>
      </c>
      <c r="F5296" t="s">
        <v>854</v>
      </c>
      <c r="L5296" t="s">
        <v>30</v>
      </c>
      <c r="M5296">
        <f>venteos_bombas_neu_plantas!AL94</f>
        <v>0</v>
      </c>
      <c r="N5296">
        <f>IFERROR(IF(L5296="CO2",M5296,IF(L5296="CH4",M5296*Hoja1!$C$19,BASEDEDATOS!M5296*Hoja1!$C$20)),0)</f>
        <v>0</v>
      </c>
    </row>
    <row r="5297" spans="2:14" x14ac:dyDescent="0.75">
      <c r="B5297" t="s">
        <v>863</v>
      </c>
      <c r="C5297" t="str">
        <f>Hoja1!$C$31</f>
        <v>CRUDO</v>
      </c>
      <c r="D5297" t="s">
        <v>864</v>
      </c>
      <c r="E5297" t="s">
        <v>320</v>
      </c>
      <c r="F5297" t="s">
        <v>854</v>
      </c>
      <c r="L5297" t="s">
        <v>30</v>
      </c>
      <c r="M5297">
        <f>venteos_bombas_neu_plantas!AL95</f>
        <v>0</v>
      </c>
      <c r="N5297">
        <f>IFERROR(IF(L5297="CO2",M5297,IF(L5297="CH4",M5297*Hoja1!$C$19,BASEDEDATOS!M5297*Hoja1!$C$20)),0)</f>
        <v>0</v>
      </c>
    </row>
    <row r="5298" spans="2:14" x14ac:dyDescent="0.75">
      <c r="B5298" t="s">
        <v>863</v>
      </c>
      <c r="C5298" t="str">
        <f>Hoja1!$C$31</f>
        <v>CRUDO</v>
      </c>
      <c r="D5298" t="s">
        <v>864</v>
      </c>
      <c r="E5298" t="s">
        <v>320</v>
      </c>
      <c r="F5298" t="s">
        <v>854</v>
      </c>
      <c r="L5298" t="s">
        <v>30</v>
      </c>
      <c r="M5298">
        <f>venteos_bombas_neu_plantas!AL96</f>
        <v>0</v>
      </c>
      <c r="N5298">
        <f>IFERROR(IF(L5298="CO2",M5298,IF(L5298="CH4",M5298*Hoja1!$C$19,BASEDEDATOS!M5298*Hoja1!$C$20)),0)</f>
        <v>0</v>
      </c>
    </row>
    <row r="5299" spans="2:14" x14ac:dyDescent="0.75">
      <c r="B5299" t="s">
        <v>863</v>
      </c>
      <c r="C5299" t="str">
        <f>Hoja1!$C$31</f>
        <v>CRUDO</v>
      </c>
      <c r="D5299" t="s">
        <v>864</v>
      </c>
      <c r="E5299" t="s">
        <v>320</v>
      </c>
      <c r="F5299" t="s">
        <v>854</v>
      </c>
      <c r="L5299" t="s">
        <v>30</v>
      </c>
      <c r="M5299">
        <f>venteos_bombas_neu_plantas!AL97</f>
        <v>0</v>
      </c>
      <c r="N5299">
        <f>IFERROR(IF(L5299="CO2",M5299,IF(L5299="CH4",M5299*Hoja1!$C$19,BASEDEDATOS!M5299*Hoja1!$C$20)),0)</f>
        <v>0</v>
      </c>
    </row>
    <row r="5300" spans="2:14" x14ac:dyDescent="0.75">
      <c r="B5300" t="s">
        <v>863</v>
      </c>
      <c r="C5300" t="str">
        <f>Hoja1!$C$31</f>
        <v>CRUDO</v>
      </c>
      <c r="D5300" t="s">
        <v>864</v>
      </c>
      <c r="E5300" t="s">
        <v>320</v>
      </c>
      <c r="F5300" t="s">
        <v>854</v>
      </c>
      <c r="L5300" t="s">
        <v>30</v>
      </c>
      <c r="M5300">
        <f>venteos_bombas_neu_plantas!AL98</f>
        <v>0</v>
      </c>
      <c r="N5300">
        <f>IFERROR(IF(L5300="CO2",M5300,IF(L5300="CH4",M5300*Hoja1!$C$19,BASEDEDATOS!M5300*Hoja1!$C$20)),0)</f>
        <v>0</v>
      </c>
    </row>
    <row r="5301" spans="2:14" x14ac:dyDescent="0.75">
      <c r="B5301" t="s">
        <v>863</v>
      </c>
      <c r="C5301" t="str">
        <f>Hoja1!$C$31</f>
        <v>CRUDO</v>
      </c>
      <c r="D5301" t="s">
        <v>864</v>
      </c>
      <c r="E5301" t="s">
        <v>320</v>
      </c>
      <c r="F5301" t="s">
        <v>854</v>
      </c>
      <c r="L5301" t="s">
        <v>30</v>
      </c>
      <c r="M5301">
        <f>venteos_bombas_neu_plantas!AL99</f>
        <v>0</v>
      </c>
      <c r="N5301">
        <f>IFERROR(IF(L5301="CO2",M5301,IF(L5301="CH4",M5301*Hoja1!$C$19,BASEDEDATOS!M5301*Hoja1!$C$20)),0)</f>
        <v>0</v>
      </c>
    </row>
    <row r="5302" spans="2:14" x14ac:dyDescent="0.75">
      <c r="B5302" t="s">
        <v>863</v>
      </c>
      <c r="C5302" t="str">
        <f>Hoja1!$C$31</f>
        <v>CRUDO</v>
      </c>
      <c r="D5302" t="s">
        <v>864</v>
      </c>
      <c r="E5302" t="s">
        <v>320</v>
      </c>
      <c r="F5302" t="s">
        <v>854</v>
      </c>
      <c r="L5302" t="s">
        <v>30</v>
      </c>
      <c r="M5302">
        <f>venteos_bombas_neu_plantas!AL100</f>
        <v>0</v>
      </c>
      <c r="N5302">
        <f>IFERROR(IF(L5302="CO2",M5302,IF(L5302="CH4",M5302*Hoja1!$C$19,BASEDEDATOS!M5302*Hoja1!$C$20)),0)</f>
        <v>0</v>
      </c>
    </row>
    <row r="5303" spans="2:14" x14ac:dyDescent="0.75">
      <c r="B5303" t="s">
        <v>863</v>
      </c>
      <c r="C5303" t="str">
        <f>Hoja1!$C$31</f>
        <v>CRUDO</v>
      </c>
      <c r="D5303" t="s">
        <v>864</v>
      </c>
      <c r="E5303" t="s">
        <v>320</v>
      </c>
      <c r="F5303" t="s">
        <v>854</v>
      </c>
      <c r="L5303" t="s">
        <v>30</v>
      </c>
      <c r="M5303">
        <f>venteos_bombas_neu_plantas!AL101</f>
        <v>0</v>
      </c>
      <c r="N5303">
        <f>IFERROR(IF(L5303="CO2",M5303,IF(L5303="CH4",M5303*Hoja1!$C$19,BASEDEDATOS!M5303*Hoja1!$C$20)),0)</f>
        <v>0</v>
      </c>
    </row>
    <row r="5304" spans="2:14" x14ac:dyDescent="0.75">
      <c r="B5304" t="s">
        <v>863</v>
      </c>
      <c r="C5304" t="str">
        <f>Hoja1!$C$31</f>
        <v>CRUDO</v>
      </c>
      <c r="D5304" t="s">
        <v>864</v>
      </c>
      <c r="E5304" t="s">
        <v>320</v>
      </c>
      <c r="F5304" t="s">
        <v>854</v>
      </c>
      <c r="L5304" t="s">
        <v>30</v>
      </c>
      <c r="M5304">
        <f>venteos_bombas_neu_plantas!AL102</f>
        <v>0</v>
      </c>
      <c r="N5304">
        <f>IFERROR(IF(L5304="CO2",M5304,IF(L5304="CH4",M5304*Hoja1!$C$19,BASEDEDATOS!M5304*Hoja1!$C$20)),0)</f>
        <v>0</v>
      </c>
    </row>
    <row r="5305" spans="2:14" x14ac:dyDescent="0.75">
      <c r="B5305" t="s">
        <v>863</v>
      </c>
      <c r="C5305" t="str">
        <f>Hoja1!$C$31</f>
        <v>CRUDO</v>
      </c>
      <c r="D5305" t="s">
        <v>864</v>
      </c>
      <c r="E5305" t="s">
        <v>320</v>
      </c>
      <c r="F5305" t="s">
        <v>854</v>
      </c>
      <c r="L5305" t="s">
        <v>30</v>
      </c>
      <c r="M5305">
        <f>venteos_bombas_neu_plantas!AL103</f>
        <v>0</v>
      </c>
      <c r="N5305">
        <f>IFERROR(IF(L5305="CO2",M5305,IF(L5305="CH4",M5305*Hoja1!$C$19,BASEDEDATOS!M5305*Hoja1!$C$20)),0)</f>
        <v>0</v>
      </c>
    </row>
    <row r="5306" spans="2:14" x14ac:dyDescent="0.75">
      <c r="B5306" t="s">
        <v>863</v>
      </c>
      <c r="C5306" t="str">
        <f>Hoja1!$C$31</f>
        <v>CRUDO</v>
      </c>
      <c r="D5306" t="s">
        <v>864</v>
      </c>
      <c r="E5306" t="s">
        <v>320</v>
      </c>
      <c r="F5306" t="s">
        <v>854</v>
      </c>
      <c r="L5306" t="s">
        <v>30</v>
      </c>
      <c r="M5306">
        <f>venteos_bombas_neu_plantas!AL104</f>
        <v>0</v>
      </c>
      <c r="N5306">
        <f>IFERROR(IF(L5306="CO2",M5306,IF(L5306="CH4",M5306*Hoja1!$C$19,BASEDEDATOS!M5306*Hoja1!$C$20)),0)</f>
        <v>0</v>
      </c>
    </row>
    <row r="5307" spans="2:14" x14ac:dyDescent="0.75">
      <c r="B5307" t="s">
        <v>863</v>
      </c>
      <c r="C5307" t="str">
        <f>Hoja1!$C$31</f>
        <v>CRUDO</v>
      </c>
      <c r="D5307" t="s">
        <v>864</v>
      </c>
      <c r="E5307" t="s">
        <v>320</v>
      </c>
      <c r="F5307" t="s">
        <v>854</v>
      </c>
      <c r="L5307" t="s">
        <v>30</v>
      </c>
      <c r="M5307">
        <f>venteos_bombas_neu_plantas!AL105</f>
        <v>0</v>
      </c>
      <c r="N5307">
        <f>IFERROR(IF(L5307="CO2",M5307,IF(L5307="CH4",M5307*Hoja1!$C$19,BASEDEDATOS!M5307*Hoja1!$C$20)),0)</f>
        <v>0</v>
      </c>
    </row>
    <row r="5308" spans="2:14" x14ac:dyDescent="0.75">
      <c r="B5308" t="s">
        <v>863</v>
      </c>
      <c r="C5308" t="str">
        <f>Hoja1!$C$31</f>
        <v>CRUDO</v>
      </c>
      <c r="D5308" t="s">
        <v>864</v>
      </c>
      <c r="E5308" t="s">
        <v>320</v>
      </c>
      <c r="F5308" t="s">
        <v>854</v>
      </c>
      <c r="L5308" t="s">
        <v>30</v>
      </c>
      <c r="M5308">
        <f>venteos_bombas_neu_plantas!AL106</f>
        <v>0</v>
      </c>
      <c r="N5308">
        <f>IFERROR(IF(L5308="CO2",M5308,IF(L5308="CH4",M5308*Hoja1!$C$19,BASEDEDATOS!M5308*Hoja1!$C$20)),0)</f>
        <v>0</v>
      </c>
    </row>
    <row r="5309" spans="2:14" x14ac:dyDescent="0.75">
      <c r="B5309" t="s">
        <v>863</v>
      </c>
      <c r="C5309" t="str">
        <f>Hoja1!$C$31</f>
        <v>CRUDO</v>
      </c>
      <c r="D5309" t="s">
        <v>864</v>
      </c>
      <c r="E5309" t="s">
        <v>320</v>
      </c>
      <c r="F5309" t="s">
        <v>854</v>
      </c>
      <c r="L5309" t="s">
        <v>30</v>
      </c>
      <c r="M5309">
        <f>venteos_bombas_neu_plantas!AL107</f>
        <v>0</v>
      </c>
      <c r="N5309">
        <f>IFERROR(IF(L5309="CO2",M5309,IF(L5309="CH4",M5309*Hoja1!$C$19,BASEDEDATOS!M5309*Hoja1!$C$20)),0)</f>
        <v>0</v>
      </c>
    </row>
    <row r="5310" spans="2:14" x14ac:dyDescent="0.75">
      <c r="B5310" t="s">
        <v>863</v>
      </c>
      <c r="C5310" t="str">
        <f>Hoja1!$C$31</f>
        <v>CRUDO</v>
      </c>
      <c r="D5310" t="s">
        <v>864</v>
      </c>
      <c r="E5310" t="s">
        <v>320</v>
      </c>
      <c r="F5310" t="s">
        <v>854</v>
      </c>
      <c r="L5310" t="s">
        <v>30</v>
      </c>
      <c r="M5310">
        <f>venteos_bombas_neu_plantas!AL108</f>
        <v>0</v>
      </c>
      <c r="N5310">
        <f>IFERROR(IF(L5310="CO2",M5310,IF(L5310="CH4",M5310*Hoja1!$C$19,BASEDEDATOS!M5310*Hoja1!$C$20)),0)</f>
        <v>0</v>
      </c>
    </row>
    <row r="5311" spans="2:14" x14ac:dyDescent="0.75">
      <c r="B5311" t="s">
        <v>863</v>
      </c>
      <c r="C5311" t="str">
        <f>Hoja1!$C$31</f>
        <v>CRUDO</v>
      </c>
      <c r="D5311" t="s">
        <v>864</v>
      </c>
      <c r="E5311" t="s">
        <v>320</v>
      </c>
      <c r="F5311" t="s">
        <v>854</v>
      </c>
      <c r="L5311" t="s">
        <v>30</v>
      </c>
      <c r="M5311">
        <f>venteos_bombas_neu_plantas!AL109</f>
        <v>0</v>
      </c>
      <c r="N5311">
        <f>IFERROR(IF(L5311="CO2",M5311,IF(L5311="CH4",M5311*Hoja1!$C$19,BASEDEDATOS!M5311*Hoja1!$C$20)),0)</f>
        <v>0</v>
      </c>
    </row>
    <row r="5312" spans="2:14" x14ac:dyDescent="0.75">
      <c r="B5312" t="s">
        <v>863</v>
      </c>
      <c r="C5312" t="str">
        <f>Hoja1!$C$31</f>
        <v>CRUDO</v>
      </c>
      <c r="D5312" t="s">
        <v>864</v>
      </c>
      <c r="E5312" t="s">
        <v>320</v>
      </c>
      <c r="F5312" t="s">
        <v>854</v>
      </c>
      <c r="L5312" t="s">
        <v>30</v>
      </c>
      <c r="M5312">
        <f>venteos_bombas_neu_plantas!AL110</f>
        <v>0</v>
      </c>
      <c r="N5312">
        <f>IFERROR(IF(L5312="CO2",M5312,IF(L5312="CH4",M5312*Hoja1!$C$19,BASEDEDATOS!M5312*Hoja1!$C$20)),0)</f>
        <v>0</v>
      </c>
    </row>
    <row r="5313" spans="2:14" x14ac:dyDescent="0.75">
      <c r="B5313" t="s">
        <v>863</v>
      </c>
      <c r="C5313" t="str">
        <f>Hoja1!$C$31</f>
        <v>CRUDO</v>
      </c>
      <c r="D5313" t="s">
        <v>864</v>
      </c>
      <c r="E5313" t="s">
        <v>320</v>
      </c>
      <c r="F5313" t="s">
        <v>854</v>
      </c>
      <c r="L5313" t="s">
        <v>30</v>
      </c>
      <c r="M5313">
        <f>venteos_bombas_neu_plantas!AL111</f>
        <v>0</v>
      </c>
      <c r="N5313">
        <f>IFERROR(IF(L5313="CO2",M5313,IF(L5313="CH4",M5313*Hoja1!$C$19,BASEDEDATOS!M5313*Hoja1!$C$20)),0)</f>
        <v>0</v>
      </c>
    </row>
    <row r="5314" spans="2:14" x14ac:dyDescent="0.75">
      <c r="B5314" t="s">
        <v>863</v>
      </c>
      <c r="C5314" t="str">
        <f>Hoja1!$C$31</f>
        <v>CRUDO</v>
      </c>
      <c r="D5314" t="s">
        <v>864</v>
      </c>
      <c r="E5314" t="s">
        <v>320</v>
      </c>
      <c r="F5314" t="s">
        <v>854</v>
      </c>
      <c r="L5314" t="s">
        <v>30</v>
      </c>
      <c r="M5314">
        <f>venteos_bombas_neu_plantas!AL112</f>
        <v>0</v>
      </c>
      <c r="N5314">
        <f>IFERROR(IF(L5314="CO2",M5314,IF(L5314="CH4",M5314*Hoja1!$C$19,BASEDEDATOS!M5314*Hoja1!$C$20)),0)</f>
        <v>0</v>
      </c>
    </row>
    <row r="5315" spans="2:14" x14ac:dyDescent="0.75">
      <c r="B5315" t="s">
        <v>863</v>
      </c>
      <c r="C5315" t="str">
        <f>Hoja1!$C$31</f>
        <v>CRUDO</v>
      </c>
      <c r="D5315" t="s">
        <v>864</v>
      </c>
      <c r="E5315" t="s">
        <v>320</v>
      </c>
      <c r="F5315" t="s">
        <v>854</v>
      </c>
      <c r="L5315" t="s">
        <v>30</v>
      </c>
      <c r="M5315">
        <f>venteos_bombas_neu_plantas!AL113</f>
        <v>0</v>
      </c>
      <c r="N5315">
        <f>IFERROR(IF(L5315="CO2",M5315,IF(L5315="CH4",M5315*Hoja1!$C$19,BASEDEDATOS!M5315*Hoja1!$C$20)),0)</f>
        <v>0</v>
      </c>
    </row>
    <row r="5316" spans="2:14" x14ac:dyDescent="0.75">
      <c r="B5316" t="s">
        <v>863</v>
      </c>
      <c r="C5316" t="str">
        <f>Hoja1!$C$31</f>
        <v>CRUDO</v>
      </c>
      <c r="D5316" t="s">
        <v>864</v>
      </c>
      <c r="E5316" t="s">
        <v>320</v>
      </c>
      <c r="F5316" t="s">
        <v>854</v>
      </c>
      <c r="L5316" t="s">
        <v>30</v>
      </c>
      <c r="M5316">
        <f>venteos_bombas_neu_plantas!AL114</f>
        <v>0</v>
      </c>
      <c r="N5316">
        <f>IFERROR(IF(L5316="CO2",M5316,IF(L5316="CH4",M5316*Hoja1!$C$19,BASEDEDATOS!M5316*Hoja1!$C$20)),0)</f>
        <v>0</v>
      </c>
    </row>
    <row r="5317" spans="2:14" x14ac:dyDescent="0.75">
      <c r="B5317" t="s">
        <v>863</v>
      </c>
      <c r="C5317" t="str">
        <f>Hoja1!$C$31</f>
        <v>CRUDO</v>
      </c>
      <c r="D5317" t="s">
        <v>864</v>
      </c>
      <c r="E5317" t="s">
        <v>320</v>
      </c>
      <c r="F5317" t="s">
        <v>854</v>
      </c>
      <c r="L5317" t="s">
        <v>30</v>
      </c>
      <c r="M5317">
        <f>venteos_bombas_neu_plantas!AL115</f>
        <v>0</v>
      </c>
      <c r="N5317">
        <f>IFERROR(IF(L5317="CO2",M5317,IF(L5317="CH4",M5317*Hoja1!$C$19,BASEDEDATOS!M5317*Hoja1!$C$20)),0)</f>
        <v>0</v>
      </c>
    </row>
    <row r="5318" spans="2:14" x14ac:dyDescent="0.75">
      <c r="B5318" t="s">
        <v>863</v>
      </c>
      <c r="C5318" t="str">
        <f>Hoja1!$C$31</f>
        <v>CRUDO</v>
      </c>
      <c r="D5318" t="s">
        <v>864</v>
      </c>
      <c r="E5318" t="s">
        <v>320</v>
      </c>
      <c r="F5318" t="s">
        <v>854</v>
      </c>
      <c r="L5318" t="s">
        <v>30</v>
      </c>
      <c r="M5318">
        <f>venteos_bombas_neu_plantas!AL116</f>
        <v>0</v>
      </c>
      <c r="N5318">
        <f>IFERROR(IF(L5318="CO2",M5318,IF(L5318="CH4",M5318*Hoja1!$C$19,BASEDEDATOS!M5318*Hoja1!$C$20)),0)</f>
        <v>0</v>
      </c>
    </row>
    <row r="5319" spans="2:14" x14ac:dyDescent="0.75">
      <c r="B5319" t="s">
        <v>863</v>
      </c>
      <c r="C5319" t="str">
        <f>Hoja1!$C$31</f>
        <v>CRUDO</v>
      </c>
      <c r="D5319" t="s">
        <v>864</v>
      </c>
      <c r="E5319" t="s">
        <v>320</v>
      </c>
      <c r="F5319" t="s">
        <v>854</v>
      </c>
      <c r="L5319" t="s">
        <v>30</v>
      </c>
      <c r="M5319">
        <f>venteos_bombas_neu_plantas!AL117</f>
        <v>0</v>
      </c>
      <c r="N5319">
        <f>IFERROR(IF(L5319="CO2",M5319,IF(L5319="CH4",M5319*Hoja1!$C$19,BASEDEDATOS!M5319*Hoja1!$C$20)),0)</f>
        <v>0</v>
      </c>
    </row>
    <row r="5320" spans="2:14" x14ac:dyDescent="0.75">
      <c r="B5320" t="s">
        <v>863</v>
      </c>
      <c r="C5320" t="str">
        <f>Hoja1!$C$31</f>
        <v>CRUDO</v>
      </c>
      <c r="D5320" t="s">
        <v>864</v>
      </c>
      <c r="E5320" t="s">
        <v>320</v>
      </c>
      <c r="F5320" t="s">
        <v>854</v>
      </c>
      <c r="L5320" t="s">
        <v>30</v>
      </c>
      <c r="M5320">
        <f>venteos_bombas_neu_plantas!AL118</f>
        <v>0</v>
      </c>
      <c r="N5320">
        <f>IFERROR(IF(L5320="CO2",M5320,IF(L5320="CH4",M5320*Hoja1!$C$19,BASEDEDATOS!M5320*Hoja1!$C$20)),0)</f>
        <v>0</v>
      </c>
    </row>
    <row r="5321" spans="2:14" x14ac:dyDescent="0.75">
      <c r="B5321" t="s">
        <v>863</v>
      </c>
      <c r="C5321" t="str">
        <f>Hoja1!$C$31</f>
        <v>CRUDO</v>
      </c>
      <c r="D5321" t="s">
        <v>864</v>
      </c>
      <c r="E5321" t="s">
        <v>320</v>
      </c>
      <c r="F5321" t="s">
        <v>854</v>
      </c>
      <c r="L5321" t="s">
        <v>30</v>
      </c>
      <c r="M5321">
        <f>venteos_bombas_neu_plantas!AL119</f>
        <v>0</v>
      </c>
      <c r="N5321">
        <f>IFERROR(IF(L5321="CO2",M5321,IF(L5321="CH4",M5321*Hoja1!$C$19,BASEDEDATOS!M5321*Hoja1!$C$20)),0)</f>
        <v>0</v>
      </c>
    </row>
    <row r="5322" spans="2:14" x14ac:dyDescent="0.75">
      <c r="B5322" t="s">
        <v>863</v>
      </c>
      <c r="C5322" t="str">
        <f>Hoja1!$C$31</f>
        <v>CRUDO</v>
      </c>
      <c r="D5322" t="s">
        <v>864</v>
      </c>
      <c r="E5322" t="s">
        <v>320</v>
      </c>
      <c r="F5322" t="s">
        <v>854</v>
      </c>
      <c r="L5322" t="s">
        <v>30</v>
      </c>
      <c r="M5322">
        <f>venteos_bombas_neu_plantas!AL120</f>
        <v>0</v>
      </c>
      <c r="N5322">
        <f>IFERROR(IF(L5322="CO2",M5322,IF(L5322="CH4",M5322*Hoja1!$C$19,BASEDEDATOS!M5322*Hoja1!$C$20)),0)</f>
        <v>0</v>
      </c>
    </row>
    <row r="5323" spans="2:14" x14ac:dyDescent="0.75">
      <c r="B5323" t="s">
        <v>863</v>
      </c>
      <c r="C5323" t="str">
        <f>Hoja1!$C$31</f>
        <v>CRUDO</v>
      </c>
      <c r="D5323" t="s">
        <v>864</v>
      </c>
      <c r="E5323" t="s">
        <v>320</v>
      </c>
      <c r="F5323" t="s">
        <v>854</v>
      </c>
      <c r="L5323" t="s">
        <v>30</v>
      </c>
      <c r="M5323">
        <f>venteos_bombas_neu_plantas!AL121</f>
        <v>0</v>
      </c>
      <c r="N5323">
        <f>IFERROR(IF(L5323="CO2",M5323,IF(L5323="CH4",M5323*Hoja1!$C$19,BASEDEDATOS!M5323*Hoja1!$C$20)),0)</f>
        <v>0</v>
      </c>
    </row>
    <row r="5324" spans="2:14" x14ac:dyDescent="0.75">
      <c r="B5324" t="s">
        <v>863</v>
      </c>
      <c r="C5324" t="str">
        <f>Hoja1!$C$31</f>
        <v>CRUDO</v>
      </c>
      <c r="D5324" t="s">
        <v>864</v>
      </c>
      <c r="E5324" t="s">
        <v>320</v>
      </c>
      <c r="F5324" t="s">
        <v>854</v>
      </c>
      <c r="L5324" t="s">
        <v>30</v>
      </c>
      <c r="M5324">
        <f>venteos_bombas_neu_plantas!AL122</f>
        <v>0</v>
      </c>
      <c r="N5324">
        <f>IFERROR(IF(L5324="CO2",M5324,IF(L5324="CH4",M5324*Hoja1!$C$19,BASEDEDATOS!M5324*Hoja1!$C$20)),0)</f>
        <v>0</v>
      </c>
    </row>
    <row r="5325" spans="2:14" x14ac:dyDescent="0.75">
      <c r="B5325" t="s">
        <v>863</v>
      </c>
      <c r="C5325" t="str">
        <f>Hoja1!$C$31</f>
        <v>CRUDO</v>
      </c>
      <c r="D5325" t="s">
        <v>864</v>
      </c>
      <c r="E5325" t="s">
        <v>320</v>
      </c>
      <c r="F5325" t="s">
        <v>854</v>
      </c>
      <c r="L5325" t="s">
        <v>30</v>
      </c>
      <c r="M5325">
        <f>venteos_bombas_neu_plantas!AL123</f>
        <v>0</v>
      </c>
      <c r="N5325">
        <f>IFERROR(IF(L5325="CO2",M5325,IF(L5325="CH4",M5325*Hoja1!$C$19,BASEDEDATOS!M5325*Hoja1!$C$20)),0)</f>
        <v>0</v>
      </c>
    </row>
    <row r="5326" spans="2:14" x14ac:dyDescent="0.75">
      <c r="B5326" t="s">
        <v>863</v>
      </c>
      <c r="C5326" t="str">
        <f>Hoja1!$C$31</f>
        <v>CRUDO</v>
      </c>
      <c r="D5326" t="s">
        <v>864</v>
      </c>
      <c r="E5326" t="s">
        <v>320</v>
      </c>
      <c r="F5326" t="s">
        <v>854</v>
      </c>
      <c r="L5326" t="s">
        <v>30</v>
      </c>
      <c r="M5326">
        <f>venteos_bombas_neu_plantas!AL124</f>
        <v>0</v>
      </c>
      <c r="N5326">
        <f>IFERROR(IF(L5326="CO2",M5326,IF(L5326="CH4",M5326*Hoja1!$C$19,BASEDEDATOS!M5326*Hoja1!$C$20)),0)</f>
        <v>0</v>
      </c>
    </row>
    <row r="5327" spans="2:14" x14ac:dyDescent="0.75">
      <c r="B5327" t="s">
        <v>863</v>
      </c>
      <c r="C5327" t="str">
        <f>Hoja1!$C$31</f>
        <v>CRUDO</v>
      </c>
      <c r="D5327" t="s">
        <v>864</v>
      </c>
      <c r="E5327" t="s">
        <v>320</v>
      </c>
      <c r="F5327" t="s">
        <v>854</v>
      </c>
      <c r="L5327" t="s">
        <v>30</v>
      </c>
      <c r="M5327">
        <f>venteos_bombas_neu_plantas!AL125</f>
        <v>0</v>
      </c>
      <c r="N5327">
        <f>IFERROR(IF(L5327="CO2",M5327,IF(L5327="CH4",M5327*Hoja1!$C$19,BASEDEDATOS!M5327*Hoja1!$C$20)),0)</f>
        <v>0</v>
      </c>
    </row>
    <row r="5328" spans="2:14" x14ac:dyDescent="0.75">
      <c r="B5328" t="s">
        <v>863</v>
      </c>
      <c r="C5328" t="str">
        <f>Hoja1!$C$31</f>
        <v>CRUDO</v>
      </c>
      <c r="D5328" t="s">
        <v>864</v>
      </c>
      <c r="E5328" t="s">
        <v>320</v>
      </c>
      <c r="F5328" t="s">
        <v>854</v>
      </c>
      <c r="L5328" t="s">
        <v>30</v>
      </c>
      <c r="M5328">
        <f>venteos_bombas_neu_plantas!AL126</f>
        <v>0</v>
      </c>
      <c r="N5328">
        <f>IFERROR(IF(L5328="CO2",M5328,IF(L5328="CH4",M5328*Hoja1!$C$19,BASEDEDATOS!M5328*Hoja1!$C$20)),0)</f>
        <v>0</v>
      </c>
    </row>
    <row r="5329" spans="2:14" x14ac:dyDescent="0.75">
      <c r="B5329" t="s">
        <v>863</v>
      </c>
      <c r="C5329" t="str">
        <f>Hoja1!$C$31</f>
        <v>CRUDO</v>
      </c>
      <c r="D5329" t="s">
        <v>864</v>
      </c>
      <c r="E5329" t="s">
        <v>320</v>
      </c>
      <c r="F5329" t="s">
        <v>854</v>
      </c>
      <c r="L5329" t="s">
        <v>30</v>
      </c>
      <c r="M5329">
        <f>venteos_bombas_neu_plantas!AL127</f>
        <v>0</v>
      </c>
      <c r="N5329">
        <f>IFERROR(IF(L5329="CO2",M5329,IF(L5329="CH4",M5329*Hoja1!$C$19,BASEDEDATOS!M5329*Hoja1!$C$20)),0)</f>
        <v>0</v>
      </c>
    </row>
    <row r="5330" spans="2:14" x14ac:dyDescent="0.75">
      <c r="B5330" t="s">
        <v>863</v>
      </c>
      <c r="C5330" t="str">
        <f>Hoja1!$C$31</f>
        <v>CRUDO</v>
      </c>
      <c r="D5330" t="s">
        <v>864</v>
      </c>
      <c r="E5330" t="s">
        <v>320</v>
      </c>
      <c r="F5330" t="s">
        <v>854</v>
      </c>
      <c r="L5330" t="s">
        <v>30</v>
      </c>
      <c r="M5330">
        <f>venteos_bombas_neu_plantas!AL128</f>
        <v>0</v>
      </c>
      <c r="N5330">
        <f>IFERROR(IF(L5330="CO2",M5330,IF(L5330="CH4",M5330*Hoja1!$C$19,BASEDEDATOS!M5330*Hoja1!$C$20)),0)</f>
        <v>0</v>
      </c>
    </row>
    <row r="5331" spans="2:14" x14ac:dyDescent="0.75">
      <c r="B5331" t="s">
        <v>863</v>
      </c>
      <c r="C5331" t="str">
        <f>Hoja1!$C$31</f>
        <v>CRUDO</v>
      </c>
      <c r="D5331" t="s">
        <v>864</v>
      </c>
      <c r="E5331" t="s">
        <v>320</v>
      </c>
      <c r="F5331" t="s">
        <v>854</v>
      </c>
      <c r="L5331" t="s">
        <v>30</v>
      </c>
      <c r="M5331">
        <f>venteos_bombas_neu_plantas!AL129</f>
        <v>0</v>
      </c>
      <c r="N5331">
        <f>IFERROR(IF(L5331="CO2",M5331,IF(L5331="CH4",M5331*Hoja1!$C$19,BASEDEDATOS!M5331*Hoja1!$C$20)),0)</f>
        <v>0</v>
      </c>
    </row>
    <row r="5332" spans="2:14" x14ac:dyDescent="0.75">
      <c r="B5332" t="s">
        <v>863</v>
      </c>
      <c r="C5332" t="str">
        <f>Hoja1!$C$31</f>
        <v>CRUDO</v>
      </c>
      <c r="D5332" t="s">
        <v>864</v>
      </c>
      <c r="E5332" t="s">
        <v>320</v>
      </c>
      <c r="F5332" t="s">
        <v>854</v>
      </c>
      <c r="L5332" t="s">
        <v>30</v>
      </c>
      <c r="M5332">
        <f>venteos_bombas_neu_plantas!AL130</f>
        <v>0</v>
      </c>
      <c r="N5332">
        <f>IFERROR(IF(L5332="CO2",M5332,IF(L5332="CH4",M5332*Hoja1!$C$19,BASEDEDATOS!M5332*Hoja1!$C$20)),0)</f>
        <v>0</v>
      </c>
    </row>
    <row r="5333" spans="2:14" x14ac:dyDescent="0.75">
      <c r="B5333" t="s">
        <v>863</v>
      </c>
      <c r="C5333" t="str">
        <f>Hoja1!$C$31</f>
        <v>CRUDO</v>
      </c>
      <c r="D5333" t="s">
        <v>864</v>
      </c>
      <c r="E5333" t="s">
        <v>320</v>
      </c>
      <c r="F5333" t="s">
        <v>854</v>
      </c>
      <c r="L5333" t="s">
        <v>30</v>
      </c>
      <c r="M5333">
        <f>venteos_bombas_neu_plantas!AL131</f>
        <v>0</v>
      </c>
      <c r="N5333">
        <f>IFERROR(IF(L5333="CO2",M5333,IF(L5333="CH4",M5333*Hoja1!$C$19,BASEDEDATOS!M5333*Hoja1!$C$20)),0)</f>
        <v>0</v>
      </c>
    </row>
    <row r="5334" spans="2:14" x14ac:dyDescent="0.75">
      <c r="B5334" t="s">
        <v>863</v>
      </c>
      <c r="C5334" t="str">
        <f>Hoja1!$C$31</f>
        <v>CRUDO</v>
      </c>
      <c r="D5334" t="s">
        <v>864</v>
      </c>
      <c r="E5334" t="s">
        <v>320</v>
      </c>
      <c r="F5334" t="s">
        <v>854</v>
      </c>
      <c r="L5334" t="s">
        <v>30</v>
      </c>
      <c r="M5334">
        <f>venteos_bombas_neu_plantas!AL132</f>
        <v>0</v>
      </c>
      <c r="N5334">
        <f>IFERROR(IF(L5334="CO2",M5334,IF(L5334="CH4",M5334*Hoja1!$C$19,BASEDEDATOS!M5334*Hoja1!$C$20)),0)</f>
        <v>0</v>
      </c>
    </row>
    <row r="5335" spans="2:14" x14ac:dyDescent="0.75">
      <c r="B5335" t="s">
        <v>863</v>
      </c>
      <c r="C5335" t="str">
        <f>Hoja1!$C$31</f>
        <v>CRUDO</v>
      </c>
      <c r="D5335" t="s">
        <v>864</v>
      </c>
      <c r="E5335" t="s">
        <v>320</v>
      </c>
      <c r="F5335" t="s">
        <v>854</v>
      </c>
      <c r="L5335" t="s">
        <v>30</v>
      </c>
      <c r="M5335">
        <f>venteos_bombas_neu_plantas!AL133</f>
        <v>0</v>
      </c>
      <c r="N5335">
        <f>IFERROR(IF(L5335="CO2",M5335,IF(L5335="CH4",M5335*Hoja1!$C$19,BASEDEDATOS!M5335*Hoja1!$C$20)),0)</f>
        <v>0</v>
      </c>
    </row>
    <row r="5336" spans="2:14" x14ac:dyDescent="0.75">
      <c r="B5336" t="s">
        <v>863</v>
      </c>
      <c r="C5336" t="str">
        <f>Hoja1!$C$31</f>
        <v>CRUDO</v>
      </c>
      <c r="D5336" t="s">
        <v>864</v>
      </c>
      <c r="E5336" t="s">
        <v>320</v>
      </c>
      <c r="F5336" t="s">
        <v>854</v>
      </c>
      <c r="L5336" t="s">
        <v>30</v>
      </c>
      <c r="M5336">
        <f>venteos_bombas_neu_plantas!AL134</f>
        <v>0</v>
      </c>
      <c r="N5336">
        <f>IFERROR(IF(L5336="CO2",M5336,IF(L5336="CH4",M5336*Hoja1!$C$19,BASEDEDATOS!M5336*Hoja1!$C$20)),0)</f>
        <v>0</v>
      </c>
    </row>
    <row r="5337" spans="2:14" x14ac:dyDescent="0.75">
      <c r="B5337" t="s">
        <v>863</v>
      </c>
      <c r="C5337" t="str">
        <f>Hoja1!$C$31</f>
        <v>CRUDO</v>
      </c>
      <c r="D5337" t="s">
        <v>864</v>
      </c>
      <c r="E5337" t="s">
        <v>320</v>
      </c>
      <c r="F5337" t="s">
        <v>854</v>
      </c>
      <c r="L5337" t="s">
        <v>30</v>
      </c>
      <c r="M5337">
        <f>venteos_bombas_neu_plantas!AL135</f>
        <v>0</v>
      </c>
      <c r="N5337">
        <f>IFERROR(IF(L5337="CO2",M5337,IF(L5337="CH4",M5337*Hoja1!$C$19,BASEDEDATOS!M5337*Hoja1!$C$20)),0)</f>
        <v>0</v>
      </c>
    </row>
    <row r="5338" spans="2:14" x14ac:dyDescent="0.75">
      <c r="B5338" t="s">
        <v>863</v>
      </c>
      <c r="C5338" t="str">
        <f>Hoja1!$C$31</f>
        <v>CRUDO</v>
      </c>
      <c r="D5338" t="s">
        <v>864</v>
      </c>
      <c r="E5338" t="s">
        <v>320</v>
      </c>
      <c r="F5338" t="s">
        <v>854</v>
      </c>
      <c r="L5338" t="s">
        <v>30</v>
      </c>
      <c r="M5338">
        <f>venteos_bombas_neu_plantas!AL136</f>
        <v>0</v>
      </c>
      <c r="N5338">
        <f>IFERROR(IF(L5338="CO2",M5338,IF(L5338="CH4",M5338*Hoja1!$C$19,BASEDEDATOS!M5338*Hoja1!$C$20)),0)</f>
        <v>0</v>
      </c>
    </row>
    <row r="5339" spans="2:14" x14ac:dyDescent="0.75">
      <c r="B5339" t="s">
        <v>863</v>
      </c>
      <c r="C5339" t="str">
        <f>Hoja1!$C$31</f>
        <v>CRUDO</v>
      </c>
      <c r="D5339" t="s">
        <v>864</v>
      </c>
      <c r="E5339" t="s">
        <v>320</v>
      </c>
      <c r="F5339" t="s">
        <v>854</v>
      </c>
      <c r="L5339" t="s">
        <v>31</v>
      </c>
      <c r="M5339">
        <f>venteos_bombas_neu_plantas!AK64</f>
        <v>6.6573488782435816E-3</v>
      </c>
      <c r="N5339">
        <f>IFERROR(IF(L5339="CO2",M5339,IF(L5339="CH4",M5339*Hoja1!$C$19,BASEDEDATOS!M5339*Hoja1!$C$20)),0)</f>
        <v>0.18640576859082028</v>
      </c>
    </row>
    <row r="5340" spans="2:14" x14ac:dyDescent="0.75">
      <c r="B5340" t="s">
        <v>863</v>
      </c>
      <c r="C5340" t="str">
        <f>Hoja1!$C$31</f>
        <v>CRUDO</v>
      </c>
      <c r="D5340" t="s">
        <v>864</v>
      </c>
      <c r="E5340" t="s">
        <v>320</v>
      </c>
      <c r="F5340" t="s">
        <v>854</v>
      </c>
      <c r="L5340" t="s">
        <v>31</v>
      </c>
      <c r="M5340">
        <f>venteos_bombas_neu_plantas!AK65</f>
        <v>6.6573488782435816E-3</v>
      </c>
      <c r="N5340">
        <f>IFERROR(IF(L5340="CO2",M5340,IF(L5340="CH4",M5340*Hoja1!$C$19,BASEDEDATOS!M5340*Hoja1!$C$20)),0)</f>
        <v>0.18640576859082028</v>
      </c>
    </row>
    <row r="5341" spans="2:14" x14ac:dyDescent="0.75">
      <c r="B5341" t="s">
        <v>863</v>
      </c>
      <c r="C5341" t="str">
        <f>Hoja1!$C$31</f>
        <v>CRUDO</v>
      </c>
      <c r="D5341" t="s">
        <v>864</v>
      </c>
      <c r="E5341" t="s">
        <v>320</v>
      </c>
      <c r="F5341" t="s">
        <v>854</v>
      </c>
      <c r="L5341" t="s">
        <v>31</v>
      </c>
      <c r="M5341">
        <f>venteos_bombas_neu_plantas!AK66</f>
        <v>1.2764165382678958</v>
      </c>
      <c r="N5341">
        <f>IFERROR(IF(L5341="CO2",M5341,IF(L5341="CH4",M5341*Hoja1!$C$19,BASEDEDATOS!M5341*Hoja1!$C$20)),0)</f>
        <v>35.739663071501084</v>
      </c>
    </row>
    <row r="5342" spans="2:14" x14ac:dyDescent="0.75">
      <c r="B5342" t="s">
        <v>863</v>
      </c>
      <c r="C5342" t="str">
        <f>Hoja1!$C$31</f>
        <v>CRUDO</v>
      </c>
      <c r="D5342" t="s">
        <v>864</v>
      </c>
      <c r="E5342" t="s">
        <v>320</v>
      </c>
      <c r="F5342" t="s">
        <v>854</v>
      </c>
      <c r="L5342" t="s">
        <v>31</v>
      </c>
      <c r="M5342">
        <f>venteos_bombas_neu_plantas!AK67</f>
        <v>1.2764165382678958</v>
      </c>
      <c r="N5342">
        <f>IFERROR(IF(L5342="CO2",M5342,IF(L5342="CH4",M5342*Hoja1!$C$19,BASEDEDATOS!M5342*Hoja1!$C$20)),0)</f>
        <v>35.739663071501084</v>
      </c>
    </row>
    <row r="5343" spans="2:14" x14ac:dyDescent="0.75">
      <c r="B5343" t="s">
        <v>863</v>
      </c>
      <c r="C5343" t="str">
        <f>Hoja1!$C$31</f>
        <v>CRUDO</v>
      </c>
      <c r="D5343" t="s">
        <v>864</v>
      </c>
      <c r="E5343" t="s">
        <v>320</v>
      </c>
      <c r="F5343" t="s">
        <v>854</v>
      </c>
      <c r="L5343" t="s">
        <v>31</v>
      </c>
      <c r="M5343">
        <f>venteos_bombas_neu_plantas!AK68</f>
        <v>1.2764165382678958</v>
      </c>
      <c r="N5343">
        <f>IFERROR(IF(L5343="CO2",M5343,IF(L5343="CH4",M5343*Hoja1!$C$19,BASEDEDATOS!M5343*Hoja1!$C$20)),0)</f>
        <v>35.739663071501084</v>
      </c>
    </row>
    <row r="5344" spans="2:14" x14ac:dyDescent="0.75">
      <c r="B5344" t="s">
        <v>863</v>
      </c>
      <c r="C5344" t="str">
        <f>Hoja1!$C$31</f>
        <v>CRUDO</v>
      </c>
      <c r="D5344" t="s">
        <v>864</v>
      </c>
      <c r="E5344" t="s">
        <v>320</v>
      </c>
      <c r="F5344" t="s">
        <v>854</v>
      </c>
      <c r="L5344" t="s">
        <v>31</v>
      </c>
      <c r="M5344">
        <f>venteos_bombas_neu_plantas!AK69</f>
        <v>1.2764165382678958</v>
      </c>
      <c r="N5344">
        <f>IFERROR(IF(L5344="CO2",M5344,IF(L5344="CH4",M5344*Hoja1!$C$19,BASEDEDATOS!M5344*Hoja1!$C$20)),0)</f>
        <v>35.739663071501084</v>
      </c>
    </row>
    <row r="5345" spans="2:14" x14ac:dyDescent="0.75">
      <c r="B5345" t="s">
        <v>863</v>
      </c>
      <c r="C5345" t="str">
        <f>Hoja1!$C$31</f>
        <v>CRUDO</v>
      </c>
      <c r="D5345" t="s">
        <v>864</v>
      </c>
      <c r="E5345" t="s">
        <v>320</v>
      </c>
      <c r="F5345" t="s">
        <v>854</v>
      </c>
      <c r="L5345" t="s">
        <v>31</v>
      </c>
      <c r="M5345">
        <f>venteos_bombas_neu_plantas!AK70</f>
        <v>8.7211270304990898E-3</v>
      </c>
      <c r="N5345">
        <f>IFERROR(IF(L5345="CO2",M5345,IF(L5345="CH4",M5345*Hoja1!$C$19,BASEDEDATOS!M5345*Hoja1!$C$20)),0)</f>
        <v>0.24419155685397451</v>
      </c>
    </row>
    <row r="5346" spans="2:14" x14ac:dyDescent="0.75">
      <c r="B5346" t="s">
        <v>863</v>
      </c>
      <c r="C5346" t="str">
        <f>Hoja1!$C$31</f>
        <v>CRUDO</v>
      </c>
      <c r="D5346" t="s">
        <v>864</v>
      </c>
      <c r="E5346" t="s">
        <v>320</v>
      </c>
      <c r="F5346" t="s">
        <v>854</v>
      </c>
      <c r="L5346" t="s">
        <v>31</v>
      </c>
      <c r="M5346">
        <f>venteos_bombas_neu_plantas!AK71</f>
        <v>8.7211270304990898E-3</v>
      </c>
      <c r="N5346">
        <f>IFERROR(IF(L5346="CO2",M5346,IF(L5346="CH4",M5346*Hoja1!$C$19,BASEDEDATOS!M5346*Hoja1!$C$20)),0)</f>
        <v>0.24419155685397451</v>
      </c>
    </row>
    <row r="5347" spans="2:14" x14ac:dyDescent="0.75">
      <c r="B5347" t="s">
        <v>863</v>
      </c>
      <c r="C5347" t="str">
        <f>Hoja1!$C$31</f>
        <v>CRUDO</v>
      </c>
      <c r="D5347" t="s">
        <v>864</v>
      </c>
      <c r="E5347" t="s">
        <v>320</v>
      </c>
      <c r="F5347" t="s">
        <v>854</v>
      </c>
      <c r="L5347" t="s">
        <v>31</v>
      </c>
      <c r="M5347">
        <f>venteos_bombas_neu_plantas!AK72</f>
        <v>8.7211270304990898E-3</v>
      </c>
      <c r="N5347">
        <f>IFERROR(IF(L5347="CO2",M5347,IF(L5347="CH4",M5347*Hoja1!$C$19,BASEDEDATOS!M5347*Hoja1!$C$20)),0)</f>
        <v>0.24419155685397451</v>
      </c>
    </row>
    <row r="5348" spans="2:14" x14ac:dyDescent="0.75">
      <c r="B5348" t="s">
        <v>863</v>
      </c>
      <c r="C5348" t="str">
        <f>Hoja1!$C$31</f>
        <v>CRUDO</v>
      </c>
      <c r="D5348" t="s">
        <v>864</v>
      </c>
      <c r="E5348" t="s">
        <v>320</v>
      </c>
      <c r="F5348" t="s">
        <v>854</v>
      </c>
      <c r="L5348" t="s">
        <v>31</v>
      </c>
      <c r="M5348">
        <f>venteos_bombas_neu_plantas!AK73</f>
        <v>8.7211270304990898E-3</v>
      </c>
      <c r="N5348">
        <f>IFERROR(IF(L5348="CO2",M5348,IF(L5348="CH4",M5348*Hoja1!$C$19,BASEDEDATOS!M5348*Hoja1!$C$20)),0)</f>
        <v>0.24419155685397451</v>
      </c>
    </row>
    <row r="5349" spans="2:14" x14ac:dyDescent="0.75">
      <c r="B5349" t="s">
        <v>863</v>
      </c>
      <c r="C5349" t="str">
        <f>Hoja1!$C$31</f>
        <v>CRUDO</v>
      </c>
      <c r="D5349" t="s">
        <v>864</v>
      </c>
      <c r="E5349" t="s">
        <v>320</v>
      </c>
      <c r="F5349" t="s">
        <v>854</v>
      </c>
      <c r="L5349" t="s">
        <v>31</v>
      </c>
      <c r="M5349">
        <f>venteos_bombas_neu_plantas!AK74</f>
        <v>0</v>
      </c>
      <c r="N5349">
        <f>IFERROR(IF(L5349="CO2",M5349,IF(L5349="CH4",M5349*Hoja1!$C$19,BASEDEDATOS!M5349*Hoja1!$C$20)),0)</f>
        <v>0</v>
      </c>
    </row>
    <row r="5350" spans="2:14" x14ac:dyDescent="0.75">
      <c r="B5350" t="s">
        <v>863</v>
      </c>
      <c r="C5350" t="str">
        <f>Hoja1!$C$31</f>
        <v>CRUDO</v>
      </c>
      <c r="D5350" t="s">
        <v>864</v>
      </c>
      <c r="E5350" t="s">
        <v>320</v>
      </c>
      <c r="F5350" t="s">
        <v>854</v>
      </c>
      <c r="L5350" t="s">
        <v>31</v>
      </c>
      <c r="M5350">
        <f>venteos_bombas_neu_plantas!AK75</f>
        <v>1.2764165382678958</v>
      </c>
      <c r="N5350">
        <f>IFERROR(IF(L5350="CO2",M5350,IF(L5350="CH4",M5350*Hoja1!$C$19,BASEDEDATOS!M5350*Hoja1!$C$20)),0)</f>
        <v>35.739663071501084</v>
      </c>
    </row>
    <row r="5351" spans="2:14" x14ac:dyDescent="0.75">
      <c r="B5351" t="s">
        <v>863</v>
      </c>
      <c r="C5351" t="str">
        <f>Hoja1!$C$31</f>
        <v>CRUDO</v>
      </c>
      <c r="D5351" t="s">
        <v>864</v>
      </c>
      <c r="E5351" t="s">
        <v>320</v>
      </c>
      <c r="F5351" t="s">
        <v>854</v>
      </c>
      <c r="L5351" t="s">
        <v>31</v>
      </c>
      <c r="M5351">
        <f>venteos_bombas_neu_plantas!AK76</f>
        <v>0</v>
      </c>
      <c r="N5351">
        <f>IFERROR(IF(L5351="CO2",M5351,IF(L5351="CH4",M5351*Hoja1!$C$19,BASEDEDATOS!M5351*Hoja1!$C$20)),0)</f>
        <v>0</v>
      </c>
    </row>
    <row r="5352" spans="2:14" x14ac:dyDescent="0.75">
      <c r="B5352" t="s">
        <v>863</v>
      </c>
      <c r="C5352" t="str">
        <f>Hoja1!$C$31</f>
        <v>CRUDO</v>
      </c>
      <c r="D5352" t="s">
        <v>864</v>
      </c>
      <c r="E5352" t="s">
        <v>320</v>
      </c>
      <c r="F5352" t="s">
        <v>854</v>
      </c>
      <c r="L5352" t="s">
        <v>31</v>
      </c>
      <c r="M5352">
        <f>venteos_bombas_neu_plantas!AK77</f>
        <v>0</v>
      </c>
      <c r="N5352">
        <f>IFERROR(IF(L5352="CO2",M5352,IF(L5352="CH4",M5352*Hoja1!$C$19,BASEDEDATOS!M5352*Hoja1!$C$20)),0)</f>
        <v>0</v>
      </c>
    </row>
    <row r="5353" spans="2:14" x14ac:dyDescent="0.75">
      <c r="B5353" t="s">
        <v>863</v>
      </c>
      <c r="C5353" t="str">
        <f>Hoja1!$C$31</f>
        <v>CRUDO</v>
      </c>
      <c r="D5353" t="s">
        <v>864</v>
      </c>
      <c r="E5353" t="s">
        <v>320</v>
      </c>
      <c r="F5353" t="s">
        <v>854</v>
      </c>
      <c r="L5353" t="s">
        <v>31</v>
      </c>
      <c r="M5353">
        <f>venteos_bombas_neu_plantas!AK78</f>
        <v>0</v>
      </c>
      <c r="N5353">
        <f>IFERROR(IF(L5353="CO2",M5353,IF(L5353="CH4",M5353*Hoja1!$C$19,BASEDEDATOS!M5353*Hoja1!$C$20)),0)</f>
        <v>0</v>
      </c>
    </row>
    <row r="5354" spans="2:14" x14ac:dyDescent="0.75">
      <c r="B5354" t="s">
        <v>863</v>
      </c>
      <c r="C5354" t="str">
        <f>Hoja1!$C$31</f>
        <v>CRUDO</v>
      </c>
      <c r="D5354" t="s">
        <v>864</v>
      </c>
      <c r="E5354" t="s">
        <v>320</v>
      </c>
      <c r="F5354" t="s">
        <v>854</v>
      </c>
      <c r="L5354" t="s">
        <v>31</v>
      </c>
      <c r="M5354">
        <f>venteos_bombas_neu_plantas!AK79</f>
        <v>0</v>
      </c>
      <c r="N5354">
        <f>IFERROR(IF(L5354="CO2",M5354,IF(L5354="CH4",M5354*Hoja1!$C$19,BASEDEDATOS!M5354*Hoja1!$C$20)),0)</f>
        <v>0</v>
      </c>
    </row>
    <row r="5355" spans="2:14" x14ac:dyDescent="0.75">
      <c r="B5355" t="s">
        <v>863</v>
      </c>
      <c r="C5355" t="str">
        <f>Hoja1!$C$31</f>
        <v>CRUDO</v>
      </c>
      <c r="D5355" t="s">
        <v>864</v>
      </c>
      <c r="E5355" t="s">
        <v>320</v>
      </c>
      <c r="F5355" t="s">
        <v>854</v>
      </c>
      <c r="L5355" t="s">
        <v>31</v>
      </c>
      <c r="M5355">
        <f>venteos_bombas_neu_plantas!AK80</f>
        <v>0</v>
      </c>
      <c r="N5355">
        <f>IFERROR(IF(L5355="CO2",M5355,IF(L5355="CH4",M5355*Hoja1!$C$19,BASEDEDATOS!M5355*Hoja1!$C$20)),0)</f>
        <v>0</v>
      </c>
    </row>
    <row r="5356" spans="2:14" x14ac:dyDescent="0.75">
      <c r="B5356" t="s">
        <v>863</v>
      </c>
      <c r="C5356" t="str">
        <f>Hoja1!$C$31</f>
        <v>CRUDO</v>
      </c>
      <c r="D5356" t="s">
        <v>864</v>
      </c>
      <c r="E5356" t="s">
        <v>320</v>
      </c>
      <c r="F5356" t="s">
        <v>854</v>
      </c>
      <c r="L5356" t="s">
        <v>31</v>
      </c>
      <c r="M5356">
        <f>venteos_bombas_neu_plantas!AK81</f>
        <v>0</v>
      </c>
      <c r="N5356">
        <f>IFERROR(IF(L5356="CO2",M5356,IF(L5356="CH4",M5356*Hoja1!$C$19,BASEDEDATOS!M5356*Hoja1!$C$20)),0)</f>
        <v>0</v>
      </c>
    </row>
    <row r="5357" spans="2:14" x14ac:dyDescent="0.75">
      <c r="B5357" t="s">
        <v>863</v>
      </c>
      <c r="C5357" t="str">
        <f>Hoja1!$C$31</f>
        <v>CRUDO</v>
      </c>
      <c r="D5357" t="s">
        <v>864</v>
      </c>
      <c r="E5357" t="s">
        <v>320</v>
      </c>
      <c r="F5357" t="s">
        <v>854</v>
      </c>
      <c r="L5357" t="s">
        <v>31</v>
      </c>
      <c r="M5357">
        <f>venteos_bombas_neu_plantas!AK82</f>
        <v>0</v>
      </c>
      <c r="N5357">
        <f>IFERROR(IF(L5357="CO2",M5357,IF(L5357="CH4",M5357*Hoja1!$C$19,BASEDEDATOS!M5357*Hoja1!$C$20)),0)</f>
        <v>0</v>
      </c>
    </row>
    <row r="5358" spans="2:14" x14ac:dyDescent="0.75">
      <c r="B5358" t="s">
        <v>863</v>
      </c>
      <c r="C5358" t="str">
        <f>Hoja1!$C$31</f>
        <v>CRUDO</v>
      </c>
      <c r="D5358" t="s">
        <v>864</v>
      </c>
      <c r="E5358" t="s">
        <v>320</v>
      </c>
      <c r="F5358" t="s">
        <v>854</v>
      </c>
      <c r="L5358" t="s">
        <v>31</v>
      </c>
      <c r="M5358">
        <f>venteos_bombas_neu_plantas!AK83</f>
        <v>0</v>
      </c>
      <c r="N5358">
        <f>IFERROR(IF(L5358="CO2",M5358,IF(L5358="CH4",M5358*Hoja1!$C$19,BASEDEDATOS!M5358*Hoja1!$C$20)),0)</f>
        <v>0</v>
      </c>
    </row>
    <row r="5359" spans="2:14" x14ac:dyDescent="0.75">
      <c r="B5359" t="s">
        <v>863</v>
      </c>
      <c r="C5359" t="str">
        <f>Hoja1!$C$31</f>
        <v>CRUDO</v>
      </c>
      <c r="D5359" t="s">
        <v>864</v>
      </c>
      <c r="E5359" t="s">
        <v>320</v>
      </c>
      <c r="F5359" t="s">
        <v>854</v>
      </c>
      <c r="L5359" t="s">
        <v>31</v>
      </c>
      <c r="M5359">
        <f>venteos_bombas_neu_plantas!AK84</f>
        <v>0</v>
      </c>
      <c r="N5359">
        <f>IFERROR(IF(L5359="CO2",M5359,IF(L5359="CH4",M5359*Hoja1!$C$19,BASEDEDATOS!M5359*Hoja1!$C$20)),0)</f>
        <v>0</v>
      </c>
    </row>
    <row r="5360" spans="2:14" x14ac:dyDescent="0.75">
      <c r="B5360" t="s">
        <v>863</v>
      </c>
      <c r="C5360" t="str">
        <f>Hoja1!$C$31</f>
        <v>CRUDO</v>
      </c>
      <c r="D5360" t="s">
        <v>864</v>
      </c>
      <c r="E5360" t="s">
        <v>320</v>
      </c>
      <c r="F5360" t="s">
        <v>854</v>
      </c>
      <c r="L5360" t="s">
        <v>31</v>
      </c>
      <c r="M5360">
        <f>venteos_bombas_neu_plantas!AK85</f>
        <v>0</v>
      </c>
      <c r="N5360">
        <f>IFERROR(IF(L5360="CO2",M5360,IF(L5360="CH4",M5360*Hoja1!$C$19,BASEDEDATOS!M5360*Hoja1!$C$20)),0)</f>
        <v>0</v>
      </c>
    </row>
    <row r="5361" spans="2:14" x14ac:dyDescent="0.75">
      <c r="B5361" t="s">
        <v>863</v>
      </c>
      <c r="C5361" t="str">
        <f>Hoja1!$C$31</f>
        <v>CRUDO</v>
      </c>
      <c r="D5361" t="s">
        <v>864</v>
      </c>
      <c r="E5361" t="s">
        <v>320</v>
      </c>
      <c r="F5361" t="s">
        <v>854</v>
      </c>
      <c r="L5361" t="s">
        <v>31</v>
      </c>
      <c r="M5361">
        <f>venteos_bombas_neu_plantas!AK86</f>
        <v>0</v>
      </c>
      <c r="N5361">
        <f>IFERROR(IF(L5361="CO2",M5361,IF(L5361="CH4",M5361*Hoja1!$C$19,BASEDEDATOS!M5361*Hoja1!$C$20)),0)</f>
        <v>0</v>
      </c>
    </row>
    <row r="5362" spans="2:14" x14ac:dyDescent="0.75">
      <c r="B5362" t="s">
        <v>863</v>
      </c>
      <c r="C5362" t="str">
        <f>Hoja1!$C$31</f>
        <v>CRUDO</v>
      </c>
      <c r="D5362" t="s">
        <v>864</v>
      </c>
      <c r="E5362" t="s">
        <v>320</v>
      </c>
      <c r="F5362" t="s">
        <v>854</v>
      </c>
      <c r="L5362" t="s">
        <v>31</v>
      </c>
      <c r="M5362">
        <f>venteos_bombas_neu_plantas!AK87</f>
        <v>0</v>
      </c>
      <c r="N5362">
        <f>IFERROR(IF(L5362="CO2",M5362,IF(L5362="CH4",M5362*Hoja1!$C$19,BASEDEDATOS!M5362*Hoja1!$C$20)),0)</f>
        <v>0</v>
      </c>
    </row>
    <row r="5363" spans="2:14" x14ac:dyDescent="0.75">
      <c r="B5363" t="s">
        <v>863</v>
      </c>
      <c r="C5363" t="str">
        <f>Hoja1!$C$31</f>
        <v>CRUDO</v>
      </c>
      <c r="D5363" t="s">
        <v>864</v>
      </c>
      <c r="E5363" t="s">
        <v>320</v>
      </c>
      <c r="F5363" t="s">
        <v>854</v>
      </c>
      <c r="L5363" t="s">
        <v>31</v>
      </c>
      <c r="M5363">
        <f>venteos_bombas_neu_plantas!AK88</f>
        <v>0</v>
      </c>
      <c r="N5363">
        <f>IFERROR(IF(L5363="CO2",M5363,IF(L5363="CH4",M5363*Hoja1!$C$19,BASEDEDATOS!M5363*Hoja1!$C$20)),0)</f>
        <v>0</v>
      </c>
    </row>
    <row r="5364" spans="2:14" x14ac:dyDescent="0.75">
      <c r="B5364" t="s">
        <v>863</v>
      </c>
      <c r="C5364" t="str">
        <f>Hoja1!$C$31</f>
        <v>CRUDO</v>
      </c>
      <c r="D5364" t="s">
        <v>864</v>
      </c>
      <c r="E5364" t="s">
        <v>320</v>
      </c>
      <c r="F5364" t="s">
        <v>854</v>
      </c>
      <c r="L5364" t="s">
        <v>31</v>
      </c>
      <c r="M5364">
        <f>venteos_bombas_neu_plantas!AK89</f>
        <v>0</v>
      </c>
      <c r="N5364">
        <f>IFERROR(IF(L5364="CO2",M5364,IF(L5364="CH4",M5364*Hoja1!$C$19,BASEDEDATOS!M5364*Hoja1!$C$20)),0)</f>
        <v>0</v>
      </c>
    </row>
    <row r="5365" spans="2:14" x14ac:dyDescent="0.75">
      <c r="B5365" t="s">
        <v>863</v>
      </c>
      <c r="C5365" t="str">
        <f>Hoja1!$C$31</f>
        <v>CRUDO</v>
      </c>
      <c r="D5365" t="s">
        <v>864</v>
      </c>
      <c r="E5365" t="s">
        <v>320</v>
      </c>
      <c r="F5365" t="s">
        <v>854</v>
      </c>
      <c r="L5365" t="s">
        <v>31</v>
      </c>
      <c r="M5365">
        <f>venteos_bombas_neu_plantas!AK90</f>
        <v>0</v>
      </c>
      <c r="N5365">
        <f>IFERROR(IF(L5365="CO2",M5365,IF(L5365="CH4",M5365*Hoja1!$C$19,BASEDEDATOS!M5365*Hoja1!$C$20)),0)</f>
        <v>0</v>
      </c>
    </row>
    <row r="5366" spans="2:14" x14ac:dyDescent="0.75">
      <c r="B5366" t="s">
        <v>863</v>
      </c>
      <c r="C5366" t="str">
        <f>Hoja1!$C$31</f>
        <v>CRUDO</v>
      </c>
      <c r="D5366" t="s">
        <v>864</v>
      </c>
      <c r="E5366" t="s">
        <v>320</v>
      </c>
      <c r="F5366" t="s">
        <v>854</v>
      </c>
      <c r="L5366" t="s">
        <v>31</v>
      </c>
      <c r="M5366">
        <f>venteos_bombas_neu_plantas!AK91</f>
        <v>0</v>
      </c>
      <c r="N5366">
        <f>IFERROR(IF(L5366="CO2",M5366,IF(L5366="CH4",M5366*Hoja1!$C$19,BASEDEDATOS!M5366*Hoja1!$C$20)),0)</f>
        <v>0</v>
      </c>
    </row>
    <row r="5367" spans="2:14" x14ac:dyDescent="0.75">
      <c r="B5367" t="s">
        <v>863</v>
      </c>
      <c r="C5367" t="str">
        <f>Hoja1!$C$31</f>
        <v>CRUDO</v>
      </c>
      <c r="D5367" t="s">
        <v>864</v>
      </c>
      <c r="E5367" t="s">
        <v>320</v>
      </c>
      <c r="F5367" t="s">
        <v>854</v>
      </c>
      <c r="L5367" t="s">
        <v>31</v>
      </c>
      <c r="M5367">
        <f>venteos_bombas_neu_plantas!AK92</f>
        <v>0</v>
      </c>
      <c r="N5367">
        <f>IFERROR(IF(L5367="CO2",M5367,IF(L5367="CH4",M5367*Hoja1!$C$19,BASEDEDATOS!M5367*Hoja1!$C$20)),0)</f>
        <v>0</v>
      </c>
    </row>
    <row r="5368" spans="2:14" x14ac:dyDescent="0.75">
      <c r="B5368" t="s">
        <v>863</v>
      </c>
      <c r="C5368" t="str">
        <f>Hoja1!$C$31</f>
        <v>CRUDO</v>
      </c>
      <c r="D5368" t="s">
        <v>864</v>
      </c>
      <c r="E5368" t="s">
        <v>320</v>
      </c>
      <c r="F5368" t="s">
        <v>854</v>
      </c>
      <c r="L5368" t="s">
        <v>31</v>
      </c>
      <c r="M5368">
        <f>venteos_bombas_neu_plantas!AK93</f>
        <v>0</v>
      </c>
      <c r="N5368">
        <f>IFERROR(IF(L5368="CO2",M5368,IF(L5368="CH4",M5368*Hoja1!$C$19,BASEDEDATOS!M5368*Hoja1!$C$20)),0)</f>
        <v>0</v>
      </c>
    </row>
    <row r="5369" spans="2:14" x14ac:dyDescent="0.75">
      <c r="B5369" t="s">
        <v>863</v>
      </c>
      <c r="C5369" t="str">
        <f>Hoja1!$C$31</f>
        <v>CRUDO</v>
      </c>
      <c r="D5369" t="s">
        <v>864</v>
      </c>
      <c r="E5369" t="s">
        <v>320</v>
      </c>
      <c r="F5369" t="s">
        <v>854</v>
      </c>
      <c r="L5369" t="s">
        <v>31</v>
      </c>
      <c r="M5369">
        <f>venteos_bombas_neu_plantas!AK94</f>
        <v>0</v>
      </c>
      <c r="N5369">
        <f>IFERROR(IF(L5369="CO2",M5369,IF(L5369="CH4",M5369*Hoja1!$C$19,BASEDEDATOS!M5369*Hoja1!$C$20)),0)</f>
        <v>0</v>
      </c>
    </row>
    <row r="5370" spans="2:14" x14ac:dyDescent="0.75">
      <c r="B5370" t="s">
        <v>863</v>
      </c>
      <c r="C5370" t="str">
        <f>Hoja1!$C$31</f>
        <v>CRUDO</v>
      </c>
      <c r="D5370" t="s">
        <v>864</v>
      </c>
      <c r="E5370" t="s">
        <v>320</v>
      </c>
      <c r="F5370" t="s">
        <v>854</v>
      </c>
      <c r="L5370" t="s">
        <v>31</v>
      </c>
      <c r="M5370">
        <f>venteos_bombas_neu_plantas!AK95</f>
        <v>0</v>
      </c>
      <c r="N5370">
        <f>IFERROR(IF(L5370="CO2",M5370,IF(L5370="CH4",M5370*Hoja1!$C$19,BASEDEDATOS!M5370*Hoja1!$C$20)),0)</f>
        <v>0</v>
      </c>
    </row>
    <row r="5371" spans="2:14" x14ac:dyDescent="0.75">
      <c r="B5371" t="s">
        <v>863</v>
      </c>
      <c r="C5371" t="str">
        <f>Hoja1!$C$31</f>
        <v>CRUDO</v>
      </c>
      <c r="D5371" t="s">
        <v>864</v>
      </c>
      <c r="E5371" t="s">
        <v>320</v>
      </c>
      <c r="F5371" t="s">
        <v>854</v>
      </c>
      <c r="L5371" t="s">
        <v>31</v>
      </c>
      <c r="M5371">
        <f>venteos_bombas_neu_plantas!AK96</f>
        <v>0</v>
      </c>
      <c r="N5371">
        <f>IFERROR(IF(L5371="CO2",M5371,IF(L5371="CH4",M5371*Hoja1!$C$19,BASEDEDATOS!M5371*Hoja1!$C$20)),0)</f>
        <v>0</v>
      </c>
    </row>
    <row r="5372" spans="2:14" x14ac:dyDescent="0.75">
      <c r="B5372" t="s">
        <v>863</v>
      </c>
      <c r="C5372" t="str">
        <f>Hoja1!$C$31</f>
        <v>CRUDO</v>
      </c>
      <c r="D5372" t="s">
        <v>864</v>
      </c>
      <c r="E5372" t="s">
        <v>320</v>
      </c>
      <c r="F5372" t="s">
        <v>854</v>
      </c>
      <c r="L5372" t="s">
        <v>31</v>
      </c>
      <c r="M5372">
        <f>venteos_bombas_neu_plantas!AK97</f>
        <v>0</v>
      </c>
      <c r="N5372">
        <f>IFERROR(IF(L5372="CO2",M5372,IF(L5372="CH4",M5372*Hoja1!$C$19,BASEDEDATOS!M5372*Hoja1!$C$20)),0)</f>
        <v>0</v>
      </c>
    </row>
    <row r="5373" spans="2:14" x14ac:dyDescent="0.75">
      <c r="B5373" t="s">
        <v>863</v>
      </c>
      <c r="C5373" t="str">
        <f>Hoja1!$C$31</f>
        <v>CRUDO</v>
      </c>
      <c r="D5373" t="s">
        <v>864</v>
      </c>
      <c r="E5373" t="s">
        <v>320</v>
      </c>
      <c r="F5373" t="s">
        <v>854</v>
      </c>
      <c r="L5373" t="s">
        <v>31</v>
      </c>
      <c r="M5373">
        <f>venteos_bombas_neu_plantas!AK98</f>
        <v>0</v>
      </c>
      <c r="N5373">
        <f>IFERROR(IF(L5373="CO2",M5373,IF(L5373="CH4",M5373*Hoja1!$C$19,BASEDEDATOS!M5373*Hoja1!$C$20)),0)</f>
        <v>0</v>
      </c>
    </row>
    <row r="5374" spans="2:14" x14ac:dyDescent="0.75">
      <c r="B5374" t="s">
        <v>863</v>
      </c>
      <c r="C5374" t="str">
        <f>Hoja1!$C$31</f>
        <v>CRUDO</v>
      </c>
      <c r="D5374" t="s">
        <v>864</v>
      </c>
      <c r="E5374" t="s">
        <v>320</v>
      </c>
      <c r="F5374" t="s">
        <v>854</v>
      </c>
      <c r="L5374" t="s">
        <v>31</v>
      </c>
      <c r="M5374">
        <f>venteos_bombas_neu_plantas!AK99</f>
        <v>0</v>
      </c>
      <c r="N5374">
        <f>IFERROR(IF(L5374="CO2",M5374,IF(L5374="CH4",M5374*Hoja1!$C$19,BASEDEDATOS!M5374*Hoja1!$C$20)),0)</f>
        <v>0</v>
      </c>
    </row>
    <row r="5375" spans="2:14" x14ac:dyDescent="0.75">
      <c r="B5375" t="s">
        <v>863</v>
      </c>
      <c r="C5375" t="str">
        <f>Hoja1!$C$31</f>
        <v>CRUDO</v>
      </c>
      <c r="D5375" t="s">
        <v>864</v>
      </c>
      <c r="E5375" t="s">
        <v>320</v>
      </c>
      <c r="F5375" t="s">
        <v>854</v>
      </c>
      <c r="L5375" t="s">
        <v>31</v>
      </c>
      <c r="M5375">
        <f>venteos_bombas_neu_plantas!AK100</f>
        <v>0</v>
      </c>
      <c r="N5375">
        <f>IFERROR(IF(L5375="CO2",M5375,IF(L5375="CH4",M5375*Hoja1!$C$19,BASEDEDATOS!M5375*Hoja1!$C$20)),0)</f>
        <v>0</v>
      </c>
    </row>
    <row r="5376" spans="2:14" x14ac:dyDescent="0.75">
      <c r="B5376" t="s">
        <v>863</v>
      </c>
      <c r="C5376" t="str">
        <f>Hoja1!$C$31</f>
        <v>CRUDO</v>
      </c>
      <c r="D5376" t="s">
        <v>864</v>
      </c>
      <c r="E5376" t="s">
        <v>320</v>
      </c>
      <c r="F5376" t="s">
        <v>854</v>
      </c>
      <c r="L5376" t="s">
        <v>31</v>
      </c>
      <c r="M5376">
        <f>venteos_bombas_neu_plantas!AK101</f>
        <v>0</v>
      </c>
      <c r="N5376">
        <f>IFERROR(IF(L5376="CO2",M5376,IF(L5376="CH4",M5376*Hoja1!$C$19,BASEDEDATOS!M5376*Hoja1!$C$20)),0)</f>
        <v>0</v>
      </c>
    </row>
    <row r="5377" spans="2:14" x14ac:dyDescent="0.75">
      <c r="B5377" t="s">
        <v>863</v>
      </c>
      <c r="C5377" t="str">
        <f>Hoja1!$C$31</f>
        <v>CRUDO</v>
      </c>
      <c r="D5377" t="s">
        <v>864</v>
      </c>
      <c r="E5377" t="s">
        <v>320</v>
      </c>
      <c r="F5377" t="s">
        <v>854</v>
      </c>
      <c r="L5377" t="s">
        <v>31</v>
      </c>
      <c r="M5377">
        <f>venteos_bombas_neu_plantas!AK102</f>
        <v>0</v>
      </c>
      <c r="N5377">
        <f>IFERROR(IF(L5377="CO2",M5377,IF(L5377="CH4",M5377*Hoja1!$C$19,BASEDEDATOS!M5377*Hoja1!$C$20)),0)</f>
        <v>0</v>
      </c>
    </row>
    <row r="5378" spans="2:14" x14ac:dyDescent="0.75">
      <c r="B5378" t="s">
        <v>863</v>
      </c>
      <c r="C5378" t="str">
        <f>Hoja1!$C$31</f>
        <v>CRUDO</v>
      </c>
      <c r="D5378" t="s">
        <v>864</v>
      </c>
      <c r="E5378" t="s">
        <v>320</v>
      </c>
      <c r="F5378" t="s">
        <v>854</v>
      </c>
      <c r="L5378" t="s">
        <v>31</v>
      </c>
      <c r="M5378">
        <f>venteos_bombas_neu_plantas!AK103</f>
        <v>0</v>
      </c>
      <c r="N5378">
        <f>IFERROR(IF(L5378="CO2",M5378,IF(L5378="CH4",M5378*Hoja1!$C$19,BASEDEDATOS!M5378*Hoja1!$C$20)),0)</f>
        <v>0</v>
      </c>
    </row>
    <row r="5379" spans="2:14" x14ac:dyDescent="0.75">
      <c r="B5379" t="s">
        <v>863</v>
      </c>
      <c r="C5379" t="str">
        <f>Hoja1!$C$31</f>
        <v>CRUDO</v>
      </c>
      <c r="D5379" t="s">
        <v>864</v>
      </c>
      <c r="E5379" t="s">
        <v>320</v>
      </c>
      <c r="F5379" t="s">
        <v>854</v>
      </c>
      <c r="L5379" t="s">
        <v>31</v>
      </c>
      <c r="M5379">
        <f>venteos_bombas_neu_plantas!AK104</f>
        <v>0</v>
      </c>
      <c r="N5379">
        <f>IFERROR(IF(L5379="CO2",M5379,IF(L5379="CH4",M5379*Hoja1!$C$19,BASEDEDATOS!M5379*Hoja1!$C$20)),0)</f>
        <v>0</v>
      </c>
    </row>
    <row r="5380" spans="2:14" x14ac:dyDescent="0.75">
      <c r="B5380" t="s">
        <v>863</v>
      </c>
      <c r="C5380" t="str">
        <f>Hoja1!$C$31</f>
        <v>CRUDO</v>
      </c>
      <c r="D5380" t="s">
        <v>864</v>
      </c>
      <c r="E5380" t="s">
        <v>320</v>
      </c>
      <c r="F5380" t="s">
        <v>854</v>
      </c>
      <c r="L5380" t="s">
        <v>31</v>
      </c>
      <c r="M5380">
        <f>venteos_bombas_neu_plantas!AK105</f>
        <v>0</v>
      </c>
      <c r="N5380">
        <f>IFERROR(IF(L5380="CO2",M5380,IF(L5380="CH4",M5380*Hoja1!$C$19,BASEDEDATOS!M5380*Hoja1!$C$20)),0)</f>
        <v>0</v>
      </c>
    </row>
    <row r="5381" spans="2:14" x14ac:dyDescent="0.75">
      <c r="B5381" t="s">
        <v>863</v>
      </c>
      <c r="C5381" t="str">
        <f>Hoja1!$C$31</f>
        <v>CRUDO</v>
      </c>
      <c r="D5381" t="s">
        <v>864</v>
      </c>
      <c r="E5381" t="s">
        <v>320</v>
      </c>
      <c r="F5381" t="s">
        <v>854</v>
      </c>
      <c r="L5381" t="s">
        <v>31</v>
      </c>
      <c r="M5381">
        <f>venteos_bombas_neu_plantas!AK106</f>
        <v>0</v>
      </c>
      <c r="N5381">
        <f>IFERROR(IF(L5381="CO2",M5381,IF(L5381="CH4",M5381*Hoja1!$C$19,BASEDEDATOS!M5381*Hoja1!$C$20)),0)</f>
        <v>0</v>
      </c>
    </row>
    <row r="5382" spans="2:14" x14ac:dyDescent="0.75">
      <c r="B5382" t="s">
        <v>863</v>
      </c>
      <c r="C5382" t="str">
        <f>Hoja1!$C$31</f>
        <v>CRUDO</v>
      </c>
      <c r="D5382" t="s">
        <v>864</v>
      </c>
      <c r="E5382" t="s">
        <v>320</v>
      </c>
      <c r="F5382" t="s">
        <v>854</v>
      </c>
      <c r="L5382" t="s">
        <v>31</v>
      </c>
      <c r="M5382">
        <f>venteos_bombas_neu_plantas!AK107</f>
        <v>0</v>
      </c>
      <c r="N5382">
        <f>IFERROR(IF(L5382="CO2",M5382,IF(L5382="CH4",M5382*Hoja1!$C$19,BASEDEDATOS!M5382*Hoja1!$C$20)),0)</f>
        <v>0</v>
      </c>
    </row>
    <row r="5383" spans="2:14" x14ac:dyDescent="0.75">
      <c r="B5383" t="s">
        <v>863</v>
      </c>
      <c r="C5383" t="str">
        <f>Hoja1!$C$31</f>
        <v>CRUDO</v>
      </c>
      <c r="D5383" t="s">
        <v>864</v>
      </c>
      <c r="E5383" t="s">
        <v>320</v>
      </c>
      <c r="F5383" t="s">
        <v>854</v>
      </c>
      <c r="L5383" t="s">
        <v>31</v>
      </c>
      <c r="M5383">
        <f>venteos_bombas_neu_plantas!AK108</f>
        <v>0</v>
      </c>
      <c r="N5383">
        <f>IFERROR(IF(L5383="CO2",M5383,IF(L5383="CH4",M5383*Hoja1!$C$19,BASEDEDATOS!M5383*Hoja1!$C$20)),0)</f>
        <v>0</v>
      </c>
    </row>
    <row r="5384" spans="2:14" x14ac:dyDescent="0.75">
      <c r="B5384" t="s">
        <v>863</v>
      </c>
      <c r="C5384" t="str">
        <f>Hoja1!$C$31</f>
        <v>CRUDO</v>
      </c>
      <c r="D5384" t="s">
        <v>864</v>
      </c>
      <c r="E5384" t="s">
        <v>320</v>
      </c>
      <c r="F5384" t="s">
        <v>854</v>
      </c>
      <c r="L5384" t="s">
        <v>31</v>
      </c>
      <c r="M5384">
        <f>venteos_bombas_neu_plantas!AK109</f>
        <v>0</v>
      </c>
      <c r="N5384">
        <f>IFERROR(IF(L5384="CO2",M5384,IF(L5384="CH4",M5384*Hoja1!$C$19,BASEDEDATOS!M5384*Hoja1!$C$20)),0)</f>
        <v>0</v>
      </c>
    </row>
    <row r="5385" spans="2:14" x14ac:dyDescent="0.75">
      <c r="B5385" t="s">
        <v>863</v>
      </c>
      <c r="C5385" t="str">
        <f>Hoja1!$C$31</f>
        <v>CRUDO</v>
      </c>
      <c r="D5385" t="s">
        <v>864</v>
      </c>
      <c r="E5385" t="s">
        <v>320</v>
      </c>
      <c r="F5385" t="s">
        <v>854</v>
      </c>
      <c r="L5385" t="s">
        <v>31</v>
      </c>
      <c r="M5385">
        <f>venteos_bombas_neu_plantas!AK110</f>
        <v>0</v>
      </c>
      <c r="N5385">
        <f>IFERROR(IF(L5385="CO2",M5385,IF(L5385="CH4",M5385*Hoja1!$C$19,BASEDEDATOS!M5385*Hoja1!$C$20)),0)</f>
        <v>0</v>
      </c>
    </row>
    <row r="5386" spans="2:14" x14ac:dyDescent="0.75">
      <c r="B5386" t="s">
        <v>863</v>
      </c>
      <c r="C5386" t="str">
        <f>Hoja1!$C$31</f>
        <v>CRUDO</v>
      </c>
      <c r="D5386" t="s">
        <v>864</v>
      </c>
      <c r="E5386" t="s">
        <v>320</v>
      </c>
      <c r="F5386" t="s">
        <v>854</v>
      </c>
      <c r="L5386" t="s">
        <v>31</v>
      </c>
      <c r="M5386">
        <f>venteos_bombas_neu_plantas!AK111</f>
        <v>0</v>
      </c>
      <c r="N5386">
        <f>IFERROR(IF(L5386="CO2",M5386,IF(L5386="CH4",M5386*Hoja1!$C$19,BASEDEDATOS!M5386*Hoja1!$C$20)),0)</f>
        <v>0</v>
      </c>
    </row>
    <row r="5387" spans="2:14" x14ac:dyDescent="0.75">
      <c r="B5387" t="s">
        <v>863</v>
      </c>
      <c r="C5387" t="str">
        <f>Hoja1!$C$31</f>
        <v>CRUDO</v>
      </c>
      <c r="D5387" t="s">
        <v>864</v>
      </c>
      <c r="E5387" t="s">
        <v>320</v>
      </c>
      <c r="F5387" t="s">
        <v>854</v>
      </c>
      <c r="L5387" t="s">
        <v>31</v>
      </c>
      <c r="M5387">
        <f>venteos_bombas_neu_plantas!AK112</f>
        <v>0</v>
      </c>
      <c r="N5387">
        <f>IFERROR(IF(L5387="CO2",M5387,IF(L5387="CH4",M5387*Hoja1!$C$19,BASEDEDATOS!M5387*Hoja1!$C$20)),0)</f>
        <v>0</v>
      </c>
    </row>
    <row r="5388" spans="2:14" x14ac:dyDescent="0.75">
      <c r="B5388" t="s">
        <v>863</v>
      </c>
      <c r="C5388" t="str">
        <f>Hoja1!$C$31</f>
        <v>CRUDO</v>
      </c>
      <c r="D5388" t="s">
        <v>864</v>
      </c>
      <c r="E5388" t="s">
        <v>320</v>
      </c>
      <c r="F5388" t="s">
        <v>854</v>
      </c>
      <c r="L5388" t="s">
        <v>31</v>
      </c>
      <c r="M5388">
        <f>venteos_bombas_neu_plantas!AK113</f>
        <v>0</v>
      </c>
      <c r="N5388">
        <f>IFERROR(IF(L5388="CO2",M5388,IF(L5388="CH4",M5388*Hoja1!$C$19,BASEDEDATOS!M5388*Hoja1!$C$20)),0)</f>
        <v>0</v>
      </c>
    </row>
    <row r="5389" spans="2:14" x14ac:dyDescent="0.75">
      <c r="B5389" t="s">
        <v>863</v>
      </c>
      <c r="C5389" t="str">
        <f>Hoja1!$C$31</f>
        <v>CRUDO</v>
      </c>
      <c r="D5389" t="s">
        <v>864</v>
      </c>
      <c r="E5389" t="s">
        <v>320</v>
      </c>
      <c r="F5389" t="s">
        <v>854</v>
      </c>
      <c r="L5389" t="s">
        <v>31</v>
      </c>
      <c r="M5389">
        <f>venteos_bombas_neu_plantas!AK114</f>
        <v>0</v>
      </c>
      <c r="N5389">
        <f>IFERROR(IF(L5389="CO2",M5389,IF(L5389="CH4",M5389*Hoja1!$C$19,BASEDEDATOS!M5389*Hoja1!$C$20)),0)</f>
        <v>0</v>
      </c>
    </row>
    <row r="5390" spans="2:14" x14ac:dyDescent="0.75">
      <c r="B5390" t="s">
        <v>863</v>
      </c>
      <c r="C5390" t="str">
        <f>Hoja1!$C$31</f>
        <v>CRUDO</v>
      </c>
      <c r="D5390" t="s">
        <v>864</v>
      </c>
      <c r="E5390" t="s">
        <v>320</v>
      </c>
      <c r="F5390" t="s">
        <v>854</v>
      </c>
      <c r="L5390" t="s">
        <v>31</v>
      </c>
      <c r="M5390">
        <f>venteos_bombas_neu_plantas!AK115</f>
        <v>0</v>
      </c>
      <c r="N5390">
        <f>IFERROR(IF(L5390="CO2",M5390,IF(L5390="CH4",M5390*Hoja1!$C$19,BASEDEDATOS!M5390*Hoja1!$C$20)),0)</f>
        <v>0</v>
      </c>
    </row>
    <row r="5391" spans="2:14" x14ac:dyDescent="0.75">
      <c r="B5391" t="s">
        <v>863</v>
      </c>
      <c r="C5391" t="str">
        <f>Hoja1!$C$31</f>
        <v>CRUDO</v>
      </c>
      <c r="D5391" t="s">
        <v>864</v>
      </c>
      <c r="E5391" t="s">
        <v>320</v>
      </c>
      <c r="F5391" t="s">
        <v>854</v>
      </c>
      <c r="L5391" t="s">
        <v>31</v>
      </c>
      <c r="M5391">
        <f>venteos_bombas_neu_plantas!AK116</f>
        <v>0</v>
      </c>
      <c r="N5391">
        <f>IFERROR(IF(L5391="CO2",M5391,IF(L5391="CH4",M5391*Hoja1!$C$19,BASEDEDATOS!M5391*Hoja1!$C$20)),0)</f>
        <v>0</v>
      </c>
    </row>
    <row r="5392" spans="2:14" x14ac:dyDescent="0.75">
      <c r="B5392" t="s">
        <v>863</v>
      </c>
      <c r="C5392" t="str">
        <f>Hoja1!$C$31</f>
        <v>CRUDO</v>
      </c>
      <c r="D5392" t="s">
        <v>864</v>
      </c>
      <c r="E5392" t="s">
        <v>320</v>
      </c>
      <c r="F5392" t="s">
        <v>854</v>
      </c>
      <c r="L5392" t="s">
        <v>31</v>
      </c>
      <c r="M5392">
        <f>venteos_bombas_neu_plantas!AK117</f>
        <v>0</v>
      </c>
      <c r="N5392">
        <f>IFERROR(IF(L5392="CO2",M5392,IF(L5392="CH4",M5392*Hoja1!$C$19,BASEDEDATOS!M5392*Hoja1!$C$20)),0)</f>
        <v>0</v>
      </c>
    </row>
    <row r="5393" spans="2:14" x14ac:dyDescent="0.75">
      <c r="B5393" t="s">
        <v>863</v>
      </c>
      <c r="C5393" t="str">
        <f>Hoja1!$C$31</f>
        <v>CRUDO</v>
      </c>
      <c r="D5393" t="s">
        <v>864</v>
      </c>
      <c r="E5393" t="s">
        <v>320</v>
      </c>
      <c r="F5393" t="s">
        <v>854</v>
      </c>
      <c r="L5393" t="s">
        <v>31</v>
      </c>
      <c r="M5393">
        <f>venteos_bombas_neu_plantas!AK118</f>
        <v>0</v>
      </c>
      <c r="N5393">
        <f>IFERROR(IF(L5393="CO2",M5393,IF(L5393="CH4",M5393*Hoja1!$C$19,BASEDEDATOS!M5393*Hoja1!$C$20)),0)</f>
        <v>0</v>
      </c>
    </row>
    <row r="5394" spans="2:14" x14ac:dyDescent="0.75">
      <c r="B5394" t="s">
        <v>863</v>
      </c>
      <c r="C5394" t="str">
        <f>Hoja1!$C$31</f>
        <v>CRUDO</v>
      </c>
      <c r="D5394" t="s">
        <v>864</v>
      </c>
      <c r="E5394" t="s">
        <v>320</v>
      </c>
      <c r="F5394" t="s">
        <v>854</v>
      </c>
      <c r="L5394" t="s">
        <v>31</v>
      </c>
      <c r="M5394">
        <f>venteos_bombas_neu_plantas!AK119</f>
        <v>0</v>
      </c>
      <c r="N5394">
        <f>IFERROR(IF(L5394="CO2",M5394,IF(L5394="CH4",M5394*Hoja1!$C$19,BASEDEDATOS!M5394*Hoja1!$C$20)),0)</f>
        <v>0</v>
      </c>
    </row>
    <row r="5395" spans="2:14" x14ac:dyDescent="0.75">
      <c r="B5395" t="s">
        <v>863</v>
      </c>
      <c r="C5395" t="str">
        <f>Hoja1!$C$31</f>
        <v>CRUDO</v>
      </c>
      <c r="D5395" t="s">
        <v>864</v>
      </c>
      <c r="E5395" t="s">
        <v>320</v>
      </c>
      <c r="F5395" t="s">
        <v>854</v>
      </c>
      <c r="L5395" t="s">
        <v>31</v>
      </c>
      <c r="M5395">
        <f>venteos_bombas_neu_plantas!AK120</f>
        <v>0</v>
      </c>
      <c r="N5395">
        <f>IFERROR(IF(L5395="CO2",M5395,IF(L5395="CH4",M5395*Hoja1!$C$19,BASEDEDATOS!M5395*Hoja1!$C$20)),0)</f>
        <v>0</v>
      </c>
    </row>
    <row r="5396" spans="2:14" x14ac:dyDescent="0.75">
      <c r="B5396" t="s">
        <v>863</v>
      </c>
      <c r="C5396" t="str">
        <f>Hoja1!$C$31</f>
        <v>CRUDO</v>
      </c>
      <c r="D5396" t="s">
        <v>864</v>
      </c>
      <c r="E5396" t="s">
        <v>320</v>
      </c>
      <c r="F5396" t="s">
        <v>854</v>
      </c>
      <c r="L5396" t="s">
        <v>31</v>
      </c>
      <c r="M5396">
        <f>venteos_bombas_neu_plantas!AK121</f>
        <v>0</v>
      </c>
      <c r="N5396">
        <f>IFERROR(IF(L5396="CO2",M5396,IF(L5396="CH4",M5396*Hoja1!$C$19,BASEDEDATOS!M5396*Hoja1!$C$20)),0)</f>
        <v>0</v>
      </c>
    </row>
    <row r="5397" spans="2:14" x14ac:dyDescent="0.75">
      <c r="B5397" t="s">
        <v>863</v>
      </c>
      <c r="C5397" t="str">
        <f>Hoja1!$C$31</f>
        <v>CRUDO</v>
      </c>
      <c r="D5397" t="s">
        <v>864</v>
      </c>
      <c r="E5397" t="s">
        <v>320</v>
      </c>
      <c r="F5397" t="s">
        <v>854</v>
      </c>
      <c r="L5397" t="s">
        <v>31</v>
      </c>
      <c r="M5397">
        <f>venteos_bombas_neu_plantas!AK122</f>
        <v>0</v>
      </c>
      <c r="N5397">
        <f>IFERROR(IF(L5397="CO2",M5397,IF(L5397="CH4",M5397*Hoja1!$C$19,BASEDEDATOS!M5397*Hoja1!$C$20)),0)</f>
        <v>0</v>
      </c>
    </row>
    <row r="5398" spans="2:14" x14ac:dyDescent="0.75">
      <c r="B5398" t="s">
        <v>863</v>
      </c>
      <c r="C5398" t="str">
        <f>Hoja1!$C$31</f>
        <v>CRUDO</v>
      </c>
      <c r="D5398" t="s">
        <v>864</v>
      </c>
      <c r="E5398" t="s">
        <v>320</v>
      </c>
      <c r="F5398" t="s">
        <v>854</v>
      </c>
      <c r="L5398" t="s">
        <v>31</v>
      </c>
      <c r="M5398">
        <f>venteos_bombas_neu_plantas!AK123</f>
        <v>0</v>
      </c>
      <c r="N5398">
        <f>IFERROR(IF(L5398="CO2",M5398,IF(L5398="CH4",M5398*Hoja1!$C$19,BASEDEDATOS!M5398*Hoja1!$C$20)),0)</f>
        <v>0</v>
      </c>
    </row>
    <row r="5399" spans="2:14" x14ac:dyDescent="0.75">
      <c r="B5399" t="s">
        <v>863</v>
      </c>
      <c r="C5399" t="str">
        <f>Hoja1!$C$31</f>
        <v>CRUDO</v>
      </c>
      <c r="D5399" t="s">
        <v>864</v>
      </c>
      <c r="E5399" t="s">
        <v>320</v>
      </c>
      <c r="F5399" t="s">
        <v>854</v>
      </c>
      <c r="L5399" t="s">
        <v>31</v>
      </c>
      <c r="M5399">
        <f>venteos_bombas_neu_plantas!AK124</f>
        <v>0</v>
      </c>
      <c r="N5399">
        <f>IFERROR(IF(L5399="CO2",M5399,IF(L5399="CH4",M5399*Hoja1!$C$19,BASEDEDATOS!M5399*Hoja1!$C$20)),0)</f>
        <v>0</v>
      </c>
    </row>
    <row r="5400" spans="2:14" x14ac:dyDescent="0.75">
      <c r="B5400" t="s">
        <v>863</v>
      </c>
      <c r="C5400" t="str">
        <f>Hoja1!$C$31</f>
        <v>CRUDO</v>
      </c>
      <c r="D5400" t="s">
        <v>864</v>
      </c>
      <c r="E5400" t="s">
        <v>320</v>
      </c>
      <c r="F5400" t="s">
        <v>854</v>
      </c>
      <c r="L5400" t="s">
        <v>31</v>
      </c>
      <c r="M5400">
        <f>venteos_bombas_neu_plantas!AK125</f>
        <v>0</v>
      </c>
      <c r="N5400">
        <f>IFERROR(IF(L5400="CO2",M5400,IF(L5400="CH4",M5400*Hoja1!$C$19,BASEDEDATOS!M5400*Hoja1!$C$20)),0)</f>
        <v>0</v>
      </c>
    </row>
    <row r="5401" spans="2:14" x14ac:dyDescent="0.75">
      <c r="B5401" t="s">
        <v>863</v>
      </c>
      <c r="C5401" t="str">
        <f>Hoja1!$C$31</f>
        <v>CRUDO</v>
      </c>
      <c r="D5401" t="s">
        <v>864</v>
      </c>
      <c r="E5401" t="s">
        <v>320</v>
      </c>
      <c r="F5401" t="s">
        <v>854</v>
      </c>
      <c r="L5401" t="s">
        <v>31</v>
      </c>
      <c r="M5401">
        <f>venteos_bombas_neu_plantas!AK126</f>
        <v>0</v>
      </c>
      <c r="N5401">
        <f>IFERROR(IF(L5401="CO2",M5401,IF(L5401="CH4",M5401*Hoja1!$C$19,BASEDEDATOS!M5401*Hoja1!$C$20)),0)</f>
        <v>0</v>
      </c>
    </row>
    <row r="5402" spans="2:14" x14ac:dyDescent="0.75">
      <c r="B5402" t="s">
        <v>863</v>
      </c>
      <c r="C5402" t="str">
        <f>Hoja1!$C$31</f>
        <v>CRUDO</v>
      </c>
      <c r="D5402" t="s">
        <v>864</v>
      </c>
      <c r="E5402" t="s">
        <v>320</v>
      </c>
      <c r="F5402" t="s">
        <v>854</v>
      </c>
      <c r="L5402" t="s">
        <v>31</v>
      </c>
      <c r="M5402">
        <f>venteos_bombas_neu_plantas!AK127</f>
        <v>0</v>
      </c>
      <c r="N5402">
        <f>IFERROR(IF(L5402="CO2",M5402,IF(L5402="CH4",M5402*Hoja1!$C$19,BASEDEDATOS!M5402*Hoja1!$C$20)),0)</f>
        <v>0</v>
      </c>
    </row>
    <row r="5403" spans="2:14" x14ac:dyDescent="0.75">
      <c r="B5403" t="s">
        <v>863</v>
      </c>
      <c r="C5403" t="str">
        <f>Hoja1!$C$31</f>
        <v>CRUDO</v>
      </c>
      <c r="D5403" t="s">
        <v>864</v>
      </c>
      <c r="E5403" t="s">
        <v>320</v>
      </c>
      <c r="F5403" t="s">
        <v>854</v>
      </c>
      <c r="L5403" t="s">
        <v>31</v>
      </c>
      <c r="M5403">
        <f>venteos_bombas_neu_plantas!AK128</f>
        <v>0</v>
      </c>
      <c r="N5403">
        <f>IFERROR(IF(L5403="CO2",M5403,IF(L5403="CH4",M5403*Hoja1!$C$19,BASEDEDATOS!M5403*Hoja1!$C$20)),0)</f>
        <v>0</v>
      </c>
    </row>
    <row r="5404" spans="2:14" x14ac:dyDescent="0.75">
      <c r="B5404" t="s">
        <v>863</v>
      </c>
      <c r="C5404" t="str">
        <f>Hoja1!$C$31</f>
        <v>CRUDO</v>
      </c>
      <c r="D5404" t="s">
        <v>864</v>
      </c>
      <c r="E5404" t="s">
        <v>320</v>
      </c>
      <c r="F5404" t="s">
        <v>854</v>
      </c>
      <c r="L5404" t="s">
        <v>31</v>
      </c>
      <c r="M5404">
        <f>venteos_bombas_neu_plantas!AK129</f>
        <v>0</v>
      </c>
      <c r="N5404">
        <f>IFERROR(IF(L5404="CO2",M5404,IF(L5404="CH4",M5404*Hoja1!$C$19,BASEDEDATOS!M5404*Hoja1!$C$20)),0)</f>
        <v>0</v>
      </c>
    </row>
    <row r="5405" spans="2:14" x14ac:dyDescent="0.75">
      <c r="B5405" t="s">
        <v>863</v>
      </c>
      <c r="C5405" t="str">
        <f>Hoja1!$C$31</f>
        <v>CRUDO</v>
      </c>
      <c r="D5405" t="s">
        <v>864</v>
      </c>
      <c r="E5405" t="s">
        <v>320</v>
      </c>
      <c r="F5405" t="s">
        <v>854</v>
      </c>
      <c r="L5405" t="s">
        <v>31</v>
      </c>
      <c r="M5405">
        <f>venteos_bombas_neu_plantas!AK130</f>
        <v>0</v>
      </c>
      <c r="N5405">
        <f>IFERROR(IF(L5405="CO2",M5405,IF(L5405="CH4",M5405*Hoja1!$C$19,BASEDEDATOS!M5405*Hoja1!$C$20)),0)</f>
        <v>0</v>
      </c>
    </row>
    <row r="5406" spans="2:14" x14ac:dyDescent="0.75">
      <c r="B5406" t="s">
        <v>863</v>
      </c>
      <c r="C5406" t="str">
        <f>Hoja1!$C$31</f>
        <v>CRUDO</v>
      </c>
      <c r="D5406" t="s">
        <v>864</v>
      </c>
      <c r="E5406" t="s">
        <v>320</v>
      </c>
      <c r="F5406" t="s">
        <v>854</v>
      </c>
      <c r="L5406" t="s">
        <v>31</v>
      </c>
      <c r="M5406">
        <f>venteos_bombas_neu_plantas!AK131</f>
        <v>0</v>
      </c>
      <c r="N5406">
        <f>IFERROR(IF(L5406="CO2",M5406,IF(L5406="CH4",M5406*Hoja1!$C$19,BASEDEDATOS!M5406*Hoja1!$C$20)),0)</f>
        <v>0</v>
      </c>
    </row>
    <row r="5407" spans="2:14" x14ac:dyDescent="0.75">
      <c r="B5407" t="s">
        <v>863</v>
      </c>
      <c r="C5407" t="str">
        <f>Hoja1!$C$31</f>
        <v>CRUDO</v>
      </c>
      <c r="D5407" t="s">
        <v>864</v>
      </c>
      <c r="E5407" t="s">
        <v>320</v>
      </c>
      <c r="F5407" t="s">
        <v>854</v>
      </c>
      <c r="L5407" t="s">
        <v>31</v>
      </c>
      <c r="M5407">
        <f>venteos_bombas_neu_plantas!AK132</f>
        <v>0</v>
      </c>
      <c r="N5407">
        <f>IFERROR(IF(L5407="CO2",M5407,IF(L5407="CH4",M5407*Hoja1!$C$19,BASEDEDATOS!M5407*Hoja1!$C$20)),0)</f>
        <v>0</v>
      </c>
    </row>
    <row r="5408" spans="2:14" x14ac:dyDescent="0.75">
      <c r="B5408" t="s">
        <v>863</v>
      </c>
      <c r="C5408" t="str">
        <f>Hoja1!$C$31</f>
        <v>CRUDO</v>
      </c>
      <c r="D5408" t="s">
        <v>864</v>
      </c>
      <c r="E5408" t="s">
        <v>320</v>
      </c>
      <c r="F5408" t="s">
        <v>854</v>
      </c>
      <c r="L5408" t="s">
        <v>31</v>
      </c>
      <c r="M5408">
        <f>venteos_bombas_neu_plantas!AK133</f>
        <v>0</v>
      </c>
      <c r="N5408">
        <f>IFERROR(IF(L5408="CO2",M5408,IF(L5408="CH4",M5408*Hoja1!$C$19,BASEDEDATOS!M5408*Hoja1!$C$20)),0)</f>
        <v>0</v>
      </c>
    </row>
    <row r="5409" spans="2:14" x14ac:dyDescent="0.75">
      <c r="B5409" t="s">
        <v>863</v>
      </c>
      <c r="C5409" t="str">
        <f>Hoja1!$C$31</f>
        <v>CRUDO</v>
      </c>
      <c r="D5409" t="s">
        <v>864</v>
      </c>
      <c r="E5409" t="s">
        <v>320</v>
      </c>
      <c r="F5409" t="s">
        <v>854</v>
      </c>
      <c r="L5409" t="s">
        <v>31</v>
      </c>
      <c r="M5409">
        <f>venteos_bombas_neu_plantas!AK134</f>
        <v>0</v>
      </c>
      <c r="N5409">
        <f>IFERROR(IF(L5409="CO2",M5409,IF(L5409="CH4",M5409*Hoja1!$C$19,BASEDEDATOS!M5409*Hoja1!$C$20)),0)</f>
        <v>0</v>
      </c>
    </row>
    <row r="5410" spans="2:14" x14ac:dyDescent="0.75">
      <c r="B5410" t="s">
        <v>863</v>
      </c>
      <c r="C5410" t="str">
        <f>Hoja1!$C$31</f>
        <v>CRUDO</v>
      </c>
      <c r="D5410" t="s">
        <v>864</v>
      </c>
      <c r="E5410" t="s">
        <v>320</v>
      </c>
      <c r="F5410" t="s">
        <v>854</v>
      </c>
      <c r="L5410" t="s">
        <v>31</v>
      </c>
      <c r="M5410">
        <f>venteos_bombas_neu_plantas!AK135</f>
        <v>0</v>
      </c>
      <c r="N5410">
        <f>IFERROR(IF(L5410="CO2",M5410,IF(L5410="CH4",M5410*Hoja1!$C$19,BASEDEDATOS!M5410*Hoja1!$C$20)),0)</f>
        <v>0</v>
      </c>
    </row>
    <row r="5411" spans="2:14" x14ac:dyDescent="0.75">
      <c r="B5411" t="s">
        <v>863</v>
      </c>
      <c r="C5411" t="str">
        <f>Hoja1!$C$31</f>
        <v>CRUDO</v>
      </c>
      <c r="D5411" t="s">
        <v>864</v>
      </c>
      <c r="E5411" t="s">
        <v>320</v>
      </c>
      <c r="F5411" t="s">
        <v>854</v>
      </c>
      <c r="L5411" t="s">
        <v>31</v>
      </c>
      <c r="M5411">
        <f>venteos_bombas_neu_plantas!AK136</f>
        <v>0</v>
      </c>
      <c r="N5411">
        <f>IFERROR(IF(L5411="CO2",M5411,IF(L5411="CH4",M5411*Hoja1!$C$19,BASEDEDATOS!M5411*Hoja1!$C$20)),0)</f>
        <v>0</v>
      </c>
    </row>
    <row r="5412" spans="2:14" x14ac:dyDescent="0.75">
      <c r="B5412" t="s">
        <v>863</v>
      </c>
      <c r="C5412" t="str">
        <f>Hoja1!$C$31</f>
        <v>CRUDO</v>
      </c>
      <c r="D5412" t="s">
        <v>864</v>
      </c>
      <c r="E5412" t="s">
        <v>320</v>
      </c>
      <c r="F5412" t="s">
        <v>856</v>
      </c>
      <c r="L5412" t="s">
        <v>30</v>
      </c>
      <c r="M5412">
        <f>'Venteo_Compresores reciproc_pla'!AP57</f>
        <v>3.8041993589963317E-3</v>
      </c>
      <c r="N5412">
        <f>IFERROR(IF(L5412="CO2",M5412,IF(L5412="CH4",M5412*Hoja1!$C$19,BASEDEDATOS!M5412*Hoja1!$C$20)),0)</f>
        <v>3.8041993589963317E-3</v>
      </c>
    </row>
    <row r="5413" spans="2:14" x14ac:dyDescent="0.75">
      <c r="B5413" t="s">
        <v>863</v>
      </c>
      <c r="C5413" t="str">
        <f>Hoja1!$C$31</f>
        <v>CRUDO</v>
      </c>
      <c r="D5413" t="s">
        <v>864</v>
      </c>
      <c r="E5413" t="s">
        <v>320</v>
      </c>
      <c r="F5413" t="s">
        <v>856</v>
      </c>
      <c r="L5413" t="s">
        <v>30</v>
      </c>
      <c r="M5413">
        <f>'Venteo_Compresores reciproc_pla'!AP58</f>
        <v>4.5650392307955987E-3</v>
      </c>
      <c r="N5413">
        <f>IFERROR(IF(L5413="CO2",M5413,IF(L5413="CH4",M5413*Hoja1!$C$19,BASEDEDATOS!M5413*Hoja1!$C$20)),0)</f>
        <v>4.5650392307955987E-3</v>
      </c>
    </row>
    <row r="5414" spans="2:14" x14ac:dyDescent="0.75">
      <c r="B5414" t="s">
        <v>863</v>
      </c>
      <c r="C5414" t="str">
        <f>Hoja1!$C$31</f>
        <v>CRUDO</v>
      </c>
      <c r="D5414" t="s">
        <v>864</v>
      </c>
      <c r="E5414" t="s">
        <v>320</v>
      </c>
      <c r="F5414" t="s">
        <v>856</v>
      </c>
      <c r="L5414" t="s">
        <v>30</v>
      </c>
      <c r="M5414">
        <f>'Venteo_Compresores reciproc_pla'!AP59</f>
        <v>4.5650392307955987E-3</v>
      </c>
      <c r="N5414">
        <f>IFERROR(IF(L5414="CO2",M5414,IF(L5414="CH4",M5414*Hoja1!$C$19,BASEDEDATOS!M5414*Hoja1!$C$20)),0)</f>
        <v>4.5650392307955987E-3</v>
      </c>
    </row>
    <row r="5415" spans="2:14" x14ac:dyDescent="0.75">
      <c r="B5415" t="s">
        <v>863</v>
      </c>
      <c r="C5415" t="str">
        <f>Hoja1!$C$31</f>
        <v>CRUDO</v>
      </c>
      <c r="D5415" t="s">
        <v>864</v>
      </c>
      <c r="E5415" t="s">
        <v>320</v>
      </c>
      <c r="F5415" t="s">
        <v>856</v>
      </c>
      <c r="L5415" t="s">
        <v>30</v>
      </c>
      <c r="M5415">
        <f>'Venteo_Compresores reciproc_pla'!AP60</f>
        <v>4.5650392307955987E-3</v>
      </c>
      <c r="N5415">
        <f>IFERROR(IF(L5415="CO2",M5415,IF(L5415="CH4",M5415*Hoja1!$C$19,BASEDEDATOS!M5415*Hoja1!$C$20)),0)</f>
        <v>4.5650392307955987E-3</v>
      </c>
    </row>
    <row r="5416" spans="2:14" x14ac:dyDescent="0.75">
      <c r="B5416" t="s">
        <v>863</v>
      </c>
      <c r="C5416" t="str">
        <f>Hoja1!$C$31</f>
        <v>CRUDO</v>
      </c>
      <c r="D5416" t="s">
        <v>864</v>
      </c>
      <c r="E5416" t="s">
        <v>320</v>
      </c>
      <c r="F5416" t="s">
        <v>856</v>
      </c>
      <c r="L5416" t="s">
        <v>30</v>
      </c>
      <c r="M5416">
        <f>'Venteo_Compresores reciproc_pla'!AP61</f>
        <v>2.1607852359099167E-2</v>
      </c>
      <c r="N5416">
        <f>IFERROR(IF(L5416="CO2",M5416,IF(L5416="CH4",M5416*Hoja1!$C$19,BASEDEDATOS!M5416*Hoja1!$C$20)),0)</f>
        <v>2.1607852359099167E-2</v>
      </c>
    </row>
    <row r="5417" spans="2:14" x14ac:dyDescent="0.75">
      <c r="B5417" t="s">
        <v>863</v>
      </c>
      <c r="C5417" t="str">
        <f>Hoja1!$C$31</f>
        <v>CRUDO</v>
      </c>
      <c r="D5417" t="s">
        <v>864</v>
      </c>
      <c r="E5417" t="s">
        <v>320</v>
      </c>
      <c r="F5417" t="s">
        <v>856</v>
      </c>
      <c r="L5417" t="s">
        <v>30</v>
      </c>
      <c r="M5417">
        <f>'Venteo_Compresores reciproc_pla'!AP62</f>
        <v>2.1607852359099167E-2</v>
      </c>
      <c r="N5417">
        <f>IFERROR(IF(L5417="CO2",M5417,IF(L5417="CH4",M5417*Hoja1!$C$19,BASEDEDATOS!M5417*Hoja1!$C$20)),0)</f>
        <v>2.1607852359099167E-2</v>
      </c>
    </row>
    <row r="5418" spans="2:14" x14ac:dyDescent="0.75">
      <c r="B5418" t="s">
        <v>863</v>
      </c>
      <c r="C5418" t="str">
        <f>Hoja1!$C$31</f>
        <v>CRUDO</v>
      </c>
      <c r="D5418" t="s">
        <v>864</v>
      </c>
      <c r="E5418" t="s">
        <v>320</v>
      </c>
      <c r="F5418" t="s">
        <v>856</v>
      </c>
      <c r="L5418" t="s">
        <v>30</v>
      </c>
      <c r="M5418">
        <f>'Venteo_Compresores reciproc_pla'!AP63</f>
        <v>2.1607852359099167E-2</v>
      </c>
      <c r="N5418">
        <f>IFERROR(IF(L5418="CO2",M5418,IF(L5418="CH4",M5418*Hoja1!$C$19,BASEDEDATOS!M5418*Hoja1!$C$20)),0)</f>
        <v>2.1607852359099167E-2</v>
      </c>
    </row>
    <row r="5419" spans="2:14" x14ac:dyDescent="0.75">
      <c r="B5419" t="s">
        <v>863</v>
      </c>
      <c r="C5419" t="str">
        <f>Hoja1!$C$31</f>
        <v>CRUDO</v>
      </c>
      <c r="D5419" t="s">
        <v>864</v>
      </c>
      <c r="E5419" t="s">
        <v>320</v>
      </c>
      <c r="F5419" t="s">
        <v>856</v>
      </c>
      <c r="L5419" t="s">
        <v>30</v>
      </c>
      <c r="M5419">
        <f>'Venteo_Compresores reciproc_pla'!AP64</f>
        <v>2.1607852359099167E-2</v>
      </c>
      <c r="N5419">
        <f>IFERROR(IF(L5419="CO2",M5419,IF(L5419="CH4",M5419*Hoja1!$C$19,BASEDEDATOS!M5419*Hoja1!$C$20)),0)</f>
        <v>2.1607852359099167E-2</v>
      </c>
    </row>
    <row r="5420" spans="2:14" x14ac:dyDescent="0.75">
      <c r="B5420" t="s">
        <v>863</v>
      </c>
      <c r="C5420" t="str">
        <f>Hoja1!$C$31</f>
        <v>CRUDO</v>
      </c>
      <c r="D5420" t="s">
        <v>864</v>
      </c>
      <c r="E5420" t="s">
        <v>320</v>
      </c>
      <c r="F5420" t="s">
        <v>856</v>
      </c>
      <c r="L5420" t="s">
        <v>30</v>
      </c>
      <c r="M5420">
        <f>'Venteo_Compresores reciproc_pla'!AP65</f>
        <v>2.1607852359099167E-2</v>
      </c>
      <c r="N5420">
        <f>IFERROR(IF(L5420="CO2",M5420,IF(L5420="CH4",M5420*Hoja1!$C$19,BASEDEDATOS!M5420*Hoja1!$C$20)),0)</f>
        <v>2.1607852359099167E-2</v>
      </c>
    </row>
    <row r="5421" spans="2:14" x14ac:dyDescent="0.75">
      <c r="B5421" t="s">
        <v>863</v>
      </c>
      <c r="C5421" t="str">
        <f>Hoja1!$C$31</f>
        <v>CRUDO</v>
      </c>
      <c r="D5421" t="s">
        <v>864</v>
      </c>
      <c r="E5421" t="s">
        <v>320</v>
      </c>
      <c r="F5421" t="s">
        <v>856</v>
      </c>
      <c r="L5421" t="s">
        <v>30</v>
      </c>
      <c r="M5421">
        <f>'Venteo_Compresores reciproc_pla'!AP66</f>
        <v>5.3258791025948644E-3</v>
      </c>
      <c r="N5421">
        <f>IFERROR(IF(L5421="CO2",M5421,IF(L5421="CH4",M5421*Hoja1!$C$19,BASEDEDATOS!M5421*Hoja1!$C$20)),0)</f>
        <v>5.3258791025948644E-3</v>
      </c>
    </row>
    <row r="5422" spans="2:14" x14ac:dyDescent="0.75">
      <c r="B5422" t="s">
        <v>863</v>
      </c>
      <c r="C5422" t="str">
        <f>Hoja1!$C$31</f>
        <v>CRUDO</v>
      </c>
      <c r="D5422" t="s">
        <v>864</v>
      </c>
      <c r="E5422" t="s">
        <v>320</v>
      </c>
      <c r="F5422" t="s">
        <v>856</v>
      </c>
      <c r="L5422" t="s">
        <v>30</v>
      </c>
      <c r="M5422">
        <f>'Venteo_Compresores reciproc_pla'!AP67</f>
        <v>5.3258791025948644E-3</v>
      </c>
      <c r="N5422">
        <f>IFERROR(IF(L5422="CO2",M5422,IF(L5422="CH4",M5422*Hoja1!$C$19,BASEDEDATOS!M5422*Hoja1!$C$20)),0)</f>
        <v>5.3258791025948644E-3</v>
      </c>
    </row>
    <row r="5423" spans="2:14" x14ac:dyDescent="0.75">
      <c r="B5423" t="s">
        <v>863</v>
      </c>
      <c r="C5423" t="str">
        <f>Hoja1!$C$31</f>
        <v>CRUDO</v>
      </c>
      <c r="D5423" t="s">
        <v>864</v>
      </c>
      <c r="E5423" t="s">
        <v>320</v>
      </c>
      <c r="F5423" t="s">
        <v>856</v>
      </c>
      <c r="L5423" t="s">
        <v>30</v>
      </c>
      <c r="M5423">
        <f>'Venteo_Compresores reciproc_pla'!AP68</f>
        <v>5.3258791025948644E-3</v>
      </c>
      <c r="N5423">
        <f>IFERROR(IF(L5423="CO2",M5423,IF(L5423="CH4",M5423*Hoja1!$C$19,BASEDEDATOS!M5423*Hoja1!$C$20)),0)</f>
        <v>5.3258791025948644E-3</v>
      </c>
    </row>
    <row r="5424" spans="2:14" x14ac:dyDescent="0.75">
      <c r="B5424" t="s">
        <v>863</v>
      </c>
      <c r="C5424" t="str">
        <f>Hoja1!$C$31</f>
        <v>CRUDO</v>
      </c>
      <c r="D5424" t="s">
        <v>864</v>
      </c>
      <c r="E5424" t="s">
        <v>320</v>
      </c>
      <c r="F5424" t="s">
        <v>856</v>
      </c>
      <c r="L5424" t="s">
        <v>30</v>
      </c>
      <c r="M5424">
        <f>'Venteo_Compresores reciproc_pla'!AP69</f>
        <v>2.1607852359099167E-2</v>
      </c>
      <c r="N5424">
        <f>IFERROR(IF(L5424="CO2",M5424,IF(L5424="CH4",M5424*Hoja1!$C$19,BASEDEDATOS!M5424*Hoja1!$C$20)),0)</f>
        <v>2.1607852359099167E-2</v>
      </c>
    </row>
    <row r="5425" spans="2:14" x14ac:dyDescent="0.75">
      <c r="B5425" t="s">
        <v>863</v>
      </c>
      <c r="C5425" t="str">
        <f>Hoja1!$C$31</f>
        <v>CRUDO</v>
      </c>
      <c r="D5425" t="s">
        <v>864</v>
      </c>
      <c r="E5425" t="s">
        <v>320</v>
      </c>
      <c r="F5425" t="s">
        <v>856</v>
      </c>
      <c r="L5425" t="s">
        <v>30</v>
      </c>
      <c r="M5425">
        <f>'Venteo_Compresores reciproc_pla'!AP70</f>
        <v>0</v>
      </c>
      <c r="N5425">
        <f>IFERROR(IF(L5425="CO2",M5425,IF(L5425="CH4",M5425*Hoja1!$C$19,BASEDEDATOS!M5425*Hoja1!$C$20)),0)</f>
        <v>0</v>
      </c>
    </row>
    <row r="5426" spans="2:14" x14ac:dyDescent="0.75">
      <c r="B5426" t="s">
        <v>863</v>
      </c>
      <c r="C5426" t="str">
        <f>Hoja1!$C$31</f>
        <v>CRUDO</v>
      </c>
      <c r="D5426" t="s">
        <v>864</v>
      </c>
      <c r="E5426" t="s">
        <v>320</v>
      </c>
      <c r="F5426" t="s">
        <v>856</v>
      </c>
      <c r="L5426" t="s">
        <v>30</v>
      </c>
      <c r="M5426">
        <f>'Venteo_Compresores reciproc_pla'!AP71</f>
        <v>0</v>
      </c>
      <c r="N5426">
        <f>IFERROR(IF(L5426="CO2",M5426,IF(L5426="CH4",M5426*Hoja1!$C$19,BASEDEDATOS!M5426*Hoja1!$C$20)),0)</f>
        <v>0</v>
      </c>
    </row>
    <row r="5427" spans="2:14" x14ac:dyDescent="0.75">
      <c r="B5427" t="s">
        <v>863</v>
      </c>
      <c r="C5427" t="str">
        <f>Hoja1!$C$31</f>
        <v>CRUDO</v>
      </c>
      <c r="D5427" t="s">
        <v>864</v>
      </c>
      <c r="E5427" t="s">
        <v>320</v>
      </c>
      <c r="F5427" t="s">
        <v>856</v>
      </c>
      <c r="L5427" t="s">
        <v>30</v>
      </c>
      <c r="M5427">
        <f>'Venteo_Compresores reciproc_pla'!AP72</f>
        <v>0</v>
      </c>
      <c r="N5427">
        <f>IFERROR(IF(L5427="CO2",M5427,IF(L5427="CH4",M5427*Hoja1!$C$19,BASEDEDATOS!M5427*Hoja1!$C$20)),0)</f>
        <v>0</v>
      </c>
    </row>
    <row r="5428" spans="2:14" x14ac:dyDescent="0.75">
      <c r="B5428" t="s">
        <v>863</v>
      </c>
      <c r="C5428" t="str">
        <f>Hoja1!$C$31</f>
        <v>CRUDO</v>
      </c>
      <c r="D5428" t="s">
        <v>864</v>
      </c>
      <c r="E5428" t="s">
        <v>320</v>
      </c>
      <c r="F5428" t="s">
        <v>856</v>
      </c>
      <c r="L5428" t="s">
        <v>30</v>
      </c>
      <c r="M5428">
        <f>'Venteo_Compresores reciproc_pla'!AP73</f>
        <v>0</v>
      </c>
      <c r="N5428">
        <f>IFERROR(IF(L5428="CO2",M5428,IF(L5428="CH4",M5428*Hoja1!$C$19,BASEDEDATOS!M5428*Hoja1!$C$20)),0)</f>
        <v>0</v>
      </c>
    </row>
    <row r="5429" spans="2:14" x14ac:dyDescent="0.75">
      <c r="B5429" t="s">
        <v>863</v>
      </c>
      <c r="C5429" t="str">
        <f>Hoja1!$C$31</f>
        <v>CRUDO</v>
      </c>
      <c r="D5429" t="s">
        <v>864</v>
      </c>
      <c r="E5429" t="s">
        <v>320</v>
      </c>
      <c r="F5429" t="s">
        <v>856</v>
      </c>
      <c r="L5429" t="s">
        <v>30</v>
      </c>
      <c r="M5429">
        <f>'Venteo_Compresores reciproc_pla'!AP74</f>
        <v>0</v>
      </c>
      <c r="N5429">
        <f>IFERROR(IF(L5429="CO2",M5429,IF(L5429="CH4",M5429*Hoja1!$C$19,BASEDEDATOS!M5429*Hoja1!$C$20)),0)</f>
        <v>0</v>
      </c>
    </row>
    <row r="5430" spans="2:14" x14ac:dyDescent="0.75">
      <c r="B5430" t="s">
        <v>863</v>
      </c>
      <c r="C5430" t="str">
        <f>Hoja1!$C$31</f>
        <v>CRUDO</v>
      </c>
      <c r="D5430" t="s">
        <v>864</v>
      </c>
      <c r="E5430" t="s">
        <v>320</v>
      </c>
      <c r="F5430" t="s">
        <v>856</v>
      </c>
      <c r="L5430" t="s">
        <v>30</v>
      </c>
      <c r="M5430">
        <f>'Venteo_Compresores reciproc_pla'!AP75</f>
        <v>0</v>
      </c>
      <c r="N5430">
        <f>IFERROR(IF(L5430="CO2",M5430,IF(L5430="CH4",M5430*Hoja1!$C$19,BASEDEDATOS!M5430*Hoja1!$C$20)),0)</f>
        <v>0</v>
      </c>
    </row>
    <row r="5431" spans="2:14" x14ac:dyDescent="0.75">
      <c r="B5431" t="s">
        <v>863</v>
      </c>
      <c r="C5431" t="str">
        <f>Hoja1!$C$31</f>
        <v>CRUDO</v>
      </c>
      <c r="D5431" t="s">
        <v>864</v>
      </c>
      <c r="E5431" t="s">
        <v>320</v>
      </c>
      <c r="F5431" t="s">
        <v>856</v>
      </c>
      <c r="L5431" t="s">
        <v>30</v>
      </c>
      <c r="M5431">
        <f>'Venteo_Compresores reciproc_pla'!AP76</f>
        <v>0</v>
      </c>
      <c r="N5431">
        <f>IFERROR(IF(L5431="CO2",M5431,IF(L5431="CH4",M5431*Hoja1!$C$19,BASEDEDATOS!M5431*Hoja1!$C$20)),0)</f>
        <v>0</v>
      </c>
    </row>
    <row r="5432" spans="2:14" x14ac:dyDescent="0.75">
      <c r="B5432" t="s">
        <v>863</v>
      </c>
      <c r="C5432" t="str">
        <f>Hoja1!$C$31</f>
        <v>CRUDO</v>
      </c>
      <c r="D5432" t="s">
        <v>864</v>
      </c>
      <c r="E5432" t="s">
        <v>320</v>
      </c>
      <c r="F5432" t="s">
        <v>856</v>
      </c>
      <c r="L5432" t="s">
        <v>30</v>
      </c>
      <c r="M5432">
        <f>'Venteo_Compresores reciproc_pla'!AP77</f>
        <v>0</v>
      </c>
      <c r="N5432">
        <f>IFERROR(IF(L5432="CO2",M5432,IF(L5432="CH4",M5432*Hoja1!$C$19,BASEDEDATOS!M5432*Hoja1!$C$20)),0)</f>
        <v>0</v>
      </c>
    </row>
    <row r="5433" spans="2:14" x14ac:dyDescent="0.75">
      <c r="B5433" t="s">
        <v>863</v>
      </c>
      <c r="C5433" t="str">
        <f>Hoja1!$C$31</f>
        <v>CRUDO</v>
      </c>
      <c r="D5433" t="s">
        <v>864</v>
      </c>
      <c r="E5433" t="s">
        <v>320</v>
      </c>
      <c r="F5433" t="s">
        <v>856</v>
      </c>
      <c r="L5433" t="s">
        <v>30</v>
      </c>
      <c r="M5433">
        <f>'Venteo_Compresores reciproc_pla'!AP78</f>
        <v>0</v>
      </c>
      <c r="N5433">
        <f>IFERROR(IF(L5433="CO2",M5433,IF(L5433="CH4",M5433*Hoja1!$C$19,BASEDEDATOS!M5433*Hoja1!$C$20)),0)</f>
        <v>0</v>
      </c>
    </row>
    <row r="5434" spans="2:14" x14ac:dyDescent="0.75">
      <c r="B5434" t="s">
        <v>863</v>
      </c>
      <c r="C5434" t="str">
        <f>Hoja1!$C$31</f>
        <v>CRUDO</v>
      </c>
      <c r="D5434" t="s">
        <v>864</v>
      </c>
      <c r="E5434" t="s">
        <v>320</v>
      </c>
      <c r="F5434" t="s">
        <v>856</v>
      </c>
      <c r="L5434" t="s">
        <v>30</v>
      </c>
      <c r="M5434">
        <f>'Venteo_Compresores reciproc_pla'!AP79</f>
        <v>0</v>
      </c>
      <c r="N5434">
        <f>IFERROR(IF(L5434="CO2",M5434,IF(L5434="CH4",M5434*Hoja1!$C$19,BASEDEDATOS!M5434*Hoja1!$C$20)),0)</f>
        <v>0</v>
      </c>
    </row>
    <row r="5435" spans="2:14" x14ac:dyDescent="0.75">
      <c r="B5435" t="s">
        <v>863</v>
      </c>
      <c r="C5435" t="str">
        <f>Hoja1!$C$31</f>
        <v>CRUDO</v>
      </c>
      <c r="D5435" t="s">
        <v>864</v>
      </c>
      <c r="E5435" t="s">
        <v>320</v>
      </c>
      <c r="F5435" t="s">
        <v>856</v>
      </c>
      <c r="L5435" t="s">
        <v>30</v>
      </c>
      <c r="M5435">
        <f>'Venteo_Compresores reciproc_pla'!AP80</f>
        <v>0</v>
      </c>
      <c r="N5435">
        <f>IFERROR(IF(L5435="CO2",M5435,IF(L5435="CH4",M5435*Hoja1!$C$19,BASEDEDATOS!M5435*Hoja1!$C$20)),0)</f>
        <v>0</v>
      </c>
    </row>
    <row r="5436" spans="2:14" x14ac:dyDescent="0.75">
      <c r="B5436" t="s">
        <v>863</v>
      </c>
      <c r="C5436" t="str">
        <f>Hoja1!$C$31</f>
        <v>CRUDO</v>
      </c>
      <c r="D5436" t="s">
        <v>864</v>
      </c>
      <c r="E5436" t="s">
        <v>320</v>
      </c>
      <c r="F5436" t="s">
        <v>856</v>
      </c>
      <c r="L5436" t="s">
        <v>30</v>
      </c>
      <c r="M5436">
        <f>'Venteo_Compresores reciproc_pla'!AP81</f>
        <v>0</v>
      </c>
      <c r="N5436">
        <f>IFERROR(IF(L5436="CO2",M5436,IF(L5436="CH4",M5436*Hoja1!$C$19,BASEDEDATOS!M5436*Hoja1!$C$20)),0)</f>
        <v>0</v>
      </c>
    </row>
    <row r="5437" spans="2:14" x14ac:dyDescent="0.75">
      <c r="B5437" t="s">
        <v>863</v>
      </c>
      <c r="C5437" t="str">
        <f>Hoja1!$C$31</f>
        <v>CRUDO</v>
      </c>
      <c r="D5437" t="s">
        <v>864</v>
      </c>
      <c r="E5437" t="s">
        <v>320</v>
      </c>
      <c r="F5437" t="s">
        <v>856</v>
      </c>
      <c r="L5437" t="s">
        <v>30</v>
      </c>
      <c r="M5437">
        <f>'Venteo_Compresores reciproc_pla'!AP82</f>
        <v>0</v>
      </c>
      <c r="N5437">
        <f>IFERROR(IF(L5437="CO2",M5437,IF(L5437="CH4",M5437*Hoja1!$C$19,BASEDEDATOS!M5437*Hoja1!$C$20)),0)</f>
        <v>0</v>
      </c>
    </row>
    <row r="5438" spans="2:14" x14ac:dyDescent="0.75">
      <c r="B5438" t="s">
        <v>863</v>
      </c>
      <c r="C5438" t="str">
        <f>Hoja1!$C$31</f>
        <v>CRUDO</v>
      </c>
      <c r="D5438" t="s">
        <v>864</v>
      </c>
      <c r="E5438" t="s">
        <v>320</v>
      </c>
      <c r="F5438" t="s">
        <v>856</v>
      </c>
      <c r="L5438" t="s">
        <v>30</v>
      </c>
      <c r="M5438">
        <f>'Venteo_Compresores reciproc_pla'!AP83</f>
        <v>0</v>
      </c>
      <c r="N5438">
        <f>IFERROR(IF(L5438="CO2",M5438,IF(L5438="CH4",M5438*Hoja1!$C$19,BASEDEDATOS!M5438*Hoja1!$C$20)),0)</f>
        <v>0</v>
      </c>
    </row>
    <row r="5439" spans="2:14" x14ac:dyDescent="0.75">
      <c r="B5439" t="s">
        <v>863</v>
      </c>
      <c r="C5439" t="str">
        <f>Hoja1!$C$31</f>
        <v>CRUDO</v>
      </c>
      <c r="D5439" t="s">
        <v>864</v>
      </c>
      <c r="E5439" t="s">
        <v>320</v>
      </c>
      <c r="F5439" t="s">
        <v>856</v>
      </c>
      <c r="L5439" t="s">
        <v>30</v>
      </c>
      <c r="M5439">
        <f>'Venteo_Compresores reciproc_pla'!AP84</f>
        <v>0</v>
      </c>
      <c r="N5439">
        <f>IFERROR(IF(L5439="CO2",M5439,IF(L5439="CH4",M5439*Hoja1!$C$19,BASEDEDATOS!M5439*Hoja1!$C$20)),0)</f>
        <v>0</v>
      </c>
    </row>
    <row r="5440" spans="2:14" x14ac:dyDescent="0.75">
      <c r="B5440" t="s">
        <v>863</v>
      </c>
      <c r="C5440" t="str">
        <f>Hoja1!$C$31</f>
        <v>CRUDO</v>
      </c>
      <c r="D5440" t="s">
        <v>864</v>
      </c>
      <c r="E5440" t="s">
        <v>320</v>
      </c>
      <c r="F5440" t="s">
        <v>856</v>
      </c>
      <c r="L5440" t="s">
        <v>30</v>
      </c>
      <c r="M5440">
        <f>'Venteo_Compresores reciproc_pla'!AP85</f>
        <v>0</v>
      </c>
      <c r="N5440">
        <f>IFERROR(IF(L5440="CO2",M5440,IF(L5440="CH4",M5440*Hoja1!$C$19,BASEDEDATOS!M5440*Hoja1!$C$20)),0)</f>
        <v>0</v>
      </c>
    </row>
    <row r="5441" spans="2:14" x14ac:dyDescent="0.75">
      <c r="B5441" t="s">
        <v>863</v>
      </c>
      <c r="C5441" t="str">
        <f>Hoja1!$C$31</f>
        <v>CRUDO</v>
      </c>
      <c r="D5441" t="s">
        <v>864</v>
      </c>
      <c r="E5441" t="s">
        <v>320</v>
      </c>
      <c r="F5441" t="s">
        <v>856</v>
      </c>
      <c r="L5441" t="s">
        <v>30</v>
      </c>
      <c r="M5441">
        <f>'Venteo_Compresores reciproc_pla'!AP86</f>
        <v>0</v>
      </c>
      <c r="N5441">
        <f>IFERROR(IF(L5441="CO2",M5441,IF(L5441="CH4",M5441*Hoja1!$C$19,BASEDEDATOS!M5441*Hoja1!$C$20)),0)</f>
        <v>0</v>
      </c>
    </row>
    <row r="5442" spans="2:14" x14ac:dyDescent="0.75">
      <c r="B5442" t="s">
        <v>863</v>
      </c>
      <c r="C5442" t="str">
        <f>Hoja1!$C$31</f>
        <v>CRUDO</v>
      </c>
      <c r="D5442" t="s">
        <v>864</v>
      </c>
      <c r="E5442" t="s">
        <v>320</v>
      </c>
      <c r="F5442" t="s">
        <v>856</v>
      </c>
      <c r="L5442" t="s">
        <v>30</v>
      </c>
      <c r="M5442">
        <f>'Venteo_Compresores reciproc_pla'!AP87</f>
        <v>0</v>
      </c>
      <c r="N5442">
        <f>IFERROR(IF(L5442="CO2",M5442,IF(L5442="CH4",M5442*Hoja1!$C$19,BASEDEDATOS!M5442*Hoja1!$C$20)),0)</f>
        <v>0</v>
      </c>
    </row>
    <row r="5443" spans="2:14" x14ac:dyDescent="0.75">
      <c r="B5443" t="s">
        <v>863</v>
      </c>
      <c r="C5443" t="str">
        <f>Hoja1!$C$31</f>
        <v>CRUDO</v>
      </c>
      <c r="D5443" t="s">
        <v>864</v>
      </c>
      <c r="E5443" t="s">
        <v>320</v>
      </c>
      <c r="F5443" t="s">
        <v>856</v>
      </c>
      <c r="L5443" t="s">
        <v>30</v>
      </c>
      <c r="M5443">
        <f>'Venteo_Compresores reciproc_pla'!AP88</f>
        <v>0</v>
      </c>
      <c r="N5443">
        <f>IFERROR(IF(L5443="CO2",M5443,IF(L5443="CH4",M5443*Hoja1!$C$19,BASEDEDATOS!M5443*Hoja1!$C$20)),0)</f>
        <v>0</v>
      </c>
    </row>
    <row r="5444" spans="2:14" x14ac:dyDescent="0.75">
      <c r="B5444" t="s">
        <v>863</v>
      </c>
      <c r="C5444" t="str">
        <f>Hoja1!$C$31</f>
        <v>CRUDO</v>
      </c>
      <c r="D5444" t="s">
        <v>864</v>
      </c>
      <c r="E5444" t="s">
        <v>320</v>
      </c>
      <c r="F5444" t="s">
        <v>856</v>
      </c>
      <c r="L5444" t="s">
        <v>30</v>
      </c>
      <c r="M5444">
        <f>'Venteo_Compresores reciproc_pla'!AP89</f>
        <v>0</v>
      </c>
      <c r="N5444">
        <f>IFERROR(IF(L5444="CO2",M5444,IF(L5444="CH4",M5444*Hoja1!$C$19,BASEDEDATOS!M5444*Hoja1!$C$20)),0)</f>
        <v>0</v>
      </c>
    </row>
    <row r="5445" spans="2:14" x14ac:dyDescent="0.75">
      <c r="B5445" t="s">
        <v>863</v>
      </c>
      <c r="C5445" t="str">
        <f>Hoja1!$C$31</f>
        <v>CRUDO</v>
      </c>
      <c r="D5445" t="s">
        <v>864</v>
      </c>
      <c r="E5445" t="s">
        <v>320</v>
      </c>
      <c r="F5445" t="s">
        <v>856</v>
      </c>
      <c r="L5445" t="s">
        <v>30</v>
      </c>
      <c r="M5445">
        <f>'Venteo_Compresores reciproc_pla'!AP90</f>
        <v>0</v>
      </c>
      <c r="N5445">
        <f>IFERROR(IF(L5445="CO2",M5445,IF(L5445="CH4",M5445*Hoja1!$C$19,BASEDEDATOS!M5445*Hoja1!$C$20)),0)</f>
        <v>0</v>
      </c>
    </row>
    <row r="5446" spans="2:14" x14ac:dyDescent="0.75">
      <c r="B5446" t="s">
        <v>863</v>
      </c>
      <c r="C5446" t="str">
        <f>Hoja1!$C$31</f>
        <v>CRUDO</v>
      </c>
      <c r="D5446" t="s">
        <v>864</v>
      </c>
      <c r="E5446" t="s">
        <v>320</v>
      </c>
      <c r="F5446" t="s">
        <v>856</v>
      </c>
      <c r="L5446" t="s">
        <v>30</v>
      </c>
      <c r="M5446">
        <f>'Venteo_Compresores reciproc_pla'!AP91</f>
        <v>0</v>
      </c>
      <c r="N5446">
        <f>IFERROR(IF(L5446="CO2",M5446,IF(L5446="CH4",M5446*Hoja1!$C$19,BASEDEDATOS!M5446*Hoja1!$C$20)),0)</f>
        <v>0</v>
      </c>
    </row>
    <row r="5447" spans="2:14" x14ac:dyDescent="0.75">
      <c r="B5447" t="s">
        <v>863</v>
      </c>
      <c r="C5447" t="str">
        <f>Hoja1!$C$31</f>
        <v>CRUDO</v>
      </c>
      <c r="D5447" t="s">
        <v>864</v>
      </c>
      <c r="E5447" t="s">
        <v>320</v>
      </c>
      <c r="F5447" t="s">
        <v>856</v>
      </c>
      <c r="L5447" t="s">
        <v>30</v>
      </c>
      <c r="M5447">
        <f>'Venteo_Compresores reciproc_pla'!AP92</f>
        <v>0</v>
      </c>
      <c r="N5447">
        <f>IFERROR(IF(L5447="CO2",M5447,IF(L5447="CH4",M5447*Hoja1!$C$19,BASEDEDATOS!M5447*Hoja1!$C$20)),0)</f>
        <v>0</v>
      </c>
    </row>
    <row r="5448" spans="2:14" x14ac:dyDescent="0.75">
      <c r="B5448" t="s">
        <v>863</v>
      </c>
      <c r="C5448" t="str">
        <f>Hoja1!$C$31</f>
        <v>CRUDO</v>
      </c>
      <c r="D5448" t="s">
        <v>864</v>
      </c>
      <c r="E5448" t="s">
        <v>320</v>
      </c>
      <c r="F5448" t="s">
        <v>856</v>
      </c>
      <c r="L5448" t="s">
        <v>30</v>
      </c>
      <c r="M5448">
        <f>'Venteo_Compresores reciproc_pla'!AP93</f>
        <v>0</v>
      </c>
      <c r="N5448">
        <f>IFERROR(IF(L5448="CO2",M5448,IF(L5448="CH4",M5448*Hoja1!$C$19,BASEDEDATOS!M5448*Hoja1!$C$20)),0)</f>
        <v>0</v>
      </c>
    </row>
    <row r="5449" spans="2:14" x14ac:dyDescent="0.75">
      <c r="B5449" t="s">
        <v>863</v>
      </c>
      <c r="C5449" t="str">
        <f>Hoja1!$C$31</f>
        <v>CRUDO</v>
      </c>
      <c r="D5449" t="s">
        <v>864</v>
      </c>
      <c r="E5449" t="s">
        <v>320</v>
      </c>
      <c r="F5449" t="s">
        <v>856</v>
      </c>
      <c r="L5449" t="s">
        <v>30</v>
      </c>
      <c r="M5449">
        <f>'Venteo_Compresores reciproc_pla'!AP94</f>
        <v>0</v>
      </c>
      <c r="N5449">
        <f>IFERROR(IF(L5449="CO2",M5449,IF(L5449="CH4",M5449*Hoja1!$C$19,BASEDEDATOS!M5449*Hoja1!$C$20)),0)</f>
        <v>0</v>
      </c>
    </row>
    <row r="5450" spans="2:14" x14ac:dyDescent="0.75">
      <c r="B5450" t="s">
        <v>863</v>
      </c>
      <c r="C5450" t="str">
        <f>Hoja1!$C$31</f>
        <v>CRUDO</v>
      </c>
      <c r="D5450" t="s">
        <v>864</v>
      </c>
      <c r="E5450" t="s">
        <v>320</v>
      </c>
      <c r="F5450" t="s">
        <v>856</v>
      </c>
      <c r="L5450" t="s">
        <v>30</v>
      </c>
      <c r="M5450">
        <f>'Venteo_Compresores reciproc_pla'!AP95</f>
        <v>0</v>
      </c>
      <c r="N5450">
        <f>IFERROR(IF(L5450="CO2",M5450,IF(L5450="CH4",M5450*Hoja1!$C$19,BASEDEDATOS!M5450*Hoja1!$C$20)),0)</f>
        <v>0</v>
      </c>
    </row>
    <row r="5451" spans="2:14" x14ac:dyDescent="0.75">
      <c r="B5451" t="s">
        <v>863</v>
      </c>
      <c r="C5451" t="str">
        <f>Hoja1!$C$31</f>
        <v>CRUDO</v>
      </c>
      <c r="D5451" t="s">
        <v>864</v>
      </c>
      <c r="E5451" t="s">
        <v>320</v>
      </c>
      <c r="F5451" t="s">
        <v>856</v>
      </c>
      <c r="L5451" t="s">
        <v>30</v>
      </c>
      <c r="M5451">
        <f>'Venteo_Compresores reciproc_pla'!AP96</f>
        <v>0</v>
      </c>
      <c r="N5451">
        <f>IFERROR(IF(L5451="CO2",M5451,IF(L5451="CH4",M5451*Hoja1!$C$19,BASEDEDATOS!M5451*Hoja1!$C$20)),0)</f>
        <v>0</v>
      </c>
    </row>
    <row r="5452" spans="2:14" x14ac:dyDescent="0.75">
      <c r="B5452" t="s">
        <v>863</v>
      </c>
      <c r="C5452" t="str">
        <f>Hoja1!$C$31</f>
        <v>CRUDO</v>
      </c>
      <c r="D5452" t="s">
        <v>864</v>
      </c>
      <c r="E5452" t="s">
        <v>320</v>
      </c>
      <c r="F5452" t="s">
        <v>856</v>
      </c>
      <c r="L5452" t="s">
        <v>30</v>
      </c>
      <c r="M5452">
        <f>'Venteo_Compresores reciproc_pla'!AP97</f>
        <v>0</v>
      </c>
      <c r="N5452">
        <f>IFERROR(IF(L5452="CO2",M5452,IF(L5452="CH4",M5452*Hoja1!$C$19,BASEDEDATOS!M5452*Hoja1!$C$20)),0)</f>
        <v>0</v>
      </c>
    </row>
    <row r="5453" spans="2:14" x14ac:dyDescent="0.75">
      <c r="B5453" t="s">
        <v>863</v>
      </c>
      <c r="C5453" t="str">
        <f>Hoja1!$C$31</f>
        <v>CRUDO</v>
      </c>
      <c r="D5453" t="s">
        <v>864</v>
      </c>
      <c r="E5453" t="s">
        <v>320</v>
      </c>
      <c r="F5453" t="s">
        <v>856</v>
      </c>
      <c r="L5453" t="s">
        <v>30</v>
      </c>
      <c r="M5453">
        <f>'Venteo_Compresores reciproc_pla'!AP98</f>
        <v>0</v>
      </c>
      <c r="N5453">
        <f>IFERROR(IF(L5453="CO2",M5453,IF(L5453="CH4",M5453*Hoja1!$C$19,BASEDEDATOS!M5453*Hoja1!$C$20)),0)</f>
        <v>0</v>
      </c>
    </row>
    <row r="5454" spans="2:14" x14ac:dyDescent="0.75">
      <c r="B5454" t="s">
        <v>863</v>
      </c>
      <c r="C5454" t="str">
        <f>Hoja1!$C$31</f>
        <v>CRUDO</v>
      </c>
      <c r="D5454" t="s">
        <v>864</v>
      </c>
      <c r="E5454" t="s">
        <v>320</v>
      </c>
      <c r="F5454" t="s">
        <v>856</v>
      </c>
      <c r="L5454" t="s">
        <v>30</v>
      </c>
      <c r="M5454">
        <f>'Venteo_Compresores reciproc_pla'!AP99</f>
        <v>0</v>
      </c>
      <c r="N5454">
        <f>IFERROR(IF(L5454="CO2",M5454,IF(L5454="CH4",M5454*Hoja1!$C$19,BASEDEDATOS!M5454*Hoja1!$C$20)),0)</f>
        <v>0</v>
      </c>
    </row>
    <row r="5455" spans="2:14" x14ac:dyDescent="0.75">
      <c r="B5455" t="s">
        <v>863</v>
      </c>
      <c r="C5455" t="str">
        <f>Hoja1!$C$31</f>
        <v>CRUDO</v>
      </c>
      <c r="D5455" t="s">
        <v>864</v>
      </c>
      <c r="E5455" t="s">
        <v>320</v>
      </c>
      <c r="F5455" t="s">
        <v>856</v>
      </c>
      <c r="L5455" t="s">
        <v>30</v>
      </c>
      <c r="M5455">
        <f>'Venteo_Compresores reciproc_pla'!AP100</f>
        <v>0</v>
      </c>
      <c r="N5455">
        <f>IFERROR(IF(L5455="CO2",M5455,IF(L5455="CH4",M5455*Hoja1!$C$19,BASEDEDATOS!M5455*Hoja1!$C$20)),0)</f>
        <v>0</v>
      </c>
    </row>
    <row r="5456" spans="2:14" x14ac:dyDescent="0.75">
      <c r="B5456" t="s">
        <v>863</v>
      </c>
      <c r="C5456" t="str">
        <f>Hoja1!$C$31</f>
        <v>CRUDO</v>
      </c>
      <c r="D5456" t="s">
        <v>864</v>
      </c>
      <c r="E5456" t="s">
        <v>320</v>
      </c>
      <c r="F5456" t="s">
        <v>856</v>
      </c>
      <c r="L5456" t="s">
        <v>30</v>
      </c>
      <c r="M5456">
        <f>'Venteo_Compresores reciproc_pla'!AP101</f>
        <v>0</v>
      </c>
      <c r="N5456">
        <f>IFERROR(IF(L5456="CO2",M5456,IF(L5456="CH4",M5456*Hoja1!$C$19,BASEDEDATOS!M5456*Hoja1!$C$20)),0)</f>
        <v>0</v>
      </c>
    </row>
    <row r="5457" spans="2:14" x14ac:dyDescent="0.75">
      <c r="B5457" t="s">
        <v>863</v>
      </c>
      <c r="C5457" t="str">
        <f>Hoja1!$C$31</f>
        <v>CRUDO</v>
      </c>
      <c r="D5457" t="s">
        <v>864</v>
      </c>
      <c r="E5457" t="s">
        <v>320</v>
      </c>
      <c r="F5457" t="s">
        <v>856</v>
      </c>
      <c r="L5457" t="s">
        <v>30</v>
      </c>
      <c r="M5457">
        <f>'Venteo_Compresores reciproc_pla'!AP102</f>
        <v>0</v>
      </c>
      <c r="N5457">
        <f>IFERROR(IF(L5457="CO2",M5457,IF(L5457="CH4",M5457*Hoja1!$C$19,BASEDEDATOS!M5457*Hoja1!$C$20)),0)</f>
        <v>0</v>
      </c>
    </row>
    <row r="5458" spans="2:14" x14ac:dyDescent="0.75">
      <c r="B5458" t="s">
        <v>863</v>
      </c>
      <c r="C5458" t="str">
        <f>Hoja1!$C$31</f>
        <v>CRUDO</v>
      </c>
      <c r="D5458" t="s">
        <v>864</v>
      </c>
      <c r="E5458" t="s">
        <v>320</v>
      </c>
      <c r="F5458" t="s">
        <v>856</v>
      </c>
      <c r="L5458" t="s">
        <v>30</v>
      </c>
      <c r="M5458">
        <f>'Venteo_Compresores reciproc_pla'!AP103</f>
        <v>0</v>
      </c>
      <c r="N5458">
        <f>IFERROR(IF(L5458="CO2",M5458,IF(L5458="CH4",M5458*Hoja1!$C$19,BASEDEDATOS!M5458*Hoja1!$C$20)),0)</f>
        <v>0</v>
      </c>
    </row>
    <row r="5459" spans="2:14" x14ac:dyDescent="0.75">
      <c r="B5459" t="s">
        <v>863</v>
      </c>
      <c r="C5459" t="str">
        <f>Hoja1!$C$31</f>
        <v>CRUDO</v>
      </c>
      <c r="D5459" t="s">
        <v>864</v>
      </c>
      <c r="E5459" t="s">
        <v>320</v>
      </c>
      <c r="F5459" t="s">
        <v>856</v>
      </c>
      <c r="L5459" t="s">
        <v>30</v>
      </c>
      <c r="M5459">
        <f>'Venteo_Compresores reciproc_pla'!AP104</f>
        <v>0</v>
      </c>
      <c r="N5459">
        <f>IFERROR(IF(L5459="CO2",M5459,IF(L5459="CH4",M5459*Hoja1!$C$19,BASEDEDATOS!M5459*Hoja1!$C$20)),0)</f>
        <v>0</v>
      </c>
    </row>
    <row r="5460" spans="2:14" x14ac:dyDescent="0.75">
      <c r="B5460" t="s">
        <v>863</v>
      </c>
      <c r="C5460" t="str">
        <f>Hoja1!$C$31</f>
        <v>CRUDO</v>
      </c>
      <c r="D5460" t="s">
        <v>864</v>
      </c>
      <c r="E5460" t="s">
        <v>320</v>
      </c>
      <c r="F5460" t="s">
        <v>856</v>
      </c>
      <c r="L5460" t="s">
        <v>30</v>
      </c>
      <c r="M5460">
        <f>'Venteo_Compresores reciproc_pla'!AP105</f>
        <v>0</v>
      </c>
      <c r="N5460">
        <f>IFERROR(IF(L5460="CO2",M5460,IF(L5460="CH4",M5460*Hoja1!$C$19,BASEDEDATOS!M5460*Hoja1!$C$20)),0)</f>
        <v>0</v>
      </c>
    </row>
    <row r="5461" spans="2:14" x14ac:dyDescent="0.75">
      <c r="B5461" t="s">
        <v>863</v>
      </c>
      <c r="C5461" t="str">
        <f>Hoja1!$C$31</f>
        <v>CRUDO</v>
      </c>
      <c r="D5461" t="s">
        <v>864</v>
      </c>
      <c r="E5461" t="s">
        <v>320</v>
      </c>
      <c r="F5461" t="s">
        <v>856</v>
      </c>
      <c r="L5461" t="s">
        <v>30</v>
      </c>
      <c r="M5461">
        <f>'Venteo_Compresores reciproc_pla'!AP106</f>
        <v>0</v>
      </c>
      <c r="N5461">
        <f>IFERROR(IF(L5461="CO2",M5461,IF(L5461="CH4",M5461*Hoja1!$C$19,BASEDEDATOS!M5461*Hoja1!$C$20)),0)</f>
        <v>0</v>
      </c>
    </row>
    <row r="5462" spans="2:14" x14ac:dyDescent="0.75">
      <c r="B5462" t="s">
        <v>863</v>
      </c>
      <c r="C5462" t="str">
        <f>Hoja1!$C$31</f>
        <v>CRUDO</v>
      </c>
      <c r="D5462" t="s">
        <v>864</v>
      </c>
      <c r="E5462" t="s">
        <v>320</v>
      </c>
      <c r="F5462" t="s">
        <v>856</v>
      </c>
      <c r="L5462" t="s">
        <v>30</v>
      </c>
      <c r="M5462">
        <f>'Venteo_Compresores reciproc_pla'!AP107</f>
        <v>0</v>
      </c>
      <c r="N5462">
        <f>IFERROR(IF(L5462="CO2",M5462,IF(L5462="CH4",M5462*Hoja1!$C$19,BASEDEDATOS!M5462*Hoja1!$C$20)),0)</f>
        <v>0</v>
      </c>
    </row>
    <row r="5463" spans="2:14" x14ac:dyDescent="0.75">
      <c r="B5463" t="s">
        <v>863</v>
      </c>
      <c r="C5463" t="str">
        <f>Hoja1!$C$31</f>
        <v>CRUDO</v>
      </c>
      <c r="D5463" t="s">
        <v>864</v>
      </c>
      <c r="E5463" t="s">
        <v>320</v>
      </c>
      <c r="F5463" t="s">
        <v>856</v>
      </c>
      <c r="L5463" t="s">
        <v>30</v>
      </c>
      <c r="M5463">
        <f>'Venteo_Compresores reciproc_pla'!AP108</f>
        <v>0</v>
      </c>
      <c r="N5463">
        <f>IFERROR(IF(L5463="CO2",M5463,IF(L5463="CH4",M5463*Hoja1!$C$19,BASEDEDATOS!M5463*Hoja1!$C$20)),0)</f>
        <v>0</v>
      </c>
    </row>
    <row r="5464" spans="2:14" x14ac:dyDescent="0.75">
      <c r="B5464" t="s">
        <v>863</v>
      </c>
      <c r="C5464" t="str">
        <f>Hoja1!$C$31</f>
        <v>CRUDO</v>
      </c>
      <c r="D5464" t="s">
        <v>864</v>
      </c>
      <c r="E5464" t="s">
        <v>320</v>
      </c>
      <c r="F5464" t="s">
        <v>856</v>
      </c>
      <c r="L5464" t="s">
        <v>30</v>
      </c>
      <c r="M5464">
        <f>'Venteo_Compresores reciproc_pla'!AP109</f>
        <v>0</v>
      </c>
      <c r="N5464">
        <f>IFERROR(IF(L5464="CO2",M5464,IF(L5464="CH4",M5464*Hoja1!$C$19,BASEDEDATOS!M5464*Hoja1!$C$20)),0)</f>
        <v>0</v>
      </c>
    </row>
    <row r="5465" spans="2:14" x14ac:dyDescent="0.75">
      <c r="B5465" t="s">
        <v>863</v>
      </c>
      <c r="C5465" t="str">
        <f>Hoja1!$C$31</f>
        <v>CRUDO</v>
      </c>
      <c r="D5465" t="s">
        <v>864</v>
      </c>
      <c r="E5465" t="s">
        <v>320</v>
      </c>
      <c r="F5465" t="s">
        <v>856</v>
      </c>
      <c r="L5465" t="s">
        <v>30</v>
      </c>
      <c r="M5465">
        <f>'Venteo_Compresores reciproc_pla'!AP110</f>
        <v>0</v>
      </c>
      <c r="N5465">
        <f>IFERROR(IF(L5465="CO2",M5465,IF(L5465="CH4",M5465*Hoja1!$C$19,BASEDEDATOS!M5465*Hoja1!$C$20)),0)</f>
        <v>0</v>
      </c>
    </row>
    <row r="5466" spans="2:14" x14ac:dyDescent="0.75">
      <c r="B5466" t="s">
        <v>863</v>
      </c>
      <c r="C5466" t="str">
        <f>Hoja1!$C$31</f>
        <v>CRUDO</v>
      </c>
      <c r="D5466" t="s">
        <v>864</v>
      </c>
      <c r="E5466" t="s">
        <v>320</v>
      </c>
      <c r="F5466" t="s">
        <v>856</v>
      </c>
      <c r="L5466" t="s">
        <v>30</v>
      </c>
      <c r="M5466">
        <f>'Venteo_Compresores reciproc_pla'!AP111</f>
        <v>0</v>
      </c>
      <c r="N5466">
        <f>IFERROR(IF(L5466="CO2",M5466,IF(L5466="CH4",M5466*Hoja1!$C$19,BASEDEDATOS!M5466*Hoja1!$C$20)),0)</f>
        <v>0</v>
      </c>
    </row>
    <row r="5467" spans="2:14" x14ac:dyDescent="0.75">
      <c r="B5467" t="s">
        <v>863</v>
      </c>
      <c r="C5467" t="str">
        <f>Hoja1!$C$31</f>
        <v>CRUDO</v>
      </c>
      <c r="D5467" t="s">
        <v>864</v>
      </c>
      <c r="E5467" t="s">
        <v>320</v>
      </c>
      <c r="F5467" t="s">
        <v>856</v>
      </c>
      <c r="L5467" t="s">
        <v>30</v>
      </c>
      <c r="M5467">
        <f>'Venteo_Compresores reciproc_pla'!AP112</f>
        <v>0</v>
      </c>
      <c r="N5467">
        <f>IFERROR(IF(L5467="CO2",M5467,IF(L5467="CH4",M5467*Hoja1!$C$19,BASEDEDATOS!M5467*Hoja1!$C$20)),0)</f>
        <v>0</v>
      </c>
    </row>
    <row r="5468" spans="2:14" x14ac:dyDescent="0.75">
      <c r="B5468" t="s">
        <v>863</v>
      </c>
      <c r="C5468" t="str">
        <f>Hoja1!$C$31</f>
        <v>CRUDO</v>
      </c>
      <c r="D5468" t="s">
        <v>864</v>
      </c>
      <c r="E5468" t="s">
        <v>320</v>
      </c>
      <c r="F5468" t="s">
        <v>856</v>
      </c>
      <c r="L5468" t="s">
        <v>30</v>
      </c>
      <c r="M5468">
        <f>'Venteo_Compresores reciproc_pla'!AP113</f>
        <v>0</v>
      </c>
      <c r="N5468">
        <f>IFERROR(IF(L5468="CO2",M5468,IF(L5468="CH4",M5468*Hoja1!$C$19,BASEDEDATOS!M5468*Hoja1!$C$20)),0)</f>
        <v>0</v>
      </c>
    </row>
    <row r="5469" spans="2:14" x14ac:dyDescent="0.75">
      <c r="B5469" t="s">
        <v>863</v>
      </c>
      <c r="C5469" t="str">
        <f>Hoja1!$C$31</f>
        <v>CRUDO</v>
      </c>
      <c r="D5469" t="s">
        <v>864</v>
      </c>
      <c r="E5469" t="s">
        <v>320</v>
      </c>
      <c r="F5469" t="s">
        <v>856</v>
      </c>
      <c r="L5469" t="s">
        <v>30</v>
      </c>
      <c r="M5469">
        <f>'Venteo_Compresores reciproc_pla'!AP114</f>
        <v>0</v>
      </c>
      <c r="N5469">
        <f>IFERROR(IF(L5469="CO2",M5469,IF(L5469="CH4",M5469*Hoja1!$C$19,BASEDEDATOS!M5469*Hoja1!$C$20)),0)</f>
        <v>0</v>
      </c>
    </row>
    <row r="5470" spans="2:14" x14ac:dyDescent="0.75">
      <c r="B5470" t="s">
        <v>863</v>
      </c>
      <c r="C5470" t="str">
        <f>Hoja1!$C$31</f>
        <v>CRUDO</v>
      </c>
      <c r="D5470" t="s">
        <v>864</v>
      </c>
      <c r="E5470" t="s">
        <v>320</v>
      </c>
      <c r="F5470" t="s">
        <v>856</v>
      </c>
      <c r="L5470" t="s">
        <v>30</v>
      </c>
      <c r="M5470">
        <f>'Venteo_Compresores reciproc_pla'!AP115</f>
        <v>0</v>
      </c>
      <c r="N5470">
        <f>IFERROR(IF(L5470="CO2",M5470,IF(L5470="CH4",M5470*Hoja1!$C$19,BASEDEDATOS!M5470*Hoja1!$C$20)),0)</f>
        <v>0</v>
      </c>
    </row>
    <row r="5471" spans="2:14" x14ac:dyDescent="0.75">
      <c r="B5471" t="s">
        <v>863</v>
      </c>
      <c r="C5471" t="str">
        <f>Hoja1!$C$31</f>
        <v>CRUDO</v>
      </c>
      <c r="D5471" t="s">
        <v>864</v>
      </c>
      <c r="E5471" t="s">
        <v>320</v>
      </c>
      <c r="F5471" t="s">
        <v>856</v>
      </c>
      <c r="L5471" t="s">
        <v>30</v>
      </c>
      <c r="M5471">
        <f>'Venteo_Compresores reciproc_pla'!AP116</f>
        <v>0</v>
      </c>
      <c r="N5471">
        <f>IFERROR(IF(L5471="CO2",M5471,IF(L5471="CH4",M5471*Hoja1!$C$19,BASEDEDATOS!M5471*Hoja1!$C$20)),0)</f>
        <v>0</v>
      </c>
    </row>
    <row r="5472" spans="2:14" x14ac:dyDescent="0.75">
      <c r="B5472" t="s">
        <v>863</v>
      </c>
      <c r="C5472" t="str">
        <f>Hoja1!$C$31</f>
        <v>CRUDO</v>
      </c>
      <c r="D5472" t="s">
        <v>864</v>
      </c>
      <c r="E5472" t="s">
        <v>320</v>
      </c>
      <c r="F5472" t="s">
        <v>856</v>
      </c>
      <c r="L5472" t="s">
        <v>30</v>
      </c>
      <c r="M5472">
        <f>'Venteo_Compresores reciproc_pla'!AP117</f>
        <v>0</v>
      </c>
      <c r="N5472">
        <f>IFERROR(IF(L5472="CO2",M5472,IF(L5472="CH4",M5472*Hoja1!$C$19,BASEDEDATOS!M5472*Hoja1!$C$20)),0)</f>
        <v>0</v>
      </c>
    </row>
    <row r="5473" spans="2:14" x14ac:dyDescent="0.75">
      <c r="B5473" t="s">
        <v>863</v>
      </c>
      <c r="C5473" t="str">
        <f>Hoja1!$C$31</f>
        <v>CRUDO</v>
      </c>
      <c r="D5473" t="s">
        <v>864</v>
      </c>
      <c r="E5473" t="s">
        <v>320</v>
      </c>
      <c r="F5473" t="s">
        <v>856</v>
      </c>
      <c r="L5473" t="s">
        <v>30</v>
      </c>
      <c r="M5473">
        <f>'Venteo_Compresores reciproc_pla'!AP118</f>
        <v>0</v>
      </c>
      <c r="N5473">
        <f>IFERROR(IF(L5473="CO2",M5473,IF(L5473="CH4",M5473*Hoja1!$C$19,BASEDEDATOS!M5473*Hoja1!$C$20)),0)</f>
        <v>0</v>
      </c>
    </row>
    <row r="5474" spans="2:14" x14ac:dyDescent="0.75">
      <c r="B5474" t="s">
        <v>863</v>
      </c>
      <c r="C5474" t="str">
        <f>Hoja1!$C$31</f>
        <v>CRUDO</v>
      </c>
      <c r="D5474" t="s">
        <v>864</v>
      </c>
      <c r="E5474" t="s">
        <v>320</v>
      </c>
      <c r="F5474" t="s">
        <v>856</v>
      </c>
      <c r="L5474" t="s">
        <v>30</v>
      </c>
      <c r="M5474">
        <f>'Venteo_Compresores reciproc_pla'!AP119</f>
        <v>0</v>
      </c>
      <c r="N5474">
        <f>IFERROR(IF(L5474="CO2",M5474,IF(L5474="CH4",M5474*Hoja1!$C$19,BASEDEDATOS!M5474*Hoja1!$C$20)),0)</f>
        <v>0</v>
      </c>
    </row>
    <row r="5475" spans="2:14" x14ac:dyDescent="0.75">
      <c r="B5475" t="s">
        <v>863</v>
      </c>
      <c r="C5475" t="str">
        <f>Hoja1!$C$31</f>
        <v>CRUDO</v>
      </c>
      <c r="D5475" t="s">
        <v>864</v>
      </c>
      <c r="E5475" t="s">
        <v>320</v>
      </c>
      <c r="F5475" t="s">
        <v>856</v>
      </c>
      <c r="L5475" t="s">
        <v>30</v>
      </c>
      <c r="M5475">
        <f>'Venteo_Compresores reciproc_pla'!AP120</f>
        <v>0</v>
      </c>
      <c r="N5475">
        <f>IFERROR(IF(L5475="CO2",M5475,IF(L5475="CH4",M5475*Hoja1!$C$19,BASEDEDATOS!M5475*Hoja1!$C$20)),0)</f>
        <v>0</v>
      </c>
    </row>
    <row r="5476" spans="2:14" x14ac:dyDescent="0.75">
      <c r="B5476" t="s">
        <v>863</v>
      </c>
      <c r="C5476" t="str">
        <f>Hoja1!$C$31</f>
        <v>CRUDO</v>
      </c>
      <c r="D5476" t="s">
        <v>864</v>
      </c>
      <c r="E5476" t="s">
        <v>320</v>
      </c>
      <c r="F5476" t="s">
        <v>856</v>
      </c>
      <c r="L5476" t="s">
        <v>30</v>
      </c>
      <c r="M5476">
        <f>'Venteo_Compresores reciproc_pla'!AP121</f>
        <v>0</v>
      </c>
      <c r="N5476">
        <f>IFERROR(IF(L5476="CO2",M5476,IF(L5476="CH4",M5476*Hoja1!$C$19,BASEDEDATOS!M5476*Hoja1!$C$20)),0)</f>
        <v>0</v>
      </c>
    </row>
    <row r="5477" spans="2:14" x14ac:dyDescent="0.75">
      <c r="B5477" t="s">
        <v>863</v>
      </c>
      <c r="C5477" t="str">
        <f>Hoja1!$C$31</f>
        <v>CRUDO</v>
      </c>
      <c r="D5477" t="s">
        <v>864</v>
      </c>
      <c r="E5477" t="s">
        <v>320</v>
      </c>
      <c r="F5477" t="s">
        <v>856</v>
      </c>
      <c r="L5477" t="s">
        <v>30</v>
      </c>
      <c r="M5477">
        <f>'Venteo_Compresores reciproc_pla'!AP122</f>
        <v>0</v>
      </c>
      <c r="N5477">
        <f>IFERROR(IF(L5477="CO2",M5477,IF(L5477="CH4",M5477*Hoja1!$C$19,BASEDEDATOS!M5477*Hoja1!$C$20)),0)</f>
        <v>0</v>
      </c>
    </row>
    <row r="5478" spans="2:14" x14ac:dyDescent="0.75">
      <c r="B5478" t="s">
        <v>863</v>
      </c>
      <c r="C5478" t="str">
        <f>Hoja1!$C$31</f>
        <v>CRUDO</v>
      </c>
      <c r="D5478" t="s">
        <v>864</v>
      </c>
      <c r="E5478" t="s">
        <v>320</v>
      </c>
      <c r="F5478" t="s">
        <v>856</v>
      </c>
      <c r="L5478" t="s">
        <v>30</v>
      </c>
      <c r="M5478">
        <f>'Venteo_Compresores reciproc_pla'!AP123</f>
        <v>0</v>
      </c>
      <c r="N5478">
        <f>IFERROR(IF(L5478="CO2",M5478,IF(L5478="CH4",M5478*Hoja1!$C$19,BASEDEDATOS!M5478*Hoja1!$C$20)),0)</f>
        <v>0</v>
      </c>
    </row>
    <row r="5479" spans="2:14" x14ac:dyDescent="0.75">
      <c r="B5479" t="s">
        <v>863</v>
      </c>
      <c r="C5479" t="str">
        <f>Hoja1!$C$31</f>
        <v>CRUDO</v>
      </c>
      <c r="D5479" t="s">
        <v>864</v>
      </c>
      <c r="E5479" t="s">
        <v>320</v>
      </c>
      <c r="F5479" t="s">
        <v>856</v>
      </c>
      <c r="L5479" t="s">
        <v>30</v>
      </c>
      <c r="M5479">
        <f>'Venteo_Compresores reciproc_pla'!AP124</f>
        <v>0</v>
      </c>
      <c r="N5479">
        <f>IFERROR(IF(L5479="CO2",M5479,IF(L5479="CH4",M5479*Hoja1!$C$19,BASEDEDATOS!M5479*Hoja1!$C$20)),0)</f>
        <v>0</v>
      </c>
    </row>
    <row r="5480" spans="2:14" x14ac:dyDescent="0.75">
      <c r="B5480" t="s">
        <v>863</v>
      </c>
      <c r="C5480" t="str">
        <f>Hoja1!$C$31</f>
        <v>CRUDO</v>
      </c>
      <c r="D5480" t="s">
        <v>864</v>
      </c>
      <c r="E5480" t="s">
        <v>320</v>
      </c>
      <c r="F5480" t="s">
        <v>856</v>
      </c>
      <c r="L5480" t="s">
        <v>30</v>
      </c>
      <c r="M5480">
        <f>'Venteo_Compresores reciproc_pla'!AP125</f>
        <v>0</v>
      </c>
      <c r="N5480">
        <f>IFERROR(IF(L5480="CO2",M5480,IF(L5480="CH4",M5480*Hoja1!$C$19,BASEDEDATOS!M5480*Hoja1!$C$20)),0)</f>
        <v>0</v>
      </c>
    </row>
    <row r="5481" spans="2:14" x14ac:dyDescent="0.75">
      <c r="B5481" t="s">
        <v>863</v>
      </c>
      <c r="C5481" t="str">
        <f>Hoja1!$C$31</f>
        <v>CRUDO</v>
      </c>
      <c r="D5481" t="s">
        <v>864</v>
      </c>
      <c r="E5481" t="s">
        <v>320</v>
      </c>
      <c r="F5481" t="s">
        <v>856</v>
      </c>
      <c r="L5481" t="s">
        <v>30</v>
      </c>
      <c r="M5481">
        <f>'Venteo_Compresores reciproc_pla'!AP126</f>
        <v>0</v>
      </c>
      <c r="N5481">
        <f>IFERROR(IF(L5481="CO2",M5481,IF(L5481="CH4",M5481*Hoja1!$C$19,BASEDEDATOS!M5481*Hoja1!$C$20)),0)</f>
        <v>0</v>
      </c>
    </row>
    <row r="5482" spans="2:14" x14ac:dyDescent="0.75">
      <c r="B5482" t="s">
        <v>863</v>
      </c>
      <c r="C5482" t="str">
        <f>Hoja1!$C$31</f>
        <v>CRUDO</v>
      </c>
      <c r="D5482" t="s">
        <v>864</v>
      </c>
      <c r="E5482" t="s">
        <v>320</v>
      </c>
      <c r="F5482" t="s">
        <v>856</v>
      </c>
      <c r="L5482" t="s">
        <v>30</v>
      </c>
      <c r="M5482">
        <f>'Venteo_Compresores reciproc_pla'!AP127</f>
        <v>0</v>
      </c>
      <c r="N5482">
        <f>IFERROR(IF(L5482="CO2",M5482,IF(L5482="CH4",M5482*Hoja1!$C$19,BASEDEDATOS!M5482*Hoja1!$C$20)),0)</f>
        <v>0</v>
      </c>
    </row>
    <row r="5483" spans="2:14" x14ac:dyDescent="0.75">
      <c r="B5483" t="s">
        <v>863</v>
      </c>
      <c r="C5483" t="str">
        <f>Hoja1!$C$31</f>
        <v>CRUDO</v>
      </c>
      <c r="D5483" t="s">
        <v>864</v>
      </c>
      <c r="E5483" t="s">
        <v>320</v>
      </c>
      <c r="F5483" t="s">
        <v>856</v>
      </c>
      <c r="L5483" t="s">
        <v>30</v>
      </c>
      <c r="M5483">
        <f>'Venteo_Compresores reciproc_pla'!AP128</f>
        <v>0</v>
      </c>
      <c r="N5483">
        <f>IFERROR(IF(L5483="CO2",M5483,IF(L5483="CH4",M5483*Hoja1!$C$19,BASEDEDATOS!M5483*Hoja1!$C$20)),0)</f>
        <v>0</v>
      </c>
    </row>
    <row r="5484" spans="2:14" x14ac:dyDescent="0.75">
      <c r="B5484" t="s">
        <v>863</v>
      </c>
      <c r="C5484" t="str">
        <f>Hoja1!$C$31</f>
        <v>CRUDO</v>
      </c>
      <c r="D5484" t="s">
        <v>864</v>
      </c>
      <c r="E5484" t="s">
        <v>320</v>
      </c>
      <c r="F5484" t="s">
        <v>856</v>
      </c>
      <c r="L5484" t="s">
        <v>30</v>
      </c>
      <c r="M5484">
        <f>'Venteo_Compresores reciproc_pla'!AP129</f>
        <v>0</v>
      </c>
      <c r="N5484">
        <f>IFERROR(IF(L5484="CO2",M5484,IF(L5484="CH4",M5484*Hoja1!$C$19,BASEDEDATOS!M5484*Hoja1!$C$20)),0)</f>
        <v>0</v>
      </c>
    </row>
    <row r="5485" spans="2:14" x14ac:dyDescent="0.75">
      <c r="B5485" t="s">
        <v>863</v>
      </c>
      <c r="C5485" t="str">
        <f>Hoja1!$C$31</f>
        <v>CRUDO</v>
      </c>
      <c r="D5485" t="s">
        <v>864</v>
      </c>
      <c r="E5485" t="s">
        <v>320</v>
      </c>
      <c r="F5485" t="s">
        <v>856</v>
      </c>
      <c r="L5485" t="s">
        <v>30</v>
      </c>
      <c r="M5485">
        <f>'Venteo_Compresores reciproc_pla'!AP130</f>
        <v>0</v>
      </c>
      <c r="N5485">
        <f>IFERROR(IF(L5485="CO2",M5485,IF(L5485="CH4",M5485*Hoja1!$C$19,BASEDEDATOS!M5485*Hoja1!$C$20)),0)</f>
        <v>0</v>
      </c>
    </row>
    <row r="5486" spans="2:14" x14ac:dyDescent="0.75">
      <c r="B5486" t="s">
        <v>863</v>
      </c>
      <c r="C5486" t="str">
        <f>Hoja1!$C$31</f>
        <v>CRUDO</v>
      </c>
      <c r="D5486" t="s">
        <v>864</v>
      </c>
      <c r="E5486" t="s">
        <v>320</v>
      </c>
      <c r="F5486" t="s">
        <v>856</v>
      </c>
      <c r="L5486" t="s">
        <v>30</v>
      </c>
      <c r="M5486">
        <f>'Venteo_Compresores reciproc_pla'!AP131</f>
        <v>0</v>
      </c>
      <c r="N5486">
        <f>IFERROR(IF(L5486="CO2",M5486,IF(L5486="CH4",M5486*Hoja1!$C$19,BASEDEDATOS!M5486*Hoja1!$C$20)),0)</f>
        <v>0</v>
      </c>
    </row>
    <row r="5487" spans="2:14" x14ac:dyDescent="0.75">
      <c r="B5487" t="s">
        <v>863</v>
      </c>
      <c r="C5487" t="str">
        <f>Hoja1!$C$31</f>
        <v>CRUDO</v>
      </c>
      <c r="D5487" t="s">
        <v>864</v>
      </c>
      <c r="E5487" t="s">
        <v>320</v>
      </c>
      <c r="F5487" t="s">
        <v>856</v>
      </c>
      <c r="L5487" t="s">
        <v>30</v>
      </c>
      <c r="M5487">
        <f>'Venteo_Compresores reciproc_pla'!AP132</f>
        <v>0</v>
      </c>
      <c r="N5487">
        <f>IFERROR(IF(L5487="CO2",M5487,IF(L5487="CH4",M5487*Hoja1!$C$19,BASEDEDATOS!M5487*Hoja1!$C$20)),0)</f>
        <v>0</v>
      </c>
    </row>
    <row r="5488" spans="2:14" x14ac:dyDescent="0.75">
      <c r="B5488" t="s">
        <v>863</v>
      </c>
      <c r="C5488" t="str">
        <f>Hoja1!$C$31</f>
        <v>CRUDO</v>
      </c>
      <c r="D5488" t="s">
        <v>864</v>
      </c>
      <c r="E5488" t="s">
        <v>320</v>
      </c>
      <c r="F5488" t="s">
        <v>856</v>
      </c>
      <c r="L5488" t="s">
        <v>30</v>
      </c>
      <c r="M5488">
        <f>'Venteo_Compresores reciproc_pla'!AP133</f>
        <v>0</v>
      </c>
      <c r="N5488">
        <f>IFERROR(IF(L5488="CO2",M5488,IF(L5488="CH4",M5488*Hoja1!$C$19,BASEDEDATOS!M5488*Hoja1!$C$20)),0)</f>
        <v>0</v>
      </c>
    </row>
    <row r="5489" spans="2:14" x14ac:dyDescent="0.75">
      <c r="B5489" t="s">
        <v>863</v>
      </c>
      <c r="C5489" t="str">
        <f>Hoja1!$C$31</f>
        <v>CRUDO</v>
      </c>
      <c r="D5489" t="s">
        <v>864</v>
      </c>
      <c r="E5489" t="s">
        <v>320</v>
      </c>
      <c r="F5489" t="s">
        <v>856</v>
      </c>
      <c r="L5489" t="s">
        <v>30</v>
      </c>
      <c r="M5489">
        <f>'Venteo_Compresores reciproc_pla'!AP134</f>
        <v>0</v>
      </c>
      <c r="N5489">
        <f>IFERROR(IF(L5489="CO2",M5489,IF(L5489="CH4",M5489*Hoja1!$C$19,BASEDEDATOS!M5489*Hoja1!$C$20)),0)</f>
        <v>0</v>
      </c>
    </row>
    <row r="5490" spans="2:14" x14ac:dyDescent="0.75">
      <c r="B5490" t="s">
        <v>863</v>
      </c>
      <c r="C5490" t="str">
        <f>Hoja1!$C$31</f>
        <v>CRUDO</v>
      </c>
      <c r="D5490" t="s">
        <v>864</v>
      </c>
      <c r="E5490" t="s">
        <v>320</v>
      </c>
      <c r="F5490" t="s">
        <v>856</v>
      </c>
      <c r="L5490" t="s">
        <v>30</v>
      </c>
      <c r="M5490">
        <f>'Venteo_Compresores reciproc_pla'!AP135</f>
        <v>0</v>
      </c>
      <c r="N5490">
        <f>IFERROR(IF(L5490="CO2",M5490,IF(L5490="CH4",M5490*Hoja1!$C$19,BASEDEDATOS!M5490*Hoja1!$C$20)),0)</f>
        <v>0</v>
      </c>
    </row>
    <row r="5491" spans="2:14" x14ac:dyDescent="0.75">
      <c r="B5491" t="s">
        <v>863</v>
      </c>
      <c r="C5491" t="str">
        <f>Hoja1!$C$31</f>
        <v>CRUDO</v>
      </c>
      <c r="D5491" t="s">
        <v>864</v>
      </c>
      <c r="E5491" t="s">
        <v>320</v>
      </c>
      <c r="F5491" t="s">
        <v>856</v>
      </c>
      <c r="L5491" t="s">
        <v>30</v>
      </c>
      <c r="M5491">
        <f>'Venteo_Compresores reciproc_pla'!AP136</f>
        <v>0</v>
      </c>
      <c r="N5491">
        <f>IFERROR(IF(L5491="CO2",M5491,IF(L5491="CH4",M5491*Hoja1!$C$19,BASEDEDATOS!M5491*Hoja1!$C$20)),0)</f>
        <v>0</v>
      </c>
    </row>
    <row r="5492" spans="2:14" x14ac:dyDescent="0.75">
      <c r="B5492" t="s">
        <v>863</v>
      </c>
      <c r="C5492" t="str">
        <f>Hoja1!$C$31</f>
        <v>CRUDO</v>
      </c>
      <c r="D5492" t="s">
        <v>864</v>
      </c>
      <c r="E5492" t="s">
        <v>320</v>
      </c>
      <c r="F5492" t="s">
        <v>856</v>
      </c>
      <c r="L5492" t="s">
        <v>30</v>
      </c>
      <c r="M5492">
        <f>'Venteo_Compresores reciproc_pla'!AP137</f>
        <v>0</v>
      </c>
      <c r="N5492">
        <f>IFERROR(IF(L5492="CO2",M5492,IF(L5492="CH4",M5492*Hoja1!$C$19,BASEDEDATOS!M5492*Hoja1!$C$20)),0)</f>
        <v>0</v>
      </c>
    </row>
    <row r="5493" spans="2:14" x14ac:dyDescent="0.75">
      <c r="B5493" t="s">
        <v>863</v>
      </c>
      <c r="C5493" t="str">
        <f>Hoja1!$C$31</f>
        <v>CRUDO</v>
      </c>
      <c r="D5493" t="s">
        <v>864</v>
      </c>
      <c r="E5493" t="s">
        <v>320</v>
      </c>
      <c r="F5493" t="s">
        <v>856</v>
      </c>
      <c r="L5493" t="s">
        <v>30</v>
      </c>
      <c r="M5493">
        <f>'Venteo_Compresores reciproc_pla'!AP138</f>
        <v>0</v>
      </c>
      <c r="N5493">
        <f>IFERROR(IF(L5493="CO2",M5493,IF(L5493="CH4",M5493*Hoja1!$C$19,BASEDEDATOS!M5493*Hoja1!$C$20)),0)</f>
        <v>0</v>
      </c>
    </row>
    <row r="5494" spans="2:14" x14ac:dyDescent="0.75">
      <c r="B5494" t="s">
        <v>863</v>
      </c>
      <c r="C5494" t="str">
        <f>Hoja1!$C$31</f>
        <v>CRUDO</v>
      </c>
      <c r="D5494" t="s">
        <v>864</v>
      </c>
      <c r="E5494" t="s">
        <v>320</v>
      </c>
      <c r="F5494" t="s">
        <v>856</v>
      </c>
      <c r="L5494" t="s">
        <v>30</v>
      </c>
      <c r="M5494">
        <f>'Venteo_Compresores reciproc_pla'!AP139</f>
        <v>0</v>
      </c>
      <c r="N5494">
        <f>IFERROR(IF(L5494="CO2",M5494,IF(L5494="CH4",M5494*Hoja1!$C$19,BASEDEDATOS!M5494*Hoja1!$C$20)),0)</f>
        <v>0</v>
      </c>
    </row>
    <row r="5495" spans="2:14" x14ac:dyDescent="0.75">
      <c r="B5495" t="s">
        <v>863</v>
      </c>
      <c r="C5495" t="str">
        <f>Hoja1!$C$31</f>
        <v>CRUDO</v>
      </c>
      <c r="D5495" t="s">
        <v>864</v>
      </c>
      <c r="E5495" t="s">
        <v>320</v>
      </c>
      <c r="F5495" t="s">
        <v>856</v>
      </c>
      <c r="L5495" t="s">
        <v>30</v>
      </c>
      <c r="M5495">
        <f>'Venteo_Compresores reciproc_pla'!AP140</f>
        <v>0</v>
      </c>
      <c r="N5495">
        <f>IFERROR(IF(L5495="CO2",M5495,IF(L5495="CH4",M5495*Hoja1!$C$19,BASEDEDATOS!M5495*Hoja1!$C$20)),0)</f>
        <v>0</v>
      </c>
    </row>
    <row r="5496" spans="2:14" x14ac:dyDescent="0.75">
      <c r="B5496" t="s">
        <v>863</v>
      </c>
      <c r="C5496" t="str">
        <f>Hoja1!$C$31</f>
        <v>CRUDO</v>
      </c>
      <c r="D5496" t="s">
        <v>864</v>
      </c>
      <c r="E5496" t="s">
        <v>320</v>
      </c>
      <c r="F5496" t="s">
        <v>856</v>
      </c>
      <c r="L5496" t="s">
        <v>30</v>
      </c>
      <c r="M5496">
        <f>'Venteo_Compresores reciproc_pla'!AP141</f>
        <v>0</v>
      </c>
      <c r="N5496">
        <f>IFERROR(IF(L5496="CO2",M5496,IF(L5496="CH4",M5496*Hoja1!$C$19,BASEDEDATOS!M5496*Hoja1!$C$20)),0)</f>
        <v>0</v>
      </c>
    </row>
    <row r="5497" spans="2:14" x14ac:dyDescent="0.75">
      <c r="B5497" t="s">
        <v>863</v>
      </c>
      <c r="C5497" t="str">
        <f>Hoja1!$C$31</f>
        <v>CRUDO</v>
      </c>
      <c r="D5497" t="s">
        <v>864</v>
      </c>
      <c r="E5497" t="s">
        <v>320</v>
      </c>
      <c r="F5497" t="s">
        <v>856</v>
      </c>
      <c r="L5497" t="s">
        <v>30</v>
      </c>
      <c r="M5497">
        <f>'Venteo_Compresores reciproc_pla'!AP142</f>
        <v>0</v>
      </c>
      <c r="N5497">
        <f>IFERROR(IF(L5497="CO2",M5497,IF(L5497="CH4",M5497*Hoja1!$C$19,BASEDEDATOS!M5497*Hoja1!$C$20)),0)</f>
        <v>0</v>
      </c>
    </row>
    <row r="5498" spans="2:14" x14ac:dyDescent="0.75">
      <c r="B5498" t="s">
        <v>863</v>
      </c>
      <c r="C5498" t="str">
        <f>Hoja1!$C$31</f>
        <v>CRUDO</v>
      </c>
      <c r="D5498" t="s">
        <v>864</v>
      </c>
      <c r="E5498" t="s">
        <v>320</v>
      </c>
      <c r="F5498" t="s">
        <v>856</v>
      </c>
      <c r="L5498" t="s">
        <v>30</v>
      </c>
      <c r="M5498">
        <f>'Venteo_Compresores reciproc_pla'!AP143</f>
        <v>0</v>
      </c>
      <c r="N5498">
        <f>IFERROR(IF(L5498="CO2",M5498,IF(L5498="CH4",M5498*Hoja1!$C$19,BASEDEDATOS!M5498*Hoja1!$C$20)),0)</f>
        <v>0</v>
      </c>
    </row>
    <row r="5499" spans="2:14" x14ac:dyDescent="0.75">
      <c r="B5499" t="s">
        <v>863</v>
      </c>
      <c r="C5499" t="str">
        <f>Hoja1!$C$31</f>
        <v>CRUDO</v>
      </c>
      <c r="D5499" t="s">
        <v>864</v>
      </c>
      <c r="E5499" t="s">
        <v>320</v>
      </c>
      <c r="F5499" t="s">
        <v>856</v>
      </c>
      <c r="L5499" t="s">
        <v>31</v>
      </c>
      <c r="M5499">
        <f>'Venteo_Compresores reciproc_pla'!AO57</f>
        <v>3.8041993589963317E-3</v>
      </c>
      <c r="N5499">
        <f>IFERROR(IF(L5499="CO2",M5499,IF(L5499="CH4",M5499*Hoja1!$C$19,BASEDEDATOS!M5499*Hoja1!$C$20)),0)</f>
        <v>0.10651758205189729</v>
      </c>
    </row>
    <row r="5500" spans="2:14" x14ac:dyDescent="0.75">
      <c r="B5500" t="s">
        <v>863</v>
      </c>
      <c r="C5500" t="str">
        <f>Hoja1!$C$31</f>
        <v>CRUDO</v>
      </c>
      <c r="D5500" t="s">
        <v>864</v>
      </c>
      <c r="E5500" t="s">
        <v>320</v>
      </c>
      <c r="F5500" t="s">
        <v>856</v>
      </c>
      <c r="L5500" t="s">
        <v>31</v>
      </c>
      <c r="M5500">
        <f>'Venteo_Compresores reciproc_pla'!AO58</f>
        <v>4.5650392307955969E-3</v>
      </c>
      <c r="N5500">
        <f>IFERROR(IF(L5500="CO2",M5500,IF(L5500="CH4",M5500*Hoja1!$C$19,BASEDEDATOS!M5500*Hoja1!$C$20)),0)</f>
        <v>0.12782109846227671</v>
      </c>
    </row>
    <row r="5501" spans="2:14" x14ac:dyDescent="0.75">
      <c r="B5501" t="s">
        <v>863</v>
      </c>
      <c r="C5501" t="str">
        <f>Hoja1!$C$31</f>
        <v>CRUDO</v>
      </c>
      <c r="D5501" t="s">
        <v>864</v>
      </c>
      <c r="E5501" t="s">
        <v>320</v>
      </c>
      <c r="F5501" t="s">
        <v>856</v>
      </c>
      <c r="L5501" t="s">
        <v>31</v>
      </c>
      <c r="M5501">
        <f>'Venteo_Compresores reciproc_pla'!AO59</f>
        <v>4.5650392307955969E-3</v>
      </c>
      <c r="N5501">
        <f>IFERROR(IF(L5501="CO2",M5501,IF(L5501="CH4",M5501*Hoja1!$C$19,BASEDEDATOS!M5501*Hoja1!$C$20)),0)</f>
        <v>0.12782109846227671</v>
      </c>
    </row>
    <row r="5502" spans="2:14" x14ac:dyDescent="0.75">
      <c r="B5502" t="s">
        <v>863</v>
      </c>
      <c r="C5502" t="str">
        <f>Hoja1!$C$31</f>
        <v>CRUDO</v>
      </c>
      <c r="D5502" t="s">
        <v>864</v>
      </c>
      <c r="E5502" t="s">
        <v>320</v>
      </c>
      <c r="F5502" t="s">
        <v>856</v>
      </c>
      <c r="L5502" t="s">
        <v>31</v>
      </c>
      <c r="M5502">
        <f>'Venteo_Compresores reciproc_pla'!AO60</f>
        <v>4.5650392307955969E-3</v>
      </c>
      <c r="N5502">
        <f>IFERROR(IF(L5502="CO2",M5502,IF(L5502="CH4",M5502*Hoja1!$C$19,BASEDEDATOS!M5502*Hoja1!$C$20)),0)</f>
        <v>0.12782109846227671</v>
      </c>
    </row>
    <row r="5503" spans="2:14" x14ac:dyDescent="0.75">
      <c r="B5503" t="s">
        <v>863</v>
      </c>
      <c r="C5503" t="str">
        <f>Hoja1!$C$31</f>
        <v>CRUDO</v>
      </c>
      <c r="D5503" t="s">
        <v>864</v>
      </c>
      <c r="E5503" t="s">
        <v>320</v>
      </c>
      <c r="F5503" t="s">
        <v>856</v>
      </c>
      <c r="L5503" t="s">
        <v>31</v>
      </c>
      <c r="M5503">
        <f>'Venteo_Compresores reciproc_pla'!AO61</f>
        <v>2.1607852359099167E-2</v>
      </c>
      <c r="N5503">
        <f>IFERROR(IF(L5503="CO2",M5503,IF(L5503="CH4",M5503*Hoja1!$C$19,BASEDEDATOS!M5503*Hoja1!$C$20)),0)</f>
        <v>0.60501986605477664</v>
      </c>
    </row>
    <row r="5504" spans="2:14" x14ac:dyDescent="0.75">
      <c r="B5504" t="s">
        <v>863</v>
      </c>
      <c r="C5504" t="str">
        <f>Hoja1!$C$31</f>
        <v>CRUDO</v>
      </c>
      <c r="D5504" t="s">
        <v>864</v>
      </c>
      <c r="E5504" t="s">
        <v>320</v>
      </c>
      <c r="F5504" t="s">
        <v>856</v>
      </c>
      <c r="L5504" t="s">
        <v>31</v>
      </c>
      <c r="M5504">
        <f>'Venteo_Compresores reciproc_pla'!AO62</f>
        <v>2.1607852359099167E-2</v>
      </c>
      <c r="N5504">
        <f>IFERROR(IF(L5504="CO2",M5504,IF(L5504="CH4",M5504*Hoja1!$C$19,BASEDEDATOS!M5504*Hoja1!$C$20)),0)</f>
        <v>0.60501986605477664</v>
      </c>
    </row>
    <row r="5505" spans="2:14" x14ac:dyDescent="0.75">
      <c r="B5505" t="s">
        <v>863</v>
      </c>
      <c r="C5505" t="str">
        <f>Hoja1!$C$31</f>
        <v>CRUDO</v>
      </c>
      <c r="D5505" t="s">
        <v>864</v>
      </c>
      <c r="E5505" t="s">
        <v>320</v>
      </c>
      <c r="F5505" t="s">
        <v>856</v>
      </c>
      <c r="L5505" t="s">
        <v>31</v>
      </c>
      <c r="M5505">
        <f>'Venteo_Compresores reciproc_pla'!AO63</f>
        <v>2.1607852359099167E-2</v>
      </c>
      <c r="N5505">
        <f>IFERROR(IF(L5505="CO2",M5505,IF(L5505="CH4",M5505*Hoja1!$C$19,BASEDEDATOS!M5505*Hoja1!$C$20)),0)</f>
        <v>0.60501986605477664</v>
      </c>
    </row>
    <row r="5506" spans="2:14" x14ac:dyDescent="0.75">
      <c r="B5506" t="s">
        <v>863</v>
      </c>
      <c r="C5506" t="str">
        <f>Hoja1!$C$31</f>
        <v>CRUDO</v>
      </c>
      <c r="D5506" t="s">
        <v>864</v>
      </c>
      <c r="E5506" t="s">
        <v>320</v>
      </c>
      <c r="F5506" t="s">
        <v>856</v>
      </c>
      <c r="L5506" t="s">
        <v>31</v>
      </c>
      <c r="M5506">
        <f>'Venteo_Compresores reciproc_pla'!AO64</f>
        <v>2.1607852359099167E-2</v>
      </c>
      <c r="N5506">
        <f>IFERROR(IF(L5506="CO2",M5506,IF(L5506="CH4",M5506*Hoja1!$C$19,BASEDEDATOS!M5506*Hoja1!$C$20)),0)</f>
        <v>0.60501986605477664</v>
      </c>
    </row>
    <row r="5507" spans="2:14" x14ac:dyDescent="0.75">
      <c r="B5507" t="s">
        <v>863</v>
      </c>
      <c r="C5507" t="str">
        <f>Hoja1!$C$31</f>
        <v>CRUDO</v>
      </c>
      <c r="D5507" t="s">
        <v>864</v>
      </c>
      <c r="E5507" t="s">
        <v>320</v>
      </c>
      <c r="F5507" t="s">
        <v>856</v>
      </c>
      <c r="L5507" t="s">
        <v>31</v>
      </c>
      <c r="M5507">
        <f>'Venteo_Compresores reciproc_pla'!AO65</f>
        <v>2.1607852359099167E-2</v>
      </c>
      <c r="N5507">
        <f>IFERROR(IF(L5507="CO2",M5507,IF(L5507="CH4",M5507*Hoja1!$C$19,BASEDEDATOS!M5507*Hoja1!$C$20)),0)</f>
        <v>0.60501986605477664</v>
      </c>
    </row>
    <row r="5508" spans="2:14" x14ac:dyDescent="0.75">
      <c r="B5508" t="s">
        <v>863</v>
      </c>
      <c r="C5508" t="str">
        <f>Hoja1!$C$31</f>
        <v>CRUDO</v>
      </c>
      <c r="D5508" t="s">
        <v>864</v>
      </c>
      <c r="E5508" t="s">
        <v>320</v>
      </c>
      <c r="F5508" t="s">
        <v>856</v>
      </c>
      <c r="L5508" t="s">
        <v>31</v>
      </c>
      <c r="M5508">
        <f>'Venteo_Compresores reciproc_pla'!AO66</f>
        <v>5.3258791025948644E-3</v>
      </c>
      <c r="N5508">
        <f>IFERROR(IF(L5508="CO2",M5508,IF(L5508="CH4",M5508*Hoja1!$C$19,BASEDEDATOS!M5508*Hoja1!$C$20)),0)</f>
        <v>0.14912461487265621</v>
      </c>
    </row>
    <row r="5509" spans="2:14" x14ac:dyDescent="0.75">
      <c r="B5509" t="s">
        <v>863</v>
      </c>
      <c r="C5509" t="str">
        <f>Hoja1!$C$31</f>
        <v>CRUDO</v>
      </c>
      <c r="D5509" t="s">
        <v>864</v>
      </c>
      <c r="E5509" t="s">
        <v>320</v>
      </c>
      <c r="F5509" t="s">
        <v>856</v>
      </c>
      <c r="L5509" t="s">
        <v>31</v>
      </c>
      <c r="M5509">
        <f>'Venteo_Compresores reciproc_pla'!AO67</f>
        <v>5.3258791025948644E-3</v>
      </c>
      <c r="N5509">
        <f>IFERROR(IF(L5509="CO2",M5509,IF(L5509="CH4",M5509*Hoja1!$C$19,BASEDEDATOS!M5509*Hoja1!$C$20)),0)</f>
        <v>0.14912461487265621</v>
      </c>
    </row>
    <row r="5510" spans="2:14" x14ac:dyDescent="0.75">
      <c r="B5510" t="s">
        <v>863</v>
      </c>
      <c r="C5510" t="str">
        <f>Hoja1!$C$31</f>
        <v>CRUDO</v>
      </c>
      <c r="D5510" t="s">
        <v>864</v>
      </c>
      <c r="E5510" t="s">
        <v>320</v>
      </c>
      <c r="F5510" t="s">
        <v>856</v>
      </c>
      <c r="L5510" t="s">
        <v>31</v>
      </c>
      <c r="M5510">
        <f>'Venteo_Compresores reciproc_pla'!AO68</f>
        <v>5.3258791025948644E-3</v>
      </c>
      <c r="N5510">
        <f>IFERROR(IF(L5510="CO2",M5510,IF(L5510="CH4",M5510*Hoja1!$C$19,BASEDEDATOS!M5510*Hoja1!$C$20)),0)</f>
        <v>0.14912461487265621</v>
      </c>
    </row>
    <row r="5511" spans="2:14" x14ac:dyDescent="0.75">
      <c r="B5511" t="s">
        <v>863</v>
      </c>
      <c r="C5511" t="str">
        <f>Hoja1!$C$31</f>
        <v>CRUDO</v>
      </c>
      <c r="D5511" t="s">
        <v>864</v>
      </c>
      <c r="E5511" t="s">
        <v>320</v>
      </c>
      <c r="F5511" t="s">
        <v>856</v>
      </c>
      <c r="L5511" t="s">
        <v>31</v>
      </c>
      <c r="M5511">
        <f>'Venteo_Compresores reciproc_pla'!AO69</f>
        <v>2.1607852359099167E-2</v>
      </c>
      <c r="N5511">
        <f>IFERROR(IF(L5511="CO2",M5511,IF(L5511="CH4",M5511*Hoja1!$C$19,BASEDEDATOS!M5511*Hoja1!$C$20)),0)</f>
        <v>0.60501986605477664</v>
      </c>
    </row>
    <row r="5512" spans="2:14" x14ac:dyDescent="0.75">
      <c r="B5512" t="s">
        <v>863</v>
      </c>
      <c r="C5512" t="str">
        <f>Hoja1!$C$31</f>
        <v>CRUDO</v>
      </c>
      <c r="D5512" t="s">
        <v>864</v>
      </c>
      <c r="E5512" t="s">
        <v>320</v>
      </c>
      <c r="F5512" t="s">
        <v>856</v>
      </c>
      <c r="L5512" t="s">
        <v>31</v>
      </c>
      <c r="M5512">
        <f>'Venteo_Compresores reciproc_pla'!AO70</f>
        <v>0</v>
      </c>
      <c r="N5512">
        <f>IFERROR(IF(L5512="CO2",M5512,IF(L5512="CH4",M5512*Hoja1!$C$19,BASEDEDATOS!M5512*Hoja1!$C$20)),0)</f>
        <v>0</v>
      </c>
    </row>
    <row r="5513" spans="2:14" x14ac:dyDescent="0.75">
      <c r="B5513" t="s">
        <v>863</v>
      </c>
      <c r="C5513" t="str">
        <f>Hoja1!$C$31</f>
        <v>CRUDO</v>
      </c>
      <c r="D5513" t="s">
        <v>864</v>
      </c>
      <c r="E5513" t="s">
        <v>320</v>
      </c>
      <c r="F5513" t="s">
        <v>856</v>
      </c>
      <c r="L5513" t="s">
        <v>31</v>
      </c>
      <c r="M5513">
        <f>'Venteo_Compresores reciproc_pla'!AO71</f>
        <v>0</v>
      </c>
      <c r="N5513">
        <f>IFERROR(IF(L5513="CO2",M5513,IF(L5513="CH4",M5513*Hoja1!$C$19,BASEDEDATOS!M5513*Hoja1!$C$20)),0)</f>
        <v>0</v>
      </c>
    </row>
    <row r="5514" spans="2:14" x14ac:dyDescent="0.75">
      <c r="B5514" t="s">
        <v>863</v>
      </c>
      <c r="C5514" t="str">
        <f>Hoja1!$C$31</f>
        <v>CRUDO</v>
      </c>
      <c r="D5514" t="s">
        <v>864</v>
      </c>
      <c r="E5514" t="s">
        <v>320</v>
      </c>
      <c r="F5514" t="s">
        <v>856</v>
      </c>
      <c r="L5514" t="s">
        <v>31</v>
      </c>
      <c r="M5514">
        <f>'Venteo_Compresores reciproc_pla'!AO72</f>
        <v>0</v>
      </c>
      <c r="N5514">
        <f>IFERROR(IF(L5514="CO2",M5514,IF(L5514="CH4",M5514*Hoja1!$C$19,BASEDEDATOS!M5514*Hoja1!$C$20)),0)</f>
        <v>0</v>
      </c>
    </row>
    <row r="5515" spans="2:14" x14ac:dyDescent="0.75">
      <c r="B5515" t="s">
        <v>863</v>
      </c>
      <c r="C5515" t="str">
        <f>Hoja1!$C$31</f>
        <v>CRUDO</v>
      </c>
      <c r="D5515" t="s">
        <v>864</v>
      </c>
      <c r="E5515" t="s">
        <v>320</v>
      </c>
      <c r="F5515" t="s">
        <v>856</v>
      </c>
      <c r="L5515" t="s">
        <v>31</v>
      </c>
      <c r="M5515">
        <f>'Venteo_Compresores reciproc_pla'!AO73</f>
        <v>0</v>
      </c>
      <c r="N5515">
        <f>IFERROR(IF(L5515="CO2",M5515,IF(L5515="CH4",M5515*Hoja1!$C$19,BASEDEDATOS!M5515*Hoja1!$C$20)),0)</f>
        <v>0</v>
      </c>
    </row>
    <row r="5516" spans="2:14" x14ac:dyDescent="0.75">
      <c r="B5516" t="s">
        <v>863</v>
      </c>
      <c r="C5516" t="str">
        <f>Hoja1!$C$31</f>
        <v>CRUDO</v>
      </c>
      <c r="D5516" t="s">
        <v>864</v>
      </c>
      <c r="E5516" t="s">
        <v>320</v>
      </c>
      <c r="F5516" t="s">
        <v>856</v>
      </c>
      <c r="L5516" t="s">
        <v>31</v>
      </c>
      <c r="M5516">
        <f>'Venteo_Compresores reciproc_pla'!AO74</f>
        <v>0</v>
      </c>
      <c r="N5516">
        <f>IFERROR(IF(L5516="CO2",M5516,IF(L5516="CH4",M5516*Hoja1!$C$19,BASEDEDATOS!M5516*Hoja1!$C$20)),0)</f>
        <v>0</v>
      </c>
    </row>
    <row r="5517" spans="2:14" x14ac:dyDescent="0.75">
      <c r="B5517" t="s">
        <v>863</v>
      </c>
      <c r="C5517" t="str">
        <f>Hoja1!$C$31</f>
        <v>CRUDO</v>
      </c>
      <c r="D5517" t="s">
        <v>864</v>
      </c>
      <c r="E5517" t="s">
        <v>320</v>
      </c>
      <c r="F5517" t="s">
        <v>856</v>
      </c>
      <c r="L5517" t="s">
        <v>31</v>
      </c>
      <c r="M5517">
        <f>'Venteo_Compresores reciproc_pla'!AO75</f>
        <v>0</v>
      </c>
      <c r="N5517">
        <f>IFERROR(IF(L5517="CO2",M5517,IF(L5517="CH4",M5517*Hoja1!$C$19,BASEDEDATOS!M5517*Hoja1!$C$20)),0)</f>
        <v>0</v>
      </c>
    </row>
    <row r="5518" spans="2:14" x14ac:dyDescent="0.75">
      <c r="B5518" t="s">
        <v>863</v>
      </c>
      <c r="C5518" t="str">
        <f>Hoja1!$C$31</f>
        <v>CRUDO</v>
      </c>
      <c r="D5518" t="s">
        <v>864</v>
      </c>
      <c r="E5518" t="s">
        <v>320</v>
      </c>
      <c r="F5518" t="s">
        <v>856</v>
      </c>
      <c r="L5518" t="s">
        <v>31</v>
      </c>
      <c r="M5518">
        <f>'Venteo_Compresores reciproc_pla'!AO76</f>
        <v>0</v>
      </c>
      <c r="N5518">
        <f>IFERROR(IF(L5518="CO2",M5518,IF(L5518="CH4",M5518*Hoja1!$C$19,BASEDEDATOS!M5518*Hoja1!$C$20)),0)</f>
        <v>0</v>
      </c>
    </row>
    <row r="5519" spans="2:14" x14ac:dyDescent="0.75">
      <c r="B5519" t="s">
        <v>863</v>
      </c>
      <c r="C5519" t="str">
        <f>Hoja1!$C$31</f>
        <v>CRUDO</v>
      </c>
      <c r="D5519" t="s">
        <v>864</v>
      </c>
      <c r="E5519" t="s">
        <v>320</v>
      </c>
      <c r="F5519" t="s">
        <v>856</v>
      </c>
      <c r="L5519" t="s">
        <v>31</v>
      </c>
      <c r="M5519">
        <f>'Venteo_Compresores reciproc_pla'!AO77</f>
        <v>0</v>
      </c>
      <c r="N5519">
        <f>IFERROR(IF(L5519="CO2",M5519,IF(L5519="CH4",M5519*Hoja1!$C$19,BASEDEDATOS!M5519*Hoja1!$C$20)),0)</f>
        <v>0</v>
      </c>
    </row>
    <row r="5520" spans="2:14" x14ac:dyDescent="0.75">
      <c r="B5520" t="s">
        <v>863</v>
      </c>
      <c r="C5520" t="str">
        <f>Hoja1!$C$31</f>
        <v>CRUDO</v>
      </c>
      <c r="D5520" t="s">
        <v>864</v>
      </c>
      <c r="E5520" t="s">
        <v>320</v>
      </c>
      <c r="F5520" t="s">
        <v>856</v>
      </c>
      <c r="L5520" t="s">
        <v>31</v>
      </c>
      <c r="M5520">
        <f>'Venteo_Compresores reciproc_pla'!AO78</f>
        <v>0</v>
      </c>
      <c r="N5520">
        <f>IFERROR(IF(L5520="CO2",M5520,IF(L5520="CH4",M5520*Hoja1!$C$19,BASEDEDATOS!M5520*Hoja1!$C$20)),0)</f>
        <v>0</v>
      </c>
    </row>
    <row r="5521" spans="2:14" x14ac:dyDescent="0.75">
      <c r="B5521" t="s">
        <v>863</v>
      </c>
      <c r="C5521" t="str">
        <f>Hoja1!$C$31</f>
        <v>CRUDO</v>
      </c>
      <c r="D5521" t="s">
        <v>864</v>
      </c>
      <c r="E5521" t="s">
        <v>320</v>
      </c>
      <c r="F5521" t="s">
        <v>856</v>
      </c>
      <c r="L5521" t="s">
        <v>31</v>
      </c>
      <c r="M5521">
        <f>'Venteo_Compresores reciproc_pla'!AO79</f>
        <v>0</v>
      </c>
      <c r="N5521">
        <f>IFERROR(IF(L5521="CO2",M5521,IF(L5521="CH4",M5521*Hoja1!$C$19,BASEDEDATOS!M5521*Hoja1!$C$20)),0)</f>
        <v>0</v>
      </c>
    </row>
    <row r="5522" spans="2:14" x14ac:dyDescent="0.75">
      <c r="B5522" t="s">
        <v>863</v>
      </c>
      <c r="C5522" t="str">
        <f>Hoja1!$C$31</f>
        <v>CRUDO</v>
      </c>
      <c r="D5522" t="s">
        <v>864</v>
      </c>
      <c r="E5522" t="s">
        <v>320</v>
      </c>
      <c r="F5522" t="s">
        <v>856</v>
      </c>
      <c r="L5522" t="s">
        <v>31</v>
      </c>
      <c r="M5522">
        <f>'Venteo_Compresores reciproc_pla'!AO80</f>
        <v>0</v>
      </c>
      <c r="N5522">
        <f>IFERROR(IF(L5522="CO2",M5522,IF(L5522="CH4",M5522*Hoja1!$C$19,BASEDEDATOS!M5522*Hoja1!$C$20)),0)</f>
        <v>0</v>
      </c>
    </row>
    <row r="5523" spans="2:14" x14ac:dyDescent="0.75">
      <c r="B5523" t="s">
        <v>863</v>
      </c>
      <c r="C5523" t="str">
        <f>Hoja1!$C$31</f>
        <v>CRUDO</v>
      </c>
      <c r="D5523" t="s">
        <v>864</v>
      </c>
      <c r="E5523" t="s">
        <v>320</v>
      </c>
      <c r="F5523" t="s">
        <v>856</v>
      </c>
      <c r="L5523" t="s">
        <v>31</v>
      </c>
      <c r="M5523">
        <f>'Venteo_Compresores reciproc_pla'!AO81</f>
        <v>0</v>
      </c>
      <c r="N5523">
        <f>IFERROR(IF(L5523="CO2",M5523,IF(L5523="CH4",M5523*Hoja1!$C$19,BASEDEDATOS!M5523*Hoja1!$C$20)),0)</f>
        <v>0</v>
      </c>
    </row>
    <row r="5524" spans="2:14" x14ac:dyDescent="0.75">
      <c r="B5524" t="s">
        <v>863</v>
      </c>
      <c r="C5524" t="str">
        <f>Hoja1!$C$31</f>
        <v>CRUDO</v>
      </c>
      <c r="D5524" t="s">
        <v>864</v>
      </c>
      <c r="E5524" t="s">
        <v>320</v>
      </c>
      <c r="F5524" t="s">
        <v>856</v>
      </c>
      <c r="L5524" t="s">
        <v>31</v>
      </c>
      <c r="M5524">
        <f>'Venteo_Compresores reciproc_pla'!AO82</f>
        <v>0</v>
      </c>
      <c r="N5524">
        <f>IFERROR(IF(L5524="CO2",M5524,IF(L5524="CH4",M5524*Hoja1!$C$19,BASEDEDATOS!M5524*Hoja1!$C$20)),0)</f>
        <v>0</v>
      </c>
    </row>
    <row r="5525" spans="2:14" x14ac:dyDescent="0.75">
      <c r="B5525" t="s">
        <v>863</v>
      </c>
      <c r="C5525" t="str">
        <f>Hoja1!$C$31</f>
        <v>CRUDO</v>
      </c>
      <c r="D5525" t="s">
        <v>864</v>
      </c>
      <c r="E5525" t="s">
        <v>320</v>
      </c>
      <c r="F5525" t="s">
        <v>856</v>
      </c>
      <c r="L5525" t="s">
        <v>31</v>
      </c>
      <c r="M5525">
        <f>'Venteo_Compresores reciproc_pla'!AO83</f>
        <v>0</v>
      </c>
      <c r="N5525">
        <f>IFERROR(IF(L5525="CO2",M5525,IF(L5525="CH4",M5525*Hoja1!$C$19,BASEDEDATOS!M5525*Hoja1!$C$20)),0)</f>
        <v>0</v>
      </c>
    </row>
    <row r="5526" spans="2:14" x14ac:dyDescent="0.75">
      <c r="B5526" t="s">
        <v>863</v>
      </c>
      <c r="C5526" t="str">
        <f>Hoja1!$C$31</f>
        <v>CRUDO</v>
      </c>
      <c r="D5526" t="s">
        <v>864</v>
      </c>
      <c r="E5526" t="s">
        <v>320</v>
      </c>
      <c r="F5526" t="s">
        <v>856</v>
      </c>
      <c r="L5526" t="s">
        <v>31</v>
      </c>
      <c r="M5526">
        <f>'Venteo_Compresores reciproc_pla'!AO84</f>
        <v>0</v>
      </c>
      <c r="N5526">
        <f>IFERROR(IF(L5526="CO2",M5526,IF(L5526="CH4",M5526*Hoja1!$C$19,BASEDEDATOS!M5526*Hoja1!$C$20)),0)</f>
        <v>0</v>
      </c>
    </row>
    <row r="5527" spans="2:14" x14ac:dyDescent="0.75">
      <c r="B5527" t="s">
        <v>863</v>
      </c>
      <c r="C5527" t="str">
        <f>Hoja1!$C$31</f>
        <v>CRUDO</v>
      </c>
      <c r="D5527" t="s">
        <v>864</v>
      </c>
      <c r="E5527" t="s">
        <v>320</v>
      </c>
      <c r="F5527" t="s">
        <v>856</v>
      </c>
      <c r="L5527" t="s">
        <v>31</v>
      </c>
      <c r="M5527">
        <f>'Venteo_Compresores reciproc_pla'!AO85</f>
        <v>0</v>
      </c>
      <c r="N5527">
        <f>IFERROR(IF(L5527="CO2",M5527,IF(L5527="CH4",M5527*Hoja1!$C$19,BASEDEDATOS!M5527*Hoja1!$C$20)),0)</f>
        <v>0</v>
      </c>
    </row>
    <row r="5528" spans="2:14" x14ac:dyDescent="0.75">
      <c r="B5528" t="s">
        <v>863</v>
      </c>
      <c r="C5528" t="str">
        <f>Hoja1!$C$31</f>
        <v>CRUDO</v>
      </c>
      <c r="D5528" t="s">
        <v>864</v>
      </c>
      <c r="E5528" t="s">
        <v>320</v>
      </c>
      <c r="F5528" t="s">
        <v>856</v>
      </c>
      <c r="L5528" t="s">
        <v>31</v>
      </c>
      <c r="M5528">
        <f>'Venteo_Compresores reciproc_pla'!AO86</f>
        <v>0</v>
      </c>
      <c r="N5528">
        <f>IFERROR(IF(L5528="CO2",M5528,IF(L5528="CH4",M5528*Hoja1!$C$19,BASEDEDATOS!M5528*Hoja1!$C$20)),0)</f>
        <v>0</v>
      </c>
    </row>
    <row r="5529" spans="2:14" x14ac:dyDescent="0.75">
      <c r="B5529" t="s">
        <v>863</v>
      </c>
      <c r="C5529" t="str">
        <f>Hoja1!$C$31</f>
        <v>CRUDO</v>
      </c>
      <c r="D5529" t="s">
        <v>864</v>
      </c>
      <c r="E5529" t="s">
        <v>320</v>
      </c>
      <c r="F5529" t="s">
        <v>856</v>
      </c>
      <c r="L5529" t="s">
        <v>31</v>
      </c>
      <c r="M5529">
        <f>'Venteo_Compresores reciproc_pla'!AO87</f>
        <v>0</v>
      </c>
      <c r="N5529">
        <f>IFERROR(IF(L5529="CO2",M5529,IF(L5529="CH4",M5529*Hoja1!$C$19,BASEDEDATOS!M5529*Hoja1!$C$20)),0)</f>
        <v>0</v>
      </c>
    </row>
    <row r="5530" spans="2:14" x14ac:dyDescent="0.75">
      <c r="B5530" t="s">
        <v>863</v>
      </c>
      <c r="C5530" t="str">
        <f>Hoja1!$C$31</f>
        <v>CRUDO</v>
      </c>
      <c r="D5530" t="s">
        <v>864</v>
      </c>
      <c r="E5530" t="s">
        <v>320</v>
      </c>
      <c r="F5530" t="s">
        <v>856</v>
      </c>
      <c r="L5530" t="s">
        <v>31</v>
      </c>
      <c r="M5530">
        <f>'Venteo_Compresores reciproc_pla'!AO88</f>
        <v>0</v>
      </c>
      <c r="N5530">
        <f>IFERROR(IF(L5530="CO2",M5530,IF(L5530="CH4",M5530*Hoja1!$C$19,BASEDEDATOS!M5530*Hoja1!$C$20)),0)</f>
        <v>0</v>
      </c>
    </row>
    <row r="5531" spans="2:14" x14ac:dyDescent="0.75">
      <c r="B5531" t="s">
        <v>863</v>
      </c>
      <c r="C5531" t="str">
        <f>Hoja1!$C$31</f>
        <v>CRUDO</v>
      </c>
      <c r="D5531" t="s">
        <v>864</v>
      </c>
      <c r="E5531" t="s">
        <v>320</v>
      </c>
      <c r="F5531" t="s">
        <v>856</v>
      </c>
      <c r="L5531" t="s">
        <v>31</v>
      </c>
      <c r="M5531">
        <f>'Venteo_Compresores reciproc_pla'!AO89</f>
        <v>0</v>
      </c>
      <c r="N5531">
        <f>IFERROR(IF(L5531="CO2",M5531,IF(L5531="CH4",M5531*Hoja1!$C$19,BASEDEDATOS!M5531*Hoja1!$C$20)),0)</f>
        <v>0</v>
      </c>
    </row>
    <row r="5532" spans="2:14" x14ac:dyDescent="0.75">
      <c r="B5532" t="s">
        <v>863</v>
      </c>
      <c r="C5532" t="str">
        <f>Hoja1!$C$31</f>
        <v>CRUDO</v>
      </c>
      <c r="D5532" t="s">
        <v>864</v>
      </c>
      <c r="E5532" t="s">
        <v>320</v>
      </c>
      <c r="F5532" t="s">
        <v>856</v>
      </c>
      <c r="L5532" t="s">
        <v>31</v>
      </c>
      <c r="M5532">
        <f>'Venteo_Compresores reciproc_pla'!AO90</f>
        <v>0</v>
      </c>
      <c r="N5532">
        <f>IFERROR(IF(L5532="CO2",M5532,IF(L5532="CH4",M5532*Hoja1!$C$19,BASEDEDATOS!M5532*Hoja1!$C$20)),0)</f>
        <v>0</v>
      </c>
    </row>
    <row r="5533" spans="2:14" x14ac:dyDescent="0.75">
      <c r="B5533" t="s">
        <v>863</v>
      </c>
      <c r="C5533" t="str">
        <f>Hoja1!$C$31</f>
        <v>CRUDO</v>
      </c>
      <c r="D5533" t="s">
        <v>864</v>
      </c>
      <c r="E5533" t="s">
        <v>320</v>
      </c>
      <c r="F5533" t="s">
        <v>856</v>
      </c>
      <c r="L5533" t="s">
        <v>31</v>
      </c>
      <c r="M5533">
        <f>'Venteo_Compresores reciproc_pla'!AO91</f>
        <v>0</v>
      </c>
      <c r="N5533">
        <f>IFERROR(IF(L5533="CO2",M5533,IF(L5533="CH4",M5533*Hoja1!$C$19,BASEDEDATOS!M5533*Hoja1!$C$20)),0)</f>
        <v>0</v>
      </c>
    </row>
    <row r="5534" spans="2:14" x14ac:dyDescent="0.75">
      <c r="B5534" t="s">
        <v>863</v>
      </c>
      <c r="C5534" t="str">
        <f>Hoja1!$C$31</f>
        <v>CRUDO</v>
      </c>
      <c r="D5534" t="s">
        <v>864</v>
      </c>
      <c r="E5534" t="s">
        <v>320</v>
      </c>
      <c r="F5534" t="s">
        <v>856</v>
      </c>
      <c r="L5534" t="s">
        <v>31</v>
      </c>
      <c r="M5534">
        <f>'Venteo_Compresores reciproc_pla'!AO92</f>
        <v>0</v>
      </c>
      <c r="N5534">
        <f>IFERROR(IF(L5534="CO2",M5534,IF(L5534="CH4",M5534*Hoja1!$C$19,BASEDEDATOS!M5534*Hoja1!$C$20)),0)</f>
        <v>0</v>
      </c>
    </row>
    <row r="5535" spans="2:14" x14ac:dyDescent="0.75">
      <c r="B5535" t="s">
        <v>863</v>
      </c>
      <c r="C5535" t="str">
        <f>Hoja1!$C$31</f>
        <v>CRUDO</v>
      </c>
      <c r="D5535" t="s">
        <v>864</v>
      </c>
      <c r="E5535" t="s">
        <v>320</v>
      </c>
      <c r="F5535" t="s">
        <v>856</v>
      </c>
      <c r="L5535" t="s">
        <v>31</v>
      </c>
      <c r="M5535">
        <f>'Venteo_Compresores reciproc_pla'!AO93</f>
        <v>0</v>
      </c>
      <c r="N5535">
        <f>IFERROR(IF(L5535="CO2",M5535,IF(L5535="CH4",M5535*Hoja1!$C$19,BASEDEDATOS!M5535*Hoja1!$C$20)),0)</f>
        <v>0</v>
      </c>
    </row>
    <row r="5536" spans="2:14" x14ac:dyDescent="0.75">
      <c r="B5536" t="s">
        <v>863</v>
      </c>
      <c r="C5536" t="str">
        <f>Hoja1!$C$31</f>
        <v>CRUDO</v>
      </c>
      <c r="D5536" t="s">
        <v>864</v>
      </c>
      <c r="E5536" t="s">
        <v>320</v>
      </c>
      <c r="F5536" t="s">
        <v>856</v>
      </c>
      <c r="L5536" t="s">
        <v>31</v>
      </c>
      <c r="M5536">
        <f>'Venteo_Compresores reciproc_pla'!AO94</f>
        <v>0</v>
      </c>
      <c r="N5536">
        <f>IFERROR(IF(L5536="CO2",M5536,IF(L5536="CH4",M5536*Hoja1!$C$19,BASEDEDATOS!M5536*Hoja1!$C$20)),0)</f>
        <v>0</v>
      </c>
    </row>
    <row r="5537" spans="2:14" x14ac:dyDescent="0.75">
      <c r="B5537" t="s">
        <v>863</v>
      </c>
      <c r="C5537" t="str">
        <f>Hoja1!$C$31</f>
        <v>CRUDO</v>
      </c>
      <c r="D5537" t="s">
        <v>864</v>
      </c>
      <c r="E5537" t="s">
        <v>320</v>
      </c>
      <c r="F5537" t="s">
        <v>856</v>
      </c>
      <c r="L5537" t="s">
        <v>31</v>
      </c>
      <c r="M5537">
        <f>'Venteo_Compresores reciproc_pla'!AO95</f>
        <v>0</v>
      </c>
      <c r="N5537">
        <f>IFERROR(IF(L5537="CO2",M5537,IF(L5537="CH4",M5537*Hoja1!$C$19,BASEDEDATOS!M5537*Hoja1!$C$20)),0)</f>
        <v>0</v>
      </c>
    </row>
    <row r="5538" spans="2:14" x14ac:dyDescent="0.75">
      <c r="B5538" t="s">
        <v>863</v>
      </c>
      <c r="C5538" t="str">
        <f>Hoja1!$C$31</f>
        <v>CRUDO</v>
      </c>
      <c r="D5538" t="s">
        <v>864</v>
      </c>
      <c r="E5538" t="s">
        <v>320</v>
      </c>
      <c r="F5538" t="s">
        <v>856</v>
      </c>
      <c r="L5538" t="s">
        <v>31</v>
      </c>
      <c r="M5538">
        <f>'Venteo_Compresores reciproc_pla'!AO96</f>
        <v>0</v>
      </c>
      <c r="N5538">
        <f>IFERROR(IF(L5538="CO2",M5538,IF(L5538="CH4",M5538*Hoja1!$C$19,BASEDEDATOS!M5538*Hoja1!$C$20)),0)</f>
        <v>0</v>
      </c>
    </row>
    <row r="5539" spans="2:14" x14ac:dyDescent="0.75">
      <c r="B5539" t="s">
        <v>863</v>
      </c>
      <c r="C5539" t="str">
        <f>Hoja1!$C$31</f>
        <v>CRUDO</v>
      </c>
      <c r="D5539" t="s">
        <v>864</v>
      </c>
      <c r="E5539" t="s">
        <v>320</v>
      </c>
      <c r="F5539" t="s">
        <v>856</v>
      </c>
      <c r="L5539" t="s">
        <v>31</v>
      </c>
      <c r="M5539">
        <f>'Venteo_Compresores reciproc_pla'!AO97</f>
        <v>0</v>
      </c>
      <c r="N5539">
        <f>IFERROR(IF(L5539="CO2",M5539,IF(L5539="CH4",M5539*Hoja1!$C$19,BASEDEDATOS!M5539*Hoja1!$C$20)),0)</f>
        <v>0</v>
      </c>
    </row>
    <row r="5540" spans="2:14" x14ac:dyDescent="0.75">
      <c r="B5540" t="s">
        <v>863</v>
      </c>
      <c r="C5540" t="str">
        <f>Hoja1!$C$31</f>
        <v>CRUDO</v>
      </c>
      <c r="D5540" t="s">
        <v>864</v>
      </c>
      <c r="E5540" t="s">
        <v>320</v>
      </c>
      <c r="F5540" t="s">
        <v>856</v>
      </c>
      <c r="L5540" t="s">
        <v>31</v>
      </c>
      <c r="M5540">
        <f>'Venteo_Compresores reciproc_pla'!AO98</f>
        <v>0</v>
      </c>
      <c r="N5540">
        <f>IFERROR(IF(L5540="CO2",M5540,IF(L5540="CH4",M5540*Hoja1!$C$19,BASEDEDATOS!M5540*Hoja1!$C$20)),0)</f>
        <v>0</v>
      </c>
    </row>
    <row r="5541" spans="2:14" x14ac:dyDescent="0.75">
      <c r="B5541" t="s">
        <v>863</v>
      </c>
      <c r="C5541" t="str">
        <f>Hoja1!$C$31</f>
        <v>CRUDO</v>
      </c>
      <c r="D5541" t="s">
        <v>864</v>
      </c>
      <c r="E5541" t="s">
        <v>320</v>
      </c>
      <c r="F5541" t="s">
        <v>856</v>
      </c>
      <c r="L5541" t="s">
        <v>31</v>
      </c>
      <c r="M5541">
        <f>'Venteo_Compresores reciproc_pla'!AO99</f>
        <v>0</v>
      </c>
      <c r="N5541">
        <f>IFERROR(IF(L5541="CO2",M5541,IF(L5541="CH4",M5541*Hoja1!$C$19,BASEDEDATOS!M5541*Hoja1!$C$20)),0)</f>
        <v>0</v>
      </c>
    </row>
    <row r="5542" spans="2:14" x14ac:dyDescent="0.75">
      <c r="B5542" t="s">
        <v>863</v>
      </c>
      <c r="C5542" t="str">
        <f>Hoja1!$C$31</f>
        <v>CRUDO</v>
      </c>
      <c r="D5542" t="s">
        <v>864</v>
      </c>
      <c r="E5542" t="s">
        <v>320</v>
      </c>
      <c r="F5542" t="s">
        <v>856</v>
      </c>
      <c r="L5542" t="s">
        <v>31</v>
      </c>
      <c r="M5542">
        <f>'Venteo_Compresores reciproc_pla'!AO100</f>
        <v>0</v>
      </c>
      <c r="N5542">
        <f>IFERROR(IF(L5542="CO2",M5542,IF(L5542="CH4",M5542*Hoja1!$C$19,BASEDEDATOS!M5542*Hoja1!$C$20)),0)</f>
        <v>0</v>
      </c>
    </row>
    <row r="5543" spans="2:14" x14ac:dyDescent="0.75">
      <c r="B5543" t="s">
        <v>863</v>
      </c>
      <c r="C5543" t="str">
        <f>Hoja1!$C$31</f>
        <v>CRUDO</v>
      </c>
      <c r="D5543" t="s">
        <v>864</v>
      </c>
      <c r="E5543" t="s">
        <v>320</v>
      </c>
      <c r="F5543" t="s">
        <v>856</v>
      </c>
      <c r="L5543" t="s">
        <v>31</v>
      </c>
      <c r="M5543">
        <f>'Venteo_Compresores reciproc_pla'!AO101</f>
        <v>0</v>
      </c>
      <c r="N5543">
        <f>IFERROR(IF(L5543="CO2",M5543,IF(L5543="CH4",M5543*Hoja1!$C$19,BASEDEDATOS!M5543*Hoja1!$C$20)),0)</f>
        <v>0</v>
      </c>
    </row>
    <row r="5544" spans="2:14" x14ac:dyDescent="0.75">
      <c r="B5544" t="s">
        <v>863</v>
      </c>
      <c r="C5544" t="str">
        <f>Hoja1!$C$31</f>
        <v>CRUDO</v>
      </c>
      <c r="D5544" t="s">
        <v>864</v>
      </c>
      <c r="E5544" t="s">
        <v>320</v>
      </c>
      <c r="F5544" t="s">
        <v>856</v>
      </c>
      <c r="L5544" t="s">
        <v>31</v>
      </c>
      <c r="M5544">
        <f>'Venteo_Compresores reciproc_pla'!AO102</f>
        <v>0</v>
      </c>
      <c r="N5544">
        <f>IFERROR(IF(L5544="CO2",M5544,IF(L5544="CH4",M5544*Hoja1!$C$19,BASEDEDATOS!M5544*Hoja1!$C$20)),0)</f>
        <v>0</v>
      </c>
    </row>
    <row r="5545" spans="2:14" x14ac:dyDescent="0.75">
      <c r="B5545" t="s">
        <v>863</v>
      </c>
      <c r="C5545" t="str">
        <f>Hoja1!$C$31</f>
        <v>CRUDO</v>
      </c>
      <c r="D5545" t="s">
        <v>864</v>
      </c>
      <c r="E5545" t="s">
        <v>320</v>
      </c>
      <c r="F5545" t="s">
        <v>856</v>
      </c>
      <c r="L5545" t="s">
        <v>31</v>
      </c>
      <c r="M5545">
        <f>'Venteo_Compresores reciproc_pla'!AO103</f>
        <v>0</v>
      </c>
      <c r="N5545">
        <f>IFERROR(IF(L5545="CO2",M5545,IF(L5545="CH4",M5545*Hoja1!$C$19,BASEDEDATOS!M5545*Hoja1!$C$20)),0)</f>
        <v>0</v>
      </c>
    </row>
    <row r="5546" spans="2:14" x14ac:dyDescent="0.75">
      <c r="B5546" t="s">
        <v>863</v>
      </c>
      <c r="C5546" t="str">
        <f>Hoja1!$C$31</f>
        <v>CRUDO</v>
      </c>
      <c r="D5546" t="s">
        <v>864</v>
      </c>
      <c r="E5546" t="s">
        <v>320</v>
      </c>
      <c r="F5546" t="s">
        <v>856</v>
      </c>
      <c r="L5546" t="s">
        <v>31</v>
      </c>
      <c r="M5546">
        <f>'Venteo_Compresores reciproc_pla'!AO104</f>
        <v>0</v>
      </c>
      <c r="N5546">
        <f>IFERROR(IF(L5546="CO2",M5546,IF(L5546="CH4",M5546*Hoja1!$C$19,BASEDEDATOS!M5546*Hoja1!$C$20)),0)</f>
        <v>0</v>
      </c>
    </row>
    <row r="5547" spans="2:14" x14ac:dyDescent="0.75">
      <c r="B5547" t="s">
        <v>863</v>
      </c>
      <c r="C5547" t="str">
        <f>Hoja1!$C$31</f>
        <v>CRUDO</v>
      </c>
      <c r="D5547" t="s">
        <v>864</v>
      </c>
      <c r="E5547" t="s">
        <v>320</v>
      </c>
      <c r="F5547" t="s">
        <v>856</v>
      </c>
      <c r="L5547" t="s">
        <v>31</v>
      </c>
      <c r="M5547">
        <f>'Venteo_Compresores reciproc_pla'!AO105</f>
        <v>0</v>
      </c>
      <c r="N5547">
        <f>IFERROR(IF(L5547="CO2",M5547,IF(L5547="CH4",M5547*Hoja1!$C$19,BASEDEDATOS!M5547*Hoja1!$C$20)),0)</f>
        <v>0</v>
      </c>
    </row>
    <row r="5548" spans="2:14" x14ac:dyDescent="0.75">
      <c r="B5548" t="s">
        <v>863</v>
      </c>
      <c r="C5548" t="str">
        <f>Hoja1!$C$31</f>
        <v>CRUDO</v>
      </c>
      <c r="D5548" t="s">
        <v>864</v>
      </c>
      <c r="E5548" t="s">
        <v>320</v>
      </c>
      <c r="F5548" t="s">
        <v>856</v>
      </c>
      <c r="L5548" t="s">
        <v>31</v>
      </c>
      <c r="M5548">
        <f>'Venteo_Compresores reciproc_pla'!AO106</f>
        <v>0</v>
      </c>
      <c r="N5548">
        <f>IFERROR(IF(L5548="CO2",M5548,IF(L5548="CH4",M5548*Hoja1!$C$19,BASEDEDATOS!M5548*Hoja1!$C$20)),0)</f>
        <v>0</v>
      </c>
    </row>
    <row r="5549" spans="2:14" x14ac:dyDescent="0.75">
      <c r="B5549" t="s">
        <v>863</v>
      </c>
      <c r="C5549" t="str">
        <f>Hoja1!$C$31</f>
        <v>CRUDO</v>
      </c>
      <c r="D5549" t="s">
        <v>864</v>
      </c>
      <c r="E5549" t="s">
        <v>320</v>
      </c>
      <c r="F5549" t="s">
        <v>856</v>
      </c>
      <c r="L5549" t="s">
        <v>31</v>
      </c>
      <c r="M5549">
        <f>'Venteo_Compresores reciproc_pla'!AO107</f>
        <v>0</v>
      </c>
      <c r="N5549">
        <f>IFERROR(IF(L5549="CO2",M5549,IF(L5549="CH4",M5549*Hoja1!$C$19,BASEDEDATOS!M5549*Hoja1!$C$20)),0)</f>
        <v>0</v>
      </c>
    </row>
    <row r="5550" spans="2:14" x14ac:dyDescent="0.75">
      <c r="B5550" t="s">
        <v>863</v>
      </c>
      <c r="C5550" t="str">
        <f>Hoja1!$C$31</f>
        <v>CRUDO</v>
      </c>
      <c r="D5550" t="s">
        <v>864</v>
      </c>
      <c r="E5550" t="s">
        <v>320</v>
      </c>
      <c r="F5550" t="s">
        <v>856</v>
      </c>
      <c r="L5550" t="s">
        <v>31</v>
      </c>
      <c r="M5550">
        <f>'Venteo_Compresores reciproc_pla'!AO108</f>
        <v>0</v>
      </c>
      <c r="N5550">
        <f>IFERROR(IF(L5550="CO2",M5550,IF(L5550="CH4",M5550*Hoja1!$C$19,BASEDEDATOS!M5550*Hoja1!$C$20)),0)</f>
        <v>0</v>
      </c>
    </row>
    <row r="5551" spans="2:14" x14ac:dyDescent="0.75">
      <c r="B5551" t="s">
        <v>863</v>
      </c>
      <c r="C5551" t="str">
        <f>Hoja1!$C$31</f>
        <v>CRUDO</v>
      </c>
      <c r="D5551" t="s">
        <v>864</v>
      </c>
      <c r="E5551" t="s">
        <v>320</v>
      </c>
      <c r="F5551" t="s">
        <v>856</v>
      </c>
      <c r="L5551" t="s">
        <v>31</v>
      </c>
      <c r="M5551">
        <f>'Venteo_Compresores reciproc_pla'!AO109</f>
        <v>0</v>
      </c>
      <c r="N5551">
        <f>IFERROR(IF(L5551="CO2",M5551,IF(L5551="CH4",M5551*Hoja1!$C$19,BASEDEDATOS!M5551*Hoja1!$C$20)),0)</f>
        <v>0</v>
      </c>
    </row>
    <row r="5552" spans="2:14" x14ac:dyDescent="0.75">
      <c r="B5552" t="s">
        <v>863</v>
      </c>
      <c r="C5552" t="str">
        <f>Hoja1!$C$31</f>
        <v>CRUDO</v>
      </c>
      <c r="D5552" t="s">
        <v>864</v>
      </c>
      <c r="E5552" t="s">
        <v>320</v>
      </c>
      <c r="F5552" t="s">
        <v>856</v>
      </c>
      <c r="L5552" t="s">
        <v>31</v>
      </c>
      <c r="M5552">
        <f>'Venteo_Compresores reciproc_pla'!AO110</f>
        <v>0</v>
      </c>
      <c r="N5552">
        <f>IFERROR(IF(L5552="CO2",M5552,IF(L5552="CH4",M5552*Hoja1!$C$19,BASEDEDATOS!M5552*Hoja1!$C$20)),0)</f>
        <v>0</v>
      </c>
    </row>
    <row r="5553" spans="2:14" x14ac:dyDescent="0.75">
      <c r="B5553" t="s">
        <v>863</v>
      </c>
      <c r="C5553" t="str">
        <f>Hoja1!$C$31</f>
        <v>CRUDO</v>
      </c>
      <c r="D5553" t="s">
        <v>864</v>
      </c>
      <c r="E5553" t="s">
        <v>320</v>
      </c>
      <c r="F5553" t="s">
        <v>856</v>
      </c>
      <c r="L5553" t="s">
        <v>31</v>
      </c>
      <c r="M5553">
        <f>'Venteo_Compresores reciproc_pla'!AO111</f>
        <v>0</v>
      </c>
      <c r="N5553">
        <f>IFERROR(IF(L5553="CO2",M5553,IF(L5553="CH4",M5553*Hoja1!$C$19,BASEDEDATOS!M5553*Hoja1!$C$20)),0)</f>
        <v>0</v>
      </c>
    </row>
    <row r="5554" spans="2:14" x14ac:dyDescent="0.75">
      <c r="B5554" t="s">
        <v>863</v>
      </c>
      <c r="C5554" t="str">
        <f>Hoja1!$C$31</f>
        <v>CRUDO</v>
      </c>
      <c r="D5554" t="s">
        <v>864</v>
      </c>
      <c r="E5554" t="s">
        <v>320</v>
      </c>
      <c r="F5554" t="s">
        <v>856</v>
      </c>
      <c r="L5554" t="s">
        <v>31</v>
      </c>
      <c r="M5554">
        <f>'Venteo_Compresores reciproc_pla'!AO112</f>
        <v>0</v>
      </c>
      <c r="N5554">
        <f>IFERROR(IF(L5554="CO2",M5554,IF(L5554="CH4",M5554*Hoja1!$C$19,BASEDEDATOS!M5554*Hoja1!$C$20)),0)</f>
        <v>0</v>
      </c>
    </row>
    <row r="5555" spans="2:14" x14ac:dyDescent="0.75">
      <c r="B5555" t="s">
        <v>863</v>
      </c>
      <c r="C5555" t="str">
        <f>Hoja1!$C$31</f>
        <v>CRUDO</v>
      </c>
      <c r="D5555" t="s">
        <v>864</v>
      </c>
      <c r="E5555" t="s">
        <v>320</v>
      </c>
      <c r="F5555" t="s">
        <v>856</v>
      </c>
      <c r="L5555" t="s">
        <v>31</v>
      </c>
      <c r="M5555">
        <f>'Venteo_Compresores reciproc_pla'!AO113</f>
        <v>0</v>
      </c>
      <c r="N5555">
        <f>IFERROR(IF(L5555="CO2",M5555,IF(L5555="CH4",M5555*Hoja1!$C$19,BASEDEDATOS!M5555*Hoja1!$C$20)),0)</f>
        <v>0</v>
      </c>
    </row>
    <row r="5556" spans="2:14" x14ac:dyDescent="0.75">
      <c r="B5556" t="s">
        <v>863</v>
      </c>
      <c r="C5556" t="str">
        <f>Hoja1!$C$31</f>
        <v>CRUDO</v>
      </c>
      <c r="D5556" t="s">
        <v>864</v>
      </c>
      <c r="E5556" t="s">
        <v>320</v>
      </c>
      <c r="F5556" t="s">
        <v>856</v>
      </c>
      <c r="L5556" t="s">
        <v>31</v>
      </c>
      <c r="M5556">
        <f>'Venteo_Compresores reciproc_pla'!AO114</f>
        <v>0</v>
      </c>
      <c r="N5556">
        <f>IFERROR(IF(L5556="CO2",M5556,IF(L5556="CH4",M5556*Hoja1!$C$19,BASEDEDATOS!M5556*Hoja1!$C$20)),0)</f>
        <v>0</v>
      </c>
    </row>
    <row r="5557" spans="2:14" x14ac:dyDescent="0.75">
      <c r="B5557" t="s">
        <v>863</v>
      </c>
      <c r="C5557" t="str">
        <f>Hoja1!$C$31</f>
        <v>CRUDO</v>
      </c>
      <c r="D5557" t="s">
        <v>864</v>
      </c>
      <c r="E5557" t="s">
        <v>320</v>
      </c>
      <c r="F5557" t="s">
        <v>856</v>
      </c>
      <c r="L5557" t="s">
        <v>31</v>
      </c>
      <c r="M5557">
        <f>'Venteo_Compresores reciproc_pla'!AO115</f>
        <v>0</v>
      </c>
      <c r="N5557">
        <f>IFERROR(IF(L5557="CO2",M5557,IF(L5557="CH4",M5557*Hoja1!$C$19,BASEDEDATOS!M5557*Hoja1!$C$20)),0)</f>
        <v>0</v>
      </c>
    </row>
    <row r="5558" spans="2:14" x14ac:dyDescent="0.75">
      <c r="B5558" t="s">
        <v>863</v>
      </c>
      <c r="C5558" t="str">
        <f>Hoja1!$C$31</f>
        <v>CRUDO</v>
      </c>
      <c r="D5558" t="s">
        <v>864</v>
      </c>
      <c r="E5558" t="s">
        <v>320</v>
      </c>
      <c r="F5558" t="s">
        <v>856</v>
      </c>
      <c r="L5558" t="s">
        <v>31</v>
      </c>
      <c r="M5558">
        <f>'Venteo_Compresores reciproc_pla'!AO116</f>
        <v>0</v>
      </c>
      <c r="N5558">
        <f>IFERROR(IF(L5558="CO2",M5558,IF(L5558="CH4",M5558*Hoja1!$C$19,BASEDEDATOS!M5558*Hoja1!$C$20)),0)</f>
        <v>0</v>
      </c>
    </row>
    <row r="5559" spans="2:14" x14ac:dyDescent="0.75">
      <c r="B5559" t="s">
        <v>863</v>
      </c>
      <c r="C5559" t="str">
        <f>Hoja1!$C$31</f>
        <v>CRUDO</v>
      </c>
      <c r="D5559" t="s">
        <v>864</v>
      </c>
      <c r="E5559" t="s">
        <v>320</v>
      </c>
      <c r="F5559" t="s">
        <v>856</v>
      </c>
      <c r="L5559" t="s">
        <v>31</v>
      </c>
      <c r="M5559">
        <f>'Venteo_Compresores reciproc_pla'!AO117</f>
        <v>0</v>
      </c>
      <c r="N5559">
        <f>IFERROR(IF(L5559="CO2",M5559,IF(L5559="CH4",M5559*Hoja1!$C$19,BASEDEDATOS!M5559*Hoja1!$C$20)),0)</f>
        <v>0</v>
      </c>
    </row>
    <row r="5560" spans="2:14" x14ac:dyDescent="0.75">
      <c r="B5560" t="s">
        <v>863</v>
      </c>
      <c r="C5560" t="str">
        <f>Hoja1!$C$31</f>
        <v>CRUDO</v>
      </c>
      <c r="D5560" t="s">
        <v>864</v>
      </c>
      <c r="E5560" t="s">
        <v>320</v>
      </c>
      <c r="F5560" t="s">
        <v>856</v>
      </c>
      <c r="L5560" t="s">
        <v>31</v>
      </c>
      <c r="M5560">
        <f>'Venteo_Compresores reciproc_pla'!AO118</f>
        <v>0</v>
      </c>
      <c r="N5560">
        <f>IFERROR(IF(L5560="CO2",M5560,IF(L5560="CH4",M5560*Hoja1!$C$19,BASEDEDATOS!M5560*Hoja1!$C$20)),0)</f>
        <v>0</v>
      </c>
    </row>
    <row r="5561" spans="2:14" x14ac:dyDescent="0.75">
      <c r="B5561" t="s">
        <v>863</v>
      </c>
      <c r="C5561" t="str">
        <f>Hoja1!$C$31</f>
        <v>CRUDO</v>
      </c>
      <c r="D5561" t="s">
        <v>864</v>
      </c>
      <c r="E5561" t="s">
        <v>320</v>
      </c>
      <c r="F5561" t="s">
        <v>856</v>
      </c>
      <c r="L5561" t="s">
        <v>31</v>
      </c>
      <c r="M5561">
        <f>'Venteo_Compresores reciproc_pla'!AO119</f>
        <v>0</v>
      </c>
      <c r="N5561">
        <f>IFERROR(IF(L5561="CO2",M5561,IF(L5561="CH4",M5561*Hoja1!$C$19,BASEDEDATOS!M5561*Hoja1!$C$20)),0)</f>
        <v>0</v>
      </c>
    </row>
    <row r="5562" spans="2:14" x14ac:dyDescent="0.75">
      <c r="B5562" t="s">
        <v>863</v>
      </c>
      <c r="C5562" t="str">
        <f>Hoja1!$C$31</f>
        <v>CRUDO</v>
      </c>
      <c r="D5562" t="s">
        <v>864</v>
      </c>
      <c r="E5562" t="s">
        <v>320</v>
      </c>
      <c r="F5562" t="s">
        <v>856</v>
      </c>
      <c r="L5562" t="s">
        <v>31</v>
      </c>
      <c r="M5562">
        <f>'Venteo_Compresores reciproc_pla'!AO120</f>
        <v>0</v>
      </c>
      <c r="N5562">
        <f>IFERROR(IF(L5562="CO2",M5562,IF(L5562="CH4",M5562*Hoja1!$C$19,BASEDEDATOS!M5562*Hoja1!$C$20)),0)</f>
        <v>0</v>
      </c>
    </row>
    <row r="5563" spans="2:14" x14ac:dyDescent="0.75">
      <c r="B5563" t="s">
        <v>863</v>
      </c>
      <c r="C5563" t="str">
        <f>Hoja1!$C$31</f>
        <v>CRUDO</v>
      </c>
      <c r="D5563" t="s">
        <v>864</v>
      </c>
      <c r="E5563" t="s">
        <v>320</v>
      </c>
      <c r="F5563" t="s">
        <v>856</v>
      </c>
      <c r="L5563" t="s">
        <v>31</v>
      </c>
      <c r="M5563">
        <f>'Venteo_Compresores reciproc_pla'!AO121</f>
        <v>0</v>
      </c>
      <c r="N5563">
        <f>IFERROR(IF(L5563="CO2",M5563,IF(L5563="CH4",M5563*Hoja1!$C$19,BASEDEDATOS!M5563*Hoja1!$C$20)),0)</f>
        <v>0</v>
      </c>
    </row>
    <row r="5564" spans="2:14" x14ac:dyDescent="0.75">
      <c r="B5564" t="s">
        <v>863</v>
      </c>
      <c r="C5564" t="str">
        <f>Hoja1!$C$31</f>
        <v>CRUDO</v>
      </c>
      <c r="D5564" t="s">
        <v>864</v>
      </c>
      <c r="E5564" t="s">
        <v>320</v>
      </c>
      <c r="F5564" t="s">
        <v>856</v>
      </c>
      <c r="L5564" t="s">
        <v>31</v>
      </c>
      <c r="M5564">
        <f>'Venteo_Compresores reciproc_pla'!AO122</f>
        <v>0</v>
      </c>
      <c r="N5564">
        <f>IFERROR(IF(L5564="CO2",M5564,IF(L5564="CH4",M5564*Hoja1!$C$19,BASEDEDATOS!M5564*Hoja1!$C$20)),0)</f>
        <v>0</v>
      </c>
    </row>
    <row r="5565" spans="2:14" x14ac:dyDescent="0.75">
      <c r="B5565" t="s">
        <v>863</v>
      </c>
      <c r="C5565" t="str">
        <f>Hoja1!$C$31</f>
        <v>CRUDO</v>
      </c>
      <c r="D5565" t="s">
        <v>864</v>
      </c>
      <c r="E5565" t="s">
        <v>320</v>
      </c>
      <c r="F5565" t="s">
        <v>856</v>
      </c>
      <c r="L5565" t="s">
        <v>31</v>
      </c>
      <c r="M5565">
        <f>'Venteo_Compresores reciproc_pla'!AO123</f>
        <v>0</v>
      </c>
      <c r="N5565">
        <f>IFERROR(IF(L5565="CO2",M5565,IF(L5565="CH4",M5565*Hoja1!$C$19,BASEDEDATOS!M5565*Hoja1!$C$20)),0)</f>
        <v>0</v>
      </c>
    </row>
    <row r="5566" spans="2:14" x14ac:dyDescent="0.75">
      <c r="B5566" t="s">
        <v>863</v>
      </c>
      <c r="C5566" t="str">
        <f>Hoja1!$C$31</f>
        <v>CRUDO</v>
      </c>
      <c r="D5566" t="s">
        <v>864</v>
      </c>
      <c r="E5566" t="s">
        <v>320</v>
      </c>
      <c r="F5566" t="s">
        <v>856</v>
      </c>
      <c r="L5566" t="s">
        <v>31</v>
      </c>
      <c r="M5566">
        <f>'Venteo_Compresores reciproc_pla'!AO124</f>
        <v>0</v>
      </c>
      <c r="N5566">
        <f>IFERROR(IF(L5566="CO2",M5566,IF(L5566="CH4",M5566*Hoja1!$C$19,BASEDEDATOS!M5566*Hoja1!$C$20)),0)</f>
        <v>0</v>
      </c>
    </row>
    <row r="5567" spans="2:14" x14ac:dyDescent="0.75">
      <c r="B5567" t="s">
        <v>863</v>
      </c>
      <c r="C5567" t="str">
        <f>Hoja1!$C$31</f>
        <v>CRUDO</v>
      </c>
      <c r="D5567" t="s">
        <v>864</v>
      </c>
      <c r="E5567" t="s">
        <v>320</v>
      </c>
      <c r="F5567" t="s">
        <v>856</v>
      </c>
      <c r="L5567" t="s">
        <v>31</v>
      </c>
      <c r="M5567">
        <f>'Venteo_Compresores reciproc_pla'!AO125</f>
        <v>0</v>
      </c>
      <c r="N5567">
        <f>IFERROR(IF(L5567="CO2",M5567,IF(L5567="CH4",M5567*Hoja1!$C$19,BASEDEDATOS!M5567*Hoja1!$C$20)),0)</f>
        <v>0</v>
      </c>
    </row>
    <row r="5568" spans="2:14" x14ac:dyDescent="0.75">
      <c r="B5568" t="s">
        <v>863</v>
      </c>
      <c r="C5568" t="str">
        <f>Hoja1!$C$31</f>
        <v>CRUDO</v>
      </c>
      <c r="D5568" t="s">
        <v>864</v>
      </c>
      <c r="E5568" t="s">
        <v>320</v>
      </c>
      <c r="F5568" t="s">
        <v>856</v>
      </c>
      <c r="L5568" t="s">
        <v>31</v>
      </c>
      <c r="M5568">
        <f>'Venteo_Compresores reciproc_pla'!AO126</f>
        <v>0</v>
      </c>
      <c r="N5568">
        <f>IFERROR(IF(L5568="CO2",M5568,IF(L5568="CH4",M5568*Hoja1!$C$19,BASEDEDATOS!M5568*Hoja1!$C$20)),0)</f>
        <v>0</v>
      </c>
    </row>
    <row r="5569" spans="2:14" x14ac:dyDescent="0.75">
      <c r="B5569" t="s">
        <v>863</v>
      </c>
      <c r="C5569" t="str">
        <f>Hoja1!$C$31</f>
        <v>CRUDO</v>
      </c>
      <c r="D5569" t="s">
        <v>864</v>
      </c>
      <c r="E5569" t="s">
        <v>320</v>
      </c>
      <c r="F5569" t="s">
        <v>856</v>
      </c>
      <c r="L5569" t="s">
        <v>31</v>
      </c>
      <c r="M5569">
        <f>'Venteo_Compresores reciproc_pla'!AO127</f>
        <v>0</v>
      </c>
      <c r="N5569">
        <f>IFERROR(IF(L5569="CO2",M5569,IF(L5569="CH4",M5569*Hoja1!$C$19,BASEDEDATOS!M5569*Hoja1!$C$20)),0)</f>
        <v>0</v>
      </c>
    </row>
    <row r="5570" spans="2:14" x14ac:dyDescent="0.75">
      <c r="B5570" t="s">
        <v>863</v>
      </c>
      <c r="C5570" t="str">
        <f>Hoja1!$C$31</f>
        <v>CRUDO</v>
      </c>
      <c r="D5570" t="s">
        <v>864</v>
      </c>
      <c r="E5570" t="s">
        <v>320</v>
      </c>
      <c r="F5570" t="s">
        <v>856</v>
      </c>
      <c r="L5570" t="s">
        <v>31</v>
      </c>
      <c r="M5570">
        <f>'Venteo_Compresores reciproc_pla'!AO128</f>
        <v>0</v>
      </c>
      <c r="N5570">
        <f>IFERROR(IF(L5570="CO2",M5570,IF(L5570="CH4",M5570*Hoja1!$C$19,BASEDEDATOS!M5570*Hoja1!$C$20)),0)</f>
        <v>0</v>
      </c>
    </row>
    <row r="5571" spans="2:14" x14ac:dyDescent="0.75">
      <c r="B5571" t="s">
        <v>863</v>
      </c>
      <c r="C5571" t="str">
        <f>Hoja1!$C$31</f>
        <v>CRUDO</v>
      </c>
      <c r="D5571" t="s">
        <v>864</v>
      </c>
      <c r="E5571" t="s">
        <v>320</v>
      </c>
      <c r="F5571" t="s">
        <v>856</v>
      </c>
      <c r="L5571" t="s">
        <v>31</v>
      </c>
      <c r="M5571">
        <f>'Venteo_Compresores reciproc_pla'!AO129</f>
        <v>0</v>
      </c>
      <c r="N5571">
        <f>IFERROR(IF(L5571="CO2",M5571,IF(L5571="CH4",M5571*Hoja1!$C$19,BASEDEDATOS!M5571*Hoja1!$C$20)),0)</f>
        <v>0</v>
      </c>
    </row>
    <row r="5572" spans="2:14" x14ac:dyDescent="0.75">
      <c r="B5572" t="s">
        <v>863</v>
      </c>
      <c r="C5572" t="str">
        <f>Hoja1!$C$31</f>
        <v>CRUDO</v>
      </c>
      <c r="D5572" t="s">
        <v>864</v>
      </c>
      <c r="E5572" t="s">
        <v>320</v>
      </c>
      <c r="F5572" t="s">
        <v>856</v>
      </c>
      <c r="L5572" t="s">
        <v>31</v>
      </c>
      <c r="M5572">
        <f>'Venteo_Compresores reciproc_pla'!AO130</f>
        <v>0</v>
      </c>
      <c r="N5572">
        <f>IFERROR(IF(L5572="CO2",M5572,IF(L5572="CH4",M5572*Hoja1!$C$19,BASEDEDATOS!M5572*Hoja1!$C$20)),0)</f>
        <v>0</v>
      </c>
    </row>
    <row r="5573" spans="2:14" x14ac:dyDescent="0.75">
      <c r="B5573" t="s">
        <v>863</v>
      </c>
      <c r="C5573" t="str">
        <f>Hoja1!$C$31</f>
        <v>CRUDO</v>
      </c>
      <c r="D5573" t="s">
        <v>864</v>
      </c>
      <c r="E5573" t="s">
        <v>320</v>
      </c>
      <c r="F5573" t="s">
        <v>856</v>
      </c>
      <c r="L5573" t="s">
        <v>31</v>
      </c>
      <c r="M5573">
        <f>'Venteo_Compresores reciproc_pla'!AO131</f>
        <v>0</v>
      </c>
      <c r="N5573">
        <f>IFERROR(IF(L5573="CO2",M5573,IF(L5573="CH4",M5573*Hoja1!$C$19,BASEDEDATOS!M5573*Hoja1!$C$20)),0)</f>
        <v>0</v>
      </c>
    </row>
    <row r="5574" spans="2:14" x14ac:dyDescent="0.75">
      <c r="B5574" t="s">
        <v>863</v>
      </c>
      <c r="C5574" t="str">
        <f>Hoja1!$C$31</f>
        <v>CRUDO</v>
      </c>
      <c r="D5574" t="s">
        <v>864</v>
      </c>
      <c r="E5574" t="s">
        <v>320</v>
      </c>
      <c r="F5574" t="s">
        <v>856</v>
      </c>
      <c r="L5574" t="s">
        <v>31</v>
      </c>
      <c r="M5574">
        <f>'Venteo_Compresores reciproc_pla'!AO132</f>
        <v>0</v>
      </c>
      <c r="N5574">
        <f>IFERROR(IF(L5574="CO2",M5574,IF(L5574="CH4",M5574*Hoja1!$C$19,BASEDEDATOS!M5574*Hoja1!$C$20)),0)</f>
        <v>0</v>
      </c>
    </row>
    <row r="5575" spans="2:14" x14ac:dyDescent="0.75">
      <c r="B5575" t="s">
        <v>863</v>
      </c>
      <c r="C5575" t="str">
        <f>Hoja1!$C$31</f>
        <v>CRUDO</v>
      </c>
      <c r="D5575" t="s">
        <v>864</v>
      </c>
      <c r="E5575" t="s">
        <v>320</v>
      </c>
      <c r="F5575" t="s">
        <v>856</v>
      </c>
      <c r="L5575" t="s">
        <v>31</v>
      </c>
      <c r="M5575">
        <f>'Venteo_Compresores reciproc_pla'!AO133</f>
        <v>0</v>
      </c>
      <c r="N5575">
        <f>IFERROR(IF(L5575="CO2",M5575,IF(L5575="CH4",M5575*Hoja1!$C$19,BASEDEDATOS!M5575*Hoja1!$C$20)),0)</f>
        <v>0</v>
      </c>
    </row>
    <row r="5576" spans="2:14" x14ac:dyDescent="0.75">
      <c r="B5576" t="s">
        <v>863</v>
      </c>
      <c r="C5576" t="str">
        <f>Hoja1!$C$31</f>
        <v>CRUDO</v>
      </c>
      <c r="D5576" t="s">
        <v>864</v>
      </c>
      <c r="E5576" t="s">
        <v>320</v>
      </c>
      <c r="F5576" t="s">
        <v>856</v>
      </c>
      <c r="L5576" t="s">
        <v>31</v>
      </c>
      <c r="M5576">
        <f>'Venteo_Compresores reciproc_pla'!AO134</f>
        <v>0</v>
      </c>
      <c r="N5576">
        <f>IFERROR(IF(L5576="CO2",M5576,IF(L5576="CH4",M5576*Hoja1!$C$19,BASEDEDATOS!M5576*Hoja1!$C$20)),0)</f>
        <v>0</v>
      </c>
    </row>
    <row r="5577" spans="2:14" x14ac:dyDescent="0.75">
      <c r="B5577" t="s">
        <v>863</v>
      </c>
      <c r="C5577" t="str">
        <f>Hoja1!$C$31</f>
        <v>CRUDO</v>
      </c>
      <c r="D5577" t="s">
        <v>864</v>
      </c>
      <c r="E5577" t="s">
        <v>320</v>
      </c>
      <c r="F5577" t="s">
        <v>856</v>
      </c>
      <c r="L5577" t="s">
        <v>31</v>
      </c>
      <c r="M5577">
        <f>'Venteo_Compresores reciproc_pla'!AO135</f>
        <v>0</v>
      </c>
      <c r="N5577">
        <f>IFERROR(IF(L5577="CO2",M5577,IF(L5577="CH4",M5577*Hoja1!$C$19,BASEDEDATOS!M5577*Hoja1!$C$20)),0)</f>
        <v>0</v>
      </c>
    </row>
    <row r="5578" spans="2:14" x14ac:dyDescent="0.75">
      <c r="B5578" t="s">
        <v>863</v>
      </c>
      <c r="C5578" t="str">
        <f>Hoja1!$C$31</f>
        <v>CRUDO</v>
      </c>
      <c r="D5578" t="s">
        <v>864</v>
      </c>
      <c r="E5578" t="s">
        <v>320</v>
      </c>
      <c r="F5578" t="s">
        <v>856</v>
      </c>
      <c r="L5578" t="s">
        <v>31</v>
      </c>
      <c r="M5578">
        <f>'Venteo_Compresores reciproc_pla'!AO136</f>
        <v>0</v>
      </c>
      <c r="N5578">
        <f>IFERROR(IF(L5578="CO2",M5578,IF(L5578="CH4",M5578*Hoja1!$C$19,BASEDEDATOS!M5578*Hoja1!$C$20)),0)</f>
        <v>0</v>
      </c>
    </row>
    <row r="5579" spans="2:14" x14ac:dyDescent="0.75">
      <c r="B5579" t="s">
        <v>863</v>
      </c>
      <c r="C5579" t="str">
        <f>Hoja1!$C$31</f>
        <v>CRUDO</v>
      </c>
      <c r="D5579" t="s">
        <v>864</v>
      </c>
      <c r="E5579" t="s">
        <v>320</v>
      </c>
      <c r="F5579" t="s">
        <v>856</v>
      </c>
      <c r="L5579" t="s">
        <v>31</v>
      </c>
      <c r="M5579">
        <f>'Venteo_Compresores reciproc_pla'!AO137</f>
        <v>0</v>
      </c>
      <c r="N5579">
        <f>IFERROR(IF(L5579="CO2",M5579,IF(L5579="CH4",M5579*Hoja1!$C$19,BASEDEDATOS!M5579*Hoja1!$C$20)),0)</f>
        <v>0</v>
      </c>
    </row>
    <row r="5580" spans="2:14" x14ac:dyDescent="0.75">
      <c r="B5580" t="s">
        <v>863</v>
      </c>
      <c r="C5580" t="str">
        <f>Hoja1!$C$31</f>
        <v>CRUDO</v>
      </c>
      <c r="D5580" t="s">
        <v>864</v>
      </c>
      <c r="E5580" t="s">
        <v>320</v>
      </c>
      <c r="F5580" t="s">
        <v>856</v>
      </c>
      <c r="L5580" t="s">
        <v>31</v>
      </c>
      <c r="M5580">
        <f>'Venteo_Compresores reciproc_pla'!AO138</f>
        <v>0</v>
      </c>
      <c r="N5580">
        <f>IFERROR(IF(L5580="CO2",M5580,IF(L5580="CH4",M5580*Hoja1!$C$19,BASEDEDATOS!M5580*Hoja1!$C$20)),0)</f>
        <v>0</v>
      </c>
    </row>
    <row r="5581" spans="2:14" x14ac:dyDescent="0.75">
      <c r="B5581" t="s">
        <v>863</v>
      </c>
      <c r="C5581" t="str">
        <f>Hoja1!$C$31</f>
        <v>CRUDO</v>
      </c>
      <c r="D5581" t="s">
        <v>864</v>
      </c>
      <c r="E5581" t="s">
        <v>320</v>
      </c>
      <c r="F5581" t="s">
        <v>856</v>
      </c>
      <c r="L5581" t="s">
        <v>31</v>
      </c>
      <c r="M5581">
        <f>'Venteo_Compresores reciproc_pla'!AO139</f>
        <v>0</v>
      </c>
      <c r="N5581">
        <f>IFERROR(IF(L5581="CO2",M5581,IF(L5581="CH4",M5581*Hoja1!$C$19,BASEDEDATOS!M5581*Hoja1!$C$20)),0)</f>
        <v>0</v>
      </c>
    </row>
    <row r="5582" spans="2:14" x14ac:dyDescent="0.75">
      <c r="B5582" t="s">
        <v>863</v>
      </c>
      <c r="C5582" t="str">
        <f>Hoja1!$C$31</f>
        <v>CRUDO</v>
      </c>
      <c r="D5582" t="s">
        <v>864</v>
      </c>
      <c r="E5582" t="s">
        <v>320</v>
      </c>
      <c r="F5582" t="s">
        <v>856</v>
      </c>
      <c r="L5582" t="s">
        <v>31</v>
      </c>
      <c r="M5582">
        <f>'Venteo_Compresores reciproc_pla'!AO140</f>
        <v>0</v>
      </c>
      <c r="N5582">
        <f>IFERROR(IF(L5582="CO2",M5582,IF(L5582="CH4",M5582*Hoja1!$C$19,BASEDEDATOS!M5582*Hoja1!$C$20)),0)</f>
        <v>0</v>
      </c>
    </row>
    <row r="5583" spans="2:14" x14ac:dyDescent="0.75">
      <c r="B5583" t="s">
        <v>863</v>
      </c>
      <c r="C5583" t="str">
        <f>Hoja1!$C$31</f>
        <v>CRUDO</v>
      </c>
      <c r="D5583" t="s">
        <v>864</v>
      </c>
      <c r="E5583" t="s">
        <v>320</v>
      </c>
      <c r="F5583" t="s">
        <v>856</v>
      </c>
      <c r="L5583" t="s">
        <v>31</v>
      </c>
      <c r="M5583">
        <f>'Venteo_Compresores reciproc_pla'!AO141</f>
        <v>0</v>
      </c>
      <c r="N5583">
        <f>IFERROR(IF(L5583="CO2",M5583,IF(L5583="CH4",M5583*Hoja1!$C$19,BASEDEDATOS!M5583*Hoja1!$C$20)),0)</f>
        <v>0</v>
      </c>
    </row>
    <row r="5584" spans="2:14" x14ac:dyDescent="0.75">
      <c r="B5584" t="s">
        <v>863</v>
      </c>
      <c r="C5584" t="str">
        <f>Hoja1!$C$31</f>
        <v>CRUDO</v>
      </c>
      <c r="D5584" t="s">
        <v>864</v>
      </c>
      <c r="E5584" t="s">
        <v>320</v>
      </c>
      <c r="F5584" t="s">
        <v>856</v>
      </c>
      <c r="L5584" t="s">
        <v>31</v>
      </c>
      <c r="M5584">
        <f>'Venteo_Compresores reciproc_pla'!AO142</f>
        <v>0</v>
      </c>
      <c r="N5584">
        <f>IFERROR(IF(L5584="CO2",M5584,IF(L5584="CH4",M5584*Hoja1!$C$19,BASEDEDATOS!M5584*Hoja1!$C$20)),0)</f>
        <v>0</v>
      </c>
    </row>
    <row r="5585" spans="2:14" x14ac:dyDescent="0.75">
      <c r="B5585" t="s">
        <v>863</v>
      </c>
      <c r="C5585" t="str">
        <f>Hoja1!$C$31</f>
        <v>CRUDO</v>
      </c>
      <c r="D5585" t="s">
        <v>864</v>
      </c>
      <c r="E5585" t="s">
        <v>320</v>
      </c>
      <c r="F5585" t="s">
        <v>856</v>
      </c>
      <c r="L5585" t="s">
        <v>31</v>
      </c>
      <c r="M5585">
        <f>'Venteo_Compresores reciproc_pla'!AO143</f>
        <v>0</v>
      </c>
      <c r="N5585">
        <f>IFERROR(IF(L5585="CO2",M5585,IF(L5585="CH4",M5585*Hoja1!$C$19,BASEDEDATOS!M5585*Hoja1!$C$20)),0)</f>
        <v>0</v>
      </c>
    </row>
    <row r="5586" spans="2:14" x14ac:dyDescent="0.75">
      <c r="B5586" t="s">
        <v>863</v>
      </c>
      <c r="C5586" t="str">
        <f>Hoja1!$C$31</f>
        <v>CRUDO</v>
      </c>
      <c r="D5586" t="s">
        <v>864</v>
      </c>
      <c r="E5586" t="s">
        <v>320</v>
      </c>
      <c r="F5586" t="s">
        <v>857</v>
      </c>
      <c r="L5586" t="s">
        <v>30</v>
      </c>
      <c r="M5586">
        <f>'Venteo_compresores Centrifu_pla'!AQ45</f>
        <v>0.45117804397696487</v>
      </c>
      <c r="N5586">
        <f>IFERROR(IF(L5586="CO2",M5586,IF(L5586="CH4",M5586*Hoja1!$C$19,BASEDEDATOS!M5586*Hoja1!$C$20)),0)</f>
        <v>0.45117804397696487</v>
      </c>
    </row>
    <row r="5587" spans="2:14" x14ac:dyDescent="0.75">
      <c r="B5587" t="s">
        <v>863</v>
      </c>
      <c r="C5587" t="str">
        <f>Hoja1!$C$31</f>
        <v>CRUDO</v>
      </c>
      <c r="D5587" t="s">
        <v>864</v>
      </c>
      <c r="E5587" t="s">
        <v>320</v>
      </c>
      <c r="F5587" t="s">
        <v>857</v>
      </c>
      <c r="L5587" t="s">
        <v>30</v>
      </c>
      <c r="M5587">
        <f>'Venteo_compresores Centrifu_pla'!AQ46</f>
        <v>0.45117804397696487</v>
      </c>
      <c r="N5587">
        <f>IFERROR(IF(L5587="CO2",M5587,IF(L5587="CH4",M5587*Hoja1!$C$19,BASEDEDATOS!M5587*Hoja1!$C$20)),0)</f>
        <v>0.45117804397696487</v>
      </c>
    </row>
    <row r="5588" spans="2:14" x14ac:dyDescent="0.75">
      <c r="B5588" t="s">
        <v>863</v>
      </c>
      <c r="C5588" t="str">
        <f>Hoja1!$C$31</f>
        <v>CRUDO</v>
      </c>
      <c r="D5588" t="s">
        <v>864</v>
      </c>
      <c r="E5588" t="s">
        <v>320</v>
      </c>
      <c r="F5588" t="s">
        <v>857</v>
      </c>
      <c r="L5588" t="s">
        <v>30</v>
      </c>
      <c r="M5588">
        <f>'Venteo_compresores Centrifu_pla'!AQ47</f>
        <v>0.14760293512905767</v>
      </c>
      <c r="N5588">
        <f>IFERROR(IF(L5588="CO2",M5588,IF(L5588="CH4",M5588*Hoja1!$C$19,BASEDEDATOS!M5588*Hoja1!$C$20)),0)</f>
        <v>0.14760293512905767</v>
      </c>
    </row>
    <row r="5589" spans="2:14" x14ac:dyDescent="0.75">
      <c r="B5589" t="s">
        <v>863</v>
      </c>
      <c r="C5589" t="str">
        <f>Hoja1!$C$31</f>
        <v>CRUDO</v>
      </c>
      <c r="D5589" t="s">
        <v>864</v>
      </c>
      <c r="E5589" t="s">
        <v>320</v>
      </c>
      <c r="F5589" t="s">
        <v>857</v>
      </c>
      <c r="L5589" t="s">
        <v>30</v>
      </c>
      <c r="M5589">
        <f>'Venteo_compresores Centrifu_pla'!AQ48</f>
        <v>0.14760293512905767</v>
      </c>
      <c r="N5589">
        <f>IFERROR(IF(L5589="CO2",M5589,IF(L5589="CH4",M5589*Hoja1!$C$19,BASEDEDATOS!M5589*Hoja1!$C$20)),0)</f>
        <v>0.14760293512905767</v>
      </c>
    </row>
    <row r="5590" spans="2:14" x14ac:dyDescent="0.75">
      <c r="B5590" t="s">
        <v>863</v>
      </c>
      <c r="C5590" t="str">
        <f>Hoja1!$C$31</f>
        <v>CRUDO</v>
      </c>
      <c r="D5590" t="s">
        <v>864</v>
      </c>
      <c r="E5590" t="s">
        <v>320</v>
      </c>
      <c r="F5590" t="s">
        <v>857</v>
      </c>
      <c r="L5590" t="s">
        <v>30</v>
      </c>
      <c r="M5590">
        <f>'Venteo_compresores Centrifu_pla'!AQ49</f>
        <v>0.14760293512905767</v>
      </c>
      <c r="N5590">
        <f>IFERROR(IF(L5590="CO2",M5590,IF(L5590="CH4",M5590*Hoja1!$C$19,BASEDEDATOS!M5590*Hoja1!$C$20)),0)</f>
        <v>0.14760293512905767</v>
      </c>
    </row>
    <row r="5591" spans="2:14" x14ac:dyDescent="0.75">
      <c r="B5591" t="s">
        <v>863</v>
      </c>
      <c r="C5591" t="str">
        <f>Hoja1!$C$31</f>
        <v>CRUDO</v>
      </c>
      <c r="D5591" t="s">
        <v>864</v>
      </c>
      <c r="E5591" t="s">
        <v>320</v>
      </c>
      <c r="F5591" t="s">
        <v>857</v>
      </c>
      <c r="L5591" t="s">
        <v>30</v>
      </c>
      <c r="M5591">
        <f>'Venteo_compresores Centrifu_pla'!AQ50</f>
        <v>8.5594485577417476E-3</v>
      </c>
      <c r="N5591">
        <f>IFERROR(IF(L5591="CO2",M5591,IF(L5591="CH4",M5591*Hoja1!$C$19,BASEDEDATOS!M5591*Hoja1!$C$20)),0)</f>
        <v>8.5594485577417476E-3</v>
      </c>
    </row>
    <row r="5592" spans="2:14" x14ac:dyDescent="0.75">
      <c r="B5592" t="s">
        <v>863</v>
      </c>
      <c r="C5592" t="str">
        <f>Hoja1!$C$31</f>
        <v>CRUDO</v>
      </c>
      <c r="D5592" t="s">
        <v>864</v>
      </c>
      <c r="E5592" t="s">
        <v>320</v>
      </c>
      <c r="F5592" t="s">
        <v>857</v>
      </c>
      <c r="L5592" t="s">
        <v>30</v>
      </c>
      <c r="M5592">
        <f>'Venteo_compresores Centrifu_pla'!AQ51</f>
        <v>8.5594485577417476E-3</v>
      </c>
      <c r="N5592">
        <f>IFERROR(IF(L5592="CO2",M5592,IF(L5592="CH4",M5592*Hoja1!$C$19,BASEDEDATOS!M5592*Hoja1!$C$20)),0)</f>
        <v>8.5594485577417476E-3</v>
      </c>
    </row>
    <row r="5593" spans="2:14" x14ac:dyDescent="0.75">
      <c r="B5593" t="s">
        <v>863</v>
      </c>
      <c r="C5593" t="str">
        <f>Hoja1!$C$31</f>
        <v>CRUDO</v>
      </c>
      <c r="D5593" t="s">
        <v>864</v>
      </c>
      <c r="E5593" t="s">
        <v>320</v>
      </c>
      <c r="F5593" t="s">
        <v>857</v>
      </c>
      <c r="L5593" t="s">
        <v>30</v>
      </c>
      <c r="M5593">
        <f>'Venteo_compresores Centrifu_pla'!AQ52</f>
        <v>8.5594485577417476E-3</v>
      </c>
      <c r="N5593">
        <f>IFERROR(IF(L5593="CO2",M5593,IF(L5593="CH4",M5593*Hoja1!$C$19,BASEDEDATOS!M5593*Hoja1!$C$20)),0)</f>
        <v>8.5594485577417476E-3</v>
      </c>
    </row>
    <row r="5594" spans="2:14" x14ac:dyDescent="0.75">
      <c r="B5594" t="s">
        <v>863</v>
      </c>
      <c r="C5594" t="str">
        <f>Hoja1!$C$31</f>
        <v>CRUDO</v>
      </c>
      <c r="D5594" t="s">
        <v>864</v>
      </c>
      <c r="E5594" t="s">
        <v>320</v>
      </c>
      <c r="F5594" t="s">
        <v>857</v>
      </c>
      <c r="L5594" t="s">
        <v>30</v>
      </c>
      <c r="M5594">
        <f>'Venteo_compresores Centrifu_pla'!AQ53</f>
        <v>8.5594485577417476E-3</v>
      </c>
      <c r="N5594">
        <f>IFERROR(IF(L5594="CO2",M5594,IF(L5594="CH4",M5594*Hoja1!$C$19,BASEDEDATOS!M5594*Hoja1!$C$20)),0)</f>
        <v>8.5594485577417476E-3</v>
      </c>
    </row>
    <row r="5595" spans="2:14" x14ac:dyDescent="0.75">
      <c r="B5595" t="s">
        <v>863</v>
      </c>
      <c r="C5595" t="str">
        <f>Hoja1!$C$31</f>
        <v>CRUDO</v>
      </c>
      <c r="D5595" t="s">
        <v>864</v>
      </c>
      <c r="E5595" t="s">
        <v>320</v>
      </c>
      <c r="F5595" t="s">
        <v>857</v>
      </c>
      <c r="L5595" t="s">
        <v>30</v>
      </c>
      <c r="M5595">
        <f>'Venteo_compresores Centrifu_pla'!AQ54</f>
        <v>8.5594485577417476E-3</v>
      </c>
      <c r="N5595">
        <f>IFERROR(IF(L5595="CO2",M5595,IF(L5595="CH4",M5595*Hoja1!$C$19,BASEDEDATOS!M5595*Hoja1!$C$20)),0)</f>
        <v>8.5594485577417476E-3</v>
      </c>
    </row>
    <row r="5596" spans="2:14" x14ac:dyDescent="0.75">
      <c r="B5596" t="s">
        <v>863</v>
      </c>
      <c r="C5596" t="str">
        <f>Hoja1!$C$31</f>
        <v>CRUDO</v>
      </c>
      <c r="D5596" t="s">
        <v>864</v>
      </c>
      <c r="E5596" t="s">
        <v>320</v>
      </c>
      <c r="F5596" t="s">
        <v>857</v>
      </c>
      <c r="L5596" t="s">
        <v>30</v>
      </c>
      <c r="M5596">
        <f>'Venteo_compresores Centrifu_pla'!AQ55</f>
        <v>8.5594485577417476E-3</v>
      </c>
      <c r="N5596">
        <f>IFERROR(IF(L5596="CO2",M5596,IF(L5596="CH4",M5596*Hoja1!$C$19,BASEDEDATOS!M5596*Hoja1!$C$20)),0)</f>
        <v>8.5594485577417476E-3</v>
      </c>
    </row>
    <row r="5597" spans="2:14" x14ac:dyDescent="0.75">
      <c r="B5597" t="s">
        <v>863</v>
      </c>
      <c r="C5597" t="str">
        <f>Hoja1!$C$31</f>
        <v>CRUDO</v>
      </c>
      <c r="D5597" t="s">
        <v>864</v>
      </c>
      <c r="E5597" t="s">
        <v>320</v>
      </c>
      <c r="F5597" t="s">
        <v>857</v>
      </c>
      <c r="L5597" t="s">
        <v>30</v>
      </c>
      <c r="M5597">
        <f>'Venteo_compresores Centrifu_pla'!AQ56</f>
        <v>8.5594485577417476E-3</v>
      </c>
      <c r="N5597">
        <f>IFERROR(IF(L5597="CO2",M5597,IF(L5597="CH4",M5597*Hoja1!$C$19,BASEDEDATOS!M5597*Hoja1!$C$20)),0)</f>
        <v>8.5594485577417476E-3</v>
      </c>
    </row>
    <row r="5598" spans="2:14" x14ac:dyDescent="0.75">
      <c r="B5598" t="s">
        <v>863</v>
      </c>
      <c r="C5598" t="str">
        <f>Hoja1!$C$31</f>
        <v>CRUDO</v>
      </c>
      <c r="D5598" t="s">
        <v>864</v>
      </c>
      <c r="E5598" t="s">
        <v>320</v>
      </c>
      <c r="F5598" t="s">
        <v>857</v>
      </c>
      <c r="L5598" t="s">
        <v>30</v>
      </c>
      <c r="M5598">
        <f>'Venteo_compresores Centrifu_pla'!AQ57</f>
        <v>0</v>
      </c>
      <c r="N5598">
        <f>IFERROR(IF(L5598="CO2",M5598,IF(L5598="CH4",M5598*Hoja1!$C$19,BASEDEDATOS!M5598*Hoja1!$C$20)),0)</f>
        <v>0</v>
      </c>
    </row>
    <row r="5599" spans="2:14" x14ac:dyDescent="0.75">
      <c r="B5599" t="s">
        <v>863</v>
      </c>
      <c r="C5599" t="str">
        <f>Hoja1!$C$31</f>
        <v>CRUDO</v>
      </c>
      <c r="D5599" t="s">
        <v>864</v>
      </c>
      <c r="E5599" t="s">
        <v>320</v>
      </c>
      <c r="F5599" t="s">
        <v>857</v>
      </c>
      <c r="L5599" t="s">
        <v>30</v>
      </c>
      <c r="M5599">
        <f>'Venteo_compresores Centrifu_pla'!AQ58</f>
        <v>0</v>
      </c>
      <c r="N5599">
        <f>IFERROR(IF(L5599="CO2",M5599,IF(L5599="CH4",M5599*Hoja1!$C$19,BASEDEDATOS!M5599*Hoja1!$C$20)),0)</f>
        <v>0</v>
      </c>
    </row>
    <row r="5600" spans="2:14" x14ac:dyDescent="0.75">
      <c r="B5600" t="s">
        <v>863</v>
      </c>
      <c r="C5600" t="str">
        <f>Hoja1!$C$31</f>
        <v>CRUDO</v>
      </c>
      <c r="D5600" t="s">
        <v>864</v>
      </c>
      <c r="E5600" t="s">
        <v>320</v>
      </c>
      <c r="F5600" t="s">
        <v>857</v>
      </c>
      <c r="L5600" t="s">
        <v>30</v>
      </c>
      <c r="M5600">
        <f>'Venteo_compresores Centrifu_pla'!AQ59</f>
        <v>0</v>
      </c>
      <c r="N5600">
        <f>IFERROR(IF(L5600="CO2",M5600,IF(L5600="CH4",M5600*Hoja1!$C$19,BASEDEDATOS!M5600*Hoja1!$C$20)),0)</f>
        <v>0</v>
      </c>
    </row>
    <row r="5601" spans="2:14" x14ac:dyDescent="0.75">
      <c r="B5601" t="s">
        <v>863</v>
      </c>
      <c r="C5601" t="str">
        <f>Hoja1!$C$31</f>
        <v>CRUDO</v>
      </c>
      <c r="D5601" t="s">
        <v>864</v>
      </c>
      <c r="E5601" t="s">
        <v>320</v>
      </c>
      <c r="F5601" t="s">
        <v>857</v>
      </c>
      <c r="L5601" t="s">
        <v>30</v>
      </c>
      <c r="M5601">
        <f>'Venteo_compresores Centrifu_pla'!AQ60</f>
        <v>0</v>
      </c>
      <c r="N5601">
        <f>IFERROR(IF(L5601="CO2",M5601,IF(L5601="CH4",M5601*Hoja1!$C$19,BASEDEDATOS!M5601*Hoja1!$C$20)),0)</f>
        <v>0</v>
      </c>
    </row>
    <row r="5602" spans="2:14" x14ac:dyDescent="0.75">
      <c r="B5602" t="s">
        <v>863</v>
      </c>
      <c r="C5602" t="str">
        <f>Hoja1!$C$31</f>
        <v>CRUDO</v>
      </c>
      <c r="D5602" t="s">
        <v>864</v>
      </c>
      <c r="E5602" t="s">
        <v>320</v>
      </c>
      <c r="F5602" t="s">
        <v>857</v>
      </c>
      <c r="L5602" t="s">
        <v>30</v>
      </c>
      <c r="M5602">
        <f>'Venteo_compresores Centrifu_pla'!AQ61</f>
        <v>0</v>
      </c>
      <c r="N5602">
        <f>IFERROR(IF(L5602="CO2",M5602,IF(L5602="CH4",M5602*Hoja1!$C$19,BASEDEDATOS!M5602*Hoja1!$C$20)),0)</f>
        <v>0</v>
      </c>
    </row>
    <row r="5603" spans="2:14" x14ac:dyDescent="0.75">
      <c r="B5603" t="s">
        <v>863</v>
      </c>
      <c r="C5603" t="str">
        <f>Hoja1!$C$31</f>
        <v>CRUDO</v>
      </c>
      <c r="D5603" t="s">
        <v>864</v>
      </c>
      <c r="E5603" t="s">
        <v>320</v>
      </c>
      <c r="F5603" t="s">
        <v>857</v>
      </c>
      <c r="L5603" t="s">
        <v>30</v>
      </c>
      <c r="M5603">
        <f>'Venteo_compresores Centrifu_pla'!AQ62</f>
        <v>0</v>
      </c>
      <c r="N5603">
        <f>IFERROR(IF(L5603="CO2",M5603,IF(L5603="CH4",M5603*Hoja1!$C$19,BASEDEDATOS!M5603*Hoja1!$C$20)),0)</f>
        <v>0</v>
      </c>
    </row>
    <row r="5604" spans="2:14" x14ac:dyDescent="0.75">
      <c r="B5604" t="s">
        <v>863</v>
      </c>
      <c r="C5604" t="str">
        <f>Hoja1!$C$31</f>
        <v>CRUDO</v>
      </c>
      <c r="D5604" t="s">
        <v>864</v>
      </c>
      <c r="E5604" t="s">
        <v>320</v>
      </c>
      <c r="F5604" t="s">
        <v>857</v>
      </c>
      <c r="L5604" t="s">
        <v>30</v>
      </c>
      <c r="M5604">
        <f>'Venteo_compresores Centrifu_pla'!AQ63</f>
        <v>0</v>
      </c>
      <c r="N5604">
        <f>IFERROR(IF(L5604="CO2",M5604,IF(L5604="CH4",M5604*Hoja1!$C$19,BASEDEDATOS!M5604*Hoja1!$C$20)),0)</f>
        <v>0</v>
      </c>
    </row>
    <row r="5605" spans="2:14" x14ac:dyDescent="0.75">
      <c r="B5605" t="s">
        <v>863</v>
      </c>
      <c r="C5605" t="str">
        <f>Hoja1!$C$31</f>
        <v>CRUDO</v>
      </c>
      <c r="D5605" t="s">
        <v>864</v>
      </c>
      <c r="E5605" t="s">
        <v>320</v>
      </c>
      <c r="F5605" t="s">
        <v>857</v>
      </c>
      <c r="L5605" t="s">
        <v>30</v>
      </c>
      <c r="M5605">
        <f>'Venteo_compresores Centrifu_pla'!AQ64</f>
        <v>0</v>
      </c>
      <c r="N5605">
        <f>IFERROR(IF(L5605="CO2",M5605,IF(L5605="CH4",M5605*Hoja1!$C$19,BASEDEDATOS!M5605*Hoja1!$C$20)),0)</f>
        <v>0</v>
      </c>
    </row>
    <row r="5606" spans="2:14" x14ac:dyDescent="0.75">
      <c r="B5606" t="s">
        <v>863</v>
      </c>
      <c r="C5606" t="str">
        <f>Hoja1!$C$31</f>
        <v>CRUDO</v>
      </c>
      <c r="D5606" t="s">
        <v>864</v>
      </c>
      <c r="E5606" t="s">
        <v>320</v>
      </c>
      <c r="F5606" t="s">
        <v>857</v>
      </c>
      <c r="L5606" t="s">
        <v>30</v>
      </c>
      <c r="M5606">
        <f>'Venteo_compresores Centrifu_pla'!AQ65</f>
        <v>0</v>
      </c>
      <c r="N5606">
        <f>IFERROR(IF(L5606="CO2",M5606,IF(L5606="CH4",M5606*Hoja1!$C$19,BASEDEDATOS!M5606*Hoja1!$C$20)),0)</f>
        <v>0</v>
      </c>
    </row>
    <row r="5607" spans="2:14" x14ac:dyDescent="0.75">
      <c r="B5607" t="s">
        <v>863</v>
      </c>
      <c r="C5607" t="str">
        <f>Hoja1!$C$31</f>
        <v>CRUDO</v>
      </c>
      <c r="D5607" t="s">
        <v>864</v>
      </c>
      <c r="E5607" t="s">
        <v>320</v>
      </c>
      <c r="F5607" t="s">
        <v>857</v>
      </c>
      <c r="L5607" t="s">
        <v>30</v>
      </c>
      <c r="M5607">
        <f>'Venteo_compresores Centrifu_pla'!AQ66</f>
        <v>0</v>
      </c>
      <c r="N5607">
        <f>IFERROR(IF(L5607="CO2",M5607,IF(L5607="CH4",M5607*Hoja1!$C$19,BASEDEDATOS!M5607*Hoja1!$C$20)),0)</f>
        <v>0</v>
      </c>
    </row>
    <row r="5608" spans="2:14" x14ac:dyDescent="0.75">
      <c r="B5608" t="s">
        <v>863</v>
      </c>
      <c r="C5608" t="str">
        <f>Hoja1!$C$31</f>
        <v>CRUDO</v>
      </c>
      <c r="D5608" t="s">
        <v>864</v>
      </c>
      <c r="E5608" t="s">
        <v>320</v>
      </c>
      <c r="F5608" t="s">
        <v>857</v>
      </c>
      <c r="L5608" t="s">
        <v>30</v>
      </c>
      <c r="M5608">
        <f>'Venteo_compresores Centrifu_pla'!AQ67</f>
        <v>0</v>
      </c>
      <c r="N5608">
        <f>IFERROR(IF(L5608="CO2",M5608,IF(L5608="CH4",M5608*Hoja1!$C$19,BASEDEDATOS!M5608*Hoja1!$C$20)),0)</f>
        <v>0</v>
      </c>
    </row>
    <row r="5609" spans="2:14" x14ac:dyDescent="0.75">
      <c r="B5609" t="s">
        <v>863</v>
      </c>
      <c r="C5609" t="str">
        <f>Hoja1!$C$31</f>
        <v>CRUDO</v>
      </c>
      <c r="D5609" t="s">
        <v>864</v>
      </c>
      <c r="E5609" t="s">
        <v>320</v>
      </c>
      <c r="F5609" t="s">
        <v>857</v>
      </c>
      <c r="L5609" t="s">
        <v>30</v>
      </c>
      <c r="M5609">
        <f>'Venteo_compresores Centrifu_pla'!AQ68</f>
        <v>0</v>
      </c>
      <c r="N5609">
        <f>IFERROR(IF(L5609="CO2",M5609,IF(L5609="CH4",M5609*Hoja1!$C$19,BASEDEDATOS!M5609*Hoja1!$C$20)),0)</f>
        <v>0</v>
      </c>
    </row>
    <row r="5610" spans="2:14" x14ac:dyDescent="0.75">
      <c r="B5610" t="s">
        <v>863</v>
      </c>
      <c r="C5610" t="str">
        <f>Hoja1!$C$31</f>
        <v>CRUDO</v>
      </c>
      <c r="D5610" t="s">
        <v>864</v>
      </c>
      <c r="E5610" t="s">
        <v>320</v>
      </c>
      <c r="F5610" t="s">
        <v>857</v>
      </c>
      <c r="L5610" t="s">
        <v>30</v>
      </c>
      <c r="M5610">
        <f>'Venteo_compresores Centrifu_pla'!AQ69</f>
        <v>0</v>
      </c>
      <c r="N5610">
        <f>IFERROR(IF(L5610="CO2",M5610,IF(L5610="CH4",M5610*Hoja1!$C$19,BASEDEDATOS!M5610*Hoja1!$C$20)),0)</f>
        <v>0</v>
      </c>
    </row>
    <row r="5611" spans="2:14" x14ac:dyDescent="0.75">
      <c r="B5611" t="s">
        <v>863</v>
      </c>
      <c r="C5611" t="str">
        <f>Hoja1!$C$31</f>
        <v>CRUDO</v>
      </c>
      <c r="D5611" t="s">
        <v>864</v>
      </c>
      <c r="E5611" t="s">
        <v>320</v>
      </c>
      <c r="F5611" t="s">
        <v>857</v>
      </c>
      <c r="L5611" t="s">
        <v>30</v>
      </c>
      <c r="M5611">
        <f>'Venteo_compresores Centrifu_pla'!AQ70</f>
        <v>0</v>
      </c>
      <c r="N5611">
        <f>IFERROR(IF(L5611="CO2",M5611,IF(L5611="CH4",M5611*Hoja1!$C$19,BASEDEDATOS!M5611*Hoja1!$C$20)),0)</f>
        <v>0</v>
      </c>
    </row>
    <row r="5612" spans="2:14" x14ac:dyDescent="0.75">
      <c r="B5612" t="s">
        <v>863</v>
      </c>
      <c r="C5612" t="str">
        <f>Hoja1!$C$31</f>
        <v>CRUDO</v>
      </c>
      <c r="D5612" t="s">
        <v>864</v>
      </c>
      <c r="E5612" t="s">
        <v>320</v>
      </c>
      <c r="F5612" t="s">
        <v>857</v>
      </c>
      <c r="L5612" t="s">
        <v>30</v>
      </c>
      <c r="M5612">
        <f>'Venteo_compresores Centrifu_pla'!AQ71</f>
        <v>0</v>
      </c>
      <c r="N5612">
        <f>IFERROR(IF(L5612="CO2",M5612,IF(L5612="CH4",M5612*Hoja1!$C$19,BASEDEDATOS!M5612*Hoja1!$C$20)),0)</f>
        <v>0</v>
      </c>
    </row>
    <row r="5613" spans="2:14" x14ac:dyDescent="0.75">
      <c r="B5613" t="s">
        <v>863</v>
      </c>
      <c r="C5613" t="str">
        <f>Hoja1!$C$31</f>
        <v>CRUDO</v>
      </c>
      <c r="D5613" t="s">
        <v>864</v>
      </c>
      <c r="E5613" t="s">
        <v>320</v>
      </c>
      <c r="F5613" t="s">
        <v>857</v>
      </c>
      <c r="L5613" t="s">
        <v>30</v>
      </c>
      <c r="M5613">
        <f>'Venteo_compresores Centrifu_pla'!AQ72</f>
        <v>0</v>
      </c>
      <c r="N5613">
        <f>IFERROR(IF(L5613="CO2",M5613,IF(L5613="CH4",M5613*Hoja1!$C$19,BASEDEDATOS!M5613*Hoja1!$C$20)),0)</f>
        <v>0</v>
      </c>
    </row>
    <row r="5614" spans="2:14" x14ac:dyDescent="0.75">
      <c r="B5614" t="s">
        <v>863</v>
      </c>
      <c r="C5614" t="str">
        <f>Hoja1!$C$31</f>
        <v>CRUDO</v>
      </c>
      <c r="D5614" t="s">
        <v>864</v>
      </c>
      <c r="E5614" t="s">
        <v>320</v>
      </c>
      <c r="F5614" t="s">
        <v>857</v>
      </c>
      <c r="L5614" t="s">
        <v>30</v>
      </c>
      <c r="M5614">
        <f>'Venteo_compresores Centrifu_pla'!AQ73</f>
        <v>0</v>
      </c>
      <c r="N5614">
        <f>IFERROR(IF(L5614="CO2",M5614,IF(L5614="CH4",M5614*Hoja1!$C$19,BASEDEDATOS!M5614*Hoja1!$C$20)),0)</f>
        <v>0</v>
      </c>
    </row>
    <row r="5615" spans="2:14" x14ac:dyDescent="0.75">
      <c r="B5615" t="s">
        <v>863</v>
      </c>
      <c r="C5615" t="str">
        <f>Hoja1!$C$31</f>
        <v>CRUDO</v>
      </c>
      <c r="D5615" t="s">
        <v>864</v>
      </c>
      <c r="E5615" t="s">
        <v>320</v>
      </c>
      <c r="F5615" t="s">
        <v>857</v>
      </c>
      <c r="L5615" t="s">
        <v>30</v>
      </c>
      <c r="M5615">
        <f>'Venteo_compresores Centrifu_pla'!AQ74</f>
        <v>0</v>
      </c>
      <c r="N5615">
        <f>IFERROR(IF(L5615="CO2",M5615,IF(L5615="CH4",M5615*Hoja1!$C$19,BASEDEDATOS!M5615*Hoja1!$C$20)),0)</f>
        <v>0</v>
      </c>
    </row>
    <row r="5616" spans="2:14" x14ac:dyDescent="0.75">
      <c r="B5616" t="s">
        <v>863</v>
      </c>
      <c r="C5616" t="str">
        <f>Hoja1!$C$31</f>
        <v>CRUDO</v>
      </c>
      <c r="D5616" t="s">
        <v>864</v>
      </c>
      <c r="E5616" t="s">
        <v>320</v>
      </c>
      <c r="F5616" t="s">
        <v>857</v>
      </c>
      <c r="L5616" t="s">
        <v>30</v>
      </c>
      <c r="M5616">
        <f>'Venteo_compresores Centrifu_pla'!AQ75</f>
        <v>0</v>
      </c>
      <c r="N5616">
        <f>IFERROR(IF(L5616="CO2",M5616,IF(L5616="CH4",M5616*Hoja1!$C$19,BASEDEDATOS!M5616*Hoja1!$C$20)),0)</f>
        <v>0</v>
      </c>
    </row>
    <row r="5617" spans="2:14" x14ac:dyDescent="0.75">
      <c r="B5617" t="s">
        <v>863</v>
      </c>
      <c r="C5617" t="str">
        <f>Hoja1!$C$31</f>
        <v>CRUDO</v>
      </c>
      <c r="D5617" t="s">
        <v>864</v>
      </c>
      <c r="E5617" t="s">
        <v>320</v>
      </c>
      <c r="F5617" t="s">
        <v>857</v>
      </c>
      <c r="L5617" t="s">
        <v>30</v>
      </c>
      <c r="M5617">
        <f>'Venteo_compresores Centrifu_pla'!AQ76</f>
        <v>0</v>
      </c>
      <c r="N5617">
        <f>IFERROR(IF(L5617="CO2",M5617,IF(L5617="CH4",M5617*Hoja1!$C$19,BASEDEDATOS!M5617*Hoja1!$C$20)),0)</f>
        <v>0</v>
      </c>
    </row>
    <row r="5618" spans="2:14" x14ac:dyDescent="0.75">
      <c r="B5618" t="s">
        <v>863</v>
      </c>
      <c r="C5618" t="str">
        <f>Hoja1!$C$31</f>
        <v>CRUDO</v>
      </c>
      <c r="D5618" t="s">
        <v>864</v>
      </c>
      <c r="E5618" t="s">
        <v>320</v>
      </c>
      <c r="F5618" t="s">
        <v>857</v>
      </c>
      <c r="L5618" t="s">
        <v>30</v>
      </c>
      <c r="M5618">
        <f>'Venteo_compresores Centrifu_pla'!AQ77</f>
        <v>0</v>
      </c>
      <c r="N5618">
        <f>IFERROR(IF(L5618="CO2",M5618,IF(L5618="CH4",M5618*Hoja1!$C$19,BASEDEDATOS!M5618*Hoja1!$C$20)),0)</f>
        <v>0</v>
      </c>
    </row>
    <row r="5619" spans="2:14" x14ac:dyDescent="0.75">
      <c r="B5619" t="s">
        <v>863</v>
      </c>
      <c r="C5619" t="str">
        <f>Hoja1!$C$31</f>
        <v>CRUDO</v>
      </c>
      <c r="D5619" t="s">
        <v>864</v>
      </c>
      <c r="E5619" t="s">
        <v>320</v>
      </c>
      <c r="F5619" t="s">
        <v>857</v>
      </c>
      <c r="L5619" t="s">
        <v>30</v>
      </c>
      <c r="M5619">
        <f>'Venteo_compresores Centrifu_pla'!AQ78</f>
        <v>0</v>
      </c>
      <c r="N5619">
        <f>IFERROR(IF(L5619="CO2",M5619,IF(L5619="CH4",M5619*Hoja1!$C$19,BASEDEDATOS!M5619*Hoja1!$C$20)),0)</f>
        <v>0</v>
      </c>
    </row>
    <row r="5620" spans="2:14" x14ac:dyDescent="0.75">
      <c r="B5620" t="s">
        <v>863</v>
      </c>
      <c r="C5620" t="str">
        <f>Hoja1!$C$31</f>
        <v>CRUDO</v>
      </c>
      <c r="D5620" t="s">
        <v>864</v>
      </c>
      <c r="E5620" t="s">
        <v>320</v>
      </c>
      <c r="F5620" t="s">
        <v>857</v>
      </c>
      <c r="L5620" t="s">
        <v>30</v>
      </c>
      <c r="M5620">
        <f>'Venteo_compresores Centrifu_pla'!AQ79</f>
        <v>0</v>
      </c>
      <c r="N5620">
        <f>IFERROR(IF(L5620="CO2",M5620,IF(L5620="CH4",M5620*Hoja1!$C$19,BASEDEDATOS!M5620*Hoja1!$C$20)),0)</f>
        <v>0</v>
      </c>
    </row>
    <row r="5621" spans="2:14" x14ac:dyDescent="0.75">
      <c r="B5621" t="s">
        <v>863</v>
      </c>
      <c r="C5621" t="str">
        <f>Hoja1!$C$31</f>
        <v>CRUDO</v>
      </c>
      <c r="D5621" t="s">
        <v>864</v>
      </c>
      <c r="E5621" t="s">
        <v>320</v>
      </c>
      <c r="F5621" t="s">
        <v>857</v>
      </c>
      <c r="L5621" t="s">
        <v>30</v>
      </c>
      <c r="M5621">
        <f>'Venteo_compresores Centrifu_pla'!AQ80</f>
        <v>0</v>
      </c>
      <c r="N5621">
        <f>IFERROR(IF(L5621="CO2",M5621,IF(L5621="CH4",M5621*Hoja1!$C$19,BASEDEDATOS!M5621*Hoja1!$C$20)),0)</f>
        <v>0</v>
      </c>
    </row>
    <row r="5622" spans="2:14" x14ac:dyDescent="0.75">
      <c r="B5622" t="s">
        <v>863</v>
      </c>
      <c r="C5622" t="str">
        <f>Hoja1!$C$31</f>
        <v>CRUDO</v>
      </c>
      <c r="D5622" t="s">
        <v>864</v>
      </c>
      <c r="E5622" t="s">
        <v>320</v>
      </c>
      <c r="F5622" t="s">
        <v>857</v>
      </c>
      <c r="L5622" t="s">
        <v>30</v>
      </c>
      <c r="M5622">
        <f>'Venteo_compresores Centrifu_pla'!AQ81</f>
        <v>0</v>
      </c>
      <c r="N5622">
        <f>IFERROR(IF(L5622="CO2",M5622,IF(L5622="CH4",M5622*Hoja1!$C$19,BASEDEDATOS!M5622*Hoja1!$C$20)),0)</f>
        <v>0</v>
      </c>
    </row>
    <row r="5623" spans="2:14" x14ac:dyDescent="0.75">
      <c r="B5623" t="s">
        <v>863</v>
      </c>
      <c r="C5623" t="str">
        <f>Hoja1!$C$31</f>
        <v>CRUDO</v>
      </c>
      <c r="D5623" t="s">
        <v>864</v>
      </c>
      <c r="E5623" t="s">
        <v>320</v>
      </c>
      <c r="F5623" t="s">
        <v>857</v>
      </c>
      <c r="L5623" t="s">
        <v>30</v>
      </c>
      <c r="M5623">
        <f>'Venteo_compresores Centrifu_pla'!AQ82</f>
        <v>0</v>
      </c>
      <c r="N5623">
        <f>IFERROR(IF(L5623="CO2",M5623,IF(L5623="CH4",M5623*Hoja1!$C$19,BASEDEDATOS!M5623*Hoja1!$C$20)),0)</f>
        <v>0</v>
      </c>
    </row>
    <row r="5624" spans="2:14" x14ac:dyDescent="0.75">
      <c r="B5624" t="s">
        <v>863</v>
      </c>
      <c r="C5624" t="str">
        <f>Hoja1!$C$31</f>
        <v>CRUDO</v>
      </c>
      <c r="D5624" t="s">
        <v>864</v>
      </c>
      <c r="E5624" t="s">
        <v>320</v>
      </c>
      <c r="F5624" t="s">
        <v>857</v>
      </c>
      <c r="L5624" t="s">
        <v>30</v>
      </c>
      <c r="M5624">
        <f>'Venteo_compresores Centrifu_pla'!AQ83</f>
        <v>0</v>
      </c>
      <c r="N5624">
        <f>IFERROR(IF(L5624="CO2",M5624,IF(L5624="CH4",M5624*Hoja1!$C$19,BASEDEDATOS!M5624*Hoja1!$C$20)),0)</f>
        <v>0</v>
      </c>
    </row>
    <row r="5625" spans="2:14" x14ac:dyDescent="0.75">
      <c r="B5625" t="s">
        <v>863</v>
      </c>
      <c r="C5625" t="str">
        <f>Hoja1!$C$31</f>
        <v>CRUDO</v>
      </c>
      <c r="D5625" t="s">
        <v>864</v>
      </c>
      <c r="E5625" t="s">
        <v>320</v>
      </c>
      <c r="F5625" t="s">
        <v>857</v>
      </c>
      <c r="L5625" t="s">
        <v>30</v>
      </c>
      <c r="M5625">
        <f>'Venteo_compresores Centrifu_pla'!AQ84</f>
        <v>0</v>
      </c>
      <c r="N5625">
        <f>IFERROR(IF(L5625="CO2",M5625,IF(L5625="CH4",M5625*Hoja1!$C$19,BASEDEDATOS!M5625*Hoja1!$C$20)),0)</f>
        <v>0</v>
      </c>
    </row>
    <row r="5626" spans="2:14" x14ac:dyDescent="0.75">
      <c r="B5626" t="s">
        <v>863</v>
      </c>
      <c r="C5626" t="str">
        <f>Hoja1!$C$31</f>
        <v>CRUDO</v>
      </c>
      <c r="D5626" t="s">
        <v>864</v>
      </c>
      <c r="E5626" t="s">
        <v>320</v>
      </c>
      <c r="F5626" t="s">
        <v>857</v>
      </c>
      <c r="L5626" t="s">
        <v>30</v>
      </c>
      <c r="M5626">
        <f>'Venteo_compresores Centrifu_pla'!AQ85</f>
        <v>0</v>
      </c>
      <c r="N5626">
        <f>IFERROR(IF(L5626="CO2",M5626,IF(L5626="CH4",M5626*Hoja1!$C$19,BASEDEDATOS!M5626*Hoja1!$C$20)),0)</f>
        <v>0</v>
      </c>
    </row>
    <row r="5627" spans="2:14" x14ac:dyDescent="0.75">
      <c r="B5627" t="s">
        <v>863</v>
      </c>
      <c r="C5627" t="str">
        <f>Hoja1!$C$31</f>
        <v>CRUDO</v>
      </c>
      <c r="D5627" t="s">
        <v>864</v>
      </c>
      <c r="E5627" t="s">
        <v>320</v>
      </c>
      <c r="F5627" t="s">
        <v>857</v>
      </c>
      <c r="L5627" t="s">
        <v>30</v>
      </c>
      <c r="M5627">
        <f>'Venteo_compresores Centrifu_pla'!AQ86</f>
        <v>0</v>
      </c>
      <c r="N5627">
        <f>IFERROR(IF(L5627="CO2",M5627,IF(L5627="CH4",M5627*Hoja1!$C$19,BASEDEDATOS!M5627*Hoja1!$C$20)),0)</f>
        <v>0</v>
      </c>
    </row>
    <row r="5628" spans="2:14" x14ac:dyDescent="0.75">
      <c r="B5628" t="s">
        <v>863</v>
      </c>
      <c r="C5628" t="str">
        <f>Hoja1!$C$31</f>
        <v>CRUDO</v>
      </c>
      <c r="D5628" t="s">
        <v>864</v>
      </c>
      <c r="E5628" t="s">
        <v>320</v>
      </c>
      <c r="F5628" t="s">
        <v>857</v>
      </c>
      <c r="L5628" t="s">
        <v>30</v>
      </c>
      <c r="M5628">
        <f>'Venteo_compresores Centrifu_pla'!AQ87</f>
        <v>0</v>
      </c>
      <c r="N5628">
        <f>IFERROR(IF(L5628="CO2",M5628,IF(L5628="CH4",M5628*Hoja1!$C$19,BASEDEDATOS!M5628*Hoja1!$C$20)),0)</f>
        <v>0</v>
      </c>
    </row>
    <row r="5629" spans="2:14" x14ac:dyDescent="0.75">
      <c r="B5629" t="s">
        <v>863</v>
      </c>
      <c r="C5629" t="str">
        <f>Hoja1!$C$31</f>
        <v>CRUDO</v>
      </c>
      <c r="D5629" t="s">
        <v>864</v>
      </c>
      <c r="E5629" t="s">
        <v>320</v>
      </c>
      <c r="F5629" t="s">
        <v>857</v>
      </c>
      <c r="L5629" t="s">
        <v>30</v>
      </c>
      <c r="M5629">
        <f>'Venteo_compresores Centrifu_pla'!AQ88</f>
        <v>0</v>
      </c>
      <c r="N5629">
        <f>IFERROR(IF(L5629="CO2",M5629,IF(L5629="CH4",M5629*Hoja1!$C$19,BASEDEDATOS!M5629*Hoja1!$C$20)),0)</f>
        <v>0</v>
      </c>
    </row>
    <row r="5630" spans="2:14" x14ac:dyDescent="0.75">
      <c r="B5630" t="s">
        <v>863</v>
      </c>
      <c r="C5630" t="str">
        <f>Hoja1!$C$31</f>
        <v>CRUDO</v>
      </c>
      <c r="D5630" t="s">
        <v>864</v>
      </c>
      <c r="E5630" t="s">
        <v>320</v>
      </c>
      <c r="F5630" t="s">
        <v>857</v>
      </c>
      <c r="L5630" t="s">
        <v>30</v>
      </c>
      <c r="M5630">
        <f>'Venteo_compresores Centrifu_pla'!AQ89</f>
        <v>0</v>
      </c>
      <c r="N5630">
        <f>IFERROR(IF(L5630="CO2",M5630,IF(L5630="CH4",M5630*Hoja1!$C$19,BASEDEDATOS!M5630*Hoja1!$C$20)),0)</f>
        <v>0</v>
      </c>
    </row>
    <row r="5631" spans="2:14" x14ac:dyDescent="0.75">
      <c r="B5631" t="s">
        <v>863</v>
      </c>
      <c r="C5631" t="str">
        <f>Hoja1!$C$31</f>
        <v>CRUDO</v>
      </c>
      <c r="D5631" t="s">
        <v>864</v>
      </c>
      <c r="E5631" t="s">
        <v>320</v>
      </c>
      <c r="F5631" t="s">
        <v>857</v>
      </c>
      <c r="L5631" t="s">
        <v>30</v>
      </c>
      <c r="M5631">
        <f>'Venteo_compresores Centrifu_pla'!AQ90</f>
        <v>0</v>
      </c>
      <c r="N5631">
        <f>IFERROR(IF(L5631="CO2",M5631,IF(L5631="CH4",M5631*Hoja1!$C$19,BASEDEDATOS!M5631*Hoja1!$C$20)),0)</f>
        <v>0</v>
      </c>
    </row>
    <row r="5632" spans="2:14" x14ac:dyDescent="0.75">
      <c r="B5632" t="s">
        <v>863</v>
      </c>
      <c r="C5632" t="str">
        <f>Hoja1!$C$31</f>
        <v>CRUDO</v>
      </c>
      <c r="D5632" t="s">
        <v>864</v>
      </c>
      <c r="E5632" t="s">
        <v>320</v>
      </c>
      <c r="F5632" t="s">
        <v>857</v>
      </c>
      <c r="L5632" t="s">
        <v>30</v>
      </c>
      <c r="M5632">
        <f>'Venteo_compresores Centrifu_pla'!AQ91</f>
        <v>0</v>
      </c>
      <c r="N5632">
        <f>IFERROR(IF(L5632="CO2",M5632,IF(L5632="CH4",M5632*Hoja1!$C$19,BASEDEDATOS!M5632*Hoja1!$C$20)),0)</f>
        <v>0</v>
      </c>
    </row>
    <row r="5633" spans="2:14" x14ac:dyDescent="0.75">
      <c r="B5633" t="s">
        <v>863</v>
      </c>
      <c r="C5633" t="str">
        <f>Hoja1!$C$31</f>
        <v>CRUDO</v>
      </c>
      <c r="D5633" t="s">
        <v>864</v>
      </c>
      <c r="E5633" t="s">
        <v>320</v>
      </c>
      <c r="F5633" t="s">
        <v>857</v>
      </c>
      <c r="L5633" t="s">
        <v>30</v>
      </c>
      <c r="M5633">
        <f>'Venteo_compresores Centrifu_pla'!AQ92</f>
        <v>0</v>
      </c>
      <c r="N5633">
        <f>IFERROR(IF(L5633="CO2",M5633,IF(L5633="CH4",M5633*Hoja1!$C$19,BASEDEDATOS!M5633*Hoja1!$C$20)),0)</f>
        <v>0</v>
      </c>
    </row>
    <row r="5634" spans="2:14" x14ac:dyDescent="0.75">
      <c r="B5634" t="s">
        <v>863</v>
      </c>
      <c r="C5634" t="str">
        <f>Hoja1!$C$31</f>
        <v>CRUDO</v>
      </c>
      <c r="D5634" t="s">
        <v>864</v>
      </c>
      <c r="E5634" t="s">
        <v>320</v>
      </c>
      <c r="F5634" t="s">
        <v>857</v>
      </c>
      <c r="L5634" t="s">
        <v>30</v>
      </c>
      <c r="M5634">
        <f>'Venteo_compresores Centrifu_pla'!AQ93</f>
        <v>0</v>
      </c>
      <c r="N5634">
        <f>IFERROR(IF(L5634="CO2",M5634,IF(L5634="CH4",M5634*Hoja1!$C$19,BASEDEDATOS!M5634*Hoja1!$C$20)),0)</f>
        <v>0</v>
      </c>
    </row>
    <row r="5635" spans="2:14" x14ac:dyDescent="0.75">
      <c r="B5635" t="s">
        <v>863</v>
      </c>
      <c r="C5635" t="str">
        <f>Hoja1!$C$31</f>
        <v>CRUDO</v>
      </c>
      <c r="D5635" t="s">
        <v>864</v>
      </c>
      <c r="E5635" t="s">
        <v>320</v>
      </c>
      <c r="F5635" t="s">
        <v>857</v>
      </c>
      <c r="L5635" t="s">
        <v>30</v>
      </c>
      <c r="M5635">
        <f>'Venteo_compresores Centrifu_pla'!AQ94</f>
        <v>0</v>
      </c>
      <c r="N5635">
        <f>IFERROR(IF(L5635="CO2",M5635,IF(L5635="CH4",M5635*Hoja1!$C$19,BASEDEDATOS!M5635*Hoja1!$C$20)),0)</f>
        <v>0</v>
      </c>
    </row>
    <row r="5636" spans="2:14" x14ac:dyDescent="0.75">
      <c r="B5636" t="s">
        <v>863</v>
      </c>
      <c r="C5636" t="str">
        <f>Hoja1!$C$31</f>
        <v>CRUDO</v>
      </c>
      <c r="D5636" t="s">
        <v>864</v>
      </c>
      <c r="E5636" t="s">
        <v>320</v>
      </c>
      <c r="F5636" t="s">
        <v>857</v>
      </c>
      <c r="L5636" t="s">
        <v>30</v>
      </c>
      <c r="M5636">
        <f>'Venteo_compresores Centrifu_pla'!AQ95</f>
        <v>0</v>
      </c>
      <c r="N5636">
        <f>IFERROR(IF(L5636="CO2",M5636,IF(L5636="CH4",M5636*Hoja1!$C$19,BASEDEDATOS!M5636*Hoja1!$C$20)),0)</f>
        <v>0</v>
      </c>
    </row>
    <row r="5637" spans="2:14" x14ac:dyDescent="0.75">
      <c r="B5637" t="s">
        <v>863</v>
      </c>
      <c r="C5637" t="str">
        <f>Hoja1!$C$31</f>
        <v>CRUDO</v>
      </c>
      <c r="D5637" t="s">
        <v>864</v>
      </c>
      <c r="E5637" t="s">
        <v>320</v>
      </c>
      <c r="F5637" t="s">
        <v>857</v>
      </c>
      <c r="L5637" t="s">
        <v>30</v>
      </c>
      <c r="M5637">
        <f>'Venteo_compresores Centrifu_pla'!AQ96</f>
        <v>0</v>
      </c>
      <c r="N5637">
        <f>IFERROR(IF(L5637="CO2",M5637,IF(L5637="CH4",M5637*Hoja1!$C$19,BASEDEDATOS!M5637*Hoja1!$C$20)),0)</f>
        <v>0</v>
      </c>
    </row>
    <row r="5638" spans="2:14" x14ac:dyDescent="0.75">
      <c r="B5638" t="s">
        <v>863</v>
      </c>
      <c r="C5638" t="str">
        <f>Hoja1!$C$31</f>
        <v>CRUDO</v>
      </c>
      <c r="D5638" t="s">
        <v>864</v>
      </c>
      <c r="E5638" t="s">
        <v>320</v>
      </c>
      <c r="F5638" t="s">
        <v>857</v>
      </c>
      <c r="L5638" t="s">
        <v>30</v>
      </c>
      <c r="M5638">
        <f>'Venteo_compresores Centrifu_pla'!AQ97</f>
        <v>0</v>
      </c>
      <c r="N5638">
        <f>IFERROR(IF(L5638="CO2",M5638,IF(L5638="CH4",M5638*Hoja1!$C$19,BASEDEDATOS!M5638*Hoja1!$C$20)),0)</f>
        <v>0</v>
      </c>
    </row>
    <row r="5639" spans="2:14" x14ac:dyDescent="0.75">
      <c r="B5639" t="s">
        <v>863</v>
      </c>
      <c r="C5639" t="str">
        <f>Hoja1!$C$31</f>
        <v>CRUDO</v>
      </c>
      <c r="D5639" t="s">
        <v>864</v>
      </c>
      <c r="E5639" t="s">
        <v>320</v>
      </c>
      <c r="F5639" t="s">
        <v>857</v>
      </c>
      <c r="L5639" t="s">
        <v>30</v>
      </c>
      <c r="M5639">
        <f>'Venteo_compresores Centrifu_pla'!AQ98</f>
        <v>0</v>
      </c>
      <c r="N5639">
        <f>IFERROR(IF(L5639="CO2",M5639,IF(L5639="CH4",M5639*Hoja1!$C$19,BASEDEDATOS!M5639*Hoja1!$C$20)),0)</f>
        <v>0</v>
      </c>
    </row>
    <row r="5640" spans="2:14" x14ac:dyDescent="0.75">
      <c r="B5640" t="s">
        <v>863</v>
      </c>
      <c r="C5640" t="str">
        <f>Hoja1!$C$31</f>
        <v>CRUDO</v>
      </c>
      <c r="D5640" t="s">
        <v>864</v>
      </c>
      <c r="E5640" t="s">
        <v>320</v>
      </c>
      <c r="F5640" t="s">
        <v>857</v>
      </c>
      <c r="L5640" t="s">
        <v>30</v>
      </c>
      <c r="M5640">
        <f>'Venteo_compresores Centrifu_pla'!AQ99</f>
        <v>0</v>
      </c>
      <c r="N5640">
        <f>IFERROR(IF(L5640="CO2",M5640,IF(L5640="CH4",M5640*Hoja1!$C$19,BASEDEDATOS!M5640*Hoja1!$C$20)),0)</f>
        <v>0</v>
      </c>
    </row>
    <row r="5641" spans="2:14" x14ac:dyDescent="0.75">
      <c r="B5641" t="s">
        <v>863</v>
      </c>
      <c r="C5641" t="str">
        <f>Hoja1!$C$31</f>
        <v>CRUDO</v>
      </c>
      <c r="D5641" t="s">
        <v>864</v>
      </c>
      <c r="E5641" t="s">
        <v>320</v>
      </c>
      <c r="F5641" t="s">
        <v>857</v>
      </c>
      <c r="L5641" t="s">
        <v>30</v>
      </c>
      <c r="M5641">
        <f>'Venteo_compresores Centrifu_pla'!AQ100</f>
        <v>0</v>
      </c>
      <c r="N5641">
        <f>IFERROR(IF(L5641="CO2",M5641,IF(L5641="CH4",M5641*Hoja1!$C$19,BASEDEDATOS!M5641*Hoja1!$C$20)),0)</f>
        <v>0</v>
      </c>
    </row>
    <row r="5642" spans="2:14" x14ac:dyDescent="0.75">
      <c r="B5642" t="s">
        <v>863</v>
      </c>
      <c r="C5642" t="str">
        <f>Hoja1!$C$31</f>
        <v>CRUDO</v>
      </c>
      <c r="D5642" t="s">
        <v>864</v>
      </c>
      <c r="E5642" t="s">
        <v>320</v>
      </c>
      <c r="F5642" t="s">
        <v>857</v>
      </c>
      <c r="L5642" t="s">
        <v>30</v>
      </c>
      <c r="M5642">
        <f>'Venteo_compresores Centrifu_pla'!AQ101</f>
        <v>0</v>
      </c>
      <c r="N5642">
        <f>IFERROR(IF(L5642="CO2",M5642,IF(L5642="CH4",M5642*Hoja1!$C$19,BASEDEDATOS!M5642*Hoja1!$C$20)),0)</f>
        <v>0</v>
      </c>
    </row>
    <row r="5643" spans="2:14" x14ac:dyDescent="0.75">
      <c r="B5643" t="s">
        <v>863</v>
      </c>
      <c r="C5643" t="str">
        <f>Hoja1!$C$31</f>
        <v>CRUDO</v>
      </c>
      <c r="D5643" t="s">
        <v>864</v>
      </c>
      <c r="E5643" t="s">
        <v>320</v>
      </c>
      <c r="F5643" t="s">
        <v>857</v>
      </c>
      <c r="L5643" t="s">
        <v>30</v>
      </c>
      <c r="M5643">
        <f>'Venteo_compresores Centrifu_pla'!AQ102</f>
        <v>0</v>
      </c>
      <c r="N5643">
        <f>IFERROR(IF(L5643="CO2",M5643,IF(L5643="CH4",M5643*Hoja1!$C$19,BASEDEDATOS!M5643*Hoja1!$C$20)),0)</f>
        <v>0</v>
      </c>
    </row>
    <row r="5644" spans="2:14" x14ac:dyDescent="0.75">
      <c r="B5644" t="s">
        <v>863</v>
      </c>
      <c r="C5644" t="str">
        <f>Hoja1!$C$31</f>
        <v>CRUDO</v>
      </c>
      <c r="D5644" t="s">
        <v>864</v>
      </c>
      <c r="E5644" t="s">
        <v>320</v>
      </c>
      <c r="F5644" t="s">
        <v>857</v>
      </c>
      <c r="L5644" t="s">
        <v>30</v>
      </c>
      <c r="M5644">
        <f>'Venteo_compresores Centrifu_pla'!AQ103</f>
        <v>0</v>
      </c>
      <c r="N5644">
        <f>IFERROR(IF(L5644="CO2",M5644,IF(L5644="CH4",M5644*Hoja1!$C$19,BASEDEDATOS!M5644*Hoja1!$C$20)),0)</f>
        <v>0</v>
      </c>
    </row>
    <row r="5645" spans="2:14" x14ac:dyDescent="0.75">
      <c r="B5645" t="s">
        <v>863</v>
      </c>
      <c r="C5645" t="str">
        <f>Hoja1!$C$31</f>
        <v>CRUDO</v>
      </c>
      <c r="D5645" t="s">
        <v>864</v>
      </c>
      <c r="E5645" t="s">
        <v>320</v>
      </c>
      <c r="F5645" t="s">
        <v>857</v>
      </c>
      <c r="L5645" t="s">
        <v>30</v>
      </c>
      <c r="M5645">
        <f>'Venteo_compresores Centrifu_pla'!AQ104</f>
        <v>0</v>
      </c>
      <c r="N5645">
        <f>IFERROR(IF(L5645="CO2",M5645,IF(L5645="CH4",M5645*Hoja1!$C$19,BASEDEDATOS!M5645*Hoja1!$C$20)),0)</f>
        <v>0</v>
      </c>
    </row>
    <row r="5646" spans="2:14" x14ac:dyDescent="0.75">
      <c r="B5646" t="s">
        <v>863</v>
      </c>
      <c r="C5646" t="str">
        <f>Hoja1!$C$31</f>
        <v>CRUDO</v>
      </c>
      <c r="D5646" t="s">
        <v>864</v>
      </c>
      <c r="E5646" t="s">
        <v>320</v>
      </c>
      <c r="F5646" t="s">
        <v>857</v>
      </c>
      <c r="L5646" t="s">
        <v>30</v>
      </c>
      <c r="M5646">
        <f>'Venteo_compresores Centrifu_pla'!AQ105</f>
        <v>0</v>
      </c>
      <c r="N5646">
        <f>IFERROR(IF(L5646="CO2",M5646,IF(L5646="CH4",M5646*Hoja1!$C$19,BASEDEDATOS!M5646*Hoja1!$C$20)),0)</f>
        <v>0</v>
      </c>
    </row>
    <row r="5647" spans="2:14" x14ac:dyDescent="0.75">
      <c r="B5647" t="s">
        <v>863</v>
      </c>
      <c r="C5647" t="str">
        <f>Hoja1!$C$31</f>
        <v>CRUDO</v>
      </c>
      <c r="D5647" t="s">
        <v>864</v>
      </c>
      <c r="E5647" t="s">
        <v>320</v>
      </c>
      <c r="F5647" t="s">
        <v>857</v>
      </c>
      <c r="L5647" t="s">
        <v>30</v>
      </c>
      <c r="M5647">
        <f>'Venteo_compresores Centrifu_pla'!AQ106</f>
        <v>0</v>
      </c>
      <c r="N5647">
        <f>IFERROR(IF(L5647="CO2",M5647,IF(L5647="CH4",M5647*Hoja1!$C$19,BASEDEDATOS!M5647*Hoja1!$C$20)),0)</f>
        <v>0</v>
      </c>
    </row>
    <row r="5648" spans="2:14" x14ac:dyDescent="0.75">
      <c r="B5648" t="s">
        <v>863</v>
      </c>
      <c r="C5648" t="str">
        <f>Hoja1!$C$31</f>
        <v>CRUDO</v>
      </c>
      <c r="D5648" t="s">
        <v>864</v>
      </c>
      <c r="E5648" t="s">
        <v>320</v>
      </c>
      <c r="F5648" t="s">
        <v>857</v>
      </c>
      <c r="L5648" t="s">
        <v>30</v>
      </c>
      <c r="M5648">
        <f>'Venteo_compresores Centrifu_pla'!AQ107</f>
        <v>0</v>
      </c>
      <c r="N5648">
        <f>IFERROR(IF(L5648="CO2",M5648,IF(L5648="CH4",M5648*Hoja1!$C$19,BASEDEDATOS!M5648*Hoja1!$C$20)),0)</f>
        <v>0</v>
      </c>
    </row>
    <row r="5649" spans="2:14" x14ac:dyDescent="0.75">
      <c r="B5649" t="s">
        <v>863</v>
      </c>
      <c r="C5649" t="str">
        <f>Hoja1!$C$31</f>
        <v>CRUDO</v>
      </c>
      <c r="D5649" t="s">
        <v>864</v>
      </c>
      <c r="E5649" t="s">
        <v>320</v>
      </c>
      <c r="F5649" t="s">
        <v>857</v>
      </c>
      <c r="L5649" t="s">
        <v>30</v>
      </c>
      <c r="M5649">
        <f>'Venteo_compresores Centrifu_pla'!AQ108</f>
        <v>0</v>
      </c>
      <c r="N5649">
        <f>IFERROR(IF(L5649="CO2",M5649,IF(L5649="CH4",M5649*Hoja1!$C$19,BASEDEDATOS!M5649*Hoja1!$C$20)),0)</f>
        <v>0</v>
      </c>
    </row>
    <row r="5650" spans="2:14" x14ac:dyDescent="0.75">
      <c r="B5650" t="s">
        <v>863</v>
      </c>
      <c r="C5650" t="str">
        <f>Hoja1!$C$31</f>
        <v>CRUDO</v>
      </c>
      <c r="D5650" t="s">
        <v>864</v>
      </c>
      <c r="E5650" t="s">
        <v>320</v>
      </c>
      <c r="F5650" t="s">
        <v>857</v>
      </c>
      <c r="L5650" t="s">
        <v>30</v>
      </c>
      <c r="M5650">
        <f>'Venteo_compresores Centrifu_pla'!AQ109</f>
        <v>0</v>
      </c>
      <c r="N5650">
        <f>IFERROR(IF(L5650="CO2",M5650,IF(L5650="CH4",M5650*Hoja1!$C$19,BASEDEDATOS!M5650*Hoja1!$C$20)),0)</f>
        <v>0</v>
      </c>
    </row>
    <row r="5651" spans="2:14" x14ac:dyDescent="0.75">
      <c r="B5651" t="s">
        <v>863</v>
      </c>
      <c r="C5651" t="str">
        <f>Hoja1!$C$31</f>
        <v>CRUDO</v>
      </c>
      <c r="D5651" t="s">
        <v>864</v>
      </c>
      <c r="E5651" t="s">
        <v>320</v>
      </c>
      <c r="F5651" t="s">
        <v>857</v>
      </c>
      <c r="L5651" t="s">
        <v>30</v>
      </c>
      <c r="M5651">
        <f>'Venteo_compresores Centrifu_pla'!AQ110</f>
        <v>0</v>
      </c>
      <c r="N5651">
        <f>IFERROR(IF(L5651="CO2",M5651,IF(L5651="CH4",M5651*Hoja1!$C$19,BASEDEDATOS!M5651*Hoja1!$C$20)),0)</f>
        <v>0</v>
      </c>
    </row>
    <row r="5652" spans="2:14" x14ac:dyDescent="0.75">
      <c r="B5652" t="s">
        <v>863</v>
      </c>
      <c r="C5652" t="str">
        <f>Hoja1!$C$31</f>
        <v>CRUDO</v>
      </c>
      <c r="D5652" t="s">
        <v>864</v>
      </c>
      <c r="E5652" t="s">
        <v>320</v>
      </c>
      <c r="F5652" t="s">
        <v>857</v>
      </c>
      <c r="L5652" t="s">
        <v>30</v>
      </c>
      <c r="M5652">
        <f>'Venteo_compresores Centrifu_pla'!AQ111</f>
        <v>0</v>
      </c>
      <c r="N5652">
        <f>IFERROR(IF(L5652="CO2",M5652,IF(L5652="CH4",M5652*Hoja1!$C$19,BASEDEDATOS!M5652*Hoja1!$C$20)),0)</f>
        <v>0</v>
      </c>
    </row>
    <row r="5653" spans="2:14" x14ac:dyDescent="0.75">
      <c r="B5653" t="s">
        <v>863</v>
      </c>
      <c r="C5653" t="str">
        <f>Hoja1!$C$31</f>
        <v>CRUDO</v>
      </c>
      <c r="D5653" t="s">
        <v>864</v>
      </c>
      <c r="E5653" t="s">
        <v>320</v>
      </c>
      <c r="F5653" t="s">
        <v>857</v>
      </c>
      <c r="L5653" t="s">
        <v>30</v>
      </c>
      <c r="M5653">
        <f>'Venteo_compresores Centrifu_pla'!AQ112</f>
        <v>0</v>
      </c>
      <c r="N5653">
        <f>IFERROR(IF(L5653="CO2",M5653,IF(L5653="CH4",M5653*Hoja1!$C$19,BASEDEDATOS!M5653*Hoja1!$C$20)),0)</f>
        <v>0</v>
      </c>
    </row>
    <row r="5654" spans="2:14" x14ac:dyDescent="0.75">
      <c r="B5654" t="s">
        <v>863</v>
      </c>
      <c r="C5654" t="str">
        <f>Hoja1!$C$31</f>
        <v>CRUDO</v>
      </c>
      <c r="D5654" t="s">
        <v>864</v>
      </c>
      <c r="E5654" t="s">
        <v>320</v>
      </c>
      <c r="F5654" t="s">
        <v>857</v>
      </c>
      <c r="L5654" t="s">
        <v>30</v>
      </c>
      <c r="M5654">
        <f>'Venteo_compresores Centrifu_pla'!AQ113</f>
        <v>0</v>
      </c>
      <c r="N5654">
        <f>IFERROR(IF(L5654="CO2",M5654,IF(L5654="CH4",M5654*Hoja1!$C$19,BASEDEDATOS!M5654*Hoja1!$C$20)),0)</f>
        <v>0</v>
      </c>
    </row>
    <row r="5655" spans="2:14" x14ac:dyDescent="0.75">
      <c r="B5655" t="s">
        <v>863</v>
      </c>
      <c r="C5655" t="str">
        <f>Hoja1!$C$31</f>
        <v>CRUDO</v>
      </c>
      <c r="D5655" t="s">
        <v>864</v>
      </c>
      <c r="E5655" t="s">
        <v>320</v>
      </c>
      <c r="F5655" t="s">
        <v>857</v>
      </c>
      <c r="L5655" t="s">
        <v>30</v>
      </c>
      <c r="M5655">
        <f>'Venteo_compresores Centrifu_pla'!AQ114</f>
        <v>0</v>
      </c>
      <c r="N5655">
        <f>IFERROR(IF(L5655="CO2",M5655,IF(L5655="CH4",M5655*Hoja1!$C$19,BASEDEDATOS!M5655*Hoja1!$C$20)),0)</f>
        <v>0</v>
      </c>
    </row>
    <row r="5656" spans="2:14" x14ac:dyDescent="0.75">
      <c r="B5656" t="s">
        <v>863</v>
      </c>
      <c r="C5656" t="str">
        <f>Hoja1!$C$31</f>
        <v>CRUDO</v>
      </c>
      <c r="D5656" t="s">
        <v>864</v>
      </c>
      <c r="E5656" t="s">
        <v>320</v>
      </c>
      <c r="F5656" t="s">
        <v>857</v>
      </c>
      <c r="L5656" t="s">
        <v>30</v>
      </c>
      <c r="M5656">
        <f>'Venteo_compresores Centrifu_pla'!AQ115</f>
        <v>0</v>
      </c>
      <c r="N5656">
        <f>IFERROR(IF(L5656="CO2",M5656,IF(L5656="CH4",M5656*Hoja1!$C$19,BASEDEDATOS!M5656*Hoja1!$C$20)),0)</f>
        <v>0</v>
      </c>
    </row>
    <row r="5657" spans="2:14" x14ac:dyDescent="0.75">
      <c r="B5657" t="s">
        <v>863</v>
      </c>
      <c r="C5657" t="str">
        <f>Hoja1!$C$31</f>
        <v>CRUDO</v>
      </c>
      <c r="D5657" t="s">
        <v>864</v>
      </c>
      <c r="E5657" t="s">
        <v>320</v>
      </c>
      <c r="F5657" t="s">
        <v>857</v>
      </c>
      <c r="L5657" t="s">
        <v>30</v>
      </c>
      <c r="M5657">
        <f>'Venteo_compresores Centrifu_pla'!AQ116</f>
        <v>0</v>
      </c>
      <c r="N5657">
        <f>IFERROR(IF(L5657="CO2",M5657,IF(L5657="CH4",M5657*Hoja1!$C$19,BASEDEDATOS!M5657*Hoja1!$C$20)),0)</f>
        <v>0</v>
      </c>
    </row>
    <row r="5658" spans="2:14" x14ac:dyDescent="0.75">
      <c r="B5658" t="s">
        <v>863</v>
      </c>
      <c r="C5658" t="str">
        <f>Hoja1!$C$31</f>
        <v>CRUDO</v>
      </c>
      <c r="D5658" t="s">
        <v>864</v>
      </c>
      <c r="E5658" t="s">
        <v>320</v>
      </c>
      <c r="F5658" t="s">
        <v>857</v>
      </c>
      <c r="L5658" t="s">
        <v>30</v>
      </c>
      <c r="M5658">
        <f>'Venteo_compresores Centrifu_pla'!AQ117</f>
        <v>0</v>
      </c>
      <c r="N5658">
        <f>IFERROR(IF(L5658="CO2",M5658,IF(L5658="CH4",M5658*Hoja1!$C$19,BASEDEDATOS!M5658*Hoja1!$C$20)),0)</f>
        <v>0</v>
      </c>
    </row>
    <row r="5659" spans="2:14" x14ac:dyDescent="0.75">
      <c r="B5659" t="s">
        <v>863</v>
      </c>
      <c r="C5659" t="str">
        <f>Hoja1!$C$31</f>
        <v>CRUDO</v>
      </c>
      <c r="D5659" t="s">
        <v>864</v>
      </c>
      <c r="E5659" t="s">
        <v>320</v>
      </c>
      <c r="F5659" t="s">
        <v>857</v>
      </c>
      <c r="L5659" t="s">
        <v>30</v>
      </c>
      <c r="M5659">
        <f>'Venteo_compresores Centrifu_pla'!AQ118</f>
        <v>0</v>
      </c>
      <c r="N5659">
        <f>IFERROR(IF(L5659="CO2",M5659,IF(L5659="CH4",M5659*Hoja1!$C$19,BASEDEDATOS!M5659*Hoja1!$C$20)),0)</f>
        <v>0</v>
      </c>
    </row>
    <row r="5660" spans="2:14" x14ac:dyDescent="0.75">
      <c r="B5660" t="s">
        <v>863</v>
      </c>
      <c r="C5660" t="str">
        <f>Hoja1!$C$31</f>
        <v>CRUDO</v>
      </c>
      <c r="D5660" t="s">
        <v>864</v>
      </c>
      <c r="E5660" t="s">
        <v>320</v>
      </c>
      <c r="F5660" t="s">
        <v>857</v>
      </c>
      <c r="L5660" t="s">
        <v>30</v>
      </c>
      <c r="M5660">
        <f>'Venteo_compresores Centrifu_pla'!AQ119</f>
        <v>0</v>
      </c>
      <c r="N5660">
        <f>IFERROR(IF(L5660="CO2",M5660,IF(L5660="CH4",M5660*Hoja1!$C$19,BASEDEDATOS!M5660*Hoja1!$C$20)),0)</f>
        <v>0</v>
      </c>
    </row>
    <row r="5661" spans="2:14" x14ac:dyDescent="0.75">
      <c r="B5661" t="s">
        <v>863</v>
      </c>
      <c r="C5661" t="str">
        <f>Hoja1!$C$31</f>
        <v>CRUDO</v>
      </c>
      <c r="D5661" t="s">
        <v>864</v>
      </c>
      <c r="E5661" t="s">
        <v>320</v>
      </c>
      <c r="F5661" t="s">
        <v>857</v>
      </c>
      <c r="L5661" t="s">
        <v>30</v>
      </c>
      <c r="M5661">
        <f>'Venteo_compresores Centrifu_pla'!AQ120</f>
        <v>0</v>
      </c>
      <c r="N5661">
        <f>IFERROR(IF(L5661="CO2",M5661,IF(L5661="CH4",M5661*Hoja1!$C$19,BASEDEDATOS!M5661*Hoja1!$C$20)),0)</f>
        <v>0</v>
      </c>
    </row>
    <row r="5662" spans="2:14" x14ac:dyDescent="0.75">
      <c r="B5662" t="s">
        <v>863</v>
      </c>
      <c r="C5662" t="str">
        <f>Hoja1!$C$31</f>
        <v>CRUDO</v>
      </c>
      <c r="D5662" t="s">
        <v>864</v>
      </c>
      <c r="E5662" t="s">
        <v>320</v>
      </c>
      <c r="F5662" t="s">
        <v>857</v>
      </c>
      <c r="L5662" t="s">
        <v>30</v>
      </c>
      <c r="M5662">
        <f>'Venteo_compresores Centrifu_pla'!AQ121</f>
        <v>0</v>
      </c>
      <c r="N5662">
        <f>IFERROR(IF(L5662="CO2",M5662,IF(L5662="CH4",M5662*Hoja1!$C$19,BASEDEDATOS!M5662*Hoja1!$C$20)),0)</f>
        <v>0</v>
      </c>
    </row>
    <row r="5663" spans="2:14" x14ac:dyDescent="0.75">
      <c r="B5663" t="s">
        <v>863</v>
      </c>
      <c r="C5663" t="str">
        <f>Hoja1!$C$31</f>
        <v>CRUDO</v>
      </c>
      <c r="D5663" t="s">
        <v>864</v>
      </c>
      <c r="E5663" t="s">
        <v>320</v>
      </c>
      <c r="F5663" t="s">
        <v>857</v>
      </c>
      <c r="L5663" t="s">
        <v>30</v>
      </c>
      <c r="M5663">
        <f>'Venteo_compresores Centrifu_pla'!AQ122</f>
        <v>0</v>
      </c>
      <c r="N5663">
        <f>IFERROR(IF(L5663="CO2",M5663,IF(L5663="CH4",M5663*Hoja1!$C$19,BASEDEDATOS!M5663*Hoja1!$C$20)),0)</f>
        <v>0</v>
      </c>
    </row>
    <row r="5664" spans="2:14" x14ac:dyDescent="0.75">
      <c r="B5664" t="s">
        <v>863</v>
      </c>
      <c r="C5664" t="str">
        <f>Hoja1!$C$31</f>
        <v>CRUDO</v>
      </c>
      <c r="D5664" t="s">
        <v>864</v>
      </c>
      <c r="E5664" t="s">
        <v>320</v>
      </c>
      <c r="F5664" t="s">
        <v>857</v>
      </c>
      <c r="L5664" t="s">
        <v>30</v>
      </c>
      <c r="M5664">
        <f>'Venteo_compresores Centrifu_pla'!AQ123</f>
        <v>0</v>
      </c>
      <c r="N5664">
        <f>IFERROR(IF(L5664="CO2",M5664,IF(L5664="CH4",M5664*Hoja1!$C$19,BASEDEDATOS!M5664*Hoja1!$C$20)),0)</f>
        <v>0</v>
      </c>
    </row>
    <row r="5665" spans="2:14" x14ac:dyDescent="0.75">
      <c r="B5665" t="s">
        <v>863</v>
      </c>
      <c r="C5665" t="str">
        <f>Hoja1!$C$31</f>
        <v>CRUDO</v>
      </c>
      <c r="D5665" t="s">
        <v>864</v>
      </c>
      <c r="E5665" t="s">
        <v>320</v>
      </c>
      <c r="F5665" t="s">
        <v>857</v>
      </c>
      <c r="L5665" t="s">
        <v>30</v>
      </c>
      <c r="M5665">
        <f>'Venteo_compresores Centrifu_pla'!AQ124</f>
        <v>0</v>
      </c>
      <c r="N5665">
        <f>IFERROR(IF(L5665="CO2",M5665,IF(L5665="CH4",M5665*Hoja1!$C$19,BASEDEDATOS!M5665*Hoja1!$C$20)),0)</f>
        <v>0</v>
      </c>
    </row>
    <row r="5666" spans="2:14" x14ac:dyDescent="0.75">
      <c r="B5666" t="s">
        <v>863</v>
      </c>
      <c r="C5666" t="str">
        <f>Hoja1!$C$31</f>
        <v>CRUDO</v>
      </c>
      <c r="D5666" t="s">
        <v>864</v>
      </c>
      <c r="E5666" t="s">
        <v>320</v>
      </c>
      <c r="F5666" t="s">
        <v>857</v>
      </c>
      <c r="L5666" t="s">
        <v>30</v>
      </c>
      <c r="M5666">
        <f>'Venteo_compresores Centrifu_pla'!AQ125</f>
        <v>0</v>
      </c>
      <c r="N5666">
        <f>IFERROR(IF(L5666="CO2",M5666,IF(L5666="CH4",M5666*Hoja1!$C$19,BASEDEDATOS!M5666*Hoja1!$C$20)),0)</f>
        <v>0</v>
      </c>
    </row>
    <row r="5667" spans="2:14" x14ac:dyDescent="0.75">
      <c r="B5667" t="s">
        <v>863</v>
      </c>
      <c r="C5667" t="str">
        <f>Hoja1!$C$31</f>
        <v>CRUDO</v>
      </c>
      <c r="D5667" t="s">
        <v>864</v>
      </c>
      <c r="E5667" t="s">
        <v>320</v>
      </c>
      <c r="F5667" t="s">
        <v>857</v>
      </c>
      <c r="L5667" t="s">
        <v>30</v>
      </c>
      <c r="M5667">
        <f>'Venteo_compresores Centrifu_pla'!AQ126</f>
        <v>0</v>
      </c>
      <c r="N5667">
        <f>IFERROR(IF(L5667="CO2",M5667,IF(L5667="CH4",M5667*Hoja1!$C$19,BASEDEDATOS!M5667*Hoja1!$C$20)),0)</f>
        <v>0</v>
      </c>
    </row>
    <row r="5668" spans="2:14" x14ac:dyDescent="0.75">
      <c r="B5668" t="s">
        <v>863</v>
      </c>
      <c r="C5668" t="str">
        <f>Hoja1!$C$31</f>
        <v>CRUDO</v>
      </c>
      <c r="D5668" t="s">
        <v>864</v>
      </c>
      <c r="E5668" t="s">
        <v>320</v>
      </c>
      <c r="F5668" t="s">
        <v>857</v>
      </c>
      <c r="L5668" t="s">
        <v>30</v>
      </c>
      <c r="M5668">
        <f>'Venteo_compresores Centrifu_pla'!AQ127</f>
        <v>0</v>
      </c>
      <c r="N5668">
        <f>IFERROR(IF(L5668="CO2",M5668,IF(L5668="CH4",M5668*Hoja1!$C$19,BASEDEDATOS!M5668*Hoja1!$C$20)),0)</f>
        <v>0</v>
      </c>
    </row>
    <row r="5669" spans="2:14" x14ac:dyDescent="0.75">
      <c r="B5669" t="s">
        <v>863</v>
      </c>
      <c r="C5669" t="str">
        <f>Hoja1!$C$31</f>
        <v>CRUDO</v>
      </c>
      <c r="D5669" t="s">
        <v>864</v>
      </c>
      <c r="E5669" t="s">
        <v>320</v>
      </c>
      <c r="F5669" t="s">
        <v>857</v>
      </c>
      <c r="L5669" t="s">
        <v>30</v>
      </c>
      <c r="M5669">
        <f>'Venteo_compresores Centrifu_pla'!AQ128</f>
        <v>0</v>
      </c>
      <c r="N5669">
        <f>IFERROR(IF(L5669="CO2",M5669,IF(L5669="CH4",M5669*Hoja1!$C$19,BASEDEDATOS!M5669*Hoja1!$C$20)),0)</f>
        <v>0</v>
      </c>
    </row>
    <row r="5670" spans="2:14" x14ac:dyDescent="0.75">
      <c r="B5670" t="s">
        <v>863</v>
      </c>
      <c r="C5670" t="str">
        <f>Hoja1!$C$31</f>
        <v>CRUDO</v>
      </c>
      <c r="D5670" t="s">
        <v>864</v>
      </c>
      <c r="E5670" t="s">
        <v>320</v>
      </c>
      <c r="F5670" t="s">
        <v>857</v>
      </c>
      <c r="L5670" t="s">
        <v>30</v>
      </c>
      <c r="M5670">
        <f>'Venteo_compresores Centrifu_pla'!AQ129</f>
        <v>0</v>
      </c>
      <c r="N5670">
        <f>IFERROR(IF(L5670="CO2",M5670,IF(L5670="CH4",M5670*Hoja1!$C$19,BASEDEDATOS!M5670*Hoja1!$C$20)),0)</f>
        <v>0</v>
      </c>
    </row>
    <row r="5671" spans="2:14" x14ac:dyDescent="0.75">
      <c r="B5671" t="s">
        <v>863</v>
      </c>
      <c r="C5671" t="str">
        <f>Hoja1!$C$31</f>
        <v>CRUDO</v>
      </c>
      <c r="D5671" t="s">
        <v>864</v>
      </c>
      <c r="E5671" t="s">
        <v>320</v>
      </c>
      <c r="F5671" t="s">
        <v>857</v>
      </c>
      <c r="L5671" t="s">
        <v>31</v>
      </c>
      <c r="M5671">
        <f>'Venteo_compresores Centrifu_pla'!AP45</f>
        <v>0.45117804397696482</v>
      </c>
      <c r="N5671">
        <f>IFERROR(IF(L5671="CO2",M5671,IF(L5671="CH4",M5671*Hoja1!$C$19,BASEDEDATOS!M5671*Hoja1!$C$20)),0)</f>
        <v>12.632985231355015</v>
      </c>
    </row>
    <row r="5672" spans="2:14" x14ac:dyDescent="0.75">
      <c r="B5672" t="s">
        <v>863</v>
      </c>
      <c r="C5672" t="str">
        <f>Hoja1!$C$31</f>
        <v>CRUDO</v>
      </c>
      <c r="D5672" t="s">
        <v>864</v>
      </c>
      <c r="E5672" t="s">
        <v>320</v>
      </c>
      <c r="F5672" t="s">
        <v>857</v>
      </c>
      <c r="L5672" t="s">
        <v>31</v>
      </c>
      <c r="M5672">
        <f>'Venteo_compresores Centrifu_pla'!AP46</f>
        <v>0.45117804397696482</v>
      </c>
      <c r="N5672">
        <f>IFERROR(IF(L5672="CO2",M5672,IF(L5672="CH4",M5672*Hoja1!$C$19,BASEDEDATOS!M5672*Hoja1!$C$20)),0)</f>
        <v>12.632985231355015</v>
      </c>
    </row>
    <row r="5673" spans="2:14" x14ac:dyDescent="0.75">
      <c r="B5673" t="s">
        <v>863</v>
      </c>
      <c r="C5673" t="str">
        <f>Hoja1!$C$31</f>
        <v>CRUDO</v>
      </c>
      <c r="D5673" t="s">
        <v>864</v>
      </c>
      <c r="E5673" t="s">
        <v>320</v>
      </c>
      <c r="F5673" t="s">
        <v>857</v>
      </c>
      <c r="L5673" t="s">
        <v>31</v>
      </c>
      <c r="M5673">
        <f>'Venteo_compresores Centrifu_pla'!AP47</f>
        <v>0.14760293512905764</v>
      </c>
      <c r="N5673">
        <f>IFERROR(IF(L5673="CO2",M5673,IF(L5673="CH4",M5673*Hoja1!$C$19,BASEDEDATOS!M5673*Hoja1!$C$20)),0)</f>
        <v>4.1328821836136136</v>
      </c>
    </row>
    <row r="5674" spans="2:14" x14ac:dyDescent="0.75">
      <c r="B5674" t="s">
        <v>863</v>
      </c>
      <c r="C5674" t="str">
        <f>Hoja1!$C$31</f>
        <v>CRUDO</v>
      </c>
      <c r="D5674" t="s">
        <v>864</v>
      </c>
      <c r="E5674" t="s">
        <v>320</v>
      </c>
      <c r="F5674" t="s">
        <v>857</v>
      </c>
      <c r="L5674" t="s">
        <v>31</v>
      </c>
      <c r="M5674">
        <f>'Venteo_compresores Centrifu_pla'!AP48</f>
        <v>0.14760293512905764</v>
      </c>
      <c r="N5674">
        <f>IFERROR(IF(L5674="CO2",M5674,IF(L5674="CH4",M5674*Hoja1!$C$19,BASEDEDATOS!M5674*Hoja1!$C$20)),0)</f>
        <v>4.1328821836136136</v>
      </c>
    </row>
    <row r="5675" spans="2:14" x14ac:dyDescent="0.75">
      <c r="B5675" t="s">
        <v>863</v>
      </c>
      <c r="C5675" t="str">
        <f>Hoja1!$C$31</f>
        <v>CRUDO</v>
      </c>
      <c r="D5675" t="s">
        <v>864</v>
      </c>
      <c r="E5675" t="s">
        <v>320</v>
      </c>
      <c r="F5675" t="s">
        <v>857</v>
      </c>
      <c r="L5675" t="s">
        <v>31</v>
      </c>
      <c r="M5675">
        <f>'Venteo_compresores Centrifu_pla'!AP49</f>
        <v>0.14760293512905764</v>
      </c>
      <c r="N5675">
        <f>IFERROR(IF(L5675="CO2",M5675,IF(L5675="CH4",M5675*Hoja1!$C$19,BASEDEDATOS!M5675*Hoja1!$C$20)),0)</f>
        <v>4.1328821836136136</v>
      </c>
    </row>
    <row r="5676" spans="2:14" x14ac:dyDescent="0.75">
      <c r="B5676" t="s">
        <v>863</v>
      </c>
      <c r="C5676" t="str">
        <f>Hoja1!$C$31</f>
        <v>CRUDO</v>
      </c>
      <c r="D5676" t="s">
        <v>864</v>
      </c>
      <c r="E5676" t="s">
        <v>320</v>
      </c>
      <c r="F5676" t="s">
        <v>857</v>
      </c>
      <c r="L5676" t="s">
        <v>31</v>
      </c>
      <c r="M5676">
        <f>'Venteo_compresores Centrifu_pla'!AP50</f>
        <v>8.5594485577417459E-3</v>
      </c>
      <c r="N5676">
        <f>IFERROR(IF(L5676="CO2",M5676,IF(L5676="CH4",M5676*Hoja1!$C$19,BASEDEDATOS!M5676*Hoja1!$C$20)),0)</f>
        <v>0.23966455961676889</v>
      </c>
    </row>
    <row r="5677" spans="2:14" x14ac:dyDescent="0.75">
      <c r="B5677" t="s">
        <v>863</v>
      </c>
      <c r="C5677" t="str">
        <f>Hoja1!$C$31</f>
        <v>CRUDO</v>
      </c>
      <c r="D5677" t="s">
        <v>864</v>
      </c>
      <c r="E5677" t="s">
        <v>320</v>
      </c>
      <c r="F5677" t="s">
        <v>857</v>
      </c>
      <c r="L5677" t="s">
        <v>31</v>
      </c>
      <c r="M5677">
        <f>'Venteo_compresores Centrifu_pla'!AP51</f>
        <v>8.5594485577417459E-3</v>
      </c>
      <c r="N5677">
        <f>IFERROR(IF(L5677="CO2",M5677,IF(L5677="CH4",M5677*Hoja1!$C$19,BASEDEDATOS!M5677*Hoja1!$C$20)),0)</f>
        <v>0.23966455961676889</v>
      </c>
    </row>
    <row r="5678" spans="2:14" x14ac:dyDescent="0.75">
      <c r="B5678" t="s">
        <v>863</v>
      </c>
      <c r="C5678" t="str">
        <f>Hoja1!$C$31</f>
        <v>CRUDO</v>
      </c>
      <c r="D5678" t="s">
        <v>864</v>
      </c>
      <c r="E5678" t="s">
        <v>320</v>
      </c>
      <c r="F5678" t="s">
        <v>857</v>
      </c>
      <c r="L5678" t="s">
        <v>31</v>
      </c>
      <c r="M5678">
        <f>'Venteo_compresores Centrifu_pla'!AP52</f>
        <v>8.5594485577417459E-3</v>
      </c>
      <c r="N5678">
        <f>IFERROR(IF(L5678="CO2",M5678,IF(L5678="CH4",M5678*Hoja1!$C$19,BASEDEDATOS!M5678*Hoja1!$C$20)),0)</f>
        <v>0.23966455961676889</v>
      </c>
    </row>
    <row r="5679" spans="2:14" x14ac:dyDescent="0.75">
      <c r="B5679" t="s">
        <v>863</v>
      </c>
      <c r="C5679" t="str">
        <f>Hoja1!$C$31</f>
        <v>CRUDO</v>
      </c>
      <c r="D5679" t="s">
        <v>864</v>
      </c>
      <c r="E5679" t="s">
        <v>320</v>
      </c>
      <c r="F5679" t="s">
        <v>857</v>
      </c>
      <c r="L5679" t="s">
        <v>31</v>
      </c>
      <c r="M5679">
        <f>'Venteo_compresores Centrifu_pla'!AP53</f>
        <v>8.5594485577417459E-3</v>
      </c>
      <c r="N5679">
        <f>IFERROR(IF(L5679="CO2",M5679,IF(L5679="CH4",M5679*Hoja1!$C$19,BASEDEDATOS!M5679*Hoja1!$C$20)),0)</f>
        <v>0.23966455961676889</v>
      </c>
    </row>
    <row r="5680" spans="2:14" x14ac:dyDescent="0.75">
      <c r="B5680" t="s">
        <v>863</v>
      </c>
      <c r="C5680" t="str">
        <f>Hoja1!$C$31</f>
        <v>CRUDO</v>
      </c>
      <c r="D5680" t="s">
        <v>864</v>
      </c>
      <c r="E5680" t="s">
        <v>320</v>
      </c>
      <c r="F5680" t="s">
        <v>857</v>
      </c>
      <c r="L5680" t="s">
        <v>31</v>
      </c>
      <c r="M5680">
        <f>'Venteo_compresores Centrifu_pla'!AP54</f>
        <v>8.5594485577417459E-3</v>
      </c>
      <c r="N5680">
        <f>IFERROR(IF(L5680="CO2",M5680,IF(L5680="CH4",M5680*Hoja1!$C$19,BASEDEDATOS!M5680*Hoja1!$C$20)),0)</f>
        <v>0.23966455961676889</v>
      </c>
    </row>
    <row r="5681" spans="2:14" x14ac:dyDescent="0.75">
      <c r="B5681" t="s">
        <v>863</v>
      </c>
      <c r="C5681" t="str">
        <f>Hoja1!$C$31</f>
        <v>CRUDO</v>
      </c>
      <c r="D5681" t="s">
        <v>864</v>
      </c>
      <c r="E5681" t="s">
        <v>320</v>
      </c>
      <c r="F5681" t="s">
        <v>857</v>
      </c>
      <c r="L5681" t="s">
        <v>31</v>
      </c>
      <c r="M5681">
        <f>'Venteo_compresores Centrifu_pla'!AP55</f>
        <v>8.5594485577417459E-3</v>
      </c>
      <c r="N5681">
        <f>IFERROR(IF(L5681="CO2",M5681,IF(L5681="CH4",M5681*Hoja1!$C$19,BASEDEDATOS!M5681*Hoja1!$C$20)),0)</f>
        <v>0.23966455961676889</v>
      </c>
    </row>
    <row r="5682" spans="2:14" x14ac:dyDescent="0.75">
      <c r="B5682" t="s">
        <v>863</v>
      </c>
      <c r="C5682" t="str">
        <f>Hoja1!$C$31</f>
        <v>CRUDO</v>
      </c>
      <c r="D5682" t="s">
        <v>864</v>
      </c>
      <c r="E5682" t="s">
        <v>320</v>
      </c>
      <c r="F5682" t="s">
        <v>857</v>
      </c>
      <c r="L5682" t="s">
        <v>31</v>
      </c>
      <c r="M5682">
        <f>'Venteo_compresores Centrifu_pla'!AP56</f>
        <v>8.5594485577417459E-3</v>
      </c>
      <c r="N5682">
        <f>IFERROR(IF(L5682="CO2",M5682,IF(L5682="CH4",M5682*Hoja1!$C$19,BASEDEDATOS!M5682*Hoja1!$C$20)),0)</f>
        <v>0.23966455961676889</v>
      </c>
    </row>
    <row r="5683" spans="2:14" x14ac:dyDescent="0.75">
      <c r="B5683" t="s">
        <v>863</v>
      </c>
      <c r="C5683" t="str">
        <f>Hoja1!$C$31</f>
        <v>CRUDO</v>
      </c>
      <c r="D5683" t="s">
        <v>864</v>
      </c>
      <c r="E5683" t="s">
        <v>320</v>
      </c>
      <c r="F5683" t="s">
        <v>857</v>
      </c>
      <c r="L5683" t="s">
        <v>31</v>
      </c>
      <c r="M5683">
        <f>'Venteo_compresores Centrifu_pla'!AP57</f>
        <v>0</v>
      </c>
      <c r="N5683">
        <f>IFERROR(IF(L5683="CO2",M5683,IF(L5683="CH4",M5683*Hoja1!$C$19,BASEDEDATOS!M5683*Hoja1!$C$20)),0)</f>
        <v>0</v>
      </c>
    </row>
    <row r="5684" spans="2:14" x14ac:dyDescent="0.75">
      <c r="B5684" t="s">
        <v>863</v>
      </c>
      <c r="C5684" t="str">
        <f>Hoja1!$C$31</f>
        <v>CRUDO</v>
      </c>
      <c r="D5684" t="s">
        <v>864</v>
      </c>
      <c r="E5684" t="s">
        <v>320</v>
      </c>
      <c r="F5684" t="s">
        <v>857</v>
      </c>
      <c r="L5684" t="s">
        <v>31</v>
      </c>
      <c r="M5684">
        <f>'Venteo_compresores Centrifu_pla'!AP58</f>
        <v>0</v>
      </c>
      <c r="N5684">
        <f>IFERROR(IF(L5684="CO2",M5684,IF(L5684="CH4",M5684*Hoja1!$C$19,BASEDEDATOS!M5684*Hoja1!$C$20)),0)</f>
        <v>0</v>
      </c>
    </row>
    <row r="5685" spans="2:14" x14ac:dyDescent="0.75">
      <c r="B5685" t="s">
        <v>863</v>
      </c>
      <c r="C5685" t="str">
        <f>Hoja1!$C$31</f>
        <v>CRUDO</v>
      </c>
      <c r="D5685" t="s">
        <v>864</v>
      </c>
      <c r="E5685" t="s">
        <v>320</v>
      </c>
      <c r="F5685" t="s">
        <v>857</v>
      </c>
      <c r="L5685" t="s">
        <v>31</v>
      </c>
      <c r="M5685">
        <f>'Venteo_compresores Centrifu_pla'!AP59</f>
        <v>0</v>
      </c>
      <c r="N5685">
        <f>IFERROR(IF(L5685="CO2",M5685,IF(L5685="CH4",M5685*Hoja1!$C$19,BASEDEDATOS!M5685*Hoja1!$C$20)),0)</f>
        <v>0</v>
      </c>
    </row>
    <row r="5686" spans="2:14" x14ac:dyDescent="0.75">
      <c r="B5686" t="s">
        <v>863</v>
      </c>
      <c r="C5686" t="str">
        <f>Hoja1!$C$31</f>
        <v>CRUDO</v>
      </c>
      <c r="D5686" t="s">
        <v>864</v>
      </c>
      <c r="E5686" t="s">
        <v>320</v>
      </c>
      <c r="F5686" t="s">
        <v>857</v>
      </c>
      <c r="L5686" t="s">
        <v>31</v>
      </c>
      <c r="M5686">
        <f>'Venteo_compresores Centrifu_pla'!AP60</f>
        <v>0</v>
      </c>
      <c r="N5686">
        <f>IFERROR(IF(L5686="CO2",M5686,IF(L5686="CH4",M5686*Hoja1!$C$19,BASEDEDATOS!M5686*Hoja1!$C$20)),0)</f>
        <v>0</v>
      </c>
    </row>
    <row r="5687" spans="2:14" x14ac:dyDescent="0.75">
      <c r="B5687" t="s">
        <v>863</v>
      </c>
      <c r="C5687" t="str">
        <f>Hoja1!$C$31</f>
        <v>CRUDO</v>
      </c>
      <c r="D5687" t="s">
        <v>864</v>
      </c>
      <c r="E5687" t="s">
        <v>320</v>
      </c>
      <c r="F5687" t="s">
        <v>857</v>
      </c>
      <c r="L5687" t="s">
        <v>31</v>
      </c>
      <c r="M5687">
        <f>'Venteo_compresores Centrifu_pla'!AP61</f>
        <v>0</v>
      </c>
      <c r="N5687">
        <f>IFERROR(IF(L5687="CO2",M5687,IF(L5687="CH4",M5687*Hoja1!$C$19,BASEDEDATOS!M5687*Hoja1!$C$20)),0)</f>
        <v>0</v>
      </c>
    </row>
    <row r="5688" spans="2:14" x14ac:dyDescent="0.75">
      <c r="B5688" t="s">
        <v>863</v>
      </c>
      <c r="C5688" t="str">
        <f>Hoja1!$C$31</f>
        <v>CRUDO</v>
      </c>
      <c r="D5688" t="s">
        <v>864</v>
      </c>
      <c r="E5688" t="s">
        <v>320</v>
      </c>
      <c r="F5688" t="s">
        <v>857</v>
      </c>
      <c r="L5688" t="s">
        <v>31</v>
      </c>
      <c r="M5688">
        <f>'Venteo_compresores Centrifu_pla'!AP62</f>
        <v>0</v>
      </c>
      <c r="N5688">
        <f>IFERROR(IF(L5688="CO2",M5688,IF(L5688="CH4",M5688*Hoja1!$C$19,BASEDEDATOS!M5688*Hoja1!$C$20)),0)</f>
        <v>0</v>
      </c>
    </row>
    <row r="5689" spans="2:14" x14ac:dyDescent="0.75">
      <c r="B5689" t="s">
        <v>863</v>
      </c>
      <c r="C5689" t="str">
        <f>Hoja1!$C$31</f>
        <v>CRUDO</v>
      </c>
      <c r="D5689" t="s">
        <v>864</v>
      </c>
      <c r="E5689" t="s">
        <v>320</v>
      </c>
      <c r="F5689" t="s">
        <v>857</v>
      </c>
      <c r="L5689" t="s">
        <v>31</v>
      </c>
      <c r="M5689">
        <f>'Venteo_compresores Centrifu_pla'!AP63</f>
        <v>0</v>
      </c>
      <c r="N5689">
        <f>IFERROR(IF(L5689="CO2",M5689,IF(L5689="CH4",M5689*Hoja1!$C$19,BASEDEDATOS!M5689*Hoja1!$C$20)),0)</f>
        <v>0</v>
      </c>
    </row>
    <row r="5690" spans="2:14" x14ac:dyDescent="0.75">
      <c r="B5690" t="s">
        <v>863</v>
      </c>
      <c r="C5690" t="str">
        <f>Hoja1!$C$31</f>
        <v>CRUDO</v>
      </c>
      <c r="D5690" t="s">
        <v>864</v>
      </c>
      <c r="E5690" t="s">
        <v>320</v>
      </c>
      <c r="F5690" t="s">
        <v>857</v>
      </c>
      <c r="L5690" t="s">
        <v>31</v>
      </c>
      <c r="M5690">
        <f>'Venteo_compresores Centrifu_pla'!AP64</f>
        <v>0</v>
      </c>
      <c r="N5690">
        <f>IFERROR(IF(L5690="CO2",M5690,IF(L5690="CH4",M5690*Hoja1!$C$19,BASEDEDATOS!M5690*Hoja1!$C$20)),0)</f>
        <v>0</v>
      </c>
    </row>
    <row r="5691" spans="2:14" x14ac:dyDescent="0.75">
      <c r="B5691" t="s">
        <v>863</v>
      </c>
      <c r="C5691" t="str">
        <f>Hoja1!$C$31</f>
        <v>CRUDO</v>
      </c>
      <c r="D5691" t="s">
        <v>864</v>
      </c>
      <c r="E5691" t="s">
        <v>320</v>
      </c>
      <c r="F5691" t="s">
        <v>857</v>
      </c>
      <c r="L5691" t="s">
        <v>31</v>
      </c>
      <c r="M5691">
        <f>'Venteo_compresores Centrifu_pla'!AP65</f>
        <v>0</v>
      </c>
      <c r="N5691">
        <f>IFERROR(IF(L5691="CO2",M5691,IF(L5691="CH4",M5691*Hoja1!$C$19,BASEDEDATOS!M5691*Hoja1!$C$20)),0)</f>
        <v>0</v>
      </c>
    </row>
    <row r="5692" spans="2:14" x14ac:dyDescent="0.75">
      <c r="B5692" t="s">
        <v>863</v>
      </c>
      <c r="C5692" t="str">
        <f>Hoja1!$C$31</f>
        <v>CRUDO</v>
      </c>
      <c r="D5692" t="s">
        <v>864</v>
      </c>
      <c r="E5692" t="s">
        <v>320</v>
      </c>
      <c r="F5692" t="s">
        <v>857</v>
      </c>
      <c r="L5692" t="s">
        <v>31</v>
      </c>
      <c r="M5692">
        <f>'Venteo_compresores Centrifu_pla'!AP66</f>
        <v>0</v>
      </c>
      <c r="N5692">
        <f>IFERROR(IF(L5692="CO2",M5692,IF(L5692="CH4",M5692*Hoja1!$C$19,BASEDEDATOS!M5692*Hoja1!$C$20)),0)</f>
        <v>0</v>
      </c>
    </row>
    <row r="5693" spans="2:14" x14ac:dyDescent="0.75">
      <c r="B5693" t="s">
        <v>863</v>
      </c>
      <c r="C5693" t="str">
        <f>Hoja1!$C$31</f>
        <v>CRUDO</v>
      </c>
      <c r="D5693" t="s">
        <v>864</v>
      </c>
      <c r="E5693" t="s">
        <v>320</v>
      </c>
      <c r="F5693" t="s">
        <v>857</v>
      </c>
      <c r="L5693" t="s">
        <v>31</v>
      </c>
      <c r="M5693">
        <f>'Venteo_compresores Centrifu_pla'!AP67</f>
        <v>0</v>
      </c>
      <c r="N5693">
        <f>IFERROR(IF(L5693="CO2",M5693,IF(L5693="CH4",M5693*Hoja1!$C$19,BASEDEDATOS!M5693*Hoja1!$C$20)),0)</f>
        <v>0</v>
      </c>
    </row>
    <row r="5694" spans="2:14" x14ac:dyDescent="0.75">
      <c r="B5694" t="s">
        <v>863</v>
      </c>
      <c r="C5694" t="str">
        <f>Hoja1!$C$31</f>
        <v>CRUDO</v>
      </c>
      <c r="D5694" t="s">
        <v>864</v>
      </c>
      <c r="E5694" t="s">
        <v>320</v>
      </c>
      <c r="F5694" t="s">
        <v>857</v>
      </c>
      <c r="L5694" t="s">
        <v>31</v>
      </c>
      <c r="M5694">
        <f>'Venteo_compresores Centrifu_pla'!AP68</f>
        <v>0</v>
      </c>
      <c r="N5694">
        <f>IFERROR(IF(L5694="CO2",M5694,IF(L5694="CH4",M5694*Hoja1!$C$19,BASEDEDATOS!M5694*Hoja1!$C$20)),0)</f>
        <v>0</v>
      </c>
    </row>
    <row r="5695" spans="2:14" x14ac:dyDescent="0.75">
      <c r="B5695" t="s">
        <v>863</v>
      </c>
      <c r="C5695" t="str">
        <f>Hoja1!$C$31</f>
        <v>CRUDO</v>
      </c>
      <c r="D5695" t="s">
        <v>864</v>
      </c>
      <c r="E5695" t="s">
        <v>320</v>
      </c>
      <c r="F5695" t="s">
        <v>857</v>
      </c>
      <c r="L5695" t="s">
        <v>31</v>
      </c>
      <c r="M5695">
        <f>'Venteo_compresores Centrifu_pla'!AP69</f>
        <v>0</v>
      </c>
      <c r="N5695">
        <f>IFERROR(IF(L5695="CO2",M5695,IF(L5695="CH4",M5695*Hoja1!$C$19,BASEDEDATOS!M5695*Hoja1!$C$20)),0)</f>
        <v>0</v>
      </c>
    </row>
    <row r="5696" spans="2:14" x14ac:dyDescent="0.75">
      <c r="B5696" t="s">
        <v>863</v>
      </c>
      <c r="C5696" t="str">
        <f>Hoja1!$C$31</f>
        <v>CRUDO</v>
      </c>
      <c r="D5696" t="s">
        <v>864</v>
      </c>
      <c r="E5696" t="s">
        <v>320</v>
      </c>
      <c r="F5696" t="s">
        <v>857</v>
      </c>
      <c r="L5696" t="s">
        <v>31</v>
      </c>
      <c r="M5696">
        <f>'Venteo_compresores Centrifu_pla'!AP70</f>
        <v>0</v>
      </c>
      <c r="N5696">
        <f>IFERROR(IF(L5696="CO2",M5696,IF(L5696="CH4",M5696*Hoja1!$C$19,BASEDEDATOS!M5696*Hoja1!$C$20)),0)</f>
        <v>0</v>
      </c>
    </row>
    <row r="5697" spans="2:14" x14ac:dyDescent="0.75">
      <c r="B5697" t="s">
        <v>863</v>
      </c>
      <c r="C5697" t="str">
        <f>Hoja1!$C$31</f>
        <v>CRUDO</v>
      </c>
      <c r="D5697" t="s">
        <v>864</v>
      </c>
      <c r="E5697" t="s">
        <v>320</v>
      </c>
      <c r="F5697" t="s">
        <v>857</v>
      </c>
      <c r="L5697" t="s">
        <v>31</v>
      </c>
      <c r="M5697">
        <f>'Venteo_compresores Centrifu_pla'!AP71</f>
        <v>0</v>
      </c>
      <c r="N5697">
        <f>IFERROR(IF(L5697="CO2",M5697,IF(L5697="CH4",M5697*Hoja1!$C$19,BASEDEDATOS!M5697*Hoja1!$C$20)),0)</f>
        <v>0</v>
      </c>
    </row>
    <row r="5698" spans="2:14" x14ac:dyDescent="0.75">
      <c r="B5698" t="s">
        <v>863</v>
      </c>
      <c r="C5698" t="str">
        <f>Hoja1!$C$31</f>
        <v>CRUDO</v>
      </c>
      <c r="D5698" t="s">
        <v>864</v>
      </c>
      <c r="E5698" t="s">
        <v>320</v>
      </c>
      <c r="F5698" t="s">
        <v>857</v>
      </c>
      <c r="L5698" t="s">
        <v>31</v>
      </c>
      <c r="M5698">
        <f>'Venteo_compresores Centrifu_pla'!AP72</f>
        <v>0</v>
      </c>
      <c r="N5698">
        <f>IFERROR(IF(L5698="CO2",M5698,IF(L5698="CH4",M5698*Hoja1!$C$19,BASEDEDATOS!M5698*Hoja1!$C$20)),0)</f>
        <v>0</v>
      </c>
    </row>
    <row r="5699" spans="2:14" x14ac:dyDescent="0.75">
      <c r="B5699" t="s">
        <v>863</v>
      </c>
      <c r="C5699" t="str">
        <f>Hoja1!$C$31</f>
        <v>CRUDO</v>
      </c>
      <c r="D5699" t="s">
        <v>864</v>
      </c>
      <c r="E5699" t="s">
        <v>320</v>
      </c>
      <c r="F5699" t="s">
        <v>857</v>
      </c>
      <c r="L5699" t="s">
        <v>31</v>
      </c>
      <c r="M5699">
        <f>'Venteo_compresores Centrifu_pla'!AP73</f>
        <v>0</v>
      </c>
      <c r="N5699">
        <f>IFERROR(IF(L5699="CO2",M5699,IF(L5699="CH4",M5699*Hoja1!$C$19,BASEDEDATOS!M5699*Hoja1!$C$20)),0)</f>
        <v>0</v>
      </c>
    </row>
    <row r="5700" spans="2:14" x14ac:dyDescent="0.75">
      <c r="B5700" t="s">
        <v>863</v>
      </c>
      <c r="C5700" t="str">
        <f>Hoja1!$C$31</f>
        <v>CRUDO</v>
      </c>
      <c r="D5700" t="s">
        <v>864</v>
      </c>
      <c r="E5700" t="s">
        <v>320</v>
      </c>
      <c r="F5700" t="s">
        <v>857</v>
      </c>
      <c r="L5700" t="s">
        <v>31</v>
      </c>
      <c r="M5700">
        <f>'Venteo_compresores Centrifu_pla'!AP74</f>
        <v>0</v>
      </c>
      <c r="N5700">
        <f>IFERROR(IF(L5700="CO2",M5700,IF(L5700="CH4",M5700*Hoja1!$C$19,BASEDEDATOS!M5700*Hoja1!$C$20)),0)</f>
        <v>0</v>
      </c>
    </row>
    <row r="5701" spans="2:14" x14ac:dyDescent="0.75">
      <c r="B5701" t="s">
        <v>863</v>
      </c>
      <c r="C5701" t="str">
        <f>Hoja1!$C$31</f>
        <v>CRUDO</v>
      </c>
      <c r="D5701" t="s">
        <v>864</v>
      </c>
      <c r="E5701" t="s">
        <v>320</v>
      </c>
      <c r="F5701" t="s">
        <v>857</v>
      </c>
      <c r="L5701" t="s">
        <v>31</v>
      </c>
      <c r="M5701">
        <f>'Venteo_compresores Centrifu_pla'!AP75</f>
        <v>0</v>
      </c>
      <c r="N5701">
        <f>IFERROR(IF(L5701="CO2",M5701,IF(L5701="CH4",M5701*Hoja1!$C$19,BASEDEDATOS!M5701*Hoja1!$C$20)),0)</f>
        <v>0</v>
      </c>
    </row>
    <row r="5702" spans="2:14" x14ac:dyDescent="0.75">
      <c r="B5702" t="s">
        <v>863</v>
      </c>
      <c r="C5702" t="str">
        <f>Hoja1!$C$31</f>
        <v>CRUDO</v>
      </c>
      <c r="D5702" t="s">
        <v>864</v>
      </c>
      <c r="E5702" t="s">
        <v>320</v>
      </c>
      <c r="F5702" t="s">
        <v>857</v>
      </c>
      <c r="L5702" t="s">
        <v>31</v>
      </c>
      <c r="M5702">
        <f>'Venteo_compresores Centrifu_pla'!AP76</f>
        <v>0</v>
      </c>
      <c r="N5702">
        <f>IFERROR(IF(L5702="CO2",M5702,IF(L5702="CH4",M5702*Hoja1!$C$19,BASEDEDATOS!M5702*Hoja1!$C$20)),0)</f>
        <v>0</v>
      </c>
    </row>
    <row r="5703" spans="2:14" x14ac:dyDescent="0.75">
      <c r="B5703" t="s">
        <v>863</v>
      </c>
      <c r="C5703" t="str">
        <f>Hoja1!$C$31</f>
        <v>CRUDO</v>
      </c>
      <c r="D5703" t="s">
        <v>864</v>
      </c>
      <c r="E5703" t="s">
        <v>320</v>
      </c>
      <c r="F5703" t="s">
        <v>857</v>
      </c>
      <c r="L5703" t="s">
        <v>31</v>
      </c>
      <c r="M5703">
        <f>'Venteo_compresores Centrifu_pla'!AP77</f>
        <v>0</v>
      </c>
      <c r="N5703">
        <f>IFERROR(IF(L5703="CO2",M5703,IF(L5703="CH4",M5703*Hoja1!$C$19,BASEDEDATOS!M5703*Hoja1!$C$20)),0)</f>
        <v>0</v>
      </c>
    </row>
    <row r="5704" spans="2:14" x14ac:dyDescent="0.75">
      <c r="B5704" t="s">
        <v>863</v>
      </c>
      <c r="C5704" t="str">
        <f>Hoja1!$C$31</f>
        <v>CRUDO</v>
      </c>
      <c r="D5704" t="s">
        <v>864</v>
      </c>
      <c r="E5704" t="s">
        <v>320</v>
      </c>
      <c r="F5704" t="s">
        <v>857</v>
      </c>
      <c r="L5704" t="s">
        <v>31</v>
      </c>
      <c r="M5704">
        <f>'Venteo_compresores Centrifu_pla'!AP78</f>
        <v>0</v>
      </c>
      <c r="N5704">
        <f>IFERROR(IF(L5704="CO2",M5704,IF(L5704="CH4",M5704*Hoja1!$C$19,BASEDEDATOS!M5704*Hoja1!$C$20)),0)</f>
        <v>0</v>
      </c>
    </row>
    <row r="5705" spans="2:14" x14ac:dyDescent="0.75">
      <c r="B5705" t="s">
        <v>863</v>
      </c>
      <c r="C5705" t="str">
        <f>Hoja1!$C$31</f>
        <v>CRUDO</v>
      </c>
      <c r="D5705" t="s">
        <v>864</v>
      </c>
      <c r="E5705" t="s">
        <v>320</v>
      </c>
      <c r="F5705" t="s">
        <v>857</v>
      </c>
      <c r="L5705" t="s">
        <v>31</v>
      </c>
      <c r="M5705">
        <f>'Venteo_compresores Centrifu_pla'!AP79</f>
        <v>0</v>
      </c>
      <c r="N5705">
        <f>IFERROR(IF(L5705="CO2",M5705,IF(L5705="CH4",M5705*Hoja1!$C$19,BASEDEDATOS!M5705*Hoja1!$C$20)),0)</f>
        <v>0</v>
      </c>
    </row>
    <row r="5706" spans="2:14" x14ac:dyDescent="0.75">
      <c r="B5706" t="s">
        <v>863</v>
      </c>
      <c r="C5706" t="str">
        <f>Hoja1!$C$31</f>
        <v>CRUDO</v>
      </c>
      <c r="D5706" t="s">
        <v>864</v>
      </c>
      <c r="E5706" t="s">
        <v>320</v>
      </c>
      <c r="F5706" t="s">
        <v>857</v>
      </c>
      <c r="L5706" t="s">
        <v>31</v>
      </c>
      <c r="M5706">
        <f>'Venteo_compresores Centrifu_pla'!AP80</f>
        <v>0</v>
      </c>
      <c r="N5706">
        <f>IFERROR(IF(L5706="CO2",M5706,IF(L5706="CH4",M5706*Hoja1!$C$19,BASEDEDATOS!M5706*Hoja1!$C$20)),0)</f>
        <v>0</v>
      </c>
    </row>
    <row r="5707" spans="2:14" x14ac:dyDescent="0.75">
      <c r="B5707" t="s">
        <v>863</v>
      </c>
      <c r="C5707" t="str">
        <f>Hoja1!$C$31</f>
        <v>CRUDO</v>
      </c>
      <c r="D5707" t="s">
        <v>864</v>
      </c>
      <c r="E5707" t="s">
        <v>320</v>
      </c>
      <c r="F5707" t="s">
        <v>857</v>
      </c>
      <c r="L5707" t="s">
        <v>31</v>
      </c>
      <c r="M5707">
        <f>'Venteo_compresores Centrifu_pla'!AP81</f>
        <v>0</v>
      </c>
      <c r="N5707">
        <f>IFERROR(IF(L5707="CO2",M5707,IF(L5707="CH4",M5707*Hoja1!$C$19,BASEDEDATOS!M5707*Hoja1!$C$20)),0)</f>
        <v>0</v>
      </c>
    </row>
    <row r="5708" spans="2:14" x14ac:dyDescent="0.75">
      <c r="B5708" t="s">
        <v>863</v>
      </c>
      <c r="C5708" t="str">
        <f>Hoja1!$C$31</f>
        <v>CRUDO</v>
      </c>
      <c r="D5708" t="s">
        <v>864</v>
      </c>
      <c r="E5708" t="s">
        <v>320</v>
      </c>
      <c r="F5708" t="s">
        <v>857</v>
      </c>
      <c r="L5708" t="s">
        <v>31</v>
      </c>
      <c r="M5708">
        <f>'Venteo_compresores Centrifu_pla'!AP82</f>
        <v>0</v>
      </c>
      <c r="N5708">
        <f>IFERROR(IF(L5708="CO2",M5708,IF(L5708="CH4",M5708*Hoja1!$C$19,BASEDEDATOS!M5708*Hoja1!$C$20)),0)</f>
        <v>0</v>
      </c>
    </row>
    <row r="5709" spans="2:14" x14ac:dyDescent="0.75">
      <c r="B5709" t="s">
        <v>863</v>
      </c>
      <c r="C5709" t="str">
        <f>Hoja1!$C$31</f>
        <v>CRUDO</v>
      </c>
      <c r="D5709" t="s">
        <v>864</v>
      </c>
      <c r="E5709" t="s">
        <v>320</v>
      </c>
      <c r="F5709" t="s">
        <v>857</v>
      </c>
      <c r="L5709" t="s">
        <v>31</v>
      </c>
      <c r="M5709">
        <f>'Venteo_compresores Centrifu_pla'!AP83</f>
        <v>0</v>
      </c>
      <c r="N5709">
        <f>IFERROR(IF(L5709="CO2",M5709,IF(L5709="CH4",M5709*Hoja1!$C$19,BASEDEDATOS!M5709*Hoja1!$C$20)),0)</f>
        <v>0</v>
      </c>
    </row>
    <row r="5710" spans="2:14" x14ac:dyDescent="0.75">
      <c r="B5710" t="s">
        <v>863</v>
      </c>
      <c r="C5710" t="str">
        <f>Hoja1!$C$31</f>
        <v>CRUDO</v>
      </c>
      <c r="D5710" t="s">
        <v>864</v>
      </c>
      <c r="E5710" t="s">
        <v>320</v>
      </c>
      <c r="F5710" t="s">
        <v>857</v>
      </c>
      <c r="L5710" t="s">
        <v>31</v>
      </c>
      <c r="M5710">
        <f>'Venteo_compresores Centrifu_pla'!AP84</f>
        <v>0</v>
      </c>
      <c r="N5710">
        <f>IFERROR(IF(L5710="CO2",M5710,IF(L5710="CH4",M5710*Hoja1!$C$19,BASEDEDATOS!M5710*Hoja1!$C$20)),0)</f>
        <v>0</v>
      </c>
    </row>
    <row r="5711" spans="2:14" x14ac:dyDescent="0.75">
      <c r="B5711" t="s">
        <v>863</v>
      </c>
      <c r="C5711" t="str">
        <f>Hoja1!$C$31</f>
        <v>CRUDO</v>
      </c>
      <c r="D5711" t="s">
        <v>864</v>
      </c>
      <c r="E5711" t="s">
        <v>320</v>
      </c>
      <c r="F5711" t="s">
        <v>857</v>
      </c>
      <c r="L5711" t="s">
        <v>31</v>
      </c>
      <c r="M5711">
        <f>'Venteo_compresores Centrifu_pla'!AP85</f>
        <v>0</v>
      </c>
      <c r="N5711">
        <f>IFERROR(IF(L5711="CO2",M5711,IF(L5711="CH4",M5711*Hoja1!$C$19,BASEDEDATOS!M5711*Hoja1!$C$20)),0)</f>
        <v>0</v>
      </c>
    </row>
    <row r="5712" spans="2:14" x14ac:dyDescent="0.75">
      <c r="B5712" t="s">
        <v>863</v>
      </c>
      <c r="C5712" t="str">
        <f>Hoja1!$C$31</f>
        <v>CRUDO</v>
      </c>
      <c r="D5712" t="s">
        <v>864</v>
      </c>
      <c r="E5712" t="s">
        <v>320</v>
      </c>
      <c r="F5712" t="s">
        <v>857</v>
      </c>
      <c r="L5712" t="s">
        <v>31</v>
      </c>
      <c r="M5712">
        <f>'Venteo_compresores Centrifu_pla'!AP86</f>
        <v>0</v>
      </c>
      <c r="N5712">
        <f>IFERROR(IF(L5712="CO2",M5712,IF(L5712="CH4",M5712*Hoja1!$C$19,BASEDEDATOS!M5712*Hoja1!$C$20)),0)</f>
        <v>0</v>
      </c>
    </row>
    <row r="5713" spans="2:14" x14ac:dyDescent="0.75">
      <c r="B5713" t="s">
        <v>863</v>
      </c>
      <c r="C5713" t="str">
        <f>Hoja1!$C$31</f>
        <v>CRUDO</v>
      </c>
      <c r="D5713" t="s">
        <v>864</v>
      </c>
      <c r="E5713" t="s">
        <v>320</v>
      </c>
      <c r="F5713" t="s">
        <v>857</v>
      </c>
      <c r="L5713" t="s">
        <v>31</v>
      </c>
      <c r="M5713">
        <f>'Venteo_compresores Centrifu_pla'!AP87</f>
        <v>0</v>
      </c>
      <c r="N5713">
        <f>IFERROR(IF(L5713="CO2",M5713,IF(L5713="CH4",M5713*Hoja1!$C$19,BASEDEDATOS!M5713*Hoja1!$C$20)),0)</f>
        <v>0</v>
      </c>
    </row>
    <row r="5714" spans="2:14" x14ac:dyDescent="0.75">
      <c r="B5714" t="s">
        <v>863</v>
      </c>
      <c r="C5714" t="str">
        <f>Hoja1!$C$31</f>
        <v>CRUDO</v>
      </c>
      <c r="D5714" t="s">
        <v>864</v>
      </c>
      <c r="E5714" t="s">
        <v>320</v>
      </c>
      <c r="F5714" t="s">
        <v>857</v>
      </c>
      <c r="L5714" t="s">
        <v>31</v>
      </c>
      <c r="M5714">
        <f>'Venteo_compresores Centrifu_pla'!AP88</f>
        <v>0</v>
      </c>
      <c r="N5714">
        <f>IFERROR(IF(L5714="CO2",M5714,IF(L5714="CH4",M5714*Hoja1!$C$19,BASEDEDATOS!M5714*Hoja1!$C$20)),0)</f>
        <v>0</v>
      </c>
    </row>
    <row r="5715" spans="2:14" x14ac:dyDescent="0.75">
      <c r="B5715" t="s">
        <v>863</v>
      </c>
      <c r="C5715" t="str">
        <f>Hoja1!$C$31</f>
        <v>CRUDO</v>
      </c>
      <c r="D5715" t="s">
        <v>864</v>
      </c>
      <c r="E5715" t="s">
        <v>320</v>
      </c>
      <c r="F5715" t="s">
        <v>857</v>
      </c>
      <c r="L5715" t="s">
        <v>31</v>
      </c>
      <c r="M5715">
        <f>'Venteo_compresores Centrifu_pla'!AP89</f>
        <v>0</v>
      </c>
      <c r="N5715">
        <f>IFERROR(IF(L5715="CO2",M5715,IF(L5715="CH4",M5715*Hoja1!$C$19,BASEDEDATOS!M5715*Hoja1!$C$20)),0)</f>
        <v>0</v>
      </c>
    </row>
    <row r="5716" spans="2:14" x14ac:dyDescent="0.75">
      <c r="B5716" t="s">
        <v>863</v>
      </c>
      <c r="C5716" t="str">
        <f>Hoja1!$C$31</f>
        <v>CRUDO</v>
      </c>
      <c r="D5716" t="s">
        <v>864</v>
      </c>
      <c r="E5716" t="s">
        <v>320</v>
      </c>
      <c r="F5716" t="s">
        <v>857</v>
      </c>
      <c r="L5716" t="s">
        <v>31</v>
      </c>
      <c r="M5716">
        <f>'Venteo_compresores Centrifu_pla'!AP90</f>
        <v>0</v>
      </c>
      <c r="N5716">
        <f>IFERROR(IF(L5716="CO2",M5716,IF(L5716="CH4",M5716*Hoja1!$C$19,BASEDEDATOS!M5716*Hoja1!$C$20)),0)</f>
        <v>0</v>
      </c>
    </row>
    <row r="5717" spans="2:14" x14ac:dyDescent="0.75">
      <c r="B5717" t="s">
        <v>863</v>
      </c>
      <c r="C5717" t="str">
        <f>Hoja1!$C$31</f>
        <v>CRUDO</v>
      </c>
      <c r="D5717" t="s">
        <v>864</v>
      </c>
      <c r="E5717" t="s">
        <v>320</v>
      </c>
      <c r="F5717" t="s">
        <v>857</v>
      </c>
      <c r="L5717" t="s">
        <v>31</v>
      </c>
      <c r="M5717">
        <f>'Venteo_compresores Centrifu_pla'!AP91</f>
        <v>0</v>
      </c>
      <c r="N5717">
        <f>IFERROR(IF(L5717="CO2",M5717,IF(L5717="CH4",M5717*Hoja1!$C$19,BASEDEDATOS!M5717*Hoja1!$C$20)),0)</f>
        <v>0</v>
      </c>
    </row>
    <row r="5718" spans="2:14" x14ac:dyDescent="0.75">
      <c r="B5718" t="s">
        <v>863</v>
      </c>
      <c r="C5718" t="str">
        <f>Hoja1!$C$31</f>
        <v>CRUDO</v>
      </c>
      <c r="D5718" t="s">
        <v>864</v>
      </c>
      <c r="E5718" t="s">
        <v>320</v>
      </c>
      <c r="F5718" t="s">
        <v>857</v>
      </c>
      <c r="L5718" t="s">
        <v>31</v>
      </c>
      <c r="M5718">
        <f>'Venteo_compresores Centrifu_pla'!AP92</f>
        <v>0</v>
      </c>
      <c r="N5718">
        <f>IFERROR(IF(L5718="CO2",M5718,IF(L5718="CH4",M5718*Hoja1!$C$19,BASEDEDATOS!M5718*Hoja1!$C$20)),0)</f>
        <v>0</v>
      </c>
    </row>
    <row r="5719" spans="2:14" x14ac:dyDescent="0.75">
      <c r="B5719" t="s">
        <v>863</v>
      </c>
      <c r="C5719" t="str">
        <f>Hoja1!$C$31</f>
        <v>CRUDO</v>
      </c>
      <c r="D5719" t="s">
        <v>864</v>
      </c>
      <c r="E5719" t="s">
        <v>320</v>
      </c>
      <c r="F5719" t="s">
        <v>857</v>
      </c>
      <c r="L5719" t="s">
        <v>31</v>
      </c>
      <c r="M5719">
        <f>'Venteo_compresores Centrifu_pla'!AP93</f>
        <v>0</v>
      </c>
      <c r="N5719">
        <f>IFERROR(IF(L5719="CO2",M5719,IF(L5719="CH4",M5719*Hoja1!$C$19,BASEDEDATOS!M5719*Hoja1!$C$20)),0)</f>
        <v>0</v>
      </c>
    </row>
    <row r="5720" spans="2:14" x14ac:dyDescent="0.75">
      <c r="B5720" t="s">
        <v>863</v>
      </c>
      <c r="C5720" t="str">
        <f>Hoja1!$C$31</f>
        <v>CRUDO</v>
      </c>
      <c r="D5720" t="s">
        <v>864</v>
      </c>
      <c r="E5720" t="s">
        <v>320</v>
      </c>
      <c r="F5720" t="s">
        <v>857</v>
      </c>
      <c r="L5720" t="s">
        <v>31</v>
      </c>
      <c r="M5720">
        <f>'Venteo_compresores Centrifu_pla'!AP94</f>
        <v>0</v>
      </c>
      <c r="N5720">
        <f>IFERROR(IF(L5720="CO2",M5720,IF(L5720="CH4",M5720*Hoja1!$C$19,BASEDEDATOS!M5720*Hoja1!$C$20)),0)</f>
        <v>0</v>
      </c>
    </row>
    <row r="5721" spans="2:14" x14ac:dyDescent="0.75">
      <c r="B5721" t="s">
        <v>863</v>
      </c>
      <c r="C5721" t="str">
        <f>Hoja1!$C$31</f>
        <v>CRUDO</v>
      </c>
      <c r="D5721" t="s">
        <v>864</v>
      </c>
      <c r="E5721" t="s">
        <v>320</v>
      </c>
      <c r="F5721" t="s">
        <v>857</v>
      </c>
      <c r="L5721" t="s">
        <v>31</v>
      </c>
      <c r="M5721">
        <f>'Venteo_compresores Centrifu_pla'!AP95</f>
        <v>0</v>
      </c>
      <c r="N5721">
        <f>IFERROR(IF(L5721="CO2",M5721,IF(L5721="CH4",M5721*Hoja1!$C$19,BASEDEDATOS!M5721*Hoja1!$C$20)),0)</f>
        <v>0</v>
      </c>
    </row>
    <row r="5722" spans="2:14" x14ac:dyDescent="0.75">
      <c r="B5722" t="s">
        <v>863</v>
      </c>
      <c r="C5722" t="str">
        <f>Hoja1!$C$31</f>
        <v>CRUDO</v>
      </c>
      <c r="D5722" t="s">
        <v>864</v>
      </c>
      <c r="E5722" t="s">
        <v>320</v>
      </c>
      <c r="F5722" t="s">
        <v>857</v>
      </c>
      <c r="L5722" t="s">
        <v>31</v>
      </c>
      <c r="M5722">
        <f>'Venteo_compresores Centrifu_pla'!AP96</f>
        <v>0</v>
      </c>
      <c r="N5722">
        <f>IFERROR(IF(L5722="CO2",M5722,IF(L5722="CH4",M5722*Hoja1!$C$19,BASEDEDATOS!M5722*Hoja1!$C$20)),0)</f>
        <v>0</v>
      </c>
    </row>
    <row r="5723" spans="2:14" x14ac:dyDescent="0.75">
      <c r="B5723" t="s">
        <v>863</v>
      </c>
      <c r="C5723" t="str">
        <f>Hoja1!$C$31</f>
        <v>CRUDO</v>
      </c>
      <c r="D5723" t="s">
        <v>864</v>
      </c>
      <c r="E5723" t="s">
        <v>320</v>
      </c>
      <c r="F5723" t="s">
        <v>857</v>
      </c>
      <c r="L5723" t="s">
        <v>31</v>
      </c>
      <c r="M5723">
        <f>'Venteo_compresores Centrifu_pla'!AP97</f>
        <v>0</v>
      </c>
      <c r="N5723">
        <f>IFERROR(IF(L5723="CO2",M5723,IF(L5723="CH4",M5723*Hoja1!$C$19,BASEDEDATOS!M5723*Hoja1!$C$20)),0)</f>
        <v>0</v>
      </c>
    </row>
    <row r="5724" spans="2:14" x14ac:dyDescent="0.75">
      <c r="B5724" t="s">
        <v>863</v>
      </c>
      <c r="C5724" t="str">
        <f>Hoja1!$C$31</f>
        <v>CRUDO</v>
      </c>
      <c r="D5724" t="s">
        <v>864</v>
      </c>
      <c r="E5724" t="s">
        <v>320</v>
      </c>
      <c r="F5724" t="s">
        <v>857</v>
      </c>
      <c r="L5724" t="s">
        <v>31</v>
      </c>
      <c r="M5724">
        <f>'Venteo_compresores Centrifu_pla'!AP98</f>
        <v>0</v>
      </c>
      <c r="N5724">
        <f>IFERROR(IF(L5724="CO2",M5724,IF(L5724="CH4",M5724*Hoja1!$C$19,BASEDEDATOS!M5724*Hoja1!$C$20)),0)</f>
        <v>0</v>
      </c>
    </row>
    <row r="5725" spans="2:14" x14ac:dyDescent="0.75">
      <c r="B5725" t="s">
        <v>863</v>
      </c>
      <c r="C5725" t="str">
        <f>Hoja1!$C$31</f>
        <v>CRUDO</v>
      </c>
      <c r="D5725" t="s">
        <v>864</v>
      </c>
      <c r="E5725" t="s">
        <v>320</v>
      </c>
      <c r="F5725" t="s">
        <v>857</v>
      </c>
      <c r="L5725" t="s">
        <v>31</v>
      </c>
      <c r="M5725">
        <f>'Venteo_compresores Centrifu_pla'!AP99</f>
        <v>0</v>
      </c>
      <c r="N5725">
        <f>IFERROR(IF(L5725="CO2",M5725,IF(L5725="CH4",M5725*Hoja1!$C$19,BASEDEDATOS!M5725*Hoja1!$C$20)),0)</f>
        <v>0</v>
      </c>
    </row>
    <row r="5726" spans="2:14" x14ac:dyDescent="0.75">
      <c r="B5726" t="s">
        <v>863</v>
      </c>
      <c r="C5726" t="str">
        <f>Hoja1!$C$31</f>
        <v>CRUDO</v>
      </c>
      <c r="D5726" t="s">
        <v>864</v>
      </c>
      <c r="E5726" t="s">
        <v>320</v>
      </c>
      <c r="F5726" t="s">
        <v>857</v>
      </c>
      <c r="L5726" t="s">
        <v>31</v>
      </c>
      <c r="M5726">
        <f>'Venteo_compresores Centrifu_pla'!AP100</f>
        <v>0</v>
      </c>
      <c r="N5726">
        <f>IFERROR(IF(L5726="CO2",M5726,IF(L5726="CH4",M5726*Hoja1!$C$19,BASEDEDATOS!M5726*Hoja1!$C$20)),0)</f>
        <v>0</v>
      </c>
    </row>
    <row r="5727" spans="2:14" x14ac:dyDescent="0.75">
      <c r="B5727" t="s">
        <v>863</v>
      </c>
      <c r="C5727" t="str">
        <f>Hoja1!$C$31</f>
        <v>CRUDO</v>
      </c>
      <c r="D5727" t="s">
        <v>864</v>
      </c>
      <c r="E5727" t="s">
        <v>320</v>
      </c>
      <c r="F5727" t="s">
        <v>857</v>
      </c>
      <c r="L5727" t="s">
        <v>31</v>
      </c>
      <c r="M5727">
        <f>'Venteo_compresores Centrifu_pla'!AP101</f>
        <v>0</v>
      </c>
      <c r="N5727">
        <f>IFERROR(IF(L5727="CO2",M5727,IF(L5727="CH4",M5727*Hoja1!$C$19,BASEDEDATOS!M5727*Hoja1!$C$20)),0)</f>
        <v>0</v>
      </c>
    </row>
    <row r="5728" spans="2:14" x14ac:dyDescent="0.75">
      <c r="B5728" t="s">
        <v>863</v>
      </c>
      <c r="C5728" t="str">
        <f>Hoja1!$C$31</f>
        <v>CRUDO</v>
      </c>
      <c r="D5728" t="s">
        <v>864</v>
      </c>
      <c r="E5728" t="s">
        <v>320</v>
      </c>
      <c r="F5728" t="s">
        <v>857</v>
      </c>
      <c r="L5728" t="s">
        <v>31</v>
      </c>
      <c r="M5728">
        <f>'Venteo_compresores Centrifu_pla'!AP102</f>
        <v>0</v>
      </c>
      <c r="N5728">
        <f>IFERROR(IF(L5728="CO2",M5728,IF(L5728="CH4",M5728*Hoja1!$C$19,BASEDEDATOS!M5728*Hoja1!$C$20)),0)</f>
        <v>0</v>
      </c>
    </row>
    <row r="5729" spans="2:14" x14ac:dyDescent="0.75">
      <c r="B5729" t="s">
        <v>863</v>
      </c>
      <c r="C5729" t="str">
        <f>Hoja1!$C$31</f>
        <v>CRUDO</v>
      </c>
      <c r="D5729" t="s">
        <v>864</v>
      </c>
      <c r="E5729" t="s">
        <v>320</v>
      </c>
      <c r="F5729" t="s">
        <v>857</v>
      </c>
      <c r="L5729" t="s">
        <v>31</v>
      </c>
      <c r="M5729">
        <f>'Venteo_compresores Centrifu_pla'!AP103</f>
        <v>0</v>
      </c>
      <c r="N5729">
        <f>IFERROR(IF(L5729="CO2",M5729,IF(L5729="CH4",M5729*Hoja1!$C$19,BASEDEDATOS!M5729*Hoja1!$C$20)),0)</f>
        <v>0</v>
      </c>
    </row>
    <row r="5730" spans="2:14" x14ac:dyDescent="0.75">
      <c r="B5730" t="s">
        <v>863</v>
      </c>
      <c r="C5730" t="str">
        <f>Hoja1!$C$31</f>
        <v>CRUDO</v>
      </c>
      <c r="D5730" t="s">
        <v>864</v>
      </c>
      <c r="E5730" t="s">
        <v>320</v>
      </c>
      <c r="F5730" t="s">
        <v>857</v>
      </c>
      <c r="L5730" t="s">
        <v>31</v>
      </c>
      <c r="M5730">
        <f>'Venteo_compresores Centrifu_pla'!AP104</f>
        <v>0</v>
      </c>
      <c r="N5730">
        <f>IFERROR(IF(L5730="CO2",M5730,IF(L5730="CH4",M5730*Hoja1!$C$19,BASEDEDATOS!M5730*Hoja1!$C$20)),0)</f>
        <v>0</v>
      </c>
    </row>
    <row r="5731" spans="2:14" x14ac:dyDescent="0.75">
      <c r="B5731" t="s">
        <v>863</v>
      </c>
      <c r="C5731" t="str">
        <f>Hoja1!$C$31</f>
        <v>CRUDO</v>
      </c>
      <c r="D5731" t="s">
        <v>864</v>
      </c>
      <c r="E5731" t="s">
        <v>320</v>
      </c>
      <c r="F5731" t="s">
        <v>857</v>
      </c>
      <c r="L5731" t="s">
        <v>31</v>
      </c>
      <c r="M5731">
        <f>'Venteo_compresores Centrifu_pla'!AP105</f>
        <v>0</v>
      </c>
      <c r="N5731">
        <f>IFERROR(IF(L5731="CO2",M5731,IF(L5731="CH4",M5731*Hoja1!$C$19,BASEDEDATOS!M5731*Hoja1!$C$20)),0)</f>
        <v>0</v>
      </c>
    </row>
    <row r="5732" spans="2:14" x14ac:dyDescent="0.75">
      <c r="B5732" t="s">
        <v>863</v>
      </c>
      <c r="C5732" t="str">
        <f>Hoja1!$C$31</f>
        <v>CRUDO</v>
      </c>
      <c r="D5732" t="s">
        <v>864</v>
      </c>
      <c r="E5732" t="s">
        <v>320</v>
      </c>
      <c r="F5732" t="s">
        <v>857</v>
      </c>
      <c r="L5732" t="s">
        <v>31</v>
      </c>
      <c r="M5732">
        <f>'Venteo_compresores Centrifu_pla'!AP106</f>
        <v>0</v>
      </c>
      <c r="N5732">
        <f>IFERROR(IF(L5732="CO2",M5732,IF(L5732="CH4",M5732*Hoja1!$C$19,BASEDEDATOS!M5732*Hoja1!$C$20)),0)</f>
        <v>0</v>
      </c>
    </row>
    <row r="5733" spans="2:14" x14ac:dyDescent="0.75">
      <c r="B5733" t="s">
        <v>863</v>
      </c>
      <c r="C5733" t="str">
        <f>Hoja1!$C$31</f>
        <v>CRUDO</v>
      </c>
      <c r="D5733" t="s">
        <v>864</v>
      </c>
      <c r="E5733" t="s">
        <v>320</v>
      </c>
      <c r="F5733" t="s">
        <v>857</v>
      </c>
      <c r="L5733" t="s">
        <v>31</v>
      </c>
      <c r="M5733">
        <f>'Venteo_compresores Centrifu_pla'!AP107</f>
        <v>0</v>
      </c>
      <c r="N5733">
        <f>IFERROR(IF(L5733="CO2",M5733,IF(L5733="CH4",M5733*Hoja1!$C$19,BASEDEDATOS!M5733*Hoja1!$C$20)),0)</f>
        <v>0</v>
      </c>
    </row>
    <row r="5734" spans="2:14" x14ac:dyDescent="0.75">
      <c r="B5734" t="s">
        <v>863</v>
      </c>
      <c r="C5734" t="str">
        <f>Hoja1!$C$31</f>
        <v>CRUDO</v>
      </c>
      <c r="D5734" t="s">
        <v>864</v>
      </c>
      <c r="E5734" t="s">
        <v>320</v>
      </c>
      <c r="F5734" t="s">
        <v>857</v>
      </c>
      <c r="L5734" t="s">
        <v>31</v>
      </c>
      <c r="M5734">
        <f>'Venteo_compresores Centrifu_pla'!AP108</f>
        <v>0</v>
      </c>
      <c r="N5734">
        <f>IFERROR(IF(L5734="CO2",M5734,IF(L5734="CH4",M5734*Hoja1!$C$19,BASEDEDATOS!M5734*Hoja1!$C$20)),0)</f>
        <v>0</v>
      </c>
    </row>
    <row r="5735" spans="2:14" x14ac:dyDescent="0.75">
      <c r="B5735" t="s">
        <v>863</v>
      </c>
      <c r="C5735" t="str">
        <f>Hoja1!$C$31</f>
        <v>CRUDO</v>
      </c>
      <c r="D5735" t="s">
        <v>864</v>
      </c>
      <c r="E5735" t="s">
        <v>320</v>
      </c>
      <c r="F5735" t="s">
        <v>857</v>
      </c>
      <c r="L5735" t="s">
        <v>31</v>
      </c>
      <c r="M5735">
        <f>'Venteo_compresores Centrifu_pla'!AP109</f>
        <v>0</v>
      </c>
      <c r="N5735">
        <f>IFERROR(IF(L5735="CO2",M5735,IF(L5735="CH4",M5735*Hoja1!$C$19,BASEDEDATOS!M5735*Hoja1!$C$20)),0)</f>
        <v>0</v>
      </c>
    </row>
    <row r="5736" spans="2:14" x14ac:dyDescent="0.75">
      <c r="B5736" t="s">
        <v>863</v>
      </c>
      <c r="C5736" t="str">
        <f>Hoja1!$C$31</f>
        <v>CRUDO</v>
      </c>
      <c r="D5736" t="s">
        <v>864</v>
      </c>
      <c r="E5736" t="s">
        <v>320</v>
      </c>
      <c r="F5736" t="s">
        <v>857</v>
      </c>
      <c r="L5736" t="s">
        <v>31</v>
      </c>
      <c r="M5736">
        <f>'Venteo_compresores Centrifu_pla'!AP110</f>
        <v>0</v>
      </c>
      <c r="N5736">
        <f>IFERROR(IF(L5736="CO2",M5736,IF(L5736="CH4",M5736*Hoja1!$C$19,BASEDEDATOS!M5736*Hoja1!$C$20)),0)</f>
        <v>0</v>
      </c>
    </row>
    <row r="5737" spans="2:14" x14ac:dyDescent="0.75">
      <c r="B5737" t="s">
        <v>863</v>
      </c>
      <c r="C5737" t="str">
        <f>Hoja1!$C$31</f>
        <v>CRUDO</v>
      </c>
      <c r="D5737" t="s">
        <v>864</v>
      </c>
      <c r="E5737" t="s">
        <v>320</v>
      </c>
      <c r="F5737" t="s">
        <v>857</v>
      </c>
      <c r="L5737" t="s">
        <v>31</v>
      </c>
      <c r="M5737">
        <f>'Venteo_compresores Centrifu_pla'!AP111</f>
        <v>0</v>
      </c>
      <c r="N5737">
        <f>IFERROR(IF(L5737="CO2",M5737,IF(L5737="CH4",M5737*Hoja1!$C$19,BASEDEDATOS!M5737*Hoja1!$C$20)),0)</f>
        <v>0</v>
      </c>
    </row>
    <row r="5738" spans="2:14" x14ac:dyDescent="0.75">
      <c r="B5738" t="s">
        <v>863</v>
      </c>
      <c r="C5738" t="str">
        <f>Hoja1!$C$31</f>
        <v>CRUDO</v>
      </c>
      <c r="D5738" t="s">
        <v>864</v>
      </c>
      <c r="E5738" t="s">
        <v>320</v>
      </c>
      <c r="F5738" t="s">
        <v>857</v>
      </c>
      <c r="L5738" t="s">
        <v>31</v>
      </c>
      <c r="M5738">
        <f>'Venteo_compresores Centrifu_pla'!AP112</f>
        <v>0</v>
      </c>
      <c r="N5738">
        <f>IFERROR(IF(L5738="CO2",M5738,IF(L5738="CH4",M5738*Hoja1!$C$19,BASEDEDATOS!M5738*Hoja1!$C$20)),0)</f>
        <v>0</v>
      </c>
    </row>
    <row r="5739" spans="2:14" x14ac:dyDescent="0.75">
      <c r="B5739" t="s">
        <v>863</v>
      </c>
      <c r="C5739" t="str">
        <f>Hoja1!$C$31</f>
        <v>CRUDO</v>
      </c>
      <c r="D5739" t="s">
        <v>864</v>
      </c>
      <c r="E5739" t="s">
        <v>320</v>
      </c>
      <c r="F5739" t="s">
        <v>857</v>
      </c>
      <c r="L5739" t="s">
        <v>31</v>
      </c>
      <c r="M5739">
        <f>'Venteo_compresores Centrifu_pla'!AP113</f>
        <v>0</v>
      </c>
      <c r="N5739">
        <f>IFERROR(IF(L5739="CO2",M5739,IF(L5739="CH4",M5739*Hoja1!$C$19,BASEDEDATOS!M5739*Hoja1!$C$20)),0)</f>
        <v>0</v>
      </c>
    </row>
    <row r="5740" spans="2:14" x14ac:dyDescent="0.75">
      <c r="B5740" t="s">
        <v>863</v>
      </c>
      <c r="C5740" t="str">
        <f>Hoja1!$C$31</f>
        <v>CRUDO</v>
      </c>
      <c r="D5740" t="s">
        <v>864</v>
      </c>
      <c r="E5740" t="s">
        <v>320</v>
      </c>
      <c r="F5740" t="s">
        <v>857</v>
      </c>
      <c r="L5740" t="s">
        <v>31</v>
      </c>
      <c r="M5740">
        <f>'Venteo_compresores Centrifu_pla'!AP114</f>
        <v>0</v>
      </c>
      <c r="N5740">
        <f>IFERROR(IF(L5740="CO2",M5740,IF(L5740="CH4",M5740*Hoja1!$C$19,BASEDEDATOS!M5740*Hoja1!$C$20)),0)</f>
        <v>0</v>
      </c>
    </row>
    <row r="5741" spans="2:14" x14ac:dyDescent="0.75">
      <c r="B5741" t="s">
        <v>863</v>
      </c>
      <c r="C5741" t="str">
        <f>Hoja1!$C$31</f>
        <v>CRUDO</v>
      </c>
      <c r="D5741" t="s">
        <v>864</v>
      </c>
      <c r="E5741" t="s">
        <v>320</v>
      </c>
      <c r="F5741" t="s">
        <v>857</v>
      </c>
      <c r="L5741" t="s">
        <v>31</v>
      </c>
      <c r="M5741">
        <f>'Venteo_compresores Centrifu_pla'!AP115</f>
        <v>0</v>
      </c>
      <c r="N5741">
        <f>IFERROR(IF(L5741="CO2",M5741,IF(L5741="CH4",M5741*Hoja1!$C$19,BASEDEDATOS!M5741*Hoja1!$C$20)),0)</f>
        <v>0</v>
      </c>
    </row>
    <row r="5742" spans="2:14" x14ac:dyDescent="0.75">
      <c r="B5742" t="s">
        <v>863</v>
      </c>
      <c r="C5742" t="str">
        <f>Hoja1!$C$31</f>
        <v>CRUDO</v>
      </c>
      <c r="D5742" t="s">
        <v>864</v>
      </c>
      <c r="E5742" t="s">
        <v>320</v>
      </c>
      <c r="F5742" t="s">
        <v>857</v>
      </c>
      <c r="L5742" t="s">
        <v>31</v>
      </c>
      <c r="M5742">
        <f>'Venteo_compresores Centrifu_pla'!AP116</f>
        <v>0</v>
      </c>
      <c r="N5742">
        <f>IFERROR(IF(L5742="CO2",M5742,IF(L5742="CH4",M5742*Hoja1!$C$19,BASEDEDATOS!M5742*Hoja1!$C$20)),0)</f>
        <v>0</v>
      </c>
    </row>
    <row r="5743" spans="2:14" x14ac:dyDescent="0.75">
      <c r="B5743" t="s">
        <v>863</v>
      </c>
      <c r="C5743" t="str">
        <f>Hoja1!$C$31</f>
        <v>CRUDO</v>
      </c>
      <c r="D5743" t="s">
        <v>864</v>
      </c>
      <c r="E5743" t="s">
        <v>320</v>
      </c>
      <c r="F5743" t="s">
        <v>857</v>
      </c>
      <c r="L5743" t="s">
        <v>31</v>
      </c>
      <c r="M5743">
        <f>'Venteo_compresores Centrifu_pla'!AP117</f>
        <v>0</v>
      </c>
      <c r="N5743">
        <f>IFERROR(IF(L5743="CO2",M5743,IF(L5743="CH4",M5743*Hoja1!$C$19,BASEDEDATOS!M5743*Hoja1!$C$20)),0)</f>
        <v>0</v>
      </c>
    </row>
    <row r="5744" spans="2:14" x14ac:dyDescent="0.75">
      <c r="B5744" t="s">
        <v>863</v>
      </c>
      <c r="C5744" t="str">
        <f>Hoja1!$C$31</f>
        <v>CRUDO</v>
      </c>
      <c r="D5744" t="s">
        <v>864</v>
      </c>
      <c r="E5744" t="s">
        <v>320</v>
      </c>
      <c r="F5744" t="s">
        <v>857</v>
      </c>
      <c r="L5744" t="s">
        <v>31</v>
      </c>
      <c r="M5744">
        <f>'Venteo_compresores Centrifu_pla'!AP118</f>
        <v>0</v>
      </c>
      <c r="N5744">
        <f>IFERROR(IF(L5744="CO2",M5744,IF(L5744="CH4",M5744*Hoja1!$C$19,BASEDEDATOS!M5744*Hoja1!$C$20)),0)</f>
        <v>0</v>
      </c>
    </row>
    <row r="5745" spans="2:14" x14ac:dyDescent="0.75">
      <c r="B5745" t="s">
        <v>863</v>
      </c>
      <c r="C5745" t="str">
        <f>Hoja1!$C$31</f>
        <v>CRUDO</v>
      </c>
      <c r="D5745" t="s">
        <v>864</v>
      </c>
      <c r="E5745" t="s">
        <v>320</v>
      </c>
      <c r="F5745" t="s">
        <v>857</v>
      </c>
      <c r="L5745" t="s">
        <v>31</v>
      </c>
      <c r="M5745">
        <f>'Venteo_compresores Centrifu_pla'!AP119</f>
        <v>0</v>
      </c>
      <c r="N5745">
        <f>IFERROR(IF(L5745="CO2",M5745,IF(L5745="CH4",M5745*Hoja1!$C$19,BASEDEDATOS!M5745*Hoja1!$C$20)),0)</f>
        <v>0</v>
      </c>
    </row>
    <row r="5746" spans="2:14" x14ac:dyDescent="0.75">
      <c r="B5746" t="s">
        <v>863</v>
      </c>
      <c r="C5746" t="str">
        <f>Hoja1!$C$31</f>
        <v>CRUDO</v>
      </c>
      <c r="D5746" t="s">
        <v>864</v>
      </c>
      <c r="E5746" t="s">
        <v>320</v>
      </c>
      <c r="F5746" t="s">
        <v>857</v>
      </c>
      <c r="L5746" t="s">
        <v>31</v>
      </c>
      <c r="M5746">
        <f>'Venteo_compresores Centrifu_pla'!AP120</f>
        <v>0</v>
      </c>
      <c r="N5746">
        <f>IFERROR(IF(L5746="CO2",M5746,IF(L5746="CH4",M5746*Hoja1!$C$19,BASEDEDATOS!M5746*Hoja1!$C$20)),0)</f>
        <v>0</v>
      </c>
    </row>
    <row r="5747" spans="2:14" x14ac:dyDescent="0.75">
      <c r="B5747" t="s">
        <v>863</v>
      </c>
      <c r="C5747" t="str">
        <f>Hoja1!$C$31</f>
        <v>CRUDO</v>
      </c>
      <c r="D5747" t="s">
        <v>864</v>
      </c>
      <c r="E5747" t="s">
        <v>320</v>
      </c>
      <c r="F5747" t="s">
        <v>857</v>
      </c>
      <c r="L5747" t="s">
        <v>31</v>
      </c>
      <c r="M5747">
        <f>'Venteo_compresores Centrifu_pla'!AP121</f>
        <v>0</v>
      </c>
      <c r="N5747">
        <f>IFERROR(IF(L5747="CO2",M5747,IF(L5747="CH4",M5747*Hoja1!$C$19,BASEDEDATOS!M5747*Hoja1!$C$20)),0)</f>
        <v>0</v>
      </c>
    </row>
    <row r="5748" spans="2:14" x14ac:dyDescent="0.75">
      <c r="B5748" t="s">
        <v>863</v>
      </c>
      <c r="C5748" t="str">
        <f>Hoja1!$C$31</f>
        <v>CRUDO</v>
      </c>
      <c r="D5748" t="s">
        <v>864</v>
      </c>
      <c r="E5748" t="s">
        <v>320</v>
      </c>
      <c r="F5748" t="s">
        <v>857</v>
      </c>
      <c r="L5748" t="s">
        <v>31</v>
      </c>
      <c r="M5748">
        <f>'Venteo_compresores Centrifu_pla'!AP122</f>
        <v>0</v>
      </c>
      <c r="N5748">
        <f>IFERROR(IF(L5748="CO2",M5748,IF(L5748="CH4",M5748*Hoja1!$C$19,BASEDEDATOS!M5748*Hoja1!$C$20)),0)</f>
        <v>0</v>
      </c>
    </row>
    <row r="5749" spans="2:14" x14ac:dyDescent="0.75">
      <c r="B5749" t="s">
        <v>863</v>
      </c>
      <c r="C5749" t="str">
        <f>Hoja1!$C$31</f>
        <v>CRUDO</v>
      </c>
      <c r="D5749" t="s">
        <v>864</v>
      </c>
      <c r="E5749" t="s">
        <v>320</v>
      </c>
      <c r="F5749" t="s">
        <v>857</v>
      </c>
      <c r="L5749" t="s">
        <v>31</v>
      </c>
      <c r="M5749">
        <f>'Venteo_compresores Centrifu_pla'!AP123</f>
        <v>0</v>
      </c>
      <c r="N5749">
        <f>IFERROR(IF(L5749="CO2",M5749,IF(L5749="CH4",M5749*Hoja1!$C$19,BASEDEDATOS!M5749*Hoja1!$C$20)),0)</f>
        <v>0</v>
      </c>
    </row>
    <row r="5750" spans="2:14" x14ac:dyDescent="0.75">
      <c r="B5750" t="s">
        <v>863</v>
      </c>
      <c r="C5750" t="str">
        <f>Hoja1!$C$31</f>
        <v>CRUDO</v>
      </c>
      <c r="D5750" t="s">
        <v>864</v>
      </c>
      <c r="E5750" t="s">
        <v>320</v>
      </c>
      <c r="F5750" t="s">
        <v>857</v>
      </c>
      <c r="L5750" t="s">
        <v>31</v>
      </c>
      <c r="M5750">
        <f>'Venteo_compresores Centrifu_pla'!AP124</f>
        <v>0</v>
      </c>
      <c r="N5750">
        <f>IFERROR(IF(L5750="CO2",M5750,IF(L5750="CH4",M5750*Hoja1!$C$19,BASEDEDATOS!M5750*Hoja1!$C$20)),0)</f>
        <v>0</v>
      </c>
    </row>
    <row r="5751" spans="2:14" x14ac:dyDescent="0.75">
      <c r="B5751" t="s">
        <v>863</v>
      </c>
      <c r="C5751" t="str">
        <f>Hoja1!$C$31</f>
        <v>CRUDO</v>
      </c>
      <c r="D5751" t="s">
        <v>864</v>
      </c>
      <c r="E5751" t="s">
        <v>320</v>
      </c>
      <c r="F5751" t="s">
        <v>857</v>
      </c>
      <c r="L5751" t="s">
        <v>31</v>
      </c>
      <c r="M5751">
        <f>'Venteo_compresores Centrifu_pla'!AP125</f>
        <v>0</v>
      </c>
      <c r="N5751">
        <f>IFERROR(IF(L5751="CO2",M5751,IF(L5751="CH4",M5751*Hoja1!$C$19,BASEDEDATOS!M5751*Hoja1!$C$20)),0)</f>
        <v>0</v>
      </c>
    </row>
    <row r="5752" spans="2:14" x14ac:dyDescent="0.75">
      <c r="B5752" t="s">
        <v>863</v>
      </c>
      <c r="C5752" t="str">
        <f>Hoja1!$C$31</f>
        <v>CRUDO</v>
      </c>
      <c r="D5752" t="s">
        <v>864</v>
      </c>
      <c r="E5752" t="s">
        <v>320</v>
      </c>
      <c r="F5752" t="s">
        <v>857</v>
      </c>
      <c r="L5752" t="s">
        <v>31</v>
      </c>
      <c r="M5752">
        <f>'Venteo_compresores Centrifu_pla'!AP126</f>
        <v>0</v>
      </c>
      <c r="N5752">
        <f>IFERROR(IF(L5752="CO2",M5752,IF(L5752="CH4",M5752*Hoja1!$C$19,BASEDEDATOS!M5752*Hoja1!$C$20)),0)</f>
        <v>0</v>
      </c>
    </row>
    <row r="5753" spans="2:14" x14ac:dyDescent="0.75">
      <c r="B5753" t="s">
        <v>863</v>
      </c>
      <c r="C5753" t="str">
        <f>Hoja1!$C$31</f>
        <v>CRUDO</v>
      </c>
      <c r="D5753" t="s">
        <v>864</v>
      </c>
      <c r="E5753" t="s">
        <v>320</v>
      </c>
      <c r="F5753" t="s">
        <v>857</v>
      </c>
      <c r="L5753" t="s">
        <v>31</v>
      </c>
      <c r="M5753">
        <f>'Venteo_compresores Centrifu_pla'!AP127</f>
        <v>0</v>
      </c>
      <c r="N5753">
        <f>IFERROR(IF(L5753="CO2",M5753,IF(L5753="CH4",M5753*Hoja1!$C$19,BASEDEDATOS!M5753*Hoja1!$C$20)),0)</f>
        <v>0</v>
      </c>
    </row>
    <row r="5754" spans="2:14" x14ac:dyDescent="0.75">
      <c r="B5754" t="s">
        <v>863</v>
      </c>
      <c r="C5754" t="str">
        <f>Hoja1!$C$31</f>
        <v>CRUDO</v>
      </c>
      <c r="D5754" t="s">
        <v>864</v>
      </c>
      <c r="E5754" t="s">
        <v>320</v>
      </c>
      <c r="F5754" t="s">
        <v>857</v>
      </c>
      <c r="L5754" t="s">
        <v>31</v>
      </c>
      <c r="M5754">
        <f>'Venteo_compresores Centrifu_pla'!AP128</f>
        <v>0</v>
      </c>
      <c r="N5754">
        <f>IFERROR(IF(L5754="CO2",M5754,IF(L5754="CH4",M5754*Hoja1!$C$19,BASEDEDATOS!M5754*Hoja1!$C$20)),0)</f>
        <v>0</v>
      </c>
    </row>
    <row r="5755" spans="2:14" x14ac:dyDescent="0.75">
      <c r="B5755" t="s">
        <v>863</v>
      </c>
      <c r="C5755" t="str">
        <f>Hoja1!$C$31</f>
        <v>CRUDO</v>
      </c>
      <c r="D5755" t="s">
        <v>864</v>
      </c>
      <c r="E5755" t="s">
        <v>320</v>
      </c>
      <c r="F5755" t="s">
        <v>857</v>
      </c>
      <c r="L5755" t="s">
        <v>31</v>
      </c>
      <c r="M5755">
        <f>'Venteo_compresores Centrifu_pla'!AP129</f>
        <v>0</v>
      </c>
      <c r="N5755">
        <f>IFERROR(IF(L5755="CO2",M5755,IF(L5755="CH4",M5755*Hoja1!$C$19,BASEDEDATOS!M5755*Hoja1!$C$20)),0)</f>
        <v>0</v>
      </c>
    </row>
    <row r="5756" spans="2:14" x14ac:dyDescent="0.75">
      <c r="B5756" t="s">
        <v>863</v>
      </c>
      <c r="C5756" t="str">
        <f>Hoja1!$C$31</f>
        <v>CRUDO</v>
      </c>
      <c r="D5756" t="s">
        <v>864</v>
      </c>
      <c r="E5756" t="s">
        <v>320</v>
      </c>
      <c r="F5756" t="s">
        <v>858</v>
      </c>
      <c r="L5756" t="s">
        <v>30</v>
      </c>
      <c r="M5756">
        <f>'Venteo_deshid Glicol_planta'!AP53</f>
        <v>0</v>
      </c>
      <c r="N5756">
        <f>IFERROR(IF(L5756="CO2",M5756,IF(L5756="CH4",M5756*Hoja1!$C$19,BASEDEDATOS!M5756*Hoja1!$C$20)),0)</f>
        <v>0</v>
      </c>
    </row>
    <row r="5757" spans="2:14" x14ac:dyDescent="0.75">
      <c r="B5757" t="s">
        <v>863</v>
      </c>
      <c r="C5757" t="str">
        <f>Hoja1!$C$31</f>
        <v>CRUDO</v>
      </c>
      <c r="D5757" t="s">
        <v>864</v>
      </c>
      <c r="E5757" t="s">
        <v>320</v>
      </c>
      <c r="F5757" t="s">
        <v>858</v>
      </c>
      <c r="L5757" t="s">
        <v>30</v>
      </c>
      <c r="M5757">
        <f>'Venteo_deshid Glicol_planta'!AP54</f>
        <v>0</v>
      </c>
      <c r="N5757">
        <f>IFERROR(IF(L5757="CO2",M5757,IF(L5757="CH4",M5757*Hoja1!$C$19,BASEDEDATOS!M5757*Hoja1!$C$20)),0)</f>
        <v>0</v>
      </c>
    </row>
    <row r="5758" spans="2:14" x14ac:dyDescent="0.75">
      <c r="B5758" t="s">
        <v>863</v>
      </c>
      <c r="C5758" t="str">
        <f>Hoja1!$C$31</f>
        <v>CRUDO</v>
      </c>
      <c r="D5758" t="s">
        <v>864</v>
      </c>
      <c r="E5758" t="s">
        <v>320</v>
      </c>
      <c r="F5758" t="s">
        <v>858</v>
      </c>
      <c r="L5758" t="s">
        <v>30</v>
      </c>
      <c r="M5758">
        <f>'Venteo_deshid Glicol_planta'!AP55</f>
        <v>0</v>
      </c>
      <c r="N5758">
        <f>IFERROR(IF(L5758="CO2",M5758,IF(L5758="CH4",M5758*Hoja1!$C$19,BASEDEDATOS!M5758*Hoja1!$C$20)),0)</f>
        <v>0</v>
      </c>
    </row>
    <row r="5759" spans="2:14" x14ac:dyDescent="0.75">
      <c r="B5759" t="s">
        <v>863</v>
      </c>
      <c r="C5759" t="str">
        <f>Hoja1!$C$31</f>
        <v>CRUDO</v>
      </c>
      <c r="D5759" t="s">
        <v>864</v>
      </c>
      <c r="E5759" t="s">
        <v>320</v>
      </c>
      <c r="F5759" t="s">
        <v>858</v>
      </c>
      <c r="L5759" t="s">
        <v>30</v>
      </c>
      <c r="M5759">
        <f>'Venteo_deshid Glicol_planta'!AP56</f>
        <v>0</v>
      </c>
      <c r="N5759">
        <f>IFERROR(IF(L5759="CO2",M5759,IF(L5759="CH4",M5759*Hoja1!$C$19,BASEDEDATOS!M5759*Hoja1!$C$20)),0)</f>
        <v>0</v>
      </c>
    </row>
    <row r="5760" spans="2:14" x14ac:dyDescent="0.75">
      <c r="B5760" t="s">
        <v>863</v>
      </c>
      <c r="C5760" t="str">
        <f>Hoja1!$C$31</f>
        <v>CRUDO</v>
      </c>
      <c r="D5760" t="s">
        <v>864</v>
      </c>
      <c r="E5760" t="s">
        <v>320</v>
      </c>
      <c r="F5760" t="s">
        <v>858</v>
      </c>
      <c r="L5760" t="s">
        <v>30</v>
      </c>
      <c r="M5760">
        <f>'Venteo_deshid Glicol_planta'!AP57</f>
        <v>0</v>
      </c>
      <c r="N5760">
        <f>IFERROR(IF(L5760="CO2",M5760,IF(L5760="CH4",M5760*Hoja1!$C$19,BASEDEDATOS!M5760*Hoja1!$C$20)),0)</f>
        <v>0</v>
      </c>
    </row>
    <row r="5761" spans="2:14" x14ac:dyDescent="0.75">
      <c r="B5761" t="s">
        <v>863</v>
      </c>
      <c r="C5761" t="str">
        <f>Hoja1!$C$31</f>
        <v>CRUDO</v>
      </c>
      <c r="D5761" t="s">
        <v>864</v>
      </c>
      <c r="E5761" t="s">
        <v>320</v>
      </c>
      <c r="F5761" t="s">
        <v>858</v>
      </c>
      <c r="L5761" t="s">
        <v>30</v>
      </c>
      <c r="M5761">
        <f>'Venteo_deshid Glicol_planta'!AP58</f>
        <v>0</v>
      </c>
      <c r="N5761">
        <f>IFERROR(IF(L5761="CO2",M5761,IF(L5761="CH4",M5761*Hoja1!$C$19,BASEDEDATOS!M5761*Hoja1!$C$20)),0)</f>
        <v>0</v>
      </c>
    </row>
    <row r="5762" spans="2:14" x14ac:dyDescent="0.75">
      <c r="B5762" t="s">
        <v>863</v>
      </c>
      <c r="C5762" t="str">
        <f>Hoja1!$C$31</f>
        <v>CRUDO</v>
      </c>
      <c r="D5762" t="s">
        <v>864</v>
      </c>
      <c r="E5762" t="s">
        <v>320</v>
      </c>
      <c r="F5762" t="s">
        <v>858</v>
      </c>
      <c r="L5762" t="s">
        <v>30</v>
      </c>
      <c r="M5762">
        <f>'Venteo_deshid Glicol_planta'!AP59</f>
        <v>0</v>
      </c>
      <c r="N5762">
        <f>IFERROR(IF(L5762="CO2",M5762,IF(L5762="CH4",M5762*Hoja1!$C$19,BASEDEDATOS!M5762*Hoja1!$C$20)),0)</f>
        <v>0</v>
      </c>
    </row>
    <row r="5763" spans="2:14" x14ac:dyDescent="0.75">
      <c r="B5763" t="s">
        <v>863</v>
      </c>
      <c r="C5763" t="str">
        <f>Hoja1!$C$31</f>
        <v>CRUDO</v>
      </c>
      <c r="D5763" t="s">
        <v>864</v>
      </c>
      <c r="E5763" t="s">
        <v>320</v>
      </c>
      <c r="F5763" t="s">
        <v>858</v>
      </c>
      <c r="L5763" t="s">
        <v>30</v>
      </c>
      <c r="M5763">
        <f>'Venteo_deshid Glicol_planta'!AP60</f>
        <v>0</v>
      </c>
      <c r="N5763">
        <f>IFERROR(IF(L5763="CO2",M5763,IF(L5763="CH4",M5763*Hoja1!$C$19,BASEDEDATOS!M5763*Hoja1!$C$20)),0)</f>
        <v>0</v>
      </c>
    </row>
    <row r="5764" spans="2:14" x14ac:dyDescent="0.75">
      <c r="B5764" t="s">
        <v>863</v>
      </c>
      <c r="C5764" t="str">
        <f>Hoja1!$C$31</f>
        <v>CRUDO</v>
      </c>
      <c r="D5764" t="s">
        <v>864</v>
      </c>
      <c r="E5764" t="s">
        <v>320</v>
      </c>
      <c r="F5764" t="s">
        <v>858</v>
      </c>
      <c r="L5764" t="s">
        <v>30</v>
      </c>
      <c r="M5764">
        <f>'Venteo_deshid Glicol_planta'!AP61</f>
        <v>0</v>
      </c>
      <c r="N5764">
        <f>IFERROR(IF(L5764="CO2",M5764,IF(L5764="CH4",M5764*Hoja1!$C$19,BASEDEDATOS!M5764*Hoja1!$C$20)),0)</f>
        <v>0</v>
      </c>
    </row>
    <row r="5765" spans="2:14" x14ac:dyDescent="0.75">
      <c r="B5765" t="s">
        <v>863</v>
      </c>
      <c r="C5765" t="str">
        <f>Hoja1!$C$31</f>
        <v>CRUDO</v>
      </c>
      <c r="D5765" t="s">
        <v>864</v>
      </c>
      <c r="E5765" t="s">
        <v>320</v>
      </c>
      <c r="F5765" t="s">
        <v>858</v>
      </c>
      <c r="L5765" t="s">
        <v>30</v>
      </c>
      <c r="M5765">
        <f>'Venteo_deshid Glicol_planta'!AP62</f>
        <v>0</v>
      </c>
      <c r="N5765">
        <f>IFERROR(IF(L5765="CO2",M5765,IF(L5765="CH4",M5765*Hoja1!$C$19,BASEDEDATOS!M5765*Hoja1!$C$20)),0)</f>
        <v>0</v>
      </c>
    </row>
    <row r="5766" spans="2:14" x14ac:dyDescent="0.75">
      <c r="B5766" t="s">
        <v>863</v>
      </c>
      <c r="C5766" t="str">
        <f>Hoja1!$C$31</f>
        <v>CRUDO</v>
      </c>
      <c r="D5766" t="s">
        <v>864</v>
      </c>
      <c r="E5766" t="s">
        <v>320</v>
      </c>
      <c r="F5766" t="s">
        <v>858</v>
      </c>
      <c r="L5766" t="s">
        <v>30</v>
      </c>
      <c r="M5766">
        <f>'Venteo_deshid Glicol_planta'!AP63</f>
        <v>0</v>
      </c>
      <c r="N5766">
        <f>IFERROR(IF(L5766="CO2",M5766,IF(L5766="CH4",M5766*Hoja1!$C$19,BASEDEDATOS!M5766*Hoja1!$C$20)),0)</f>
        <v>0</v>
      </c>
    </row>
    <row r="5767" spans="2:14" x14ac:dyDescent="0.75">
      <c r="B5767" t="s">
        <v>863</v>
      </c>
      <c r="C5767" t="str">
        <f>Hoja1!$C$31</f>
        <v>CRUDO</v>
      </c>
      <c r="D5767" t="s">
        <v>864</v>
      </c>
      <c r="E5767" t="s">
        <v>320</v>
      </c>
      <c r="F5767" t="s">
        <v>858</v>
      </c>
      <c r="L5767" t="s">
        <v>30</v>
      </c>
      <c r="M5767">
        <f>'Venteo_deshid Glicol_planta'!AP64</f>
        <v>0</v>
      </c>
      <c r="N5767">
        <f>IFERROR(IF(L5767="CO2",M5767,IF(L5767="CH4",M5767*Hoja1!$C$19,BASEDEDATOS!M5767*Hoja1!$C$20)),0)</f>
        <v>0</v>
      </c>
    </row>
    <row r="5768" spans="2:14" x14ac:dyDescent="0.75">
      <c r="B5768" t="s">
        <v>863</v>
      </c>
      <c r="C5768" t="str">
        <f>Hoja1!$C$31</f>
        <v>CRUDO</v>
      </c>
      <c r="D5768" t="s">
        <v>864</v>
      </c>
      <c r="E5768" t="s">
        <v>320</v>
      </c>
      <c r="F5768" t="s">
        <v>858</v>
      </c>
      <c r="L5768" t="s">
        <v>30</v>
      </c>
      <c r="M5768">
        <f>'Venteo_deshid Glicol_planta'!AP65</f>
        <v>0</v>
      </c>
      <c r="N5768">
        <f>IFERROR(IF(L5768="CO2",M5768,IF(L5768="CH4",M5768*Hoja1!$C$19,BASEDEDATOS!M5768*Hoja1!$C$20)),0)</f>
        <v>0</v>
      </c>
    </row>
    <row r="5769" spans="2:14" x14ac:dyDescent="0.75">
      <c r="B5769" t="s">
        <v>863</v>
      </c>
      <c r="C5769" t="str">
        <f>Hoja1!$C$31</f>
        <v>CRUDO</v>
      </c>
      <c r="D5769" t="s">
        <v>864</v>
      </c>
      <c r="E5769" t="s">
        <v>320</v>
      </c>
      <c r="F5769" t="s">
        <v>858</v>
      </c>
      <c r="L5769" t="s">
        <v>30</v>
      </c>
      <c r="M5769">
        <f>'Venteo_deshid Glicol_planta'!AP66</f>
        <v>0</v>
      </c>
      <c r="N5769">
        <f>IFERROR(IF(L5769="CO2",M5769,IF(L5769="CH4",M5769*Hoja1!$C$19,BASEDEDATOS!M5769*Hoja1!$C$20)),0)</f>
        <v>0</v>
      </c>
    </row>
    <row r="5770" spans="2:14" x14ac:dyDescent="0.75">
      <c r="B5770" t="s">
        <v>863</v>
      </c>
      <c r="C5770" t="str">
        <f>Hoja1!$C$31</f>
        <v>CRUDO</v>
      </c>
      <c r="D5770" t="s">
        <v>864</v>
      </c>
      <c r="E5770" t="s">
        <v>320</v>
      </c>
      <c r="F5770" t="s">
        <v>858</v>
      </c>
      <c r="L5770" t="s">
        <v>30</v>
      </c>
      <c r="M5770">
        <f>'Venteo_deshid Glicol_planta'!AP67</f>
        <v>0</v>
      </c>
      <c r="N5770">
        <f>IFERROR(IF(L5770="CO2",M5770,IF(L5770="CH4",M5770*Hoja1!$C$19,BASEDEDATOS!M5770*Hoja1!$C$20)),0)</f>
        <v>0</v>
      </c>
    </row>
    <row r="5771" spans="2:14" x14ac:dyDescent="0.75">
      <c r="B5771" t="s">
        <v>863</v>
      </c>
      <c r="C5771" t="str">
        <f>Hoja1!$C$31</f>
        <v>CRUDO</v>
      </c>
      <c r="D5771" t="s">
        <v>864</v>
      </c>
      <c r="E5771" t="s">
        <v>320</v>
      </c>
      <c r="F5771" t="s">
        <v>858</v>
      </c>
      <c r="L5771" t="s">
        <v>30</v>
      </c>
      <c r="M5771">
        <f>'Venteo_deshid Glicol_planta'!AP68</f>
        <v>0</v>
      </c>
      <c r="N5771">
        <f>IFERROR(IF(L5771="CO2",M5771,IF(L5771="CH4",M5771*Hoja1!$C$19,BASEDEDATOS!M5771*Hoja1!$C$20)),0)</f>
        <v>0</v>
      </c>
    </row>
    <row r="5772" spans="2:14" x14ac:dyDescent="0.75">
      <c r="B5772" t="s">
        <v>863</v>
      </c>
      <c r="C5772" t="str">
        <f>Hoja1!$C$31</f>
        <v>CRUDO</v>
      </c>
      <c r="D5772" t="s">
        <v>864</v>
      </c>
      <c r="E5772" t="s">
        <v>320</v>
      </c>
      <c r="F5772" t="s">
        <v>858</v>
      </c>
      <c r="L5772" t="s">
        <v>30</v>
      </c>
      <c r="M5772">
        <f>'Venteo_deshid Glicol_planta'!AP69</f>
        <v>0</v>
      </c>
      <c r="N5772">
        <f>IFERROR(IF(L5772="CO2",M5772,IF(L5772="CH4",M5772*Hoja1!$C$19,BASEDEDATOS!M5772*Hoja1!$C$20)),0)</f>
        <v>0</v>
      </c>
    </row>
    <row r="5773" spans="2:14" x14ac:dyDescent="0.75">
      <c r="B5773" t="s">
        <v>863</v>
      </c>
      <c r="C5773" t="str">
        <f>Hoja1!$C$31</f>
        <v>CRUDO</v>
      </c>
      <c r="D5773" t="s">
        <v>864</v>
      </c>
      <c r="E5773" t="s">
        <v>320</v>
      </c>
      <c r="F5773" t="s">
        <v>858</v>
      </c>
      <c r="L5773" t="s">
        <v>30</v>
      </c>
      <c r="M5773">
        <f>'Venteo_deshid Glicol_planta'!AP70</f>
        <v>0</v>
      </c>
      <c r="N5773">
        <f>IFERROR(IF(L5773="CO2",M5773,IF(L5773="CH4",M5773*Hoja1!$C$19,BASEDEDATOS!M5773*Hoja1!$C$20)),0)</f>
        <v>0</v>
      </c>
    </row>
    <row r="5774" spans="2:14" x14ac:dyDescent="0.75">
      <c r="B5774" t="s">
        <v>863</v>
      </c>
      <c r="C5774" t="str">
        <f>Hoja1!$C$31</f>
        <v>CRUDO</v>
      </c>
      <c r="D5774" t="s">
        <v>864</v>
      </c>
      <c r="E5774" t="s">
        <v>320</v>
      </c>
      <c r="F5774" t="s">
        <v>858</v>
      </c>
      <c r="L5774" t="s">
        <v>30</v>
      </c>
      <c r="M5774">
        <f>'Venteo_deshid Glicol_planta'!AP71</f>
        <v>0</v>
      </c>
      <c r="N5774">
        <f>IFERROR(IF(L5774="CO2",M5774,IF(L5774="CH4",M5774*Hoja1!$C$19,BASEDEDATOS!M5774*Hoja1!$C$20)),0)</f>
        <v>0</v>
      </c>
    </row>
    <row r="5775" spans="2:14" x14ac:dyDescent="0.75">
      <c r="B5775" t="s">
        <v>863</v>
      </c>
      <c r="C5775" t="str">
        <f>Hoja1!$C$31</f>
        <v>CRUDO</v>
      </c>
      <c r="D5775" t="s">
        <v>864</v>
      </c>
      <c r="E5775" t="s">
        <v>320</v>
      </c>
      <c r="F5775" t="s">
        <v>858</v>
      </c>
      <c r="L5775" t="s">
        <v>30</v>
      </c>
      <c r="M5775">
        <f>'Venteo_deshid Glicol_planta'!AP72</f>
        <v>0</v>
      </c>
      <c r="N5775">
        <f>IFERROR(IF(L5775="CO2",M5775,IF(L5775="CH4",M5775*Hoja1!$C$19,BASEDEDATOS!M5775*Hoja1!$C$20)),0)</f>
        <v>0</v>
      </c>
    </row>
    <row r="5776" spans="2:14" x14ac:dyDescent="0.75">
      <c r="B5776" t="s">
        <v>863</v>
      </c>
      <c r="C5776" t="str">
        <f>Hoja1!$C$31</f>
        <v>CRUDO</v>
      </c>
      <c r="D5776" t="s">
        <v>864</v>
      </c>
      <c r="E5776" t="s">
        <v>320</v>
      </c>
      <c r="F5776" t="s">
        <v>858</v>
      </c>
      <c r="L5776" t="s">
        <v>30</v>
      </c>
      <c r="M5776">
        <f>'Venteo_deshid Glicol_planta'!AP73</f>
        <v>0</v>
      </c>
      <c r="N5776">
        <f>IFERROR(IF(L5776="CO2",M5776,IF(L5776="CH4",M5776*Hoja1!$C$19,BASEDEDATOS!M5776*Hoja1!$C$20)),0)</f>
        <v>0</v>
      </c>
    </row>
    <row r="5777" spans="2:14" x14ac:dyDescent="0.75">
      <c r="B5777" t="s">
        <v>863</v>
      </c>
      <c r="C5777" t="str">
        <f>Hoja1!$C$31</f>
        <v>CRUDO</v>
      </c>
      <c r="D5777" t="s">
        <v>864</v>
      </c>
      <c r="E5777" t="s">
        <v>320</v>
      </c>
      <c r="F5777" t="s">
        <v>858</v>
      </c>
      <c r="L5777" t="s">
        <v>30</v>
      </c>
      <c r="M5777">
        <f>'Venteo_deshid Glicol_planta'!AP74</f>
        <v>0</v>
      </c>
      <c r="N5777">
        <f>IFERROR(IF(L5777="CO2",M5777,IF(L5777="CH4",M5777*Hoja1!$C$19,BASEDEDATOS!M5777*Hoja1!$C$20)),0)</f>
        <v>0</v>
      </c>
    </row>
    <row r="5778" spans="2:14" x14ac:dyDescent="0.75">
      <c r="B5778" t="s">
        <v>863</v>
      </c>
      <c r="C5778" t="str">
        <f>Hoja1!$C$31</f>
        <v>CRUDO</v>
      </c>
      <c r="D5778" t="s">
        <v>864</v>
      </c>
      <c r="E5778" t="s">
        <v>320</v>
      </c>
      <c r="F5778" t="s">
        <v>858</v>
      </c>
      <c r="L5778" t="s">
        <v>30</v>
      </c>
      <c r="M5778">
        <f>'Venteo_deshid Glicol_planta'!AP75</f>
        <v>0</v>
      </c>
      <c r="N5778">
        <f>IFERROR(IF(L5778="CO2",M5778,IF(L5778="CH4",M5778*Hoja1!$C$19,BASEDEDATOS!M5778*Hoja1!$C$20)),0)</f>
        <v>0</v>
      </c>
    </row>
    <row r="5779" spans="2:14" x14ac:dyDescent="0.75">
      <c r="B5779" t="s">
        <v>863</v>
      </c>
      <c r="C5779" t="str">
        <f>Hoja1!$C$31</f>
        <v>CRUDO</v>
      </c>
      <c r="D5779" t="s">
        <v>864</v>
      </c>
      <c r="E5779" t="s">
        <v>320</v>
      </c>
      <c r="F5779" t="s">
        <v>858</v>
      </c>
      <c r="L5779" t="s">
        <v>30</v>
      </c>
      <c r="M5779">
        <f>'Venteo_deshid Glicol_planta'!AP76</f>
        <v>0</v>
      </c>
      <c r="N5779">
        <f>IFERROR(IF(L5779="CO2",M5779,IF(L5779="CH4",M5779*Hoja1!$C$19,BASEDEDATOS!M5779*Hoja1!$C$20)),0)</f>
        <v>0</v>
      </c>
    </row>
    <row r="5780" spans="2:14" x14ac:dyDescent="0.75">
      <c r="B5780" t="s">
        <v>863</v>
      </c>
      <c r="C5780" t="str">
        <f>Hoja1!$C$31</f>
        <v>CRUDO</v>
      </c>
      <c r="D5780" t="s">
        <v>864</v>
      </c>
      <c r="E5780" t="s">
        <v>320</v>
      </c>
      <c r="F5780" t="s">
        <v>858</v>
      </c>
      <c r="L5780" t="s">
        <v>30</v>
      </c>
      <c r="M5780">
        <f>'Venteo_deshid Glicol_planta'!AP77</f>
        <v>0</v>
      </c>
      <c r="N5780">
        <f>IFERROR(IF(L5780="CO2",M5780,IF(L5780="CH4",M5780*Hoja1!$C$19,BASEDEDATOS!M5780*Hoja1!$C$20)),0)</f>
        <v>0</v>
      </c>
    </row>
    <row r="5781" spans="2:14" x14ac:dyDescent="0.75">
      <c r="B5781" t="s">
        <v>863</v>
      </c>
      <c r="C5781" t="str">
        <f>Hoja1!$C$31</f>
        <v>CRUDO</v>
      </c>
      <c r="D5781" t="s">
        <v>864</v>
      </c>
      <c r="E5781" t="s">
        <v>320</v>
      </c>
      <c r="F5781" t="s">
        <v>858</v>
      </c>
      <c r="L5781" t="s">
        <v>30</v>
      </c>
      <c r="M5781">
        <f>'Venteo_deshid Glicol_planta'!AP78</f>
        <v>0</v>
      </c>
      <c r="N5781">
        <f>IFERROR(IF(L5781="CO2",M5781,IF(L5781="CH4",M5781*Hoja1!$C$19,BASEDEDATOS!M5781*Hoja1!$C$20)),0)</f>
        <v>0</v>
      </c>
    </row>
    <row r="5782" spans="2:14" x14ac:dyDescent="0.75">
      <c r="B5782" t="s">
        <v>863</v>
      </c>
      <c r="C5782" t="str">
        <f>Hoja1!$C$31</f>
        <v>CRUDO</v>
      </c>
      <c r="D5782" t="s">
        <v>864</v>
      </c>
      <c r="E5782" t="s">
        <v>320</v>
      </c>
      <c r="F5782" t="s">
        <v>858</v>
      </c>
      <c r="L5782" t="s">
        <v>30</v>
      </c>
      <c r="M5782">
        <f>'Venteo_deshid Glicol_planta'!AP79</f>
        <v>0</v>
      </c>
      <c r="N5782">
        <f>IFERROR(IF(L5782="CO2",M5782,IF(L5782="CH4",M5782*Hoja1!$C$19,BASEDEDATOS!M5782*Hoja1!$C$20)),0)</f>
        <v>0</v>
      </c>
    </row>
    <row r="5783" spans="2:14" x14ac:dyDescent="0.75">
      <c r="B5783" t="s">
        <v>863</v>
      </c>
      <c r="C5783" t="str">
        <f>Hoja1!$C$31</f>
        <v>CRUDO</v>
      </c>
      <c r="D5783" t="s">
        <v>864</v>
      </c>
      <c r="E5783" t="s">
        <v>320</v>
      </c>
      <c r="F5783" t="s">
        <v>858</v>
      </c>
      <c r="L5783" t="s">
        <v>30</v>
      </c>
      <c r="M5783">
        <f>'Venteo_deshid Glicol_planta'!AP80</f>
        <v>0</v>
      </c>
      <c r="N5783">
        <f>IFERROR(IF(L5783="CO2",M5783,IF(L5783="CH4",M5783*Hoja1!$C$19,BASEDEDATOS!M5783*Hoja1!$C$20)),0)</f>
        <v>0</v>
      </c>
    </row>
    <row r="5784" spans="2:14" x14ac:dyDescent="0.75">
      <c r="B5784" t="s">
        <v>863</v>
      </c>
      <c r="C5784" t="str">
        <f>Hoja1!$C$31</f>
        <v>CRUDO</v>
      </c>
      <c r="D5784" t="s">
        <v>864</v>
      </c>
      <c r="E5784" t="s">
        <v>320</v>
      </c>
      <c r="F5784" t="s">
        <v>858</v>
      </c>
      <c r="L5784" t="s">
        <v>30</v>
      </c>
      <c r="M5784">
        <f>'Venteo_deshid Glicol_planta'!AP81</f>
        <v>0</v>
      </c>
      <c r="N5784">
        <f>IFERROR(IF(L5784="CO2",M5784,IF(L5784="CH4",M5784*Hoja1!$C$19,BASEDEDATOS!M5784*Hoja1!$C$20)),0)</f>
        <v>0</v>
      </c>
    </row>
    <row r="5785" spans="2:14" x14ac:dyDescent="0.75">
      <c r="B5785" t="s">
        <v>863</v>
      </c>
      <c r="C5785" t="str">
        <f>Hoja1!$C$31</f>
        <v>CRUDO</v>
      </c>
      <c r="D5785" t="s">
        <v>864</v>
      </c>
      <c r="E5785" t="s">
        <v>320</v>
      </c>
      <c r="F5785" t="s">
        <v>858</v>
      </c>
      <c r="L5785" t="s">
        <v>30</v>
      </c>
      <c r="M5785">
        <f>'Venteo_deshid Glicol_planta'!AP82</f>
        <v>0</v>
      </c>
      <c r="N5785">
        <f>IFERROR(IF(L5785="CO2",M5785,IF(L5785="CH4",M5785*Hoja1!$C$19,BASEDEDATOS!M5785*Hoja1!$C$20)),0)</f>
        <v>0</v>
      </c>
    </row>
    <row r="5786" spans="2:14" x14ac:dyDescent="0.75">
      <c r="B5786" t="s">
        <v>863</v>
      </c>
      <c r="C5786" t="str">
        <f>Hoja1!$C$31</f>
        <v>CRUDO</v>
      </c>
      <c r="D5786" t="s">
        <v>864</v>
      </c>
      <c r="E5786" t="s">
        <v>320</v>
      </c>
      <c r="F5786" t="s">
        <v>858</v>
      </c>
      <c r="L5786" t="s">
        <v>30</v>
      </c>
      <c r="M5786">
        <f>'Venteo_deshid Glicol_planta'!AP83</f>
        <v>0</v>
      </c>
      <c r="N5786">
        <f>IFERROR(IF(L5786="CO2",M5786,IF(L5786="CH4",M5786*Hoja1!$C$19,BASEDEDATOS!M5786*Hoja1!$C$20)),0)</f>
        <v>0</v>
      </c>
    </row>
    <row r="5787" spans="2:14" x14ac:dyDescent="0.75">
      <c r="B5787" t="s">
        <v>863</v>
      </c>
      <c r="C5787" t="str">
        <f>Hoja1!$C$31</f>
        <v>CRUDO</v>
      </c>
      <c r="D5787" t="s">
        <v>864</v>
      </c>
      <c r="E5787" t="s">
        <v>320</v>
      </c>
      <c r="F5787" t="s">
        <v>858</v>
      </c>
      <c r="L5787" t="s">
        <v>30</v>
      </c>
      <c r="M5787">
        <f>'Venteo_deshid Glicol_planta'!AP84</f>
        <v>0</v>
      </c>
      <c r="N5787">
        <f>IFERROR(IF(L5787="CO2",M5787,IF(L5787="CH4",M5787*Hoja1!$C$19,BASEDEDATOS!M5787*Hoja1!$C$20)),0)</f>
        <v>0</v>
      </c>
    </row>
    <row r="5788" spans="2:14" x14ac:dyDescent="0.75">
      <c r="B5788" t="s">
        <v>863</v>
      </c>
      <c r="C5788" t="str">
        <f>Hoja1!$C$31</f>
        <v>CRUDO</v>
      </c>
      <c r="D5788" t="s">
        <v>864</v>
      </c>
      <c r="E5788" t="s">
        <v>320</v>
      </c>
      <c r="F5788" t="s">
        <v>858</v>
      </c>
      <c r="L5788" t="s">
        <v>30</v>
      </c>
      <c r="M5788">
        <f>'Venteo_deshid Glicol_planta'!AP85</f>
        <v>0</v>
      </c>
      <c r="N5788">
        <f>IFERROR(IF(L5788="CO2",M5788,IF(L5788="CH4",M5788*Hoja1!$C$19,BASEDEDATOS!M5788*Hoja1!$C$20)),0)</f>
        <v>0</v>
      </c>
    </row>
    <row r="5789" spans="2:14" x14ac:dyDescent="0.75">
      <c r="B5789" t="s">
        <v>863</v>
      </c>
      <c r="C5789" t="str">
        <f>Hoja1!$C$31</f>
        <v>CRUDO</v>
      </c>
      <c r="D5789" t="s">
        <v>864</v>
      </c>
      <c r="E5789" t="s">
        <v>320</v>
      </c>
      <c r="F5789" t="s">
        <v>858</v>
      </c>
      <c r="L5789" t="s">
        <v>30</v>
      </c>
      <c r="M5789">
        <f>'Venteo_deshid Glicol_planta'!AP86</f>
        <v>0</v>
      </c>
      <c r="N5789">
        <f>IFERROR(IF(L5789="CO2",M5789,IF(L5789="CH4",M5789*Hoja1!$C$19,BASEDEDATOS!M5789*Hoja1!$C$20)),0)</f>
        <v>0</v>
      </c>
    </row>
    <row r="5790" spans="2:14" x14ac:dyDescent="0.75">
      <c r="B5790" t="s">
        <v>863</v>
      </c>
      <c r="C5790" t="str">
        <f>Hoja1!$C$31</f>
        <v>CRUDO</v>
      </c>
      <c r="D5790" t="s">
        <v>864</v>
      </c>
      <c r="E5790" t="s">
        <v>320</v>
      </c>
      <c r="F5790" t="s">
        <v>858</v>
      </c>
      <c r="L5790" t="s">
        <v>30</v>
      </c>
      <c r="M5790">
        <f>'Venteo_deshid Glicol_planta'!AP87</f>
        <v>0</v>
      </c>
      <c r="N5790">
        <f>IFERROR(IF(L5790="CO2",M5790,IF(L5790="CH4",M5790*Hoja1!$C$19,BASEDEDATOS!M5790*Hoja1!$C$20)),0)</f>
        <v>0</v>
      </c>
    </row>
    <row r="5791" spans="2:14" x14ac:dyDescent="0.75">
      <c r="B5791" t="s">
        <v>863</v>
      </c>
      <c r="C5791" t="str">
        <f>Hoja1!$C$31</f>
        <v>CRUDO</v>
      </c>
      <c r="D5791" t="s">
        <v>864</v>
      </c>
      <c r="E5791" t="s">
        <v>320</v>
      </c>
      <c r="F5791" t="s">
        <v>858</v>
      </c>
      <c r="L5791" t="s">
        <v>30</v>
      </c>
      <c r="M5791">
        <f>'Venteo_deshid Glicol_planta'!AP88</f>
        <v>0</v>
      </c>
      <c r="N5791">
        <f>IFERROR(IF(L5791="CO2",M5791,IF(L5791="CH4",M5791*Hoja1!$C$19,BASEDEDATOS!M5791*Hoja1!$C$20)),0)</f>
        <v>0</v>
      </c>
    </row>
    <row r="5792" spans="2:14" x14ac:dyDescent="0.75">
      <c r="B5792" t="s">
        <v>863</v>
      </c>
      <c r="C5792" t="str">
        <f>Hoja1!$C$31</f>
        <v>CRUDO</v>
      </c>
      <c r="D5792" t="s">
        <v>864</v>
      </c>
      <c r="E5792" t="s">
        <v>320</v>
      </c>
      <c r="F5792" t="s">
        <v>858</v>
      </c>
      <c r="L5792" t="s">
        <v>30</v>
      </c>
      <c r="M5792">
        <f>'Venteo_deshid Glicol_planta'!AP89</f>
        <v>0</v>
      </c>
      <c r="N5792">
        <f>IFERROR(IF(L5792="CO2",M5792,IF(L5792="CH4",M5792*Hoja1!$C$19,BASEDEDATOS!M5792*Hoja1!$C$20)),0)</f>
        <v>0</v>
      </c>
    </row>
    <row r="5793" spans="2:14" x14ac:dyDescent="0.75">
      <c r="B5793" t="s">
        <v>863</v>
      </c>
      <c r="C5793" t="str">
        <f>Hoja1!$C$31</f>
        <v>CRUDO</v>
      </c>
      <c r="D5793" t="s">
        <v>864</v>
      </c>
      <c r="E5793" t="s">
        <v>320</v>
      </c>
      <c r="F5793" t="s">
        <v>858</v>
      </c>
      <c r="L5793" t="s">
        <v>30</v>
      </c>
      <c r="M5793">
        <f>'Venteo_deshid Glicol_planta'!AP90</f>
        <v>0</v>
      </c>
      <c r="N5793">
        <f>IFERROR(IF(L5793="CO2",M5793,IF(L5793="CH4",M5793*Hoja1!$C$19,BASEDEDATOS!M5793*Hoja1!$C$20)),0)</f>
        <v>0</v>
      </c>
    </row>
    <row r="5794" spans="2:14" x14ac:dyDescent="0.75">
      <c r="B5794" t="s">
        <v>863</v>
      </c>
      <c r="C5794" t="str">
        <f>Hoja1!$C$31</f>
        <v>CRUDO</v>
      </c>
      <c r="D5794" t="s">
        <v>864</v>
      </c>
      <c r="E5794" t="s">
        <v>320</v>
      </c>
      <c r="F5794" t="s">
        <v>858</v>
      </c>
      <c r="L5794" t="s">
        <v>30</v>
      </c>
      <c r="M5794">
        <f>'Venteo_deshid Glicol_planta'!AP91</f>
        <v>0</v>
      </c>
      <c r="N5794">
        <f>IFERROR(IF(L5794="CO2",M5794,IF(L5794="CH4",M5794*Hoja1!$C$19,BASEDEDATOS!M5794*Hoja1!$C$20)),0)</f>
        <v>0</v>
      </c>
    </row>
    <row r="5795" spans="2:14" x14ac:dyDescent="0.75">
      <c r="B5795" t="s">
        <v>863</v>
      </c>
      <c r="C5795" t="str">
        <f>Hoja1!$C$31</f>
        <v>CRUDO</v>
      </c>
      <c r="D5795" t="s">
        <v>864</v>
      </c>
      <c r="E5795" t="s">
        <v>320</v>
      </c>
      <c r="F5795" t="s">
        <v>858</v>
      </c>
      <c r="L5795" t="s">
        <v>30</v>
      </c>
      <c r="M5795">
        <f>'Venteo_deshid Glicol_planta'!AP92</f>
        <v>0</v>
      </c>
      <c r="N5795">
        <f>IFERROR(IF(L5795="CO2",M5795,IF(L5795="CH4",M5795*Hoja1!$C$19,BASEDEDATOS!M5795*Hoja1!$C$20)),0)</f>
        <v>0</v>
      </c>
    </row>
    <row r="5796" spans="2:14" x14ac:dyDescent="0.75">
      <c r="B5796" t="s">
        <v>863</v>
      </c>
      <c r="C5796" t="str">
        <f>Hoja1!$C$31</f>
        <v>CRUDO</v>
      </c>
      <c r="D5796" t="s">
        <v>864</v>
      </c>
      <c r="E5796" t="s">
        <v>320</v>
      </c>
      <c r="F5796" t="s">
        <v>858</v>
      </c>
      <c r="L5796" t="s">
        <v>30</v>
      </c>
      <c r="M5796">
        <f>'Venteo_deshid Glicol_planta'!AP93</f>
        <v>0</v>
      </c>
      <c r="N5796">
        <f>IFERROR(IF(L5796="CO2",M5796,IF(L5796="CH4",M5796*Hoja1!$C$19,BASEDEDATOS!M5796*Hoja1!$C$20)),0)</f>
        <v>0</v>
      </c>
    </row>
    <row r="5797" spans="2:14" x14ac:dyDescent="0.75">
      <c r="B5797" t="s">
        <v>863</v>
      </c>
      <c r="C5797" t="str">
        <f>Hoja1!$C$31</f>
        <v>CRUDO</v>
      </c>
      <c r="D5797" t="s">
        <v>864</v>
      </c>
      <c r="E5797" t="s">
        <v>320</v>
      </c>
      <c r="F5797" t="s">
        <v>858</v>
      </c>
      <c r="L5797" t="s">
        <v>30</v>
      </c>
      <c r="M5797">
        <f>'Venteo_deshid Glicol_planta'!AP94</f>
        <v>0</v>
      </c>
      <c r="N5797">
        <f>IFERROR(IF(L5797="CO2",M5797,IF(L5797="CH4",M5797*Hoja1!$C$19,BASEDEDATOS!M5797*Hoja1!$C$20)),0)</f>
        <v>0</v>
      </c>
    </row>
    <row r="5798" spans="2:14" x14ac:dyDescent="0.75">
      <c r="B5798" t="s">
        <v>863</v>
      </c>
      <c r="C5798" t="str">
        <f>Hoja1!$C$31</f>
        <v>CRUDO</v>
      </c>
      <c r="D5798" t="s">
        <v>864</v>
      </c>
      <c r="E5798" t="s">
        <v>320</v>
      </c>
      <c r="F5798" t="s">
        <v>858</v>
      </c>
      <c r="L5798" t="s">
        <v>30</v>
      </c>
      <c r="M5798">
        <f>'Venteo_deshid Glicol_planta'!AP95</f>
        <v>0</v>
      </c>
      <c r="N5798">
        <f>IFERROR(IF(L5798="CO2",M5798,IF(L5798="CH4",M5798*Hoja1!$C$19,BASEDEDATOS!M5798*Hoja1!$C$20)),0)</f>
        <v>0</v>
      </c>
    </row>
    <row r="5799" spans="2:14" x14ac:dyDescent="0.75">
      <c r="B5799" t="s">
        <v>863</v>
      </c>
      <c r="C5799" t="str">
        <f>Hoja1!$C$31</f>
        <v>CRUDO</v>
      </c>
      <c r="D5799" t="s">
        <v>864</v>
      </c>
      <c r="E5799" t="s">
        <v>320</v>
      </c>
      <c r="F5799" t="s">
        <v>858</v>
      </c>
      <c r="L5799" t="s">
        <v>30</v>
      </c>
      <c r="M5799">
        <f>'Venteo_deshid Glicol_planta'!AP96</f>
        <v>0</v>
      </c>
      <c r="N5799">
        <f>IFERROR(IF(L5799="CO2",M5799,IF(L5799="CH4",M5799*Hoja1!$C$19,BASEDEDATOS!M5799*Hoja1!$C$20)),0)</f>
        <v>0</v>
      </c>
    </row>
    <row r="5800" spans="2:14" x14ac:dyDescent="0.75">
      <c r="B5800" t="s">
        <v>863</v>
      </c>
      <c r="C5800" t="str">
        <f>Hoja1!$C$31</f>
        <v>CRUDO</v>
      </c>
      <c r="D5800" t="s">
        <v>864</v>
      </c>
      <c r="E5800" t="s">
        <v>320</v>
      </c>
      <c r="F5800" t="s">
        <v>858</v>
      </c>
      <c r="L5800" t="s">
        <v>30</v>
      </c>
      <c r="M5800">
        <f>'Venteo_deshid Glicol_planta'!AP97</f>
        <v>0</v>
      </c>
      <c r="N5800">
        <f>IFERROR(IF(L5800="CO2",M5800,IF(L5800="CH4",M5800*Hoja1!$C$19,BASEDEDATOS!M5800*Hoja1!$C$20)),0)</f>
        <v>0</v>
      </c>
    </row>
    <row r="5801" spans="2:14" x14ac:dyDescent="0.75">
      <c r="B5801" t="s">
        <v>863</v>
      </c>
      <c r="C5801" t="str">
        <f>Hoja1!$C$31</f>
        <v>CRUDO</v>
      </c>
      <c r="D5801" t="s">
        <v>864</v>
      </c>
      <c r="E5801" t="s">
        <v>320</v>
      </c>
      <c r="F5801" t="s">
        <v>858</v>
      </c>
      <c r="L5801" t="s">
        <v>30</v>
      </c>
      <c r="M5801">
        <f>'Venteo_deshid Glicol_planta'!AP98</f>
        <v>0</v>
      </c>
      <c r="N5801">
        <f>IFERROR(IF(L5801="CO2",M5801,IF(L5801="CH4",M5801*Hoja1!$C$19,BASEDEDATOS!M5801*Hoja1!$C$20)),0)</f>
        <v>0</v>
      </c>
    </row>
    <row r="5802" spans="2:14" x14ac:dyDescent="0.75">
      <c r="B5802" t="s">
        <v>863</v>
      </c>
      <c r="C5802" t="str">
        <f>Hoja1!$C$31</f>
        <v>CRUDO</v>
      </c>
      <c r="D5802" t="s">
        <v>864</v>
      </c>
      <c r="E5802" t="s">
        <v>320</v>
      </c>
      <c r="F5802" t="s">
        <v>858</v>
      </c>
      <c r="L5802" t="s">
        <v>30</v>
      </c>
      <c r="M5802">
        <f>'Venteo_deshid Glicol_planta'!AP99</f>
        <v>0</v>
      </c>
      <c r="N5802">
        <f>IFERROR(IF(L5802="CO2",M5802,IF(L5802="CH4",M5802*Hoja1!$C$19,BASEDEDATOS!M5802*Hoja1!$C$20)),0)</f>
        <v>0</v>
      </c>
    </row>
    <row r="5803" spans="2:14" x14ac:dyDescent="0.75">
      <c r="B5803" t="s">
        <v>863</v>
      </c>
      <c r="C5803" t="str">
        <f>Hoja1!$C$31</f>
        <v>CRUDO</v>
      </c>
      <c r="D5803" t="s">
        <v>864</v>
      </c>
      <c r="E5803" t="s">
        <v>320</v>
      </c>
      <c r="F5803" t="s">
        <v>858</v>
      </c>
      <c r="L5803" t="s">
        <v>30</v>
      </c>
      <c r="M5803">
        <f>'Venteo_deshid Glicol_planta'!AP100</f>
        <v>0</v>
      </c>
      <c r="N5803">
        <f>IFERROR(IF(L5803="CO2",M5803,IF(L5803="CH4",M5803*Hoja1!$C$19,BASEDEDATOS!M5803*Hoja1!$C$20)),0)</f>
        <v>0</v>
      </c>
    </row>
    <row r="5804" spans="2:14" x14ac:dyDescent="0.75">
      <c r="B5804" t="s">
        <v>863</v>
      </c>
      <c r="C5804" t="str">
        <f>Hoja1!$C$31</f>
        <v>CRUDO</v>
      </c>
      <c r="D5804" t="s">
        <v>864</v>
      </c>
      <c r="E5804" t="s">
        <v>320</v>
      </c>
      <c r="F5804" t="s">
        <v>858</v>
      </c>
      <c r="L5804" t="s">
        <v>30</v>
      </c>
      <c r="M5804">
        <f>'Venteo_deshid Glicol_planta'!AP101</f>
        <v>0</v>
      </c>
      <c r="N5804">
        <f>IFERROR(IF(L5804="CO2",M5804,IF(L5804="CH4",M5804*Hoja1!$C$19,BASEDEDATOS!M5804*Hoja1!$C$20)),0)</f>
        <v>0</v>
      </c>
    </row>
    <row r="5805" spans="2:14" x14ac:dyDescent="0.75">
      <c r="B5805" t="s">
        <v>863</v>
      </c>
      <c r="C5805" t="str">
        <f>Hoja1!$C$31</f>
        <v>CRUDO</v>
      </c>
      <c r="D5805" t="s">
        <v>864</v>
      </c>
      <c r="E5805" t="s">
        <v>320</v>
      </c>
      <c r="F5805" t="s">
        <v>858</v>
      </c>
      <c r="L5805" t="s">
        <v>30</v>
      </c>
      <c r="M5805">
        <f>'Venteo_deshid Glicol_planta'!AP102</f>
        <v>0</v>
      </c>
      <c r="N5805">
        <f>IFERROR(IF(L5805="CO2",M5805,IF(L5805="CH4",M5805*Hoja1!$C$19,BASEDEDATOS!M5805*Hoja1!$C$20)),0)</f>
        <v>0</v>
      </c>
    </row>
    <row r="5806" spans="2:14" x14ac:dyDescent="0.75">
      <c r="B5806" t="s">
        <v>863</v>
      </c>
      <c r="C5806" t="str">
        <f>Hoja1!$C$31</f>
        <v>CRUDO</v>
      </c>
      <c r="D5806" t="s">
        <v>864</v>
      </c>
      <c r="E5806" t="s">
        <v>320</v>
      </c>
      <c r="F5806" t="s">
        <v>858</v>
      </c>
      <c r="L5806" t="s">
        <v>30</v>
      </c>
      <c r="M5806">
        <f>'Venteo_deshid Glicol_planta'!AP103</f>
        <v>0</v>
      </c>
      <c r="N5806">
        <f>IFERROR(IF(L5806="CO2",M5806,IF(L5806="CH4",M5806*Hoja1!$C$19,BASEDEDATOS!M5806*Hoja1!$C$20)),0)</f>
        <v>0</v>
      </c>
    </row>
    <row r="5807" spans="2:14" x14ac:dyDescent="0.75">
      <c r="B5807" t="s">
        <v>863</v>
      </c>
      <c r="C5807" t="str">
        <f>Hoja1!$C$31</f>
        <v>CRUDO</v>
      </c>
      <c r="D5807" t="s">
        <v>864</v>
      </c>
      <c r="E5807" t="s">
        <v>320</v>
      </c>
      <c r="F5807" t="s">
        <v>858</v>
      </c>
      <c r="L5807" t="s">
        <v>30</v>
      </c>
      <c r="M5807">
        <f>'Venteo_deshid Glicol_planta'!AP104</f>
        <v>0</v>
      </c>
      <c r="N5807">
        <f>IFERROR(IF(L5807="CO2",M5807,IF(L5807="CH4",M5807*Hoja1!$C$19,BASEDEDATOS!M5807*Hoja1!$C$20)),0)</f>
        <v>0</v>
      </c>
    </row>
    <row r="5808" spans="2:14" x14ac:dyDescent="0.75">
      <c r="B5808" t="s">
        <v>863</v>
      </c>
      <c r="C5808" t="str">
        <f>Hoja1!$C$31</f>
        <v>CRUDO</v>
      </c>
      <c r="D5808" t="s">
        <v>864</v>
      </c>
      <c r="E5808" t="s">
        <v>320</v>
      </c>
      <c r="F5808" t="s">
        <v>858</v>
      </c>
      <c r="L5808" t="s">
        <v>30</v>
      </c>
      <c r="M5808">
        <f>'Venteo_deshid Glicol_planta'!AP105</f>
        <v>0</v>
      </c>
      <c r="N5808">
        <f>IFERROR(IF(L5808="CO2",M5808,IF(L5808="CH4",M5808*Hoja1!$C$19,BASEDEDATOS!M5808*Hoja1!$C$20)),0)</f>
        <v>0</v>
      </c>
    </row>
    <row r="5809" spans="2:14" x14ac:dyDescent="0.75">
      <c r="B5809" t="s">
        <v>863</v>
      </c>
      <c r="C5809" t="str">
        <f>Hoja1!$C$31</f>
        <v>CRUDO</v>
      </c>
      <c r="D5809" t="s">
        <v>864</v>
      </c>
      <c r="E5809" t="s">
        <v>320</v>
      </c>
      <c r="F5809" t="s">
        <v>858</v>
      </c>
      <c r="L5809" t="s">
        <v>30</v>
      </c>
      <c r="M5809">
        <f>'Venteo_deshid Glicol_planta'!AP106</f>
        <v>0</v>
      </c>
      <c r="N5809">
        <f>IFERROR(IF(L5809="CO2",M5809,IF(L5809="CH4",M5809*Hoja1!$C$19,BASEDEDATOS!M5809*Hoja1!$C$20)),0)</f>
        <v>0</v>
      </c>
    </row>
    <row r="5810" spans="2:14" x14ac:dyDescent="0.75">
      <c r="B5810" t="s">
        <v>863</v>
      </c>
      <c r="C5810" t="str">
        <f>Hoja1!$C$31</f>
        <v>CRUDO</v>
      </c>
      <c r="D5810" t="s">
        <v>864</v>
      </c>
      <c r="E5810" t="s">
        <v>320</v>
      </c>
      <c r="F5810" t="s">
        <v>858</v>
      </c>
      <c r="L5810" t="s">
        <v>30</v>
      </c>
      <c r="M5810">
        <f>'Venteo_deshid Glicol_planta'!AP107</f>
        <v>0</v>
      </c>
      <c r="N5810">
        <f>IFERROR(IF(L5810="CO2",M5810,IF(L5810="CH4",M5810*Hoja1!$C$19,BASEDEDATOS!M5810*Hoja1!$C$20)),0)</f>
        <v>0</v>
      </c>
    </row>
    <row r="5811" spans="2:14" x14ac:dyDescent="0.75">
      <c r="B5811" t="s">
        <v>863</v>
      </c>
      <c r="C5811" t="str">
        <f>Hoja1!$C$31</f>
        <v>CRUDO</v>
      </c>
      <c r="D5811" t="s">
        <v>864</v>
      </c>
      <c r="E5811" t="s">
        <v>320</v>
      </c>
      <c r="F5811" t="s">
        <v>858</v>
      </c>
      <c r="L5811" t="s">
        <v>30</v>
      </c>
      <c r="M5811">
        <f>'Venteo_deshid Glicol_planta'!AP108</f>
        <v>0</v>
      </c>
      <c r="N5811">
        <f>IFERROR(IF(L5811="CO2",M5811,IF(L5811="CH4",M5811*Hoja1!$C$19,BASEDEDATOS!M5811*Hoja1!$C$20)),0)</f>
        <v>0</v>
      </c>
    </row>
    <row r="5812" spans="2:14" x14ac:dyDescent="0.75">
      <c r="B5812" t="s">
        <v>863</v>
      </c>
      <c r="C5812" t="str">
        <f>Hoja1!$C$31</f>
        <v>CRUDO</v>
      </c>
      <c r="D5812" t="s">
        <v>864</v>
      </c>
      <c r="E5812" t="s">
        <v>320</v>
      </c>
      <c r="F5812" t="s">
        <v>858</v>
      </c>
      <c r="L5812" t="s">
        <v>30</v>
      </c>
      <c r="M5812">
        <f>'Venteo_deshid Glicol_planta'!AP109</f>
        <v>0</v>
      </c>
      <c r="N5812">
        <f>IFERROR(IF(L5812="CO2",M5812,IF(L5812="CH4",M5812*Hoja1!$C$19,BASEDEDATOS!M5812*Hoja1!$C$20)),0)</f>
        <v>0</v>
      </c>
    </row>
    <row r="5813" spans="2:14" x14ac:dyDescent="0.75">
      <c r="B5813" t="s">
        <v>863</v>
      </c>
      <c r="C5813" t="str">
        <f>Hoja1!$C$31</f>
        <v>CRUDO</v>
      </c>
      <c r="D5813" t="s">
        <v>864</v>
      </c>
      <c r="E5813" t="s">
        <v>320</v>
      </c>
      <c r="F5813" t="s">
        <v>858</v>
      </c>
      <c r="L5813" t="s">
        <v>30</v>
      </c>
      <c r="M5813">
        <f>'Venteo_deshid Glicol_planta'!AP110</f>
        <v>0</v>
      </c>
      <c r="N5813">
        <f>IFERROR(IF(L5813="CO2",M5813,IF(L5813="CH4",M5813*Hoja1!$C$19,BASEDEDATOS!M5813*Hoja1!$C$20)),0)</f>
        <v>0</v>
      </c>
    </row>
    <row r="5814" spans="2:14" x14ac:dyDescent="0.75">
      <c r="B5814" t="s">
        <v>863</v>
      </c>
      <c r="C5814" t="str">
        <f>Hoja1!$C$31</f>
        <v>CRUDO</v>
      </c>
      <c r="D5814" t="s">
        <v>864</v>
      </c>
      <c r="E5814" t="s">
        <v>320</v>
      </c>
      <c r="F5814" t="s">
        <v>858</v>
      </c>
      <c r="L5814" t="s">
        <v>30</v>
      </c>
      <c r="M5814">
        <f>'Venteo_deshid Glicol_planta'!AP111</f>
        <v>0</v>
      </c>
      <c r="N5814">
        <f>IFERROR(IF(L5814="CO2",M5814,IF(L5814="CH4",M5814*Hoja1!$C$19,BASEDEDATOS!M5814*Hoja1!$C$20)),0)</f>
        <v>0</v>
      </c>
    </row>
    <row r="5815" spans="2:14" x14ac:dyDescent="0.75">
      <c r="B5815" t="s">
        <v>863</v>
      </c>
      <c r="C5815" t="str">
        <f>Hoja1!$C$31</f>
        <v>CRUDO</v>
      </c>
      <c r="D5815" t="s">
        <v>864</v>
      </c>
      <c r="E5815" t="s">
        <v>320</v>
      </c>
      <c r="F5815" t="s">
        <v>858</v>
      </c>
      <c r="L5815" t="s">
        <v>30</v>
      </c>
      <c r="M5815">
        <f>'Venteo_deshid Glicol_planta'!AP112</f>
        <v>0</v>
      </c>
      <c r="N5815">
        <f>IFERROR(IF(L5815="CO2",M5815,IF(L5815="CH4",M5815*Hoja1!$C$19,BASEDEDATOS!M5815*Hoja1!$C$20)),0)</f>
        <v>0</v>
      </c>
    </row>
    <row r="5816" spans="2:14" x14ac:dyDescent="0.75">
      <c r="B5816" t="s">
        <v>863</v>
      </c>
      <c r="C5816" t="str">
        <f>Hoja1!$C$31</f>
        <v>CRUDO</v>
      </c>
      <c r="D5816" t="s">
        <v>864</v>
      </c>
      <c r="E5816" t="s">
        <v>320</v>
      </c>
      <c r="F5816" t="s">
        <v>858</v>
      </c>
      <c r="L5816" t="s">
        <v>30</v>
      </c>
      <c r="M5816">
        <f>'Venteo_deshid Glicol_planta'!AP113</f>
        <v>0</v>
      </c>
      <c r="N5816">
        <f>IFERROR(IF(L5816="CO2",M5816,IF(L5816="CH4",M5816*Hoja1!$C$19,BASEDEDATOS!M5816*Hoja1!$C$20)),0)</f>
        <v>0</v>
      </c>
    </row>
    <row r="5817" spans="2:14" x14ac:dyDescent="0.75">
      <c r="B5817" t="s">
        <v>863</v>
      </c>
      <c r="C5817" t="str">
        <f>Hoja1!$C$31</f>
        <v>CRUDO</v>
      </c>
      <c r="D5817" t="s">
        <v>864</v>
      </c>
      <c r="E5817" t="s">
        <v>320</v>
      </c>
      <c r="F5817" t="s">
        <v>858</v>
      </c>
      <c r="L5817" t="s">
        <v>30</v>
      </c>
      <c r="M5817">
        <f>'Venteo_deshid Glicol_planta'!AP114</f>
        <v>0</v>
      </c>
      <c r="N5817">
        <f>IFERROR(IF(L5817="CO2",M5817,IF(L5817="CH4",M5817*Hoja1!$C$19,BASEDEDATOS!M5817*Hoja1!$C$20)),0)</f>
        <v>0</v>
      </c>
    </row>
    <row r="5818" spans="2:14" x14ac:dyDescent="0.75">
      <c r="B5818" t="s">
        <v>863</v>
      </c>
      <c r="C5818" t="str">
        <f>Hoja1!$C$31</f>
        <v>CRUDO</v>
      </c>
      <c r="D5818" t="s">
        <v>864</v>
      </c>
      <c r="E5818" t="s">
        <v>320</v>
      </c>
      <c r="F5818" t="s">
        <v>858</v>
      </c>
      <c r="L5818" t="s">
        <v>30</v>
      </c>
      <c r="M5818">
        <f>'Venteo_deshid Glicol_planta'!AP115</f>
        <v>0</v>
      </c>
      <c r="N5818">
        <f>IFERROR(IF(L5818="CO2",M5818,IF(L5818="CH4",M5818*Hoja1!$C$19,BASEDEDATOS!M5818*Hoja1!$C$20)),0)</f>
        <v>0</v>
      </c>
    </row>
    <row r="5819" spans="2:14" x14ac:dyDescent="0.75">
      <c r="B5819" t="s">
        <v>863</v>
      </c>
      <c r="C5819" t="str">
        <f>Hoja1!$C$31</f>
        <v>CRUDO</v>
      </c>
      <c r="D5819" t="s">
        <v>864</v>
      </c>
      <c r="E5819" t="s">
        <v>320</v>
      </c>
      <c r="F5819" t="s">
        <v>858</v>
      </c>
      <c r="L5819" t="s">
        <v>30</v>
      </c>
      <c r="M5819">
        <f>'Venteo_deshid Glicol_planta'!AP116</f>
        <v>0</v>
      </c>
      <c r="N5819">
        <f>IFERROR(IF(L5819="CO2",M5819,IF(L5819="CH4",M5819*Hoja1!$C$19,BASEDEDATOS!M5819*Hoja1!$C$20)),0)</f>
        <v>0</v>
      </c>
    </row>
    <row r="5820" spans="2:14" x14ac:dyDescent="0.75">
      <c r="B5820" t="s">
        <v>863</v>
      </c>
      <c r="C5820" t="str">
        <f>Hoja1!$C$31</f>
        <v>CRUDO</v>
      </c>
      <c r="D5820" t="s">
        <v>864</v>
      </c>
      <c r="E5820" t="s">
        <v>320</v>
      </c>
      <c r="F5820" t="s">
        <v>858</v>
      </c>
      <c r="L5820" t="s">
        <v>30</v>
      </c>
      <c r="M5820">
        <f>'Venteo_deshid Glicol_planta'!AP117</f>
        <v>0</v>
      </c>
      <c r="N5820">
        <f>IFERROR(IF(L5820="CO2",M5820,IF(L5820="CH4",M5820*Hoja1!$C$19,BASEDEDATOS!M5820*Hoja1!$C$20)),0)</f>
        <v>0</v>
      </c>
    </row>
    <row r="5821" spans="2:14" x14ac:dyDescent="0.75">
      <c r="B5821" t="s">
        <v>863</v>
      </c>
      <c r="C5821" t="str">
        <f>Hoja1!$C$31</f>
        <v>CRUDO</v>
      </c>
      <c r="D5821" t="s">
        <v>864</v>
      </c>
      <c r="E5821" t="s">
        <v>320</v>
      </c>
      <c r="F5821" t="s">
        <v>858</v>
      </c>
      <c r="L5821" t="s">
        <v>30</v>
      </c>
      <c r="M5821">
        <f>'Venteo_deshid Glicol_planta'!AP118</f>
        <v>0</v>
      </c>
      <c r="N5821">
        <f>IFERROR(IF(L5821="CO2",M5821,IF(L5821="CH4",M5821*Hoja1!$C$19,BASEDEDATOS!M5821*Hoja1!$C$20)),0)</f>
        <v>0</v>
      </c>
    </row>
    <row r="5822" spans="2:14" x14ac:dyDescent="0.75">
      <c r="B5822" t="s">
        <v>863</v>
      </c>
      <c r="C5822" t="str">
        <f>Hoja1!$C$31</f>
        <v>CRUDO</v>
      </c>
      <c r="D5822" t="s">
        <v>864</v>
      </c>
      <c r="E5822" t="s">
        <v>320</v>
      </c>
      <c r="F5822" t="s">
        <v>858</v>
      </c>
      <c r="L5822" t="s">
        <v>30</v>
      </c>
      <c r="M5822">
        <f>'Venteo_deshid Glicol_planta'!AP119</f>
        <v>0</v>
      </c>
      <c r="N5822">
        <f>IFERROR(IF(L5822="CO2",M5822,IF(L5822="CH4",M5822*Hoja1!$C$19,BASEDEDATOS!M5822*Hoja1!$C$20)),0)</f>
        <v>0</v>
      </c>
    </row>
    <row r="5823" spans="2:14" x14ac:dyDescent="0.75">
      <c r="B5823" t="s">
        <v>863</v>
      </c>
      <c r="C5823" t="str">
        <f>Hoja1!$C$31</f>
        <v>CRUDO</v>
      </c>
      <c r="D5823" t="s">
        <v>864</v>
      </c>
      <c r="E5823" t="s">
        <v>320</v>
      </c>
      <c r="F5823" t="s">
        <v>858</v>
      </c>
      <c r="L5823" t="s">
        <v>30</v>
      </c>
      <c r="M5823">
        <f>'Venteo_deshid Glicol_planta'!AP120</f>
        <v>0</v>
      </c>
      <c r="N5823">
        <f>IFERROR(IF(L5823="CO2",M5823,IF(L5823="CH4",M5823*Hoja1!$C$19,BASEDEDATOS!M5823*Hoja1!$C$20)),0)</f>
        <v>0</v>
      </c>
    </row>
    <row r="5824" spans="2:14" x14ac:dyDescent="0.75">
      <c r="B5824" t="s">
        <v>863</v>
      </c>
      <c r="C5824" t="str">
        <f>Hoja1!$C$31</f>
        <v>CRUDO</v>
      </c>
      <c r="D5824" t="s">
        <v>864</v>
      </c>
      <c r="E5824" t="s">
        <v>320</v>
      </c>
      <c r="F5824" t="s">
        <v>858</v>
      </c>
      <c r="L5824" t="s">
        <v>30</v>
      </c>
      <c r="M5824">
        <f>'Venteo_deshid Glicol_planta'!AP121</f>
        <v>0</v>
      </c>
      <c r="N5824">
        <f>IFERROR(IF(L5824="CO2",M5824,IF(L5824="CH4",M5824*Hoja1!$C$19,BASEDEDATOS!M5824*Hoja1!$C$20)),0)</f>
        <v>0</v>
      </c>
    </row>
    <row r="5825" spans="2:14" x14ac:dyDescent="0.75">
      <c r="B5825" t="s">
        <v>863</v>
      </c>
      <c r="C5825" t="str">
        <f>Hoja1!$C$31</f>
        <v>CRUDO</v>
      </c>
      <c r="D5825" t="s">
        <v>864</v>
      </c>
      <c r="E5825" t="s">
        <v>320</v>
      </c>
      <c r="F5825" t="s">
        <v>858</v>
      </c>
      <c r="L5825" t="s">
        <v>30</v>
      </c>
      <c r="M5825">
        <f>'Venteo_deshid Glicol_planta'!AP122</f>
        <v>0</v>
      </c>
      <c r="N5825">
        <f>IFERROR(IF(L5825="CO2",M5825,IF(L5825="CH4",M5825*Hoja1!$C$19,BASEDEDATOS!M5825*Hoja1!$C$20)),0)</f>
        <v>0</v>
      </c>
    </row>
    <row r="5826" spans="2:14" x14ac:dyDescent="0.75">
      <c r="B5826" t="s">
        <v>863</v>
      </c>
      <c r="C5826" t="str">
        <f>Hoja1!$C$31</f>
        <v>CRUDO</v>
      </c>
      <c r="D5826" t="s">
        <v>864</v>
      </c>
      <c r="E5826" t="s">
        <v>320</v>
      </c>
      <c r="F5826" t="s">
        <v>858</v>
      </c>
      <c r="L5826" t="s">
        <v>30</v>
      </c>
      <c r="M5826">
        <f>'Venteo_deshid Glicol_planta'!AP123</f>
        <v>0</v>
      </c>
      <c r="N5826">
        <f>IFERROR(IF(L5826="CO2",M5826,IF(L5826="CH4",M5826*Hoja1!$C$19,BASEDEDATOS!M5826*Hoja1!$C$20)),0)</f>
        <v>0</v>
      </c>
    </row>
    <row r="5827" spans="2:14" x14ac:dyDescent="0.75">
      <c r="B5827" t="s">
        <v>863</v>
      </c>
      <c r="C5827" t="str">
        <f>Hoja1!$C$31</f>
        <v>CRUDO</v>
      </c>
      <c r="D5827" t="s">
        <v>864</v>
      </c>
      <c r="E5827" t="s">
        <v>320</v>
      </c>
      <c r="F5827" t="s">
        <v>858</v>
      </c>
      <c r="L5827" t="s">
        <v>30</v>
      </c>
      <c r="M5827">
        <f>'Venteo_deshid Glicol_planta'!AP124</f>
        <v>0</v>
      </c>
      <c r="N5827">
        <f>IFERROR(IF(L5827="CO2",M5827,IF(L5827="CH4",M5827*Hoja1!$C$19,BASEDEDATOS!M5827*Hoja1!$C$20)),0)</f>
        <v>0</v>
      </c>
    </row>
    <row r="5828" spans="2:14" x14ac:dyDescent="0.75">
      <c r="B5828" t="s">
        <v>863</v>
      </c>
      <c r="C5828" t="str">
        <f>Hoja1!$C$31</f>
        <v>CRUDO</v>
      </c>
      <c r="D5828" t="s">
        <v>864</v>
      </c>
      <c r="E5828" t="s">
        <v>320</v>
      </c>
      <c r="F5828" t="s">
        <v>858</v>
      </c>
      <c r="L5828" t="s">
        <v>30</v>
      </c>
      <c r="M5828">
        <f>'Venteo_deshid Glicol_planta'!AP125</f>
        <v>0</v>
      </c>
      <c r="N5828">
        <f>IFERROR(IF(L5828="CO2",M5828,IF(L5828="CH4",M5828*Hoja1!$C$19,BASEDEDATOS!M5828*Hoja1!$C$20)),0)</f>
        <v>0</v>
      </c>
    </row>
    <row r="5829" spans="2:14" x14ac:dyDescent="0.75">
      <c r="B5829" t="s">
        <v>863</v>
      </c>
      <c r="C5829" t="str">
        <f>Hoja1!$C$31</f>
        <v>CRUDO</v>
      </c>
      <c r="D5829" t="s">
        <v>864</v>
      </c>
      <c r="E5829" t="s">
        <v>320</v>
      </c>
      <c r="F5829" t="s">
        <v>858</v>
      </c>
      <c r="L5829" t="s">
        <v>30</v>
      </c>
      <c r="M5829">
        <f>'Venteo_deshid Glicol_planta'!AP126</f>
        <v>0</v>
      </c>
      <c r="N5829">
        <f>IFERROR(IF(L5829="CO2",M5829,IF(L5829="CH4",M5829*Hoja1!$C$19,BASEDEDATOS!M5829*Hoja1!$C$20)),0)</f>
        <v>0</v>
      </c>
    </row>
    <row r="5830" spans="2:14" x14ac:dyDescent="0.75">
      <c r="B5830" t="s">
        <v>863</v>
      </c>
      <c r="C5830" t="str">
        <f>Hoja1!$C$31</f>
        <v>CRUDO</v>
      </c>
      <c r="D5830" t="s">
        <v>864</v>
      </c>
      <c r="E5830" t="s">
        <v>320</v>
      </c>
      <c r="F5830" t="s">
        <v>858</v>
      </c>
      <c r="L5830" t="s">
        <v>30</v>
      </c>
      <c r="M5830">
        <f>'Venteo_deshid Glicol_planta'!AP127</f>
        <v>0</v>
      </c>
      <c r="N5830">
        <f>IFERROR(IF(L5830="CO2",M5830,IF(L5830="CH4",M5830*Hoja1!$C$19,BASEDEDATOS!M5830*Hoja1!$C$20)),0)</f>
        <v>0</v>
      </c>
    </row>
    <row r="5831" spans="2:14" x14ac:dyDescent="0.75">
      <c r="B5831" t="s">
        <v>863</v>
      </c>
      <c r="C5831" t="str">
        <f>Hoja1!$C$31</f>
        <v>CRUDO</v>
      </c>
      <c r="D5831" t="s">
        <v>864</v>
      </c>
      <c r="E5831" t="s">
        <v>320</v>
      </c>
      <c r="F5831" t="s">
        <v>858</v>
      </c>
      <c r="L5831" t="s">
        <v>30</v>
      </c>
      <c r="M5831">
        <f>'Venteo_deshid Glicol_planta'!AP128</f>
        <v>0</v>
      </c>
      <c r="N5831">
        <f>IFERROR(IF(L5831="CO2",M5831,IF(L5831="CH4",M5831*Hoja1!$C$19,BASEDEDATOS!M5831*Hoja1!$C$20)),0)</f>
        <v>0</v>
      </c>
    </row>
    <row r="5832" spans="2:14" x14ac:dyDescent="0.75">
      <c r="B5832" t="s">
        <v>863</v>
      </c>
      <c r="C5832" t="str">
        <f>Hoja1!$C$31</f>
        <v>CRUDO</v>
      </c>
      <c r="D5832" t="s">
        <v>864</v>
      </c>
      <c r="E5832" t="s">
        <v>320</v>
      </c>
      <c r="F5832" t="s">
        <v>858</v>
      </c>
      <c r="L5832" t="s">
        <v>30</v>
      </c>
      <c r="M5832">
        <f>'Venteo_deshid Glicol_planta'!AP129</f>
        <v>0</v>
      </c>
      <c r="N5832">
        <f>IFERROR(IF(L5832="CO2",M5832,IF(L5832="CH4",M5832*Hoja1!$C$19,BASEDEDATOS!M5832*Hoja1!$C$20)),0)</f>
        <v>0</v>
      </c>
    </row>
    <row r="5833" spans="2:14" x14ac:dyDescent="0.75">
      <c r="B5833" t="s">
        <v>863</v>
      </c>
      <c r="C5833" t="str">
        <f>Hoja1!$C$31</f>
        <v>CRUDO</v>
      </c>
      <c r="D5833" t="s">
        <v>864</v>
      </c>
      <c r="E5833" t="s">
        <v>320</v>
      </c>
      <c r="F5833" t="s">
        <v>858</v>
      </c>
      <c r="L5833" t="s">
        <v>30</v>
      </c>
      <c r="M5833">
        <f>'Venteo_deshid Glicol_planta'!AP130</f>
        <v>0</v>
      </c>
      <c r="N5833">
        <f>IFERROR(IF(L5833="CO2",M5833,IF(L5833="CH4",M5833*Hoja1!$C$19,BASEDEDATOS!M5833*Hoja1!$C$20)),0)</f>
        <v>0</v>
      </c>
    </row>
    <row r="5834" spans="2:14" x14ac:dyDescent="0.75">
      <c r="B5834" t="s">
        <v>863</v>
      </c>
      <c r="C5834" t="str">
        <f>Hoja1!$C$31</f>
        <v>CRUDO</v>
      </c>
      <c r="D5834" t="s">
        <v>864</v>
      </c>
      <c r="E5834" t="s">
        <v>320</v>
      </c>
      <c r="F5834" t="s">
        <v>858</v>
      </c>
      <c r="L5834" t="s">
        <v>30</v>
      </c>
      <c r="M5834">
        <f>'Venteo_deshid Glicol_planta'!AP131</f>
        <v>0</v>
      </c>
      <c r="N5834">
        <f>IFERROR(IF(L5834="CO2",M5834,IF(L5834="CH4",M5834*Hoja1!$C$19,BASEDEDATOS!M5834*Hoja1!$C$20)),0)</f>
        <v>0</v>
      </c>
    </row>
    <row r="5835" spans="2:14" x14ac:dyDescent="0.75">
      <c r="B5835" t="s">
        <v>863</v>
      </c>
      <c r="C5835" t="str">
        <f>Hoja1!$C$31</f>
        <v>CRUDO</v>
      </c>
      <c r="D5835" t="s">
        <v>864</v>
      </c>
      <c r="E5835" t="s">
        <v>320</v>
      </c>
      <c r="F5835" t="s">
        <v>858</v>
      </c>
      <c r="L5835" t="s">
        <v>30</v>
      </c>
      <c r="M5835">
        <f>'Venteo_deshid Glicol_planta'!AP132</f>
        <v>0</v>
      </c>
      <c r="N5835">
        <f>IFERROR(IF(L5835="CO2",M5835,IF(L5835="CH4",M5835*Hoja1!$C$19,BASEDEDATOS!M5835*Hoja1!$C$20)),0)</f>
        <v>0</v>
      </c>
    </row>
    <row r="5836" spans="2:14" x14ac:dyDescent="0.75">
      <c r="B5836" t="s">
        <v>863</v>
      </c>
      <c r="C5836" t="str">
        <f>Hoja1!$C$31</f>
        <v>CRUDO</v>
      </c>
      <c r="D5836" t="s">
        <v>864</v>
      </c>
      <c r="E5836" t="s">
        <v>320</v>
      </c>
      <c r="F5836" t="s">
        <v>858</v>
      </c>
      <c r="L5836" t="s">
        <v>30</v>
      </c>
      <c r="M5836">
        <f>'Venteo_deshid Glicol_planta'!AP133</f>
        <v>0</v>
      </c>
      <c r="N5836">
        <f>IFERROR(IF(L5836="CO2",M5836,IF(L5836="CH4",M5836*Hoja1!$C$19,BASEDEDATOS!M5836*Hoja1!$C$20)),0)</f>
        <v>0</v>
      </c>
    </row>
    <row r="5837" spans="2:14" x14ac:dyDescent="0.75">
      <c r="B5837" t="s">
        <v>863</v>
      </c>
      <c r="C5837" t="str">
        <f>Hoja1!$C$31</f>
        <v>CRUDO</v>
      </c>
      <c r="D5837" t="s">
        <v>864</v>
      </c>
      <c r="E5837" t="s">
        <v>320</v>
      </c>
      <c r="F5837" t="s">
        <v>858</v>
      </c>
      <c r="L5837" t="s">
        <v>30</v>
      </c>
      <c r="M5837">
        <f>'Venteo_deshid Glicol_planta'!AP134</f>
        <v>0</v>
      </c>
      <c r="N5837">
        <f>IFERROR(IF(L5837="CO2",M5837,IF(L5837="CH4",M5837*Hoja1!$C$19,BASEDEDATOS!M5837*Hoja1!$C$20)),0)</f>
        <v>0</v>
      </c>
    </row>
    <row r="5838" spans="2:14" x14ac:dyDescent="0.75">
      <c r="B5838" t="s">
        <v>863</v>
      </c>
      <c r="C5838" t="str">
        <f>Hoja1!$C$31</f>
        <v>CRUDO</v>
      </c>
      <c r="D5838" t="s">
        <v>864</v>
      </c>
      <c r="E5838" t="s">
        <v>320</v>
      </c>
      <c r="F5838" t="s">
        <v>858</v>
      </c>
      <c r="L5838" t="s">
        <v>30</v>
      </c>
      <c r="M5838">
        <f>'Venteo_deshid Glicol_planta'!AP135</f>
        <v>0</v>
      </c>
      <c r="N5838">
        <f>IFERROR(IF(L5838="CO2",M5838,IF(L5838="CH4",M5838*Hoja1!$C$19,BASEDEDATOS!M5838*Hoja1!$C$20)),0)</f>
        <v>0</v>
      </c>
    </row>
    <row r="5839" spans="2:14" x14ac:dyDescent="0.75">
      <c r="B5839" t="s">
        <v>863</v>
      </c>
      <c r="C5839" t="str">
        <f>Hoja1!$C$31</f>
        <v>CRUDO</v>
      </c>
      <c r="D5839" t="s">
        <v>864</v>
      </c>
      <c r="E5839" t="s">
        <v>320</v>
      </c>
      <c r="F5839" t="s">
        <v>858</v>
      </c>
      <c r="L5839" t="s">
        <v>30</v>
      </c>
      <c r="M5839">
        <f>'Venteo_deshid Glicol_planta'!AP136</f>
        <v>0</v>
      </c>
      <c r="N5839">
        <f>IFERROR(IF(L5839="CO2",M5839,IF(L5839="CH4",M5839*Hoja1!$C$19,BASEDEDATOS!M5839*Hoja1!$C$20)),0)</f>
        <v>0</v>
      </c>
    </row>
    <row r="5840" spans="2:14" x14ac:dyDescent="0.75">
      <c r="B5840" t="s">
        <v>863</v>
      </c>
      <c r="C5840" t="str">
        <f>Hoja1!$C$31</f>
        <v>CRUDO</v>
      </c>
      <c r="D5840" t="s">
        <v>864</v>
      </c>
      <c r="E5840" t="s">
        <v>320</v>
      </c>
      <c r="F5840" t="s">
        <v>858</v>
      </c>
      <c r="L5840" t="s">
        <v>30</v>
      </c>
      <c r="M5840">
        <f>'Venteo_deshid Glicol_planta'!AP137</f>
        <v>0</v>
      </c>
      <c r="N5840">
        <f>IFERROR(IF(L5840="CO2",M5840,IF(L5840="CH4",M5840*Hoja1!$C$19,BASEDEDATOS!M5840*Hoja1!$C$20)),0)</f>
        <v>0</v>
      </c>
    </row>
    <row r="5841" spans="2:14" x14ac:dyDescent="0.75">
      <c r="B5841" t="s">
        <v>863</v>
      </c>
      <c r="C5841" t="str">
        <f>Hoja1!$C$31</f>
        <v>CRUDO</v>
      </c>
      <c r="D5841" t="s">
        <v>864</v>
      </c>
      <c r="E5841" t="s">
        <v>320</v>
      </c>
      <c r="F5841" t="s">
        <v>858</v>
      </c>
      <c r="L5841" t="s">
        <v>30</v>
      </c>
      <c r="M5841">
        <f>'Venteo_deshid Glicol_planta'!AP138</f>
        <v>0</v>
      </c>
      <c r="N5841">
        <f>IFERROR(IF(L5841="CO2",M5841,IF(L5841="CH4",M5841*Hoja1!$C$19,BASEDEDATOS!M5841*Hoja1!$C$20)),0)</f>
        <v>0</v>
      </c>
    </row>
    <row r="5842" spans="2:14" x14ac:dyDescent="0.75">
      <c r="B5842" t="s">
        <v>863</v>
      </c>
      <c r="C5842" t="str">
        <f>Hoja1!$C$31</f>
        <v>CRUDO</v>
      </c>
      <c r="D5842" t="s">
        <v>864</v>
      </c>
      <c r="E5842" t="s">
        <v>320</v>
      </c>
      <c r="F5842" t="s">
        <v>858</v>
      </c>
      <c r="L5842" t="s">
        <v>31</v>
      </c>
      <c r="M5842">
        <f>'Venteo_deshid Glicol_planta'!AO53</f>
        <v>4.7552491987454147E-3</v>
      </c>
      <c r="N5842">
        <f>IFERROR(IF(L5842="CO2",M5842,IF(L5842="CH4",M5842*Hoja1!$C$19,BASEDEDATOS!M5842*Hoja1!$C$20)),0)</f>
        <v>0.13314697756487162</v>
      </c>
    </row>
    <row r="5843" spans="2:14" x14ac:dyDescent="0.75">
      <c r="B5843" t="s">
        <v>863</v>
      </c>
      <c r="C5843" t="str">
        <f>Hoja1!$C$31</f>
        <v>CRUDO</v>
      </c>
      <c r="D5843" t="s">
        <v>864</v>
      </c>
      <c r="E5843" t="s">
        <v>320</v>
      </c>
      <c r="F5843" t="s">
        <v>858</v>
      </c>
      <c r="L5843" t="s">
        <v>31</v>
      </c>
      <c r="M5843">
        <f>'Venteo_deshid Glicol_planta'!AO54</f>
        <v>2.3776245993727069E-3</v>
      </c>
      <c r="N5843">
        <f>IFERROR(IF(L5843="CO2",M5843,IF(L5843="CH4",M5843*Hoja1!$C$19,BASEDEDATOS!M5843*Hoja1!$C$20)),0)</f>
        <v>6.6573488782435797E-2</v>
      </c>
    </row>
    <row r="5844" spans="2:14" x14ac:dyDescent="0.75">
      <c r="B5844" t="s">
        <v>863</v>
      </c>
      <c r="C5844" t="str">
        <f>Hoja1!$C$31</f>
        <v>CRUDO</v>
      </c>
      <c r="D5844" t="s">
        <v>864</v>
      </c>
      <c r="E5844" t="s">
        <v>320</v>
      </c>
      <c r="F5844" t="s">
        <v>858</v>
      </c>
      <c r="L5844" t="s">
        <v>31</v>
      </c>
      <c r="M5844">
        <f>'Venteo_deshid Glicol_planta'!AO55</f>
        <v>2.3776245993727069E-3</v>
      </c>
      <c r="N5844">
        <f>IFERROR(IF(L5844="CO2",M5844,IF(L5844="CH4",M5844*Hoja1!$C$19,BASEDEDATOS!M5844*Hoja1!$C$20)),0)</f>
        <v>6.6573488782435797E-2</v>
      </c>
    </row>
    <row r="5845" spans="2:14" x14ac:dyDescent="0.75">
      <c r="B5845" t="s">
        <v>863</v>
      </c>
      <c r="C5845" t="str">
        <f>Hoja1!$C$31</f>
        <v>CRUDO</v>
      </c>
      <c r="D5845" t="s">
        <v>864</v>
      </c>
      <c r="E5845" t="s">
        <v>320</v>
      </c>
      <c r="F5845" t="s">
        <v>858</v>
      </c>
      <c r="L5845" t="s">
        <v>31</v>
      </c>
      <c r="M5845">
        <f>'Venteo_deshid Glicol_planta'!AO56</f>
        <v>2.2825196153977985E-3</v>
      </c>
      <c r="N5845">
        <f>IFERROR(IF(L5845="CO2",M5845,IF(L5845="CH4",M5845*Hoja1!$C$19,BASEDEDATOS!M5845*Hoja1!$C$20)),0)</f>
        <v>6.3910549231138356E-2</v>
      </c>
    </row>
    <row r="5846" spans="2:14" x14ac:dyDescent="0.75">
      <c r="B5846" t="s">
        <v>863</v>
      </c>
      <c r="C5846" t="str">
        <f>Hoja1!$C$31</f>
        <v>CRUDO</v>
      </c>
      <c r="D5846" t="s">
        <v>864</v>
      </c>
      <c r="E5846" t="s">
        <v>320</v>
      </c>
      <c r="F5846" t="s">
        <v>858</v>
      </c>
      <c r="L5846" t="s">
        <v>31</v>
      </c>
      <c r="M5846">
        <f>'Venteo_deshid Glicol_planta'!AO57</f>
        <v>5.3270203624025642E-7</v>
      </c>
      <c r="N5846">
        <f>IFERROR(IF(L5846="CO2",M5846,IF(L5846="CH4",M5846*Hoja1!$C$19,BASEDEDATOS!M5846*Hoja1!$C$20)),0)</f>
        <v>1.491565701472718E-5</v>
      </c>
    </row>
    <row r="5847" spans="2:14" x14ac:dyDescent="0.75">
      <c r="B5847" t="s">
        <v>863</v>
      </c>
      <c r="C5847" t="str">
        <f>Hoja1!$C$31</f>
        <v>CRUDO</v>
      </c>
      <c r="D5847" t="s">
        <v>864</v>
      </c>
      <c r="E5847" t="s">
        <v>320</v>
      </c>
      <c r="F5847" t="s">
        <v>858</v>
      </c>
      <c r="L5847" t="s">
        <v>31</v>
      </c>
      <c r="M5847">
        <f>'Venteo_deshid Glicol_planta'!AO58</f>
        <v>5.3270203624025642E-7</v>
      </c>
      <c r="N5847">
        <f>IFERROR(IF(L5847="CO2",M5847,IF(L5847="CH4",M5847*Hoja1!$C$19,BASEDEDATOS!M5847*Hoja1!$C$20)),0)</f>
        <v>1.491565701472718E-5</v>
      </c>
    </row>
    <row r="5848" spans="2:14" x14ac:dyDescent="0.75">
      <c r="B5848" t="s">
        <v>863</v>
      </c>
      <c r="C5848" t="str">
        <f>Hoja1!$C$31</f>
        <v>CRUDO</v>
      </c>
      <c r="D5848" t="s">
        <v>864</v>
      </c>
      <c r="E5848" t="s">
        <v>320</v>
      </c>
      <c r="F5848" t="s">
        <v>858</v>
      </c>
      <c r="L5848" t="s">
        <v>31</v>
      </c>
      <c r="M5848">
        <f>'Venteo_deshid Glicol_planta'!AO59</f>
        <v>5.3270203624025642E-7</v>
      </c>
      <c r="N5848">
        <f>IFERROR(IF(L5848="CO2",M5848,IF(L5848="CH4",M5848*Hoja1!$C$19,BASEDEDATOS!M5848*Hoja1!$C$20)),0)</f>
        <v>1.491565701472718E-5</v>
      </c>
    </row>
    <row r="5849" spans="2:14" x14ac:dyDescent="0.75">
      <c r="B5849" t="s">
        <v>863</v>
      </c>
      <c r="C5849" t="str">
        <f>Hoja1!$C$31</f>
        <v>CRUDO</v>
      </c>
      <c r="D5849" t="s">
        <v>864</v>
      </c>
      <c r="E5849" t="s">
        <v>320</v>
      </c>
      <c r="F5849" t="s">
        <v>858</v>
      </c>
      <c r="L5849" t="s">
        <v>31</v>
      </c>
      <c r="M5849">
        <f>'Venteo_deshid Glicol_planta'!AO60</f>
        <v>5.3270203624025642E-7</v>
      </c>
      <c r="N5849">
        <f>IFERROR(IF(L5849="CO2",M5849,IF(L5849="CH4",M5849*Hoja1!$C$19,BASEDEDATOS!M5849*Hoja1!$C$20)),0)</f>
        <v>1.491565701472718E-5</v>
      </c>
    </row>
    <row r="5850" spans="2:14" x14ac:dyDescent="0.75">
      <c r="B5850" t="s">
        <v>863</v>
      </c>
      <c r="C5850" t="str">
        <f>Hoja1!$C$31</f>
        <v>CRUDO</v>
      </c>
      <c r="D5850" t="s">
        <v>864</v>
      </c>
      <c r="E5850" t="s">
        <v>320</v>
      </c>
      <c r="F5850" t="s">
        <v>858</v>
      </c>
      <c r="L5850" t="s">
        <v>31</v>
      </c>
      <c r="M5850">
        <f>'Venteo_deshid Glicol_planta'!AO61</f>
        <v>5.3270203624025642E-7</v>
      </c>
      <c r="N5850">
        <f>IFERROR(IF(L5850="CO2",M5850,IF(L5850="CH4",M5850*Hoja1!$C$19,BASEDEDATOS!M5850*Hoja1!$C$20)),0)</f>
        <v>1.491565701472718E-5</v>
      </c>
    </row>
    <row r="5851" spans="2:14" x14ac:dyDescent="0.75">
      <c r="B5851" t="s">
        <v>863</v>
      </c>
      <c r="C5851" t="str">
        <f>Hoja1!$C$31</f>
        <v>CRUDO</v>
      </c>
      <c r="D5851" t="s">
        <v>864</v>
      </c>
      <c r="E5851" t="s">
        <v>320</v>
      </c>
      <c r="F5851" t="s">
        <v>858</v>
      </c>
      <c r="L5851" t="s">
        <v>31</v>
      </c>
      <c r="M5851">
        <f>'Venteo_deshid Glicol_planta'!AO62</f>
        <v>1.3983428451306727E-6</v>
      </c>
      <c r="N5851">
        <f>IFERROR(IF(L5851="CO2",M5851,IF(L5851="CH4",M5851*Hoja1!$C$19,BASEDEDATOS!M5851*Hoja1!$C$20)),0)</f>
        <v>3.915359966365884E-5</v>
      </c>
    </row>
    <row r="5852" spans="2:14" x14ac:dyDescent="0.75">
      <c r="B5852" t="s">
        <v>863</v>
      </c>
      <c r="C5852" t="str">
        <f>Hoja1!$C$31</f>
        <v>CRUDO</v>
      </c>
      <c r="D5852" t="s">
        <v>864</v>
      </c>
      <c r="E5852" t="s">
        <v>320</v>
      </c>
      <c r="F5852" t="s">
        <v>858</v>
      </c>
      <c r="L5852" t="s">
        <v>31</v>
      </c>
      <c r="M5852">
        <f>'Venteo_deshid Glicol_planta'!AO63</f>
        <v>1.3983428451306727E-6</v>
      </c>
      <c r="N5852">
        <f>IFERROR(IF(L5852="CO2",M5852,IF(L5852="CH4",M5852*Hoja1!$C$19,BASEDEDATOS!M5852*Hoja1!$C$20)),0)</f>
        <v>3.915359966365884E-5</v>
      </c>
    </row>
    <row r="5853" spans="2:14" x14ac:dyDescent="0.75">
      <c r="B5853" t="s">
        <v>863</v>
      </c>
      <c r="C5853" t="str">
        <f>Hoja1!$C$31</f>
        <v>CRUDO</v>
      </c>
      <c r="D5853" t="s">
        <v>864</v>
      </c>
      <c r="E5853" t="s">
        <v>320</v>
      </c>
      <c r="F5853" t="s">
        <v>858</v>
      </c>
      <c r="L5853" t="s">
        <v>31</v>
      </c>
      <c r="M5853">
        <f>'Venteo_deshid Glicol_planta'!AO64</f>
        <v>1.3983428451306727E-6</v>
      </c>
      <c r="N5853">
        <f>IFERROR(IF(L5853="CO2",M5853,IF(L5853="CH4",M5853*Hoja1!$C$19,BASEDEDATOS!M5853*Hoja1!$C$20)),0)</f>
        <v>3.915359966365884E-5</v>
      </c>
    </row>
    <row r="5854" spans="2:14" x14ac:dyDescent="0.75">
      <c r="B5854" t="s">
        <v>863</v>
      </c>
      <c r="C5854" t="str">
        <f>Hoja1!$C$31</f>
        <v>CRUDO</v>
      </c>
      <c r="D5854" t="s">
        <v>864</v>
      </c>
      <c r="E5854" t="s">
        <v>320</v>
      </c>
      <c r="F5854" t="s">
        <v>858</v>
      </c>
      <c r="L5854" t="s">
        <v>31</v>
      </c>
      <c r="M5854">
        <f>'Venteo_deshid Glicol_planta'!AO65</f>
        <v>0</v>
      </c>
      <c r="N5854">
        <f>IFERROR(IF(L5854="CO2",M5854,IF(L5854="CH4",M5854*Hoja1!$C$19,BASEDEDATOS!M5854*Hoja1!$C$20)),0)</f>
        <v>0</v>
      </c>
    </row>
    <row r="5855" spans="2:14" x14ac:dyDescent="0.75">
      <c r="B5855" t="s">
        <v>863</v>
      </c>
      <c r="C5855" t="str">
        <f>Hoja1!$C$31</f>
        <v>CRUDO</v>
      </c>
      <c r="D5855" t="s">
        <v>864</v>
      </c>
      <c r="E5855" t="s">
        <v>320</v>
      </c>
      <c r="F5855" t="s">
        <v>858</v>
      </c>
      <c r="L5855" t="s">
        <v>31</v>
      </c>
      <c r="M5855">
        <f>'Venteo_deshid Glicol_planta'!AO66</f>
        <v>0</v>
      </c>
      <c r="N5855">
        <f>IFERROR(IF(L5855="CO2",M5855,IF(L5855="CH4",M5855*Hoja1!$C$19,BASEDEDATOS!M5855*Hoja1!$C$20)),0)</f>
        <v>0</v>
      </c>
    </row>
    <row r="5856" spans="2:14" x14ac:dyDescent="0.75">
      <c r="B5856" t="s">
        <v>863</v>
      </c>
      <c r="C5856" t="str">
        <f>Hoja1!$C$31</f>
        <v>CRUDO</v>
      </c>
      <c r="D5856" t="s">
        <v>864</v>
      </c>
      <c r="E5856" t="s">
        <v>320</v>
      </c>
      <c r="F5856" t="s">
        <v>858</v>
      </c>
      <c r="L5856" t="s">
        <v>31</v>
      </c>
      <c r="M5856">
        <f>'Venteo_deshid Glicol_planta'!AO67</f>
        <v>0</v>
      </c>
      <c r="N5856">
        <f>IFERROR(IF(L5856="CO2",M5856,IF(L5856="CH4",M5856*Hoja1!$C$19,BASEDEDATOS!M5856*Hoja1!$C$20)),0)</f>
        <v>0</v>
      </c>
    </row>
    <row r="5857" spans="2:14" x14ac:dyDescent="0.75">
      <c r="B5857" t="s">
        <v>863</v>
      </c>
      <c r="C5857" t="str">
        <f>Hoja1!$C$31</f>
        <v>CRUDO</v>
      </c>
      <c r="D5857" t="s">
        <v>864</v>
      </c>
      <c r="E5857" t="s">
        <v>320</v>
      </c>
      <c r="F5857" t="s">
        <v>858</v>
      </c>
      <c r="L5857" t="s">
        <v>31</v>
      </c>
      <c r="M5857">
        <f>'Venteo_deshid Glicol_planta'!AO68</f>
        <v>0</v>
      </c>
      <c r="N5857">
        <f>IFERROR(IF(L5857="CO2",M5857,IF(L5857="CH4",M5857*Hoja1!$C$19,BASEDEDATOS!M5857*Hoja1!$C$20)),0)</f>
        <v>0</v>
      </c>
    </row>
    <row r="5858" spans="2:14" x14ac:dyDescent="0.75">
      <c r="B5858" t="s">
        <v>863</v>
      </c>
      <c r="C5858" t="str">
        <f>Hoja1!$C$31</f>
        <v>CRUDO</v>
      </c>
      <c r="D5858" t="s">
        <v>864</v>
      </c>
      <c r="E5858" t="s">
        <v>320</v>
      </c>
      <c r="F5858" t="s">
        <v>858</v>
      </c>
      <c r="L5858" t="s">
        <v>31</v>
      </c>
      <c r="M5858">
        <f>'Venteo_deshid Glicol_planta'!AO69</f>
        <v>0</v>
      </c>
      <c r="N5858">
        <f>IFERROR(IF(L5858="CO2",M5858,IF(L5858="CH4",M5858*Hoja1!$C$19,BASEDEDATOS!M5858*Hoja1!$C$20)),0)</f>
        <v>0</v>
      </c>
    </row>
    <row r="5859" spans="2:14" x14ac:dyDescent="0.75">
      <c r="B5859" t="s">
        <v>863</v>
      </c>
      <c r="C5859" t="str">
        <f>Hoja1!$C$31</f>
        <v>CRUDO</v>
      </c>
      <c r="D5859" t="s">
        <v>864</v>
      </c>
      <c r="E5859" t="s">
        <v>320</v>
      </c>
      <c r="F5859" t="s">
        <v>858</v>
      </c>
      <c r="L5859" t="s">
        <v>31</v>
      </c>
      <c r="M5859">
        <f>'Venteo_deshid Glicol_planta'!AO70</f>
        <v>0</v>
      </c>
      <c r="N5859">
        <f>IFERROR(IF(L5859="CO2",M5859,IF(L5859="CH4",M5859*Hoja1!$C$19,BASEDEDATOS!M5859*Hoja1!$C$20)),0)</f>
        <v>0</v>
      </c>
    </row>
    <row r="5860" spans="2:14" x14ac:dyDescent="0.75">
      <c r="B5860" t="s">
        <v>863</v>
      </c>
      <c r="C5860" t="str">
        <f>Hoja1!$C$31</f>
        <v>CRUDO</v>
      </c>
      <c r="D5860" t="s">
        <v>864</v>
      </c>
      <c r="E5860" t="s">
        <v>320</v>
      </c>
      <c r="F5860" t="s">
        <v>858</v>
      </c>
      <c r="L5860" t="s">
        <v>31</v>
      </c>
      <c r="M5860">
        <f>'Venteo_deshid Glicol_planta'!AO71</f>
        <v>0</v>
      </c>
      <c r="N5860">
        <f>IFERROR(IF(L5860="CO2",M5860,IF(L5860="CH4",M5860*Hoja1!$C$19,BASEDEDATOS!M5860*Hoja1!$C$20)),0)</f>
        <v>0</v>
      </c>
    </row>
    <row r="5861" spans="2:14" x14ac:dyDescent="0.75">
      <c r="B5861" t="s">
        <v>863</v>
      </c>
      <c r="C5861" t="str">
        <f>Hoja1!$C$31</f>
        <v>CRUDO</v>
      </c>
      <c r="D5861" t="s">
        <v>864</v>
      </c>
      <c r="E5861" t="s">
        <v>320</v>
      </c>
      <c r="F5861" t="s">
        <v>858</v>
      </c>
      <c r="L5861" t="s">
        <v>31</v>
      </c>
      <c r="M5861">
        <f>'Venteo_deshid Glicol_planta'!AO72</f>
        <v>0</v>
      </c>
      <c r="N5861">
        <f>IFERROR(IF(L5861="CO2",M5861,IF(L5861="CH4",M5861*Hoja1!$C$19,BASEDEDATOS!M5861*Hoja1!$C$20)),0)</f>
        <v>0</v>
      </c>
    </row>
    <row r="5862" spans="2:14" x14ac:dyDescent="0.75">
      <c r="B5862" t="s">
        <v>863</v>
      </c>
      <c r="C5862" t="str">
        <f>Hoja1!$C$31</f>
        <v>CRUDO</v>
      </c>
      <c r="D5862" t="s">
        <v>864</v>
      </c>
      <c r="E5862" t="s">
        <v>320</v>
      </c>
      <c r="F5862" t="s">
        <v>858</v>
      </c>
      <c r="L5862" t="s">
        <v>31</v>
      </c>
      <c r="M5862">
        <f>'Venteo_deshid Glicol_planta'!AO73</f>
        <v>0</v>
      </c>
      <c r="N5862">
        <f>IFERROR(IF(L5862="CO2",M5862,IF(L5862="CH4",M5862*Hoja1!$C$19,BASEDEDATOS!M5862*Hoja1!$C$20)),0)</f>
        <v>0</v>
      </c>
    </row>
    <row r="5863" spans="2:14" x14ac:dyDescent="0.75">
      <c r="B5863" t="s">
        <v>863</v>
      </c>
      <c r="C5863" t="str">
        <f>Hoja1!$C$31</f>
        <v>CRUDO</v>
      </c>
      <c r="D5863" t="s">
        <v>864</v>
      </c>
      <c r="E5863" t="s">
        <v>320</v>
      </c>
      <c r="F5863" t="s">
        <v>858</v>
      </c>
      <c r="L5863" t="s">
        <v>31</v>
      </c>
      <c r="M5863">
        <f>'Venteo_deshid Glicol_planta'!AO74</f>
        <v>0</v>
      </c>
      <c r="N5863">
        <f>IFERROR(IF(L5863="CO2",M5863,IF(L5863="CH4",M5863*Hoja1!$C$19,BASEDEDATOS!M5863*Hoja1!$C$20)),0)</f>
        <v>0</v>
      </c>
    </row>
    <row r="5864" spans="2:14" x14ac:dyDescent="0.75">
      <c r="B5864" t="s">
        <v>863</v>
      </c>
      <c r="C5864" t="str">
        <f>Hoja1!$C$31</f>
        <v>CRUDO</v>
      </c>
      <c r="D5864" t="s">
        <v>864</v>
      </c>
      <c r="E5864" t="s">
        <v>320</v>
      </c>
      <c r="F5864" t="s">
        <v>858</v>
      </c>
      <c r="L5864" t="s">
        <v>31</v>
      </c>
      <c r="M5864">
        <f>'Venteo_deshid Glicol_planta'!AO75</f>
        <v>0</v>
      </c>
      <c r="N5864">
        <f>IFERROR(IF(L5864="CO2",M5864,IF(L5864="CH4",M5864*Hoja1!$C$19,BASEDEDATOS!M5864*Hoja1!$C$20)),0)</f>
        <v>0</v>
      </c>
    </row>
    <row r="5865" spans="2:14" x14ac:dyDescent="0.75">
      <c r="B5865" t="s">
        <v>863</v>
      </c>
      <c r="C5865" t="str">
        <f>Hoja1!$C$31</f>
        <v>CRUDO</v>
      </c>
      <c r="D5865" t="s">
        <v>864</v>
      </c>
      <c r="E5865" t="s">
        <v>320</v>
      </c>
      <c r="F5865" t="s">
        <v>858</v>
      </c>
      <c r="L5865" t="s">
        <v>31</v>
      </c>
      <c r="M5865">
        <f>'Venteo_deshid Glicol_planta'!AO76</f>
        <v>0</v>
      </c>
      <c r="N5865">
        <f>IFERROR(IF(L5865="CO2",M5865,IF(L5865="CH4",M5865*Hoja1!$C$19,BASEDEDATOS!M5865*Hoja1!$C$20)),0)</f>
        <v>0</v>
      </c>
    </row>
    <row r="5866" spans="2:14" x14ac:dyDescent="0.75">
      <c r="B5866" t="s">
        <v>863</v>
      </c>
      <c r="C5866" t="str">
        <f>Hoja1!$C$31</f>
        <v>CRUDO</v>
      </c>
      <c r="D5866" t="s">
        <v>864</v>
      </c>
      <c r="E5866" t="s">
        <v>320</v>
      </c>
      <c r="F5866" t="s">
        <v>858</v>
      </c>
      <c r="L5866" t="s">
        <v>31</v>
      </c>
      <c r="M5866">
        <f>'Venteo_deshid Glicol_planta'!AO77</f>
        <v>0</v>
      </c>
      <c r="N5866">
        <f>IFERROR(IF(L5866="CO2",M5866,IF(L5866="CH4",M5866*Hoja1!$C$19,BASEDEDATOS!M5866*Hoja1!$C$20)),0)</f>
        <v>0</v>
      </c>
    </row>
    <row r="5867" spans="2:14" x14ac:dyDescent="0.75">
      <c r="B5867" t="s">
        <v>863</v>
      </c>
      <c r="C5867" t="str">
        <f>Hoja1!$C$31</f>
        <v>CRUDO</v>
      </c>
      <c r="D5867" t="s">
        <v>864</v>
      </c>
      <c r="E5867" t="s">
        <v>320</v>
      </c>
      <c r="F5867" t="s">
        <v>858</v>
      </c>
      <c r="L5867" t="s">
        <v>31</v>
      </c>
      <c r="M5867">
        <f>'Venteo_deshid Glicol_planta'!AO78</f>
        <v>0</v>
      </c>
      <c r="N5867">
        <f>IFERROR(IF(L5867="CO2",M5867,IF(L5867="CH4",M5867*Hoja1!$C$19,BASEDEDATOS!M5867*Hoja1!$C$20)),0)</f>
        <v>0</v>
      </c>
    </row>
    <row r="5868" spans="2:14" x14ac:dyDescent="0.75">
      <c r="B5868" t="s">
        <v>863</v>
      </c>
      <c r="C5868" t="str">
        <f>Hoja1!$C$31</f>
        <v>CRUDO</v>
      </c>
      <c r="D5868" t="s">
        <v>864</v>
      </c>
      <c r="E5868" t="s">
        <v>320</v>
      </c>
      <c r="F5868" t="s">
        <v>858</v>
      </c>
      <c r="L5868" t="s">
        <v>31</v>
      </c>
      <c r="M5868">
        <f>'Venteo_deshid Glicol_planta'!AO79</f>
        <v>0</v>
      </c>
      <c r="N5868">
        <f>IFERROR(IF(L5868="CO2",M5868,IF(L5868="CH4",M5868*Hoja1!$C$19,BASEDEDATOS!M5868*Hoja1!$C$20)),0)</f>
        <v>0</v>
      </c>
    </row>
    <row r="5869" spans="2:14" x14ac:dyDescent="0.75">
      <c r="B5869" t="s">
        <v>863</v>
      </c>
      <c r="C5869" t="str">
        <f>Hoja1!$C$31</f>
        <v>CRUDO</v>
      </c>
      <c r="D5869" t="s">
        <v>864</v>
      </c>
      <c r="E5869" t="s">
        <v>320</v>
      </c>
      <c r="F5869" t="s">
        <v>858</v>
      </c>
      <c r="L5869" t="s">
        <v>31</v>
      </c>
      <c r="M5869">
        <f>'Venteo_deshid Glicol_planta'!AO80</f>
        <v>0</v>
      </c>
      <c r="N5869">
        <f>IFERROR(IF(L5869="CO2",M5869,IF(L5869="CH4",M5869*Hoja1!$C$19,BASEDEDATOS!M5869*Hoja1!$C$20)),0)</f>
        <v>0</v>
      </c>
    </row>
    <row r="5870" spans="2:14" x14ac:dyDescent="0.75">
      <c r="B5870" t="s">
        <v>863</v>
      </c>
      <c r="C5870" t="str">
        <f>Hoja1!$C$31</f>
        <v>CRUDO</v>
      </c>
      <c r="D5870" t="s">
        <v>864</v>
      </c>
      <c r="E5870" t="s">
        <v>320</v>
      </c>
      <c r="F5870" t="s">
        <v>858</v>
      </c>
      <c r="L5870" t="s">
        <v>31</v>
      </c>
      <c r="M5870">
        <f>'Venteo_deshid Glicol_planta'!AO81</f>
        <v>0</v>
      </c>
      <c r="N5870">
        <f>IFERROR(IF(L5870="CO2",M5870,IF(L5870="CH4",M5870*Hoja1!$C$19,BASEDEDATOS!M5870*Hoja1!$C$20)),0)</f>
        <v>0</v>
      </c>
    </row>
    <row r="5871" spans="2:14" x14ac:dyDescent="0.75">
      <c r="B5871" t="s">
        <v>863</v>
      </c>
      <c r="C5871" t="str">
        <f>Hoja1!$C$31</f>
        <v>CRUDO</v>
      </c>
      <c r="D5871" t="s">
        <v>864</v>
      </c>
      <c r="E5871" t="s">
        <v>320</v>
      </c>
      <c r="F5871" t="s">
        <v>858</v>
      </c>
      <c r="L5871" t="s">
        <v>31</v>
      </c>
      <c r="M5871">
        <f>'Venteo_deshid Glicol_planta'!AO82</f>
        <v>0</v>
      </c>
      <c r="N5871">
        <f>IFERROR(IF(L5871="CO2",M5871,IF(L5871="CH4",M5871*Hoja1!$C$19,BASEDEDATOS!M5871*Hoja1!$C$20)),0)</f>
        <v>0</v>
      </c>
    </row>
    <row r="5872" spans="2:14" x14ac:dyDescent="0.75">
      <c r="B5872" t="s">
        <v>863</v>
      </c>
      <c r="C5872" t="str">
        <f>Hoja1!$C$31</f>
        <v>CRUDO</v>
      </c>
      <c r="D5872" t="s">
        <v>864</v>
      </c>
      <c r="E5872" t="s">
        <v>320</v>
      </c>
      <c r="F5872" t="s">
        <v>858</v>
      </c>
      <c r="L5872" t="s">
        <v>31</v>
      </c>
      <c r="M5872">
        <f>'Venteo_deshid Glicol_planta'!AO83</f>
        <v>0</v>
      </c>
      <c r="N5872">
        <f>IFERROR(IF(L5872="CO2",M5872,IF(L5872="CH4",M5872*Hoja1!$C$19,BASEDEDATOS!M5872*Hoja1!$C$20)),0)</f>
        <v>0</v>
      </c>
    </row>
    <row r="5873" spans="2:14" x14ac:dyDescent="0.75">
      <c r="B5873" t="s">
        <v>863</v>
      </c>
      <c r="C5873" t="str">
        <f>Hoja1!$C$31</f>
        <v>CRUDO</v>
      </c>
      <c r="D5873" t="s">
        <v>864</v>
      </c>
      <c r="E5873" t="s">
        <v>320</v>
      </c>
      <c r="F5873" t="s">
        <v>858</v>
      </c>
      <c r="L5873" t="s">
        <v>31</v>
      </c>
      <c r="M5873">
        <f>'Venteo_deshid Glicol_planta'!AO84</f>
        <v>0</v>
      </c>
      <c r="N5873">
        <f>IFERROR(IF(L5873="CO2",M5873,IF(L5873="CH4",M5873*Hoja1!$C$19,BASEDEDATOS!M5873*Hoja1!$C$20)),0)</f>
        <v>0</v>
      </c>
    </row>
    <row r="5874" spans="2:14" x14ac:dyDescent="0.75">
      <c r="B5874" t="s">
        <v>863</v>
      </c>
      <c r="C5874" t="str">
        <f>Hoja1!$C$31</f>
        <v>CRUDO</v>
      </c>
      <c r="D5874" t="s">
        <v>864</v>
      </c>
      <c r="E5874" t="s">
        <v>320</v>
      </c>
      <c r="F5874" t="s">
        <v>858</v>
      </c>
      <c r="L5874" t="s">
        <v>31</v>
      </c>
      <c r="M5874">
        <f>'Venteo_deshid Glicol_planta'!AO85</f>
        <v>0</v>
      </c>
      <c r="N5874">
        <f>IFERROR(IF(L5874="CO2",M5874,IF(L5874="CH4",M5874*Hoja1!$C$19,BASEDEDATOS!M5874*Hoja1!$C$20)),0)</f>
        <v>0</v>
      </c>
    </row>
    <row r="5875" spans="2:14" x14ac:dyDescent="0.75">
      <c r="B5875" t="s">
        <v>863</v>
      </c>
      <c r="C5875" t="str">
        <f>Hoja1!$C$31</f>
        <v>CRUDO</v>
      </c>
      <c r="D5875" t="s">
        <v>864</v>
      </c>
      <c r="E5875" t="s">
        <v>320</v>
      </c>
      <c r="F5875" t="s">
        <v>858</v>
      </c>
      <c r="L5875" t="s">
        <v>31</v>
      </c>
      <c r="M5875">
        <f>'Venteo_deshid Glicol_planta'!AO86</f>
        <v>0</v>
      </c>
      <c r="N5875">
        <f>IFERROR(IF(L5875="CO2",M5875,IF(L5875="CH4",M5875*Hoja1!$C$19,BASEDEDATOS!M5875*Hoja1!$C$20)),0)</f>
        <v>0</v>
      </c>
    </row>
    <row r="5876" spans="2:14" x14ac:dyDescent="0.75">
      <c r="B5876" t="s">
        <v>863</v>
      </c>
      <c r="C5876" t="str">
        <f>Hoja1!$C$31</f>
        <v>CRUDO</v>
      </c>
      <c r="D5876" t="s">
        <v>864</v>
      </c>
      <c r="E5876" t="s">
        <v>320</v>
      </c>
      <c r="F5876" t="s">
        <v>858</v>
      </c>
      <c r="L5876" t="s">
        <v>31</v>
      </c>
      <c r="M5876">
        <f>'Venteo_deshid Glicol_planta'!AO87</f>
        <v>0</v>
      </c>
      <c r="N5876">
        <f>IFERROR(IF(L5876="CO2",M5876,IF(L5876="CH4",M5876*Hoja1!$C$19,BASEDEDATOS!M5876*Hoja1!$C$20)),0)</f>
        <v>0</v>
      </c>
    </row>
    <row r="5877" spans="2:14" x14ac:dyDescent="0.75">
      <c r="B5877" t="s">
        <v>863</v>
      </c>
      <c r="C5877" t="str">
        <f>Hoja1!$C$31</f>
        <v>CRUDO</v>
      </c>
      <c r="D5877" t="s">
        <v>864</v>
      </c>
      <c r="E5877" t="s">
        <v>320</v>
      </c>
      <c r="F5877" t="s">
        <v>858</v>
      </c>
      <c r="L5877" t="s">
        <v>31</v>
      </c>
      <c r="M5877">
        <f>'Venteo_deshid Glicol_planta'!AO88</f>
        <v>0</v>
      </c>
      <c r="N5877">
        <f>IFERROR(IF(L5877="CO2",M5877,IF(L5877="CH4",M5877*Hoja1!$C$19,BASEDEDATOS!M5877*Hoja1!$C$20)),0)</f>
        <v>0</v>
      </c>
    </row>
    <row r="5878" spans="2:14" x14ac:dyDescent="0.75">
      <c r="B5878" t="s">
        <v>863</v>
      </c>
      <c r="C5878" t="str">
        <f>Hoja1!$C$31</f>
        <v>CRUDO</v>
      </c>
      <c r="D5878" t="s">
        <v>864</v>
      </c>
      <c r="E5878" t="s">
        <v>320</v>
      </c>
      <c r="F5878" t="s">
        <v>858</v>
      </c>
      <c r="L5878" t="s">
        <v>31</v>
      </c>
      <c r="M5878">
        <f>'Venteo_deshid Glicol_planta'!AO89</f>
        <v>0</v>
      </c>
      <c r="N5878">
        <f>IFERROR(IF(L5878="CO2",M5878,IF(L5878="CH4",M5878*Hoja1!$C$19,BASEDEDATOS!M5878*Hoja1!$C$20)),0)</f>
        <v>0</v>
      </c>
    </row>
    <row r="5879" spans="2:14" x14ac:dyDescent="0.75">
      <c r="B5879" t="s">
        <v>863</v>
      </c>
      <c r="C5879" t="str">
        <f>Hoja1!$C$31</f>
        <v>CRUDO</v>
      </c>
      <c r="D5879" t="s">
        <v>864</v>
      </c>
      <c r="E5879" t="s">
        <v>320</v>
      </c>
      <c r="F5879" t="s">
        <v>858</v>
      </c>
      <c r="L5879" t="s">
        <v>31</v>
      </c>
      <c r="M5879">
        <f>'Venteo_deshid Glicol_planta'!AO90</f>
        <v>0</v>
      </c>
      <c r="N5879">
        <f>IFERROR(IF(L5879="CO2",M5879,IF(L5879="CH4",M5879*Hoja1!$C$19,BASEDEDATOS!M5879*Hoja1!$C$20)),0)</f>
        <v>0</v>
      </c>
    </row>
    <row r="5880" spans="2:14" x14ac:dyDescent="0.75">
      <c r="B5880" t="s">
        <v>863</v>
      </c>
      <c r="C5880" t="str">
        <f>Hoja1!$C$31</f>
        <v>CRUDO</v>
      </c>
      <c r="D5880" t="s">
        <v>864</v>
      </c>
      <c r="E5880" t="s">
        <v>320</v>
      </c>
      <c r="F5880" t="s">
        <v>858</v>
      </c>
      <c r="L5880" t="s">
        <v>31</v>
      </c>
      <c r="M5880">
        <f>'Venteo_deshid Glicol_planta'!AO91</f>
        <v>0</v>
      </c>
      <c r="N5880">
        <f>IFERROR(IF(L5880="CO2",M5880,IF(L5880="CH4",M5880*Hoja1!$C$19,BASEDEDATOS!M5880*Hoja1!$C$20)),0)</f>
        <v>0</v>
      </c>
    </row>
    <row r="5881" spans="2:14" x14ac:dyDescent="0.75">
      <c r="B5881" t="s">
        <v>863</v>
      </c>
      <c r="C5881" t="str">
        <f>Hoja1!$C$31</f>
        <v>CRUDO</v>
      </c>
      <c r="D5881" t="s">
        <v>864</v>
      </c>
      <c r="E5881" t="s">
        <v>320</v>
      </c>
      <c r="F5881" t="s">
        <v>858</v>
      </c>
      <c r="L5881" t="s">
        <v>31</v>
      </c>
      <c r="M5881">
        <f>'Venteo_deshid Glicol_planta'!AO92</f>
        <v>0</v>
      </c>
      <c r="N5881">
        <f>IFERROR(IF(L5881="CO2",M5881,IF(L5881="CH4",M5881*Hoja1!$C$19,BASEDEDATOS!M5881*Hoja1!$C$20)),0)</f>
        <v>0</v>
      </c>
    </row>
    <row r="5882" spans="2:14" x14ac:dyDescent="0.75">
      <c r="B5882" t="s">
        <v>863</v>
      </c>
      <c r="C5882" t="str">
        <f>Hoja1!$C$31</f>
        <v>CRUDO</v>
      </c>
      <c r="D5882" t="s">
        <v>864</v>
      </c>
      <c r="E5882" t="s">
        <v>320</v>
      </c>
      <c r="F5882" t="s">
        <v>858</v>
      </c>
      <c r="L5882" t="s">
        <v>31</v>
      </c>
      <c r="M5882">
        <f>'Venteo_deshid Glicol_planta'!AO93</f>
        <v>0</v>
      </c>
      <c r="N5882">
        <f>IFERROR(IF(L5882="CO2",M5882,IF(L5882="CH4",M5882*Hoja1!$C$19,BASEDEDATOS!M5882*Hoja1!$C$20)),0)</f>
        <v>0</v>
      </c>
    </row>
    <row r="5883" spans="2:14" x14ac:dyDescent="0.75">
      <c r="B5883" t="s">
        <v>863</v>
      </c>
      <c r="C5883" t="str">
        <f>Hoja1!$C$31</f>
        <v>CRUDO</v>
      </c>
      <c r="D5883" t="s">
        <v>864</v>
      </c>
      <c r="E5883" t="s">
        <v>320</v>
      </c>
      <c r="F5883" t="s">
        <v>858</v>
      </c>
      <c r="L5883" t="s">
        <v>31</v>
      </c>
      <c r="M5883">
        <f>'Venteo_deshid Glicol_planta'!AO94</f>
        <v>0</v>
      </c>
      <c r="N5883">
        <f>IFERROR(IF(L5883="CO2",M5883,IF(L5883="CH4",M5883*Hoja1!$C$19,BASEDEDATOS!M5883*Hoja1!$C$20)),0)</f>
        <v>0</v>
      </c>
    </row>
    <row r="5884" spans="2:14" x14ac:dyDescent="0.75">
      <c r="B5884" t="s">
        <v>863</v>
      </c>
      <c r="C5884" t="str">
        <f>Hoja1!$C$31</f>
        <v>CRUDO</v>
      </c>
      <c r="D5884" t="s">
        <v>864</v>
      </c>
      <c r="E5884" t="s">
        <v>320</v>
      </c>
      <c r="F5884" t="s">
        <v>858</v>
      </c>
      <c r="L5884" t="s">
        <v>31</v>
      </c>
      <c r="M5884">
        <f>'Venteo_deshid Glicol_planta'!AO95</f>
        <v>0</v>
      </c>
      <c r="N5884">
        <f>IFERROR(IF(L5884="CO2",M5884,IF(L5884="CH4",M5884*Hoja1!$C$19,BASEDEDATOS!M5884*Hoja1!$C$20)),0)</f>
        <v>0</v>
      </c>
    </row>
    <row r="5885" spans="2:14" x14ac:dyDescent="0.75">
      <c r="B5885" t="s">
        <v>863</v>
      </c>
      <c r="C5885" t="str">
        <f>Hoja1!$C$31</f>
        <v>CRUDO</v>
      </c>
      <c r="D5885" t="s">
        <v>864</v>
      </c>
      <c r="E5885" t="s">
        <v>320</v>
      </c>
      <c r="F5885" t="s">
        <v>858</v>
      </c>
      <c r="L5885" t="s">
        <v>31</v>
      </c>
      <c r="M5885">
        <f>'Venteo_deshid Glicol_planta'!AO96</f>
        <v>0</v>
      </c>
      <c r="N5885">
        <f>IFERROR(IF(L5885="CO2",M5885,IF(L5885="CH4",M5885*Hoja1!$C$19,BASEDEDATOS!M5885*Hoja1!$C$20)),0)</f>
        <v>0</v>
      </c>
    </row>
    <row r="5886" spans="2:14" x14ac:dyDescent="0.75">
      <c r="B5886" t="s">
        <v>863</v>
      </c>
      <c r="C5886" t="str">
        <f>Hoja1!$C$31</f>
        <v>CRUDO</v>
      </c>
      <c r="D5886" t="s">
        <v>864</v>
      </c>
      <c r="E5886" t="s">
        <v>320</v>
      </c>
      <c r="F5886" t="s">
        <v>858</v>
      </c>
      <c r="L5886" t="s">
        <v>31</v>
      </c>
      <c r="M5886">
        <f>'Venteo_deshid Glicol_planta'!AO97</f>
        <v>0</v>
      </c>
      <c r="N5886">
        <f>IFERROR(IF(L5886="CO2",M5886,IF(L5886="CH4",M5886*Hoja1!$C$19,BASEDEDATOS!M5886*Hoja1!$C$20)),0)</f>
        <v>0</v>
      </c>
    </row>
    <row r="5887" spans="2:14" x14ac:dyDescent="0.75">
      <c r="B5887" t="s">
        <v>863</v>
      </c>
      <c r="C5887" t="str">
        <f>Hoja1!$C$31</f>
        <v>CRUDO</v>
      </c>
      <c r="D5887" t="s">
        <v>864</v>
      </c>
      <c r="E5887" t="s">
        <v>320</v>
      </c>
      <c r="F5887" t="s">
        <v>858</v>
      </c>
      <c r="L5887" t="s">
        <v>31</v>
      </c>
      <c r="M5887">
        <f>'Venteo_deshid Glicol_planta'!AO98</f>
        <v>0</v>
      </c>
      <c r="N5887">
        <f>IFERROR(IF(L5887="CO2",M5887,IF(L5887="CH4",M5887*Hoja1!$C$19,BASEDEDATOS!M5887*Hoja1!$C$20)),0)</f>
        <v>0</v>
      </c>
    </row>
    <row r="5888" spans="2:14" x14ac:dyDescent="0.75">
      <c r="B5888" t="s">
        <v>863</v>
      </c>
      <c r="C5888" t="str">
        <f>Hoja1!$C$31</f>
        <v>CRUDO</v>
      </c>
      <c r="D5888" t="s">
        <v>864</v>
      </c>
      <c r="E5888" t="s">
        <v>320</v>
      </c>
      <c r="F5888" t="s">
        <v>858</v>
      </c>
      <c r="L5888" t="s">
        <v>31</v>
      </c>
      <c r="M5888">
        <f>'Venteo_deshid Glicol_planta'!AO99</f>
        <v>0</v>
      </c>
      <c r="N5888">
        <f>IFERROR(IF(L5888="CO2",M5888,IF(L5888="CH4",M5888*Hoja1!$C$19,BASEDEDATOS!M5888*Hoja1!$C$20)),0)</f>
        <v>0</v>
      </c>
    </row>
    <row r="5889" spans="2:14" x14ac:dyDescent="0.75">
      <c r="B5889" t="s">
        <v>863</v>
      </c>
      <c r="C5889" t="str">
        <f>Hoja1!$C$31</f>
        <v>CRUDO</v>
      </c>
      <c r="D5889" t="s">
        <v>864</v>
      </c>
      <c r="E5889" t="s">
        <v>320</v>
      </c>
      <c r="F5889" t="s">
        <v>858</v>
      </c>
      <c r="L5889" t="s">
        <v>31</v>
      </c>
      <c r="M5889">
        <f>'Venteo_deshid Glicol_planta'!AO100</f>
        <v>0</v>
      </c>
      <c r="N5889">
        <f>IFERROR(IF(L5889="CO2",M5889,IF(L5889="CH4",M5889*Hoja1!$C$19,BASEDEDATOS!M5889*Hoja1!$C$20)),0)</f>
        <v>0</v>
      </c>
    </row>
    <row r="5890" spans="2:14" x14ac:dyDescent="0.75">
      <c r="B5890" t="s">
        <v>863</v>
      </c>
      <c r="C5890" t="str">
        <f>Hoja1!$C$31</f>
        <v>CRUDO</v>
      </c>
      <c r="D5890" t="s">
        <v>864</v>
      </c>
      <c r="E5890" t="s">
        <v>320</v>
      </c>
      <c r="F5890" t="s">
        <v>858</v>
      </c>
      <c r="L5890" t="s">
        <v>31</v>
      </c>
      <c r="M5890">
        <f>'Venteo_deshid Glicol_planta'!AO101</f>
        <v>0</v>
      </c>
      <c r="N5890">
        <f>IFERROR(IF(L5890="CO2",M5890,IF(L5890="CH4",M5890*Hoja1!$C$19,BASEDEDATOS!M5890*Hoja1!$C$20)),0)</f>
        <v>0</v>
      </c>
    </row>
    <row r="5891" spans="2:14" x14ac:dyDescent="0.75">
      <c r="B5891" t="s">
        <v>863</v>
      </c>
      <c r="C5891" t="str">
        <f>Hoja1!$C$31</f>
        <v>CRUDO</v>
      </c>
      <c r="D5891" t="s">
        <v>864</v>
      </c>
      <c r="E5891" t="s">
        <v>320</v>
      </c>
      <c r="F5891" t="s">
        <v>858</v>
      </c>
      <c r="L5891" t="s">
        <v>31</v>
      </c>
      <c r="M5891">
        <f>'Venteo_deshid Glicol_planta'!AO102</f>
        <v>0</v>
      </c>
      <c r="N5891">
        <f>IFERROR(IF(L5891="CO2",M5891,IF(L5891="CH4",M5891*Hoja1!$C$19,BASEDEDATOS!M5891*Hoja1!$C$20)),0)</f>
        <v>0</v>
      </c>
    </row>
    <row r="5892" spans="2:14" x14ac:dyDescent="0.75">
      <c r="B5892" t="s">
        <v>863</v>
      </c>
      <c r="C5892" t="str">
        <f>Hoja1!$C$31</f>
        <v>CRUDO</v>
      </c>
      <c r="D5892" t="s">
        <v>864</v>
      </c>
      <c r="E5892" t="s">
        <v>320</v>
      </c>
      <c r="F5892" t="s">
        <v>858</v>
      </c>
      <c r="L5892" t="s">
        <v>31</v>
      </c>
      <c r="M5892">
        <f>'Venteo_deshid Glicol_planta'!AO103</f>
        <v>0</v>
      </c>
      <c r="N5892">
        <f>IFERROR(IF(L5892="CO2",M5892,IF(L5892="CH4",M5892*Hoja1!$C$19,BASEDEDATOS!M5892*Hoja1!$C$20)),0)</f>
        <v>0</v>
      </c>
    </row>
    <row r="5893" spans="2:14" x14ac:dyDescent="0.75">
      <c r="B5893" t="s">
        <v>863</v>
      </c>
      <c r="C5893" t="str">
        <f>Hoja1!$C$31</f>
        <v>CRUDO</v>
      </c>
      <c r="D5893" t="s">
        <v>864</v>
      </c>
      <c r="E5893" t="s">
        <v>320</v>
      </c>
      <c r="F5893" t="s">
        <v>858</v>
      </c>
      <c r="L5893" t="s">
        <v>31</v>
      </c>
      <c r="M5893">
        <f>'Venteo_deshid Glicol_planta'!AO104</f>
        <v>0</v>
      </c>
      <c r="N5893">
        <f>IFERROR(IF(L5893="CO2",M5893,IF(L5893="CH4",M5893*Hoja1!$C$19,BASEDEDATOS!M5893*Hoja1!$C$20)),0)</f>
        <v>0</v>
      </c>
    </row>
    <row r="5894" spans="2:14" x14ac:dyDescent="0.75">
      <c r="B5894" t="s">
        <v>863</v>
      </c>
      <c r="C5894" t="str">
        <f>Hoja1!$C$31</f>
        <v>CRUDO</v>
      </c>
      <c r="D5894" t="s">
        <v>864</v>
      </c>
      <c r="E5894" t="s">
        <v>320</v>
      </c>
      <c r="F5894" t="s">
        <v>858</v>
      </c>
      <c r="L5894" t="s">
        <v>31</v>
      </c>
      <c r="M5894">
        <f>'Venteo_deshid Glicol_planta'!AO105</f>
        <v>0</v>
      </c>
      <c r="N5894">
        <f>IFERROR(IF(L5894="CO2",M5894,IF(L5894="CH4",M5894*Hoja1!$C$19,BASEDEDATOS!M5894*Hoja1!$C$20)),0)</f>
        <v>0</v>
      </c>
    </row>
    <row r="5895" spans="2:14" x14ac:dyDescent="0.75">
      <c r="B5895" t="s">
        <v>863</v>
      </c>
      <c r="C5895" t="str">
        <f>Hoja1!$C$31</f>
        <v>CRUDO</v>
      </c>
      <c r="D5895" t="s">
        <v>864</v>
      </c>
      <c r="E5895" t="s">
        <v>320</v>
      </c>
      <c r="F5895" t="s">
        <v>858</v>
      </c>
      <c r="L5895" t="s">
        <v>31</v>
      </c>
      <c r="M5895">
        <f>'Venteo_deshid Glicol_planta'!AO106</f>
        <v>0</v>
      </c>
      <c r="N5895">
        <f>IFERROR(IF(L5895="CO2",M5895,IF(L5895="CH4",M5895*Hoja1!$C$19,BASEDEDATOS!M5895*Hoja1!$C$20)),0)</f>
        <v>0</v>
      </c>
    </row>
    <row r="5896" spans="2:14" x14ac:dyDescent="0.75">
      <c r="B5896" t="s">
        <v>863</v>
      </c>
      <c r="C5896" t="str">
        <f>Hoja1!$C$31</f>
        <v>CRUDO</v>
      </c>
      <c r="D5896" t="s">
        <v>864</v>
      </c>
      <c r="E5896" t="s">
        <v>320</v>
      </c>
      <c r="F5896" t="s">
        <v>858</v>
      </c>
      <c r="L5896" t="s">
        <v>31</v>
      </c>
      <c r="M5896">
        <f>'Venteo_deshid Glicol_planta'!AO107</f>
        <v>0</v>
      </c>
      <c r="N5896">
        <f>IFERROR(IF(L5896="CO2",M5896,IF(L5896="CH4",M5896*Hoja1!$C$19,BASEDEDATOS!M5896*Hoja1!$C$20)),0)</f>
        <v>0</v>
      </c>
    </row>
    <row r="5897" spans="2:14" x14ac:dyDescent="0.75">
      <c r="B5897" t="s">
        <v>863</v>
      </c>
      <c r="C5897" t="str">
        <f>Hoja1!$C$31</f>
        <v>CRUDO</v>
      </c>
      <c r="D5897" t="s">
        <v>864</v>
      </c>
      <c r="E5897" t="s">
        <v>320</v>
      </c>
      <c r="F5897" t="s">
        <v>858</v>
      </c>
      <c r="L5897" t="s">
        <v>31</v>
      </c>
      <c r="M5897">
        <f>'Venteo_deshid Glicol_planta'!AO108</f>
        <v>0</v>
      </c>
      <c r="N5897">
        <f>IFERROR(IF(L5897="CO2",M5897,IF(L5897="CH4",M5897*Hoja1!$C$19,BASEDEDATOS!M5897*Hoja1!$C$20)),0)</f>
        <v>0</v>
      </c>
    </row>
    <row r="5898" spans="2:14" x14ac:dyDescent="0.75">
      <c r="B5898" t="s">
        <v>863</v>
      </c>
      <c r="C5898" t="str">
        <f>Hoja1!$C$31</f>
        <v>CRUDO</v>
      </c>
      <c r="D5898" t="s">
        <v>864</v>
      </c>
      <c r="E5898" t="s">
        <v>320</v>
      </c>
      <c r="F5898" t="s">
        <v>858</v>
      </c>
      <c r="L5898" t="s">
        <v>31</v>
      </c>
      <c r="M5898">
        <f>'Venteo_deshid Glicol_planta'!AO109</f>
        <v>0</v>
      </c>
      <c r="N5898">
        <f>IFERROR(IF(L5898="CO2",M5898,IF(L5898="CH4",M5898*Hoja1!$C$19,BASEDEDATOS!M5898*Hoja1!$C$20)),0)</f>
        <v>0</v>
      </c>
    </row>
    <row r="5899" spans="2:14" x14ac:dyDescent="0.75">
      <c r="B5899" t="s">
        <v>863</v>
      </c>
      <c r="C5899" t="str">
        <f>Hoja1!$C$31</f>
        <v>CRUDO</v>
      </c>
      <c r="D5899" t="s">
        <v>864</v>
      </c>
      <c r="E5899" t="s">
        <v>320</v>
      </c>
      <c r="F5899" t="s">
        <v>858</v>
      </c>
      <c r="L5899" t="s">
        <v>31</v>
      </c>
      <c r="M5899">
        <f>'Venteo_deshid Glicol_planta'!AO110</f>
        <v>0</v>
      </c>
      <c r="N5899">
        <f>IFERROR(IF(L5899="CO2",M5899,IF(L5899="CH4",M5899*Hoja1!$C$19,BASEDEDATOS!M5899*Hoja1!$C$20)),0)</f>
        <v>0</v>
      </c>
    </row>
    <row r="5900" spans="2:14" x14ac:dyDescent="0.75">
      <c r="B5900" t="s">
        <v>863</v>
      </c>
      <c r="C5900" t="str">
        <f>Hoja1!$C$31</f>
        <v>CRUDO</v>
      </c>
      <c r="D5900" t="s">
        <v>864</v>
      </c>
      <c r="E5900" t="s">
        <v>320</v>
      </c>
      <c r="F5900" t="s">
        <v>858</v>
      </c>
      <c r="L5900" t="s">
        <v>31</v>
      </c>
      <c r="M5900">
        <f>'Venteo_deshid Glicol_planta'!AO111</f>
        <v>0</v>
      </c>
      <c r="N5900">
        <f>IFERROR(IF(L5900="CO2",M5900,IF(L5900="CH4",M5900*Hoja1!$C$19,BASEDEDATOS!M5900*Hoja1!$C$20)),0)</f>
        <v>0</v>
      </c>
    </row>
    <row r="5901" spans="2:14" x14ac:dyDescent="0.75">
      <c r="B5901" t="s">
        <v>863</v>
      </c>
      <c r="C5901" t="str">
        <f>Hoja1!$C$31</f>
        <v>CRUDO</v>
      </c>
      <c r="D5901" t="s">
        <v>864</v>
      </c>
      <c r="E5901" t="s">
        <v>320</v>
      </c>
      <c r="F5901" t="s">
        <v>858</v>
      </c>
      <c r="L5901" t="s">
        <v>31</v>
      </c>
      <c r="M5901">
        <f>'Venteo_deshid Glicol_planta'!AO112</f>
        <v>0</v>
      </c>
      <c r="N5901">
        <f>IFERROR(IF(L5901="CO2",M5901,IF(L5901="CH4",M5901*Hoja1!$C$19,BASEDEDATOS!M5901*Hoja1!$C$20)),0)</f>
        <v>0</v>
      </c>
    </row>
    <row r="5902" spans="2:14" x14ac:dyDescent="0.75">
      <c r="B5902" t="s">
        <v>863</v>
      </c>
      <c r="C5902" t="str">
        <f>Hoja1!$C$31</f>
        <v>CRUDO</v>
      </c>
      <c r="D5902" t="s">
        <v>864</v>
      </c>
      <c r="E5902" t="s">
        <v>320</v>
      </c>
      <c r="F5902" t="s">
        <v>858</v>
      </c>
      <c r="L5902" t="s">
        <v>31</v>
      </c>
      <c r="M5902">
        <f>'Venteo_deshid Glicol_planta'!AO113</f>
        <v>0</v>
      </c>
      <c r="N5902">
        <f>IFERROR(IF(L5902="CO2",M5902,IF(L5902="CH4",M5902*Hoja1!$C$19,BASEDEDATOS!M5902*Hoja1!$C$20)),0)</f>
        <v>0</v>
      </c>
    </row>
    <row r="5903" spans="2:14" x14ac:dyDescent="0.75">
      <c r="B5903" t="s">
        <v>863</v>
      </c>
      <c r="C5903" t="str">
        <f>Hoja1!$C$31</f>
        <v>CRUDO</v>
      </c>
      <c r="D5903" t="s">
        <v>864</v>
      </c>
      <c r="E5903" t="s">
        <v>320</v>
      </c>
      <c r="F5903" t="s">
        <v>858</v>
      </c>
      <c r="L5903" t="s">
        <v>31</v>
      </c>
      <c r="M5903">
        <f>'Venteo_deshid Glicol_planta'!AO114</f>
        <v>0</v>
      </c>
      <c r="N5903">
        <f>IFERROR(IF(L5903="CO2",M5903,IF(L5903="CH4",M5903*Hoja1!$C$19,BASEDEDATOS!M5903*Hoja1!$C$20)),0)</f>
        <v>0</v>
      </c>
    </row>
    <row r="5904" spans="2:14" x14ac:dyDescent="0.75">
      <c r="B5904" t="s">
        <v>863</v>
      </c>
      <c r="C5904" t="str">
        <f>Hoja1!$C$31</f>
        <v>CRUDO</v>
      </c>
      <c r="D5904" t="s">
        <v>864</v>
      </c>
      <c r="E5904" t="s">
        <v>320</v>
      </c>
      <c r="F5904" t="s">
        <v>858</v>
      </c>
      <c r="L5904" t="s">
        <v>31</v>
      </c>
      <c r="M5904">
        <f>'Venteo_deshid Glicol_planta'!AO115</f>
        <v>0</v>
      </c>
      <c r="N5904">
        <f>IFERROR(IF(L5904="CO2",M5904,IF(L5904="CH4",M5904*Hoja1!$C$19,BASEDEDATOS!M5904*Hoja1!$C$20)),0)</f>
        <v>0</v>
      </c>
    </row>
    <row r="5905" spans="2:14" x14ac:dyDescent="0.75">
      <c r="B5905" t="s">
        <v>863</v>
      </c>
      <c r="C5905" t="str">
        <f>Hoja1!$C$31</f>
        <v>CRUDO</v>
      </c>
      <c r="D5905" t="s">
        <v>864</v>
      </c>
      <c r="E5905" t="s">
        <v>320</v>
      </c>
      <c r="F5905" t="s">
        <v>858</v>
      </c>
      <c r="L5905" t="s">
        <v>31</v>
      </c>
      <c r="M5905">
        <f>'Venteo_deshid Glicol_planta'!AO116</f>
        <v>0</v>
      </c>
      <c r="N5905">
        <f>IFERROR(IF(L5905="CO2",M5905,IF(L5905="CH4",M5905*Hoja1!$C$19,BASEDEDATOS!M5905*Hoja1!$C$20)),0)</f>
        <v>0</v>
      </c>
    </row>
    <row r="5906" spans="2:14" x14ac:dyDescent="0.75">
      <c r="B5906" t="s">
        <v>863</v>
      </c>
      <c r="C5906" t="str">
        <f>Hoja1!$C$31</f>
        <v>CRUDO</v>
      </c>
      <c r="D5906" t="s">
        <v>864</v>
      </c>
      <c r="E5906" t="s">
        <v>320</v>
      </c>
      <c r="F5906" t="s">
        <v>858</v>
      </c>
      <c r="L5906" t="s">
        <v>31</v>
      </c>
      <c r="M5906">
        <f>'Venteo_deshid Glicol_planta'!AO117</f>
        <v>0</v>
      </c>
      <c r="N5906">
        <f>IFERROR(IF(L5906="CO2",M5906,IF(L5906="CH4",M5906*Hoja1!$C$19,BASEDEDATOS!M5906*Hoja1!$C$20)),0)</f>
        <v>0</v>
      </c>
    </row>
    <row r="5907" spans="2:14" x14ac:dyDescent="0.75">
      <c r="B5907" t="s">
        <v>863</v>
      </c>
      <c r="C5907" t="str">
        <f>Hoja1!$C$31</f>
        <v>CRUDO</v>
      </c>
      <c r="D5907" t="s">
        <v>864</v>
      </c>
      <c r="E5907" t="s">
        <v>320</v>
      </c>
      <c r="F5907" t="s">
        <v>858</v>
      </c>
      <c r="L5907" t="s">
        <v>31</v>
      </c>
      <c r="M5907">
        <f>'Venteo_deshid Glicol_planta'!AO118</f>
        <v>0</v>
      </c>
      <c r="N5907">
        <f>IFERROR(IF(L5907="CO2",M5907,IF(L5907="CH4",M5907*Hoja1!$C$19,BASEDEDATOS!M5907*Hoja1!$C$20)),0)</f>
        <v>0</v>
      </c>
    </row>
    <row r="5908" spans="2:14" x14ac:dyDescent="0.75">
      <c r="B5908" t="s">
        <v>863</v>
      </c>
      <c r="C5908" t="str">
        <f>Hoja1!$C$31</f>
        <v>CRUDO</v>
      </c>
      <c r="D5908" t="s">
        <v>864</v>
      </c>
      <c r="E5908" t="s">
        <v>320</v>
      </c>
      <c r="F5908" t="s">
        <v>858</v>
      </c>
      <c r="L5908" t="s">
        <v>31</v>
      </c>
      <c r="M5908">
        <f>'Venteo_deshid Glicol_planta'!AO119</f>
        <v>0</v>
      </c>
      <c r="N5908">
        <f>IFERROR(IF(L5908="CO2",M5908,IF(L5908="CH4",M5908*Hoja1!$C$19,BASEDEDATOS!M5908*Hoja1!$C$20)),0)</f>
        <v>0</v>
      </c>
    </row>
    <row r="5909" spans="2:14" x14ac:dyDescent="0.75">
      <c r="B5909" t="s">
        <v>863</v>
      </c>
      <c r="C5909" t="str">
        <f>Hoja1!$C$31</f>
        <v>CRUDO</v>
      </c>
      <c r="D5909" t="s">
        <v>864</v>
      </c>
      <c r="E5909" t="s">
        <v>320</v>
      </c>
      <c r="F5909" t="s">
        <v>858</v>
      </c>
      <c r="L5909" t="s">
        <v>31</v>
      </c>
      <c r="M5909">
        <f>'Venteo_deshid Glicol_planta'!AO120</f>
        <v>0</v>
      </c>
      <c r="N5909">
        <f>IFERROR(IF(L5909="CO2",M5909,IF(L5909="CH4",M5909*Hoja1!$C$19,BASEDEDATOS!M5909*Hoja1!$C$20)),0)</f>
        <v>0</v>
      </c>
    </row>
    <row r="5910" spans="2:14" x14ac:dyDescent="0.75">
      <c r="B5910" t="s">
        <v>863</v>
      </c>
      <c r="C5910" t="str">
        <f>Hoja1!$C$31</f>
        <v>CRUDO</v>
      </c>
      <c r="D5910" t="s">
        <v>864</v>
      </c>
      <c r="E5910" t="s">
        <v>320</v>
      </c>
      <c r="F5910" t="s">
        <v>858</v>
      </c>
      <c r="L5910" t="s">
        <v>31</v>
      </c>
      <c r="M5910">
        <f>'Venteo_deshid Glicol_planta'!AO121</f>
        <v>0</v>
      </c>
      <c r="N5910">
        <f>IFERROR(IF(L5910="CO2",M5910,IF(L5910="CH4",M5910*Hoja1!$C$19,BASEDEDATOS!M5910*Hoja1!$C$20)),0)</f>
        <v>0</v>
      </c>
    </row>
    <row r="5911" spans="2:14" x14ac:dyDescent="0.75">
      <c r="B5911" t="s">
        <v>863</v>
      </c>
      <c r="C5911" t="str">
        <f>Hoja1!$C$31</f>
        <v>CRUDO</v>
      </c>
      <c r="D5911" t="s">
        <v>864</v>
      </c>
      <c r="E5911" t="s">
        <v>320</v>
      </c>
      <c r="F5911" t="s">
        <v>858</v>
      </c>
      <c r="L5911" t="s">
        <v>31</v>
      </c>
      <c r="M5911">
        <f>'Venteo_deshid Glicol_planta'!AO122</f>
        <v>0</v>
      </c>
      <c r="N5911">
        <f>IFERROR(IF(L5911="CO2",M5911,IF(L5911="CH4",M5911*Hoja1!$C$19,BASEDEDATOS!M5911*Hoja1!$C$20)),0)</f>
        <v>0</v>
      </c>
    </row>
    <row r="5912" spans="2:14" x14ac:dyDescent="0.75">
      <c r="B5912" t="s">
        <v>863</v>
      </c>
      <c r="C5912" t="str">
        <f>Hoja1!$C$31</f>
        <v>CRUDO</v>
      </c>
      <c r="D5912" t="s">
        <v>864</v>
      </c>
      <c r="E5912" t="s">
        <v>320</v>
      </c>
      <c r="F5912" t="s">
        <v>858</v>
      </c>
      <c r="L5912" t="s">
        <v>31</v>
      </c>
      <c r="M5912">
        <f>'Venteo_deshid Glicol_planta'!AO123</f>
        <v>0</v>
      </c>
      <c r="N5912">
        <f>IFERROR(IF(L5912="CO2",M5912,IF(L5912="CH4",M5912*Hoja1!$C$19,BASEDEDATOS!M5912*Hoja1!$C$20)),0)</f>
        <v>0</v>
      </c>
    </row>
    <row r="5913" spans="2:14" x14ac:dyDescent="0.75">
      <c r="B5913" t="s">
        <v>863</v>
      </c>
      <c r="C5913" t="str">
        <f>Hoja1!$C$31</f>
        <v>CRUDO</v>
      </c>
      <c r="D5913" t="s">
        <v>864</v>
      </c>
      <c r="E5913" t="s">
        <v>320</v>
      </c>
      <c r="F5913" t="s">
        <v>858</v>
      </c>
      <c r="L5913" t="s">
        <v>31</v>
      </c>
      <c r="M5913">
        <f>'Venteo_deshid Glicol_planta'!AO124</f>
        <v>0</v>
      </c>
      <c r="N5913">
        <f>IFERROR(IF(L5913="CO2",M5913,IF(L5913="CH4",M5913*Hoja1!$C$19,BASEDEDATOS!M5913*Hoja1!$C$20)),0)</f>
        <v>0</v>
      </c>
    </row>
    <row r="5914" spans="2:14" x14ac:dyDescent="0.75">
      <c r="B5914" t="s">
        <v>863</v>
      </c>
      <c r="C5914" t="str">
        <f>Hoja1!$C$31</f>
        <v>CRUDO</v>
      </c>
      <c r="D5914" t="s">
        <v>864</v>
      </c>
      <c r="E5914" t="s">
        <v>320</v>
      </c>
      <c r="F5914" t="s">
        <v>858</v>
      </c>
      <c r="L5914" t="s">
        <v>31</v>
      </c>
      <c r="M5914">
        <f>'Venteo_deshid Glicol_planta'!AO125</f>
        <v>0</v>
      </c>
      <c r="N5914">
        <f>IFERROR(IF(L5914="CO2",M5914,IF(L5914="CH4",M5914*Hoja1!$C$19,BASEDEDATOS!M5914*Hoja1!$C$20)),0)</f>
        <v>0</v>
      </c>
    </row>
    <row r="5915" spans="2:14" x14ac:dyDescent="0.75">
      <c r="B5915" t="s">
        <v>863</v>
      </c>
      <c r="C5915" t="str">
        <f>Hoja1!$C$31</f>
        <v>CRUDO</v>
      </c>
      <c r="D5915" t="s">
        <v>864</v>
      </c>
      <c r="E5915" t="s">
        <v>320</v>
      </c>
      <c r="F5915" t="s">
        <v>858</v>
      </c>
      <c r="L5915" t="s">
        <v>31</v>
      </c>
      <c r="M5915">
        <f>'Venteo_deshid Glicol_planta'!AO126</f>
        <v>0</v>
      </c>
      <c r="N5915">
        <f>IFERROR(IF(L5915="CO2",M5915,IF(L5915="CH4",M5915*Hoja1!$C$19,BASEDEDATOS!M5915*Hoja1!$C$20)),0)</f>
        <v>0</v>
      </c>
    </row>
    <row r="5916" spans="2:14" x14ac:dyDescent="0.75">
      <c r="B5916" t="s">
        <v>863</v>
      </c>
      <c r="C5916" t="str">
        <f>Hoja1!$C$31</f>
        <v>CRUDO</v>
      </c>
      <c r="D5916" t="s">
        <v>864</v>
      </c>
      <c r="E5916" t="s">
        <v>320</v>
      </c>
      <c r="F5916" t="s">
        <v>858</v>
      </c>
      <c r="L5916" t="s">
        <v>31</v>
      </c>
      <c r="M5916">
        <f>'Venteo_deshid Glicol_planta'!AO127</f>
        <v>0</v>
      </c>
      <c r="N5916">
        <f>IFERROR(IF(L5916="CO2",M5916,IF(L5916="CH4",M5916*Hoja1!$C$19,BASEDEDATOS!M5916*Hoja1!$C$20)),0)</f>
        <v>0</v>
      </c>
    </row>
    <row r="5917" spans="2:14" x14ac:dyDescent="0.75">
      <c r="B5917" t="s">
        <v>863</v>
      </c>
      <c r="C5917" t="str">
        <f>Hoja1!$C$31</f>
        <v>CRUDO</v>
      </c>
      <c r="D5917" t="s">
        <v>864</v>
      </c>
      <c r="E5917" t="s">
        <v>320</v>
      </c>
      <c r="F5917" t="s">
        <v>858</v>
      </c>
      <c r="L5917" t="s">
        <v>31</v>
      </c>
      <c r="M5917">
        <f>'Venteo_deshid Glicol_planta'!AO128</f>
        <v>0</v>
      </c>
      <c r="N5917">
        <f>IFERROR(IF(L5917="CO2",M5917,IF(L5917="CH4",M5917*Hoja1!$C$19,BASEDEDATOS!M5917*Hoja1!$C$20)),0)</f>
        <v>0</v>
      </c>
    </row>
    <row r="5918" spans="2:14" x14ac:dyDescent="0.75">
      <c r="B5918" t="s">
        <v>863</v>
      </c>
      <c r="C5918" t="str">
        <f>Hoja1!$C$31</f>
        <v>CRUDO</v>
      </c>
      <c r="D5918" t="s">
        <v>864</v>
      </c>
      <c r="E5918" t="s">
        <v>320</v>
      </c>
      <c r="F5918" t="s">
        <v>858</v>
      </c>
      <c r="L5918" t="s">
        <v>31</v>
      </c>
      <c r="M5918">
        <f>'Venteo_deshid Glicol_planta'!AO129</f>
        <v>0</v>
      </c>
      <c r="N5918">
        <f>IFERROR(IF(L5918="CO2",M5918,IF(L5918="CH4",M5918*Hoja1!$C$19,BASEDEDATOS!M5918*Hoja1!$C$20)),0)</f>
        <v>0</v>
      </c>
    </row>
    <row r="5919" spans="2:14" x14ac:dyDescent="0.75">
      <c r="B5919" t="s">
        <v>863</v>
      </c>
      <c r="C5919" t="str">
        <f>Hoja1!$C$31</f>
        <v>CRUDO</v>
      </c>
      <c r="D5919" t="s">
        <v>864</v>
      </c>
      <c r="E5919" t="s">
        <v>320</v>
      </c>
      <c r="F5919" t="s">
        <v>858</v>
      </c>
      <c r="L5919" t="s">
        <v>31</v>
      </c>
      <c r="M5919">
        <f>'Venteo_deshid Glicol_planta'!AO130</f>
        <v>0</v>
      </c>
      <c r="N5919">
        <f>IFERROR(IF(L5919="CO2",M5919,IF(L5919="CH4",M5919*Hoja1!$C$19,BASEDEDATOS!M5919*Hoja1!$C$20)),0)</f>
        <v>0</v>
      </c>
    </row>
    <row r="5920" spans="2:14" x14ac:dyDescent="0.75">
      <c r="B5920" t="s">
        <v>863</v>
      </c>
      <c r="C5920" t="str">
        <f>Hoja1!$C$31</f>
        <v>CRUDO</v>
      </c>
      <c r="D5920" t="s">
        <v>864</v>
      </c>
      <c r="E5920" t="s">
        <v>320</v>
      </c>
      <c r="F5920" t="s">
        <v>858</v>
      </c>
      <c r="L5920" t="s">
        <v>31</v>
      </c>
      <c r="M5920">
        <f>'Venteo_deshid Glicol_planta'!AO131</f>
        <v>0</v>
      </c>
      <c r="N5920">
        <f>IFERROR(IF(L5920="CO2",M5920,IF(L5920="CH4",M5920*Hoja1!$C$19,BASEDEDATOS!M5920*Hoja1!$C$20)),0)</f>
        <v>0</v>
      </c>
    </row>
    <row r="5921" spans="2:14" x14ac:dyDescent="0.75">
      <c r="B5921" t="s">
        <v>863</v>
      </c>
      <c r="C5921" t="str">
        <f>Hoja1!$C$31</f>
        <v>CRUDO</v>
      </c>
      <c r="D5921" t="s">
        <v>864</v>
      </c>
      <c r="E5921" t="s">
        <v>320</v>
      </c>
      <c r="F5921" t="s">
        <v>858</v>
      </c>
      <c r="L5921" t="s">
        <v>31</v>
      </c>
      <c r="M5921">
        <f>'Venteo_deshid Glicol_planta'!AO132</f>
        <v>0</v>
      </c>
      <c r="N5921">
        <f>IFERROR(IF(L5921="CO2",M5921,IF(L5921="CH4",M5921*Hoja1!$C$19,BASEDEDATOS!M5921*Hoja1!$C$20)),0)</f>
        <v>0</v>
      </c>
    </row>
    <row r="5922" spans="2:14" x14ac:dyDescent="0.75">
      <c r="B5922" t="s">
        <v>863</v>
      </c>
      <c r="C5922" t="str">
        <f>Hoja1!$C$31</f>
        <v>CRUDO</v>
      </c>
      <c r="D5922" t="s">
        <v>864</v>
      </c>
      <c r="E5922" t="s">
        <v>320</v>
      </c>
      <c r="F5922" t="s">
        <v>858</v>
      </c>
      <c r="L5922" t="s">
        <v>31</v>
      </c>
      <c r="M5922">
        <f>'Venteo_deshid Glicol_planta'!AO133</f>
        <v>0</v>
      </c>
      <c r="N5922">
        <f>IFERROR(IF(L5922="CO2",M5922,IF(L5922="CH4",M5922*Hoja1!$C$19,BASEDEDATOS!M5922*Hoja1!$C$20)),0)</f>
        <v>0</v>
      </c>
    </row>
    <row r="5923" spans="2:14" x14ac:dyDescent="0.75">
      <c r="B5923" t="s">
        <v>863</v>
      </c>
      <c r="C5923" t="str">
        <f>Hoja1!$C$31</f>
        <v>CRUDO</v>
      </c>
      <c r="D5923" t="s">
        <v>864</v>
      </c>
      <c r="E5923" t="s">
        <v>320</v>
      </c>
      <c r="F5923" t="s">
        <v>858</v>
      </c>
      <c r="L5923" t="s">
        <v>31</v>
      </c>
      <c r="M5923">
        <f>'Venteo_deshid Glicol_planta'!AO134</f>
        <v>0</v>
      </c>
      <c r="N5923">
        <f>IFERROR(IF(L5923="CO2",M5923,IF(L5923="CH4",M5923*Hoja1!$C$19,BASEDEDATOS!M5923*Hoja1!$C$20)),0)</f>
        <v>0</v>
      </c>
    </row>
    <row r="5924" spans="2:14" x14ac:dyDescent="0.75">
      <c r="B5924" t="s">
        <v>863</v>
      </c>
      <c r="C5924" t="str">
        <f>Hoja1!$C$31</f>
        <v>CRUDO</v>
      </c>
      <c r="D5924" t="s">
        <v>864</v>
      </c>
      <c r="E5924" t="s">
        <v>320</v>
      </c>
      <c r="F5924" t="s">
        <v>858</v>
      </c>
      <c r="L5924" t="s">
        <v>31</v>
      </c>
      <c r="M5924">
        <f>'Venteo_deshid Glicol_planta'!AO135</f>
        <v>0</v>
      </c>
      <c r="N5924">
        <f>IFERROR(IF(L5924="CO2",M5924,IF(L5924="CH4",M5924*Hoja1!$C$19,BASEDEDATOS!M5924*Hoja1!$C$20)),0)</f>
        <v>0</v>
      </c>
    </row>
    <row r="5925" spans="2:14" x14ac:dyDescent="0.75">
      <c r="B5925" t="s">
        <v>863</v>
      </c>
      <c r="C5925" t="str">
        <f>Hoja1!$C$31</f>
        <v>CRUDO</v>
      </c>
      <c r="D5925" t="s">
        <v>864</v>
      </c>
      <c r="E5925" t="s">
        <v>320</v>
      </c>
      <c r="F5925" t="s">
        <v>858</v>
      </c>
      <c r="L5925" t="s">
        <v>31</v>
      </c>
      <c r="M5925">
        <f>'Venteo_deshid Glicol_planta'!AO136</f>
        <v>0</v>
      </c>
      <c r="N5925">
        <f>IFERROR(IF(L5925="CO2",M5925,IF(L5925="CH4",M5925*Hoja1!$C$19,BASEDEDATOS!M5925*Hoja1!$C$20)),0)</f>
        <v>0</v>
      </c>
    </row>
    <row r="5926" spans="2:14" x14ac:dyDescent="0.75">
      <c r="B5926" t="s">
        <v>863</v>
      </c>
      <c r="C5926" t="str">
        <f>Hoja1!$C$31</f>
        <v>CRUDO</v>
      </c>
      <c r="D5926" t="s">
        <v>864</v>
      </c>
      <c r="E5926" t="s">
        <v>320</v>
      </c>
      <c r="F5926" t="s">
        <v>858</v>
      </c>
      <c r="L5926" t="s">
        <v>31</v>
      </c>
      <c r="M5926">
        <f>'Venteo_deshid Glicol_planta'!AO137</f>
        <v>0</v>
      </c>
      <c r="N5926">
        <f>IFERROR(IF(L5926="CO2",M5926,IF(L5926="CH4",M5926*Hoja1!$C$19,BASEDEDATOS!M5926*Hoja1!$C$20)),0)</f>
        <v>0</v>
      </c>
    </row>
    <row r="5927" spans="2:14" x14ac:dyDescent="0.75">
      <c r="B5927" t="s">
        <v>863</v>
      </c>
      <c r="C5927" t="str">
        <f>Hoja1!$C$31</f>
        <v>CRUDO</v>
      </c>
      <c r="D5927" t="s">
        <v>864</v>
      </c>
      <c r="E5927" t="s">
        <v>320</v>
      </c>
      <c r="F5927" t="s">
        <v>858</v>
      </c>
      <c r="L5927" t="s">
        <v>31</v>
      </c>
      <c r="M5927">
        <f>'Venteo_deshid Glicol_planta'!AO138</f>
        <v>0</v>
      </c>
      <c r="N5927">
        <f>IFERROR(IF(L5927="CO2",M5927,IF(L5927="CH4",M5927*Hoja1!$C$19,BASEDEDATOS!M5927*Hoja1!$C$20)),0)</f>
        <v>0</v>
      </c>
    </row>
    <row r="5928" spans="2:14" x14ac:dyDescent="0.75">
      <c r="B5928" t="s">
        <v>863</v>
      </c>
      <c r="C5928" t="str">
        <f>Hoja1!$C$31</f>
        <v>CRUDO</v>
      </c>
      <c r="D5928" t="s">
        <v>864</v>
      </c>
      <c r="E5928" t="s">
        <v>320</v>
      </c>
      <c r="F5928" t="s">
        <v>859</v>
      </c>
      <c r="L5928" t="s">
        <v>30</v>
      </c>
      <c r="M5928">
        <f>'Venteo_Bombas Glicol_planta'!AP52</f>
        <v>5.7062990384944981E-3</v>
      </c>
      <c r="N5928">
        <f>IFERROR(IF(L5928="CO2",M5928,IF(L5928="CH4",M5928*Hoja1!$C$19,BASEDEDATOS!M5928*Hoja1!$C$20)),0)</f>
        <v>5.7062990384944981E-3</v>
      </c>
    </row>
    <row r="5929" spans="2:14" x14ac:dyDescent="0.75">
      <c r="B5929" t="s">
        <v>863</v>
      </c>
      <c r="C5929" t="str">
        <f>Hoja1!$C$31</f>
        <v>CRUDO</v>
      </c>
      <c r="D5929" t="s">
        <v>864</v>
      </c>
      <c r="E5929" t="s">
        <v>320</v>
      </c>
      <c r="F5929" t="s">
        <v>859</v>
      </c>
      <c r="L5929" t="s">
        <v>30</v>
      </c>
      <c r="M5929">
        <f>'Venteo_Bombas Glicol_planta'!AP53</f>
        <v>5.7062990384944981E-3</v>
      </c>
      <c r="N5929">
        <f>IFERROR(IF(L5929="CO2",M5929,IF(L5929="CH4",M5929*Hoja1!$C$19,BASEDEDATOS!M5929*Hoja1!$C$20)),0)</f>
        <v>5.7062990384944981E-3</v>
      </c>
    </row>
    <row r="5930" spans="2:14" x14ac:dyDescent="0.75">
      <c r="B5930" t="s">
        <v>863</v>
      </c>
      <c r="C5930" t="str">
        <f>Hoja1!$C$31</f>
        <v>CRUDO</v>
      </c>
      <c r="D5930" t="s">
        <v>864</v>
      </c>
      <c r="E5930" t="s">
        <v>320</v>
      </c>
      <c r="F5930" t="s">
        <v>859</v>
      </c>
      <c r="L5930" t="s">
        <v>30</v>
      </c>
      <c r="M5930">
        <f>'Venteo_Bombas Glicol_planta'!AP54</f>
        <v>5.7062990384944981E-3</v>
      </c>
      <c r="N5930">
        <f>IFERROR(IF(L5930="CO2",M5930,IF(L5930="CH4",M5930*Hoja1!$C$19,BASEDEDATOS!M5930*Hoja1!$C$20)),0)</f>
        <v>5.7062990384944981E-3</v>
      </c>
    </row>
    <row r="5931" spans="2:14" x14ac:dyDescent="0.75">
      <c r="B5931" t="s">
        <v>863</v>
      </c>
      <c r="C5931" t="str">
        <f>Hoja1!$C$31</f>
        <v>CRUDO</v>
      </c>
      <c r="D5931" t="s">
        <v>864</v>
      </c>
      <c r="E5931" t="s">
        <v>320</v>
      </c>
      <c r="F5931" t="s">
        <v>859</v>
      </c>
      <c r="L5931" t="s">
        <v>30</v>
      </c>
      <c r="M5931">
        <f>'Venteo_Bombas Glicol_planta'!AP55</f>
        <v>5.7062990384944981E-3</v>
      </c>
      <c r="N5931">
        <f>IFERROR(IF(L5931="CO2",M5931,IF(L5931="CH4",M5931*Hoja1!$C$19,BASEDEDATOS!M5931*Hoja1!$C$20)),0)</f>
        <v>5.7062990384944981E-3</v>
      </c>
    </row>
    <row r="5932" spans="2:14" x14ac:dyDescent="0.75">
      <c r="B5932" t="s">
        <v>863</v>
      </c>
      <c r="C5932" t="str">
        <f>Hoja1!$C$31</f>
        <v>CRUDO</v>
      </c>
      <c r="D5932" t="s">
        <v>864</v>
      </c>
      <c r="E5932" t="s">
        <v>320</v>
      </c>
      <c r="F5932" t="s">
        <v>859</v>
      </c>
      <c r="L5932" t="s">
        <v>30</v>
      </c>
      <c r="M5932">
        <f>'Venteo_Bombas Glicol_planta'!AP56</f>
        <v>1.4622391286142152E-5</v>
      </c>
      <c r="N5932">
        <f>IFERROR(IF(L5932="CO2",M5932,IF(L5932="CH4",M5932*Hoja1!$C$19,BASEDEDATOS!M5932*Hoja1!$C$20)),0)</f>
        <v>1.4622391286142152E-5</v>
      </c>
    </row>
    <row r="5933" spans="2:14" x14ac:dyDescent="0.75">
      <c r="B5933" t="s">
        <v>863</v>
      </c>
      <c r="C5933" t="str">
        <f>Hoja1!$C$31</f>
        <v>CRUDO</v>
      </c>
      <c r="D5933" t="s">
        <v>864</v>
      </c>
      <c r="E5933" t="s">
        <v>320</v>
      </c>
      <c r="F5933" t="s">
        <v>859</v>
      </c>
      <c r="L5933" t="s">
        <v>30</v>
      </c>
      <c r="M5933">
        <f>'Venteo_Bombas Glicol_planta'!AP57</f>
        <v>1.4622391286142152E-5</v>
      </c>
      <c r="N5933">
        <f>IFERROR(IF(L5933="CO2",M5933,IF(L5933="CH4",M5933*Hoja1!$C$19,BASEDEDATOS!M5933*Hoja1!$C$20)),0)</f>
        <v>1.4622391286142152E-5</v>
      </c>
    </row>
    <row r="5934" spans="2:14" x14ac:dyDescent="0.75">
      <c r="B5934" t="s">
        <v>863</v>
      </c>
      <c r="C5934" t="str">
        <f>Hoja1!$C$31</f>
        <v>CRUDO</v>
      </c>
      <c r="D5934" t="s">
        <v>864</v>
      </c>
      <c r="E5934" t="s">
        <v>320</v>
      </c>
      <c r="F5934" t="s">
        <v>859</v>
      </c>
      <c r="L5934" t="s">
        <v>30</v>
      </c>
      <c r="M5934">
        <f>'Venteo_Bombas Glicol_planta'!AP58</f>
        <v>1.4622391286142152E-5</v>
      </c>
      <c r="N5934">
        <f>IFERROR(IF(L5934="CO2",M5934,IF(L5934="CH4",M5934*Hoja1!$C$19,BASEDEDATOS!M5934*Hoja1!$C$20)),0)</f>
        <v>1.4622391286142152E-5</v>
      </c>
    </row>
    <row r="5935" spans="2:14" x14ac:dyDescent="0.75">
      <c r="B5935" t="s">
        <v>863</v>
      </c>
      <c r="C5935" t="str">
        <f>Hoja1!$C$31</f>
        <v>CRUDO</v>
      </c>
      <c r="D5935" t="s">
        <v>864</v>
      </c>
      <c r="E5935" t="s">
        <v>320</v>
      </c>
      <c r="F5935" t="s">
        <v>859</v>
      </c>
      <c r="L5935" t="s">
        <v>30</v>
      </c>
      <c r="M5935">
        <f>'Venteo_Bombas Glicol_planta'!AP59</f>
        <v>1.4622391286142152E-5</v>
      </c>
      <c r="N5935">
        <f>IFERROR(IF(L5935="CO2",M5935,IF(L5935="CH4",M5935*Hoja1!$C$19,BASEDEDATOS!M5935*Hoja1!$C$20)),0)</f>
        <v>1.4622391286142152E-5</v>
      </c>
    </row>
    <row r="5936" spans="2:14" x14ac:dyDescent="0.75">
      <c r="B5936" t="s">
        <v>863</v>
      </c>
      <c r="C5936" t="str">
        <f>Hoja1!$C$31</f>
        <v>CRUDO</v>
      </c>
      <c r="D5936" t="s">
        <v>864</v>
      </c>
      <c r="E5936" t="s">
        <v>320</v>
      </c>
      <c r="F5936" t="s">
        <v>859</v>
      </c>
      <c r="L5936" t="s">
        <v>30</v>
      </c>
      <c r="M5936">
        <f>'Venteo_Bombas Glicol_planta'!AP60</f>
        <v>1.4622391286142152E-5</v>
      </c>
      <c r="N5936">
        <f>IFERROR(IF(L5936="CO2",M5936,IF(L5936="CH4",M5936*Hoja1!$C$19,BASEDEDATOS!M5936*Hoja1!$C$20)),0)</f>
        <v>1.4622391286142152E-5</v>
      </c>
    </row>
    <row r="5937" spans="2:14" x14ac:dyDescent="0.75">
      <c r="B5937" t="s">
        <v>863</v>
      </c>
      <c r="C5937" t="str">
        <f>Hoja1!$C$31</f>
        <v>CRUDO</v>
      </c>
      <c r="D5937" t="s">
        <v>864</v>
      </c>
      <c r="E5937" t="s">
        <v>320</v>
      </c>
      <c r="F5937" t="s">
        <v>859</v>
      </c>
      <c r="L5937" t="s">
        <v>30</v>
      </c>
      <c r="M5937">
        <f>'Venteo_Bombas Glicol_planta'!AP61</f>
        <v>1.4622391286142152E-5</v>
      </c>
      <c r="N5937">
        <f>IFERROR(IF(L5937="CO2",M5937,IF(L5937="CH4",M5937*Hoja1!$C$19,BASEDEDATOS!M5937*Hoja1!$C$20)),0)</f>
        <v>1.4622391286142152E-5</v>
      </c>
    </row>
    <row r="5938" spans="2:14" x14ac:dyDescent="0.75">
      <c r="B5938" t="s">
        <v>863</v>
      </c>
      <c r="C5938" t="str">
        <f>Hoja1!$C$31</f>
        <v>CRUDO</v>
      </c>
      <c r="D5938" t="s">
        <v>864</v>
      </c>
      <c r="E5938" t="s">
        <v>320</v>
      </c>
      <c r="F5938" t="s">
        <v>859</v>
      </c>
      <c r="L5938" t="s">
        <v>30</v>
      </c>
      <c r="M5938">
        <f>'Venteo_Bombas Glicol_planta'!AP62</f>
        <v>1.4622391286142152E-5</v>
      </c>
      <c r="N5938">
        <f>IFERROR(IF(L5938="CO2",M5938,IF(L5938="CH4",M5938*Hoja1!$C$19,BASEDEDATOS!M5938*Hoja1!$C$20)),0)</f>
        <v>1.4622391286142152E-5</v>
      </c>
    </row>
    <row r="5939" spans="2:14" x14ac:dyDescent="0.75">
      <c r="B5939" t="s">
        <v>863</v>
      </c>
      <c r="C5939" t="str">
        <f>Hoja1!$C$31</f>
        <v>CRUDO</v>
      </c>
      <c r="D5939" t="s">
        <v>864</v>
      </c>
      <c r="E5939" t="s">
        <v>320</v>
      </c>
      <c r="F5939" t="s">
        <v>859</v>
      </c>
      <c r="L5939" t="s">
        <v>30</v>
      </c>
      <c r="M5939">
        <f>'Venteo_Bombas Glicol_planta'!AP63</f>
        <v>1.4622391286142152E-5</v>
      </c>
      <c r="N5939">
        <f>IFERROR(IF(L5939="CO2",M5939,IF(L5939="CH4",M5939*Hoja1!$C$19,BASEDEDATOS!M5939*Hoja1!$C$20)),0)</f>
        <v>1.4622391286142152E-5</v>
      </c>
    </row>
    <row r="5940" spans="2:14" x14ac:dyDescent="0.75">
      <c r="B5940" t="s">
        <v>863</v>
      </c>
      <c r="C5940" t="str">
        <f>Hoja1!$C$31</f>
        <v>CRUDO</v>
      </c>
      <c r="D5940" t="s">
        <v>864</v>
      </c>
      <c r="E5940" t="s">
        <v>320</v>
      </c>
      <c r="F5940" t="s">
        <v>859</v>
      </c>
      <c r="L5940" t="s">
        <v>30</v>
      </c>
      <c r="M5940">
        <f>'Venteo_Bombas Glicol_planta'!AP64</f>
        <v>0</v>
      </c>
      <c r="N5940">
        <f>IFERROR(IF(L5940="CO2",M5940,IF(L5940="CH4",M5940*Hoja1!$C$19,BASEDEDATOS!M5940*Hoja1!$C$20)),0)</f>
        <v>0</v>
      </c>
    </row>
    <row r="5941" spans="2:14" x14ac:dyDescent="0.75">
      <c r="B5941" t="s">
        <v>863</v>
      </c>
      <c r="C5941" t="str">
        <f>Hoja1!$C$31</f>
        <v>CRUDO</v>
      </c>
      <c r="D5941" t="s">
        <v>864</v>
      </c>
      <c r="E5941" t="s">
        <v>320</v>
      </c>
      <c r="F5941" t="s">
        <v>859</v>
      </c>
      <c r="L5941" t="s">
        <v>30</v>
      </c>
      <c r="M5941">
        <f>'Venteo_Bombas Glicol_planta'!AP65</f>
        <v>0</v>
      </c>
      <c r="N5941">
        <f>IFERROR(IF(L5941="CO2",M5941,IF(L5941="CH4",M5941*Hoja1!$C$19,BASEDEDATOS!M5941*Hoja1!$C$20)),0)</f>
        <v>0</v>
      </c>
    </row>
    <row r="5942" spans="2:14" x14ac:dyDescent="0.75">
      <c r="B5942" t="s">
        <v>863</v>
      </c>
      <c r="C5942" t="str">
        <f>Hoja1!$C$31</f>
        <v>CRUDO</v>
      </c>
      <c r="D5942" t="s">
        <v>864</v>
      </c>
      <c r="E5942" t="s">
        <v>320</v>
      </c>
      <c r="F5942" t="s">
        <v>859</v>
      </c>
      <c r="L5942" t="s">
        <v>30</v>
      </c>
      <c r="M5942">
        <f>'Venteo_Bombas Glicol_planta'!AP66</f>
        <v>0</v>
      </c>
      <c r="N5942">
        <f>IFERROR(IF(L5942="CO2",M5942,IF(L5942="CH4",M5942*Hoja1!$C$19,BASEDEDATOS!M5942*Hoja1!$C$20)),0)</f>
        <v>0</v>
      </c>
    </row>
    <row r="5943" spans="2:14" x14ac:dyDescent="0.75">
      <c r="B5943" t="s">
        <v>863</v>
      </c>
      <c r="C5943" t="str">
        <f>Hoja1!$C$31</f>
        <v>CRUDO</v>
      </c>
      <c r="D5943" t="s">
        <v>864</v>
      </c>
      <c r="E5943" t="s">
        <v>320</v>
      </c>
      <c r="F5943" t="s">
        <v>859</v>
      </c>
      <c r="L5943" t="s">
        <v>30</v>
      </c>
      <c r="M5943">
        <f>'Venteo_Bombas Glicol_planta'!AP67</f>
        <v>0</v>
      </c>
      <c r="N5943">
        <f>IFERROR(IF(L5943="CO2",M5943,IF(L5943="CH4",M5943*Hoja1!$C$19,BASEDEDATOS!M5943*Hoja1!$C$20)),0)</f>
        <v>0</v>
      </c>
    </row>
    <row r="5944" spans="2:14" x14ac:dyDescent="0.75">
      <c r="B5944" t="s">
        <v>863</v>
      </c>
      <c r="C5944" t="str">
        <f>Hoja1!$C$31</f>
        <v>CRUDO</v>
      </c>
      <c r="D5944" t="s">
        <v>864</v>
      </c>
      <c r="E5944" t="s">
        <v>320</v>
      </c>
      <c r="F5944" t="s">
        <v>859</v>
      </c>
      <c r="L5944" t="s">
        <v>30</v>
      </c>
      <c r="M5944">
        <f>'Venteo_Bombas Glicol_planta'!AP68</f>
        <v>0</v>
      </c>
      <c r="N5944">
        <f>IFERROR(IF(L5944="CO2",M5944,IF(L5944="CH4",M5944*Hoja1!$C$19,BASEDEDATOS!M5944*Hoja1!$C$20)),0)</f>
        <v>0</v>
      </c>
    </row>
    <row r="5945" spans="2:14" x14ac:dyDescent="0.75">
      <c r="B5945" t="s">
        <v>863</v>
      </c>
      <c r="C5945" t="str">
        <f>Hoja1!$C$31</f>
        <v>CRUDO</v>
      </c>
      <c r="D5945" t="s">
        <v>864</v>
      </c>
      <c r="E5945" t="s">
        <v>320</v>
      </c>
      <c r="F5945" t="s">
        <v>859</v>
      </c>
      <c r="L5945" t="s">
        <v>30</v>
      </c>
      <c r="M5945">
        <f>'Venteo_Bombas Glicol_planta'!AP69</f>
        <v>0</v>
      </c>
      <c r="N5945">
        <f>IFERROR(IF(L5945="CO2",M5945,IF(L5945="CH4",M5945*Hoja1!$C$19,BASEDEDATOS!M5945*Hoja1!$C$20)),0)</f>
        <v>0</v>
      </c>
    </row>
    <row r="5946" spans="2:14" x14ac:dyDescent="0.75">
      <c r="B5946" t="s">
        <v>863</v>
      </c>
      <c r="C5946" t="str">
        <f>Hoja1!$C$31</f>
        <v>CRUDO</v>
      </c>
      <c r="D5946" t="s">
        <v>864</v>
      </c>
      <c r="E5946" t="s">
        <v>320</v>
      </c>
      <c r="F5946" t="s">
        <v>859</v>
      </c>
      <c r="L5946" t="s">
        <v>30</v>
      </c>
      <c r="M5946">
        <f>'Venteo_Bombas Glicol_planta'!AP70</f>
        <v>0</v>
      </c>
      <c r="N5946">
        <f>IFERROR(IF(L5946="CO2",M5946,IF(L5946="CH4",M5946*Hoja1!$C$19,BASEDEDATOS!M5946*Hoja1!$C$20)),0)</f>
        <v>0</v>
      </c>
    </row>
    <row r="5947" spans="2:14" x14ac:dyDescent="0.75">
      <c r="B5947" t="s">
        <v>863</v>
      </c>
      <c r="C5947" t="str">
        <f>Hoja1!$C$31</f>
        <v>CRUDO</v>
      </c>
      <c r="D5947" t="s">
        <v>864</v>
      </c>
      <c r="E5947" t="s">
        <v>320</v>
      </c>
      <c r="F5947" t="s">
        <v>859</v>
      </c>
      <c r="L5947" t="s">
        <v>30</v>
      </c>
      <c r="M5947">
        <f>'Venteo_Bombas Glicol_planta'!AP71</f>
        <v>0</v>
      </c>
      <c r="N5947">
        <f>IFERROR(IF(L5947="CO2",M5947,IF(L5947="CH4",M5947*Hoja1!$C$19,BASEDEDATOS!M5947*Hoja1!$C$20)),0)</f>
        <v>0</v>
      </c>
    </row>
    <row r="5948" spans="2:14" x14ac:dyDescent="0.75">
      <c r="B5948" t="s">
        <v>863</v>
      </c>
      <c r="C5948" t="str">
        <f>Hoja1!$C$31</f>
        <v>CRUDO</v>
      </c>
      <c r="D5948" t="s">
        <v>864</v>
      </c>
      <c r="E5948" t="s">
        <v>320</v>
      </c>
      <c r="F5948" t="s">
        <v>859</v>
      </c>
      <c r="L5948" t="s">
        <v>30</v>
      </c>
      <c r="M5948">
        <f>'Venteo_Bombas Glicol_planta'!AP72</f>
        <v>0</v>
      </c>
      <c r="N5948">
        <f>IFERROR(IF(L5948="CO2",M5948,IF(L5948="CH4",M5948*Hoja1!$C$19,BASEDEDATOS!M5948*Hoja1!$C$20)),0)</f>
        <v>0</v>
      </c>
    </row>
    <row r="5949" spans="2:14" x14ac:dyDescent="0.75">
      <c r="B5949" t="s">
        <v>863</v>
      </c>
      <c r="C5949" t="str">
        <f>Hoja1!$C$31</f>
        <v>CRUDO</v>
      </c>
      <c r="D5949" t="s">
        <v>864</v>
      </c>
      <c r="E5949" t="s">
        <v>320</v>
      </c>
      <c r="F5949" t="s">
        <v>859</v>
      </c>
      <c r="L5949" t="s">
        <v>30</v>
      </c>
      <c r="M5949">
        <f>'Venteo_Bombas Glicol_planta'!AP73</f>
        <v>0</v>
      </c>
      <c r="N5949">
        <f>IFERROR(IF(L5949="CO2",M5949,IF(L5949="CH4",M5949*Hoja1!$C$19,BASEDEDATOS!M5949*Hoja1!$C$20)),0)</f>
        <v>0</v>
      </c>
    </row>
    <row r="5950" spans="2:14" x14ac:dyDescent="0.75">
      <c r="B5950" t="s">
        <v>863</v>
      </c>
      <c r="C5950" t="str">
        <f>Hoja1!$C$31</f>
        <v>CRUDO</v>
      </c>
      <c r="D5950" t="s">
        <v>864</v>
      </c>
      <c r="E5950" t="s">
        <v>320</v>
      </c>
      <c r="F5950" t="s">
        <v>859</v>
      </c>
      <c r="L5950" t="s">
        <v>30</v>
      </c>
      <c r="M5950">
        <f>'Venteo_Bombas Glicol_planta'!AP74</f>
        <v>0</v>
      </c>
      <c r="N5950">
        <f>IFERROR(IF(L5950="CO2",M5950,IF(L5950="CH4",M5950*Hoja1!$C$19,BASEDEDATOS!M5950*Hoja1!$C$20)),0)</f>
        <v>0</v>
      </c>
    </row>
    <row r="5951" spans="2:14" x14ac:dyDescent="0.75">
      <c r="B5951" t="s">
        <v>863</v>
      </c>
      <c r="C5951" t="str">
        <f>Hoja1!$C$31</f>
        <v>CRUDO</v>
      </c>
      <c r="D5951" t="s">
        <v>864</v>
      </c>
      <c r="E5951" t="s">
        <v>320</v>
      </c>
      <c r="F5951" t="s">
        <v>859</v>
      </c>
      <c r="L5951" t="s">
        <v>30</v>
      </c>
      <c r="M5951">
        <f>'Venteo_Bombas Glicol_planta'!AP75</f>
        <v>0</v>
      </c>
      <c r="N5951">
        <f>IFERROR(IF(L5951="CO2",M5951,IF(L5951="CH4",M5951*Hoja1!$C$19,BASEDEDATOS!M5951*Hoja1!$C$20)),0)</f>
        <v>0</v>
      </c>
    </row>
    <row r="5952" spans="2:14" x14ac:dyDescent="0.75">
      <c r="B5952" t="s">
        <v>863</v>
      </c>
      <c r="C5952" t="str">
        <f>Hoja1!$C$31</f>
        <v>CRUDO</v>
      </c>
      <c r="D5952" t="s">
        <v>864</v>
      </c>
      <c r="E5952" t="s">
        <v>320</v>
      </c>
      <c r="F5952" t="s">
        <v>859</v>
      </c>
      <c r="L5952" t="s">
        <v>30</v>
      </c>
      <c r="M5952">
        <f>'Venteo_Bombas Glicol_planta'!AP76</f>
        <v>0</v>
      </c>
      <c r="N5952">
        <f>IFERROR(IF(L5952="CO2",M5952,IF(L5952="CH4",M5952*Hoja1!$C$19,BASEDEDATOS!M5952*Hoja1!$C$20)),0)</f>
        <v>0</v>
      </c>
    </row>
    <row r="5953" spans="2:14" x14ac:dyDescent="0.75">
      <c r="B5953" t="s">
        <v>863</v>
      </c>
      <c r="C5953" t="str">
        <f>Hoja1!$C$31</f>
        <v>CRUDO</v>
      </c>
      <c r="D5953" t="s">
        <v>864</v>
      </c>
      <c r="E5953" t="s">
        <v>320</v>
      </c>
      <c r="F5953" t="s">
        <v>859</v>
      </c>
      <c r="L5953" t="s">
        <v>30</v>
      </c>
      <c r="M5953">
        <f>'Venteo_Bombas Glicol_planta'!AP77</f>
        <v>0</v>
      </c>
      <c r="N5953">
        <f>IFERROR(IF(L5953="CO2",M5953,IF(L5953="CH4",M5953*Hoja1!$C$19,BASEDEDATOS!M5953*Hoja1!$C$20)),0)</f>
        <v>0</v>
      </c>
    </row>
    <row r="5954" spans="2:14" x14ac:dyDescent="0.75">
      <c r="B5954" t="s">
        <v>863</v>
      </c>
      <c r="C5954" t="str">
        <f>Hoja1!$C$31</f>
        <v>CRUDO</v>
      </c>
      <c r="D5954" t="s">
        <v>864</v>
      </c>
      <c r="E5954" t="s">
        <v>320</v>
      </c>
      <c r="F5954" t="s">
        <v>859</v>
      </c>
      <c r="L5954" t="s">
        <v>30</v>
      </c>
      <c r="M5954">
        <f>'Venteo_Bombas Glicol_planta'!AP78</f>
        <v>0</v>
      </c>
      <c r="N5954">
        <f>IFERROR(IF(L5954="CO2",M5954,IF(L5954="CH4",M5954*Hoja1!$C$19,BASEDEDATOS!M5954*Hoja1!$C$20)),0)</f>
        <v>0</v>
      </c>
    </row>
    <row r="5955" spans="2:14" x14ac:dyDescent="0.75">
      <c r="B5955" t="s">
        <v>863</v>
      </c>
      <c r="C5955" t="str">
        <f>Hoja1!$C$31</f>
        <v>CRUDO</v>
      </c>
      <c r="D5955" t="s">
        <v>864</v>
      </c>
      <c r="E5955" t="s">
        <v>320</v>
      </c>
      <c r="F5955" t="s">
        <v>859</v>
      </c>
      <c r="L5955" t="s">
        <v>30</v>
      </c>
      <c r="M5955">
        <f>'Venteo_Bombas Glicol_planta'!AP79</f>
        <v>0</v>
      </c>
      <c r="N5955">
        <f>IFERROR(IF(L5955="CO2",M5955,IF(L5955="CH4",M5955*Hoja1!$C$19,BASEDEDATOS!M5955*Hoja1!$C$20)),0)</f>
        <v>0</v>
      </c>
    </row>
    <row r="5956" spans="2:14" x14ac:dyDescent="0.75">
      <c r="B5956" t="s">
        <v>863</v>
      </c>
      <c r="C5956" t="str">
        <f>Hoja1!$C$31</f>
        <v>CRUDO</v>
      </c>
      <c r="D5956" t="s">
        <v>864</v>
      </c>
      <c r="E5956" t="s">
        <v>320</v>
      </c>
      <c r="F5956" t="s">
        <v>859</v>
      </c>
      <c r="L5956" t="s">
        <v>30</v>
      </c>
      <c r="M5956">
        <f>'Venteo_Bombas Glicol_planta'!AP80</f>
        <v>0</v>
      </c>
      <c r="N5956">
        <f>IFERROR(IF(L5956="CO2",M5956,IF(L5956="CH4",M5956*Hoja1!$C$19,BASEDEDATOS!M5956*Hoja1!$C$20)),0)</f>
        <v>0</v>
      </c>
    </row>
    <row r="5957" spans="2:14" x14ac:dyDescent="0.75">
      <c r="B5957" t="s">
        <v>863</v>
      </c>
      <c r="C5957" t="str">
        <f>Hoja1!$C$31</f>
        <v>CRUDO</v>
      </c>
      <c r="D5957" t="s">
        <v>864</v>
      </c>
      <c r="E5957" t="s">
        <v>320</v>
      </c>
      <c r="F5957" t="s">
        <v>859</v>
      </c>
      <c r="L5957" t="s">
        <v>30</v>
      </c>
      <c r="M5957">
        <f>'Venteo_Bombas Glicol_planta'!AP81</f>
        <v>0</v>
      </c>
      <c r="N5957">
        <f>IFERROR(IF(L5957="CO2",M5957,IF(L5957="CH4",M5957*Hoja1!$C$19,BASEDEDATOS!M5957*Hoja1!$C$20)),0)</f>
        <v>0</v>
      </c>
    </row>
    <row r="5958" spans="2:14" x14ac:dyDescent="0.75">
      <c r="B5958" t="s">
        <v>863</v>
      </c>
      <c r="C5958" t="str">
        <f>Hoja1!$C$31</f>
        <v>CRUDO</v>
      </c>
      <c r="D5958" t="s">
        <v>864</v>
      </c>
      <c r="E5958" t="s">
        <v>320</v>
      </c>
      <c r="F5958" t="s">
        <v>859</v>
      </c>
      <c r="L5958" t="s">
        <v>30</v>
      </c>
      <c r="M5958">
        <f>'Venteo_Bombas Glicol_planta'!AP82</f>
        <v>0</v>
      </c>
      <c r="N5958">
        <f>IFERROR(IF(L5958="CO2",M5958,IF(L5958="CH4",M5958*Hoja1!$C$19,BASEDEDATOS!M5958*Hoja1!$C$20)),0)</f>
        <v>0</v>
      </c>
    </row>
    <row r="5959" spans="2:14" x14ac:dyDescent="0.75">
      <c r="B5959" t="s">
        <v>863</v>
      </c>
      <c r="C5959" t="str">
        <f>Hoja1!$C$31</f>
        <v>CRUDO</v>
      </c>
      <c r="D5959" t="s">
        <v>864</v>
      </c>
      <c r="E5959" t="s">
        <v>320</v>
      </c>
      <c r="F5959" t="s">
        <v>859</v>
      </c>
      <c r="L5959" t="s">
        <v>30</v>
      </c>
      <c r="M5959">
        <f>'Venteo_Bombas Glicol_planta'!AP83</f>
        <v>0</v>
      </c>
      <c r="N5959">
        <f>IFERROR(IF(L5959="CO2",M5959,IF(L5959="CH4",M5959*Hoja1!$C$19,BASEDEDATOS!M5959*Hoja1!$C$20)),0)</f>
        <v>0</v>
      </c>
    </row>
    <row r="5960" spans="2:14" x14ac:dyDescent="0.75">
      <c r="B5960" t="s">
        <v>863</v>
      </c>
      <c r="C5960" t="str">
        <f>Hoja1!$C$31</f>
        <v>CRUDO</v>
      </c>
      <c r="D5960" t="s">
        <v>864</v>
      </c>
      <c r="E5960" t="s">
        <v>320</v>
      </c>
      <c r="F5960" t="s">
        <v>859</v>
      </c>
      <c r="L5960" t="s">
        <v>30</v>
      </c>
      <c r="M5960">
        <f>'Venteo_Bombas Glicol_planta'!AP84</f>
        <v>0</v>
      </c>
      <c r="N5960">
        <f>IFERROR(IF(L5960="CO2",M5960,IF(L5960="CH4",M5960*Hoja1!$C$19,BASEDEDATOS!M5960*Hoja1!$C$20)),0)</f>
        <v>0</v>
      </c>
    </row>
    <row r="5961" spans="2:14" x14ac:dyDescent="0.75">
      <c r="B5961" t="s">
        <v>863</v>
      </c>
      <c r="C5961" t="str">
        <f>Hoja1!$C$31</f>
        <v>CRUDO</v>
      </c>
      <c r="D5961" t="s">
        <v>864</v>
      </c>
      <c r="E5961" t="s">
        <v>320</v>
      </c>
      <c r="F5961" t="s">
        <v>859</v>
      </c>
      <c r="L5961" t="s">
        <v>30</v>
      </c>
      <c r="M5961">
        <f>'Venteo_Bombas Glicol_planta'!AP85</f>
        <v>0</v>
      </c>
      <c r="N5961">
        <f>IFERROR(IF(L5961="CO2",M5961,IF(L5961="CH4",M5961*Hoja1!$C$19,BASEDEDATOS!M5961*Hoja1!$C$20)),0)</f>
        <v>0</v>
      </c>
    </row>
    <row r="5962" spans="2:14" x14ac:dyDescent="0.75">
      <c r="B5962" t="s">
        <v>863</v>
      </c>
      <c r="C5962" t="str">
        <f>Hoja1!$C$31</f>
        <v>CRUDO</v>
      </c>
      <c r="D5962" t="s">
        <v>864</v>
      </c>
      <c r="E5962" t="s">
        <v>320</v>
      </c>
      <c r="F5962" t="s">
        <v>859</v>
      </c>
      <c r="L5962" t="s">
        <v>30</v>
      </c>
      <c r="M5962">
        <f>'Venteo_Bombas Glicol_planta'!AP86</f>
        <v>0</v>
      </c>
      <c r="N5962">
        <f>IFERROR(IF(L5962="CO2",M5962,IF(L5962="CH4",M5962*Hoja1!$C$19,BASEDEDATOS!M5962*Hoja1!$C$20)),0)</f>
        <v>0</v>
      </c>
    </row>
    <row r="5963" spans="2:14" x14ac:dyDescent="0.75">
      <c r="B5963" t="s">
        <v>863</v>
      </c>
      <c r="C5963" t="str">
        <f>Hoja1!$C$31</f>
        <v>CRUDO</v>
      </c>
      <c r="D5963" t="s">
        <v>864</v>
      </c>
      <c r="E5963" t="s">
        <v>320</v>
      </c>
      <c r="F5963" t="s">
        <v>859</v>
      </c>
      <c r="L5963" t="s">
        <v>30</v>
      </c>
      <c r="M5963">
        <f>'Venteo_Bombas Glicol_planta'!AP87</f>
        <v>0</v>
      </c>
      <c r="N5963">
        <f>IFERROR(IF(L5963="CO2",M5963,IF(L5963="CH4",M5963*Hoja1!$C$19,BASEDEDATOS!M5963*Hoja1!$C$20)),0)</f>
        <v>0</v>
      </c>
    </row>
    <row r="5964" spans="2:14" x14ac:dyDescent="0.75">
      <c r="B5964" t="s">
        <v>863</v>
      </c>
      <c r="C5964" t="str">
        <f>Hoja1!$C$31</f>
        <v>CRUDO</v>
      </c>
      <c r="D5964" t="s">
        <v>864</v>
      </c>
      <c r="E5964" t="s">
        <v>320</v>
      </c>
      <c r="F5964" t="s">
        <v>859</v>
      </c>
      <c r="L5964" t="s">
        <v>30</v>
      </c>
      <c r="M5964">
        <f>'Venteo_Bombas Glicol_planta'!AP88</f>
        <v>0</v>
      </c>
      <c r="N5964">
        <f>IFERROR(IF(L5964="CO2",M5964,IF(L5964="CH4",M5964*Hoja1!$C$19,BASEDEDATOS!M5964*Hoja1!$C$20)),0)</f>
        <v>0</v>
      </c>
    </row>
    <row r="5965" spans="2:14" x14ac:dyDescent="0.75">
      <c r="B5965" t="s">
        <v>863</v>
      </c>
      <c r="C5965" t="str">
        <f>Hoja1!$C$31</f>
        <v>CRUDO</v>
      </c>
      <c r="D5965" t="s">
        <v>864</v>
      </c>
      <c r="E5965" t="s">
        <v>320</v>
      </c>
      <c r="F5965" t="s">
        <v>859</v>
      </c>
      <c r="L5965" t="s">
        <v>30</v>
      </c>
      <c r="M5965">
        <f>'Venteo_Bombas Glicol_planta'!AP89</f>
        <v>0</v>
      </c>
      <c r="N5965">
        <f>IFERROR(IF(L5965="CO2",M5965,IF(L5965="CH4",M5965*Hoja1!$C$19,BASEDEDATOS!M5965*Hoja1!$C$20)),0)</f>
        <v>0</v>
      </c>
    </row>
    <row r="5966" spans="2:14" x14ac:dyDescent="0.75">
      <c r="B5966" t="s">
        <v>863</v>
      </c>
      <c r="C5966" t="str">
        <f>Hoja1!$C$31</f>
        <v>CRUDO</v>
      </c>
      <c r="D5966" t="s">
        <v>864</v>
      </c>
      <c r="E5966" t="s">
        <v>320</v>
      </c>
      <c r="F5966" t="s">
        <v>859</v>
      </c>
      <c r="L5966" t="s">
        <v>30</v>
      </c>
      <c r="M5966">
        <f>'Venteo_Bombas Glicol_planta'!AP90</f>
        <v>0</v>
      </c>
      <c r="N5966">
        <f>IFERROR(IF(L5966="CO2",M5966,IF(L5966="CH4",M5966*Hoja1!$C$19,BASEDEDATOS!M5966*Hoja1!$C$20)),0)</f>
        <v>0</v>
      </c>
    </row>
    <row r="5967" spans="2:14" x14ac:dyDescent="0.75">
      <c r="B5967" t="s">
        <v>863</v>
      </c>
      <c r="C5967" t="str">
        <f>Hoja1!$C$31</f>
        <v>CRUDO</v>
      </c>
      <c r="D5967" t="s">
        <v>864</v>
      </c>
      <c r="E5967" t="s">
        <v>320</v>
      </c>
      <c r="F5967" t="s">
        <v>859</v>
      </c>
      <c r="L5967" t="s">
        <v>30</v>
      </c>
      <c r="M5967">
        <f>'Venteo_Bombas Glicol_planta'!AP91</f>
        <v>0</v>
      </c>
      <c r="N5967">
        <f>IFERROR(IF(L5967="CO2",M5967,IF(L5967="CH4",M5967*Hoja1!$C$19,BASEDEDATOS!M5967*Hoja1!$C$20)),0)</f>
        <v>0</v>
      </c>
    </row>
    <row r="5968" spans="2:14" x14ac:dyDescent="0.75">
      <c r="B5968" t="s">
        <v>863</v>
      </c>
      <c r="C5968" t="str">
        <f>Hoja1!$C$31</f>
        <v>CRUDO</v>
      </c>
      <c r="D5968" t="s">
        <v>864</v>
      </c>
      <c r="E5968" t="s">
        <v>320</v>
      </c>
      <c r="F5968" t="s">
        <v>859</v>
      </c>
      <c r="L5968" t="s">
        <v>30</v>
      </c>
      <c r="M5968">
        <f>'Venteo_Bombas Glicol_planta'!AP92</f>
        <v>0</v>
      </c>
      <c r="N5968">
        <f>IFERROR(IF(L5968="CO2",M5968,IF(L5968="CH4",M5968*Hoja1!$C$19,BASEDEDATOS!M5968*Hoja1!$C$20)),0)</f>
        <v>0</v>
      </c>
    </row>
    <row r="5969" spans="2:14" x14ac:dyDescent="0.75">
      <c r="B5969" t="s">
        <v>863</v>
      </c>
      <c r="C5969" t="str">
        <f>Hoja1!$C$31</f>
        <v>CRUDO</v>
      </c>
      <c r="D5969" t="s">
        <v>864</v>
      </c>
      <c r="E5969" t="s">
        <v>320</v>
      </c>
      <c r="F5969" t="s">
        <v>859</v>
      </c>
      <c r="L5969" t="s">
        <v>30</v>
      </c>
      <c r="M5969">
        <f>'Venteo_Bombas Glicol_planta'!AP93</f>
        <v>0</v>
      </c>
      <c r="N5969">
        <f>IFERROR(IF(L5969="CO2",M5969,IF(L5969="CH4",M5969*Hoja1!$C$19,BASEDEDATOS!M5969*Hoja1!$C$20)),0)</f>
        <v>0</v>
      </c>
    </row>
    <row r="5970" spans="2:14" x14ac:dyDescent="0.75">
      <c r="B5970" t="s">
        <v>863</v>
      </c>
      <c r="C5970" t="str">
        <f>Hoja1!$C$31</f>
        <v>CRUDO</v>
      </c>
      <c r="D5970" t="s">
        <v>864</v>
      </c>
      <c r="E5970" t="s">
        <v>320</v>
      </c>
      <c r="F5970" t="s">
        <v>859</v>
      </c>
      <c r="L5970" t="s">
        <v>30</v>
      </c>
      <c r="M5970">
        <f>'Venteo_Bombas Glicol_planta'!AP94</f>
        <v>0</v>
      </c>
      <c r="N5970">
        <f>IFERROR(IF(L5970="CO2",M5970,IF(L5970="CH4",M5970*Hoja1!$C$19,BASEDEDATOS!M5970*Hoja1!$C$20)),0)</f>
        <v>0</v>
      </c>
    </row>
    <row r="5971" spans="2:14" x14ac:dyDescent="0.75">
      <c r="B5971" t="s">
        <v>863</v>
      </c>
      <c r="C5971" t="str">
        <f>Hoja1!$C$31</f>
        <v>CRUDO</v>
      </c>
      <c r="D5971" t="s">
        <v>864</v>
      </c>
      <c r="E5971" t="s">
        <v>320</v>
      </c>
      <c r="F5971" t="s">
        <v>859</v>
      </c>
      <c r="L5971" t="s">
        <v>30</v>
      </c>
      <c r="M5971">
        <f>'Venteo_Bombas Glicol_planta'!AP95</f>
        <v>0</v>
      </c>
      <c r="N5971">
        <f>IFERROR(IF(L5971="CO2",M5971,IF(L5971="CH4",M5971*Hoja1!$C$19,BASEDEDATOS!M5971*Hoja1!$C$20)),0)</f>
        <v>0</v>
      </c>
    </row>
    <row r="5972" spans="2:14" x14ac:dyDescent="0.75">
      <c r="B5972" t="s">
        <v>863</v>
      </c>
      <c r="C5972" t="str">
        <f>Hoja1!$C$31</f>
        <v>CRUDO</v>
      </c>
      <c r="D5972" t="s">
        <v>864</v>
      </c>
      <c r="E5972" t="s">
        <v>320</v>
      </c>
      <c r="F5972" t="s">
        <v>859</v>
      </c>
      <c r="L5972" t="s">
        <v>30</v>
      </c>
      <c r="M5972">
        <f>'Venteo_Bombas Glicol_planta'!AP96</f>
        <v>0</v>
      </c>
      <c r="N5972">
        <f>IFERROR(IF(L5972="CO2",M5972,IF(L5972="CH4",M5972*Hoja1!$C$19,BASEDEDATOS!M5972*Hoja1!$C$20)),0)</f>
        <v>0</v>
      </c>
    </row>
    <row r="5973" spans="2:14" x14ac:dyDescent="0.75">
      <c r="B5973" t="s">
        <v>863</v>
      </c>
      <c r="C5973" t="str">
        <f>Hoja1!$C$31</f>
        <v>CRUDO</v>
      </c>
      <c r="D5973" t="s">
        <v>864</v>
      </c>
      <c r="E5973" t="s">
        <v>320</v>
      </c>
      <c r="F5973" t="s">
        <v>859</v>
      </c>
      <c r="L5973" t="s">
        <v>30</v>
      </c>
      <c r="M5973">
        <f>'Venteo_Bombas Glicol_planta'!AP97</f>
        <v>0</v>
      </c>
      <c r="N5973">
        <f>IFERROR(IF(L5973="CO2",M5973,IF(L5973="CH4",M5973*Hoja1!$C$19,BASEDEDATOS!M5973*Hoja1!$C$20)),0)</f>
        <v>0</v>
      </c>
    </row>
    <row r="5974" spans="2:14" x14ac:dyDescent="0.75">
      <c r="B5974" t="s">
        <v>863</v>
      </c>
      <c r="C5974" t="str">
        <f>Hoja1!$C$31</f>
        <v>CRUDO</v>
      </c>
      <c r="D5974" t="s">
        <v>864</v>
      </c>
      <c r="E5974" t="s">
        <v>320</v>
      </c>
      <c r="F5974" t="s">
        <v>859</v>
      </c>
      <c r="L5974" t="s">
        <v>30</v>
      </c>
      <c r="M5974">
        <f>'Venteo_Bombas Glicol_planta'!AP98</f>
        <v>0</v>
      </c>
      <c r="N5974">
        <f>IFERROR(IF(L5974="CO2",M5974,IF(L5974="CH4",M5974*Hoja1!$C$19,BASEDEDATOS!M5974*Hoja1!$C$20)),0)</f>
        <v>0</v>
      </c>
    </row>
    <row r="5975" spans="2:14" x14ac:dyDescent="0.75">
      <c r="B5975" t="s">
        <v>863</v>
      </c>
      <c r="C5975" t="str">
        <f>Hoja1!$C$31</f>
        <v>CRUDO</v>
      </c>
      <c r="D5975" t="s">
        <v>864</v>
      </c>
      <c r="E5975" t="s">
        <v>320</v>
      </c>
      <c r="F5975" t="s">
        <v>859</v>
      </c>
      <c r="L5975" t="s">
        <v>30</v>
      </c>
      <c r="M5975">
        <f>'Venteo_Bombas Glicol_planta'!AP99</f>
        <v>0</v>
      </c>
      <c r="N5975">
        <f>IFERROR(IF(L5975="CO2",M5975,IF(L5975="CH4",M5975*Hoja1!$C$19,BASEDEDATOS!M5975*Hoja1!$C$20)),0)</f>
        <v>0</v>
      </c>
    </row>
    <row r="5976" spans="2:14" x14ac:dyDescent="0.75">
      <c r="B5976" t="s">
        <v>863</v>
      </c>
      <c r="C5976" t="str">
        <f>Hoja1!$C$31</f>
        <v>CRUDO</v>
      </c>
      <c r="D5976" t="s">
        <v>864</v>
      </c>
      <c r="E5976" t="s">
        <v>320</v>
      </c>
      <c r="F5976" t="s">
        <v>859</v>
      </c>
      <c r="L5976" t="s">
        <v>30</v>
      </c>
      <c r="M5976">
        <f>'Venteo_Bombas Glicol_planta'!AP100</f>
        <v>0</v>
      </c>
      <c r="N5976">
        <f>IFERROR(IF(L5976="CO2",M5976,IF(L5976="CH4",M5976*Hoja1!$C$19,BASEDEDATOS!M5976*Hoja1!$C$20)),0)</f>
        <v>0</v>
      </c>
    </row>
    <row r="5977" spans="2:14" x14ac:dyDescent="0.75">
      <c r="B5977" t="s">
        <v>863</v>
      </c>
      <c r="C5977" t="str">
        <f>Hoja1!$C$31</f>
        <v>CRUDO</v>
      </c>
      <c r="D5977" t="s">
        <v>864</v>
      </c>
      <c r="E5977" t="s">
        <v>320</v>
      </c>
      <c r="F5977" t="s">
        <v>859</v>
      </c>
      <c r="L5977" t="s">
        <v>30</v>
      </c>
      <c r="M5977">
        <f>'Venteo_Bombas Glicol_planta'!AP101</f>
        <v>0</v>
      </c>
      <c r="N5977">
        <f>IFERROR(IF(L5977="CO2",M5977,IF(L5977="CH4",M5977*Hoja1!$C$19,BASEDEDATOS!M5977*Hoja1!$C$20)),0)</f>
        <v>0</v>
      </c>
    </row>
    <row r="5978" spans="2:14" x14ac:dyDescent="0.75">
      <c r="B5978" t="s">
        <v>863</v>
      </c>
      <c r="C5978" t="str">
        <f>Hoja1!$C$31</f>
        <v>CRUDO</v>
      </c>
      <c r="D5978" t="s">
        <v>864</v>
      </c>
      <c r="E5978" t="s">
        <v>320</v>
      </c>
      <c r="F5978" t="s">
        <v>859</v>
      </c>
      <c r="L5978" t="s">
        <v>30</v>
      </c>
      <c r="M5978">
        <f>'Venteo_Bombas Glicol_planta'!AP102</f>
        <v>0</v>
      </c>
      <c r="N5978">
        <f>IFERROR(IF(L5978="CO2",M5978,IF(L5978="CH4",M5978*Hoja1!$C$19,BASEDEDATOS!M5978*Hoja1!$C$20)),0)</f>
        <v>0</v>
      </c>
    </row>
    <row r="5979" spans="2:14" x14ac:dyDescent="0.75">
      <c r="B5979" t="s">
        <v>863</v>
      </c>
      <c r="C5979" t="str">
        <f>Hoja1!$C$31</f>
        <v>CRUDO</v>
      </c>
      <c r="D5979" t="s">
        <v>864</v>
      </c>
      <c r="E5979" t="s">
        <v>320</v>
      </c>
      <c r="F5979" t="s">
        <v>859</v>
      </c>
      <c r="L5979" t="s">
        <v>30</v>
      </c>
      <c r="M5979">
        <f>'Venteo_Bombas Glicol_planta'!AP103</f>
        <v>0</v>
      </c>
      <c r="N5979">
        <f>IFERROR(IF(L5979="CO2",M5979,IF(L5979="CH4",M5979*Hoja1!$C$19,BASEDEDATOS!M5979*Hoja1!$C$20)),0)</f>
        <v>0</v>
      </c>
    </row>
    <row r="5980" spans="2:14" x14ac:dyDescent="0.75">
      <c r="B5980" t="s">
        <v>863</v>
      </c>
      <c r="C5980" t="str">
        <f>Hoja1!$C$31</f>
        <v>CRUDO</v>
      </c>
      <c r="D5980" t="s">
        <v>864</v>
      </c>
      <c r="E5980" t="s">
        <v>320</v>
      </c>
      <c r="F5980" t="s">
        <v>859</v>
      </c>
      <c r="L5980" t="s">
        <v>30</v>
      </c>
      <c r="M5980">
        <f>'Venteo_Bombas Glicol_planta'!AP104</f>
        <v>0</v>
      </c>
      <c r="N5980">
        <f>IFERROR(IF(L5980="CO2",M5980,IF(L5980="CH4",M5980*Hoja1!$C$19,BASEDEDATOS!M5980*Hoja1!$C$20)),0)</f>
        <v>0</v>
      </c>
    </row>
    <row r="5981" spans="2:14" x14ac:dyDescent="0.75">
      <c r="B5981" t="s">
        <v>863</v>
      </c>
      <c r="C5981" t="str">
        <f>Hoja1!$C$31</f>
        <v>CRUDO</v>
      </c>
      <c r="D5981" t="s">
        <v>864</v>
      </c>
      <c r="E5981" t="s">
        <v>320</v>
      </c>
      <c r="F5981" t="s">
        <v>859</v>
      </c>
      <c r="L5981" t="s">
        <v>30</v>
      </c>
      <c r="M5981">
        <f>'Venteo_Bombas Glicol_planta'!AP105</f>
        <v>0</v>
      </c>
      <c r="N5981">
        <f>IFERROR(IF(L5981="CO2",M5981,IF(L5981="CH4",M5981*Hoja1!$C$19,BASEDEDATOS!M5981*Hoja1!$C$20)),0)</f>
        <v>0</v>
      </c>
    </row>
    <row r="5982" spans="2:14" x14ac:dyDescent="0.75">
      <c r="B5982" t="s">
        <v>863</v>
      </c>
      <c r="C5982" t="str">
        <f>Hoja1!$C$31</f>
        <v>CRUDO</v>
      </c>
      <c r="D5982" t="s">
        <v>864</v>
      </c>
      <c r="E5982" t="s">
        <v>320</v>
      </c>
      <c r="F5982" t="s">
        <v>859</v>
      </c>
      <c r="L5982" t="s">
        <v>30</v>
      </c>
      <c r="M5982">
        <f>'Venteo_Bombas Glicol_planta'!AP106</f>
        <v>0</v>
      </c>
      <c r="N5982">
        <f>IFERROR(IF(L5982="CO2",M5982,IF(L5982="CH4",M5982*Hoja1!$C$19,BASEDEDATOS!M5982*Hoja1!$C$20)),0)</f>
        <v>0</v>
      </c>
    </row>
    <row r="5983" spans="2:14" x14ac:dyDescent="0.75">
      <c r="B5983" t="s">
        <v>863</v>
      </c>
      <c r="C5983" t="str">
        <f>Hoja1!$C$31</f>
        <v>CRUDO</v>
      </c>
      <c r="D5983" t="s">
        <v>864</v>
      </c>
      <c r="E5983" t="s">
        <v>320</v>
      </c>
      <c r="F5983" t="s">
        <v>859</v>
      </c>
      <c r="L5983" t="s">
        <v>30</v>
      </c>
      <c r="M5983">
        <f>'Venteo_Bombas Glicol_planta'!AP107</f>
        <v>0</v>
      </c>
      <c r="N5983">
        <f>IFERROR(IF(L5983="CO2",M5983,IF(L5983="CH4",M5983*Hoja1!$C$19,BASEDEDATOS!M5983*Hoja1!$C$20)),0)</f>
        <v>0</v>
      </c>
    </row>
    <row r="5984" spans="2:14" x14ac:dyDescent="0.75">
      <c r="B5984" t="s">
        <v>863</v>
      </c>
      <c r="C5984" t="str">
        <f>Hoja1!$C$31</f>
        <v>CRUDO</v>
      </c>
      <c r="D5984" t="s">
        <v>864</v>
      </c>
      <c r="E5984" t="s">
        <v>320</v>
      </c>
      <c r="F5984" t="s">
        <v>859</v>
      </c>
      <c r="L5984" t="s">
        <v>30</v>
      </c>
      <c r="M5984">
        <f>'Venteo_Bombas Glicol_planta'!AP108</f>
        <v>0</v>
      </c>
      <c r="N5984">
        <f>IFERROR(IF(L5984="CO2",M5984,IF(L5984="CH4",M5984*Hoja1!$C$19,BASEDEDATOS!M5984*Hoja1!$C$20)),0)</f>
        <v>0</v>
      </c>
    </row>
    <row r="5985" spans="2:14" x14ac:dyDescent="0.75">
      <c r="B5985" t="s">
        <v>863</v>
      </c>
      <c r="C5985" t="str">
        <f>Hoja1!$C$31</f>
        <v>CRUDO</v>
      </c>
      <c r="D5985" t="s">
        <v>864</v>
      </c>
      <c r="E5985" t="s">
        <v>320</v>
      </c>
      <c r="F5985" t="s">
        <v>859</v>
      </c>
      <c r="L5985" t="s">
        <v>30</v>
      </c>
      <c r="M5985">
        <f>'Venteo_Bombas Glicol_planta'!AP109</f>
        <v>0</v>
      </c>
      <c r="N5985">
        <f>IFERROR(IF(L5985="CO2",M5985,IF(L5985="CH4",M5985*Hoja1!$C$19,BASEDEDATOS!M5985*Hoja1!$C$20)),0)</f>
        <v>0</v>
      </c>
    </row>
    <row r="5986" spans="2:14" x14ac:dyDescent="0.75">
      <c r="B5986" t="s">
        <v>863</v>
      </c>
      <c r="C5986" t="str">
        <f>Hoja1!$C$31</f>
        <v>CRUDO</v>
      </c>
      <c r="D5986" t="s">
        <v>864</v>
      </c>
      <c r="E5986" t="s">
        <v>320</v>
      </c>
      <c r="F5986" t="s">
        <v>859</v>
      </c>
      <c r="L5986" t="s">
        <v>30</v>
      </c>
      <c r="M5986">
        <f>'Venteo_Bombas Glicol_planta'!AP110</f>
        <v>0</v>
      </c>
      <c r="N5986">
        <f>IFERROR(IF(L5986="CO2",M5986,IF(L5986="CH4",M5986*Hoja1!$C$19,BASEDEDATOS!M5986*Hoja1!$C$20)),0)</f>
        <v>0</v>
      </c>
    </row>
    <row r="5987" spans="2:14" x14ac:dyDescent="0.75">
      <c r="B5987" t="s">
        <v>863</v>
      </c>
      <c r="C5987" t="str">
        <f>Hoja1!$C$31</f>
        <v>CRUDO</v>
      </c>
      <c r="D5987" t="s">
        <v>864</v>
      </c>
      <c r="E5987" t="s">
        <v>320</v>
      </c>
      <c r="F5987" t="s">
        <v>859</v>
      </c>
      <c r="L5987" t="s">
        <v>30</v>
      </c>
      <c r="M5987">
        <f>'Venteo_Bombas Glicol_planta'!AP111</f>
        <v>0</v>
      </c>
      <c r="N5987">
        <f>IFERROR(IF(L5987="CO2",M5987,IF(L5987="CH4",M5987*Hoja1!$C$19,BASEDEDATOS!M5987*Hoja1!$C$20)),0)</f>
        <v>0</v>
      </c>
    </row>
    <row r="5988" spans="2:14" x14ac:dyDescent="0.75">
      <c r="B5988" t="s">
        <v>863</v>
      </c>
      <c r="C5988" t="str">
        <f>Hoja1!$C$31</f>
        <v>CRUDO</v>
      </c>
      <c r="D5988" t="s">
        <v>864</v>
      </c>
      <c r="E5988" t="s">
        <v>320</v>
      </c>
      <c r="F5988" t="s">
        <v>859</v>
      </c>
      <c r="L5988" t="s">
        <v>30</v>
      </c>
      <c r="M5988">
        <f>'Venteo_Bombas Glicol_planta'!AP112</f>
        <v>0</v>
      </c>
      <c r="N5988">
        <f>IFERROR(IF(L5988="CO2",M5988,IF(L5988="CH4",M5988*Hoja1!$C$19,BASEDEDATOS!M5988*Hoja1!$C$20)),0)</f>
        <v>0</v>
      </c>
    </row>
    <row r="5989" spans="2:14" x14ac:dyDescent="0.75">
      <c r="B5989" t="s">
        <v>863</v>
      </c>
      <c r="C5989" t="str">
        <f>Hoja1!$C$31</f>
        <v>CRUDO</v>
      </c>
      <c r="D5989" t="s">
        <v>864</v>
      </c>
      <c r="E5989" t="s">
        <v>320</v>
      </c>
      <c r="F5989" t="s">
        <v>859</v>
      </c>
      <c r="L5989" t="s">
        <v>30</v>
      </c>
      <c r="M5989">
        <f>'Venteo_Bombas Glicol_planta'!AP113</f>
        <v>0</v>
      </c>
      <c r="N5989">
        <f>IFERROR(IF(L5989="CO2",M5989,IF(L5989="CH4",M5989*Hoja1!$C$19,BASEDEDATOS!M5989*Hoja1!$C$20)),0)</f>
        <v>0</v>
      </c>
    </row>
    <row r="5990" spans="2:14" x14ac:dyDescent="0.75">
      <c r="B5990" t="s">
        <v>863</v>
      </c>
      <c r="C5990" t="str">
        <f>Hoja1!$C$31</f>
        <v>CRUDO</v>
      </c>
      <c r="D5990" t="s">
        <v>864</v>
      </c>
      <c r="E5990" t="s">
        <v>320</v>
      </c>
      <c r="F5990" t="s">
        <v>859</v>
      </c>
      <c r="L5990" t="s">
        <v>30</v>
      </c>
      <c r="M5990">
        <f>'Venteo_Bombas Glicol_planta'!AP114</f>
        <v>0</v>
      </c>
      <c r="N5990">
        <f>IFERROR(IF(L5990="CO2",M5990,IF(L5990="CH4",M5990*Hoja1!$C$19,BASEDEDATOS!M5990*Hoja1!$C$20)),0)</f>
        <v>0</v>
      </c>
    </row>
    <row r="5991" spans="2:14" x14ac:dyDescent="0.75">
      <c r="B5991" t="s">
        <v>863</v>
      </c>
      <c r="C5991" t="str">
        <f>Hoja1!$C$31</f>
        <v>CRUDO</v>
      </c>
      <c r="D5991" t="s">
        <v>864</v>
      </c>
      <c r="E5991" t="s">
        <v>320</v>
      </c>
      <c r="F5991" t="s">
        <v>859</v>
      </c>
      <c r="L5991" t="s">
        <v>30</v>
      </c>
      <c r="M5991">
        <f>'Venteo_Bombas Glicol_planta'!AP115</f>
        <v>0</v>
      </c>
      <c r="N5991">
        <f>IFERROR(IF(L5991="CO2",M5991,IF(L5991="CH4",M5991*Hoja1!$C$19,BASEDEDATOS!M5991*Hoja1!$C$20)),0)</f>
        <v>0</v>
      </c>
    </row>
    <row r="5992" spans="2:14" x14ac:dyDescent="0.75">
      <c r="B5992" t="s">
        <v>863</v>
      </c>
      <c r="C5992" t="str">
        <f>Hoja1!$C$31</f>
        <v>CRUDO</v>
      </c>
      <c r="D5992" t="s">
        <v>864</v>
      </c>
      <c r="E5992" t="s">
        <v>320</v>
      </c>
      <c r="F5992" t="s">
        <v>859</v>
      </c>
      <c r="L5992" t="s">
        <v>30</v>
      </c>
      <c r="M5992">
        <f>'Venteo_Bombas Glicol_planta'!AP116</f>
        <v>0</v>
      </c>
      <c r="N5992">
        <f>IFERROR(IF(L5992="CO2",M5992,IF(L5992="CH4",M5992*Hoja1!$C$19,BASEDEDATOS!M5992*Hoja1!$C$20)),0)</f>
        <v>0</v>
      </c>
    </row>
    <row r="5993" spans="2:14" x14ac:dyDescent="0.75">
      <c r="B5993" t="s">
        <v>863</v>
      </c>
      <c r="C5993" t="str">
        <f>Hoja1!$C$31</f>
        <v>CRUDO</v>
      </c>
      <c r="D5993" t="s">
        <v>864</v>
      </c>
      <c r="E5993" t="s">
        <v>320</v>
      </c>
      <c r="F5993" t="s">
        <v>859</v>
      </c>
      <c r="L5993" t="s">
        <v>30</v>
      </c>
      <c r="M5993">
        <f>'Venteo_Bombas Glicol_planta'!AP117</f>
        <v>0</v>
      </c>
      <c r="N5993">
        <f>IFERROR(IF(L5993="CO2",M5993,IF(L5993="CH4",M5993*Hoja1!$C$19,BASEDEDATOS!M5993*Hoja1!$C$20)),0)</f>
        <v>0</v>
      </c>
    </row>
    <row r="5994" spans="2:14" x14ac:dyDescent="0.75">
      <c r="B5994" t="s">
        <v>863</v>
      </c>
      <c r="C5994" t="str">
        <f>Hoja1!$C$31</f>
        <v>CRUDO</v>
      </c>
      <c r="D5994" t="s">
        <v>864</v>
      </c>
      <c r="E5994" t="s">
        <v>320</v>
      </c>
      <c r="F5994" t="s">
        <v>859</v>
      </c>
      <c r="L5994" t="s">
        <v>30</v>
      </c>
      <c r="M5994">
        <f>'Venteo_Bombas Glicol_planta'!AP118</f>
        <v>0</v>
      </c>
      <c r="N5994">
        <f>IFERROR(IF(L5994="CO2",M5994,IF(L5994="CH4",M5994*Hoja1!$C$19,BASEDEDATOS!M5994*Hoja1!$C$20)),0)</f>
        <v>0</v>
      </c>
    </row>
    <row r="5995" spans="2:14" x14ac:dyDescent="0.75">
      <c r="B5995" t="s">
        <v>863</v>
      </c>
      <c r="C5995" t="str">
        <f>Hoja1!$C$31</f>
        <v>CRUDO</v>
      </c>
      <c r="D5995" t="s">
        <v>864</v>
      </c>
      <c r="E5995" t="s">
        <v>320</v>
      </c>
      <c r="F5995" t="s">
        <v>859</v>
      </c>
      <c r="L5995" t="s">
        <v>30</v>
      </c>
      <c r="M5995">
        <f>'Venteo_Bombas Glicol_planta'!AP119</f>
        <v>0</v>
      </c>
      <c r="N5995">
        <f>IFERROR(IF(L5995="CO2",M5995,IF(L5995="CH4",M5995*Hoja1!$C$19,BASEDEDATOS!M5995*Hoja1!$C$20)),0)</f>
        <v>0</v>
      </c>
    </row>
    <row r="5996" spans="2:14" x14ac:dyDescent="0.75">
      <c r="B5996" t="s">
        <v>863</v>
      </c>
      <c r="C5996" t="str">
        <f>Hoja1!$C$31</f>
        <v>CRUDO</v>
      </c>
      <c r="D5996" t="s">
        <v>864</v>
      </c>
      <c r="E5996" t="s">
        <v>320</v>
      </c>
      <c r="F5996" t="s">
        <v>859</v>
      </c>
      <c r="L5996" t="s">
        <v>30</v>
      </c>
      <c r="M5996">
        <f>'Venteo_Bombas Glicol_planta'!AP120</f>
        <v>0</v>
      </c>
      <c r="N5996">
        <f>IFERROR(IF(L5996="CO2",M5996,IF(L5996="CH4",M5996*Hoja1!$C$19,BASEDEDATOS!M5996*Hoja1!$C$20)),0)</f>
        <v>0</v>
      </c>
    </row>
    <row r="5997" spans="2:14" x14ac:dyDescent="0.75">
      <c r="B5997" t="s">
        <v>863</v>
      </c>
      <c r="C5997" t="str">
        <f>Hoja1!$C$31</f>
        <v>CRUDO</v>
      </c>
      <c r="D5997" t="s">
        <v>864</v>
      </c>
      <c r="E5997" t="s">
        <v>320</v>
      </c>
      <c r="F5997" t="s">
        <v>859</v>
      </c>
      <c r="L5997" t="s">
        <v>30</v>
      </c>
      <c r="M5997">
        <f>'Venteo_Bombas Glicol_planta'!AP121</f>
        <v>0</v>
      </c>
      <c r="N5997">
        <f>IFERROR(IF(L5997="CO2",M5997,IF(L5997="CH4",M5997*Hoja1!$C$19,BASEDEDATOS!M5997*Hoja1!$C$20)),0)</f>
        <v>0</v>
      </c>
    </row>
    <row r="5998" spans="2:14" x14ac:dyDescent="0.75">
      <c r="B5998" t="s">
        <v>863</v>
      </c>
      <c r="C5998" t="str">
        <f>Hoja1!$C$31</f>
        <v>CRUDO</v>
      </c>
      <c r="D5998" t="s">
        <v>864</v>
      </c>
      <c r="E5998" t="s">
        <v>320</v>
      </c>
      <c r="F5998" t="s">
        <v>859</v>
      </c>
      <c r="L5998" t="s">
        <v>30</v>
      </c>
      <c r="M5998">
        <f>'Venteo_Bombas Glicol_planta'!AP122</f>
        <v>0</v>
      </c>
      <c r="N5998">
        <f>IFERROR(IF(L5998="CO2",M5998,IF(L5998="CH4",M5998*Hoja1!$C$19,BASEDEDATOS!M5998*Hoja1!$C$20)),0)</f>
        <v>0</v>
      </c>
    </row>
    <row r="5999" spans="2:14" x14ac:dyDescent="0.75">
      <c r="B5999" t="s">
        <v>863</v>
      </c>
      <c r="C5999" t="str">
        <f>Hoja1!$C$31</f>
        <v>CRUDO</v>
      </c>
      <c r="D5999" t="s">
        <v>864</v>
      </c>
      <c r="E5999" t="s">
        <v>320</v>
      </c>
      <c r="F5999" t="s">
        <v>859</v>
      </c>
      <c r="L5999" t="s">
        <v>30</v>
      </c>
      <c r="M5999">
        <f>'Venteo_Bombas Glicol_planta'!AP123</f>
        <v>0</v>
      </c>
      <c r="N5999">
        <f>IFERROR(IF(L5999="CO2",M5999,IF(L5999="CH4",M5999*Hoja1!$C$19,BASEDEDATOS!M5999*Hoja1!$C$20)),0)</f>
        <v>0</v>
      </c>
    </row>
    <row r="6000" spans="2:14" x14ac:dyDescent="0.75">
      <c r="B6000" t="s">
        <v>863</v>
      </c>
      <c r="C6000" t="str">
        <f>Hoja1!$C$31</f>
        <v>CRUDO</v>
      </c>
      <c r="D6000" t="s">
        <v>864</v>
      </c>
      <c r="E6000" t="s">
        <v>320</v>
      </c>
      <c r="F6000" t="s">
        <v>859</v>
      </c>
      <c r="L6000" t="s">
        <v>30</v>
      </c>
      <c r="M6000">
        <f>'Venteo_Bombas Glicol_planta'!AP124</f>
        <v>0</v>
      </c>
      <c r="N6000">
        <f>IFERROR(IF(L6000="CO2",M6000,IF(L6000="CH4",M6000*Hoja1!$C$19,BASEDEDATOS!M6000*Hoja1!$C$20)),0)</f>
        <v>0</v>
      </c>
    </row>
    <row r="6001" spans="2:14" x14ac:dyDescent="0.75">
      <c r="B6001" t="s">
        <v>863</v>
      </c>
      <c r="C6001" t="str">
        <f>Hoja1!$C$31</f>
        <v>CRUDO</v>
      </c>
      <c r="D6001" t="s">
        <v>864</v>
      </c>
      <c r="E6001" t="s">
        <v>320</v>
      </c>
      <c r="F6001" t="s">
        <v>859</v>
      </c>
      <c r="L6001" t="s">
        <v>30</v>
      </c>
      <c r="M6001">
        <f>'Venteo_Bombas Glicol_planta'!AP125</f>
        <v>0</v>
      </c>
      <c r="N6001">
        <f>IFERROR(IF(L6001="CO2",M6001,IF(L6001="CH4",M6001*Hoja1!$C$19,BASEDEDATOS!M6001*Hoja1!$C$20)),0)</f>
        <v>0</v>
      </c>
    </row>
    <row r="6002" spans="2:14" x14ac:dyDescent="0.75">
      <c r="B6002" t="s">
        <v>863</v>
      </c>
      <c r="C6002" t="str">
        <f>Hoja1!$C$31</f>
        <v>CRUDO</v>
      </c>
      <c r="D6002" t="s">
        <v>864</v>
      </c>
      <c r="E6002" t="s">
        <v>320</v>
      </c>
      <c r="F6002" t="s">
        <v>859</v>
      </c>
      <c r="L6002" t="s">
        <v>30</v>
      </c>
      <c r="M6002">
        <f>'Venteo_Bombas Glicol_planta'!AP126</f>
        <v>0</v>
      </c>
      <c r="N6002">
        <f>IFERROR(IF(L6002="CO2",M6002,IF(L6002="CH4",M6002*Hoja1!$C$19,BASEDEDATOS!M6002*Hoja1!$C$20)),0)</f>
        <v>0</v>
      </c>
    </row>
    <row r="6003" spans="2:14" x14ac:dyDescent="0.75">
      <c r="B6003" t="s">
        <v>863</v>
      </c>
      <c r="C6003" t="str">
        <f>Hoja1!$C$31</f>
        <v>CRUDO</v>
      </c>
      <c r="D6003" t="s">
        <v>864</v>
      </c>
      <c r="E6003" t="s">
        <v>320</v>
      </c>
      <c r="F6003" t="s">
        <v>859</v>
      </c>
      <c r="L6003" t="s">
        <v>30</v>
      </c>
      <c r="M6003">
        <f>'Venteo_Bombas Glicol_planta'!AP127</f>
        <v>0</v>
      </c>
      <c r="N6003">
        <f>IFERROR(IF(L6003="CO2",M6003,IF(L6003="CH4",M6003*Hoja1!$C$19,BASEDEDATOS!M6003*Hoja1!$C$20)),0)</f>
        <v>0</v>
      </c>
    </row>
    <row r="6004" spans="2:14" x14ac:dyDescent="0.75">
      <c r="B6004" t="s">
        <v>863</v>
      </c>
      <c r="C6004" t="str">
        <f>Hoja1!$C$31</f>
        <v>CRUDO</v>
      </c>
      <c r="D6004" t="s">
        <v>864</v>
      </c>
      <c r="E6004" t="s">
        <v>320</v>
      </c>
      <c r="F6004" t="s">
        <v>859</v>
      </c>
      <c r="L6004" t="s">
        <v>30</v>
      </c>
      <c r="M6004">
        <f>'Venteo_Bombas Glicol_planta'!AP128</f>
        <v>0</v>
      </c>
      <c r="N6004">
        <f>IFERROR(IF(L6004="CO2",M6004,IF(L6004="CH4",M6004*Hoja1!$C$19,BASEDEDATOS!M6004*Hoja1!$C$20)),0)</f>
        <v>0</v>
      </c>
    </row>
    <row r="6005" spans="2:14" x14ac:dyDescent="0.75">
      <c r="B6005" t="s">
        <v>863</v>
      </c>
      <c r="C6005" t="str">
        <f>Hoja1!$C$31</f>
        <v>CRUDO</v>
      </c>
      <c r="D6005" t="s">
        <v>864</v>
      </c>
      <c r="E6005" t="s">
        <v>320</v>
      </c>
      <c r="F6005" t="s">
        <v>859</v>
      </c>
      <c r="L6005" t="s">
        <v>30</v>
      </c>
      <c r="M6005">
        <f>'Venteo_Bombas Glicol_planta'!AP129</f>
        <v>0</v>
      </c>
      <c r="N6005">
        <f>IFERROR(IF(L6005="CO2",M6005,IF(L6005="CH4",M6005*Hoja1!$C$19,BASEDEDATOS!M6005*Hoja1!$C$20)),0)</f>
        <v>0</v>
      </c>
    </row>
    <row r="6006" spans="2:14" x14ac:dyDescent="0.75">
      <c r="B6006" t="s">
        <v>863</v>
      </c>
      <c r="C6006" t="str">
        <f>Hoja1!$C$31</f>
        <v>CRUDO</v>
      </c>
      <c r="D6006" t="s">
        <v>864</v>
      </c>
      <c r="E6006" t="s">
        <v>320</v>
      </c>
      <c r="F6006" t="s">
        <v>859</v>
      </c>
      <c r="L6006" t="s">
        <v>30</v>
      </c>
      <c r="M6006">
        <f>'Venteo_Bombas Glicol_planta'!AP130</f>
        <v>0</v>
      </c>
      <c r="N6006">
        <f>IFERROR(IF(L6006="CO2",M6006,IF(L6006="CH4",M6006*Hoja1!$C$19,BASEDEDATOS!M6006*Hoja1!$C$20)),0)</f>
        <v>0</v>
      </c>
    </row>
    <row r="6007" spans="2:14" x14ac:dyDescent="0.75">
      <c r="B6007" t="s">
        <v>863</v>
      </c>
      <c r="C6007" t="str">
        <f>Hoja1!$C$31</f>
        <v>CRUDO</v>
      </c>
      <c r="D6007" t="s">
        <v>864</v>
      </c>
      <c r="E6007" t="s">
        <v>320</v>
      </c>
      <c r="F6007" t="s">
        <v>859</v>
      </c>
      <c r="L6007" t="s">
        <v>30</v>
      </c>
      <c r="M6007">
        <f>'Venteo_Bombas Glicol_planta'!AP131</f>
        <v>0</v>
      </c>
      <c r="N6007">
        <f>IFERROR(IF(L6007="CO2",M6007,IF(L6007="CH4",M6007*Hoja1!$C$19,BASEDEDATOS!M6007*Hoja1!$C$20)),0)</f>
        <v>0</v>
      </c>
    </row>
    <row r="6008" spans="2:14" x14ac:dyDescent="0.75">
      <c r="B6008" t="s">
        <v>863</v>
      </c>
      <c r="C6008" t="str">
        <f>Hoja1!$C$31</f>
        <v>CRUDO</v>
      </c>
      <c r="D6008" t="s">
        <v>864</v>
      </c>
      <c r="E6008" t="s">
        <v>320</v>
      </c>
      <c r="F6008" t="s">
        <v>859</v>
      </c>
      <c r="L6008" t="s">
        <v>30</v>
      </c>
      <c r="M6008">
        <f>'Venteo_Bombas Glicol_planta'!AP132</f>
        <v>0</v>
      </c>
      <c r="N6008">
        <f>IFERROR(IF(L6008="CO2",M6008,IF(L6008="CH4",M6008*Hoja1!$C$19,BASEDEDATOS!M6008*Hoja1!$C$20)),0)</f>
        <v>0</v>
      </c>
    </row>
    <row r="6009" spans="2:14" x14ac:dyDescent="0.75">
      <c r="B6009" t="s">
        <v>863</v>
      </c>
      <c r="C6009" t="str">
        <f>Hoja1!$C$31</f>
        <v>CRUDO</v>
      </c>
      <c r="D6009" t="s">
        <v>864</v>
      </c>
      <c r="E6009" t="s">
        <v>320</v>
      </c>
      <c r="F6009" t="s">
        <v>859</v>
      </c>
      <c r="L6009" t="s">
        <v>30</v>
      </c>
      <c r="M6009">
        <f>'Venteo_Bombas Glicol_planta'!AP133</f>
        <v>0</v>
      </c>
      <c r="N6009">
        <f>IFERROR(IF(L6009="CO2",M6009,IF(L6009="CH4",M6009*Hoja1!$C$19,BASEDEDATOS!M6009*Hoja1!$C$20)),0)</f>
        <v>0</v>
      </c>
    </row>
    <row r="6010" spans="2:14" x14ac:dyDescent="0.75">
      <c r="B6010" t="s">
        <v>863</v>
      </c>
      <c r="C6010" t="str">
        <f>Hoja1!$C$31</f>
        <v>CRUDO</v>
      </c>
      <c r="D6010" t="s">
        <v>864</v>
      </c>
      <c r="E6010" t="s">
        <v>320</v>
      </c>
      <c r="F6010" t="s">
        <v>859</v>
      </c>
      <c r="L6010" t="s">
        <v>31</v>
      </c>
      <c r="M6010">
        <f>'Venteo_Bombas Glicol_planta'!AO52</f>
        <v>5.7062990384944973E-3</v>
      </c>
      <c r="N6010">
        <f>IFERROR(IF(L6010="CO2",M6010,IF(L6010="CH4",M6010*Hoja1!$C$19,BASEDEDATOS!M6010*Hoja1!$C$20)),0)</f>
        <v>0.15977637307784592</v>
      </c>
    </row>
    <row r="6011" spans="2:14" x14ac:dyDescent="0.75">
      <c r="B6011" t="s">
        <v>863</v>
      </c>
      <c r="C6011" t="str">
        <f>Hoja1!$C$31</f>
        <v>CRUDO</v>
      </c>
      <c r="D6011" t="s">
        <v>864</v>
      </c>
      <c r="E6011" t="s">
        <v>320</v>
      </c>
      <c r="F6011" t="s">
        <v>859</v>
      </c>
      <c r="L6011" t="s">
        <v>31</v>
      </c>
      <c r="M6011">
        <f>'Venteo_Bombas Glicol_planta'!AO53</f>
        <v>5.7062990384944973E-3</v>
      </c>
      <c r="N6011">
        <f>IFERROR(IF(L6011="CO2",M6011,IF(L6011="CH4",M6011*Hoja1!$C$19,BASEDEDATOS!M6011*Hoja1!$C$20)),0)</f>
        <v>0.15977637307784592</v>
      </c>
    </row>
    <row r="6012" spans="2:14" x14ac:dyDescent="0.75">
      <c r="B6012" t="s">
        <v>863</v>
      </c>
      <c r="C6012" t="str">
        <f>Hoja1!$C$31</f>
        <v>CRUDO</v>
      </c>
      <c r="D6012" t="s">
        <v>864</v>
      </c>
      <c r="E6012" t="s">
        <v>320</v>
      </c>
      <c r="F6012" t="s">
        <v>859</v>
      </c>
      <c r="L6012" t="s">
        <v>31</v>
      </c>
      <c r="M6012">
        <f>'Venteo_Bombas Glicol_planta'!AO54</f>
        <v>5.7062990384944973E-3</v>
      </c>
      <c r="N6012">
        <f>IFERROR(IF(L6012="CO2",M6012,IF(L6012="CH4",M6012*Hoja1!$C$19,BASEDEDATOS!M6012*Hoja1!$C$20)),0)</f>
        <v>0.15977637307784592</v>
      </c>
    </row>
    <row r="6013" spans="2:14" x14ac:dyDescent="0.75">
      <c r="B6013" t="s">
        <v>863</v>
      </c>
      <c r="C6013" t="str">
        <f>Hoja1!$C$31</f>
        <v>CRUDO</v>
      </c>
      <c r="D6013" t="s">
        <v>864</v>
      </c>
      <c r="E6013" t="s">
        <v>320</v>
      </c>
      <c r="F6013" t="s">
        <v>859</v>
      </c>
      <c r="L6013" t="s">
        <v>31</v>
      </c>
      <c r="M6013">
        <f>'Venteo_Bombas Glicol_planta'!AO55</f>
        <v>5.7062990384944973E-3</v>
      </c>
      <c r="N6013">
        <f>IFERROR(IF(L6013="CO2",M6013,IF(L6013="CH4",M6013*Hoja1!$C$19,BASEDEDATOS!M6013*Hoja1!$C$20)),0)</f>
        <v>0.15977637307784592</v>
      </c>
    </row>
    <row r="6014" spans="2:14" x14ac:dyDescent="0.75">
      <c r="B6014" t="s">
        <v>863</v>
      </c>
      <c r="C6014" t="str">
        <f>Hoja1!$C$31</f>
        <v>CRUDO</v>
      </c>
      <c r="D6014" t="s">
        <v>864</v>
      </c>
      <c r="E6014" t="s">
        <v>320</v>
      </c>
      <c r="F6014" t="s">
        <v>859</v>
      </c>
      <c r="L6014" t="s">
        <v>31</v>
      </c>
      <c r="M6014">
        <f>'Venteo_Bombas Glicol_planta'!AO56</f>
        <v>1.4622391286142149E-5</v>
      </c>
      <c r="N6014">
        <f>IFERROR(IF(L6014="CO2",M6014,IF(L6014="CH4",M6014*Hoja1!$C$19,BASEDEDATOS!M6014*Hoja1!$C$20)),0)</f>
        <v>4.0942695601198014E-4</v>
      </c>
    </row>
    <row r="6015" spans="2:14" x14ac:dyDescent="0.75">
      <c r="B6015" t="s">
        <v>863</v>
      </c>
      <c r="C6015" t="str">
        <f>Hoja1!$C$31</f>
        <v>CRUDO</v>
      </c>
      <c r="D6015" t="s">
        <v>864</v>
      </c>
      <c r="E6015" t="s">
        <v>320</v>
      </c>
      <c r="F6015" t="s">
        <v>859</v>
      </c>
      <c r="L6015" t="s">
        <v>31</v>
      </c>
      <c r="M6015">
        <f>'Venteo_Bombas Glicol_planta'!AO57</f>
        <v>1.4622391286142149E-5</v>
      </c>
      <c r="N6015">
        <f>IFERROR(IF(L6015="CO2",M6015,IF(L6015="CH4",M6015*Hoja1!$C$19,BASEDEDATOS!M6015*Hoja1!$C$20)),0)</f>
        <v>4.0942695601198014E-4</v>
      </c>
    </row>
    <row r="6016" spans="2:14" x14ac:dyDescent="0.75">
      <c r="B6016" t="s">
        <v>863</v>
      </c>
      <c r="C6016" t="str">
        <f>Hoja1!$C$31</f>
        <v>CRUDO</v>
      </c>
      <c r="D6016" t="s">
        <v>864</v>
      </c>
      <c r="E6016" t="s">
        <v>320</v>
      </c>
      <c r="F6016" t="s">
        <v>859</v>
      </c>
      <c r="L6016" t="s">
        <v>31</v>
      </c>
      <c r="M6016">
        <f>'Venteo_Bombas Glicol_planta'!AO58</f>
        <v>1.4622391286142149E-5</v>
      </c>
      <c r="N6016">
        <f>IFERROR(IF(L6016="CO2",M6016,IF(L6016="CH4",M6016*Hoja1!$C$19,BASEDEDATOS!M6016*Hoja1!$C$20)),0)</f>
        <v>4.0942695601198014E-4</v>
      </c>
    </row>
    <row r="6017" spans="2:14" x14ac:dyDescent="0.75">
      <c r="B6017" t="s">
        <v>863</v>
      </c>
      <c r="C6017" t="str">
        <f>Hoja1!$C$31</f>
        <v>CRUDO</v>
      </c>
      <c r="D6017" t="s">
        <v>864</v>
      </c>
      <c r="E6017" t="s">
        <v>320</v>
      </c>
      <c r="F6017" t="s">
        <v>859</v>
      </c>
      <c r="L6017" t="s">
        <v>31</v>
      </c>
      <c r="M6017">
        <f>'Venteo_Bombas Glicol_planta'!AO59</f>
        <v>1.4622391286142149E-5</v>
      </c>
      <c r="N6017">
        <f>IFERROR(IF(L6017="CO2",M6017,IF(L6017="CH4",M6017*Hoja1!$C$19,BASEDEDATOS!M6017*Hoja1!$C$20)),0)</f>
        <v>4.0942695601198014E-4</v>
      </c>
    </row>
    <row r="6018" spans="2:14" x14ac:dyDescent="0.75">
      <c r="B6018" t="s">
        <v>863</v>
      </c>
      <c r="C6018" t="str">
        <f>Hoja1!$C$31</f>
        <v>CRUDO</v>
      </c>
      <c r="D6018" t="s">
        <v>864</v>
      </c>
      <c r="E6018" t="s">
        <v>320</v>
      </c>
      <c r="F6018" t="s">
        <v>859</v>
      </c>
      <c r="L6018" t="s">
        <v>31</v>
      </c>
      <c r="M6018">
        <f>'Venteo_Bombas Glicol_planta'!AO60</f>
        <v>1.4622391286142149E-5</v>
      </c>
      <c r="N6018">
        <f>IFERROR(IF(L6018="CO2",M6018,IF(L6018="CH4",M6018*Hoja1!$C$19,BASEDEDATOS!M6018*Hoja1!$C$20)),0)</f>
        <v>4.0942695601198014E-4</v>
      </c>
    </row>
    <row r="6019" spans="2:14" x14ac:dyDescent="0.75">
      <c r="B6019" t="s">
        <v>863</v>
      </c>
      <c r="C6019" t="str">
        <f>Hoja1!$C$31</f>
        <v>CRUDO</v>
      </c>
      <c r="D6019" t="s">
        <v>864</v>
      </c>
      <c r="E6019" t="s">
        <v>320</v>
      </c>
      <c r="F6019" t="s">
        <v>859</v>
      </c>
      <c r="L6019" t="s">
        <v>31</v>
      </c>
      <c r="M6019">
        <f>'Venteo_Bombas Glicol_planta'!AO61</f>
        <v>1.4622391286142149E-5</v>
      </c>
      <c r="N6019">
        <f>IFERROR(IF(L6019="CO2",M6019,IF(L6019="CH4",M6019*Hoja1!$C$19,BASEDEDATOS!M6019*Hoja1!$C$20)),0)</f>
        <v>4.0942695601198014E-4</v>
      </c>
    </row>
    <row r="6020" spans="2:14" x14ac:dyDescent="0.75">
      <c r="B6020" t="s">
        <v>863</v>
      </c>
      <c r="C6020" t="str">
        <f>Hoja1!$C$31</f>
        <v>CRUDO</v>
      </c>
      <c r="D6020" t="s">
        <v>864</v>
      </c>
      <c r="E6020" t="s">
        <v>320</v>
      </c>
      <c r="F6020" t="s">
        <v>859</v>
      </c>
      <c r="L6020" t="s">
        <v>31</v>
      </c>
      <c r="M6020">
        <f>'Venteo_Bombas Glicol_planta'!AO62</f>
        <v>1.4622391286142149E-5</v>
      </c>
      <c r="N6020">
        <f>IFERROR(IF(L6020="CO2",M6020,IF(L6020="CH4",M6020*Hoja1!$C$19,BASEDEDATOS!M6020*Hoja1!$C$20)),0)</f>
        <v>4.0942695601198014E-4</v>
      </c>
    </row>
    <row r="6021" spans="2:14" x14ac:dyDescent="0.75">
      <c r="B6021" t="s">
        <v>863</v>
      </c>
      <c r="C6021" t="str">
        <f>Hoja1!$C$31</f>
        <v>CRUDO</v>
      </c>
      <c r="D6021" t="s">
        <v>864</v>
      </c>
      <c r="E6021" t="s">
        <v>320</v>
      </c>
      <c r="F6021" t="s">
        <v>859</v>
      </c>
      <c r="L6021" t="s">
        <v>31</v>
      </c>
      <c r="M6021">
        <f>'Venteo_Bombas Glicol_planta'!AO63</f>
        <v>1.4622391286142149E-5</v>
      </c>
      <c r="N6021">
        <f>IFERROR(IF(L6021="CO2",M6021,IF(L6021="CH4",M6021*Hoja1!$C$19,BASEDEDATOS!M6021*Hoja1!$C$20)),0)</f>
        <v>4.0942695601198014E-4</v>
      </c>
    </row>
    <row r="6022" spans="2:14" x14ac:dyDescent="0.75">
      <c r="B6022" t="s">
        <v>863</v>
      </c>
      <c r="C6022" t="str">
        <f>Hoja1!$C$31</f>
        <v>CRUDO</v>
      </c>
      <c r="D6022" t="s">
        <v>864</v>
      </c>
      <c r="E6022" t="s">
        <v>320</v>
      </c>
      <c r="F6022" t="s">
        <v>859</v>
      </c>
      <c r="L6022" t="s">
        <v>31</v>
      </c>
      <c r="M6022">
        <f>'Venteo_Bombas Glicol_planta'!AO64</f>
        <v>0</v>
      </c>
      <c r="N6022">
        <f>IFERROR(IF(L6022="CO2",M6022,IF(L6022="CH4",M6022*Hoja1!$C$19,BASEDEDATOS!M6022*Hoja1!$C$20)),0)</f>
        <v>0</v>
      </c>
    </row>
    <row r="6023" spans="2:14" x14ac:dyDescent="0.75">
      <c r="B6023" t="s">
        <v>863</v>
      </c>
      <c r="C6023" t="str">
        <f>Hoja1!$C$31</f>
        <v>CRUDO</v>
      </c>
      <c r="D6023" t="s">
        <v>864</v>
      </c>
      <c r="E6023" t="s">
        <v>320</v>
      </c>
      <c r="F6023" t="s">
        <v>859</v>
      </c>
      <c r="L6023" t="s">
        <v>31</v>
      </c>
      <c r="M6023">
        <f>'Venteo_Bombas Glicol_planta'!AO65</f>
        <v>0</v>
      </c>
      <c r="N6023">
        <f>IFERROR(IF(L6023="CO2",M6023,IF(L6023="CH4",M6023*Hoja1!$C$19,BASEDEDATOS!M6023*Hoja1!$C$20)),0)</f>
        <v>0</v>
      </c>
    </row>
    <row r="6024" spans="2:14" x14ac:dyDescent="0.75">
      <c r="B6024" t="s">
        <v>863</v>
      </c>
      <c r="C6024" t="str">
        <f>Hoja1!$C$31</f>
        <v>CRUDO</v>
      </c>
      <c r="D6024" t="s">
        <v>864</v>
      </c>
      <c r="E6024" t="s">
        <v>320</v>
      </c>
      <c r="F6024" t="s">
        <v>859</v>
      </c>
      <c r="L6024" t="s">
        <v>31</v>
      </c>
      <c r="M6024">
        <f>'Venteo_Bombas Glicol_planta'!AO66</f>
        <v>0</v>
      </c>
      <c r="N6024">
        <f>IFERROR(IF(L6024="CO2",M6024,IF(L6024="CH4",M6024*Hoja1!$C$19,BASEDEDATOS!M6024*Hoja1!$C$20)),0)</f>
        <v>0</v>
      </c>
    </row>
    <row r="6025" spans="2:14" x14ac:dyDescent="0.75">
      <c r="B6025" t="s">
        <v>863</v>
      </c>
      <c r="C6025" t="str">
        <f>Hoja1!$C$31</f>
        <v>CRUDO</v>
      </c>
      <c r="D6025" t="s">
        <v>864</v>
      </c>
      <c r="E6025" t="s">
        <v>320</v>
      </c>
      <c r="F6025" t="s">
        <v>859</v>
      </c>
      <c r="L6025" t="s">
        <v>31</v>
      </c>
      <c r="M6025">
        <f>'Venteo_Bombas Glicol_planta'!AO67</f>
        <v>0</v>
      </c>
      <c r="N6025">
        <f>IFERROR(IF(L6025="CO2",M6025,IF(L6025="CH4",M6025*Hoja1!$C$19,BASEDEDATOS!M6025*Hoja1!$C$20)),0)</f>
        <v>0</v>
      </c>
    </row>
    <row r="6026" spans="2:14" x14ac:dyDescent="0.75">
      <c r="B6026" t="s">
        <v>863</v>
      </c>
      <c r="C6026" t="str">
        <f>Hoja1!$C$31</f>
        <v>CRUDO</v>
      </c>
      <c r="D6026" t="s">
        <v>864</v>
      </c>
      <c r="E6026" t="s">
        <v>320</v>
      </c>
      <c r="F6026" t="s">
        <v>859</v>
      </c>
      <c r="L6026" t="s">
        <v>31</v>
      </c>
      <c r="M6026">
        <f>'Venteo_Bombas Glicol_planta'!AO68</f>
        <v>0</v>
      </c>
      <c r="N6026">
        <f>IFERROR(IF(L6026="CO2",M6026,IF(L6026="CH4",M6026*Hoja1!$C$19,BASEDEDATOS!M6026*Hoja1!$C$20)),0)</f>
        <v>0</v>
      </c>
    </row>
    <row r="6027" spans="2:14" x14ac:dyDescent="0.75">
      <c r="B6027" t="s">
        <v>863</v>
      </c>
      <c r="C6027" t="str">
        <f>Hoja1!$C$31</f>
        <v>CRUDO</v>
      </c>
      <c r="D6027" t="s">
        <v>864</v>
      </c>
      <c r="E6027" t="s">
        <v>320</v>
      </c>
      <c r="F6027" t="s">
        <v>859</v>
      </c>
      <c r="L6027" t="s">
        <v>31</v>
      </c>
      <c r="M6027">
        <f>'Venteo_Bombas Glicol_planta'!AO69</f>
        <v>0</v>
      </c>
      <c r="N6027">
        <f>IFERROR(IF(L6027="CO2",M6027,IF(L6027="CH4",M6027*Hoja1!$C$19,BASEDEDATOS!M6027*Hoja1!$C$20)),0)</f>
        <v>0</v>
      </c>
    </row>
    <row r="6028" spans="2:14" x14ac:dyDescent="0.75">
      <c r="B6028" t="s">
        <v>863</v>
      </c>
      <c r="C6028" t="str">
        <f>Hoja1!$C$31</f>
        <v>CRUDO</v>
      </c>
      <c r="D6028" t="s">
        <v>864</v>
      </c>
      <c r="E6028" t="s">
        <v>320</v>
      </c>
      <c r="F6028" t="s">
        <v>859</v>
      </c>
      <c r="L6028" t="s">
        <v>31</v>
      </c>
      <c r="M6028">
        <f>'Venteo_Bombas Glicol_planta'!AO70</f>
        <v>0</v>
      </c>
      <c r="N6028">
        <f>IFERROR(IF(L6028="CO2",M6028,IF(L6028="CH4",M6028*Hoja1!$C$19,BASEDEDATOS!M6028*Hoja1!$C$20)),0)</f>
        <v>0</v>
      </c>
    </row>
    <row r="6029" spans="2:14" x14ac:dyDescent="0.75">
      <c r="B6029" t="s">
        <v>863</v>
      </c>
      <c r="C6029" t="str">
        <f>Hoja1!$C$31</f>
        <v>CRUDO</v>
      </c>
      <c r="D6029" t="s">
        <v>864</v>
      </c>
      <c r="E6029" t="s">
        <v>320</v>
      </c>
      <c r="F6029" t="s">
        <v>859</v>
      </c>
      <c r="L6029" t="s">
        <v>31</v>
      </c>
      <c r="M6029">
        <f>'Venteo_Bombas Glicol_planta'!AO71</f>
        <v>0</v>
      </c>
      <c r="N6029">
        <f>IFERROR(IF(L6029="CO2",M6029,IF(L6029="CH4",M6029*Hoja1!$C$19,BASEDEDATOS!M6029*Hoja1!$C$20)),0)</f>
        <v>0</v>
      </c>
    </row>
    <row r="6030" spans="2:14" x14ac:dyDescent="0.75">
      <c r="B6030" t="s">
        <v>863</v>
      </c>
      <c r="C6030" t="str">
        <f>Hoja1!$C$31</f>
        <v>CRUDO</v>
      </c>
      <c r="D6030" t="s">
        <v>864</v>
      </c>
      <c r="E6030" t="s">
        <v>320</v>
      </c>
      <c r="F6030" t="s">
        <v>859</v>
      </c>
      <c r="L6030" t="s">
        <v>31</v>
      </c>
      <c r="M6030">
        <f>'Venteo_Bombas Glicol_planta'!AO72</f>
        <v>0</v>
      </c>
      <c r="N6030">
        <f>IFERROR(IF(L6030="CO2",M6030,IF(L6030="CH4",M6030*Hoja1!$C$19,BASEDEDATOS!M6030*Hoja1!$C$20)),0)</f>
        <v>0</v>
      </c>
    </row>
    <row r="6031" spans="2:14" x14ac:dyDescent="0.75">
      <c r="B6031" t="s">
        <v>863</v>
      </c>
      <c r="C6031" t="str">
        <f>Hoja1!$C$31</f>
        <v>CRUDO</v>
      </c>
      <c r="D6031" t="s">
        <v>864</v>
      </c>
      <c r="E6031" t="s">
        <v>320</v>
      </c>
      <c r="F6031" t="s">
        <v>859</v>
      </c>
      <c r="L6031" t="s">
        <v>31</v>
      </c>
      <c r="M6031">
        <f>'Venteo_Bombas Glicol_planta'!AO73</f>
        <v>0</v>
      </c>
      <c r="N6031">
        <f>IFERROR(IF(L6031="CO2",M6031,IF(L6031="CH4",M6031*Hoja1!$C$19,BASEDEDATOS!M6031*Hoja1!$C$20)),0)</f>
        <v>0</v>
      </c>
    </row>
    <row r="6032" spans="2:14" x14ac:dyDescent="0.75">
      <c r="B6032" t="s">
        <v>863</v>
      </c>
      <c r="C6032" t="str">
        <f>Hoja1!$C$31</f>
        <v>CRUDO</v>
      </c>
      <c r="D6032" t="s">
        <v>864</v>
      </c>
      <c r="E6032" t="s">
        <v>320</v>
      </c>
      <c r="F6032" t="s">
        <v>859</v>
      </c>
      <c r="L6032" t="s">
        <v>31</v>
      </c>
      <c r="M6032">
        <f>'Venteo_Bombas Glicol_planta'!AO74</f>
        <v>0</v>
      </c>
      <c r="N6032">
        <f>IFERROR(IF(L6032="CO2",M6032,IF(L6032="CH4",M6032*Hoja1!$C$19,BASEDEDATOS!M6032*Hoja1!$C$20)),0)</f>
        <v>0</v>
      </c>
    </row>
    <row r="6033" spans="2:14" x14ac:dyDescent="0.75">
      <c r="B6033" t="s">
        <v>863</v>
      </c>
      <c r="C6033" t="str">
        <f>Hoja1!$C$31</f>
        <v>CRUDO</v>
      </c>
      <c r="D6033" t="s">
        <v>864</v>
      </c>
      <c r="E6033" t="s">
        <v>320</v>
      </c>
      <c r="F6033" t="s">
        <v>859</v>
      </c>
      <c r="L6033" t="s">
        <v>31</v>
      </c>
      <c r="M6033">
        <f>'Venteo_Bombas Glicol_planta'!AO75</f>
        <v>0</v>
      </c>
      <c r="N6033">
        <f>IFERROR(IF(L6033="CO2",M6033,IF(L6033="CH4",M6033*Hoja1!$C$19,BASEDEDATOS!M6033*Hoja1!$C$20)),0)</f>
        <v>0</v>
      </c>
    </row>
    <row r="6034" spans="2:14" x14ac:dyDescent="0.75">
      <c r="B6034" t="s">
        <v>863</v>
      </c>
      <c r="C6034" t="str">
        <f>Hoja1!$C$31</f>
        <v>CRUDO</v>
      </c>
      <c r="D6034" t="s">
        <v>864</v>
      </c>
      <c r="E6034" t="s">
        <v>320</v>
      </c>
      <c r="F6034" t="s">
        <v>859</v>
      </c>
      <c r="L6034" t="s">
        <v>31</v>
      </c>
      <c r="M6034">
        <f>'Venteo_Bombas Glicol_planta'!AO76</f>
        <v>0</v>
      </c>
      <c r="N6034">
        <f>IFERROR(IF(L6034="CO2",M6034,IF(L6034="CH4",M6034*Hoja1!$C$19,BASEDEDATOS!M6034*Hoja1!$C$20)),0)</f>
        <v>0</v>
      </c>
    </row>
    <row r="6035" spans="2:14" x14ac:dyDescent="0.75">
      <c r="B6035" t="s">
        <v>863</v>
      </c>
      <c r="C6035" t="str">
        <f>Hoja1!$C$31</f>
        <v>CRUDO</v>
      </c>
      <c r="D6035" t="s">
        <v>864</v>
      </c>
      <c r="E6035" t="s">
        <v>320</v>
      </c>
      <c r="F6035" t="s">
        <v>859</v>
      </c>
      <c r="L6035" t="s">
        <v>31</v>
      </c>
      <c r="M6035">
        <f>'Venteo_Bombas Glicol_planta'!AO77</f>
        <v>0</v>
      </c>
      <c r="N6035">
        <f>IFERROR(IF(L6035="CO2",M6035,IF(L6035="CH4",M6035*Hoja1!$C$19,BASEDEDATOS!M6035*Hoja1!$C$20)),0)</f>
        <v>0</v>
      </c>
    </row>
    <row r="6036" spans="2:14" x14ac:dyDescent="0.75">
      <c r="B6036" t="s">
        <v>863</v>
      </c>
      <c r="C6036" t="str">
        <f>Hoja1!$C$31</f>
        <v>CRUDO</v>
      </c>
      <c r="D6036" t="s">
        <v>864</v>
      </c>
      <c r="E6036" t="s">
        <v>320</v>
      </c>
      <c r="F6036" t="s">
        <v>859</v>
      </c>
      <c r="L6036" t="s">
        <v>31</v>
      </c>
      <c r="M6036">
        <f>'Venteo_Bombas Glicol_planta'!AO78</f>
        <v>0</v>
      </c>
      <c r="N6036">
        <f>IFERROR(IF(L6036="CO2",M6036,IF(L6036="CH4",M6036*Hoja1!$C$19,BASEDEDATOS!M6036*Hoja1!$C$20)),0)</f>
        <v>0</v>
      </c>
    </row>
    <row r="6037" spans="2:14" x14ac:dyDescent="0.75">
      <c r="B6037" t="s">
        <v>863</v>
      </c>
      <c r="C6037" t="str">
        <f>Hoja1!$C$31</f>
        <v>CRUDO</v>
      </c>
      <c r="D6037" t="s">
        <v>864</v>
      </c>
      <c r="E6037" t="s">
        <v>320</v>
      </c>
      <c r="F6037" t="s">
        <v>859</v>
      </c>
      <c r="L6037" t="s">
        <v>31</v>
      </c>
      <c r="M6037">
        <f>'Venteo_Bombas Glicol_planta'!AO79</f>
        <v>0</v>
      </c>
      <c r="N6037">
        <f>IFERROR(IF(L6037="CO2",M6037,IF(L6037="CH4",M6037*Hoja1!$C$19,BASEDEDATOS!M6037*Hoja1!$C$20)),0)</f>
        <v>0</v>
      </c>
    </row>
    <row r="6038" spans="2:14" x14ac:dyDescent="0.75">
      <c r="B6038" t="s">
        <v>863</v>
      </c>
      <c r="C6038" t="str">
        <f>Hoja1!$C$31</f>
        <v>CRUDO</v>
      </c>
      <c r="D6038" t="s">
        <v>864</v>
      </c>
      <c r="E6038" t="s">
        <v>320</v>
      </c>
      <c r="F6038" t="s">
        <v>859</v>
      </c>
      <c r="L6038" t="s">
        <v>31</v>
      </c>
      <c r="M6038">
        <f>'Venteo_Bombas Glicol_planta'!AO80</f>
        <v>0</v>
      </c>
      <c r="N6038">
        <f>IFERROR(IF(L6038="CO2",M6038,IF(L6038="CH4",M6038*Hoja1!$C$19,BASEDEDATOS!M6038*Hoja1!$C$20)),0)</f>
        <v>0</v>
      </c>
    </row>
    <row r="6039" spans="2:14" x14ac:dyDescent="0.75">
      <c r="B6039" t="s">
        <v>863</v>
      </c>
      <c r="C6039" t="str">
        <f>Hoja1!$C$31</f>
        <v>CRUDO</v>
      </c>
      <c r="D6039" t="s">
        <v>864</v>
      </c>
      <c r="E6039" t="s">
        <v>320</v>
      </c>
      <c r="F6039" t="s">
        <v>859</v>
      </c>
      <c r="L6039" t="s">
        <v>31</v>
      </c>
      <c r="M6039">
        <f>'Venteo_Bombas Glicol_planta'!AO81</f>
        <v>0</v>
      </c>
      <c r="N6039">
        <f>IFERROR(IF(L6039="CO2",M6039,IF(L6039="CH4",M6039*Hoja1!$C$19,BASEDEDATOS!M6039*Hoja1!$C$20)),0)</f>
        <v>0</v>
      </c>
    </row>
    <row r="6040" spans="2:14" x14ac:dyDescent="0.75">
      <c r="B6040" t="s">
        <v>863</v>
      </c>
      <c r="C6040" t="str">
        <f>Hoja1!$C$31</f>
        <v>CRUDO</v>
      </c>
      <c r="D6040" t="s">
        <v>864</v>
      </c>
      <c r="E6040" t="s">
        <v>320</v>
      </c>
      <c r="F6040" t="s">
        <v>859</v>
      </c>
      <c r="L6040" t="s">
        <v>31</v>
      </c>
      <c r="M6040">
        <f>'Venteo_Bombas Glicol_planta'!AO82</f>
        <v>0</v>
      </c>
      <c r="N6040">
        <f>IFERROR(IF(L6040="CO2",M6040,IF(L6040="CH4",M6040*Hoja1!$C$19,BASEDEDATOS!M6040*Hoja1!$C$20)),0)</f>
        <v>0</v>
      </c>
    </row>
    <row r="6041" spans="2:14" x14ac:dyDescent="0.75">
      <c r="B6041" t="s">
        <v>863</v>
      </c>
      <c r="C6041" t="str">
        <f>Hoja1!$C$31</f>
        <v>CRUDO</v>
      </c>
      <c r="D6041" t="s">
        <v>864</v>
      </c>
      <c r="E6041" t="s">
        <v>320</v>
      </c>
      <c r="F6041" t="s">
        <v>859</v>
      </c>
      <c r="L6041" t="s">
        <v>31</v>
      </c>
      <c r="M6041">
        <f>'Venteo_Bombas Glicol_planta'!AO83</f>
        <v>0</v>
      </c>
      <c r="N6041">
        <f>IFERROR(IF(L6041="CO2",M6041,IF(L6041="CH4",M6041*Hoja1!$C$19,BASEDEDATOS!M6041*Hoja1!$C$20)),0)</f>
        <v>0</v>
      </c>
    </row>
    <row r="6042" spans="2:14" x14ac:dyDescent="0.75">
      <c r="B6042" t="s">
        <v>863</v>
      </c>
      <c r="C6042" t="str">
        <f>Hoja1!$C$31</f>
        <v>CRUDO</v>
      </c>
      <c r="D6042" t="s">
        <v>864</v>
      </c>
      <c r="E6042" t="s">
        <v>320</v>
      </c>
      <c r="F6042" t="s">
        <v>859</v>
      </c>
      <c r="L6042" t="s">
        <v>31</v>
      </c>
      <c r="M6042">
        <f>'Venteo_Bombas Glicol_planta'!AO84</f>
        <v>0</v>
      </c>
      <c r="N6042">
        <f>IFERROR(IF(L6042="CO2",M6042,IF(L6042="CH4",M6042*Hoja1!$C$19,BASEDEDATOS!M6042*Hoja1!$C$20)),0)</f>
        <v>0</v>
      </c>
    </row>
    <row r="6043" spans="2:14" x14ac:dyDescent="0.75">
      <c r="B6043" t="s">
        <v>863</v>
      </c>
      <c r="C6043" t="str">
        <f>Hoja1!$C$31</f>
        <v>CRUDO</v>
      </c>
      <c r="D6043" t="s">
        <v>864</v>
      </c>
      <c r="E6043" t="s">
        <v>320</v>
      </c>
      <c r="F6043" t="s">
        <v>859</v>
      </c>
      <c r="L6043" t="s">
        <v>31</v>
      </c>
      <c r="M6043">
        <f>'Venteo_Bombas Glicol_planta'!AO85</f>
        <v>0</v>
      </c>
      <c r="N6043">
        <f>IFERROR(IF(L6043="CO2",M6043,IF(L6043="CH4",M6043*Hoja1!$C$19,BASEDEDATOS!M6043*Hoja1!$C$20)),0)</f>
        <v>0</v>
      </c>
    </row>
    <row r="6044" spans="2:14" x14ac:dyDescent="0.75">
      <c r="B6044" t="s">
        <v>863</v>
      </c>
      <c r="C6044" t="str">
        <f>Hoja1!$C$31</f>
        <v>CRUDO</v>
      </c>
      <c r="D6044" t="s">
        <v>864</v>
      </c>
      <c r="E6044" t="s">
        <v>320</v>
      </c>
      <c r="F6044" t="s">
        <v>859</v>
      </c>
      <c r="L6044" t="s">
        <v>31</v>
      </c>
      <c r="M6044">
        <f>'Venteo_Bombas Glicol_planta'!AO86</f>
        <v>0</v>
      </c>
      <c r="N6044">
        <f>IFERROR(IF(L6044="CO2",M6044,IF(L6044="CH4",M6044*Hoja1!$C$19,BASEDEDATOS!M6044*Hoja1!$C$20)),0)</f>
        <v>0</v>
      </c>
    </row>
    <row r="6045" spans="2:14" x14ac:dyDescent="0.75">
      <c r="B6045" t="s">
        <v>863</v>
      </c>
      <c r="C6045" t="str">
        <f>Hoja1!$C$31</f>
        <v>CRUDO</v>
      </c>
      <c r="D6045" t="s">
        <v>864</v>
      </c>
      <c r="E6045" t="s">
        <v>320</v>
      </c>
      <c r="F6045" t="s">
        <v>859</v>
      </c>
      <c r="L6045" t="s">
        <v>31</v>
      </c>
      <c r="M6045">
        <f>'Venteo_Bombas Glicol_planta'!AO87</f>
        <v>0</v>
      </c>
      <c r="N6045">
        <f>IFERROR(IF(L6045="CO2",M6045,IF(L6045="CH4",M6045*Hoja1!$C$19,BASEDEDATOS!M6045*Hoja1!$C$20)),0)</f>
        <v>0</v>
      </c>
    </row>
    <row r="6046" spans="2:14" x14ac:dyDescent="0.75">
      <c r="B6046" t="s">
        <v>863</v>
      </c>
      <c r="C6046" t="str">
        <f>Hoja1!$C$31</f>
        <v>CRUDO</v>
      </c>
      <c r="D6046" t="s">
        <v>864</v>
      </c>
      <c r="E6046" t="s">
        <v>320</v>
      </c>
      <c r="F6046" t="s">
        <v>859</v>
      </c>
      <c r="L6046" t="s">
        <v>31</v>
      </c>
      <c r="M6046">
        <f>'Venteo_Bombas Glicol_planta'!AO88</f>
        <v>0</v>
      </c>
      <c r="N6046">
        <f>IFERROR(IF(L6046="CO2",M6046,IF(L6046="CH4",M6046*Hoja1!$C$19,BASEDEDATOS!M6046*Hoja1!$C$20)),0)</f>
        <v>0</v>
      </c>
    </row>
    <row r="6047" spans="2:14" x14ac:dyDescent="0.75">
      <c r="B6047" t="s">
        <v>863</v>
      </c>
      <c r="C6047" t="str">
        <f>Hoja1!$C$31</f>
        <v>CRUDO</v>
      </c>
      <c r="D6047" t="s">
        <v>864</v>
      </c>
      <c r="E6047" t="s">
        <v>320</v>
      </c>
      <c r="F6047" t="s">
        <v>859</v>
      </c>
      <c r="L6047" t="s">
        <v>31</v>
      </c>
      <c r="M6047">
        <f>'Venteo_Bombas Glicol_planta'!AO89</f>
        <v>0</v>
      </c>
      <c r="N6047">
        <f>IFERROR(IF(L6047="CO2",M6047,IF(L6047="CH4",M6047*Hoja1!$C$19,BASEDEDATOS!M6047*Hoja1!$C$20)),0)</f>
        <v>0</v>
      </c>
    </row>
    <row r="6048" spans="2:14" x14ac:dyDescent="0.75">
      <c r="B6048" t="s">
        <v>863</v>
      </c>
      <c r="C6048" t="str">
        <f>Hoja1!$C$31</f>
        <v>CRUDO</v>
      </c>
      <c r="D6048" t="s">
        <v>864</v>
      </c>
      <c r="E6048" t="s">
        <v>320</v>
      </c>
      <c r="F6048" t="s">
        <v>859</v>
      </c>
      <c r="L6048" t="s">
        <v>31</v>
      </c>
      <c r="M6048">
        <f>'Venteo_Bombas Glicol_planta'!AO90</f>
        <v>0</v>
      </c>
      <c r="N6048">
        <f>IFERROR(IF(L6048="CO2",M6048,IF(L6048="CH4",M6048*Hoja1!$C$19,BASEDEDATOS!M6048*Hoja1!$C$20)),0)</f>
        <v>0</v>
      </c>
    </row>
    <row r="6049" spans="2:14" x14ac:dyDescent="0.75">
      <c r="B6049" t="s">
        <v>863</v>
      </c>
      <c r="C6049" t="str">
        <f>Hoja1!$C$31</f>
        <v>CRUDO</v>
      </c>
      <c r="D6049" t="s">
        <v>864</v>
      </c>
      <c r="E6049" t="s">
        <v>320</v>
      </c>
      <c r="F6049" t="s">
        <v>859</v>
      </c>
      <c r="L6049" t="s">
        <v>31</v>
      </c>
      <c r="M6049">
        <f>'Venteo_Bombas Glicol_planta'!AO91</f>
        <v>0</v>
      </c>
      <c r="N6049">
        <f>IFERROR(IF(L6049="CO2",M6049,IF(L6049="CH4",M6049*Hoja1!$C$19,BASEDEDATOS!M6049*Hoja1!$C$20)),0)</f>
        <v>0</v>
      </c>
    </row>
    <row r="6050" spans="2:14" x14ac:dyDescent="0.75">
      <c r="B6050" t="s">
        <v>863</v>
      </c>
      <c r="C6050" t="str">
        <f>Hoja1!$C$31</f>
        <v>CRUDO</v>
      </c>
      <c r="D6050" t="s">
        <v>864</v>
      </c>
      <c r="E6050" t="s">
        <v>320</v>
      </c>
      <c r="F6050" t="s">
        <v>859</v>
      </c>
      <c r="L6050" t="s">
        <v>31</v>
      </c>
      <c r="M6050">
        <f>'Venteo_Bombas Glicol_planta'!AO92</f>
        <v>0</v>
      </c>
      <c r="N6050">
        <f>IFERROR(IF(L6050="CO2",M6050,IF(L6050="CH4",M6050*Hoja1!$C$19,BASEDEDATOS!M6050*Hoja1!$C$20)),0)</f>
        <v>0</v>
      </c>
    </row>
    <row r="6051" spans="2:14" x14ac:dyDescent="0.75">
      <c r="B6051" t="s">
        <v>863</v>
      </c>
      <c r="C6051" t="str">
        <f>Hoja1!$C$31</f>
        <v>CRUDO</v>
      </c>
      <c r="D6051" t="s">
        <v>864</v>
      </c>
      <c r="E6051" t="s">
        <v>320</v>
      </c>
      <c r="F6051" t="s">
        <v>859</v>
      </c>
      <c r="L6051" t="s">
        <v>31</v>
      </c>
      <c r="M6051">
        <f>'Venteo_Bombas Glicol_planta'!AO93</f>
        <v>0</v>
      </c>
      <c r="N6051">
        <f>IFERROR(IF(L6051="CO2",M6051,IF(L6051="CH4",M6051*Hoja1!$C$19,BASEDEDATOS!M6051*Hoja1!$C$20)),0)</f>
        <v>0</v>
      </c>
    </row>
    <row r="6052" spans="2:14" x14ac:dyDescent="0.75">
      <c r="B6052" t="s">
        <v>863</v>
      </c>
      <c r="C6052" t="str">
        <f>Hoja1!$C$31</f>
        <v>CRUDO</v>
      </c>
      <c r="D6052" t="s">
        <v>864</v>
      </c>
      <c r="E6052" t="s">
        <v>320</v>
      </c>
      <c r="F6052" t="s">
        <v>859</v>
      </c>
      <c r="L6052" t="s">
        <v>31</v>
      </c>
      <c r="M6052">
        <f>'Venteo_Bombas Glicol_planta'!AO94</f>
        <v>0</v>
      </c>
      <c r="N6052">
        <f>IFERROR(IF(L6052="CO2",M6052,IF(L6052="CH4",M6052*Hoja1!$C$19,BASEDEDATOS!M6052*Hoja1!$C$20)),0)</f>
        <v>0</v>
      </c>
    </row>
    <row r="6053" spans="2:14" x14ac:dyDescent="0.75">
      <c r="B6053" t="s">
        <v>863</v>
      </c>
      <c r="C6053" t="str">
        <f>Hoja1!$C$31</f>
        <v>CRUDO</v>
      </c>
      <c r="D6053" t="s">
        <v>864</v>
      </c>
      <c r="E6053" t="s">
        <v>320</v>
      </c>
      <c r="F6053" t="s">
        <v>859</v>
      </c>
      <c r="L6053" t="s">
        <v>31</v>
      </c>
      <c r="M6053">
        <f>'Venteo_Bombas Glicol_planta'!AO95</f>
        <v>0</v>
      </c>
      <c r="N6053">
        <f>IFERROR(IF(L6053="CO2",M6053,IF(L6053="CH4",M6053*Hoja1!$C$19,BASEDEDATOS!M6053*Hoja1!$C$20)),0)</f>
        <v>0</v>
      </c>
    </row>
    <row r="6054" spans="2:14" x14ac:dyDescent="0.75">
      <c r="B6054" t="s">
        <v>863</v>
      </c>
      <c r="C6054" t="str">
        <f>Hoja1!$C$31</f>
        <v>CRUDO</v>
      </c>
      <c r="D6054" t="s">
        <v>864</v>
      </c>
      <c r="E6054" t="s">
        <v>320</v>
      </c>
      <c r="F6054" t="s">
        <v>859</v>
      </c>
      <c r="L6054" t="s">
        <v>31</v>
      </c>
      <c r="M6054">
        <f>'Venteo_Bombas Glicol_planta'!AO96</f>
        <v>0</v>
      </c>
      <c r="N6054">
        <f>IFERROR(IF(L6054="CO2",M6054,IF(L6054="CH4",M6054*Hoja1!$C$19,BASEDEDATOS!M6054*Hoja1!$C$20)),0)</f>
        <v>0</v>
      </c>
    </row>
    <row r="6055" spans="2:14" x14ac:dyDescent="0.75">
      <c r="B6055" t="s">
        <v>863</v>
      </c>
      <c r="C6055" t="str">
        <f>Hoja1!$C$31</f>
        <v>CRUDO</v>
      </c>
      <c r="D6055" t="s">
        <v>864</v>
      </c>
      <c r="E6055" t="s">
        <v>320</v>
      </c>
      <c r="F6055" t="s">
        <v>859</v>
      </c>
      <c r="L6055" t="s">
        <v>31</v>
      </c>
      <c r="M6055">
        <f>'Venteo_Bombas Glicol_planta'!AO97</f>
        <v>0</v>
      </c>
      <c r="N6055">
        <f>IFERROR(IF(L6055="CO2",M6055,IF(L6055="CH4",M6055*Hoja1!$C$19,BASEDEDATOS!M6055*Hoja1!$C$20)),0)</f>
        <v>0</v>
      </c>
    </row>
    <row r="6056" spans="2:14" x14ac:dyDescent="0.75">
      <c r="B6056" t="s">
        <v>863</v>
      </c>
      <c r="C6056" t="str">
        <f>Hoja1!$C$31</f>
        <v>CRUDO</v>
      </c>
      <c r="D6056" t="s">
        <v>864</v>
      </c>
      <c r="E6056" t="s">
        <v>320</v>
      </c>
      <c r="F6056" t="s">
        <v>859</v>
      </c>
      <c r="L6056" t="s">
        <v>31</v>
      </c>
      <c r="M6056">
        <f>'Venteo_Bombas Glicol_planta'!AO98</f>
        <v>0</v>
      </c>
      <c r="N6056">
        <f>IFERROR(IF(L6056="CO2",M6056,IF(L6056="CH4",M6056*Hoja1!$C$19,BASEDEDATOS!M6056*Hoja1!$C$20)),0)</f>
        <v>0</v>
      </c>
    </row>
    <row r="6057" spans="2:14" x14ac:dyDescent="0.75">
      <c r="B6057" t="s">
        <v>863</v>
      </c>
      <c r="C6057" t="str">
        <f>Hoja1!$C$31</f>
        <v>CRUDO</v>
      </c>
      <c r="D6057" t="s">
        <v>864</v>
      </c>
      <c r="E6057" t="s">
        <v>320</v>
      </c>
      <c r="F6057" t="s">
        <v>859</v>
      </c>
      <c r="L6057" t="s">
        <v>31</v>
      </c>
      <c r="M6057">
        <f>'Venteo_Bombas Glicol_planta'!AO99</f>
        <v>0</v>
      </c>
      <c r="N6057">
        <f>IFERROR(IF(L6057="CO2",M6057,IF(L6057="CH4",M6057*Hoja1!$C$19,BASEDEDATOS!M6057*Hoja1!$C$20)),0)</f>
        <v>0</v>
      </c>
    </row>
    <row r="6058" spans="2:14" x14ac:dyDescent="0.75">
      <c r="B6058" t="s">
        <v>863</v>
      </c>
      <c r="C6058" t="str">
        <f>Hoja1!$C$31</f>
        <v>CRUDO</v>
      </c>
      <c r="D6058" t="s">
        <v>864</v>
      </c>
      <c r="E6058" t="s">
        <v>320</v>
      </c>
      <c r="F6058" t="s">
        <v>859</v>
      </c>
      <c r="L6058" t="s">
        <v>31</v>
      </c>
      <c r="M6058">
        <f>'Venteo_Bombas Glicol_planta'!AO100</f>
        <v>0</v>
      </c>
      <c r="N6058">
        <f>IFERROR(IF(L6058="CO2",M6058,IF(L6058="CH4",M6058*Hoja1!$C$19,BASEDEDATOS!M6058*Hoja1!$C$20)),0)</f>
        <v>0</v>
      </c>
    </row>
    <row r="6059" spans="2:14" x14ac:dyDescent="0.75">
      <c r="B6059" t="s">
        <v>863</v>
      </c>
      <c r="C6059" t="str">
        <f>Hoja1!$C$31</f>
        <v>CRUDO</v>
      </c>
      <c r="D6059" t="s">
        <v>864</v>
      </c>
      <c r="E6059" t="s">
        <v>320</v>
      </c>
      <c r="F6059" t="s">
        <v>859</v>
      </c>
      <c r="L6059" t="s">
        <v>31</v>
      </c>
      <c r="M6059">
        <f>'Venteo_Bombas Glicol_planta'!AO101</f>
        <v>0</v>
      </c>
      <c r="N6059">
        <f>IFERROR(IF(L6059="CO2",M6059,IF(L6059="CH4",M6059*Hoja1!$C$19,BASEDEDATOS!M6059*Hoja1!$C$20)),0)</f>
        <v>0</v>
      </c>
    </row>
    <row r="6060" spans="2:14" x14ac:dyDescent="0.75">
      <c r="B6060" t="s">
        <v>863</v>
      </c>
      <c r="C6060" t="str">
        <f>Hoja1!$C$31</f>
        <v>CRUDO</v>
      </c>
      <c r="D6060" t="s">
        <v>864</v>
      </c>
      <c r="E6060" t="s">
        <v>320</v>
      </c>
      <c r="F6060" t="s">
        <v>859</v>
      </c>
      <c r="L6060" t="s">
        <v>31</v>
      </c>
      <c r="M6060">
        <f>'Venteo_Bombas Glicol_planta'!AO102</f>
        <v>0</v>
      </c>
      <c r="N6060">
        <f>IFERROR(IF(L6060="CO2",M6060,IF(L6060="CH4",M6060*Hoja1!$C$19,BASEDEDATOS!M6060*Hoja1!$C$20)),0)</f>
        <v>0</v>
      </c>
    </row>
    <row r="6061" spans="2:14" x14ac:dyDescent="0.75">
      <c r="B6061" t="s">
        <v>863</v>
      </c>
      <c r="C6061" t="str">
        <f>Hoja1!$C$31</f>
        <v>CRUDO</v>
      </c>
      <c r="D6061" t="s">
        <v>864</v>
      </c>
      <c r="E6061" t="s">
        <v>320</v>
      </c>
      <c r="F6061" t="s">
        <v>859</v>
      </c>
      <c r="L6061" t="s">
        <v>31</v>
      </c>
      <c r="M6061">
        <f>'Venteo_Bombas Glicol_planta'!AO103</f>
        <v>0</v>
      </c>
      <c r="N6061">
        <f>IFERROR(IF(L6061="CO2",M6061,IF(L6061="CH4",M6061*Hoja1!$C$19,BASEDEDATOS!M6061*Hoja1!$C$20)),0)</f>
        <v>0</v>
      </c>
    </row>
    <row r="6062" spans="2:14" x14ac:dyDescent="0.75">
      <c r="B6062" t="s">
        <v>863</v>
      </c>
      <c r="C6062" t="str">
        <f>Hoja1!$C$31</f>
        <v>CRUDO</v>
      </c>
      <c r="D6062" t="s">
        <v>864</v>
      </c>
      <c r="E6062" t="s">
        <v>320</v>
      </c>
      <c r="F6062" t="s">
        <v>859</v>
      </c>
      <c r="L6062" t="s">
        <v>31</v>
      </c>
      <c r="M6062">
        <f>'Venteo_Bombas Glicol_planta'!AO104</f>
        <v>0</v>
      </c>
      <c r="N6062">
        <f>IFERROR(IF(L6062="CO2",M6062,IF(L6062="CH4",M6062*Hoja1!$C$19,BASEDEDATOS!M6062*Hoja1!$C$20)),0)</f>
        <v>0</v>
      </c>
    </row>
    <row r="6063" spans="2:14" x14ac:dyDescent="0.75">
      <c r="B6063" t="s">
        <v>863</v>
      </c>
      <c r="C6063" t="str">
        <f>Hoja1!$C$31</f>
        <v>CRUDO</v>
      </c>
      <c r="D6063" t="s">
        <v>864</v>
      </c>
      <c r="E6063" t="s">
        <v>320</v>
      </c>
      <c r="F6063" t="s">
        <v>859</v>
      </c>
      <c r="L6063" t="s">
        <v>31</v>
      </c>
      <c r="M6063">
        <f>'Venteo_Bombas Glicol_planta'!AO105</f>
        <v>0</v>
      </c>
      <c r="N6063">
        <f>IFERROR(IF(L6063="CO2",M6063,IF(L6063="CH4",M6063*Hoja1!$C$19,BASEDEDATOS!M6063*Hoja1!$C$20)),0)</f>
        <v>0</v>
      </c>
    </row>
    <row r="6064" spans="2:14" x14ac:dyDescent="0.75">
      <c r="B6064" t="s">
        <v>863</v>
      </c>
      <c r="C6064" t="str">
        <f>Hoja1!$C$31</f>
        <v>CRUDO</v>
      </c>
      <c r="D6064" t="s">
        <v>864</v>
      </c>
      <c r="E6064" t="s">
        <v>320</v>
      </c>
      <c r="F6064" t="s">
        <v>859</v>
      </c>
      <c r="L6064" t="s">
        <v>31</v>
      </c>
      <c r="M6064">
        <f>'Venteo_Bombas Glicol_planta'!AO106</f>
        <v>0</v>
      </c>
      <c r="N6064">
        <f>IFERROR(IF(L6064="CO2",M6064,IF(L6064="CH4",M6064*Hoja1!$C$19,BASEDEDATOS!M6064*Hoja1!$C$20)),0)</f>
        <v>0</v>
      </c>
    </row>
    <row r="6065" spans="2:14" x14ac:dyDescent="0.75">
      <c r="B6065" t="s">
        <v>863</v>
      </c>
      <c r="C6065" t="str">
        <f>Hoja1!$C$31</f>
        <v>CRUDO</v>
      </c>
      <c r="D6065" t="s">
        <v>864</v>
      </c>
      <c r="E6065" t="s">
        <v>320</v>
      </c>
      <c r="F6065" t="s">
        <v>859</v>
      </c>
      <c r="L6065" t="s">
        <v>31</v>
      </c>
      <c r="M6065">
        <f>'Venteo_Bombas Glicol_planta'!AO107</f>
        <v>0</v>
      </c>
      <c r="N6065">
        <f>IFERROR(IF(L6065="CO2",M6065,IF(L6065="CH4",M6065*Hoja1!$C$19,BASEDEDATOS!M6065*Hoja1!$C$20)),0)</f>
        <v>0</v>
      </c>
    </row>
    <row r="6066" spans="2:14" x14ac:dyDescent="0.75">
      <c r="B6066" t="s">
        <v>863</v>
      </c>
      <c r="C6066" t="str">
        <f>Hoja1!$C$31</f>
        <v>CRUDO</v>
      </c>
      <c r="D6066" t="s">
        <v>864</v>
      </c>
      <c r="E6066" t="s">
        <v>320</v>
      </c>
      <c r="F6066" t="s">
        <v>859</v>
      </c>
      <c r="L6066" t="s">
        <v>31</v>
      </c>
      <c r="M6066">
        <f>'Venteo_Bombas Glicol_planta'!AO108</f>
        <v>0</v>
      </c>
      <c r="N6066">
        <f>IFERROR(IF(L6066="CO2",M6066,IF(L6066="CH4",M6066*Hoja1!$C$19,BASEDEDATOS!M6066*Hoja1!$C$20)),0)</f>
        <v>0</v>
      </c>
    </row>
    <row r="6067" spans="2:14" x14ac:dyDescent="0.75">
      <c r="B6067" t="s">
        <v>863</v>
      </c>
      <c r="C6067" t="str">
        <f>Hoja1!$C$31</f>
        <v>CRUDO</v>
      </c>
      <c r="D6067" t="s">
        <v>864</v>
      </c>
      <c r="E6067" t="s">
        <v>320</v>
      </c>
      <c r="F6067" t="s">
        <v>859</v>
      </c>
      <c r="L6067" t="s">
        <v>31</v>
      </c>
      <c r="M6067">
        <f>'Venteo_Bombas Glicol_planta'!AO109</f>
        <v>0</v>
      </c>
      <c r="N6067">
        <f>IFERROR(IF(L6067="CO2",M6067,IF(L6067="CH4",M6067*Hoja1!$C$19,BASEDEDATOS!M6067*Hoja1!$C$20)),0)</f>
        <v>0</v>
      </c>
    </row>
    <row r="6068" spans="2:14" x14ac:dyDescent="0.75">
      <c r="B6068" t="s">
        <v>863</v>
      </c>
      <c r="C6068" t="str">
        <f>Hoja1!$C$31</f>
        <v>CRUDO</v>
      </c>
      <c r="D6068" t="s">
        <v>864</v>
      </c>
      <c r="E6068" t="s">
        <v>320</v>
      </c>
      <c r="F6068" t="s">
        <v>859</v>
      </c>
      <c r="L6068" t="s">
        <v>31</v>
      </c>
      <c r="M6068">
        <f>'Venteo_Bombas Glicol_planta'!AO110</f>
        <v>0</v>
      </c>
      <c r="N6068">
        <f>IFERROR(IF(L6068="CO2",M6068,IF(L6068="CH4",M6068*Hoja1!$C$19,BASEDEDATOS!M6068*Hoja1!$C$20)),0)</f>
        <v>0</v>
      </c>
    </row>
    <row r="6069" spans="2:14" x14ac:dyDescent="0.75">
      <c r="B6069" t="s">
        <v>863</v>
      </c>
      <c r="C6069" t="str">
        <f>Hoja1!$C$31</f>
        <v>CRUDO</v>
      </c>
      <c r="D6069" t="s">
        <v>864</v>
      </c>
      <c r="E6069" t="s">
        <v>320</v>
      </c>
      <c r="F6069" t="s">
        <v>859</v>
      </c>
      <c r="L6069" t="s">
        <v>31</v>
      </c>
      <c r="M6069">
        <f>'Venteo_Bombas Glicol_planta'!AO111</f>
        <v>0</v>
      </c>
      <c r="N6069">
        <f>IFERROR(IF(L6069="CO2",M6069,IF(L6069="CH4",M6069*Hoja1!$C$19,BASEDEDATOS!M6069*Hoja1!$C$20)),0)</f>
        <v>0</v>
      </c>
    </row>
    <row r="6070" spans="2:14" x14ac:dyDescent="0.75">
      <c r="B6070" t="s">
        <v>863</v>
      </c>
      <c r="C6070" t="str">
        <f>Hoja1!$C$31</f>
        <v>CRUDO</v>
      </c>
      <c r="D6070" t="s">
        <v>864</v>
      </c>
      <c r="E6070" t="s">
        <v>320</v>
      </c>
      <c r="F6070" t="s">
        <v>859</v>
      </c>
      <c r="L6070" t="s">
        <v>31</v>
      </c>
      <c r="M6070">
        <f>'Venteo_Bombas Glicol_planta'!AO112</f>
        <v>0</v>
      </c>
      <c r="N6070">
        <f>IFERROR(IF(L6070="CO2",M6070,IF(L6070="CH4",M6070*Hoja1!$C$19,BASEDEDATOS!M6070*Hoja1!$C$20)),0)</f>
        <v>0</v>
      </c>
    </row>
    <row r="6071" spans="2:14" x14ac:dyDescent="0.75">
      <c r="B6071" t="s">
        <v>863</v>
      </c>
      <c r="C6071" t="str">
        <f>Hoja1!$C$31</f>
        <v>CRUDO</v>
      </c>
      <c r="D6071" t="s">
        <v>864</v>
      </c>
      <c r="E6071" t="s">
        <v>320</v>
      </c>
      <c r="F6071" t="s">
        <v>859</v>
      </c>
      <c r="L6071" t="s">
        <v>31</v>
      </c>
      <c r="M6071">
        <f>'Venteo_Bombas Glicol_planta'!AO113</f>
        <v>0</v>
      </c>
      <c r="N6071">
        <f>IFERROR(IF(L6071="CO2",M6071,IF(L6071="CH4",M6071*Hoja1!$C$19,BASEDEDATOS!M6071*Hoja1!$C$20)),0)</f>
        <v>0</v>
      </c>
    </row>
    <row r="6072" spans="2:14" x14ac:dyDescent="0.75">
      <c r="B6072" t="s">
        <v>863</v>
      </c>
      <c r="C6072" t="str">
        <f>Hoja1!$C$31</f>
        <v>CRUDO</v>
      </c>
      <c r="D6072" t="s">
        <v>864</v>
      </c>
      <c r="E6072" t="s">
        <v>320</v>
      </c>
      <c r="F6072" t="s">
        <v>859</v>
      </c>
      <c r="L6072" t="s">
        <v>31</v>
      </c>
      <c r="M6072">
        <f>'Venteo_Bombas Glicol_planta'!AO114</f>
        <v>0</v>
      </c>
      <c r="N6072">
        <f>IFERROR(IF(L6072="CO2",M6072,IF(L6072="CH4",M6072*Hoja1!$C$19,BASEDEDATOS!M6072*Hoja1!$C$20)),0)</f>
        <v>0</v>
      </c>
    </row>
    <row r="6073" spans="2:14" x14ac:dyDescent="0.75">
      <c r="B6073" t="s">
        <v>863</v>
      </c>
      <c r="C6073" t="str">
        <f>Hoja1!$C$31</f>
        <v>CRUDO</v>
      </c>
      <c r="D6073" t="s">
        <v>864</v>
      </c>
      <c r="E6073" t="s">
        <v>320</v>
      </c>
      <c r="F6073" t="s">
        <v>859</v>
      </c>
      <c r="L6073" t="s">
        <v>31</v>
      </c>
      <c r="M6073">
        <f>'Venteo_Bombas Glicol_planta'!AO115</f>
        <v>0</v>
      </c>
      <c r="N6073">
        <f>IFERROR(IF(L6073="CO2",M6073,IF(L6073="CH4",M6073*Hoja1!$C$19,BASEDEDATOS!M6073*Hoja1!$C$20)),0)</f>
        <v>0</v>
      </c>
    </row>
    <row r="6074" spans="2:14" x14ac:dyDescent="0.75">
      <c r="B6074" t="s">
        <v>863</v>
      </c>
      <c r="C6074" t="str">
        <f>Hoja1!$C$31</f>
        <v>CRUDO</v>
      </c>
      <c r="D6074" t="s">
        <v>864</v>
      </c>
      <c r="E6074" t="s">
        <v>320</v>
      </c>
      <c r="F6074" t="s">
        <v>859</v>
      </c>
      <c r="L6074" t="s">
        <v>31</v>
      </c>
      <c r="M6074">
        <f>'Venteo_Bombas Glicol_planta'!AO116</f>
        <v>0</v>
      </c>
      <c r="N6074">
        <f>IFERROR(IF(L6074="CO2",M6074,IF(L6074="CH4",M6074*Hoja1!$C$19,BASEDEDATOS!M6074*Hoja1!$C$20)),0)</f>
        <v>0</v>
      </c>
    </row>
    <row r="6075" spans="2:14" x14ac:dyDescent="0.75">
      <c r="B6075" t="s">
        <v>863</v>
      </c>
      <c r="C6075" t="str">
        <f>Hoja1!$C$31</f>
        <v>CRUDO</v>
      </c>
      <c r="D6075" t="s">
        <v>864</v>
      </c>
      <c r="E6075" t="s">
        <v>320</v>
      </c>
      <c r="F6075" t="s">
        <v>859</v>
      </c>
      <c r="L6075" t="s">
        <v>31</v>
      </c>
      <c r="M6075">
        <f>'Venteo_Bombas Glicol_planta'!AO117</f>
        <v>0</v>
      </c>
      <c r="N6075">
        <f>IFERROR(IF(L6075="CO2",M6075,IF(L6075="CH4",M6075*Hoja1!$C$19,BASEDEDATOS!M6075*Hoja1!$C$20)),0)</f>
        <v>0</v>
      </c>
    </row>
    <row r="6076" spans="2:14" x14ac:dyDescent="0.75">
      <c r="B6076" t="s">
        <v>863</v>
      </c>
      <c r="C6076" t="str">
        <f>Hoja1!$C$31</f>
        <v>CRUDO</v>
      </c>
      <c r="D6076" t="s">
        <v>864</v>
      </c>
      <c r="E6076" t="s">
        <v>320</v>
      </c>
      <c r="F6076" t="s">
        <v>859</v>
      </c>
      <c r="L6076" t="s">
        <v>31</v>
      </c>
      <c r="M6076">
        <f>'Venteo_Bombas Glicol_planta'!AO118</f>
        <v>0</v>
      </c>
      <c r="N6076">
        <f>IFERROR(IF(L6076="CO2",M6076,IF(L6076="CH4",M6076*Hoja1!$C$19,BASEDEDATOS!M6076*Hoja1!$C$20)),0)</f>
        <v>0</v>
      </c>
    </row>
    <row r="6077" spans="2:14" x14ac:dyDescent="0.75">
      <c r="B6077" t="s">
        <v>863</v>
      </c>
      <c r="C6077" t="str">
        <f>Hoja1!$C$31</f>
        <v>CRUDO</v>
      </c>
      <c r="D6077" t="s">
        <v>864</v>
      </c>
      <c r="E6077" t="s">
        <v>320</v>
      </c>
      <c r="F6077" t="s">
        <v>859</v>
      </c>
      <c r="L6077" t="s">
        <v>31</v>
      </c>
      <c r="M6077">
        <f>'Venteo_Bombas Glicol_planta'!AO119</f>
        <v>0</v>
      </c>
      <c r="N6077">
        <f>IFERROR(IF(L6077="CO2",M6077,IF(L6077="CH4",M6077*Hoja1!$C$19,BASEDEDATOS!M6077*Hoja1!$C$20)),0)</f>
        <v>0</v>
      </c>
    </row>
    <row r="6078" spans="2:14" x14ac:dyDescent="0.75">
      <c r="B6078" t="s">
        <v>863</v>
      </c>
      <c r="C6078" t="str">
        <f>Hoja1!$C$31</f>
        <v>CRUDO</v>
      </c>
      <c r="D6078" t="s">
        <v>864</v>
      </c>
      <c r="E6078" t="s">
        <v>320</v>
      </c>
      <c r="F6078" t="s">
        <v>859</v>
      </c>
      <c r="L6078" t="s">
        <v>31</v>
      </c>
      <c r="M6078">
        <f>'Venteo_Bombas Glicol_planta'!AO120</f>
        <v>0</v>
      </c>
      <c r="N6078">
        <f>IFERROR(IF(L6078="CO2",M6078,IF(L6078="CH4",M6078*Hoja1!$C$19,BASEDEDATOS!M6078*Hoja1!$C$20)),0)</f>
        <v>0</v>
      </c>
    </row>
    <row r="6079" spans="2:14" x14ac:dyDescent="0.75">
      <c r="B6079" t="s">
        <v>863</v>
      </c>
      <c r="C6079" t="str">
        <f>Hoja1!$C$31</f>
        <v>CRUDO</v>
      </c>
      <c r="D6079" t="s">
        <v>864</v>
      </c>
      <c r="E6079" t="s">
        <v>320</v>
      </c>
      <c r="F6079" t="s">
        <v>859</v>
      </c>
      <c r="L6079" t="s">
        <v>31</v>
      </c>
      <c r="M6079">
        <f>'Venteo_Bombas Glicol_planta'!AO121</f>
        <v>0</v>
      </c>
      <c r="N6079">
        <f>IFERROR(IF(L6079="CO2",M6079,IF(L6079="CH4",M6079*Hoja1!$C$19,BASEDEDATOS!M6079*Hoja1!$C$20)),0)</f>
        <v>0</v>
      </c>
    </row>
    <row r="6080" spans="2:14" x14ac:dyDescent="0.75">
      <c r="B6080" t="s">
        <v>863</v>
      </c>
      <c r="C6080" t="str">
        <f>Hoja1!$C$31</f>
        <v>CRUDO</v>
      </c>
      <c r="D6080" t="s">
        <v>864</v>
      </c>
      <c r="E6080" t="s">
        <v>320</v>
      </c>
      <c r="F6080" t="s">
        <v>859</v>
      </c>
      <c r="L6080" t="s">
        <v>31</v>
      </c>
      <c r="M6080">
        <f>'Venteo_Bombas Glicol_planta'!AO122</f>
        <v>0</v>
      </c>
      <c r="N6080">
        <f>IFERROR(IF(L6080="CO2",M6080,IF(L6080="CH4",M6080*Hoja1!$C$19,BASEDEDATOS!M6080*Hoja1!$C$20)),0)</f>
        <v>0</v>
      </c>
    </row>
    <row r="6081" spans="2:14" x14ac:dyDescent="0.75">
      <c r="B6081" t="s">
        <v>863</v>
      </c>
      <c r="C6081" t="str">
        <f>Hoja1!$C$31</f>
        <v>CRUDO</v>
      </c>
      <c r="D6081" t="s">
        <v>864</v>
      </c>
      <c r="E6081" t="s">
        <v>320</v>
      </c>
      <c r="F6081" t="s">
        <v>859</v>
      </c>
      <c r="L6081" t="s">
        <v>31</v>
      </c>
      <c r="M6081">
        <f>'Venteo_Bombas Glicol_planta'!AO123</f>
        <v>0</v>
      </c>
      <c r="N6081">
        <f>IFERROR(IF(L6081="CO2",M6081,IF(L6081="CH4",M6081*Hoja1!$C$19,BASEDEDATOS!M6081*Hoja1!$C$20)),0)</f>
        <v>0</v>
      </c>
    </row>
    <row r="6082" spans="2:14" x14ac:dyDescent="0.75">
      <c r="B6082" t="s">
        <v>863</v>
      </c>
      <c r="C6082" t="str">
        <f>Hoja1!$C$31</f>
        <v>CRUDO</v>
      </c>
      <c r="D6082" t="s">
        <v>864</v>
      </c>
      <c r="E6082" t="s">
        <v>320</v>
      </c>
      <c r="F6082" t="s">
        <v>859</v>
      </c>
      <c r="L6082" t="s">
        <v>31</v>
      </c>
      <c r="M6082">
        <f>'Venteo_Bombas Glicol_planta'!AO124</f>
        <v>0</v>
      </c>
      <c r="N6082">
        <f>IFERROR(IF(L6082="CO2",M6082,IF(L6082="CH4",M6082*Hoja1!$C$19,BASEDEDATOS!M6082*Hoja1!$C$20)),0)</f>
        <v>0</v>
      </c>
    </row>
    <row r="6083" spans="2:14" x14ac:dyDescent="0.75">
      <c r="B6083" t="s">
        <v>863</v>
      </c>
      <c r="C6083" t="str">
        <f>Hoja1!$C$31</f>
        <v>CRUDO</v>
      </c>
      <c r="D6083" t="s">
        <v>864</v>
      </c>
      <c r="E6083" t="s">
        <v>320</v>
      </c>
      <c r="F6083" t="s">
        <v>859</v>
      </c>
      <c r="L6083" t="s">
        <v>31</v>
      </c>
      <c r="M6083">
        <f>'Venteo_Bombas Glicol_planta'!AO125</f>
        <v>0</v>
      </c>
      <c r="N6083">
        <f>IFERROR(IF(L6083="CO2",M6083,IF(L6083="CH4",M6083*Hoja1!$C$19,BASEDEDATOS!M6083*Hoja1!$C$20)),0)</f>
        <v>0</v>
      </c>
    </row>
    <row r="6084" spans="2:14" x14ac:dyDescent="0.75">
      <c r="B6084" t="s">
        <v>863</v>
      </c>
      <c r="C6084" t="str">
        <f>Hoja1!$C$31</f>
        <v>CRUDO</v>
      </c>
      <c r="D6084" t="s">
        <v>864</v>
      </c>
      <c r="E6084" t="s">
        <v>320</v>
      </c>
      <c r="F6084" t="s">
        <v>859</v>
      </c>
      <c r="L6084" t="s">
        <v>31</v>
      </c>
      <c r="M6084">
        <f>'Venteo_Bombas Glicol_planta'!AO126</f>
        <v>0</v>
      </c>
      <c r="N6084">
        <f>IFERROR(IF(L6084="CO2",M6084,IF(L6084="CH4",M6084*Hoja1!$C$19,BASEDEDATOS!M6084*Hoja1!$C$20)),0)</f>
        <v>0</v>
      </c>
    </row>
    <row r="6085" spans="2:14" x14ac:dyDescent="0.75">
      <c r="B6085" t="s">
        <v>863</v>
      </c>
      <c r="C6085" t="str">
        <f>Hoja1!$C$31</f>
        <v>CRUDO</v>
      </c>
      <c r="D6085" t="s">
        <v>864</v>
      </c>
      <c r="E6085" t="s">
        <v>320</v>
      </c>
      <c r="F6085" t="s">
        <v>859</v>
      </c>
      <c r="L6085" t="s">
        <v>31</v>
      </c>
      <c r="M6085">
        <f>'Venteo_Bombas Glicol_planta'!AO127</f>
        <v>0</v>
      </c>
      <c r="N6085">
        <f>IFERROR(IF(L6085="CO2",M6085,IF(L6085="CH4",M6085*Hoja1!$C$19,BASEDEDATOS!M6085*Hoja1!$C$20)),0)</f>
        <v>0</v>
      </c>
    </row>
    <row r="6086" spans="2:14" x14ac:dyDescent="0.75">
      <c r="B6086" t="s">
        <v>863</v>
      </c>
      <c r="C6086" t="str">
        <f>Hoja1!$C$31</f>
        <v>CRUDO</v>
      </c>
      <c r="D6086" t="s">
        <v>864</v>
      </c>
      <c r="E6086" t="s">
        <v>320</v>
      </c>
      <c r="F6086" t="s">
        <v>859</v>
      </c>
      <c r="L6086" t="s">
        <v>31</v>
      </c>
      <c r="M6086">
        <f>'Venteo_Bombas Glicol_planta'!AO128</f>
        <v>0</v>
      </c>
      <c r="N6086">
        <f>IFERROR(IF(L6086="CO2",M6086,IF(L6086="CH4",M6086*Hoja1!$C$19,BASEDEDATOS!M6086*Hoja1!$C$20)),0)</f>
        <v>0</v>
      </c>
    </row>
    <row r="6087" spans="2:14" x14ac:dyDescent="0.75">
      <c r="B6087" t="s">
        <v>863</v>
      </c>
      <c r="C6087" t="str">
        <f>Hoja1!$C$31</f>
        <v>CRUDO</v>
      </c>
      <c r="D6087" t="s">
        <v>864</v>
      </c>
      <c r="E6087" t="s">
        <v>320</v>
      </c>
      <c r="F6087" t="s">
        <v>859</v>
      </c>
      <c r="L6087" t="s">
        <v>31</v>
      </c>
      <c r="M6087">
        <f>'Venteo_Bombas Glicol_planta'!AO129</f>
        <v>0</v>
      </c>
      <c r="N6087">
        <f>IFERROR(IF(L6087="CO2",M6087,IF(L6087="CH4",M6087*Hoja1!$C$19,BASEDEDATOS!M6087*Hoja1!$C$20)),0)</f>
        <v>0</v>
      </c>
    </row>
    <row r="6088" spans="2:14" x14ac:dyDescent="0.75">
      <c r="B6088" t="s">
        <v>863</v>
      </c>
      <c r="C6088" t="str">
        <f>Hoja1!$C$31</f>
        <v>CRUDO</v>
      </c>
      <c r="D6088" t="s">
        <v>864</v>
      </c>
      <c r="E6088" t="s">
        <v>320</v>
      </c>
      <c r="F6088" t="s">
        <v>859</v>
      </c>
      <c r="L6088" t="s">
        <v>31</v>
      </c>
      <c r="M6088">
        <f>'Venteo_Bombas Glicol_planta'!AO130</f>
        <v>0</v>
      </c>
      <c r="N6088">
        <f>IFERROR(IF(L6088="CO2",M6088,IF(L6088="CH4",M6088*Hoja1!$C$19,BASEDEDATOS!M6088*Hoja1!$C$20)),0)</f>
        <v>0</v>
      </c>
    </row>
    <row r="6089" spans="2:14" x14ac:dyDescent="0.75">
      <c r="B6089" t="s">
        <v>863</v>
      </c>
      <c r="C6089" t="str">
        <f>Hoja1!$C$31</f>
        <v>CRUDO</v>
      </c>
      <c r="D6089" t="s">
        <v>864</v>
      </c>
      <c r="E6089" t="s">
        <v>320</v>
      </c>
      <c r="F6089" t="s">
        <v>859</v>
      </c>
      <c r="L6089" t="s">
        <v>31</v>
      </c>
      <c r="M6089">
        <f>'Venteo_Bombas Glicol_planta'!AO131</f>
        <v>0</v>
      </c>
      <c r="N6089">
        <f>IFERROR(IF(L6089="CO2",M6089,IF(L6089="CH4",M6089*Hoja1!$C$19,BASEDEDATOS!M6089*Hoja1!$C$20)),0)</f>
        <v>0</v>
      </c>
    </row>
    <row r="6090" spans="2:14" x14ac:dyDescent="0.75">
      <c r="B6090" t="s">
        <v>863</v>
      </c>
      <c r="C6090" t="str">
        <f>Hoja1!$C$31</f>
        <v>CRUDO</v>
      </c>
      <c r="D6090" t="s">
        <v>864</v>
      </c>
      <c r="E6090" t="s">
        <v>320</v>
      </c>
      <c r="F6090" t="s">
        <v>859</v>
      </c>
      <c r="L6090" t="s">
        <v>31</v>
      </c>
      <c r="M6090">
        <f>'Venteo_Bombas Glicol_planta'!AO132</f>
        <v>0</v>
      </c>
      <c r="N6090">
        <f>IFERROR(IF(L6090="CO2",M6090,IF(L6090="CH4",M6090*Hoja1!$C$19,BASEDEDATOS!M6090*Hoja1!$C$20)),0)</f>
        <v>0</v>
      </c>
    </row>
    <row r="6091" spans="2:14" x14ac:dyDescent="0.75">
      <c r="B6091" t="s">
        <v>863</v>
      </c>
      <c r="C6091" t="str">
        <f>Hoja1!$C$31</f>
        <v>CRUDO</v>
      </c>
      <c r="D6091" t="s">
        <v>864</v>
      </c>
      <c r="E6091" t="s">
        <v>320</v>
      </c>
      <c r="F6091" t="s">
        <v>859</v>
      </c>
      <c r="L6091" t="s">
        <v>31</v>
      </c>
      <c r="M6091">
        <f>'Venteo_Bombas Glicol_planta'!AO133</f>
        <v>0</v>
      </c>
      <c r="N6091">
        <f>IFERROR(IF(L6091="CO2",M6091,IF(L6091="CH4",M6091*Hoja1!$C$19,BASEDEDATOS!M6091*Hoja1!$C$20)),0)</f>
        <v>0</v>
      </c>
    </row>
    <row r="6092" spans="2:14" x14ac:dyDescent="0.75">
      <c r="B6092" t="s">
        <v>863</v>
      </c>
      <c r="C6092" t="str">
        <f>Hoja1!$C$31</f>
        <v>CRUDO</v>
      </c>
      <c r="D6092" t="s">
        <v>864</v>
      </c>
      <c r="E6092" t="s">
        <v>320</v>
      </c>
      <c r="F6092" t="s">
        <v>860</v>
      </c>
      <c r="L6092" t="s">
        <v>30</v>
      </c>
      <c r="M6092">
        <f>'Venteo_Remocion de Azufre_plant'!AP47</f>
        <v>6.6573488782435807E-3</v>
      </c>
      <c r="N6092">
        <f>IFERROR(IF(L6092="CO2",M6092,IF(L6092="CH4",M6092*Hoja1!$C$19,BASEDEDATOS!M6092*Hoja1!$C$20)),0)</f>
        <v>6.6573488782435807E-3</v>
      </c>
    </row>
    <row r="6093" spans="2:14" x14ac:dyDescent="0.75">
      <c r="B6093" t="s">
        <v>863</v>
      </c>
      <c r="C6093" t="str">
        <f>Hoja1!$C$31</f>
        <v>CRUDO</v>
      </c>
      <c r="D6093" t="s">
        <v>864</v>
      </c>
      <c r="E6093" t="s">
        <v>320</v>
      </c>
      <c r="F6093" t="s">
        <v>860</v>
      </c>
      <c r="L6093" t="s">
        <v>30</v>
      </c>
      <c r="M6093">
        <f>'Venteo_Remocion de Azufre_plant'!AP48</f>
        <v>6.6573488782435807E-3</v>
      </c>
      <c r="N6093">
        <f>IFERROR(IF(L6093="CO2",M6093,IF(L6093="CH4",M6093*Hoja1!$C$19,BASEDEDATOS!M6093*Hoja1!$C$20)),0)</f>
        <v>6.6573488782435807E-3</v>
      </c>
    </row>
    <row r="6094" spans="2:14" x14ac:dyDescent="0.75">
      <c r="B6094" t="s">
        <v>863</v>
      </c>
      <c r="C6094" t="str">
        <f>Hoja1!$C$31</f>
        <v>CRUDO</v>
      </c>
      <c r="D6094" t="s">
        <v>864</v>
      </c>
      <c r="E6094" t="s">
        <v>320</v>
      </c>
      <c r="F6094" t="s">
        <v>860</v>
      </c>
      <c r="L6094" t="s">
        <v>30</v>
      </c>
      <c r="M6094">
        <f>'Venteo_Remocion de Azufre_plant'!AP49</f>
        <v>9.5104983974908276E-3</v>
      </c>
      <c r="N6094">
        <f>IFERROR(IF(L6094="CO2",M6094,IF(L6094="CH4",M6094*Hoja1!$C$19,BASEDEDATOS!M6094*Hoja1!$C$20)),0)</f>
        <v>9.5104983974908276E-3</v>
      </c>
    </row>
    <row r="6095" spans="2:14" x14ac:dyDescent="0.75">
      <c r="B6095" t="s">
        <v>863</v>
      </c>
      <c r="C6095" t="str">
        <f>Hoja1!$C$31</f>
        <v>CRUDO</v>
      </c>
      <c r="D6095" t="s">
        <v>864</v>
      </c>
      <c r="E6095" t="s">
        <v>320</v>
      </c>
      <c r="F6095" t="s">
        <v>860</v>
      </c>
      <c r="L6095" t="s">
        <v>30</v>
      </c>
      <c r="M6095">
        <f>'Venteo_Remocion de Azufre_plant'!AP50</f>
        <v>9.5104983974908276E-3</v>
      </c>
      <c r="N6095">
        <f>IFERROR(IF(L6095="CO2",M6095,IF(L6095="CH4",M6095*Hoja1!$C$19,BASEDEDATOS!M6095*Hoja1!$C$20)),0)</f>
        <v>9.5104983974908276E-3</v>
      </c>
    </row>
    <row r="6096" spans="2:14" x14ac:dyDescent="0.75">
      <c r="B6096" t="s">
        <v>863</v>
      </c>
      <c r="C6096" t="str">
        <f>Hoja1!$C$31</f>
        <v>CRUDO</v>
      </c>
      <c r="D6096" t="s">
        <v>864</v>
      </c>
      <c r="E6096" t="s">
        <v>320</v>
      </c>
      <c r="F6096" t="s">
        <v>860</v>
      </c>
      <c r="L6096" t="s">
        <v>30</v>
      </c>
      <c r="M6096">
        <f>'Venteo_Remocion de Azufre_plant'!AP51</f>
        <v>1.0197367726198499E-4</v>
      </c>
      <c r="N6096">
        <f>IFERROR(IF(L6096="CO2",M6096,IF(L6096="CH4",M6096*Hoja1!$C$19,BASEDEDATOS!M6096*Hoja1!$C$20)),0)</f>
        <v>1.0197367726198499E-4</v>
      </c>
    </row>
    <row r="6097" spans="2:14" x14ac:dyDescent="0.75">
      <c r="B6097" t="s">
        <v>863</v>
      </c>
      <c r="C6097" t="str">
        <f>Hoja1!$C$31</f>
        <v>CRUDO</v>
      </c>
      <c r="D6097" t="s">
        <v>864</v>
      </c>
      <c r="E6097" t="s">
        <v>320</v>
      </c>
      <c r="F6097" t="s">
        <v>860</v>
      </c>
      <c r="L6097" t="s">
        <v>30</v>
      </c>
      <c r="M6097">
        <f>'Venteo_Remocion de Azufre_plant'!AP52</f>
        <v>1.0197367726198499E-4</v>
      </c>
      <c r="N6097">
        <f>IFERROR(IF(L6097="CO2",M6097,IF(L6097="CH4",M6097*Hoja1!$C$19,BASEDEDATOS!M6097*Hoja1!$C$20)),0)</f>
        <v>1.0197367726198499E-4</v>
      </c>
    </row>
    <row r="6098" spans="2:14" x14ac:dyDescent="0.75">
      <c r="B6098" t="s">
        <v>863</v>
      </c>
      <c r="C6098" t="str">
        <f>Hoja1!$C$31</f>
        <v>CRUDO</v>
      </c>
      <c r="D6098" t="s">
        <v>864</v>
      </c>
      <c r="E6098" t="s">
        <v>320</v>
      </c>
      <c r="F6098" t="s">
        <v>860</v>
      </c>
      <c r="L6098" t="s">
        <v>30</v>
      </c>
      <c r="M6098">
        <f>'Venteo_Remocion de Azufre_plant'!AP53</f>
        <v>8.1578941809587984E-5</v>
      </c>
      <c r="N6098">
        <f>IFERROR(IF(L6098="CO2",M6098,IF(L6098="CH4",M6098*Hoja1!$C$19,BASEDEDATOS!M6098*Hoja1!$C$20)),0)</f>
        <v>8.1578941809587984E-5</v>
      </c>
    </row>
    <row r="6099" spans="2:14" x14ac:dyDescent="0.75">
      <c r="B6099" t="s">
        <v>863</v>
      </c>
      <c r="C6099" t="str">
        <f>Hoja1!$C$31</f>
        <v>CRUDO</v>
      </c>
      <c r="D6099" t="s">
        <v>864</v>
      </c>
      <c r="E6099" t="s">
        <v>320</v>
      </c>
      <c r="F6099" t="s">
        <v>860</v>
      </c>
      <c r="L6099" t="s">
        <v>30</v>
      </c>
      <c r="M6099">
        <f>'Venteo_Remocion de Azufre_plant'!AP54</f>
        <v>8.1578941809587984E-5</v>
      </c>
      <c r="N6099">
        <f>IFERROR(IF(L6099="CO2",M6099,IF(L6099="CH4",M6099*Hoja1!$C$19,BASEDEDATOS!M6099*Hoja1!$C$20)),0)</f>
        <v>8.1578941809587984E-5</v>
      </c>
    </row>
    <row r="6100" spans="2:14" x14ac:dyDescent="0.75">
      <c r="B6100" t="s">
        <v>863</v>
      </c>
      <c r="C6100" t="str">
        <f>Hoja1!$C$31</f>
        <v>CRUDO</v>
      </c>
      <c r="D6100" t="s">
        <v>864</v>
      </c>
      <c r="E6100" t="s">
        <v>320</v>
      </c>
      <c r="F6100" t="s">
        <v>860</v>
      </c>
      <c r="L6100" t="s">
        <v>30</v>
      </c>
      <c r="M6100">
        <f>'Venteo_Remocion de Azufre_plant'!AP55</f>
        <v>8.1578941809587984E-5</v>
      </c>
      <c r="N6100">
        <f>IFERROR(IF(L6100="CO2",M6100,IF(L6100="CH4",M6100*Hoja1!$C$19,BASEDEDATOS!M6100*Hoja1!$C$20)),0)</f>
        <v>8.1578941809587984E-5</v>
      </c>
    </row>
    <row r="6101" spans="2:14" x14ac:dyDescent="0.75">
      <c r="B6101" t="s">
        <v>863</v>
      </c>
      <c r="C6101" t="str">
        <f>Hoja1!$C$31</f>
        <v>CRUDO</v>
      </c>
      <c r="D6101" t="s">
        <v>864</v>
      </c>
      <c r="E6101" t="s">
        <v>320</v>
      </c>
      <c r="F6101" t="s">
        <v>860</v>
      </c>
      <c r="L6101" t="s">
        <v>30</v>
      </c>
      <c r="M6101">
        <f>'Venteo_Remocion de Azufre_plant'!AP56</f>
        <v>8.1578941809587984E-5</v>
      </c>
      <c r="N6101">
        <f>IFERROR(IF(L6101="CO2",M6101,IF(L6101="CH4",M6101*Hoja1!$C$19,BASEDEDATOS!M6101*Hoja1!$C$20)),0)</f>
        <v>8.1578941809587984E-5</v>
      </c>
    </row>
    <row r="6102" spans="2:14" x14ac:dyDescent="0.75">
      <c r="B6102" t="s">
        <v>863</v>
      </c>
      <c r="C6102" t="str">
        <f>Hoja1!$C$31</f>
        <v>CRUDO</v>
      </c>
      <c r="D6102" t="s">
        <v>864</v>
      </c>
      <c r="E6102" t="s">
        <v>320</v>
      </c>
      <c r="F6102" t="s">
        <v>860</v>
      </c>
      <c r="L6102" t="s">
        <v>30</v>
      </c>
      <c r="M6102">
        <f>'Venteo_Remocion de Azufre_plant'!AP57</f>
        <v>8.1578941809587984E-5</v>
      </c>
      <c r="N6102">
        <f>IFERROR(IF(L6102="CO2",M6102,IF(L6102="CH4",M6102*Hoja1!$C$19,BASEDEDATOS!M6102*Hoja1!$C$20)),0)</f>
        <v>8.1578941809587984E-5</v>
      </c>
    </row>
    <row r="6103" spans="2:14" x14ac:dyDescent="0.75">
      <c r="B6103" t="s">
        <v>863</v>
      </c>
      <c r="C6103" t="str">
        <f>Hoja1!$C$31</f>
        <v>CRUDO</v>
      </c>
      <c r="D6103" t="s">
        <v>864</v>
      </c>
      <c r="E6103" t="s">
        <v>320</v>
      </c>
      <c r="F6103" t="s">
        <v>860</v>
      </c>
      <c r="L6103" t="s">
        <v>30</v>
      </c>
      <c r="M6103">
        <f>'Venteo_Remocion de Azufre_plant'!AP58</f>
        <v>8.1578941809587984E-5</v>
      </c>
      <c r="N6103">
        <f>IFERROR(IF(L6103="CO2",M6103,IF(L6103="CH4",M6103*Hoja1!$C$19,BASEDEDATOS!M6103*Hoja1!$C$20)),0)</f>
        <v>8.1578941809587984E-5</v>
      </c>
    </row>
    <row r="6104" spans="2:14" x14ac:dyDescent="0.75">
      <c r="B6104" t="s">
        <v>863</v>
      </c>
      <c r="C6104" t="str">
        <f>Hoja1!$C$31</f>
        <v>CRUDO</v>
      </c>
      <c r="D6104" t="s">
        <v>864</v>
      </c>
      <c r="E6104" t="s">
        <v>320</v>
      </c>
      <c r="F6104" t="s">
        <v>860</v>
      </c>
      <c r="L6104" t="s">
        <v>30</v>
      </c>
      <c r="M6104">
        <f>'Venteo_Remocion de Azufre_plant'!AP59</f>
        <v>0</v>
      </c>
      <c r="N6104">
        <f>IFERROR(IF(L6104="CO2",M6104,IF(L6104="CH4",M6104*Hoja1!$C$19,BASEDEDATOS!M6104*Hoja1!$C$20)),0)</f>
        <v>0</v>
      </c>
    </row>
    <row r="6105" spans="2:14" x14ac:dyDescent="0.75">
      <c r="B6105" t="s">
        <v>863</v>
      </c>
      <c r="C6105" t="str">
        <f>Hoja1!$C$31</f>
        <v>CRUDO</v>
      </c>
      <c r="D6105" t="s">
        <v>864</v>
      </c>
      <c r="E6105" t="s">
        <v>320</v>
      </c>
      <c r="F6105" t="s">
        <v>860</v>
      </c>
      <c r="L6105" t="s">
        <v>30</v>
      </c>
      <c r="M6105">
        <f>'Venteo_Remocion de Azufre_plant'!AP60</f>
        <v>0</v>
      </c>
      <c r="N6105">
        <f>IFERROR(IF(L6105="CO2",M6105,IF(L6105="CH4",M6105*Hoja1!$C$19,BASEDEDATOS!M6105*Hoja1!$C$20)),0)</f>
        <v>0</v>
      </c>
    </row>
    <row r="6106" spans="2:14" x14ac:dyDescent="0.75">
      <c r="B6106" t="s">
        <v>863</v>
      </c>
      <c r="C6106" t="str">
        <f>Hoja1!$C$31</f>
        <v>CRUDO</v>
      </c>
      <c r="D6106" t="s">
        <v>864</v>
      </c>
      <c r="E6106" t="s">
        <v>320</v>
      </c>
      <c r="F6106" t="s">
        <v>860</v>
      </c>
      <c r="L6106" t="s">
        <v>30</v>
      </c>
      <c r="M6106">
        <f>'Venteo_Remocion de Azufre_plant'!AP61</f>
        <v>0</v>
      </c>
      <c r="N6106">
        <f>IFERROR(IF(L6106="CO2",M6106,IF(L6106="CH4",M6106*Hoja1!$C$19,BASEDEDATOS!M6106*Hoja1!$C$20)),0)</f>
        <v>0</v>
      </c>
    </row>
    <row r="6107" spans="2:14" x14ac:dyDescent="0.75">
      <c r="B6107" t="s">
        <v>863</v>
      </c>
      <c r="C6107" t="str">
        <f>Hoja1!$C$31</f>
        <v>CRUDO</v>
      </c>
      <c r="D6107" t="s">
        <v>864</v>
      </c>
      <c r="E6107" t="s">
        <v>320</v>
      </c>
      <c r="F6107" t="s">
        <v>860</v>
      </c>
      <c r="L6107" t="s">
        <v>30</v>
      </c>
      <c r="M6107">
        <f>'Venteo_Remocion de Azufre_plant'!AP62</f>
        <v>0</v>
      </c>
      <c r="N6107">
        <f>IFERROR(IF(L6107="CO2",M6107,IF(L6107="CH4",M6107*Hoja1!$C$19,BASEDEDATOS!M6107*Hoja1!$C$20)),0)</f>
        <v>0</v>
      </c>
    </row>
    <row r="6108" spans="2:14" x14ac:dyDescent="0.75">
      <c r="B6108" t="s">
        <v>863</v>
      </c>
      <c r="C6108" t="str">
        <f>Hoja1!$C$31</f>
        <v>CRUDO</v>
      </c>
      <c r="D6108" t="s">
        <v>864</v>
      </c>
      <c r="E6108" t="s">
        <v>320</v>
      </c>
      <c r="F6108" t="s">
        <v>860</v>
      </c>
      <c r="L6108" t="s">
        <v>30</v>
      </c>
      <c r="M6108">
        <f>'Venteo_Remocion de Azufre_plant'!AP63</f>
        <v>0</v>
      </c>
      <c r="N6108">
        <f>IFERROR(IF(L6108="CO2",M6108,IF(L6108="CH4",M6108*Hoja1!$C$19,BASEDEDATOS!M6108*Hoja1!$C$20)),0)</f>
        <v>0</v>
      </c>
    </row>
    <row r="6109" spans="2:14" x14ac:dyDescent="0.75">
      <c r="B6109" t="s">
        <v>863</v>
      </c>
      <c r="C6109" t="str">
        <f>Hoja1!$C$31</f>
        <v>CRUDO</v>
      </c>
      <c r="D6109" t="s">
        <v>864</v>
      </c>
      <c r="E6109" t="s">
        <v>320</v>
      </c>
      <c r="F6109" t="s">
        <v>860</v>
      </c>
      <c r="L6109" t="s">
        <v>30</v>
      </c>
      <c r="M6109">
        <f>'Venteo_Remocion de Azufre_plant'!AP64</f>
        <v>0</v>
      </c>
      <c r="N6109">
        <f>IFERROR(IF(L6109="CO2",M6109,IF(L6109="CH4",M6109*Hoja1!$C$19,BASEDEDATOS!M6109*Hoja1!$C$20)),0)</f>
        <v>0</v>
      </c>
    </row>
    <row r="6110" spans="2:14" x14ac:dyDescent="0.75">
      <c r="B6110" t="s">
        <v>863</v>
      </c>
      <c r="C6110" t="str">
        <f>Hoja1!$C$31</f>
        <v>CRUDO</v>
      </c>
      <c r="D6110" t="s">
        <v>864</v>
      </c>
      <c r="E6110" t="s">
        <v>320</v>
      </c>
      <c r="F6110" t="s">
        <v>860</v>
      </c>
      <c r="L6110" t="s">
        <v>30</v>
      </c>
      <c r="M6110">
        <f>'Venteo_Remocion de Azufre_plant'!AP65</f>
        <v>0</v>
      </c>
      <c r="N6110">
        <f>IFERROR(IF(L6110="CO2",M6110,IF(L6110="CH4",M6110*Hoja1!$C$19,BASEDEDATOS!M6110*Hoja1!$C$20)),0)</f>
        <v>0</v>
      </c>
    </row>
    <row r="6111" spans="2:14" x14ac:dyDescent="0.75">
      <c r="B6111" t="s">
        <v>863</v>
      </c>
      <c r="C6111" t="str">
        <f>Hoja1!$C$31</f>
        <v>CRUDO</v>
      </c>
      <c r="D6111" t="s">
        <v>864</v>
      </c>
      <c r="E6111" t="s">
        <v>320</v>
      </c>
      <c r="F6111" t="s">
        <v>860</v>
      </c>
      <c r="L6111" t="s">
        <v>30</v>
      </c>
      <c r="M6111">
        <f>'Venteo_Remocion de Azufre_plant'!AP66</f>
        <v>0</v>
      </c>
      <c r="N6111">
        <f>IFERROR(IF(L6111="CO2",M6111,IF(L6111="CH4",M6111*Hoja1!$C$19,BASEDEDATOS!M6111*Hoja1!$C$20)),0)</f>
        <v>0</v>
      </c>
    </row>
    <row r="6112" spans="2:14" x14ac:dyDescent="0.75">
      <c r="B6112" t="s">
        <v>863</v>
      </c>
      <c r="C6112" t="str">
        <f>Hoja1!$C$31</f>
        <v>CRUDO</v>
      </c>
      <c r="D6112" t="s">
        <v>864</v>
      </c>
      <c r="E6112" t="s">
        <v>320</v>
      </c>
      <c r="F6112" t="s">
        <v>860</v>
      </c>
      <c r="L6112" t="s">
        <v>30</v>
      </c>
      <c r="M6112">
        <f>'Venteo_Remocion de Azufre_plant'!AP67</f>
        <v>0</v>
      </c>
      <c r="N6112">
        <f>IFERROR(IF(L6112="CO2",M6112,IF(L6112="CH4",M6112*Hoja1!$C$19,BASEDEDATOS!M6112*Hoja1!$C$20)),0)</f>
        <v>0</v>
      </c>
    </row>
    <row r="6113" spans="2:14" x14ac:dyDescent="0.75">
      <c r="B6113" t="s">
        <v>863</v>
      </c>
      <c r="C6113" t="str">
        <f>Hoja1!$C$31</f>
        <v>CRUDO</v>
      </c>
      <c r="D6113" t="s">
        <v>864</v>
      </c>
      <c r="E6113" t="s">
        <v>320</v>
      </c>
      <c r="F6113" t="s">
        <v>860</v>
      </c>
      <c r="L6113" t="s">
        <v>30</v>
      </c>
      <c r="M6113">
        <f>'Venteo_Remocion de Azufre_plant'!AP68</f>
        <v>0</v>
      </c>
      <c r="N6113">
        <f>IFERROR(IF(L6113="CO2",M6113,IF(L6113="CH4",M6113*Hoja1!$C$19,BASEDEDATOS!M6113*Hoja1!$C$20)),0)</f>
        <v>0</v>
      </c>
    </row>
    <row r="6114" spans="2:14" x14ac:dyDescent="0.75">
      <c r="B6114" t="s">
        <v>863</v>
      </c>
      <c r="C6114" t="str">
        <f>Hoja1!$C$31</f>
        <v>CRUDO</v>
      </c>
      <c r="D6114" t="s">
        <v>864</v>
      </c>
      <c r="E6114" t="s">
        <v>320</v>
      </c>
      <c r="F6114" t="s">
        <v>860</v>
      </c>
      <c r="L6114" t="s">
        <v>30</v>
      </c>
      <c r="M6114">
        <f>'Venteo_Remocion de Azufre_plant'!AP69</f>
        <v>0</v>
      </c>
      <c r="N6114">
        <f>IFERROR(IF(L6114="CO2",M6114,IF(L6114="CH4",M6114*Hoja1!$C$19,BASEDEDATOS!M6114*Hoja1!$C$20)),0)</f>
        <v>0</v>
      </c>
    </row>
    <row r="6115" spans="2:14" x14ac:dyDescent="0.75">
      <c r="B6115" t="s">
        <v>863</v>
      </c>
      <c r="C6115" t="str">
        <f>Hoja1!$C$31</f>
        <v>CRUDO</v>
      </c>
      <c r="D6115" t="s">
        <v>864</v>
      </c>
      <c r="E6115" t="s">
        <v>320</v>
      </c>
      <c r="F6115" t="s">
        <v>860</v>
      </c>
      <c r="L6115" t="s">
        <v>30</v>
      </c>
      <c r="M6115">
        <f>'Venteo_Remocion de Azufre_plant'!AP70</f>
        <v>0</v>
      </c>
      <c r="N6115">
        <f>IFERROR(IF(L6115="CO2",M6115,IF(L6115="CH4",M6115*Hoja1!$C$19,BASEDEDATOS!M6115*Hoja1!$C$20)),0)</f>
        <v>0</v>
      </c>
    </row>
    <row r="6116" spans="2:14" x14ac:dyDescent="0.75">
      <c r="B6116" t="s">
        <v>863</v>
      </c>
      <c r="C6116" t="str">
        <f>Hoja1!$C$31</f>
        <v>CRUDO</v>
      </c>
      <c r="D6116" t="s">
        <v>864</v>
      </c>
      <c r="E6116" t="s">
        <v>320</v>
      </c>
      <c r="F6116" t="s">
        <v>860</v>
      </c>
      <c r="L6116" t="s">
        <v>30</v>
      </c>
      <c r="M6116">
        <f>'Venteo_Remocion de Azufre_plant'!AP71</f>
        <v>0</v>
      </c>
      <c r="N6116">
        <f>IFERROR(IF(L6116="CO2",M6116,IF(L6116="CH4",M6116*Hoja1!$C$19,BASEDEDATOS!M6116*Hoja1!$C$20)),0)</f>
        <v>0</v>
      </c>
    </row>
    <row r="6117" spans="2:14" x14ac:dyDescent="0.75">
      <c r="B6117" t="s">
        <v>863</v>
      </c>
      <c r="C6117" t="str">
        <f>Hoja1!$C$31</f>
        <v>CRUDO</v>
      </c>
      <c r="D6117" t="s">
        <v>864</v>
      </c>
      <c r="E6117" t="s">
        <v>320</v>
      </c>
      <c r="F6117" t="s">
        <v>860</v>
      </c>
      <c r="L6117" t="s">
        <v>30</v>
      </c>
      <c r="M6117">
        <f>'Venteo_Remocion de Azufre_plant'!AP72</f>
        <v>0</v>
      </c>
      <c r="N6117">
        <f>IFERROR(IF(L6117="CO2",M6117,IF(L6117="CH4",M6117*Hoja1!$C$19,BASEDEDATOS!M6117*Hoja1!$C$20)),0)</f>
        <v>0</v>
      </c>
    </row>
    <row r="6118" spans="2:14" x14ac:dyDescent="0.75">
      <c r="B6118" t="s">
        <v>863</v>
      </c>
      <c r="C6118" t="str">
        <f>Hoja1!$C$31</f>
        <v>CRUDO</v>
      </c>
      <c r="D6118" t="s">
        <v>864</v>
      </c>
      <c r="E6118" t="s">
        <v>320</v>
      </c>
      <c r="F6118" t="s">
        <v>860</v>
      </c>
      <c r="L6118" t="s">
        <v>30</v>
      </c>
      <c r="M6118">
        <f>'Venteo_Remocion de Azufre_plant'!AP73</f>
        <v>0</v>
      </c>
      <c r="N6118">
        <f>IFERROR(IF(L6118="CO2",M6118,IF(L6118="CH4",M6118*Hoja1!$C$19,BASEDEDATOS!M6118*Hoja1!$C$20)),0)</f>
        <v>0</v>
      </c>
    </row>
    <row r="6119" spans="2:14" x14ac:dyDescent="0.75">
      <c r="B6119" t="s">
        <v>863</v>
      </c>
      <c r="C6119" t="str">
        <f>Hoja1!$C$31</f>
        <v>CRUDO</v>
      </c>
      <c r="D6119" t="s">
        <v>864</v>
      </c>
      <c r="E6119" t="s">
        <v>320</v>
      </c>
      <c r="F6119" t="s">
        <v>860</v>
      </c>
      <c r="L6119" t="s">
        <v>30</v>
      </c>
      <c r="M6119">
        <f>'Venteo_Remocion de Azufre_plant'!AP74</f>
        <v>0</v>
      </c>
      <c r="N6119">
        <f>IFERROR(IF(L6119="CO2",M6119,IF(L6119="CH4",M6119*Hoja1!$C$19,BASEDEDATOS!M6119*Hoja1!$C$20)),0)</f>
        <v>0</v>
      </c>
    </row>
    <row r="6120" spans="2:14" x14ac:dyDescent="0.75">
      <c r="B6120" t="s">
        <v>863</v>
      </c>
      <c r="C6120" t="str">
        <f>Hoja1!$C$31</f>
        <v>CRUDO</v>
      </c>
      <c r="D6120" t="s">
        <v>864</v>
      </c>
      <c r="E6120" t="s">
        <v>320</v>
      </c>
      <c r="F6120" t="s">
        <v>860</v>
      </c>
      <c r="L6120" t="s">
        <v>30</v>
      </c>
      <c r="M6120">
        <f>'Venteo_Remocion de Azufre_plant'!AP75</f>
        <v>0</v>
      </c>
      <c r="N6120">
        <f>IFERROR(IF(L6120="CO2",M6120,IF(L6120="CH4",M6120*Hoja1!$C$19,BASEDEDATOS!M6120*Hoja1!$C$20)),0)</f>
        <v>0</v>
      </c>
    </row>
    <row r="6121" spans="2:14" x14ac:dyDescent="0.75">
      <c r="B6121" t="s">
        <v>863</v>
      </c>
      <c r="C6121" t="str">
        <f>Hoja1!$C$31</f>
        <v>CRUDO</v>
      </c>
      <c r="D6121" t="s">
        <v>864</v>
      </c>
      <c r="E6121" t="s">
        <v>320</v>
      </c>
      <c r="F6121" t="s">
        <v>860</v>
      </c>
      <c r="L6121" t="s">
        <v>30</v>
      </c>
      <c r="M6121">
        <f>'Venteo_Remocion de Azufre_plant'!AP76</f>
        <v>0</v>
      </c>
      <c r="N6121">
        <f>IFERROR(IF(L6121="CO2",M6121,IF(L6121="CH4",M6121*Hoja1!$C$19,BASEDEDATOS!M6121*Hoja1!$C$20)),0)</f>
        <v>0</v>
      </c>
    </row>
    <row r="6122" spans="2:14" x14ac:dyDescent="0.75">
      <c r="B6122" t="s">
        <v>863</v>
      </c>
      <c r="C6122" t="str">
        <f>Hoja1!$C$31</f>
        <v>CRUDO</v>
      </c>
      <c r="D6122" t="s">
        <v>864</v>
      </c>
      <c r="E6122" t="s">
        <v>320</v>
      </c>
      <c r="F6122" t="s">
        <v>860</v>
      </c>
      <c r="L6122" t="s">
        <v>30</v>
      </c>
      <c r="M6122">
        <f>'Venteo_Remocion de Azufre_plant'!AP77</f>
        <v>0</v>
      </c>
      <c r="N6122">
        <f>IFERROR(IF(L6122="CO2",M6122,IF(L6122="CH4",M6122*Hoja1!$C$19,BASEDEDATOS!M6122*Hoja1!$C$20)),0)</f>
        <v>0</v>
      </c>
    </row>
    <row r="6123" spans="2:14" x14ac:dyDescent="0.75">
      <c r="B6123" t="s">
        <v>863</v>
      </c>
      <c r="C6123" t="str">
        <f>Hoja1!$C$31</f>
        <v>CRUDO</v>
      </c>
      <c r="D6123" t="s">
        <v>864</v>
      </c>
      <c r="E6123" t="s">
        <v>320</v>
      </c>
      <c r="F6123" t="s">
        <v>860</v>
      </c>
      <c r="L6123" t="s">
        <v>30</v>
      </c>
      <c r="M6123">
        <f>'Venteo_Remocion de Azufre_plant'!AP78</f>
        <v>0</v>
      </c>
      <c r="N6123">
        <f>IFERROR(IF(L6123="CO2",M6123,IF(L6123="CH4",M6123*Hoja1!$C$19,BASEDEDATOS!M6123*Hoja1!$C$20)),0)</f>
        <v>0</v>
      </c>
    </row>
    <row r="6124" spans="2:14" x14ac:dyDescent="0.75">
      <c r="B6124" t="s">
        <v>863</v>
      </c>
      <c r="C6124" t="str">
        <f>Hoja1!$C$31</f>
        <v>CRUDO</v>
      </c>
      <c r="D6124" t="s">
        <v>864</v>
      </c>
      <c r="E6124" t="s">
        <v>320</v>
      </c>
      <c r="F6124" t="s">
        <v>860</v>
      </c>
      <c r="L6124" t="s">
        <v>30</v>
      </c>
      <c r="M6124">
        <f>'Venteo_Remocion de Azufre_plant'!AP79</f>
        <v>0</v>
      </c>
      <c r="N6124">
        <f>IFERROR(IF(L6124="CO2",M6124,IF(L6124="CH4",M6124*Hoja1!$C$19,BASEDEDATOS!M6124*Hoja1!$C$20)),0)</f>
        <v>0</v>
      </c>
    </row>
    <row r="6125" spans="2:14" x14ac:dyDescent="0.75">
      <c r="B6125" t="s">
        <v>863</v>
      </c>
      <c r="C6125" t="str">
        <f>Hoja1!$C$31</f>
        <v>CRUDO</v>
      </c>
      <c r="D6125" t="s">
        <v>864</v>
      </c>
      <c r="E6125" t="s">
        <v>320</v>
      </c>
      <c r="F6125" t="s">
        <v>860</v>
      </c>
      <c r="L6125" t="s">
        <v>30</v>
      </c>
      <c r="M6125">
        <f>'Venteo_Remocion de Azufre_plant'!AP80</f>
        <v>0</v>
      </c>
      <c r="N6125">
        <f>IFERROR(IF(L6125="CO2",M6125,IF(L6125="CH4",M6125*Hoja1!$C$19,BASEDEDATOS!M6125*Hoja1!$C$20)),0)</f>
        <v>0</v>
      </c>
    </row>
    <row r="6126" spans="2:14" x14ac:dyDescent="0.75">
      <c r="B6126" t="s">
        <v>863</v>
      </c>
      <c r="C6126" t="str">
        <f>Hoja1!$C$31</f>
        <v>CRUDO</v>
      </c>
      <c r="D6126" t="s">
        <v>864</v>
      </c>
      <c r="E6126" t="s">
        <v>320</v>
      </c>
      <c r="F6126" t="s">
        <v>860</v>
      </c>
      <c r="L6126" t="s">
        <v>30</v>
      </c>
      <c r="M6126">
        <f>'Venteo_Remocion de Azufre_plant'!AP81</f>
        <v>0</v>
      </c>
      <c r="N6126">
        <f>IFERROR(IF(L6126="CO2",M6126,IF(L6126="CH4",M6126*Hoja1!$C$19,BASEDEDATOS!M6126*Hoja1!$C$20)),0)</f>
        <v>0</v>
      </c>
    </row>
    <row r="6127" spans="2:14" x14ac:dyDescent="0.75">
      <c r="B6127" t="s">
        <v>863</v>
      </c>
      <c r="C6127" t="str">
        <f>Hoja1!$C$31</f>
        <v>CRUDO</v>
      </c>
      <c r="D6127" t="s">
        <v>864</v>
      </c>
      <c r="E6127" t="s">
        <v>320</v>
      </c>
      <c r="F6127" t="s">
        <v>860</v>
      </c>
      <c r="L6127" t="s">
        <v>30</v>
      </c>
      <c r="M6127">
        <f>'Venteo_Remocion de Azufre_plant'!AP82</f>
        <v>0</v>
      </c>
      <c r="N6127">
        <f>IFERROR(IF(L6127="CO2",M6127,IF(L6127="CH4",M6127*Hoja1!$C$19,BASEDEDATOS!M6127*Hoja1!$C$20)),0)</f>
        <v>0</v>
      </c>
    </row>
    <row r="6128" spans="2:14" x14ac:dyDescent="0.75">
      <c r="B6128" t="s">
        <v>863</v>
      </c>
      <c r="C6128" t="str">
        <f>Hoja1!$C$31</f>
        <v>CRUDO</v>
      </c>
      <c r="D6128" t="s">
        <v>864</v>
      </c>
      <c r="E6128" t="s">
        <v>320</v>
      </c>
      <c r="F6128" t="s">
        <v>860</v>
      </c>
      <c r="L6128" t="s">
        <v>30</v>
      </c>
      <c r="M6128">
        <f>'Venteo_Remocion de Azufre_plant'!AP83</f>
        <v>0</v>
      </c>
      <c r="N6128">
        <f>IFERROR(IF(L6128="CO2",M6128,IF(L6128="CH4",M6128*Hoja1!$C$19,BASEDEDATOS!M6128*Hoja1!$C$20)),0)</f>
        <v>0</v>
      </c>
    </row>
    <row r="6129" spans="2:14" x14ac:dyDescent="0.75">
      <c r="B6129" t="s">
        <v>863</v>
      </c>
      <c r="C6129" t="str">
        <f>Hoja1!$C$31</f>
        <v>CRUDO</v>
      </c>
      <c r="D6129" t="s">
        <v>864</v>
      </c>
      <c r="E6129" t="s">
        <v>320</v>
      </c>
      <c r="F6129" t="s">
        <v>860</v>
      </c>
      <c r="L6129" t="s">
        <v>30</v>
      </c>
      <c r="M6129">
        <f>'Venteo_Remocion de Azufre_plant'!AP84</f>
        <v>0</v>
      </c>
      <c r="N6129">
        <f>IFERROR(IF(L6129="CO2",M6129,IF(L6129="CH4",M6129*Hoja1!$C$19,BASEDEDATOS!M6129*Hoja1!$C$20)),0)</f>
        <v>0</v>
      </c>
    </row>
    <row r="6130" spans="2:14" x14ac:dyDescent="0.75">
      <c r="B6130" t="s">
        <v>863</v>
      </c>
      <c r="C6130" t="str">
        <f>Hoja1!$C$31</f>
        <v>CRUDO</v>
      </c>
      <c r="D6130" t="s">
        <v>864</v>
      </c>
      <c r="E6130" t="s">
        <v>320</v>
      </c>
      <c r="F6130" t="s">
        <v>860</v>
      </c>
      <c r="L6130" t="s">
        <v>30</v>
      </c>
      <c r="M6130">
        <f>'Venteo_Remocion de Azufre_plant'!AP85</f>
        <v>0</v>
      </c>
      <c r="N6130">
        <f>IFERROR(IF(L6130="CO2",M6130,IF(L6130="CH4",M6130*Hoja1!$C$19,BASEDEDATOS!M6130*Hoja1!$C$20)),0)</f>
        <v>0</v>
      </c>
    </row>
    <row r="6131" spans="2:14" x14ac:dyDescent="0.75">
      <c r="B6131" t="s">
        <v>863</v>
      </c>
      <c r="C6131" t="str">
        <f>Hoja1!$C$31</f>
        <v>CRUDO</v>
      </c>
      <c r="D6131" t="s">
        <v>864</v>
      </c>
      <c r="E6131" t="s">
        <v>320</v>
      </c>
      <c r="F6131" t="s">
        <v>860</v>
      </c>
      <c r="L6131" t="s">
        <v>30</v>
      </c>
      <c r="M6131">
        <f>'Venteo_Remocion de Azufre_plant'!AP86</f>
        <v>0</v>
      </c>
      <c r="N6131">
        <f>IFERROR(IF(L6131="CO2",M6131,IF(L6131="CH4",M6131*Hoja1!$C$19,BASEDEDATOS!M6131*Hoja1!$C$20)),0)</f>
        <v>0</v>
      </c>
    </row>
    <row r="6132" spans="2:14" x14ac:dyDescent="0.75">
      <c r="B6132" t="s">
        <v>863</v>
      </c>
      <c r="C6132" t="str">
        <f>Hoja1!$C$31</f>
        <v>CRUDO</v>
      </c>
      <c r="D6132" t="s">
        <v>864</v>
      </c>
      <c r="E6132" t="s">
        <v>320</v>
      </c>
      <c r="F6132" t="s">
        <v>860</v>
      </c>
      <c r="L6132" t="s">
        <v>30</v>
      </c>
      <c r="M6132">
        <f>'Venteo_Remocion de Azufre_plant'!AP87</f>
        <v>0</v>
      </c>
      <c r="N6132">
        <f>IFERROR(IF(L6132="CO2",M6132,IF(L6132="CH4",M6132*Hoja1!$C$19,BASEDEDATOS!M6132*Hoja1!$C$20)),0)</f>
        <v>0</v>
      </c>
    </row>
    <row r="6133" spans="2:14" x14ac:dyDescent="0.75">
      <c r="B6133" t="s">
        <v>863</v>
      </c>
      <c r="C6133" t="str">
        <f>Hoja1!$C$31</f>
        <v>CRUDO</v>
      </c>
      <c r="D6133" t="s">
        <v>864</v>
      </c>
      <c r="E6133" t="s">
        <v>320</v>
      </c>
      <c r="F6133" t="s">
        <v>860</v>
      </c>
      <c r="L6133" t="s">
        <v>30</v>
      </c>
      <c r="M6133">
        <f>'Venteo_Remocion de Azufre_plant'!AP88</f>
        <v>0</v>
      </c>
      <c r="N6133">
        <f>IFERROR(IF(L6133="CO2",M6133,IF(L6133="CH4",M6133*Hoja1!$C$19,BASEDEDATOS!M6133*Hoja1!$C$20)),0)</f>
        <v>0</v>
      </c>
    </row>
    <row r="6134" spans="2:14" x14ac:dyDescent="0.75">
      <c r="B6134" t="s">
        <v>863</v>
      </c>
      <c r="C6134" t="str">
        <f>Hoja1!$C$31</f>
        <v>CRUDO</v>
      </c>
      <c r="D6134" t="s">
        <v>864</v>
      </c>
      <c r="E6134" t="s">
        <v>320</v>
      </c>
      <c r="F6134" t="s">
        <v>860</v>
      </c>
      <c r="L6134" t="s">
        <v>30</v>
      </c>
      <c r="M6134">
        <f>'Venteo_Remocion de Azufre_plant'!AP89</f>
        <v>0</v>
      </c>
      <c r="N6134">
        <f>IFERROR(IF(L6134="CO2",M6134,IF(L6134="CH4",M6134*Hoja1!$C$19,BASEDEDATOS!M6134*Hoja1!$C$20)),0)</f>
        <v>0</v>
      </c>
    </row>
    <row r="6135" spans="2:14" x14ac:dyDescent="0.75">
      <c r="B6135" t="s">
        <v>863</v>
      </c>
      <c r="C6135" t="str">
        <f>Hoja1!$C$31</f>
        <v>CRUDO</v>
      </c>
      <c r="D6135" t="s">
        <v>864</v>
      </c>
      <c r="E6135" t="s">
        <v>320</v>
      </c>
      <c r="F6135" t="s">
        <v>860</v>
      </c>
      <c r="L6135" t="s">
        <v>30</v>
      </c>
      <c r="M6135">
        <f>'Venteo_Remocion de Azufre_plant'!AP90</f>
        <v>0</v>
      </c>
      <c r="N6135">
        <f>IFERROR(IF(L6135="CO2",M6135,IF(L6135="CH4",M6135*Hoja1!$C$19,BASEDEDATOS!M6135*Hoja1!$C$20)),0)</f>
        <v>0</v>
      </c>
    </row>
    <row r="6136" spans="2:14" x14ac:dyDescent="0.75">
      <c r="B6136" t="s">
        <v>863</v>
      </c>
      <c r="C6136" t="str">
        <f>Hoja1!$C$31</f>
        <v>CRUDO</v>
      </c>
      <c r="D6136" t="s">
        <v>864</v>
      </c>
      <c r="E6136" t="s">
        <v>320</v>
      </c>
      <c r="F6136" t="s">
        <v>860</v>
      </c>
      <c r="L6136" t="s">
        <v>30</v>
      </c>
      <c r="M6136">
        <f>'Venteo_Remocion de Azufre_plant'!AP91</f>
        <v>0</v>
      </c>
      <c r="N6136">
        <f>IFERROR(IF(L6136="CO2",M6136,IF(L6136="CH4",M6136*Hoja1!$C$19,BASEDEDATOS!M6136*Hoja1!$C$20)),0)</f>
        <v>0</v>
      </c>
    </row>
    <row r="6137" spans="2:14" x14ac:dyDescent="0.75">
      <c r="B6137" t="s">
        <v>863</v>
      </c>
      <c r="C6137" t="str">
        <f>Hoja1!$C$31</f>
        <v>CRUDO</v>
      </c>
      <c r="D6137" t="s">
        <v>864</v>
      </c>
      <c r="E6137" t="s">
        <v>320</v>
      </c>
      <c r="F6137" t="s">
        <v>860</v>
      </c>
      <c r="L6137" t="s">
        <v>30</v>
      </c>
      <c r="M6137">
        <f>'Venteo_Remocion de Azufre_plant'!AP92</f>
        <v>0</v>
      </c>
      <c r="N6137">
        <f>IFERROR(IF(L6137="CO2",M6137,IF(L6137="CH4",M6137*Hoja1!$C$19,BASEDEDATOS!M6137*Hoja1!$C$20)),0)</f>
        <v>0</v>
      </c>
    </row>
    <row r="6138" spans="2:14" x14ac:dyDescent="0.75">
      <c r="B6138" t="s">
        <v>863</v>
      </c>
      <c r="C6138" t="str">
        <f>Hoja1!$C$31</f>
        <v>CRUDO</v>
      </c>
      <c r="D6138" t="s">
        <v>864</v>
      </c>
      <c r="E6138" t="s">
        <v>320</v>
      </c>
      <c r="F6138" t="s">
        <v>860</v>
      </c>
      <c r="L6138" t="s">
        <v>30</v>
      </c>
      <c r="M6138">
        <f>'Venteo_Remocion de Azufre_plant'!AP93</f>
        <v>0</v>
      </c>
      <c r="N6138">
        <f>IFERROR(IF(L6138="CO2",M6138,IF(L6138="CH4",M6138*Hoja1!$C$19,BASEDEDATOS!M6138*Hoja1!$C$20)),0)</f>
        <v>0</v>
      </c>
    </row>
    <row r="6139" spans="2:14" x14ac:dyDescent="0.75">
      <c r="B6139" t="s">
        <v>863</v>
      </c>
      <c r="C6139" t="str">
        <f>Hoja1!$C$31</f>
        <v>CRUDO</v>
      </c>
      <c r="D6139" t="s">
        <v>864</v>
      </c>
      <c r="E6139" t="s">
        <v>320</v>
      </c>
      <c r="F6139" t="s">
        <v>860</v>
      </c>
      <c r="L6139" t="s">
        <v>30</v>
      </c>
      <c r="M6139">
        <f>'Venteo_Remocion de Azufre_plant'!AP94</f>
        <v>0</v>
      </c>
      <c r="N6139">
        <f>IFERROR(IF(L6139="CO2",M6139,IF(L6139="CH4",M6139*Hoja1!$C$19,BASEDEDATOS!M6139*Hoja1!$C$20)),0)</f>
        <v>0</v>
      </c>
    </row>
    <row r="6140" spans="2:14" x14ac:dyDescent="0.75">
      <c r="B6140" t="s">
        <v>863</v>
      </c>
      <c r="C6140" t="str">
        <f>Hoja1!$C$31</f>
        <v>CRUDO</v>
      </c>
      <c r="D6140" t="s">
        <v>864</v>
      </c>
      <c r="E6140" t="s">
        <v>320</v>
      </c>
      <c r="F6140" t="s">
        <v>860</v>
      </c>
      <c r="L6140" t="s">
        <v>30</v>
      </c>
      <c r="M6140">
        <f>'Venteo_Remocion de Azufre_plant'!AP95</f>
        <v>0</v>
      </c>
      <c r="N6140">
        <f>IFERROR(IF(L6140="CO2",M6140,IF(L6140="CH4",M6140*Hoja1!$C$19,BASEDEDATOS!M6140*Hoja1!$C$20)),0)</f>
        <v>0</v>
      </c>
    </row>
    <row r="6141" spans="2:14" x14ac:dyDescent="0.75">
      <c r="B6141" t="s">
        <v>863</v>
      </c>
      <c r="C6141" t="str">
        <f>Hoja1!$C$31</f>
        <v>CRUDO</v>
      </c>
      <c r="D6141" t="s">
        <v>864</v>
      </c>
      <c r="E6141" t="s">
        <v>320</v>
      </c>
      <c r="F6141" t="s">
        <v>860</v>
      </c>
      <c r="L6141" t="s">
        <v>30</v>
      </c>
      <c r="M6141">
        <f>'Venteo_Remocion de Azufre_plant'!AP96</f>
        <v>0</v>
      </c>
      <c r="N6141">
        <f>IFERROR(IF(L6141="CO2",M6141,IF(L6141="CH4",M6141*Hoja1!$C$19,BASEDEDATOS!M6141*Hoja1!$C$20)),0)</f>
        <v>0</v>
      </c>
    </row>
    <row r="6142" spans="2:14" x14ac:dyDescent="0.75">
      <c r="B6142" t="s">
        <v>863</v>
      </c>
      <c r="C6142" t="str">
        <f>Hoja1!$C$31</f>
        <v>CRUDO</v>
      </c>
      <c r="D6142" t="s">
        <v>864</v>
      </c>
      <c r="E6142" t="s">
        <v>320</v>
      </c>
      <c r="F6142" t="s">
        <v>860</v>
      </c>
      <c r="L6142" t="s">
        <v>30</v>
      </c>
      <c r="M6142">
        <f>'Venteo_Remocion de Azufre_plant'!AP97</f>
        <v>0</v>
      </c>
      <c r="N6142">
        <f>IFERROR(IF(L6142="CO2",M6142,IF(L6142="CH4",M6142*Hoja1!$C$19,BASEDEDATOS!M6142*Hoja1!$C$20)),0)</f>
        <v>0</v>
      </c>
    </row>
    <row r="6143" spans="2:14" x14ac:dyDescent="0.75">
      <c r="B6143" t="s">
        <v>863</v>
      </c>
      <c r="C6143" t="str">
        <f>Hoja1!$C$31</f>
        <v>CRUDO</v>
      </c>
      <c r="D6143" t="s">
        <v>864</v>
      </c>
      <c r="E6143" t="s">
        <v>320</v>
      </c>
      <c r="F6143" t="s">
        <v>860</v>
      </c>
      <c r="L6143" t="s">
        <v>30</v>
      </c>
      <c r="M6143">
        <f>'Venteo_Remocion de Azufre_plant'!AP98</f>
        <v>0</v>
      </c>
      <c r="N6143">
        <f>IFERROR(IF(L6143="CO2",M6143,IF(L6143="CH4",M6143*Hoja1!$C$19,BASEDEDATOS!M6143*Hoja1!$C$20)),0)</f>
        <v>0</v>
      </c>
    </row>
    <row r="6144" spans="2:14" x14ac:dyDescent="0.75">
      <c r="B6144" t="s">
        <v>863</v>
      </c>
      <c r="C6144" t="str">
        <f>Hoja1!$C$31</f>
        <v>CRUDO</v>
      </c>
      <c r="D6144" t="s">
        <v>864</v>
      </c>
      <c r="E6144" t="s">
        <v>320</v>
      </c>
      <c r="F6144" t="s">
        <v>860</v>
      </c>
      <c r="L6144" t="s">
        <v>30</v>
      </c>
      <c r="M6144">
        <f>'Venteo_Remocion de Azufre_plant'!AP99</f>
        <v>0</v>
      </c>
      <c r="N6144">
        <f>IFERROR(IF(L6144="CO2",M6144,IF(L6144="CH4",M6144*Hoja1!$C$19,BASEDEDATOS!M6144*Hoja1!$C$20)),0)</f>
        <v>0</v>
      </c>
    </row>
    <row r="6145" spans="2:14" x14ac:dyDescent="0.75">
      <c r="B6145" t="s">
        <v>863</v>
      </c>
      <c r="C6145" t="str">
        <f>Hoja1!$C$31</f>
        <v>CRUDO</v>
      </c>
      <c r="D6145" t="s">
        <v>864</v>
      </c>
      <c r="E6145" t="s">
        <v>320</v>
      </c>
      <c r="F6145" t="s">
        <v>860</v>
      </c>
      <c r="L6145" t="s">
        <v>30</v>
      </c>
      <c r="M6145">
        <f>'Venteo_Remocion de Azufre_plant'!AP100</f>
        <v>0</v>
      </c>
      <c r="N6145">
        <f>IFERROR(IF(L6145="CO2",M6145,IF(L6145="CH4",M6145*Hoja1!$C$19,BASEDEDATOS!M6145*Hoja1!$C$20)),0)</f>
        <v>0</v>
      </c>
    </row>
    <row r="6146" spans="2:14" x14ac:dyDescent="0.75">
      <c r="B6146" t="s">
        <v>863</v>
      </c>
      <c r="C6146" t="str">
        <f>Hoja1!$C$31</f>
        <v>CRUDO</v>
      </c>
      <c r="D6146" t="s">
        <v>864</v>
      </c>
      <c r="E6146" t="s">
        <v>320</v>
      </c>
      <c r="F6146" t="s">
        <v>860</v>
      </c>
      <c r="L6146" t="s">
        <v>30</v>
      </c>
      <c r="M6146">
        <f>'Venteo_Remocion de Azufre_plant'!AP101</f>
        <v>0</v>
      </c>
      <c r="N6146">
        <f>IFERROR(IF(L6146="CO2",M6146,IF(L6146="CH4",M6146*Hoja1!$C$19,BASEDEDATOS!M6146*Hoja1!$C$20)),0)</f>
        <v>0</v>
      </c>
    </row>
    <row r="6147" spans="2:14" x14ac:dyDescent="0.75">
      <c r="B6147" t="s">
        <v>863</v>
      </c>
      <c r="C6147" t="str">
        <f>Hoja1!$C$31</f>
        <v>CRUDO</v>
      </c>
      <c r="D6147" t="s">
        <v>864</v>
      </c>
      <c r="E6147" t="s">
        <v>320</v>
      </c>
      <c r="F6147" t="s">
        <v>860</v>
      </c>
      <c r="L6147" t="s">
        <v>30</v>
      </c>
      <c r="M6147">
        <f>'Venteo_Remocion de Azufre_plant'!AP102</f>
        <v>0</v>
      </c>
      <c r="N6147">
        <f>IFERROR(IF(L6147="CO2",M6147,IF(L6147="CH4",M6147*Hoja1!$C$19,BASEDEDATOS!M6147*Hoja1!$C$20)),0)</f>
        <v>0</v>
      </c>
    </row>
    <row r="6148" spans="2:14" x14ac:dyDescent="0.75">
      <c r="B6148" t="s">
        <v>863</v>
      </c>
      <c r="C6148" t="str">
        <f>Hoja1!$C$31</f>
        <v>CRUDO</v>
      </c>
      <c r="D6148" t="s">
        <v>864</v>
      </c>
      <c r="E6148" t="s">
        <v>320</v>
      </c>
      <c r="F6148" t="s">
        <v>860</v>
      </c>
      <c r="L6148" t="s">
        <v>30</v>
      </c>
      <c r="M6148">
        <f>'Venteo_Remocion de Azufre_plant'!AP103</f>
        <v>0</v>
      </c>
      <c r="N6148">
        <f>IFERROR(IF(L6148="CO2",M6148,IF(L6148="CH4",M6148*Hoja1!$C$19,BASEDEDATOS!M6148*Hoja1!$C$20)),0)</f>
        <v>0</v>
      </c>
    </row>
    <row r="6149" spans="2:14" x14ac:dyDescent="0.75">
      <c r="B6149" t="s">
        <v>863</v>
      </c>
      <c r="C6149" t="str">
        <f>Hoja1!$C$31</f>
        <v>CRUDO</v>
      </c>
      <c r="D6149" t="s">
        <v>864</v>
      </c>
      <c r="E6149" t="s">
        <v>320</v>
      </c>
      <c r="F6149" t="s">
        <v>860</v>
      </c>
      <c r="L6149" t="s">
        <v>30</v>
      </c>
      <c r="M6149">
        <f>'Venteo_Remocion de Azufre_plant'!AP104</f>
        <v>0</v>
      </c>
      <c r="N6149">
        <f>IFERROR(IF(L6149="CO2",M6149,IF(L6149="CH4",M6149*Hoja1!$C$19,BASEDEDATOS!M6149*Hoja1!$C$20)),0)</f>
        <v>0</v>
      </c>
    </row>
    <row r="6150" spans="2:14" x14ac:dyDescent="0.75">
      <c r="B6150" t="s">
        <v>863</v>
      </c>
      <c r="C6150" t="str">
        <f>Hoja1!$C$31</f>
        <v>CRUDO</v>
      </c>
      <c r="D6150" t="s">
        <v>864</v>
      </c>
      <c r="E6150" t="s">
        <v>320</v>
      </c>
      <c r="F6150" t="s">
        <v>860</v>
      </c>
      <c r="L6150" t="s">
        <v>30</v>
      </c>
      <c r="M6150">
        <f>'Venteo_Remocion de Azufre_plant'!AP105</f>
        <v>0</v>
      </c>
      <c r="N6150">
        <f>IFERROR(IF(L6150="CO2",M6150,IF(L6150="CH4",M6150*Hoja1!$C$19,BASEDEDATOS!M6150*Hoja1!$C$20)),0)</f>
        <v>0</v>
      </c>
    </row>
    <row r="6151" spans="2:14" x14ac:dyDescent="0.75">
      <c r="B6151" t="s">
        <v>863</v>
      </c>
      <c r="C6151" t="str">
        <f>Hoja1!$C$31</f>
        <v>CRUDO</v>
      </c>
      <c r="D6151" t="s">
        <v>864</v>
      </c>
      <c r="E6151" t="s">
        <v>320</v>
      </c>
      <c r="F6151" t="s">
        <v>860</v>
      </c>
      <c r="L6151" t="s">
        <v>30</v>
      </c>
      <c r="M6151">
        <f>'Venteo_Remocion de Azufre_plant'!AP106</f>
        <v>0</v>
      </c>
      <c r="N6151">
        <f>IFERROR(IF(L6151="CO2",M6151,IF(L6151="CH4",M6151*Hoja1!$C$19,BASEDEDATOS!M6151*Hoja1!$C$20)),0)</f>
        <v>0</v>
      </c>
    </row>
    <row r="6152" spans="2:14" x14ac:dyDescent="0.75">
      <c r="B6152" t="s">
        <v>863</v>
      </c>
      <c r="C6152" t="str">
        <f>Hoja1!$C$31</f>
        <v>CRUDO</v>
      </c>
      <c r="D6152" t="s">
        <v>864</v>
      </c>
      <c r="E6152" t="s">
        <v>320</v>
      </c>
      <c r="F6152" t="s">
        <v>860</v>
      </c>
      <c r="L6152" t="s">
        <v>30</v>
      </c>
      <c r="M6152">
        <f>'Venteo_Remocion de Azufre_plant'!AP107</f>
        <v>0</v>
      </c>
      <c r="N6152">
        <f>IFERROR(IF(L6152="CO2",M6152,IF(L6152="CH4",M6152*Hoja1!$C$19,BASEDEDATOS!M6152*Hoja1!$C$20)),0)</f>
        <v>0</v>
      </c>
    </row>
    <row r="6153" spans="2:14" x14ac:dyDescent="0.75">
      <c r="B6153" t="s">
        <v>863</v>
      </c>
      <c r="C6153" t="str">
        <f>Hoja1!$C$31</f>
        <v>CRUDO</v>
      </c>
      <c r="D6153" t="s">
        <v>864</v>
      </c>
      <c r="E6153" t="s">
        <v>320</v>
      </c>
      <c r="F6153" t="s">
        <v>860</v>
      </c>
      <c r="L6153" t="s">
        <v>30</v>
      </c>
      <c r="M6153">
        <f>'Venteo_Remocion de Azufre_plant'!AP108</f>
        <v>0</v>
      </c>
      <c r="N6153">
        <f>IFERROR(IF(L6153="CO2",M6153,IF(L6153="CH4",M6153*Hoja1!$C$19,BASEDEDATOS!M6153*Hoja1!$C$20)),0)</f>
        <v>0</v>
      </c>
    </row>
    <row r="6154" spans="2:14" x14ac:dyDescent="0.75">
      <c r="B6154" t="s">
        <v>863</v>
      </c>
      <c r="C6154" t="str">
        <f>Hoja1!$C$31</f>
        <v>CRUDO</v>
      </c>
      <c r="D6154" t="s">
        <v>864</v>
      </c>
      <c r="E6154" t="s">
        <v>320</v>
      </c>
      <c r="F6154" t="s">
        <v>860</v>
      </c>
      <c r="L6154" t="s">
        <v>30</v>
      </c>
      <c r="M6154">
        <f>'Venteo_Remocion de Azufre_plant'!AP109</f>
        <v>0</v>
      </c>
      <c r="N6154">
        <f>IFERROR(IF(L6154="CO2",M6154,IF(L6154="CH4",M6154*Hoja1!$C$19,BASEDEDATOS!M6154*Hoja1!$C$20)),0)</f>
        <v>0</v>
      </c>
    </row>
    <row r="6155" spans="2:14" x14ac:dyDescent="0.75">
      <c r="B6155" t="s">
        <v>863</v>
      </c>
      <c r="C6155" t="str">
        <f>Hoja1!$C$31</f>
        <v>CRUDO</v>
      </c>
      <c r="D6155" t="s">
        <v>864</v>
      </c>
      <c r="E6155" t="s">
        <v>320</v>
      </c>
      <c r="F6155" t="s">
        <v>860</v>
      </c>
      <c r="L6155" t="s">
        <v>30</v>
      </c>
      <c r="M6155">
        <f>'Venteo_Remocion de Azufre_plant'!AP110</f>
        <v>0</v>
      </c>
      <c r="N6155">
        <f>IFERROR(IF(L6155="CO2",M6155,IF(L6155="CH4",M6155*Hoja1!$C$19,BASEDEDATOS!M6155*Hoja1!$C$20)),0)</f>
        <v>0</v>
      </c>
    </row>
    <row r="6156" spans="2:14" x14ac:dyDescent="0.75">
      <c r="B6156" t="s">
        <v>863</v>
      </c>
      <c r="C6156" t="str">
        <f>Hoja1!$C$31</f>
        <v>CRUDO</v>
      </c>
      <c r="D6156" t="s">
        <v>864</v>
      </c>
      <c r="E6156" t="s">
        <v>320</v>
      </c>
      <c r="F6156" t="s">
        <v>860</v>
      </c>
      <c r="L6156" t="s">
        <v>30</v>
      </c>
      <c r="M6156">
        <f>'Venteo_Remocion de Azufre_plant'!AP111</f>
        <v>0</v>
      </c>
      <c r="N6156">
        <f>IFERROR(IF(L6156="CO2",M6156,IF(L6156="CH4",M6156*Hoja1!$C$19,BASEDEDATOS!M6156*Hoja1!$C$20)),0)</f>
        <v>0</v>
      </c>
    </row>
    <row r="6157" spans="2:14" x14ac:dyDescent="0.75">
      <c r="B6157" t="s">
        <v>863</v>
      </c>
      <c r="C6157" t="str">
        <f>Hoja1!$C$31</f>
        <v>CRUDO</v>
      </c>
      <c r="D6157" t="s">
        <v>864</v>
      </c>
      <c r="E6157" t="s">
        <v>320</v>
      </c>
      <c r="F6157" t="s">
        <v>860</v>
      </c>
      <c r="L6157" t="s">
        <v>30</v>
      </c>
      <c r="M6157">
        <f>'Venteo_Remocion de Azufre_plant'!AP112</f>
        <v>0</v>
      </c>
      <c r="N6157">
        <f>IFERROR(IF(L6157="CO2",M6157,IF(L6157="CH4",M6157*Hoja1!$C$19,BASEDEDATOS!M6157*Hoja1!$C$20)),0)</f>
        <v>0</v>
      </c>
    </row>
    <row r="6158" spans="2:14" x14ac:dyDescent="0.75">
      <c r="B6158" t="s">
        <v>863</v>
      </c>
      <c r="C6158" t="str">
        <f>Hoja1!$C$31</f>
        <v>CRUDO</v>
      </c>
      <c r="D6158" t="s">
        <v>864</v>
      </c>
      <c r="E6158" t="s">
        <v>320</v>
      </c>
      <c r="F6158" t="s">
        <v>860</v>
      </c>
      <c r="L6158" t="s">
        <v>30</v>
      </c>
      <c r="M6158">
        <f>'Venteo_Remocion de Azufre_plant'!AP113</f>
        <v>0</v>
      </c>
      <c r="N6158">
        <f>IFERROR(IF(L6158="CO2",M6158,IF(L6158="CH4",M6158*Hoja1!$C$19,BASEDEDATOS!M6158*Hoja1!$C$20)),0)</f>
        <v>0</v>
      </c>
    </row>
    <row r="6159" spans="2:14" x14ac:dyDescent="0.75">
      <c r="B6159" t="s">
        <v>863</v>
      </c>
      <c r="C6159" t="str">
        <f>Hoja1!$C$31</f>
        <v>CRUDO</v>
      </c>
      <c r="D6159" t="s">
        <v>864</v>
      </c>
      <c r="E6159" t="s">
        <v>320</v>
      </c>
      <c r="F6159" t="s">
        <v>860</v>
      </c>
      <c r="L6159" t="s">
        <v>30</v>
      </c>
      <c r="M6159">
        <f>'Venteo_Remocion de Azufre_plant'!AP114</f>
        <v>0</v>
      </c>
      <c r="N6159">
        <f>IFERROR(IF(L6159="CO2",M6159,IF(L6159="CH4",M6159*Hoja1!$C$19,BASEDEDATOS!M6159*Hoja1!$C$20)),0)</f>
        <v>0</v>
      </c>
    </row>
    <row r="6160" spans="2:14" x14ac:dyDescent="0.75">
      <c r="B6160" t="s">
        <v>863</v>
      </c>
      <c r="C6160" t="str">
        <f>Hoja1!$C$31</f>
        <v>CRUDO</v>
      </c>
      <c r="D6160" t="s">
        <v>864</v>
      </c>
      <c r="E6160" t="s">
        <v>320</v>
      </c>
      <c r="F6160" t="s">
        <v>860</v>
      </c>
      <c r="L6160" t="s">
        <v>30</v>
      </c>
      <c r="M6160">
        <f>'Venteo_Remocion de Azufre_plant'!AP115</f>
        <v>0</v>
      </c>
      <c r="N6160">
        <f>IFERROR(IF(L6160="CO2",M6160,IF(L6160="CH4",M6160*Hoja1!$C$19,BASEDEDATOS!M6160*Hoja1!$C$20)),0)</f>
        <v>0</v>
      </c>
    </row>
    <row r="6161" spans="2:14" x14ac:dyDescent="0.75">
      <c r="B6161" t="s">
        <v>863</v>
      </c>
      <c r="C6161" t="str">
        <f>Hoja1!$C$31</f>
        <v>CRUDO</v>
      </c>
      <c r="D6161" t="s">
        <v>864</v>
      </c>
      <c r="E6161" t="s">
        <v>320</v>
      </c>
      <c r="F6161" t="s">
        <v>860</v>
      </c>
      <c r="L6161" t="s">
        <v>30</v>
      </c>
      <c r="M6161">
        <f>'Venteo_Remocion de Azufre_plant'!AP116</f>
        <v>0</v>
      </c>
      <c r="N6161">
        <f>IFERROR(IF(L6161="CO2",M6161,IF(L6161="CH4",M6161*Hoja1!$C$19,BASEDEDATOS!M6161*Hoja1!$C$20)),0)</f>
        <v>0</v>
      </c>
    </row>
    <row r="6162" spans="2:14" x14ac:dyDescent="0.75">
      <c r="B6162" t="s">
        <v>863</v>
      </c>
      <c r="C6162" t="str">
        <f>Hoja1!$C$31</f>
        <v>CRUDO</v>
      </c>
      <c r="D6162" t="s">
        <v>864</v>
      </c>
      <c r="E6162" t="s">
        <v>320</v>
      </c>
      <c r="F6162" t="s">
        <v>860</v>
      </c>
      <c r="L6162" t="s">
        <v>30</v>
      </c>
      <c r="M6162">
        <f>'Venteo_Remocion de Azufre_plant'!AP117</f>
        <v>0</v>
      </c>
      <c r="N6162">
        <f>IFERROR(IF(L6162="CO2",M6162,IF(L6162="CH4",M6162*Hoja1!$C$19,BASEDEDATOS!M6162*Hoja1!$C$20)),0)</f>
        <v>0</v>
      </c>
    </row>
    <row r="6163" spans="2:14" x14ac:dyDescent="0.75">
      <c r="B6163" t="s">
        <v>863</v>
      </c>
      <c r="C6163" t="str">
        <f>Hoja1!$C$31</f>
        <v>CRUDO</v>
      </c>
      <c r="D6163" t="s">
        <v>864</v>
      </c>
      <c r="E6163" t="s">
        <v>320</v>
      </c>
      <c r="F6163" t="s">
        <v>860</v>
      </c>
      <c r="L6163" t="s">
        <v>30</v>
      </c>
      <c r="M6163">
        <f>'Venteo_Remocion de Azufre_plant'!AP118</f>
        <v>0</v>
      </c>
      <c r="N6163">
        <f>IFERROR(IF(L6163="CO2",M6163,IF(L6163="CH4",M6163*Hoja1!$C$19,BASEDEDATOS!M6163*Hoja1!$C$20)),0)</f>
        <v>0</v>
      </c>
    </row>
    <row r="6164" spans="2:14" x14ac:dyDescent="0.75">
      <c r="B6164" t="s">
        <v>863</v>
      </c>
      <c r="C6164" t="str">
        <f>Hoja1!$C$31</f>
        <v>CRUDO</v>
      </c>
      <c r="D6164" t="s">
        <v>864</v>
      </c>
      <c r="E6164" t="s">
        <v>320</v>
      </c>
      <c r="F6164" t="s">
        <v>860</v>
      </c>
      <c r="L6164" t="s">
        <v>30</v>
      </c>
      <c r="M6164">
        <f>'Venteo_Remocion de Azufre_plant'!AP119</f>
        <v>0</v>
      </c>
      <c r="N6164">
        <f>IFERROR(IF(L6164="CO2",M6164,IF(L6164="CH4",M6164*Hoja1!$C$19,BASEDEDATOS!M6164*Hoja1!$C$20)),0)</f>
        <v>0</v>
      </c>
    </row>
    <row r="6165" spans="2:14" x14ac:dyDescent="0.75">
      <c r="B6165" t="s">
        <v>863</v>
      </c>
      <c r="C6165" t="str">
        <f>Hoja1!$C$31</f>
        <v>CRUDO</v>
      </c>
      <c r="D6165" t="s">
        <v>864</v>
      </c>
      <c r="E6165" t="s">
        <v>320</v>
      </c>
      <c r="F6165" t="s">
        <v>860</v>
      </c>
      <c r="L6165" t="s">
        <v>30</v>
      </c>
      <c r="M6165">
        <f>'Venteo_Remocion de Azufre_plant'!AP120</f>
        <v>0</v>
      </c>
      <c r="N6165">
        <f>IFERROR(IF(L6165="CO2",M6165,IF(L6165="CH4",M6165*Hoja1!$C$19,BASEDEDATOS!M6165*Hoja1!$C$20)),0)</f>
        <v>0</v>
      </c>
    </row>
    <row r="6166" spans="2:14" x14ac:dyDescent="0.75">
      <c r="B6166" t="s">
        <v>863</v>
      </c>
      <c r="C6166" t="str">
        <f>Hoja1!$C$31</f>
        <v>CRUDO</v>
      </c>
      <c r="D6166" t="s">
        <v>864</v>
      </c>
      <c r="E6166" t="s">
        <v>320</v>
      </c>
      <c r="F6166" t="s">
        <v>860</v>
      </c>
      <c r="L6166" t="s">
        <v>30</v>
      </c>
      <c r="M6166">
        <f>'Venteo_Remocion de Azufre_plant'!AP121</f>
        <v>0</v>
      </c>
      <c r="N6166">
        <f>IFERROR(IF(L6166="CO2",M6166,IF(L6166="CH4",M6166*Hoja1!$C$19,BASEDEDATOS!M6166*Hoja1!$C$20)),0)</f>
        <v>0</v>
      </c>
    </row>
    <row r="6167" spans="2:14" x14ac:dyDescent="0.75">
      <c r="B6167" t="s">
        <v>863</v>
      </c>
      <c r="C6167" t="str">
        <f>Hoja1!$C$31</f>
        <v>CRUDO</v>
      </c>
      <c r="D6167" t="s">
        <v>864</v>
      </c>
      <c r="E6167" t="s">
        <v>320</v>
      </c>
      <c r="F6167" t="s">
        <v>860</v>
      </c>
      <c r="L6167" t="s">
        <v>30</v>
      </c>
      <c r="M6167">
        <f>'Venteo_Remocion de Azufre_plant'!AP122</f>
        <v>0</v>
      </c>
      <c r="N6167">
        <f>IFERROR(IF(L6167="CO2",M6167,IF(L6167="CH4",M6167*Hoja1!$C$19,BASEDEDATOS!M6167*Hoja1!$C$20)),0)</f>
        <v>0</v>
      </c>
    </row>
    <row r="6168" spans="2:14" x14ac:dyDescent="0.75">
      <c r="B6168" t="s">
        <v>863</v>
      </c>
      <c r="C6168" t="str">
        <f>Hoja1!$C$31</f>
        <v>CRUDO</v>
      </c>
      <c r="D6168" t="s">
        <v>864</v>
      </c>
      <c r="E6168" t="s">
        <v>320</v>
      </c>
      <c r="F6168" t="s">
        <v>860</v>
      </c>
      <c r="L6168" t="s">
        <v>30</v>
      </c>
      <c r="M6168">
        <f>'Venteo_Remocion de Azufre_plant'!AP123</f>
        <v>0</v>
      </c>
      <c r="N6168">
        <f>IFERROR(IF(L6168="CO2",M6168,IF(L6168="CH4",M6168*Hoja1!$C$19,BASEDEDATOS!M6168*Hoja1!$C$20)),0)</f>
        <v>0</v>
      </c>
    </row>
    <row r="6169" spans="2:14" x14ac:dyDescent="0.75">
      <c r="B6169" t="s">
        <v>863</v>
      </c>
      <c r="C6169" t="str">
        <f>Hoja1!$C$31</f>
        <v>CRUDO</v>
      </c>
      <c r="D6169" t="s">
        <v>864</v>
      </c>
      <c r="E6169" t="s">
        <v>320</v>
      </c>
      <c r="F6169" t="s">
        <v>860</v>
      </c>
      <c r="L6169" t="s">
        <v>30</v>
      </c>
      <c r="M6169">
        <f>'Venteo_Remocion de Azufre_plant'!AP124</f>
        <v>0</v>
      </c>
      <c r="N6169">
        <f>IFERROR(IF(L6169="CO2",M6169,IF(L6169="CH4",M6169*Hoja1!$C$19,BASEDEDATOS!M6169*Hoja1!$C$20)),0)</f>
        <v>0</v>
      </c>
    </row>
    <row r="6170" spans="2:14" x14ac:dyDescent="0.75">
      <c r="B6170" t="s">
        <v>863</v>
      </c>
      <c r="C6170" t="str">
        <f>Hoja1!$C$31</f>
        <v>CRUDO</v>
      </c>
      <c r="D6170" t="s">
        <v>864</v>
      </c>
      <c r="E6170" t="s">
        <v>320</v>
      </c>
      <c r="F6170" t="s">
        <v>860</v>
      </c>
      <c r="L6170" t="s">
        <v>30</v>
      </c>
      <c r="M6170">
        <f>'Venteo_Remocion de Azufre_plant'!AP125</f>
        <v>0</v>
      </c>
      <c r="N6170">
        <f>IFERROR(IF(L6170="CO2",M6170,IF(L6170="CH4",M6170*Hoja1!$C$19,BASEDEDATOS!M6170*Hoja1!$C$20)),0)</f>
        <v>0</v>
      </c>
    </row>
    <row r="6171" spans="2:14" x14ac:dyDescent="0.75">
      <c r="B6171" t="s">
        <v>863</v>
      </c>
      <c r="C6171" t="str">
        <f>Hoja1!$C$31</f>
        <v>CRUDO</v>
      </c>
      <c r="D6171" t="s">
        <v>864</v>
      </c>
      <c r="E6171" t="s">
        <v>320</v>
      </c>
      <c r="F6171" t="s">
        <v>860</v>
      </c>
      <c r="L6171" t="s">
        <v>30</v>
      </c>
      <c r="M6171">
        <f>'Venteo_Remocion de Azufre_plant'!AP126</f>
        <v>0</v>
      </c>
      <c r="N6171">
        <f>IFERROR(IF(L6171="CO2",M6171,IF(L6171="CH4",M6171*Hoja1!$C$19,BASEDEDATOS!M6171*Hoja1!$C$20)),0)</f>
        <v>0</v>
      </c>
    </row>
    <row r="6172" spans="2:14" x14ac:dyDescent="0.75">
      <c r="B6172" t="s">
        <v>863</v>
      </c>
      <c r="C6172" t="str">
        <f>Hoja1!$C$31</f>
        <v>CRUDO</v>
      </c>
      <c r="D6172" t="s">
        <v>864</v>
      </c>
      <c r="E6172" t="s">
        <v>320</v>
      </c>
      <c r="F6172" t="s">
        <v>860</v>
      </c>
      <c r="L6172" t="s">
        <v>30</v>
      </c>
      <c r="M6172">
        <f>'Venteo_Remocion de Azufre_plant'!AP127</f>
        <v>0</v>
      </c>
      <c r="N6172">
        <f>IFERROR(IF(L6172="CO2",M6172,IF(L6172="CH4",M6172*Hoja1!$C$19,BASEDEDATOS!M6172*Hoja1!$C$20)),0)</f>
        <v>0</v>
      </c>
    </row>
    <row r="6173" spans="2:14" x14ac:dyDescent="0.75">
      <c r="B6173" t="s">
        <v>863</v>
      </c>
      <c r="C6173" t="str">
        <f>Hoja1!$C$31</f>
        <v>CRUDO</v>
      </c>
      <c r="D6173" t="s">
        <v>864</v>
      </c>
      <c r="E6173" t="s">
        <v>320</v>
      </c>
      <c r="F6173" t="s">
        <v>860</v>
      </c>
      <c r="L6173" t="s">
        <v>31</v>
      </c>
      <c r="M6173">
        <f>'Venteo_Remocion de Azufre_plant'!AO47</f>
        <v>6.6573488782435799E-3</v>
      </c>
      <c r="N6173">
        <f>IFERROR(IF(L6173="CO2",M6173,IF(L6173="CH4",M6173*Hoja1!$C$19,BASEDEDATOS!M6173*Hoja1!$C$20)),0)</f>
        <v>0.18640576859082023</v>
      </c>
    </row>
    <row r="6174" spans="2:14" x14ac:dyDescent="0.75">
      <c r="B6174" t="s">
        <v>863</v>
      </c>
      <c r="C6174" t="str">
        <f>Hoja1!$C$31</f>
        <v>CRUDO</v>
      </c>
      <c r="D6174" t="s">
        <v>864</v>
      </c>
      <c r="E6174" t="s">
        <v>320</v>
      </c>
      <c r="F6174" t="s">
        <v>860</v>
      </c>
      <c r="L6174" t="s">
        <v>31</v>
      </c>
      <c r="M6174">
        <f>'Venteo_Remocion de Azufre_plant'!AO48</f>
        <v>6.6573488782435799E-3</v>
      </c>
      <c r="N6174">
        <f>IFERROR(IF(L6174="CO2",M6174,IF(L6174="CH4",M6174*Hoja1!$C$19,BASEDEDATOS!M6174*Hoja1!$C$20)),0)</f>
        <v>0.18640576859082023</v>
      </c>
    </row>
    <row r="6175" spans="2:14" x14ac:dyDescent="0.75">
      <c r="B6175" t="s">
        <v>863</v>
      </c>
      <c r="C6175" t="str">
        <f>Hoja1!$C$31</f>
        <v>CRUDO</v>
      </c>
      <c r="D6175" t="s">
        <v>864</v>
      </c>
      <c r="E6175" t="s">
        <v>320</v>
      </c>
      <c r="F6175" t="s">
        <v>860</v>
      </c>
      <c r="L6175" t="s">
        <v>31</v>
      </c>
      <c r="M6175">
        <f>'Venteo_Remocion de Azufre_plant'!AO49</f>
        <v>9.5104983974908294E-3</v>
      </c>
      <c r="N6175">
        <f>IFERROR(IF(L6175="CO2",M6175,IF(L6175="CH4",M6175*Hoja1!$C$19,BASEDEDATOS!M6175*Hoja1!$C$20)),0)</f>
        <v>0.26629395512974324</v>
      </c>
    </row>
    <row r="6176" spans="2:14" x14ac:dyDescent="0.75">
      <c r="B6176" t="s">
        <v>863</v>
      </c>
      <c r="C6176" t="str">
        <f>Hoja1!$C$31</f>
        <v>CRUDO</v>
      </c>
      <c r="D6176" t="s">
        <v>864</v>
      </c>
      <c r="E6176" t="s">
        <v>320</v>
      </c>
      <c r="F6176" t="s">
        <v>860</v>
      </c>
      <c r="L6176" t="s">
        <v>31</v>
      </c>
      <c r="M6176">
        <f>'Venteo_Remocion de Azufre_plant'!AO50</f>
        <v>9.5104983974908294E-3</v>
      </c>
      <c r="N6176">
        <f>IFERROR(IF(L6176="CO2",M6176,IF(L6176="CH4",M6176*Hoja1!$C$19,BASEDEDATOS!M6176*Hoja1!$C$20)),0)</f>
        <v>0.26629395512974324</v>
      </c>
    </row>
    <row r="6177" spans="2:14" x14ac:dyDescent="0.75">
      <c r="B6177" t="s">
        <v>863</v>
      </c>
      <c r="C6177" t="str">
        <f>Hoja1!$C$31</f>
        <v>CRUDO</v>
      </c>
      <c r="D6177" t="s">
        <v>864</v>
      </c>
      <c r="E6177" t="s">
        <v>320</v>
      </c>
      <c r="F6177" t="s">
        <v>860</v>
      </c>
      <c r="L6177" t="s">
        <v>31</v>
      </c>
      <c r="M6177">
        <f>'Venteo_Remocion de Azufre_plant'!AO51</f>
        <v>1.0197367726198499E-4</v>
      </c>
      <c r="N6177">
        <f>IFERROR(IF(L6177="CO2",M6177,IF(L6177="CH4",M6177*Hoja1!$C$19,BASEDEDATOS!M6177*Hoja1!$C$20)),0)</f>
        <v>2.8552629633355796E-3</v>
      </c>
    </row>
    <row r="6178" spans="2:14" x14ac:dyDescent="0.75">
      <c r="B6178" t="s">
        <v>863</v>
      </c>
      <c r="C6178" t="str">
        <f>Hoja1!$C$31</f>
        <v>CRUDO</v>
      </c>
      <c r="D6178" t="s">
        <v>864</v>
      </c>
      <c r="E6178" t="s">
        <v>320</v>
      </c>
      <c r="F6178" t="s">
        <v>860</v>
      </c>
      <c r="L6178" t="s">
        <v>31</v>
      </c>
      <c r="M6178">
        <f>'Venteo_Remocion de Azufre_plant'!AO52</f>
        <v>1.0197367726198499E-4</v>
      </c>
      <c r="N6178">
        <f>IFERROR(IF(L6178="CO2",M6178,IF(L6178="CH4",M6178*Hoja1!$C$19,BASEDEDATOS!M6178*Hoja1!$C$20)),0)</f>
        <v>2.8552629633355796E-3</v>
      </c>
    </row>
    <row r="6179" spans="2:14" x14ac:dyDescent="0.75">
      <c r="B6179" t="s">
        <v>863</v>
      </c>
      <c r="C6179" t="str">
        <f>Hoja1!$C$31</f>
        <v>CRUDO</v>
      </c>
      <c r="D6179" t="s">
        <v>864</v>
      </c>
      <c r="E6179" t="s">
        <v>320</v>
      </c>
      <c r="F6179" t="s">
        <v>860</v>
      </c>
      <c r="L6179" t="s">
        <v>31</v>
      </c>
      <c r="M6179">
        <f>'Venteo_Remocion de Azufre_plant'!AO53</f>
        <v>8.1578941809587984E-5</v>
      </c>
      <c r="N6179">
        <f>IFERROR(IF(L6179="CO2",M6179,IF(L6179="CH4",M6179*Hoja1!$C$19,BASEDEDATOS!M6179*Hoja1!$C$20)),0)</f>
        <v>2.2842103706684634E-3</v>
      </c>
    </row>
    <row r="6180" spans="2:14" x14ac:dyDescent="0.75">
      <c r="B6180" t="s">
        <v>863</v>
      </c>
      <c r="C6180" t="str">
        <f>Hoja1!$C$31</f>
        <v>CRUDO</v>
      </c>
      <c r="D6180" t="s">
        <v>864</v>
      </c>
      <c r="E6180" t="s">
        <v>320</v>
      </c>
      <c r="F6180" t="s">
        <v>860</v>
      </c>
      <c r="L6180" t="s">
        <v>31</v>
      </c>
      <c r="M6180">
        <f>'Venteo_Remocion de Azufre_plant'!AO54</f>
        <v>8.1578941809587984E-5</v>
      </c>
      <c r="N6180">
        <f>IFERROR(IF(L6180="CO2",M6180,IF(L6180="CH4",M6180*Hoja1!$C$19,BASEDEDATOS!M6180*Hoja1!$C$20)),0)</f>
        <v>2.2842103706684634E-3</v>
      </c>
    </row>
    <row r="6181" spans="2:14" x14ac:dyDescent="0.75">
      <c r="B6181" t="s">
        <v>863</v>
      </c>
      <c r="C6181" t="str">
        <f>Hoja1!$C$31</f>
        <v>CRUDO</v>
      </c>
      <c r="D6181" t="s">
        <v>864</v>
      </c>
      <c r="E6181" t="s">
        <v>320</v>
      </c>
      <c r="F6181" t="s">
        <v>860</v>
      </c>
      <c r="L6181" t="s">
        <v>31</v>
      </c>
      <c r="M6181">
        <f>'Venteo_Remocion de Azufre_plant'!AO55</f>
        <v>8.1578941809587984E-5</v>
      </c>
      <c r="N6181">
        <f>IFERROR(IF(L6181="CO2",M6181,IF(L6181="CH4",M6181*Hoja1!$C$19,BASEDEDATOS!M6181*Hoja1!$C$20)),0)</f>
        <v>2.2842103706684634E-3</v>
      </c>
    </row>
    <row r="6182" spans="2:14" x14ac:dyDescent="0.75">
      <c r="B6182" t="s">
        <v>863</v>
      </c>
      <c r="C6182" t="str">
        <f>Hoja1!$C$31</f>
        <v>CRUDO</v>
      </c>
      <c r="D6182" t="s">
        <v>864</v>
      </c>
      <c r="E6182" t="s">
        <v>320</v>
      </c>
      <c r="F6182" t="s">
        <v>860</v>
      </c>
      <c r="L6182" t="s">
        <v>31</v>
      </c>
      <c r="M6182">
        <f>'Venteo_Remocion de Azufre_plant'!AO56</f>
        <v>8.1578941809587984E-5</v>
      </c>
      <c r="N6182">
        <f>IFERROR(IF(L6182="CO2",M6182,IF(L6182="CH4",M6182*Hoja1!$C$19,BASEDEDATOS!M6182*Hoja1!$C$20)),0)</f>
        <v>2.2842103706684634E-3</v>
      </c>
    </row>
    <row r="6183" spans="2:14" x14ac:dyDescent="0.75">
      <c r="B6183" t="s">
        <v>863</v>
      </c>
      <c r="C6183" t="str">
        <f>Hoja1!$C$31</f>
        <v>CRUDO</v>
      </c>
      <c r="D6183" t="s">
        <v>864</v>
      </c>
      <c r="E6183" t="s">
        <v>320</v>
      </c>
      <c r="F6183" t="s">
        <v>860</v>
      </c>
      <c r="L6183" t="s">
        <v>31</v>
      </c>
      <c r="M6183">
        <f>'Venteo_Remocion de Azufre_plant'!AO57</f>
        <v>8.1578941809587984E-5</v>
      </c>
      <c r="N6183">
        <f>IFERROR(IF(L6183="CO2",M6183,IF(L6183="CH4",M6183*Hoja1!$C$19,BASEDEDATOS!M6183*Hoja1!$C$20)),0)</f>
        <v>2.2842103706684634E-3</v>
      </c>
    </row>
    <row r="6184" spans="2:14" x14ac:dyDescent="0.75">
      <c r="B6184" t="s">
        <v>863</v>
      </c>
      <c r="C6184" t="str">
        <f>Hoja1!$C$31</f>
        <v>CRUDO</v>
      </c>
      <c r="D6184" t="s">
        <v>864</v>
      </c>
      <c r="E6184" t="s">
        <v>320</v>
      </c>
      <c r="F6184" t="s">
        <v>860</v>
      </c>
      <c r="L6184" t="s">
        <v>31</v>
      </c>
      <c r="M6184">
        <f>'Venteo_Remocion de Azufre_plant'!AO58</f>
        <v>8.1578941809587984E-5</v>
      </c>
      <c r="N6184">
        <f>IFERROR(IF(L6184="CO2",M6184,IF(L6184="CH4",M6184*Hoja1!$C$19,BASEDEDATOS!M6184*Hoja1!$C$20)),0)</f>
        <v>2.2842103706684634E-3</v>
      </c>
    </row>
    <row r="6185" spans="2:14" x14ac:dyDescent="0.75">
      <c r="B6185" t="s">
        <v>863</v>
      </c>
      <c r="C6185" t="str">
        <f>Hoja1!$C$31</f>
        <v>CRUDO</v>
      </c>
      <c r="D6185" t="s">
        <v>864</v>
      </c>
      <c r="E6185" t="s">
        <v>320</v>
      </c>
      <c r="F6185" t="s">
        <v>860</v>
      </c>
      <c r="L6185" t="s">
        <v>31</v>
      </c>
      <c r="M6185">
        <f>'Venteo_Remocion de Azufre_plant'!AO59</f>
        <v>0</v>
      </c>
      <c r="N6185">
        <f>IFERROR(IF(L6185="CO2",M6185,IF(L6185="CH4",M6185*Hoja1!$C$19,BASEDEDATOS!M6185*Hoja1!$C$20)),0)</f>
        <v>0</v>
      </c>
    </row>
    <row r="6186" spans="2:14" x14ac:dyDescent="0.75">
      <c r="B6186" t="s">
        <v>863</v>
      </c>
      <c r="C6186" t="str">
        <f>Hoja1!$C$31</f>
        <v>CRUDO</v>
      </c>
      <c r="D6186" t="s">
        <v>864</v>
      </c>
      <c r="E6186" t="s">
        <v>320</v>
      </c>
      <c r="F6186" t="s">
        <v>860</v>
      </c>
      <c r="L6186" t="s">
        <v>31</v>
      </c>
      <c r="M6186">
        <f>'Venteo_Remocion de Azufre_plant'!AO60</f>
        <v>0</v>
      </c>
      <c r="N6186">
        <f>IFERROR(IF(L6186="CO2",M6186,IF(L6186="CH4",M6186*Hoja1!$C$19,BASEDEDATOS!M6186*Hoja1!$C$20)),0)</f>
        <v>0</v>
      </c>
    </row>
    <row r="6187" spans="2:14" x14ac:dyDescent="0.75">
      <c r="B6187" t="s">
        <v>863</v>
      </c>
      <c r="C6187" t="str">
        <f>Hoja1!$C$31</f>
        <v>CRUDO</v>
      </c>
      <c r="D6187" t="s">
        <v>864</v>
      </c>
      <c r="E6187" t="s">
        <v>320</v>
      </c>
      <c r="F6187" t="s">
        <v>860</v>
      </c>
      <c r="L6187" t="s">
        <v>31</v>
      </c>
      <c r="M6187">
        <f>'Venteo_Remocion de Azufre_plant'!AO61</f>
        <v>0</v>
      </c>
      <c r="N6187">
        <f>IFERROR(IF(L6187="CO2",M6187,IF(L6187="CH4",M6187*Hoja1!$C$19,BASEDEDATOS!M6187*Hoja1!$C$20)),0)</f>
        <v>0</v>
      </c>
    </row>
    <row r="6188" spans="2:14" x14ac:dyDescent="0.75">
      <c r="B6188" t="s">
        <v>863</v>
      </c>
      <c r="C6188" t="str">
        <f>Hoja1!$C$31</f>
        <v>CRUDO</v>
      </c>
      <c r="D6188" t="s">
        <v>864</v>
      </c>
      <c r="E6188" t="s">
        <v>320</v>
      </c>
      <c r="F6188" t="s">
        <v>860</v>
      </c>
      <c r="L6188" t="s">
        <v>31</v>
      </c>
      <c r="M6188">
        <f>'Venteo_Remocion de Azufre_plant'!AO62</f>
        <v>0</v>
      </c>
      <c r="N6188">
        <f>IFERROR(IF(L6188="CO2",M6188,IF(L6188="CH4",M6188*Hoja1!$C$19,BASEDEDATOS!M6188*Hoja1!$C$20)),0)</f>
        <v>0</v>
      </c>
    </row>
    <row r="6189" spans="2:14" x14ac:dyDescent="0.75">
      <c r="B6189" t="s">
        <v>863</v>
      </c>
      <c r="C6189" t="str">
        <f>Hoja1!$C$31</f>
        <v>CRUDO</v>
      </c>
      <c r="D6189" t="s">
        <v>864</v>
      </c>
      <c r="E6189" t="s">
        <v>320</v>
      </c>
      <c r="F6189" t="s">
        <v>860</v>
      </c>
      <c r="L6189" t="s">
        <v>31</v>
      </c>
      <c r="M6189">
        <f>'Venteo_Remocion de Azufre_plant'!AO63</f>
        <v>0</v>
      </c>
      <c r="N6189">
        <f>IFERROR(IF(L6189="CO2",M6189,IF(L6189="CH4",M6189*Hoja1!$C$19,BASEDEDATOS!M6189*Hoja1!$C$20)),0)</f>
        <v>0</v>
      </c>
    </row>
    <row r="6190" spans="2:14" x14ac:dyDescent="0.75">
      <c r="B6190" t="s">
        <v>863</v>
      </c>
      <c r="C6190" t="str">
        <f>Hoja1!$C$31</f>
        <v>CRUDO</v>
      </c>
      <c r="D6190" t="s">
        <v>864</v>
      </c>
      <c r="E6190" t="s">
        <v>320</v>
      </c>
      <c r="F6190" t="s">
        <v>860</v>
      </c>
      <c r="L6190" t="s">
        <v>31</v>
      </c>
      <c r="M6190">
        <f>'Venteo_Remocion de Azufre_plant'!AO64</f>
        <v>0</v>
      </c>
      <c r="N6190">
        <f>IFERROR(IF(L6190="CO2",M6190,IF(L6190="CH4",M6190*Hoja1!$C$19,BASEDEDATOS!M6190*Hoja1!$C$20)),0)</f>
        <v>0</v>
      </c>
    </row>
    <row r="6191" spans="2:14" x14ac:dyDescent="0.75">
      <c r="B6191" t="s">
        <v>863</v>
      </c>
      <c r="C6191" t="str">
        <f>Hoja1!$C$31</f>
        <v>CRUDO</v>
      </c>
      <c r="D6191" t="s">
        <v>864</v>
      </c>
      <c r="E6191" t="s">
        <v>320</v>
      </c>
      <c r="F6191" t="s">
        <v>860</v>
      </c>
      <c r="L6191" t="s">
        <v>31</v>
      </c>
      <c r="M6191">
        <f>'Venteo_Remocion de Azufre_plant'!AO65</f>
        <v>0</v>
      </c>
      <c r="N6191">
        <f>IFERROR(IF(L6191="CO2",M6191,IF(L6191="CH4",M6191*Hoja1!$C$19,BASEDEDATOS!M6191*Hoja1!$C$20)),0)</f>
        <v>0</v>
      </c>
    </row>
    <row r="6192" spans="2:14" x14ac:dyDescent="0.75">
      <c r="B6192" t="s">
        <v>863</v>
      </c>
      <c r="C6192" t="str">
        <f>Hoja1!$C$31</f>
        <v>CRUDO</v>
      </c>
      <c r="D6192" t="s">
        <v>864</v>
      </c>
      <c r="E6192" t="s">
        <v>320</v>
      </c>
      <c r="F6192" t="s">
        <v>860</v>
      </c>
      <c r="L6192" t="s">
        <v>31</v>
      </c>
      <c r="M6192">
        <f>'Venteo_Remocion de Azufre_plant'!AO66</f>
        <v>0</v>
      </c>
      <c r="N6192">
        <f>IFERROR(IF(L6192="CO2",M6192,IF(L6192="CH4",M6192*Hoja1!$C$19,BASEDEDATOS!M6192*Hoja1!$C$20)),0)</f>
        <v>0</v>
      </c>
    </row>
    <row r="6193" spans="2:14" x14ac:dyDescent="0.75">
      <c r="B6193" t="s">
        <v>863</v>
      </c>
      <c r="C6193" t="str">
        <f>Hoja1!$C$31</f>
        <v>CRUDO</v>
      </c>
      <c r="D6193" t="s">
        <v>864</v>
      </c>
      <c r="E6193" t="s">
        <v>320</v>
      </c>
      <c r="F6193" t="s">
        <v>860</v>
      </c>
      <c r="L6193" t="s">
        <v>31</v>
      </c>
      <c r="M6193">
        <f>'Venteo_Remocion de Azufre_plant'!AO67</f>
        <v>0</v>
      </c>
      <c r="N6193">
        <f>IFERROR(IF(L6193="CO2",M6193,IF(L6193="CH4",M6193*Hoja1!$C$19,BASEDEDATOS!M6193*Hoja1!$C$20)),0)</f>
        <v>0</v>
      </c>
    </row>
    <row r="6194" spans="2:14" x14ac:dyDescent="0.75">
      <c r="B6194" t="s">
        <v>863</v>
      </c>
      <c r="C6194" t="str">
        <f>Hoja1!$C$31</f>
        <v>CRUDO</v>
      </c>
      <c r="D6194" t="s">
        <v>864</v>
      </c>
      <c r="E6194" t="s">
        <v>320</v>
      </c>
      <c r="F6194" t="s">
        <v>860</v>
      </c>
      <c r="L6194" t="s">
        <v>31</v>
      </c>
      <c r="M6194">
        <f>'Venteo_Remocion de Azufre_plant'!AO68</f>
        <v>0</v>
      </c>
      <c r="N6194">
        <f>IFERROR(IF(L6194="CO2",M6194,IF(L6194="CH4",M6194*Hoja1!$C$19,BASEDEDATOS!M6194*Hoja1!$C$20)),0)</f>
        <v>0</v>
      </c>
    </row>
    <row r="6195" spans="2:14" x14ac:dyDescent="0.75">
      <c r="B6195" t="s">
        <v>863</v>
      </c>
      <c r="C6195" t="str">
        <f>Hoja1!$C$31</f>
        <v>CRUDO</v>
      </c>
      <c r="D6195" t="s">
        <v>864</v>
      </c>
      <c r="E6195" t="s">
        <v>320</v>
      </c>
      <c r="F6195" t="s">
        <v>860</v>
      </c>
      <c r="L6195" t="s">
        <v>31</v>
      </c>
      <c r="M6195">
        <f>'Venteo_Remocion de Azufre_plant'!AO69</f>
        <v>0</v>
      </c>
      <c r="N6195">
        <f>IFERROR(IF(L6195="CO2",M6195,IF(L6195="CH4",M6195*Hoja1!$C$19,BASEDEDATOS!M6195*Hoja1!$C$20)),0)</f>
        <v>0</v>
      </c>
    </row>
    <row r="6196" spans="2:14" x14ac:dyDescent="0.75">
      <c r="B6196" t="s">
        <v>863</v>
      </c>
      <c r="C6196" t="str">
        <f>Hoja1!$C$31</f>
        <v>CRUDO</v>
      </c>
      <c r="D6196" t="s">
        <v>864</v>
      </c>
      <c r="E6196" t="s">
        <v>320</v>
      </c>
      <c r="F6196" t="s">
        <v>860</v>
      </c>
      <c r="L6196" t="s">
        <v>31</v>
      </c>
      <c r="M6196">
        <f>'Venteo_Remocion de Azufre_plant'!AO70</f>
        <v>0</v>
      </c>
      <c r="N6196">
        <f>IFERROR(IF(L6196="CO2",M6196,IF(L6196="CH4",M6196*Hoja1!$C$19,BASEDEDATOS!M6196*Hoja1!$C$20)),0)</f>
        <v>0</v>
      </c>
    </row>
    <row r="6197" spans="2:14" x14ac:dyDescent="0.75">
      <c r="B6197" t="s">
        <v>863</v>
      </c>
      <c r="C6197" t="str">
        <f>Hoja1!$C$31</f>
        <v>CRUDO</v>
      </c>
      <c r="D6197" t="s">
        <v>864</v>
      </c>
      <c r="E6197" t="s">
        <v>320</v>
      </c>
      <c r="F6197" t="s">
        <v>860</v>
      </c>
      <c r="L6197" t="s">
        <v>31</v>
      </c>
      <c r="M6197">
        <f>'Venteo_Remocion de Azufre_plant'!AO71</f>
        <v>0</v>
      </c>
      <c r="N6197">
        <f>IFERROR(IF(L6197="CO2",M6197,IF(L6197="CH4",M6197*Hoja1!$C$19,BASEDEDATOS!M6197*Hoja1!$C$20)),0)</f>
        <v>0</v>
      </c>
    </row>
    <row r="6198" spans="2:14" x14ac:dyDescent="0.75">
      <c r="B6198" t="s">
        <v>863</v>
      </c>
      <c r="C6198" t="str">
        <f>Hoja1!$C$31</f>
        <v>CRUDO</v>
      </c>
      <c r="D6198" t="s">
        <v>864</v>
      </c>
      <c r="E6198" t="s">
        <v>320</v>
      </c>
      <c r="F6198" t="s">
        <v>860</v>
      </c>
      <c r="L6198" t="s">
        <v>31</v>
      </c>
      <c r="M6198">
        <f>'Venteo_Remocion de Azufre_plant'!AO72</f>
        <v>0</v>
      </c>
      <c r="N6198">
        <f>IFERROR(IF(L6198="CO2",M6198,IF(L6198="CH4",M6198*Hoja1!$C$19,BASEDEDATOS!M6198*Hoja1!$C$20)),0)</f>
        <v>0</v>
      </c>
    </row>
    <row r="6199" spans="2:14" x14ac:dyDescent="0.75">
      <c r="B6199" t="s">
        <v>863</v>
      </c>
      <c r="C6199" t="str">
        <f>Hoja1!$C$31</f>
        <v>CRUDO</v>
      </c>
      <c r="D6199" t="s">
        <v>864</v>
      </c>
      <c r="E6199" t="s">
        <v>320</v>
      </c>
      <c r="F6199" t="s">
        <v>860</v>
      </c>
      <c r="L6199" t="s">
        <v>31</v>
      </c>
      <c r="M6199">
        <f>'Venteo_Remocion de Azufre_plant'!AO73</f>
        <v>0</v>
      </c>
      <c r="N6199">
        <f>IFERROR(IF(L6199="CO2",M6199,IF(L6199="CH4",M6199*Hoja1!$C$19,BASEDEDATOS!M6199*Hoja1!$C$20)),0)</f>
        <v>0</v>
      </c>
    </row>
    <row r="6200" spans="2:14" x14ac:dyDescent="0.75">
      <c r="B6200" t="s">
        <v>863</v>
      </c>
      <c r="C6200" t="str">
        <f>Hoja1!$C$31</f>
        <v>CRUDO</v>
      </c>
      <c r="D6200" t="s">
        <v>864</v>
      </c>
      <c r="E6200" t="s">
        <v>320</v>
      </c>
      <c r="F6200" t="s">
        <v>860</v>
      </c>
      <c r="L6200" t="s">
        <v>31</v>
      </c>
      <c r="M6200">
        <f>'Venteo_Remocion de Azufre_plant'!AO74</f>
        <v>0</v>
      </c>
      <c r="N6200">
        <f>IFERROR(IF(L6200="CO2",M6200,IF(L6200="CH4",M6200*Hoja1!$C$19,BASEDEDATOS!M6200*Hoja1!$C$20)),0)</f>
        <v>0</v>
      </c>
    </row>
    <row r="6201" spans="2:14" x14ac:dyDescent="0.75">
      <c r="B6201" t="s">
        <v>863</v>
      </c>
      <c r="C6201" t="str">
        <f>Hoja1!$C$31</f>
        <v>CRUDO</v>
      </c>
      <c r="D6201" t="s">
        <v>864</v>
      </c>
      <c r="E6201" t="s">
        <v>320</v>
      </c>
      <c r="F6201" t="s">
        <v>860</v>
      </c>
      <c r="L6201" t="s">
        <v>31</v>
      </c>
      <c r="M6201">
        <f>'Venteo_Remocion de Azufre_plant'!AO75</f>
        <v>0</v>
      </c>
      <c r="N6201">
        <f>IFERROR(IF(L6201="CO2",M6201,IF(L6201="CH4",M6201*Hoja1!$C$19,BASEDEDATOS!M6201*Hoja1!$C$20)),0)</f>
        <v>0</v>
      </c>
    </row>
    <row r="6202" spans="2:14" x14ac:dyDescent="0.75">
      <c r="B6202" t="s">
        <v>863</v>
      </c>
      <c r="C6202" t="str">
        <f>Hoja1!$C$31</f>
        <v>CRUDO</v>
      </c>
      <c r="D6202" t="s">
        <v>864</v>
      </c>
      <c r="E6202" t="s">
        <v>320</v>
      </c>
      <c r="F6202" t="s">
        <v>860</v>
      </c>
      <c r="L6202" t="s">
        <v>31</v>
      </c>
      <c r="M6202">
        <f>'Venteo_Remocion de Azufre_plant'!AO76</f>
        <v>0</v>
      </c>
      <c r="N6202">
        <f>IFERROR(IF(L6202="CO2",M6202,IF(L6202="CH4",M6202*Hoja1!$C$19,BASEDEDATOS!M6202*Hoja1!$C$20)),0)</f>
        <v>0</v>
      </c>
    </row>
    <row r="6203" spans="2:14" x14ac:dyDescent="0.75">
      <c r="B6203" t="s">
        <v>863</v>
      </c>
      <c r="C6203" t="str">
        <f>Hoja1!$C$31</f>
        <v>CRUDO</v>
      </c>
      <c r="D6203" t="s">
        <v>864</v>
      </c>
      <c r="E6203" t="s">
        <v>320</v>
      </c>
      <c r="F6203" t="s">
        <v>860</v>
      </c>
      <c r="L6203" t="s">
        <v>31</v>
      </c>
      <c r="M6203">
        <f>'Venteo_Remocion de Azufre_plant'!AO77</f>
        <v>0</v>
      </c>
      <c r="N6203">
        <f>IFERROR(IF(L6203="CO2",M6203,IF(L6203="CH4",M6203*Hoja1!$C$19,BASEDEDATOS!M6203*Hoja1!$C$20)),0)</f>
        <v>0</v>
      </c>
    </row>
    <row r="6204" spans="2:14" x14ac:dyDescent="0.75">
      <c r="B6204" t="s">
        <v>863</v>
      </c>
      <c r="C6204" t="str">
        <f>Hoja1!$C$31</f>
        <v>CRUDO</v>
      </c>
      <c r="D6204" t="s">
        <v>864</v>
      </c>
      <c r="E6204" t="s">
        <v>320</v>
      </c>
      <c r="F6204" t="s">
        <v>860</v>
      </c>
      <c r="L6204" t="s">
        <v>31</v>
      </c>
      <c r="M6204">
        <f>'Venteo_Remocion de Azufre_plant'!AO78</f>
        <v>0</v>
      </c>
      <c r="N6204">
        <f>IFERROR(IF(L6204="CO2",M6204,IF(L6204="CH4",M6204*Hoja1!$C$19,BASEDEDATOS!M6204*Hoja1!$C$20)),0)</f>
        <v>0</v>
      </c>
    </row>
    <row r="6205" spans="2:14" x14ac:dyDescent="0.75">
      <c r="B6205" t="s">
        <v>863</v>
      </c>
      <c r="C6205" t="str">
        <f>Hoja1!$C$31</f>
        <v>CRUDO</v>
      </c>
      <c r="D6205" t="s">
        <v>864</v>
      </c>
      <c r="E6205" t="s">
        <v>320</v>
      </c>
      <c r="F6205" t="s">
        <v>860</v>
      </c>
      <c r="L6205" t="s">
        <v>31</v>
      </c>
      <c r="M6205">
        <f>'Venteo_Remocion de Azufre_plant'!AO79</f>
        <v>0</v>
      </c>
      <c r="N6205">
        <f>IFERROR(IF(L6205="CO2",M6205,IF(L6205="CH4",M6205*Hoja1!$C$19,BASEDEDATOS!M6205*Hoja1!$C$20)),0)</f>
        <v>0</v>
      </c>
    </row>
    <row r="6206" spans="2:14" x14ac:dyDescent="0.75">
      <c r="B6206" t="s">
        <v>863</v>
      </c>
      <c r="C6206" t="str">
        <f>Hoja1!$C$31</f>
        <v>CRUDO</v>
      </c>
      <c r="D6206" t="s">
        <v>864</v>
      </c>
      <c r="E6206" t="s">
        <v>320</v>
      </c>
      <c r="F6206" t="s">
        <v>860</v>
      </c>
      <c r="L6206" t="s">
        <v>31</v>
      </c>
      <c r="M6206">
        <f>'Venteo_Remocion de Azufre_plant'!AO80</f>
        <v>0</v>
      </c>
      <c r="N6206">
        <f>IFERROR(IF(L6206="CO2",M6206,IF(L6206="CH4",M6206*Hoja1!$C$19,BASEDEDATOS!M6206*Hoja1!$C$20)),0)</f>
        <v>0</v>
      </c>
    </row>
    <row r="6207" spans="2:14" x14ac:dyDescent="0.75">
      <c r="B6207" t="s">
        <v>863</v>
      </c>
      <c r="C6207" t="str">
        <f>Hoja1!$C$31</f>
        <v>CRUDO</v>
      </c>
      <c r="D6207" t="s">
        <v>864</v>
      </c>
      <c r="E6207" t="s">
        <v>320</v>
      </c>
      <c r="F6207" t="s">
        <v>860</v>
      </c>
      <c r="L6207" t="s">
        <v>31</v>
      </c>
      <c r="M6207">
        <f>'Venteo_Remocion de Azufre_plant'!AO81</f>
        <v>0</v>
      </c>
      <c r="N6207">
        <f>IFERROR(IF(L6207="CO2",M6207,IF(L6207="CH4",M6207*Hoja1!$C$19,BASEDEDATOS!M6207*Hoja1!$C$20)),0)</f>
        <v>0</v>
      </c>
    </row>
    <row r="6208" spans="2:14" x14ac:dyDescent="0.75">
      <c r="B6208" t="s">
        <v>863</v>
      </c>
      <c r="C6208" t="str">
        <f>Hoja1!$C$31</f>
        <v>CRUDO</v>
      </c>
      <c r="D6208" t="s">
        <v>864</v>
      </c>
      <c r="E6208" t="s">
        <v>320</v>
      </c>
      <c r="F6208" t="s">
        <v>860</v>
      </c>
      <c r="L6208" t="s">
        <v>31</v>
      </c>
      <c r="M6208">
        <f>'Venteo_Remocion de Azufre_plant'!AO82</f>
        <v>0</v>
      </c>
      <c r="N6208">
        <f>IFERROR(IF(L6208="CO2",M6208,IF(L6208="CH4",M6208*Hoja1!$C$19,BASEDEDATOS!M6208*Hoja1!$C$20)),0)</f>
        <v>0</v>
      </c>
    </row>
    <row r="6209" spans="2:14" x14ac:dyDescent="0.75">
      <c r="B6209" t="s">
        <v>863</v>
      </c>
      <c r="C6209" t="str">
        <f>Hoja1!$C$31</f>
        <v>CRUDO</v>
      </c>
      <c r="D6209" t="s">
        <v>864</v>
      </c>
      <c r="E6209" t="s">
        <v>320</v>
      </c>
      <c r="F6209" t="s">
        <v>860</v>
      </c>
      <c r="L6209" t="s">
        <v>31</v>
      </c>
      <c r="M6209">
        <f>'Venteo_Remocion de Azufre_plant'!AO83</f>
        <v>0</v>
      </c>
      <c r="N6209">
        <f>IFERROR(IF(L6209="CO2",M6209,IF(L6209="CH4",M6209*Hoja1!$C$19,BASEDEDATOS!M6209*Hoja1!$C$20)),0)</f>
        <v>0</v>
      </c>
    </row>
    <row r="6210" spans="2:14" x14ac:dyDescent="0.75">
      <c r="B6210" t="s">
        <v>863</v>
      </c>
      <c r="C6210" t="str">
        <f>Hoja1!$C$31</f>
        <v>CRUDO</v>
      </c>
      <c r="D6210" t="s">
        <v>864</v>
      </c>
      <c r="E6210" t="s">
        <v>320</v>
      </c>
      <c r="F6210" t="s">
        <v>860</v>
      </c>
      <c r="L6210" t="s">
        <v>31</v>
      </c>
      <c r="M6210">
        <f>'Venteo_Remocion de Azufre_plant'!AO84</f>
        <v>0</v>
      </c>
      <c r="N6210">
        <f>IFERROR(IF(L6210="CO2",M6210,IF(L6210="CH4",M6210*Hoja1!$C$19,BASEDEDATOS!M6210*Hoja1!$C$20)),0)</f>
        <v>0</v>
      </c>
    </row>
    <row r="6211" spans="2:14" x14ac:dyDescent="0.75">
      <c r="B6211" t="s">
        <v>863</v>
      </c>
      <c r="C6211" t="str">
        <f>Hoja1!$C$31</f>
        <v>CRUDO</v>
      </c>
      <c r="D6211" t="s">
        <v>864</v>
      </c>
      <c r="E6211" t="s">
        <v>320</v>
      </c>
      <c r="F6211" t="s">
        <v>860</v>
      </c>
      <c r="L6211" t="s">
        <v>31</v>
      </c>
      <c r="M6211">
        <f>'Venteo_Remocion de Azufre_plant'!AO85</f>
        <v>0</v>
      </c>
      <c r="N6211">
        <f>IFERROR(IF(L6211="CO2",M6211,IF(L6211="CH4",M6211*Hoja1!$C$19,BASEDEDATOS!M6211*Hoja1!$C$20)),0)</f>
        <v>0</v>
      </c>
    </row>
    <row r="6212" spans="2:14" x14ac:dyDescent="0.75">
      <c r="B6212" t="s">
        <v>863</v>
      </c>
      <c r="C6212" t="str">
        <f>Hoja1!$C$31</f>
        <v>CRUDO</v>
      </c>
      <c r="D6212" t="s">
        <v>864</v>
      </c>
      <c r="E6212" t="s">
        <v>320</v>
      </c>
      <c r="F6212" t="s">
        <v>860</v>
      </c>
      <c r="L6212" t="s">
        <v>31</v>
      </c>
      <c r="M6212">
        <f>'Venteo_Remocion de Azufre_plant'!AO86</f>
        <v>0</v>
      </c>
      <c r="N6212">
        <f>IFERROR(IF(L6212="CO2",M6212,IF(L6212="CH4",M6212*Hoja1!$C$19,BASEDEDATOS!M6212*Hoja1!$C$20)),0)</f>
        <v>0</v>
      </c>
    </row>
    <row r="6213" spans="2:14" x14ac:dyDescent="0.75">
      <c r="B6213" t="s">
        <v>863</v>
      </c>
      <c r="C6213" t="str">
        <f>Hoja1!$C$31</f>
        <v>CRUDO</v>
      </c>
      <c r="D6213" t="s">
        <v>864</v>
      </c>
      <c r="E6213" t="s">
        <v>320</v>
      </c>
      <c r="F6213" t="s">
        <v>860</v>
      </c>
      <c r="L6213" t="s">
        <v>31</v>
      </c>
      <c r="M6213">
        <f>'Venteo_Remocion de Azufre_plant'!AO87</f>
        <v>0</v>
      </c>
      <c r="N6213">
        <f>IFERROR(IF(L6213="CO2",M6213,IF(L6213="CH4",M6213*Hoja1!$C$19,BASEDEDATOS!M6213*Hoja1!$C$20)),0)</f>
        <v>0</v>
      </c>
    </row>
    <row r="6214" spans="2:14" x14ac:dyDescent="0.75">
      <c r="B6214" t="s">
        <v>863</v>
      </c>
      <c r="C6214" t="str">
        <f>Hoja1!$C$31</f>
        <v>CRUDO</v>
      </c>
      <c r="D6214" t="s">
        <v>864</v>
      </c>
      <c r="E6214" t="s">
        <v>320</v>
      </c>
      <c r="F6214" t="s">
        <v>860</v>
      </c>
      <c r="L6214" t="s">
        <v>31</v>
      </c>
      <c r="M6214">
        <f>'Venteo_Remocion de Azufre_plant'!AO88</f>
        <v>0</v>
      </c>
      <c r="N6214">
        <f>IFERROR(IF(L6214="CO2",M6214,IF(L6214="CH4",M6214*Hoja1!$C$19,BASEDEDATOS!M6214*Hoja1!$C$20)),0)</f>
        <v>0</v>
      </c>
    </row>
    <row r="6215" spans="2:14" x14ac:dyDescent="0.75">
      <c r="B6215" t="s">
        <v>863</v>
      </c>
      <c r="C6215" t="str">
        <f>Hoja1!$C$31</f>
        <v>CRUDO</v>
      </c>
      <c r="D6215" t="s">
        <v>864</v>
      </c>
      <c r="E6215" t="s">
        <v>320</v>
      </c>
      <c r="F6215" t="s">
        <v>860</v>
      </c>
      <c r="L6215" t="s">
        <v>31</v>
      </c>
      <c r="M6215">
        <f>'Venteo_Remocion de Azufre_plant'!AO89</f>
        <v>0</v>
      </c>
      <c r="N6215">
        <f>IFERROR(IF(L6215="CO2",M6215,IF(L6215="CH4",M6215*Hoja1!$C$19,BASEDEDATOS!M6215*Hoja1!$C$20)),0)</f>
        <v>0</v>
      </c>
    </row>
    <row r="6216" spans="2:14" x14ac:dyDescent="0.75">
      <c r="B6216" t="s">
        <v>863</v>
      </c>
      <c r="C6216" t="str">
        <f>Hoja1!$C$31</f>
        <v>CRUDO</v>
      </c>
      <c r="D6216" t="s">
        <v>864</v>
      </c>
      <c r="E6216" t="s">
        <v>320</v>
      </c>
      <c r="F6216" t="s">
        <v>860</v>
      </c>
      <c r="L6216" t="s">
        <v>31</v>
      </c>
      <c r="M6216">
        <f>'Venteo_Remocion de Azufre_plant'!AO90</f>
        <v>0</v>
      </c>
      <c r="N6216">
        <f>IFERROR(IF(L6216="CO2",M6216,IF(L6216="CH4",M6216*Hoja1!$C$19,BASEDEDATOS!M6216*Hoja1!$C$20)),0)</f>
        <v>0</v>
      </c>
    </row>
    <row r="6217" spans="2:14" x14ac:dyDescent="0.75">
      <c r="B6217" t="s">
        <v>863</v>
      </c>
      <c r="C6217" t="str">
        <f>Hoja1!$C$31</f>
        <v>CRUDO</v>
      </c>
      <c r="D6217" t="s">
        <v>864</v>
      </c>
      <c r="E6217" t="s">
        <v>320</v>
      </c>
      <c r="F6217" t="s">
        <v>860</v>
      </c>
      <c r="L6217" t="s">
        <v>31</v>
      </c>
      <c r="M6217">
        <f>'Venteo_Remocion de Azufre_plant'!AO91</f>
        <v>0</v>
      </c>
      <c r="N6217">
        <f>IFERROR(IF(L6217="CO2",M6217,IF(L6217="CH4",M6217*Hoja1!$C$19,BASEDEDATOS!M6217*Hoja1!$C$20)),0)</f>
        <v>0</v>
      </c>
    </row>
    <row r="6218" spans="2:14" x14ac:dyDescent="0.75">
      <c r="B6218" t="s">
        <v>863</v>
      </c>
      <c r="C6218" t="str">
        <f>Hoja1!$C$31</f>
        <v>CRUDO</v>
      </c>
      <c r="D6218" t="s">
        <v>864</v>
      </c>
      <c r="E6218" t="s">
        <v>320</v>
      </c>
      <c r="F6218" t="s">
        <v>860</v>
      </c>
      <c r="L6218" t="s">
        <v>31</v>
      </c>
      <c r="M6218">
        <f>'Venteo_Remocion de Azufre_plant'!AO92</f>
        <v>0</v>
      </c>
      <c r="N6218">
        <f>IFERROR(IF(L6218="CO2",M6218,IF(L6218="CH4",M6218*Hoja1!$C$19,BASEDEDATOS!M6218*Hoja1!$C$20)),0)</f>
        <v>0</v>
      </c>
    </row>
    <row r="6219" spans="2:14" x14ac:dyDescent="0.75">
      <c r="B6219" t="s">
        <v>863</v>
      </c>
      <c r="C6219" t="str">
        <f>Hoja1!$C$31</f>
        <v>CRUDO</v>
      </c>
      <c r="D6219" t="s">
        <v>864</v>
      </c>
      <c r="E6219" t="s">
        <v>320</v>
      </c>
      <c r="F6219" t="s">
        <v>860</v>
      </c>
      <c r="L6219" t="s">
        <v>31</v>
      </c>
      <c r="M6219">
        <f>'Venteo_Remocion de Azufre_plant'!AO93</f>
        <v>0</v>
      </c>
      <c r="N6219">
        <f>IFERROR(IF(L6219="CO2",M6219,IF(L6219="CH4",M6219*Hoja1!$C$19,BASEDEDATOS!M6219*Hoja1!$C$20)),0)</f>
        <v>0</v>
      </c>
    </row>
    <row r="6220" spans="2:14" x14ac:dyDescent="0.75">
      <c r="B6220" t="s">
        <v>863</v>
      </c>
      <c r="C6220" t="str">
        <f>Hoja1!$C$31</f>
        <v>CRUDO</v>
      </c>
      <c r="D6220" t="s">
        <v>864</v>
      </c>
      <c r="E6220" t="s">
        <v>320</v>
      </c>
      <c r="F6220" t="s">
        <v>860</v>
      </c>
      <c r="L6220" t="s">
        <v>31</v>
      </c>
      <c r="M6220">
        <f>'Venteo_Remocion de Azufre_plant'!AO94</f>
        <v>0</v>
      </c>
      <c r="N6220">
        <f>IFERROR(IF(L6220="CO2",M6220,IF(L6220="CH4",M6220*Hoja1!$C$19,BASEDEDATOS!M6220*Hoja1!$C$20)),0)</f>
        <v>0</v>
      </c>
    </row>
    <row r="6221" spans="2:14" x14ac:dyDescent="0.75">
      <c r="B6221" t="s">
        <v>863</v>
      </c>
      <c r="C6221" t="str">
        <f>Hoja1!$C$31</f>
        <v>CRUDO</v>
      </c>
      <c r="D6221" t="s">
        <v>864</v>
      </c>
      <c r="E6221" t="s">
        <v>320</v>
      </c>
      <c r="F6221" t="s">
        <v>860</v>
      </c>
      <c r="L6221" t="s">
        <v>31</v>
      </c>
      <c r="M6221">
        <f>'Venteo_Remocion de Azufre_plant'!AO95</f>
        <v>0</v>
      </c>
      <c r="N6221">
        <f>IFERROR(IF(L6221="CO2",M6221,IF(L6221="CH4",M6221*Hoja1!$C$19,BASEDEDATOS!M6221*Hoja1!$C$20)),0)</f>
        <v>0</v>
      </c>
    </row>
    <row r="6222" spans="2:14" x14ac:dyDescent="0.75">
      <c r="B6222" t="s">
        <v>863</v>
      </c>
      <c r="C6222" t="str">
        <f>Hoja1!$C$31</f>
        <v>CRUDO</v>
      </c>
      <c r="D6222" t="s">
        <v>864</v>
      </c>
      <c r="E6222" t="s">
        <v>320</v>
      </c>
      <c r="F6222" t="s">
        <v>860</v>
      </c>
      <c r="L6222" t="s">
        <v>31</v>
      </c>
      <c r="M6222">
        <f>'Venteo_Remocion de Azufre_plant'!AO96</f>
        <v>0</v>
      </c>
      <c r="N6222">
        <f>IFERROR(IF(L6222="CO2",M6222,IF(L6222="CH4",M6222*Hoja1!$C$19,BASEDEDATOS!M6222*Hoja1!$C$20)),0)</f>
        <v>0</v>
      </c>
    </row>
    <row r="6223" spans="2:14" x14ac:dyDescent="0.75">
      <c r="B6223" t="s">
        <v>863</v>
      </c>
      <c r="C6223" t="str">
        <f>Hoja1!$C$31</f>
        <v>CRUDO</v>
      </c>
      <c r="D6223" t="s">
        <v>864</v>
      </c>
      <c r="E6223" t="s">
        <v>320</v>
      </c>
      <c r="F6223" t="s">
        <v>860</v>
      </c>
      <c r="L6223" t="s">
        <v>31</v>
      </c>
      <c r="M6223">
        <f>'Venteo_Remocion de Azufre_plant'!AO97</f>
        <v>0</v>
      </c>
      <c r="N6223">
        <f>IFERROR(IF(L6223="CO2",M6223,IF(L6223="CH4",M6223*Hoja1!$C$19,BASEDEDATOS!M6223*Hoja1!$C$20)),0)</f>
        <v>0</v>
      </c>
    </row>
    <row r="6224" spans="2:14" x14ac:dyDescent="0.75">
      <c r="B6224" t="s">
        <v>863</v>
      </c>
      <c r="C6224" t="str">
        <f>Hoja1!$C$31</f>
        <v>CRUDO</v>
      </c>
      <c r="D6224" t="s">
        <v>864</v>
      </c>
      <c r="E6224" t="s">
        <v>320</v>
      </c>
      <c r="F6224" t="s">
        <v>860</v>
      </c>
      <c r="L6224" t="s">
        <v>31</v>
      </c>
      <c r="M6224">
        <f>'Venteo_Remocion de Azufre_plant'!AO98</f>
        <v>0</v>
      </c>
      <c r="N6224">
        <f>IFERROR(IF(L6224="CO2",M6224,IF(L6224="CH4",M6224*Hoja1!$C$19,BASEDEDATOS!M6224*Hoja1!$C$20)),0)</f>
        <v>0</v>
      </c>
    </row>
    <row r="6225" spans="2:14" x14ac:dyDescent="0.75">
      <c r="B6225" t="s">
        <v>863</v>
      </c>
      <c r="C6225" t="str">
        <f>Hoja1!$C$31</f>
        <v>CRUDO</v>
      </c>
      <c r="D6225" t="s">
        <v>864</v>
      </c>
      <c r="E6225" t="s">
        <v>320</v>
      </c>
      <c r="F6225" t="s">
        <v>860</v>
      </c>
      <c r="L6225" t="s">
        <v>31</v>
      </c>
      <c r="M6225">
        <f>'Venteo_Remocion de Azufre_plant'!AO99</f>
        <v>0</v>
      </c>
      <c r="N6225">
        <f>IFERROR(IF(L6225="CO2",M6225,IF(L6225="CH4",M6225*Hoja1!$C$19,BASEDEDATOS!M6225*Hoja1!$C$20)),0)</f>
        <v>0</v>
      </c>
    </row>
    <row r="6226" spans="2:14" x14ac:dyDescent="0.75">
      <c r="B6226" t="s">
        <v>863</v>
      </c>
      <c r="C6226" t="str">
        <f>Hoja1!$C$31</f>
        <v>CRUDO</v>
      </c>
      <c r="D6226" t="s">
        <v>864</v>
      </c>
      <c r="E6226" t="s">
        <v>320</v>
      </c>
      <c r="F6226" t="s">
        <v>860</v>
      </c>
      <c r="L6226" t="s">
        <v>31</v>
      </c>
      <c r="M6226">
        <f>'Venteo_Remocion de Azufre_plant'!AO100</f>
        <v>0</v>
      </c>
      <c r="N6226">
        <f>IFERROR(IF(L6226="CO2",M6226,IF(L6226="CH4",M6226*Hoja1!$C$19,BASEDEDATOS!M6226*Hoja1!$C$20)),0)</f>
        <v>0</v>
      </c>
    </row>
    <row r="6227" spans="2:14" x14ac:dyDescent="0.75">
      <c r="B6227" t="s">
        <v>863</v>
      </c>
      <c r="C6227" t="str">
        <f>Hoja1!$C$31</f>
        <v>CRUDO</v>
      </c>
      <c r="D6227" t="s">
        <v>864</v>
      </c>
      <c r="E6227" t="s">
        <v>320</v>
      </c>
      <c r="F6227" t="s">
        <v>860</v>
      </c>
      <c r="L6227" t="s">
        <v>31</v>
      </c>
      <c r="M6227">
        <f>'Venteo_Remocion de Azufre_plant'!AO101</f>
        <v>0</v>
      </c>
      <c r="N6227">
        <f>IFERROR(IF(L6227="CO2",M6227,IF(L6227="CH4",M6227*Hoja1!$C$19,BASEDEDATOS!M6227*Hoja1!$C$20)),0)</f>
        <v>0</v>
      </c>
    </row>
    <row r="6228" spans="2:14" x14ac:dyDescent="0.75">
      <c r="B6228" t="s">
        <v>863</v>
      </c>
      <c r="C6228" t="str">
        <f>Hoja1!$C$31</f>
        <v>CRUDO</v>
      </c>
      <c r="D6228" t="s">
        <v>864</v>
      </c>
      <c r="E6228" t="s">
        <v>320</v>
      </c>
      <c r="F6228" t="s">
        <v>860</v>
      </c>
      <c r="L6228" t="s">
        <v>31</v>
      </c>
      <c r="M6228">
        <f>'Venteo_Remocion de Azufre_plant'!AO102</f>
        <v>0</v>
      </c>
      <c r="N6228">
        <f>IFERROR(IF(L6228="CO2",M6228,IF(L6228="CH4",M6228*Hoja1!$C$19,BASEDEDATOS!M6228*Hoja1!$C$20)),0)</f>
        <v>0</v>
      </c>
    </row>
    <row r="6229" spans="2:14" x14ac:dyDescent="0.75">
      <c r="B6229" t="s">
        <v>863</v>
      </c>
      <c r="C6229" t="str">
        <f>Hoja1!$C$31</f>
        <v>CRUDO</v>
      </c>
      <c r="D6229" t="s">
        <v>864</v>
      </c>
      <c r="E6229" t="s">
        <v>320</v>
      </c>
      <c r="F6229" t="s">
        <v>860</v>
      </c>
      <c r="L6229" t="s">
        <v>31</v>
      </c>
      <c r="M6229">
        <f>'Venteo_Remocion de Azufre_plant'!AO103</f>
        <v>0</v>
      </c>
      <c r="N6229">
        <f>IFERROR(IF(L6229="CO2",M6229,IF(L6229="CH4",M6229*Hoja1!$C$19,BASEDEDATOS!M6229*Hoja1!$C$20)),0)</f>
        <v>0</v>
      </c>
    </row>
    <row r="6230" spans="2:14" x14ac:dyDescent="0.75">
      <c r="B6230" t="s">
        <v>863</v>
      </c>
      <c r="C6230" t="str">
        <f>Hoja1!$C$31</f>
        <v>CRUDO</v>
      </c>
      <c r="D6230" t="s">
        <v>864</v>
      </c>
      <c r="E6230" t="s">
        <v>320</v>
      </c>
      <c r="F6230" t="s">
        <v>860</v>
      </c>
      <c r="L6230" t="s">
        <v>31</v>
      </c>
      <c r="M6230">
        <f>'Venteo_Remocion de Azufre_plant'!AO104</f>
        <v>0</v>
      </c>
      <c r="N6230">
        <f>IFERROR(IF(L6230="CO2",M6230,IF(L6230="CH4",M6230*Hoja1!$C$19,BASEDEDATOS!M6230*Hoja1!$C$20)),0)</f>
        <v>0</v>
      </c>
    </row>
    <row r="6231" spans="2:14" x14ac:dyDescent="0.75">
      <c r="B6231" t="s">
        <v>863</v>
      </c>
      <c r="C6231" t="str">
        <f>Hoja1!$C$31</f>
        <v>CRUDO</v>
      </c>
      <c r="D6231" t="s">
        <v>864</v>
      </c>
      <c r="E6231" t="s">
        <v>320</v>
      </c>
      <c r="F6231" t="s">
        <v>860</v>
      </c>
      <c r="L6231" t="s">
        <v>31</v>
      </c>
      <c r="M6231">
        <f>'Venteo_Remocion de Azufre_plant'!AO105</f>
        <v>0</v>
      </c>
      <c r="N6231">
        <f>IFERROR(IF(L6231="CO2",M6231,IF(L6231="CH4",M6231*Hoja1!$C$19,BASEDEDATOS!M6231*Hoja1!$C$20)),0)</f>
        <v>0</v>
      </c>
    </row>
    <row r="6232" spans="2:14" x14ac:dyDescent="0.75">
      <c r="B6232" t="s">
        <v>863</v>
      </c>
      <c r="C6232" t="str">
        <f>Hoja1!$C$31</f>
        <v>CRUDO</v>
      </c>
      <c r="D6232" t="s">
        <v>864</v>
      </c>
      <c r="E6232" t="s">
        <v>320</v>
      </c>
      <c r="F6232" t="s">
        <v>860</v>
      </c>
      <c r="L6232" t="s">
        <v>31</v>
      </c>
      <c r="M6232">
        <f>'Venteo_Remocion de Azufre_plant'!AO106</f>
        <v>0</v>
      </c>
      <c r="N6232">
        <f>IFERROR(IF(L6232="CO2",M6232,IF(L6232="CH4",M6232*Hoja1!$C$19,BASEDEDATOS!M6232*Hoja1!$C$20)),0)</f>
        <v>0</v>
      </c>
    </row>
    <row r="6233" spans="2:14" x14ac:dyDescent="0.75">
      <c r="B6233" t="s">
        <v>863</v>
      </c>
      <c r="C6233" t="str">
        <f>Hoja1!$C$31</f>
        <v>CRUDO</v>
      </c>
      <c r="D6233" t="s">
        <v>864</v>
      </c>
      <c r="E6233" t="s">
        <v>320</v>
      </c>
      <c r="F6233" t="s">
        <v>860</v>
      </c>
      <c r="L6233" t="s">
        <v>31</v>
      </c>
      <c r="M6233">
        <f>'Venteo_Remocion de Azufre_plant'!AO107</f>
        <v>0</v>
      </c>
      <c r="N6233">
        <f>IFERROR(IF(L6233="CO2",M6233,IF(L6233="CH4",M6233*Hoja1!$C$19,BASEDEDATOS!M6233*Hoja1!$C$20)),0)</f>
        <v>0</v>
      </c>
    </row>
    <row r="6234" spans="2:14" x14ac:dyDescent="0.75">
      <c r="B6234" t="s">
        <v>863</v>
      </c>
      <c r="C6234" t="str">
        <f>Hoja1!$C$31</f>
        <v>CRUDO</v>
      </c>
      <c r="D6234" t="s">
        <v>864</v>
      </c>
      <c r="E6234" t="s">
        <v>320</v>
      </c>
      <c r="F6234" t="s">
        <v>860</v>
      </c>
      <c r="L6234" t="s">
        <v>31</v>
      </c>
      <c r="M6234">
        <f>'Venteo_Remocion de Azufre_plant'!AO108</f>
        <v>0</v>
      </c>
      <c r="N6234">
        <f>IFERROR(IF(L6234="CO2",M6234,IF(L6234="CH4",M6234*Hoja1!$C$19,BASEDEDATOS!M6234*Hoja1!$C$20)),0)</f>
        <v>0</v>
      </c>
    </row>
    <row r="6235" spans="2:14" x14ac:dyDescent="0.75">
      <c r="B6235" t="s">
        <v>863</v>
      </c>
      <c r="C6235" t="str">
        <f>Hoja1!$C$31</f>
        <v>CRUDO</v>
      </c>
      <c r="D6235" t="s">
        <v>864</v>
      </c>
      <c r="E6235" t="s">
        <v>320</v>
      </c>
      <c r="F6235" t="s">
        <v>860</v>
      </c>
      <c r="L6235" t="s">
        <v>31</v>
      </c>
      <c r="M6235">
        <f>'Venteo_Remocion de Azufre_plant'!AO109</f>
        <v>0</v>
      </c>
      <c r="N6235">
        <f>IFERROR(IF(L6235="CO2",M6235,IF(L6235="CH4",M6235*Hoja1!$C$19,BASEDEDATOS!M6235*Hoja1!$C$20)),0)</f>
        <v>0</v>
      </c>
    </row>
    <row r="6236" spans="2:14" x14ac:dyDescent="0.75">
      <c r="B6236" t="s">
        <v>863</v>
      </c>
      <c r="C6236" t="str">
        <f>Hoja1!$C$31</f>
        <v>CRUDO</v>
      </c>
      <c r="D6236" t="s">
        <v>864</v>
      </c>
      <c r="E6236" t="s">
        <v>320</v>
      </c>
      <c r="F6236" t="s">
        <v>860</v>
      </c>
      <c r="L6236" t="s">
        <v>31</v>
      </c>
      <c r="M6236">
        <f>'Venteo_Remocion de Azufre_plant'!AO110</f>
        <v>0</v>
      </c>
      <c r="N6236">
        <f>IFERROR(IF(L6236="CO2",M6236,IF(L6236="CH4",M6236*Hoja1!$C$19,BASEDEDATOS!M6236*Hoja1!$C$20)),0)</f>
        <v>0</v>
      </c>
    </row>
    <row r="6237" spans="2:14" x14ac:dyDescent="0.75">
      <c r="B6237" t="s">
        <v>863</v>
      </c>
      <c r="C6237" t="str">
        <f>Hoja1!$C$31</f>
        <v>CRUDO</v>
      </c>
      <c r="D6237" t="s">
        <v>864</v>
      </c>
      <c r="E6237" t="s">
        <v>320</v>
      </c>
      <c r="F6237" t="s">
        <v>860</v>
      </c>
      <c r="L6237" t="s">
        <v>31</v>
      </c>
      <c r="M6237">
        <f>'Venteo_Remocion de Azufre_plant'!AO111</f>
        <v>0</v>
      </c>
      <c r="N6237">
        <f>IFERROR(IF(L6237="CO2",M6237,IF(L6237="CH4",M6237*Hoja1!$C$19,BASEDEDATOS!M6237*Hoja1!$C$20)),0)</f>
        <v>0</v>
      </c>
    </row>
    <row r="6238" spans="2:14" x14ac:dyDescent="0.75">
      <c r="B6238" t="s">
        <v>863</v>
      </c>
      <c r="C6238" t="str">
        <f>Hoja1!$C$31</f>
        <v>CRUDO</v>
      </c>
      <c r="D6238" t="s">
        <v>864</v>
      </c>
      <c r="E6238" t="s">
        <v>320</v>
      </c>
      <c r="F6238" t="s">
        <v>860</v>
      </c>
      <c r="L6238" t="s">
        <v>31</v>
      </c>
      <c r="M6238">
        <f>'Venteo_Remocion de Azufre_plant'!AO112</f>
        <v>0</v>
      </c>
      <c r="N6238">
        <f>IFERROR(IF(L6238="CO2",M6238,IF(L6238="CH4",M6238*Hoja1!$C$19,BASEDEDATOS!M6238*Hoja1!$C$20)),0)</f>
        <v>0</v>
      </c>
    </row>
    <row r="6239" spans="2:14" x14ac:dyDescent="0.75">
      <c r="B6239" t="s">
        <v>863</v>
      </c>
      <c r="C6239" t="str">
        <f>Hoja1!$C$31</f>
        <v>CRUDO</v>
      </c>
      <c r="D6239" t="s">
        <v>864</v>
      </c>
      <c r="E6239" t="s">
        <v>320</v>
      </c>
      <c r="F6239" t="s">
        <v>860</v>
      </c>
      <c r="L6239" t="s">
        <v>31</v>
      </c>
      <c r="M6239">
        <f>'Venteo_Remocion de Azufre_plant'!AO113</f>
        <v>0</v>
      </c>
      <c r="N6239">
        <f>IFERROR(IF(L6239="CO2",M6239,IF(L6239="CH4",M6239*Hoja1!$C$19,BASEDEDATOS!M6239*Hoja1!$C$20)),0)</f>
        <v>0</v>
      </c>
    </row>
    <row r="6240" spans="2:14" x14ac:dyDescent="0.75">
      <c r="B6240" t="s">
        <v>863</v>
      </c>
      <c r="C6240" t="str">
        <f>Hoja1!$C$31</f>
        <v>CRUDO</v>
      </c>
      <c r="D6240" t="s">
        <v>864</v>
      </c>
      <c r="E6240" t="s">
        <v>320</v>
      </c>
      <c r="F6240" t="s">
        <v>860</v>
      </c>
      <c r="L6240" t="s">
        <v>31</v>
      </c>
      <c r="M6240">
        <f>'Venteo_Remocion de Azufre_plant'!AO114</f>
        <v>0</v>
      </c>
      <c r="N6240">
        <f>IFERROR(IF(L6240="CO2",M6240,IF(L6240="CH4",M6240*Hoja1!$C$19,BASEDEDATOS!M6240*Hoja1!$C$20)),0)</f>
        <v>0</v>
      </c>
    </row>
    <row r="6241" spans="2:14" x14ac:dyDescent="0.75">
      <c r="B6241" t="s">
        <v>863</v>
      </c>
      <c r="C6241" t="str">
        <f>Hoja1!$C$31</f>
        <v>CRUDO</v>
      </c>
      <c r="D6241" t="s">
        <v>864</v>
      </c>
      <c r="E6241" t="s">
        <v>320</v>
      </c>
      <c r="F6241" t="s">
        <v>860</v>
      </c>
      <c r="L6241" t="s">
        <v>31</v>
      </c>
      <c r="M6241">
        <f>'Venteo_Remocion de Azufre_plant'!AO115</f>
        <v>0</v>
      </c>
      <c r="N6241">
        <f>IFERROR(IF(L6241="CO2",M6241,IF(L6241="CH4",M6241*Hoja1!$C$19,BASEDEDATOS!M6241*Hoja1!$C$20)),0)</f>
        <v>0</v>
      </c>
    </row>
    <row r="6242" spans="2:14" x14ac:dyDescent="0.75">
      <c r="B6242" t="s">
        <v>863</v>
      </c>
      <c r="C6242" t="str">
        <f>Hoja1!$C$31</f>
        <v>CRUDO</v>
      </c>
      <c r="D6242" t="s">
        <v>864</v>
      </c>
      <c r="E6242" t="s">
        <v>320</v>
      </c>
      <c r="F6242" t="s">
        <v>860</v>
      </c>
      <c r="L6242" t="s">
        <v>31</v>
      </c>
      <c r="M6242">
        <f>'Venteo_Remocion de Azufre_plant'!AO116</f>
        <v>0</v>
      </c>
      <c r="N6242">
        <f>IFERROR(IF(L6242="CO2",M6242,IF(L6242="CH4",M6242*Hoja1!$C$19,BASEDEDATOS!M6242*Hoja1!$C$20)),0)</f>
        <v>0</v>
      </c>
    </row>
    <row r="6243" spans="2:14" x14ac:dyDescent="0.75">
      <c r="B6243" t="s">
        <v>863</v>
      </c>
      <c r="C6243" t="str">
        <f>Hoja1!$C$31</f>
        <v>CRUDO</v>
      </c>
      <c r="D6243" t="s">
        <v>864</v>
      </c>
      <c r="E6243" t="s">
        <v>320</v>
      </c>
      <c r="F6243" t="s">
        <v>860</v>
      </c>
      <c r="L6243" t="s">
        <v>31</v>
      </c>
      <c r="M6243">
        <f>'Venteo_Remocion de Azufre_plant'!AO117</f>
        <v>0</v>
      </c>
      <c r="N6243">
        <f>IFERROR(IF(L6243="CO2",M6243,IF(L6243="CH4",M6243*Hoja1!$C$19,BASEDEDATOS!M6243*Hoja1!$C$20)),0)</f>
        <v>0</v>
      </c>
    </row>
    <row r="6244" spans="2:14" x14ac:dyDescent="0.75">
      <c r="B6244" t="s">
        <v>863</v>
      </c>
      <c r="C6244" t="str">
        <f>Hoja1!$C$31</f>
        <v>CRUDO</v>
      </c>
      <c r="D6244" t="s">
        <v>864</v>
      </c>
      <c r="E6244" t="s">
        <v>320</v>
      </c>
      <c r="F6244" t="s">
        <v>860</v>
      </c>
      <c r="L6244" t="s">
        <v>31</v>
      </c>
      <c r="M6244">
        <f>'Venteo_Remocion de Azufre_plant'!AO118</f>
        <v>0</v>
      </c>
      <c r="N6244">
        <f>IFERROR(IF(L6244="CO2",M6244,IF(L6244="CH4",M6244*Hoja1!$C$19,BASEDEDATOS!M6244*Hoja1!$C$20)),0)</f>
        <v>0</v>
      </c>
    </row>
    <row r="6245" spans="2:14" x14ac:dyDescent="0.75">
      <c r="B6245" t="s">
        <v>863</v>
      </c>
      <c r="C6245" t="str">
        <f>Hoja1!$C$31</f>
        <v>CRUDO</v>
      </c>
      <c r="D6245" t="s">
        <v>864</v>
      </c>
      <c r="E6245" t="s">
        <v>320</v>
      </c>
      <c r="F6245" t="s">
        <v>860</v>
      </c>
      <c r="L6245" t="s">
        <v>31</v>
      </c>
      <c r="M6245">
        <f>'Venteo_Remocion de Azufre_plant'!AO119</f>
        <v>0</v>
      </c>
      <c r="N6245">
        <f>IFERROR(IF(L6245="CO2",M6245,IF(L6245="CH4",M6245*Hoja1!$C$19,BASEDEDATOS!M6245*Hoja1!$C$20)),0)</f>
        <v>0</v>
      </c>
    </row>
    <row r="6246" spans="2:14" x14ac:dyDescent="0.75">
      <c r="B6246" t="s">
        <v>863</v>
      </c>
      <c r="C6246" t="str">
        <f>Hoja1!$C$31</f>
        <v>CRUDO</v>
      </c>
      <c r="D6246" t="s">
        <v>864</v>
      </c>
      <c r="E6246" t="s">
        <v>320</v>
      </c>
      <c r="F6246" t="s">
        <v>860</v>
      </c>
      <c r="L6246" t="s">
        <v>31</v>
      </c>
      <c r="M6246">
        <f>'Venteo_Remocion de Azufre_plant'!AO120</f>
        <v>0</v>
      </c>
      <c r="N6246">
        <f>IFERROR(IF(L6246="CO2",M6246,IF(L6246="CH4",M6246*Hoja1!$C$19,BASEDEDATOS!M6246*Hoja1!$C$20)),0)</f>
        <v>0</v>
      </c>
    </row>
    <row r="6247" spans="2:14" x14ac:dyDescent="0.75">
      <c r="B6247" t="s">
        <v>863</v>
      </c>
      <c r="C6247" t="str">
        <f>Hoja1!$C$31</f>
        <v>CRUDO</v>
      </c>
      <c r="D6247" t="s">
        <v>864</v>
      </c>
      <c r="E6247" t="s">
        <v>320</v>
      </c>
      <c r="F6247" t="s">
        <v>860</v>
      </c>
      <c r="L6247" t="s">
        <v>31</v>
      </c>
      <c r="M6247">
        <f>'Venteo_Remocion de Azufre_plant'!AO121</f>
        <v>0</v>
      </c>
      <c r="N6247">
        <f>IFERROR(IF(L6247="CO2",M6247,IF(L6247="CH4",M6247*Hoja1!$C$19,BASEDEDATOS!M6247*Hoja1!$C$20)),0)</f>
        <v>0</v>
      </c>
    </row>
    <row r="6248" spans="2:14" x14ac:dyDescent="0.75">
      <c r="B6248" t="s">
        <v>863</v>
      </c>
      <c r="C6248" t="str">
        <f>Hoja1!$C$31</f>
        <v>CRUDO</v>
      </c>
      <c r="D6248" t="s">
        <v>864</v>
      </c>
      <c r="E6248" t="s">
        <v>320</v>
      </c>
      <c r="F6248" t="s">
        <v>860</v>
      </c>
      <c r="L6248" t="s">
        <v>31</v>
      </c>
      <c r="M6248">
        <f>'Venteo_Remocion de Azufre_plant'!AO122</f>
        <v>0</v>
      </c>
      <c r="N6248">
        <f>IFERROR(IF(L6248="CO2",M6248,IF(L6248="CH4",M6248*Hoja1!$C$19,BASEDEDATOS!M6248*Hoja1!$C$20)),0)</f>
        <v>0</v>
      </c>
    </row>
    <row r="6249" spans="2:14" x14ac:dyDescent="0.75">
      <c r="B6249" t="s">
        <v>863</v>
      </c>
      <c r="C6249" t="str">
        <f>Hoja1!$C$31</f>
        <v>CRUDO</v>
      </c>
      <c r="D6249" t="s">
        <v>864</v>
      </c>
      <c r="E6249" t="s">
        <v>320</v>
      </c>
      <c r="F6249" t="s">
        <v>860</v>
      </c>
      <c r="L6249" t="s">
        <v>31</v>
      </c>
      <c r="M6249">
        <f>'Venteo_Remocion de Azufre_plant'!AO123</f>
        <v>0</v>
      </c>
      <c r="N6249">
        <f>IFERROR(IF(L6249="CO2",M6249,IF(L6249="CH4",M6249*Hoja1!$C$19,BASEDEDATOS!M6249*Hoja1!$C$20)),0)</f>
        <v>0</v>
      </c>
    </row>
    <row r="6250" spans="2:14" x14ac:dyDescent="0.75">
      <c r="B6250" t="s">
        <v>863</v>
      </c>
      <c r="C6250" t="str">
        <f>Hoja1!$C$31</f>
        <v>CRUDO</v>
      </c>
      <c r="D6250" t="s">
        <v>864</v>
      </c>
      <c r="E6250" t="s">
        <v>320</v>
      </c>
      <c r="F6250" t="s">
        <v>860</v>
      </c>
      <c r="L6250" t="s">
        <v>31</v>
      </c>
      <c r="M6250">
        <f>'Venteo_Remocion de Azufre_plant'!AO124</f>
        <v>0</v>
      </c>
      <c r="N6250">
        <f>IFERROR(IF(L6250="CO2",M6250,IF(L6250="CH4",M6250*Hoja1!$C$19,BASEDEDATOS!M6250*Hoja1!$C$20)),0)</f>
        <v>0</v>
      </c>
    </row>
    <row r="6251" spans="2:14" x14ac:dyDescent="0.75">
      <c r="B6251" t="s">
        <v>863</v>
      </c>
      <c r="C6251" t="str">
        <f>Hoja1!$C$31</f>
        <v>CRUDO</v>
      </c>
      <c r="D6251" t="s">
        <v>864</v>
      </c>
      <c r="E6251" t="s">
        <v>320</v>
      </c>
      <c r="F6251" t="s">
        <v>860</v>
      </c>
      <c r="L6251" t="s">
        <v>31</v>
      </c>
      <c r="M6251">
        <f>'Venteo_Remocion de Azufre_plant'!AO125</f>
        <v>0</v>
      </c>
      <c r="N6251">
        <f>IFERROR(IF(L6251="CO2",M6251,IF(L6251="CH4",M6251*Hoja1!$C$19,BASEDEDATOS!M6251*Hoja1!$C$20)),0)</f>
        <v>0</v>
      </c>
    </row>
    <row r="6252" spans="2:14" x14ac:dyDescent="0.75">
      <c r="B6252" t="s">
        <v>863</v>
      </c>
      <c r="C6252" t="str">
        <f>Hoja1!$C$31</f>
        <v>CRUDO</v>
      </c>
      <c r="D6252" t="s">
        <v>864</v>
      </c>
      <c r="E6252" t="s">
        <v>320</v>
      </c>
      <c r="F6252" t="s">
        <v>860</v>
      </c>
      <c r="L6252" t="s">
        <v>31</v>
      </c>
      <c r="M6252">
        <f>'Venteo_Remocion de Azufre_plant'!AO126</f>
        <v>0</v>
      </c>
      <c r="N6252">
        <f>IFERROR(IF(L6252="CO2",M6252,IF(L6252="CH4",M6252*Hoja1!$C$19,BASEDEDATOS!M6252*Hoja1!$C$20)),0)</f>
        <v>0</v>
      </c>
    </row>
    <row r="6253" spans="2:14" x14ac:dyDescent="0.75">
      <c r="B6253" t="s">
        <v>863</v>
      </c>
      <c r="C6253" t="str">
        <f>Hoja1!$C$31</f>
        <v>CRUDO</v>
      </c>
      <c r="D6253" t="s">
        <v>864</v>
      </c>
      <c r="E6253" t="s">
        <v>320</v>
      </c>
      <c r="F6253" t="s">
        <v>860</v>
      </c>
      <c r="L6253" t="s">
        <v>31</v>
      </c>
      <c r="M6253">
        <f>'Venteo_Remocion de Azufre_plant'!AO127</f>
        <v>0</v>
      </c>
      <c r="N6253">
        <f>IFERROR(IF(L6253="CO2",M6253,IF(L6253="CH4",M6253*Hoja1!$C$19,BASEDEDATOS!M6253*Hoja1!$C$20)),0)</f>
        <v>0</v>
      </c>
    </row>
    <row r="6254" spans="2:14" x14ac:dyDescent="0.75">
      <c r="B6254" t="s">
        <v>863</v>
      </c>
      <c r="C6254" t="str">
        <f>Hoja1!$C$31</f>
        <v>CRUDO</v>
      </c>
      <c r="D6254" t="s">
        <v>864</v>
      </c>
      <c r="E6254" t="s">
        <v>320</v>
      </c>
      <c r="F6254" t="s">
        <v>861</v>
      </c>
      <c r="L6254" t="s">
        <v>30</v>
      </c>
      <c r="M6254">
        <f>'Venteo_ Blowdown_planta'!AO45</f>
        <v>1.7118897115483494E-5</v>
      </c>
      <c r="N6254">
        <f>IFERROR(IF(L6254="CO2",M6254,IF(L6254="CH4",M6254*Hoja1!$C$19,BASEDEDATOS!M6254*Hoja1!$C$20)),0)</f>
        <v>1.7118897115483494E-5</v>
      </c>
    </row>
    <row r="6255" spans="2:14" x14ac:dyDescent="0.75">
      <c r="B6255" t="s">
        <v>863</v>
      </c>
      <c r="C6255" t="str">
        <f>Hoja1!$C$31</f>
        <v>CRUDO</v>
      </c>
      <c r="D6255" t="s">
        <v>864</v>
      </c>
      <c r="E6255" t="s">
        <v>320</v>
      </c>
      <c r="F6255" t="s">
        <v>861</v>
      </c>
      <c r="L6255" t="s">
        <v>30</v>
      </c>
      <c r="M6255">
        <f>'Venteo_ Blowdown_planta'!AO46</f>
        <v>4.1085353077160381E-5</v>
      </c>
      <c r="N6255">
        <f>IFERROR(IF(L6255="CO2",M6255,IF(L6255="CH4",M6255*Hoja1!$C$19,BASEDEDATOS!M6255*Hoja1!$C$20)),0)</f>
        <v>4.1085353077160381E-5</v>
      </c>
    </row>
    <row r="6256" spans="2:14" x14ac:dyDescent="0.75">
      <c r="B6256" t="s">
        <v>863</v>
      </c>
      <c r="C6256" t="str">
        <f>Hoja1!$C$31</f>
        <v>CRUDO</v>
      </c>
      <c r="D6256" t="s">
        <v>864</v>
      </c>
      <c r="E6256" t="s">
        <v>320</v>
      </c>
      <c r="F6256" t="s">
        <v>861</v>
      </c>
      <c r="L6256" t="s">
        <v>30</v>
      </c>
      <c r="M6256">
        <f>'Venteo_ Blowdown_planta'!AO47</f>
        <v>6.8475588461933977E-5</v>
      </c>
      <c r="N6256">
        <f>IFERROR(IF(L6256="CO2",M6256,IF(L6256="CH4",M6256*Hoja1!$C$19,BASEDEDATOS!M6256*Hoja1!$C$20)),0)</f>
        <v>6.8475588461933977E-5</v>
      </c>
    </row>
    <row r="6257" spans="2:14" x14ac:dyDescent="0.75">
      <c r="B6257" t="s">
        <v>863</v>
      </c>
      <c r="C6257" t="str">
        <f>Hoja1!$C$31</f>
        <v>CRUDO</v>
      </c>
      <c r="D6257" t="s">
        <v>864</v>
      </c>
      <c r="E6257" t="s">
        <v>320</v>
      </c>
      <c r="F6257" t="s">
        <v>861</v>
      </c>
      <c r="L6257" t="s">
        <v>30</v>
      </c>
      <c r="M6257">
        <f>'Venteo_ Blowdown_planta'!AO48</f>
        <v>0</v>
      </c>
      <c r="N6257">
        <f>IFERROR(IF(L6257="CO2",M6257,IF(L6257="CH4",M6257*Hoja1!$C$19,BASEDEDATOS!M6257*Hoja1!$C$20)),0)</f>
        <v>0</v>
      </c>
    </row>
    <row r="6258" spans="2:14" x14ac:dyDescent="0.75">
      <c r="B6258" t="s">
        <v>863</v>
      </c>
      <c r="C6258" t="str">
        <f>Hoja1!$C$31</f>
        <v>CRUDO</v>
      </c>
      <c r="D6258" t="s">
        <v>864</v>
      </c>
      <c r="E6258" t="s">
        <v>320</v>
      </c>
      <c r="F6258" t="s">
        <v>861</v>
      </c>
      <c r="L6258" t="s">
        <v>30</v>
      </c>
      <c r="M6258">
        <f>'Venteo_ Blowdown_planta'!AO49</f>
        <v>0</v>
      </c>
      <c r="N6258">
        <f>IFERROR(IF(L6258="CO2",M6258,IF(L6258="CH4",M6258*Hoja1!$C$19,BASEDEDATOS!M6258*Hoja1!$C$20)),0)</f>
        <v>0</v>
      </c>
    </row>
    <row r="6259" spans="2:14" x14ac:dyDescent="0.75">
      <c r="B6259" t="s">
        <v>863</v>
      </c>
      <c r="C6259" t="str">
        <f>Hoja1!$C$31</f>
        <v>CRUDO</v>
      </c>
      <c r="D6259" t="s">
        <v>864</v>
      </c>
      <c r="E6259" t="s">
        <v>320</v>
      </c>
      <c r="F6259" t="s">
        <v>861</v>
      </c>
      <c r="L6259" t="s">
        <v>30</v>
      </c>
      <c r="M6259">
        <f>'Venteo_ Blowdown_planta'!AO50</f>
        <v>0</v>
      </c>
      <c r="N6259">
        <f>IFERROR(IF(L6259="CO2",M6259,IF(L6259="CH4",M6259*Hoja1!$C$19,BASEDEDATOS!M6259*Hoja1!$C$20)),0)</f>
        <v>0</v>
      </c>
    </row>
    <row r="6260" spans="2:14" x14ac:dyDescent="0.75">
      <c r="B6260" t="s">
        <v>863</v>
      </c>
      <c r="C6260" t="str">
        <f>Hoja1!$C$31</f>
        <v>CRUDO</v>
      </c>
      <c r="D6260" t="s">
        <v>864</v>
      </c>
      <c r="E6260" t="s">
        <v>320</v>
      </c>
      <c r="F6260" t="s">
        <v>861</v>
      </c>
      <c r="L6260" t="s">
        <v>30</v>
      </c>
      <c r="M6260">
        <f>'Venteo_ Blowdown_planta'!AO51</f>
        <v>0</v>
      </c>
      <c r="N6260">
        <f>IFERROR(IF(L6260="CO2",M6260,IF(L6260="CH4",M6260*Hoja1!$C$19,BASEDEDATOS!M6260*Hoja1!$C$20)),0)</f>
        <v>0</v>
      </c>
    </row>
    <row r="6261" spans="2:14" x14ac:dyDescent="0.75">
      <c r="B6261" t="s">
        <v>863</v>
      </c>
      <c r="C6261" t="str">
        <f>Hoja1!$C$31</f>
        <v>CRUDO</v>
      </c>
      <c r="D6261" t="s">
        <v>864</v>
      </c>
      <c r="E6261" t="s">
        <v>320</v>
      </c>
      <c r="F6261" t="s">
        <v>861</v>
      </c>
      <c r="L6261" t="s">
        <v>30</v>
      </c>
      <c r="M6261">
        <f>'Venteo_ Blowdown_planta'!AO52</f>
        <v>0</v>
      </c>
      <c r="N6261">
        <f>IFERROR(IF(L6261="CO2",M6261,IF(L6261="CH4",M6261*Hoja1!$C$19,BASEDEDATOS!M6261*Hoja1!$C$20)),0)</f>
        <v>0</v>
      </c>
    </row>
    <row r="6262" spans="2:14" x14ac:dyDescent="0.75">
      <c r="B6262" t="s">
        <v>863</v>
      </c>
      <c r="C6262" t="str">
        <f>Hoja1!$C$31</f>
        <v>CRUDO</v>
      </c>
      <c r="D6262" t="s">
        <v>864</v>
      </c>
      <c r="E6262" t="s">
        <v>320</v>
      </c>
      <c r="F6262" t="s">
        <v>861</v>
      </c>
      <c r="L6262" t="s">
        <v>30</v>
      </c>
      <c r="M6262">
        <f>'Venteo_ Blowdown_planta'!AO53</f>
        <v>0</v>
      </c>
      <c r="N6262">
        <f>IFERROR(IF(L6262="CO2",M6262,IF(L6262="CH4",M6262*Hoja1!$C$19,BASEDEDATOS!M6262*Hoja1!$C$20)),0)</f>
        <v>0</v>
      </c>
    </row>
    <row r="6263" spans="2:14" x14ac:dyDescent="0.75">
      <c r="B6263" t="s">
        <v>863</v>
      </c>
      <c r="C6263" t="str">
        <f>Hoja1!$C$31</f>
        <v>CRUDO</v>
      </c>
      <c r="D6263" t="s">
        <v>864</v>
      </c>
      <c r="E6263" t="s">
        <v>320</v>
      </c>
      <c r="F6263" t="s">
        <v>861</v>
      </c>
      <c r="L6263" t="s">
        <v>30</v>
      </c>
      <c r="M6263">
        <f>'Venteo_ Blowdown_planta'!AO54</f>
        <v>0</v>
      </c>
      <c r="N6263">
        <f>IFERROR(IF(L6263="CO2",M6263,IF(L6263="CH4",M6263*Hoja1!$C$19,BASEDEDATOS!M6263*Hoja1!$C$20)),0)</f>
        <v>0</v>
      </c>
    </row>
    <row r="6264" spans="2:14" x14ac:dyDescent="0.75">
      <c r="B6264" t="s">
        <v>863</v>
      </c>
      <c r="C6264" t="str">
        <f>Hoja1!$C$31</f>
        <v>CRUDO</v>
      </c>
      <c r="D6264" t="s">
        <v>864</v>
      </c>
      <c r="E6264" t="s">
        <v>320</v>
      </c>
      <c r="F6264" t="s">
        <v>861</v>
      </c>
      <c r="L6264" t="s">
        <v>30</v>
      </c>
      <c r="M6264">
        <f>'Venteo_ Blowdown_planta'!AO55</f>
        <v>0</v>
      </c>
      <c r="N6264">
        <f>IFERROR(IF(L6264="CO2",M6264,IF(L6264="CH4",M6264*Hoja1!$C$19,BASEDEDATOS!M6264*Hoja1!$C$20)),0)</f>
        <v>0</v>
      </c>
    </row>
    <row r="6265" spans="2:14" x14ac:dyDescent="0.75">
      <c r="B6265" t="s">
        <v>863</v>
      </c>
      <c r="C6265" t="str">
        <f>Hoja1!$C$31</f>
        <v>CRUDO</v>
      </c>
      <c r="D6265" t="s">
        <v>864</v>
      </c>
      <c r="E6265" t="s">
        <v>320</v>
      </c>
      <c r="F6265" t="s">
        <v>861</v>
      </c>
      <c r="L6265" t="s">
        <v>30</v>
      </c>
      <c r="M6265">
        <f>'Venteo_ Blowdown_planta'!AO56</f>
        <v>0</v>
      </c>
      <c r="N6265">
        <f>IFERROR(IF(L6265="CO2",M6265,IF(L6265="CH4",M6265*Hoja1!$C$19,BASEDEDATOS!M6265*Hoja1!$C$20)),0)</f>
        <v>0</v>
      </c>
    </row>
    <row r="6266" spans="2:14" x14ac:dyDescent="0.75">
      <c r="B6266" t="s">
        <v>863</v>
      </c>
      <c r="C6266" t="str">
        <f>Hoja1!$C$31</f>
        <v>CRUDO</v>
      </c>
      <c r="D6266" t="s">
        <v>864</v>
      </c>
      <c r="E6266" t="s">
        <v>320</v>
      </c>
      <c r="F6266" t="s">
        <v>861</v>
      </c>
      <c r="L6266" t="s">
        <v>30</v>
      </c>
      <c r="M6266">
        <f>'Venteo_ Blowdown_planta'!AO57</f>
        <v>0</v>
      </c>
      <c r="N6266">
        <f>IFERROR(IF(L6266="CO2",M6266,IF(L6266="CH4",M6266*Hoja1!$C$19,BASEDEDATOS!M6266*Hoja1!$C$20)),0)</f>
        <v>0</v>
      </c>
    </row>
    <row r="6267" spans="2:14" x14ac:dyDescent="0.75">
      <c r="B6267" t="s">
        <v>863</v>
      </c>
      <c r="C6267" t="str">
        <f>Hoja1!$C$31</f>
        <v>CRUDO</v>
      </c>
      <c r="D6267" t="s">
        <v>864</v>
      </c>
      <c r="E6267" t="s">
        <v>320</v>
      </c>
      <c r="F6267" t="s">
        <v>861</v>
      </c>
      <c r="L6267" t="s">
        <v>30</v>
      </c>
      <c r="M6267">
        <f>'Venteo_ Blowdown_planta'!AO58</f>
        <v>0</v>
      </c>
      <c r="N6267">
        <f>IFERROR(IF(L6267="CO2",M6267,IF(L6267="CH4",M6267*Hoja1!$C$19,BASEDEDATOS!M6267*Hoja1!$C$20)),0)</f>
        <v>0</v>
      </c>
    </row>
    <row r="6268" spans="2:14" x14ac:dyDescent="0.75">
      <c r="B6268" t="s">
        <v>863</v>
      </c>
      <c r="C6268" t="str">
        <f>Hoja1!$C$31</f>
        <v>CRUDO</v>
      </c>
      <c r="D6268" t="s">
        <v>864</v>
      </c>
      <c r="E6268" t="s">
        <v>320</v>
      </c>
      <c r="F6268" t="s">
        <v>861</v>
      </c>
      <c r="L6268" t="s">
        <v>30</v>
      </c>
      <c r="M6268">
        <f>'Venteo_ Blowdown_planta'!AO59</f>
        <v>0</v>
      </c>
      <c r="N6268">
        <f>IFERROR(IF(L6268="CO2",M6268,IF(L6268="CH4",M6268*Hoja1!$C$19,BASEDEDATOS!M6268*Hoja1!$C$20)),0)</f>
        <v>0</v>
      </c>
    </row>
    <row r="6269" spans="2:14" x14ac:dyDescent="0.75">
      <c r="B6269" t="s">
        <v>863</v>
      </c>
      <c r="C6269" t="str">
        <f>Hoja1!$C$31</f>
        <v>CRUDO</v>
      </c>
      <c r="D6269" t="s">
        <v>864</v>
      </c>
      <c r="E6269" t="s">
        <v>320</v>
      </c>
      <c r="F6269" t="s">
        <v>861</v>
      </c>
      <c r="L6269" t="s">
        <v>30</v>
      </c>
      <c r="M6269">
        <f>'Venteo_ Blowdown_planta'!AO60</f>
        <v>0</v>
      </c>
      <c r="N6269">
        <f>IFERROR(IF(L6269="CO2",M6269,IF(L6269="CH4",M6269*Hoja1!$C$19,BASEDEDATOS!M6269*Hoja1!$C$20)),0)</f>
        <v>0</v>
      </c>
    </row>
    <row r="6270" spans="2:14" x14ac:dyDescent="0.75">
      <c r="B6270" t="s">
        <v>863</v>
      </c>
      <c r="C6270" t="str">
        <f>Hoja1!$C$31</f>
        <v>CRUDO</v>
      </c>
      <c r="D6270" t="s">
        <v>864</v>
      </c>
      <c r="E6270" t="s">
        <v>320</v>
      </c>
      <c r="F6270" t="s">
        <v>861</v>
      </c>
      <c r="L6270" t="s">
        <v>30</v>
      </c>
      <c r="M6270">
        <f>'Venteo_ Blowdown_planta'!AO61</f>
        <v>0</v>
      </c>
      <c r="N6270">
        <f>IFERROR(IF(L6270="CO2",M6270,IF(L6270="CH4",M6270*Hoja1!$C$19,BASEDEDATOS!M6270*Hoja1!$C$20)),0)</f>
        <v>0</v>
      </c>
    </row>
    <row r="6271" spans="2:14" x14ac:dyDescent="0.75">
      <c r="B6271" t="s">
        <v>863</v>
      </c>
      <c r="C6271" t="str">
        <f>Hoja1!$C$31</f>
        <v>CRUDO</v>
      </c>
      <c r="D6271" t="s">
        <v>864</v>
      </c>
      <c r="E6271" t="s">
        <v>320</v>
      </c>
      <c r="F6271" t="s">
        <v>861</v>
      </c>
      <c r="L6271" t="s">
        <v>30</v>
      </c>
      <c r="M6271">
        <f>'Venteo_ Blowdown_planta'!AO62</f>
        <v>0</v>
      </c>
      <c r="N6271">
        <f>IFERROR(IF(L6271="CO2",M6271,IF(L6271="CH4",M6271*Hoja1!$C$19,BASEDEDATOS!M6271*Hoja1!$C$20)),0)</f>
        <v>0</v>
      </c>
    </row>
    <row r="6272" spans="2:14" x14ac:dyDescent="0.75">
      <c r="B6272" t="s">
        <v>863</v>
      </c>
      <c r="C6272" t="str">
        <f>Hoja1!$C$31</f>
        <v>CRUDO</v>
      </c>
      <c r="D6272" t="s">
        <v>864</v>
      </c>
      <c r="E6272" t="s">
        <v>320</v>
      </c>
      <c r="F6272" t="s">
        <v>861</v>
      </c>
      <c r="L6272" t="s">
        <v>30</v>
      </c>
      <c r="M6272">
        <f>'Venteo_ Blowdown_planta'!AO63</f>
        <v>0</v>
      </c>
      <c r="N6272">
        <f>IFERROR(IF(L6272="CO2",M6272,IF(L6272="CH4",M6272*Hoja1!$C$19,BASEDEDATOS!M6272*Hoja1!$C$20)),0)</f>
        <v>0</v>
      </c>
    </row>
    <row r="6273" spans="2:14" x14ac:dyDescent="0.75">
      <c r="B6273" t="s">
        <v>863</v>
      </c>
      <c r="C6273" t="str">
        <f>Hoja1!$C$31</f>
        <v>CRUDO</v>
      </c>
      <c r="D6273" t="s">
        <v>864</v>
      </c>
      <c r="E6273" t="s">
        <v>320</v>
      </c>
      <c r="F6273" t="s">
        <v>861</v>
      </c>
      <c r="L6273" t="s">
        <v>30</v>
      </c>
      <c r="M6273">
        <f>'Venteo_ Blowdown_planta'!AO64</f>
        <v>0</v>
      </c>
      <c r="N6273">
        <f>IFERROR(IF(L6273="CO2",M6273,IF(L6273="CH4",M6273*Hoja1!$C$19,BASEDEDATOS!M6273*Hoja1!$C$20)),0)</f>
        <v>0</v>
      </c>
    </row>
    <row r="6274" spans="2:14" x14ac:dyDescent="0.75">
      <c r="B6274" t="s">
        <v>863</v>
      </c>
      <c r="C6274" t="str">
        <f>Hoja1!$C$31</f>
        <v>CRUDO</v>
      </c>
      <c r="D6274" t="s">
        <v>864</v>
      </c>
      <c r="E6274" t="s">
        <v>320</v>
      </c>
      <c r="F6274" t="s">
        <v>861</v>
      </c>
      <c r="L6274" t="s">
        <v>30</v>
      </c>
      <c r="M6274">
        <f>'Venteo_ Blowdown_planta'!AO65</f>
        <v>0</v>
      </c>
      <c r="N6274">
        <f>IFERROR(IF(L6274="CO2",M6274,IF(L6274="CH4",M6274*Hoja1!$C$19,BASEDEDATOS!M6274*Hoja1!$C$20)),0)</f>
        <v>0</v>
      </c>
    </row>
    <row r="6275" spans="2:14" x14ac:dyDescent="0.75">
      <c r="B6275" t="s">
        <v>863</v>
      </c>
      <c r="C6275" t="str">
        <f>Hoja1!$C$31</f>
        <v>CRUDO</v>
      </c>
      <c r="D6275" t="s">
        <v>864</v>
      </c>
      <c r="E6275" t="s">
        <v>320</v>
      </c>
      <c r="F6275" t="s">
        <v>861</v>
      </c>
      <c r="L6275" t="s">
        <v>30</v>
      </c>
      <c r="M6275">
        <f>'Venteo_ Blowdown_planta'!AO66</f>
        <v>0</v>
      </c>
      <c r="N6275">
        <f>IFERROR(IF(L6275="CO2",M6275,IF(L6275="CH4",M6275*Hoja1!$C$19,BASEDEDATOS!M6275*Hoja1!$C$20)),0)</f>
        <v>0</v>
      </c>
    </row>
    <row r="6276" spans="2:14" x14ac:dyDescent="0.75">
      <c r="B6276" t="s">
        <v>863</v>
      </c>
      <c r="C6276" t="str">
        <f>Hoja1!$C$31</f>
        <v>CRUDO</v>
      </c>
      <c r="D6276" t="s">
        <v>864</v>
      </c>
      <c r="E6276" t="s">
        <v>320</v>
      </c>
      <c r="F6276" t="s">
        <v>861</v>
      </c>
      <c r="L6276" t="s">
        <v>30</v>
      </c>
      <c r="M6276">
        <f>'Venteo_ Blowdown_planta'!AO67</f>
        <v>0</v>
      </c>
      <c r="N6276">
        <f>IFERROR(IF(L6276="CO2",M6276,IF(L6276="CH4",M6276*Hoja1!$C$19,BASEDEDATOS!M6276*Hoja1!$C$20)),0)</f>
        <v>0</v>
      </c>
    </row>
    <row r="6277" spans="2:14" x14ac:dyDescent="0.75">
      <c r="B6277" t="s">
        <v>863</v>
      </c>
      <c r="C6277" t="str">
        <f>Hoja1!$C$31</f>
        <v>CRUDO</v>
      </c>
      <c r="D6277" t="s">
        <v>864</v>
      </c>
      <c r="E6277" t="s">
        <v>320</v>
      </c>
      <c r="F6277" t="s">
        <v>861</v>
      </c>
      <c r="L6277" t="s">
        <v>30</v>
      </c>
      <c r="M6277">
        <f>'Venteo_ Blowdown_planta'!AO68</f>
        <v>0</v>
      </c>
      <c r="N6277">
        <f>IFERROR(IF(L6277="CO2",M6277,IF(L6277="CH4",M6277*Hoja1!$C$19,BASEDEDATOS!M6277*Hoja1!$C$20)),0)</f>
        <v>0</v>
      </c>
    </row>
    <row r="6278" spans="2:14" x14ac:dyDescent="0.75">
      <c r="B6278" t="s">
        <v>863</v>
      </c>
      <c r="C6278" t="str">
        <f>Hoja1!$C$31</f>
        <v>CRUDO</v>
      </c>
      <c r="D6278" t="s">
        <v>864</v>
      </c>
      <c r="E6278" t="s">
        <v>320</v>
      </c>
      <c r="F6278" t="s">
        <v>861</v>
      </c>
      <c r="L6278" t="s">
        <v>30</v>
      </c>
      <c r="M6278">
        <f>'Venteo_ Blowdown_planta'!AO69</f>
        <v>0</v>
      </c>
      <c r="N6278">
        <f>IFERROR(IF(L6278="CO2",M6278,IF(L6278="CH4",M6278*Hoja1!$C$19,BASEDEDATOS!M6278*Hoja1!$C$20)),0)</f>
        <v>0</v>
      </c>
    </row>
    <row r="6279" spans="2:14" x14ac:dyDescent="0.75">
      <c r="B6279" t="s">
        <v>863</v>
      </c>
      <c r="C6279" t="str">
        <f>Hoja1!$C$31</f>
        <v>CRUDO</v>
      </c>
      <c r="D6279" t="s">
        <v>864</v>
      </c>
      <c r="E6279" t="s">
        <v>320</v>
      </c>
      <c r="F6279" t="s">
        <v>861</v>
      </c>
      <c r="L6279" t="s">
        <v>30</v>
      </c>
      <c r="M6279">
        <f>'Venteo_ Blowdown_planta'!AO70</f>
        <v>0</v>
      </c>
      <c r="N6279">
        <f>IFERROR(IF(L6279="CO2",M6279,IF(L6279="CH4",M6279*Hoja1!$C$19,BASEDEDATOS!M6279*Hoja1!$C$20)),0)</f>
        <v>0</v>
      </c>
    </row>
    <row r="6280" spans="2:14" x14ac:dyDescent="0.75">
      <c r="B6280" t="s">
        <v>863</v>
      </c>
      <c r="C6280" t="str">
        <f>Hoja1!$C$31</f>
        <v>CRUDO</v>
      </c>
      <c r="D6280" t="s">
        <v>864</v>
      </c>
      <c r="E6280" t="s">
        <v>320</v>
      </c>
      <c r="F6280" t="s">
        <v>861</v>
      </c>
      <c r="L6280" t="s">
        <v>30</v>
      </c>
      <c r="M6280">
        <f>'Venteo_ Blowdown_planta'!AO71</f>
        <v>0</v>
      </c>
      <c r="N6280">
        <f>IFERROR(IF(L6280="CO2",M6280,IF(L6280="CH4",M6280*Hoja1!$C$19,BASEDEDATOS!M6280*Hoja1!$C$20)),0)</f>
        <v>0</v>
      </c>
    </row>
    <row r="6281" spans="2:14" x14ac:dyDescent="0.75">
      <c r="B6281" t="s">
        <v>863</v>
      </c>
      <c r="C6281" t="str">
        <f>Hoja1!$C$31</f>
        <v>CRUDO</v>
      </c>
      <c r="D6281" t="s">
        <v>864</v>
      </c>
      <c r="E6281" t="s">
        <v>320</v>
      </c>
      <c r="F6281" t="s">
        <v>861</v>
      </c>
      <c r="L6281" t="s">
        <v>30</v>
      </c>
      <c r="M6281">
        <f>'Venteo_ Blowdown_planta'!AO72</f>
        <v>0</v>
      </c>
      <c r="N6281">
        <f>IFERROR(IF(L6281="CO2",M6281,IF(L6281="CH4",M6281*Hoja1!$C$19,BASEDEDATOS!M6281*Hoja1!$C$20)),0)</f>
        <v>0</v>
      </c>
    </row>
    <row r="6282" spans="2:14" x14ac:dyDescent="0.75">
      <c r="B6282" t="s">
        <v>863</v>
      </c>
      <c r="C6282" t="str">
        <f>Hoja1!$C$31</f>
        <v>CRUDO</v>
      </c>
      <c r="D6282" t="s">
        <v>864</v>
      </c>
      <c r="E6282" t="s">
        <v>320</v>
      </c>
      <c r="F6282" t="s">
        <v>861</v>
      </c>
      <c r="L6282" t="s">
        <v>30</v>
      </c>
      <c r="M6282">
        <f>'Venteo_ Blowdown_planta'!AO73</f>
        <v>0</v>
      </c>
      <c r="N6282">
        <f>IFERROR(IF(L6282="CO2",M6282,IF(L6282="CH4",M6282*Hoja1!$C$19,BASEDEDATOS!M6282*Hoja1!$C$20)),0)</f>
        <v>0</v>
      </c>
    </row>
    <row r="6283" spans="2:14" x14ac:dyDescent="0.75">
      <c r="B6283" t="s">
        <v>863</v>
      </c>
      <c r="C6283" t="str">
        <f>Hoja1!$C$31</f>
        <v>CRUDO</v>
      </c>
      <c r="D6283" t="s">
        <v>864</v>
      </c>
      <c r="E6283" t="s">
        <v>320</v>
      </c>
      <c r="F6283" t="s">
        <v>861</v>
      </c>
      <c r="L6283" t="s">
        <v>30</v>
      </c>
      <c r="M6283">
        <f>'Venteo_ Blowdown_planta'!AO74</f>
        <v>0</v>
      </c>
      <c r="N6283">
        <f>IFERROR(IF(L6283="CO2",M6283,IF(L6283="CH4",M6283*Hoja1!$C$19,BASEDEDATOS!M6283*Hoja1!$C$20)),0)</f>
        <v>0</v>
      </c>
    </row>
    <row r="6284" spans="2:14" x14ac:dyDescent="0.75">
      <c r="B6284" t="s">
        <v>863</v>
      </c>
      <c r="C6284" t="str">
        <f>Hoja1!$C$31</f>
        <v>CRUDO</v>
      </c>
      <c r="D6284" t="s">
        <v>864</v>
      </c>
      <c r="E6284" t="s">
        <v>320</v>
      </c>
      <c r="F6284" t="s">
        <v>861</v>
      </c>
      <c r="L6284" t="s">
        <v>30</v>
      </c>
      <c r="M6284">
        <f>'Venteo_ Blowdown_planta'!AO75</f>
        <v>0</v>
      </c>
      <c r="N6284">
        <f>IFERROR(IF(L6284="CO2",M6284,IF(L6284="CH4",M6284*Hoja1!$C$19,BASEDEDATOS!M6284*Hoja1!$C$20)),0)</f>
        <v>0</v>
      </c>
    </row>
    <row r="6285" spans="2:14" x14ac:dyDescent="0.75">
      <c r="B6285" t="s">
        <v>863</v>
      </c>
      <c r="C6285" t="str">
        <f>Hoja1!$C$31</f>
        <v>CRUDO</v>
      </c>
      <c r="D6285" t="s">
        <v>864</v>
      </c>
      <c r="E6285" t="s">
        <v>320</v>
      </c>
      <c r="F6285" t="s">
        <v>861</v>
      </c>
      <c r="L6285" t="s">
        <v>30</v>
      </c>
      <c r="M6285">
        <f>'Venteo_ Blowdown_planta'!AO76</f>
        <v>0</v>
      </c>
      <c r="N6285">
        <f>IFERROR(IF(L6285="CO2",M6285,IF(L6285="CH4",M6285*Hoja1!$C$19,BASEDEDATOS!M6285*Hoja1!$C$20)),0)</f>
        <v>0</v>
      </c>
    </row>
    <row r="6286" spans="2:14" x14ac:dyDescent="0.75">
      <c r="B6286" t="s">
        <v>863</v>
      </c>
      <c r="C6286" t="str">
        <f>Hoja1!$C$31</f>
        <v>CRUDO</v>
      </c>
      <c r="D6286" t="s">
        <v>864</v>
      </c>
      <c r="E6286" t="s">
        <v>320</v>
      </c>
      <c r="F6286" t="s">
        <v>861</v>
      </c>
      <c r="L6286" t="s">
        <v>30</v>
      </c>
      <c r="M6286">
        <f>'Venteo_ Blowdown_planta'!AO77</f>
        <v>0</v>
      </c>
      <c r="N6286">
        <f>IFERROR(IF(L6286="CO2",M6286,IF(L6286="CH4",M6286*Hoja1!$C$19,BASEDEDATOS!M6286*Hoja1!$C$20)),0)</f>
        <v>0</v>
      </c>
    </row>
    <row r="6287" spans="2:14" x14ac:dyDescent="0.75">
      <c r="B6287" t="s">
        <v>863</v>
      </c>
      <c r="C6287" t="str">
        <f>Hoja1!$C$31</f>
        <v>CRUDO</v>
      </c>
      <c r="D6287" t="s">
        <v>864</v>
      </c>
      <c r="E6287" t="s">
        <v>320</v>
      </c>
      <c r="F6287" t="s">
        <v>861</v>
      </c>
      <c r="L6287" t="s">
        <v>30</v>
      </c>
      <c r="M6287">
        <f>'Venteo_ Blowdown_planta'!AO78</f>
        <v>0</v>
      </c>
      <c r="N6287">
        <f>IFERROR(IF(L6287="CO2",M6287,IF(L6287="CH4",M6287*Hoja1!$C$19,BASEDEDATOS!M6287*Hoja1!$C$20)),0)</f>
        <v>0</v>
      </c>
    </row>
    <row r="6288" spans="2:14" x14ac:dyDescent="0.75">
      <c r="B6288" t="s">
        <v>863</v>
      </c>
      <c r="C6288" t="str">
        <f>Hoja1!$C$31</f>
        <v>CRUDO</v>
      </c>
      <c r="D6288" t="s">
        <v>864</v>
      </c>
      <c r="E6288" t="s">
        <v>320</v>
      </c>
      <c r="F6288" t="s">
        <v>861</v>
      </c>
      <c r="L6288" t="s">
        <v>30</v>
      </c>
      <c r="M6288">
        <f>'Venteo_ Blowdown_planta'!AO79</f>
        <v>0</v>
      </c>
      <c r="N6288">
        <f>IFERROR(IF(L6288="CO2",M6288,IF(L6288="CH4",M6288*Hoja1!$C$19,BASEDEDATOS!M6288*Hoja1!$C$20)),0)</f>
        <v>0</v>
      </c>
    </row>
    <row r="6289" spans="2:14" x14ac:dyDescent="0.75">
      <c r="B6289" t="s">
        <v>863</v>
      </c>
      <c r="C6289" t="str">
        <f>Hoja1!$C$31</f>
        <v>CRUDO</v>
      </c>
      <c r="D6289" t="s">
        <v>864</v>
      </c>
      <c r="E6289" t="s">
        <v>320</v>
      </c>
      <c r="F6289" t="s">
        <v>861</v>
      </c>
      <c r="L6289" t="s">
        <v>30</v>
      </c>
      <c r="M6289">
        <f>'Venteo_ Blowdown_planta'!AO80</f>
        <v>0</v>
      </c>
      <c r="N6289">
        <f>IFERROR(IF(L6289="CO2",M6289,IF(L6289="CH4",M6289*Hoja1!$C$19,BASEDEDATOS!M6289*Hoja1!$C$20)),0)</f>
        <v>0</v>
      </c>
    </row>
    <row r="6290" spans="2:14" x14ac:dyDescent="0.75">
      <c r="B6290" t="s">
        <v>863</v>
      </c>
      <c r="C6290" t="str">
        <f>Hoja1!$C$31</f>
        <v>CRUDO</v>
      </c>
      <c r="D6290" t="s">
        <v>864</v>
      </c>
      <c r="E6290" t="s">
        <v>320</v>
      </c>
      <c r="F6290" t="s">
        <v>861</v>
      </c>
      <c r="L6290" t="s">
        <v>30</v>
      </c>
      <c r="M6290">
        <f>'Venteo_ Blowdown_planta'!AO81</f>
        <v>0</v>
      </c>
      <c r="N6290">
        <f>IFERROR(IF(L6290="CO2",M6290,IF(L6290="CH4",M6290*Hoja1!$C$19,BASEDEDATOS!M6290*Hoja1!$C$20)),0)</f>
        <v>0</v>
      </c>
    </row>
    <row r="6291" spans="2:14" x14ac:dyDescent="0.75">
      <c r="B6291" t="s">
        <v>863</v>
      </c>
      <c r="C6291" t="str">
        <f>Hoja1!$C$31</f>
        <v>CRUDO</v>
      </c>
      <c r="D6291" t="s">
        <v>864</v>
      </c>
      <c r="E6291" t="s">
        <v>320</v>
      </c>
      <c r="F6291" t="s">
        <v>861</v>
      </c>
      <c r="L6291" t="s">
        <v>30</v>
      </c>
      <c r="M6291">
        <f>'Venteo_ Blowdown_planta'!AO82</f>
        <v>0</v>
      </c>
      <c r="N6291">
        <f>IFERROR(IF(L6291="CO2",M6291,IF(L6291="CH4",M6291*Hoja1!$C$19,BASEDEDATOS!M6291*Hoja1!$C$20)),0)</f>
        <v>0</v>
      </c>
    </row>
    <row r="6292" spans="2:14" x14ac:dyDescent="0.75">
      <c r="B6292" t="s">
        <v>863</v>
      </c>
      <c r="C6292" t="str">
        <f>Hoja1!$C$31</f>
        <v>CRUDO</v>
      </c>
      <c r="D6292" t="s">
        <v>864</v>
      </c>
      <c r="E6292" t="s">
        <v>320</v>
      </c>
      <c r="F6292" t="s">
        <v>861</v>
      </c>
      <c r="L6292" t="s">
        <v>30</v>
      </c>
      <c r="M6292">
        <f>'Venteo_ Blowdown_planta'!AO83</f>
        <v>0</v>
      </c>
      <c r="N6292">
        <f>IFERROR(IF(L6292="CO2",M6292,IF(L6292="CH4",M6292*Hoja1!$C$19,BASEDEDATOS!M6292*Hoja1!$C$20)),0)</f>
        <v>0</v>
      </c>
    </row>
    <row r="6293" spans="2:14" x14ac:dyDescent="0.75">
      <c r="B6293" t="s">
        <v>863</v>
      </c>
      <c r="C6293" t="str">
        <f>Hoja1!$C$31</f>
        <v>CRUDO</v>
      </c>
      <c r="D6293" t="s">
        <v>864</v>
      </c>
      <c r="E6293" t="s">
        <v>320</v>
      </c>
      <c r="F6293" t="s">
        <v>861</v>
      </c>
      <c r="L6293" t="s">
        <v>30</v>
      </c>
      <c r="M6293">
        <f>'Venteo_ Blowdown_planta'!AO84</f>
        <v>0</v>
      </c>
      <c r="N6293">
        <f>IFERROR(IF(L6293="CO2",M6293,IF(L6293="CH4",M6293*Hoja1!$C$19,BASEDEDATOS!M6293*Hoja1!$C$20)),0)</f>
        <v>0</v>
      </c>
    </row>
    <row r="6294" spans="2:14" x14ac:dyDescent="0.75">
      <c r="B6294" t="s">
        <v>863</v>
      </c>
      <c r="C6294" t="str">
        <f>Hoja1!$C$31</f>
        <v>CRUDO</v>
      </c>
      <c r="D6294" t="s">
        <v>864</v>
      </c>
      <c r="E6294" t="s">
        <v>320</v>
      </c>
      <c r="F6294" t="s">
        <v>861</v>
      </c>
      <c r="L6294" t="s">
        <v>30</v>
      </c>
      <c r="M6294">
        <f>'Venteo_ Blowdown_planta'!AO85</f>
        <v>0</v>
      </c>
      <c r="N6294">
        <f>IFERROR(IF(L6294="CO2",M6294,IF(L6294="CH4",M6294*Hoja1!$C$19,BASEDEDATOS!M6294*Hoja1!$C$20)),0)</f>
        <v>0</v>
      </c>
    </row>
    <row r="6295" spans="2:14" x14ac:dyDescent="0.75">
      <c r="B6295" t="s">
        <v>863</v>
      </c>
      <c r="C6295" t="str">
        <f>Hoja1!$C$31</f>
        <v>CRUDO</v>
      </c>
      <c r="D6295" t="s">
        <v>864</v>
      </c>
      <c r="E6295" t="s">
        <v>320</v>
      </c>
      <c r="F6295" t="s">
        <v>861</v>
      </c>
      <c r="L6295" t="s">
        <v>30</v>
      </c>
      <c r="M6295">
        <f>'Venteo_ Blowdown_planta'!AO86</f>
        <v>0</v>
      </c>
      <c r="N6295">
        <f>IFERROR(IF(L6295="CO2",M6295,IF(L6295="CH4",M6295*Hoja1!$C$19,BASEDEDATOS!M6295*Hoja1!$C$20)),0)</f>
        <v>0</v>
      </c>
    </row>
    <row r="6296" spans="2:14" x14ac:dyDescent="0.75">
      <c r="B6296" t="s">
        <v>863</v>
      </c>
      <c r="C6296" t="str">
        <f>Hoja1!$C$31</f>
        <v>CRUDO</v>
      </c>
      <c r="D6296" t="s">
        <v>864</v>
      </c>
      <c r="E6296" t="s">
        <v>320</v>
      </c>
      <c r="F6296" t="s">
        <v>861</v>
      </c>
      <c r="L6296" t="s">
        <v>30</v>
      </c>
      <c r="M6296">
        <f>'Venteo_ Blowdown_planta'!AO87</f>
        <v>0</v>
      </c>
      <c r="N6296">
        <f>IFERROR(IF(L6296="CO2",M6296,IF(L6296="CH4",M6296*Hoja1!$C$19,BASEDEDATOS!M6296*Hoja1!$C$20)),0)</f>
        <v>0</v>
      </c>
    </row>
    <row r="6297" spans="2:14" x14ac:dyDescent="0.75">
      <c r="B6297" t="s">
        <v>863</v>
      </c>
      <c r="C6297" t="str">
        <f>Hoja1!$C$31</f>
        <v>CRUDO</v>
      </c>
      <c r="D6297" t="s">
        <v>864</v>
      </c>
      <c r="E6297" t="s">
        <v>320</v>
      </c>
      <c r="F6297" t="s">
        <v>861</v>
      </c>
      <c r="L6297" t="s">
        <v>30</v>
      </c>
      <c r="M6297">
        <f>'Venteo_ Blowdown_planta'!AO88</f>
        <v>0</v>
      </c>
      <c r="N6297">
        <f>IFERROR(IF(L6297="CO2",M6297,IF(L6297="CH4",M6297*Hoja1!$C$19,BASEDEDATOS!M6297*Hoja1!$C$20)),0)</f>
        <v>0</v>
      </c>
    </row>
    <row r="6298" spans="2:14" x14ac:dyDescent="0.75">
      <c r="B6298" t="s">
        <v>863</v>
      </c>
      <c r="C6298" t="str">
        <f>Hoja1!$C$31</f>
        <v>CRUDO</v>
      </c>
      <c r="D6298" t="s">
        <v>864</v>
      </c>
      <c r="E6298" t="s">
        <v>320</v>
      </c>
      <c r="F6298" t="s">
        <v>861</v>
      </c>
      <c r="L6298" t="s">
        <v>30</v>
      </c>
      <c r="M6298">
        <f>'Venteo_ Blowdown_planta'!AO89</f>
        <v>0</v>
      </c>
      <c r="N6298">
        <f>IFERROR(IF(L6298="CO2",M6298,IF(L6298="CH4",M6298*Hoja1!$C$19,BASEDEDATOS!M6298*Hoja1!$C$20)),0)</f>
        <v>0</v>
      </c>
    </row>
    <row r="6299" spans="2:14" x14ac:dyDescent="0.75">
      <c r="B6299" t="s">
        <v>863</v>
      </c>
      <c r="C6299" t="str">
        <f>Hoja1!$C$31</f>
        <v>CRUDO</v>
      </c>
      <c r="D6299" t="s">
        <v>864</v>
      </c>
      <c r="E6299" t="s">
        <v>320</v>
      </c>
      <c r="F6299" t="s">
        <v>861</v>
      </c>
      <c r="L6299" t="s">
        <v>30</v>
      </c>
      <c r="M6299">
        <f>'Venteo_ Blowdown_planta'!AO90</f>
        <v>0</v>
      </c>
      <c r="N6299">
        <f>IFERROR(IF(L6299="CO2",M6299,IF(L6299="CH4",M6299*Hoja1!$C$19,BASEDEDATOS!M6299*Hoja1!$C$20)),0)</f>
        <v>0</v>
      </c>
    </row>
    <row r="6300" spans="2:14" x14ac:dyDescent="0.75">
      <c r="B6300" t="s">
        <v>863</v>
      </c>
      <c r="C6300" t="str">
        <f>Hoja1!$C$31</f>
        <v>CRUDO</v>
      </c>
      <c r="D6300" t="s">
        <v>864</v>
      </c>
      <c r="E6300" t="s">
        <v>320</v>
      </c>
      <c r="F6300" t="s">
        <v>861</v>
      </c>
      <c r="L6300" t="s">
        <v>30</v>
      </c>
      <c r="M6300">
        <f>'Venteo_ Blowdown_planta'!AO91</f>
        <v>0</v>
      </c>
      <c r="N6300">
        <f>IFERROR(IF(L6300="CO2",M6300,IF(L6300="CH4",M6300*Hoja1!$C$19,BASEDEDATOS!M6300*Hoja1!$C$20)),0)</f>
        <v>0</v>
      </c>
    </row>
    <row r="6301" spans="2:14" x14ac:dyDescent="0.75">
      <c r="B6301" t="s">
        <v>863</v>
      </c>
      <c r="C6301" t="str">
        <f>Hoja1!$C$31</f>
        <v>CRUDO</v>
      </c>
      <c r="D6301" t="s">
        <v>864</v>
      </c>
      <c r="E6301" t="s">
        <v>320</v>
      </c>
      <c r="F6301" t="s">
        <v>861</v>
      </c>
      <c r="L6301" t="s">
        <v>30</v>
      </c>
      <c r="M6301">
        <f>'Venteo_ Blowdown_planta'!AO92</f>
        <v>0</v>
      </c>
      <c r="N6301">
        <f>IFERROR(IF(L6301="CO2",M6301,IF(L6301="CH4",M6301*Hoja1!$C$19,BASEDEDATOS!M6301*Hoja1!$C$20)),0)</f>
        <v>0</v>
      </c>
    </row>
    <row r="6302" spans="2:14" x14ac:dyDescent="0.75">
      <c r="B6302" t="s">
        <v>863</v>
      </c>
      <c r="C6302" t="str">
        <f>Hoja1!$C$31</f>
        <v>CRUDO</v>
      </c>
      <c r="D6302" t="s">
        <v>864</v>
      </c>
      <c r="E6302" t="s">
        <v>320</v>
      </c>
      <c r="F6302" t="s">
        <v>861</v>
      </c>
      <c r="L6302" t="s">
        <v>30</v>
      </c>
      <c r="M6302">
        <f>'Venteo_ Blowdown_planta'!AO93</f>
        <v>0</v>
      </c>
      <c r="N6302">
        <f>IFERROR(IF(L6302="CO2",M6302,IF(L6302="CH4",M6302*Hoja1!$C$19,BASEDEDATOS!M6302*Hoja1!$C$20)),0)</f>
        <v>0</v>
      </c>
    </row>
    <row r="6303" spans="2:14" x14ac:dyDescent="0.75">
      <c r="B6303" t="s">
        <v>863</v>
      </c>
      <c r="C6303" t="str">
        <f>Hoja1!$C$31</f>
        <v>CRUDO</v>
      </c>
      <c r="D6303" t="s">
        <v>864</v>
      </c>
      <c r="E6303" t="s">
        <v>320</v>
      </c>
      <c r="F6303" t="s">
        <v>861</v>
      </c>
      <c r="L6303" t="s">
        <v>30</v>
      </c>
      <c r="M6303">
        <f>'Venteo_ Blowdown_planta'!AO94</f>
        <v>0</v>
      </c>
      <c r="N6303">
        <f>IFERROR(IF(L6303="CO2",M6303,IF(L6303="CH4",M6303*Hoja1!$C$19,BASEDEDATOS!M6303*Hoja1!$C$20)),0)</f>
        <v>0</v>
      </c>
    </row>
    <row r="6304" spans="2:14" x14ac:dyDescent="0.75">
      <c r="B6304" t="s">
        <v>863</v>
      </c>
      <c r="C6304" t="str">
        <f>Hoja1!$C$31</f>
        <v>CRUDO</v>
      </c>
      <c r="D6304" t="s">
        <v>864</v>
      </c>
      <c r="E6304" t="s">
        <v>320</v>
      </c>
      <c r="F6304" t="s">
        <v>861</v>
      </c>
      <c r="L6304" t="s">
        <v>30</v>
      </c>
      <c r="M6304">
        <f>'Venteo_ Blowdown_planta'!AO95</f>
        <v>0</v>
      </c>
      <c r="N6304">
        <f>IFERROR(IF(L6304="CO2",M6304,IF(L6304="CH4",M6304*Hoja1!$C$19,BASEDEDATOS!M6304*Hoja1!$C$20)),0)</f>
        <v>0</v>
      </c>
    </row>
    <row r="6305" spans="2:14" x14ac:dyDescent="0.75">
      <c r="B6305" t="s">
        <v>863</v>
      </c>
      <c r="C6305" t="str">
        <f>Hoja1!$C$31</f>
        <v>CRUDO</v>
      </c>
      <c r="D6305" t="s">
        <v>864</v>
      </c>
      <c r="E6305" t="s">
        <v>320</v>
      </c>
      <c r="F6305" t="s">
        <v>861</v>
      </c>
      <c r="L6305" t="s">
        <v>30</v>
      </c>
      <c r="M6305">
        <f>'Venteo_ Blowdown_planta'!AO96</f>
        <v>0</v>
      </c>
      <c r="N6305">
        <f>IFERROR(IF(L6305="CO2",M6305,IF(L6305="CH4",M6305*Hoja1!$C$19,BASEDEDATOS!M6305*Hoja1!$C$20)),0)</f>
        <v>0</v>
      </c>
    </row>
    <row r="6306" spans="2:14" x14ac:dyDescent="0.75">
      <c r="B6306" t="s">
        <v>863</v>
      </c>
      <c r="C6306" t="str">
        <f>Hoja1!$C$31</f>
        <v>CRUDO</v>
      </c>
      <c r="D6306" t="s">
        <v>864</v>
      </c>
      <c r="E6306" t="s">
        <v>320</v>
      </c>
      <c r="F6306" t="s">
        <v>861</v>
      </c>
      <c r="L6306" t="s">
        <v>30</v>
      </c>
      <c r="M6306">
        <f>'Venteo_ Blowdown_planta'!AO97</f>
        <v>0</v>
      </c>
      <c r="N6306">
        <f>IFERROR(IF(L6306="CO2",M6306,IF(L6306="CH4",M6306*Hoja1!$C$19,BASEDEDATOS!M6306*Hoja1!$C$20)),0)</f>
        <v>0</v>
      </c>
    </row>
    <row r="6307" spans="2:14" x14ac:dyDescent="0.75">
      <c r="B6307" t="s">
        <v>863</v>
      </c>
      <c r="C6307" t="str">
        <f>Hoja1!$C$31</f>
        <v>CRUDO</v>
      </c>
      <c r="D6307" t="s">
        <v>864</v>
      </c>
      <c r="E6307" t="s">
        <v>320</v>
      </c>
      <c r="F6307" t="s">
        <v>861</v>
      </c>
      <c r="L6307" t="s">
        <v>30</v>
      </c>
      <c r="M6307">
        <f>'Venteo_ Blowdown_planta'!AO98</f>
        <v>0</v>
      </c>
      <c r="N6307">
        <f>IFERROR(IF(L6307="CO2",M6307,IF(L6307="CH4",M6307*Hoja1!$C$19,BASEDEDATOS!M6307*Hoja1!$C$20)),0)</f>
        <v>0</v>
      </c>
    </row>
    <row r="6308" spans="2:14" x14ac:dyDescent="0.75">
      <c r="B6308" t="s">
        <v>863</v>
      </c>
      <c r="C6308" t="str">
        <f>Hoja1!$C$31</f>
        <v>CRUDO</v>
      </c>
      <c r="D6308" t="s">
        <v>864</v>
      </c>
      <c r="E6308" t="s">
        <v>320</v>
      </c>
      <c r="F6308" t="s">
        <v>861</v>
      </c>
      <c r="L6308" t="s">
        <v>30</v>
      </c>
      <c r="M6308">
        <f>'Venteo_ Blowdown_planta'!AO99</f>
        <v>0</v>
      </c>
      <c r="N6308">
        <f>IFERROR(IF(L6308="CO2",M6308,IF(L6308="CH4",M6308*Hoja1!$C$19,BASEDEDATOS!M6308*Hoja1!$C$20)),0)</f>
        <v>0</v>
      </c>
    </row>
    <row r="6309" spans="2:14" x14ac:dyDescent="0.75">
      <c r="B6309" t="s">
        <v>863</v>
      </c>
      <c r="C6309" t="str">
        <f>Hoja1!$C$31</f>
        <v>CRUDO</v>
      </c>
      <c r="D6309" t="s">
        <v>864</v>
      </c>
      <c r="E6309" t="s">
        <v>320</v>
      </c>
      <c r="F6309" t="s">
        <v>861</v>
      </c>
      <c r="L6309" t="s">
        <v>30</v>
      </c>
      <c r="M6309">
        <f>'Venteo_ Blowdown_planta'!AO100</f>
        <v>0</v>
      </c>
      <c r="N6309">
        <f>IFERROR(IF(L6309="CO2",M6309,IF(L6309="CH4",M6309*Hoja1!$C$19,BASEDEDATOS!M6309*Hoja1!$C$20)),0)</f>
        <v>0</v>
      </c>
    </row>
    <row r="6310" spans="2:14" x14ac:dyDescent="0.75">
      <c r="B6310" t="s">
        <v>863</v>
      </c>
      <c r="C6310" t="str">
        <f>Hoja1!$C$31</f>
        <v>CRUDO</v>
      </c>
      <c r="D6310" t="s">
        <v>864</v>
      </c>
      <c r="E6310" t="s">
        <v>320</v>
      </c>
      <c r="F6310" t="s">
        <v>861</v>
      </c>
      <c r="L6310" t="s">
        <v>30</v>
      </c>
      <c r="M6310">
        <f>'Venteo_ Blowdown_planta'!AO101</f>
        <v>0</v>
      </c>
      <c r="N6310">
        <f>IFERROR(IF(L6310="CO2",M6310,IF(L6310="CH4",M6310*Hoja1!$C$19,BASEDEDATOS!M6310*Hoja1!$C$20)),0)</f>
        <v>0</v>
      </c>
    </row>
    <row r="6311" spans="2:14" x14ac:dyDescent="0.75">
      <c r="B6311" t="s">
        <v>863</v>
      </c>
      <c r="C6311" t="str">
        <f>Hoja1!$C$31</f>
        <v>CRUDO</v>
      </c>
      <c r="D6311" t="s">
        <v>864</v>
      </c>
      <c r="E6311" t="s">
        <v>320</v>
      </c>
      <c r="F6311" t="s">
        <v>861</v>
      </c>
      <c r="L6311" t="s">
        <v>30</v>
      </c>
      <c r="M6311">
        <f>'Venteo_ Blowdown_planta'!AO102</f>
        <v>0</v>
      </c>
      <c r="N6311">
        <f>IFERROR(IF(L6311="CO2",M6311,IF(L6311="CH4",M6311*Hoja1!$C$19,BASEDEDATOS!M6311*Hoja1!$C$20)),0)</f>
        <v>0</v>
      </c>
    </row>
    <row r="6312" spans="2:14" x14ac:dyDescent="0.75">
      <c r="B6312" t="s">
        <v>863</v>
      </c>
      <c r="C6312" t="str">
        <f>Hoja1!$C$31</f>
        <v>CRUDO</v>
      </c>
      <c r="D6312" t="s">
        <v>864</v>
      </c>
      <c r="E6312" t="s">
        <v>320</v>
      </c>
      <c r="F6312" t="s">
        <v>861</v>
      </c>
      <c r="L6312" t="s">
        <v>30</v>
      </c>
      <c r="M6312">
        <f>'Venteo_ Blowdown_planta'!AO103</f>
        <v>0</v>
      </c>
      <c r="N6312">
        <f>IFERROR(IF(L6312="CO2",M6312,IF(L6312="CH4",M6312*Hoja1!$C$19,BASEDEDATOS!M6312*Hoja1!$C$20)),0)</f>
        <v>0</v>
      </c>
    </row>
    <row r="6313" spans="2:14" x14ac:dyDescent="0.75">
      <c r="B6313" t="s">
        <v>863</v>
      </c>
      <c r="C6313" t="str">
        <f>Hoja1!$C$31</f>
        <v>CRUDO</v>
      </c>
      <c r="D6313" t="s">
        <v>864</v>
      </c>
      <c r="E6313" t="s">
        <v>320</v>
      </c>
      <c r="F6313" t="s">
        <v>861</v>
      </c>
      <c r="L6313" t="s">
        <v>30</v>
      </c>
      <c r="M6313">
        <f>'Venteo_ Blowdown_planta'!AO104</f>
        <v>0</v>
      </c>
      <c r="N6313">
        <f>IFERROR(IF(L6313="CO2",M6313,IF(L6313="CH4",M6313*Hoja1!$C$19,BASEDEDATOS!M6313*Hoja1!$C$20)),0)</f>
        <v>0</v>
      </c>
    </row>
    <row r="6314" spans="2:14" x14ac:dyDescent="0.75">
      <c r="B6314" t="s">
        <v>863</v>
      </c>
      <c r="C6314" t="str">
        <f>Hoja1!$C$31</f>
        <v>CRUDO</v>
      </c>
      <c r="D6314" t="s">
        <v>864</v>
      </c>
      <c r="E6314" t="s">
        <v>320</v>
      </c>
      <c r="F6314" t="s">
        <v>861</v>
      </c>
      <c r="L6314" t="s">
        <v>30</v>
      </c>
      <c r="M6314">
        <f>'Venteo_ Blowdown_planta'!AO105</f>
        <v>0</v>
      </c>
      <c r="N6314">
        <f>IFERROR(IF(L6314="CO2",M6314,IF(L6314="CH4",M6314*Hoja1!$C$19,BASEDEDATOS!M6314*Hoja1!$C$20)),0)</f>
        <v>0</v>
      </c>
    </row>
    <row r="6315" spans="2:14" x14ac:dyDescent="0.75">
      <c r="B6315" t="s">
        <v>863</v>
      </c>
      <c r="C6315" t="str">
        <f>Hoja1!$C$31</f>
        <v>CRUDO</v>
      </c>
      <c r="D6315" t="s">
        <v>864</v>
      </c>
      <c r="E6315" t="s">
        <v>320</v>
      </c>
      <c r="F6315" t="s">
        <v>861</v>
      </c>
      <c r="L6315" t="s">
        <v>30</v>
      </c>
      <c r="M6315">
        <f>'Venteo_ Blowdown_planta'!AO106</f>
        <v>0</v>
      </c>
      <c r="N6315">
        <f>IFERROR(IF(L6315="CO2",M6315,IF(L6315="CH4",M6315*Hoja1!$C$19,BASEDEDATOS!M6315*Hoja1!$C$20)),0)</f>
        <v>0</v>
      </c>
    </row>
    <row r="6316" spans="2:14" x14ac:dyDescent="0.75">
      <c r="B6316" t="s">
        <v>863</v>
      </c>
      <c r="C6316" t="str">
        <f>Hoja1!$C$31</f>
        <v>CRUDO</v>
      </c>
      <c r="D6316" t="s">
        <v>864</v>
      </c>
      <c r="E6316" t="s">
        <v>320</v>
      </c>
      <c r="F6316" t="s">
        <v>861</v>
      </c>
      <c r="L6316" t="s">
        <v>30</v>
      </c>
      <c r="M6316">
        <f>'Venteo_ Blowdown_planta'!AO107</f>
        <v>0</v>
      </c>
      <c r="N6316">
        <f>IFERROR(IF(L6316="CO2",M6316,IF(L6316="CH4",M6316*Hoja1!$C$19,BASEDEDATOS!M6316*Hoja1!$C$20)),0)</f>
        <v>0</v>
      </c>
    </row>
    <row r="6317" spans="2:14" x14ac:dyDescent="0.75">
      <c r="B6317" t="s">
        <v>863</v>
      </c>
      <c r="C6317" t="str">
        <f>Hoja1!$C$31</f>
        <v>CRUDO</v>
      </c>
      <c r="D6317" t="s">
        <v>864</v>
      </c>
      <c r="E6317" t="s">
        <v>320</v>
      </c>
      <c r="F6317" t="s">
        <v>861</v>
      </c>
      <c r="L6317" t="s">
        <v>30</v>
      </c>
      <c r="M6317">
        <f>'Venteo_ Blowdown_planta'!AO108</f>
        <v>0</v>
      </c>
      <c r="N6317">
        <f>IFERROR(IF(L6317="CO2",M6317,IF(L6317="CH4",M6317*Hoja1!$C$19,BASEDEDATOS!M6317*Hoja1!$C$20)),0)</f>
        <v>0</v>
      </c>
    </row>
    <row r="6318" spans="2:14" x14ac:dyDescent="0.75">
      <c r="B6318" t="s">
        <v>863</v>
      </c>
      <c r="C6318" t="str">
        <f>Hoja1!$C$31</f>
        <v>CRUDO</v>
      </c>
      <c r="D6318" t="s">
        <v>864</v>
      </c>
      <c r="E6318" t="s">
        <v>320</v>
      </c>
      <c r="F6318" t="s">
        <v>861</v>
      </c>
      <c r="L6318" t="s">
        <v>30</v>
      </c>
      <c r="M6318">
        <f>'Venteo_ Blowdown_planta'!AO109</f>
        <v>0</v>
      </c>
      <c r="N6318">
        <f>IFERROR(IF(L6318="CO2",M6318,IF(L6318="CH4",M6318*Hoja1!$C$19,BASEDEDATOS!M6318*Hoja1!$C$20)),0)</f>
        <v>0</v>
      </c>
    </row>
    <row r="6319" spans="2:14" x14ac:dyDescent="0.75">
      <c r="B6319" t="s">
        <v>863</v>
      </c>
      <c r="C6319" t="str">
        <f>Hoja1!$C$31</f>
        <v>CRUDO</v>
      </c>
      <c r="D6319" t="s">
        <v>864</v>
      </c>
      <c r="E6319" t="s">
        <v>320</v>
      </c>
      <c r="F6319" t="s">
        <v>861</v>
      </c>
      <c r="L6319" t="s">
        <v>30</v>
      </c>
      <c r="M6319">
        <f>'Venteo_ Blowdown_planta'!AO110</f>
        <v>0</v>
      </c>
      <c r="N6319">
        <f>IFERROR(IF(L6319="CO2",M6319,IF(L6319="CH4",M6319*Hoja1!$C$19,BASEDEDATOS!M6319*Hoja1!$C$20)),0)</f>
        <v>0</v>
      </c>
    </row>
    <row r="6320" spans="2:14" x14ac:dyDescent="0.75">
      <c r="B6320" t="s">
        <v>863</v>
      </c>
      <c r="C6320" t="str">
        <f>Hoja1!$C$31</f>
        <v>CRUDO</v>
      </c>
      <c r="D6320" t="s">
        <v>864</v>
      </c>
      <c r="E6320" t="s">
        <v>320</v>
      </c>
      <c r="F6320" t="s">
        <v>861</v>
      </c>
      <c r="L6320" t="s">
        <v>30</v>
      </c>
      <c r="M6320">
        <f>'Venteo_ Blowdown_planta'!AO111</f>
        <v>0</v>
      </c>
      <c r="N6320">
        <f>IFERROR(IF(L6320="CO2",M6320,IF(L6320="CH4",M6320*Hoja1!$C$19,BASEDEDATOS!M6320*Hoja1!$C$20)),0)</f>
        <v>0</v>
      </c>
    </row>
    <row r="6321" spans="2:14" x14ac:dyDescent="0.75">
      <c r="B6321" t="s">
        <v>863</v>
      </c>
      <c r="C6321" t="str">
        <f>Hoja1!$C$31</f>
        <v>CRUDO</v>
      </c>
      <c r="D6321" t="s">
        <v>864</v>
      </c>
      <c r="E6321" t="s">
        <v>320</v>
      </c>
      <c r="F6321" t="s">
        <v>861</v>
      </c>
      <c r="L6321" t="s">
        <v>30</v>
      </c>
      <c r="M6321">
        <f>'Venteo_ Blowdown_planta'!AO112</f>
        <v>0</v>
      </c>
      <c r="N6321">
        <f>IFERROR(IF(L6321="CO2",M6321,IF(L6321="CH4",M6321*Hoja1!$C$19,BASEDEDATOS!M6321*Hoja1!$C$20)),0)</f>
        <v>0</v>
      </c>
    </row>
    <row r="6322" spans="2:14" x14ac:dyDescent="0.75">
      <c r="B6322" t="s">
        <v>863</v>
      </c>
      <c r="C6322" t="str">
        <f>Hoja1!$C$31</f>
        <v>CRUDO</v>
      </c>
      <c r="D6322" t="s">
        <v>864</v>
      </c>
      <c r="E6322" t="s">
        <v>320</v>
      </c>
      <c r="F6322" t="s">
        <v>861</v>
      </c>
      <c r="L6322" t="s">
        <v>30</v>
      </c>
      <c r="M6322">
        <f>'Venteo_ Blowdown_planta'!AO113</f>
        <v>0</v>
      </c>
      <c r="N6322">
        <f>IFERROR(IF(L6322="CO2",M6322,IF(L6322="CH4",M6322*Hoja1!$C$19,BASEDEDATOS!M6322*Hoja1!$C$20)),0)</f>
        <v>0</v>
      </c>
    </row>
    <row r="6323" spans="2:14" x14ac:dyDescent="0.75">
      <c r="B6323" t="s">
        <v>863</v>
      </c>
      <c r="C6323" t="str">
        <f>Hoja1!$C$31</f>
        <v>CRUDO</v>
      </c>
      <c r="D6323" t="s">
        <v>864</v>
      </c>
      <c r="E6323" t="s">
        <v>320</v>
      </c>
      <c r="F6323" t="s">
        <v>861</v>
      </c>
      <c r="L6323" t="s">
        <v>30</v>
      </c>
      <c r="M6323">
        <f>'Venteo_ Blowdown_planta'!AO114</f>
        <v>0</v>
      </c>
      <c r="N6323">
        <f>IFERROR(IF(L6323="CO2",M6323,IF(L6323="CH4",M6323*Hoja1!$C$19,BASEDEDATOS!M6323*Hoja1!$C$20)),0)</f>
        <v>0</v>
      </c>
    </row>
    <row r="6324" spans="2:14" x14ac:dyDescent="0.75">
      <c r="B6324" t="s">
        <v>863</v>
      </c>
      <c r="C6324" t="str">
        <f>Hoja1!$C$31</f>
        <v>CRUDO</v>
      </c>
      <c r="D6324" t="s">
        <v>864</v>
      </c>
      <c r="E6324" t="s">
        <v>320</v>
      </c>
      <c r="F6324" t="s">
        <v>861</v>
      </c>
      <c r="L6324" t="s">
        <v>30</v>
      </c>
      <c r="M6324">
        <f>'Venteo_ Blowdown_planta'!AO115</f>
        <v>0</v>
      </c>
      <c r="N6324">
        <f>IFERROR(IF(L6324="CO2",M6324,IF(L6324="CH4",M6324*Hoja1!$C$19,BASEDEDATOS!M6324*Hoja1!$C$20)),0)</f>
        <v>0</v>
      </c>
    </row>
    <row r="6325" spans="2:14" x14ac:dyDescent="0.75">
      <c r="B6325" t="s">
        <v>863</v>
      </c>
      <c r="C6325" t="str">
        <f>Hoja1!$C$31</f>
        <v>CRUDO</v>
      </c>
      <c r="D6325" t="s">
        <v>864</v>
      </c>
      <c r="E6325" t="s">
        <v>320</v>
      </c>
      <c r="F6325" t="s">
        <v>861</v>
      </c>
      <c r="L6325" t="s">
        <v>30</v>
      </c>
      <c r="M6325">
        <f>'Venteo_ Blowdown_planta'!AO116</f>
        <v>0</v>
      </c>
      <c r="N6325">
        <f>IFERROR(IF(L6325="CO2",M6325,IF(L6325="CH4",M6325*Hoja1!$C$19,BASEDEDATOS!M6325*Hoja1!$C$20)),0)</f>
        <v>0</v>
      </c>
    </row>
    <row r="6326" spans="2:14" x14ac:dyDescent="0.75">
      <c r="B6326" t="s">
        <v>863</v>
      </c>
      <c r="C6326" t="str">
        <f>Hoja1!$C$31</f>
        <v>CRUDO</v>
      </c>
      <c r="D6326" t="s">
        <v>864</v>
      </c>
      <c r="E6326" t="s">
        <v>320</v>
      </c>
      <c r="F6326" t="s">
        <v>861</v>
      </c>
      <c r="L6326" t="s">
        <v>30</v>
      </c>
      <c r="M6326">
        <f>'Venteo_ Blowdown_planta'!AO117</f>
        <v>0</v>
      </c>
      <c r="N6326">
        <f>IFERROR(IF(L6326="CO2",M6326,IF(L6326="CH4",M6326*Hoja1!$C$19,BASEDEDATOS!M6326*Hoja1!$C$20)),0)</f>
        <v>0</v>
      </c>
    </row>
    <row r="6327" spans="2:14" x14ac:dyDescent="0.75">
      <c r="B6327" t="s">
        <v>863</v>
      </c>
      <c r="C6327" t="str">
        <f>Hoja1!$C$31</f>
        <v>CRUDO</v>
      </c>
      <c r="D6327" t="s">
        <v>864</v>
      </c>
      <c r="E6327" t="s">
        <v>320</v>
      </c>
      <c r="F6327" t="s">
        <v>861</v>
      </c>
      <c r="L6327" t="s">
        <v>30</v>
      </c>
      <c r="M6327">
        <f>'Venteo_ Blowdown_planta'!AO118</f>
        <v>0</v>
      </c>
      <c r="N6327">
        <f>IFERROR(IF(L6327="CO2",M6327,IF(L6327="CH4",M6327*Hoja1!$C$19,BASEDEDATOS!M6327*Hoja1!$C$20)),0)</f>
        <v>0</v>
      </c>
    </row>
    <row r="6328" spans="2:14" x14ac:dyDescent="0.75">
      <c r="B6328" t="s">
        <v>863</v>
      </c>
      <c r="C6328" t="str">
        <f>Hoja1!$C$31</f>
        <v>CRUDO</v>
      </c>
      <c r="D6328" t="s">
        <v>864</v>
      </c>
      <c r="E6328" t="s">
        <v>320</v>
      </c>
      <c r="F6328" t="s">
        <v>861</v>
      </c>
      <c r="L6328" t="s">
        <v>30</v>
      </c>
      <c r="M6328">
        <f>'Venteo_ Blowdown_planta'!AO119</f>
        <v>0</v>
      </c>
      <c r="N6328">
        <f>IFERROR(IF(L6328="CO2",M6328,IF(L6328="CH4",M6328*Hoja1!$C$19,BASEDEDATOS!M6328*Hoja1!$C$20)),0)</f>
        <v>0</v>
      </c>
    </row>
    <row r="6329" spans="2:14" x14ac:dyDescent="0.75">
      <c r="B6329" t="s">
        <v>863</v>
      </c>
      <c r="C6329" t="str">
        <f>Hoja1!$C$31</f>
        <v>CRUDO</v>
      </c>
      <c r="D6329" t="s">
        <v>864</v>
      </c>
      <c r="E6329" t="s">
        <v>320</v>
      </c>
      <c r="F6329" t="s">
        <v>861</v>
      </c>
      <c r="L6329" t="s">
        <v>30</v>
      </c>
      <c r="M6329">
        <f>'Venteo_ Blowdown_planta'!AO120</f>
        <v>0</v>
      </c>
      <c r="N6329">
        <f>IFERROR(IF(L6329="CO2",M6329,IF(L6329="CH4",M6329*Hoja1!$C$19,BASEDEDATOS!M6329*Hoja1!$C$20)),0)</f>
        <v>0</v>
      </c>
    </row>
    <row r="6330" spans="2:14" x14ac:dyDescent="0.75">
      <c r="B6330" t="s">
        <v>863</v>
      </c>
      <c r="C6330" t="str">
        <f>Hoja1!$C$31</f>
        <v>CRUDO</v>
      </c>
      <c r="D6330" t="s">
        <v>864</v>
      </c>
      <c r="E6330" t="s">
        <v>320</v>
      </c>
      <c r="F6330" t="s">
        <v>861</v>
      </c>
      <c r="L6330" t="s">
        <v>30</v>
      </c>
      <c r="M6330">
        <f>'Venteo_ Blowdown_planta'!AO121</f>
        <v>0</v>
      </c>
      <c r="N6330">
        <f>IFERROR(IF(L6330="CO2",M6330,IF(L6330="CH4",M6330*Hoja1!$C$19,BASEDEDATOS!M6330*Hoja1!$C$20)),0)</f>
        <v>0</v>
      </c>
    </row>
    <row r="6331" spans="2:14" x14ac:dyDescent="0.75">
      <c r="B6331" t="s">
        <v>863</v>
      </c>
      <c r="C6331" t="str">
        <f>Hoja1!$C$31</f>
        <v>CRUDO</v>
      </c>
      <c r="D6331" t="s">
        <v>864</v>
      </c>
      <c r="E6331" t="s">
        <v>320</v>
      </c>
      <c r="F6331" t="s">
        <v>861</v>
      </c>
      <c r="L6331" t="s">
        <v>30</v>
      </c>
      <c r="M6331">
        <f>'Venteo_ Blowdown_planta'!AO122</f>
        <v>0</v>
      </c>
      <c r="N6331">
        <f>IFERROR(IF(L6331="CO2",M6331,IF(L6331="CH4",M6331*Hoja1!$C$19,BASEDEDATOS!M6331*Hoja1!$C$20)),0)</f>
        <v>0</v>
      </c>
    </row>
    <row r="6332" spans="2:14" x14ac:dyDescent="0.75">
      <c r="B6332" t="s">
        <v>863</v>
      </c>
      <c r="C6332" t="str">
        <f>Hoja1!$C$31</f>
        <v>CRUDO</v>
      </c>
      <c r="D6332" t="s">
        <v>864</v>
      </c>
      <c r="E6332" t="s">
        <v>320</v>
      </c>
      <c r="F6332" t="s">
        <v>861</v>
      </c>
      <c r="L6332" t="s">
        <v>30</v>
      </c>
      <c r="M6332">
        <f>'Venteo_ Blowdown_planta'!AO123</f>
        <v>0</v>
      </c>
      <c r="N6332">
        <f>IFERROR(IF(L6332="CO2",M6332,IF(L6332="CH4",M6332*Hoja1!$C$19,BASEDEDATOS!M6332*Hoja1!$C$20)),0)</f>
        <v>0</v>
      </c>
    </row>
    <row r="6333" spans="2:14" x14ac:dyDescent="0.75">
      <c r="B6333" t="s">
        <v>863</v>
      </c>
      <c r="C6333" t="str">
        <f>Hoja1!$C$31</f>
        <v>CRUDO</v>
      </c>
      <c r="D6333" t="s">
        <v>864</v>
      </c>
      <c r="E6333" t="s">
        <v>320</v>
      </c>
      <c r="F6333" t="s">
        <v>861</v>
      </c>
      <c r="L6333" t="s">
        <v>30</v>
      </c>
      <c r="M6333">
        <f>'Venteo_ Blowdown_planta'!AO124</f>
        <v>0</v>
      </c>
      <c r="N6333">
        <f>IFERROR(IF(L6333="CO2",M6333,IF(L6333="CH4",M6333*Hoja1!$C$19,BASEDEDATOS!M6333*Hoja1!$C$20)),0)</f>
        <v>0</v>
      </c>
    </row>
    <row r="6334" spans="2:14" x14ac:dyDescent="0.75">
      <c r="B6334" t="s">
        <v>863</v>
      </c>
      <c r="C6334" t="str">
        <f>Hoja1!$C$31</f>
        <v>CRUDO</v>
      </c>
      <c r="D6334" t="s">
        <v>864</v>
      </c>
      <c r="E6334" t="s">
        <v>320</v>
      </c>
      <c r="F6334" t="s">
        <v>861</v>
      </c>
      <c r="L6334" t="s">
        <v>30</v>
      </c>
      <c r="M6334">
        <f>'Venteo_ Blowdown_planta'!AO125</f>
        <v>0</v>
      </c>
      <c r="N6334">
        <f>IFERROR(IF(L6334="CO2",M6334,IF(L6334="CH4",M6334*Hoja1!$C$19,BASEDEDATOS!M6334*Hoja1!$C$20)),0)</f>
        <v>0</v>
      </c>
    </row>
    <row r="6335" spans="2:14" x14ac:dyDescent="0.75">
      <c r="B6335" t="s">
        <v>863</v>
      </c>
      <c r="C6335" t="str">
        <f>Hoja1!$C$31</f>
        <v>CRUDO</v>
      </c>
      <c r="D6335" t="s">
        <v>864</v>
      </c>
      <c r="E6335" t="s">
        <v>320</v>
      </c>
      <c r="F6335" t="s">
        <v>861</v>
      </c>
      <c r="L6335" t="s">
        <v>30</v>
      </c>
      <c r="M6335">
        <f>'Venteo_ Blowdown_planta'!AO126</f>
        <v>0</v>
      </c>
      <c r="N6335">
        <f>IFERROR(IF(L6335="CO2",M6335,IF(L6335="CH4",M6335*Hoja1!$C$19,BASEDEDATOS!M6335*Hoja1!$C$20)),0)</f>
        <v>0</v>
      </c>
    </row>
    <row r="6336" spans="2:14" x14ac:dyDescent="0.75">
      <c r="B6336" t="s">
        <v>863</v>
      </c>
      <c r="C6336" t="str">
        <f>Hoja1!$C$31</f>
        <v>CRUDO</v>
      </c>
      <c r="D6336" t="s">
        <v>864</v>
      </c>
      <c r="E6336" t="s">
        <v>320</v>
      </c>
      <c r="F6336" t="s">
        <v>861</v>
      </c>
      <c r="L6336" t="s">
        <v>30</v>
      </c>
      <c r="M6336">
        <f>'Venteo_ Blowdown_planta'!AO127</f>
        <v>0</v>
      </c>
      <c r="N6336">
        <f>IFERROR(IF(L6336="CO2",M6336,IF(L6336="CH4",M6336*Hoja1!$C$19,BASEDEDATOS!M6336*Hoja1!$C$20)),0)</f>
        <v>0</v>
      </c>
    </row>
    <row r="6337" spans="2:14" x14ac:dyDescent="0.75">
      <c r="B6337" t="s">
        <v>863</v>
      </c>
      <c r="C6337" t="str">
        <f>Hoja1!$C$31</f>
        <v>CRUDO</v>
      </c>
      <c r="D6337" t="s">
        <v>864</v>
      </c>
      <c r="E6337" t="s">
        <v>320</v>
      </c>
      <c r="F6337" t="s">
        <v>861</v>
      </c>
      <c r="L6337" t="s">
        <v>30</v>
      </c>
      <c r="M6337">
        <f>'Venteo_ Blowdown_planta'!AO128</f>
        <v>0</v>
      </c>
      <c r="N6337">
        <f>IFERROR(IF(L6337="CO2",M6337,IF(L6337="CH4",M6337*Hoja1!$C$19,BASEDEDATOS!M6337*Hoja1!$C$20)),0)</f>
        <v>0</v>
      </c>
    </row>
    <row r="6338" spans="2:14" x14ac:dyDescent="0.75">
      <c r="B6338" t="s">
        <v>863</v>
      </c>
      <c r="C6338" t="str">
        <f>Hoja1!$C$31</f>
        <v>CRUDO</v>
      </c>
      <c r="D6338" t="s">
        <v>864</v>
      </c>
      <c r="E6338" t="s">
        <v>320</v>
      </c>
      <c r="F6338" t="s">
        <v>861</v>
      </c>
      <c r="L6338" t="s">
        <v>30</v>
      </c>
      <c r="M6338">
        <f>'Venteo_ Blowdown_planta'!AO129</f>
        <v>0</v>
      </c>
      <c r="N6338">
        <f>IFERROR(IF(L6338="CO2",M6338,IF(L6338="CH4",M6338*Hoja1!$C$19,BASEDEDATOS!M6338*Hoja1!$C$20)),0)</f>
        <v>0</v>
      </c>
    </row>
    <row r="6339" spans="2:14" x14ac:dyDescent="0.75">
      <c r="B6339" t="s">
        <v>863</v>
      </c>
      <c r="C6339" t="str">
        <f>Hoja1!$C$31</f>
        <v>CRUDO</v>
      </c>
      <c r="D6339" t="s">
        <v>864</v>
      </c>
      <c r="E6339" t="s">
        <v>320</v>
      </c>
      <c r="F6339" t="s">
        <v>861</v>
      </c>
      <c r="L6339" t="s">
        <v>30</v>
      </c>
      <c r="M6339">
        <f>'Venteo_ Blowdown_planta'!AO130</f>
        <v>0</v>
      </c>
      <c r="N6339">
        <f>IFERROR(IF(L6339="CO2",M6339,IF(L6339="CH4",M6339*Hoja1!$C$19,BASEDEDATOS!M6339*Hoja1!$C$20)),0)</f>
        <v>0</v>
      </c>
    </row>
    <row r="6340" spans="2:14" x14ac:dyDescent="0.75">
      <c r="B6340" t="s">
        <v>863</v>
      </c>
      <c r="C6340" t="str">
        <f>Hoja1!$C$31</f>
        <v>CRUDO</v>
      </c>
      <c r="D6340" t="s">
        <v>864</v>
      </c>
      <c r="E6340" t="s">
        <v>320</v>
      </c>
      <c r="F6340" t="s">
        <v>861</v>
      </c>
      <c r="L6340" t="s">
        <v>30</v>
      </c>
      <c r="M6340">
        <f>'Venteo_ Blowdown_planta'!AO131</f>
        <v>0</v>
      </c>
      <c r="N6340">
        <f>IFERROR(IF(L6340="CO2",M6340,IF(L6340="CH4",M6340*Hoja1!$C$19,BASEDEDATOS!M6340*Hoja1!$C$20)),0)</f>
        <v>0</v>
      </c>
    </row>
    <row r="6341" spans="2:14" x14ac:dyDescent="0.75">
      <c r="B6341" t="s">
        <v>863</v>
      </c>
      <c r="C6341" t="str">
        <f>Hoja1!$C$31</f>
        <v>CRUDO</v>
      </c>
      <c r="D6341" t="s">
        <v>864</v>
      </c>
      <c r="E6341" t="s">
        <v>320</v>
      </c>
      <c r="F6341" t="s">
        <v>861</v>
      </c>
      <c r="L6341" t="s">
        <v>31</v>
      </c>
      <c r="M6341">
        <f>'Venteo_ Blowdown_planta'!AN45</f>
        <v>1.7118897115483494E-5</v>
      </c>
      <c r="N6341">
        <f>IFERROR(IF(L6341="CO2",M6341,IF(L6341="CH4",M6341*Hoja1!$C$19,BASEDEDATOS!M6341*Hoja1!$C$20)),0)</f>
        <v>4.7932911923353783E-4</v>
      </c>
    </row>
    <row r="6342" spans="2:14" x14ac:dyDescent="0.75">
      <c r="B6342" t="s">
        <v>863</v>
      </c>
      <c r="C6342" t="str">
        <f>Hoja1!$C$31</f>
        <v>CRUDO</v>
      </c>
      <c r="D6342" t="s">
        <v>864</v>
      </c>
      <c r="E6342" t="s">
        <v>320</v>
      </c>
      <c r="F6342" t="s">
        <v>861</v>
      </c>
      <c r="L6342" t="s">
        <v>31</v>
      </c>
      <c r="M6342">
        <f>'Venteo_ Blowdown_planta'!AN46</f>
        <v>4.1085353077160381E-5</v>
      </c>
      <c r="N6342">
        <f>IFERROR(IF(L6342="CO2",M6342,IF(L6342="CH4",M6342*Hoja1!$C$19,BASEDEDATOS!M6342*Hoja1!$C$20)),0)</f>
        <v>1.1503898861604906E-3</v>
      </c>
    </row>
    <row r="6343" spans="2:14" x14ac:dyDescent="0.75">
      <c r="B6343" t="s">
        <v>863</v>
      </c>
      <c r="C6343" t="str">
        <f>Hoja1!$C$31</f>
        <v>CRUDO</v>
      </c>
      <c r="D6343" t="s">
        <v>864</v>
      </c>
      <c r="E6343" t="s">
        <v>320</v>
      </c>
      <c r="F6343" t="s">
        <v>861</v>
      </c>
      <c r="L6343" t="s">
        <v>31</v>
      </c>
      <c r="M6343">
        <f>'Venteo_ Blowdown_planta'!AN47</f>
        <v>6.8475588461933977E-5</v>
      </c>
      <c r="N6343">
        <f>IFERROR(IF(L6343="CO2",M6343,IF(L6343="CH4",M6343*Hoja1!$C$19,BASEDEDATOS!M6343*Hoja1!$C$20)),0)</f>
        <v>1.9173164769341513E-3</v>
      </c>
    </row>
    <row r="6344" spans="2:14" x14ac:dyDescent="0.75">
      <c r="B6344" t="s">
        <v>863</v>
      </c>
      <c r="C6344" t="str">
        <f>Hoja1!$C$31</f>
        <v>CRUDO</v>
      </c>
      <c r="D6344" t="s">
        <v>864</v>
      </c>
      <c r="E6344" t="s">
        <v>320</v>
      </c>
      <c r="F6344" t="s">
        <v>861</v>
      </c>
      <c r="L6344" t="s">
        <v>31</v>
      </c>
      <c r="M6344">
        <f>'Venteo_ Blowdown_planta'!AN48</f>
        <v>0</v>
      </c>
      <c r="N6344">
        <f>IFERROR(IF(L6344="CO2",M6344,IF(L6344="CH4",M6344*Hoja1!$C$19,BASEDEDATOS!M6344*Hoja1!$C$20)),0)</f>
        <v>0</v>
      </c>
    </row>
    <row r="6345" spans="2:14" x14ac:dyDescent="0.75">
      <c r="B6345" t="s">
        <v>863</v>
      </c>
      <c r="C6345" t="str">
        <f>Hoja1!$C$31</f>
        <v>CRUDO</v>
      </c>
      <c r="D6345" t="s">
        <v>864</v>
      </c>
      <c r="E6345" t="s">
        <v>320</v>
      </c>
      <c r="F6345" t="s">
        <v>861</v>
      </c>
      <c r="L6345" t="s">
        <v>31</v>
      </c>
      <c r="M6345">
        <f>'Venteo_ Blowdown_planta'!AN49</f>
        <v>0</v>
      </c>
      <c r="N6345">
        <f>IFERROR(IF(L6345="CO2",M6345,IF(L6345="CH4",M6345*Hoja1!$C$19,BASEDEDATOS!M6345*Hoja1!$C$20)),0)</f>
        <v>0</v>
      </c>
    </row>
    <row r="6346" spans="2:14" x14ac:dyDescent="0.75">
      <c r="B6346" t="s">
        <v>863</v>
      </c>
      <c r="C6346" t="str">
        <f>Hoja1!$C$31</f>
        <v>CRUDO</v>
      </c>
      <c r="D6346" t="s">
        <v>864</v>
      </c>
      <c r="E6346" t="s">
        <v>320</v>
      </c>
      <c r="F6346" t="s">
        <v>861</v>
      </c>
      <c r="L6346" t="s">
        <v>31</v>
      </c>
      <c r="M6346">
        <f>'Venteo_ Blowdown_planta'!AN50</f>
        <v>0</v>
      </c>
      <c r="N6346">
        <f>IFERROR(IF(L6346="CO2",M6346,IF(L6346="CH4",M6346*Hoja1!$C$19,BASEDEDATOS!M6346*Hoja1!$C$20)),0)</f>
        <v>0</v>
      </c>
    </row>
    <row r="6347" spans="2:14" x14ac:dyDescent="0.75">
      <c r="B6347" t="s">
        <v>863</v>
      </c>
      <c r="C6347" t="str">
        <f>Hoja1!$C$31</f>
        <v>CRUDO</v>
      </c>
      <c r="D6347" t="s">
        <v>864</v>
      </c>
      <c r="E6347" t="s">
        <v>320</v>
      </c>
      <c r="F6347" t="s">
        <v>861</v>
      </c>
      <c r="L6347" t="s">
        <v>31</v>
      </c>
      <c r="M6347">
        <f>'Venteo_ Blowdown_planta'!AN51</f>
        <v>0</v>
      </c>
      <c r="N6347">
        <f>IFERROR(IF(L6347="CO2",M6347,IF(L6347="CH4",M6347*Hoja1!$C$19,BASEDEDATOS!M6347*Hoja1!$C$20)),0)</f>
        <v>0</v>
      </c>
    </row>
    <row r="6348" spans="2:14" x14ac:dyDescent="0.75">
      <c r="B6348" t="s">
        <v>863</v>
      </c>
      <c r="C6348" t="str">
        <f>Hoja1!$C$31</f>
        <v>CRUDO</v>
      </c>
      <c r="D6348" t="s">
        <v>864</v>
      </c>
      <c r="E6348" t="s">
        <v>320</v>
      </c>
      <c r="F6348" t="s">
        <v>861</v>
      </c>
      <c r="L6348" t="s">
        <v>31</v>
      </c>
      <c r="M6348">
        <f>'Venteo_ Blowdown_planta'!AN52</f>
        <v>0</v>
      </c>
      <c r="N6348">
        <f>IFERROR(IF(L6348="CO2",M6348,IF(L6348="CH4",M6348*Hoja1!$C$19,BASEDEDATOS!M6348*Hoja1!$C$20)),0)</f>
        <v>0</v>
      </c>
    </row>
    <row r="6349" spans="2:14" x14ac:dyDescent="0.75">
      <c r="B6349" t="s">
        <v>863</v>
      </c>
      <c r="C6349" t="str">
        <f>Hoja1!$C$31</f>
        <v>CRUDO</v>
      </c>
      <c r="D6349" t="s">
        <v>864</v>
      </c>
      <c r="E6349" t="s">
        <v>320</v>
      </c>
      <c r="F6349" t="s">
        <v>861</v>
      </c>
      <c r="L6349" t="s">
        <v>31</v>
      </c>
      <c r="M6349">
        <f>'Venteo_ Blowdown_planta'!AN53</f>
        <v>0</v>
      </c>
      <c r="N6349">
        <f>IFERROR(IF(L6349="CO2",M6349,IF(L6349="CH4",M6349*Hoja1!$C$19,BASEDEDATOS!M6349*Hoja1!$C$20)),0)</f>
        <v>0</v>
      </c>
    </row>
    <row r="6350" spans="2:14" x14ac:dyDescent="0.75">
      <c r="B6350" t="s">
        <v>863</v>
      </c>
      <c r="C6350" t="str">
        <f>Hoja1!$C$31</f>
        <v>CRUDO</v>
      </c>
      <c r="D6350" t="s">
        <v>864</v>
      </c>
      <c r="E6350" t="s">
        <v>320</v>
      </c>
      <c r="F6350" t="s">
        <v>861</v>
      </c>
      <c r="L6350" t="s">
        <v>31</v>
      </c>
      <c r="M6350">
        <f>'Venteo_ Blowdown_planta'!AN54</f>
        <v>0</v>
      </c>
      <c r="N6350">
        <f>IFERROR(IF(L6350="CO2",M6350,IF(L6350="CH4",M6350*Hoja1!$C$19,BASEDEDATOS!M6350*Hoja1!$C$20)),0)</f>
        <v>0</v>
      </c>
    </row>
    <row r="6351" spans="2:14" x14ac:dyDescent="0.75">
      <c r="B6351" t="s">
        <v>863</v>
      </c>
      <c r="C6351" t="str">
        <f>Hoja1!$C$31</f>
        <v>CRUDO</v>
      </c>
      <c r="D6351" t="s">
        <v>864</v>
      </c>
      <c r="E6351" t="s">
        <v>320</v>
      </c>
      <c r="F6351" t="s">
        <v>861</v>
      </c>
      <c r="L6351" t="s">
        <v>31</v>
      </c>
      <c r="M6351">
        <f>'Venteo_ Blowdown_planta'!AN55</f>
        <v>0</v>
      </c>
      <c r="N6351">
        <f>IFERROR(IF(L6351="CO2",M6351,IF(L6351="CH4",M6351*Hoja1!$C$19,BASEDEDATOS!M6351*Hoja1!$C$20)),0)</f>
        <v>0</v>
      </c>
    </row>
    <row r="6352" spans="2:14" x14ac:dyDescent="0.75">
      <c r="B6352" t="s">
        <v>863</v>
      </c>
      <c r="C6352" t="str">
        <f>Hoja1!$C$31</f>
        <v>CRUDO</v>
      </c>
      <c r="D6352" t="s">
        <v>864</v>
      </c>
      <c r="E6352" t="s">
        <v>320</v>
      </c>
      <c r="F6352" t="s">
        <v>861</v>
      </c>
      <c r="L6352" t="s">
        <v>31</v>
      </c>
      <c r="M6352">
        <f>'Venteo_ Blowdown_planta'!AN56</f>
        <v>0</v>
      </c>
      <c r="N6352">
        <f>IFERROR(IF(L6352="CO2",M6352,IF(L6352="CH4",M6352*Hoja1!$C$19,BASEDEDATOS!M6352*Hoja1!$C$20)),0)</f>
        <v>0</v>
      </c>
    </row>
    <row r="6353" spans="2:14" x14ac:dyDescent="0.75">
      <c r="B6353" t="s">
        <v>863</v>
      </c>
      <c r="C6353" t="str">
        <f>Hoja1!$C$31</f>
        <v>CRUDO</v>
      </c>
      <c r="D6353" t="s">
        <v>864</v>
      </c>
      <c r="E6353" t="s">
        <v>320</v>
      </c>
      <c r="F6353" t="s">
        <v>861</v>
      </c>
      <c r="L6353" t="s">
        <v>31</v>
      </c>
      <c r="M6353">
        <f>'Venteo_ Blowdown_planta'!AN57</f>
        <v>0</v>
      </c>
      <c r="N6353">
        <f>IFERROR(IF(L6353="CO2",M6353,IF(L6353="CH4",M6353*Hoja1!$C$19,BASEDEDATOS!M6353*Hoja1!$C$20)),0)</f>
        <v>0</v>
      </c>
    </row>
    <row r="6354" spans="2:14" x14ac:dyDescent="0.75">
      <c r="B6354" t="s">
        <v>863</v>
      </c>
      <c r="C6354" t="str">
        <f>Hoja1!$C$31</f>
        <v>CRUDO</v>
      </c>
      <c r="D6354" t="s">
        <v>864</v>
      </c>
      <c r="E6354" t="s">
        <v>320</v>
      </c>
      <c r="F6354" t="s">
        <v>861</v>
      </c>
      <c r="L6354" t="s">
        <v>31</v>
      </c>
      <c r="M6354">
        <f>'Venteo_ Blowdown_planta'!AN58</f>
        <v>0</v>
      </c>
      <c r="N6354">
        <f>IFERROR(IF(L6354="CO2",M6354,IF(L6354="CH4",M6354*Hoja1!$C$19,BASEDEDATOS!M6354*Hoja1!$C$20)),0)</f>
        <v>0</v>
      </c>
    </row>
    <row r="6355" spans="2:14" x14ac:dyDescent="0.75">
      <c r="B6355" t="s">
        <v>863</v>
      </c>
      <c r="C6355" t="str">
        <f>Hoja1!$C$31</f>
        <v>CRUDO</v>
      </c>
      <c r="D6355" t="s">
        <v>864</v>
      </c>
      <c r="E6355" t="s">
        <v>320</v>
      </c>
      <c r="F6355" t="s">
        <v>861</v>
      </c>
      <c r="L6355" t="s">
        <v>31</v>
      </c>
      <c r="M6355">
        <f>'Venteo_ Blowdown_planta'!AN59</f>
        <v>0</v>
      </c>
      <c r="N6355">
        <f>IFERROR(IF(L6355="CO2",M6355,IF(L6355="CH4",M6355*Hoja1!$C$19,BASEDEDATOS!M6355*Hoja1!$C$20)),0)</f>
        <v>0</v>
      </c>
    </row>
    <row r="6356" spans="2:14" x14ac:dyDescent="0.75">
      <c r="B6356" t="s">
        <v>863</v>
      </c>
      <c r="C6356" t="str">
        <f>Hoja1!$C$31</f>
        <v>CRUDO</v>
      </c>
      <c r="D6356" t="s">
        <v>864</v>
      </c>
      <c r="E6356" t="s">
        <v>320</v>
      </c>
      <c r="F6356" t="s">
        <v>861</v>
      </c>
      <c r="L6356" t="s">
        <v>31</v>
      </c>
      <c r="M6356">
        <f>'Venteo_ Blowdown_planta'!AN60</f>
        <v>0</v>
      </c>
      <c r="N6356">
        <f>IFERROR(IF(L6356="CO2",M6356,IF(L6356="CH4",M6356*Hoja1!$C$19,BASEDEDATOS!M6356*Hoja1!$C$20)),0)</f>
        <v>0</v>
      </c>
    </row>
    <row r="6357" spans="2:14" x14ac:dyDescent="0.75">
      <c r="B6357" t="s">
        <v>863</v>
      </c>
      <c r="C6357" t="str">
        <f>Hoja1!$C$31</f>
        <v>CRUDO</v>
      </c>
      <c r="D6357" t="s">
        <v>864</v>
      </c>
      <c r="E6357" t="s">
        <v>320</v>
      </c>
      <c r="F6357" t="s">
        <v>861</v>
      </c>
      <c r="L6357" t="s">
        <v>31</v>
      </c>
      <c r="M6357">
        <f>'Venteo_ Blowdown_planta'!AN61</f>
        <v>0</v>
      </c>
      <c r="N6357">
        <f>IFERROR(IF(L6357="CO2",M6357,IF(L6357="CH4",M6357*Hoja1!$C$19,BASEDEDATOS!M6357*Hoja1!$C$20)),0)</f>
        <v>0</v>
      </c>
    </row>
    <row r="6358" spans="2:14" x14ac:dyDescent="0.75">
      <c r="B6358" t="s">
        <v>863</v>
      </c>
      <c r="C6358" t="str">
        <f>Hoja1!$C$31</f>
        <v>CRUDO</v>
      </c>
      <c r="D6358" t="s">
        <v>864</v>
      </c>
      <c r="E6358" t="s">
        <v>320</v>
      </c>
      <c r="F6358" t="s">
        <v>861</v>
      </c>
      <c r="L6358" t="s">
        <v>31</v>
      </c>
      <c r="M6358">
        <f>'Venteo_ Blowdown_planta'!AN62</f>
        <v>0</v>
      </c>
      <c r="N6358">
        <f>IFERROR(IF(L6358="CO2",M6358,IF(L6358="CH4",M6358*Hoja1!$C$19,BASEDEDATOS!M6358*Hoja1!$C$20)),0)</f>
        <v>0</v>
      </c>
    </row>
    <row r="6359" spans="2:14" x14ac:dyDescent="0.75">
      <c r="B6359" t="s">
        <v>863</v>
      </c>
      <c r="C6359" t="str">
        <f>Hoja1!$C$31</f>
        <v>CRUDO</v>
      </c>
      <c r="D6359" t="s">
        <v>864</v>
      </c>
      <c r="E6359" t="s">
        <v>320</v>
      </c>
      <c r="F6359" t="s">
        <v>861</v>
      </c>
      <c r="L6359" t="s">
        <v>31</v>
      </c>
      <c r="M6359">
        <f>'Venteo_ Blowdown_planta'!AN63</f>
        <v>0</v>
      </c>
      <c r="N6359">
        <f>IFERROR(IF(L6359="CO2",M6359,IF(L6359="CH4",M6359*Hoja1!$C$19,BASEDEDATOS!M6359*Hoja1!$C$20)),0)</f>
        <v>0</v>
      </c>
    </row>
    <row r="6360" spans="2:14" x14ac:dyDescent="0.75">
      <c r="B6360" t="s">
        <v>863</v>
      </c>
      <c r="C6360" t="str">
        <f>Hoja1!$C$31</f>
        <v>CRUDO</v>
      </c>
      <c r="D6360" t="s">
        <v>864</v>
      </c>
      <c r="E6360" t="s">
        <v>320</v>
      </c>
      <c r="F6360" t="s">
        <v>861</v>
      </c>
      <c r="L6360" t="s">
        <v>31</v>
      </c>
      <c r="M6360">
        <f>'Venteo_ Blowdown_planta'!AN64</f>
        <v>0</v>
      </c>
      <c r="N6360">
        <f>IFERROR(IF(L6360="CO2",M6360,IF(L6360="CH4",M6360*Hoja1!$C$19,BASEDEDATOS!M6360*Hoja1!$C$20)),0)</f>
        <v>0</v>
      </c>
    </row>
    <row r="6361" spans="2:14" x14ac:dyDescent="0.75">
      <c r="B6361" t="s">
        <v>863</v>
      </c>
      <c r="C6361" t="str">
        <f>Hoja1!$C$31</f>
        <v>CRUDO</v>
      </c>
      <c r="D6361" t="s">
        <v>864</v>
      </c>
      <c r="E6361" t="s">
        <v>320</v>
      </c>
      <c r="F6361" t="s">
        <v>861</v>
      </c>
      <c r="L6361" t="s">
        <v>31</v>
      </c>
      <c r="M6361">
        <f>'Venteo_ Blowdown_planta'!AN65</f>
        <v>0</v>
      </c>
      <c r="N6361">
        <f>IFERROR(IF(L6361="CO2",M6361,IF(L6361="CH4",M6361*Hoja1!$C$19,BASEDEDATOS!M6361*Hoja1!$C$20)),0)</f>
        <v>0</v>
      </c>
    </row>
    <row r="6362" spans="2:14" x14ac:dyDescent="0.75">
      <c r="B6362" t="s">
        <v>863</v>
      </c>
      <c r="C6362" t="str">
        <f>Hoja1!$C$31</f>
        <v>CRUDO</v>
      </c>
      <c r="D6362" t="s">
        <v>864</v>
      </c>
      <c r="E6362" t="s">
        <v>320</v>
      </c>
      <c r="F6362" t="s">
        <v>861</v>
      </c>
      <c r="L6362" t="s">
        <v>31</v>
      </c>
      <c r="M6362">
        <f>'Venteo_ Blowdown_planta'!AN66</f>
        <v>0</v>
      </c>
      <c r="N6362">
        <f>IFERROR(IF(L6362="CO2",M6362,IF(L6362="CH4",M6362*Hoja1!$C$19,BASEDEDATOS!M6362*Hoja1!$C$20)),0)</f>
        <v>0</v>
      </c>
    </row>
    <row r="6363" spans="2:14" x14ac:dyDescent="0.75">
      <c r="B6363" t="s">
        <v>863</v>
      </c>
      <c r="C6363" t="str">
        <f>Hoja1!$C$31</f>
        <v>CRUDO</v>
      </c>
      <c r="D6363" t="s">
        <v>864</v>
      </c>
      <c r="E6363" t="s">
        <v>320</v>
      </c>
      <c r="F6363" t="s">
        <v>861</v>
      </c>
      <c r="L6363" t="s">
        <v>31</v>
      </c>
      <c r="M6363">
        <f>'Venteo_ Blowdown_planta'!AN67</f>
        <v>0</v>
      </c>
      <c r="N6363">
        <f>IFERROR(IF(L6363="CO2",M6363,IF(L6363="CH4",M6363*Hoja1!$C$19,BASEDEDATOS!M6363*Hoja1!$C$20)),0)</f>
        <v>0</v>
      </c>
    </row>
    <row r="6364" spans="2:14" x14ac:dyDescent="0.75">
      <c r="B6364" t="s">
        <v>863</v>
      </c>
      <c r="C6364" t="str">
        <f>Hoja1!$C$31</f>
        <v>CRUDO</v>
      </c>
      <c r="D6364" t="s">
        <v>864</v>
      </c>
      <c r="E6364" t="s">
        <v>320</v>
      </c>
      <c r="F6364" t="s">
        <v>861</v>
      </c>
      <c r="L6364" t="s">
        <v>31</v>
      </c>
      <c r="M6364">
        <f>'Venteo_ Blowdown_planta'!AN68</f>
        <v>0</v>
      </c>
      <c r="N6364">
        <f>IFERROR(IF(L6364="CO2",M6364,IF(L6364="CH4",M6364*Hoja1!$C$19,BASEDEDATOS!M6364*Hoja1!$C$20)),0)</f>
        <v>0</v>
      </c>
    </row>
    <row r="6365" spans="2:14" x14ac:dyDescent="0.75">
      <c r="B6365" t="s">
        <v>863</v>
      </c>
      <c r="C6365" t="str">
        <f>Hoja1!$C$31</f>
        <v>CRUDO</v>
      </c>
      <c r="D6365" t="s">
        <v>864</v>
      </c>
      <c r="E6365" t="s">
        <v>320</v>
      </c>
      <c r="F6365" t="s">
        <v>861</v>
      </c>
      <c r="L6365" t="s">
        <v>31</v>
      </c>
      <c r="M6365">
        <f>'Venteo_ Blowdown_planta'!AN69</f>
        <v>0</v>
      </c>
      <c r="N6365">
        <f>IFERROR(IF(L6365="CO2",M6365,IF(L6365="CH4",M6365*Hoja1!$C$19,BASEDEDATOS!M6365*Hoja1!$C$20)),0)</f>
        <v>0</v>
      </c>
    </row>
    <row r="6366" spans="2:14" x14ac:dyDescent="0.75">
      <c r="B6366" t="s">
        <v>863</v>
      </c>
      <c r="C6366" t="str">
        <f>Hoja1!$C$31</f>
        <v>CRUDO</v>
      </c>
      <c r="D6366" t="s">
        <v>864</v>
      </c>
      <c r="E6366" t="s">
        <v>320</v>
      </c>
      <c r="F6366" t="s">
        <v>861</v>
      </c>
      <c r="L6366" t="s">
        <v>31</v>
      </c>
      <c r="M6366">
        <f>'Venteo_ Blowdown_planta'!AN70</f>
        <v>0</v>
      </c>
      <c r="N6366">
        <f>IFERROR(IF(L6366="CO2",M6366,IF(L6366="CH4",M6366*Hoja1!$C$19,BASEDEDATOS!M6366*Hoja1!$C$20)),0)</f>
        <v>0</v>
      </c>
    </row>
    <row r="6367" spans="2:14" x14ac:dyDescent="0.75">
      <c r="B6367" t="s">
        <v>863</v>
      </c>
      <c r="C6367" t="str">
        <f>Hoja1!$C$31</f>
        <v>CRUDO</v>
      </c>
      <c r="D6367" t="s">
        <v>864</v>
      </c>
      <c r="E6367" t="s">
        <v>320</v>
      </c>
      <c r="F6367" t="s">
        <v>861</v>
      </c>
      <c r="L6367" t="s">
        <v>31</v>
      </c>
      <c r="M6367">
        <f>'Venteo_ Blowdown_planta'!AN71</f>
        <v>0</v>
      </c>
      <c r="N6367">
        <f>IFERROR(IF(L6367="CO2",M6367,IF(L6367="CH4",M6367*Hoja1!$C$19,BASEDEDATOS!M6367*Hoja1!$C$20)),0)</f>
        <v>0</v>
      </c>
    </row>
    <row r="6368" spans="2:14" x14ac:dyDescent="0.75">
      <c r="B6368" t="s">
        <v>863</v>
      </c>
      <c r="C6368" t="str">
        <f>Hoja1!$C$31</f>
        <v>CRUDO</v>
      </c>
      <c r="D6368" t="s">
        <v>864</v>
      </c>
      <c r="E6368" t="s">
        <v>320</v>
      </c>
      <c r="F6368" t="s">
        <v>861</v>
      </c>
      <c r="L6368" t="s">
        <v>31</v>
      </c>
      <c r="M6368">
        <f>'Venteo_ Blowdown_planta'!AN72</f>
        <v>0</v>
      </c>
      <c r="N6368">
        <f>IFERROR(IF(L6368="CO2",M6368,IF(L6368="CH4",M6368*Hoja1!$C$19,BASEDEDATOS!M6368*Hoja1!$C$20)),0)</f>
        <v>0</v>
      </c>
    </row>
    <row r="6369" spans="2:14" x14ac:dyDescent="0.75">
      <c r="B6369" t="s">
        <v>863</v>
      </c>
      <c r="C6369" t="str">
        <f>Hoja1!$C$31</f>
        <v>CRUDO</v>
      </c>
      <c r="D6369" t="s">
        <v>864</v>
      </c>
      <c r="E6369" t="s">
        <v>320</v>
      </c>
      <c r="F6369" t="s">
        <v>861</v>
      </c>
      <c r="L6369" t="s">
        <v>31</v>
      </c>
      <c r="M6369">
        <f>'Venteo_ Blowdown_planta'!AN73</f>
        <v>0</v>
      </c>
      <c r="N6369">
        <f>IFERROR(IF(L6369="CO2",M6369,IF(L6369="CH4",M6369*Hoja1!$C$19,BASEDEDATOS!M6369*Hoja1!$C$20)),0)</f>
        <v>0</v>
      </c>
    </row>
    <row r="6370" spans="2:14" x14ac:dyDescent="0.75">
      <c r="B6370" t="s">
        <v>863</v>
      </c>
      <c r="C6370" t="str">
        <f>Hoja1!$C$31</f>
        <v>CRUDO</v>
      </c>
      <c r="D6370" t="s">
        <v>864</v>
      </c>
      <c r="E6370" t="s">
        <v>320</v>
      </c>
      <c r="F6370" t="s">
        <v>861</v>
      </c>
      <c r="L6370" t="s">
        <v>31</v>
      </c>
      <c r="M6370">
        <f>'Venteo_ Blowdown_planta'!AN74</f>
        <v>0</v>
      </c>
      <c r="N6370">
        <f>IFERROR(IF(L6370="CO2",M6370,IF(L6370="CH4",M6370*Hoja1!$C$19,BASEDEDATOS!M6370*Hoja1!$C$20)),0)</f>
        <v>0</v>
      </c>
    </row>
    <row r="6371" spans="2:14" x14ac:dyDescent="0.75">
      <c r="B6371" t="s">
        <v>863</v>
      </c>
      <c r="C6371" t="str">
        <f>Hoja1!$C$31</f>
        <v>CRUDO</v>
      </c>
      <c r="D6371" t="s">
        <v>864</v>
      </c>
      <c r="E6371" t="s">
        <v>320</v>
      </c>
      <c r="F6371" t="s">
        <v>861</v>
      </c>
      <c r="L6371" t="s">
        <v>31</v>
      </c>
      <c r="M6371">
        <f>'Venteo_ Blowdown_planta'!AN75</f>
        <v>0</v>
      </c>
      <c r="N6371">
        <f>IFERROR(IF(L6371="CO2",M6371,IF(L6371="CH4",M6371*Hoja1!$C$19,BASEDEDATOS!M6371*Hoja1!$C$20)),0)</f>
        <v>0</v>
      </c>
    </row>
    <row r="6372" spans="2:14" x14ac:dyDescent="0.75">
      <c r="B6372" t="s">
        <v>863</v>
      </c>
      <c r="C6372" t="str">
        <f>Hoja1!$C$31</f>
        <v>CRUDO</v>
      </c>
      <c r="D6372" t="s">
        <v>864</v>
      </c>
      <c r="E6372" t="s">
        <v>320</v>
      </c>
      <c r="F6372" t="s">
        <v>861</v>
      </c>
      <c r="L6372" t="s">
        <v>31</v>
      </c>
      <c r="M6372">
        <f>'Venteo_ Blowdown_planta'!AN76</f>
        <v>0</v>
      </c>
      <c r="N6372">
        <f>IFERROR(IF(L6372="CO2",M6372,IF(L6372="CH4",M6372*Hoja1!$C$19,BASEDEDATOS!M6372*Hoja1!$C$20)),0)</f>
        <v>0</v>
      </c>
    </row>
    <row r="6373" spans="2:14" x14ac:dyDescent="0.75">
      <c r="B6373" t="s">
        <v>863</v>
      </c>
      <c r="C6373" t="str">
        <f>Hoja1!$C$31</f>
        <v>CRUDO</v>
      </c>
      <c r="D6373" t="s">
        <v>864</v>
      </c>
      <c r="E6373" t="s">
        <v>320</v>
      </c>
      <c r="F6373" t="s">
        <v>861</v>
      </c>
      <c r="L6373" t="s">
        <v>31</v>
      </c>
      <c r="M6373">
        <f>'Venteo_ Blowdown_planta'!AN77</f>
        <v>0</v>
      </c>
      <c r="N6373">
        <f>IFERROR(IF(L6373="CO2",M6373,IF(L6373="CH4",M6373*Hoja1!$C$19,BASEDEDATOS!M6373*Hoja1!$C$20)),0)</f>
        <v>0</v>
      </c>
    </row>
    <row r="6374" spans="2:14" x14ac:dyDescent="0.75">
      <c r="B6374" t="s">
        <v>863</v>
      </c>
      <c r="C6374" t="str">
        <f>Hoja1!$C$31</f>
        <v>CRUDO</v>
      </c>
      <c r="D6374" t="s">
        <v>864</v>
      </c>
      <c r="E6374" t="s">
        <v>320</v>
      </c>
      <c r="F6374" t="s">
        <v>861</v>
      </c>
      <c r="L6374" t="s">
        <v>31</v>
      </c>
      <c r="M6374">
        <f>'Venteo_ Blowdown_planta'!AN78</f>
        <v>0</v>
      </c>
      <c r="N6374">
        <f>IFERROR(IF(L6374="CO2",M6374,IF(L6374="CH4",M6374*Hoja1!$C$19,BASEDEDATOS!M6374*Hoja1!$C$20)),0)</f>
        <v>0</v>
      </c>
    </row>
    <row r="6375" spans="2:14" x14ac:dyDescent="0.75">
      <c r="B6375" t="s">
        <v>863</v>
      </c>
      <c r="C6375" t="str">
        <f>Hoja1!$C$31</f>
        <v>CRUDO</v>
      </c>
      <c r="D6375" t="s">
        <v>864</v>
      </c>
      <c r="E6375" t="s">
        <v>320</v>
      </c>
      <c r="F6375" t="s">
        <v>861</v>
      </c>
      <c r="L6375" t="s">
        <v>31</v>
      </c>
      <c r="M6375">
        <f>'Venteo_ Blowdown_planta'!AN79</f>
        <v>0</v>
      </c>
      <c r="N6375">
        <f>IFERROR(IF(L6375="CO2",M6375,IF(L6375="CH4",M6375*Hoja1!$C$19,BASEDEDATOS!M6375*Hoja1!$C$20)),0)</f>
        <v>0</v>
      </c>
    </row>
    <row r="6376" spans="2:14" x14ac:dyDescent="0.75">
      <c r="B6376" t="s">
        <v>863</v>
      </c>
      <c r="C6376" t="str">
        <f>Hoja1!$C$31</f>
        <v>CRUDO</v>
      </c>
      <c r="D6376" t="s">
        <v>864</v>
      </c>
      <c r="E6376" t="s">
        <v>320</v>
      </c>
      <c r="F6376" t="s">
        <v>861</v>
      </c>
      <c r="L6376" t="s">
        <v>31</v>
      </c>
      <c r="M6376">
        <f>'Venteo_ Blowdown_planta'!AN80</f>
        <v>0</v>
      </c>
      <c r="N6376">
        <f>IFERROR(IF(L6376="CO2",M6376,IF(L6376="CH4",M6376*Hoja1!$C$19,BASEDEDATOS!M6376*Hoja1!$C$20)),0)</f>
        <v>0</v>
      </c>
    </row>
    <row r="6377" spans="2:14" x14ac:dyDescent="0.75">
      <c r="B6377" t="s">
        <v>863</v>
      </c>
      <c r="C6377" t="str">
        <f>Hoja1!$C$31</f>
        <v>CRUDO</v>
      </c>
      <c r="D6377" t="s">
        <v>864</v>
      </c>
      <c r="E6377" t="s">
        <v>320</v>
      </c>
      <c r="F6377" t="s">
        <v>861</v>
      </c>
      <c r="L6377" t="s">
        <v>31</v>
      </c>
      <c r="M6377">
        <f>'Venteo_ Blowdown_planta'!AN81</f>
        <v>0</v>
      </c>
      <c r="N6377">
        <f>IFERROR(IF(L6377="CO2",M6377,IF(L6377="CH4",M6377*Hoja1!$C$19,BASEDEDATOS!M6377*Hoja1!$C$20)),0)</f>
        <v>0</v>
      </c>
    </row>
    <row r="6378" spans="2:14" x14ac:dyDescent="0.75">
      <c r="B6378" t="s">
        <v>863</v>
      </c>
      <c r="C6378" t="str">
        <f>Hoja1!$C$31</f>
        <v>CRUDO</v>
      </c>
      <c r="D6378" t="s">
        <v>864</v>
      </c>
      <c r="E6378" t="s">
        <v>320</v>
      </c>
      <c r="F6378" t="s">
        <v>861</v>
      </c>
      <c r="L6378" t="s">
        <v>31</v>
      </c>
      <c r="M6378">
        <f>'Venteo_ Blowdown_planta'!AN82</f>
        <v>0</v>
      </c>
      <c r="N6378">
        <f>IFERROR(IF(L6378="CO2",M6378,IF(L6378="CH4",M6378*Hoja1!$C$19,BASEDEDATOS!M6378*Hoja1!$C$20)),0)</f>
        <v>0</v>
      </c>
    </row>
    <row r="6379" spans="2:14" x14ac:dyDescent="0.75">
      <c r="B6379" t="s">
        <v>863</v>
      </c>
      <c r="C6379" t="str">
        <f>Hoja1!$C$31</f>
        <v>CRUDO</v>
      </c>
      <c r="D6379" t="s">
        <v>864</v>
      </c>
      <c r="E6379" t="s">
        <v>320</v>
      </c>
      <c r="F6379" t="s">
        <v>861</v>
      </c>
      <c r="L6379" t="s">
        <v>31</v>
      </c>
      <c r="M6379">
        <f>'Venteo_ Blowdown_planta'!AN83</f>
        <v>0</v>
      </c>
      <c r="N6379">
        <f>IFERROR(IF(L6379="CO2",M6379,IF(L6379="CH4",M6379*Hoja1!$C$19,BASEDEDATOS!M6379*Hoja1!$C$20)),0)</f>
        <v>0</v>
      </c>
    </row>
    <row r="6380" spans="2:14" x14ac:dyDescent="0.75">
      <c r="B6380" t="s">
        <v>863</v>
      </c>
      <c r="C6380" t="str">
        <f>Hoja1!$C$31</f>
        <v>CRUDO</v>
      </c>
      <c r="D6380" t="s">
        <v>864</v>
      </c>
      <c r="E6380" t="s">
        <v>320</v>
      </c>
      <c r="F6380" t="s">
        <v>861</v>
      </c>
      <c r="L6380" t="s">
        <v>31</v>
      </c>
      <c r="M6380">
        <f>'Venteo_ Blowdown_planta'!AN84</f>
        <v>0</v>
      </c>
      <c r="N6380">
        <f>IFERROR(IF(L6380="CO2",M6380,IF(L6380="CH4",M6380*Hoja1!$C$19,BASEDEDATOS!M6380*Hoja1!$C$20)),0)</f>
        <v>0</v>
      </c>
    </row>
    <row r="6381" spans="2:14" x14ac:dyDescent="0.75">
      <c r="B6381" t="s">
        <v>863</v>
      </c>
      <c r="C6381" t="str">
        <f>Hoja1!$C$31</f>
        <v>CRUDO</v>
      </c>
      <c r="D6381" t="s">
        <v>864</v>
      </c>
      <c r="E6381" t="s">
        <v>320</v>
      </c>
      <c r="F6381" t="s">
        <v>861</v>
      </c>
      <c r="L6381" t="s">
        <v>31</v>
      </c>
      <c r="M6381">
        <f>'Venteo_ Blowdown_planta'!AN85</f>
        <v>0</v>
      </c>
      <c r="N6381">
        <f>IFERROR(IF(L6381="CO2",M6381,IF(L6381="CH4",M6381*Hoja1!$C$19,BASEDEDATOS!M6381*Hoja1!$C$20)),0)</f>
        <v>0</v>
      </c>
    </row>
    <row r="6382" spans="2:14" x14ac:dyDescent="0.75">
      <c r="B6382" t="s">
        <v>863</v>
      </c>
      <c r="C6382" t="str">
        <f>Hoja1!$C$31</f>
        <v>CRUDO</v>
      </c>
      <c r="D6382" t="s">
        <v>864</v>
      </c>
      <c r="E6382" t="s">
        <v>320</v>
      </c>
      <c r="F6382" t="s">
        <v>861</v>
      </c>
      <c r="L6382" t="s">
        <v>31</v>
      </c>
      <c r="M6382">
        <f>'Venteo_ Blowdown_planta'!AN86</f>
        <v>0</v>
      </c>
      <c r="N6382">
        <f>IFERROR(IF(L6382="CO2",M6382,IF(L6382="CH4",M6382*Hoja1!$C$19,BASEDEDATOS!M6382*Hoja1!$C$20)),0)</f>
        <v>0</v>
      </c>
    </row>
    <row r="6383" spans="2:14" x14ac:dyDescent="0.75">
      <c r="B6383" t="s">
        <v>863</v>
      </c>
      <c r="C6383" t="str">
        <f>Hoja1!$C$31</f>
        <v>CRUDO</v>
      </c>
      <c r="D6383" t="s">
        <v>864</v>
      </c>
      <c r="E6383" t="s">
        <v>320</v>
      </c>
      <c r="F6383" t="s">
        <v>861</v>
      </c>
      <c r="L6383" t="s">
        <v>31</v>
      </c>
      <c r="M6383">
        <f>'Venteo_ Blowdown_planta'!AN87</f>
        <v>0</v>
      </c>
      <c r="N6383">
        <f>IFERROR(IF(L6383="CO2",M6383,IF(L6383="CH4",M6383*Hoja1!$C$19,BASEDEDATOS!M6383*Hoja1!$C$20)),0)</f>
        <v>0</v>
      </c>
    </row>
    <row r="6384" spans="2:14" x14ac:dyDescent="0.75">
      <c r="B6384" t="s">
        <v>863</v>
      </c>
      <c r="C6384" t="str">
        <f>Hoja1!$C$31</f>
        <v>CRUDO</v>
      </c>
      <c r="D6384" t="s">
        <v>864</v>
      </c>
      <c r="E6384" t="s">
        <v>320</v>
      </c>
      <c r="F6384" t="s">
        <v>861</v>
      </c>
      <c r="L6384" t="s">
        <v>31</v>
      </c>
      <c r="M6384">
        <f>'Venteo_ Blowdown_planta'!AN88</f>
        <v>0</v>
      </c>
      <c r="N6384">
        <f>IFERROR(IF(L6384="CO2",M6384,IF(L6384="CH4",M6384*Hoja1!$C$19,BASEDEDATOS!M6384*Hoja1!$C$20)),0)</f>
        <v>0</v>
      </c>
    </row>
    <row r="6385" spans="2:14" x14ac:dyDescent="0.75">
      <c r="B6385" t="s">
        <v>863</v>
      </c>
      <c r="C6385" t="str">
        <f>Hoja1!$C$31</f>
        <v>CRUDO</v>
      </c>
      <c r="D6385" t="s">
        <v>864</v>
      </c>
      <c r="E6385" t="s">
        <v>320</v>
      </c>
      <c r="F6385" t="s">
        <v>861</v>
      </c>
      <c r="L6385" t="s">
        <v>31</v>
      </c>
      <c r="M6385">
        <f>'Venteo_ Blowdown_planta'!AN89</f>
        <v>0</v>
      </c>
      <c r="N6385">
        <f>IFERROR(IF(L6385="CO2",M6385,IF(L6385="CH4",M6385*Hoja1!$C$19,BASEDEDATOS!M6385*Hoja1!$C$20)),0)</f>
        <v>0</v>
      </c>
    </row>
    <row r="6386" spans="2:14" x14ac:dyDescent="0.75">
      <c r="B6386" t="s">
        <v>863</v>
      </c>
      <c r="C6386" t="str">
        <f>Hoja1!$C$31</f>
        <v>CRUDO</v>
      </c>
      <c r="D6386" t="s">
        <v>864</v>
      </c>
      <c r="E6386" t="s">
        <v>320</v>
      </c>
      <c r="F6386" t="s">
        <v>861</v>
      </c>
      <c r="L6386" t="s">
        <v>31</v>
      </c>
      <c r="M6386">
        <f>'Venteo_ Blowdown_planta'!AN90</f>
        <v>0</v>
      </c>
      <c r="N6386">
        <f>IFERROR(IF(L6386="CO2",M6386,IF(L6386="CH4",M6386*Hoja1!$C$19,BASEDEDATOS!M6386*Hoja1!$C$20)),0)</f>
        <v>0</v>
      </c>
    </row>
    <row r="6387" spans="2:14" x14ac:dyDescent="0.75">
      <c r="B6387" t="s">
        <v>863</v>
      </c>
      <c r="C6387" t="str">
        <f>Hoja1!$C$31</f>
        <v>CRUDO</v>
      </c>
      <c r="D6387" t="s">
        <v>864</v>
      </c>
      <c r="E6387" t="s">
        <v>320</v>
      </c>
      <c r="F6387" t="s">
        <v>861</v>
      </c>
      <c r="L6387" t="s">
        <v>31</v>
      </c>
      <c r="M6387">
        <f>'Venteo_ Blowdown_planta'!AN91</f>
        <v>0</v>
      </c>
      <c r="N6387">
        <f>IFERROR(IF(L6387="CO2",M6387,IF(L6387="CH4",M6387*Hoja1!$C$19,BASEDEDATOS!M6387*Hoja1!$C$20)),0)</f>
        <v>0</v>
      </c>
    </row>
    <row r="6388" spans="2:14" x14ac:dyDescent="0.75">
      <c r="B6388" t="s">
        <v>863</v>
      </c>
      <c r="C6388" t="str">
        <f>Hoja1!$C$31</f>
        <v>CRUDO</v>
      </c>
      <c r="D6388" t="s">
        <v>864</v>
      </c>
      <c r="E6388" t="s">
        <v>320</v>
      </c>
      <c r="F6388" t="s">
        <v>861</v>
      </c>
      <c r="L6388" t="s">
        <v>31</v>
      </c>
      <c r="M6388">
        <f>'Venteo_ Blowdown_planta'!AN92</f>
        <v>0</v>
      </c>
      <c r="N6388">
        <f>IFERROR(IF(L6388="CO2",M6388,IF(L6388="CH4",M6388*Hoja1!$C$19,BASEDEDATOS!M6388*Hoja1!$C$20)),0)</f>
        <v>0</v>
      </c>
    </row>
    <row r="6389" spans="2:14" x14ac:dyDescent="0.75">
      <c r="B6389" t="s">
        <v>863</v>
      </c>
      <c r="C6389" t="str">
        <f>Hoja1!$C$31</f>
        <v>CRUDO</v>
      </c>
      <c r="D6389" t="s">
        <v>864</v>
      </c>
      <c r="E6389" t="s">
        <v>320</v>
      </c>
      <c r="F6389" t="s">
        <v>861</v>
      </c>
      <c r="L6389" t="s">
        <v>31</v>
      </c>
      <c r="M6389">
        <f>'Venteo_ Blowdown_planta'!AN93</f>
        <v>0</v>
      </c>
      <c r="N6389">
        <f>IFERROR(IF(L6389="CO2",M6389,IF(L6389="CH4",M6389*Hoja1!$C$19,BASEDEDATOS!M6389*Hoja1!$C$20)),0)</f>
        <v>0</v>
      </c>
    </row>
    <row r="6390" spans="2:14" x14ac:dyDescent="0.75">
      <c r="B6390" t="s">
        <v>863</v>
      </c>
      <c r="C6390" t="str">
        <f>Hoja1!$C$31</f>
        <v>CRUDO</v>
      </c>
      <c r="D6390" t="s">
        <v>864</v>
      </c>
      <c r="E6390" t="s">
        <v>320</v>
      </c>
      <c r="F6390" t="s">
        <v>861</v>
      </c>
      <c r="L6390" t="s">
        <v>31</v>
      </c>
      <c r="M6390">
        <f>'Venteo_ Blowdown_planta'!AN94</f>
        <v>0</v>
      </c>
      <c r="N6390">
        <f>IFERROR(IF(L6390="CO2",M6390,IF(L6390="CH4",M6390*Hoja1!$C$19,BASEDEDATOS!M6390*Hoja1!$C$20)),0)</f>
        <v>0</v>
      </c>
    </row>
    <row r="6391" spans="2:14" x14ac:dyDescent="0.75">
      <c r="B6391" t="s">
        <v>863</v>
      </c>
      <c r="C6391" t="str">
        <f>Hoja1!$C$31</f>
        <v>CRUDO</v>
      </c>
      <c r="D6391" t="s">
        <v>864</v>
      </c>
      <c r="E6391" t="s">
        <v>320</v>
      </c>
      <c r="F6391" t="s">
        <v>861</v>
      </c>
      <c r="L6391" t="s">
        <v>31</v>
      </c>
      <c r="M6391">
        <f>'Venteo_ Blowdown_planta'!AN95</f>
        <v>0</v>
      </c>
      <c r="N6391">
        <f>IFERROR(IF(L6391="CO2",M6391,IF(L6391="CH4",M6391*Hoja1!$C$19,BASEDEDATOS!M6391*Hoja1!$C$20)),0)</f>
        <v>0</v>
      </c>
    </row>
    <row r="6392" spans="2:14" x14ac:dyDescent="0.75">
      <c r="B6392" t="s">
        <v>863</v>
      </c>
      <c r="C6392" t="str">
        <f>Hoja1!$C$31</f>
        <v>CRUDO</v>
      </c>
      <c r="D6392" t="s">
        <v>864</v>
      </c>
      <c r="E6392" t="s">
        <v>320</v>
      </c>
      <c r="F6392" t="s">
        <v>861</v>
      </c>
      <c r="L6392" t="s">
        <v>31</v>
      </c>
      <c r="M6392">
        <f>'Venteo_ Blowdown_planta'!AN96</f>
        <v>0</v>
      </c>
      <c r="N6392">
        <f>IFERROR(IF(L6392="CO2",M6392,IF(L6392="CH4",M6392*Hoja1!$C$19,BASEDEDATOS!M6392*Hoja1!$C$20)),0)</f>
        <v>0</v>
      </c>
    </row>
    <row r="6393" spans="2:14" x14ac:dyDescent="0.75">
      <c r="B6393" t="s">
        <v>863</v>
      </c>
      <c r="C6393" t="str">
        <f>Hoja1!$C$31</f>
        <v>CRUDO</v>
      </c>
      <c r="D6393" t="s">
        <v>864</v>
      </c>
      <c r="E6393" t="s">
        <v>320</v>
      </c>
      <c r="F6393" t="s">
        <v>861</v>
      </c>
      <c r="L6393" t="s">
        <v>31</v>
      </c>
      <c r="M6393">
        <f>'Venteo_ Blowdown_planta'!AN97</f>
        <v>0</v>
      </c>
      <c r="N6393">
        <f>IFERROR(IF(L6393="CO2",M6393,IF(L6393="CH4",M6393*Hoja1!$C$19,BASEDEDATOS!M6393*Hoja1!$C$20)),0)</f>
        <v>0</v>
      </c>
    </row>
    <row r="6394" spans="2:14" x14ac:dyDescent="0.75">
      <c r="B6394" t="s">
        <v>863</v>
      </c>
      <c r="C6394" t="str">
        <f>Hoja1!$C$31</f>
        <v>CRUDO</v>
      </c>
      <c r="D6394" t="s">
        <v>864</v>
      </c>
      <c r="E6394" t="s">
        <v>320</v>
      </c>
      <c r="F6394" t="s">
        <v>861</v>
      </c>
      <c r="L6394" t="s">
        <v>31</v>
      </c>
      <c r="M6394">
        <f>'Venteo_ Blowdown_planta'!AN98</f>
        <v>0</v>
      </c>
      <c r="N6394">
        <f>IFERROR(IF(L6394="CO2",M6394,IF(L6394="CH4",M6394*Hoja1!$C$19,BASEDEDATOS!M6394*Hoja1!$C$20)),0)</f>
        <v>0</v>
      </c>
    </row>
    <row r="6395" spans="2:14" x14ac:dyDescent="0.75">
      <c r="B6395" t="s">
        <v>863</v>
      </c>
      <c r="C6395" t="str">
        <f>Hoja1!$C$31</f>
        <v>CRUDO</v>
      </c>
      <c r="D6395" t="s">
        <v>864</v>
      </c>
      <c r="E6395" t="s">
        <v>320</v>
      </c>
      <c r="F6395" t="s">
        <v>861</v>
      </c>
      <c r="L6395" t="s">
        <v>31</v>
      </c>
      <c r="M6395">
        <f>'Venteo_ Blowdown_planta'!AN99</f>
        <v>0</v>
      </c>
      <c r="N6395">
        <f>IFERROR(IF(L6395="CO2",M6395,IF(L6395="CH4",M6395*Hoja1!$C$19,BASEDEDATOS!M6395*Hoja1!$C$20)),0)</f>
        <v>0</v>
      </c>
    </row>
    <row r="6396" spans="2:14" x14ac:dyDescent="0.75">
      <c r="B6396" t="s">
        <v>863</v>
      </c>
      <c r="C6396" t="str">
        <f>Hoja1!$C$31</f>
        <v>CRUDO</v>
      </c>
      <c r="D6396" t="s">
        <v>864</v>
      </c>
      <c r="E6396" t="s">
        <v>320</v>
      </c>
      <c r="F6396" t="s">
        <v>861</v>
      </c>
      <c r="L6396" t="s">
        <v>31</v>
      </c>
      <c r="M6396">
        <f>'Venteo_ Blowdown_planta'!AN100</f>
        <v>0</v>
      </c>
      <c r="N6396">
        <f>IFERROR(IF(L6396="CO2",M6396,IF(L6396="CH4",M6396*Hoja1!$C$19,BASEDEDATOS!M6396*Hoja1!$C$20)),0)</f>
        <v>0</v>
      </c>
    </row>
    <row r="6397" spans="2:14" x14ac:dyDescent="0.75">
      <c r="B6397" t="s">
        <v>863</v>
      </c>
      <c r="C6397" t="str">
        <f>Hoja1!$C$31</f>
        <v>CRUDO</v>
      </c>
      <c r="D6397" t="s">
        <v>864</v>
      </c>
      <c r="E6397" t="s">
        <v>320</v>
      </c>
      <c r="F6397" t="s">
        <v>861</v>
      </c>
      <c r="L6397" t="s">
        <v>31</v>
      </c>
      <c r="M6397">
        <f>'Venteo_ Blowdown_planta'!AN101</f>
        <v>0</v>
      </c>
      <c r="N6397">
        <f>IFERROR(IF(L6397="CO2",M6397,IF(L6397="CH4",M6397*Hoja1!$C$19,BASEDEDATOS!M6397*Hoja1!$C$20)),0)</f>
        <v>0</v>
      </c>
    </row>
    <row r="6398" spans="2:14" x14ac:dyDescent="0.75">
      <c r="B6398" t="s">
        <v>863</v>
      </c>
      <c r="C6398" t="str">
        <f>Hoja1!$C$31</f>
        <v>CRUDO</v>
      </c>
      <c r="D6398" t="s">
        <v>864</v>
      </c>
      <c r="E6398" t="s">
        <v>320</v>
      </c>
      <c r="F6398" t="s">
        <v>861</v>
      </c>
      <c r="L6398" t="s">
        <v>31</v>
      </c>
      <c r="M6398">
        <f>'Venteo_ Blowdown_planta'!AN102</f>
        <v>0</v>
      </c>
      <c r="N6398">
        <f>IFERROR(IF(L6398="CO2",M6398,IF(L6398="CH4",M6398*Hoja1!$C$19,BASEDEDATOS!M6398*Hoja1!$C$20)),0)</f>
        <v>0</v>
      </c>
    </row>
    <row r="6399" spans="2:14" x14ac:dyDescent="0.75">
      <c r="B6399" t="s">
        <v>863</v>
      </c>
      <c r="C6399" t="str">
        <f>Hoja1!$C$31</f>
        <v>CRUDO</v>
      </c>
      <c r="D6399" t="s">
        <v>864</v>
      </c>
      <c r="E6399" t="s">
        <v>320</v>
      </c>
      <c r="F6399" t="s">
        <v>861</v>
      </c>
      <c r="L6399" t="s">
        <v>31</v>
      </c>
      <c r="M6399">
        <f>'Venteo_ Blowdown_planta'!AN103</f>
        <v>0</v>
      </c>
      <c r="N6399">
        <f>IFERROR(IF(L6399="CO2",M6399,IF(L6399="CH4",M6399*Hoja1!$C$19,BASEDEDATOS!M6399*Hoja1!$C$20)),0)</f>
        <v>0</v>
      </c>
    </row>
    <row r="6400" spans="2:14" x14ac:dyDescent="0.75">
      <c r="B6400" t="s">
        <v>863</v>
      </c>
      <c r="C6400" t="str">
        <f>Hoja1!$C$31</f>
        <v>CRUDO</v>
      </c>
      <c r="D6400" t="s">
        <v>864</v>
      </c>
      <c r="E6400" t="s">
        <v>320</v>
      </c>
      <c r="F6400" t="s">
        <v>861</v>
      </c>
      <c r="L6400" t="s">
        <v>31</v>
      </c>
      <c r="M6400">
        <f>'Venteo_ Blowdown_planta'!AN104</f>
        <v>0</v>
      </c>
      <c r="N6400">
        <f>IFERROR(IF(L6400="CO2",M6400,IF(L6400="CH4",M6400*Hoja1!$C$19,BASEDEDATOS!M6400*Hoja1!$C$20)),0)</f>
        <v>0</v>
      </c>
    </row>
    <row r="6401" spans="2:14" x14ac:dyDescent="0.75">
      <c r="B6401" t="s">
        <v>863</v>
      </c>
      <c r="C6401" t="str">
        <f>Hoja1!$C$31</f>
        <v>CRUDO</v>
      </c>
      <c r="D6401" t="s">
        <v>864</v>
      </c>
      <c r="E6401" t="s">
        <v>320</v>
      </c>
      <c r="F6401" t="s">
        <v>861</v>
      </c>
      <c r="L6401" t="s">
        <v>31</v>
      </c>
      <c r="M6401">
        <f>'Venteo_ Blowdown_planta'!AN105</f>
        <v>0</v>
      </c>
      <c r="N6401">
        <f>IFERROR(IF(L6401="CO2",M6401,IF(L6401="CH4",M6401*Hoja1!$C$19,BASEDEDATOS!M6401*Hoja1!$C$20)),0)</f>
        <v>0</v>
      </c>
    </row>
    <row r="6402" spans="2:14" x14ac:dyDescent="0.75">
      <c r="B6402" t="s">
        <v>863</v>
      </c>
      <c r="C6402" t="str">
        <f>Hoja1!$C$31</f>
        <v>CRUDO</v>
      </c>
      <c r="D6402" t="s">
        <v>864</v>
      </c>
      <c r="E6402" t="s">
        <v>320</v>
      </c>
      <c r="F6402" t="s">
        <v>861</v>
      </c>
      <c r="L6402" t="s">
        <v>31</v>
      </c>
      <c r="M6402">
        <f>'Venteo_ Blowdown_planta'!AN106</f>
        <v>0</v>
      </c>
      <c r="N6402">
        <f>IFERROR(IF(L6402="CO2",M6402,IF(L6402="CH4",M6402*Hoja1!$C$19,BASEDEDATOS!M6402*Hoja1!$C$20)),0)</f>
        <v>0</v>
      </c>
    </row>
    <row r="6403" spans="2:14" x14ac:dyDescent="0.75">
      <c r="B6403" t="s">
        <v>863</v>
      </c>
      <c r="C6403" t="str">
        <f>Hoja1!$C$31</f>
        <v>CRUDO</v>
      </c>
      <c r="D6403" t="s">
        <v>864</v>
      </c>
      <c r="E6403" t="s">
        <v>320</v>
      </c>
      <c r="F6403" t="s">
        <v>861</v>
      </c>
      <c r="L6403" t="s">
        <v>31</v>
      </c>
      <c r="M6403">
        <f>'Venteo_ Blowdown_planta'!AN107</f>
        <v>0</v>
      </c>
      <c r="N6403">
        <f>IFERROR(IF(L6403="CO2",M6403,IF(L6403="CH4",M6403*Hoja1!$C$19,BASEDEDATOS!M6403*Hoja1!$C$20)),0)</f>
        <v>0</v>
      </c>
    </row>
    <row r="6404" spans="2:14" x14ac:dyDescent="0.75">
      <c r="B6404" t="s">
        <v>863</v>
      </c>
      <c r="C6404" t="str">
        <f>Hoja1!$C$31</f>
        <v>CRUDO</v>
      </c>
      <c r="D6404" t="s">
        <v>864</v>
      </c>
      <c r="E6404" t="s">
        <v>320</v>
      </c>
      <c r="F6404" t="s">
        <v>861</v>
      </c>
      <c r="L6404" t="s">
        <v>31</v>
      </c>
      <c r="M6404">
        <f>'Venteo_ Blowdown_planta'!AN108</f>
        <v>0</v>
      </c>
      <c r="N6404">
        <f>IFERROR(IF(L6404="CO2",M6404,IF(L6404="CH4",M6404*Hoja1!$C$19,BASEDEDATOS!M6404*Hoja1!$C$20)),0)</f>
        <v>0</v>
      </c>
    </row>
    <row r="6405" spans="2:14" x14ac:dyDescent="0.75">
      <c r="B6405" t="s">
        <v>863</v>
      </c>
      <c r="C6405" t="str">
        <f>Hoja1!$C$31</f>
        <v>CRUDO</v>
      </c>
      <c r="D6405" t="s">
        <v>864</v>
      </c>
      <c r="E6405" t="s">
        <v>320</v>
      </c>
      <c r="F6405" t="s">
        <v>861</v>
      </c>
      <c r="L6405" t="s">
        <v>31</v>
      </c>
      <c r="M6405">
        <f>'Venteo_ Blowdown_planta'!AN109</f>
        <v>0</v>
      </c>
      <c r="N6405">
        <f>IFERROR(IF(L6405="CO2",M6405,IF(L6405="CH4",M6405*Hoja1!$C$19,BASEDEDATOS!M6405*Hoja1!$C$20)),0)</f>
        <v>0</v>
      </c>
    </row>
    <row r="6406" spans="2:14" x14ac:dyDescent="0.75">
      <c r="B6406" t="s">
        <v>863</v>
      </c>
      <c r="C6406" t="str">
        <f>Hoja1!$C$31</f>
        <v>CRUDO</v>
      </c>
      <c r="D6406" t="s">
        <v>864</v>
      </c>
      <c r="E6406" t="s">
        <v>320</v>
      </c>
      <c r="F6406" t="s">
        <v>861</v>
      </c>
      <c r="L6406" t="s">
        <v>31</v>
      </c>
      <c r="M6406">
        <f>'Venteo_ Blowdown_planta'!AN110</f>
        <v>0</v>
      </c>
      <c r="N6406">
        <f>IFERROR(IF(L6406="CO2",M6406,IF(L6406="CH4",M6406*Hoja1!$C$19,BASEDEDATOS!M6406*Hoja1!$C$20)),0)</f>
        <v>0</v>
      </c>
    </row>
    <row r="6407" spans="2:14" x14ac:dyDescent="0.75">
      <c r="B6407" t="s">
        <v>863</v>
      </c>
      <c r="C6407" t="str">
        <f>Hoja1!$C$31</f>
        <v>CRUDO</v>
      </c>
      <c r="D6407" t="s">
        <v>864</v>
      </c>
      <c r="E6407" t="s">
        <v>320</v>
      </c>
      <c r="F6407" t="s">
        <v>861</v>
      </c>
      <c r="L6407" t="s">
        <v>31</v>
      </c>
      <c r="M6407">
        <f>'Venteo_ Blowdown_planta'!AN111</f>
        <v>0</v>
      </c>
      <c r="N6407">
        <f>IFERROR(IF(L6407="CO2",M6407,IF(L6407="CH4",M6407*Hoja1!$C$19,BASEDEDATOS!M6407*Hoja1!$C$20)),0)</f>
        <v>0</v>
      </c>
    </row>
    <row r="6408" spans="2:14" x14ac:dyDescent="0.75">
      <c r="B6408" t="s">
        <v>863</v>
      </c>
      <c r="C6408" t="str">
        <f>Hoja1!$C$31</f>
        <v>CRUDO</v>
      </c>
      <c r="D6408" t="s">
        <v>864</v>
      </c>
      <c r="E6408" t="s">
        <v>320</v>
      </c>
      <c r="F6408" t="s">
        <v>861</v>
      </c>
      <c r="L6408" t="s">
        <v>31</v>
      </c>
      <c r="M6408">
        <f>'Venteo_ Blowdown_planta'!AN112</f>
        <v>0</v>
      </c>
      <c r="N6408">
        <f>IFERROR(IF(L6408="CO2",M6408,IF(L6408="CH4",M6408*Hoja1!$C$19,BASEDEDATOS!M6408*Hoja1!$C$20)),0)</f>
        <v>0</v>
      </c>
    </row>
    <row r="6409" spans="2:14" x14ac:dyDescent="0.75">
      <c r="B6409" t="s">
        <v>863</v>
      </c>
      <c r="C6409" t="str">
        <f>Hoja1!$C$31</f>
        <v>CRUDO</v>
      </c>
      <c r="D6409" t="s">
        <v>864</v>
      </c>
      <c r="E6409" t="s">
        <v>320</v>
      </c>
      <c r="F6409" t="s">
        <v>861</v>
      </c>
      <c r="L6409" t="s">
        <v>31</v>
      </c>
      <c r="M6409">
        <f>'Venteo_ Blowdown_planta'!AN113</f>
        <v>0</v>
      </c>
      <c r="N6409">
        <f>IFERROR(IF(L6409="CO2",M6409,IF(L6409="CH4",M6409*Hoja1!$C$19,BASEDEDATOS!M6409*Hoja1!$C$20)),0)</f>
        <v>0</v>
      </c>
    </row>
    <row r="6410" spans="2:14" x14ac:dyDescent="0.75">
      <c r="B6410" t="s">
        <v>863</v>
      </c>
      <c r="C6410" t="str">
        <f>Hoja1!$C$31</f>
        <v>CRUDO</v>
      </c>
      <c r="D6410" t="s">
        <v>864</v>
      </c>
      <c r="E6410" t="s">
        <v>320</v>
      </c>
      <c r="F6410" t="s">
        <v>861</v>
      </c>
      <c r="L6410" t="s">
        <v>31</v>
      </c>
      <c r="M6410">
        <f>'Venteo_ Blowdown_planta'!AN114</f>
        <v>0</v>
      </c>
      <c r="N6410">
        <f>IFERROR(IF(L6410="CO2",M6410,IF(L6410="CH4",M6410*Hoja1!$C$19,BASEDEDATOS!M6410*Hoja1!$C$20)),0)</f>
        <v>0</v>
      </c>
    </row>
    <row r="6411" spans="2:14" x14ac:dyDescent="0.75">
      <c r="B6411" t="s">
        <v>863</v>
      </c>
      <c r="C6411" t="str">
        <f>Hoja1!$C$31</f>
        <v>CRUDO</v>
      </c>
      <c r="D6411" t="s">
        <v>864</v>
      </c>
      <c r="E6411" t="s">
        <v>320</v>
      </c>
      <c r="F6411" t="s">
        <v>861</v>
      </c>
      <c r="L6411" t="s">
        <v>31</v>
      </c>
      <c r="M6411">
        <f>'Venteo_ Blowdown_planta'!AN115</f>
        <v>0</v>
      </c>
      <c r="N6411">
        <f>IFERROR(IF(L6411="CO2",M6411,IF(L6411="CH4",M6411*Hoja1!$C$19,BASEDEDATOS!M6411*Hoja1!$C$20)),0)</f>
        <v>0</v>
      </c>
    </row>
    <row r="6412" spans="2:14" x14ac:dyDescent="0.75">
      <c r="B6412" t="s">
        <v>863</v>
      </c>
      <c r="C6412" t="str">
        <f>Hoja1!$C$31</f>
        <v>CRUDO</v>
      </c>
      <c r="D6412" t="s">
        <v>864</v>
      </c>
      <c r="E6412" t="s">
        <v>320</v>
      </c>
      <c r="F6412" t="s">
        <v>861</v>
      </c>
      <c r="L6412" t="s">
        <v>31</v>
      </c>
      <c r="M6412">
        <f>'Venteo_ Blowdown_planta'!AN116</f>
        <v>0</v>
      </c>
      <c r="N6412">
        <f>IFERROR(IF(L6412="CO2",M6412,IF(L6412="CH4",M6412*Hoja1!$C$19,BASEDEDATOS!M6412*Hoja1!$C$20)),0)</f>
        <v>0</v>
      </c>
    </row>
    <row r="6413" spans="2:14" x14ac:dyDescent="0.75">
      <c r="B6413" t="s">
        <v>863</v>
      </c>
      <c r="C6413" t="str">
        <f>Hoja1!$C$31</f>
        <v>CRUDO</v>
      </c>
      <c r="D6413" t="s">
        <v>864</v>
      </c>
      <c r="E6413" t="s">
        <v>320</v>
      </c>
      <c r="F6413" t="s">
        <v>861</v>
      </c>
      <c r="L6413" t="s">
        <v>31</v>
      </c>
      <c r="M6413">
        <f>'Venteo_ Blowdown_planta'!AN117</f>
        <v>0</v>
      </c>
      <c r="N6413">
        <f>IFERROR(IF(L6413="CO2",M6413,IF(L6413="CH4",M6413*Hoja1!$C$19,BASEDEDATOS!M6413*Hoja1!$C$20)),0)</f>
        <v>0</v>
      </c>
    </row>
    <row r="6414" spans="2:14" x14ac:dyDescent="0.75">
      <c r="B6414" t="s">
        <v>863</v>
      </c>
      <c r="C6414" t="str">
        <f>Hoja1!$C$31</f>
        <v>CRUDO</v>
      </c>
      <c r="D6414" t="s">
        <v>864</v>
      </c>
      <c r="E6414" t="s">
        <v>320</v>
      </c>
      <c r="F6414" t="s">
        <v>861</v>
      </c>
      <c r="L6414" t="s">
        <v>31</v>
      </c>
      <c r="M6414">
        <f>'Venteo_ Blowdown_planta'!AN118</f>
        <v>0</v>
      </c>
      <c r="N6414">
        <f>IFERROR(IF(L6414="CO2",M6414,IF(L6414="CH4",M6414*Hoja1!$C$19,BASEDEDATOS!M6414*Hoja1!$C$20)),0)</f>
        <v>0</v>
      </c>
    </row>
    <row r="6415" spans="2:14" x14ac:dyDescent="0.75">
      <c r="B6415" t="s">
        <v>863</v>
      </c>
      <c r="C6415" t="str">
        <f>Hoja1!$C$31</f>
        <v>CRUDO</v>
      </c>
      <c r="D6415" t="s">
        <v>864</v>
      </c>
      <c r="E6415" t="s">
        <v>320</v>
      </c>
      <c r="F6415" t="s">
        <v>861</v>
      </c>
      <c r="L6415" t="s">
        <v>31</v>
      </c>
      <c r="M6415">
        <f>'Venteo_ Blowdown_planta'!AN119</f>
        <v>0</v>
      </c>
      <c r="N6415">
        <f>IFERROR(IF(L6415="CO2",M6415,IF(L6415="CH4",M6415*Hoja1!$C$19,BASEDEDATOS!M6415*Hoja1!$C$20)),0)</f>
        <v>0</v>
      </c>
    </row>
    <row r="6416" spans="2:14" x14ac:dyDescent="0.75">
      <c r="B6416" t="s">
        <v>863</v>
      </c>
      <c r="C6416" t="str">
        <f>Hoja1!$C$31</f>
        <v>CRUDO</v>
      </c>
      <c r="D6416" t="s">
        <v>864</v>
      </c>
      <c r="E6416" t="s">
        <v>320</v>
      </c>
      <c r="F6416" t="s">
        <v>861</v>
      </c>
      <c r="L6416" t="s">
        <v>31</v>
      </c>
      <c r="M6416">
        <f>'Venteo_ Blowdown_planta'!AN120</f>
        <v>0</v>
      </c>
      <c r="N6416">
        <f>IFERROR(IF(L6416="CO2",M6416,IF(L6416="CH4",M6416*Hoja1!$C$19,BASEDEDATOS!M6416*Hoja1!$C$20)),0)</f>
        <v>0</v>
      </c>
    </row>
    <row r="6417" spans="2:14" x14ac:dyDescent="0.75">
      <c r="B6417" t="s">
        <v>863</v>
      </c>
      <c r="C6417" t="str">
        <f>Hoja1!$C$31</f>
        <v>CRUDO</v>
      </c>
      <c r="D6417" t="s">
        <v>864</v>
      </c>
      <c r="E6417" t="s">
        <v>320</v>
      </c>
      <c r="F6417" t="s">
        <v>861</v>
      </c>
      <c r="L6417" t="s">
        <v>31</v>
      </c>
      <c r="M6417">
        <f>'Venteo_ Blowdown_planta'!AN121</f>
        <v>0</v>
      </c>
      <c r="N6417">
        <f>IFERROR(IF(L6417="CO2",M6417,IF(L6417="CH4",M6417*Hoja1!$C$19,BASEDEDATOS!M6417*Hoja1!$C$20)),0)</f>
        <v>0</v>
      </c>
    </row>
    <row r="6418" spans="2:14" x14ac:dyDescent="0.75">
      <c r="B6418" t="s">
        <v>863</v>
      </c>
      <c r="C6418" t="str">
        <f>Hoja1!$C$31</f>
        <v>CRUDO</v>
      </c>
      <c r="D6418" t="s">
        <v>864</v>
      </c>
      <c r="E6418" t="s">
        <v>320</v>
      </c>
      <c r="F6418" t="s">
        <v>861</v>
      </c>
      <c r="L6418" t="s">
        <v>31</v>
      </c>
      <c r="M6418">
        <f>'Venteo_ Blowdown_planta'!AN122</f>
        <v>0</v>
      </c>
      <c r="N6418">
        <f>IFERROR(IF(L6418="CO2",M6418,IF(L6418="CH4",M6418*Hoja1!$C$19,BASEDEDATOS!M6418*Hoja1!$C$20)),0)</f>
        <v>0</v>
      </c>
    </row>
    <row r="6419" spans="2:14" x14ac:dyDescent="0.75">
      <c r="B6419" t="s">
        <v>863</v>
      </c>
      <c r="C6419" t="str">
        <f>Hoja1!$C$31</f>
        <v>CRUDO</v>
      </c>
      <c r="D6419" t="s">
        <v>864</v>
      </c>
      <c r="E6419" t="s">
        <v>320</v>
      </c>
      <c r="F6419" t="s">
        <v>861</v>
      </c>
      <c r="L6419" t="s">
        <v>31</v>
      </c>
      <c r="M6419">
        <f>'Venteo_ Blowdown_planta'!AN123</f>
        <v>0</v>
      </c>
      <c r="N6419">
        <f>IFERROR(IF(L6419="CO2",M6419,IF(L6419="CH4",M6419*Hoja1!$C$19,BASEDEDATOS!M6419*Hoja1!$C$20)),0)</f>
        <v>0</v>
      </c>
    </row>
    <row r="6420" spans="2:14" x14ac:dyDescent="0.75">
      <c r="B6420" t="s">
        <v>863</v>
      </c>
      <c r="C6420" t="str">
        <f>Hoja1!$C$31</f>
        <v>CRUDO</v>
      </c>
      <c r="D6420" t="s">
        <v>864</v>
      </c>
      <c r="E6420" t="s">
        <v>320</v>
      </c>
      <c r="F6420" t="s">
        <v>861</v>
      </c>
      <c r="L6420" t="s">
        <v>31</v>
      </c>
      <c r="M6420">
        <f>'Venteo_ Blowdown_planta'!AN124</f>
        <v>0</v>
      </c>
      <c r="N6420">
        <f>IFERROR(IF(L6420="CO2",M6420,IF(L6420="CH4",M6420*Hoja1!$C$19,BASEDEDATOS!M6420*Hoja1!$C$20)),0)</f>
        <v>0</v>
      </c>
    </row>
    <row r="6421" spans="2:14" x14ac:dyDescent="0.75">
      <c r="B6421" t="s">
        <v>863</v>
      </c>
      <c r="C6421" t="str">
        <f>Hoja1!$C$31</f>
        <v>CRUDO</v>
      </c>
      <c r="D6421" t="s">
        <v>864</v>
      </c>
      <c r="E6421" t="s">
        <v>320</v>
      </c>
      <c r="F6421" t="s">
        <v>861</v>
      </c>
      <c r="L6421" t="s">
        <v>31</v>
      </c>
      <c r="M6421">
        <f>'Venteo_ Blowdown_planta'!AN125</f>
        <v>0</v>
      </c>
      <c r="N6421">
        <f>IFERROR(IF(L6421="CO2",M6421,IF(L6421="CH4",M6421*Hoja1!$C$19,BASEDEDATOS!M6421*Hoja1!$C$20)),0)</f>
        <v>0</v>
      </c>
    </row>
    <row r="6422" spans="2:14" x14ac:dyDescent="0.75">
      <c r="B6422" t="s">
        <v>863</v>
      </c>
      <c r="C6422" t="str">
        <f>Hoja1!$C$31</f>
        <v>CRUDO</v>
      </c>
      <c r="D6422" t="s">
        <v>864</v>
      </c>
      <c r="E6422" t="s">
        <v>320</v>
      </c>
      <c r="F6422" t="s">
        <v>861</v>
      </c>
      <c r="L6422" t="s">
        <v>31</v>
      </c>
      <c r="M6422">
        <f>'Venteo_ Blowdown_planta'!AN126</f>
        <v>0</v>
      </c>
      <c r="N6422">
        <f>IFERROR(IF(L6422="CO2",M6422,IF(L6422="CH4",M6422*Hoja1!$C$19,BASEDEDATOS!M6422*Hoja1!$C$20)),0)</f>
        <v>0</v>
      </c>
    </row>
    <row r="6423" spans="2:14" x14ac:dyDescent="0.75">
      <c r="B6423" t="s">
        <v>863</v>
      </c>
      <c r="C6423" t="str">
        <f>Hoja1!$C$31</f>
        <v>CRUDO</v>
      </c>
      <c r="D6423" t="s">
        <v>864</v>
      </c>
      <c r="E6423" t="s">
        <v>320</v>
      </c>
      <c r="F6423" t="s">
        <v>861</v>
      </c>
      <c r="L6423" t="s">
        <v>31</v>
      </c>
      <c r="M6423">
        <f>'Venteo_ Blowdown_planta'!AN127</f>
        <v>0</v>
      </c>
      <c r="N6423">
        <f>IFERROR(IF(L6423="CO2",M6423,IF(L6423="CH4",M6423*Hoja1!$C$19,BASEDEDATOS!M6423*Hoja1!$C$20)),0)</f>
        <v>0</v>
      </c>
    </row>
    <row r="6424" spans="2:14" x14ac:dyDescent="0.75">
      <c r="B6424" t="s">
        <v>863</v>
      </c>
      <c r="C6424" t="str">
        <f>Hoja1!$C$31</f>
        <v>CRUDO</v>
      </c>
      <c r="D6424" t="s">
        <v>864</v>
      </c>
      <c r="E6424" t="s">
        <v>320</v>
      </c>
      <c r="F6424" t="s">
        <v>861</v>
      </c>
      <c r="L6424" t="s">
        <v>31</v>
      </c>
      <c r="M6424">
        <f>'Venteo_ Blowdown_planta'!AN128</f>
        <v>0</v>
      </c>
      <c r="N6424">
        <f>IFERROR(IF(L6424="CO2",M6424,IF(L6424="CH4",M6424*Hoja1!$C$19,BASEDEDATOS!M6424*Hoja1!$C$20)),0)</f>
        <v>0</v>
      </c>
    </row>
    <row r="6425" spans="2:14" x14ac:dyDescent="0.75">
      <c r="B6425" t="s">
        <v>863</v>
      </c>
      <c r="C6425" t="str">
        <f>Hoja1!$C$31</f>
        <v>CRUDO</v>
      </c>
      <c r="D6425" t="s">
        <v>864</v>
      </c>
      <c r="E6425" t="s">
        <v>320</v>
      </c>
      <c r="F6425" t="s">
        <v>861</v>
      </c>
      <c r="L6425" t="s">
        <v>31</v>
      </c>
      <c r="M6425">
        <f>'Venteo_ Blowdown_planta'!AN129</f>
        <v>0</v>
      </c>
      <c r="N6425">
        <f>IFERROR(IF(L6425="CO2",M6425,IF(L6425="CH4",M6425*Hoja1!$C$19,BASEDEDATOS!M6425*Hoja1!$C$20)),0)</f>
        <v>0</v>
      </c>
    </row>
    <row r="6426" spans="2:14" x14ac:dyDescent="0.75">
      <c r="B6426" t="s">
        <v>863</v>
      </c>
      <c r="C6426" t="str">
        <f>Hoja1!$C$31</f>
        <v>CRUDO</v>
      </c>
      <c r="D6426" t="s">
        <v>864</v>
      </c>
      <c r="E6426" t="s">
        <v>320</v>
      </c>
      <c r="F6426" t="s">
        <v>861</v>
      </c>
      <c r="L6426" t="s">
        <v>31</v>
      </c>
      <c r="M6426">
        <f>'Venteo_ Blowdown_planta'!AN130</f>
        <v>0</v>
      </c>
      <c r="N6426">
        <f>IFERROR(IF(L6426="CO2",M6426,IF(L6426="CH4",M6426*Hoja1!$C$19,BASEDEDATOS!M6426*Hoja1!$C$20)),0)</f>
        <v>0</v>
      </c>
    </row>
    <row r="6427" spans="2:14" x14ac:dyDescent="0.75">
      <c r="B6427" t="s">
        <v>863</v>
      </c>
      <c r="C6427" t="str">
        <f>Hoja1!$C$31</f>
        <v>CRUDO</v>
      </c>
      <c r="D6427" t="s">
        <v>864</v>
      </c>
      <c r="E6427" t="s">
        <v>320</v>
      </c>
      <c r="F6427" t="s">
        <v>861</v>
      </c>
      <c r="L6427" t="s">
        <v>31</v>
      </c>
      <c r="M6427">
        <f>'Venteo_ Blowdown_planta'!AN131</f>
        <v>0</v>
      </c>
      <c r="N6427">
        <f>IFERROR(IF(L6427="CO2",M6427,IF(L6427="CH4",M6427*Hoja1!$C$19,BASEDEDATOS!M6427*Hoja1!$C$20)),0)</f>
        <v>0</v>
      </c>
    </row>
    <row r="6428" spans="2:14" x14ac:dyDescent="0.75">
      <c r="B6428" t="s">
        <v>863</v>
      </c>
      <c r="C6428" t="str">
        <f>Hoja1!$C$31</f>
        <v>CRUDO</v>
      </c>
      <c r="D6428" t="s">
        <v>864</v>
      </c>
      <c r="E6428" t="s">
        <v>320</v>
      </c>
      <c r="F6428" t="s">
        <v>861</v>
      </c>
      <c r="L6428" t="s">
        <v>31</v>
      </c>
      <c r="M6428">
        <f>'Venteo_ Blowdown_planta'!AN132</f>
        <v>0</v>
      </c>
      <c r="N6428">
        <f>IFERROR(IF(L6428="CO2",M6428,IF(L6428="CH4",M6428*Hoja1!$C$19,BASEDEDATOS!M6428*Hoja1!$C$20)),0)</f>
        <v>0</v>
      </c>
    </row>
    <row r="6429" spans="2:14" x14ac:dyDescent="0.75">
      <c r="B6429" t="s">
        <v>863</v>
      </c>
      <c r="C6429" t="str">
        <f>Hoja1!$C$31</f>
        <v>CRUDO</v>
      </c>
      <c r="D6429" t="s">
        <v>864</v>
      </c>
      <c r="E6429" t="s">
        <v>320</v>
      </c>
      <c r="F6429" t="s">
        <v>862</v>
      </c>
      <c r="L6429" t="s">
        <v>30</v>
      </c>
      <c r="M6429">
        <f>'Venteo_ actividad no rutina_pla'!AO44</f>
        <v>4.7552491987454155E-5</v>
      </c>
      <c r="N6429">
        <f>IFERROR(IF(L6429="CO2",M6429,IF(L6429="CH4",M6429*Hoja1!$C$19,BASEDEDATOS!M6429*Hoja1!$C$20)),0)</f>
        <v>4.7552491987454155E-5</v>
      </c>
    </row>
    <row r="6430" spans="2:14" x14ac:dyDescent="0.75">
      <c r="B6430" t="s">
        <v>863</v>
      </c>
      <c r="C6430" t="str">
        <f>Hoja1!$C$31</f>
        <v>CRUDO</v>
      </c>
      <c r="D6430" t="s">
        <v>864</v>
      </c>
      <c r="E6430" t="s">
        <v>320</v>
      </c>
      <c r="F6430" t="s">
        <v>862</v>
      </c>
      <c r="L6430" t="s">
        <v>30</v>
      </c>
      <c r="M6430">
        <f>'Venteo_ actividad no rutina_pla'!AO45</f>
        <v>1.1412598076988994E-4</v>
      </c>
      <c r="N6430">
        <f>IFERROR(IF(L6430="CO2",M6430,IF(L6430="CH4",M6430*Hoja1!$C$19,BASEDEDATOS!M6430*Hoja1!$C$20)),0)</f>
        <v>1.1412598076988994E-4</v>
      </c>
    </row>
    <row r="6431" spans="2:14" x14ac:dyDescent="0.75">
      <c r="B6431" t="s">
        <v>863</v>
      </c>
      <c r="C6431" t="str">
        <f>Hoja1!$C$31</f>
        <v>CRUDO</v>
      </c>
      <c r="D6431" t="s">
        <v>864</v>
      </c>
      <c r="E6431" t="s">
        <v>320</v>
      </c>
      <c r="F6431" t="s">
        <v>862</v>
      </c>
      <c r="L6431" t="s">
        <v>30</v>
      </c>
      <c r="M6431">
        <f>'Venteo_ actividad no rutina_pla'!AO46</f>
        <v>6.6177749922942909E-3</v>
      </c>
      <c r="N6431">
        <f>IFERROR(IF(L6431="CO2",M6431,IF(L6431="CH4",M6431*Hoja1!$C$19,BASEDEDATOS!M6431*Hoja1!$C$20)),0)</f>
        <v>6.6177749922942909E-3</v>
      </c>
    </row>
    <row r="6432" spans="2:14" x14ac:dyDescent="0.75">
      <c r="B6432" t="s">
        <v>863</v>
      </c>
      <c r="C6432" t="str">
        <f>Hoja1!$C$31</f>
        <v>CRUDO</v>
      </c>
      <c r="D6432" t="s">
        <v>864</v>
      </c>
      <c r="E6432" t="s">
        <v>320</v>
      </c>
      <c r="F6432" t="s">
        <v>862</v>
      </c>
      <c r="L6432" t="s">
        <v>30</v>
      </c>
      <c r="M6432">
        <f>'Venteo_ actividad no rutina_pla'!AO47</f>
        <v>0</v>
      </c>
      <c r="N6432">
        <f>IFERROR(IF(L6432="CO2",M6432,IF(L6432="CH4",M6432*Hoja1!$C$19,BASEDEDATOS!M6432*Hoja1!$C$20)),0)</f>
        <v>0</v>
      </c>
    </row>
    <row r="6433" spans="2:14" x14ac:dyDescent="0.75">
      <c r="B6433" t="s">
        <v>863</v>
      </c>
      <c r="C6433" t="str">
        <f>Hoja1!$C$31</f>
        <v>CRUDO</v>
      </c>
      <c r="D6433" t="s">
        <v>864</v>
      </c>
      <c r="E6433" t="s">
        <v>320</v>
      </c>
      <c r="F6433" t="s">
        <v>862</v>
      </c>
      <c r="L6433" t="s">
        <v>30</v>
      </c>
      <c r="M6433">
        <f>'Venteo_ actividad no rutina_pla'!AO48</f>
        <v>0</v>
      </c>
      <c r="N6433">
        <f>IFERROR(IF(L6433="CO2",M6433,IF(L6433="CH4",M6433*Hoja1!$C$19,BASEDEDATOS!M6433*Hoja1!$C$20)),0)</f>
        <v>0</v>
      </c>
    </row>
    <row r="6434" spans="2:14" x14ac:dyDescent="0.75">
      <c r="B6434" t="s">
        <v>863</v>
      </c>
      <c r="C6434" t="str">
        <f>Hoja1!$C$31</f>
        <v>CRUDO</v>
      </c>
      <c r="D6434" t="s">
        <v>864</v>
      </c>
      <c r="E6434" t="s">
        <v>320</v>
      </c>
      <c r="F6434" t="s">
        <v>862</v>
      </c>
      <c r="L6434" t="s">
        <v>30</v>
      </c>
      <c r="M6434">
        <f>'Venteo_ actividad no rutina_pla'!AO49</f>
        <v>0</v>
      </c>
      <c r="N6434">
        <f>IFERROR(IF(L6434="CO2",M6434,IF(L6434="CH4",M6434*Hoja1!$C$19,BASEDEDATOS!M6434*Hoja1!$C$20)),0)</f>
        <v>0</v>
      </c>
    </row>
    <row r="6435" spans="2:14" x14ac:dyDescent="0.75">
      <c r="B6435" t="s">
        <v>863</v>
      </c>
      <c r="C6435" t="str">
        <f>Hoja1!$C$31</f>
        <v>CRUDO</v>
      </c>
      <c r="D6435" t="s">
        <v>864</v>
      </c>
      <c r="E6435" t="s">
        <v>320</v>
      </c>
      <c r="F6435" t="s">
        <v>862</v>
      </c>
      <c r="L6435" t="s">
        <v>30</v>
      </c>
      <c r="M6435">
        <f>'Venteo_ actividad no rutina_pla'!AO50</f>
        <v>0</v>
      </c>
      <c r="N6435">
        <f>IFERROR(IF(L6435="CO2",M6435,IF(L6435="CH4",M6435*Hoja1!$C$19,BASEDEDATOS!M6435*Hoja1!$C$20)),0)</f>
        <v>0</v>
      </c>
    </row>
    <row r="6436" spans="2:14" x14ac:dyDescent="0.75">
      <c r="B6436" t="s">
        <v>863</v>
      </c>
      <c r="C6436" t="str">
        <f>Hoja1!$C$31</f>
        <v>CRUDO</v>
      </c>
      <c r="D6436" t="s">
        <v>864</v>
      </c>
      <c r="E6436" t="s">
        <v>320</v>
      </c>
      <c r="F6436" t="s">
        <v>862</v>
      </c>
      <c r="L6436" t="s">
        <v>30</v>
      </c>
      <c r="M6436">
        <f>'Venteo_ actividad no rutina_pla'!AO51</f>
        <v>0</v>
      </c>
      <c r="N6436">
        <f>IFERROR(IF(L6436="CO2",M6436,IF(L6436="CH4",M6436*Hoja1!$C$19,BASEDEDATOS!M6436*Hoja1!$C$20)),0)</f>
        <v>0</v>
      </c>
    </row>
    <row r="6437" spans="2:14" x14ac:dyDescent="0.75">
      <c r="B6437" t="s">
        <v>863</v>
      </c>
      <c r="C6437" t="str">
        <f>Hoja1!$C$31</f>
        <v>CRUDO</v>
      </c>
      <c r="D6437" t="s">
        <v>864</v>
      </c>
      <c r="E6437" t="s">
        <v>320</v>
      </c>
      <c r="F6437" t="s">
        <v>862</v>
      </c>
      <c r="L6437" t="s">
        <v>30</v>
      </c>
      <c r="M6437">
        <f>'Venteo_ actividad no rutina_pla'!AO52</f>
        <v>0</v>
      </c>
      <c r="N6437">
        <f>IFERROR(IF(L6437="CO2",M6437,IF(L6437="CH4",M6437*Hoja1!$C$19,BASEDEDATOS!M6437*Hoja1!$C$20)),0)</f>
        <v>0</v>
      </c>
    </row>
    <row r="6438" spans="2:14" x14ac:dyDescent="0.75">
      <c r="B6438" t="s">
        <v>863</v>
      </c>
      <c r="C6438" t="str">
        <f>Hoja1!$C$31</f>
        <v>CRUDO</v>
      </c>
      <c r="D6438" t="s">
        <v>864</v>
      </c>
      <c r="E6438" t="s">
        <v>320</v>
      </c>
      <c r="F6438" t="s">
        <v>862</v>
      </c>
      <c r="L6438" t="s">
        <v>30</v>
      </c>
      <c r="M6438">
        <f>'Venteo_ actividad no rutina_pla'!AO53</f>
        <v>0</v>
      </c>
      <c r="N6438">
        <f>IFERROR(IF(L6438="CO2",M6438,IF(L6438="CH4",M6438*Hoja1!$C$19,BASEDEDATOS!M6438*Hoja1!$C$20)),0)</f>
        <v>0</v>
      </c>
    </row>
    <row r="6439" spans="2:14" x14ac:dyDescent="0.75">
      <c r="B6439" t="s">
        <v>863</v>
      </c>
      <c r="C6439" t="str">
        <f>Hoja1!$C$31</f>
        <v>CRUDO</v>
      </c>
      <c r="D6439" t="s">
        <v>864</v>
      </c>
      <c r="E6439" t="s">
        <v>320</v>
      </c>
      <c r="F6439" t="s">
        <v>862</v>
      </c>
      <c r="L6439" t="s">
        <v>30</v>
      </c>
      <c r="M6439">
        <f>'Venteo_ actividad no rutina_pla'!AO54</f>
        <v>0</v>
      </c>
      <c r="N6439">
        <f>IFERROR(IF(L6439="CO2",M6439,IF(L6439="CH4",M6439*Hoja1!$C$19,BASEDEDATOS!M6439*Hoja1!$C$20)),0)</f>
        <v>0</v>
      </c>
    </row>
    <row r="6440" spans="2:14" x14ac:dyDescent="0.75">
      <c r="B6440" t="s">
        <v>863</v>
      </c>
      <c r="C6440" t="str">
        <f>Hoja1!$C$31</f>
        <v>CRUDO</v>
      </c>
      <c r="D6440" t="s">
        <v>864</v>
      </c>
      <c r="E6440" t="s">
        <v>320</v>
      </c>
      <c r="F6440" t="s">
        <v>862</v>
      </c>
      <c r="L6440" t="s">
        <v>30</v>
      </c>
      <c r="M6440">
        <f>'Venteo_ actividad no rutina_pla'!AO55</f>
        <v>0</v>
      </c>
      <c r="N6440">
        <f>IFERROR(IF(L6440="CO2",M6440,IF(L6440="CH4",M6440*Hoja1!$C$19,BASEDEDATOS!M6440*Hoja1!$C$20)),0)</f>
        <v>0</v>
      </c>
    </row>
    <row r="6441" spans="2:14" x14ac:dyDescent="0.75">
      <c r="B6441" t="s">
        <v>863</v>
      </c>
      <c r="C6441" t="str">
        <f>Hoja1!$C$31</f>
        <v>CRUDO</v>
      </c>
      <c r="D6441" t="s">
        <v>864</v>
      </c>
      <c r="E6441" t="s">
        <v>320</v>
      </c>
      <c r="F6441" t="s">
        <v>862</v>
      </c>
      <c r="L6441" t="s">
        <v>30</v>
      </c>
      <c r="M6441">
        <f>'Venteo_ actividad no rutina_pla'!AO56</f>
        <v>0</v>
      </c>
      <c r="N6441">
        <f>IFERROR(IF(L6441="CO2",M6441,IF(L6441="CH4",M6441*Hoja1!$C$19,BASEDEDATOS!M6441*Hoja1!$C$20)),0)</f>
        <v>0</v>
      </c>
    </row>
    <row r="6442" spans="2:14" x14ac:dyDescent="0.75">
      <c r="B6442" t="s">
        <v>863</v>
      </c>
      <c r="C6442" t="str">
        <f>Hoja1!$C$31</f>
        <v>CRUDO</v>
      </c>
      <c r="D6442" t="s">
        <v>864</v>
      </c>
      <c r="E6442" t="s">
        <v>320</v>
      </c>
      <c r="F6442" t="s">
        <v>862</v>
      </c>
      <c r="L6442" t="s">
        <v>30</v>
      </c>
      <c r="M6442">
        <f>'Venteo_ actividad no rutina_pla'!AO57</f>
        <v>0</v>
      </c>
      <c r="N6442">
        <f>IFERROR(IF(L6442="CO2",M6442,IF(L6442="CH4",M6442*Hoja1!$C$19,BASEDEDATOS!M6442*Hoja1!$C$20)),0)</f>
        <v>0</v>
      </c>
    </row>
    <row r="6443" spans="2:14" x14ac:dyDescent="0.75">
      <c r="B6443" t="s">
        <v>863</v>
      </c>
      <c r="C6443" t="str">
        <f>Hoja1!$C$31</f>
        <v>CRUDO</v>
      </c>
      <c r="D6443" t="s">
        <v>864</v>
      </c>
      <c r="E6443" t="s">
        <v>320</v>
      </c>
      <c r="F6443" t="s">
        <v>862</v>
      </c>
      <c r="L6443" t="s">
        <v>30</v>
      </c>
      <c r="M6443">
        <f>'Venteo_ actividad no rutina_pla'!AO58</f>
        <v>0</v>
      </c>
      <c r="N6443">
        <f>IFERROR(IF(L6443="CO2",M6443,IF(L6443="CH4",M6443*Hoja1!$C$19,BASEDEDATOS!M6443*Hoja1!$C$20)),0)</f>
        <v>0</v>
      </c>
    </row>
    <row r="6444" spans="2:14" x14ac:dyDescent="0.75">
      <c r="B6444" t="s">
        <v>863</v>
      </c>
      <c r="C6444" t="str">
        <f>Hoja1!$C$31</f>
        <v>CRUDO</v>
      </c>
      <c r="D6444" t="s">
        <v>864</v>
      </c>
      <c r="E6444" t="s">
        <v>320</v>
      </c>
      <c r="F6444" t="s">
        <v>862</v>
      </c>
      <c r="L6444" t="s">
        <v>30</v>
      </c>
      <c r="M6444">
        <f>'Venteo_ actividad no rutina_pla'!AO59</f>
        <v>0</v>
      </c>
      <c r="N6444">
        <f>IFERROR(IF(L6444="CO2",M6444,IF(L6444="CH4",M6444*Hoja1!$C$19,BASEDEDATOS!M6444*Hoja1!$C$20)),0)</f>
        <v>0</v>
      </c>
    </row>
    <row r="6445" spans="2:14" x14ac:dyDescent="0.75">
      <c r="B6445" t="s">
        <v>863</v>
      </c>
      <c r="C6445" t="str">
        <f>Hoja1!$C$31</f>
        <v>CRUDO</v>
      </c>
      <c r="D6445" t="s">
        <v>864</v>
      </c>
      <c r="E6445" t="s">
        <v>320</v>
      </c>
      <c r="F6445" t="s">
        <v>862</v>
      </c>
      <c r="L6445" t="s">
        <v>30</v>
      </c>
      <c r="M6445">
        <f>'Venteo_ actividad no rutina_pla'!AO60</f>
        <v>0</v>
      </c>
      <c r="N6445">
        <f>IFERROR(IF(L6445="CO2",M6445,IF(L6445="CH4",M6445*Hoja1!$C$19,BASEDEDATOS!M6445*Hoja1!$C$20)),0)</f>
        <v>0</v>
      </c>
    </row>
    <row r="6446" spans="2:14" x14ac:dyDescent="0.75">
      <c r="B6446" t="s">
        <v>863</v>
      </c>
      <c r="C6446" t="str">
        <f>Hoja1!$C$31</f>
        <v>CRUDO</v>
      </c>
      <c r="D6446" t="s">
        <v>864</v>
      </c>
      <c r="E6446" t="s">
        <v>320</v>
      </c>
      <c r="F6446" t="s">
        <v>862</v>
      </c>
      <c r="L6446" t="s">
        <v>30</v>
      </c>
      <c r="M6446">
        <f>'Venteo_ actividad no rutina_pla'!AO61</f>
        <v>0</v>
      </c>
      <c r="N6446">
        <f>IFERROR(IF(L6446="CO2",M6446,IF(L6446="CH4",M6446*Hoja1!$C$19,BASEDEDATOS!M6446*Hoja1!$C$20)),0)</f>
        <v>0</v>
      </c>
    </row>
    <row r="6447" spans="2:14" x14ac:dyDescent="0.75">
      <c r="B6447" t="s">
        <v>863</v>
      </c>
      <c r="C6447" t="str">
        <f>Hoja1!$C$31</f>
        <v>CRUDO</v>
      </c>
      <c r="D6447" t="s">
        <v>864</v>
      </c>
      <c r="E6447" t="s">
        <v>320</v>
      </c>
      <c r="F6447" t="s">
        <v>862</v>
      </c>
      <c r="L6447" t="s">
        <v>30</v>
      </c>
      <c r="M6447">
        <f>'Venteo_ actividad no rutina_pla'!AO62</f>
        <v>0</v>
      </c>
      <c r="N6447">
        <f>IFERROR(IF(L6447="CO2",M6447,IF(L6447="CH4",M6447*Hoja1!$C$19,BASEDEDATOS!M6447*Hoja1!$C$20)),0)</f>
        <v>0</v>
      </c>
    </row>
    <row r="6448" spans="2:14" x14ac:dyDescent="0.75">
      <c r="B6448" t="s">
        <v>863</v>
      </c>
      <c r="C6448" t="str">
        <f>Hoja1!$C$31</f>
        <v>CRUDO</v>
      </c>
      <c r="D6448" t="s">
        <v>864</v>
      </c>
      <c r="E6448" t="s">
        <v>320</v>
      </c>
      <c r="F6448" t="s">
        <v>862</v>
      </c>
      <c r="L6448" t="s">
        <v>30</v>
      </c>
      <c r="M6448">
        <f>'Venteo_ actividad no rutina_pla'!AO63</f>
        <v>0</v>
      </c>
      <c r="N6448">
        <f>IFERROR(IF(L6448="CO2",M6448,IF(L6448="CH4",M6448*Hoja1!$C$19,BASEDEDATOS!M6448*Hoja1!$C$20)),0)</f>
        <v>0</v>
      </c>
    </row>
    <row r="6449" spans="2:14" x14ac:dyDescent="0.75">
      <c r="B6449" t="s">
        <v>863</v>
      </c>
      <c r="C6449" t="str">
        <f>Hoja1!$C$31</f>
        <v>CRUDO</v>
      </c>
      <c r="D6449" t="s">
        <v>864</v>
      </c>
      <c r="E6449" t="s">
        <v>320</v>
      </c>
      <c r="F6449" t="s">
        <v>862</v>
      </c>
      <c r="L6449" t="s">
        <v>30</v>
      </c>
      <c r="M6449">
        <f>'Venteo_ actividad no rutina_pla'!AO64</f>
        <v>0</v>
      </c>
      <c r="N6449">
        <f>IFERROR(IF(L6449="CO2",M6449,IF(L6449="CH4",M6449*Hoja1!$C$19,BASEDEDATOS!M6449*Hoja1!$C$20)),0)</f>
        <v>0</v>
      </c>
    </row>
    <row r="6450" spans="2:14" x14ac:dyDescent="0.75">
      <c r="B6450" t="s">
        <v>863</v>
      </c>
      <c r="C6450" t="str">
        <f>Hoja1!$C$31</f>
        <v>CRUDO</v>
      </c>
      <c r="D6450" t="s">
        <v>864</v>
      </c>
      <c r="E6450" t="s">
        <v>320</v>
      </c>
      <c r="F6450" t="s">
        <v>862</v>
      </c>
      <c r="L6450" t="s">
        <v>30</v>
      </c>
      <c r="M6450">
        <f>'Venteo_ actividad no rutina_pla'!AO65</f>
        <v>0</v>
      </c>
      <c r="N6450">
        <f>IFERROR(IF(L6450="CO2",M6450,IF(L6450="CH4",M6450*Hoja1!$C$19,BASEDEDATOS!M6450*Hoja1!$C$20)),0)</f>
        <v>0</v>
      </c>
    </row>
    <row r="6451" spans="2:14" x14ac:dyDescent="0.75">
      <c r="B6451" t="s">
        <v>863</v>
      </c>
      <c r="C6451" t="str">
        <f>Hoja1!$C$31</f>
        <v>CRUDO</v>
      </c>
      <c r="D6451" t="s">
        <v>864</v>
      </c>
      <c r="E6451" t="s">
        <v>320</v>
      </c>
      <c r="F6451" t="s">
        <v>862</v>
      </c>
      <c r="L6451" t="s">
        <v>30</v>
      </c>
      <c r="M6451">
        <f>'Venteo_ actividad no rutina_pla'!AO66</f>
        <v>0</v>
      </c>
      <c r="N6451">
        <f>IFERROR(IF(L6451="CO2",M6451,IF(L6451="CH4",M6451*Hoja1!$C$19,BASEDEDATOS!M6451*Hoja1!$C$20)),0)</f>
        <v>0</v>
      </c>
    </row>
    <row r="6452" spans="2:14" x14ac:dyDescent="0.75">
      <c r="B6452" t="s">
        <v>863</v>
      </c>
      <c r="C6452" t="str">
        <f>Hoja1!$C$31</f>
        <v>CRUDO</v>
      </c>
      <c r="D6452" t="s">
        <v>864</v>
      </c>
      <c r="E6452" t="s">
        <v>320</v>
      </c>
      <c r="F6452" t="s">
        <v>862</v>
      </c>
      <c r="L6452" t="s">
        <v>30</v>
      </c>
      <c r="M6452">
        <f>'Venteo_ actividad no rutina_pla'!AO67</f>
        <v>0</v>
      </c>
      <c r="N6452">
        <f>IFERROR(IF(L6452="CO2",M6452,IF(L6452="CH4",M6452*Hoja1!$C$19,BASEDEDATOS!M6452*Hoja1!$C$20)),0)</f>
        <v>0</v>
      </c>
    </row>
    <row r="6453" spans="2:14" x14ac:dyDescent="0.75">
      <c r="B6453" t="s">
        <v>863</v>
      </c>
      <c r="C6453" t="str">
        <f>Hoja1!$C$31</f>
        <v>CRUDO</v>
      </c>
      <c r="D6453" t="s">
        <v>864</v>
      </c>
      <c r="E6453" t="s">
        <v>320</v>
      </c>
      <c r="F6453" t="s">
        <v>862</v>
      </c>
      <c r="L6453" t="s">
        <v>30</v>
      </c>
      <c r="M6453">
        <f>'Venteo_ actividad no rutina_pla'!AO68</f>
        <v>0</v>
      </c>
      <c r="N6453">
        <f>IFERROR(IF(L6453="CO2",M6453,IF(L6453="CH4",M6453*Hoja1!$C$19,BASEDEDATOS!M6453*Hoja1!$C$20)),0)</f>
        <v>0</v>
      </c>
    </row>
    <row r="6454" spans="2:14" x14ac:dyDescent="0.75">
      <c r="B6454" t="s">
        <v>863</v>
      </c>
      <c r="C6454" t="str">
        <f>Hoja1!$C$31</f>
        <v>CRUDO</v>
      </c>
      <c r="D6454" t="s">
        <v>864</v>
      </c>
      <c r="E6454" t="s">
        <v>320</v>
      </c>
      <c r="F6454" t="s">
        <v>862</v>
      </c>
      <c r="L6454" t="s">
        <v>30</v>
      </c>
      <c r="M6454">
        <f>'Venteo_ actividad no rutina_pla'!AO69</f>
        <v>0</v>
      </c>
      <c r="N6454">
        <f>IFERROR(IF(L6454="CO2",M6454,IF(L6454="CH4",M6454*Hoja1!$C$19,BASEDEDATOS!M6454*Hoja1!$C$20)),0)</f>
        <v>0</v>
      </c>
    </row>
    <row r="6455" spans="2:14" x14ac:dyDescent="0.75">
      <c r="B6455" t="s">
        <v>863</v>
      </c>
      <c r="C6455" t="str">
        <f>Hoja1!$C$31</f>
        <v>CRUDO</v>
      </c>
      <c r="D6455" t="s">
        <v>864</v>
      </c>
      <c r="E6455" t="s">
        <v>320</v>
      </c>
      <c r="F6455" t="s">
        <v>862</v>
      </c>
      <c r="L6455" t="s">
        <v>30</v>
      </c>
      <c r="M6455">
        <f>'Venteo_ actividad no rutina_pla'!AO70</f>
        <v>0</v>
      </c>
      <c r="N6455">
        <f>IFERROR(IF(L6455="CO2",M6455,IF(L6455="CH4",M6455*Hoja1!$C$19,BASEDEDATOS!M6455*Hoja1!$C$20)),0)</f>
        <v>0</v>
      </c>
    </row>
    <row r="6456" spans="2:14" x14ac:dyDescent="0.75">
      <c r="B6456" t="s">
        <v>863</v>
      </c>
      <c r="C6456" t="str">
        <f>Hoja1!$C$31</f>
        <v>CRUDO</v>
      </c>
      <c r="D6456" t="s">
        <v>864</v>
      </c>
      <c r="E6456" t="s">
        <v>320</v>
      </c>
      <c r="F6456" t="s">
        <v>862</v>
      </c>
      <c r="L6456" t="s">
        <v>30</v>
      </c>
      <c r="M6456">
        <f>'Venteo_ actividad no rutina_pla'!AO71</f>
        <v>0</v>
      </c>
      <c r="N6456">
        <f>IFERROR(IF(L6456="CO2",M6456,IF(L6456="CH4",M6456*Hoja1!$C$19,BASEDEDATOS!M6456*Hoja1!$C$20)),0)</f>
        <v>0</v>
      </c>
    </row>
    <row r="6457" spans="2:14" x14ac:dyDescent="0.75">
      <c r="B6457" t="s">
        <v>863</v>
      </c>
      <c r="C6457" t="str">
        <f>Hoja1!$C$31</f>
        <v>CRUDO</v>
      </c>
      <c r="D6457" t="s">
        <v>864</v>
      </c>
      <c r="E6457" t="s">
        <v>320</v>
      </c>
      <c r="F6457" t="s">
        <v>862</v>
      </c>
      <c r="L6457" t="s">
        <v>30</v>
      </c>
      <c r="M6457">
        <f>'Venteo_ actividad no rutina_pla'!AO72</f>
        <v>0</v>
      </c>
      <c r="N6457">
        <f>IFERROR(IF(L6457="CO2",M6457,IF(L6457="CH4",M6457*Hoja1!$C$19,BASEDEDATOS!M6457*Hoja1!$C$20)),0)</f>
        <v>0</v>
      </c>
    </row>
    <row r="6458" spans="2:14" x14ac:dyDescent="0.75">
      <c r="B6458" t="s">
        <v>863</v>
      </c>
      <c r="C6458" t="str">
        <f>Hoja1!$C$31</f>
        <v>CRUDO</v>
      </c>
      <c r="D6458" t="s">
        <v>864</v>
      </c>
      <c r="E6458" t="s">
        <v>320</v>
      </c>
      <c r="F6458" t="s">
        <v>862</v>
      </c>
      <c r="L6458" t="s">
        <v>30</v>
      </c>
      <c r="M6458">
        <f>'Venteo_ actividad no rutina_pla'!AO73</f>
        <v>0</v>
      </c>
      <c r="N6458">
        <f>IFERROR(IF(L6458="CO2",M6458,IF(L6458="CH4",M6458*Hoja1!$C$19,BASEDEDATOS!M6458*Hoja1!$C$20)),0)</f>
        <v>0</v>
      </c>
    </row>
    <row r="6459" spans="2:14" x14ac:dyDescent="0.75">
      <c r="B6459" t="s">
        <v>863</v>
      </c>
      <c r="C6459" t="str">
        <f>Hoja1!$C$31</f>
        <v>CRUDO</v>
      </c>
      <c r="D6459" t="s">
        <v>864</v>
      </c>
      <c r="E6459" t="s">
        <v>320</v>
      </c>
      <c r="F6459" t="s">
        <v>862</v>
      </c>
      <c r="L6459" t="s">
        <v>30</v>
      </c>
      <c r="M6459">
        <f>'Venteo_ actividad no rutina_pla'!AO74</f>
        <v>0</v>
      </c>
      <c r="N6459">
        <f>IFERROR(IF(L6459="CO2",M6459,IF(L6459="CH4",M6459*Hoja1!$C$19,BASEDEDATOS!M6459*Hoja1!$C$20)),0)</f>
        <v>0</v>
      </c>
    </row>
    <row r="6460" spans="2:14" x14ac:dyDescent="0.75">
      <c r="B6460" t="s">
        <v>863</v>
      </c>
      <c r="C6460" t="str">
        <f>Hoja1!$C$31</f>
        <v>CRUDO</v>
      </c>
      <c r="D6460" t="s">
        <v>864</v>
      </c>
      <c r="E6460" t="s">
        <v>320</v>
      </c>
      <c r="F6460" t="s">
        <v>862</v>
      </c>
      <c r="L6460" t="s">
        <v>30</v>
      </c>
      <c r="M6460">
        <f>'Venteo_ actividad no rutina_pla'!AO75</f>
        <v>0</v>
      </c>
      <c r="N6460">
        <f>IFERROR(IF(L6460="CO2",M6460,IF(L6460="CH4",M6460*Hoja1!$C$19,BASEDEDATOS!M6460*Hoja1!$C$20)),0)</f>
        <v>0</v>
      </c>
    </row>
    <row r="6461" spans="2:14" x14ac:dyDescent="0.75">
      <c r="B6461" t="s">
        <v>863</v>
      </c>
      <c r="C6461" t="str">
        <f>Hoja1!$C$31</f>
        <v>CRUDO</v>
      </c>
      <c r="D6461" t="s">
        <v>864</v>
      </c>
      <c r="E6461" t="s">
        <v>320</v>
      </c>
      <c r="F6461" t="s">
        <v>862</v>
      </c>
      <c r="L6461" t="s">
        <v>30</v>
      </c>
      <c r="M6461">
        <f>'Venteo_ actividad no rutina_pla'!AO76</f>
        <v>0</v>
      </c>
      <c r="N6461">
        <f>IFERROR(IF(L6461="CO2",M6461,IF(L6461="CH4",M6461*Hoja1!$C$19,BASEDEDATOS!M6461*Hoja1!$C$20)),0)</f>
        <v>0</v>
      </c>
    </row>
    <row r="6462" spans="2:14" x14ac:dyDescent="0.75">
      <c r="B6462" t="s">
        <v>863</v>
      </c>
      <c r="C6462" t="str">
        <f>Hoja1!$C$31</f>
        <v>CRUDO</v>
      </c>
      <c r="D6462" t="s">
        <v>864</v>
      </c>
      <c r="E6462" t="s">
        <v>320</v>
      </c>
      <c r="F6462" t="s">
        <v>862</v>
      </c>
      <c r="L6462" t="s">
        <v>30</v>
      </c>
      <c r="M6462">
        <f>'Venteo_ actividad no rutina_pla'!AO77</f>
        <v>0</v>
      </c>
      <c r="N6462">
        <f>IFERROR(IF(L6462="CO2",M6462,IF(L6462="CH4",M6462*Hoja1!$C$19,BASEDEDATOS!M6462*Hoja1!$C$20)),0)</f>
        <v>0</v>
      </c>
    </row>
    <row r="6463" spans="2:14" x14ac:dyDescent="0.75">
      <c r="B6463" t="s">
        <v>863</v>
      </c>
      <c r="C6463" t="str">
        <f>Hoja1!$C$31</f>
        <v>CRUDO</v>
      </c>
      <c r="D6463" t="s">
        <v>864</v>
      </c>
      <c r="E6463" t="s">
        <v>320</v>
      </c>
      <c r="F6463" t="s">
        <v>862</v>
      </c>
      <c r="L6463" t="s">
        <v>30</v>
      </c>
      <c r="M6463">
        <f>'Venteo_ actividad no rutina_pla'!AO78</f>
        <v>0</v>
      </c>
      <c r="N6463">
        <f>IFERROR(IF(L6463="CO2",M6463,IF(L6463="CH4",M6463*Hoja1!$C$19,BASEDEDATOS!M6463*Hoja1!$C$20)),0)</f>
        <v>0</v>
      </c>
    </row>
    <row r="6464" spans="2:14" x14ac:dyDescent="0.75">
      <c r="B6464" t="s">
        <v>863</v>
      </c>
      <c r="C6464" t="str">
        <f>Hoja1!$C$31</f>
        <v>CRUDO</v>
      </c>
      <c r="D6464" t="s">
        <v>864</v>
      </c>
      <c r="E6464" t="s">
        <v>320</v>
      </c>
      <c r="F6464" t="s">
        <v>862</v>
      </c>
      <c r="L6464" t="s">
        <v>30</v>
      </c>
      <c r="M6464">
        <f>'Venteo_ actividad no rutina_pla'!AO79</f>
        <v>0</v>
      </c>
      <c r="N6464">
        <f>IFERROR(IF(L6464="CO2",M6464,IF(L6464="CH4",M6464*Hoja1!$C$19,BASEDEDATOS!M6464*Hoja1!$C$20)),0)</f>
        <v>0</v>
      </c>
    </row>
    <row r="6465" spans="2:14" x14ac:dyDescent="0.75">
      <c r="B6465" t="s">
        <v>863</v>
      </c>
      <c r="C6465" t="str">
        <f>Hoja1!$C$31</f>
        <v>CRUDO</v>
      </c>
      <c r="D6465" t="s">
        <v>864</v>
      </c>
      <c r="E6465" t="s">
        <v>320</v>
      </c>
      <c r="F6465" t="s">
        <v>862</v>
      </c>
      <c r="L6465" t="s">
        <v>30</v>
      </c>
      <c r="M6465">
        <f>'Venteo_ actividad no rutina_pla'!AO80</f>
        <v>0</v>
      </c>
      <c r="N6465">
        <f>IFERROR(IF(L6465="CO2",M6465,IF(L6465="CH4",M6465*Hoja1!$C$19,BASEDEDATOS!M6465*Hoja1!$C$20)),0)</f>
        <v>0</v>
      </c>
    </row>
    <row r="6466" spans="2:14" x14ac:dyDescent="0.75">
      <c r="B6466" t="s">
        <v>863</v>
      </c>
      <c r="C6466" t="str">
        <f>Hoja1!$C$31</f>
        <v>CRUDO</v>
      </c>
      <c r="D6466" t="s">
        <v>864</v>
      </c>
      <c r="E6466" t="s">
        <v>320</v>
      </c>
      <c r="F6466" t="s">
        <v>862</v>
      </c>
      <c r="L6466" t="s">
        <v>30</v>
      </c>
      <c r="M6466">
        <f>'Venteo_ actividad no rutina_pla'!AO81</f>
        <v>0</v>
      </c>
      <c r="N6466">
        <f>IFERROR(IF(L6466="CO2",M6466,IF(L6466="CH4",M6466*Hoja1!$C$19,BASEDEDATOS!M6466*Hoja1!$C$20)),0)</f>
        <v>0</v>
      </c>
    </row>
    <row r="6467" spans="2:14" x14ac:dyDescent="0.75">
      <c r="B6467" t="s">
        <v>863</v>
      </c>
      <c r="C6467" t="str">
        <f>Hoja1!$C$31</f>
        <v>CRUDO</v>
      </c>
      <c r="D6467" t="s">
        <v>864</v>
      </c>
      <c r="E6467" t="s">
        <v>320</v>
      </c>
      <c r="F6467" t="s">
        <v>862</v>
      </c>
      <c r="L6467" t="s">
        <v>30</v>
      </c>
      <c r="M6467">
        <f>'Venteo_ actividad no rutina_pla'!AO82</f>
        <v>0</v>
      </c>
      <c r="N6467">
        <f>IFERROR(IF(L6467="CO2",M6467,IF(L6467="CH4",M6467*Hoja1!$C$19,BASEDEDATOS!M6467*Hoja1!$C$20)),0)</f>
        <v>0</v>
      </c>
    </row>
    <row r="6468" spans="2:14" x14ac:dyDescent="0.75">
      <c r="B6468" t="s">
        <v>863</v>
      </c>
      <c r="C6468" t="str">
        <f>Hoja1!$C$31</f>
        <v>CRUDO</v>
      </c>
      <c r="D6468" t="s">
        <v>864</v>
      </c>
      <c r="E6468" t="s">
        <v>320</v>
      </c>
      <c r="F6468" t="s">
        <v>862</v>
      </c>
      <c r="L6468" t="s">
        <v>30</v>
      </c>
      <c r="M6468">
        <f>'Venteo_ actividad no rutina_pla'!AO83</f>
        <v>0</v>
      </c>
      <c r="N6468">
        <f>IFERROR(IF(L6468="CO2",M6468,IF(L6468="CH4",M6468*Hoja1!$C$19,BASEDEDATOS!M6468*Hoja1!$C$20)),0)</f>
        <v>0</v>
      </c>
    </row>
    <row r="6469" spans="2:14" x14ac:dyDescent="0.75">
      <c r="B6469" t="s">
        <v>863</v>
      </c>
      <c r="C6469" t="str">
        <f>Hoja1!$C$31</f>
        <v>CRUDO</v>
      </c>
      <c r="D6469" t="s">
        <v>864</v>
      </c>
      <c r="E6469" t="s">
        <v>320</v>
      </c>
      <c r="F6469" t="s">
        <v>862</v>
      </c>
      <c r="L6469" t="s">
        <v>30</v>
      </c>
      <c r="M6469">
        <f>'Venteo_ actividad no rutina_pla'!AO84</f>
        <v>0</v>
      </c>
      <c r="N6469">
        <f>IFERROR(IF(L6469="CO2",M6469,IF(L6469="CH4",M6469*Hoja1!$C$19,BASEDEDATOS!M6469*Hoja1!$C$20)),0)</f>
        <v>0</v>
      </c>
    </row>
    <row r="6470" spans="2:14" x14ac:dyDescent="0.75">
      <c r="B6470" t="s">
        <v>863</v>
      </c>
      <c r="C6470" t="str">
        <f>Hoja1!$C$31</f>
        <v>CRUDO</v>
      </c>
      <c r="D6470" t="s">
        <v>864</v>
      </c>
      <c r="E6470" t="s">
        <v>320</v>
      </c>
      <c r="F6470" t="s">
        <v>862</v>
      </c>
      <c r="L6470" t="s">
        <v>30</v>
      </c>
      <c r="M6470">
        <f>'Venteo_ actividad no rutina_pla'!AO85</f>
        <v>0</v>
      </c>
      <c r="N6470">
        <f>IFERROR(IF(L6470="CO2",M6470,IF(L6470="CH4",M6470*Hoja1!$C$19,BASEDEDATOS!M6470*Hoja1!$C$20)),0)</f>
        <v>0</v>
      </c>
    </row>
    <row r="6471" spans="2:14" x14ac:dyDescent="0.75">
      <c r="B6471" t="s">
        <v>863</v>
      </c>
      <c r="C6471" t="str">
        <f>Hoja1!$C$31</f>
        <v>CRUDO</v>
      </c>
      <c r="D6471" t="s">
        <v>864</v>
      </c>
      <c r="E6471" t="s">
        <v>320</v>
      </c>
      <c r="F6471" t="s">
        <v>862</v>
      </c>
      <c r="L6471" t="s">
        <v>30</v>
      </c>
      <c r="M6471">
        <f>'Venteo_ actividad no rutina_pla'!AO86</f>
        <v>0</v>
      </c>
      <c r="N6471">
        <f>IFERROR(IF(L6471="CO2",M6471,IF(L6471="CH4",M6471*Hoja1!$C$19,BASEDEDATOS!M6471*Hoja1!$C$20)),0)</f>
        <v>0</v>
      </c>
    </row>
    <row r="6472" spans="2:14" x14ac:dyDescent="0.75">
      <c r="B6472" t="s">
        <v>863</v>
      </c>
      <c r="C6472" t="str">
        <f>Hoja1!$C$31</f>
        <v>CRUDO</v>
      </c>
      <c r="D6472" t="s">
        <v>864</v>
      </c>
      <c r="E6472" t="s">
        <v>320</v>
      </c>
      <c r="F6472" t="s">
        <v>862</v>
      </c>
      <c r="L6472" t="s">
        <v>30</v>
      </c>
      <c r="M6472">
        <f>'Venteo_ actividad no rutina_pla'!AO87</f>
        <v>0</v>
      </c>
      <c r="N6472">
        <f>IFERROR(IF(L6472="CO2",M6472,IF(L6472="CH4",M6472*Hoja1!$C$19,BASEDEDATOS!M6472*Hoja1!$C$20)),0)</f>
        <v>0</v>
      </c>
    </row>
    <row r="6473" spans="2:14" x14ac:dyDescent="0.75">
      <c r="B6473" t="s">
        <v>863</v>
      </c>
      <c r="C6473" t="str">
        <f>Hoja1!$C$31</f>
        <v>CRUDO</v>
      </c>
      <c r="D6473" t="s">
        <v>864</v>
      </c>
      <c r="E6473" t="s">
        <v>320</v>
      </c>
      <c r="F6473" t="s">
        <v>862</v>
      </c>
      <c r="L6473" t="s">
        <v>30</v>
      </c>
      <c r="M6473">
        <f>'Venteo_ actividad no rutina_pla'!AO88</f>
        <v>0</v>
      </c>
      <c r="N6473">
        <f>IFERROR(IF(L6473="CO2",M6473,IF(L6473="CH4",M6473*Hoja1!$C$19,BASEDEDATOS!M6473*Hoja1!$C$20)),0)</f>
        <v>0</v>
      </c>
    </row>
    <row r="6474" spans="2:14" x14ac:dyDescent="0.75">
      <c r="B6474" t="s">
        <v>863</v>
      </c>
      <c r="C6474" t="str">
        <f>Hoja1!$C$31</f>
        <v>CRUDO</v>
      </c>
      <c r="D6474" t="s">
        <v>864</v>
      </c>
      <c r="E6474" t="s">
        <v>320</v>
      </c>
      <c r="F6474" t="s">
        <v>862</v>
      </c>
      <c r="L6474" t="s">
        <v>30</v>
      </c>
      <c r="M6474">
        <f>'Venteo_ actividad no rutina_pla'!AO89</f>
        <v>0</v>
      </c>
      <c r="N6474">
        <f>IFERROR(IF(L6474="CO2",M6474,IF(L6474="CH4",M6474*Hoja1!$C$19,BASEDEDATOS!M6474*Hoja1!$C$20)),0)</f>
        <v>0</v>
      </c>
    </row>
    <row r="6475" spans="2:14" x14ac:dyDescent="0.75">
      <c r="B6475" t="s">
        <v>863</v>
      </c>
      <c r="C6475" t="str">
        <f>Hoja1!$C$31</f>
        <v>CRUDO</v>
      </c>
      <c r="D6475" t="s">
        <v>864</v>
      </c>
      <c r="E6475" t="s">
        <v>320</v>
      </c>
      <c r="F6475" t="s">
        <v>862</v>
      </c>
      <c r="L6475" t="s">
        <v>30</v>
      </c>
      <c r="M6475">
        <f>'Venteo_ actividad no rutina_pla'!AO90</f>
        <v>0</v>
      </c>
      <c r="N6475">
        <f>IFERROR(IF(L6475="CO2",M6475,IF(L6475="CH4",M6475*Hoja1!$C$19,BASEDEDATOS!M6475*Hoja1!$C$20)),0)</f>
        <v>0</v>
      </c>
    </row>
    <row r="6476" spans="2:14" x14ac:dyDescent="0.75">
      <c r="B6476" t="s">
        <v>863</v>
      </c>
      <c r="C6476" t="str">
        <f>Hoja1!$C$31</f>
        <v>CRUDO</v>
      </c>
      <c r="D6476" t="s">
        <v>864</v>
      </c>
      <c r="E6476" t="s">
        <v>320</v>
      </c>
      <c r="F6476" t="s">
        <v>862</v>
      </c>
      <c r="L6476" t="s">
        <v>30</v>
      </c>
      <c r="M6476">
        <f>'Venteo_ actividad no rutina_pla'!AO91</f>
        <v>0</v>
      </c>
      <c r="N6476">
        <f>IFERROR(IF(L6476="CO2",M6476,IF(L6476="CH4",M6476*Hoja1!$C$19,BASEDEDATOS!M6476*Hoja1!$C$20)),0)</f>
        <v>0</v>
      </c>
    </row>
    <row r="6477" spans="2:14" x14ac:dyDescent="0.75">
      <c r="B6477" t="s">
        <v>863</v>
      </c>
      <c r="C6477" t="str">
        <f>Hoja1!$C$31</f>
        <v>CRUDO</v>
      </c>
      <c r="D6477" t="s">
        <v>864</v>
      </c>
      <c r="E6477" t="s">
        <v>320</v>
      </c>
      <c r="F6477" t="s">
        <v>862</v>
      </c>
      <c r="L6477" t="s">
        <v>30</v>
      </c>
      <c r="M6477">
        <f>'Venteo_ actividad no rutina_pla'!AO92</f>
        <v>0</v>
      </c>
      <c r="N6477">
        <f>IFERROR(IF(L6477="CO2",M6477,IF(L6477="CH4",M6477*Hoja1!$C$19,BASEDEDATOS!M6477*Hoja1!$C$20)),0)</f>
        <v>0</v>
      </c>
    </row>
    <row r="6478" spans="2:14" x14ac:dyDescent="0.75">
      <c r="B6478" t="s">
        <v>863</v>
      </c>
      <c r="C6478" t="str">
        <f>Hoja1!$C$31</f>
        <v>CRUDO</v>
      </c>
      <c r="D6478" t="s">
        <v>864</v>
      </c>
      <c r="E6478" t="s">
        <v>320</v>
      </c>
      <c r="F6478" t="s">
        <v>862</v>
      </c>
      <c r="L6478" t="s">
        <v>30</v>
      </c>
      <c r="M6478">
        <f>'Venteo_ actividad no rutina_pla'!AO93</f>
        <v>0</v>
      </c>
      <c r="N6478">
        <f>IFERROR(IF(L6478="CO2",M6478,IF(L6478="CH4",M6478*Hoja1!$C$19,BASEDEDATOS!M6478*Hoja1!$C$20)),0)</f>
        <v>0</v>
      </c>
    </row>
    <row r="6479" spans="2:14" x14ac:dyDescent="0.75">
      <c r="B6479" t="s">
        <v>863</v>
      </c>
      <c r="C6479" t="str">
        <f>Hoja1!$C$31</f>
        <v>CRUDO</v>
      </c>
      <c r="D6479" t="s">
        <v>864</v>
      </c>
      <c r="E6479" t="s">
        <v>320</v>
      </c>
      <c r="F6479" t="s">
        <v>862</v>
      </c>
      <c r="L6479" t="s">
        <v>30</v>
      </c>
      <c r="M6479">
        <f>'Venteo_ actividad no rutina_pla'!AO94</f>
        <v>0</v>
      </c>
      <c r="N6479">
        <f>IFERROR(IF(L6479="CO2",M6479,IF(L6479="CH4",M6479*Hoja1!$C$19,BASEDEDATOS!M6479*Hoja1!$C$20)),0)</f>
        <v>0</v>
      </c>
    </row>
    <row r="6480" spans="2:14" x14ac:dyDescent="0.75">
      <c r="B6480" t="s">
        <v>863</v>
      </c>
      <c r="C6480" t="str">
        <f>Hoja1!$C$31</f>
        <v>CRUDO</v>
      </c>
      <c r="D6480" t="s">
        <v>864</v>
      </c>
      <c r="E6480" t="s">
        <v>320</v>
      </c>
      <c r="F6480" t="s">
        <v>862</v>
      </c>
      <c r="L6480" t="s">
        <v>30</v>
      </c>
      <c r="M6480">
        <f>'Venteo_ actividad no rutina_pla'!AO95</f>
        <v>0</v>
      </c>
      <c r="N6480">
        <f>IFERROR(IF(L6480="CO2",M6480,IF(L6480="CH4",M6480*Hoja1!$C$19,BASEDEDATOS!M6480*Hoja1!$C$20)),0)</f>
        <v>0</v>
      </c>
    </row>
    <row r="6481" spans="2:14" x14ac:dyDescent="0.75">
      <c r="B6481" t="s">
        <v>863</v>
      </c>
      <c r="C6481" t="str">
        <f>Hoja1!$C$31</f>
        <v>CRUDO</v>
      </c>
      <c r="D6481" t="s">
        <v>864</v>
      </c>
      <c r="E6481" t="s">
        <v>320</v>
      </c>
      <c r="F6481" t="s">
        <v>862</v>
      </c>
      <c r="L6481" t="s">
        <v>30</v>
      </c>
      <c r="M6481">
        <f>'Venteo_ actividad no rutina_pla'!AO96</f>
        <v>0</v>
      </c>
      <c r="N6481">
        <f>IFERROR(IF(L6481="CO2",M6481,IF(L6481="CH4",M6481*Hoja1!$C$19,BASEDEDATOS!M6481*Hoja1!$C$20)),0)</f>
        <v>0</v>
      </c>
    </row>
    <row r="6482" spans="2:14" x14ac:dyDescent="0.75">
      <c r="B6482" t="s">
        <v>863</v>
      </c>
      <c r="C6482" t="str">
        <f>Hoja1!$C$31</f>
        <v>CRUDO</v>
      </c>
      <c r="D6482" t="s">
        <v>864</v>
      </c>
      <c r="E6482" t="s">
        <v>320</v>
      </c>
      <c r="F6482" t="s">
        <v>862</v>
      </c>
      <c r="L6482" t="s">
        <v>30</v>
      </c>
      <c r="M6482">
        <f>'Venteo_ actividad no rutina_pla'!AO97</f>
        <v>0</v>
      </c>
      <c r="N6482">
        <f>IFERROR(IF(L6482="CO2",M6482,IF(L6482="CH4",M6482*Hoja1!$C$19,BASEDEDATOS!M6482*Hoja1!$C$20)),0)</f>
        <v>0</v>
      </c>
    </row>
    <row r="6483" spans="2:14" x14ac:dyDescent="0.75">
      <c r="B6483" t="s">
        <v>863</v>
      </c>
      <c r="C6483" t="str">
        <f>Hoja1!$C$31</f>
        <v>CRUDO</v>
      </c>
      <c r="D6483" t="s">
        <v>864</v>
      </c>
      <c r="E6483" t="s">
        <v>320</v>
      </c>
      <c r="F6483" t="s">
        <v>862</v>
      </c>
      <c r="L6483" t="s">
        <v>30</v>
      </c>
      <c r="M6483">
        <f>'Venteo_ actividad no rutina_pla'!AO98</f>
        <v>0</v>
      </c>
      <c r="N6483">
        <f>IFERROR(IF(L6483="CO2",M6483,IF(L6483="CH4",M6483*Hoja1!$C$19,BASEDEDATOS!M6483*Hoja1!$C$20)),0)</f>
        <v>0</v>
      </c>
    </row>
    <row r="6484" spans="2:14" x14ac:dyDescent="0.75">
      <c r="B6484" t="s">
        <v>863</v>
      </c>
      <c r="C6484" t="str">
        <f>Hoja1!$C$31</f>
        <v>CRUDO</v>
      </c>
      <c r="D6484" t="s">
        <v>864</v>
      </c>
      <c r="E6484" t="s">
        <v>320</v>
      </c>
      <c r="F6484" t="s">
        <v>862</v>
      </c>
      <c r="L6484" t="s">
        <v>30</v>
      </c>
      <c r="M6484">
        <f>'Venteo_ actividad no rutina_pla'!AO99</f>
        <v>0</v>
      </c>
      <c r="N6484">
        <f>IFERROR(IF(L6484="CO2",M6484,IF(L6484="CH4",M6484*Hoja1!$C$19,BASEDEDATOS!M6484*Hoja1!$C$20)),0)</f>
        <v>0</v>
      </c>
    </row>
    <row r="6485" spans="2:14" x14ac:dyDescent="0.75">
      <c r="B6485" t="s">
        <v>863</v>
      </c>
      <c r="C6485" t="str">
        <f>Hoja1!$C$31</f>
        <v>CRUDO</v>
      </c>
      <c r="D6485" t="s">
        <v>864</v>
      </c>
      <c r="E6485" t="s">
        <v>320</v>
      </c>
      <c r="F6485" t="s">
        <v>862</v>
      </c>
      <c r="L6485" t="s">
        <v>30</v>
      </c>
      <c r="M6485">
        <f>'Venteo_ actividad no rutina_pla'!AO100</f>
        <v>0</v>
      </c>
      <c r="N6485">
        <f>IFERROR(IF(L6485="CO2",M6485,IF(L6485="CH4",M6485*Hoja1!$C$19,BASEDEDATOS!M6485*Hoja1!$C$20)),0)</f>
        <v>0</v>
      </c>
    </row>
    <row r="6486" spans="2:14" x14ac:dyDescent="0.75">
      <c r="B6486" t="s">
        <v>863</v>
      </c>
      <c r="C6486" t="str">
        <f>Hoja1!$C$31</f>
        <v>CRUDO</v>
      </c>
      <c r="D6486" t="s">
        <v>864</v>
      </c>
      <c r="E6486" t="s">
        <v>320</v>
      </c>
      <c r="F6486" t="s">
        <v>862</v>
      </c>
      <c r="L6486" t="s">
        <v>30</v>
      </c>
      <c r="M6486">
        <f>'Venteo_ actividad no rutina_pla'!AO101</f>
        <v>0</v>
      </c>
      <c r="N6486">
        <f>IFERROR(IF(L6486="CO2",M6486,IF(L6486="CH4",M6486*Hoja1!$C$19,BASEDEDATOS!M6486*Hoja1!$C$20)),0)</f>
        <v>0</v>
      </c>
    </row>
    <row r="6487" spans="2:14" x14ac:dyDescent="0.75">
      <c r="B6487" t="s">
        <v>863</v>
      </c>
      <c r="C6487" t="str">
        <f>Hoja1!$C$31</f>
        <v>CRUDO</v>
      </c>
      <c r="D6487" t="s">
        <v>864</v>
      </c>
      <c r="E6487" t="s">
        <v>320</v>
      </c>
      <c r="F6487" t="s">
        <v>862</v>
      </c>
      <c r="L6487" t="s">
        <v>30</v>
      </c>
      <c r="M6487">
        <f>'Venteo_ actividad no rutina_pla'!AO102</f>
        <v>0</v>
      </c>
      <c r="N6487">
        <f>IFERROR(IF(L6487="CO2",M6487,IF(L6487="CH4",M6487*Hoja1!$C$19,BASEDEDATOS!M6487*Hoja1!$C$20)),0)</f>
        <v>0</v>
      </c>
    </row>
    <row r="6488" spans="2:14" x14ac:dyDescent="0.75">
      <c r="B6488" t="s">
        <v>863</v>
      </c>
      <c r="C6488" t="str">
        <f>Hoja1!$C$31</f>
        <v>CRUDO</v>
      </c>
      <c r="D6488" t="s">
        <v>864</v>
      </c>
      <c r="E6488" t="s">
        <v>320</v>
      </c>
      <c r="F6488" t="s">
        <v>862</v>
      </c>
      <c r="L6488" t="s">
        <v>30</v>
      </c>
      <c r="M6488">
        <f>'Venteo_ actividad no rutina_pla'!AO103</f>
        <v>0</v>
      </c>
      <c r="N6488">
        <f>IFERROR(IF(L6488="CO2",M6488,IF(L6488="CH4",M6488*Hoja1!$C$19,BASEDEDATOS!M6488*Hoja1!$C$20)),0)</f>
        <v>0</v>
      </c>
    </row>
    <row r="6489" spans="2:14" x14ac:dyDescent="0.75">
      <c r="B6489" t="s">
        <v>863</v>
      </c>
      <c r="C6489" t="str">
        <f>Hoja1!$C$31</f>
        <v>CRUDO</v>
      </c>
      <c r="D6489" t="s">
        <v>864</v>
      </c>
      <c r="E6489" t="s">
        <v>320</v>
      </c>
      <c r="F6489" t="s">
        <v>862</v>
      </c>
      <c r="L6489" t="s">
        <v>30</v>
      </c>
      <c r="M6489">
        <f>'Venteo_ actividad no rutina_pla'!AO104</f>
        <v>0</v>
      </c>
      <c r="N6489">
        <f>IFERROR(IF(L6489="CO2",M6489,IF(L6489="CH4",M6489*Hoja1!$C$19,BASEDEDATOS!M6489*Hoja1!$C$20)),0)</f>
        <v>0</v>
      </c>
    </row>
    <row r="6490" spans="2:14" x14ac:dyDescent="0.75">
      <c r="B6490" t="s">
        <v>863</v>
      </c>
      <c r="C6490" t="str">
        <f>Hoja1!$C$31</f>
        <v>CRUDO</v>
      </c>
      <c r="D6490" t="s">
        <v>864</v>
      </c>
      <c r="E6490" t="s">
        <v>320</v>
      </c>
      <c r="F6490" t="s">
        <v>862</v>
      </c>
      <c r="L6490" t="s">
        <v>30</v>
      </c>
      <c r="M6490">
        <f>'Venteo_ actividad no rutina_pla'!AO105</f>
        <v>0</v>
      </c>
      <c r="N6490">
        <f>IFERROR(IF(L6490="CO2",M6490,IF(L6490="CH4",M6490*Hoja1!$C$19,BASEDEDATOS!M6490*Hoja1!$C$20)),0)</f>
        <v>0</v>
      </c>
    </row>
    <row r="6491" spans="2:14" x14ac:dyDescent="0.75">
      <c r="B6491" t="s">
        <v>863</v>
      </c>
      <c r="C6491" t="str">
        <f>Hoja1!$C$31</f>
        <v>CRUDO</v>
      </c>
      <c r="D6491" t="s">
        <v>864</v>
      </c>
      <c r="E6491" t="s">
        <v>320</v>
      </c>
      <c r="F6491" t="s">
        <v>862</v>
      </c>
      <c r="L6491" t="s">
        <v>30</v>
      </c>
      <c r="M6491">
        <f>'Venteo_ actividad no rutina_pla'!AO106</f>
        <v>0</v>
      </c>
      <c r="N6491">
        <f>IFERROR(IF(L6491="CO2",M6491,IF(L6491="CH4",M6491*Hoja1!$C$19,BASEDEDATOS!M6491*Hoja1!$C$20)),0)</f>
        <v>0</v>
      </c>
    </row>
    <row r="6492" spans="2:14" x14ac:dyDescent="0.75">
      <c r="B6492" t="s">
        <v>863</v>
      </c>
      <c r="C6492" t="str">
        <f>Hoja1!$C$31</f>
        <v>CRUDO</v>
      </c>
      <c r="D6492" t="s">
        <v>864</v>
      </c>
      <c r="E6492" t="s">
        <v>320</v>
      </c>
      <c r="F6492" t="s">
        <v>862</v>
      </c>
      <c r="L6492" t="s">
        <v>30</v>
      </c>
      <c r="M6492">
        <f>'Venteo_ actividad no rutina_pla'!AO107</f>
        <v>0</v>
      </c>
      <c r="N6492">
        <f>IFERROR(IF(L6492="CO2",M6492,IF(L6492="CH4",M6492*Hoja1!$C$19,BASEDEDATOS!M6492*Hoja1!$C$20)),0)</f>
        <v>0</v>
      </c>
    </row>
    <row r="6493" spans="2:14" x14ac:dyDescent="0.75">
      <c r="B6493" t="s">
        <v>863</v>
      </c>
      <c r="C6493" t="str">
        <f>Hoja1!$C$31</f>
        <v>CRUDO</v>
      </c>
      <c r="D6493" t="s">
        <v>864</v>
      </c>
      <c r="E6493" t="s">
        <v>320</v>
      </c>
      <c r="F6493" t="s">
        <v>862</v>
      </c>
      <c r="L6493" t="s">
        <v>30</v>
      </c>
      <c r="M6493">
        <f>'Venteo_ actividad no rutina_pla'!AO108</f>
        <v>0</v>
      </c>
      <c r="N6493">
        <f>IFERROR(IF(L6493="CO2",M6493,IF(L6493="CH4",M6493*Hoja1!$C$19,BASEDEDATOS!M6493*Hoja1!$C$20)),0)</f>
        <v>0</v>
      </c>
    </row>
    <row r="6494" spans="2:14" x14ac:dyDescent="0.75">
      <c r="B6494" t="s">
        <v>863</v>
      </c>
      <c r="C6494" t="str">
        <f>Hoja1!$C$31</f>
        <v>CRUDO</v>
      </c>
      <c r="D6494" t="s">
        <v>864</v>
      </c>
      <c r="E6494" t="s">
        <v>320</v>
      </c>
      <c r="F6494" t="s">
        <v>862</v>
      </c>
      <c r="L6494" t="s">
        <v>30</v>
      </c>
      <c r="M6494">
        <f>'Venteo_ actividad no rutina_pla'!AO109</f>
        <v>0</v>
      </c>
      <c r="N6494">
        <f>IFERROR(IF(L6494="CO2",M6494,IF(L6494="CH4",M6494*Hoja1!$C$19,BASEDEDATOS!M6494*Hoja1!$C$20)),0)</f>
        <v>0</v>
      </c>
    </row>
    <row r="6495" spans="2:14" x14ac:dyDescent="0.75">
      <c r="B6495" t="s">
        <v>863</v>
      </c>
      <c r="C6495" t="str">
        <f>Hoja1!$C$31</f>
        <v>CRUDO</v>
      </c>
      <c r="D6495" t="s">
        <v>864</v>
      </c>
      <c r="E6495" t="s">
        <v>320</v>
      </c>
      <c r="F6495" t="s">
        <v>862</v>
      </c>
      <c r="L6495" t="s">
        <v>30</v>
      </c>
      <c r="M6495">
        <f>'Venteo_ actividad no rutina_pla'!AO110</f>
        <v>0</v>
      </c>
      <c r="N6495">
        <f>IFERROR(IF(L6495="CO2",M6495,IF(L6495="CH4",M6495*Hoja1!$C$19,BASEDEDATOS!M6495*Hoja1!$C$20)),0)</f>
        <v>0</v>
      </c>
    </row>
    <row r="6496" spans="2:14" x14ac:dyDescent="0.75">
      <c r="B6496" t="s">
        <v>863</v>
      </c>
      <c r="C6496" t="str">
        <f>Hoja1!$C$31</f>
        <v>CRUDO</v>
      </c>
      <c r="D6496" t="s">
        <v>864</v>
      </c>
      <c r="E6496" t="s">
        <v>320</v>
      </c>
      <c r="F6496" t="s">
        <v>862</v>
      </c>
      <c r="L6496" t="s">
        <v>30</v>
      </c>
      <c r="M6496">
        <f>'Venteo_ actividad no rutina_pla'!AO111</f>
        <v>0</v>
      </c>
      <c r="N6496">
        <f>IFERROR(IF(L6496="CO2",M6496,IF(L6496="CH4",M6496*Hoja1!$C$19,BASEDEDATOS!M6496*Hoja1!$C$20)),0)</f>
        <v>0</v>
      </c>
    </row>
    <row r="6497" spans="2:14" x14ac:dyDescent="0.75">
      <c r="B6497" t="s">
        <v>863</v>
      </c>
      <c r="C6497" t="str">
        <f>Hoja1!$C$31</f>
        <v>CRUDO</v>
      </c>
      <c r="D6497" t="s">
        <v>864</v>
      </c>
      <c r="E6497" t="s">
        <v>320</v>
      </c>
      <c r="F6497" t="s">
        <v>862</v>
      </c>
      <c r="L6497" t="s">
        <v>30</v>
      </c>
      <c r="M6497">
        <f>'Venteo_ actividad no rutina_pla'!AO112</f>
        <v>0</v>
      </c>
      <c r="N6497">
        <f>IFERROR(IF(L6497="CO2",M6497,IF(L6497="CH4",M6497*Hoja1!$C$19,BASEDEDATOS!M6497*Hoja1!$C$20)),0)</f>
        <v>0</v>
      </c>
    </row>
    <row r="6498" spans="2:14" x14ac:dyDescent="0.75">
      <c r="B6498" t="s">
        <v>863</v>
      </c>
      <c r="C6498" t="str">
        <f>Hoja1!$C$31</f>
        <v>CRUDO</v>
      </c>
      <c r="D6498" t="s">
        <v>864</v>
      </c>
      <c r="E6498" t="s">
        <v>320</v>
      </c>
      <c r="F6498" t="s">
        <v>862</v>
      </c>
      <c r="L6498" t="s">
        <v>30</v>
      </c>
      <c r="M6498">
        <f>'Venteo_ actividad no rutina_pla'!AO113</f>
        <v>0</v>
      </c>
      <c r="N6498">
        <f>IFERROR(IF(L6498="CO2",M6498,IF(L6498="CH4",M6498*Hoja1!$C$19,BASEDEDATOS!M6498*Hoja1!$C$20)),0)</f>
        <v>0</v>
      </c>
    </row>
    <row r="6499" spans="2:14" x14ac:dyDescent="0.75">
      <c r="B6499" t="s">
        <v>863</v>
      </c>
      <c r="C6499" t="str">
        <f>Hoja1!$C$31</f>
        <v>CRUDO</v>
      </c>
      <c r="D6499" t="s">
        <v>864</v>
      </c>
      <c r="E6499" t="s">
        <v>320</v>
      </c>
      <c r="F6499" t="s">
        <v>862</v>
      </c>
      <c r="L6499" t="s">
        <v>30</v>
      </c>
      <c r="M6499">
        <f>'Venteo_ actividad no rutina_pla'!AO114</f>
        <v>0</v>
      </c>
      <c r="N6499">
        <f>IFERROR(IF(L6499="CO2",M6499,IF(L6499="CH4",M6499*Hoja1!$C$19,BASEDEDATOS!M6499*Hoja1!$C$20)),0)</f>
        <v>0</v>
      </c>
    </row>
    <row r="6500" spans="2:14" x14ac:dyDescent="0.75">
      <c r="B6500" t="s">
        <v>863</v>
      </c>
      <c r="C6500" t="str">
        <f>Hoja1!$C$31</f>
        <v>CRUDO</v>
      </c>
      <c r="D6500" t="s">
        <v>864</v>
      </c>
      <c r="E6500" t="s">
        <v>320</v>
      </c>
      <c r="F6500" t="s">
        <v>862</v>
      </c>
      <c r="L6500" t="s">
        <v>30</v>
      </c>
      <c r="M6500">
        <f>'Venteo_ actividad no rutina_pla'!AO115</f>
        <v>0</v>
      </c>
      <c r="N6500">
        <f>IFERROR(IF(L6500="CO2",M6500,IF(L6500="CH4",M6500*Hoja1!$C$19,BASEDEDATOS!M6500*Hoja1!$C$20)),0)</f>
        <v>0</v>
      </c>
    </row>
    <row r="6501" spans="2:14" x14ac:dyDescent="0.75">
      <c r="B6501" t="s">
        <v>863</v>
      </c>
      <c r="C6501" t="str">
        <f>Hoja1!$C$31</f>
        <v>CRUDO</v>
      </c>
      <c r="D6501" t="s">
        <v>864</v>
      </c>
      <c r="E6501" t="s">
        <v>320</v>
      </c>
      <c r="F6501" t="s">
        <v>862</v>
      </c>
      <c r="L6501" t="s">
        <v>30</v>
      </c>
      <c r="M6501">
        <f>'Venteo_ actividad no rutina_pla'!AO116</f>
        <v>0</v>
      </c>
      <c r="N6501">
        <f>IFERROR(IF(L6501="CO2",M6501,IF(L6501="CH4",M6501*Hoja1!$C$19,BASEDEDATOS!M6501*Hoja1!$C$20)),0)</f>
        <v>0</v>
      </c>
    </row>
    <row r="6502" spans="2:14" x14ac:dyDescent="0.75">
      <c r="B6502" t="s">
        <v>863</v>
      </c>
      <c r="C6502" t="str">
        <f>Hoja1!$C$31</f>
        <v>CRUDO</v>
      </c>
      <c r="D6502" t="s">
        <v>864</v>
      </c>
      <c r="E6502" t="s">
        <v>320</v>
      </c>
      <c r="F6502" t="s">
        <v>862</v>
      </c>
      <c r="L6502" t="s">
        <v>30</v>
      </c>
      <c r="M6502">
        <f>'Venteo_ actividad no rutina_pla'!AO117</f>
        <v>0</v>
      </c>
      <c r="N6502">
        <f>IFERROR(IF(L6502="CO2",M6502,IF(L6502="CH4",M6502*Hoja1!$C$19,BASEDEDATOS!M6502*Hoja1!$C$20)),0)</f>
        <v>0</v>
      </c>
    </row>
    <row r="6503" spans="2:14" x14ac:dyDescent="0.75">
      <c r="B6503" t="s">
        <v>863</v>
      </c>
      <c r="C6503" t="str">
        <f>Hoja1!$C$31</f>
        <v>CRUDO</v>
      </c>
      <c r="D6503" t="s">
        <v>864</v>
      </c>
      <c r="E6503" t="s">
        <v>320</v>
      </c>
      <c r="F6503" t="s">
        <v>862</v>
      </c>
      <c r="L6503" t="s">
        <v>30</v>
      </c>
      <c r="M6503">
        <f>'Venteo_ actividad no rutina_pla'!AO118</f>
        <v>0</v>
      </c>
      <c r="N6503">
        <f>IFERROR(IF(L6503="CO2",M6503,IF(L6503="CH4",M6503*Hoja1!$C$19,BASEDEDATOS!M6503*Hoja1!$C$20)),0)</f>
        <v>0</v>
      </c>
    </row>
    <row r="6504" spans="2:14" x14ac:dyDescent="0.75">
      <c r="B6504" t="s">
        <v>863</v>
      </c>
      <c r="C6504" t="str">
        <f>Hoja1!$C$31</f>
        <v>CRUDO</v>
      </c>
      <c r="D6504" t="s">
        <v>864</v>
      </c>
      <c r="E6504" t="s">
        <v>320</v>
      </c>
      <c r="F6504" t="s">
        <v>862</v>
      </c>
      <c r="L6504" t="s">
        <v>30</v>
      </c>
      <c r="M6504">
        <f>'Venteo_ actividad no rutina_pla'!AO119</f>
        <v>0</v>
      </c>
      <c r="N6504">
        <f>IFERROR(IF(L6504="CO2",M6504,IF(L6504="CH4",M6504*Hoja1!$C$19,BASEDEDATOS!M6504*Hoja1!$C$20)),0)</f>
        <v>0</v>
      </c>
    </row>
    <row r="6505" spans="2:14" x14ac:dyDescent="0.75">
      <c r="B6505" t="s">
        <v>863</v>
      </c>
      <c r="C6505" t="str">
        <f>Hoja1!$C$31</f>
        <v>CRUDO</v>
      </c>
      <c r="D6505" t="s">
        <v>864</v>
      </c>
      <c r="E6505" t="s">
        <v>320</v>
      </c>
      <c r="F6505" t="s">
        <v>862</v>
      </c>
      <c r="L6505" t="s">
        <v>30</v>
      </c>
      <c r="M6505">
        <f>'Venteo_ actividad no rutina_pla'!AO120</f>
        <v>0</v>
      </c>
      <c r="N6505">
        <f>IFERROR(IF(L6505="CO2",M6505,IF(L6505="CH4",M6505*Hoja1!$C$19,BASEDEDATOS!M6505*Hoja1!$C$20)),0)</f>
        <v>0</v>
      </c>
    </row>
    <row r="6506" spans="2:14" x14ac:dyDescent="0.75">
      <c r="B6506" t="s">
        <v>863</v>
      </c>
      <c r="C6506" t="str">
        <f>Hoja1!$C$31</f>
        <v>CRUDO</v>
      </c>
      <c r="D6506" t="s">
        <v>864</v>
      </c>
      <c r="E6506" t="s">
        <v>320</v>
      </c>
      <c r="F6506" t="s">
        <v>862</v>
      </c>
      <c r="L6506" t="s">
        <v>30</v>
      </c>
      <c r="M6506">
        <f>'Venteo_ actividad no rutina_pla'!AO121</f>
        <v>0</v>
      </c>
      <c r="N6506">
        <f>IFERROR(IF(L6506="CO2",M6506,IF(L6506="CH4",M6506*Hoja1!$C$19,BASEDEDATOS!M6506*Hoja1!$C$20)),0)</f>
        <v>0</v>
      </c>
    </row>
    <row r="6507" spans="2:14" x14ac:dyDescent="0.75">
      <c r="B6507" t="s">
        <v>863</v>
      </c>
      <c r="C6507" t="str">
        <f>Hoja1!$C$31</f>
        <v>CRUDO</v>
      </c>
      <c r="D6507" t="s">
        <v>864</v>
      </c>
      <c r="E6507" t="s">
        <v>320</v>
      </c>
      <c r="F6507" t="s">
        <v>862</v>
      </c>
      <c r="L6507" t="s">
        <v>30</v>
      </c>
      <c r="M6507">
        <f>'Venteo_ actividad no rutina_pla'!AO122</f>
        <v>0</v>
      </c>
      <c r="N6507">
        <f>IFERROR(IF(L6507="CO2",M6507,IF(L6507="CH4",M6507*Hoja1!$C$19,BASEDEDATOS!M6507*Hoja1!$C$20)),0)</f>
        <v>0</v>
      </c>
    </row>
    <row r="6508" spans="2:14" x14ac:dyDescent="0.75">
      <c r="B6508" t="s">
        <v>863</v>
      </c>
      <c r="C6508" t="str">
        <f>Hoja1!$C$31</f>
        <v>CRUDO</v>
      </c>
      <c r="D6508" t="s">
        <v>864</v>
      </c>
      <c r="E6508" t="s">
        <v>320</v>
      </c>
      <c r="F6508" t="s">
        <v>862</v>
      </c>
      <c r="L6508" t="s">
        <v>30</v>
      </c>
      <c r="M6508">
        <f>'Venteo_ actividad no rutina_pla'!AO123</f>
        <v>0</v>
      </c>
      <c r="N6508">
        <f>IFERROR(IF(L6508="CO2",M6508,IF(L6508="CH4",M6508*Hoja1!$C$19,BASEDEDATOS!M6508*Hoja1!$C$20)),0)</f>
        <v>0</v>
      </c>
    </row>
    <row r="6509" spans="2:14" x14ac:dyDescent="0.75">
      <c r="B6509" t="s">
        <v>863</v>
      </c>
      <c r="C6509" t="str">
        <f>Hoja1!$C$31</f>
        <v>CRUDO</v>
      </c>
      <c r="D6509" t="s">
        <v>864</v>
      </c>
      <c r="E6509" t="s">
        <v>320</v>
      </c>
      <c r="F6509" t="s">
        <v>862</v>
      </c>
      <c r="L6509" t="s">
        <v>30</v>
      </c>
      <c r="M6509">
        <f>'Venteo_ actividad no rutina_pla'!AO124</f>
        <v>0</v>
      </c>
      <c r="N6509">
        <f>IFERROR(IF(L6509="CO2",M6509,IF(L6509="CH4",M6509*Hoja1!$C$19,BASEDEDATOS!M6509*Hoja1!$C$20)),0)</f>
        <v>0</v>
      </c>
    </row>
    <row r="6510" spans="2:14" x14ac:dyDescent="0.75">
      <c r="B6510" t="s">
        <v>863</v>
      </c>
      <c r="C6510" t="str">
        <f>Hoja1!$C$31</f>
        <v>CRUDO</v>
      </c>
      <c r="D6510" t="s">
        <v>864</v>
      </c>
      <c r="E6510" t="s">
        <v>320</v>
      </c>
      <c r="F6510" t="s">
        <v>862</v>
      </c>
      <c r="L6510" t="s">
        <v>30</v>
      </c>
      <c r="M6510">
        <f>'Venteo_ actividad no rutina_pla'!AO125</f>
        <v>0</v>
      </c>
      <c r="N6510">
        <f>IFERROR(IF(L6510="CO2",M6510,IF(L6510="CH4",M6510*Hoja1!$C$19,BASEDEDATOS!M6510*Hoja1!$C$20)),0)</f>
        <v>0</v>
      </c>
    </row>
    <row r="6511" spans="2:14" x14ac:dyDescent="0.75">
      <c r="B6511" t="s">
        <v>863</v>
      </c>
      <c r="C6511" t="str">
        <f>Hoja1!$C$31</f>
        <v>CRUDO</v>
      </c>
      <c r="D6511" t="s">
        <v>864</v>
      </c>
      <c r="E6511" t="s">
        <v>320</v>
      </c>
      <c r="F6511" t="s">
        <v>862</v>
      </c>
      <c r="L6511" t="s">
        <v>30</v>
      </c>
      <c r="M6511">
        <f>'Venteo_ actividad no rutina_pla'!AO126</f>
        <v>0</v>
      </c>
      <c r="N6511">
        <f>IFERROR(IF(L6511="CO2",M6511,IF(L6511="CH4",M6511*Hoja1!$C$19,BASEDEDATOS!M6511*Hoja1!$C$20)),0)</f>
        <v>0</v>
      </c>
    </row>
    <row r="6512" spans="2:14" x14ac:dyDescent="0.75">
      <c r="B6512" t="s">
        <v>863</v>
      </c>
      <c r="C6512" t="str">
        <f>Hoja1!$C$31</f>
        <v>CRUDO</v>
      </c>
      <c r="D6512" t="s">
        <v>864</v>
      </c>
      <c r="E6512" t="s">
        <v>320</v>
      </c>
      <c r="F6512" t="s">
        <v>862</v>
      </c>
      <c r="L6512" t="s">
        <v>30</v>
      </c>
      <c r="M6512">
        <f>'Venteo_ actividad no rutina_pla'!AO127</f>
        <v>0</v>
      </c>
      <c r="N6512">
        <f>IFERROR(IF(L6512="CO2",M6512,IF(L6512="CH4",M6512*Hoja1!$C$19,BASEDEDATOS!M6512*Hoja1!$C$20)),0)</f>
        <v>0</v>
      </c>
    </row>
    <row r="6513" spans="2:14" x14ac:dyDescent="0.75">
      <c r="B6513" t="s">
        <v>863</v>
      </c>
      <c r="C6513" t="str">
        <f>Hoja1!$C$31</f>
        <v>CRUDO</v>
      </c>
      <c r="D6513" t="s">
        <v>864</v>
      </c>
      <c r="E6513" t="s">
        <v>320</v>
      </c>
      <c r="F6513" t="s">
        <v>862</v>
      </c>
      <c r="L6513" t="s">
        <v>30</v>
      </c>
      <c r="M6513">
        <f>'Venteo_ actividad no rutina_pla'!AO128</f>
        <v>0</v>
      </c>
      <c r="N6513">
        <f>IFERROR(IF(L6513="CO2",M6513,IF(L6513="CH4",M6513*Hoja1!$C$19,BASEDEDATOS!M6513*Hoja1!$C$20)),0)</f>
        <v>0</v>
      </c>
    </row>
    <row r="6514" spans="2:14" x14ac:dyDescent="0.75">
      <c r="B6514" t="s">
        <v>863</v>
      </c>
      <c r="C6514" t="str">
        <f>Hoja1!$C$31</f>
        <v>CRUDO</v>
      </c>
      <c r="D6514" t="s">
        <v>864</v>
      </c>
      <c r="E6514" t="s">
        <v>320</v>
      </c>
      <c r="F6514" t="s">
        <v>862</v>
      </c>
      <c r="L6514" t="s">
        <v>30</v>
      </c>
      <c r="M6514">
        <f>'Venteo_ actividad no rutina_pla'!AO129</f>
        <v>0</v>
      </c>
      <c r="N6514">
        <f>IFERROR(IF(L6514="CO2",M6514,IF(L6514="CH4",M6514*Hoja1!$C$19,BASEDEDATOS!M6514*Hoja1!$C$20)),0)</f>
        <v>0</v>
      </c>
    </row>
    <row r="6515" spans="2:14" x14ac:dyDescent="0.75">
      <c r="B6515" t="s">
        <v>863</v>
      </c>
      <c r="C6515" t="str">
        <f>Hoja1!$C$31</f>
        <v>CRUDO</v>
      </c>
      <c r="D6515" t="s">
        <v>864</v>
      </c>
      <c r="E6515" t="s">
        <v>320</v>
      </c>
      <c r="F6515" t="s">
        <v>862</v>
      </c>
      <c r="L6515" t="s">
        <v>30</v>
      </c>
      <c r="M6515">
        <f>'Venteo_ actividad no rutina_pla'!AO130</f>
        <v>0</v>
      </c>
      <c r="N6515">
        <f>IFERROR(IF(L6515="CO2",M6515,IF(L6515="CH4",M6515*Hoja1!$C$19,BASEDEDATOS!M6515*Hoja1!$C$20)),0)</f>
        <v>0</v>
      </c>
    </row>
    <row r="6516" spans="2:14" x14ac:dyDescent="0.75">
      <c r="B6516" t="s">
        <v>863</v>
      </c>
      <c r="C6516" t="str">
        <f>Hoja1!$C$31</f>
        <v>CRUDO</v>
      </c>
      <c r="D6516" t="s">
        <v>864</v>
      </c>
      <c r="E6516" t="s">
        <v>320</v>
      </c>
      <c r="F6516" t="s">
        <v>862</v>
      </c>
      <c r="L6516" t="s">
        <v>30</v>
      </c>
      <c r="M6516">
        <f>'Venteo_ actividad no rutina_pla'!AO131</f>
        <v>0</v>
      </c>
      <c r="N6516">
        <f>IFERROR(IF(L6516="CO2",M6516,IF(L6516="CH4",M6516*Hoja1!$C$19,BASEDEDATOS!M6516*Hoja1!$C$20)),0)</f>
        <v>0</v>
      </c>
    </row>
    <row r="6517" spans="2:14" x14ac:dyDescent="0.75">
      <c r="B6517" t="s">
        <v>863</v>
      </c>
      <c r="C6517" t="str">
        <f>Hoja1!$C$31</f>
        <v>CRUDO</v>
      </c>
      <c r="D6517" t="s">
        <v>864</v>
      </c>
      <c r="E6517" t="s">
        <v>320</v>
      </c>
      <c r="F6517" t="s">
        <v>862</v>
      </c>
      <c r="L6517" t="s">
        <v>31</v>
      </c>
      <c r="M6517">
        <f>'Venteo_ actividad no rutina_pla'!AN44</f>
        <v>4.7552491987454155E-5</v>
      </c>
      <c r="N6517">
        <f>IFERROR(IF(L6517="CO2",M6517,IF(L6517="CH4",M6517*Hoja1!$C$19,BASEDEDATOS!M6517*Hoja1!$C$20)),0)</f>
        <v>1.3314697756487163E-3</v>
      </c>
    </row>
    <row r="6518" spans="2:14" x14ac:dyDescent="0.75">
      <c r="B6518" t="s">
        <v>863</v>
      </c>
      <c r="C6518" t="str">
        <f>Hoja1!$C$31</f>
        <v>CRUDO</v>
      </c>
      <c r="D6518" t="s">
        <v>864</v>
      </c>
      <c r="E6518" t="s">
        <v>320</v>
      </c>
      <c r="F6518" t="s">
        <v>862</v>
      </c>
      <c r="L6518" t="s">
        <v>31</v>
      </c>
      <c r="M6518">
        <f>'Venteo_ actividad no rutina_pla'!AN45</f>
        <v>1.1412598076988993E-4</v>
      </c>
      <c r="N6518">
        <f>IFERROR(IF(L6518="CO2",M6518,IF(L6518="CH4",M6518*Hoja1!$C$19,BASEDEDATOS!M6518*Hoja1!$C$20)),0)</f>
        <v>3.1955274615569178E-3</v>
      </c>
    </row>
    <row r="6519" spans="2:14" x14ac:dyDescent="0.75">
      <c r="B6519" t="s">
        <v>863</v>
      </c>
      <c r="C6519" t="str">
        <f>Hoja1!$C$31</f>
        <v>CRUDO</v>
      </c>
      <c r="D6519" t="s">
        <v>864</v>
      </c>
      <c r="E6519" t="s">
        <v>320</v>
      </c>
      <c r="F6519" t="s">
        <v>862</v>
      </c>
      <c r="L6519" t="s">
        <v>31</v>
      </c>
      <c r="M6519">
        <f>'Venteo_ actividad no rutina_pla'!AN46</f>
        <v>6.61777499229429E-3</v>
      </c>
      <c r="N6519">
        <f>IFERROR(IF(L6519="CO2",M6519,IF(L6519="CH4",M6519*Hoja1!$C$19,BASEDEDATOS!M6519*Hoja1!$C$20)),0)</f>
        <v>0.18529769978424013</v>
      </c>
    </row>
    <row r="6520" spans="2:14" x14ac:dyDescent="0.75">
      <c r="B6520" t="s">
        <v>863</v>
      </c>
      <c r="C6520" t="str">
        <f>Hoja1!$C$31</f>
        <v>CRUDO</v>
      </c>
      <c r="D6520" t="s">
        <v>864</v>
      </c>
      <c r="E6520" t="s">
        <v>320</v>
      </c>
      <c r="F6520" t="s">
        <v>862</v>
      </c>
      <c r="L6520" t="s">
        <v>31</v>
      </c>
      <c r="M6520">
        <f>'Venteo_ actividad no rutina_pla'!AN47</f>
        <v>0</v>
      </c>
      <c r="N6520">
        <f>IFERROR(IF(L6520="CO2",M6520,IF(L6520="CH4",M6520*Hoja1!$C$19,BASEDEDATOS!M6520*Hoja1!$C$20)),0)</f>
        <v>0</v>
      </c>
    </row>
    <row r="6521" spans="2:14" x14ac:dyDescent="0.75">
      <c r="B6521" t="s">
        <v>863</v>
      </c>
      <c r="C6521" t="str">
        <f>Hoja1!$C$31</f>
        <v>CRUDO</v>
      </c>
      <c r="D6521" t="s">
        <v>864</v>
      </c>
      <c r="E6521" t="s">
        <v>320</v>
      </c>
      <c r="F6521" t="s">
        <v>862</v>
      </c>
      <c r="L6521" t="s">
        <v>31</v>
      </c>
      <c r="M6521">
        <f>'Venteo_ actividad no rutina_pla'!AN48</f>
        <v>0</v>
      </c>
      <c r="N6521">
        <f>IFERROR(IF(L6521="CO2",M6521,IF(L6521="CH4",M6521*Hoja1!$C$19,BASEDEDATOS!M6521*Hoja1!$C$20)),0)</f>
        <v>0</v>
      </c>
    </row>
    <row r="6522" spans="2:14" x14ac:dyDescent="0.75">
      <c r="B6522" t="s">
        <v>863</v>
      </c>
      <c r="C6522" t="str">
        <f>Hoja1!$C$31</f>
        <v>CRUDO</v>
      </c>
      <c r="D6522" t="s">
        <v>864</v>
      </c>
      <c r="E6522" t="s">
        <v>320</v>
      </c>
      <c r="F6522" t="s">
        <v>862</v>
      </c>
      <c r="L6522" t="s">
        <v>31</v>
      </c>
      <c r="M6522">
        <f>'Venteo_ actividad no rutina_pla'!AN49</f>
        <v>0</v>
      </c>
      <c r="N6522">
        <f>IFERROR(IF(L6522="CO2",M6522,IF(L6522="CH4",M6522*Hoja1!$C$19,BASEDEDATOS!M6522*Hoja1!$C$20)),0)</f>
        <v>0</v>
      </c>
    </row>
    <row r="6523" spans="2:14" x14ac:dyDescent="0.75">
      <c r="B6523" t="s">
        <v>863</v>
      </c>
      <c r="C6523" t="str">
        <f>Hoja1!$C$31</f>
        <v>CRUDO</v>
      </c>
      <c r="D6523" t="s">
        <v>864</v>
      </c>
      <c r="E6523" t="s">
        <v>320</v>
      </c>
      <c r="F6523" t="s">
        <v>862</v>
      </c>
      <c r="L6523" t="s">
        <v>31</v>
      </c>
      <c r="M6523">
        <f>'Venteo_ actividad no rutina_pla'!AN50</f>
        <v>0</v>
      </c>
      <c r="N6523">
        <f>IFERROR(IF(L6523="CO2",M6523,IF(L6523="CH4",M6523*Hoja1!$C$19,BASEDEDATOS!M6523*Hoja1!$C$20)),0)</f>
        <v>0</v>
      </c>
    </row>
    <row r="6524" spans="2:14" x14ac:dyDescent="0.75">
      <c r="B6524" t="s">
        <v>863</v>
      </c>
      <c r="C6524" t="str">
        <f>Hoja1!$C$31</f>
        <v>CRUDO</v>
      </c>
      <c r="D6524" t="s">
        <v>864</v>
      </c>
      <c r="E6524" t="s">
        <v>320</v>
      </c>
      <c r="F6524" t="s">
        <v>862</v>
      </c>
      <c r="L6524" t="s">
        <v>31</v>
      </c>
      <c r="M6524">
        <f>'Venteo_ actividad no rutina_pla'!AN51</f>
        <v>0</v>
      </c>
      <c r="N6524">
        <f>IFERROR(IF(L6524="CO2",M6524,IF(L6524="CH4",M6524*Hoja1!$C$19,BASEDEDATOS!M6524*Hoja1!$C$20)),0)</f>
        <v>0</v>
      </c>
    </row>
    <row r="6525" spans="2:14" x14ac:dyDescent="0.75">
      <c r="B6525" t="s">
        <v>863</v>
      </c>
      <c r="C6525" t="str">
        <f>Hoja1!$C$31</f>
        <v>CRUDO</v>
      </c>
      <c r="D6525" t="s">
        <v>864</v>
      </c>
      <c r="E6525" t="s">
        <v>320</v>
      </c>
      <c r="F6525" t="s">
        <v>862</v>
      </c>
      <c r="L6525" t="s">
        <v>31</v>
      </c>
      <c r="M6525">
        <f>'Venteo_ actividad no rutina_pla'!AN52</f>
        <v>0</v>
      </c>
      <c r="N6525">
        <f>IFERROR(IF(L6525="CO2",M6525,IF(L6525="CH4",M6525*Hoja1!$C$19,BASEDEDATOS!M6525*Hoja1!$C$20)),0)</f>
        <v>0</v>
      </c>
    </row>
    <row r="6526" spans="2:14" x14ac:dyDescent="0.75">
      <c r="B6526" t="s">
        <v>863</v>
      </c>
      <c r="C6526" t="str">
        <f>Hoja1!$C$31</f>
        <v>CRUDO</v>
      </c>
      <c r="D6526" t="s">
        <v>864</v>
      </c>
      <c r="E6526" t="s">
        <v>320</v>
      </c>
      <c r="F6526" t="s">
        <v>862</v>
      </c>
      <c r="L6526" t="s">
        <v>31</v>
      </c>
      <c r="M6526">
        <f>'Venteo_ actividad no rutina_pla'!AN53</f>
        <v>0</v>
      </c>
      <c r="N6526">
        <f>IFERROR(IF(L6526="CO2",M6526,IF(L6526="CH4",M6526*Hoja1!$C$19,BASEDEDATOS!M6526*Hoja1!$C$20)),0)</f>
        <v>0</v>
      </c>
    </row>
    <row r="6527" spans="2:14" x14ac:dyDescent="0.75">
      <c r="B6527" t="s">
        <v>863</v>
      </c>
      <c r="C6527" t="str">
        <f>Hoja1!$C$31</f>
        <v>CRUDO</v>
      </c>
      <c r="D6527" t="s">
        <v>864</v>
      </c>
      <c r="E6527" t="s">
        <v>320</v>
      </c>
      <c r="F6527" t="s">
        <v>862</v>
      </c>
      <c r="L6527" t="s">
        <v>31</v>
      </c>
      <c r="M6527">
        <f>'Venteo_ actividad no rutina_pla'!AN54</f>
        <v>0</v>
      </c>
      <c r="N6527">
        <f>IFERROR(IF(L6527="CO2",M6527,IF(L6527="CH4",M6527*Hoja1!$C$19,BASEDEDATOS!M6527*Hoja1!$C$20)),0)</f>
        <v>0</v>
      </c>
    </row>
    <row r="6528" spans="2:14" x14ac:dyDescent="0.75">
      <c r="B6528" t="s">
        <v>863</v>
      </c>
      <c r="C6528" t="str">
        <f>Hoja1!$C$31</f>
        <v>CRUDO</v>
      </c>
      <c r="D6528" t="s">
        <v>864</v>
      </c>
      <c r="E6528" t="s">
        <v>320</v>
      </c>
      <c r="F6528" t="s">
        <v>862</v>
      </c>
      <c r="L6528" t="s">
        <v>31</v>
      </c>
      <c r="M6528">
        <f>'Venteo_ actividad no rutina_pla'!AN55</f>
        <v>0</v>
      </c>
      <c r="N6528">
        <f>IFERROR(IF(L6528="CO2",M6528,IF(L6528="CH4",M6528*Hoja1!$C$19,BASEDEDATOS!M6528*Hoja1!$C$20)),0)</f>
        <v>0</v>
      </c>
    </row>
    <row r="6529" spans="2:14" x14ac:dyDescent="0.75">
      <c r="B6529" t="s">
        <v>863</v>
      </c>
      <c r="C6529" t="str">
        <f>Hoja1!$C$31</f>
        <v>CRUDO</v>
      </c>
      <c r="D6529" t="s">
        <v>864</v>
      </c>
      <c r="E6529" t="s">
        <v>320</v>
      </c>
      <c r="F6529" t="s">
        <v>862</v>
      </c>
      <c r="L6529" t="s">
        <v>31</v>
      </c>
      <c r="M6529">
        <f>'Venteo_ actividad no rutina_pla'!AN56</f>
        <v>0</v>
      </c>
      <c r="N6529">
        <f>IFERROR(IF(L6529="CO2",M6529,IF(L6529="CH4",M6529*Hoja1!$C$19,BASEDEDATOS!M6529*Hoja1!$C$20)),0)</f>
        <v>0</v>
      </c>
    </row>
    <row r="6530" spans="2:14" x14ac:dyDescent="0.75">
      <c r="B6530" t="s">
        <v>863</v>
      </c>
      <c r="C6530" t="str">
        <f>Hoja1!$C$31</f>
        <v>CRUDO</v>
      </c>
      <c r="D6530" t="s">
        <v>864</v>
      </c>
      <c r="E6530" t="s">
        <v>320</v>
      </c>
      <c r="F6530" t="s">
        <v>862</v>
      </c>
      <c r="L6530" t="s">
        <v>31</v>
      </c>
      <c r="M6530">
        <f>'Venteo_ actividad no rutina_pla'!AN57</f>
        <v>0</v>
      </c>
      <c r="N6530">
        <f>IFERROR(IF(L6530="CO2",M6530,IF(L6530="CH4",M6530*Hoja1!$C$19,BASEDEDATOS!M6530*Hoja1!$C$20)),0)</f>
        <v>0</v>
      </c>
    </row>
    <row r="6531" spans="2:14" x14ac:dyDescent="0.75">
      <c r="B6531" t="s">
        <v>863</v>
      </c>
      <c r="C6531" t="str">
        <f>Hoja1!$C$31</f>
        <v>CRUDO</v>
      </c>
      <c r="D6531" t="s">
        <v>864</v>
      </c>
      <c r="E6531" t="s">
        <v>320</v>
      </c>
      <c r="F6531" t="s">
        <v>862</v>
      </c>
      <c r="L6531" t="s">
        <v>31</v>
      </c>
      <c r="M6531">
        <f>'Venteo_ actividad no rutina_pla'!AN58</f>
        <v>0</v>
      </c>
      <c r="N6531">
        <f>IFERROR(IF(L6531="CO2",M6531,IF(L6531="CH4",M6531*Hoja1!$C$19,BASEDEDATOS!M6531*Hoja1!$C$20)),0)</f>
        <v>0</v>
      </c>
    </row>
    <row r="6532" spans="2:14" x14ac:dyDescent="0.75">
      <c r="B6532" t="s">
        <v>863</v>
      </c>
      <c r="C6532" t="str">
        <f>Hoja1!$C$31</f>
        <v>CRUDO</v>
      </c>
      <c r="D6532" t="s">
        <v>864</v>
      </c>
      <c r="E6532" t="s">
        <v>320</v>
      </c>
      <c r="F6532" t="s">
        <v>862</v>
      </c>
      <c r="L6532" t="s">
        <v>31</v>
      </c>
      <c r="M6532">
        <f>'Venteo_ actividad no rutina_pla'!AN59</f>
        <v>0</v>
      </c>
      <c r="N6532">
        <f>IFERROR(IF(L6532="CO2",M6532,IF(L6532="CH4",M6532*Hoja1!$C$19,BASEDEDATOS!M6532*Hoja1!$C$20)),0)</f>
        <v>0</v>
      </c>
    </row>
    <row r="6533" spans="2:14" x14ac:dyDescent="0.75">
      <c r="B6533" t="s">
        <v>863</v>
      </c>
      <c r="C6533" t="str">
        <f>Hoja1!$C$31</f>
        <v>CRUDO</v>
      </c>
      <c r="D6533" t="s">
        <v>864</v>
      </c>
      <c r="E6533" t="s">
        <v>320</v>
      </c>
      <c r="F6533" t="s">
        <v>862</v>
      </c>
      <c r="L6533" t="s">
        <v>31</v>
      </c>
      <c r="M6533">
        <f>'Venteo_ actividad no rutina_pla'!AN60</f>
        <v>0</v>
      </c>
      <c r="N6533">
        <f>IFERROR(IF(L6533="CO2",M6533,IF(L6533="CH4",M6533*Hoja1!$C$19,BASEDEDATOS!M6533*Hoja1!$C$20)),0)</f>
        <v>0</v>
      </c>
    </row>
    <row r="6534" spans="2:14" x14ac:dyDescent="0.75">
      <c r="B6534" t="s">
        <v>863</v>
      </c>
      <c r="C6534" t="str">
        <f>Hoja1!$C$31</f>
        <v>CRUDO</v>
      </c>
      <c r="D6534" t="s">
        <v>864</v>
      </c>
      <c r="E6534" t="s">
        <v>320</v>
      </c>
      <c r="F6534" t="s">
        <v>862</v>
      </c>
      <c r="L6534" t="s">
        <v>31</v>
      </c>
      <c r="M6534">
        <f>'Venteo_ actividad no rutina_pla'!AN61</f>
        <v>0</v>
      </c>
      <c r="N6534">
        <f>IFERROR(IF(L6534="CO2",M6534,IF(L6534="CH4",M6534*Hoja1!$C$19,BASEDEDATOS!M6534*Hoja1!$C$20)),0)</f>
        <v>0</v>
      </c>
    </row>
    <row r="6535" spans="2:14" x14ac:dyDescent="0.75">
      <c r="B6535" t="s">
        <v>863</v>
      </c>
      <c r="C6535" t="str">
        <f>Hoja1!$C$31</f>
        <v>CRUDO</v>
      </c>
      <c r="D6535" t="s">
        <v>864</v>
      </c>
      <c r="E6535" t="s">
        <v>320</v>
      </c>
      <c r="F6535" t="s">
        <v>862</v>
      </c>
      <c r="L6535" t="s">
        <v>31</v>
      </c>
      <c r="M6535">
        <f>'Venteo_ actividad no rutina_pla'!AN62</f>
        <v>0</v>
      </c>
      <c r="N6535">
        <f>IFERROR(IF(L6535="CO2",M6535,IF(L6535="CH4",M6535*Hoja1!$C$19,BASEDEDATOS!M6535*Hoja1!$C$20)),0)</f>
        <v>0</v>
      </c>
    </row>
    <row r="6536" spans="2:14" x14ac:dyDescent="0.75">
      <c r="B6536" t="s">
        <v>863</v>
      </c>
      <c r="C6536" t="str">
        <f>Hoja1!$C$31</f>
        <v>CRUDO</v>
      </c>
      <c r="D6536" t="s">
        <v>864</v>
      </c>
      <c r="E6536" t="s">
        <v>320</v>
      </c>
      <c r="F6536" t="s">
        <v>862</v>
      </c>
      <c r="L6536" t="s">
        <v>31</v>
      </c>
      <c r="M6536">
        <f>'Venteo_ actividad no rutina_pla'!AN63</f>
        <v>0</v>
      </c>
      <c r="N6536">
        <f>IFERROR(IF(L6536="CO2",M6536,IF(L6536="CH4",M6536*Hoja1!$C$19,BASEDEDATOS!M6536*Hoja1!$C$20)),0)</f>
        <v>0</v>
      </c>
    </row>
    <row r="6537" spans="2:14" x14ac:dyDescent="0.75">
      <c r="B6537" t="s">
        <v>863</v>
      </c>
      <c r="C6537" t="str">
        <f>Hoja1!$C$31</f>
        <v>CRUDO</v>
      </c>
      <c r="D6537" t="s">
        <v>864</v>
      </c>
      <c r="E6537" t="s">
        <v>320</v>
      </c>
      <c r="F6537" t="s">
        <v>862</v>
      </c>
      <c r="L6537" t="s">
        <v>31</v>
      </c>
      <c r="M6537">
        <f>'Venteo_ actividad no rutina_pla'!AN64</f>
        <v>0</v>
      </c>
      <c r="N6537">
        <f>IFERROR(IF(L6537="CO2",M6537,IF(L6537="CH4",M6537*Hoja1!$C$19,BASEDEDATOS!M6537*Hoja1!$C$20)),0)</f>
        <v>0</v>
      </c>
    </row>
    <row r="6538" spans="2:14" x14ac:dyDescent="0.75">
      <c r="B6538" t="s">
        <v>863</v>
      </c>
      <c r="C6538" t="str">
        <f>Hoja1!$C$31</f>
        <v>CRUDO</v>
      </c>
      <c r="D6538" t="s">
        <v>864</v>
      </c>
      <c r="E6538" t="s">
        <v>320</v>
      </c>
      <c r="F6538" t="s">
        <v>862</v>
      </c>
      <c r="L6538" t="s">
        <v>31</v>
      </c>
      <c r="M6538">
        <f>'Venteo_ actividad no rutina_pla'!AN65</f>
        <v>0</v>
      </c>
      <c r="N6538">
        <f>IFERROR(IF(L6538="CO2",M6538,IF(L6538="CH4",M6538*Hoja1!$C$19,BASEDEDATOS!M6538*Hoja1!$C$20)),0)</f>
        <v>0</v>
      </c>
    </row>
    <row r="6539" spans="2:14" x14ac:dyDescent="0.75">
      <c r="B6539" t="s">
        <v>863</v>
      </c>
      <c r="C6539" t="str">
        <f>Hoja1!$C$31</f>
        <v>CRUDO</v>
      </c>
      <c r="D6539" t="s">
        <v>864</v>
      </c>
      <c r="E6539" t="s">
        <v>320</v>
      </c>
      <c r="F6539" t="s">
        <v>862</v>
      </c>
      <c r="L6539" t="s">
        <v>31</v>
      </c>
      <c r="M6539">
        <f>'Venteo_ actividad no rutina_pla'!AN66</f>
        <v>0</v>
      </c>
      <c r="N6539">
        <f>IFERROR(IF(L6539="CO2",M6539,IF(L6539="CH4",M6539*Hoja1!$C$19,BASEDEDATOS!M6539*Hoja1!$C$20)),0)</f>
        <v>0</v>
      </c>
    </row>
    <row r="6540" spans="2:14" x14ac:dyDescent="0.75">
      <c r="B6540" t="s">
        <v>863</v>
      </c>
      <c r="C6540" t="str">
        <f>Hoja1!$C$31</f>
        <v>CRUDO</v>
      </c>
      <c r="D6540" t="s">
        <v>864</v>
      </c>
      <c r="E6540" t="s">
        <v>320</v>
      </c>
      <c r="F6540" t="s">
        <v>862</v>
      </c>
      <c r="L6540" t="s">
        <v>31</v>
      </c>
      <c r="M6540">
        <f>'Venteo_ actividad no rutina_pla'!AN67</f>
        <v>0</v>
      </c>
      <c r="N6540">
        <f>IFERROR(IF(L6540="CO2",M6540,IF(L6540="CH4",M6540*Hoja1!$C$19,BASEDEDATOS!M6540*Hoja1!$C$20)),0)</f>
        <v>0</v>
      </c>
    </row>
    <row r="6541" spans="2:14" x14ac:dyDescent="0.75">
      <c r="B6541" t="s">
        <v>863</v>
      </c>
      <c r="C6541" t="str">
        <f>Hoja1!$C$31</f>
        <v>CRUDO</v>
      </c>
      <c r="D6541" t="s">
        <v>864</v>
      </c>
      <c r="E6541" t="s">
        <v>320</v>
      </c>
      <c r="F6541" t="s">
        <v>862</v>
      </c>
      <c r="L6541" t="s">
        <v>31</v>
      </c>
      <c r="M6541">
        <f>'Venteo_ actividad no rutina_pla'!AN68</f>
        <v>0</v>
      </c>
      <c r="N6541">
        <f>IFERROR(IF(L6541="CO2",M6541,IF(L6541="CH4",M6541*Hoja1!$C$19,BASEDEDATOS!M6541*Hoja1!$C$20)),0)</f>
        <v>0</v>
      </c>
    </row>
    <row r="6542" spans="2:14" x14ac:dyDescent="0.75">
      <c r="B6542" t="s">
        <v>863</v>
      </c>
      <c r="C6542" t="str">
        <f>Hoja1!$C$31</f>
        <v>CRUDO</v>
      </c>
      <c r="D6542" t="s">
        <v>864</v>
      </c>
      <c r="E6542" t="s">
        <v>320</v>
      </c>
      <c r="F6542" t="s">
        <v>862</v>
      </c>
      <c r="L6542" t="s">
        <v>31</v>
      </c>
      <c r="M6542">
        <f>'Venteo_ actividad no rutina_pla'!AN69</f>
        <v>0</v>
      </c>
      <c r="N6542">
        <f>IFERROR(IF(L6542="CO2",M6542,IF(L6542="CH4",M6542*Hoja1!$C$19,BASEDEDATOS!M6542*Hoja1!$C$20)),0)</f>
        <v>0</v>
      </c>
    </row>
    <row r="6543" spans="2:14" x14ac:dyDescent="0.75">
      <c r="B6543" t="s">
        <v>863</v>
      </c>
      <c r="C6543" t="str">
        <f>Hoja1!$C$31</f>
        <v>CRUDO</v>
      </c>
      <c r="D6543" t="s">
        <v>864</v>
      </c>
      <c r="E6543" t="s">
        <v>320</v>
      </c>
      <c r="F6543" t="s">
        <v>862</v>
      </c>
      <c r="L6543" t="s">
        <v>31</v>
      </c>
      <c r="M6543">
        <f>'Venteo_ actividad no rutina_pla'!AN70</f>
        <v>0</v>
      </c>
      <c r="N6543">
        <f>IFERROR(IF(L6543="CO2",M6543,IF(L6543="CH4",M6543*Hoja1!$C$19,BASEDEDATOS!M6543*Hoja1!$C$20)),0)</f>
        <v>0</v>
      </c>
    </row>
    <row r="6544" spans="2:14" x14ac:dyDescent="0.75">
      <c r="B6544" t="s">
        <v>863</v>
      </c>
      <c r="C6544" t="str">
        <f>Hoja1!$C$31</f>
        <v>CRUDO</v>
      </c>
      <c r="D6544" t="s">
        <v>864</v>
      </c>
      <c r="E6544" t="s">
        <v>320</v>
      </c>
      <c r="F6544" t="s">
        <v>862</v>
      </c>
      <c r="L6544" t="s">
        <v>31</v>
      </c>
      <c r="M6544">
        <f>'Venteo_ actividad no rutina_pla'!AN71</f>
        <v>0</v>
      </c>
      <c r="N6544">
        <f>IFERROR(IF(L6544="CO2",M6544,IF(L6544="CH4",M6544*Hoja1!$C$19,BASEDEDATOS!M6544*Hoja1!$C$20)),0)</f>
        <v>0</v>
      </c>
    </row>
    <row r="6545" spans="2:14" x14ac:dyDescent="0.75">
      <c r="B6545" t="s">
        <v>863</v>
      </c>
      <c r="C6545" t="str">
        <f>Hoja1!$C$31</f>
        <v>CRUDO</v>
      </c>
      <c r="D6545" t="s">
        <v>864</v>
      </c>
      <c r="E6545" t="s">
        <v>320</v>
      </c>
      <c r="F6545" t="s">
        <v>862</v>
      </c>
      <c r="L6545" t="s">
        <v>31</v>
      </c>
      <c r="M6545">
        <f>'Venteo_ actividad no rutina_pla'!AN72</f>
        <v>0</v>
      </c>
      <c r="N6545">
        <f>IFERROR(IF(L6545="CO2",M6545,IF(L6545="CH4",M6545*Hoja1!$C$19,BASEDEDATOS!M6545*Hoja1!$C$20)),0)</f>
        <v>0</v>
      </c>
    </row>
    <row r="6546" spans="2:14" x14ac:dyDescent="0.75">
      <c r="B6546" t="s">
        <v>863</v>
      </c>
      <c r="C6546" t="str">
        <f>Hoja1!$C$31</f>
        <v>CRUDO</v>
      </c>
      <c r="D6546" t="s">
        <v>864</v>
      </c>
      <c r="E6546" t="s">
        <v>320</v>
      </c>
      <c r="F6546" t="s">
        <v>862</v>
      </c>
      <c r="L6546" t="s">
        <v>31</v>
      </c>
      <c r="M6546">
        <f>'Venteo_ actividad no rutina_pla'!AN73</f>
        <v>0</v>
      </c>
      <c r="N6546">
        <f>IFERROR(IF(L6546="CO2",M6546,IF(L6546="CH4",M6546*Hoja1!$C$19,BASEDEDATOS!M6546*Hoja1!$C$20)),0)</f>
        <v>0</v>
      </c>
    </row>
    <row r="6547" spans="2:14" x14ac:dyDescent="0.75">
      <c r="B6547" t="s">
        <v>863</v>
      </c>
      <c r="C6547" t="str">
        <f>Hoja1!$C$31</f>
        <v>CRUDO</v>
      </c>
      <c r="D6547" t="s">
        <v>864</v>
      </c>
      <c r="E6547" t="s">
        <v>320</v>
      </c>
      <c r="F6547" t="s">
        <v>862</v>
      </c>
      <c r="L6547" t="s">
        <v>31</v>
      </c>
      <c r="M6547">
        <f>'Venteo_ actividad no rutina_pla'!AN74</f>
        <v>0</v>
      </c>
      <c r="N6547">
        <f>IFERROR(IF(L6547="CO2",M6547,IF(L6547="CH4",M6547*Hoja1!$C$19,BASEDEDATOS!M6547*Hoja1!$C$20)),0)</f>
        <v>0</v>
      </c>
    </row>
    <row r="6548" spans="2:14" x14ac:dyDescent="0.75">
      <c r="B6548" t="s">
        <v>863</v>
      </c>
      <c r="C6548" t="str">
        <f>Hoja1!$C$31</f>
        <v>CRUDO</v>
      </c>
      <c r="D6548" t="s">
        <v>864</v>
      </c>
      <c r="E6548" t="s">
        <v>320</v>
      </c>
      <c r="F6548" t="s">
        <v>862</v>
      </c>
      <c r="L6548" t="s">
        <v>31</v>
      </c>
      <c r="M6548">
        <f>'Venteo_ actividad no rutina_pla'!AN75</f>
        <v>0</v>
      </c>
      <c r="N6548">
        <f>IFERROR(IF(L6548="CO2",M6548,IF(L6548="CH4",M6548*Hoja1!$C$19,BASEDEDATOS!M6548*Hoja1!$C$20)),0)</f>
        <v>0</v>
      </c>
    </row>
    <row r="6549" spans="2:14" x14ac:dyDescent="0.75">
      <c r="B6549" t="s">
        <v>863</v>
      </c>
      <c r="C6549" t="str">
        <f>Hoja1!$C$31</f>
        <v>CRUDO</v>
      </c>
      <c r="D6549" t="s">
        <v>864</v>
      </c>
      <c r="E6549" t="s">
        <v>320</v>
      </c>
      <c r="F6549" t="s">
        <v>862</v>
      </c>
      <c r="L6549" t="s">
        <v>31</v>
      </c>
      <c r="M6549">
        <f>'Venteo_ actividad no rutina_pla'!AN76</f>
        <v>0</v>
      </c>
      <c r="N6549">
        <f>IFERROR(IF(L6549="CO2",M6549,IF(L6549="CH4",M6549*Hoja1!$C$19,BASEDEDATOS!M6549*Hoja1!$C$20)),0)</f>
        <v>0</v>
      </c>
    </row>
    <row r="6550" spans="2:14" x14ac:dyDescent="0.75">
      <c r="B6550" t="s">
        <v>863</v>
      </c>
      <c r="C6550" t="str">
        <f>Hoja1!$C$31</f>
        <v>CRUDO</v>
      </c>
      <c r="D6550" t="s">
        <v>864</v>
      </c>
      <c r="E6550" t="s">
        <v>320</v>
      </c>
      <c r="F6550" t="s">
        <v>862</v>
      </c>
      <c r="L6550" t="s">
        <v>31</v>
      </c>
      <c r="M6550">
        <f>'Venteo_ actividad no rutina_pla'!AN77</f>
        <v>0</v>
      </c>
      <c r="N6550">
        <f>IFERROR(IF(L6550="CO2",M6550,IF(L6550="CH4",M6550*Hoja1!$C$19,BASEDEDATOS!M6550*Hoja1!$C$20)),0)</f>
        <v>0</v>
      </c>
    </row>
    <row r="6551" spans="2:14" x14ac:dyDescent="0.75">
      <c r="B6551" t="s">
        <v>863</v>
      </c>
      <c r="C6551" t="str">
        <f>Hoja1!$C$31</f>
        <v>CRUDO</v>
      </c>
      <c r="D6551" t="s">
        <v>864</v>
      </c>
      <c r="E6551" t="s">
        <v>320</v>
      </c>
      <c r="F6551" t="s">
        <v>862</v>
      </c>
      <c r="L6551" t="s">
        <v>31</v>
      </c>
      <c r="M6551">
        <f>'Venteo_ actividad no rutina_pla'!AN78</f>
        <v>0</v>
      </c>
      <c r="N6551">
        <f>IFERROR(IF(L6551="CO2",M6551,IF(L6551="CH4",M6551*Hoja1!$C$19,BASEDEDATOS!M6551*Hoja1!$C$20)),0)</f>
        <v>0</v>
      </c>
    </row>
    <row r="6552" spans="2:14" x14ac:dyDescent="0.75">
      <c r="B6552" t="s">
        <v>863</v>
      </c>
      <c r="C6552" t="str">
        <f>Hoja1!$C$31</f>
        <v>CRUDO</v>
      </c>
      <c r="D6552" t="s">
        <v>864</v>
      </c>
      <c r="E6552" t="s">
        <v>320</v>
      </c>
      <c r="F6552" t="s">
        <v>862</v>
      </c>
      <c r="L6552" t="s">
        <v>31</v>
      </c>
      <c r="M6552">
        <f>'Venteo_ actividad no rutina_pla'!AN79</f>
        <v>0</v>
      </c>
      <c r="N6552">
        <f>IFERROR(IF(L6552="CO2",M6552,IF(L6552="CH4",M6552*Hoja1!$C$19,BASEDEDATOS!M6552*Hoja1!$C$20)),0)</f>
        <v>0</v>
      </c>
    </row>
    <row r="6553" spans="2:14" x14ac:dyDescent="0.75">
      <c r="B6553" t="s">
        <v>863</v>
      </c>
      <c r="C6553" t="str">
        <f>Hoja1!$C$31</f>
        <v>CRUDO</v>
      </c>
      <c r="D6553" t="s">
        <v>864</v>
      </c>
      <c r="E6553" t="s">
        <v>320</v>
      </c>
      <c r="F6553" t="s">
        <v>862</v>
      </c>
      <c r="L6553" t="s">
        <v>31</v>
      </c>
      <c r="M6553">
        <f>'Venteo_ actividad no rutina_pla'!AN80</f>
        <v>0</v>
      </c>
      <c r="N6553">
        <f>IFERROR(IF(L6553="CO2",M6553,IF(L6553="CH4",M6553*Hoja1!$C$19,BASEDEDATOS!M6553*Hoja1!$C$20)),0)</f>
        <v>0</v>
      </c>
    </row>
    <row r="6554" spans="2:14" x14ac:dyDescent="0.75">
      <c r="B6554" t="s">
        <v>863</v>
      </c>
      <c r="C6554" t="str">
        <f>Hoja1!$C$31</f>
        <v>CRUDO</v>
      </c>
      <c r="D6554" t="s">
        <v>864</v>
      </c>
      <c r="E6554" t="s">
        <v>320</v>
      </c>
      <c r="F6554" t="s">
        <v>862</v>
      </c>
      <c r="L6554" t="s">
        <v>31</v>
      </c>
      <c r="M6554">
        <f>'Venteo_ actividad no rutina_pla'!AN81</f>
        <v>0</v>
      </c>
      <c r="N6554">
        <f>IFERROR(IF(L6554="CO2",M6554,IF(L6554="CH4",M6554*Hoja1!$C$19,BASEDEDATOS!M6554*Hoja1!$C$20)),0)</f>
        <v>0</v>
      </c>
    </row>
    <row r="6555" spans="2:14" x14ac:dyDescent="0.75">
      <c r="B6555" t="s">
        <v>863</v>
      </c>
      <c r="C6555" t="str">
        <f>Hoja1!$C$31</f>
        <v>CRUDO</v>
      </c>
      <c r="D6555" t="s">
        <v>864</v>
      </c>
      <c r="E6555" t="s">
        <v>320</v>
      </c>
      <c r="F6555" t="s">
        <v>862</v>
      </c>
      <c r="L6555" t="s">
        <v>31</v>
      </c>
      <c r="M6555">
        <f>'Venteo_ actividad no rutina_pla'!AN82</f>
        <v>0</v>
      </c>
      <c r="N6555">
        <f>IFERROR(IF(L6555="CO2",M6555,IF(L6555="CH4",M6555*Hoja1!$C$19,BASEDEDATOS!M6555*Hoja1!$C$20)),0)</f>
        <v>0</v>
      </c>
    </row>
    <row r="6556" spans="2:14" x14ac:dyDescent="0.75">
      <c r="B6556" t="s">
        <v>863</v>
      </c>
      <c r="C6556" t="str">
        <f>Hoja1!$C$31</f>
        <v>CRUDO</v>
      </c>
      <c r="D6556" t="s">
        <v>864</v>
      </c>
      <c r="E6556" t="s">
        <v>320</v>
      </c>
      <c r="F6556" t="s">
        <v>862</v>
      </c>
      <c r="L6556" t="s">
        <v>31</v>
      </c>
      <c r="M6556">
        <f>'Venteo_ actividad no rutina_pla'!AN83</f>
        <v>0</v>
      </c>
      <c r="N6556">
        <f>IFERROR(IF(L6556="CO2",M6556,IF(L6556="CH4",M6556*Hoja1!$C$19,BASEDEDATOS!M6556*Hoja1!$C$20)),0)</f>
        <v>0</v>
      </c>
    </row>
    <row r="6557" spans="2:14" x14ac:dyDescent="0.75">
      <c r="B6557" t="s">
        <v>863</v>
      </c>
      <c r="C6557" t="str">
        <f>Hoja1!$C$31</f>
        <v>CRUDO</v>
      </c>
      <c r="D6557" t="s">
        <v>864</v>
      </c>
      <c r="E6557" t="s">
        <v>320</v>
      </c>
      <c r="F6557" t="s">
        <v>862</v>
      </c>
      <c r="L6557" t="s">
        <v>31</v>
      </c>
      <c r="M6557">
        <f>'Venteo_ actividad no rutina_pla'!AN84</f>
        <v>0</v>
      </c>
      <c r="N6557">
        <f>IFERROR(IF(L6557="CO2",M6557,IF(L6557="CH4",M6557*Hoja1!$C$19,BASEDEDATOS!M6557*Hoja1!$C$20)),0)</f>
        <v>0</v>
      </c>
    </row>
    <row r="6558" spans="2:14" x14ac:dyDescent="0.75">
      <c r="B6558" t="s">
        <v>863</v>
      </c>
      <c r="C6558" t="str">
        <f>Hoja1!$C$31</f>
        <v>CRUDO</v>
      </c>
      <c r="D6558" t="s">
        <v>864</v>
      </c>
      <c r="E6558" t="s">
        <v>320</v>
      </c>
      <c r="F6558" t="s">
        <v>862</v>
      </c>
      <c r="L6558" t="s">
        <v>31</v>
      </c>
      <c r="M6558">
        <f>'Venteo_ actividad no rutina_pla'!AN85</f>
        <v>0</v>
      </c>
      <c r="N6558">
        <f>IFERROR(IF(L6558="CO2",M6558,IF(L6558="CH4",M6558*Hoja1!$C$19,BASEDEDATOS!M6558*Hoja1!$C$20)),0)</f>
        <v>0</v>
      </c>
    </row>
    <row r="6559" spans="2:14" x14ac:dyDescent="0.75">
      <c r="B6559" t="s">
        <v>863</v>
      </c>
      <c r="C6559" t="str">
        <f>Hoja1!$C$31</f>
        <v>CRUDO</v>
      </c>
      <c r="D6559" t="s">
        <v>864</v>
      </c>
      <c r="E6559" t="s">
        <v>320</v>
      </c>
      <c r="F6559" t="s">
        <v>862</v>
      </c>
      <c r="L6559" t="s">
        <v>31</v>
      </c>
      <c r="M6559">
        <f>'Venteo_ actividad no rutina_pla'!AN86</f>
        <v>0</v>
      </c>
      <c r="N6559">
        <f>IFERROR(IF(L6559="CO2",M6559,IF(L6559="CH4",M6559*Hoja1!$C$19,BASEDEDATOS!M6559*Hoja1!$C$20)),0)</f>
        <v>0</v>
      </c>
    </row>
    <row r="6560" spans="2:14" x14ac:dyDescent="0.75">
      <c r="B6560" t="s">
        <v>863</v>
      </c>
      <c r="C6560" t="str">
        <f>Hoja1!$C$31</f>
        <v>CRUDO</v>
      </c>
      <c r="D6560" t="s">
        <v>864</v>
      </c>
      <c r="E6560" t="s">
        <v>320</v>
      </c>
      <c r="F6560" t="s">
        <v>862</v>
      </c>
      <c r="L6560" t="s">
        <v>31</v>
      </c>
      <c r="M6560">
        <f>'Venteo_ actividad no rutina_pla'!AN87</f>
        <v>0</v>
      </c>
      <c r="N6560">
        <f>IFERROR(IF(L6560="CO2",M6560,IF(L6560="CH4",M6560*Hoja1!$C$19,BASEDEDATOS!M6560*Hoja1!$C$20)),0)</f>
        <v>0</v>
      </c>
    </row>
    <row r="6561" spans="2:14" x14ac:dyDescent="0.75">
      <c r="B6561" t="s">
        <v>863</v>
      </c>
      <c r="C6561" t="str">
        <f>Hoja1!$C$31</f>
        <v>CRUDO</v>
      </c>
      <c r="D6561" t="s">
        <v>864</v>
      </c>
      <c r="E6561" t="s">
        <v>320</v>
      </c>
      <c r="F6561" t="s">
        <v>862</v>
      </c>
      <c r="L6561" t="s">
        <v>31</v>
      </c>
      <c r="M6561">
        <f>'Venteo_ actividad no rutina_pla'!AN88</f>
        <v>0</v>
      </c>
      <c r="N6561">
        <f>IFERROR(IF(L6561="CO2",M6561,IF(L6561="CH4",M6561*Hoja1!$C$19,BASEDEDATOS!M6561*Hoja1!$C$20)),0)</f>
        <v>0</v>
      </c>
    </row>
    <row r="6562" spans="2:14" x14ac:dyDescent="0.75">
      <c r="B6562" t="s">
        <v>863</v>
      </c>
      <c r="C6562" t="str">
        <f>Hoja1!$C$31</f>
        <v>CRUDO</v>
      </c>
      <c r="D6562" t="s">
        <v>864</v>
      </c>
      <c r="E6562" t="s">
        <v>320</v>
      </c>
      <c r="F6562" t="s">
        <v>862</v>
      </c>
      <c r="L6562" t="s">
        <v>31</v>
      </c>
      <c r="M6562">
        <f>'Venteo_ actividad no rutina_pla'!AN89</f>
        <v>0</v>
      </c>
      <c r="N6562">
        <f>IFERROR(IF(L6562="CO2",M6562,IF(L6562="CH4",M6562*Hoja1!$C$19,BASEDEDATOS!M6562*Hoja1!$C$20)),0)</f>
        <v>0</v>
      </c>
    </row>
    <row r="6563" spans="2:14" x14ac:dyDescent="0.75">
      <c r="B6563" t="s">
        <v>863</v>
      </c>
      <c r="C6563" t="str">
        <f>Hoja1!$C$31</f>
        <v>CRUDO</v>
      </c>
      <c r="D6563" t="s">
        <v>864</v>
      </c>
      <c r="E6563" t="s">
        <v>320</v>
      </c>
      <c r="F6563" t="s">
        <v>862</v>
      </c>
      <c r="L6563" t="s">
        <v>31</v>
      </c>
      <c r="M6563">
        <f>'Venteo_ actividad no rutina_pla'!AN90</f>
        <v>0</v>
      </c>
      <c r="N6563">
        <f>IFERROR(IF(L6563="CO2",M6563,IF(L6563="CH4",M6563*Hoja1!$C$19,BASEDEDATOS!M6563*Hoja1!$C$20)),0)</f>
        <v>0</v>
      </c>
    </row>
    <row r="6564" spans="2:14" x14ac:dyDescent="0.75">
      <c r="B6564" t="s">
        <v>863</v>
      </c>
      <c r="C6564" t="str">
        <f>Hoja1!$C$31</f>
        <v>CRUDO</v>
      </c>
      <c r="D6564" t="s">
        <v>864</v>
      </c>
      <c r="E6564" t="s">
        <v>320</v>
      </c>
      <c r="F6564" t="s">
        <v>862</v>
      </c>
      <c r="L6564" t="s">
        <v>31</v>
      </c>
      <c r="M6564">
        <f>'Venteo_ actividad no rutina_pla'!AN91</f>
        <v>0</v>
      </c>
      <c r="N6564">
        <f>IFERROR(IF(L6564="CO2",M6564,IF(L6564="CH4",M6564*Hoja1!$C$19,BASEDEDATOS!M6564*Hoja1!$C$20)),0)</f>
        <v>0</v>
      </c>
    </row>
    <row r="6565" spans="2:14" x14ac:dyDescent="0.75">
      <c r="B6565" t="s">
        <v>863</v>
      </c>
      <c r="C6565" t="str">
        <f>Hoja1!$C$31</f>
        <v>CRUDO</v>
      </c>
      <c r="D6565" t="s">
        <v>864</v>
      </c>
      <c r="E6565" t="s">
        <v>320</v>
      </c>
      <c r="F6565" t="s">
        <v>862</v>
      </c>
      <c r="L6565" t="s">
        <v>31</v>
      </c>
      <c r="M6565">
        <f>'Venteo_ actividad no rutina_pla'!AN92</f>
        <v>0</v>
      </c>
      <c r="N6565">
        <f>IFERROR(IF(L6565="CO2",M6565,IF(L6565="CH4",M6565*Hoja1!$C$19,BASEDEDATOS!M6565*Hoja1!$C$20)),0)</f>
        <v>0</v>
      </c>
    </row>
    <row r="6566" spans="2:14" x14ac:dyDescent="0.75">
      <c r="B6566" t="s">
        <v>863</v>
      </c>
      <c r="C6566" t="str">
        <f>Hoja1!$C$31</f>
        <v>CRUDO</v>
      </c>
      <c r="D6566" t="s">
        <v>864</v>
      </c>
      <c r="E6566" t="s">
        <v>320</v>
      </c>
      <c r="F6566" t="s">
        <v>862</v>
      </c>
      <c r="L6566" t="s">
        <v>31</v>
      </c>
      <c r="M6566">
        <f>'Venteo_ actividad no rutina_pla'!AN93</f>
        <v>0</v>
      </c>
      <c r="N6566">
        <f>IFERROR(IF(L6566="CO2",M6566,IF(L6566="CH4",M6566*Hoja1!$C$19,BASEDEDATOS!M6566*Hoja1!$C$20)),0)</f>
        <v>0</v>
      </c>
    </row>
    <row r="6567" spans="2:14" x14ac:dyDescent="0.75">
      <c r="B6567" t="s">
        <v>863</v>
      </c>
      <c r="C6567" t="str">
        <f>Hoja1!$C$31</f>
        <v>CRUDO</v>
      </c>
      <c r="D6567" t="s">
        <v>864</v>
      </c>
      <c r="E6567" t="s">
        <v>320</v>
      </c>
      <c r="F6567" t="s">
        <v>862</v>
      </c>
      <c r="L6567" t="s">
        <v>31</v>
      </c>
      <c r="M6567">
        <f>'Venteo_ actividad no rutina_pla'!AN94</f>
        <v>0</v>
      </c>
      <c r="N6567">
        <f>IFERROR(IF(L6567="CO2",M6567,IF(L6567="CH4",M6567*Hoja1!$C$19,BASEDEDATOS!M6567*Hoja1!$C$20)),0)</f>
        <v>0</v>
      </c>
    </row>
    <row r="6568" spans="2:14" x14ac:dyDescent="0.75">
      <c r="B6568" t="s">
        <v>863</v>
      </c>
      <c r="C6568" t="str">
        <f>Hoja1!$C$31</f>
        <v>CRUDO</v>
      </c>
      <c r="D6568" t="s">
        <v>864</v>
      </c>
      <c r="E6568" t="s">
        <v>320</v>
      </c>
      <c r="F6568" t="s">
        <v>862</v>
      </c>
      <c r="L6568" t="s">
        <v>31</v>
      </c>
      <c r="M6568">
        <f>'Venteo_ actividad no rutina_pla'!AN95</f>
        <v>0</v>
      </c>
      <c r="N6568">
        <f>IFERROR(IF(L6568="CO2",M6568,IF(L6568="CH4",M6568*Hoja1!$C$19,BASEDEDATOS!M6568*Hoja1!$C$20)),0)</f>
        <v>0</v>
      </c>
    </row>
    <row r="6569" spans="2:14" x14ac:dyDescent="0.75">
      <c r="B6569" t="s">
        <v>863</v>
      </c>
      <c r="C6569" t="str">
        <f>Hoja1!$C$31</f>
        <v>CRUDO</v>
      </c>
      <c r="D6569" t="s">
        <v>864</v>
      </c>
      <c r="E6569" t="s">
        <v>320</v>
      </c>
      <c r="F6569" t="s">
        <v>862</v>
      </c>
      <c r="L6569" t="s">
        <v>31</v>
      </c>
      <c r="M6569">
        <f>'Venteo_ actividad no rutina_pla'!AN96</f>
        <v>0</v>
      </c>
      <c r="N6569">
        <f>IFERROR(IF(L6569="CO2",M6569,IF(L6569="CH4",M6569*Hoja1!$C$19,BASEDEDATOS!M6569*Hoja1!$C$20)),0)</f>
        <v>0</v>
      </c>
    </row>
    <row r="6570" spans="2:14" x14ac:dyDescent="0.75">
      <c r="B6570" t="s">
        <v>863</v>
      </c>
      <c r="C6570" t="str">
        <f>Hoja1!$C$31</f>
        <v>CRUDO</v>
      </c>
      <c r="D6570" t="s">
        <v>864</v>
      </c>
      <c r="E6570" t="s">
        <v>320</v>
      </c>
      <c r="F6570" t="s">
        <v>862</v>
      </c>
      <c r="L6570" t="s">
        <v>31</v>
      </c>
      <c r="M6570">
        <f>'Venteo_ actividad no rutina_pla'!AN97</f>
        <v>0</v>
      </c>
      <c r="N6570">
        <f>IFERROR(IF(L6570="CO2",M6570,IF(L6570="CH4",M6570*Hoja1!$C$19,BASEDEDATOS!M6570*Hoja1!$C$20)),0)</f>
        <v>0</v>
      </c>
    </row>
    <row r="6571" spans="2:14" x14ac:dyDescent="0.75">
      <c r="B6571" t="s">
        <v>863</v>
      </c>
      <c r="C6571" t="str">
        <f>Hoja1!$C$31</f>
        <v>CRUDO</v>
      </c>
      <c r="D6571" t="s">
        <v>864</v>
      </c>
      <c r="E6571" t="s">
        <v>320</v>
      </c>
      <c r="F6571" t="s">
        <v>862</v>
      </c>
      <c r="L6571" t="s">
        <v>31</v>
      </c>
      <c r="M6571">
        <f>'Venteo_ actividad no rutina_pla'!AN98</f>
        <v>0</v>
      </c>
      <c r="N6571">
        <f>IFERROR(IF(L6571="CO2",M6571,IF(L6571="CH4",M6571*Hoja1!$C$19,BASEDEDATOS!M6571*Hoja1!$C$20)),0)</f>
        <v>0</v>
      </c>
    </row>
    <row r="6572" spans="2:14" x14ac:dyDescent="0.75">
      <c r="B6572" t="s">
        <v>863</v>
      </c>
      <c r="C6572" t="str">
        <f>Hoja1!$C$31</f>
        <v>CRUDO</v>
      </c>
      <c r="D6572" t="s">
        <v>864</v>
      </c>
      <c r="E6572" t="s">
        <v>320</v>
      </c>
      <c r="F6572" t="s">
        <v>862</v>
      </c>
      <c r="L6572" t="s">
        <v>31</v>
      </c>
      <c r="M6572">
        <f>'Venteo_ actividad no rutina_pla'!AN99</f>
        <v>0</v>
      </c>
      <c r="N6572">
        <f>IFERROR(IF(L6572="CO2",M6572,IF(L6572="CH4",M6572*Hoja1!$C$19,BASEDEDATOS!M6572*Hoja1!$C$20)),0)</f>
        <v>0</v>
      </c>
    </row>
    <row r="6573" spans="2:14" x14ac:dyDescent="0.75">
      <c r="B6573" t="s">
        <v>863</v>
      </c>
      <c r="C6573" t="str">
        <f>Hoja1!$C$31</f>
        <v>CRUDO</v>
      </c>
      <c r="D6573" t="s">
        <v>864</v>
      </c>
      <c r="E6573" t="s">
        <v>320</v>
      </c>
      <c r="F6573" t="s">
        <v>862</v>
      </c>
      <c r="L6573" t="s">
        <v>31</v>
      </c>
      <c r="M6573">
        <f>'Venteo_ actividad no rutina_pla'!AN100</f>
        <v>0</v>
      </c>
      <c r="N6573">
        <f>IFERROR(IF(L6573="CO2",M6573,IF(L6573="CH4",M6573*Hoja1!$C$19,BASEDEDATOS!M6573*Hoja1!$C$20)),0)</f>
        <v>0</v>
      </c>
    </row>
    <row r="6574" spans="2:14" x14ac:dyDescent="0.75">
      <c r="B6574" t="s">
        <v>863</v>
      </c>
      <c r="C6574" t="str">
        <f>Hoja1!$C$31</f>
        <v>CRUDO</v>
      </c>
      <c r="D6574" t="s">
        <v>864</v>
      </c>
      <c r="E6574" t="s">
        <v>320</v>
      </c>
      <c r="F6574" t="s">
        <v>862</v>
      </c>
      <c r="L6574" t="s">
        <v>31</v>
      </c>
      <c r="M6574">
        <f>'Venteo_ actividad no rutina_pla'!AN101</f>
        <v>0</v>
      </c>
      <c r="N6574">
        <f>IFERROR(IF(L6574="CO2",M6574,IF(L6574="CH4",M6574*Hoja1!$C$19,BASEDEDATOS!M6574*Hoja1!$C$20)),0)</f>
        <v>0</v>
      </c>
    </row>
    <row r="6575" spans="2:14" x14ac:dyDescent="0.75">
      <c r="B6575" t="s">
        <v>863</v>
      </c>
      <c r="C6575" t="str">
        <f>Hoja1!$C$31</f>
        <v>CRUDO</v>
      </c>
      <c r="D6575" t="s">
        <v>864</v>
      </c>
      <c r="E6575" t="s">
        <v>320</v>
      </c>
      <c r="F6575" t="s">
        <v>862</v>
      </c>
      <c r="L6575" t="s">
        <v>31</v>
      </c>
      <c r="M6575">
        <f>'Venteo_ actividad no rutina_pla'!AN102</f>
        <v>0</v>
      </c>
      <c r="N6575">
        <f>IFERROR(IF(L6575="CO2",M6575,IF(L6575="CH4",M6575*Hoja1!$C$19,BASEDEDATOS!M6575*Hoja1!$C$20)),0)</f>
        <v>0</v>
      </c>
    </row>
    <row r="6576" spans="2:14" x14ac:dyDescent="0.75">
      <c r="B6576" t="s">
        <v>863</v>
      </c>
      <c r="C6576" t="str">
        <f>Hoja1!$C$31</f>
        <v>CRUDO</v>
      </c>
      <c r="D6576" t="s">
        <v>864</v>
      </c>
      <c r="E6576" t="s">
        <v>320</v>
      </c>
      <c r="F6576" t="s">
        <v>862</v>
      </c>
      <c r="L6576" t="s">
        <v>31</v>
      </c>
      <c r="M6576">
        <f>'Venteo_ actividad no rutina_pla'!AN103</f>
        <v>0</v>
      </c>
      <c r="N6576">
        <f>IFERROR(IF(L6576="CO2",M6576,IF(L6576="CH4",M6576*Hoja1!$C$19,BASEDEDATOS!M6576*Hoja1!$C$20)),0)</f>
        <v>0</v>
      </c>
    </row>
    <row r="6577" spans="2:14" x14ac:dyDescent="0.75">
      <c r="B6577" t="s">
        <v>863</v>
      </c>
      <c r="C6577" t="str">
        <f>Hoja1!$C$31</f>
        <v>CRUDO</v>
      </c>
      <c r="D6577" t="s">
        <v>864</v>
      </c>
      <c r="E6577" t="s">
        <v>320</v>
      </c>
      <c r="F6577" t="s">
        <v>862</v>
      </c>
      <c r="L6577" t="s">
        <v>31</v>
      </c>
      <c r="M6577">
        <f>'Venteo_ actividad no rutina_pla'!AN104</f>
        <v>0</v>
      </c>
      <c r="N6577">
        <f>IFERROR(IF(L6577="CO2",M6577,IF(L6577="CH4",M6577*Hoja1!$C$19,BASEDEDATOS!M6577*Hoja1!$C$20)),0)</f>
        <v>0</v>
      </c>
    </row>
    <row r="6578" spans="2:14" x14ac:dyDescent="0.75">
      <c r="B6578" t="s">
        <v>863</v>
      </c>
      <c r="C6578" t="str">
        <f>Hoja1!$C$31</f>
        <v>CRUDO</v>
      </c>
      <c r="D6578" t="s">
        <v>864</v>
      </c>
      <c r="E6578" t="s">
        <v>320</v>
      </c>
      <c r="F6578" t="s">
        <v>862</v>
      </c>
      <c r="L6578" t="s">
        <v>31</v>
      </c>
      <c r="M6578">
        <f>'Venteo_ actividad no rutina_pla'!AN105</f>
        <v>0</v>
      </c>
      <c r="N6578">
        <f>IFERROR(IF(L6578="CO2",M6578,IF(L6578="CH4",M6578*Hoja1!$C$19,BASEDEDATOS!M6578*Hoja1!$C$20)),0)</f>
        <v>0</v>
      </c>
    </row>
    <row r="6579" spans="2:14" x14ac:dyDescent="0.75">
      <c r="B6579" t="s">
        <v>863</v>
      </c>
      <c r="C6579" t="str">
        <f>Hoja1!$C$31</f>
        <v>CRUDO</v>
      </c>
      <c r="D6579" t="s">
        <v>864</v>
      </c>
      <c r="E6579" t="s">
        <v>320</v>
      </c>
      <c r="F6579" t="s">
        <v>862</v>
      </c>
      <c r="L6579" t="s">
        <v>31</v>
      </c>
      <c r="M6579">
        <f>'Venteo_ actividad no rutina_pla'!AN106</f>
        <v>0</v>
      </c>
      <c r="N6579">
        <f>IFERROR(IF(L6579="CO2",M6579,IF(L6579="CH4",M6579*Hoja1!$C$19,BASEDEDATOS!M6579*Hoja1!$C$20)),0)</f>
        <v>0</v>
      </c>
    </row>
    <row r="6580" spans="2:14" x14ac:dyDescent="0.75">
      <c r="B6580" t="s">
        <v>863</v>
      </c>
      <c r="C6580" t="str">
        <f>Hoja1!$C$31</f>
        <v>CRUDO</v>
      </c>
      <c r="D6580" t="s">
        <v>864</v>
      </c>
      <c r="E6580" t="s">
        <v>320</v>
      </c>
      <c r="F6580" t="s">
        <v>862</v>
      </c>
      <c r="L6580" t="s">
        <v>31</v>
      </c>
      <c r="M6580">
        <f>'Venteo_ actividad no rutina_pla'!AN107</f>
        <v>0</v>
      </c>
      <c r="N6580">
        <f>IFERROR(IF(L6580="CO2",M6580,IF(L6580="CH4",M6580*Hoja1!$C$19,BASEDEDATOS!M6580*Hoja1!$C$20)),0)</f>
        <v>0</v>
      </c>
    </row>
    <row r="6581" spans="2:14" x14ac:dyDescent="0.75">
      <c r="B6581" t="s">
        <v>863</v>
      </c>
      <c r="C6581" t="str">
        <f>Hoja1!$C$31</f>
        <v>CRUDO</v>
      </c>
      <c r="D6581" t="s">
        <v>864</v>
      </c>
      <c r="E6581" t="s">
        <v>320</v>
      </c>
      <c r="F6581" t="s">
        <v>862</v>
      </c>
      <c r="L6581" t="s">
        <v>31</v>
      </c>
      <c r="M6581">
        <f>'Venteo_ actividad no rutina_pla'!AN108</f>
        <v>0</v>
      </c>
      <c r="N6581">
        <f>IFERROR(IF(L6581="CO2",M6581,IF(L6581="CH4",M6581*Hoja1!$C$19,BASEDEDATOS!M6581*Hoja1!$C$20)),0)</f>
        <v>0</v>
      </c>
    </row>
    <row r="6582" spans="2:14" x14ac:dyDescent="0.75">
      <c r="B6582" t="s">
        <v>863</v>
      </c>
      <c r="C6582" t="str">
        <f>Hoja1!$C$31</f>
        <v>CRUDO</v>
      </c>
      <c r="D6582" t="s">
        <v>864</v>
      </c>
      <c r="E6582" t="s">
        <v>320</v>
      </c>
      <c r="F6582" t="s">
        <v>862</v>
      </c>
      <c r="L6582" t="s">
        <v>31</v>
      </c>
      <c r="M6582">
        <f>'Venteo_ actividad no rutina_pla'!AN109</f>
        <v>0</v>
      </c>
      <c r="N6582">
        <f>IFERROR(IF(L6582="CO2",M6582,IF(L6582="CH4",M6582*Hoja1!$C$19,BASEDEDATOS!M6582*Hoja1!$C$20)),0)</f>
        <v>0</v>
      </c>
    </row>
    <row r="6583" spans="2:14" x14ac:dyDescent="0.75">
      <c r="B6583" t="s">
        <v>863</v>
      </c>
      <c r="C6583" t="str">
        <f>Hoja1!$C$31</f>
        <v>CRUDO</v>
      </c>
      <c r="D6583" t="s">
        <v>864</v>
      </c>
      <c r="E6583" t="s">
        <v>320</v>
      </c>
      <c r="F6583" t="s">
        <v>862</v>
      </c>
      <c r="L6583" t="s">
        <v>31</v>
      </c>
      <c r="M6583">
        <f>'Venteo_ actividad no rutina_pla'!AN110</f>
        <v>0</v>
      </c>
      <c r="N6583">
        <f>IFERROR(IF(L6583="CO2",M6583,IF(L6583="CH4",M6583*Hoja1!$C$19,BASEDEDATOS!M6583*Hoja1!$C$20)),0)</f>
        <v>0</v>
      </c>
    </row>
    <row r="6584" spans="2:14" x14ac:dyDescent="0.75">
      <c r="B6584" t="s">
        <v>863</v>
      </c>
      <c r="C6584" t="str">
        <f>Hoja1!$C$31</f>
        <v>CRUDO</v>
      </c>
      <c r="D6584" t="s">
        <v>864</v>
      </c>
      <c r="E6584" t="s">
        <v>320</v>
      </c>
      <c r="F6584" t="s">
        <v>862</v>
      </c>
      <c r="L6584" t="s">
        <v>31</v>
      </c>
      <c r="M6584">
        <f>'Venteo_ actividad no rutina_pla'!AN111</f>
        <v>0</v>
      </c>
      <c r="N6584">
        <f>IFERROR(IF(L6584="CO2",M6584,IF(L6584="CH4",M6584*Hoja1!$C$19,BASEDEDATOS!M6584*Hoja1!$C$20)),0)</f>
        <v>0</v>
      </c>
    </row>
    <row r="6585" spans="2:14" x14ac:dyDescent="0.75">
      <c r="B6585" t="s">
        <v>863</v>
      </c>
      <c r="C6585" t="str">
        <f>Hoja1!$C$31</f>
        <v>CRUDO</v>
      </c>
      <c r="D6585" t="s">
        <v>864</v>
      </c>
      <c r="E6585" t="s">
        <v>320</v>
      </c>
      <c r="F6585" t="s">
        <v>862</v>
      </c>
      <c r="L6585" t="s">
        <v>31</v>
      </c>
      <c r="M6585">
        <f>'Venteo_ actividad no rutina_pla'!AN112</f>
        <v>0</v>
      </c>
      <c r="N6585">
        <f>IFERROR(IF(L6585="CO2",M6585,IF(L6585="CH4",M6585*Hoja1!$C$19,BASEDEDATOS!M6585*Hoja1!$C$20)),0)</f>
        <v>0</v>
      </c>
    </row>
    <row r="6586" spans="2:14" x14ac:dyDescent="0.75">
      <c r="B6586" t="s">
        <v>863</v>
      </c>
      <c r="C6586" t="str">
        <f>Hoja1!$C$31</f>
        <v>CRUDO</v>
      </c>
      <c r="D6586" t="s">
        <v>864</v>
      </c>
      <c r="E6586" t="s">
        <v>320</v>
      </c>
      <c r="F6586" t="s">
        <v>862</v>
      </c>
      <c r="L6586" t="s">
        <v>31</v>
      </c>
      <c r="M6586">
        <f>'Venteo_ actividad no rutina_pla'!AN113</f>
        <v>0</v>
      </c>
      <c r="N6586">
        <f>IFERROR(IF(L6586="CO2",M6586,IF(L6586="CH4",M6586*Hoja1!$C$19,BASEDEDATOS!M6586*Hoja1!$C$20)),0)</f>
        <v>0</v>
      </c>
    </row>
    <row r="6587" spans="2:14" x14ac:dyDescent="0.75">
      <c r="B6587" t="s">
        <v>863</v>
      </c>
      <c r="C6587" t="str">
        <f>Hoja1!$C$31</f>
        <v>CRUDO</v>
      </c>
      <c r="D6587" t="s">
        <v>864</v>
      </c>
      <c r="E6587" t="s">
        <v>320</v>
      </c>
      <c r="F6587" t="s">
        <v>862</v>
      </c>
      <c r="L6587" t="s">
        <v>31</v>
      </c>
      <c r="M6587">
        <f>'Venteo_ actividad no rutina_pla'!AN114</f>
        <v>0</v>
      </c>
      <c r="N6587">
        <f>IFERROR(IF(L6587="CO2",M6587,IF(L6587="CH4",M6587*Hoja1!$C$19,BASEDEDATOS!M6587*Hoja1!$C$20)),0)</f>
        <v>0</v>
      </c>
    </row>
    <row r="6588" spans="2:14" x14ac:dyDescent="0.75">
      <c r="B6588" t="s">
        <v>863</v>
      </c>
      <c r="C6588" t="str">
        <f>Hoja1!$C$31</f>
        <v>CRUDO</v>
      </c>
      <c r="D6588" t="s">
        <v>864</v>
      </c>
      <c r="E6588" t="s">
        <v>320</v>
      </c>
      <c r="F6588" t="s">
        <v>862</v>
      </c>
      <c r="L6588" t="s">
        <v>31</v>
      </c>
      <c r="M6588">
        <f>'Venteo_ actividad no rutina_pla'!AN115</f>
        <v>0</v>
      </c>
      <c r="N6588">
        <f>IFERROR(IF(L6588="CO2",M6588,IF(L6588="CH4",M6588*Hoja1!$C$19,BASEDEDATOS!M6588*Hoja1!$C$20)),0)</f>
        <v>0</v>
      </c>
    </row>
    <row r="6589" spans="2:14" x14ac:dyDescent="0.75">
      <c r="B6589" t="s">
        <v>863</v>
      </c>
      <c r="C6589" t="str">
        <f>Hoja1!$C$31</f>
        <v>CRUDO</v>
      </c>
      <c r="D6589" t="s">
        <v>864</v>
      </c>
      <c r="E6589" t="s">
        <v>320</v>
      </c>
      <c r="F6589" t="s">
        <v>862</v>
      </c>
      <c r="L6589" t="s">
        <v>31</v>
      </c>
      <c r="M6589">
        <f>'Venteo_ actividad no rutina_pla'!AN116</f>
        <v>0</v>
      </c>
      <c r="N6589">
        <f>IFERROR(IF(L6589="CO2",M6589,IF(L6589="CH4",M6589*Hoja1!$C$19,BASEDEDATOS!M6589*Hoja1!$C$20)),0)</f>
        <v>0</v>
      </c>
    </row>
    <row r="6590" spans="2:14" x14ac:dyDescent="0.75">
      <c r="B6590" t="s">
        <v>863</v>
      </c>
      <c r="C6590" t="str">
        <f>Hoja1!$C$31</f>
        <v>CRUDO</v>
      </c>
      <c r="D6590" t="s">
        <v>864</v>
      </c>
      <c r="E6590" t="s">
        <v>320</v>
      </c>
      <c r="F6590" t="s">
        <v>862</v>
      </c>
      <c r="L6590" t="s">
        <v>31</v>
      </c>
      <c r="M6590">
        <f>'Venteo_ actividad no rutina_pla'!AN117</f>
        <v>0</v>
      </c>
      <c r="N6590">
        <f>IFERROR(IF(L6590="CO2",M6590,IF(L6590="CH4",M6590*Hoja1!$C$19,BASEDEDATOS!M6590*Hoja1!$C$20)),0)</f>
        <v>0</v>
      </c>
    </row>
    <row r="6591" spans="2:14" x14ac:dyDescent="0.75">
      <c r="B6591" t="s">
        <v>863</v>
      </c>
      <c r="C6591" t="str">
        <f>Hoja1!$C$31</f>
        <v>CRUDO</v>
      </c>
      <c r="D6591" t="s">
        <v>864</v>
      </c>
      <c r="E6591" t="s">
        <v>320</v>
      </c>
      <c r="F6591" t="s">
        <v>862</v>
      </c>
      <c r="L6591" t="s">
        <v>31</v>
      </c>
      <c r="M6591">
        <f>'Venteo_ actividad no rutina_pla'!AN118</f>
        <v>0</v>
      </c>
      <c r="N6591">
        <f>IFERROR(IF(L6591="CO2",M6591,IF(L6591="CH4",M6591*Hoja1!$C$19,BASEDEDATOS!M6591*Hoja1!$C$20)),0)</f>
        <v>0</v>
      </c>
    </row>
    <row r="6592" spans="2:14" x14ac:dyDescent="0.75">
      <c r="B6592" t="s">
        <v>863</v>
      </c>
      <c r="C6592" t="str">
        <f>Hoja1!$C$31</f>
        <v>CRUDO</v>
      </c>
      <c r="D6592" t="s">
        <v>864</v>
      </c>
      <c r="E6592" t="s">
        <v>320</v>
      </c>
      <c r="F6592" t="s">
        <v>862</v>
      </c>
      <c r="L6592" t="s">
        <v>31</v>
      </c>
      <c r="M6592">
        <f>'Venteo_ actividad no rutina_pla'!AN119</f>
        <v>0</v>
      </c>
      <c r="N6592">
        <f>IFERROR(IF(L6592="CO2",M6592,IF(L6592="CH4",M6592*Hoja1!$C$19,BASEDEDATOS!M6592*Hoja1!$C$20)),0)</f>
        <v>0</v>
      </c>
    </row>
    <row r="6593" spans="2:14" x14ac:dyDescent="0.75">
      <c r="B6593" t="s">
        <v>863</v>
      </c>
      <c r="C6593" t="str">
        <f>Hoja1!$C$31</f>
        <v>CRUDO</v>
      </c>
      <c r="D6593" t="s">
        <v>864</v>
      </c>
      <c r="E6593" t="s">
        <v>320</v>
      </c>
      <c r="F6593" t="s">
        <v>862</v>
      </c>
      <c r="L6593" t="s">
        <v>31</v>
      </c>
      <c r="M6593">
        <f>'Venteo_ actividad no rutina_pla'!AN120</f>
        <v>0</v>
      </c>
      <c r="N6593">
        <f>IFERROR(IF(L6593="CO2",M6593,IF(L6593="CH4",M6593*Hoja1!$C$19,BASEDEDATOS!M6593*Hoja1!$C$20)),0)</f>
        <v>0</v>
      </c>
    </row>
    <row r="6594" spans="2:14" x14ac:dyDescent="0.75">
      <c r="B6594" t="s">
        <v>863</v>
      </c>
      <c r="C6594" t="str">
        <f>Hoja1!$C$31</f>
        <v>CRUDO</v>
      </c>
      <c r="D6594" t="s">
        <v>864</v>
      </c>
      <c r="E6594" t="s">
        <v>320</v>
      </c>
      <c r="F6594" t="s">
        <v>862</v>
      </c>
      <c r="L6594" t="s">
        <v>31</v>
      </c>
      <c r="M6594">
        <f>'Venteo_ actividad no rutina_pla'!AN121</f>
        <v>0</v>
      </c>
      <c r="N6594">
        <f>IFERROR(IF(L6594="CO2",M6594,IF(L6594="CH4",M6594*Hoja1!$C$19,BASEDEDATOS!M6594*Hoja1!$C$20)),0)</f>
        <v>0</v>
      </c>
    </row>
    <row r="6595" spans="2:14" x14ac:dyDescent="0.75">
      <c r="B6595" t="s">
        <v>863</v>
      </c>
      <c r="C6595" t="str">
        <f>Hoja1!$C$31</f>
        <v>CRUDO</v>
      </c>
      <c r="D6595" t="s">
        <v>864</v>
      </c>
      <c r="E6595" t="s">
        <v>320</v>
      </c>
      <c r="F6595" t="s">
        <v>862</v>
      </c>
      <c r="L6595" t="s">
        <v>31</v>
      </c>
      <c r="M6595">
        <f>'Venteo_ actividad no rutina_pla'!AN122</f>
        <v>0</v>
      </c>
      <c r="N6595">
        <f>IFERROR(IF(L6595="CO2",M6595,IF(L6595="CH4",M6595*Hoja1!$C$19,BASEDEDATOS!M6595*Hoja1!$C$20)),0)</f>
        <v>0</v>
      </c>
    </row>
    <row r="6596" spans="2:14" x14ac:dyDescent="0.75">
      <c r="B6596" t="s">
        <v>863</v>
      </c>
      <c r="C6596" t="str">
        <f>Hoja1!$C$31</f>
        <v>CRUDO</v>
      </c>
      <c r="D6596" t="s">
        <v>864</v>
      </c>
      <c r="E6596" t="s">
        <v>320</v>
      </c>
      <c r="F6596" t="s">
        <v>862</v>
      </c>
      <c r="L6596" t="s">
        <v>31</v>
      </c>
      <c r="M6596">
        <f>'Venteo_ actividad no rutina_pla'!AN123</f>
        <v>0</v>
      </c>
      <c r="N6596">
        <f>IFERROR(IF(L6596="CO2",M6596,IF(L6596="CH4",M6596*Hoja1!$C$19,BASEDEDATOS!M6596*Hoja1!$C$20)),0)</f>
        <v>0</v>
      </c>
    </row>
    <row r="6597" spans="2:14" x14ac:dyDescent="0.75">
      <c r="B6597" t="s">
        <v>863</v>
      </c>
      <c r="C6597" t="str">
        <f>Hoja1!$C$31</f>
        <v>CRUDO</v>
      </c>
      <c r="D6597" t="s">
        <v>864</v>
      </c>
      <c r="E6597" t="s">
        <v>320</v>
      </c>
      <c r="F6597" t="s">
        <v>862</v>
      </c>
      <c r="L6597" t="s">
        <v>31</v>
      </c>
      <c r="M6597">
        <f>'Venteo_ actividad no rutina_pla'!AN124</f>
        <v>0</v>
      </c>
      <c r="N6597">
        <f>IFERROR(IF(L6597="CO2",M6597,IF(L6597="CH4",M6597*Hoja1!$C$19,BASEDEDATOS!M6597*Hoja1!$C$20)),0)</f>
        <v>0</v>
      </c>
    </row>
    <row r="6598" spans="2:14" x14ac:dyDescent="0.75">
      <c r="B6598" t="s">
        <v>863</v>
      </c>
      <c r="C6598" t="str">
        <f>Hoja1!$C$31</f>
        <v>CRUDO</v>
      </c>
      <c r="D6598" t="s">
        <v>864</v>
      </c>
      <c r="E6598" t="s">
        <v>320</v>
      </c>
      <c r="F6598" t="s">
        <v>862</v>
      </c>
      <c r="L6598" t="s">
        <v>31</v>
      </c>
      <c r="M6598">
        <f>'Venteo_ actividad no rutina_pla'!AN125</f>
        <v>0</v>
      </c>
      <c r="N6598">
        <f>IFERROR(IF(L6598="CO2",M6598,IF(L6598="CH4",M6598*Hoja1!$C$19,BASEDEDATOS!M6598*Hoja1!$C$20)),0)</f>
        <v>0</v>
      </c>
    </row>
    <row r="6599" spans="2:14" x14ac:dyDescent="0.75">
      <c r="B6599" t="s">
        <v>863</v>
      </c>
      <c r="C6599" t="str">
        <f>Hoja1!$C$31</f>
        <v>CRUDO</v>
      </c>
      <c r="D6599" t="s">
        <v>864</v>
      </c>
      <c r="E6599" t="s">
        <v>320</v>
      </c>
      <c r="F6599" t="s">
        <v>862</v>
      </c>
      <c r="L6599" t="s">
        <v>31</v>
      </c>
      <c r="M6599">
        <f>'Venteo_ actividad no rutina_pla'!AN126</f>
        <v>0</v>
      </c>
      <c r="N6599">
        <f>IFERROR(IF(L6599="CO2",M6599,IF(L6599="CH4",M6599*Hoja1!$C$19,BASEDEDATOS!M6599*Hoja1!$C$20)),0)</f>
        <v>0</v>
      </c>
    </row>
    <row r="6600" spans="2:14" x14ac:dyDescent="0.75">
      <c r="B6600" t="s">
        <v>863</v>
      </c>
      <c r="C6600" t="str">
        <f>Hoja1!$C$31</f>
        <v>CRUDO</v>
      </c>
      <c r="D6600" t="s">
        <v>864</v>
      </c>
      <c r="E6600" t="s">
        <v>320</v>
      </c>
      <c r="F6600" t="s">
        <v>862</v>
      </c>
      <c r="L6600" t="s">
        <v>31</v>
      </c>
      <c r="M6600">
        <f>'Venteo_ actividad no rutina_pla'!AN127</f>
        <v>0</v>
      </c>
      <c r="N6600">
        <f>IFERROR(IF(L6600="CO2",M6600,IF(L6600="CH4",M6600*Hoja1!$C$19,BASEDEDATOS!M6600*Hoja1!$C$20)),0)</f>
        <v>0</v>
      </c>
    </row>
    <row r="6601" spans="2:14" x14ac:dyDescent="0.75">
      <c r="B6601" t="s">
        <v>863</v>
      </c>
      <c r="C6601" t="str">
        <f>Hoja1!$C$31</f>
        <v>CRUDO</v>
      </c>
      <c r="D6601" t="s">
        <v>864</v>
      </c>
      <c r="E6601" t="s">
        <v>320</v>
      </c>
      <c r="F6601" t="s">
        <v>862</v>
      </c>
      <c r="L6601" t="s">
        <v>31</v>
      </c>
      <c r="M6601">
        <f>'Venteo_ actividad no rutina_pla'!AN128</f>
        <v>0</v>
      </c>
      <c r="N6601">
        <f>IFERROR(IF(L6601="CO2",M6601,IF(L6601="CH4",M6601*Hoja1!$C$19,BASEDEDATOS!M6601*Hoja1!$C$20)),0)</f>
        <v>0</v>
      </c>
    </row>
    <row r="6602" spans="2:14" x14ac:dyDescent="0.75">
      <c r="B6602" t="s">
        <v>863</v>
      </c>
      <c r="C6602" t="str">
        <f>Hoja1!$C$31</f>
        <v>CRUDO</v>
      </c>
      <c r="D6602" t="s">
        <v>864</v>
      </c>
      <c r="E6602" t="s">
        <v>320</v>
      </c>
      <c r="F6602" t="s">
        <v>862</v>
      </c>
      <c r="L6602" t="s">
        <v>31</v>
      </c>
      <c r="M6602">
        <f>'Venteo_ actividad no rutina_pla'!AN129</f>
        <v>0</v>
      </c>
      <c r="N6602">
        <f>IFERROR(IF(L6602="CO2",M6602,IF(L6602="CH4",M6602*Hoja1!$C$19,BASEDEDATOS!M6602*Hoja1!$C$20)),0)</f>
        <v>0</v>
      </c>
    </row>
    <row r="6603" spans="2:14" x14ac:dyDescent="0.75">
      <c r="B6603" t="s">
        <v>863</v>
      </c>
      <c r="C6603" t="str">
        <f>Hoja1!$C$31</f>
        <v>CRUDO</v>
      </c>
      <c r="D6603" t="s">
        <v>864</v>
      </c>
      <c r="E6603" t="s">
        <v>320</v>
      </c>
      <c r="F6603" t="s">
        <v>862</v>
      </c>
      <c r="L6603" t="s">
        <v>31</v>
      </c>
      <c r="M6603">
        <f>'Venteo_ actividad no rutina_pla'!AN130</f>
        <v>0</v>
      </c>
      <c r="N6603">
        <f>IFERROR(IF(L6603="CO2",M6603,IF(L6603="CH4",M6603*Hoja1!$C$19,BASEDEDATOS!M6603*Hoja1!$C$20)),0)</f>
        <v>0</v>
      </c>
    </row>
    <row r="6604" spans="2:14" x14ac:dyDescent="0.75">
      <c r="B6604" t="s">
        <v>863</v>
      </c>
      <c r="C6604" t="str">
        <f>Hoja1!$C$31</f>
        <v>CRUDO</v>
      </c>
      <c r="D6604" t="s">
        <v>864</v>
      </c>
      <c r="E6604" t="s">
        <v>320</v>
      </c>
      <c r="F6604" t="s">
        <v>862</v>
      </c>
      <c r="L6604" t="s">
        <v>31</v>
      </c>
      <c r="M6604">
        <f>'Venteo_ actividad no rutina_pla'!AN131</f>
        <v>0</v>
      </c>
      <c r="N6604">
        <f>IFERROR(IF(L6604="CO2",M6604,IF(L6604="CH4",M6604*Hoja1!$C$19,BASEDEDATOS!M6604*Hoja1!$C$20)),0)</f>
        <v>0</v>
      </c>
    </row>
  </sheetData>
  <autoFilter ref="B2:N6604" xr:uid="{C961ADEE-9B22-413A-A088-96A2432A3C1C}"/>
  <phoneticPr fontId="3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0C1E5-6C95-420D-A40E-332C5F937EA7}">
  <sheetPr>
    <tabColor theme="7" tint="0.79998168889431442"/>
  </sheetPr>
  <dimension ref="B10:EY114"/>
  <sheetViews>
    <sheetView zoomScale="80" zoomScaleNormal="80" workbookViewId="0">
      <selection activeCell="B10" sqref="B10"/>
    </sheetView>
  </sheetViews>
  <sheetFormatPr baseColWidth="10" defaultRowHeight="14.75" x14ac:dyDescent="0.75"/>
  <cols>
    <col min="1" max="3" width="10.90625" style="1"/>
    <col min="4" max="4" width="16.36328125" style="1" customWidth="1"/>
    <col min="5" max="5" width="26.81640625" style="1" customWidth="1"/>
    <col min="6" max="6" width="16.90625" style="1" customWidth="1"/>
    <col min="7" max="8" width="0" style="1" hidden="1" customWidth="1"/>
    <col min="9" max="9" width="10.90625" style="1"/>
    <col min="10" max="30" width="10.90625" style="1" customWidth="1"/>
    <col min="31" max="79" width="10.90625" style="1" hidden="1" customWidth="1"/>
    <col min="80" max="80" width="21.54296875" style="1" hidden="1" customWidth="1"/>
    <col min="81" max="82" width="10.90625" style="1" hidden="1" customWidth="1"/>
    <col min="83" max="84" width="21.453125" style="1" hidden="1" customWidth="1"/>
    <col min="85" max="85" width="24.1796875" style="1" hidden="1" customWidth="1"/>
    <col min="86" max="86" width="21.453125" style="1" hidden="1" customWidth="1"/>
    <col min="87" max="88" width="10.90625" style="1" hidden="1" customWidth="1"/>
    <col min="89" max="117" width="10.90625" style="1" customWidth="1"/>
    <col min="118" max="118" width="42.54296875" style="1" customWidth="1"/>
    <col min="119" max="149" width="10.90625" style="1" customWidth="1"/>
    <col min="150" max="150" width="19.453125" style="1" customWidth="1"/>
    <col min="151" max="157" width="10.90625" style="1" customWidth="1"/>
    <col min="158" max="16384" width="10.90625" style="1"/>
  </cols>
  <sheetData>
    <row r="10" spans="2:140" x14ac:dyDescent="0.75">
      <c r="B10" s="6" t="s">
        <v>417</v>
      </c>
    </row>
    <row r="11" spans="2:140" x14ac:dyDescent="0.75">
      <c r="AF11" s="1" t="str">
        <f>IF(Hoja1!C31="CRUDO","Crudo","Gas")</f>
        <v>Crudo</v>
      </c>
    </row>
    <row r="12" spans="2:140" ht="19.25" customHeight="1" x14ac:dyDescent="0.9">
      <c r="B12" s="12" t="s">
        <v>77</v>
      </c>
      <c r="D12" s="37"/>
      <c r="E12" s="37"/>
      <c r="F12" s="37"/>
      <c r="G12" s="37"/>
      <c r="H12" s="37"/>
      <c r="I12" s="37"/>
      <c r="J12" s="37"/>
    </row>
    <row r="13" spans="2:140" ht="19.25" customHeight="1" x14ac:dyDescent="0.75">
      <c r="B13" s="265" t="s">
        <v>1026</v>
      </c>
      <c r="C13" s="265"/>
      <c r="D13" s="265"/>
      <c r="E13" s="265"/>
      <c r="F13" s="265"/>
      <c r="G13" s="265"/>
      <c r="H13" s="265"/>
      <c r="I13" s="265"/>
      <c r="J13" s="265"/>
      <c r="K13" s="265"/>
      <c r="L13" s="265"/>
      <c r="M13" s="265"/>
      <c r="N13" s="265"/>
    </row>
    <row r="14" spans="2:140" ht="19.25" customHeight="1" x14ac:dyDescent="0.75">
      <c r="B14" s="265"/>
      <c r="C14" s="265"/>
      <c r="D14" s="265"/>
      <c r="E14" s="265"/>
      <c r="F14" s="265"/>
      <c r="G14" s="265"/>
      <c r="H14" s="265"/>
      <c r="I14" s="265"/>
      <c r="J14" s="265"/>
      <c r="K14" s="265"/>
      <c r="L14" s="265"/>
      <c r="M14" s="265"/>
      <c r="N14" s="265"/>
    </row>
    <row r="15" spans="2:140" ht="20.399999999999999" customHeight="1" x14ac:dyDescent="0.75">
      <c r="B15" s="2" t="s">
        <v>76</v>
      </c>
      <c r="D15" s="37"/>
      <c r="E15" s="37"/>
      <c r="F15" s="37"/>
      <c r="G15" s="37"/>
      <c r="H15" s="37"/>
      <c r="I15" s="37"/>
      <c r="J15" s="37"/>
    </row>
    <row r="16" spans="2:140" x14ac:dyDescent="0.75">
      <c r="B16" s="42" t="s">
        <v>430</v>
      </c>
      <c r="DO16" s="1">
        <v>2</v>
      </c>
      <c r="DP16" s="1">
        <v>3</v>
      </c>
      <c r="DQ16" s="1">
        <v>4</v>
      </c>
      <c r="DR16" s="1">
        <v>5</v>
      </c>
      <c r="DS16" s="1">
        <v>6</v>
      </c>
      <c r="DT16" s="1">
        <v>7</v>
      </c>
      <c r="DU16" s="1">
        <v>8</v>
      </c>
      <c r="DV16" s="1">
        <v>9</v>
      </c>
      <c r="DW16" s="1">
        <v>10</v>
      </c>
      <c r="DX16" s="1">
        <v>11</v>
      </c>
      <c r="DY16" s="1">
        <v>12</v>
      </c>
      <c r="DZ16" s="1">
        <v>13</v>
      </c>
      <c r="EA16" s="1">
        <v>14</v>
      </c>
      <c r="EB16" s="1">
        <v>15</v>
      </c>
      <c r="EC16" s="1">
        <v>16</v>
      </c>
      <c r="ED16" s="1">
        <v>17</v>
      </c>
      <c r="EE16" s="1">
        <v>18</v>
      </c>
      <c r="EF16" s="1">
        <v>19</v>
      </c>
      <c r="EG16" s="1">
        <v>20</v>
      </c>
      <c r="EH16" s="1">
        <v>21</v>
      </c>
      <c r="EI16" s="1">
        <v>22</v>
      </c>
      <c r="EJ16" s="1">
        <v>23</v>
      </c>
    </row>
    <row r="17" spans="4:155" x14ac:dyDescent="0.75">
      <c r="CL17" s="2"/>
      <c r="DN17" s="15" t="s">
        <v>460</v>
      </c>
      <c r="DO17" s="15">
        <v>200</v>
      </c>
      <c r="DP17" s="15"/>
      <c r="DQ17" s="15"/>
      <c r="DR17" s="15">
        <v>46</v>
      </c>
      <c r="DS17" s="15"/>
      <c r="DT17" s="15"/>
      <c r="DU17" s="15"/>
      <c r="DV17" s="15"/>
      <c r="DW17" s="15"/>
      <c r="DX17" s="15"/>
      <c r="DY17" s="15"/>
      <c r="DZ17" s="15">
        <v>4</v>
      </c>
      <c r="EA17" s="15"/>
      <c r="EB17" s="15"/>
      <c r="EC17" s="15"/>
      <c r="ED17" s="15">
        <v>1</v>
      </c>
      <c r="EE17" s="15"/>
      <c r="EF17" s="15"/>
      <c r="EG17" s="15"/>
      <c r="EH17" s="15">
        <v>82</v>
      </c>
      <c r="EI17" s="15"/>
      <c r="EJ17" s="15">
        <v>21</v>
      </c>
      <c r="ET17" s="1" t="str">
        <f>CONCATENATE(EW17,EX17,EV17)</f>
        <v>Connector(FG)Gas</v>
      </c>
      <c r="EU17" s="1" t="s">
        <v>375</v>
      </c>
      <c r="EV17" s="1" t="s">
        <v>79</v>
      </c>
      <c r="EW17" s="1" t="s">
        <v>376</v>
      </c>
      <c r="EX17" s="1" t="s">
        <v>377</v>
      </c>
      <c r="EY17" s="201">
        <v>8.1800000000000004E-4</v>
      </c>
    </row>
    <row r="18" spans="4:155" x14ac:dyDescent="0.75">
      <c r="D18" s="294" t="s">
        <v>327</v>
      </c>
      <c r="E18" s="294" t="s">
        <v>360</v>
      </c>
      <c r="F18" s="292" t="s">
        <v>361</v>
      </c>
      <c r="G18" s="292" t="s">
        <v>73</v>
      </c>
      <c r="H18" s="292" t="s">
        <v>72</v>
      </c>
      <c r="CO18" s="2"/>
      <c r="DN18" s="15" t="s">
        <v>528</v>
      </c>
      <c r="DO18" s="15">
        <v>134</v>
      </c>
      <c r="DP18" s="15"/>
      <c r="DQ18" s="15"/>
      <c r="DR18" s="15">
        <v>12</v>
      </c>
      <c r="DS18" s="15"/>
      <c r="DT18" s="15"/>
      <c r="DU18" s="15"/>
      <c r="DV18" s="15"/>
      <c r="DW18" s="15"/>
      <c r="DX18" s="15"/>
      <c r="DY18" s="15"/>
      <c r="DZ18" s="15">
        <v>1</v>
      </c>
      <c r="EA18" s="15"/>
      <c r="EB18" s="15"/>
      <c r="EC18" s="15"/>
      <c r="ED18" s="15"/>
      <c r="EE18" s="15"/>
      <c r="EF18" s="15"/>
      <c r="EG18" s="15"/>
      <c r="EH18" s="15">
        <v>31</v>
      </c>
      <c r="EI18" s="15"/>
      <c r="EJ18" s="15">
        <v>7</v>
      </c>
      <c r="ET18" s="1" t="str">
        <f t="shared" ref="ET18:ET53" si="0">CONCATENATE(EW18,EX18,EV18)</f>
        <v>Compressor Seals(FG)Gas</v>
      </c>
      <c r="EU18" s="1" t="s">
        <v>375</v>
      </c>
      <c r="EV18" s="1" t="s">
        <v>79</v>
      </c>
      <c r="EW18" s="1" t="s">
        <v>378</v>
      </c>
      <c r="EX18" s="1" t="s">
        <v>377</v>
      </c>
      <c r="EY18" s="201">
        <v>0.71299999999999997</v>
      </c>
    </row>
    <row r="19" spans="4:155" ht="22" customHeight="1" x14ac:dyDescent="0.75">
      <c r="D19" s="294"/>
      <c r="E19" s="294"/>
      <c r="F19" s="292"/>
      <c r="G19" s="292"/>
      <c r="H19" s="292"/>
      <c r="AJ19" s="293" t="s">
        <v>390</v>
      </c>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t="s">
        <v>392</v>
      </c>
      <c r="BG19" s="293"/>
      <c r="BH19" s="293"/>
      <c r="BI19" s="293"/>
      <c r="BJ19" s="293"/>
      <c r="BK19" s="293"/>
      <c r="BL19" s="293"/>
      <c r="BM19" s="293"/>
      <c r="BN19" s="293"/>
      <c r="BO19" s="293"/>
      <c r="BP19" s="293"/>
      <c r="BQ19" s="293"/>
      <c r="BR19" s="293"/>
      <c r="BS19" s="293"/>
      <c r="BT19" s="293"/>
      <c r="BU19" s="293"/>
      <c r="BV19" s="293"/>
      <c r="BW19" s="293"/>
      <c r="BX19" s="293"/>
      <c r="BY19" s="293"/>
      <c r="BZ19" s="293"/>
      <c r="CA19" s="293"/>
      <c r="CO19" s="55"/>
      <c r="DN19" s="15" t="s">
        <v>529</v>
      </c>
      <c r="DO19" s="15">
        <v>200</v>
      </c>
      <c r="DP19" s="15"/>
      <c r="DQ19" s="15"/>
      <c r="DR19" s="15">
        <v>46</v>
      </c>
      <c r="DS19" s="15"/>
      <c r="DT19" s="15"/>
      <c r="DU19" s="15"/>
      <c r="DV19" s="15"/>
      <c r="DW19" s="15"/>
      <c r="DX19" s="15"/>
      <c r="DY19" s="15"/>
      <c r="DZ19" s="15">
        <v>4</v>
      </c>
      <c r="EA19" s="15"/>
      <c r="EB19" s="15"/>
      <c r="EC19" s="15"/>
      <c r="ED19" s="15">
        <v>1</v>
      </c>
      <c r="EE19" s="15"/>
      <c r="EF19" s="15"/>
      <c r="EG19" s="15"/>
      <c r="EH19" s="15">
        <v>82</v>
      </c>
      <c r="EI19" s="15"/>
      <c r="EJ19" s="15">
        <v>21</v>
      </c>
      <c r="ET19" s="1" t="str">
        <f t="shared" si="0"/>
        <v>Control Valves(FG)Gas</v>
      </c>
      <c r="EU19" s="1" t="s">
        <v>375</v>
      </c>
      <c r="EV19" s="1" t="s">
        <v>79</v>
      </c>
      <c r="EW19" s="1" t="s">
        <v>379</v>
      </c>
      <c r="EX19" s="1" t="s">
        <v>377</v>
      </c>
      <c r="EY19" s="201">
        <v>1.6199999999999999E-2</v>
      </c>
    </row>
    <row r="20" spans="4:155" ht="15.75" customHeight="1" x14ac:dyDescent="0.75">
      <c r="D20" s="294"/>
      <c r="E20" s="294"/>
      <c r="F20" s="292"/>
      <c r="G20" s="292"/>
      <c r="H20" s="292"/>
      <c r="I20" s="2"/>
      <c r="AF20" s="2" t="s">
        <v>221</v>
      </c>
      <c r="AG20" s="2" t="s">
        <v>69</v>
      </c>
      <c r="AH20" s="2" t="s">
        <v>386</v>
      </c>
      <c r="AI20" s="2" t="s">
        <v>389</v>
      </c>
      <c r="AJ20" s="227" t="s">
        <v>362</v>
      </c>
      <c r="AK20" s="227" t="s">
        <v>363</v>
      </c>
      <c r="AL20" s="227" t="s">
        <v>364</v>
      </c>
      <c r="AM20" s="227" t="s">
        <v>365</v>
      </c>
      <c r="AN20" s="227" t="s">
        <v>393</v>
      </c>
      <c r="AO20" s="227" t="s">
        <v>394</v>
      </c>
      <c r="AP20" s="227" t="s">
        <v>395</v>
      </c>
      <c r="AQ20" s="227" t="s">
        <v>396</v>
      </c>
      <c r="AR20" s="227" t="s">
        <v>397</v>
      </c>
      <c r="AS20" s="227" t="s">
        <v>398</v>
      </c>
      <c r="AT20" s="227" t="s">
        <v>400</v>
      </c>
      <c r="AU20" s="227" t="s">
        <v>401</v>
      </c>
      <c r="AV20" s="227" t="s">
        <v>402</v>
      </c>
      <c r="AW20" s="227" t="s">
        <v>403</v>
      </c>
      <c r="AX20" s="227" t="s">
        <v>366</v>
      </c>
      <c r="AY20" s="227" t="s">
        <v>367</v>
      </c>
      <c r="AZ20" s="227" t="s">
        <v>368</v>
      </c>
      <c r="BA20" s="227" t="s">
        <v>369</v>
      </c>
      <c r="BB20" s="227" t="s">
        <v>370</v>
      </c>
      <c r="BC20" s="227" t="s">
        <v>371</v>
      </c>
      <c r="BD20" s="227" t="s">
        <v>372</v>
      </c>
      <c r="BE20" s="227" t="s">
        <v>391</v>
      </c>
      <c r="BF20" s="227" t="str">
        <f>CONCATENATE(AJ20,$AF21)</f>
        <v>Connector(GV)Crudo</v>
      </c>
      <c r="BG20" s="227" t="str">
        <f t="shared" ref="BG20:CA20" si="1">CONCATENATE(AK20,$AF21)</f>
        <v>Connector(FG)Crudo</v>
      </c>
      <c r="BH20" s="227" t="str">
        <f t="shared" si="1"/>
        <v>Connector(HL)Crudo</v>
      </c>
      <c r="BI20" s="227" t="str">
        <f t="shared" si="1"/>
        <v>Connector(LL)Crudo</v>
      </c>
      <c r="BJ20" s="227" t="str">
        <f t="shared" si="1"/>
        <v>Control Valves(GV)Crudo</v>
      </c>
      <c r="BK20" s="227" t="str">
        <f t="shared" si="1"/>
        <v>Compressor Seals(GV)Crudo</v>
      </c>
      <c r="BL20" s="227" t="str">
        <f t="shared" si="1"/>
        <v>Compressor Seals(FG)Crudo</v>
      </c>
      <c r="BM20" s="227" t="str">
        <f t="shared" si="1"/>
        <v>Open-Ended-Lines(FG)Crudo</v>
      </c>
      <c r="BN20" s="227" t="str">
        <f t="shared" si="1"/>
        <v>Open-Ended-Lines(GV)Crudo</v>
      </c>
      <c r="BO20" s="227" t="str">
        <f t="shared" si="1"/>
        <v>Open-Ended-Lines(LL)Crudo</v>
      </c>
      <c r="BP20" s="227" t="str">
        <f t="shared" si="1"/>
        <v>Pressure Relief Valves(FG)Crudo</v>
      </c>
      <c r="BQ20" s="227" t="str">
        <f t="shared" si="1"/>
        <v>Pressure Relief Valves(GV)Crudo</v>
      </c>
      <c r="BR20" s="227" t="str">
        <f t="shared" si="1"/>
        <v>Pressure Relief Valves(HL)Crudo</v>
      </c>
      <c r="BS20" s="227" t="str">
        <f t="shared" si="1"/>
        <v>Pressure Relief Valves(LL)Crudo</v>
      </c>
      <c r="BT20" s="227" t="str">
        <f t="shared" si="1"/>
        <v>Pump Seal(HL)Crudo</v>
      </c>
      <c r="BU20" s="227" t="str">
        <f t="shared" si="1"/>
        <v>Pump Seal(LL)Crudo</v>
      </c>
      <c r="BV20" s="227" t="str">
        <f t="shared" si="1"/>
        <v>Regulator(FG)Crudo</v>
      </c>
      <c r="BW20" s="227" t="str">
        <f t="shared" si="1"/>
        <v>Regulator(GV)Crudo</v>
      </c>
      <c r="BX20" s="227" t="str">
        <f t="shared" si="1"/>
        <v>Valve(FG)Crudo</v>
      </c>
      <c r="BY20" s="227" t="str">
        <f t="shared" si="1"/>
        <v>Valve(GV)Crudo</v>
      </c>
      <c r="BZ20" s="227" t="str">
        <f t="shared" si="1"/>
        <v>Valve(HL)Crudo</v>
      </c>
      <c r="CA20" s="227" t="str">
        <f t="shared" si="1"/>
        <v>Valve(LL)Crudo</v>
      </c>
      <c r="CB20" s="18" t="s">
        <v>404</v>
      </c>
      <c r="CC20" s="18" t="s">
        <v>66</v>
      </c>
      <c r="CD20" s="18" t="s">
        <v>65</v>
      </c>
      <c r="CE20" s="18" t="s">
        <v>405</v>
      </c>
      <c r="CF20" s="18" t="s">
        <v>406</v>
      </c>
      <c r="CG20" s="18" t="s">
        <v>407</v>
      </c>
      <c r="CH20" s="18" t="s">
        <v>408</v>
      </c>
      <c r="CO20" s="228"/>
      <c r="DN20" s="15" t="s">
        <v>530</v>
      </c>
      <c r="DO20" s="15">
        <v>42</v>
      </c>
      <c r="DP20" s="15"/>
      <c r="DQ20" s="15">
        <v>42</v>
      </c>
      <c r="DR20" s="15">
        <v>84</v>
      </c>
      <c r="DS20" s="15"/>
      <c r="DT20" s="15"/>
      <c r="DU20" s="15"/>
      <c r="DV20" s="15"/>
      <c r="DW20" s="15"/>
      <c r="DX20" s="15"/>
      <c r="DY20" s="15"/>
      <c r="DZ20" s="15"/>
      <c r="EA20" s="15"/>
      <c r="EB20" s="15">
        <v>1</v>
      </c>
      <c r="EC20" s="15">
        <v>1</v>
      </c>
      <c r="ED20" s="15">
        <v>1</v>
      </c>
      <c r="EE20" s="15"/>
      <c r="EF20" s="15"/>
      <c r="EG20" s="15"/>
      <c r="EH20" s="15">
        <v>10</v>
      </c>
      <c r="EI20" s="15">
        <v>13</v>
      </c>
      <c r="EJ20" s="15">
        <v>24</v>
      </c>
      <c r="ET20" s="1" t="str">
        <f t="shared" si="0"/>
        <v>Open-Ended-Lines(FG)Gas</v>
      </c>
      <c r="EU20" s="1" t="s">
        <v>375</v>
      </c>
      <c r="EV20" s="1" t="s">
        <v>79</v>
      </c>
      <c r="EW20" s="1" t="s">
        <v>399</v>
      </c>
      <c r="EX20" s="1" t="s">
        <v>377</v>
      </c>
      <c r="EY20" s="201">
        <v>0.46700000000000003</v>
      </c>
    </row>
    <row r="21" spans="4:155" x14ac:dyDescent="0.75">
      <c r="D21" s="15" t="s">
        <v>460</v>
      </c>
      <c r="E21" s="15">
        <v>2</v>
      </c>
      <c r="F21" s="15">
        <v>7000</v>
      </c>
      <c r="G21" s="15"/>
      <c r="H21" s="15"/>
      <c r="AF21" s="1" t="str">
        <f>$AF$11</f>
        <v>Crudo</v>
      </c>
      <c r="AG21" s="1" t="str">
        <f>D21</f>
        <v>Scrubber</v>
      </c>
      <c r="AH21" s="1">
        <f>E21</f>
        <v>2</v>
      </c>
      <c r="AI21" s="1">
        <f>F21</f>
        <v>7000</v>
      </c>
      <c r="AJ21" s="1">
        <f t="shared" ref="AJ21:AJ52" si="2">IFERROR($AH21*(VLOOKUP($AG21,$DN$17:$EJ$114,DO$16,FALSE)),0)</f>
        <v>400</v>
      </c>
      <c r="AK21" s="1">
        <f t="shared" ref="AK21:AK52" si="3">IFERROR($AH21*(VLOOKUP($AG21,$DN$17:$EJ$114,DP$16,FALSE)),0)</f>
        <v>0</v>
      </c>
      <c r="AL21" s="1">
        <f t="shared" ref="AL21:AL52" si="4">IFERROR($AH21*(VLOOKUP($AG21,$DN$17:$EJ$114,DQ$16,FALSE)),0)</f>
        <v>0</v>
      </c>
      <c r="AM21" s="1">
        <f t="shared" ref="AM21:AM52" si="5">IFERROR($AH21*(VLOOKUP($AG21,$DN$17:$EJ$114,DR$16,FALSE)),0)</f>
        <v>92</v>
      </c>
      <c r="AN21" s="1">
        <f t="shared" ref="AN21:AN52" si="6">IFERROR($AH21*(VLOOKUP($AG21,$DN$17:$EJ$114,DS$16,FALSE)),0)</f>
        <v>0</v>
      </c>
      <c r="AO21" s="1">
        <f t="shared" ref="AO21:AO52" si="7">IFERROR($AH21*(VLOOKUP($AG21,$DN$17:$EJ$114,DT$16,FALSE)),0)</f>
        <v>0</v>
      </c>
      <c r="AP21" s="1">
        <f t="shared" ref="AP21:AP52" si="8">IFERROR($AH21*(VLOOKUP($AG21,$DN$17:$EJ$114,DU$16,FALSE)),0)</f>
        <v>0</v>
      </c>
      <c r="AQ21" s="1">
        <f t="shared" ref="AQ21:AQ52" si="9">IFERROR($AH21*(VLOOKUP($AG21,$DN$17:$EJ$114,DV$16,FALSE)),0)</f>
        <v>0</v>
      </c>
      <c r="AR21" s="1">
        <f t="shared" ref="AR21:AR52" si="10">IFERROR($AH21*(VLOOKUP($AG21,$DN$17:$EJ$114,DW$16,FALSE)),0)</f>
        <v>0</v>
      </c>
      <c r="AS21" s="1">
        <f t="shared" ref="AS21:AS52" si="11">IFERROR($AH21*(VLOOKUP($AG21,$DN$17:$EJ$114,DX$16,FALSE)),0)</f>
        <v>0</v>
      </c>
      <c r="AT21" s="1">
        <f t="shared" ref="AT21:AT52" si="12">IFERROR($AH21*(VLOOKUP($AG21,$DN$17:$EJ$114,DY$16,FALSE)),0)</f>
        <v>0</v>
      </c>
      <c r="AU21" s="1">
        <f t="shared" ref="AU21:AU52" si="13">IFERROR($AH21*(VLOOKUP($AG21,$DN$17:$EJ$114,DZ$16,FALSE)),0)</f>
        <v>8</v>
      </c>
      <c r="AV21" s="1">
        <f t="shared" ref="AV21:AV52" si="14">IFERROR($AH21*(VLOOKUP($AG21,$DN$17:$EJ$114,EA$16,FALSE)),0)</f>
        <v>0</v>
      </c>
      <c r="AW21" s="1">
        <f t="shared" ref="AW21:AW52" si="15">IFERROR($AH21*(VLOOKUP($AG21,$DN$17:$EJ$114,EB$16,FALSE)),0)</f>
        <v>0</v>
      </c>
      <c r="AX21" s="1">
        <f t="shared" ref="AX21:AX52" si="16">IFERROR($AH21*(VLOOKUP($AG21,$DN$17:$EJ$114,EC$16,FALSE)),0)</f>
        <v>0</v>
      </c>
      <c r="AY21" s="1">
        <f t="shared" ref="AY21:AY52" si="17">IFERROR($AH21*(VLOOKUP($AG21,$DN$17:$EJ$114,ED$16,FALSE)),0)</f>
        <v>2</v>
      </c>
      <c r="AZ21" s="1">
        <f t="shared" ref="AZ21:AZ52" si="18">IFERROR($AH21*(VLOOKUP($AG21,$DN$17:$EJ$114,EE$16,FALSE)),0)</f>
        <v>0</v>
      </c>
      <c r="BA21" s="1">
        <f t="shared" ref="BA21:BA52" si="19">IFERROR($AH21*(VLOOKUP($AG21,$DN$17:$EJ$114,EF$16,FALSE)),0)</f>
        <v>0</v>
      </c>
      <c r="BB21" s="1">
        <f t="shared" ref="BB21:BB52" si="20">IFERROR($AH21*(VLOOKUP($AG21,$DN$17:$EJ$114,EG$16,FALSE)),0)</f>
        <v>0</v>
      </c>
      <c r="BC21" s="1">
        <f t="shared" ref="BC21:BC52" si="21">IFERROR($AH21*(VLOOKUP($AG21,$DN$17:$EJ$114,EH$16,FALSE)),0)</f>
        <v>164</v>
      </c>
      <c r="BD21" s="1">
        <f t="shared" ref="BD21:BD52" si="22">IFERROR($AH21*(VLOOKUP($AG21,$DN$17:$EJ$114,EI$16,FALSE)),0)</f>
        <v>0</v>
      </c>
      <c r="BE21" s="1">
        <f t="shared" ref="BE21:BE52" si="23">IFERROR($AH21*(VLOOKUP($AG21,$DN$17:$EJ$114,EJ$16,FALSE)),0)</f>
        <v>42</v>
      </c>
      <c r="BF21" s="1">
        <f t="shared" ref="BF21:BF52" si="24">IFERROR(VLOOKUP(BF$20,$ET$17:$EY$60,6,FALSE)*AJ21,"")</f>
        <v>0.98399999999999999</v>
      </c>
      <c r="BG21" s="1">
        <f t="shared" ref="BG21:BG52" si="25">IFERROR(VLOOKUP(BG$20,$ET$17:$EY$60,6,FALSE)*AK21,"")</f>
        <v>0</v>
      </c>
      <c r="BH21" s="1">
        <f t="shared" ref="BH21:BH52" si="26">IFERROR(VLOOKUP(BH$20,$ET$17:$EY$60,6,FALSE)*AL21,"")</f>
        <v>0</v>
      </c>
      <c r="BI21" s="1">
        <f t="shared" ref="BI21:BI52" si="27">IFERROR(VLOOKUP(BI$20,$ET$17:$EY$60,6,FALSE)*AM21,"")</f>
        <v>1.7480000000000002E-2</v>
      </c>
      <c r="BJ21" s="1">
        <f t="shared" ref="BJ21:BJ52" si="28">IFERROR(VLOOKUP(BJ$20,$ET$17:$EY$60,6,FALSE)*AN21,"")</f>
        <v>0</v>
      </c>
      <c r="BK21" s="1">
        <f t="shared" ref="BK21:BK52" si="29">IFERROR(VLOOKUP(BK$20,$ET$17:$EY$60,6,FALSE)*AO21,"")</f>
        <v>0</v>
      </c>
      <c r="BL21" s="1">
        <f t="shared" ref="BL21:BL52" si="30">IFERROR(VLOOKUP(BL$20,$ET$17:$EY$60,6,FALSE)*AP21,"")</f>
        <v>0</v>
      </c>
      <c r="BM21" s="1">
        <f t="shared" ref="BM21:BM52" si="31">IFERROR(VLOOKUP(BM$20,$ET$17:$EY$60,6,FALSE)*AQ21,"")</f>
        <v>0</v>
      </c>
      <c r="BN21" s="1">
        <f t="shared" ref="BN21:BN52" si="32">IFERROR(VLOOKUP(BN$20,$ET$17:$EY$60,6,FALSE)*AR21,"")</f>
        <v>0</v>
      </c>
      <c r="BO21" s="1">
        <f t="shared" ref="BO21:BO52" si="33">IFERROR(VLOOKUP(BO$20,$ET$17:$EY$60,6,FALSE)*AS21,"")</f>
        <v>0</v>
      </c>
      <c r="BP21" s="1">
        <f t="shared" ref="BP21:BP52" si="34">IFERROR(VLOOKUP(BP$20,$ET$17:$EY$60,6,FALSE)*AT21,"")</f>
        <v>0</v>
      </c>
      <c r="BQ21" s="1">
        <f t="shared" ref="BQ21:BQ52" si="35">IFERROR(VLOOKUP(BQ$20,$ET$17:$EY$60,6,FALSE)*AU21,"")</f>
        <v>0.13039999999999999</v>
      </c>
      <c r="BR21" s="1">
        <f t="shared" ref="BR21:BR52" si="36">IFERROR(VLOOKUP(BR$20,$ET$17:$EY$60,6,FALSE)*AV21,"")</f>
        <v>0</v>
      </c>
      <c r="BS21" s="1">
        <f t="shared" ref="BS21:BS52" si="37">IFERROR(VLOOKUP(BS$20,$ET$17:$EY$60,6,FALSE)*AW21,"")</f>
        <v>0</v>
      </c>
      <c r="BT21" s="1">
        <f t="shared" ref="BT21:BT52" si="38">IFERROR(VLOOKUP(BT$20,$ET$17:$EY$60,6,FALSE)*AX21,"")</f>
        <v>0</v>
      </c>
      <c r="BU21" s="1">
        <f t="shared" ref="BU21:BU52" si="39">IFERROR(VLOOKUP(BU$20,$ET$17:$EY$60,6,FALSE)*AY21,"")</f>
        <v>4.6399999999999997E-2</v>
      </c>
      <c r="BV21" s="1">
        <f t="shared" ref="BV21:BV52" si="40">IFERROR(VLOOKUP(BV$20,$ET$17:$EY$60,6,FALSE)*AZ21,"")</f>
        <v>0</v>
      </c>
      <c r="BW21" s="1">
        <f t="shared" ref="BW21:BW52" si="41">IFERROR(VLOOKUP(BW$20,$ET$17:$EY$60,6,FALSE)*BA21,"")</f>
        <v>0</v>
      </c>
      <c r="BX21" s="1">
        <f t="shared" ref="BX21:BX52" si="42">IFERROR(VLOOKUP(BX$20,$ET$17:$EY$60,6,FALSE)*BB21,"")</f>
        <v>0</v>
      </c>
      <c r="BY21" s="1">
        <f t="shared" ref="BY21:BY52" si="43">IFERROR(VLOOKUP(BY$20,$ET$17:$EY$60,6,FALSE)*BC21,"")</f>
        <v>0.24764</v>
      </c>
      <c r="BZ21" s="1">
        <f t="shared" ref="BZ21:BZ52" si="44">IFERROR(VLOOKUP(BZ$20,$ET$17:$EY$60,6,FALSE)*BD21,"")</f>
        <v>0</v>
      </c>
      <c r="CA21" s="1">
        <f t="shared" ref="CA21:CA52" si="45">IFERROR(VLOOKUP(CA$20,$ET$17:$EY$60,6,FALSE)*BE21,"")</f>
        <v>5.0819999999999997E-2</v>
      </c>
      <c r="CB21" s="1">
        <f>SUM(BF21:CA21)</f>
        <v>1.4767400000000002</v>
      </c>
      <c r="CC21" s="1">
        <f>IF(H21="",'Fraccion masica'!$AC$36,H21)</f>
        <v>0.11111111111111108</v>
      </c>
      <c r="CD21" s="1">
        <f>IF(I21="",'Fraccion masica'!$AC$35,I21)</f>
        <v>0.11111111111111108</v>
      </c>
      <c r="CE21" s="1">
        <f>CB21*CC21</f>
        <v>0.16408222222222218</v>
      </c>
      <c r="CF21" s="1">
        <f>CB21*CD21</f>
        <v>0.16408222222222218</v>
      </c>
      <c r="CG21" s="1">
        <f>CE21*28+CF21</f>
        <v>4.7583844444444434</v>
      </c>
      <c r="CH21" s="1">
        <f>CG21*AI21</f>
        <v>33308.691111111104</v>
      </c>
      <c r="CO21" s="55"/>
      <c r="DN21" s="15" t="s">
        <v>531</v>
      </c>
      <c r="DO21" s="15">
        <v>22</v>
      </c>
      <c r="DP21" s="15"/>
      <c r="DQ21" s="15">
        <v>60</v>
      </c>
      <c r="DR21" s="15">
        <v>54</v>
      </c>
      <c r="DS21" s="15"/>
      <c r="DT21" s="15"/>
      <c r="DU21" s="15"/>
      <c r="DV21" s="15"/>
      <c r="DW21" s="15"/>
      <c r="DX21" s="15"/>
      <c r="DY21" s="15"/>
      <c r="DZ21" s="15"/>
      <c r="EA21" s="15"/>
      <c r="EB21" s="15">
        <v>2</v>
      </c>
      <c r="EC21" s="15">
        <v>1</v>
      </c>
      <c r="ED21" s="15">
        <v>1</v>
      </c>
      <c r="EE21" s="15"/>
      <c r="EF21" s="15"/>
      <c r="EG21" s="15"/>
      <c r="EH21" s="15">
        <v>10</v>
      </c>
      <c r="EI21" s="15">
        <v>26</v>
      </c>
      <c r="EJ21" s="15">
        <v>22</v>
      </c>
      <c r="ET21" s="1" t="str">
        <f t="shared" si="0"/>
        <v>Pressure Relief Valves(FG)Gas</v>
      </c>
      <c r="EU21" s="1" t="s">
        <v>375</v>
      </c>
      <c r="EV21" s="1" t="s">
        <v>79</v>
      </c>
      <c r="EW21" s="1" t="s">
        <v>380</v>
      </c>
      <c r="EX21" s="1" t="s">
        <v>377</v>
      </c>
      <c r="EY21" s="201">
        <v>1.7000000000000001E-2</v>
      </c>
    </row>
    <row r="22" spans="4:155" x14ac:dyDescent="0.75">
      <c r="D22" s="15" t="s">
        <v>613</v>
      </c>
      <c r="E22" s="15">
        <v>20</v>
      </c>
      <c r="F22" s="15">
        <v>8000</v>
      </c>
      <c r="G22" s="15"/>
      <c r="H22" s="15"/>
      <c r="AF22" s="1" t="str">
        <f t="shared" ref="AF22:AF85" si="46">$AF$11</f>
        <v>Crudo</v>
      </c>
      <c r="AG22" s="1" t="str">
        <f t="shared" ref="AG22:AG53" si="47">D22</f>
        <v>Pozo: Gas - Profundidad &gt; 1000 m</v>
      </c>
      <c r="AH22" s="1">
        <f t="shared" ref="AH22:AH85" si="48">E22</f>
        <v>20</v>
      </c>
      <c r="AI22" s="1">
        <f t="shared" ref="AI22:AI53" si="49">F22</f>
        <v>8000</v>
      </c>
      <c r="AJ22" s="1">
        <f t="shared" si="2"/>
        <v>380</v>
      </c>
      <c r="AK22" s="1">
        <f t="shared" si="3"/>
        <v>0</v>
      </c>
      <c r="AL22" s="1">
        <f t="shared" si="4"/>
        <v>0</v>
      </c>
      <c r="AM22" s="1">
        <f t="shared" si="5"/>
        <v>20</v>
      </c>
      <c r="AN22" s="1">
        <f t="shared" si="6"/>
        <v>0</v>
      </c>
      <c r="AO22" s="1">
        <f t="shared" si="7"/>
        <v>0</v>
      </c>
      <c r="AP22" s="1">
        <f t="shared" si="8"/>
        <v>0</v>
      </c>
      <c r="AQ22" s="1">
        <f t="shared" si="9"/>
        <v>0</v>
      </c>
      <c r="AR22" s="1">
        <f t="shared" si="10"/>
        <v>0</v>
      </c>
      <c r="AS22" s="1">
        <f t="shared" si="11"/>
        <v>0</v>
      </c>
      <c r="AT22" s="1">
        <f t="shared" si="12"/>
        <v>0</v>
      </c>
      <c r="AU22" s="1">
        <f t="shared" si="13"/>
        <v>0</v>
      </c>
      <c r="AV22" s="1">
        <f t="shared" si="14"/>
        <v>0</v>
      </c>
      <c r="AW22" s="1">
        <f t="shared" si="15"/>
        <v>0</v>
      </c>
      <c r="AX22" s="1">
        <f t="shared" si="16"/>
        <v>0</v>
      </c>
      <c r="AY22" s="1">
        <f t="shared" si="17"/>
        <v>0</v>
      </c>
      <c r="AZ22" s="1">
        <f t="shared" si="18"/>
        <v>0</v>
      </c>
      <c r="BA22" s="1">
        <f t="shared" si="19"/>
        <v>0</v>
      </c>
      <c r="BB22" s="1">
        <f t="shared" si="20"/>
        <v>0</v>
      </c>
      <c r="BC22" s="1">
        <f t="shared" si="21"/>
        <v>120</v>
      </c>
      <c r="BD22" s="1">
        <f t="shared" si="22"/>
        <v>0</v>
      </c>
      <c r="BE22" s="1">
        <f t="shared" si="23"/>
        <v>0</v>
      </c>
      <c r="BF22" s="1">
        <f t="shared" si="24"/>
        <v>0.93479999999999996</v>
      </c>
      <c r="BG22" s="1">
        <f t="shared" si="25"/>
        <v>0</v>
      </c>
      <c r="BH22" s="1">
        <f t="shared" si="26"/>
        <v>0</v>
      </c>
      <c r="BI22" s="1">
        <f t="shared" si="27"/>
        <v>3.8000000000000004E-3</v>
      </c>
      <c r="BJ22" s="1">
        <f t="shared" si="28"/>
        <v>0</v>
      </c>
      <c r="BK22" s="1">
        <f t="shared" si="29"/>
        <v>0</v>
      </c>
      <c r="BL22" s="1">
        <f t="shared" si="30"/>
        <v>0</v>
      </c>
      <c r="BM22" s="1">
        <f t="shared" si="31"/>
        <v>0</v>
      </c>
      <c r="BN22" s="1">
        <f t="shared" si="32"/>
        <v>0</v>
      </c>
      <c r="BO22" s="1">
        <f t="shared" si="33"/>
        <v>0</v>
      </c>
      <c r="BP22" s="1">
        <f t="shared" si="34"/>
        <v>0</v>
      </c>
      <c r="BQ22" s="1">
        <f t="shared" si="35"/>
        <v>0</v>
      </c>
      <c r="BR22" s="1">
        <f t="shared" si="36"/>
        <v>0</v>
      </c>
      <c r="BS22" s="1">
        <f t="shared" si="37"/>
        <v>0</v>
      </c>
      <c r="BT22" s="1">
        <f t="shared" si="38"/>
        <v>0</v>
      </c>
      <c r="BU22" s="1">
        <f t="shared" si="39"/>
        <v>0</v>
      </c>
      <c r="BV22" s="1">
        <f t="shared" si="40"/>
        <v>0</v>
      </c>
      <c r="BW22" s="1">
        <f t="shared" si="41"/>
        <v>0</v>
      </c>
      <c r="BX22" s="1">
        <f t="shared" si="42"/>
        <v>0</v>
      </c>
      <c r="BY22" s="1">
        <f t="shared" si="43"/>
        <v>0.1812</v>
      </c>
      <c r="BZ22" s="1">
        <f t="shared" si="44"/>
        <v>0</v>
      </c>
      <c r="CA22" s="1">
        <f t="shared" si="45"/>
        <v>0</v>
      </c>
      <c r="CB22" s="1">
        <f t="shared" ref="CB22:CB85" si="50">SUM(BF22:CA22)</f>
        <v>1.1197999999999999</v>
      </c>
      <c r="CC22" s="1">
        <f>IF(H22="",'Fraccion masica'!$AC$36,H22)</f>
        <v>0.11111111111111108</v>
      </c>
      <c r="CD22" s="1">
        <f>IF(I22="",'Fraccion masica'!$AC$35,I22)</f>
        <v>0.11111111111111108</v>
      </c>
      <c r="CE22" s="1">
        <f t="shared" ref="CE22:CE85" si="51">CB22*CC22</f>
        <v>0.12442222222222217</v>
      </c>
      <c r="CF22" s="1">
        <f t="shared" ref="CF22:CF85" si="52">CB22*CD22</f>
        <v>0.12442222222222217</v>
      </c>
      <c r="CG22" s="1">
        <f t="shared" ref="CG22:CG85" si="53">CE22*28+CF22</f>
        <v>3.6082444444444426</v>
      </c>
      <c r="CH22" s="1">
        <f t="shared" ref="CH22:CH85" si="54">CG22*AI22</f>
        <v>28865.955555555542</v>
      </c>
      <c r="CO22" s="55"/>
      <c r="DN22" s="15" t="s">
        <v>532</v>
      </c>
      <c r="DO22" s="15">
        <v>66</v>
      </c>
      <c r="DP22" s="15"/>
      <c r="DQ22" s="15"/>
      <c r="DR22" s="15">
        <v>231</v>
      </c>
      <c r="DS22" s="15"/>
      <c r="DT22" s="15"/>
      <c r="DU22" s="15"/>
      <c r="DV22" s="15"/>
      <c r="DW22" s="15">
        <v>1</v>
      </c>
      <c r="DX22" s="15">
        <v>1</v>
      </c>
      <c r="DY22" s="15"/>
      <c r="DZ22" s="15">
        <v>2</v>
      </c>
      <c r="EA22" s="15"/>
      <c r="EB22" s="15"/>
      <c r="EC22" s="15"/>
      <c r="ED22" s="15"/>
      <c r="EE22" s="15"/>
      <c r="EF22" s="15"/>
      <c r="EG22" s="15"/>
      <c r="EH22" s="15">
        <v>11</v>
      </c>
      <c r="EI22" s="15"/>
      <c r="EJ22" s="15">
        <v>57</v>
      </c>
      <c r="ET22" s="1" t="str">
        <f t="shared" si="0"/>
        <v>Regulator(FG)Gas</v>
      </c>
      <c r="EU22" s="1" t="s">
        <v>375</v>
      </c>
      <c r="EV22" s="1" t="s">
        <v>79</v>
      </c>
      <c r="EW22" s="1" t="s">
        <v>381</v>
      </c>
      <c r="EX22" s="1" t="s">
        <v>377</v>
      </c>
      <c r="EY22" s="201">
        <v>8.1099999999999992E-3</v>
      </c>
    </row>
    <row r="23" spans="4:155" x14ac:dyDescent="0.75">
      <c r="D23" s="15" t="s">
        <v>607</v>
      </c>
      <c r="E23" s="15">
        <v>5</v>
      </c>
      <c r="F23" s="15">
        <v>8000</v>
      </c>
      <c r="G23" s="15"/>
      <c r="H23" s="15"/>
      <c r="AF23" s="1" t="str">
        <f t="shared" si="46"/>
        <v>Crudo</v>
      </c>
      <c r="AG23" s="1" t="str">
        <f t="shared" si="47"/>
        <v>Tanque: Tanque de producción</v>
      </c>
      <c r="AH23" s="1">
        <f t="shared" si="48"/>
        <v>5</v>
      </c>
      <c r="AI23" s="1">
        <f t="shared" si="49"/>
        <v>8000</v>
      </c>
      <c r="AJ23" s="1">
        <f t="shared" si="2"/>
        <v>10</v>
      </c>
      <c r="AK23" s="1">
        <f t="shared" si="3"/>
        <v>0</v>
      </c>
      <c r="AL23" s="1">
        <f t="shared" si="4"/>
        <v>0</v>
      </c>
      <c r="AM23" s="1">
        <f t="shared" si="5"/>
        <v>120</v>
      </c>
      <c r="AN23" s="1">
        <f t="shared" si="6"/>
        <v>0</v>
      </c>
      <c r="AO23" s="1">
        <f t="shared" si="7"/>
        <v>0</v>
      </c>
      <c r="AP23" s="1">
        <f t="shared" si="8"/>
        <v>0</v>
      </c>
      <c r="AQ23" s="1">
        <f t="shared" si="9"/>
        <v>0</v>
      </c>
      <c r="AR23" s="1">
        <f t="shared" si="10"/>
        <v>0</v>
      </c>
      <c r="AS23" s="1">
        <f t="shared" si="11"/>
        <v>0</v>
      </c>
      <c r="AT23" s="1">
        <f t="shared" si="12"/>
        <v>0</v>
      </c>
      <c r="AU23" s="1">
        <f t="shared" si="13"/>
        <v>0</v>
      </c>
      <c r="AV23" s="1">
        <f t="shared" si="14"/>
        <v>0</v>
      </c>
      <c r="AW23" s="1">
        <f t="shared" si="15"/>
        <v>0</v>
      </c>
      <c r="AX23" s="1">
        <f t="shared" si="16"/>
        <v>0</v>
      </c>
      <c r="AY23" s="1">
        <f t="shared" si="17"/>
        <v>5</v>
      </c>
      <c r="AZ23" s="1">
        <f t="shared" si="18"/>
        <v>0</v>
      </c>
      <c r="BA23" s="1">
        <f t="shared" si="19"/>
        <v>0</v>
      </c>
      <c r="BB23" s="1">
        <f t="shared" si="20"/>
        <v>0</v>
      </c>
      <c r="BC23" s="1">
        <f t="shared" si="21"/>
        <v>5</v>
      </c>
      <c r="BD23" s="1">
        <f t="shared" si="22"/>
        <v>0</v>
      </c>
      <c r="BE23" s="1">
        <f t="shared" si="23"/>
        <v>50</v>
      </c>
      <c r="BF23" s="1">
        <f t="shared" si="24"/>
        <v>2.46E-2</v>
      </c>
      <c r="BG23" s="1">
        <f t="shared" si="25"/>
        <v>0</v>
      </c>
      <c r="BH23" s="1">
        <f t="shared" si="26"/>
        <v>0</v>
      </c>
      <c r="BI23" s="1">
        <f t="shared" si="27"/>
        <v>2.2800000000000001E-2</v>
      </c>
      <c r="BJ23" s="1">
        <f t="shared" si="28"/>
        <v>0</v>
      </c>
      <c r="BK23" s="1">
        <f t="shared" si="29"/>
        <v>0</v>
      </c>
      <c r="BL23" s="1">
        <f t="shared" si="30"/>
        <v>0</v>
      </c>
      <c r="BM23" s="1">
        <f t="shared" si="31"/>
        <v>0</v>
      </c>
      <c r="BN23" s="1">
        <f t="shared" si="32"/>
        <v>0</v>
      </c>
      <c r="BO23" s="1">
        <f t="shared" si="33"/>
        <v>0</v>
      </c>
      <c r="BP23" s="1">
        <f t="shared" si="34"/>
        <v>0</v>
      </c>
      <c r="BQ23" s="1">
        <f t="shared" si="35"/>
        <v>0</v>
      </c>
      <c r="BR23" s="1">
        <f t="shared" si="36"/>
        <v>0</v>
      </c>
      <c r="BS23" s="1">
        <f t="shared" si="37"/>
        <v>0</v>
      </c>
      <c r="BT23" s="1">
        <f t="shared" si="38"/>
        <v>0</v>
      </c>
      <c r="BU23" s="1">
        <f t="shared" si="39"/>
        <v>0.11599999999999999</v>
      </c>
      <c r="BV23" s="1">
        <f t="shared" si="40"/>
        <v>0</v>
      </c>
      <c r="BW23" s="1">
        <f t="shared" si="41"/>
        <v>0</v>
      </c>
      <c r="BX23" s="1">
        <f t="shared" si="42"/>
        <v>0</v>
      </c>
      <c r="BY23" s="1">
        <f t="shared" si="43"/>
        <v>7.5500000000000003E-3</v>
      </c>
      <c r="BZ23" s="1">
        <f t="shared" si="44"/>
        <v>0</v>
      </c>
      <c r="CA23" s="1">
        <f t="shared" si="45"/>
        <v>6.0499999999999998E-2</v>
      </c>
      <c r="CB23" s="1">
        <f t="shared" si="50"/>
        <v>0.23144999999999999</v>
      </c>
      <c r="CC23" s="1">
        <f>IF(H23="",'Fraccion masica'!$AC$36,H23)</f>
        <v>0.11111111111111108</v>
      </c>
      <c r="CD23" s="1">
        <f>IF(I23="",'Fraccion masica'!$AC$35,I23)</f>
        <v>0.11111111111111108</v>
      </c>
      <c r="CE23" s="1">
        <f t="shared" si="51"/>
        <v>2.5716666666666659E-2</v>
      </c>
      <c r="CF23" s="1">
        <f t="shared" si="52"/>
        <v>2.5716666666666659E-2</v>
      </c>
      <c r="CG23" s="1">
        <f t="shared" si="53"/>
        <v>0.74578333333333302</v>
      </c>
      <c r="CH23" s="1">
        <f t="shared" si="54"/>
        <v>5966.2666666666646</v>
      </c>
      <c r="CO23" s="55"/>
      <c r="DN23" s="15" t="s">
        <v>533</v>
      </c>
      <c r="DO23" s="15">
        <v>68</v>
      </c>
      <c r="DP23" s="15"/>
      <c r="DQ23" s="15"/>
      <c r="DR23" s="15">
        <v>15</v>
      </c>
      <c r="DS23" s="15"/>
      <c r="DT23" s="15"/>
      <c r="DU23" s="15"/>
      <c r="DV23" s="15"/>
      <c r="DW23" s="15">
        <v>1</v>
      </c>
      <c r="DX23" s="15">
        <v>1</v>
      </c>
      <c r="DY23" s="15"/>
      <c r="DZ23" s="15">
        <v>1</v>
      </c>
      <c r="EA23" s="15"/>
      <c r="EB23" s="15"/>
      <c r="EC23" s="15"/>
      <c r="ED23" s="15">
        <v>1</v>
      </c>
      <c r="EE23" s="15"/>
      <c r="EF23" s="15"/>
      <c r="EG23" s="15"/>
      <c r="EH23" s="15">
        <v>12</v>
      </c>
      <c r="EI23" s="15"/>
      <c r="EJ23" s="15">
        <v>21</v>
      </c>
      <c r="ET23" s="1" t="str">
        <f t="shared" si="0"/>
        <v>Valve(FG)Gas</v>
      </c>
      <c r="EU23" s="1" t="s">
        <v>375</v>
      </c>
      <c r="EV23" s="1" t="s">
        <v>79</v>
      </c>
      <c r="EW23" s="1" t="s">
        <v>382</v>
      </c>
      <c r="EX23" s="1" t="s">
        <v>377</v>
      </c>
      <c r="EY23" s="201">
        <v>2.81E-3</v>
      </c>
    </row>
    <row r="24" spans="4:155" x14ac:dyDescent="0.75">
      <c r="D24" s="15" t="s">
        <v>545</v>
      </c>
      <c r="E24" s="15">
        <v>2</v>
      </c>
      <c r="F24" s="15">
        <v>6500</v>
      </c>
      <c r="G24" s="15"/>
      <c r="H24" s="15"/>
      <c r="AF24" s="1" t="str">
        <f t="shared" si="46"/>
        <v>Crudo</v>
      </c>
      <c r="AG24" s="1" t="str">
        <f t="shared" si="47"/>
        <v>Compresor: Alternativo - Eléctrico</v>
      </c>
      <c r="AH24" s="1">
        <f t="shared" si="48"/>
        <v>2</v>
      </c>
      <c r="AI24" s="1">
        <f t="shared" si="49"/>
        <v>6500</v>
      </c>
      <c r="AJ24" s="1">
        <f t="shared" si="2"/>
        <v>550</v>
      </c>
      <c r="AK24" s="1">
        <f t="shared" si="3"/>
        <v>0</v>
      </c>
      <c r="AL24" s="1">
        <f t="shared" si="4"/>
        <v>0</v>
      </c>
      <c r="AM24" s="1">
        <f t="shared" si="5"/>
        <v>4</v>
      </c>
      <c r="AN24" s="1">
        <f t="shared" si="6"/>
        <v>0</v>
      </c>
      <c r="AO24" s="1">
        <f t="shared" si="7"/>
        <v>4</v>
      </c>
      <c r="AP24" s="1">
        <f t="shared" si="8"/>
        <v>0</v>
      </c>
      <c r="AQ24" s="1">
        <f t="shared" si="9"/>
        <v>0</v>
      </c>
      <c r="AR24" s="1">
        <f t="shared" si="10"/>
        <v>8</v>
      </c>
      <c r="AS24" s="1">
        <f t="shared" si="11"/>
        <v>0</v>
      </c>
      <c r="AT24" s="1">
        <f t="shared" si="12"/>
        <v>0</v>
      </c>
      <c r="AU24" s="1">
        <f t="shared" si="13"/>
        <v>0</v>
      </c>
      <c r="AV24" s="1">
        <f t="shared" si="14"/>
        <v>0</v>
      </c>
      <c r="AW24" s="1">
        <f t="shared" si="15"/>
        <v>0</v>
      </c>
      <c r="AX24" s="1">
        <f t="shared" si="16"/>
        <v>0</v>
      </c>
      <c r="AY24" s="1">
        <f t="shared" si="17"/>
        <v>0</v>
      </c>
      <c r="AZ24" s="1">
        <f t="shared" si="18"/>
        <v>0</v>
      </c>
      <c r="BA24" s="1">
        <f t="shared" si="19"/>
        <v>0</v>
      </c>
      <c r="BB24" s="1">
        <f t="shared" si="20"/>
        <v>0</v>
      </c>
      <c r="BC24" s="1">
        <f t="shared" si="21"/>
        <v>40</v>
      </c>
      <c r="BD24" s="1">
        <f t="shared" si="22"/>
        <v>0</v>
      </c>
      <c r="BE24" s="1">
        <f t="shared" si="23"/>
        <v>2</v>
      </c>
      <c r="BF24" s="1">
        <f t="shared" si="24"/>
        <v>1.353</v>
      </c>
      <c r="BG24" s="1">
        <f t="shared" si="25"/>
        <v>0</v>
      </c>
      <c r="BH24" s="1">
        <f t="shared" si="26"/>
        <v>0</v>
      </c>
      <c r="BI24" s="1">
        <f t="shared" si="27"/>
        <v>7.6000000000000004E-4</v>
      </c>
      <c r="BJ24" s="1">
        <f t="shared" si="28"/>
        <v>0</v>
      </c>
      <c r="BK24" s="1">
        <f t="shared" si="29"/>
        <v>3.22</v>
      </c>
      <c r="BL24" s="1">
        <f t="shared" si="30"/>
        <v>0</v>
      </c>
      <c r="BM24" s="1">
        <f t="shared" si="31"/>
        <v>0</v>
      </c>
      <c r="BN24" s="1">
        <f t="shared" si="32"/>
        <v>2.464</v>
      </c>
      <c r="BO24" s="1">
        <f t="shared" si="33"/>
        <v>0</v>
      </c>
      <c r="BP24" s="1">
        <f t="shared" si="34"/>
        <v>0</v>
      </c>
      <c r="BQ24" s="1">
        <f t="shared" si="35"/>
        <v>0</v>
      </c>
      <c r="BR24" s="1">
        <f t="shared" si="36"/>
        <v>0</v>
      </c>
      <c r="BS24" s="1">
        <f t="shared" si="37"/>
        <v>0</v>
      </c>
      <c r="BT24" s="1">
        <f t="shared" si="38"/>
        <v>0</v>
      </c>
      <c r="BU24" s="1">
        <f t="shared" si="39"/>
        <v>0</v>
      </c>
      <c r="BV24" s="1">
        <f t="shared" si="40"/>
        <v>0</v>
      </c>
      <c r="BW24" s="1">
        <f t="shared" si="41"/>
        <v>0</v>
      </c>
      <c r="BX24" s="1">
        <f t="shared" si="42"/>
        <v>0</v>
      </c>
      <c r="BY24" s="1">
        <f t="shared" si="43"/>
        <v>6.0400000000000002E-2</v>
      </c>
      <c r="BZ24" s="1">
        <f t="shared" si="44"/>
        <v>0</v>
      </c>
      <c r="CA24" s="1">
        <f t="shared" si="45"/>
        <v>2.4199999999999998E-3</v>
      </c>
      <c r="CB24" s="1">
        <f t="shared" si="50"/>
        <v>7.1005799999999999</v>
      </c>
      <c r="CC24" s="1">
        <f>IF(H24="",'Fraccion masica'!$AC$36,H24)</f>
        <v>0.11111111111111108</v>
      </c>
      <c r="CD24" s="1">
        <f>IF(I24="",'Fraccion masica'!$AC$35,I24)</f>
        <v>0.11111111111111108</v>
      </c>
      <c r="CE24" s="1">
        <f t="shared" si="51"/>
        <v>0.78895333333333306</v>
      </c>
      <c r="CF24" s="1">
        <f t="shared" si="52"/>
        <v>0.78895333333333306</v>
      </c>
      <c r="CG24" s="1">
        <f t="shared" si="53"/>
        <v>22.879646666666659</v>
      </c>
      <c r="CH24" s="1">
        <f t="shared" si="54"/>
        <v>148717.70333333328</v>
      </c>
      <c r="CO24" s="55"/>
      <c r="DN24" s="15" t="s">
        <v>534</v>
      </c>
      <c r="DO24" s="15">
        <v>246</v>
      </c>
      <c r="DP24" s="15"/>
      <c r="DQ24" s="15"/>
      <c r="DR24" s="15">
        <v>71</v>
      </c>
      <c r="DS24" s="15"/>
      <c r="DT24" s="15"/>
      <c r="DU24" s="15"/>
      <c r="DV24" s="15"/>
      <c r="DW24" s="15"/>
      <c r="DX24" s="15">
        <v>1</v>
      </c>
      <c r="DY24" s="15"/>
      <c r="DZ24" s="15">
        <v>2</v>
      </c>
      <c r="EA24" s="15"/>
      <c r="EB24" s="15"/>
      <c r="EC24" s="15"/>
      <c r="ED24" s="15">
        <v>1</v>
      </c>
      <c r="EE24" s="15"/>
      <c r="EF24" s="15"/>
      <c r="EG24" s="15"/>
      <c r="EH24" s="15">
        <v>33</v>
      </c>
      <c r="EI24" s="15"/>
      <c r="EJ24" s="15">
        <v>38</v>
      </c>
      <c r="ET24" s="1" t="str">
        <f t="shared" si="0"/>
        <v>Connector(GV)Gas</v>
      </c>
      <c r="EU24" s="1" t="s">
        <v>375</v>
      </c>
      <c r="EV24" s="1" t="s">
        <v>79</v>
      </c>
      <c r="EW24" s="1" t="s">
        <v>376</v>
      </c>
      <c r="EX24" s="1" t="s">
        <v>383</v>
      </c>
      <c r="EY24" s="1">
        <v>7.0600000000000003E-4</v>
      </c>
    </row>
    <row r="25" spans="4:155" x14ac:dyDescent="0.75">
      <c r="D25" s="15" t="s">
        <v>532</v>
      </c>
      <c r="E25" s="15">
        <v>3</v>
      </c>
      <c r="F25" s="15">
        <v>4000</v>
      </c>
      <c r="G25" s="15"/>
      <c r="H25" s="15"/>
      <c r="AF25" s="1" t="str">
        <f t="shared" si="46"/>
        <v>Crudo</v>
      </c>
      <c r="AG25" s="1" t="str">
        <f t="shared" si="47"/>
        <v>Batería: Satélite</v>
      </c>
      <c r="AH25" s="1">
        <f t="shared" si="48"/>
        <v>3</v>
      </c>
      <c r="AI25" s="1">
        <f t="shared" si="49"/>
        <v>4000</v>
      </c>
      <c r="AJ25" s="1">
        <f t="shared" si="2"/>
        <v>198</v>
      </c>
      <c r="AK25" s="1">
        <f t="shared" si="3"/>
        <v>0</v>
      </c>
      <c r="AL25" s="1">
        <f t="shared" si="4"/>
        <v>0</v>
      </c>
      <c r="AM25" s="1">
        <f t="shared" si="5"/>
        <v>693</v>
      </c>
      <c r="AN25" s="1">
        <f t="shared" si="6"/>
        <v>0</v>
      </c>
      <c r="AO25" s="1">
        <f t="shared" si="7"/>
        <v>0</v>
      </c>
      <c r="AP25" s="1">
        <f t="shared" si="8"/>
        <v>0</v>
      </c>
      <c r="AQ25" s="1">
        <f t="shared" si="9"/>
        <v>0</v>
      </c>
      <c r="AR25" s="1">
        <f t="shared" si="10"/>
        <v>3</v>
      </c>
      <c r="AS25" s="1">
        <f t="shared" si="11"/>
        <v>3</v>
      </c>
      <c r="AT25" s="1">
        <f t="shared" si="12"/>
        <v>0</v>
      </c>
      <c r="AU25" s="1">
        <f t="shared" si="13"/>
        <v>6</v>
      </c>
      <c r="AV25" s="1">
        <f t="shared" si="14"/>
        <v>0</v>
      </c>
      <c r="AW25" s="1">
        <f t="shared" si="15"/>
        <v>0</v>
      </c>
      <c r="AX25" s="1">
        <f t="shared" si="16"/>
        <v>0</v>
      </c>
      <c r="AY25" s="1">
        <f t="shared" si="17"/>
        <v>0</v>
      </c>
      <c r="AZ25" s="1">
        <f t="shared" si="18"/>
        <v>0</v>
      </c>
      <c r="BA25" s="1">
        <f t="shared" si="19"/>
        <v>0</v>
      </c>
      <c r="BB25" s="1">
        <f t="shared" si="20"/>
        <v>0</v>
      </c>
      <c r="BC25" s="1">
        <f t="shared" si="21"/>
        <v>33</v>
      </c>
      <c r="BD25" s="1">
        <f t="shared" si="22"/>
        <v>0</v>
      </c>
      <c r="BE25" s="1">
        <f t="shared" si="23"/>
        <v>171</v>
      </c>
      <c r="BF25" s="1">
        <f t="shared" si="24"/>
        <v>0.48708000000000001</v>
      </c>
      <c r="BG25" s="1">
        <f t="shared" si="25"/>
        <v>0</v>
      </c>
      <c r="BH25" s="1">
        <f t="shared" si="26"/>
        <v>0</v>
      </c>
      <c r="BI25" s="1">
        <f t="shared" si="27"/>
        <v>0.13167000000000001</v>
      </c>
      <c r="BJ25" s="1">
        <f t="shared" si="28"/>
        <v>0</v>
      </c>
      <c r="BK25" s="1">
        <f t="shared" si="29"/>
        <v>0</v>
      </c>
      <c r="BL25" s="1">
        <f t="shared" si="30"/>
        <v>0</v>
      </c>
      <c r="BM25" s="1">
        <f t="shared" si="31"/>
        <v>0</v>
      </c>
      <c r="BN25" s="1">
        <f t="shared" si="32"/>
        <v>0.92399999999999993</v>
      </c>
      <c r="BO25" s="1">
        <f t="shared" si="33"/>
        <v>1.1189999999999999E-2</v>
      </c>
      <c r="BP25" s="1">
        <f t="shared" si="34"/>
        <v>0</v>
      </c>
      <c r="BQ25" s="1">
        <f t="shared" si="35"/>
        <v>9.7799999999999998E-2</v>
      </c>
      <c r="BR25" s="1">
        <f t="shared" si="36"/>
        <v>0</v>
      </c>
      <c r="BS25" s="1">
        <f t="shared" si="37"/>
        <v>0</v>
      </c>
      <c r="BT25" s="1">
        <f t="shared" si="38"/>
        <v>0</v>
      </c>
      <c r="BU25" s="1">
        <f t="shared" si="39"/>
        <v>0</v>
      </c>
      <c r="BV25" s="1">
        <f t="shared" si="40"/>
        <v>0</v>
      </c>
      <c r="BW25" s="1">
        <f t="shared" si="41"/>
        <v>0</v>
      </c>
      <c r="BX25" s="1">
        <f t="shared" si="42"/>
        <v>0</v>
      </c>
      <c r="BY25" s="1">
        <f t="shared" si="43"/>
        <v>4.9829999999999999E-2</v>
      </c>
      <c r="BZ25" s="1">
        <f t="shared" si="44"/>
        <v>0</v>
      </c>
      <c r="CA25" s="1">
        <f t="shared" si="45"/>
        <v>0.20690999999999998</v>
      </c>
      <c r="CB25" s="1">
        <f t="shared" si="50"/>
        <v>1.9084799999999997</v>
      </c>
      <c r="CC25" s="1">
        <f>IF(H25="",'Fraccion masica'!$AC$36,H25)</f>
        <v>0.11111111111111108</v>
      </c>
      <c r="CD25" s="1">
        <f>IF(I25="",'Fraccion masica'!$AC$35,I25)</f>
        <v>0.11111111111111108</v>
      </c>
      <c r="CE25" s="1">
        <f t="shared" si="51"/>
        <v>0.21205333333333323</v>
      </c>
      <c r="CF25" s="1">
        <f t="shared" si="52"/>
        <v>0.21205333333333323</v>
      </c>
      <c r="CG25" s="1">
        <f t="shared" si="53"/>
        <v>6.1495466666666641</v>
      </c>
      <c r="CH25" s="1">
        <f t="shared" si="54"/>
        <v>24598.186666666657</v>
      </c>
      <c r="DN25" s="15" t="s">
        <v>535</v>
      </c>
      <c r="DO25" s="15"/>
      <c r="DP25" s="15">
        <v>25</v>
      </c>
      <c r="DQ25" s="15"/>
      <c r="DR25" s="15"/>
      <c r="DS25" s="15"/>
      <c r="DT25" s="15"/>
      <c r="DU25" s="15"/>
      <c r="DV25" s="15"/>
      <c r="DW25" s="15"/>
      <c r="DX25" s="15"/>
      <c r="DY25" s="15"/>
      <c r="DZ25" s="15"/>
      <c r="EA25" s="15"/>
      <c r="EB25" s="15"/>
      <c r="EC25" s="15"/>
      <c r="ED25" s="15"/>
      <c r="EE25" s="15"/>
      <c r="EF25" s="15"/>
      <c r="EG25" s="15">
        <v>2</v>
      </c>
      <c r="EH25" s="15"/>
      <c r="EI25" s="15"/>
      <c r="EJ25" s="15"/>
      <c r="ET25" s="1" t="str">
        <f t="shared" si="0"/>
        <v>Compressor Seals(GV)Gas</v>
      </c>
      <c r="EU25" s="1" t="s">
        <v>375</v>
      </c>
      <c r="EV25" s="1" t="s">
        <v>79</v>
      </c>
      <c r="EW25" s="1" t="s">
        <v>378</v>
      </c>
      <c r="EX25" s="1" t="s">
        <v>383</v>
      </c>
      <c r="EY25" s="1">
        <v>0.71299999999999997</v>
      </c>
    </row>
    <row r="26" spans="4:155" x14ac:dyDescent="0.75">
      <c r="D26" s="15"/>
      <c r="E26" s="15"/>
      <c r="F26" s="15"/>
      <c r="G26" s="15"/>
      <c r="H26" s="15"/>
      <c r="AF26" s="1" t="str">
        <f t="shared" si="46"/>
        <v>Crudo</v>
      </c>
      <c r="AG26" s="1">
        <f t="shared" si="47"/>
        <v>0</v>
      </c>
      <c r="AH26" s="1">
        <f t="shared" si="48"/>
        <v>0</v>
      </c>
      <c r="AI26" s="1">
        <f t="shared" si="49"/>
        <v>0</v>
      </c>
      <c r="AJ26" s="1">
        <f t="shared" si="2"/>
        <v>0</v>
      </c>
      <c r="AK26" s="1">
        <f t="shared" si="3"/>
        <v>0</v>
      </c>
      <c r="AL26" s="1">
        <f t="shared" si="4"/>
        <v>0</v>
      </c>
      <c r="AM26" s="1">
        <f t="shared" si="5"/>
        <v>0</v>
      </c>
      <c r="AN26" s="1">
        <f t="shared" si="6"/>
        <v>0</v>
      </c>
      <c r="AO26" s="1">
        <f t="shared" si="7"/>
        <v>0</v>
      </c>
      <c r="AP26" s="1">
        <f t="shared" si="8"/>
        <v>0</v>
      </c>
      <c r="AQ26" s="1">
        <f t="shared" si="9"/>
        <v>0</v>
      </c>
      <c r="AR26" s="1">
        <f t="shared" si="10"/>
        <v>0</v>
      </c>
      <c r="AS26" s="1">
        <f t="shared" si="11"/>
        <v>0</v>
      </c>
      <c r="AT26" s="1">
        <f t="shared" si="12"/>
        <v>0</v>
      </c>
      <c r="AU26" s="1">
        <f t="shared" si="13"/>
        <v>0</v>
      </c>
      <c r="AV26" s="1">
        <f t="shared" si="14"/>
        <v>0</v>
      </c>
      <c r="AW26" s="1">
        <f t="shared" si="15"/>
        <v>0</v>
      </c>
      <c r="AX26" s="1">
        <f t="shared" si="16"/>
        <v>0</v>
      </c>
      <c r="AY26" s="1">
        <f t="shared" si="17"/>
        <v>0</v>
      </c>
      <c r="AZ26" s="1">
        <f t="shared" si="18"/>
        <v>0</v>
      </c>
      <c r="BA26" s="1">
        <f t="shared" si="19"/>
        <v>0</v>
      </c>
      <c r="BB26" s="1">
        <f t="shared" si="20"/>
        <v>0</v>
      </c>
      <c r="BC26" s="1">
        <f t="shared" si="21"/>
        <v>0</v>
      </c>
      <c r="BD26" s="1">
        <f t="shared" si="22"/>
        <v>0</v>
      </c>
      <c r="BE26" s="1">
        <f t="shared" si="23"/>
        <v>0</v>
      </c>
      <c r="BF26" s="1">
        <f t="shared" si="24"/>
        <v>0</v>
      </c>
      <c r="BG26" s="1">
        <f t="shared" si="25"/>
        <v>0</v>
      </c>
      <c r="BH26" s="1">
        <f t="shared" si="26"/>
        <v>0</v>
      </c>
      <c r="BI26" s="1">
        <f t="shared" si="27"/>
        <v>0</v>
      </c>
      <c r="BJ26" s="1">
        <f t="shared" si="28"/>
        <v>0</v>
      </c>
      <c r="BK26" s="1">
        <f t="shared" si="29"/>
        <v>0</v>
      </c>
      <c r="BL26" s="1">
        <f t="shared" si="30"/>
        <v>0</v>
      </c>
      <c r="BM26" s="1">
        <f t="shared" si="31"/>
        <v>0</v>
      </c>
      <c r="BN26" s="1">
        <f t="shared" si="32"/>
        <v>0</v>
      </c>
      <c r="BO26" s="1">
        <f t="shared" si="33"/>
        <v>0</v>
      </c>
      <c r="BP26" s="1">
        <f t="shared" si="34"/>
        <v>0</v>
      </c>
      <c r="BQ26" s="1">
        <f t="shared" si="35"/>
        <v>0</v>
      </c>
      <c r="BR26" s="1">
        <f t="shared" si="36"/>
        <v>0</v>
      </c>
      <c r="BS26" s="1">
        <f t="shared" si="37"/>
        <v>0</v>
      </c>
      <c r="BT26" s="1">
        <f t="shared" si="38"/>
        <v>0</v>
      </c>
      <c r="BU26" s="1">
        <f t="shared" si="39"/>
        <v>0</v>
      </c>
      <c r="BV26" s="1">
        <f t="shared" si="40"/>
        <v>0</v>
      </c>
      <c r="BW26" s="1">
        <f t="shared" si="41"/>
        <v>0</v>
      </c>
      <c r="BX26" s="1">
        <f t="shared" si="42"/>
        <v>0</v>
      </c>
      <c r="BY26" s="1">
        <f t="shared" si="43"/>
        <v>0</v>
      </c>
      <c r="BZ26" s="1">
        <f t="shared" si="44"/>
        <v>0</v>
      </c>
      <c r="CA26" s="1">
        <f t="shared" si="45"/>
        <v>0</v>
      </c>
      <c r="CB26" s="1">
        <f t="shared" si="50"/>
        <v>0</v>
      </c>
      <c r="CC26" s="1">
        <f>IF(H26="",'Fraccion masica'!$AC$36,H26)</f>
        <v>0.11111111111111108</v>
      </c>
      <c r="CD26" s="1">
        <f>IF(I26="",'Fraccion masica'!$AC$35,I26)</f>
        <v>0.11111111111111108</v>
      </c>
      <c r="CE26" s="1">
        <f t="shared" si="51"/>
        <v>0</v>
      </c>
      <c r="CF26" s="1">
        <f t="shared" si="52"/>
        <v>0</v>
      </c>
      <c r="CG26" s="1">
        <f t="shared" si="53"/>
        <v>0</v>
      </c>
      <c r="CH26" s="1">
        <f t="shared" si="54"/>
        <v>0</v>
      </c>
      <c r="CO26" s="55"/>
      <c r="DN26" s="15" t="s">
        <v>536</v>
      </c>
      <c r="DO26" s="15"/>
      <c r="DP26" s="15">
        <v>25</v>
      </c>
      <c r="DQ26" s="15"/>
      <c r="DR26" s="15"/>
      <c r="DS26" s="15"/>
      <c r="DT26" s="15"/>
      <c r="DU26" s="15"/>
      <c r="DV26" s="15"/>
      <c r="DW26" s="15"/>
      <c r="DX26" s="15"/>
      <c r="DY26" s="15"/>
      <c r="DZ26" s="15"/>
      <c r="EA26" s="15"/>
      <c r="EB26" s="15"/>
      <c r="EC26" s="15"/>
      <c r="ED26" s="15"/>
      <c r="EE26" s="15"/>
      <c r="EF26" s="15"/>
      <c r="EG26" s="15">
        <v>2</v>
      </c>
      <c r="EH26" s="15"/>
      <c r="EI26" s="15"/>
      <c r="EJ26" s="15"/>
      <c r="ET26" s="1" t="str">
        <f t="shared" si="0"/>
        <v>Control Valves(GV)Gas</v>
      </c>
      <c r="EU26" s="1" t="s">
        <v>375</v>
      </c>
      <c r="EV26" s="1" t="s">
        <v>79</v>
      </c>
      <c r="EW26" s="1" t="s">
        <v>379</v>
      </c>
      <c r="EX26" s="1" t="s">
        <v>383</v>
      </c>
      <c r="EY26" s="1">
        <v>1.46E-2</v>
      </c>
    </row>
    <row r="27" spans="4:155" x14ac:dyDescent="0.75">
      <c r="D27" s="15"/>
      <c r="E27" s="15"/>
      <c r="F27" s="15"/>
      <c r="G27" s="15"/>
      <c r="H27" s="15"/>
      <c r="AF27" s="1" t="str">
        <f t="shared" si="46"/>
        <v>Crudo</v>
      </c>
      <c r="AG27" s="1">
        <f t="shared" si="47"/>
        <v>0</v>
      </c>
      <c r="AH27" s="1">
        <f t="shared" si="48"/>
        <v>0</v>
      </c>
      <c r="AI27" s="1">
        <f t="shared" si="49"/>
        <v>0</v>
      </c>
      <c r="AJ27" s="1">
        <f t="shared" si="2"/>
        <v>0</v>
      </c>
      <c r="AK27" s="1">
        <f t="shared" si="3"/>
        <v>0</v>
      </c>
      <c r="AL27" s="1">
        <f t="shared" si="4"/>
        <v>0</v>
      </c>
      <c r="AM27" s="1">
        <f t="shared" si="5"/>
        <v>0</v>
      </c>
      <c r="AN27" s="1">
        <f t="shared" si="6"/>
        <v>0</v>
      </c>
      <c r="AO27" s="1">
        <f t="shared" si="7"/>
        <v>0</v>
      </c>
      <c r="AP27" s="1">
        <f t="shared" si="8"/>
        <v>0</v>
      </c>
      <c r="AQ27" s="1">
        <f t="shared" si="9"/>
        <v>0</v>
      </c>
      <c r="AR27" s="1">
        <f t="shared" si="10"/>
        <v>0</v>
      </c>
      <c r="AS27" s="1">
        <f t="shared" si="11"/>
        <v>0</v>
      </c>
      <c r="AT27" s="1">
        <f t="shared" si="12"/>
        <v>0</v>
      </c>
      <c r="AU27" s="1">
        <f t="shared" si="13"/>
        <v>0</v>
      </c>
      <c r="AV27" s="1">
        <f t="shared" si="14"/>
        <v>0</v>
      </c>
      <c r="AW27" s="1">
        <f t="shared" si="15"/>
        <v>0</v>
      </c>
      <c r="AX27" s="1">
        <f t="shared" si="16"/>
        <v>0</v>
      </c>
      <c r="AY27" s="1">
        <f t="shared" si="17"/>
        <v>0</v>
      </c>
      <c r="AZ27" s="1">
        <f t="shared" si="18"/>
        <v>0</v>
      </c>
      <c r="BA27" s="1">
        <f t="shared" si="19"/>
        <v>0</v>
      </c>
      <c r="BB27" s="1">
        <f t="shared" si="20"/>
        <v>0</v>
      </c>
      <c r="BC27" s="1">
        <f t="shared" si="21"/>
        <v>0</v>
      </c>
      <c r="BD27" s="1">
        <f t="shared" si="22"/>
        <v>0</v>
      </c>
      <c r="BE27" s="1">
        <f t="shared" si="23"/>
        <v>0</v>
      </c>
      <c r="BF27" s="1">
        <f t="shared" si="24"/>
        <v>0</v>
      </c>
      <c r="BG27" s="1">
        <f t="shared" si="25"/>
        <v>0</v>
      </c>
      <c r="BH27" s="1">
        <f t="shared" si="26"/>
        <v>0</v>
      </c>
      <c r="BI27" s="1">
        <f t="shared" si="27"/>
        <v>0</v>
      </c>
      <c r="BJ27" s="1">
        <f t="shared" si="28"/>
        <v>0</v>
      </c>
      <c r="BK27" s="1">
        <f t="shared" si="29"/>
        <v>0</v>
      </c>
      <c r="BL27" s="1">
        <f t="shared" si="30"/>
        <v>0</v>
      </c>
      <c r="BM27" s="1">
        <f t="shared" si="31"/>
        <v>0</v>
      </c>
      <c r="BN27" s="1">
        <f t="shared" si="32"/>
        <v>0</v>
      </c>
      <c r="BO27" s="1">
        <f t="shared" si="33"/>
        <v>0</v>
      </c>
      <c r="BP27" s="1">
        <f t="shared" si="34"/>
        <v>0</v>
      </c>
      <c r="BQ27" s="1">
        <f t="shared" si="35"/>
        <v>0</v>
      </c>
      <c r="BR27" s="1">
        <f t="shared" si="36"/>
        <v>0</v>
      </c>
      <c r="BS27" s="1">
        <f t="shared" si="37"/>
        <v>0</v>
      </c>
      <c r="BT27" s="1">
        <f t="shared" si="38"/>
        <v>0</v>
      </c>
      <c r="BU27" s="1">
        <f t="shared" si="39"/>
        <v>0</v>
      </c>
      <c r="BV27" s="1">
        <f t="shared" si="40"/>
        <v>0</v>
      </c>
      <c r="BW27" s="1">
        <f t="shared" si="41"/>
        <v>0</v>
      </c>
      <c r="BX27" s="1">
        <f t="shared" si="42"/>
        <v>0</v>
      </c>
      <c r="BY27" s="1">
        <f t="shared" si="43"/>
        <v>0</v>
      </c>
      <c r="BZ27" s="1">
        <f t="shared" si="44"/>
        <v>0</v>
      </c>
      <c r="CA27" s="1">
        <f t="shared" si="45"/>
        <v>0</v>
      </c>
      <c r="CB27" s="1">
        <f t="shared" si="50"/>
        <v>0</v>
      </c>
      <c r="CC27" s="1">
        <f>IF(H27="",'Fraccion masica'!$AC$36,H27)</f>
        <v>0.11111111111111108</v>
      </c>
      <c r="CD27" s="1">
        <f>IF(I27="",'Fraccion masica'!$AC$35,I27)</f>
        <v>0.11111111111111108</v>
      </c>
      <c r="CE27" s="1">
        <f t="shared" si="51"/>
        <v>0</v>
      </c>
      <c r="CF27" s="1">
        <f t="shared" si="52"/>
        <v>0</v>
      </c>
      <c r="CG27" s="1">
        <f t="shared" si="53"/>
        <v>0</v>
      </c>
      <c r="CH27" s="1">
        <f t="shared" si="54"/>
        <v>0</v>
      </c>
      <c r="CO27" s="55"/>
      <c r="DN27" s="15" t="s">
        <v>373</v>
      </c>
      <c r="DO27" s="15">
        <v>39</v>
      </c>
      <c r="DP27" s="15"/>
      <c r="DQ27" s="15"/>
      <c r="DR27" s="15">
        <v>60</v>
      </c>
      <c r="DS27" s="15"/>
      <c r="DT27" s="15"/>
      <c r="DU27" s="15"/>
      <c r="DV27" s="15"/>
      <c r="DW27" s="15"/>
      <c r="DX27" s="15"/>
      <c r="DY27" s="15"/>
      <c r="DZ27" s="15">
        <v>1</v>
      </c>
      <c r="EA27" s="15"/>
      <c r="EB27" s="15">
        <v>1</v>
      </c>
      <c r="EC27" s="15"/>
      <c r="ED27" s="15"/>
      <c r="EE27" s="15"/>
      <c r="EF27" s="15"/>
      <c r="EG27" s="15"/>
      <c r="EH27" s="15">
        <v>15</v>
      </c>
      <c r="EI27" s="15"/>
      <c r="EJ27" s="15">
        <v>27</v>
      </c>
      <c r="ET27" s="1" t="str">
        <f t="shared" si="0"/>
        <v>Open-Ended-Lines(GV)Gas</v>
      </c>
      <c r="EU27" s="1" t="s">
        <v>375</v>
      </c>
      <c r="EV27" s="1" t="s">
        <v>79</v>
      </c>
      <c r="EW27" s="1" t="s">
        <v>399</v>
      </c>
      <c r="EX27" s="1" t="s">
        <v>383</v>
      </c>
      <c r="EY27" s="1">
        <v>0.42699999999999999</v>
      </c>
    </row>
    <row r="28" spans="4:155" x14ac:dyDescent="0.75">
      <c r="D28" s="15"/>
      <c r="E28" s="15"/>
      <c r="F28" s="15"/>
      <c r="G28" s="15"/>
      <c r="H28" s="15"/>
      <c r="AF28" s="1" t="str">
        <f t="shared" si="46"/>
        <v>Crudo</v>
      </c>
      <c r="AG28" s="1">
        <f t="shared" si="47"/>
        <v>0</v>
      </c>
      <c r="AH28" s="1">
        <f t="shared" si="48"/>
        <v>0</v>
      </c>
      <c r="AI28" s="1">
        <f t="shared" si="49"/>
        <v>0</v>
      </c>
      <c r="AJ28" s="1">
        <f t="shared" si="2"/>
        <v>0</v>
      </c>
      <c r="AK28" s="1">
        <f t="shared" si="3"/>
        <v>0</v>
      </c>
      <c r="AL28" s="1">
        <f t="shared" si="4"/>
        <v>0</v>
      </c>
      <c r="AM28" s="1">
        <f t="shared" si="5"/>
        <v>0</v>
      </c>
      <c r="AN28" s="1">
        <f t="shared" si="6"/>
        <v>0</v>
      </c>
      <c r="AO28" s="1">
        <f t="shared" si="7"/>
        <v>0</v>
      </c>
      <c r="AP28" s="1">
        <f t="shared" si="8"/>
        <v>0</v>
      </c>
      <c r="AQ28" s="1">
        <f t="shared" si="9"/>
        <v>0</v>
      </c>
      <c r="AR28" s="1">
        <f t="shared" si="10"/>
        <v>0</v>
      </c>
      <c r="AS28" s="1">
        <f t="shared" si="11"/>
        <v>0</v>
      </c>
      <c r="AT28" s="1">
        <f t="shared" si="12"/>
        <v>0</v>
      </c>
      <c r="AU28" s="1">
        <f t="shared" si="13"/>
        <v>0</v>
      </c>
      <c r="AV28" s="1">
        <f t="shared" si="14"/>
        <v>0</v>
      </c>
      <c r="AW28" s="1">
        <f t="shared" si="15"/>
        <v>0</v>
      </c>
      <c r="AX28" s="1">
        <f t="shared" si="16"/>
        <v>0</v>
      </c>
      <c r="AY28" s="1">
        <f t="shared" si="17"/>
        <v>0</v>
      </c>
      <c r="AZ28" s="1">
        <f t="shared" si="18"/>
        <v>0</v>
      </c>
      <c r="BA28" s="1">
        <f t="shared" si="19"/>
        <v>0</v>
      </c>
      <c r="BB28" s="1">
        <f t="shared" si="20"/>
        <v>0</v>
      </c>
      <c r="BC28" s="1">
        <f t="shared" si="21"/>
        <v>0</v>
      </c>
      <c r="BD28" s="1">
        <f t="shared" si="22"/>
        <v>0</v>
      </c>
      <c r="BE28" s="1">
        <f t="shared" si="23"/>
        <v>0</v>
      </c>
      <c r="BF28" s="1">
        <f t="shared" si="24"/>
        <v>0</v>
      </c>
      <c r="BG28" s="1">
        <f t="shared" si="25"/>
        <v>0</v>
      </c>
      <c r="BH28" s="1">
        <f t="shared" si="26"/>
        <v>0</v>
      </c>
      <c r="BI28" s="1">
        <f t="shared" si="27"/>
        <v>0</v>
      </c>
      <c r="BJ28" s="1">
        <f t="shared" si="28"/>
        <v>0</v>
      </c>
      <c r="BK28" s="1">
        <f t="shared" si="29"/>
        <v>0</v>
      </c>
      <c r="BL28" s="1">
        <f t="shared" si="30"/>
        <v>0</v>
      </c>
      <c r="BM28" s="1">
        <f t="shared" si="31"/>
        <v>0</v>
      </c>
      <c r="BN28" s="1">
        <f t="shared" si="32"/>
        <v>0</v>
      </c>
      <c r="BO28" s="1">
        <f t="shared" si="33"/>
        <v>0</v>
      </c>
      <c r="BP28" s="1">
        <f t="shared" si="34"/>
        <v>0</v>
      </c>
      <c r="BQ28" s="1">
        <f t="shared" si="35"/>
        <v>0</v>
      </c>
      <c r="BR28" s="1">
        <f t="shared" si="36"/>
        <v>0</v>
      </c>
      <c r="BS28" s="1">
        <f t="shared" si="37"/>
        <v>0</v>
      </c>
      <c r="BT28" s="1">
        <f t="shared" si="38"/>
        <v>0</v>
      </c>
      <c r="BU28" s="1">
        <f t="shared" si="39"/>
        <v>0</v>
      </c>
      <c r="BV28" s="1">
        <f t="shared" si="40"/>
        <v>0</v>
      </c>
      <c r="BW28" s="1">
        <f t="shared" si="41"/>
        <v>0</v>
      </c>
      <c r="BX28" s="1">
        <f t="shared" si="42"/>
        <v>0</v>
      </c>
      <c r="BY28" s="1">
        <f t="shared" si="43"/>
        <v>0</v>
      </c>
      <c r="BZ28" s="1">
        <f t="shared" si="44"/>
        <v>0</v>
      </c>
      <c r="CA28" s="1">
        <f t="shared" si="45"/>
        <v>0</v>
      </c>
      <c r="CB28" s="1">
        <f t="shared" si="50"/>
        <v>0</v>
      </c>
      <c r="CC28" s="1">
        <f>IF(H28="",'Fraccion masica'!$AC$36,H28)</f>
        <v>0.11111111111111108</v>
      </c>
      <c r="CD28" s="1">
        <f>IF(I28="",'Fraccion masica'!$AC$35,I28)</f>
        <v>0.11111111111111108</v>
      </c>
      <c r="CE28" s="1">
        <f t="shared" si="51"/>
        <v>0</v>
      </c>
      <c r="CF28" s="1">
        <f t="shared" si="52"/>
        <v>0</v>
      </c>
      <c r="CG28" s="1">
        <f t="shared" si="53"/>
        <v>0</v>
      </c>
      <c r="CH28" s="1">
        <f t="shared" si="54"/>
        <v>0</v>
      </c>
      <c r="CO28" s="55"/>
      <c r="DN28" s="15" t="s">
        <v>537</v>
      </c>
      <c r="DO28" s="15">
        <v>659</v>
      </c>
      <c r="DP28" s="15"/>
      <c r="DQ28" s="15">
        <v>562</v>
      </c>
      <c r="DR28" s="15">
        <v>1145</v>
      </c>
      <c r="DS28" s="15"/>
      <c r="DT28" s="15"/>
      <c r="DU28" s="15"/>
      <c r="DV28" s="15"/>
      <c r="DW28" s="15"/>
      <c r="DX28" s="15"/>
      <c r="DY28" s="15"/>
      <c r="DZ28" s="15">
        <v>11</v>
      </c>
      <c r="EA28" s="15">
        <v>6</v>
      </c>
      <c r="EB28" s="15">
        <v>17</v>
      </c>
      <c r="EC28" s="15">
        <v>3</v>
      </c>
      <c r="ED28" s="15">
        <v>7</v>
      </c>
      <c r="EE28" s="15"/>
      <c r="EF28" s="15"/>
      <c r="EG28" s="15"/>
      <c r="EH28" s="15">
        <v>202</v>
      </c>
      <c r="EI28" s="15">
        <v>139</v>
      </c>
      <c r="EJ28" s="15">
        <v>440</v>
      </c>
      <c r="ET28" s="1" t="str">
        <f t="shared" si="0"/>
        <v>Pressure Relief Valves(GV)Gas</v>
      </c>
      <c r="EU28" s="1" t="s">
        <v>375</v>
      </c>
      <c r="EV28" s="1" t="s">
        <v>79</v>
      </c>
      <c r="EW28" s="1" t="s">
        <v>380</v>
      </c>
      <c r="EX28" s="1" t="s">
        <v>383</v>
      </c>
      <c r="EY28" s="1">
        <v>1.7000000000000001E-2</v>
      </c>
    </row>
    <row r="29" spans="4:155" x14ac:dyDescent="0.75">
      <c r="D29" s="15"/>
      <c r="E29" s="15"/>
      <c r="F29" s="15"/>
      <c r="G29" s="15"/>
      <c r="H29" s="15"/>
      <c r="AF29" s="1" t="str">
        <f t="shared" si="46"/>
        <v>Crudo</v>
      </c>
      <c r="AG29" s="1">
        <f t="shared" si="47"/>
        <v>0</v>
      </c>
      <c r="AH29" s="1">
        <f t="shared" si="48"/>
        <v>0</v>
      </c>
      <c r="AI29" s="1">
        <f t="shared" si="49"/>
        <v>0</v>
      </c>
      <c r="AJ29" s="1">
        <f t="shared" si="2"/>
        <v>0</v>
      </c>
      <c r="AK29" s="1">
        <f t="shared" si="3"/>
        <v>0</v>
      </c>
      <c r="AL29" s="1">
        <f t="shared" si="4"/>
        <v>0</v>
      </c>
      <c r="AM29" s="1">
        <f t="shared" si="5"/>
        <v>0</v>
      </c>
      <c r="AN29" s="1">
        <f t="shared" si="6"/>
        <v>0</v>
      </c>
      <c r="AO29" s="1">
        <f t="shared" si="7"/>
        <v>0</v>
      </c>
      <c r="AP29" s="1">
        <f t="shared" si="8"/>
        <v>0</v>
      </c>
      <c r="AQ29" s="1">
        <f t="shared" si="9"/>
        <v>0</v>
      </c>
      <c r="AR29" s="1">
        <f t="shared" si="10"/>
        <v>0</v>
      </c>
      <c r="AS29" s="1">
        <f t="shared" si="11"/>
        <v>0</v>
      </c>
      <c r="AT29" s="1">
        <f t="shared" si="12"/>
        <v>0</v>
      </c>
      <c r="AU29" s="1">
        <f t="shared" si="13"/>
        <v>0</v>
      </c>
      <c r="AV29" s="1">
        <f t="shared" si="14"/>
        <v>0</v>
      </c>
      <c r="AW29" s="1">
        <f t="shared" si="15"/>
        <v>0</v>
      </c>
      <c r="AX29" s="1">
        <f t="shared" si="16"/>
        <v>0</v>
      </c>
      <c r="AY29" s="1">
        <f t="shared" si="17"/>
        <v>0</v>
      </c>
      <c r="AZ29" s="1">
        <f t="shared" si="18"/>
        <v>0</v>
      </c>
      <c r="BA29" s="1">
        <f t="shared" si="19"/>
        <v>0</v>
      </c>
      <c r="BB29" s="1">
        <f t="shared" si="20"/>
        <v>0</v>
      </c>
      <c r="BC29" s="1">
        <f t="shared" si="21"/>
        <v>0</v>
      </c>
      <c r="BD29" s="1">
        <f t="shared" si="22"/>
        <v>0</v>
      </c>
      <c r="BE29" s="1">
        <f t="shared" si="23"/>
        <v>0</v>
      </c>
      <c r="BF29" s="1">
        <f t="shared" si="24"/>
        <v>0</v>
      </c>
      <c r="BG29" s="1">
        <f t="shared" si="25"/>
        <v>0</v>
      </c>
      <c r="BH29" s="1">
        <f t="shared" si="26"/>
        <v>0</v>
      </c>
      <c r="BI29" s="1">
        <f t="shared" si="27"/>
        <v>0</v>
      </c>
      <c r="BJ29" s="1">
        <f t="shared" si="28"/>
        <v>0</v>
      </c>
      <c r="BK29" s="1">
        <f t="shared" si="29"/>
        <v>0</v>
      </c>
      <c r="BL29" s="1">
        <f t="shared" si="30"/>
        <v>0</v>
      </c>
      <c r="BM29" s="1">
        <f t="shared" si="31"/>
        <v>0</v>
      </c>
      <c r="BN29" s="1">
        <f t="shared" si="32"/>
        <v>0</v>
      </c>
      <c r="BO29" s="1">
        <f t="shared" si="33"/>
        <v>0</v>
      </c>
      <c r="BP29" s="1">
        <f t="shared" si="34"/>
        <v>0</v>
      </c>
      <c r="BQ29" s="1">
        <f t="shared" si="35"/>
        <v>0</v>
      </c>
      <c r="BR29" s="1">
        <f t="shared" si="36"/>
        <v>0</v>
      </c>
      <c r="BS29" s="1">
        <f t="shared" si="37"/>
        <v>0</v>
      </c>
      <c r="BT29" s="1">
        <f t="shared" si="38"/>
        <v>0</v>
      </c>
      <c r="BU29" s="1">
        <f t="shared" si="39"/>
        <v>0</v>
      </c>
      <c r="BV29" s="1">
        <f t="shared" si="40"/>
        <v>0</v>
      </c>
      <c r="BW29" s="1">
        <f t="shared" si="41"/>
        <v>0</v>
      </c>
      <c r="BX29" s="1">
        <f t="shared" si="42"/>
        <v>0</v>
      </c>
      <c r="BY29" s="1">
        <f t="shared" si="43"/>
        <v>0</v>
      </c>
      <c r="BZ29" s="1">
        <f t="shared" si="44"/>
        <v>0</v>
      </c>
      <c r="CA29" s="1">
        <f t="shared" si="45"/>
        <v>0</v>
      </c>
      <c r="CB29" s="1">
        <f t="shared" si="50"/>
        <v>0</v>
      </c>
      <c r="CC29" s="1">
        <f>IF(H29="",'Fraccion masica'!$AC$36,H29)</f>
        <v>0.11111111111111108</v>
      </c>
      <c r="CD29" s="1">
        <f>IF(I29="",'Fraccion masica'!$AC$35,I29)</f>
        <v>0.11111111111111108</v>
      </c>
      <c r="CE29" s="1">
        <f t="shared" si="51"/>
        <v>0</v>
      </c>
      <c r="CF29" s="1">
        <f t="shared" si="52"/>
        <v>0</v>
      </c>
      <c r="CG29" s="1">
        <f t="shared" si="53"/>
        <v>0</v>
      </c>
      <c r="CH29" s="1">
        <f t="shared" si="54"/>
        <v>0</v>
      </c>
      <c r="CO29" s="55"/>
      <c r="DN29" s="15" t="s">
        <v>538</v>
      </c>
      <c r="DO29" s="15">
        <v>137</v>
      </c>
      <c r="DP29" s="15"/>
      <c r="DQ29" s="15">
        <v>120</v>
      </c>
      <c r="DR29" s="15">
        <v>237</v>
      </c>
      <c r="DS29" s="15"/>
      <c r="DT29" s="15"/>
      <c r="DU29" s="15"/>
      <c r="DV29" s="15"/>
      <c r="DW29" s="15"/>
      <c r="DX29" s="15"/>
      <c r="DY29" s="15"/>
      <c r="DZ29" s="15"/>
      <c r="EA29" s="15"/>
      <c r="EB29" s="15">
        <v>6</v>
      </c>
      <c r="EC29" s="15">
        <v>2</v>
      </c>
      <c r="ED29" s="15">
        <v>2</v>
      </c>
      <c r="EE29" s="15"/>
      <c r="EF29" s="15"/>
      <c r="EG29" s="15"/>
      <c r="EH29" s="15">
        <v>40</v>
      </c>
      <c r="EI29" s="15">
        <v>52</v>
      </c>
      <c r="EJ29" s="15">
        <v>111</v>
      </c>
      <c r="ET29" s="1" t="str">
        <f t="shared" si="0"/>
        <v>Regulator(GV)Gas</v>
      </c>
      <c r="EU29" s="1" t="s">
        <v>375</v>
      </c>
      <c r="EV29" s="1" t="s">
        <v>79</v>
      </c>
      <c r="EW29" s="1" t="s">
        <v>381</v>
      </c>
      <c r="EX29" s="1" t="s">
        <v>383</v>
      </c>
      <c r="EY29" s="1">
        <v>8.1099999999999992E-3</v>
      </c>
    </row>
    <row r="30" spans="4:155" x14ac:dyDescent="0.75">
      <c r="D30" s="15"/>
      <c r="E30" s="15"/>
      <c r="F30" s="15"/>
      <c r="G30" s="15"/>
      <c r="H30" s="15"/>
      <c r="AF30" s="1" t="str">
        <f t="shared" si="46"/>
        <v>Crudo</v>
      </c>
      <c r="AG30" s="1">
        <f t="shared" si="47"/>
        <v>0</v>
      </c>
      <c r="AH30" s="1">
        <f t="shared" si="48"/>
        <v>0</v>
      </c>
      <c r="AI30" s="1">
        <f t="shared" si="49"/>
        <v>0</v>
      </c>
      <c r="AJ30" s="1">
        <f t="shared" si="2"/>
        <v>0</v>
      </c>
      <c r="AK30" s="1">
        <f t="shared" si="3"/>
        <v>0</v>
      </c>
      <c r="AL30" s="1">
        <f t="shared" si="4"/>
        <v>0</v>
      </c>
      <c r="AM30" s="1">
        <f t="shared" si="5"/>
        <v>0</v>
      </c>
      <c r="AN30" s="1">
        <f t="shared" si="6"/>
        <v>0</v>
      </c>
      <c r="AO30" s="1">
        <f t="shared" si="7"/>
        <v>0</v>
      </c>
      <c r="AP30" s="1">
        <f t="shared" si="8"/>
        <v>0</v>
      </c>
      <c r="AQ30" s="1">
        <f t="shared" si="9"/>
        <v>0</v>
      </c>
      <c r="AR30" s="1">
        <f t="shared" si="10"/>
        <v>0</v>
      </c>
      <c r="AS30" s="1">
        <f t="shared" si="11"/>
        <v>0</v>
      </c>
      <c r="AT30" s="1">
        <f t="shared" si="12"/>
        <v>0</v>
      </c>
      <c r="AU30" s="1">
        <f t="shared" si="13"/>
        <v>0</v>
      </c>
      <c r="AV30" s="1">
        <f t="shared" si="14"/>
        <v>0</v>
      </c>
      <c r="AW30" s="1">
        <f t="shared" si="15"/>
        <v>0</v>
      </c>
      <c r="AX30" s="1">
        <f t="shared" si="16"/>
        <v>0</v>
      </c>
      <c r="AY30" s="1">
        <f t="shared" si="17"/>
        <v>0</v>
      </c>
      <c r="AZ30" s="1">
        <f t="shared" si="18"/>
        <v>0</v>
      </c>
      <c r="BA30" s="1">
        <f t="shared" si="19"/>
        <v>0</v>
      </c>
      <c r="BB30" s="1">
        <f t="shared" si="20"/>
        <v>0</v>
      </c>
      <c r="BC30" s="1">
        <f t="shared" si="21"/>
        <v>0</v>
      </c>
      <c r="BD30" s="1">
        <f t="shared" si="22"/>
        <v>0</v>
      </c>
      <c r="BE30" s="1">
        <f t="shared" si="23"/>
        <v>0</v>
      </c>
      <c r="BF30" s="1">
        <f t="shared" si="24"/>
        <v>0</v>
      </c>
      <c r="BG30" s="1">
        <f t="shared" si="25"/>
        <v>0</v>
      </c>
      <c r="BH30" s="1">
        <f t="shared" si="26"/>
        <v>0</v>
      </c>
      <c r="BI30" s="1">
        <f t="shared" si="27"/>
        <v>0</v>
      </c>
      <c r="BJ30" s="1">
        <f t="shared" si="28"/>
        <v>0</v>
      </c>
      <c r="BK30" s="1">
        <f t="shared" si="29"/>
        <v>0</v>
      </c>
      <c r="BL30" s="1">
        <f t="shared" si="30"/>
        <v>0</v>
      </c>
      <c r="BM30" s="1">
        <f t="shared" si="31"/>
        <v>0</v>
      </c>
      <c r="BN30" s="1">
        <f t="shared" si="32"/>
        <v>0</v>
      </c>
      <c r="BO30" s="1">
        <f t="shared" si="33"/>
        <v>0</v>
      </c>
      <c r="BP30" s="1">
        <f t="shared" si="34"/>
        <v>0</v>
      </c>
      <c r="BQ30" s="1">
        <f t="shared" si="35"/>
        <v>0</v>
      </c>
      <c r="BR30" s="1">
        <f t="shared" si="36"/>
        <v>0</v>
      </c>
      <c r="BS30" s="1">
        <f t="shared" si="37"/>
        <v>0</v>
      </c>
      <c r="BT30" s="1">
        <f t="shared" si="38"/>
        <v>0</v>
      </c>
      <c r="BU30" s="1">
        <f t="shared" si="39"/>
        <v>0</v>
      </c>
      <c r="BV30" s="1">
        <f t="shared" si="40"/>
        <v>0</v>
      </c>
      <c r="BW30" s="1">
        <f t="shared" si="41"/>
        <v>0</v>
      </c>
      <c r="BX30" s="1">
        <f t="shared" si="42"/>
        <v>0</v>
      </c>
      <c r="BY30" s="1">
        <f t="shared" si="43"/>
        <v>0</v>
      </c>
      <c r="BZ30" s="1">
        <f t="shared" si="44"/>
        <v>0</v>
      </c>
      <c r="CA30" s="1">
        <f t="shared" si="45"/>
        <v>0</v>
      </c>
      <c r="CB30" s="1">
        <f t="shared" si="50"/>
        <v>0</v>
      </c>
      <c r="CC30" s="1">
        <f>IF(H30="",'Fraccion masica'!$AC$36,H30)</f>
        <v>0.11111111111111108</v>
      </c>
      <c r="CD30" s="1">
        <f>IF(I30="",'Fraccion masica'!$AC$35,I30)</f>
        <v>0.11111111111111108</v>
      </c>
      <c r="CE30" s="1">
        <f t="shared" si="51"/>
        <v>0</v>
      </c>
      <c r="CF30" s="1">
        <f t="shared" si="52"/>
        <v>0</v>
      </c>
      <c r="CG30" s="1">
        <f t="shared" si="53"/>
        <v>0</v>
      </c>
      <c r="CH30" s="1">
        <f t="shared" si="54"/>
        <v>0</v>
      </c>
      <c r="CO30" s="55"/>
      <c r="DN30" s="15" t="s">
        <v>539</v>
      </c>
      <c r="DO30" s="15">
        <v>2937</v>
      </c>
      <c r="DP30" s="15"/>
      <c r="DQ30" s="15"/>
      <c r="DR30" s="15"/>
      <c r="DS30" s="15"/>
      <c r="DT30" s="15"/>
      <c r="DU30" s="15"/>
      <c r="DV30" s="15"/>
      <c r="DW30" s="15"/>
      <c r="DX30" s="15"/>
      <c r="DY30" s="15"/>
      <c r="DZ30" s="15"/>
      <c r="EA30" s="15"/>
      <c r="EB30" s="15"/>
      <c r="EC30" s="15"/>
      <c r="ED30" s="15"/>
      <c r="EE30" s="15"/>
      <c r="EF30" s="15"/>
      <c r="EG30" s="15"/>
      <c r="EH30" s="15">
        <v>19</v>
      </c>
      <c r="EI30" s="15"/>
      <c r="EJ30" s="15"/>
      <c r="ET30" s="1" t="str">
        <f t="shared" si="0"/>
        <v>Valve(GV)Gas</v>
      </c>
      <c r="EU30" s="1" t="s">
        <v>375</v>
      </c>
      <c r="EV30" s="1" t="s">
        <v>79</v>
      </c>
      <c r="EW30" s="1" t="s">
        <v>382</v>
      </c>
      <c r="EX30" s="1" t="s">
        <v>383</v>
      </c>
      <c r="EY30" s="1">
        <v>2.4599999999999999E-3</v>
      </c>
    </row>
    <row r="31" spans="4:155" x14ac:dyDescent="0.75">
      <c r="D31" s="15"/>
      <c r="E31" s="15"/>
      <c r="F31" s="15"/>
      <c r="G31" s="15"/>
      <c r="H31" s="15"/>
      <c r="AF31" s="1" t="str">
        <f t="shared" si="46"/>
        <v>Crudo</v>
      </c>
      <c r="AG31" s="1">
        <f t="shared" si="47"/>
        <v>0</v>
      </c>
      <c r="AH31" s="1">
        <f t="shared" si="48"/>
        <v>0</v>
      </c>
      <c r="AI31" s="1">
        <f t="shared" si="49"/>
        <v>0</v>
      </c>
      <c r="AJ31" s="1">
        <f t="shared" si="2"/>
        <v>0</v>
      </c>
      <c r="AK31" s="1">
        <f t="shared" si="3"/>
        <v>0</v>
      </c>
      <c r="AL31" s="1">
        <f t="shared" si="4"/>
        <v>0</v>
      </c>
      <c r="AM31" s="1">
        <f t="shared" si="5"/>
        <v>0</v>
      </c>
      <c r="AN31" s="1">
        <f t="shared" si="6"/>
        <v>0</v>
      </c>
      <c r="AO31" s="1">
        <f t="shared" si="7"/>
        <v>0</v>
      </c>
      <c r="AP31" s="1">
        <f t="shared" si="8"/>
        <v>0</v>
      </c>
      <c r="AQ31" s="1">
        <f t="shared" si="9"/>
        <v>0</v>
      </c>
      <c r="AR31" s="1">
        <f t="shared" si="10"/>
        <v>0</v>
      </c>
      <c r="AS31" s="1">
        <f t="shared" si="11"/>
        <v>0</v>
      </c>
      <c r="AT31" s="1">
        <f t="shared" si="12"/>
        <v>0</v>
      </c>
      <c r="AU31" s="1">
        <f t="shared" si="13"/>
        <v>0</v>
      </c>
      <c r="AV31" s="1">
        <f t="shared" si="14"/>
        <v>0</v>
      </c>
      <c r="AW31" s="1">
        <f t="shared" si="15"/>
        <v>0</v>
      </c>
      <c r="AX31" s="1">
        <f t="shared" si="16"/>
        <v>0</v>
      </c>
      <c r="AY31" s="1">
        <f t="shared" si="17"/>
        <v>0</v>
      </c>
      <c r="AZ31" s="1">
        <f t="shared" si="18"/>
        <v>0</v>
      </c>
      <c r="BA31" s="1">
        <f t="shared" si="19"/>
        <v>0</v>
      </c>
      <c r="BB31" s="1">
        <f t="shared" si="20"/>
        <v>0</v>
      </c>
      <c r="BC31" s="1">
        <f t="shared" si="21"/>
        <v>0</v>
      </c>
      <c r="BD31" s="1">
        <f t="shared" si="22"/>
        <v>0</v>
      </c>
      <c r="BE31" s="1">
        <f t="shared" si="23"/>
        <v>0</v>
      </c>
      <c r="BF31" s="1">
        <f t="shared" si="24"/>
        <v>0</v>
      </c>
      <c r="BG31" s="1">
        <f t="shared" si="25"/>
        <v>0</v>
      </c>
      <c r="BH31" s="1">
        <f t="shared" si="26"/>
        <v>0</v>
      </c>
      <c r="BI31" s="1">
        <f t="shared" si="27"/>
        <v>0</v>
      </c>
      <c r="BJ31" s="1">
        <f t="shared" si="28"/>
        <v>0</v>
      </c>
      <c r="BK31" s="1">
        <f t="shared" si="29"/>
        <v>0</v>
      </c>
      <c r="BL31" s="1">
        <f t="shared" si="30"/>
        <v>0</v>
      </c>
      <c r="BM31" s="1">
        <f t="shared" si="31"/>
        <v>0</v>
      </c>
      <c r="BN31" s="1">
        <f t="shared" si="32"/>
        <v>0</v>
      </c>
      <c r="BO31" s="1">
        <f t="shared" si="33"/>
        <v>0</v>
      </c>
      <c r="BP31" s="1">
        <f t="shared" si="34"/>
        <v>0</v>
      </c>
      <c r="BQ31" s="1">
        <f t="shared" si="35"/>
        <v>0</v>
      </c>
      <c r="BR31" s="1">
        <f t="shared" si="36"/>
        <v>0</v>
      </c>
      <c r="BS31" s="1">
        <f t="shared" si="37"/>
        <v>0</v>
      </c>
      <c r="BT31" s="1">
        <f t="shared" si="38"/>
        <v>0</v>
      </c>
      <c r="BU31" s="1">
        <f t="shared" si="39"/>
        <v>0</v>
      </c>
      <c r="BV31" s="1">
        <f t="shared" si="40"/>
        <v>0</v>
      </c>
      <c r="BW31" s="1">
        <f t="shared" si="41"/>
        <v>0</v>
      </c>
      <c r="BX31" s="1">
        <f t="shared" si="42"/>
        <v>0</v>
      </c>
      <c r="BY31" s="1">
        <f t="shared" si="43"/>
        <v>0</v>
      </c>
      <c r="BZ31" s="1">
        <f t="shared" si="44"/>
        <v>0</v>
      </c>
      <c r="CA31" s="1">
        <f t="shared" si="45"/>
        <v>0</v>
      </c>
      <c r="CB31" s="1">
        <f t="shared" si="50"/>
        <v>0</v>
      </c>
      <c r="CC31" s="1">
        <f>IF(H31="",'Fraccion masica'!$AC$36,H31)</f>
        <v>0.11111111111111108</v>
      </c>
      <c r="CD31" s="1">
        <f>IF(I31="",'Fraccion masica'!$AC$35,I31)</f>
        <v>0.11111111111111108</v>
      </c>
      <c r="CE31" s="1">
        <f t="shared" si="51"/>
        <v>0</v>
      </c>
      <c r="CF31" s="1">
        <f t="shared" si="52"/>
        <v>0</v>
      </c>
      <c r="CG31" s="1">
        <f t="shared" si="53"/>
        <v>0</v>
      </c>
      <c r="CH31" s="1">
        <f t="shared" si="54"/>
        <v>0</v>
      </c>
      <c r="DN31" s="15" t="s">
        <v>540</v>
      </c>
      <c r="DO31" s="15">
        <v>849</v>
      </c>
      <c r="DP31" s="15"/>
      <c r="DQ31" s="15"/>
      <c r="DR31" s="15"/>
      <c r="DS31" s="15"/>
      <c r="DT31" s="15"/>
      <c r="DU31" s="15"/>
      <c r="DV31" s="15"/>
      <c r="DW31" s="15">
        <v>36</v>
      </c>
      <c r="DX31" s="15"/>
      <c r="DY31" s="15"/>
      <c r="DZ31" s="15">
        <v>3</v>
      </c>
      <c r="EA31" s="15"/>
      <c r="EB31" s="15"/>
      <c r="EC31" s="15"/>
      <c r="ED31" s="15"/>
      <c r="EE31" s="15"/>
      <c r="EF31" s="15"/>
      <c r="EG31" s="15"/>
      <c r="EH31" s="15">
        <v>267</v>
      </c>
      <c r="EI31" s="15"/>
      <c r="EJ31" s="15"/>
      <c r="ET31" s="1" t="str">
        <f t="shared" si="0"/>
        <v>Connector(LL)Gas</v>
      </c>
      <c r="EU31" s="1" t="s">
        <v>375</v>
      </c>
      <c r="EV31" s="1" t="s">
        <v>79</v>
      </c>
      <c r="EW31" s="1" t="s">
        <v>376</v>
      </c>
      <c r="EX31" s="1" t="s">
        <v>384</v>
      </c>
      <c r="EY31" s="1">
        <v>5.5099999999999995E-4</v>
      </c>
    </row>
    <row r="32" spans="4:155" x14ac:dyDescent="0.75">
      <c r="D32" s="15"/>
      <c r="E32" s="15"/>
      <c r="F32" s="15"/>
      <c r="G32" s="15"/>
      <c r="H32" s="15"/>
      <c r="AF32" s="1" t="str">
        <f t="shared" si="46"/>
        <v>Crudo</v>
      </c>
      <c r="AG32" s="1">
        <f t="shared" si="47"/>
        <v>0</v>
      </c>
      <c r="AH32" s="1">
        <f t="shared" si="48"/>
        <v>0</v>
      </c>
      <c r="AI32" s="1">
        <f t="shared" si="49"/>
        <v>0</v>
      </c>
      <c r="AJ32" s="1">
        <f t="shared" si="2"/>
        <v>0</v>
      </c>
      <c r="AK32" s="1">
        <f t="shared" si="3"/>
        <v>0</v>
      </c>
      <c r="AL32" s="1">
        <f t="shared" si="4"/>
        <v>0</v>
      </c>
      <c r="AM32" s="1">
        <f t="shared" si="5"/>
        <v>0</v>
      </c>
      <c r="AN32" s="1">
        <f t="shared" si="6"/>
        <v>0</v>
      </c>
      <c r="AO32" s="1">
        <f t="shared" si="7"/>
        <v>0</v>
      </c>
      <c r="AP32" s="1">
        <f t="shared" si="8"/>
        <v>0</v>
      </c>
      <c r="AQ32" s="1">
        <f t="shared" si="9"/>
        <v>0</v>
      </c>
      <c r="AR32" s="1">
        <f t="shared" si="10"/>
        <v>0</v>
      </c>
      <c r="AS32" s="1">
        <f t="shared" si="11"/>
        <v>0</v>
      </c>
      <c r="AT32" s="1">
        <f t="shared" si="12"/>
        <v>0</v>
      </c>
      <c r="AU32" s="1">
        <f t="shared" si="13"/>
        <v>0</v>
      </c>
      <c r="AV32" s="1">
        <f t="shared" si="14"/>
        <v>0</v>
      </c>
      <c r="AW32" s="1">
        <f t="shared" si="15"/>
        <v>0</v>
      </c>
      <c r="AX32" s="1">
        <f t="shared" si="16"/>
        <v>0</v>
      </c>
      <c r="AY32" s="1">
        <f t="shared" si="17"/>
        <v>0</v>
      </c>
      <c r="AZ32" s="1">
        <f t="shared" si="18"/>
        <v>0</v>
      </c>
      <c r="BA32" s="1">
        <f t="shared" si="19"/>
        <v>0</v>
      </c>
      <c r="BB32" s="1">
        <f t="shared" si="20"/>
        <v>0</v>
      </c>
      <c r="BC32" s="1">
        <f t="shared" si="21"/>
        <v>0</v>
      </c>
      <c r="BD32" s="1">
        <f t="shared" si="22"/>
        <v>0</v>
      </c>
      <c r="BE32" s="1">
        <f t="shared" si="23"/>
        <v>0</v>
      </c>
      <c r="BF32" s="1">
        <f t="shared" si="24"/>
        <v>0</v>
      </c>
      <c r="BG32" s="1">
        <f t="shared" si="25"/>
        <v>0</v>
      </c>
      <c r="BH32" s="1">
        <f t="shared" si="26"/>
        <v>0</v>
      </c>
      <c r="BI32" s="1">
        <f t="shared" si="27"/>
        <v>0</v>
      </c>
      <c r="BJ32" s="1">
        <f t="shared" si="28"/>
        <v>0</v>
      </c>
      <c r="BK32" s="1">
        <f t="shared" si="29"/>
        <v>0</v>
      </c>
      <c r="BL32" s="1">
        <f t="shared" si="30"/>
        <v>0</v>
      </c>
      <c r="BM32" s="1">
        <f t="shared" si="31"/>
        <v>0</v>
      </c>
      <c r="BN32" s="1">
        <f t="shared" si="32"/>
        <v>0</v>
      </c>
      <c r="BO32" s="1">
        <f t="shared" si="33"/>
        <v>0</v>
      </c>
      <c r="BP32" s="1">
        <f t="shared" si="34"/>
        <v>0</v>
      </c>
      <c r="BQ32" s="1">
        <f t="shared" si="35"/>
        <v>0</v>
      </c>
      <c r="BR32" s="1">
        <f t="shared" si="36"/>
        <v>0</v>
      </c>
      <c r="BS32" s="1">
        <f t="shared" si="37"/>
        <v>0</v>
      </c>
      <c r="BT32" s="1">
        <f t="shared" si="38"/>
        <v>0</v>
      </c>
      <c r="BU32" s="1">
        <f t="shared" si="39"/>
        <v>0</v>
      </c>
      <c r="BV32" s="1">
        <f t="shared" si="40"/>
        <v>0</v>
      </c>
      <c r="BW32" s="1">
        <f t="shared" si="41"/>
        <v>0</v>
      </c>
      <c r="BX32" s="1">
        <f t="shared" si="42"/>
        <v>0</v>
      </c>
      <c r="BY32" s="1">
        <f t="shared" si="43"/>
        <v>0</v>
      </c>
      <c r="BZ32" s="1">
        <f t="shared" si="44"/>
        <v>0</v>
      </c>
      <c r="CA32" s="1">
        <f t="shared" si="45"/>
        <v>0</v>
      </c>
      <c r="CB32" s="1">
        <f t="shared" si="50"/>
        <v>0</v>
      </c>
      <c r="CC32" s="1">
        <f>IF(H32="",'Fraccion masica'!$AC$36,H32)</f>
        <v>0.11111111111111108</v>
      </c>
      <c r="CD32" s="1">
        <f>IF(I32="",'Fraccion masica'!$AC$35,I32)</f>
        <v>0.11111111111111108</v>
      </c>
      <c r="CE32" s="1">
        <f t="shared" si="51"/>
        <v>0</v>
      </c>
      <c r="CF32" s="1">
        <f t="shared" si="52"/>
        <v>0</v>
      </c>
      <c r="CG32" s="1">
        <f t="shared" si="53"/>
        <v>0</v>
      </c>
      <c r="CH32" s="1">
        <f t="shared" si="54"/>
        <v>0</v>
      </c>
      <c r="CO32" s="55"/>
      <c r="DN32" s="15" t="s">
        <v>541</v>
      </c>
      <c r="DO32" s="15">
        <v>495</v>
      </c>
      <c r="DP32" s="15">
        <v>38</v>
      </c>
      <c r="DQ32" s="15"/>
      <c r="DR32" s="15">
        <v>11</v>
      </c>
      <c r="DS32" s="15"/>
      <c r="DT32" s="15">
        <v>2</v>
      </c>
      <c r="DU32" s="15"/>
      <c r="DV32" s="15"/>
      <c r="DW32" s="15">
        <v>2</v>
      </c>
      <c r="DX32" s="15"/>
      <c r="DY32" s="15"/>
      <c r="DZ32" s="15">
        <v>1</v>
      </c>
      <c r="EA32" s="15"/>
      <c r="EB32" s="15"/>
      <c r="EC32" s="15"/>
      <c r="ED32" s="15"/>
      <c r="EE32" s="15"/>
      <c r="EF32" s="15"/>
      <c r="EG32" s="15">
        <v>14</v>
      </c>
      <c r="EH32" s="15">
        <v>32</v>
      </c>
      <c r="EI32" s="15"/>
      <c r="EJ32" s="15">
        <v>5</v>
      </c>
      <c r="ET32" s="1" t="str">
        <f t="shared" si="0"/>
        <v>Control Valves(LL)Gas</v>
      </c>
      <c r="EU32" s="1" t="s">
        <v>375</v>
      </c>
      <c r="EV32" s="1" t="s">
        <v>79</v>
      </c>
      <c r="EW32" s="1" t="s">
        <v>379</v>
      </c>
      <c r="EX32" s="1" t="s">
        <v>384</v>
      </c>
      <c r="EY32" s="1">
        <v>1.77E-2</v>
      </c>
    </row>
    <row r="33" spans="4:155" x14ac:dyDescent="0.75">
      <c r="D33" s="15"/>
      <c r="E33" s="15"/>
      <c r="F33" s="15"/>
      <c r="G33" s="15"/>
      <c r="H33" s="15"/>
      <c r="AF33" s="1" t="str">
        <f t="shared" si="46"/>
        <v>Crudo</v>
      </c>
      <c r="AG33" s="1">
        <f t="shared" si="47"/>
        <v>0</v>
      </c>
      <c r="AH33" s="1">
        <f t="shared" si="48"/>
        <v>0</v>
      </c>
      <c r="AI33" s="1">
        <f t="shared" si="49"/>
        <v>0</v>
      </c>
      <c r="AJ33" s="1">
        <f t="shared" si="2"/>
        <v>0</v>
      </c>
      <c r="AK33" s="1">
        <f t="shared" si="3"/>
        <v>0</v>
      </c>
      <c r="AL33" s="1">
        <f t="shared" si="4"/>
        <v>0</v>
      </c>
      <c r="AM33" s="1">
        <f t="shared" si="5"/>
        <v>0</v>
      </c>
      <c r="AN33" s="1">
        <f t="shared" si="6"/>
        <v>0</v>
      </c>
      <c r="AO33" s="1">
        <f t="shared" si="7"/>
        <v>0</v>
      </c>
      <c r="AP33" s="1">
        <f t="shared" si="8"/>
        <v>0</v>
      </c>
      <c r="AQ33" s="1">
        <f t="shared" si="9"/>
        <v>0</v>
      </c>
      <c r="AR33" s="1">
        <f t="shared" si="10"/>
        <v>0</v>
      </c>
      <c r="AS33" s="1">
        <f t="shared" si="11"/>
        <v>0</v>
      </c>
      <c r="AT33" s="1">
        <f t="shared" si="12"/>
        <v>0</v>
      </c>
      <c r="AU33" s="1">
        <f t="shared" si="13"/>
        <v>0</v>
      </c>
      <c r="AV33" s="1">
        <f t="shared" si="14"/>
        <v>0</v>
      </c>
      <c r="AW33" s="1">
        <f t="shared" si="15"/>
        <v>0</v>
      </c>
      <c r="AX33" s="1">
        <f t="shared" si="16"/>
        <v>0</v>
      </c>
      <c r="AY33" s="1">
        <f t="shared" si="17"/>
        <v>0</v>
      </c>
      <c r="AZ33" s="1">
        <f t="shared" si="18"/>
        <v>0</v>
      </c>
      <c r="BA33" s="1">
        <f t="shared" si="19"/>
        <v>0</v>
      </c>
      <c r="BB33" s="1">
        <f t="shared" si="20"/>
        <v>0</v>
      </c>
      <c r="BC33" s="1">
        <f t="shared" si="21"/>
        <v>0</v>
      </c>
      <c r="BD33" s="1">
        <f t="shared" si="22"/>
        <v>0</v>
      </c>
      <c r="BE33" s="1">
        <f t="shared" si="23"/>
        <v>0</v>
      </c>
      <c r="BF33" s="1">
        <f t="shared" si="24"/>
        <v>0</v>
      </c>
      <c r="BG33" s="1">
        <f t="shared" si="25"/>
        <v>0</v>
      </c>
      <c r="BH33" s="1">
        <f t="shared" si="26"/>
        <v>0</v>
      </c>
      <c r="BI33" s="1">
        <f t="shared" si="27"/>
        <v>0</v>
      </c>
      <c r="BJ33" s="1">
        <f t="shared" si="28"/>
        <v>0</v>
      </c>
      <c r="BK33" s="1">
        <f t="shared" si="29"/>
        <v>0</v>
      </c>
      <c r="BL33" s="1">
        <f t="shared" si="30"/>
        <v>0</v>
      </c>
      <c r="BM33" s="1">
        <f t="shared" si="31"/>
        <v>0</v>
      </c>
      <c r="BN33" s="1">
        <f t="shared" si="32"/>
        <v>0</v>
      </c>
      <c r="BO33" s="1">
        <f t="shared" si="33"/>
        <v>0</v>
      </c>
      <c r="BP33" s="1">
        <f t="shared" si="34"/>
        <v>0</v>
      </c>
      <c r="BQ33" s="1">
        <f t="shared" si="35"/>
        <v>0</v>
      </c>
      <c r="BR33" s="1">
        <f t="shared" si="36"/>
        <v>0</v>
      </c>
      <c r="BS33" s="1">
        <f t="shared" si="37"/>
        <v>0</v>
      </c>
      <c r="BT33" s="1">
        <f t="shared" si="38"/>
        <v>0</v>
      </c>
      <c r="BU33" s="1">
        <f t="shared" si="39"/>
        <v>0</v>
      </c>
      <c r="BV33" s="1">
        <f t="shared" si="40"/>
        <v>0</v>
      </c>
      <c r="BW33" s="1">
        <f t="shared" si="41"/>
        <v>0</v>
      </c>
      <c r="BX33" s="1">
        <f t="shared" si="42"/>
        <v>0</v>
      </c>
      <c r="BY33" s="1">
        <f t="shared" si="43"/>
        <v>0</v>
      </c>
      <c r="BZ33" s="1">
        <f t="shared" si="44"/>
        <v>0</v>
      </c>
      <c r="CA33" s="1">
        <f t="shared" si="45"/>
        <v>0</v>
      </c>
      <c r="CB33" s="1">
        <f t="shared" si="50"/>
        <v>0</v>
      </c>
      <c r="CC33" s="1">
        <f>IF(H33="",'Fraccion masica'!$AC$36,H33)</f>
        <v>0.11111111111111108</v>
      </c>
      <c r="CD33" s="1">
        <f>IF(I33="",'Fraccion masica'!$AC$35,I33)</f>
        <v>0.11111111111111108</v>
      </c>
      <c r="CE33" s="1">
        <f t="shared" si="51"/>
        <v>0</v>
      </c>
      <c r="CF33" s="1">
        <f t="shared" si="52"/>
        <v>0</v>
      </c>
      <c r="CG33" s="1">
        <f t="shared" si="53"/>
        <v>0</v>
      </c>
      <c r="CH33" s="1">
        <f t="shared" si="54"/>
        <v>0</v>
      </c>
      <c r="CO33" s="55"/>
      <c r="DN33" s="15" t="s">
        <v>542</v>
      </c>
      <c r="DO33" s="15">
        <v>495</v>
      </c>
      <c r="DP33" s="15">
        <v>38</v>
      </c>
      <c r="DQ33" s="15"/>
      <c r="DR33" s="15">
        <v>11</v>
      </c>
      <c r="DS33" s="15"/>
      <c r="DT33" s="15"/>
      <c r="DU33" s="15"/>
      <c r="DV33" s="15"/>
      <c r="DW33" s="15">
        <v>2</v>
      </c>
      <c r="DX33" s="15"/>
      <c r="DY33" s="15"/>
      <c r="DZ33" s="15">
        <v>1</v>
      </c>
      <c r="EA33" s="15"/>
      <c r="EB33" s="15"/>
      <c r="EC33" s="15"/>
      <c r="ED33" s="15"/>
      <c r="EE33" s="15"/>
      <c r="EF33" s="15"/>
      <c r="EG33" s="15">
        <v>14</v>
      </c>
      <c r="EH33" s="15">
        <v>32</v>
      </c>
      <c r="EI33" s="15"/>
      <c r="EJ33" s="15">
        <v>5</v>
      </c>
      <c r="ET33" s="1" t="str">
        <f t="shared" si="0"/>
        <v>Open-Ended-Lines(LL)Gas</v>
      </c>
      <c r="EU33" s="1" t="s">
        <v>375</v>
      </c>
      <c r="EV33" s="1" t="s">
        <v>79</v>
      </c>
      <c r="EW33" s="1" t="s">
        <v>399</v>
      </c>
      <c r="EX33" s="1" t="s">
        <v>384</v>
      </c>
      <c r="EY33" s="1">
        <v>1.83E-2</v>
      </c>
    </row>
    <row r="34" spans="4:155" x14ac:dyDescent="0.75">
      <c r="D34" s="15"/>
      <c r="E34" s="15"/>
      <c r="F34" s="15"/>
      <c r="G34" s="15"/>
      <c r="H34" s="15"/>
      <c r="AF34" s="1" t="str">
        <f t="shared" si="46"/>
        <v>Crudo</v>
      </c>
      <c r="AG34" s="1">
        <f t="shared" si="47"/>
        <v>0</v>
      </c>
      <c r="AH34" s="1">
        <f t="shared" si="48"/>
        <v>0</v>
      </c>
      <c r="AI34" s="1">
        <f t="shared" si="49"/>
        <v>0</v>
      </c>
      <c r="AJ34" s="1">
        <f t="shared" si="2"/>
        <v>0</v>
      </c>
      <c r="AK34" s="1">
        <f t="shared" si="3"/>
        <v>0</v>
      </c>
      <c r="AL34" s="1">
        <f t="shared" si="4"/>
        <v>0</v>
      </c>
      <c r="AM34" s="1">
        <f t="shared" si="5"/>
        <v>0</v>
      </c>
      <c r="AN34" s="1">
        <f t="shared" si="6"/>
        <v>0</v>
      </c>
      <c r="AO34" s="1">
        <f t="shared" si="7"/>
        <v>0</v>
      </c>
      <c r="AP34" s="1">
        <f t="shared" si="8"/>
        <v>0</v>
      </c>
      <c r="AQ34" s="1">
        <f t="shared" si="9"/>
        <v>0</v>
      </c>
      <c r="AR34" s="1">
        <f t="shared" si="10"/>
        <v>0</v>
      </c>
      <c r="AS34" s="1">
        <f t="shared" si="11"/>
        <v>0</v>
      </c>
      <c r="AT34" s="1">
        <f t="shared" si="12"/>
        <v>0</v>
      </c>
      <c r="AU34" s="1">
        <f t="shared" si="13"/>
        <v>0</v>
      </c>
      <c r="AV34" s="1">
        <f t="shared" si="14"/>
        <v>0</v>
      </c>
      <c r="AW34" s="1">
        <f t="shared" si="15"/>
        <v>0</v>
      </c>
      <c r="AX34" s="1">
        <f t="shared" si="16"/>
        <v>0</v>
      </c>
      <c r="AY34" s="1">
        <f t="shared" si="17"/>
        <v>0</v>
      </c>
      <c r="AZ34" s="1">
        <f t="shared" si="18"/>
        <v>0</v>
      </c>
      <c r="BA34" s="1">
        <f t="shared" si="19"/>
        <v>0</v>
      </c>
      <c r="BB34" s="1">
        <f t="shared" si="20"/>
        <v>0</v>
      </c>
      <c r="BC34" s="1">
        <f t="shared" si="21"/>
        <v>0</v>
      </c>
      <c r="BD34" s="1">
        <f t="shared" si="22"/>
        <v>0</v>
      </c>
      <c r="BE34" s="1">
        <f t="shared" si="23"/>
        <v>0</v>
      </c>
      <c r="BF34" s="1">
        <f t="shared" si="24"/>
        <v>0</v>
      </c>
      <c r="BG34" s="1">
        <f t="shared" si="25"/>
        <v>0</v>
      </c>
      <c r="BH34" s="1">
        <f t="shared" si="26"/>
        <v>0</v>
      </c>
      <c r="BI34" s="1">
        <f t="shared" si="27"/>
        <v>0</v>
      </c>
      <c r="BJ34" s="1">
        <f t="shared" si="28"/>
        <v>0</v>
      </c>
      <c r="BK34" s="1">
        <f t="shared" si="29"/>
        <v>0</v>
      </c>
      <c r="BL34" s="1">
        <f t="shared" si="30"/>
        <v>0</v>
      </c>
      <c r="BM34" s="1">
        <f t="shared" si="31"/>
        <v>0</v>
      </c>
      <c r="BN34" s="1">
        <f t="shared" si="32"/>
        <v>0</v>
      </c>
      <c r="BO34" s="1">
        <f t="shared" si="33"/>
        <v>0</v>
      </c>
      <c r="BP34" s="1">
        <f t="shared" si="34"/>
        <v>0</v>
      </c>
      <c r="BQ34" s="1">
        <f t="shared" si="35"/>
        <v>0</v>
      </c>
      <c r="BR34" s="1">
        <f t="shared" si="36"/>
        <v>0</v>
      </c>
      <c r="BS34" s="1">
        <f t="shared" si="37"/>
        <v>0</v>
      </c>
      <c r="BT34" s="1">
        <f t="shared" si="38"/>
        <v>0</v>
      </c>
      <c r="BU34" s="1">
        <f t="shared" si="39"/>
        <v>0</v>
      </c>
      <c r="BV34" s="1">
        <f t="shared" si="40"/>
        <v>0</v>
      </c>
      <c r="BW34" s="1">
        <f t="shared" si="41"/>
        <v>0</v>
      </c>
      <c r="BX34" s="1">
        <f t="shared" si="42"/>
        <v>0</v>
      </c>
      <c r="BY34" s="1">
        <f t="shared" si="43"/>
        <v>0</v>
      </c>
      <c r="BZ34" s="1">
        <f t="shared" si="44"/>
        <v>0</v>
      </c>
      <c r="CA34" s="1">
        <f t="shared" si="45"/>
        <v>0</v>
      </c>
      <c r="CB34" s="1">
        <f t="shared" si="50"/>
        <v>0</v>
      </c>
      <c r="CC34" s="1">
        <f>IF(H34="",'Fraccion masica'!$AC$36,H34)</f>
        <v>0.11111111111111108</v>
      </c>
      <c r="CD34" s="1">
        <f>IF(I34="",'Fraccion masica'!$AC$35,I34)</f>
        <v>0.11111111111111108</v>
      </c>
      <c r="CE34" s="1">
        <f t="shared" si="51"/>
        <v>0</v>
      </c>
      <c r="CF34" s="1">
        <f t="shared" si="52"/>
        <v>0</v>
      </c>
      <c r="CG34" s="1">
        <f t="shared" si="53"/>
        <v>0</v>
      </c>
      <c r="CH34" s="1">
        <f t="shared" si="54"/>
        <v>0</v>
      </c>
      <c r="CO34" s="55"/>
      <c r="DN34" s="15" t="s">
        <v>543</v>
      </c>
      <c r="DO34" s="15"/>
      <c r="DP34" s="15"/>
      <c r="DQ34" s="15"/>
      <c r="DR34" s="15"/>
      <c r="DS34" s="15"/>
      <c r="DT34" s="15"/>
      <c r="DU34" s="15"/>
      <c r="DV34" s="15"/>
      <c r="DW34" s="15"/>
      <c r="DX34" s="15"/>
      <c r="DY34" s="15"/>
      <c r="DZ34" s="15"/>
      <c r="EA34" s="15"/>
      <c r="EB34" s="15"/>
      <c r="EC34" s="15"/>
      <c r="ED34" s="15"/>
      <c r="EE34" s="15"/>
      <c r="EF34" s="15"/>
      <c r="EG34" s="15"/>
      <c r="EH34" s="15"/>
      <c r="EI34" s="15"/>
      <c r="EJ34" s="15"/>
      <c r="ET34" s="1" t="str">
        <f t="shared" si="0"/>
        <v>Pressure Relief Valves(LL)Gas</v>
      </c>
      <c r="EU34" s="1" t="s">
        <v>375</v>
      </c>
      <c r="EV34" s="1" t="s">
        <v>79</v>
      </c>
      <c r="EW34" s="1" t="s">
        <v>380</v>
      </c>
      <c r="EX34" s="1" t="s">
        <v>384</v>
      </c>
      <c r="EY34" s="1">
        <v>5.3899999999999998E-3</v>
      </c>
    </row>
    <row r="35" spans="4:155" x14ac:dyDescent="0.75">
      <c r="D35" s="15"/>
      <c r="E35" s="15"/>
      <c r="F35" s="15"/>
      <c r="G35" s="15"/>
      <c r="H35" s="15"/>
      <c r="AF35" s="1" t="str">
        <f t="shared" si="46"/>
        <v>Crudo</v>
      </c>
      <c r="AG35" s="1">
        <f t="shared" si="47"/>
        <v>0</v>
      </c>
      <c r="AH35" s="1">
        <f t="shared" si="48"/>
        <v>0</v>
      </c>
      <c r="AI35" s="1">
        <f t="shared" si="49"/>
        <v>0</v>
      </c>
      <c r="AJ35" s="1">
        <f t="shared" si="2"/>
        <v>0</v>
      </c>
      <c r="AK35" s="1">
        <f t="shared" si="3"/>
        <v>0</v>
      </c>
      <c r="AL35" s="1">
        <f t="shared" si="4"/>
        <v>0</v>
      </c>
      <c r="AM35" s="1">
        <f t="shared" si="5"/>
        <v>0</v>
      </c>
      <c r="AN35" s="1">
        <f t="shared" si="6"/>
        <v>0</v>
      </c>
      <c r="AO35" s="1">
        <f t="shared" si="7"/>
        <v>0</v>
      </c>
      <c r="AP35" s="1">
        <f t="shared" si="8"/>
        <v>0</v>
      </c>
      <c r="AQ35" s="1">
        <f t="shared" si="9"/>
        <v>0</v>
      </c>
      <c r="AR35" s="1">
        <f t="shared" si="10"/>
        <v>0</v>
      </c>
      <c r="AS35" s="1">
        <f t="shared" si="11"/>
        <v>0</v>
      </c>
      <c r="AT35" s="1">
        <f t="shared" si="12"/>
        <v>0</v>
      </c>
      <c r="AU35" s="1">
        <f t="shared" si="13"/>
        <v>0</v>
      </c>
      <c r="AV35" s="1">
        <f t="shared" si="14"/>
        <v>0</v>
      </c>
      <c r="AW35" s="1">
        <f t="shared" si="15"/>
        <v>0</v>
      </c>
      <c r="AX35" s="1">
        <f t="shared" si="16"/>
        <v>0</v>
      </c>
      <c r="AY35" s="1">
        <f t="shared" si="17"/>
        <v>0</v>
      </c>
      <c r="AZ35" s="1">
        <f t="shared" si="18"/>
        <v>0</v>
      </c>
      <c r="BA35" s="1">
        <f t="shared" si="19"/>
        <v>0</v>
      </c>
      <c r="BB35" s="1">
        <f t="shared" si="20"/>
        <v>0</v>
      </c>
      <c r="BC35" s="1">
        <f t="shared" si="21"/>
        <v>0</v>
      </c>
      <c r="BD35" s="1">
        <f t="shared" si="22"/>
        <v>0</v>
      </c>
      <c r="BE35" s="1">
        <f t="shared" si="23"/>
        <v>0</v>
      </c>
      <c r="BF35" s="1">
        <f t="shared" si="24"/>
        <v>0</v>
      </c>
      <c r="BG35" s="1">
        <f t="shared" si="25"/>
        <v>0</v>
      </c>
      <c r="BH35" s="1">
        <f t="shared" si="26"/>
        <v>0</v>
      </c>
      <c r="BI35" s="1">
        <f t="shared" si="27"/>
        <v>0</v>
      </c>
      <c r="BJ35" s="1">
        <f t="shared" si="28"/>
        <v>0</v>
      </c>
      <c r="BK35" s="1">
        <f t="shared" si="29"/>
        <v>0</v>
      </c>
      <c r="BL35" s="1">
        <f t="shared" si="30"/>
        <v>0</v>
      </c>
      <c r="BM35" s="1">
        <f t="shared" si="31"/>
        <v>0</v>
      </c>
      <c r="BN35" s="1">
        <f t="shared" si="32"/>
        <v>0</v>
      </c>
      <c r="BO35" s="1">
        <f t="shared" si="33"/>
        <v>0</v>
      </c>
      <c r="BP35" s="1">
        <f t="shared" si="34"/>
        <v>0</v>
      </c>
      <c r="BQ35" s="1">
        <f t="shared" si="35"/>
        <v>0</v>
      </c>
      <c r="BR35" s="1">
        <f t="shared" si="36"/>
        <v>0</v>
      </c>
      <c r="BS35" s="1">
        <f t="shared" si="37"/>
        <v>0</v>
      </c>
      <c r="BT35" s="1">
        <f t="shared" si="38"/>
        <v>0</v>
      </c>
      <c r="BU35" s="1">
        <f t="shared" si="39"/>
        <v>0</v>
      </c>
      <c r="BV35" s="1">
        <f t="shared" si="40"/>
        <v>0</v>
      </c>
      <c r="BW35" s="1">
        <f t="shared" si="41"/>
        <v>0</v>
      </c>
      <c r="BX35" s="1">
        <f t="shared" si="42"/>
        <v>0</v>
      </c>
      <c r="BY35" s="1">
        <f t="shared" si="43"/>
        <v>0</v>
      </c>
      <c r="BZ35" s="1">
        <f t="shared" si="44"/>
        <v>0</v>
      </c>
      <c r="CA35" s="1">
        <f t="shared" si="45"/>
        <v>0</v>
      </c>
      <c r="CB35" s="1">
        <f t="shared" si="50"/>
        <v>0</v>
      </c>
      <c r="CC35" s="1">
        <f>IF(H35="",'Fraccion masica'!$AC$36,H35)</f>
        <v>0.11111111111111108</v>
      </c>
      <c r="CD35" s="1">
        <f>IF(I35="",'Fraccion masica'!$AC$35,I35)</f>
        <v>0.11111111111111108</v>
      </c>
      <c r="CE35" s="1">
        <f t="shared" si="51"/>
        <v>0</v>
      </c>
      <c r="CF35" s="1">
        <f t="shared" si="52"/>
        <v>0</v>
      </c>
      <c r="CG35" s="1">
        <f t="shared" si="53"/>
        <v>0</v>
      </c>
      <c r="CH35" s="1">
        <f t="shared" si="54"/>
        <v>0</v>
      </c>
      <c r="CO35" s="55"/>
      <c r="DN35" s="15" t="s">
        <v>544</v>
      </c>
      <c r="DO35" s="15"/>
      <c r="DP35" s="15"/>
      <c r="DQ35" s="15"/>
      <c r="DR35" s="15"/>
      <c r="DS35" s="15"/>
      <c r="DT35" s="15"/>
      <c r="DU35" s="15"/>
      <c r="DV35" s="15"/>
      <c r="DW35" s="15"/>
      <c r="DX35" s="15"/>
      <c r="DY35" s="15"/>
      <c r="DZ35" s="15"/>
      <c r="EA35" s="15"/>
      <c r="EB35" s="15"/>
      <c r="EC35" s="15"/>
      <c r="ED35" s="15"/>
      <c r="EE35" s="15"/>
      <c r="EF35" s="15"/>
      <c r="EG35" s="15"/>
      <c r="EH35" s="15"/>
      <c r="EI35" s="15"/>
      <c r="EJ35" s="15"/>
      <c r="ET35" s="1" t="str">
        <f t="shared" si="0"/>
        <v>Pump seal(LL)Gas</v>
      </c>
      <c r="EU35" s="1" t="s">
        <v>375</v>
      </c>
      <c r="EV35" s="1" t="s">
        <v>79</v>
      </c>
      <c r="EW35" s="1" t="s">
        <v>348</v>
      </c>
      <c r="EX35" s="1" t="s">
        <v>384</v>
      </c>
      <c r="EY35" s="1">
        <v>2.3199999999999998E-2</v>
      </c>
    </row>
    <row r="36" spans="4:155" x14ac:dyDescent="0.75">
      <c r="D36" s="15"/>
      <c r="E36" s="15"/>
      <c r="F36" s="15"/>
      <c r="G36" s="15"/>
      <c r="H36" s="15"/>
      <c r="AF36" s="1" t="str">
        <f t="shared" si="46"/>
        <v>Crudo</v>
      </c>
      <c r="AG36" s="1">
        <f t="shared" si="47"/>
        <v>0</v>
      </c>
      <c r="AH36" s="1">
        <f t="shared" si="48"/>
        <v>0</v>
      </c>
      <c r="AI36" s="1">
        <f t="shared" si="49"/>
        <v>0</v>
      </c>
      <c r="AJ36" s="1">
        <f t="shared" si="2"/>
        <v>0</v>
      </c>
      <c r="AK36" s="1">
        <f t="shared" si="3"/>
        <v>0</v>
      </c>
      <c r="AL36" s="1">
        <f t="shared" si="4"/>
        <v>0</v>
      </c>
      <c r="AM36" s="1">
        <f t="shared" si="5"/>
        <v>0</v>
      </c>
      <c r="AN36" s="1">
        <f t="shared" si="6"/>
        <v>0</v>
      </c>
      <c r="AO36" s="1">
        <f t="shared" si="7"/>
        <v>0</v>
      </c>
      <c r="AP36" s="1">
        <f t="shared" si="8"/>
        <v>0</v>
      </c>
      <c r="AQ36" s="1">
        <f t="shared" si="9"/>
        <v>0</v>
      </c>
      <c r="AR36" s="1">
        <f t="shared" si="10"/>
        <v>0</v>
      </c>
      <c r="AS36" s="1">
        <f t="shared" si="11"/>
        <v>0</v>
      </c>
      <c r="AT36" s="1">
        <f t="shared" si="12"/>
        <v>0</v>
      </c>
      <c r="AU36" s="1">
        <f t="shared" si="13"/>
        <v>0</v>
      </c>
      <c r="AV36" s="1">
        <f t="shared" si="14"/>
        <v>0</v>
      </c>
      <c r="AW36" s="1">
        <f t="shared" si="15"/>
        <v>0</v>
      </c>
      <c r="AX36" s="1">
        <f t="shared" si="16"/>
        <v>0</v>
      </c>
      <c r="AY36" s="1">
        <f t="shared" si="17"/>
        <v>0</v>
      </c>
      <c r="AZ36" s="1">
        <f t="shared" si="18"/>
        <v>0</v>
      </c>
      <c r="BA36" s="1">
        <f t="shared" si="19"/>
        <v>0</v>
      </c>
      <c r="BB36" s="1">
        <f t="shared" si="20"/>
        <v>0</v>
      </c>
      <c r="BC36" s="1">
        <f t="shared" si="21"/>
        <v>0</v>
      </c>
      <c r="BD36" s="1">
        <f t="shared" si="22"/>
        <v>0</v>
      </c>
      <c r="BE36" s="1">
        <f t="shared" si="23"/>
        <v>0</v>
      </c>
      <c r="BF36" s="1">
        <f t="shared" si="24"/>
        <v>0</v>
      </c>
      <c r="BG36" s="1">
        <f t="shared" si="25"/>
        <v>0</v>
      </c>
      <c r="BH36" s="1">
        <f t="shared" si="26"/>
        <v>0</v>
      </c>
      <c r="BI36" s="1">
        <f t="shared" si="27"/>
        <v>0</v>
      </c>
      <c r="BJ36" s="1">
        <f t="shared" si="28"/>
        <v>0</v>
      </c>
      <c r="BK36" s="1">
        <f t="shared" si="29"/>
        <v>0</v>
      </c>
      <c r="BL36" s="1">
        <f t="shared" si="30"/>
        <v>0</v>
      </c>
      <c r="BM36" s="1">
        <f t="shared" si="31"/>
        <v>0</v>
      </c>
      <c r="BN36" s="1">
        <f t="shared" si="32"/>
        <v>0</v>
      </c>
      <c r="BO36" s="1">
        <f t="shared" si="33"/>
        <v>0</v>
      </c>
      <c r="BP36" s="1">
        <f t="shared" si="34"/>
        <v>0</v>
      </c>
      <c r="BQ36" s="1">
        <f t="shared" si="35"/>
        <v>0</v>
      </c>
      <c r="BR36" s="1">
        <f t="shared" si="36"/>
        <v>0</v>
      </c>
      <c r="BS36" s="1">
        <f t="shared" si="37"/>
        <v>0</v>
      </c>
      <c r="BT36" s="1">
        <f t="shared" si="38"/>
        <v>0</v>
      </c>
      <c r="BU36" s="1">
        <f t="shared" si="39"/>
        <v>0</v>
      </c>
      <c r="BV36" s="1">
        <f t="shared" si="40"/>
        <v>0</v>
      </c>
      <c r="BW36" s="1">
        <f t="shared" si="41"/>
        <v>0</v>
      </c>
      <c r="BX36" s="1">
        <f t="shared" si="42"/>
        <v>0</v>
      </c>
      <c r="BY36" s="1">
        <f t="shared" si="43"/>
        <v>0</v>
      </c>
      <c r="BZ36" s="1">
        <f t="shared" si="44"/>
        <v>0</v>
      </c>
      <c r="CA36" s="1">
        <f t="shared" si="45"/>
        <v>0</v>
      </c>
      <c r="CB36" s="1">
        <f t="shared" si="50"/>
        <v>0</v>
      </c>
      <c r="CC36" s="1">
        <f>IF(H36="",'Fraccion masica'!$AC$36,H36)</f>
        <v>0.11111111111111108</v>
      </c>
      <c r="CD36" s="1">
        <f>IF(I36="",'Fraccion masica'!$AC$35,I36)</f>
        <v>0.11111111111111108</v>
      </c>
      <c r="CE36" s="1">
        <f t="shared" si="51"/>
        <v>0</v>
      </c>
      <c r="CF36" s="1">
        <f t="shared" si="52"/>
        <v>0</v>
      </c>
      <c r="CG36" s="1">
        <f t="shared" si="53"/>
        <v>0</v>
      </c>
      <c r="CH36" s="1">
        <f t="shared" si="54"/>
        <v>0</v>
      </c>
      <c r="CO36" s="55"/>
      <c r="DN36" s="15" t="s">
        <v>545</v>
      </c>
      <c r="DO36" s="15">
        <v>275</v>
      </c>
      <c r="DP36" s="15"/>
      <c r="DQ36" s="15"/>
      <c r="DR36" s="15">
        <v>2</v>
      </c>
      <c r="DS36" s="15"/>
      <c r="DT36" s="15">
        <v>2</v>
      </c>
      <c r="DU36" s="15"/>
      <c r="DV36" s="15"/>
      <c r="DW36" s="15">
        <v>4</v>
      </c>
      <c r="DX36" s="15"/>
      <c r="DY36" s="15"/>
      <c r="DZ36" s="15"/>
      <c r="EA36" s="15"/>
      <c r="EB36" s="15"/>
      <c r="EC36" s="15"/>
      <c r="ED36" s="15"/>
      <c r="EE36" s="15"/>
      <c r="EF36" s="15"/>
      <c r="EG36" s="15"/>
      <c r="EH36" s="15">
        <v>20</v>
      </c>
      <c r="EI36" s="15"/>
      <c r="EJ36" s="15">
        <v>1</v>
      </c>
      <c r="ET36" s="1" t="str">
        <f t="shared" si="0"/>
        <v>Valve(LL)Gas</v>
      </c>
      <c r="EU36" s="1" t="s">
        <v>375</v>
      </c>
      <c r="EV36" s="1" t="s">
        <v>79</v>
      </c>
      <c r="EW36" s="1" t="s">
        <v>382</v>
      </c>
      <c r="EX36" s="1" t="s">
        <v>384</v>
      </c>
      <c r="EY36" s="1">
        <v>3.5200000000000001E-3</v>
      </c>
    </row>
    <row r="37" spans="4:155" x14ac:dyDescent="0.75">
      <c r="D37" s="15"/>
      <c r="E37" s="15"/>
      <c r="F37" s="15"/>
      <c r="G37" s="15"/>
      <c r="H37" s="15"/>
      <c r="AF37" s="1" t="str">
        <f t="shared" si="46"/>
        <v>Crudo</v>
      </c>
      <c r="AG37" s="1">
        <f t="shared" si="47"/>
        <v>0</v>
      </c>
      <c r="AH37" s="1">
        <f t="shared" si="48"/>
        <v>0</v>
      </c>
      <c r="AI37" s="1">
        <f t="shared" si="49"/>
        <v>0</v>
      </c>
      <c r="AJ37" s="1">
        <f t="shared" si="2"/>
        <v>0</v>
      </c>
      <c r="AK37" s="1">
        <f t="shared" si="3"/>
        <v>0</v>
      </c>
      <c r="AL37" s="1">
        <f t="shared" si="4"/>
        <v>0</v>
      </c>
      <c r="AM37" s="1">
        <f t="shared" si="5"/>
        <v>0</v>
      </c>
      <c r="AN37" s="1">
        <f t="shared" si="6"/>
        <v>0</v>
      </c>
      <c r="AO37" s="1">
        <f t="shared" si="7"/>
        <v>0</v>
      </c>
      <c r="AP37" s="1">
        <f t="shared" si="8"/>
        <v>0</v>
      </c>
      <c r="AQ37" s="1">
        <f t="shared" si="9"/>
        <v>0</v>
      </c>
      <c r="AR37" s="1">
        <f t="shared" si="10"/>
        <v>0</v>
      </c>
      <c r="AS37" s="1">
        <f t="shared" si="11"/>
        <v>0</v>
      </c>
      <c r="AT37" s="1">
        <f t="shared" si="12"/>
        <v>0</v>
      </c>
      <c r="AU37" s="1">
        <f t="shared" si="13"/>
        <v>0</v>
      </c>
      <c r="AV37" s="1">
        <f t="shared" si="14"/>
        <v>0</v>
      </c>
      <c r="AW37" s="1">
        <f t="shared" si="15"/>
        <v>0</v>
      </c>
      <c r="AX37" s="1">
        <f t="shared" si="16"/>
        <v>0</v>
      </c>
      <c r="AY37" s="1">
        <f t="shared" si="17"/>
        <v>0</v>
      </c>
      <c r="AZ37" s="1">
        <f t="shared" si="18"/>
        <v>0</v>
      </c>
      <c r="BA37" s="1">
        <f t="shared" si="19"/>
        <v>0</v>
      </c>
      <c r="BB37" s="1">
        <f t="shared" si="20"/>
        <v>0</v>
      </c>
      <c r="BC37" s="1">
        <f t="shared" si="21"/>
        <v>0</v>
      </c>
      <c r="BD37" s="1">
        <f t="shared" si="22"/>
        <v>0</v>
      </c>
      <c r="BE37" s="1">
        <f t="shared" si="23"/>
        <v>0</v>
      </c>
      <c r="BF37" s="1">
        <f t="shared" si="24"/>
        <v>0</v>
      </c>
      <c r="BG37" s="1">
        <f t="shared" si="25"/>
        <v>0</v>
      </c>
      <c r="BH37" s="1">
        <f t="shared" si="26"/>
        <v>0</v>
      </c>
      <c r="BI37" s="1">
        <f t="shared" si="27"/>
        <v>0</v>
      </c>
      <c r="BJ37" s="1">
        <f t="shared" si="28"/>
        <v>0</v>
      </c>
      <c r="BK37" s="1">
        <f t="shared" si="29"/>
        <v>0</v>
      </c>
      <c r="BL37" s="1">
        <f t="shared" si="30"/>
        <v>0</v>
      </c>
      <c r="BM37" s="1">
        <f t="shared" si="31"/>
        <v>0</v>
      </c>
      <c r="BN37" s="1">
        <f t="shared" si="32"/>
        <v>0</v>
      </c>
      <c r="BO37" s="1">
        <f t="shared" si="33"/>
        <v>0</v>
      </c>
      <c r="BP37" s="1">
        <f t="shared" si="34"/>
        <v>0</v>
      </c>
      <c r="BQ37" s="1">
        <f t="shared" si="35"/>
        <v>0</v>
      </c>
      <c r="BR37" s="1">
        <f t="shared" si="36"/>
        <v>0</v>
      </c>
      <c r="BS37" s="1">
        <f t="shared" si="37"/>
        <v>0</v>
      </c>
      <c r="BT37" s="1">
        <f t="shared" si="38"/>
        <v>0</v>
      </c>
      <c r="BU37" s="1">
        <f t="shared" si="39"/>
        <v>0</v>
      </c>
      <c r="BV37" s="1">
        <f t="shared" si="40"/>
        <v>0</v>
      </c>
      <c r="BW37" s="1">
        <f t="shared" si="41"/>
        <v>0</v>
      </c>
      <c r="BX37" s="1">
        <f t="shared" si="42"/>
        <v>0</v>
      </c>
      <c r="BY37" s="1">
        <f t="shared" si="43"/>
        <v>0</v>
      </c>
      <c r="BZ37" s="1">
        <f t="shared" si="44"/>
        <v>0</v>
      </c>
      <c r="CA37" s="1">
        <f t="shared" si="45"/>
        <v>0</v>
      </c>
      <c r="CB37" s="1">
        <f t="shared" si="50"/>
        <v>0</v>
      </c>
      <c r="CC37" s="1">
        <f>IF(H37="",'Fraccion masica'!$AC$36,H37)</f>
        <v>0.11111111111111108</v>
      </c>
      <c r="CD37" s="1">
        <f>IF(I37="",'Fraccion masica'!$AC$35,I37)</f>
        <v>0.11111111111111108</v>
      </c>
      <c r="CE37" s="1">
        <f t="shared" si="51"/>
        <v>0</v>
      </c>
      <c r="CF37" s="1">
        <f t="shared" si="52"/>
        <v>0</v>
      </c>
      <c r="CG37" s="1">
        <f t="shared" si="53"/>
        <v>0</v>
      </c>
      <c r="CH37" s="1">
        <f t="shared" si="54"/>
        <v>0</v>
      </c>
      <c r="DN37" s="15" t="s">
        <v>546</v>
      </c>
      <c r="DO37" s="15">
        <v>275</v>
      </c>
      <c r="DP37" s="15"/>
      <c r="DQ37" s="15"/>
      <c r="DR37" s="15">
        <v>2</v>
      </c>
      <c r="DS37" s="15"/>
      <c r="DT37" s="15"/>
      <c r="DU37" s="15"/>
      <c r="DV37" s="15"/>
      <c r="DW37" s="15">
        <v>4</v>
      </c>
      <c r="DX37" s="15"/>
      <c r="DY37" s="15"/>
      <c r="DZ37" s="15"/>
      <c r="EA37" s="15"/>
      <c r="EB37" s="15"/>
      <c r="EC37" s="15"/>
      <c r="ED37" s="15"/>
      <c r="EE37" s="15"/>
      <c r="EF37" s="15"/>
      <c r="EG37" s="15"/>
      <c r="EH37" s="15">
        <v>20</v>
      </c>
      <c r="EI37" s="15"/>
      <c r="EJ37" s="15">
        <v>1</v>
      </c>
      <c r="ET37" s="1" t="str">
        <f t="shared" si="0"/>
        <v>Connector(GV)Crudo</v>
      </c>
      <c r="EU37" s="1" t="s">
        <v>375</v>
      </c>
      <c r="EV37" s="1" t="s">
        <v>145</v>
      </c>
      <c r="EW37" s="1" t="s">
        <v>376</v>
      </c>
      <c r="EX37" s="1" t="s">
        <v>383</v>
      </c>
      <c r="EY37" s="1">
        <v>2.4599999999999999E-3</v>
      </c>
    </row>
    <row r="38" spans="4:155" x14ac:dyDescent="0.75">
      <c r="D38" s="15"/>
      <c r="E38" s="15"/>
      <c r="F38" s="15"/>
      <c r="G38" s="15"/>
      <c r="H38" s="15"/>
      <c r="AF38" s="1" t="str">
        <f t="shared" si="46"/>
        <v>Crudo</v>
      </c>
      <c r="AG38" s="1">
        <f t="shared" si="47"/>
        <v>0</v>
      </c>
      <c r="AH38" s="1">
        <f t="shared" si="48"/>
        <v>0</v>
      </c>
      <c r="AI38" s="1">
        <f t="shared" si="49"/>
        <v>0</v>
      </c>
      <c r="AJ38" s="1">
        <f t="shared" si="2"/>
        <v>0</v>
      </c>
      <c r="AK38" s="1">
        <f t="shared" si="3"/>
        <v>0</v>
      </c>
      <c r="AL38" s="1">
        <f t="shared" si="4"/>
        <v>0</v>
      </c>
      <c r="AM38" s="1">
        <f t="shared" si="5"/>
        <v>0</v>
      </c>
      <c r="AN38" s="1">
        <f t="shared" si="6"/>
        <v>0</v>
      </c>
      <c r="AO38" s="1">
        <f t="shared" si="7"/>
        <v>0</v>
      </c>
      <c r="AP38" s="1">
        <f t="shared" si="8"/>
        <v>0</v>
      </c>
      <c r="AQ38" s="1">
        <f t="shared" si="9"/>
        <v>0</v>
      </c>
      <c r="AR38" s="1">
        <f t="shared" si="10"/>
        <v>0</v>
      </c>
      <c r="AS38" s="1">
        <f t="shared" si="11"/>
        <v>0</v>
      </c>
      <c r="AT38" s="1">
        <f t="shared" si="12"/>
        <v>0</v>
      </c>
      <c r="AU38" s="1">
        <f t="shared" si="13"/>
        <v>0</v>
      </c>
      <c r="AV38" s="1">
        <f t="shared" si="14"/>
        <v>0</v>
      </c>
      <c r="AW38" s="1">
        <f t="shared" si="15"/>
        <v>0</v>
      </c>
      <c r="AX38" s="1">
        <f t="shared" si="16"/>
        <v>0</v>
      </c>
      <c r="AY38" s="1">
        <f t="shared" si="17"/>
        <v>0</v>
      </c>
      <c r="AZ38" s="1">
        <f t="shared" si="18"/>
        <v>0</v>
      </c>
      <c r="BA38" s="1">
        <f t="shared" si="19"/>
        <v>0</v>
      </c>
      <c r="BB38" s="1">
        <f t="shared" si="20"/>
        <v>0</v>
      </c>
      <c r="BC38" s="1">
        <f t="shared" si="21"/>
        <v>0</v>
      </c>
      <c r="BD38" s="1">
        <f t="shared" si="22"/>
        <v>0</v>
      </c>
      <c r="BE38" s="1">
        <f t="shared" si="23"/>
        <v>0</v>
      </c>
      <c r="BF38" s="1">
        <f t="shared" si="24"/>
        <v>0</v>
      </c>
      <c r="BG38" s="1">
        <f t="shared" si="25"/>
        <v>0</v>
      </c>
      <c r="BH38" s="1">
        <f t="shared" si="26"/>
        <v>0</v>
      </c>
      <c r="BI38" s="1">
        <f t="shared" si="27"/>
        <v>0</v>
      </c>
      <c r="BJ38" s="1">
        <f t="shared" si="28"/>
        <v>0</v>
      </c>
      <c r="BK38" s="1">
        <f t="shared" si="29"/>
        <v>0</v>
      </c>
      <c r="BL38" s="1">
        <f t="shared" si="30"/>
        <v>0</v>
      </c>
      <c r="BM38" s="1">
        <f t="shared" si="31"/>
        <v>0</v>
      </c>
      <c r="BN38" s="1">
        <f t="shared" si="32"/>
        <v>0</v>
      </c>
      <c r="BO38" s="1">
        <f t="shared" si="33"/>
        <v>0</v>
      </c>
      <c r="BP38" s="1">
        <f t="shared" si="34"/>
        <v>0</v>
      </c>
      <c r="BQ38" s="1">
        <f t="shared" si="35"/>
        <v>0</v>
      </c>
      <c r="BR38" s="1">
        <f t="shared" si="36"/>
        <v>0</v>
      </c>
      <c r="BS38" s="1">
        <f t="shared" si="37"/>
        <v>0</v>
      </c>
      <c r="BT38" s="1">
        <f t="shared" si="38"/>
        <v>0</v>
      </c>
      <c r="BU38" s="1">
        <f t="shared" si="39"/>
        <v>0</v>
      </c>
      <c r="BV38" s="1">
        <f t="shared" si="40"/>
        <v>0</v>
      </c>
      <c r="BW38" s="1">
        <f t="shared" si="41"/>
        <v>0</v>
      </c>
      <c r="BX38" s="1">
        <f t="shared" si="42"/>
        <v>0</v>
      </c>
      <c r="BY38" s="1">
        <f t="shared" si="43"/>
        <v>0</v>
      </c>
      <c r="BZ38" s="1">
        <f t="shared" si="44"/>
        <v>0</v>
      </c>
      <c r="CA38" s="1">
        <f t="shared" si="45"/>
        <v>0</v>
      </c>
      <c r="CB38" s="1">
        <f t="shared" si="50"/>
        <v>0</v>
      </c>
      <c r="CC38" s="1">
        <f>IF(H38="",'Fraccion masica'!$AC$36,H38)</f>
        <v>0.11111111111111108</v>
      </c>
      <c r="CD38" s="1">
        <f>IF(I38="",'Fraccion masica'!$AC$35,I38)</f>
        <v>0.11111111111111108</v>
      </c>
      <c r="CE38" s="1">
        <f t="shared" si="51"/>
        <v>0</v>
      </c>
      <c r="CF38" s="1">
        <f t="shared" si="52"/>
        <v>0</v>
      </c>
      <c r="CG38" s="1">
        <f t="shared" si="53"/>
        <v>0</v>
      </c>
      <c r="CH38" s="1">
        <f t="shared" si="54"/>
        <v>0</v>
      </c>
      <c r="CO38" s="55"/>
      <c r="DN38" s="15" t="s">
        <v>547</v>
      </c>
      <c r="DO38" s="15">
        <v>275</v>
      </c>
      <c r="DP38" s="15">
        <v>145</v>
      </c>
      <c r="DQ38" s="15"/>
      <c r="DR38" s="15">
        <v>2</v>
      </c>
      <c r="DS38" s="15"/>
      <c r="DT38" s="15">
        <v>2</v>
      </c>
      <c r="DU38" s="15"/>
      <c r="DV38" s="15"/>
      <c r="DW38" s="15">
        <v>4</v>
      </c>
      <c r="DX38" s="15"/>
      <c r="DY38" s="15"/>
      <c r="DZ38" s="15"/>
      <c r="EA38" s="15"/>
      <c r="EB38" s="15"/>
      <c r="EC38" s="15"/>
      <c r="ED38" s="15"/>
      <c r="EE38" s="15"/>
      <c r="EF38" s="15"/>
      <c r="EG38" s="15">
        <v>6</v>
      </c>
      <c r="EH38" s="15">
        <v>20</v>
      </c>
      <c r="EI38" s="15"/>
      <c r="EJ38" s="15">
        <v>1</v>
      </c>
      <c r="ET38" s="1" t="str">
        <f t="shared" si="0"/>
        <v>Compressor Seals(GV)Crudo</v>
      </c>
      <c r="EU38" s="1" t="s">
        <v>375</v>
      </c>
      <c r="EV38" s="1" t="s">
        <v>145</v>
      </c>
      <c r="EW38" s="1" t="s">
        <v>378</v>
      </c>
      <c r="EX38" s="1" t="s">
        <v>383</v>
      </c>
      <c r="EY38" s="1">
        <v>0.80500000000000005</v>
      </c>
    </row>
    <row r="39" spans="4:155" x14ac:dyDescent="0.75">
      <c r="D39" s="15"/>
      <c r="E39" s="15"/>
      <c r="F39" s="15"/>
      <c r="G39" s="15"/>
      <c r="H39" s="15"/>
      <c r="AF39" s="1" t="str">
        <f t="shared" si="46"/>
        <v>Crudo</v>
      </c>
      <c r="AG39" s="1">
        <f t="shared" si="47"/>
        <v>0</v>
      </c>
      <c r="AH39" s="1">
        <f t="shared" si="48"/>
        <v>0</v>
      </c>
      <c r="AI39" s="1">
        <f t="shared" si="49"/>
        <v>0</v>
      </c>
      <c r="AJ39" s="1">
        <f t="shared" si="2"/>
        <v>0</v>
      </c>
      <c r="AK39" s="1">
        <f t="shared" si="3"/>
        <v>0</v>
      </c>
      <c r="AL39" s="1">
        <f t="shared" si="4"/>
        <v>0</v>
      </c>
      <c r="AM39" s="1">
        <f t="shared" si="5"/>
        <v>0</v>
      </c>
      <c r="AN39" s="1">
        <f t="shared" si="6"/>
        <v>0</v>
      </c>
      <c r="AO39" s="1">
        <f t="shared" si="7"/>
        <v>0</v>
      </c>
      <c r="AP39" s="1">
        <f t="shared" si="8"/>
        <v>0</v>
      </c>
      <c r="AQ39" s="1">
        <f t="shared" si="9"/>
        <v>0</v>
      </c>
      <c r="AR39" s="1">
        <f t="shared" si="10"/>
        <v>0</v>
      </c>
      <c r="AS39" s="1">
        <f t="shared" si="11"/>
        <v>0</v>
      </c>
      <c r="AT39" s="1">
        <f t="shared" si="12"/>
        <v>0</v>
      </c>
      <c r="AU39" s="1">
        <f t="shared" si="13"/>
        <v>0</v>
      </c>
      <c r="AV39" s="1">
        <f t="shared" si="14"/>
        <v>0</v>
      </c>
      <c r="AW39" s="1">
        <f t="shared" si="15"/>
        <v>0</v>
      </c>
      <c r="AX39" s="1">
        <f t="shared" si="16"/>
        <v>0</v>
      </c>
      <c r="AY39" s="1">
        <f t="shared" si="17"/>
        <v>0</v>
      </c>
      <c r="AZ39" s="1">
        <f t="shared" si="18"/>
        <v>0</v>
      </c>
      <c r="BA39" s="1">
        <f t="shared" si="19"/>
        <v>0</v>
      </c>
      <c r="BB39" s="1">
        <f t="shared" si="20"/>
        <v>0</v>
      </c>
      <c r="BC39" s="1">
        <f t="shared" si="21"/>
        <v>0</v>
      </c>
      <c r="BD39" s="1">
        <f t="shared" si="22"/>
        <v>0</v>
      </c>
      <c r="BE39" s="1">
        <f t="shared" si="23"/>
        <v>0</v>
      </c>
      <c r="BF39" s="1">
        <f t="shared" si="24"/>
        <v>0</v>
      </c>
      <c r="BG39" s="1">
        <f t="shared" si="25"/>
        <v>0</v>
      </c>
      <c r="BH39" s="1">
        <f t="shared" si="26"/>
        <v>0</v>
      </c>
      <c r="BI39" s="1">
        <f t="shared" si="27"/>
        <v>0</v>
      </c>
      <c r="BJ39" s="1">
        <f t="shared" si="28"/>
        <v>0</v>
      </c>
      <c r="BK39" s="1">
        <f t="shared" si="29"/>
        <v>0</v>
      </c>
      <c r="BL39" s="1">
        <f t="shared" si="30"/>
        <v>0</v>
      </c>
      <c r="BM39" s="1">
        <f t="shared" si="31"/>
        <v>0</v>
      </c>
      <c r="BN39" s="1">
        <f t="shared" si="32"/>
        <v>0</v>
      </c>
      <c r="BO39" s="1">
        <f t="shared" si="33"/>
        <v>0</v>
      </c>
      <c r="BP39" s="1">
        <f t="shared" si="34"/>
        <v>0</v>
      </c>
      <c r="BQ39" s="1">
        <f t="shared" si="35"/>
        <v>0</v>
      </c>
      <c r="BR39" s="1">
        <f t="shared" si="36"/>
        <v>0</v>
      </c>
      <c r="BS39" s="1">
        <f t="shared" si="37"/>
        <v>0</v>
      </c>
      <c r="BT39" s="1">
        <f t="shared" si="38"/>
        <v>0</v>
      </c>
      <c r="BU39" s="1">
        <f t="shared" si="39"/>
        <v>0</v>
      </c>
      <c r="BV39" s="1">
        <f t="shared" si="40"/>
        <v>0</v>
      </c>
      <c r="BW39" s="1">
        <f t="shared" si="41"/>
        <v>0</v>
      </c>
      <c r="BX39" s="1">
        <f t="shared" si="42"/>
        <v>0</v>
      </c>
      <c r="BY39" s="1">
        <f t="shared" si="43"/>
        <v>0</v>
      </c>
      <c r="BZ39" s="1">
        <f t="shared" si="44"/>
        <v>0</v>
      </c>
      <c r="CA39" s="1">
        <f t="shared" si="45"/>
        <v>0</v>
      </c>
      <c r="CB39" s="1">
        <f t="shared" si="50"/>
        <v>0</v>
      </c>
      <c r="CC39" s="1">
        <f>IF(H39="",'Fraccion masica'!$AC$36,H39)</f>
        <v>0.11111111111111108</v>
      </c>
      <c r="CD39" s="1">
        <f>IF(I39="",'Fraccion masica'!$AC$35,I39)</f>
        <v>0.11111111111111108</v>
      </c>
      <c r="CE39" s="1">
        <f t="shared" si="51"/>
        <v>0</v>
      </c>
      <c r="CF39" s="1">
        <f t="shared" si="52"/>
        <v>0</v>
      </c>
      <c r="CG39" s="1">
        <f t="shared" si="53"/>
        <v>0</v>
      </c>
      <c r="CH39" s="1">
        <f t="shared" si="54"/>
        <v>0</v>
      </c>
      <c r="CO39" s="55"/>
      <c r="DN39" s="15" t="s">
        <v>548</v>
      </c>
      <c r="DO39" s="15">
        <v>275</v>
      </c>
      <c r="DP39" s="15">
        <v>145</v>
      </c>
      <c r="DQ39" s="15"/>
      <c r="DR39" s="15">
        <v>2</v>
      </c>
      <c r="DS39" s="15"/>
      <c r="DT39" s="15"/>
      <c r="DU39" s="15"/>
      <c r="DV39" s="15"/>
      <c r="DW39" s="15">
        <v>4</v>
      </c>
      <c r="DX39" s="15"/>
      <c r="DY39" s="15"/>
      <c r="DZ39" s="15"/>
      <c r="EA39" s="15"/>
      <c r="EB39" s="15"/>
      <c r="EC39" s="15"/>
      <c r="ED39" s="15"/>
      <c r="EE39" s="15"/>
      <c r="EF39" s="15"/>
      <c r="EG39" s="15">
        <v>6</v>
      </c>
      <c r="EH39" s="15">
        <v>20</v>
      </c>
      <c r="EI39" s="15"/>
      <c r="EJ39" s="15">
        <v>1</v>
      </c>
      <c r="ET39" s="1" t="str">
        <f t="shared" si="0"/>
        <v>Control Valves(GV)Crudo</v>
      </c>
      <c r="EU39" s="1" t="s">
        <v>375</v>
      </c>
      <c r="EV39" s="1" t="s">
        <v>145</v>
      </c>
      <c r="EW39" s="1" t="s">
        <v>379</v>
      </c>
      <c r="EX39" s="1" t="s">
        <v>383</v>
      </c>
      <c r="EY39" s="1">
        <v>1.46E-2</v>
      </c>
    </row>
    <row r="40" spans="4:155" x14ac:dyDescent="0.75">
      <c r="D40" s="15"/>
      <c r="E40" s="15"/>
      <c r="F40" s="15"/>
      <c r="G40" s="15"/>
      <c r="H40" s="15"/>
      <c r="AF40" s="1" t="str">
        <f t="shared" si="46"/>
        <v>Crudo</v>
      </c>
      <c r="AG40" s="1">
        <f t="shared" si="47"/>
        <v>0</v>
      </c>
      <c r="AH40" s="1">
        <f t="shared" si="48"/>
        <v>0</v>
      </c>
      <c r="AI40" s="1">
        <f t="shared" si="49"/>
        <v>0</v>
      </c>
      <c r="AJ40" s="1">
        <f t="shared" si="2"/>
        <v>0</v>
      </c>
      <c r="AK40" s="1">
        <f t="shared" si="3"/>
        <v>0</v>
      </c>
      <c r="AL40" s="1">
        <f t="shared" si="4"/>
        <v>0</v>
      </c>
      <c r="AM40" s="1">
        <f t="shared" si="5"/>
        <v>0</v>
      </c>
      <c r="AN40" s="1">
        <f t="shared" si="6"/>
        <v>0</v>
      </c>
      <c r="AO40" s="1">
        <f t="shared" si="7"/>
        <v>0</v>
      </c>
      <c r="AP40" s="1">
        <f t="shared" si="8"/>
        <v>0</v>
      </c>
      <c r="AQ40" s="1">
        <f t="shared" si="9"/>
        <v>0</v>
      </c>
      <c r="AR40" s="1">
        <f t="shared" si="10"/>
        <v>0</v>
      </c>
      <c r="AS40" s="1">
        <f t="shared" si="11"/>
        <v>0</v>
      </c>
      <c r="AT40" s="1">
        <f t="shared" si="12"/>
        <v>0</v>
      </c>
      <c r="AU40" s="1">
        <f t="shared" si="13"/>
        <v>0</v>
      </c>
      <c r="AV40" s="1">
        <f t="shared" si="14"/>
        <v>0</v>
      </c>
      <c r="AW40" s="1">
        <f t="shared" si="15"/>
        <v>0</v>
      </c>
      <c r="AX40" s="1">
        <f t="shared" si="16"/>
        <v>0</v>
      </c>
      <c r="AY40" s="1">
        <f t="shared" si="17"/>
        <v>0</v>
      </c>
      <c r="AZ40" s="1">
        <f t="shared" si="18"/>
        <v>0</v>
      </c>
      <c r="BA40" s="1">
        <f t="shared" si="19"/>
        <v>0</v>
      </c>
      <c r="BB40" s="1">
        <f t="shared" si="20"/>
        <v>0</v>
      </c>
      <c r="BC40" s="1">
        <f t="shared" si="21"/>
        <v>0</v>
      </c>
      <c r="BD40" s="1">
        <f t="shared" si="22"/>
        <v>0</v>
      </c>
      <c r="BE40" s="1">
        <f t="shared" si="23"/>
        <v>0</v>
      </c>
      <c r="BF40" s="1">
        <f t="shared" si="24"/>
        <v>0</v>
      </c>
      <c r="BG40" s="1">
        <f t="shared" si="25"/>
        <v>0</v>
      </c>
      <c r="BH40" s="1">
        <f t="shared" si="26"/>
        <v>0</v>
      </c>
      <c r="BI40" s="1">
        <f t="shared" si="27"/>
        <v>0</v>
      </c>
      <c r="BJ40" s="1">
        <f t="shared" si="28"/>
        <v>0</v>
      </c>
      <c r="BK40" s="1">
        <f t="shared" si="29"/>
        <v>0</v>
      </c>
      <c r="BL40" s="1">
        <f t="shared" si="30"/>
        <v>0</v>
      </c>
      <c r="BM40" s="1">
        <f t="shared" si="31"/>
        <v>0</v>
      </c>
      <c r="BN40" s="1">
        <f t="shared" si="32"/>
        <v>0</v>
      </c>
      <c r="BO40" s="1">
        <f t="shared" si="33"/>
        <v>0</v>
      </c>
      <c r="BP40" s="1">
        <f t="shared" si="34"/>
        <v>0</v>
      </c>
      <c r="BQ40" s="1">
        <f t="shared" si="35"/>
        <v>0</v>
      </c>
      <c r="BR40" s="1">
        <f t="shared" si="36"/>
        <v>0</v>
      </c>
      <c r="BS40" s="1">
        <f t="shared" si="37"/>
        <v>0</v>
      </c>
      <c r="BT40" s="1">
        <f t="shared" si="38"/>
        <v>0</v>
      </c>
      <c r="BU40" s="1">
        <f t="shared" si="39"/>
        <v>0</v>
      </c>
      <c r="BV40" s="1">
        <f t="shared" si="40"/>
        <v>0</v>
      </c>
      <c r="BW40" s="1">
        <f t="shared" si="41"/>
        <v>0</v>
      </c>
      <c r="BX40" s="1">
        <f t="shared" si="42"/>
        <v>0</v>
      </c>
      <c r="BY40" s="1">
        <f t="shared" si="43"/>
        <v>0</v>
      </c>
      <c r="BZ40" s="1">
        <f t="shared" si="44"/>
        <v>0</v>
      </c>
      <c r="CA40" s="1">
        <f t="shared" si="45"/>
        <v>0</v>
      </c>
      <c r="CB40" s="1">
        <f t="shared" si="50"/>
        <v>0</v>
      </c>
      <c r="CC40" s="1">
        <f>IF(H40="",'Fraccion masica'!$AC$36,H40)</f>
        <v>0.11111111111111108</v>
      </c>
      <c r="CD40" s="1">
        <f>IF(I40="",'Fraccion masica'!$AC$35,I40)</f>
        <v>0.11111111111111108</v>
      </c>
      <c r="CE40" s="1">
        <f t="shared" si="51"/>
        <v>0</v>
      </c>
      <c r="CF40" s="1">
        <f t="shared" si="52"/>
        <v>0</v>
      </c>
      <c r="CG40" s="1">
        <f t="shared" si="53"/>
        <v>0</v>
      </c>
      <c r="CH40" s="1">
        <f t="shared" si="54"/>
        <v>0</v>
      </c>
      <c r="CO40" s="55"/>
      <c r="DN40" s="15" t="s">
        <v>477</v>
      </c>
      <c r="DO40" s="15"/>
      <c r="DP40" s="15"/>
      <c r="DQ40" s="15"/>
      <c r="DR40" s="15"/>
      <c r="DS40" s="15"/>
      <c r="DT40" s="15"/>
      <c r="DU40" s="15"/>
      <c r="DV40" s="15"/>
      <c r="DW40" s="15"/>
      <c r="DX40" s="15"/>
      <c r="DY40" s="15"/>
      <c r="DZ40" s="15"/>
      <c r="EA40" s="15"/>
      <c r="EB40" s="15"/>
      <c r="EC40" s="15"/>
      <c r="ED40" s="15"/>
      <c r="EE40" s="15"/>
      <c r="EF40" s="15"/>
      <c r="EG40" s="15"/>
      <c r="EH40" s="15"/>
      <c r="EI40" s="15"/>
      <c r="EJ40" s="15"/>
      <c r="ET40" s="1" t="str">
        <f t="shared" si="0"/>
        <v>Open-Ended-Lines(GV)Crudo</v>
      </c>
      <c r="EU40" s="1" t="s">
        <v>375</v>
      </c>
      <c r="EV40" s="1" t="s">
        <v>145</v>
      </c>
      <c r="EW40" s="1" t="s">
        <v>399</v>
      </c>
      <c r="EX40" s="1" t="s">
        <v>383</v>
      </c>
      <c r="EY40" s="1">
        <v>0.308</v>
      </c>
    </row>
    <row r="41" spans="4:155" x14ac:dyDescent="0.75">
      <c r="D41" s="15"/>
      <c r="E41" s="15"/>
      <c r="F41" s="15"/>
      <c r="G41" s="15"/>
      <c r="H41" s="15"/>
      <c r="AF41" s="1" t="str">
        <f t="shared" si="46"/>
        <v>Crudo</v>
      </c>
      <c r="AG41" s="1">
        <f t="shared" si="47"/>
        <v>0</v>
      </c>
      <c r="AH41" s="1">
        <f t="shared" si="48"/>
        <v>0</v>
      </c>
      <c r="AI41" s="1">
        <f t="shared" si="49"/>
        <v>0</v>
      </c>
      <c r="AJ41" s="1">
        <f t="shared" si="2"/>
        <v>0</v>
      </c>
      <c r="AK41" s="1">
        <f t="shared" si="3"/>
        <v>0</v>
      </c>
      <c r="AL41" s="1">
        <f t="shared" si="4"/>
        <v>0</v>
      </c>
      <c r="AM41" s="1">
        <f t="shared" si="5"/>
        <v>0</v>
      </c>
      <c r="AN41" s="1">
        <f t="shared" si="6"/>
        <v>0</v>
      </c>
      <c r="AO41" s="1">
        <f t="shared" si="7"/>
        <v>0</v>
      </c>
      <c r="AP41" s="1">
        <f t="shared" si="8"/>
        <v>0</v>
      </c>
      <c r="AQ41" s="1">
        <f t="shared" si="9"/>
        <v>0</v>
      </c>
      <c r="AR41" s="1">
        <f t="shared" si="10"/>
        <v>0</v>
      </c>
      <c r="AS41" s="1">
        <f t="shared" si="11"/>
        <v>0</v>
      </c>
      <c r="AT41" s="1">
        <f t="shared" si="12"/>
        <v>0</v>
      </c>
      <c r="AU41" s="1">
        <f t="shared" si="13"/>
        <v>0</v>
      </c>
      <c r="AV41" s="1">
        <f t="shared" si="14"/>
        <v>0</v>
      </c>
      <c r="AW41" s="1">
        <f t="shared" si="15"/>
        <v>0</v>
      </c>
      <c r="AX41" s="1">
        <f t="shared" si="16"/>
        <v>0</v>
      </c>
      <c r="AY41" s="1">
        <f t="shared" si="17"/>
        <v>0</v>
      </c>
      <c r="AZ41" s="1">
        <f t="shared" si="18"/>
        <v>0</v>
      </c>
      <c r="BA41" s="1">
        <f t="shared" si="19"/>
        <v>0</v>
      </c>
      <c r="BB41" s="1">
        <f t="shared" si="20"/>
        <v>0</v>
      </c>
      <c r="BC41" s="1">
        <f t="shared" si="21"/>
        <v>0</v>
      </c>
      <c r="BD41" s="1">
        <f t="shared" si="22"/>
        <v>0</v>
      </c>
      <c r="BE41" s="1">
        <f t="shared" si="23"/>
        <v>0</v>
      </c>
      <c r="BF41" s="1">
        <f t="shared" si="24"/>
        <v>0</v>
      </c>
      <c r="BG41" s="1">
        <f t="shared" si="25"/>
        <v>0</v>
      </c>
      <c r="BH41" s="1">
        <f t="shared" si="26"/>
        <v>0</v>
      </c>
      <c r="BI41" s="1">
        <f t="shared" si="27"/>
        <v>0</v>
      </c>
      <c r="BJ41" s="1">
        <f t="shared" si="28"/>
        <v>0</v>
      </c>
      <c r="BK41" s="1">
        <f t="shared" si="29"/>
        <v>0</v>
      </c>
      <c r="BL41" s="1">
        <f t="shared" si="30"/>
        <v>0</v>
      </c>
      <c r="BM41" s="1">
        <f t="shared" si="31"/>
        <v>0</v>
      </c>
      <c r="BN41" s="1">
        <f t="shared" si="32"/>
        <v>0</v>
      </c>
      <c r="BO41" s="1">
        <f t="shared" si="33"/>
        <v>0</v>
      </c>
      <c r="BP41" s="1">
        <f t="shared" si="34"/>
        <v>0</v>
      </c>
      <c r="BQ41" s="1">
        <f t="shared" si="35"/>
        <v>0</v>
      </c>
      <c r="BR41" s="1">
        <f t="shared" si="36"/>
        <v>0</v>
      </c>
      <c r="BS41" s="1">
        <f t="shared" si="37"/>
        <v>0</v>
      </c>
      <c r="BT41" s="1">
        <f t="shared" si="38"/>
        <v>0</v>
      </c>
      <c r="BU41" s="1">
        <f t="shared" si="39"/>
        <v>0</v>
      </c>
      <c r="BV41" s="1">
        <f t="shared" si="40"/>
        <v>0</v>
      </c>
      <c r="BW41" s="1">
        <f t="shared" si="41"/>
        <v>0</v>
      </c>
      <c r="BX41" s="1">
        <f t="shared" si="42"/>
        <v>0</v>
      </c>
      <c r="BY41" s="1">
        <f t="shared" si="43"/>
        <v>0</v>
      </c>
      <c r="BZ41" s="1">
        <f t="shared" si="44"/>
        <v>0</v>
      </c>
      <c r="CA41" s="1">
        <f t="shared" si="45"/>
        <v>0</v>
      </c>
      <c r="CB41" s="1">
        <f t="shared" si="50"/>
        <v>0</v>
      </c>
      <c r="CC41" s="1">
        <f>IF(H41="",'Fraccion masica'!$AC$36,H41)</f>
        <v>0.11111111111111108</v>
      </c>
      <c r="CD41" s="1">
        <f>IF(I41="",'Fraccion masica'!$AC$35,I41)</f>
        <v>0.11111111111111108</v>
      </c>
      <c r="CE41" s="1">
        <f t="shared" si="51"/>
        <v>0</v>
      </c>
      <c r="CF41" s="1">
        <f t="shared" si="52"/>
        <v>0</v>
      </c>
      <c r="CG41" s="1">
        <f t="shared" si="53"/>
        <v>0</v>
      </c>
      <c r="CH41" s="1">
        <f t="shared" si="54"/>
        <v>0</v>
      </c>
      <c r="CO41" s="55"/>
      <c r="DN41" s="15" t="s">
        <v>549</v>
      </c>
      <c r="DO41" s="15">
        <v>228</v>
      </c>
      <c r="DP41" s="15"/>
      <c r="DQ41" s="15"/>
      <c r="DR41" s="15"/>
      <c r="DS41" s="15">
        <v>1</v>
      </c>
      <c r="DT41" s="15">
        <v>1</v>
      </c>
      <c r="DU41" s="15"/>
      <c r="DV41" s="15"/>
      <c r="DW41" s="15"/>
      <c r="DX41" s="15"/>
      <c r="DY41" s="15"/>
      <c r="DZ41" s="15">
        <v>2</v>
      </c>
      <c r="EA41" s="15"/>
      <c r="EB41" s="15"/>
      <c r="EC41" s="15"/>
      <c r="ED41" s="15"/>
      <c r="EE41" s="15"/>
      <c r="EF41" s="15">
        <v>2</v>
      </c>
      <c r="EG41" s="15"/>
      <c r="EH41" s="15">
        <v>35</v>
      </c>
      <c r="EI41" s="15"/>
      <c r="EJ41" s="15"/>
      <c r="ET41" s="1" t="str">
        <f t="shared" si="0"/>
        <v>Pressure Relief Valves(GV)Crudo</v>
      </c>
      <c r="EU41" s="1" t="s">
        <v>375</v>
      </c>
      <c r="EV41" s="1" t="s">
        <v>145</v>
      </c>
      <c r="EW41" s="1" t="s">
        <v>380</v>
      </c>
      <c r="EX41" s="1" t="s">
        <v>383</v>
      </c>
      <c r="EY41" s="1">
        <v>1.6299999999999999E-2</v>
      </c>
    </row>
    <row r="42" spans="4:155" x14ac:dyDescent="0.75">
      <c r="D42" s="15"/>
      <c r="E42" s="15"/>
      <c r="F42" s="15"/>
      <c r="G42" s="15"/>
      <c r="H42" s="15"/>
      <c r="AF42" s="1" t="str">
        <f t="shared" si="46"/>
        <v>Crudo</v>
      </c>
      <c r="AG42" s="1">
        <f t="shared" si="47"/>
        <v>0</v>
      </c>
      <c r="AH42" s="1">
        <f t="shared" si="48"/>
        <v>0</v>
      </c>
      <c r="AI42" s="1">
        <f t="shared" si="49"/>
        <v>0</v>
      </c>
      <c r="AJ42" s="1">
        <f t="shared" si="2"/>
        <v>0</v>
      </c>
      <c r="AK42" s="1">
        <f t="shared" si="3"/>
        <v>0</v>
      </c>
      <c r="AL42" s="1">
        <f t="shared" si="4"/>
        <v>0</v>
      </c>
      <c r="AM42" s="1">
        <f t="shared" si="5"/>
        <v>0</v>
      </c>
      <c r="AN42" s="1">
        <f t="shared" si="6"/>
        <v>0</v>
      </c>
      <c r="AO42" s="1">
        <f t="shared" si="7"/>
        <v>0</v>
      </c>
      <c r="AP42" s="1">
        <f t="shared" si="8"/>
        <v>0</v>
      </c>
      <c r="AQ42" s="1">
        <f t="shared" si="9"/>
        <v>0</v>
      </c>
      <c r="AR42" s="1">
        <f t="shared" si="10"/>
        <v>0</v>
      </c>
      <c r="AS42" s="1">
        <f t="shared" si="11"/>
        <v>0</v>
      </c>
      <c r="AT42" s="1">
        <f t="shared" si="12"/>
        <v>0</v>
      </c>
      <c r="AU42" s="1">
        <f t="shared" si="13"/>
        <v>0</v>
      </c>
      <c r="AV42" s="1">
        <f t="shared" si="14"/>
        <v>0</v>
      </c>
      <c r="AW42" s="1">
        <f t="shared" si="15"/>
        <v>0</v>
      </c>
      <c r="AX42" s="1">
        <f t="shared" si="16"/>
        <v>0</v>
      </c>
      <c r="AY42" s="1">
        <f t="shared" si="17"/>
        <v>0</v>
      </c>
      <c r="AZ42" s="1">
        <f t="shared" si="18"/>
        <v>0</v>
      </c>
      <c r="BA42" s="1">
        <f t="shared" si="19"/>
        <v>0</v>
      </c>
      <c r="BB42" s="1">
        <f t="shared" si="20"/>
        <v>0</v>
      </c>
      <c r="BC42" s="1">
        <f t="shared" si="21"/>
        <v>0</v>
      </c>
      <c r="BD42" s="1">
        <f t="shared" si="22"/>
        <v>0</v>
      </c>
      <c r="BE42" s="1">
        <f t="shared" si="23"/>
        <v>0</v>
      </c>
      <c r="BF42" s="1">
        <f t="shared" si="24"/>
        <v>0</v>
      </c>
      <c r="BG42" s="1">
        <f t="shared" si="25"/>
        <v>0</v>
      </c>
      <c r="BH42" s="1">
        <f t="shared" si="26"/>
        <v>0</v>
      </c>
      <c r="BI42" s="1">
        <f t="shared" si="27"/>
        <v>0</v>
      </c>
      <c r="BJ42" s="1">
        <f t="shared" si="28"/>
        <v>0</v>
      </c>
      <c r="BK42" s="1">
        <f t="shared" si="29"/>
        <v>0</v>
      </c>
      <c r="BL42" s="1">
        <f t="shared" si="30"/>
        <v>0</v>
      </c>
      <c r="BM42" s="1">
        <f t="shared" si="31"/>
        <v>0</v>
      </c>
      <c r="BN42" s="1">
        <f t="shared" si="32"/>
        <v>0</v>
      </c>
      <c r="BO42" s="1">
        <f t="shared" si="33"/>
        <v>0</v>
      </c>
      <c r="BP42" s="1">
        <f t="shared" si="34"/>
        <v>0</v>
      </c>
      <c r="BQ42" s="1">
        <f t="shared" si="35"/>
        <v>0</v>
      </c>
      <c r="BR42" s="1">
        <f t="shared" si="36"/>
        <v>0</v>
      </c>
      <c r="BS42" s="1">
        <f t="shared" si="37"/>
        <v>0</v>
      </c>
      <c r="BT42" s="1">
        <f t="shared" si="38"/>
        <v>0</v>
      </c>
      <c r="BU42" s="1">
        <f t="shared" si="39"/>
        <v>0</v>
      </c>
      <c r="BV42" s="1">
        <f t="shared" si="40"/>
        <v>0</v>
      </c>
      <c r="BW42" s="1">
        <f t="shared" si="41"/>
        <v>0</v>
      </c>
      <c r="BX42" s="1">
        <f t="shared" si="42"/>
        <v>0</v>
      </c>
      <c r="BY42" s="1">
        <f t="shared" si="43"/>
        <v>0</v>
      </c>
      <c r="BZ42" s="1">
        <f t="shared" si="44"/>
        <v>0</v>
      </c>
      <c r="CA42" s="1">
        <f t="shared" si="45"/>
        <v>0</v>
      </c>
      <c r="CB42" s="1">
        <f t="shared" si="50"/>
        <v>0</v>
      </c>
      <c r="CC42" s="1">
        <f>IF(H42="",'Fraccion masica'!$AC$36,H42)</f>
        <v>0.11111111111111108</v>
      </c>
      <c r="CD42" s="1">
        <f>IF(I42="",'Fraccion masica'!$AC$35,I42)</f>
        <v>0.11111111111111108</v>
      </c>
      <c r="CE42" s="1">
        <f t="shared" si="51"/>
        <v>0</v>
      </c>
      <c r="CF42" s="1">
        <f t="shared" si="52"/>
        <v>0</v>
      </c>
      <c r="CG42" s="1">
        <f t="shared" si="53"/>
        <v>0</v>
      </c>
      <c r="CH42" s="1">
        <f t="shared" si="54"/>
        <v>0</v>
      </c>
      <c r="DN42" s="15" t="s">
        <v>550</v>
      </c>
      <c r="DO42" s="15">
        <v>228</v>
      </c>
      <c r="DP42" s="15"/>
      <c r="DQ42" s="15"/>
      <c r="DR42" s="15"/>
      <c r="DS42" s="15">
        <v>1</v>
      </c>
      <c r="DT42" s="15"/>
      <c r="DU42" s="15"/>
      <c r="DV42" s="15"/>
      <c r="DW42" s="15"/>
      <c r="DX42" s="15"/>
      <c r="DY42" s="15"/>
      <c r="DZ42" s="15">
        <v>2</v>
      </c>
      <c r="EA42" s="15"/>
      <c r="EB42" s="15"/>
      <c r="EC42" s="15"/>
      <c r="ED42" s="15"/>
      <c r="EE42" s="15"/>
      <c r="EF42" s="15">
        <v>2</v>
      </c>
      <c r="EG42" s="15"/>
      <c r="EH42" s="15">
        <v>35</v>
      </c>
      <c r="EI42" s="15"/>
      <c r="EJ42" s="15"/>
      <c r="ET42" s="1" t="str">
        <f t="shared" si="0"/>
        <v>Regulator(GV)Crudo</v>
      </c>
      <c r="EU42" s="1" t="s">
        <v>375</v>
      </c>
      <c r="EV42" s="1" t="s">
        <v>145</v>
      </c>
      <c r="EW42" s="1" t="s">
        <v>381</v>
      </c>
      <c r="EX42" s="1" t="s">
        <v>383</v>
      </c>
      <c r="EY42" s="1">
        <v>6.6800000000000002E-3</v>
      </c>
    </row>
    <row r="43" spans="4:155" x14ac:dyDescent="0.75">
      <c r="D43" s="15"/>
      <c r="E43" s="15"/>
      <c r="F43" s="15"/>
      <c r="G43" s="15"/>
      <c r="H43" s="15"/>
      <c r="AF43" s="1" t="str">
        <f t="shared" si="46"/>
        <v>Crudo</v>
      </c>
      <c r="AG43" s="1">
        <f t="shared" si="47"/>
        <v>0</v>
      </c>
      <c r="AH43" s="1">
        <f t="shared" si="48"/>
        <v>0</v>
      </c>
      <c r="AI43" s="1">
        <f t="shared" si="49"/>
        <v>0</v>
      </c>
      <c r="AJ43" s="1">
        <f t="shared" si="2"/>
        <v>0</v>
      </c>
      <c r="AK43" s="1">
        <f t="shared" si="3"/>
        <v>0</v>
      </c>
      <c r="AL43" s="1">
        <f t="shared" si="4"/>
        <v>0</v>
      </c>
      <c r="AM43" s="1">
        <f t="shared" si="5"/>
        <v>0</v>
      </c>
      <c r="AN43" s="1">
        <f t="shared" si="6"/>
        <v>0</v>
      </c>
      <c r="AO43" s="1">
        <f t="shared" si="7"/>
        <v>0</v>
      </c>
      <c r="AP43" s="1">
        <f t="shared" si="8"/>
        <v>0</v>
      </c>
      <c r="AQ43" s="1">
        <f t="shared" si="9"/>
        <v>0</v>
      </c>
      <c r="AR43" s="1">
        <f t="shared" si="10"/>
        <v>0</v>
      </c>
      <c r="AS43" s="1">
        <f t="shared" si="11"/>
        <v>0</v>
      </c>
      <c r="AT43" s="1">
        <f t="shared" si="12"/>
        <v>0</v>
      </c>
      <c r="AU43" s="1">
        <f t="shared" si="13"/>
        <v>0</v>
      </c>
      <c r="AV43" s="1">
        <f t="shared" si="14"/>
        <v>0</v>
      </c>
      <c r="AW43" s="1">
        <f t="shared" si="15"/>
        <v>0</v>
      </c>
      <c r="AX43" s="1">
        <f t="shared" si="16"/>
        <v>0</v>
      </c>
      <c r="AY43" s="1">
        <f t="shared" si="17"/>
        <v>0</v>
      </c>
      <c r="AZ43" s="1">
        <f t="shared" si="18"/>
        <v>0</v>
      </c>
      <c r="BA43" s="1">
        <f t="shared" si="19"/>
        <v>0</v>
      </c>
      <c r="BB43" s="1">
        <f t="shared" si="20"/>
        <v>0</v>
      </c>
      <c r="BC43" s="1">
        <f t="shared" si="21"/>
        <v>0</v>
      </c>
      <c r="BD43" s="1">
        <f t="shared" si="22"/>
        <v>0</v>
      </c>
      <c r="BE43" s="1">
        <f t="shared" si="23"/>
        <v>0</v>
      </c>
      <c r="BF43" s="1">
        <f t="shared" si="24"/>
        <v>0</v>
      </c>
      <c r="BG43" s="1">
        <f t="shared" si="25"/>
        <v>0</v>
      </c>
      <c r="BH43" s="1">
        <f t="shared" si="26"/>
        <v>0</v>
      </c>
      <c r="BI43" s="1">
        <f t="shared" si="27"/>
        <v>0</v>
      </c>
      <c r="BJ43" s="1">
        <f t="shared" si="28"/>
        <v>0</v>
      </c>
      <c r="BK43" s="1">
        <f t="shared" si="29"/>
        <v>0</v>
      </c>
      <c r="BL43" s="1">
        <f t="shared" si="30"/>
        <v>0</v>
      </c>
      <c r="BM43" s="1">
        <f t="shared" si="31"/>
        <v>0</v>
      </c>
      <c r="BN43" s="1">
        <f t="shared" si="32"/>
        <v>0</v>
      </c>
      <c r="BO43" s="1">
        <f t="shared" si="33"/>
        <v>0</v>
      </c>
      <c r="BP43" s="1">
        <f t="shared" si="34"/>
        <v>0</v>
      </c>
      <c r="BQ43" s="1">
        <f t="shared" si="35"/>
        <v>0</v>
      </c>
      <c r="BR43" s="1">
        <f t="shared" si="36"/>
        <v>0</v>
      </c>
      <c r="BS43" s="1">
        <f t="shared" si="37"/>
        <v>0</v>
      </c>
      <c r="BT43" s="1">
        <f t="shared" si="38"/>
        <v>0</v>
      </c>
      <c r="BU43" s="1">
        <f t="shared" si="39"/>
        <v>0</v>
      </c>
      <c r="BV43" s="1">
        <f t="shared" si="40"/>
        <v>0</v>
      </c>
      <c r="BW43" s="1">
        <f t="shared" si="41"/>
        <v>0</v>
      </c>
      <c r="BX43" s="1">
        <f t="shared" si="42"/>
        <v>0</v>
      </c>
      <c r="BY43" s="1">
        <f t="shared" si="43"/>
        <v>0</v>
      </c>
      <c r="BZ43" s="1">
        <f t="shared" si="44"/>
        <v>0</v>
      </c>
      <c r="CA43" s="1">
        <f t="shared" si="45"/>
        <v>0</v>
      </c>
      <c r="CB43" s="1">
        <f t="shared" si="50"/>
        <v>0</v>
      </c>
      <c r="CC43" s="1">
        <f>IF(H43="",'Fraccion masica'!$AC$36,H43)</f>
        <v>0.11111111111111108</v>
      </c>
      <c r="CD43" s="1">
        <f>IF(I43="",'Fraccion masica'!$AC$35,I43)</f>
        <v>0.11111111111111108</v>
      </c>
      <c r="CE43" s="1">
        <f t="shared" si="51"/>
        <v>0</v>
      </c>
      <c r="CF43" s="1">
        <f t="shared" si="52"/>
        <v>0</v>
      </c>
      <c r="CG43" s="1">
        <f t="shared" si="53"/>
        <v>0</v>
      </c>
      <c r="CH43" s="1">
        <f t="shared" si="54"/>
        <v>0</v>
      </c>
      <c r="CO43" s="228"/>
      <c r="DN43" s="15" t="s">
        <v>551</v>
      </c>
      <c r="DO43" s="15"/>
      <c r="DP43" s="15"/>
      <c r="DQ43" s="15"/>
      <c r="DR43" s="15"/>
      <c r="DS43" s="15"/>
      <c r="DT43" s="15"/>
      <c r="DU43" s="15"/>
      <c r="DV43" s="15"/>
      <c r="DW43" s="15"/>
      <c r="DX43" s="15"/>
      <c r="DY43" s="15"/>
      <c r="DZ43" s="15"/>
      <c r="EA43" s="15"/>
      <c r="EB43" s="15"/>
      <c r="EC43" s="15"/>
      <c r="ED43" s="15"/>
      <c r="EE43" s="15"/>
      <c r="EF43" s="15"/>
      <c r="EG43" s="15"/>
      <c r="EH43" s="15"/>
      <c r="EI43" s="15"/>
      <c r="EJ43" s="15"/>
      <c r="ET43" s="1" t="str">
        <f t="shared" si="0"/>
        <v>Valve(GV)Crudo</v>
      </c>
      <c r="EU43" s="1" t="s">
        <v>375</v>
      </c>
      <c r="EV43" s="1" t="s">
        <v>145</v>
      </c>
      <c r="EW43" s="1" t="s">
        <v>382</v>
      </c>
      <c r="EX43" s="1" t="s">
        <v>383</v>
      </c>
      <c r="EY43" s="1">
        <v>1.5100000000000001E-3</v>
      </c>
    </row>
    <row r="44" spans="4:155" x14ac:dyDescent="0.75">
      <c r="D44" s="15"/>
      <c r="E44" s="15"/>
      <c r="F44" s="15"/>
      <c r="G44" s="15"/>
      <c r="H44" s="15"/>
      <c r="AF44" s="1" t="str">
        <f t="shared" si="46"/>
        <v>Crudo</v>
      </c>
      <c r="AG44" s="1">
        <f t="shared" si="47"/>
        <v>0</v>
      </c>
      <c r="AH44" s="1">
        <f t="shared" si="48"/>
        <v>0</v>
      </c>
      <c r="AI44" s="1">
        <f t="shared" si="49"/>
        <v>0</v>
      </c>
      <c r="AJ44" s="1">
        <f t="shared" si="2"/>
        <v>0</v>
      </c>
      <c r="AK44" s="1">
        <f t="shared" si="3"/>
        <v>0</v>
      </c>
      <c r="AL44" s="1">
        <f t="shared" si="4"/>
        <v>0</v>
      </c>
      <c r="AM44" s="1">
        <f t="shared" si="5"/>
        <v>0</v>
      </c>
      <c r="AN44" s="1">
        <f t="shared" si="6"/>
        <v>0</v>
      </c>
      <c r="AO44" s="1">
        <f t="shared" si="7"/>
        <v>0</v>
      </c>
      <c r="AP44" s="1">
        <f t="shared" si="8"/>
        <v>0</v>
      </c>
      <c r="AQ44" s="1">
        <f t="shared" si="9"/>
        <v>0</v>
      </c>
      <c r="AR44" s="1">
        <f t="shared" si="10"/>
        <v>0</v>
      </c>
      <c r="AS44" s="1">
        <f t="shared" si="11"/>
        <v>0</v>
      </c>
      <c r="AT44" s="1">
        <f t="shared" si="12"/>
        <v>0</v>
      </c>
      <c r="AU44" s="1">
        <f t="shared" si="13"/>
        <v>0</v>
      </c>
      <c r="AV44" s="1">
        <f t="shared" si="14"/>
        <v>0</v>
      </c>
      <c r="AW44" s="1">
        <f t="shared" si="15"/>
        <v>0</v>
      </c>
      <c r="AX44" s="1">
        <f t="shared" si="16"/>
        <v>0</v>
      </c>
      <c r="AY44" s="1">
        <f t="shared" si="17"/>
        <v>0</v>
      </c>
      <c r="AZ44" s="1">
        <f t="shared" si="18"/>
        <v>0</v>
      </c>
      <c r="BA44" s="1">
        <f t="shared" si="19"/>
        <v>0</v>
      </c>
      <c r="BB44" s="1">
        <f t="shared" si="20"/>
        <v>0</v>
      </c>
      <c r="BC44" s="1">
        <f t="shared" si="21"/>
        <v>0</v>
      </c>
      <c r="BD44" s="1">
        <f t="shared" si="22"/>
        <v>0</v>
      </c>
      <c r="BE44" s="1">
        <f t="shared" si="23"/>
        <v>0</v>
      </c>
      <c r="BF44" s="1">
        <f t="shared" si="24"/>
        <v>0</v>
      </c>
      <c r="BG44" s="1">
        <f t="shared" si="25"/>
        <v>0</v>
      </c>
      <c r="BH44" s="1">
        <f t="shared" si="26"/>
        <v>0</v>
      </c>
      <c r="BI44" s="1">
        <f t="shared" si="27"/>
        <v>0</v>
      </c>
      <c r="BJ44" s="1">
        <f t="shared" si="28"/>
        <v>0</v>
      </c>
      <c r="BK44" s="1">
        <f t="shared" si="29"/>
        <v>0</v>
      </c>
      <c r="BL44" s="1">
        <f t="shared" si="30"/>
        <v>0</v>
      </c>
      <c r="BM44" s="1">
        <f t="shared" si="31"/>
        <v>0</v>
      </c>
      <c r="BN44" s="1">
        <f t="shared" si="32"/>
        <v>0</v>
      </c>
      <c r="BO44" s="1">
        <f t="shared" si="33"/>
        <v>0</v>
      </c>
      <c r="BP44" s="1">
        <f t="shared" si="34"/>
        <v>0</v>
      </c>
      <c r="BQ44" s="1">
        <f t="shared" si="35"/>
        <v>0</v>
      </c>
      <c r="BR44" s="1">
        <f t="shared" si="36"/>
        <v>0</v>
      </c>
      <c r="BS44" s="1">
        <f t="shared" si="37"/>
        <v>0</v>
      </c>
      <c r="BT44" s="1">
        <f t="shared" si="38"/>
        <v>0</v>
      </c>
      <c r="BU44" s="1">
        <f t="shared" si="39"/>
        <v>0</v>
      </c>
      <c r="BV44" s="1">
        <f t="shared" si="40"/>
        <v>0</v>
      </c>
      <c r="BW44" s="1">
        <f t="shared" si="41"/>
        <v>0</v>
      </c>
      <c r="BX44" s="1">
        <f t="shared" si="42"/>
        <v>0</v>
      </c>
      <c r="BY44" s="1">
        <f t="shared" si="43"/>
        <v>0</v>
      </c>
      <c r="BZ44" s="1">
        <f t="shared" si="44"/>
        <v>0</v>
      </c>
      <c r="CA44" s="1">
        <f t="shared" si="45"/>
        <v>0</v>
      </c>
      <c r="CB44" s="1">
        <f t="shared" si="50"/>
        <v>0</v>
      </c>
      <c r="CC44" s="1">
        <f>IF(H44="",'Fraccion masica'!$AC$36,H44)</f>
        <v>0.11111111111111108</v>
      </c>
      <c r="CD44" s="1">
        <f>IF(I44="",'Fraccion masica'!$AC$35,I44)</f>
        <v>0.11111111111111108</v>
      </c>
      <c r="CE44" s="1">
        <f t="shared" si="51"/>
        <v>0</v>
      </c>
      <c r="CF44" s="1">
        <f t="shared" si="52"/>
        <v>0</v>
      </c>
      <c r="CG44" s="1">
        <f t="shared" si="53"/>
        <v>0</v>
      </c>
      <c r="CH44" s="1">
        <f t="shared" si="54"/>
        <v>0</v>
      </c>
      <c r="CO44" s="228"/>
      <c r="DN44" s="15" t="s">
        <v>552</v>
      </c>
      <c r="DO44" s="15"/>
      <c r="DP44" s="15"/>
      <c r="DQ44" s="15"/>
      <c r="DR44" s="15"/>
      <c r="DS44" s="15"/>
      <c r="DT44" s="15"/>
      <c r="DU44" s="15"/>
      <c r="DV44" s="15"/>
      <c r="DW44" s="15"/>
      <c r="DX44" s="15"/>
      <c r="DY44" s="15"/>
      <c r="DZ44" s="15"/>
      <c r="EA44" s="15"/>
      <c r="EB44" s="15"/>
      <c r="EC44" s="15"/>
      <c r="ED44" s="15"/>
      <c r="EE44" s="15"/>
      <c r="EF44" s="15"/>
      <c r="EG44" s="15"/>
      <c r="EH44" s="15"/>
      <c r="EI44" s="15"/>
      <c r="EJ44" s="15"/>
      <c r="ET44" s="1" t="str">
        <f t="shared" si="0"/>
        <v>Connector(HL)Crudo</v>
      </c>
      <c r="EU44" s="1" t="s">
        <v>375</v>
      </c>
      <c r="EV44" s="1" t="s">
        <v>145</v>
      </c>
      <c r="EW44" s="1" t="s">
        <v>376</v>
      </c>
      <c r="EX44" s="1" t="s">
        <v>385</v>
      </c>
      <c r="EY44" s="1">
        <v>7.5000000000000002E-6</v>
      </c>
    </row>
    <row r="45" spans="4:155" x14ac:dyDescent="0.75">
      <c r="D45" s="15"/>
      <c r="E45" s="15"/>
      <c r="F45" s="15"/>
      <c r="G45" s="15"/>
      <c r="H45" s="15"/>
      <c r="AF45" s="1" t="str">
        <f t="shared" si="46"/>
        <v>Crudo</v>
      </c>
      <c r="AG45" s="1">
        <f t="shared" si="47"/>
        <v>0</v>
      </c>
      <c r="AH45" s="1">
        <f t="shared" si="48"/>
        <v>0</v>
      </c>
      <c r="AI45" s="1">
        <f t="shared" si="49"/>
        <v>0</v>
      </c>
      <c r="AJ45" s="1">
        <f t="shared" si="2"/>
        <v>0</v>
      </c>
      <c r="AK45" s="1">
        <f t="shared" si="3"/>
        <v>0</v>
      </c>
      <c r="AL45" s="1">
        <f t="shared" si="4"/>
        <v>0</v>
      </c>
      <c r="AM45" s="1">
        <f t="shared" si="5"/>
        <v>0</v>
      </c>
      <c r="AN45" s="1">
        <f t="shared" si="6"/>
        <v>0</v>
      </c>
      <c r="AO45" s="1">
        <f t="shared" si="7"/>
        <v>0</v>
      </c>
      <c r="AP45" s="1">
        <f t="shared" si="8"/>
        <v>0</v>
      </c>
      <c r="AQ45" s="1">
        <f t="shared" si="9"/>
        <v>0</v>
      </c>
      <c r="AR45" s="1">
        <f t="shared" si="10"/>
        <v>0</v>
      </c>
      <c r="AS45" s="1">
        <f t="shared" si="11"/>
        <v>0</v>
      </c>
      <c r="AT45" s="1">
        <f t="shared" si="12"/>
        <v>0</v>
      </c>
      <c r="AU45" s="1">
        <f t="shared" si="13"/>
        <v>0</v>
      </c>
      <c r="AV45" s="1">
        <f t="shared" si="14"/>
        <v>0</v>
      </c>
      <c r="AW45" s="1">
        <f t="shared" si="15"/>
        <v>0</v>
      </c>
      <c r="AX45" s="1">
        <f t="shared" si="16"/>
        <v>0</v>
      </c>
      <c r="AY45" s="1">
        <f t="shared" si="17"/>
        <v>0</v>
      </c>
      <c r="AZ45" s="1">
        <f t="shared" si="18"/>
        <v>0</v>
      </c>
      <c r="BA45" s="1">
        <f t="shared" si="19"/>
        <v>0</v>
      </c>
      <c r="BB45" s="1">
        <f t="shared" si="20"/>
        <v>0</v>
      </c>
      <c r="BC45" s="1">
        <f t="shared" si="21"/>
        <v>0</v>
      </c>
      <c r="BD45" s="1">
        <f t="shared" si="22"/>
        <v>0</v>
      </c>
      <c r="BE45" s="1">
        <f t="shared" si="23"/>
        <v>0</v>
      </c>
      <c r="BF45" s="1">
        <f t="shared" si="24"/>
        <v>0</v>
      </c>
      <c r="BG45" s="1">
        <f t="shared" si="25"/>
        <v>0</v>
      </c>
      <c r="BH45" s="1">
        <f t="shared" si="26"/>
        <v>0</v>
      </c>
      <c r="BI45" s="1">
        <f t="shared" si="27"/>
        <v>0</v>
      </c>
      <c r="BJ45" s="1">
        <f t="shared" si="28"/>
        <v>0</v>
      </c>
      <c r="BK45" s="1">
        <f t="shared" si="29"/>
        <v>0</v>
      </c>
      <c r="BL45" s="1">
        <f t="shared" si="30"/>
        <v>0</v>
      </c>
      <c r="BM45" s="1">
        <f t="shared" si="31"/>
        <v>0</v>
      </c>
      <c r="BN45" s="1">
        <f t="shared" si="32"/>
        <v>0</v>
      </c>
      <c r="BO45" s="1">
        <f t="shared" si="33"/>
        <v>0</v>
      </c>
      <c r="BP45" s="1">
        <f t="shared" si="34"/>
        <v>0</v>
      </c>
      <c r="BQ45" s="1">
        <f t="shared" si="35"/>
        <v>0</v>
      </c>
      <c r="BR45" s="1">
        <f t="shared" si="36"/>
        <v>0</v>
      </c>
      <c r="BS45" s="1">
        <f t="shared" si="37"/>
        <v>0</v>
      </c>
      <c r="BT45" s="1">
        <f t="shared" si="38"/>
        <v>0</v>
      </c>
      <c r="BU45" s="1">
        <f t="shared" si="39"/>
        <v>0</v>
      </c>
      <c r="BV45" s="1">
        <f t="shared" si="40"/>
        <v>0</v>
      </c>
      <c r="BW45" s="1">
        <f t="shared" si="41"/>
        <v>0</v>
      </c>
      <c r="BX45" s="1">
        <f t="shared" si="42"/>
        <v>0</v>
      </c>
      <c r="BY45" s="1">
        <f t="shared" si="43"/>
        <v>0</v>
      </c>
      <c r="BZ45" s="1">
        <f t="shared" si="44"/>
        <v>0</v>
      </c>
      <c r="CA45" s="1">
        <f t="shared" si="45"/>
        <v>0</v>
      </c>
      <c r="CB45" s="1">
        <f t="shared" si="50"/>
        <v>0</v>
      </c>
      <c r="CC45" s="1">
        <f>IF(H45="",'Fraccion masica'!$AC$36,H45)</f>
        <v>0.11111111111111108</v>
      </c>
      <c r="CD45" s="1">
        <f>IF(I45="",'Fraccion masica'!$AC$35,I45)</f>
        <v>0.11111111111111108</v>
      </c>
      <c r="CE45" s="1">
        <f t="shared" si="51"/>
        <v>0</v>
      </c>
      <c r="CF45" s="1">
        <f t="shared" si="52"/>
        <v>0</v>
      </c>
      <c r="CG45" s="1">
        <f t="shared" si="53"/>
        <v>0</v>
      </c>
      <c r="CH45" s="1">
        <f t="shared" si="54"/>
        <v>0</v>
      </c>
      <c r="CO45" s="228"/>
      <c r="DN45" s="15" t="s">
        <v>553</v>
      </c>
      <c r="DO45" s="15"/>
      <c r="DP45" s="15"/>
      <c r="DQ45" s="15"/>
      <c r="DR45" s="15"/>
      <c r="DS45" s="15"/>
      <c r="DT45" s="15"/>
      <c r="DU45" s="15"/>
      <c r="DV45" s="15"/>
      <c r="DW45" s="15"/>
      <c r="DX45" s="15"/>
      <c r="DY45" s="15"/>
      <c r="DZ45" s="15"/>
      <c r="EA45" s="15"/>
      <c r="EB45" s="15"/>
      <c r="EC45" s="15"/>
      <c r="ED45" s="15"/>
      <c r="EE45" s="15"/>
      <c r="EF45" s="15"/>
      <c r="EG45" s="15"/>
      <c r="EH45" s="15"/>
      <c r="EI45" s="15"/>
      <c r="EJ45" s="15"/>
      <c r="ET45" s="1" t="str">
        <f t="shared" si="0"/>
        <v>Pressure Relief Valves(HL)Crudo</v>
      </c>
      <c r="EU45" s="1" t="s">
        <v>375</v>
      </c>
      <c r="EV45" s="1" t="s">
        <v>145</v>
      </c>
      <c r="EW45" s="1" t="s">
        <v>380</v>
      </c>
      <c r="EX45" s="1" t="s">
        <v>385</v>
      </c>
      <c r="EY45" s="1">
        <v>3.1999999999999999E-5</v>
      </c>
    </row>
    <row r="46" spans="4:155" x14ac:dyDescent="0.75">
      <c r="D46" s="15"/>
      <c r="E46" s="15"/>
      <c r="F46" s="15"/>
      <c r="G46" s="15"/>
      <c r="H46" s="15"/>
      <c r="AF46" s="1" t="str">
        <f t="shared" si="46"/>
        <v>Crudo</v>
      </c>
      <c r="AG46" s="1">
        <f t="shared" si="47"/>
        <v>0</v>
      </c>
      <c r="AH46" s="1">
        <f t="shared" si="48"/>
        <v>0</v>
      </c>
      <c r="AI46" s="1">
        <f t="shared" si="49"/>
        <v>0</v>
      </c>
      <c r="AJ46" s="1">
        <f t="shared" si="2"/>
        <v>0</v>
      </c>
      <c r="AK46" s="1">
        <f t="shared" si="3"/>
        <v>0</v>
      </c>
      <c r="AL46" s="1">
        <f t="shared" si="4"/>
        <v>0</v>
      </c>
      <c r="AM46" s="1">
        <f t="shared" si="5"/>
        <v>0</v>
      </c>
      <c r="AN46" s="1">
        <f t="shared" si="6"/>
        <v>0</v>
      </c>
      <c r="AO46" s="1">
        <f t="shared" si="7"/>
        <v>0</v>
      </c>
      <c r="AP46" s="1">
        <f t="shared" si="8"/>
        <v>0</v>
      </c>
      <c r="AQ46" s="1">
        <f t="shared" si="9"/>
        <v>0</v>
      </c>
      <c r="AR46" s="1">
        <f t="shared" si="10"/>
        <v>0</v>
      </c>
      <c r="AS46" s="1">
        <f t="shared" si="11"/>
        <v>0</v>
      </c>
      <c r="AT46" s="1">
        <f t="shared" si="12"/>
        <v>0</v>
      </c>
      <c r="AU46" s="1">
        <f t="shared" si="13"/>
        <v>0</v>
      </c>
      <c r="AV46" s="1">
        <f t="shared" si="14"/>
        <v>0</v>
      </c>
      <c r="AW46" s="1">
        <f t="shared" si="15"/>
        <v>0</v>
      </c>
      <c r="AX46" s="1">
        <f t="shared" si="16"/>
        <v>0</v>
      </c>
      <c r="AY46" s="1">
        <f t="shared" si="17"/>
        <v>0</v>
      </c>
      <c r="AZ46" s="1">
        <f t="shared" si="18"/>
        <v>0</v>
      </c>
      <c r="BA46" s="1">
        <f t="shared" si="19"/>
        <v>0</v>
      </c>
      <c r="BB46" s="1">
        <f t="shared" si="20"/>
        <v>0</v>
      </c>
      <c r="BC46" s="1">
        <f t="shared" si="21"/>
        <v>0</v>
      </c>
      <c r="BD46" s="1">
        <f t="shared" si="22"/>
        <v>0</v>
      </c>
      <c r="BE46" s="1">
        <f t="shared" si="23"/>
        <v>0</v>
      </c>
      <c r="BF46" s="1">
        <f t="shared" si="24"/>
        <v>0</v>
      </c>
      <c r="BG46" s="1">
        <f t="shared" si="25"/>
        <v>0</v>
      </c>
      <c r="BH46" s="1">
        <f t="shared" si="26"/>
        <v>0</v>
      </c>
      <c r="BI46" s="1">
        <f t="shared" si="27"/>
        <v>0</v>
      </c>
      <c r="BJ46" s="1">
        <f t="shared" si="28"/>
        <v>0</v>
      </c>
      <c r="BK46" s="1">
        <f t="shared" si="29"/>
        <v>0</v>
      </c>
      <c r="BL46" s="1">
        <f t="shared" si="30"/>
        <v>0</v>
      </c>
      <c r="BM46" s="1">
        <f t="shared" si="31"/>
        <v>0</v>
      </c>
      <c r="BN46" s="1">
        <f t="shared" si="32"/>
        <v>0</v>
      </c>
      <c r="BO46" s="1">
        <f t="shared" si="33"/>
        <v>0</v>
      </c>
      <c r="BP46" s="1">
        <f t="shared" si="34"/>
        <v>0</v>
      </c>
      <c r="BQ46" s="1">
        <f t="shared" si="35"/>
        <v>0</v>
      </c>
      <c r="BR46" s="1">
        <f t="shared" si="36"/>
        <v>0</v>
      </c>
      <c r="BS46" s="1">
        <f t="shared" si="37"/>
        <v>0</v>
      </c>
      <c r="BT46" s="1">
        <f t="shared" si="38"/>
        <v>0</v>
      </c>
      <c r="BU46" s="1">
        <f t="shared" si="39"/>
        <v>0</v>
      </c>
      <c r="BV46" s="1">
        <f t="shared" si="40"/>
        <v>0</v>
      </c>
      <c r="BW46" s="1">
        <f t="shared" si="41"/>
        <v>0</v>
      </c>
      <c r="BX46" s="1">
        <f t="shared" si="42"/>
        <v>0</v>
      </c>
      <c r="BY46" s="1">
        <f t="shared" si="43"/>
        <v>0</v>
      </c>
      <c r="BZ46" s="1">
        <f t="shared" si="44"/>
        <v>0</v>
      </c>
      <c r="CA46" s="1">
        <f t="shared" si="45"/>
        <v>0</v>
      </c>
      <c r="CB46" s="1">
        <f t="shared" si="50"/>
        <v>0</v>
      </c>
      <c r="CC46" s="1">
        <f>IF(H46="",'Fraccion masica'!$AC$36,H46)</f>
        <v>0.11111111111111108</v>
      </c>
      <c r="CD46" s="1">
        <f>IF(I46="",'Fraccion masica'!$AC$35,I46)</f>
        <v>0.11111111111111108</v>
      </c>
      <c r="CE46" s="1">
        <f t="shared" si="51"/>
        <v>0</v>
      </c>
      <c r="CF46" s="1">
        <f t="shared" si="52"/>
        <v>0</v>
      </c>
      <c r="CG46" s="1">
        <f t="shared" si="53"/>
        <v>0</v>
      </c>
      <c r="CH46" s="1">
        <f t="shared" si="54"/>
        <v>0</v>
      </c>
      <c r="CO46" s="228"/>
      <c r="DN46" s="15" t="s">
        <v>554</v>
      </c>
      <c r="DO46" s="15">
        <v>25</v>
      </c>
      <c r="DP46" s="15"/>
      <c r="DQ46" s="15"/>
      <c r="DR46" s="15">
        <v>2</v>
      </c>
      <c r="DS46" s="15"/>
      <c r="DT46" s="15">
        <v>1</v>
      </c>
      <c r="DU46" s="15"/>
      <c r="DV46" s="15"/>
      <c r="DW46" s="15"/>
      <c r="DX46" s="15"/>
      <c r="DY46" s="15"/>
      <c r="DZ46" s="15"/>
      <c r="EA46" s="15"/>
      <c r="EB46" s="15"/>
      <c r="EC46" s="15"/>
      <c r="ED46" s="15"/>
      <c r="EE46" s="15"/>
      <c r="EF46" s="15"/>
      <c r="EG46" s="15"/>
      <c r="EH46" s="15">
        <v>5</v>
      </c>
      <c r="EI46" s="15"/>
      <c r="EJ46" s="15">
        <v>3</v>
      </c>
      <c r="ET46" s="1" t="str">
        <f t="shared" si="0"/>
        <v>Pump seal(HL)Crudo</v>
      </c>
      <c r="EU46" s="1" t="s">
        <v>375</v>
      </c>
      <c r="EV46" s="1" t="s">
        <v>145</v>
      </c>
      <c r="EW46" s="1" t="s">
        <v>348</v>
      </c>
      <c r="EX46" s="1" t="s">
        <v>385</v>
      </c>
      <c r="EY46" s="1">
        <v>3.1999999999999999E-5</v>
      </c>
    </row>
    <row r="47" spans="4:155" x14ac:dyDescent="0.75">
      <c r="D47" s="15"/>
      <c r="E47" s="15"/>
      <c r="F47" s="15"/>
      <c r="G47" s="15"/>
      <c r="H47" s="15"/>
      <c r="AF47" s="1" t="str">
        <f t="shared" si="46"/>
        <v>Crudo</v>
      </c>
      <c r="AG47" s="1">
        <f t="shared" si="47"/>
        <v>0</v>
      </c>
      <c r="AH47" s="1">
        <f t="shared" si="48"/>
        <v>0</v>
      </c>
      <c r="AI47" s="1">
        <f t="shared" si="49"/>
        <v>0</v>
      </c>
      <c r="AJ47" s="1">
        <f t="shared" si="2"/>
        <v>0</v>
      </c>
      <c r="AK47" s="1">
        <f t="shared" si="3"/>
        <v>0</v>
      </c>
      <c r="AL47" s="1">
        <f t="shared" si="4"/>
        <v>0</v>
      </c>
      <c r="AM47" s="1">
        <f t="shared" si="5"/>
        <v>0</v>
      </c>
      <c r="AN47" s="1">
        <f t="shared" si="6"/>
        <v>0</v>
      </c>
      <c r="AO47" s="1">
        <f t="shared" si="7"/>
        <v>0</v>
      </c>
      <c r="AP47" s="1">
        <f t="shared" si="8"/>
        <v>0</v>
      </c>
      <c r="AQ47" s="1">
        <f t="shared" si="9"/>
        <v>0</v>
      </c>
      <c r="AR47" s="1">
        <f t="shared" si="10"/>
        <v>0</v>
      </c>
      <c r="AS47" s="1">
        <f t="shared" si="11"/>
        <v>0</v>
      </c>
      <c r="AT47" s="1">
        <f t="shared" si="12"/>
        <v>0</v>
      </c>
      <c r="AU47" s="1">
        <f t="shared" si="13"/>
        <v>0</v>
      </c>
      <c r="AV47" s="1">
        <f t="shared" si="14"/>
        <v>0</v>
      </c>
      <c r="AW47" s="1">
        <f t="shared" si="15"/>
        <v>0</v>
      </c>
      <c r="AX47" s="1">
        <f t="shared" si="16"/>
        <v>0</v>
      </c>
      <c r="AY47" s="1">
        <f t="shared" si="17"/>
        <v>0</v>
      </c>
      <c r="AZ47" s="1">
        <f t="shared" si="18"/>
        <v>0</v>
      </c>
      <c r="BA47" s="1">
        <f t="shared" si="19"/>
        <v>0</v>
      </c>
      <c r="BB47" s="1">
        <f t="shared" si="20"/>
        <v>0</v>
      </c>
      <c r="BC47" s="1">
        <f t="shared" si="21"/>
        <v>0</v>
      </c>
      <c r="BD47" s="1">
        <f t="shared" si="22"/>
        <v>0</v>
      </c>
      <c r="BE47" s="1">
        <f t="shared" si="23"/>
        <v>0</v>
      </c>
      <c r="BF47" s="1">
        <f t="shared" si="24"/>
        <v>0</v>
      </c>
      <c r="BG47" s="1">
        <f t="shared" si="25"/>
        <v>0</v>
      </c>
      <c r="BH47" s="1">
        <f t="shared" si="26"/>
        <v>0</v>
      </c>
      <c r="BI47" s="1">
        <f t="shared" si="27"/>
        <v>0</v>
      </c>
      <c r="BJ47" s="1">
        <f t="shared" si="28"/>
        <v>0</v>
      </c>
      <c r="BK47" s="1">
        <f t="shared" si="29"/>
        <v>0</v>
      </c>
      <c r="BL47" s="1">
        <f t="shared" si="30"/>
        <v>0</v>
      </c>
      <c r="BM47" s="1">
        <f t="shared" si="31"/>
        <v>0</v>
      </c>
      <c r="BN47" s="1">
        <f t="shared" si="32"/>
        <v>0</v>
      </c>
      <c r="BO47" s="1">
        <f t="shared" si="33"/>
        <v>0</v>
      </c>
      <c r="BP47" s="1">
        <f t="shared" si="34"/>
        <v>0</v>
      </c>
      <c r="BQ47" s="1">
        <f t="shared" si="35"/>
        <v>0</v>
      </c>
      <c r="BR47" s="1">
        <f t="shared" si="36"/>
        <v>0</v>
      </c>
      <c r="BS47" s="1">
        <f t="shared" si="37"/>
        <v>0</v>
      </c>
      <c r="BT47" s="1">
        <f t="shared" si="38"/>
        <v>0</v>
      </c>
      <c r="BU47" s="1">
        <f t="shared" si="39"/>
        <v>0</v>
      </c>
      <c r="BV47" s="1">
        <f t="shared" si="40"/>
        <v>0</v>
      </c>
      <c r="BW47" s="1">
        <f t="shared" si="41"/>
        <v>0</v>
      </c>
      <c r="BX47" s="1">
        <f t="shared" si="42"/>
        <v>0</v>
      </c>
      <c r="BY47" s="1">
        <f t="shared" si="43"/>
        <v>0</v>
      </c>
      <c r="BZ47" s="1">
        <f t="shared" si="44"/>
        <v>0</v>
      </c>
      <c r="CA47" s="1">
        <f t="shared" si="45"/>
        <v>0</v>
      </c>
      <c r="CB47" s="1">
        <f t="shared" si="50"/>
        <v>0</v>
      </c>
      <c r="CC47" s="1">
        <f>IF(H47="",'Fraccion masica'!$AC$36,H47)</f>
        <v>0.11111111111111108</v>
      </c>
      <c r="CD47" s="1">
        <f>IF(I47="",'Fraccion masica'!$AC$35,I47)</f>
        <v>0.11111111111111108</v>
      </c>
      <c r="CE47" s="1">
        <f t="shared" si="51"/>
        <v>0</v>
      </c>
      <c r="CF47" s="1">
        <f t="shared" si="52"/>
        <v>0</v>
      </c>
      <c r="CG47" s="1">
        <f t="shared" si="53"/>
        <v>0</v>
      </c>
      <c r="CH47" s="1">
        <f t="shared" si="54"/>
        <v>0</v>
      </c>
      <c r="DN47" s="15" t="s">
        <v>555</v>
      </c>
      <c r="DO47" s="15">
        <v>241</v>
      </c>
      <c r="DP47" s="15"/>
      <c r="DQ47" s="15"/>
      <c r="DR47" s="15">
        <v>386</v>
      </c>
      <c r="DS47" s="15"/>
      <c r="DT47" s="15">
        <v>2</v>
      </c>
      <c r="DU47" s="15"/>
      <c r="DV47" s="15"/>
      <c r="DW47" s="15"/>
      <c r="DX47" s="15"/>
      <c r="DY47" s="15"/>
      <c r="DZ47" s="15">
        <v>10</v>
      </c>
      <c r="EA47" s="15"/>
      <c r="EB47" s="15"/>
      <c r="EC47" s="15"/>
      <c r="ED47" s="15">
        <v>2</v>
      </c>
      <c r="EE47" s="15"/>
      <c r="EF47" s="15"/>
      <c r="EG47" s="15"/>
      <c r="EH47" s="15">
        <v>131</v>
      </c>
      <c r="EI47" s="15"/>
      <c r="EJ47" s="15">
        <v>121</v>
      </c>
      <c r="ET47" s="1" t="str">
        <f t="shared" si="0"/>
        <v>Valve(HL)Crudo</v>
      </c>
      <c r="EU47" s="1" t="s">
        <v>375</v>
      </c>
      <c r="EV47" s="1" t="s">
        <v>145</v>
      </c>
      <c r="EW47" s="1" t="s">
        <v>382</v>
      </c>
      <c r="EX47" s="1" t="s">
        <v>385</v>
      </c>
      <c r="EY47" s="1">
        <v>8.3999999999999992E-6</v>
      </c>
    </row>
    <row r="48" spans="4:155" x14ac:dyDescent="0.75">
      <c r="D48" s="15"/>
      <c r="E48" s="15"/>
      <c r="F48" s="15"/>
      <c r="G48" s="15"/>
      <c r="H48" s="15"/>
      <c r="AF48" s="1" t="str">
        <f t="shared" si="46"/>
        <v>Crudo</v>
      </c>
      <c r="AG48" s="1">
        <f t="shared" si="47"/>
        <v>0</v>
      </c>
      <c r="AH48" s="1">
        <f t="shared" si="48"/>
        <v>0</v>
      </c>
      <c r="AI48" s="1">
        <f t="shared" si="49"/>
        <v>0</v>
      </c>
      <c r="AJ48" s="1">
        <f t="shared" si="2"/>
        <v>0</v>
      </c>
      <c r="AK48" s="1">
        <f t="shared" si="3"/>
        <v>0</v>
      </c>
      <c r="AL48" s="1">
        <f t="shared" si="4"/>
        <v>0</v>
      </c>
      <c r="AM48" s="1">
        <f t="shared" si="5"/>
        <v>0</v>
      </c>
      <c r="AN48" s="1">
        <f t="shared" si="6"/>
        <v>0</v>
      </c>
      <c r="AO48" s="1">
        <f t="shared" si="7"/>
        <v>0</v>
      </c>
      <c r="AP48" s="1">
        <f t="shared" si="8"/>
        <v>0</v>
      </c>
      <c r="AQ48" s="1">
        <f t="shared" si="9"/>
        <v>0</v>
      </c>
      <c r="AR48" s="1">
        <f t="shared" si="10"/>
        <v>0</v>
      </c>
      <c r="AS48" s="1">
        <f t="shared" si="11"/>
        <v>0</v>
      </c>
      <c r="AT48" s="1">
        <f t="shared" si="12"/>
        <v>0</v>
      </c>
      <c r="AU48" s="1">
        <f t="shared" si="13"/>
        <v>0</v>
      </c>
      <c r="AV48" s="1">
        <f t="shared" si="14"/>
        <v>0</v>
      </c>
      <c r="AW48" s="1">
        <f t="shared" si="15"/>
        <v>0</v>
      </c>
      <c r="AX48" s="1">
        <f t="shared" si="16"/>
        <v>0</v>
      </c>
      <c r="AY48" s="1">
        <f t="shared" si="17"/>
        <v>0</v>
      </c>
      <c r="AZ48" s="1">
        <f t="shared" si="18"/>
        <v>0</v>
      </c>
      <c r="BA48" s="1">
        <f t="shared" si="19"/>
        <v>0</v>
      </c>
      <c r="BB48" s="1">
        <f t="shared" si="20"/>
        <v>0</v>
      </c>
      <c r="BC48" s="1">
        <f t="shared" si="21"/>
        <v>0</v>
      </c>
      <c r="BD48" s="1">
        <f t="shared" si="22"/>
        <v>0</v>
      </c>
      <c r="BE48" s="1">
        <f t="shared" si="23"/>
        <v>0</v>
      </c>
      <c r="BF48" s="1">
        <f t="shared" si="24"/>
        <v>0</v>
      </c>
      <c r="BG48" s="1">
        <f t="shared" si="25"/>
        <v>0</v>
      </c>
      <c r="BH48" s="1">
        <f t="shared" si="26"/>
        <v>0</v>
      </c>
      <c r="BI48" s="1">
        <f t="shared" si="27"/>
        <v>0</v>
      </c>
      <c r="BJ48" s="1">
        <f t="shared" si="28"/>
        <v>0</v>
      </c>
      <c r="BK48" s="1">
        <f t="shared" si="29"/>
        <v>0</v>
      </c>
      <c r="BL48" s="1">
        <f t="shared" si="30"/>
        <v>0</v>
      </c>
      <c r="BM48" s="1">
        <f t="shared" si="31"/>
        <v>0</v>
      </c>
      <c r="BN48" s="1">
        <f t="shared" si="32"/>
        <v>0</v>
      </c>
      <c r="BO48" s="1">
        <f t="shared" si="33"/>
        <v>0</v>
      </c>
      <c r="BP48" s="1">
        <f t="shared" si="34"/>
        <v>0</v>
      </c>
      <c r="BQ48" s="1">
        <f t="shared" si="35"/>
        <v>0</v>
      </c>
      <c r="BR48" s="1">
        <f t="shared" si="36"/>
        <v>0</v>
      </c>
      <c r="BS48" s="1">
        <f t="shared" si="37"/>
        <v>0</v>
      </c>
      <c r="BT48" s="1">
        <f t="shared" si="38"/>
        <v>0</v>
      </c>
      <c r="BU48" s="1">
        <f t="shared" si="39"/>
        <v>0</v>
      </c>
      <c r="BV48" s="1">
        <f t="shared" si="40"/>
        <v>0</v>
      </c>
      <c r="BW48" s="1">
        <f t="shared" si="41"/>
        <v>0</v>
      </c>
      <c r="BX48" s="1">
        <f t="shared" si="42"/>
        <v>0</v>
      </c>
      <c r="BY48" s="1">
        <f t="shared" si="43"/>
        <v>0</v>
      </c>
      <c r="BZ48" s="1">
        <f t="shared" si="44"/>
        <v>0</v>
      </c>
      <c r="CA48" s="1">
        <f t="shared" si="45"/>
        <v>0</v>
      </c>
      <c r="CB48" s="1">
        <f t="shared" si="50"/>
        <v>0</v>
      </c>
      <c r="CC48" s="1">
        <f>IF(H48="",'Fraccion masica'!$AC$36,H48)</f>
        <v>0.11111111111111108</v>
      </c>
      <c r="CD48" s="1">
        <f>IF(I48="",'Fraccion masica'!$AC$35,I48)</f>
        <v>0.11111111111111108</v>
      </c>
      <c r="CE48" s="1">
        <f t="shared" si="51"/>
        <v>0</v>
      </c>
      <c r="CF48" s="1">
        <f t="shared" si="52"/>
        <v>0</v>
      </c>
      <c r="CG48" s="1">
        <f t="shared" si="53"/>
        <v>0</v>
      </c>
      <c r="CH48" s="1">
        <f t="shared" si="54"/>
        <v>0</v>
      </c>
      <c r="DN48" s="15" t="s">
        <v>556</v>
      </c>
      <c r="DO48" s="15">
        <v>241</v>
      </c>
      <c r="DP48" s="15"/>
      <c r="DQ48" s="15"/>
      <c r="DR48" s="15">
        <v>386</v>
      </c>
      <c r="DS48" s="15"/>
      <c r="DT48" s="15">
        <v>2</v>
      </c>
      <c r="DU48" s="15"/>
      <c r="DV48" s="15"/>
      <c r="DW48" s="15"/>
      <c r="DX48" s="15"/>
      <c r="DY48" s="15"/>
      <c r="DZ48" s="15">
        <v>10</v>
      </c>
      <c r="EA48" s="15"/>
      <c r="EB48" s="15"/>
      <c r="EC48" s="15"/>
      <c r="ED48" s="15">
        <v>2</v>
      </c>
      <c r="EE48" s="15"/>
      <c r="EF48" s="15"/>
      <c r="EG48" s="15"/>
      <c r="EH48" s="15">
        <v>131</v>
      </c>
      <c r="EI48" s="15"/>
      <c r="EJ48" s="15">
        <v>121</v>
      </c>
      <c r="ET48" s="1" t="str">
        <f t="shared" si="0"/>
        <v>Connector(LL)Crudo</v>
      </c>
      <c r="EU48" s="1" t="s">
        <v>375</v>
      </c>
      <c r="EV48" s="1" t="s">
        <v>145</v>
      </c>
      <c r="EW48" s="1" t="s">
        <v>376</v>
      </c>
      <c r="EX48" s="1" t="s">
        <v>384</v>
      </c>
      <c r="EY48" s="1">
        <v>1.9000000000000001E-4</v>
      </c>
    </row>
    <row r="49" spans="4:155" x14ac:dyDescent="0.75">
      <c r="D49" s="15"/>
      <c r="E49" s="15"/>
      <c r="F49" s="15"/>
      <c r="G49" s="15"/>
      <c r="H49" s="15"/>
      <c r="AF49" s="1" t="str">
        <f t="shared" si="46"/>
        <v>Crudo</v>
      </c>
      <c r="AG49" s="1">
        <f t="shared" si="47"/>
        <v>0</v>
      </c>
      <c r="AH49" s="1">
        <f t="shared" si="48"/>
        <v>0</v>
      </c>
      <c r="AI49" s="1">
        <f t="shared" si="49"/>
        <v>0</v>
      </c>
      <c r="AJ49" s="1">
        <f t="shared" si="2"/>
        <v>0</v>
      </c>
      <c r="AK49" s="1">
        <f t="shared" si="3"/>
        <v>0</v>
      </c>
      <c r="AL49" s="1">
        <f t="shared" si="4"/>
        <v>0</v>
      </c>
      <c r="AM49" s="1">
        <f t="shared" si="5"/>
        <v>0</v>
      </c>
      <c r="AN49" s="1">
        <f t="shared" si="6"/>
        <v>0</v>
      </c>
      <c r="AO49" s="1">
        <f t="shared" si="7"/>
        <v>0</v>
      </c>
      <c r="AP49" s="1">
        <f t="shared" si="8"/>
        <v>0</v>
      </c>
      <c r="AQ49" s="1">
        <f t="shared" si="9"/>
        <v>0</v>
      </c>
      <c r="AR49" s="1">
        <f t="shared" si="10"/>
        <v>0</v>
      </c>
      <c r="AS49" s="1">
        <f t="shared" si="11"/>
        <v>0</v>
      </c>
      <c r="AT49" s="1">
        <f t="shared" si="12"/>
        <v>0</v>
      </c>
      <c r="AU49" s="1">
        <f t="shared" si="13"/>
        <v>0</v>
      </c>
      <c r="AV49" s="1">
        <f t="shared" si="14"/>
        <v>0</v>
      </c>
      <c r="AW49" s="1">
        <f t="shared" si="15"/>
        <v>0</v>
      </c>
      <c r="AX49" s="1">
        <f t="shared" si="16"/>
        <v>0</v>
      </c>
      <c r="AY49" s="1">
        <f t="shared" si="17"/>
        <v>0</v>
      </c>
      <c r="AZ49" s="1">
        <f t="shared" si="18"/>
        <v>0</v>
      </c>
      <c r="BA49" s="1">
        <f t="shared" si="19"/>
        <v>0</v>
      </c>
      <c r="BB49" s="1">
        <f t="shared" si="20"/>
        <v>0</v>
      </c>
      <c r="BC49" s="1">
        <f t="shared" si="21"/>
        <v>0</v>
      </c>
      <c r="BD49" s="1">
        <f t="shared" si="22"/>
        <v>0</v>
      </c>
      <c r="BE49" s="1">
        <f t="shared" si="23"/>
        <v>0</v>
      </c>
      <c r="BF49" s="1">
        <f t="shared" si="24"/>
        <v>0</v>
      </c>
      <c r="BG49" s="1">
        <f t="shared" si="25"/>
        <v>0</v>
      </c>
      <c r="BH49" s="1">
        <f t="shared" si="26"/>
        <v>0</v>
      </c>
      <c r="BI49" s="1">
        <f t="shared" si="27"/>
        <v>0</v>
      </c>
      <c r="BJ49" s="1">
        <f t="shared" si="28"/>
        <v>0</v>
      </c>
      <c r="BK49" s="1">
        <f t="shared" si="29"/>
        <v>0</v>
      </c>
      <c r="BL49" s="1">
        <f t="shared" si="30"/>
        <v>0</v>
      </c>
      <c r="BM49" s="1">
        <f t="shared" si="31"/>
        <v>0</v>
      </c>
      <c r="BN49" s="1">
        <f t="shared" si="32"/>
        <v>0</v>
      </c>
      <c r="BO49" s="1">
        <f t="shared" si="33"/>
        <v>0</v>
      </c>
      <c r="BP49" s="1">
        <f t="shared" si="34"/>
        <v>0</v>
      </c>
      <c r="BQ49" s="1">
        <f t="shared" si="35"/>
        <v>0</v>
      </c>
      <c r="BR49" s="1">
        <f t="shared" si="36"/>
        <v>0</v>
      </c>
      <c r="BS49" s="1">
        <f t="shared" si="37"/>
        <v>0</v>
      </c>
      <c r="BT49" s="1">
        <f t="shared" si="38"/>
        <v>0</v>
      </c>
      <c r="BU49" s="1">
        <f t="shared" si="39"/>
        <v>0</v>
      </c>
      <c r="BV49" s="1">
        <f t="shared" si="40"/>
        <v>0</v>
      </c>
      <c r="BW49" s="1">
        <f t="shared" si="41"/>
        <v>0</v>
      </c>
      <c r="BX49" s="1">
        <f t="shared" si="42"/>
        <v>0</v>
      </c>
      <c r="BY49" s="1">
        <f t="shared" si="43"/>
        <v>0</v>
      </c>
      <c r="BZ49" s="1">
        <f t="shared" si="44"/>
        <v>0</v>
      </c>
      <c r="CA49" s="1">
        <f t="shared" si="45"/>
        <v>0</v>
      </c>
      <c r="CB49" s="1">
        <f t="shared" si="50"/>
        <v>0</v>
      </c>
      <c r="CC49" s="1">
        <f>IF(H49="",'Fraccion masica'!$AC$36,H49)</f>
        <v>0.11111111111111108</v>
      </c>
      <c r="CD49" s="1">
        <f>IF(I49="",'Fraccion masica'!$AC$35,I49)</f>
        <v>0.11111111111111108</v>
      </c>
      <c r="CE49" s="1">
        <f t="shared" si="51"/>
        <v>0</v>
      </c>
      <c r="CF49" s="1">
        <f t="shared" si="52"/>
        <v>0</v>
      </c>
      <c r="CG49" s="1">
        <f t="shared" si="53"/>
        <v>0</v>
      </c>
      <c r="CH49" s="1">
        <f t="shared" si="54"/>
        <v>0</v>
      </c>
      <c r="DN49" s="15" t="s">
        <v>557</v>
      </c>
      <c r="DO49" s="15">
        <v>100</v>
      </c>
      <c r="DP49" s="15"/>
      <c r="DQ49" s="15"/>
      <c r="DR49" s="15">
        <v>14</v>
      </c>
      <c r="DS49" s="15"/>
      <c r="DT49" s="15"/>
      <c r="DU49" s="15"/>
      <c r="DV49" s="15"/>
      <c r="DW49" s="15"/>
      <c r="DX49" s="15"/>
      <c r="DY49" s="15"/>
      <c r="DZ49" s="15">
        <v>1</v>
      </c>
      <c r="EA49" s="15"/>
      <c r="EB49" s="15"/>
      <c r="EC49" s="15"/>
      <c r="ED49" s="15"/>
      <c r="EE49" s="15"/>
      <c r="EF49" s="15"/>
      <c r="EG49" s="15"/>
      <c r="EH49" s="15">
        <v>24</v>
      </c>
      <c r="EI49" s="15"/>
      <c r="EJ49" s="15">
        <v>7</v>
      </c>
      <c r="ET49" s="1" t="str">
        <f t="shared" si="0"/>
        <v>Control Valves(LL)Crudo</v>
      </c>
      <c r="EU49" s="1" t="s">
        <v>375</v>
      </c>
      <c r="EV49" s="1" t="s">
        <v>145</v>
      </c>
      <c r="EW49" s="1" t="s">
        <v>379</v>
      </c>
      <c r="EX49" s="1" t="s">
        <v>384</v>
      </c>
      <c r="EY49" s="1">
        <v>1.7500000000000002E-2</v>
      </c>
    </row>
    <row r="50" spans="4:155" x14ac:dyDescent="0.75">
      <c r="D50" s="15"/>
      <c r="E50" s="15"/>
      <c r="F50" s="15"/>
      <c r="G50" s="15"/>
      <c r="H50" s="15"/>
      <c r="AF50" s="1" t="str">
        <f t="shared" si="46"/>
        <v>Crudo</v>
      </c>
      <c r="AG50" s="1">
        <f t="shared" si="47"/>
        <v>0</v>
      </c>
      <c r="AH50" s="1">
        <f t="shared" si="48"/>
        <v>0</v>
      </c>
      <c r="AI50" s="1">
        <f t="shared" si="49"/>
        <v>0</v>
      </c>
      <c r="AJ50" s="1">
        <f t="shared" si="2"/>
        <v>0</v>
      </c>
      <c r="AK50" s="1">
        <f t="shared" si="3"/>
        <v>0</v>
      </c>
      <c r="AL50" s="1">
        <f t="shared" si="4"/>
        <v>0</v>
      </c>
      <c r="AM50" s="1">
        <f t="shared" si="5"/>
        <v>0</v>
      </c>
      <c r="AN50" s="1">
        <f t="shared" si="6"/>
        <v>0</v>
      </c>
      <c r="AO50" s="1">
        <f t="shared" si="7"/>
        <v>0</v>
      </c>
      <c r="AP50" s="1">
        <f t="shared" si="8"/>
        <v>0</v>
      </c>
      <c r="AQ50" s="1">
        <f t="shared" si="9"/>
        <v>0</v>
      </c>
      <c r="AR50" s="1">
        <f t="shared" si="10"/>
        <v>0</v>
      </c>
      <c r="AS50" s="1">
        <f t="shared" si="11"/>
        <v>0</v>
      </c>
      <c r="AT50" s="1">
        <f t="shared" si="12"/>
        <v>0</v>
      </c>
      <c r="AU50" s="1">
        <f t="shared" si="13"/>
        <v>0</v>
      </c>
      <c r="AV50" s="1">
        <f t="shared" si="14"/>
        <v>0</v>
      </c>
      <c r="AW50" s="1">
        <f t="shared" si="15"/>
        <v>0</v>
      </c>
      <c r="AX50" s="1">
        <f t="shared" si="16"/>
        <v>0</v>
      </c>
      <c r="AY50" s="1">
        <f t="shared" si="17"/>
        <v>0</v>
      </c>
      <c r="AZ50" s="1">
        <f t="shared" si="18"/>
        <v>0</v>
      </c>
      <c r="BA50" s="1">
        <f t="shared" si="19"/>
        <v>0</v>
      </c>
      <c r="BB50" s="1">
        <f t="shared" si="20"/>
        <v>0</v>
      </c>
      <c r="BC50" s="1">
        <f t="shared" si="21"/>
        <v>0</v>
      </c>
      <c r="BD50" s="1">
        <f t="shared" si="22"/>
        <v>0</v>
      </c>
      <c r="BE50" s="1">
        <f t="shared" si="23"/>
        <v>0</v>
      </c>
      <c r="BF50" s="1">
        <f t="shared" si="24"/>
        <v>0</v>
      </c>
      <c r="BG50" s="1">
        <f t="shared" si="25"/>
        <v>0</v>
      </c>
      <c r="BH50" s="1">
        <f t="shared" si="26"/>
        <v>0</v>
      </c>
      <c r="BI50" s="1">
        <f t="shared" si="27"/>
        <v>0</v>
      </c>
      <c r="BJ50" s="1">
        <f t="shared" si="28"/>
        <v>0</v>
      </c>
      <c r="BK50" s="1">
        <f t="shared" si="29"/>
        <v>0</v>
      </c>
      <c r="BL50" s="1">
        <f t="shared" si="30"/>
        <v>0</v>
      </c>
      <c r="BM50" s="1">
        <f t="shared" si="31"/>
        <v>0</v>
      </c>
      <c r="BN50" s="1">
        <f t="shared" si="32"/>
        <v>0</v>
      </c>
      <c r="BO50" s="1">
        <f t="shared" si="33"/>
        <v>0</v>
      </c>
      <c r="BP50" s="1">
        <f t="shared" si="34"/>
        <v>0</v>
      </c>
      <c r="BQ50" s="1">
        <f t="shared" si="35"/>
        <v>0</v>
      </c>
      <c r="BR50" s="1">
        <f t="shared" si="36"/>
        <v>0</v>
      </c>
      <c r="BS50" s="1">
        <f t="shared" si="37"/>
        <v>0</v>
      </c>
      <c r="BT50" s="1">
        <f t="shared" si="38"/>
        <v>0</v>
      </c>
      <c r="BU50" s="1">
        <f t="shared" si="39"/>
        <v>0</v>
      </c>
      <c r="BV50" s="1">
        <f t="shared" si="40"/>
        <v>0</v>
      </c>
      <c r="BW50" s="1">
        <f t="shared" si="41"/>
        <v>0</v>
      </c>
      <c r="BX50" s="1">
        <f t="shared" si="42"/>
        <v>0</v>
      </c>
      <c r="BY50" s="1">
        <f t="shared" si="43"/>
        <v>0</v>
      </c>
      <c r="BZ50" s="1">
        <f t="shared" si="44"/>
        <v>0</v>
      </c>
      <c r="CA50" s="1">
        <f t="shared" si="45"/>
        <v>0</v>
      </c>
      <c r="CB50" s="1">
        <f t="shared" si="50"/>
        <v>0</v>
      </c>
      <c r="CC50" s="1">
        <f>IF(H50="",'Fraccion masica'!$AC$36,H50)</f>
        <v>0.11111111111111108</v>
      </c>
      <c r="CD50" s="1">
        <f>IF(I50="",'Fraccion masica'!$AC$35,I50)</f>
        <v>0.11111111111111108</v>
      </c>
      <c r="CE50" s="1">
        <f t="shared" si="51"/>
        <v>0</v>
      </c>
      <c r="CF50" s="1">
        <f t="shared" si="52"/>
        <v>0</v>
      </c>
      <c r="CG50" s="1">
        <f t="shared" si="53"/>
        <v>0</v>
      </c>
      <c r="CH50" s="1">
        <f t="shared" si="54"/>
        <v>0</v>
      </c>
      <c r="DN50" s="15" t="s">
        <v>558</v>
      </c>
      <c r="DO50" s="15">
        <v>100</v>
      </c>
      <c r="DP50" s="15"/>
      <c r="DQ50" s="15"/>
      <c r="DR50" s="15">
        <v>14</v>
      </c>
      <c r="DS50" s="15"/>
      <c r="DT50" s="15"/>
      <c r="DU50" s="15"/>
      <c r="DV50" s="15"/>
      <c r="DW50" s="15"/>
      <c r="DX50" s="15"/>
      <c r="DY50" s="15"/>
      <c r="DZ50" s="15">
        <v>1</v>
      </c>
      <c r="EA50" s="15"/>
      <c r="EB50" s="15"/>
      <c r="EC50" s="15"/>
      <c r="ED50" s="15"/>
      <c r="EE50" s="15"/>
      <c r="EF50" s="15"/>
      <c r="EG50" s="15"/>
      <c r="EH50" s="15">
        <v>24</v>
      </c>
      <c r="EI50" s="15"/>
      <c r="EJ50" s="15">
        <v>7</v>
      </c>
      <c r="ET50" s="1" t="str">
        <f t="shared" si="0"/>
        <v>Open-Ended-Lines(LL)Crudo</v>
      </c>
      <c r="EU50" s="1" t="s">
        <v>375</v>
      </c>
      <c r="EV50" s="1" t="s">
        <v>145</v>
      </c>
      <c r="EW50" s="1" t="s">
        <v>399</v>
      </c>
      <c r="EX50" s="1" t="s">
        <v>384</v>
      </c>
      <c r="EY50" s="1">
        <v>3.7299999999999998E-3</v>
      </c>
    </row>
    <row r="51" spans="4:155" x14ac:dyDescent="0.75">
      <c r="D51" s="15"/>
      <c r="E51" s="15"/>
      <c r="F51" s="15"/>
      <c r="G51" s="15"/>
      <c r="H51" s="15"/>
      <c r="AF51" s="1" t="str">
        <f t="shared" si="46"/>
        <v>Crudo</v>
      </c>
      <c r="AG51" s="1">
        <f t="shared" si="47"/>
        <v>0</v>
      </c>
      <c r="AH51" s="1">
        <f t="shared" si="48"/>
        <v>0</v>
      </c>
      <c r="AI51" s="1">
        <f t="shared" si="49"/>
        <v>0</v>
      </c>
      <c r="AJ51" s="1">
        <f t="shared" si="2"/>
        <v>0</v>
      </c>
      <c r="AK51" s="1">
        <f t="shared" si="3"/>
        <v>0</v>
      </c>
      <c r="AL51" s="1">
        <f t="shared" si="4"/>
        <v>0</v>
      </c>
      <c r="AM51" s="1">
        <f t="shared" si="5"/>
        <v>0</v>
      </c>
      <c r="AN51" s="1">
        <f t="shared" si="6"/>
        <v>0</v>
      </c>
      <c r="AO51" s="1">
        <f t="shared" si="7"/>
        <v>0</v>
      </c>
      <c r="AP51" s="1">
        <f t="shared" si="8"/>
        <v>0</v>
      </c>
      <c r="AQ51" s="1">
        <f t="shared" si="9"/>
        <v>0</v>
      </c>
      <c r="AR51" s="1">
        <f t="shared" si="10"/>
        <v>0</v>
      </c>
      <c r="AS51" s="1">
        <f t="shared" si="11"/>
        <v>0</v>
      </c>
      <c r="AT51" s="1">
        <f t="shared" si="12"/>
        <v>0</v>
      </c>
      <c r="AU51" s="1">
        <f t="shared" si="13"/>
        <v>0</v>
      </c>
      <c r="AV51" s="1">
        <f t="shared" si="14"/>
        <v>0</v>
      </c>
      <c r="AW51" s="1">
        <f t="shared" si="15"/>
        <v>0</v>
      </c>
      <c r="AX51" s="1">
        <f t="shared" si="16"/>
        <v>0</v>
      </c>
      <c r="AY51" s="1">
        <f t="shared" si="17"/>
        <v>0</v>
      </c>
      <c r="AZ51" s="1">
        <f t="shared" si="18"/>
        <v>0</v>
      </c>
      <c r="BA51" s="1">
        <f t="shared" si="19"/>
        <v>0</v>
      </c>
      <c r="BB51" s="1">
        <f t="shared" si="20"/>
        <v>0</v>
      </c>
      <c r="BC51" s="1">
        <f t="shared" si="21"/>
        <v>0</v>
      </c>
      <c r="BD51" s="1">
        <f t="shared" si="22"/>
        <v>0</v>
      </c>
      <c r="BE51" s="1">
        <f t="shared" si="23"/>
        <v>0</v>
      </c>
      <c r="BF51" s="1">
        <f t="shared" si="24"/>
        <v>0</v>
      </c>
      <c r="BG51" s="1">
        <f t="shared" si="25"/>
        <v>0</v>
      </c>
      <c r="BH51" s="1">
        <f t="shared" si="26"/>
        <v>0</v>
      </c>
      <c r="BI51" s="1">
        <f t="shared" si="27"/>
        <v>0</v>
      </c>
      <c r="BJ51" s="1">
        <f t="shared" si="28"/>
        <v>0</v>
      </c>
      <c r="BK51" s="1">
        <f t="shared" si="29"/>
        <v>0</v>
      </c>
      <c r="BL51" s="1">
        <f t="shared" si="30"/>
        <v>0</v>
      </c>
      <c r="BM51" s="1">
        <f t="shared" si="31"/>
        <v>0</v>
      </c>
      <c r="BN51" s="1">
        <f t="shared" si="32"/>
        <v>0</v>
      </c>
      <c r="BO51" s="1">
        <f t="shared" si="33"/>
        <v>0</v>
      </c>
      <c r="BP51" s="1">
        <f t="shared" si="34"/>
        <v>0</v>
      </c>
      <c r="BQ51" s="1">
        <f t="shared" si="35"/>
        <v>0</v>
      </c>
      <c r="BR51" s="1">
        <f t="shared" si="36"/>
        <v>0</v>
      </c>
      <c r="BS51" s="1">
        <f t="shared" si="37"/>
        <v>0</v>
      </c>
      <c r="BT51" s="1">
        <f t="shared" si="38"/>
        <v>0</v>
      </c>
      <c r="BU51" s="1">
        <f t="shared" si="39"/>
        <v>0</v>
      </c>
      <c r="BV51" s="1">
        <f t="shared" si="40"/>
        <v>0</v>
      </c>
      <c r="BW51" s="1">
        <f t="shared" si="41"/>
        <v>0</v>
      </c>
      <c r="BX51" s="1">
        <f t="shared" si="42"/>
        <v>0</v>
      </c>
      <c r="BY51" s="1">
        <f t="shared" si="43"/>
        <v>0</v>
      </c>
      <c r="BZ51" s="1">
        <f t="shared" si="44"/>
        <v>0</v>
      </c>
      <c r="CA51" s="1">
        <f t="shared" si="45"/>
        <v>0</v>
      </c>
      <c r="CB51" s="1">
        <f t="shared" si="50"/>
        <v>0</v>
      </c>
      <c r="CC51" s="1">
        <f>IF(H51="",'Fraccion masica'!$AC$36,H51)</f>
        <v>0.11111111111111108</v>
      </c>
      <c r="CD51" s="1">
        <f>IF(I51="",'Fraccion masica'!$AC$35,I51)</f>
        <v>0.11111111111111108</v>
      </c>
      <c r="CE51" s="1">
        <f t="shared" si="51"/>
        <v>0</v>
      </c>
      <c r="CF51" s="1">
        <f t="shared" si="52"/>
        <v>0</v>
      </c>
      <c r="CG51" s="1">
        <f t="shared" si="53"/>
        <v>0</v>
      </c>
      <c r="CH51" s="1">
        <f t="shared" si="54"/>
        <v>0</v>
      </c>
      <c r="DN51" s="15" t="s">
        <v>559</v>
      </c>
      <c r="DO51" s="15">
        <v>10</v>
      </c>
      <c r="DP51" s="15"/>
      <c r="DQ51" s="15"/>
      <c r="DR51" s="15"/>
      <c r="DS51" s="15"/>
      <c r="DT51" s="15"/>
      <c r="DU51" s="15"/>
      <c r="DV51" s="15"/>
      <c r="DW51" s="15"/>
      <c r="DX51" s="15"/>
      <c r="DY51" s="15"/>
      <c r="DZ51" s="15"/>
      <c r="EA51" s="15"/>
      <c r="EB51" s="15"/>
      <c r="EC51" s="15"/>
      <c r="ED51" s="15"/>
      <c r="EE51" s="15"/>
      <c r="EF51" s="15"/>
      <c r="EG51" s="15"/>
      <c r="EH51" s="15">
        <v>2</v>
      </c>
      <c r="EI51" s="15"/>
      <c r="EJ51" s="15"/>
      <c r="ET51" s="1" t="str">
        <f t="shared" si="0"/>
        <v>Pressure Relief Valves(LL)Crudo</v>
      </c>
      <c r="EU51" s="1" t="s">
        <v>375</v>
      </c>
      <c r="EV51" s="1" t="s">
        <v>145</v>
      </c>
      <c r="EW51" s="1" t="s">
        <v>380</v>
      </c>
      <c r="EX51" s="1" t="s">
        <v>384</v>
      </c>
      <c r="EY51" s="1">
        <v>7.4999999999999997E-2</v>
      </c>
    </row>
    <row r="52" spans="4:155" x14ac:dyDescent="0.75">
      <c r="D52" s="15"/>
      <c r="E52" s="15"/>
      <c r="F52" s="15"/>
      <c r="G52" s="15"/>
      <c r="H52" s="15"/>
      <c r="AF52" s="1" t="str">
        <f t="shared" si="46"/>
        <v>Crudo</v>
      </c>
      <c r="AG52" s="1">
        <f t="shared" si="47"/>
        <v>0</v>
      </c>
      <c r="AH52" s="1">
        <f t="shared" si="48"/>
        <v>0</v>
      </c>
      <c r="AI52" s="1">
        <f t="shared" si="49"/>
        <v>0</v>
      </c>
      <c r="AJ52" s="1">
        <f t="shared" si="2"/>
        <v>0</v>
      </c>
      <c r="AK52" s="1">
        <f t="shared" si="3"/>
        <v>0</v>
      </c>
      <c r="AL52" s="1">
        <f t="shared" si="4"/>
        <v>0</v>
      </c>
      <c r="AM52" s="1">
        <f t="shared" si="5"/>
        <v>0</v>
      </c>
      <c r="AN52" s="1">
        <f t="shared" si="6"/>
        <v>0</v>
      </c>
      <c r="AO52" s="1">
        <f t="shared" si="7"/>
        <v>0</v>
      </c>
      <c r="AP52" s="1">
        <f t="shared" si="8"/>
        <v>0</v>
      </c>
      <c r="AQ52" s="1">
        <f t="shared" si="9"/>
        <v>0</v>
      </c>
      <c r="AR52" s="1">
        <f t="shared" si="10"/>
        <v>0</v>
      </c>
      <c r="AS52" s="1">
        <f t="shared" si="11"/>
        <v>0</v>
      </c>
      <c r="AT52" s="1">
        <f t="shared" si="12"/>
        <v>0</v>
      </c>
      <c r="AU52" s="1">
        <f t="shared" si="13"/>
        <v>0</v>
      </c>
      <c r="AV52" s="1">
        <f t="shared" si="14"/>
        <v>0</v>
      </c>
      <c r="AW52" s="1">
        <f t="shared" si="15"/>
        <v>0</v>
      </c>
      <c r="AX52" s="1">
        <f t="shared" si="16"/>
        <v>0</v>
      </c>
      <c r="AY52" s="1">
        <f t="shared" si="17"/>
        <v>0</v>
      </c>
      <c r="AZ52" s="1">
        <f t="shared" si="18"/>
        <v>0</v>
      </c>
      <c r="BA52" s="1">
        <f t="shared" si="19"/>
        <v>0</v>
      </c>
      <c r="BB52" s="1">
        <f t="shared" si="20"/>
        <v>0</v>
      </c>
      <c r="BC52" s="1">
        <f t="shared" si="21"/>
        <v>0</v>
      </c>
      <c r="BD52" s="1">
        <f t="shared" si="22"/>
        <v>0</v>
      </c>
      <c r="BE52" s="1">
        <f t="shared" si="23"/>
        <v>0</v>
      </c>
      <c r="BF52" s="1">
        <f t="shared" si="24"/>
        <v>0</v>
      </c>
      <c r="BG52" s="1">
        <f t="shared" si="25"/>
        <v>0</v>
      </c>
      <c r="BH52" s="1">
        <f t="shared" si="26"/>
        <v>0</v>
      </c>
      <c r="BI52" s="1">
        <f t="shared" si="27"/>
        <v>0</v>
      </c>
      <c r="BJ52" s="1">
        <f t="shared" si="28"/>
        <v>0</v>
      </c>
      <c r="BK52" s="1">
        <f t="shared" si="29"/>
        <v>0</v>
      </c>
      <c r="BL52" s="1">
        <f t="shared" si="30"/>
        <v>0</v>
      </c>
      <c r="BM52" s="1">
        <f t="shared" si="31"/>
        <v>0</v>
      </c>
      <c r="BN52" s="1">
        <f t="shared" si="32"/>
        <v>0</v>
      </c>
      <c r="BO52" s="1">
        <f t="shared" si="33"/>
        <v>0</v>
      </c>
      <c r="BP52" s="1">
        <f t="shared" si="34"/>
        <v>0</v>
      </c>
      <c r="BQ52" s="1">
        <f t="shared" si="35"/>
        <v>0</v>
      </c>
      <c r="BR52" s="1">
        <f t="shared" si="36"/>
        <v>0</v>
      </c>
      <c r="BS52" s="1">
        <f t="shared" si="37"/>
        <v>0</v>
      </c>
      <c r="BT52" s="1">
        <f t="shared" si="38"/>
        <v>0</v>
      </c>
      <c r="BU52" s="1">
        <f t="shared" si="39"/>
        <v>0</v>
      </c>
      <c r="BV52" s="1">
        <f t="shared" si="40"/>
        <v>0</v>
      </c>
      <c r="BW52" s="1">
        <f t="shared" si="41"/>
        <v>0</v>
      </c>
      <c r="BX52" s="1">
        <f t="shared" si="42"/>
        <v>0</v>
      </c>
      <c r="BY52" s="1">
        <f t="shared" si="43"/>
        <v>0</v>
      </c>
      <c r="BZ52" s="1">
        <f t="shared" si="44"/>
        <v>0</v>
      </c>
      <c r="CA52" s="1">
        <f t="shared" si="45"/>
        <v>0</v>
      </c>
      <c r="CB52" s="1">
        <f t="shared" si="50"/>
        <v>0</v>
      </c>
      <c r="CC52" s="1">
        <f>IF(H52="",'Fraccion masica'!$AC$36,H52)</f>
        <v>0.11111111111111108</v>
      </c>
      <c r="CD52" s="1">
        <f>IF(I52="",'Fraccion masica'!$AC$35,I52)</f>
        <v>0.11111111111111108</v>
      </c>
      <c r="CE52" s="1">
        <f t="shared" si="51"/>
        <v>0</v>
      </c>
      <c r="CF52" s="1">
        <f t="shared" si="52"/>
        <v>0</v>
      </c>
      <c r="CG52" s="1">
        <f t="shared" si="53"/>
        <v>0</v>
      </c>
      <c r="CH52" s="1">
        <f t="shared" si="54"/>
        <v>0</v>
      </c>
      <c r="DN52" s="15" t="s">
        <v>560</v>
      </c>
      <c r="DO52" s="15">
        <v>26</v>
      </c>
      <c r="DP52" s="15"/>
      <c r="DQ52" s="15"/>
      <c r="DR52" s="15">
        <v>20</v>
      </c>
      <c r="DS52" s="15"/>
      <c r="DT52" s="15"/>
      <c r="DU52" s="15"/>
      <c r="DV52" s="15"/>
      <c r="DW52" s="15"/>
      <c r="DX52" s="15"/>
      <c r="DY52" s="15"/>
      <c r="DZ52" s="15"/>
      <c r="EA52" s="15"/>
      <c r="EB52" s="15"/>
      <c r="EC52" s="15"/>
      <c r="ED52" s="15"/>
      <c r="EE52" s="15"/>
      <c r="EF52" s="15"/>
      <c r="EG52" s="15"/>
      <c r="EH52" s="15">
        <v>3</v>
      </c>
      <c r="EI52" s="15"/>
      <c r="EJ52" s="15">
        <v>1</v>
      </c>
      <c r="ET52" s="1" t="str">
        <f t="shared" si="0"/>
        <v>Pump seal(LL)Crudo</v>
      </c>
      <c r="EU52" s="1" t="s">
        <v>375</v>
      </c>
      <c r="EV52" s="1" t="s">
        <v>145</v>
      </c>
      <c r="EW52" s="1" t="s">
        <v>348</v>
      </c>
      <c r="EX52" s="1" t="s">
        <v>384</v>
      </c>
      <c r="EY52" s="1">
        <v>2.3199999999999998E-2</v>
      </c>
    </row>
    <row r="53" spans="4:155" x14ac:dyDescent="0.75">
      <c r="D53" s="15"/>
      <c r="E53" s="15"/>
      <c r="F53" s="15"/>
      <c r="G53" s="15"/>
      <c r="H53" s="15"/>
      <c r="AF53" s="1" t="str">
        <f t="shared" si="46"/>
        <v>Crudo</v>
      </c>
      <c r="AG53" s="1">
        <f t="shared" si="47"/>
        <v>0</v>
      </c>
      <c r="AH53" s="1">
        <f t="shared" si="48"/>
        <v>0</v>
      </c>
      <c r="AI53" s="1">
        <f t="shared" si="49"/>
        <v>0</v>
      </c>
      <c r="AJ53" s="1">
        <f t="shared" ref="AJ53:AJ84" si="55">IFERROR($AH53*(VLOOKUP($AG53,$DN$17:$EJ$114,DO$16,FALSE)),0)</f>
        <v>0</v>
      </c>
      <c r="AK53" s="1">
        <f t="shared" ref="AK53:AK84" si="56">IFERROR($AH53*(VLOOKUP($AG53,$DN$17:$EJ$114,DP$16,FALSE)),0)</f>
        <v>0</v>
      </c>
      <c r="AL53" s="1">
        <f t="shared" ref="AL53:AL84" si="57">IFERROR($AH53*(VLOOKUP($AG53,$DN$17:$EJ$114,DQ$16,FALSE)),0)</f>
        <v>0</v>
      </c>
      <c r="AM53" s="1">
        <f t="shared" ref="AM53:AM84" si="58">IFERROR($AH53*(VLOOKUP($AG53,$DN$17:$EJ$114,DR$16,FALSE)),0)</f>
        <v>0</v>
      </c>
      <c r="AN53" s="1">
        <f t="shared" ref="AN53:AN84" si="59">IFERROR($AH53*(VLOOKUP($AG53,$DN$17:$EJ$114,DS$16,FALSE)),0)</f>
        <v>0</v>
      </c>
      <c r="AO53" s="1">
        <f t="shared" ref="AO53:AO84" si="60">IFERROR($AH53*(VLOOKUP($AG53,$DN$17:$EJ$114,DT$16,FALSE)),0)</f>
        <v>0</v>
      </c>
      <c r="AP53" s="1">
        <f t="shared" ref="AP53:AP84" si="61">IFERROR($AH53*(VLOOKUP($AG53,$DN$17:$EJ$114,DU$16,FALSE)),0)</f>
        <v>0</v>
      </c>
      <c r="AQ53" s="1">
        <f t="shared" ref="AQ53:AQ84" si="62">IFERROR($AH53*(VLOOKUP($AG53,$DN$17:$EJ$114,DV$16,FALSE)),0)</f>
        <v>0</v>
      </c>
      <c r="AR53" s="1">
        <f t="shared" ref="AR53:AR84" si="63">IFERROR($AH53*(VLOOKUP($AG53,$DN$17:$EJ$114,DW$16,FALSE)),0)</f>
        <v>0</v>
      </c>
      <c r="AS53" s="1">
        <f t="shared" ref="AS53:AS84" si="64">IFERROR($AH53*(VLOOKUP($AG53,$DN$17:$EJ$114,DX$16,FALSE)),0)</f>
        <v>0</v>
      </c>
      <c r="AT53" s="1">
        <f t="shared" ref="AT53:AT84" si="65">IFERROR($AH53*(VLOOKUP($AG53,$DN$17:$EJ$114,DY$16,FALSE)),0)</f>
        <v>0</v>
      </c>
      <c r="AU53" s="1">
        <f t="shared" ref="AU53:AU84" si="66">IFERROR($AH53*(VLOOKUP($AG53,$DN$17:$EJ$114,DZ$16,FALSE)),0)</f>
        <v>0</v>
      </c>
      <c r="AV53" s="1">
        <f t="shared" ref="AV53:AV84" si="67">IFERROR($AH53*(VLOOKUP($AG53,$DN$17:$EJ$114,EA$16,FALSE)),0)</f>
        <v>0</v>
      </c>
      <c r="AW53" s="1">
        <f t="shared" ref="AW53:AW84" si="68">IFERROR($AH53*(VLOOKUP($AG53,$DN$17:$EJ$114,EB$16,FALSE)),0)</f>
        <v>0</v>
      </c>
      <c r="AX53" s="1">
        <f t="shared" ref="AX53:AX84" si="69">IFERROR($AH53*(VLOOKUP($AG53,$DN$17:$EJ$114,EC$16,FALSE)),0)</f>
        <v>0</v>
      </c>
      <c r="AY53" s="1">
        <f t="shared" ref="AY53:AY84" si="70">IFERROR($AH53*(VLOOKUP($AG53,$DN$17:$EJ$114,ED$16,FALSE)),0)</f>
        <v>0</v>
      </c>
      <c r="AZ53" s="1">
        <f t="shared" ref="AZ53:AZ84" si="71">IFERROR($AH53*(VLOOKUP($AG53,$DN$17:$EJ$114,EE$16,FALSE)),0)</f>
        <v>0</v>
      </c>
      <c r="BA53" s="1">
        <f t="shared" ref="BA53:BA84" si="72">IFERROR($AH53*(VLOOKUP($AG53,$DN$17:$EJ$114,EF$16,FALSE)),0)</f>
        <v>0</v>
      </c>
      <c r="BB53" s="1">
        <f t="shared" ref="BB53:BB84" si="73">IFERROR($AH53*(VLOOKUP($AG53,$DN$17:$EJ$114,EG$16,FALSE)),0)</f>
        <v>0</v>
      </c>
      <c r="BC53" s="1">
        <f t="shared" ref="BC53:BC84" si="74">IFERROR($AH53*(VLOOKUP($AG53,$DN$17:$EJ$114,EH$16,FALSE)),0)</f>
        <v>0</v>
      </c>
      <c r="BD53" s="1">
        <f t="shared" ref="BD53:BD84" si="75">IFERROR($AH53*(VLOOKUP($AG53,$DN$17:$EJ$114,EI$16,FALSE)),0)</f>
        <v>0</v>
      </c>
      <c r="BE53" s="1">
        <f t="shared" ref="BE53:BE84" si="76">IFERROR($AH53*(VLOOKUP($AG53,$DN$17:$EJ$114,EJ$16,FALSE)),0)</f>
        <v>0</v>
      </c>
      <c r="BF53" s="1">
        <f t="shared" ref="BF53:BF84" si="77">IFERROR(VLOOKUP(BF$20,$ET$17:$EY$60,6,FALSE)*AJ53,"")</f>
        <v>0</v>
      </c>
      <c r="BG53" s="1">
        <f t="shared" ref="BG53:BG84" si="78">IFERROR(VLOOKUP(BG$20,$ET$17:$EY$60,6,FALSE)*AK53,"")</f>
        <v>0</v>
      </c>
      <c r="BH53" s="1">
        <f t="shared" ref="BH53:BH84" si="79">IFERROR(VLOOKUP(BH$20,$ET$17:$EY$60,6,FALSE)*AL53,"")</f>
        <v>0</v>
      </c>
      <c r="BI53" s="1">
        <f t="shared" ref="BI53:BI84" si="80">IFERROR(VLOOKUP(BI$20,$ET$17:$EY$60,6,FALSE)*AM53,"")</f>
        <v>0</v>
      </c>
      <c r="BJ53" s="1">
        <f t="shared" ref="BJ53:BJ84" si="81">IFERROR(VLOOKUP(BJ$20,$ET$17:$EY$60,6,FALSE)*AN53,"")</f>
        <v>0</v>
      </c>
      <c r="BK53" s="1">
        <f t="shared" ref="BK53:BK84" si="82">IFERROR(VLOOKUP(BK$20,$ET$17:$EY$60,6,FALSE)*AO53,"")</f>
        <v>0</v>
      </c>
      <c r="BL53" s="1">
        <f t="shared" ref="BL53:BL84" si="83">IFERROR(VLOOKUP(BL$20,$ET$17:$EY$60,6,FALSE)*AP53,"")</f>
        <v>0</v>
      </c>
      <c r="BM53" s="1">
        <f t="shared" ref="BM53:BM84" si="84">IFERROR(VLOOKUP(BM$20,$ET$17:$EY$60,6,FALSE)*AQ53,"")</f>
        <v>0</v>
      </c>
      <c r="BN53" s="1">
        <f t="shared" ref="BN53:BN84" si="85">IFERROR(VLOOKUP(BN$20,$ET$17:$EY$60,6,FALSE)*AR53,"")</f>
        <v>0</v>
      </c>
      <c r="BO53" s="1">
        <f t="shared" ref="BO53:BO84" si="86">IFERROR(VLOOKUP(BO$20,$ET$17:$EY$60,6,FALSE)*AS53,"")</f>
        <v>0</v>
      </c>
      <c r="BP53" s="1">
        <f t="shared" ref="BP53:BP84" si="87">IFERROR(VLOOKUP(BP$20,$ET$17:$EY$60,6,FALSE)*AT53,"")</f>
        <v>0</v>
      </c>
      <c r="BQ53" s="1">
        <f t="shared" ref="BQ53:BQ84" si="88">IFERROR(VLOOKUP(BQ$20,$ET$17:$EY$60,6,FALSE)*AU53,"")</f>
        <v>0</v>
      </c>
      <c r="BR53" s="1">
        <f t="shared" ref="BR53:BR84" si="89">IFERROR(VLOOKUP(BR$20,$ET$17:$EY$60,6,FALSE)*AV53,"")</f>
        <v>0</v>
      </c>
      <c r="BS53" s="1">
        <f t="shared" ref="BS53:BS84" si="90">IFERROR(VLOOKUP(BS$20,$ET$17:$EY$60,6,FALSE)*AW53,"")</f>
        <v>0</v>
      </c>
      <c r="BT53" s="1">
        <f t="shared" ref="BT53:BT84" si="91">IFERROR(VLOOKUP(BT$20,$ET$17:$EY$60,6,FALSE)*AX53,"")</f>
        <v>0</v>
      </c>
      <c r="BU53" s="1">
        <f t="shared" ref="BU53:BU84" si="92">IFERROR(VLOOKUP(BU$20,$ET$17:$EY$60,6,FALSE)*AY53,"")</f>
        <v>0</v>
      </c>
      <c r="BV53" s="1">
        <f t="shared" ref="BV53:BV84" si="93">IFERROR(VLOOKUP(BV$20,$ET$17:$EY$60,6,FALSE)*AZ53,"")</f>
        <v>0</v>
      </c>
      <c r="BW53" s="1">
        <f t="shared" ref="BW53:BW84" si="94">IFERROR(VLOOKUP(BW$20,$ET$17:$EY$60,6,FALSE)*BA53,"")</f>
        <v>0</v>
      </c>
      <c r="BX53" s="1">
        <f t="shared" ref="BX53:BX84" si="95">IFERROR(VLOOKUP(BX$20,$ET$17:$EY$60,6,FALSE)*BB53,"")</f>
        <v>0</v>
      </c>
      <c r="BY53" s="1">
        <f t="shared" ref="BY53:BY84" si="96">IFERROR(VLOOKUP(BY$20,$ET$17:$EY$60,6,FALSE)*BC53,"")</f>
        <v>0</v>
      </c>
      <c r="BZ53" s="1">
        <f t="shared" ref="BZ53:BZ84" si="97">IFERROR(VLOOKUP(BZ$20,$ET$17:$EY$60,6,FALSE)*BD53,"")</f>
        <v>0</v>
      </c>
      <c r="CA53" s="1">
        <f t="shared" ref="CA53:CA84" si="98">IFERROR(VLOOKUP(CA$20,$ET$17:$EY$60,6,FALSE)*BE53,"")</f>
        <v>0</v>
      </c>
      <c r="CB53" s="1">
        <f t="shared" si="50"/>
        <v>0</v>
      </c>
      <c r="CC53" s="1">
        <f>IF(H53="",'Fraccion masica'!$AC$36,H53)</f>
        <v>0.11111111111111108</v>
      </c>
      <c r="CD53" s="1">
        <f>IF(I53="",'Fraccion masica'!$AC$35,I53)</f>
        <v>0.11111111111111108</v>
      </c>
      <c r="CE53" s="1">
        <f t="shared" si="51"/>
        <v>0</v>
      </c>
      <c r="CF53" s="1">
        <f t="shared" si="52"/>
        <v>0</v>
      </c>
      <c r="CG53" s="1">
        <f t="shared" si="53"/>
        <v>0</v>
      </c>
      <c r="CH53" s="1">
        <f t="shared" si="54"/>
        <v>0</v>
      </c>
      <c r="DN53" s="15" t="s">
        <v>561</v>
      </c>
      <c r="DO53" s="15">
        <v>241</v>
      </c>
      <c r="DP53" s="15"/>
      <c r="DQ53" s="15"/>
      <c r="DR53" s="15">
        <v>386</v>
      </c>
      <c r="DS53" s="15"/>
      <c r="DT53" s="15"/>
      <c r="DU53" s="15"/>
      <c r="DV53" s="15"/>
      <c r="DW53" s="15"/>
      <c r="DX53" s="15"/>
      <c r="DY53" s="15"/>
      <c r="DZ53" s="15">
        <v>10</v>
      </c>
      <c r="EA53" s="15"/>
      <c r="EB53" s="15"/>
      <c r="EC53" s="15"/>
      <c r="ED53" s="15">
        <v>2</v>
      </c>
      <c r="EE53" s="15"/>
      <c r="EF53" s="15"/>
      <c r="EG53" s="15"/>
      <c r="EH53" s="15">
        <v>131</v>
      </c>
      <c r="EI53" s="15"/>
      <c r="EJ53" s="15">
        <v>131</v>
      </c>
      <c r="ET53" s="1" t="str">
        <f t="shared" si="0"/>
        <v>Valve(LL)Crudo</v>
      </c>
      <c r="EU53" s="1" t="s">
        <v>375</v>
      </c>
      <c r="EV53" s="1" t="s">
        <v>145</v>
      </c>
      <c r="EW53" s="1" t="s">
        <v>382</v>
      </c>
      <c r="EX53" s="1" t="s">
        <v>384</v>
      </c>
      <c r="EY53" s="1">
        <v>1.2099999999999999E-3</v>
      </c>
    </row>
    <row r="54" spans="4:155" x14ac:dyDescent="0.75">
      <c r="D54" s="15"/>
      <c r="E54" s="15"/>
      <c r="F54" s="15"/>
      <c r="G54" s="15"/>
      <c r="H54" s="15"/>
      <c r="AF54" s="1" t="str">
        <f t="shared" si="46"/>
        <v>Crudo</v>
      </c>
      <c r="AG54" s="1">
        <f t="shared" ref="AG54:AG85" si="99">D54</f>
        <v>0</v>
      </c>
      <c r="AH54" s="1">
        <f t="shared" si="48"/>
        <v>0</v>
      </c>
      <c r="AI54" s="1">
        <f t="shared" ref="AI54:AI85" si="100">F54</f>
        <v>0</v>
      </c>
      <c r="AJ54" s="1">
        <f t="shared" si="55"/>
        <v>0</v>
      </c>
      <c r="AK54" s="1">
        <f t="shared" si="56"/>
        <v>0</v>
      </c>
      <c r="AL54" s="1">
        <f t="shared" si="57"/>
        <v>0</v>
      </c>
      <c r="AM54" s="1">
        <f t="shared" si="58"/>
        <v>0</v>
      </c>
      <c r="AN54" s="1">
        <f t="shared" si="59"/>
        <v>0</v>
      </c>
      <c r="AO54" s="1">
        <f t="shared" si="60"/>
        <v>0</v>
      </c>
      <c r="AP54" s="1">
        <f t="shared" si="61"/>
        <v>0</v>
      </c>
      <c r="AQ54" s="1">
        <f t="shared" si="62"/>
        <v>0</v>
      </c>
      <c r="AR54" s="1">
        <f t="shared" si="63"/>
        <v>0</v>
      </c>
      <c r="AS54" s="1">
        <f t="shared" si="64"/>
        <v>0</v>
      </c>
      <c r="AT54" s="1">
        <f t="shared" si="65"/>
        <v>0</v>
      </c>
      <c r="AU54" s="1">
        <f t="shared" si="66"/>
        <v>0</v>
      </c>
      <c r="AV54" s="1">
        <f t="shared" si="67"/>
        <v>0</v>
      </c>
      <c r="AW54" s="1">
        <f t="shared" si="68"/>
        <v>0</v>
      </c>
      <c r="AX54" s="1">
        <f t="shared" si="69"/>
        <v>0</v>
      </c>
      <c r="AY54" s="1">
        <f t="shared" si="70"/>
        <v>0</v>
      </c>
      <c r="AZ54" s="1">
        <f t="shared" si="71"/>
        <v>0</v>
      </c>
      <c r="BA54" s="1">
        <f t="shared" si="72"/>
        <v>0</v>
      </c>
      <c r="BB54" s="1">
        <f t="shared" si="73"/>
        <v>0</v>
      </c>
      <c r="BC54" s="1">
        <f t="shared" si="74"/>
        <v>0</v>
      </c>
      <c r="BD54" s="1">
        <f t="shared" si="75"/>
        <v>0</v>
      </c>
      <c r="BE54" s="1">
        <f t="shared" si="76"/>
        <v>0</v>
      </c>
      <c r="BF54" s="1">
        <f t="shared" si="77"/>
        <v>0</v>
      </c>
      <c r="BG54" s="1">
        <f t="shared" si="78"/>
        <v>0</v>
      </c>
      <c r="BH54" s="1">
        <f t="shared" si="79"/>
        <v>0</v>
      </c>
      <c r="BI54" s="1">
        <f t="shared" si="80"/>
        <v>0</v>
      </c>
      <c r="BJ54" s="1">
        <f t="shared" si="81"/>
        <v>0</v>
      </c>
      <c r="BK54" s="1">
        <f t="shared" si="82"/>
        <v>0</v>
      </c>
      <c r="BL54" s="1">
        <f t="shared" si="83"/>
        <v>0</v>
      </c>
      <c r="BM54" s="1">
        <f t="shared" si="84"/>
        <v>0</v>
      </c>
      <c r="BN54" s="1">
        <f t="shared" si="85"/>
        <v>0</v>
      </c>
      <c r="BO54" s="1">
        <f t="shared" si="86"/>
        <v>0</v>
      </c>
      <c r="BP54" s="1">
        <f t="shared" si="87"/>
        <v>0</v>
      </c>
      <c r="BQ54" s="1">
        <f t="shared" si="88"/>
        <v>0</v>
      </c>
      <c r="BR54" s="1">
        <f t="shared" si="89"/>
        <v>0</v>
      </c>
      <c r="BS54" s="1">
        <f t="shared" si="90"/>
        <v>0</v>
      </c>
      <c r="BT54" s="1">
        <f t="shared" si="91"/>
        <v>0</v>
      </c>
      <c r="BU54" s="1">
        <f t="shared" si="92"/>
        <v>0</v>
      </c>
      <c r="BV54" s="1">
        <f t="shared" si="93"/>
        <v>0</v>
      </c>
      <c r="BW54" s="1">
        <f t="shared" si="94"/>
        <v>0</v>
      </c>
      <c r="BX54" s="1">
        <f t="shared" si="95"/>
        <v>0</v>
      </c>
      <c r="BY54" s="1">
        <f t="shared" si="96"/>
        <v>0</v>
      </c>
      <c r="BZ54" s="1">
        <f t="shared" si="97"/>
        <v>0</v>
      </c>
      <c r="CA54" s="1">
        <f t="shared" si="98"/>
        <v>0</v>
      </c>
      <c r="CB54" s="1">
        <f t="shared" si="50"/>
        <v>0</v>
      </c>
      <c r="CC54" s="1">
        <f>IF(H54="",'Fraccion masica'!$AC$36,H54)</f>
        <v>0.11111111111111108</v>
      </c>
      <c r="CD54" s="1">
        <f>IF(I54="",'Fraccion masica'!$AC$35,I54)</f>
        <v>0.11111111111111108</v>
      </c>
      <c r="CE54" s="1">
        <f t="shared" si="51"/>
        <v>0</v>
      </c>
      <c r="CF54" s="1">
        <f t="shared" si="52"/>
        <v>0</v>
      </c>
      <c r="CG54" s="1">
        <f t="shared" si="53"/>
        <v>0</v>
      </c>
      <c r="CH54" s="1">
        <f t="shared" si="54"/>
        <v>0</v>
      </c>
      <c r="DN54" s="15" t="s">
        <v>562</v>
      </c>
      <c r="DO54" s="15">
        <v>177</v>
      </c>
      <c r="DP54" s="15"/>
      <c r="DQ54" s="15"/>
      <c r="DR54" s="15">
        <v>208</v>
      </c>
      <c r="DS54" s="15"/>
      <c r="DT54" s="15"/>
      <c r="DU54" s="15"/>
      <c r="DV54" s="15"/>
      <c r="DW54" s="15"/>
      <c r="DX54" s="15"/>
      <c r="DY54" s="15"/>
      <c r="DZ54" s="15">
        <v>6</v>
      </c>
      <c r="EA54" s="15"/>
      <c r="EB54" s="15"/>
      <c r="EC54" s="15"/>
      <c r="ED54" s="15">
        <v>2</v>
      </c>
      <c r="EE54" s="15"/>
      <c r="EF54" s="15"/>
      <c r="EG54" s="15"/>
      <c r="EH54" s="15">
        <v>79</v>
      </c>
      <c r="EI54" s="15"/>
      <c r="EJ54" s="15">
        <v>80</v>
      </c>
      <c r="ET54" s="1" t="str">
        <f t="shared" ref="ET54:ET59" si="101">CONCATENATE(EW54,EX54,EV54)</f>
        <v>Connector(FG)Crudo</v>
      </c>
      <c r="EU54" s="1" t="s">
        <v>375</v>
      </c>
      <c r="EV54" s="1" t="s">
        <v>145</v>
      </c>
      <c r="EW54" s="1" t="s">
        <v>376</v>
      </c>
      <c r="EX54" s="1" t="s">
        <v>377</v>
      </c>
      <c r="EY54" s="201">
        <v>2.4599999999999999E-3</v>
      </c>
    </row>
    <row r="55" spans="4:155" x14ac:dyDescent="0.75">
      <c r="D55" s="15"/>
      <c r="E55" s="15"/>
      <c r="F55" s="15"/>
      <c r="G55" s="15"/>
      <c r="H55" s="15"/>
      <c r="AF55" s="1" t="str">
        <f t="shared" si="46"/>
        <v>Crudo</v>
      </c>
      <c r="AG55" s="1">
        <f t="shared" si="99"/>
        <v>0</v>
      </c>
      <c r="AH55" s="1">
        <f t="shared" si="48"/>
        <v>0</v>
      </c>
      <c r="AI55" s="1">
        <f t="shared" si="100"/>
        <v>0</v>
      </c>
      <c r="AJ55" s="1">
        <f t="shared" si="55"/>
        <v>0</v>
      </c>
      <c r="AK55" s="1">
        <f t="shared" si="56"/>
        <v>0</v>
      </c>
      <c r="AL55" s="1">
        <f t="shared" si="57"/>
        <v>0</v>
      </c>
      <c r="AM55" s="1">
        <f t="shared" si="58"/>
        <v>0</v>
      </c>
      <c r="AN55" s="1">
        <f t="shared" si="59"/>
        <v>0</v>
      </c>
      <c r="AO55" s="1">
        <f t="shared" si="60"/>
        <v>0</v>
      </c>
      <c r="AP55" s="1">
        <f t="shared" si="61"/>
        <v>0</v>
      </c>
      <c r="AQ55" s="1">
        <f t="shared" si="62"/>
        <v>0</v>
      </c>
      <c r="AR55" s="1">
        <f t="shared" si="63"/>
        <v>0</v>
      </c>
      <c r="AS55" s="1">
        <f t="shared" si="64"/>
        <v>0</v>
      </c>
      <c r="AT55" s="1">
        <f t="shared" si="65"/>
        <v>0</v>
      </c>
      <c r="AU55" s="1">
        <f t="shared" si="66"/>
        <v>0</v>
      </c>
      <c r="AV55" s="1">
        <f t="shared" si="67"/>
        <v>0</v>
      </c>
      <c r="AW55" s="1">
        <f t="shared" si="68"/>
        <v>0</v>
      </c>
      <c r="AX55" s="1">
        <f t="shared" si="69"/>
        <v>0</v>
      </c>
      <c r="AY55" s="1">
        <f t="shared" si="70"/>
        <v>0</v>
      </c>
      <c r="AZ55" s="1">
        <f t="shared" si="71"/>
        <v>0</v>
      </c>
      <c r="BA55" s="1">
        <f t="shared" si="72"/>
        <v>0</v>
      </c>
      <c r="BB55" s="1">
        <f t="shared" si="73"/>
        <v>0</v>
      </c>
      <c r="BC55" s="1">
        <f t="shared" si="74"/>
        <v>0</v>
      </c>
      <c r="BD55" s="1">
        <f t="shared" si="75"/>
        <v>0</v>
      </c>
      <c r="BE55" s="1">
        <f t="shared" si="76"/>
        <v>0</v>
      </c>
      <c r="BF55" s="1">
        <f t="shared" si="77"/>
        <v>0</v>
      </c>
      <c r="BG55" s="1">
        <f t="shared" si="78"/>
        <v>0</v>
      </c>
      <c r="BH55" s="1">
        <f t="shared" si="79"/>
        <v>0</v>
      </c>
      <c r="BI55" s="1">
        <f t="shared" si="80"/>
        <v>0</v>
      </c>
      <c r="BJ55" s="1">
        <f t="shared" si="81"/>
        <v>0</v>
      </c>
      <c r="BK55" s="1">
        <f t="shared" si="82"/>
        <v>0</v>
      </c>
      <c r="BL55" s="1">
        <f t="shared" si="83"/>
        <v>0</v>
      </c>
      <c r="BM55" s="1">
        <f t="shared" si="84"/>
        <v>0</v>
      </c>
      <c r="BN55" s="1">
        <f t="shared" si="85"/>
        <v>0</v>
      </c>
      <c r="BO55" s="1">
        <f t="shared" si="86"/>
        <v>0</v>
      </c>
      <c r="BP55" s="1">
        <f t="shared" si="87"/>
        <v>0</v>
      </c>
      <c r="BQ55" s="1">
        <f t="shared" si="88"/>
        <v>0</v>
      </c>
      <c r="BR55" s="1">
        <f t="shared" si="89"/>
        <v>0</v>
      </c>
      <c r="BS55" s="1">
        <f t="shared" si="90"/>
        <v>0</v>
      </c>
      <c r="BT55" s="1">
        <f t="shared" si="91"/>
        <v>0</v>
      </c>
      <c r="BU55" s="1">
        <f t="shared" si="92"/>
        <v>0</v>
      </c>
      <c r="BV55" s="1">
        <f t="shared" si="93"/>
        <v>0</v>
      </c>
      <c r="BW55" s="1">
        <f t="shared" si="94"/>
        <v>0</v>
      </c>
      <c r="BX55" s="1">
        <f t="shared" si="95"/>
        <v>0</v>
      </c>
      <c r="BY55" s="1">
        <f t="shared" si="96"/>
        <v>0</v>
      </c>
      <c r="BZ55" s="1">
        <f t="shared" si="97"/>
        <v>0</v>
      </c>
      <c r="CA55" s="1">
        <f t="shared" si="98"/>
        <v>0</v>
      </c>
      <c r="CB55" s="1">
        <f t="shared" si="50"/>
        <v>0</v>
      </c>
      <c r="CC55" s="1">
        <f>IF(H55="",'Fraccion masica'!$AC$36,H55)</f>
        <v>0.11111111111111108</v>
      </c>
      <c r="CD55" s="1">
        <f>IF(I55="",'Fraccion masica'!$AC$35,I55)</f>
        <v>0.11111111111111108</v>
      </c>
      <c r="CE55" s="1">
        <f t="shared" si="51"/>
        <v>0</v>
      </c>
      <c r="CF55" s="1">
        <f t="shared" si="52"/>
        <v>0</v>
      </c>
      <c r="CG55" s="1">
        <f t="shared" si="53"/>
        <v>0</v>
      </c>
      <c r="CH55" s="1">
        <f t="shared" si="54"/>
        <v>0</v>
      </c>
      <c r="DN55" s="15" t="s">
        <v>563</v>
      </c>
      <c r="DO55" s="15">
        <v>177</v>
      </c>
      <c r="DP55" s="15"/>
      <c r="DQ55" s="15"/>
      <c r="DR55" s="15">
        <v>208</v>
      </c>
      <c r="DS55" s="15"/>
      <c r="DT55" s="15"/>
      <c r="DU55" s="15"/>
      <c r="DV55" s="15"/>
      <c r="DW55" s="15"/>
      <c r="DX55" s="15"/>
      <c r="DY55" s="15"/>
      <c r="DZ55" s="15">
        <v>6</v>
      </c>
      <c r="EA55" s="15"/>
      <c r="EB55" s="15"/>
      <c r="EC55" s="15"/>
      <c r="ED55" s="15">
        <v>2</v>
      </c>
      <c r="EE55" s="15"/>
      <c r="EF55" s="15"/>
      <c r="EG55" s="15"/>
      <c r="EH55" s="15">
        <v>79</v>
      </c>
      <c r="EI55" s="15"/>
      <c r="EJ55" s="15">
        <v>80</v>
      </c>
      <c r="ET55" s="1" t="str">
        <f t="shared" si="101"/>
        <v>Control Valves(FG)Crudo</v>
      </c>
      <c r="EU55" s="1" t="s">
        <v>375</v>
      </c>
      <c r="EV55" s="1" t="s">
        <v>145</v>
      </c>
      <c r="EW55" s="1" t="s">
        <v>379</v>
      </c>
      <c r="EX55" s="1" t="s">
        <v>377</v>
      </c>
      <c r="EY55" s="201">
        <v>1.46E-2</v>
      </c>
    </row>
    <row r="56" spans="4:155" x14ac:dyDescent="0.75">
      <c r="D56" s="15"/>
      <c r="E56" s="15"/>
      <c r="F56" s="15"/>
      <c r="G56" s="15"/>
      <c r="H56" s="15"/>
      <c r="AF56" s="1" t="str">
        <f t="shared" si="46"/>
        <v>Crudo</v>
      </c>
      <c r="AG56" s="1">
        <f t="shared" si="99"/>
        <v>0</v>
      </c>
      <c r="AH56" s="1">
        <f t="shared" si="48"/>
        <v>0</v>
      </c>
      <c r="AI56" s="1">
        <f t="shared" si="100"/>
        <v>0</v>
      </c>
      <c r="AJ56" s="1">
        <f t="shared" si="55"/>
        <v>0</v>
      </c>
      <c r="AK56" s="1">
        <f t="shared" si="56"/>
        <v>0</v>
      </c>
      <c r="AL56" s="1">
        <f t="shared" si="57"/>
        <v>0</v>
      </c>
      <c r="AM56" s="1">
        <f t="shared" si="58"/>
        <v>0</v>
      </c>
      <c r="AN56" s="1">
        <f t="shared" si="59"/>
        <v>0</v>
      </c>
      <c r="AO56" s="1">
        <f t="shared" si="60"/>
        <v>0</v>
      </c>
      <c r="AP56" s="1">
        <f t="shared" si="61"/>
        <v>0</v>
      </c>
      <c r="AQ56" s="1">
        <f t="shared" si="62"/>
        <v>0</v>
      </c>
      <c r="AR56" s="1">
        <f t="shared" si="63"/>
        <v>0</v>
      </c>
      <c r="AS56" s="1">
        <f t="shared" si="64"/>
        <v>0</v>
      </c>
      <c r="AT56" s="1">
        <f t="shared" si="65"/>
        <v>0</v>
      </c>
      <c r="AU56" s="1">
        <f t="shared" si="66"/>
        <v>0</v>
      </c>
      <c r="AV56" s="1">
        <f t="shared" si="67"/>
        <v>0</v>
      </c>
      <c r="AW56" s="1">
        <f t="shared" si="68"/>
        <v>0</v>
      </c>
      <c r="AX56" s="1">
        <f t="shared" si="69"/>
        <v>0</v>
      </c>
      <c r="AY56" s="1">
        <f t="shared" si="70"/>
        <v>0</v>
      </c>
      <c r="AZ56" s="1">
        <f t="shared" si="71"/>
        <v>0</v>
      </c>
      <c r="BA56" s="1">
        <f t="shared" si="72"/>
        <v>0</v>
      </c>
      <c r="BB56" s="1">
        <f t="shared" si="73"/>
        <v>0</v>
      </c>
      <c r="BC56" s="1">
        <f t="shared" si="74"/>
        <v>0</v>
      </c>
      <c r="BD56" s="1">
        <f t="shared" si="75"/>
        <v>0</v>
      </c>
      <c r="BE56" s="1">
        <f t="shared" si="76"/>
        <v>0</v>
      </c>
      <c r="BF56" s="1">
        <f t="shared" si="77"/>
        <v>0</v>
      </c>
      <c r="BG56" s="1">
        <f t="shared" si="78"/>
        <v>0</v>
      </c>
      <c r="BH56" s="1">
        <f t="shared" si="79"/>
        <v>0</v>
      </c>
      <c r="BI56" s="1">
        <f t="shared" si="80"/>
        <v>0</v>
      </c>
      <c r="BJ56" s="1">
        <f t="shared" si="81"/>
        <v>0</v>
      </c>
      <c r="BK56" s="1">
        <f t="shared" si="82"/>
        <v>0</v>
      </c>
      <c r="BL56" s="1">
        <f t="shared" si="83"/>
        <v>0</v>
      </c>
      <c r="BM56" s="1">
        <f t="shared" si="84"/>
        <v>0</v>
      </c>
      <c r="BN56" s="1">
        <f t="shared" si="85"/>
        <v>0</v>
      </c>
      <c r="BO56" s="1">
        <f t="shared" si="86"/>
        <v>0</v>
      </c>
      <c r="BP56" s="1">
        <f t="shared" si="87"/>
        <v>0</v>
      </c>
      <c r="BQ56" s="1">
        <f t="shared" si="88"/>
        <v>0</v>
      </c>
      <c r="BR56" s="1">
        <f t="shared" si="89"/>
        <v>0</v>
      </c>
      <c r="BS56" s="1">
        <f t="shared" si="90"/>
        <v>0</v>
      </c>
      <c r="BT56" s="1">
        <f t="shared" si="91"/>
        <v>0</v>
      </c>
      <c r="BU56" s="1">
        <f t="shared" si="92"/>
        <v>0</v>
      </c>
      <c r="BV56" s="1">
        <f t="shared" si="93"/>
        <v>0</v>
      </c>
      <c r="BW56" s="1">
        <f t="shared" si="94"/>
        <v>0</v>
      </c>
      <c r="BX56" s="1">
        <f t="shared" si="95"/>
        <v>0</v>
      </c>
      <c r="BY56" s="1">
        <f t="shared" si="96"/>
        <v>0</v>
      </c>
      <c r="BZ56" s="1">
        <f t="shared" si="97"/>
        <v>0</v>
      </c>
      <c r="CA56" s="1">
        <f t="shared" si="98"/>
        <v>0</v>
      </c>
      <c r="CB56" s="1">
        <f t="shared" si="50"/>
        <v>0</v>
      </c>
      <c r="CC56" s="1">
        <f>IF(H56="",'Fraccion masica'!$AC$36,H56)</f>
        <v>0.11111111111111108</v>
      </c>
      <c r="CD56" s="1">
        <f>IF(I56="",'Fraccion masica'!$AC$35,I56)</f>
        <v>0.11111111111111108</v>
      </c>
      <c r="CE56" s="1">
        <f t="shared" si="51"/>
        <v>0</v>
      </c>
      <c r="CF56" s="1">
        <f t="shared" si="52"/>
        <v>0</v>
      </c>
      <c r="CG56" s="1">
        <f t="shared" si="53"/>
        <v>0</v>
      </c>
      <c r="CH56" s="1">
        <f t="shared" si="54"/>
        <v>0</v>
      </c>
      <c r="DN56" s="15" t="s">
        <v>564</v>
      </c>
      <c r="DO56" s="15">
        <v>177</v>
      </c>
      <c r="DP56" s="15"/>
      <c r="DQ56" s="15"/>
      <c r="DR56" s="15">
        <v>208</v>
      </c>
      <c r="DS56" s="15"/>
      <c r="DT56" s="15"/>
      <c r="DU56" s="15"/>
      <c r="DV56" s="15"/>
      <c r="DW56" s="15"/>
      <c r="DX56" s="15"/>
      <c r="DY56" s="15"/>
      <c r="DZ56" s="15">
        <v>6</v>
      </c>
      <c r="EA56" s="15"/>
      <c r="EB56" s="15"/>
      <c r="EC56" s="15"/>
      <c r="ED56" s="15">
        <v>2</v>
      </c>
      <c r="EE56" s="15"/>
      <c r="EF56" s="15"/>
      <c r="EG56" s="15"/>
      <c r="EH56" s="15">
        <v>79</v>
      </c>
      <c r="EI56" s="15"/>
      <c r="EJ56" s="15">
        <v>80</v>
      </c>
      <c r="ET56" s="1" t="str">
        <f t="shared" si="101"/>
        <v>Open-Ended-Lines(FG)Crudo</v>
      </c>
      <c r="EU56" s="1" t="s">
        <v>375</v>
      </c>
      <c r="EV56" s="1" t="s">
        <v>145</v>
      </c>
      <c r="EW56" s="1" t="s">
        <v>399</v>
      </c>
      <c r="EX56" s="1" t="s">
        <v>377</v>
      </c>
      <c r="EY56" s="201">
        <v>0.308</v>
      </c>
    </row>
    <row r="57" spans="4:155" x14ac:dyDescent="0.75">
      <c r="D57" s="15"/>
      <c r="E57" s="15"/>
      <c r="F57" s="15"/>
      <c r="G57" s="15"/>
      <c r="H57" s="15"/>
      <c r="AF57" s="1" t="str">
        <f t="shared" si="46"/>
        <v>Crudo</v>
      </c>
      <c r="AG57" s="1">
        <f t="shared" si="99"/>
        <v>0</v>
      </c>
      <c r="AH57" s="1">
        <f t="shared" si="48"/>
        <v>0</v>
      </c>
      <c r="AI57" s="1">
        <f t="shared" si="100"/>
        <v>0</v>
      </c>
      <c r="AJ57" s="1">
        <f t="shared" si="55"/>
        <v>0</v>
      </c>
      <c r="AK57" s="1">
        <f t="shared" si="56"/>
        <v>0</v>
      </c>
      <c r="AL57" s="1">
        <f t="shared" si="57"/>
        <v>0</v>
      </c>
      <c r="AM57" s="1">
        <f t="shared" si="58"/>
        <v>0</v>
      </c>
      <c r="AN57" s="1">
        <f t="shared" si="59"/>
        <v>0</v>
      </c>
      <c r="AO57" s="1">
        <f t="shared" si="60"/>
        <v>0</v>
      </c>
      <c r="AP57" s="1">
        <f t="shared" si="61"/>
        <v>0</v>
      </c>
      <c r="AQ57" s="1">
        <f t="shared" si="62"/>
        <v>0</v>
      </c>
      <c r="AR57" s="1">
        <f t="shared" si="63"/>
        <v>0</v>
      </c>
      <c r="AS57" s="1">
        <f t="shared" si="64"/>
        <v>0</v>
      </c>
      <c r="AT57" s="1">
        <f t="shared" si="65"/>
        <v>0</v>
      </c>
      <c r="AU57" s="1">
        <f t="shared" si="66"/>
        <v>0</v>
      </c>
      <c r="AV57" s="1">
        <f t="shared" si="67"/>
        <v>0</v>
      </c>
      <c r="AW57" s="1">
        <f t="shared" si="68"/>
        <v>0</v>
      </c>
      <c r="AX57" s="1">
        <f t="shared" si="69"/>
        <v>0</v>
      </c>
      <c r="AY57" s="1">
        <f t="shared" si="70"/>
        <v>0</v>
      </c>
      <c r="AZ57" s="1">
        <f t="shared" si="71"/>
        <v>0</v>
      </c>
      <c r="BA57" s="1">
        <f t="shared" si="72"/>
        <v>0</v>
      </c>
      <c r="BB57" s="1">
        <f t="shared" si="73"/>
        <v>0</v>
      </c>
      <c r="BC57" s="1">
        <f t="shared" si="74"/>
        <v>0</v>
      </c>
      <c r="BD57" s="1">
        <f t="shared" si="75"/>
        <v>0</v>
      </c>
      <c r="BE57" s="1">
        <f t="shared" si="76"/>
        <v>0</v>
      </c>
      <c r="BF57" s="1">
        <f t="shared" si="77"/>
        <v>0</v>
      </c>
      <c r="BG57" s="1">
        <f t="shared" si="78"/>
        <v>0</v>
      </c>
      <c r="BH57" s="1">
        <f t="shared" si="79"/>
        <v>0</v>
      </c>
      <c r="BI57" s="1">
        <f t="shared" si="80"/>
        <v>0</v>
      </c>
      <c r="BJ57" s="1">
        <f t="shared" si="81"/>
        <v>0</v>
      </c>
      <c r="BK57" s="1">
        <f t="shared" si="82"/>
        <v>0</v>
      </c>
      <c r="BL57" s="1">
        <f t="shared" si="83"/>
        <v>0</v>
      </c>
      <c r="BM57" s="1">
        <f t="shared" si="84"/>
        <v>0</v>
      </c>
      <c r="BN57" s="1">
        <f t="shared" si="85"/>
        <v>0</v>
      </c>
      <c r="BO57" s="1">
        <f t="shared" si="86"/>
        <v>0</v>
      </c>
      <c r="BP57" s="1">
        <f t="shared" si="87"/>
        <v>0</v>
      </c>
      <c r="BQ57" s="1">
        <f t="shared" si="88"/>
        <v>0</v>
      </c>
      <c r="BR57" s="1">
        <f t="shared" si="89"/>
        <v>0</v>
      </c>
      <c r="BS57" s="1">
        <f t="shared" si="90"/>
        <v>0</v>
      </c>
      <c r="BT57" s="1">
        <f t="shared" si="91"/>
        <v>0</v>
      </c>
      <c r="BU57" s="1">
        <f t="shared" si="92"/>
        <v>0</v>
      </c>
      <c r="BV57" s="1">
        <f t="shared" si="93"/>
        <v>0</v>
      </c>
      <c r="BW57" s="1">
        <f t="shared" si="94"/>
        <v>0</v>
      </c>
      <c r="BX57" s="1">
        <f t="shared" si="95"/>
        <v>0</v>
      </c>
      <c r="BY57" s="1">
        <f t="shared" si="96"/>
        <v>0</v>
      </c>
      <c r="BZ57" s="1">
        <f t="shared" si="97"/>
        <v>0</v>
      </c>
      <c r="CA57" s="1">
        <f t="shared" si="98"/>
        <v>0</v>
      </c>
      <c r="CB57" s="1">
        <f t="shared" si="50"/>
        <v>0</v>
      </c>
      <c r="CC57" s="1">
        <f>IF(H57="",'Fraccion masica'!$AC$36,H57)</f>
        <v>0.11111111111111108</v>
      </c>
      <c r="CD57" s="1">
        <f>IF(I57="",'Fraccion masica'!$AC$35,I57)</f>
        <v>0.11111111111111108</v>
      </c>
      <c r="CE57" s="1">
        <f t="shared" si="51"/>
        <v>0</v>
      </c>
      <c r="CF57" s="1">
        <f t="shared" si="52"/>
        <v>0</v>
      </c>
      <c r="CG57" s="1">
        <f t="shared" si="53"/>
        <v>0</v>
      </c>
      <c r="CH57" s="1">
        <f t="shared" si="54"/>
        <v>0</v>
      </c>
      <c r="DN57" s="15" t="s">
        <v>565</v>
      </c>
      <c r="DO57" s="15"/>
      <c r="DP57" s="15">
        <v>37</v>
      </c>
      <c r="DQ57" s="15"/>
      <c r="DR57" s="15"/>
      <c r="DS57" s="15"/>
      <c r="DT57" s="15"/>
      <c r="DU57" s="15"/>
      <c r="DV57" s="15"/>
      <c r="DW57" s="15"/>
      <c r="DX57" s="15"/>
      <c r="DY57" s="15"/>
      <c r="DZ57" s="15"/>
      <c r="EA57" s="15"/>
      <c r="EB57" s="15"/>
      <c r="EC57" s="15"/>
      <c r="ED57" s="15"/>
      <c r="EE57" s="15"/>
      <c r="EF57" s="15"/>
      <c r="EG57" s="15"/>
      <c r="EH57" s="15">
        <v>2</v>
      </c>
      <c r="EI57" s="15"/>
      <c r="EJ57" s="15">
        <v>2</v>
      </c>
      <c r="ET57" s="1" t="str">
        <f t="shared" si="101"/>
        <v>Pressure Relief Valves(FG)Crudo</v>
      </c>
      <c r="EU57" s="1" t="s">
        <v>375</v>
      </c>
      <c r="EV57" s="1" t="s">
        <v>145</v>
      </c>
      <c r="EW57" s="1" t="s">
        <v>380</v>
      </c>
      <c r="EX57" s="1" t="s">
        <v>377</v>
      </c>
      <c r="EY57" s="201">
        <v>1.6299999999999999E-2</v>
      </c>
    </row>
    <row r="58" spans="4:155" x14ac:dyDescent="0.75">
      <c r="D58" s="15"/>
      <c r="E58" s="15"/>
      <c r="F58" s="15"/>
      <c r="G58" s="15"/>
      <c r="H58" s="15"/>
      <c r="AF58" s="1" t="str">
        <f t="shared" si="46"/>
        <v>Crudo</v>
      </c>
      <c r="AG58" s="1">
        <f t="shared" si="99"/>
        <v>0</v>
      </c>
      <c r="AH58" s="1">
        <f t="shared" si="48"/>
        <v>0</v>
      </c>
      <c r="AI58" s="1">
        <f t="shared" si="100"/>
        <v>0</v>
      </c>
      <c r="AJ58" s="1">
        <f t="shared" si="55"/>
        <v>0</v>
      </c>
      <c r="AK58" s="1">
        <f t="shared" si="56"/>
        <v>0</v>
      </c>
      <c r="AL58" s="1">
        <f t="shared" si="57"/>
        <v>0</v>
      </c>
      <c r="AM58" s="1">
        <f t="shared" si="58"/>
        <v>0</v>
      </c>
      <c r="AN58" s="1">
        <f t="shared" si="59"/>
        <v>0</v>
      </c>
      <c r="AO58" s="1">
        <f t="shared" si="60"/>
        <v>0</v>
      </c>
      <c r="AP58" s="1">
        <f t="shared" si="61"/>
        <v>0</v>
      </c>
      <c r="AQ58" s="1">
        <f t="shared" si="62"/>
        <v>0</v>
      </c>
      <c r="AR58" s="1">
        <f t="shared" si="63"/>
        <v>0</v>
      </c>
      <c r="AS58" s="1">
        <f t="shared" si="64"/>
        <v>0</v>
      </c>
      <c r="AT58" s="1">
        <f t="shared" si="65"/>
        <v>0</v>
      </c>
      <c r="AU58" s="1">
        <f t="shared" si="66"/>
        <v>0</v>
      </c>
      <c r="AV58" s="1">
        <f t="shared" si="67"/>
        <v>0</v>
      </c>
      <c r="AW58" s="1">
        <f t="shared" si="68"/>
        <v>0</v>
      </c>
      <c r="AX58" s="1">
        <f t="shared" si="69"/>
        <v>0</v>
      </c>
      <c r="AY58" s="1">
        <f t="shared" si="70"/>
        <v>0</v>
      </c>
      <c r="AZ58" s="1">
        <f t="shared" si="71"/>
        <v>0</v>
      </c>
      <c r="BA58" s="1">
        <f t="shared" si="72"/>
        <v>0</v>
      </c>
      <c r="BB58" s="1">
        <f t="shared" si="73"/>
        <v>0</v>
      </c>
      <c r="BC58" s="1">
        <f t="shared" si="74"/>
        <v>0</v>
      </c>
      <c r="BD58" s="1">
        <f t="shared" si="75"/>
        <v>0</v>
      </c>
      <c r="BE58" s="1">
        <f t="shared" si="76"/>
        <v>0</v>
      </c>
      <c r="BF58" s="1">
        <f t="shared" si="77"/>
        <v>0</v>
      </c>
      <c r="BG58" s="1">
        <f t="shared" si="78"/>
        <v>0</v>
      </c>
      <c r="BH58" s="1">
        <f t="shared" si="79"/>
        <v>0</v>
      </c>
      <c r="BI58" s="1">
        <f t="shared" si="80"/>
        <v>0</v>
      </c>
      <c r="BJ58" s="1">
        <f t="shared" si="81"/>
        <v>0</v>
      </c>
      <c r="BK58" s="1">
        <f t="shared" si="82"/>
        <v>0</v>
      </c>
      <c r="BL58" s="1">
        <f t="shared" si="83"/>
        <v>0</v>
      </c>
      <c r="BM58" s="1">
        <f t="shared" si="84"/>
        <v>0</v>
      </c>
      <c r="BN58" s="1">
        <f t="shared" si="85"/>
        <v>0</v>
      </c>
      <c r="BO58" s="1">
        <f t="shared" si="86"/>
        <v>0</v>
      </c>
      <c r="BP58" s="1">
        <f t="shared" si="87"/>
        <v>0</v>
      </c>
      <c r="BQ58" s="1">
        <f t="shared" si="88"/>
        <v>0</v>
      </c>
      <c r="BR58" s="1">
        <f t="shared" si="89"/>
        <v>0</v>
      </c>
      <c r="BS58" s="1">
        <f t="shared" si="90"/>
        <v>0</v>
      </c>
      <c r="BT58" s="1">
        <f t="shared" si="91"/>
        <v>0</v>
      </c>
      <c r="BU58" s="1">
        <f t="shared" si="92"/>
        <v>0</v>
      </c>
      <c r="BV58" s="1">
        <f t="shared" si="93"/>
        <v>0</v>
      </c>
      <c r="BW58" s="1">
        <f t="shared" si="94"/>
        <v>0</v>
      </c>
      <c r="BX58" s="1">
        <f t="shared" si="95"/>
        <v>0</v>
      </c>
      <c r="BY58" s="1">
        <f t="shared" si="96"/>
        <v>0</v>
      </c>
      <c r="BZ58" s="1">
        <f t="shared" si="97"/>
        <v>0</v>
      </c>
      <c r="CA58" s="1">
        <f t="shared" si="98"/>
        <v>0</v>
      </c>
      <c r="CB58" s="1">
        <f t="shared" si="50"/>
        <v>0</v>
      </c>
      <c r="CC58" s="1">
        <f>IF(H58="",'Fraccion masica'!$AC$36,H58)</f>
        <v>0.11111111111111108</v>
      </c>
      <c r="CD58" s="1">
        <f>IF(I58="",'Fraccion masica'!$AC$35,I58)</f>
        <v>0.11111111111111108</v>
      </c>
      <c r="CE58" s="1">
        <f t="shared" si="51"/>
        <v>0</v>
      </c>
      <c r="CF58" s="1">
        <f t="shared" si="52"/>
        <v>0</v>
      </c>
      <c r="CG58" s="1">
        <f t="shared" si="53"/>
        <v>0</v>
      </c>
      <c r="CH58" s="1">
        <f t="shared" si="54"/>
        <v>0</v>
      </c>
      <c r="DN58" s="15" t="s">
        <v>566</v>
      </c>
      <c r="DO58" s="15">
        <v>702</v>
      </c>
      <c r="DP58" s="15"/>
      <c r="DQ58" s="15"/>
      <c r="DR58" s="15">
        <v>3</v>
      </c>
      <c r="DS58" s="15"/>
      <c r="DT58" s="15"/>
      <c r="DU58" s="15"/>
      <c r="DV58" s="15"/>
      <c r="DW58" s="15">
        <v>3</v>
      </c>
      <c r="DX58" s="15"/>
      <c r="DY58" s="15"/>
      <c r="DZ58" s="15">
        <v>2</v>
      </c>
      <c r="EA58" s="15"/>
      <c r="EB58" s="15"/>
      <c r="EC58" s="15"/>
      <c r="ED58" s="15">
        <v>1</v>
      </c>
      <c r="EE58" s="15"/>
      <c r="EF58" s="15"/>
      <c r="EG58" s="15"/>
      <c r="EH58" s="15">
        <v>60</v>
      </c>
      <c r="EI58" s="15"/>
      <c r="EJ58" s="15">
        <v>1</v>
      </c>
      <c r="ET58" s="1" t="str">
        <f t="shared" si="101"/>
        <v>Compressor Seals(FG)Crudo</v>
      </c>
      <c r="EU58" s="1" t="s">
        <v>375</v>
      </c>
      <c r="EV58" s="1" t="s">
        <v>145</v>
      </c>
      <c r="EW58" s="1" t="s">
        <v>378</v>
      </c>
      <c r="EX58" s="1" t="s">
        <v>377</v>
      </c>
      <c r="EY58" s="201">
        <v>0.80500000000000005</v>
      </c>
    </row>
    <row r="59" spans="4:155" x14ac:dyDescent="0.75">
      <c r="D59" s="15"/>
      <c r="E59" s="15"/>
      <c r="F59" s="15"/>
      <c r="G59" s="15"/>
      <c r="H59" s="15"/>
      <c r="AF59" s="1" t="str">
        <f t="shared" si="46"/>
        <v>Crudo</v>
      </c>
      <c r="AG59" s="1">
        <f t="shared" si="99"/>
        <v>0</v>
      </c>
      <c r="AH59" s="1">
        <f t="shared" si="48"/>
        <v>0</v>
      </c>
      <c r="AI59" s="1">
        <f t="shared" si="100"/>
        <v>0</v>
      </c>
      <c r="AJ59" s="1">
        <f t="shared" si="55"/>
        <v>0</v>
      </c>
      <c r="AK59" s="1">
        <f t="shared" si="56"/>
        <v>0</v>
      </c>
      <c r="AL59" s="1">
        <f t="shared" si="57"/>
        <v>0</v>
      </c>
      <c r="AM59" s="1">
        <f t="shared" si="58"/>
        <v>0</v>
      </c>
      <c r="AN59" s="1">
        <f t="shared" si="59"/>
        <v>0</v>
      </c>
      <c r="AO59" s="1">
        <f t="shared" si="60"/>
        <v>0</v>
      </c>
      <c r="AP59" s="1">
        <f t="shared" si="61"/>
        <v>0</v>
      </c>
      <c r="AQ59" s="1">
        <f t="shared" si="62"/>
        <v>0</v>
      </c>
      <c r="AR59" s="1">
        <f t="shared" si="63"/>
        <v>0</v>
      </c>
      <c r="AS59" s="1">
        <f t="shared" si="64"/>
        <v>0</v>
      </c>
      <c r="AT59" s="1">
        <f t="shared" si="65"/>
        <v>0</v>
      </c>
      <c r="AU59" s="1">
        <f t="shared" si="66"/>
        <v>0</v>
      </c>
      <c r="AV59" s="1">
        <f t="shared" si="67"/>
        <v>0</v>
      </c>
      <c r="AW59" s="1">
        <f t="shared" si="68"/>
        <v>0</v>
      </c>
      <c r="AX59" s="1">
        <f t="shared" si="69"/>
        <v>0</v>
      </c>
      <c r="AY59" s="1">
        <f t="shared" si="70"/>
        <v>0</v>
      </c>
      <c r="AZ59" s="1">
        <f t="shared" si="71"/>
        <v>0</v>
      </c>
      <c r="BA59" s="1">
        <f t="shared" si="72"/>
        <v>0</v>
      </c>
      <c r="BB59" s="1">
        <f t="shared" si="73"/>
        <v>0</v>
      </c>
      <c r="BC59" s="1">
        <f t="shared" si="74"/>
        <v>0</v>
      </c>
      <c r="BD59" s="1">
        <f t="shared" si="75"/>
        <v>0</v>
      </c>
      <c r="BE59" s="1">
        <f t="shared" si="76"/>
        <v>0</v>
      </c>
      <c r="BF59" s="1">
        <f t="shared" si="77"/>
        <v>0</v>
      </c>
      <c r="BG59" s="1">
        <f t="shared" si="78"/>
        <v>0</v>
      </c>
      <c r="BH59" s="1">
        <f t="shared" si="79"/>
        <v>0</v>
      </c>
      <c r="BI59" s="1">
        <f t="shared" si="80"/>
        <v>0</v>
      </c>
      <c r="BJ59" s="1">
        <f t="shared" si="81"/>
        <v>0</v>
      </c>
      <c r="BK59" s="1">
        <f t="shared" si="82"/>
        <v>0</v>
      </c>
      <c r="BL59" s="1">
        <f t="shared" si="83"/>
        <v>0</v>
      </c>
      <c r="BM59" s="1">
        <f t="shared" si="84"/>
        <v>0</v>
      </c>
      <c r="BN59" s="1">
        <f t="shared" si="85"/>
        <v>0</v>
      </c>
      <c r="BO59" s="1">
        <f t="shared" si="86"/>
        <v>0</v>
      </c>
      <c r="BP59" s="1">
        <f t="shared" si="87"/>
        <v>0</v>
      </c>
      <c r="BQ59" s="1">
        <f t="shared" si="88"/>
        <v>0</v>
      </c>
      <c r="BR59" s="1">
        <f t="shared" si="89"/>
        <v>0</v>
      </c>
      <c r="BS59" s="1">
        <f t="shared" si="90"/>
        <v>0</v>
      </c>
      <c r="BT59" s="1">
        <f t="shared" si="91"/>
        <v>0</v>
      </c>
      <c r="BU59" s="1">
        <f t="shared" si="92"/>
        <v>0</v>
      </c>
      <c r="BV59" s="1">
        <f t="shared" si="93"/>
        <v>0</v>
      </c>
      <c r="BW59" s="1">
        <f t="shared" si="94"/>
        <v>0</v>
      </c>
      <c r="BX59" s="1">
        <f t="shared" si="95"/>
        <v>0</v>
      </c>
      <c r="BY59" s="1">
        <f t="shared" si="96"/>
        <v>0</v>
      </c>
      <c r="BZ59" s="1">
        <f t="shared" si="97"/>
        <v>0</v>
      </c>
      <c r="CA59" s="1">
        <f t="shared" si="98"/>
        <v>0</v>
      </c>
      <c r="CB59" s="1">
        <f t="shared" si="50"/>
        <v>0</v>
      </c>
      <c r="CC59" s="1">
        <f>IF(H59="",'Fraccion masica'!$AC$36,H59)</f>
        <v>0.11111111111111108</v>
      </c>
      <c r="CD59" s="1">
        <f>IF(I59="",'Fraccion masica'!$AC$35,I59)</f>
        <v>0.11111111111111108</v>
      </c>
      <c r="CE59" s="1">
        <f t="shared" si="51"/>
        <v>0</v>
      </c>
      <c r="CF59" s="1">
        <f t="shared" si="52"/>
        <v>0</v>
      </c>
      <c r="CG59" s="1">
        <f t="shared" si="53"/>
        <v>0</v>
      </c>
      <c r="CH59" s="1">
        <f t="shared" si="54"/>
        <v>0</v>
      </c>
      <c r="DN59" s="15" t="s">
        <v>567</v>
      </c>
      <c r="DO59" s="15">
        <v>702</v>
      </c>
      <c r="DP59" s="15"/>
      <c r="DQ59" s="15"/>
      <c r="DR59" s="15">
        <v>3</v>
      </c>
      <c r="DS59" s="15"/>
      <c r="DT59" s="15"/>
      <c r="DU59" s="15"/>
      <c r="DV59" s="15"/>
      <c r="DW59" s="15">
        <v>3</v>
      </c>
      <c r="DX59" s="15"/>
      <c r="DY59" s="15"/>
      <c r="DZ59" s="15">
        <v>2</v>
      </c>
      <c r="EA59" s="15"/>
      <c r="EB59" s="15"/>
      <c r="EC59" s="15"/>
      <c r="ED59" s="15">
        <v>1</v>
      </c>
      <c r="EE59" s="15"/>
      <c r="EF59" s="15"/>
      <c r="EG59" s="15"/>
      <c r="EH59" s="15">
        <v>60</v>
      </c>
      <c r="EI59" s="15"/>
      <c r="EJ59" s="15">
        <v>1</v>
      </c>
      <c r="ET59" s="1" t="str">
        <f t="shared" si="101"/>
        <v>Valve(FG)Crudo</v>
      </c>
      <c r="EU59" s="1" t="s">
        <v>375</v>
      </c>
      <c r="EV59" s="1" t="s">
        <v>145</v>
      </c>
      <c r="EW59" s="1" t="s">
        <v>382</v>
      </c>
      <c r="EX59" s="1" t="s">
        <v>377</v>
      </c>
      <c r="EY59" s="201">
        <v>1.5100000000000001E-3</v>
      </c>
    </row>
    <row r="60" spans="4:155" x14ac:dyDescent="0.75">
      <c r="D60" s="15"/>
      <c r="E60" s="15"/>
      <c r="F60" s="15"/>
      <c r="G60" s="15"/>
      <c r="H60" s="15"/>
      <c r="AF60" s="1" t="str">
        <f t="shared" si="46"/>
        <v>Crudo</v>
      </c>
      <c r="AG60" s="1">
        <f t="shared" si="99"/>
        <v>0</v>
      </c>
      <c r="AH60" s="1">
        <f t="shared" si="48"/>
        <v>0</v>
      </c>
      <c r="AI60" s="1">
        <f t="shared" si="100"/>
        <v>0</v>
      </c>
      <c r="AJ60" s="1">
        <f t="shared" si="55"/>
        <v>0</v>
      </c>
      <c r="AK60" s="1">
        <f t="shared" si="56"/>
        <v>0</v>
      </c>
      <c r="AL60" s="1">
        <f t="shared" si="57"/>
        <v>0</v>
      </c>
      <c r="AM60" s="1">
        <f t="shared" si="58"/>
        <v>0</v>
      </c>
      <c r="AN60" s="1">
        <f t="shared" si="59"/>
        <v>0</v>
      </c>
      <c r="AO60" s="1">
        <f t="shared" si="60"/>
        <v>0</v>
      </c>
      <c r="AP60" s="1">
        <f t="shared" si="61"/>
        <v>0</v>
      </c>
      <c r="AQ60" s="1">
        <f t="shared" si="62"/>
        <v>0</v>
      </c>
      <c r="AR60" s="1">
        <f t="shared" si="63"/>
        <v>0</v>
      </c>
      <c r="AS60" s="1">
        <f t="shared" si="64"/>
        <v>0</v>
      </c>
      <c r="AT60" s="1">
        <f t="shared" si="65"/>
        <v>0</v>
      </c>
      <c r="AU60" s="1">
        <f t="shared" si="66"/>
        <v>0</v>
      </c>
      <c r="AV60" s="1">
        <f t="shared" si="67"/>
        <v>0</v>
      </c>
      <c r="AW60" s="1">
        <f t="shared" si="68"/>
        <v>0</v>
      </c>
      <c r="AX60" s="1">
        <f t="shared" si="69"/>
        <v>0</v>
      </c>
      <c r="AY60" s="1">
        <f t="shared" si="70"/>
        <v>0</v>
      </c>
      <c r="AZ60" s="1">
        <f t="shared" si="71"/>
        <v>0</v>
      </c>
      <c r="BA60" s="1">
        <f t="shared" si="72"/>
        <v>0</v>
      </c>
      <c r="BB60" s="1">
        <f t="shared" si="73"/>
        <v>0</v>
      </c>
      <c r="BC60" s="1">
        <f t="shared" si="74"/>
        <v>0</v>
      </c>
      <c r="BD60" s="1">
        <f t="shared" si="75"/>
        <v>0</v>
      </c>
      <c r="BE60" s="1">
        <f t="shared" si="76"/>
        <v>0</v>
      </c>
      <c r="BF60" s="1">
        <f t="shared" si="77"/>
        <v>0</v>
      </c>
      <c r="BG60" s="1">
        <f t="shared" si="78"/>
        <v>0</v>
      </c>
      <c r="BH60" s="1">
        <f t="shared" si="79"/>
        <v>0</v>
      </c>
      <c r="BI60" s="1">
        <f t="shared" si="80"/>
        <v>0</v>
      </c>
      <c r="BJ60" s="1">
        <f t="shared" si="81"/>
        <v>0</v>
      </c>
      <c r="BK60" s="1">
        <f t="shared" si="82"/>
        <v>0</v>
      </c>
      <c r="BL60" s="1">
        <f t="shared" si="83"/>
        <v>0</v>
      </c>
      <c r="BM60" s="1">
        <f t="shared" si="84"/>
        <v>0</v>
      </c>
      <c r="BN60" s="1">
        <f t="shared" si="85"/>
        <v>0</v>
      </c>
      <c r="BO60" s="1">
        <f t="shared" si="86"/>
        <v>0</v>
      </c>
      <c r="BP60" s="1">
        <f t="shared" si="87"/>
        <v>0</v>
      </c>
      <c r="BQ60" s="1">
        <f t="shared" si="88"/>
        <v>0</v>
      </c>
      <c r="BR60" s="1">
        <f t="shared" si="89"/>
        <v>0</v>
      </c>
      <c r="BS60" s="1">
        <f t="shared" si="90"/>
        <v>0</v>
      </c>
      <c r="BT60" s="1">
        <f t="shared" si="91"/>
        <v>0</v>
      </c>
      <c r="BU60" s="1">
        <f t="shared" si="92"/>
        <v>0</v>
      </c>
      <c r="BV60" s="1">
        <f t="shared" si="93"/>
        <v>0</v>
      </c>
      <c r="BW60" s="1">
        <f t="shared" si="94"/>
        <v>0</v>
      </c>
      <c r="BX60" s="1">
        <f t="shared" si="95"/>
        <v>0</v>
      </c>
      <c r="BY60" s="1">
        <f t="shared" si="96"/>
        <v>0</v>
      </c>
      <c r="BZ60" s="1">
        <f t="shared" si="97"/>
        <v>0</v>
      </c>
      <c r="CA60" s="1">
        <f t="shared" si="98"/>
        <v>0</v>
      </c>
      <c r="CB60" s="1">
        <f t="shared" si="50"/>
        <v>0</v>
      </c>
      <c r="CC60" s="1">
        <f>IF(H60="",'Fraccion masica'!$AC$36,H60)</f>
        <v>0.11111111111111108</v>
      </c>
      <c r="CD60" s="1">
        <f>IF(I60="",'Fraccion masica'!$AC$35,I60)</f>
        <v>0.11111111111111108</v>
      </c>
      <c r="CE60" s="1">
        <f t="shared" si="51"/>
        <v>0</v>
      </c>
      <c r="CF60" s="1">
        <f t="shared" si="52"/>
        <v>0</v>
      </c>
      <c r="CG60" s="1">
        <f t="shared" si="53"/>
        <v>0</v>
      </c>
      <c r="CH60" s="1">
        <f t="shared" si="54"/>
        <v>0</v>
      </c>
      <c r="DN60" s="15" t="s">
        <v>568</v>
      </c>
      <c r="DO60" s="15">
        <v>134</v>
      </c>
      <c r="DP60" s="15"/>
      <c r="DQ60" s="15"/>
      <c r="DR60" s="15">
        <v>12</v>
      </c>
      <c r="DS60" s="15"/>
      <c r="DT60" s="15"/>
      <c r="DU60" s="15"/>
      <c r="DV60" s="15"/>
      <c r="DW60" s="15"/>
      <c r="DX60" s="15"/>
      <c r="DY60" s="15"/>
      <c r="DZ60" s="15">
        <v>1</v>
      </c>
      <c r="EA60" s="15"/>
      <c r="EB60" s="15"/>
      <c r="EC60" s="15"/>
      <c r="ED60" s="15"/>
      <c r="EE60" s="15"/>
      <c r="EF60" s="15"/>
      <c r="EG60" s="15"/>
      <c r="EH60" s="15">
        <v>31</v>
      </c>
      <c r="EI60" s="15"/>
      <c r="EJ60" s="15">
        <v>7</v>
      </c>
      <c r="ET60" s="1" t="str">
        <f t="shared" ref="ET60" si="102">CONCATENATE(EW60,EX60,EV60)</f>
        <v>Regulator(FG)Crudo</v>
      </c>
      <c r="EU60" s="1" t="s">
        <v>375</v>
      </c>
      <c r="EV60" s="1" t="s">
        <v>145</v>
      </c>
      <c r="EW60" s="1" t="s">
        <v>381</v>
      </c>
      <c r="EX60" s="1" t="s">
        <v>377</v>
      </c>
      <c r="EY60" s="201">
        <v>6.6800000000000002E-3</v>
      </c>
    </row>
    <row r="61" spans="4:155" x14ac:dyDescent="0.75">
      <c r="D61" s="15"/>
      <c r="E61" s="15"/>
      <c r="F61" s="15"/>
      <c r="G61" s="15"/>
      <c r="H61" s="15"/>
      <c r="AF61" s="1" t="str">
        <f t="shared" si="46"/>
        <v>Crudo</v>
      </c>
      <c r="AG61" s="1">
        <f t="shared" si="99"/>
        <v>0</v>
      </c>
      <c r="AH61" s="1">
        <f t="shared" si="48"/>
        <v>0</v>
      </c>
      <c r="AI61" s="1">
        <f t="shared" si="100"/>
        <v>0</v>
      </c>
      <c r="AJ61" s="1">
        <f t="shared" si="55"/>
        <v>0</v>
      </c>
      <c r="AK61" s="1">
        <f t="shared" si="56"/>
        <v>0</v>
      </c>
      <c r="AL61" s="1">
        <f t="shared" si="57"/>
        <v>0</v>
      </c>
      <c r="AM61" s="1">
        <f t="shared" si="58"/>
        <v>0</v>
      </c>
      <c r="AN61" s="1">
        <f t="shared" si="59"/>
        <v>0</v>
      </c>
      <c r="AO61" s="1">
        <f t="shared" si="60"/>
        <v>0</v>
      </c>
      <c r="AP61" s="1">
        <f t="shared" si="61"/>
        <v>0</v>
      </c>
      <c r="AQ61" s="1">
        <f t="shared" si="62"/>
        <v>0</v>
      </c>
      <c r="AR61" s="1">
        <f t="shared" si="63"/>
        <v>0</v>
      </c>
      <c r="AS61" s="1">
        <f t="shared" si="64"/>
        <v>0</v>
      </c>
      <c r="AT61" s="1">
        <f t="shared" si="65"/>
        <v>0</v>
      </c>
      <c r="AU61" s="1">
        <f t="shared" si="66"/>
        <v>0</v>
      </c>
      <c r="AV61" s="1">
        <f t="shared" si="67"/>
        <v>0</v>
      </c>
      <c r="AW61" s="1">
        <f t="shared" si="68"/>
        <v>0</v>
      </c>
      <c r="AX61" s="1">
        <f t="shared" si="69"/>
        <v>0</v>
      </c>
      <c r="AY61" s="1">
        <f t="shared" si="70"/>
        <v>0</v>
      </c>
      <c r="AZ61" s="1">
        <f t="shared" si="71"/>
        <v>0</v>
      </c>
      <c r="BA61" s="1">
        <f t="shared" si="72"/>
        <v>0</v>
      </c>
      <c r="BB61" s="1">
        <f t="shared" si="73"/>
        <v>0</v>
      </c>
      <c r="BC61" s="1">
        <f t="shared" si="74"/>
        <v>0</v>
      </c>
      <c r="BD61" s="1">
        <f t="shared" si="75"/>
        <v>0</v>
      </c>
      <c r="BE61" s="1">
        <f t="shared" si="76"/>
        <v>0</v>
      </c>
      <c r="BF61" s="1">
        <f t="shared" si="77"/>
        <v>0</v>
      </c>
      <c r="BG61" s="1">
        <f t="shared" si="78"/>
        <v>0</v>
      </c>
      <c r="BH61" s="1">
        <f t="shared" si="79"/>
        <v>0</v>
      </c>
      <c r="BI61" s="1">
        <f t="shared" si="80"/>
        <v>0</v>
      </c>
      <c r="BJ61" s="1">
        <f t="shared" si="81"/>
        <v>0</v>
      </c>
      <c r="BK61" s="1">
        <f t="shared" si="82"/>
        <v>0</v>
      </c>
      <c r="BL61" s="1">
        <f t="shared" si="83"/>
        <v>0</v>
      </c>
      <c r="BM61" s="1">
        <f t="shared" si="84"/>
        <v>0</v>
      </c>
      <c r="BN61" s="1">
        <f t="shared" si="85"/>
        <v>0</v>
      </c>
      <c r="BO61" s="1">
        <f t="shared" si="86"/>
        <v>0</v>
      </c>
      <c r="BP61" s="1">
        <f t="shared" si="87"/>
        <v>0</v>
      </c>
      <c r="BQ61" s="1">
        <f t="shared" si="88"/>
        <v>0</v>
      </c>
      <c r="BR61" s="1">
        <f t="shared" si="89"/>
        <v>0</v>
      </c>
      <c r="BS61" s="1">
        <f t="shared" si="90"/>
        <v>0</v>
      </c>
      <c r="BT61" s="1">
        <f t="shared" si="91"/>
        <v>0</v>
      </c>
      <c r="BU61" s="1">
        <f t="shared" si="92"/>
        <v>0</v>
      </c>
      <c r="BV61" s="1">
        <f t="shared" si="93"/>
        <v>0</v>
      </c>
      <c r="BW61" s="1">
        <f t="shared" si="94"/>
        <v>0</v>
      </c>
      <c r="BX61" s="1">
        <f t="shared" si="95"/>
        <v>0</v>
      </c>
      <c r="BY61" s="1">
        <f t="shared" si="96"/>
        <v>0</v>
      </c>
      <c r="BZ61" s="1">
        <f t="shared" si="97"/>
        <v>0</v>
      </c>
      <c r="CA61" s="1">
        <f t="shared" si="98"/>
        <v>0</v>
      </c>
      <c r="CB61" s="1">
        <f t="shared" si="50"/>
        <v>0</v>
      </c>
      <c r="CC61" s="1">
        <f>IF(H61="",'Fraccion masica'!$AC$36,H61)</f>
        <v>0.11111111111111108</v>
      </c>
      <c r="CD61" s="1">
        <f>IF(I61="",'Fraccion masica'!$AC$35,I61)</f>
        <v>0.11111111111111108</v>
      </c>
      <c r="CE61" s="1">
        <f t="shared" si="51"/>
        <v>0</v>
      </c>
      <c r="CF61" s="1">
        <f t="shared" si="52"/>
        <v>0</v>
      </c>
      <c r="CG61" s="1">
        <f t="shared" si="53"/>
        <v>0</v>
      </c>
      <c r="CH61" s="1">
        <f t="shared" si="54"/>
        <v>0</v>
      </c>
      <c r="DN61" s="15" t="s">
        <v>569</v>
      </c>
      <c r="DO61" s="15">
        <v>200</v>
      </c>
      <c r="DP61" s="15"/>
      <c r="DQ61" s="15"/>
      <c r="DR61" s="15">
        <v>46</v>
      </c>
      <c r="DS61" s="15"/>
      <c r="DT61" s="15"/>
      <c r="DU61" s="15"/>
      <c r="DV61" s="15"/>
      <c r="DW61" s="15"/>
      <c r="DX61" s="15"/>
      <c r="DY61" s="15"/>
      <c r="DZ61" s="15">
        <v>4</v>
      </c>
      <c r="EA61" s="15"/>
      <c r="EB61" s="15"/>
      <c r="EC61" s="15"/>
      <c r="ED61" s="15">
        <v>1</v>
      </c>
      <c r="EE61" s="15"/>
      <c r="EF61" s="15"/>
      <c r="EG61" s="15"/>
      <c r="EH61" s="15">
        <v>82</v>
      </c>
      <c r="EI61" s="15"/>
      <c r="EJ61" s="15">
        <v>21</v>
      </c>
    </row>
    <row r="62" spans="4:155" x14ac:dyDescent="0.75">
      <c r="D62" s="15"/>
      <c r="E62" s="15"/>
      <c r="F62" s="15"/>
      <c r="G62" s="15"/>
      <c r="H62" s="15"/>
      <c r="AF62" s="1" t="str">
        <f t="shared" si="46"/>
        <v>Crudo</v>
      </c>
      <c r="AG62" s="1">
        <f t="shared" si="99"/>
        <v>0</v>
      </c>
      <c r="AH62" s="1">
        <f t="shared" si="48"/>
        <v>0</v>
      </c>
      <c r="AI62" s="1">
        <f t="shared" si="100"/>
        <v>0</v>
      </c>
      <c r="AJ62" s="1">
        <f t="shared" si="55"/>
        <v>0</v>
      </c>
      <c r="AK62" s="1">
        <f t="shared" si="56"/>
        <v>0</v>
      </c>
      <c r="AL62" s="1">
        <f t="shared" si="57"/>
        <v>0</v>
      </c>
      <c r="AM62" s="1">
        <f t="shared" si="58"/>
        <v>0</v>
      </c>
      <c r="AN62" s="1">
        <f t="shared" si="59"/>
        <v>0</v>
      </c>
      <c r="AO62" s="1">
        <f t="shared" si="60"/>
        <v>0</v>
      </c>
      <c r="AP62" s="1">
        <f t="shared" si="61"/>
        <v>0</v>
      </c>
      <c r="AQ62" s="1">
        <f t="shared" si="62"/>
        <v>0</v>
      </c>
      <c r="AR62" s="1">
        <f t="shared" si="63"/>
        <v>0</v>
      </c>
      <c r="AS62" s="1">
        <f t="shared" si="64"/>
        <v>0</v>
      </c>
      <c r="AT62" s="1">
        <f t="shared" si="65"/>
        <v>0</v>
      </c>
      <c r="AU62" s="1">
        <f t="shared" si="66"/>
        <v>0</v>
      </c>
      <c r="AV62" s="1">
        <f t="shared" si="67"/>
        <v>0</v>
      </c>
      <c r="AW62" s="1">
        <f t="shared" si="68"/>
        <v>0</v>
      </c>
      <c r="AX62" s="1">
        <f t="shared" si="69"/>
        <v>0</v>
      </c>
      <c r="AY62" s="1">
        <f t="shared" si="70"/>
        <v>0</v>
      </c>
      <c r="AZ62" s="1">
        <f t="shared" si="71"/>
        <v>0</v>
      </c>
      <c r="BA62" s="1">
        <f t="shared" si="72"/>
        <v>0</v>
      </c>
      <c r="BB62" s="1">
        <f t="shared" si="73"/>
        <v>0</v>
      </c>
      <c r="BC62" s="1">
        <f t="shared" si="74"/>
        <v>0</v>
      </c>
      <c r="BD62" s="1">
        <f t="shared" si="75"/>
        <v>0</v>
      </c>
      <c r="BE62" s="1">
        <f t="shared" si="76"/>
        <v>0</v>
      </c>
      <c r="BF62" s="1">
        <f t="shared" si="77"/>
        <v>0</v>
      </c>
      <c r="BG62" s="1">
        <f t="shared" si="78"/>
        <v>0</v>
      </c>
      <c r="BH62" s="1">
        <f t="shared" si="79"/>
        <v>0</v>
      </c>
      <c r="BI62" s="1">
        <f t="shared" si="80"/>
        <v>0</v>
      </c>
      <c r="BJ62" s="1">
        <f t="shared" si="81"/>
        <v>0</v>
      </c>
      <c r="BK62" s="1">
        <f t="shared" si="82"/>
        <v>0</v>
      </c>
      <c r="BL62" s="1">
        <f t="shared" si="83"/>
        <v>0</v>
      </c>
      <c r="BM62" s="1">
        <f t="shared" si="84"/>
        <v>0</v>
      </c>
      <c r="BN62" s="1">
        <f t="shared" si="85"/>
        <v>0</v>
      </c>
      <c r="BO62" s="1">
        <f t="shared" si="86"/>
        <v>0</v>
      </c>
      <c r="BP62" s="1">
        <f t="shared" si="87"/>
        <v>0</v>
      </c>
      <c r="BQ62" s="1">
        <f t="shared" si="88"/>
        <v>0</v>
      </c>
      <c r="BR62" s="1">
        <f t="shared" si="89"/>
        <v>0</v>
      </c>
      <c r="BS62" s="1">
        <f t="shared" si="90"/>
        <v>0</v>
      </c>
      <c r="BT62" s="1">
        <f t="shared" si="91"/>
        <v>0</v>
      </c>
      <c r="BU62" s="1">
        <f t="shared" si="92"/>
        <v>0</v>
      </c>
      <c r="BV62" s="1">
        <f t="shared" si="93"/>
        <v>0</v>
      </c>
      <c r="BW62" s="1">
        <f t="shared" si="94"/>
        <v>0</v>
      </c>
      <c r="BX62" s="1">
        <f t="shared" si="95"/>
        <v>0</v>
      </c>
      <c r="BY62" s="1">
        <f t="shared" si="96"/>
        <v>0</v>
      </c>
      <c r="BZ62" s="1">
        <f t="shared" si="97"/>
        <v>0</v>
      </c>
      <c r="CA62" s="1">
        <f t="shared" si="98"/>
        <v>0</v>
      </c>
      <c r="CB62" s="1">
        <f t="shared" si="50"/>
        <v>0</v>
      </c>
      <c r="CC62" s="1">
        <f>IF(H62="",'Fraccion masica'!$AC$36,H62)</f>
        <v>0.11111111111111108</v>
      </c>
      <c r="CD62" s="1">
        <f>IF(I62="",'Fraccion masica'!$AC$35,I62)</f>
        <v>0.11111111111111108</v>
      </c>
      <c r="CE62" s="1">
        <f t="shared" si="51"/>
        <v>0</v>
      </c>
      <c r="CF62" s="1">
        <f t="shared" si="52"/>
        <v>0</v>
      </c>
      <c r="CG62" s="1">
        <f t="shared" si="53"/>
        <v>0</v>
      </c>
      <c r="CH62" s="1">
        <f t="shared" si="54"/>
        <v>0</v>
      </c>
      <c r="DN62" s="15" t="s">
        <v>570</v>
      </c>
      <c r="DO62" s="15">
        <v>702</v>
      </c>
      <c r="DP62" s="15"/>
      <c r="DQ62" s="15"/>
      <c r="DR62" s="15">
        <v>3</v>
      </c>
      <c r="DS62" s="15"/>
      <c r="DT62" s="15"/>
      <c r="DU62" s="15"/>
      <c r="DV62" s="15"/>
      <c r="DW62" s="15">
        <v>3</v>
      </c>
      <c r="DX62" s="15"/>
      <c r="DY62" s="15"/>
      <c r="DZ62" s="15">
        <v>2</v>
      </c>
      <c r="EA62" s="15"/>
      <c r="EB62" s="15"/>
      <c r="EC62" s="15"/>
      <c r="ED62" s="15">
        <v>1</v>
      </c>
      <c r="EE62" s="15"/>
      <c r="EF62" s="15"/>
      <c r="EG62" s="15"/>
      <c r="EH62" s="15">
        <v>60</v>
      </c>
      <c r="EI62" s="15"/>
      <c r="EJ62" s="15">
        <v>1</v>
      </c>
    </row>
    <row r="63" spans="4:155" x14ac:dyDescent="0.75">
      <c r="D63" s="15"/>
      <c r="E63" s="15"/>
      <c r="F63" s="15"/>
      <c r="G63" s="15"/>
      <c r="H63" s="15"/>
      <c r="AF63" s="1" t="str">
        <f t="shared" si="46"/>
        <v>Crudo</v>
      </c>
      <c r="AG63" s="1">
        <f t="shared" si="99"/>
        <v>0</v>
      </c>
      <c r="AH63" s="1">
        <f t="shared" si="48"/>
        <v>0</v>
      </c>
      <c r="AI63" s="1">
        <f t="shared" si="100"/>
        <v>0</v>
      </c>
      <c r="AJ63" s="1">
        <f t="shared" si="55"/>
        <v>0</v>
      </c>
      <c r="AK63" s="1">
        <f t="shared" si="56"/>
        <v>0</v>
      </c>
      <c r="AL63" s="1">
        <f t="shared" si="57"/>
        <v>0</v>
      </c>
      <c r="AM63" s="1">
        <f t="shared" si="58"/>
        <v>0</v>
      </c>
      <c r="AN63" s="1">
        <f t="shared" si="59"/>
        <v>0</v>
      </c>
      <c r="AO63" s="1">
        <f t="shared" si="60"/>
        <v>0</v>
      </c>
      <c r="AP63" s="1">
        <f t="shared" si="61"/>
        <v>0</v>
      </c>
      <c r="AQ63" s="1">
        <f t="shared" si="62"/>
        <v>0</v>
      </c>
      <c r="AR63" s="1">
        <f t="shared" si="63"/>
        <v>0</v>
      </c>
      <c r="AS63" s="1">
        <f t="shared" si="64"/>
        <v>0</v>
      </c>
      <c r="AT63" s="1">
        <f t="shared" si="65"/>
        <v>0</v>
      </c>
      <c r="AU63" s="1">
        <f t="shared" si="66"/>
        <v>0</v>
      </c>
      <c r="AV63" s="1">
        <f t="shared" si="67"/>
        <v>0</v>
      </c>
      <c r="AW63" s="1">
        <f t="shared" si="68"/>
        <v>0</v>
      </c>
      <c r="AX63" s="1">
        <f t="shared" si="69"/>
        <v>0</v>
      </c>
      <c r="AY63" s="1">
        <f t="shared" si="70"/>
        <v>0</v>
      </c>
      <c r="AZ63" s="1">
        <f t="shared" si="71"/>
        <v>0</v>
      </c>
      <c r="BA63" s="1">
        <f t="shared" si="72"/>
        <v>0</v>
      </c>
      <c r="BB63" s="1">
        <f t="shared" si="73"/>
        <v>0</v>
      </c>
      <c r="BC63" s="1">
        <f t="shared" si="74"/>
        <v>0</v>
      </c>
      <c r="BD63" s="1">
        <f t="shared" si="75"/>
        <v>0</v>
      </c>
      <c r="BE63" s="1">
        <f t="shared" si="76"/>
        <v>0</v>
      </c>
      <c r="BF63" s="1">
        <f t="shared" si="77"/>
        <v>0</v>
      </c>
      <c r="BG63" s="1">
        <f t="shared" si="78"/>
        <v>0</v>
      </c>
      <c r="BH63" s="1">
        <f t="shared" si="79"/>
        <v>0</v>
      </c>
      <c r="BI63" s="1">
        <f t="shared" si="80"/>
        <v>0</v>
      </c>
      <c r="BJ63" s="1">
        <f t="shared" si="81"/>
        <v>0</v>
      </c>
      <c r="BK63" s="1">
        <f t="shared" si="82"/>
        <v>0</v>
      </c>
      <c r="BL63" s="1">
        <f t="shared" si="83"/>
        <v>0</v>
      </c>
      <c r="BM63" s="1">
        <f t="shared" si="84"/>
        <v>0</v>
      </c>
      <c r="BN63" s="1">
        <f t="shared" si="85"/>
        <v>0</v>
      </c>
      <c r="BO63" s="1">
        <f t="shared" si="86"/>
        <v>0</v>
      </c>
      <c r="BP63" s="1">
        <f t="shared" si="87"/>
        <v>0</v>
      </c>
      <c r="BQ63" s="1">
        <f t="shared" si="88"/>
        <v>0</v>
      </c>
      <c r="BR63" s="1">
        <f t="shared" si="89"/>
        <v>0</v>
      </c>
      <c r="BS63" s="1">
        <f t="shared" si="90"/>
        <v>0</v>
      </c>
      <c r="BT63" s="1">
        <f t="shared" si="91"/>
        <v>0</v>
      </c>
      <c r="BU63" s="1">
        <f t="shared" si="92"/>
        <v>0</v>
      </c>
      <c r="BV63" s="1">
        <f t="shared" si="93"/>
        <v>0</v>
      </c>
      <c r="BW63" s="1">
        <f t="shared" si="94"/>
        <v>0</v>
      </c>
      <c r="BX63" s="1">
        <f t="shared" si="95"/>
        <v>0</v>
      </c>
      <c r="BY63" s="1">
        <f t="shared" si="96"/>
        <v>0</v>
      </c>
      <c r="BZ63" s="1">
        <f t="shared" si="97"/>
        <v>0</v>
      </c>
      <c r="CA63" s="1">
        <f t="shared" si="98"/>
        <v>0</v>
      </c>
      <c r="CB63" s="1">
        <f t="shared" si="50"/>
        <v>0</v>
      </c>
      <c r="CC63" s="1">
        <f>IF(H63="",'Fraccion masica'!$AC$36,H63)</f>
        <v>0.11111111111111108</v>
      </c>
      <c r="CD63" s="1">
        <f>IF(I63="",'Fraccion masica'!$AC$35,I63)</f>
        <v>0.11111111111111108</v>
      </c>
      <c r="CE63" s="1">
        <f t="shared" si="51"/>
        <v>0</v>
      </c>
      <c r="CF63" s="1">
        <f t="shared" si="52"/>
        <v>0</v>
      </c>
      <c r="CG63" s="1">
        <f t="shared" si="53"/>
        <v>0</v>
      </c>
      <c r="CH63" s="1">
        <f t="shared" si="54"/>
        <v>0</v>
      </c>
      <c r="DN63" s="15" t="s">
        <v>571</v>
      </c>
      <c r="DO63" s="15">
        <v>134</v>
      </c>
      <c r="DP63" s="15"/>
      <c r="DQ63" s="15"/>
      <c r="DR63" s="15">
        <v>12</v>
      </c>
      <c r="DS63" s="15"/>
      <c r="DT63" s="15"/>
      <c r="DU63" s="15"/>
      <c r="DV63" s="15"/>
      <c r="DW63" s="15"/>
      <c r="DX63" s="15"/>
      <c r="DY63" s="15"/>
      <c r="DZ63" s="15">
        <v>1</v>
      </c>
      <c r="EA63" s="15"/>
      <c r="EB63" s="15"/>
      <c r="EC63" s="15"/>
      <c r="ED63" s="15"/>
      <c r="EE63" s="15"/>
      <c r="EF63" s="15"/>
      <c r="EG63" s="15"/>
      <c r="EH63" s="15">
        <v>31</v>
      </c>
      <c r="EI63" s="15"/>
      <c r="EJ63" s="15">
        <v>7</v>
      </c>
    </row>
    <row r="64" spans="4:155" x14ac:dyDescent="0.75">
      <c r="D64" s="15"/>
      <c r="E64" s="15"/>
      <c r="F64" s="15"/>
      <c r="G64" s="15"/>
      <c r="H64" s="15"/>
      <c r="AF64" s="1" t="str">
        <f t="shared" si="46"/>
        <v>Crudo</v>
      </c>
      <c r="AG64" s="1">
        <f t="shared" si="99"/>
        <v>0</v>
      </c>
      <c r="AH64" s="1">
        <f t="shared" si="48"/>
        <v>0</v>
      </c>
      <c r="AI64" s="1">
        <f t="shared" si="100"/>
        <v>0</v>
      </c>
      <c r="AJ64" s="1">
        <f t="shared" si="55"/>
        <v>0</v>
      </c>
      <c r="AK64" s="1">
        <f t="shared" si="56"/>
        <v>0</v>
      </c>
      <c r="AL64" s="1">
        <f t="shared" si="57"/>
        <v>0</v>
      </c>
      <c r="AM64" s="1">
        <f t="shared" si="58"/>
        <v>0</v>
      </c>
      <c r="AN64" s="1">
        <f t="shared" si="59"/>
        <v>0</v>
      </c>
      <c r="AO64" s="1">
        <f t="shared" si="60"/>
        <v>0</v>
      </c>
      <c r="AP64" s="1">
        <f t="shared" si="61"/>
        <v>0</v>
      </c>
      <c r="AQ64" s="1">
        <f t="shared" si="62"/>
        <v>0</v>
      </c>
      <c r="AR64" s="1">
        <f t="shared" si="63"/>
        <v>0</v>
      </c>
      <c r="AS64" s="1">
        <f t="shared" si="64"/>
        <v>0</v>
      </c>
      <c r="AT64" s="1">
        <f t="shared" si="65"/>
        <v>0</v>
      </c>
      <c r="AU64" s="1">
        <f t="shared" si="66"/>
        <v>0</v>
      </c>
      <c r="AV64" s="1">
        <f t="shared" si="67"/>
        <v>0</v>
      </c>
      <c r="AW64" s="1">
        <f t="shared" si="68"/>
        <v>0</v>
      </c>
      <c r="AX64" s="1">
        <f t="shared" si="69"/>
        <v>0</v>
      </c>
      <c r="AY64" s="1">
        <f t="shared" si="70"/>
        <v>0</v>
      </c>
      <c r="AZ64" s="1">
        <f t="shared" si="71"/>
        <v>0</v>
      </c>
      <c r="BA64" s="1">
        <f t="shared" si="72"/>
        <v>0</v>
      </c>
      <c r="BB64" s="1">
        <f t="shared" si="73"/>
        <v>0</v>
      </c>
      <c r="BC64" s="1">
        <f t="shared" si="74"/>
        <v>0</v>
      </c>
      <c r="BD64" s="1">
        <f t="shared" si="75"/>
        <v>0</v>
      </c>
      <c r="BE64" s="1">
        <f t="shared" si="76"/>
        <v>0</v>
      </c>
      <c r="BF64" s="1">
        <f t="shared" si="77"/>
        <v>0</v>
      </c>
      <c r="BG64" s="1">
        <f t="shared" si="78"/>
        <v>0</v>
      </c>
      <c r="BH64" s="1">
        <f t="shared" si="79"/>
        <v>0</v>
      </c>
      <c r="BI64" s="1">
        <f t="shared" si="80"/>
        <v>0</v>
      </c>
      <c r="BJ64" s="1">
        <f t="shared" si="81"/>
        <v>0</v>
      </c>
      <c r="BK64" s="1">
        <f t="shared" si="82"/>
        <v>0</v>
      </c>
      <c r="BL64" s="1">
        <f t="shared" si="83"/>
        <v>0</v>
      </c>
      <c r="BM64" s="1">
        <f t="shared" si="84"/>
        <v>0</v>
      </c>
      <c r="BN64" s="1">
        <f t="shared" si="85"/>
        <v>0</v>
      </c>
      <c r="BO64" s="1">
        <f t="shared" si="86"/>
        <v>0</v>
      </c>
      <c r="BP64" s="1">
        <f t="shared" si="87"/>
        <v>0</v>
      </c>
      <c r="BQ64" s="1">
        <f t="shared" si="88"/>
        <v>0</v>
      </c>
      <c r="BR64" s="1">
        <f t="shared" si="89"/>
        <v>0</v>
      </c>
      <c r="BS64" s="1">
        <f t="shared" si="90"/>
        <v>0</v>
      </c>
      <c r="BT64" s="1">
        <f t="shared" si="91"/>
        <v>0</v>
      </c>
      <c r="BU64" s="1">
        <f t="shared" si="92"/>
        <v>0</v>
      </c>
      <c r="BV64" s="1">
        <f t="shared" si="93"/>
        <v>0</v>
      </c>
      <c r="BW64" s="1">
        <f t="shared" si="94"/>
        <v>0</v>
      </c>
      <c r="BX64" s="1">
        <f t="shared" si="95"/>
        <v>0</v>
      </c>
      <c r="BY64" s="1">
        <f t="shared" si="96"/>
        <v>0</v>
      </c>
      <c r="BZ64" s="1">
        <f t="shared" si="97"/>
        <v>0</v>
      </c>
      <c r="CA64" s="1">
        <f t="shared" si="98"/>
        <v>0</v>
      </c>
      <c r="CB64" s="1">
        <f t="shared" si="50"/>
        <v>0</v>
      </c>
      <c r="CC64" s="1">
        <f>IF(H64="",'Fraccion masica'!$AC$36,H64)</f>
        <v>0.11111111111111108</v>
      </c>
      <c r="CD64" s="1">
        <f>IF(I64="",'Fraccion masica'!$AC$35,I64)</f>
        <v>0.11111111111111108</v>
      </c>
      <c r="CE64" s="1">
        <f t="shared" si="51"/>
        <v>0</v>
      </c>
      <c r="CF64" s="1">
        <f t="shared" si="52"/>
        <v>0</v>
      </c>
      <c r="CG64" s="1">
        <f t="shared" si="53"/>
        <v>0</v>
      </c>
      <c r="CH64" s="1">
        <f t="shared" si="54"/>
        <v>0</v>
      </c>
      <c r="DN64" s="15" t="s">
        <v>572</v>
      </c>
      <c r="DO64" s="15"/>
      <c r="DP64" s="15"/>
      <c r="DQ64" s="15"/>
      <c r="DR64" s="15">
        <v>10</v>
      </c>
      <c r="DS64" s="15"/>
      <c r="DT64" s="15"/>
      <c r="DU64" s="15"/>
      <c r="DV64" s="15"/>
      <c r="DW64" s="15">
        <v>1</v>
      </c>
      <c r="DX64" s="15"/>
      <c r="DY64" s="15"/>
      <c r="DZ64" s="15"/>
      <c r="EA64" s="15"/>
      <c r="EB64" s="15"/>
      <c r="EC64" s="15"/>
      <c r="ED64" s="15"/>
      <c r="EE64" s="15"/>
      <c r="EF64" s="15"/>
      <c r="EG64" s="15"/>
      <c r="EH64" s="15"/>
      <c r="EI64" s="15"/>
      <c r="EJ64" s="15">
        <v>3</v>
      </c>
    </row>
    <row r="65" spans="4:140" x14ac:dyDescent="0.75">
      <c r="D65" s="15"/>
      <c r="E65" s="15"/>
      <c r="F65" s="15"/>
      <c r="G65" s="15"/>
      <c r="H65" s="15"/>
      <c r="AF65" s="1" t="str">
        <f t="shared" si="46"/>
        <v>Crudo</v>
      </c>
      <c r="AG65" s="1">
        <f t="shared" si="99"/>
        <v>0</v>
      </c>
      <c r="AH65" s="1">
        <f t="shared" si="48"/>
        <v>0</v>
      </c>
      <c r="AI65" s="1">
        <f t="shared" si="100"/>
        <v>0</v>
      </c>
      <c r="AJ65" s="1">
        <f t="shared" si="55"/>
        <v>0</v>
      </c>
      <c r="AK65" s="1">
        <f t="shared" si="56"/>
        <v>0</v>
      </c>
      <c r="AL65" s="1">
        <f t="shared" si="57"/>
        <v>0</v>
      </c>
      <c r="AM65" s="1">
        <f t="shared" si="58"/>
        <v>0</v>
      </c>
      <c r="AN65" s="1">
        <f t="shared" si="59"/>
        <v>0</v>
      </c>
      <c r="AO65" s="1">
        <f t="shared" si="60"/>
        <v>0</v>
      </c>
      <c r="AP65" s="1">
        <f t="shared" si="61"/>
        <v>0</v>
      </c>
      <c r="AQ65" s="1">
        <f t="shared" si="62"/>
        <v>0</v>
      </c>
      <c r="AR65" s="1">
        <f t="shared" si="63"/>
        <v>0</v>
      </c>
      <c r="AS65" s="1">
        <f t="shared" si="64"/>
        <v>0</v>
      </c>
      <c r="AT65" s="1">
        <f t="shared" si="65"/>
        <v>0</v>
      </c>
      <c r="AU65" s="1">
        <f t="shared" si="66"/>
        <v>0</v>
      </c>
      <c r="AV65" s="1">
        <f t="shared" si="67"/>
        <v>0</v>
      </c>
      <c r="AW65" s="1">
        <f t="shared" si="68"/>
        <v>0</v>
      </c>
      <c r="AX65" s="1">
        <f t="shared" si="69"/>
        <v>0</v>
      </c>
      <c r="AY65" s="1">
        <f t="shared" si="70"/>
        <v>0</v>
      </c>
      <c r="AZ65" s="1">
        <f t="shared" si="71"/>
        <v>0</v>
      </c>
      <c r="BA65" s="1">
        <f t="shared" si="72"/>
        <v>0</v>
      </c>
      <c r="BB65" s="1">
        <f t="shared" si="73"/>
        <v>0</v>
      </c>
      <c r="BC65" s="1">
        <f t="shared" si="74"/>
        <v>0</v>
      </c>
      <c r="BD65" s="1">
        <f t="shared" si="75"/>
        <v>0</v>
      </c>
      <c r="BE65" s="1">
        <f t="shared" si="76"/>
        <v>0</v>
      </c>
      <c r="BF65" s="1">
        <f t="shared" si="77"/>
        <v>0</v>
      </c>
      <c r="BG65" s="1">
        <f t="shared" si="78"/>
        <v>0</v>
      </c>
      <c r="BH65" s="1">
        <f t="shared" si="79"/>
        <v>0</v>
      </c>
      <c r="BI65" s="1">
        <f t="shared" si="80"/>
        <v>0</v>
      </c>
      <c r="BJ65" s="1">
        <f t="shared" si="81"/>
        <v>0</v>
      </c>
      <c r="BK65" s="1">
        <f t="shared" si="82"/>
        <v>0</v>
      </c>
      <c r="BL65" s="1">
        <f t="shared" si="83"/>
        <v>0</v>
      </c>
      <c r="BM65" s="1">
        <f t="shared" si="84"/>
        <v>0</v>
      </c>
      <c r="BN65" s="1">
        <f t="shared" si="85"/>
        <v>0</v>
      </c>
      <c r="BO65" s="1">
        <f t="shared" si="86"/>
        <v>0</v>
      </c>
      <c r="BP65" s="1">
        <f t="shared" si="87"/>
        <v>0</v>
      </c>
      <c r="BQ65" s="1">
        <f t="shared" si="88"/>
        <v>0</v>
      </c>
      <c r="BR65" s="1">
        <f t="shared" si="89"/>
        <v>0</v>
      </c>
      <c r="BS65" s="1">
        <f t="shared" si="90"/>
        <v>0</v>
      </c>
      <c r="BT65" s="1">
        <f t="shared" si="91"/>
        <v>0</v>
      </c>
      <c r="BU65" s="1">
        <f t="shared" si="92"/>
        <v>0</v>
      </c>
      <c r="BV65" s="1">
        <f t="shared" si="93"/>
        <v>0</v>
      </c>
      <c r="BW65" s="1">
        <f t="shared" si="94"/>
        <v>0</v>
      </c>
      <c r="BX65" s="1">
        <f t="shared" si="95"/>
        <v>0</v>
      </c>
      <c r="BY65" s="1">
        <f t="shared" si="96"/>
        <v>0</v>
      </c>
      <c r="BZ65" s="1">
        <f t="shared" si="97"/>
        <v>0</v>
      </c>
      <c r="CA65" s="1">
        <f t="shared" si="98"/>
        <v>0</v>
      </c>
      <c r="CB65" s="1">
        <f t="shared" si="50"/>
        <v>0</v>
      </c>
      <c r="CC65" s="1">
        <f>IF(H65="",'Fraccion masica'!$AC$36,H65)</f>
        <v>0.11111111111111108</v>
      </c>
      <c r="CD65" s="1">
        <f>IF(I65="",'Fraccion masica'!$AC$35,I65)</f>
        <v>0.11111111111111108</v>
      </c>
      <c r="CE65" s="1">
        <f t="shared" si="51"/>
        <v>0</v>
      </c>
      <c r="CF65" s="1">
        <f t="shared" si="52"/>
        <v>0</v>
      </c>
      <c r="CG65" s="1">
        <f t="shared" si="53"/>
        <v>0</v>
      </c>
      <c r="CH65" s="1">
        <f t="shared" si="54"/>
        <v>0</v>
      </c>
      <c r="DN65" s="15" t="s">
        <v>573</v>
      </c>
      <c r="DO65" s="15"/>
      <c r="DP65" s="15"/>
      <c r="DQ65" s="15"/>
      <c r="DR65" s="15">
        <v>10</v>
      </c>
      <c r="DS65" s="15"/>
      <c r="DT65" s="15"/>
      <c r="DU65" s="15"/>
      <c r="DV65" s="15"/>
      <c r="DW65" s="15">
        <v>1</v>
      </c>
      <c r="DX65" s="15"/>
      <c r="DY65" s="15"/>
      <c r="DZ65" s="15"/>
      <c r="EA65" s="15"/>
      <c r="EB65" s="15"/>
      <c r="EC65" s="15"/>
      <c r="ED65" s="15"/>
      <c r="EE65" s="15"/>
      <c r="EF65" s="15"/>
      <c r="EG65" s="15"/>
      <c r="EH65" s="15"/>
      <c r="EI65" s="15"/>
      <c r="EJ65" s="15">
        <v>3</v>
      </c>
    </row>
    <row r="66" spans="4:140" x14ac:dyDescent="0.75">
      <c r="D66" s="15"/>
      <c r="E66" s="15"/>
      <c r="F66" s="15"/>
      <c r="G66" s="15"/>
      <c r="H66" s="15"/>
      <c r="AF66" s="1" t="str">
        <f t="shared" si="46"/>
        <v>Crudo</v>
      </c>
      <c r="AG66" s="1">
        <f t="shared" si="99"/>
        <v>0</v>
      </c>
      <c r="AH66" s="1">
        <f t="shared" si="48"/>
        <v>0</v>
      </c>
      <c r="AI66" s="1">
        <f t="shared" si="100"/>
        <v>0</v>
      </c>
      <c r="AJ66" s="1">
        <f t="shared" si="55"/>
        <v>0</v>
      </c>
      <c r="AK66" s="1">
        <f t="shared" si="56"/>
        <v>0</v>
      </c>
      <c r="AL66" s="1">
        <f t="shared" si="57"/>
        <v>0</v>
      </c>
      <c r="AM66" s="1">
        <f t="shared" si="58"/>
        <v>0</v>
      </c>
      <c r="AN66" s="1">
        <f t="shared" si="59"/>
        <v>0</v>
      </c>
      <c r="AO66" s="1">
        <f t="shared" si="60"/>
        <v>0</v>
      </c>
      <c r="AP66" s="1">
        <f t="shared" si="61"/>
        <v>0</v>
      </c>
      <c r="AQ66" s="1">
        <f t="shared" si="62"/>
        <v>0</v>
      </c>
      <c r="AR66" s="1">
        <f t="shared" si="63"/>
        <v>0</v>
      </c>
      <c r="AS66" s="1">
        <f t="shared" si="64"/>
        <v>0</v>
      </c>
      <c r="AT66" s="1">
        <f t="shared" si="65"/>
        <v>0</v>
      </c>
      <c r="AU66" s="1">
        <f t="shared" si="66"/>
        <v>0</v>
      </c>
      <c r="AV66" s="1">
        <f t="shared" si="67"/>
        <v>0</v>
      </c>
      <c r="AW66" s="1">
        <f t="shared" si="68"/>
        <v>0</v>
      </c>
      <c r="AX66" s="1">
        <f t="shared" si="69"/>
        <v>0</v>
      </c>
      <c r="AY66" s="1">
        <f t="shared" si="70"/>
        <v>0</v>
      </c>
      <c r="AZ66" s="1">
        <f t="shared" si="71"/>
        <v>0</v>
      </c>
      <c r="BA66" s="1">
        <f t="shared" si="72"/>
        <v>0</v>
      </c>
      <c r="BB66" s="1">
        <f t="shared" si="73"/>
        <v>0</v>
      </c>
      <c r="BC66" s="1">
        <f t="shared" si="74"/>
        <v>0</v>
      </c>
      <c r="BD66" s="1">
        <f t="shared" si="75"/>
        <v>0</v>
      </c>
      <c r="BE66" s="1">
        <f t="shared" si="76"/>
        <v>0</v>
      </c>
      <c r="BF66" s="1">
        <f t="shared" si="77"/>
        <v>0</v>
      </c>
      <c r="BG66" s="1">
        <f t="shared" si="78"/>
        <v>0</v>
      </c>
      <c r="BH66" s="1">
        <f t="shared" si="79"/>
        <v>0</v>
      </c>
      <c r="BI66" s="1">
        <f t="shared" si="80"/>
        <v>0</v>
      </c>
      <c r="BJ66" s="1">
        <f t="shared" si="81"/>
        <v>0</v>
      </c>
      <c r="BK66" s="1">
        <f t="shared" si="82"/>
        <v>0</v>
      </c>
      <c r="BL66" s="1">
        <f t="shared" si="83"/>
        <v>0</v>
      </c>
      <c r="BM66" s="1">
        <f t="shared" si="84"/>
        <v>0</v>
      </c>
      <c r="BN66" s="1">
        <f t="shared" si="85"/>
        <v>0</v>
      </c>
      <c r="BO66" s="1">
        <f t="shared" si="86"/>
        <v>0</v>
      </c>
      <c r="BP66" s="1">
        <f t="shared" si="87"/>
        <v>0</v>
      </c>
      <c r="BQ66" s="1">
        <f t="shared" si="88"/>
        <v>0</v>
      </c>
      <c r="BR66" s="1">
        <f t="shared" si="89"/>
        <v>0</v>
      </c>
      <c r="BS66" s="1">
        <f t="shared" si="90"/>
        <v>0</v>
      </c>
      <c r="BT66" s="1">
        <f t="shared" si="91"/>
        <v>0</v>
      </c>
      <c r="BU66" s="1">
        <f t="shared" si="92"/>
        <v>0</v>
      </c>
      <c r="BV66" s="1">
        <f t="shared" si="93"/>
        <v>0</v>
      </c>
      <c r="BW66" s="1">
        <f t="shared" si="94"/>
        <v>0</v>
      </c>
      <c r="BX66" s="1">
        <f t="shared" si="95"/>
        <v>0</v>
      </c>
      <c r="BY66" s="1">
        <f t="shared" si="96"/>
        <v>0</v>
      </c>
      <c r="BZ66" s="1">
        <f t="shared" si="97"/>
        <v>0</v>
      </c>
      <c r="CA66" s="1">
        <f t="shared" si="98"/>
        <v>0</v>
      </c>
      <c r="CB66" s="1">
        <f t="shared" si="50"/>
        <v>0</v>
      </c>
      <c r="CC66" s="1">
        <f>IF(H66="",'Fraccion masica'!$AC$36,H66)</f>
        <v>0.11111111111111108</v>
      </c>
      <c r="CD66" s="1">
        <f>IF(I66="",'Fraccion masica'!$AC$35,I66)</f>
        <v>0.11111111111111108</v>
      </c>
      <c r="CE66" s="1">
        <f t="shared" si="51"/>
        <v>0</v>
      </c>
      <c r="CF66" s="1">
        <f t="shared" si="52"/>
        <v>0</v>
      </c>
      <c r="CG66" s="1">
        <f t="shared" si="53"/>
        <v>0</v>
      </c>
      <c r="CH66" s="1">
        <f t="shared" si="54"/>
        <v>0</v>
      </c>
      <c r="DN66" s="15" t="s">
        <v>574</v>
      </c>
      <c r="DO66" s="15"/>
      <c r="DP66" s="15"/>
      <c r="DQ66" s="15"/>
      <c r="DR66" s="15">
        <v>10</v>
      </c>
      <c r="DS66" s="15"/>
      <c r="DT66" s="15"/>
      <c r="DU66" s="15"/>
      <c r="DV66" s="15"/>
      <c r="DW66" s="15">
        <v>1</v>
      </c>
      <c r="DX66" s="15"/>
      <c r="DY66" s="15"/>
      <c r="DZ66" s="15"/>
      <c r="EA66" s="15"/>
      <c r="EB66" s="15"/>
      <c r="EC66" s="15"/>
      <c r="ED66" s="15"/>
      <c r="EE66" s="15"/>
      <c r="EF66" s="15"/>
      <c r="EG66" s="15"/>
      <c r="EH66" s="15"/>
      <c r="EI66" s="15"/>
      <c r="EJ66" s="15">
        <v>3</v>
      </c>
    </row>
    <row r="67" spans="4:140" x14ac:dyDescent="0.75">
      <c r="D67" s="15"/>
      <c r="E67" s="15"/>
      <c r="F67" s="15"/>
      <c r="G67" s="15"/>
      <c r="H67" s="15"/>
      <c r="AF67" s="1" t="str">
        <f t="shared" si="46"/>
        <v>Crudo</v>
      </c>
      <c r="AG67" s="1">
        <f t="shared" si="99"/>
        <v>0</v>
      </c>
      <c r="AH67" s="1">
        <f t="shared" si="48"/>
        <v>0</v>
      </c>
      <c r="AI67" s="1">
        <f t="shared" si="100"/>
        <v>0</v>
      </c>
      <c r="AJ67" s="1">
        <f t="shared" si="55"/>
        <v>0</v>
      </c>
      <c r="AK67" s="1">
        <f t="shared" si="56"/>
        <v>0</v>
      </c>
      <c r="AL67" s="1">
        <f t="shared" si="57"/>
        <v>0</v>
      </c>
      <c r="AM67" s="1">
        <f t="shared" si="58"/>
        <v>0</v>
      </c>
      <c r="AN67" s="1">
        <f t="shared" si="59"/>
        <v>0</v>
      </c>
      <c r="AO67" s="1">
        <f t="shared" si="60"/>
        <v>0</v>
      </c>
      <c r="AP67" s="1">
        <f t="shared" si="61"/>
        <v>0</v>
      </c>
      <c r="AQ67" s="1">
        <f t="shared" si="62"/>
        <v>0</v>
      </c>
      <c r="AR67" s="1">
        <f t="shared" si="63"/>
        <v>0</v>
      </c>
      <c r="AS67" s="1">
        <f t="shared" si="64"/>
        <v>0</v>
      </c>
      <c r="AT67" s="1">
        <f t="shared" si="65"/>
        <v>0</v>
      </c>
      <c r="AU67" s="1">
        <f t="shared" si="66"/>
        <v>0</v>
      </c>
      <c r="AV67" s="1">
        <f t="shared" si="67"/>
        <v>0</v>
      </c>
      <c r="AW67" s="1">
        <f t="shared" si="68"/>
        <v>0</v>
      </c>
      <c r="AX67" s="1">
        <f t="shared" si="69"/>
        <v>0</v>
      </c>
      <c r="AY67" s="1">
        <f t="shared" si="70"/>
        <v>0</v>
      </c>
      <c r="AZ67" s="1">
        <f t="shared" si="71"/>
        <v>0</v>
      </c>
      <c r="BA67" s="1">
        <f t="shared" si="72"/>
        <v>0</v>
      </c>
      <c r="BB67" s="1">
        <f t="shared" si="73"/>
        <v>0</v>
      </c>
      <c r="BC67" s="1">
        <f t="shared" si="74"/>
        <v>0</v>
      </c>
      <c r="BD67" s="1">
        <f t="shared" si="75"/>
        <v>0</v>
      </c>
      <c r="BE67" s="1">
        <f t="shared" si="76"/>
        <v>0</v>
      </c>
      <c r="BF67" s="1">
        <f t="shared" si="77"/>
        <v>0</v>
      </c>
      <c r="BG67" s="1">
        <f t="shared" si="78"/>
        <v>0</v>
      </c>
      <c r="BH67" s="1">
        <f t="shared" si="79"/>
        <v>0</v>
      </c>
      <c r="BI67" s="1">
        <f t="shared" si="80"/>
        <v>0</v>
      </c>
      <c r="BJ67" s="1">
        <f t="shared" si="81"/>
        <v>0</v>
      </c>
      <c r="BK67" s="1">
        <f t="shared" si="82"/>
        <v>0</v>
      </c>
      <c r="BL67" s="1">
        <f t="shared" si="83"/>
        <v>0</v>
      </c>
      <c r="BM67" s="1">
        <f t="shared" si="84"/>
        <v>0</v>
      </c>
      <c r="BN67" s="1">
        <f t="shared" si="85"/>
        <v>0</v>
      </c>
      <c r="BO67" s="1">
        <f t="shared" si="86"/>
        <v>0</v>
      </c>
      <c r="BP67" s="1">
        <f t="shared" si="87"/>
        <v>0</v>
      </c>
      <c r="BQ67" s="1">
        <f t="shared" si="88"/>
        <v>0</v>
      </c>
      <c r="BR67" s="1">
        <f t="shared" si="89"/>
        <v>0</v>
      </c>
      <c r="BS67" s="1">
        <f t="shared" si="90"/>
        <v>0</v>
      </c>
      <c r="BT67" s="1">
        <f t="shared" si="91"/>
        <v>0</v>
      </c>
      <c r="BU67" s="1">
        <f t="shared" si="92"/>
        <v>0</v>
      </c>
      <c r="BV67" s="1">
        <f t="shared" si="93"/>
        <v>0</v>
      </c>
      <c r="BW67" s="1">
        <f t="shared" si="94"/>
        <v>0</v>
      </c>
      <c r="BX67" s="1">
        <f t="shared" si="95"/>
        <v>0</v>
      </c>
      <c r="BY67" s="1">
        <f t="shared" si="96"/>
        <v>0</v>
      </c>
      <c r="BZ67" s="1">
        <f t="shared" si="97"/>
        <v>0</v>
      </c>
      <c r="CA67" s="1">
        <f t="shared" si="98"/>
        <v>0</v>
      </c>
      <c r="CB67" s="1">
        <f t="shared" si="50"/>
        <v>0</v>
      </c>
      <c r="CC67" s="1">
        <f>IF(H67="",'Fraccion masica'!$AC$36,H67)</f>
        <v>0.11111111111111108</v>
      </c>
      <c r="CD67" s="1">
        <f>IF(I67="",'Fraccion masica'!$AC$35,I67)</f>
        <v>0.11111111111111108</v>
      </c>
      <c r="CE67" s="1">
        <f t="shared" si="51"/>
        <v>0</v>
      </c>
      <c r="CF67" s="1">
        <f t="shared" si="52"/>
        <v>0</v>
      </c>
      <c r="CG67" s="1">
        <f t="shared" si="53"/>
        <v>0</v>
      </c>
      <c r="CH67" s="1">
        <f t="shared" si="54"/>
        <v>0</v>
      </c>
      <c r="DN67" s="15" t="s">
        <v>575</v>
      </c>
      <c r="DO67" s="15">
        <v>13</v>
      </c>
      <c r="DP67" s="15"/>
      <c r="DQ67" s="15"/>
      <c r="DR67" s="15"/>
      <c r="DS67" s="15"/>
      <c r="DT67" s="15"/>
      <c r="DU67" s="15"/>
      <c r="DV67" s="15"/>
      <c r="DW67" s="15"/>
      <c r="DX67" s="15"/>
      <c r="DY67" s="15"/>
      <c r="DZ67" s="15"/>
      <c r="EA67" s="15"/>
      <c r="EB67" s="15"/>
      <c r="EC67" s="15"/>
      <c r="ED67" s="15"/>
      <c r="EE67" s="15"/>
      <c r="EF67" s="15"/>
      <c r="EG67" s="15"/>
      <c r="EH67" s="15">
        <v>7</v>
      </c>
      <c r="EI67" s="15"/>
      <c r="EJ67" s="15"/>
    </row>
    <row r="68" spans="4:140" x14ac:dyDescent="0.75">
      <c r="D68" s="15"/>
      <c r="E68" s="15"/>
      <c r="F68" s="15"/>
      <c r="G68" s="15"/>
      <c r="H68" s="15"/>
      <c r="AF68" s="1" t="str">
        <f t="shared" si="46"/>
        <v>Crudo</v>
      </c>
      <c r="AG68" s="1">
        <f t="shared" si="99"/>
        <v>0</v>
      </c>
      <c r="AH68" s="1">
        <f t="shared" si="48"/>
        <v>0</v>
      </c>
      <c r="AI68" s="1">
        <f t="shared" si="100"/>
        <v>0</v>
      </c>
      <c r="AJ68" s="1">
        <f t="shared" si="55"/>
        <v>0</v>
      </c>
      <c r="AK68" s="1">
        <f t="shared" si="56"/>
        <v>0</v>
      </c>
      <c r="AL68" s="1">
        <f t="shared" si="57"/>
        <v>0</v>
      </c>
      <c r="AM68" s="1">
        <f t="shared" si="58"/>
        <v>0</v>
      </c>
      <c r="AN68" s="1">
        <f t="shared" si="59"/>
        <v>0</v>
      </c>
      <c r="AO68" s="1">
        <f t="shared" si="60"/>
        <v>0</v>
      </c>
      <c r="AP68" s="1">
        <f t="shared" si="61"/>
        <v>0</v>
      </c>
      <c r="AQ68" s="1">
        <f t="shared" si="62"/>
        <v>0</v>
      </c>
      <c r="AR68" s="1">
        <f t="shared" si="63"/>
        <v>0</v>
      </c>
      <c r="AS68" s="1">
        <f t="shared" si="64"/>
        <v>0</v>
      </c>
      <c r="AT68" s="1">
        <f t="shared" si="65"/>
        <v>0</v>
      </c>
      <c r="AU68" s="1">
        <f t="shared" si="66"/>
        <v>0</v>
      </c>
      <c r="AV68" s="1">
        <f t="shared" si="67"/>
        <v>0</v>
      </c>
      <c r="AW68" s="1">
        <f t="shared" si="68"/>
        <v>0</v>
      </c>
      <c r="AX68" s="1">
        <f t="shared" si="69"/>
        <v>0</v>
      </c>
      <c r="AY68" s="1">
        <f t="shared" si="70"/>
        <v>0</v>
      </c>
      <c r="AZ68" s="1">
        <f t="shared" si="71"/>
        <v>0</v>
      </c>
      <c r="BA68" s="1">
        <f t="shared" si="72"/>
        <v>0</v>
      </c>
      <c r="BB68" s="1">
        <f t="shared" si="73"/>
        <v>0</v>
      </c>
      <c r="BC68" s="1">
        <f t="shared" si="74"/>
        <v>0</v>
      </c>
      <c r="BD68" s="1">
        <f t="shared" si="75"/>
        <v>0</v>
      </c>
      <c r="BE68" s="1">
        <f t="shared" si="76"/>
        <v>0</v>
      </c>
      <c r="BF68" s="1">
        <f t="shared" si="77"/>
        <v>0</v>
      </c>
      <c r="BG68" s="1">
        <f t="shared" si="78"/>
        <v>0</v>
      </c>
      <c r="BH68" s="1">
        <f t="shared" si="79"/>
        <v>0</v>
      </c>
      <c r="BI68" s="1">
        <f t="shared" si="80"/>
        <v>0</v>
      </c>
      <c r="BJ68" s="1">
        <f t="shared" si="81"/>
        <v>0</v>
      </c>
      <c r="BK68" s="1">
        <f t="shared" si="82"/>
        <v>0</v>
      </c>
      <c r="BL68" s="1">
        <f t="shared" si="83"/>
        <v>0</v>
      </c>
      <c r="BM68" s="1">
        <f t="shared" si="84"/>
        <v>0</v>
      </c>
      <c r="BN68" s="1">
        <f t="shared" si="85"/>
        <v>0</v>
      </c>
      <c r="BO68" s="1">
        <f t="shared" si="86"/>
        <v>0</v>
      </c>
      <c r="BP68" s="1">
        <f t="shared" si="87"/>
        <v>0</v>
      </c>
      <c r="BQ68" s="1">
        <f t="shared" si="88"/>
        <v>0</v>
      </c>
      <c r="BR68" s="1">
        <f t="shared" si="89"/>
        <v>0</v>
      </c>
      <c r="BS68" s="1">
        <f t="shared" si="90"/>
        <v>0</v>
      </c>
      <c r="BT68" s="1">
        <f t="shared" si="91"/>
        <v>0</v>
      </c>
      <c r="BU68" s="1">
        <f t="shared" si="92"/>
        <v>0</v>
      </c>
      <c r="BV68" s="1">
        <f t="shared" si="93"/>
        <v>0</v>
      </c>
      <c r="BW68" s="1">
        <f t="shared" si="94"/>
        <v>0</v>
      </c>
      <c r="BX68" s="1">
        <f t="shared" si="95"/>
        <v>0</v>
      </c>
      <c r="BY68" s="1">
        <f t="shared" si="96"/>
        <v>0</v>
      </c>
      <c r="BZ68" s="1">
        <f t="shared" si="97"/>
        <v>0</v>
      </c>
      <c r="CA68" s="1">
        <f t="shared" si="98"/>
        <v>0</v>
      </c>
      <c r="CB68" s="1">
        <f t="shared" si="50"/>
        <v>0</v>
      </c>
      <c r="CC68" s="1">
        <f>IF(H68="",'Fraccion masica'!$AC$36,H68)</f>
        <v>0.11111111111111108</v>
      </c>
      <c r="CD68" s="1">
        <f>IF(I68="",'Fraccion masica'!$AC$35,I68)</f>
        <v>0.11111111111111108</v>
      </c>
      <c r="CE68" s="1">
        <f t="shared" si="51"/>
        <v>0</v>
      </c>
      <c r="CF68" s="1">
        <f t="shared" si="52"/>
        <v>0</v>
      </c>
      <c r="CG68" s="1">
        <f t="shared" si="53"/>
        <v>0</v>
      </c>
      <c r="CH68" s="1">
        <f t="shared" si="54"/>
        <v>0</v>
      </c>
      <c r="DN68" s="15" t="s">
        <v>576</v>
      </c>
      <c r="DO68" s="15"/>
      <c r="DP68" s="15">
        <v>10</v>
      </c>
      <c r="DQ68" s="15"/>
      <c r="DR68" s="15"/>
      <c r="DS68" s="15"/>
      <c r="DT68" s="15"/>
      <c r="DU68" s="15"/>
      <c r="DV68" s="15"/>
      <c r="DW68" s="15"/>
      <c r="DX68" s="15"/>
      <c r="DY68" s="15"/>
      <c r="DZ68" s="15"/>
      <c r="EA68" s="15"/>
      <c r="EB68" s="15"/>
      <c r="EC68" s="15"/>
      <c r="ED68" s="15"/>
      <c r="EE68" s="15"/>
      <c r="EF68" s="15"/>
      <c r="EG68" s="15">
        <v>1</v>
      </c>
      <c r="EH68" s="15"/>
      <c r="EI68" s="15"/>
      <c r="EJ68" s="15"/>
    </row>
    <row r="69" spans="4:140" x14ac:dyDescent="0.75">
      <c r="D69" s="15"/>
      <c r="E69" s="15"/>
      <c r="F69" s="15"/>
      <c r="G69" s="15"/>
      <c r="H69" s="15"/>
      <c r="AF69" s="1" t="str">
        <f t="shared" si="46"/>
        <v>Crudo</v>
      </c>
      <c r="AG69" s="1">
        <f t="shared" si="99"/>
        <v>0</v>
      </c>
      <c r="AH69" s="1">
        <f t="shared" si="48"/>
        <v>0</v>
      </c>
      <c r="AI69" s="1">
        <f t="shared" si="100"/>
        <v>0</v>
      </c>
      <c r="AJ69" s="1">
        <f t="shared" si="55"/>
        <v>0</v>
      </c>
      <c r="AK69" s="1">
        <f t="shared" si="56"/>
        <v>0</v>
      </c>
      <c r="AL69" s="1">
        <f t="shared" si="57"/>
        <v>0</v>
      </c>
      <c r="AM69" s="1">
        <f t="shared" si="58"/>
        <v>0</v>
      </c>
      <c r="AN69" s="1">
        <f t="shared" si="59"/>
        <v>0</v>
      </c>
      <c r="AO69" s="1">
        <f t="shared" si="60"/>
        <v>0</v>
      </c>
      <c r="AP69" s="1">
        <f t="shared" si="61"/>
        <v>0</v>
      </c>
      <c r="AQ69" s="1">
        <f t="shared" si="62"/>
        <v>0</v>
      </c>
      <c r="AR69" s="1">
        <f t="shared" si="63"/>
        <v>0</v>
      </c>
      <c r="AS69" s="1">
        <f t="shared" si="64"/>
        <v>0</v>
      </c>
      <c r="AT69" s="1">
        <f t="shared" si="65"/>
        <v>0</v>
      </c>
      <c r="AU69" s="1">
        <f t="shared" si="66"/>
        <v>0</v>
      </c>
      <c r="AV69" s="1">
        <f t="shared" si="67"/>
        <v>0</v>
      </c>
      <c r="AW69" s="1">
        <f t="shared" si="68"/>
        <v>0</v>
      </c>
      <c r="AX69" s="1">
        <f t="shared" si="69"/>
        <v>0</v>
      </c>
      <c r="AY69" s="1">
        <f t="shared" si="70"/>
        <v>0</v>
      </c>
      <c r="AZ69" s="1">
        <f t="shared" si="71"/>
        <v>0</v>
      </c>
      <c r="BA69" s="1">
        <f t="shared" si="72"/>
        <v>0</v>
      </c>
      <c r="BB69" s="1">
        <f t="shared" si="73"/>
        <v>0</v>
      </c>
      <c r="BC69" s="1">
        <f t="shared" si="74"/>
        <v>0</v>
      </c>
      <c r="BD69" s="1">
        <f t="shared" si="75"/>
        <v>0</v>
      </c>
      <c r="BE69" s="1">
        <f t="shared" si="76"/>
        <v>0</v>
      </c>
      <c r="BF69" s="1">
        <f t="shared" si="77"/>
        <v>0</v>
      </c>
      <c r="BG69" s="1">
        <f t="shared" si="78"/>
        <v>0</v>
      </c>
      <c r="BH69" s="1">
        <f t="shared" si="79"/>
        <v>0</v>
      </c>
      <c r="BI69" s="1">
        <f t="shared" si="80"/>
        <v>0</v>
      </c>
      <c r="BJ69" s="1">
        <f t="shared" si="81"/>
        <v>0</v>
      </c>
      <c r="BK69" s="1">
        <f t="shared" si="82"/>
        <v>0</v>
      </c>
      <c r="BL69" s="1">
        <f t="shared" si="83"/>
        <v>0</v>
      </c>
      <c r="BM69" s="1">
        <f t="shared" si="84"/>
        <v>0</v>
      </c>
      <c r="BN69" s="1">
        <f t="shared" si="85"/>
        <v>0</v>
      </c>
      <c r="BO69" s="1">
        <f t="shared" si="86"/>
        <v>0</v>
      </c>
      <c r="BP69" s="1">
        <f t="shared" si="87"/>
        <v>0</v>
      </c>
      <c r="BQ69" s="1">
        <f t="shared" si="88"/>
        <v>0</v>
      </c>
      <c r="BR69" s="1">
        <f t="shared" si="89"/>
        <v>0</v>
      </c>
      <c r="BS69" s="1">
        <f t="shared" si="90"/>
        <v>0</v>
      </c>
      <c r="BT69" s="1">
        <f t="shared" si="91"/>
        <v>0</v>
      </c>
      <c r="BU69" s="1">
        <f t="shared" si="92"/>
        <v>0</v>
      </c>
      <c r="BV69" s="1">
        <f t="shared" si="93"/>
        <v>0</v>
      </c>
      <c r="BW69" s="1">
        <f t="shared" si="94"/>
        <v>0</v>
      </c>
      <c r="BX69" s="1">
        <f t="shared" si="95"/>
        <v>0</v>
      </c>
      <c r="BY69" s="1">
        <f t="shared" si="96"/>
        <v>0</v>
      </c>
      <c r="BZ69" s="1">
        <f t="shared" si="97"/>
        <v>0</v>
      </c>
      <c r="CA69" s="1">
        <f t="shared" si="98"/>
        <v>0</v>
      </c>
      <c r="CB69" s="1">
        <f t="shared" si="50"/>
        <v>0</v>
      </c>
      <c r="CC69" s="1">
        <f>IF(H69="",'Fraccion masica'!$AC$36,H69)</f>
        <v>0.11111111111111108</v>
      </c>
      <c r="CD69" s="1">
        <f>IF(I69="",'Fraccion masica'!$AC$35,I69)</f>
        <v>0.11111111111111108</v>
      </c>
      <c r="CE69" s="1">
        <f t="shared" si="51"/>
        <v>0</v>
      </c>
      <c r="CF69" s="1">
        <f t="shared" si="52"/>
        <v>0</v>
      </c>
      <c r="CG69" s="1">
        <f t="shared" si="53"/>
        <v>0</v>
      </c>
      <c r="CH69" s="1">
        <f t="shared" si="54"/>
        <v>0</v>
      </c>
      <c r="DN69" s="15" t="s">
        <v>577</v>
      </c>
      <c r="DO69" s="15">
        <v>40</v>
      </c>
      <c r="DP69" s="15">
        <v>145</v>
      </c>
      <c r="DQ69" s="15"/>
      <c r="DR69" s="15"/>
      <c r="DS69" s="15"/>
      <c r="DT69" s="15"/>
      <c r="DU69" s="15"/>
      <c r="DV69" s="15"/>
      <c r="DW69" s="15"/>
      <c r="DX69" s="15"/>
      <c r="DY69" s="15"/>
      <c r="DZ69" s="15">
        <v>1</v>
      </c>
      <c r="EA69" s="15"/>
      <c r="EB69" s="15"/>
      <c r="EC69" s="15"/>
      <c r="ED69" s="15"/>
      <c r="EE69" s="15"/>
      <c r="EF69" s="15"/>
      <c r="EG69" s="15"/>
      <c r="EH69" s="15">
        <v>10</v>
      </c>
      <c r="EI69" s="15"/>
      <c r="EJ69" s="15">
        <v>10</v>
      </c>
    </row>
    <row r="70" spans="4:140" x14ac:dyDescent="0.75">
      <c r="D70" s="15"/>
      <c r="E70" s="15"/>
      <c r="F70" s="15"/>
      <c r="G70" s="15"/>
      <c r="H70" s="15"/>
      <c r="AF70" s="1" t="str">
        <f t="shared" si="46"/>
        <v>Crudo</v>
      </c>
      <c r="AG70" s="1">
        <f t="shared" si="99"/>
        <v>0</v>
      </c>
      <c r="AH70" s="1">
        <f t="shared" si="48"/>
        <v>0</v>
      </c>
      <c r="AI70" s="1">
        <f t="shared" si="100"/>
        <v>0</v>
      </c>
      <c r="AJ70" s="1">
        <f t="shared" si="55"/>
        <v>0</v>
      </c>
      <c r="AK70" s="1">
        <f t="shared" si="56"/>
        <v>0</v>
      </c>
      <c r="AL70" s="1">
        <f t="shared" si="57"/>
        <v>0</v>
      </c>
      <c r="AM70" s="1">
        <f t="shared" si="58"/>
        <v>0</v>
      </c>
      <c r="AN70" s="1">
        <f t="shared" si="59"/>
        <v>0</v>
      </c>
      <c r="AO70" s="1">
        <f t="shared" si="60"/>
        <v>0</v>
      </c>
      <c r="AP70" s="1">
        <f t="shared" si="61"/>
        <v>0</v>
      </c>
      <c r="AQ70" s="1">
        <f t="shared" si="62"/>
        <v>0</v>
      </c>
      <c r="AR70" s="1">
        <f t="shared" si="63"/>
        <v>0</v>
      </c>
      <c r="AS70" s="1">
        <f t="shared" si="64"/>
        <v>0</v>
      </c>
      <c r="AT70" s="1">
        <f t="shared" si="65"/>
        <v>0</v>
      </c>
      <c r="AU70" s="1">
        <f t="shared" si="66"/>
        <v>0</v>
      </c>
      <c r="AV70" s="1">
        <f t="shared" si="67"/>
        <v>0</v>
      </c>
      <c r="AW70" s="1">
        <f t="shared" si="68"/>
        <v>0</v>
      </c>
      <c r="AX70" s="1">
        <f t="shared" si="69"/>
        <v>0</v>
      </c>
      <c r="AY70" s="1">
        <f t="shared" si="70"/>
        <v>0</v>
      </c>
      <c r="AZ70" s="1">
        <f t="shared" si="71"/>
        <v>0</v>
      </c>
      <c r="BA70" s="1">
        <f t="shared" si="72"/>
        <v>0</v>
      </c>
      <c r="BB70" s="1">
        <f t="shared" si="73"/>
        <v>0</v>
      </c>
      <c r="BC70" s="1">
        <f t="shared" si="74"/>
        <v>0</v>
      </c>
      <c r="BD70" s="1">
        <f t="shared" si="75"/>
        <v>0</v>
      </c>
      <c r="BE70" s="1">
        <f t="shared" si="76"/>
        <v>0</v>
      </c>
      <c r="BF70" s="1">
        <f t="shared" si="77"/>
        <v>0</v>
      </c>
      <c r="BG70" s="1">
        <f t="shared" si="78"/>
        <v>0</v>
      </c>
      <c r="BH70" s="1">
        <f t="shared" si="79"/>
        <v>0</v>
      </c>
      <c r="BI70" s="1">
        <f t="shared" si="80"/>
        <v>0</v>
      </c>
      <c r="BJ70" s="1">
        <f t="shared" si="81"/>
        <v>0</v>
      </c>
      <c r="BK70" s="1">
        <f t="shared" si="82"/>
        <v>0</v>
      </c>
      <c r="BL70" s="1">
        <f t="shared" si="83"/>
        <v>0</v>
      </c>
      <c r="BM70" s="1">
        <f t="shared" si="84"/>
        <v>0</v>
      </c>
      <c r="BN70" s="1">
        <f t="shared" si="85"/>
        <v>0</v>
      </c>
      <c r="BO70" s="1">
        <f t="shared" si="86"/>
        <v>0</v>
      </c>
      <c r="BP70" s="1">
        <f t="shared" si="87"/>
        <v>0</v>
      </c>
      <c r="BQ70" s="1">
        <f t="shared" si="88"/>
        <v>0</v>
      </c>
      <c r="BR70" s="1">
        <f t="shared" si="89"/>
        <v>0</v>
      </c>
      <c r="BS70" s="1">
        <f t="shared" si="90"/>
        <v>0</v>
      </c>
      <c r="BT70" s="1">
        <f t="shared" si="91"/>
        <v>0</v>
      </c>
      <c r="BU70" s="1">
        <f t="shared" si="92"/>
        <v>0</v>
      </c>
      <c r="BV70" s="1">
        <f t="shared" si="93"/>
        <v>0</v>
      </c>
      <c r="BW70" s="1">
        <f t="shared" si="94"/>
        <v>0</v>
      </c>
      <c r="BX70" s="1">
        <f t="shared" si="95"/>
        <v>0</v>
      </c>
      <c r="BY70" s="1">
        <f t="shared" si="96"/>
        <v>0</v>
      </c>
      <c r="BZ70" s="1">
        <f t="shared" si="97"/>
        <v>0</v>
      </c>
      <c r="CA70" s="1">
        <f t="shared" si="98"/>
        <v>0</v>
      </c>
      <c r="CB70" s="1">
        <f t="shared" si="50"/>
        <v>0</v>
      </c>
      <c r="CC70" s="1">
        <f>IF(H70="",'Fraccion masica'!$AC$36,H70)</f>
        <v>0.11111111111111108</v>
      </c>
      <c r="CD70" s="1">
        <f>IF(I70="",'Fraccion masica'!$AC$35,I70)</f>
        <v>0.11111111111111108</v>
      </c>
      <c r="CE70" s="1">
        <f t="shared" si="51"/>
        <v>0</v>
      </c>
      <c r="CF70" s="1">
        <f t="shared" si="52"/>
        <v>0</v>
      </c>
      <c r="CG70" s="1">
        <f t="shared" si="53"/>
        <v>0</v>
      </c>
      <c r="CH70" s="1">
        <f t="shared" si="54"/>
        <v>0</v>
      </c>
      <c r="DN70" s="15" t="s">
        <v>578</v>
      </c>
      <c r="DO70" s="15"/>
      <c r="DP70" s="15">
        <v>25</v>
      </c>
      <c r="DQ70" s="15"/>
      <c r="DR70" s="15"/>
      <c r="DS70" s="15"/>
      <c r="DT70" s="15"/>
      <c r="DU70" s="15"/>
      <c r="DV70" s="15"/>
      <c r="DW70" s="15"/>
      <c r="DX70" s="15"/>
      <c r="DY70" s="15"/>
      <c r="DZ70" s="15"/>
      <c r="EA70" s="15"/>
      <c r="EB70" s="15"/>
      <c r="EC70" s="15"/>
      <c r="ED70" s="15"/>
      <c r="EE70" s="15"/>
      <c r="EF70" s="15"/>
      <c r="EG70" s="15">
        <v>2</v>
      </c>
      <c r="EH70" s="15"/>
      <c r="EI70" s="15"/>
      <c r="EJ70" s="15"/>
    </row>
    <row r="71" spans="4:140" x14ac:dyDescent="0.75">
      <c r="D71" s="15"/>
      <c r="E71" s="15"/>
      <c r="F71" s="15"/>
      <c r="G71" s="15"/>
      <c r="H71" s="15"/>
      <c r="AF71" s="1" t="str">
        <f t="shared" si="46"/>
        <v>Crudo</v>
      </c>
      <c r="AG71" s="1">
        <f t="shared" si="99"/>
        <v>0</v>
      </c>
      <c r="AH71" s="1">
        <f t="shared" si="48"/>
        <v>0</v>
      </c>
      <c r="AI71" s="1">
        <f t="shared" si="100"/>
        <v>0</v>
      </c>
      <c r="AJ71" s="1">
        <f t="shared" si="55"/>
        <v>0</v>
      </c>
      <c r="AK71" s="1">
        <f t="shared" si="56"/>
        <v>0</v>
      </c>
      <c r="AL71" s="1">
        <f t="shared" si="57"/>
        <v>0</v>
      </c>
      <c r="AM71" s="1">
        <f t="shared" si="58"/>
        <v>0</v>
      </c>
      <c r="AN71" s="1">
        <f t="shared" si="59"/>
        <v>0</v>
      </c>
      <c r="AO71" s="1">
        <f t="shared" si="60"/>
        <v>0</v>
      </c>
      <c r="AP71" s="1">
        <f t="shared" si="61"/>
        <v>0</v>
      </c>
      <c r="AQ71" s="1">
        <f t="shared" si="62"/>
        <v>0</v>
      </c>
      <c r="AR71" s="1">
        <f t="shared" si="63"/>
        <v>0</v>
      </c>
      <c r="AS71" s="1">
        <f t="shared" si="64"/>
        <v>0</v>
      </c>
      <c r="AT71" s="1">
        <f t="shared" si="65"/>
        <v>0</v>
      </c>
      <c r="AU71" s="1">
        <f t="shared" si="66"/>
        <v>0</v>
      </c>
      <c r="AV71" s="1">
        <f t="shared" si="67"/>
        <v>0</v>
      </c>
      <c r="AW71" s="1">
        <f t="shared" si="68"/>
        <v>0</v>
      </c>
      <c r="AX71" s="1">
        <f t="shared" si="69"/>
        <v>0</v>
      </c>
      <c r="AY71" s="1">
        <f t="shared" si="70"/>
        <v>0</v>
      </c>
      <c r="AZ71" s="1">
        <f t="shared" si="71"/>
        <v>0</v>
      </c>
      <c r="BA71" s="1">
        <f t="shared" si="72"/>
        <v>0</v>
      </c>
      <c r="BB71" s="1">
        <f t="shared" si="73"/>
        <v>0</v>
      </c>
      <c r="BC71" s="1">
        <f t="shared" si="74"/>
        <v>0</v>
      </c>
      <c r="BD71" s="1">
        <f t="shared" si="75"/>
        <v>0</v>
      </c>
      <c r="BE71" s="1">
        <f t="shared" si="76"/>
        <v>0</v>
      </c>
      <c r="BF71" s="1">
        <f t="shared" si="77"/>
        <v>0</v>
      </c>
      <c r="BG71" s="1">
        <f t="shared" si="78"/>
        <v>0</v>
      </c>
      <c r="BH71" s="1">
        <f t="shared" si="79"/>
        <v>0</v>
      </c>
      <c r="BI71" s="1">
        <f t="shared" si="80"/>
        <v>0</v>
      </c>
      <c r="BJ71" s="1">
        <f t="shared" si="81"/>
        <v>0</v>
      </c>
      <c r="BK71" s="1">
        <f t="shared" si="82"/>
        <v>0</v>
      </c>
      <c r="BL71" s="1">
        <f t="shared" si="83"/>
        <v>0</v>
      </c>
      <c r="BM71" s="1">
        <f t="shared" si="84"/>
        <v>0</v>
      </c>
      <c r="BN71" s="1">
        <f t="shared" si="85"/>
        <v>0</v>
      </c>
      <c r="BO71" s="1">
        <f t="shared" si="86"/>
        <v>0</v>
      </c>
      <c r="BP71" s="1">
        <f t="shared" si="87"/>
        <v>0</v>
      </c>
      <c r="BQ71" s="1">
        <f t="shared" si="88"/>
        <v>0</v>
      </c>
      <c r="BR71" s="1">
        <f t="shared" si="89"/>
        <v>0</v>
      </c>
      <c r="BS71" s="1">
        <f t="shared" si="90"/>
        <v>0</v>
      </c>
      <c r="BT71" s="1">
        <f t="shared" si="91"/>
        <v>0</v>
      </c>
      <c r="BU71" s="1">
        <f t="shared" si="92"/>
        <v>0</v>
      </c>
      <c r="BV71" s="1">
        <f t="shared" si="93"/>
        <v>0</v>
      </c>
      <c r="BW71" s="1">
        <f t="shared" si="94"/>
        <v>0</v>
      </c>
      <c r="BX71" s="1">
        <f t="shared" si="95"/>
        <v>0</v>
      </c>
      <c r="BY71" s="1">
        <f t="shared" si="96"/>
        <v>0</v>
      </c>
      <c r="BZ71" s="1">
        <f t="shared" si="97"/>
        <v>0</v>
      </c>
      <c r="CA71" s="1">
        <f t="shared" si="98"/>
        <v>0</v>
      </c>
      <c r="CB71" s="1">
        <f t="shared" si="50"/>
        <v>0</v>
      </c>
      <c r="CC71" s="1">
        <f>IF(H71="",'Fraccion masica'!$AC$36,H71)</f>
        <v>0.11111111111111108</v>
      </c>
      <c r="CD71" s="1">
        <f>IF(I71="",'Fraccion masica'!$AC$35,I71)</f>
        <v>0.11111111111111108</v>
      </c>
      <c r="CE71" s="1">
        <f t="shared" si="51"/>
        <v>0</v>
      </c>
      <c r="CF71" s="1">
        <f t="shared" si="52"/>
        <v>0</v>
      </c>
      <c r="CG71" s="1">
        <f t="shared" si="53"/>
        <v>0</v>
      </c>
      <c r="CH71" s="1">
        <f t="shared" si="54"/>
        <v>0</v>
      </c>
      <c r="DN71" s="15" t="s">
        <v>579</v>
      </c>
      <c r="DO71" s="15"/>
      <c r="DP71" s="15">
        <v>10</v>
      </c>
      <c r="DQ71" s="15"/>
      <c r="DR71" s="15">
        <v>2</v>
      </c>
      <c r="DS71" s="15"/>
      <c r="DT71" s="15"/>
      <c r="DU71" s="15"/>
      <c r="DV71" s="15"/>
      <c r="DW71" s="15"/>
      <c r="DX71" s="15"/>
      <c r="DY71" s="15"/>
      <c r="DZ71" s="15"/>
      <c r="EA71" s="15"/>
      <c r="EB71" s="15"/>
      <c r="EC71" s="15"/>
      <c r="ED71" s="15"/>
      <c r="EE71" s="15"/>
      <c r="EF71" s="15"/>
      <c r="EG71" s="15">
        <v>2</v>
      </c>
      <c r="EH71" s="15"/>
      <c r="EI71" s="15"/>
      <c r="EJ71" s="15"/>
    </row>
    <row r="72" spans="4:140" x14ac:dyDescent="0.75">
      <c r="D72" s="15"/>
      <c r="E72" s="15"/>
      <c r="F72" s="15"/>
      <c r="G72" s="15"/>
      <c r="H72" s="15"/>
      <c r="AF72" s="1" t="str">
        <f t="shared" si="46"/>
        <v>Crudo</v>
      </c>
      <c r="AG72" s="1">
        <f t="shared" si="99"/>
        <v>0</v>
      </c>
      <c r="AH72" s="1">
        <f t="shared" si="48"/>
        <v>0</v>
      </c>
      <c r="AI72" s="1">
        <f t="shared" si="100"/>
        <v>0</v>
      </c>
      <c r="AJ72" s="1">
        <f t="shared" si="55"/>
        <v>0</v>
      </c>
      <c r="AK72" s="1">
        <f t="shared" si="56"/>
        <v>0</v>
      </c>
      <c r="AL72" s="1">
        <f t="shared" si="57"/>
        <v>0</v>
      </c>
      <c r="AM72" s="1">
        <f t="shared" si="58"/>
        <v>0</v>
      </c>
      <c r="AN72" s="1">
        <f t="shared" si="59"/>
        <v>0</v>
      </c>
      <c r="AO72" s="1">
        <f t="shared" si="60"/>
        <v>0</v>
      </c>
      <c r="AP72" s="1">
        <f t="shared" si="61"/>
        <v>0</v>
      </c>
      <c r="AQ72" s="1">
        <f t="shared" si="62"/>
        <v>0</v>
      </c>
      <c r="AR72" s="1">
        <f t="shared" si="63"/>
        <v>0</v>
      </c>
      <c r="AS72" s="1">
        <f t="shared" si="64"/>
        <v>0</v>
      </c>
      <c r="AT72" s="1">
        <f t="shared" si="65"/>
        <v>0</v>
      </c>
      <c r="AU72" s="1">
        <f t="shared" si="66"/>
        <v>0</v>
      </c>
      <c r="AV72" s="1">
        <f t="shared" si="67"/>
        <v>0</v>
      </c>
      <c r="AW72" s="1">
        <f t="shared" si="68"/>
        <v>0</v>
      </c>
      <c r="AX72" s="1">
        <f t="shared" si="69"/>
        <v>0</v>
      </c>
      <c r="AY72" s="1">
        <f t="shared" si="70"/>
        <v>0</v>
      </c>
      <c r="AZ72" s="1">
        <f t="shared" si="71"/>
        <v>0</v>
      </c>
      <c r="BA72" s="1">
        <f t="shared" si="72"/>
        <v>0</v>
      </c>
      <c r="BB72" s="1">
        <f t="shared" si="73"/>
        <v>0</v>
      </c>
      <c r="BC72" s="1">
        <f t="shared" si="74"/>
        <v>0</v>
      </c>
      <c r="BD72" s="1">
        <f t="shared" si="75"/>
        <v>0</v>
      </c>
      <c r="BE72" s="1">
        <f t="shared" si="76"/>
        <v>0</v>
      </c>
      <c r="BF72" s="1">
        <f t="shared" si="77"/>
        <v>0</v>
      </c>
      <c r="BG72" s="1">
        <f t="shared" si="78"/>
        <v>0</v>
      </c>
      <c r="BH72" s="1">
        <f t="shared" si="79"/>
        <v>0</v>
      </c>
      <c r="BI72" s="1">
        <f t="shared" si="80"/>
        <v>0</v>
      </c>
      <c r="BJ72" s="1">
        <f t="shared" si="81"/>
        <v>0</v>
      </c>
      <c r="BK72" s="1">
        <f t="shared" si="82"/>
        <v>0</v>
      </c>
      <c r="BL72" s="1">
        <f t="shared" si="83"/>
        <v>0</v>
      </c>
      <c r="BM72" s="1">
        <f t="shared" si="84"/>
        <v>0</v>
      </c>
      <c r="BN72" s="1">
        <f t="shared" si="85"/>
        <v>0</v>
      </c>
      <c r="BO72" s="1">
        <f t="shared" si="86"/>
        <v>0</v>
      </c>
      <c r="BP72" s="1">
        <f t="shared" si="87"/>
        <v>0</v>
      </c>
      <c r="BQ72" s="1">
        <f t="shared" si="88"/>
        <v>0</v>
      </c>
      <c r="BR72" s="1">
        <f t="shared" si="89"/>
        <v>0</v>
      </c>
      <c r="BS72" s="1">
        <f t="shared" si="90"/>
        <v>0</v>
      </c>
      <c r="BT72" s="1">
        <f t="shared" si="91"/>
        <v>0</v>
      </c>
      <c r="BU72" s="1">
        <f t="shared" si="92"/>
        <v>0</v>
      </c>
      <c r="BV72" s="1">
        <f t="shared" si="93"/>
        <v>0</v>
      </c>
      <c r="BW72" s="1">
        <f t="shared" si="94"/>
        <v>0</v>
      </c>
      <c r="BX72" s="1">
        <f t="shared" si="95"/>
        <v>0</v>
      </c>
      <c r="BY72" s="1">
        <f t="shared" si="96"/>
        <v>0</v>
      </c>
      <c r="BZ72" s="1">
        <f t="shared" si="97"/>
        <v>0</v>
      </c>
      <c r="CA72" s="1">
        <f t="shared" si="98"/>
        <v>0</v>
      </c>
      <c r="CB72" s="1">
        <f t="shared" si="50"/>
        <v>0</v>
      </c>
      <c r="CC72" s="1">
        <f>IF(H72="",'Fraccion masica'!$AC$36,H72)</f>
        <v>0.11111111111111108</v>
      </c>
      <c r="CD72" s="1">
        <f>IF(I72="",'Fraccion masica'!$AC$35,I72)</f>
        <v>0.11111111111111108</v>
      </c>
      <c r="CE72" s="1">
        <f t="shared" si="51"/>
        <v>0</v>
      </c>
      <c r="CF72" s="1">
        <f t="shared" si="52"/>
        <v>0</v>
      </c>
      <c r="CG72" s="1">
        <f t="shared" si="53"/>
        <v>0</v>
      </c>
      <c r="CH72" s="1">
        <f t="shared" si="54"/>
        <v>0</v>
      </c>
      <c r="DN72" s="15" t="s">
        <v>580</v>
      </c>
      <c r="DO72" s="15"/>
      <c r="DP72" s="15">
        <v>10</v>
      </c>
      <c r="DQ72" s="15"/>
      <c r="DR72" s="15">
        <v>2</v>
      </c>
      <c r="DS72" s="15"/>
      <c r="DT72" s="15"/>
      <c r="DU72" s="15"/>
      <c r="DV72" s="15"/>
      <c r="DW72" s="15"/>
      <c r="DX72" s="15"/>
      <c r="DY72" s="15"/>
      <c r="DZ72" s="15"/>
      <c r="EA72" s="15"/>
      <c r="EB72" s="15"/>
      <c r="EC72" s="15"/>
      <c r="ED72" s="15"/>
      <c r="EE72" s="15"/>
      <c r="EF72" s="15"/>
      <c r="EG72" s="15">
        <v>2</v>
      </c>
      <c r="EH72" s="15"/>
      <c r="EI72" s="15"/>
      <c r="EJ72" s="15"/>
    </row>
    <row r="73" spans="4:140" x14ac:dyDescent="0.75">
      <c r="D73" s="15"/>
      <c r="E73" s="15"/>
      <c r="F73" s="15"/>
      <c r="G73" s="15"/>
      <c r="H73" s="15"/>
      <c r="AF73" s="1" t="str">
        <f t="shared" si="46"/>
        <v>Crudo</v>
      </c>
      <c r="AG73" s="1">
        <f t="shared" si="99"/>
        <v>0</v>
      </c>
      <c r="AH73" s="1">
        <f t="shared" si="48"/>
        <v>0</v>
      </c>
      <c r="AI73" s="1">
        <f t="shared" si="100"/>
        <v>0</v>
      </c>
      <c r="AJ73" s="1">
        <f t="shared" si="55"/>
        <v>0</v>
      </c>
      <c r="AK73" s="1">
        <f t="shared" si="56"/>
        <v>0</v>
      </c>
      <c r="AL73" s="1">
        <f t="shared" si="57"/>
        <v>0</v>
      </c>
      <c r="AM73" s="1">
        <f t="shared" si="58"/>
        <v>0</v>
      </c>
      <c r="AN73" s="1">
        <f t="shared" si="59"/>
        <v>0</v>
      </c>
      <c r="AO73" s="1">
        <f t="shared" si="60"/>
        <v>0</v>
      </c>
      <c r="AP73" s="1">
        <f t="shared" si="61"/>
        <v>0</v>
      </c>
      <c r="AQ73" s="1">
        <f t="shared" si="62"/>
        <v>0</v>
      </c>
      <c r="AR73" s="1">
        <f t="shared" si="63"/>
        <v>0</v>
      </c>
      <c r="AS73" s="1">
        <f t="shared" si="64"/>
        <v>0</v>
      </c>
      <c r="AT73" s="1">
        <f t="shared" si="65"/>
        <v>0</v>
      </c>
      <c r="AU73" s="1">
        <f t="shared" si="66"/>
        <v>0</v>
      </c>
      <c r="AV73" s="1">
        <f t="shared" si="67"/>
        <v>0</v>
      </c>
      <c r="AW73" s="1">
        <f t="shared" si="68"/>
        <v>0</v>
      </c>
      <c r="AX73" s="1">
        <f t="shared" si="69"/>
        <v>0</v>
      </c>
      <c r="AY73" s="1">
        <f t="shared" si="70"/>
        <v>0</v>
      </c>
      <c r="AZ73" s="1">
        <f t="shared" si="71"/>
        <v>0</v>
      </c>
      <c r="BA73" s="1">
        <f t="shared" si="72"/>
        <v>0</v>
      </c>
      <c r="BB73" s="1">
        <f t="shared" si="73"/>
        <v>0</v>
      </c>
      <c r="BC73" s="1">
        <f t="shared" si="74"/>
        <v>0</v>
      </c>
      <c r="BD73" s="1">
        <f t="shared" si="75"/>
        <v>0</v>
      </c>
      <c r="BE73" s="1">
        <f t="shared" si="76"/>
        <v>0</v>
      </c>
      <c r="BF73" s="1">
        <f t="shared" si="77"/>
        <v>0</v>
      </c>
      <c r="BG73" s="1">
        <f t="shared" si="78"/>
        <v>0</v>
      </c>
      <c r="BH73" s="1">
        <f t="shared" si="79"/>
        <v>0</v>
      </c>
      <c r="BI73" s="1">
        <f t="shared" si="80"/>
        <v>0</v>
      </c>
      <c r="BJ73" s="1">
        <f t="shared" si="81"/>
        <v>0</v>
      </c>
      <c r="BK73" s="1">
        <f t="shared" si="82"/>
        <v>0</v>
      </c>
      <c r="BL73" s="1">
        <f t="shared" si="83"/>
        <v>0</v>
      </c>
      <c r="BM73" s="1">
        <f t="shared" si="84"/>
        <v>0</v>
      </c>
      <c r="BN73" s="1">
        <f t="shared" si="85"/>
        <v>0</v>
      </c>
      <c r="BO73" s="1">
        <f t="shared" si="86"/>
        <v>0</v>
      </c>
      <c r="BP73" s="1">
        <f t="shared" si="87"/>
        <v>0</v>
      </c>
      <c r="BQ73" s="1">
        <f t="shared" si="88"/>
        <v>0</v>
      </c>
      <c r="BR73" s="1">
        <f t="shared" si="89"/>
        <v>0</v>
      </c>
      <c r="BS73" s="1">
        <f t="shared" si="90"/>
        <v>0</v>
      </c>
      <c r="BT73" s="1">
        <f t="shared" si="91"/>
        <v>0</v>
      </c>
      <c r="BU73" s="1">
        <f t="shared" si="92"/>
        <v>0</v>
      </c>
      <c r="BV73" s="1">
        <f t="shared" si="93"/>
        <v>0</v>
      </c>
      <c r="BW73" s="1">
        <f t="shared" si="94"/>
        <v>0</v>
      </c>
      <c r="BX73" s="1">
        <f t="shared" si="95"/>
        <v>0</v>
      </c>
      <c r="BY73" s="1">
        <f t="shared" si="96"/>
        <v>0</v>
      </c>
      <c r="BZ73" s="1">
        <f t="shared" si="97"/>
        <v>0</v>
      </c>
      <c r="CA73" s="1">
        <f t="shared" si="98"/>
        <v>0</v>
      </c>
      <c r="CB73" s="1">
        <f t="shared" si="50"/>
        <v>0</v>
      </c>
      <c r="CC73" s="1">
        <f>IF(H73="",'Fraccion masica'!$AC$36,H73)</f>
        <v>0.11111111111111108</v>
      </c>
      <c r="CD73" s="1">
        <f>IF(I73="",'Fraccion masica'!$AC$35,I73)</f>
        <v>0.11111111111111108</v>
      </c>
      <c r="CE73" s="1">
        <f t="shared" si="51"/>
        <v>0</v>
      </c>
      <c r="CF73" s="1">
        <f t="shared" si="52"/>
        <v>0</v>
      </c>
      <c r="CG73" s="1">
        <f t="shared" si="53"/>
        <v>0</v>
      </c>
      <c r="CH73" s="1">
        <f t="shared" si="54"/>
        <v>0</v>
      </c>
      <c r="DN73" s="15" t="s">
        <v>581</v>
      </c>
      <c r="DO73" s="15">
        <v>10</v>
      </c>
      <c r="DP73" s="15"/>
      <c r="DQ73" s="15"/>
      <c r="DR73" s="15"/>
      <c r="DS73" s="15"/>
      <c r="DT73" s="15"/>
      <c r="DU73" s="15"/>
      <c r="DV73" s="15"/>
      <c r="DW73" s="15"/>
      <c r="DX73" s="15"/>
      <c r="DY73" s="15"/>
      <c r="DZ73" s="15"/>
      <c r="EA73" s="15"/>
      <c r="EB73" s="15"/>
      <c r="EC73" s="15"/>
      <c r="ED73" s="15"/>
      <c r="EE73" s="15"/>
      <c r="EF73" s="15"/>
      <c r="EG73" s="15"/>
      <c r="EH73" s="15">
        <v>1</v>
      </c>
      <c r="EI73" s="15"/>
      <c r="EJ73" s="15"/>
    </row>
    <row r="74" spans="4:140" x14ac:dyDescent="0.75">
      <c r="D74" s="15"/>
      <c r="E74" s="15"/>
      <c r="F74" s="15"/>
      <c r="G74" s="15"/>
      <c r="H74" s="15"/>
      <c r="AF74" s="1" t="str">
        <f t="shared" si="46"/>
        <v>Crudo</v>
      </c>
      <c r="AG74" s="1">
        <f t="shared" si="99"/>
        <v>0</v>
      </c>
      <c r="AH74" s="1">
        <f t="shared" si="48"/>
        <v>0</v>
      </c>
      <c r="AI74" s="1">
        <f t="shared" si="100"/>
        <v>0</v>
      </c>
      <c r="AJ74" s="1">
        <f t="shared" si="55"/>
        <v>0</v>
      </c>
      <c r="AK74" s="1">
        <f t="shared" si="56"/>
        <v>0</v>
      </c>
      <c r="AL74" s="1">
        <f t="shared" si="57"/>
        <v>0</v>
      </c>
      <c r="AM74" s="1">
        <f t="shared" si="58"/>
        <v>0</v>
      </c>
      <c r="AN74" s="1">
        <f t="shared" si="59"/>
        <v>0</v>
      </c>
      <c r="AO74" s="1">
        <f t="shared" si="60"/>
        <v>0</v>
      </c>
      <c r="AP74" s="1">
        <f t="shared" si="61"/>
        <v>0</v>
      </c>
      <c r="AQ74" s="1">
        <f t="shared" si="62"/>
        <v>0</v>
      </c>
      <c r="AR74" s="1">
        <f t="shared" si="63"/>
        <v>0</v>
      </c>
      <c r="AS74" s="1">
        <f t="shared" si="64"/>
        <v>0</v>
      </c>
      <c r="AT74" s="1">
        <f t="shared" si="65"/>
        <v>0</v>
      </c>
      <c r="AU74" s="1">
        <f t="shared" si="66"/>
        <v>0</v>
      </c>
      <c r="AV74" s="1">
        <f t="shared" si="67"/>
        <v>0</v>
      </c>
      <c r="AW74" s="1">
        <f t="shared" si="68"/>
        <v>0</v>
      </c>
      <c r="AX74" s="1">
        <f t="shared" si="69"/>
        <v>0</v>
      </c>
      <c r="AY74" s="1">
        <f t="shared" si="70"/>
        <v>0</v>
      </c>
      <c r="AZ74" s="1">
        <f t="shared" si="71"/>
        <v>0</v>
      </c>
      <c r="BA74" s="1">
        <f t="shared" si="72"/>
        <v>0</v>
      </c>
      <c r="BB74" s="1">
        <f t="shared" si="73"/>
        <v>0</v>
      </c>
      <c r="BC74" s="1">
        <f t="shared" si="74"/>
        <v>0</v>
      </c>
      <c r="BD74" s="1">
        <f t="shared" si="75"/>
        <v>0</v>
      </c>
      <c r="BE74" s="1">
        <f t="shared" si="76"/>
        <v>0</v>
      </c>
      <c r="BF74" s="1">
        <f t="shared" si="77"/>
        <v>0</v>
      </c>
      <c r="BG74" s="1">
        <f t="shared" si="78"/>
        <v>0</v>
      </c>
      <c r="BH74" s="1">
        <f t="shared" si="79"/>
        <v>0</v>
      </c>
      <c r="BI74" s="1">
        <f t="shared" si="80"/>
        <v>0</v>
      </c>
      <c r="BJ74" s="1">
        <f t="shared" si="81"/>
        <v>0</v>
      </c>
      <c r="BK74" s="1">
        <f t="shared" si="82"/>
        <v>0</v>
      </c>
      <c r="BL74" s="1">
        <f t="shared" si="83"/>
        <v>0</v>
      </c>
      <c r="BM74" s="1">
        <f t="shared" si="84"/>
        <v>0</v>
      </c>
      <c r="BN74" s="1">
        <f t="shared" si="85"/>
        <v>0</v>
      </c>
      <c r="BO74" s="1">
        <f t="shared" si="86"/>
        <v>0</v>
      </c>
      <c r="BP74" s="1">
        <f t="shared" si="87"/>
        <v>0</v>
      </c>
      <c r="BQ74" s="1">
        <f t="shared" si="88"/>
        <v>0</v>
      </c>
      <c r="BR74" s="1">
        <f t="shared" si="89"/>
        <v>0</v>
      </c>
      <c r="BS74" s="1">
        <f t="shared" si="90"/>
        <v>0</v>
      </c>
      <c r="BT74" s="1">
        <f t="shared" si="91"/>
        <v>0</v>
      </c>
      <c r="BU74" s="1">
        <f t="shared" si="92"/>
        <v>0</v>
      </c>
      <c r="BV74" s="1">
        <f t="shared" si="93"/>
        <v>0</v>
      </c>
      <c r="BW74" s="1">
        <f t="shared" si="94"/>
        <v>0</v>
      </c>
      <c r="BX74" s="1">
        <f t="shared" si="95"/>
        <v>0</v>
      </c>
      <c r="BY74" s="1">
        <f t="shared" si="96"/>
        <v>0</v>
      </c>
      <c r="BZ74" s="1">
        <f t="shared" si="97"/>
        <v>0</v>
      </c>
      <c r="CA74" s="1">
        <f t="shared" si="98"/>
        <v>0</v>
      </c>
      <c r="CB74" s="1">
        <f t="shared" si="50"/>
        <v>0</v>
      </c>
      <c r="CC74" s="1">
        <f>IF(H74="",'Fraccion masica'!$AC$36,H74)</f>
        <v>0.11111111111111108</v>
      </c>
      <c r="CD74" s="1">
        <f>IF(I74="",'Fraccion masica'!$AC$35,I74)</f>
        <v>0.11111111111111108</v>
      </c>
      <c r="CE74" s="1">
        <f t="shared" si="51"/>
        <v>0</v>
      </c>
      <c r="CF74" s="1">
        <f t="shared" si="52"/>
        <v>0</v>
      </c>
      <c r="CG74" s="1">
        <f t="shared" si="53"/>
        <v>0</v>
      </c>
      <c r="CH74" s="1">
        <f t="shared" si="54"/>
        <v>0</v>
      </c>
      <c r="DN74" s="15" t="s">
        <v>582</v>
      </c>
      <c r="DO74" s="15">
        <v>30</v>
      </c>
      <c r="DP74" s="15"/>
      <c r="DQ74" s="15"/>
      <c r="DR74" s="15"/>
      <c r="DS74" s="15"/>
      <c r="DT74" s="15"/>
      <c r="DU74" s="15"/>
      <c r="DV74" s="15"/>
      <c r="DW74" s="15">
        <v>1</v>
      </c>
      <c r="DX74" s="15"/>
      <c r="DY74" s="15"/>
      <c r="DZ74" s="15"/>
      <c r="EA74" s="15"/>
      <c r="EB74" s="15"/>
      <c r="EC74" s="15"/>
      <c r="ED74" s="15"/>
      <c r="EE74" s="15"/>
      <c r="EF74" s="15"/>
      <c r="EG74" s="15"/>
      <c r="EH74" s="15">
        <v>7</v>
      </c>
      <c r="EI74" s="15"/>
      <c r="EJ74" s="15"/>
    </row>
    <row r="75" spans="4:140" x14ac:dyDescent="0.75">
      <c r="D75" s="15"/>
      <c r="E75" s="15"/>
      <c r="F75" s="15"/>
      <c r="G75" s="15"/>
      <c r="H75" s="15"/>
      <c r="AF75" s="1" t="str">
        <f t="shared" si="46"/>
        <v>Crudo</v>
      </c>
      <c r="AG75" s="1">
        <f t="shared" si="99"/>
        <v>0</v>
      </c>
      <c r="AH75" s="1">
        <f t="shared" si="48"/>
        <v>0</v>
      </c>
      <c r="AI75" s="1">
        <f t="shared" si="100"/>
        <v>0</v>
      </c>
      <c r="AJ75" s="1">
        <f t="shared" si="55"/>
        <v>0</v>
      </c>
      <c r="AK75" s="1">
        <f t="shared" si="56"/>
        <v>0</v>
      </c>
      <c r="AL75" s="1">
        <f t="shared" si="57"/>
        <v>0</v>
      </c>
      <c r="AM75" s="1">
        <f t="shared" si="58"/>
        <v>0</v>
      </c>
      <c r="AN75" s="1">
        <f t="shared" si="59"/>
        <v>0</v>
      </c>
      <c r="AO75" s="1">
        <f t="shared" si="60"/>
        <v>0</v>
      </c>
      <c r="AP75" s="1">
        <f t="shared" si="61"/>
        <v>0</v>
      </c>
      <c r="AQ75" s="1">
        <f t="shared" si="62"/>
        <v>0</v>
      </c>
      <c r="AR75" s="1">
        <f t="shared" si="63"/>
        <v>0</v>
      </c>
      <c r="AS75" s="1">
        <f t="shared" si="64"/>
        <v>0</v>
      </c>
      <c r="AT75" s="1">
        <f t="shared" si="65"/>
        <v>0</v>
      </c>
      <c r="AU75" s="1">
        <f t="shared" si="66"/>
        <v>0</v>
      </c>
      <c r="AV75" s="1">
        <f t="shared" si="67"/>
        <v>0</v>
      </c>
      <c r="AW75" s="1">
        <f t="shared" si="68"/>
        <v>0</v>
      </c>
      <c r="AX75" s="1">
        <f t="shared" si="69"/>
        <v>0</v>
      </c>
      <c r="AY75" s="1">
        <f t="shared" si="70"/>
        <v>0</v>
      </c>
      <c r="AZ75" s="1">
        <f t="shared" si="71"/>
        <v>0</v>
      </c>
      <c r="BA75" s="1">
        <f t="shared" si="72"/>
        <v>0</v>
      </c>
      <c r="BB75" s="1">
        <f t="shared" si="73"/>
        <v>0</v>
      </c>
      <c r="BC75" s="1">
        <f t="shared" si="74"/>
        <v>0</v>
      </c>
      <c r="BD75" s="1">
        <f t="shared" si="75"/>
        <v>0</v>
      </c>
      <c r="BE75" s="1">
        <f t="shared" si="76"/>
        <v>0</v>
      </c>
      <c r="BF75" s="1">
        <f t="shared" si="77"/>
        <v>0</v>
      </c>
      <c r="BG75" s="1">
        <f t="shared" si="78"/>
        <v>0</v>
      </c>
      <c r="BH75" s="1">
        <f t="shared" si="79"/>
        <v>0</v>
      </c>
      <c r="BI75" s="1">
        <f t="shared" si="80"/>
        <v>0</v>
      </c>
      <c r="BJ75" s="1">
        <f t="shared" si="81"/>
        <v>0</v>
      </c>
      <c r="BK75" s="1">
        <f t="shared" si="82"/>
        <v>0</v>
      </c>
      <c r="BL75" s="1">
        <f t="shared" si="83"/>
        <v>0</v>
      </c>
      <c r="BM75" s="1">
        <f t="shared" si="84"/>
        <v>0</v>
      </c>
      <c r="BN75" s="1">
        <f t="shared" si="85"/>
        <v>0</v>
      </c>
      <c r="BO75" s="1">
        <f t="shared" si="86"/>
        <v>0</v>
      </c>
      <c r="BP75" s="1">
        <f t="shared" si="87"/>
        <v>0</v>
      </c>
      <c r="BQ75" s="1">
        <f t="shared" si="88"/>
        <v>0</v>
      </c>
      <c r="BR75" s="1">
        <f t="shared" si="89"/>
        <v>0</v>
      </c>
      <c r="BS75" s="1">
        <f t="shared" si="90"/>
        <v>0</v>
      </c>
      <c r="BT75" s="1">
        <f t="shared" si="91"/>
        <v>0</v>
      </c>
      <c r="BU75" s="1">
        <f t="shared" si="92"/>
        <v>0</v>
      </c>
      <c r="BV75" s="1">
        <f t="shared" si="93"/>
        <v>0</v>
      </c>
      <c r="BW75" s="1">
        <f t="shared" si="94"/>
        <v>0</v>
      </c>
      <c r="BX75" s="1">
        <f t="shared" si="95"/>
        <v>0</v>
      </c>
      <c r="BY75" s="1">
        <f t="shared" si="96"/>
        <v>0</v>
      </c>
      <c r="BZ75" s="1">
        <f t="shared" si="97"/>
        <v>0</v>
      </c>
      <c r="CA75" s="1">
        <f t="shared" si="98"/>
        <v>0</v>
      </c>
      <c r="CB75" s="1">
        <f t="shared" si="50"/>
        <v>0</v>
      </c>
      <c r="CC75" s="1">
        <f>IF(H75="",'Fraccion masica'!$AC$36,H75)</f>
        <v>0.11111111111111108</v>
      </c>
      <c r="CD75" s="1">
        <f>IF(I75="",'Fraccion masica'!$AC$35,I75)</f>
        <v>0.11111111111111108</v>
      </c>
      <c r="CE75" s="1">
        <f t="shared" si="51"/>
        <v>0</v>
      </c>
      <c r="CF75" s="1">
        <f t="shared" si="52"/>
        <v>0</v>
      </c>
      <c r="CG75" s="1">
        <f t="shared" si="53"/>
        <v>0</v>
      </c>
      <c r="CH75" s="1">
        <f t="shared" si="54"/>
        <v>0</v>
      </c>
      <c r="DN75" s="15" t="s">
        <v>583</v>
      </c>
      <c r="DO75" s="15">
        <v>1704</v>
      </c>
      <c r="DP75" s="15"/>
      <c r="DQ75" s="15"/>
      <c r="DR75" s="15"/>
      <c r="DS75" s="15"/>
      <c r="DT75" s="15"/>
      <c r="DU75" s="15"/>
      <c r="DV75" s="15"/>
      <c r="DW75" s="15">
        <v>76</v>
      </c>
      <c r="DX75" s="15"/>
      <c r="DY75" s="15"/>
      <c r="DZ75" s="15">
        <v>15</v>
      </c>
      <c r="EA75" s="15"/>
      <c r="EB75" s="15"/>
      <c r="EC75" s="15"/>
      <c r="ED75" s="15"/>
      <c r="EE75" s="15"/>
      <c r="EF75" s="15"/>
      <c r="EG75" s="15"/>
      <c r="EH75" s="15">
        <v>570</v>
      </c>
      <c r="EI75" s="15"/>
      <c r="EJ75" s="15"/>
    </row>
    <row r="76" spans="4:140" x14ac:dyDescent="0.75">
      <c r="D76" s="15"/>
      <c r="E76" s="15"/>
      <c r="F76" s="15"/>
      <c r="G76" s="15"/>
      <c r="H76" s="15"/>
      <c r="AF76" s="1" t="str">
        <f t="shared" si="46"/>
        <v>Crudo</v>
      </c>
      <c r="AG76" s="1">
        <f t="shared" si="99"/>
        <v>0</v>
      </c>
      <c r="AH76" s="1">
        <f t="shared" si="48"/>
        <v>0</v>
      </c>
      <c r="AI76" s="1">
        <f t="shared" si="100"/>
        <v>0</v>
      </c>
      <c r="AJ76" s="1">
        <f t="shared" si="55"/>
        <v>0</v>
      </c>
      <c r="AK76" s="1">
        <f t="shared" si="56"/>
        <v>0</v>
      </c>
      <c r="AL76" s="1">
        <f t="shared" si="57"/>
        <v>0</v>
      </c>
      <c r="AM76" s="1">
        <f t="shared" si="58"/>
        <v>0</v>
      </c>
      <c r="AN76" s="1">
        <f t="shared" si="59"/>
        <v>0</v>
      </c>
      <c r="AO76" s="1">
        <f t="shared" si="60"/>
        <v>0</v>
      </c>
      <c r="AP76" s="1">
        <f t="shared" si="61"/>
        <v>0</v>
      </c>
      <c r="AQ76" s="1">
        <f t="shared" si="62"/>
        <v>0</v>
      </c>
      <c r="AR76" s="1">
        <f t="shared" si="63"/>
        <v>0</v>
      </c>
      <c r="AS76" s="1">
        <f t="shared" si="64"/>
        <v>0</v>
      </c>
      <c r="AT76" s="1">
        <f t="shared" si="65"/>
        <v>0</v>
      </c>
      <c r="AU76" s="1">
        <f t="shared" si="66"/>
        <v>0</v>
      </c>
      <c r="AV76" s="1">
        <f t="shared" si="67"/>
        <v>0</v>
      </c>
      <c r="AW76" s="1">
        <f t="shared" si="68"/>
        <v>0</v>
      </c>
      <c r="AX76" s="1">
        <f t="shared" si="69"/>
        <v>0</v>
      </c>
      <c r="AY76" s="1">
        <f t="shared" si="70"/>
        <v>0</v>
      </c>
      <c r="AZ76" s="1">
        <f t="shared" si="71"/>
        <v>0</v>
      </c>
      <c r="BA76" s="1">
        <f t="shared" si="72"/>
        <v>0</v>
      </c>
      <c r="BB76" s="1">
        <f t="shared" si="73"/>
        <v>0</v>
      </c>
      <c r="BC76" s="1">
        <f t="shared" si="74"/>
        <v>0</v>
      </c>
      <c r="BD76" s="1">
        <f t="shared" si="75"/>
        <v>0</v>
      </c>
      <c r="BE76" s="1">
        <f t="shared" si="76"/>
        <v>0</v>
      </c>
      <c r="BF76" s="1">
        <f t="shared" si="77"/>
        <v>0</v>
      </c>
      <c r="BG76" s="1">
        <f t="shared" si="78"/>
        <v>0</v>
      </c>
      <c r="BH76" s="1">
        <f t="shared" si="79"/>
        <v>0</v>
      </c>
      <c r="BI76" s="1">
        <f t="shared" si="80"/>
        <v>0</v>
      </c>
      <c r="BJ76" s="1">
        <f t="shared" si="81"/>
        <v>0</v>
      </c>
      <c r="BK76" s="1">
        <f t="shared" si="82"/>
        <v>0</v>
      </c>
      <c r="BL76" s="1">
        <f t="shared" si="83"/>
        <v>0</v>
      </c>
      <c r="BM76" s="1">
        <f t="shared" si="84"/>
        <v>0</v>
      </c>
      <c r="BN76" s="1">
        <f t="shared" si="85"/>
        <v>0</v>
      </c>
      <c r="BO76" s="1">
        <f t="shared" si="86"/>
        <v>0</v>
      </c>
      <c r="BP76" s="1">
        <f t="shared" si="87"/>
        <v>0</v>
      </c>
      <c r="BQ76" s="1">
        <f t="shared" si="88"/>
        <v>0</v>
      </c>
      <c r="BR76" s="1">
        <f t="shared" si="89"/>
        <v>0</v>
      </c>
      <c r="BS76" s="1">
        <f t="shared" si="90"/>
        <v>0</v>
      </c>
      <c r="BT76" s="1">
        <f t="shared" si="91"/>
        <v>0</v>
      </c>
      <c r="BU76" s="1">
        <f t="shared" si="92"/>
        <v>0</v>
      </c>
      <c r="BV76" s="1">
        <f t="shared" si="93"/>
        <v>0</v>
      </c>
      <c r="BW76" s="1">
        <f t="shared" si="94"/>
        <v>0</v>
      </c>
      <c r="BX76" s="1">
        <f t="shared" si="95"/>
        <v>0</v>
      </c>
      <c r="BY76" s="1">
        <f t="shared" si="96"/>
        <v>0</v>
      </c>
      <c r="BZ76" s="1">
        <f t="shared" si="97"/>
        <v>0</v>
      </c>
      <c r="CA76" s="1">
        <f t="shared" si="98"/>
        <v>0</v>
      </c>
      <c r="CB76" s="1">
        <f t="shared" si="50"/>
        <v>0</v>
      </c>
      <c r="CC76" s="1">
        <f>IF(H76="",'Fraccion masica'!$AC$36,H76)</f>
        <v>0.11111111111111108</v>
      </c>
      <c r="CD76" s="1">
        <f>IF(I76="",'Fraccion masica'!$AC$35,I76)</f>
        <v>0.11111111111111108</v>
      </c>
      <c r="CE76" s="1">
        <f t="shared" si="51"/>
        <v>0</v>
      </c>
      <c r="CF76" s="1">
        <f t="shared" si="52"/>
        <v>0</v>
      </c>
      <c r="CG76" s="1">
        <f t="shared" si="53"/>
        <v>0</v>
      </c>
      <c r="CH76" s="1">
        <f t="shared" si="54"/>
        <v>0</v>
      </c>
      <c r="DN76" s="15" t="s">
        <v>584</v>
      </c>
      <c r="DO76" s="15">
        <v>70</v>
      </c>
      <c r="DP76" s="15"/>
      <c r="DQ76" s="15"/>
      <c r="DR76" s="15"/>
      <c r="DS76" s="15"/>
      <c r="DT76" s="15"/>
      <c r="DU76" s="15"/>
      <c r="DV76" s="15"/>
      <c r="DW76" s="15"/>
      <c r="DX76" s="15"/>
      <c r="DY76" s="15"/>
      <c r="DZ76" s="15">
        <v>2</v>
      </c>
      <c r="EA76" s="15"/>
      <c r="EB76" s="15"/>
      <c r="EC76" s="15"/>
      <c r="ED76" s="15"/>
      <c r="EE76" s="15"/>
      <c r="EF76" s="15"/>
      <c r="EG76" s="15"/>
      <c r="EH76" s="15">
        <v>34</v>
      </c>
      <c r="EI76" s="15"/>
      <c r="EJ76" s="15"/>
    </row>
    <row r="77" spans="4:140" x14ac:dyDescent="0.75">
      <c r="D77" s="15"/>
      <c r="E77" s="15"/>
      <c r="F77" s="15"/>
      <c r="G77" s="15"/>
      <c r="H77" s="15"/>
      <c r="AF77" s="1" t="str">
        <f t="shared" si="46"/>
        <v>Crudo</v>
      </c>
      <c r="AG77" s="1">
        <f t="shared" si="99"/>
        <v>0</v>
      </c>
      <c r="AH77" s="1">
        <f t="shared" si="48"/>
        <v>0</v>
      </c>
      <c r="AI77" s="1">
        <f t="shared" si="100"/>
        <v>0</v>
      </c>
      <c r="AJ77" s="1">
        <f t="shared" si="55"/>
        <v>0</v>
      </c>
      <c r="AK77" s="1">
        <f t="shared" si="56"/>
        <v>0</v>
      </c>
      <c r="AL77" s="1">
        <f t="shared" si="57"/>
        <v>0</v>
      </c>
      <c r="AM77" s="1">
        <f t="shared" si="58"/>
        <v>0</v>
      </c>
      <c r="AN77" s="1">
        <f t="shared" si="59"/>
        <v>0</v>
      </c>
      <c r="AO77" s="1">
        <f t="shared" si="60"/>
        <v>0</v>
      </c>
      <c r="AP77" s="1">
        <f t="shared" si="61"/>
        <v>0</v>
      </c>
      <c r="AQ77" s="1">
        <f t="shared" si="62"/>
        <v>0</v>
      </c>
      <c r="AR77" s="1">
        <f t="shared" si="63"/>
        <v>0</v>
      </c>
      <c r="AS77" s="1">
        <f t="shared" si="64"/>
        <v>0</v>
      </c>
      <c r="AT77" s="1">
        <f t="shared" si="65"/>
        <v>0</v>
      </c>
      <c r="AU77" s="1">
        <f t="shared" si="66"/>
        <v>0</v>
      </c>
      <c r="AV77" s="1">
        <f t="shared" si="67"/>
        <v>0</v>
      </c>
      <c r="AW77" s="1">
        <f t="shared" si="68"/>
        <v>0</v>
      </c>
      <c r="AX77" s="1">
        <f t="shared" si="69"/>
        <v>0</v>
      </c>
      <c r="AY77" s="1">
        <f t="shared" si="70"/>
        <v>0</v>
      </c>
      <c r="AZ77" s="1">
        <f t="shared" si="71"/>
        <v>0</v>
      </c>
      <c r="BA77" s="1">
        <f t="shared" si="72"/>
        <v>0</v>
      </c>
      <c r="BB77" s="1">
        <f t="shared" si="73"/>
        <v>0</v>
      </c>
      <c r="BC77" s="1">
        <f t="shared" si="74"/>
        <v>0</v>
      </c>
      <c r="BD77" s="1">
        <f t="shared" si="75"/>
        <v>0</v>
      </c>
      <c r="BE77" s="1">
        <f t="shared" si="76"/>
        <v>0</v>
      </c>
      <c r="BF77" s="1">
        <f t="shared" si="77"/>
        <v>0</v>
      </c>
      <c r="BG77" s="1">
        <f t="shared" si="78"/>
        <v>0</v>
      </c>
      <c r="BH77" s="1">
        <f t="shared" si="79"/>
        <v>0</v>
      </c>
      <c r="BI77" s="1">
        <f t="shared" si="80"/>
        <v>0</v>
      </c>
      <c r="BJ77" s="1">
        <f t="shared" si="81"/>
        <v>0</v>
      </c>
      <c r="BK77" s="1">
        <f t="shared" si="82"/>
        <v>0</v>
      </c>
      <c r="BL77" s="1">
        <f t="shared" si="83"/>
        <v>0</v>
      </c>
      <c r="BM77" s="1">
        <f t="shared" si="84"/>
        <v>0</v>
      </c>
      <c r="BN77" s="1">
        <f t="shared" si="85"/>
        <v>0</v>
      </c>
      <c r="BO77" s="1">
        <f t="shared" si="86"/>
        <v>0</v>
      </c>
      <c r="BP77" s="1">
        <f t="shared" si="87"/>
        <v>0</v>
      </c>
      <c r="BQ77" s="1">
        <f t="shared" si="88"/>
        <v>0</v>
      </c>
      <c r="BR77" s="1">
        <f t="shared" si="89"/>
        <v>0</v>
      </c>
      <c r="BS77" s="1">
        <f t="shared" si="90"/>
        <v>0</v>
      </c>
      <c r="BT77" s="1">
        <f t="shared" si="91"/>
        <v>0</v>
      </c>
      <c r="BU77" s="1">
        <f t="shared" si="92"/>
        <v>0</v>
      </c>
      <c r="BV77" s="1">
        <f t="shared" si="93"/>
        <v>0</v>
      </c>
      <c r="BW77" s="1">
        <f t="shared" si="94"/>
        <v>0</v>
      </c>
      <c r="BX77" s="1">
        <f t="shared" si="95"/>
        <v>0</v>
      </c>
      <c r="BY77" s="1">
        <f t="shared" si="96"/>
        <v>0</v>
      </c>
      <c r="BZ77" s="1">
        <f t="shared" si="97"/>
        <v>0</v>
      </c>
      <c r="CA77" s="1">
        <f t="shared" si="98"/>
        <v>0</v>
      </c>
      <c r="CB77" s="1">
        <f t="shared" si="50"/>
        <v>0</v>
      </c>
      <c r="CC77" s="1">
        <f>IF(H77="",'Fraccion masica'!$AC$36,H77)</f>
        <v>0.11111111111111108</v>
      </c>
      <c r="CD77" s="1">
        <f>IF(I77="",'Fraccion masica'!$AC$35,I77)</f>
        <v>0.11111111111111108</v>
      </c>
      <c r="CE77" s="1">
        <f t="shared" si="51"/>
        <v>0</v>
      </c>
      <c r="CF77" s="1">
        <f t="shared" si="52"/>
        <v>0</v>
      </c>
      <c r="CG77" s="1">
        <f t="shared" si="53"/>
        <v>0</v>
      </c>
      <c r="CH77" s="1">
        <f t="shared" si="54"/>
        <v>0</v>
      </c>
      <c r="DN77" s="15" t="s">
        <v>585</v>
      </c>
      <c r="DO77" s="15">
        <v>94</v>
      </c>
      <c r="DP77" s="15"/>
      <c r="DQ77" s="15"/>
      <c r="DR77" s="15"/>
      <c r="DS77" s="15"/>
      <c r="DT77" s="15"/>
      <c r="DU77" s="15"/>
      <c r="DV77" s="15"/>
      <c r="DW77" s="15"/>
      <c r="DX77" s="15"/>
      <c r="DY77" s="15"/>
      <c r="DZ77" s="15">
        <v>2</v>
      </c>
      <c r="EA77" s="15"/>
      <c r="EB77" s="15"/>
      <c r="EC77" s="15"/>
      <c r="ED77" s="15"/>
      <c r="EE77" s="15"/>
      <c r="EF77" s="15"/>
      <c r="EG77" s="15"/>
      <c r="EH77" s="15">
        <v>34</v>
      </c>
      <c r="EI77" s="15"/>
      <c r="EJ77" s="15"/>
    </row>
    <row r="78" spans="4:140" x14ac:dyDescent="0.75">
      <c r="D78" s="15"/>
      <c r="E78" s="15"/>
      <c r="F78" s="15"/>
      <c r="G78" s="15"/>
      <c r="H78" s="15"/>
      <c r="AF78" s="1" t="str">
        <f t="shared" si="46"/>
        <v>Crudo</v>
      </c>
      <c r="AG78" s="1">
        <f t="shared" si="99"/>
        <v>0</v>
      </c>
      <c r="AH78" s="1">
        <f t="shared" si="48"/>
        <v>0</v>
      </c>
      <c r="AI78" s="1">
        <f t="shared" si="100"/>
        <v>0</v>
      </c>
      <c r="AJ78" s="1">
        <f t="shared" si="55"/>
        <v>0</v>
      </c>
      <c r="AK78" s="1">
        <f t="shared" si="56"/>
        <v>0</v>
      </c>
      <c r="AL78" s="1">
        <f t="shared" si="57"/>
        <v>0</v>
      </c>
      <c r="AM78" s="1">
        <f t="shared" si="58"/>
        <v>0</v>
      </c>
      <c r="AN78" s="1">
        <f t="shared" si="59"/>
        <v>0</v>
      </c>
      <c r="AO78" s="1">
        <f t="shared" si="60"/>
        <v>0</v>
      </c>
      <c r="AP78" s="1">
        <f t="shared" si="61"/>
        <v>0</v>
      </c>
      <c r="AQ78" s="1">
        <f t="shared" si="62"/>
        <v>0</v>
      </c>
      <c r="AR78" s="1">
        <f t="shared" si="63"/>
        <v>0</v>
      </c>
      <c r="AS78" s="1">
        <f t="shared" si="64"/>
        <v>0</v>
      </c>
      <c r="AT78" s="1">
        <f t="shared" si="65"/>
        <v>0</v>
      </c>
      <c r="AU78" s="1">
        <f t="shared" si="66"/>
        <v>0</v>
      </c>
      <c r="AV78" s="1">
        <f t="shared" si="67"/>
        <v>0</v>
      </c>
      <c r="AW78" s="1">
        <f t="shared" si="68"/>
        <v>0</v>
      </c>
      <c r="AX78" s="1">
        <f t="shared" si="69"/>
        <v>0</v>
      </c>
      <c r="AY78" s="1">
        <f t="shared" si="70"/>
        <v>0</v>
      </c>
      <c r="AZ78" s="1">
        <f t="shared" si="71"/>
        <v>0</v>
      </c>
      <c r="BA78" s="1">
        <f t="shared" si="72"/>
        <v>0</v>
      </c>
      <c r="BB78" s="1">
        <f t="shared" si="73"/>
        <v>0</v>
      </c>
      <c r="BC78" s="1">
        <f t="shared" si="74"/>
        <v>0</v>
      </c>
      <c r="BD78" s="1">
        <f t="shared" si="75"/>
        <v>0</v>
      </c>
      <c r="BE78" s="1">
        <f t="shared" si="76"/>
        <v>0</v>
      </c>
      <c r="BF78" s="1">
        <f t="shared" si="77"/>
        <v>0</v>
      </c>
      <c r="BG78" s="1">
        <f t="shared" si="78"/>
        <v>0</v>
      </c>
      <c r="BH78" s="1">
        <f t="shared" si="79"/>
        <v>0</v>
      </c>
      <c r="BI78" s="1">
        <f t="shared" si="80"/>
        <v>0</v>
      </c>
      <c r="BJ78" s="1">
        <f t="shared" si="81"/>
        <v>0</v>
      </c>
      <c r="BK78" s="1">
        <f t="shared" si="82"/>
        <v>0</v>
      </c>
      <c r="BL78" s="1">
        <f t="shared" si="83"/>
        <v>0</v>
      </c>
      <c r="BM78" s="1">
        <f t="shared" si="84"/>
        <v>0</v>
      </c>
      <c r="BN78" s="1">
        <f t="shared" si="85"/>
        <v>0</v>
      </c>
      <c r="BO78" s="1">
        <f t="shared" si="86"/>
        <v>0</v>
      </c>
      <c r="BP78" s="1">
        <f t="shared" si="87"/>
        <v>0</v>
      </c>
      <c r="BQ78" s="1">
        <f t="shared" si="88"/>
        <v>0</v>
      </c>
      <c r="BR78" s="1">
        <f t="shared" si="89"/>
        <v>0</v>
      </c>
      <c r="BS78" s="1">
        <f t="shared" si="90"/>
        <v>0</v>
      </c>
      <c r="BT78" s="1">
        <f t="shared" si="91"/>
        <v>0</v>
      </c>
      <c r="BU78" s="1">
        <f t="shared" si="92"/>
        <v>0</v>
      </c>
      <c r="BV78" s="1">
        <f t="shared" si="93"/>
        <v>0</v>
      </c>
      <c r="BW78" s="1">
        <f t="shared" si="94"/>
        <v>0</v>
      </c>
      <c r="BX78" s="1">
        <f t="shared" si="95"/>
        <v>0</v>
      </c>
      <c r="BY78" s="1">
        <f t="shared" si="96"/>
        <v>0</v>
      </c>
      <c r="BZ78" s="1">
        <f t="shared" si="97"/>
        <v>0</v>
      </c>
      <c r="CA78" s="1">
        <f t="shared" si="98"/>
        <v>0</v>
      </c>
      <c r="CB78" s="1">
        <f t="shared" si="50"/>
        <v>0</v>
      </c>
      <c r="CC78" s="1">
        <f>IF(H78="",'Fraccion masica'!$AC$36,H78)</f>
        <v>0.11111111111111108</v>
      </c>
      <c r="CD78" s="1">
        <f>IF(I78="",'Fraccion masica'!$AC$35,I78)</f>
        <v>0.11111111111111108</v>
      </c>
      <c r="CE78" s="1">
        <f t="shared" si="51"/>
        <v>0</v>
      </c>
      <c r="CF78" s="1">
        <f t="shared" si="52"/>
        <v>0</v>
      </c>
      <c r="CG78" s="1">
        <f t="shared" si="53"/>
        <v>0</v>
      </c>
      <c r="CH78" s="1">
        <f t="shared" si="54"/>
        <v>0</v>
      </c>
      <c r="DN78" s="15" t="s">
        <v>586</v>
      </c>
      <c r="DO78" s="15">
        <v>70</v>
      </c>
      <c r="DP78" s="15"/>
      <c r="DQ78" s="15"/>
      <c r="DR78" s="15"/>
      <c r="DS78" s="15"/>
      <c r="DT78" s="15"/>
      <c r="DU78" s="15"/>
      <c r="DV78" s="15"/>
      <c r="DW78" s="15"/>
      <c r="DX78" s="15"/>
      <c r="DY78" s="15"/>
      <c r="DZ78" s="15">
        <v>2</v>
      </c>
      <c r="EA78" s="15"/>
      <c r="EB78" s="15"/>
      <c r="EC78" s="15"/>
      <c r="ED78" s="15"/>
      <c r="EE78" s="15"/>
      <c r="EF78" s="15"/>
      <c r="EG78" s="15"/>
      <c r="EH78" s="15">
        <v>24</v>
      </c>
      <c r="EI78" s="15"/>
      <c r="EJ78" s="15"/>
    </row>
    <row r="79" spans="4:140" x14ac:dyDescent="0.75">
      <c r="D79" s="15"/>
      <c r="E79" s="15"/>
      <c r="F79" s="15"/>
      <c r="G79" s="15"/>
      <c r="H79" s="15"/>
      <c r="AF79" s="1" t="str">
        <f t="shared" si="46"/>
        <v>Crudo</v>
      </c>
      <c r="AG79" s="1">
        <f t="shared" si="99"/>
        <v>0</v>
      </c>
      <c r="AH79" s="1">
        <f t="shared" si="48"/>
        <v>0</v>
      </c>
      <c r="AI79" s="1">
        <f t="shared" si="100"/>
        <v>0</v>
      </c>
      <c r="AJ79" s="1">
        <f t="shared" si="55"/>
        <v>0</v>
      </c>
      <c r="AK79" s="1">
        <f t="shared" si="56"/>
        <v>0</v>
      </c>
      <c r="AL79" s="1">
        <f t="shared" si="57"/>
        <v>0</v>
      </c>
      <c r="AM79" s="1">
        <f t="shared" si="58"/>
        <v>0</v>
      </c>
      <c r="AN79" s="1">
        <f t="shared" si="59"/>
        <v>0</v>
      </c>
      <c r="AO79" s="1">
        <f t="shared" si="60"/>
        <v>0</v>
      </c>
      <c r="AP79" s="1">
        <f t="shared" si="61"/>
        <v>0</v>
      </c>
      <c r="AQ79" s="1">
        <f t="shared" si="62"/>
        <v>0</v>
      </c>
      <c r="AR79" s="1">
        <f t="shared" si="63"/>
        <v>0</v>
      </c>
      <c r="AS79" s="1">
        <f t="shared" si="64"/>
        <v>0</v>
      </c>
      <c r="AT79" s="1">
        <f t="shared" si="65"/>
        <v>0</v>
      </c>
      <c r="AU79" s="1">
        <f t="shared" si="66"/>
        <v>0</v>
      </c>
      <c r="AV79" s="1">
        <f t="shared" si="67"/>
        <v>0</v>
      </c>
      <c r="AW79" s="1">
        <f t="shared" si="68"/>
        <v>0</v>
      </c>
      <c r="AX79" s="1">
        <f t="shared" si="69"/>
        <v>0</v>
      </c>
      <c r="AY79" s="1">
        <f t="shared" si="70"/>
        <v>0</v>
      </c>
      <c r="AZ79" s="1">
        <f t="shared" si="71"/>
        <v>0</v>
      </c>
      <c r="BA79" s="1">
        <f t="shared" si="72"/>
        <v>0</v>
      </c>
      <c r="BB79" s="1">
        <f t="shared" si="73"/>
        <v>0</v>
      </c>
      <c r="BC79" s="1">
        <f t="shared" si="74"/>
        <v>0</v>
      </c>
      <c r="BD79" s="1">
        <f t="shared" si="75"/>
        <v>0</v>
      </c>
      <c r="BE79" s="1">
        <f t="shared" si="76"/>
        <v>0</v>
      </c>
      <c r="BF79" s="1">
        <f t="shared" si="77"/>
        <v>0</v>
      </c>
      <c r="BG79" s="1">
        <f t="shared" si="78"/>
        <v>0</v>
      </c>
      <c r="BH79" s="1">
        <f t="shared" si="79"/>
        <v>0</v>
      </c>
      <c r="BI79" s="1">
        <f t="shared" si="80"/>
        <v>0</v>
      </c>
      <c r="BJ79" s="1">
        <f t="shared" si="81"/>
        <v>0</v>
      </c>
      <c r="BK79" s="1">
        <f t="shared" si="82"/>
        <v>0</v>
      </c>
      <c r="BL79" s="1">
        <f t="shared" si="83"/>
        <v>0</v>
      </c>
      <c r="BM79" s="1">
        <f t="shared" si="84"/>
        <v>0</v>
      </c>
      <c r="BN79" s="1">
        <f t="shared" si="85"/>
        <v>0</v>
      </c>
      <c r="BO79" s="1">
        <f t="shared" si="86"/>
        <v>0</v>
      </c>
      <c r="BP79" s="1">
        <f t="shared" si="87"/>
        <v>0</v>
      </c>
      <c r="BQ79" s="1">
        <f t="shared" si="88"/>
        <v>0</v>
      </c>
      <c r="BR79" s="1">
        <f t="shared" si="89"/>
        <v>0</v>
      </c>
      <c r="BS79" s="1">
        <f t="shared" si="90"/>
        <v>0</v>
      </c>
      <c r="BT79" s="1">
        <f t="shared" si="91"/>
        <v>0</v>
      </c>
      <c r="BU79" s="1">
        <f t="shared" si="92"/>
        <v>0</v>
      </c>
      <c r="BV79" s="1">
        <f t="shared" si="93"/>
        <v>0</v>
      </c>
      <c r="BW79" s="1">
        <f t="shared" si="94"/>
        <v>0</v>
      </c>
      <c r="BX79" s="1">
        <f t="shared" si="95"/>
        <v>0</v>
      </c>
      <c r="BY79" s="1">
        <f t="shared" si="96"/>
        <v>0</v>
      </c>
      <c r="BZ79" s="1">
        <f t="shared" si="97"/>
        <v>0</v>
      </c>
      <c r="CA79" s="1">
        <f t="shared" si="98"/>
        <v>0</v>
      </c>
      <c r="CB79" s="1">
        <f t="shared" si="50"/>
        <v>0</v>
      </c>
      <c r="CC79" s="1">
        <f>IF(H79="",'Fraccion masica'!$AC$36,H79)</f>
        <v>0.11111111111111108</v>
      </c>
      <c r="CD79" s="1">
        <f>IF(I79="",'Fraccion masica'!$AC$35,I79)</f>
        <v>0.11111111111111108</v>
      </c>
      <c r="CE79" s="1">
        <f t="shared" si="51"/>
        <v>0</v>
      </c>
      <c r="CF79" s="1">
        <f t="shared" si="52"/>
        <v>0</v>
      </c>
      <c r="CG79" s="1">
        <f t="shared" si="53"/>
        <v>0</v>
      </c>
      <c r="CH79" s="1">
        <f t="shared" si="54"/>
        <v>0</v>
      </c>
      <c r="DN79" s="15" t="s">
        <v>587</v>
      </c>
      <c r="DO79" s="15">
        <v>100</v>
      </c>
      <c r="DP79" s="15"/>
      <c r="DQ79" s="15"/>
      <c r="DR79" s="15">
        <v>14</v>
      </c>
      <c r="DS79" s="15"/>
      <c r="DT79" s="15"/>
      <c r="DU79" s="15"/>
      <c r="DV79" s="15"/>
      <c r="DW79" s="15"/>
      <c r="DX79" s="15"/>
      <c r="DY79" s="15"/>
      <c r="DZ79" s="15">
        <v>1</v>
      </c>
      <c r="EA79" s="15"/>
      <c r="EB79" s="15"/>
      <c r="EC79" s="15"/>
      <c r="ED79" s="15"/>
      <c r="EE79" s="15"/>
      <c r="EF79" s="15"/>
      <c r="EG79" s="15"/>
      <c r="EH79" s="15">
        <v>24</v>
      </c>
      <c r="EI79" s="15"/>
      <c r="EJ79" s="15">
        <v>7</v>
      </c>
    </row>
    <row r="80" spans="4:140" x14ac:dyDescent="0.75">
      <c r="D80" s="15"/>
      <c r="E80" s="15"/>
      <c r="F80" s="15"/>
      <c r="G80" s="15"/>
      <c r="H80" s="15"/>
      <c r="AF80" s="1" t="str">
        <f t="shared" si="46"/>
        <v>Crudo</v>
      </c>
      <c r="AG80" s="1">
        <f t="shared" si="99"/>
        <v>0</v>
      </c>
      <c r="AH80" s="1">
        <f t="shared" si="48"/>
        <v>0</v>
      </c>
      <c r="AI80" s="1">
        <f t="shared" si="100"/>
        <v>0</v>
      </c>
      <c r="AJ80" s="1">
        <f t="shared" si="55"/>
        <v>0</v>
      </c>
      <c r="AK80" s="1">
        <f t="shared" si="56"/>
        <v>0</v>
      </c>
      <c r="AL80" s="1">
        <f t="shared" si="57"/>
        <v>0</v>
      </c>
      <c r="AM80" s="1">
        <f t="shared" si="58"/>
        <v>0</v>
      </c>
      <c r="AN80" s="1">
        <f t="shared" si="59"/>
        <v>0</v>
      </c>
      <c r="AO80" s="1">
        <f t="shared" si="60"/>
        <v>0</v>
      </c>
      <c r="AP80" s="1">
        <f t="shared" si="61"/>
        <v>0</v>
      </c>
      <c r="AQ80" s="1">
        <f t="shared" si="62"/>
        <v>0</v>
      </c>
      <c r="AR80" s="1">
        <f t="shared" si="63"/>
        <v>0</v>
      </c>
      <c r="AS80" s="1">
        <f t="shared" si="64"/>
        <v>0</v>
      </c>
      <c r="AT80" s="1">
        <f t="shared" si="65"/>
        <v>0</v>
      </c>
      <c r="AU80" s="1">
        <f t="shared" si="66"/>
        <v>0</v>
      </c>
      <c r="AV80" s="1">
        <f t="shared" si="67"/>
        <v>0</v>
      </c>
      <c r="AW80" s="1">
        <f t="shared" si="68"/>
        <v>0</v>
      </c>
      <c r="AX80" s="1">
        <f t="shared" si="69"/>
        <v>0</v>
      </c>
      <c r="AY80" s="1">
        <f t="shared" si="70"/>
        <v>0</v>
      </c>
      <c r="AZ80" s="1">
        <f t="shared" si="71"/>
        <v>0</v>
      </c>
      <c r="BA80" s="1">
        <f t="shared" si="72"/>
        <v>0</v>
      </c>
      <c r="BB80" s="1">
        <f t="shared" si="73"/>
        <v>0</v>
      </c>
      <c r="BC80" s="1">
        <f t="shared" si="74"/>
        <v>0</v>
      </c>
      <c r="BD80" s="1">
        <f t="shared" si="75"/>
        <v>0</v>
      </c>
      <c r="BE80" s="1">
        <f t="shared" si="76"/>
        <v>0</v>
      </c>
      <c r="BF80" s="1">
        <f t="shared" si="77"/>
        <v>0</v>
      </c>
      <c r="BG80" s="1">
        <f t="shared" si="78"/>
        <v>0</v>
      </c>
      <c r="BH80" s="1">
        <f t="shared" si="79"/>
        <v>0</v>
      </c>
      <c r="BI80" s="1">
        <f t="shared" si="80"/>
        <v>0</v>
      </c>
      <c r="BJ80" s="1">
        <f t="shared" si="81"/>
        <v>0</v>
      </c>
      <c r="BK80" s="1">
        <f t="shared" si="82"/>
        <v>0</v>
      </c>
      <c r="BL80" s="1">
        <f t="shared" si="83"/>
        <v>0</v>
      </c>
      <c r="BM80" s="1">
        <f t="shared" si="84"/>
        <v>0</v>
      </c>
      <c r="BN80" s="1">
        <f t="shared" si="85"/>
        <v>0</v>
      </c>
      <c r="BO80" s="1">
        <f t="shared" si="86"/>
        <v>0</v>
      </c>
      <c r="BP80" s="1">
        <f t="shared" si="87"/>
        <v>0</v>
      </c>
      <c r="BQ80" s="1">
        <f t="shared" si="88"/>
        <v>0</v>
      </c>
      <c r="BR80" s="1">
        <f t="shared" si="89"/>
        <v>0</v>
      </c>
      <c r="BS80" s="1">
        <f t="shared" si="90"/>
        <v>0</v>
      </c>
      <c r="BT80" s="1">
        <f t="shared" si="91"/>
        <v>0</v>
      </c>
      <c r="BU80" s="1">
        <f t="shared" si="92"/>
        <v>0</v>
      </c>
      <c r="BV80" s="1">
        <f t="shared" si="93"/>
        <v>0</v>
      </c>
      <c r="BW80" s="1">
        <f t="shared" si="94"/>
        <v>0</v>
      </c>
      <c r="BX80" s="1">
        <f t="shared" si="95"/>
        <v>0</v>
      </c>
      <c r="BY80" s="1">
        <f t="shared" si="96"/>
        <v>0</v>
      </c>
      <c r="BZ80" s="1">
        <f t="shared" si="97"/>
        <v>0</v>
      </c>
      <c r="CA80" s="1">
        <f t="shared" si="98"/>
        <v>0</v>
      </c>
      <c r="CB80" s="1">
        <f t="shared" si="50"/>
        <v>0</v>
      </c>
      <c r="CC80" s="1">
        <f>IF(H80="",'Fraccion masica'!$AC$36,H80)</f>
        <v>0.11111111111111108</v>
      </c>
      <c r="CD80" s="1">
        <f>IF(I80="",'Fraccion masica'!$AC$35,I80)</f>
        <v>0.11111111111111108</v>
      </c>
      <c r="CE80" s="1">
        <f t="shared" si="51"/>
        <v>0</v>
      </c>
      <c r="CF80" s="1">
        <f t="shared" si="52"/>
        <v>0</v>
      </c>
      <c r="CG80" s="1">
        <f t="shared" si="53"/>
        <v>0</v>
      </c>
      <c r="CH80" s="1">
        <f t="shared" si="54"/>
        <v>0</v>
      </c>
      <c r="DN80" s="15" t="s">
        <v>588</v>
      </c>
      <c r="DO80" s="15">
        <v>11</v>
      </c>
      <c r="DP80" s="15"/>
      <c r="DQ80" s="15"/>
      <c r="DR80" s="15"/>
      <c r="DS80" s="15"/>
      <c r="DT80" s="15"/>
      <c r="DU80" s="15"/>
      <c r="DV80" s="15"/>
      <c r="DW80" s="15"/>
      <c r="DX80" s="15"/>
      <c r="DY80" s="15"/>
      <c r="DZ80" s="15"/>
      <c r="EA80" s="15"/>
      <c r="EB80" s="15"/>
      <c r="EC80" s="15"/>
      <c r="ED80" s="15"/>
      <c r="EE80" s="15"/>
      <c r="EF80" s="15"/>
      <c r="EG80" s="15"/>
      <c r="EH80" s="15">
        <v>3</v>
      </c>
      <c r="EI80" s="15"/>
      <c r="EJ80" s="15"/>
    </row>
    <row r="81" spans="4:140" x14ac:dyDescent="0.75">
      <c r="D81" s="15"/>
      <c r="E81" s="15"/>
      <c r="F81" s="15"/>
      <c r="G81" s="15"/>
      <c r="H81" s="15"/>
      <c r="AF81" s="1" t="str">
        <f t="shared" si="46"/>
        <v>Crudo</v>
      </c>
      <c r="AG81" s="1">
        <f t="shared" si="99"/>
        <v>0</v>
      </c>
      <c r="AH81" s="1">
        <f t="shared" si="48"/>
        <v>0</v>
      </c>
      <c r="AI81" s="1">
        <f t="shared" si="100"/>
        <v>0</v>
      </c>
      <c r="AJ81" s="1">
        <f t="shared" si="55"/>
        <v>0</v>
      </c>
      <c r="AK81" s="1">
        <f t="shared" si="56"/>
        <v>0</v>
      </c>
      <c r="AL81" s="1">
        <f t="shared" si="57"/>
        <v>0</v>
      </c>
      <c r="AM81" s="1">
        <f t="shared" si="58"/>
        <v>0</v>
      </c>
      <c r="AN81" s="1">
        <f t="shared" si="59"/>
        <v>0</v>
      </c>
      <c r="AO81" s="1">
        <f t="shared" si="60"/>
        <v>0</v>
      </c>
      <c r="AP81" s="1">
        <f t="shared" si="61"/>
        <v>0</v>
      </c>
      <c r="AQ81" s="1">
        <f t="shared" si="62"/>
        <v>0</v>
      </c>
      <c r="AR81" s="1">
        <f t="shared" si="63"/>
        <v>0</v>
      </c>
      <c r="AS81" s="1">
        <f t="shared" si="64"/>
        <v>0</v>
      </c>
      <c r="AT81" s="1">
        <f t="shared" si="65"/>
        <v>0</v>
      </c>
      <c r="AU81" s="1">
        <f t="shared" si="66"/>
        <v>0</v>
      </c>
      <c r="AV81" s="1">
        <f t="shared" si="67"/>
        <v>0</v>
      </c>
      <c r="AW81" s="1">
        <f t="shared" si="68"/>
        <v>0</v>
      </c>
      <c r="AX81" s="1">
        <f t="shared" si="69"/>
        <v>0</v>
      </c>
      <c r="AY81" s="1">
        <f t="shared" si="70"/>
        <v>0</v>
      </c>
      <c r="AZ81" s="1">
        <f t="shared" si="71"/>
        <v>0</v>
      </c>
      <c r="BA81" s="1">
        <f t="shared" si="72"/>
        <v>0</v>
      </c>
      <c r="BB81" s="1">
        <f t="shared" si="73"/>
        <v>0</v>
      </c>
      <c r="BC81" s="1">
        <f t="shared" si="74"/>
        <v>0</v>
      </c>
      <c r="BD81" s="1">
        <f t="shared" si="75"/>
        <v>0</v>
      </c>
      <c r="BE81" s="1">
        <f t="shared" si="76"/>
        <v>0</v>
      </c>
      <c r="BF81" s="1">
        <f t="shared" si="77"/>
        <v>0</v>
      </c>
      <c r="BG81" s="1">
        <f t="shared" si="78"/>
        <v>0</v>
      </c>
      <c r="BH81" s="1">
        <f t="shared" si="79"/>
        <v>0</v>
      </c>
      <c r="BI81" s="1">
        <f t="shared" si="80"/>
        <v>0</v>
      </c>
      <c r="BJ81" s="1">
        <f t="shared" si="81"/>
        <v>0</v>
      </c>
      <c r="BK81" s="1">
        <f t="shared" si="82"/>
        <v>0</v>
      </c>
      <c r="BL81" s="1">
        <f t="shared" si="83"/>
        <v>0</v>
      </c>
      <c r="BM81" s="1">
        <f t="shared" si="84"/>
        <v>0</v>
      </c>
      <c r="BN81" s="1">
        <f t="shared" si="85"/>
        <v>0</v>
      </c>
      <c r="BO81" s="1">
        <f t="shared" si="86"/>
        <v>0</v>
      </c>
      <c r="BP81" s="1">
        <f t="shared" si="87"/>
        <v>0</v>
      </c>
      <c r="BQ81" s="1">
        <f t="shared" si="88"/>
        <v>0</v>
      </c>
      <c r="BR81" s="1">
        <f t="shared" si="89"/>
        <v>0</v>
      </c>
      <c r="BS81" s="1">
        <f t="shared" si="90"/>
        <v>0</v>
      </c>
      <c r="BT81" s="1">
        <f t="shared" si="91"/>
        <v>0</v>
      </c>
      <c r="BU81" s="1">
        <f t="shared" si="92"/>
        <v>0</v>
      </c>
      <c r="BV81" s="1">
        <f t="shared" si="93"/>
        <v>0</v>
      </c>
      <c r="BW81" s="1">
        <f t="shared" si="94"/>
        <v>0</v>
      </c>
      <c r="BX81" s="1">
        <f t="shared" si="95"/>
        <v>0</v>
      </c>
      <c r="BY81" s="1">
        <f t="shared" si="96"/>
        <v>0</v>
      </c>
      <c r="BZ81" s="1">
        <f t="shared" si="97"/>
        <v>0</v>
      </c>
      <c r="CA81" s="1">
        <f t="shared" si="98"/>
        <v>0</v>
      </c>
      <c r="CB81" s="1">
        <f t="shared" si="50"/>
        <v>0</v>
      </c>
      <c r="CC81" s="1">
        <f>IF(H81="",'Fraccion masica'!$AC$36,H81)</f>
        <v>0.11111111111111108</v>
      </c>
      <c r="CD81" s="1">
        <f>IF(I81="",'Fraccion masica'!$AC$35,I81)</f>
        <v>0.11111111111111108</v>
      </c>
      <c r="CE81" s="1">
        <f t="shared" si="51"/>
        <v>0</v>
      </c>
      <c r="CF81" s="1">
        <f t="shared" si="52"/>
        <v>0</v>
      </c>
      <c r="CG81" s="1">
        <f t="shared" si="53"/>
        <v>0</v>
      </c>
      <c r="CH81" s="1">
        <f t="shared" si="54"/>
        <v>0</v>
      </c>
      <c r="DN81" s="15" t="s">
        <v>589</v>
      </c>
      <c r="DO81" s="15">
        <v>10</v>
      </c>
      <c r="DP81" s="15"/>
      <c r="DQ81" s="15"/>
      <c r="DR81" s="15"/>
      <c r="DS81" s="15"/>
      <c r="DT81" s="15"/>
      <c r="DU81" s="15"/>
      <c r="DV81" s="15"/>
      <c r="DW81" s="15">
        <v>1</v>
      </c>
      <c r="DX81" s="15"/>
      <c r="DY81" s="15"/>
      <c r="DZ81" s="15"/>
      <c r="EA81" s="15"/>
      <c r="EB81" s="15"/>
      <c r="EC81" s="15"/>
      <c r="ED81" s="15"/>
      <c r="EE81" s="15"/>
      <c r="EF81" s="15"/>
      <c r="EG81" s="15"/>
      <c r="EH81" s="15">
        <v>3</v>
      </c>
      <c r="EI81" s="15"/>
      <c r="EJ81" s="15"/>
    </row>
    <row r="82" spans="4:140" x14ac:dyDescent="0.75">
      <c r="D82" s="15"/>
      <c r="E82" s="15"/>
      <c r="F82" s="15"/>
      <c r="G82" s="15"/>
      <c r="H82" s="15"/>
      <c r="AF82" s="1" t="str">
        <f t="shared" si="46"/>
        <v>Crudo</v>
      </c>
      <c r="AG82" s="1">
        <f t="shared" si="99"/>
        <v>0</v>
      </c>
      <c r="AH82" s="1">
        <f t="shared" si="48"/>
        <v>0</v>
      </c>
      <c r="AI82" s="1">
        <f t="shared" si="100"/>
        <v>0</v>
      </c>
      <c r="AJ82" s="1">
        <f t="shared" si="55"/>
        <v>0</v>
      </c>
      <c r="AK82" s="1">
        <f t="shared" si="56"/>
        <v>0</v>
      </c>
      <c r="AL82" s="1">
        <f t="shared" si="57"/>
        <v>0</v>
      </c>
      <c r="AM82" s="1">
        <f t="shared" si="58"/>
        <v>0</v>
      </c>
      <c r="AN82" s="1">
        <f t="shared" si="59"/>
        <v>0</v>
      </c>
      <c r="AO82" s="1">
        <f t="shared" si="60"/>
        <v>0</v>
      </c>
      <c r="AP82" s="1">
        <f t="shared" si="61"/>
        <v>0</v>
      </c>
      <c r="AQ82" s="1">
        <f t="shared" si="62"/>
        <v>0</v>
      </c>
      <c r="AR82" s="1">
        <f t="shared" si="63"/>
        <v>0</v>
      </c>
      <c r="AS82" s="1">
        <f t="shared" si="64"/>
        <v>0</v>
      </c>
      <c r="AT82" s="1">
        <f t="shared" si="65"/>
        <v>0</v>
      </c>
      <c r="AU82" s="1">
        <f t="shared" si="66"/>
        <v>0</v>
      </c>
      <c r="AV82" s="1">
        <f t="shared" si="67"/>
        <v>0</v>
      </c>
      <c r="AW82" s="1">
        <f t="shared" si="68"/>
        <v>0</v>
      </c>
      <c r="AX82" s="1">
        <f t="shared" si="69"/>
        <v>0</v>
      </c>
      <c r="AY82" s="1">
        <f t="shared" si="70"/>
        <v>0</v>
      </c>
      <c r="AZ82" s="1">
        <f t="shared" si="71"/>
        <v>0</v>
      </c>
      <c r="BA82" s="1">
        <f t="shared" si="72"/>
        <v>0</v>
      </c>
      <c r="BB82" s="1">
        <f t="shared" si="73"/>
        <v>0</v>
      </c>
      <c r="BC82" s="1">
        <f t="shared" si="74"/>
        <v>0</v>
      </c>
      <c r="BD82" s="1">
        <f t="shared" si="75"/>
        <v>0</v>
      </c>
      <c r="BE82" s="1">
        <f t="shared" si="76"/>
        <v>0</v>
      </c>
      <c r="BF82" s="1">
        <f t="shared" si="77"/>
        <v>0</v>
      </c>
      <c r="BG82" s="1">
        <f t="shared" si="78"/>
        <v>0</v>
      </c>
      <c r="BH82" s="1">
        <f t="shared" si="79"/>
        <v>0</v>
      </c>
      <c r="BI82" s="1">
        <f t="shared" si="80"/>
        <v>0</v>
      </c>
      <c r="BJ82" s="1">
        <f t="shared" si="81"/>
        <v>0</v>
      </c>
      <c r="BK82" s="1">
        <f t="shared" si="82"/>
        <v>0</v>
      </c>
      <c r="BL82" s="1">
        <f t="shared" si="83"/>
        <v>0</v>
      </c>
      <c r="BM82" s="1">
        <f t="shared" si="84"/>
        <v>0</v>
      </c>
      <c r="BN82" s="1">
        <f t="shared" si="85"/>
        <v>0</v>
      </c>
      <c r="BO82" s="1">
        <f t="shared" si="86"/>
        <v>0</v>
      </c>
      <c r="BP82" s="1">
        <f t="shared" si="87"/>
        <v>0</v>
      </c>
      <c r="BQ82" s="1">
        <f t="shared" si="88"/>
        <v>0</v>
      </c>
      <c r="BR82" s="1">
        <f t="shared" si="89"/>
        <v>0</v>
      </c>
      <c r="BS82" s="1">
        <f t="shared" si="90"/>
        <v>0</v>
      </c>
      <c r="BT82" s="1">
        <f t="shared" si="91"/>
        <v>0</v>
      </c>
      <c r="BU82" s="1">
        <f t="shared" si="92"/>
        <v>0</v>
      </c>
      <c r="BV82" s="1">
        <f t="shared" si="93"/>
        <v>0</v>
      </c>
      <c r="BW82" s="1">
        <f t="shared" si="94"/>
        <v>0</v>
      </c>
      <c r="BX82" s="1">
        <f t="shared" si="95"/>
        <v>0</v>
      </c>
      <c r="BY82" s="1">
        <f t="shared" si="96"/>
        <v>0</v>
      </c>
      <c r="BZ82" s="1">
        <f t="shared" si="97"/>
        <v>0</v>
      </c>
      <c r="CA82" s="1">
        <f t="shared" si="98"/>
        <v>0</v>
      </c>
      <c r="CB82" s="1">
        <f t="shared" si="50"/>
        <v>0</v>
      </c>
      <c r="CC82" s="1">
        <f>IF(H82="",'Fraccion masica'!$AC$36,H82)</f>
        <v>0.11111111111111108</v>
      </c>
      <c r="CD82" s="1">
        <f>IF(I82="",'Fraccion masica'!$AC$35,I82)</f>
        <v>0.11111111111111108</v>
      </c>
      <c r="CE82" s="1">
        <f t="shared" si="51"/>
        <v>0</v>
      </c>
      <c r="CF82" s="1">
        <f t="shared" si="52"/>
        <v>0</v>
      </c>
      <c r="CG82" s="1">
        <f t="shared" si="53"/>
        <v>0</v>
      </c>
      <c r="CH82" s="1">
        <f t="shared" si="54"/>
        <v>0</v>
      </c>
      <c r="DN82" s="15" t="s">
        <v>590</v>
      </c>
      <c r="DO82" s="15">
        <v>10</v>
      </c>
      <c r="DP82" s="15"/>
      <c r="DQ82" s="15"/>
      <c r="DR82" s="15"/>
      <c r="DS82" s="15"/>
      <c r="DT82" s="15"/>
      <c r="DU82" s="15"/>
      <c r="DV82" s="15"/>
      <c r="DW82" s="15">
        <v>1</v>
      </c>
      <c r="DX82" s="15"/>
      <c r="DY82" s="15"/>
      <c r="DZ82" s="15"/>
      <c r="EA82" s="15"/>
      <c r="EB82" s="15"/>
      <c r="EC82" s="15"/>
      <c r="ED82" s="15"/>
      <c r="EE82" s="15"/>
      <c r="EF82" s="15"/>
      <c r="EG82" s="15"/>
      <c r="EH82" s="15">
        <v>3</v>
      </c>
      <c r="EI82" s="15"/>
      <c r="EJ82" s="15"/>
    </row>
    <row r="83" spans="4:140" x14ac:dyDescent="0.75">
      <c r="D83" s="15"/>
      <c r="E83" s="15"/>
      <c r="F83" s="15"/>
      <c r="G83" s="15"/>
      <c r="H83" s="15"/>
      <c r="AF83" s="1" t="str">
        <f t="shared" si="46"/>
        <v>Crudo</v>
      </c>
      <c r="AG83" s="1">
        <f t="shared" si="99"/>
        <v>0</v>
      </c>
      <c r="AH83" s="1">
        <f t="shared" si="48"/>
        <v>0</v>
      </c>
      <c r="AI83" s="1">
        <f t="shared" si="100"/>
        <v>0</v>
      </c>
      <c r="AJ83" s="1">
        <f t="shared" si="55"/>
        <v>0</v>
      </c>
      <c r="AK83" s="1">
        <f t="shared" si="56"/>
        <v>0</v>
      </c>
      <c r="AL83" s="1">
        <f t="shared" si="57"/>
        <v>0</v>
      </c>
      <c r="AM83" s="1">
        <f t="shared" si="58"/>
        <v>0</v>
      </c>
      <c r="AN83" s="1">
        <f t="shared" si="59"/>
        <v>0</v>
      </c>
      <c r="AO83" s="1">
        <f t="shared" si="60"/>
        <v>0</v>
      </c>
      <c r="AP83" s="1">
        <f t="shared" si="61"/>
        <v>0</v>
      </c>
      <c r="AQ83" s="1">
        <f t="shared" si="62"/>
        <v>0</v>
      </c>
      <c r="AR83" s="1">
        <f t="shared" si="63"/>
        <v>0</v>
      </c>
      <c r="AS83" s="1">
        <f t="shared" si="64"/>
        <v>0</v>
      </c>
      <c r="AT83" s="1">
        <f t="shared" si="65"/>
        <v>0</v>
      </c>
      <c r="AU83" s="1">
        <f t="shared" si="66"/>
        <v>0</v>
      </c>
      <c r="AV83" s="1">
        <f t="shared" si="67"/>
        <v>0</v>
      </c>
      <c r="AW83" s="1">
        <f t="shared" si="68"/>
        <v>0</v>
      </c>
      <c r="AX83" s="1">
        <f t="shared" si="69"/>
        <v>0</v>
      </c>
      <c r="AY83" s="1">
        <f t="shared" si="70"/>
        <v>0</v>
      </c>
      <c r="AZ83" s="1">
        <f t="shared" si="71"/>
        <v>0</v>
      </c>
      <c r="BA83" s="1">
        <f t="shared" si="72"/>
        <v>0</v>
      </c>
      <c r="BB83" s="1">
        <f t="shared" si="73"/>
        <v>0</v>
      </c>
      <c r="BC83" s="1">
        <f t="shared" si="74"/>
        <v>0</v>
      </c>
      <c r="BD83" s="1">
        <f t="shared" si="75"/>
        <v>0</v>
      </c>
      <c r="BE83" s="1">
        <f t="shared" si="76"/>
        <v>0</v>
      </c>
      <c r="BF83" s="1">
        <f t="shared" si="77"/>
        <v>0</v>
      </c>
      <c r="BG83" s="1">
        <f t="shared" si="78"/>
        <v>0</v>
      </c>
      <c r="BH83" s="1">
        <f t="shared" si="79"/>
        <v>0</v>
      </c>
      <c r="BI83" s="1">
        <f t="shared" si="80"/>
        <v>0</v>
      </c>
      <c r="BJ83" s="1">
        <f t="shared" si="81"/>
        <v>0</v>
      </c>
      <c r="BK83" s="1">
        <f t="shared" si="82"/>
        <v>0</v>
      </c>
      <c r="BL83" s="1">
        <f t="shared" si="83"/>
        <v>0</v>
      </c>
      <c r="BM83" s="1">
        <f t="shared" si="84"/>
        <v>0</v>
      </c>
      <c r="BN83" s="1">
        <f t="shared" si="85"/>
        <v>0</v>
      </c>
      <c r="BO83" s="1">
        <f t="shared" si="86"/>
        <v>0</v>
      </c>
      <c r="BP83" s="1">
        <f t="shared" si="87"/>
        <v>0</v>
      </c>
      <c r="BQ83" s="1">
        <f t="shared" si="88"/>
        <v>0</v>
      </c>
      <c r="BR83" s="1">
        <f t="shared" si="89"/>
        <v>0</v>
      </c>
      <c r="BS83" s="1">
        <f t="shared" si="90"/>
        <v>0</v>
      </c>
      <c r="BT83" s="1">
        <f t="shared" si="91"/>
        <v>0</v>
      </c>
      <c r="BU83" s="1">
        <f t="shared" si="92"/>
        <v>0</v>
      </c>
      <c r="BV83" s="1">
        <f t="shared" si="93"/>
        <v>0</v>
      </c>
      <c r="BW83" s="1">
        <f t="shared" si="94"/>
        <v>0</v>
      </c>
      <c r="BX83" s="1">
        <f t="shared" si="95"/>
        <v>0</v>
      </c>
      <c r="BY83" s="1">
        <f t="shared" si="96"/>
        <v>0</v>
      </c>
      <c r="BZ83" s="1">
        <f t="shared" si="97"/>
        <v>0</v>
      </c>
      <c r="CA83" s="1">
        <f t="shared" si="98"/>
        <v>0</v>
      </c>
      <c r="CB83" s="1">
        <f t="shared" si="50"/>
        <v>0</v>
      </c>
      <c r="CC83" s="1">
        <f>IF(H83="",'Fraccion masica'!$AC$36,H83)</f>
        <v>0.11111111111111108</v>
      </c>
      <c r="CD83" s="1">
        <f>IF(I83="",'Fraccion masica'!$AC$35,I83)</f>
        <v>0.11111111111111108</v>
      </c>
      <c r="CE83" s="1">
        <f t="shared" si="51"/>
        <v>0</v>
      </c>
      <c r="CF83" s="1">
        <f t="shared" si="52"/>
        <v>0</v>
      </c>
      <c r="CG83" s="1">
        <f t="shared" si="53"/>
        <v>0</v>
      </c>
      <c r="CH83" s="1">
        <f t="shared" si="54"/>
        <v>0</v>
      </c>
      <c r="DN83" s="15" t="s">
        <v>374</v>
      </c>
      <c r="DO83" s="15">
        <v>10</v>
      </c>
      <c r="DP83" s="15"/>
      <c r="DQ83" s="15"/>
      <c r="DR83" s="15"/>
      <c r="DS83" s="15"/>
      <c r="DT83" s="15"/>
      <c r="DU83" s="15"/>
      <c r="DV83" s="15"/>
      <c r="DW83" s="15">
        <v>1</v>
      </c>
      <c r="DX83" s="15"/>
      <c r="DY83" s="15"/>
      <c r="DZ83" s="15"/>
      <c r="EA83" s="15"/>
      <c r="EB83" s="15"/>
      <c r="EC83" s="15"/>
      <c r="ED83" s="15"/>
      <c r="EE83" s="15"/>
      <c r="EF83" s="15"/>
      <c r="EG83" s="15"/>
      <c r="EH83" s="15">
        <v>3</v>
      </c>
      <c r="EI83" s="15"/>
      <c r="EJ83" s="15"/>
    </row>
    <row r="84" spans="4:140" x14ac:dyDescent="0.75">
      <c r="D84" s="15"/>
      <c r="E84" s="15"/>
      <c r="F84" s="15"/>
      <c r="G84" s="15"/>
      <c r="H84" s="15"/>
      <c r="AF84" s="1" t="str">
        <f t="shared" si="46"/>
        <v>Crudo</v>
      </c>
      <c r="AG84" s="1">
        <f t="shared" si="99"/>
        <v>0</v>
      </c>
      <c r="AH84" s="1">
        <f t="shared" si="48"/>
        <v>0</v>
      </c>
      <c r="AI84" s="1">
        <f t="shared" si="100"/>
        <v>0</v>
      </c>
      <c r="AJ84" s="1">
        <f t="shared" si="55"/>
        <v>0</v>
      </c>
      <c r="AK84" s="1">
        <f t="shared" si="56"/>
        <v>0</v>
      </c>
      <c r="AL84" s="1">
        <f t="shared" si="57"/>
        <v>0</v>
      </c>
      <c r="AM84" s="1">
        <f t="shared" si="58"/>
        <v>0</v>
      </c>
      <c r="AN84" s="1">
        <f t="shared" si="59"/>
        <v>0</v>
      </c>
      <c r="AO84" s="1">
        <f t="shared" si="60"/>
        <v>0</v>
      </c>
      <c r="AP84" s="1">
        <f t="shared" si="61"/>
        <v>0</v>
      </c>
      <c r="AQ84" s="1">
        <f t="shared" si="62"/>
        <v>0</v>
      </c>
      <c r="AR84" s="1">
        <f t="shared" si="63"/>
        <v>0</v>
      </c>
      <c r="AS84" s="1">
        <f t="shared" si="64"/>
        <v>0</v>
      </c>
      <c r="AT84" s="1">
        <f t="shared" si="65"/>
        <v>0</v>
      </c>
      <c r="AU84" s="1">
        <f t="shared" si="66"/>
        <v>0</v>
      </c>
      <c r="AV84" s="1">
        <f t="shared" si="67"/>
        <v>0</v>
      </c>
      <c r="AW84" s="1">
        <f t="shared" si="68"/>
        <v>0</v>
      </c>
      <c r="AX84" s="1">
        <f t="shared" si="69"/>
        <v>0</v>
      </c>
      <c r="AY84" s="1">
        <f t="shared" si="70"/>
        <v>0</v>
      </c>
      <c r="AZ84" s="1">
        <f t="shared" si="71"/>
        <v>0</v>
      </c>
      <c r="BA84" s="1">
        <f t="shared" si="72"/>
        <v>0</v>
      </c>
      <c r="BB84" s="1">
        <f t="shared" si="73"/>
        <v>0</v>
      </c>
      <c r="BC84" s="1">
        <f t="shared" si="74"/>
        <v>0</v>
      </c>
      <c r="BD84" s="1">
        <f t="shared" si="75"/>
        <v>0</v>
      </c>
      <c r="BE84" s="1">
        <f t="shared" si="76"/>
        <v>0</v>
      </c>
      <c r="BF84" s="1">
        <f t="shared" si="77"/>
        <v>0</v>
      </c>
      <c r="BG84" s="1">
        <f t="shared" si="78"/>
        <v>0</v>
      </c>
      <c r="BH84" s="1">
        <f t="shared" si="79"/>
        <v>0</v>
      </c>
      <c r="BI84" s="1">
        <f t="shared" si="80"/>
        <v>0</v>
      </c>
      <c r="BJ84" s="1">
        <f t="shared" si="81"/>
        <v>0</v>
      </c>
      <c r="BK84" s="1">
        <f t="shared" si="82"/>
        <v>0</v>
      </c>
      <c r="BL84" s="1">
        <f t="shared" si="83"/>
        <v>0</v>
      </c>
      <c r="BM84" s="1">
        <f t="shared" si="84"/>
        <v>0</v>
      </c>
      <c r="BN84" s="1">
        <f t="shared" si="85"/>
        <v>0</v>
      </c>
      <c r="BO84" s="1">
        <f t="shared" si="86"/>
        <v>0</v>
      </c>
      <c r="BP84" s="1">
        <f t="shared" si="87"/>
        <v>0</v>
      </c>
      <c r="BQ84" s="1">
        <f t="shared" si="88"/>
        <v>0</v>
      </c>
      <c r="BR84" s="1">
        <f t="shared" si="89"/>
        <v>0</v>
      </c>
      <c r="BS84" s="1">
        <f t="shared" si="90"/>
        <v>0</v>
      </c>
      <c r="BT84" s="1">
        <f t="shared" si="91"/>
        <v>0</v>
      </c>
      <c r="BU84" s="1">
        <f t="shared" si="92"/>
        <v>0</v>
      </c>
      <c r="BV84" s="1">
        <f t="shared" si="93"/>
        <v>0</v>
      </c>
      <c r="BW84" s="1">
        <f t="shared" si="94"/>
        <v>0</v>
      </c>
      <c r="BX84" s="1">
        <f t="shared" si="95"/>
        <v>0</v>
      </c>
      <c r="BY84" s="1">
        <f t="shared" si="96"/>
        <v>0</v>
      </c>
      <c r="BZ84" s="1">
        <f t="shared" si="97"/>
        <v>0</v>
      </c>
      <c r="CA84" s="1">
        <f t="shared" si="98"/>
        <v>0</v>
      </c>
      <c r="CB84" s="1">
        <f t="shared" si="50"/>
        <v>0</v>
      </c>
      <c r="CC84" s="1">
        <f>IF(H84="",'Fraccion masica'!$AC$36,H84)</f>
        <v>0.11111111111111108</v>
      </c>
      <c r="CD84" s="1">
        <f>IF(I84="",'Fraccion masica'!$AC$35,I84)</f>
        <v>0.11111111111111108</v>
      </c>
      <c r="CE84" s="1">
        <f t="shared" si="51"/>
        <v>0</v>
      </c>
      <c r="CF84" s="1">
        <f t="shared" si="52"/>
        <v>0</v>
      </c>
      <c r="CG84" s="1">
        <f t="shared" si="53"/>
        <v>0</v>
      </c>
      <c r="CH84" s="1">
        <f t="shared" si="54"/>
        <v>0</v>
      </c>
      <c r="DN84" s="15" t="s">
        <v>591</v>
      </c>
      <c r="DO84" s="15">
        <v>10</v>
      </c>
      <c r="DP84" s="15"/>
      <c r="DQ84" s="15"/>
      <c r="DR84" s="15"/>
      <c r="DS84" s="15"/>
      <c r="DT84" s="15"/>
      <c r="DU84" s="15"/>
      <c r="DV84" s="15"/>
      <c r="DW84" s="15">
        <v>1</v>
      </c>
      <c r="DX84" s="15"/>
      <c r="DY84" s="15"/>
      <c r="DZ84" s="15"/>
      <c r="EA84" s="15"/>
      <c r="EB84" s="15"/>
      <c r="EC84" s="15"/>
      <c r="ED84" s="15"/>
      <c r="EE84" s="15"/>
      <c r="EF84" s="15"/>
      <c r="EG84" s="15"/>
      <c r="EH84" s="15">
        <v>3</v>
      </c>
      <c r="EI84" s="15"/>
      <c r="EJ84" s="15"/>
    </row>
    <row r="85" spans="4:140" x14ac:dyDescent="0.75">
      <c r="D85" s="15"/>
      <c r="E85" s="15"/>
      <c r="F85" s="15"/>
      <c r="G85" s="15"/>
      <c r="H85" s="15"/>
      <c r="AF85" s="1" t="str">
        <f t="shared" si="46"/>
        <v>Crudo</v>
      </c>
      <c r="AG85" s="1">
        <f t="shared" si="99"/>
        <v>0</v>
      </c>
      <c r="AH85" s="1">
        <f t="shared" si="48"/>
        <v>0</v>
      </c>
      <c r="AI85" s="1">
        <f t="shared" si="100"/>
        <v>0</v>
      </c>
      <c r="AJ85" s="1">
        <f t="shared" ref="AJ85:AJ111" si="103">IFERROR($AH85*(VLOOKUP($AG85,$DN$17:$EJ$114,DO$16,FALSE)),0)</f>
        <v>0</v>
      </c>
      <c r="AK85" s="1">
        <f t="shared" ref="AK85:AK111" si="104">IFERROR($AH85*(VLOOKUP($AG85,$DN$17:$EJ$114,DP$16,FALSE)),0)</f>
        <v>0</v>
      </c>
      <c r="AL85" s="1">
        <f t="shared" ref="AL85:AL111" si="105">IFERROR($AH85*(VLOOKUP($AG85,$DN$17:$EJ$114,DQ$16,FALSE)),0)</f>
        <v>0</v>
      </c>
      <c r="AM85" s="1">
        <f t="shared" ref="AM85:AM111" si="106">IFERROR($AH85*(VLOOKUP($AG85,$DN$17:$EJ$114,DR$16,FALSE)),0)</f>
        <v>0</v>
      </c>
      <c r="AN85" s="1">
        <f t="shared" ref="AN85:AN111" si="107">IFERROR($AH85*(VLOOKUP($AG85,$DN$17:$EJ$114,DS$16,FALSE)),0)</f>
        <v>0</v>
      </c>
      <c r="AO85" s="1">
        <f t="shared" ref="AO85:AO111" si="108">IFERROR($AH85*(VLOOKUP($AG85,$DN$17:$EJ$114,DT$16,FALSE)),0)</f>
        <v>0</v>
      </c>
      <c r="AP85" s="1">
        <f t="shared" ref="AP85:AP111" si="109">IFERROR($AH85*(VLOOKUP($AG85,$DN$17:$EJ$114,DU$16,FALSE)),0)</f>
        <v>0</v>
      </c>
      <c r="AQ85" s="1">
        <f t="shared" ref="AQ85:AQ111" si="110">IFERROR($AH85*(VLOOKUP($AG85,$DN$17:$EJ$114,DV$16,FALSE)),0)</f>
        <v>0</v>
      </c>
      <c r="AR85" s="1">
        <f t="shared" ref="AR85:AR111" si="111">IFERROR($AH85*(VLOOKUP($AG85,$DN$17:$EJ$114,DW$16,FALSE)),0)</f>
        <v>0</v>
      </c>
      <c r="AS85" s="1">
        <f t="shared" ref="AS85:AS111" si="112">IFERROR($AH85*(VLOOKUP($AG85,$DN$17:$EJ$114,DX$16,FALSE)),0)</f>
        <v>0</v>
      </c>
      <c r="AT85" s="1">
        <f t="shared" ref="AT85:AT111" si="113">IFERROR($AH85*(VLOOKUP($AG85,$DN$17:$EJ$114,DY$16,FALSE)),0)</f>
        <v>0</v>
      </c>
      <c r="AU85" s="1">
        <f t="shared" ref="AU85:AU111" si="114">IFERROR($AH85*(VLOOKUP($AG85,$DN$17:$EJ$114,DZ$16,FALSE)),0)</f>
        <v>0</v>
      </c>
      <c r="AV85" s="1">
        <f t="shared" ref="AV85:AV111" si="115">IFERROR($AH85*(VLOOKUP($AG85,$DN$17:$EJ$114,EA$16,FALSE)),0)</f>
        <v>0</v>
      </c>
      <c r="AW85" s="1">
        <f t="shared" ref="AW85:AW111" si="116">IFERROR($AH85*(VLOOKUP($AG85,$DN$17:$EJ$114,EB$16,FALSE)),0)</f>
        <v>0</v>
      </c>
      <c r="AX85" s="1">
        <f t="shared" ref="AX85:AX111" si="117">IFERROR($AH85*(VLOOKUP($AG85,$DN$17:$EJ$114,EC$16,FALSE)),0)</f>
        <v>0</v>
      </c>
      <c r="AY85" s="1">
        <f t="shared" ref="AY85:AY111" si="118">IFERROR($AH85*(VLOOKUP($AG85,$DN$17:$EJ$114,ED$16,FALSE)),0)</f>
        <v>0</v>
      </c>
      <c r="AZ85" s="1">
        <f t="shared" ref="AZ85:AZ111" si="119">IFERROR($AH85*(VLOOKUP($AG85,$DN$17:$EJ$114,EE$16,FALSE)),0)</f>
        <v>0</v>
      </c>
      <c r="BA85" s="1">
        <f t="shared" ref="BA85:BA111" si="120">IFERROR($AH85*(VLOOKUP($AG85,$DN$17:$EJ$114,EF$16,FALSE)),0)</f>
        <v>0</v>
      </c>
      <c r="BB85" s="1">
        <f t="shared" ref="BB85:BB111" si="121">IFERROR($AH85*(VLOOKUP($AG85,$DN$17:$EJ$114,EG$16,FALSE)),0)</f>
        <v>0</v>
      </c>
      <c r="BC85" s="1">
        <f t="shared" ref="BC85:BC111" si="122">IFERROR($AH85*(VLOOKUP($AG85,$DN$17:$EJ$114,EH$16,FALSE)),0)</f>
        <v>0</v>
      </c>
      <c r="BD85" s="1">
        <f t="shared" ref="BD85:BD111" si="123">IFERROR($AH85*(VLOOKUP($AG85,$DN$17:$EJ$114,EI$16,FALSE)),0)</f>
        <v>0</v>
      </c>
      <c r="BE85" s="1">
        <f t="shared" ref="BE85:BE111" si="124">IFERROR($AH85*(VLOOKUP($AG85,$DN$17:$EJ$114,EJ$16,FALSE)),0)</f>
        <v>0</v>
      </c>
      <c r="BF85" s="1">
        <f t="shared" ref="BF85:BF111" si="125">IFERROR(VLOOKUP(BF$20,$ET$17:$EY$60,6,FALSE)*AJ85,"")</f>
        <v>0</v>
      </c>
      <c r="BG85" s="1">
        <f t="shared" ref="BG85:BG111" si="126">IFERROR(VLOOKUP(BG$20,$ET$17:$EY$60,6,FALSE)*AK85,"")</f>
        <v>0</v>
      </c>
      <c r="BH85" s="1">
        <f t="shared" ref="BH85:BH111" si="127">IFERROR(VLOOKUP(BH$20,$ET$17:$EY$60,6,FALSE)*AL85,"")</f>
        <v>0</v>
      </c>
      <c r="BI85" s="1">
        <f t="shared" ref="BI85:BI111" si="128">IFERROR(VLOOKUP(BI$20,$ET$17:$EY$60,6,FALSE)*AM85,"")</f>
        <v>0</v>
      </c>
      <c r="BJ85" s="1">
        <f t="shared" ref="BJ85:BJ111" si="129">IFERROR(VLOOKUP(BJ$20,$ET$17:$EY$60,6,FALSE)*AN85,"")</f>
        <v>0</v>
      </c>
      <c r="BK85" s="1">
        <f t="shared" ref="BK85:BK111" si="130">IFERROR(VLOOKUP(BK$20,$ET$17:$EY$60,6,FALSE)*AO85,"")</f>
        <v>0</v>
      </c>
      <c r="BL85" s="1">
        <f t="shared" ref="BL85:BL111" si="131">IFERROR(VLOOKUP(BL$20,$ET$17:$EY$60,6,FALSE)*AP85,"")</f>
        <v>0</v>
      </c>
      <c r="BM85" s="1">
        <f t="shared" ref="BM85:BM111" si="132">IFERROR(VLOOKUP(BM$20,$ET$17:$EY$60,6,FALSE)*AQ85,"")</f>
        <v>0</v>
      </c>
      <c r="BN85" s="1">
        <f t="shared" ref="BN85:BN111" si="133">IFERROR(VLOOKUP(BN$20,$ET$17:$EY$60,6,FALSE)*AR85,"")</f>
        <v>0</v>
      </c>
      <c r="BO85" s="1">
        <f t="shared" ref="BO85:BO111" si="134">IFERROR(VLOOKUP(BO$20,$ET$17:$EY$60,6,FALSE)*AS85,"")</f>
        <v>0</v>
      </c>
      <c r="BP85" s="1">
        <f t="shared" ref="BP85:BP111" si="135">IFERROR(VLOOKUP(BP$20,$ET$17:$EY$60,6,FALSE)*AT85,"")</f>
        <v>0</v>
      </c>
      <c r="BQ85" s="1">
        <f t="shared" ref="BQ85:BQ111" si="136">IFERROR(VLOOKUP(BQ$20,$ET$17:$EY$60,6,FALSE)*AU85,"")</f>
        <v>0</v>
      </c>
      <c r="BR85" s="1">
        <f t="shared" ref="BR85:BR111" si="137">IFERROR(VLOOKUP(BR$20,$ET$17:$EY$60,6,FALSE)*AV85,"")</f>
        <v>0</v>
      </c>
      <c r="BS85" s="1">
        <f t="shared" ref="BS85:BS111" si="138">IFERROR(VLOOKUP(BS$20,$ET$17:$EY$60,6,FALSE)*AW85,"")</f>
        <v>0</v>
      </c>
      <c r="BT85" s="1">
        <f t="shared" ref="BT85:BT111" si="139">IFERROR(VLOOKUP(BT$20,$ET$17:$EY$60,6,FALSE)*AX85,"")</f>
        <v>0</v>
      </c>
      <c r="BU85" s="1">
        <f t="shared" ref="BU85:BU111" si="140">IFERROR(VLOOKUP(BU$20,$ET$17:$EY$60,6,FALSE)*AY85,"")</f>
        <v>0</v>
      </c>
      <c r="BV85" s="1">
        <f t="shared" ref="BV85:BV111" si="141">IFERROR(VLOOKUP(BV$20,$ET$17:$EY$60,6,FALSE)*AZ85,"")</f>
        <v>0</v>
      </c>
      <c r="BW85" s="1">
        <f t="shared" ref="BW85:BW111" si="142">IFERROR(VLOOKUP(BW$20,$ET$17:$EY$60,6,FALSE)*BA85,"")</f>
        <v>0</v>
      </c>
      <c r="BX85" s="1">
        <f t="shared" ref="BX85:BX111" si="143">IFERROR(VLOOKUP(BX$20,$ET$17:$EY$60,6,FALSE)*BB85,"")</f>
        <v>0</v>
      </c>
      <c r="BY85" s="1">
        <f t="shared" ref="BY85:BY111" si="144">IFERROR(VLOOKUP(BY$20,$ET$17:$EY$60,6,FALSE)*BC85,"")</f>
        <v>0</v>
      </c>
      <c r="BZ85" s="1">
        <f t="shared" ref="BZ85:BZ111" si="145">IFERROR(VLOOKUP(BZ$20,$ET$17:$EY$60,6,FALSE)*BD85,"")</f>
        <v>0</v>
      </c>
      <c r="CA85" s="1">
        <f t="shared" ref="CA85:CA111" si="146">IFERROR(VLOOKUP(CA$20,$ET$17:$EY$60,6,FALSE)*BE85,"")</f>
        <v>0</v>
      </c>
      <c r="CB85" s="1">
        <f t="shared" si="50"/>
        <v>0</v>
      </c>
      <c r="CC85" s="1">
        <f>IF(H85="",'Fraccion masica'!$AC$36,H85)</f>
        <v>0.11111111111111108</v>
      </c>
      <c r="CD85" s="1">
        <f>IF(I85="",'Fraccion masica'!$AC$35,I85)</f>
        <v>0.11111111111111108</v>
      </c>
      <c r="CE85" s="1">
        <f t="shared" si="51"/>
        <v>0</v>
      </c>
      <c r="CF85" s="1">
        <f t="shared" si="52"/>
        <v>0</v>
      </c>
      <c r="CG85" s="1">
        <f t="shared" si="53"/>
        <v>0</v>
      </c>
      <c r="CH85" s="1">
        <f t="shared" si="54"/>
        <v>0</v>
      </c>
      <c r="DN85" s="15" t="s">
        <v>592</v>
      </c>
      <c r="DO85" s="15"/>
      <c r="DP85" s="15">
        <v>74</v>
      </c>
      <c r="DQ85" s="15"/>
      <c r="DR85" s="15"/>
      <c r="DS85" s="15"/>
      <c r="DT85" s="15"/>
      <c r="DU85" s="15"/>
      <c r="DV85" s="15"/>
      <c r="DW85" s="15"/>
      <c r="DX85" s="15"/>
      <c r="DY85" s="15"/>
      <c r="DZ85" s="15"/>
      <c r="EA85" s="15"/>
      <c r="EB85" s="15"/>
      <c r="EC85" s="15"/>
      <c r="ED85" s="15"/>
      <c r="EE85" s="15"/>
      <c r="EF85" s="15"/>
      <c r="EG85" s="15">
        <v>5</v>
      </c>
      <c r="EH85" s="15"/>
      <c r="EI85" s="15"/>
      <c r="EJ85" s="15"/>
    </row>
    <row r="86" spans="4:140" x14ac:dyDescent="0.75">
      <c r="D86" s="15"/>
      <c r="E86" s="15"/>
      <c r="F86" s="15"/>
      <c r="G86" s="15"/>
      <c r="H86" s="15"/>
      <c r="AF86" s="1" t="str">
        <f t="shared" ref="AF86:AF111" si="147">$AF$11</f>
        <v>Crudo</v>
      </c>
      <c r="AG86" s="1">
        <f t="shared" ref="AG86:AG111" si="148">D86</f>
        <v>0</v>
      </c>
      <c r="AH86" s="1">
        <f t="shared" ref="AH86:AH111" si="149">E86</f>
        <v>0</v>
      </c>
      <c r="AI86" s="1">
        <f t="shared" ref="AI86:AI111" si="150">F86</f>
        <v>0</v>
      </c>
      <c r="AJ86" s="1">
        <f t="shared" si="103"/>
        <v>0</v>
      </c>
      <c r="AK86" s="1">
        <f t="shared" si="104"/>
        <v>0</v>
      </c>
      <c r="AL86" s="1">
        <f t="shared" si="105"/>
        <v>0</v>
      </c>
      <c r="AM86" s="1">
        <f t="shared" si="106"/>
        <v>0</v>
      </c>
      <c r="AN86" s="1">
        <f t="shared" si="107"/>
        <v>0</v>
      </c>
      <c r="AO86" s="1">
        <f t="shared" si="108"/>
        <v>0</v>
      </c>
      <c r="AP86" s="1">
        <f t="shared" si="109"/>
        <v>0</v>
      </c>
      <c r="AQ86" s="1">
        <f t="shared" si="110"/>
        <v>0</v>
      </c>
      <c r="AR86" s="1">
        <f t="shared" si="111"/>
        <v>0</v>
      </c>
      <c r="AS86" s="1">
        <f t="shared" si="112"/>
        <v>0</v>
      </c>
      <c r="AT86" s="1">
        <f t="shared" si="113"/>
        <v>0</v>
      </c>
      <c r="AU86" s="1">
        <f t="shared" si="114"/>
        <v>0</v>
      </c>
      <c r="AV86" s="1">
        <f t="shared" si="115"/>
        <v>0</v>
      </c>
      <c r="AW86" s="1">
        <f t="shared" si="116"/>
        <v>0</v>
      </c>
      <c r="AX86" s="1">
        <f t="shared" si="117"/>
        <v>0</v>
      </c>
      <c r="AY86" s="1">
        <f t="shared" si="118"/>
        <v>0</v>
      </c>
      <c r="AZ86" s="1">
        <f t="shared" si="119"/>
        <v>0</v>
      </c>
      <c r="BA86" s="1">
        <f t="shared" si="120"/>
        <v>0</v>
      </c>
      <c r="BB86" s="1">
        <f t="shared" si="121"/>
        <v>0</v>
      </c>
      <c r="BC86" s="1">
        <f t="shared" si="122"/>
        <v>0</v>
      </c>
      <c r="BD86" s="1">
        <f t="shared" si="123"/>
        <v>0</v>
      </c>
      <c r="BE86" s="1">
        <f t="shared" si="124"/>
        <v>0</v>
      </c>
      <c r="BF86" s="1">
        <f t="shared" si="125"/>
        <v>0</v>
      </c>
      <c r="BG86" s="1">
        <f t="shared" si="126"/>
        <v>0</v>
      </c>
      <c r="BH86" s="1">
        <f t="shared" si="127"/>
        <v>0</v>
      </c>
      <c r="BI86" s="1">
        <f t="shared" si="128"/>
        <v>0</v>
      </c>
      <c r="BJ86" s="1">
        <f t="shared" si="129"/>
        <v>0</v>
      </c>
      <c r="BK86" s="1">
        <f t="shared" si="130"/>
        <v>0</v>
      </c>
      <c r="BL86" s="1">
        <f t="shared" si="131"/>
        <v>0</v>
      </c>
      <c r="BM86" s="1">
        <f t="shared" si="132"/>
        <v>0</v>
      </c>
      <c r="BN86" s="1">
        <f t="shared" si="133"/>
        <v>0</v>
      </c>
      <c r="BO86" s="1">
        <f t="shared" si="134"/>
        <v>0</v>
      </c>
      <c r="BP86" s="1">
        <f t="shared" si="135"/>
        <v>0</v>
      </c>
      <c r="BQ86" s="1">
        <f t="shared" si="136"/>
        <v>0</v>
      </c>
      <c r="BR86" s="1">
        <f t="shared" si="137"/>
        <v>0</v>
      </c>
      <c r="BS86" s="1">
        <f t="shared" si="138"/>
        <v>0</v>
      </c>
      <c r="BT86" s="1">
        <f t="shared" si="139"/>
        <v>0</v>
      </c>
      <c r="BU86" s="1">
        <f t="shared" si="140"/>
        <v>0</v>
      </c>
      <c r="BV86" s="1">
        <f t="shared" si="141"/>
        <v>0</v>
      </c>
      <c r="BW86" s="1">
        <f t="shared" si="142"/>
        <v>0</v>
      </c>
      <c r="BX86" s="1">
        <f t="shared" si="143"/>
        <v>0</v>
      </c>
      <c r="BY86" s="1">
        <f t="shared" si="144"/>
        <v>0</v>
      </c>
      <c r="BZ86" s="1">
        <f t="shared" si="145"/>
        <v>0</v>
      </c>
      <c r="CA86" s="1">
        <f t="shared" si="146"/>
        <v>0</v>
      </c>
      <c r="CB86" s="1">
        <f t="shared" ref="CB86:CB111" si="151">SUM(BF86:CA86)</f>
        <v>0</v>
      </c>
      <c r="CC86" s="1">
        <f>IF(H86="",'Fraccion masica'!$AC$36,H86)</f>
        <v>0.11111111111111108</v>
      </c>
      <c r="CD86" s="1">
        <f>IF(I86="",'Fraccion masica'!$AC$35,I86)</f>
        <v>0.11111111111111108</v>
      </c>
      <c r="CE86" s="1">
        <f t="shared" ref="CE86:CE111" si="152">CB86*CC86</f>
        <v>0</v>
      </c>
      <c r="CF86" s="1">
        <f t="shared" ref="CF86:CF111" si="153">CB86*CD86</f>
        <v>0</v>
      </c>
      <c r="CG86" s="1">
        <f t="shared" ref="CG86:CG111" si="154">CE86*28+CF86</f>
        <v>0</v>
      </c>
      <c r="CH86" s="1">
        <f t="shared" ref="CH86:CH111" si="155">CG86*AI86</f>
        <v>0</v>
      </c>
      <c r="DN86" s="15" t="s">
        <v>593</v>
      </c>
      <c r="DO86" s="15"/>
      <c r="DP86" s="15"/>
      <c r="DQ86" s="15"/>
      <c r="DR86" s="15">
        <v>10</v>
      </c>
      <c r="DS86" s="15"/>
      <c r="DT86" s="15"/>
      <c r="DU86" s="15"/>
      <c r="DV86" s="15"/>
      <c r="DW86" s="15"/>
      <c r="DX86" s="15"/>
      <c r="DY86" s="15"/>
      <c r="DZ86" s="15"/>
      <c r="EA86" s="15"/>
      <c r="EB86" s="15"/>
      <c r="EC86" s="15"/>
      <c r="ED86" s="15">
        <v>1</v>
      </c>
      <c r="EE86" s="15"/>
      <c r="EF86" s="15"/>
      <c r="EG86" s="15"/>
      <c r="EH86" s="15"/>
      <c r="EI86" s="15"/>
      <c r="EJ86" s="15">
        <v>3</v>
      </c>
    </row>
    <row r="87" spans="4:140" x14ac:dyDescent="0.75">
      <c r="D87" s="15"/>
      <c r="E87" s="15"/>
      <c r="F87" s="15"/>
      <c r="G87" s="15"/>
      <c r="H87" s="15"/>
      <c r="AF87" s="1" t="str">
        <f t="shared" si="147"/>
        <v>Crudo</v>
      </c>
      <c r="AG87" s="1">
        <f t="shared" si="148"/>
        <v>0</v>
      </c>
      <c r="AH87" s="1">
        <f t="shared" si="149"/>
        <v>0</v>
      </c>
      <c r="AI87" s="1">
        <f t="shared" si="150"/>
        <v>0</v>
      </c>
      <c r="AJ87" s="1">
        <f t="shared" si="103"/>
        <v>0</v>
      </c>
      <c r="AK87" s="1">
        <f t="shared" si="104"/>
        <v>0</v>
      </c>
      <c r="AL87" s="1">
        <f t="shared" si="105"/>
        <v>0</v>
      </c>
      <c r="AM87" s="1">
        <f t="shared" si="106"/>
        <v>0</v>
      </c>
      <c r="AN87" s="1">
        <f t="shared" si="107"/>
        <v>0</v>
      </c>
      <c r="AO87" s="1">
        <f t="shared" si="108"/>
        <v>0</v>
      </c>
      <c r="AP87" s="1">
        <f t="shared" si="109"/>
        <v>0</v>
      </c>
      <c r="AQ87" s="1">
        <f t="shared" si="110"/>
        <v>0</v>
      </c>
      <c r="AR87" s="1">
        <f t="shared" si="111"/>
        <v>0</v>
      </c>
      <c r="AS87" s="1">
        <f t="shared" si="112"/>
        <v>0</v>
      </c>
      <c r="AT87" s="1">
        <f t="shared" si="113"/>
        <v>0</v>
      </c>
      <c r="AU87" s="1">
        <f t="shared" si="114"/>
        <v>0</v>
      </c>
      <c r="AV87" s="1">
        <f t="shared" si="115"/>
        <v>0</v>
      </c>
      <c r="AW87" s="1">
        <f t="shared" si="116"/>
        <v>0</v>
      </c>
      <c r="AX87" s="1">
        <f t="shared" si="117"/>
        <v>0</v>
      </c>
      <c r="AY87" s="1">
        <f t="shared" si="118"/>
        <v>0</v>
      </c>
      <c r="AZ87" s="1">
        <f t="shared" si="119"/>
        <v>0</v>
      </c>
      <c r="BA87" s="1">
        <f t="shared" si="120"/>
        <v>0</v>
      </c>
      <c r="BB87" s="1">
        <f t="shared" si="121"/>
        <v>0</v>
      </c>
      <c r="BC87" s="1">
        <f t="shared" si="122"/>
        <v>0</v>
      </c>
      <c r="BD87" s="1">
        <f t="shared" si="123"/>
        <v>0</v>
      </c>
      <c r="BE87" s="1">
        <f t="shared" si="124"/>
        <v>0</v>
      </c>
      <c r="BF87" s="1">
        <f t="shared" si="125"/>
        <v>0</v>
      </c>
      <c r="BG87" s="1">
        <f t="shared" si="126"/>
        <v>0</v>
      </c>
      <c r="BH87" s="1">
        <f t="shared" si="127"/>
        <v>0</v>
      </c>
      <c r="BI87" s="1">
        <f t="shared" si="128"/>
        <v>0</v>
      </c>
      <c r="BJ87" s="1">
        <f t="shared" si="129"/>
        <v>0</v>
      </c>
      <c r="BK87" s="1">
        <f t="shared" si="130"/>
        <v>0</v>
      </c>
      <c r="BL87" s="1">
        <f t="shared" si="131"/>
        <v>0</v>
      </c>
      <c r="BM87" s="1">
        <f t="shared" si="132"/>
        <v>0</v>
      </c>
      <c r="BN87" s="1">
        <f t="shared" si="133"/>
        <v>0</v>
      </c>
      <c r="BO87" s="1">
        <f t="shared" si="134"/>
        <v>0</v>
      </c>
      <c r="BP87" s="1">
        <f t="shared" si="135"/>
        <v>0</v>
      </c>
      <c r="BQ87" s="1">
        <f t="shared" si="136"/>
        <v>0</v>
      </c>
      <c r="BR87" s="1">
        <f t="shared" si="137"/>
        <v>0</v>
      </c>
      <c r="BS87" s="1">
        <f t="shared" si="138"/>
        <v>0</v>
      </c>
      <c r="BT87" s="1">
        <f t="shared" si="139"/>
        <v>0</v>
      </c>
      <c r="BU87" s="1">
        <f t="shared" si="140"/>
        <v>0</v>
      </c>
      <c r="BV87" s="1">
        <f t="shared" si="141"/>
        <v>0</v>
      </c>
      <c r="BW87" s="1">
        <f t="shared" si="142"/>
        <v>0</v>
      </c>
      <c r="BX87" s="1">
        <f t="shared" si="143"/>
        <v>0</v>
      </c>
      <c r="BY87" s="1">
        <f t="shared" si="144"/>
        <v>0</v>
      </c>
      <c r="BZ87" s="1">
        <f t="shared" si="145"/>
        <v>0</v>
      </c>
      <c r="CA87" s="1">
        <f t="shared" si="146"/>
        <v>0</v>
      </c>
      <c r="CB87" s="1">
        <f t="shared" si="151"/>
        <v>0</v>
      </c>
      <c r="CC87" s="1">
        <f>IF(H87="",'Fraccion masica'!$AC$36,H87)</f>
        <v>0.11111111111111108</v>
      </c>
      <c r="CD87" s="1">
        <f>IF(I87="",'Fraccion masica'!$AC$35,I87)</f>
        <v>0.11111111111111108</v>
      </c>
      <c r="CE87" s="1">
        <f t="shared" si="152"/>
        <v>0</v>
      </c>
      <c r="CF87" s="1">
        <f t="shared" si="153"/>
        <v>0</v>
      </c>
      <c r="CG87" s="1">
        <f t="shared" si="154"/>
        <v>0</v>
      </c>
      <c r="CH87" s="1">
        <f t="shared" si="155"/>
        <v>0</v>
      </c>
      <c r="DN87" s="15" t="s">
        <v>594</v>
      </c>
      <c r="DO87" s="15"/>
      <c r="DP87" s="15"/>
      <c r="DQ87" s="15"/>
      <c r="DR87" s="15">
        <v>10</v>
      </c>
      <c r="DS87" s="15"/>
      <c r="DT87" s="15"/>
      <c r="DU87" s="15"/>
      <c r="DV87" s="15"/>
      <c r="DW87" s="15"/>
      <c r="DX87" s="15"/>
      <c r="DY87" s="15"/>
      <c r="DZ87" s="15"/>
      <c r="EA87" s="15"/>
      <c r="EB87" s="15"/>
      <c r="EC87" s="15"/>
      <c r="ED87" s="15">
        <v>1</v>
      </c>
      <c r="EE87" s="15"/>
      <c r="EF87" s="15"/>
      <c r="EG87" s="15"/>
      <c r="EH87" s="15"/>
      <c r="EI87" s="15"/>
      <c r="EJ87" s="15">
        <v>3</v>
      </c>
    </row>
    <row r="88" spans="4:140" x14ac:dyDescent="0.75">
      <c r="D88" s="15"/>
      <c r="E88" s="15"/>
      <c r="F88" s="15"/>
      <c r="G88" s="15"/>
      <c r="H88" s="15"/>
      <c r="AF88" s="1" t="str">
        <f t="shared" si="147"/>
        <v>Crudo</v>
      </c>
      <c r="AG88" s="1">
        <f t="shared" si="148"/>
        <v>0</v>
      </c>
      <c r="AH88" s="1">
        <f t="shared" si="149"/>
        <v>0</v>
      </c>
      <c r="AI88" s="1">
        <f t="shared" si="150"/>
        <v>0</v>
      </c>
      <c r="AJ88" s="1">
        <f t="shared" si="103"/>
        <v>0</v>
      </c>
      <c r="AK88" s="1">
        <f t="shared" si="104"/>
        <v>0</v>
      </c>
      <c r="AL88" s="1">
        <f t="shared" si="105"/>
        <v>0</v>
      </c>
      <c r="AM88" s="1">
        <f t="shared" si="106"/>
        <v>0</v>
      </c>
      <c r="AN88" s="1">
        <f t="shared" si="107"/>
        <v>0</v>
      </c>
      <c r="AO88" s="1">
        <f t="shared" si="108"/>
        <v>0</v>
      </c>
      <c r="AP88" s="1">
        <f t="shared" si="109"/>
        <v>0</v>
      </c>
      <c r="AQ88" s="1">
        <f t="shared" si="110"/>
        <v>0</v>
      </c>
      <c r="AR88" s="1">
        <f t="shared" si="111"/>
        <v>0</v>
      </c>
      <c r="AS88" s="1">
        <f t="shared" si="112"/>
        <v>0</v>
      </c>
      <c r="AT88" s="1">
        <f t="shared" si="113"/>
        <v>0</v>
      </c>
      <c r="AU88" s="1">
        <f t="shared" si="114"/>
        <v>0</v>
      </c>
      <c r="AV88" s="1">
        <f t="shared" si="115"/>
        <v>0</v>
      </c>
      <c r="AW88" s="1">
        <f t="shared" si="116"/>
        <v>0</v>
      </c>
      <c r="AX88" s="1">
        <f t="shared" si="117"/>
        <v>0</v>
      </c>
      <c r="AY88" s="1">
        <f t="shared" si="118"/>
        <v>0</v>
      </c>
      <c r="AZ88" s="1">
        <f t="shared" si="119"/>
        <v>0</v>
      </c>
      <c r="BA88" s="1">
        <f t="shared" si="120"/>
        <v>0</v>
      </c>
      <c r="BB88" s="1">
        <f t="shared" si="121"/>
        <v>0</v>
      </c>
      <c r="BC88" s="1">
        <f t="shared" si="122"/>
        <v>0</v>
      </c>
      <c r="BD88" s="1">
        <f t="shared" si="123"/>
        <v>0</v>
      </c>
      <c r="BE88" s="1">
        <f t="shared" si="124"/>
        <v>0</v>
      </c>
      <c r="BF88" s="1">
        <f t="shared" si="125"/>
        <v>0</v>
      </c>
      <c r="BG88" s="1">
        <f t="shared" si="126"/>
        <v>0</v>
      </c>
      <c r="BH88" s="1">
        <f t="shared" si="127"/>
        <v>0</v>
      </c>
      <c r="BI88" s="1">
        <f t="shared" si="128"/>
        <v>0</v>
      </c>
      <c r="BJ88" s="1">
        <f t="shared" si="129"/>
        <v>0</v>
      </c>
      <c r="BK88" s="1">
        <f t="shared" si="130"/>
        <v>0</v>
      </c>
      <c r="BL88" s="1">
        <f t="shared" si="131"/>
        <v>0</v>
      </c>
      <c r="BM88" s="1">
        <f t="shared" si="132"/>
        <v>0</v>
      </c>
      <c r="BN88" s="1">
        <f t="shared" si="133"/>
        <v>0</v>
      </c>
      <c r="BO88" s="1">
        <f t="shared" si="134"/>
        <v>0</v>
      </c>
      <c r="BP88" s="1">
        <f t="shared" si="135"/>
        <v>0</v>
      </c>
      <c r="BQ88" s="1">
        <f t="shared" si="136"/>
        <v>0</v>
      </c>
      <c r="BR88" s="1">
        <f t="shared" si="137"/>
        <v>0</v>
      </c>
      <c r="BS88" s="1">
        <f t="shared" si="138"/>
        <v>0</v>
      </c>
      <c r="BT88" s="1">
        <f t="shared" si="139"/>
        <v>0</v>
      </c>
      <c r="BU88" s="1">
        <f t="shared" si="140"/>
        <v>0</v>
      </c>
      <c r="BV88" s="1">
        <f t="shared" si="141"/>
        <v>0</v>
      </c>
      <c r="BW88" s="1">
        <f t="shared" si="142"/>
        <v>0</v>
      </c>
      <c r="BX88" s="1">
        <f t="shared" si="143"/>
        <v>0</v>
      </c>
      <c r="BY88" s="1">
        <f t="shared" si="144"/>
        <v>0</v>
      </c>
      <c r="BZ88" s="1">
        <f t="shared" si="145"/>
        <v>0</v>
      </c>
      <c r="CA88" s="1">
        <f t="shared" si="146"/>
        <v>0</v>
      </c>
      <c r="CB88" s="1">
        <f t="shared" si="151"/>
        <v>0</v>
      </c>
      <c r="CC88" s="1">
        <f>IF(H88="",'Fraccion masica'!$AC$36,H88)</f>
        <v>0.11111111111111108</v>
      </c>
      <c r="CD88" s="1">
        <f>IF(I88="",'Fraccion masica'!$AC$35,I88)</f>
        <v>0.11111111111111108</v>
      </c>
      <c r="CE88" s="1">
        <f t="shared" si="152"/>
        <v>0</v>
      </c>
      <c r="CF88" s="1">
        <f t="shared" si="153"/>
        <v>0</v>
      </c>
      <c r="CG88" s="1">
        <f t="shared" si="154"/>
        <v>0</v>
      </c>
      <c r="CH88" s="1">
        <f t="shared" si="155"/>
        <v>0</v>
      </c>
      <c r="DN88" s="15" t="s">
        <v>595</v>
      </c>
      <c r="DO88" s="15">
        <v>22</v>
      </c>
      <c r="DP88" s="15"/>
      <c r="DQ88" s="15"/>
      <c r="DR88" s="15">
        <v>647</v>
      </c>
      <c r="DS88" s="15"/>
      <c r="DT88" s="15"/>
      <c r="DU88" s="15"/>
      <c r="DV88" s="15"/>
      <c r="DW88" s="15"/>
      <c r="DX88" s="15"/>
      <c r="DY88" s="15"/>
      <c r="DZ88" s="15">
        <v>2</v>
      </c>
      <c r="EA88" s="15"/>
      <c r="EB88" s="15">
        <v>17</v>
      </c>
      <c r="EC88" s="15"/>
      <c r="ED88" s="15">
        <v>2</v>
      </c>
      <c r="EE88" s="15"/>
      <c r="EF88" s="15"/>
      <c r="EG88" s="15"/>
      <c r="EH88" s="15">
        <v>7</v>
      </c>
      <c r="EI88" s="15"/>
      <c r="EJ88" s="15">
        <v>227</v>
      </c>
    </row>
    <row r="89" spans="4:140" x14ac:dyDescent="0.75">
      <c r="D89" s="15"/>
      <c r="E89" s="15"/>
      <c r="F89" s="15"/>
      <c r="G89" s="15"/>
      <c r="H89" s="15"/>
      <c r="AF89" s="1" t="str">
        <f t="shared" si="147"/>
        <v>Crudo</v>
      </c>
      <c r="AG89" s="1">
        <f t="shared" si="148"/>
        <v>0</v>
      </c>
      <c r="AH89" s="1">
        <f t="shared" si="149"/>
        <v>0</v>
      </c>
      <c r="AI89" s="1">
        <f t="shared" si="150"/>
        <v>0</v>
      </c>
      <c r="AJ89" s="1">
        <f t="shared" si="103"/>
        <v>0</v>
      </c>
      <c r="AK89" s="1">
        <f t="shared" si="104"/>
        <v>0</v>
      </c>
      <c r="AL89" s="1">
        <f t="shared" si="105"/>
        <v>0</v>
      </c>
      <c r="AM89" s="1">
        <f t="shared" si="106"/>
        <v>0</v>
      </c>
      <c r="AN89" s="1">
        <f t="shared" si="107"/>
        <v>0</v>
      </c>
      <c r="AO89" s="1">
        <f t="shared" si="108"/>
        <v>0</v>
      </c>
      <c r="AP89" s="1">
        <f t="shared" si="109"/>
        <v>0</v>
      </c>
      <c r="AQ89" s="1">
        <f t="shared" si="110"/>
        <v>0</v>
      </c>
      <c r="AR89" s="1">
        <f t="shared" si="111"/>
        <v>0</v>
      </c>
      <c r="AS89" s="1">
        <f t="shared" si="112"/>
        <v>0</v>
      </c>
      <c r="AT89" s="1">
        <f t="shared" si="113"/>
        <v>0</v>
      </c>
      <c r="AU89" s="1">
        <f t="shared" si="114"/>
        <v>0</v>
      </c>
      <c r="AV89" s="1">
        <f t="shared" si="115"/>
        <v>0</v>
      </c>
      <c r="AW89" s="1">
        <f t="shared" si="116"/>
        <v>0</v>
      </c>
      <c r="AX89" s="1">
        <f t="shared" si="117"/>
        <v>0</v>
      </c>
      <c r="AY89" s="1">
        <f t="shared" si="118"/>
        <v>0</v>
      </c>
      <c r="AZ89" s="1">
        <f t="shared" si="119"/>
        <v>0</v>
      </c>
      <c r="BA89" s="1">
        <f t="shared" si="120"/>
        <v>0</v>
      </c>
      <c r="BB89" s="1">
        <f t="shared" si="121"/>
        <v>0</v>
      </c>
      <c r="BC89" s="1">
        <f t="shared" si="122"/>
        <v>0</v>
      </c>
      <c r="BD89" s="1">
        <f t="shared" si="123"/>
        <v>0</v>
      </c>
      <c r="BE89" s="1">
        <f t="shared" si="124"/>
        <v>0</v>
      </c>
      <c r="BF89" s="1">
        <f t="shared" si="125"/>
        <v>0</v>
      </c>
      <c r="BG89" s="1">
        <f t="shared" si="126"/>
        <v>0</v>
      </c>
      <c r="BH89" s="1">
        <f t="shared" si="127"/>
        <v>0</v>
      </c>
      <c r="BI89" s="1">
        <f t="shared" si="128"/>
        <v>0</v>
      </c>
      <c r="BJ89" s="1">
        <f t="shared" si="129"/>
        <v>0</v>
      </c>
      <c r="BK89" s="1">
        <f t="shared" si="130"/>
        <v>0</v>
      </c>
      <c r="BL89" s="1">
        <f t="shared" si="131"/>
        <v>0</v>
      </c>
      <c r="BM89" s="1">
        <f t="shared" si="132"/>
        <v>0</v>
      </c>
      <c r="BN89" s="1">
        <f t="shared" si="133"/>
        <v>0</v>
      </c>
      <c r="BO89" s="1">
        <f t="shared" si="134"/>
        <v>0</v>
      </c>
      <c r="BP89" s="1">
        <f t="shared" si="135"/>
        <v>0</v>
      </c>
      <c r="BQ89" s="1">
        <f t="shared" si="136"/>
        <v>0</v>
      </c>
      <c r="BR89" s="1">
        <f t="shared" si="137"/>
        <v>0</v>
      </c>
      <c r="BS89" s="1">
        <f t="shared" si="138"/>
        <v>0</v>
      </c>
      <c r="BT89" s="1">
        <f t="shared" si="139"/>
        <v>0</v>
      </c>
      <c r="BU89" s="1">
        <f t="shared" si="140"/>
        <v>0</v>
      </c>
      <c r="BV89" s="1">
        <f t="shared" si="141"/>
        <v>0</v>
      </c>
      <c r="BW89" s="1">
        <f t="shared" si="142"/>
        <v>0</v>
      </c>
      <c r="BX89" s="1">
        <f t="shared" si="143"/>
        <v>0</v>
      </c>
      <c r="BY89" s="1">
        <f t="shared" si="144"/>
        <v>0</v>
      </c>
      <c r="BZ89" s="1">
        <f t="shared" si="145"/>
        <v>0</v>
      </c>
      <c r="CA89" s="1">
        <f t="shared" si="146"/>
        <v>0</v>
      </c>
      <c r="CB89" s="1">
        <f t="shared" si="151"/>
        <v>0</v>
      </c>
      <c r="CC89" s="1">
        <f>IF(H89="",'Fraccion masica'!$AC$36,H89)</f>
        <v>0.11111111111111108</v>
      </c>
      <c r="CD89" s="1">
        <f>IF(I89="",'Fraccion masica'!$AC$35,I89)</f>
        <v>0.11111111111111108</v>
      </c>
      <c r="CE89" s="1">
        <f t="shared" si="152"/>
        <v>0</v>
      </c>
      <c r="CF89" s="1">
        <f t="shared" si="153"/>
        <v>0</v>
      </c>
      <c r="CG89" s="1">
        <f t="shared" si="154"/>
        <v>0</v>
      </c>
      <c r="CH89" s="1">
        <f t="shared" si="155"/>
        <v>0</v>
      </c>
      <c r="DN89" s="15" t="s">
        <v>596</v>
      </c>
      <c r="DO89" s="15"/>
      <c r="DP89" s="15"/>
      <c r="DQ89" s="15"/>
      <c r="DR89" s="15">
        <v>5</v>
      </c>
      <c r="DS89" s="15"/>
      <c r="DT89" s="15"/>
      <c r="DU89" s="15"/>
      <c r="DV89" s="15"/>
      <c r="DW89" s="15"/>
      <c r="DX89" s="15"/>
      <c r="DY89" s="15"/>
      <c r="DZ89" s="15"/>
      <c r="EA89" s="15"/>
      <c r="EB89" s="15"/>
      <c r="EC89" s="15"/>
      <c r="ED89" s="15">
        <v>1</v>
      </c>
      <c r="EE89" s="15"/>
      <c r="EF89" s="15"/>
      <c r="EG89" s="15"/>
      <c r="EH89" s="15"/>
      <c r="EI89" s="15"/>
      <c r="EJ89" s="15">
        <v>2</v>
      </c>
    </row>
    <row r="90" spans="4:140" x14ac:dyDescent="0.75">
      <c r="D90" s="15"/>
      <c r="E90" s="15"/>
      <c r="F90" s="15"/>
      <c r="G90" s="15"/>
      <c r="H90" s="15"/>
      <c r="AF90" s="1" t="str">
        <f t="shared" si="147"/>
        <v>Crudo</v>
      </c>
      <c r="AG90" s="1">
        <f t="shared" si="148"/>
        <v>0</v>
      </c>
      <c r="AH90" s="1">
        <f t="shared" si="149"/>
        <v>0</v>
      </c>
      <c r="AI90" s="1">
        <f t="shared" si="150"/>
        <v>0</v>
      </c>
      <c r="AJ90" s="1">
        <f t="shared" si="103"/>
        <v>0</v>
      </c>
      <c r="AK90" s="1">
        <f t="shared" si="104"/>
        <v>0</v>
      </c>
      <c r="AL90" s="1">
        <f t="shared" si="105"/>
        <v>0</v>
      </c>
      <c r="AM90" s="1">
        <f t="shared" si="106"/>
        <v>0</v>
      </c>
      <c r="AN90" s="1">
        <f t="shared" si="107"/>
        <v>0</v>
      </c>
      <c r="AO90" s="1">
        <f t="shared" si="108"/>
        <v>0</v>
      </c>
      <c r="AP90" s="1">
        <f t="shared" si="109"/>
        <v>0</v>
      </c>
      <c r="AQ90" s="1">
        <f t="shared" si="110"/>
        <v>0</v>
      </c>
      <c r="AR90" s="1">
        <f t="shared" si="111"/>
        <v>0</v>
      </c>
      <c r="AS90" s="1">
        <f t="shared" si="112"/>
        <v>0</v>
      </c>
      <c r="AT90" s="1">
        <f t="shared" si="113"/>
        <v>0</v>
      </c>
      <c r="AU90" s="1">
        <f t="shared" si="114"/>
        <v>0</v>
      </c>
      <c r="AV90" s="1">
        <f t="shared" si="115"/>
        <v>0</v>
      </c>
      <c r="AW90" s="1">
        <f t="shared" si="116"/>
        <v>0</v>
      </c>
      <c r="AX90" s="1">
        <f t="shared" si="117"/>
        <v>0</v>
      </c>
      <c r="AY90" s="1">
        <f t="shared" si="118"/>
        <v>0</v>
      </c>
      <c r="AZ90" s="1">
        <f t="shared" si="119"/>
        <v>0</v>
      </c>
      <c r="BA90" s="1">
        <f t="shared" si="120"/>
        <v>0</v>
      </c>
      <c r="BB90" s="1">
        <f t="shared" si="121"/>
        <v>0</v>
      </c>
      <c r="BC90" s="1">
        <f t="shared" si="122"/>
        <v>0</v>
      </c>
      <c r="BD90" s="1">
        <f t="shared" si="123"/>
        <v>0</v>
      </c>
      <c r="BE90" s="1">
        <f t="shared" si="124"/>
        <v>0</v>
      </c>
      <c r="BF90" s="1">
        <f t="shared" si="125"/>
        <v>0</v>
      </c>
      <c r="BG90" s="1">
        <f t="shared" si="126"/>
        <v>0</v>
      </c>
      <c r="BH90" s="1">
        <f t="shared" si="127"/>
        <v>0</v>
      </c>
      <c r="BI90" s="1">
        <f t="shared" si="128"/>
        <v>0</v>
      </c>
      <c r="BJ90" s="1">
        <f t="shared" si="129"/>
        <v>0</v>
      </c>
      <c r="BK90" s="1">
        <f t="shared" si="130"/>
        <v>0</v>
      </c>
      <c r="BL90" s="1">
        <f t="shared" si="131"/>
        <v>0</v>
      </c>
      <c r="BM90" s="1">
        <f t="shared" si="132"/>
        <v>0</v>
      </c>
      <c r="BN90" s="1">
        <f t="shared" si="133"/>
        <v>0</v>
      </c>
      <c r="BO90" s="1">
        <f t="shared" si="134"/>
        <v>0</v>
      </c>
      <c r="BP90" s="1">
        <f t="shared" si="135"/>
        <v>0</v>
      </c>
      <c r="BQ90" s="1">
        <f t="shared" si="136"/>
        <v>0</v>
      </c>
      <c r="BR90" s="1">
        <f t="shared" si="137"/>
        <v>0</v>
      </c>
      <c r="BS90" s="1">
        <f t="shared" si="138"/>
        <v>0</v>
      </c>
      <c r="BT90" s="1">
        <f t="shared" si="139"/>
        <v>0</v>
      </c>
      <c r="BU90" s="1">
        <f t="shared" si="140"/>
        <v>0</v>
      </c>
      <c r="BV90" s="1">
        <f t="shared" si="141"/>
        <v>0</v>
      </c>
      <c r="BW90" s="1">
        <f t="shared" si="142"/>
        <v>0</v>
      </c>
      <c r="BX90" s="1">
        <f t="shared" si="143"/>
        <v>0</v>
      </c>
      <c r="BY90" s="1">
        <f t="shared" si="144"/>
        <v>0</v>
      </c>
      <c r="BZ90" s="1">
        <f t="shared" si="145"/>
        <v>0</v>
      </c>
      <c r="CA90" s="1">
        <f t="shared" si="146"/>
        <v>0</v>
      </c>
      <c r="CB90" s="1">
        <f t="shared" si="151"/>
        <v>0</v>
      </c>
      <c r="CC90" s="1">
        <f>IF(H90="",'Fraccion masica'!$AC$36,H90)</f>
        <v>0.11111111111111108</v>
      </c>
      <c r="CD90" s="1">
        <f>IF(I90="",'Fraccion masica'!$AC$35,I90)</f>
        <v>0.11111111111111108</v>
      </c>
      <c r="CE90" s="1">
        <f t="shared" si="152"/>
        <v>0</v>
      </c>
      <c r="CF90" s="1">
        <f t="shared" si="153"/>
        <v>0</v>
      </c>
      <c r="CG90" s="1">
        <f t="shared" si="154"/>
        <v>0</v>
      </c>
      <c r="CH90" s="1">
        <f t="shared" si="155"/>
        <v>0</v>
      </c>
      <c r="DN90" s="15" t="s">
        <v>616</v>
      </c>
      <c r="DO90" s="15">
        <v>170</v>
      </c>
      <c r="DP90" s="15"/>
      <c r="DQ90" s="15"/>
      <c r="DR90" s="15">
        <v>31</v>
      </c>
      <c r="DS90" s="15"/>
      <c r="DT90" s="15">
        <v>2</v>
      </c>
      <c r="DU90" s="15"/>
      <c r="DV90" s="15"/>
      <c r="DW90" s="15"/>
      <c r="DX90" s="15"/>
      <c r="DY90" s="15"/>
      <c r="DZ90" s="15">
        <v>2</v>
      </c>
      <c r="EA90" s="15"/>
      <c r="EB90" s="15"/>
      <c r="EC90" s="15"/>
      <c r="ED90" s="15">
        <v>2</v>
      </c>
      <c r="EE90" s="15"/>
      <c r="EF90" s="15"/>
      <c r="EG90" s="15"/>
      <c r="EH90" s="15">
        <v>65</v>
      </c>
      <c r="EI90" s="15"/>
      <c r="EJ90" s="15">
        <v>13</v>
      </c>
    </row>
    <row r="91" spans="4:140" x14ac:dyDescent="0.75">
      <c r="D91" s="15"/>
      <c r="E91" s="15"/>
      <c r="F91" s="15"/>
      <c r="G91" s="15"/>
      <c r="H91" s="15"/>
      <c r="AF91" s="1" t="str">
        <f t="shared" si="147"/>
        <v>Crudo</v>
      </c>
      <c r="AG91" s="1">
        <f t="shared" si="148"/>
        <v>0</v>
      </c>
      <c r="AH91" s="1">
        <f t="shared" si="149"/>
        <v>0</v>
      </c>
      <c r="AI91" s="1">
        <f t="shared" si="150"/>
        <v>0</v>
      </c>
      <c r="AJ91" s="1">
        <f t="shared" si="103"/>
        <v>0</v>
      </c>
      <c r="AK91" s="1">
        <f t="shared" si="104"/>
        <v>0</v>
      </c>
      <c r="AL91" s="1">
        <f t="shared" si="105"/>
        <v>0</v>
      </c>
      <c r="AM91" s="1">
        <f t="shared" si="106"/>
        <v>0</v>
      </c>
      <c r="AN91" s="1">
        <f t="shared" si="107"/>
        <v>0</v>
      </c>
      <c r="AO91" s="1">
        <f t="shared" si="108"/>
        <v>0</v>
      </c>
      <c r="AP91" s="1">
        <f t="shared" si="109"/>
        <v>0</v>
      </c>
      <c r="AQ91" s="1">
        <f t="shared" si="110"/>
        <v>0</v>
      </c>
      <c r="AR91" s="1">
        <f t="shared" si="111"/>
        <v>0</v>
      </c>
      <c r="AS91" s="1">
        <f t="shared" si="112"/>
        <v>0</v>
      </c>
      <c r="AT91" s="1">
        <f t="shared" si="113"/>
        <v>0</v>
      </c>
      <c r="AU91" s="1">
        <f t="shared" si="114"/>
        <v>0</v>
      </c>
      <c r="AV91" s="1">
        <f t="shared" si="115"/>
        <v>0</v>
      </c>
      <c r="AW91" s="1">
        <f t="shared" si="116"/>
        <v>0</v>
      </c>
      <c r="AX91" s="1">
        <f t="shared" si="117"/>
        <v>0</v>
      </c>
      <c r="AY91" s="1">
        <f t="shared" si="118"/>
        <v>0</v>
      </c>
      <c r="AZ91" s="1">
        <f t="shared" si="119"/>
        <v>0</v>
      </c>
      <c r="BA91" s="1">
        <f t="shared" si="120"/>
        <v>0</v>
      </c>
      <c r="BB91" s="1">
        <f t="shared" si="121"/>
        <v>0</v>
      </c>
      <c r="BC91" s="1">
        <f t="shared" si="122"/>
        <v>0</v>
      </c>
      <c r="BD91" s="1">
        <f t="shared" si="123"/>
        <v>0</v>
      </c>
      <c r="BE91" s="1">
        <f t="shared" si="124"/>
        <v>0</v>
      </c>
      <c r="BF91" s="1">
        <f t="shared" si="125"/>
        <v>0</v>
      </c>
      <c r="BG91" s="1">
        <f t="shared" si="126"/>
        <v>0</v>
      </c>
      <c r="BH91" s="1">
        <f t="shared" si="127"/>
        <v>0</v>
      </c>
      <c r="BI91" s="1">
        <f t="shared" si="128"/>
        <v>0</v>
      </c>
      <c r="BJ91" s="1">
        <f t="shared" si="129"/>
        <v>0</v>
      </c>
      <c r="BK91" s="1">
        <f t="shared" si="130"/>
        <v>0</v>
      </c>
      <c r="BL91" s="1">
        <f t="shared" si="131"/>
        <v>0</v>
      </c>
      <c r="BM91" s="1">
        <f t="shared" si="132"/>
        <v>0</v>
      </c>
      <c r="BN91" s="1">
        <f t="shared" si="133"/>
        <v>0</v>
      </c>
      <c r="BO91" s="1">
        <f t="shared" si="134"/>
        <v>0</v>
      </c>
      <c r="BP91" s="1">
        <f t="shared" si="135"/>
        <v>0</v>
      </c>
      <c r="BQ91" s="1">
        <f t="shared" si="136"/>
        <v>0</v>
      </c>
      <c r="BR91" s="1">
        <f t="shared" si="137"/>
        <v>0</v>
      </c>
      <c r="BS91" s="1">
        <f t="shared" si="138"/>
        <v>0</v>
      </c>
      <c r="BT91" s="1">
        <f t="shared" si="139"/>
        <v>0</v>
      </c>
      <c r="BU91" s="1">
        <f t="shared" si="140"/>
        <v>0</v>
      </c>
      <c r="BV91" s="1">
        <f t="shared" si="141"/>
        <v>0</v>
      </c>
      <c r="BW91" s="1">
        <f t="shared" si="142"/>
        <v>0</v>
      </c>
      <c r="BX91" s="1">
        <f t="shared" si="143"/>
        <v>0</v>
      </c>
      <c r="BY91" s="1">
        <f t="shared" si="144"/>
        <v>0</v>
      </c>
      <c r="BZ91" s="1">
        <f t="shared" si="145"/>
        <v>0</v>
      </c>
      <c r="CA91" s="1">
        <f t="shared" si="146"/>
        <v>0</v>
      </c>
      <c r="CB91" s="1">
        <f t="shared" si="151"/>
        <v>0</v>
      </c>
      <c r="CC91" s="1">
        <f>IF(H91="",'Fraccion masica'!$AC$36,H91)</f>
        <v>0.11111111111111108</v>
      </c>
      <c r="CD91" s="1">
        <f>IF(I91="",'Fraccion masica'!$AC$35,I91)</f>
        <v>0.11111111111111108</v>
      </c>
      <c r="CE91" s="1">
        <f t="shared" si="152"/>
        <v>0</v>
      </c>
      <c r="CF91" s="1">
        <f t="shared" si="153"/>
        <v>0</v>
      </c>
      <c r="CG91" s="1">
        <f t="shared" si="154"/>
        <v>0</v>
      </c>
      <c r="CH91" s="1">
        <f t="shared" si="155"/>
        <v>0</v>
      </c>
      <c r="DN91" s="15" t="s">
        <v>617</v>
      </c>
      <c r="DO91" s="15">
        <v>79</v>
      </c>
      <c r="DP91" s="15"/>
      <c r="DQ91" s="15"/>
      <c r="DR91" s="15">
        <v>41</v>
      </c>
      <c r="DS91" s="15"/>
      <c r="DT91" s="15"/>
      <c r="DU91" s="15"/>
      <c r="DV91" s="15"/>
      <c r="DW91" s="15"/>
      <c r="DX91" s="15"/>
      <c r="DY91" s="15"/>
      <c r="DZ91" s="15"/>
      <c r="EA91" s="15"/>
      <c r="EB91" s="15"/>
      <c r="EC91" s="15"/>
      <c r="ED91" s="15"/>
      <c r="EE91" s="15"/>
      <c r="EF91" s="15"/>
      <c r="EG91" s="15"/>
      <c r="EH91" s="15">
        <v>19</v>
      </c>
      <c r="EI91" s="15"/>
      <c r="EJ91" s="15">
        <v>11</v>
      </c>
    </row>
    <row r="92" spans="4:140" x14ac:dyDescent="0.75">
      <c r="D92" s="15"/>
      <c r="E92" s="15"/>
      <c r="F92" s="15"/>
      <c r="G92" s="15"/>
      <c r="H92" s="15"/>
      <c r="AF92" s="1" t="str">
        <f t="shared" si="147"/>
        <v>Crudo</v>
      </c>
      <c r="AG92" s="1">
        <f t="shared" si="148"/>
        <v>0</v>
      </c>
      <c r="AH92" s="1">
        <f t="shared" si="149"/>
        <v>0</v>
      </c>
      <c r="AI92" s="1">
        <f t="shared" si="150"/>
        <v>0</v>
      </c>
      <c r="AJ92" s="1">
        <f t="shared" si="103"/>
        <v>0</v>
      </c>
      <c r="AK92" s="1">
        <f t="shared" si="104"/>
        <v>0</v>
      </c>
      <c r="AL92" s="1">
        <f t="shared" si="105"/>
        <v>0</v>
      </c>
      <c r="AM92" s="1">
        <f t="shared" si="106"/>
        <v>0</v>
      </c>
      <c r="AN92" s="1">
        <f t="shared" si="107"/>
        <v>0</v>
      </c>
      <c r="AO92" s="1">
        <f t="shared" si="108"/>
        <v>0</v>
      </c>
      <c r="AP92" s="1">
        <f t="shared" si="109"/>
        <v>0</v>
      </c>
      <c r="AQ92" s="1">
        <f t="shared" si="110"/>
        <v>0</v>
      </c>
      <c r="AR92" s="1">
        <f t="shared" si="111"/>
        <v>0</v>
      </c>
      <c r="AS92" s="1">
        <f t="shared" si="112"/>
        <v>0</v>
      </c>
      <c r="AT92" s="1">
        <f t="shared" si="113"/>
        <v>0</v>
      </c>
      <c r="AU92" s="1">
        <f t="shared" si="114"/>
        <v>0</v>
      </c>
      <c r="AV92" s="1">
        <f t="shared" si="115"/>
        <v>0</v>
      </c>
      <c r="AW92" s="1">
        <f t="shared" si="116"/>
        <v>0</v>
      </c>
      <c r="AX92" s="1">
        <f t="shared" si="117"/>
        <v>0</v>
      </c>
      <c r="AY92" s="1">
        <f t="shared" si="118"/>
        <v>0</v>
      </c>
      <c r="AZ92" s="1">
        <f t="shared" si="119"/>
        <v>0</v>
      </c>
      <c r="BA92" s="1">
        <f t="shared" si="120"/>
        <v>0</v>
      </c>
      <c r="BB92" s="1">
        <f t="shared" si="121"/>
        <v>0</v>
      </c>
      <c r="BC92" s="1">
        <f t="shared" si="122"/>
        <v>0</v>
      </c>
      <c r="BD92" s="1">
        <f t="shared" si="123"/>
        <v>0</v>
      </c>
      <c r="BE92" s="1">
        <f t="shared" si="124"/>
        <v>0</v>
      </c>
      <c r="BF92" s="1">
        <f t="shared" si="125"/>
        <v>0</v>
      </c>
      <c r="BG92" s="1">
        <f t="shared" si="126"/>
        <v>0</v>
      </c>
      <c r="BH92" s="1">
        <f t="shared" si="127"/>
        <v>0</v>
      </c>
      <c r="BI92" s="1">
        <f t="shared" si="128"/>
        <v>0</v>
      </c>
      <c r="BJ92" s="1">
        <f t="shared" si="129"/>
        <v>0</v>
      </c>
      <c r="BK92" s="1">
        <f t="shared" si="130"/>
        <v>0</v>
      </c>
      <c r="BL92" s="1">
        <f t="shared" si="131"/>
        <v>0</v>
      </c>
      <c r="BM92" s="1">
        <f t="shared" si="132"/>
        <v>0</v>
      </c>
      <c r="BN92" s="1">
        <f t="shared" si="133"/>
        <v>0</v>
      </c>
      <c r="BO92" s="1">
        <f t="shared" si="134"/>
        <v>0</v>
      </c>
      <c r="BP92" s="1">
        <f t="shared" si="135"/>
        <v>0</v>
      </c>
      <c r="BQ92" s="1">
        <f t="shared" si="136"/>
        <v>0</v>
      </c>
      <c r="BR92" s="1">
        <f t="shared" si="137"/>
        <v>0</v>
      </c>
      <c r="BS92" s="1">
        <f t="shared" si="138"/>
        <v>0</v>
      </c>
      <c r="BT92" s="1">
        <f t="shared" si="139"/>
        <v>0</v>
      </c>
      <c r="BU92" s="1">
        <f t="shared" si="140"/>
        <v>0</v>
      </c>
      <c r="BV92" s="1">
        <f t="shared" si="141"/>
        <v>0</v>
      </c>
      <c r="BW92" s="1">
        <f t="shared" si="142"/>
        <v>0</v>
      </c>
      <c r="BX92" s="1">
        <f t="shared" si="143"/>
        <v>0</v>
      </c>
      <c r="BY92" s="1">
        <f t="shared" si="144"/>
        <v>0</v>
      </c>
      <c r="BZ92" s="1">
        <f t="shared" si="145"/>
        <v>0</v>
      </c>
      <c r="CA92" s="1">
        <f t="shared" si="146"/>
        <v>0</v>
      </c>
      <c r="CB92" s="1">
        <f t="shared" si="151"/>
        <v>0</v>
      </c>
      <c r="CC92" s="1">
        <f>IF(H92="",'Fraccion masica'!$AC$36,H92)</f>
        <v>0.11111111111111108</v>
      </c>
      <c r="CD92" s="1">
        <f>IF(I92="",'Fraccion masica'!$AC$35,I92)</f>
        <v>0.11111111111111108</v>
      </c>
      <c r="CE92" s="1">
        <f t="shared" si="152"/>
        <v>0</v>
      </c>
      <c r="CF92" s="1">
        <f t="shared" si="153"/>
        <v>0</v>
      </c>
      <c r="CG92" s="1">
        <f t="shared" si="154"/>
        <v>0</v>
      </c>
      <c r="CH92" s="1">
        <f t="shared" si="155"/>
        <v>0</v>
      </c>
      <c r="DN92" s="15" t="s">
        <v>597</v>
      </c>
      <c r="DO92" s="15">
        <v>24</v>
      </c>
      <c r="DP92" s="15"/>
      <c r="DQ92" s="15"/>
      <c r="DR92" s="15"/>
      <c r="DS92" s="15"/>
      <c r="DT92" s="15"/>
      <c r="DU92" s="15"/>
      <c r="DV92" s="15"/>
      <c r="DW92" s="15"/>
      <c r="DX92" s="15"/>
      <c r="DY92" s="15"/>
      <c r="DZ92" s="15"/>
      <c r="EA92" s="15"/>
      <c r="EB92" s="15"/>
      <c r="EC92" s="15"/>
      <c r="ED92" s="15"/>
      <c r="EE92" s="15"/>
      <c r="EF92" s="15"/>
      <c r="EG92" s="15"/>
      <c r="EH92" s="15">
        <v>10</v>
      </c>
      <c r="EI92" s="15"/>
      <c r="EJ92" s="15"/>
    </row>
    <row r="93" spans="4:140" x14ac:dyDescent="0.75">
      <c r="D93" s="15"/>
      <c r="E93" s="15"/>
      <c r="F93" s="15"/>
      <c r="G93" s="15"/>
      <c r="H93" s="15"/>
      <c r="AF93" s="1" t="str">
        <f t="shared" si="147"/>
        <v>Crudo</v>
      </c>
      <c r="AG93" s="1">
        <f t="shared" si="148"/>
        <v>0</v>
      </c>
      <c r="AH93" s="1">
        <f t="shared" si="149"/>
        <v>0</v>
      </c>
      <c r="AI93" s="1">
        <f t="shared" si="150"/>
        <v>0</v>
      </c>
      <c r="AJ93" s="1">
        <f t="shared" si="103"/>
        <v>0</v>
      </c>
      <c r="AK93" s="1">
        <f t="shared" si="104"/>
        <v>0</v>
      </c>
      <c r="AL93" s="1">
        <f t="shared" si="105"/>
        <v>0</v>
      </c>
      <c r="AM93" s="1">
        <f t="shared" si="106"/>
        <v>0</v>
      </c>
      <c r="AN93" s="1">
        <f t="shared" si="107"/>
        <v>0</v>
      </c>
      <c r="AO93" s="1">
        <f t="shared" si="108"/>
        <v>0</v>
      </c>
      <c r="AP93" s="1">
        <f t="shared" si="109"/>
        <v>0</v>
      </c>
      <c r="AQ93" s="1">
        <f t="shared" si="110"/>
        <v>0</v>
      </c>
      <c r="AR93" s="1">
        <f t="shared" si="111"/>
        <v>0</v>
      </c>
      <c r="AS93" s="1">
        <f t="shared" si="112"/>
        <v>0</v>
      </c>
      <c r="AT93" s="1">
        <f t="shared" si="113"/>
        <v>0</v>
      </c>
      <c r="AU93" s="1">
        <f t="shared" si="114"/>
        <v>0</v>
      </c>
      <c r="AV93" s="1">
        <f t="shared" si="115"/>
        <v>0</v>
      </c>
      <c r="AW93" s="1">
        <f t="shared" si="116"/>
        <v>0</v>
      </c>
      <c r="AX93" s="1">
        <f t="shared" si="117"/>
        <v>0</v>
      </c>
      <c r="AY93" s="1">
        <f t="shared" si="118"/>
        <v>0</v>
      </c>
      <c r="AZ93" s="1">
        <f t="shared" si="119"/>
        <v>0</v>
      </c>
      <c r="BA93" s="1">
        <f t="shared" si="120"/>
        <v>0</v>
      </c>
      <c r="BB93" s="1">
        <f t="shared" si="121"/>
        <v>0</v>
      </c>
      <c r="BC93" s="1">
        <f t="shared" si="122"/>
        <v>0</v>
      </c>
      <c r="BD93" s="1">
        <f t="shared" si="123"/>
        <v>0</v>
      </c>
      <c r="BE93" s="1">
        <f t="shared" si="124"/>
        <v>0</v>
      </c>
      <c r="BF93" s="1">
        <f t="shared" si="125"/>
        <v>0</v>
      </c>
      <c r="BG93" s="1">
        <f t="shared" si="126"/>
        <v>0</v>
      </c>
      <c r="BH93" s="1">
        <f t="shared" si="127"/>
        <v>0</v>
      </c>
      <c r="BI93" s="1">
        <f t="shared" si="128"/>
        <v>0</v>
      </c>
      <c r="BJ93" s="1">
        <f t="shared" si="129"/>
        <v>0</v>
      </c>
      <c r="BK93" s="1">
        <f t="shared" si="130"/>
        <v>0</v>
      </c>
      <c r="BL93" s="1">
        <f t="shared" si="131"/>
        <v>0</v>
      </c>
      <c r="BM93" s="1">
        <f t="shared" si="132"/>
        <v>0</v>
      </c>
      <c r="BN93" s="1">
        <f t="shared" si="133"/>
        <v>0</v>
      </c>
      <c r="BO93" s="1">
        <f t="shared" si="134"/>
        <v>0</v>
      </c>
      <c r="BP93" s="1">
        <f t="shared" si="135"/>
        <v>0</v>
      </c>
      <c r="BQ93" s="1">
        <f t="shared" si="136"/>
        <v>0</v>
      </c>
      <c r="BR93" s="1">
        <f t="shared" si="137"/>
        <v>0</v>
      </c>
      <c r="BS93" s="1">
        <f t="shared" si="138"/>
        <v>0</v>
      </c>
      <c r="BT93" s="1">
        <f t="shared" si="139"/>
        <v>0</v>
      </c>
      <c r="BU93" s="1">
        <f t="shared" si="140"/>
        <v>0</v>
      </c>
      <c r="BV93" s="1">
        <f t="shared" si="141"/>
        <v>0</v>
      </c>
      <c r="BW93" s="1">
        <f t="shared" si="142"/>
        <v>0</v>
      </c>
      <c r="BX93" s="1">
        <f t="shared" si="143"/>
        <v>0</v>
      </c>
      <c r="BY93" s="1">
        <f t="shared" si="144"/>
        <v>0</v>
      </c>
      <c r="BZ93" s="1">
        <f t="shared" si="145"/>
        <v>0</v>
      </c>
      <c r="CA93" s="1">
        <f t="shared" si="146"/>
        <v>0</v>
      </c>
      <c r="CB93" s="1">
        <f t="shared" si="151"/>
        <v>0</v>
      </c>
      <c r="CC93" s="1">
        <f>IF(H93="",'Fraccion masica'!$AC$36,H93)</f>
        <v>0.11111111111111108</v>
      </c>
      <c r="CD93" s="1">
        <f>IF(I93="",'Fraccion masica'!$AC$35,I93)</f>
        <v>0.11111111111111108</v>
      </c>
      <c r="CE93" s="1">
        <f t="shared" si="152"/>
        <v>0</v>
      </c>
      <c r="CF93" s="1">
        <f t="shared" si="153"/>
        <v>0</v>
      </c>
      <c r="CG93" s="1">
        <f t="shared" si="154"/>
        <v>0</v>
      </c>
      <c r="CH93" s="1">
        <f t="shared" si="155"/>
        <v>0</v>
      </c>
      <c r="DN93" s="15" t="s">
        <v>598</v>
      </c>
      <c r="DO93" s="15">
        <v>40</v>
      </c>
      <c r="DP93" s="15"/>
      <c r="DQ93" s="15"/>
      <c r="DR93" s="15">
        <v>58</v>
      </c>
      <c r="DS93" s="15"/>
      <c r="DT93" s="15"/>
      <c r="DU93" s="15"/>
      <c r="DV93" s="15"/>
      <c r="DW93" s="15"/>
      <c r="DX93" s="15"/>
      <c r="DY93" s="15"/>
      <c r="DZ93" s="15"/>
      <c r="EA93" s="15"/>
      <c r="EB93" s="15"/>
      <c r="EC93" s="15"/>
      <c r="ED93" s="15">
        <v>1</v>
      </c>
      <c r="EE93" s="15"/>
      <c r="EF93" s="15"/>
      <c r="EG93" s="15"/>
      <c r="EH93" s="15">
        <v>12</v>
      </c>
      <c r="EI93" s="15"/>
      <c r="EJ93" s="15">
        <v>17</v>
      </c>
    </row>
    <row r="94" spans="4:140" x14ac:dyDescent="0.75">
      <c r="D94" s="15"/>
      <c r="E94" s="15"/>
      <c r="F94" s="15"/>
      <c r="G94" s="15"/>
      <c r="H94" s="15"/>
      <c r="AF94" s="1" t="str">
        <f t="shared" si="147"/>
        <v>Crudo</v>
      </c>
      <c r="AG94" s="1">
        <f t="shared" si="148"/>
        <v>0</v>
      </c>
      <c r="AH94" s="1">
        <f t="shared" si="149"/>
        <v>0</v>
      </c>
      <c r="AI94" s="1">
        <f t="shared" si="150"/>
        <v>0</v>
      </c>
      <c r="AJ94" s="1">
        <f t="shared" si="103"/>
        <v>0</v>
      </c>
      <c r="AK94" s="1">
        <f t="shared" si="104"/>
        <v>0</v>
      </c>
      <c r="AL94" s="1">
        <f t="shared" si="105"/>
        <v>0</v>
      </c>
      <c r="AM94" s="1">
        <f t="shared" si="106"/>
        <v>0</v>
      </c>
      <c r="AN94" s="1">
        <f t="shared" si="107"/>
        <v>0</v>
      </c>
      <c r="AO94" s="1">
        <f t="shared" si="108"/>
        <v>0</v>
      </c>
      <c r="AP94" s="1">
        <f t="shared" si="109"/>
        <v>0</v>
      </c>
      <c r="AQ94" s="1">
        <f t="shared" si="110"/>
        <v>0</v>
      </c>
      <c r="AR94" s="1">
        <f t="shared" si="111"/>
        <v>0</v>
      </c>
      <c r="AS94" s="1">
        <f t="shared" si="112"/>
        <v>0</v>
      </c>
      <c r="AT94" s="1">
        <f t="shared" si="113"/>
        <v>0</v>
      </c>
      <c r="AU94" s="1">
        <f t="shared" si="114"/>
        <v>0</v>
      </c>
      <c r="AV94" s="1">
        <f t="shared" si="115"/>
        <v>0</v>
      </c>
      <c r="AW94" s="1">
        <f t="shared" si="116"/>
        <v>0</v>
      </c>
      <c r="AX94" s="1">
        <f t="shared" si="117"/>
        <v>0</v>
      </c>
      <c r="AY94" s="1">
        <f t="shared" si="118"/>
        <v>0</v>
      </c>
      <c r="AZ94" s="1">
        <f t="shared" si="119"/>
        <v>0</v>
      </c>
      <c r="BA94" s="1">
        <f t="shared" si="120"/>
        <v>0</v>
      </c>
      <c r="BB94" s="1">
        <f t="shared" si="121"/>
        <v>0</v>
      </c>
      <c r="BC94" s="1">
        <f t="shared" si="122"/>
        <v>0</v>
      </c>
      <c r="BD94" s="1">
        <f t="shared" si="123"/>
        <v>0</v>
      </c>
      <c r="BE94" s="1">
        <f t="shared" si="124"/>
        <v>0</v>
      </c>
      <c r="BF94" s="1">
        <f t="shared" si="125"/>
        <v>0</v>
      </c>
      <c r="BG94" s="1">
        <f t="shared" si="126"/>
        <v>0</v>
      </c>
      <c r="BH94" s="1">
        <f t="shared" si="127"/>
        <v>0</v>
      </c>
      <c r="BI94" s="1">
        <f t="shared" si="128"/>
        <v>0</v>
      </c>
      <c r="BJ94" s="1">
        <f t="shared" si="129"/>
        <v>0</v>
      </c>
      <c r="BK94" s="1">
        <f t="shared" si="130"/>
        <v>0</v>
      </c>
      <c r="BL94" s="1">
        <f t="shared" si="131"/>
        <v>0</v>
      </c>
      <c r="BM94" s="1">
        <f t="shared" si="132"/>
        <v>0</v>
      </c>
      <c r="BN94" s="1">
        <f t="shared" si="133"/>
        <v>0</v>
      </c>
      <c r="BO94" s="1">
        <f t="shared" si="134"/>
        <v>0</v>
      </c>
      <c r="BP94" s="1">
        <f t="shared" si="135"/>
        <v>0</v>
      </c>
      <c r="BQ94" s="1">
        <f t="shared" si="136"/>
        <v>0</v>
      </c>
      <c r="BR94" s="1">
        <f t="shared" si="137"/>
        <v>0</v>
      </c>
      <c r="BS94" s="1">
        <f t="shared" si="138"/>
        <v>0</v>
      </c>
      <c r="BT94" s="1">
        <f t="shared" si="139"/>
        <v>0</v>
      </c>
      <c r="BU94" s="1">
        <f t="shared" si="140"/>
        <v>0</v>
      </c>
      <c r="BV94" s="1">
        <f t="shared" si="141"/>
        <v>0</v>
      </c>
      <c r="BW94" s="1">
        <f t="shared" si="142"/>
        <v>0</v>
      </c>
      <c r="BX94" s="1">
        <f t="shared" si="143"/>
        <v>0</v>
      </c>
      <c r="BY94" s="1">
        <f t="shared" si="144"/>
        <v>0</v>
      </c>
      <c r="BZ94" s="1">
        <f t="shared" si="145"/>
        <v>0</v>
      </c>
      <c r="CA94" s="1">
        <f t="shared" si="146"/>
        <v>0</v>
      </c>
      <c r="CB94" s="1">
        <f t="shared" si="151"/>
        <v>0</v>
      </c>
      <c r="CC94" s="1">
        <f>IF(H94="",'Fraccion masica'!$AC$36,H94)</f>
        <v>0.11111111111111108</v>
      </c>
      <c r="CD94" s="1">
        <f>IF(I94="",'Fraccion masica'!$AC$35,I94)</f>
        <v>0.11111111111111108</v>
      </c>
      <c r="CE94" s="1">
        <f t="shared" si="152"/>
        <v>0</v>
      </c>
      <c r="CF94" s="1">
        <f t="shared" si="153"/>
        <v>0</v>
      </c>
      <c r="CG94" s="1">
        <f t="shared" si="154"/>
        <v>0</v>
      </c>
      <c r="CH94" s="1">
        <f t="shared" si="155"/>
        <v>0</v>
      </c>
      <c r="DN94" s="15" t="s">
        <v>599</v>
      </c>
      <c r="DO94" s="15">
        <v>66</v>
      </c>
      <c r="DP94" s="15"/>
      <c r="DQ94" s="15"/>
      <c r="DR94" s="15">
        <v>41</v>
      </c>
      <c r="DS94" s="15"/>
      <c r="DT94" s="15"/>
      <c r="DU94" s="15"/>
      <c r="DV94" s="15"/>
      <c r="DW94" s="15"/>
      <c r="DX94" s="15"/>
      <c r="DY94" s="15"/>
      <c r="DZ94" s="15"/>
      <c r="EA94" s="15"/>
      <c r="EB94" s="15"/>
      <c r="EC94" s="15"/>
      <c r="ED94" s="15"/>
      <c r="EE94" s="15"/>
      <c r="EF94" s="15"/>
      <c r="EG94" s="15"/>
      <c r="EH94" s="15">
        <v>11</v>
      </c>
      <c r="EI94" s="15"/>
      <c r="EJ94" s="15">
        <v>11</v>
      </c>
    </row>
    <row r="95" spans="4:140" x14ac:dyDescent="0.75">
      <c r="D95" s="15"/>
      <c r="E95" s="15"/>
      <c r="F95" s="15"/>
      <c r="G95" s="15"/>
      <c r="H95" s="15"/>
      <c r="AF95" s="1" t="str">
        <f t="shared" si="147"/>
        <v>Crudo</v>
      </c>
      <c r="AG95" s="1">
        <f t="shared" si="148"/>
        <v>0</v>
      </c>
      <c r="AH95" s="1">
        <f t="shared" si="149"/>
        <v>0</v>
      </c>
      <c r="AI95" s="1">
        <f t="shared" si="150"/>
        <v>0</v>
      </c>
      <c r="AJ95" s="1">
        <f t="shared" si="103"/>
        <v>0</v>
      </c>
      <c r="AK95" s="1">
        <f t="shared" si="104"/>
        <v>0</v>
      </c>
      <c r="AL95" s="1">
        <f t="shared" si="105"/>
        <v>0</v>
      </c>
      <c r="AM95" s="1">
        <f t="shared" si="106"/>
        <v>0</v>
      </c>
      <c r="AN95" s="1">
        <f t="shared" si="107"/>
        <v>0</v>
      </c>
      <c r="AO95" s="1">
        <f t="shared" si="108"/>
        <v>0</v>
      </c>
      <c r="AP95" s="1">
        <f t="shared" si="109"/>
        <v>0</v>
      </c>
      <c r="AQ95" s="1">
        <f t="shared" si="110"/>
        <v>0</v>
      </c>
      <c r="AR95" s="1">
        <f t="shared" si="111"/>
        <v>0</v>
      </c>
      <c r="AS95" s="1">
        <f t="shared" si="112"/>
        <v>0</v>
      </c>
      <c r="AT95" s="1">
        <f t="shared" si="113"/>
        <v>0</v>
      </c>
      <c r="AU95" s="1">
        <f t="shared" si="114"/>
        <v>0</v>
      </c>
      <c r="AV95" s="1">
        <f t="shared" si="115"/>
        <v>0</v>
      </c>
      <c r="AW95" s="1">
        <f t="shared" si="116"/>
        <v>0</v>
      </c>
      <c r="AX95" s="1">
        <f t="shared" si="117"/>
        <v>0</v>
      </c>
      <c r="AY95" s="1">
        <f t="shared" si="118"/>
        <v>0</v>
      </c>
      <c r="AZ95" s="1">
        <f t="shared" si="119"/>
        <v>0</v>
      </c>
      <c r="BA95" s="1">
        <f t="shared" si="120"/>
        <v>0</v>
      </c>
      <c r="BB95" s="1">
        <f t="shared" si="121"/>
        <v>0</v>
      </c>
      <c r="BC95" s="1">
        <f t="shared" si="122"/>
        <v>0</v>
      </c>
      <c r="BD95" s="1">
        <f t="shared" si="123"/>
        <v>0</v>
      </c>
      <c r="BE95" s="1">
        <f t="shared" si="124"/>
        <v>0</v>
      </c>
      <c r="BF95" s="1">
        <f t="shared" si="125"/>
        <v>0</v>
      </c>
      <c r="BG95" s="1">
        <f t="shared" si="126"/>
        <v>0</v>
      </c>
      <c r="BH95" s="1">
        <f t="shared" si="127"/>
        <v>0</v>
      </c>
      <c r="BI95" s="1">
        <f t="shared" si="128"/>
        <v>0</v>
      </c>
      <c r="BJ95" s="1">
        <f t="shared" si="129"/>
        <v>0</v>
      </c>
      <c r="BK95" s="1">
        <f t="shared" si="130"/>
        <v>0</v>
      </c>
      <c r="BL95" s="1">
        <f t="shared" si="131"/>
        <v>0</v>
      </c>
      <c r="BM95" s="1">
        <f t="shared" si="132"/>
        <v>0</v>
      </c>
      <c r="BN95" s="1">
        <f t="shared" si="133"/>
        <v>0</v>
      </c>
      <c r="BO95" s="1">
        <f t="shared" si="134"/>
        <v>0</v>
      </c>
      <c r="BP95" s="1">
        <f t="shared" si="135"/>
        <v>0</v>
      </c>
      <c r="BQ95" s="1">
        <f t="shared" si="136"/>
        <v>0</v>
      </c>
      <c r="BR95" s="1">
        <f t="shared" si="137"/>
        <v>0</v>
      </c>
      <c r="BS95" s="1">
        <f t="shared" si="138"/>
        <v>0</v>
      </c>
      <c r="BT95" s="1">
        <f t="shared" si="139"/>
        <v>0</v>
      </c>
      <c r="BU95" s="1">
        <f t="shared" si="140"/>
        <v>0</v>
      </c>
      <c r="BV95" s="1">
        <f t="shared" si="141"/>
        <v>0</v>
      </c>
      <c r="BW95" s="1">
        <f t="shared" si="142"/>
        <v>0</v>
      </c>
      <c r="BX95" s="1">
        <f t="shared" si="143"/>
        <v>0</v>
      </c>
      <c r="BY95" s="1">
        <f t="shared" si="144"/>
        <v>0</v>
      </c>
      <c r="BZ95" s="1">
        <f t="shared" si="145"/>
        <v>0</v>
      </c>
      <c r="CA95" s="1">
        <f t="shared" si="146"/>
        <v>0</v>
      </c>
      <c r="CB95" s="1">
        <f t="shared" si="151"/>
        <v>0</v>
      </c>
      <c r="CC95" s="1">
        <f>IF(H95="",'Fraccion masica'!$AC$36,H95)</f>
        <v>0.11111111111111108</v>
      </c>
      <c r="CD95" s="1">
        <f>IF(I95="",'Fraccion masica'!$AC$35,I95)</f>
        <v>0.11111111111111108</v>
      </c>
      <c r="CE95" s="1">
        <f t="shared" si="152"/>
        <v>0</v>
      </c>
      <c r="CF95" s="1">
        <f t="shared" si="153"/>
        <v>0</v>
      </c>
      <c r="CG95" s="1">
        <f t="shared" si="154"/>
        <v>0</v>
      </c>
      <c r="CH95" s="1">
        <f t="shared" si="155"/>
        <v>0</v>
      </c>
      <c r="DN95" s="15" t="s">
        <v>600</v>
      </c>
      <c r="DO95" s="15">
        <v>49</v>
      </c>
      <c r="DP95" s="15"/>
      <c r="DQ95" s="15"/>
      <c r="DR95" s="15">
        <v>25</v>
      </c>
      <c r="DS95" s="15"/>
      <c r="DT95" s="15"/>
      <c r="DU95" s="15"/>
      <c r="DV95" s="15"/>
      <c r="DW95" s="15"/>
      <c r="DX95" s="15"/>
      <c r="DY95" s="15"/>
      <c r="DZ95" s="15">
        <v>1</v>
      </c>
      <c r="EA95" s="15"/>
      <c r="EB95" s="15"/>
      <c r="EC95" s="15"/>
      <c r="ED95" s="15"/>
      <c r="EE95" s="15"/>
      <c r="EF95" s="15"/>
      <c r="EG95" s="15"/>
      <c r="EH95" s="15">
        <v>15</v>
      </c>
      <c r="EI95" s="15"/>
      <c r="EJ95" s="15">
        <v>15</v>
      </c>
    </row>
    <row r="96" spans="4:140" x14ac:dyDescent="0.75">
      <c r="D96" s="15"/>
      <c r="E96" s="15"/>
      <c r="F96" s="15"/>
      <c r="G96" s="15"/>
      <c r="H96" s="15"/>
      <c r="AF96" s="1" t="str">
        <f t="shared" si="147"/>
        <v>Crudo</v>
      </c>
      <c r="AG96" s="1">
        <f t="shared" si="148"/>
        <v>0</v>
      </c>
      <c r="AH96" s="1">
        <f t="shared" si="149"/>
        <v>0</v>
      </c>
      <c r="AI96" s="1">
        <f t="shared" si="150"/>
        <v>0</v>
      </c>
      <c r="AJ96" s="1">
        <f t="shared" si="103"/>
        <v>0</v>
      </c>
      <c r="AK96" s="1">
        <f t="shared" si="104"/>
        <v>0</v>
      </c>
      <c r="AL96" s="1">
        <f t="shared" si="105"/>
        <v>0</v>
      </c>
      <c r="AM96" s="1">
        <f t="shared" si="106"/>
        <v>0</v>
      </c>
      <c r="AN96" s="1">
        <f t="shared" si="107"/>
        <v>0</v>
      </c>
      <c r="AO96" s="1">
        <f t="shared" si="108"/>
        <v>0</v>
      </c>
      <c r="AP96" s="1">
        <f t="shared" si="109"/>
        <v>0</v>
      </c>
      <c r="AQ96" s="1">
        <f t="shared" si="110"/>
        <v>0</v>
      </c>
      <c r="AR96" s="1">
        <f t="shared" si="111"/>
        <v>0</v>
      </c>
      <c r="AS96" s="1">
        <f t="shared" si="112"/>
        <v>0</v>
      </c>
      <c r="AT96" s="1">
        <f t="shared" si="113"/>
        <v>0</v>
      </c>
      <c r="AU96" s="1">
        <f t="shared" si="114"/>
        <v>0</v>
      </c>
      <c r="AV96" s="1">
        <f t="shared" si="115"/>
        <v>0</v>
      </c>
      <c r="AW96" s="1">
        <f t="shared" si="116"/>
        <v>0</v>
      </c>
      <c r="AX96" s="1">
        <f t="shared" si="117"/>
        <v>0</v>
      </c>
      <c r="AY96" s="1">
        <f t="shared" si="118"/>
        <v>0</v>
      </c>
      <c r="AZ96" s="1">
        <f t="shared" si="119"/>
        <v>0</v>
      </c>
      <c r="BA96" s="1">
        <f t="shared" si="120"/>
        <v>0</v>
      </c>
      <c r="BB96" s="1">
        <f t="shared" si="121"/>
        <v>0</v>
      </c>
      <c r="BC96" s="1">
        <f t="shared" si="122"/>
        <v>0</v>
      </c>
      <c r="BD96" s="1">
        <f t="shared" si="123"/>
        <v>0</v>
      </c>
      <c r="BE96" s="1">
        <f t="shared" si="124"/>
        <v>0</v>
      </c>
      <c r="BF96" s="1">
        <f t="shared" si="125"/>
        <v>0</v>
      </c>
      <c r="BG96" s="1">
        <f t="shared" si="126"/>
        <v>0</v>
      </c>
      <c r="BH96" s="1">
        <f t="shared" si="127"/>
        <v>0</v>
      </c>
      <c r="BI96" s="1">
        <f t="shared" si="128"/>
        <v>0</v>
      </c>
      <c r="BJ96" s="1">
        <f t="shared" si="129"/>
        <v>0</v>
      </c>
      <c r="BK96" s="1">
        <f t="shared" si="130"/>
        <v>0</v>
      </c>
      <c r="BL96" s="1">
        <f t="shared" si="131"/>
        <v>0</v>
      </c>
      <c r="BM96" s="1">
        <f t="shared" si="132"/>
        <v>0</v>
      </c>
      <c r="BN96" s="1">
        <f t="shared" si="133"/>
        <v>0</v>
      </c>
      <c r="BO96" s="1">
        <f t="shared" si="134"/>
        <v>0</v>
      </c>
      <c r="BP96" s="1">
        <f t="shared" si="135"/>
        <v>0</v>
      </c>
      <c r="BQ96" s="1">
        <f t="shared" si="136"/>
        <v>0</v>
      </c>
      <c r="BR96" s="1">
        <f t="shared" si="137"/>
        <v>0</v>
      </c>
      <c r="BS96" s="1">
        <f t="shared" si="138"/>
        <v>0</v>
      </c>
      <c r="BT96" s="1">
        <f t="shared" si="139"/>
        <v>0</v>
      </c>
      <c r="BU96" s="1">
        <f t="shared" si="140"/>
        <v>0</v>
      </c>
      <c r="BV96" s="1">
        <f t="shared" si="141"/>
        <v>0</v>
      </c>
      <c r="BW96" s="1">
        <f t="shared" si="142"/>
        <v>0</v>
      </c>
      <c r="BX96" s="1">
        <f t="shared" si="143"/>
        <v>0</v>
      </c>
      <c r="BY96" s="1">
        <f t="shared" si="144"/>
        <v>0</v>
      </c>
      <c r="BZ96" s="1">
        <f t="shared" si="145"/>
        <v>0</v>
      </c>
      <c r="CA96" s="1">
        <f t="shared" si="146"/>
        <v>0</v>
      </c>
      <c r="CB96" s="1">
        <f t="shared" si="151"/>
        <v>0</v>
      </c>
      <c r="CC96" s="1">
        <f>IF(H96="",'Fraccion masica'!$AC$36,H96)</f>
        <v>0.11111111111111108</v>
      </c>
      <c r="CD96" s="1">
        <f>IF(I96="",'Fraccion masica'!$AC$35,I96)</f>
        <v>0.11111111111111108</v>
      </c>
      <c r="CE96" s="1">
        <f t="shared" si="152"/>
        <v>0</v>
      </c>
      <c r="CF96" s="1">
        <f t="shared" si="153"/>
        <v>0</v>
      </c>
      <c r="CG96" s="1">
        <f t="shared" si="154"/>
        <v>0</v>
      </c>
      <c r="CH96" s="1">
        <f t="shared" si="155"/>
        <v>0</v>
      </c>
      <c r="DN96" s="15" t="s">
        <v>601</v>
      </c>
      <c r="DO96" s="15">
        <v>80</v>
      </c>
      <c r="DP96" s="15"/>
      <c r="DQ96" s="15"/>
      <c r="DR96" s="15">
        <v>247</v>
      </c>
      <c r="DS96" s="15"/>
      <c r="DT96" s="15"/>
      <c r="DU96" s="15"/>
      <c r="DV96" s="15"/>
      <c r="DW96" s="15"/>
      <c r="DX96" s="15"/>
      <c r="DY96" s="15"/>
      <c r="DZ96" s="15">
        <v>3</v>
      </c>
      <c r="EA96" s="15"/>
      <c r="EB96" s="15"/>
      <c r="EC96" s="15"/>
      <c r="ED96" s="15">
        <v>1</v>
      </c>
      <c r="EE96" s="15"/>
      <c r="EF96" s="15"/>
      <c r="EG96" s="15"/>
      <c r="EH96" s="15">
        <v>20</v>
      </c>
      <c r="EI96" s="15"/>
      <c r="EJ96" s="15">
        <v>77</v>
      </c>
    </row>
    <row r="97" spans="4:140" x14ac:dyDescent="0.75">
      <c r="D97" s="15"/>
      <c r="E97" s="15"/>
      <c r="F97" s="15"/>
      <c r="G97" s="15"/>
      <c r="H97" s="15"/>
      <c r="AF97" s="1" t="str">
        <f t="shared" si="147"/>
        <v>Crudo</v>
      </c>
      <c r="AG97" s="1">
        <f t="shared" si="148"/>
        <v>0</v>
      </c>
      <c r="AH97" s="1">
        <f t="shared" si="149"/>
        <v>0</v>
      </c>
      <c r="AI97" s="1">
        <f t="shared" si="150"/>
        <v>0</v>
      </c>
      <c r="AJ97" s="1">
        <f t="shared" si="103"/>
        <v>0</v>
      </c>
      <c r="AK97" s="1">
        <f t="shared" si="104"/>
        <v>0</v>
      </c>
      <c r="AL97" s="1">
        <f t="shared" si="105"/>
        <v>0</v>
      </c>
      <c r="AM97" s="1">
        <f t="shared" si="106"/>
        <v>0</v>
      </c>
      <c r="AN97" s="1">
        <f t="shared" si="107"/>
        <v>0</v>
      </c>
      <c r="AO97" s="1">
        <f t="shared" si="108"/>
        <v>0</v>
      </c>
      <c r="AP97" s="1">
        <f t="shared" si="109"/>
        <v>0</v>
      </c>
      <c r="AQ97" s="1">
        <f t="shared" si="110"/>
        <v>0</v>
      </c>
      <c r="AR97" s="1">
        <f t="shared" si="111"/>
        <v>0</v>
      </c>
      <c r="AS97" s="1">
        <f t="shared" si="112"/>
        <v>0</v>
      </c>
      <c r="AT97" s="1">
        <f t="shared" si="113"/>
        <v>0</v>
      </c>
      <c r="AU97" s="1">
        <f t="shared" si="114"/>
        <v>0</v>
      </c>
      <c r="AV97" s="1">
        <f t="shared" si="115"/>
        <v>0</v>
      </c>
      <c r="AW97" s="1">
        <f t="shared" si="116"/>
        <v>0</v>
      </c>
      <c r="AX97" s="1">
        <f t="shared" si="117"/>
        <v>0</v>
      </c>
      <c r="AY97" s="1">
        <f t="shared" si="118"/>
        <v>0</v>
      </c>
      <c r="AZ97" s="1">
        <f t="shared" si="119"/>
        <v>0</v>
      </c>
      <c r="BA97" s="1">
        <f t="shared" si="120"/>
        <v>0</v>
      </c>
      <c r="BB97" s="1">
        <f t="shared" si="121"/>
        <v>0</v>
      </c>
      <c r="BC97" s="1">
        <f t="shared" si="122"/>
        <v>0</v>
      </c>
      <c r="BD97" s="1">
        <f t="shared" si="123"/>
        <v>0</v>
      </c>
      <c r="BE97" s="1">
        <f t="shared" si="124"/>
        <v>0</v>
      </c>
      <c r="BF97" s="1">
        <f t="shared" si="125"/>
        <v>0</v>
      </c>
      <c r="BG97" s="1">
        <f t="shared" si="126"/>
        <v>0</v>
      </c>
      <c r="BH97" s="1">
        <f t="shared" si="127"/>
        <v>0</v>
      </c>
      <c r="BI97" s="1">
        <f t="shared" si="128"/>
        <v>0</v>
      </c>
      <c r="BJ97" s="1">
        <f t="shared" si="129"/>
        <v>0</v>
      </c>
      <c r="BK97" s="1">
        <f t="shared" si="130"/>
        <v>0</v>
      </c>
      <c r="BL97" s="1">
        <f t="shared" si="131"/>
        <v>0</v>
      </c>
      <c r="BM97" s="1">
        <f t="shared" si="132"/>
        <v>0</v>
      </c>
      <c r="BN97" s="1">
        <f t="shared" si="133"/>
        <v>0</v>
      </c>
      <c r="BO97" s="1">
        <f t="shared" si="134"/>
        <v>0</v>
      </c>
      <c r="BP97" s="1">
        <f t="shared" si="135"/>
        <v>0</v>
      </c>
      <c r="BQ97" s="1">
        <f t="shared" si="136"/>
        <v>0</v>
      </c>
      <c r="BR97" s="1">
        <f t="shared" si="137"/>
        <v>0</v>
      </c>
      <c r="BS97" s="1">
        <f t="shared" si="138"/>
        <v>0</v>
      </c>
      <c r="BT97" s="1">
        <f t="shared" si="139"/>
        <v>0</v>
      </c>
      <c r="BU97" s="1">
        <f t="shared" si="140"/>
        <v>0</v>
      </c>
      <c r="BV97" s="1">
        <f t="shared" si="141"/>
        <v>0</v>
      </c>
      <c r="BW97" s="1">
        <f t="shared" si="142"/>
        <v>0</v>
      </c>
      <c r="BX97" s="1">
        <f t="shared" si="143"/>
        <v>0</v>
      </c>
      <c r="BY97" s="1">
        <f t="shared" si="144"/>
        <v>0</v>
      </c>
      <c r="BZ97" s="1">
        <f t="shared" si="145"/>
        <v>0</v>
      </c>
      <c r="CA97" s="1">
        <f t="shared" si="146"/>
        <v>0</v>
      </c>
      <c r="CB97" s="1">
        <f t="shared" si="151"/>
        <v>0</v>
      </c>
      <c r="CC97" s="1">
        <f>IF(H97="",'Fraccion masica'!$AC$36,H97)</f>
        <v>0.11111111111111108</v>
      </c>
      <c r="CD97" s="1">
        <f>IF(I97="",'Fraccion masica'!$AC$35,I97)</f>
        <v>0.11111111111111108</v>
      </c>
      <c r="CE97" s="1">
        <f t="shared" si="152"/>
        <v>0</v>
      </c>
      <c r="CF97" s="1">
        <f t="shared" si="153"/>
        <v>0</v>
      </c>
      <c r="CG97" s="1">
        <f t="shared" si="154"/>
        <v>0</v>
      </c>
      <c r="CH97" s="1">
        <f t="shared" si="155"/>
        <v>0</v>
      </c>
      <c r="DN97" s="15" t="s">
        <v>602</v>
      </c>
      <c r="DO97" s="15">
        <v>100</v>
      </c>
      <c r="DP97" s="15"/>
      <c r="DQ97" s="15"/>
      <c r="DR97" s="15"/>
      <c r="DS97" s="15"/>
      <c r="DT97" s="15"/>
      <c r="DU97" s="15"/>
      <c r="DV97" s="15"/>
      <c r="DW97" s="15"/>
      <c r="DX97" s="15"/>
      <c r="DY97" s="15"/>
      <c r="DZ97" s="15"/>
      <c r="EA97" s="15"/>
      <c r="EB97" s="15"/>
      <c r="EC97" s="15"/>
      <c r="ED97" s="15"/>
      <c r="EE97" s="15"/>
      <c r="EF97" s="15"/>
      <c r="EG97" s="15"/>
      <c r="EH97" s="15">
        <v>10</v>
      </c>
      <c r="EI97" s="15"/>
      <c r="EJ97" s="15"/>
    </row>
    <row r="98" spans="4:140" x14ac:dyDescent="0.75">
      <c r="D98" s="15"/>
      <c r="E98" s="15"/>
      <c r="F98" s="15"/>
      <c r="G98" s="15"/>
      <c r="H98" s="15"/>
      <c r="AF98" s="1" t="str">
        <f t="shared" si="147"/>
        <v>Crudo</v>
      </c>
      <c r="AG98" s="1">
        <f t="shared" si="148"/>
        <v>0</v>
      </c>
      <c r="AH98" s="1">
        <f t="shared" si="149"/>
        <v>0</v>
      </c>
      <c r="AI98" s="1">
        <f t="shared" si="150"/>
        <v>0</v>
      </c>
      <c r="AJ98" s="1">
        <f t="shared" si="103"/>
        <v>0</v>
      </c>
      <c r="AK98" s="1">
        <f t="shared" si="104"/>
        <v>0</v>
      </c>
      <c r="AL98" s="1">
        <f t="shared" si="105"/>
        <v>0</v>
      </c>
      <c r="AM98" s="1">
        <f t="shared" si="106"/>
        <v>0</v>
      </c>
      <c r="AN98" s="1">
        <f t="shared" si="107"/>
        <v>0</v>
      </c>
      <c r="AO98" s="1">
        <f t="shared" si="108"/>
        <v>0</v>
      </c>
      <c r="AP98" s="1">
        <f t="shared" si="109"/>
        <v>0</v>
      </c>
      <c r="AQ98" s="1">
        <f t="shared" si="110"/>
        <v>0</v>
      </c>
      <c r="AR98" s="1">
        <f t="shared" si="111"/>
        <v>0</v>
      </c>
      <c r="AS98" s="1">
        <f t="shared" si="112"/>
        <v>0</v>
      </c>
      <c r="AT98" s="1">
        <f t="shared" si="113"/>
        <v>0</v>
      </c>
      <c r="AU98" s="1">
        <f t="shared" si="114"/>
        <v>0</v>
      </c>
      <c r="AV98" s="1">
        <f t="shared" si="115"/>
        <v>0</v>
      </c>
      <c r="AW98" s="1">
        <f t="shared" si="116"/>
        <v>0</v>
      </c>
      <c r="AX98" s="1">
        <f t="shared" si="117"/>
        <v>0</v>
      </c>
      <c r="AY98" s="1">
        <f t="shared" si="118"/>
        <v>0</v>
      </c>
      <c r="AZ98" s="1">
        <f t="shared" si="119"/>
        <v>0</v>
      </c>
      <c r="BA98" s="1">
        <f t="shared" si="120"/>
        <v>0</v>
      </c>
      <c r="BB98" s="1">
        <f t="shared" si="121"/>
        <v>0</v>
      </c>
      <c r="BC98" s="1">
        <f t="shared" si="122"/>
        <v>0</v>
      </c>
      <c r="BD98" s="1">
        <f t="shared" si="123"/>
        <v>0</v>
      </c>
      <c r="BE98" s="1">
        <f t="shared" si="124"/>
        <v>0</v>
      </c>
      <c r="BF98" s="1">
        <f t="shared" si="125"/>
        <v>0</v>
      </c>
      <c r="BG98" s="1">
        <f t="shared" si="126"/>
        <v>0</v>
      </c>
      <c r="BH98" s="1">
        <f t="shared" si="127"/>
        <v>0</v>
      </c>
      <c r="BI98" s="1">
        <f t="shared" si="128"/>
        <v>0</v>
      </c>
      <c r="BJ98" s="1">
        <f t="shared" si="129"/>
        <v>0</v>
      </c>
      <c r="BK98" s="1">
        <f t="shared" si="130"/>
        <v>0</v>
      </c>
      <c r="BL98" s="1">
        <f t="shared" si="131"/>
        <v>0</v>
      </c>
      <c r="BM98" s="1">
        <f t="shared" si="132"/>
        <v>0</v>
      </c>
      <c r="BN98" s="1">
        <f t="shared" si="133"/>
        <v>0</v>
      </c>
      <c r="BO98" s="1">
        <f t="shared" si="134"/>
        <v>0</v>
      </c>
      <c r="BP98" s="1">
        <f t="shared" si="135"/>
        <v>0</v>
      </c>
      <c r="BQ98" s="1">
        <f t="shared" si="136"/>
        <v>0</v>
      </c>
      <c r="BR98" s="1">
        <f t="shared" si="137"/>
        <v>0</v>
      </c>
      <c r="BS98" s="1">
        <f t="shared" si="138"/>
        <v>0</v>
      </c>
      <c r="BT98" s="1">
        <f t="shared" si="139"/>
        <v>0</v>
      </c>
      <c r="BU98" s="1">
        <f t="shared" si="140"/>
        <v>0</v>
      </c>
      <c r="BV98" s="1">
        <f t="shared" si="141"/>
        <v>0</v>
      </c>
      <c r="BW98" s="1">
        <f t="shared" si="142"/>
        <v>0</v>
      </c>
      <c r="BX98" s="1">
        <f t="shared" si="143"/>
        <v>0</v>
      </c>
      <c r="BY98" s="1">
        <f t="shared" si="144"/>
        <v>0</v>
      </c>
      <c r="BZ98" s="1">
        <f t="shared" si="145"/>
        <v>0</v>
      </c>
      <c r="CA98" s="1">
        <f t="shared" si="146"/>
        <v>0</v>
      </c>
      <c r="CB98" s="1">
        <f t="shared" si="151"/>
        <v>0</v>
      </c>
      <c r="CC98" s="1">
        <f>IF(H98="",'Fraccion masica'!$AC$36,H98)</f>
        <v>0.11111111111111108</v>
      </c>
      <c r="CD98" s="1">
        <f>IF(I98="",'Fraccion masica'!$AC$35,I98)</f>
        <v>0.11111111111111108</v>
      </c>
      <c r="CE98" s="1">
        <f t="shared" si="152"/>
        <v>0</v>
      </c>
      <c r="CF98" s="1">
        <f t="shared" si="153"/>
        <v>0</v>
      </c>
      <c r="CG98" s="1">
        <f t="shared" si="154"/>
        <v>0</v>
      </c>
      <c r="CH98" s="1">
        <f t="shared" si="155"/>
        <v>0</v>
      </c>
      <c r="DN98" s="15" t="s">
        <v>603</v>
      </c>
      <c r="DO98" s="15">
        <v>25</v>
      </c>
      <c r="DP98" s="15"/>
      <c r="DQ98" s="15"/>
      <c r="DR98" s="15"/>
      <c r="DS98" s="15"/>
      <c r="DT98" s="15"/>
      <c r="DU98" s="15"/>
      <c r="DV98" s="15"/>
      <c r="DW98" s="15"/>
      <c r="DX98" s="15"/>
      <c r="DY98" s="15"/>
      <c r="DZ98" s="15"/>
      <c r="EA98" s="15"/>
      <c r="EB98" s="15"/>
      <c r="EC98" s="15"/>
      <c r="ED98" s="15"/>
      <c r="EE98" s="15"/>
      <c r="EF98" s="15"/>
      <c r="EG98" s="15"/>
      <c r="EH98" s="15">
        <v>5</v>
      </c>
      <c r="EI98" s="15"/>
      <c r="EJ98" s="15"/>
    </row>
    <row r="99" spans="4:140" x14ac:dyDescent="0.75">
      <c r="D99" s="15"/>
      <c r="E99" s="15"/>
      <c r="F99" s="15"/>
      <c r="G99" s="15"/>
      <c r="H99" s="15"/>
      <c r="AF99" s="1" t="str">
        <f t="shared" si="147"/>
        <v>Crudo</v>
      </c>
      <c r="AG99" s="1">
        <f t="shared" si="148"/>
        <v>0</v>
      </c>
      <c r="AH99" s="1">
        <f t="shared" si="149"/>
        <v>0</v>
      </c>
      <c r="AI99" s="1">
        <f t="shared" si="150"/>
        <v>0</v>
      </c>
      <c r="AJ99" s="1">
        <f t="shared" si="103"/>
        <v>0</v>
      </c>
      <c r="AK99" s="1">
        <f t="shared" si="104"/>
        <v>0</v>
      </c>
      <c r="AL99" s="1">
        <f t="shared" si="105"/>
        <v>0</v>
      </c>
      <c r="AM99" s="1">
        <f t="shared" si="106"/>
        <v>0</v>
      </c>
      <c r="AN99" s="1">
        <f t="shared" si="107"/>
        <v>0</v>
      </c>
      <c r="AO99" s="1">
        <f t="shared" si="108"/>
        <v>0</v>
      </c>
      <c r="AP99" s="1">
        <f t="shared" si="109"/>
        <v>0</v>
      </c>
      <c r="AQ99" s="1">
        <f t="shared" si="110"/>
        <v>0</v>
      </c>
      <c r="AR99" s="1">
        <f t="shared" si="111"/>
        <v>0</v>
      </c>
      <c r="AS99" s="1">
        <f t="shared" si="112"/>
        <v>0</v>
      </c>
      <c r="AT99" s="1">
        <f t="shared" si="113"/>
        <v>0</v>
      </c>
      <c r="AU99" s="1">
        <f t="shared" si="114"/>
        <v>0</v>
      </c>
      <c r="AV99" s="1">
        <f t="shared" si="115"/>
        <v>0</v>
      </c>
      <c r="AW99" s="1">
        <f t="shared" si="116"/>
        <v>0</v>
      </c>
      <c r="AX99" s="1">
        <f t="shared" si="117"/>
        <v>0</v>
      </c>
      <c r="AY99" s="1">
        <f t="shared" si="118"/>
        <v>0</v>
      </c>
      <c r="AZ99" s="1">
        <f t="shared" si="119"/>
        <v>0</v>
      </c>
      <c r="BA99" s="1">
        <f t="shared" si="120"/>
        <v>0</v>
      </c>
      <c r="BB99" s="1">
        <f t="shared" si="121"/>
        <v>0</v>
      </c>
      <c r="BC99" s="1">
        <f t="shared" si="122"/>
        <v>0</v>
      </c>
      <c r="BD99" s="1">
        <f t="shared" si="123"/>
        <v>0</v>
      </c>
      <c r="BE99" s="1">
        <f t="shared" si="124"/>
        <v>0</v>
      </c>
      <c r="BF99" s="1">
        <f t="shared" si="125"/>
        <v>0</v>
      </c>
      <c r="BG99" s="1">
        <f t="shared" si="126"/>
        <v>0</v>
      </c>
      <c r="BH99" s="1">
        <f t="shared" si="127"/>
        <v>0</v>
      </c>
      <c r="BI99" s="1">
        <f t="shared" si="128"/>
        <v>0</v>
      </c>
      <c r="BJ99" s="1">
        <f t="shared" si="129"/>
        <v>0</v>
      </c>
      <c r="BK99" s="1">
        <f t="shared" si="130"/>
        <v>0</v>
      </c>
      <c r="BL99" s="1">
        <f t="shared" si="131"/>
        <v>0</v>
      </c>
      <c r="BM99" s="1">
        <f t="shared" si="132"/>
        <v>0</v>
      </c>
      <c r="BN99" s="1">
        <f t="shared" si="133"/>
        <v>0</v>
      </c>
      <c r="BO99" s="1">
        <f t="shared" si="134"/>
        <v>0</v>
      </c>
      <c r="BP99" s="1">
        <f t="shared" si="135"/>
        <v>0</v>
      </c>
      <c r="BQ99" s="1">
        <f t="shared" si="136"/>
        <v>0</v>
      </c>
      <c r="BR99" s="1">
        <f t="shared" si="137"/>
        <v>0</v>
      </c>
      <c r="BS99" s="1">
        <f t="shared" si="138"/>
        <v>0</v>
      </c>
      <c r="BT99" s="1">
        <f t="shared" si="139"/>
        <v>0</v>
      </c>
      <c r="BU99" s="1">
        <f t="shared" si="140"/>
        <v>0</v>
      </c>
      <c r="BV99" s="1">
        <f t="shared" si="141"/>
        <v>0</v>
      </c>
      <c r="BW99" s="1">
        <f t="shared" si="142"/>
        <v>0</v>
      </c>
      <c r="BX99" s="1">
        <f t="shared" si="143"/>
        <v>0</v>
      </c>
      <c r="BY99" s="1">
        <f t="shared" si="144"/>
        <v>0</v>
      </c>
      <c r="BZ99" s="1">
        <f t="shared" si="145"/>
        <v>0</v>
      </c>
      <c r="CA99" s="1">
        <f t="shared" si="146"/>
        <v>0</v>
      </c>
      <c r="CB99" s="1">
        <f t="shared" si="151"/>
        <v>0</v>
      </c>
      <c r="CC99" s="1">
        <f>IF(H99="",'Fraccion masica'!$AC$36,H99)</f>
        <v>0.11111111111111108</v>
      </c>
      <c r="CD99" s="1">
        <f>IF(I99="",'Fraccion masica'!$AC$35,I99)</f>
        <v>0.11111111111111108</v>
      </c>
      <c r="CE99" s="1">
        <f t="shared" si="152"/>
        <v>0</v>
      </c>
      <c r="CF99" s="1">
        <f t="shared" si="153"/>
        <v>0</v>
      </c>
      <c r="CG99" s="1">
        <f t="shared" si="154"/>
        <v>0</v>
      </c>
      <c r="CH99" s="1">
        <f t="shared" si="155"/>
        <v>0</v>
      </c>
      <c r="DN99" s="15" t="s">
        <v>604</v>
      </c>
      <c r="DO99" s="15"/>
      <c r="DP99" s="15"/>
      <c r="DQ99" s="15"/>
      <c r="DR99" s="15">
        <v>190</v>
      </c>
      <c r="DS99" s="15"/>
      <c r="DT99" s="15"/>
      <c r="DU99" s="15"/>
      <c r="DV99" s="15"/>
      <c r="DW99" s="15"/>
      <c r="DX99" s="15"/>
      <c r="DY99" s="15"/>
      <c r="DZ99" s="15"/>
      <c r="EA99" s="15"/>
      <c r="EB99" s="15"/>
      <c r="EC99" s="15"/>
      <c r="ED99" s="15">
        <v>6</v>
      </c>
      <c r="EE99" s="15"/>
      <c r="EF99" s="15"/>
      <c r="EG99" s="15"/>
      <c r="EH99" s="15"/>
      <c r="EI99" s="15"/>
      <c r="EJ99" s="15">
        <v>94</v>
      </c>
    </row>
    <row r="100" spans="4:140" x14ac:dyDescent="0.75">
      <c r="D100" s="15"/>
      <c r="E100" s="15"/>
      <c r="F100" s="15"/>
      <c r="G100" s="15"/>
      <c r="H100" s="15"/>
      <c r="AF100" s="1" t="str">
        <f t="shared" si="147"/>
        <v>Crudo</v>
      </c>
      <c r="AG100" s="1">
        <f t="shared" si="148"/>
        <v>0</v>
      </c>
      <c r="AH100" s="1">
        <f t="shared" si="149"/>
        <v>0</v>
      </c>
      <c r="AI100" s="1">
        <f t="shared" si="150"/>
        <v>0</v>
      </c>
      <c r="AJ100" s="1">
        <f t="shared" si="103"/>
        <v>0</v>
      </c>
      <c r="AK100" s="1">
        <f t="shared" si="104"/>
        <v>0</v>
      </c>
      <c r="AL100" s="1">
        <f t="shared" si="105"/>
        <v>0</v>
      </c>
      <c r="AM100" s="1">
        <f t="shared" si="106"/>
        <v>0</v>
      </c>
      <c r="AN100" s="1">
        <f t="shared" si="107"/>
        <v>0</v>
      </c>
      <c r="AO100" s="1">
        <f t="shared" si="108"/>
        <v>0</v>
      </c>
      <c r="AP100" s="1">
        <f t="shared" si="109"/>
        <v>0</v>
      </c>
      <c r="AQ100" s="1">
        <f t="shared" si="110"/>
        <v>0</v>
      </c>
      <c r="AR100" s="1">
        <f t="shared" si="111"/>
        <v>0</v>
      </c>
      <c r="AS100" s="1">
        <f t="shared" si="112"/>
        <v>0</v>
      </c>
      <c r="AT100" s="1">
        <f t="shared" si="113"/>
        <v>0</v>
      </c>
      <c r="AU100" s="1">
        <f t="shared" si="114"/>
        <v>0</v>
      </c>
      <c r="AV100" s="1">
        <f t="shared" si="115"/>
        <v>0</v>
      </c>
      <c r="AW100" s="1">
        <f t="shared" si="116"/>
        <v>0</v>
      </c>
      <c r="AX100" s="1">
        <f t="shared" si="117"/>
        <v>0</v>
      </c>
      <c r="AY100" s="1">
        <f t="shared" si="118"/>
        <v>0</v>
      </c>
      <c r="AZ100" s="1">
        <f t="shared" si="119"/>
        <v>0</v>
      </c>
      <c r="BA100" s="1">
        <f t="shared" si="120"/>
        <v>0</v>
      </c>
      <c r="BB100" s="1">
        <f t="shared" si="121"/>
        <v>0</v>
      </c>
      <c r="BC100" s="1">
        <f t="shared" si="122"/>
        <v>0</v>
      </c>
      <c r="BD100" s="1">
        <f t="shared" si="123"/>
        <v>0</v>
      </c>
      <c r="BE100" s="1">
        <f t="shared" si="124"/>
        <v>0</v>
      </c>
      <c r="BF100" s="1">
        <f t="shared" si="125"/>
        <v>0</v>
      </c>
      <c r="BG100" s="1">
        <f t="shared" si="126"/>
        <v>0</v>
      </c>
      <c r="BH100" s="1">
        <f t="shared" si="127"/>
        <v>0</v>
      </c>
      <c r="BI100" s="1">
        <f t="shared" si="128"/>
        <v>0</v>
      </c>
      <c r="BJ100" s="1">
        <f t="shared" si="129"/>
        <v>0</v>
      </c>
      <c r="BK100" s="1">
        <f t="shared" si="130"/>
        <v>0</v>
      </c>
      <c r="BL100" s="1">
        <f t="shared" si="131"/>
        <v>0</v>
      </c>
      <c r="BM100" s="1">
        <f t="shared" si="132"/>
        <v>0</v>
      </c>
      <c r="BN100" s="1">
        <f t="shared" si="133"/>
        <v>0</v>
      </c>
      <c r="BO100" s="1">
        <f t="shared" si="134"/>
        <v>0</v>
      </c>
      <c r="BP100" s="1">
        <f t="shared" si="135"/>
        <v>0</v>
      </c>
      <c r="BQ100" s="1">
        <f t="shared" si="136"/>
        <v>0</v>
      </c>
      <c r="BR100" s="1">
        <f t="shared" si="137"/>
        <v>0</v>
      </c>
      <c r="BS100" s="1">
        <f t="shared" si="138"/>
        <v>0</v>
      </c>
      <c r="BT100" s="1">
        <f t="shared" si="139"/>
        <v>0</v>
      </c>
      <c r="BU100" s="1">
        <f t="shared" si="140"/>
        <v>0</v>
      </c>
      <c r="BV100" s="1">
        <f t="shared" si="141"/>
        <v>0</v>
      </c>
      <c r="BW100" s="1">
        <f t="shared" si="142"/>
        <v>0</v>
      </c>
      <c r="BX100" s="1">
        <f t="shared" si="143"/>
        <v>0</v>
      </c>
      <c r="BY100" s="1">
        <f t="shared" si="144"/>
        <v>0</v>
      </c>
      <c r="BZ100" s="1">
        <f t="shared" si="145"/>
        <v>0</v>
      </c>
      <c r="CA100" s="1">
        <f t="shared" si="146"/>
        <v>0</v>
      </c>
      <c r="CB100" s="1">
        <f t="shared" si="151"/>
        <v>0</v>
      </c>
      <c r="CC100" s="1">
        <f>IF(H100="",'Fraccion masica'!$AC$36,H100)</f>
        <v>0.11111111111111108</v>
      </c>
      <c r="CD100" s="1">
        <f>IF(I100="",'Fraccion masica'!$AC$35,I100)</f>
        <v>0.11111111111111108</v>
      </c>
      <c r="CE100" s="1">
        <f t="shared" si="152"/>
        <v>0</v>
      </c>
      <c r="CF100" s="1">
        <f t="shared" si="153"/>
        <v>0</v>
      </c>
      <c r="CG100" s="1">
        <f t="shared" si="154"/>
        <v>0</v>
      </c>
      <c r="CH100" s="1">
        <f t="shared" si="155"/>
        <v>0</v>
      </c>
      <c r="DN100" s="15" t="s">
        <v>605</v>
      </c>
      <c r="DO100" s="15"/>
      <c r="DP100" s="15"/>
      <c r="DQ100" s="15"/>
      <c r="DR100" s="15">
        <v>12</v>
      </c>
      <c r="DS100" s="15"/>
      <c r="DT100" s="15"/>
      <c r="DU100" s="15"/>
      <c r="DV100" s="15"/>
      <c r="DW100" s="15"/>
      <c r="DX100" s="15"/>
      <c r="DY100" s="15"/>
      <c r="DZ100" s="15"/>
      <c r="EA100" s="15"/>
      <c r="EB100" s="15"/>
      <c r="EC100" s="15"/>
      <c r="ED100" s="15"/>
      <c r="EE100" s="15"/>
      <c r="EF100" s="15"/>
      <c r="EG100" s="15"/>
      <c r="EH100" s="15"/>
      <c r="EI100" s="15"/>
      <c r="EJ100" s="15">
        <v>3</v>
      </c>
    </row>
    <row r="101" spans="4:140" x14ac:dyDescent="0.75">
      <c r="D101" s="15"/>
      <c r="E101" s="15"/>
      <c r="F101" s="15"/>
      <c r="G101" s="15"/>
      <c r="H101" s="15"/>
      <c r="AF101" s="1" t="str">
        <f t="shared" si="147"/>
        <v>Crudo</v>
      </c>
      <c r="AG101" s="1">
        <f t="shared" si="148"/>
        <v>0</v>
      </c>
      <c r="AH101" s="1">
        <f t="shared" si="149"/>
        <v>0</v>
      </c>
      <c r="AI101" s="1">
        <f t="shared" si="150"/>
        <v>0</v>
      </c>
      <c r="AJ101" s="1">
        <f t="shared" si="103"/>
        <v>0</v>
      </c>
      <c r="AK101" s="1">
        <f t="shared" si="104"/>
        <v>0</v>
      </c>
      <c r="AL101" s="1">
        <f t="shared" si="105"/>
        <v>0</v>
      </c>
      <c r="AM101" s="1">
        <f t="shared" si="106"/>
        <v>0</v>
      </c>
      <c r="AN101" s="1">
        <f t="shared" si="107"/>
        <v>0</v>
      </c>
      <c r="AO101" s="1">
        <f t="shared" si="108"/>
        <v>0</v>
      </c>
      <c r="AP101" s="1">
        <f t="shared" si="109"/>
        <v>0</v>
      </c>
      <c r="AQ101" s="1">
        <f t="shared" si="110"/>
        <v>0</v>
      </c>
      <c r="AR101" s="1">
        <f t="shared" si="111"/>
        <v>0</v>
      </c>
      <c r="AS101" s="1">
        <f t="shared" si="112"/>
        <v>0</v>
      </c>
      <c r="AT101" s="1">
        <f t="shared" si="113"/>
        <v>0</v>
      </c>
      <c r="AU101" s="1">
        <f t="shared" si="114"/>
        <v>0</v>
      </c>
      <c r="AV101" s="1">
        <f t="shared" si="115"/>
        <v>0</v>
      </c>
      <c r="AW101" s="1">
        <f t="shared" si="116"/>
        <v>0</v>
      </c>
      <c r="AX101" s="1">
        <f t="shared" si="117"/>
        <v>0</v>
      </c>
      <c r="AY101" s="1">
        <f t="shared" si="118"/>
        <v>0</v>
      </c>
      <c r="AZ101" s="1">
        <f t="shared" si="119"/>
        <v>0</v>
      </c>
      <c r="BA101" s="1">
        <f t="shared" si="120"/>
        <v>0</v>
      </c>
      <c r="BB101" s="1">
        <f t="shared" si="121"/>
        <v>0</v>
      </c>
      <c r="BC101" s="1">
        <f t="shared" si="122"/>
        <v>0</v>
      </c>
      <c r="BD101" s="1">
        <f t="shared" si="123"/>
        <v>0</v>
      </c>
      <c r="BE101" s="1">
        <f t="shared" si="124"/>
        <v>0</v>
      </c>
      <c r="BF101" s="1">
        <f t="shared" si="125"/>
        <v>0</v>
      </c>
      <c r="BG101" s="1">
        <f t="shared" si="126"/>
        <v>0</v>
      </c>
      <c r="BH101" s="1">
        <f t="shared" si="127"/>
        <v>0</v>
      </c>
      <c r="BI101" s="1">
        <f t="shared" si="128"/>
        <v>0</v>
      </c>
      <c r="BJ101" s="1">
        <f t="shared" si="129"/>
        <v>0</v>
      </c>
      <c r="BK101" s="1">
        <f t="shared" si="130"/>
        <v>0</v>
      </c>
      <c r="BL101" s="1">
        <f t="shared" si="131"/>
        <v>0</v>
      </c>
      <c r="BM101" s="1">
        <f t="shared" si="132"/>
        <v>0</v>
      </c>
      <c r="BN101" s="1">
        <f t="shared" si="133"/>
        <v>0</v>
      </c>
      <c r="BO101" s="1">
        <f t="shared" si="134"/>
        <v>0</v>
      </c>
      <c r="BP101" s="1">
        <f t="shared" si="135"/>
        <v>0</v>
      </c>
      <c r="BQ101" s="1">
        <f t="shared" si="136"/>
        <v>0</v>
      </c>
      <c r="BR101" s="1">
        <f t="shared" si="137"/>
        <v>0</v>
      </c>
      <c r="BS101" s="1">
        <f t="shared" si="138"/>
        <v>0</v>
      </c>
      <c r="BT101" s="1">
        <f t="shared" si="139"/>
        <v>0</v>
      </c>
      <c r="BU101" s="1">
        <f t="shared" si="140"/>
        <v>0</v>
      </c>
      <c r="BV101" s="1">
        <f t="shared" si="141"/>
        <v>0</v>
      </c>
      <c r="BW101" s="1">
        <f t="shared" si="142"/>
        <v>0</v>
      </c>
      <c r="BX101" s="1">
        <f t="shared" si="143"/>
        <v>0</v>
      </c>
      <c r="BY101" s="1">
        <f t="shared" si="144"/>
        <v>0</v>
      </c>
      <c r="BZ101" s="1">
        <f t="shared" si="145"/>
        <v>0</v>
      </c>
      <c r="CA101" s="1">
        <f t="shared" si="146"/>
        <v>0</v>
      </c>
      <c r="CB101" s="1">
        <f t="shared" si="151"/>
        <v>0</v>
      </c>
      <c r="CC101" s="1">
        <f>IF(H101="",'Fraccion masica'!$AC$36,H101)</f>
        <v>0.11111111111111108</v>
      </c>
      <c r="CD101" s="1">
        <f>IF(I101="",'Fraccion masica'!$AC$35,I101)</f>
        <v>0.11111111111111108</v>
      </c>
      <c r="CE101" s="1">
        <f t="shared" si="152"/>
        <v>0</v>
      </c>
      <c r="CF101" s="1">
        <f t="shared" si="153"/>
        <v>0</v>
      </c>
      <c r="CG101" s="1">
        <f t="shared" si="154"/>
        <v>0</v>
      </c>
      <c r="CH101" s="1">
        <f t="shared" si="155"/>
        <v>0</v>
      </c>
      <c r="DN101" s="15" t="s">
        <v>606</v>
      </c>
      <c r="DO101" s="15"/>
      <c r="DP101" s="15"/>
      <c r="DQ101" s="15"/>
      <c r="DR101" s="15">
        <v>24</v>
      </c>
      <c r="DS101" s="15"/>
      <c r="DT101" s="15"/>
      <c r="DU101" s="15"/>
      <c r="DV101" s="15"/>
      <c r="DW101" s="15"/>
      <c r="DX101" s="15"/>
      <c r="DY101" s="15"/>
      <c r="DZ101" s="15"/>
      <c r="EA101" s="15"/>
      <c r="EB101" s="15"/>
      <c r="EC101" s="15"/>
      <c r="ED101" s="15">
        <v>1</v>
      </c>
      <c r="EE101" s="15"/>
      <c r="EF101" s="15"/>
      <c r="EG101" s="15"/>
      <c r="EH101" s="15"/>
      <c r="EI101" s="15"/>
      <c r="EJ101" s="15">
        <v>10</v>
      </c>
    </row>
    <row r="102" spans="4:140" x14ac:dyDescent="0.75">
      <c r="D102" s="15"/>
      <c r="E102" s="15"/>
      <c r="F102" s="15"/>
      <c r="G102" s="15"/>
      <c r="H102" s="15"/>
      <c r="AF102" s="1" t="str">
        <f t="shared" si="147"/>
        <v>Crudo</v>
      </c>
      <c r="AG102" s="1">
        <f t="shared" si="148"/>
        <v>0</v>
      </c>
      <c r="AH102" s="1">
        <f t="shared" si="149"/>
        <v>0</v>
      </c>
      <c r="AI102" s="1">
        <f t="shared" si="150"/>
        <v>0</v>
      </c>
      <c r="AJ102" s="1">
        <f t="shared" si="103"/>
        <v>0</v>
      </c>
      <c r="AK102" s="1">
        <f t="shared" si="104"/>
        <v>0</v>
      </c>
      <c r="AL102" s="1">
        <f t="shared" si="105"/>
        <v>0</v>
      </c>
      <c r="AM102" s="1">
        <f t="shared" si="106"/>
        <v>0</v>
      </c>
      <c r="AN102" s="1">
        <f t="shared" si="107"/>
        <v>0</v>
      </c>
      <c r="AO102" s="1">
        <f t="shared" si="108"/>
        <v>0</v>
      </c>
      <c r="AP102" s="1">
        <f t="shared" si="109"/>
        <v>0</v>
      </c>
      <c r="AQ102" s="1">
        <f t="shared" si="110"/>
        <v>0</v>
      </c>
      <c r="AR102" s="1">
        <f t="shared" si="111"/>
        <v>0</v>
      </c>
      <c r="AS102" s="1">
        <f t="shared" si="112"/>
        <v>0</v>
      </c>
      <c r="AT102" s="1">
        <f t="shared" si="113"/>
        <v>0</v>
      </c>
      <c r="AU102" s="1">
        <f t="shared" si="114"/>
        <v>0</v>
      </c>
      <c r="AV102" s="1">
        <f t="shared" si="115"/>
        <v>0</v>
      </c>
      <c r="AW102" s="1">
        <f t="shared" si="116"/>
        <v>0</v>
      </c>
      <c r="AX102" s="1">
        <f t="shared" si="117"/>
        <v>0</v>
      </c>
      <c r="AY102" s="1">
        <f t="shared" si="118"/>
        <v>0</v>
      </c>
      <c r="AZ102" s="1">
        <f t="shared" si="119"/>
        <v>0</v>
      </c>
      <c r="BA102" s="1">
        <f t="shared" si="120"/>
        <v>0</v>
      </c>
      <c r="BB102" s="1">
        <f t="shared" si="121"/>
        <v>0</v>
      </c>
      <c r="BC102" s="1">
        <f t="shared" si="122"/>
        <v>0</v>
      </c>
      <c r="BD102" s="1">
        <f t="shared" si="123"/>
        <v>0</v>
      </c>
      <c r="BE102" s="1">
        <f t="shared" si="124"/>
        <v>0</v>
      </c>
      <c r="BF102" s="1">
        <f t="shared" si="125"/>
        <v>0</v>
      </c>
      <c r="BG102" s="1">
        <f t="shared" si="126"/>
        <v>0</v>
      </c>
      <c r="BH102" s="1">
        <f t="shared" si="127"/>
        <v>0</v>
      </c>
      <c r="BI102" s="1">
        <f t="shared" si="128"/>
        <v>0</v>
      </c>
      <c r="BJ102" s="1">
        <f t="shared" si="129"/>
        <v>0</v>
      </c>
      <c r="BK102" s="1">
        <f t="shared" si="130"/>
        <v>0</v>
      </c>
      <c r="BL102" s="1">
        <f t="shared" si="131"/>
        <v>0</v>
      </c>
      <c r="BM102" s="1">
        <f t="shared" si="132"/>
        <v>0</v>
      </c>
      <c r="BN102" s="1">
        <f t="shared" si="133"/>
        <v>0</v>
      </c>
      <c r="BO102" s="1">
        <f t="shared" si="134"/>
        <v>0</v>
      </c>
      <c r="BP102" s="1">
        <f t="shared" si="135"/>
        <v>0</v>
      </c>
      <c r="BQ102" s="1">
        <f t="shared" si="136"/>
        <v>0</v>
      </c>
      <c r="BR102" s="1">
        <f t="shared" si="137"/>
        <v>0</v>
      </c>
      <c r="BS102" s="1">
        <f t="shared" si="138"/>
        <v>0</v>
      </c>
      <c r="BT102" s="1">
        <f t="shared" si="139"/>
        <v>0</v>
      </c>
      <c r="BU102" s="1">
        <f t="shared" si="140"/>
        <v>0</v>
      </c>
      <c r="BV102" s="1">
        <f t="shared" si="141"/>
        <v>0</v>
      </c>
      <c r="BW102" s="1">
        <f t="shared" si="142"/>
        <v>0</v>
      </c>
      <c r="BX102" s="1">
        <f t="shared" si="143"/>
        <v>0</v>
      </c>
      <c r="BY102" s="1">
        <f t="shared" si="144"/>
        <v>0</v>
      </c>
      <c r="BZ102" s="1">
        <f t="shared" si="145"/>
        <v>0</v>
      </c>
      <c r="CA102" s="1">
        <f t="shared" si="146"/>
        <v>0</v>
      </c>
      <c r="CB102" s="1">
        <f t="shared" si="151"/>
        <v>0</v>
      </c>
      <c r="CC102" s="1">
        <f>IF(H102="",'Fraccion masica'!$AC$36,H102)</f>
        <v>0.11111111111111108</v>
      </c>
      <c r="CD102" s="1">
        <f>IF(I102="",'Fraccion masica'!$AC$35,I102)</f>
        <v>0.11111111111111108</v>
      </c>
      <c r="CE102" s="1">
        <f t="shared" si="152"/>
        <v>0</v>
      </c>
      <c r="CF102" s="1">
        <f t="shared" si="153"/>
        <v>0</v>
      </c>
      <c r="CG102" s="1">
        <f t="shared" si="154"/>
        <v>0</v>
      </c>
      <c r="CH102" s="1">
        <f t="shared" si="155"/>
        <v>0</v>
      </c>
      <c r="DN102" s="15" t="s">
        <v>607</v>
      </c>
      <c r="DO102" s="15">
        <v>2</v>
      </c>
      <c r="DP102" s="15"/>
      <c r="DQ102" s="15"/>
      <c r="DR102" s="15">
        <v>24</v>
      </c>
      <c r="DS102" s="15"/>
      <c r="DT102" s="15"/>
      <c r="DU102" s="15"/>
      <c r="DV102" s="15"/>
      <c r="DW102" s="15"/>
      <c r="DX102" s="15"/>
      <c r="DY102" s="15"/>
      <c r="DZ102" s="15"/>
      <c r="EA102" s="15"/>
      <c r="EB102" s="15"/>
      <c r="EC102" s="15"/>
      <c r="ED102" s="15">
        <v>1</v>
      </c>
      <c r="EE102" s="15"/>
      <c r="EF102" s="15"/>
      <c r="EG102" s="15"/>
      <c r="EH102" s="15">
        <v>1</v>
      </c>
      <c r="EI102" s="15"/>
      <c r="EJ102" s="15">
        <v>10</v>
      </c>
    </row>
    <row r="103" spans="4:140" x14ac:dyDescent="0.75">
      <c r="D103" s="15"/>
      <c r="E103" s="15"/>
      <c r="F103" s="15"/>
      <c r="G103" s="15"/>
      <c r="H103" s="15"/>
      <c r="AF103" s="1" t="str">
        <f t="shared" si="147"/>
        <v>Crudo</v>
      </c>
      <c r="AG103" s="1">
        <f t="shared" si="148"/>
        <v>0</v>
      </c>
      <c r="AH103" s="1">
        <f t="shared" si="149"/>
        <v>0</v>
      </c>
      <c r="AI103" s="1">
        <f t="shared" si="150"/>
        <v>0</v>
      </c>
      <c r="AJ103" s="1">
        <f t="shared" si="103"/>
        <v>0</v>
      </c>
      <c r="AK103" s="1">
        <f t="shared" si="104"/>
        <v>0</v>
      </c>
      <c r="AL103" s="1">
        <f t="shared" si="105"/>
        <v>0</v>
      </c>
      <c r="AM103" s="1">
        <f t="shared" si="106"/>
        <v>0</v>
      </c>
      <c r="AN103" s="1">
        <f t="shared" si="107"/>
        <v>0</v>
      </c>
      <c r="AO103" s="1">
        <f t="shared" si="108"/>
        <v>0</v>
      </c>
      <c r="AP103" s="1">
        <f t="shared" si="109"/>
        <v>0</v>
      </c>
      <c r="AQ103" s="1">
        <f t="shared" si="110"/>
        <v>0</v>
      </c>
      <c r="AR103" s="1">
        <f t="shared" si="111"/>
        <v>0</v>
      </c>
      <c r="AS103" s="1">
        <f t="shared" si="112"/>
        <v>0</v>
      </c>
      <c r="AT103" s="1">
        <f t="shared" si="113"/>
        <v>0</v>
      </c>
      <c r="AU103" s="1">
        <f t="shared" si="114"/>
        <v>0</v>
      </c>
      <c r="AV103" s="1">
        <f t="shared" si="115"/>
        <v>0</v>
      </c>
      <c r="AW103" s="1">
        <f t="shared" si="116"/>
        <v>0</v>
      </c>
      <c r="AX103" s="1">
        <f t="shared" si="117"/>
        <v>0</v>
      </c>
      <c r="AY103" s="1">
        <f t="shared" si="118"/>
        <v>0</v>
      </c>
      <c r="AZ103" s="1">
        <f t="shared" si="119"/>
        <v>0</v>
      </c>
      <c r="BA103" s="1">
        <f t="shared" si="120"/>
        <v>0</v>
      </c>
      <c r="BB103" s="1">
        <f t="shared" si="121"/>
        <v>0</v>
      </c>
      <c r="BC103" s="1">
        <f t="shared" si="122"/>
        <v>0</v>
      </c>
      <c r="BD103" s="1">
        <f t="shared" si="123"/>
        <v>0</v>
      </c>
      <c r="BE103" s="1">
        <f t="shared" si="124"/>
        <v>0</v>
      </c>
      <c r="BF103" s="1">
        <f t="shared" si="125"/>
        <v>0</v>
      </c>
      <c r="BG103" s="1">
        <f t="shared" si="126"/>
        <v>0</v>
      </c>
      <c r="BH103" s="1">
        <f t="shared" si="127"/>
        <v>0</v>
      </c>
      <c r="BI103" s="1">
        <f t="shared" si="128"/>
        <v>0</v>
      </c>
      <c r="BJ103" s="1">
        <f t="shared" si="129"/>
        <v>0</v>
      </c>
      <c r="BK103" s="1">
        <f t="shared" si="130"/>
        <v>0</v>
      </c>
      <c r="BL103" s="1">
        <f t="shared" si="131"/>
        <v>0</v>
      </c>
      <c r="BM103" s="1">
        <f t="shared" si="132"/>
        <v>0</v>
      </c>
      <c r="BN103" s="1">
        <f t="shared" si="133"/>
        <v>0</v>
      </c>
      <c r="BO103" s="1">
        <f t="shared" si="134"/>
        <v>0</v>
      </c>
      <c r="BP103" s="1">
        <f t="shared" si="135"/>
        <v>0</v>
      </c>
      <c r="BQ103" s="1">
        <f t="shared" si="136"/>
        <v>0</v>
      </c>
      <c r="BR103" s="1">
        <f t="shared" si="137"/>
        <v>0</v>
      </c>
      <c r="BS103" s="1">
        <f t="shared" si="138"/>
        <v>0</v>
      </c>
      <c r="BT103" s="1">
        <f t="shared" si="139"/>
        <v>0</v>
      </c>
      <c r="BU103" s="1">
        <f t="shared" si="140"/>
        <v>0</v>
      </c>
      <c r="BV103" s="1">
        <f t="shared" si="141"/>
        <v>0</v>
      </c>
      <c r="BW103" s="1">
        <f t="shared" si="142"/>
        <v>0</v>
      </c>
      <c r="BX103" s="1">
        <f t="shared" si="143"/>
        <v>0</v>
      </c>
      <c r="BY103" s="1">
        <f t="shared" si="144"/>
        <v>0</v>
      </c>
      <c r="BZ103" s="1">
        <f t="shared" si="145"/>
        <v>0</v>
      </c>
      <c r="CA103" s="1">
        <f t="shared" si="146"/>
        <v>0</v>
      </c>
      <c r="CB103" s="1">
        <f t="shared" si="151"/>
        <v>0</v>
      </c>
      <c r="CC103" s="1">
        <f>IF(H103="",'Fraccion masica'!$AC$36,H103)</f>
        <v>0.11111111111111108</v>
      </c>
      <c r="CD103" s="1">
        <f>IF(I103="",'Fraccion masica'!$AC$35,I103)</f>
        <v>0.11111111111111108</v>
      </c>
      <c r="CE103" s="1">
        <f t="shared" si="152"/>
        <v>0</v>
      </c>
      <c r="CF103" s="1">
        <f t="shared" si="153"/>
        <v>0</v>
      </c>
      <c r="CG103" s="1">
        <f t="shared" si="154"/>
        <v>0</v>
      </c>
      <c r="CH103" s="1">
        <f t="shared" si="155"/>
        <v>0</v>
      </c>
      <c r="DN103" s="15" t="s">
        <v>608</v>
      </c>
      <c r="DO103" s="15"/>
      <c r="DP103" s="15"/>
      <c r="DQ103" s="15"/>
      <c r="DR103" s="15">
        <v>12</v>
      </c>
      <c r="DS103" s="15"/>
      <c r="DT103" s="15"/>
      <c r="DU103" s="15"/>
      <c r="DV103" s="15"/>
      <c r="DW103" s="15"/>
      <c r="DX103" s="15"/>
      <c r="DY103" s="15"/>
      <c r="DZ103" s="15"/>
      <c r="EA103" s="15"/>
      <c r="EB103" s="15"/>
      <c r="EC103" s="15"/>
      <c r="ED103" s="15"/>
      <c r="EE103" s="15"/>
      <c r="EF103" s="15"/>
      <c r="EG103" s="15"/>
      <c r="EH103" s="15"/>
      <c r="EI103" s="15"/>
      <c r="EJ103" s="15">
        <v>3</v>
      </c>
    </row>
    <row r="104" spans="4:140" x14ac:dyDescent="0.75">
      <c r="D104" s="15"/>
      <c r="E104" s="15"/>
      <c r="F104" s="15"/>
      <c r="G104" s="15"/>
      <c r="H104" s="15"/>
      <c r="AF104" s="1" t="str">
        <f t="shared" si="147"/>
        <v>Crudo</v>
      </c>
      <c r="AG104" s="1">
        <f t="shared" si="148"/>
        <v>0</v>
      </c>
      <c r="AH104" s="1">
        <f t="shared" si="149"/>
        <v>0</v>
      </c>
      <c r="AI104" s="1">
        <f t="shared" si="150"/>
        <v>0</v>
      </c>
      <c r="AJ104" s="1">
        <f t="shared" si="103"/>
        <v>0</v>
      </c>
      <c r="AK104" s="1">
        <f t="shared" si="104"/>
        <v>0</v>
      </c>
      <c r="AL104" s="1">
        <f t="shared" si="105"/>
        <v>0</v>
      </c>
      <c r="AM104" s="1">
        <f t="shared" si="106"/>
        <v>0</v>
      </c>
      <c r="AN104" s="1">
        <f t="shared" si="107"/>
        <v>0</v>
      </c>
      <c r="AO104" s="1">
        <f t="shared" si="108"/>
        <v>0</v>
      </c>
      <c r="AP104" s="1">
        <f t="shared" si="109"/>
        <v>0</v>
      </c>
      <c r="AQ104" s="1">
        <f t="shared" si="110"/>
        <v>0</v>
      </c>
      <c r="AR104" s="1">
        <f t="shared" si="111"/>
        <v>0</v>
      </c>
      <c r="AS104" s="1">
        <f t="shared" si="112"/>
        <v>0</v>
      </c>
      <c r="AT104" s="1">
        <f t="shared" si="113"/>
        <v>0</v>
      </c>
      <c r="AU104" s="1">
        <f t="shared" si="114"/>
        <v>0</v>
      </c>
      <c r="AV104" s="1">
        <f t="shared" si="115"/>
        <v>0</v>
      </c>
      <c r="AW104" s="1">
        <f t="shared" si="116"/>
        <v>0</v>
      </c>
      <c r="AX104" s="1">
        <f t="shared" si="117"/>
        <v>0</v>
      </c>
      <c r="AY104" s="1">
        <f t="shared" si="118"/>
        <v>0</v>
      </c>
      <c r="AZ104" s="1">
        <f t="shared" si="119"/>
        <v>0</v>
      </c>
      <c r="BA104" s="1">
        <f t="shared" si="120"/>
        <v>0</v>
      </c>
      <c r="BB104" s="1">
        <f t="shared" si="121"/>
        <v>0</v>
      </c>
      <c r="BC104" s="1">
        <f t="shared" si="122"/>
        <v>0</v>
      </c>
      <c r="BD104" s="1">
        <f t="shared" si="123"/>
        <v>0</v>
      </c>
      <c r="BE104" s="1">
        <f t="shared" si="124"/>
        <v>0</v>
      </c>
      <c r="BF104" s="1">
        <f t="shared" si="125"/>
        <v>0</v>
      </c>
      <c r="BG104" s="1">
        <f t="shared" si="126"/>
        <v>0</v>
      </c>
      <c r="BH104" s="1">
        <f t="shared" si="127"/>
        <v>0</v>
      </c>
      <c r="BI104" s="1">
        <f t="shared" si="128"/>
        <v>0</v>
      </c>
      <c r="BJ104" s="1">
        <f t="shared" si="129"/>
        <v>0</v>
      </c>
      <c r="BK104" s="1">
        <f t="shared" si="130"/>
        <v>0</v>
      </c>
      <c r="BL104" s="1">
        <f t="shared" si="131"/>
        <v>0</v>
      </c>
      <c r="BM104" s="1">
        <f t="shared" si="132"/>
        <v>0</v>
      </c>
      <c r="BN104" s="1">
        <f t="shared" si="133"/>
        <v>0</v>
      </c>
      <c r="BO104" s="1">
        <f t="shared" si="134"/>
        <v>0</v>
      </c>
      <c r="BP104" s="1">
        <f t="shared" si="135"/>
        <v>0</v>
      </c>
      <c r="BQ104" s="1">
        <f t="shared" si="136"/>
        <v>0</v>
      </c>
      <c r="BR104" s="1">
        <f t="shared" si="137"/>
        <v>0</v>
      </c>
      <c r="BS104" s="1">
        <f t="shared" si="138"/>
        <v>0</v>
      </c>
      <c r="BT104" s="1">
        <f t="shared" si="139"/>
        <v>0</v>
      </c>
      <c r="BU104" s="1">
        <f t="shared" si="140"/>
        <v>0</v>
      </c>
      <c r="BV104" s="1">
        <f t="shared" si="141"/>
        <v>0</v>
      </c>
      <c r="BW104" s="1">
        <f t="shared" si="142"/>
        <v>0</v>
      </c>
      <c r="BX104" s="1">
        <f t="shared" si="143"/>
        <v>0</v>
      </c>
      <c r="BY104" s="1">
        <f t="shared" si="144"/>
        <v>0</v>
      </c>
      <c r="BZ104" s="1">
        <f t="shared" si="145"/>
        <v>0</v>
      </c>
      <c r="CA104" s="1">
        <f t="shared" si="146"/>
        <v>0</v>
      </c>
      <c r="CB104" s="1">
        <f t="shared" si="151"/>
        <v>0</v>
      </c>
      <c r="CC104" s="1">
        <f>IF(H104="",'Fraccion masica'!$AC$36,H104)</f>
        <v>0.11111111111111108</v>
      </c>
      <c r="CD104" s="1">
        <f>IF(I104="",'Fraccion masica'!$AC$35,I104)</f>
        <v>0.11111111111111108</v>
      </c>
      <c r="CE104" s="1">
        <f t="shared" si="152"/>
        <v>0</v>
      </c>
      <c r="CF104" s="1">
        <f t="shared" si="153"/>
        <v>0</v>
      </c>
      <c r="CG104" s="1">
        <f t="shared" si="154"/>
        <v>0</v>
      </c>
      <c r="CH104" s="1">
        <f t="shared" si="155"/>
        <v>0</v>
      </c>
      <c r="DN104" s="15" t="s">
        <v>609</v>
      </c>
      <c r="DO104" s="15"/>
      <c r="DP104" s="15"/>
      <c r="DQ104" s="15"/>
      <c r="DR104" s="15">
        <v>12</v>
      </c>
      <c r="DS104" s="15"/>
      <c r="DT104" s="15"/>
      <c r="DU104" s="15"/>
      <c r="DV104" s="15"/>
      <c r="DW104" s="15"/>
      <c r="DX104" s="15"/>
      <c r="DY104" s="15"/>
      <c r="DZ104" s="15"/>
      <c r="EA104" s="15"/>
      <c r="EB104" s="15"/>
      <c r="EC104" s="15"/>
      <c r="ED104" s="15"/>
      <c r="EE104" s="15"/>
      <c r="EF104" s="15"/>
      <c r="EG104" s="15"/>
      <c r="EH104" s="15"/>
      <c r="EI104" s="15"/>
      <c r="EJ104" s="15">
        <v>3</v>
      </c>
    </row>
    <row r="105" spans="4:140" x14ac:dyDescent="0.75">
      <c r="D105" s="15"/>
      <c r="E105" s="15"/>
      <c r="F105" s="15"/>
      <c r="G105" s="15"/>
      <c r="H105" s="15"/>
      <c r="AF105" s="1" t="str">
        <f t="shared" si="147"/>
        <v>Crudo</v>
      </c>
      <c r="AG105" s="1">
        <f t="shared" si="148"/>
        <v>0</v>
      </c>
      <c r="AH105" s="1">
        <f t="shared" si="149"/>
        <v>0</v>
      </c>
      <c r="AI105" s="1">
        <f t="shared" si="150"/>
        <v>0</v>
      </c>
      <c r="AJ105" s="1">
        <f t="shared" si="103"/>
        <v>0</v>
      </c>
      <c r="AK105" s="1">
        <f t="shared" si="104"/>
        <v>0</v>
      </c>
      <c r="AL105" s="1">
        <f t="shared" si="105"/>
        <v>0</v>
      </c>
      <c r="AM105" s="1">
        <f t="shared" si="106"/>
        <v>0</v>
      </c>
      <c r="AN105" s="1">
        <f t="shared" si="107"/>
        <v>0</v>
      </c>
      <c r="AO105" s="1">
        <f t="shared" si="108"/>
        <v>0</v>
      </c>
      <c r="AP105" s="1">
        <f t="shared" si="109"/>
        <v>0</v>
      </c>
      <c r="AQ105" s="1">
        <f t="shared" si="110"/>
        <v>0</v>
      </c>
      <c r="AR105" s="1">
        <f t="shared" si="111"/>
        <v>0</v>
      </c>
      <c r="AS105" s="1">
        <f t="shared" si="112"/>
        <v>0</v>
      </c>
      <c r="AT105" s="1">
        <f t="shared" si="113"/>
        <v>0</v>
      </c>
      <c r="AU105" s="1">
        <f t="shared" si="114"/>
        <v>0</v>
      </c>
      <c r="AV105" s="1">
        <f t="shared" si="115"/>
        <v>0</v>
      </c>
      <c r="AW105" s="1">
        <f t="shared" si="116"/>
        <v>0</v>
      </c>
      <c r="AX105" s="1">
        <f t="shared" si="117"/>
        <v>0</v>
      </c>
      <c r="AY105" s="1">
        <f t="shared" si="118"/>
        <v>0</v>
      </c>
      <c r="AZ105" s="1">
        <f t="shared" si="119"/>
        <v>0</v>
      </c>
      <c r="BA105" s="1">
        <f t="shared" si="120"/>
        <v>0</v>
      </c>
      <c r="BB105" s="1">
        <f t="shared" si="121"/>
        <v>0</v>
      </c>
      <c r="BC105" s="1">
        <f t="shared" si="122"/>
        <v>0</v>
      </c>
      <c r="BD105" s="1">
        <f t="shared" si="123"/>
        <v>0</v>
      </c>
      <c r="BE105" s="1">
        <f t="shared" si="124"/>
        <v>0</v>
      </c>
      <c r="BF105" s="1">
        <f t="shared" si="125"/>
        <v>0</v>
      </c>
      <c r="BG105" s="1">
        <f t="shared" si="126"/>
        <v>0</v>
      </c>
      <c r="BH105" s="1">
        <f t="shared" si="127"/>
        <v>0</v>
      </c>
      <c r="BI105" s="1">
        <f t="shared" si="128"/>
        <v>0</v>
      </c>
      <c r="BJ105" s="1">
        <f t="shared" si="129"/>
        <v>0</v>
      </c>
      <c r="BK105" s="1">
        <f t="shared" si="130"/>
        <v>0</v>
      </c>
      <c r="BL105" s="1">
        <f t="shared" si="131"/>
        <v>0</v>
      </c>
      <c r="BM105" s="1">
        <f t="shared" si="132"/>
        <v>0</v>
      </c>
      <c r="BN105" s="1">
        <f t="shared" si="133"/>
        <v>0</v>
      </c>
      <c r="BO105" s="1">
        <f t="shared" si="134"/>
        <v>0</v>
      </c>
      <c r="BP105" s="1">
        <f t="shared" si="135"/>
        <v>0</v>
      </c>
      <c r="BQ105" s="1">
        <f t="shared" si="136"/>
        <v>0</v>
      </c>
      <c r="BR105" s="1">
        <f t="shared" si="137"/>
        <v>0</v>
      </c>
      <c r="BS105" s="1">
        <f t="shared" si="138"/>
        <v>0</v>
      </c>
      <c r="BT105" s="1">
        <f t="shared" si="139"/>
        <v>0</v>
      </c>
      <c r="BU105" s="1">
        <f t="shared" si="140"/>
        <v>0</v>
      </c>
      <c r="BV105" s="1">
        <f t="shared" si="141"/>
        <v>0</v>
      </c>
      <c r="BW105" s="1">
        <f t="shared" si="142"/>
        <v>0</v>
      </c>
      <c r="BX105" s="1">
        <f t="shared" si="143"/>
        <v>0</v>
      </c>
      <c r="BY105" s="1">
        <f t="shared" si="144"/>
        <v>0</v>
      </c>
      <c r="BZ105" s="1">
        <f t="shared" si="145"/>
        <v>0</v>
      </c>
      <c r="CA105" s="1">
        <f t="shared" si="146"/>
        <v>0</v>
      </c>
      <c r="CB105" s="1">
        <f t="shared" si="151"/>
        <v>0</v>
      </c>
      <c r="CC105" s="1">
        <f>IF(H105="",'Fraccion masica'!$AC$36,H105)</f>
        <v>0.11111111111111108</v>
      </c>
      <c r="CD105" s="1">
        <f>IF(I105="",'Fraccion masica'!$AC$35,I105)</f>
        <v>0.11111111111111108</v>
      </c>
      <c r="CE105" s="1">
        <f t="shared" si="152"/>
        <v>0</v>
      </c>
      <c r="CF105" s="1">
        <f t="shared" si="153"/>
        <v>0</v>
      </c>
      <c r="CG105" s="1">
        <f t="shared" si="154"/>
        <v>0</v>
      </c>
      <c r="CH105" s="1">
        <f t="shared" si="155"/>
        <v>0</v>
      </c>
      <c r="DN105" s="15" t="s">
        <v>610</v>
      </c>
      <c r="DO105" s="15"/>
      <c r="DP105" s="15"/>
      <c r="DQ105" s="15"/>
      <c r="DR105" s="15">
        <v>12</v>
      </c>
      <c r="DS105" s="15"/>
      <c r="DT105" s="15"/>
      <c r="DU105" s="15"/>
      <c r="DV105" s="15"/>
      <c r="DW105" s="15"/>
      <c r="DX105" s="15"/>
      <c r="DY105" s="15"/>
      <c r="DZ105" s="15"/>
      <c r="EA105" s="15"/>
      <c r="EB105" s="15"/>
      <c r="EC105" s="15"/>
      <c r="ED105" s="15"/>
      <c r="EE105" s="15"/>
      <c r="EF105" s="15"/>
      <c r="EG105" s="15"/>
      <c r="EH105" s="15"/>
      <c r="EI105" s="15"/>
      <c r="EJ105" s="15">
        <v>3</v>
      </c>
    </row>
    <row r="106" spans="4:140" x14ac:dyDescent="0.75">
      <c r="D106" s="15"/>
      <c r="E106" s="15"/>
      <c r="F106" s="15"/>
      <c r="G106" s="15"/>
      <c r="H106" s="15"/>
      <c r="AF106" s="1" t="str">
        <f t="shared" si="147"/>
        <v>Crudo</v>
      </c>
      <c r="AG106" s="1">
        <f t="shared" si="148"/>
        <v>0</v>
      </c>
      <c r="AH106" s="1">
        <f t="shared" si="149"/>
        <v>0</v>
      </c>
      <c r="AI106" s="1">
        <f t="shared" si="150"/>
        <v>0</v>
      </c>
      <c r="AJ106" s="1">
        <f t="shared" si="103"/>
        <v>0</v>
      </c>
      <c r="AK106" s="1">
        <f t="shared" si="104"/>
        <v>0</v>
      </c>
      <c r="AL106" s="1">
        <f t="shared" si="105"/>
        <v>0</v>
      </c>
      <c r="AM106" s="1">
        <f t="shared" si="106"/>
        <v>0</v>
      </c>
      <c r="AN106" s="1">
        <f t="shared" si="107"/>
        <v>0</v>
      </c>
      <c r="AO106" s="1">
        <f t="shared" si="108"/>
        <v>0</v>
      </c>
      <c r="AP106" s="1">
        <f t="shared" si="109"/>
        <v>0</v>
      </c>
      <c r="AQ106" s="1">
        <f t="shared" si="110"/>
        <v>0</v>
      </c>
      <c r="AR106" s="1">
        <f t="shared" si="111"/>
        <v>0</v>
      </c>
      <c r="AS106" s="1">
        <f t="shared" si="112"/>
        <v>0</v>
      </c>
      <c r="AT106" s="1">
        <f t="shared" si="113"/>
        <v>0</v>
      </c>
      <c r="AU106" s="1">
        <f t="shared" si="114"/>
        <v>0</v>
      </c>
      <c r="AV106" s="1">
        <f t="shared" si="115"/>
        <v>0</v>
      </c>
      <c r="AW106" s="1">
        <f t="shared" si="116"/>
        <v>0</v>
      </c>
      <c r="AX106" s="1">
        <f t="shared" si="117"/>
        <v>0</v>
      </c>
      <c r="AY106" s="1">
        <f t="shared" si="118"/>
        <v>0</v>
      </c>
      <c r="AZ106" s="1">
        <f t="shared" si="119"/>
        <v>0</v>
      </c>
      <c r="BA106" s="1">
        <f t="shared" si="120"/>
        <v>0</v>
      </c>
      <c r="BB106" s="1">
        <f t="shared" si="121"/>
        <v>0</v>
      </c>
      <c r="BC106" s="1">
        <f t="shared" si="122"/>
        <v>0</v>
      </c>
      <c r="BD106" s="1">
        <f t="shared" si="123"/>
        <v>0</v>
      </c>
      <c r="BE106" s="1">
        <f t="shared" si="124"/>
        <v>0</v>
      </c>
      <c r="BF106" s="1">
        <f t="shared" si="125"/>
        <v>0</v>
      </c>
      <c r="BG106" s="1">
        <f t="shared" si="126"/>
        <v>0</v>
      </c>
      <c r="BH106" s="1">
        <f t="shared" si="127"/>
        <v>0</v>
      </c>
      <c r="BI106" s="1">
        <f t="shared" si="128"/>
        <v>0</v>
      </c>
      <c r="BJ106" s="1">
        <f t="shared" si="129"/>
        <v>0</v>
      </c>
      <c r="BK106" s="1">
        <f t="shared" si="130"/>
        <v>0</v>
      </c>
      <c r="BL106" s="1">
        <f t="shared" si="131"/>
        <v>0</v>
      </c>
      <c r="BM106" s="1">
        <f t="shared" si="132"/>
        <v>0</v>
      </c>
      <c r="BN106" s="1">
        <f t="shared" si="133"/>
        <v>0</v>
      </c>
      <c r="BO106" s="1">
        <f t="shared" si="134"/>
        <v>0</v>
      </c>
      <c r="BP106" s="1">
        <f t="shared" si="135"/>
        <v>0</v>
      </c>
      <c r="BQ106" s="1">
        <f t="shared" si="136"/>
        <v>0</v>
      </c>
      <c r="BR106" s="1">
        <f t="shared" si="137"/>
        <v>0</v>
      </c>
      <c r="BS106" s="1">
        <f t="shared" si="138"/>
        <v>0</v>
      </c>
      <c r="BT106" s="1">
        <f t="shared" si="139"/>
        <v>0</v>
      </c>
      <c r="BU106" s="1">
        <f t="shared" si="140"/>
        <v>0</v>
      </c>
      <c r="BV106" s="1">
        <f t="shared" si="141"/>
        <v>0</v>
      </c>
      <c r="BW106" s="1">
        <f t="shared" si="142"/>
        <v>0</v>
      </c>
      <c r="BX106" s="1">
        <f t="shared" si="143"/>
        <v>0</v>
      </c>
      <c r="BY106" s="1">
        <f t="shared" si="144"/>
        <v>0</v>
      </c>
      <c r="BZ106" s="1">
        <f t="shared" si="145"/>
        <v>0</v>
      </c>
      <c r="CA106" s="1">
        <f t="shared" si="146"/>
        <v>0</v>
      </c>
      <c r="CB106" s="1">
        <f t="shared" si="151"/>
        <v>0</v>
      </c>
      <c r="CC106" s="1">
        <f>IF(H106="",'Fraccion masica'!$AC$36,H106)</f>
        <v>0.11111111111111108</v>
      </c>
      <c r="CD106" s="1">
        <f>IF(I106="",'Fraccion masica'!$AC$35,I106)</f>
        <v>0.11111111111111108</v>
      </c>
      <c r="CE106" s="1">
        <f t="shared" si="152"/>
        <v>0</v>
      </c>
      <c r="CF106" s="1">
        <f t="shared" si="153"/>
        <v>0</v>
      </c>
      <c r="CG106" s="1">
        <f t="shared" si="154"/>
        <v>0</v>
      </c>
      <c r="CH106" s="1">
        <f t="shared" si="155"/>
        <v>0</v>
      </c>
      <c r="DN106" s="15" t="s">
        <v>611</v>
      </c>
      <c r="DO106" s="15">
        <v>178</v>
      </c>
      <c r="DP106" s="15"/>
      <c r="DQ106" s="15"/>
      <c r="DR106" s="15">
        <v>56</v>
      </c>
      <c r="DS106" s="15"/>
      <c r="DT106" s="15"/>
      <c r="DU106" s="15"/>
      <c r="DV106" s="15"/>
      <c r="DW106" s="15">
        <v>1</v>
      </c>
      <c r="DX106" s="15">
        <v>1</v>
      </c>
      <c r="DY106" s="15"/>
      <c r="DZ106" s="15"/>
      <c r="EA106" s="15"/>
      <c r="EB106" s="15"/>
      <c r="EC106" s="15"/>
      <c r="ED106" s="15"/>
      <c r="EE106" s="15"/>
      <c r="EF106" s="15"/>
      <c r="EG106" s="15"/>
      <c r="EH106" s="15">
        <v>21</v>
      </c>
      <c r="EI106" s="15"/>
      <c r="EJ106" s="15">
        <v>17</v>
      </c>
    </row>
    <row r="107" spans="4:140" x14ac:dyDescent="0.75">
      <c r="D107" s="15"/>
      <c r="E107" s="15"/>
      <c r="F107" s="15"/>
      <c r="G107" s="15"/>
      <c r="H107" s="15"/>
      <c r="AF107" s="1" t="str">
        <f t="shared" si="147"/>
        <v>Crudo</v>
      </c>
      <c r="AG107" s="1">
        <f t="shared" si="148"/>
        <v>0</v>
      </c>
      <c r="AH107" s="1">
        <f t="shared" si="149"/>
        <v>0</v>
      </c>
      <c r="AI107" s="1">
        <f t="shared" si="150"/>
        <v>0</v>
      </c>
      <c r="AJ107" s="1">
        <f t="shared" si="103"/>
        <v>0</v>
      </c>
      <c r="AK107" s="1">
        <f t="shared" si="104"/>
        <v>0</v>
      </c>
      <c r="AL107" s="1">
        <f t="shared" si="105"/>
        <v>0</v>
      </c>
      <c r="AM107" s="1">
        <f t="shared" si="106"/>
        <v>0</v>
      </c>
      <c r="AN107" s="1">
        <f t="shared" si="107"/>
        <v>0</v>
      </c>
      <c r="AO107" s="1">
        <f t="shared" si="108"/>
        <v>0</v>
      </c>
      <c r="AP107" s="1">
        <f t="shared" si="109"/>
        <v>0</v>
      </c>
      <c r="AQ107" s="1">
        <f t="shared" si="110"/>
        <v>0</v>
      </c>
      <c r="AR107" s="1">
        <f t="shared" si="111"/>
        <v>0</v>
      </c>
      <c r="AS107" s="1">
        <f t="shared" si="112"/>
        <v>0</v>
      </c>
      <c r="AT107" s="1">
        <f t="shared" si="113"/>
        <v>0</v>
      </c>
      <c r="AU107" s="1">
        <f t="shared" si="114"/>
        <v>0</v>
      </c>
      <c r="AV107" s="1">
        <f t="shared" si="115"/>
        <v>0</v>
      </c>
      <c r="AW107" s="1">
        <f t="shared" si="116"/>
        <v>0</v>
      </c>
      <c r="AX107" s="1">
        <f t="shared" si="117"/>
        <v>0</v>
      </c>
      <c r="AY107" s="1">
        <f t="shared" si="118"/>
        <v>0</v>
      </c>
      <c r="AZ107" s="1">
        <f t="shared" si="119"/>
        <v>0</v>
      </c>
      <c r="BA107" s="1">
        <f t="shared" si="120"/>
        <v>0</v>
      </c>
      <c r="BB107" s="1">
        <f t="shared" si="121"/>
        <v>0</v>
      </c>
      <c r="BC107" s="1">
        <f t="shared" si="122"/>
        <v>0</v>
      </c>
      <c r="BD107" s="1">
        <f t="shared" si="123"/>
        <v>0</v>
      </c>
      <c r="BE107" s="1">
        <f t="shared" si="124"/>
        <v>0</v>
      </c>
      <c r="BF107" s="1">
        <f t="shared" si="125"/>
        <v>0</v>
      </c>
      <c r="BG107" s="1">
        <f t="shared" si="126"/>
        <v>0</v>
      </c>
      <c r="BH107" s="1">
        <f t="shared" si="127"/>
        <v>0</v>
      </c>
      <c r="BI107" s="1">
        <f t="shared" si="128"/>
        <v>0</v>
      </c>
      <c r="BJ107" s="1">
        <f t="shared" si="129"/>
        <v>0</v>
      </c>
      <c r="BK107" s="1">
        <f t="shared" si="130"/>
        <v>0</v>
      </c>
      <c r="BL107" s="1">
        <f t="shared" si="131"/>
        <v>0</v>
      </c>
      <c r="BM107" s="1">
        <f t="shared" si="132"/>
        <v>0</v>
      </c>
      <c r="BN107" s="1">
        <f t="shared" si="133"/>
        <v>0</v>
      </c>
      <c r="BO107" s="1">
        <f t="shared" si="134"/>
        <v>0</v>
      </c>
      <c r="BP107" s="1">
        <f t="shared" si="135"/>
        <v>0</v>
      </c>
      <c r="BQ107" s="1">
        <f t="shared" si="136"/>
        <v>0</v>
      </c>
      <c r="BR107" s="1">
        <f t="shared" si="137"/>
        <v>0</v>
      </c>
      <c r="BS107" s="1">
        <f t="shared" si="138"/>
        <v>0</v>
      </c>
      <c r="BT107" s="1">
        <f t="shared" si="139"/>
        <v>0</v>
      </c>
      <c r="BU107" s="1">
        <f t="shared" si="140"/>
        <v>0</v>
      </c>
      <c r="BV107" s="1">
        <f t="shared" si="141"/>
        <v>0</v>
      </c>
      <c r="BW107" s="1">
        <f t="shared" si="142"/>
        <v>0</v>
      </c>
      <c r="BX107" s="1">
        <f t="shared" si="143"/>
        <v>0</v>
      </c>
      <c r="BY107" s="1">
        <f t="shared" si="144"/>
        <v>0</v>
      </c>
      <c r="BZ107" s="1">
        <f t="shared" si="145"/>
        <v>0</v>
      </c>
      <c r="CA107" s="1">
        <f t="shared" si="146"/>
        <v>0</v>
      </c>
      <c r="CB107" s="1">
        <f t="shared" si="151"/>
        <v>0</v>
      </c>
      <c r="CC107" s="1">
        <f>IF(H107="",'Fraccion masica'!$AC$36,H107)</f>
        <v>0.11111111111111108</v>
      </c>
      <c r="CD107" s="1">
        <f>IF(I107="",'Fraccion masica'!$AC$35,I107)</f>
        <v>0.11111111111111108</v>
      </c>
      <c r="CE107" s="1">
        <f t="shared" si="152"/>
        <v>0</v>
      </c>
      <c r="CF107" s="1">
        <f t="shared" si="153"/>
        <v>0</v>
      </c>
      <c r="CG107" s="1">
        <f t="shared" si="154"/>
        <v>0</v>
      </c>
      <c r="CH107" s="1">
        <f t="shared" si="155"/>
        <v>0</v>
      </c>
      <c r="DN107" s="15" t="s">
        <v>612</v>
      </c>
      <c r="DO107" s="15">
        <v>123</v>
      </c>
      <c r="DP107" s="15"/>
      <c r="DQ107" s="15"/>
      <c r="DR107" s="15">
        <v>9</v>
      </c>
      <c r="DS107" s="15"/>
      <c r="DT107" s="15">
        <v>1</v>
      </c>
      <c r="DU107" s="15"/>
      <c r="DV107" s="15"/>
      <c r="DW107" s="15"/>
      <c r="DX107" s="15"/>
      <c r="DY107" s="15"/>
      <c r="DZ107" s="15">
        <v>6</v>
      </c>
      <c r="EA107" s="15"/>
      <c r="EB107" s="15"/>
      <c r="EC107" s="15"/>
      <c r="ED107" s="15"/>
      <c r="EE107" s="15"/>
      <c r="EF107" s="15"/>
      <c r="EG107" s="15"/>
      <c r="EH107" s="15">
        <v>48</v>
      </c>
      <c r="EI107" s="15"/>
      <c r="EJ107" s="15">
        <v>2</v>
      </c>
    </row>
    <row r="108" spans="4:140" x14ac:dyDescent="0.75">
      <c r="D108" s="15"/>
      <c r="E108" s="15"/>
      <c r="F108" s="15"/>
      <c r="G108" s="15"/>
      <c r="H108" s="15"/>
      <c r="AF108" s="1" t="str">
        <f t="shared" si="147"/>
        <v>Crudo</v>
      </c>
      <c r="AG108" s="1">
        <f t="shared" si="148"/>
        <v>0</v>
      </c>
      <c r="AH108" s="1">
        <f t="shared" si="149"/>
        <v>0</v>
      </c>
      <c r="AI108" s="1">
        <f t="shared" si="150"/>
        <v>0</v>
      </c>
      <c r="AJ108" s="1">
        <f t="shared" si="103"/>
        <v>0</v>
      </c>
      <c r="AK108" s="1">
        <f t="shared" si="104"/>
        <v>0</v>
      </c>
      <c r="AL108" s="1">
        <f t="shared" si="105"/>
        <v>0</v>
      </c>
      <c r="AM108" s="1">
        <f t="shared" si="106"/>
        <v>0</v>
      </c>
      <c r="AN108" s="1">
        <f t="shared" si="107"/>
        <v>0</v>
      </c>
      <c r="AO108" s="1">
        <f t="shared" si="108"/>
        <v>0</v>
      </c>
      <c r="AP108" s="1">
        <f t="shared" si="109"/>
        <v>0</v>
      </c>
      <c r="AQ108" s="1">
        <f t="shared" si="110"/>
        <v>0</v>
      </c>
      <c r="AR108" s="1">
        <f t="shared" si="111"/>
        <v>0</v>
      </c>
      <c r="AS108" s="1">
        <f t="shared" si="112"/>
        <v>0</v>
      </c>
      <c r="AT108" s="1">
        <f t="shared" si="113"/>
        <v>0</v>
      </c>
      <c r="AU108" s="1">
        <f t="shared" si="114"/>
        <v>0</v>
      </c>
      <c r="AV108" s="1">
        <f t="shared" si="115"/>
        <v>0</v>
      </c>
      <c r="AW108" s="1">
        <f t="shared" si="116"/>
        <v>0</v>
      </c>
      <c r="AX108" s="1">
        <f t="shared" si="117"/>
        <v>0</v>
      </c>
      <c r="AY108" s="1">
        <f t="shared" si="118"/>
        <v>0</v>
      </c>
      <c r="AZ108" s="1">
        <f t="shared" si="119"/>
        <v>0</v>
      </c>
      <c r="BA108" s="1">
        <f t="shared" si="120"/>
        <v>0</v>
      </c>
      <c r="BB108" s="1">
        <f t="shared" si="121"/>
        <v>0</v>
      </c>
      <c r="BC108" s="1">
        <f t="shared" si="122"/>
        <v>0</v>
      </c>
      <c r="BD108" s="1">
        <f t="shared" si="123"/>
        <v>0</v>
      </c>
      <c r="BE108" s="1">
        <f t="shared" si="124"/>
        <v>0</v>
      </c>
      <c r="BF108" s="1">
        <f t="shared" si="125"/>
        <v>0</v>
      </c>
      <c r="BG108" s="1">
        <f t="shared" si="126"/>
        <v>0</v>
      </c>
      <c r="BH108" s="1">
        <f t="shared" si="127"/>
        <v>0</v>
      </c>
      <c r="BI108" s="1">
        <f t="shared" si="128"/>
        <v>0</v>
      </c>
      <c r="BJ108" s="1">
        <f t="shared" si="129"/>
        <v>0</v>
      </c>
      <c r="BK108" s="1">
        <f t="shared" si="130"/>
        <v>0</v>
      </c>
      <c r="BL108" s="1">
        <f t="shared" si="131"/>
        <v>0</v>
      </c>
      <c r="BM108" s="1">
        <f t="shared" si="132"/>
        <v>0</v>
      </c>
      <c r="BN108" s="1">
        <f t="shared" si="133"/>
        <v>0</v>
      </c>
      <c r="BO108" s="1">
        <f t="shared" si="134"/>
        <v>0</v>
      </c>
      <c r="BP108" s="1">
        <f t="shared" si="135"/>
        <v>0</v>
      </c>
      <c r="BQ108" s="1">
        <f t="shared" si="136"/>
        <v>0</v>
      </c>
      <c r="BR108" s="1">
        <f t="shared" si="137"/>
        <v>0</v>
      </c>
      <c r="BS108" s="1">
        <f t="shared" si="138"/>
        <v>0</v>
      </c>
      <c r="BT108" s="1">
        <f t="shared" si="139"/>
        <v>0</v>
      </c>
      <c r="BU108" s="1">
        <f t="shared" si="140"/>
        <v>0</v>
      </c>
      <c r="BV108" s="1">
        <f t="shared" si="141"/>
        <v>0</v>
      </c>
      <c r="BW108" s="1">
        <f t="shared" si="142"/>
        <v>0</v>
      </c>
      <c r="BX108" s="1">
        <f t="shared" si="143"/>
        <v>0</v>
      </c>
      <c r="BY108" s="1">
        <f t="shared" si="144"/>
        <v>0</v>
      </c>
      <c r="BZ108" s="1">
        <f t="shared" si="145"/>
        <v>0</v>
      </c>
      <c r="CA108" s="1">
        <f t="shared" si="146"/>
        <v>0</v>
      </c>
      <c r="CB108" s="1">
        <f t="shared" si="151"/>
        <v>0</v>
      </c>
      <c r="CC108" s="1">
        <f>IF(H108="",'Fraccion masica'!$AC$36,H108)</f>
        <v>0.11111111111111108</v>
      </c>
      <c r="CD108" s="1">
        <f>IF(I108="",'Fraccion masica'!$AC$35,I108)</f>
        <v>0.11111111111111108</v>
      </c>
      <c r="CE108" s="1">
        <f t="shared" si="152"/>
        <v>0</v>
      </c>
      <c r="CF108" s="1">
        <f t="shared" si="153"/>
        <v>0</v>
      </c>
      <c r="CG108" s="1">
        <f t="shared" si="154"/>
        <v>0</v>
      </c>
      <c r="CH108" s="1">
        <f t="shared" si="155"/>
        <v>0</v>
      </c>
      <c r="DN108" s="15" t="s">
        <v>613</v>
      </c>
      <c r="DO108" s="15">
        <v>19</v>
      </c>
      <c r="DP108" s="15"/>
      <c r="DQ108" s="15"/>
      <c r="DR108" s="15">
        <v>1</v>
      </c>
      <c r="DS108" s="15"/>
      <c r="DT108" s="15"/>
      <c r="DU108" s="15"/>
      <c r="DV108" s="15"/>
      <c r="DW108" s="15"/>
      <c r="DX108" s="15"/>
      <c r="DY108" s="15"/>
      <c r="DZ108" s="15"/>
      <c r="EA108" s="15"/>
      <c r="EB108" s="15"/>
      <c r="EC108" s="15"/>
      <c r="ED108" s="15"/>
      <c r="EE108" s="15"/>
      <c r="EF108" s="15"/>
      <c r="EG108" s="15"/>
      <c r="EH108" s="15">
        <v>6</v>
      </c>
      <c r="EI108" s="15"/>
      <c r="EJ108" s="15"/>
    </row>
    <row r="109" spans="4:140" x14ac:dyDescent="0.75">
      <c r="D109" s="15"/>
      <c r="E109" s="15"/>
      <c r="F109" s="15"/>
      <c r="G109" s="15"/>
      <c r="H109" s="15"/>
      <c r="AF109" s="1" t="str">
        <f t="shared" si="147"/>
        <v>Crudo</v>
      </c>
      <c r="AG109" s="1">
        <f t="shared" si="148"/>
        <v>0</v>
      </c>
      <c r="AH109" s="1">
        <f t="shared" si="149"/>
        <v>0</v>
      </c>
      <c r="AI109" s="1">
        <f t="shared" si="150"/>
        <v>0</v>
      </c>
      <c r="AJ109" s="1">
        <f t="shared" si="103"/>
        <v>0</v>
      </c>
      <c r="AK109" s="1">
        <f t="shared" si="104"/>
        <v>0</v>
      </c>
      <c r="AL109" s="1">
        <f t="shared" si="105"/>
        <v>0</v>
      </c>
      <c r="AM109" s="1">
        <f t="shared" si="106"/>
        <v>0</v>
      </c>
      <c r="AN109" s="1">
        <f t="shared" si="107"/>
        <v>0</v>
      </c>
      <c r="AO109" s="1">
        <f t="shared" si="108"/>
        <v>0</v>
      </c>
      <c r="AP109" s="1">
        <f t="shared" si="109"/>
        <v>0</v>
      </c>
      <c r="AQ109" s="1">
        <f t="shared" si="110"/>
        <v>0</v>
      </c>
      <c r="AR109" s="1">
        <f t="shared" si="111"/>
        <v>0</v>
      </c>
      <c r="AS109" s="1">
        <f t="shared" si="112"/>
        <v>0</v>
      </c>
      <c r="AT109" s="1">
        <f t="shared" si="113"/>
        <v>0</v>
      </c>
      <c r="AU109" s="1">
        <f t="shared" si="114"/>
        <v>0</v>
      </c>
      <c r="AV109" s="1">
        <f t="shared" si="115"/>
        <v>0</v>
      </c>
      <c r="AW109" s="1">
        <f t="shared" si="116"/>
        <v>0</v>
      </c>
      <c r="AX109" s="1">
        <f t="shared" si="117"/>
        <v>0</v>
      </c>
      <c r="AY109" s="1">
        <f t="shared" si="118"/>
        <v>0</v>
      </c>
      <c r="AZ109" s="1">
        <f t="shared" si="119"/>
        <v>0</v>
      </c>
      <c r="BA109" s="1">
        <f t="shared" si="120"/>
        <v>0</v>
      </c>
      <c r="BB109" s="1">
        <f t="shared" si="121"/>
        <v>0</v>
      </c>
      <c r="BC109" s="1">
        <f t="shared" si="122"/>
        <v>0</v>
      </c>
      <c r="BD109" s="1">
        <f t="shared" si="123"/>
        <v>0</v>
      </c>
      <c r="BE109" s="1">
        <f t="shared" si="124"/>
        <v>0</v>
      </c>
      <c r="BF109" s="1">
        <f t="shared" si="125"/>
        <v>0</v>
      </c>
      <c r="BG109" s="1">
        <f t="shared" si="126"/>
        <v>0</v>
      </c>
      <c r="BH109" s="1">
        <f t="shared" si="127"/>
        <v>0</v>
      </c>
      <c r="BI109" s="1">
        <f t="shared" si="128"/>
        <v>0</v>
      </c>
      <c r="BJ109" s="1">
        <f t="shared" si="129"/>
        <v>0</v>
      </c>
      <c r="BK109" s="1">
        <f t="shared" si="130"/>
        <v>0</v>
      </c>
      <c r="BL109" s="1">
        <f t="shared" si="131"/>
        <v>0</v>
      </c>
      <c r="BM109" s="1">
        <f t="shared" si="132"/>
        <v>0</v>
      </c>
      <c r="BN109" s="1">
        <f t="shared" si="133"/>
        <v>0</v>
      </c>
      <c r="BO109" s="1">
        <f t="shared" si="134"/>
        <v>0</v>
      </c>
      <c r="BP109" s="1">
        <f t="shared" si="135"/>
        <v>0</v>
      </c>
      <c r="BQ109" s="1">
        <f t="shared" si="136"/>
        <v>0</v>
      </c>
      <c r="BR109" s="1">
        <f t="shared" si="137"/>
        <v>0</v>
      </c>
      <c r="BS109" s="1">
        <f t="shared" si="138"/>
        <v>0</v>
      </c>
      <c r="BT109" s="1">
        <f t="shared" si="139"/>
        <v>0</v>
      </c>
      <c r="BU109" s="1">
        <f t="shared" si="140"/>
        <v>0</v>
      </c>
      <c r="BV109" s="1">
        <f t="shared" si="141"/>
        <v>0</v>
      </c>
      <c r="BW109" s="1">
        <f t="shared" si="142"/>
        <v>0</v>
      </c>
      <c r="BX109" s="1">
        <f t="shared" si="143"/>
        <v>0</v>
      </c>
      <c r="BY109" s="1">
        <f t="shared" si="144"/>
        <v>0</v>
      </c>
      <c r="BZ109" s="1">
        <f t="shared" si="145"/>
        <v>0</v>
      </c>
      <c r="CA109" s="1">
        <f t="shared" si="146"/>
        <v>0</v>
      </c>
      <c r="CB109" s="1">
        <f t="shared" si="151"/>
        <v>0</v>
      </c>
      <c r="CC109" s="1">
        <f>IF(H109="",'Fraccion masica'!$AC$36,H109)</f>
        <v>0.11111111111111108</v>
      </c>
      <c r="CD109" s="1">
        <f>IF(I109="",'Fraccion masica'!$AC$35,I109)</f>
        <v>0.11111111111111108</v>
      </c>
      <c r="CE109" s="1">
        <f t="shared" si="152"/>
        <v>0</v>
      </c>
      <c r="CF109" s="1">
        <f t="shared" si="153"/>
        <v>0</v>
      </c>
      <c r="CG109" s="1">
        <f t="shared" si="154"/>
        <v>0</v>
      </c>
      <c r="CH109" s="1">
        <f t="shared" si="155"/>
        <v>0</v>
      </c>
      <c r="DN109" s="15" t="s">
        <v>614</v>
      </c>
      <c r="DO109" s="15">
        <v>19</v>
      </c>
      <c r="DP109" s="15"/>
      <c r="DQ109" s="15"/>
      <c r="DR109" s="15"/>
      <c r="DS109" s="15"/>
      <c r="DT109" s="15"/>
      <c r="DU109" s="15"/>
      <c r="DV109" s="15"/>
      <c r="DW109" s="15"/>
      <c r="DX109" s="15"/>
      <c r="DY109" s="15"/>
      <c r="DZ109" s="15"/>
      <c r="EA109" s="15"/>
      <c r="EB109" s="15"/>
      <c r="EC109" s="15"/>
      <c r="ED109" s="15"/>
      <c r="EE109" s="15"/>
      <c r="EF109" s="15"/>
      <c r="EG109" s="15"/>
      <c r="EH109" s="15">
        <v>6</v>
      </c>
      <c r="EI109" s="15"/>
      <c r="EJ109" s="15"/>
    </row>
    <row r="110" spans="4:140" x14ac:dyDescent="0.75">
      <c r="D110" s="15"/>
      <c r="E110" s="15"/>
      <c r="F110" s="15"/>
      <c r="G110" s="15"/>
      <c r="H110" s="15"/>
      <c r="AF110" s="1" t="str">
        <f t="shared" si="147"/>
        <v>Crudo</v>
      </c>
      <c r="AG110" s="1">
        <f t="shared" si="148"/>
        <v>0</v>
      </c>
      <c r="AH110" s="1">
        <f t="shared" si="149"/>
        <v>0</v>
      </c>
      <c r="AI110" s="1">
        <f t="shared" si="150"/>
        <v>0</v>
      </c>
      <c r="AJ110" s="1">
        <f t="shared" si="103"/>
        <v>0</v>
      </c>
      <c r="AK110" s="1">
        <f t="shared" si="104"/>
        <v>0</v>
      </c>
      <c r="AL110" s="1">
        <f t="shared" si="105"/>
        <v>0</v>
      </c>
      <c r="AM110" s="1">
        <f t="shared" si="106"/>
        <v>0</v>
      </c>
      <c r="AN110" s="1">
        <f t="shared" si="107"/>
        <v>0</v>
      </c>
      <c r="AO110" s="1">
        <f t="shared" si="108"/>
        <v>0</v>
      </c>
      <c r="AP110" s="1">
        <f t="shared" si="109"/>
        <v>0</v>
      </c>
      <c r="AQ110" s="1">
        <f t="shared" si="110"/>
        <v>0</v>
      </c>
      <c r="AR110" s="1">
        <f t="shared" si="111"/>
        <v>0</v>
      </c>
      <c r="AS110" s="1">
        <f t="shared" si="112"/>
        <v>0</v>
      </c>
      <c r="AT110" s="1">
        <f t="shared" si="113"/>
        <v>0</v>
      </c>
      <c r="AU110" s="1">
        <f t="shared" si="114"/>
        <v>0</v>
      </c>
      <c r="AV110" s="1">
        <f t="shared" si="115"/>
        <v>0</v>
      </c>
      <c r="AW110" s="1">
        <f t="shared" si="116"/>
        <v>0</v>
      </c>
      <c r="AX110" s="1">
        <f t="shared" si="117"/>
        <v>0</v>
      </c>
      <c r="AY110" s="1">
        <f t="shared" si="118"/>
        <v>0</v>
      </c>
      <c r="AZ110" s="1">
        <f t="shared" si="119"/>
        <v>0</v>
      </c>
      <c r="BA110" s="1">
        <f t="shared" si="120"/>
        <v>0</v>
      </c>
      <c r="BB110" s="1">
        <f t="shared" si="121"/>
        <v>0</v>
      </c>
      <c r="BC110" s="1">
        <f t="shared" si="122"/>
        <v>0</v>
      </c>
      <c r="BD110" s="1">
        <f t="shared" si="123"/>
        <v>0</v>
      </c>
      <c r="BE110" s="1">
        <f t="shared" si="124"/>
        <v>0</v>
      </c>
      <c r="BF110" s="1">
        <f t="shared" si="125"/>
        <v>0</v>
      </c>
      <c r="BG110" s="1">
        <f t="shared" si="126"/>
        <v>0</v>
      </c>
      <c r="BH110" s="1">
        <f t="shared" si="127"/>
        <v>0</v>
      </c>
      <c r="BI110" s="1">
        <f t="shared" si="128"/>
        <v>0</v>
      </c>
      <c r="BJ110" s="1">
        <f t="shared" si="129"/>
        <v>0</v>
      </c>
      <c r="BK110" s="1">
        <f t="shared" si="130"/>
        <v>0</v>
      </c>
      <c r="BL110" s="1">
        <f t="shared" si="131"/>
        <v>0</v>
      </c>
      <c r="BM110" s="1">
        <f t="shared" si="132"/>
        <v>0</v>
      </c>
      <c r="BN110" s="1">
        <f t="shared" si="133"/>
        <v>0</v>
      </c>
      <c r="BO110" s="1">
        <f t="shared" si="134"/>
        <v>0</v>
      </c>
      <c r="BP110" s="1">
        <f t="shared" si="135"/>
        <v>0</v>
      </c>
      <c r="BQ110" s="1">
        <f t="shared" si="136"/>
        <v>0</v>
      </c>
      <c r="BR110" s="1">
        <f t="shared" si="137"/>
        <v>0</v>
      </c>
      <c r="BS110" s="1">
        <f t="shared" si="138"/>
        <v>0</v>
      </c>
      <c r="BT110" s="1">
        <f t="shared" si="139"/>
        <v>0</v>
      </c>
      <c r="BU110" s="1">
        <f t="shared" si="140"/>
        <v>0</v>
      </c>
      <c r="BV110" s="1">
        <f t="shared" si="141"/>
        <v>0</v>
      </c>
      <c r="BW110" s="1">
        <f t="shared" si="142"/>
        <v>0</v>
      </c>
      <c r="BX110" s="1">
        <f t="shared" si="143"/>
        <v>0</v>
      </c>
      <c r="BY110" s="1">
        <f t="shared" si="144"/>
        <v>0</v>
      </c>
      <c r="BZ110" s="1">
        <f t="shared" si="145"/>
        <v>0</v>
      </c>
      <c r="CA110" s="1">
        <f t="shared" si="146"/>
        <v>0</v>
      </c>
      <c r="CB110" s="1">
        <f t="shared" si="151"/>
        <v>0</v>
      </c>
      <c r="CC110" s="1">
        <f>IF(H110="",'Fraccion masica'!$AC$36,H110)</f>
        <v>0.11111111111111108</v>
      </c>
      <c r="CD110" s="1">
        <f>IF(I110="",'Fraccion masica'!$AC$35,I110)</f>
        <v>0.11111111111111108</v>
      </c>
      <c r="CE110" s="1">
        <f t="shared" si="152"/>
        <v>0</v>
      </c>
      <c r="CF110" s="1">
        <f t="shared" si="153"/>
        <v>0</v>
      </c>
      <c r="CG110" s="1">
        <f t="shared" si="154"/>
        <v>0</v>
      </c>
      <c r="CH110" s="1">
        <f t="shared" si="155"/>
        <v>0</v>
      </c>
      <c r="DN110" s="15" t="s">
        <v>615</v>
      </c>
      <c r="DO110" s="15">
        <v>10</v>
      </c>
      <c r="DP110" s="15"/>
      <c r="DQ110" s="15"/>
      <c r="DR110" s="15"/>
      <c r="DS110" s="15"/>
      <c r="DT110" s="15"/>
      <c r="DU110" s="15"/>
      <c r="DV110" s="15"/>
      <c r="DW110" s="15"/>
      <c r="DX110" s="15"/>
      <c r="DY110" s="15"/>
      <c r="DZ110" s="15"/>
      <c r="EA110" s="15"/>
      <c r="EB110" s="15"/>
      <c r="EC110" s="15"/>
      <c r="ED110" s="15"/>
      <c r="EE110" s="15"/>
      <c r="EF110" s="15"/>
      <c r="EG110" s="15"/>
      <c r="EH110" s="15">
        <v>3</v>
      </c>
      <c r="EI110" s="15"/>
      <c r="EJ110" s="15"/>
    </row>
    <row r="111" spans="4:140" x14ac:dyDescent="0.75">
      <c r="D111" s="15"/>
      <c r="E111" s="15"/>
      <c r="F111" s="15"/>
      <c r="G111" s="15"/>
      <c r="H111" s="15"/>
      <c r="AF111" s="1" t="str">
        <f t="shared" si="147"/>
        <v>Crudo</v>
      </c>
      <c r="AG111" s="1">
        <f t="shared" si="148"/>
        <v>0</v>
      </c>
      <c r="AH111" s="1">
        <f t="shared" si="149"/>
        <v>0</v>
      </c>
      <c r="AI111" s="1">
        <f t="shared" si="150"/>
        <v>0</v>
      </c>
      <c r="AJ111" s="1">
        <f t="shared" si="103"/>
        <v>0</v>
      </c>
      <c r="AK111" s="1">
        <f t="shared" si="104"/>
        <v>0</v>
      </c>
      <c r="AL111" s="1">
        <f t="shared" si="105"/>
        <v>0</v>
      </c>
      <c r="AM111" s="1">
        <f t="shared" si="106"/>
        <v>0</v>
      </c>
      <c r="AN111" s="1">
        <f t="shared" si="107"/>
        <v>0</v>
      </c>
      <c r="AO111" s="1">
        <f t="shared" si="108"/>
        <v>0</v>
      </c>
      <c r="AP111" s="1">
        <f t="shared" si="109"/>
        <v>0</v>
      </c>
      <c r="AQ111" s="1">
        <f t="shared" si="110"/>
        <v>0</v>
      </c>
      <c r="AR111" s="1">
        <f t="shared" si="111"/>
        <v>0</v>
      </c>
      <c r="AS111" s="1">
        <f t="shared" si="112"/>
        <v>0</v>
      </c>
      <c r="AT111" s="1">
        <f t="shared" si="113"/>
        <v>0</v>
      </c>
      <c r="AU111" s="1">
        <f t="shared" si="114"/>
        <v>0</v>
      </c>
      <c r="AV111" s="1">
        <f t="shared" si="115"/>
        <v>0</v>
      </c>
      <c r="AW111" s="1">
        <f t="shared" si="116"/>
        <v>0</v>
      </c>
      <c r="AX111" s="1">
        <f t="shared" si="117"/>
        <v>0</v>
      </c>
      <c r="AY111" s="1">
        <f t="shared" si="118"/>
        <v>0</v>
      </c>
      <c r="AZ111" s="1">
        <f t="shared" si="119"/>
        <v>0</v>
      </c>
      <c r="BA111" s="1">
        <f t="shared" si="120"/>
        <v>0</v>
      </c>
      <c r="BB111" s="1">
        <f t="shared" si="121"/>
        <v>0</v>
      </c>
      <c r="BC111" s="1">
        <f t="shared" si="122"/>
        <v>0</v>
      </c>
      <c r="BD111" s="1">
        <f t="shared" si="123"/>
        <v>0</v>
      </c>
      <c r="BE111" s="1">
        <f t="shared" si="124"/>
        <v>0</v>
      </c>
      <c r="BF111" s="1">
        <f t="shared" si="125"/>
        <v>0</v>
      </c>
      <c r="BG111" s="1">
        <f t="shared" si="126"/>
        <v>0</v>
      </c>
      <c r="BH111" s="1">
        <f t="shared" si="127"/>
        <v>0</v>
      </c>
      <c r="BI111" s="1">
        <f t="shared" si="128"/>
        <v>0</v>
      </c>
      <c r="BJ111" s="1">
        <f t="shared" si="129"/>
        <v>0</v>
      </c>
      <c r="BK111" s="1">
        <f t="shared" si="130"/>
        <v>0</v>
      </c>
      <c r="BL111" s="1">
        <f t="shared" si="131"/>
        <v>0</v>
      </c>
      <c r="BM111" s="1">
        <f t="shared" si="132"/>
        <v>0</v>
      </c>
      <c r="BN111" s="1">
        <f t="shared" si="133"/>
        <v>0</v>
      </c>
      <c r="BO111" s="1">
        <f t="shared" si="134"/>
        <v>0</v>
      </c>
      <c r="BP111" s="1">
        <f t="shared" si="135"/>
        <v>0</v>
      </c>
      <c r="BQ111" s="1">
        <f t="shared" si="136"/>
        <v>0</v>
      </c>
      <c r="BR111" s="1">
        <f t="shared" si="137"/>
        <v>0</v>
      </c>
      <c r="BS111" s="1">
        <f t="shared" si="138"/>
        <v>0</v>
      </c>
      <c r="BT111" s="1">
        <f t="shared" si="139"/>
        <v>0</v>
      </c>
      <c r="BU111" s="1">
        <f t="shared" si="140"/>
        <v>0</v>
      </c>
      <c r="BV111" s="1">
        <f t="shared" si="141"/>
        <v>0</v>
      </c>
      <c r="BW111" s="1">
        <f t="shared" si="142"/>
        <v>0</v>
      </c>
      <c r="BX111" s="1">
        <f t="shared" si="143"/>
        <v>0</v>
      </c>
      <c r="BY111" s="1">
        <f t="shared" si="144"/>
        <v>0</v>
      </c>
      <c r="BZ111" s="1">
        <f t="shared" si="145"/>
        <v>0</v>
      </c>
      <c r="CA111" s="1">
        <f t="shared" si="146"/>
        <v>0</v>
      </c>
      <c r="CB111" s="1">
        <f t="shared" si="151"/>
        <v>0</v>
      </c>
      <c r="CC111" s="1">
        <f>IF(H111="",'Fraccion masica'!$AC$36,H111)</f>
        <v>0.11111111111111108</v>
      </c>
      <c r="CD111" s="1">
        <f>IF(I111="",'Fraccion masica'!$AC$35,I111)</f>
        <v>0.11111111111111108</v>
      </c>
      <c r="CE111" s="1">
        <f t="shared" si="152"/>
        <v>0</v>
      </c>
      <c r="CF111" s="1">
        <f t="shared" si="153"/>
        <v>0</v>
      </c>
      <c r="CG111" s="1">
        <f t="shared" si="154"/>
        <v>0</v>
      </c>
      <c r="CH111" s="1">
        <f t="shared" si="155"/>
        <v>0</v>
      </c>
      <c r="DN111" s="15" t="s">
        <v>618</v>
      </c>
      <c r="DO111" s="15"/>
      <c r="DP111" s="15"/>
      <c r="DQ111" s="15"/>
      <c r="DR111" s="15">
        <v>57</v>
      </c>
      <c r="DS111" s="15"/>
      <c r="DT111" s="15"/>
      <c r="DU111" s="15"/>
      <c r="DV111" s="15"/>
      <c r="DW111" s="15"/>
      <c r="DX111" s="15"/>
      <c r="DY111" s="15"/>
      <c r="DZ111" s="15"/>
      <c r="EA111" s="15"/>
      <c r="EB111" s="15"/>
      <c r="EC111" s="15"/>
      <c r="ED111" s="15"/>
      <c r="EE111" s="15"/>
      <c r="EF111" s="15"/>
      <c r="EG111" s="15"/>
      <c r="EH111" s="15"/>
      <c r="EI111" s="15"/>
      <c r="EJ111" s="15">
        <v>14</v>
      </c>
    </row>
    <row r="112" spans="4:140" x14ac:dyDescent="0.75">
      <c r="DN112" s="15" t="s">
        <v>619</v>
      </c>
      <c r="DO112" s="15"/>
      <c r="DP112" s="15"/>
      <c r="DQ112" s="15"/>
      <c r="DR112" s="15">
        <v>22</v>
      </c>
      <c r="DS112" s="15"/>
      <c r="DT112" s="15"/>
      <c r="DU112" s="15"/>
      <c r="DV112" s="15"/>
      <c r="DW112" s="15"/>
      <c r="DX112" s="15"/>
      <c r="DY112" s="15"/>
      <c r="DZ112" s="15"/>
      <c r="EA112" s="15"/>
      <c r="EB112" s="15"/>
      <c r="EC112" s="15"/>
      <c r="ED112" s="15"/>
      <c r="EE112" s="15"/>
      <c r="EF112" s="15"/>
      <c r="EG112" s="15"/>
      <c r="EH112" s="15"/>
      <c r="EI112" s="15"/>
      <c r="EJ112" s="15">
        <v>9</v>
      </c>
    </row>
    <row r="113" spans="118:140" x14ac:dyDescent="0.75">
      <c r="DN113" s="15" t="s">
        <v>620</v>
      </c>
      <c r="DO113" s="15"/>
      <c r="DP113" s="15"/>
      <c r="DQ113" s="15"/>
      <c r="DR113" s="15">
        <v>22</v>
      </c>
      <c r="DS113" s="15"/>
      <c r="DT113" s="15"/>
      <c r="DU113" s="15"/>
      <c r="DV113" s="15"/>
      <c r="DW113" s="15"/>
      <c r="DX113" s="15"/>
      <c r="DY113" s="15"/>
      <c r="DZ113" s="15"/>
      <c r="EA113" s="15"/>
      <c r="EB113" s="15"/>
      <c r="EC113" s="15"/>
      <c r="ED113" s="15"/>
      <c r="EE113" s="15"/>
      <c r="EF113" s="15"/>
      <c r="EG113" s="15"/>
      <c r="EH113" s="15"/>
      <c r="EI113" s="15"/>
      <c r="EJ113" s="15">
        <v>9</v>
      </c>
    </row>
    <row r="114" spans="118:140" x14ac:dyDescent="0.75">
      <c r="DN114" s="15" t="s">
        <v>621</v>
      </c>
      <c r="DO114" s="15"/>
      <c r="DP114" s="15"/>
      <c r="DQ114" s="15"/>
      <c r="DR114" s="15">
        <v>57</v>
      </c>
      <c r="DS114" s="15"/>
      <c r="DT114" s="15"/>
      <c r="DU114" s="15"/>
      <c r="DV114" s="15"/>
      <c r="DW114" s="15"/>
      <c r="DX114" s="15"/>
      <c r="DY114" s="15"/>
      <c r="DZ114" s="15"/>
      <c r="EA114" s="15"/>
      <c r="EB114" s="15"/>
      <c r="EC114" s="15"/>
      <c r="ED114" s="15">
        <v>1</v>
      </c>
      <c r="EE114" s="15"/>
      <c r="EF114" s="15"/>
      <c r="EG114" s="15"/>
      <c r="EH114" s="15"/>
      <c r="EI114" s="15"/>
      <c r="EJ114" s="15">
        <v>14</v>
      </c>
    </row>
  </sheetData>
  <mergeCells count="8">
    <mergeCell ref="B13:N14"/>
    <mergeCell ref="H18:H20"/>
    <mergeCell ref="AJ19:BE19"/>
    <mergeCell ref="BF19:CA19"/>
    <mergeCell ref="D18:D20"/>
    <mergeCell ref="E18:E20"/>
    <mergeCell ref="F18:F20"/>
    <mergeCell ref="G18:G20"/>
  </mergeCells>
  <hyperlinks>
    <hyperlink ref="B10" location="'Fugas (2)'!A1" display="&lt;&lt;&lt;FUGAS" xr:uid="{3CD899E0-0D02-4112-94AB-97AF4052644B}"/>
  </hyperlink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46F2C61-A2DC-40EE-9248-4ED859486F44}">
          <x14:formula1>
            <xm:f>Hoja1!$Q$4:$Q$93</xm:f>
          </x14:formula1>
          <xm:sqref>D21:D111</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595E8-2BE6-4F34-BDF5-A01910500A5A}">
  <dimension ref="B2:AV100"/>
  <sheetViews>
    <sheetView topLeftCell="X1" zoomScale="70" zoomScaleNormal="70" workbookViewId="0">
      <selection activeCell="AP22" sqref="AP22"/>
    </sheetView>
  </sheetViews>
  <sheetFormatPr baseColWidth="10" defaultRowHeight="14.75" x14ac:dyDescent="0.75"/>
  <cols>
    <col min="2" max="2" width="17.6328125" customWidth="1"/>
    <col min="3" max="3" width="12" bestFit="1" customWidth="1"/>
    <col min="5" max="5" width="31.453125" customWidth="1"/>
    <col min="23" max="23" width="21.36328125" customWidth="1"/>
    <col min="26" max="26" width="19.6328125" customWidth="1"/>
  </cols>
  <sheetData>
    <row r="2" spans="8:48" ht="73.75" x14ac:dyDescent="0.75">
      <c r="M2" t="s">
        <v>353</v>
      </c>
      <c r="Q2" t="s">
        <v>387</v>
      </c>
      <c r="W2" s="192" t="s">
        <v>451</v>
      </c>
      <c r="X2" s="192" t="s">
        <v>81</v>
      </c>
      <c r="Y2" s="192" t="s">
        <v>452</v>
      </c>
      <c r="Z2" s="192" t="s">
        <v>390</v>
      </c>
      <c r="AA2" s="192" t="s">
        <v>74</v>
      </c>
      <c r="AF2" t="s">
        <v>645</v>
      </c>
      <c r="AJ2" t="s">
        <v>652</v>
      </c>
      <c r="AL2" s="188" t="s">
        <v>654</v>
      </c>
      <c r="AQ2" s="251" t="s">
        <v>668</v>
      </c>
      <c r="AR2" s="251" t="s">
        <v>1165</v>
      </c>
      <c r="AS2" s="251" t="s">
        <v>675</v>
      </c>
      <c r="AT2" s="251" t="s">
        <v>1166</v>
      </c>
      <c r="AU2" s="251" t="s">
        <v>1167</v>
      </c>
      <c r="AV2" s="251" t="s">
        <v>1168</v>
      </c>
    </row>
    <row r="3" spans="8:48" ht="44.25" x14ac:dyDescent="0.75">
      <c r="H3" t="s">
        <v>291</v>
      </c>
      <c r="M3" t="s">
        <v>354</v>
      </c>
      <c r="Q3" t="s">
        <v>388</v>
      </c>
      <c r="W3" s="188" t="s">
        <v>453</v>
      </c>
      <c r="X3" s="188" t="s">
        <v>340</v>
      </c>
      <c r="Y3" s="188" t="s">
        <v>454</v>
      </c>
      <c r="Z3" s="188" t="s">
        <v>341</v>
      </c>
      <c r="AA3" s="188" t="s">
        <v>85</v>
      </c>
      <c r="AF3" t="s">
        <v>646</v>
      </c>
      <c r="AJ3" t="s">
        <v>653</v>
      </c>
      <c r="AL3" s="188" t="s">
        <v>655</v>
      </c>
      <c r="AQ3" s="52" t="s">
        <v>1169</v>
      </c>
      <c r="AR3" s="52" t="s">
        <v>1170</v>
      </c>
      <c r="AS3" s="52" t="s">
        <v>1171</v>
      </c>
      <c r="AT3" s="52" t="s">
        <v>1172</v>
      </c>
      <c r="AU3" s="52" t="s">
        <v>1173</v>
      </c>
      <c r="AV3" s="52" t="s">
        <v>1174</v>
      </c>
    </row>
    <row r="4" spans="8:48" ht="29.5" x14ac:dyDescent="0.75">
      <c r="M4" t="s">
        <v>82</v>
      </c>
      <c r="O4" t="s">
        <v>85</v>
      </c>
      <c r="Q4" t="s">
        <v>460</v>
      </c>
      <c r="T4" t="s">
        <v>221</v>
      </c>
      <c r="W4" s="188" t="s">
        <v>455</v>
      </c>
      <c r="X4" s="188" t="s">
        <v>456</v>
      </c>
      <c r="Y4" s="188" t="s">
        <v>457</v>
      </c>
      <c r="Z4" s="189" t="s">
        <v>458</v>
      </c>
      <c r="AA4" s="188" t="s">
        <v>84</v>
      </c>
      <c r="AF4" t="s">
        <v>647</v>
      </c>
      <c r="AL4" s="190" t="s">
        <v>656</v>
      </c>
      <c r="AQ4" s="52" t="s">
        <v>1175</v>
      </c>
      <c r="AR4" s="52" t="s">
        <v>1176</v>
      </c>
      <c r="AS4" s="52" t="s">
        <v>1177</v>
      </c>
      <c r="AT4" s="52" t="s">
        <v>1178</v>
      </c>
      <c r="AU4" s="52" t="s">
        <v>483</v>
      </c>
      <c r="AV4" s="52" t="s">
        <v>1179</v>
      </c>
    </row>
    <row r="5" spans="8:48" x14ac:dyDescent="0.75">
      <c r="M5" t="s">
        <v>352</v>
      </c>
      <c r="O5" t="s">
        <v>84</v>
      </c>
      <c r="Q5" t="s">
        <v>530</v>
      </c>
      <c r="T5" s="52" t="s">
        <v>79</v>
      </c>
      <c r="W5" s="188" t="s">
        <v>459</v>
      </c>
      <c r="X5" s="180"/>
      <c r="Y5" s="52" t="s">
        <v>460</v>
      </c>
      <c r="Z5" s="188" t="s">
        <v>461</v>
      </c>
      <c r="AA5" s="190" t="s">
        <v>79</v>
      </c>
      <c r="AF5" t="s">
        <v>648</v>
      </c>
      <c r="AL5" s="190" t="s">
        <v>657</v>
      </c>
      <c r="AQ5" s="52"/>
      <c r="AR5" s="52" t="s">
        <v>1180</v>
      </c>
      <c r="AT5" s="52"/>
      <c r="AU5" s="52"/>
      <c r="AV5" s="52" t="s">
        <v>1181</v>
      </c>
    </row>
    <row r="6" spans="8:48" x14ac:dyDescent="0.75">
      <c r="H6" t="s">
        <v>117</v>
      </c>
      <c r="M6" t="s">
        <v>350</v>
      </c>
      <c r="O6" t="s">
        <v>79</v>
      </c>
      <c r="Q6" t="s">
        <v>531</v>
      </c>
      <c r="T6" s="52" t="s">
        <v>145</v>
      </c>
      <c r="W6" s="188" t="s">
        <v>462</v>
      </c>
      <c r="X6" s="180"/>
      <c r="Y6" s="52" t="s">
        <v>463</v>
      </c>
      <c r="Z6" s="190" t="s">
        <v>464</v>
      </c>
      <c r="AF6" t="s">
        <v>649</v>
      </c>
      <c r="AL6" s="190" t="s">
        <v>658</v>
      </c>
      <c r="AQ6" s="52"/>
      <c r="AR6" s="52" t="s">
        <v>1182</v>
      </c>
      <c r="AS6" s="252"/>
      <c r="AT6" s="52"/>
      <c r="AU6" s="52"/>
      <c r="AV6" s="52" t="s">
        <v>1183</v>
      </c>
    </row>
    <row r="7" spans="8:48" x14ac:dyDescent="0.75">
      <c r="H7" t="s">
        <v>292</v>
      </c>
      <c r="M7" t="s">
        <v>80</v>
      </c>
      <c r="O7" t="s">
        <v>622</v>
      </c>
      <c r="Q7" t="s">
        <v>532</v>
      </c>
      <c r="W7" s="190" t="s">
        <v>465</v>
      </c>
      <c r="X7" s="180"/>
      <c r="Y7" s="191" t="s">
        <v>466</v>
      </c>
      <c r="Z7" s="190" t="s">
        <v>467</v>
      </c>
      <c r="AF7" t="s">
        <v>650</v>
      </c>
      <c r="AL7" s="190" t="s">
        <v>659</v>
      </c>
      <c r="AQ7" s="52"/>
      <c r="AR7" s="52"/>
      <c r="AS7" s="52"/>
      <c r="AT7" s="52"/>
      <c r="AU7" s="52"/>
      <c r="AV7" s="52" t="s">
        <v>1184</v>
      </c>
    </row>
    <row r="8" spans="8:48" x14ac:dyDescent="0.75">
      <c r="M8" t="s">
        <v>351</v>
      </c>
      <c r="O8" t="s">
        <v>623</v>
      </c>
      <c r="Q8" t="s">
        <v>533</v>
      </c>
      <c r="W8" s="190" t="s">
        <v>422</v>
      </c>
      <c r="X8" s="180"/>
      <c r="Y8" s="191" t="s">
        <v>468</v>
      </c>
      <c r="Z8" s="190" t="s">
        <v>469</v>
      </c>
      <c r="AF8" t="s">
        <v>651</v>
      </c>
      <c r="AL8" s="190" t="s">
        <v>660</v>
      </c>
      <c r="AQ8" s="52"/>
      <c r="AR8" s="52"/>
      <c r="AS8" s="52"/>
      <c r="AT8" s="52"/>
      <c r="AU8" s="52"/>
      <c r="AV8" s="52" t="s">
        <v>1185</v>
      </c>
    </row>
    <row r="9" spans="8:48" x14ac:dyDescent="0.75">
      <c r="M9" t="s">
        <v>349</v>
      </c>
      <c r="O9" t="s">
        <v>624</v>
      </c>
      <c r="Q9" t="s">
        <v>534</v>
      </c>
      <c r="W9" s="189" t="s">
        <v>470</v>
      </c>
      <c r="X9" s="180"/>
      <c r="Y9" s="191" t="s">
        <v>471</v>
      </c>
      <c r="Z9" s="190" t="s">
        <v>472</v>
      </c>
      <c r="AF9" t="s">
        <v>83</v>
      </c>
      <c r="AL9" s="190" t="s">
        <v>661</v>
      </c>
      <c r="AQ9" s="52"/>
      <c r="AR9" s="52"/>
      <c r="AS9" s="52"/>
      <c r="AT9" s="52"/>
      <c r="AU9" s="52"/>
      <c r="AV9" s="52" t="s">
        <v>1186</v>
      </c>
    </row>
    <row r="10" spans="8:48" x14ac:dyDescent="0.75">
      <c r="Q10" t="s">
        <v>535</v>
      </c>
      <c r="W10" s="188" t="s">
        <v>473</v>
      </c>
      <c r="X10" s="180"/>
      <c r="Y10" s="191" t="s">
        <v>474</v>
      </c>
      <c r="Z10" s="190" t="s">
        <v>475</v>
      </c>
      <c r="AL10" s="190" t="s">
        <v>83</v>
      </c>
      <c r="AQ10" s="52"/>
      <c r="AR10" s="52"/>
      <c r="AS10" s="52"/>
      <c r="AT10" s="52"/>
      <c r="AU10" s="52"/>
      <c r="AV10" s="52"/>
    </row>
    <row r="11" spans="8:48" x14ac:dyDescent="0.75">
      <c r="Q11" t="s">
        <v>536</v>
      </c>
      <c r="W11" s="190" t="s">
        <v>476</v>
      </c>
      <c r="X11" s="180"/>
      <c r="Y11" s="191" t="s">
        <v>477</v>
      </c>
      <c r="Z11" s="190" t="s">
        <v>478</v>
      </c>
    </row>
    <row r="12" spans="8:48" x14ac:dyDescent="0.75">
      <c r="Q12" t="s">
        <v>373</v>
      </c>
      <c r="W12" s="190" t="s">
        <v>479</v>
      </c>
      <c r="X12" s="180"/>
      <c r="Y12" s="191" t="s">
        <v>480</v>
      </c>
      <c r="Z12" s="190" t="s">
        <v>481</v>
      </c>
    </row>
    <row r="13" spans="8:48" x14ac:dyDescent="0.75">
      <c r="Q13" t="s">
        <v>538</v>
      </c>
      <c r="W13" s="190" t="s">
        <v>482</v>
      </c>
      <c r="X13" s="180"/>
      <c r="Y13" s="191" t="s">
        <v>465</v>
      </c>
      <c r="Z13" s="190" t="s">
        <v>483</v>
      </c>
    </row>
    <row r="14" spans="8:48" x14ac:dyDescent="0.75">
      <c r="H14" t="s">
        <v>52</v>
      </c>
      <c r="K14" t="s">
        <v>116</v>
      </c>
      <c r="Q14" t="s">
        <v>541</v>
      </c>
      <c r="W14" s="190" t="s">
        <v>484</v>
      </c>
      <c r="X14" s="180"/>
      <c r="Y14" s="191" t="s">
        <v>83</v>
      </c>
      <c r="Z14" s="190" t="s">
        <v>485</v>
      </c>
    </row>
    <row r="15" spans="8:48" x14ac:dyDescent="0.75">
      <c r="H15">
        <v>1</v>
      </c>
      <c r="K15">
        <v>1</v>
      </c>
      <c r="Q15" t="s">
        <v>542</v>
      </c>
      <c r="Z15" s="190" t="s">
        <v>83</v>
      </c>
    </row>
    <row r="16" spans="8:48" x14ac:dyDescent="0.75">
      <c r="Q16" t="s">
        <v>543</v>
      </c>
    </row>
    <row r="17" spans="2:17" x14ac:dyDescent="0.75">
      <c r="B17" s="38" t="s">
        <v>125</v>
      </c>
      <c r="C17" s="52"/>
      <c r="H17" t="s">
        <v>50</v>
      </c>
      <c r="K17" s="76"/>
      <c r="Q17" t="s">
        <v>544</v>
      </c>
    </row>
    <row r="18" spans="2:17" x14ac:dyDescent="0.75">
      <c r="B18" s="38" t="s">
        <v>30</v>
      </c>
      <c r="C18" s="52">
        <v>1</v>
      </c>
      <c r="H18" t="s">
        <v>51</v>
      </c>
      <c r="K18" s="76"/>
      <c r="Q18" t="s">
        <v>545</v>
      </c>
    </row>
    <row r="19" spans="2:17" x14ac:dyDescent="0.75">
      <c r="B19" s="38" t="s">
        <v>31</v>
      </c>
      <c r="C19" s="52">
        <v>28</v>
      </c>
      <c r="K19" s="76"/>
      <c r="Q19" t="s">
        <v>546</v>
      </c>
    </row>
    <row r="20" spans="2:17" x14ac:dyDescent="0.75">
      <c r="B20" s="38" t="s">
        <v>44</v>
      </c>
      <c r="C20" s="52">
        <v>265</v>
      </c>
      <c r="K20" s="76" t="s">
        <v>117</v>
      </c>
      <c r="Q20" t="s">
        <v>547</v>
      </c>
    </row>
    <row r="21" spans="2:17" x14ac:dyDescent="0.75">
      <c r="K21" s="76" t="s">
        <v>118</v>
      </c>
      <c r="Q21" t="s">
        <v>548</v>
      </c>
    </row>
    <row r="22" spans="2:17" x14ac:dyDescent="0.75">
      <c r="K22" s="76" t="s">
        <v>119</v>
      </c>
      <c r="Q22" t="s">
        <v>477</v>
      </c>
    </row>
    <row r="23" spans="2:17" x14ac:dyDescent="0.75">
      <c r="Q23" t="s">
        <v>549</v>
      </c>
    </row>
    <row r="24" spans="2:17" x14ac:dyDescent="0.75">
      <c r="B24" s="38" t="s">
        <v>186</v>
      </c>
      <c r="C24" s="52">
        <f>IF(INTRODUCCION!F48="",1,INTRODUCCION!F48/14.7)</f>
        <v>1</v>
      </c>
      <c r="Q24" t="s">
        <v>550</v>
      </c>
    </row>
    <row r="25" spans="2:17" x14ac:dyDescent="0.75">
      <c r="B25" s="38" t="s">
        <v>187</v>
      </c>
      <c r="C25" s="52">
        <f>IF(INTRODUCCION!F47="",273+25,INTRODUCCION!F47+273)</f>
        <v>288</v>
      </c>
      <c r="Q25" t="s">
        <v>551</v>
      </c>
    </row>
    <row r="26" spans="2:17" x14ac:dyDescent="0.75">
      <c r="B26" s="38" t="s">
        <v>188</v>
      </c>
      <c r="C26" s="52">
        <f>0.00008205746</f>
        <v>8.2057459999999995E-5</v>
      </c>
      <c r="Q26" t="s">
        <v>552</v>
      </c>
    </row>
    <row r="27" spans="2:17" x14ac:dyDescent="0.75">
      <c r="H27" t="s">
        <v>625</v>
      </c>
      <c r="Q27" t="s">
        <v>553</v>
      </c>
    </row>
    <row r="28" spans="2:17" x14ac:dyDescent="0.75">
      <c r="H28" t="s">
        <v>626</v>
      </c>
      <c r="Q28" t="s">
        <v>554</v>
      </c>
    </row>
    <row r="29" spans="2:17" x14ac:dyDescent="0.75">
      <c r="H29" t="s">
        <v>627</v>
      </c>
      <c r="Q29" t="s">
        <v>555</v>
      </c>
    </row>
    <row r="30" spans="2:17" x14ac:dyDescent="0.75">
      <c r="B30" s="41" t="s">
        <v>17</v>
      </c>
      <c r="C30">
        <f>INTRODUCCION!F52</f>
        <v>150</v>
      </c>
      <c r="H30" t="s">
        <v>628</v>
      </c>
      <c r="Q30" t="s">
        <v>556</v>
      </c>
    </row>
    <row r="31" spans="2:17" x14ac:dyDescent="0.75">
      <c r="B31" t="s">
        <v>221</v>
      </c>
      <c r="C31" t="str">
        <f>IF(C30&lt;=100000,"CRUDO","GAS")</f>
        <v>CRUDO</v>
      </c>
      <c r="Q31" t="s">
        <v>557</v>
      </c>
    </row>
    <row r="32" spans="2:17" x14ac:dyDescent="0.75">
      <c r="Q32" t="s">
        <v>558</v>
      </c>
    </row>
    <row r="33" spans="2:17" x14ac:dyDescent="0.75">
      <c r="Q33" t="s">
        <v>559</v>
      </c>
    </row>
    <row r="34" spans="2:17" x14ac:dyDescent="0.75">
      <c r="Q34" t="s">
        <v>560</v>
      </c>
    </row>
    <row r="35" spans="2:17" x14ac:dyDescent="0.75">
      <c r="Q35" t="s">
        <v>561</v>
      </c>
    </row>
    <row r="36" spans="2:17" x14ac:dyDescent="0.75">
      <c r="Q36" t="s">
        <v>562</v>
      </c>
    </row>
    <row r="37" spans="2:17" x14ac:dyDescent="0.75">
      <c r="B37" s="41" t="s">
        <v>486</v>
      </c>
      <c r="Q37" t="s">
        <v>563</v>
      </c>
    </row>
    <row r="38" spans="2:17" x14ac:dyDescent="0.75">
      <c r="B38" s="83" t="s">
        <v>144</v>
      </c>
      <c r="D38" t="s">
        <v>146</v>
      </c>
      <c r="Q38" t="s">
        <v>564</v>
      </c>
    </row>
    <row r="39" spans="2:17" x14ac:dyDescent="0.75">
      <c r="B39" s="83" t="s">
        <v>147</v>
      </c>
      <c r="D39" t="s">
        <v>180</v>
      </c>
      <c r="Q39" t="s">
        <v>565</v>
      </c>
    </row>
    <row r="40" spans="2:17" x14ac:dyDescent="0.75">
      <c r="B40" s="83" t="s">
        <v>148</v>
      </c>
      <c r="Q40" t="s">
        <v>566</v>
      </c>
    </row>
    <row r="41" spans="2:17" x14ac:dyDescent="0.75">
      <c r="Q41" t="s">
        <v>567</v>
      </c>
    </row>
    <row r="42" spans="2:17" x14ac:dyDescent="0.75">
      <c r="Q42" t="s">
        <v>568</v>
      </c>
    </row>
    <row r="43" spans="2:17" x14ac:dyDescent="0.75">
      <c r="Q43" t="s">
        <v>569</v>
      </c>
    </row>
    <row r="44" spans="2:17" x14ac:dyDescent="0.75">
      <c r="Q44" t="s">
        <v>570</v>
      </c>
    </row>
    <row r="45" spans="2:17" x14ac:dyDescent="0.75">
      <c r="B45" t="s">
        <v>498</v>
      </c>
      <c r="Q45" t="s">
        <v>571</v>
      </c>
    </row>
    <row r="46" spans="2:17" x14ac:dyDescent="0.75">
      <c r="B46" t="s">
        <v>499</v>
      </c>
      <c r="Q46" t="s">
        <v>572</v>
      </c>
    </row>
    <row r="47" spans="2:17" x14ac:dyDescent="0.75">
      <c r="B47" t="s">
        <v>500</v>
      </c>
      <c r="Q47" t="s">
        <v>573</v>
      </c>
    </row>
    <row r="48" spans="2:17" x14ac:dyDescent="0.75">
      <c r="B48" t="s">
        <v>501</v>
      </c>
      <c r="Q48" t="s">
        <v>574</v>
      </c>
    </row>
    <row r="49" spans="2:17" x14ac:dyDescent="0.75">
      <c r="B49" t="s">
        <v>502</v>
      </c>
      <c r="Q49" t="s">
        <v>575</v>
      </c>
    </row>
    <row r="50" spans="2:17" x14ac:dyDescent="0.75">
      <c r="B50" t="s">
        <v>503</v>
      </c>
      <c r="Q50" t="s">
        <v>576</v>
      </c>
    </row>
    <row r="51" spans="2:17" x14ac:dyDescent="0.75">
      <c r="B51" t="s">
        <v>504</v>
      </c>
      <c r="Q51" t="s">
        <v>577</v>
      </c>
    </row>
    <row r="52" spans="2:17" x14ac:dyDescent="0.75">
      <c r="B52" t="s">
        <v>505</v>
      </c>
      <c r="Q52" t="s">
        <v>578</v>
      </c>
    </row>
    <row r="53" spans="2:17" x14ac:dyDescent="0.75">
      <c r="B53" t="s">
        <v>506</v>
      </c>
      <c r="Q53" t="s">
        <v>579</v>
      </c>
    </row>
    <row r="54" spans="2:17" x14ac:dyDescent="0.75">
      <c r="B54" t="s">
        <v>507</v>
      </c>
      <c r="Q54" t="s">
        <v>580</v>
      </c>
    </row>
    <row r="55" spans="2:17" x14ac:dyDescent="0.75">
      <c r="B55" t="s">
        <v>508</v>
      </c>
      <c r="Q55" t="s">
        <v>581</v>
      </c>
    </row>
    <row r="56" spans="2:17" x14ac:dyDescent="0.75">
      <c r="B56" t="s">
        <v>509</v>
      </c>
      <c r="Q56" t="s">
        <v>582</v>
      </c>
    </row>
    <row r="57" spans="2:17" x14ac:dyDescent="0.75">
      <c r="Q57" t="s">
        <v>583</v>
      </c>
    </row>
    <row r="58" spans="2:17" x14ac:dyDescent="0.75">
      <c r="Q58" t="s">
        <v>584</v>
      </c>
    </row>
    <row r="59" spans="2:17" x14ac:dyDescent="0.75">
      <c r="Q59" t="s">
        <v>585</v>
      </c>
    </row>
    <row r="60" spans="2:17" x14ac:dyDescent="0.75">
      <c r="Q60" t="s">
        <v>586</v>
      </c>
    </row>
    <row r="61" spans="2:17" x14ac:dyDescent="0.75">
      <c r="Q61" t="s">
        <v>587</v>
      </c>
    </row>
    <row r="62" spans="2:17" x14ac:dyDescent="0.75">
      <c r="B62" s="52" t="s">
        <v>46</v>
      </c>
      <c r="Q62" t="s">
        <v>588</v>
      </c>
    </row>
    <row r="63" spans="2:17" x14ac:dyDescent="0.75">
      <c r="B63" s="52"/>
      <c r="Q63" t="s">
        <v>589</v>
      </c>
    </row>
    <row r="64" spans="2:17" x14ac:dyDescent="0.75">
      <c r="Q64" t="s">
        <v>590</v>
      </c>
    </row>
    <row r="65" spans="2:17" x14ac:dyDescent="0.75">
      <c r="Q65" t="s">
        <v>374</v>
      </c>
    </row>
    <row r="66" spans="2:17" x14ac:dyDescent="0.75">
      <c r="Q66" t="s">
        <v>591</v>
      </c>
    </row>
    <row r="67" spans="2:17" x14ac:dyDescent="0.75">
      <c r="Q67" t="s">
        <v>592</v>
      </c>
    </row>
    <row r="68" spans="2:17" x14ac:dyDescent="0.75">
      <c r="B68" s="15" t="s">
        <v>224</v>
      </c>
      <c r="Q68" t="s">
        <v>593</v>
      </c>
    </row>
    <row r="69" spans="2:17" x14ac:dyDescent="0.75">
      <c r="B69" s="15" t="s">
        <v>225</v>
      </c>
      <c r="Q69" t="s">
        <v>594</v>
      </c>
    </row>
    <row r="70" spans="2:17" x14ac:dyDescent="0.75">
      <c r="Q70" t="s">
        <v>595</v>
      </c>
    </row>
    <row r="71" spans="2:17" x14ac:dyDescent="0.75">
      <c r="Q71" t="s">
        <v>596</v>
      </c>
    </row>
    <row r="72" spans="2:17" x14ac:dyDescent="0.75">
      <c r="Q72" s="52" t="s">
        <v>616</v>
      </c>
    </row>
    <row r="73" spans="2:17" x14ac:dyDescent="0.75">
      <c r="B73" s="15" t="s">
        <v>245</v>
      </c>
      <c r="Q73" t="s">
        <v>617</v>
      </c>
    </row>
    <row r="74" spans="2:17" x14ac:dyDescent="0.75">
      <c r="B74" s="15" t="s">
        <v>246</v>
      </c>
      <c r="Q74" t="s">
        <v>597</v>
      </c>
    </row>
    <row r="75" spans="2:17" x14ac:dyDescent="0.75">
      <c r="Q75" t="s">
        <v>598</v>
      </c>
    </row>
    <row r="76" spans="2:17" x14ac:dyDescent="0.75">
      <c r="Q76" t="s">
        <v>599</v>
      </c>
    </row>
    <row r="77" spans="2:17" x14ac:dyDescent="0.75">
      <c r="Q77" t="s">
        <v>600</v>
      </c>
    </row>
    <row r="78" spans="2:17" x14ac:dyDescent="0.75">
      <c r="Q78" t="s">
        <v>602</v>
      </c>
    </row>
    <row r="79" spans="2:17" x14ac:dyDescent="0.75">
      <c r="Q79" t="s">
        <v>605</v>
      </c>
    </row>
    <row r="80" spans="2:17" x14ac:dyDescent="0.75">
      <c r="B80" s="15" t="s">
        <v>519</v>
      </c>
      <c r="Q80" t="s">
        <v>606</v>
      </c>
    </row>
    <row r="81" spans="2:17" x14ac:dyDescent="0.75">
      <c r="B81" s="15" t="s">
        <v>520</v>
      </c>
      <c r="Q81" t="s">
        <v>607</v>
      </c>
    </row>
    <row r="82" spans="2:17" x14ac:dyDescent="0.75">
      <c r="Q82" t="s">
        <v>608</v>
      </c>
    </row>
    <row r="83" spans="2:17" x14ac:dyDescent="0.75">
      <c r="Q83" t="s">
        <v>609</v>
      </c>
    </row>
    <row r="84" spans="2:17" x14ac:dyDescent="0.75">
      <c r="Q84" t="s">
        <v>610</v>
      </c>
    </row>
    <row r="85" spans="2:17" x14ac:dyDescent="0.75">
      <c r="B85" s="52" t="s">
        <v>524</v>
      </c>
      <c r="Q85" t="s">
        <v>612</v>
      </c>
    </row>
    <row r="86" spans="2:17" x14ac:dyDescent="0.75">
      <c r="B86" s="52" t="s">
        <v>525</v>
      </c>
      <c r="Q86" t="s">
        <v>613</v>
      </c>
    </row>
    <row r="87" spans="2:17" x14ac:dyDescent="0.75">
      <c r="B87" s="52" t="s">
        <v>526</v>
      </c>
      <c r="Q87" t="s">
        <v>614</v>
      </c>
    </row>
    <row r="88" spans="2:17" x14ac:dyDescent="0.75">
      <c r="B88" s="52" t="s">
        <v>527</v>
      </c>
      <c r="Q88" t="s">
        <v>615</v>
      </c>
    </row>
    <row r="89" spans="2:17" x14ac:dyDescent="0.75">
      <c r="Q89" t="s">
        <v>618</v>
      </c>
    </row>
    <row r="90" spans="2:17" x14ac:dyDescent="0.75">
      <c r="Q90" t="s">
        <v>619</v>
      </c>
    </row>
    <row r="91" spans="2:17" x14ac:dyDescent="0.75">
      <c r="Q91" t="s">
        <v>620</v>
      </c>
    </row>
    <row r="92" spans="2:17" x14ac:dyDescent="0.75">
      <c r="B92" s="1" t="s">
        <v>82</v>
      </c>
      <c r="Q92" t="s">
        <v>621</v>
      </c>
    </row>
    <row r="93" spans="2:17" x14ac:dyDescent="0.75">
      <c r="B93" s="1" t="s">
        <v>352</v>
      </c>
      <c r="Q93" s="194"/>
    </row>
    <row r="94" spans="2:17" x14ac:dyDescent="0.75">
      <c r="B94" s="1" t="s">
        <v>80</v>
      </c>
    </row>
    <row r="95" spans="2:17" x14ac:dyDescent="0.75">
      <c r="B95" s="1" t="s">
        <v>351</v>
      </c>
    </row>
    <row r="96" spans="2:17" x14ac:dyDescent="0.75">
      <c r="B96" s="1" t="s">
        <v>350</v>
      </c>
    </row>
    <row r="98" spans="2:2" x14ac:dyDescent="0.75">
      <c r="B98" s="1" t="s">
        <v>79</v>
      </c>
    </row>
    <row r="99" spans="2:2" x14ac:dyDescent="0.75">
      <c r="B99" s="1" t="s">
        <v>85</v>
      </c>
    </row>
    <row r="100" spans="2:2" x14ac:dyDescent="0.75">
      <c r="B100" s="1" t="s">
        <v>84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01187-9A2F-40DA-8468-B5145843D191}">
  <sheetPr>
    <tabColor theme="7" tint="0.79998168889431442"/>
  </sheetPr>
  <dimension ref="B11:AZ68"/>
  <sheetViews>
    <sheetView zoomScale="90" zoomScaleNormal="90" workbookViewId="0">
      <selection activeCell="B11" sqref="B11"/>
    </sheetView>
  </sheetViews>
  <sheetFormatPr baseColWidth="10" defaultRowHeight="14.75" x14ac:dyDescent="0.75"/>
  <cols>
    <col min="1" max="1" width="10.90625" style="1"/>
    <col min="2" max="2" width="17.26953125" style="1" customWidth="1"/>
    <col min="3" max="3" width="27.31640625" style="1" customWidth="1"/>
    <col min="4" max="4" width="6" style="1" customWidth="1"/>
    <col min="5" max="5" width="8.58984375" style="1" customWidth="1"/>
    <col min="6" max="6" width="3" style="1" customWidth="1"/>
    <col min="7" max="7" width="3.40625" style="1" customWidth="1"/>
    <col min="8" max="8" width="10.90625" style="1"/>
    <col min="9" max="9" width="2.453125" style="1" customWidth="1"/>
    <col min="10" max="10" width="6.6796875" style="1" customWidth="1"/>
    <col min="11" max="11" width="10.90625" style="1" customWidth="1"/>
    <col min="12" max="12" width="1.76953125" style="1" customWidth="1"/>
    <col min="13" max="13" width="4.08984375" style="1" customWidth="1"/>
    <col min="14" max="14" width="3.953125" style="1" customWidth="1"/>
    <col min="15" max="15" width="8.1796875" style="1" customWidth="1"/>
    <col min="16" max="16" width="3.90625" style="1" customWidth="1"/>
    <col min="17" max="17" width="10.90625" style="1"/>
    <col min="18" max="18" width="6.36328125" style="1" customWidth="1"/>
    <col min="19" max="19" width="7.90625" style="1" customWidth="1"/>
    <col min="20" max="20" width="10.90625" style="1"/>
    <col min="21" max="21" width="3.36328125" style="1" customWidth="1"/>
    <col min="22" max="22" width="5.58984375" style="1" customWidth="1"/>
    <col min="23" max="23" width="4.36328125" style="1" customWidth="1"/>
    <col min="24" max="24" width="3.1328125" style="1" customWidth="1"/>
    <col min="25" max="25" width="5.04296875" style="1" customWidth="1"/>
    <col min="26" max="26" width="4.6328125" style="1" customWidth="1"/>
    <col min="27" max="27" width="3.90625" style="1" customWidth="1"/>
    <col min="28" max="28" width="17.1796875" style="1" customWidth="1"/>
    <col min="29" max="29" width="27.453125" style="1" bestFit="1" customWidth="1"/>
    <col min="30" max="30" width="7.90625" style="1" customWidth="1"/>
    <col min="31" max="31" width="7.08984375" style="1" customWidth="1"/>
    <col min="32" max="32" width="5.86328125" style="1" customWidth="1"/>
    <col min="33" max="33" width="4.2265625" style="1" customWidth="1"/>
    <col min="34" max="34" width="6" style="1" customWidth="1"/>
    <col min="35" max="35" width="10.90625" style="1"/>
    <col min="36" max="36" width="3.6796875" style="1" customWidth="1"/>
    <col min="37" max="37" width="5.453125" style="1" customWidth="1"/>
    <col min="38" max="38" width="6.54296875" style="1" customWidth="1"/>
    <col min="39" max="39" width="3.953125" style="1" customWidth="1"/>
    <col min="40" max="40" width="3.1328125" style="1" customWidth="1"/>
    <col min="41" max="41" width="10.90625" style="1"/>
    <col min="42" max="42" width="5.453125" style="1" customWidth="1"/>
    <col min="43" max="43" width="10.90625" style="1"/>
    <col min="44" max="44" width="4.90625" style="1" customWidth="1"/>
    <col min="45" max="46" width="10.90625" style="1"/>
    <col min="47" max="47" width="0.81640625" style="1" customWidth="1"/>
    <col min="48" max="48" width="5.86328125" style="1" customWidth="1"/>
    <col min="49" max="49" width="6.953125" style="1" customWidth="1"/>
    <col min="50" max="50" width="3.26953125" style="1" customWidth="1"/>
    <col min="51" max="51" width="4.6328125" style="1" customWidth="1"/>
    <col min="52" max="52" width="4.5" style="1" customWidth="1"/>
    <col min="53" max="16384" width="10.90625" style="1"/>
  </cols>
  <sheetData>
    <row r="11" spans="2:21" x14ac:dyDescent="0.75">
      <c r="B11" s="6" t="s">
        <v>662</v>
      </c>
    </row>
    <row r="13" spans="2:21" x14ac:dyDescent="0.75">
      <c r="B13" s="1" t="s">
        <v>901</v>
      </c>
    </row>
    <row r="15" spans="2:21" x14ac:dyDescent="0.75">
      <c r="U15" s="1" t="s">
        <v>822</v>
      </c>
    </row>
    <row r="17" spans="2:52" x14ac:dyDescent="0.75">
      <c r="B17" s="331" t="s">
        <v>630</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3"/>
      <c r="AB17" s="308" t="s">
        <v>640</v>
      </c>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row>
    <row r="18" spans="2:52" x14ac:dyDescent="0.75">
      <c r="B18" s="334" t="s">
        <v>631</v>
      </c>
      <c r="C18" s="312" t="s">
        <v>632</v>
      </c>
      <c r="D18" s="335" t="s">
        <v>633</v>
      </c>
      <c r="E18" s="336"/>
      <c r="F18" s="336"/>
      <c r="G18" s="337"/>
      <c r="H18" s="320" t="s">
        <v>634</v>
      </c>
      <c r="I18" s="320"/>
      <c r="J18" s="320"/>
      <c r="K18" s="342" t="s">
        <v>635</v>
      </c>
      <c r="L18" s="343"/>
      <c r="M18" s="343"/>
      <c r="N18" s="344"/>
      <c r="O18" s="329" t="s">
        <v>636</v>
      </c>
      <c r="P18" s="329"/>
      <c r="Q18" s="329" t="s">
        <v>637</v>
      </c>
      <c r="R18" s="330"/>
      <c r="S18" s="312" t="s">
        <v>638</v>
      </c>
      <c r="T18" s="312"/>
      <c r="U18" s="312"/>
      <c r="V18" s="343" t="s">
        <v>639</v>
      </c>
      <c r="W18" s="343"/>
      <c r="X18" s="343"/>
      <c r="Y18" s="343"/>
      <c r="Z18" s="345"/>
      <c r="AB18" s="309" t="s">
        <v>641</v>
      </c>
      <c r="AC18" s="311" t="s">
        <v>642</v>
      </c>
      <c r="AD18" s="313" t="s">
        <v>643</v>
      </c>
      <c r="AE18" s="314"/>
      <c r="AF18" s="314"/>
      <c r="AG18" s="315"/>
      <c r="AH18" s="319" t="s">
        <v>644</v>
      </c>
      <c r="AI18" s="319"/>
      <c r="AJ18" s="319"/>
      <c r="AK18" s="321" t="s">
        <v>635</v>
      </c>
      <c r="AL18" s="322"/>
      <c r="AM18" s="322"/>
      <c r="AN18" s="323"/>
      <c r="AO18" s="327" t="s">
        <v>636</v>
      </c>
      <c r="AP18" s="328"/>
      <c r="AQ18" s="327" t="s">
        <v>637</v>
      </c>
      <c r="AR18" s="327"/>
      <c r="AS18" s="348" t="s">
        <v>638</v>
      </c>
      <c r="AT18" s="322"/>
      <c r="AU18" s="323"/>
      <c r="AV18" s="348" t="s">
        <v>639</v>
      </c>
      <c r="AW18" s="322"/>
      <c r="AX18" s="322"/>
      <c r="AY18" s="322"/>
      <c r="AZ18" s="346"/>
    </row>
    <row r="19" spans="2:52" x14ac:dyDescent="0.75">
      <c r="B19" s="334"/>
      <c r="C19" s="312"/>
      <c r="D19" s="321"/>
      <c r="E19" s="322"/>
      <c r="F19" s="322"/>
      <c r="G19" s="338"/>
      <c r="H19" s="320"/>
      <c r="I19" s="320"/>
      <c r="J19" s="320"/>
      <c r="K19" s="321"/>
      <c r="L19" s="322"/>
      <c r="M19" s="322"/>
      <c r="N19" s="323"/>
      <c r="O19" s="329"/>
      <c r="P19" s="329"/>
      <c r="Q19" s="329"/>
      <c r="R19" s="330"/>
      <c r="S19" s="312"/>
      <c r="T19" s="312"/>
      <c r="U19" s="312"/>
      <c r="V19" s="322"/>
      <c r="W19" s="322"/>
      <c r="X19" s="322"/>
      <c r="Y19" s="322"/>
      <c r="Z19" s="346"/>
      <c r="AB19" s="309"/>
      <c r="AC19" s="312"/>
      <c r="AD19" s="313"/>
      <c r="AE19" s="314"/>
      <c r="AF19" s="314"/>
      <c r="AG19" s="315"/>
      <c r="AH19" s="320"/>
      <c r="AI19" s="320"/>
      <c r="AJ19" s="320"/>
      <c r="AK19" s="321"/>
      <c r="AL19" s="322"/>
      <c r="AM19" s="322"/>
      <c r="AN19" s="323"/>
      <c r="AO19" s="329"/>
      <c r="AP19" s="330"/>
      <c r="AQ19" s="329"/>
      <c r="AR19" s="329"/>
      <c r="AS19" s="348"/>
      <c r="AT19" s="322"/>
      <c r="AU19" s="323"/>
      <c r="AV19" s="348"/>
      <c r="AW19" s="322"/>
      <c r="AX19" s="322"/>
      <c r="AY19" s="322"/>
      <c r="AZ19" s="346"/>
    </row>
    <row r="20" spans="2:52" x14ac:dyDescent="0.75">
      <c r="B20" s="334"/>
      <c r="C20" s="312"/>
      <c r="D20" s="339"/>
      <c r="E20" s="340"/>
      <c r="F20" s="340"/>
      <c r="G20" s="341"/>
      <c r="H20" s="320"/>
      <c r="I20" s="320"/>
      <c r="J20" s="320"/>
      <c r="K20" s="324"/>
      <c r="L20" s="325"/>
      <c r="M20" s="325"/>
      <c r="N20" s="326"/>
      <c r="O20" s="329"/>
      <c r="P20" s="329"/>
      <c r="Q20" s="329"/>
      <c r="R20" s="330"/>
      <c r="S20" s="312"/>
      <c r="T20" s="312"/>
      <c r="U20" s="312"/>
      <c r="V20" s="325"/>
      <c r="W20" s="325"/>
      <c r="X20" s="325"/>
      <c r="Y20" s="325"/>
      <c r="Z20" s="347"/>
      <c r="AB20" s="310"/>
      <c r="AC20" s="312"/>
      <c r="AD20" s="316"/>
      <c r="AE20" s="317"/>
      <c r="AF20" s="317"/>
      <c r="AG20" s="318"/>
      <c r="AH20" s="320"/>
      <c r="AI20" s="320"/>
      <c r="AJ20" s="320"/>
      <c r="AK20" s="324"/>
      <c r="AL20" s="325"/>
      <c r="AM20" s="325"/>
      <c r="AN20" s="326"/>
      <c r="AO20" s="329"/>
      <c r="AP20" s="330"/>
      <c r="AQ20" s="329"/>
      <c r="AR20" s="329"/>
      <c r="AS20" s="328"/>
      <c r="AT20" s="325"/>
      <c r="AU20" s="326"/>
      <c r="AV20" s="328"/>
      <c r="AW20" s="325"/>
      <c r="AX20" s="325"/>
      <c r="AY20" s="325"/>
      <c r="AZ20" s="347"/>
    </row>
    <row r="21" spans="2:52" x14ac:dyDescent="0.75">
      <c r="B21" s="205" t="s">
        <v>1092</v>
      </c>
      <c r="C21" s="204" t="s">
        <v>645</v>
      </c>
      <c r="D21" s="295" t="s">
        <v>1093</v>
      </c>
      <c r="E21" s="296"/>
      <c r="F21" s="296"/>
      <c r="G21" s="297"/>
      <c r="H21" s="298">
        <v>20</v>
      </c>
      <c r="I21" s="298"/>
      <c r="J21" s="298"/>
      <c r="K21" s="299" t="s">
        <v>1094</v>
      </c>
      <c r="L21" s="300"/>
      <c r="M21" s="300"/>
      <c r="N21" s="301"/>
      <c r="O21" s="305" t="s">
        <v>1094</v>
      </c>
      <c r="P21" s="305"/>
      <c r="Q21" s="306" t="s">
        <v>1095</v>
      </c>
      <c r="R21" s="307"/>
      <c r="S21" s="303" t="s">
        <v>653</v>
      </c>
      <c r="T21" s="303"/>
      <c r="U21" s="303"/>
      <c r="V21" s="300" t="s">
        <v>1094</v>
      </c>
      <c r="W21" s="300"/>
      <c r="X21" s="300"/>
      <c r="Y21" s="300"/>
      <c r="Z21" s="304"/>
      <c r="AB21" s="205" t="s">
        <v>1100</v>
      </c>
      <c r="AC21" s="204" t="s">
        <v>655</v>
      </c>
      <c r="AD21" s="295" t="s">
        <v>1094</v>
      </c>
      <c r="AE21" s="296"/>
      <c r="AF21" s="296"/>
      <c r="AG21" s="297"/>
      <c r="AH21" s="303">
        <v>0.1</v>
      </c>
      <c r="AI21" s="303"/>
      <c r="AJ21" s="303"/>
      <c r="AK21" s="299" t="s">
        <v>1094</v>
      </c>
      <c r="AL21" s="300"/>
      <c r="AM21" s="300"/>
      <c r="AN21" s="301"/>
      <c r="AO21" s="305" t="s">
        <v>1094</v>
      </c>
      <c r="AP21" s="305"/>
      <c r="AQ21" s="306" t="s">
        <v>1103</v>
      </c>
      <c r="AR21" s="305"/>
      <c r="AS21" s="303" t="s">
        <v>653</v>
      </c>
      <c r="AT21" s="303"/>
      <c r="AU21" s="303"/>
      <c r="AV21" s="307" t="s">
        <v>1104</v>
      </c>
      <c r="AW21" s="300"/>
      <c r="AX21" s="300"/>
      <c r="AY21" s="300"/>
      <c r="AZ21" s="304"/>
    </row>
    <row r="22" spans="2:52" x14ac:dyDescent="0.75">
      <c r="B22" s="205" t="s">
        <v>1096</v>
      </c>
      <c r="C22" s="204" t="s">
        <v>646</v>
      </c>
      <c r="D22" s="295" t="s">
        <v>1098</v>
      </c>
      <c r="E22" s="296"/>
      <c r="F22" s="296"/>
      <c r="G22" s="297"/>
      <c r="H22" s="298">
        <v>50</v>
      </c>
      <c r="I22" s="298"/>
      <c r="J22" s="298"/>
      <c r="K22" s="299" t="s">
        <v>1094</v>
      </c>
      <c r="L22" s="300"/>
      <c r="M22" s="300"/>
      <c r="N22" s="301"/>
      <c r="O22" s="305" t="s">
        <v>1094</v>
      </c>
      <c r="P22" s="305"/>
      <c r="Q22" s="306" t="s">
        <v>1095</v>
      </c>
      <c r="R22" s="307"/>
      <c r="S22" s="303" t="s">
        <v>653</v>
      </c>
      <c r="T22" s="303"/>
      <c r="U22" s="303"/>
      <c r="V22" s="300" t="s">
        <v>1094</v>
      </c>
      <c r="W22" s="300"/>
      <c r="X22" s="300"/>
      <c r="Y22" s="300"/>
      <c r="Z22" s="304"/>
      <c r="AB22" s="205" t="s">
        <v>1101</v>
      </c>
      <c r="AC22" s="204" t="s">
        <v>656</v>
      </c>
      <c r="AD22" s="295" t="s">
        <v>1094</v>
      </c>
      <c r="AE22" s="296"/>
      <c r="AF22" s="296"/>
      <c r="AG22" s="297"/>
      <c r="AH22" s="303">
        <v>0.1</v>
      </c>
      <c r="AI22" s="303"/>
      <c r="AJ22" s="303"/>
      <c r="AK22" s="299" t="s">
        <v>1094</v>
      </c>
      <c r="AL22" s="300"/>
      <c r="AM22" s="300"/>
      <c r="AN22" s="301"/>
      <c r="AO22" s="305" t="s">
        <v>1094</v>
      </c>
      <c r="AP22" s="305"/>
      <c r="AQ22" s="306" t="s">
        <v>1103</v>
      </c>
      <c r="AR22" s="305"/>
      <c r="AS22" s="303" t="s">
        <v>653</v>
      </c>
      <c r="AT22" s="303"/>
      <c r="AU22" s="303"/>
      <c r="AV22" s="307" t="s">
        <v>1104</v>
      </c>
      <c r="AW22" s="300"/>
      <c r="AX22" s="300"/>
      <c r="AY22" s="300"/>
      <c r="AZ22" s="304"/>
    </row>
    <row r="23" spans="2:52" x14ac:dyDescent="0.75">
      <c r="B23" s="205" t="s">
        <v>1097</v>
      </c>
      <c r="C23" s="204" t="s">
        <v>648</v>
      </c>
      <c r="D23" s="295" t="s">
        <v>1099</v>
      </c>
      <c r="E23" s="296"/>
      <c r="F23" s="296"/>
      <c r="G23" s="297"/>
      <c r="H23" s="298">
        <v>5</v>
      </c>
      <c r="I23" s="298"/>
      <c r="J23" s="298"/>
      <c r="K23" s="299" t="s">
        <v>1094</v>
      </c>
      <c r="L23" s="300"/>
      <c r="M23" s="300"/>
      <c r="N23" s="301"/>
      <c r="O23" s="302" t="s">
        <v>1094</v>
      </c>
      <c r="P23" s="302"/>
      <c r="Q23" s="302" t="s">
        <v>1095</v>
      </c>
      <c r="R23" s="302"/>
      <c r="S23" s="303" t="s">
        <v>653</v>
      </c>
      <c r="T23" s="303"/>
      <c r="U23" s="303"/>
      <c r="V23" s="300" t="s">
        <v>1094</v>
      </c>
      <c r="W23" s="300"/>
      <c r="X23" s="300"/>
      <c r="Y23" s="300"/>
      <c r="Z23" s="304"/>
      <c r="AB23" s="205" t="s">
        <v>1102</v>
      </c>
      <c r="AC23" s="204" t="s">
        <v>657</v>
      </c>
      <c r="AD23" s="295" t="s">
        <v>1094</v>
      </c>
      <c r="AE23" s="296"/>
      <c r="AF23" s="296"/>
      <c r="AG23" s="297"/>
      <c r="AH23" s="303">
        <v>0.1</v>
      </c>
      <c r="AI23" s="303"/>
      <c r="AJ23" s="303"/>
      <c r="AK23" s="299" t="s">
        <v>1094</v>
      </c>
      <c r="AL23" s="300"/>
      <c r="AM23" s="300"/>
      <c r="AN23" s="301"/>
      <c r="AO23" s="349" t="s">
        <v>1094</v>
      </c>
      <c r="AP23" s="350"/>
      <c r="AQ23" s="349" t="s">
        <v>1103</v>
      </c>
      <c r="AR23" s="349"/>
      <c r="AS23" s="303" t="s">
        <v>653</v>
      </c>
      <c r="AT23" s="303"/>
      <c r="AU23" s="303"/>
      <c r="AV23" s="307" t="s">
        <v>1104</v>
      </c>
      <c r="AW23" s="300"/>
      <c r="AX23" s="300"/>
      <c r="AY23" s="300"/>
      <c r="AZ23" s="304"/>
    </row>
    <row r="24" spans="2:52" x14ac:dyDescent="0.75">
      <c r="B24" s="205"/>
      <c r="C24" s="204"/>
      <c r="D24" s="295"/>
      <c r="E24" s="296"/>
      <c r="F24" s="296"/>
      <c r="G24" s="297"/>
      <c r="H24" s="298"/>
      <c r="I24" s="298"/>
      <c r="J24" s="298"/>
      <c r="K24" s="299"/>
      <c r="L24" s="300"/>
      <c r="M24" s="300"/>
      <c r="N24" s="301"/>
      <c r="O24" s="305"/>
      <c r="P24" s="305"/>
      <c r="Q24" s="306"/>
      <c r="R24" s="307"/>
      <c r="S24" s="303"/>
      <c r="T24" s="303"/>
      <c r="U24" s="303"/>
      <c r="V24" s="300"/>
      <c r="W24" s="300"/>
      <c r="X24" s="300"/>
      <c r="Y24" s="300"/>
      <c r="Z24" s="304"/>
      <c r="AB24" s="205"/>
      <c r="AC24" s="204"/>
      <c r="AD24" s="295"/>
      <c r="AE24" s="296"/>
      <c r="AF24" s="296"/>
      <c r="AG24" s="297"/>
      <c r="AH24" s="303"/>
      <c r="AI24" s="303"/>
      <c r="AJ24" s="303"/>
      <c r="AK24" s="299"/>
      <c r="AL24" s="300"/>
      <c r="AM24" s="300"/>
      <c r="AN24" s="301"/>
      <c r="AO24" s="305"/>
      <c r="AP24" s="305"/>
      <c r="AQ24" s="306"/>
      <c r="AR24" s="305"/>
      <c r="AS24" s="303"/>
      <c r="AT24" s="303"/>
      <c r="AU24" s="303"/>
      <c r="AV24" s="307"/>
      <c r="AW24" s="300"/>
      <c r="AX24" s="300"/>
      <c r="AY24" s="300"/>
      <c r="AZ24" s="304"/>
    </row>
    <row r="25" spans="2:52" x14ac:dyDescent="0.75">
      <c r="B25" s="205"/>
      <c r="C25" s="204"/>
      <c r="D25" s="295"/>
      <c r="E25" s="296"/>
      <c r="F25" s="296"/>
      <c r="G25" s="297"/>
      <c r="H25" s="298"/>
      <c r="I25" s="298"/>
      <c r="J25" s="298"/>
      <c r="K25" s="299"/>
      <c r="L25" s="300"/>
      <c r="M25" s="300"/>
      <c r="N25" s="301"/>
      <c r="O25" s="305"/>
      <c r="P25" s="305"/>
      <c r="Q25" s="306"/>
      <c r="R25" s="307"/>
      <c r="S25" s="303"/>
      <c r="T25" s="303"/>
      <c r="U25" s="303"/>
      <c r="V25" s="300"/>
      <c r="W25" s="300"/>
      <c r="X25" s="300"/>
      <c r="Y25" s="300"/>
      <c r="Z25" s="304"/>
      <c r="AB25" s="205"/>
      <c r="AC25" s="204"/>
      <c r="AD25" s="295"/>
      <c r="AE25" s="296"/>
      <c r="AF25" s="296"/>
      <c r="AG25" s="297"/>
      <c r="AH25" s="303"/>
      <c r="AI25" s="303"/>
      <c r="AJ25" s="303"/>
      <c r="AK25" s="299"/>
      <c r="AL25" s="300"/>
      <c r="AM25" s="300"/>
      <c r="AN25" s="301"/>
      <c r="AO25" s="305"/>
      <c r="AP25" s="305"/>
      <c r="AQ25" s="306"/>
      <c r="AR25" s="305"/>
      <c r="AS25" s="303"/>
      <c r="AT25" s="303"/>
      <c r="AU25" s="303"/>
      <c r="AV25" s="307"/>
      <c r="AW25" s="300"/>
      <c r="AX25" s="300"/>
      <c r="AY25" s="300"/>
      <c r="AZ25" s="304"/>
    </row>
    <row r="26" spans="2:52" x14ac:dyDescent="0.75">
      <c r="B26" s="205"/>
      <c r="C26" s="204"/>
      <c r="D26" s="295"/>
      <c r="E26" s="296"/>
      <c r="F26" s="296"/>
      <c r="G26" s="297"/>
      <c r="H26" s="298"/>
      <c r="I26" s="298"/>
      <c r="J26" s="298"/>
      <c r="K26" s="299"/>
      <c r="L26" s="300"/>
      <c r="M26" s="300"/>
      <c r="N26" s="301"/>
      <c r="O26" s="302"/>
      <c r="P26" s="302"/>
      <c r="Q26" s="302"/>
      <c r="R26" s="302"/>
      <c r="S26" s="303"/>
      <c r="T26" s="303"/>
      <c r="U26" s="303"/>
      <c r="V26" s="300"/>
      <c r="W26" s="300"/>
      <c r="X26" s="300"/>
      <c r="Y26" s="300"/>
      <c r="Z26" s="304"/>
      <c r="AB26" s="205"/>
      <c r="AC26" s="204"/>
      <c r="AD26" s="295"/>
      <c r="AE26" s="296"/>
      <c r="AF26" s="296"/>
      <c r="AG26" s="297"/>
      <c r="AH26" s="303"/>
      <c r="AI26" s="303"/>
      <c r="AJ26" s="303"/>
      <c r="AK26" s="299"/>
      <c r="AL26" s="300"/>
      <c r="AM26" s="300"/>
      <c r="AN26" s="301"/>
      <c r="AO26" s="349"/>
      <c r="AP26" s="350"/>
      <c r="AQ26" s="349"/>
      <c r="AR26" s="349"/>
      <c r="AS26" s="303"/>
      <c r="AT26" s="303"/>
      <c r="AU26" s="303"/>
      <c r="AV26" s="307"/>
      <c r="AW26" s="300"/>
      <c r="AX26" s="300"/>
      <c r="AY26" s="300"/>
      <c r="AZ26" s="304"/>
    </row>
    <row r="27" spans="2:52" x14ac:dyDescent="0.75">
      <c r="B27" s="205"/>
      <c r="C27" s="204"/>
      <c r="D27" s="295"/>
      <c r="E27" s="296"/>
      <c r="F27" s="296"/>
      <c r="G27" s="297"/>
      <c r="H27" s="298"/>
      <c r="I27" s="298"/>
      <c r="J27" s="298"/>
      <c r="K27" s="299"/>
      <c r="L27" s="300"/>
      <c r="M27" s="300"/>
      <c r="N27" s="301"/>
      <c r="O27" s="305"/>
      <c r="P27" s="305"/>
      <c r="Q27" s="306"/>
      <c r="R27" s="307"/>
      <c r="S27" s="303"/>
      <c r="T27" s="303"/>
      <c r="U27" s="303"/>
      <c r="V27" s="300"/>
      <c r="W27" s="300"/>
      <c r="X27" s="300"/>
      <c r="Y27" s="300"/>
      <c r="Z27" s="304"/>
      <c r="AB27" s="205"/>
      <c r="AC27" s="204"/>
      <c r="AD27" s="295"/>
      <c r="AE27" s="296"/>
      <c r="AF27" s="296"/>
      <c r="AG27" s="297"/>
      <c r="AH27" s="303"/>
      <c r="AI27" s="303"/>
      <c r="AJ27" s="303"/>
      <c r="AK27" s="299"/>
      <c r="AL27" s="300"/>
      <c r="AM27" s="300"/>
      <c r="AN27" s="301"/>
      <c r="AO27" s="305"/>
      <c r="AP27" s="305"/>
      <c r="AQ27" s="306"/>
      <c r="AR27" s="305"/>
      <c r="AS27" s="303"/>
      <c r="AT27" s="303"/>
      <c r="AU27" s="303"/>
      <c r="AV27" s="307"/>
      <c r="AW27" s="300"/>
      <c r="AX27" s="300"/>
      <c r="AY27" s="300"/>
      <c r="AZ27" s="304"/>
    </row>
    <row r="28" spans="2:52" x14ac:dyDescent="0.75">
      <c r="B28" s="205"/>
      <c r="C28" s="204"/>
      <c r="D28" s="295"/>
      <c r="E28" s="296"/>
      <c r="F28" s="296"/>
      <c r="G28" s="297"/>
      <c r="H28" s="298"/>
      <c r="I28" s="298"/>
      <c r="J28" s="298"/>
      <c r="K28" s="299"/>
      <c r="L28" s="300"/>
      <c r="M28" s="300"/>
      <c r="N28" s="301"/>
      <c r="O28" s="305"/>
      <c r="P28" s="305"/>
      <c r="Q28" s="306"/>
      <c r="R28" s="307"/>
      <c r="S28" s="303"/>
      <c r="T28" s="303"/>
      <c r="U28" s="303"/>
      <c r="V28" s="300"/>
      <c r="W28" s="300"/>
      <c r="X28" s="300"/>
      <c r="Y28" s="300"/>
      <c r="Z28" s="304"/>
      <c r="AB28" s="205"/>
      <c r="AC28" s="204"/>
      <c r="AD28" s="295"/>
      <c r="AE28" s="296"/>
      <c r="AF28" s="296"/>
      <c r="AG28" s="297"/>
      <c r="AH28" s="303"/>
      <c r="AI28" s="303"/>
      <c r="AJ28" s="303"/>
      <c r="AK28" s="299"/>
      <c r="AL28" s="300"/>
      <c r="AM28" s="300"/>
      <c r="AN28" s="301"/>
      <c r="AO28" s="305"/>
      <c r="AP28" s="305"/>
      <c r="AQ28" s="306"/>
      <c r="AR28" s="305"/>
      <c r="AS28" s="303"/>
      <c r="AT28" s="303"/>
      <c r="AU28" s="303"/>
      <c r="AV28" s="307"/>
      <c r="AW28" s="300"/>
      <c r="AX28" s="300"/>
      <c r="AY28" s="300"/>
      <c r="AZ28" s="304"/>
    </row>
    <row r="29" spans="2:52" x14ac:dyDescent="0.75">
      <c r="B29" s="205"/>
      <c r="C29" s="204"/>
      <c r="D29" s="295"/>
      <c r="E29" s="296"/>
      <c r="F29" s="296"/>
      <c r="G29" s="297"/>
      <c r="H29" s="298"/>
      <c r="I29" s="298"/>
      <c r="J29" s="298"/>
      <c r="K29" s="299"/>
      <c r="L29" s="300"/>
      <c r="M29" s="300"/>
      <c r="N29" s="301"/>
      <c r="O29" s="302"/>
      <c r="P29" s="302"/>
      <c r="Q29" s="302"/>
      <c r="R29" s="302"/>
      <c r="S29" s="303"/>
      <c r="T29" s="303"/>
      <c r="U29" s="303"/>
      <c r="V29" s="300"/>
      <c r="W29" s="300"/>
      <c r="X29" s="300"/>
      <c r="Y29" s="300"/>
      <c r="Z29" s="304"/>
      <c r="AB29" s="205"/>
      <c r="AC29" s="204"/>
      <c r="AD29" s="295"/>
      <c r="AE29" s="296"/>
      <c r="AF29" s="296"/>
      <c r="AG29" s="297"/>
      <c r="AH29" s="303"/>
      <c r="AI29" s="303"/>
      <c r="AJ29" s="303"/>
      <c r="AK29" s="299"/>
      <c r="AL29" s="300"/>
      <c r="AM29" s="300"/>
      <c r="AN29" s="301"/>
      <c r="AO29" s="349"/>
      <c r="AP29" s="350"/>
      <c r="AQ29" s="349"/>
      <c r="AR29" s="349"/>
      <c r="AS29" s="303"/>
      <c r="AT29" s="303"/>
      <c r="AU29" s="303"/>
      <c r="AV29" s="307"/>
      <c r="AW29" s="300"/>
      <c r="AX29" s="300"/>
      <c r="AY29" s="300"/>
      <c r="AZ29" s="304"/>
    </row>
    <row r="30" spans="2:52" x14ac:dyDescent="0.75">
      <c r="B30" s="205"/>
      <c r="C30" s="204"/>
      <c r="D30" s="295"/>
      <c r="E30" s="296"/>
      <c r="F30" s="296"/>
      <c r="G30" s="297"/>
      <c r="H30" s="298"/>
      <c r="I30" s="298"/>
      <c r="J30" s="298"/>
      <c r="K30" s="299"/>
      <c r="L30" s="300"/>
      <c r="M30" s="300"/>
      <c r="N30" s="301"/>
      <c r="O30" s="305"/>
      <c r="P30" s="305"/>
      <c r="Q30" s="306"/>
      <c r="R30" s="307"/>
      <c r="S30" s="303"/>
      <c r="T30" s="303"/>
      <c r="U30" s="303"/>
      <c r="V30" s="300"/>
      <c r="W30" s="300"/>
      <c r="X30" s="300"/>
      <c r="Y30" s="300"/>
      <c r="Z30" s="304"/>
      <c r="AB30" s="205"/>
      <c r="AC30" s="204"/>
      <c r="AD30" s="295"/>
      <c r="AE30" s="296"/>
      <c r="AF30" s="296"/>
      <c r="AG30" s="297"/>
      <c r="AH30" s="303"/>
      <c r="AI30" s="303"/>
      <c r="AJ30" s="303"/>
      <c r="AK30" s="299"/>
      <c r="AL30" s="300"/>
      <c r="AM30" s="300"/>
      <c r="AN30" s="301"/>
      <c r="AO30" s="305"/>
      <c r="AP30" s="305"/>
      <c r="AQ30" s="306"/>
      <c r="AR30" s="305"/>
      <c r="AS30" s="303"/>
      <c r="AT30" s="303"/>
      <c r="AU30" s="303"/>
      <c r="AV30" s="307"/>
      <c r="AW30" s="300"/>
      <c r="AX30" s="300"/>
      <c r="AY30" s="300"/>
      <c r="AZ30" s="304"/>
    </row>
    <row r="31" spans="2:52" x14ac:dyDescent="0.75">
      <c r="B31" s="205"/>
      <c r="C31" s="204"/>
      <c r="D31" s="295"/>
      <c r="E31" s="296"/>
      <c r="F31" s="296"/>
      <c r="G31" s="297"/>
      <c r="H31" s="298"/>
      <c r="I31" s="298"/>
      <c r="J31" s="298"/>
      <c r="K31" s="299"/>
      <c r="L31" s="300"/>
      <c r="M31" s="300"/>
      <c r="N31" s="301"/>
      <c r="O31" s="305"/>
      <c r="P31" s="305"/>
      <c r="Q31" s="306"/>
      <c r="R31" s="307"/>
      <c r="S31" s="303"/>
      <c r="T31" s="303"/>
      <c r="U31" s="303"/>
      <c r="V31" s="300"/>
      <c r="W31" s="300"/>
      <c r="X31" s="300"/>
      <c r="Y31" s="300"/>
      <c r="Z31" s="304"/>
      <c r="AB31" s="205"/>
      <c r="AC31" s="204"/>
      <c r="AD31" s="295"/>
      <c r="AE31" s="296"/>
      <c r="AF31" s="296"/>
      <c r="AG31" s="297"/>
      <c r="AH31" s="303"/>
      <c r="AI31" s="303"/>
      <c r="AJ31" s="303"/>
      <c r="AK31" s="299"/>
      <c r="AL31" s="300"/>
      <c r="AM31" s="300"/>
      <c r="AN31" s="301"/>
      <c r="AO31" s="305"/>
      <c r="AP31" s="305"/>
      <c r="AQ31" s="306"/>
      <c r="AR31" s="305"/>
      <c r="AS31" s="303"/>
      <c r="AT31" s="303"/>
      <c r="AU31" s="303"/>
      <c r="AV31" s="307"/>
      <c r="AW31" s="300"/>
      <c r="AX31" s="300"/>
      <c r="AY31" s="300"/>
      <c r="AZ31" s="304"/>
    </row>
    <row r="32" spans="2:52" x14ac:dyDescent="0.75">
      <c r="B32" s="205"/>
      <c r="C32" s="204"/>
      <c r="D32" s="295"/>
      <c r="E32" s="296"/>
      <c r="F32" s="296"/>
      <c r="G32" s="297"/>
      <c r="H32" s="298"/>
      <c r="I32" s="298"/>
      <c r="J32" s="298"/>
      <c r="K32" s="299"/>
      <c r="L32" s="300"/>
      <c r="M32" s="300"/>
      <c r="N32" s="301"/>
      <c r="O32" s="302"/>
      <c r="P32" s="302"/>
      <c r="Q32" s="302"/>
      <c r="R32" s="302"/>
      <c r="S32" s="303"/>
      <c r="T32" s="303"/>
      <c r="U32" s="303"/>
      <c r="V32" s="300"/>
      <c r="W32" s="300"/>
      <c r="X32" s="300"/>
      <c r="Y32" s="300"/>
      <c r="Z32" s="304"/>
      <c r="AB32" s="205"/>
      <c r="AC32" s="204"/>
      <c r="AD32" s="295"/>
      <c r="AE32" s="296"/>
      <c r="AF32" s="296"/>
      <c r="AG32" s="297"/>
      <c r="AH32" s="303"/>
      <c r="AI32" s="303"/>
      <c r="AJ32" s="303"/>
      <c r="AK32" s="299"/>
      <c r="AL32" s="300"/>
      <c r="AM32" s="300"/>
      <c r="AN32" s="301"/>
      <c r="AO32" s="349"/>
      <c r="AP32" s="350"/>
      <c r="AQ32" s="349"/>
      <c r="AR32" s="349"/>
      <c r="AS32" s="303"/>
      <c r="AT32" s="303"/>
      <c r="AU32" s="303"/>
      <c r="AV32" s="307"/>
      <c r="AW32" s="300"/>
      <c r="AX32" s="300"/>
      <c r="AY32" s="300"/>
      <c r="AZ32" s="304"/>
    </row>
    <row r="33" spans="2:52" x14ac:dyDescent="0.75">
      <c r="B33" s="205"/>
      <c r="C33" s="204"/>
      <c r="D33" s="295"/>
      <c r="E33" s="296"/>
      <c r="F33" s="296"/>
      <c r="G33" s="297"/>
      <c r="H33" s="298"/>
      <c r="I33" s="298"/>
      <c r="J33" s="298"/>
      <c r="K33" s="299"/>
      <c r="L33" s="300"/>
      <c r="M33" s="300"/>
      <c r="N33" s="301"/>
      <c r="O33" s="305"/>
      <c r="P33" s="305"/>
      <c r="Q33" s="306"/>
      <c r="R33" s="307"/>
      <c r="S33" s="303"/>
      <c r="T33" s="303"/>
      <c r="U33" s="303"/>
      <c r="V33" s="300"/>
      <c r="W33" s="300"/>
      <c r="X33" s="300"/>
      <c r="Y33" s="300"/>
      <c r="Z33" s="304"/>
      <c r="AB33" s="205"/>
      <c r="AC33" s="204"/>
      <c r="AD33" s="295"/>
      <c r="AE33" s="296"/>
      <c r="AF33" s="296"/>
      <c r="AG33" s="297"/>
      <c r="AH33" s="303"/>
      <c r="AI33" s="303"/>
      <c r="AJ33" s="303"/>
      <c r="AK33" s="299"/>
      <c r="AL33" s="300"/>
      <c r="AM33" s="300"/>
      <c r="AN33" s="301"/>
      <c r="AO33" s="305"/>
      <c r="AP33" s="305"/>
      <c r="AQ33" s="306"/>
      <c r="AR33" s="305"/>
      <c r="AS33" s="303"/>
      <c r="AT33" s="303"/>
      <c r="AU33" s="303"/>
      <c r="AV33" s="307"/>
      <c r="AW33" s="300"/>
      <c r="AX33" s="300"/>
      <c r="AY33" s="300"/>
      <c r="AZ33" s="304"/>
    </row>
    <row r="34" spans="2:52" x14ac:dyDescent="0.75">
      <c r="B34" s="205"/>
      <c r="C34" s="204"/>
      <c r="D34" s="295"/>
      <c r="E34" s="296"/>
      <c r="F34" s="296"/>
      <c r="G34" s="297"/>
      <c r="H34" s="298"/>
      <c r="I34" s="298"/>
      <c r="J34" s="298"/>
      <c r="K34" s="299"/>
      <c r="L34" s="300"/>
      <c r="M34" s="300"/>
      <c r="N34" s="301"/>
      <c r="O34" s="305"/>
      <c r="P34" s="305"/>
      <c r="Q34" s="306"/>
      <c r="R34" s="307"/>
      <c r="S34" s="303"/>
      <c r="T34" s="303"/>
      <c r="U34" s="303"/>
      <c r="V34" s="300"/>
      <c r="W34" s="300"/>
      <c r="X34" s="300"/>
      <c r="Y34" s="300"/>
      <c r="Z34" s="304"/>
      <c r="AB34" s="205"/>
      <c r="AC34" s="204"/>
      <c r="AD34" s="295"/>
      <c r="AE34" s="296"/>
      <c r="AF34" s="296"/>
      <c r="AG34" s="297"/>
      <c r="AH34" s="303"/>
      <c r="AI34" s="303"/>
      <c r="AJ34" s="303"/>
      <c r="AK34" s="299"/>
      <c r="AL34" s="300"/>
      <c r="AM34" s="300"/>
      <c r="AN34" s="301"/>
      <c r="AO34" s="305"/>
      <c r="AP34" s="305"/>
      <c r="AQ34" s="306"/>
      <c r="AR34" s="305"/>
      <c r="AS34" s="303"/>
      <c r="AT34" s="303"/>
      <c r="AU34" s="303"/>
      <c r="AV34" s="307"/>
      <c r="AW34" s="300"/>
      <c r="AX34" s="300"/>
      <c r="AY34" s="300"/>
      <c r="AZ34" s="304"/>
    </row>
    <row r="35" spans="2:52" x14ac:dyDescent="0.75">
      <c r="B35" s="205"/>
      <c r="C35" s="204"/>
      <c r="D35" s="295"/>
      <c r="E35" s="296"/>
      <c r="F35" s="296"/>
      <c r="G35" s="297"/>
      <c r="H35" s="298"/>
      <c r="I35" s="298"/>
      <c r="J35" s="298"/>
      <c r="K35" s="299"/>
      <c r="L35" s="300"/>
      <c r="M35" s="300"/>
      <c r="N35" s="301"/>
      <c r="O35" s="302"/>
      <c r="P35" s="302"/>
      <c r="Q35" s="302"/>
      <c r="R35" s="302"/>
      <c r="S35" s="303"/>
      <c r="T35" s="303"/>
      <c r="U35" s="303"/>
      <c r="V35" s="300"/>
      <c r="W35" s="300"/>
      <c r="X35" s="300"/>
      <c r="Y35" s="300"/>
      <c r="Z35" s="304"/>
      <c r="AB35" s="205"/>
      <c r="AC35" s="204"/>
      <c r="AD35" s="295"/>
      <c r="AE35" s="296"/>
      <c r="AF35" s="296"/>
      <c r="AG35" s="297"/>
      <c r="AH35" s="303"/>
      <c r="AI35" s="303"/>
      <c r="AJ35" s="303"/>
      <c r="AK35" s="299"/>
      <c r="AL35" s="300"/>
      <c r="AM35" s="300"/>
      <c r="AN35" s="301"/>
      <c r="AO35" s="349"/>
      <c r="AP35" s="350"/>
      <c r="AQ35" s="349"/>
      <c r="AR35" s="349"/>
      <c r="AS35" s="303"/>
      <c r="AT35" s="303"/>
      <c r="AU35" s="303"/>
      <c r="AV35" s="307"/>
      <c r="AW35" s="300"/>
      <c r="AX35" s="300"/>
      <c r="AY35" s="300"/>
      <c r="AZ35" s="304"/>
    </row>
    <row r="36" spans="2:52" x14ac:dyDescent="0.75">
      <c r="B36" s="205"/>
      <c r="C36" s="204"/>
      <c r="D36" s="295"/>
      <c r="E36" s="296"/>
      <c r="F36" s="296"/>
      <c r="G36" s="297"/>
      <c r="H36" s="298"/>
      <c r="I36" s="298"/>
      <c r="J36" s="298"/>
      <c r="K36" s="299"/>
      <c r="L36" s="300"/>
      <c r="M36" s="300"/>
      <c r="N36" s="301"/>
      <c r="O36" s="305"/>
      <c r="P36" s="305"/>
      <c r="Q36" s="306"/>
      <c r="R36" s="307"/>
      <c r="S36" s="303"/>
      <c r="T36" s="303"/>
      <c r="U36" s="303"/>
      <c r="V36" s="300"/>
      <c r="W36" s="300"/>
      <c r="X36" s="300"/>
      <c r="Y36" s="300"/>
      <c r="Z36" s="304"/>
      <c r="AB36" s="205"/>
      <c r="AC36" s="204"/>
      <c r="AD36" s="295"/>
      <c r="AE36" s="296"/>
      <c r="AF36" s="296"/>
      <c r="AG36" s="297"/>
      <c r="AH36" s="303"/>
      <c r="AI36" s="303"/>
      <c r="AJ36" s="303"/>
      <c r="AK36" s="299"/>
      <c r="AL36" s="300"/>
      <c r="AM36" s="300"/>
      <c r="AN36" s="301"/>
      <c r="AO36" s="305"/>
      <c r="AP36" s="305"/>
      <c r="AQ36" s="306"/>
      <c r="AR36" s="305"/>
      <c r="AS36" s="303"/>
      <c r="AT36" s="303"/>
      <c r="AU36" s="303"/>
      <c r="AV36" s="307"/>
      <c r="AW36" s="300"/>
      <c r="AX36" s="300"/>
      <c r="AY36" s="300"/>
      <c r="AZ36" s="304"/>
    </row>
    <row r="37" spans="2:52" x14ac:dyDescent="0.75">
      <c r="B37" s="205"/>
      <c r="C37" s="204"/>
      <c r="D37" s="295"/>
      <c r="E37" s="296"/>
      <c r="F37" s="296"/>
      <c r="G37" s="297"/>
      <c r="H37" s="298"/>
      <c r="I37" s="298"/>
      <c r="J37" s="298"/>
      <c r="K37" s="299"/>
      <c r="L37" s="300"/>
      <c r="M37" s="300"/>
      <c r="N37" s="301"/>
      <c r="O37" s="305"/>
      <c r="P37" s="305"/>
      <c r="Q37" s="306"/>
      <c r="R37" s="307"/>
      <c r="S37" s="303"/>
      <c r="T37" s="303"/>
      <c r="U37" s="303"/>
      <c r="V37" s="300"/>
      <c r="W37" s="300"/>
      <c r="X37" s="300"/>
      <c r="Y37" s="300"/>
      <c r="Z37" s="304"/>
      <c r="AB37" s="205"/>
      <c r="AC37" s="204"/>
      <c r="AD37" s="295"/>
      <c r="AE37" s="296"/>
      <c r="AF37" s="296"/>
      <c r="AG37" s="297"/>
      <c r="AH37" s="303"/>
      <c r="AI37" s="303"/>
      <c r="AJ37" s="303"/>
      <c r="AK37" s="299"/>
      <c r="AL37" s="300"/>
      <c r="AM37" s="300"/>
      <c r="AN37" s="301"/>
      <c r="AO37" s="305"/>
      <c r="AP37" s="305"/>
      <c r="AQ37" s="306"/>
      <c r="AR37" s="305"/>
      <c r="AS37" s="303"/>
      <c r="AT37" s="303"/>
      <c r="AU37" s="303"/>
      <c r="AV37" s="307"/>
      <c r="AW37" s="300"/>
      <c r="AX37" s="300"/>
      <c r="AY37" s="300"/>
      <c r="AZ37" s="304"/>
    </row>
    <row r="38" spans="2:52" x14ac:dyDescent="0.75">
      <c r="B38" s="205"/>
      <c r="C38" s="204"/>
      <c r="D38" s="295"/>
      <c r="E38" s="296"/>
      <c r="F38" s="296"/>
      <c r="G38" s="297"/>
      <c r="H38" s="298"/>
      <c r="I38" s="298"/>
      <c r="J38" s="298"/>
      <c r="K38" s="299"/>
      <c r="L38" s="300"/>
      <c r="M38" s="300"/>
      <c r="N38" s="301"/>
      <c r="O38" s="302"/>
      <c r="P38" s="302"/>
      <c r="Q38" s="302"/>
      <c r="R38" s="302"/>
      <c r="S38" s="303"/>
      <c r="T38" s="303"/>
      <c r="U38" s="303"/>
      <c r="V38" s="300"/>
      <c r="W38" s="300"/>
      <c r="X38" s="300"/>
      <c r="Y38" s="300"/>
      <c r="Z38" s="304"/>
      <c r="AB38" s="205"/>
      <c r="AC38" s="204"/>
      <c r="AD38" s="295"/>
      <c r="AE38" s="296"/>
      <c r="AF38" s="296"/>
      <c r="AG38" s="297"/>
      <c r="AH38" s="303"/>
      <c r="AI38" s="303"/>
      <c r="AJ38" s="303"/>
      <c r="AK38" s="299"/>
      <c r="AL38" s="300"/>
      <c r="AM38" s="300"/>
      <c r="AN38" s="301"/>
      <c r="AO38" s="349"/>
      <c r="AP38" s="350"/>
      <c r="AQ38" s="349"/>
      <c r="AR38" s="349"/>
      <c r="AS38" s="303"/>
      <c r="AT38" s="303"/>
      <c r="AU38" s="303"/>
      <c r="AV38" s="307"/>
      <c r="AW38" s="300"/>
      <c r="AX38" s="300"/>
      <c r="AY38" s="300"/>
      <c r="AZ38" s="304"/>
    </row>
    <row r="39" spans="2:52" x14ac:dyDescent="0.75">
      <c r="B39" s="205"/>
      <c r="C39" s="204"/>
      <c r="D39" s="295"/>
      <c r="E39" s="296"/>
      <c r="F39" s="296"/>
      <c r="G39" s="297"/>
      <c r="H39" s="298"/>
      <c r="I39" s="298"/>
      <c r="J39" s="298"/>
      <c r="K39" s="299"/>
      <c r="L39" s="300"/>
      <c r="M39" s="300"/>
      <c r="N39" s="301"/>
      <c r="O39" s="305"/>
      <c r="P39" s="305"/>
      <c r="Q39" s="306"/>
      <c r="R39" s="307"/>
      <c r="S39" s="303"/>
      <c r="T39" s="303"/>
      <c r="U39" s="303"/>
      <c r="V39" s="300"/>
      <c r="W39" s="300"/>
      <c r="X39" s="300"/>
      <c r="Y39" s="300"/>
      <c r="Z39" s="304"/>
      <c r="AB39" s="205"/>
      <c r="AC39" s="204"/>
      <c r="AD39" s="295"/>
      <c r="AE39" s="296"/>
      <c r="AF39" s="296"/>
      <c r="AG39" s="297"/>
      <c r="AH39" s="303"/>
      <c r="AI39" s="303"/>
      <c r="AJ39" s="303"/>
      <c r="AK39" s="299"/>
      <c r="AL39" s="300"/>
      <c r="AM39" s="300"/>
      <c r="AN39" s="301"/>
      <c r="AO39" s="305"/>
      <c r="AP39" s="305"/>
      <c r="AQ39" s="306"/>
      <c r="AR39" s="305"/>
      <c r="AS39" s="303"/>
      <c r="AT39" s="303"/>
      <c r="AU39" s="303"/>
      <c r="AV39" s="307"/>
      <c r="AW39" s="300"/>
      <c r="AX39" s="300"/>
      <c r="AY39" s="300"/>
      <c r="AZ39" s="304"/>
    </row>
    <row r="40" spans="2:52" x14ac:dyDescent="0.75">
      <c r="B40" s="205"/>
      <c r="C40" s="204"/>
      <c r="D40" s="295"/>
      <c r="E40" s="296"/>
      <c r="F40" s="296"/>
      <c r="G40" s="297"/>
      <c r="H40" s="298"/>
      <c r="I40" s="298"/>
      <c r="J40" s="298"/>
      <c r="K40" s="299"/>
      <c r="L40" s="300"/>
      <c r="M40" s="300"/>
      <c r="N40" s="301"/>
      <c r="O40" s="305"/>
      <c r="P40" s="305"/>
      <c r="Q40" s="306"/>
      <c r="R40" s="307"/>
      <c r="S40" s="303"/>
      <c r="T40" s="303"/>
      <c r="U40" s="303"/>
      <c r="V40" s="300"/>
      <c r="W40" s="300"/>
      <c r="X40" s="300"/>
      <c r="Y40" s="300"/>
      <c r="Z40" s="304"/>
      <c r="AB40" s="205"/>
      <c r="AC40" s="204"/>
      <c r="AD40" s="295"/>
      <c r="AE40" s="296"/>
      <c r="AF40" s="296"/>
      <c r="AG40" s="297"/>
      <c r="AH40" s="303"/>
      <c r="AI40" s="303"/>
      <c r="AJ40" s="303"/>
      <c r="AK40" s="299"/>
      <c r="AL40" s="300"/>
      <c r="AM40" s="300"/>
      <c r="AN40" s="301"/>
      <c r="AO40" s="305"/>
      <c r="AP40" s="305"/>
      <c r="AQ40" s="306"/>
      <c r="AR40" s="305"/>
      <c r="AS40" s="303"/>
      <c r="AT40" s="303"/>
      <c r="AU40" s="303"/>
      <c r="AV40" s="307"/>
      <c r="AW40" s="300"/>
      <c r="AX40" s="300"/>
      <c r="AY40" s="300"/>
      <c r="AZ40" s="304"/>
    </row>
    <row r="41" spans="2:52" x14ac:dyDescent="0.75">
      <c r="B41" s="205"/>
      <c r="C41" s="204"/>
      <c r="D41" s="295"/>
      <c r="E41" s="296"/>
      <c r="F41" s="296"/>
      <c r="G41" s="297"/>
      <c r="H41" s="298"/>
      <c r="I41" s="298"/>
      <c r="J41" s="298"/>
      <c r="K41" s="299"/>
      <c r="L41" s="300"/>
      <c r="M41" s="300"/>
      <c r="N41" s="301"/>
      <c r="O41" s="302"/>
      <c r="P41" s="302"/>
      <c r="Q41" s="302"/>
      <c r="R41" s="302"/>
      <c r="S41" s="303"/>
      <c r="T41" s="303"/>
      <c r="U41" s="303"/>
      <c r="V41" s="300"/>
      <c r="W41" s="300"/>
      <c r="X41" s="300"/>
      <c r="Y41" s="300"/>
      <c r="Z41" s="304"/>
      <c r="AB41" s="205"/>
      <c r="AC41" s="204"/>
      <c r="AD41" s="295"/>
      <c r="AE41" s="296"/>
      <c r="AF41" s="296"/>
      <c r="AG41" s="297"/>
      <c r="AH41" s="303"/>
      <c r="AI41" s="303"/>
      <c r="AJ41" s="303"/>
      <c r="AK41" s="299"/>
      <c r="AL41" s="300"/>
      <c r="AM41" s="300"/>
      <c r="AN41" s="301"/>
      <c r="AO41" s="349"/>
      <c r="AP41" s="350"/>
      <c r="AQ41" s="349"/>
      <c r="AR41" s="349"/>
      <c r="AS41" s="303"/>
      <c r="AT41" s="303"/>
      <c r="AU41" s="303"/>
      <c r="AV41" s="307"/>
      <c r="AW41" s="300"/>
      <c r="AX41" s="300"/>
      <c r="AY41" s="300"/>
      <c r="AZ41" s="304"/>
    </row>
    <row r="42" spans="2:52" x14ac:dyDescent="0.75">
      <c r="B42" s="205"/>
      <c r="C42" s="204"/>
      <c r="D42" s="295"/>
      <c r="E42" s="296"/>
      <c r="F42" s="296"/>
      <c r="G42" s="297"/>
      <c r="H42" s="298"/>
      <c r="I42" s="298"/>
      <c r="J42" s="298"/>
      <c r="K42" s="299"/>
      <c r="L42" s="300"/>
      <c r="M42" s="300"/>
      <c r="N42" s="301"/>
      <c r="O42" s="305"/>
      <c r="P42" s="305"/>
      <c r="Q42" s="306"/>
      <c r="R42" s="307"/>
      <c r="S42" s="303"/>
      <c r="T42" s="303"/>
      <c r="U42" s="303"/>
      <c r="V42" s="300"/>
      <c r="W42" s="300"/>
      <c r="X42" s="300"/>
      <c r="Y42" s="300"/>
      <c r="Z42" s="304"/>
      <c r="AB42" s="205"/>
      <c r="AC42" s="204"/>
      <c r="AD42" s="295"/>
      <c r="AE42" s="296"/>
      <c r="AF42" s="296"/>
      <c r="AG42" s="297"/>
      <c r="AH42" s="303"/>
      <c r="AI42" s="303"/>
      <c r="AJ42" s="303"/>
      <c r="AK42" s="299"/>
      <c r="AL42" s="300"/>
      <c r="AM42" s="300"/>
      <c r="AN42" s="301"/>
      <c r="AO42" s="305"/>
      <c r="AP42" s="305"/>
      <c r="AQ42" s="306"/>
      <c r="AR42" s="305"/>
      <c r="AS42" s="303"/>
      <c r="AT42" s="303"/>
      <c r="AU42" s="303"/>
      <c r="AV42" s="307"/>
      <c r="AW42" s="300"/>
      <c r="AX42" s="300"/>
      <c r="AY42" s="300"/>
      <c r="AZ42" s="304"/>
    </row>
    <row r="43" spans="2:52" x14ac:dyDescent="0.75">
      <c r="B43" s="205"/>
      <c r="C43" s="204"/>
      <c r="D43" s="295"/>
      <c r="E43" s="296"/>
      <c r="F43" s="296"/>
      <c r="G43" s="297"/>
      <c r="H43" s="298"/>
      <c r="I43" s="298"/>
      <c r="J43" s="298"/>
      <c r="K43" s="299"/>
      <c r="L43" s="300"/>
      <c r="M43" s="300"/>
      <c r="N43" s="301"/>
      <c r="O43" s="305"/>
      <c r="P43" s="305"/>
      <c r="Q43" s="306"/>
      <c r="R43" s="307"/>
      <c r="S43" s="303"/>
      <c r="T43" s="303"/>
      <c r="U43" s="303"/>
      <c r="V43" s="300"/>
      <c r="W43" s="300"/>
      <c r="X43" s="300"/>
      <c r="Y43" s="300"/>
      <c r="Z43" s="304"/>
      <c r="AB43" s="205"/>
      <c r="AC43" s="204"/>
      <c r="AD43" s="295"/>
      <c r="AE43" s="296"/>
      <c r="AF43" s="296"/>
      <c r="AG43" s="297"/>
      <c r="AH43" s="303"/>
      <c r="AI43" s="303"/>
      <c r="AJ43" s="303"/>
      <c r="AK43" s="299"/>
      <c r="AL43" s="300"/>
      <c r="AM43" s="300"/>
      <c r="AN43" s="301"/>
      <c r="AO43" s="305"/>
      <c r="AP43" s="305"/>
      <c r="AQ43" s="306"/>
      <c r="AR43" s="305"/>
      <c r="AS43" s="303"/>
      <c r="AT43" s="303"/>
      <c r="AU43" s="303"/>
      <c r="AV43" s="307"/>
      <c r="AW43" s="300"/>
      <c r="AX43" s="300"/>
      <c r="AY43" s="300"/>
      <c r="AZ43" s="304"/>
    </row>
    <row r="44" spans="2:52" x14ac:dyDescent="0.75">
      <c r="B44" s="205"/>
      <c r="C44" s="204"/>
      <c r="D44" s="295"/>
      <c r="E44" s="296"/>
      <c r="F44" s="296"/>
      <c r="G44" s="297"/>
      <c r="H44" s="298"/>
      <c r="I44" s="298"/>
      <c r="J44" s="298"/>
      <c r="K44" s="299"/>
      <c r="L44" s="300"/>
      <c r="M44" s="300"/>
      <c r="N44" s="301"/>
      <c r="O44" s="302"/>
      <c r="P44" s="302"/>
      <c r="Q44" s="302"/>
      <c r="R44" s="302"/>
      <c r="S44" s="303"/>
      <c r="T44" s="303"/>
      <c r="U44" s="303"/>
      <c r="V44" s="300"/>
      <c r="W44" s="300"/>
      <c r="X44" s="300"/>
      <c r="Y44" s="300"/>
      <c r="Z44" s="304"/>
      <c r="AB44" s="205"/>
      <c r="AC44" s="204"/>
      <c r="AD44" s="295"/>
      <c r="AE44" s="296"/>
      <c r="AF44" s="296"/>
      <c r="AG44" s="297"/>
      <c r="AH44" s="303"/>
      <c r="AI44" s="303"/>
      <c r="AJ44" s="303"/>
      <c r="AK44" s="299"/>
      <c r="AL44" s="300"/>
      <c r="AM44" s="300"/>
      <c r="AN44" s="301"/>
      <c r="AO44" s="349"/>
      <c r="AP44" s="350"/>
      <c r="AQ44" s="349"/>
      <c r="AR44" s="349"/>
      <c r="AS44" s="303"/>
      <c r="AT44" s="303"/>
      <c r="AU44" s="303"/>
      <c r="AV44" s="307"/>
      <c r="AW44" s="300"/>
      <c r="AX44" s="300"/>
      <c r="AY44" s="300"/>
      <c r="AZ44" s="304"/>
    </row>
    <row r="45" spans="2:52" x14ac:dyDescent="0.75">
      <c r="B45" s="205"/>
      <c r="C45" s="204"/>
      <c r="D45" s="295"/>
      <c r="E45" s="296"/>
      <c r="F45" s="296"/>
      <c r="G45" s="297"/>
      <c r="H45" s="298"/>
      <c r="I45" s="298"/>
      <c r="J45" s="298"/>
      <c r="K45" s="299"/>
      <c r="L45" s="300"/>
      <c r="M45" s="300"/>
      <c r="N45" s="301"/>
      <c r="O45" s="305"/>
      <c r="P45" s="305"/>
      <c r="Q45" s="306"/>
      <c r="R45" s="307"/>
      <c r="S45" s="303"/>
      <c r="T45" s="303"/>
      <c r="U45" s="303"/>
      <c r="V45" s="300"/>
      <c r="W45" s="300"/>
      <c r="X45" s="300"/>
      <c r="Y45" s="300"/>
      <c r="Z45" s="304"/>
      <c r="AB45" s="205"/>
      <c r="AC45" s="204"/>
      <c r="AD45" s="295"/>
      <c r="AE45" s="296"/>
      <c r="AF45" s="296"/>
      <c r="AG45" s="297"/>
      <c r="AH45" s="303"/>
      <c r="AI45" s="303"/>
      <c r="AJ45" s="303"/>
      <c r="AK45" s="299"/>
      <c r="AL45" s="300"/>
      <c r="AM45" s="300"/>
      <c r="AN45" s="301"/>
      <c r="AO45" s="305"/>
      <c r="AP45" s="305"/>
      <c r="AQ45" s="306"/>
      <c r="AR45" s="305"/>
      <c r="AS45" s="303"/>
      <c r="AT45" s="303"/>
      <c r="AU45" s="303"/>
      <c r="AV45" s="307"/>
      <c r="AW45" s="300"/>
      <c r="AX45" s="300"/>
      <c r="AY45" s="300"/>
      <c r="AZ45" s="304"/>
    </row>
    <row r="46" spans="2:52" x14ac:dyDescent="0.75">
      <c r="B46" s="205"/>
      <c r="C46" s="204"/>
      <c r="D46" s="295"/>
      <c r="E46" s="296"/>
      <c r="F46" s="296"/>
      <c r="G46" s="297"/>
      <c r="H46" s="298"/>
      <c r="I46" s="298"/>
      <c r="J46" s="298"/>
      <c r="K46" s="299"/>
      <c r="L46" s="300"/>
      <c r="M46" s="300"/>
      <c r="N46" s="301"/>
      <c r="O46" s="305"/>
      <c r="P46" s="305"/>
      <c r="Q46" s="306"/>
      <c r="R46" s="307"/>
      <c r="S46" s="303"/>
      <c r="T46" s="303"/>
      <c r="U46" s="303"/>
      <c r="V46" s="300"/>
      <c r="W46" s="300"/>
      <c r="X46" s="300"/>
      <c r="Y46" s="300"/>
      <c r="Z46" s="304"/>
      <c r="AB46" s="205"/>
      <c r="AC46" s="204"/>
      <c r="AD46" s="295"/>
      <c r="AE46" s="296"/>
      <c r="AF46" s="296"/>
      <c r="AG46" s="297"/>
      <c r="AH46" s="303"/>
      <c r="AI46" s="303"/>
      <c r="AJ46" s="303"/>
      <c r="AK46" s="299"/>
      <c r="AL46" s="300"/>
      <c r="AM46" s="300"/>
      <c r="AN46" s="301"/>
      <c r="AO46" s="305"/>
      <c r="AP46" s="305"/>
      <c r="AQ46" s="306"/>
      <c r="AR46" s="305"/>
      <c r="AS46" s="303"/>
      <c r="AT46" s="303"/>
      <c r="AU46" s="303"/>
      <c r="AV46" s="307"/>
      <c r="AW46" s="300"/>
      <c r="AX46" s="300"/>
      <c r="AY46" s="300"/>
      <c r="AZ46" s="304"/>
    </row>
    <row r="47" spans="2:52" x14ac:dyDescent="0.75">
      <c r="B47" s="205"/>
      <c r="C47" s="204"/>
      <c r="D47" s="295"/>
      <c r="E47" s="296"/>
      <c r="F47" s="296"/>
      <c r="G47" s="297"/>
      <c r="H47" s="298"/>
      <c r="I47" s="298"/>
      <c r="J47" s="298"/>
      <c r="K47" s="299"/>
      <c r="L47" s="300"/>
      <c r="M47" s="300"/>
      <c r="N47" s="301"/>
      <c r="O47" s="302"/>
      <c r="P47" s="302"/>
      <c r="Q47" s="302"/>
      <c r="R47" s="302"/>
      <c r="S47" s="303"/>
      <c r="T47" s="303"/>
      <c r="U47" s="303"/>
      <c r="V47" s="300"/>
      <c r="W47" s="300"/>
      <c r="X47" s="300"/>
      <c r="Y47" s="300"/>
      <c r="Z47" s="304"/>
      <c r="AB47" s="205"/>
      <c r="AC47" s="204"/>
      <c r="AD47" s="295"/>
      <c r="AE47" s="296"/>
      <c r="AF47" s="296"/>
      <c r="AG47" s="297"/>
      <c r="AH47" s="303"/>
      <c r="AI47" s="303"/>
      <c r="AJ47" s="303"/>
      <c r="AK47" s="299"/>
      <c r="AL47" s="300"/>
      <c r="AM47" s="300"/>
      <c r="AN47" s="301"/>
      <c r="AO47" s="349"/>
      <c r="AP47" s="350"/>
      <c r="AQ47" s="349"/>
      <c r="AR47" s="349"/>
      <c r="AS47" s="303"/>
      <c r="AT47" s="303"/>
      <c r="AU47" s="303"/>
      <c r="AV47" s="307"/>
      <c r="AW47" s="300"/>
      <c r="AX47" s="300"/>
      <c r="AY47" s="300"/>
      <c r="AZ47" s="304"/>
    </row>
    <row r="48" spans="2:52" x14ac:dyDescent="0.75">
      <c r="B48" s="205"/>
      <c r="C48" s="204"/>
      <c r="D48" s="295"/>
      <c r="E48" s="296"/>
      <c r="F48" s="296"/>
      <c r="G48" s="297"/>
      <c r="H48" s="298"/>
      <c r="I48" s="298"/>
      <c r="J48" s="298"/>
      <c r="K48" s="299"/>
      <c r="L48" s="300"/>
      <c r="M48" s="300"/>
      <c r="N48" s="301"/>
      <c r="O48" s="305"/>
      <c r="P48" s="305"/>
      <c r="Q48" s="306"/>
      <c r="R48" s="307"/>
      <c r="S48" s="303"/>
      <c r="T48" s="303"/>
      <c r="U48" s="303"/>
      <c r="V48" s="300"/>
      <c r="W48" s="300"/>
      <c r="X48" s="300"/>
      <c r="Y48" s="300"/>
      <c r="Z48" s="304"/>
      <c r="AB48" s="205"/>
      <c r="AC48" s="204"/>
      <c r="AD48" s="295"/>
      <c r="AE48" s="296"/>
      <c r="AF48" s="296"/>
      <c r="AG48" s="297"/>
      <c r="AH48" s="303"/>
      <c r="AI48" s="303"/>
      <c r="AJ48" s="303"/>
      <c r="AK48" s="299"/>
      <c r="AL48" s="300"/>
      <c r="AM48" s="300"/>
      <c r="AN48" s="301"/>
      <c r="AO48" s="305"/>
      <c r="AP48" s="305"/>
      <c r="AQ48" s="306"/>
      <c r="AR48" s="305"/>
      <c r="AS48" s="303"/>
      <c r="AT48" s="303"/>
      <c r="AU48" s="303"/>
      <c r="AV48" s="307"/>
      <c r="AW48" s="300"/>
      <c r="AX48" s="300"/>
      <c r="AY48" s="300"/>
      <c r="AZ48" s="304"/>
    </row>
    <row r="49" spans="2:52" x14ac:dyDescent="0.75">
      <c r="B49" s="205"/>
      <c r="C49" s="204"/>
      <c r="D49" s="295"/>
      <c r="E49" s="296"/>
      <c r="F49" s="296"/>
      <c r="G49" s="297"/>
      <c r="H49" s="298"/>
      <c r="I49" s="298"/>
      <c r="J49" s="298"/>
      <c r="K49" s="299"/>
      <c r="L49" s="300"/>
      <c r="M49" s="300"/>
      <c r="N49" s="301"/>
      <c r="O49" s="305"/>
      <c r="P49" s="305"/>
      <c r="Q49" s="306"/>
      <c r="R49" s="307"/>
      <c r="S49" s="303"/>
      <c r="T49" s="303"/>
      <c r="U49" s="303"/>
      <c r="V49" s="300"/>
      <c r="W49" s="300"/>
      <c r="X49" s="300"/>
      <c r="Y49" s="300"/>
      <c r="Z49" s="304"/>
      <c r="AB49" s="205"/>
      <c r="AC49" s="204"/>
      <c r="AD49" s="295"/>
      <c r="AE49" s="296"/>
      <c r="AF49" s="296"/>
      <c r="AG49" s="297"/>
      <c r="AH49" s="303"/>
      <c r="AI49" s="303"/>
      <c r="AJ49" s="303"/>
      <c r="AK49" s="299"/>
      <c r="AL49" s="300"/>
      <c r="AM49" s="300"/>
      <c r="AN49" s="301"/>
      <c r="AO49" s="305"/>
      <c r="AP49" s="305"/>
      <c r="AQ49" s="306"/>
      <c r="AR49" s="305"/>
      <c r="AS49" s="303"/>
      <c r="AT49" s="303"/>
      <c r="AU49" s="303"/>
      <c r="AV49" s="307"/>
      <c r="AW49" s="300"/>
      <c r="AX49" s="300"/>
      <c r="AY49" s="300"/>
      <c r="AZ49" s="304"/>
    </row>
    <row r="50" spans="2:52" x14ac:dyDescent="0.75">
      <c r="B50" s="205"/>
      <c r="C50" s="204"/>
      <c r="D50" s="295"/>
      <c r="E50" s="296"/>
      <c r="F50" s="296"/>
      <c r="G50" s="297"/>
      <c r="H50" s="298"/>
      <c r="I50" s="298"/>
      <c r="J50" s="298"/>
      <c r="K50" s="299"/>
      <c r="L50" s="300"/>
      <c r="M50" s="300"/>
      <c r="N50" s="301"/>
      <c r="O50" s="302"/>
      <c r="P50" s="302"/>
      <c r="Q50" s="302"/>
      <c r="R50" s="302"/>
      <c r="S50" s="303"/>
      <c r="T50" s="303"/>
      <c r="U50" s="303"/>
      <c r="V50" s="300"/>
      <c r="W50" s="300"/>
      <c r="X50" s="300"/>
      <c r="Y50" s="300"/>
      <c r="Z50" s="304"/>
      <c r="AB50" s="205"/>
      <c r="AC50" s="204"/>
      <c r="AD50" s="295"/>
      <c r="AE50" s="296"/>
      <c r="AF50" s="296"/>
      <c r="AG50" s="297"/>
      <c r="AH50" s="303"/>
      <c r="AI50" s="303"/>
      <c r="AJ50" s="303"/>
      <c r="AK50" s="299"/>
      <c r="AL50" s="300"/>
      <c r="AM50" s="300"/>
      <c r="AN50" s="301"/>
      <c r="AO50" s="349"/>
      <c r="AP50" s="350"/>
      <c r="AQ50" s="349"/>
      <c r="AR50" s="349"/>
      <c r="AS50" s="303"/>
      <c r="AT50" s="303"/>
      <c r="AU50" s="303"/>
      <c r="AV50" s="307"/>
      <c r="AW50" s="300"/>
      <c r="AX50" s="300"/>
      <c r="AY50" s="300"/>
      <c r="AZ50" s="304"/>
    </row>
    <row r="51" spans="2:52" x14ac:dyDescent="0.75">
      <c r="B51" s="205"/>
      <c r="C51" s="204"/>
      <c r="D51" s="295"/>
      <c r="E51" s="296"/>
      <c r="F51" s="296"/>
      <c r="G51" s="297"/>
      <c r="H51" s="298"/>
      <c r="I51" s="298"/>
      <c r="J51" s="298"/>
      <c r="K51" s="299"/>
      <c r="L51" s="300"/>
      <c r="M51" s="300"/>
      <c r="N51" s="301"/>
      <c r="O51" s="305"/>
      <c r="P51" s="305"/>
      <c r="Q51" s="306"/>
      <c r="R51" s="307"/>
      <c r="S51" s="303"/>
      <c r="T51" s="303"/>
      <c r="U51" s="303"/>
      <c r="V51" s="300"/>
      <c r="W51" s="300"/>
      <c r="X51" s="300"/>
      <c r="Y51" s="300"/>
      <c r="Z51" s="304"/>
      <c r="AB51" s="205"/>
      <c r="AC51" s="204"/>
      <c r="AD51" s="295"/>
      <c r="AE51" s="296"/>
      <c r="AF51" s="296"/>
      <c r="AG51" s="297"/>
      <c r="AH51" s="303"/>
      <c r="AI51" s="303"/>
      <c r="AJ51" s="303"/>
      <c r="AK51" s="299"/>
      <c r="AL51" s="300"/>
      <c r="AM51" s="300"/>
      <c r="AN51" s="301"/>
      <c r="AO51" s="305"/>
      <c r="AP51" s="305"/>
      <c r="AQ51" s="306"/>
      <c r="AR51" s="305"/>
      <c r="AS51" s="303"/>
      <c r="AT51" s="303"/>
      <c r="AU51" s="303"/>
      <c r="AV51" s="307"/>
      <c r="AW51" s="300"/>
      <c r="AX51" s="300"/>
      <c r="AY51" s="300"/>
      <c r="AZ51" s="304"/>
    </row>
    <row r="52" spans="2:52" x14ac:dyDescent="0.75">
      <c r="B52" s="205"/>
      <c r="C52" s="204"/>
      <c r="D52" s="295"/>
      <c r="E52" s="296"/>
      <c r="F52" s="296"/>
      <c r="G52" s="297"/>
      <c r="H52" s="298"/>
      <c r="I52" s="298"/>
      <c r="J52" s="298"/>
      <c r="K52" s="299"/>
      <c r="L52" s="300"/>
      <c r="M52" s="300"/>
      <c r="N52" s="301"/>
      <c r="O52" s="305"/>
      <c r="P52" s="305"/>
      <c r="Q52" s="306"/>
      <c r="R52" s="307"/>
      <c r="S52" s="303"/>
      <c r="T52" s="303"/>
      <c r="U52" s="303"/>
      <c r="V52" s="300"/>
      <c r="W52" s="300"/>
      <c r="X52" s="300"/>
      <c r="Y52" s="300"/>
      <c r="Z52" s="304"/>
      <c r="AB52" s="205"/>
      <c r="AC52" s="204"/>
      <c r="AD52" s="295"/>
      <c r="AE52" s="296"/>
      <c r="AF52" s="296"/>
      <c r="AG52" s="297"/>
      <c r="AH52" s="303"/>
      <c r="AI52" s="303"/>
      <c r="AJ52" s="303"/>
      <c r="AK52" s="299"/>
      <c r="AL52" s="300"/>
      <c r="AM52" s="300"/>
      <c r="AN52" s="301"/>
      <c r="AO52" s="305"/>
      <c r="AP52" s="305"/>
      <c r="AQ52" s="306"/>
      <c r="AR52" s="305"/>
      <c r="AS52" s="303"/>
      <c r="AT52" s="303"/>
      <c r="AU52" s="303"/>
      <c r="AV52" s="307"/>
      <c r="AW52" s="300"/>
      <c r="AX52" s="300"/>
      <c r="AY52" s="300"/>
      <c r="AZ52" s="304"/>
    </row>
    <row r="53" spans="2:52" x14ac:dyDescent="0.75">
      <c r="B53" s="205"/>
      <c r="C53" s="204"/>
      <c r="D53" s="295"/>
      <c r="E53" s="296"/>
      <c r="F53" s="296"/>
      <c r="G53" s="297"/>
      <c r="H53" s="298"/>
      <c r="I53" s="298"/>
      <c r="J53" s="298"/>
      <c r="K53" s="299"/>
      <c r="L53" s="300"/>
      <c r="M53" s="300"/>
      <c r="N53" s="301"/>
      <c r="O53" s="302"/>
      <c r="P53" s="302"/>
      <c r="Q53" s="302"/>
      <c r="R53" s="302"/>
      <c r="S53" s="303"/>
      <c r="T53" s="303"/>
      <c r="U53" s="303"/>
      <c r="V53" s="300"/>
      <c r="W53" s="300"/>
      <c r="X53" s="300"/>
      <c r="Y53" s="300"/>
      <c r="Z53" s="304"/>
      <c r="AB53" s="205"/>
      <c r="AC53" s="204"/>
      <c r="AD53" s="295"/>
      <c r="AE53" s="296"/>
      <c r="AF53" s="296"/>
      <c r="AG53" s="297"/>
      <c r="AH53" s="303"/>
      <c r="AI53" s="303"/>
      <c r="AJ53" s="303"/>
      <c r="AK53" s="299"/>
      <c r="AL53" s="300"/>
      <c r="AM53" s="300"/>
      <c r="AN53" s="301"/>
      <c r="AO53" s="349"/>
      <c r="AP53" s="350"/>
      <c r="AQ53" s="349"/>
      <c r="AR53" s="349"/>
      <c r="AS53" s="303"/>
      <c r="AT53" s="303"/>
      <c r="AU53" s="303"/>
      <c r="AV53" s="307"/>
      <c r="AW53" s="300"/>
      <c r="AX53" s="300"/>
      <c r="AY53" s="300"/>
      <c r="AZ53" s="304"/>
    </row>
    <row r="54" spans="2:52" x14ac:dyDescent="0.75">
      <c r="B54" s="205"/>
      <c r="C54" s="204"/>
      <c r="D54" s="295"/>
      <c r="E54" s="296"/>
      <c r="F54" s="296"/>
      <c r="G54" s="297"/>
      <c r="H54" s="298"/>
      <c r="I54" s="298"/>
      <c r="J54" s="298"/>
      <c r="K54" s="299"/>
      <c r="L54" s="300"/>
      <c r="M54" s="300"/>
      <c r="N54" s="301"/>
      <c r="O54" s="305"/>
      <c r="P54" s="305"/>
      <c r="Q54" s="306"/>
      <c r="R54" s="307"/>
      <c r="S54" s="303"/>
      <c r="T54" s="303"/>
      <c r="U54" s="303"/>
      <c r="V54" s="300"/>
      <c r="W54" s="300"/>
      <c r="X54" s="300"/>
      <c r="Y54" s="300"/>
      <c r="Z54" s="304"/>
      <c r="AB54" s="205"/>
      <c r="AC54" s="204"/>
      <c r="AD54" s="295"/>
      <c r="AE54" s="296"/>
      <c r="AF54" s="296"/>
      <c r="AG54" s="297"/>
      <c r="AH54" s="303"/>
      <c r="AI54" s="303"/>
      <c r="AJ54" s="303"/>
      <c r="AK54" s="299"/>
      <c r="AL54" s="300"/>
      <c r="AM54" s="300"/>
      <c r="AN54" s="301"/>
      <c r="AO54" s="305"/>
      <c r="AP54" s="305"/>
      <c r="AQ54" s="306"/>
      <c r="AR54" s="305"/>
      <c r="AS54" s="303"/>
      <c r="AT54" s="303"/>
      <c r="AU54" s="303"/>
      <c r="AV54" s="307"/>
      <c r="AW54" s="300"/>
      <c r="AX54" s="300"/>
      <c r="AY54" s="300"/>
      <c r="AZ54" s="304"/>
    </row>
    <row r="55" spans="2:52" x14ac:dyDescent="0.75">
      <c r="B55" s="205"/>
      <c r="C55" s="204"/>
      <c r="D55" s="295"/>
      <c r="E55" s="296"/>
      <c r="F55" s="296"/>
      <c r="G55" s="297"/>
      <c r="H55" s="298"/>
      <c r="I55" s="298"/>
      <c r="J55" s="298"/>
      <c r="K55" s="299"/>
      <c r="L55" s="300"/>
      <c r="M55" s="300"/>
      <c r="N55" s="301"/>
      <c r="O55" s="305"/>
      <c r="P55" s="305"/>
      <c r="Q55" s="306"/>
      <c r="R55" s="307"/>
      <c r="S55" s="303"/>
      <c r="T55" s="303"/>
      <c r="U55" s="303"/>
      <c r="V55" s="300"/>
      <c r="W55" s="300"/>
      <c r="X55" s="300"/>
      <c r="Y55" s="300"/>
      <c r="Z55" s="304"/>
      <c r="AB55" s="205"/>
      <c r="AC55" s="204"/>
      <c r="AD55" s="295"/>
      <c r="AE55" s="296"/>
      <c r="AF55" s="296"/>
      <c r="AG55" s="297"/>
      <c r="AH55" s="303"/>
      <c r="AI55" s="303"/>
      <c r="AJ55" s="303"/>
      <c r="AK55" s="299"/>
      <c r="AL55" s="300"/>
      <c r="AM55" s="300"/>
      <c r="AN55" s="301"/>
      <c r="AO55" s="305"/>
      <c r="AP55" s="305"/>
      <c r="AQ55" s="306"/>
      <c r="AR55" s="305"/>
      <c r="AS55" s="303"/>
      <c r="AT55" s="303"/>
      <c r="AU55" s="303"/>
      <c r="AV55" s="307"/>
      <c r="AW55" s="300"/>
      <c r="AX55" s="300"/>
      <c r="AY55" s="300"/>
      <c r="AZ55" s="304"/>
    </row>
    <row r="56" spans="2:52" x14ac:dyDescent="0.75">
      <c r="B56" s="205"/>
      <c r="C56" s="204"/>
      <c r="D56" s="295"/>
      <c r="E56" s="296"/>
      <c r="F56" s="296"/>
      <c r="G56" s="297"/>
      <c r="H56" s="298"/>
      <c r="I56" s="298"/>
      <c r="J56" s="298"/>
      <c r="K56" s="299"/>
      <c r="L56" s="300"/>
      <c r="M56" s="300"/>
      <c r="N56" s="301"/>
      <c r="O56" s="302"/>
      <c r="P56" s="302"/>
      <c r="Q56" s="302"/>
      <c r="R56" s="302"/>
      <c r="S56" s="303"/>
      <c r="T56" s="303"/>
      <c r="U56" s="303"/>
      <c r="V56" s="300"/>
      <c r="W56" s="300"/>
      <c r="X56" s="300"/>
      <c r="Y56" s="300"/>
      <c r="Z56" s="304"/>
      <c r="AB56" s="205"/>
      <c r="AC56" s="204"/>
      <c r="AD56" s="295"/>
      <c r="AE56" s="296"/>
      <c r="AF56" s="296"/>
      <c r="AG56" s="297"/>
      <c r="AH56" s="303"/>
      <c r="AI56" s="303"/>
      <c r="AJ56" s="303"/>
      <c r="AK56" s="299"/>
      <c r="AL56" s="300"/>
      <c r="AM56" s="300"/>
      <c r="AN56" s="301"/>
      <c r="AO56" s="349"/>
      <c r="AP56" s="350"/>
      <c r="AQ56" s="349"/>
      <c r="AR56" s="349"/>
      <c r="AS56" s="303"/>
      <c r="AT56" s="303"/>
      <c r="AU56" s="303"/>
      <c r="AV56" s="307"/>
      <c r="AW56" s="300"/>
      <c r="AX56" s="300"/>
      <c r="AY56" s="300"/>
      <c r="AZ56" s="304"/>
    </row>
    <row r="57" spans="2:52" x14ac:dyDescent="0.75">
      <c r="B57" s="205"/>
      <c r="C57" s="204"/>
      <c r="D57" s="295"/>
      <c r="E57" s="296"/>
      <c r="F57" s="296"/>
      <c r="G57" s="297"/>
      <c r="H57" s="298"/>
      <c r="I57" s="298"/>
      <c r="J57" s="298"/>
      <c r="K57" s="299"/>
      <c r="L57" s="300"/>
      <c r="M57" s="300"/>
      <c r="N57" s="301"/>
      <c r="O57" s="305"/>
      <c r="P57" s="305"/>
      <c r="Q57" s="306"/>
      <c r="R57" s="307"/>
      <c r="S57" s="303"/>
      <c r="T57" s="303"/>
      <c r="U57" s="303"/>
      <c r="V57" s="300"/>
      <c r="W57" s="300"/>
      <c r="X57" s="300"/>
      <c r="Y57" s="300"/>
      <c r="Z57" s="304"/>
      <c r="AB57" s="205"/>
      <c r="AC57" s="204"/>
      <c r="AD57" s="295"/>
      <c r="AE57" s="296"/>
      <c r="AF57" s="296"/>
      <c r="AG57" s="297"/>
      <c r="AH57" s="303"/>
      <c r="AI57" s="303"/>
      <c r="AJ57" s="303"/>
      <c r="AK57" s="299"/>
      <c r="AL57" s="300"/>
      <c r="AM57" s="300"/>
      <c r="AN57" s="301"/>
      <c r="AO57" s="305"/>
      <c r="AP57" s="305"/>
      <c r="AQ57" s="306"/>
      <c r="AR57" s="305"/>
      <c r="AS57" s="303"/>
      <c r="AT57" s="303"/>
      <c r="AU57" s="303"/>
      <c r="AV57" s="307"/>
      <c r="AW57" s="300"/>
      <c r="AX57" s="300"/>
      <c r="AY57" s="300"/>
      <c r="AZ57" s="304"/>
    </row>
    <row r="58" spans="2:52" x14ac:dyDescent="0.75">
      <c r="B58" s="205"/>
      <c r="C58" s="204"/>
      <c r="D58" s="295"/>
      <c r="E58" s="296"/>
      <c r="F58" s="296"/>
      <c r="G58" s="297"/>
      <c r="H58" s="298"/>
      <c r="I58" s="298"/>
      <c r="J58" s="298"/>
      <c r="K58" s="299"/>
      <c r="L58" s="300"/>
      <c r="M58" s="300"/>
      <c r="N58" s="301"/>
      <c r="O58" s="305"/>
      <c r="P58" s="305"/>
      <c r="Q58" s="306"/>
      <c r="R58" s="307"/>
      <c r="S58" s="303"/>
      <c r="T58" s="303"/>
      <c r="U58" s="303"/>
      <c r="V58" s="300"/>
      <c r="W58" s="300"/>
      <c r="X58" s="300"/>
      <c r="Y58" s="300"/>
      <c r="Z58" s="304"/>
      <c r="AB58" s="205"/>
      <c r="AC58" s="204"/>
      <c r="AD58" s="295"/>
      <c r="AE58" s="296"/>
      <c r="AF58" s="296"/>
      <c r="AG58" s="297"/>
      <c r="AH58" s="303"/>
      <c r="AI58" s="303"/>
      <c r="AJ58" s="303"/>
      <c r="AK58" s="299"/>
      <c r="AL58" s="300"/>
      <c r="AM58" s="300"/>
      <c r="AN58" s="301"/>
      <c r="AO58" s="305"/>
      <c r="AP58" s="305"/>
      <c r="AQ58" s="306"/>
      <c r="AR58" s="305"/>
      <c r="AS58" s="303"/>
      <c r="AT58" s="303"/>
      <c r="AU58" s="303"/>
      <c r="AV58" s="307"/>
      <c r="AW58" s="300"/>
      <c r="AX58" s="300"/>
      <c r="AY58" s="300"/>
      <c r="AZ58" s="304"/>
    </row>
    <row r="59" spans="2:52" x14ac:dyDescent="0.75">
      <c r="B59" s="205"/>
      <c r="C59" s="204"/>
      <c r="D59" s="295"/>
      <c r="E59" s="296"/>
      <c r="F59" s="296"/>
      <c r="G59" s="297"/>
      <c r="H59" s="298"/>
      <c r="I59" s="298"/>
      <c r="J59" s="298"/>
      <c r="K59" s="299"/>
      <c r="L59" s="300"/>
      <c r="M59" s="300"/>
      <c r="N59" s="301"/>
      <c r="O59" s="302"/>
      <c r="P59" s="302"/>
      <c r="Q59" s="302"/>
      <c r="R59" s="302"/>
      <c r="S59" s="303"/>
      <c r="T59" s="303"/>
      <c r="U59" s="303"/>
      <c r="V59" s="300"/>
      <c r="W59" s="300"/>
      <c r="X59" s="300"/>
      <c r="Y59" s="300"/>
      <c r="Z59" s="304"/>
      <c r="AB59" s="205"/>
      <c r="AC59" s="204"/>
      <c r="AD59" s="295"/>
      <c r="AE59" s="296"/>
      <c r="AF59" s="296"/>
      <c r="AG59" s="297"/>
      <c r="AH59" s="303"/>
      <c r="AI59" s="303"/>
      <c r="AJ59" s="303"/>
      <c r="AK59" s="299"/>
      <c r="AL59" s="300"/>
      <c r="AM59" s="300"/>
      <c r="AN59" s="301"/>
      <c r="AO59" s="349"/>
      <c r="AP59" s="350"/>
      <c r="AQ59" s="349"/>
      <c r="AR59" s="349"/>
      <c r="AS59" s="303"/>
      <c r="AT59" s="303"/>
      <c r="AU59" s="303"/>
      <c r="AV59" s="307"/>
      <c r="AW59" s="300"/>
      <c r="AX59" s="300"/>
      <c r="AY59" s="300"/>
      <c r="AZ59" s="304"/>
    </row>
    <row r="60" spans="2:52" x14ac:dyDescent="0.75">
      <c r="B60" s="205"/>
      <c r="C60" s="204"/>
      <c r="D60" s="295"/>
      <c r="E60" s="296"/>
      <c r="F60" s="296"/>
      <c r="G60" s="297"/>
      <c r="H60" s="298"/>
      <c r="I60" s="298"/>
      <c r="J60" s="298"/>
      <c r="K60" s="299"/>
      <c r="L60" s="300"/>
      <c r="M60" s="300"/>
      <c r="N60" s="301"/>
      <c r="O60" s="305"/>
      <c r="P60" s="305"/>
      <c r="Q60" s="306"/>
      <c r="R60" s="307"/>
      <c r="S60" s="303"/>
      <c r="T60" s="303"/>
      <c r="U60" s="303"/>
      <c r="V60" s="300"/>
      <c r="W60" s="300"/>
      <c r="X60" s="300"/>
      <c r="Y60" s="300"/>
      <c r="Z60" s="304"/>
      <c r="AB60" s="205"/>
      <c r="AC60" s="204"/>
      <c r="AD60" s="295"/>
      <c r="AE60" s="296"/>
      <c r="AF60" s="296"/>
      <c r="AG60" s="297"/>
      <c r="AH60" s="303"/>
      <c r="AI60" s="303"/>
      <c r="AJ60" s="303"/>
      <c r="AK60" s="299"/>
      <c r="AL60" s="300"/>
      <c r="AM60" s="300"/>
      <c r="AN60" s="301"/>
      <c r="AO60" s="305"/>
      <c r="AP60" s="305"/>
      <c r="AQ60" s="306"/>
      <c r="AR60" s="305"/>
      <c r="AS60" s="303"/>
      <c r="AT60" s="303"/>
      <c r="AU60" s="303"/>
      <c r="AV60" s="307"/>
      <c r="AW60" s="300"/>
      <c r="AX60" s="300"/>
      <c r="AY60" s="300"/>
      <c r="AZ60" s="304"/>
    </row>
    <row r="61" spans="2:52" x14ac:dyDescent="0.75">
      <c r="B61" s="205"/>
      <c r="C61" s="204"/>
      <c r="D61" s="295"/>
      <c r="E61" s="296"/>
      <c r="F61" s="296"/>
      <c r="G61" s="297"/>
      <c r="H61" s="298"/>
      <c r="I61" s="298"/>
      <c r="J61" s="298"/>
      <c r="K61" s="299"/>
      <c r="L61" s="300"/>
      <c r="M61" s="300"/>
      <c r="N61" s="301"/>
      <c r="O61" s="305"/>
      <c r="P61" s="305"/>
      <c r="Q61" s="306"/>
      <c r="R61" s="307"/>
      <c r="S61" s="303"/>
      <c r="T61" s="303"/>
      <c r="U61" s="303"/>
      <c r="V61" s="300"/>
      <c r="W61" s="300"/>
      <c r="X61" s="300"/>
      <c r="Y61" s="300"/>
      <c r="Z61" s="304"/>
      <c r="AB61" s="205"/>
      <c r="AC61" s="204"/>
      <c r="AD61" s="295"/>
      <c r="AE61" s="296"/>
      <c r="AF61" s="296"/>
      <c r="AG61" s="297"/>
      <c r="AH61" s="303"/>
      <c r="AI61" s="303"/>
      <c r="AJ61" s="303"/>
      <c r="AK61" s="299"/>
      <c r="AL61" s="300"/>
      <c r="AM61" s="300"/>
      <c r="AN61" s="301"/>
      <c r="AO61" s="305"/>
      <c r="AP61" s="305"/>
      <c r="AQ61" s="306"/>
      <c r="AR61" s="305"/>
      <c r="AS61" s="303"/>
      <c r="AT61" s="303"/>
      <c r="AU61" s="303"/>
      <c r="AV61" s="307"/>
      <c r="AW61" s="300"/>
      <c r="AX61" s="300"/>
      <c r="AY61" s="300"/>
      <c r="AZ61" s="304"/>
    </row>
    <row r="62" spans="2:52" x14ac:dyDescent="0.75">
      <c r="B62" s="205"/>
      <c r="C62" s="204"/>
      <c r="D62" s="295"/>
      <c r="E62" s="296"/>
      <c r="F62" s="296"/>
      <c r="G62" s="297"/>
      <c r="H62" s="298"/>
      <c r="I62" s="298"/>
      <c r="J62" s="298"/>
      <c r="K62" s="299"/>
      <c r="L62" s="300"/>
      <c r="M62" s="300"/>
      <c r="N62" s="301"/>
      <c r="O62" s="302"/>
      <c r="P62" s="302"/>
      <c r="Q62" s="302"/>
      <c r="R62" s="302"/>
      <c r="S62" s="303"/>
      <c r="T62" s="303"/>
      <c r="U62" s="303"/>
      <c r="V62" s="300"/>
      <c r="W62" s="300"/>
      <c r="X62" s="300"/>
      <c r="Y62" s="300"/>
      <c r="Z62" s="304"/>
      <c r="AB62" s="205"/>
      <c r="AC62" s="204"/>
      <c r="AD62" s="295"/>
      <c r="AE62" s="296"/>
      <c r="AF62" s="296"/>
      <c r="AG62" s="297"/>
      <c r="AH62" s="303"/>
      <c r="AI62" s="303"/>
      <c r="AJ62" s="303"/>
      <c r="AK62" s="299"/>
      <c r="AL62" s="300"/>
      <c r="AM62" s="300"/>
      <c r="AN62" s="301"/>
      <c r="AO62" s="349"/>
      <c r="AP62" s="350"/>
      <c r="AQ62" s="349"/>
      <c r="AR62" s="349"/>
      <c r="AS62" s="303"/>
      <c r="AT62" s="303"/>
      <c r="AU62" s="303"/>
      <c r="AV62" s="307"/>
      <c r="AW62" s="300"/>
      <c r="AX62" s="300"/>
      <c r="AY62" s="300"/>
      <c r="AZ62" s="304"/>
    </row>
    <row r="63" spans="2:52" x14ac:dyDescent="0.75">
      <c r="B63" s="205"/>
      <c r="C63" s="204"/>
      <c r="D63" s="295"/>
      <c r="E63" s="296"/>
      <c r="F63" s="296"/>
      <c r="G63" s="297"/>
      <c r="H63" s="298"/>
      <c r="I63" s="298"/>
      <c r="J63" s="298"/>
      <c r="K63" s="299"/>
      <c r="L63" s="300"/>
      <c r="M63" s="300"/>
      <c r="N63" s="301"/>
      <c r="O63" s="305"/>
      <c r="P63" s="305"/>
      <c r="Q63" s="306"/>
      <c r="R63" s="307"/>
      <c r="S63" s="303"/>
      <c r="T63" s="303"/>
      <c r="U63" s="303"/>
      <c r="V63" s="300"/>
      <c r="W63" s="300"/>
      <c r="X63" s="300"/>
      <c r="Y63" s="300"/>
      <c r="Z63" s="304"/>
      <c r="AB63" s="205"/>
      <c r="AC63" s="204"/>
      <c r="AD63" s="295"/>
      <c r="AE63" s="296"/>
      <c r="AF63" s="296"/>
      <c r="AG63" s="297"/>
      <c r="AH63" s="303"/>
      <c r="AI63" s="303"/>
      <c r="AJ63" s="303"/>
      <c r="AK63" s="299"/>
      <c r="AL63" s="300"/>
      <c r="AM63" s="300"/>
      <c r="AN63" s="301"/>
      <c r="AO63" s="305"/>
      <c r="AP63" s="305"/>
      <c r="AQ63" s="306"/>
      <c r="AR63" s="305"/>
      <c r="AS63" s="303"/>
      <c r="AT63" s="303"/>
      <c r="AU63" s="303"/>
      <c r="AV63" s="307"/>
      <c r="AW63" s="300"/>
      <c r="AX63" s="300"/>
      <c r="AY63" s="300"/>
      <c r="AZ63" s="304"/>
    </row>
    <row r="64" spans="2:52" x14ac:dyDescent="0.75">
      <c r="B64" s="205"/>
      <c r="C64" s="204"/>
      <c r="D64" s="295"/>
      <c r="E64" s="296"/>
      <c r="F64" s="296"/>
      <c r="G64" s="297"/>
      <c r="H64" s="298"/>
      <c r="I64" s="298"/>
      <c r="J64" s="298"/>
      <c r="K64" s="299"/>
      <c r="L64" s="300"/>
      <c r="M64" s="300"/>
      <c r="N64" s="301"/>
      <c r="O64" s="305"/>
      <c r="P64" s="305"/>
      <c r="Q64" s="306"/>
      <c r="R64" s="307"/>
      <c r="S64" s="303"/>
      <c r="T64" s="303"/>
      <c r="U64" s="303"/>
      <c r="V64" s="300"/>
      <c r="W64" s="300"/>
      <c r="X64" s="300"/>
      <c r="Y64" s="300"/>
      <c r="Z64" s="304"/>
      <c r="AB64" s="205"/>
      <c r="AC64" s="204"/>
      <c r="AD64" s="295"/>
      <c r="AE64" s="296"/>
      <c r="AF64" s="296"/>
      <c r="AG64" s="297"/>
      <c r="AH64" s="303"/>
      <c r="AI64" s="303"/>
      <c r="AJ64" s="303"/>
      <c r="AK64" s="299"/>
      <c r="AL64" s="300"/>
      <c r="AM64" s="300"/>
      <c r="AN64" s="301"/>
      <c r="AO64" s="305"/>
      <c r="AP64" s="305"/>
      <c r="AQ64" s="306"/>
      <c r="AR64" s="305"/>
      <c r="AS64" s="303"/>
      <c r="AT64" s="303"/>
      <c r="AU64" s="303"/>
      <c r="AV64" s="307"/>
      <c r="AW64" s="300"/>
      <c r="AX64" s="300"/>
      <c r="AY64" s="300"/>
      <c r="AZ64" s="304"/>
    </row>
    <row r="65" spans="2:52" x14ac:dyDescent="0.75">
      <c r="B65" s="205"/>
      <c r="C65" s="204"/>
      <c r="D65" s="295"/>
      <c r="E65" s="296"/>
      <c r="F65" s="296"/>
      <c r="G65" s="297"/>
      <c r="H65" s="298"/>
      <c r="I65" s="298"/>
      <c r="J65" s="298"/>
      <c r="K65" s="299"/>
      <c r="L65" s="300"/>
      <c r="M65" s="300"/>
      <c r="N65" s="301"/>
      <c r="O65" s="302"/>
      <c r="P65" s="302"/>
      <c r="Q65" s="302"/>
      <c r="R65" s="302"/>
      <c r="S65" s="303"/>
      <c r="T65" s="303"/>
      <c r="U65" s="303"/>
      <c r="V65" s="300"/>
      <c r="W65" s="300"/>
      <c r="X65" s="300"/>
      <c r="Y65" s="300"/>
      <c r="Z65" s="304"/>
      <c r="AB65" s="205"/>
      <c r="AC65" s="204"/>
      <c r="AD65" s="295"/>
      <c r="AE65" s="296"/>
      <c r="AF65" s="296"/>
      <c r="AG65" s="297"/>
      <c r="AH65" s="303"/>
      <c r="AI65" s="303"/>
      <c r="AJ65" s="303"/>
      <c r="AK65" s="299"/>
      <c r="AL65" s="300"/>
      <c r="AM65" s="300"/>
      <c r="AN65" s="301"/>
      <c r="AO65" s="349"/>
      <c r="AP65" s="350"/>
      <c r="AQ65" s="349"/>
      <c r="AR65" s="349"/>
      <c r="AS65" s="303"/>
      <c r="AT65" s="303"/>
      <c r="AU65" s="303"/>
      <c r="AV65" s="307"/>
      <c r="AW65" s="300"/>
      <c r="AX65" s="300"/>
      <c r="AY65" s="300"/>
      <c r="AZ65" s="304"/>
    </row>
    <row r="66" spans="2:52" x14ac:dyDescent="0.75">
      <c r="B66" s="205"/>
      <c r="C66" s="204"/>
      <c r="D66" s="295"/>
      <c r="E66" s="296"/>
      <c r="F66" s="296"/>
      <c r="G66" s="297"/>
      <c r="H66" s="298"/>
      <c r="I66" s="298"/>
      <c r="J66" s="298"/>
      <c r="K66" s="299"/>
      <c r="L66" s="300"/>
      <c r="M66" s="300"/>
      <c r="N66" s="301"/>
      <c r="O66" s="302"/>
      <c r="P66" s="302"/>
      <c r="Q66" s="302"/>
      <c r="R66" s="302"/>
      <c r="S66" s="303"/>
      <c r="T66" s="303"/>
      <c r="U66" s="303"/>
      <c r="V66" s="300"/>
      <c r="W66" s="300"/>
      <c r="X66" s="300"/>
      <c r="Y66" s="300"/>
      <c r="Z66" s="304"/>
      <c r="AB66" s="205"/>
      <c r="AC66" s="204"/>
      <c r="AD66" s="295"/>
      <c r="AE66" s="296"/>
      <c r="AF66" s="296"/>
      <c r="AG66" s="297"/>
      <c r="AH66" s="303"/>
      <c r="AI66" s="303"/>
      <c r="AJ66" s="303"/>
      <c r="AK66" s="299"/>
      <c r="AL66" s="300"/>
      <c r="AM66" s="300"/>
      <c r="AN66" s="301"/>
      <c r="AO66" s="305"/>
      <c r="AP66" s="305"/>
      <c r="AQ66" s="306"/>
      <c r="AR66" s="305"/>
      <c r="AS66" s="303"/>
      <c r="AT66" s="303"/>
      <c r="AU66" s="303"/>
      <c r="AV66" s="307"/>
      <c r="AW66" s="300"/>
      <c r="AX66" s="300"/>
      <c r="AY66" s="300"/>
      <c r="AZ66" s="304"/>
    </row>
    <row r="67" spans="2:52" x14ac:dyDescent="0.75">
      <c r="B67" s="205"/>
      <c r="C67" s="204"/>
      <c r="D67" s="295"/>
      <c r="E67" s="296"/>
      <c r="F67" s="296"/>
      <c r="G67" s="297"/>
      <c r="H67" s="298"/>
      <c r="I67" s="298"/>
      <c r="J67" s="298"/>
      <c r="K67" s="299"/>
      <c r="L67" s="300"/>
      <c r="M67" s="300"/>
      <c r="N67" s="301"/>
      <c r="O67" s="302"/>
      <c r="P67" s="302"/>
      <c r="Q67" s="302"/>
      <c r="R67" s="302"/>
      <c r="S67" s="303"/>
      <c r="T67" s="303"/>
      <c r="U67" s="303"/>
      <c r="V67" s="300"/>
      <c r="W67" s="300"/>
      <c r="X67" s="300"/>
      <c r="Y67" s="300"/>
      <c r="Z67" s="304"/>
      <c r="AB67" s="205"/>
      <c r="AC67" s="204"/>
      <c r="AD67" s="295"/>
      <c r="AE67" s="296"/>
      <c r="AF67" s="296"/>
      <c r="AG67" s="297"/>
      <c r="AH67" s="303"/>
      <c r="AI67" s="303"/>
      <c r="AJ67" s="303"/>
      <c r="AK67" s="299"/>
      <c r="AL67" s="300"/>
      <c r="AM67" s="300"/>
      <c r="AN67" s="301"/>
      <c r="AO67" s="305"/>
      <c r="AP67" s="305"/>
      <c r="AQ67" s="306"/>
      <c r="AR67" s="305"/>
      <c r="AS67" s="303"/>
      <c r="AT67" s="303"/>
      <c r="AU67" s="303"/>
      <c r="AV67" s="307"/>
      <c r="AW67" s="300"/>
      <c r="AX67" s="300"/>
      <c r="AY67" s="300"/>
      <c r="AZ67" s="304"/>
    </row>
    <row r="68" spans="2:52" x14ac:dyDescent="0.75">
      <c r="B68" s="205"/>
      <c r="C68" s="204"/>
      <c r="D68" s="295"/>
      <c r="E68" s="296"/>
      <c r="F68" s="296"/>
      <c r="G68" s="297"/>
      <c r="H68" s="298"/>
      <c r="I68" s="298"/>
      <c r="J68" s="298"/>
      <c r="K68" s="299"/>
      <c r="L68" s="300"/>
      <c r="M68" s="300"/>
      <c r="N68" s="301"/>
      <c r="O68" s="302"/>
      <c r="P68" s="302"/>
      <c r="Q68" s="302"/>
      <c r="R68" s="302"/>
      <c r="S68" s="303"/>
      <c r="T68" s="303"/>
      <c r="U68" s="303"/>
      <c r="V68" s="300"/>
      <c r="W68" s="300"/>
      <c r="X68" s="300"/>
      <c r="Y68" s="300"/>
      <c r="Z68" s="304"/>
      <c r="AB68" s="205"/>
      <c r="AC68" s="204"/>
      <c r="AD68" s="295"/>
      <c r="AE68" s="296"/>
      <c r="AF68" s="296"/>
      <c r="AG68" s="297"/>
      <c r="AH68" s="303"/>
      <c r="AI68" s="303"/>
      <c r="AJ68" s="303"/>
      <c r="AK68" s="299"/>
      <c r="AL68" s="300"/>
      <c r="AM68" s="300"/>
      <c r="AN68" s="301"/>
      <c r="AO68" s="349"/>
      <c r="AP68" s="350"/>
      <c r="AQ68" s="349"/>
      <c r="AR68" s="349"/>
      <c r="AS68" s="303"/>
      <c r="AT68" s="303"/>
      <c r="AU68" s="303"/>
      <c r="AV68" s="307"/>
      <c r="AW68" s="300"/>
      <c r="AX68" s="300"/>
      <c r="AY68" s="300"/>
      <c r="AZ68" s="304"/>
    </row>
  </sheetData>
  <mergeCells count="692">
    <mergeCell ref="AS68:AU68"/>
    <mergeCell ref="AV68:AZ68"/>
    <mergeCell ref="D68:G68"/>
    <mergeCell ref="H68:J68"/>
    <mergeCell ref="K68:N68"/>
    <mergeCell ref="O68:P68"/>
    <mergeCell ref="Q68:R68"/>
    <mergeCell ref="S68:U68"/>
    <mergeCell ref="V68:Z68"/>
    <mergeCell ref="AD68:AG68"/>
    <mergeCell ref="AH68:AJ68"/>
    <mergeCell ref="AK68:AN68"/>
    <mergeCell ref="AO68:AP68"/>
    <mergeCell ref="AQ68:AR68"/>
    <mergeCell ref="AS66:AU66"/>
    <mergeCell ref="AV66:AZ66"/>
    <mergeCell ref="AD67:AG67"/>
    <mergeCell ref="AH67:AJ67"/>
    <mergeCell ref="AK67:AN67"/>
    <mergeCell ref="AO67:AP67"/>
    <mergeCell ref="AQ67:AR67"/>
    <mergeCell ref="AS67:AU67"/>
    <mergeCell ref="AV67:AZ67"/>
    <mergeCell ref="AD66:AG66"/>
    <mergeCell ref="AH66:AJ66"/>
    <mergeCell ref="AK66:AN66"/>
    <mergeCell ref="AO66:AP66"/>
    <mergeCell ref="AQ66:AR66"/>
    <mergeCell ref="AS64:AU64"/>
    <mergeCell ref="AV64:AZ64"/>
    <mergeCell ref="AD65:AG65"/>
    <mergeCell ref="AH65:AJ65"/>
    <mergeCell ref="AK65:AN65"/>
    <mergeCell ref="AO65:AP65"/>
    <mergeCell ref="AQ65:AR65"/>
    <mergeCell ref="AS65:AU65"/>
    <mergeCell ref="AV65:AZ65"/>
    <mergeCell ref="AD64:AG64"/>
    <mergeCell ref="AH64:AJ64"/>
    <mergeCell ref="AK64:AN64"/>
    <mergeCell ref="AO64:AP64"/>
    <mergeCell ref="AQ64:AR64"/>
    <mergeCell ref="AS62:AU62"/>
    <mergeCell ref="AV62:AZ62"/>
    <mergeCell ref="AD63:AG63"/>
    <mergeCell ref="AH63:AJ63"/>
    <mergeCell ref="AK63:AN63"/>
    <mergeCell ref="AO63:AP63"/>
    <mergeCell ref="AQ63:AR63"/>
    <mergeCell ref="AS63:AU63"/>
    <mergeCell ref="AV63:AZ63"/>
    <mergeCell ref="AD62:AG62"/>
    <mergeCell ref="AH62:AJ62"/>
    <mergeCell ref="AK62:AN62"/>
    <mergeCell ref="AO62:AP62"/>
    <mergeCell ref="AQ62:AR62"/>
    <mergeCell ref="AS60:AU60"/>
    <mergeCell ref="AV60:AZ60"/>
    <mergeCell ref="AD61:AG61"/>
    <mergeCell ref="AH61:AJ61"/>
    <mergeCell ref="AK61:AN61"/>
    <mergeCell ref="AO61:AP61"/>
    <mergeCell ref="AQ61:AR61"/>
    <mergeCell ref="AS61:AU61"/>
    <mergeCell ref="AV61:AZ61"/>
    <mergeCell ref="AD60:AG60"/>
    <mergeCell ref="AH60:AJ60"/>
    <mergeCell ref="AK60:AN60"/>
    <mergeCell ref="AO60:AP60"/>
    <mergeCell ref="AQ60:AR60"/>
    <mergeCell ref="AS58:AU58"/>
    <mergeCell ref="AV58:AZ58"/>
    <mergeCell ref="AD59:AG59"/>
    <mergeCell ref="AH59:AJ59"/>
    <mergeCell ref="AK59:AN59"/>
    <mergeCell ref="AO59:AP59"/>
    <mergeCell ref="AQ59:AR59"/>
    <mergeCell ref="AS59:AU59"/>
    <mergeCell ref="AV59:AZ59"/>
    <mergeCell ref="AD58:AG58"/>
    <mergeCell ref="AH58:AJ58"/>
    <mergeCell ref="AK58:AN58"/>
    <mergeCell ref="AO58:AP58"/>
    <mergeCell ref="AQ58:AR58"/>
    <mergeCell ref="AS56:AU56"/>
    <mergeCell ref="AV56:AZ56"/>
    <mergeCell ref="AD57:AG57"/>
    <mergeCell ref="AH57:AJ57"/>
    <mergeCell ref="AK57:AN57"/>
    <mergeCell ref="AO57:AP57"/>
    <mergeCell ref="AQ57:AR57"/>
    <mergeCell ref="AS57:AU57"/>
    <mergeCell ref="AV57:AZ57"/>
    <mergeCell ref="AD56:AG56"/>
    <mergeCell ref="AH56:AJ56"/>
    <mergeCell ref="AK56:AN56"/>
    <mergeCell ref="AO56:AP56"/>
    <mergeCell ref="AQ56:AR56"/>
    <mergeCell ref="AS54:AU54"/>
    <mergeCell ref="AV54:AZ54"/>
    <mergeCell ref="AD55:AG55"/>
    <mergeCell ref="AH55:AJ55"/>
    <mergeCell ref="AK55:AN55"/>
    <mergeCell ref="AO55:AP55"/>
    <mergeCell ref="AQ55:AR55"/>
    <mergeCell ref="AS55:AU55"/>
    <mergeCell ref="AV55:AZ55"/>
    <mergeCell ref="AD54:AG54"/>
    <mergeCell ref="AH54:AJ54"/>
    <mergeCell ref="AK54:AN54"/>
    <mergeCell ref="AO54:AP54"/>
    <mergeCell ref="AQ54:AR54"/>
    <mergeCell ref="AS52:AU52"/>
    <mergeCell ref="AV52:AZ52"/>
    <mergeCell ref="AD53:AG53"/>
    <mergeCell ref="AH53:AJ53"/>
    <mergeCell ref="AK53:AN53"/>
    <mergeCell ref="AO53:AP53"/>
    <mergeCell ref="AQ53:AR53"/>
    <mergeCell ref="AS53:AU53"/>
    <mergeCell ref="AV53:AZ53"/>
    <mergeCell ref="AD52:AG52"/>
    <mergeCell ref="AH52:AJ52"/>
    <mergeCell ref="AK52:AN52"/>
    <mergeCell ref="AO52:AP52"/>
    <mergeCell ref="AQ52:AR52"/>
    <mergeCell ref="AS50:AU50"/>
    <mergeCell ref="AV50:AZ50"/>
    <mergeCell ref="AD51:AG51"/>
    <mergeCell ref="AH51:AJ51"/>
    <mergeCell ref="AK51:AN51"/>
    <mergeCell ref="AO51:AP51"/>
    <mergeCell ref="AQ51:AR51"/>
    <mergeCell ref="AS51:AU51"/>
    <mergeCell ref="AV51:AZ51"/>
    <mergeCell ref="AD50:AG50"/>
    <mergeCell ref="AH50:AJ50"/>
    <mergeCell ref="AK50:AN50"/>
    <mergeCell ref="AO50:AP50"/>
    <mergeCell ref="AQ50:AR50"/>
    <mergeCell ref="AS48:AU48"/>
    <mergeCell ref="AV48:AZ48"/>
    <mergeCell ref="AD49:AG49"/>
    <mergeCell ref="AH49:AJ49"/>
    <mergeCell ref="AK49:AN49"/>
    <mergeCell ref="AO49:AP49"/>
    <mergeCell ref="AQ49:AR49"/>
    <mergeCell ref="AS49:AU49"/>
    <mergeCell ref="AV49:AZ49"/>
    <mergeCell ref="AD48:AG48"/>
    <mergeCell ref="AH48:AJ48"/>
    <mergeCell ref="AK48:AN48"/>
    <mergeCell ref="AO48:AP48"/>
    <mergeCell ref="AQ48:AR48"/>
    <mergeCell ref="AS46:AU46"/>
    <mergeCell ref="AV46:AZ46"/>
    <mergeCell ref="AD47:AG47"/>
    <mergeCell ref="AH47:AJ47"/>
    <mergeCell ref="AK47:AN47"/>
    <mergeCell ref="AO47:AP47"/>
    <mergeCell ref="AQ47:AR47"/>
    <mergeCell ref="AS47:AU47"/>
    <mergeCell ref="AV47:AZ47"/>
    <mergeCell ref="AD46:AG46"/>
    <mergeCell ref="AH46:AJ46"/>
    <mergeCell ref="AK46:AN46"/>
    <mergeCell ref="AO46:AP46"/>
    <mergeCell ref="AQ46:AR46"/>
    <mergeCell ref="AS44:AU44"/>
    <mergeCell ref="AV44:AZ44"/>
    <mergeCell ref="AD45:AG45"/>
    <mergeCell ref="AH45:AJ45"/>
    <mergeCell ref="AK45:AN45"/>
    <mergeCell ref="AO45:AP45"/>
    <mergeCell ref="AQ45:AR45"/>
    <mergeCell ref="AS45:AU45"/>
    <mergeCell ref="AV45:AZ45"/>
    <mergeCell ref="AD44:AG44"/>
    <mergeCell ref="AH44:AJ44"/>
    <mergeCell ref="AK44:AN44"/>
    <mergeCell ref="AO44:AP44"/>
    <mergeCell ref="AQ44:AR44"/>
    <mergeCell ref="AS42:AU42"/>
    <mergeCell ref="AV42:AZ42"/>
    <mergeCell ref="AD43:AG43"/>
    <mergeCell ref="AH43:AJ43"/>
    <mergeCell ref="AK43:AN43"/>
    <mergeCell ref="AO43:AP43"/>
    <mergeCell ref="AQ43:AR43"/>
    <mergeCell ref="AS43:AU43"/>
    <mergeCell ref="AV43:AZ43"/>
    <mergeCell ref="AD42:AG42"/>
    <mergeCell ref="AH42:AJ42"/>
    <mergeCell ref="AK42:AN42"/>
    <mergeCell ref="AO42:AP42"/>
    <mergeCell ref="AQ42:AR42"/>
    <mergeCell ref="AS40:AU40"/>
    <mergeCell ref="AV40:AZ40"/>
    <mergeCell ref="AD41:AG41"/>
    <mergeCell ref="AH41:AJ41"/>
    <mergeCell ref="AK41:AN41"/>
    <mergeCell ref="AO41:AP41"/>
    <mergeCell ref="AQ41:AR41"/>
    <mergeCell ref="AS41:AU41"/>
    <mergeCell ref="AV41:AZ41"/>
    <mergeCell ref="AD40:AG40"/>
    <mergeCell ref="AH40:AJ40"/>
    <mergeCell ref="AK40:AN40"/>
    <mergeCell ref="AO40:AP40"/>
    <mergeCell ref="AQ40:AR40"/>
    <mergeCell ref="AS38:AU38"/>
    <mergeCell ref="AV38:AZ38"/>
    <mergeCell ref="AD39:AG39"/>
    <mergeCell ref="AH39:AJ39"/>
    <mergeCell ref="AK39:AN39"/>
    <mergeCell ref="AO39:AP39"/>
    <mergeCell ref="AQ39:AR39"/>
    <mergeCell ref="AS39:AU39"/>
    <mergeCell ref="AV39:AZ39"/>
    <mergeCell ref="AD38:AG38"/>
    <mergeCell ref="AH38:AJ38"/>
    <mergeCell ref="AK38:AN38"/>
    <mergeCell ref="AO38:AP38"/>
    <mergeCell ref="AQ38:AR38"/>
    <mergeCell ref="AS36:AU36"/>
    <mergeCell ref="AV36:AZ36"/>
    <mergeCell ref="AD37:AG37"/>
    <mergeCell ref="AH37:AJ37"/>
    <mergeCell ref="AK37:AN37"/>
    <mergeCell ref="AO37:AP37"/>
    <mergeCell ref="AQ37:AR37"/>
    <mergeCell ref="AS37:AU37"/>
    <mergeCell ref="AV37:AZ37"/>
    <mergeCell ref="AD36:AG36"/>
    <mergeCell ref="AH36:AJ36"/>
    <mergeCell ref="AK36:AN36"/>
    <mergeCell ref="AO36:AP36"/>
    <mergeCell ref="AQ36:AR36"/>
    <mergeCell ref="AS34:AU34"/>
    <mergeCell ref="AV34:AZ34"/>
    <mergeCell ref="AD35:AG35"/>
    <mergeCell ref="AH35:AJ35"/>
    <mergeCell ref="AK35:AN35"/>
    <mergeCell ref="AO35:AP35"/>
    <mergeCell ref="AQ35:AR35"/>
    <mergeCell ref="AS35:AU35"/>
    <mergeCell ref="AV35:AZ35"/>
    <mergeCell ref="AD34:AG34"/>
    <mergeCell ref="AH34:AJ34"/>
    <mergeCell ref="AK34:AN34"/>
    <mergeCell ref="AO34:AP34"/>
    <mergeCell ref="AQ34:AR34"/>
    <mergeCell ref="AS32:AU32"/>
    <mergeCell ref="AV32:AZ32"/>
    <mergeCell ref="AD33:AG33"/>
    <mergeCell ref="AH33:AJ33"/>
    <mergeCell ref="AK33:AN33"/>
    <mergeCell ref="AO33:AP33"/>
    <mergeCell ref="AQ33:AR33"/>
    <mergeCell ref="AS33:AU33"/>
    <mergeCell ref="AV33:AZ33"/>
    <mergeCell ref="AD32:AG32"/>
    <mergeCell ref="AH32:AJ32"/>
    <mergeCell ref="AK32:AN32"/>
    <mergeCell ref="AO32:AP32"/>
    <mergeCell ref="AQ32:AR32"/>
    <mergeCell ref="AS30:AU30"/>
    <mergeCell ref="AV30:AZ30"/>
    <mergeCell ref="AD31:AG31"/>
    <mergeCell ref="AH31:AJ31"/>
    <mergeCell ref="AK31:AN31"/>
    <mergeCell ref="AO31:AP31"/>
    <mergeCell ref="AQ31:AR31"/>
    <mergeCell ref="AS31:AU31"/>
    <mergeCell ref="AV31:AZ31"/>
    <mergeCell ref="AD30:AG30"/>
    <mergeCell ref="AH30:AJ30"/>
    <mergeCell ref="AK30:AN30"/>
    <mergeCell ref="AO30:AP30"/>
    <mergeCell ref="AQ30:AR30"/>
    <mergeCell ref="AS28:AU28"/>
    <mergeCell ref="AV28:AZ28"/>
    <mergeCell ref="AD29:AG29"/>
    <mergeCell ref="AH29:AJ29"/>
    <mergeCell ref="AK29:AN29"/>
    <mergeCell ref="AO29:AP29"/>
    <mergeCell ref="AQ29:AR29"/>
    <mergeCell ref="AS29:AU29"/>
    <mergeCell ref="AV29:AZ29"/>
    <mergeCell ref="AD28:AG28"/>
    <mergeCell ref="AH28:AJ28"/>
    <mergeCell ref="AK28:AN28"/>
    <mergeCell ref="AO28:AP28"/>
    <mergeCell ref="AQ28:AR28"/>
    <mergeCell ref="AS26:AU26"/>
    <mergeCell ref="AV26:AZ26"/>
    <mergeCell ref="AD27:AG27"/>
    <mergeCell ref="AH27:AJ27"/>
    <mergeCell ref="AK27:AN27"/>
    <mergeCell ref="AO27:AP27"/>
    <mergeCell ref="AQ27:AR27"/>
    <mergeCell ref="AS27:AU27"/>
    <mergeCell ref="AV27:AZ27"/>
    <mergeCell ref="AD26:AG26"/>
    <mergeCell ref="AH26:AJ26"/>
    <mergeCell ref="AK26:AN26"/>
    <mergeCell ref="AO26:AP26"/>
    <mergeCell ref="AQ26:AR26"/>
    <mergeCell ref="AS24:AU24"/>
    <mergeCell ref="AV24:AZ24"/>
    <mergeCell ref="AD25:AG25"/>
    <mergeCell ref="AH25:AJ25"/>
    <mergeCell ref="AK25:AN25"/>
    <mergeCell ref="AO25:AP25"/>
    <mergeCell ref="AQ25:AR25"/>
    <mergeCell ref="AS25:AU25"/>
    <mergeCell ref="AV25:AZ25"/>
    <mergeCell ref="AD24:AG24"/>
    <mergeCell ref="AH24:AJ24"/>
    <mergeCell ref="AK24:AN24"/>
    <mergeCell ref="AO24:AP24"/>
    <mergeCell ref="AQ24:AR24"/>
    <mergeCell ref="S66:U66"/>
    <mergeCell ref="V66:Z66"/>
    <mergeCell ref="D67:G67"/>
    <mergeCell ref="H67:J67"/>
    <mergeCell ref="K67:N67"/>
    <mergeCell ref="O67:P67"/>
    <mergeCell ref="Q67:R67"/>
    <mergeCell ref="S67:U67"/>
    <mergeCell ref="V67:Z67"/>
    <mergeCell ref="D66:G66"/>
    <mergeCell ref="H66:J66"/>
    <mergeCell ref="K66:N66"/>
    <mergeCell ref="O66:P66"/>
    <mergeCell ref="Q66:R66"/>
    <mergeCell ref="S64:U64"/>
    <mergeCell ref="V64:Z64"/>
    <mergeCell ref="D65:G65"/>
    <mergeCell ref="H65:J65"/>
    <mergeCell ref="K65:N65"/>
    <mergeCell ref="O65:P65"/>
    <mergeCell ref="Q65:R65"/>
    <mergeCell ref="S65:U65"/>
    <mergeCell ref="V65:Z65"/>
    <mergeCell ref="D64:G64"/>
    <mergeCell ref="H64:J64"/>
    <mergeCell ref="K64:N64"/>
    <mergeCell ref="O64:P64"/>
    <mergeCell ref="Q64:R64"/>
    <mergeCell ref="S62:U62"/>
    <mergeCell ref="V62:Z62"/>
    <mergeCell ref="D63:G63"/>
    <mergeCell ref="H63:J63"/>
    <mergeCell ref="K63:N63"/>
    <mergeCell ref="O63:P63"/>
    <mergeCell ref="Q63:R63"/>
    <mergeCell ref="S63:U63"/>
    <mergeCell ref="V63:Z63"/>
    <mergeCell ref="D62:G62"/>
    <mergeCell ref="H62:J62"/>
    <mergeCell ref="K62:N62"/>
    <mergeCell ref="O62:P62"/>
    <mergeCell ref="Q62:R62"/>
    <mergeCell ref="S60:U60"/>
    <mergeCell ref="V60:Z60"/>
    <mergeCell ref="D61:G61"/>
    <mergeCell ref="H61:J61"/>
    <mergeCell ref="K61:N61"/>
    <mergeCell ref="O61:P61"/>
    <mergeCell ref="Q61:R61"/>
    <mergeCell ref="S61:U61"/>
    <mergeCell ref="V61:Z61"/>
    <mergeCell ref="D60:G60"/>
    <mergeCell ref="H60:J60"/>
    <mergeCell ref="K60:N60"/>
    <mergeCell ref="O60:P60"/>
    <mergeCell ref="Q60:R60"/>
    <mergeCell ref="S58:U58"/>
    <mergeCell ref="V58:Z58"/>
    <mergeCell ref="D59:G59"/>
    <mergeCell ref="H59:J59"/>
    <mergeCell ref="K59:N59"/>
    <mergeCell ref="O59:P59"/>
    <mergeCell ref="Q59:R59"/>
    <mergeCell ref="S59:U59"/>
    <mergeCell ref="V59:Z59"/>
    <mergeCell ref="D58:G58"/>
    <mergeCell ref="H58:J58"/>
    <mergeCell ref="K58:N58"/>
    <mergeCell ref="O58:P58"/>
    <mergeCell ref="Q58:R58"/>
    <mergeCell ref="S56:U56"/>
    <mergeCell ref="V56:Z56"/>
    <mergeCell ref="D57:G57"/>
    <mergeCell ref="H57:J57"/>
    <mergeCell ref="K57:N57"/>
    <mergeCell ref="O57:P57"/>
    <mergeCell ref="Q57:R57"/>
    <mergeCell ref="S57:U57"/>
    <mergeCell ref="V57:Z57"/>
    <mergeCell ref="D56:G56"/>
    <mergeCell ref="H56:J56"/>
    <mergeCell ref="K56:N56"/>
    <mergeCell ref="O56:P56"/>
    <mergeCell ref="Q56:R56"/>
    <mergeCell ref="S54:U54"/>
    <mergeCell ref="V54:Z54"/>
    <mergeCell ref="D55:G55"/>
    <mergeCell ref="H55:J55"/>
    <mergeCell ref="K55:N55"/>
    <mergeCell ref="O55:P55"/>
    <mergeCell ref="Q55:R55"/>
    <mergeCell ref="S55:U55"/>
    <mergeCell ref="V55:Z55"/>
    <mergeCell ref="D54:G54"/>
    <mergeCell ref="H54:J54"/>
    <mergeCell ref="K54:N54"/>
    <mergeCell ref="O54:P54"/>
    <mergeCell ref="Q54:R54"/>
    <mergeCell ref="S52:U52"/>
    <mergeCell ref="V52:Z52"/>
    <mergeCell ref="D53:G53"/>
    <mergeCell ref="H53:J53"/>
    <mergeCell ref="K53:N53"/>
    <mergeCell ref="O53:P53"/>
    <mergeCell ref="Q53:R53"/>
    <mergeCell ref="S53:U53"/>
    <mergeCell ref="V53:Z53"/>
    <mergeCell ref="D52:G52"/>
    <mergeCell ref="H52:J52"/>
    <mergeCell ref="K52:N52"/>
    <mergeCell ref="O52:P52"/>
    <mergeCell ref="Q52:R52"/>
    <mergeCell ref="S50:U50"/>
    <mergeCell ref="V50:Z50"/>
    <mergeCell ref="D51:G51"/>
    <mergeCell ref="H51:J51"/>
    <mergeCell ref="K51:N51"/>
    <mergeCell ref="O51:P51"/>
    <mergeCell ref="Q51:R51"/>
    <mergeCell ref="S51:U51"/>
    <mergeCell ref="V51:Z51"/>
    <mergeCell ref="D50:G50"/>
    <mergeCell ref="H50:J50"/>
    <mergeCell ref="K50:N50"/>
    <mergeCell ref="O50:P50"/>
    <mergeCell ref="Q50:R50"/>
    <mergeCell ref="S48:U48"/>
    <mergeCell ref="V48:Z48"/>
    <mergeCell ref="D49:G49"/>
    <mergeCell ref="H49:J49"/>
    <mergeCell ref="K49:N49"/>
    <mergeCell ref="O49:P49"/>
    <mergeCell ref="Q49:R49"/>
    <mergeCell ref="S49:U49"/>
    <mergeCell ref="V49:Z49"/>
    <mergeCell ref="D48:G48"/>
    <mergeCell ref="H48:J48"/>
    <mergeCell ref="K48:N48"/>
    <mergeCell ref="O48:P48"/>
    <mergeCell ref="Q48:R48"/>
    <mergeCell ref="S46:U46"/>
    <mergeCell ref="V46:Z46"/>
    <mergeCell ref="D47:G47"/>
    <mergeCell ref="H47:J47"/>
    <mergeCell ref="K47:N47"/>
    <mergeCell ref="O47:P47"/>
    <mergeCell ref="Q47:R47"/>
    <mergeCell ref="S47:U47"/>
    <mergeCell ref="V47:Z47"/>
    <mergeCell ref="D46:G46"/>
    <mergeCell ref="H46:J46"/>
    <mergeCell ref="K46:N46"/>
    <mergeCell ref="O46:P46"/>
    <mergeCell ref="Q46:R46"/>
    <mergeCell ref="S44:U44"/>
    <mergeCell ref="V44:Z44"/>
    <mergeCell ref="D45:G45"/>
    <mergeCell ref="H45:J45"/>
    <mergeCell ref="K45:N45"/>
    <mergeCell ref="O45:P45"/>
    <mergeCell ref="Q45:R45"/>
    <mergeCell ref="S45:U45"/>
    <mergeCell ref="V45:Z45"/>
    <mergeCell ref="D44:G44"/>
    <mergeCell ref="H44:J44"/>
    <mergeCell ref="K44:N44"/>
    <mergeCell ref="O44:P44"/>
    <mergeCell ref="Q44:R44"/>
    <mergeCell ref="S42:U42"/>
    <mergeCell ref="V42:Z42"/>
    <mergeCell ref="D43:G43"/>
    <mergeCell ref="H43:J43"/>
    <mergeCell ref="K43:N43"/>
    <mergeCell ref="O43:P43"/>
    <mergeCell ref="Q43:R43"/>
    <mergeCell ref="S43:U43"/>
    <mergeCell ref="V43:Z43"/>
    <mergeCell ref="D42:G42"/>
    <mergeCell ref="H42:J42"/>
    <mergeCell ref="K42:N42"/>
    <mergeCell ref="O42:P42"/>
    <mergeCell ref="Q42:R42"/>
    <mergeCell ref="S40:U40"/>
    <mergeCell ref="V40:Z40"/>
    <mergeCell ref="D41:G41"/>
    <mergeCell ref="H41:J41"/>
    <mergeCell ref="K41:N41"/>
    <mergeCell ref="O41:P41"/>
    <mergeCell ref="Q41:R41"/>
    <mergeCell ref="S41:U41"/>
    <mergeCell ref="V41:Z41"/>
    <mergeCell ref="D40:G40"/>
    <mergeCell ref="H40:J40"/>
    <mergeCell ref="K40:N40"/>
    <mergeCell ref="O40:P40"/>
    <mergeCell ref="Q40:R40"/>
    <mergeCell ref="S38:U38"/>
    <mergeCell ref="V38:Z38"/>
    <mergeCell ref="D39:G39"/>
    <mergeCell ref="H39:J39"/>
    <mergeCell ref="K39:N39"/>
    <mergeCell ref="O39:P39"/>
    <mergeCell ref="Q39:R39"/>
    <mergeCell ref="S39:U39"/>
    <mergeCell ref="V39:Z39"/>
    <mergeCell ref="D38:G38"/>
    <mergeCell ref="H38:J38"/>
    <mergeCell ref="K38:N38"/>
    <mergeCell ref="O38:P38"/>
    <mergeCell ref="Q38:R38"/>
    <mergeCell ref="S36:U36"/>
    <mergeCell ref="V36:Z36"/>
    <mergeCell ref="D37:G37"/>
    <mergeCell ref="H37:J37"/>
    <mergeCell ref="K37:N37"/>
    <mergeCell ref="O37:P37"/>
    <mergeCell ref="Q37:R37"/>
    <mergeCell ref="S37:U37"/>
    <mergeCell ref="V37:Z37"/>
    <mergeCell ref="D36:G36"/>
    <mergeCell ref="H36:J36"/>
    <mergeCell ref="K36:N36"/>
    <mergeCell ref="O36:P36"/>
    <mergeCell ref="Q36:R36"/>
    <mergeCell ref="S34:U34"/>
    <mergeCell ref="V34:Z34"/>
    <mergeCell ref="D35:G35"/>
    <mergeCell ref="H35:J35"/>
    <mergeCell ref="K35:N35"/>
    <mergeCell ref="O35:P35"/>
    <mergeCell ref="Q35:R35"/>
    <mergeCell ref="S35:U35"/>
    <mergeCell ref="V35:Z35"/>
    <mergeCell ref="D34:G34"/>
    <mergeCell ref="H34:J34"/>
    <mergeCell ref="K34:N34"/>
    <mergeCell ref="O34:P34"/>
    <mergeCell ref="Q34:R34"/>
    <mergeCell ref="S32:U32"/>
    <mergeCell ref="V32:Z32"/>
    <mergeCell ref="D33:G33"/>
    <mergeCell ref="H33:J33"/>
    <mergeCell ref="K33:N33"/>
    <mergeCell ref="O33:P33"/>
    <mergeCell ref="Q33:R33"/>
    <mergeCell ref="S33:U33"/>
    <mergeCell ref="V33:Z33"/>
    <mergeCell ref="D32:G32"/>
    <mergeCell ref="H32:J32"/>
    <mergeCell ref="K32:N32"/>
    <mergeCell ref="O32:P32"/>
    <mergeCell ref="Q32:R32"/>
    <mergeCell ref="S30:U30"/>
    <mergeCell ref="V30:Z30"/>
    <mergeCell ref="D31:G31"/>
    <mergeCell ref="H31:J31"/>
    <mergeCell ref="K31:N31"/>
    <mergeCell ref="O31:P31"/>
    <mergeCell ref="Q31:R31"/>
    <mergeCell ref="S31:U31"/>
    <mergeCell ref="V31:Z31"/>
    <mergeCell ref="D30:G30"/>
    <mergeCell ref="H30:J30"/>
    <mergeCell ref="K30:N30"/>
    <mergeCell ref="O30:P30"/>
    <mergeCell ref="Q30:R30"/>
    <mergeCell ref="S28:U28"/>
    <mergeCell ref="V28:Z28"/>
    <mergeCell ref="D29:G29"/>
    <mergeCell ref="H29:J29"/>
    <mergeCell ref="K29:N29"/>
    <mergeCell ref="O29:P29"/>
    <mergeCell ref="Q29:R29"/>
    <mergeCell ref="S29:U29"/>
    <mergeCell ref="V29:Z29"/>
    <mergeCell ref="D28:G28"/>
    <mergeCell ref="H28:J28"/>
    <mergeCell ref="K28:N28"/>
    <mergeCell ref="O28:P28"/>
    <mergeCell ref="Q28:R28"/>
    <mergeCell ref="S26:U26"/>
    <mergeCell ref="V26:Z26"/>
    <mergeCell ref="D27:G27"/>
    <mergeCell ref="H27:J27"/>
    <mergeCell ref="K27:N27"/>
    <mergeCell ref="O27:P27"/>
    <mergeCell ref="Q27:R27"/>
    <mergeCell ref="S27:U27"/>
    <mergeCell ref="V27:Z27"/>
    <mergeCell ref="D26:G26"/>
    <mergeCell ref="H26:J26"/>
    <mergeCell ref="K26:N26"/>
    <mergeCell ref="O26:P26"/>
    <mergeCell ref="Q26:R26"/>
    <mergeCell ref="S24:U24"/>
    <mergeCell ref="V24:Z24"/>
    <mergeCell ref="D25:G25"/>
    <mergeCell ref="H25:J25"/>
    <mergeCell ref="K25:N25"/>
    <mergeCell ref="O25:P25"/>
    <mergeCell ref="Q25:R25"/>
    <mergeCell ref="S25:U25"/>
    <mergeCell ref="V25:Z25"/>
    <mergeCell ref="D24:G24"/>
    <mergeCell ref="H24:J24"/>
    <mergeCell ref="K24:N24"/>
    <mergeCell ref="O24:P24"/>
    <mergeCell ref="Q24:R24"/>
    <mergeCell ref="AD23:AG23"/>
    <mergeCell ref="AH23:AJ23"/>
    <mergeCell ref="AK23:AN23"/>
    <mergeCell ref="AO23:AP23"/>
    <mergeCell ref="AQ23:AR23"/>
    <mergeCell ref="AS23:AU23"/>
    <mergeCell ref="AV23:AZ23"/>
    <mergeCell ref="AD22:AG22"/>
    <mergeCell ref="AH22:AJ22"/>
    <mergeCell ref="AK22:AN22"/>
    <mergeCell ref="AO22:AP22"/>
    <mergeCell ref="AQ22:AR22"/>
    <mergeCell ref="AD21:AG21"/>
    <mergeCell ref="AH21:AJ21"/>
    <mergeCell ref="AK21:AN21"/>
    <mergeCell ref="AO21:AP21"/>
    <mergeCell ref="AQ21:AR21"/>
    <mergeCell ref="AS21:AU21"/>
    <mergeCell ref="AV21:AZ21"/>
    <mergeCell ref="AS22:AU22"/>
    <mergeCell ref="AV22:AZ22"/>
    <mergeCell ref="AB17:AZ17"/>
    <mergeCell ref="AB18:AB20"/>
    <mergeCell ref="AC18:AC20"/>
    <mergeCell ref="AD18:AG20"/>
    <mergeCell ref="AH18:AJ20"/>
    <mergeCell ref="AK18:AN20"/>
    <mergeCell ref="AO18:AP20"/>
    <mergeCell ref="AQ18:AR20"/>
    <mergeCell ref="B17:Z17"/>
    <mergeCell ref="B18:B20"/>
    <mergeCell ref="C18:C20"/>
    <mergeCell ref="D18:G20"/>
    <mergeCell ref="H18:J20"/>
    <mergeCell ref="K18:N20"/>
    <mergeCell ref="O18:P20"/>
    <mergeCell ref="Q18:R20"/>
    <mergeCell ref="S18:U20"/>
    <mergeCell ref="V18:Z20"/>
    <mergeCell ref="AS18:AU20"/>
    <mergeCell ref="AV18:AZ20"/>
    <mergeCell ref="D23:G23"/>
    <mergeCell ref="H23:J23"/>
    <mergeCell ref="K23:N23"/>
    <mergeCell ref="O23:P23"/>
    <mergeCell ref="Q23:R23"/>
    <mergeCell ref="S21:U21"/>
    <mergeCell ref="V21:Z21"/>
    <mergeCell ref="D22:G22"/>
    <mergeCell ref="H22:J22"/>
    <mergeCell ref="K22:N22"/>
    <mergeCell ref="O22:P22"/>
    <mergeCell ref="Q22:R22"/>
    <mergeCell ref="S22:U22"/>
    <mergeCell ref="V22:Z22"/>
    <mergeCell ref="D21:G21"/>
    <mergeCell ref="H21:J21"/>
    <mergeCell ref="K21:N21"/>
    <mergeCell ref="O21:P21"/>
    <mergeCell ref="Q21:R21"/>
    <mergeCell ref="S23:U23"/>
    <mergeCell ref="V23:Z23"/>
  </mergeCells>
  <hyperlinks>
    <hyperlink ref="B11" location="'Fugas (2)'!A1" display="&lt;&lt;&lt; FUGAS" xr:uid="{EABE873E-6DEE-4523-A920-7964A2FC1511}"/>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7CCA5FAE-F857-49FB-AB14-138701B81653}">
          <x14:formula1>
            <xm:f>Hoja1!$AF$2:$AF$9</xm:f>
          </x14:formula1>
          <xm:sqref>C21:C68</xm:sqref>
        </x14:dataValidation>
        <x14:dataValidation type="list" allowBlank="1" showInputMessage="1" showErrorMessage="1" xr:uid="{CABD7212-44A2-4543-A8F2-025520E4359C}">
          <x14:formula1>
            <xm:f>Hoja1!$AJ$2:$AJ$3</xm:f>
          </x14:formula1>
          <xm:sqref>S21:U68 AS21:AU68</xm:sqref>
        </x14:dataValidation>
        <x14:dataValidation type="list" allowBlank="1" showInputMessage="1" showErrorMessage="1" xr:uid="{59666AF5-EF6B-4440-AE30-44663F502D0C}">
          <x14:formula1>
            <xm:f>Hoja1!$AL$2:$AL$10</xm:f>
          </x14:formula1>
          <xm:sqref>AC21:AC68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6A702-A6F9-4054-96B8-496CBAD5B074}">
  <sheetPr>
    <tabColor theme="7" tint="0.79998168889431442"/>
  </sheetPr>
  <dimension ref="B1:BI317"/>
  <sheetViews>
    <sheetView zoomScale="70" zoomScaleNormal="70" workbookViewId="0">
      <selection activeCell="B10" sqref="B10"/>
    </sheetView>
  </sheetViews>
  <sheetFormatPr baseColWidth="10" defaultRowHeight="14.75" x14ac:dyDescent="0.75"/>
  <cols>
    <col min="1" max="1" width="10.90625" style="1"/>
    <col min="3" max="3" width="20.08984375" customWidth="1"/>
    <col min="4" max="4" width="20.6796875" customWidth="1"/>
    <col min="5" max="5" width="15.90625" customWidth="1"/>
    <col min="6" max="6" width="15.26953125" customWidth="1"/>
    <col min="7" max="7" width="9.81640625" customWidth="1"/>
    <col min="8" max="8" width="18.26953125" style="41" customWidth="1"/>
    <col min="9" max="9" width="1.26953125" style="41" customWidth="1"/>
    <col min="10" max="10" width="12.08984375" customWidth="1"/>
    <col min="11" max="11" width="2.81640625" customWidth="1"/>
    <col min="12" max="12" width="18.26953125" customWidth="1"/>
    <col min="13" max="13" width="3.54296875" customWidth="1"/>
    <col min="14" max="14" width="8.1796875" hidden="1" customWidth="1"/>
    <col min="15" max="15" width="15.90625" customWidth="1"/>
    <col min="16" max="16" width="8.36328125" style="1" customWidth="1"/>
    <col min="17" max="17" width="6.08984375" style="1" hidden="1" customWidth="1"/>
    <col min="18" max="18" width="23.1796875" style="1" bestFit="1" customWidth="1"/>
    <col min="19" max="19" width="25.81640625" style="1" bestFit="1" customWidth="1"/>
    <col min="20" max="20" width="10.90625" style="1"/>
    <col min="21" max="21" width="5.54296875" style="1" customWidth="1"/>
    <col min="22" max="22" width="17.76953125" style="1" customWidth="1"/>
    <col min="23" max="25" width="10.90625" style="1"/>
    <col min="26" max="26" width="0" style="1" hidden="1" customWidth="1"/>
    <col min="27" max="35" width="10.90625" style="1" hidden="1" customWidth="1"/>
    <col min="36" max="36" width="15.36328125" style="1" hidden="1" customWidth="1"/>
    <col min="37" max="37" width="14.36328125" style="1" hidden="1" customWidth="1"/>
    <col min="38" max="39" width="15.453125" style="1" hidden="1" customWidth="1"/>
    <col min="40" max="40" width="14.453125" style="1" hidden="1" customWidth="1"/>
    <col min="41" max="41" width="15.54296875" style="1" hidden="1" customWidth="1"/>
    <col min="42" max="61" width="10.90625" style="1" hidden="1" customWidth="1"/>
    <col min="62" max="62" width="0" style="1" hidden="1" customWidth="1"/>
    <col min="63" max="16384" width="10.90625" style="1"/>
  </cols>
  <sheetData>
    <row r="1" spans="2:15" x14ac:dyDescent="0.75">
      <c r="B1" s="1"/>
      <c r="C1" s="1"/>
      <c r="D1" s="1"/>
      <c r="E1" s="1"/>
      <c r="F1" s="1"/>
      <c r="G1" s="1"/>
      <c r="H1" s="2"/>
      <c r="I1" s="2"/>
      <c r="J1" s="1"/>
      <c r="K1" s="1"/>
      <c r="L1" s="1"/>
      <c r="M1" s="1"/>
      <c r="N1" s="1"/>
      <c r="O1" s="1"/>
    </row>
    <row r="2" spans="2:15" x14ac:dyDescent="0.75">
      <c r="B2" s="1"/>
      <c r="C2" s="1"/>
      <c r="D2" s="1"/>
      <c r="E2" s="1"/>
      <c r="F2" s="1"/>
      <c r="G2" s="1"/>
      <c r="H2" s="2"/>
      <c r="I2" s="2"/>
      <c r="J2" s="1"/>
      <c r="K2" s="1"/>
      <c r="L2" s="1"/>
      <c r="M2" s="1"/>
      <c r="N2" s="1"/>
      <c r="O2" s="1"/>
    </row>
    <row r="3" spans="2:15" x14ac:dyDescent="0.75">
      <c r="B3" s="1"/>
      <c r="C3" s="1"/>
      <c r="D3" s="1"/>
      <c r="E3" s="1"/>
      <c r="F3" s="1"/>
      <c r="G3" s="1"/>
      <c r="H3" s="2"/>
      <c r="I3" s="2"/>
      <c r="J3" s="1"/>
      <c r="K3" s="1"/>
      <c r="L3" s="1"/>
      <c r="M3" s="1"/>
      <c r="N3" s="1"/>
      <c r="O3" s="1"/>
    </row>
    <row r="4" spans="2:15" x14ac:dyDescent="0.75">
      <c r="B4" s="1"/>
      <c r="C4" s="1"/>
      <c r="D4" s="1"/>
      <c r="E4" s="1"/>
      <c r="F4" s="1"/>
      <c r="G4" s="1"/>
      <c r="H4" s="2"/>
      <c r="I4" s="2"/>
      <c r="J4" s="1"/>
      <c r="K4" s="1"/>
      <c r="L4" s="1"/>
      <c r="M4" s="1"/>
      <c r="N4" s="1"/>
      <c r="O4" s="1"/>
    </row>
    <row r="5" spans="2:15" x14ac:dyDescent="0.75">
      <c r="B5" s="1"/>
      <c r="C5" s="1"/>
      <c r="D5" s="1"/>
      <c r="E5" s="1"/>
      <c r="F5" s="1"/>
      <c r="G5" s="1"/>
      <c r="H5" s="2"/>
      <c r="I5" s="2"/>
      <c r="J5" s="1"/>
      <c r="K5" s="1"/>
      <c r="L5" s="1"/>
      <c r="M5" s="1"/>
      <c r="N5" s="1"/>
      <c r="O5" s="1"/>
    </row>
    <row r="6" spans="2:15" x14ac:dyDescent="0.75">
      <c r="B6" s="1"/>
      <c r="C6" s="1"/>
      <c r="D6" s="1"/>
      <c r="E6" s="1"/>
      <c r="F6" s="1"/>
      <c r="G6" s="1"/>
      <c r="H6" s="2"/>
      <c r="I6" s="2"/>
      <c r="J6" s="1"/>
      <c r="K6" s="1"/>
      <c r="L6" s="1"/>
      <c r="M6" s="1"/>
      <c r="N6" s="1"/>
      <c r="O6" s="1"/>
    </row>
    <row r="7" spans="2:15" x14ac:dyDescent="0.75">
      <c r="B7" s="1"/>
      <c r="C7" s="1"/>
      <c r="D7" s="1"/>
      <c r="E7" s="1"/>
      <c r="F7" s="1"/>
      <c r="G7" s="1"/>
      <c r="H7" s="2"/>
      <c r="I7" s="2"/>
      <c r="J7" s="1"/>
      <c r="K7" s="1"/>
      <c r="L7" s="1"/>
      <c r="M7" s="1"/>
      <c r="N7" s="1"/>
      <c r="O7" s="1"/>
    </row>
    <row r="8" spans="2:15" x14ac:dyDescent="0.75">
      <c r="B8" s="1"/>
      <c r="C8" s="1"/>
      <c r="D8" s="1"/>
      <c r="E8" s="1"/>
      <c r="F8" s="1"/>
      <c r="G8" s="1"/>
      <c r="H8" s="2"/>
      <c r="I8" s="2"/>
      <c r="J8" s="1"/>
      <c r="K8" s="1"/>
      <c r="L8" s="1"/>
      <c r="M8" s="1"/>
      <c r="N8" s="1"/>
      <c r="O8" s="1"/>
    </row>
    <row r="9" spans="2:15" x14ac:dyDescent="0.75">
      <c r="B9" s="1"/>
      <c r="C9" s="1"/>
      <c r="D9" s="1"/>
      <c r="E9" s="1"/>
      <c r="F9" s="1"/>
      <c r="G9" s="1"/>
      <c r="H9" s="2"/>
      <c r="I9" s="2"/>
      <c r="J9" s="1"/>
      <c r="K9" s="1"/>
      <c r="L9" s="1"/>
      <c r="M9" s="1"/>
      <c r="N9" s="1"/>
      <c r="O9" s="1"/>
    </row>
    <row r="10" spans="2:15" x14ac:dyDescent="0.75">
      <c r="B10" s="6" t="s">
        <v>662</v>
      </c>
      <c r="C10" s="1"/>
      <c r="D10" s="1"/>
      <c r="E10" s="1"/>
      <c r="F10" s="1"/>
      <c r="G10" s="1"/>
      <c r="H10" s="2"/>
      <c r="I10" s="2"/>
      <c r="J10" s="1"/>
      <c r="K10" s="1"/>
      <c r="L10" s="1"/>
      <c r="M10" s="1"/>
      <c r="N10" s="1"/>
      <c r="O10" s="1"/>
    </row>
    <row r="11" spans="2:15" x14ac:dyDescent="0.75">
      <c r="B11" s="1"/>
      <c r="C11" s="1"/>
      <c r="D11" s="1"/>
      <c r="E11" s="1"/>
      <c r="F11" s="1"/>
      <c r="G11" s="1"/>
      <c r="H11" s="2"/>
      <c r="I11" s="2"/>
      <c r="J11" s="1"/>
      <c r="K11" s="1"/>
      <c r="L11" s="1"/>
      <c r="M11" s="1"/>
      <c r="N11" s="1"/>
      <c r="O11" s="1"/>
    </row>
    <row r="12" spans="2:15" ht="18.5" x14ac:dyDescent="0.9">
      <c r="B12" s="12" t="s">
        <v>77</v>
      </c>
      <c r="C12" s="1"/>
      <c r="D12" s="1"/>
      <c r="E12" s="1"/>
      <c r="F12" s="1"/>
      <c r="G12" s="1"/>
      <c r="H12" s="2"/>
      <c r="I12" s="2"/>
      <c r="J12" s="1"/>
      <c r="K12" s="1"/>
      <c r="L12" s="1"/>
      <c r="M12" s="1"/>
      <c r="N12" s="1"/>
      <c r="O12" s="1"/>
    </row>
    <row r="13" spans="2:15" x14ac:dyDescent="0.75">
      <c r="B13" s="1" t="s">
        <v>429</v>
      </c>
      <c r="C13" s="1"/>
      <c r="D13" s="1"/>
      <c r="E13" s="1"/>
      <c r="F13" s="1"/>
      <c r="G13" s="1"/>
      <c r="H13" s="2"/>
      <c r="I13" s="2"/>
      <c r="J13" s="1"/>
      <c r="K13" s="1"/>
      <c r="L13" s="1"/>
      <c r="M13" s="1"/>
      <c r="N13" s="1"/>
      <c r="O13" s="1"/>
    </row>
    <row r="14" spans="2:15" x14ac:dyDescent="0.75">
      <c r="B14" s="2" t="s">
        <v>76</v>
      </c>
      <c r="C14" s="1"/>
      <c r="D14" s="1"/>
      <c r="E14" s="1"/>
      <c r="F14" s="1"/>
      <c r="G14" s="1"/>
      <c r="H14" s="2"/>
      <c r="I14" s="2"/>
      <c r="J14" s="1"/>
      <c r="K14" s="1"/>
      <c r="L14" s="1"/>
      <c r="M14" s="1"/>
      <c r="N14" s="1"/>
      <c r="O14" s="1"/>
    </row>
    <row r="15" spans="2:15" x14ac:dyDescent="0.75">
      <c r="C15" s="1"/>
      <c r="D15" s="1"/>
      <c r="E15" s="1"/>
      <c r="F15" s="1"/>
      <c r="G15" s="1"/>
      <c r="H15" s="2"/>
      <c r="I15" s="2"/>
      <c r="J15" s="1"/>
      <c r="K15" s="1"/>
      <c r="L15" s="1"/>
      <c r="M15" s="1"/>
      <c r="N15" s="1"/>
      <c r="O15" s="1"/>
    </row>
    <row r="16" spans="2:15" x14ac:dyDescent="0.75">
      <c r="B16" s="42" t="s">
        <v>902</v>
      </c>
      <c r="C16" s="1"/>
      <c r="D16" s="1"/>
      <c r="E16" s="1"/>
      <c r="F16" s="1"/>
      <c r="G16" s="1"/>
      <c r="H16" s="2"/>
      <c r="I16" s="2"/>
      <c r="J16" s="1"/>
      <c r="K16" s="1"/>
      <c r="L16" s="1"/>
      <c r="M16" s="1"/>
      <c r="N16" s="1"/>
      <c r="O16" s="1"/>
    </row>
    <row r="17" spans="2:42" x14ac:dyDescent="0.75">
      <c r="B17" s="1"/>
      <c r="C17" s="1"/>
      <c r="D17" s="1"/>
      <c r="E17" s="1"/>
      <c r="F17" s="1"/>
      <c r="G17" s="1"/>
      <c r="H17" s="2"/>
      <c r="I17" s="2"/>
      <c r="J17" s="1"/>
      <c r="K17" s="1"/>
      <c r="L17" s="1"/>
      <c r="M17" s="1"/>
      <c r="N17" s="1"/>
      <c r="O17" s="1"/>
    </row>
    <row r="18" spans="2:42" x14ac:dyDescent="0.75">
      <c r="B18" s="53"/>
      <c r="C18" s="1"/>
      <c r="D18" s="1"/>
      <c r="E18" s="1"/>
      <c r="F18" s="1"/>
      <c r="G18" s="1"/>
      <c r="H18" s="2"/>
      <c r="I18" s="2"/>
      <c r="J18" s="1"/>
      <c r="K18" s="1"/>
      <c r="L18" s="1"/>
      <c r="M18" s="1"/>
      <c r="N18" s="1"/>
      <c r="O18" s="1"/>
    </row>
    <row r="19" spans="2:42" x14ac:dyDescent="0.75">
      <c r="B19" s="1"/>
      <c r="C19" s="1"/>
      <c r="D19" s="1"/>
      <c r="E19" s="1"/>
      <c r="F19" s="1"/>
      <c r="G19" s="1"/>
      <c r="H19" s="2"/>
      <c r="I19" s="2"/>
      <c r="J19" s="1"/>
      <c r="K19" s="1"/>
      <c r="L19" s="1"/>
      <c r="M19" s="1"/>
      <c r="N19" s="1"/>
      <c r="O19" s="1"/>
    </row>
    <row r="20" spans="2:42" x14ac:dyDescent="0.75">
      <c r="B20" s="358" t="s">
        <v>823</v>
      </c>
      <c r="C20" s="359"/>
      <c r="D20" s="359"/>
      <c r="E20" s="359"/>
      <c r="F20" s="359"/>
      <c r="G20" s="359"/>
      <c r="H20" s="359"/>
      <c r="I20" s="359"/>
      <c r="J20" s="359"/>
      <c r="K20" s="359"/>
      <c r="L20" s="359"/>
      <c r="M20" s="359"/>
      <c r="N20" s="359"/>
      <c r="O20" s="359"/>
      <c r="P20" s="359"/>
      <c r="Q20" s="359"/>
      <c r="R20" s="359"/>
      <c r="S20" s="359"/>
      <c r="T20" s="359"/>
      <c r="U20" s="359"/>
      <c r="V20" s="360"/>
      <c r="W20" s="364" t="s">
        <v>1085</v>
      </c>
      <c r="X20" s="364"/>
    </row>
    <row r="21" spans="2:42" x14ac:dyDescent="0.75">
      <c r="B21" s="361" t="s">
        <v>81</v>
      </c>
      <c r="C21" s="361" t="s">
        <v>326</v>
      </c>
      <c r="D21" s="361" t="s">
        <v>327</v>
      </c>
      <c r="E21" s="361" t="s">
        <v>75</v>
      </c>
      <c r="F21" s="361" t="s">
        <v>328</v>
      </c>
      <c r="G21" s="361"/>
      <c r="H21" s="361" t="s">
        <v>329</v>
      </c>
      <c r="I21" s="361"/>
      <c r="J21" s="362" t="s">
        <v>74</v>
      </c>
      <c r="K21" s="362"/>
      <c r="L21" s="362" t="s">
        <v>330</v>
      </c>
      <c r="M21" s="362"/>
      <c r="N21" s="362"/>
      <c r="O21" s="362" t="s">
        <v>331</v>
      </c>
      <c r="P21" s="362"/>
      <c r="Q21" s="362"/>
      <c r="R21" s="361" t="s">
        <v>332</v>
      </c>
      <c r="S21" s="361" t="s">
        <v>333</v>
      </c>
      <c r="T21" s="362" t="s">
        <v>334</v>
      </c>
      <c r="U21" s="362"/>
      <c r="V21" s="362" t="s">
        <v>335</v>
      </c>
      <c r="W21" s="363" t="s">
        <v>1086</v>
      </c>
      <c r="X21" s="363" t="s">
        <v>1087</v>
      </c>
    </row>
    <row r="22" spans="2:42" x14ac:dyDescent="0.75">
      <c r="B22" s="361"/>
      <c r="C22" s="361"/>
      <c r="D22" s="361"/>
      <c r="E22" s="361"/>
      <c r="F22" s="361"/>
      <c r="G22" s="361"/>
      <c r="H22" s="361"/>
      <c r="I22" s="361"/>
      <c r="J22" s="362"/>
      <c r="K22" s="362"/>
      <c r="L22" s="362"/>
      <c r="M22" s="362"/>
      <c r="N22" s="362"/>
      <c r="O22" s="362"/>
      <c r="P22" s="362"/>
      <c r="Q22" s="362"/>
      <c r="R22" s="361"/>
      <c r="S22" s="361"/>
      <c r="T22" s="362"/>
      <c r="U22" s="362"/>
      <c r="V22" s="362"/>
      <c r="W22" s="363"/>
      <c r="X22" s="363"/>
    </row>
    <row r="23" spans="2:42" x14ac:dyDescent="0.75">
      <c r="B23" s="361"/>
      <c r="C23" s="361"/>
      <c r="D23" s="361"/>
      <c r="E23" s="361"/>
      <c r="F23" s="361"/>
      <c r="G23" s="361"/>
      <c r="H23" s="361"/>
      <c r="I23" s="361"/>
      <c r="J23" s="362"/>
      <c r="K23" s="362"/>
      <c r="L23" s="362"/>
      <c r="M23" s="362"/>
      <c r="N23" s="362"/>
      <c r="O23" s="362"/>
      <c r="P23" s="362"/>
      <c r="Q23" s="362"/>
      <c r="R23" s="361"/>
      <c r="S23" s="361"/>
      <c r="T23" s="362"/>
      <c r="U23" s="362"/>
      <c r="V23" s="362"/>
      <c r="W23" s="363"/>
      <c r="X23" s="363"/>
      <c r="AB23" s="2" t="s">
        <v>71</v>
      </c>
      <c r="AC23" s="2" t="s">
        <v>70</v>
      </c>
      <c r="AD23" s="2" t="s">
        <v>69</v>
      </c>
      <c r="AE23" s="2" t="s">
        <v>38</v>
      </c>
      <c r="AF23" s="2" t="s">
        <v>68</v>
      </c>
      <c r="AG23" s="2" t="s">
        <v>67</v>
      </c>
      <c r="AH23" s="2" t="s">
        <v>66</v>
      </c>
      <c r="AI23" s="2" t="s">
        <v>65</v>
      </c>
      <c r="AJ23" s="2" t="s">
        <v>64</v>
      </c>
      <c r="AK23" s="2" t="s">
        <v>342</v>
      </c>
      <c r="AL23" s="2" t="s">
        <v>343</v>
      </c>
      <c r="AM23" s="2" t="s">
        <v>346</v>
      </c>
      <c r="AN23" s="2" t="s">
        <v>344</v>
      </c>
      <c r="AO23" s="2" t="s">
        <v>345</v>
      </c>
      <c r="AP23" s="2" t="s">
        <v>347</v>
      </c>
    </row>
    <row r="24" spans="2:42" ht="26.5" customHeight="1" x14ac:dyDescent="0.75">
      <c r="B24" s="174" t="s">
        <v>340</v>
      </c>
      <c r="C24" s="175" t="s">
        <v>453</v>
      </c>
      <c r="D24" s="175" t="s">
        <v>474</v>
      </c>
      <c r="E24" s="176" t="s">
        <v>341</v>
      </c>
      <c r="F24" s="351" t="s">
        <v>1106</v>
      </c>
      <c r="G24" s="352"/>
      <c r="H24" s="351" t="s">
        <v>1105</v>
      </c>
      <c r="I24" s="352"/>
      <c r="J24" s="351" t="s">
        <v>85</v>
      </c>
      <c r="K24" s="352"/>
      <c r="L24" s="355">
        <v>45272</v>
      </c>
      <c r="M24" s="356"/>
      <c r="N24" s="357"/>
      <c r="O24" s="353" t="s">
        <v>625</v>
      </c>
      <c r="P24" s="353"/>
      <c r="Q24" s="353"/>
      <c r="R24" s="177" t="s">
        <v>1092</v>
      </c>
      <c r="S24" s="177" t="s">
        <v>1100</v>
      </c>
      <c r="T24" s="255">
        <v>0.5</v>
      </c>
      <c r="U24" s="256"/>
      <c r="V24" s="9">
        <v>6000</v>
      </c>
      <c r="W24" s="57"/>
      <c r="X24" s="57"/>
      <c r="AB24" s="1" t="str">
        <f t="shared" ref="AB24:AB87" si="0">B24</f>
        <v>Pozo</v>
      </c>
      <c r="AC24" s="1" t="str">
        <f t="shared" ref="AC24:AC87" si="1">C24</f>
        <v>Cabezal de pozo</v>
      </c>
      <c r="AD24" s="1" t="str">
        <f t="shared" ref="AD24:AD87" si="2">D24</f>
        <v>Líneas de flujo</v>
      </c>
      <c r="AE24" s="1" t="str">
        <f t="shared" ref="AE24:AE87" si="3">F24</f>
        <v>L-P-CP-V-001</v>
      </c>
      <c r="AF24" s="1">
        <f t="shared" ref="AF24:AF87" si="4">G24</f>
        <v>0</v>
      </c>
      <c r="AG24" s="1" t="str">
        <f t="shared" ref="AG24:AG87" si="5">J24</f>
        <v>Crudo Pesado</v>
      </c>
      <c r="AH24" s="1">
        <f>IF(M24="",'Fraccion masica'!$AC$36,M24)</f>
        <v>0.11111111111111108</v>
      </c>
      <c r="AI24" s="1">
        <f>IF(N24="",'Fraccion masica'!$AC$35,N24)</f>
        <v>0.11111111111111108</v>
      </c>
      <c r="AJ24" s="1">
        <f>V24</f>
        <v>6000</v>
      </c>
      <c r="AK24" s="1">
        <f>T24*AH24</f>
        <v>5.5555555555555539E-2</v>
      </c>
      <c r="AL24" s="1">
        <f>T24*AI24</f>
        <v>5.5555555555555539E-2</v>
      </c>
      <c r="AM24" s="1">
        <f>AK24*28+AL24</f>
        <v>1.6111111111111107</v>
      </c>
      <c r="AN24" s="1">
        <f>AK24*AJ24</f>
        <v>333.33333333333326</v>
      </c>
      <c r="AO24" s="1">
        <f>AL24*AJ24</f>
        <v>333.33333333333326</v>
      </c>
      <c r="AP24" s="1">
        <f>AN24*Hoja1!$C$19+Fugas_Alter1!AO24</f>
        <v>9666.6666666666661</v>
      </c>
    </row>
    <row r="25" spans="2:42" x14ac:dyDescent="0.75">
      <c r="B25" s="174" t="s">
        <v>340</v>
      </c>
      <c r="C25" s="175" t="s">
        <v>453</v>
      </c>
      <c r="D25" s="175" t="s">
        <v>83</v>
      </c>
      <c r="E25" s="176" t="s">
        <v>464</v>
      </c>
      <c r="F25" s="351" t="s">
        <v>1110</v>
      </c>
      <c r="G25" s="352"/>
      <c r="H25" s="351" t="s">
        <v>1107</v>
      </c>
      <c r="I25" s="352"/>
      <c r="J25" s="351" t="s">
        <v>85</v>
      </c>
      <c r="K25" s="352"/>
      <c r="L25" s="355">
        <v>45272</v>
      </c>
      <c r="M25" s="356"/>
      <c r="N25" s="357"/>
      <c r="O25" s="353" t="s">
        <v>625</v>
      </c>
      <c r="P25" s="353"/>
      <c r="Q25" s="353"/>
      <c r="R25" s="177" t="s">
        <v>1096</v>
      </c>
      <c r="S25" s="177" t="s">
        <v>1101</v>
      </c>
      <c r="T25" s="255">
        <v>0.3</v>
      </c>
      <c r="U25" s="256"/>
      <c r="V25" s="9">
        <v>7000</v>
      </c>
      <c r="W25" s="57"/>
      <c r="X25" s="57"/>
      <c r="AB25" s="1" t="str">
        <f t="shared" si="0"/>
        <v>Pozo</v>
      </c>
      <c r="AC25" s="1" t="str">
        <f t="shared" si="1"/>
        <v>Cabezal de pozo</v>
      </c>
      <c r="AD25" s="1" t="str">
        <f t="shared" si="2"/>
        <v>Otro</v>
      </c>
      <c r="AE25" s="1" t="str">
        <f t="shared" si="3"/>
        <v>L-P-CP-C-002</v>
      </c>
      <c r="AF25" s="1">
        <f t="shared" si="4"/>
        <v>0</v>
      </c>
      <c r="AG25" s="1" t="str">
        <f t="shared" si="5"/>
        <v>Crudo Pesado</v>
      </c>
      <c r="AH25" s="1">
        <f>IF(M25="",'Fraccion masica'!$AC$36,M25)</f>
        <v>0.11111111111111108</v>
      </c>
      <c r="AI25" s="1">
        <f>IF(N25="",'Fraccion masica'!$AC$35,N25)</f>
        <v>0.11111111111111108</v>
      </c>
      <c r="AJ25" s="1">
        <f t="shared" ref="AJ25:AJ88" si="6">V25</f>
        <v>7000</v>
      </c>
      <c r="AK25" s="1">
        <f t="shared" ref="AK25:AK88" si="7">T25*AH25</f>
        <v>3.3333333333333319E-2</v>
      </c>
      <c r="AL25" s="1">
        <f t="shared" ref="AL25:AL88" si="8">T25*AI25</f>
        <v>3.3333333333333319E-2</v>
      </c>
      <c r="AM25" s="1">
        <f t="shared" ref="AM25:AM88" si="9">AK25*28+AL25</f>
        <v>0.96666666666666623</v>
      </c>
      <c r="AN25" s="1">
        <f t="shared" ref="AN25:AN88" si="10">AK25*AJ25</f>
        <v>233.33333333333323</v>
      </c>
      <c r="AO25" s="1">
        <f t="shared" ref="AO25:AO88" si="11">AL25*AJ25</f>
        <v>233.33333333333323</v>
      </c>
      <c r="AP25" s="1">
        <f>AN25*Hoja1!$C$19+Fugas_Alter1!AO25</f>
        <v>6766.6666666666633</v>
      </c>
    </row>
    <row r="26" spans="2:42" x14ac:dyDescent="0.75">
      <c r="B26" s="174" t="s">
        <v>340</v>
      </c>
      <c r="C26" s="175" t="s">
        <v>455</v>
      </c>
      <c r="D26" s="175" t="s">
        <v>83</v>
      </c>
      <c r="E26" s="176" t="s">
        <v>464</v>
      </c>
      <c r="F26" s="351" t="s">
        <v>1111</v>
      </c>
      <c r="G26" s="352"/>
      <c r="H26" s="351" t="s">
        <v>1108</v>
      </c>
      <c r="I26" s="352"/>
      <c r="J26" s="351" t="s">
        <v>79</v>
      </c>
      <c r="K26" s="352"/>
      <c r="L26" s="355">
        <v>45272</v>
      </c>
      <c r="M26" s="356"/>
      <c r="N26" s="357"/>
      <c r="O26" s="353" t="s">
        <v>625</v>
      </c>
      <c r="P26" s="353"/>
      <c r="Q26" s="353"/>
      <c r="R26" s="177" t="s">
        <v>1097</v>
      </c>
      <c r="S26" s="177" t="s">
        <v>1101</v>
      </c>
      <c r="T26" s="255">
        <v>0.6</v>
      </c>
      <c r="U26" s="256"/>
      <c r="V26" s="9">
        <v>7000</v>
      </c>
      <c r="W26" s="57"/>
      <c r="X26" s="57"/>
      <c r="AB26" s="1" t="str">
        <f t="shared" si="0"/>
        <v>Pozo</v>
      </c>
      <c r="AC26" s="1" t="str">
        <f t="shared" si="1"/>
        <v>Línea Anular</v>
      </c>
      <c r="AD26" s="1" t="str">
        <f t="shared" si="2"/>
        <v>Otro</v>
      </c>
      <c r="AE26" s="1" t="str">
        <f t="shared" si="3"/>
        <v>L-P-LA-C-003</v>
      </c>
      <c r="AF26" s="1">
        <f t="shared" si="4"/>
        <v>0</v>
      </c>
      <c r="AG26" s="1" t="str">
        <f t="shared" si="5"/>
        <v>Gas</v>
      </c>
      <c r="AH26" s="1">
        <f>IF(M26="",'Fraccion masica'!$AC$36,M26)</f>
        <v>0.11111111111111108</v>
      </c>
      <c r="AI26" s="1">
        <f>IF(N26="",'Fraccion masica'!$AC$35,N26)</f>
        <v>0.11111111111111108</v>
      </c>
      <c r="AJ26" s="1">
        <f t="shared" si="6"/>
        <v>7000</v>
      </c>
      <c r="AK26" s="1">
        <f t="shared" si="7"/>
        <v>6.6666666666666638E-2</v>
      </c>
      <c r="AL26" s="1">
        <f t="shared" si="8"/>
        <v>6.6666666666666638E-2</v>
      </c>
      <c r="AM26" s="1">
        <f t="shared" si="9"/>
        <v>1.9333333333333325</v>
      </c>
      <c r="AN26" s="1">
        <f t="shared" si="10"/>
        <v>466.66666666666646</v>
      </c>
      <c r="AO26" s="1">
        <f t="shared" si="11"/>
        <v>466.66666666666646</v>
      </c>
      <c r="AP26" s="1">
        <f>AN26*Hoja1!$C$19+Fugas_Alter1!AO26</f>
        <v>13533.333333333327</v>
      </c>
    </row>
    <row r="27" spans="2:42" x14ac:dyDescent="0.75">
      <c r="B27" s="174" t="s">
        <v>340</v>
      </c>
      <c r="C27" s="175" t="s">
        <v>459</v>
      </c>
      <c r="D27" s="175" t="s">
        <v>83</v>
      </c>
      <c r="E27" s="176" t="s">
        <v>467</v>
      </c>
      <c r="F27" s="351" t="s">
        <v>1112</v>
      </c>
      <c r="G27" s="352"/>
      <c r="H27" s="351" t="s">
        <v>1109</v>
      </c>
      <c r="I27" s="352"/>
      <c r="J27" s="351" t="s">
        <v>85</v>
      </c>
      <c r="K27" s="352"/>
      <c r="L27" s="355">
        <v>45272</v>
      </c>
      <c r="M27" s="356"/>
      <c r="N27" s="357"/>
      <c r="O27" s="353" t="s">
        <v>625</v>
      </c>
      <c r="P27" s="353"/>
      <c r="Q27" s="353"/>
      <c r="R27" s="177" t="s">
        <v>1096</v>
      </c>
      <c r="S27" s="177" t="s">
        <v>1102</v>
      </c>
      <c r="T27" s="255">
        <v>0.17</v>
      </c>
      <c r="U27" s="256"/>
      <c r="V27" s="9">
        <v>2000</v>
      </c>
      <c r="W27" s="57">
        <v>0.85</v>
      </c>
      <c r="X27" s="57">
        <v>0.1</v>
      </c>
      <c r="AB27" s="1" t="str">
        <f t="shared" si="0"/>
        <v>Pozo</v>
      </c>
      <c r="AC27" s="1" t="str">
        <f t="shared" si="1"/>
        <v>Línea de pozo</v>
      </c>
      <c r="AD27" s="1" t="str">
        <f t="shared" si="2"/>
        <v>Otro</v>
      </c>
      <c r="AE27" s="1" t="str">
        <f t="shared" si="3"/>
        <v>L-P-LP-B-004</v>
      </c>
      <c r="AF27" s="1">
        <f t="shared" si="4"/>
        <v>0</v>
      </c>
      <c r="AG27" s="1" t="str">
        <f t="shared" si="5"/>
        <v>Crudo Pesado</v>
      </c>
      <c r="AH27" s="1">
        <f>IF(M27="",'Fraccion masica'!$AC$36,M27)</f>
        <v>0.11111111111111108</v>
      </c>
      <c r="AI27" s="1">
        <f>IF(N27="",'Fraccion masica'!$AC$35,N27)</f>
        <v>0.11111111111111108</v>
      </c>
      <c r="AJ27" s="1">
        <f t="shared" si="6"/>
        <v>2000</v>
      </c>
      <c r="AK27" s="1">
        <f t="shared" si="7"/>
        <v>1.8888888888888886E-2</v>
      </c>
      <c r="AL27" s="1">
        <f t="shared" si="8"/>
        <v>1.8888888888888886E-2</v>
      </c>
      <c r="AM27" s="1">
        <f t="shared" si="9"/>
        <v>0.54777777777777759</v>
      </c>
      <c r="AN27" s="1">
        <f t="shared" si="10"/>
        <v>37.777777777777771</v>
      </c>
      <c r="AO27" s="1">
        <f t="shared" si="11"/>
        <v>37.777777777777771</v>
      </c>
      <c r="AP27" s="1">
        <f>AN27*Hoja1!$C$19+Fugas_Alter1!AO27</f>
        <v>1095.5555555555554</v>
      </c>
    </row>
    <row r="28" spans="2:42" x14ac:dyDescent="0.75">
      <c r="B28" s="174" t="s">
        <v>456</v>
      </c>
      <c r="C28" s="175" t="s">
        <v>465</v>
      </c>
      <c r="D28" s="175" t="s">
        <v>465</v>
      </c>
      <c r="E28" s="176" t="s">
        <v>458</v>
      </c>
      <c r="F28" s="351" t="s">
        <v>1136</v>
      </c>
      <c r="G28" s="352"/>
      <c r="H28" s="351" t="s">
        <v>1113</v>
      </c>
      <c r="I28" s="352"/>
      <c r="J28" s="351" t="s">
        <v>79</v>
      </c>
      <c r="K28" s="352"/>
      <c r="L28" s="355">
        <v>45272</v>
      </c>
      <c r="M28" s="356"/>
      <c r="N28" s="357"/>
      <c r="O28" s="353" t="s">
        <v>625</v>
      </c>
      <c r="P28" s="353"/>
      <c r="Q28" s="353"/>
      <c r="R28" s="177" t="s">
        <v>1096</v>
      </c>
      <c r="S28" s="177" t="s">
        <v>1101</v>
      </c>
      <c r="T28" s="255">
        <v>0.2</v>
      </c>
      <c r="U28" s="256"/>
      <c r="V28" s="9">
        <v>8000</v>
      </c>
      <c r="W28" s="57"/>
      <c r="X28" s="57"/>
      <c r="AB28" s="1" t="str">
        <f t="shared" si="0"/>
        <v xml:space="preserve">Facilidad </v>
      </c>
      <c r="AC28" s="1" t="str">
        <f t="shared" si="1"/>
        <v>Separadores</v>
      </c>
      <c r="AD28" s="1" t="str">
        <f t="shared" si="2"/>
        <v>Separadores</v>
      </c>
      <c r="AE28" s="1" t="str">
        <f t="shared" si="3"/>
        <v>L-F-S-VP-005</v>
      </c>
      <c r="AF28" s="1">
        <f t="shared" si="4"/>
        <v>0</v>
      </c>
      <c r="AG28" s="1" t="str">
        <f t="shared" si="5"/>
        <v>Gas</v>
      </c>
      <c r="AH28" s="1">
        <f>IF(M28="",'Fraccion masica'!$AC$36,M28)</f>
        <v>0.11111111111111108</v>
      </c>
      <c r="AI28" s="1">
        <f>IF(N28="",'Fraccion masica'!$AC$35,N28)</f>
        <v>0.11111111111111108</v>
      </c>
      <c r="AJ28" s="1">
        <f t="shared" si="6"/>
        <v>8000</v>
      </c>
      <c r="AK28" s="1">
        <f t="shared" si="7"/>
        <v>2.2222222222222216E-2</v>
      </c>
      <c r="AL28" s="1">
        <f t="shared" si="8"/>
        <v>2.2222222222222216E-2</v>
      </c>
      <c r="AM28" s="1">
        <f t="shared" si="9"/>
        <v>0.64444444444444426</v>
      </c>
      <c r="AN28" s="1">
        <f t="shared" si="10"/>
        <v>177.77777777777774</v>
      </c>
      <c r="AO28" s="1">
        <f t="shared" si="11"/>
        <v>177.77777777777774</v>
      </c>
      <c r="AP28" s="1">
        <f>AN28*Hoja1!$C$19+Fugas_Alter1!AO28</f>
        <v>5155.5555555555538</v>
      </c>
    </row>
    <row r="29" spans="2:42" x14ac:dyDescent="0.75">
      <c r="B29" s="174" t="s">
        <v>456</v>
      </c>
      <c r="C29" s="175" t="s">
        <v>465</v>
      </c>
      <c r="D29" s="175" t="s">
        <v>465</v>
      </c>
      <c r="E29" s="176" t="s">
        <v>458</v>
      </c>
      <c r="F29" s="351" t="s">
        <v>1137</v>
      </c>
      <c r="G29" s="352"/>
      <c r="H29" s="351" t="s">
        <v>1114</v>
      </c>
      <c r="I29" s="352"/>
      <c r="J29" s="351" t="s">
        <v>79</v>
      </c>
      <c r="K29" s="352"/>
      <c r="L29" s="355">
        <v>45272</v>
      </c>
      <c r="M29" s="356"/>
      <c r="N29" s="357"/>
      <c r="O29" s="353" t="s">
        <v>625</v>
      </c>
      <c r="P29" s="353"/>
      <c r="Q29" s="353"/>
      <c r="R29" s="177" t="s">
        <v>1092</v>
      </c>
      <c r="S29" s="177" t="s">
        <v>1101</v>
      </c>
      <c r="T29" s="255">
        <v>3</v>
      </c>
      <c r="U29" s="256"/>
      <c r="V29" s="9">
        <v>8000</v>
      </c>
      <c r="W29" s="57"/>
      <c r="X29" s="57"/>
      <c r="AB29" s="1" t="str">
        <f t="shared" si="0"/>
        <v xml:space="preserve">Facilidad </v>
      </c>
      <c r="AC29" s="1" t="str">
        <f t="shared" si="1"/>
        <v>Separadores</v>
      </c>
      <c r="AD29" s="1" t="str">
        <f t="shared" si="2"/>
        <v>Separadores</v>
      </c>
      <c r="AE29" s="1" t="str">
        <f t="shared" si="3"/>
        <v>L-F-S-VP-006</v>
      </c>
      <c r="AF29" s="1">
        <f t="shared" si="4"/>
        <v>0</v>
      </c>
      <c r="AG29" s="1" t="str">
        <f t="shared" si="5"/>
        <v>Gas</v>
      </c>
      <c r="AH29" s="1">
        <f>IF(M29="",'Fraccion masica'!$AC$36,M29)</f>
        <v>0.11111111111111108</v>
      </c>
      <c r="AI29" s="1">
        <f>IF(N29="",'Fraccion masica'!$AC$35,N29)</f>
        <v>0.11111111111111108</v>
      </c>
      <c r="AJ29" s="1">
        <f t="shared" si="6"/>
        <v>8000</v>
      </c>
      <c r="AK29" s="1">
        <f t="shared" si="7"/>
        <v>0.33333333333333326</v>
      </c>
      <c r="AL29" s="1">
        <f t="shared" si="8"/>
        <v>0.33333333333333326</v>
      </c>
      <c r="AM29" s="1">
        <f t="shared" si="9"/>
        <v>9.6666666666666661</v>
      </c>
      <c r="AN29" s="1">
        <f t="shared" si="10"/>
        <v>2666.6666666666661</v>
      </c>
      <c r="AO29" s="1">
        <f t="shared" si="11"/>
        <v>2666.6666666666661</v>
      </c>
      <c r="AP29" s="1">
        <f>AN29*Hoja1!$C$19+Fugas_Alter1!AO29</f>
        <v>77333.333333333328</v>
      </c>
    </row>
    <row r="30" spans="2:42" x14ac:dyDescent="0.75">
      <c r="B30" s="174" t="s">
        <v>456</v>
      </c>
      <c r="C30" s="175" t="s">
        <v>465</v>
      </c>
      <c r="D30" s="175" t="s">
        <v>465</v>
      </c>
      <c r="E30" s="176" t="s">
        <v>464</v>
      </c>
      <c r="F30" s="351" t="s">
        <v>1138</v>
      </c>
      <c r="G30" s="352"/>
      <c r="H30" s="351" t="s">
        <v>1115</v>
      </c>
      <c r="I30" s="352"/>
      <c r="J30" s="351" t="s">
        <v>79</v>
      </c>
      <c r="K30" s="352"/>
      <c r="L30" s="355">
        <v>45272</v>
      </c>
      <c r="M30" s="356"/>
      <c r="N30" s="357"/>
      <c r="O30" s="353" t="s">
        <v>625</v>
      </c>
      <c r="P30" s="353"/>
      <c r="Q30" s="353"/>
      <c r="R30" s="177" t="s">
        <v>1092</v>
      </c>
      <c r="S30" s="177" t="s">
        <v>1101</v>
      </c>
      <c r="T30" s="255">
        <v>0.4</v>
      </c>
      <c r="U30" s="256"/>
      <c r="V30" s="9">
        <v>8000</v>
      </c>
      <c r="W30" s="57"/>
      <c r="X30" s="57"/>
      <c r="AB30" s="1" t="str">
        <f t="shared" si="0"/>
        <v xml:space="preserve">Facilidad </v>
      </c>
      <c r="AC30" s="1" t="str">
        <f t="shared" si="1"/>
        <v>Separadores</v>
      </c>
      <c r="AD30" s="1" t="str">
        <f t="shared" si="2"/>
        <v>Separadores</v>
      </c>
      <c r="AE30" s="1" t="str">
        <f t="shared" si="3"/>
        <v>L-F-S-C-007</v>
      </c>
      <c r="AF30" s="1">
        <f t="shared" si="4"/>
        <v>0</v>
      </c>
      <c r="AG30" s="1" t="str">
        <f t="shared" si="5"/>
        <v>Gas</v>
      </c>
      <c r="AH30" s="1">
        <f>IF(M30="",'Fraccion masica'!$AC$36,M30)</f>
        <v>0.11111111111111108</v>
      </c>
      <c r="AI30" s="1">
        <f>IF(N30="",'Fraccion masica'!$AC$35,N30)</f>
        <v>0.11111111111111108</v>
      </c>
      <c r="AJ30" s="1">
        <f t="shared" si="6"/>
        <v>8000</v>
      </c>
      <c r="AK30" s="1">
        <f t="shared" si="7"/>
        <v>4.4444444444444432E-2</v>
      </c>
      <c r="AL30" s="1">
        <f t="shared" si="8"/>
        <v>4.4444444444444432E-2</v>
      </c>
      <c r="AM30" s="1">
        <f t="shared" si="9"/>
        <v>1.2888888888888885</v>
      </c>
      <c r="AN30" s="1">
        <f t="shared" si="10"/>
        <v>355.55555555555549</v>
      </c>
      <c r="AO30" s="1">
        <f t="shared" si="11"/>
        <v>355.55555555555549</v>
      </c>
      <c r="AP30" s="1">
        <f>AN30*Hoja1!$C$19+Fugas_Alter1!AO30</f>
        <v>10311.111111111108</v>
      </c>
    </row>
    <row r="31" spans="2:42" x14ac:dyDescent="0.75">
      <c r="B31" s="174" t="s">
        <v>456</v>
      </c>
      <c r="C31" s="175" t="s">
        <v>473</v>
      </c>
      <c r="D31" s="175" t="s">
        <v>466</v>
      </c>
      <c r="E31" s="176" t="s">
        <v>475</v>
      </c>
      <c r="F31" s="351" t="s">
        <v>1139</v>
      </c>
      <c r="G31" s="352"/>
      <c r="H31" s="351" t="s">
        <v>1116</v>
      </c>
      <c r="I31" s="352"/>
      <c r="J31" s="351" t="s">
        <v>79</v>
      </c>
      <c r="K31" s="352"/>
      <c r="L31" s="355">
        <v>45272</v>
      </c>
      <c r="M31" s="356"/>
      <c r="N31" s="357"/>
      <c r="O31" s="353" t="s">
        <v>625</v>
      </c>
      <c r="P31" s="353"/>
      <c r="Q31" s="353"/>
      <c r="R31" s="177" t="s">
        <v>1097</v>
      </c>
      <c r="S31" s="177" t="s">
        <v>1102</v>
      </c>
      <c r="T31" s="255">
        <v>0.4</v>
      </c>
      <c r="U31" s="256"/>
      <c r="V31" s="9">
        <v>8000</v>
      </c>
      <c r="W31" s="57"/>
      <c r="X31" s="57"/>
      <c r="AB31" s="1" t="str">
        <f t="shared" si="0"/>
        <v xml:space="preserve">Facilidad </v>
      </c>
      <c r="AC31" s="1" t="str">
        <f t="shared" si="1"/>
        <v>Secado primario</v>
      </c>
      <c r="AD31" s="1" t="str">
        <f t="shared" si="2"/>
        <v>Controles neumáticos</v>
      </c>
      <c r="AE31" s="1" t="str">
        <f t="shared" si="3"/>
        <v>L-F-SP-I-008</v>
      </c>
      <c r="AF31" s="1">
        <f t="shared" si="4"/>
        <v>0</v>
      </c>
      <c r="AG31" s="1" t="str">
        <f t="shared" si="5"/>
        <v>Gas</v>
      </c>
      <c r="AH31" s="1">
        <f>IF(M31="",'Fraccion masica'!$AC$36,M31)</f>
        <v>0.11111111111111108</v>
      </c>
      <c r="AI31" s="1">
        <f>IF(N31="",'Fraccion masica'!$AC$35,N31)</f>
        <v>0.11111111111111108</v>
      </c>
      <c r="AJ31" s="1">
        <f t="shared" si="6"/>
        <v>8000</v>
      </c>
      <c r="AK31" s="1">
        <f t="shared" si="7"/>
        <v>4.4444444444444432E-2</v>
      </c>
      <c r="AL31" s="1">
        <f t="shared" si="8"/>
        <v>4.4444444444444432E-2</v>
      </c>
      <c r="AM31" s="1">
        <f t="shared" si="9"/>
        <v>1.2888888888888885</v>
      </c>
      <c r="AN31" s="1">
        <f t="shared" si="10"/>
        <v>355.55555555555549</v>
      </c>
      <c r="AO31" s="1">
        <f t="shared" si="11"/>
        <v>355.55555555555549</v>
      </c>
      <c r="AP31" s="1">
        <f>AN31*Hoja1!$C$19+Fugas_Alter1!AO31</f>
        <v>10311.111111111108</v>
      </c>
    </row>
    <row r="32" spans="2:42" x14ac:dyDescent="0.75">
      <c r="B32" s="174" t="s">
        <v>456</v>
      </c>
      <c r="C32" s="175" t="s">
        <v>473</v>
      </c>
      <c r="D32" s="175" t="s">
        <v>466</v>
      </c>
      <c r="E32" s="176" t="s">
        <v>475</v>
      </c>
      <c r="F32" s="351" t="s">
        <v>1140</v>
      </c>
      <c r="G32" s="352"/>
      <c r="H32" s="351" t="s">
        <v>1117</v>
      </c>
      <c r="I32" s="352"/>
      <c r="J32" s="351" t="s">
        <v>79</v>
      </c>
      <c r="K32" s="352"/>
      <c r="L32" s="355">
        <v>45272</v>
      </c>
      <c r="M32" s="356"/>
      <c r="N32" s="357"/>
      <c r="O32" s="353" t="s">
        <v>625</v>
      </c>
      <c r="P32" s="353"/>
      <c r="Q32" s="353"/>
      <c r="R32" s="177" t="s">
        <v>1092</v>
      </c>
      <c r="S32" s="177" t="s">
        <v>1101</v>
      </c>
      <c r="T32" s="255">
        <v>0.5</v>
      </c>
      <c r="U32" s="256"/>
      <c r="V32" s="9">
        <v>8000</v>
      </c>
      <c r="W32" s="57"/>
      <c r="X32" s="57"/>
      <c r="AB32" s="1" t="str">
        <f t="shared" si="0"/>
        <v xml:space="preserve">Facilidad </v>
      </c>
      <c r="AC32" s="1" t="str">
        <f t="shared" si="1"/>
        <v>Secado primario</v>
      </c>
      <c r="AD32" s="1" t="str">
        <f t="shared" si="2"/>
        <v>Controles neumáticos</v>
      </c>
      <c r="AE32" s="1" t="str">
        <f t="shared" si="3"/>
        <v>L-F-SP-I-009</v>
      </c>
      <c r="AF32" s="1">
        <f t="shared" si="4"/>
        <v>0</v>
      </c>
      <c r="AG32" s="1" t="str">
        <f t="shared" si="5"/>
        <v>Gas</v>
      </c>
      <c r="AH32" s="1">
        <f>IF(M32="",'Fraccion masica'!$AC$36,M32)</f>
        <v>0.11111111111111108</v>
      </c>
      <c r="AI32" s="1">
        <f>IF(N32="",'Fraccion masica'!$AC$35,N32)</f>
        <v>0.11111111111111108</v>
      </c>
      <c r="AJ32" s="1">
        <f t="shared" si="6"/>
        <v>8000</v>
      </c>
      <c r="AK32" s="1">
        <f t="shared" si="7"/>
        <v>5.5555555555555539E-2</v>
      </c>
      <c r="AL32" s="1">
        <f t="shared" si="8"/>
        <v>5.5555555555555539E-2</v>
      </c>
      <c r="AM32" s="1">
        <f t="shared" si="9"/>
        <v>1.6111111111111107</v>
      </c>
      <c r="AN32" s="1">
        <f t="shared" si="10"/>
        <v>444.44444444444429</v>
      </c>
      <c r="AO32" s="1">
        <f t="shared" si="11"/>
        <v>444.44444444444429</v>
      </c>
      <c r="AP32" s="1">
        <f>AN32*Hoja1!$C$19+Fugas_Alter1!AO32</f>
        <v>12888.888888888883</v>
      </c>
    </row>
    <row r="33" spans="2:42" x14ac:dyDescent="0.75">
      <c r="B33" s="174" t="s">
        <v>456</v>
      </c>
      <c r="C33" s="175" t="s">
        <v>470</v>
      </c>
      <c r="D33" s="175" t="s">
        <v>463</v>
      </c>
      <c r="E33" s="176" t="s">
        <v>341</v>
      </c>
      <c r="F33" s="351" t="s">
        <v>1141</v>
      </c>
      <c r="G33" s="352"/>
      <c r="H33" s="351" t="s">
        <v>1118</v>
      </c>
      <c r="I33" s="352"/>
      <c r="J33" s="351" t="s">
        <v>85</v>
      </c>
      <c r="K33" s="352"/>
      <c r="L33" s="355">
        <v>45272</v>
      </c>
      <c r="M33" s="356"/>
      <c r="N33" s="357"/>
      <c r="O33" s="353" t="s">
        <v>625</v>
      </c>
      <c r="P33" s="353"/>
      <c r="Q33" s="353"/>
      <c r="R33" s="177" t="s">
        <v>1096</v>
      </c>
      <c r="S33" s="177" t="s">
        <v>1102</v>
      </c>
      <c r="T33" s="255">
        <v>0.1</v>
      </c>
      <c r="U33" s="256"/>
      <c r="V33" s="9">
        <v>8000</v>
      </c>
      <c r="W33" s="57">
        <v>0.3</v>
      </c>
      <c r="X33" s="57">
        <v>0.1</v>
      </c>
      <c r="AB33" s="1" t="str">
        <f t="shared" si="0"/>
        <v xml:space="preserve">Facilidad </v>
      </c>
      <c r="AC33" s="1" t="str">
        <f t="shared" si="1"/>
        <v>Tratamiento crudo</v>
      </c>
      <c r="AD33" s="1" t="str">
        <f t="shared" si="2"/>
        <v>Intercambiadores de calor</v>
      </c>
      <c r="AE33" s="1" t="str">
        <f t="shared" si="3"/>
        <v>L-F-TC-V-010</v>
      </c>
      <c r="AF33" s="1">
        <f t="shared" si="4"/>
        <v>0</v>
      </c>
      <c r="AG33" s="1" t="str">
        <f t="shared" si="5"/>
        <v>Crudo Pesado</v>
      </c>
      <c r="AH33" s="1">
        <f>IF(M33="",'Fraccion masica'!$AC$36,M33)</f>
        <v>0.11111111111111108</v>
      </c>
      <c r="AI33" s="1">
        <f>IF(N33="",'Fraccion masica'!$AC$35,N33)</f>
        <v>0.11111111111111108</v>
      </c>
      <c r="AJ33" s="1">
        <f t="shared" si="6"/>
        <v>8000</v>
      </c>
      <c r="AK33" s="1">
        <f t="shared" si="7"/>
        <v>1.1111111111111108E-2</v>
      </c>
      <c r="AL33" s="1">
        <f t="shared" si="8"/>
        <v>1.1111111111111108E-2</v>
      </c>
      <c r="AM33" s="1">
        <f t="shared" si="9"/>
        <v>0.32222222222222213</v>
      </c>
      <c r="AN33" s="1">
        <f t="shared" si="10"/>
        <v>88.888888888888872</v>
      </c>
      <c r="AO33" s="1">
        <f t="shared" si="11"/>
        <v>88.888888888888872</v>
      </c>
      <c r="AP33" s="1">
        <f>AN33*Hoja1!$C$19+Fugas_Alter1!AO33</f>
        <v>2577.7777777777769</v>
      </c>
    </row>
    <row r="34" spans="2:42" x14ac:dyDescent="0.75">
      <c r="B34" s="174" t="s">
        <v>456</v>
      </c>
      <c r="C34" s="175" t="s">
        <v>470</v>
      </c>
      <c r="D34" s="175" t="s">
        <v>463</v>
      </c>
      <c r="E34" s="176" t="s">
        <v>341</v>
      </c>
      <c r="F34" s="351" t="s">
        <v>1142</v>
      </c>
      <c r="G34" s="352"/>
      <c r="H34" s="351" t="s">
        <v>1119</v>
      </c>
      <c r="I34" s="352"/>
      <c r="J34" s="351" t="s">
        <v>85</v>
      </c>
      <c r="K34" s="352"/>
      <c r="L34" s="355">
        <v>45272</v>
      </c>
      <c r="M34" s="356"/>
      <c r="N34" s="357"/>
      <c r="O34" s="353" t="s">
        <v>625</v>
      </c>
      <c r="P34" s="353"/>
      <c r="Q34" s="353"/>
      <c r="R34" s="177" t="s">
        <v>1092</v>
      </c>
      <c r="S34" s="177" t="s">
        <v>1101</v>
      </c>
      <c r="T34" s="255">
        <v>0.1</v>
      </c>
      <c r="U34" s="256"/>
      <c r="V34" s="9">
        <v>8000</v>
      </c>
      <c r="W34" s="57">
        <v>0.3</v>
      </c>
      <c r="X34" s="57">
        <v>0.1</v>
      </c>
      <c r="AB34" s="1" t="str">
        <f t="shared" si="0"/>
        <v xml:space="preserve">Facilidad </v>
      </c>
      <c r="AC34" s="1" t="str">
        <f t="shared" si="1"/>
        <v>Tratamiento crudo</v>
      </c>
      <c r="AD34" s="1" t="str">
        <f t="shared" si="2"/>
        <v>Intercambiadores de calor</v>
      </c>
      <c r="AE34" s="1" t="str">
        <f t="shared" si="3"/>
        <v>L-F-TC-V-011</v>
      </c>
      <c r="AF34" s="1">
        <f t="shared" si="4"/>
        <v>0</v>
      </c>
      <c r="AG34" s="1" t="str">
        <f t="shared" si="5"/>
        <v>Crudo Pesado</v>
      </c>
      <c r="AH34" s="1">
        <f>IF(M34="",'Fraccion masica'!$AC$36,M34)</f>
        <v>0.11111111111111108</v>
      </c>
      <c r="AI34" s="1">
        <f>IF(N34="",'Fraccion masica'!$AC$35,N34)</f>
        <v>0.11111111111111108</v>
      </c>
      <c r="AJ34" s="1">
        <f t="shared" si="6"/>
        <v>8000</v>
      </c>
      <c r="AK34" s="1">
        <f t="shared" si="7"/>
        <v>1.1111111111111108E-2</v>
      </c>
      <c r="AL34" s="1">
        <f t="shared" si="8"/>
        <v>1.1111111111111108E-2</v>
      </c>
      <c r="AM34" s="1">
        <f t="shared" si="9"/>
        <v>0.32222222222222213</v>
      </c>
      <c r="AN34" s="1">
        <f t="shared" si="10"/>
        <v>88.888888888888872</v>
      </c>
      <c r="AO34" s="1">
        <f t="shared" si="11"/>
        <v>88.888888888888872</v>
      </c>
      <c r="AP34" s="1">
        <f>AN34*Hoja1!$C$19+Fugas_Alter1!AO34</f>
        <v>2577.7777777777769</v>
      </c>
    </row>
    <row r="35" spans="2:42" x14ac:dyDescent="0.75">
      <c r="B35" s="174" t="s">
        <v>456</v>
      </c>
      <c r="C35" s="175" t="s">
        <v>470</v>
      </c>
      <c r="D35" s="175" t="s">
        <v>463</v>
      </c>
      <c r="E35" s="176" t="s">
        <v>341</v>
      </c>
      <c r="F35" s="351" t="s">
        <v>1143</v>
      </c>
      <c r="G35" s="352"/>
      <c r="H35" s="351" t="s">
        <v>1120</v>
      </c>
      <c r="I35" s="352"/>
      <c r="J35" s="351" t="s">
        <v>85</v>
      </c>
      <c r="K35" s="352"/>
      <c r="L35" s="355">
        <v>45272</v>
      </c>
      <c r="M35" s="356"/>
      <c r="N35" s="357"/>
      <c r="O35" s="353" t="s">
        <v>625</v>
      </c>
      <c r="P35" s="353"/>
      <c r="Q35" s="353"/>
      <c r="R35" s="177" t="s">
        <v>1092</v>
      </c>
      <c r="S35" s="177" t="s">
        <v>1101</v>
      </c>
      <c r="T35" s="255">
        <v>2</v>
      </c>
      <c r="U35" s="256"/>
      <c r="V35" s="9">
        <v>8000</v>
      </c>
      <c r="W35" s="57">
        <v>0.3</v>
      </c>
      <c r="X35" s="57">
        <v>0.1</v>
      </c>
      <c r="AB35" s="1" t="str">
        <f t="shared" si="0"/>
        <v xml:space="preserve">Facilidad </v>
      </c>
      <c r="AC35" s="1" t="str">
        <f t="shared" si="1"/>
        <v>Tratamiento crudo</v>
      </c>
      <c r="AD35" s="1" t="str">
        <f t="shared" si="2"/>
        <v>Intercambiadores de calor</v>
      </c>
      <c r="AE35" s="1" t="str">
        <f t="shared" si="3"/>
        <v>L-F-TC-V-012</v>
      </c>
      <c r="AF35" s="1">
        <f t="shared" si="4"/>
        <v>0</v>
      </c>
      <c r="AG35" s="1" t="str">
        <f t="shared" si="5"/>
        <v>Crudo Pesado</v>
      </c>
      <c r="AH35" s="1">
        <f>IF(M35="",'Fraccion masica'!$AC$36,M35)</f>
        <v>0.11111111111111108</v>
      </c>
      <c r="AI35" s="1">
        <f>IF(N35="",'Fraccion masica'!$AC$35,N35)</f>
        <v>0.11111111111111108</v>
      </c>
      <c r="AJ35" s="1">
        <f t="shared" si="6"/>
        <v>8000</v>
      </c>
      <c r="AK35" s="1">
        <f t="shared" si="7"/>
        <v>0.22222222222222215</v>
      </c>
      <c r="AL35" s="1">
        <f t="shared" si="8"/>
        <v>0.22222222222222215</v>
      </c>
      <c r="AM35" s="1">
        <f t="shared" si="9"/>
        <v>6.4444444444444429</v>
      </c>
      <c r="AN35" s="1">
        <f t="shared" si="10"/>
        <v>1777.7777777777771</v>
      </c>
      <c r="AO35" s="1">
        <f t="shared" si="11"/>
        <v>1777.7777777777771</v>
      </c>
      <c r="AP35" s="1">
        <f>AN35*Hoja1!$C$19+Fugas_Alter1!AO35</f>
        <v>51555.555555555533</v>
      </c>
    </row>
    <row r="36" spans="2:42" x14ac:dyDescent="0.75">
      <c r="B36" s="174" t="s">
        <v>456</v>
      </c>
      <c r="C36" s="175" t="s">
        <v>470</v>
      </c>
      <c r="D36" s="175" t="s">
        <v>463</v>
      </c>
      <c r="E36" s="176" t="s">
        <v>341</v>
      </c>
      <c r="F36" s="351" t="s">
        <v>1144</v>
      </c>
      <c r="G36" s="352"/>
      <c r="H36" s="351" t="s">
        <v>1121</v>
      </c>
      <c r="I36" s="352"/>
      <c r="J36" s="351" t="s">
        <v>85</v>
      </c>
      <c r="K36" s="352"/>
      <c r="L36" s="355">
        <v>45272</v>
      </c>
      <c r="M36" s="356"/>
      <c r="N36" s="357"/>
      <c r="O36" s="353" t="s">
        <v>625</v>
      </c>
      <c r="P36" s="353"/>
      <c r="Q36" s="353"/>
      <c r="R36" s="177" t="s">
        <v>1096</v>
      </c>
      <c r="S36" s="177" t="s">
        <v>1100</v>
      </c>
      <c r="T36" s="255">
        <v>0.3</v>
      </c>
      <c r="U36" s="256"/>
      <c r="V36" s="9">
        <v>8000</v>
      </c>
      <c r="W36" s="57">
        <v>0.3</v>
      </c>
      <c r="X36" s="57">
        <v>0.1</v>
      </c>
      <c r="AB36" s="1" t="str">
        <f t="shared" si="0"/>
        <v xml:space="preserve">Facilidad </v>
      </c>
      <c r="AC36" s="1" t="str">
        <f t="shared" si="1"/>
        <v>Tratamiento crudo</v>
      </c>
      <c r="AD36" s="1" t="str">
        <f t="shared" si="2"/>
        <v>Intercambiadores de calor</v>
      </c>
      <c r="AE36" s="1" t="str">
        <f t="shared" si="3"/>
        <v>L-F-TC-V-013</v>
      </c>
      <c r="AF36" s="1">
        <f t="shared" si="4"/>
        <v>0</v>
      </c>
      <c r="AG36" s="1" t="str">
        <f t="shared" si="5"/>
        <v>Crudo Pesado</v>
      </c>
      <c r="AH36" s="1">
        <f>IF(M36="",'Fraccion masica'!$AC$36,M36)</f>
        <v>0.11111111111111108</v>
      </c>
      <c r="AI36" s="1">
        <f>IF(N36="",'Fraccion masica'!$AC$35,N36)</f>
        <v>0.11111111111111108</v>
      </c>
      <c r="AJ36" s="1">
        <f t="shared" si="6"/>
        <v>8000</v>
      </c>
      <c r="AK36" s="1">
        <f t="shared" si="7"/>
        <v>3.3333333333333319E-2</v>
      </c>
      <c r="AL36" s="1">
        <f t="shared" si="8"/>
        <v>3.3333333333333319E-2</v>
      </c>
      <c r="AM36" s="1">
        <f t="shared" si="9"/>
        <v>0.96666666666666623</v>
      </c>
      <c r="AN36" s="1">
        <f t="shared" si="10"/>
        <v>266.66666666666657</v>
      </c>
      <c r="AO36" s="1">
        <f t="shared" si="11"/>
        <v>266.66666666666657</v>
      </c>
      <c r="AP36" s="1">
        <f>AN36*Hoja1!$C$19+Fugas_Alter1!AO36</f>
        <v>7733.3333333333312</v>
      </c>
    </row>
    <row r="37" spans="2:42" x14ac:dyDescent="0.75">
      <c r="B37" s="174" t="s">
        <v>456</v>
      </c>
      <c r="C37" s="175" t="s">
        <v>462</v>
      </c>
      <c r="D37" s="175" t="s">
        <v>474</v>
      </c>
      <c r="E37" s="176" t="s">
        <v>467</v>
      </c>
      <c r="F37" s="351" t="s">
        <v>1145</v>
      </c>
      <c r="G37" s="352"/>
      <c r="H37" s="351" t="s">
        <v>1122</v>
      </c>
      <c r="I37" s="352"/>
      <c r="J37" s="351" t="s">
        <v>79</v>
      </c>
      <c r="K37" s="352"/>
      <c r="L37" s="355">
        <v>45272</v>
      </c>
      <c r="M37" s="356"/>
      <c r="N37" s="357"/>
      <c r="O37" s="353" t="s">
        <v>625</v>
      </c>
      <c r="P37" s="353"/>
      <c r="Q37" s="353"/>
      <c r="R37" s="177" t="s">
        <v>1097</v>
      </c>
      <c r="S37" s="177" t="s">
        <v>1100</v>
      </c>
      <c r="T37" s="255">
        <v>0.8</v>
      </c>
      <c r="U37" s="256"/>
      <c r="V37" s="9">
        <v>8000</v>
      </c>
      <c r="W37" s="57"/>
      <c r="X37" s="57"/>
      <c r="AB37" s="1" t="str">
        <f t="shared" si="0"/>
        <v xml:space="preserve">Facilidad </v>
      </c>
      <c r="AC37" s="1" t="str">
        <f t="shared" si="1"/>
        <v>Manifold de producción</v>
      </c>
      <c r="AD37" s="1" t="str">
        <f t="shared" si="2"/>
        <v>Líneas de flujo</v>
      </c>
      <c r="AE37" s="1" t="str">
        <f t="shared" si="3"/>
        <v>L-F-MP-B-014</v>
      </c>
      <c r="AF37" s="1">
        <f t="shared" si="4"/>
        <v>0</v>
      </c>
      <c r="AG37" s="1" t="str">
        <f t="shared" si="5"/>
        <v>Gas</v>
      </c>
      <c r="AH37" s="1">
        <f>IF(M37="",'Fraccion masica'!$AC$36,M37)</f>
        <v>0.11111111111111108</v>
      </c>
      <c r="AI37" s="1">
        <f>IF(N37="",'Fraccion masica'!$AC$35,N37)</f>
        <v>0.11111111111111108</v>
      </c>
      <c r="AJ37" s="1">
        <f t="shared" si="6"/>
        <v>8000</v>
      </c>
      <c r="AK37" s="1">
        <f t="shared" si="7"/>
        <v>8.8888888888888865E-2</v>
      </c>
      <c r="AL37" s="1">
        <f t="shared" si="8"/>
        <v>8.8888888888888865E-2</v>
      </c>
      <c r="AM37" s="1">
        <f t="shared" si="9"/>
        <v>2.5777777777777771</v>
      </c>
      <c r="AN37" s="1">
        <f t="shared" si="10"/>
        <v>711.11111111111097</v>
      </c>
      <c r="AO37" s="1">
        <f t="shared" si="11"/>
        <v>711.11111111111097</v>
      </c>
      <c r="AP37" s="1">
        <f>AN37*Hoja1!$C$19+Fugas_Alter1!AO37</f>
        <v>20622.222222222215</v>
      </c>
    </row>
    <row r="38" spans="2:42" x14ac:dyDescent="0.75">
      <c r="B38" s="174" t="s">
        <v>456</v>
      </c>
      <c r="C38" s="175" t="s">
        <v>462</v>
      </c>
      <c r="D38" s="175" t="s">
        <v>474</v>
      </c>
      <c r="E38" s="176" t="s">
        <v>467</v>
      </c>
      <c r="F38" s="351" t="s">
        <v>1146</v>
      </c>
      <c r="G38" s="352"/>
      <c r="H38" s="351" t="s">
        <v>1123</v>
      </c>
      <c r="I38" s="352"/>
      <c r="J38" s="351" t="s">
        <v>79</v>
      </c>
      <c r="K38" s="352"/>
      <c r="L38" s="355">
        <v>45272</v>
      </c>
      <c r="M38" s="356"/>
      <c r="N38" s="357"/>
      <c r="O38" s="353" t="s">
        <v>625</v>
      </c>
      <c r="P38" s="353"/>
      <c r="Q38" s="353"/>
      <c r="R38" s="177" t="s">
        <v>1092</v>
      </c>
      <c r="S38" s="177" t="s">
        <v>1100</v>
      </c>
      <c r="T38" s="255">
        <v>0.1</v>
      </c>
      <c r="U38" s="256"/>
      <c r="V38" s="9">
        <v>8000</v>
      </c>
      <c r="W38" s="57"/>
      <c r="X38" s="57"/>
      <c r="AB38" s="1" t="str">
        <f t="shared" si="0"/>
        <v xml:space="preserve">Facilidad </v>
      </c>
      <c r="AC38" s="1" t="str">
        <f t="shared" si="1"/>
        <v>Manifold de producción</v>
      </c>
      <c r="AD38" s="1" t="str">
        <f t="shared" si="2"/>
        <v>Líneas de flujo</v>
      </c>
      <c r="AE38" s="1" t="str">
        <f t="shared" si="3"/>
        <v>L-F-MP-B-015</v>
      </c>
      <c r="AF38" s="1">
        <f t="shared" si="4"/>
        <v>0</v>
      </c>
      <c r="AG38" s="1" t="str">
        <f t="shared" si="5"/>
        <v>Gas</v>
      </c>
      <c r="AH38" s="1">
        <f>IF(M38="",'Fraccion masica'!$AC$36,M38)</f>
        <v>0.11111111111111108</v>
      </c>
      <c r="AI38" s="1">
        <f>IF(N38="",'Fraccion masica'!$AC$35,N38)</f>
        <v>0.11111111111111108</v>
      </c>
      <c r="AJ38" s="1">
        <f t="shared" si="6"/>
        <v>8000</v>
      </c>
      <c r="AK38" s="1">
        <f t="shared" si="7"/>
        <v>1.1111111111111108E-2</v>
      </c>
      <c r="AL38" s="1">
        <f t="shared" si="8"/>
        <v>1.1111111111111108E-2</v>
      </c>
      <c r="AM38" s="1">
        <f t="shared" si="9"/>
        <v>0.32222222222222213</v>
      </c>
      <c r="AN38" s="1">
        <f t="shared" si="10"/>
        <v>88.888888888888872</v>
      </c>
      <c r="AO38" s="1">
        <f t="shared" si="11"/>
        <v>88.888888888888872</v>
      </c>
      <c r="AP38" s="1">
        <f>AN38*Hoja1!$C$19+Fugas_Alter1!AO38</f>
        <v>2577.7777777777769</v>
      </c>
    </row>
    <row r="39" spans="2:42" x14ac:dyDescent="0.75">
      <c r="B39" s="174" t="s">
        <v>456</v>
      </c>
      <c r="C39" s="175" t="s">
        <v>462</v>
      </c>
      <c r="D39" s="175" t="s">
        <v>474</v>
      </c>
      <c r="E39" s="176" t="s">
        <v>475</v>
      </c>
      <c r="F39" s="351" t="s">
        <v>1147</v>
      </c>
      <c r="G39" s="352"/>
      <c r="H39" s="351" t="s">
        <v>1124</v>
      </c>
      <c r="I39" s="352"/>
      <c r="J39" s="351" t="s">
        <v>79</v>
      </c>
      <c r="K39" s="352"/>
      <c r="L39" s="355">
        <v>45272</v>
      </c>
      <c r="M39" s="356"/>
      <c r="N39" s="357"/>
      <c r="O39" s="353" t="s">
        <v>625</v>
      </c>
      <c r="P39" s="353"/>
      <c r="Q39" s="353"/>
      <c r="R39" s="177" t="s">
        <v>1092</v>
      </c>
      <c r="S39" s="177" t="s">
        <v>1100</v>
      </c>
      <c r="T39" s="255">
        <v>0.14000000000000001</v>
      </c>
      <c r="U39" s="256"/>
      <c r="V39" s="9">
        <v>8000</v>
      </c>
      <c r="W39" s="57"/>
      <c r="X39" s="57"/>
      <c r="AB39" s="1" t="str">
        <f t="shared" si="0"/>
        <v xml:space="preserve">Facilidad </v>
      </c>
      <c r="AC39" s="1" t="str">
        <f t="shared" si="1"/>
        <v>Manifold de producción</v>
      </c>
      <c r="AD39" s="1" t="str">
        <f t="shared" si="2"/>
        <v>Líneas de flujo</v>
      </c>
      <c r="AE39" s="1" t="str">
        <f t="shared" si="3"/>
        <v>L-F-MP-I-016</v>
      </c>
      <c r="AF39" s="1">
        <f t="shared" si="4"/>
        <v>0</v>
      </c>
      <c r="AG39" s="1" t="str">
        <f t="shared" si="5"/>
        <v>Gas</v>
      </c>
      <c r="AH39" s="1">
        <f>IF(M39="",'Fraccion masica'!$AC$36,M39)</f>
        <v>0.11111111111111108</v>
      </c>
      <c r="AI39" s="1">
        <f>IF(N39="",'Fraccion masica'!$AC$35,N39)</f>
        <v>0.11111111111111108</v>
      </c>
      <c r="AJ39" s="1">
        <f t="shared" si="6"/>
        <v>8000</v>
      </c>
      <c r="AK39" s="1">
        <f t="shared" si="7"/>
        <v>1.5555555555555552E-2</v>
      </c>
      <c r="AL39" s="1">
        <f t="shared" si="8"/>
        <v>1.5555555555555552E-2</v>
      </c>
      <c r="AM39" s="1">
        <f t="shared" si="9"/>
        <v>0.45111111111111102</v>
      </c>
      <c r="AN39" s="1">
        <f t="shared" si="10"/>
        <v>124.44444444444441</v>
      </c>
      <c r="AO39" s="1">
        <f t="shared" si="11"/>
        <v>124.44444444444441</v>
      </c>
      <c r="AP39" s="1">
        <f>AN39*Hoja1!$C$19+Fugas_Alter1!AO39</f>
        <v>3608.8888888888878</v>
      </c>
    </row>
    <row r="40" spans="2:42" x14ac:dyDescent="0.75">
      <c r="B40" s="174" t="s">
        <v>456</v>
      </c>
      <c r="C40" s="175" t="s">
        <v>462</v>
      </c>
      <c r="D40" s="175" t="s">
        <v>474</v>
      </c>
      <c r="E40" s="176" t="s">
        <v>483</v>
      </c>
      <c r="F40" s="351" t="s">
        <v>1148</v>
      </c>
      <c r="G40" s="352"/>
      <c r="H40" s="351" t="s">
        <v>1125</v>
      </c>
      <c r="I40" s="352"/>
      <c r="J40" s="351" t="s">
        <v>79</v>
      </c>
      <c r="K40" s="352"/>
      <c r="L40" s="355">
        <v>45272</v>
      </c>
      <c r="M40" s="356"/>
      <c r="N40" s="357"/>
      <c r="O40" s="353" t="s">
        <v>625</v>
      </c>
      <c r="P40" s="353"/>
      <c r="Q40" s="353"/>
      <c r="R40" s="177" t="s">
        <v>1092</v>
      </c>
      <c r="S40" s="177" t="s">
        <v>1101</v>
      </c>
      <c r="T40" s="255">
        <v>0.15</v>
      </c>
      <c r="U40" s="256"/>
      <c r="V40" s="9">
        <v>8000</v>
      </c>
      <c r="W40" s="57"/>
      <c r="X40" s="57"/>
      <c r="AB40" s="1" t="str">
        <f t="shared" si="0"/>
        <v xml:space="preserve">Facilidad </v>
      </c>
      <c r="AC40" s="1" t="str">
        <f t="shared" si="1"/>
        <v>Manifold de producción</v>
      </c>
      <c r="AD40" s="1" t="str">
        <f t="shared" si="2"/>
        <v>Líneas de flujo</v>
      </c>
      <c r="AE40" s="1" t="str">
        <f t="shared" si="3"/>
        <v>L-F-MP-M-017</v>
      </c>
      <c r="AF40" s="1">
        <f t="shared" si="4"/>
        <v>0</v>
      </c>
      <c r="AG40" s="1" t="str">
        <f t="shared" si="5"/>
        <v>Gas</v>
      </c>
      <c r="AH40" s="1">
        <f>IF(M40="",'Fraccion masica'!$AC$36,M40)</f>
        <v>0.11111111111111108</v>
      </c>
      <c r="AI40" s="1">
        <f>IF(N40="",'Fraccion masica'!$AC$35,N40)</f>
        <v>0.11111111111111108</v>
      </c>
      <c r="AJ40" s="1">
        <f t="shared" si="6"/>
        <v>8000</v>
      </c>
      <c r="AK40" s="1">
        <f t="shared" si="7"/>
        <v>1.6666666666666659E-2</v>
      </c>
      <c r="AL40" s="1">
        <f t="shared" si="8"/>
        <v>1.6666666666666659E-2</v>
      </c>
      <c r="AM40" s="1">
        <f t="shared" si="9"/>
        <v>0.48333333333333311</v>
      </c>
      <c r="AN40" s="1">
        <f t="shared" si="10"/>
        <v>133.33333333333329</v>
      </c>
      <c r="AO40" s="1">
        <f t="shared" si="11"/>
        <v>133.33333333333329</v>
      </c>
      <c r="AP40" s="1">
        <f>AN40*Hoja1!$C$19+Fugas_Alter1!AO40</f>
        <v>3866.6666666666656</v>
      </c>
    </row>
    <row r="41" spans="2:42" x14ac:dyDescent="0.75">
      <c r="B41" s="174" t="s">
        <v>456</v>
      </c>
      <c r="C41" s="175" t="s">
        <v>484</v>
      </c>
      <c r="D41" s="175" t="s">
        <v>83</v>
      </c>
      <c r="E41" s="176" t="s">
        <v>464</v>
      </c>
      <c r="F41" s="351" t="s">
        <v>1149</v>
      </c>
      <c r="G41" s="352"/>
      <c r="H41" s="351" t="s">
        <v>1126</v>
      </c>
      <c r="I41" s="352"/>
      <c r="J41" s="351" t="s">
        <v>85</v>
      </c>
      <c r="K41" s="352"/>
      <c r="L41" s="355">
        <v>45272</v>
      </c>
      <c r="M41" s="356"/>
      <c r="N41" s="357"/>
      <c r="O41" s="353" t="s">
        <v>625</v>
      </c>
      <c r="P41" s="353"/>
      <c r="Q41" s="353"/>
      <c r="R41" s="177" t="s">
        <v>1096</v>
      </c>
      <c r="S41" s="177" t="s">
        <v>1101</v>
      </c>
      <c r="T41" s="255">
        <v>0.13</v>
      </c>
      <c r="U41" s="256"/>
      <c r="V41" s="9">
        <v>8000</v>
      </c>
      <c r="W41" s="57">
        <v>0.3</v>
      </c>
      <c r="X41" s="57">
        <v>0.1</v>
      </c>
      <c r="AB41" s="1" t="str">
        <f t="shared" si="0"/>
        <v xml:space="preserve">Facilidad </v>
      </c>
      <c r="AC41" s="1" t="str">
        <f t="shared" si="1"/>
        <v>Otra</v>
      </c>
      <c r="AD41" s="1" t="str">
        <f t="shared" si="2"/>
        <v>Otro</v>
      </c>
      <c r="AE41" s="1" t="str">
        <f t="shared" si="3"/>
        <v>L-F-O-C-018</v>
      </c>
      <c r="AF41" s="1">
        <f t="shared" si="4"/>
        <v>0</v>
      </c>
      <c r="AG41" s="1" t="str">
        <f t="shared" si="5"/>
        <v>Crudo Pesado</v>
      </c>
      <c r="AH41" s="1">
        <f>IF(M41="",'Fraccion masica'!$AC$36,M41)</f>
        <v>0.11111111111111108</v>
      </c>
      <c r="AI41" s="1">
        <f>IF(N41="",'Fraccion masica'!$AC$35,N41)</f>
        <v>0.11111111111111108</v>
      </c>
      <c r="AJ41" s="1">
        <f t="shared" si="6"/>
        <v>8000</v>
      </c>
      <c r="AK41" s="1">
        <f t="shared" si="7"/>
        <v>1.444444444444444E-2</v>
      </c>
      <c r="AL41" s="1">
        <f t="shared" si="8"/>
        <v>1.444444444444444E-2</v>
      </c>
      <c r="AM41" s="1">
        <f t="shared" si="9"/>
        <v>0.41888888888888876</v>
      </c>
      <c r="AN41" s="1">
        <f t="shared" si="10"/>
        <v>115.55555555555553</v>
      </c>
      <c r="AO41" s="1">
        <f t="shared" si="11"/>
        <v>115.55555555555553</v>
      </c>
      <c r="AP41" s="1">
        <f>AN41*Hoja1!$C$19+Fugas_Alter1!AO41</f>
        <v>3351.1111111111104</v>
      </c>
    </row>
    <row r="42" spans="2:42" x14ac:dyDescent="0.75">
      <c r="B42" s="174" t="s">
        <v>456</v>
      </c>
      <c r="C42" s="175" t="s">
        <v>484</v>
      </c>
      <c r="D42" s="175" t="s">
        <v>83</v>
      </c>
      <c r="E42" s="176" t="s">
        <v>464</v>
      </c>
      <c r="F42" s="351" t="s">
        <v>1150</v>
      </c>
      <c r="G42" s="352"/>
      <c r="H42" s="351" t="s">
        <v>1127</v>
      </c>
      <c r="I42" s="352"/>
      <c r="J42" s="351" t="s">
        <v>85</v>
      </c>
      <c r="K42" s="352"/>
      <c r="L42" s="355">
        <v>45272</v>
      </c>
      <c r="M42" s="356"/>
      <c r="N42" s="357"/>
      <c r="O42" s="353" t="s">
        <v>625</v>
      </c>
      <c r="P42" s="353"/>
      <c r="Q42" s="353"/>
      <c r="R42" s="177" t="s">
        <v>1096</v>
      </c>
      <c r="S42" s="177" t="s">
        <v>1101</v>
      </c>
      <c r="T42" s="255">
        <v>0.14000000000000001</v>
      </c>
      <c r="U42" s="256"/>
      <c r="V42" s="9">
        <v>8000</v>
      </c>
      <c r="W42" s="57">
        <v>0.3</v>
      </c>
      <c r="X42" s="57">
        <v>0.1</v>
      </c>
      <c r="AB42" s="1" t="str">
        <f t="shared" si="0"/>
        <v xml:space="preserve">Facilidad </v>
      </c>
      <c r="AC42" s="1" t="str">
        <f t="shared" si="1"/>
        <v>Otra</v>
      </c>
      <c r="AD42" s="1" t="str">
        <f t="shared" si="2"/>
        <v>Otro</v>
      </c>
      <c r="AE42" s="1" t="str">
        <f t="shared" si="3"/>
        <v>L-F-O-C-019</v>
      </c>
      <c r="AF42" s="1">
        <f t="shared" si="4"/>
        <v>0</v>
      </c>
      <c r="AG42" s="1" t="str">
        <f t="shared" si="5"/>
        <v>Crudo Pesado</v>
      </c>
      <c r="AH42" s="1">
        <f>IF(M42="",'Fraccion masica'!$AC$36,M42)</f>
        <v>0.11111111111111108</v>
      </c>
      <c r="AI42" s="1">
        <f>IF(N42="",'Fraccion masica'!$AC$35,N42)</f>
        <v>0.11111111111111108</v>
      </c>
      <c r="AJ42" s="1">
        <f t="shared" si="6"/>
        <v>8000</v>
      </c>
      <c r="AK42" s="1">
        <f t="shared" si="7"/>
        <v>1.5555555555555552E-2</v>
      </c>
      <c r="AL42" s="1">
        <f t="shared" si="8"/>
        <v>1.5555555555555552E-2</v>
      </c>
      <c r="AM42" s="1">
        <f t="shared" si="9"/>
        <v>0.45111111111111102</v>
      </c>
      <c r="AN42" s="1">
        <f t="shared" si="10"/>
        <v>124.44444444444441</v>
      </c>
      <c r="AO42" s="1">
        <f t="shared" si="11"/>
        <v>124.44444444444441</v>
      </c>
      <c r="AP42" s="1">
        <f>AN42*Hoja1!$C$19+Fugas_Alter1!AO42</f>
        <v>3608.8888888888878</v>
      </c>
    </row>
    <row r="43" spans="2:42" x14ac:dyDescent="0.75">
      <c r="B43" s="174" t="s">
        <v>456</v>
      </c>
      <c r="C43" s="175" t="s">
        <v>484</v>
      </c>
      <c r="D43" s="175" t="s">
        <v>83</v>
      </c>
      <c r="E43" s="176" t="s">
        <v>464</v>
      </c>
      <c r="F43" s="351" t="s">
        <v>1151</v>
      </c>
      <c r="G43" s="352"/>
      <c r="H43" s="351" t="s">
        <v>1128</v>
      </c>
      <c r="I43" s="352"/>
      <c r="J43" s="351" t="s">
        <v>85</v>
      </c>
      <c r="K43" s="352"/>
      <c r="L43" s="355">
        <v>45272</v>
      </c>
      <c r="M43" s="356"/>
      <c r="N43" s="357"/>
      <c r="O43" s="353" t="s">
        <v>625</v>
      </c>
      <c r="P43" s="353"/>
      <c r="Q43" s="353"/>
      <c r="R43" s="177" t="s">
        <v>1096</v>
      </c>
      <c r="S43" s="177" t="s">
        <v>1101</v>
      </c>
      <c r="T43" s="255">
        <v>0.12</v>
      </c>
      <c r="U43" s="256"/>
      <c r="V43" s="9">
        <v>8000</v>
      </c>
      <c r="W43" s="57">
        <v>0.3</v>
      </c>
      <c r="X43" s="57">
        <v>0.1</v>
      </c>
      <c r="AB43" s="1" t="str">
        <f t="shared" si="0"/>
        <v xml:space="preserve">Facilidad </v>
      </c>
      <c r="AC43" s="1" t="str">
        <f t="shared" si="1"/>
        <v>Otra</v>
      </c>
      <c r="AD43" s="1" t="str">
        <f t="shared" si="2"/>
        <v>Otro</v>
      </c>
      <c r="AE43" s="1" t="str">
        <f t="shared" si="3"/>
        <v>L-F-O-C-020</v>
      </c>
      <c r="AF43" s="1">
        <f t="shared" si="4"/>
        <v>0</v>
      </c>
      <c r="AG43" s="1" t="str">
        <f t="shared" si="5"/>
        <v>Crudo Pesado</v>
      </c>
      <c r="AH43" s="1">
        <f>IF(M43="",'Fraccion masica'!$AC$36,M43)</f>
        <v>0.11111111111111108</v>
      </c>
      <c r="AI43" s="1">
        <f>IF(N43="",'Fraccion masica'!$AC$35,N43)</f>
        <v>0.11111111111111108</v>
      </c>
      <c r="AJ43" s="1">
        <f t="shared" si="6"/>
        <v>8000</v>
      </c>
      <c r="AK43" s="1">
        <f t="shared" si="7"/>
        <v>1.3333333333333329E-2</v>
      </c>
      <c r="AL43" s="1">
        <f t="shared" si="8"/>
        <v>1.3333333333333329E-2</v>
      </c>
      <c r="AM43" s="1">
        <f t="shared" si="9"/>
        <v>0.38666666666666649</v>
      </c>
      <c r="AN43" s="1">
        <f t="shared" si="10"/>
        <v>106.66666666666663</v>
      </c>
      <c r="AO43" s="1">
        <f t="shared" si="11"/>
        <v>106.66666666666663</v>
      </c>
      <c r="AP43" s="1">
        <f>AN43*Hoja1!$C$19+Fugas_Alter1!AO43</f>
        <v>3093.3333333333321</v>
      </c>
    </row>
    <row r="44" spans="2:42" x14ac:dyDescent="0.75">
      <c r="B44" s="174" t="s">
        <v>456</v>
      </c>
      <c r="C44" s="175" t="s">
        <v>422</v>
      </c>
      <c r="D44" s="175" t="s">
        <v>468</v>
      </c>
      <c r="E44" s="176" t="s">
        <v>341</v>
      </c>
      <c r="F44" s="351" t="s">
        <v>1152</v>
      </c>
      <c r="G44" s="352"/>
      <c r="H44" s="351" t="s">
        <v>1129</v>
      </c>
      <c r="I44" s="352"/>
      <c r="J44" s="351" t="s">
        <v>79</v>
      </c>
      <c r="K44" s="352"/>
      <c r="L44" s="355">
        <v>45272</v>
      </c>
      <c r="M44" s="356"/>
      <c r="N44" s="357"/>
      <c r="O44" s="353" t="s">
        <v>625</v>
      </c>
      <c r="P44" s="353"/>
      <c r="Q44" s="353"/>
      <c r="R44" s="177" t="s">
        <v>1092</v>
      </c>
      <c r="S44" s="177" t="s">
        <v>1100</v>
      </c>
      <c r="T44" s="255">
        <v>0.11</v>
      </c>
      <c r="U44" s="256"/>
      <c r="V44" s="9">
        <v>8000</v>
      </c>
      <c r="W44" s="57"/>
      <c r="X44" s="57"/>
      <c r="AB44" s="1" t="str">
        <f t="shared" si="0"/>
        <v xml:space="preserve">Facilidad </v>
      </c>
      <c r="AC44" s="1" t="str">
        <f t="shared" si="1"/>
        <v>Planta Tratamiento de gas</v>
      </c>
      <c r="AD44" s="1" t="str">
        <f t="shared" si="2"/>
        <v>Deshidratadores de glicol</v>
      </c>
      <c r="AE44" s="1" t="str">
        <f t="shared" si="3"/>
        <v>L-F-PTG-V-021</v>
      </c>
      <c r="AF44" s="1">
        <f t="shared" si="4"/>
        <v>0</v>
      </c>
      <c r="AG44" s="1" t="str">
        <f t="shared" si="5"/>
        <v>Gas</v>
      </c>
      <c r="AH44" s="1">
        <f>IF(M44="",'Fraccion masica'!$AC$36,M44)</f>
        <v>0.11111111111111108</v>
      </c>
      <c r="AI44" s="1">
        <f>IF(N44="",'Fraccion masica'!$AC$35,N44)</f>
        <v>0.11111111111111108</v>
      </c>
      <c r="AJ44" s="1">
        <f t="shared" si="6"/>
        <v>8000</v>
      </c>
      <c r="AK44" s="1">
        <f t="shared" si="7"/>
        <v>1.2222222222222219E-2</v>
      </c>
      <c r="AL44" s="1">
        <f t="shared" si="8"/>
        <v>1.2222222222222219E-2</v>
      </c>
      <c r="AM44" s="1">
        <f t="shared" si="9"/>
        <v>0.3544444444444444</v>
      </c>
      <c r="AN44" s="1">
        <f t="shared" si="10"/>
        <v>97.777777777777757</v>
      </c>
      <c r="AO44" s="1">
        <f t="shared" si="11"/>
        <v>97.777777777777757</v>
      </c>
      <c r="AP44" s="1">
        <f>AN44*Hoja1!$C$19+Fugas_Alter1!AO44</f>
        <v>2835.5555555555552</v>
      </c>
    </row>
    <row r="45" spans="2:42" x14ac:dyDescent="0.75">
      <c r="B45" s="174" t="s">
        <v>456</v>
      </c>
      <c r="C45" s="175" t="s">
        <v>422</v>
      </c>
      <c r="D45" s="175" t="s">
        <v>468</v>
      </c>
      <c r="E45" s="176" t="s">
        <v>341</v>
      </c>
      <c r="F45" s="351" t="s">
        <v>1153</v>
      </c>
      <c r="G45" s="352"/>
      <c r="H45" s="351" t="s">
        <v>1130</v>
      </c>
      <c r="I45" s="352"/>
      <c r="J45" s="351" t="s">
        <v>79</v>
      </c>
      <c r="K45" s="352"/>
      <c r="L45" s="355">
        <v>45272</v>
      </c>
      <c r="M45" s="356"/>
      <c r="N45" s="357"/>
      <c r="O45" s="353" t="s">
        <v>625</v>
      </c>
      <c r="P45" s="353"/>
      <c r="Q45" s="353"/>
      <c r="R45" s="177" t="s">
        <v>1092</v>
      </c>
      <c r="S45" s="177" t="s">
        <v>1101</v>
      </c>
      <c r="T45" s="255">
        <v>0.1</v>
      </c>
      <c r="U45" s="256"/>
      <c r="V45" s="9">
        <v>8000</v>
      </c>
      <c r="W45" s="57"/>
      <c r="X45" s="57"/>
      <c r="AB45" s="1" t="str">
        <f t="shared" si="0"/>
        <v xml:space="preserve">Facilidad </v>
      </c>
      <c r="AC45" s="1" t="str">
        <f t="shared" si="1"/>
        <v>Planta Tratamiento de gas</v>
      </c>
      <c r="AD45" s="1" t="str">
        <f t="shared" si="2"/>
        <v>Deshidratadores de glicol</v>
      </c>
      <c r="AE45" s="1" t="str">
        <f t="shared" si="3"/>
        <v>L-F-PTG-V-022</v>
      </c>
      <c r="AF45" s="1">
        <f t="shared" si="4"/>
        <v>0</v>
      </c>
      <c r="AG45" s="1" t="str">
        <f t="shared" si="5"/>
        <v>Gas</v>
      </c>
      <c r="AH45" s="1">
        <f>IF(M45="",'Fraccion masica'!$AC$36,M45)</f>
        <v>0.11111111111111108</v>
      </c>
      <c r="AI45" s="1">
        <f>IF(N45="",'Fraccion masica'!$AC$35,N45)</f>
        <v>0.11111111111111108</v>
      </c>
      <c r="AJ45" s="1">
        <f t="shared" si="6"/>
        <v>8000</v>
      </c>
      <c r="AK45" s="1">
        <f t="shared" si="7"/>
        <v>1.1111111111111108E-2</v>
      </c>
      <c r="AL45" s="1">
        <f t="shared" si="8"/>
        <v>1.1111111111111108E-2</v>
      </c>
      <c r="AM45" s="1">
        <f t="shared" si="9"/>
        <v>0.32222222222222213</v>
      </c>
      <c r="AN45" s="1">
        <f t="shared" si="10"/>
        <v>88.888888888888872</v>
      </c>
      <c r="AO45" s="1">
        <f t="shared" si="11"/>
        <v>88.888888888888872</v>
      </c>
      <c r="AP45" s="1">
        <f>AN45*Hoja1!$C$19+Fugas_Alter1!AO45</f>
        <v>2577.7777777777769</v>
      </c>
    </row>
    <row r="46" spans="2:42" x14ac:dyDescent="0.75">
      <c r="B46" s="174" t="s">
        <v>456</v>
      </c>
      <c r="C46" s="175" t="s">
        <v>422</v>
      </c>
      <c r="D46" s="175" t="s">
        <v>468</v>
      </c>
      <c r="E46" s="176" t="s">
        <v>458</v>
      </c>
      <c r="F46" s="351" t="s">
        <v>1154</v>
      </c>
      <c r="G46" s="352"/>
      <c r="H46" s="351" t="s">
        <v>1131</v>
      </c>
      <c r="I46" s="352"/>
      <c r="J46" s="351" t="s">
        <v>79</v>
      </c>
      <c r="K46" s="352"/>
      <c r="L46" s="355">
        <v>45272</v>
      </c>
      <c r="M46" s="356"/>
      <c r="N46" s="357"/>
      <c r="O46" s="353" t="s">
        <v>625</v>
      </c>
      <c r="P46" s="353"/>
      <c r="Q46" s="353"/>
      <c r="R46" s="177" t="s">
        <v>1092</v>
      </c>
      <c r="S46" s="177" t="s">
        <v>1102</v>
      </c>
      <c r="T46" s="255">
        <v>0.09</v>
      </c>
      <c r="U46" s="256"/>
      <c r="V46" s="9">
        <v>8000</v>
      </c>
      <c r="W46" s="57"/>
      <c r="X46" s="57"/>
      <c r="AB46" s="1" t="str">
        <f t="shared" si="0"/>
        <v xml:space="preserve">Facilidad </v>
      </c>
      <c r="AC46" s="1" t="str">
        <f t="shared" si="1"/>
        <v>Planta Tratamiento de gas</v>
      </c>
      <c r="AD46" s="1" t="str">
        <f t="shared" si="2"/>
        <v>Deshidratadores de glicol</v>
      </c>
      <c r="AE46" s="1" t="str">
        <f t="shared" si="3"/>
        <v>L-F-PTG-VP-023</v>
      </c>
      <c r="AF46" s="1">
        <f t="shared" si="4"/>
        <v>0</v>
      </c>
      <c r="AG46" s="1" t="str">
        <f t="shared" si="5"/>
        <v>Gas</v>
      </c>
      <c r="AH46" s="1">
        <f>IF(M46="",'Fraccion masica'!$AC$36,M46)</f>
        <v>0.11111111111111108</v>
      </c>
      <c r="AI46" s="1">
        <f>IF(N46="",'Fraccion masica'!$AC$35,N46)</f>
        <v>0.11111111111111108</v>
      </c>
      <c r="AJ46" s="1">
        <f t="shared" si="6"/>
        <v>8000</v>
      </c>
      <c r="AK46" s="1">
        <f t="shared" si="7"/>
        <v>9.9999999999999967E-3</v>
      </c>
      <c r="AL46" s="1">
        <f t="shared" si="8"/>
        <v>9.9999999999999967E-3</v>
      </c>
      <c r="AM46" s="1">
        <f t="shared" si="9"/>
        <v>0.28999999999999992</v>
      </c>
      <c r="AN46" s="1">
        <f t="shared" si="10"/>
        <v>79.999999999999972</v>
      </c>
      <c r="AO46" s="1">
        <f t="shared" si="11"/>
        <v>79.999999999999972</v>
      </c>
      <c r="AP46" s="1">
        <f>AN46*Hoja1!$C$19+Fugas_Alter1!AO46</f>
        <v>2319.9999999999991</v>
      </c>
    </row>
    <row r="47" spans="2:42" x14ac:dyDescent="0.75">
      <c r="B47" s="174" t="s">
        <v>456</v>
      </c>
      <c r="C47" s="175" t="s">
        <v>422</v>
      </c>
      <c r="D47" s="175" t="s">
        <v>465</v>
      </c>
      <c r="E47" s="176" t="s">
        <v>475</v>
      </c>
      <c r="F47" s="351" t="s">
        <v>1155</v>
      </c>
      <c r="G47" s="352"/>
      <c r="H47" s="351" t="s">
        <v>1132</v>
      </c>
      <c r="I47" s="352"/>
      <c r="J47" s="351" t="s">
        <v>79</v>
      </c>
      <c r="K47" s="352"/>
      <c r="L47" s="355">
        <v>45272</v>
      </c>
      <c r="M47" s="356"/>
      <c r="N47" s="357"/>
      <c r="O47" s="353" t="s">
        <v>625</v>
      </c>
      <c r="P47" s="353"/>
      <c r="Q47" s="353"/>
      <c r="R47" s="177" t="s">
        <v>1096</v>
      </c>
      <c r="S47" s="177" t="s">
        <v>1101</v>
      </c>
      <c r="T47" s="255">
        <v>0.7</v>
      </c>
      <c r="U47" s="256"/>
      <c r="V47" s="9">
        <v>8000</v>
      </c>
      <c r="W47" s="57"/>
      <c r="X47" s="57"/>
      <c r="AB47" s="1" t="str">
        <f t="shared" si="0"/>
        <v xml:space="preserve">Facilidad </v>
      </c>
      <c r="AC47" s="1" t="str">
        <f t="shared" si="1"/>
        <v>Planta Tratamiento de gas</v>
      </c>
      <c r="AD47" s="1" t="str">
        <f t="shared" si="2"/>
        <v>Separadores</v>
      </c>
      <c r="AE47" s="1" t="str">
        <f t="shared" si="3"/>
        <v>L-F-PTG-I-024</v>
      </c>
      <c r="AF47" s="1">
        <f t="shared" si="4"/>
        <v>0</v>
      </c>
      <c r="AG47" s="1" t="str">
        <f t="shared" si="5"/>
        <v>Gas</v>
      </c>
      <c r="AH47" s="1">
        <f>IF(M47="",'Fraccion masica'!$AC$36,M47)</f>
        <v>0.11111111111111108</v>
      </c>
      <c r="AI47" s="1">
        <f>IF(N47="",'Fraccion masica'!$AC$35,N47)</f>
        <v>0.11111111111111108</v>
      </c>
      <c r="AJ47" s="1">
        <f t="shared" si="6"/>
        <v>8000</v>
      </c>
      <c r="AK47" s="1">
        <f t="shared" si="7"/>
        <v>7.7777777777777751E-2</v>
      </c>
      <c r="AL47" s="1">
        <f t="shared" si="8"/>
        <v>7.7777777777777751E-2</v>
      </c>
      <c r="AM47" s="1">
        <f t="shared" si="9"/>
        <v>2.2555555555555551</v>
      </c>
      <c r="AN47" s="1">
        <f t="shared" si="10"/>
        <v>622.22222222222206</v>
      </c>
      <c r="AO47" s="1">
        <f t="shared" si="11"/>
        <v>622.22222222222206</v>
      </c>
      <c r="AP47" s="1">
        <f>AN47*Hoja1!$C$19+Fugas_Alter1!AO47</f>
        <v>18044.444444444442</v>
      </c>
    </row>
    <row r="48" spans="2:42" x14ac:dyDescent="0.75">
      <c r="B48" s="174" t="s">
        <v>456</v>
      </c>
      <c r="C48" s="175" t="s">
        <v>422</v>
      </c>
      <c r="D48" s="175" t="s">
        <v>465</v>
      </c>
      <c r="E48" s="176" t="s">
        <v>475</v>
      </c>
      <c r="F48" s="351" t="s">
        <v>1156</v>
      </c>
      <c r="G48" s="352"/>
      <c r="H48" s="351" t="s">
        <v>1133</v>
      </c>
      <c r="I48" s="352"/>
      <c r="J48" s="351" t="s">
        <v>79</v>
      </c>
      <c r="K48" s="352"/>
      <c r="L48" s="355">
        <v>45272</v>
      </c>
      <c r="M48" s="356"/>
      <c r="N48" s="357"/>
      <c r="O48" s="353" t="s">
        <v>625</v>
      </c>
      <c r="P48" s="353"/>
      <c r="Q48" s="353"/>
      <c r="R48" s="177" t="s">
        <v>1092</v>
      </c>
      <c r="S48" s="177" t="s">
        <v>1100</v>
      </c>
      <c r="T48" s="255">
        <v>0.8</v>
      </c>
      <c r="U48" s="256"/>
      <c r="V48" s="9">
        <v>8000</v>
      </c>
      <c r="W48" s="57"/>
      <c r="X48" s="57"/>
      <c r="AB48" s="1" t="str">
        <f t="shared" si="0"/>
        <v xml:space="preserve">Facilidad </v>
      </c>
      <c r="AC48" s="1" t="str">
        <f t="shared" si="1"/>
        <v>Planta Tratamiento de gas</v>
      </c>
      <c r="AD48" s="1" t="str">
        <f t="shared" si="2"/>
        <v>Separadores</v>
      </c>
      <c r="AE48" s="1" t="str">
        <f t="shared" si="3"/>
        <v>L-F-PTG-S-025</v>
      </c>
      <c r="AF48" s="1">
        <f t="shared" si="4"/>
        <v>0</v>
      </c>
      <c r="AG48" s="1" t="str">
        <f t="shared" si="5"/>
        <v>Gas</v>
      </c>
      <c r="AH48" s="1">
        <f>IF(M48="",'Fraccion masica'!$AC$36,M48)</f>
        <v>0.11111111111111108</v>
      </c>
      <c r="AI48" s="1">
        <f>IF(N48="",'Fraccion masica'!$AC$35,N48)</f>
        <v>0.11111111111111108</v>
      </c>
      <c r="AJ48" s="1">
        <f t="shared" si="6"/>
        <v>8000</v>
      </c>
      <c r="AK48" s="1">
        <f t="shared" si="7"/>
        <v>8.8888888888888865E-2</v>
      </c>
      <c r="AL48" s="1">
        <f t="shared" si="8"/>
        <v>8.8888888888888865E-2</v>
      </c>
      <c r="AM48" s="1">
        <f t="shared" si="9"/>
        <v>2.5777777777777771</v>
      </c>
      <c r="AN48" s="1">
        <f t="shared" si="10"/>
        <v>711.11111111111097</v>
      </c>
      <c r="AO48" s="1">
        <f t="shared" si="11"/>
        <v>711.11111111111097</v>
      </c>
      <c r="AP48" s="1">
        <f>AN48*Hoja1!$C$19+Fugas_Alter1!AO48</f>
        <v>20622.222222222215</v>
      </c>
    </row>
    <row r="49" spans="2:42" x14ac:dyDescent="0.75">
      <c r="B49" s="174" t="s">
        <v>456</v>
      </c>
      <c r="C49" s="175" t="s">
        <v>422</v>
      </c>
      <c r="D49" s="175" t="s">
        <v>474</v>
      </c>
      <c r="E49" s="176" t="s">
        <v>483</v>
      </c>
      <c r="F49" s="351" t="s">
        <v>1157</v>
      </c>
      <c r="G49" s="352"/>
      <c r="H49" s="351" t="s">
        <v>1134</v>
      </c>
      <c r="I49" s="352"/>
      <c r="J49" s="351" t="s">
        <v>79</v>
      </c>
      <c r="K49" s="352"/>
      <c r="L49" s="355">
        <v>45272</v>
      </c>
      <c r="M49" s="356"/>
      <c r="N49" s="357"/>
      <c r="O49" s="353" t="s">
        <v>625</v>
      </c>
      <c r="P49" s="353"/>
      <c r="Q49" s="353"/>
      <c r="R49" s="177" t="s">
        <v>1096</v>
      </c>
      <c r="S49" s="177" t="s">
        <v>1101</v>
      </c>
      <c r="T49" s="255">
        <v>0.8</v>
      </c>
      <c r="U49" s="256"/>
      <c r="V49" s="9">
        <v>8000</v>
      </c>
      <c r="W49" s="57"/>
      <c r="X49" s="57"/>
      <c r="AB49" s="1" t="str">
        <f t="shared" si="0"/>
        <v xml:space="preserve">Facilidad </v>
      </c>
      <c r="AC49" s="1" t="str">
        <f t="shared" si="1"/>
        <v>Planta Tratamiento de gas</v>
      </c>
      <c r="AD49" s="1" t="str">
        <f t="shared" si="2"/>
        <v>Líneas de flujo</v>
      </c>
      <c r="AE49" s="1" t="str">
        <f t="shared" si="3"/>
        <v>L-F-PTG-M-026</v>
      </c>
      <c r="AF49" s="1">
        <f t="shared" si="4"/>
        <v>0</v>
      </c>
      <c r="AG49" s="1" t="str">
        <f t="shared" si="5"/>
        <v>Gas</v>
      </c>
      <c r="AH49" s="1">
        <f>IF(M49="",'Fraccion masica'!$AC$36,M49)</f>
        <v>0.11111111111111108</v>
      </c>
      <c r="AI49" s="1">
        <f>IF(N49="",'Fraccion masica'!$AC$35,N49)</f>
        <v>0.11111111111111108</v>
      </c>
      <c r="AJ49" s="1">
        <f t="shared" si="6"/>
        <v>8000</v>
      </c>
      <c r="AK49" s="1">
        <f t="shared" si="7"/>
        <v>8.8888888888888865E-2</v>
      </c>
      <c r="AL49" s="1">
        <f t="shared" si="8"/>
        <v>8.8888888888888865E-2</v>
      </c>
      <c r="AM49" s="1">
        <f t="shared" si="9"/>
        <v>2.5777777777777771</v>
      </c>
      <c r="AN49" s="1">
        <f t="shared" si="10"/>
        <v>711.11111111111097</v>
      </c>
      <c r="AO49" s="1">
        <f t="shared" si="11"/>
        <v>711.11111111111097</v>
      </c>
      <c r="AP49" s="1">
        <f>AN49*Hoja1!$C$19+Fugas_Alter1!AO49</f>
        <v>20622.222222222215</v>
      </c>
    </row>
    <row r="50" spans="2:42" x14ac:dyDescent="0.75">
      <c r="B50" s="174" t="s">
        <v>456</v>
      </c>
      <c r="C50" s="175" t="s">
        <v>422</v>
      </c>
      <c r="D50" s="175" t="s">
        <v>474</v>
      </c>
      <c r="E50" s="176" t="s">
        <v>483</v>
      </c>
      <c r="F50" s="351" t="s">
        <v>1158</v>
      </c>
      <c r="G50" s="352"/>
      <c r="H50" s="351" t="s">
        <v>1135</v>
      </c>
      <c r="I50" s="352"/>
      <c r="J50" s="351" t="s">
        <v>79</v>
      </c>
      <c r="K50" s="352"/>
      <c r="L50" s="355">
        <v>45272</v>
      </c>
      <c r="M50" s="356"/>
      <c r="N50" s="357"/>
      <c r="O50" s="353" t="s">
        <v>625</v>
      </c>
      <c r="P50" s="353"/>
      <c r="Q50" s="353"/>
      <c r="R50" s="177" t="s">
        <v>1096</v>
      </c>
      <c r="S50" s="177" t="s">
        <v>1100</v>
      </c>
      <c r="T50" s="255">
        <v>0.5</v>
      </c>
      <c r="U50" s="256"/>
      <c r="V50" s="9">
        <v>8000</v>
      </c>
      <c r="W50" s="57"/>
      <c r="X50" s="57"/>
      <c r="AB50" s="1" t="str">
        <f t="shared" si="0"/>
        <v xml:space="preserve">Facilidad </v>
      </c>
      <c r="AC50" s="1" t="str">
        <f t="shared" si="1"/>
        <v>Planta Tratamiento de gas</v>
      </c>
      <c r="AD50" s="1" t="str">
        <f t="shared" si="2"/>
        <v>Líneas de flujo</v>
      </c>
      <c r="AE50" s="1" t="str">
        <f t="shared" si="3"/>
        <v>L-F-PTG-M-027</v>
      </c>
      <c r="AF50" s="1">
        <f t="shared" si="4"/>
        <v>0</v>
      </c>
      <c r="AG50" s="1" t="str">
        <f t="shared" si="5"/>
        <v>Gas</v>
      </c>
      <c r="AH50" s="1">
        <f>IF(M50="",'Fraccion masica'!$AC$36,M50)</f>
        <v>0.11111111111111108</v>
      </c>
      <c r="AI50" s="1">
        <f>IF(N50="",'Fraccion masica'!$AC$35,N50)</f>
        <v>0.11111111111111108</v>
      </c>
      <c r="AJ50" s="1">
        <f t="shared" si="6"/>
        <v>8000</v>
      </c>
      <c r="AK50" s="1">
        <f t="shared" si="7"/>
        <v>5.5555555555555539E-2</v>
      </c>
      <c r="AL50" s="1">
        <f t="shared" si="8"/>
        <v>5.5555555555555539E-2</v>
      </c>
      <c r="AM50" s="1">
        <f t="shared" si="9"/>
        <v>1.6111111111111107</v>
      </c>
      <c r="AN50" s="1">
        <f t="shared" si="10"/>
        <v>444.44444444444429</v>
      </c>
      <c r="AO50" s="1">
        <f t="shared" si="11"/>
        <v>444.44444444444429</v>
      </c>
      <c r="AP50" s="1">
        <f>AN50*Hoja1!$C$19+Fugas_Alter1!AO50</f>
        <v>12888.888888888883</v>
      </c>
    </row>
    <row r="51" spans="2:42" x14ac:dyDescent="0.75">
      <c r="B51" s="174"/>
      <c r="C51" s="175"/>
      <c r="D51" s="175"/>
      <c r="E51" s="176"/>
      <c r="F51" s="351"/>
      <c r="G51" s="352"/>
      <c r="H51" s="351"/>
      <c r="I51" s="352"/>
      <c r="J51" s="351"/>
      <c r="K51" s="352"/>
      <c r="L51" s="355"/>
      <c r="M51" s="356"/>
      <c r="N51" s="357"/>
      <c r="O51" s="353"/>
      <c r="P51" s="353"/>
      <c r="Q51" s="353"/>
      <c r="R51" s="177"/>
      <c r="S51" s="177"/>
      <c r="T51" s="255"/>
      <c r="U51" s="256"/>
      <c r="V51" s="9"/>
      <c r="W51" s="57"/>
      <c r="X51" s="57"/>
      <c r="AB51" s="1">
        <f t="shared" si="0"/>
        <v>0</v>
      </c>
      <c r="AC51" s="1">
        <f t="shared" si="1"/>
        <v>0</v>
      </c>
      <c r="AD51" s="1">
        <f t="shared" si="2"/>
        <v>0</v>
      </c>
      <c r="AE51" s="1">
        <f t="shared" si="3"/>
        <v>0</v>
      </c>
      <c r="AF51" s="1">
        <f t="shared" si="4"/>
        <v>0</v>
      </c>
      <c r="AG51" s="1">
        <f t="shared" si="5"/>
        <v>0</v>
      </c>
      <c r="AH51" s="1">
        <f>IF(M51="",'Fraccion masica'!$AC$36,M51)</f>
        <v>0.11111111111111108</v>
      </c>
      <c r="AI51" s="1">
        <f>IF(N51="",'Fraccion masica'!$AC$35,N51)</f>
        <v>0.11111111111111108</v>
      </c>
      <c r="AJ51" s="1">
        <f t="shared" si="6"/>
        <v>0</v>
      </c>
      <c r="AK51" s="1">
        <f t="shared" si="7"/>
        <v>0</v>
      </c>
      <c r="AL51" s="1">
        <f t="shared" si="8"/>
        <v>0</v>
      </c>
      <c r="AM51" s="1">
        <f t="shared" si="9"/>
        <v>0</v>
      </c>
      <c r="AN51" s="1">
        <f t="shared" si="10"/>
        <v>0</v>
      </c>
      <c r="AO51" s="1">
        <f t="shared" si="11"/>
        <v>0</v>
      </c>
      <c r="AP51" s="1">
        <f>AN51*Hoja1!$C$19+Fugas_Alter1!AO51</f>
        <v>0</v>
      </c>
    </row>
    <row r="52" spans="2:42" x14ac:dyDescent="0.75">
      <c r="B52" s="174"/>
      <c r="C52" s="175"/>
      <c r="D52" s="175"/>
      <c r="E52" s="176"/>
      <c r="F52" s="351"/>
      <c r="G52" s="352"/>
      <c r="H52" s="351"/>
      <c r="I52" s="352"/>
      <c r="J52" s="351"/>
      <c r="K52" s="352"/>
      <c r="L52" s="351"/>
      <c r="M52" s="354"/>
      <c r="N52" s="352"/>
      <c r="O52" s="353"/>
      <c r="P52" s="353"/>
      <c r="Q52" s="353"/>
      <c r="R52" s="177"/>
      <c r="S52" s="177"/>
      <c r="T52" s="255"/>
      <c r="U52" s="256"/>
      <c r="V52" s="9"/>
      <c r="W52" s="57"/>
      <c r="X52" s="57"/>
      <c r="AB52" s="1">
        <f t="shared" si="0"/>
        <v>0</v>
      </c>
      <c r="AC52" s="1">
        <f t="shared" si="1"/>
        <v>0</v>
      </c>
      <c r="AD52" s="1">
        <f t="shared" si="2"/>
        <v>0</v>
      </c>
      <c r="AE52" s="1">
        <f t="shared" si="3"/>
        <v>0</v>
      </c>
      <c r="AF52" s="1">
        <f t="shared" si="4"/>
        <v>0</v>
      </c>
      <c r="AG52" s="1">
        <f t="shared" si="5"/>
        <v>0</v>
      </c>
      <c r="AH52" s="1">
        <f>IF(M52="",'Fraccion masica'!$AC$36,M52)</f>
        <v>0.11111111111111108</v>
      </c>
      <c r="AI52" s="1">
        <f>IF(N52="",'Fraccion masica'!$AC$35,N52)</f>
        <v>0.11111111111111108</v>
      </c>
      <c r="AJ52" s="1">
        <f t="shared" si="6"/>
        <v>0</v>
      </c>
      <c r="AK52" s="1">
        <f t="shared" si="7"/>
        <v>0</v>
      </c>
      <c r="AL52" s="1">
        <f t="shared" si="8"/>
        <v>0</v>
      </c>
      <c r="AM52" s="1">
        <f t="shared" si="9"/>
        <v>0</v>
      </c>
      <c r="AN52" s="1">
        <f t="shared" si="10"/>
        <v>0</v>
      </c>
      <c r="AO52" s="1">
        <f t="shared" si="11"/>
        <v>0</v>
      </c>
      <c r="AP52" s="1">
        <f>AN52*Hoja1!$C$19+Fugas_Alter1!AO52</f>
        <v>0</v>
      </c>
    </row>
    <row r="53" spans="2:42" x14ac:dyDescent="0.75">
      <c r="B53" s="174"/>
      <c r="C53" s="175"/>
      <c r="D53" s="175"/>
      <c r="E53" s="176"/>
      <c r="F53" s="351"/>
      <c r="G53" s="352"/>
      <c r="H53" s="351"/>
      <c r="I53" s="352"/>
      <c r="J53" s="351"/>
      <c r="K53" s="352"/>
      <c r="L53" s="351"/>
      <c r="M53" s="354"/>
      <c r="N53" s="352"/>
      <c r="O53" s="353"/>
      <c r="P53" s="353"/>
      <c r="Q53" s="353"/>
      <c r="R53" s="177"/>
      <c r="S53" s="177"/>
      <c r="T53" s="255"/>
      <c r="U53" s="256"/>
      <c r="V53" s="9"/>
      <c r="W53" s="57"/>
      <c r="X53" s="57"/>
      <c r="AB53" s="1">
        <f t="shared" si="0"/>
        <v>0</v>
      </c>
      <c r="AC53" s="1">
        <f t="shared" si="1"/>
        <v>0</v>
      </c>
      <c r="AD53" s="1">
        <f t="shared" si="2"/>
        <v>0</v>
      </c>
      <c r="AE53" s="1">
        <f t="shared" si="3"/>
        <v>0</v>
      </c>
      <c r="AF53" s="1">
        <f t="shared" si="4"/>
        <v>0</v>
      </c>
      <c r="AG53" s="1">
        <f t="shared" si="5"/>
        <v>0</v>
      </c>
      <c r="AH53" s="1">
        <f>IF(M53="",'Fraccion masica'!$AC$36,M53)</f>
        <v>0.11111111111111108</v>
      </c>
      <c r="AI53" s="1">
        <f>IF(N53="",'Fraccion masica'!$AC$35,N53)</f>
        <v>0.11111111111111108</v>
      </c>
      <c r="AJ53" s="1">
        <f t="shared" si="6"/>
        <v>0</v>
      </c>
      <c r="AK53" s="1">
        <f t="shared" si="7"/>
        <v>0</v>
      </c>
      <c r="AL53" s="1">
        <f t="shared" si="8"/>
        <v>0</v>
      </c>
      <c r="AM53" s="1">
        <f t="shared" si="9"/>
        <v>0</v>
      </c>
      <c r="AN53" s="1">
        <f t="shared" si="10"/>
        <v>0</v>
      </c>
      <c r="AO53" s="1">
        <f t="shared" si="11"/>
        <v>0</v>
      </c>
      <c r="AP53" s="1">
        <f>AN53*Hoja1!$C$19+Fugas_Alter1!AO53</f>
        <v>0</v>
      </c>
    </row>
    <row r="54" spans="2:42" x14ac:dyDescent="0.75">
      <c r="B54" s="174"/>
      <c r="C54" s="175"/>
      <c r="D54" s="175"/>
      <c r="E54" s="176"/>
      <c r="F54" s="351"/>
      <c r="G54" s="352"/>
      <c r="H54" s="351"/>
      <c r="I54" s="352"/>
      <c r="J54" s="351"/>
      <c r="K54" s="352"/>
      <c r="L54" s="351"/>
      <c r="M54" s="354"/>
      <c r="N54" s="352"/>
      <c r="O54" s="353"/>
      <c r="P54" s="353"/>
      <c r="Q54" s="353"/>
      <c r="R54" s="177"/>
      <c r="S54" s="177"/>
      <c r="T54" s="255"/>
      <c r="U54" s="256"/>
      <c r="V54" s="9"/>
      <c r="W54" s="57"/>
      <c r="X54" s="57"/>
      <c r="AB54" s="1">
        <f t="shared" si="0"/>
        <v>0</v>
      </c>
      <c r="AC54" s="1">
        <f t="shared" si="1"/>
        <v>0</v>
      </c>
      <c r="AD54" s="1">
        <f t="shared" si="2"/>
        <v>0</v>
      </c>
      <c r="AE54" s="1">
        <f t="shared" si="3"/>
        <v>0</v>
      </c>
      <c r="AF54" s="1">
        <f t="shared" si="4"/>
        <v>0</v>
      </c>
      <c r="AG54" s="1">
        <f t="shared" si="5"/>
        <v>0</v>
      </c>
      <c r="AH54" s="1">
        <f>IF(M54="",'Fraccion masica'!$AC$36,M54)</f>
        <v>0.11111111111111108</v>
      </c>
      <c r="AI54" s="1">
        <f>IF(N54="",'Fraccion masica'!$AC$35,N54)</f>
        <v>0.11111111111111108</v>
      </c>
      <c r="AJ54" s="1">
        <f t="shared" si="6"/>
        <v>0</v>
      </c>
      <c r="AK54" s="1">
        <f t="shared" si="7"/>
        <v>0</v>
      </c>
      <c r="AL54" s="1">
        <f t="shared" si="8"/>
        <v>0</v>
      </c>
      <c r="AM54" s="1">
        <f t="shared" si="9"/>
        <v>0</v>
      </c>
      <c r="AN54" s="1">
        <f t="shared" si="10"/>
        <v>0</v>
      </c>
      <c r="AO54" s="1">
        <f t="shared" si="11"/>
        <v>0</v>
      </c>
      <c r="AP54" s="1">
        <f>AN54*Hoja1!$C$19+Fugas_Alter1!AO54</f>
        <v>0</v>
      </c>
    </row>
    <row r="55" spans="2:42" x14ac:dyDescent="0.75">
      <c r="B55" s="174"/>
      <c r="C55" s="175"/>
      <c r="D55" s="175"/>
      <c r="E55" s="176"/>
      <c r="F55" s="351"/>
      <c r="G55" s="352"/>
      <c r="H55" s="351"/>
      <c r="I55" s="352"/>
      <c r="J55" s="351"/>
      <c r="K55" s="352"/>
      <c r="L55" s="351"/>
      <c r="M55" s="354"/>
      <c r="N55" s="352"/>
      <c r="O55" s="353"/>
      <c r="P55" s="353"/>
      <c r="Q55" s="353"/>
      <c r="R55" s="177"/>
      <c r="S55" s="177"/>
      <c r="T55" s="255"/>
      <c r="U55" s="256"/>
      <c r="V55" s="9"/>
      <c r="W55" s="57"/>
      <c r="X55" s="57"/>
      <c r="AB55" s="1">
        <f t="shared" si="0"/>
        <v>0</v>
      </c>
      <c r="AC55" s="1">
        <f t="shared" si="1"/>
        <v>0</v>
      </c>
      <c r="AD55" s="1">
        <f t="shared" si="2"/>
        <v>0</v>
      </c>
      <c r="AE55" s="1">
        <f t="shared" si="3"/>
        <v>0</v>
      </c>
      <c r="AF55" s="1">
        <f t="shared" si="4"/>
        <v>0</v>
      </c>
      <c r="AG55" s="1">
        <f t="shared" si="5"/>
        <v>0</v>
      </c>
      <c r="AH55" s="1">
        <f>IF(M55="",'Fraccion masica'!$AC$36,M55)</f>
        <v>0.11111111111111108</v>
      </c>
      <c r="AI55" s="1">
        <f>IF(N55="",'Fraccion masica'!$AC$35,N55)</f>
        <v>0.11111111111111108</v>
      </c>
      <c r="AJ55" s="1">
        <f t="shared" si="6"/>
        <v>0</v>
      </c>
      <c r="AK55" s="1">
        <f t="shared" si="7"/>
        <v>0</v>
      </c>
      <c r="AL55" s="1">
        <f t="shared" si="8"/>
        <v>0</v>
      </c>
      <c r="AM55" s="1">
        <f t="shared" si="9"/>
        <v>0</v>
      </c>
      <c r="AN55" s="1">
        <f t="shared" si="10"/>
        <v>0</v>
      </c>
      <c r="AO55" s="1">
        <f t="shared" si="11"/>
        <v>0</v>
      </c>
      <c r="AP55" s="1">
        <f>AN55*Hoja1!$C$19+Fugas_Alter1!AO55</f>
        <v>0</v>
      </c>
    </row>
    <row r="56" spans="2:42" x14ac:dyDescent="0.75">
      <c r="B56" s="174"/>
      <c r="C56" s="175"/>
      <c r="D56" s="175"/>
      <c r="E56" s="176"/>
      <c r="F56" s="351"/>
      <c r="G56" s="352"/>
      <c r="H56" s="351"/>
      <c r="I56" s="352"/>
      <c r="J56" s="351"/>
      <c r="K56" s="352"/>
      <c r="L56" s="351"/>
      <c r="M56" s="354"/>
      <c r="N56" s="352"/>
      <c r="O56" s="353"/>
      <c r="P56" s="353"/>
      <c r="Q56" s="353"/>
      <c r="R56" s="177"/>
      <c r="S56" s="177"/>
      <c r="T56" s="255"/>
      <c r="U56" s="256"/>
      <c r="V56" s="9"/>
      <c r="W56" s="57"/>
      <c r="X56" s="57"/>
      <c r="AB56" s="1">
        <f t="shared" si="0"/>
        <v>0</v>
      </c>
      <c r="AC56" s="1">
        <f t="shared" si="1"/>
        <v>0</v>
      </c>
      <c r="AD56" s="1">
        <f t="shared" si="2"/>
        <v>0</v>
      </c>
      <c r="AE56" s="1">
        <f t="shared" si="3"/>
        <v>0</v>
      </c>
      <c r="AF56" s="1">
        <f t="shared" si="4"/>
        <v>0</v>
      </c>
      <c r="AG56" s="1">
        <f t="shared" si="5"/>
        <v>0</v>
      </c>
      <c r="AH56" s="1">
        <f>IF(M56="",'Fraccion masica'!$AC$36,M56)</f>
        <v>0.11111111111111108</v>
      </c>
      <c r="AI56" s="1">
        <f>IF(N56="",'Fraccion masica'!$AC$35,N56)</f>
        <v>0.11111111111111108</v>
      </c>
      <c r="AJ56" s="1">
        <f t="shared" si="6"/>
        <v>0</v>
      </c>
      <c r="AK56" s="1">
        <f t="shared" si="7"/>
        <v>0</v>
      </c>
      <c r="AL56" s="1">
        <f t="shared" si="8"/>
        <v>0</v>
      </c>
      <c r="AM56" s="1">
        <f t="shared" si="9"/>
        <v>0</v>
      </c>
      <c r="AN56" s="1">
        <f t="shared" si="10"/>
        <v>0</v>
      </c>
      <c r="AO56" s="1">
        <f t="shared" si="11"/>
        <v>0</v>
      </c>
      <c r="AP56" s="1">
        <f>AN56*Hoja1!$C$19+Fugas_Alter1!AO56</f>
        <v>0</v>
      </c>
    </row>
    <row r="57" spans="2:42" x14ac:dyDescent="0.75">
      <c r="B57" s="174"/>
      <c r="C57" s="175"/>
      <c r="D57" s="175"/>
      <c r="E57" s="176"/>
      <c r="F57" s="351"/>
      <c r="G57" s="352"/>
      <c r="H57" s="351"/>
      <c r="I57" s="352"/>
      <c r="J57" s="351"/>
      <c r="K57" s="352"/>
      <c r="L57" s="351"/>
      <c r="M57" s="354"/>
      <c r="N57" s="352"/>
      <c r="O57" s="353"/>
      <c r="P57" s="353"/>
      <c r="Q57" s="353"/>
      <c r="R57" s="177"/>
      <c r="S57" s="177"/>
      <c r="T57" s="255"/>
      <c r="U57" s="256"/>
      <c r="V57" s="9"/>
      <c r="W57" s="57"/>
      <c r="X57" s="57"/>
      <c r="AB57" s="1">
        <f t="shared" si="0"/>
        <v>0</v>
      </c>
      <c r="AC57" s="1">
        <f t="shared" si="1"/>
        <v>0</v>
      </c>
      <c r="AD57" s="1">
        <f t="shared" si="2"/>
        <v>0</v>
      </c>
      <c r="AE57" s="1">
        <f t="shared" si="3"/>
        <v>0</v>
      </c>
      <c r="AF57" s="1">
        <f t="shared" si="4"/>
        <v>0</v>
      </c>
      <c r="AG57" s="1">
        <f t="shared" si="5"/>
        <v>0</v>
      </c>
      <c r="AH57" s="1">
        <f>IF(M57="",'Fraccion masica'!$AC$36,M57)</f>
        <v>0.11111111111111108</v>
      </c>
      <c r="AI57" s="1">
        <f>IF(N57="",'Fraccion masica'!$AC$35,N57)</f>
        <v>0.11111111111111108</v>
      </c>
      <c r="AJ57" s="1">
        <f t="shared" si="6"/>
        <v>0</v>
      </c>
      <c r="AK57" s="1">
        <f t="shared" si="7"/>
        <v>0</v>
      </c>
      <c r="AL57" s="1">
        <f t="shared" si="8"/>
        <v>0</v>
      </c>
      <c r="AM57" s="1">
        <f t="shared" si="9"/>
        <v>0</v>
      </c>
      <c r="AN57" s="1">
        <f t="shared" si="10"/>
        <v>0</v>
      </c>
      <c r="AO57" s="1">
        <f t="shared" si="11"/>
        <v>0</v>
      </c>
      <c r="AP57" s="1">
        <f>AN57*Hoja1!$C$19+Fugas_Alter1!AO57</f>
        <v>0</v>
      </c>
    </row>
    <row r="58" spans="2:42" x14ac:dyDescent="0.75">
      <c r="B58" s="174"/>
      <c r="C58" s="175"/>
      <c r="D58" s="175"/>
      <c r="E58" s="176"/>
      <c r="F58" s="351"/>
      <c r="G58" s="352"/>
      <c r="H58" s="351"/>
      <c r="I58" s="352"/>
      <c r="J58" s="351"/>
      <c r="K58" s="352"/>
      <c r="L58" s="351"/>
      <c r="M58" s="354"/>
      <c r="N58" s="352"/>
      <c r="O58" s="353"/>
      <c r="P58" s="353"/>
      <c r="Q58" s="353"/>
      <c r="R58" s="177"/>
      <c r="S58" s="177"/>
      <c r="T58" s="255"/>
      <c r="U58" s="256"/>
      <c r="V58" s="9"/>
      <c r="W58" s="57"/>
      <c r="X58" s="57"/>
      <c r="AB58" s="1">
        <f t="shared" si="0"/>
        <v>0</v>
      </c>
      <c r="AC58" s="1">
        <f t="shared" si="1"/>
        <v>0</v>
      </c>
      <c r="AD58" s="1">
        <f t="shared" si="2"/>
        <v>0</v>
      </c>
      <c r="AE58" s="1">
        <f t="shared" si="3"/>
        <v>0</v>
      </c>
      <c r="AF58" s="1">
        <f t="shared" si="4"/>
        <v>0</v>
      </c>
      <c r="AG58" s="1">
        <f t="shared" si="5"/>
        <v>0</v>
      </c>
      <c r="AH58" s="1">
        <f>IF(M58="",'Fraccion masica'!$AC$36,M58)</f>
        <v>0.11111111111111108</v>
      </c>
      <c r="AI58" s="1">
        <f>IF(N58="",'Fraccion masica'!$AC$35,N58)</f>
        <v>0.11111111111111108</v>
      </c>
      <c r="AJ58" s="1">
        <f t="shared" si="6"/>
        <v>0</v>
      </c>
      <c r="AK58" s="1">
        <f t="shared" si="7"/>
        <v>0</v>
      </c>
      <c r="AL58" s="1">
        <f t="shared" si="8"/>
        <v>0</v>
      </c>
      <c r="AM58" s="1">
        <f t="shared" si="9"/>
        <v>0</v>
      </c>
      <c r="AN58" s="1">
        <f t="shared" si="10"/>
        <v>0</v>
      </c>
      <c r="AO58" s="1">
        <f t="shared" si="11"/>
        <v>0</v>
      </c>
      <c r="AP58" s="1">
        <f>AN58*Hoja1!$C$19+Fugas_Alter1!AO58</f>
        <v>0</v>
      </c>
    </row>
    <row r="59" spans="2:42" x14ac:dyDescent="0.75">
      <c r="B59" s="174"/>
      <c r="C59" s="175"/>
      <c r="D59" s="175"/>
      <c r="E59" s="176"/>
      <c r="F59" s="351"/>
      <c r="G59" s="352"/>
      <c r="H59" s="351"/>
      <c r="I59" s="352"/>
      <c r="J59" s="351"/>
      <c r="K59" s="352"/>
      <c r="L59" s="351"/>
      <c r="M59" s="354"/>
      <c r="N59" s="352"/>
      <c r="O59" s="353"/>
      <c r="P59" s="353"/>
      <c r="Q59" s="353"/>
      <c r="R59" s="177"/>
      <c r="S59" s="177"/>
      <c r="T59" s="255"/>
      <c r="U59" s="256"/>
      <c r="V59" s="9"/>
      <c r="W59" s="57"/>
      <c r="X59" s="57"/>
      <c r="AB59" s="1">
        <f t="shared" si="0"/>
        <v>0</v>
      </c>
      <c r="AC59" s="1">
        <f t="shared" si="1"/>
        <v>0</v>
      </c>
      <c r="AD59" s="1">
        <f t="shared" si="2"/>
        <v>0</v>
      </c>
      <c r="AE59" s="1">
        <f t="shared" si="3"/>
        <v>0</v>
      </c>
      <c r="AF59" s="1">
        <f t="shared" si="4"/>
        <v>0</v>
      </c>
      <c r="AG59" s="1">
        <f t="shared" si="5"/>
        <v>0</v>
      </c>
      <c r="AH59" s="1">
        <f>IF(M59="",'Fraccion masica'!$AC$36,M59)</f>
        <v>0.11111111111111108</v>
      </c>
      <c r="AI59" s="1">
        <f>IF(N59="",'Fraccion masica'!$AC$35,N59)</f>
        <v>0.11111111111111108</v>
      </c>
      <c r="AJ59" s="1">
        <f t="shared" si="6"/>
        <v>0</v>
      </c>
      <c r="AK59" s="1">
        <f t="shared" si="7"/>
        <v>0</v>
      </c>
      <c r="AL59" s="1">
        <f t="shared" si="8"/>
        <v>0</v>
      </c>
      <c r="AM59" s="1">
        <f t="shared" si="9"/>
        <v>0</v>
      </c>
      <c r="AN59" s="1">
        <f t="shared" si="10"/>
        <v>0</v>
      </c>
      <c r="AO59" s="1">
        <f t="shared" si="11"/>
        <v>0</v>
      </c>
      <c r="AP59" s="1">
        <f>AN59*Hoja1!$C$19+Fugas_Alter1!AO59</f>
        <v>0</v>
      </c>
    </row>
    <row r="60" spans="2:42" x14ac:dyDescent="0.75">
      <c r="B60" s="174"/>
      <c r="C60" s="175"/>
      <c r="D60" s="175"/>
      <c r="E60" s="176"/>
      <c r="F60" s="351"/>
      <c r="G60" s="352"/>
      <c r="H60" s="351"/>
      <c r="I60" s="352"/>
      <c r="J60" s="351"/>
      <c r="K60" s="352"/>
      <c r="L60" s="351"/>
      <c r="M60" s="354"/>
      <c r="N60" s="352"/>
      <c r="O60" s="353"/>
      <c r="P60" s="353"/>
      <c r="Q60" s="353"/>
      <c r="R60" s="177"/>
      <c r="S60" s="177"/>
      <c r="T60" s="255"/>
      <c r="U60" s="256"/>
      <c r="V60" s="9"/>
      <c r="W60" s="57"/>
      <c r="X60" s="57"/>
      <c r="AB60" s="1">
        <f t="shared" si="0"/>
        <v>0</v>
      </c>
      <c r="AC60" s="1">
        <f t="shared" si="1"/>
        <v>0</v>
      </c>
      <c r="AD60" s="1">
        <f t="shared" si="2"/>
        <v>0</v>
      </c>
      <c r="AE60" s="1">
        <f t="shared" si="3"/>
        <v>0</v>
      </c>
      <c r="AF60" s="1">
        <f t="shared" si="4"/>
        <v>0</v>
      </c>
      <c r="AG60" s="1">
        <f t="shared" si="5"/>
        <v>0</v>
      </c>
      <c r="AH60" s="1">
        <f>IF(M60="",'Fraccion masica'!$AC$36,M60)</f>
        <v>0.11111111111111108</v>
      </c>
      <c r="AI60" s="1">
        <f>IF(N60="",'Fraccion masica'!$AC$35,N60)</f>
        <v>0.11111111111111108</v>
      </c>
      <c r="AJ60" s="1">
        <f t="shared" si="6"/>
        <v>0</v>
      </c>
      <c r="AK60" s="1">
        <f t="shared" si="7"/>
        <v>0</v>
      </c>
      <c r="AL60" s="1">
        <f t="shared" si="8"/>
        <v>0</v>
      </c>
      <c r="AM60" s="1">
        <f t="shared" si="9"/>
        <v>0</v>
      </c>
      <c r="AN60" s="1">
        <f t="shared" si="10"/>
        <v>0</v>
      </c>
      <c r="AO60" s="1">
        <f t="shared" si="11"/>
        <v>0</v>
      </c>
      <c r="AP60" s="1">
        <f>AN60*Hoja1!$C$19+Fugas_Alter1!AO60</f>
        <v>0</v>
      </c>
    </row>
    <row r="61" spans="2:42" x14ac:dyDescent="0.75">
      <c r="B61" s="174"/>
      <c r="C61" s="175"/>
      <c r="D61" s="175"/>
      <c r="E61" s="176"/>
      <c r="F61" s="351"/>
      <c r="G61" s="352"/>
      <c r="H61" s="351"/>
      <c r="I61" s="352"/>
      <c r="J61" s="351"/>
      <c r="K61" s="352"/>
      <c r="L61" s="351"/>
      <c r="M61" s="354"/>
      <c r="N61" s="352"/>
      <c r="O61" s="353"/>
      <c r="P61" s="353"/>
      <c r="Q61" s="353"/>
      <c r="R61" s="177"/>
      <c r="S61" s="177"/>
      <c r="T61" s="255"/>
      <c r="U61" s="256"/>
      <c r="V61" s="9"/>
      <c r="W61" s="57"/>
      <c r="X61" s="57"/>
      <c r="AB61" s="1">
        <f t="shared" si="0"/>
        <v>0</v>
      </c>
      <c r="AC61" s="1">
        <f t="shared" si="1"/>
        <v>0</v>
      </c>
      <c r="AD61" s="1">
        <f t="shared" si="2"/>
        <v>0</v>
      </c>
      <c r="AE61" s="1">
        <f t="shared" si="3"/>
        <v>0</v>
      </c>
      <c r="AF61" s="1">
        <f t="shared" si="4"/>
        <v>0</v>
      </c>
      <c r="AG61" s="1">
        <f t="shared" si="5"/>
        <v>0</v>
      </c>
      <c r="AH61" s="1">
        <f>IF(M61="",'Fraccion masica'!$AC$36,M61)</f>
        <v>0.11111111111111108</v>
      </c>
      <c r="AI61" s="1">
        <f>IF(N61="",'Fraccion masica'!$AC$35,N61)</f>
        <v>0.11111111111111108</v>
      </c>
      <c r="AJ61" s="1">
        <f t="shared" si="6"/>
        <v>0</v>
      </c>
      <c r="AK61" s="1">
        <f t="shared" si="7"/>
        <v>0</v>
      </c>
      <c r="AL61" s="1">
        <f t="shared" si="8"/>
        <v>0</v>
      </c>
      <c r="AM61" s="1">
        <f t="shared" si="9"/>
        <v>0</v>
      </c>
      <c r="AN61" s="1">
        <f t="shared" si="10"/>
        <v>0</v>
      </c>
      <c r="AO61" s="1">
        <f t="shared" si="11"/>
        <v>0</v>
      </c>
      <c r="AP61" s="1">
        <f>AN61*Hoja1!$C$19+Fugas_Alter1!AO61</f>
        <v>0</v>
      </c>
    </row>
    <row r="62" spans="2:42" x14ac:dyDescent="0.75">
      <c r="B62" s="174"/>
      <c r="C62" s="175"/>
      <c r="D62" s="175"/>
      <c r="E62" s="176"/>
      <c r="F62" s="351"/>
      <c r="G62" s="352"/>
      <c r="H62" s="351"/>
      <c r="I62" s="352"/>
      <c r="J62" s="351"/>
      <c r="K62" s="352"/>
      <c r="L62" s="351"/>
      <c r="M62" s="354"/>
      <c r="N62" s="352"/>
      <c r="O62" s="353"/>
      <c r="P62" s="353"/>
      <c r="Q62" s="353"/>
      <c r="R62" s="177"/>
      <c r="S62" s="177"/>
      <c r="T62" s="255"/>
      <c r="U62" s="256"/>
      <c r="V62" s="9"/>
      <c r="W62" s="57"/>
      <c r="X62" s="57"/>
      <c r="AB62" s="1">
        <f t="shared" si="0"/>
        <v>0</v>
      </c>
      <c r="AC62" s="1">
        <f t="shared" si="1"/>
        <v>0</v>
      </c>
      <c r="AD62" s="1">
        <f t="shared" si="2"/>
        <v>0</v>
      </c>
      <c r="AE62" s="1">
        <f t="shared" si="3"/>
        <v>0</v>
      </c>
      <c r="AF62" s="1">
        <f t="shared" si="4"/>
        <v>0</v>
      </c>
      <c r="AG62" s="1">
        <f t="shared" si="5"/>
        <v>0</v>
      </c>
      <c r="AH62" s="1">
        <f>IF(M62="",'Fraccion masica'!$AC$36,M62)</f>
        <v>0.11111111111111108</v>
      </c>
      <c r="AI62" s="1">
        <f>IF(N62="",'Fraccion masica'!$AC$35,N62)</f>
        <v>0.11111111111111108</v>
      </c>
      <c r="AJ62" s="1">
        <f t="shared" si="6"/>
        <v>0</v>
      </c>
      <c r="AK62" s="1">
        <f t="shared" si="7"/>
        <v>0</v>
      </c>
      <c r="AL62" s="1">
        <f t="shared" si="8"/>
        <v>0</v>
      </c>
      <c r="AM62" s="1">
        <f t="shared" si="9"/>
        <v>0</v>
      </c>
      <c r="AN62" s="1">
        <f t="shared" si="10"/>
        <v>0</v>
      </c>
      <c r="AO62" s="1">
        <f t="shared" si="11"/>
        <v>0</v>
      </c>
      <c r="AP62" s="1">
        <f>AN62*Hoja1!$C$19+Fugas_Alter1!AO62</f>
        <v>0</v>
      </c>
    </row>
    <row r="63" spans="2:42" x14ac:dyDescent="0.75">
      <c r="B63" s="174"/>
      <c r="C63" s="175"/>
      <c r="D63" s="175"/>
      <c r="E63" s="176"/>
      <c r="F63" s="351"/>
      <c r="G63" s="352"/>
      <c r="H63" s="351"/>
      <c r="I63" s="352"/>
      <c r="J63" s="351"/>
      <c r="K63" s="352"/>
      <c r="L63" s="351"/>
      <c r="M63" s="354"/>
      <c r="N63" s="352"/>
      <c r="O63" s="353"/>
      <c r="P63" s="353"/>
      <c r="Q63" s="353"/>
      <c r="R63" s="177"/>
      <c r="S63" s="177"/>
      <c r="T63" s="255"/>
      <c r="U63" s="256"/>
      <c r="V63" s="9"/>
      <c r="W63" s="57"/>
      <c r="X63" s="57"/>
      <c r="AB63" s="1">
        <f t="shared" si="0"/>
        <v>0</v>
      </c>
      <c r="AC63" s="1">
        <f t="shared" si="1"/>
        <v>0</v>
      </c>
      <c r="AD63" s="1">
        <f t="shared" si="2"/>
        <v>0</v>
      </c>
      <c r="AE63" s="1">
        <f t="shared" si="3"/>
        <v>0</v>
      </c>
      <c r="AF63" s="1">
        <f t="shared" si="4"/>
        <v>0</v>
      </c>
      <c r="AG63" s="1">
        <f t="shared" si="5"/>
        <v>0</v>
      </c>
      <c r="AH63" s="1">
        <f>IF(M63="",'Fraccion masica'!$AC$36,M63)</f>
        <v>0.11111111111111108</v>
      </c>
      <c r="AI63" s="1">
        <f>IF(N63="",'Fraccion masica'!$AC$35,N63)</f>
        <v>0.11111111111111108</v>
      </c>
      <c r="AJ63" s="1">
        <f t="shared" si="6"/>
        <v>0</v>
      </c>
      <c r="AK63" s="1">
        <f t="shared" si="7"/>
        <v>0</v>
      </c>
      <c r="AL63" s="1">
        <f t="shared" si="8"/>
        <v>0</v>
      </c>
      <c r="AM63" s="1">
        <f t="shared" si="9"/>
        <v>0</v>
      </c>
      <c r="AN63" s="1">
        <f t="shared" si="10"/>
        <v>0</v>
      </c>
      <c r="AO63" s="1">
        <f t="shared" si="11"/>
        <v>0</v>
      </c>
      <c r="AP63" s="1">
        <f>AN63*Hoja1!$C$19+Fugas_Alter1!AO63</f>
        <v>0</v>
      </c>
    </row>
    <row r="64" spans="2:42" x14ac:dyDescent="0.75">
      <c r="B64" s="174"/>
      <c r="C64" s="175"/>
      <c r="D64" s="175"/>
      <c r="E64" s="176"/>
      <c r="F64" s="351"/>
      <c r="G64" s="352"/>
      <c r="H64" s="351"/>
      <c r="I64" s="352"/>
      <c r="J64" s="351"/>
      <c r="K64" s="352"/>
      <c r="L64" s="351"/>
      <c r="M64" s="354"/>
      <c r="N64" s="352"/>
      <c r="O64" s="353"/>
      <c r="P64" s="353"/>
      <c r="Q64" s="353"/>
      <c r="R64" s="177"/>
      <c r="S64" s="177"/>
      <c r="T64" s="255"/>
      <c r="U64" s="256"/>
      <c r="V64" s="9"/>
      <c r="W64" s="57"/>
      <c r="X64" s="57"/>
      <c r="AB64" s="1">
        <f t="shared" si="0"/>
        <v>0</v>
      </c>
      <c r="AC64" s="1">
        <f t="shared" si="1"/>
        <v>0</v>
      </c>
      <c r="AD64" s="1">
        <f t="shared" si="2"/>
        <v>0</v>
      </c>
      <c r="AE64" s="1">
        <f t="shared" si="3"/>
        <v>0</v>
      </c>
      <c r="AF64" s="1">
        <f t="shared" si="4"/>
        <v>0</v>
      </c>
      <c r="AG64" s="1">
        <f t="shared" si="5"/>
        <v>0</v>
      </c>
      <c r="AH64" s="1">
        <f>IF(M64="",'Fraccion masica'!$AC$36,M64)</f>
        <v>0.11111111111111108</v>
      </c>
      <c r="AI64" s="1">
        <f>IF(N64="",'Fraccion masica'!$AC$35,N64)</f>
        <v>0.11111111111111108</v>
      </c>
      <c r="AJ64" s="1">
        <f t="shared" si="6"/>
        <v>0</v>
      </c>
      <c r="AK64" s="1">
        <f t="shared" si="7"/>
        <v>0</v>
      </c>
      <c r="AL64" s="1">
        <f t="shared" si="8"/>
        <v>0</v>
      </c>
      <c r="AM64" s="1">
        <f t="shared" si="9"/>
        <v>0</v>
      </c>
      <c r="AN64" s="1">
        <f t="shared" si="10"/>
        <v>0</v>
      </c>
      <c r="AO64" s="1">
        <f t="shared" si="11"/>
        <v>0</v>
      </c>
      <c r="AP64" s="1">
        <f>AN64*Hoja1!$C$19+Fugas_Alter1!AO64</f>
        <v>0</v>
      </c>
    </row>
    <row r="65" spans="2:42" x14ac:dyDescent="0.75">
      <c r="B65" s="174"/>
      <c r="C65" s="175"/>
      <c r="D65" s="175"/>
      <c r="E65" s="176"/>
      <c r="F65" s="351"/>
      <c r="G65" s="352"/>
      <c r="H65" s="351"/>
      <c r="I65" s="352"/>
      <c r="J65" s="351"/>
      <c r="K65" s="352"/>
      <c r="L65" s="351"/>
      <c r="M65" s="354"/>
      <c r="N65" s="352"/>
      <c r="O65" s="353"/>
      <c r="P65" s="353"/>
      <c r="Q65" s="353"/>
      <c r="R65" s="177"/>
      <c r="S65" s="177"/>
      <c r="T65" s="255"/>
      <c r="U65" s="256"/>
      <c r="V65" s="9"/>
      <c r="W65" s="57"/>
      <c r="X65" s="57"/>
      <c r="AB65" s="1">
        <f t="shared" si="0"/>
        <v>0</v>
      </c>
      <c r="AC65" s="1">
        <f t="shared" si="1"/>
        <v>0</v>
      </c>
      <c r="AD65" s="1">
        <f t="shared" si="2"/>
        <v>0</v>
      </c>
      <c r="AE65" s="1">
        <f t="shared" si="3"/>
        <v>0</v>
      </c>
      <c r="AF65" s="1">
        <f t="shared" si="4"/>
        <v>0</v>
      </c>
      <c r="AG65" s="1">
        <f t="shared" si="5"/>
        <v>0</v>
      </c>
      <c r="AH65" s="1">
        <f>IF(M65="",'Fraccion masica'!$AC$36,M65)</f>
        <v>0.11111111111111108</v>
      </c>
      <c r="AI65" s="1">
        <f>IF(N65="",'Fraccion masica'!$AC$35,N65)</f>
        <v>0.11111111111111108</v>
      </c>
      <c r="AJ65" s="1">
        <f t="shared" si="6"/>
        <v>0</v>
      </c>
      <c r="AK65" s="1">
        <f t="shared" si="7"/>
        <v>0</v>
      </c>
      <c r="AL65" s="1">
        <f t="shared" si="8"/>
        <v>0</v>
      </c>
      <c r="AM65" s="1">
        <f t="shared" si="9"/>
        <v>0</v>
      </c>
      <c r="AN65" s="1">
        <f t="shared" si="10"/>
        <v>0</v>
      </c>
      <c r="AO65" s="1">
        <f t="shared" si="11"/>
        <v>0</v>
      </c>
      <c r="AP65" s="1">
        <f>AN65*Hoja1!$C$19+Fugas_Alter1!AO65</f>
        <v>0</v>
      </c>
    </row>
    <row r="66" spans="2:42" x14ac:dyDescent="0.75">
      <c r="B66" s="174"/>
      <c r="C66" s="175"/>
      <c r="D66" s="175"/>
      <c r="E66" s="176"/>
      <c r="F66" s="351"/>
      <c r="G66" s="352"/>
      <c r="H66" s="351"/>
      <c r="I66" s="352"/>
      <c r="J66" s="351"/>
      <c r="K66" s="352"/>
      <c r="L66" s="351"/>
      <c r="M66" s="354"/>
      <c r="N66" s="352"/>
      <c r="O66" s="353"/>
      <c r="P66" s="353"/>
      <c r="Q66" s="353"/>
      <c r="R66" s="177"/>
      <c r="S66" s="177"/>
      <c r="T66" s="255"/>
      <c r="U66" s="256"/>
      <c r="V66" s="9"/>
      <c r="W66" s="57"/>
      <c r="X66" s="57"/>
      <c r="AB66" s="1">
        <f t="shared" si="0"/>
        <v>0</v>
      </c>
      <c r="AC66" s="1">
        <f t="shared" si="1"/>
        <v>0</v>
      </c>
      <c r="AD66" s="1">
        <f t="shared" si="2"/>
        <v>0</v>
      </c>
      <c r="AE66" s="1">
        <f t="shared" si="3"/>
        <v>0</v>
      </c>
      <c r="AF66" s="1">
        <f t="shared" si="4"/>
        <v>0</v>
      </c>
      <c r="AG66" s="1">
        <f t="shared" si="5"/>
        <v>0</v>
      </c>
      <c r="AH66" s="1">
        <f>IF(M66="",'Fraccion masica'!$AC$36,M66)</f>
        <v>0.11111111111111108</v>
      </c>
      <c r="AI66" s="1">
        <f>IF(N66="",'Fraccion masica'!$AC$35,N66)</f>
        <v>0.11111111111111108</v>
      </c>
      <c r="AJ66" s="1">
        <f t="shared" si="6"/>
        <v>0</v>
      </c>
      <c r="AK66" s="1">
        <f t="shared" si="7"/>
        <v>0</v>
      </c>
      <c r="AL66" s="1">
        <f t="shared" si="8"/>
        <v>0</v>
      </c>
      <c r="AM66" s="1">
        <f t="shared" si="9"/>
        <v>0</v>
      </c>
      <c r="AN66" s="1">
        <f t="shared" si="10"/>
        <v>0</v>
      </c>
      <c r="AO66" s="1">
        <f t="shared" si="11"/>
        <v>0</v>
      </c>
      <c r="AP66" s="1">
        <f>AN66*Hoja1!$C$19+Fugas_Alter1!AO66</f>
        <v>0</v>
      </c>
    </row>
    <row r="67" spans="2:42" x14ac:dyDescent="0.75">
      <c r="B67" s="174"/>
      <c r="C67" s="175"/>
      <c r="D67" s="175"/>
      <c r="E67" s="176"/>
      <c r="F67" s="351"/>
      <c r="G67" s="352"/>
      <c r="H67" s="351"/>
      <c r="I67" s="352"/>
      <c r="J67" s="351"/>
      <c r="K67" s="352"/>
      <c r="L67" s="351"/>
      <c r="M67" s="354"/>
      <c r="N67" s="352"/>
      <c r="O67" s="353"/>
      <c r="P67" s="353"/>
      <c r="Q67" s="353"/>
      <c r="R67" s="177"/>
      <c r="S67" s="177"/>
      <c r="T67" s="255"/>
      <c r="U67" s="256"/>
      <c r="V67" s="9"/>
      <c r="W67" s="57"/>
      <c r="X67" s="57"/>
      <c r="AB67" s="1">
        <f t="shared" si="0"/>
        <v>0</v>
      </c>
      <c r="AC67" s="1">
        <f t="shared" si="1"/>
        <v>0</v>
      </c>
      <c r="AD67" s="1">
        <f t="shared" si="2"/>
        <v>0</v>
      </c>
      <c r="AE67" s="1">
        <f t="shared" si="3"/>
        <v>0</v>
      </c>
      <c r="AF67" s="1">
        <f t="shared" si="4"/>
        <v>0</v>
      </c>
      <c r="AG67" s="1">
        <f t="shared" si="5"/>
        <v>0</v>
      </c>
      <c r="AH67" s="1">
        <f>IF(M67="",'Fraccion masica'!$AC$36,M67)</f>
        <v>0.11111111111111108</v>
      </c>
      <c r="AI67" s="1">
        <f>IF(N67="",'Fraccion masica'!$AC$35,N67)</f>
        <v>0.11111111111111108</v>
      </c>
      <c r="AJ67" s="1">
        <f t="shared" si="6"/>
        <v>0</v>
      </c>
      <c r="AK67" s="1">
        <f t="shared" si="7"/>
        <v>0</v>
      </c>
      <c r="AL67" s="1">
        <f t="shared" si="8"/>
        <v>0</v>
      </c>
      <c r="AM67" s="1">
        <f t="shared" si="9"/>
        <v>0</v>
      </c>
      <c r="AN67" s="1">
        <f t="shared" si="10"/>
        <v>0</v>
      </c>
      <c r="AO67" s="1">
        <f t="shared" si="11"/>
        <v>0</v>
      </c>
      <c r="AP67" s="1">
        <f>AN67*Hoja1!$C$19+Fugas_Alter1!AO67</f>
        <v>0</v>
      </c>
    </row>
    <row r="68" spans="2:42" x14ac:dyDescent="0.75">
      <c r="B68" s="174"/>
      <c r="C68" s="175"/>
      <c r="D68" s="175"/>
      <c r="E68" s="176"/>
      <c r="F68" s="351"/>
      <c r="G68" s="352"/>
      <c r="H68" s="351"/>
      <c r="I68" s="352"/>
      <c r="J68" s="351"/>
      <c r="K68" s="352"/>
      <c r="L68" s="351"/>
      <c r="M68" s="354"/>
      <c r="N68" s="352"/>
      <c r="O68" s="353"/>
      <c r="P68" s="353"/>
      <c r="Q68" s="353"/>
      <c r="R68" s="177"/>
      <c r="S68" s="177"/>
      <c r="T68" s="255"/>
      <c r="U68" s="256"/>
      <c r="V68" s="9"/>
      <c r="W68" s="57"/>
      <c r="X68" s="57"/>
      <c r="AB68" s="1">
        <f t="shared" si="0"/>
        <v>0</v>
      </c>
      <c r="AC68" s="1">
        <f t="shared" si="1"/>
        <v>0</v>
      </c>
      <c r="AD68" s="1">
        <f t="shared" si="2"/>
        <v>0</v>
      </c>
      <c r="AE68" s="1">
        <f t="shared" si="3"/>
        <v>0</v>
      </c>
      <c r="AF68" s="1">
        <f t="shared" si="4"/>
        <v>0</v>
      </c>
      <c r="AG68" s="1">
        <f t="shared" si="5"/>
        <v>0</v>
      </c>
      <c r="AH68" s="1">
        <f>IF(M68="",'Fraccion masica'!$AC$36,M68)</f>
        <v>0.11111111111111108</v>
      </c>
      <c r="AI68" s="1">
        <f>IF(N68="",'Fraccion masica'!$AC$35,N68)</f>
        <v>0.11111111111111108</v>
      </c>
      <c r="AJ68" s="1">
        <f t="shared" si="6"/>
        <v>0</v>
      </c>
      <c r="AK68" s="1">
        <f t="shared" si="7"/>
        <v>0</v>
      </c>
      <c r="AL68" s="1">
        <f t="shared" si="8"/>
        <v>0</v>
      </c>
      <c r="AM68" s="1">
        <f t="shared" si="9"/>
        <v>0</v>
      </c>
      <c r="AN68" s="1">
        <f t="shared" si="10"/>
        <v>0</v>
      </c>
      <c r="AO68" s="1">
        <f t="shared" si="11"/>
        <v>0</v>
      </c>
      <c r="AP68" s="1">
        <f>AN68*Hoja1!$C$19+Fugas_Alter1!AO68</f>
        <v>0</v>
      </c>
    </row>
    <row r="69" spans="2:42" x14ac:dyDescent="0.75">
      <c r="B69" s="174"/>
      <c r="C69" s="175"/>
      <c r="D69" s="175"/>
      <c r="E69" s="176"/>
      <c r="F69" s="351"/>
      <c r="G69" s="352"/>
      <c r="H69" s="351"/>
      <c r="I69" s="352"/>
      <c r="J69" s="351"/>
      <c r="K69" s="352"/>
      <c r="L69" s="351"/>
      <c r="M69" s="354"/>
      <c r="N69" s="352"/>
      <c r="O69" s="353"/>
      <c r="P69" s="353"/>
      <c r="Q69" s="353"/>
      <c r="R69" s="177"/>
      <c r="S69" s="177"/>
      <c r="T69" s="255"/>
      <c r="U69" s="256"/>
      <c r="V69" s="9"/>
      <c r="W69" s="57"/>
      <c r="X69" s="57"/>
      <c r="AB69" s="1">
        <f t="shared" si="0"/>
        <v>0</v>
      </c>
      <c r="AC69" s="1">
        <f t="shared" si="1"/>
        <v>0</v>
      </c>
      <c r="AD69" s="1">
        <f t="shared" si="2"/>
        <v>0</v>
      </c>
      <c r="AE69" s="1">
        <f t="shared" si="3"/>
        <v>0</v>
      </c>
      <c r="AF69" s="1">
        <f t="shared" si="4"/>
        <v>0</v>
      </c>
      <c r="AG69" s="1">
        <f t="shared" si="5"/>
        <v>0</v>
      </c>
      <c r="AH69" s="1">
        <f>IF(M69="",'Fraccion masica'!$AC$36,M69)</f>
        <v>0.11111111111111108</v>
      </c>
      <c r="AI69" s="1">
        <f>IF(N69="",'Fraccion masica'!$AC$35,N69)</f>
        <v>0.11111111111111108</v>
      </c>
      <c r="AJ69" s="1">
        <f t="shared" si="6"/>
        <v>0</v>
      </c>
      <c r="AK69" s="1">
        <f t="shared" si="7"/>
        <v>0</v>
      </c>
      <c r="AL69" s="1">
        <f t="shared" si="8"/>
        <v>0</v>
      </c>
      <c r="AM69" s="1">
        <f t="shared" si="9"/>
        <v>0</v>
      </c>
      <c r="AN69" s="1">
        <f t="shared" si="10"/>
        <v>0</v>
      </c>
      <c r="AO69" s="1">
        <f t="shared" si="11"/>
        <v>0</v>
      </c>
      <c r="AP69" s="1">
        <f>AN69*Hoja1!$C$19+Fugas_Alter1!AO69</f>
        <v>0</v>
      </c>
    </row>
    <row r="70" spans="2:42" x14ac:dyDescent="0.75">
      <c r="B70" s="174"/>
      <c r="C70" s="175"/>
      <c r="D70" s="175"/>
      <c r="E70" s="176"/>
      <c r="F70" s="351"/>
      <c r="G70" s="352"/>
      <c r="H70" s="351"/>
      <c r="I70" s="352"/>
      <c r="J70" s="351"/>
      <c r="K70" s="352"/>
      <c r="L70" s="351"/>
      <c r="M70" s="354"/>
      <c r="N70" s="352"/>
      <c r="O70" s="353"/>
      <c r="P70" s="353"/>
      <c r="Q70" s="353"/>
      <c r="R70" s="177"/>
      <c r="S70" s="177"/>
      <c r="T70" s="255"/>
      <c r="U70" s="256"/>
      <c r="V70" s="9"/>
      <c r="W70" s="57"/>
      <c r="X70" s="57"/>
      <c r="AB70" s="1">
        <f t="shared" si="0"/>
        <v>0</v>
      </c>
      <c r="AC70" s="1">
        <f t="shared" si="1"/>
        <v>0</v>
      </c>
      <c r="AD70" s="1">
        <f t="shared" si="2"/>
        <v>0</v>
      </c>
      <c r="AE70" s="1">
        <f t="shared" si="3"/>
        <v>0</v>
      </c>
      <c r="AF70" s="1">
        <f t="shared" si="4"/>
        <v>0</v>
      </c>
      <c r="AG70" s="1">
        <f t="shared" si="5"/>
        <v>0</v>
      </c>
      <c r="AH70" s="1">
        <f>IF(M70="",'Fraccion masica'!$AC$36,M70)</f>
        <v>0.11111111111111108</v>
      </c>
      <c r="AI70" s="1">
        <f>IF(N70="",'Fraccion masica'!$AC$35,N70)</f>
        <v>0.11111111111111108</v>
      </c>
      <c r="AJ70" s="1">
        <f t="shared" si="6"/>
        <v>0</v>
      </c>
      <c r="AK70" s="1">
        <f t="shared" si="7"/>
        <v>0</v>
      </c>
      <c r="AL70" s="1">
        <f t="shared" si="8"/>
        <v>0</v>
      </c>
      <c r="AM70" s="1">
        <f t="shared" si="9"/>
        <v>0</v>
      </c>
      <c r="AN70" s="1">
        <f t="shared" si="10"/>
        <v>0</v>
      </c>
      <c r="AO70" s="1">
        <f t="shared" si="11"/>
        <v>0</v>
      </c>
      <c r="AP70" s="1">
        <f>AN70*Hoja1!$C$19+Fugas_Alter1!AO70</f>
        <v>0</v>
      </c>
    </row>
    <row r="71" spans="2:42" x14ac:dyDescent="0.75">
      <c r="B71" s="174"/>
      <c r="C71" s="175"/>
      <c r="D71" s="175"/>
      <c r="E71" s="176"/>
      <c r="F71" s="351"/>
      <c r="G71" s="352"/>
      <c r="H71" s="351"/>
      <c r="I71" s="352"/>
      <c r="J71" s="351"/>
      <c r="K71" s="352"/>
      <c r="L71" s="351"/>
      <c r="M71" s="354"/>
      <c r="N71" s="352"/>
      <c r="O71" s="353"/>
      <c r="P71" s="353"/>
      <c r="Q71" s="353"/>
      <c r="R71" s="177"/>
      <c r="S71" s="177"/>
      <c r="T71" s="255"/>
      <c r="U71" s="256"/>
      <c r="V71" s="9"/>
      <c r="W71" s="57"/>
      <c r="X71" s="57"/>
      <c r="AB71" s="1">
        <f t="shared" si="0"/>
        <v>0</v>
      </c>
      <c r="AC71" s="1">
        <f t="shared" si="1"/>
        <v>0</v>
      </c>
      <c r="AD71" s="1">
        <f t="shared" si="2"/>
        <v>0</v>
      </c>
      <c r="AE71" s="1">
        <f t="shared" si="3"/>
        <v>0</v>
      </c>
      <c r="AF71" s="1">
        <f t="shared" si="4"/>
        <v>0</v>
      </c>
      <c r="AG71" s="1">
        <f t="shared" si="5"/>
        <v>0</v>
      </c>
      <c r="AH71" s="1">
        <f>IF(M71="",'Fraccion masica'!$AC$36,M71)</f>
        <v>0.11111111111111108</v>
      </c>
      <c r="AI71" s="1">
        <f>IF(N71="",'Fraccion masica'!$AC$35,N71)</f>
        <v>0.11111111111111108</v>
      </c>
      <c r="AJ71" s="1">
        <f t="shared" si="6"/>
        <v>0</v>
      </c>
      <c r="AK71" s="1">
        <f t="shared" si="7"/>
        <v>0</v>
      </c>
      <c r="AL71" s="1">
        <f t="shared" si="8"/>
        <v>0</v>
      </c>
      <c r="AM71" s="1">
        <f t="shared" si="9"/>
        <v>0</v>
      </c>
      <c r="AN71" s="1">
        <f t="shared" si="10"/>
        <v>0</v>
      </c>
      <c r="AO71" s="1">
        <f t="shared" si="11"/>
        <v>0</v>
      </c>
      <c r="AP71" s="1">
        <f>AN71*Hoja1!$C$19+Fugas_Alter1!AO71</f>
        <v>0</v>
      </c>
    </row>
    <row r="72" spans="2:42" x14ac:dyDescent="0.75">
      <c r="B72" s="174"/>
      <c r="C72" s="175"/>
      <c r="D72" s="175"/>
      <c r="E72" s="176"/>
      <c r="F72" s="351"/>
      <c r="G72" s="352"/>
      <c r="H72" s="351"/>
      <c r="I72" s="352"/>
      <c r="J72" s="351"/>
      <c r="K72" s="352"/>
      <c r="L72" s="351"/>
      <c r="M72" s="354"/>
      <c r="N72" s="352"/>
      <c r="O72" s="353"/>
      <c r="P72" s="353"/>
      <c r="Q72" s="353"/>
      <c r="R72" s="177"/>
      <c r="S72" s="177"/>
      <c r="T72" s="255"/>
      <c r="U72" s="256"/>
      <c r="V72" s="9"/>
      <c r="W72" s="57"/>
      <c r="X72" s="57"/>
      <c r="AB72" s="1">
        <f t="shared" si="0"/>
        <v>0</v>
      </c>
      <c r="AC72" s="1">
        <f t="shared" si="1"/>
        <v>0</v>
      </c>
      <c r="AD72" s="1">
        <f t="shared" si="2"/>
        <v>0</v>
      </c>
      <c r="AE72" s="1">
        <f t="shared" si="3"/>
        <v>0</v>
      </c>
      <c r="AF72" s="1">
        <f t="shared" si="4"/>
        <v>0</v>
      </c>
      <c r="AG72" s="1">
        <f t="shared" si="5"/>
        <v>0</v>
      </c>
      <c r="AH72" s="1">
        <f>IF(M72="",'Fraccion masica'!$AC$36,M72)</f>
        <v>0.11111111111111108</v>
      </c>
      <c r="AI72" s="1">
        <f>IF(N72="",'Fraccion masica'!$AC$35,N72)</f>
        <v>0.11111111111111108</v>
      </c>
      <c r="AJ72" s="1">
        <f t="shared" si="6"/>
        <v>0</v>
      </c>
      <c r="AK72" s="1">
        <f t="shared" si="7"/>
        <v>0</v>
      </c>
      <c r="AL72" s="1">
        <f t="shared" si="8"/>
        <v>0</v>
      </c>
      <c r="AM72" s="1">
        <f t="shared" si="9"/>
        <v>0</v>
      </c>
      <c r="AN72" s="1">
        <f t="shared" si="10"/>
        <v>0</v>
      </c>
      <c r="AO72" s="1">
        <f t="shared" si="11"/>
        <v>0</v>
      </c>
      <c r="AP72" s="1">
        <f>AN72*Hoja1!$C$19+Fugas_Alter1!AO72</f>
        <v>0</v>
      </c>
    </row>
    <row r="73" spans="2:42" x14ac:dyDescent="0.75">
      <c r="B73" s="174"/>
      <c r="C73" s="175"/>
      <c r="D73" s="175"/>
      <c r="E73" s="176"/>
      <c r="F73" s="351"/>
      <c r="G73" s="352"/>
      <c r="H73" s="351"/>
      <c r="I73" s="352"/>
      <c r="J73" s="351"/>
      <c r="K73" s="352"/>
      <c r="L73" s="351"/>
      <c r="M73" s="354"/>
      <c r="N73" s="352"/>
      <c r="O73" s="353"/>
      <c r="P73" s="353"/>
      <c r="Q73" s="353"/>
      <c r="R73" s="177"/>
      <c r="S73" s="177"/>
      <c r="T73" s="255"/>
      <c r="U73" s="256"/>
      <c r="V73" s="9"/>
      <c r="W73" s="57"/>
      <c r="X73" s="57"/>
      <c r="AB73" s="1">
        <f t="shared" si="0"/>
        <v>0</v>
      </c>
      <c r="AC73" s="1">
        <f t="shared" si="1"/>
        <v>0</v>
      </c>
      <c r="AD73" s="1">
        <f t="shared" si="2"/>
        <v>0</v>
      </c>
      <c r="AE73" s="1">
        <f t="shared" si="3"/>
        <v>0</v>
      </c>
      <c r="AF73" s="1">
        <f t="shared" si="4"/>
        <v>0</v>
      </c>
      <c r="AG73" s="1">
        <f t="shared" si="5"/>
        <v>0</v>
      </c>
      <c r="AH73" s="1">
        <f>IF(M73="",'Fraccion masica'!$AC$36,M73)</f>
        <v>0.11111111111111108</v>
      </c>
      <c r="AI73" s="1">
        <f>IF(N73="",'Fraccion masica'!$AC$35,N73)</f>
        <v>0.11111111111111108</v>
      </c>
      <c r="AJ73" s="1">
        <f t="shared" si="6"/>
        <v>0</v>
      </c>
      <c r="AK73" s="1">
        <f t="shared" si="7"/>
        <v>0</v>
      </c>
      <c r="AL73" s="1">
        <f t="shared" si="8"/>
        <v>0</v>
      </c>
      <c r="AM73" s="1">
        <f t="shared" si="9"/>
        <v>0</v>
      </c>
      <c r="AN73" s="1">
        <f t="shared" si="10"/>
        <v>0</v>
      </c>
      <c r="AO73" s="1">
        <f t="shared" si="11"/>
        <v>0</v>
      </c>
      <c r="AP73" s="1">
        <f>AN73*Hoja1!$C$19+Fugas_Alter1!AO73</f>
        <v>0</v>
      </c>
    </row>
    <row r="74" spans="2:42" x14ac:dyDescent="0.75">
      <c r="B74" s="174"/>
      <c r="C74" s="175"/>
      <c r="D74" s="175"/>
      <c r="E74" s="176"/>
      <c r="F74" s="351"/>
      <c r="G74" s="352"/>
      <c r="H74" s="351"/>
      <c r="I74" s="352"/>
      <c r="J74" s="351"/>
      <c r="K74" s="352"/>
      <c r="L74" s="351"/>
      <c r="M74" s="354"/>
      <c r="N74" s="352"/>
      <c r="O74" s="353"/>
      <c r="P74" s="353"/>
      <c r="Q74" s="353"/>
      <c r="R74" s="177"/>
      <c r="S74" s="177"/>
      <c r="T74" s="255"/>
      <c r="U74" s="256"/>
      <c r="V74" s="9"/>
      <c r="W74" s="57"/>
      <c r="X74" s="57"/>
      <c r="AB74" s="1">
        <f t="shared" si="0"/>
        <v>0</v>
      </c>
      <c r="AC74" s="1">
        <f t="shared" si="1"/>
        <v>0</v>
      </c>
      <c r="AD74" s="1">
        <f t="shared" si="2"/>
        <v>0</v>
      </c>
      <c r="AE74" s="1">
        <f t="shared" si="3"/>
        <v>0</v>
      </c>
      <c r="AF74" s="1">
        <f t="shared" si="4"/>
        <v>0</v>
      </c>
      <c r="AG74" s="1">
        <f t="shared" si="5"/>
        <v>0</v>
      </c>
      <c r="AH74" s="1">
        <f>IF(M74="",'Fraccion masica'!$AC$36,M74)</f>
        <v>0.11111111111111108</v>
      </c>
      <c r="AI74" s="1">
        <f>IF(N74="",'Fraccion masica'!$AC$35,N74)</f>
        <v>0.11111111111111108</v>
      </c>
      <c r="AJ74" s="1">
        <f t="shared" si="6"/>
        <v>0</v>
      </c>
      <c r="AK74" s="1">
        <f t="shared" si="7"/>
        <v>0</v>
      </c>
      <c r="AL74" s="1">
        <f t="shared" si="8"/>
        <v>0</v>
      </c>
      <c r="AM74" s="1">
        <f t="shared" si="9"/>
        <v>0</v>
      </c>
      <c r="AN74" s="1">
        <f t="shared" si="10"/>
        <v>0</v>
      </c>
      <c r="AO74" s="1">
        <f t="shared" si="11"/>
        <v>0</v>
      </c>
      <c r="AP74" s="1">
        <f>AN74*Hoja1!$C$19+Fugas_Alter1!AO74</f>
        <v>0</v>
      </c>
    </row>
    <row r="75" spans="2:42" x14ac:dyDescent="0.75">
      <c r="B75" s="174"/>
      <c r="C75" s="175"/>
      <c r="D75" s="175"/>
      <c r="E75" s="176"/>
      <c r="F75" s="351"/>
      <c r="G75" s="352"/>
      <c r="H75" s="351"/>
      <c r="I75" s="352"/>
      <c r="J75" s="351"/>
      <c r="K75" s="352"/>
      <c r="L75" s="351"/>
      <c r="M75" s="354"/>
      <c r="N75" s="352"/>
      <c r="O75" s="353"/>
      <c r="P75" s="353"/>
      <c r="Q75" s="353"/>
      <c r="R75" s="177"/>
      <c r="S75" s="177"/>
      <c r="T75" s="255"/>
      <c r="U75" s="256"/>
      <c r="V75" s="9"/>
      <c r="W75" s="57"/>
      <c r="X75" s="57"/>
      <c r="AB75" s="1">
        <f t="shared" si="0"/>
        <v>0</v>
      </c>
      <c r="AC75" s="1">
        <f t="shared" si="1"/>
        <v>0</v>
      </c>
      <c r="AD75" s="1">
        <f t="shared" si="2"/>
        <v>0</v>
      </c>
      <c r="AE75" s="1">
        <f t="shared" si="3"/>
        <v>0</v>
      </c>
      <c r="AF75" s="1">
        <f t="shared" si="4"/>
        <v>0</v>
      </c>
      <c r="AG75" s="1">
        <f t="shared" si="5"/>
        <v>0</v>
      </c>
      <c r="AH75" s="1">
        <f>IF(M75="",'Fraccion masica'!$AC$36,M75)</f>
        <v>0.11111111111111108</v>
      </c>
      <c r="AI75" s="1">
        <f>IF(N75="",'Fraccion masica'!$AC$35,N75)</f>
        <v>0.11111111111111108</v>
      </c>
      <c r="AJ75" s="1">
        <f t="shared" si="6"/>
        <v>0</v>
      </c>
      <c r="AK75" s="1">
        <f t="shared" si="7"/>
        <v>0</v>
      </c>
      <c r="AL75" s="1">
        <f t="shared" si="8"/>
        <v>0</v>
      </c>
      <c r="AM75" s="1">
        <f t="shared" si="9"/>
        <v>0</v>
      </c>
      <c r="AN75" s="1">
        <f t="shared" si="10"/>
        <v>0</v>
      </c>
      <c r="AO75" s="1">
        <f t="shared" si="11"/>
        <v>0</v>
      </c>
      <c r="AP75" s="1">
        <f>AN75*Hoja1!$C$19+Fugas_Alter1!AO75</f>
        <v>0</v>
      </c>
    </row>
    <row r="76" spans="2:42" x14ac:dyDescent="0.75">
      <c r="B76" s="174"/>
      <c r="C76" s="175"/>
      <c r="D76" s="175"/>
      <c r="E76" s="176"/>
      <c r="F76" s="351"/>
      <c r="G76" s="352"/>
      <c r="H76" s="351"/>
      <c r="I76" s="352"/>
      <c r="J76" s="351"/>
      <c r="K76" s="352"/>
      <c r="L76" s="351"/>
      <c r="M76" s="354"/>
      <c r="N76" s="352"/>
      <c r="O76" s="353"/>
      <c r="P76" s="353"/>
      <c r="Q76" s="353"/>
      <c r="R76" s="177"/>
      <c r="S76" s="177"/>
      <c r="T76" s="255"/>
      <c r="U76" s="256"/>
      <c r="V76" s="9"/>
      <c r="W76" s="57"/>
      <c r="X76" s="57"/>
      <c r="AB76" s="1">
        <f t="shared" si="0"/>
        <v>0</v>
      </c>
      <c r="AC76" s="1">
        <f t="shared" si="1"/>
        <v>0</v>
      </c>
      <c r="AD76" s="1">
        <f t="shared" si="2"/>
        <v>0</v>
      </c>
      <c r="AE76" s="1">
        <f t="shared" si="3"/>
        <v>0</v>
      </c>
      <c r="AF76" s="1">
        <f t="shared" si="4"/>
        <v>0</v>
      </c>
      <c r="AG76" s="1">
        <f t="shared" si="5"/>
        <v>0</v>
      </c>
      <c r="AH76" s="1">
        <f>IF(M76="",'Fraccion masica'!$AC$36,M76)</f>
        <v>0.11111111111111108</v>
      </c>
      <c r="AI76" s="1">
        <f>IF(N76="",'Fraccion masica'!$AC$35,N76)</f>
        <v>0.11111111111111108</v>
      </c>
      <c r="AJ76" s="1">
        <f t="shared" si="6"/>
        <v>0</v>
      </c>
      <c r="AK76" s="1">
        <f t="shared" si="7"/>
        <v>0</v>
      </c>
      <c r="AL76" s="1">
        <f t="shared" si="8"/>
        <v>0</v>
      </c>
      <c r="AM76" s="1">
        <f t="shared" si="9"/>
        <v>0</v>
      </c>
      <c r="AN76" s="1">
        <f t="shared" si="10"/>
        <v>0</v>
      </c>
      <c r="AO76" s="1">
        <f t="shared" si="11"/>
        <v>0</v>
      </c>
      <c r="AP76" s="1">
        <f>AN76*Hoja1!$C$19+Fugas_Alter1!AO76</f>
        <v>0</v>
      </c>
    </row>
    <row r="77" spans="2:42" x14ac:dyDescent="0.75">
      <c r="B77" s="174"/>
      <c r="C77" s="175"/>
      <c r="D77" s="175"/>
      <c r="E77" s="176"/>
      <c r="F77" s="351"/>
      <c r="G77" s="352"/>
      <c r="H77" s="351"/>
      <c r="I77" s="352"/>
      <c r="J77" s="351"/>
      <c r="K77" s="352"/>
      <c r="L77" s="351"/>
      <c r="M77" s="354"/>
      <c r="N77" s="352"/>
      <c r="O77" s="353"/>
      <c r="P77" s="353"/>
      <c r="Q77" s="353"/>
      <c r="R77" s="177"/>
      <c r="S77" s="177"/>
      <c r="T77" s="255"/>
      <c r="U77" s="256"/>
      <c r="V77" s="9"/>
      <c r="W77" s="57"/>
      <c r="X77" s="57"/>
      <c r="AB77" s="1">
        <f t="shared" si="0"/>
        <v>0</v>
      </c>
      <c r="AC77" s="1">
        <f t="shared" si="1"/>
        <v>0</v>
      </c>
      <c r="AD77" s="1">
        <f t="shared" si="2"/>
        <v>0</v>
      </c>
      <c r="AE77" s="1">
        <f t="shared" si="3"/>
        <v>0</v>
      </c>
      <c r="AF77" s="1">
        <f t="shared" si="4"/>
        <v>0</v>
      </c>
      <c r="AG77" s="1">
        <f t="shared" si="5"/>
        <v>0</v>
      </c>
      <c r="AH77" s="1">
        <f>IF(M77="",'Fraccion masica'!$AC$36,M77)</f>
        <v>0.11111111111111108</v>
      </c>
      <c r="AI77" s="1">
        <f>IF(N77="",'Fraccion masica'!$AC$35,N77)</f>
        <v>0.11111111111111108</v>
      </c>
      <c r="AJ77" s="1">
        <f t="shared" si="6"/>
        <v>0</v>
      </c>
      <c r="AK77" s="1">
        <f t="shared" si="7"/>
        <v>0</v>
      </c>
      <c r="AL77" s="1">
        <f t="shared" si="8"/>
        <v>0</v>
      </c>
      <c r="AM77" s="1">
        <f t="shared" si="9"/>
        <v>0</v>
      </c>
      <c r="AN77" s="1">
        <f t="shared" si="10"/>
        <v>0</v>
      </c>
      <c r="AO77" s="1">
        <f t="shared" si="11"/>
        <v>0</v>
      </c>
      <c r="AP77" s="1">
        <f>AN77*Hoja1!$C$19+Fugas_Alter1!AO77</f>
        <v>0</v>
      </c>
    </row>
    <row r="78" spans="2:42" x14ac:dyDescent="0.75">
      <c r="B78" s="174"/>
      <c r="C78" s="175"/>
      <c r="D78" s="175"/>
      <c r="E78" s="176"/>
      <c r="F78" s="351"/>
      <c r="G78" s="352"/>
      <c r="H78" s="351"/>
      <c r="I78" s="352"/>
      <c r="J78" s="351"/>
      <c r="K78" s="352"/>
      <c r="L78" s="351"/>
      <c r="M78" s="354"/>
      <c r="N78" s="352"/>
      <c r="O78" s="353"/>
      <c r="P78" s="353"/>
      <c r="Q78" s="353"/>
      <c r="R78" s="177"/>
      <c r="S78" s="177"/>
      <c r="T78" s="255"/>
      <c r="U78" s="256"/>
      <c r="V78" s="9"/>
      <c r="W78" s="57"/>
      <c r="X78" s="57"/>
      <c r="AB78" s="1">
        <f t="shared" si="0"/>
        <v>0</v>
      </c>
      <c r="AC78" s="1">
        <f t="shared" si="1"/>
        <v>0</v>
      </c>
      <c r="AD78" s="1">
        <f t="shared" si="2"/>
        <v>0</v>
      </c>
      <c r="AE78" s="1">
        <f t="shared" si="3"/>
        <v>0</v>
      </c>
      <c r="AF78" s="1">
        <f t="shared" si="4"/>
        <v>0</v>
      </c>
      <c r="AG78" s="1">
        <f t="shared" si="5"/>
        <v>0</v>
      </c>
      <c r="AH78" s="1">
        <f>IF(M78="",'Fraccion masica'!$AC$36,M78)</f>
        <v>0.11111111111111108</v>
      </c>
      <c r="AI78" s="1">
        <f>IF(N78="",'Fraccion masica'!$AC$35,N78)</f>
        <v>0.11111111111111108</v>
      </c>
      <c r="AJ78" s="1">
        <f t="shared" si="6"/>
        <v>0</v>
      </c>
      <c r="AK78" s="1">
        <f t="shared" si="7"/>
        <v>0</v>
      </c>
      <c r="AL78" s="1">
        <f t="shared" si="8"/>
        <v>0</v>
      </c>
      <c r="AM78" s="1">
        <f t="shared" si="9"/>
        <v>0</v>
      </c>
      <c r="AN78" s="1">
        <f t="shared" si="10"/>
        <v>0</v>
      </c>
      <c r="AO78" s="1">
        <f t="shared" si="11"/>
        <v>0</v>
      </c>
      <c r="AP78" s="1">
        <f>AN78*Hoja1!$C$19+Fugas_Alter1!AO78</f>
        <v>0</v>
      </c>
    </row>
    <row r="79" spans="2:42" x14ac:dyDescent="0.75">
      <c r="B79" s="174"/>
      <c r="C79" s="175"/>
      <c r="D79" s="175"/>
      <c r="E79" s="176"/>
      <c r="F79" s="351"/>
      <c r="G79" s="352"/>
      <c r="H79" s="351"/>
      <c r="I79" s="352"/>
      <c r="J79" s="351"/>
      <c r="K79" s="352"/>
      <c r="L79" s="351"/>
      <c r="M79" s="354"/>
      <c r="N79" s="352"/>
      <c r="O79" s="353"/>
      <c r="P79" s="353"/>
      <c r="Q79" s="353"/>
      <c r="R79" s="177"/>
      <c r="S79" s="177"/>
      <c r="T79" s="255"/>
      <c r="U79" s="256"/>
      <c r="V79" s="9"/>
      <c r="W79" s="57"/>
      <c r="X79" s="57"/>
      <c r="AB79" s="1">
        <f t="shared" si="0"/>
        <v>0</v>
      </c>
      <c r="AC79" s="1">
        <f t="shared" si="1"/>
        <v>0</v>
      </c>
      <c r="AD79" s="1">
        <f t="shared" si="2"/>
        <v>0</v>
      </c>
      <c r="AE79" s="1">
        <f t="shared" si="3"/>
        <v>0</v>
      </c>
      <c r="AF79" s="1">
        <f t="shared" si="4"/>
        <v>0</v>
      </c>
      <c r="AG79" s="1">
        <f t="shared" si="5"/>
        <v>0</v>
      </c>
      <c r="AH79" s="1">
        <f>IF(M79="",'Fraccion masica'!$AC$36,M79)</f>
        <v>0.11111111111111108</v>
      </c>
      <c r="AI79" s="1">
        <f>IF(N79="",'Fraccion masica'!$AC$35,N79)</f>
        <v>0.11111111111111108</v>
      </c>
      <c r="AJ79" s="1">
        <f t="shared" si="6"/>
        <v>0</v>
      </c>
      <c r="AK79" s="1">
        <f t="shared" si="7"/>
        <v>0</v>
      </c>
      <c r="AL79" s="1">
        <f t="shared" si="8"/>
        <v>0</v>
      </c>
      <c r="AM79" s="1">
        <f t="shared" si="9"/>
        <v>0</v>
      </c>
      <c r="AN79" s="1">
        <f t="shared" si="10"/>
        <v>0</v>
      </c>
      <c r="AO79" s="1">
        <f t="shared" si="11"/>
        <v>0</v>
      </c>
      <c r="AP79" s="1">
        <f>AN79*Hoja1!$C$19+Fugas_Alter1!AO79</f>
        <v>0</v>
      </c>
    </row>
    <row r="80" spans="2:42" x14ac:dyDescent="0.75">
      <c r="B80" s="174"/>
      <c r="C80" s="175"/>
      <c r="D80" s="175"/>
      <c r="E80" s="176"/>
      <c r="F80" s="351"/>
      <c r="G80" s="352"/>
      <c r="H80" s="351"/>
      <c r="I80" s="352"/>
      <c r="J80" s="351"/>
      <c r="K80" s="352"/>
      <c r="L80" s="351"/>
      <c r="M80" s="354"/>
      <c r="N80" s="352"/>
      <c r="O80" s="353"/>
      <c r="P80" s="353"/>
      <c r="Q80" s="353"/>
      <c r="R80" s="177"/>
      <c r="S80" s="177"/>
      <c r="T80" s="255"/>
      <c r="U80" s="256"/>
      <c r="V80" s="9"/>
      <c r="W80" s="57"/>
      <c r="X80" s="57"/>
      <c r="AB80" s="1">
        <f t="shared" si="0"/>
        <v>0</v>
      </c>
      <c r="AC80" s="1">
        <f t="shared" si="1"/>
        <v>0</v>
      </c>
      <c r="AD80" s="1">
        <f t="shared" si="2"/>
        <v>0</v>
      </c>
      <c r="AE80" s="1">
        <f t="shared" si="3"/>
        <v>0</v>
      </c>
      <c r="AF80" s="1">
        <f t="shared" si="4"/>
        <v>0</v>
      </c>
      <c r="AG80" s="1">
        <f t="shared" si="5"/>
        <v>0</v>
      </c>
      <c r="AH80" s="1">
        <f>IF(M80="",'Fraccion masica'!$AC$36,M80)</f>
        <v>0.11111111111111108</v>
      </c>
      <c r="AI80" s="1">
        <f>IF(N80="",'Fraccion masica'!$AC$35,N80)</f>
        <v>0.11111111111111108</v>
      </c>
      <c r="AJ80" s="1">
        <f t="shared" si="6"/>
        <v>0</v>
      </c>
      <c r="AK80" s="1">
        <f t="shared" si="7"/>
        <v>0</v>
      </c>
      <c r="AL80" s="1">
        <f t="shared" si="8"/>
        <v>0</v>
      </c>
      <c r="AM80" s="1">
        <f t="shared" si="9"/>
        <v>0</v>
      </c>
      <c r="AN80" s="1">
        <f t="shared" si="10"/>
        <v>0</v>
      </c>
      <c r="AO80" s="1">
        <f t="shared" si="11"/>
        <v>0</v>
      </c>
      <c r="AP80" s="1">
        <f>AN80*Hoja1!$C$19+Fugas_Alter1!AO80</f>
        <v>0</v>
      </c>
    </row>
    <row r="81" spans="2:42" x14ac:dyDescent="0.75">
      <c r="B81" s="174"/>
      <c r="C81" s="175"/>
      <c r="D81" s="175"/>
      <c r="E81" s="176"/>
      <c r="F81" s="351"/>
      <c r="G81" s="352"/>
      <c r="H81" s="351"/>
      <c r="I81" s="352"/>
      <c r="J81" s="351"/>
      <c r="K81" s="352"/>
      <c r="L81" s="351"/>
      <c r="M81" s="354"/>
      <c r="N81" s="352"/>
      <c r="O81" s="353"/>
      <c r="P81" s="353"/>
      <c r="Q81" s="353"/>
      <c r="R81" s="177"/>
      <c r="S81" s="177"/>
      <c r="T81" s="255"/>
      <c r="U81" s="256"/>
      <c r="V81" s="9"/>
      <c r="W81" s="57"/>
      <c r="X81" s="57"/>
      <c r="AB81" s="1">
        <f t="shared" si="0"/>
        <v>0</v>
      </c>
      <c r="AC81" s="1">
        <f t="shared" si="1"/>
        <v>0</v>
      </c>
      <c r="AD81" s="1">
        <f t="shared" si="2"/>
        <v>0</v>
      </c>
      <c r="AE81" s="1">
        <f t="shared" si="3"/>
        <v>0</v>
      </c>
      <c r="AF81" s="1">
        <f t="shared" si="4"/>
        <v>0</v>
      </c>
      <c r="AG81" s="1">
        <f t="shared" si="5"/>
        <v>0</v>
      </c>
      <c r="AH81" s="1">
        <f>IF(M81="",'Fraccion masica'!$AC$36,M81)</f>
        <v>0.11111111111111108</v>
      </c>
      <c r="AI81" s="1">
        <f>IF(N81="",'Fraccion masica'!$AC$35,N81)</f>
        <v>0.11111111111111108</v>
      </c>
      <c r="AJ81" s="1">
        <f t="shared" si="6"/>
        <v>0</v>
      </c>
      <c r="AK81" s="1">
        <f t="shared" si="7"/>
        <v>0</v>
      </c>
      <c r="AL81" s="1">
        <f t="shared" si="8"/>
        <v>0</v>
      </c>
      <c r="AM81" s="1">
        <f t="shared" si="9"/>
        <v>0</v>
      </c>
      <c r="AN81" s="1">
        <f t="shared" si="10"/>
        <v>0</v>
      </c>
      <c r="AO81" s="1">
        <f t="shared" si="11"/>
        <v>0</v>
      </c>
      <c r="AP81" s="1">
        <f>AN81*Hoja1!$C$19+Fugas_Alter1!AO81</f>
        <v>0</v>
      </c>
    </row>
    <row r="82" spans="2:42" x14ac:dyDescent="0.75">
      <c r="B82" s="174"/>
      <c r="C82" s="175"/>
      <c r="D82" s="175"/>
      <c r="E82" s="176"/>
      <c r="F82" s="351"/>
      <c r="G82" s="352"/>
      <c r="H82" s="351"/>
      <c r="I82" s="352"/>
      <c r="J82" s="351"/>
      <c r="K82" s="352"/>
      <c r="L82" s="351"/>
      <c r="M82" s="354"/>
      <c r="N82" s="352"/>
      <c r="O82" s="353"/>
      <c r="P82" s="353"/>
      <c r="Q82" s="353"/>
      <c r="R82" s="177"/>
      <c r="S82" s="177"/>
      <c r="T82" s="255"/>
      <c r="U82" s="256"/>
      <c r="V82" s="9"/>
      <c r="W82" s="57"/>
      <c r="X82" s="57"/>
      <c r="AB82" s="1">
        <f t="shared" si="0"/>
        <v>0</v>
      </c>
      <c r="AC82" s="1">
        <f t="shared" si="1"/>
        <v>0</v>
      </c>
      <c r="AD82" s="1">
        <f t="shared" si="2"/>
        <v>0</v>
      </c>
      <c r="AE82" s="1">
        <f t="shared" si="3"/>
        <v>0</v>
      </c>
      <c r="AF82" s="1">
        <f t="shared" si="4"/>
        <v>0</v>
      </c>
      <c r="AG82" s="1">
        <f t="shared" si="5"/>
        <v>0</v>
      </c>
      <c r="AH82" s="1">
        <f>IF(M82="",'Fraccion masica'!$AC$36,M82)</f>
        <v>0.11111111111111108</v>
      </c>
      <c r="AI82" s="1">
        <f>IF(N82="",'Fraccion masica'!$AC$35,N82)</f>
        <v>0.11111111111111108</v>
      </c>
      <c r="AJ82" s="1">
        <f t="shared" si="6"/>
        <v>0</v>
      </c>
      <c r="AK82" s="1">
        <f t="shared" si="7"/>
        <v>0</v>
      </c>
      <c r="AL82" s="1">
        <f t="shared" si="8"/>
        <v>0</v>
      </c>
      <c r="AM82" s="1">
        <f t="shared" si="9"/>
        <v>0</v>
      </c>
      <c r="AN82" s="1">
        <f t="shared" si="10"/>
        <v>0</v>
      </c>
      <c r="AO82" s="1">
        <f t="shared" si="11"/>
        <v>0</v>
      </c>
      <c r="AP82" s="1">
        <f>AN82*Hoja1!$C$19+Fugas_Alter1!AO82</f>
        <v>0</v>
      </c>
    </row>
    <row r="83" spans="2:42" x14ac:dyDescent="0.75">
      <c r="B83" s="174"/>
      <c r="C83" s="175"/>
      <c r="D83" s="175"/>
      <c r="E83" s="176"/>
      <c r="F83" s="351"/>
      <c r="G83" s="352"/>
      <c r="H83" s="351"/>
      <c r="I83" s="352"/>
      <c r="J83" s="351"/>
      <c r="K83" s="352"/>
      <c r="L83" s="351"/>
      <c r="M83" s="354"/>
      <c r="N83" s="352"/>
      <c r="O83" s="353"/>
      <c r="P83" s="353"/>
      <c r="Q83" s="353"/>
      <c r="R83" s="177"/>
      <c r="S83" s="177"/>
      <c r="T83" s="255"/>
      <c r="U83" s="256"/>
      <c r="V83" s="9"/>
      <c r="W83" s="57"/>
      <c r="X83" s="57"/>
      <c r="AB83" s="1">
        <f t="shared" si="0"/>
        <v>0</v>
      </c>
      <c r="AC83" s="1">
        <f t="shared" si="1"/>
        <v>0</v>
      </c>
      <c r="AD83" s="1">
        <f t="shared" si="2"/>
        <v>0</v>
      </c>
      <c r="AE83" s="1">
        <f t="shared" si="3"/>
        <v>0</v>
      </c>
      <c r="AF83" s="1">
        <f t="shared" si="4"/>
        <v>0</v>
      </c>
      <c r="AG83" s="1">
        <f t="shared" si="5"/>
        <v>0</v>
      </c>
      <c r="AH83" s="1">
        <f>IF(M83="",'Fraccion masica'!$AC$36,M83)</f>
        <v>0.11111111111111108</v>
      </c>
      <c r="AI83" s="1">
        <f>IF(N83="",'Fraccion masica'!$AC$35,N83)</f>
        <v>0.11111111111111108</v>
      </c>
      <c r="AJ83" s="1">
        <f t="shared" si="6"/>
        <v>0</v>
      </c>
      <c r="AK83" s="1">
        <f t="shared" si="7"/>
        <v>0</v>
      </c>
      <c r="AL83" s="1">
        <f t="shared" si="8"/>
        <v>0</v>
      </c>
      <c r="AM83" s="1">
        <f t="shared" si="9"/>
        <v>0</v>
      </c>
      <c r="AN83" s="1">
        <f t="shared" si="10"/>
        <v>0</v>
      </c>
      <c r="AO83" s="1">
        <f t="shared" si="11"/>
        <v>0</v>
      </c>
      <c r="AP83" s="1">
        <f>AN83*Hoja1!$C$19+Fugas_Alter1!AO83</f>
        <v>0</v>
      </c>
    </row>
    <row r="84" spans="2:42" x14ac:dyDescent="0.75">
      <c r="B84" s="174"/>
      <c r="C84" s="175"/>
      <c r="D84" s="175"/>
      <c r="E84" s="176"/>
      <c r="F84" s="351"/>
      <c r="G84" s="352"/>
      <c r="H84" s="351"/>
      <c r="I84" s="352"/>
      <c r="J84" s="351"/>
      <c r="K84" s="352"/>
      <c r="L84" s="351"/>
      <c r="M84" s="354"/>
      <c r="N84" s="352"/>
      <c r="O84" s="353"/>
      <c r="P84" s="353"/>
      <c r="Q84" s="353"/>
      <c r="R84" s="177"/>
      <c r="S84" s="177"/>
      <c r="T84" s="255"/>
      <c r="U84" s="256"/>
      <c r="V84" s="9"/>
      <c r="W84" s="57"/>
      <c r="X84" s="57"/>
      <c r="AB84" s="1">
        <f t="shared" si="0"/>
        <v>0</v>
      </c>
      <c r="AC84" s="1">
        <f t="shared" si="1"/>
        <v>0</v>
      </c>
      <c r="AD84" s="1">
        <f t="shared" si="2"/>
        <v>0</v>
      </c>
      <c r="AE84" s="1">
        <f t="shared" si="3"/>
        <v>0</v>
      </c>
      <c r="AF84" s="1">
        <f t="shared" si="4"/>
        <v>0</v>
      </c>
      <c r="AG84" s="1">
        <f t="shared" si="5"/>
        <v>0</v>
      </c>
      <c r="AH84" s="1">
        <f>IF(M84="",'Fraccion masica'!$AC$36,M84)</f>
        <v>0.11111111111111108</v>
      </c>
      <c r="AI84" s="1">
        <f>IF(N84="",'Fraccion masica'!$AC$35,N84)</f>
        <v>0.11111111111111108</v>
      </c>
      <c r="AJ84" s="1">
        <f t="shared" si="6"/>
        <v>0</v>
      </c>
      <c r="AK84" s="1">
        <f t="shared" si="7"/>
        <v>0</v>
      </c>
      <c r="AL84" s="1">
        <f t="shared" si="8"/>
        <v>0</v>
      </c>
      <c r="AM84" s="1">
        <f t="shared" si="9"/>
        <v>0</v>
      </c>
      <c r="AN84" s="1">
        <f t="shared" si="10"/>
        <v>0</v>
      </c>
      <c r="AO84" s="1">
        <f t="shared" si="11"/>
        <v>0</v>
      </c>
      <c r="AP84" s="1">
        <f>AN84*Hoja1!$C$19+Fugas_Alter1!AO84</f>
        <v>0</v>
      </c>
    </row>
    <row r="85" spans="2:42" x14ac:dyDescent="0.75">
      <c r="B85" s="174"/>
      <c r="C85" s="175"/>
      <c r="D85" s="175"/>
      <c r="E85" s="176"/>
      <c r="F85" s="351"/>
      <c r="G85" s="352"/>
      <c r="H85" s="351"/>
      <c r="I85" s="352"/>
      <c r="J85" s="351"/>
      <c r="K85" s="352"/>
      <c r="L85" s="351"/>
      <c r="M85" s="354"/>
      <c r="N85" s="352"/>
      <c r="O85" s="353"/>
      <c r="P85" s="353"/>
      <c r="Q85" s="353"/>
      <c r="R85" s="177"/>
      <c r="S85" s="177"/>
      <c r="T85" s="255"/>
      <c r="U85" s="256"/>
      <c r="V85" s="9"/>
      <c r="W85" s="57"/>
      <c r="X85" s="57"/>
      <c r="AB85" s="1">
        <f t="shared" si="0"/>
        <v>0</v>
      </c>
      <c r="AC85" s="1">
        <f t="shared" si="1"/>
        <v>0</v>
      </c>
      <c r="AD85" s="1">
        <f t="shared" si="2"/>
        <v>0</v>
      </c>
      <c r="AE85" s="1">
        <f t="shared" si="3"/>
        <v>0</v>
      </c>
      <c r="AF85" s="1">
        <f t="shared" si="4"/>
        <v>0</v>
      </c>
      <c r="AG85" s="1">
        <f t="shared" si="5"/>
        <v>0</v>
      </c>
      <c r="AH85" s="1">
        <f>IF(M85="",'Fraccion masica'!$AC$36,M85)</f>
        <v>0.11111111111111108</v>
      </c>
      <c r="AI85" s="1">
        <f>IF(N85="",'Fraccion masica'!$AC$35,N85)</f>
        <v>0.11111111111111108</v>
      </c>
      <c r="AJ85" s="1">
        <f t="shared" si="6"/>
        <v>0</v>
      </c>
      <c r="AK85" s="1">
        <f t="shared" si="7"/>
        <v>0</v>
      </c>
      <c r="AL85" s="1">
        <f t="shared" si="8"/>
        <v>0</v>
      </c>
      <c r="AM85" s="1">
        <f t="shared" si="9"/>
        <v>0</v>
      </c>
      <c r="AN85" s="1">
        <f t="shared" si="10"/>
        <v>0</v>
      </c>
      <c r="AO85" s="1">
        <f t="shared" si="11"/>
        <v>0</v>
      </c>
      <c r="AP85" s="1">
        <f>AN85*Hoja1!$C$19+Fugas_Alter1!AO85</f>
        <v>0</v>
      </c>
    </row>
    <row r="86" spans="2:42" x14ac:dyDescent="0.75">
      <c r="B86" s="174"/>
      <c r="C86" s="175"/>
      <c r="D86" s="175"/>
      <c r="E86" s="176"/>
      <c r="F86" s="351"/>
      <c r="G86" s="352"/>
      <c r="H86" s="351"/>
      <c r="I86" s="352"/>
      <c r="J86" s="351"/>
      <c r="K86" s="352"/>
      <c r="L86" s="351"/>
      <c r="M86" s="354"/>
      <c r="N86" s="352"/>
      <c r="O86" s="353"/>
      <c r="P86" s="353"/>
      <c r="Q86" s="353"/>
      <c r="R86" s="177"/>
      <c r="S86" s="177"/>
      <c r="T86" s="255"/>
      <c r="U86" s="256"/>
      <c r="V86" s="9"/>
      <c r="W86" s="57"/>
      <c r="X86" s="57"/>
      <c r="AB86" s="1">
        <f t="shared" si="0"/>
        <v>0</v>
      </c>
      <c r="AC86" s="1">
        <f t="shared" si="1"/>
        <v>0</v>
      </c>
      <c r="AD86" s="1">
        <f t="shared" si="2"/>
        <v>0</v>
      </c>
      <c r="AE86" s="1">
        <f t="shared" si="3"/>
        <v>0</v>
      </c>
      <c r="AF86" s="1">
        <f t="shared" si="4"/>
        <v>0</v>
      </c>
      <c r="AG86" s="1">
        <f t="shared" si="5"/>
        <v>0</v>
      </c>
      <c r="AH86" s="1">
        <f>IF(M86="",'Fraccion masica'!$AC$36,M86)</f>
        <v>0.11111111111111108</v>
      </c>
      <c r="AI86" s="1">
        <f>IF(N86="",'Fraccion masica'!$AC$35,N86)</f>
        <v>0.11111111111111108</v>
      </c>
      <c r="AJ86" s="1">
        <f t="shared" si="6"/>
        <v>0</v>
      </c>
      <c r="AK86" s="1">
        <f t="shared" si="7"/>
        <v>0</v>
      </c>
      <c r="AL86" s="1">
        <f t="shared" si="8"/>
        <v>0</v>
      </c>
      <c r="AM86" s="1">
        <f t="shared" si="9"/>
        <v>0</v>
      </c>
      <c r="AN86" s="1">
        <f t="shared" si="10"/>
        <v>0</v>
      </c>
      <c r="AO86" s="1">
        <f t="shared" si="11"/>
        <v>0</v>
      </c>
      <c r="AP86" s="1">
        <f>AN86*Hoja1!$C$19+Fugas_Alter1!AO86</f>
        <v>0</v>
      </c>
    </row>
    <row r="87" spans="2:42" x14ac:dyDescent="0.75">
      <c r="B87" s="174"/>
      <c r="C87" s="175"/>
      <c r="D87" s="175"/>
      <c r="E87" s="176"/>
      <c r="F87" s="351"/>
      <c r="G87" s="352"/>
      <c r="H87" s="351"/>
      <c r="I87" s="352"/>
      <c r="J87" s="351"/>
      <c r="K87" s="352"/>
      <c r="L87" s="351"/>
      <c r="M87" s="354"/>
      <c r="N87" s="352"/>
      <c r="O87" s="353"/>
      <c r="P87" s="353"/>
      <c r="Q87" s="353"/>
      <c r="R87" s="177"/>
      <c r="S87" s="177"/>
      <c r="T87" s="255"/>
      <c r="U87" s="256"/>
      <c r="V87" s="9"/>
      <c r="W87" s="57"/>
      <c r="X87" s="57"/>
      <c r="AB87" s="1">
        <f t="shared" si="0"/>
        <v>0</v>
      </c>
      <c r="AC87" s="1">
        <f t="shared" si="1"/>
        <v>0</v>
      </c>
      <c r="AD87" s="1">
        <f t="shared" si="2"/>
        <v>0</v>
      </c>
      <c r="AE87" s="1">
        <f t="shared" si="3"/>
        <v>0</v>
      </c>
      <c r="AF87" s="1">
        <f t="shared" si="4"/>
        <v>0</v>
      </c>
      <c r="AG87" s="1">
        <f t="shared" si="5"/>
        <v>0</v>
      </c>
      <c r="AH87" s="1">
        <f>IF(M87="",'Fraccion masica'!$AC$36,M87)</f>
        <v>0.11111111111111108</v>
      </c>
      <c r="AI87" s="1">
        <f>IF(N87="",'Fraccion masica'!$AC$35,N87)</f>
        <v>0.11111111111111108</v>
      </c>
      <c r="AJ87" s="1">
        <f t="shared" si="6"/>
        <v>0</v>
      </c>
      <c r="AK87" s="1">
        <f t="shared" si="7"/>
        <v>0</v>
      </c>
      <c r="AL87" s="1">
        <f t="shared" si="8"/>
        <v>0</v>
      </c>
      <c r="AM87" s="1">
        <f t="shared" si="9"/>
        <v>0</v>
      </c>
      <c r="AN87" s="1">
        <f t="shared" si="10"/>
        <v>0</v>
      </c>
      <c r="AO87" s="1">
        <f t="shared" si="11"/>
        <v>0</v>
      </c>
      <c r="AP87" s="1">
        <f>AN87*Hoja1!$C$19+Fugas_Alter1!AO87</f>
        <v>0</v>
      </c>
    </row>
    <row r="88" spans="2:42" x14ac:dyDescent="0.75">
      <c r="B88" s="174"/>
      <c r="C88" s="175"/>
      <c r="D88" s="175"/>
      <c r="E88" s="176"/>
      <c r="F88" s="351"/>
      <c r="G88" s="352"/>
      <c r="H88" s="351"/>
      <c r="I88" s="352"/>
      <c r="J88" s="351"/>
      <c r="K88" s="352"/>
      <c r="L88" s="351"/>
      <c r="M88" s="354"/>
      <c r="N88" s="352"/>
      <c r="O88" s="353"/>
      <c r="P88" s="353"/>
      <c r="Q88" s="353"/>
      <c r="R88" s="177"/>
      <c r="S88" s="177"/>
      <c r="T88" s="255"/>
      <c r="U88" s="256"/>
      <c r="V88" s="9"/>
      <c r="W88" s="57"/>
      <c r="X88" s="57"/>
      <c r="AB88" s="1">
        <f t="shared" ref="AB88:AB151" si="12">B88</f>
        <v>0</v>
      </c>
      <c r="AC88" s="1">
        <f t="shared" ref="AC88:AC151" si="13">C88</f>
        <v>0</v>
      </c>
      <c r="AD88" s="1">
        <f t="shared" ref="AD88:AD151" si="14">D88</f>
        <v>0</v>
      </c>
      <c r="AE88" s="1">
        <f t="shared" ref="AE88:AE151" si="15">F88</f>
        <v>0</v>
      </c>
      <c r="AF88" s="1">
        <f t="shared" ref="AF88:AF151" si="16">G88</f>
        <v>0</v>
      </c>
      <c r="AG88" s="1">
        <f t="shared" ref="AG88:AG151" si="17">J88</f>
        <v>0</v>
      </c>
      <c r="AH88" s="1">
        <f>IF(M88="",'Fraccion masica'!$AC$36,M88)</f>
        <v>0.11111111111111108</v>
      </c>
      <c r="AI88" s="1">
        <f>IF(N88="",'Fraccion masica'!$AC$35,N88)</f>
        <v>0.11111111111111108</v>
      </c>
      <c r="AJ88" s="1">
        <f t="shared" si="6"/>
        <v>0</v>
      </c>
      <c r="AK88" s="1">
        <f t="shared" si="7"/>
        <v>0</v>
      </c>
      <c r="AL88" s="1">
        <f t="shared" si="8"/>
        <v>0</v>
      </c>
      <c r="AM88" s="1">
        <f t="shared" si="9"/>
        <v>0</v>
      </c>
      <c r="AN88" s="1">
        <f t="shared" si="10"/>
        <v>0</v>
      </c>
      <c r="AO88" s="1">
        <f t="shared" si="11"/>
        <v>0</v>
      </c>
      <c r="AP88" s="1">
        <f>AN88*Hoja1!$C$19+Fugas_Alter1!AO88</f>
        <v>0</v>
      </c>
    </row>
    <row r="89" spans="2:42" x14ac:dyDescent="0.75">
      <c r="B89" s="174"/>
      <c r="C89" s="175"/>
      <c r="D89" s="175"/>
      <c r="E89" s="176"/>
      <c r="F89" s="351"/>
      <c r="G89" s="352"/>
      <c r="H89" s="351"/>
      <c r="I89" s="352"/>
      <c r="J89" s="351"/>
      <c r="K89" s="352"/>
      <c r="L89" s="351"/>
      <c r="M89" s="354"/>
      <c r="N89" s="352"/>
      <c r="O89" s="353"/>
      <c r="P89" s="353"/>
      <c r="Q89" s="353"/>
      <c r="R89" s="177"/>
      <c r="S89" s="177"/>
      <c r="T89" s="255"/>
      <c r="U89" s="256"/>
      <c r="V89" s="9"/>
      <c r="W89" s="57"/>
      <c r="X89" s="57"/>
      <c r="AB89" s="1">
        <f t="shared" si="12"/>
        <v>0</v>
      </c>
      <c r="AC89" s="1">
        <f t="shared" si="13"/>
        <v>0</v>
      </c>
      <c r="AD89" s="1">
        <f t="shared" si="14"/>
        <v>0</v>
      </c>
      <c r="AE89" s="1">
        <f t="shared" si="15"/>
        <v>0</v>
      </c>
      <c r="AF89" s="1">
        <f t="shared" si="16"/>
        <v>0</v>
      </c>
      <c r="AG89" s="1">
        <f t="shared" si="17"/>
        <v>0</v>
      </c>
      <c r="AH89" s="1">
        <f>IF(M89="",'Fraccion masica'!$AC$36,M89)</f>
        <v>0.11111111111111108</v>
      </c>
      <c r="AI89" s="1">
        <f>IF(N89="",'Fraccion masica'!$AC$35,N89)</f>
        <v>0.11111111111111108</v>
      </c>
      <c r="AJ89" s="1">
        <f t="shared" ref="AJ89:AJ152" si="18">V89</f>
        <v>0</v>
      </c>
      <c r="AK89" s="1">
        <f t="shared" ref="AK89:AK152" si="19">T89*AH89</f>
        <v>0</v>
      </c>
      <c r="AL89" s="1">
        <f t="shared" ref="AL89:AL152" si="20">T89*AI89</f>
        <v>0</v>
      </c>
      <c r="AM89" s="1">
        <f t="shared" ref="AM89:AM152" si="21">AK89*28+AL89</f>
        <v>0</v>
      </c>
      <c r="AN89" s="1">
        <f t="shared" ref="AN89:AN152" si="22">AK89*AJ89</f>
        <v>0</v>
      </c>
      <c r="AO89" s="1">
        <f t="shared" ref="AO89:AO152" si="23">AL89*AJ89</f>
        <v>0</v>
      </c>
      <c r="AP89" s="1">
        <f>AN89*Hoja1!$C$19+Fugas_Alter1!AO89</f>
        <v>0</v>
      </c>
    </row>
    <row r="90" spans="2:42" x14ac:dyDescent="0.75">
      <c r="B90" s="174"/>
      <c r="C90" s="175"/>
      <c r="D90" s="175"/>
      <c r="E90" s="176"/>
      <c r="F90" s="351"/>
      <c r="G90" s="352"/>
      <c r="H90" s="351"/>
      <c r="I90" s="352"/>
      <c r="J90" s="351"/>
      <c r="K90" s="352"/>
      <c r="L90" s="351"/>
      <c r="M90" s="354"/>
      <c r="N90" s="352"/>
      <c r="O90" s="353"/>
      <c r="P90" s="353"/>
      <c r="Q90" s="353"/>
      <c r="R90" s="177"/>
      <c r="S90" s="177"/>
      <c r="T90" s="255"/>
      <c r="U90" s="256"/>
      <c r="V90" s="9"/>
      <c r="W90" s="57"/>
      <c r="X90" s="57"/>
      <c r="AB90" s="1">
        <f t="shared" si="12"/>
        <v>0</v>
      </c>
      <c r="AC90" s="1">
        <f t="shared" si="13"/>
        <v>0</v>
      </c>
      <c r="AD90" s="1">
        <f t="shared" si="14"/>
        <v>0</v>
      </c>
      <c r="AE90" s="1">
        <f t="shared" si="15"/>
        <v>0</v>
      </c>
      <c r="AF90" s="1">
        <f t="shared" si="16"/>
        <v>0</v>
      </c>
      <c r="AG90" s="1">
        <f t="shared" si="17"/>
        <v>0</v>
      </c>
      <c r="AH90" s="1">
        <f>IF(M90="",'Fraccion masica'!$AC$36,M90)</f>
        <v>0.11111111111111108</v>
      </c>
      <c r="AI90" s="1">
        <f>IF(N90="",'Fraccion masica'!$AC$35,N90)</f>
        <v>0.11111111111111108</v>
      </c>
      <c r="AJ90" s="1">
        <f t="shared" si="18"/>
        <v>0</v>
      </c>
      <c r="AK90" s="1">
        <f t="shared" si="19"/>
        <v>0</v>
      </c>
      <c r="AL90" s="1">
        <f t="shared" si="20"/>
        <v>0</v>
      </c>
      <c r="AM90" s="1">
        <f t="shared" si="21"/>
        <v>0</v>
      </c>
      <c r="AN90" s="1">
        <f t="shared" si="22"/>
        <v>0</v>
      </c>
      <c r="AO90" s="1">
        <f t="shared" si="23"/>
        <v>0</v>
      </c>
      <c r="AP90" s="1">
        <f>AN90*Hoja1!$C$19+Fugas_Alter1!AO90</f>
        <v>0</v>
      </c>
    </row>
    <row r="91" spans="2:42" x14ac:dyDescent="0.75">
      <c r="B91" s="174"/>
      <c r="C91" s="175"/>
      <c r="D91" s="175"/>
      <c r="E91" s="176"/>
      <c r="F91" s="351"/>
      <c r="G91" s="352"/>
      <c r="H91" s="351"/>
      <c r="I91" s="352"/>
      <c r="J91" s="351"/>
      <c r="K91" s="352"/>
      <c r="L91" s="351"/>
      <c r="M91" s="354"/>
      <c r="N91" s="352"/>
      <c r="O91" s="353"/>
      <c r="P91" s="353"/>
      <c r="Q91" s="353"/>
      <c r="R91" s="177"/>
      <c r="S91" s="177"/>
      <c r="T91" s="255"/>
      <c r="U91" s="256"/>
      <c r="V91" s="9"/>
      <c r="W91" s="57"/>
      <c r="X91" s="57"/>
      <c r="AB91" s="1">
        <f t="shared" si="12"/>
        <v>0</v>
      </c>
      <c r="AC91" s="1">
        <f t="shared" si="13"/>
        <v>0</v>
      </c>
      <c r="AD91" s="1">
        <f t="shared" si="14"/>
        <v>0</v>
      </c>
      <c r="AE91" s="1">
        <f t="shared" si="15"/>
        <v>0</v>
      </c>
      <c r="AF91" s="1">
        <f t="shared" si="16"/>
        <v>0</v>
      </c>
      <c r="AG91" s="1">
        <f t="shared" si="17"/>
        <v>0</v>
      </c>
      <c r="AH91" s="1">
        <f>IF(M91="",'Fraccion masica'!$AC$36,M91)</f>
        <v>0.11111111111111108</v>
      </c>
      <c r="AI91" s="1">
        <f>IF(N91="",'Fraccion masica'!$AC$35,N91)</f>
        <v>0.11111111111111108</v>
      </c>
      <c r="AJ91" s="1">
        <f t="shared" si="18"/>
        <v>0</v>
      </c>
      <c r="AK91" s="1">
        <f t="shared" si="19"/>
        <v>0</v>
      </c>
      <c r="AL91" s="1">
        <f t="shared" si="20"/>
        <v>0</v>
      </c>
      <c r="AM91" s="1">
        <f t="shared" si="21"/>
        <v>0</v>
      </c>
      <c r="AN91" s="1">
        <f t="shared" si="22"/>
        <v>0</v>
      </c>
      <c r="AO91" s="1">
        <f t="shared" si="23"/>
        <v>0</v>
      </c>
      <c r="AP91" s="1">
        <f>AN91*Hoja1!$C$19+Fugas_Alter1!AO91</f>
        <v>0</v>
      </c>
    </row>
    <row r="92" spans="2:42" x14ac:dyDescent="0.75">
      <c r="B92" s="174"/>
      <c r="C92" s="175"/>
      <c r="D92" s="175"/>
      <c r="E92" s="176"/>
      <c r="F92" s="351"/>
      <c r="G92" s="352"/>
      <c r="H92" s="351"/>
      <c r="I92" s="352"/>
      <c r="J92" s="351"/>
      <c r="K92" s="352"/>
      <c r="L92" s="351"/>
      <c r="M92" s="354"/>
      <c r="N92" s="352"/>
      <c r="O92" s="353"/>
      <c r="P92" s="353"/>
      <c r="Q92" s="353"/>
      <c r="R92" s="177"/>
      <c r="S92" s="177"/>
      <c r="T92" s="255"/>
      <c r="U92" s="256"/>
      <c r="V92" s="9"/>
      <c r="W92" s="57"/>
      <c r="X92" s="57"/>
      <c r="AB92" s="1">
        <f t="shared" si="12"/>
        <v>0</v>
      </c>
      <c r="AC92" s="1">
        <f t="shared" si="13"/>
        <v>0</v>
      </c>
      <c r="AD92" s="1">
        <f t="shared" si="14"/>
        <v>0</v>
      </c>
      <c r="AE92" s="1">
        <f t="shared" si="15"/>
        <v>0</v>
      </c>
      <c r="AF92" s="1">
        <f t="shared" si="16"/>
        <v>0</v>
      </c>
      <c r="AG92" s="1">
        <f t="shared" si="17"/>
        <v>0</v>
      </c>
      <c r="AH92" s="1">
        <f>IF(M92="",'Fraccion masica'!$AC$36,M92)</f>
        <v>0.11111111111111108</v>
      </c>
      <c r="AI92" s="1">
        <f>IF(N92="",'Fraccion masica'!$AC$35,N92)</f>
        <v>0.11111111111111108</v>
      </c>
      <c r="AJ92" s="1">
        <f t="shared" si="18"/>
        <v>0</v>
      </c>
      <c r="AK92" s="1">
        <f t="shared" si="19"/>
        <v>0</v>
      </c>
      <c r="AL92" s="1">
        <f t="shared" si="20"/>
        <v>0</v>
      </c>
      <c r="AM92" s="1">
        <f t="shared" si="21"/>
        <v>0</v>
      </c>
      <c r="AN92" s="1">
        <f t="shared" si="22"/>
        <v>0</v>
      </c>
      <c r="AO92" s="1">
        <f t="shared" si="23"/>
        <v>0</v>
      </c>
      <c r="AP92" s="1">
        <f>AN92*Hoja1!$C$19+Fugas_Alter1!AO92</f>
        <v>0</v>
      </c>
    </row>
    <row r="93" spans="2:42" x14ac:dyDescent="0.75">
      <c r="B93" s="174"/>
      <c r="C93" s="175"/>
      <c r="D93" s="175"/>
      <c r="E93" s="176"/>
      <c r="F93" s="351"/>
      <c r="G93" s="352"/>
      <c r="H93" s="351"/>
      <c r="I93" s="352"/>
      <c r="J93" s="351"/>
      <c r="K93" s="352"/>
      <c r="L93" s="351"/>
      <c r="M93" s="354"/>
      <c r="N93" s="352"/>
      <c r="O93" s="353"/>
      <c r="P93" s="353"/>
      <c r="Q93" s="353"/>
      <c r="R93" s="177"/>
      <c r="S93" s="177"/>
      <c r="T93" s="255"/>
      <c r="U93" s="256"/>
      <c r="V93" s="9"/>
      <c r="W93" s="57"/>
      <c r="X93" s="57"/>
      <c r="AB93" s="1">
        <f t="shared" si="12"/>
        <v>0</v>
      </c>
      <c r="AC93" s="1">
        <f t="shared" si="13"/>
        <v>0</v>
      </c>
      <c r="AD93" s="1">
        <f t="shared" si="14"/>
        <v>0</v>
      </c>
      <c r="AE93" s="1">
        <f t="shared" si="15"/>
        <v>0</v>
      </c>
      <c r="AF93" s="1">
        <f t="shared" si="16"/>
        <v>0</v>
      </c>
      <c r="AG93" s="1">
        <f t="shared" si="17"/>
        <v>0</v>
      </c>
      <c r="AH93" s="1">
        <f>IF(M93="",'Fraccion masica'!$AC$36,M93)</f>
        <v>0.11111111111111108</v>
      </c>
      <c r="AI93" s="1">
        <f>IF(N93="",'Fraccion masica'!$AC$35,N93)</f>
        <v>0.11111111111111108</v>
      </c>
      <c r="AJ93" s="1">
        <f t="shared" si="18"/>
        <v>0</v>
      </c>
      <c r="AK93" s="1">
        <f t="shared" si="19"/>
        <v>0</v>
      </c>
      <c r="AL93" s="1">
        <f t="shared" si="20"/>
        <v>0</v>
      </c>
      <c r="AM93" s="1">
        <f t="shared" si="21"/>
        <v>0</v>
      </c>
      <c r="AN93" s="1">
        <f t="shared" si="22"/>
        <v>0</v>
      </c>
      <c r="AO93" s="1">
        <f t="shared" si="23"/>
        <v>0</v>
      </c>
      <c r="AP93" s="1">
        <f>AN93*Hoja1!$C$19+Fugas_Alter1!AO93</f>
        <v>0</v>
      </c>
    </row>
    <row r="94" spans="2:42" x14ac:dyDescent="0.75">
      <c r="B94" s="174"/>
      <c r="C94" s="175"/>
      <c r="D94" s="175"/>
      <c r="E94" s="176"/>
      <c r="F94" s="351"/>
      <c r="G94" s="352"/>
      <c r="H94" s="351"/>
      <c r="I94" s="352"/>
      <c r="J94" s="351"/>
      <c r="K94" s="352"/>
      <c r="L94" s="351"/>
      <c r="M94" s="354"/>
      <c r="N94" s="352"/>
      <c r="O94" s="353"/>
      <c r="P94" s="353"/>
      <c r="Q94" s="353"/>
      <c r="R94" s="177"/>
      <c r="S94" s="177"/>
      <c r="T94" s="255"/>
      <c r="U94" s="256"/>
      <c r="V94" s="9"/>
      <c r="W94" s="57"/>
      <c r="X94" s="57"/>
      <c r="AB94" s="1">
        <f t="shared" si="12"/>
        <v>0</v>
      </c>
      <c r="AC94" s="1">
        <f t="shared" si="13"/>
        <v>0</v>
      </c>
      <c r="AD94" s="1">
        <f t="shared" si="14"/>
        <v>0</v>
      </c>
      <c r="AE94" s="1">
        <f t="shared" si="15"/>
        <v>0</v>
      </c>
      <c r="AF94" s="1">
        <f t="shared" si="16"/>
        <v>0</v>
      </c>
      <c r="AG94" s="1">
        <f t="shared" si="17"/>
        <v>0</v>
      </c>
      <c r="AH94" s="1">
        <f>IF(M94="",'Fraccion masica'!$AC$36,M94)</f>
        <v>0.11111111111111108</v>
      </c>
      <c r="AI94" s="1">
        <f>IF(N94="",'Fraccion masica'!$AC$35,N94)</f>
        <v>0.11111111111111108</v>
      </c>
      <c r="AJ94" s="1">
        <f t="shared" si="18"/>
        <v>0</v>
      </c>
      <c r="AK94" s="1">
        <f t="shared" si="19"/>
        <v>0</v>
      </c>
      <c r="AL94" s="1">
        <f t="shared" si="20"/>
        <v>0</v>
      </c>
      <c r="AM94" s="1">
        <f t="shared" si="21"/>
        <v>0</v>
      </c>
      <c r="AN94" s="1">
        <f t="shared" si="22"/>
        <v>0</v>
      </c>
      <c r="AO94" s="1">
        <f t="shared" si="23"/>
        <v>0</v>
      </c>
      <c r="AP94" s="1">
        <f>AN94*Hoja1!$C$19+Fugas_Alter1!AO94</f>
        <v>0</v>
      </c>
    </row>
    <row r="95" spans="2:42" x14ac:dyDescent="0.75">
      <c r="B95" s="174"/>
      <c r="C95" s="175"/>
      <c r="D95" s="175"/>
      <c r="E95" s="176"/>
      <c r="F95" s="351"/>
      <c r="G95" s="352"/>
      <c r="H95" s="351"/>
      <c r="I95" s="352"/>
      <c r="J95" s="351"/>
      <c r="K95" s="352"/>
      <c r="L95" s="351"/>
      <c r="M95" s="354"/>
      <c r="N95" s="352"/>
      <c r="O95" s="353"/>
      <c r="P95" s="353"/>
      <c r="Q95" s="353"/>
      <c r="R95" s="177"/>
      <c r="S95" s="177"/>
      <c r="T95" s="255"/>
      <c r="U95" s="256"/>
      <c r="V95" s="9"/>
      <c r="W95" s="57"/>
      <c r="X95" s="57"/>
      <c r="AB95" s="1">
        <f t="shared" si="12"/>
        <v>0</v>
      </c>
      <c r="AC95" s="1">
        <f t="shared" si="13"/>
        <v>0</v>
      </c>
      <c r="AD95" s="1">
        <f t="shared" si="14"/>
        <v>0</v>
      </c>
      <c r="AE95" s="1">
        <f t="shared" si="15"/>
        <v>0</v>
      </c>
      <c r="AF95" s="1">
        <f t="shared" si="16"/>
        <v>0</v>
      </c>
      <c r="AG95" s="1">
        <f t="shared" si="17"/>
        <v>0</v>
      </c>
      <c r="AH95" s="1">
        <f>IF(M95="",'Fraccion masica'!$AC$36,M95)</f>
        <v>0.11111111111111108</v>
      </c>
      <c r="AI95" s="1">
        <f>IF(N95="",'Fraccion masica'!$AC$35,N95)</f>
        <v>0.11111111111111108</v>
      </c>
      <c r="AJ95" s="1">
        <f t="shared" si="18"/>
        <v>0</v>
      </c>
      <c r="AK95" s="1">
        <f t="shared" si="19"/>
        <v>0</v>
      </c>
      <c r="AL95" s="1">
        <f t="shared" si="20"/>
        <v>0</v>
      </c>
      <c r="AM95" s="1">
        <f t="shared" si="21"/>
        <v>0</v>
      </c>
      <c r="AN95" s="1">
        <f t="shared" si="22"/>
        <v>0</v>
      </c>
      <c r="AO95" s="1">
        <f t="shared" si="23"/>
        <v>0</v>
      </c>
      <c r="AP95" s="1">
        <f>AN95*Hoja1!$C$19+Fugas_Alter1!AO95</f>
        <v>0</v>
      </c>
    </row>
    <row r="96" spans="2:42" x14ac:dyDescent="0.75">
      <c r="B96" s="174"/>
      <c r="C96" s="175"/>
      <c r="D96" s="175"/>
      <c r="E96" s="176"/>
      <c r="F96" s="351"/>
      <c r="G96" s="352"/>
      <c r="H96" s="351"/>
      <c r="I96" s="352"/>
      <c r="J96" s="351"/>
      <c r="K96" s="352"/>
      <c r="L96" s="351"/>
      <c r="M96" s="354"/>
      <c r="N96" s="352"/>
      <c r="O96" s="353"/>
      <c r="P96" s="353"/>
      <c r="Q96" s="353"/>
      <c r="R96" s="177"/>
      <c r="S96" s="177"/>
      <c r="T96" s="255"/>
      <c r="U96" s="256"/>
      <c r="V96" s="9"/>
      <c r="W96" s="57"/>
      <c r="X96" s="57"/>
      <c r="AB96" s="1">
        <f t="shared" si="12"/>
        <v>0</v>
      </c>
      <c r="AC96" s="1">
        <f t="shared" si="13"/>
        <v>0</v>
      </c>
      <c r="AD96" s="1">
        <f t="shared" si="14"/>
        <v>0</v>
      </c>
      <c r="AE96" s="1">
        <f t="shared" si="15"/>
        <v>0</v>
      </c>
      <c r="AF96" s="1">
        <f t="shared" si="16"/>
        <v>0</v>
      </c>
      <c r="AG96" s="1">
        <f t="shared" si="17"/>
        <v>0</v>
      </c>
      <c r="AH96" s="1">
        <f>IF(M96="",'Fraccion masica'!$AC$36,M96)</f>
        <v>0.11111111111111108</v>
      </c>
      <c r="AI96" s="1">
        <f>IF(N96="",'Fraccion masica'!$AC$35,N96)</f>
        <v>0.11111111111111108</v>
      </c>
      <c r="AJ96" s="1">
        <f t="shared" si="18"/>
        <v>0</v>
      </c>
      <c r="AK96" s="1">
        <f t="shared" si="19"/>
        <v>0</v>
      </c>
      <c r="AL96" s="1">
        <f t="shared" si="20"/>
        <v>0</v>
      </c>
      <c r="AM96" s="1">
        <f t="shared" si="21"/>
        <v>0</v>
      </c>
      <c r="AN96" s="1">
        <f t="shared" si="22"/>
        <v>0</v>
      </c>
      <c r="AO96" s="1">
        <f t="shared" si="23"/>
        <v>0</v>
      </c>
      <c r="AP96" s="1">
        <f>AN96*Hoja1!$C$19+Fugas_Alter1!AO96</f>
        <v>0</v>
      </c>
    </row>
    <row r="97" spans="2:42" x14ac:dyDescent="0.75">
      <c r="B97" s="174"/>
      <c r="C97" s="175"/>
      <c r="D97" s="175"/>
      <c r="E97" s="176"/>
      <c r="F97" s="351"/>
      <c r="G97" s="352"/>
      <c r="H97" s="351"/>
      <c r="I97" s="352"/>
      <c r="J97" s="351"/>
      <c r="K97" s="352"/>
      <c r="L97" s="351"/>
      <c r="M97" s="354"/>
      <c r="N97" s="352"/>
      <c r="O97" s="353"/>
      <c r="P97" s="353"/>
      <c r="Q97" s="353"/>
      <c r="R97" s="177"/>
      <c r="S97" s="177"/>
      <c r="T97" s="255"/>
      <c r="U97" s="256"/>
      <c r="V97" s="9"/>
      <c r="W97" s="57"/>
      <c r="X97" s="57"/>
      <c r="AB97" s="1">
        <f t="shared" si="12"/>
        <v>0</v>
      </c>
      <c r="AC97" s="1">
        <f t="shared" si="13"/>
        <v>0</v>
      </c>
      <c r="AD97" s="1">
        <f t="shared" si="14"/>
        <v>0</v>
      </c>
      <c r="AE97" s="1">
        <f t="shared" si="15"/>
        <v>0</v>
      </c>
      <c r="AF97" s="1">
        <f t="shared" si="16"/>
        <v>0</v>
      </c>
      <c r="AG97" s="1">
        <f t="shared" si="17"/>
        <v>0</v>
      </c>
      <c r="AH97" s="1">
        <f>IF(M97="",'Fraccion masica'!$AC$36,M97)</f>
        <v>0.11111111111111108</v>
      </c>
      <c r="AI97" s="1">
        <f>IF(N97="",'Fraccion masica'!$AC$35,N97)</f>
        <v>0.11111111111111108</v>
      </c>
      <c r="AJ97" s="1">
        <f t="shared" si="18"/>
        <v>0</v>
      </c>
      <c r="AK97" s="1">
        <f t="shared" si="19"/>
        <v>0</v>
      </c>
      <c r="AL97" s="1">
        <f t="shared" si="20"/>
        <v>0</v>
      </c>
      <c r="AM97" s="1">
        <f t="shared" si="21"/>
        <v>0</v>
      </c>
      <c r="AN97" s="1">
        <f t="shared" si="22"/>
        <v>0</v>
      </c>
      <c r="AO97" s="1">
        <f t="shared" si="23"/>
        <v>0</v>
      </c>
      <c r="AP97" s="1">
        <f>AN97*Hoja1!$C$19+Fugas_Alter1!AO97</f>
        <v>0</v>
      </c>
    </row>
    <row r="98" spans="2:42" x14ac:dyDescent="0.75">
      <c r="B98" s="174"/>
      <c r="C98" s="175"/>
      <c r="D98" s="175"/>
      <c r="E98" s="176"/>
      <c r="F98" s="351"/>
      <c r="G98" s="352"/>
      <c r="H98" s="351"/>
      <c r="I98" s="352"/>
      <c r="J98" s="351"/>
      <c r="K98" s="352"/>
      <c r="L98" s="351"/>
      <c r="M98" s="354"/>
      <c r="N98" s="352"/>
      <c r="O98" s="353"/>
      <c r="P98" s="353"/>
      <c r="Q98" s="353"/>
      <c r="R98" s="177"/>
      <c r="S98" s="177"/>
      <c r="T98" s="255"/>
      <c r="U98" s="256"/>
      <c r="V98" s="9"/>
      <c r="W98" s="57"/>
      <c r="X98" s="57"/>
      <c r="AB98" s="1">
        <f t="shared" si="12"/>
        <v>0</v>
      </c>
      <c r="AC98" s="1">
        <f t="shared" si="13"/>
        <v>0</v>
      </c>
      <c r="AD98" s="1">
        <f t="shared" si="14"/>
        <v>0</v>
      </c>
      <c r="AE98" s="1">
        <f t="shared" si="15"/>
        <v>0</v>
      </c>
      <c r="AF98" s="1">
        <f t="shared" si="16"/>
        <v>0</v>
      </c>
      <c r="AG98" s="1">
        <f t="shared" si="17"/>
        <v>0</v>
      </c>
      <c r="AH98" s="1">
        <f>IF(M98="",'Fraccion masica'!$AC$36,M98)</f>
        <v>0.11111111111111108</v>
      </c>
      <c r="AI98" s="1">
        <f>IF(N98="",'Fraccion masica'!$AC$35,N98)</f>
        <v>0.11111111111111108</v>
      </c>
      <c r="AJ98" s="1">
        <f t="shared" si="18"/>
        <v>0</v>
      </c>
      <c r="AK98" s="1">
        <f t="shared" si="19"/>
        <v>0</v>
      </c>
      <c r="AL98" s="1">
        <f t="shared" si="20"/>
        <v>0</v>
      </c>
      <c r="AM98" s="1">
        <f t="shared" si="21"/>
        <v>0</v>
      </c>
      <c r="AN98" s="1">
        <f t="shared" si="22"/>
        <v>0</v>
      </c>
      <c r="AO98" s="1">
        <f t="shared" si="23"/>
        <v>0</v>
      </c>
      <c r="AP98" s="1">
        <f>AN98*Hoja1!$C$19+Fugas_Alter1!AO98</f>
        <v>0</v>
      </c>
    </row>
    <row r="99" spans="2:42" x14ac:dyDescent="0.75">
      <c r="B99" s="174"/>
      <c r="C99" s="175"/>
      <c r="D99" s="175"/>
      <c r="E99" s="176"/>
      <c r="F99" s="351"/>
      <c r="G99" s="352"/>
      <c r="H99" s="351"/>
      <c r="I99" s="352"/>
      <c r="J99" s="351"/>
      <c r="K99" s="352"/>
      <c r="L99" s="351"/>
      <c r="M99" s="354"/>
      <c r="N99" s="352"/>
      <c r="O99" s="353"/>
      <c r="P99" s="353"/>
      <c r="Q99" s="353"/>
      <c r="R99" s="177"/>
      <c r="S99" s="177"/>
      <c r="T99" s="255"/>
      <c r="U99" s="256"/>
      <c r="V99" s="9"/>
      <c r="W99" s="57"/>
      <c r="X99" s="57"/>
      <c r="AB99" s="1">
        <f t="shared" si="12"/>
        <v>0</v>
      </c>
      <c r="AC99" s="1">
        <f t="shared" si="13"/>
        <v>0</v>
      </c>
      <c r="AD99" s="1">
        <f t="shared" si="14"/>
        <v>0</v>
      </c>
      <c r="AE99" s="1">
        <f t="shared" si="15"/>
        <v>0</v>
      </c>
      <c r="AF99" s="1">
        <f t="shared" si="16"/>
        <v>0</v>
      </c>
      <c r="AG99" s="1">
        <f t="shared" si="17"/>
        <v>0</v>
      </c>
      <c r="AH99" s="1">
        <f>IF(M99="",'Fraccion masica'!$AC$36,M99)</f>
        <v>0.11111111111111108</v>
      </c>
      <c r="AI99" s="1">
        <f>IF(N99="",'Fraccion masica'!$AC$35,N99)</f>
        <v>0.11111111111111108</v>
      </c>
      <c r="AJ99" s="1">
        <f t="shared" si="18"/>
        <v>0</v>
      </c>
      <c r="AK99" s="1">
        <f t="shared" si="19"/>
        <v>0</v>
      </c>
      <c r="AL99" s="1">
        <f t="shared" si="20"/>
        <v>0</v>
      </c>
      <c r="AM99" s="1">
        <f t="shared" si="21"/>
        <v>0</v>
      </c>
      <c r="AN99" s="1">
        <f t="shared" si="22"/>
        <v>0</v>
      </c>
      <c r="AO99" s="1">
        <f t="shared" si="23"/>
        <v>0</v>
      </c>
      <c r="AP99" s="1">
        <f>AN99*Hoja1!$C$19+Fugas_Alter1!AO99</f>
        <v>0</v>
      </c>
    </row>
    <row r="100" spans="2:42" x14ac:dyDescent="0.75">
      <c r="B100" s="174"/>
      <c r="C100" s="175"/>
      <c r="D100" s="175"/>
      <c r="E100" s="176"/>
      <c r="F100" s="351"/>
      <c r="G100" s="352"/>
      <c r="H100" s="351"/>
      <c r="I100" s="352"/>
      <c r="J100" s="351"/>
      <c r="K100" s="352"/>
      <c r="L100" s="351"/>
      <c r="M100" s="354"/>
      <c r="N100" s="352"/>
      <c r="O100" s="353"/>
      <c r="P100" s="353"/>
      <c r="Q100" s="353"/>
      <c r="R100" s="177"/>
      <c r="S100" s="177"/>
      <c r="T100" s="255"/>
      <c r="U100" s="256"/>
      <c r="V100" s="9"/>
      <c r="W100" s="57"/>
      <c r="X100" s="57"/>
      <c r="AB100" s="1">
        <f t="shared" si="12"/>
        <v>0</v>
      </c>
      <c r="AC100" s="1">
        <f t="shared" si="13"/>
        <v>0</v>
      </c>
      <c r="AD100" s="1">
        <f t="shared" si="14"/>
        <v>0</v>
      </c>
      <c r="AE100" s="1">
        <f t="shared" si="15"/>
        <v>0</v>
      </c>
      <c r="AF100" s="1">
        <f t="shared" si="16"/>
        <v>0</v>
      </c>
      <c r="AG100" s="1">
        <f t="shared" si="17"/>
        <v>0</v>
      </c>
      <c r="AH100" s="1">
        <f>IF(M100="",'Fraccion masica'!$AC$36,M100)</f>
        <v>0.11111111111111108</v>
      </c>
      <c r="AI100" s="1">
        <f>IF(N100="",'Fraccion masica'!$AC$35,N100)</f>
        <v>0.11111111111111108</v>
      </c>
      <c r="AJ100" s="1">
        <f t="shared" si="18"/>
        <v>0</v>
      </c>
      <c r="AK100" s="1">
        <f t="shared" si="19"/>
        <v>0</v>
      </c>
      <c r="AL100" s="1">
        <f t="shared" si="20"/>
        <v>0</v>
      </c>
      <c r="AM100" s="1">
        <f t="shared" si="21"/>
        <v>0</v>
      </c>
      <c r="AN100" s="1">
        <f t="shared" si="22"/>
        <v>0</v>
      </c>
      <c r="AO100" s="1">
        <f t="shared" si="23"/>
        <v>0</v>
      </c>
      <c r="AP100" s="1">
        <f>AN100*Hoja1!$C$19+Fugas_Alter1!AO100</f>
        <v>0</v>
      </c>
    </row>
    <row r="101" spans="2:42" x14ac:dyDescent="0.75">
      <c r="B101" s="174"/>
      <c r="C101" s="175"/>
      <c r="D101" s="175"/>
      <c r="E101" s="176"/>
      <c r="F101" s="351"/>
      <c r="G101" s="352"/>
      <c r="H101" s="351"/>
      <c r="I101" s="352"/>
      <c r="J101" s="351"/>
      <c r="K101" s="352"/>
      <c r="L101" s="351"/>
      <c r="M101" s="354"/>
      <c r="N101" s="352"/>
      <c r="O101" s="353"/>
      <c r="P101" s="353"/>
      <c r="Q101" s="353"/>
      <c r="R101" s="177"/>
      <c r="S101" s="177"/>
      <c r="T101" s="255"/>
      <c r="U101" s="256"/>
      <c r="V101" s="9"/>
      <c r="W101" s="57"/>
      <c r="X101" s="57"/>
      <c r="AB101" s="1">
        <f t="shared" si="12"/>
        <v>0</v>
      </c>
      <c r="AC101" s="1">
        <f t="shared" si="13"/>
        <v>0</v>
      </c>
      <c r="AD101" s="1">
        <f t="shared" si="14"/>
        <v>0</v>
      </c>
      <c r="AE101" s="1">
        <f t="shared" si="15"/>
        <v>0</v>
      </c>
      <c r="AF101" s="1">
        <f t="shared" si="16"/>
        <v>0</v>
      </c>
      <c r="AG101" s="1">
        <f t="shared" si="17"/>
        <v>0</v>
      </c>
      <c r="AH101" s="1">
        <f>IF(M101="",'Fraccion masica'!$AC$36,M101)</f>
        <v>0.11111111111111108</v>
      </c>
      <c r="AI101" s="1">
        <f>IF(N101="",'Fraccion masica'!$AC$35,N101)</f>
        <v>0.11111111111111108</v>
      </c>
      <c r="AJ101" s="1">
        <f t="shared" si="18"/>
        <v>0</v>
      </c>
      <c r="AK101" s="1">
        <f t="shared" si="19"/>
        <v>0</v>
      </c>
      <c r="AL101" s="1">
        <f t="shared" si="20"/>
        <v>0</v>
      </c>
      <c r="AM101" s="1">
        <f t="shared" si="21"/>
        <v>0</v>
      </c>
      <c r="AN101" s="1">
        <f t="shared" si="22"/>
        <v>0</v>
      </c>
      <c r="AO101" s="1">
        <f t="shared" si="23"/>
        <v>0</v>
      </c>
      <c r="AP101" s="1">
        <f>AN101*Hoja1!$C$19+Fugas_Alter1!AO101</f>
        <v>0</v>
      </c>
    </row>
    <row r="102" spans="2:42" x14ac:dyDescent="0.75">
      <c r="B102" s="174"/>
      <c r="C102" s="175"/>
      <c r="D102" s="175"/>
      <c r="E102" s="176"/>
      <c r="F102" s="351"/>
      <c r="G102" s="352"/>
      <c r="H102" s="351"/>
      <c r="I102" s="352"/>
      <c r="J102" s="351"/>
      <c r="K102" s="352"/>
      <c r="L102" s="351"/>
      <c r="M102" s="354"/>
      <c r="N102" s="352"/>
      <c r="O102" s="353"/>
      <c r="P102" s="353"/>
      <c r="Q102" s="353"/>
      <c r="R102" s="177"/>
      <c r="S102" s="177"/>
      <c r="T102" s="255"/>
      <c r="U102" s="256"/>
      <c r="V102" s="9"/>
      <c r="W102" s="57"/>
      <c r="X102" s="57"/>
      <c r="AB102" s="1">
        <f t="shared" si="12"/>
        <v>0</v>
      </c>
      <c r="AC102" s="1">
        <f t="shared" si="13"/>
        <v>0</v>
      </c>
      <c r="AD102" s="1">
        <f t="shared" si="14"/>
        <v>0</v>
      </c>
      <c r="AE102" s="1">
        <f t="shared" si="15"/>
        <v>0</v>
      </c>
      <c r="AF102" s="1">
        <f t="shared" si="16"/>
        <v>0</v>
      </c>
      <c r="AG102" s="1">
        <f t="shared" si="17"/>
        <v>0</v>
      </c>
      <c r="AH102" s="1">
        <f>IF(M102="",'Fraccion masica'!$AC$36,M102)</f>
        <v>0.11111111111111108</v>
      </c>
      <c r="AI102" s="1">
        <f>IF(N102="",'Fraccion masica'!$AC$35,N102)</f>
        <v>0.11111111111111108</v>
      </c>
      <c r="AJ102" s="1">
        <f t="shared" si="18"/>
        <v>0</v>
      </c>
      <c r="AK102" s="1">
        <f t="shared" si="19"/>
        <v>0</v>
      </c>
      <c r="AL102" s="1">
        <f t="shared" si="20"/>
        <v>0</v>
      </c>
      <c r="AM102" s="1">
        <f t="shared" si="21"/>
        <v>0</v>
      </c>
      <c r="AN102" s="1">
        <f t="shared" si="22"/>
        <v>0</v>
      </c>
      <c r="AO102" s="1">
        <f t="shared" si="23"/>
        <v>0</v>
      </c>
      <c r="AP102" s="1">
        <f>AN102*Hoja1!$C$19+Fugas_Alter1!AO102</f>
        <v>0</v>
      </c>
    </row>
    <row r="103" spans="2:42" x14ac:dyDescent="0.75">
      <c r="B103" s="174"/>
      <c r="C103" s="175"/>
      <c r="D103" s="175"/>
      <c r="E103" s="176"/>
      <c r="F103" s="351"/>
      <c r="G103" s="352"/>
      <c r="H103" s="351"/>
      <c r="I103" s="352"/>
      <c r="J103" s="351"/>
      <c r="K103" s="352"/>
      <c r="L103" s="351"/>
      <c r="M103" s="354"/>
      <c r="N103" s="352"/>
      <c r="O103" s="353"/>
      <c r="P103" s="353"/>
      <c r="Q103" s="353"/>
      <c r="R103" s="177"/>
      <c r="S103" s="177"/>
      <c r="T103" s="255"/>
      <c r="U103" s="256"/>
      <c r="V103" s="9"/>
      <c r="W103" s="57"/>
      <c r="X103" s="57"/>
      <c r="AB103" s="1">
        <f t="shared" si="12"/>
        <v>0</v>
      </c>
      <c r="AC103" s="1">
        <f t="shared" si="13"/>
        <v>0</v>
      </c>
      <c r="AD103" s="1">
        <f t="shared" si="14"/>
        <v>0</v>
      </c>
      <c r="AE103" s="1">
        <f t="shared" si="15"/>
        <v>0</v>
      </c>
      <c r="AF103" s="1">
        <f t="shared" si="16"/>
        <v>0</v>
      </c>
      <c r="AG103" s="1">
        <f t="shared" si="17"/>
        <v>0</v>
      </c>
      <c r="AH103" s="1">
        <f>IF(M103="",'Fraccion masica'!$AC$36,M103)</f>
        <v>0.11111111111111108</v>
      </c>
      <c r="AI103" s="1">
        <f>IF(N103="",'Fraccion masica'!$AC$35,N103)</f>
        <v>0.11111111111111108</v>
      </c>
      <c r="AJ103" s="1">
        <f t="shared" si="18"/>
        <v>0</v>
      </c>
      <c r="AK103" s="1">
        <f t="shared" si="19"/>
        <v>0</v>
      </c>
      <c r="AL103" s="1">
        <f t="shared" si="20"/>
        <v>0</v>
      </c>
      <c r="AM103" s="1">
        <f t="shared" si="21"/>
        <v>0</v>
      </c>
      <c r="AN103" s="1">
        <f t="shared" si="22"/>
        <v>0</v>
      </c>
      <c r="AO103" s="1">
        <f t="shared" si="23"/>
        <v>0</v>
      </c>
      <c r="AP103" s="1">
        <f>AN103*Hoja1!$C$19+Fugas_Alter1!AO103</f>
        <v>0</v>
      </c>
    </row>
    <row r="104" spans="2:42" x14ac:dyDescent="0.75">
      <c r="B104" s="174"/>
      <c r="C104" s="175"/>
      <c r="D104" s="175"/>
      <c r="E104" s="176"/>
      <c r="F104" s="351"/>
      <c r="G104" s="352"/>
      <c r="H104" s="351"/>
      <c r="I104" s="352"/>
      <c r="J104" s="351"/>
      <c r="K104" s="352"/>
      <c r="L104" s="351"/>
      <c r="M104" s="354"/>
      <c r="N104" s="352"/>
      <c r="O104" s="353"/>
      <c r="P104" s="353"/>
      <c r="Q104" s="353"/>
      <c r="R104" s="177"/>
      <c r="S104" s="177"/>
      <c r="T104" s="255"/>
      <c r="U104" s="256"/>
      <c r="V104" s="9"/>
      <c r="W104" s="57"/>
      <c r="X104" s="57"/>
      <c r="AB104" s="1">
        <f t="shared" si="12"/>
        <v>0</v>
      </c>
      <c r="AC104" s="1">
        <f t="shared" si="13"/>
        <v>0</v>
      </c>
      <c r="AD104" s="1">
        <f t="shared" si="14"/>
        <v>0</v>
      </c>
      <c r="AE104" s="1">
        <f t="shared" si="15"/>
        <v>0</v>
      </c>
      <c r="AF104" s="1">
        <f t="shared" si="16"/>
        <v>0</v>
      </c>
      <c r="AG104" s="1">
        <f t="shared" si="17"/>
        <v>0</v>
      </c>
      <c r="AH104" s="1">
        <f>IF(M104="",'Fraccion masica'!$AC$36,M104)</f>
        <v>0.11111111111111108</v>
      </c>
      <c r="AI104" s="1">
        <f>IF(N104="",'Fraccion masica'!$AC$35,N104)</f>
        <v>0.11111111111111108</v>
      </c>
      <c r="AJ104" s="1">
        <f t="shared" si="18"/>
        <v>0</v>
      </c>
      <c r="AK104" s="1">
        <f t="shared" si="19"/>
        <v>0</v>
      </c>
      <c r="AL104" s="1">
        <f t="shared" si="20"/>
        <v>0</v>
      </c>
      <c r="AM104" s="1">
        <f t="shared" si="21"/>
        <v>0</v>
      </c>
      <c r="AN104" s="1">
        <f t="shared" si="22"/>
        <v>0</v>
      </c>
      <c r="AO104" s="1">
        <f t="shared" si="23"/>
        <v>0</v>
      </c>
      <c r="AP104" s="1">
        <f>AN104*Hoja1!$C$19+Fugas_Alter1!AO104</f>
        <v>0</v>
      </c>
    </row>
    <row r="105" spans="2:42" x14ac:dyDescent="0.75">
      <c r="B105" s="174"/>
      <c r="C105" s="175"/>
      <c r="D105" s="175"/>
      <c r="E105" s="176"/>
      <c r="F105" s="351"/>
      <c r="G105" s="352"/>
      <c r="H105" s="351"/>
      <c r="I105" s="352"/>
      <c r="J105" s="351"/>
      <c r="K105" s="352"/>
      <c r="L105" s="351"/>
      <c r="M105" s="354"/>
      <c r="N105" s="352"/>
      <c r="O105" s="353"/>
      <c r="P105" s="353"/>
      <c r="Q105" s="353"/>
      <c r="R105" s="177"/>
      <c r="S105" s="177"/>
      <c r="T105" s="255"/>
      <c r="U105" s="256"/>
      <c r="V105" s="9"/>
      <c r="W105" s="57"/>
      <c r="X105" s="57"/>
      <c r="AB105" s="1">
        <f t="shared" si="12"/>
        <v>0</v>
      </c>
      <c r="AC105" s="1">
        <f t="shared" si="13"/>
        <v>0</v>
      </c>
      <c r="AD105" s="1">
        <f t="shared" si="14"/>
        <v>0</v>
      </c>
      <c r="AE105" s="1">
        <f t="shared" si="15"/>
        <v>0</v>
      </c>
      <c r="AF105" s="1">
        <f t="shared" si="16"/>
        <v>0</v>
      </c>
      <c r="AG105" s="1">
        <f t="shared" si="17"/>
        <v>0</v>
      </c>
      <c r="AH105" s="1">
        <f>IF(M105="",'Fraccion masica'!$AC$36,M105)</f>
        <v>0.11111111111111108</v>
      </c>
      <c r="AI105" s="1">
        <f>IF(N105="",'Fraccion masica'!$AC$35,N105)</f>
        <v>0.11111111111111108</v>
      </c>
      <c r="AJ105" s="1">
        <f t="shared" si="18"/>
        <v>0</v>
      </c>
      <c r="AK105" s="1">
        <f t="shared" si="19"/>
        <v>0</v>
      </c>
      <c r="AL105" s="1">
        <f t="shared" si="20"/>
        <v>0</v>
      </c>
      <c r="AM105" s="1">
        <f t="shared" si="21"/>
        <v>0</v>
      </c>
      <c r="AN105" s="1">
        <f t="shared" si="22"/>
        <v>0</v>
      </c>
      <c r="AO105" s="1">
        <f t="shared" si="23"/>
        <v>0</v>
      </c>
      <c r="AP105" s="1">
        <f>AN105*Hoja1!$C$19+Fugas_Alter1!AO105</f>
        <v>0</v>
      </c>
    </row>
    <row r="106" spans="2:42" x14ac:dyDescent="0.75">
      <c r="B106" s="174"/>
      <c r="C106" s="175"/>
      <c r="D106" s="175"/>
      <c r="E106" s="176"/>
      <c r="F106" s="351"/>
      <c r="G106" s="352"/>
      <c r="H106" s="351"/>
      <c r="I106" s="352"/>
      <c r="J106" s="351"/>
      <c r="K106" s="352"/>
      <c r="L106" s="351"/>
      <c r="M106" s="354"/>
      <c r="N106" s="352"/>
      <c r="O106" s="353"/>
      <c r="P106" s="353"/>
      <c r="Q106" s="353"/>
      <c r="R106" s="177"/>
      <c r="S106" s="177"/>
      <c r="T106" s="255"/>
      <c r="U106" s="256"/>
      <c r="V106" s="9"/>
      <c r="W106" s="57"/>
      <c r="X106" s="57"/>
      <c r="AB106" s="1">
        <f t="shared" si="12"/>
        <v>0</v>
      </c>
      <c r="AC106" s="1">
        <f t="shared" si="13"/>
        <v>0</v>
      </c>
      <c r="AD106" s="1">
        <f t="shared" si="14"/>
        <v>0</v>
      </c>
      <c r="AE106" s="1">
        <f t="shared" si="15"/>
        <v>0</v>
      </c>
      <c r="AF106" s="1">
        <f t="shared" si="16"/>
        <v>0</v>
      </c>
      <c r="AG106" s="1">
        <f t="shared" si="17"/>
        <v>0</v>
      </c>
      <c r="AH106" s="1">
        <f>IF(M106="",'Fraccion masica'!$AC$36,M106)</f>
        <v>0.11111111111111108</v>
      </c>
      <c r="AI106" s="1">
        <f>IF(N106="",'Fraccion masica'!$AC$35,N106)</f>
        <v>0.11111111111111108</v>
      </c>
      <c r="AJ106" s="1">
        <f t="shared" si="18"/>
        <v>0</v>
      </c>
      <c r="AK106" s="1">
        <f t="shared" si="19"/>
        <v>0</v>
      </c>
      <c r="AL106" s="1">
        <f t="shared" si="20"/>
        <v>0</v>
      </c>
      <c r="AM106" s="1">
        <f t="shared" si="21"/>
        <v>0</v>
      </c>
      <c r="AN106" s="1">
        <f t="shared" si="22"/>
        <v>0</v>
      </c>
      <c r="AO106" s="1">
        <f t="shared" si="23"/>
        <v>0</v>
      </c>
      <c r="AP106" s="1">
        <f>AN106*Hoja1!$C$19+Fugas_Alter1!AO106</f>
        <v>0</v>
      </c>
    </row>
    <row r="107" spans="2:42" x14ac:dyDescent="0.75">
      <c r="B107" s="174"/>
      <c r="C107" s="175"/>
      <c r="D107" s="175"/>
      <c r="E107" s="176"/>
      <c r="F107" s="351"/>
      <c r="G107" s="352"/>
      <c r="H107" s="351"/>
      <c r="I107" s="352"/>
      <c r="J107" s="351"/>
      <c r="K107" s="352"/>
      <c r="L107" s="351"/>
      <c r="M107" s="354"/>
      <c r="N107" s="352"/>
      <c r="O107" s="353"/>
      <c r="P107" s="353"/>
      <c r="Q107" s="353"/>
      <c r="R107" s="177"/>
      <c r="S107" s="177"/>
      <c r="T107" s="255"/>
      <c r="U107" s="256"/>
      <c r="V107" s="9"/>
      <c r="W107" s="57"/>
      <c r="X107" s="57"/>
      <c r="AB107" s="1">
        <f t="shared" si="12"/>
        <v>0</v>
      </c>
      <c r="AC107" s="1">
        <f t="shared" si="13"/>
        <v>0</v>
      </c>
      <c r="AD107" s="1">
        <f t="shared" si="14"/>
        <v>0</v>
      </c>
      <c r="AE107" s="1">
        <f t="shared" si="15"/>
        <v>0</v>
      </c>
      <c r="AF107" s="1">
        <f t="shared" si="16"/>
        <v>0</v>
      </c>
      <c r="AG107" s="1">
        <f t="shared" si="17"/>
        <v>0</v>
      </c>
      <c r="AH107" s="1">
        <f>IF(M107="",'Fraccion masica'!$AC$36,M107)</f>
        <v>0.11111111111111108</v>
      </c>
      <c r="AI107" s="1">
        <f>IF(N107="",'Fraccion masica'!$AC$35,N107)</f>
        <v>0.11111111111111108</v>
      </c>
      <c r="AJ107" s="1">
        <f t="shared" si="18"/>
        <v>0</v>
      </c>
      <c r="AK107" s="1">
        <f t="shared" si="19"/>
        <v>0</v>
      </c>
      <c r="AL107" s="1">
        <f t="shared" si="20"/>
        <v>0</v>
      </c>
      <c r="AM107" s="1">
        <f t="shared" si="21"/>
        <v>0</v>
      </c>
      <c r="AN107" s="1">
        <f t="shared" si="22"/>
        <v>0</v>
      </c>
      <c r="AO107" s="1">
        <f t="shared" si="23"/>
        <v>0</v>
      </c>
      <c r="AP107" s="1">
        <f>AN107*Hoja1!$C$19+Fugas_Alter1!AO107</f>
        <v>0</v>
      </c>
    </row>
    <row r="108" spans="2:42" x14ac:dyDescent="0.75">
      <c r="B108" s="174"/>
      <c r="C108" s="175"/>
      <c r="D108" s="175"/>
      <c r="E108" s="176"/>
      <c r="F108" s="351"/>
      <c r="G108" s="352"/>
      <c r="H108" s="351"/>
      <c r="I108" s="352"/>
      <c r="J108" s="351"/>
      <c r="K108" s="352"/>
      <c r="L108" s="351"/>
      <c r="M108" s="354"/>
      <c r="N108" s="352"/>
      <c r="O108" s="353"/>
      <c r="P108" s="353"/>
      <c r="Q108" s="353"/>
      <c r="R108" s="177"/>
      <c r="S108" s="177"/>
      <c r="T108" s="255"/>
      <c r="U108" s="256"/>
      <c r="V108" s="9"/>
      <c r="W108" s="57"/>
      <c r="X108" s="57"/>
      <c r="AB108" s="1">
        <f t="shared" si="12"/>
        <v>0</v>
      </c>
      <c r="AC108" s="1">
        <f t="shared" si="13"/>
        <v>0</v>
      </c>
      <c r="AD108" s="1">
        <f t="shared" si="14"/>
        <v>0</v>
      </c>
      <c r="AE108" s="1">
        <f t="shared" si="15"/>
        <v>0</v>
      </c>
      <c r="AF108" s="1">
        <f t="shared" si="16"/>
        <v>0</v>
      </c>
      <c r="AG108" s="1">
        <f t="shared" si="17"/>
        <v>0</v>
      </c>
      <c r="AH108" s="1">
        <f>IF(M108="",'Fraccion masica'!$AC$36,M108)</f>
        <v>0.11111111111111108</v>
      </c>
      <c r="AI108" s="1">
        <f>IF(N108="",'Fraccion masica'!$AC$35,N108)</f>
        <v>0.11111111111111108</v>
      </c>
      <c r="AJ108" s="1">
        <f t="shared" si="18"/>
        <v>0</v>
      </c>
      <c r="AK108" s="1">
        <f t="shared" si="19"/>
        <v>0</v>
      </c>
      <c r="AL108" s="1">
        <f t="shared" si="20"/>
        <v>0</v>
      </c>
      <c r="AM108" s="1">
        <f t="shared" si="21"/>
        <v>0</v>
      </c>
      <c r="AN108" s="1">
        <f t="shared" si="22"/>
        <v>0</v>
      </c>
      <c r="AO108" s="1">
        <f t="shared" si="23"/>
        <v>0</v>
      </c>
      <c r="AP108" s="1">
        <f>AN108*Hoja1!$C$19+Fugas_Alter1!AO108</f>
        <v>0</v>
      </c>
    </row>
    <row r="109" spans="2:42" x14ac:dyDescent="0.75">
      <c r="B109" s="174"/>
      <c r="C109" s="175"/>
      <c r="D109" s="175"/>
      <c r="E109" s="176"/>
      <c r="F109" s="351"/>
      <c r="G109" s="352"/>
      <c r="H109" s="351"/>
      <c r="I109" s="352"/>
      <c r="J109" s="351"/>
      <c r="K109" s="352"/>
      <c r="L109" s="351"/>
      <c r="M109" s="354"/>
      <c r="N109" s="352"/>
      <c r="O109" s="353"/>
      <c r="P109" s="353"/>
      <c r="Q109" s="353"/>
      <c r="R109" s="177"/>
      <c r="S109" s="177"/>
      <c r="T109" s="255"/>
      <c r="U109" s="256"/>
      <c r="V109" s="9"/>
      <c r="W109" s="57"/>
      <c r="X109" s="57"/>
      <c r="AB109" s="1">
        <f t="shared" si="12"/>
        <v>0</v>
      </c>
      <c r="AC109" s="1">
        <f t="shared" si="13"/>
        <v>0</v>
      </c>
      <c r="AD109" s="1">
        <f t="shared" si="14"/>
        <v>0</v>
      </c>
      <c r="AE109" s="1">
        <f t="shared" si="15"/>
        <v>0</v>
      </c>
      <c r="AF109" s="1">
        <f t="shared" si="16"/>
        <v>0</v>
      </c>
      <c r="AG109" s="1">
        <f t="shared" si="17"/>
        <v>0</v>
      </c>
      <c r="AH109" s="1">
        <f>IF(M109="",'Fraccion masica'!$AC$36,M109)</f>
        <v>0.11111111111111108</v>
      </c>
      <c r="AI109" s="1">
        <f>IF(N109="",'Fraccion masica'!$AC$35,N109)</f>
        <v>0.11111111111111108</v>
      </c>
      <c r="AJ109" s="1">
        <f t="shared" si="18"/>
        <v>0</v>
      </c>
      <c r="AK109" s="1">
        <f t="shared" si="19"/>
        <v>0</v>
      </c>
      <c r="AL109" s="1">
        <f t="shared" si="20"/>
        <v>0</v>
      </c>
      <c r="AM109" s="1">
        <f t="shared" si="21"/>
        <v>0</v>
      </c>
      <c r="AN109" s="1">
        <f t="shared" si="22"/>
        <v>0</v>
      </c>
      <c r="AO109" s="1">
        <f t="shared" si="23"/>
        <v>0</v>
      </c>
      <c r="AP109" s="1">
        <f>AN109*Hoja1!$C$19+Fugas_Alter1!AO109</f>
        <v>0</v>
      </c>
    </row>
    <row r="110" spans="2:42" x14ac:dyDescent="0.75">
      <c r="B110" s="174"/>
      <c r="C110" s="175"/>
      <c r="D110" s="175"/>
      <c r="E110" s="176"/>
      <c r="F110" s="351"/>
      <c r="G110" s="352"/>
      <c r="H110" s="351"/>
      <c r="I110" s="352"/>
      <c r="J110" s="351"/>
      <c r="K110" s="352"/>
      <c r="L110" s="351"/>
      <c r="M110" s="354"/>
      <c r="N110" s="352"/>
      <c r="O110" s="353"/>
      <c r="P110" s="353"/>
      <c r="Q110" s="353"/>
      <c r="R110" s="177"/>
      <c r="S110" s="177"/>
      <c r="T110" s="255"/>
      <c r="U110" s="256"/>
      <c r="V110" s="9"/>
      <c r="W110" s="57"/>
      <c r="X110" s="57"/>
      <c r="AB110" s="1">
        <f t="shared" si="12"/>
        <v>0</v>
      </c>
      <c r="AC110" s="1">
        <f t="shared" si="13"/>
        <v>0</v>
      </c>
      <c r="AD110" s="1">
        <f t="shared" si="14"/>
        <v>0</v>
      </c>
      <c r="AE110" s="1">
        <f t="shared" si="15"/>
        <v>0</v>
      </c>
      <c r="AF110" s="1">
        <f t="shared" si="16"/>
        <v>0</v>
      </c>
      <c r="AG110" s="1">
        <f t="shared" si="17"/>
        <v>0</v>
      </c>
      <c r="AH110" s="1">
        <f>IF(M110="",'Fraccion masica'!$AC$36,M110)</f>
        <v>0.11111111111111108</v>
      </c>
      <c r="AI110" s="1">
        <f>IF(N110="",'Fraccion masica'!$AC$35,N110)</f>
        <v>0.11111111111111108</v>
      </c>
      <c r="AJ110" s="1">
        <f t="shared" si="18"/>
        <v>0</v>
      </c>
      <c r="AK110" s="1">
        <f t="shared" si="19"/>
        <v>0</v>
      </c>
      <c r="AL110" s="1">
        <f t="shared" si="20"/>
        <v>0</v>
      </c>
      <c r="AM110" s="1">
        <f t="shared" si="21"/>
        <v>0</v>
      </c>
      <c r="AN110" s="1">
        <f t="shared" si="22"/>
        <v>0</v>
      </c>
      <c r="AO110" s="1">
        <f t="shared" si="23"/>
        <v>0</v>
      </c>
      <c r="AP110" s="1">
        <f>AN110*Hoja1!$C$19+Fugas_Alter1!AO110</f>
        <v>0</v>
      </c>
    </row>
    <row r="111" spans="2:42" x14ac:dyDescent="0.75">
      <c r="B111" s="174"/>
      <c r="C111" s="175"/>
      <c r="D111" s="175"/>
      <c r="E111" s="176"/>
      <c r="F111" s="351"/>
      <c r="G111" s="352"/>
      <c r="H111" s="351"/>
      <c r="I111" s="352"/>
      <c r="J111" s="351"/>
      <c r="K111" s="352"/>
      <c r="L111" s="351"/>
      <c r="M111" s="354"/>
      <c r="N111" s="352"/>
      <c r="O111" s="353"/>
      <c r="P111" s="353"/>
      <c r="Q111" s="353"/>
      <c r="R111" s="177"/>
      <c r="S111" s="177"/>
      <c r="T111" s="255"/>
      <c r="U111" s="256"/>
      <c r="V111" s="9"/>
      <c r="W111" s="57"/>
      <c r="X111" s="57"/>
      <c r="AB111" s="1">
        <f t="shared" si="12"/>
        <v>0</v>
      </c>
      <c r="AC111" s="1">
        <f t="shared" si="13"/>
        <v>0</v>
      </c>
      <c r="AD111" s="1">
        <f t="shared" si="14"/>
        <v>0</v>
      </c>
      <c r="AE111" s="1">
        <f t="shared" si="15"/>
        <v>0</v>
      </c>
      <c r="AF111" s="1">
        <f t="shared" si="16"/>
        <v>0</v>
      </c>
      <c r="AG111" s="1">
        <f t="shared" si="17"/>
        <v>0</v>
      </c>
      <c r="AH111" s="1">
        <f>IF(M111="",'Fraccion masica'!$AC$36,M111)</f>
        <v>0.11111111111111108</v>
      </c>
      <c r="AI111" s="1">
        <f>IF(N111="",'Fraccion masica'!$AC$35,N111)</f>
        <v>0.11111111111111108</v>
      </c>
      <c r="AJ111" s="1">
        <f t="shared" si="18"/>
        <v>0</v>
      </c>
      <c r="AK111" s="1">
        <f t="shared" si="19"/>
        <v>0</v>
      </c>
      <c r="AL111" s="1">
        <f t="shared" si="20"/>
        <v>0</v>
      </c>
      <c r="AM111" s="1">
        <f t="shared" si="21"/>
        <v>0</v>
      </c>
      <c r="AN111" s="1">
        <f t="shared" si="22"/>
        <v>0</v>
      </c>
      <c r="AO111" s="1">
        <f t="shared" si="23"/>
        <v>0</v>
      </c>
      <c r="AP111" s="1">
        <f>AN111*Hoja1!$C$19+Fugas_Alter1!AO111</f>
        <v>0</v>
      </c>
    </row>
    <row r="112" spans="2:42" x14ac:dyDescent="0.75">
      <c r="B112" s="174"/>
      <c r="C112" s="175"/>
      <c r="D112" s="175"/>
      <c r="E112" s="176"/>
      <c r="F112" s="351"/>
      <c r="G112" s="352"/>
      <c r="H112" s="351"/>
      <c r="I112" s="352"/>
      <c r="J112" s="351"/>
      <c r="K112" s="352"/>
      <c r="L112" s="351"/>
      <c r="M112" s="354"/>
      <c r="N112" s="352"/>
      <c r="O112" s="353"/>
      <c r="P112" s="353"/>
      <c r="Q112" s="353"/>
      <c r="R112" s="177"/>
      <c r="S112" s="177"/>
      <c r="T112" s="255"/>
      <c r="U112" s="256"/>
      <c r="V112" s="9"/>
      <c r="W112" s="57"/>
      <c r="X112" s="57"/>
      <c r="AB112" s="1">
        <f t="shared" si="12"/>
        <v>0</v>
      </c>
      <c r="AC112" s="1">
        <f t="shared" si="13"/>
        <v>0</v>
      </c>
      <c r="AD112" s="1">
        <f t="shared" si="14"/>
        <v>0</v>
      </c>
      <c r="AE112" s="1">
        <f t="shared" si="15"/>
        <v>0</v>
      </c>
      <c r="AF112" s="1">
        <f t="shared" si="16"/>
        <v>0</v>
      </c>
      <c r="AG112" s="1">
        <f t="shared" si="17"/>
        <v>0</v>
      </c>
      <c r="AH112" s="1">
        <f>IF(M112="",'Fraccion masica'!$AC$36,M112)</f>
        <v>0.11111111111111108</v>
      </c>
      <c r="AI112" s="1">
        <f>IF(N112="",'Fraccion masica'!$AC$35,N112)</f>
        <v>0.11111111111111108</v>
      </c>
      <c r="AJ112" s="1">
        <f t="shared" si="18"/>
        <v>0</v>
      </c>
      <c r="AK112" s="1">
        <f t="shared" si="19"/>
        <v>0</v>
      </c>
      <c r="AL112" s="1">
        <f t="shared" si="20"/>
        <v>0</v>
      </c>
      <c r="AM112" s="1">
        <f t="shared" si="21"/>
        <v>0</v>
      </c>
      <c r="AN112" s="1">
        <f t="shared" si="22"/>
        <v>0</v>
      </c>
      <c r="AO112" s="1">
        <f t="shared" si="23"/>
        <v>0</v>
      </c>
      <c r="AP112" s="1">
        <f>AN112*Hoja1!$C$19+Fugas_Alter1!AO112</f>
        <v>0</v>
      </c>
    </row>
    <row r="113" spans="2:42" x14ac:dyDescent="0.75">
      <c r="B113" s="174"/>
      <c r="C113" s="175"/>
      <c r="D113" s="175"/>
      <c r="E113" s="176"/>
      <c r="F113" s="351"/>
      <c r="G113" s="352"/>
      <c r="H113" s="351"/>
      <c r="I113" s="352"/>
      <c r="J113" s="351"/>
      <c r="K113" s="352"/>
      <c r="L113" s="351"/>
      <c r="M113" s="354"/>
      <c r="N113" s="352"/>
      <c r="O113" s="353"/>
      <c r="P113" s="353"/>
      <c r="Q113" s="353"/>
      <c r="R113" s="177"/>
      <c r="S113" s="177"/>
      <c r="T113" s="255"/>
      <c r="U113" s="256"/>
      <c r="V113" s="9"/>
      <c r="W113" s="57"/>
      <c r="X113" s="57"/>
      <c r="AB113" s="1">
        <f t="shared" si="12"/>
        <v>0</v>
      </c>
      <c r="AC113" s="1">
        <f t="shared" si="13"/>
        <v>0</v>
      </c>
      <c r="AD113" s="1">
        <f t="shared" si="14"/>
        <v>0</v>
      </c>
      <c r="AE113" s="1">
        <f t="shared" si="15"/>
        <v>0</v>
      </c>
      <c r="AF113" s="1">
        <f t="shared" si="16"/>
        <v>0</v>
      </c>
      <c r="AG113" s="1">
        <f t="shared" si="17"/>
        <v>0</v>
      </c>
      <c r="AH113" s="1">
        <f>IF(M113="",'Fraccion masica'!$AC$36,M113)</f>
        <v>0.11111111111111108</v>
      </c>
      <c r="AI113" s="1">
        <f>IF(N113="",'Fraccion masica'!$AC$35,N113)</f>
        <v>0.11111111111111108</v>
      </c>
      <c r="AJ113" s="1">
        <f t="shared" si="18"/>
        <v>0</v>
      </c>
      <c r="AK113" s="1">
        <f t="shared" si="19"/>
        <v>0</v>
      </c>
      <c r="AL113" s="1">
        <f t="shared" si="20"/>
        <v>0</v>
      </c>
      <c r="AM113" s="1">
        <f t="shared" si="21"/>
        <v>0</v>
      </c>
      <c r="AN113" s="1">
        <f t="shared" si="22"/>
        <v>0</v>
      </c>
      <c r="AO113" s="1">
        <f t="shared" si="23"/>
        <v>0</v>
      </c>
      <c r="AP113" s="1">
        <f>AN113*Hoja1!$C$19+Fugas_Alter1!AO113</f>
        <v>0</v>
      </c>
    </row>
    <row r="114" spans="2:42" x14ac:dyDescent="0.75">
      <c r="B114" s="174"/>
      <c r="C114" s="175"/>
      <c r="D114" s="175"/>
      <c r="E114" s="176"/>
      <c r="F114" s="351"/>
      <c r="G114" s="352"/>
      <c r="H114" s="351"/>
      <c r="I114" s="352"/>
      <c r="J114" s="351"/>
      <c r="K114" s="352"/>
      <c r="L114" s="351"/>
      <c r="M114" s="354"/>
      <c r="N114" s="352"/>
      <c r="O114" s="353"/>
      <c r="P114" s="353"/>
      <c r="Q114" s="353"/>
      <c r="R114" s="177"/>
      <c r="S114" s="177"/>
      <c r="T114" s="255"/>
      <c r="U114" s="256"/>
      <c r="V114" s="9"/>
      <c r="W114" s="57"/>
      <c r="X114" s="57"/>
      <c r="AB114" s="1">
        <f t="shared" si="12"/>
        <v>0</v>
      </c>
      <c r="AC114" s="1">
        <f t="shared" si="13"/>
        <v>0</v>
      </c>
      <c r="AD114" s="1">
        <f t="shared" si="14"/>
        <v>0</v>
      </c>
      <c r="AE114" s="1">
        <f t="shared" si="15"/>
        <v>0</v>
      </c>
      <c r="AF114" s="1">
        <f t="shared" si="16"/>
        <v>0</v>
      </c>
      <c r="AG114" s="1">
        <f t="shared" si="17"/>
        <v>0</v>
      </c>
      <c r="AH114" s="1">
        <f>IF(M114="",'Fraccion masica'!$AC$36,M114)</f>
        <v>0.11111111111111108</v>
      </c>
      <c r="AI114" s="1">
        <f>IF(N114="",'Fraccion masica'!$AC$35,N114)</f>
        <v>0.11111111111111108</v>
      </c>
      <c r="AJ114" s="1">
        <f t="shared" si="18"/>
        <v>0</v>
      </c>
      <c r="AK114" s="1">
        <f t="shared" si="19"/>
        <v>0</v>
      </c>
      <c r="AL114" s="1">
        <f t="shared" si="20"/>
        <v>0</v>
      </c>
      <c r="AM114" s="1">
        <f t="shared" si="21"/>
        <v>0</v>
      </c>
      <c r="AN114" s="1">
        <f t="shared" si="22"/>
        <v>0</v>
      </c>
      <c r="AO114" s="1">
        <f t="shared" si="23"/>
        <v>0</v>
      </c>
      <c r="AP114" s="1">
        <f>AN114*Hoja1!$C$19+Fugas_Alter1!AO114</f>
        <v>0</v>
      </c>
    </row>
    <row r="115" spans="2:42" x14ac:dyDescent="0.75">
      <c r="B115" s="174"/>
      <c r="C115" s="175"/>
      <c r="D115" s="175"/>
      <c r="E115" s="176"/>
      <c r="F115" s="351"/>
      <c r="G115" s="352"/>
      <c r="H115" s="351"/>
      <c r="I115" s="352"/>
      <c r="J115" s="351"/>
      <c r="K115" s="352"/>
      <c r="L115" s="351"/>
      <c r="M115" s="354"/>
      <c r="N115" s="352"/>
      <c r="O115" s="353"/>
      <c r="P115" s="353"/>
      <c r="Q115" s="353"/>
      <c r="R115" s="177"/>
      <c r="S115" s="177"/>
      <c r="T115" s="255"/>
      <c r="U115" s="256"/>
      <c r="V115" s="9"/>
      <c r="W115" s="57"/>
      <c r="X115" s="57"/>
      <c r="AB115" s="1">
        <f t="shared" si="12"/>
        <v>0</v>
      </c>
      <c r="AC115" s="1">
        <f t="shared" si="13"/>
        <v>0</v>
      </c>
      <c r="AD115" s="1">
        <f t="shared" si="14"/>
        <v>0</v>
      </c>
      <c r="AE115" s="1">
        <f t="shared" si="15"/>
        <v>0</v>
      </c>
      <c r="AF115" s="1">
        <f t="shared" si="16"/>
        <v>0</v>
      </c>
      <c r="AG115" s="1">
        <f t="shared" si="17"/>
        <v>0</v>
      </c>
      <c r="AH115" s="1">
        <f>IF(M115="",'Fraccion masica'!$AC$36,M115)</f>
        <v>0.11111111111111108</v>
      </c>
      <c r="AI115" s="1">
        <f>IF(N115="",'Fraccion masica'!$AC$35,N115)</f>
        <v>0.11111111111111108</v>
      </c>
      <c r="AJ115" s="1">
        <f t="shared" si="18"/>
        <v>0</v>
      </c>
      <c r="AK115" s="1">
        <f t="shared" si="19"/>
        <v>0</v>
      </c>
      <c r="AL115" s="1">
        <f t="shared" si="20"/>
        <v>0</v>
      </c>
      <c r="AM115" s="1">
        <f t="shared" si="21"/>
        <v>0</v>
      </c>
      <c r="AN115" s="1">
        <f t="shared" si="22"/>
        <v>0</v>
      </c>
      <c r="AO115" s="1">
        <f t="shared" si="23"/>
        <v>0</v>
      </c>
      <c r="AP115" s="1">
        <f>AN115*Hoja1!$C$19+Fugas_Alter1!AO115</f>
        <v>0</v>
      </c>
    </row>
    <row r="116" spans="2:42" x14ac:dyDescent="0.75">
      <c r="B116" s="174"/>
      <c r="C116" s="175"/>
      <c r="D116" s="175"/>
      <c r="E116" s="176"/>
      <c r="F116" s="351"/>
      <c r="G116" s="352"/>
      <c r="H116" s="351"/>
      <c r="I116" s="352"/>
      <c r="J116" s="351"/>
      <c r="K116" s="352"/>
      <c r="L116" s="351"/>
      <c r="M116" s="354"/>
      <c r="N116" s="352"/>
      <c r="O116" s="353"/>
      <c r="P116" s="353"/>
      <c r="Q116" s="353"/>
      <c r="R116" s="177"/>
      <c r="S116" s="177"/>
      <c r="T116" s="255"/>
      <c r="U116" s="256"/>
      <c r="V116" s="9"/>
      <c r="W116" s="57"/>
      <c r="X116" s="57"/>
      <c r="AB116" s="1">
        <f t="shared" si="12"/>
        <v>0</v>
      </c>
      <c r="AC116" s="1">
        <f t="shared" si="13"/>
        <v>0</v>
      </c>
      <c r="AD116" s="1">
        <f t="shared" si="14"/>
        <v>0</v>
      </c>
      <c r="AE116" s="1">
        <f t="shared" si="15"/>
        <v>0</v>
      </c>
      <c r="AF116" s="1">
        <f t="shared" si="16"/>
        <v>0</v>
      </c>
      <c r="AG116" s="1">
        <f t="shared" si="17"/>
        <v>0</v>
      </c>
      <c r="AH116" s="1">
        <f>IF(M116="",'Fraccion masica'!$AC$36,M116)</f>
        <v>0.11111111111111108</v>
      </c>
      <c r="AI116" s="1">
        <f>IF(N116="",'Fraccion masica'!$AC$35,N116)</f>
        <v>0.11111111111111108</v>
      </c>
      <c r="AJ116" s="1">
        <f t="shared" si="18"/>
        <v>0</v>
      </c>
      <c r="AK116" s="1">
        <f t="shared" si="19"/>
        <v>0</v>
      </c>
      <c r="AL116" s="1">
        <f t="shared" si="20"/>
        <v>0</v>
      </c>
      <c r="AM116" s="1">
        <f t="shared" si="21"/>
        <v>0</v>
      </c>
      <c r="AN116" s="1">
        <f t="shared" si="22"/>
        <v>0</v>
      </c>
      <c r="AO116" s="1">
        <f t="shared" si="23"/>
        <v>0</v>
      </c>
      <c r="AP116" s="1">
        <f>AN116*Hoja1!$C$19+Fugas_Alter1!AO116</f>
        <v>0</v>
      </c>
    </row>
    <row r="117" spans="2:42" x14ac:dyDescent="0.75">
      <c r="B117" s="174"/>
      <c r="C117" s="175"/>
      <c r="D117" s="175"/>
      <c r="E117" s="176"/>
      <c r="F117" s="351"/>
      <c r="G117" s="352"/>
      <c r="H117" s="351"/>
      <c r="I117" s="352"/>
      <c r="J117" s="351"/>
      <c r="K117" s="352"/>
      <c r="L117" s="351"/>
      <c r="M117" s="354"/>
      <c r="N117" s="352"/>
      <c r="O117" s="353"/>
      <c r="P117" s="353"/>
      <c r="Q117" s="353"/>
      <c r="R117" s="177"/>
      <c r="S117" s="177"/>
      <c r="T117" s="255"/>
      <c r="U117" s="256"/>
      <c r="V117" s="9"/>
      <c r="W117" s="57"/>
      <c r="X117" s="57"/>
      <c r="AB117" s="1">
        <f t="shared" si="12"/>
        <v>0</v>
      </c>
      <c r="AC117" s="1">
        <f t="shared" si="13"/>
        <v>0</v>
      </c>
      <c r="AD117" s="1">
        <f t="shared" si="14"/>
        <v>0</v>
      </c>
      <c r="AE117" s="1">
        <f t="shared" si="15"/>
        <v>0</v>
      </c>
      <c r="AF117" s="1">
        <f t="shared" si="16"/>
        <v>0</v>
      </c>
      <c r="AG117" s="1">
        <f t="shared" si="17"/>
        <v>0</v>
      </c>
      <c r="AH117" s="1">
        <f>IF(M117="",'Fraccion masica'!$AC$36,M117)</f>
        <v>0.11111111111111108</v>
      </c>
      <c r="AI117" s="1">
        <f>IF(N117="",'Fraccion masica'!$AC$35,N117)</f>
        <v>0.11111111111111108</v>
      </c>
      <c r="AJ117" s="1">
        <f t="shared" si="18"/>
        <v>0</v>
      </c>
      <c r="AK117" s="1">
        <f t="shared" si="19"/>
        <v>0</v>
      </c>
      <c r="AL117" s="1">
        <f t="shared" si="20"/>
        <v>0</v>
      </c>
      <c r="AM117" s="1">
        <f t="shared" si="21"/>
        <v>0</v>
      </c>
      <c r="AN117" s="1">
        <f t="shared" si="22"/>
        <v>0</v>
      </c>
      <c r="AO117" s="1">
        <f t="shared" si="23"/>
        <v>0</v>
      </c>
      <c r="AP117" s="1">
        <f>AN117*Hoja1!$C$19+Fugas_Alter1!AO117</f>
        <v>0</v>
      </c>
    </row>
    <row r="118" spans="2:42" x14ac:dyDescent="0.75">
      <c r="B118" s="174"/>
      <c r="C118" s="175"/>
      <c r="D118" s="175"/>
      <c r="E118" s="176"/>
      <c r="F118" s="351"/>
      <c r="G118" s="352"/>
      <c r="H118" s="351"/>
      <c r="I118" s="352"/>
      <c r="J118" s="351"/>
      <c r="K118" s="352"/>
      <c r="L118" s="351"/>
      <c r="M118" s="354"/>
      <c r="N118" s="352"/>
      <c r="O118" s="353"/>
      <c r="P118" s="353"/>
      <c r="Q118" s="353"/>
      <c r="R118" s="177"/>
      <c r="S118" s="177"/>
      <c r="T118" s="255"/>
      <c r="U118" s="256"/>
      <c r="V118" s="9"/>
      <c r="W118" s="57"/>
      <c r="X118" s="57"/>
      <c r="AB118" s="1">
        <f t="shared" si="12"/>
        <v>0</v>
      </c>
      <c r="AC118" s="1">
        <f t="shared" si="13"/>
        <v>0</v>
      </c>
      <c r="AD118" s="1">
        <f t="shared" si="14"/>
        <v>0</v>
      </c>
      <c r="AE118" s="1">
        <f t="shared" si="15"/>
        <v>0</v>
      </c>
      <c r="AF118" s="1">
        <f t="shared" si="16"/>
        <v>0</v>
      </c>
      <c r="AG118" s="1">
        <f t="shared" si="17"/>
        <v>0</v>
      </c>
      <c r="AH118" s="1">
        <f>IF(M118="",'Fraccion masica'!$AC$36,M118)</f>
        <v>0.11111111111111108</v>
      </c>
      <c r="AI118" s="1">
        <f>IF(N118="",'Fraccion masica'!$AC$35,N118)</f>
        <v>0.11111111111111108</v>
      </c>
      <c r="AJ118" s="1">
        <f t="shared" si="18"/>
        <v>0</v>
      </c>
      <c r="AK118" s="1">
        <f t="shared" si="19"/>
        <v>0</v>
      </c>
      <c r="AL118" s="1">
        <f t="shared" si="20"/>
        <v>0</v>
      </c>
      <c r="AM118" s="1">
        <f t="shared" si="21"/>
        <v>0</v>
      </c>
      <c r="AN118" s="1">
        <f t="shared" si="22"/>
        <v>0</v>
      </c>
      <c r="AO118" s="1">
        <f t="shared" si="23"/>
        <v>0</v>
      </c>
      <c r="AP118" s="1">
        <f>AN118*Hoja1!$C$19+Fugas_Alter1!AO118</f>
        <v>0</v>
      </c>
    </row>
    <row r="119" spans="2:42" x14ac:dyDescent="0.75">
      <c r="B119" s="174"/>
      <c r="C119" s="175"/>
      <c r="D119" s="175"/>
      <c r="E119" s="176"/>
      <c r="F119" s="351"/>
      <c r="G119" s="352"/>
      <c r="H119" s="351"/>
      <c r="I119" s="352"/>
      <c r="J119" s="351"/>
      <c r="K119" s="352"/>
      <c r="L119" s="351"/>
      <c r="M119" s="354"/>
      <c r="N119" s="352"/>
      <c r="O119" s="353"/>
      <c r="P119" s="353"/>
      <c r="Q119" s="353"/>
      <c r="R119" s="177"/>
      <c r="S119" s="177"/>
      <c r="T119" s="255"/>
      <c r="U119" s="256"/>
      <c r="V119" s="9"/>
      <c r="W119" s="57"/>
      <c r="X119" s="57"/>
      <c r="AB119" s="1">
        <f t="shared" si="12"/>
        <v>0</v>
      </c>
      <c r="AC119" s="1">
        <f t="shared" si="13"/>
        <v>0</v>
      </c>
      <c r="AD119" s="1">
        <f t="shared" si="14"/>
        <v>0</v>
      </c>
      <c r="AE119" s="1">
        <f t="shared" si="15"/>
        <v>0</v>
      </c>
      <c r="AF119" s="1">
        <f t="shared" si="16"/>
        <v>0</v>
      </c>
      <c r="AG119" s="1">
        <f t="shared" si="17"/>
        <v>0</v>
      </c>
      <c r="AH119" s="1">
        <f>IF(M119="",'Fraccion masica'!$AC$36,M119)</f>
        <v>0.11111111111111108</v>
      </c>
      <c r="AI119" s="1">
        <f>IF(N119="",'Fraccion masica'!$AC$35,N119)</f>
        <v>0.11111111111111108</v>
      </c>
      <c r="AJ119" s="1">
        <f t="shared" si="18"/>
        <v>0</v>
      </c>
      <c r="AK119" s="1">
        <f t="shared" si="19"/>
        <v>0</v>
      </c>
      <c r="AL119" s="1">
        <f t="shared" si="20"/>
        <v>0</v>
      </c>
      <c r="AM119" s="1">
        <f t="shared" si="21"/>
        <v>0</v>
      </c>
      <c r="AN119" s="1">
        <f t="shared" si="22"/>
        <v>0</v>
      </c>
      <c r="AO119" s="1">
        <f t="shared" si="23"/>
        <v>0</v>
      </c>
      <c r="AP119" s="1">
        <f>AN119*Hoja1!$C$19+Fugas_Alter1!AO119</f>
        <v>0</v>
      </c>
    </row>
    <row r="120" spans="2:42" x14ac:dyDescent="0.75">
      <c r="B120" s="174"/>
      <c r="C120" s="175"/>
      <c r="D120" s="175"/>
      <c r="E120" s="176"/>
      <c r="F120" s="351"/>
      <c r="G120" s="352"/>
      <c r="H120" s="351"/>
      <c r="I120" s="352"/>
      <c r="J120" s="351"/>
      <c r="K120" s="352"/>
      <c r="L120" s="351"/>
      <c r="M120" s="354"/>
      <c r="N120" s="352"/>
      <c r="O120" s="353"/>
      <c r="P120" s="353"/>
      <c r="Q120" s="353"/>
      <c r="R120" s="177"/>
      <c r="S120" s="177"/>
      <c r="T120" s="255"/>
      <c r="U120" s="256"/>
      <c r="V120" s="9"/>
      <c r="W120" s="57"/>
      <c r="X120" s="57"/>
      <c r="AB120" s="1">
        <f t="shared" si="12"/>
        <v>0</v>
      </c>
      <c r="AC120" s="1">
        <f t="shared" si="13"/>
        <v>0</v>
      </c>
      <c r="AD120" s="1">
        <f t="shared" si="14"/>
        <v>0</v>
      </c>
      <c r="AE120" s="1">
        <f t="shared" si="15"/>
        <v>0</v>
      </c>
      <c r="AF120" s="1">
        <f t="shared" si="16"/>
        <v>0</v>
      </c>
      <c r="AG120" s="1">
        <f t="shared" si="17"/>
        <v>0</v>
      </c>
      <c r="AH120" s="1">
        <f>IF(M120="",'Fraccion masica'!$AC$36,M120)</f>
        <v>0.11111111111111108</v>
      </c>
      <c r="AI120" s="1">
        <f>IF(N120="",'Fraccion masica'!$AC$35,N120)</f>
        <v>0.11111111111111108</v>
      </c>
      <c r="AJ120" s="1">
        <f t="shared" si="18"/>
        <v>0</v>
      </c>
      <c r="AK120" s="1">
        <f t="shared" si="19"/>
        <v>0</v>
      </c>
      <c r="AL120" s="1">
        <f t="shared" si="20"/>
        <v>0</v>
      </c>
      <c r="AM120" s="1">
        <f t="shared" si="21"/>
        <v>0</v>
      </c>
      <c r="AN120" s="1">
        <f t="shared" si="22"/>
        <v>0</v>
      </c>
      <c r="AO120" s="1">
        <f t="shared" si="23"/>
        <v>0</v>
      </c>
      <c r="AP120" s="1">
        <f>AN120*Hoja1!$C$19+Fugas_Alter1!AO120</f>
        <v>0</v>
      </c>
    </row>
    <row r="121" spans="2:42" x14ac:dyDescent="0.75">
      <c r="B121" s="174"/>
      <c r="C121" s="175"/>
      <c r="D121" s="175"/>
      <c r="E121" s="176"/>
      <c r="F121" s="351"/>
      <c r="G121" s="352"/>
      <c r="H121" s="351"/>
      <c r="I121" s="352"/>
      <c r="J121" s="351"/>
      <c r="K121" s="352"/>
      <c r="L121" s="351"/>
      <c r="M121" s="354"/>
      <c r="N121" s="352"/>
      <c r="O121" s="353"/>
      <c r="P121" s="353"/>
      <c r="Q121" s="353"/>
      <c r="R121" s="177"/>
      <c r="S121" s="177"/>
      <c r="T121" s="255"/>
      <c r="U121" s="256"/>
      <c r="V121" s="9"/>
      <c r="W121" s="57"/>
      <c r="X121" s="57"/>
      <c r="AB121" s="1">
        <f t="shared" si="12"/>
        <v>0</v>
      </c>
      <c r="AC121" s="1">
        <f t="shared" si="13"/>
        <v>0</v>
      </c>
      <c r="AD121" s="1">
        <f t="shared" si="14"/>
        <v>0</v>
      </c>
      <c r="AE121" s="1">
        <f t="shared" si="15"/>
        <v>0</v>
      </c>
      <c r="AF121" s="1">
        <f t="shared" si="16"/>
        <v>0</v>
      </c>
      <c r="AG121" s="1">
        <f t="shared" si="17"/>
        <v>0</v>
      </c>
      <c r="AH121" s="1">
        <f>IF(M121="",'Fraccion masica'!$AC$36,M121)</f>
        <v>0.11111111111111108</v>
      </c>
      <c r="AI121" s="1">
        <f>IF(N121="",'Fraccion masica'!$AC$35,N121)</f>
        <v>0.11111111111111108</v>
      </c>
      <c r="AJ121" s="1">
        <f t="shared" si="18"/>
        <v>0</v>
      </c>
      <c r="AK121" s="1">
        <f t="shared" si="19"/>
        <v>0</v>
      </c>
      <c r="AL121" s="1">
        <f t="shared" si="20"/>
        <v>0</v>
      </c>
      <c r="AM121" s="1">
        <f t="shared" si="21"/>
        <v>0</v>
      </c>
      <c r="AN121" s="1">
        <f t="shared" si="22"/>
        <v>0</v>
      </c>
      <c r="AO121" s="1">
        <f t="shared" si="23"/>
        <v>0</v>
      </c>
      <c r="AP121" s="1">
        <f>AN121*Hoja1!$C$19+Fugas_Alter1!AO121</f>
        <v>0</v>
      </c>
    </row>
    <row r="122" spans="2:42" x14ac:dyDescent="0.75">
      <c r="B122" s="174"/>
      <c r="C122" s="175"/>
      <c r="D122" s="175"/>
      <c r="E122" s="176"/>
      <c r="F122" s="351"/>
      <c r="G122" s="352"/>
      <c r="H122" s="351"/>
      <c r="I122" s="352"/>
      <c r="J122" s="351"/>
      <c r="K122" s="352"/>
      <c r="L122" s="351"/>
      <c r="M122" s="354"/>
      <c r="N122" s="352"/>
      <c r="O122" s="353"/>
      <c r="P122" s="353"/>
      <c r="Q122" s="353"/>
      <c r="R122" s="177"/>
      <c r="S122" s="177"/>
      <c r="T122" s="255"/>
      <c r="U122" s="256"/>
      <c r="V122" s="9"/>
      <c r="W122" s="57"/>
      <c r="X122" s="57"/>
      <c r="AB122" s="1">
        <f t="shared" si="12"/>
        <v>0</v>
      </c>
      <c r="AC122" s="1">
        <f t="shared" si="13"/>
        <v>0</v>
      </c>
      <c r="AD122" s="1">
        <f t="shared" si="14"/>
        <v>0</v>
      </c>
      <c r="AE122" s="1">
        <f t="shared" si="15"/>
        <v>0</v>
      </c>
      <c r="AF122" s="1">
        <f t="shared" si="16"/>
        <v>0</v>
      </c>
      <c r="AG122" s="1">
        <f t="shared" si="17"/>
        <v>0</v>
      </c>
      <c r="AH122" s="1">
        <f>IF(M122="",'Fraccion masica'!$AC$36,M122)</f>
        <v>0.11111111111111108</v>
      </c>
      <c r="AI122" s="1">
        <f>IF(N122="",'Fraccion masica'!$AC$35,N122)</f>
        <v>0.11111111111111108</v>
      </c>
      <c r="AJ122" s="1">
        <f t="shared" si="18"/>
        <v>0</v>
      </c>
      <c r="AK122" s="1">
        <f t="shared" si="19"/>
        <v>0</v>
      </c>
      <c r="AL122" s="1">
        <f t="shared" si="20"/>
        <v>0</v>
      </c>
      <c r="AM122" s="1">
        <f t="shared" si="21"/>
        <v>0</v>
      </c>
      <c r="AN122" s="1">
        <f t="shared" si="22"/>
        <v>0</v>
      </c>
      <c r="AO122" s="1">
        <f t="shared" si="23"/>
        <v>0</v>
      </c>
      <c r="AP122" s="1">
        <f>AN122*Hoja1!$C$19+Fugas_Alter1!AO122</f>
        <v>0</v>
      </c>
    </row>
    <row r="123" spans="2:42" x14ac:dyDescent="0.75">
      <c r="B123" s="174"/>
      <c r="C123" s="175"/>
      <c r="D123" s="175"/>
      <c r="E123" s="176"/>
      <c r="F123" s="351"/>
      <c r="G123" s="352"/>
      <c r="H123" s="351"/>
      <c r="I123" s="352"/>
      <c r="J123" s="351"/>
      <c r="K123" s="352"/>
      <c r="L123" s="351"/>
      <c r="M123" s="354"/>
      <c r="N123" s="352"/>
      <c r="O123" s="353"/>
      <c r="P123" s="353"/>
      <c r="Q123" s="353"/>
      <c r="R123" s="177"/>
      <c r="S123" s="177"/>
      <c r="T123" s="255"/>
      <c r="U123" s="256"/>
      <c r="V123" s="9"/>
      <c r="W123" s="57"/>
      <c r="X123" s="57"/>
      <c r="AB123" s="1">
        <f t="shared" si="12"/>
        <v>0</v>
      </c>
      <c r="AC123" s="1">
        <f t="shared" si="13"/>
        <v>0</v>
      </c>
      <c r="AD123" s="1">
        <f t="shared" si="14"/>
        <v>0</v>
      </c>
      <c r="AE123" s="1">
        <f t="shared" si="15"/>
        <v>0</v>
      </c>
      <c r="AF123" s="1">
        <f t="shared" si="16"/>
        <v>0</v>
      </c>
      <c r="AG123" s="1">
        <f t="shared" si="17"/>
        <v>0</v>
      </c>
      <c r="AH123" s="1">
        <f>IF(M123="",'Fraccion masica'!$AC$36,M123)</f>
        <v>0.11111111111111108</v>
      </c>
      <c r="AI123" s="1">
        <f>IF(N123="",'Fraccion masica'!$AC$35,N123)</f>
        <v>0.11111111111111108</v>
      </c>
      <c r="AJ123" s="1">
        <f t="shared" si="18"/>
        <v>0</v>
      </c>
      <c r="AK123" s="1">
        <f t="shared" si="19"/>
        <v>0</v>
      </c>
      <c r="AL123" s="1">
        <f t="shared" si="20"/>
        <v>0</v>
      </c>
      <c r="AM123" s="1">
        <f t="shared" si="21"/>
        <v>0</v>
      </c>
      <c r="AN123" s="1">
        <f t="shared" si="22"/>
        <v>0</v>
      </c>
      <c r="AO123" s="1">
        <f t="shared" si="23"/>
        <v>0</v>
      </c>
      <c r="AP123" s="1">
        <f>AN123*Hoja1!$C$19+Fugas_Alter1!AO123</f>
        <v>0</v>
      </c>
    </row>
    <row r="124" spans="2:42" x14ac:dyDescent="0.75">
      <c r="B124" s="174"/>
      <c r="C124" s="175"/>
      <c r="D124" s="175"/>
      <c r="E124" s="176"/>
      <c r="F124" s="351"/>
      <c r="G124" s="352"/>
      <c r="H124" s="351"/>
      <c r="I124" s="352"/>
      <c r="J124" s="351"/>
      <c r="K124" s="352"/>
      <c r="L124" s="351"/>
      <c r="M124" s="354"/>
      <c r="N124" s="352"/>
      <c r="O124" s="353"/>
      <c r="P124" s="353"/>
      <c r="Q124" s="353"/>
      <c r="R124" s="177"/>
      <c r="S124" s="177"/>
      <c r="T124" s="255"/>
      <c r="U124" s="256"/>
      <c r="V124" s="9"/>
      <c r="W124" s="57"/>
      <c r="X124" s="57"/>
      <c r="AB124" s="1">
        <f t="shared" si="12"/>
        <v>0</v>
      </c>
      <c r="AC124" s="1">
        <f t="shared" si="13"/>
        <v>0</v>
      </c>
      <c r="AD124" s="1">
        <f t="shared" si="14"/>
        <v>0</v>
      </c>
      <c r="AE124" s="1">
        <f t="shared" si="15"/>
        <v>0</v>
      </c>
      <c r="AF124" s="1">
        <f t="shared" si="16"/>
        <v>0</v>
      </c>
      <c r="AG124" s="1">
        <f t="shared" si="17"/>
        <v>0</v>
      </c>
      <c r="AH124" s="1">
        <f>IF(M124="",'Fraccion masica'!$AC$36,M124)</f>
        <v>0.11111111111111108</v>
      </c>
      <c r="AI124" s="1">
        <f>IF(N124="",'Fraccion masica'!$AC$35,N124)</f>
        <v>0.11111111111111108</v>
      </c>
      <c r="AJ124" s="1">
        <f t="shared" si="18"/>
        <v>0</v>
      </c>
      <c r="AK124" s="1">
        <f t="shared" si="19"/>
        <v>0</v>
      </c>
      <c r="AL124" s="1">
        <f t="shared" si="20"/>
        <v>0</v>
      </c>
      <c r="AM124" s="1">
        <f t="shared" si="21"/>
        <v>0</v>
      </c>
      <c r="AN124" s="1">
        <f t="shared" si="22"/>
        <v>0</v>
      </c>
      <c r="AO124" s="1">
        <f t="shared" si="23"/>
        <v>0</v>
      </c>
      <c r="AP124" s="1">
        <f>AN124*Hoja1!$C$19+Fugas_Alter1!AO124</f>
        <v>0</v>
      </c>
    </row>
    <row r="125" spans="2:42" x14ac:dyDescent="0.75">
      <c r="B125" s="174"/>
      <c r="C125" s="175"/>
      <c r="D125" s="175"/>
      <c r="E125" s="176"/>
      <c r="F125" s="351"/>
      <c r="G125" s="352"/>
      <c r="H125" s="351"/>
      <c r="I125" s="352"/>
      <c r="J125" s="351"/>
      <c r="K125" s="352"/>
      <c r="L125" s="351"/>
      <c r="M125" s="354"/>
      <c r="N125" s="352"/>
      <c r="O125" s="353"/>
      <c r="P125" s="353"/>
      <c r="Q125" s="353"/>
      <c r="R125" s="177"/>
      <c r="S125" s="177"/>
      <c r="T125" s="255"/>
      <c r="U125" s="256"/>
      <c r="V125" s="9"/>
      <c r="W125" s="57"/>
      <c r="X125" s="57"/>
      <c r="AB125" s="1">
        <f t="shared" si="12"/>
        <v>0</v>
      </c>
      <c r="AC125" s="1">
        <f t="shared" si="13"/>
        <v>0</v>
      </c>
      <c r="AD125" s="1">
        <f t="shared" si="14"/>
        <v>0</v>
      </c>
      <c r="AE125" s="1">
        <f t="shared" si="15"/>
        <v>0</v>
      </c>
      <c r="AF125" s="1">
        <f t="shared" si="16"/>
        <v>0</v>
      </c>
      <c r="AG125" s="1">
        <f t="shared" si="17"/>
        <v>0</v>
      </c>
      <c r="AH125" s="1">
        <f>IF(M125="",'Fraccion masica'!$AC$36,M125)</f>
        <v>0.11111111111111108</v>
      </c>
      <c r="AI125" s="1">
        <f>IF(N125="",'Fraccion masica'!$AC$35,N125)</f>
        <v>0.11111111111111108</v>
      </c>
      <c r="AJ125" s="1">
        <f t="shared" si="18"/>
        <v>0</v>
      </c>
      <c r="AK125" s="1">
        <f t="shared" si="19"/>
        <v>0</v>
      </c>
      <c r="AL125" s="1">
        <f t="shared" si="20"/>
        <v>0</v>
      </c>
      <c r="AM125" s="1">
        <f t="shared" si="21"/>
        <v>0</v>
      </c>
      <c r="AN125" s="1">
        <f t="shared" si="22"/>
        <v>0</v>
      </c>
      <c r="AO125" s="1">
        <f t="shared" si="23"/>
        <v>0</v>
      </c>
      <c r="AP125" s="1">
        <f>AN125*Hoja1!$C$19+Fugas_Alter1!AO125</f>
        <v>0</v>
      </c>
    </row>
    <row r="126" spans="2:42" x14ac:dyDescent="0.75">
      <c r="B126" s="174"/>
      <c r="C126" s="175"/>
      <c r="D126" s="175"/>
      <c r="E126" s="176"/>
      <c r="F126" s="351"/>
      <c r="G126" s="352"/>
      <c r="H126" s="351"/>
      <c r="I126" s="352"/>
      <c r="J126" s="351"/>
      <c r="K126" s="352"/>
      <c r="L126" s="351"/>
      <c r="M126" s="354"/>
      <c r="N126" s="352"/>
      <c r="O126" s="353"/>
      <c r="P126" s="353"/>
      <c r="Q126" s="353"/>
      <c r="R126" s="177"/>
      <c r="S126" s="177"/>
      <c r="T126" s="255"/>
      <c r="U126" s="256"/>
      <c r="V126" s="9"/>
      <c r="W126" s="57"/>
      <c r="X126" s="57"/>
      <c r="AB126" s="1">
        <f t="shared" si="12"/>
        <v>0</v>
      </c>
      <c r="AC126" s="1">
        <f t="shared" si="13"/>
        <v>0</v>
      </c>
      <c r="AD126" s="1">
        <f t="shared" si="14"/>
        <v>0</v>
      </c>
      <c r="AE126" s="1">
        <f t="shared" si="15"/>
        <v>0</v>
      </c>
      <c r="AF126" s="1">
        <f t="shared" si="16"/>
        <v>0</v>
      </c>
      <c r="AG126" s="1">
        <f t="shared" si="17"/>
        <v>0</v>
      </c>
      <c r="AH126" s="1">
        <f>IF(M126="",'Fraccion masica'!$AC$36,M126)</f>
        <v>0.11111111111111108</v>
      </c>
      <c r="AI126" s="1">
        <f>IF(N126="",'Fraccion masica'!$AC$35,N126)</f>
        <v>0.11111111111111108</v>
      </c>
      <c r="AJ126" s="1">
        <f t="shared" si="18"/>
        <v>0</v>
      </c>
      <c r="AK126" s="1">
        <f t="shared" si="19"/>
        <v>0</v>
      </c>
      <c r="AL126" s="1">
        <f t="shared" si="20"/>
        <v>0</v>
      </c>
      <c r="AM126" s="1">
        <f t="shared" si="21"/>
        <v>0</v>
      </c>
      <c r="AN126" s="1">
        <f t="shared" si="22"/>
        <v>0</v>
      </c>
      <c r="AO126" s="1">
        <f t="shared" si="23"/>
        <v>0</v>
      </c>
      <c r="AP126" s="1">
        <f>AN126*Hoja1!$C$19+Fugas_Alter1!AO126</f>
        <v>0</v>
      </c>
    </row>
    <row r="127" spans="2:42" x14ac:dyDescent="0.75">
      <c r="B127" s="174"/>
      <c r="C127" s="175"/>
      <c r="D127" s="175"/>
      <c r="E127" s="176"/>
      <c r="F127" s="351"/>
      <c r="G127" s="352"/>
      <c r="H127" s="351"/>
      <c r="I127" s="352"/>
      <c r="J127" s="351"/>
      <c r="K127" s="352"/>
      <c r="L127" s="351"/>
      <c r="M127" s="354"/>
      <c r="N127" s="352"/>
      <c r="O127" s="353"/>
      <c r="P127" s="353"/>
      <c r="Q127" s="353"/>
      <c r="R127" s="177"/>
      <c r="S127" s="177"/>
      <c r="T127" s="255"/>
      <c r="U127" s="256"/>
      <c r="V127" s="9"/>
      <c r="W127" s="57"/>
      <c r="X127" s="57"/>
      <c r="AB127" s="1">
        <f t="shared" si="12"/>
        <v>0</v>
      </c>
      <c r="AC127" s="1">
        <f t="shared" si="13"/>
        <v>0</v>
      </c>
      <c r="AD127" s="1">
        <f t="shared" si="14"/>
        <v>0</v>
      </c>
      <c r="AE127" s="1">
        <f t="shared" si="15"/>
        <v>0</v>
      </c>
      <c r="AF127" s="1">
        <f t="shared" si="16"/>
        <v>0</v>
      </c>
      <c r="AG127" s="1">
        <f t="shared" si="17"/>
        <v>0</v>
      </c>
      <c r="AH127" s="1">
        <f>IF(M127="",'Fraccion masica'!$AC$36,M127)</f>
        <v>0.11111111111111108</v>
      </c>
      <c r="AI127" s="1">
        <f>IF(N127="",'Fraccion masica'!$AC$35,N127)</f>
        <v>0.11111111111111108</v>
      </c>
      <c r="AJ127" s="1">
        <f t="shared" si="18"/>
        <v>0</v>
      </c>
      <c r="AK127" s="1">
        <f t="shared" si="19"/>
        <v>0</v>
      </c>
      <c r="AL127" s="1">
        <f t="shared" si="20"/>
        <v>0</v>
      </c>
      <c r="AM127" s="1">
        <f t="shared" si="21"/>
        <v>0</v>
      </c>
      <c r="AN127" s="1">
        <f t="shared" si="22"/>
        <v>0</v>
      </c>
      <c r="AO127" s="1">
        <f t="shared" si="23"/>
        <v>0</v>
      </c>
      <c r="AP127" s="1">
        <f>AN127*Hoja1!$C$19+Fugas_Alter1!AO127</f>
        <v>0</v>
      </c>
    </row>
    <row r="128" spans="2:42" x14ac:dyDescent="0.75">
      <c r="B128" s="174"/>
      <c r="C128" s="175"/>
      <c r="D128" s="175"/>
      <c r="E128" s="176"/>
      <c r="F128" s="351"/>
      <c r="G128" s="352"/>
      <c r="H128" s="351"/>
      <c r="I128" s="352"/>
      <c r="J128" s="351"/>
      <c r="K128" s="352"/>
      <c r="L128" s="351"/>
      <c r="M128" s="354"/>
      <c r="N128" s="352"/>
      <c r="O128" s="353"/>
      <c r="P128" s="353"/>
      <c r="Q128" s="353"/>
      <c r="R128" s="177"/>
      <c r="S128" s="177"/>
      <c r="T128" s="255"/>
      <c r="U128" s="256"/>
      <c r="V128" s="9"/>
      <c r="W128" s="57"/>
      <c r="X128" s="57"/>
      <c r="AB128" s="1">
        <f t="shared" si="12"/>
        <v>0</v>
      </c>
      <c r="AC128" s="1">
        <f t="shared" si="13"/>
        <v>0</v>
      </c>
      <c r="AD128" s="1">
        <f t="shared" si="14"/>
        <v>0</v>
      </c>
      <c r="AE128" s="1">
        <f t="shared" si="15"/>
        <v>0</v>
      </c>
      <c r="AF128" s="1">
        <f t="shared" si="16"/>
        <v>0</v>
      </c>
      <c r="AG128" s="1">
        <f t="shared" si="17"/>
        <v>0</v>
      </c>
      <c r="AH128" s="1">
        <f>IF(M128="",'Fraccion masica'!$AC$36,M128)</f>
        <v>0.11111111111111108</v>
      </c>
      <c r="AI128" s="1">
        <f>IF(N128="",'Fraccion masica'!$AC$35,N128)</f>
        <v>0.11111111111111108</v>
      </c>
      <c r="AJ128" s="1">
        <f t="shared" si="18"/>
        <v>0</v>
      </c>
      <c r="AK128" s="1">
        <f t="shared" si="19"/>
        <v>0</v>
      </c>
      <c r="AL128" s="1">
        <f t="shared" si="20"/>
        <v>0</v>
      </c>
      <c r="AM128" s="1">
        <f t="shared" si="21"/>
        <v>0</v>
      </c>
      <c r="AN128" s="1">
        <f t="shared" si="22"/>
        <v>0</v>
      </c>
      <c r="AO128" s="1">
        <f t="shared" si="23"/>
        <v>0</v>
      </c>
      <c r="AP128" s="1">
        <f>AN128*Hoja1!$C$19+Fugas_Alter1!AO128</f>
        <v>0</v>
      </c>
    </row>
    <row r="129" spans="2:42" x14ac:dyDescent="0.75">
      <c r="B129" s="174"/>
      <c r="C129" s="175"/>
      <c r="D129" s="175"/>
      <c r="E129" s="176"/>
      <c r="F129" s="351"/>
      <c r="G129" s="352"/>
      <c r="H129" s="351"/>
      <c r="I129" s="352"/>
      <c r="J129" s="351"/>
      <c r="K129" s="352"/>
      <c r="L129" s="351"/>
      <c r="M129" s="354"/>
      <c r="N129" s="352"/>
      <c r="O129" s="353"/>
      <c r="P129" s="353"/>
      <c r="Q129" s="353"/>
      <c r="R129" s="177"/>
      <c r="S129" s="177"/>
      <c r="T129" s="255"/>
      <c r="U129" s="256"/>
      <c r="V129" s="9"/>
      <c r="W129" s="57"/>
      <c r="X129" s="57"/>
      <c r="AB129" s="1">
        <f t="shared" si="12"/>
        <v>0</v>
      </c>
      <c r="AC129" s="1">
        <f t="shared" si="13"/>
        <v>0</v>
      </c>
      <c r="AD129" s="1">
        <f t="shared" si="14"/>
        <v>0</v>
      </c>
      <c r="AE129" s="1">
        <f t="shared" si="15"/>
        <v>0</v>
      </c>
      <c r="AF129" s="1">
        <f t="shared" si="16"/>
        <v>0</v>
      </c>
      <c r="AG129" s="1">
        <f t="shared" si="17"/>
        <v>0</v>
      </c>
      <c r="AH129" s="1">
        <f>IF(M129="",'Fraccion masica'!$AC$36,M129)</f>
        <v>0.11111111111111108</v>
      </c>
      <c r="AI129" s="1">
        <f>IF(N129="",'Fraccion masica'!$AC$35,N129)</f>
        <v>0.11111111111111108</v>
      </c>
      <c r="AJ129" s="1">
        <f t="shared" si="18"/>
        <v>0</v>
      </c>
      <c r="AK129" s="1">
        <f t="shared" si="19"/>
        <v>0</v>
      </c>
      <c r="AL129" s="1">
        <f t="shared" si="20"/>
        <v>0</v>
      </c>
      <c r="AM129" s="1">
        <f t="shared" si="21"/>
        <v>0</v>
      </c>
      <c r="AN129" s="1">
        <f t="shared" si="22"/>
        <v>0</v>
      </c>
      <c r="AO129" s="1">
        <f t="shared" si="23"/>
        <v>0</v>
      </c>
      <c r="AP129" s="1">
        <f>AN129*Hoja1!$C$19+Fugas_Alter1!AO129</f>
        <v>0</v>
      </c>
    </row>
    <row r="130" spans="2:42" x14ac:dyDescent="0.75">
      <c r="B130" s="174"/>
      <c r="C130" s="175"/>
      <c r="D130" s="175"/>
      <c r="E130" s="176"/>
      <c r="F130" s="351"/>
      <c r="G130" s="352"/>
      <c r="H130" s="351"/>
      <c r="I130" s="352"/>
      <c r="J130" s="351"/>
      <c r="K130" s="352"/>
      <c r="L130" s="351"/>
      <c r="M130" s="354"/>
      <c r="N130" s="352"/>
      <c r="O130" s="353"/>
      <c r="P130" s="353"/>
      <c r="Q130" s="353"/>
      <c r="R130" s="177"/>
      <c r="S130" s="177"/>
      <c r="T130" s="255"/>
      <c r="U130" s="256"/>
      <c r="V130" s="9"/>
      <c r="W130" s="57"/>
      <c r="X130" s="57"/>
      <c r="AB130" s="1">
        <f t="shared" si="12"/>
        <v>0</v>
      </c>
      <c r="AC130" s="1">
        <f t="shared" si="13"/>
        <v>0</v>
      </c>
      <c r="AD130" s="1">
        <f t="shared" si="14"/>
        <v>0</v>
      </c>
      <c r="AE130" s="1">
        <f t="shared" si="15"/>
        <v>0</v>
      </c>
      <c r="AF130" s="1">
        <f t="shared" si="16"/>
        <v>0</v>
      </c>
      <c r="AG130" s="1">
        <f t="shared" si="17"/>
        <v>0</v>
      </c>
      <c r="AH130" s="1">
        <f>IF(M130="",'Fraccion masica'!$AC$36,M130)</f>
        <v>0.11111111111111108</v>
      </c>
      <c r="AI130" s="1">
        <f>IF(N130="",'Fraccion masica'!$AC$35,N130)</f>
        <v>0.11111111111111108</v>
      </c>
      <c r="AJ130" s="1">
        <f t="shared" si="18"/>
        <v>0</v>
      </c>
      <c r="AK130" s="1">
        <f t="shared" si="19"/>
        <v>0</v>
      </c>
      <c r="AL130" s="1">
        <f t="shared" si="20"/>
        <v>0</v>
      </c>
      <c r="AM130" s="1">
        <f t="shared" si="21"/>
        <v>0</v>
      </c>
      <c r="AN130" s="1">
        <f t="shared" si="22"/>
        <v>0</v>
      </c>
      <c r="AO130" s="1">
        <f t="shared" si="23"/>
        <v>0</v>
      </c>
      <c r="AP130" s="1">
        <f>AN130*Hoja1!$C$19+Fugas_Alter1!AO130</f>
        <v>0</v>
      </c>
    </row>
    <row r="131" spans="2:42" x14ac:dyDescent="0.75">
      <c r="B131" s="174"/>
      <c r="C131" s="175"/>
      <c r="D131" s="175"/>
      <c r="E131" s="176"/>
      <c r="F131" s="351"/>
      <c r="G131" s="352"/>
      <c r="H131" s="351"/>
      <c r="I131" s="352"/>
      <c r="J131" s="351"/>
      <c r="K131" s="352"/>
      <c r="L131" s="351"/>
      <c r="M131" s="354"/>
      <c r="N131" s="352"/>
      <c r="O131" s="353"/>
      <c r="P131" s="353"/>
      <c r="Q131" s="353"/>
      <c r="R131" s="177"/>
      <c r="S131" s="177"/>
      <c r="T131" s="255"/>
      <c r="U131" s="256"/>
      <c r="V131" s="9"/>
      <c r="W131" s="57"/>
      <c r="X131" s="57"/>
      <c r="AB131" s="1">
        <f t="shared" si="12"/>
        <v>0</v>
      </c>
      <c r="AC131" s="1">
        <f t="shared" si="13"/>
        <v>0</v>
      </c>
      <c r="AD131" s="1">
        <f t="shared" si="14"/>
        <v>0</v>
      </c>
      <c r="AE131" s="1">
        <f t="shared" si="15"/>
        <v>0</v>
      </c>
      <c r="AF131" s="1">
        <f t="shared" si="16"/>
        <v>0</v>
      </c>
      <c r="AG131" s="1">
        <f t="shared" si="17"/>
        <v>0</v>
      </c>
      <c r="AH131" s="1">
        <f>IF(M131="",'Fraccion masica'!$AC$36,M131)</f>
        <v>0.11111111111111108</v>
      </c>
      <c r="AI131" s="1">
        <f>IF(N131="",'Fraccion masica'!$AC$35,N131)</f>
        <v>0.11111111111111108</v>
      </c>
      <c r="AJ131" s="1">
        <f t="shared" si="18"/>
        <v>0</v>
      </c>
      <c r="AK131" s="1">
        <f t="shared" si="19"/>
        <v>0</v>
      </c>
      <c r="AL131" s="1">
        <f t="shared" si="20"/>
        <v>0</v>
      </c>
      <c r="AM131" s="1">
        <f t="shared" si="21"/>
        <v>0</v>
      </c>
      <c r="AN131" s="1">
        <f t="shared" si="22"/>
        <v>0</v>
      </c>
      <c r="AO131" s="1">
        <f t="shared" si="23"/>
        <v>0</v>
      </c>
      <c r="AP131" s="1">
        <f>AN131*Hoja1!$C$19+Fugas_Alter1!AO131</f>
        <v>0</v>
      </c>
    </row>
    <row r="132" spans="2:42" x14ac:dyDescent="0.75">
      <c r="B132" s="174"/>
      <c r="C132" s="175"/>
      <c r="D132" s="175"/>
      <c r="E132" s="176"/>
      <c r="F132" s="351"/>
      <c r="G132" s="352"/>
      <c r="H132" s="351"/>
      <c r="I132" s="352"/>
      <c r="J132" s="351"/>
      <c r="K132" s="352"/>
      <c r="L132" s="351"/>
      <c r="M132" s="354"/>
      <c r="N132" s="352"/>
      <c r="O132" s="353"/>
      <c r="P132" s="353"/>
      <c r="Q132" s="353"/>
      <c r="R132" s="177"/>
      <c r="S132" s="177"/>
      <c r="T132" s="255"/>
      <c r="U132" s="256"/>
      <c r="V132" s="9"/>
      <c r="W132" s="57"/>
      <c r="X132" s="57"/>
      <c r="AB132" s="1">
        <f t="shared" si="12"/>
        <v>0</v>
      </c>
      <c r="AC132" s="1">
        <f t="shared" si="13"/>
        <v>0</v>
      </c>
      <c r="AD132" s="1">
        <f t="shared" si="14"/>
        <v>0</v>
      </c>
      <c r="AE132" s="1">
        <f t="shared" si="15"/>
        <v>0</v>
      </c>
      <c r="AF132" s="1">
        <f t="shared" si="16"/>
        <v>0</v>
      </c>
      <c r="AG132" s="1">
        <f t="shared" si="17"/>
        <v>0</v>
      </c>
      <c r="AH132" s="1">
        <f>IF(M132="",'Fraccion masica'!$AC$36,M132)</f>
        <v>0.11111111111111108</v>
      </c>
      <c r="AI132" s="1">
        <f>IF(N132="",'Fraccion masica'!$AC$35,N132)</f>
        <v>0.11111111111111108</v>
      </c>
      <c r="AJ132" s="1">
        <f t="shared" si="18"/>
        <v>0</v>
      </c>
      <c r="AK132" s="1">
        <f t="shared" si="19"/>
        <v>0</v>
      </c>
      <c r="AL132" s="1">
        <f t="shared" si="20"/>
        <v>0</v>
      </c>
      <c r="AM132" s="1">
        <f t="shared" si="21"/>
        <v>0</v>
      </c>
      <c r="AN132" s="1">
        <f t="shared" si="22"/>
        <v>0</v>
      </c>
      <c r="AO132" s="1">
        <f t="shared" si="23"/>
        <v>0</v>
      </c>
      <c r="AP132" s="1">
        <f>AN132*Hoja1!$C$19+Fugas_Alter1!AO132</f>
        <v>0</v>
      </c>
    </row>
    <row r="133" spans="2:42" x14ac:dyDescent="0.75">
      <c r="B133" s="174"/>
      <c r="C133" s="175"/>
      <c r="D133" s="175"/>
      <c r="E133" s="176"/>
      <c r="F133" s="351"/>
      <c r="G133" s="352"/>
      <c r="H133" s="351"/>
      <c r="I133" s="352"/>
      <c r="J133" s="351"/>
      <c r="K133" s="352"/>
      <c r="L133" s="351"/>
      <c r="M133" s="354"/>
      <c r="N133" s="352"/>
      <c r="O133" s="353"/>
      <c r="P133" s="353"/>
      <c r="Q133" s="353"/>
      <c r="R133" s="177"/>
      <c r="S133" s="177"/>
      <c r="T133" s="255"/>
      <c r="U133" s="256"/>
      <c r="V133" s="9"/>
      <c r="W133" s="57"/>
      <c r="X133" s="57"/>
      <c r="AB133" s="1">
        <f t="shared" si="12"/>
        <v>0</v>
      </c>
      <c r="AC133" s="1">
        <f t="shared" si="13"/>
        <v>0</v>
      </c>
      <c r="AD133" s="1">
        <f t="shared" si="14"/>
        <v>0</v>
      </c>
      <c r="AE133" s="1">
        <f t="shared" si="15"/>
        <v>0</v>
      </c>
      <c r="AF133" s="1">
        <f t="shared" si="16"/>
        <v>0</v>
      </c>
      <c r="AG133" s="1">
        <f t="shared" si="17"/>
        <v>0</v>
      </c>
      <c r="AH133" s="1">
        <f>IF(M133="",'Fraccion masica'!$AC$36,M133)</f>
        <v>0.11111111111111108</v>
      </c>
      <c r="AI133" s="1">
        <f>IF(N133="",'Fraccion masica'!$AC$35,N133)</f>
        <v>0.11111111111111108</v>
      </c>
      <c r="AJ133" s="1">
        <f t="shared" si="18"/>
        <v>0</v>
      </c>
      <c r="AK133" s="1">
        <f t="shared" si="19"/>
        <v>0</v>
      </c>
      <c r="AL133" s="1">
        <f t="shared" si="20"/>
        <v>0</v>
      </c>
      <c r="AM133" s="1">
        <f t="shared" si="21"/>
        <v>0</v>
      </c>
      <c r="AN133" s="1">
        <f t="shared" si="22"/>
        <v>0</v>
      </c>
      <c r="AO133" s="1">
        <f t="shared" si="23"/>
        <v>0</v>
      </c>
      <c r="AP133" s="1">
        <f>AN133*Hoja1!$C$19+Fugas_Alter1!AO133</f>
        <v>0</v>
      </c>
    </row>
    <row r="134" spans="2:42" x14ac:dyDescent="0.75">
      <c r="B134" s="174"/>
      <c r="C134" s="175"/>
      <c r="D134" s="175"/>
      <c r="E134" s="176"/>
      <c r="F134" s="351"/>
      <c r="G134" s="352"/>
      <c r="H134" s="351"/>
      <c r="I134" s="352"/>
      <c r="J134" s="351"/>
      <c r="K134" s="352"/>
      <c r="L134" s="351"/>
      <c r="M134" s="354"/>
      <c r="N134" s="352"/>
      <c r="O134" s="353"/>
      <c r="P134" s="353"/>
      <c r="Q134" s="353"/>
      <c r="R134" s="177"/>
      <c r="S134" s="177"/>
      <c r="T134" s="255"/>
      <c r="U134" s="256"/>
      <c r="V134" s="9"/>
      <c r="W134" s="57"/>
      <c r="X134" s="57"/>
      <c r="AB134" s="1">
        <f t="shared" si="12"/>
        <v>0</v>
      </c>
      <c r="AC134" s="1">
        <f t="shared" si="13"/>
        <v>0</v>
      </c>
      <c r="AD134" s="1">
        <f t="shared" si="14"/>
        <v>0</v>
      </c>
      <c r="AE134" s="1">
        <f t="shared" si="15"/>
        <v>0</v>
      </c>
      <c r="AF134" s="1">
        <f t="shared" si="16"/>
        <v>0</v>
      </c>
      <c r="AG134" s="1">
        <f t="shared" si="17"/>
        <v>0</v>
      </c>
      <c r="AH134" s="1">
        <f>IF(M134="",'Fraccion masica'!$AC$36,M134)</f>
        <v>0.11111111111111108</v>
      </c>
      <c r="AI134" s="1">
        <f>IF(N134="",'Fraccion masica'!$AC$35,N134)</f>
        <v>0.11111111111111108</v>
      </c>
      <c r="AJ134" s="1">
        <f t="shared" si="18"/>
        <v>0</v>
      </c>
      <c r="AK134" s="1">
        <f t="shared" si="19"/>
        <v>0</v>
      </c>
      <c r="AL134" s="1">
        <f t="shared" si="20"/>
        <v>0</v>
      </c>
      <c r="AM134" s="1">
        <f t="shared" si="21"/>
        <v>0</v>
      </c>
      <c r="AN134" s="1">
        <f t="shared" si="22"/>
        <v>0</v>
      </c>
      <c r="AO134" s="1">
        <f t="shared" si="23"/>
        <v>0</v>
      </c>
      <c r="AP134" s="1">
        <f>AN134*Hoja1!$C$19+Fugas_Alter1!AO134</f>
        <v>0</v>
      </c>
    </row>
    <row r="135" spans="2:42" x14ac:dyDescent="0.75">
      <c r="B135" s="174"/>
      <c r="C135" s="175"/>
      <c r="D135" s="175"/>
      <c r="E135" s="176"/>
      <c r="F135" s="351"/>
      <c r="G135" s="352"/>
      <c r="H135" s="351"/>
      <c r="I135" s="352"/>
      <c r="J135" s="351"/>
      <c r="K135" s="352"/>
      <c r="L135" s="351"/>
      <c r="M135" s="354"/>
      <c r="N135" s="352"/>
      <c r="O135" s="353"/>
      <c r="P135" s="353"/>
      <c r="Q135" s="353"/>
      <c r="R135" s="177"/>
      <c r="S135" s="177"/>
      <c r="T135" s="255"/>
      <c r="U135" s="256"/>
      <c r="V135" s="9"/>
      <c r="W135" s="57"/>
      <c r="X135" s="57"/>
      <c r="AB135" s="1">
        <f t="shared" si="12"/>
        <v>0</v>
      </c>
      <c r="AC135" s="1">
        <f t="shared" si="13"/>
        <v>0</v>
      </c>
      <c r="AD135" s="1">
        <f t="shared" si="14"/>
        <v>0</v>
      </c>
      <c r="AE135" s="1">
        <f t="shared" si="15"/>
        <v>0</v>
      </c>
      <c r="AF135" s="1">
        <f t="shared" si="16"/>
        <v>0</v>
      </c>
      <c r="AG135" s="1">
        <f t="shared" si="17"/>
        <v>0</v>
      </c>
      <c r="AH135" s="1">
        <f>IF(M135="",'Fraccion masica'!$AC$36,M135)</f>
        <v>0.11111111111111108</v>
      </c>
      <c r="AI135" s="1">
        <f>IF(N135="",'Fraccion masica'!$AC$35,N135)</f>
        <v>0.11111111111111108</v>
      </c>
      <c r="AJ135" s="1">
        <f t="shared" si="18"/>
        <v>0</v>
      </c>
      <c r="AK135" s="1">
        <f t="shared" si="19"/>
        <v>0</v>
      </c>
      <c r="AL135" s="1">
        <f t="shared" si="20"/>
        <v>0</v>
      </c>
      <c r="AM135" s="1">
        <f t="shared" si="21"/>
        <v>0</v>
      </c>
      <c r="AN135" s="1">
        <f t="shared" si="22"/>
        <v>0</v>
      </c>
      <c r="AO135" s="1">
        <f t="shared" si="23"/>
        <v>0</v>
      </c>
      <c r="AP135" s="1">
        <f>AN135*Hoja1!$C$19+Fugas_Alter1!AO135</f>
        <v>0</v>
      </c>
    </row>
    <row r="136" spans="2:42" x14ac:dyDescent="0.75">
      <c r="B136" s="174"/>
      <c r="C136" s="175"/>
      <c r="D136" s="175"/>
      <c r="E136" s="176"/>
      <c r="F136" s="351"/>
      <c r="G136" s="352"/>
      <c r="H136" s="351"/>
      <c r="I136" s="352"/>
      <c r="J136" s="351"/>
      <c r="K136" s="352"/>
      <c r="L136" s="351"/>
      <c r="M136" s="354"/>
      <c r="N136" s="352"/>
      <c r="O136" s="353"/>
      <c r="P136" s="353"/>
      <c r="Q136" s="353"/>
      <c r="R136" s="177"/>
      <c r="S136" s="177"/>
      <c r="T136" s="255"/>
      <c r="U136" s="256"/>
      <c r="V136" s="9"/>
      <c r="W136" s="57"/>
      <c r="X136" s="57"/>
      <c r="AB136" s="1">
        <f t="shared" si="12"/>
        <v>0</v>
      </c>
      <c r="AC136" s="1">
        <f t="shared" si="13"/>
        <v>0</v>
      </c>
      <c r="AD136" s="1">
        <f t="shared" si="14"/>
        <v>0</v>
      </c>
      <c r="AE136" s="1">
        <f t="shared" si="15"/>
        <v>0</v>
      </c>
      <c r="AF136" s="1">
        <f t="shared" si="16"/>
        <v>0</v>
      </c>
      <c r="AG136" s="1">
        <f t="shared" si="17"/>
        <v>0</v>
      </c>
      <c r="AH136" s="1">
        <f>IF(M136="",'Fraccion masica'!$AC$36,M136)</f>
        <v>0.11111111111111108</v>
      </c>
      <c r="AI136" s="1">
        <f>IF(N136="",'Fraccion masica'!$AC$35,N136)</f>
        <v>0.11111111111111108</v>
      </c>
      <c r="AJ136" s="1">
        <f t="shared" si="18"/>
        <v>0</v>
      </c>
      <c r="AK136" s="1">
        <f t="shared" si="19"/>
        <v>0</v>
      </c>
      <c r="AL136" s="1">
        <f t="shared" si="20"/>
        <v>0</v>
      </c>
      <c r="AM136" s="1">
        <f t="shared" si="21"/>
        <v>0</v>
      </c>
      <c r="AN136" s="1">
        <f t="shared" si="22"/>
        <v>0</v>
      </c>
      <c r="AO136" s="1">
        <f t="shared" si="23"/>
        <v>0</v>
      </c>
      <c r="AP136" s="1">
        <f>AN136*Hoja1!$C$19+Fugas_Alter1!AO136</f>
        <v>0</v>
      </c>
    </row>
    <row r="137" spans="2:42" x14ac:dyDescent="0.75">
      <c r="B137" s="174"/>
      <c r="C137" s="175"/>
      <c r="D137" s="175"/>
      <c r="E137" s="176"/>
      <c r="F137" s="351"/>
      <c r="G137" s="352"/>
      <c r="H137" s="351"/>
      <c r="I137" s="352"/>
      <c r="J137" s="351"/>
      <c r="K137" s="352"/>
      <c r="L137" s="351"/>
      <c r="M137" s="354"/>
      <c r="N137" s="352"/>
      <c r="O137" s="353"/>
      <c r="P137" s="353"/>
      <c r="Q137" s="353"/>
      <c r="R137" s="177"/>
      <c r="S137" s="177"/>
      <c r="T137" s="255"/>
      <c r="U137" s="256"/>
      <c r="V137" s="9"/>
      <c r="W137" s="57"/>
      <c r="X137" s="57"/>
      <c r="AB137" s="1">
        <f t="shared" si="12"/>
        <v>0</v>
      </c>
      <c r="AC137" s="1">
        <f t="shared" si="13"/>
        <v>0</v>
      </c>
      <c r="AD137" s="1">
        <f t="shared" si="14"/>
        <v>0</v>
      </c>
      <c r="AE137" s="1">
        <f t="shared" si="15"/>
        <v>0</v>
      </c>
      <c r="AF137" s="1">
        <f t="shared" si="16"/>
        <v>0</v>
      </c>
      <c r="AG137" s="1">
        <f t="shared" si="17"/>
        <v>0</v>
      </c>
      <c r="AH137" s="1">
        <f>IF(M137="",'Fraccion masica'!$AC$36,M137)</f>
        <v>0.11111111111111108</v>
      </c>
      <c r="AI137" s="1">
        <f>IF(N137="",'Fraccion masica'!$AC$35,N137)</f>
        <v>0.11111111111111108</v>
      </c>
      <c r="AJ137" s="1">
        <f t="shared" si="18"/>
        <v>0</v>
      </c>
      <c r="AK137" s="1">
        <f t="shared" si="19"/>
        <v>0</v>
      </c>
      <c r="AL137" s="1">
        <f t="shared" si="20"/>
        <v>0</v>
      </c>
      <c r="AM137" s="1">
        <f t="shared" si="21"/>
        <v>0</v>
      </c>
      <c r="AN137" s="1">
        <f t="shared" si="22"/>
        <v>0</v>
      </c>
      <c r="AO137" s="1">
        <f t="shared" si="23"/>
        <v>0</v>
      </c>
      <c r="AP137" s="1">
        <f>AN137*Hoja1!$C$19+Fugas_Alter1!AO137</f>
        <v>0</v>
      </c>
    </row>
    <row r="138" spans="2:42" x14ac:dyDescent="0.75">
      <c r="B138" s="174"/>
      <c r="C138" s="175"/>
      <c r="D138" s="175"/>
      <c r="E138" s="176"/>
      <c r="F138" s="351"/>
      <c r="G138" s="352"/>
      <c r="H138" s="351"/>
      <c r="I138" s="352"/>
      <c r="J138" s="351"/>
      <c r="K138" s="352"/>
      <c r="L138" s="351"/>
      <c r="M138" s="354"/>
      <c r="N138" s="352"/>
      <c r="O138" s="353"/>
      <c r="P138" s="353"/>
      <c r="Q138" s="353"/>
      <c r="R138" s="177"/>
      <c r="S138" s="177"/>
      <c r="T138" s="255"/>
      <c r="U138" s="256"/>
      <c r="V138" s="9"/>
      <c r="W138" s="57"/>
      <c r="X138" s="57"/>
      <c r="AB138" s="1">
        <f t="shared" si="12"/>
        <v>0</v>
      </c>
      <c r="AC138" s="1">
        <f t="shared" si="13"/>
        <v>0</v>
      </c>
      <c r="AD138" s="1">
        <f t="shared" si="14"/>
        <v>0</v>
      </c>
      <c r="AE138" s="1">
        <f t="shared" si="15"/>
        <v>0</v>
      </c>
      <c r="AF138" s="1">
        <f t="shared" si="16"/>
        <v>0</v>
      </c>
      <c r="AG138" s="1">
        <f t="shared" si="17"/>
        <v>0</v>
      </c>
      <c r="AH138" s="1">
        <f>IF(M138="",'Fraccion masica'!$AC$36,M138)</f>
        <v>0.11111111111111108</v>
      </c>
      <c r="AI138" s="1">
        <f>IF(N138="",'Fraccion masica'!$AC$35,N138)</f>
        <v>0.11111111111111108</v>
      </c>
      <c r="AJ138" s="1">
        <f t="shared" si="18"/>
        <v>0</v>
      </c>
      <c r="AK138" s="1">
        <f t="shared" si="19"/>
        <v>0</v>
      </c>
      <c r="AL138" s="1">
        <f t="shared" si="20"/>
        <v>0</v>
      </c>
      <c r="AM138" s="1">
        <f t="shared" si="21"/>
        <v>0</v>
      </c>
      <c r="AN138" s="1">
        <f t="shared" si="22"/>
        <v>0</v>
      </c>
      <c r="AO138" s="1">
        <f t="shared" si="23"/>
        <v>0</v>
      </c>
      <c r="AP138" s="1">
        <f>AN138*Hoja1!$C$19+Fugas_Alter1!AO138</f>
        <v>0</v>
      </c>
    </row>
    <row r="139" spans="2:42" x14ac:dyDescent="0.75">
      <c r="B139" s="174"/>
      <c r="C139" s="175"/>
      <c r="D139" s="175"/>
      <c r="E139" s="176"/>
      <c r="F139" s="351"/>
      <c r="G139" s="352"/>
      <c r="H139" s="351"/>
      <c r="I139" s="352"/>
      <c r="J139" s="351"/>
      <c r="K139" s="352"/>
      <c r="L139" s="351"/>
      <c r="M139" s="354"/>
      <c r="N139" s="352"/>
      <c r="O139" s="353"/>
      <c r="P139" s="353"/>
      <c r="Q139" s="353"/>
      <c r="R139" s="177"/>
      <c r="S139" s="177"/>
      <c r="T139" s="255"/>
      <c r="U139" s="256"/>
      <c r="V139" s="9"/>
      <c r="W139" s="57"/>
      <c r="X139" s="57"/>
      <c r="AB139" s="1">
        <f t="shared" si="12"/>
        <v>0</v>
      </c>
      <c r="AC139" s="1">
        <f t="shared" si="13"/>
        <v>0</v>
      </c>
      <c r="AD139" s="1">
        <f t="shared" si="14"/>
        <v>0</v>
      </c>
      <c r="AE139" s="1">
        <f t="shared" si="15"/>
        <v>0</v>
      </c>
      <c r="AF139" s="1">
        <f t="shared" si="16"/>
        <v>0</v>
      </c>
      <c r="AG139" s="1">
        <f t="shared" si="17"/>
        <v>0</v>
      </c>
      <c r="AH139" s="1">
        <f>IF(M139="",'Fraccion masica'!$AC$36,M139)</f>
        <v>0.11111111111111108</v>
      </c>
      <c r="AI139" s="1">
        <f>IF(N139="",'Fraccion masica'!$AC$35,N139)</f>
        <v>0.11111111111111108</v>
      </c>
      <c r="AJ139" s="1">
        <f t="shared" si="18"/>
        <v>0</v>
      </c>
      <c r="AK139" s="1">
        <f t="shared" si="19"/>
        <v>0</v>
      </c>
      <c r="AL139" s="1">
        <f t="shared" si="20"/>
        <v>0</v>
      </c>
      <c r="AM139" s="1">
        <f t="shared" si="21"/>
        <v>0</v>
      </c>
      <c r="AN139" s="1">
        <f t="shared" si="22"/>
        <v>0</v>
      </c>
      <c r="AO139" s="1">
        <f t="shared" si="23"/>
        <v>0</v>
      </c>
      <c r="AP139" s="1">
        <f>AN139*Hoja1!$C$19+Fugas_Alter1!AO139</f>
        <v>0</v>
      </c>
    </row>
    <row r="140" spans="2:42" x14ac:dyDescent="0.75">
      <c r="B140" s="174"/>
      <c r="C140" s="175"/>
      <c r="D140" s="175"/>
      <c r="E140" s="176"/>
      <c r="F140" s="351"/>
      <c r="G140" s="352"/>
      <c r="H140" s="351"/>
      <c r="I140" s="352"/>
      <c r="J140" s="351"/>
      <c r="K140" s="352"/>
      <c r="L140" s="351"/>
      <c r="M140" s="354"/>
      <c r="N140" s="352"/>
      <c r="O140" s="353"/>
      <c r="P140" s="353"/>
      <c r="Q140" s="353"/>
      <c r="R140" s="177"/>
      <c r="S140" s="177"/>
      <c r="T140" s="255"/>
      <c r="U140" s="256"/>
      <c r="V140" s="9"/>
      <c r="W140" s="57"/>
      <c r="X140" s="57"/>
      <c r="AB140" s="1">
        <f t="shared" si="12"/>
        <v>0</v>
      </c>
      <c r="AC140" s="1">
        <f t="shared" si="13"/>
        <v>0</v>
      </c>
      <c r="AD140" s="1">
        <f t="shared" si="14"/>
        <v>0</v>
      </c>
      <c r="AE140" s="1">
        <f t="shared" si="15"/>
        <v>0</v>
      </c>
      <c r="AF140" s="1">
        <f t="shared" si="16"/>
        <v>0</v>
      </c>
      <c r="AG140" s="1">
        <f t="shared" si="17"/>
        <v>0</v>
      </c>
      <c r="AH140" s="1">
        <f>IF(M140="",'Fraccion masica'!$AC$36,M140)</f>
        <v>0.11111111111111108</v>
      </c>
      <c r="AI140" s="1">
        <f>IF(N140="",'Fraccion masica'!$AC$35,N140)</f>
        <v>0.11111111111111108</v>
      </c>
      <c r="AJ140" s="1">
        <f t="shared" si="18"/>
        <v>0</v>
      </c>
      <c r="AK140" s="1">
        <f t="shared" si="19"/>
        <v>0</v>
      </c>
      <c r="AL140" s="1">
        <f t="shared" si="20"/>
        <v>0</v>
      </c>
      <c r="AM140" s="1">
        <f t="shared" si="21"/>
        <v>0</v>
      </c>
      <c r="AN140" s="1">
        <f t="shared" si="22"/>
        <v>0</v>
      </c>
      <c r="AO140" s="1">
        <f t="shared" si="23"/>
        <v>0</v>
      </c>
      <c r="AP140" s="1">
        <f>AN140*Hoja1!$C$19+Fugas_Alter1!AO140</f>
        <v>0</v>
      </c>
    </row>
    <row r="141" spans="2:42" x14ac:dyDescent="0.75">
      <c r="B141" s="174"/>
      <c r="C141" s="175"/>
      <c r="D141" s="175"/>
      <c r="E141" s="176"/>
      <c r="F141" s="351"/>
      <c r="G141" s="352"/>
      <c r="H141" s="351"/>
      <c r="I141" s="352"/>
      <c r="J141" s="351"/>
      <c r="K141" s="352"/>
      <c r="L141" s="351"/>
      <c r="M141" s="354"/>
      <c r="N141" s="352"/>
      <c r="O141" s="353"/>
      <c r="P141" s="353"/>
      <c r="Q141" s="353"/>
      <c r="R141" s="177"/>
      <c r="S141" s="177"/>
      <c r="T141" s="255"/>
      <c r="U141" s="256"/>
      <c r="V141" s="9"/>
      <c r="W141" s="57"/>
      <c r="X141" s="57"/>
      <c r="AB141" s="1">
        <f t="shared" si="12"/>
        <v>0</v>
      </c>
      <c r="AC141" s="1">
        <f t="shared" si="13"/>
        <v>0</v>
      </c>
      <c r="AD141" s="1">
        <f t="shared" si="14"/>
        <v>0</v>
      </c>
      <c r="AE141" s="1">
        <f t="shared" si="15"/>
        <v>0</v>
      </c>
      <c r="AF141" s="1">
        <f t="shared" si="16"/>
        <v>0</v>
      </c>
      <c r="AG141" s="1">
        <f t="shared" si="17"/>
        <v>0</v>
      </c>
      <c r="AH141" s="1">
        <f>IF(M141="",'Fraccion masica'!$AC$36,M141)</f>
        <v>0.11111111111111108</v>
      </c>
      <c r="AI141" s="1">
        <f>IF(N141="",'Fraccion masica'!$AC$35,N141)</f>
        <v>0.11111111111111108</v>
      </c>
      <c r="AJ141" s="1">
        <f t="shared" si="18"/>
        <v>0</v>
      </c>
      <c r="AK141" s="1">
        <f t="shared" si="19"/>
        <v>0</v>
      </c>
      <c r="AL141" s="1">
        <f t="shared" si="20"/>
        <v>0</v>
      </c>
      <c r="AM141" s="1">
        <f t="shared" si="21"/>
        <v>0</v>
      </c>
      <c r="AN141" s="1">
        <f t="shared" si="22"/>
        <v>0</v>
      </c>
      <c r="AO141" s="1">
        <f t="shared" si="23"/>
        <v>0</v>
      </c>
      <c r="AP141" s="1">
        <f>AN141*Hoja1!$C$19+Fugas_Alter1!AO141</f>
        <v>0</v>
      </c>
    </row>
    <row r="142" spans="2:42" x14ac:dyDescent="0.75">
      <c r="B142" s="174"/>
      <c r="C142" s="175"/>
      <c r="D142" s="175"/>
      <c r="E142" s="176"/>
      <c r="F142" s="351"/>
      <c r="G142" s="352"/>
      <c r="H142" s="351"/>
      <c r="I142" s="352"/>
      <c r="J142" s="351"/>
      <c r="K142" s="352"/>
      <c r="L142" s="351"/>
      <c r="M142" s="354"/>
      <c r="N142" s="352"/>
      <c r="O142" s="353"/>
      <c r="P142" s="353"/>
      <c r="Q142" s="353"/>
      <c r="R142" s="177"/>
      <c r="S142" s="177"/>
      <c r="T142" s="255"/>
      <c r="U142" s="256"/>
      <c r="V142" s="9"/>
      <c r="W142" s="57"/>
      <c r="X142" s="57"/>
      <c r="AB142" s="1">
        <f t="shared" si="12"/>
        <v>0</v>
      </c>
      <c r="AC142" s="1">
        <f t="shared" si="13"/>
        <v>0</v>
      </c>
      <c r="AD142" s="1">
        <f t="shared" si="14"/>
        <v>0</v>
      </c>
      <c r="AE142" s="1">
        <f t="shared" si="15"/>
        <v>0</v>
      </c>
      <c r="AF142" s="1">
        <f t="shared" si="16"/>
        <v>0</v>
      </c>
      <c r="AG142" s="1">
        <f t="shared" si="17"/>
        <v>0</v>
      </c>
      <c r="AH142" s="1">
        <f>IF(M142="",'Fraccion masica'!$AC$36,M142)</f>
        <v>0.11111111111111108</v>
      </c>
      <c r="AI142" s="1">
        <f>IF(N142="",'Fraccion masica'!$AC$35,N142)</f>
        <v>0.11111111111111108</v>
      </c>
      <c r="AJ142" s="1">
        <f t="shared" si="18"/>
        <v>0</v>
      </c>
      <c r="AK142" s="1">
        <f t="shared" si="19"/>
        <v>0</v>
      </c>
      <c r="AL142" s="1">
        <f t="shared" si="20"/>
        <v>0</v>
      </c>
      <c r="AM142" s="1">
        <f t="shared" si="21"/>
        <v>0</v>
      </c>
      <c r="AN142" s="1">
        <f t="shared" si="22"/>
        <v>0</v>
      </c>
      <c r="AO142" s="1">
        <f t="shared" si="23"/>
        <v>0</v>
      </c>
      <c r="AP142" s="1">
        <f>AN142*Hoja1!$C$19+Fugas_Alter1!AO142</f>
        <v>0</v>
      </c>
    </row>
    <row r="143" spans="2:42" x14ac:dyDescent="0.75">
      <c r="B143" s="174"/>
      <c r="C143" s="175"/>
      <c r="D143" s="175"/>
      <c r="E143" s="176"/>
      <c r="F143" s="351"/>
      <c r="G143" s="352"/>
      <c r="H143" s="351"/>
      <c r="I143" s="352"/>
      <c r="J143" s="351"/>
      <c r="K143" s="352"/>
      <c r="L143" s="351"/>
      <c r="M143" s="354"/>
      <c r="N143" s="352"/>
      <c r="O143" s="353"/>
      <c r="P143" s="353"/>
      <c r="Q143" s="353"/>
      <c r="R143" s="177"/>
      <c r="S143" s="177"/>
      <c r="T143" s="255"/>
      <c r="U143" s="256"/>
      <c r="V143" s="9"/>
      <c r="W143" s="57"/>
      <c r="X143" s="57"/>
      <c r="AB143" s="1">
        <f t="shared" si="12"/>
        <v>0</v>
      </c>
      <c r="AC143" s="1">
        <f t="shared" si="13"/>
        <v>0</v>
      </c>
      <c r="AD143" s="1">
        <f t="shared" si="14"/>
        <v>0</v>
      </c>
      <c r="AE143" s="1">
        <f t="shared" si="15"/>
        <v>0</v>
      </c>
      <c r="AF143" s="1">
        <f t="shared" si="16"/>
        <v>0</v>
      </c>
      <c r="AG143" s="1">
        <f t="shared" si="17"/>
        <v>0</v>
      </c>
      <c r="AH143" s="1">
        <f>IF(M143="",'Fraccion masica'!$AC$36,M143)</f>
        <v>0.11111111111111108</v>
      </c>
      <c r="AI143" s="1">
        <f>IF(N143="",'Fraccion masica'!$AC$35,N143)</f>
        <v>0.11111111111111108</v>
      </c>
      <c r="AJ143" s="1">
        <f t="shared" si="18"/>
        <v>0</v>
      </c>
      <c r="AK143" s="1">
        <f t="shared" si="19"/>
        <v>0</v>
      </c>
      <c r="AL143" s="1">
        <f t="shared" si="20"/>
        <v>0</v>
      </c>
      <c r="AM143" s="1">
        <f t="shared" si="21"/>
        <v>0</v>
      </c>
      <c r="AN143" s="1">
        <f t="shared" si="22"/>
        <v>0</v>
      </c>
      <c r="AO143" s="1">
        <f t="shared" si="23"/>
        <v>0</v>
      </c>
      <c r="AP143" s="1">
        <f>AN143*Hoja1!$C$19+Fugas_Alter1!AO143</f>
        <v>0</v>
      </c>
    </row>
    <row r="144" spans="2:42" x14ac:dyDescent="0.75">
      <c r="B144" s="174"/>
      <c r="C144" s="175"/>
      <c r="D144" s="175"/>
      <c r="E144" s="176"/>
      <c r="F144" s="351"/>
      <c r="G144" s="352"/>
      <c r="H144" s="351"/>
      <c r="I144" s="352"/>
      <c r="J144" s="351"/>
      <c r="K144" s="352"/>
      <c r="L144" s="351"/>
      <c r="M144" s="354"/>
      <c r="N144" s="352"/>
      <c r="O144" s="353"/>
      <c r="P144" s="353"/>
      <c r="Q144" s="353"/>
      <c r="R144" s="177"/>
      <c r="S144" s="177"/>
      <c r="T144" s="255"/>
      <c r="U144" s="256"/>
      <c r="V144" s="9"/>
      <c r="W144" s="57"/>
      <c r="X144" s="57"/>
      <c r="AB144" s="1">
        <f t="shared" si="12"/>
        <v>0</v>
      </c>
      <c r="AC144" s="1">
        <f t="shared" si="13"/>
        <v>0</v>
      </c>
      <c r="AD144" s="1">
        <f t="shared" si="14"/>
        <v>0</v>
      </c>
      <c r="AE144" s="1">
        <f t="shared" si="15"/>
        <v>0</v>
      </c>
      <c r="AF144" s="1">
        <f t="shared" si="16"/>
        <v>0</v>
      </c>
      <c r="AG144" s="1">
        <f t="shared" si="17"/>
        <v>0</v>
      </c>
      <c r="AH144" s="1">
        <f>IF(M144="",'Fraccion masica'!$AC$36,M144)</f>
        <v>0.11111111111111108</v>
      </c>
      <c r="AI144" s="1">
        <f>IF(N144="",'Fraccion masica'!$AC$35,N144)</f>
        <v>0.11111111111111108</v>
      </c>
      <c r="AJ144" s="1">
        <f t="shared" si="18"/>
        <v>0</v>
      </c>
      <c r="AK144" s="1">
        <f t="shared" si="19"/>
        <v>0</v>
      </c>
      <c r="AL144" s="1">
        <f t="shared" si="20"/>
        <v>0</v>
      </c>
      <c r="AM144" s="1">
        <f t="shared" si="21"/>
        <v>0</v>
      </c>
      <c r="AN144" s="1">
        <f t="shared" si="22"/>
        <v>0</v>
      </c>
      <c r="AO144" s="1">
        <f t="shared" si="23"/>
        <v>0</v>
      </c>
      <c r="AP144" s="1">
        <f>AN144*Hoja1!$C$19+Fugas_Alter1!AO144</f>
        <v>0</v>
      </c>
    </row>
    <row r="145" spans="2:42" x14ac:dyDescent="0.75">
      <c r="B145" s="174"/>
      <c r="C145" s="175"/>
      <c r="D145" s="175"/>
      <c r="E145" s="176"/>
      <c r="F145" s="351"/>
      <c r="G145" s="352"/>
      <c r="H145" s="351"/>
      <c r="I145" s="352"/>
      <c r="J145" s="351"/>
      <c r="K145" s="352"/>
      <c r="L145" s="351"/>
      <c r="M145" s="354"/>
      <c r="N145" s="352"/>
      <c r="O145" s="353"/>
      <c r="P145" s="353"/>
      <c r="Q145" s="353"/>
      <c r="R145" s="177"/>
      <c r="S145" s="177"/>
      <c r="T145" s="255"/>
      <c r="U145" s="256"/>
      <c r="V145" s="9"/>
      <c r="W145" s="57"/>
      <c r="X145" s="57"/>
      <c r="AB145" s="1">
        <f t="shared" si="12"/>
        <v>0</v>
      </c>
      <c r="AC145" s="1">
        <f t="shared" si="13"/>
        <v>0</v>
      </c>
      <c r="AD145" s="1">
        <f t="shared" si="14"/>
        <v>0</v>
      </c>
      <c r="AE145" s="1">
        <f t="shared" si="15"/>
        <v>0</v>
      </c>
      <c r="AF145" s="1">
        <f t="shared" si="16"/>
        <v>0</v>
      </c>
      <c r="AG145" s="1">
        <f t="shared" si="17"/>
        <v>0</v>
      </c>
      <c r="AH145" s="1">
        <f>IF(M145="",'Fraccion masica'!$AC$36,M145)</f>
        <v>0.11111111111111108</v>
      </c>
      <c r="AI145" s="1">
        <f>IF(N145="",'Fraccion masica'!$AC$35,N145)</f>
        <v>0.11111111111111108</v>
      </c>
      <c r="AJ145" s="1">
        <f t="shared" si="18"/>
        <v>0</v>
      </c>
      <c r="AK145" s="1">
        <f t="shared" si="19"/>
        <v>0</v>
      </c>
      <c r="AL145" s="1">
        <f t="shared" si="20"/>
        <v>0</v>
      </c>
      <c r="AM145" s="1">
        <f t="shared" si="21"/>
        <v>0</v>
      </c>
      <c r="AN145" s="1">
        <f t="shared" si="22"/>
        <v>0</v>
      </c>
      <c r="AO145" s="1">
        <f t="shared" si="23"/>
        <v>0</v>
      </c>
      <c r="AP145" s="1">
        <f>AN145*Hoja1!$C$19+Fugas_Alter1!AO145</f>
        <v>0</v>
      </c>
    </row>
    <row r="146" spans="2:42" x14ac:dyDescent="0.75">
      <c r="B146" s="174"/>
      <c r="C146" s="175"/>
      <c r="D146" s="175"/>
      <c r="E146" s="176"/>
      <c r="F146" s="351"/>
      <c r="G146" s="352"/>
      <c r="H146" s="351"/>
      <c r="I146" s="352"/>
      <c r="J146" s="351"/>
      <c r="K146" s="352"/>
      <c r="L146" s="351"/>
      <c r="M146" s="354"/>
      <c r="N146" s="352"/>
      <c r="O146" s="353"/>
      <c r="P146" s="353"/>
      <c r="Q146" s="353"/>
      <c r="R146" s="177"/>
      <c r="S146" s="177"/>
      <c r="T146" s="255"/>
      <c r="U146" s="256"/>
      <c r="V146" s="9"/>
      <c r="W146" s="57"/>
      <c r="X146" s="57"/>
      <c r="AB146" s="1">
        <f t="shared" si="12"/>
        <v>0</v>
      </c>
      <c r="AC146" s="1">
        <f t="shared" si="13"/>
        <v>0</v>
      </c>
      <c r="AD146" s="1">
        <f t="shared" si="14"/>
        <v>0</v>
      </c>
      <c r="AE146" s="1">
        <f t="shared" si="15"/>
        <v>0</v>
      </c>
      <c r="AF146" s="1">
        <f t="shared" si="16"/>
        <v>0</v>
      </c>
      <c r="AG146" s="1">
        <f t="shared" si="17"/>
        <v>0</v>
      </c>
      <c r="AH146" s="1">
        <f>IF(M146="",'Fraccion masica'!$AC$36,M146)</f>
        <v>0.11111111111111108</v>
      </c>
      <c r="AI146" s="1">
        <f>IF(N146="",'Fraccion masica'!$AC$35,N146)</f>
        <v>0.11111111111111108</v>
      </c>
      <c r="AJ146" s="1">
        <f t="shared" si="18"/>
        <v>0</v>
      </c>
      <c r="AK146" s="1">
        <f t="shared" si="19"/>
        <v>0</v>
      </c>
      <c r="AL146" s="1">
        <f t="shared" si="20"/>
        <v>0</v>
      </c>
      <c r="AM146" s="1">
        <f t="shared" si="21"/>
        <v>0</v>
      </c>
      <c r="AN146" s="1">
        <f t="shared" si="22"/>
        <v>0</v>
      </c>
      <c r="AO146" s="1">
        <f t="shared" si="23"/>
        <v>0</v>
      </c>
      <c r="AP146" s="1">
        <f>AN146*Hoja1!$C$19+Fugas_Alter1!AO146</f>
        <v>0</v>
      </c>
    </row>
    <row r="147" spans="2:42" x14ac:dyDescent="0.75">
      <c r="B147" s="174"/>
      <c r="C147" s="175"/>
      <c r="D147" s="175"/>
      <c r="E147" s="176"/>
      <c r="F147" s="351"/>
      <c r="G147" s="352"/>
      <c r="H147" s="351"/>
      <c r="I147" s="352"/>
      <c r="J147" s="351"/>
      <c r="K147" s="352"/>
      <c r="L147" s="351"/>
      <c r="M147" s="354"/>
      <c r="N147" s="352"/>
      <c r="O147" s="353"/>
      <c r="P147" s="353"/>
      <c r="Q147" s="353"/>
      <c r="R147" s="177"/>
      <c r="S147" s="177"/>
      <c r="T147" s="255"/>
      <c r="U147" s="256"/>
      <c r="V147" s="9"/>
      <c r="W147" s="57"/>
      <c r="X147" s="57"/>
      <c r="AB147" s="1">
        <f t="shared" si="12"/>
        <v>0</v>
      </c>
      <c r="AC147" s="1">
        <f t="shared" si="13"/>
        <v>0</v>
      </c>
      <c r="AD147" s="1">
        <f t="shared" si="14"/>
        <v>0</v>
      </c>
      <c r="AE147" s="1">
        <f t="shared" si="15"/>
        <v>0</v>
      </c>
      <c r="AF147" s="1">
        <f t="shared" si="16"/>
        <v>0</v>
      </c>
      <c r="AG147" s="1">
        <f t="shared" si="17"/>
        <v>0</v>
      </c>
      <c r="AH147" s="1">
        <f>IF(M147="",'Fraccion masica'!$AC$36,M147)</f>
        <v>0.11111111111111108</v>
      </c>
      <c r="AI147" s="1">
        <f>IF(N147="",'Fraccion masica'!$AC$35,N147)</f>
        <v>0.11111111111111108</v>
      </c>
      <c r="AJ147" s="1">
        <f t="shared" si="18"/>
        <v>0</v>
      </c>
      <c r="AK147" s="1">
        <f t="shared" si="19"/>
        <v>0</v>
      </c>
      <c r="AL147" s="1">
        <f t="shared" si="20"/>
        <v>0</v>
      </c>
      <c r="AM147" s="1">
        <f t="shared" si="21"/>
        <v>0</v>
      </c>
      <c r="AN147" s="1">
        <f t="shared" si="22"/>
        <v>0</v>
      </c>
      <c r="AO147" s="1">
        <f t="shared" si="23"/>
        <v>0</v>
      </c>
      <c r="AP147" s="1">
        <f>AN147*Hoja1!$C$19+Fugas_Alter1!AO147</f>
        <v>0</v>
      </c>
    </row>
    <row r="148" spans="2:42" x14ac:dyDescent="0.75">
      <c r="B148" s="174"/>
      <c r="C148" s="175"/>
      <c r="D148" s="175"/>
      <c r="E148" s="176"/>
      <c r="F148" s="351"/>
      <c r="G148" s="352"/>
      <c r="H148" s="351"/>
      <c r="I148" s="352"/>
      <c r="J148" s="351"/>
      <c r="K148" s="352"/>
      <c r="L148" s="351"/>
      <c r="M148" s="354"/>
      <c r="N148" s="352"/>
      <c r="O148" s="353"/>
      <c r="P148" s="353"/>
      <c r="Q148" s="353"/>
      <c r="R148" s="177"/>
      <c r="S148" s="177"/>
      <c r="T148" s="255"/>
      <c r="U148" s="256"/>
      <c r="V148" s="9"/>
      <c r="W148" s="57"/>
      <c r="X148" s="57"/>
      <c r="AB148" s="1">
        <f t="shared" si="12"/>
        <v>0</v>
      </c>
      <c r="AC148" s="1">
        <f t="shared" si="13"/>
        <v>0</v>
      </c>
      <c r="AD148" s="1">
        <f t="shared" si="14"/>
        <v>0</v>
      </c>
      <c r="AE148" s="1">
        <f t="shared" si="15"/>
        <v>0</v>
      </c>
      <c r="AF148" s="1">
        <f t="shared" si="16"/>
        <v>0</v>
      </c>
      <c r="AG148" s="1">
        <f t="shared" si="17"/>
        <v>0</v>
      </c>
      <c r="AH148" s="1">
        <f>IF(M148="",'Fraccion masica'!$AC$36,M148)</f>
        <v>0.11111111111111108</v>
      </c>
      <c r="AI148" s="1">
        <f>IF(N148="",'Fraccion masica'!$AC$35,N148)</f>
        <v>0.11111111111111108</v>
      </c>
      <c r="AJ148" s="1">
        <f t="shared" si="18"/>
        <v>0</v>
      </c>
      <c r="AK148" s="1">
        <f t="shared" si="19"/>
        <v>0</v>
      </c>
      <c r="AL148" s="1">
        <f t="shared" si="20"/>
        <v>0</v>
      </c>
      <c r="AM148" s="1">
        <f t="shared" si="21"/>
        <v>0</v>
      </c>
      <c r="AN148" s="1">
        <f t="shared" si="22"/>
        <v>0</v>
      </c>
      <c r="AO148" s="1">
        <f t="shared" si="23"/>
        <v>0</v>
      </c>
      <c r="AP148" s="1">
        <f>AN148*Hoja1!$C$19+Fugas_Alter1!AO148</f>
        <v>0</v>
      </c>
    </row>
    <row r="149" spans="2:42" x14ac:dyDescent="0.75">
      <c r="B149" s="174"/>
      <c r="C149" s="175"/>
      <c r="D149" s="175"/>
      <c r="E149" s="176"/>
      <c r="F149" s="351"/>
      <c r="G149" s="352"/>
      <c r="H149" s="351"/>
      <c r="I149" s="352"/>
      <c r="J149" s="351"/>
      <c r="K149" s="352"/>
      <c r="L149" s="351"/>
      <c r="M149" s="354"/>
      <c r="N149" s="352"/>
      <c r="O149" s="353"/>
      <c r="P149" s="353"/>
      <c r="Q149" s="353"/>
      <c r="R149" s="177"/>
      <c r="S149" s="177"/>
      <c r="T149" s="255"/>
      <c r="U149" s="256"/>
      <c r="V149" s="9"/>
      <c r="W149" s="57"/>
      <c r="X149" s="57"/>
      <c r="AB149" s="1">
        <f t="shared" si="12"/>
        <v>0</v>
      </c>
      <c r="AC149" s="1">
        <f t="shared" si="13"/>
        <v>0</v>
      </c>
      <c r="AD149" s="1">
        <f t="shared" si="14"/>
        <v>0</v>
      </c>
      <c r="AE149" s="1">
        <f t="shared" si="15"/>
        <v>0</v>
      </c>
      <c r="AF149" s="1">
        <f t="shared" si="16"/>
        <v>0</v>
      </c>
      <c r="AG149" s="1">
        <f t="shared" si="17"/>
        <v>0</v>
      </c>
      <c r="AH149" s="1">
        <f>IF(M149="",'Fraccion masica'!$AC$36,M149)</f>
        <v>0.11111111111111108</v>
      </c>
      <c r="AI149" s="1">
        <f>IF(N149="",'Fraccion masica'!$AC$35,N149)</f>
        <v>0.11111111111111108</v>
      </c>
      <c r="AJ149" s="1">
        <f t="shared" si="18"/>
        <v>0</v>
      </c>
      <c r="AK149" s="1">
        <f t="shared" si="19"/>
        <v>0</v>
      </c>
      <c r="AL149" s="1">
        <f t="shared" si="20"/>
        <v>0</v>
      </c>
      <c r="AM149" s="1">
        <f t="shared" si="21"/>
        <v>0</v>
      </c>
      <c r="AN149" s="1">
        <f t="shared" si="22"/>
        <v>0</v>
      </c>
      <c r="AO149" s="1">
        <f t="shared" si="23"/>
        <v>0</v>
      </c>
      <c r="AP149" s="1">
        <f>AN149*Hoja1!$C$19+Fugas_Alter1!AO149</f>
        <v>0</v>
      </c>
    </row>
    <row r="150" spans="2:42" x14ac:dyDescent="0.75">
      <c r="B150" s="174"/>
      <c r="C150" s="175"/>
      <c r="D150" s="175"/>
      <c r="E150" s="176"/>
      <c r="F150" s="351"/>
      <c r="G150" s="352"/>
      <c r="H150" s="351"/>
      <c r="I150" s="352"/>
      <c r="J150" s="351"/>
      <c r="K150" s="352"/>
      <c r="L150" s="351"/>
      <c r="M150" s="354"/>
      <c r="N150" s="352"/>
      <c r="O150" s="353"/>
      <c r="P150" s="353"/>
      <c r="Q150" s="353"/>
      <c r="R150" s="177"/>
      <c r="S150" s="177"/>
      <c r="T150" s="255"/>
      <c r="U150" s="256"/>
      <c r="V150" s="9"/>
      <c r="W150" s="57"/>
      <c r="X150" s="57"/>
      <c r="AB150" s="1">
        <f t="shared" si="12"/>
        <v>0</v>
      </c>
      <c r="AC150" s="1">
        <f t="shared" si="13"/>
        <v>0</v>
      </c>
      <c r="AD150" s="1">
        <f t="shared" si="14"/>
        <v>0</v>
      </c>
      <c r="AE150" s="1">
        <f t="shared" si="15"/>
        <v>0</v>
      </c>
      <c r="AF150" s="1">
        <f t="shared" si="16"/>
        <v>0</v>
      </c>
      <c r="AG150" s="1">
        <f t="shared" si="17"/>
        <v>0</v>
      </c>
      <c r="AH150" s="1">
        <f>IF(M150="",'Fraccion masica'!$AC$36,M150)</f>
        <v>0.11111111111111108</v>
      </c>
      <c r="AI150" s="1">
        <f>IF(N150="",'Fraccion masica'!$AC$35,N150)</f>
        <v>0.11111111111111108</v>
      </c>
      <c r="AJ150" s="1">
        <f t="shared" si="18"/>
        <v>0</v>
      </c>
      <c r="AK150" s="1">
        <f t="shared" si="19"/>
        <v>0</v>
      </c>
      <c r="AL150" s="1">
        <f t="shared" si="20"/>
        <v>0</v>
      </c>
      <c r="AM150" s="1">
        <f t="shared" si="21"/>
        <v>0</v>
      </c>
      <c r="AN150" s="1">
        <f t="shared" si="22"/>
        <v>0</v>
      </c>
      <c r="AO150" s="1">
        <f t="shared" si="23"/>
        <v>0</v>
      </c>
      <c r="AP150" s="1">
        <f>AN150*Hoja1!$C$19+Fugas_Alter1!AO150</f>
        <v>0</v>
      </c>
    </row>
    <row r="151" spans="2:42" x14ac:dyDescent="0.75">
      <c r="B151" s="174"/>
      <c r="C151" s="175"/>
      <c r="D151" s="175"/>
      <c r="E151" s="176"/>
      <c r="F151" s="351"/>
      <c r="G151" s="352"/>
      <c r="H151" s="351"/>
      <c r="I151" s="352"/>
      <c r="J151" s="351"/>
      <c r="K151" s="352"/>
      <c r="L151" s="351"/>
      <c r="M151" s="354"/>
      <c r="N151" s="352"/>
      <c r="O151" s="353"/>
      <c r="P151" s="353"/>
      <c r="Q151" s="353"/>
      <c r="R151" s="177"/>
      <c r="S151" s="177"/>
      <c r="T151" s="255"/>
      <c r="U151" s="256"/>
      <c r="V151" s="9"/>
      <c r="W151" s="57"/>
      <c r="X151" s="57"/>
      <c r="AB151" s="1">
        <f t="shared" si="12"/>
        <v>0</v>
      </c>
      <c r="AC151" s="1">
        <f t="shared" si="13"/>
        <v>0</v>
      </c>
      <c r="AD151" s="1">
        <f t="shared" si="14"/>
        <v>0</v>
      </c>
      <c r="AE151" s="1">
        <f t="shared" si="15"/>
        <v>0</v>
      </c>
      <c r="AF151" s="1">
        <f t="shared" si="16"/>
        <v>0</v>
      </c>
      <c r="AG151" s="1">
        <f t="shared" si="17"/>
        <v>0</v>
      </c>
      <c r="AH151" s="1">
        <f>IF(M151="",'Fraccion masica'!$AC$36,M151)</f>
        <v>0.11111111111111108</v>
      </c>
      <c r="AI151" s="1">
        <f>IF(N151="",'Fraccion masica'!$AC$35,N151)</f>
        <v>0.11111111111111108</v>
      </c>
      <c r="AJ151" s="1">
        <f t="shared" si="18"/>
        <v>0</v>
      </c>
      <c r="AK151" s="1">
        <f t="shared" si="19"/>
        <v>0</v>
      </c>
      <c r="AL151" s="1">
        <f t="shared" si="20"/>
        <v>0</v>
      </c>
      <c r="AM151" s="1">
        <f t="shared" si="21"/>
        <v>0</v>
      </c>
      <c r="AN151" s="1">
        <f t="shared" si="22"/>
        <v>0</v>
      </c>
      <c r="AO151" s="1">
        <f t="shared" si="23"/>
        <v>0</v>
      </c>
      <c r="AP151" s="1">
        <f>AN151*Hoja1!$C$19+Fugas_Alter1!AO151</f>
        <v>0</v>
      </c>
    </row>
    <row r="152" spans="2:42" x14ac:dyDescent="0.75">
      <c r="B152" s="174"/>
      <c r="C152" s="175"/>
      <c r="D152" s="175"/>
      <c r="E152" s="176"/>
      <c r="F152" s="351"/>
      <c r="G152" s="352"/>
      <c r="H152" s="351"/>
      <c r="I152" s="352"/>
      <c r="J152" s="351"/>
      <c r="K152" s="352"/>
      <c r="L152" s="351"/>
      <c r="M152" s="354"/>
      <c r="N152" s="352"/>
      <c r="O152" s="353"/>
      <c r="P152" s="353"/>
      <c r="Q152" s="353"/>
      <c r="R152" s="177"/>
      <c r="S152" s="177"/>
      <c r="T152" s="255"/>
      <c r="U152" s="256"/>
      <c r="V152" s="9"/>
      <c r="W152" s="57"/>
      <c r="X152" s="57"/>
      <c r="AB152" s="1">
        <f t="shared" ref="AB152:AB215" si="24">B152</f>
        <v>0</v>
      </c>
      <c r="AC152" s="1">
        <f t="shared" ref="AC152:AC215" si="25">C152</f>
        <v>0</v>
      </c>
      <c r="AD152" s="1">
        <f t="shared" ref="AD152:AD215" si="26">D152</f>
        <v>0</v>
      </c>
      <c r="AE152" s="1">
        <f t="shared" ref="AE152:AE215" si="27">F152</f>
        <v>0</v>
      </c>
      <c r="AF152" s="1">
        <f t="shared" ref="AF152:AF215" si="28">G152</f>
        <v>0</v>
      </c>
      <c r="AG152" s="1">
        <f t="shared" ref="AG152:AG215" si="29">J152</f>
        <v>0</v>
      </c>
      <c r="AH152" s="1">
        <f>IF(M152="",'Fraccion masica'!$AC$36,M152)</f>
        <v>0.11111111111111108</v>
      </c>
      <c r="AI152" s="1">
        <f>IF(N152="",'Fraccion masica'!$AC$35,N152)</f>
        <v>0.11111111111111108</v>
      </c>
      <c r="AJ152" s="1">
        <f t="shared" si="18"/>
        <v>0</v>
      </c>
      <c r="AK152" s="1">
        <f t="shared" si="19"/>
        <v>0</v>
      </c>
      <c r="AL152" s="1">
        <f t="shared" si="20"/>
        <v>0</v>
      </c>
      <c r="AM152" s="1">
        <f t="shared" si="21"/>
        <v>0</v>
      </c>
      <c r="AN152" s="1">
        <f t="shared" si="22"/>
        <v>0</v>
      </c>
      <c r="AO152" s="1">
        <f t="shared" si="23"/>
        <v>0</v>
      </c>
      <c r="AP152" s="1">
        <f>AN152*Hoja1!$C$19+Fugas_Alter1!AO152</f>
        <v>0</v>
      </c>
    </row>
    <row r="153" spans="2:42" x14ac:dyDescent="0.75">
      <c r="B153" s="174"/>
      <c r="C153" s="175"/>
      <c r="D153" s="175"/>
      <c r="E153" s="176"/>
      <c r="F153" s="351"/>
      <c r="G153" s="352"/>
      <c r="H153" s="351"/>
      <c r="I153" s="352"/>
      <c r="J153" s="351"/>
      <c r="K153" s="352"/>
      <c r="L153" s="351"/>
      <c r="M153" s="354"/>
      <c r="N153" s="352"/>
      <c r="O153" s="353"/>
      <c r="P153" s="353"/>
      <c r="Q153" s="353"/>
      <c r="R153" s="177"/>
      <c r="S153" s="177"/>
      <c r="T153" s="255"/>
      <c r="U153" s="256"/>
      <c r="V153" s="9"/>
      <c r="W153" s="57"/>
      <c r="X153" s="57"/>
      <c r="AB153" s="1">
        <f t="shared" si="24"/>
        <v>0</v>
      </c>
      <c r="AC153" s="1">
        <f t="shared" si="25"/>
        <v>0</v>
      </c>
      <c r="AD153" s="1">
        <f t="shared" si="26"/>
        <v>0</v>
      </c>
      <c r="AE153" s="1">
        <f t="shared" si="27"/>
        <v>0</v>
      </c>
      <c r="AF153" s="1">
        <f t="shared" si="28"/>
        <v>0</v>
      </c>
      <c r="AG153" s="1">
        <f t="shared" si="29"/>
        <v>0</v>
      </c>
      <c r="AH153" s="1">
        <f>IF(M153="",'Fraccion masica'!$AC$36,M153)</f>
        <v>0.11111111111111108</v>
      </c>
      <c r="AI153" s="1">
        <f>IF(N153="",'Fraccion masica'!$AC$35,N153)</f>
        <v>0.11111111111111108</v>
      </c>
      <c r="AJ153" s="1">
        <f t="shared" ref="AJ153:AJ216" si="30">V153</f>
        <v>0</v>
      </c>
      <c r="AK153" s="1">
        <f t="shared" ref="AK153:AK216" si="31">T153*AH153</f>
        <v>0</v>
      </c>
      <c r="AL153" s="1">
        <f t="shared" ref="AL153:AL216" si="32">T153*AI153</f>
        <v>0</v>
      </c>
      <c r="AM153" s="1">
        <f t="shared" ref="AM153:AM216" si="33">AK153*28+AL153</f>
        <v>0</v>
      </c>
      <c r="AN153" s="1">
        <f t="shared" ref="AN153:AN216" si="34">AK153*AJ153</f>
        <v>0</v>
      </c>
      <c r="AO153" s="1">
        <f t="shared" ref="AO153:AO216" si="35">AL153*AJ153</f>
        <v>0</v>
      </c>
      <c r="AP153" s="1">
        <f>AN153*Hoja1!$C$19+Fugas_Alter1!AO153</f>
        <v>0</v>
      </c>
    </row>
    <row r="154" spans="2:42" x14ac:dyDescent="0.75">
      <c r="B154" s="174"/>
      <c r="C154" s="175"/>
      <c r="D154" s="175"/>
      <c r="E154" s="176"/>
      <c r="F154" s="351"/>
      <c r="G154" s="352"/>
      <c r="H154" s="351"/>
      <c r="I154" s="352"/>
      <c r="J154" s="351"/>
      <c r="K154" s="352"/>
      <c r="L154" s="351"/>
      <c r="M154" s="354"/>
      <c r="N154" s="352"/>
      <c r="O154" s="353"/>
      <c r="P154" s="353"/>
      <c r="Q154" s="353"/>
      <c r="R154" s="177"/>
      <c r="S154" s="177"/>
      <c r="T154" s="255"/>
      <c r="U154" s="256"/>
      <c r="V154" s="9"/>
      <c r="W154" s="57"/>
      <c r="X154" s="57"/>
      <c r="AB154" s="1">
        <f t="shared" si="24"/>
        <v>0</v>
      </c>
      <c r="AC154" s="1">
        <f t="shared" si="25"/>
        <v>0</v>
      </c>
      <c r="AD154" s="1">
        <f t="shared" si="26"/>
        <v>0</v>
      </c>
      <c r="AE154" s="1">
        <f t="shared" si="27"/>
        <v>0</v>
      </c>
      <c r="AF154" s="1">
        <f t="shared" si="28"/>
        <v>0</v>
      </c>
      <c r="AG154" s="1">
        <f t="shared" si="29"/>
        <v>0</v>
      </c>
      <c r="AH154" s="1">
        <f>IF(M154="",'Fraccion masica'!$AC$36,M154)</f>
        <v>0.11111111111111108</v>
      </c>
      <c r="AI154" s="1">
        <f>IF(N154="",'Fraccion masica'!$AC$35,N154)</f>
        <v>0.11111111111111108</v>
      </c>
      <c r="AJ154" s="1">
        <f t="shared" si="30"/>
        <v>0</v>
      </c>
      <c r="AK154" s="1">
        <f t="shared" si="31"/>
        <v>0</v>
      </c>
      <c r="AL154" s="1">
        <f t="shared" si="32"/>
        <v>0</v>
      </c>
      <c r="AM154" s="1">
        <f t="shared" si="33"/>
        <v>0</v>
      </c>
      <c r="AN154" s="1">
        <f t="shared" si="34"/>
        <v>0</v>
      </c>
      <c r="AO154" s="1">
        <f t="shared" si="35"/>
        <v>0</v>
      </c>
      <c r="AP154" s="1">
        <f>AN154*Hoja1!$C$19+Fugas_Alter1!AO154</f>
        <v>0</v>
      </c>
    </row>
    <row r="155" spans="2:42" x14ac:dyDescent="0.75">
      <c r="B155" s="174"/>
      <c r="C155" s="175"/>
      <c r="D155" s="175"/>
      <c r="E155" s="176"/>
      <c r="F155" s="351"/>
      <c r="G155" s="352"/>
      <c r="H155" s="351"/>
      <c r="I155" s="352"/>
      <c r="J155" s="351"/>
      <c r="K155" s="352"/>
      <c r="L155" s="351"/>
      <c r="M155" s="354"/>
      <c r="N155" s="352"/>
      <c r="O155" s="353"/>
      <c r="P155" s="353"/>
      <c r="Q155" s="353"/>
      <c r="R155" s="177"/>
      <c r="S155" s="177"/>
      <c r="T155" s="255"/>
      <c r="U155" s="256"/>
      <c r="V155" s="9"/>
      <c r="W155" s="57"/>
      <c r="X155" s="57"/>
      <c r="AB155" s="1">
        <f t="shared" si="24"/>
        <v>0</v>
      </c>
      <c r="AC155" s="1">
        <f t="shared" si="25"/>
        <v>0</v>
      </c>
      <c r="AD155" s="1">
        <f t="shared" si="26"/>
        <v>0</v>
      </c>
      <c r="AE155" s="1">
        <f t="shared" si="27"/>
        <v>0</v>
      </c>
      <c r="AF155" s="1">
        <f t="shared" si="28"/>
        <v>0</v>
      </c>
      <c r="AG155" s="1">
        <f t="shared" si="29"/>
        <v>0</v>
      </c>
      <c r="AH155" s="1">
        <f>IF(M155="",'Fraccion masica'!$AC$36,M155)</f>
        <v>0.11111111111111108</v>
      </c>
      <c r="AI155" s="1">
        <f>IF(N155="",'Fraccion masica'!$AC$35,N155)</f>
        <v>0.11111111111111108</v>
      </c>
      <c r="AJ155" s="1">
        <f t="shared" si="30"/>
        <v>0</v>
      </c>
      <c r="AK155" s="1">
        <f t="shared" si="31"/>
        <v>0</v>
      </c>
      <c r="AL155" s="1">
        <f t="shared" si="32"/>
        <v>0</v>
      </c>
      <c r="AM155" s="1">
        <f t="shared" si="33"/>
        <v>0</v>
      </c>
      <c r="AN155" s="1">
        <f t="shared" si="34"/>
        <v>0</v>
      </c>
      <c r="AO155" s="1">
        <f t="shared" si="35"/>
        <v>0</v>
      </c>
      <c r="AP155" s="1">
        <f>AN155*Hoja1!$C$19+Fugas_Alter1!AO155</f>
        <v>0</v>
      </c>
    </row>
    <row r="156" spans="2:42" x14ac:dyDescent="0.75">
      <c r="B156" s="174"/>
      <c r="C156" s="175"/>
      <c r="D156" s="175"/>
      <c r="E156" s="176"/>
      <c r="F156" s="351"/>
      <c r="G156" s="352"/>
      <c r="H156" s="351"/>
      <c r="I156" s="352"/>
      <c r="J156" s="351"/>
      <c r="K156" s="352"/>
      <c r="L156" s="351"/>
      <c r="M156" s="354"/>
      <c r="N156" s="352"/>
      <c r="O156" s="353"/>
      <c r="P156" s="353"/>
      <c r="Q156" s="353"/>
      <c r="R156" s="177"/>
      <c r="S156" s="177"/>
      <c r="T156" s="255"/>
      <c r="U156" s="256"/>
      <c r="V156" s="9"/>
      <c r="W156" s="57"/>
      <c r="X156" s="57"/>
      <c r="AB156" s="1">
        <f t="shared" si="24"/>
        <v>0</v>
      </c>
      <c r="AC156" s="1">
        <f t="shared" si="25"/>
        <v>0</v>
      </c>
      <c r="AD156" s="1">
        <f t="shared" si="26"/>
        <v>0</v>
      </c>
      <c r="AE156" s="1">
        <f t="shared" si="27"/>
        <v>0</v>
      </c>
      <c r="AF156" s="1">
        <f t="shared" si="28"/>
        <v>0</v>
      </c>
      <c r="AG156" s="1">
        <f t="shared" si="29"/>
        <v>0</v>
      </c>
      <c r="AH156" s="1">
        <f>IF(M156="",'Fraccion masica'!$AC$36,M156)</f>
        <v>0.11111111111111108</v>
      </c>
      <c r="AI156" s="1">
        <f>IF(N156="",'Fraccion masica'!$AC$35,N156)</f>
        <v>0.11111111111111108</v>
      </c>
      <c r="AJ156" s="1">
        <f t="shared" si="30"/>
        <v>0</v>
      </c>
      <c r="AK156" s="1">
        <f t="shared" si="31"/>
        <v>0</v>
      </c>
      <c r="AL156" s="1">
        <f t="shared" si="32"/>
        <v>0</v>
      </c>
      <c r="AM156" s="1">
        <f t="shared" si="33"/>
        <v>0</v>
      </c>
      <c r="AN156" s="1">
        <f t="shared" si="34"/>
        <v>0</v>
      </c>
      <c r="AO156" s="1">
        <f t="shared" si="35"/>
        <v>0</v>
      </c>
      <c r="AP156" s="1">
        <f>AN156*Hoja1!$C$19+Fugas_Alter1!AO156</f>
        <v>0</v>
      </c>
    </row>
    <row r="157" spans="2:42" x14ac:dyDescent="0.75">
      <c r="B157" s="174"/>
      <c r="C157" s="175"/>
      <c r="D157" s="175"/>
      <c r="E157" s="176"/>
      <c r="F157" s="351"/>
      <c r="G157" s="352"/>
      <c r="H157" s="351"/>
      <c r="I157" s="352"/>
      <c r="J157" s="351"/>
      <c r="K157" s="352"/>
      <c r="L157" s="351"/>
      <c r="M157" s="354"/>
      <c r="N157" s="352"/>
      <c r="O157" s="353"/>
      <c r="P157" s="353"/>
      <c r="Q157" s="353"/>
      <c r="R157" s="177"/>
      <c r="S157" s="177"/>
      <c r="T157" s="255"/>
      <c r="U157" s="256"/>
      <c r="V157" s="9"/>
      <c r="W157" s="57"/>
      <c r="X157" s="57"/>
      <c r="AB157" s="1">
        <f t="shared" si="24"/>
        <v>0</v>
      </c>
      <c r="AC157" s="1">
        <f t="shared" si="25"/>
        <v>0</v>
      </c>
      <c r="AD157" s="1">
        <f t="shared" si="26"/>
        <v>0</v>
      </c>
      <c r="AE157" s="1">
        <f t="shared" si="27"/>
        <v>0</v>
      </c>
      <c r="AF157" s="1">
        <f t="shared" si="28"/>
        <v>0</v>
      </c>
      <c r="AG157" s="1">
        <f t="shared" si="29"/>
        <v>0</v>
      </c>
      <c r="AH157" s="1">
        <f>IF(M157="",'Fraccion masica'!$AC$36,M157)</f>
        <v>0.11111111111111108</v>
      </c>
      <c r="AI157" s="1">
        <f>IF(N157="",'Fraccion masica'!$AC$35,N157)</f>
        <v>0.11111111111111108</v>
      </c>
      <c r="AJ157" s="1">
        <f t="shared" si="30"/>
        <v>0</v>
      </c>
      <c r="AK157" s="1">
        <f t="shared" si="31"/>
        <v>0</v>
      </c>
      <c r="AL157" s="1">
        <f t="shared" si="32"/>
        <v>0</v>
      </c>
      <c r="AM157" s="1">
        <f t="shared" si="33"/>
        <v>0</v>
      </c>
      <c r="AN157" s="1">
        <f t="shared" si="34"/>
        <v>0</v>
      </c>
      <c r="AO157" s="1">
        <f t="shared" si="35"/>
        <v>0</v>
      </c>
      <c r="AP157" s="1">
        <f>AN157*Hoja1!$C$19+Fugas_Alter1!AO157</f>
        <v>0</v>
      </c>
    </row>
    <row r="158" spans="2:42" x14ac:dyDescent="0.75">
      <c r="B158" s="174"/>
      <c r="C158" s="175"/>
      <c r="D158" s="175"/>
      <c r="E158" s="176"/>
      <c r="F158" s="351"/>
      <c r="G158" s="352"/>
      <c r="H158" s="351"/>
      <c r="I158" s="352"/>
      <c r="J158" s="351"/>
      <c r="K158" s="352"/>
      <c r="L158" s="351"/>
      <c r="M158" s="354"/>
      <c r="N158" s="352"/>
      <c r="O158" s="353"/>
      <c r="P158" s="353"/>
      <c r="Q158" s="353"/>
      <c r="R158" s="177"/>
      <c r="S158" s="177"/>
      <c r="T158" s="255"/>
      <c r="U158" s="256"/>
      <c r="V158" s="9"/>
      <c r="W158" s="57"/>
      <c r="X158" s="57"/>
      <c r="AB158" s="1">
        <f t="shared" si="24"/>
        <v>0</v>
      </c>
      <c r="AC158" s="1">
        <f t="shared" si="25"/>
        <v>0</v>
      </c>
      <c r="AD158" s="1">
        <f t="shared" si="26"/>
        <v>0</v>
      </c>
      <c r="AE158" s="1">
        <f t="shared" si="27"/>
        <v>0</v>
      </c>
      <c r="AF158" s="1">
        <f t="shared" si="28"/>
        <v>0</v>
      </c>
      <c r="AG158" s="1">
        <f t="shared" si="29"/>
        <v>0</v>
      </c>
      <c r="AH158" s="1">
        <f>IF(M158="",'Fraccion masica'!$AC$36,M158)</f>
        <v>0.11111111111111108</v>
      </c>
      <c r="AI158" s="1">
        <f>IF(N158="",'Fraccion masica'!$AC$35,N158)</f>
        <v>0.11111111111111108</v>
      </c>
      <c r="AJ158" s="1">
        <f t="shared" si="30"/>
        <v>0</v>
      </c>
      <c r="AK158" s="1">
        <f t="shared" si="31"/>
        <v>0</v>
      </c>
      <c r="AL158" s="1">
        <f t="shared" si="32"/>
        <v>0</v>
      </c>
      <c r="AM158" s="1">
        <f t="shared" si="33"/>
        <v>0</v>
      </c>
      <c r="AN158" s="1">
        <f t="shared" si="34"/>
        <v>0</v>
      </c>
      <c r="AO158" s="1">
        <f t="shared" si="35"/>
        <v>0</v>
      </c>
      <c r="AP158" s="1">
        <f>AN158*Hoja1!$C$19+Fugas_Alter1!AO158</f>
        <v>0</v>
      </c>
    </row>
    <row r="159" spans="2:42" x14ac:dyDescent="0.75">
      <c r="B159" s="174"/>
      <c r="C159" s="175"/>
      <c r="D159" s="175"/>
      <c r="E159" s="176"/>
      <c r="F159" s="351"/>
      <c r="G159" s="352"/>
      <c r="H159" s="351"/>
      <c r="I159" s="352"/>
      <c r="J159" s="351"/>
      <c r="K159" s="352"/>
      <c r="L159" s="351"/>
      <c r="M159" s="354"/>
      <c r="N159" s="352"/>
      <c r="O159" s="353"/>
      <c r="P159" s="353"/>
      <c r="Q159" s="353"/>
      <c r="R159" s="177"/>
      <c r="S159" s="177"/>
      <c r="T159" s="255"/>
      <c r="U159" s="256"/>
      <c r="V159" s="9"/>
      <c r="W159" s="57"/>
      <c r="X159" s="57"/>
      <c r="AB159" s="1">
        <f t="shared" si="24"/>
        <v>0</v>
      </c>
      <c r="AC159" s="1">
        <f t="shared" si="25"/>
        <v>0</v>
      </c>
      <c r="AD159" s="1">
        <f t="shared" si="26"/>
        <v>0</v>
      </c>
      <c r="AE159" s="1">
        <f t="shared" si="27"/>
        <v>0</v>
      </c>
      <c r="AF159" s="1">
        <f t="shared" si="28"/>
        <v>0</v>
      </c>
      <c r="AG159" s="1">
        <f t="shared" si="29"/>
        <v>0</v>
      </c>
      <c r="AH159" s="1">
        <f>IF(M159="",'Fraccion masica'!$AC$36,M159)</f>
        <v>0.11111111111111108</v>
      </c>
      <c r="AI159" s="1">
        <f>IF(N159="",'Fraccion masica'!$AC$35,N159)</f>
        <v>0.11111111111111108</v>
      </c>
      <c r="AJ159" s="1">
        <f t="shared" si="30"/>
        <v>0</v>
      </c>
      <c r="AK159" s="1">
        <f t="shared" si="31"/>
        <v>0</v>
      </c>
      <c r="AL159" s="1">
        <f t="shared" si="32"/>
        <v>0</v>
      </c>
      <c r="AM159" s="1">
        <f t="shared" si="33"/>
        <v>0</v>
      </c>
      <c r="AN159" s="1">
        <f t="shared" si="34"/>
        <v>0</v>
      </c>
      <c r="AO159" s="1">
        <f t="shared" si="35"/>
        <v>0</v>
      </c>
      <c r="AP159" s="1">
        <f>AN159*Hoja1!$C$19+Fugas_Alter1!AO159</f>
        <v>0</v>
      </c>
    </row>
    <row r="160" spans="2:42" x14ac:dyDescent="0.75">
      <c r="B160" s="174"/>
      <c r="C160" s="175"/>
      <c r="D160" s="175"/>
      <c r="E160" s="176"/>
      <c r="F160" s="351"/>
      <c r="G160" s="352"/>
      <c r="H160" s="351"/>
      <c r="I160" s="352"/>
      <c r="J160" s="351"/>
      <c r="K160" s="352"/>
      <c r="L160" s="351"/>
      <c r="M160" s="354"/>
      <c r="N160" s="352"/>
      <c r="O160" s="353"/>
      <c r="P160" s="353"/>
      <c r="Q160" s="353"/>
      <c r="R160" s="177"/>
      <c r="S160" s="177"/>
      <c r="T160" s="255"/>
      <c r="U160" s="256"/>
      <c r="V160" s="9"/>
      <c r="W160" s="57"/>
      <c r="X160" s="57"/>
      <c r="AB160" s="1">
        <f t="shared" si="24"/>
        <v>0</v>
      </c>
      <c r="AC160" s="1">
        <f t="shared" si="25"/>
        <v>0</v>
      </c>
      <c r="AD160" s="1">
        <f t="shared" si="26"/>
        <v>0</v>
      </c>
      <c r="AE160" s="1">
        <f t="shared" si="27"/>
        <v>0</v>
      </c>
      <c r="AF160" s="1">
        <f t="shared" si="28"/>
        <v>0</v>
      </c>
      <c r="AG160" s="1">
        <f t="shared" si="29"/>
        <v>0</v>
      </c>
      <c r="AH160" s="1">
        <f>IF(M160="",'Fraccion masica'!$AC$36,M160)</f>
        <v>0.11111111111111108</v>
      </c>
      <c r="AI160" s="1">
        <f>IF(N160="",'Fraccion masica'!$AC$35,N160)</f>
        <v>0.11111111111111108</v>
      </c>
      <c r="AJ160" s="1">
        <f t="shared" si="30"/>
        <v>0</v>
      </c>
      <c r="AK160" s="1">
        <f t="shared" si="31"/>
        <v>0</v>
      </c>
      <c r="AL160" s="1">
        <f t="shared" si="32"/>
        <v>0</v>
      </c>
      <c r="AM160" s="1">
        <f t="shared" si="33"/>
        <v>0</v>
      </c>
      <c r="AN160" s="1">
        <f t="shared" si="34"/>
        <v>0</v>
      </c>
      <c r="AO160" s="1">
        <f t="shared" si="35"/>
        <v>0</v>
      </c>
      <c r="AP160" s="1">
        <f>AN160*Hoja1!$C$19+Fugas_Alter1!AO160</f>
        <v>0</v>
      </c>
    </row>
    <row r="161" spans="2:42" x14ac:dyDescent="0.75">
      <c r="B161" s="174"/>
      <c r="C161" s="175"/>
      <c r="D161" s="175"/>
      <c r="E161" s="176"/>
      <c r="F161" s="351"/>
      <c r="G161" s="352"/>
      <c r="H161" s="351"/>
      <c r="I161" s="352"/>
      <c r="J161" s="351"/>
      <c r="K161" s="352"/>
      <c r="L161" s="351"/>
      <c r="M161" s="354"/>
      <c r="N161" s="352"/>
      <c r="O161" s="353"/>
      <c r="P161" s="353"/>
      <c r="Q161" s="353"/>
      <c r="R161" s="177"/>
      <c r="S161" s="177"/>
      <c r="T161" s="255"/>
      <c r="U161" s="256"/>
      <c r="V161" s="9"/>
      <c r="W161" s="57"/>
      <c r="X161" s="57"/>
      <c r="AB161" s="1">
        <f t="shared" si="24"/>
        <v>0</v>
      </c>
      <c r="AC161" s="1">
        <f t="shared" si="25"/>
        <v>0</v>
      </c>
      <c r="AD161" s="1">
        <f t="shared" si="26"/>
        <v>0</v>
      </c>
      <c r="AE161" s="1">
        <f t="shared" si="27"/>
        <v>0</v>
      </c>
      <c r="AF161" s="1">
        <f t="shared" si="28"/>
        <v>0</v>
      </c>
      <c r="AG161" s="1">
        <f t="shared" si="29"/>
        <v>0</v>
      </c>
      <c r="AH161" s="1">
        <f>IF(M161="",'Fraccion masica'!$AC$36,M161)</f>
        <v>0.11111111111111108</v>
      </c>
      <c r="AI161" s="1">
        <f>IF(N161="",'Fraccion masica'!$AC$35,N161)</f>
        <v>0.11111111111111108</v>
      </c>
      <c r="AJ161" s="1">
        <f t="shared" si="30"/>
        <v>0</v>
      </c>
      <c r="AK161" s="1">
        <f t="shared" si="31"/>
        <v>0</v>
      </c>
      <c r="AL161" s="1">
        <f t="shared" si="32"/>
        <v>0</v>
      </c>
      <c r="AM161" s="1">
        <f t="shared" si="33"/>
        <v>0</v>
      </c>
      <c r="AN161" s="1">
        <f t="shared" si="34"/>
        <v>0</v>
      </c>
      <c r="AO161" s="1">
        <f t="shared" si="35"/>
        <v>0</v>
      </c>
      <c r="AP161" s="1">
        <f>AN161*Hoja1!$C$19+Fugas_Alter1!AO161</f>
        <v>0</v>
      </c>
    </row>
    <row r="162" spans="2:42" x14ac:dyDescent="0.75">
      <c r="B162" s="174"/>
      <c r="C162" s="175"/>
      <c r="D162" s="175"/>
      <c r="E162" s="176"/>
      <c r="F162" s="351"/>
      <c r="G162" s="352"/>
      <c r="H162" s="351"/>
      <c r="I162" s="352"/>
      <c r="J162" s="351"/>
      <c r="K162" s="352"/>
      <c r="L162" s="351"/>
      <c r="M162" s="354"/>
      <c r="N162" s="352"/>
      <c r="O162" s="353"/>
      <c r="P162" s="353"/>
      <c r="Q162" s="353"/>
      <c r="R162" s="177"/>
      <c r="S162" s="177"/>
      <c r="T162" s="255"/>
      <c r="U162" s="256"/>
      <c r="V162" s="9"/>
      <c r="W162" s="57"/>
      <c r="X162" s="57"/>
      <c r="AB162" s="1">
        <f t="shared" si="24"/>
        <v>0</v>
      </c>
      <c r="AC162" s="1">
        <f t="shared" si="25"/>
        <v>0</v>
      </c>
      <c r="AD162" s="1">
        <f t="shared" si="26"/>
        <v>0</v>
      </c>
      <c r="AE162" s="1">
        <f t="shared" si="27"/>
        <v>0</v>
      </c>
      <c r="AF162" s="1">
        <f t="shared" si="28"/>
        <v>0</v>
      </c>
      <c r="AG162" s="1">
        <f t="shared" si="29"/>
        <v>0</v>
      </c>
      <c r="AH162" s="1">
        <f>IF(M162="",'Fraccion masica'!$AC$36,M162)</f>
        <v>0.11111111111111108</v>
      </c>
      <c r="AI162" s="1">
        <f>IF(N162="",'Fraccion masica'!$AC$35,N162)</f>
        <v>0.11111111111111108</v>
      </c>
      <c r="AJ162" s="1">
        <f t="shared" si="30"/>
        <v>0</v>
      </c>
      <c r="AK162" s="1">
        <f t="shared" si="31"/>
        <v>0</v>
      </c>
      <c r="AL162" s="1">
        <f t="shared" si="32"/>
        <v>0</v>
      </c>
      <c r="AM162" s="1">
        <f t="shared" si="33"/>
        <v>0</v>
      </c>
      <c r="AN162" s="1">
        <f t="shared" si="34"/>
        <v>0</v>
      </c>
      <c r="AO162" s="1">
        <f t="shared" si="35"/>
        <v>0</v>
      </c>
      <c r="AP162" s="1">
        <f>AN162*Hoja1!$C$19+Fugas_Alter1!AO162</f>
        <v>0</v>
      </c>
    </row>
    <row r="163" spans="2:42" x14ac:dyDescent="0.75">
      <c r="B163" s="174"/>
      <c r="C163" s="175"/>
      <c r="D163" s="175"/>
      <c r="E163" s="176"/>
      <c r="F163" s="351"/>
      <c r="G163" s="352"/>
      <c r="H163" s="351"/>
      <c r="I163" s="352"/>
      <c r="J163" s="351"/>
      <c r="K163" s="352"/>
      <c r="L163" s="351"/>
      <c r="M163" s="354"/>
      <c r="N163" s="352"/>
      <c r="O163" s="353"/>
      <c r="P163" s="353"/>
      <c r="Q163" s="353"/>
      <c r="R163" s="177"/>
      <c r="S163" s="177"/>
      <c r="T163" s="255"/>
      <c r="U163" s="256"/>
      <c r="V163" s="9"/>
      <c r="W163" s="57"/>
      <c r="X163" s="57"/>
      <c r="AB163" s="1">
        <f t="shared" si="24"/>
        <v>0</v>
      </c>
      <c r="AC163" s="1">
        <f t="shared" si="25"/>
        <v>0</v>
      </c>
      <c r="AD163" s="1">
        <f t="shared" si="26"/>
        <v>0</v>
      </c>
      <c r="AE163" s="1">
        <f t="shared" si="27"/>
        <v>0</v>
      </c>
      <c r="AF163" s="1">
        <f t="shared" si="28"/>
        <v>0</v>
      </c>
      <c r="AG163" s="1">
        <f t="shared" si="29"/>
        <v>0</v>
      </c>
      <c r="AH163" s="1">
        <f>IF(M163="",'Fraccion masica'!$AC$36,M163)</f>
        <v>0.11111111111111108</v>
      </c>
      <c r="AI163" s="1">
        <f>IF(N163="",'Fraccion masica'!$AC$35,N163)</f>
        <v>0.11111111111111108</v>
      </c>
      <c r="AJ163" s="1">
        <f t="shared" si="30"/>
        <v>0</v>
      </c>
      <c r="AK163" s="1">
        <f t="shared" si="31"/>
        <v>0</v>
      </c>
      <c r="AL163" s="1">
        <f t="shared" si="32"/>
        <v>0</v>
      </c>
      <c r="AM163" s="1">
        <f t="shared" si="33"/>
        <v>0</v>
      </c>
      <c r="AN163" s="1">
        <f t="shared" si="34"/>
        <v>0</v>
      </c>
      <c r="AO163" s="1">
        <f t="shared" si="35"/>
        <v>0</v>
      </c>
      <c r="AP163" s="1">
        <f>AN163*Hoja1!$C$19+Fugas_Alter1!AO163</f>
        <v>0</v>
      </c>
    </row>
    <row r="164" spans="2:42" x14ac:dyDescent="0.75">
      <c r="B164" s="174"/>
      <c r="C164" s="175"/>
      <c r="D164" s="175"/>
      <c r="E164" s="176"/>
      <c r="F164" s="351"/>
      <c r="G164" s="352"/>
      <c r="H164" s="351"/>
      <c r="I164" s="352"/>
      <c r="J164" s="351"/>
      <c r="K164" s="352"/>
      <c r="L164" s="351"/>
      <c r="M164" s="354"/>
      <c r="N164" s="352"/>
      <c r="O164" s="353"/>
      <c r="P164" s="353"/>
      <c r="Q164" s="353"/>
      <c r="R164" s="177"/>
      <c r="S164" s="177"/>
      <c r="T164" s="255"/>
      <c r="U164" s="256"/>
      <c r="V164" s="9"/>
      <c r="W164" s="57"/>
      <c r="X164" s="57"/>
      <c r="AB164" s="1">
        <f t="shared" si="24"/>
        <v>0</v>
      </c>
      <c r="AC164" s="1">
        <f t="shared" si="25"/>
        <v>0</v>
      </c>
      <c r="AD164" s="1">
        <f t="shared" si="26"/>
        <v>0</v>
      </c>
      <c r="AE164" s="1">
        <f t="shared" si="27"/>
        <v>0</v>
      </c>
      <c r="AF164" s="1">
        <f t="shared" si="28"/>
        <v>0</v>
      </c>
      <c r="AG164" s="1">
        <f t="shared" si="29"/>
        <v>0</v>
      </c>
      <c r="AH164" s="1">
        <f>IF(M164="",'Fraccion masica'!$AC$36,M164)</f>
        <v>0.11111111111111108</v>
      </c>
      <c r="AI164" s="1">
        <f>IF(N164="",'Fraccion masica'!$AC$35,N164)</f>
        <v>0.11111111111111108</v>
      </c>
      <c r="AJ164" s="1">
        <f t="shared" si="30"/>
        <v>0</v>
      </c>
      <c r="AK164" s="1">
        <f t="shared" si="31"/>
        <v>0</v>
      </c>
      <c r="AL164" s="1">
        <f t="shared" si="32"/>
        <v>0</v>
      </c>
      <c r="AM164" s="1">
        <f t="shared" si="33"/>
        <v>0</v>
      </c>
      <c r="AN164" s="1">
        <f t="shared" si="34"/>
        <v>0</v>
      </c>
      <c r="AO164" s="1">
        <f t="shared" si="35"/>
        <v>0</v>
      </c>
      <c r="AP164" s="1">
        <f>AN164*Hoja1!$C$19+Fugas_Alter1!AO164</f>
        <v>0</v>
      </c>
    </row>
    <row r="165" spans="2:42" x14ac:dyDescent="0.75">
      <c r="B165" s="174"/>
      <c r="C165" s="175"/>
      <c r="D165" s="175"/>
      <c r="E165" s="176"/>
      <c r="F165" s="351"/>
      <c r="G165" s="352"/>
      <c r="H165" s="351"/>
      <c r="I165" s="352"/>
      <c r="J165" s="351"/>
      <c r="K165" s="352"/>
      <c r="L165" s="351"/>
      <c r="M165" s="354"/>
      <c r="N165" s="352"/>
      <c r="O165" s="353"/>
      <c r="P165" s="353"/>
      <c r="Q165" s="353"/>
      <c r="R165" s="177"/>
      <c r="S165" s="177"/>
      <c r="T165" s="255"/>
      <c r="U165" s="256"/>
      <c r="V165" s="9"/>
      <c r="W165" s="57"/>
      <c r="X165" s="57"/>
      <c r="AB165" s="1">
        <f t="shared" si="24"/>
        <v>0</v>
      </c>
      <c r="AC165" s="1">
        <f t="shared" si="25"/>
        <v>0</v>
      </c>
      <c r="AD165" s="1">
        <f t="shared" si="26"/>
        <v>0</v>
      </c>
      <c r="AE165" s="1">
        <f t="shared" si="27"/>
        <v>0</v>
      </c>
      <c r="AF165" s="1">
        <f t="shared" si="28"/>
        <v>0</v>
      </c>
      <c r="AG165" s="1">
        <f t="shared" si="29"/>
        <v>0</v>
      </c>
      <c r="AH165" s="1">
        <f>IF(M165="",'Fraccion masica'!$AC$36,M165)</f>
        <v>0.11111111111111108</v>
      </c>
      <c r="AI165" s="1">
        <f>IF(N165="",'Fraccion masica'!$AC$35,N165)</f>
        <v>0.11111111111111108</v>
      </c>
      <c r="AJ165" s="1">
        <f t="shared" si="30"/>
        <v>0</v>
      </c>
      <c r="AK165" s="1">
        <f t="shared" si="31"/>
        <v>0</v>
      </c>
      <c r="AL165" s="1">
        <f t="shared" si="32"/>
        <v>0</v>
      </c>
      <c r="AM165" s="1">
        <f t="shared" si="33"/>
        <v>0</v>
      </c>
      <c r="AN165" s="1">
        <f t="shared" si="34"/>
        <v>0</v>
      </c>
      <c r="AO165" s="1">
        <f t="shared" si="35"/>
        <v>0</v>
      </c>
      <c r="AP165" s="1">
        <f>AN165*Hoja1!$C$19+Fugas_Alter1!AO165</f>
        <v>0</v>
      </c>
    </row>
    <row r="166" spans="2:42" x14ac:dyDescent="0.75">
      <c r="B166" s="174"/>
      <c r="C166" s="175"/>
      <c r="D166" s="175"/>
      <c r="E166" s="176"/>
      <c r="F166" s="351"/>
      <c r="G166" s="352"/>
      <c r="H166" s="351"/>
      <c r="I166" s="352"/>
      <c r="J166" s="351"/>
      <c r="K166" s="352"/>
      <c r="L166" s="351"/>
      <c r="M166" s="354"/>
      <c r="N166" s="352"/>
      <c r="O166" s="353"/>
      <c r="P166" s="353"/>
      <c r="Q166" s="353"/>
      <c r="R166" s="177"/>
      <c r="S166" s="177"/>
      <c r="T166" s="255"/>
      <c r="U166" s="256"/>
      <c r="V166" s="9"/>
      <c r="W166" s="57"/>
      <c r="X166" s="57"/>
      <c r="AB166" s="1">
        <f t="shared" si="24"/>
        <v>0</v>
      </c>
      <c r="AC166" s="1">
        <f t="shared" si="25"/>
        <v>0</v>
      </c>
      <c r="AD166" s="1">
        <f t="shared" si="26"/>
        <v>0</v>
      </c>
      <c r="AE166" s="1">
        <f t="shared" si="27"/>
        <v>0</v>
      </c>
      <c r="AF166" s="1">
        <f t="shared" si="28"/>
        <v>0</v>
      </c>
      <c r="AG166" s="1">
        <f t="shared" si="29"/>
        <v>0</v>
      </c>
      <c r="AH166" s="1">
        <f>IF(M166="",'Fraccion masica'!$AC$36,M166)</f>
        <v>0.11111111111111108</v>
      </c>
      <c r="AI166" s="1">
        <f>IF(N166="",'Fraccion masica'!$AC$35,N166)</f>
        <v>0.11111111111111108</v>
      </c>
      <c r="AJ166" s="1">
        <f t="shared" si="30"/>
        <v>0</v>
      </c>
      <c r="AK166" s="1">
        <f t="shared" si="31"/>
        <v>0</v>
      </c>
      <c r="AL166" s="1">
        <f t="shared" si="32"/>
        <v>0</v>
      </c>
      <c r="AM166" s="1">
        <f t="shared" si="33"/>
        <v>0</v>
      </c>
      <c r="AN166" s="1">
        <f t="shared" si="34"/>
        <v>0</v>
      </c>
      <c r="AO166" s="1">
        <f t="shared" si="35"/>
        <v>0</v>
      </c>
      <c r="AP166" s="1">
        <f>AN166*Hoja1!$C$19+Fugas_Alter1!AO166</f>
        <v>0</v>
      </c>
    </row>
    <row r="167" spans="2:42" x14ac:dyDescent="0.75">
      <c r="B167" s="174"/>
      <c r="C167" s="175"/>
      <c r="D167" s="175"/>
      <c r="E167" s="176"/>
      <c r="F167" s="351"/>
      <c r="G167" s="352"/>
      <c r="H167" s="351"/>
      <c r="I167" s="352"/>
      <c r="J167" s="351"/>
      <c r="K167" s="352"/>
      <c r="L167" s="351"/>
      <c r="M167" s="354"/>
      <c r="N167" s="352"/>
      <c r="O167" s="353"/>
      <c r="P167" s="353"/>
      <c r="Q167" s="353"/>
      <c r="R167" s="177"/>
      <c r="S167" s="177"/>
      <c r="T167" s="255"/>
      <c r="U167" s="256"/>
      <c r="V167" s="9"/>
      <c r="W167" s="57"/>
      <c r="X167" s="57"/>
      <c r="AB167" s="1">
        <f t="shared" si="24"/>
        <v>0</v>
      </c>
      <c r="AC167" s="1">
        <f t="shared" si="25"/>
        <v>0</v>
      </c>
      <c r="AD167" s="1">
        <f t="shared" si="26"/>
        <v>0</v>
      </c>
      <c r="AE167" s="1">
        <f t="shared" si="27"/>
        <v>0</v>
      </c>
      <c r="AF167" s="1">
        <f t="shared" si="28"/>
        <v>0</v>
      </c>
      <c r="AG167" s="1">
        <f t="shared" si="29"/>
        <v>0</v>
      </c>
      <c r="AH167" s="1">
        <f>IF(M167="",'Fraccion masica'!$AC$36,M167)</f>
        <v>0.11111111111111108</v>
      </c>
      <c r="AI167" s="1">
        <f>IF(N167="",'Fraccion masica'!$AC$35,N167)</f>
        <v>0.11111111111111108</v>
      </c>
      <c r="AJ167" s="1">
        <f t="shared" si="30"/>
        <v>0</v>
      </c>
      <c r="AK167" s="1">
        <f t="shared" si="31"/>
        <v>0</v>
      </c>
      <c r="AL167" s="1">
        <f t="shared" si="32"/>
        <v>0</v>
      </c>
      <c r="AM167" s="1">
        <f t="shared" si="33"/>
        <v>0</v>
      </c>
      <c r="AN167" s="1">
        <f t="shared" si="34"/>
        <v>0</v>
      </c>
      <c r="AO167" s="1">
        <f t="shared" si="35"/>
        <v>0</v>
      </c>
      <c r="AP167" s="1">
        <f>AN167*Hoja1!$C$19+Fugas_Alter1!AO167</f>
        <v>0</v>
      </c>
    </row>
    <row r="168" spans="2:42" x14ac:dyDescent="0.75">
      <c r="B168" s="174"/>
      <c r="C168" s="175"/>
      <c r="D168" s="175"/>
      <c r="E168" s="176"/>
      <c r="F168" s="351"/>
      <c r="G168" s="352"/>
      <c r="H168" s="351"/>
      <c r="I168" s="352"/>
      <c r="J168" s="351"/>
      <c r="K168" s="352"/>
      <c r="L168" s="351"/>
      <c r="M168" s="354"/>
      <c r="N168" s="352"/>
      <c r="O168" s="353"/>
      <c r="P168" s="353"/>
      <c r="Q168" s="353"/>
      <c r="R168" s="177"/>
      <c r="S168" s="177"/>
      <c r="T168" s="255"/>
      <c r="U168" s="256"/>
      <c r="V168" s="9"/>
      <c r="W168" s="57"/>
      <c r="X168" s="57"/>
      <c r="AB168" s="1">
        <f t="shared" si="24"/>
        <v>0</v>
      </c>
      <c r="AC168" s="1">
        <f t="shared" si="25"/>
        <v>0</v>
      </c>
      <c r="AD168" s="1">
        <f t="shared" si="26"/>
        <v>0</v>
      </c>
      <c r="AE168" s="1">
        <f t="shared" si="27"/>
        <v>0</v>
      </c>
      <c r="AF168" s="1">
        <f t="shared" si="28"/>
        <v>0</v>
      </c>
      <c r="AG168" s="1">
        <f t="shared" si="29"/>
        <v>0</v>
      </c>
      <c r="AH168" s="1">
        <f>IF(M168="",'Fraccion masica'!$AC$36,M168)</f>
        <v>0.11111111111111108</v>
      </c>
      <c r="AI168" s="1">
        <f>IF(N168="",'Fraccion masica'!$AC$35,N168)</f>
        <v>0.11111111111111108</v>
      </c>
      <c r="AJ168" s="1">
        <f t="shared" si="30"/>
        <v>0</v>
      </c>
      <c r="AK168" s="1">
        <f t="shared" si="31"/>
        <v>0</v>
      </c>
      <c r="AL168" s="1">
        <f t="shared" si="32"/>
        <v>0</v>
      </c>
      <c r="AM168" s="1">
        <f t="shared" si="33"/>
        <v>0</v>
      </c>
      <c r="AN168" s="1">
        <f t="shared" si="34"/>
        <v>0</v>
      </c>
      <c r="AO168" s="1">
        <f t="shared" si="35"/>
        <v>0</v>
      </c>
      <c r="AP168" s="1">
        <f>AN168*Hoja1!$C$19+Fugas_Alter1!AO168</f>
        <v>0</v>
      </c>
    </row>
    <row r="169" spans="2:42" x14ac:dyDescent="0.75">
      <c r="B169" s="174"/>
      <c r="C169" s="175"/>
      <c r="D169" s="175"/>
      <c r="E169" s="176"/>
      <c r="F169" s="351"/>
      <c r="G169" s="352"/>
      <c r="H169" s="351"/>
      <c r="I169" s="352"/>
      <c r="J169" s="351"/>
      <c r="K169" s="352"/>
      <c r="L169" s="351"/>
      <c r="M169" s="354"/>
      <c r="N169" s="352"/>
      <c r="O169" s="353"/>
      <c r="P169" s="353"/>
      <c r="Q169" s="353"/>
      <c r="R169" s="177"/>
      <c r="S169" s="177"/>
      <c r="T169" s="255"/>
      <c r="U169" s="256"/>
      <c r="V169" s="9"/>
      <c r="W169" s="57"/>
      <c r="X169" s="57"/>
      <c r="AB169" s="1">
        <f t="shared" si="24"/>
        <v>0</v>
      </c>
      <c r="AC169" s="1">
        <f t="shared" si="25"/>
        <v>0</v>
      </c>
      <c r="AD169" s="1">
        <f t="shared" si="26"/>
        <v>0</v>
      </c>
      <c r="AE169" s="1">
        <f t="shared" si="27"/>
        <v>0</v>
      </c>
      <c r="AF169" s="1">
        <f t="shared" si="28"/>
        <v>0</v>
      </c>
      <c r="AG169" s="1">
        <f t="shared" si="29"/>
        <v>0</v>
      </c>
      <c r="AH169" s="1">
        <f>IF(M169="",'Fraccion masica'!$AC$36,M169)</f>
        <v>0.11111111111111108</v>
      </c>
      <c r="AI169" s="1">
        <f>IF(N169="",'Fraccion masica'!$AC$35,N169)</f>
        <v>0.11111111111111108</v>
      </c>
      <c r="AJ169" s="1">
        <f t="shared" si="30"/>
        <v>0</v>
      </c>
      <c r="AK169" s="1">
        <f t="shared" si="31"/>
        <v>0</v>
      </c>
      <c r="AL169" s="1">
        <f t="shared" si="32"/>
        <v>0</v>
      </c>
      <c r="AM169" s="1">
        <f t="shared" si="33"/>
        <v>0</v>
      </c>
      <c r="AN169" s="1">
        <f t="shared" si="34"/>
        <v>0</v>
      </c>
      <c r="AO169" s="1">
        <f t="shared" si="35"/>
        <v>0</v>
      </c>
      <c r="AP169" s="1">
        <f>AN169*Hoja1!$C$19+Fugas_Alter1!AO169</f>
        <v>0</v>
      </c>
    </row>
    <row r="170" spans="2:42" x14ac:dyDescent="0.75">
      <c r="B170" s="174"/>
      <c r="C170" s="175"/>
      <c r="D170" s="175"/>
      <c r="E170" s="176"/>
      <c r="F170" s="351"/>
      <c r="G170" s="352"/>
      <c r="H170" s="351"/>
      <c r="I170" s="352"/>
      <c r="J170" s="351"/>
      <c r="K170" s="352"/>
      <c r="L170" s="351"/>
      <c r="M170" s="354"/>
      <c r="N170" s="352"/>
      <c r="O170" s="353"/>
      <c r="P170" s="353"/>
      <c r="Q170" s="353"/>
      <c r="R170" s="177"/>
      <c r="S170" s="177"/>
      <c r="T170" s="255"/>
      <c r="U170" s="256"/>
      <c r="V170" s="9"/>
      <c r="W170" s="57"/>
      <c r="X170" s="57"/>
      <c r="AB170" s="1">
        <f t="shared" si="24"/>
        <v>0</v>
      </c>
      <c r="AC170" s="1">
        <f t="shared" si="25"/>
        <v>0</v>
      </c>
      <c r="AD170" s="1">
        <f t="shared" si="26"/>
        <v>0</v>
      </c>
      <c r="AE170" s="1">
        <f t="shared" si="27"/>
        <v>0</v>
      </c>
      <c r="AF170" s="1">
        <f t="shared" si="28"/>
        <v>0</v>
      </c>
      <c r="AG170" s="1">
        <f t="shared" si="29"/>
        <v>0</v>
      </c>
      <c r="AH170" s="1">
        <f>IF(M170="",'Fraccion masica'!$AC$36,M170)</f>
        <v>0.11111111111111108</v>
      </c>
      <c r="AI170" s="1">
        <f>IF(N170="",'Fraccion masica'!$AC$35,N170)</f>
        <v>0.11111111111111108</v>
      </c>
      <c r="AJ170" s="1">
        <f t="shared" si="30"/>
        <v>0</v>
      </c>
      <c r="AK170" s="1">
        <f t="shared" si="31"/>
        <v>0</v>
      </c>
      <c r="AL170" s="1">
        <f t="shared" si="32"/>
        <v>0</v>
      </c>
      <c r="AM170" s="1">
        <f t="shared" si="33"/>
        <v>0</v>
      </c>
      <c r="AN170" s="1">
        <f t="shared" si="34"/>
        <v>0</v>
      </c>
      <c r="AO170" s="1">
        <f t="shared" si="35"/>
        <v>0</v>
      </c>
      <c r="AP170" s="1">
        <f>AN170*Hoja1!$C$19+Fugas_Alter1!AO170</f>
        <v>0</v>
      </c>
    </row>
    <row r="171" spans="2:42" x14ac:dyDescent="0.75">
      <c r="B171" s="174"/>
      <c r="C171" s="175"/>
      <c r="D171" s="175"/>
      <c r="E171" s="176"/>
      <c r="F171" s="351"/>
      <c r="G171" s="352"/>
      <c r="H171" s="351"/>
      <c r="I171" s="352"/>
      <c r="J171" s="351"/>
      <c r="K171" s="352"/>
      <c r="L171" s="351"/>
      <c r="M171" s="354"/>
      <c r="N171" s="352"/>
      <c r="O171" s="353"/>
      <c r="P171" s="353"/>
      <c r="Q171" s="353"/>
      <c r="R171" s="177"/>
      <c r="S171" s="177"/>
      <c r="T171" s="255"/>
      <c r="U171" s="256"/>
      <c r="V171" s="9"/>
      <c r="W171" s="57"/>
      <c r="X171" s="57"/>
      <c r="AB171" s="1">
        <f t="shared" si="24"/>
        <v>0</v>
      </c>
      <c r="AC171" s="1">
        <f t="shared" si="25"/>
        <v>0</v>
      </c>
      <c r="AD171" s="1">
        <f t="shared" si="26"/>
        <v>0</v>
      </c>
      <c r="AE171" s="1">
        <f t="shared" si="27"/>
        <v>0</v>
      </c>
      <c r="AF171" s="1">
        <f t="shared" si="28"/>
        <v>0</v>
      </c>
      <c r="AG171" s="1">
        <f t="shared" si="29"/>
        <v>0</v>
      </c>
      <c r="AH171" s="1">
        <f>IF(M171="",'Fraccion masica'!$AC$36,M171)</f>
        <v>0.11111111111111108</v>
      </c>
      <c r="AI171" s="1">
        <f>IF(N171="",'Fraccion masica'!$AC$35,N171)</f>
        <v>0.11111111111111108</v>
      </c>
      <c r="AJ171" s="1">
        <f t="shared" si="30"/>
        <v>0</v>
      </c>
      <c r="AK171" s="1">
        <f t="shared" si="31"/>
        <v>0</v>
      </c>
      <c r="AL171" s="1">
        <f t="shared" si="32"/>
        <v>0</v>
      </c>
      <c r="AM171" s="1">
        <f t="shared" si="33"/>
        <v>0</v>
      </c>
      <c r="AN171" s="1">
        <f t="shared" si="34"/>
        <v>0</v>
      </c>
      <c r="AO171" s="1">
        <f t="shared" si="35"/>
        <v>0</v>
      </c>
      <c r="AP171" s="1">
        <f>AN171*Hoja1!$C$19+Fugas_Alter1!AO171</f>
        <v>0</v>
      </c>
    </row>
    <row r="172" spans="2:42" x14ac:dyDescent="0.75">
      <c r="B172" s="174"/>
      <c r="C172" s="175"/>
      <c r="D172" s="175"/>
      <c r="E172" s="176"/>
      <c r="F172" s="351"/>
      <c r="G172" s="352"/>
      <c r="H172" s="351"/>
      <c r="I172" s="352"/>
      <c r="J172" s="351"/>
      <c r="K172" s="352"/>
      <c r="L172" s="351"/>
      <c r="M172" s="354"/>
      <c r="N172" s="352"/>
      <c r="O172" s="353"/>
      <c r="P172" s="353"/>
      <c r="Q172" s="353"/>
      <c r="R172" s="177"/>
      <c r="S172" s="177"/>
      <c r="T172" s="255"/>
      <c r="U172" s="256"/>
      <c r="V172" s="9"/>
      <c r="W172" s="57"/>
      <c r="X172" s="57"/>
      <c r="AB172" s="1">
        <f t="shared" si="24"/>
        <v>0</v>
      </c>
      <c r="AC172" s="1">
        <f t="shared" si="25"/>
        <v>0</v>
      </c>
      <c r="AD172" s="1">
        <f t="shared" si="26"/>
        <v>0</v>
      </c>
      <c r="AE172" s="1">
        <f t="shared" si="27"/>
        <v>0</v>
      </c>
      <c r="AF172" s="1">
        <f t="shared" si="28"/>
        <v>0</v>
      </c>
      <c r="AG172" s="1">
        <f t="shared" si="29"/>
        <v>0</v>
      </c>
      <c r="AH172" s="1">
        <f>IF(M172="",'Fraccion masica'!$AC$36,M172)</f>
        <v>0.11111111111111108</v>
      </c>
      <c r="AI172" s="1">
        <f>IF(N172="",'Fraccion masica'!$AC$35,N172)</f>
        <v>0.11111111111111108</v>
      </c>
      <c r="AJ172" s="1">
        <f t="shared" si="30"/>
        <v>0</v>
      </c>
      <c r="AK172" s="1">
        <f t="shared" si="31"/>
        <v>0</v>
      </c>
      <c r="AL172" s="1">
        <f t="shared" si="32"/>
        <v>0</v>
      </c>
      <c r="AM172" s="1">
        <f t="shared" si="33"/>
        <v>0</v>
      </c>
      <c r="AN172" s="1">
        <f t="shared" si="34"/>
        <v>0</v>
      </c>
      <c r="AO172" s="1">
        <f t="shared" si="35"/>
        <v>0</v>
      </c>
      <c r="AP172" s="1">
        <f>AN172*Hoja1!$C$19+Fugas_Alter1!AO172</f>
        <v>0</v>
      </c>
    </row>
    <row r="173" spans="2:42" x14ac:dyDescent="0.75">
      <c r="B173" s="174"/>
      <c r="C173" s="175"/>
      <c r="D173" s="175"/>
      <c r="E173" s="176"/>
      <c r="F173" s="351"/>
      <c r="G173" s="352"/>
      <c r="H173" s="351"/>
      <c r="I173" s="352"/>
      <c r="J173" s="351"/>
      <c r="K173" s="352"/>
      <c r="L173" s="351"/>
      <c r="M173" s="354"/>
      <c r="N173" s="352"/>
      <c r="O173" s="353"/>
      <c r="P173" s="353"/>
      <c r="Q173" s="353"/>
      <c r="R173" s="177"/>
      <c r="S173" s="177"/>
      <c r="T173" s="255"/>
      <c r="U173" s="256"/>
      <c r="V173" s="9"/>
      <c r="W173" s="57"/>
      <c r="X173" s="57"/>
      <c r="AB173" s="1">
        <f t="shared" si="24"/>
        <v>0</v>
      </c>
      <c r="AC173" s="1">
        <f t="shared" si="25"/>
        <v>0</v>
      </c>
      <c r="AD173" s="1">
        <f t="shared" si="26"/>
        <v>0</v>
      </c>
      <c r="AE173" s="1">
        <f t="shared" si="27"/>
        <v>0</v>
      </c>
      <c r="AF173" s="1">
        <f t="shared" si="28"/>
        <v>0</v>
      </c>
      <c r="AG173" s="1">
        <f t="shared" si="29"/>
        <v>0</v>
      </c>
      <c r="AH173" s="1">
        <f>IF(M173="",'Fraccion masica'!$AC$36,M173)</f>
        <v>0.11111111111111108</v>
      </c>
      <c r="AI173" s="1">
        <f>IF(N173="",'Fraccion masica'!$AC$35,N173)</f>
        <v>0.11111111111111108</v>
      </c>
      <c r="AJ173" s="1">
        <f t="shared" si="30"/>
        <v>0</v>
      </c>
      <c r="AK173" s="1">
        <f t="shared" si="31"/>
        <v>0</v>
      </c>
      <c r="AL173" s="1">
        <f t="shared" si="32"/>
        <v>0</v>
      </c>
      <c r="AM173" s="1">
        <f t="shared" si="33"/>
        <v>0</v>
      </c>
      <c r="AN173" s="1">
        <f t="shared" si="34"/>
        <v>0</v>
      </c>
      <c r="AO173" s="1">
        <f t="shared" si="35"/>
        <v>0</v>
      </c>
      <c r="AP173" s="1">
        <f>AN173*Hoja1!$C$19+Fugas_Alter1!AO173</f>
        <v>0</v>
      </c>
    </row>
    <row r="174" spans="2:42" x14ac:dyDescent="0.75">
      <c r="B174" s="174"/>
      <c r="C174" s="175"/>
      <c r="D174" s="175"/>
      <c r="E174" s="176"/>
      <c r="F174" s="351"/>
      <c r="G174" s="352"/>
      <c r="H174" s="351"/>
      <c r="I174" s="352"/>
      <c r="J174" s="351"/>
      <c r="K174" s="352"/>
      <c r="L174" s="351"/>
      <c r="M174" s="354"/>
      <c r="N174" s="352"/>
      <c r="O174" s="353"/>
      <c r="P174" s="353"/>
      <c r="Q174" s="353"/>
      <c r="R174" s="177"/>
      <c r="S174" s="177"/>
      <c r="T174" s="255"/>
      <c r="U174" s="256"/>
      <c r="V174" s="9"/>
      <c r="W174" s="57"/>
      <c r="X174" s="57"/>
      <c r="AB174" s="1">
        <f t="shared" si="24"/>
        <v>0</v>
      </c>
      <c r="AC174" s="1">
        <f t="shared" si="25"/>
        <v>0</v>
      </c>
      <c r="AD174" s="1">
        <f t="shared" si="26"/>
        <v>0</v>
      </c>
      <c r="AE174" s="1">
        <f t="shared" si="27"/>
        <v>0</v>
      </c>
      <c r="AF174" s="1">
        <f t="shared" si="28"/>
        <v>0</v>
      </c>
      <c r="AG174" s="1">
        <f t="shared" si="29"/>
        <v>0</v>
      </c>
      <c r="AH174" s="1">
        <f>IF(M174="",'Fraccion masica'!$AC$36,M174)</f>
        <v>0.11111111111111108</v>
      </c>
      <c r="AI174" s="1">
        <f>IF(N174="",'Fraccion masica'!$AC$35,N174)</f>
        <v>0.11111111111111108</v>
      </c>
      <c r="AJ174" s="1">
        <f t="shared" si="30"/>
        <v>0</v>
      </c>
      <c r="AK174" s="1">
        <f t="shared" si="31"/>
        <v>0</v>
      </c>
      <c r="AL174" s="1">
        <f t="shared" si="32"/>
        <v>0</v>
      </c>
      <c r="AM174" s="1">
        <f t="shared" si="33"/>
        <v>0</v>
      </c>
      <c r="AN174" s="1">
        <f t="shared" si="34"/>
        <v>0</v>
      </c>
      <c r="AO174" s="1">
        <f t="shared" si="35"/>
        <v>0</v>
      </c>
      <c r="AP174" s="1">
        <f>AN174*Hoja1!$C$19+Fugas_Alter1!AO174</f>
        <v>0</v>
      </c>
    </row>
    <row r="175" spans="2:42" x14ac:dyDescent="0.75">
      <c r="B175" s="174"/>
      <c r="C175" s="175"/>
      <c r="D175" s="175"/>
      <c r="E175" s="176"/>
      <c r="F175" s="351"/>
      <c r="G175" s="352"/>
      <c r="H175" s="351"/>
      <c r="I175" s="352"/>
      <c r="J175" s="351"/>
      <c r="K175" s="352"/>
      <c r="L175" s="351"/>
      <c r="M175" s="354"/>
      <c r="N175" s="352"/>
      <c r="O175" s="353"/>
      <c r="P175" s="353"/>
      <c r="Q175" s="353"/>
      <c r="R175" s="177"/>
      <c r="S175" s="177"/>
      <c r="T175" s="255"/>
      <c r="U175" s="256"/>
      <c r="V175" s="9"/>
      <c r="W175" s="57"/>
      <c r="X175" s="57"/>
      <c r="AB175" s="1">
        <f t="shared" si="24"/>
        <v>0</v>
      </c>
      <c r="AC175" s="1">
        <f t="shared" si="25"/>
        <v>0</v>
      </c>
      <c r="AD175" s="1">
        <f t="shared" si="26"/>
        <v>0</v>
      </c>
      <c r="AE175" s="1">
        <f t="shared" si="27"/>
        <v>0</v>
      </c>
      <c r="AF175" s="1">
        <f t="shared" si="28"/>
        <v>0</v>
      </c>
      <c r="AG175" s="1">
        <f t="shared" si="29"/>
        <v>0</v>
      </c>
      <c r="AH175" s="1">
        <f>IF(M175="",'Fraccion masica'!$AC$36,M175)</f>
        <v>0.11111111111111108</v>
      </c>
      <c r="AI175" s="1">
        <f>IF(N175="",'Fraccion masica'!$AC$35,N175)</f>
        <v>0.11111111111111108</v>
      </c>
      <c r="AJ175" s="1">
        <f t="shared" si="30"/>
        <v>0</v>
      </c>
      <c r="AK175" s="1">
        <f t="shared" si="31"/>
        <v>0</v>
      </c>
      <c r="AL175" s="1">
        <f t="shared" si="32"/>
        <v>0</v>
      </c>
      <c r="AM175" s="1">
        <f t="shared" si="33"/>
        <v>0</v>
      </c>
      <c r="AN175" s="1">
        <f t="shared" si="34"/>
        <v>0</v>
      </c>
      <c r="AO175" s="1">
        <f t="shared" si="35"/>
        <v>0</v>
      </c>
      <c r="AP175" s="1">
        <f>AN175*Hoja1!$C$19+Fugas_Alter1!AO175</f>
        <v>0</v>
      </c>
    </row>
    <row r="176" spans="2:42" x14ac:dyDescent="0.75">
      <c r="B176" s="174"/>
      <c r="C176" s="175"/>
      <c r="D176" s="175"/>
      <c r="E176" s="176"/>
      <c r="F176" s="351"/>
      <c r="G176" s="352"/>
      <c r="H176" s="351"/>
      <c r="I176" s="352"/>
      <c r="J176" s="351"/>
      <c r="K176" s="352"/>
      <c r="L176" s="351"/>
      <c r="M176" s="354"/>
      <c r="N176" s="352"/>
      <c r="O176" s="353"/>
      <c r="P176" s="353"/>
      <c r="Q176" s="353"/>
      <c r="R176" s="177"/>
      <c r="S176" s="177"/>
      <c r="T176" s="255"/>
      <c r="U176" s="256"/>
      <c r="V176" s="9"/>
      <c r="W176" s="57"/>
      <c r="X176" s="57"/>
      <c r="AB176" s="1">
        <f t="shared" si="24"/>
        <v>0</v>
      </c>
      <c r="AC176" s="1">
        <f t="shared" si="25"/>
        <v>0</v>
      </c>
      <c r="AD176" s="1">
        <f t="shared" si="26"/>
        <v>0</v>
      </c>
      <c r="AE176" s="1">
        <f t="shared" si="27"/>
        <v>0</v>
      </c>
      <c r="AF176" s="1">
        <f t="shared" si="28"/>
        <v>0</v>
      </c>
      <c r="AG176" s="1">
        <f t="shared" si="29"/>
        <v>0</v>
      </c>
      <c r="AH176" s="1">
        <f>IF(M176="",'Fraccion masica'!$AC$36,M176)</f>
        <v>0.11111111111111108</v>
      </c>
      <c r="AI176" s="1">
        <f>IF(N176="",'Fraccion masica'!$AC$35,N176)</f>
        <v>0.11111111111111108</v>
      </c>
      <c r="AJ176" s="1">
        <f t="shared" si="30"/>
        <v>0</v>
      </c>
      <c r="AK176" s="1">
        <f t="shared" si="31"/>
        <v>0</v>
      </c>
      <c r="AL176" s="1">
        <f t="shared" si="32"/>
        <v>0</v>
      </c>
      <c r="AM176" s="1">
        <f t="shared" si="33"/>
        <v>0</v>
      </c>
      <c r="AN176" s="1">
        <f t="shared" si="34"/>
        <v>0</v>
      </c>
      <c r="AO176" s="1">
        <f t="shared" si="35"/>
        <v>0</v>
      </c>
      <c r="AP176" s="1">
        <f>AN176*Hoja1!$C$19+Fugas_Alter1!AO176</f>
        <v>0</v>
      </c>
    </row>
    <row r="177" spans="2:42" x14ac:dyDescent="0.75">
      <c r="B177" s="174"/>
      <c r="C177" s="175"/>
      <c r="D177" s="175"/>
      <c r="E177" s="176"/>
      <c r="F177" s="351"/>
      <c r="G177" s="352"/>
      <c r="H177" s="351"/>
      <c r="I177" s="352"/>
      <c r="J177" s="351"/>
      <c r="K177" s="352"/>
      <c r="L177" s="351"/>
      <c r="M177" s="354"/>
      <c r="N177" s="352"/>
      <c r="O177" s="353"/>
      <c r="P177" s="353"/>
      <c r="Q177" s="353"/>
      <c r="R177" s="177"/>
      <c r="S177" s="177"/>
      <c r="T177" s="255"/>
      <c r="U177" s="256"/>
      <c r="V177" s="9"/>
      <c r="W177" s="57"/>
      <c r="X177" s="57"/>
      <c r="AB177" s="1">
        <f t="shared" si="24"/>
        <v>0</v>
      </c>
      <c r="AC177" s="1">
        <f t="shared" si="25"/>
        <v>0</v>
      </c>
      <c r="AD177" s="1">
        <f t="shared" si="26"/>
        <v>0</v>
      </c>
      <c r="AE177" s="1">
        <f t="shared" si="27"/>
        <v>0</v>
      </c>
      <c r="AF177" s="1">
        <f t="shared" si="28"/>
        <v>0</v>
      </c>
      <c r="AG177" s="1">
        <f t="shared" si="29"/>
        <v>0</v>
      </c>
      <c r="AH177" s="1">
        <f>IF(M177="",'Fraccion masica'!$AC$36,M177)</f>
        <v>0.11111111111111108</v>
      </c>
      <c r="AI177" s="1">
        <f>IF(N177="",'Fraccion masica'!$AC$35,N177)</f>
        <v>0.11111111111111108</v>
      </c>
      <c r="AJ177" s="1">
        <f t="shared" si="30"/>
        <v>0</v>
      </c>
      <c r="AK177" s="1">
        <f t="shared" si="31"/>
        <v>0</v>
      </c>
      <c r="AL177" s="1">
        <f t="shared" si="32"/>
        <v>0</v>
      </c>
      <c r="AM177" s="1">
        <f t="shared" si="33"/>
        <v>0</v>
      </c>
      <c r="AN177" s="1">
        <f t="shared" si="34"/>
        <v>0</v>
      </c>
      <c r="AO177" s="1">
        <f t="shared" si="35"/>
        <v>0</v>
      </c>
      <c r="AP177" s="1">
        <f>AN177*Hoja1!$C$19+Fugas_Alter1!AO177</f>
        <v>0</v>
      </c>
    </row>
    <row r="178" spans="2:42" x14ac:dyDescent="0.75">
      <c r="B178" s="174"/>
      <c r="C178" s="175"/>
      <c r="D178" s="175"/>
      <c r="E178" s="176"/>
      <c r="F178" s="351"/>
      <c r="G178" s="352"/>
      <c r="H178" s="351"/>
      <c r="I178" s="352"/>
      <c r="J178" s="351"/>
      <c r="K178" s="352"/>
      <c r="L178" s="351"/>
      <c r="M178" s="354"/>
      <c r="N178" s="352"/>
      <c r="O178" s="353"/>
      <c r="P178" s="353"/>
      <c r="Q178" s="353"/>
      <c r="R178" s="177"/>
      <c r="S178" s="177"/>
      <c r="T178" s="255"/>
      <c r="U178" s="256"/>
      <c r="V178" s="9"/>
      <c r="W178" s="57"/>
      <c r="X178" s="57"/>
      <c r="AB178" s="1">
        <f t="shared" si="24"/>
        <v>0</v>
      </c>
      <c r="AC178" s="1">
        <f t="shared" si="25"/>
        <v>0</v>
      </c>
      <c r="AD178" s="1">
        <f t="shared" si="26"/>
        <v>0</v>
      </c>
      <c r="AE178" s="1">
        <f t="shared" si="27"/>
        <v>0</v>
      </c>
      <c r="AF178" s="1">
        <f t="shared" si="28"/>
        <v>0</v>
      </c>
      <c r="AG178" s="1">
        <f t="shared" si="29"/>
        <v>0</v>
      </c>
      <c r="AH178" s="1">
        <f>IF(M178="",'Fraccion masica'!$AC$36,M178)</f>
        <v>0.11111111111111108</v>
      </c>
      <c r="AI178" s="1">
        <f>IF(N178="",'Fraccion masica'!$AC$35,N178)</f>
        <v>0.11111111111111108</v>
      </c>
      <c r="AJ178" s="1">
        <f t="shared" si="30"/>
        <v>0</v>
      </c>
      <c r="AK178" s="1">
        <f t="shared" si="31"/>
        <v>0</v>
      </c>
      <c r="AL178" s="1">
        <f t="shared" si="32"/>
        <v>0</v>
      </c>
      <c r="AM178" s="1">
        <f t="shared" si="33"/>
        <v>0</v>
      </c>
      <c r="AN178" s="1">
        <f t="shared" si="34"/>
        <v>0</v>
      </c>
      <c r="AO178" s="1">
        <f t="shared" si="35"/>
        <v>0</v>
      </c>
      <c r="AP178" s="1">
        <f>AN178*Hoja1!$C$19+Fugas_Alter1!AO178</f>
        <v>0</v>
      </c>
    </row>
    <row r="179" spans="2:42" x14ac:dyDescent="0.75">
      <c r="B179" s="174"/>
      <c r="C179" s="175"/>
      <c r="D179" s="175"/>
      <c r="E179" s="176"/>
      <c r="F179" s="351"/>
      <c r="G179" s="352"/>
      <c r="H179" s="351"/>
      <c r="I179" s="352"/>
      <c r="J179" s="351"/>
      <c r="K179" s="352"/>
      <c r="L179" s="351"/>
      <c r="M179" s="354"/>
      <c r="N179" s="352"/>
      <c r="O179" s="353"/>
      <c r="P179" s="353"/>
      <c r="Q179" s="353"/>
      <c r="R179" s="177"/>
      <c r="S179" s="177"/>
      <c r="T179" s="255"/>
      <c r="U179" s="256"/>
      <c r="V179" s="9"/>
      <c r="W179" s="57"/>
      <c r="X179" s="57"/>
      <c r="AB179" s="1">
        <f t="shared" si="24"/>
        <v>0</v>
      </c>
      <c r="AC179" s="1">
        <f t="shared" si="25"/>
        <v>0</v>
      </c>
      <c r="AD179" s="1">
        <f t="shared" si="26"/>
        <v>0</v>
      </c>
      <c r="AE179" s="1">
        <f t="shared" si="27"/>
        <v>0</v>
      </c>
      <c r="AF179" s="1">
        <f t="shared" si="28"/>
        <v>0</v>
      </c>
      <c r="AG179" s="1">
        <f t="shared" si="29"/>
        <v>0</v>
      </c>
      <c r="AH179" s="1">
        <f>IF(M179="",'Fraccion masica'!$AC$36,M179)</f>
        <v>0.11111111111111108</v>
      </c>
      <c r="AI179" s="1">
        <f>IF(N179="",'Fraccion masica'!$AC$35,N179)</f>
        <v>0.11111111111111108</v>
      </c>
      <c r="AJ179" s="1">
        <f t="shared" si="30"/>
        <v>0</v>
      </c>
      <c r="AK179" s="1">
        <f t="shared" si="31"/>
        <v>0</v>
      </c>
      <c r="AL179" s="1">
        <f t="shared" si="32"/>
        <v>0</v>
      </c>
      <c r="AM179" s="1">
        <f t="shared" si="33"/>
        <v>0</v>
      </c>
      <c r="AN179" s="1">
        <f t="shared" si="34"/>
        <v>0</v>
      </c>
      <c r="AO179" s="1">
        <f t="shared" si="35"/>
        <v>0</v>
      </c>
      <c r="AP179" s="1">
        <f>AN179*Hoja1!$C$19+Fugas_Alter1!AO179</f>
        <v>0</v>
      </c>
    </row>
    <row r="180" spans="2:42" x14ac:dyDescent="0.75">
      <c r="B180" s="174"/>
      <c r="C180" s="175"/>
      <c r="D180" s="175"/>
      <c r="E180" s="176"/>
      <c r="F180" s="351"/>
      <c r="G180" s="352"/>
      <c r="H180" s="351"/>
      <c r="I180" s="352"/>
      <c r="J180" s="351"/>
      <c r="K180" s="352"/>
      <c r="L180" s="351"/>
      <c r="M180" s="354"/>
      <c r="N180" s="352"/>
      <c r="O180" s="353"/>
      <c r="P180" s="353"/>
      <c r="Q180" s="353"/>
      <c r="R180" s="177"/>
      <c r="S180" s="177"/>
      <c r="T180" s="255"/>
      <c r="U180" s="256"/>
      <c r="V180" s="9"/>
      <c r="W180" s="57"/>
      <c r="X180" s="57"/>
      <c r="AB180" s="1">
        <f t="shared" si="24"/>
        <v>0</v>
      </c>
      <c r="AC180" s="1">
        <f t="shared" si="25"/>
        <v>0</v>
      </c>
      <c r="AD180" s="1">
        <f t="shared" si="26"/>
        <v>0</v>
      </c>
      <c r="AE180" s="1">
        <f t="shared" si="27"/>
        <v>0</v>
      </c>
      <c r="AF180" s="1">
        <f t="shared" si="28"/>
        <v>0</v>
      </c>
      <c r="AG180" s="1">
        <f t="shared" si="29"/>
        <v>0</v>
      </c>
      <c r="AH180" s="1">
        <f>IF(M180="",'Fraccion masica'!$AC$36,M180)</f>
        <v>0.11111111111111108</v>
      </c>
      <c r="AI180" s="1">
        <f>IF(N180="",'Fraccion masica'!$AC$35,N180)</f>
        <v>0.11111111111111108</v>
      </c>
      <c r="AJ180" s="1">
        <f t="shared" si="30"/>
        <v>0</v>
      </c>
      <c r="AK180" s="1">
        <f t="shared" si="31"/>
        <v>0</v>
      </c>
      <c r="AL180" s="1">
        <f t="shared" si="32"/>
        <v>0</v>
      </c>
      <c r="AM180" s="1">
        <f t="shared" si="33"/>
        <v>0</v>
      </c>
      <c r="AN180" s="1">
        <f t="shared" si="34"/>
        <v>0</v>
      </c>
      <c r="AO180" s="1">
        <f t="shared" si="35"/>
        <v>0</v>
      </c>
      <c r="AP180" s="1">
        <f>AN180*Hoja1!$C$19+Fugas_Alter1!AO180</f>
        <v>0</v>
      </c>
    </row>
    <row r="181" spans="2:42" x14ac:dyDescent="0.75">
      <c r="B181" s="174"/>
      <c r="C181" s="175"/>
      <c r="D181" s="175"/>
      <c r="E181" s="176"/>
      <c r="F181" s="351"/>
      <c r="G181" s="352"/>
      <c r="H181" s="351"/>
      <c r="I181" s="352"/>
      <c r="J181" s="351"/>
      <c r="K181" s="352"/>
      <c r="L181" s="351"/>
      <c r="M181" s="354"/>
      <c r="N181" s="352"/>
      <c r="O181" s="353"/>
      <c r="P181" s="353"/>
      <c r="Q181" s="353"/>
      <c r="R181" s="177"/>
      <c r="S181" s="177"/>
      <c r="T181" s="255"/>
      <c r="U181" s="256"/>
      <c r="V181" s="9"/>
      <c r="W181" s="57"/>
      <c r="X181" s="57"/>
      <c r="AB181" s="1">
        <f t="shared" si="24"/>
        <v>0</v>
      </c>
      <c r="AC181" s="1">
        <f t="shared" si="25"/>
        <v>0</v>
      </c>
      <c r="AD181" s="1">
        <f t="shared" si="26"/>
        <v>0</v>
      </c>
      <c r="AE181" s="1">
        <f t="shared" si="27"/>
        <v>0</v>
      </c>
      <c r="AF181" s="1">
        <f t="shared" si="28"/>
        <v>0</v>
      </c>
      <c r="AG181" s="1">
        <f t="shared" si="29"/>
        <v>0</v>
      </c>
      <c r="AH181" s="1">
        <f>IF(M181="",'Fraccion masica'!$AC$36,M181)</f>
        <v>0.11111111111111108</v>
      </c>
      <c r="AI181" s="1">
        <f>IF(N181="",'Fraccion masica'!$AC$35,N181)</f>
        <v>0.11111111111111108</v>
      </c>
      <c r="AJ181" s="1">
        <f t="shared" si="30"/>
        <v>0</v>
      </c>
      <c r="AK181" s="1">
        <f t="shared" si="31"/>
        <v>0</v>
      </c>
      <c r="AL181" s="1">
        <f t="shared" si="32"/>
        <v>0</v>
      </c>
      <c r="AM181" s="1">
        <f t="shared" si="33"/>
        <v>0</v>
      </c>
      <c r="AN181" s="1">
        <f t="shared" si="34"/>
        <v>0</v>
      </c>
      <c r="AO181" s="1">
        <f t="shared" si="35"/>
        <v>0</v>
      </c>
      <c r="AP181" s="1">
        <f>AN181*Hoja1!$C$19+Fugas_Alter1!AO181</f>
        <v>0</v>
      </c>
    </row>
    <row r="182" spans="2:42" x14ac:dyDescent="0.75">
      <c r="B182" s="174"/>
      <c r="C182" s="175"/>
      <c r="D182" s="175"/>
      <c r="E182" s="176"/>
      <c r="F182" s="351"/>
      <c r="G182" s="352"/>
      <c r="H182" s="351"/>
      <c r="I182" s="352"/>
      <c r="J182" s="351"/>
      <c r="K182" s="352"/>
      <c r="L182" s="351"/>
      <c r="M182" s="354"/>
      <c r="N182" s="352"/>
      <c r="O182" s="353"/>
      <c r="P182" s="353"/>
      <c r="Q182" s="353"/>
      <c r="R182" s="177"/>
      <c r="S182" s="177"/>
      <c r="T182" s="255"/>
      <c r="U182" s="256"/>
      <c r="V182" s="9"/>
      <c r="W182" s="57"/>
      <c r="X182" s="57"/>
      <c r="AB182" s="1">
        <f t="shared" si="24"/>
        <v>0</v>
      </c>
      <c r="AC182" s="1">
        <f t="shared" si="25"/>
        <v>0</v>
      </c>
      <c r="AD182" s="1">
        <f t="shared" si="26"/>
        <v>0</v>
      </c>
      <c r="AE182" s="1">
        <f t="shared" si="27"/>
        <v>0</v>
      </c>
      <c r="AF182" s="1">
        <f t="shared" si="28"/>
        <v>0</v>
      </c>
      <c r="AG182" s="1">
        <f t="shared" si="29"/>
        <v>0</v>
      </c>
      <c r="AH182" s="1">
        <f>IF(M182="",'Fraccion masica'!$AC$36,M182)</f>
        <v>0.11111111111111108</v>
      </c>
      <c r="AI182" s="1">
        <f>IF(N182="",'Fraccion masica'!$AC$35,N182)</f>
        <v>0.11111111111111108</v>
      </c>
      <c r="AJ182" s="1">
        <f t="shared" si="30"/>
        <v>0</v>
      </c>
      <c r="AK182" s="1">
        <f t="shared" si="31"/>
        <v>0</v>
      </c>
      <c r="AL182" s="1">
        <f t="shared" si="32"/>
        <v>0</v>
      </c>
      <c r="AM182" s="1">
        <f t="shared" si="33"/>
        <v>0</v>
      </c>
      <c r="AN182" s="1">
        <f t="shared" si="34"/>
        <v>0</v>
      </c>
      <c r="AO182" s="1">
        <f t="shared" si="35"/>
        <v>0</v>
      </c>
      <c r="AP182" s="1">
        <f>AN182*Hoja1!$C$19+Fugas_Alter1!AO182</f>
        <v>0</v>
      </c>
    </row>
    <row r="183" spans="2:42" x14ac:dyDescent="0.75">
      <c r="B183" s="174"/>
      <c r="C183" s="175"/>
      <c r="D183" s="175"/>
      <c r="E183" s="176"/>
      <c r="F183" s="351"/>
      <c r="G183" s="352"/>
      <c r="H183" s="351"/>
      <c r="I183" s="352"/>
      <c r="J183" s="351"/>
      <c r="K183" s="352"/>
      <c r="L183" s="351"/>
      <c r="M183" s="354"/>
      <c r="N183" s="352"/>
      <c r="O183" s="353"/>
      <c r="P183" s="353"/>
      <c r="Q183" s="353"/>
      <c r="R183" s="177"/>
      <c r="S183" s="177"/>
      <c r="T183" s="255"/>
      <c r="U183" s="256"/>
      <c r="V183" s="9"/>
      <c r="W183" s="57"/>
      <c r="X183" s="57"/>
      <c r="AB183" s="1">
        <f t="shared" si="24"/>
        <v>0</v>
      </c>
      <c r="AC183" s="1">
        <f t="shared" si="25"/>
        <v>0</v>
      </c>
      <c r="AD183" s="1">
        <f t="shared" si="26"/>
        <v>0</v>
      </c>
      <c r="AE183" s="1">
        <f t="shared" si="27"/>
        <v>0</v>
      </c>
      <c r="AF183" s="1">
        <f t="shared" si="28"/>
        <v>0</v>
      </c>
      <c r="AG183" s="1">
        <f t="shared" si="29"/>
        <v>0</v>
      </c>
      <c r="AH183" s="1">
        <f>IF(M183="",'Fraccion masica'!$AC$36,M183)</f>
        <v>0.11111111111111108</v>
      </c>
      <c r="AI183" s="1">
        <f>IF(N183="",'Fraccion masica'!$AC$35,N183)</f>
        <v>0.11111111111111108</v>
      </c>
      <c r="AJ183" s="1">
        <f t="shared" si="30"/>
        <v>0</v>
      </c>
      <c r="AK183" s="1">
        <f t="shared" si="31"/>
        <v>0</v>
      </c>
      <c r="AL183" s="1">
        <f t="shared" si="32"/>
        <v>0</v>
      </c>
      <c r="AM183" s="1">
        <f t="shared" si="33"/>
        <v>0</v>
      </c>
      <c r="AN183" s="1">
        <f t="shared" si="34"/>
        <v>0</v>
      </c>
      <c r="AO183" s="1">
        <f t="shared" si="35"/>
        <v>0</v>
      </c>
      <c r="AP183" s="1">
        <f>AN183*Hoja1!$C$19+Fugas_Alter1!AO183</f>
        <v>0</v>
      </c>
    </row>
    <row r="184" spans="2:42" x14ac:dyDescent="0.75">
      <c r="B184" s="174"/>
      <c r="C184" s="175"/>
      <c r="D184" s="175"/>
      <c r="E184" s="176"/>
      <c r="F184" s="351"/>
      <c r="G184" s="352"/>
      <c r="H184" s="351"/>
      <c r="I184" s="352"/>
      <c r="J184" s="351"/>
      <c r="K184" s="352"/>
      <c r="L184" s="351"/>
      <c r="M184" s="354"/>
      <c r="N184" s="352"/>
      <c r="O184" s="353"/>
      <c r="P184" s="353"/>
      <c r="Q184" s="353"/>
      <c r="R184" s="177"/>
      <c r="S184" s="177"/>
      <c r="T184" s="255"/>
      <c r="U184" s="256"/>
      <c r="V184" s="9"/>
      <c r="W184" s="57"/>
      <c r="X184" s="57"/>
      <c r="AB184" s="1">
        <f t="shared" si="24"/>
        <v>0</v>
      </c>
      <c r="AC184" s="1">
        <f t="shared" si="25"/>
        <v>0</v>
      </c>
      <c r="AD184" s="1">
        <f t="shared" si="26"/>
        <v>0</v>
      </c>
      <c r="AE184" s="1">
        <f t="shared" si="27"/>
        <v>0</v>
      </c>
      <c r="AF184" s="1">
        <f t="shared" si="28"/>
        <v>0</v>
      </c>
      <c r="AG184" s="1">
        <f t="shared" si="29"/>
        <v>0</v>
      </c>
      <c r="AH184" s="1">
        <f>IF(M184="",'Fraccion masica'!$AC$36,M184)</f>
        <v>0.11111111111111108</v>
      </c>
      <c r="AI184" s="1">
        <f>IF(N184="",'Fraccion masica'!$AC$35,N184)</f>
        <v>0.11111111111111108</v>
      </c>
      <c r="AJ184" s="1">
        <f t="shared" si="30"/>
        <v>0</v>
      </c>
      <c r="AK184" s="1">
        <f t="shared" si="31"/>
        <v>0</v>
      </c>
      <c r="AL184" s="1">
        <f t="shared" si="32"/>
        <v>0</v>
      </c>
      <c r="AM184" s="1">
        <f t="shared" si="33"/>
        <v>0</v>
      </c>
      <c r="AN184" s="1">
        <f t="shared" si="34"/>
        <v>0</v>
      </c>
      <c r="AO184" s="1">
        <f t="shared" si="35"/>
        <v>0</v>
      </c>
      <c r="AP184" s="1">
        <f>AN184*Hoja1!$C$19+Fugas_Alter1!AO184</f>
        <v>0</v>
      </c>
    </row>
    <row r="185" spans="2:42" x14ac:dyDescent="0.75">
      <c r="B185" s="174"/>
      <c r="C185" s="175"/>
      <c r="D185" s="175"/>
      <c r="E185" s="176"/>
      <c r="F185" s="351"/>
      <c r="G185" s="352"/>
      <c r="H185" s="351"/>
      <c r="I185" s="352"/>
      <c r="J185" s="351"/>
      <c r="K185" s="352"/>
      <c r="L185" s="351"/>
      <c r="M185" s="354"/>
      <c r="N185" s="352"/>
      <c r="O185" s="353"/>
      <c r="P185" s="353"/>
      <c r="Q185" s="353"/>
      <c r="R185" s="177"/>
      <c r="S185" s="177"/>
      <c r="T185" s="255"/>
      <c r="U185" s="256"/>
      <c r="V185" s="9"/>
      <c r="W185" s="57"/>
      <c r="X185" s="57"/>
      <c r="AB185" s="1">
        <f t="shared" si="24"/>
        <v>0</v>
      </c>
      <c r="AC185" s="1">
        <f t="shared" si="25"/>
        <v>0</v>
      </c>
      <c r="AD185" s="1">
        <f t="shared" si="26"/>
        <v>0</v>
      </c>
      <c r="AE185" s="1">
        <f t="shared" si="27"/>
        <v>0</v>
      </c>
      <c r="AF185" s="1">
        <f t="shared" si="28"/>
        <v>0</v>
      </c>
      <c r="AG185" s="1">
        <f t="shared" si="29"/>
        <v>0</v>
      </c>
      <c r="AH185" s="1">
        <f>IF(M185="",'Fraccion masica'!$AC$36,M185)</f>
        <v>0.11111111111111108</v>
      </c>
      <c r="AI185" s="1">
        <f>IF(N185="",'Fraccion masica'!$AC$35,N185)</f>
        <v>0.11111111111111108</v>
      </c>
      <c r="AJ185" s="1">
        <f t="shared" si="30"/>
        <v>0</v>
      </c>
      <c r="AK185" s="1">
        <f t="shared" si="31"/>
        <v>0</v>
      </c>
      <c r="AL185" s="1">
        <f t="shared" si="32"/>
        <v>0</v>
      </c>
      <c r="AM185" s="1">
        <f t="shared" si="33"/>
        <v>0</v>
      </c>
      <c r="AN185" s="1">
        <f t="shared" si="34"/>
        <v>0</v>
      </c>
      <c r="AO185" s="1">
        <f t="shared" si="35"/>
        <v>0</v>
      </c>
      <c r="AP185" s="1">
        <f>AN185*Hoja1!$C$19+Fugas_Alter1!AO185</f>
        <v>0</v>
      </c>
    </row>
    <row r="186" spans="2:42" x14ac:dyDescent="0.75">
      <c r="B186" s="174"/>
      <c r="C186" s="175"/>
      <c r="D186" s="175"/>
      <c r="E186" s="176"/>
      <c r="F186" s="351"/>
      <c r="G186" s="352"/>
      <c r="H186" s="351"/>
      <c r="I186" s="352"/>
      <c r="J186" s="351"/>
      <c r="K186" s="352"/>
      <c r="L186" s="351"/>
      <c r="M186" s="354"/>
      <c r="N186" s="352"/>
      <c r="O186" s="353"/>
      <c r="P186" s="353"/>
      <c r="Q186" s="353"/>
      <c r="R186" s="177"/>
      <c r="S186" s="177"/>
      <c r="T186" s="255"/>
      <c r="U186" s="256"/>
      <c r="V186" s="9"/>
      <c r="W186" s="57"/>
      <c r="X186" s="57"/>
      <c r="AB186" s="1">
        <f t="shared" si="24"/>
        <v>0</v>
      </c>
      <c r="AC186" s="1">
        <f t="shared" si="25"/>
        <v>0</v>
      </c>
      <c r="AD186" s="1">
        <f t="shared" si="26"/>
        <v>0</v>
      </c>
      <c r="AE186" s="1">
        <f t="shared" si="27"/>
        <v>0</v>
      </c>
      <c r="AF186" s="1">
        <f t="shared" si="28"/>
        <v>0</v>
      </c>
      <c r="AG186" s="1">
        <f t="shared" si="29"/>
        <v>0</v>
      </c>
      <c r="AH186" s="1">
        <f>IF(M186="",'Fraccion masica'!$AC$36,M186)</f>
        <v>0.11111111111111108</v>
      </c>
      <c r="AI186" s="1">
        <f>IF(N186="",'Fraccion masica'!$AC$35,N186)</f>
        <v>0.11111111111111108</v>
      </c>
      <c r="AJ186" s="1">
        <f t="shared" si="30"/>
        <v>0</v>
      </c>
      <c r="AK186" s="1">
        <f t="shared" si="31"/>
        <v>0</v>
      </c>
      <c r="AL186" s="1">
        <f t="shared" si="32"/>
        <v>0</v>
      </c>
      <c r="AM186" s="1">
        <f t="shared" si="33"/>
        <v>0</v>
      </c>
      <c r="AN186" s="1">
        <f t="shared" si="34"/>
        <v>0</v>
      </c>
      <c r="AO186" s="1">
        <f t="shared" si="35"/>
        <v>0</v>
      </c>
      <c r="AP186" s="1">
        <f>AN186*Hoja1!$C$19+Fugas_Alter1!AO186</f>
        <v>0</v>
      </c>
    </row>
    <row r="187" spans="2:42" x14ac:dyDescent="0.75">
      <c r="B187" s="174"/>
      <c r="C187" s="175"/>
      <c r="D187" s="175"/>
      <c r="E187" s="176"/>
      <c r="F187" s="351"/>
      <c r="G187" s="352"/>
      <c r="H187" s="351"/>
      <c r="I187" s="352"/>
      <c r="J187" s="351"/>
      <c r="K187" s="352"/>
      <c r="L187" s="351"/>
      <c r="M187" s="354"/>
      <c r="N187" s="352"/>
      <c r="O187" s="353"/>
      <c r="P187" s="353"/>
      <c r="Q187" s="353"/>
      <c r="R187" s="177"/>
      <c r="S187" s="177"/>
      <c r="T187" s="255"/>
      <c r="U187" s="256"/>
      <c r="V187" s="9"/>
      <c r="W187" s="57"/>
      <c r="X187" s="57"/>
      <c r="AB187" s="1">
        <f t="shared" si="24"/>
        <v>0</v>
      </c>
      <c r="AC187" s="1">
        <f t="shared" si="25"/>
        <v>0</v>
      </c>
      <c r="AD187" s="1">
        <f t="shared" si="26"/>
        <v>0</v>
      </c>
      <c r="AE187" s="1">
        <f t="shared" si="27"/>
        <v>0</v>
      </c>
      <c r="AF187" s="1">
        <f t="shared" si="28"/>
        <v>0</v>
      </c>
      <c r="AG187" s="1">
        <f t="shared" si="29"/>
        <v>0</v>
      </c>
      <c r="AH187" s="1">
        <f>IF(M187="",'Fraccion masica'!$AC$36,M187)</f>
        <v>0.11111111111111108</v>
      </c>
      <c r="AI187" s="1">
        <f>IF(N187="",'Fraccion masica'!$AC$35,N187)</f>
        <v>0.11111111111111108</v>
      </c>
      <c r="AJ187" s="1">
        <f t="shared" si="30"/>
        <v>0</v>
      </c>
      <c r="AK187" s="1">
        <f t="shared" si="31"/>
        <v>0</v>
      </c>
      <c r="AL187" s="1">
        <f t="shared" si="32"/>
        <v>0</v>
      </c>
      <c r="AM187" s="1">
        <f t="shared" si="33"/>
        <v>0</v>
      </c>
      <c r="AN187" s="1">
        <f t="shared" si="34"/>
        <v>0</v>
      </c>
      <c r="AO187" s="1">
        <f t="shared" si="35"/>
        <v>0</v>
      </c>
      <c r="AP187" s="1">
        <f>AN187*Hoja1!$C$19+Fugas_Alter1!AO187</f>
        <v>0</v>
      </c>
    </row>
    <row r="188" spans="2:42" x14ac:dyDescent="0.75">
      <c r="B188" s="174"/>
      <c r="C188" s="175"/>
      <c r="D188" s="175"/>
      <c r="E188" s="176"/>
      <c r="F188" s="351"/>
      <c r="G188" s="352"/>
      <c r="H188" s="351"/>
      <c r="I188" s="352"/>
      <c r="J188" s="351"/>
      <c r="K188" s="352"/>
      <c r="L188" s="351"/>
      <c r="M188" s="354"/>
      <c r="N188" s="352"/>
      <c r="O188" s="353"/>
      <c r="P188" s="353"/>
      <c r="Q188" s="353"/>
      <c r="R188" s="177"/>
      <c r="S188" s="177"/>
      <c r="T188" s="255"/>
      <c r="U188" s="256"/>
      <c r="V188" s="9"/>
      <c r="W188" s="57"/>
      <c r="X188" s="57"/>
      <c r="AB188" s="1">
        <f t="shared" si="24"/>
        <v>0</v>
      </c>
      <c r="AC188" s="1">
        <f t="shared" si="25"/>
        <v>0</v>
      </c>
      <c r="AD188" s="1">
        <f t="shared" si="26"/>
        <v>0</v>
      </c>
      <c r="AE188" s="1">
        <f t="shared" si="27"/>
        <v>0</v>
      </c>
      <c r="AF188" s="1">
        <f t="shared" si="28"/>
        <v>0</v>
      </c>
      <c r="AG188" s="1">
        <f t="shared" si="29"/>
        <v>0</v>
      </c>
      <c r="AH188" s="1">
        <f>IF(M188="",'Fraccion masica'!$AC$36,M188)</f>
        <v>0.11111111111111108</v>
      </c>
      <c r="AI188" s="1">
        <f>IF(N188="",'Fraccion masica'!$AC$35,N188)</f>
        <v>0.11111111111111108</v>
      </c>
      <c r="AJ188" s="1">
        <f t="shared" si="30"/>
        <v>0</v>
      </c>
      <c r="AK188" s="1">
        <f t="shared" si="31"/>
        <v>0</v>
      </c>
      <c r="AL188" s="1">
        <f t="shared" si="32"/>
        <v>0</v>
      </c>
      <c r="AM188" s="1">
        <f t="shared" si="33"/>
        <v>0</v>
      </c>
      <c r="AN188" s="1">
        <f t="shared" si="34"/>
        <v>0</v>
      </c>
      <c r="AO188" s="1">
        <f t="shared" si="35"/>
        <v>0</v>
      </c>
      <c r="AP188" s="1">
        <f>AN188*Hoja1!$C$19+Fugas_Alter1!AO188</f>
        <v>0</v>
      </c>
    </row>
    <row r="189" spans="2:42" x14ac:dyDescent="0.75">
      <c r="B189" s="174"/>
      <c r="C189" s="175"/>
      <c r="D189" s="175"/>
      <c r="E189" s="176"/>
      <c r="F189" s="351"/>
      <c r="G189" s="352"/>
      <c r="H189" s="351"/>
      <c r="I189" s="352"/>
      <c r="J189" s="351"/>
      <c r="K189" s="352"/>
      <c r="L189" s="351"/>
      <c r="M189" s="354"/>
      <c r="N189" s="352"/>
      <c r="O189" s="353"/>
      <c r="P189" s="353"/>
      <c r="Q189" s="353"/>
      <c r="R189" s="177"/>
      <c r="S189" s="177"/>
      <c r="T189" s="255"/>
      <c r="U189" s="256"/>
      <c r="V189" s="9"/>
      <c r="W189" s="57"/>
      <c r="X189" s="57"/>
      <c r="AB189" s="1">
        <f t="shared" si="24"/>
        <v>0</v>
      </c>
      <c r="AC189" s="1">
        <f t="shared" si="25"/>
        <v>0</v>
      </c>
      <c r="AD189" s="1">
        <f t="shared" si="26"/>
        <v>0</v>
      </c>
      <c r="AE189" s="1">
        <f t="shared" si="27"/>
        <v>0</v>
      </c>
      <c r="AF189" s="1">
        <f t="shared" si="28"/>
        <v>0</v>
      </c>
      <c r="AG189" s="1">
        <f t="shared" si="29"/>
        <v>0</v>
      </c>
      <c r="AH189" s="1">
        <f>IF(M189="",'Fraccion masica'!$AC$36,M189)</f>
        <v>0.11111111111111108</v>
      </c>
      <c r="AI189" s="1">
        <f>IF(N189="",'Fraccion masica'!$AC$35,N189)</f>
        <v>0.11111111111111108</v>
      </c>
      <c r="AJ189" s="1">
        <f t="shared" si="30"/>
        <v>0</v>
      </c>
      <c r="AK189" s="1">
        <f t="shared" si="31"/>
        <v>0</v>
      </c>
      <c r="AL189" s="1">
        <f t="shared" si="32"/>
        <v>0</v>
      </c>
      <c r="AM189" s="1">
        <f t="shared" si="33"/>
        <v>0</v>
      </c>
      <c r="AN189" s="1">
        <f t="shared" si="34"/>
        <v>0</v>
      </c>
      <c r="AO189" s="1">
        <f t="shared" si="35"/>
        <v>0</v>
      </c>
      <c r="AP189" s="1">
        <f>AN189*Hoja1!$C$19+Fugas_Alter1!AO189</f>
        <v>0</v>
      </c>
    </row>
    <row r="190" spans="2:42" x14ac:dyDescent="0.75">
      <c r="B190" s="174"/>
      <c r="C190" s="175"/>
      <c r="D190" s="175"/>
      <c r="E190" s="176"/>
      <c r="F190" s="351"/>
      <c r="G190" s="352"/>
      <c r="H190" s="351"/>
      <c r="I190" s="352"/>
      <c r="J190" s="351"/>
      <c r="K190" s="352"/>
      <c r="L190" s="351"/>
      <c r="M190" s="354"/>
      <c r="N190" s="352"/>
      <c r="O190" s="353"/>
      <c r="P190" s="353"/>
      <c r="Q190" s="353"/>
      <c r="R190" s="177"/>
      <c r="S190" s="177"/>
      <c r="T190" s="255"/>
      <c r="U190" s="256"/>
      <c r="V190" s="9"/>
      <c r="W190" s="57"/>
      <c r="X190" s="57"/>
      <c r="AB190" s="1">
        <f t="shared" si="24"/>
        <v>0</v>
      </c>
      <c r="AC190" s="1">
        <f t="shared" si="25"/>
        <v>0</v>
      </c>
      <c r="AD190" s="1">
        <f t="shared" si="26"/>
        <v>0</v>
      </c>
      <c r="AE190" s="1">
        <f t="shared" si="27"/>
        <v>0</v>
      </c>
      <c r="AF190" s="1">
        <f t="shared" si="28"/>
        <v>0</v>
      </c>
      <c r="AG190" s="1">
        <f t="shared" si="29"/>
        <v>0</v>
      </c>
      <c r="AH190" s="1">
        <f>IF(M190="",'Fraccion masica'!$AC$36,M190)</f>
        <v>0.11111111111111108</v>
      </c>
      <c r="AI190" s="1">
        <f>IF(N190="",'Fraccion masica'!$AC$35,N190)</f>
        <v>0.11111111111111108</v>
      </c>
      <c r="AJ190" s="1">
        <f t="shared" si="30"/>
        <v>0</v>
      </c>
      <c r="AK190" s="1">
        <f t="shared" si="31"/>
        <v>0</v>
      </c>
      <c r="AL190" s="1">
        <f t="shared" si="32"/>
        <v>0</v>
      </c>
      <c r="AM190" s="1">
        <f t="shared" si="33"/>
        <v>0</v>
      </c>
      <c r="AN190" s="1">
        <f t="shared" si="34"/>
        <v>0</v>
      </c>
      <c r="AO190" s="1">
        <f t="shared" si="35"/>
        <v>0</v>
      </c>
      <c r="AP190" s="1">
        <f>AN190*Hoja1!$C$19+Fugas_Alter1!AO190</f>
        <v>0</v>
      </c>
    </row>
    <row r="191" spans="2:42" x14ac:dyDescent="0.75">
      <c r="B191" s="174"/>
      <c r="C191" s="175"/>
      <c r="D191" s="175"/>
      <c r="E191" s="176"/>
      <c r="F191" s="351"/>
      <c r="G191" s="352"/>
      <c r="H191" s="351"/>
      <c r="I191" s="352"/>
      <c r="J191" s="351"/>
      <c r="K191" s="352"/>
      <c r="L191" s="351"/>
      <c r="M191" s="354"/>
      <c r="N191" s="352"/>
      <c r="O191" s="353"/>
      <c r="P191" s="353"/>
      <c r="Q191" s="353"/>
      <c r="R191" s="177"/>
      <c r="S191" s="177"/>
      <c r="T191" s="255"/>
      <c r="U191" s="256"/>
      <c r="V191" s="9"/>
      <c r="W191" s="57"/>
      <c r="X191" s="57"/>
      <c r="AB191" s="1">
        <f t="shared" si="24"/>
        <v>0</v>
      </c>
      <c r="AC191" s="1">
        <f t="shared" si="25"/>
        <v>0</v>
      </c>
      <c r="AD191" s="1">
        <f t="shared" si="26"/>
        <v>0</v>
      </c>
      <c r="AE191" s="1">
        <f t="shared" si="27"/>
        <v>0</v>
      </c>
      <c r="AF191" s="1">
        <f t="shared" si="28"/>
        <v>0</v>
      </c>
      <c r="AG191" s="1">
        <f t="shared" si="29"/>
        <v>0</v>
      </c>
      <c r="AH191" s="1">
        <f>IF(M191="",'Fraccion masica'!$AC$36,M191)</f>
        <v>0.11111111111111108</v>
      </c>
      <c r="AI191" s="1">
        <f>IF(N191="",'Fraccion masica'!$AC$35,N191)</f>
        <v>0.11111111111111108</v>
      </c>
      <c r="AJ191" s="1">
        <f t="shared" si="30"/>
        <v>0</v>
      </c>
      <c r="AK191" s="1">
        <f t="shared" si="31"/>
        <v>0</v>
      </c>
      <c r="AL191" s="1">
        <f t="shared" si="32"/>
        <v>0</v>
      </c>
      <c r="AM191" s="1">
        <f t="shared" si="33"/>
        <v>0</v>
      </c>
      <c r="AN191" s="1">
        <f t="shared" si="34"/>
        <v>0</v>
      </c>
      <c r="AO191" s="1">
        <f t="shared" si="35"/>
        <v>0</v>
      </c>
      <c r="AP191" s="1">
        <f>AN191*Hoja1!$C$19+Fugas_Alter1!AO191</f>
        <v>0</v>
      </c>
    </row>
    <row r="192" spans="2:42" x14ac:dyDescent="0.75">
      <c r="B192" s="174"/>
      <c r="C192" s="175"/>
      <c r="D192" s="175"/>
      <c r="E192" s="176"/>
      <c r="F192" s="351"/>
      <c r="G192" s="352"/>
      <c r="H192" s="351"/>
      <c r="I192" s="352"/>
      <c r="J192" s="351"/>
      <c r="K192" s="352"/>
      <c r="L192" s="351"/>
      <c r="M192" s="354"/>
      <c r="N192" s="352"/>
      <c r="O192" s="353"/>
      <c r="P192" s="353"/>
      <c r="Q192" s="353"/>
      <c r="R192" s="177"/>
      <c r="S192" s="177"/>
      <c r="T192" s="255"/>
      <c r="U192" s="256"/>
      <c r="V192" s="9"/>
      <c r="W192" s="57"/>
      <c r="X192" s="57"/>
      <c r="AB192" s="1">
        <f t="shared" si="24"/>
        <v>0</v>
      </c>
      <c r="AC192" s="1">
        <f t="shared" si="25"/>
        <v>0</v>
      </c>
      <c r="AD192" s="1">
        <f t="shared" si="26"/>
        <v>0</v>
      </c>
      <c r="AE192" s="1">
        <f t="shared" si="27"/>
        <v>0</v>
      </c>
      <c r="AF192" s="1">
        <f t="shared" si="28"/>
        <v>0</v>
      </c>
      <c r="AG192" s="1">
        <f t="shared" si="29"/>
        <v>0</v>
      </c>
      <c r="AH192" s="1">
        <f>IF(M192="",'Fraccion masica'!$AC$36,M192)</f>
        <v>0.11111111111111108</v>
      </c>
      <c r="AI192" s="1">
        <f>IF(N192="",'Fraccion masica'!$AC$35,N192)</f>
        <v>0.11111111111111108</v>
      </c>
      <c r="AJ192" s="1">
        <f t="shared" si="30"/>
        <v>0</v>
      </c>
      <c r="AK192" s="1">
        <f t="shared" si="31"/>
        <v>0</v>
      </c>
      <c r="AL192" s="1">
        <f t="shared" si="32"/>
        <v>0</v>
      </c>
      <c r="AM192" s="1">
        <f t="shared" si="33"/>
        <v>0</v>
      </c>
      <c r="AN192" s="1">
        <f t="shared" si="34"/>
        <v>0</v>
      </c>
      <c r="AO192" s="1">
        <f t="shared" si="35"/>
        <v>0</v>
      </c>
      <c r="AP192" s="1">
        <f>AN192*Hoja1!$C$19+Fugas_Alter1!AO192</f>
        <v>0</v>
      </c>
    </row>
    <row r="193" spans="2:42" x14ac:dyDescent="0.75">
      <c r="B193" s="174"/>
      <c r="C193" s="175"/>
      <c r="D193" s="175"/>
      <c r="E193" s="176"/>
      <c r="F193" s="351"/>
      <c r="G193" s="352"/>
      <c r="H193" s="351"/>
      <c r="I193" s="352"/>
      <c r="J193" s="351"/>
      <c r="K193" s="352"/>
      <c r="L193" s="351"/>
      <c r="M193" s="354"/>
      <c r="N193" s="352"/>
      <c r="O193" s="353"/>
      <c r="P193" s="353"/>
      <c r="Q193" s="353"/>
      <c r="R193" s="177"/>
      <c r="S193" s="177"/>
      <c r="T193" s="255"/>
      <c r="U193" s="256"/>
      <c r="V193" s="9"/>
      <c r="W193" s="57"/>
      <c r="X193" s="57"/>
      <c r="AB193" s="1">
        <f t="shared" si="24"/>
        <v>0</v>
      </c>
      <c r="AC193" s="1">
        <f t="shared" si="25"/>
        <v>0</v>
      </c>
      <c r="AD193" s="1">
        <f t="shared" si="26"/>
        <v>0</v>
      </c>
      <c r="AE193" s="1">
        <f t="shared" si="27"/>
        <v>0</v>
      </c>
      <c r="AF193" s="1">
        <f t="shared" si="28"/>
        <v>0</v>
      </c>
      <c r="AG193" s="1">
        <f t="shared" si="29"/>
        <v>0</v>
      </c>
      <c r="AH193" s="1">
        <f>IF(M193="",'Fraccion masica'!$AC$36,M193)</f>
        <v>0.11111111111111108</v>
      </c>
      <c r="AI193" s="1">
        <f>IF(N193="",'Fraccion masica'!$AC$35,N193)</f>
        <v>0.11111111111111108</v>
      </c>
      <c r="AJ193" s="1">
        <f t="shared" si="30"/>
        <v>0</v>
      </c>
      <c r="AK193" s="1">
        <f t="shared" si="31"/>
        <v>0</v>
      </c>
      <c r="AL193" s="1">
        <f t="shared" si="32"/>
        <v>0</v>
      </c>
      <c r="AM193" s="1">
        <f t="shared" si="33"/>
        <v>0</v>
      </c>
      <c r="AN193" s="1">
        <f t="shared" si="34"/>
        <v>0</v>
      </c>
      <c r="AO193" s="1">
        <f t="shared" si="35"/>
        <v>0</v>
      </c>
      <c r="AP193" s="1">
        <f>AN193*Hoja1!$C$19+Fugas_Alter1!AO193</f>
        <v>0</v>
      </c>
    </row>
    <row r="194" spans="2:42" x14ac:dyDescent="0.75">
      <c r="B194" s="174"/>
      <c r="C194" s="175"/>
      <c r="D194" s="175"/>
      <c r="E194" s="176"/>
      <c r="F194" s="351"/>
      <c r="G194" s="352"/>
      <c r="H194" s="351"/>
      <c r="I194" s="352"/>
      <c r="J194" s="351"/>
      <c r="K194" s="352"/>
      <c r="L194" s="351"/>
      <c r="M194" s="354"/>
      <c r="N194" s="352"/>
      <c r="O194" s="353"/>
      <c r="P194" s="353"/>
      <c r="Q194" s="353"/>
      <c r="R194" s="177"/>
      <c r="S194" s="177"/>
      <c r="T194" s="255"/>
      <c r="U194" s="256"/>
      <c r="V194" s="9"/>
      <c r="W194" s="57"/>
      <c r="X194" s="57"/>
      <c r="AB194" s="1">
        <f t="shared" si="24"/>
        <v>0</v>
      </c>
      <c r="AC194" s="1">
        <f t="shared" si="25"/>
        <v>0</v>
      </c>
      <c r="AD194" s="1">
        <f t="shared" si="26"/>
        <v>0</v>
      </c>
      <c r="AE194" s="1">
        <f t="shared" si="27"/>
        <v>0</v>
      </c>
      <c r="AF194" s="1">
        <f t="shared" si="28"/>
        <v>0</v>
      </c>
      <c r="AG194" s="1">
        <f t="shared" si="29"/>
        <v>0</v>
      </c>
      <c r="AH194" s="1">
        <f>IF(M194="",'Fraccion masica'!$AC$36,M194)</f>
        <v>0.11111111111111108</v>
      </c>
      <c r="AI194" s="1">
        <f>IF(N194="",'Fraccion masica'!$AC$35,N194)</f>
        <v>0.11111111111111108</v>
      </c>
      <c r="AJ194" s="1">
        <f t="shared" si="30"/>
        <v>0</v>
      </c>
      <c r="AK194" s="1">
        <f t="shared" si="31"/>
        <v>0</v>
      </c>
      <c r="AL194" s="1">
        <f t="shared" si="32"/>
        <v>0</v>
      </c>
      <c r="AM194" s="1">
        <f t="shared" si="33"/>
        <v>0</v>
      </c>
      <c r="AN194" s="1">
        <f t="shared" si="34"/>
        <v>0</v>
      </c>
      <c r="AO194" s="1">
        <f t="shared" si="35"/>
        <v>0</v>
      </c>
      <c r="AP194" s="1">
        <f>AN194*Hoja1!$C$19+Fugas_Alter1!AO194</f>
        <v>0</v>
      </c>
    </row>
    <row r="195" spans="2:42" x14ac:dyDescent="0.75">
      <c r="B195" s="174"/>
      <c r="C195" s="175"/>
      <c r="D195" s="175"/>
      <c r="E195" s="176"/>
      <c r="F195" s="351"/>
      <c r="G195" s="352"/>
      <c r="H195" s="351"/>
      <c r="I195" s="352"/>
      <c r="J195" s="351"/>
      <c r="K195" s="352"/>
      <c r="L195" s="351"/>
      <c r="M195" s="354"/>
      <c r="N195" s="352"/>
      <c r="O195" s="353"/>
      <c r="P195" s="353"/>
      <c r="Q195" s="353"/>
      <c r="R195" s="177"/>
      <c r="S195" s="177"/>
      <c r="T195" s="255"/>
      <c r="U195" s="256"/>
      <c r="V195" s="9"/>
      <c r="W195" s="57"/>
      <c r="X195" s="57"/>
      <c r="AB195" s="1">
        <f t="shared" si="24"/>
        <v>0</v>
      </c>
      <c r="AC195" s="1">
        <f t="shared" si="25"/>
        <v>0</v>
      </c>
      <c r="AD195" s="1">
        <f t="shared" si="26"/>
        <v>0</v>
      </c>
      <c r="AE195" s="1">
        <f t="shared" si="27"/>
        <v>0</v>
      </c>
      <c r="AF195" s="1">
        <f t="shared" si="28"/>
        <v>0</v>
      </c>
      <c r="AG195" s="1">
        <f t="shared" si="29"/>
        <v>0</v>
      </c>
      <c r="AH195" s="1">
        <f>IF(M195="",'Fraccion masica'!$AC$36,M195)</f>
        <v>0.11111111111111108</v>
      </c>
      <c r="AI195" s="1">
        <f>IF(N195="",'Fraccion masica'!$AC$35,N195)</f>
        <v>0.11111111111111108</v>
      </c>
      <c r="AJ195" s="1">
        <f t="shared" si="30"/>
        <v>0</v>
      </c>
      <c r="AK195" s="1">
        <f t="shared" si="31"/>
        <v>0</v>
      </c>
      <c r="AL195" s="1">
        <f t="shared" si="32"/>
        <v>0</v>
      </c>
      <c r="AM195" s="1">
        <f t="shared" si="33"/>
        <v>0</v>
      </c>
      <c r="AN195" s="1">
        <f t="shared" si="34"/>
        <v>0</v>
      </c>
      <c r="AO195" s="1">
        <f t="shared" si="35"/>
        <v>0</v>
      </c>
      <c r="AP195" s="1">
        <f>AN195*Hoja1!$C$19+Fugas_Alter1!AO195</f>
        <v>0</v>
      </c>
    </row>
    <row r="196" spans="2:42" x14ac:dyDescent="0.75">
      <c r="B196" s="174"/>
      <c r="C196" s="175"/>
      <c r="D196" s="175"/>
      <c r="E196" s="176"/>
      <c r="F196" s="351"/>
      <c r="G196" s="352"/>
      <c r="H196" s="351"/>
      <c r="I196" s="352"/>
      <c r="J196" s="351"/>
      <c r="K196" s="352"/>
      <c r="L196" s="351"/>
      <c r="M196" s="354"/>
      <c r="N196" s="352"/>
      <c r="O196" s="353"/>
      <c r="P196" s="353"/>
      <c r="Q196" s="353"/>
      <c r="R196" s="177"/>
      <c r="S196" s="177"/>
      <c r="T196" s="255"/>
      <c r="U196" s="256"/>
      <c r="V196" s="9"/>
      <c r="W196" s="57"/>
      <c r="X196" s="57"/>
      <c r="AB196" s="1">
        <f t="shared" si="24"/>
        <v>0</v>
      </c>
      <c r="AC196" s="1">
        <f t="shared" si="25"/>
        <v>0</v>
      </c>
      <c r="AD196" s="1">
        <f t="shared" si="26"/>
        <v>0</v>
      </c>
      <c r="AE196" s="1">
        <f t="shared" si="27"/>
        <v>0</v>
      </c>
      <c r="AF196" s="1">
        <f t="shared" si="28"/>
        <v>0</v>
      </c>
      <c r="AG196" s="1">
        <f t="shared" si="29"/>
        <v>0</v>
      </c>
      <c r="AH196" s="1">
        <f>IF(M196="",'Fraccion masica'!$AC$36,M196)</f>
        <v>0.11111111111111108</v>
      </c>
      <c r="AI196" s="1">
        <f>IF(N196="",'Fraccion masica'!$AC$35,N196)</f>
        <v>0.11111111111111108</v>
      </c>
      <c r="AJ196" s="1">
        <f t="shared" si="30"/>
        <v>0</v>
      </c>
      <c r="AK196" s="1">
        <f t="shared" si="31"/>
        <v>0</v>
      </c>
      <c r="AL196" s="1">
        <f t="shared" si="32"/>
        <v>0</v>
      </c>
      <c r="AM196" s="1">
        <f t="shared" si="33"/>
        <v>0</v>
      </c>
      <c r="AN196" s="1">
        <f t="shared" si="34"/>
        <v>0</v>
      </c>
      <c r="AO196" s="1">
        <f t="shared" si="35"/>
        <v>0</v>
      </c>
      <c r="AP196" s="1">
        <f>AN196*Hoja1!$C$19+Fugas_Alter1!AO196</f>
        <v>0</v>
      </c>
    </row>
    <row r="197" spans="2:42" x14ac:dyDescent="0.75">
      <c r="B197" s="174"/>
      <c r="C197" s="175"/>
      <c r="D197" s="175"/>
      <c r="E197" s="176"/>
      <c r="F197" s="351"/>
      <c r="G197" s="352"/>
      <c r="H197" s="351"/>
      <c r="I197" s="352"/>
      <c r="J197" s="351"/>
      <c r="K197" s="352"/>
      <c r="L197" s="351"/>
      <c r="M197" s="354"/>
      <c r="N197" s="352"/>
      <c r="O197" s="353"/>
      <c r="P197" s="353"/>
      <c r="Q197" s="353"/>
      <c r="R197" s="177"/>
      <c r="S197" s="177"/>
      <c r="T197" s="255"/>
      <c r="U197" s="256"/>
      <c r="V197" s="9"/>
      <c r="W197" s="57"/>
      <c r="X197" s="57"/>
      <c r="AB197" s="1">
        <f t="shared" si="24"/>
        <v>0</v>
      </c>
      <c r="AC197" s="1">
        <f t="shared" si="25"/>
        <v>0</v>
      </c>
      <c r="AD197" s="1">
        <f t="shared" si="26"/>
        <v>0</v>
      </c>
      <c r="AE197" s="1">
        <f t="shared" si="27"/>
        <v>0</v>
      </c>
      <c r="AF197" s="1">
        <f t="shared" si="28"/>
        <v>0</v>
      </c>
      <c r="AG197" s="1">
        <f t="shared" si="29"/>
        <v>0</v>
      </c>
      <c r="AH197" s="1">
        <f>IF(M197="",'Fraccion masica'!$AC$36,M197)</f>
        <v>0.11111111111111108</v>
      </c>
      <c r="AI197" s="1">
        <f>IF(N197="",'Fraccion masica'!$AC$35,N197)</f>
        <v>0.11111111111111108</v>
      </c>
      <c r="AJ197" s="1">
        <f t="shared" si="30"/>
        <v>0</v>
      </c>
      <c r="AK197" s="1">
        <f t="shared" si="31"/>
        <v>0</v>
      </c>
      <c r="AL197" s="1">
        <f t="shared" si="32"/>
        <v>0</v>
      </c>
      <c r="AM197" s="1">
        <f t="shared" si="33"/>
        <v>0</v>
      </c>
      <c r="AN197" s="1">
        <f t="shared" si="34"/>
        <v>0</v>
      </c>
      <c r="AO197" s="1">
        <f t="shared" si="35"/>
        <v>0</v>
      </c>
      <c r="AP197" s="1">
        <f>AN197*Hoja1!$C$19+Fugas_Alter1!AO197</f>
        <v>0</v>
      </c>
    </row>
    <row r="198" spans="2:42" x14ac:dyDescent="0.75">
      <c r="B198" s="174"/>
      <c r="C198" s="175"/>
      <c r="D198" s="175"/>
      <c r="E198" s="176"/>
      <c r="F198" s="351"/>
      <c r="G198" s="352"/>
      <c r="H198" s="351"/>
      <c r="I198" s="352"/>
      <c r="J198" s="351"/>
      <c r="K198" s="352"/>
      <c r="L198" s="351"/>
      <c r="M198" s="354"/>
      <c r="N198" s="352"/>
      <c r="O198" s="353"/>
      <c r="P198" s="353"/>
      <c r="Q198" s="353"/>
      <c r="R198" s="177"/>
      <c r="S198" s="177"/>
      <c r="T198" s="255"/>
      <c r="U198" s="256"/>
      <c r="V198" s="9"/>
      <c r="W198" s="57"/>
      <c r="X198" s="57"/>
      <c r="AB198" s="1">
        <f t="shared" si="24"/>
        <v>0</v>
      </c>
      <c r="AC198" s="1">
        <f t="shared" si="25"/>
        <v>0</v>
      </c>
      <c r="AD198" s="1">
        <f t="shared" si="26"/>
        <v>0</v>
      </c>
      <c r="AE198" s="1">
        <f t="shared" si="27"/>
        <v>0</v>
      </c>
      <c r="AF198" s="1">
        <f t="shared" si="28"/>
        <v>0</v>
      </c>
      <c r="AG198" s="1">
        <f t="shared" si="29"/>
        <v>0</v>
      </c>
      <c r="AH198" s="1">
        <f>IF(M198="",'Fraccion masica'!$AC$36,M198)</f>
        <v>0.11111111111111108</v>
      </c>
      <c r="AI198" s="1">
        <f>IF(N198="",'Fraccion masica'!$AC$35,N198)</f>
        <v>0.11111111111111108</v>
      </c>
      <c r="AJ198" s="1">
        <f t="shared" si="30"/>
        <v>0</v>
      </c>
      <c r="AK198" s="1">
        <f t="shared" si="31"/>
        <v>0</v>
      </c>
      <c r="AL198" s="1">
        <f t="shared" si="32"/>
        <v>0</v>
      </c>
      <c r="AM198" s="1">
        <f t="shared" si="33"/>
        <v>0</v>
      </c>
      <c r="AN198" s="1">
        <f t="shared" si="34"/>
        <v>0</v>
      </c>
      <c r="AO198" s="1">
        <f t="shared" si="35"/>
        <v>0</v>
      </c>
      <c r="AP198" s="1">
        <f>AN198*Hoja1!$C$19+Fugas_Alter1!AO198</f>
        <v>0</v>
      </c>
    </row>
    <row r="199" spans="2:42" x14ac:dyDescent="0.75">
      <c r="B199" s="174"/>
      <c r="C199" s="175"/>
      <c r="D199" s="175"/>
      <c r="E199" s="176"/>
      <c r="F199" s="351"/>
      <c r="G199" s="352"/>
      <c r="H199" s="351"/>
      <c r="I199" s="352"/>
      <c r="J199" s="351"/>
      <c r="K199" s="352"/>
      <c r="L199" s="351"/>
      <c r="M199" s="354"/>
      <c r="N199" s="352"/>
      <c r="O199" s="353"/>
      <c r="P199" s="353"/>
      <c r="Q199" s="353"/>
      <c r="R199" s="177"/>
      <c r="S199" s="177"/>
      <c r="T199" s="255"/>
      <c r="U199" s="256"/>
      <c r="V199" s="9"/>
      <c r="W199" s="57"/>
      <c r="X199" s="57"/>
      <c r="AB199" s="1">
        <f t="shared" si="24"/>
        <v>0</v>
      </c>
      <c r="AC199" s="1">
        <f t="shared" si="25"/>
        <v>0</v>
      </c>
      <c r="AD199" s="1">
        <f t="shared" si="26"/>
        <v>0</v>
      </c>
      <c r="AE199" s="1">
        <f t="shared" si="27"/>
        <v>0</v>
      </c>
      <c r="AF199" s="1">
        <f t="shared" si="28"/>
        <v>0</v>
      </c>
      <c r="AG199" s="1">
        <f t="shared" si="29"/>
        <v>0</v>
      </c>
      <c r="AH199" s="1">
        <f>IF(M199="",'Fraccion masica'!$AC$36,M199)</f>
        <v>0.11111111111111108</v>
      </c>
      <c r="AI199" s="1">
        <f>IF(N199="",'Fraccion masica'!$AC$35,N199)</f>
        <v>0.11111111111111108</v>
      </c>
      <c r="AJ199" s="1">
        <f t="shared" si="30"/>
        <v>0</v>
      </c>
      <c r="AK199" s="1">
        <f t="shared" si="31"/>
        <v>0</v>
      </c>
      <c r="AL199" s="1">
        <f t="shared" si="32"/>
        <v>0</v>
      </c>
      <c r="AM199" s="1">
        <f t="shared" si="33"/>
        <v>0</v>
      </c>
      <c r="AN199" s="1">
        <f t="shared" si="34"/>
        <v>0</v>
      </c>
      <c r="AO199" s="1">
        <f t="shared" si="35"/>
        <v>0</v>
      </c>
      <c r="AP199" s="1">
        <f>AN199*Hoja1!$C$19+Fugas_Alter1!AO199</f>
        <v>0</v>
      </c>
    </row>
    <row r="200" spans="2:42" x14ac:dyDescent="0.75">
      <c r="B200" s="174"/>
      <c r="C200" s="175"/>
      <c r="D200" s="175"/>
      <c r="E200" s="176"/>
      <c r="F200" s="351"/>
      <c r="G200" s="352"/>
      <c r="H200" s="351"/>
      <c r="I200" s="352"/>
      <c r="J200" s="351"/>
      <c r="K200" s="352"/>
      <c r="L200" s="351"/>
      <c r="M200" s="354"/>
      <c r="N200" s="352"/>
      <c r="O200" s="353"/>
      <c r="P200" s="353"/>
      <c r="Q200" s="353"/>
      <c r="R200" s="177"/>
      <c r="S200" s="177"/>
      <c r="T200" s="255"/>
      <c r="U200" s="256"/>
      <c r="V200" s="9"/>
      <c r="W200" s="57"/>
      <c r="X200" s="57"/>
      <c r="AB200" s="1">
        <f t="shared" si="24"/>
        <v>0</v>
      </c>
      <c r="AC200" s="1">
        <f t="shared" si="25"/>
        <v>0</v>
      </c>
      <c r="AD200" s="1">
        <f t="shared" si="26"/>
        <v>0</v>
      </c>
      <c r="AE200" s="1">
        <f t="shared" si="27"/>
        <v>0</v>
      </c>
      <c r="AF200" s="1">
        <f t="shared" si="28"/>
        <v>0</v>
      </c>
      <c r="AG200" s="1">
        <f t="shared" si="29"/>
        <v>0</v>
      </c>
      <c r="AH200" s="1">
        <f>IF(M200="",'Fraccion masica'!$AC$36,M200)</f>
        <v>0.11111111111111108</v>
      </c>
      <c r="AI200" s="1">
        <f>IF(N200="",'Fraccion masica'!$AC$35,N200)</f>
        <v>0.11111111111111108</v>
      </c>
      <c r="AJ200" s="1">
        <f t="shared" si="30"/>
        <v>0</v>
      </c>
      <c r="AK200" s="1">
        <f t="shared" si="31"/>
        <v>0</v>
      </c>
      <c r="AL200" s="1">
        <f t="shared" si="32"/>
        <v>0</v>
      </c>
      <c r="AM200" s="1">
        <f t="shared" si="33"/>
        <v>0</v>
      </c>
      <c r="AN200" s="1">
        <f t="shared" si="34"/>
        <v>0</v>
      </c>
      <c r="AO200" s="1">
        <f t="shared" si="35"/>
        <v>0</v>
      </c>
      <c r="AP200" s="1">
        <f>AN200*Hoja1!$C$19+Fugas_Alter1!AO200</f>
        <v>0</v>
      </c>
    </row>
    <row r="201" spans="2:42" x14ac:dyDescent="0.75">
      <c r="B201" s="174"/>
      <c r="C201" s="175"/>
      <c r="D201" s="175"/>
      <c r="E201" s="176"/>
      <c r="F201" s="351"/>
      <c r="G201" s="352"/>
      <c r="H201" s="351"/>
      <c r="I201" s="352"/>
      <c r="J201" s="351"/>
      <c r="K201" s="352"/>
      <c r="L201" s="351"/>
      <c r="M201" s="354"/>
      <c r="N201" s="352"/>
      <c r="O201" s="353"/>
      <c r="P201" s="353"/>
      <c r="Q201" s="353"/>
      <c r="R201" s="177"/>
      <c r="S201" s="177"/>
      <c r="T201" s="255"/>
      <c r="U201" s="256"/>
      <c r="V201" s="9"/>
      <c r="W201" s="57"/>
      <c r="X201" s="57"/>
      <c r="AB201" s="1">
        <f t="shared" si="24"/>
        <v>0</v>
      </c>
      <c r="AC201" s="1">
        <f t="shared" si="25"/>
        <v>0</v>
      </c>
      <c r="AD201" s="1">
        <f t="shared" si="26"/>
        <v>0</v>
      </c>
      <c r="AE201" s="1">
        <f t="shared" si="27"/>
        <v>0</v>
      </c>
      <c r="AF201" s="1">
        <f t="shared" si="28"/>
        <v>0</v>
      </c>
      <c r="AG201" s="1">
        <f t="shared" si="29"/>
        <v>0</v>
      </c>
      <c r="AH201" s="1">
        <f>IF(M201="",'Fraccion masica'!$AC$36,M201)</f>
        <v>0.11111111111111108</v>
      </c>
      <c r="AI201" s="1">
        <f>IF(N201="",'Fraccion masica'!$AC$35,N201)</f>
        <v>0.11111111111111108</v>
      </c>
      <c r="AJ201" s="1">
        <f t="shared" si="30"/>
        <v>0</v>
      </c>
      <c r="AK201" s="1">
        <f t="shared" si="31"/>
        <v>0</v>
      </c>
      <c r="AL201" s="1">
        <f t="shared" si="32"/>
        <v>0</v>
      </c>
      <c r="AM201" s="1">
        <f t="shared" si="33"/>
        <v>0</v>
      </c>
      <c r="AN201" s="1">
        <f t="shared" si="34"/>
        <v>0</v>
      </c>
      <c r="AO201" s="1">
        <f t="shared" si="35"/>
        <v>0</v>
      </c>
      <c r="AP201" s="1">
        <f>AN201*Hoja1!$C$19+Fugas_Alter1!AO201</f>
        <v>0</v>
      </c>
    </row>
    <row r="202" spans="2:42" x14ac:dyDescent="0.75">
      <c r="B202" s="174"/>
      <c r="C202" s="175"/>
      <c r="D202" s="175"/>
      <c r="E202" s="176"/>
      <c r="F202" s="351"/>
      <c r="G202" s="352"/>
      <c r="H202" s="351"/>
      <c r="I202" s="352"/>
      <c r="J202" s="351"/>
      <c r="K202" s="352"/>
      <c r="L202" s="351"/>
      <c r="M202" s="354"/>
      <c r="N202" s="352"/>
      <c r="O202" s="353"/>
      <c r="P202" s="353"/>
      <c r="Q202" s="353"/>
      <c r="R202" s="177"/>
      <c r="S202" s="177"/>
      <c r="T202" s="255"/>
      <c r="U202" s="256"/>
      <c r="V202" s="9"/>
      <c r="W202" s="57"/>
      <c r="X202" s="57"/>
      <c r="AB202" s="1">
        <f t="shared" si="24"/>
        <v>0</v>
      </c>
      <c r="AC202" s="1">
        <f t="shared" si="25"/>
        <v>0</v>
      </c>
      <c r="AD202" s="1">
        <f t="shared" si="26"/>
        <v>0</v>
      </c>
      <c r="AE202" s="1">
        <f t="shared" si="27"/>
        <v>0</v>
      </c>
      <c r="AF202" s="1">
        <f t="shared" si="28"/>
        <v>0</v>
      </c>
      <c r="AG202" s="1">
        <f t="shared" si="29"/>
        <v>0</v>
      </c>
      <c r="AH202" s="1">
        <f>IF(M202="",'Fraccion masica'!$AC$36,M202)</f>
        <v>0.11111111111111108</v>
      </c>
      <c r="AI202" s="1">
        <f>IF(N202="",'Fraccion masica'!$AC$35,N202)</f>
        <v>0.11111111111111108</v>
      </c>
      <c r="AJ202" s="1">
        <f t="shared" si="30"/>
        <v>0</v>
      </c>
      <c r="AK202" s="1">
        <f t="shared" si="31"/>
        <v>0</v>
      </c>
      <c r="AL202" s="1">
        <f t="shared" si="32"/>
        <v>0</v>
      </c>
      <c r="AM202" s="1">
        <f t="shared" si="33"/>
        <v>0</v>
      </c>
      <c r="AN202" s="1">
        <f t="shared" si="34"/>
        <v>0</v>
      </c>
      <c r="AO202" s="1">
        <f t="shared" si="35"/>
        <v>0</v>
      </c>
      <c r="AP202" s="1">
        <f>AN202*Hoja1!$C$19+Fugas_Alter1!AO202</f>
        <v>0</v>
      </c>
    </row>
    <row r="203" spans="2:42" x14ac:dyDescent="0.75">
      <c r="B203" s="174"/>
      <c r="C203" s="175"/>
      <c r="D203" s="175"/>
      <c r="E203" s="176"/>
      <c r="F203" s="351"/>
      <c r="G203" s="352"/>
      <c r="H203" s="351"/>
      <c r="I203" s="352"/>
      <c r="J203" s="351"/>
      <c r="K203" s="352"/>
      <c r="L203" s="351"/>
      <c r="M203" s="354"/>
      <c r="N203" s="352"/>
      <c r="O203" s="353"/>
      <c r="P203" s="353"/>
      <c r="Q203" s="353"/>
      <c r="R203" s="177"/>
      <c r="S203" s="177"/>
      <c r="T203" s="255"/>
      <c r="U203" s="256"/>
      <c r="V203" s="9"/>
      <c r="W203" s="57"/>
      <c r="X203" s="57"/>
      <c r="AB203" s="1">
        <f t="shared" si="24"/>
        <v>0</v>
      </c>
      <c r="AC203" s="1">
        <f t="shared" si="25"/>
        <v>0</v>
      </c>
      <c r="AD203" s="1">
        <f t="shared" si="26"/>
        <v>0</v>
      </c>
      <c r="AE203" s="1">
        <f t="shared" si="27"/>
        <v>0</v>
      </c>
      <c r="AF203" s="1">
        <f t="shared" si="28"/>
        <v>0</v>
      </c>
      <c r="AG203" s="1">
        <f t="shared" si="29"/>
        <v>0</v>
      </c>
      <c r="AH203" s="1">
        <f>IF(M203="",'Fraccion masica'!$AC$36,M203)</f>
        <v>0.11111111111111108</v>
      </c>
      <c r="AI203" s="1">
        <f>IF(N203="",'Fraccion masica'!$AC$35,N203)</f>
        <v>0.11111111111111108</v>
      </c>
      <c r="AJ203" s="1">
        <f t="shared" si="30"/>
        <v>0</v>
      </c>
      <c r="AK203" s="1">
        <f t="shared" si="31"/>
        <v>0</v>
      </c>
      <c r="AL203" s="1">
        <f t="shared" si="32"/>
        <v>0</v>
      </c>
      <c r="AM203" s="1">
        <f t="shared" si="33"/>
        <v>0</v>
      </c>
      <c r="AN203" s="1">
        <f t="shared" si="34"/>
        <v>0</v>
      </c>
      <c r="AO203" s="1">
        <f t="shared" si="35"/>
        <v>0</v>
      </c>
      <c r="AP203" s="1">
        <f>AN203*Hoja1!$C$19+Fugas_Alter1!AO203</f>
        <v>0</v>
      </c>
    </row>
    <row r="204" spans="2:42" x14ac:dyDescent="0.75">
      <c r="B204" s="174"/>
      <c r="C204" s="175"/>
      <c r="D204" s="175"/>
      <c r="E204" s="176"/>
      <c r="F204" s="351"/>
      <c r="G204" s="352"/>
      <c r="H204" s="351"/>
      <c r="I204" s="352"/>
      <c r="J204" s="351"/>
      <c r="K204" s="352"/>
      <c r="L204" s="351"/>
      <c r="M204" s="354"/>
      <c r="N204" s="352"/>
      <c r="O204" s="353"/>
      <c r="P204" s="353"/>
      <c r="Q204" s="353"/>
      <c r="R204" s="177"/>
      <c r="S204" s="177"/>
      <c r="T204" s="255"/>
      <c r="U204" s="256"/>
      <c r="V204" s="9"/>
      <c r="W204" s="57"/>
      <c r="X204" s="57"/>
      <c r="AB204" s="1">
        <f t="shared" si="24"/>
        <v>0</v>
      </c>
      <c r="AC204" s="1">
        <f t="shared" si="25"/>
        <v>0</v>
      </c>
      <c r="AD204" s="1">
        <f t="shared" si="26"/>
        <v>0</v>
      </c>
      <c r="AE204" s="1">
        <f t="shared" si="27"/>
        <v>0</v>
      </c>
      <c r="AF204" s="1">
        <f t="shared" si="28"/>
        <v>0</v>
      </c>
      <c r="AG204" s="1">
        <f t="shared" si="29"/>
        <v>0</v>
      </c>
      <c r="AH204" s="1">
        <f>IF(M204="",'Fraccion masica'!$AC$36,M204)</f>
        <v>0.11111111111111108</v>
      </c>
      <c r="AI204" s="1">
        <f>IF(N204="",'Fraccion masica'!$AC$35,N204)</f>
        <v>0.11111111111111108</v>
      </c>
      <c r="AJ204" s="1">
        <f t="shared" si="30"/>
        <v>0</v>
      </c>
      <c r="AK204" s="1">
        <f t="shared" si="31"/>
        <v>0</v>
      </c>
      <c r="AL204" s="1">
        <f t="shared" si="32"/>
        <v>0</v>
      </c>
      <c r="AM204" s="1">
        <f t="shared" si="33"/>
        <v>0</v>
      </c>
      <c r="AN204" s="1">
        <f t="shared" si="34"/>
        <v>0</v>
      </c>
      <c r="AO204" s="1">
        <f t="shared" si="35"/>
        <v>0</v>
      </c>
      <c r="AP204" s="1">
        <f>AN204*Hoja1!$C$19+Fugas_Alter1!AO204</f>
        <v>0</v>
      </c>
    </row>
    <row r="205" spans="2:42" x14ac:dyDescent="0.75">
      <c r="B205" s="174"/>
      <c r="C205" s="175"/>
      <c r="D205" s="175"/>
      <c r="E205" s="176"/>
      <c r="F205" s="351"/>
      <c r="G205" s="352"/>
      <c r="H205" s="351"/>
      <c r="I205" s="352"/>
      <c r="J205" s="351"/>
      <c r="K205" s="352"/>
      <c r="L205" s="351"/>
      <c r="M205" s="354"/>
      <c r="N205" s="352"/>
      <c r="O205" s="353"/>
      <c r="P205" s="353"/>
      <c r="Q205" s="353"/>
      <c r="R205" s="177"/>
      <c r="S205" s="177"/>
      <c r="T205" s="255"/>
      <c r="U205" s="256"/>
      <c r="V205" s="9"/>
      <c r="W205" s="57"/>
      <c r="X205" s="57"/>
      <c r="AB205" s="1">
        <f t="shared" si="24"/>
        <v>0</v>
      </c>
      <c r="AC205" s="1">
        <f t="shared" si="25"/>
        <v>0</v>
      </c>
      <c r="AD205" s="1">
        <f t="shared" si="26"/>
        <v>0</v>
      </c>
      <c r="AE205" s="1">
        <f t="shared" si="27"/>
        <v>0</v>
      </c>
      <c r="AF205" s="1">
        <f t="shared" si="28"/>
        <v>0</v>
      </c>
      <c r="AG205" s="1">
        <f t="shared" si="29"/>
        <v>0</v>
      </c>
      <c r="AH205" s="1">
        <f>IF(M205="",'Fraccion masica'!$AC$36,M205)</f>
        <v>0.11111111111111108</v>
      </c>
      <c r="AI205" s="1">
        <f>IF(N205="",'Fraccion masica'!$AC$35,N205)</f>
        <v>0.11111111111111108</v>
      </c>
      <c r="AJ205" s="1">
        <f t="shared" si="30"/>
        <v>0</v>
      </c>
      <c r="AK205" s="1">
        <f t="shared" si="31"/>
        <v>0</v>
      </c>
      <c r="AL205" s="1">
        <f t="shared" si="32"/>
        <v>0</v>
      </c>
      <c r="AM205" s="1">
        <f t="shared" si="33"/>
        <v>0</v>
      </c>
      <c r="AN205" s="1">
        <f t="shared" si="34"/>
        <v>0</v>
      </c>
      <c r="AO205" s="1">
        <f t="shared" si="35"/>
        <v>0</v>
      </c>
      <c r="AP205" s="1">
        <f>AN205*Hoja1!$C$19+Fugas_Alter1!AO205</f>
        <v>0</v>
      </c>
    </row>
    <row r="206" spans="2:42" x14ac:dyDescent="0.75">
      <c r="B206" s="174"/>
      <c r="C206" s="175"/>
      <c r="D206" s="175"/>
      <c r="E206" s="176"/>
      <c r="F206" s="351"/>
      <c r="G206" s="352"/>
      <c r="H206" s="351"/>
      <c r="I206" s="352"/>
      <c r="J206" s="351"/>
      <c r="K206" s="352"/>
      <c r="L206" s="351"/>
      <c r="M206" s="354"/>
      <c r="N206" s="352"/>
      <c r="O206" s="353"/>
      <c r="P206" s="353"/>
      <c r="Q206" s="353"/>
      <c r="R206" s="177"/>
      <c r="S206" s="177"/>
      <c r="T206" s="255"/>
      <c r="U206" s="256"/>
      <c r="V206" s="9"/>
      <c r="W206" s="57"/>
      <c r="X206" s="57"/>
      <c r="AB206" s="1">
        <f t="shared" si="24"/>
        <v>0</v>
      </c>
      <c r="AC206" s="1">
        <f t="shared" si="25"/>
        <v>0</v>
      </c>
      <c r="AD206" s="1">
        <f t="shared" si="26"/>
        <v>0</v>
      </c>
      <c r="AE206" s="1">
        <f t="shared" si="27"/>
        <v>0</v>
      </c>
      <c r="AF206" s="1">
        <f t="shared" si="28"/>
        <v>0</v>
      </c>
      <c r="AG206" s="1">
        <f t="shared" si="29"/>
        <v>0</v>
      </c>
      <c r="AH206" s="1">
        <f>IF(M206="",'Fraccion masica'!$AC$36,M206)</f>
        <v>0.11111111111111108</v>
      </c>
      <c r="AI206" s="1">
        <f>IF(N206="",'Fraccion masica'!$AC$35,N206)</f>
        <v>0.11111111111111108</v>
      </c>
      <c r="AJ206" s="1">
        <f t="shared" si="30"/>
        <v>0</v>
      </c>
      <c r="AK206" s="1">
        <f t="shared" si="31"/>
        <v>0</v>
      </c>
      <c r="AL206" s="1">
        <f t="shared" si="32"/>
        <v>0</v>
      </c>
      <c r="AM206" s="1">
        <f t="shared" si="33"/>
        <v>0</v>
      </c>
      <c r="AN206" s="1">
        <f t="shared" si="34"/>
        <v>0</v>
      </c>
      <c r="AO206" s="1">
        <f t="shared" si="35"/>
        <v>0</v>
      </c>
      <c r="AP206" s="1">
        <f>AN206*Hoja1!$C$19+Fugas_Alter1!AO206</f>
        <v>0</v>
      </c>
    </row>
    <row r="207" spans="2:42" x14ac:dyDescent="0.75">
      <c r="B207" s="174"/>
      <c r="C207" s="175"/>
      <c r="D207" s="175"/>
      <c r="E207" s="176"/>
      <c r="F207" s="351"/>
      <c r="G207" s="352"/>
      <c r="H207" s="351"/>
      <c r="I207" s="352"/>
      <c r="J207" s="351"/>
      <c r="K207" s="352"/>
      <c r="L207" s="351"/>
      <c r="M207" s="354"/>
      <c r="N207" s="352"/>
      <c r="O207" s="353"/>
      <c r="P207" s="353"/>
      <c r="Q207" s="353"/>
      <c r="R207" s="177"/>
      <c r="S207" s="177"/>
      <c r="T207" s="255"/>
      <c r="U207" s="256"/>
      <c r="V207" s="9"/>
      <c r="W207" s="57"/>
      <c r="X207" s="57"/>
      <c r="AB207" s="1">
        <f t="shared" si="24"/>
        <v>0</v>
      </c>
      <c r="AC207" s="1">
        <f t="shared" si="25"/>
        <v>0</v>
      </c>
      <c r="AD207" s="1">
        <f t="shared" si="26"/>
        <v>0</v>
      </c>
      <c r="AE207" s="1">
        <f t="shared" si="27"/>
        <v>0</v>
      </c>
      <c r="AF207" s="1">
        <f t="shared" si="28"/>
        <v>0</v>
      </c>
      <c r="AG207" s="1">
        <f t="shared" si="29"/>
        <v>0</v>
      </c>
      <c r="AH207" s="1">
        <f>IF(M207="",'Fraccion masica'!$AC$36,M207)</f>
        <v>0.11111111111111108</v>
      </c>
      <c r="AI207" s="1">
        <f>IF(N207="",'Fraccion masica'!$AC$35,N207)</f>
        <v>0.11111111111111108</v>
      </c>
      <c r="AJ207" s="1">
        <f t="shared" si="30"/>
        <v>0</v>
      </c>
      <c r="AK207" s="1">
        <f t="shared" si="31"/>
        <v>0</v>
      </c>
      <c r="AL207" s="1">
        <f t="shared" si="32"/>
        <v>0</v>
      </c>
      <c r="AM207" s="1">
        <f t="shared" si="33"/>
        <v>0</v>
      </c>
      <c r="AN207" s="1">
        <f t="shared" si="34"/>
        <v>0</v>
      </c>
      <c r="AO207" s="1">
        <f t="shared" si="35"/>
        <v>0</v>
      </c>
      <c r="AP207" s="1">
        <f>AN207*Hoja1!$C$19+Fugas_Alter1!AO207</f>
        <v>0</v>
      </c>
    </row>
    <row r="208" spans="2:42" x14ac:dyDescent="0.75">
      <c r="B208" s="174"/>
      <c r="C208" s="175"/>
      <c r="D208" s="175"/>
      <c r="E208" s="176"/>
      <c r="F208" s="351"/>
      <c r="G208" s="352"/>
      <c r="H208" s="351"/>
      <c r="I208" s="352"/>
      <c r="J208" s="351"/>
      <c r="K208" s="352"/>
      <c r="L208" s="351"/>
      <c r="M208" s="354"/>
      <c r="N208" s="352"/>
      <c r="O208" s="353"/>
      <c r="P208" s="353"/>
      <c r="Q208" s="353"/>
      <c r="R208" s="177"/>
      <c r="S208" s="177"/>
      <c r="T208" s="255"/>
      <c r="U208" s="256"/>
      <c r="V208" s="9"/>
      <c r="W208" s="57"/>
      <c r="X208" s="57"/>
      <c r="AB208" s="1">
        <f t="shared" si="24"/>
        <v>0</v>
      </c>
      <c r="AC208" s="1">
        <f t="shared" si="25"/>
        <v>0</v>
      </c>
      <c r="AD208" s="1">
        <f t="shared" si="26"/>
        <v>0</v>
      </c>
      <c r="AE208" s="1">
        <f t="shared" si="27"/>
        <v>0</v>
      </c>
      <c r="AF208" s="1">
        <f t="shared" si="28"/>
        <v>0</v>
      </c>
      <c r="AG208" s="1">
        <f t="shared" si="29"/>
        <v>0</v>
      </c>
      <c r="AH208" s="1">
        <f>IF(M208="",'Fraccion masica'!$AC$36,M208)</f>
        <v>0.11111111111111108</v>
      </c>
      <c r="AI208" s="1">
        <f>IF(N208="",'Fraccion masica'!$AC$35,N208)</f>
        <v>0.11111111111111108</v>
      </c>
      <c r="AJ208" s="1">
        <f t="shared" si="30"/>
        <v>0</v>
      </c>
      <c r="AK208" s="1">
        <f t="shared" si="31"/>
        <v>0</v>
      </c>
      <c r="AL208" s="1">
        <f t="shared" si="32"/>
        <v>0</v>
      </c>
      <c r="AM208" s="1">
        <f t="shared" si="33"/>
        <v>0</v>
      </c>
      <c r="AN208" s="1">
        <f t="shared" si="34"/>
        <v>0</v>
      </c>
      <c r="AO208" s="1">
        <f t="shared" si="35"/>
        <v>0</v>
      </c>
      <c r="AP208" s="1">
        <f>AN208*Hoja1!$C$19+Fugas_Alter1!AO208</f>
        <v>0</v>
      </c>
    </row>
    <row r="209" spans="2:42" x14ac:dyDescent="0.75">
      <c r="B209" s="174"/>
      <c r="C209" s="175"/>
      <c r="D209" s="175"/>
      <c r="E209" s="176"/>
      <c r="F209" s="351"/>
      <c r="G209" s="352"/>
      <c r="H209" s="351"/>
      <c r="I209" s="352"/>
      <c r="J209" s="351"/>
      <c r="K209" s="352"/>
      <c r="L209" s="351"/>
      <c r="M209" s="354"/>
      <c r="N209" s="352"/>
      <c r="O209" s="353"/>
      <c r="P209" s="353"/>
      <c r="Q209" s="353"/>
      <c r="R209" s="177"/>
      <c r="S209" s="177"/>
      <c r="T209" s="255"/>
      <c r="U209" s="256"/>
      <c r="V209" s="9"/>
      <c r="W209" s="57"/>
      <c r="X209" s="57"/>
      <c r="AB209" s="1">
        <f t="shared" si="24"/>
        <v>0</v>
      </c>
      <c r="AC209" s="1">
        <f t="shared" si="25"/>
        <v>0</v>
      </c>
      <c r="AD209" s="1">
        <f t="shared" si="26"/>
        <v>0</v>
      </c>
      <c r="AE209" s="1">
        <f t="shared" si="27"/>
        <v>0</v>
      </c>
      <c r="AF209" s="1">
        <f t="shared" si="28"/>
        <v>0</v>
      </c>
      <c r="AG209" s="1">
        <f t="shared" si="29"/>
        <v>0</v>
      </c>
      <c r="AH209" s="1">
        <f>IF(M209="",'Fraccion masica'!$AC$36,M209)</f>
        <v>0.11111111111111108</v>
      </c>
      <c r="AI209" s="1">
        <f>IF(N209="",'Fraccion masica'!$AC$35,N209)</f>
        <v>0.11111111111111108</v>
      </c>
      <c r="AJ209" s="1">
        <f t="shared" si="30"/>
        <v>0</v>
      </c>
      <c r="AK209" s="1">
        <f t="shared" si="31"/>
        <v>0</v>
      </c>
      <c r="AL209" s="1">
        <f t="shared" si="32"/>
        <v>0</v>
      </c>
      <c r="AM209" s="1">
        <f t="shared" si="33"/>
        <v>0</v>
      </c>
      <c r="AN209" s="1">
        <f t="shared" si="34"/>
        <v>0</v>
      </c>
      <c r="AO209" s="1">
        <f t="shared" si="35"/>
        <v>0</v>
      </c>
      <c r="AP209" s="1">
        <f>AN209*Hoja1!$C$19+Fugas_Alter1!AO209</f>
        <v>0</v>
      </c>
    </row>
    <row r="210" spans="2:42" x14ac:dyDescent="0.75">
      <c r="B210" s="174"/>
      <c r="C210" s="175"/>
      <c r="D210" s="175"/>
      <c r="E210" s="176"/>
      <c r="F210" s="351"/>
      <c r="G210" s="352"/>
      <c r="H210" s="351"/>
      <c r="I210" s="352"/>
      <c r="J210" s="351"/>
      <c r="K210" s="352"/>
      <c r="L210" s="351"/>
      <c r="M210" s="354"/>
      <c r="N210" s="352"/>
      <c r="O210" s="353"/>
      <c r="P210" s="353"/>
      <c r="Q210" s="353"/>
      <c r="R210" s="177"/>
      <c r="S210" s="177"/>
      <c r="T210" s="255"/>
      <c r="U210" s="256"/>
      <c r="V210" s="9"/>
      <c r="W210" s="57"/>
      <c r="X210" s="57"/>
      <c r="AB210" s="1">
        <f t="shared" si="24"/>
        <v>0</v>
      </c>
      <c r="AC210" s="1">
        <f t="shared" si="25"/>
        <v>0</v>
      </c>
      <c r="AD210" s="1">
        <f t="shared" si="26"/>
        <v>0</v>
      </c>
      <c r="AE210" s="1">
        <f t="shared" si="27"/>
        <v>0</v>
      </c>
      <c r="AF210" s="1">
        <f t="shared" si="28"/>
        <v>0</v>
      </c>
      <c r="AG210" s="1">
        <f t="shared" si="29"/>
        <v>0</v>
      </c>
      <c r="AH210" s="1">
        <f>IF(M210="",'Fraccion masica'!$AC$36,M210)</f>
        <v>0.11111111111111108</v>
      </c>
      <c r="AI210" s="1">
        <f>IF(N210="",'Fraccion masica'!$AC$35,N210)</f>
        <v>0.11111111111111108</v>
      </c>
      <c r="AJ210" s="1">
        <f t="shared" si="30"/>
        <v>0</v>
      </c>
      <c r="AK210" s="1">
        <f t="shared" si="31"/>
        <v>0</v>
      </c>
      <c r="AL210" s="1">
        <f t="shared" si="32"/>
        <v>0</v>
      </c>
      <c r="AM210" s="1">
        <f t="shared" si="33"/>
        <v>0</v>
      </c>
      <c r="AN210" s="1">
        <f t="shared" si="34"/>
        <v>0</v>
      </c>
      <c r="AO210" s="1">
        <f t="shared" si="35"/>
        <v>0</v>
      </c>
      <c r="AP210" s="1">
        <f>AN210*Hoja1!$C$19+Fugas_Alter1!AO210</f>
        <v>0</v>
      </c>
    </row>
    <row r="211" spans="2:42" x14ac:dyDescent="0.75">
      <c r="B211" s="174"/>
      <c r="C211" s="175"/>
      <c r="D211" s="175"/>
      <c r="E211" s="176"/>
      <c r="F211" s="351"/>
      <c r="G211" s="352"/>
      <c r="H211" s="351"/>
      <c r="I211" s="352"/>
      <c r="J211" s="351"/>
      <c r="K211" s="352"/>
      <c r="L211" s="351"/>
      <c r="M211" s="354"/>
      <c r="N211" s="352"/>
      <c r="O211" s="353"/>
      <c r="P211" s="353"/>
      <c r="Q211" s="353"/>
      <c r="R211" s="177"/>
      <c r="S211" s="177"/>
      <c r="T211" s="255"/>
      <c r="U211" s="256"/>
      <c r="V211" s="9"/>
      <c r="W211" s="57"/>
      <c r="X211" s="57"/>
      <c r="AB211" s="1">
        <f t="shared" si="24"/>
        <v>0</v>
      </c>
      <c r="AC211" s="1">
        <f t="shared" si="25"/>
        <v>0</v>
      </c>
      <c r="AD211" s="1">
        <f t="shared" si="26"/>
        <v>0</v>
      </c>
      <c r="AE211" s="1">
        <f t="shared" si="27"/>
        <v>0</v>
      </c>
      <c r="AF211" s="1">
        <f t="shared" si="28"/>
        <v>0</v>
      </c>
      <c r="AG211" s="1">
        <f t="shared" si="29"/>
        <v>0</v>
      </c>
      <c r="AH211" s="1">
        <f>IF(M211="",'Fraccion masica'!$AC$36,M211)</f>
        <v>0.11111111111111108</v>
      </c>
      <c r="AI211" s="1">
        <f>IF(N211="",'Fraccion masica'!$AC$35,N211)</f>
        <v>0.11111111111111108</v>
      </c>
      <c r="AJ211" s="1">
        <f t="shared" si="30"/>
        <v>0</v>
      </c>
      <c r="AK211" s="1">
        <f t="shared" si="31"/>
        <v>0</v>
      </c>
      <c r="AL211" s="1">
        <f t="shared" si="32"/>
        <v>0</v>
      </c>
      <c r="AM211" s="1">
        <f t="shared" si="33"/>
        <v>0</v>
      </c>
      <c r="AN211" s="1">
        <f t="shared" si="34"/>
        <v>0</v>
      </c>
      <c r="AO211" s="1">
        <f t="shared" si="35"/>
        <v>0</v>
      </c>
      <c r="AP211" s="1">
        <f>AN211*Hoja1!$C$19+Fugas_Alter1!AO211</f>
        <v>0</v>
      </c>
    </row>
    <row r="212" spans="2:42" x14ac:dyDescent="0.75">
      <c r="B212" s="174"/>
      <c r="C212" s="175"/>
      <c r="D212" s="175"/>
      <c r="E212" s="176"/>
      <c r="F212" s="351"/>
      <c r="G212" s="352"/>
      <c r="H212" s="351"/>
      <c r="I212" s="352"/>
      <c r="J212" s="351"/>
      <c r="K212" s="352"/>
      <c r="L212" s="351"/>
      <c r="M212" s="354"/>
      <c r="N212" s="352"/>
      <c r="O212" s="353"/>
      <c r="P212" s="353"/>
      <c r="Q212" s="353"/>
      <c r="R212" s="177"/>
      <c r="S212" s="177"/>
      <c r="T212" s="255"/>
      <c r="U212" s="256"/>
      <c r="V212" s="9"/>
      <c r="W212" s="57"/>
      <c r="X212" s="57"/>
      <c r="AB212" s="1">
        <f t="shared" si="24"/>
        <v>0</v>
      </c>
      <c r="AC212" s="1">
        <f t="shared" si="25"/>
        <v>0</v>
      </c>
      <c r="AD212" s="1">
        <f t="shared" si="26"/>
        <v>0</v>
      </c>
      <c r="AE212" s="1">
        <f t="shared" si="27"/>
        <v>0</v>
      </c>
      <c r="AF212" s="1">
        <f t="shared" si="28"/>
        <v>0</v>
      </c>
      <c r="AG212" s="1">
        <f t="shared" si="29"/>
        <v>0</v>
      </c>
      <c r="AH212" s="1">
        <f>IF(M212="",'Fraccion masica'!$AC$36,M212)</f>
        <v>0.11111111111111108</v>
      </c>
      <c r="AI212" s="1">
        <f>IF(N212="",'Fraccion masica'!$AC$35,N212)</f>
        <v>0.11111111111111108</v>
      </c>
      <c r="AJ212" s="1">
        <f t="shared" si="30"/>
        <v>0</v>
      </c>
      <c r="AK212" s="1">
        <f t="shared" si="31"/>
        <v>0</v>
      </c>
      <c r="AL212" s="1">
        <f t="shared" si="32"/>
        <v>0</v>
      </c>
      <c r="AM212" s="1">
        <f t="shared" si="33"/>
        <v>0</v>
      </c>
      <c r="AN212" s="1">
        <f t="shared" si="34"/>
        <v>0</v>
      </c>
      <c r="AO212" s="1">
        <f t="shared" si="35"/>
        <v>0</v>
      </c>
      <c r="AP212" s="1">
        <f>AN212*Hoja1!$C$19+Fugas_Alter1!AO212</f>
        <v>0</v>
      </c>
    </row>
    <row r="213" spans="2:42" x14ac:dyDescent="0.75">
      <c r="B213" s="174"/>
      <c r="C213" s="175"/>
      <c r="D213" s="175"/>
      <c r="E213" s="176"/>
      <c r="F213" s="351"/>
      <c r="G213" s="352"/>
      <c r="H213" s="351"/>
      <c r="I213" s="352"/>
      <c r="J213" s="351"/>
      <c r="K213" s="352"/>
      <c r="L213" s="351"/>
      <c r="M213" s="354"/>
      <c r="N213" s="352"/>
      <c r="O213" s="353"/>
      <c r="P213" s="353"/>
      <c r="Q213" s="353"/>
      <c r="R213" s="177"/>
      <c r="S213" s="177"/>
      <c r="T213" s="255"/>
      <c r="U213" s="256"/>
      <c r="V213" s="9"/>
      <c r="W213" s="57"/>
      <c r="X213" s="57"/>
      <c r="AB213" s="1">
        <f t="shared" si="24"/>
        <v>0</v>
      </c>
      <c r="AC213" s="1">
        <f t="shared" si="25"/>
        <v>0</v>
      </c>
      <c r="AD213" s="1">
        <f t="shared" si="26"/>
        <v>0</v>
      </c>
      <c r="AE213" s="1">
        <f t="shared" si="27"/>
        <v>0</v>
      </c>
      <c r="AF213" s="1">
        <f t="shared" si="28"/>
        <v>0</v>
      </c>
      <c r="AG213" s="1">
        <f t="shared" si="29"/>
        <v>0</v>
      </c>
      <c r="AH213" s="1">
        <f>IF(M213="",'Fraccion masica'!$AC$36,M213)</f>
        <v>0.11111111111111108</v>
      </c>
      <c r="AI213" s="1">
        <f>IF(N213="",'Fraccion masica'!$AC$35,N213)</f>
        <v>0.11111111111111108</v>
      </c>
      <c r="AJ213" s="1">
        <f t="shared" si="30"/>
        <v>0</v>
      </c>
      <c r="AK213" s="1">
        <f t="shared" si="31"/>
        <v>0</v>
      </c>
      <c r="AL213" s="1">
        <f t="shared" si="32"/>
        <v>0</v>
      </c>
      <c r="AM213" s="1">
        <f t="shared" si="33"/>
        <v>0</v>
      </c>
      <c r="AN213" s="1">
        <f t="shared" si="34"/>
        <v>0</v>
      </c>
      <c r="AO213" s="1">
        <f t="shared" si="35"/>
        <v>0</v>
      </c>
      <c r="AP213" s="1">
        <f>AN213*Hoja1!$C$19+Fugas_Alter1!AO213</f>
        <v>0</v>
      </c>
    </row>
    <row r="214" spans="2:42" x14ac:dyDescent="0.75">
      <c r="B214" s="174"/>
      <c r="C214" s="175"/>
      <c r="D214" s="175"/>
      <c r="E214" s="176"/>
      <c r="F214" s="351"/>
      <c r="G214" s="352"/>
      <c r="H214" s="351"/>
      <c r="I214" s="352"/>
      <c r="J214" s="351"/>
      <c r="K214" s="352"/>
      <c r="L214" s="351"/>
      <c r="M214" s="354"/>
      <c r="N214" s="352"/>
      <c r="O214" s="353"/>
      <c r="P214" s="353"/>
      <c r="Q214" s="353"/>
      <c r="R214" s="177"/>
      <c r="S214" s="177"/>
      <c r="T214" s="255"/>
      <c r="U214" s="256"/>
      <c r="V214" s="9"/>
      <c r="W214" s="57"/>
      <c r="X214" s="57"/>
      <c r="AB214" s="1">
        <f t="shared" si="24"/>
        <v>0</v>
      </c>
      <c r="AC214" s="1">
        <f t="shared" si="25"/>
        <v>0</v>
      </c>
      <c r="AD214" s="1">
        <f t="shared" si="26"/>
        <v>0</v>
      </c>
      <c r="AE214" s="1">
        <f t="shared" si="27"/>
        <v>0</v>
      </c>
      <c r="AF214" s="1">
        <f t="shared" si="28"/>
        <v>0</v>
      </c>
      <c r="AG214" s="1">
        <f t="shared" si="29"/>
        <v>0</v>
      </c>
      <c r="AH214" s="1">
        <f>IF(M214="",'Fraccion masica'!$AC$36,M214)</f>
        <v>0.11111111111111108</v>
      </c>
      <c r="AI214" s="1">
        <f>IF(N214="",'Fraccion masica'!$AC$35,N214)</f>
        <v>0.11111111111111108</v>
      </c>
      <c r="AJ214" s="1">
        <f t="shared" si="30"/>
        <v>0</v>
      </c>
      <c r="AK214" s="1">
        <f t="shared" si="31"/>
        <v>0</v>
      </c>
      <c r="AL214" s="1">
        <f t="shared" si="32"/>
        <v>0</v>
      </c>
      <c r="AM214" s="1">
        <f t="shared" si="33"/>
        <v>0</v>
      </c>
      <c r="AN214" s="1">
        <f t="shared" si="34"/>
        <v>0</v>
      </c>
      <c r="AO214" s="1">
        <f t="shared" si="35"/>
        <v>0</v>
      </c>
      <c r="AP214" s="1">
        <f>AN214*Hoja1!$C$19+Fugas_Alter1!AO214</f>
        <v>0</v>
      </c>
    </row>
    <row r="215" spans="2:42" x14ac:dyDescent="0.75">
      <c r="B215" s="174"/>
      <c r="C215" s="175"/>
      <c r="D215" s="175"/>
      <c r="E215" s="176"/>
      <c r="F215" s="351"/>
      <c r="G215" s="352"/>
      <c r="H215" s="351"/>
      <c r="I215" s="352"/>
      <c r="J215" s="351"/>
      <c r="K215" s="352"/>
      <c r="L215" s="351"/>
      <c r="M215" s="354"/>
      <c r="N215" s="352"/>
      <c r="O215" s="353"/>
      <c r="P215" s="353"/>
      <c r="Q215" s="353"/>
      <c r="R215" s="177"/>
      <c r="S215" s="177"/>
      <c r="T215" s="255"/>
      <c r="U215" s="256"/>
      <c r="V215" s="9"/>
      <c r="W215" s="57"/>
      <c r="X215" s="57"/>
      <c r="AB215" s="1">
        <f t="shared" si="24"/>
        <v>0</v>
      </c>
      <c r="AC215" s="1">
        <f t="shared" si="25"/>
        <v>0</v>
      </c>
      <c r="AD215" s="1">
        <f t="shared" si="26"/>
        <v>0</v>
      </c>
      <c r="AE215" s="1">
        <f t="shared" si="27"/>
        <v>0</v>
      </c>
      <c r="AF215" s="1">
        <f t="shared" si="28"/>
        <v>0</v>
      </c>
      <c r="AG215" s="1">
        <f t="shared" si="29"/>
        <v>0</v>
      </c>
      <c r="AH215" s="1">
        <f>IF(M215="",'Fraccion masica'!$AC$36,M215)</f>
        <v>0.11111111111111108</v>
      </c>
      <c r="AI215" s="1">
        <f>IF(N215="",'Fraccion masica'!$AC$35,N215)</f>
        <v>0.11111111111111108</v>
      </c>
      <c r="AJ215" s="1">
        <f t="shared" si="30"/>
        <v>0</v>
      </c>
      <c r="AK215" s="1">
        <f t="shared" si="31"/>
        <v>0</v>
      </c>
      <c r="AL215" s="1">
        <f t="shared" si="32"/>
        <v>0</v>
      </c>
      <c r="AM215" s="1">
        <f t="shared" si="33"/>
        <v>0</v>
      </c>
      <c r="AN215" s="1">
        <f t="shared" si="34"/>
        <v>0</v>
      </c>
      <c r="AO215" s="1">
        <f t="shared" si="35"/>
        <v>0</v>
      </c>
      <c r="AP215" s="1">
        <f>AN215*Hoja1!$C$19+Fugas_Alter1!AO215</f>
        <v>0</v>
      </c>
    </row>
    <row r="216" spans="2:42" x14ac:dyDescent="0.75">
      <c r="B216" s="174"/>
      <c r="C216" s="175"/>
      <c r="D216" s="175"/>
      <c r="E216" s="176"/>
      <c r="F216" s="351"/>
      <c r="G216" s="352"/>
      <c r="H216" s="351"/>
      <c r="I216" s="352"/>
      <c r="J216" s="351"/>
      <c r="K216" s="352"/>
      <c r="L216" s="351"/>
      <c r="M216" s="354"/>
      <c r="N216" s="352"/>
      <c r="O216" s="353"/>
      <c r="P216" s="353"/>
      <c r="Q216" s="353"/>
      <c r="R216" s="177"/>
      <c r="S216" s="177"/>
      <c r="T216" s="255"/>
      <c r="U216" s="256"/>
      <c r="V216" s="9"/>
      <c r="W216" s="57"/>
      <c r="X216" s="57"/>
      <c r="AB216" s="1">
        <f t="shared" ref="AB216:AB279" si="36">B216</f>
        <v>0</v>
      </c>
      <c r="AC216" s="1">
        <f t="shared" ref="AC216:AC279" si="37">C216</f>
        <v>0</v>
      </c>
      <c r="AD216" s="1">
        <f t="shared" ref="AD216:AD279" si="38">D216</f>
        <v>0</v>
      </c>
      <c r="AE216" s="1">
        <f t="shared" ref="AE216:AE279" si="39">F216</f>
        <v>0</v>
      </c>
      <c r="AF216" s="1">
        <f t="shared" ref="AF216:AF279" si="40">G216</f>
        <v>0</v>
      </c>
      <c r="AG216" s="1">
        <f t="shared" ref="AG216:AG279" si="41">J216</f>
        <v>0</v>
      </c>
      <c r="AH216" s="1">
        <f>IF(M216="",'Fraccion masica'!$AC$36,M216)</f>
        <v>0.11111111111111108</v>
      </c>
      <c r="AI216" s="1">
        <f>IF(N216="",'Fraccion masica'!$AC$35,N216)</f>
        <v>0.11111111111111108</v>
      </c>
      <c r="AJ216" s="1">
        <f t="shared" si="30"/>
        <v>0</v>
      </c>
      <c r="AK216" s="1">
        <f t="shared" si="31"/>
        <v>0</v>
      </c>
      <c r="AL216" s="1">
        <f t="shared" si="32"/>
        <v>0</v>
      </c>
      <c r="AM216" s="1">
        <f t="shared" si="33"/>
        <v>0</v>
      </c>
      <c r="AN216" s="1">
        <f t="shared" si="34"/>
        <v>0</v>
      </c>
      <c r="AO216" s="1">
        <f t="shared" si="35"/>
        <v>0</v>
      </c>
      <c r="AP216" s="1">
        <f>AN216*Hoja1!$C$19+Fugas_Alter1!AO216</f>
        <v>0</v>
      </c>
    </row>
    <row r="217" spans="2:42" x14ac:dyDescent="0.75">
      <c r="B217" s="174"/>
      <c r="C217" s="175"/>
      <c r="D217" s="175"/>
      <c r="E217" s="176"/>
      <c r="F217" s="351"/>
      <c r="G217" s="352"/>
      <c r="H217" s="351"/>
      <c r="I217" s="352"/>
      <c r="J217" s="351"/>
      <c r="K217" s="352"/>
      <c r="L217" s="351"/>
      <c r="M217" s="354"/>
      <c r="N217" s="352"/>
      <c r="O217" s="353"/>
      <c r="P217" s="353"/>
      <c r="Q217" s="353"/>
      <c r="R217" s="177"/>
      <c r="S217" s="177"/>
      <c r="T217" s="255"/>
      <c r="U217" s="256"/>
      <c r="V217" s="9"/>
      <c r="W217" s="57"/>
      <c r="X217" s="57"/>
      <c r="AB217" s="1">
        <f t="shared" si="36"/>
        <v>0</v>
      </c>
      <c r="AC217" s="1">
        <f t="shared" si="37"/>
        <v>0</v>
      </c>
      <c r="AD217" s="1">
        <f t="shared" si="38"/>
        <v>0</v>
      </c>
      <c r="AE217" s="1">
        <f t="shared" si="39"/>
        <v>0</v>
      </c>
      <c r="AF217" s="1">
        <f t="shared" si="40"/>
        <v>0</v>
      </c>
      <c r="AG217" s="1">
        <f t="shared" si="41"/>
        <v>0</v>
      </c>
      <c r="AH217" s="1">
        <f>IF(M217="",'Fraccion masica'!$AC$36,M217)</f>
        <v>0.11111111111111108</v>
      </c>
      <c r="AI217" s="1">
        <f>IF(N217="",'Fraccion masica'!$AC$35,N217)</f>
        <v>0.11111111111111108</v>
      </c>
      <c r="AJ217" s="1">
        <f t="shared" ref="AJ217:AJ280" si="42">V217</f>
        <v>0</v>
      </c>
      <c r="AK217" s="1">
        <f t="shared" ref="AK217:AK280" si="43">T217*AH217</f>
        <v>0</v>
      </c>
      <c r="AL217" s="1">
        <f t="shared" ref="AL217:AL280" si="44">T217*AI217</f>
        <v>0</v>
      </c>
      <c r="AM217" s="1">
        <f t="shared" ref="AM217:AM280" si="45">AK217*28+AL217</f>
        <v>0</v>
      </c>
      <c r="AN217" s="1">
        <f t="shared" ref="AN217:AN280" si="46">AK217*AJ217</f>
        <v>0</v>
      </c>
      <c r="AO217" s="1">
        <f t="shared" ref="AO217:AO280" si="47">AL217*AJ217</f>
        <v>0</v>
      </c>
      <c r="AP217" s="1">
        <f>AN217*Hoja1!$C$19+Fugas_Alter1!AO217</f>
        <v>0</v>
      </c>
    </row>
    <row r="218" spans="2:42" x14ac:dyDescent="0.75">
      <c r="B218" s="174"/>
      <c r="C218" s="175"/>
      <c r="D218" s="175"/>
      <c r="E218" s="176"/>
      <c r="F218" s="351"/>
      <c r="G218" s="352"/>
      <c r="H218" s="351"/>
      <c r="I218" s="352"/>
      <c r="J218" s="351"/>
      <c r="K218" s="352"/>
      <c r="L218" s="351"/>
      <c r="M218" s="354"/>
      <c r="N218" s="352"/>
      <c r="O218" s="353"/>
      <c r="P218" s="353"/>
      <c r="Q218" s="353"/>
      <c r="R218" s="177"/>
      <c r="S218" s="177"/>
      <c r="T218" s="255"/>
      <c r="U218" s="256"/>
      <c r="V218" s="9"/>
      <c r="W218" s="57"/>
      <c r="X218" s="57"/>
      <c r="AB218" s="1">
        <f t="shared" si="36"/>
        <v>0</v>
      </c>
      <c r="AC218" s="1">
        <f t="shared" si="37"/>
        <v>0</v>
      </c>
      <c r="AD218" s="1">
        <f t="shared" si="38"/>
        <v>0</v>
      </c>
      <c r="AE218" s="1">
        <f t="shared" si="39"/>
        <v>0</v>
      </c>
      <c r="AF218" s="1">
        <f t="shared" si="40"/>
        <v>0</v>
      </c>
      <c r="AG218" s="1">
        <f t="shared" si="41"/>
        <v>0</v>
      </c>
      <c r="AH218" s="1">
        <f>IF(M218="",'Fraccion masica'!$AC$36,M218)</f>
        <v>0.11111111111111108</v>
      </c>
      <c r="AI218" s="1">
        <f>IF(N218="",'Fraccion masica'!$AC$35,N218)</f>
        <v>0.11111111111111108</v>
      </c>
      <c r="AJ218" s="1">
        <f t="shared" si="42"/>
        <v>0</v>
      </c>
      <c r="AK218" s="1">
        <f t="shared" si="43"/>
        <v>0</v>
      </c>
      <c r="AL218" s="1">
        <f t="shared" si="44"/>
        <v>0</v>
      </c>
      <c r="AM218" s="1">
        <f t="shared" si="45"/>
        <v>0</v>
      </c>
      <c r="AN218" s="1">
        <f t="shared" si="46"/>
        <v>0</v>
      </c>
      <c r="AO218" s="1">
        <f t="shared" si="47"/>
        <v>0</v>
      </c>
      <c r="AP218" s="1">
        <f>AN218*Hoja1!$C$19+Fugas_Alter1!AO218</f>
        <v>0</v>
      </c>
    </row>
    <row r="219" spans="2:42" x14ac:dyDescent="0.75">
      <c r="B219" s="174"/>
      <c r="C219" s="175"/>
      <c r="D219" s="175"/>
      <c r="E219" s="176"/>
      <c r="F219" s="351"/>
      <c r="G219" s="352"/>
      <c r="H219" s="351"/>
      <c r="I219" s="352"/>
      <c r="J219" s="351"/>
      <c r="K219" s="352"/>
      <c r="L219" s="351"/>
      <c r="M219" s="354"/>
      <c r="N219" s="352"/>
      <c r="O219" s="353"/>
      <c r="P219" s="353"/>
      <c r="Q219" s="353"/>
      <c r="R219" s="177"/>
      <c r="S219" s="177"/>
      <c r="T219" s="255"/>
      <c r="U219" s="256"/>
      <c r="V219" s="9"/>
      <c r="W219" s="57"/>
      <c r="X219" s="57"/>
      <c r="AB219" s="1">
        <f t="shared" si="36"/>
        <v>0</v>
      </c>
      <c r="AC219" s="1">
        <f t="shared" si="37"/>
        <v>0</v>
      </c>
      <c r="AD219" s="1">
        <f t="shared" si="38"/>
        <v>0</v>
      </c>
      <c r="AE219" s="1">
        <f t="shared" si="39"/>
        <v>0</v>
      </c>
      <c r="AF219" s="1">
        <f t="shared" si="40"/>
        <v>0</v>
      </c>
      <c r="AG219" s="1">
        <f t="shared" si="41"/>
        <v>0</v>
      </c>
      <c r="AH219" s="1">
        <f>IF(M219="",'Fraccion masica'!$AC$36,M219)</f>
        <v>0.11111111111111108</v>
      </c>
      <c r="AI219" s="1">
        <f>IF(N219="",'Fraccion masica'!$AC$35,N219)</f>
        <v>0.11111111111111108</v>
      </c>
      <c r="AJ219" s="1">
        <f t="shared" si="42"/>
        <v>0</v>
      </c>
      <c r="AK219" s="1">
        <f t="shared" si="43"/>
        <v>0</v>
      </c>
      <c r="AL219" s="1">
        <f t="shared" si="44"/>
        <v>0</v>
      </c>
      <c r="AM219" s="1">
        <f t="shared" si="45"/>
        <v>0</v>
      </c>
      <c r="AN219" s="1">
        <f t="shared" si="46"/>
        <v>0</v>
      </c>
      <c r="AO219" s="1">
        <f t="shared" si="47"/>
        <v>0</v>
      </c>
      <c r="AP219" s="1">
        <f>AN219*Hoja1!$C$19+Fugas_Alter1!AO219</f>
        <v>0</v>
      </c>
    </row>
    <row r="220" spans="2:42" x14ac:dyDescent="0.75">
      <c r="B220" s="174"/>
      <c r="C220" s="175"/>
      <c r="D220" s="175"/>
      <c r="E220" s="176"/>
      <c r="F220" s="351"/>
      <c r="G220" s="352"/>
      <c r="H220" s="351"/>
      <c r="I220" s="352"/>
      <c r="J220" s="351"/>
      <c r="K220" s="352"/>
      <c r="L220" s="351"/>
      <c r="M220" s="354"/>
      <c r="N220" s="352"/>
      <c r="O220" s="353"/>
      <c r="P220" s="353"/>
      <c r="Q220" s="353"/>
      <c r="R220" s="177"/>
      <c r="S220" s="177"/>
      <c r="T220" s="255"/>
      <c r="U220" s="256"/>
      <c r="V220" s="9"/>
      <c r="W220" s="57"/>
      <c r="X220" s="57"/>
      <c r="AB220" s="1">
        <f t="shared" si="36"/>
        <v>0</v>
      </c>
      <c r="AC220" s="1">
        <f t="shared" si="37"/>
        <v>0</v>
      </c>
      <c r="AD220" s="1">
        <f t="shared" si="38"/>
        <v>0</v>
      </c>
      <c r="AE220" s="1">
        <f t="shared" si="39"/>
        <v>0</v>
      </c>
      <c r="AF220" s="1">
        <f t="shared" si="40"/>
        <v>0</v>
      </c>
      <c r="AG220" s="1">
        <f t="shared" si="41"/>
        <v>0</v>
      </c>
      <c r="AH220" s="1">
        <f>IF(M220="",'Fraccion masica'!$AC$36,M220)</f>
        <v>0.11111111111111108</v>
      </c>
      <c r="AI220" s="1">
        <f>IF(N220="",'Fraccion masica'!$AC$35,N220)</f>
        <v>0.11111111111111108</v>
      </c>
      <c r="AJ220" s="1">
        <f t="shared" si="42"/>
        <v>0</v>
      </c>
      <c r="AK220" s="1">
        <f t="shared" si="43"/>
        <v>0</v>
      </c>
      <c r="AL220" s="1">
        <f t="shared" si="44"/>
        <v>0</v>
      </c>
      <c r="AM220" s="1">
        <f t="shared" si="45"/>
        <v>0</v>
      </c>
      <c r="AN220" s="1">
        <f t="shared" si="46"/>
        <v>0</v>
      </c>
      <c r="AO220" s="1">
        <f t="shared" si="47"/>
        <v>0</v>
      </c>
      <c r="AP220" s="1">
        <f>AN220*Hoja1!$C$19+Fugas_Alter1!AO220</f>
        <v>0</v>
      </c>
    </row>
    <row r="221" spans="2:42" x14ac:dyDescent="0.75">
      <c r="B221" s="174"/>
      <c r="C221" s="175"/>
      <c r="D221" s="175"/>
      <c r="E221" s="176"/>
      <c r="F221" s="351"/>
      <c r="G221" s="352"/>
      <c r="H221" s="351"/>
      <c r="I221" s="352"/>
      <c r="J221" s="351"/>
      <c r="K221" s="352"/>
      <c r="L221" s="351"/>
      <c r="M221" s="354"/>
      <c r="N221" s="352"/>
      <c r="O221" s="353"/>
      <c r="P221" s="353"/>
      <c r="Q221" s="353"/>
      <c r="R221" s="177"/>
      <c r="S221" s="177"/>
      <c r="T221" s="255"/>
      <c r="U221" s="256"/>
      <c r="V221" s="9"/>
      <c r="W221" s="57"/>
      <c r="X221" s="57"/>
      <c r="AB221" s="1">
        <f t="shared" si="36"/>
        <v>0</v>
      </c>
      <c r="AC221" s="1">
        <f t="shared" si="37"/>
        <v>0</v>
      </c>
      <c r="AD221" s="1">
        <f t="shared" si="38"/>
        <v>0</v>
      </c>
      <c r="AE221" s="1">
        <f t="shared" si="39"/>
        <v>0</v>
      </c>
      <c r="AF221" s="1">
        <f t="shared" si="40"/>
        <v>0</v>
      </c>
      <c r="AG221" s="1">
        <f t="shared" si="41"/>
        <v>0</v>
      </c>
      <c r="AH221" s="1">
        <f>IF(M221="",'Fraccion masica'!$AC$36,M221)</f>
        <v>0.11111111111111108</v>
      </c>
      <c r="AI221" s="1">
        <f>IF(N221="",'Fraccion masica'!$AC$35,N221)</f>
        <v>0.11111111111111108</v>
      </c>
      <c r="AJ221" s="1">
        <f t="shared" si="42"/>
        <v>0</v>
      </c>
      <c r="AK221" s="1">
        <f t="shared" si="43"/>
        <v>0</v>
      </c>
      <c r="AL221" s="1">
        <f t="shared" si="44"/>
        <v>0</v>
      </c>
      <c r="AM221" s="1">
        <f t="shared" si="45"/>
        <v>0</v>
      </c>
      <c r="AN221" s="1">
        <f t="shared" si="46"/>
        <v>0</v>
      </c>
      <c r="AO221" s="1">
        <f t="shared" si="47"/>
        <v>0</v>
      </c>
      <c r="AP221" s="1">
        <f>AN221*Hoja1!$C$19+Fugas_Alter1!AO221</f>
        <v>0</v>
      </c>
    </row>
    <row r="222" spans="2:42" x14ac:dyDescent="0.75">
      <c r="B222" s="174"/>
      <c r="C222" s="175"/>
      <c r="D222" s="175"/>
      <c r="E222" s="176"/>
      <c r="F222" s="351"/>
      <c r="G222" s="352"/>
      <c r="H222" s="351"/>
      <c r="I222" s="352"/>
      <c r="J222" s="351"/>
      <c r="K222" s="352"/>
      <c r="L222" s="351"/>
      <c r="M222" s="354"/>
      <c r="N222" s="352"/>
      <c r="O222" s="353"/>
      <c r="P222" s="353"/>
      <c r="Q222" s="353"/>
      <c r="R222" s="177"/>
      <c r="S222" s="177"/>
      <c r="T222" s="255"/>
      <c r="U222" s="256"/>
      <c r="V222" s="9"/>
      <c r="W222" s="57"/>
      <c r="X222" s="57"/>
      <c r="AB222" s="1">
        <f t="shared" si="36"/>
        <v>0</v>
      </c>
      <c r="AC222" s="1">
        <f t="shared" si="37"/>
        <v>0</v>
      </c>
      <c r="AD222" s="1">
        <f t="shared" si="38"/>
        <v>0</v>
      </c>
      <c r="AE222" s="1">
        <f t="shared" si="39"/>
        <v>0</v>
      </c>
      <c r="AF222" s="1">
        <f t="shared" si="40"/>
        <v>0</v>
      </c>
      <c r="AG222" s="1">
        <f t="shared" si="41"/>
        <v>0</v>
      </c>
      <c r="AH222" s="1">
        <f>IF(M222="",'Fraccion masica'!$AC$36,M222)</f>
        <v>0.11111111111111108</v>
      </c>
      <c r="AI222" s="1">
        <f>IF(N222="",'Fraccion masica'!$AC$35,N222)</f>
        <v>0.11111111111111108</v>
      </c>
      <c r="AJ222" s="1">
        <f t="shared" si="42"/>
        <v>0</v>
      </c>
      <c r="AK222" s="1">
        <f t="shared" si="43"/>
        <v>0</v>
      </c>
      <c r="AL222" s="1">
        <f t="shared" si="44"/>
        <v>0</v>
      </c>
      <c r="AM222" s="1">
        <f t="shared" si="45"/>
        <v>0</v>
      </c>
      <c r="AN222" s="1">
        <f t="shared" si="46"/>
        <v>0</v>
      </c>
      <c r="AO222" s="1">
        <f t="shared" si="47"/>
        <v>0</v>
      </c>
      <c r="AP222" s="1">
        <f>AN222*Hoja1!$C$19+Fugas_Alter1!AO222</f>
        <v>0</v>
      </c>
    </row>
    <row r="223" spans="2:42" x14ac:dyDescent="0.75">
      <c r="B223" s="174"/>
      <c r="C223" s="175"/>
      <c r="D223" s="175"/>
      <c r="E223" s="176"/>
      <c r="F223" s="351"/>
      <c r="G223" s="352"/>
      <c r="H223" s="351"/>
      <c r="I223" s="352"/>
      <c r="J223" s="351"/>
      <c r="K223" s="352"/>
      <c r="L223" s="351"/>
      <c r="M223" s="354"/>
      <c r="N223" s="352"/>
      <c r="O223" s="353"/>
      <c r="P223" s="353"/>
      <c r="Q223" s="353"/>
      <c r="R223" s="177"/>
      <c r="S223" s="177"/>
      <c r="T223" s="255"/>
      <c r="U223" s="256"/>
      <c r="V223" s="9"/>
      <c r="W223" s="57"/>
      <c r="X223" s="57"/>
      <c r="AB223" s="1">
        <f t="shared" si="36"/>
        <v>0</v>
      </c>
      <c r="AC223" s="1">
        <f t="shared" si="37"/>
        <v>0</v>
      </c>
      <c r="AD223" s="1">
        <f t="shared" si="38"/>
        <v>0</v>
      </c>
      <c r="AE223" s="1">
        <f t="shared" si="39"/>
        <v>0</v>
      </c>
      <c r="AF223" s="1">
        <f t="shared" si="40"/>
        <v>0</v>
      </c>
      <c r="AG223" s="1">
        <f t="shared" si="41"/>
        <v>0</v>
      </c>
      <c r="AH223" s="1">
        <f>IF(M223="",'Fraccion masica'!$AC$36,M223)</f>
        <v>0.11111111111111108</v>
      </c>
      <c r="AI223" s="1">
        <f>IF(N223="",'Fraccion masica'!$AC$35,N223)</f>
        <v>0.11111111111111108</v>
      </c>
      <c r="AJ223" s="1">
        <f t="shared" si="42"/>
        <v>0</v>
      </c>
      <c r="AK223" s="1">
        <f t="shared" si="43"/>
        <v>0</v>
      </c>
      <c r="AL223" s="1">
        <f t="shared" si="44"/>
        <v>0</v>
      </c>
      <c r="AM223" s="1">
        <f t="shared" si="45"/>
        <v>0</v>
      </c>
      <c r="AN223" s="1">
        <f t="shared" si="46"/>
        <v>0</v>
      </c>
      <c r="AO223" s="1">
        <f t="shared" si="47"/>
        <v>0</v>
      </c>
      <c r="AP223" s="1">
        <f>AN223*Hoja1!$C$19+Fugas_Alter1!AO223</f>
        <v>0</v>
      </c>
    </row>
    <row r="224" spans="2:42" x14ac:dyDescent="0.75">
      <c r="B224" s="174"/>
      <c r="C224" s="175"/>
      <c r="D224" s="175"/>
      <c r="E224" s="176"/>
      <c r="F224" s="351"/>
      <c r="G224" s="352"/>
      <c r="H224" s="351"/>
      <c r="I224" s="352"/>
      <c r="J224" s="351"/>
      <c r="K224" s="352"/>
      <c r="L224" s="351"/>
      <c r="M224" s="354"/>
      <c r="N224" s="352"/>
      <c r="O224" s="353"/>
      <c r="P224" s="353"/>
      <c r="Q224" s="353"/>
      <c r="R224" s="177"/>
      <c r="S224" s="177"/>
      <c r="T224" s="255"/>
      <c r="U224" s="256"/>
      <c r="V224" s="9"/>
      <c r="W224" s="57"/>
      <c r="X224" s="57"/>
      <c r="AB224" s="1">
        <f t="shared" si="36"/>
        <v>0</v>
      </c>
      <c r="AC224" s="1">
        <f t="shared" si="37"/>
        <v>0</v>
      </c>
      <c r="AD224" s="1">
        <f t="shared" si="38"/>
        <v>0</v>
      </c>
      <c r="AE224" s="1">
        <f t="shared" si="39"/>
        <v>0</v>
      </c>
      <c r="AF224" s="1">
        <f t="shared" si="40"/>
        <v>0</v>
      </c>
      <c r="AG224" s="1">
        <f t="shared" si="41"/>
        <v>0</v>
      </c>
      <c r="AH224" s="1">
        <f>IF(M224="",'Fraccion masica'!$AC$36,M224)</f>
        <v>0.11111111111111108</v>
      </c>
      <c r="AI224" s="1">
        <f>IF(N224="",'Fraccion masica'!$AC$35,N224)</f>
        <v>0.11111111111111108</v>
      </c>
      <c r="AJ224" s="1">
        <f t="shared" si="42"/>
        <v>0</v>
      </c>
      <c r="AK224" s="1">
        <f t="shared" si="43"/>
        <v>0</v>
      </c>
      <c r="AL224" s="1">
        <f t="shared" si="44"/>
        <v>0</v>
      </c>
      <c r="AM224" s="1">
        <f t="shared" si="45"/>
        <v>0</v>
      </c>
      <c r="AN224" s="1">
        <f t="shared" si="46"/>
        <v>0</v>
      </c>
      <c r="AO224" s="1">
        <f t="shared" si="47"/>
        <v>0</v>
      </c>
      <c r="AP224" s="1">
        <f>AN224*Hoja1!$C$19+Fugas_Alter1!AO224</f>
        <v>0</v>
      </c>
    </row>
    <row r="225" spans="2:42" x14ac:dyDescent="0.75">
      <c r="B225" s="174"/>
      <c r="C225" s="175"/>
      <c r="D225" s="175"/>
      <c r="E225" s="176"/>
      <c r="F225" s="351"/>
      <c r="G225" s="352"/>
      <c r="H225" s="351"/>
      <c r="I225" s="352"/>
      <c r="J225" s="351"/>
      <c r="K225" s="352"/>
      <c r="L225" s="351"/>
      <c r="M225" s="354"/>
      <c r="N225" s="352"/>
      <c r="O225" s="353"/>
      <c r="P225" s="353"/>
      <c r="Q225" s="353"/>
      <c r="R225" s="177"/>
      <c r="S225" s="177"/>
      <c r="T225" s="255"/>
      <c r="U225" s="256"/>
      <c r="V225" s="9"/>
      <c r="W225" s="57"/>
      <c r="X225" s="57"/>
      <c r="AB225" s="1">
        <f t="shared" si="36"/>
        <v>0</v>
      </c>
      <c r="AC225" s="1">
        <f t="shared" si="37"/>
        <v>0</v>
      </c>
      <c r="AD225" s="1">
        <f t="shared" si="38"/>
        <v>0</v>
      </c>
      <c r="AE225" s="1">
        <f t="shared" si="39"/>
        <v>0</v>
      </c>
      <c r="AF225" s="1">
        <f t="shared" si="40"/>
        <v>0</v>
      </c>
      <c r="AG225" s="1">
        <f t="shared" si="41"/>
        <v>0</v>
      </c>
      <c r="AH225" s="1">
        <f>IF(M225="",'Fraccion masica'!$AC$36,M225)</f>
        <v>0.11111111111111108</v>
      </c>
      <c r="AI225" s="1">
        <f>IF(N225="",'Fraccion masica'!$AC$35,N225)</f>
        <v>0.11111111111111108</v>
      </c>
      <c r="AJ225" s="1">
        <f t="shared" si="42"/>
        <v>0</v>
      </c>
      <c r="AK225" s="1">
        <f t="shared" si="43"/>
        <v>0</v>
      </c>
      <c r="AL225" s="1">
        <f t="shared" si="44"/>
        <v>0</v>
      </c>
      <c r="AM225" s="1">
        <f t="shared" si="45"/>
        <v>0</v>
      </c>
      <c r="AN225" s="1">
        <f t="shared" si="46"/>
        <v>0</v>
      </c>
      <c r="AO225" s="1">
        <f t="shared" si="47"/>
        <v>0</v>
      </c>
      <c r="AP225" s="1">
        <f>AN225*Hoja1!$C$19+Fugas_Alter1!AO225</f>
        <v>0</v>
      </c>
    </row>
    <row r="226" spans="2:42" x14ac:dyDescent="0.75">
      <c r="B226" s="174"/>
      <c r="C226" s="175"/>
      <c r="D226" s="175"/>
      <c r="E226" s="176"/>
      <c r="F226" s="351"/>
      <c r="G226" s="352"/>
      <c r="H226" s="351"/>
      <c r="I226" s="352"/>
      <c r="J226" s="351"/>
      <c r="K226" s="352"/>
      <c r="L226" s="351"/>
      <c r="M226" s="354"/>
      <c r="N226" s="352"/>
      <c r="O226" s="353"/>
      <c r="P226" s="353"/>
      <c r="Q226" s="353"/>
      <c r="R226" s="177"/>
      <c r="S226" s="177"/>
      <c r="T226" s="255"/>
      <c r="U226" s="256"/>
      <c r="V226" s="9"/>
      <c r="W226" s="57"/>
      <c r="X226" s="57"/>
      <c r="AB226" s="1">
        <f t="shared" si="36"/>
        <v>0</v>
      </c>
      <c r="AC226" s="1">
        <f t="shared" si="37"/>
        <v>0</v>
      </c>
      <c r="AD226" s="1">
        <f t="shared" si="38"/>
        <v>0</v>
      </c>
      <c r="AE226" s="1">
        <f t="shared" si="39"/>
        <v>0</v>
      </c>
      <c r="AF226" s="1">
        <f t="shared" si="40"/>
        <v>0</v>
      </c>
      <c r="AG226" s="1">
        <f t="shared" si="41"/>
        <v>0</v>
      </c>
      <c r="AH226" s="1">
        <f>IF(M226="",'Fraccion masica'!$AC$36,M226)</f>
        <v>0.11111111111111108</v>
      </c>
      <c r="AI226" s="1">
        <f>IF(N226="",'Fraccion masica'!$AC$35,N226)</f>
        <v>0.11111111111111108</v>
      </c>
      <c r="AJ226" s="1">
        <f t="shared" si="42"/>
        <v>0</v>
      </c>
      <c r="AK226" s="1">
        <f t="shared" si="43"/>
        <v>0</v>
      </c>
      <c r="AL226" s="1">
        <f t="shared" si="44"/>
        <v>0</v>
      </c>
      <c r="AM226" s="1">
        <f t="shared" si="45"/>
        <v>0</v>
      </c>
      <c r="AN226" s="1">
        <f t="shared" si="46"/>
        <v>0</v>
      </c>
      <c r="AO226" s="1">
        <f t="shared" si="47"/>
        <v>0</v>
      </c>
      <c r="AP226" s="1">
        <f>AN226*Hoja1!$C$19+Fugas_Alter1!AO226</f>
        <v>0</v>
      </c>
    </row>
    <row r="227" spans="2:42" x14ac:dyDescent="0.75">
      <c r="B227" s="174"/>
      <c r="C227" s="175"/>
      <c r="D227" s="175"/>
      <c r="E227" s="176"/>
      <c r="F227" s="351"/>
      <c r="G227" s="352"/>
      <c r="H227" s="351"/>
      <c r="I227" s="352"/>
      <c r="J227" s="351"/>
      <c r="K227" s="352"/>
      <c r="L227" s="351"/>
      <c r="M227" s="354"/>
      <c r="N227" s="352"/>
      <c r="O227" s="353"/>
      <c r="P227" s="353"/>
      <c r="Q227" s="353"/>
      <c r="R227" s="177"/>
      <c r="S227" s="177"/>
      <c r="T227" s="255"/>
      <c r="U227" s="256"/>
      <c r="V227" s="9"/>
      <c r="W227" s="57"/>
      <c r="X227" s="57"/>
      <c r="AB227" s="1">
        <f t="shared" si="36"/>
        <v>0</v>
      </c>
      <c r="AC227" s="1">
        <f t="shared" si="37"/>
        <v>0</v>
      </c>
      <c r="AD227" s="1">
        <f t="shared" si="38"/>
        <v>0</v>
      </c>
      <c r="AE227" s="1">
        <f t="shared" si="39"/>
        <v>0</v>
      </c>
      <c r="AF227" s="1">
        <f t="shared" si="40"/>
        <v>0</v>
      </c>
      <c r="AG227" s="1">
        <f t="shared" si="41"/>
        <v>0</v>
      </c>
      <c r="AH227" s="1">
        <f>IF(M227="",'Fraccion masica'!$AC$36,M227)</f>
        <v>0.11111111111111108</v>
      </c>
      <c r="AI227" s="1">
        <f>IF(N227="",'Fraccion masica'!$AC$35,N227)</f>
        <v>0.11111111111111108</v>
      </c>
      <c r="AJ227" s="1">
        <f t="shared" si="42"/>
        <v>0</v>
      </c>
      <c r="AK227" s="1">
        <f t="shared" si="43"/>
        <v>0</v>
      </c>
      <c r="AL227" s="1">
        <f t="shared" si="44"/>
        <v>0</v>
      </c>
      <c r="AM227" s="1">
        <f t="shared" si="45"/>
        <v>0</v>
      </c>
      <c r="AN227" s="1">
        <f t="shared" si="46"/>
        <v>0</v>
      </c>
      <c r="AO227" s="1">
        <f t="shared" si="47"/>
        <v>0</v>
      </c>
      <c r="AP227" s="1">
        <f>AN227*Hoja1!$C$19+Fugas_Alter1!AO227</f>
        <v>0</v>
      </c>
    </row>
    <row r="228" spans="2:42" x14ac:dyDescent="0.75">
      <c r="B228" s="174"/>
      <c r="C228" s="175"/>
      <c r="D228" s="175"/>
      <c r="E228" s="176"/>
      <c r="F228" s="351"/>
      <c r="G228" s="352"/>
      <c r="H228" s="351"/>
      <c r="I228" s="352"/>
      <c r="J228" s="351"/>
      <c r="K228" s="352"/>
      <c r="L228" s="351"/>
      <c r="M228" s="354"/>
      <c r="N228" s="352"/>
      <c r="O228" s="353"/>
      <c r="P228" s="353"/>
      <c r="Q228" s="353"/>
      <c r="R228" s="177"/>
      <c r="S228" s="177"/>
      <c r="T228" s="255"/>
      <c r="U228" s="256"/>
      <c r="V228" s="9"/>
      <c r="W228" s="57"/>
      <c r="X228" s="57"/>
      <c r="AB228" s="1">
        <f t="shared" si="36"/>
        <v>0</v>
      </c>
      <c r="AC228" s="1">
        <f t="shared" si="37"/>
        <v>0</v>
      </c>
      <c r="AD228" s="1">
        <f t="shared" si="38"/>
        <v>0</v>
      </c>
      <c r="AE228" s="1">
        <f t="shared" si="39"/>
        <v>0</v>
      </c>
      <c r="AF228" s="1">
        <f t="shared" si="40"/>
        <v>0</v>
      </c>
      <c r="AG228" s="1">
        <f t="shared" si="41"/>
        <v>0</v>
      </c>
      <c r="AH228" s="1">
        <f>IF(M228="",'Fraccion masica'!$AC$36,M228)</f>
        <v>0.11111111111111108</v>
      </c>
      <c r="AI228" s="1">
        <f>IF(N228="",'Fraccion masica'!$AC$35,N228)</f>
        <v>0.11111111111111108</v>
      </c>
      <c r="AJ228" s="1">
        <f t="shared" si="42"/>
        <v>0</v>
      </c>
      <c r="AK228" s="1">
        <f t="shared" si="43"/>
        <v>0</v>
      </c>
      <c r="AL228" s="1">
        <f t="shared" si="44"/>
        <v>0</v>
      </c>
      <c r="AM228" s="1">
        <f t="shared" si="45"/>
        <v>0</v>
      </c>
      <c r="AN228" s="1">
        <f t="shared" si="46"/>
        <v>0</v>
      </c>
      <c r="AO228" s="1">
        <f t="shared" si="47"/>
        <v>0</v>
      </c>
      <c r="AP228" s="1">
        <f>AN228*Hoja1!$C$19+Fugas_Alter1!AO228</f>
        <v>0</v>
      </c>
    </row>
    <row r="229" spans="2:42" x14ac:dyDescent="0.75">
      <c r="B229" s="174"/>
      <c r="C229" s="175"/>
      <c r="D229" s="175"/>
      <c r="E229" s="176"/>
      <c r="F229" s="351"/>
      <c r="G229" s="352"/>
      <c r="H229" s="351"/>
      <c r="I229" s="352"/>
      <c r="J229" s="351"/>
      <c r="K229" s="352"/>
      <c r="L229" s="351"/>
      <c r="M229" s="354"/>
      <c r="N229" s="352"/>
      <c r="O229" s="353"/>
      <c r="P229" s="353"/>
      <c r="Q229" s="353"/>
      <c r="R229" s="177"/>
      <c r="S229" s="177"/>
      <c r="T229" s="255"/>
      <c r="U229" s="256"/>
      <c r="V229" s="9"/>
      <c r="W229" s="57"/>
      <c r="X229" s="57"/>
      <c r="AB229" s="1">
        <f t="shared" si="36"/>
        <v>0</v>
      </c>
      <c r="AC229" s="1">
        <f t="shared" si="37"/>
        <v>0</v>
      </c>
      <c r="AD229" s="1">
        <f t="shared" si="38"/>
        <v>0</v>
      </c>
      <c r="AE229" s="1">
        <f t="shared" si="39"/>
        <v>0</v>
      </c>
      <c r="AF229" s="1">
        <f t="shared" si="40"/>
        <v>0</v>
      </c>
      <c r="AG229" s="1">
        <f t="shared" si="41"/>
        <v>0</v>
      </c>
      <c r="AH229" s="1">
        <f>IF(M229="",'Fraccion masica'!$AC$36,M229)</f>
        <v>0.11111111111111108</v>
      </c>
      <c r="AI229" s="1">
        <f>IF(N229="",'Fraccion masica'!$AC$35,N229)</f>
        <v>0.11111111111111108</v>
      </c>
      <c r="AJ229" s="1">
        <f t="shared" si="42"/>
        <v>0</v>
      </c>
      <c r="AK229" s="1">
        <f t="shared" si="43"/>
        <v>0</v>
      </c>
      <c r="AL229" s="1">
        <f t="shared" si="44"/>
        <v>0</v>
      </c>
      <c r="AM229" s="1">
        <f t="shared" si="45"/>
        <v>0</v>
      </c>
      <c r="AN229" s="1">
        <f t="shared" si="46"/>
        <v>0</v>
      </c>
      <c r="AO229" s="1">
        <f t="shared" si="47"/>
        <v>0</v>
      </c>
      <c r="AP229" s="1">
        <f>AN229*Hoja1!$C$19+Fugas_Alter1!AO229</f>
        <v>0</v>
      </c>
    </row>
    <row r="230" spans="2:42" x14ac:dyDescent="0.75">
      <c r="B230" s="174"/>
      <c r="C230" s="175"/>
      <c r="D230" s="175"/>
      <c r="E230" s="176"/>
      <c r="F230" s="351"/>
      <c r="G230" s="352"/>
      <c r="H230" s="351"/>
      <c r="I230" s="352"/>
      <c r="J230" s="351"/>
      <c r="K230" s="352"/>
      <c r="L230" s="351"/>
      <c r="M230" s="354"/>
      <c r="N230" s="352"/>
      <c r="O230" s="353"/>
      <c r="P230" s="353"/>
      <c r="Q230" s="353"/>
      <c r="R230" s="177"/>
      <c r="S230" s="177"/>
      <c r="T230" s="255"/>
      <c r="U230" s="256"/>
      <c r="V230" s="9"/>
      <c r="W230" s="57"/>
      <c r="X230" s="57"/>
      <c r="AB230" s="1">
        <f t="shared" si="36"/>
        <v>0</v>
      </c>
      <c r="AC230" s="1">
        <f t="shared" si="37"/>
        <v>0</v>
      </c>
      <c r="AD230" s="1">
        <f t="shared" si="38"/>
        <v>0</v>
      </c>
      <c r="AE230" s="1">
        <f t="shared" si="39"/>
        <v>0</v>
      </c>
      <c r="AF230" s="1">
        <f t="shared" si="40"/>
        <v>0</v>
      </c>
      <c r="AG230" s="1">
        <f t="shared" si="41"/>
        <v>0</v>
      </c>
      <c r="AH230" s="1">
        <f>IF(M230="",'Fraccion masica'!$AC$36,M230)</f>
        <v>0.11111111111111108</v>
      </c>
      <c r="AI230" s="1">
        <f>IF(N230="",'Fraccion masica'!$AC$35,N230)</f>
        <v>0.11111111111111108</v>
      </c>
      <c r="AJ230" s="1">
        <f t="shared" si="42"/>
        <v>0</v>
      </c>
      <c r="AK230" s="1">
        <f t="shared" si="43"/>
        <v>0</v>
      </c>
      <c r="AL230" s="1">
        <f t="shared" si="44"/>
        <v>0</v>
      </c>
      <c r="AM230" s="1">
        <f t="shared" si="45"/>
        <v>0</v>
      </c>
      <c r="AN230" s="1">
        <f t="shared" si="46"/>
        <v>0</v>
      </c>
      <c r="AO230" s="1">
        <f t="shared" si="47"/>
        <v>0</v>
      </c>
      <c r="AP230" s="1">
        <f>AN230*Hoja1!$C$19+Fugas_Alter1!AO230</f>
        <v>0</v>
      </c>
    </row>
    <row r="231" spans="2:42" x14ac:dyDescent="0.75">
      <c r="B231" s="174"/>
      <c r="C231" s="175"/>
      <c r="D231" s="175"/>
      <c r="E231" s="176"/>
      <c r="F231" s="351"/>
      <c r="G231" s="352"/>
      <c r="H231" s="351"/>
      <c r="I231" s="352"/>
      <c r="J231" s="351"/>
      <c r="K231" s="352"/>
      <c r="L231" s="351"/>
      <c r="M231" s="354"/>
      <c r="N231" s="352"/>
      <c r="O231" s="353"/>
      <c r="P231" s="353"/>
      <c r="Q231" s="353"/>
      <c r="R231" s="177"/>
      <c r="S231" s="177"/>
      <c r="T231" s="255"/>
      <c r="U231" s="256"/>
      <c r="V231" s="9"/>
      <c r="W231" s="57"/>
      <c r="X231" s="57"/>
      <c r="AB231" s="1">
        <f t="shared" si="36"/>
        <v>0</v>
      </c>
      <c r="AC231" s="1">
        <f t="shared" si="37"/>
        <v>0</v>
      </c>
      <c r="AD231" s="1">
        <f t="shared" si="38"/>
        <v>0</v>
      </c>
      <c r="AE231" s="1">
        <f t="shared" si="39"/>
        <v>0</v>
      </c>
      <c r="AF231" s="1">
        <f t="shared" si="40"/>
        <v>0</v>
      </c>
      <c r="AG231" s="1">
        <f t="shared" si="41"/>
        <v>0</v>
      </c>
      <c r="AH231" s="1">
        <f>IF(M231="",'Fraccion masica'!$AC$36,M231)</f>
        <v>0.11111111111111108</v>
      </c>
      <c r="AI231" s="1">
        <f>IF(N231="",'Fraccion masica'!$AC$35,N231)</f>
        <v>0.11111111111111108</v>
      </c>
      <c r="AJ231" s="1">
        <f t="shared" si="42"/>
        <v>0</v>
      </c>
      <c r="AK231" s="1">
        <f t="shared" si="43"/>
        <v>0</v>
      </c>
      <c r="AL231" s="1">
        <f t="shared" si="44"/>
        <v>0</v>
      </c>
      <c r="AM231" s="1">
        <f t="shared" si="45"/>
        <v>0</v>
      </c>
      <c r="AN231" s="1">
        <f t="shared" si="46"/>
        <v>0</v>
      </c>
      <c r="AO231" s="1">
        <f t="shared" si="47"/>
        <v>0</v>
      </c>
      <c r="AP231" s="1">
        <f>AN231*Hoja1!$C$19+Fugas_Alter1!AO231</f>
        <v>0</v>
      </c>
    </row>
    <row r="232" spans="2:42" x14ac:dyDescent="0.75">
      <c r="B232" s="174"/>
      <c r="C232" s="175"/>
      <c r="D232" s="175"/>
      <c r="E232" s="176"/>
      <c r="F232" s="351"/>
      <c r="G232" s="352"/>
      <c r="H232" s="351"/>
      <c r="I232" s="352"/>
      <c r="J232" s="351"/>
      <c r="K232" s="352"/>
      <c r="L232" s="351"/>
      <c r="M232" s="354"/>
      <c r="N232" s="352"/>
      <c r="O232" s="353"/>
      <c r="P232" s="353"/>
      <c r="Q232" s="353"/>
      <c r="R232" s="177"/>
      <c r="S232" s="177"/>
      <c r="T232" s="255"/>
      <c r="U232" s="256"/>
      <c r="V232" s="9"/>
      <c r="W232" s="57"/>
      <c r="X232" s="57"/>
      <c r="AB232" s="1">
        <f t="shared" si="36"/>
        <v>0</v>
      </c>
      <c r="AC232" s="1">
        <f t="shared" si="37"/>
        <v>0</v>
      </c>
      <c r="AD232" s="1">
        <f t="shared" si="38"/>
        <v>0</v>
      </c>
      <c r="AE232" s="1">
        <f t="shared" si="39"/>
        <v>0</v>
      </c>
      <c r="AF232" s="1">
        <f t="shared" si="40"/>
        <v>0</v>
      </c>
      <c r="AG232" s="1">
        <f t="shared" si="41"/>
        <v>0</v>
      </c>
      <c r="AH232" s="1">
        <f>IF(M232="",'Fraccion masica'!$AC$36,M232)</f>
        <v>0.11111111111111108</v>
      </c>
      <c r="AI232" s="1">
        <f>IF(N232="",'Fraccion masica'!$AC$35,N232)</f>
        <v>0.11111111111111108</v>
      </c>
      <c r="AJ232" s="1">
        <f t="shared" si="42"/>
        <v>0</v>
      </c>
      <c r="AK232" s="1">
        <f t="shared" si="43"/>
        <v>0</v>
      </c>
      <c r="AL232" s="1">
        <f t="shared" si="44"/>
        <v>0</v>
      </c>
      <c r="AM232" s="1">
        <f t="shared" si="45"/>
        <v>0</v>
      </c>
      <c r="AN232" s="1">
        <f t="shared" si="46"/>
        <v>0</v>
      </c>
      <c r="AO232" s="1">
        <f t="shared" si="47"/>
        <v>0</v>
      </c>
      <c r="AP232" s="1">
        <f>AN232*Hoja1!$C$19+Fugas_Alter1!AO232</f>
        <v>0</v>
      </c>
    </row>
    <row r="233" spans="2:42" x14ac:dyDescent="0.75">
      <c r="B233" s="174"/>
      <c r="C233" s="175"/>
      <c r="D233" s="175"/>
      <c r="E233" s="176"/>
      <c r="F233" s="351"/>
      <c r="G233" s="352"/>
      <c r="H233" s="351"/>
      <c r="I233" s="352"/>
      <c r="J233" s="351"/>
      <c r="K233" s="352"/>
      <c r="L233" s="351"/>
      <c r="M233" s="354"/>
      <c r="N233" s="352"/>
      <c r="O233" s="353"/>
      <c r="P233" s="353"/>
      <c r="Q233" s="353"/>
      <c r="R233" s="177"/>
      <c r="S233" s="177"/>
      <c r="T233" s="255"/>
      <c r="U233" s="256"/>
      <c r="V233" s="9"/>
      <c r="W233" s="57"/>
      <c r="X233" s="57"/>
      <c r="AB233" s="1">
        <f t="shared" si="36"/>
        <v>0</v>
      </c>
      <c r="AC233" s="1">
        <f t="shared" si="37"/>
        <v>0</v>
      </c>
      <c r="AD233" s="1">
        <f t="shared" si="38"/>
        <v>0</v>
      </c>
      <c r="AE233" s="1">
        <f t="shared" si="39"/>
        <v>0</v>
      </c>
      <c r="AF233" s="1">
        <f t="shared" si="40"/>
        <v>0</v>
      </c>
      <c r="AG233" s="1">
        <f t="shared" si="41"/>
        <v>0</v>
      </c>
      <c r="AH233" s="1">
        <f>IF(M233="",'Fraccion masica'!$AC$36,M233)</f>
        <v>0.11111111111111108</v>
      </c>
      <c r="AI233" s="1">
        <f>IF(N233="",'Fraccion masica'!$AC$35,N233)</f>
        <v>0.11111111111111108</v>
      </c>
      <c r="AJ233" s="1">
        <f t="shared" si="42"/>
        <v>0</v>
      </c>
      <c r="AK233" s="1">
        <f t="shared" si="43"/>
        <v>0</v>
      </c>
      <c r="AL233" s="1">
        <f t="shared" si="44"/>
        <v>0</v>
      </c>
      <c r="AM233" s="1">
        <f t="shared" si="45"/>
        <v>0</v>
      </c>
      <c r="AN233" s="1">
        <f t="shared" si="46"/>
        <v>0</v>
      </c>
      <c r="AO233" s="1">
        <f t="shared" si="47"/>
        <v>0</v>
      </c>
      <c r="AP233" s="1">
        <f>AN233*Hoja1!$C$19+Fugas_Alter1!AO233</f>
        <v>0</v>
      </c>
    </row>
    <row r="234" spans="2:42" x14ac:dyDescent="0.75">
      <c r="B234" s="174"/>
      <c r="C234" s="175"/>
      <c r="D234" s="175"/>
      <c r="E234" s="176"/>
      <c r="F234" s="351"/>
      <c r="G234" s="352"/>
      <c r="H234" s="351"/>
      <c r="I234" s="352"/>
      <c r="J234" s="351"/>
      <c r="K234" s="352"/>
      <c r="L234" s="351"/>
      <c r="M234" s="354"/>
      <c r="N234" s="352"/>
      <c r="O234" s="353"/>
      <c r="P234" s="353"/>
      <c r="Q234" s="353"/>
      <c r="R234" s="177"/>
      <c r="S234" s="177"/>
      <c r="T234" s="255"/>
      <c r="U234" s="256"/>
      <c r="V234" s="9"/>
      <c r="W234" s="57"/>
      <c r="X234" s="57"/>
      <c r="AB234" s="1">
        <f t="shared" si="36"/>
        <v>0</v>
      </c>
      <c r="AC234" s="1">
        <f t="shared" si="37"/>
        <v>0</v>
      </c>
      <c r="AD234" s="1">
        <f t="shared" si="38"/>
        <v>0</v>
      </c>
      <c r="AE234" s="1">
        <f t="shared" si="39"/>
        <v>0</v>
      </c>
      <c r="AF234" s="1">
        <f t="shared" si="40"/>
        <v>0</v>
      </c>
      <c r="AG234" s="1">
        <f t="shared" si="41"/>
        <v>0</v>
      </c>
      <c r="AH234" s="1">
        <f>IF(M234="",'Fraccion masica'!$AC$36,M234)</f>
        <v>0.11111111111111108</v>
      </c>
      <c r="AI234" s="1">
        <f>IF(N234="",'Fraccion masica'!$AC$35,N234)</f>
        <v>0.11111111111111108</v>
      </c>
      <c r="AJ234" s="1">
        <f t="shared" si="42"/>
        <v>0</v>
      </c>
      <c r="AK234" s="1">
        <f t="shared" si="43"/>
        <v>0</v>
      </c>
      <c r="AL234" s="1">
        <f t="shared" si="44"/>
        <v>0</v>
      </c>
      <c r="AM234" s="1">
        <f t="shared" si="45"/>
        <v>0</v>
      </c>
      <c r="AN234" s="1">
        <f t="shared" si="46"/>
        <v>0</v>
      </c>
      <c r="AO234" s="1">
        <f t="shared" si="47"/>
        <v>0</v>
      </c>
      <c r="AP234" s="1">
        <f>AN234*Hoja1!$C$19+Fugas_Alter1!AO234</f>
        <v>0</v>
      </c>
    </row>
    <row r="235" spans="2:42" x14ac:dyDescent="0.75">
      <c r="B235" s="174"/>
      <c r="C235" s="175"/>
      <c r="D235" s="175"/>
      <c r="E235" s="176"/>
      <c r="F235" s="351"/>
      <c r="G235" s="352"/>
      <c r="H235" s="351"/>
      <c r="I235" s="352"/>
      <c r="J235" s="351"/>
      <c r="K235" s="352"/>
      <c r="L235" s="351"/>
      <c r="M235" s="354"/>
      <c r="N235" s="352"/>
      <c r="O235" s="353"/>
      <c r="P235" s="353"/>
      <c r="Q235" s="353"/>
      <c r="R235" s="177"/>
      <c r="S235" s="177"/>
      <c r="T235" s="255"/>
      <c r="U235" s="256"/>
      <c r="V235" s="9"/>
      <c r="W235" s="57"/>
      <c r="X235" s="57"/>
      <c r="AB235" s="1">
        <f t="shared" si="36"/>
        <v>0</v>
      </c>
      <c r="AC235" s="1">
        <f t="shared" si="37"/>
        <v>0</v>
      </c>
      <c r="AD235" s="1">
        <f t="shared" si="38"/>
        <v>0</v>
      </c>
      <c r="AE235" s="1">
        <f t="shared" si="39"/>
        <v>0</v>
      </c>
      <c r="AF235" s="1">
        <f t="shared" si="40"/>
        <v>0</v>
      </c>
      <c r="AG235" s="1">
        <f t="shared" si="41"/>
        <v>0</v>
      </c>
      <c r="AH235" s="1">
        <f>IF(M235="",'Fraccion masica'!$AC$36,M235)</f>
        <v>0.11111111111111108</v>
      </c>
      <c r="AI235" s="1">
        <f>IF(N235="",'Fraccion masica'!$AC$35,N235)</f>
        <v>0.11111111111111108</v>
      </c>
      <c r="AJ235" s="1">
        <f t="shared" si="42"/>
        <v>0</v>
      </c>
      <c r="AK235" s="1">
        <f t="shared" si="43"/>
        <v>0</v>
      </c>
      <c r="AL235" s="1">
        <f t="shared" si="44"/>
        <v>0</v>
      </c>
      <c r="AM235" s="1">
        <f t="shared" si="45"/>
        <v>0</v>
      </c>
      <c r="AN235" s="1">
        <f t="shared" si="46"/>
        <v>0</v>
      </c>
      <c r="AO235" s="1">
        <f t="shared" si="47"/>
        <v>0</v>
      </c>
      <c r="AP235" s="1">
        <f>AN235*Hoja1!$C$19+Fugas_Alter1!AO235</f>
        <v>0</v>
      </c>
    </row>
    <row r="236" spans="2:42" x14ac:dyDescent="0.75">
      <c r="B236" s="174"/>
      <c r="C236" s="175"/>
      <c r="D236" s="175"/>
      <c r="E236" s="176"/>
      <c r="F236" s="351"/>
      <c r="G236" s="352"/>
      <c r="H236" s="351"/>
      <c r="I236" s="352"/>
      <c r="J236" s="351"/>
      <c r="K236" s="352"/>
      <c r="L236" s="351"/>
      <c r="M236" s="354"/>
      <c r="N236" s="352"/>
      <c r="O236" s="353"/>
      <c r="P236" s="353"/>
      <c r="Q236" s="353"/>
      <c r="R236" s="177"/>
      <c r="S236" s="177"/>
      <c r="T236" s="255"/>
      <c r="U236" s="256"/>
      <c r="V236" s="9"/>
      <c r="W236" s="57"/>
      <c r="X236" s="57"/>
      <c r="AB236" s="1">
        <f t="shared" si="36"/>
        <v>0</v>
      </c>
      <c r="AC236" s="1">
        <f t="shared" si="37"/>
        <v>0</v>
      </c>
      <c r="AD236" s="1">
        <f t="shared" si="38"/>
        <v>0</v>
      </c>
      <c r="AE236" s="1">
        <f t="shared" si="39"/>
        <v>0</v>
      </c>
      <c r="AF236" s="1">
        <f t="shared" si="40"/>
        <v>0</v>
      </c>
      <c r="AG236" s="1">
        <f t="shared" si="41"/>
        <v>0</v>
      </c>
      <c r="AH236" s="1">
        <f>IF(M236="",'Fraccion masica'!$AC$36,M236)</f>
        <v>0.11111111111111108</v>
      </c>
      <c r="AI236" s="1">
        <f>IF(N236="",'Fraccion masica'!$AC$35,N236)</f>
        <v>0.11111111111111108</v>
      </c>
      <c r="AJ236" s="1">
        <f t="shared" si="42"/>
        <v>0</v>
      </c>
      <c r="AK236" s="1">
        <f t="shared" si="43"/>
        <v>0</v>
      </c>
      <c r="AL236" s="1">
        <f t="shared" si="44"/>
        <v>0</v>
      </c>
      <c r="AM236" s="1">
        <f t="shared" si="45"/>
        <v>0</v>
      </c>
      <c r="AN236" s="1">
        <f t="shared" si="46"/>
        <v>0</v>
      </c>
      <c r="AO236" s="1">
        <f t="shared" si="47"/>
        <v>0</v>
      </c>
      <c r="AP236" s="1">
        <f>AN236*Hoja1!$C$19+Fugas_Alter1!AO236</f>
        <v>0</v>
      </c>
    </row>
    <row r="237" spans="2:42" x14ac:dyDescent="0.75">
      <c r="B237" s="174"/>
      <c r="C237" s="175"/>
      <c r="D237" s="175"/>
      <c r="E237" s="176"/>
      <c r="F237" s="351"/>
      <c r="G237" s="352"/>
      <c r="H237" s="351"/>
      <c r="I237" s="352"/>
      <c r="J237" s="351"/>
      <c r="K237" s="352"/>
      <c r="L237" s="351"/>
      <c r="M237" s="354"/>
      <c r="N237" s="352"/>
      <c r="O237" s="353"/>
      <c r="P237" s="353"/>
      <c r="Q237" s="353"/>
      <c r="R237" s="177"/>
      <c r="S237" s="177"/>
      <c r="T237" s="255"/>
      <c r="U237" s="256"/>
      <c r="V237" s="9"/>
      <c r="W237" s="57"/>
      <c r="X237" s="57"/>
      <c r="AB237" s="1">
        <f t="shared" si="36"/>
        <v>0</v>
      </c>
      <c r="AC237" s="1">
        <f t="shared" si="37"/>
        <v>0</v>
      </c>
      <c r="AD237" s="1">
        <f t="shared" si="38"/>
        <v>0</v>
      </c>
      <c r="AE237" s="1">
        <f t="shared" si="39"/>
        <v>0</v>
      </c>
      <c r="AF237" s="1">
        <f t="shared" si="40"/>
        <v>0</v>
      </c>
      <c r="AG237" s="1">
        <f t="shared" si="41"/>
        <v>0</v>
      </c>
      <c r="AH237" s="1">
        <f>IF(M237="",'Fraccion masica'!$AC$36,M237)</f>
        <v>0.11111111111111108</v>
      </c>
      <c r="AI237" s="1">
        <f>IF(N237="",'Fraccion masica'!$AC$35,N237)</f>
        <v>0.11111111111111108</v>
      </c>
      <c r="AJ237" s="1">
        <f t="shared" si="42"/>
        <v>0</v>
      </c>
      <c r="AK237" s="1">
        <f t="shared" si="43"/>
        <v>0</v>
      </c>
      <c r="AL237" s="1">
        <f t="shared" si="44"/>
        <v>0</v>
      </c>
      <c r="AM237" s="1">
        <f t="shared" si="45"/>
        <v>0</v>
      </c>
      <c r="AN237" s="1">
        <f t="shared" si="46"/>
        <v>0</v>
      </c>
      <c r="AO237" s="1">
        <f t="shared" si="47"/>
        <v>0</v>
      </c>
      <c r="AP237" s="1">
        <f>AN237*Hoja1!$C$19+Fugas_Alter1!AO237</f>
        <v>0</v>
      </c>
    </row>
    <row r="238" spans="2:42" x14ac:dyDescent="0.75">
      <c r="B238" s="174"/>
      <c r="C238" s="175"/>
      <c r="D238" s="175"/>
      <c r="E238" s="176"/>
      <c r="F238" s="351"/>
      <c r="G238" s="352"/>
      <c r="H238" s="351"/>
      <c r="I238" s="352"/>
      <c r="J238" s="351"/>
      <c r="K238" s="352"/>
      <c r="L238" s="351"/>
      <c r="M238" s="354"/>
      <c r="N238" s="352"/>
      <c r="O238" s="353"/>
      <c r="P238" s="353"/>
      <c r="Q238" s="353"/>
      <c r="R238" s="177"/>
      <c r="S238" s="177"/>
      <c r="T238" s="255"/>
      <c r="U238" s="256"/>
      <c r="V238" s="9"/>
      <c r="W238" s="57"/>
      <c r="X238" s="57"/>
      <c r="AB238" s="1">
        <f t="shared" si="36"/>
        <v>0</v>
      </c>
      <c r="AC238" s="1">
        <f t="shared" si="37"/>
        <v>0</v>
      </c>
      <c r="AD238" s="1">
        <f t="shared" si="38"/>
        <v>0</v>
      </c>
      <c r="AE238" s="1">
        <f t="shared" si="39"/>
        <v>0</v>
      </c>
      <c r="AF238" s="1">
        <f t="shared" si="40"/>
        <v>0</v>
      </c>
      <c r="AG238" s="1">
        <f t="shared" si="41"/>
        <v>0</v>
      </c>
      <c r="AH238" s="1">
        <f>IF(M238="",'Fraccion masica'!$AC$36,M238)</f>
        <v>0.11111111111111108</v>
      </c>
      <c r="AI238" s="1">
        <f>IF(N238="",'Fraccion masica'!$AC$35,N238)</f>
        <v>0.11111111111111108</v>
      </c>
      <c r="AJ238" s="1">
        <f t="shared" si="42"/>
        <v>0</v>
      </c>
      <c r="AK238" s="1">
        <f t="shared" si="43"/>
        <v>0</v>
      </c>
      <c r="AL238" s="1">
        <f t="shared" si="44"/>
        <v>0</v>
      </c>
      <c r="AM238" s="1">
        <f t="shared" si="45"/>
        <v>0</v>
      </c>
      <c r="AN238" s="1">
        <f t="shared" si="46"/>
        <v>0</v>
      </c>
      <c r="AO238" s="1">
        <f t="shared" si="47"/>
        <v>0</v>
      </c>
      <c r="AP238" s="1">
        <f>AN238*Hoja1!$C$19+Fugas_Alter1!AO238</f>
        <v>0</v>
      </c>
    </row>
    <row r="239" spans="2:42" x14ac:dyDescent="0.75">
      <c r="B239" s="174"/>
      <c r="C239" s="175"/>
      <c r="D239" s="175"/>
      <c r="E239" s="176"/>
      <c r="F239" s="351"/>
      <c r="G239" s="352"/>
      <c r="H239" s="351"/>
      <c r="I239" s="352"/>
      <c r="J239" s="351"/>
      <c r="K239" s="352"/>
      <c r="L239" s="351"/>
      <c r="M239" s="354"/>
      <c r="N239" s="352"/>
      <c r="O239" s="353"/>
      <c r="P239" s="353"/>
      <c r="Q239" s="353"/>
      <c r="R239" s="177"/>
      <c r="S239" s="177"/>
      <c r="T239" s="255"/>
      <c r="U239" s="256"/>
      <c r="V239" s="9"/>
      <c r="W239" s="57"/>
      <c r="X239" s="57"/>
      <c r="AB239" s="1">
        <f t="shared" si="36"/>
        <v>0</v>
      </c>
      <c r="AC239" s="1">
        <f t="shared" si="37"/>
        <v>0</v>
      </c>
      <c r="AD239" s="1">
        <f t="shared" si="38"/>
        <v>0</v>
      </c>
      <c r="AE239" s="1">
        <f t="shared" si="39"/>
        <v>0</v>
      </c>
      <c r="AF239" s="1">
        <f t="shared" si="40"/>
        <v>0</v>
      </c>
      <c r="AG239" s="1">
        <f t="shared" si="41"/>
        <v>0</v>
      </c>
      <c r="AH239" s="1">
        <f>IF(M239="",'Fraccion masica'!$AC$36,M239)</f>
        <v>0.11111111111111108</v>
      </c>
      <c r="AI239" s="1">
        <f>IF(N239="",'Fraccion masica'!$AC$35,N239)</f>
        <v>0.11111111111111108</v>
      </c>
      <c r="AJ239" s="1">
        <f t="shared" si="42"/>
        <v>0</v>
      </c>
      <c r="AK239" s="1">
        <f t="shared" si="43"/>
        <v>0</v>
      </c>
      <c r="AL239" s="1">
        <f t="shared" si="44"/>
        <v>0</v>
      </c>
      <c r="AM239" s="1">
        <f t="shared" si="45"/>
        <v>0</v>
      </c>
      <c r="AN239" s="1">
        <f t="shared" si="46"/>
        <v>0</v>
      </c>
      <c r="AO239" s="1">
        <f t="shared" si="47"/>
        <v>0</v>
      </c>
      <c r="AP239" s="1">
        <f>AN239*Hoja1!$C$19+Fugas_Alter1!AO239</f>
        <v>0</v>
      </c>
    </row>
    <row r="240" spans="2:42" x14ac:dyDescent="0.75">
      <c r="B240" s="174"/>
      <c r="C240" s="175"/>
      <c r="D240" s="175"/>
      <c r="E240" s="176"/>
      <c r="F240" s="351"/>
      <c r="G240" s="352"/>
      <c r="H240" s="351"/>
      <c r="I240" s="352"/>
      <c r="J240" s="351"/>
      <c r="K240" s="352"/>
      <c r="L240" s="351"/>
      <c r="M240" s="354"/>
      <c r="N240" s="352"/>
      <c r="O240" s="353"/>
      <c r="P240" s="353"/>
      <c r="Q240" s="353"/>
      <c r="R240" s="177"/>
      <c r="S240" s="177"/>
      <c r="T240" s="255"/>
      <c r="U240" s="256"/>
      <c r="V240" s="9"/>
      <c r="W240" s="57"/>
      <c r="X240" s="57"/>
      <c r="AB240" s="1">
        <f t="shared" si="36"/>
        <v>0</v>
      </c>
      <c r="AC240" s="1">
        <f t="shared" si="37"/>
        <v>0</v>
      </c>
      <c r="AD240" s="1">
        <f t="shared" si="38"/>
        <v>0</v>
      </c>
      <c r="AE240" s="1">
        <f t="shared" si="39"/>
        <v>0</v>
      </c>
      <c r="AF240" s="1">
        <f t="shared" si="40"/>
        <v>0</v>
      </c>
      <c r="AG240" s="1">
        <f t="shared" si="41"/>
        <v>0</v>
      </c>
      <c r="AH240" s="1">
        <f>IF(M240="",'Fraccion masica'!$AC$36,M240)</f>
        <v>0.11111111111111108</v>
      </c>
      <c r="AI240" s="1">
        <f>IF(N240="",'Fraccion masica'!$AC$35,N240)</f>
        <v>0.11111111111111108</v>
      </c>
      <c r="AJ240" s="1">
        <f t="shared" si="42"/>
        <v>0</v>
      </c>
      <c r="AK240" s="1">
        <f t="shared" si="43"/>
        <v>0</v>
      </c>
      <c r="AL240" s="1">
        <f t="shared" si="44"/>
        <v>0</v>
      </c>
      <c r="AM240" s="1">
        <f t="shared" si="45"/>
        <v>0</v>
      </c>
      <c r="AN240" s="1">
        <f t="shared" si="46"/>
        <v>0</v>
      </c>
      <c r="AO240" s="1">
        <f t="shared" si="47"/>
        <v>0</v>
      </c>
      <c r="AP240" s="1">
        <f>AN240*Hoja1!$C$19+Fugas_Alter1!AO240</f>
        <v>0</v>
      </c>
    </row>
    <row r="241" spans="2:42" x14ac:dyDescent="0.75">
      <c r="B241" s="174"/>
      <c r="C241" s="175"/>
      <c r="D241" s="175"/>
      <c r="E241" s="176"/>
      <c r="F241" s="351"/>
      <c r="G241" s="352"/>
      <c r="H241" s="351"/>
      <c r="I241" s="352"/>
      <c r="J241" s="351"/>
      <c r="K241" s="352"/>
      <c r="L241" s="351"/>
      <c r="M241" s="354"/>
      <c r="N241" s="352"/>
      <c r="O241" s="353"/>
      <c r="P241" s="353"/>
      <c r="Q241" s="353"/>
      <c r="R241" s="177"/>
      <c r="S241" s="177"/>
      <c r="T241" s="255"/>
      <c r="U241" s="256"/>
      <c r="V241" s="9"/>
      <c r="W241" s="57"/>
      <c r="X241" s="57"/>
      <c r="AB241" s="1">
        <f t="shared" si="36"/>
        <v>0</v>
      </c>
      <c r="AC241" s="1">
        <f t="shared" si="37"/>
        <v>0</v>
      </c>
      <c r="AD241" s="1">
        <f t="shared" si="38"/>
        <v>0</v>
      </c>
      <c r="AE241" s="1">
        <f t="shared" si="39"/>
        <v>0</v>
      </c>
      <c r="AF241" s="1">
        <f t="shared" si="40"/>
        <v>0</v>
      </c>
      <c r="AG241" s="1">
        <f t="shared" si="41"/>
        <v>0</v>
      </c>
      <c r="AH241" s="1">
        <f>IF(M241="",'Fraccion masica'!$AC$36,M241)</f>
        <v>0.11111111111111108</v>
      </c>
      <c r="AI241" s="1">
        <f>IF(N241="",'Fraccion masica'!$AC$35,N241)</f>
        <v>0.11111111111111108</v>
      </c>
      <c r="AJ241" s="1">
        <f t="shared" si="42"/>
        <v>0</v>
      </c>
      <c r="AK241" s="1">
        <f t="shared" si="43"/>
        <v>0</v>
      </c>
      <c r="AL241" s="1">
        <f t="shared" si="44"/>
        <v>0</v>
      </c>
      <c r="AM241" s="1">
        <f t="shared" si="45"/>
        <v>0</v>
      </c>
      <c r="AN241" s="1">
        <f t="shared" si="46"/>
        <v>0</v>
      </c>
      <c r="AO241" s="1">
        <f t="shared" si="47"/>
        <v>0</v>
      </c>
      <c r="AP241" s="1">
        <f>AN241*Hoja1!$C$19+Fugas_Alter1!AO241</f>
        <v>0</v>
      </c>
    </row>
    <row r="242" spans="2:42" x14ac:dyDescent="0.75">
      <c r="B242" s="174"/>
      <c r="C242" s="175"/>
      <c r="D242" s="175"/>
      <c r="E242" s="176"/>
      <c r="F242" s="351"/>
      <c r="G242" s="352"/>
      <c r="H242" s="351"/>
      <c r="I242" s="352"/>
      <c r="J242" s="351"/>
      <c r="K242" s="352"/>
      <c r="L242" s="351"/>
      <c r="M242" s="354"/>
      <c r="N242" s="352"/>
      <c r="O242" s="353"/>
      <c r="P242" s="353"/>
      <c r="Q242" s="353"/>
      <c r="R242" s="177"/>
      <c r="S242" s="177"/>
      <c r="T242" s="255"/>
      <c r="U242" s="256"/>
      <c r="V242" s="9"/>
      <c r="W242" s="57"/>
      <c r="X242" s="57"/>
      <c r="AB242" s="1">
        <f t="shared" si="36"/>
        <v>0</v>
      </c>
      <c r="AC242" s="1">
        <f t="shared" si="37"/>
        <v>0</v>
      </c>
      <c r="AD242" s="1">
        <f t="shared" si="38"/>
        <v>0</v>
      </c>
      <c r="AE242" s="1">
        <f t="shared" si="39"/>
        <v>0</v>
      </c>
      <c r="AF242" s="1">
        <f t="shared" si="40"/>
        <v>0</v>
      </c>
      <c r="AG242" s="1">
        <f t="shared" si="41"/>
        <v>0</v>
      </c>
      <c r="AH242" s="1">
        <f>IF(M242="",'Fraccion masica'!$AC$36,M242)</f>
        <v>0.11111111111111108</v>
      </c>
      <c r="AI242" s="1">
        <f>IF(N242="",'Fraccion masica'!$AC$35,N242)</f>
        <v>0.11111111111111108</v>
      </c>
      <c r="AJ242" s="1">
        <f t="shared" si="42"/>
        <v>0</v>
      </c>
      <c r="AK242" s="1">
        <f t="shared" si="43"/>
        <v>0</v>
      </c>
      <c r="AL242" s="1">
        <f t="shared" si="44"/>
        <v>0</v>
      </c>
      <c r="AM242" s="1">
        <f t="shared" si="45"/>
        <v>0</v>
      </c>
      <c r="AN242" s="1">
        <f t="shared" si="46"/>
        <v>0</v>
      </c>
      <c r="AO242" s="1">
        <f t="shared" si="47"/>
        <v>0</v>
      </c>
      <c r="AP242" s="1">
        <f>AN242*Hoja1!$C$19+Fugas_Alter1!AO242</f>
        <v>0</v>
      </c>
    </row>
    <row r="243" spans="2:42" x14ac:dyDescent="0.75">
      <c r="B243" s="174"/>
      <c r="C243" s="175"/>
      <c r="D243" s="175"/>
      <c r="E243" s="176"/>
      <c r="F243" s="351"/>
      <c r="G243" s="352"/>
      <c r="H243" s="351"/>
      <c r="I243" s="352"/>
      <c r="J243" s="351"/>
      <c r="K243" s="352"/>
      <c r="L243" s="351"/>
      <c r="M243" s="354"/>
      <c r="N243" s="352"/>
      <c r="O243" s="353"/>
      <c r="P243" s="353"/>
      <c r="Q243" s="353"/>
      <c r="R243" s="177"/>
      <c r="S243" s="177"/>
      <c r="T243" s="255"/>
      <c r="U243" s="256"/>
      <c r="V243" s="9"/>
      <c r="W243" s="57"/>
      <c r="X243" s="57"/>
      <c r="AB243" s="1">
        <f t="shared" si="36"/>
        <v>0</v>
      </c>
      <c r="AC243" s="1">
        <f t="shared" si="37"/>
        <v>0</v>
      </c>
      <c r="AD243" s="1">
        <f t="shared" si="38"/>
        <v>0</v>
      </c>
      <c r="AE243" s="1">
        <f t="shared" si="39"/>
        <v>0</v>
      </c>
      <c r="AF243" s="1">
        <f t="shared" si="40"/>
        <v>0</v>
      </c>
      <c r="AG243" s="1">
        <f t="shared" si="41"/>
        <v>0</v>
      </c>
      <c r="AH243" s="1">
        <f>IF(M243="",'Fraccion masica'!$AC$36,M243)</f>
        <v>0.11111111111111108</v>
      </c>
      <c r="AI243" s="1">
        <f>IF(N243="",'Fraccion masica'!$AC$35,N243)</f>
        <v>0.11111111111111108</v>
      </c>
      <c r="AJ243" s="1">
        <f t="shared" si="42"/>
        <v>0</v>
      </c>
      <c r="AK243" s="1">
        <f t="shared" si="43"/>
        <v>0</v>
      </c>
      <c r="AL243" s="1">
        <f t="shared" si="44"/>
        <v>0</v>
      </c>
      <c r="AM243" s="1">
        <f t="shared" si="45"/>
        <v>0</v>
      </c>
      <c r="AN243" s="1">
        <f t="shared" si="46"/>
        <v>0</v>
      </c>
      <c r="AO243" s="1">
        <f t="shared" si="47"/>
        <v>0</v>
      </c>
      <c r="AP243" s="1">
        <f>AN243*Hoja1!$C$19+Fugas_Alter1!AO243</f>
        <v>0</v>
      </c>
    </row>
    <row r="244" spans="2:42" x14ac:dyDescent="0.75">
      <c r="B244" s="174"/>
      <c r="C244" s="175"/>
      <c r="D244" s="175"/>
      <c r="E244" s="176"/>
      <c r="F244" s="351"/>
      <c r="G244" s="352"/>
      <c r="H244" s="351"/>
      <c r="I244" s="352"/>
      <c r="J244" s="351"/>
      <c r="K244" s="352"/>
      <c r="L244" s="351"/>
      <c r="M244" s="354"/>
      <c r="N244" s="352"/>
      <c r="O244" s="353"/>
      <c r="P244" s="353"/>
      <c r="Q244" s="353"/>
      <c r="R244" s="177"/>
      <c r="S244" s="177"/>
      <c r="T244" s="255"/>
      <c r="U244" s="256"/>
      <c r="V244" s="9"/>
      <c r="W244" s="57"/>
      <c r="X244" s="57"/>
      <c r="AB244" s="1">
        <f t="shared" si="36"/>
        <v>0</v>
      </c>
      <c r="AC244" s="1">
        <f t="shared" si="37"/>
        <v>0</v>
      </c>
      <c r="AD244" s="1">
        <f t="shared" si="38"/>
        <v>0</v>
      </c>
      <c r="AE244" s="1">
        <f t="shared" si="39"/>
        <v>0</v>
      </c>
      <c r="AF244" s="1">
        <f t="shared" si="40"/>
        <v>0</v>
      </c>
      <c r="AG244" s="1">
        <f t="shared" si="41"/>
        <v>0</v>
      </c>
      <c r="AH244" s="1">
        <f>IF(M244="",'Fraccion masica'!$AC$36,M244)</f>
        <v>0.11111111111111108</v>
      </c>
      <c r="AI244" s="1">
        <f>IF(N244="",'Fraccion masica'!$AC$35,N244)</f>
        <v>0.11111111111111108</v>
      </c>
      <c r="AJ244" s="1">
        <f t="shared" si="42"/>
        <v>0</v>
      </c>
      <c r="AK244" s="1">
        <f t="shared" si="43"/>
        <v>0</v>
      </c>
      <c r="AL244" s="1">
        <f t="shared" si="44"/>
        <v>0</v>
      </c>
      <c r="AM244" s="1">
        <f t="shared" si="45"/>
        <v>0</v>
      </c>
      <c r="AN244" s="1">
        <f t="shared" si="46"/>
        <v>0</v>
      </c>
      <c r="AO244" s="1">
        <f t="shared" si="47"/>
        <v>0</v>
      </c>
      <c r="AP244" s="1">
        <f>AN244*Hoja1!$C$19+Fugas_Alter1!AO244</f>
        <v>0</v>
      </c>
    </row>
    <row r="245" spans="2:42" x14ac:dyDescent="0.75">
      <c r="B245" s="174"/>
      <c r="C245" s="175"/>
      <c r="D245" s="175"/>
      <c r="E245" s="176"/>
      <c r="F245" s="351"/>
      <c r="G245" s="352"/>
      <c r="H245" s="351"/>
      <c r="I245" s="352"/>
      <c r="J245" s="351"/>
      <c r="K245" s="352"/>
      <c r="L245" s="351"/>
      <c r="M245" s="354"/>
      <c r="N245" s="352"/>
      <c r="O245" s="353"/>
      <c r="P245" s="353"/>
      <c r="Q245" s="353"/>
      <c r="R245" s="177"/>
      <c r="S245" s="177"/>
      <c r="T245" s="255"/>
      <c r="U245" s="256"/>
      <c r="V245" s="9"/>
      <c r="W245" s="57"/>
      <c r="X245" s="57"/>
      <c r="AB245" s="1">
        <f t="shared" si="36"/>
        <v>0</v>
      </c>
      <c r="AC245" s="1">
        <f t="shared" si="37"/>
        <v>0</v>
      </c>
      <c r="AD245" s="1">
        <f t="shared" si="38"/>
        <v>0</v>
      </c>
      <c r="AE245" s="1">
        <f t="shared" si="39"/>
        <v>0</v>
      </c>
      <c r="AF245" s="1">
        <f t="shared" si="40"/>
        <v>0</v>
      </c>
      <c r="AG245" s="1">
        <f t="shared" si="41"/>
        <v>0</v>
      </c>
      <c r="AH245" s="1">
        <f>IF(M245="",'Fraccion masica'!$AC$36,M245)</f>
        <v>0.11111111111111108</v>
      </c>
      <c r="AI245" s="1">
        <f>IF(N245="",'Fraccion masica'!$AC$35,N245)</f>
        <v>0.11111111111111108</v>
      </c>
      <c r="AJ245" s="1">
        <f t="shared" si="42"/>
        <v>0</v>
      </c>
      <c r="AK245" s="1">
        <f t="shared" si="43"/>
        <v>0</v>
      </c>
      <c r="AL245" s="1">
        <f t="shared" si="44"/>
        <v>0</v>
      </c>
      <c r="AM245" s="1">
        <f t="shared" si="45"/>
        <v>0</v>
      </c>
      <c r="AN245" s="1">
        <f t="shared" si="46"/>
        <v>0</v>
      </c>
      <c r="AO245" s="1">
        <f t="shared" si="47"/>
        <v>0</v>
      </c>
      <c r="AP245" s="1">
        <f>AN245*Hoja1!$C$19+Fugas_Alter1!AO245</f>
        <v>0</v>
      </c>
    </row>
    <row r="246" spans="2:42" x14ac:dyDescent="0.75">
      <c r="B246" s="174"/>
      <c r="C246" s="175"/>
      <c r="D246" s="175"/>
      <c r="E246" s="176"/>
      <c r="F246" s="351"/>
      <c r="G246" s="352"/>
      <c r="H246" s="351"/>
      <c r="I246" s="352"/>
      <c r="J246" s="351"/>
      <c r="K246" s="352"/>
      <c r="L246" s="351"/>
      <c r="M246" s="354"/>
      <c r="N246" s="352"/>
      <c r="O246" s="353"/>
      <c r="P246" s="353"/>
      <c r="Q246" s="353"/>
      <c r="R246" s="177"/>
      <c r="S246" s="177"/>
      <c r="T246" s="255"/>
      <c r="U246" s="256"/>
      <c r="V246" s="9"/>
      <c r="W246" s="57"/>
      <c r="X246" s="57"/>
      <c r="AB246" s="1">
        <f t="shared" si="36"/>
        <v>0</v>
      </c>
      <c r="AC246" s="1">
        <f t="shared" si="37"/>
        <v>0</v>
      </c>
      <c r="AD246" s="1">
        <f t="shared" si="38"/>
        <v>0</v>
      </c>
      <c r="AE246" s="1">
        <f t="shared" si="39"/>
        <v>0</v>
      </c>
      <c r="AF246" s="1">
        <f t="shared" si="40"/>
        <v>0</v>
      </c>
      <c r="AG246" s="1">
        <f t="shared" si="41"/>
        <v>0</v>
      </c>
      <c r="AH246" s="1">
        <f>IF(M246="",'Fraccion masica'!$AC$36,M246)</f>
        <v>0.11111111111111108</v>
      </c>
      <c r="AI246" s="1">
        <f>IF(N246="",'Fraccion masica'!$AC$35,N246)</f>
        <v>0.11111111111111108</v>
      </c>
      <c r="AJ246" s="1">
        <f t="shared" si="42"/>
        <v>0</v>
      </c>
      <c r="AK246" s="1">
        <f t="shared" si="43"/>
        <v>0</v>
      </c>
      <c r="AL246" s="1">
        <f t="shared" si="44"/>
        <v>0</v>
      </c>
      <c r="AM246" s="1">
        <f t="shared" si="45"/>
        <v>0</v>
      </c>
      <c r="AN246" s="1">
        <f t="shared" si="46"/>
        <v>0</v>
      </c>
      <c r="AO246" s="1">
        <f t="shared" si="47"/>
        <v>0</v>
      </c>
      <c r="AP246" s="1">
        <f>AN246*Hoja1!$C$19+Fugas_Alter1!AO246</f>
        <v>0</v>
      </c>
    </row>
    <row r="247" spans="2:42" x14ac:dyDescent="0.75">
      <c r="B247" s="174"/>
      <c r="C247" s="175"/>
      <c r="D247" s="175"/>
      <c r="E247" s="176"/>
      <c r="F247" s="351"/>
      <c r="G247" s="352"/>
      <c r="H247" s="351"/>
      <c r="I247" s="352"/>
      <c r="J247" s="351"/>
      <c r="K247" s="352"/>
      <c r="L247" s="351"/>
      <c r="M247" s="354"/>
      <c r="N247" s="352"/>
      <c r="O247" s="353"/>
      <c r="P247" s="353"/>
      <c r="Q247" s="353"/>
      <c r="R247" s="177"/>
      <c r="S247" s="177"/>
      <c r="T247" s="255"/>
      <c r="U247" s="256"/>
      <c r="V247" s="9"/>
      <c r="W247" s="57"/>
      <c r="X247" s="57"/>
      <c r="AB247" s="1">
        <f t="shared" si="36"/>
        <v>0</v>
      </c>
      <c r="AC247" s="1">
        <f t="shared" si="37"/>
        <v>0</v>
      </c>
      <c r="AD247" s="1">
        <f t="shared" si="38"/>
        <v>0</v>
      </c>
      <c r="AE247" s="1">
        <f t="shared" si="39"/>
        <v>0</v>
      </c>
      <c r="AF247" s="1">
        <f t="shared" si="40"/>
        <v>0</v>
      </c>
      <c r="AG247" s="1">
        <f t="shared" si="41"/>
        <v>0</v>
      </c>
      <c r="AH247" s="1">
        <f>IF(M247="",'Fraccion masica'!$AC$36,M247)</f>
        <v>0.11111111111111108</v>
      </c>
      <c r="AI247" s="1">
        <f>IF(N247="",'Fraccion masica'!$AC$35,N247)</f>
        <v>0.11111111111111108</v>
      </c>
      <c r="AJ247" s="1">
        <f t="shared" si="42"/>
        <v>0</v>
      </c>
      <c r="AK247" s="1">
        <f t="shared" si="43"/>
        <v>0</v>
      </c>
      <c r="AL247" s="1">
        <f t="shared" si="44"/>
        <v>0</v>
      </c>
      <c r="AM247" s="1">
        <f t="shared" si="45"/>
        <v>0</v>
      </c>
      <c r="AN247" s="1">
        <f t="shared" si="46"/>
        <v>0</v>
      </c>
      <c r="AO247" s="1">
        <f t="shared" si="47"/>
        <v>0</v>
      </c>
      <c r="AP247" s="1">
        <f>AN247*Hoja1!$C$19+Fugas_Alter1!AO247</f>
        <v>0</v>
      </c>
    </row>
    <row r="248" spans="2:42" x14ac:dyDescent="0.75">
      <c r="B248" s="174"/>
      <c r="C248" s="175"/>
      <c r="D248" s="175"/>
      <c r="E248" s="176"/>
      <c r="F248" s="351"/>
      <c r="G248" s="352"/>
      <c r="H248" s="351"/>
      <c r="I248" s="352"/>
      <c r="J248" s="351"/>
      <c r="K248" s="352"/>
      <c r="L248" s="351"/>
      <c r="M248" s="354"/>
      <c r="N248" s="352"/>
      <c r="O248" s="353"/>
      <c r="P248" s="353"/>
      <c r="Q248" s="353"/>
      <c r="R248" s="177"/>
      <c r="S248" s="177"/>
      <c r="T248" s="255"/>
      <c r="U248" s="256"/>
      <c r="V248" s="9"/>
      <c r="W248" s="57"/>
      <c r="X248" s="57"/>
      <c r="AB248" s="1">
        <f t="shared" si="36"/>
        <v>0</v>
      </c>
      <c r="AC248" s="1">
        <f t="shared" si="37"/>
        <v>0</v>
      </c>
      <c r="AD248" s="1">
        <f t="shared" si="38"/>
        <v>0</v>
      </c>
      <c r="AE248" s="1">
        <f t="shared" si="39"/>
        <v>0</v>
      </c>
      <c r="AF248" s="1">
        <f t="shared" si="40"/>
        <v>0</v>
      </c>
      <c r="AG248" s="1">
        <f t="shared" si="41"/>
        <v>0</v>
      </c>
      <c r="AH248" s="1">
        <f>IF(M248="",'Fraccion masica'!$AC$36,M248)</f>
        <v>0.11111111111111108</v>
      </c>
      <c r="AI248" s="1">
        <f>IF(N248="",'Fraccion masica'!$AC$35,N248)</f>
        <v>0.11111111111111108</v>
      </c>
      <c r="AJ248" s="1">
        <f t="shared" si="42"/>
        <v>0</v>
      </c>
      <c r="AK248" s="1">
        <f t="shared" si="43"/>
        <v>0</v>
      </c>
      <c r="AL248" s="1">
        <f t="shared" si="44"/>
        <v>0</v>
      </c>
      <c r="AM248" s="1">
        <f t="shared" si="45"/>
        <v>0</v>
      </c>
      <c r="AN248" s="1">
        <f t="shared" si="46"/>
        <v>0</v>
      </c>
      <c r="AO248" s="1">
        <f t="shared" si="47"/>
        <v>0</v>
      </c>
      <c r="AP248" s="1">
        <f>AN248*Hoja1!$C$19+Fugas_Alter1!AO248</f>
        <v>0</v>
      </c>
    </row>
    <row r="249" spans="2:42" x14ac:dyDescent="0.75">
      <c r="B249" s="174"/>
      <c r="C249" s="175"/>
      <c r="D249" s="175"/>
      <c r="E249" s="176"/>
      <c r="F249" s="351"/>
      <c r="G249" s="352"/>
      <c r="H249" s="351"/>
      <c r="I249" s="352"/>
      <c r="J249" s="351"/>
      <c r="K249" s="352"/>
      <c r="L249" s="351"/>
      <c r="M249" s="354"/>
      <c r="N249" s="352"/>
      <c r="O249" s="353"/>
      <c r="P249" s="353"/>
      <c r="Q249" s="353"/>
      <c r="R249" s="177"/>
      <c r="S249" s="177"/>
      <c r="T249" s="255"/>
      <c r="U249" s="256"/>
      <c r="V249" s="9"/>
      <c r="W249" s="57"/>
      <c r="X249" s="57"/>
      <c r="AB249" s="1">
        <f t="shared" si="36"/>
        <v>0</v>
      </c>
      <c r="AC249" s="1">
        <f t="shared" si="37"/>
        <v>0</v>
      </c>
      <c r="AD249" s="1">
        <f t="shared" si="38"/>
        <v>0</v>
      </c>
      <c r="AE249" s="1">
        <f t="shared" si="39"/>
        <v>0</v>
      </c>
      <c r="AF249" s="1">
        <f t="shared" si="40"/>
        <v>0</v>
      </c>
      <c r="AG249" s="1">
        <f t="shared" si="41"/>
        <v>0</v>
      </c>
      <c r="AH249" s="1">
        <f>IF(M249="",'Fraccion masica'!$AC$36,M249)</f>
        <v>0.11111111111111108</v>
      </c>
      <c r="AI249" s="1">
        <f>IF(N249="",'Fraccion masica'!$AC$35,N249)</f>
        <v>0.11111111111111108</v>
      </c>
      <c r="AJ249" s="1">
        <f t="shared" si="42"/>
        <v>0</v>
      </c>
      <c r="AK249" s="1">
        <f t="shared" si="43"/>
        <v>0</v>
      </c>
      <c r="AL249" s="1">
        <f t="shared" si="44"/>
        <v>0</v>
      </c>
      <c r="AM249" s="1">
        <f t="shared" si="45"/>
        <v>0</v>
      </c>
      <c r="AN249" s="1">
        <f t="shared" si="46"/>
        <v>0</v>
      </c>
      <c r="AO249" s="1">
        <f t="shared" si="47"/>
        <v>0</v>
      </c>
      <c r="AP249" s="1">
        <f>AN249*Hoja1!$C$19+Fugas_Alter1!AO249</f>
        <v>0</v>
      </c>
    </row>
    <row r="250" spans="2:42" x14ac:dyDescent="0.75">
      <c r="B250" s="174"/>
      <c r="C250" s="175"/>
      <c r="D250" s="175"/>
      <c r="E250" s="176"/>
      <c r="F250" s="351"/>
      <c r="G250" s="352"/>
      <c r="H250" s="351"/>
      <c r="I250" s="352"/>
      <c r="J250" s="351"/>
      <c r="K250" s="352"/>
      <c r="L250" s="351"/>
      <c r="M250" s="354"/>
      <c r="N250" s="352"/>
      <c r="O250" s="353"/>
      <c r="P250" s="353"/>
      <c r="Q250" s="353"/>
      <c r="R250" s="177"/>
      <c r="S250" s="177"/>
      <c r="T250" s="255"/>
      <c r="U250" s="256"/>
      <c r="V250" s="9"/>
      <c r="W250" s="57"/>
      <c r="X250" s="57"/>
      <c r="AB250" s="1">
        <f t="shared" si="36"/>
        <v>0</v>
      </c>
      <c r="AC250" s="1">
        <f t="shared" si="37"/>
        <v>0</v>
      </c>
      <c r="AD250" s="1">
        <f t="shared" si="38"/>
        <v>0</v>
      </c>
      <c r="AE250" s="1">
        <f t="shared" si="39"/>
        <v>0</v>
      </c>
      <c r="AF250" s="1">
        <f t="shared" si="40"/>
        <v>0</v>
      </c>
      <c r="AG250" s="1">
        <f t="shared" si="41"/>
        <v>0</v>
      </c>
      <c r="AH250" s="1">
        <f>IF(M250="",'Fraccion masica'!$AC$36,M250)</f>
        <v>0.11111111111111108</v>
      </c>
      <c r="AI250" s="1">
        <f>IF(N250="",'Fraccion masica'!$AC$35,N250)</f>
        <v>0.11111111111111108</v>
      </c>
      <c r="AJ250" s="1">
        <f t="shared" si="42"/>
        <v>0</v>
      </c>
      <c r="AK250" s="1">
        <f t="shared" si="43"/>
        <v>0</v>
      </c>
      <c r="AL250" s="1">
        <f t="shared" si="44"/>
        <v>0</v>
      </c>
      <c r="AM250" s="1">
        <f t="shared" si="45"/>
        <v>0</v>
      </c>
      <c r="AN250" s="1">
        <f t="shared" si="46"/>
        <v>0</v>
      </c>
      <c r="AO250" s="1">
        <f t="shared" si="47"/>
        <v>0</v>
      </c>
      <c r="AP250" s="1">
        <f>AN250*Hoja1!$C$19+Fugas_Alter1!AO250</f>
        <v>0</v>
      </c>
    </row>
    <row r="251" spans="2:42" x14ac:dyDescent="0.75">
      <c r="B251" s="174"/>
      <c r="C251" s="175"/>
      <c r="D251" s="175"/>
      <c r="E251" s="176"/>
      <c r="F251" s="351"/>
      <c r="G251" s="352"/>
      <c r="H251" s="351"/>
      <c r="I251" s="352"/>
      <c r="J251" s="351"/>
      <c r="K251" s="352"/>
      <c r="L251" s="351"/>
      <c r="M251" s="354"/>
      <c r="N251" s="352"/>
      <c r="O251" s="353"/>
      <c r="P251" s="353"/>
      <c r="Q251" s="353"/>
      <c r="R251" s="177"/>
      <c r="S251" s="177"/>
      <c r="T251" s="255"/>
      <c r="U251" s="256"/>
      <c r="V251" s="9"/>
      <c r="W251" s="57"/>
      <c r="X251" s="57"/>
      <c r="AB251" s="1">
        <f t="shared" si="36"/>
        <v>0</v>
      </c>
      <c r="AC251" s="1">
        <f t="shared" si="37"/>
        <v>0</v>
      </c>
      <c r="AD251" s="1">
        <f t="shared" si="38"/>
        <v>0</v>
      </c>
      <c r="AE251" s="1">
        <f t="shared" si="39"/>
        <v>0</v>
      </c>
      <c r="AF251" s="1">
        <f t="shared" si="40"/>
        <v>0</v>
      </c>
      <c r="AG251" s="1">
        <f t="shared" si="41"/>
        <v>0</v>
      </c>
      <c r="AH251" s="1">
        <f>IF(M251="",'Fraccion masica'!$AC$36,M251)</f>
        <v>0.11111111111111108</v>
      </c>
      <c r="AI251" s="1">
        <f>IF(N251="",'Fraccion masica'!$AC$35,N251)</f>
        <v>0.11111111111111108</v>
      </c>
      <c r="AJ251" s="1">
        <f t="shared" si="42"/>
        <v>0</v>
      </c>
      <c r="AK251" s="1">
        <f t="shared" si="43"/>
        <v>0</v>
      </c>
      <c r="AL251" s="1">
        <f t="shared" si="44"/>
        <v>0</v>
      </c>
      <c r="AM251" s="1">
        <f t="shared" si="45"/>
        <v>0</v>
      </c>
      <c r="AN251" s="1">
        <f t="shared" si="46"/>
        <v>0</v>
      </c>
      <c r="AO251" s="1">
        <f t="shared" si="47"/>
        <v>0</v>
      </c>
      <c r="AP251" s="1">
        <f>AN251*Hoja1!$C$19+Fugas_Alter1!AO251</f>
        <v>0</v>
      </c>
    </row>
    <row r="252" spans="2:42" x14ac:dyDescent="0.75">
      <c r="B252" s="174"/>
      <c r="C252" s="175"/>
      <c r="D252" s="175"/>
      <c r="E252" s="176"/>
      <c r="F252" s="351"/>
      <c r="G252" s="352"/>
      <c r="H252" s="351"/>
      <c r="I252" s="352"/>
      <c r="J252" s="351"/>
      <c r="K252" s="352"/>
      <c r="L252" s="351"/>
      <c r="M252" s="354"/>
      <c r="N252" s="352"/>
      <c r="O252" s="353"/>
      <c r="P252" s="353"/>
      <c r="Q252" s="353"/>
      <c r="R252" s="177"/>
      <c r="S252" s="177"/>
      <c r="T252" s="255"/>
      <c r="U252" s="256"/>
      <c r="V252" s="9"/>
      <c r="W252" s="57"/>
      <c r="X252" s="57"/>
      <c r="AB252" s="1">
        <f t="shared" si="36"/>
        <v>0</v>
      </c>
      <c r="AC252" s="1">
        <f t="shared" si="37"/>
        <v>0</v>
      </c>
      <c r="AD252" s="1">
        <f t="shared" si="38"/>
        <v>0</v>
      </c>
      <c r="AE252" s="1">
        <f t="shared" si="39"/>
        <v>0</v>
      </c>
      <c r="AF252" s="1">
        <f t="shared" si="40"/>
        <v>0</v>
      </c>
      <c r="AG252" s="1">
        <f t="shared" si="41"/>
        <v>0</v>
      </c>
      <c r="AH252" s="1">
        <f>IF(M252="",'Fraccion masica'!$AC$36,M252)</f>
        <v>0.11111111111111108</v>
      </c>
      <c r="AI252" s="1">
        <f>IF(N252="",'Fraccion masica'!$AC$35,N252)</f>
        <v>0.11111111111111108</v>
      </c>
      <c r="AJ252" s="1">
        <f t="shared" si="42"/>
        <v>0</v>
      </c>
      <c r="AK252" s="1">
        <f t="shared" si="43"/>
        <v>0</v>
      </c>
      <c r="AL252" s="1">
        <f t="shared" si="44"/>
        <v>0</v>
      </c>
      <c r="AM252" s="1">
        <f t="shared" si="45"/>
        <v>0</v>
      </c>
      <c r="AN252" s="1">
        <f t="shared" si="46"/>
        <v>0</v>
      </c>
      <c r="AO252" s="1">
        <f t="shared" si="47"/>
        <v>0</v>
      </c>
      <c r="AP252" s="1">
        <f>AN252*Hoja1!$C$19+Fugas_Alter1!AO252</f>
        <v>0</v>
      </c>
    </row>
    <row r="253" spans="2:42" x14ac:dyDescent="0.75">
      <c r="B253" s="174"/>
      <c r="C253" s="175"/>
      <c r="D253" s="175"/>
      <c r="E253" s="176"/>
      <c r="F253" s="351"/>
      <c r="G253" s="352"/>
      <c r="H253" s="351"/>
      <c r="I253" s="352"/>
      <c r="J253" s="351"/>
      <c r="K253" s="352"/>
      <c r="L253" s="351"/>
      <c r="M253" s="354"/>
      <c r="N253" s="352"/>
      <c r="O253" s="353"/>
      <c r="P253" s="353"/>
      <c r="Q253" s="353"/>
      <c r="R253" s="177"/>
      <c r="S253" s="177"/>
      <c r="T253" s="255"/>
      <c r="U253" s="256"/>
      <c r="V253" s="9"/>
      <c r="W253" s="57"/>
      <c r="X253" s="57"/>
      <c r="AB253" s="1">
        <f t="shared" si="36"/>
        <v>0</v>
      </c>
      <c r="AC253" s="1">
        <f t="shared" si="37"/>
        <v>0</v>
      </c>
      <c r="AD253" s="1">
        <f t="shared" si="38"/>
        <v>0</v>
      </c>
      <c r="AE253" s="1">
        <f t="shared" si="39"/>
        <v>0</v>
      </c>
      <c r="AF253" s="1">
        <f t="shared" si="40"/>
        <v>0</v>
      </c>
      <c r="AG253" s="1">
        <f t="shared" si="41"/>
        <v>0</v>
      </c>
      <c r="AH253" s="1">
        <f>IF(M253="",'Fraccion masica'!$AC$36,M253)</f>
        <v>0.11111111111111108</v>
      </c>
      <c r="AI253" s="1">
        <f>IF(N253="",'Fraccion masica'!$AC$35,N253)</f>
        <v>0.11111111111111108</v>
      </c>
      <c r="AJ253" s="1">
        <f t="shared" si="42"/>
        <v>0</v>
      </c>
      <c r="AK253" s="1">
        <f t="shared" si="43"/>
        <v>0</v>
      </c>
      <c r="AL253" s="1">
        <f t="shared" si="44"/>
        <v>0</v>
      </c>
      <c r="AM253" s="1">
        <f t="shared" si="45"/>
        <v>0</v>
      </c>
      <c r="AN253" s="1">
        <f t="shared" si="46"/>
        <v>0</v>
      </c>
      <c r="AO253" s="1">
        <f t="shared" si="47"/>
        <v>0</v>
      </c>
      <c r="AP253" s="1">
        <f>AN253*Hoja1!$C$19+Fugas_Alter1!AO253</f>
        <v>0</v>
      </c>
    </row>
    <row r="254" spans="2:42" x14ac:dyDescent="0.75">
      <c r="B254" s="174"/>
      <c r="C254" s="175"/>
      <c r="D254" s="175"/>
      <c r="E254" s="176"/>
      <c r="F254" s="351"/>
      <c r="G254" s="352"/>
      <c r="H254" s="351"/>
      <c r="I254" s="352"/>
      <c r="J254" s="351"/>
      <c r="K254" s="352"/>
      <c r="L254" s="351"/>
      <c r="M254" s="354"/>
      <c r="N254" s="352"/>
      <c r="O254" s="353"/>
      <c r="P254" s="353"/>
      <c r="Q254" s="353"/>
      <c r="R254" s="177"/>
      <c r="S254" s="177"/>
      <c r="T254" s="255"/>
      <c r="U254" s="256"/>
      <c r="V254" s="9"/>
      <c r="W254" s="57"/>
      <c r="X254" s="57"/>
      <c r="AB254" s="1">
        <f t="shared" si="36"/>
        <v>0</v>
      </c>
      <c r="AC254" s="1">
        <f t="shared" si="37"/>
        <v>0</v>
      </c>
      <c r="AD254" s="1">
        <f t="shared" si="38"/>
        <v>0</v>
      </c>
      <c r="AE254" s="1">
        <f t="shared" si="39"/>
        <v>0</v>
      </c>
      <c r="AF254" s="1">
        <f t="shared" si="40"/>
        <v>0</v>
      </c>
      <c r="AG254" s="1">
        <f t="shared" si="41"/>
        <v>0</v>
      </c>
      <c r="AH254" s="1">
        <f>IF(M254="",'Fraccion masica'!$AC$36,M254)</f>
        <v>0.11111111111111108</v>
      </c>
      <c r="AI254" s="1">
        <f>IF(N254="",'Fraccion masica'!$AC$35,N254)</f>
        <v>0.11111111111111108</v>
      </c>
      <c r="AJ254" s="1">
        <f t="shared" si="42"/>
        <v>0</v>
      </c>
      <c r="AK254" s="1">
        <f t="shared" si="43"/>
        <v>0</v>
      </c>
      <c r="AL254" s="1">
        <f t="shared" si="44"/>
        <v>0</v>
      </c>
      <c r="AM254" s="1">
        <f t="shared" si="45"/>
        <v>0</v>
      </c>
      <c r="AN254" s="1">
        <f t="shared" si="46"/>
        <v>0</v>
      </c>
      <c r="AO254" s="1">
        <f t="shared" si="47"/>
        <v>0</v>
      </c>
      <c r="AP254" s="1">
        <f>AN254*Hoja1!$C$19+Fugas_Alter1!AO254</f>
        <v>0</v>
      </c>
    </row>
    <row r="255" spans="2:42" x14ac:dyDescent="0.75">
      <c r="B255" s="174"/>
      <c r="C255" s="175"/>
      <c r="D255" s="175"/>
      <c r="E255" s="176"/>
      <c r="F255" s="351"/>
      <c r="G255" s="352"/>
      <c r="H255" s="351"/>
      <c r="I255" s="352"/>
      <c r="J255" s="351"/>
      <c r="K255" s="352"/>
      <c r="L255" s="351"/>
      <c r="M255" s="354"/>
      <c r="N255" s="352"/>
      <c r="O255" s="353"/>
      <c r="P255" s="353"/>
      <c r="Q255" s="353"/>
      <c r="R255" s="177"/>
      <c r="S255" s="177"/>
      <c r="T255" s="255"/>
      <c r="U255" s="256"/>
      <c r="V255" s="9"/>
      <c r="W255" s="57"/>
      <c r="X255" s="57"/>
      <c r="AB255" s="1">
        <f t="shared" si="36"/>
        <v>0</v>
      </c>
      <c r="AC255" s="1">
        <f t="shared" si="37"/>
        <v>0</v>
      </c>
      <c r="AD255" s="1">
        <f t="shared" si="38"/>
        <v>0</v>
      </c>
      <c r="AE255" s="1">
        <f t="shared" si="39"/>
        <v>0</v>
      </c>
      <c r="AF255" s="1">
        <f t="shared" si="40"/>
        <v>0</v>
      </c>
      <c r="AG255" s="1">
        <f t="shared" si="41"/>
        <v>0</v>
      </c>
      <c r="AH255" s="1">
        <f>IF(M255="",'Fraccion masica'!$AC$36,M255)</f>
        <v>0.11111111111111108</v>
      </c>
      <c r="AI255" s="1">
        <f>IF(N255="",'Fraccion masica'!$AC$35,N255)</f>
        <v>0.11111111111111108</v>
      </c>
      <c r="AJ255" s="1">
        <f t="shared" si="42"/>
        <v>0</v>
      </c>
      <c r="AK255" s="1">
        <f t="shared" si="43"/>
        <v>0</v>
      </c>
      <c r="AL255" s="1">
        <f t="shared" si="44"/>
        <v>0</v>
      </c>
      <c r="AM255" s="1">
        <f t="shared" si="45"/>
        <v>0</v>
      </c>
      <c r="AN255" s="1">
        <f t="shared" si="46"/>
        <v>0</v>
      </c>
      <c r="AO255" s="1">
        <f t="shared" si="47"/>
        <v>0</v>
      </c>
      <c r="AP255" s="1">
        <f>AN255*Hoja1!$C$19+Fugas_Alter1!AO255</f>
        <v>0</v>
      </c>
    </row>
    <row r="256" spans="2:42" x14ac:dyDescent="0.75">
      <c r="B256" s="174"/>
      <c r="C256" s="175"/>
      <c r="D256" s="175"/>
      <c r="E256" s="176"/>
      <c r="F256" s="351"/>
      <c r="G256" s="352"/>
      <c r="H256" s="351"/>
      <c r="I256" s="352"/>
      <c r="J256" s="351"/>
      <c r="K256" s="352"/>
      <c r="L256" s="351"/>
      <c r="M256" s="354"/>
      <c r="N256" s="352"/>
      <c r="O256" s="353"/>
      <c r="P256" s="353"/>
      <c r="Q256" s="353"/>
      <c r="R256" s="177"/>
      <c r="S256" s="177"/>
      <c r="T256" s="255"/>
      <c r="U256" s="256"/>
      <c r="V256" s="9"/>
      <c r="W256" s="57"/>
      <c r="X256" s="57"/>
      <c r="AB256" s="1">
        <f t="shared" si="36"/>
        <v>0</v>
      </c>
      <c r="AC256" s="1">
        <f t="shared" si="37"/>
        <v>0</v>
      </c>
      <c r="AD256" s="1">
        <f t="shared" si="38"/>
        <v>0</v>
      </c>
      <c r="AE256" s="1">
        <f t="shared" si="39"/>
        <v>0</v>
      </c>
      <c r="AF256" s="1">
        <f t="shared" si="40"/>
        <v>0</v>
      </c>
      <c r="AG256" s="1">
        <f t="shared" si="41"/>
        <v>0</v>
      </c>
      <c r="AH256" s="1">
        <f>IF(M256="",'Fraccion masica'!$AC$36,M256)</f>
        <v>0.11111111111111108</v>
      </c>
      <c r="AI256" s="1">
        <f>IF(N256="",'Fraccion masica'!$AC$35,N256)</f>
        <v>0.11111111111111108</v>
      </c>
      <c r="AJ256" s="1">
        <f t="shared" si="42"/>
        <v>0</v>
      </c>
      <c r="AK256" s="1">
        <f t="shared" si="43"/>
        <v>0</v>
      </c>
      <c r="AL256" s="1">
        <f t="shared" si="44"/>
        <v>0</v>
      </c>
      <c r="AM256" s="1">
        <f t="shared" si="45"/>
        <v>0</v>
      </c>
      <c r="AN256" s="1">
        <f t="shared" si="46"/>
        <v>0</v>
      </c>
      <c r="AO256" s="1">
        <f t="shared" si="47"/>
        <v>0</v>
      </c>
      <c r="AP256" s="1">
        <f>AN256*Hoja1!$C$19+Fugas_Alter1!AO256</f>
        <v>0</v>
      </c>
    </row>
    <row r="257" spans="2:42" x14ac:dyDescent="0.75">
      <c r="B257" s="174"/>
      <c r="C257" s="175"/>
      <c r="D257" s="175"/>
      <c r="E257" s="176"/>
      <c r="F257" s="351"/>
      <c r="G257" s="352"/>
      <c r="H257" s="351"/>
      <c r="I257" s="352"/>
      <c r="J257" s="351"/>
      <c r="K257" s="352"/>
      <c r="L257" s="351"/>
      <c r="M257" s="354"/>
      <c r="N257" s="352"/>
      <c r="O257" s="353"/>
      <c r="P257" s="353"/>
      <c r="Q257" s="353"/>
      <c r="R257" s="177"/>
      <c r="S257" s="177"/>
      <c r="T257" s="255"/>
      <c r="U257" s="256"/>
      <c r="V257" s="9"/>
      <c r="W257" s="57"/>
      <c r="X257" s="57"/>
      <c r="AB257" s="1">
        <f t="shared" si="36"/>
        <v>0</v>
      </c>
      <c r="AC257" s="1">
        <f t="shared" si="37"/>
        <v>0</v>
      </c>
      <c r="AD257" s="1">
        <f t="shared" si="38"/>
        <v>0</v>
      </c>
      <c r="AE257" s="1">
        <f t="shared" si="39"/>
        <v>0</v>
      </c>
      <c r="AF257" s="1">
        <f t="shared" si="40"/>
        <v>0</v>
      </c>
      <c r="AG257" s="1">
        <f t="shared" si="41"/>
        <v>0</v>
      </c>
      <c r="AH257" s="1">
        <f>IF(M257="",'Fraccion masica'!$AC$36,M257)</f>
        <v>0.11111111111111108</v>
      </c>
      <c r="AI257" s="1">
        <f>IF(N257="",'Fraccion masica'!$AC$35,N257)</f>
        <v>0.11111111111111108</v>
      </c>
      <c r="AJ257" s="1">
        <f t="shared" si="42"/>
        <v>0</v>
      </c>
      <c r="AK257" s="1">
        <f t="shared" si="43"/>
        <v>0</v>
      </c>
      <c r="AL257" s="1">
        <f t="shared" si="44"/>
        <v>0</v>
      </c>
      <c r="AM257" s="1">
        <f t="shared" si="45"/>
        <v>0</v>
      </c>
      <c r="AN257" s="1">
        <f t="shared" si="46"/>
        <v>0</v>
      </c>
      <c r="AO257" s="1">
        <f t="shared" si="47"/>
        <v>0</v>
      </c>
      <c r="AP257" s="1">
        <f>AN257*Hoja1!$C$19+Fugas_Alter1!AO257</f>
        <v>0</v>
      </c>
    </row>
    <row r="258" spans="2:42" x14ac:dyDescent="0.75">
      <c r="B258" s="174"/>
      <c r="C258" s="175"/>
      <c r="D258" s="175"/>
      <c r="E258" s="176"/>
      <c r="F258" s="351"/>
      <c r="G258" s="352"/>
      <c r="H258" s="351"/>
      <c r="I258" s="352"/>
      <c r="J258" s="351"/>
      <c r="K258" s="352"/>
      <c r="L258" s="351"/>
      <c r="M258" s="354"/>
      <c r="N258" s="352"/>
      <c r="O258" s="353"/>
      <c r="P258" s="353"/>
      <c r="Q258" s="353"/>
      <c r="R258" s="177"/>
      <c r="S258" s="177"/>
      <c r="T258" s="255"/>
      <c r="U258" s="256"/>
      <c r="V258" s="9"/>
      <c r="W258" s="57"/>
      <c r="X258" s="57"/>
      <c r="AB258" s="1">
        <f t="shared" si="36"/>
        <v>0</v>
      </c>
      <c r="AC258" s="1">
        <f t="shared" si="37"/>
        <v>0</v>
      </c>
      <c r="AD258" s="1">
        <f t="shared" si="38"/>
        <v>0</v>
      </c>
      <c r="AE258" s="1">
        <f t="shared" si="39"/>
        <v>0</v>
      </c>
      <c r="AF258" s="1">
        <f t="shared" si="40"/>
        <v>0</v>
      </c>
      <c r="AG258" s="1">
        <f t="shared" si="41"/>
        <v>0</v>
      </c>
      <c r="AH258" s="1">
        <f>IF(M258="",'Fraccion masica'!$AC$36,M258)</f>
        <v>0.11111111111111108</v>
      </c>
      <c r="AI258" s="1">
        <f>IF(N258="",'Fraccion masica'!$AC$35,N258)</f>
        <v>0.11111111111111108</v>
      </c>
      <c r="AJ258" s="1">
        <f t="shared" si="42"/>
        <v>0</v>
      </c>
      <c r="AK258" s="1">
        <f t="shared" si="43"/>
        <v>0</v>
      </c>
      <c r="AL258" s="1">
        <f t="shared" si="44"/>
        <v>0</v>
      </c>
      <c r="AM258" s="1">
        <f t="shared" si="45"/>
        <v>0</v>
      </c>
      <c r="AN258" s="1">
        <f t="shared" si="46"/>
        <v>0</v>
      </c>
      <c r="AO258" s="1">
        <f t="shared" si="47"/>
        <v>0</v>
      </c>
      <c r="AP258" s="1">
        <f>AN258*Hoja1!$C$19+Fugas_Alter1!AO258</f>
        <v>0</v>
      </c>
    </row>
    <row r="259" spans="2:42" x14ac:dyDescent="0.75">
      <c r="B259" s="174"/>
      <c r="C259" s="175"/>
      <c r="D259" s="175"/>
      <c r="E259" s="176"/>
      <c r="F259" s="351"/>
      <c r="G259" s="352"/>
      <c r="H259" s="351"/>
      <c r="I259" s="352"/>
      <c r="J259" s="351"/>
      <c r="K259" s="352"/>
      <c r="L259" s="351"/>
      <c r="M259" s="354"/>
      <c r="N259" s="352"/>
      <c r="O259" s="353"/>
      <c r="P259" s="353"/>
      <c r="Q259" s="353"/>
      <c r="R259" s="177"/>
      <c r="S259" s="177"/>
      <c r="T259" s="255"/>
      <c r="U259" s="256"/>
      <c r="V259" s="9"/>
      <c r="W259" s="57"/>
      <c r="X259" s="57"/>
      <c r="AB259" s="1">
        <f t="shared" si="36"/>
        <v>0</v>
      </c>
      <c r="AC259" s="1">
        <f t="shared" si="37"/>
        <v>0</v>
      </c>
      <c r="AD259" s="1">
        <f t="shared" si="38"/>
        <v>0</v>
      </c>
      <c r="AE259" s="1">
        <f t="shared" si="39"/>
        <v>0</v>
      </c>
      <c r="AF259" s="1">
        <f t="shared" si="40"/>
        <v>0</v>
      </c>
      <c r="AG259" s="1">
        <f t="shared" si="41"/>
        <v>0</v>
      </c>
      <c r="AH259" s="1">
        <f>IF(M259="",'Fraccion masica'!$AC$36,M259)</f>
        <v>0.11111111111111108</v>
      </c>
      <c r="AI259" s="1">
        <f>IF(N259="",'Fraccion masica'!$AC$35,N259)</f>
        <v>0.11111111111111108</v>
      </c>
      <c r="AJ259" s="1">
        <f t="shared" si="42"/>
        <v>0</v>
      </c>
      <c r="AK259" s="1">
        <f t="shared" si="43"/>
        <v>0</v>
      </c>
      <c r="AL259" s="1">
        <f t="shared" si="44"/>
        <v>0</v>
      </c>
      <c r="AM259" s="1">
        <f t="shared" si="45"/>
        <v>0</v>
      </c>
      <c r="AN259" s="1">
        <f t="shared" si="46"/>
        <v>0</v>
      </c>
      <c r="AO259" s="1">
        <f t="shared" si="47"/>
        <v>0</v>
      </c>
      <c r="AP259" s="1">
        <f>AN259*Hoja1!$C$19+Fugas_Alter1!AO259</f>
        <v>0</v>
      </c>
    </row>
    <row r="260" spans="2:42" x14ac:dyDescent="0.75">
      <c r="B260" s="174"/>
      <c r="C260" s="175"/>
      <c r="D260" s="175"/>
      <c r="E260" s="176"/>
      <c r="F260" s="351"/>
      <c r="G260" s="352"/>
      <c r="H260" s="351"/>
      <c r="I260" s="352"/>
      <c r="J260" s="351"/>
      <c r="K260" s="352"/>
      <c r="L260" s="351"/>
      <c r="M260" s="354"/>
      <c r="N260" s="352"/>
      <c r="O260" s="353"/>
      <c r="P260" s="353"/>
      <c r="Q260" s="353"/>
      <c r="R260" s="177"/>
      <c r="S260" s="177"/>
      <c r="T260" s="255"/>
      <c r="U260" s="256"/>
      <c r="V260" s="9"/>
      <c r="W260" s="57"/>
      <c r="X260" s="57"/>
      <c r="AB260" s="1">
        <f t="shared" si="36"/>
        <v>0</v>
      </c>
      <c r="AC260" s="1">
        <f t="shared" si="37"/>
        <v>0</v>
      </c>
      <c r="AD260" s="1">
        <f t="shared" si="38"/>
        <v>0</v>
      </c>
      <c r="AE260" s="1">
        <f t="shared" si="39"/>
        <v>0</v>
      </c>
      <c r="AF260" s="1">
        <f t="shared" si="40"/>
        <v>0</v>
      </c>
      <c r="AG260" s="1">
        <f t="shared" si="41"/>
        <v>0</v>
      </c>
      <c r="AH260" s="1">
        <f>IF(M260="",'Fraccion masica'!$AC$36,M260)</f>
        <v>0.11111111111111108</v>
      </c>
      <c r="AI260" s="1">
        <f>IF(N260="",'Fraccion masica'!$AC$35,N260)</f>
        <v>0.11111111111111108</v>
      </c>
      <c r="AJ260" s="1">
        <f t="shared" si="42"/>
        <v>0</v>
      </c>
      <c r="AK260" s="1">
        <f t="shared" si="43"/>
        <v>0</v>
      </c>
      <c r="AL260" s="1">
        <f t="shared" si="44"/>
        <v>0</v>
      </c>
      <c r="AM260" s="1">
        <f t="shared" si="45"/>
        <v>0</v>
      </c>
      <c r="AN260" s="1">
        <f t="shared" si="46"/>
        <v>0</v>
      </c>
      <c r="AO260" s="1">
        <f t="shared" si="47"/>
        <v>0</v>
      </c>
      <c r="AP260" s="1">
        <f>AN260*Hoja1!$C$19+Fugas_Alter1!AO260</f>
        <v>0</v>
      </c>
    </row>
    <row r="261" spans="2:42" x14ac:dyDescent="0.75">
      <c r="B261" s="174"/>
      <c r="C261" s="175"/>
      <c r="D261" s="175"/>
      <c r="E261" s="176"/>
      <c r="F261" s="351"/>
      <c r="G261" s="352"/>
      <c r="H261" s="351"/>
      <c r="I261" s="352"/>
      <c r="J261" s="351"/>
      <c r="K261" s="352"/>
      <c r="L261" s="351"/>
      <c r="M261" s="354"/>
      <c r="N261" s="352"/>
      <c r="O261" s="353"/>
      <c r="P261" s="353"/>
      <c r="Q261" s="353"/>
      <c r="R261" s="177"/>
      <c r="S261" s="177"/>
      <c r="T261" s="255"/>
      <c r="U261" s="256"/>
      <c r="V261" s="9"/>
      <c r="W261" s="57"/>
      <c r="X261" s="57"/>
      <c r="AB261" s="1">
        <f t="shared" si="36"/>
        <v>0</v>
      </c>
      <c r="AC261" s="1">
        <f t="shared" si="37"/>
        <v>0</v>
      </c>
      <c r="AD261" s="1">
        <f t="shared" si="38"/>
        <v>0</v>
      </c>
      <c r="AE261" s="1">
        <f t="shared" si="39"/>
        <v>0</v>
      </c>
      <c r="AF261" s="1">
        <f t="shared" si="40"/>
        <v>0</v>
      </c>
      <c r="AG261" s="1">
        <f t="shared" si="41"/>
        <v>0</v>
      </c>
      <c r="AH261" s="1">
        <f>IF(M261="",'Fraccion masica'!$AC$36,M261)</f>
        <v>0.11111111111111108</v>
      </c>
      <c r="AI261" s="1">
        <f>IF(N261="",'Fraccion masica'!$AC$35,N261)</f>
        <v>0.11111111111111108</v>
      </c>
      <c r="AJ261" s="1">
        <f t="shared" si="42"/>
        <v>0</v>
      </c>
      <c r="AK261" s="1">
        <f t="shared" si="43"/>
        <v>0</v>
      </c>
      <c r="AL261" s="1">
        <f t="shared" si="44"/>
        <v>0</v>
      </c>
      <c r="AM261" s="1">
        <f t="shared" si="45"/>
        <v>0</v>
      </c>
      <c r="AN261" s="1">
        <f t="shared" si="46"/>
        <v>0</v>
      </c>
      <c r="AO261" s="1">
        <f t="shared" si="47"/>
        <v>0</v>
      </c>
      <c r="AP261" s="1">
        <f>AN261*Hoja1!$C$19+Fugas_Alter1!AO261</f>
        <v>0</v>
      </c>
    </row>
    <row r="262" spans="2:42" x14ac:dyDescent="0.75">
      <c r="B262" s="174"/>
      <c r="C262" s="175"/>
      <c r="D262" s="175"/>
      <c r="E262" s="176"/>
      <c r="F262" s="351"/>
      <c r="G262" s="352"/>
      <c r="H262" s="351"/>
      <c r="I262" s="352"/>
      <c r="J262" s="351"/>
      <c r="K262" s="352"/>
      <c r="L262" s="351"/>
      <c r="M262" s="354"/>
      <c r="N262" s="352"/>
      <c r="O262" s="353"/>
      <c r="P262" s="353"/>
      <c r="Q262" s="353"/>
      <c r="R262" s="177"/>
      <c r="S262" s="177"/>
      <c r="T262" s="255"/>
      <c r="U262" s="256"/>
      <c r="V262" s="9"/>
      <c r="W262" s="57"/>
      <c r="X262" s="57"/>
      <c r="AB262" s="1">
        <f t="shared" si="36"/>
        <v>0</v>
      </c>
      <c r="AC262" s="1">
        <f t="shared" si="37"/>
        <v>0</v>
      </c>
      <c r="AD262" s="1">
        <f t="shared" si="38"/>
        <v>0</v>
      </c>
      <c r="AE262" s="1">
        <f t="shared" si="39"/>
        <v>0</v>
      </c>
      <c r="AF262" s="1">
        <f t="shared" si="40"/>
        <v>0</v>
      </c>
      <c r="AG262" s="1">
        <f t="shared" si="41"/>
        <v>0</v>
      </c>
      <c r="AH262" s="1">
        <f>IF(M262="",'Fraccion masica'!$AC$36,M262)</f>
        <v>0.11111111111111108</v>
      </c>
      <c r="AI262" s="1">
        <f>IF(N262="",'Fraccion masica'!$AC$35,N262)</f>
        <v>0.11111111111111108</v>
      </c>
      <c r="AJ262" s="1">
        <f t="shared" si="42"/>
        <v>0</v>
      </c>
      <c r="AK262" s="1">
        <f t="shared" si="43"/>
        <v>0</v>
      </c>
      <c r="AL262" s="1">
        <f t="shared" si="44"/>
        <v>0</v>
      </c>
      <c r="AM262" s="1">
        <f t="shared" si="45"/>
        <v>0</v>
      </c>
      <c r="AN262" s="1">
        <f t="shared" si="46"/>
        <v>0</v>
      </c>
      <c r="AO262" s="1">
        <f t="shared" si="47"/>
        <v>0</v>
      </c>
      <c r="AP262" s="1">
        <f>AN262*Hoja1!$C$19+Fugas_Alter1!AO262</f>
        <v>0</v>
      </c>
    </row>
    <row r="263" spans="2:42" x14ac:dyDescent="0.75">
      <c r="B263" s="174"/>
      <c r="C263" s="175"/>
      <c r="D263" s="175"/>
      <c r="E263" s="176"/>
      <c r="F263" s="351"/>
      <c r="G263" s="352"/>
      <c r="H263" s="351"/>
      <c r="I263" s="352"/>
      <c r="J263" s="351"/>
      <c r="K263" s="352"/>
      <c r="L263" s="351"/>
      <c r="M263" s="354"/>
      <c r="N263" s="352"/>
      <c r="O263" s="353"/>
      <c r="P263" s="353"/>
      <c r="Q263" s="353"/>
      <c r="R263" s="177"/>
      <c r="S263" s="177"/>
      <c r="T263" s="255"/>
      <c r="U263" s="256"/>
      <c r="V263" s="9"/>
      <c r="W263" s="57"/>
      <c r="X263" s="57"/>
      <c r="AB263" s="1">
        <f t="shared" si="36"/>
        <v>0</v>
      </c>
      <c r="AC263" s="1">
        <f t="shared" si="37"/>
        <v>0</v>
      </c>
      <c r="AD263" s="1">
        <f t="shared" si="38"/>
        <v>0</v>
      </c>
      <c r="AE263" s="1">
        <f t="shared" si="39"/>
        <v>0</v>
      </c>
      <c r="AF263" s="1">
        <f t="shared" si="40"/>
        <v>0</v>
      </c>
      <c r="AG263" s="1">
        <f t="shared" si="41"/>
        <v>0</v>
      </c>
      <c r="AH263" s="1">
        <f>IF(M263="",'Fraccion masica'!$AC$36,M263)</f>
        <v>0.11111111111111108</v>
      </c>
      <c r="AI263" s="1">
        <f>IF(N263="",'Fraccion masica'!$AC$35,N263)</f>
        <v>0.11111111111111108</v>
      </c>
      <c r="AJ263" s="1">
        <f t="shared" si="42"/>
        <v>0</v>
      </c>
      <c r="AK263" s="1">
        <f t="shared" si="43"/>
        <v>0</v>
      </c>
      <c r="AL263" s="1">
        <f t="shared" si="44"/>
        <v>0</v>
      </c>
      <c r="AM263" s="1">
        <f t="shared" si="45"/>
        <v>0</v>
      </c>
      <c r="AN263" s="1">
        <f t="shared" si="46"/>
        <v>0</v>
      </c>
      <c r="AO263" s="1">
        <f t="shared" si="47"/>
        <v>0</v>
      </c>
      <c r="AP263" s="1">
        <f>AN263*Hoja1!$C$19+Fugas_Alter1!AO263</f>
        <v>0</v>
      </c>
    </row>
    <row r="264" spans="2:42" x14ac:dyDescent="0.75">
      <c r="B264" s="174"/>
      <c r="C264" s="175"/>
      <c r="D264" s="175"/>
      <c r="E264" s="176"/>
      <c r="F264" s="351"/>
      <c r="G264" s="352"/>
      <c r="H264" s="351"/>
      <c r="I264" s="352"/>
      <c r="J264" s="351"/>
      <c r="K264" s="352"/>
      <c r="L264" s="351"/>
      <c r="M264" s="354"/>
      <c r="N264" s="352"/>
      <c r="O264" s="353"/>
      <c r="P264" s="353"/>
      <c r="Q264" s="353"/>
      <c r="R264" s="177"/>
      <c r="S264" s="177"/>
      <c r="T264" s="255"/>
      <c r="U264" s="256"/>
      <c r="V264" s="9"/>
      <c r="W264" s="57"/>
      <c r="X264" s="57"/>
      <c r="AB264" s="1">
        <f t="shared" si="36"/>
        <v>0</v>
      </c>
      <c r="AC264" s="1">
        <f t="shared" si="37"/>
        <v>0</v>
      </c>
      <c r="AD264" s="1">
        <f t="shared" si="38"/>
        <v>0</v>
      </c>
      <c r="AE264" s="1">
        <f t="shared" si="39"/>
        <v>0</v>
      </c>
      <c r="AF264" s="1">
        <f t="shared" si="40"/>
        <v>0</v>
      </c>
      <c r="AG264" s="1">
        <f t="shared" si="41"/>
        <v>0</v>
      </c>
      <c r="AH264" s="1">
        <f>IF(M264="",'Fraccion masica'!$AC$36,M264)</f>
        <v>0.11111111111111108</v>
      </c>
      <c r="AI264" s="1">
        <f>IF(N264="",'Fraccion masica'!$AC$35,N264)</f>
        <v>0.11111111111111108</v>
      </c>
      <c r="AJ264" s="1">
        <f t="shared" si="42"/>
        <v>0</v>
      </c>
      <c r="AK264" s="1">
        <f t="shared" si="43"/>
        <v>0</v>
      </c>
      <c r="AL264" s="1">
        <f t="shared" si="44"/>
        <v>0</v>
      </c>
      <c r="AM264" s="1">
        <f t="shared" si="45"/>
        <v>0</v>
      </c>
      <c r="AN264" s="1">
        <f t="shared" si="46"/>
        <v>0</v>
      </c>
      <c r="AO264" s="1">
        <f t="shared" si="47"/>
        <v>0</v>
      </c>
      <c r="AP264" s="1">
        <f>AN264*Hoja1!$C$19+Fugas_Alter1!AO264</f>
        <v>0</v>
      </c>
    </row>
    <row r="265" spans="2:42" x14ac:dyDescent="0.75">
      <c r="B265" s="174"/>
      <c r="C265" s="175"/>
      <c r="D265" s="175"/>
      <c r="E265" s="176"/>
      <c r="F265" s="351"/>
      <c r="G265" s="352"/>
      <c r="H265" s="351"/>
      <c r="I265" s="352"/>
      <c r="J265" s="351"/>
      <c r="K265" s="352"/>
      <c r="L265" s="351"/>
      <c r="M265" s="354"/>
      <c r="N265" s="352"/>
      <c r="O265" s="353"/>
      <c r="P265" s="353"/>
      <c r="Q265" s="353"/>
      <c r="R265" s="177"/>
      <c r="S265" s="177"/>
      <c r="T265" s="255"/>
      <c r="U265" s="256"/>
      <c r="V265" s="9"/>
      <c r="W265" s="57"/>
      <c r="X265" s="57"/>
      <c r="AB265" s="1">
        <f t="shared" si="36"/>
        <v>0</v>
      </c>
      <c r="AC265" s="1">
        <f t="shared" si="37"/>
        <v>0</v>
      </c>
      <c r="AD265" s="1">
        <f t="shared" si="38"/>
        <v>0</v>
      </c>
      <c r="AE265" s="1">
        <f t="shared" si="39"/>
        <v>0</v>
      </c>
      <c r="AF265" s="1">
        <f t="shared" si="40"/>
        <v>0</v>
      </c>
      <c r="AG265" s="1">
        <f t="shared" si="41"/>
        <v>0</v>
      </c>
      <c r="AH265" s="1">
        <f>IF(M265="",'Fraccion masica'!$AC$36,M265)</f>
        <v>0.11111111111111108</v>
      </c>
      <c r="AI265" s="1">
        <f>IF(N265="",'Fraccion masica'!$AC$35,N265)</f>
        <v>0.11111111111111108</v>
      </c>
      <c r="AJ265" s="1">
        <f t="shared" si="42"/>
        <v>0</v>
      </c>
      <c r="AK265" s="1">
        <f t="shared" si="43"/>
        <v>0</v>
      </c>
      <c r="AL265" s="1">
        <f t="shared" si="44"/>
        <v>0</v>
      </c>
      <c r="AM265" s="1">
        <f t="shared" si="45"/>
        <v>0</v>
      </c>
      <c r="AN265" s="1">
        <f t="shared" si="46"/>
        <v>0</v>
      </c>
      <c r="AO265" s="1">
        <f t="shared" si="47"/>
        <v>0</v>
      </c>
      <c r="AP265" s="1">
        <f>AN265*Hoja1!$C$19+Fugas_Alter1!AO265</f>
        <v>0</v>
      </c>
    </row>
    <row r="266" spans="2:42" x14ac:dyDescent="0.75">
      <c r="B266" s="174"/>
      <c r="C266" s="175"/>
      <c r="D266" s="175"/>
      <c r="E266" s="176"/>
      <c r="F266" s="351"/>
      <c r="G266" s="352"/>
      <c r="H266" s="351"/>
      <c r="I266" s="352"/>
      <c r="J266" s="351"/>
      <c r="K266" s="352"/>
      <c r="L266" s="351"/>
      <c r="M266" s="354"/>
      <c r="N266" s="352"/>
      <c r="O266" s="353"/>
      <c r="P266" s="353"/>
      <c r="Q266" s="353"/>
      <c r="R266" s="177"/>
      <c r="S266" s="177"/>
      <c r="T266" s="255"/>
      <c r="U266" s="256"/>
      <c r="V266" s="9"/>
      <c r="W266" s="57"/>
      <c r="X266" s="57"/>
      <c r="AB266" s="1">
        <f t="shared" si="36"/>
        <v>0</v>
      </c>
      <c r="AC266" s="1">
        <f t="shared" si="37"/>
        <v>0</v>
      </c>
      <c r="AD266" s="1">
        <f t="shared" si="38"/>
        <v>0</v>
      </c>
      <c r="AE266" s="1">
        <f t="shared" si="39"/>
        <v>0</v>
      </c>
      <c r="AF266" s="1">
        <f t="shared" si="40"/>
        <v>0</v>
      </c>
      <c r="AG266" s="1">
        <f t="shared" si="41"/>
        <v>0</v>
      </c>
      <c r="AH266" s="1">
        <f>IF(M266="",'Fraccion masica'!$AC$36,M266)</f>
        <v>0.11111111111111108</v>
      </c>
      <c r="AI266" s="1">
        <f>IF(N266="",'Fraccion masica'!$AC$35,N266)</f>
        <v>0.11111111111111108</v>
      </c>
      <c r="AJ266" s="1">
        <f t="shared" si="42"/>
        <v>0</v>
      </c>
      <c r="AK266" s="1">
        <f t="shared" si="43"/>
        <v>0</v>
      </c>
      <c r="AL266" s="1">
        <f t="shared" si="44"/>
        <v>0</v>
      </c>
      <c r="AM266" s="1">
        <f t="shared" si="45"/>
        <v>0</v>
      </c>
      <c r="AN266" s="1">
        <f t="shared" si="46"/>
        <v>0</v>
      </c>
      <c r="AO266" s="1">
        <f t="shared" si="47"/>
        <v>0</v>
      </c>
      <c r="AP266" s="1">
        <f>AN266*Hoja1!$C$19+Fugas_Alter1!AO266</f>
        <v>0</v>
      </c>
    </row>
    <row r="267" spans="2:42" x14ac:dyDescent="0.75">
      <c r="B267" s="174"/>
      <c r="C267" s="175"/>
      <c r="D267" s="175"/>
      <c r="E267" s="176"/>
      <c r="F267" s="351"/>
      <c r="G267" s="352"/>
      <c r="H267" s="351"/>
      <c r="I267" s="352"/>
      <c r="J267" s="351"/>
      <c r="K267" s="352"/>
      <c r="L267" s="351"/>
      <c r="M267" s="354"/>
      <c r="N267" s="352"/>
      <c r="O267" s="353"/>
      <c r="P267" s="353"/>
      <c r="Q267" s="353"/>
      <c r="R267" s="177"/>
      <c r="S267" s="177"/>
      <c r="T267" s="255"/>
      <c r="U267" s="256"/>
      <c r="V267" s="9"/>
      <c r="W267" s="57"/>
      <c r="X267" s="57"/>
      <c r="AB267" s="1">
        <f t="shared" si="36"/>
        <v>0</v>
      </c>
      <c r="AC267" s="1">
        <f t="shared" si="37"/>
        <v>0</v>
      </c>
      <c r="AD267" s="1">
        <f t="shared" si="38"/>
        <v>0</v>
      </c>
      <c r="AE267" s="1">
        <f t="shared" si="39"/>
        <v>0</v>
      </c>
      <c r="AF267" s="1">
        <f t="shared" si="40"/>
        <v>0</v>
      </c>
      <c r="AG267" s="1">
        <f t="shared" si="41"/>
        <v>0</v>
      </c>
      <c r="AH267" s="1">
        <f>IF(M267="",'Fraccion masica'!$AC$36,M267)</f>
        <v>0.11111111111111108</v>
      </c>
      <c r="AI267" s="1">
        <f>IF(N267="",'Fraccion masica'!$AC$35,N267)</f>
        <v>0.11111111111111108</v>
      </c>
      <c r="AJ267" s="1">
        <f t="shared" si="42"/>
        <v>0</v>
      </c>
      <c r="AK267" s="1">
        <f t="shared" si="43"/>
        <v>0</v>
      </c>
      <c r="AL267" s="1">
        <f t="shared" si="44"/>
        <v>0</v>
      </c>
      <c r="AM267" s="1">
        <f t="shared" si="45"/>
        <v>0</v>
      </c>
      <c r="AN267" s="1">
        <f t="shared" si="46"/>
        <v>0</v>
      </c>
      <c r="AO267" s="1">
        <f t="shared" si="47"/>
        <v>0</v>
      </c>
      <c r="AP267" s="1">
        <f>AN267*Hoja1!$C$19+Fugas_Alter1!AO267</f>
        <v>0</v>
      </c>
    </row>
    <row r="268" spans="2:42" x14ac:dyDescent="0.75">
      <c r="B268" s="174"/>
      <c r="C268" s="175"/>
      <c r="D268" s="175"/>
      <c r="E268" s="176"/>
      <c r="F268" s="351"/>
      <c r="G268" s="352"/>
      <c r="H268" s="351"/>
      <c r="I268" s="352"/>
      <c r="J268" s="351"/>
      <c r="K268" s="352"/>
      <c r="L268" s="351"/>
      <c r="M268" s="354"/>
      <c r="N268" s="352"/>
      <c r="O268" s="353"/>
      <c r="P268" s="353"/>
      <c r="Q268" s="353"/>
      <c r="R268" s="177"/>
      <c r="S268" s="177"/>
      <c r="T268" s="255"/>
      <c r="U268" s="256"/>
      <c r="V268" s="9"/>
      <c r="W268" s="57"/>
      <c r="X268" s="57"/>
      <c r="AB268" s="1">
        <f t="shared" si="36"/>
        <v>0</v>
      </c>
      <c r="AC268" s="1">
        <f t="shared" si="37"/>
        <v>0</v>
      </c>
      <c r="AD268" s="1">
        <f t="shared" si="38"/>
        <v>0</v>
      </c>
      <c r="AE268" s="1">
        <f t="shared" si="39"/>
        <v>0</v>
      </c>
      <c r="AF268" s="1">
        <f t="shared" si="40"/>
        <v>0</v>
      </c>
      <c r="AG268" s="1">
        <f t="shared" si="41"/>
        <v>0</v>
      </c>
      <c r="AH268" s="1">
        <f>IF(M268="",'Fraccion masica'!$AC$36,M268)</f>
        <v>0.11111111111111108</v>
      </c>
      <c r="AI268" s="1">
        <f>IF(N268="",'Fraccion masica'!$AC$35,N268)</f>
        <v>0.11111111111111108</v>
      </c>
      <c r="AJ268" s="1">
        <f t="shared" si="42"/>
        <v>0</v>
      </c>
      <c r="AK268" s="1">
        <f t="shared" si="43"/>
        <v>0</v>
      </c>
      <c r="AL268" s="1">
        <f t="shared" si="44"/>
        <v>0</v>
      </c>
      <c r="AM268" s="1">
        <f t="shared" si="45"/>
        <v>0</v>
      </c>
      <c r="AN268" s="1">
        <f t="shared" si="46"/>
        <v>0</v>
      </c>
      <c r="AO268" s="1">
        <f t="shared" si="47"/>
        <v>0</v>
      </c>
      <c r="AP268" s="1">
        <f>AN268*Hoja1!$C$19+Fugas_Alter1!AO268</f>
        <v>0</v>
      </c>
    </row>
    <row r="269" spans="2:42" x14ac:dyDescent="0.75">
      <c r="B269" s="174"/>
      <c r="C269" s="175"/>
      <c r="D269" s="175"/>
      <c r="E269" s="176"/>
      <c r="F269" s="351"/>
      <c r="G269" s="352"/>
      <c r="H269" s="351"/>
      <c r="I269" s="352"/>
      <c r="J269" s="351"/>
      <c r="K269" s="352"/>
      <c r="L269" s="351"/>
      <c r="M269" s="354"/>
      <c r="N269" s="352"/>
      <c r="O269" s="353"/>
      <c r="P269" s="353"/>
      <c r="Q269" s="353"/>
      <c r="R269" s="177"/>
      <c r="S269" s="177"/>
      <c r="T269" s="255"/>
      <c r="U269" s="256"/>
      <c r="V269" s="9"/>
      <c r="W269" s="57"/>
      <c r="X269" s="57"/>
      <c r="AB269" s="1">
        <f t="shared" si="36"/>
        <v>0</v>
      </c>
      <c r="AC269" s="1">
        <f t="shared" si="37"/>
        <v>0</v>
      </c>
      <c r="AD269" s="1">
        <f t="shared" si="38"/>
        <v>0</v>
      </c>
      <c r="AE269" s="1">
        <f t="shared" si="39"/>
        <v>0</v>
      </c>
      <c r="AF269" s="1">
        <f t="shared" si="40"/>
        <v>0</v>
      </c>
      <c r="AG269" s="1">
        <f t="shared" si="41"/>
        <v>0</v>
      </c>
      <c r="AH269" s="1">
        <f>IF(M269="",'Fraccion masica'!$AC$36,M269)</f>
        <v>0.11111111111111108</v>
      </c>
      <c r="AI269" s="1">
        <f>IF(N269="",'Fraccion masica'!$AC$35,N269)</f>
        <v>0.11111111111111108</v>
      </c>
      <c r="AJ269" s="1">
        <f t="shared" si="42"/>
        <v>0</v>
      </c>
      <c r="AK269" s="1">
        <f t="shared" si="43"/>
        <v>0</v>
      </c>
      <c r="AL269" s="1">
        <f t="shared" si="44"/>
        <v>0</v>
      </c>
      <c r="AM269" s="1">
        <f t="shared" si="45"/>
        <v>0</v>
      </c>
      <c r="AN269" s="1">
        <f t="shared" si="46"/>
        <v>0</v>
      </c>
      <c r="AO269" s="1">
        <f t="shared" si="47"/>
        <v>0</v>
      </c>
      <c r="AP269" s="1">
        <f>AN269*Hoja1!$C$19+Fugas_Alter1!AO269</f>
        <v>0</v>
      </c>
    </row>
    <row r="270" spans="2:42" x14ac:dyDescent="0.75">
      <c r="B270" s="174"/>
      <c r="C270" s="175"/>
      <c r="D270" s="175"/>
      <c r="E270" s="176"/>
      <c r="F270" s="351"/>
      <c r="G270" s="352"/>
      <c r="H270" s="351"/>
      <c r="I270" s="352"/>
      <c r="J270" s="351"/>
      <c r="K270" s="352"/>
      <c r="L270" s="351"/>
      <c r="M270" s="354"/>
      <c r="N270" s="352"/>
      <c r="O270" s="353"/>
      <c r="P270" s="353"/>
      <c r="Q270" s="353"/>
      <c r="R270" s="177"/>
      <c r="S270" s="177"/>
      <c r="T270" s="255"/>
      <c r="U270" s="256"/>
      <c r="V270" s="9"/>
      <c r="W270" s="57"/>
      <c r="X270" s="57"/>
      <c r="AB270" s="1">
        <f t="shared" si="36"/>
        <v>0</v>
      </c>
      <c r="AC270" s="1">
        <f t="shared" si="37"/>
        <v>0</v>
      </c>
      <c r="AD270" s="1">
        <f t="shared" si="38"/>
        <v>0</v>
      </c>
      <c r="AE270" s="1">
        <f t="shared" si="39"/>
        <v>0</v>
      </c>
      <c r="AF270" s="1">
        <f t="shared" si="40"/>
        <v>0</v>
      </c>
      <c r="AG270" s="1">
        <f t="shared" si="41"/>
        <v>0</v>
      </c>
      <c r="AH270" s="1">
        <f>IF(M270="",'Fraccion masica'!$AC$36,M270)</f>
        <v>0.11111111111111108</v>
      </c>
      <c r="AI270" s="1">
        <f>IF(N270="",'Fraccion masica'!$AC$35,N270)</f>
        <v>0.11111111111111108</v>
      </c>
      <c r="AJ270" s="1">
        <f t="shared" si="42"/>
        <v>0</v>
      </c>
      <c r="AK270" s="1">
        <f t="shared" si="43"/>
        <v>0</v>
      </c>
      <c r="AL270" s="1">
        <f t="shared" si="44"/>
        <v>0</v>
      </c>
      <c r="AM270" s="1">
        <f t="shared" si="45"/>
        <v>0</v>
      </c>
      <c r="AN270" s="1">
        <f t="shared" si="46"/>
        <v>0</v>
      </c>
      <c r="AO270" s="1">
        <f t="shared" si="47"/>
        <v>0</v>
      </c>
      <c r="AP270" s="1">
        <f>AN270*Hoja1!$C$19+Fugas_Alter1!AO270</f>
        <v>0</v>
      </c>
    </row>
    <row r="271" spans="2:42" x14ac:dyDescent="0.75">
      <c r="B271" s="174"/>
      <c r="C271" s="175"/>
      <c r="D271" s="175"/>
      <c r="E271" s="176"/>
      <c r="F271" s="351"/>
      <c r="G271" s="352"/>
      <c r="H271" s="351"/>
      <c r="I271" s="352"/>
      <c r="J271" s="351"/>
      <c r="K271" s="352"/>
      <c r="L271" s="351"/>
      <c r="M271" s="354"/>
      <c r="N271" s="352"/>
      <c r="O271" s="353"/>
      <c r="P271" s="353"/>
      <c r="Q271" s="353"/>
      <c r="R271" s="177"/>
      <c r="S271" s="177"/>
      <c r="T271" s="255"/>
      <c r="U271" s="256"/>
      <c r="V271" s="9"/>
      <c r="W271" s="57"/>
      <c r="X271" s="57"/>
      <c r="AB271" s="1">
        <f t="shared" si="36"/>
        <v>0</v>
      </c>
      <c r="AC271" s="1">
        <f t="shared" si="37"/>
        <v>0</v>
      </c>
      <c r="AD271" s="1">
        <f t="shared" si="38"/>
        <v>0</v>
      </c>
      <c r="AE271" s="1">
        <f t="shared" si="39"/>
        <v>0</v>
      </c>
      <c r="AF271" s="1">
        <f t="shared" si="40"/>
        <v>0</v>
      </c>
      <c r="AG271" s="1">
        <f t="shared" si="41"/>
        <v>0</v>
      </c>
      <c r="AH271" s="1">
        <f>IF(M271="",'Fraccion masica'!$AC$36,M271)</f>
        <v>0.11111111111111108</v>
      </c>
      <c r="AI271" s="1">
        <f>IF(N271="",'Fraccion masica'!$AC$35,N271)</f>
        <v>0.11111111111111108</v>
      </c>
      <c r="AJ271" s="1">
        <f t="shared" si="42"/>
        <v>0</v>
      </c>
      <c r="AK271" s="1">
        <f t="shared" si="43"/>
        <v>0</v>
      </c>
      <c r="AL271" s="1">
        <f t="shared" si="44"/>
        <v>0</v>
      </c>
      <c r="AM271" s="1">
        <f t="shared" si="45"/>
        <v>0</v>
      </c>
      <c r="AN271" s="1">
        <f t="shared" si="46"/>
        <v>0</v>
      </c>
      <c r="AO271" s="1">
        <f t="shared" si="47"/>
        <v>0</v>
      </c>
      <c r="AP271" s="1">
        <f>AN271*Hoja1!$C$19+Fugas_Alter1!AO271</f>
        <v>0</v>
      </c>
    </row>
    <row r="272" spans="2:42" x14ac:dyDescent="0.75">
      <c r="B272" s="174"/>
      <c r="C272" s="175"/>
      <c r="D272" s="175"/>
      <c r="E272" s="176"/>
      <c r="F272" s="351"/>
      <c r="G272" s="352"/>
      <c r="H272" s="351"/>
      <c r="I272" s="352"/>
      <c r="J272" s="351"/>
      <c r="K272" s="352"/>
      <c r="L272" s="351"/>
      <c r="M272" s="354"/>
      <c r="N272" s="352"/>
      <c r="O272" s="353"/>
      <c r="P272" s="353"/>
      <c r="Q272" s="353"/>
      <c r="R272" s="177"/>
      <c r="S272" s="177"/>
      <c r="T272" s="255"/>
      <c r="U272" s="256"/>
      <c r="V272" s="9"/>
      <c r="W272" s="57"/>
      <c r="X272" s="57"/>
      <c r="AB272" s="1">
        <f t="shared" si="36"/>
        <v>0</v>
      </c>
      <c r="AC272" s="1">
        <f t="shared" si="37"/>
        <v>0</v>
      </c>
      <c r="AD272" s="1">
        <f t="shared" si="38"/>
        <v>0</v>
      </c>
      <c r="AE272" s="1">
        <f t="shared" si="39"/>
        <v>0</v>
      </c>
      <c r="AF272" s="1">
        <f t="shared" si="40"/>
        <v>0</v>
      </c>
      <c r="AG272" s="1">
        <f t="shared" si="41"/>
        <v>0</v>
      </c>
      <c r="AH272" s="1">
        <f>IF(M272="",'Fraccion masica'!$AC$36,M272)</f>
        <v>0.11111111111111108</v>
      </c>
      <c r="AI272" s="1">
        <f>IF(N272="",'Fraccion masica'!$AC$35,N272)</f>
        <v>0.11111111111111108</v>
      </c>
      <c r="AJ272" s="1">
        <f t="shared" si="42"/>
        <v>0</v>
      </c>
      <c r="AK272" s="1">
        <f t="shared" si="43"/>
        <v>0</v>
      </c>
      <c r="AL272" s="1">
        <f t="shared" si="44"/>
        <v>0</v>
      </c>
      <c r="AM272" s="1">
        <f t="shared" si="45"/>
        <v>0</v>
      </c>
      <c r="AN272" s="1">
        <f t="shared" si="46"/>
        <v>0</v>
      </c>
      <c r="AO272" s="1">
        <f t="shared" si="47"/>
        <v>0</v>
      </c>
      <c r="AP272" s="1">
        <f>AN272*Hoja1!$C$19+Fugas_Alter1!AO272</f>
        <v>0</v>
      </c>
    </row>
    <row r="273" spans="2:42" x14ac:dyDescent="0.75">
      <c r="B273" s="174"/>
      <c r="C273" s="175"/>
      <c r="D273" s="175"/>
      <c r="E273" s="176"/>
      <c r="F273" s="351"/>
      <c r="G273" s="352"/>
      <c r="H273" s="351"/>
      <c r="I273" s="352"/>
      <c r="J273" s="351"/>
      <c r="K273" s="352"/>
      <c r="L273" s="351"/>
      <c r="M273" s="354"/>
      <c r="N273" s="352"/>
      <c r="O273" s="353"/>
      <c r="P273" s="353"/>
      <c r="Q273" s="353"/>
      <c r="R273" s="177"/>
      <c r="S273" s="177"/>
      <c r="T273" s="255"/>
      <c r="U273" s="256"/>
      <c r="V273" s="9"/>
      <c r="W273" s="57"/>
      <c r="X273" s="57"/>
      <c r="AB273" s="1">
        <f t="shared" si="36"/>
        <v>0</v>
      </c>
      <c r="AC273" s="1">
        <f t="shared" si="37"/>
        <v>0</v>
      </c>
      <c r="AD273" s="1">
        <f t="shared" si="38"/>
        <v>0</v>
      </c>
      <c r="AE273" s="1">
        <f t="shared" si="39"/>
        <v>0</v>
      </c>
      <c r="AF273" s="1">
        <f t="shared" si="40"/>
        <v>0</v>
      </c>
      <c r="AG273" s="1">
        <f t="shared" si="41"/>
        <v>0</v>
      </c>
      <c r="AH273" s="1">
        <f>IF(M273="",'Fraccion masica'!$AC$36,M273)</f>
        <v>0.11111111111111108</v>
      </c>
      <c r="AI273" s="1">
        <f>IF(N273="",'Fraccion masica'!$AC$35,N273)</f>
        <v>0.11111111111111108</v>
      </c>
      <c r="AJ273" s="1">
        <f t="shared" si="42"/>
        <v>0</v>
      </c>
      <c r="AK273" s="1">
        <f t="shared" si="43"/>
        <v>0</v>
      </c>
      <c r="AL273" s="1">
        <f t="shared" si="44"/>
        <v>0</v>
      </c>
      <c r="AM273" s="1">
        <f t="shared" si="45"/>
        <v>0</v>
      </c>
      <c r="AN273" s="1">
        <f t="shared" si="46"/>
        <v>0</v>
      </c>
      <c r="AO273" s="1">
        <f t="shared" si="47"/>
        <v>0</v>
      </c>
      <c r="AP273" s="1">
        <f>AN273*Hoja1!$C$19+Fugas_Alter1!AO273</f>
        <v>0</v>
      </c>
    </row>
    <row r="274" spans="2:42" x14ac:dyDescent="0.75">
      <c r="B274" s="174"/>
      <c r="C274" s="175"/>
      <c r="D274" s="175"/>
      <c r="E274" s="176"/>
      <c r="F274" s="351"/>
      <c r="G274" s="352"/>
      <c r="H274" s="351"/>
      <c r="I274" s="352"/>
      <c r="J274" s="351"/>
      <c r="K274" s="352"/>
      <c r="L274" s="351"/>
      <c r="M274" s="354"/>
      <c r="N274" s="352"/>
      <c r="O274" s="353"/>
      <c r="P274" s="353"/>
      <c r="Q274" s="353"/>
      <c r="R274" s="177"/>
      <c r="S274" s="177"/>
      <c r="T274" s="255"/>
      <c r="U274" s="256"/>
      <c r="V274" s="9"/>
      <c r="W274" s="57"/>
      <c r="X274" s="57"/>
      <c r="AB274" s="1">
        <f t="shared" si="36"/>
        <v>0</v>
      </c>
      <c r="AC274" s="1">
        <f t="shared" si="37"/>
        <v>0</v>
      </c>
      <c r="AD274" s="1">
        <f t="shared" si="38"/>
        <v>0</v>
      </c>
      <c r="AE274" s="1">
        <f t="shared" si="39"/>
        <v>0</v>
      </c>
      <c r="AF274" s="1">
        <f t="shared" si="40"/>
        <v>0</v>
      </c>
      <c r="AG274" s="1">
        <f t="shared" si="41"/>
        <v>0</v>
      </c>
      <c r="AH274" s="1">
        <f>IF(M274="",'Fraccion masica'!$AC$36,M274)</f>
        <v>0.11111111111111108</v>
      </c>
      <c r="AI274" s="1">
        <f>IF(N274="",'Fraccion masica'!$AC$35,N274)</f>
        <v>0.11111111111111108</v>
      </c>
      <c r="AJ274" s="1">
        <f t="shared" si="42"/>
        <v>0</v>
      </c>
      <c r="AK274" s="1">
        <f t="shared" si="43"/>
        <v>0</v>
      </c>
      <c r="AL274" s="1">
        <f t="shared" si="44"/>
        <v>0</v>
      </c>
      <c r="AM274" s="1">
        <f t="shared" si="45"/>
        <v>0</v>
      </c>
      <c r="AN274" s="1">
        <f t="shared" si="46"/>
        <v>0</v>
      </c>
      <c r="AO274" s="1">
        <f t="shared" si="47"/>
        <v>0</v>
      </c>
      <c r="AP274" s="1">
        <f>AN274*Hoja1!$C$19+Fugas_Alter1!AO274</f>
        <v>0</v>
      </c>
    </row>
    <row r="275" spans="2:42" x14ac:dyDescent="0.75">
      <c r="B275" s="174"/>
      <c r="C275" s="175"/>
      <c r="D275" s="175"/>
      <c r="E275" s="176"/>
      <c r="F275" s="351"/>
      <c r="G275" s="352"/>
      <c r="H275" s="351"/>
      <c r="I275" s="352"/>
      <c r="J275" s="351"/>
      <c r="K275" s="352"/>
      <c r="L275" s="351"/>
      <c r="M275" s="354"/>
      <c r="N275" s="352"/>
      <c r="O275" s="353"/>
      <c r="P275" s="353"/>
      <c r="Q275" s="353"/>
      <c r="R275" s="177"/>
      <c r="S275" s="177"/>
      <c r="T275" s="255"/>
      <c r="U275" s="256"/>
      <c r="V275" s="9"/>
      <c r="W275" s="57"/>
      <c r="X275" s="57"/>
      <c r="AB275" s="1">
        <f t="shared" si="36"/>
        <v>0</v>
      </c>
      <c r="AC275" s="1">
        <f t="shared" si="37"/>
        <v>0</v>
      </c>
      <c r="AD275" s="1">
        <f t="shared" si="38"/>
        <v>0</v>
      </c>
      <c r="AE275" s="1">
        <f t="shared" si="39"/>
        <v>0</v>
      </c>
      <c r="AF275" s="1">
        <f t="shared" si="40"/>
        <v>0</v>
      </c>
      <c r="AG275" s="1">
        <f t="shared" si="41"/>
        <v>0</v>
      </c>
      <c r="AH275" s="1">
        <f>IF(M275="",'Fraccion masica'!$AC$36,M275)</f>
        <v>0.11111111111111108</v>
      </c>
      <c r="AI275" s="1">
        <f>IF(N275="",'Fraccion masica'!$AC$35,N275)</f>
        <v>0.11111111111111108</v>
      </c>
      <c r="AJ275" s="1">
        <f t="shared" si="42"/>
        <v>0</v>
      </c>
      <c r="AK275" s="1">
        <f t="shared" si="43"/>
        <v>0</v>
      </c>
      <c r="AL275" s="1">
        <f t="shared" si="44"/>
        <v>0</v>
      </c>
      <c r="AM275" s="1">
        <f t="shared" si="45"/>
        <v>0</v>
      </c>
      <c r="AN275" s="1">
        <f t="shared" si="46"/>
        <v>0</v>
      </c>
      <c r="AO275" s="1">
        <f t="shared" si="47"/>
        <v>0</v>
      </c>
      <c r="AP275" s="1">
        <f>AN275*Hoja1!$C$19+Fugas_Alter1!AO275</f>
        <v>0</v>
      </c>
    </row>
    <row r="276" spans="2:42" x14ac:dyDescent="0.75">
      <c r="B276" s="174"/>
      <c r="C276" s="175"/>
      <c r="D276" s="175"/>
      <c r="E276" s="176"/>
      <c r="F276" s="351"/>
      <c r="G276" s="352"/>
      <c r="H276" s="351"/>
      <c r="I276" s="352"/>
      <c r="J276" s="351"/>
      <c r="K276" s="352"/>
      <c r="L276" s="351"/>
      <c r="M276" s="354"/>
      <c r="N276" s="352"/>
      <c r="O276" s="353"/>
      <c r="P276" s="353"/>
      <c r="Q276" s="353"/>
      <c r="R276" s="177"/>
      <c r="S276" s="177"/>
      <c r="T276" s="255"/>
      <c r="U276" s="256"/>
      <c r="V276" s="9"/>
      <c r="W276" s="57"/>
      <c r="X276" s="57"/>
      <c r="AB276" s="1">
        <f t="shared" si="36"/>
        <v>0</v>
      </c>
      <c r="AC276" s="1">
        <f t="shared" si="37"/>
        <v>0</v>
      </c>
      <c r="AD276" s="1">
        <f t="shared" si="38"/>
        <v>0</v>
      </c>
      <c r="AE276" s="1">
        <f t="shared" si="39"/>
        <v>0</v>
      </c>
      <c r="AF276" s="1">
        <f t="shared" si="40"/>
        <v>0</v>
      </c>
      <c r="AG276" s="1">
        <f t="shared" si="41"/>
        <v>0</v>
      </c>
      <c r="AH276" s="1">
        <f>IF(M276="",'Fraccion masica'!$AC$36,M276)</f>
        <v>0.11111111111111108</v>
      </c>
      <c r="AI276" s="1">
        <f>IF(N276="",'Fraccion masica'!$AC$35,N276)</f>
        <v>0.11111111111111108</v>
      </c>
      <c r="AJ276" s="1">
        <f t="shared" si="42"/>
        <v>0</v>
      </c>
      <c r="AK276" s="1">
        <f t="shared" si="43"/>
        <v>0</v>
      </c>
      <c r="AL276" s="1">
        <f t="shared" si="44"/>
        <v>0</v>
      </c>
      <c r="AM276" s="1">
        <f t="shared" si="45"/>
        <v>0</v>
      </c>
      <c r="AN276" s="1">
        <f t="shared" si="46"/>
        <v>0</v>
      </c>
      <c r="AO276" s="1">
        <f t="shared" si="47"/>
        <v>0</v>
      </c>
      <c r="AP276" s="1">
        <f>AN276*Hoja1!$C$19+Fugas_Alter1!AO276</f>
        <v>0</v>
      </c>
    </row>
    <row r="277" spans="2:42" x14ac:dyDescent="0.75">
      <c r="B277" s="174"/>
      <c r="C277" s="175"/>
      <c r="D277" s="175"/>
      <c r="E277" s="176"/>
      <c r="F277" s="351"/>
      <c r="G277" s="352"/>
      <c r="H277" s="351"/>
      <c r="I277" s="352"/>
      <c r="J277" s="351"/>
      <c r="K277" s="352"/>
      <c r="L277" s="351"/>
      <c r="M277" s="354"/>
      <c r="N277" s="352"/>
      <c r="O277" s="353"/>
      <c r="P277" s="353"/>
      <c r="Q277" s="353"/>
      <c r="R277" s="177"/>
      <c r="S277" s="177"/>
      <c r="T277" s="255"/>
      <c r="U277" s="256"/>
      <c r="V277" s="9"/>
      <c r="W277" s="57"/>
      <c r="X277" s="57"/>
      <c r="AB277" s="1">
        <f t="shared" si="36"/>
        <v>0</v>
      </c>
      <c r="AC277" s="1">
        <f t="shared" si="37"/>
        <v>0</v>
      </c>
      <c r="AD277" s="1">
        <f t="shared" si="38"/>
        <v>0</v>
      </c>
      <c r="AE277" s="1">
        <f t="shared" si="39"/>
        <v>0</v>
      </c>
      <c r="AF277" s="1">
        <f t="shared" si="40"/>
        <v>0</v>
      </c>
      <c r="AG277" s="1">
        <f t="shared" si="41"/>
        <v>0</v>
      </c>
      <c r="AH277" s="1">
        <f>IF(M277="",'Fraccion masica'!$AC$36,M277)</f>
        <v>0.11111111111111108</v>
      </c>
      <c r="AI277" s="1">
        <f>IF(N277="",'Fraccion masica'!$AC$35,N277)</f>
        <v>0.11111111111111108</v>
      </c>
      <c r="AJ277" s="1">
        <f t="shared" si="42"/>
        <v>0</v>
      </c>
      <c r="AK277" s="1">
        <f t="shared" si="43"/>
        <v>0</v>
      </c>
      <c r="AL277" s="1">
        <f t="shared" si="44"/>
        <v>0</v>
      </c>
      <c r="AM277" s="1">
        <f t="shared" si="45"/>
        <v>0</v>
      </c>
      <c r="AN277" s="1">
        <f t="shared" si="46"/>
        <v>0</v>
      </c>
      <c r="AO277" s="1">
        <f t="shared" si="47"/>
        <v>0</v>
      </c>
      <c r="AP277" s="1">
        <f>AN277*Hoja1!$C$19+Fugas_Alter1!AO277</f>
        <v>0</v>
      </c>
    </row>
    <row r="278" spans="2:42" x14ac:dyDescent="0.75">
      <c r="B278" s="174"/>
      <c r="C278" s="175"/>
      <c r="D278" s="175"/>
      <c r="E278" s="176"/>
      <c r="F278" s="351"/>
      <c r="G278" s="352"/>
      <c r="H278" s="351"/>
      <c r="I278" s="352"/>
      <c r="J278" s="351"/>
      <c r="K278" s="352"/>
      <c r="L278" s="351"/>
      <c r="M278" s="354"/>
      <c r="N278" s="352"/>
      <c r="O278" s="353"/>
      <c r="P278" s="353"/>
      <c r="Q278" s="353"/>
      <c r="R278" s="177"/>
      <c r="S278" s="177"/>
      <c r="T278" s="255"/>
      <c r="U278" s="256"/>
      <c r="V278" s="9"/>
      <c r="W278" s="57"/>
      <c r="X278" s="57"/>
      <c r="AB278" s="1">
        <f t="shared" si="36"/>
        <v>0</v>
      </c>
      <c r="AC278" s="1">
        <f t="shared" si="37"/>
        <v>0</v>
      </c>
      <c r="AD278" s="1">
        <f t="shared" si="38"/>
        <v>0</v>
      </c>
      <c r="AE278" s="1">
        <f t="shared" si="39"/>
        <v>0</v>
      </c>
      <c r="AF278" s="1">
        <f t="shared" si="40"/>
        <v>0</v>
      </c>
      <c r="AG278" s="1">
        <f t="shared" si="41"/>
        <v>0</v>
      </c>
      <c r="AH278" s="1">
        <f>IF(M278="",'Fraccion masica'!$AC$36,M278)</f>
        <v>0.11111111111111108</v>
      </c>
      <c r="AI278" s="1">
        <f>IF(N278="",'Fraccion masica'!$AC$35,N278)</f>
        <v>0.11111111111111108</v>
      </c>
      <c r="AJ278" s="1">
        <f t="shared" si="42"/>
        <v>0</v>
      </c>
      <c r="AK278" s="1">
        <f t="shared" si="43"/>
        <v>0</v>
      </c>
      <c r="AL278" s="1">
        <f t="shared" si="44"/>
        <v>0</v>
      </c>
      <c r="AM278" s="1">
        <f t="shared" si="45"/>
        <v>0</v>
      </c>
      <c r="AN278" s="1">
        <f t="shared" si="46"/>
        <v>0</v>
      </c>
      <c r="AO278" s="1">
        <f t="shared" si="47"/>
        <v>0</v>
      </c>
      <c r="AP278" s="1">
        <f>AN278*Hoja1!$C$19+Fugas_Alter1!AO278</f>
        <v>0</v>
      </c>
    </row>
    <row r="279" spans="2:42" x14ac:dyDescent="0.75">
      <c r="B279" s="174"/>
      <c r="C279" s="175"/>
      <c r="D279" s="175"/>
      <c r="E279" s="176"/>
      <c r="F279" s="351"/>
      <c r="G279" s="352"/>
      <c r="H279" s="351"/>
      <c r="I279" s="352"/>
      <c r="J279" s="351"/>
      <c r="K279" s="352"/>
      <c r="L279" s="351"/>
      <c r="M279" s="354"/>
      <c r="N279" s="352"/>
      <c r="O279" s="353"/>
      <c r="P279" s="353"/>
      <c r="Q279" s="353"/>
      <c r="R279" s="177"/>
      <c r="S279" s="177"/>
      <c r="T279" s="255"/>
      <c r="U279" s="256"/>
      <c r="V279" s="9"/>
      <c r="W279" s="57"/>
      <c r="X279" s="57"/>
      <c r="AB279" s="1">
        <f t="shared" si="36"/>
        <v>0</v>
      </c>
      <c r="AC279" s="1">
        <f t="shared" si="37"/>
        <v>0</v>
      </c>
      <c r="AD279" s="1">
        <f t="shared" si="38"/>
        <v>0</v>
      </c>
      <c r="AE279" s="1">
        <f t="shared" si="39"/>
        <v>0</v>
      </c>
      <c r="AF279" s="1">
        <f t="shared" si="40"/>
        <v>0</v>
      </c>
      <c r="AG279" s="1">
        <f t="shared" si="41"/>
        <v>0</v>
      </c>
      <c r="AH279" s="1">
        <f>IF(M279="",'Fraccion masica'!$AC$36,M279)</f>
        <v>0.11111111111111108</v>
      </c>
      <c r="AI279" s="1">
        <f>IF(N279="",'Fraccion masica'!$AC$35,N279)</f>
        <v>0.11111111111111108</v>
      </c>
      <c r="AJ279" s="1">
        <f t="shared" si="42"/>
        <v>0</v>
      </c>
      <c r="AK279" s="1">
        <f t="shared" si="43"/>
        <v>0</v>
      </c>
      <c r="AL279" s="1">
        <f t="shared" si="44"/>
        <v>0</v>
      </c>
      <c r="AM279" s="1">
        <f t="shared" si="45"/>
        <v>0</v>
      </c>
      <c r="AN279" s="1">
        <f t="shared" si="46"/>
        <v>0</v>
      </c>
      <c r="AO279" s="1">
        <f t="shared" si="47"/>
        <v>0</v>
      </c>
      <c r="AP279" s="1">
        <f>AN279*Hoja1!$C$19+Fugas_Alter1!AO279</f>
        <v>0</v>
      </c>
    </row>
    <row r="280" spans="2:42" x14ac:dyDescent="0.75">
      <c r="B280" s="174"/>
      <c r="C280" s="175"/>
      <c r="D280" s="175"/>
      <c r="E280" s="176"/>
      <c r="F280" s="351"/>
      <c r="G280" s="352"/>
      <c r="H280" s="351"/>
      <c r="I280" s="352"/>
      <c r="J280" s="351"/>
      <c r="K280" s="352"/>
      <c r="L280" s="351"/>
      <c r="M280" s="354"/>
      <c r="N280" s="352"/>
      <c r="O280" s="353"/>
      <c r="P280" s="353"/>
      <c r="Q280" s="353"/>
      <c r="R280" s="177"/>
      <c r="S280" s="177"/>
      <c r="T280" s="255"/>
      <c r="U280" s="256"/>
      <c r="V280" s="9"/>
      <c r="W280" s="57"/>
      <c r="X280" s="57"/>
      <c r="AB280" s="1">
        <f t="shared" ref="AB280:AB317" si="48">B280</f>
        <v>0</v>
      </c>
      <c r="AC280" s="1">
        <f t="shared" ref="AC280:AC317" si="49">C280</f>
        <v>0</v>
      </c>
      <c r="AD280" s="1">
        <f t="shared" ref="AD280:AD317" si="50">D280</f>
        <v>0</v>
      </c>
      <c r="AE280" s="1">
        <f t="shared" ref="AE280:AE317" si="51">F280</f>
        <v>0</v>
      </c>
      <c r="AF280" s="1">
        <f t="shared" ref="AF280:AF317" si="52">G280</f>
        <v>0</v>
      </c>
      <c r="AG280" s="1">
        <f t="shared" ref="AG280:AG317" si="53">J280</f>
        <v>0</v>
      </c>
      <c r="AH280" s="1">
        <f>IF(M280="",'Fraccion masica'!$AC$36,M280)</f>
        <v>0.11111111111111108</v>
      </c>
      <c r="AI280" s="1">
        <f>IF(N280="",'Fraccion masica'!$AC$35,N280)</f>
        <v>0.11111111111111108</v>
      </c>
      <c r="AJ280" s="1">
        <f t="shared" si="42"/>
        <v>0</v>
      </c>
      <c r="AK280" s="1">
        <f t="shared" si="43"/>
        <v>0</v>
      </c>
      <c r="AL280" s="1">
        <f t="shared" si="44"/>
        <v>0</v>
      </c>
      <c r="AM280" s="1">
        <f t="shared" si="45"/>
        <v>0</v>
      </c>
      <c r="AN280" s="1">
        <f t="shared" si="46"/>
        <v>0</v>
      </c>
      <c r="AO280" s="1">
        <f t="shared" si="47"/>
        <v>0</v>
      </c>
      <c r="AP280" s="1">
        <f>AN280*Hoja1!$C$19+Fugas_Alter1!AO280</f>
        <v>0</v>
      </c>
    </row>
    <row r="281" spans="2:42" x14ac:dyDescent="0.75">
      <c r="B281" s="174"/>
      <c r="C281" s="175"/>
      <c r="D281" s="175"/>
      <c r="E281" s="176"/>
      <c r="F281" s="351"/>
      <c r="G281" s="352"/>
      <c r="H281" s="351"/>
      <c r="I281" s="352"/>
      <c r="J281" s="351"/>
      <c r="K281" s="352"/>
      <c r="L281" s="351"/>
      <c r="M281" s="354"/>
      <c r="N281" s="352"/>
      <c r="O281" s="353"/>
      <c r="P281" s="353"/>
      <c r="Q281" s="353"/>
      <c r="R281" s="177"/>
      <c r="S281" s="177"/>
      <c r="T281" s="255"/>
      <c r="U281" s="256"/>
      <c r="V281" s="9"/>
      <c r="W281" s="57"/>
      <c r="X281" s="57"/>
      <c r="AB281" s="1">
        <f t="shared" si="48"/>
        <v>0</v>
      </c>
      <c r="AC281" s="1">
        <f t="shared" si="49"/>
        <v>0</v>
      </c>
      <c r="AD281" s="1">
        <f t="shared" si="50"/>
        <v>0</v>
      </c>
      <c r="AE281" s="1">
        <f t="shared" si="51"/>
        <v>0</v>
      </c>
      <c r="AF281" s="1">
        <f t="shared" si="52"/>
        <v>0</v>
      </c>
      <c r="AG281" s="1">
        <f t="shared" si="53"/>
        <v>0</v>
      </c>
      <c r="AH281" s="1">
        <f>IF(M281="",'Fraccion masica'!$AC$36,M281)</f>
        <v>0.11111111111111108</v>
      </c>
      <c r="AI281" s="1">
        <f>IF(N281="",'Fraccion masica'!$AC$35,N281)</f>
        <v>0.11111111111111108</v>
      </c>
      <c r="AJ281" s="1">
        <f t="shared" ref="AJ281:AJ317" si="54">V281</f>
        <v>0</v>
      </c>
      <c r="AK281" s="1">
        <f t="shared" ref="AK281:AK317" si="55">T281*AH281</f>
        <v>0</v>
      </c>
      <c r="AL281" s="1">
        <f t="shared" ref="AL281:AL317" si="56">T281*AI281</f>
        <v>0</v>
      </c>
      <c r="AM281" s="1">
        <f t="shared" ref="AM281:AM317" si="57">AK281*28+AL281</f>
        <v>0</v>
      </c>
      <c r="AN281" s="1">
        <f t="shared" ref="AN281:AN317" si="58">AK281*AJ281</f>
        <v>0</v>
      </c>
      <c r="AO281" s="1">
        <f t="shared" ref="AO281:AO317" si="59">AL281*AJ281</f>
        <v>0</v>
      </c>
      <c r="AP281" s="1">
        <f>AN281*Hoja1!$C$19+Fugas_Alter1!AO281</f>
        <v>0</v>
      </c>
    </row>
    <row r="282" spans="2:42" x14ac:dyDescent="0.75">
      <c r="B282" s="174"/>
      <c r="C282" s="175"/>
      <c r="D282" s="175"/>
      <c r="E282" s="176"/>
      <c r="F282" s="351"/>
      <c r="G282" s="352"/>
      <c r="H282" s="351"/>
      <c r="I282" s="352"/>
      <c r="J282" s="351"/>
      <c r="K282" s="352"/>
      <c r="L282" s="351"/>
      <c r="M282" s="354"/>
      <c r="N282" s="352"/>
      <c r="O282" s="353"/>
      <c r="P282" s="353"/>
      <c r="Q282" s="353"/>
      <c r="R282" s="177"/>
      <c r="S282" s="177"/>
      <c r="T282" s="255"/>
      <c r="U282" s="256"/>
      <c r="V282" s="9"/>
      <c r="W282" s="57"/>
      <c r="X282" s="57"/>
      <c r="AB282" s="1">
        <f t="shared" si="48"/>
        <v>0</v>
      </c>
      <c r="AC282" s="1">
        <f t="shared" si="49"/>
        <v>0</v>
      </c>
      <c r="AD282" s="1">
        <f t="shared" si="50"/>
        <v>0</v>
      </c>
      <c r="AE282" s="1">
        <f t="shared" si="51"/>
        <v>0</v>
      </c>
      <c r="AF282" s="1">
        <f t="shared" si="52"/>
        <v>0</v>
      </c>
      <c r="AG282" s="1">
        <f t="shared" si="53"/>
        <v>0</v>
      </c>
      <c r="AH282" s="1">
        <f>IF(M282="",'Fraccion masica'!$AC$36,M282)</f>
        <v>0.11111111111111108</v>
      </c>
      <c r="AI282" s="1">
        <f>IF(N282="",'Fraccion masica'!$AC$35,N282)</f>
        <v>0.11111111111111108</v>
      </c>
      <c r="AJ282" s="1">
        <f t="shared" si="54"/>
        <v>0</v>
      </c>
      <c r="AK282" s="1">
        <f t="shared" si="55"/>
        <v>0</v>
      </c>
      <c r="AL282" s="1">
        <f t="shared" si="56"/>
        <v>0</v>
      </c>
      <c r="AM282" s="1">
        <f t="shared" si="57"/>
        <v>0</v>
      </c>
      <c r="AN282" s="1">
        <f t="shared" si="58"/>
        <v>0</v>
      </c>
      <c r="AO282" s="1">
        <f t="shared" si="59"/>
        <v>0</v>
      </c>
      <c r="AP282" s="1">
        <f>AN282*Hoja1!$C$19+Fugas_Alter1!AO282</f>
        <v>0</v>
      </c>
    </row>
    <row r="283" spans="2:42" x14ac:dyDescent="0.75">
      <c r="B283" s="174"/>
      <c r="C283" s="175"/>
      <c r="D283" s="175"/>
      <c r="E283" s="176"/>
      <c r="F283" s="351"/>
      <c r="G283" s="352"/>
      <c r="H283" s="351"/>
      <c r="I283" s="352"/>
      <c r="J283" s="351"/>
      <c r="K283" s="352"/>
      <c r="L283" s="351"/>
      <c r="M283" s="354"/>
      <c r="N283" s="352"/>
      <c r="O283" s="353"/>
      <c r="P283" s="353"/>
      <c r="Q283" s="353"/>
      <c r="R283" s="177"/>
      <c r="S283" s="177"/>
      <c r="T283" s="255"/>
      <c r="U283" s="256"/>
      <c r="V283" s="9"/>
      <c r="W283" s="57"/>
      <c r="X283" s="57"/>
      <c r="AB283" s="1">
        <f t="shared" si="48"/>
        <v>0</v>
      </c>
      <c r="AC283" s="1">
        <f t="shared" si="49"/>
        <v>0</v>
      </c>
      <c r="AD283" s="1">
        <f t="shared" si="50"/>
        <v>0</v>
      </c>
      <c r="AE283" s="1">
        <f t="shared" si="51"/>
        <v>0</v>
      </c>
      <c r="AF283" s="1">
        <f t="shared" si="52"/>
        <v>0</v>
      </c>
      <c r="AG283" s="1">
        <f t="shared" si="53"/>
        <v>0</v>
      </c>
      <c r="AH283" s="1">
        <f>IF(M283="",'Fraccion masica'!$AC$36,M283)</f>
        <v>0.11111111111111108</v>
      </c>
      <c r="AI283" s="1">
        <f>IF(N283="",'Fraccion masica'!$AC$35,N283)</f>
        <v>0.11111111111111108</v>
      </c>
      <c r="AJ283" s="1">
        <f t="shared" si="54"/>
        <v>0</v>
      </c>
      <c r="AK283" s="1">
        <f t="shared" si="55"/>
        <v>0</v>
      </c>
      <c r="AL283" s="1">
        <f t="shared" si="56"/>
        <v>0</v>
      </c>
      <c r="AM283" s="1">
        <f t="shared" si="57"/>
        <v>0</v>
      </c>
      <c r="AN283" s="1">
        <f t="shared" si="58"/>
        <v>0</v>
      </c>
      <c r="AO283" s="1">
        <f t="shared" si="59"/>
        <v>0</v>
      </c>
      <c r="AP283" s="1">
        <f>AN283*Hoja1!$C$19+Fugas_Alter1!AO283</f>
        <v>0</v>
      </c>
    </row>
    <row r="284" spans="2:42" x14ac:dyDescent="0.75">
      <c r="B284" s="174"/>
      <c r="C284" s="175"/>
      <c r="D284" s="175"/>
      <c r="E284" s="176"/>
      <c r="F284" s="351"/>
      <c r="G284" s="352"/>
      <c r="H284" s="351"/>
      <c r="I284" s="352"/>
      <c r="J284" s="351"/>
      <c r="K284" s="352"/>
      <c r="L284" s="351"/>
      <c r="M284" s="354"/>
      <c r="N284" s="352"/>
      <c r="O284" s="353"/>
      <c r="P284" s="353"/>
      <c r="Q284" s="353"/>
      <c r="R284" s="177"/>
      <c r="S284" s="177"/>
      <c r="T284" s="255"/>
      <c r="U284" s="256"/>
      <c r="V284" s="9"/>
      <c r="W284" s="57"/>
      <c r="X284" s="57"/>
      <c r="AB284" s="1">
        <f t="shared" si="48"/>
        <v>0</v>
      </c>
      <c r="AC284" s="1">
        <f t="shared" si="49"/>
        <v>0</v>
      </c>
      <c r="AD284" s="1">
        <f t="shared" si="50"/>
        <v>0</v>
      </c>
      <c r="AE284" s="1">
        <f t="shared" si="51"/>
        <v>0</v>
      </c>
      <c r="AF284" s="1">
        <f t="shared" si="52"/>
        <v>0</v>
      </c>
      <c r="AG284" s="1">
        <f t="shared" si="53"/>
        <v>0</v>
      </c>
      <c r="AH284" s="1">
        <f>IF(M284="",'Fraccion masica'!$AC$36,M284)</f>
        <v>0.11111111111111108</v>
      </c>
      <c r="AI284" s="1">
        <f>IF(N284="",'Fraccion masica'!$AC$35,N284)</f>
        <v>0.11111111111111108</v>
      </c>
      <c r="AJ284" s="1">
        <f t="shared" si="54"/>
        <v>0</v>
      </c>
      <c r="AK284" s="1">
        <f t="shared" si="55"/>
        <v>0</v>
      </c>
      <c r="AL284" s="1">
        <f t="shared" si="56"/>
        <v>0</v>
      </c>
      <c r="AM284" s="1">
        <f t="shared" si="57"/>
        <v>0</v>
      </c>
      <c r="AN284" s="1">
        <f t="shared" si="58"/>
        <v>0</v>
      </c>
      <c r="AO284" s="1">
        <f t="shared" si="59"/>
        <v>0</v>
      </c>
      <c r="AP284" s="1">
        <f>AN284*Hoja1!$C$19+Fugas_Alter1!AO284</f>
        <v>0</v>
      </c>
    </row>
    <row r="285" spans="2:42" x14ac:dyDescent="0.75">
      <c r="B285" s="174"/>
      <c r="C285" s="175"/>
      <c r="D285" s="175"/>
      <c r="E285" s="176"/>
      <c r="F285" s="351"/>
      <c r="G285" s="352"/>
      <c r="H285" s="351"/>
      <c r="I285" s="352"/>
      <c r="J285" s="351"/>
      <c r="K285" s="352"/>
      <c r="L285" s="351"/>
      <c r="M285" s="354"/>
      <c r="N285" s="352"/>
      <c r="O285" s="353"/>
      <c r="P285" s="353"/>
      <c r="Q285" s="353"/>
      <c r="R285" s="177"/>
      <c r="S285" s="177"/>
      <c r="T285" s="255"/>
      <c r="U285" s="256"/>
      <c r="V285" s="9"/>
      <c r="W285" s="57"/>
      <c r="X285" s="57"/>
      <c r="AB285" s="1">
        <f t="shared" si="48"/>
        <v>0</v>
      </c>
      <c r="AC285" s="1">
        <f t="shared" si="49"/>
        <v>0</v>
      </c>
      <c r="AD285" s="1">
        <f t="shared" si="50"/>
        <v>0</v>
      </c>
      <c r="AE285" s="1">
        <f t="shared" si="51"/>
        <v>0</v>
      </c>
      <c r="AF285" s="1">
        <f t="shared" si="52"/>
        <v>0</v>
      </c>
      <c r="AG285" s="1">
        <f t="shared" si="53"/>
        <v>0</v>
      </c>
      <c r="AH285" s="1">
        <f>IF(M285="",'Fraccion masica'!$AC$36,M285)</f>
        <v>0.11111111111111108</v>
      </c>
      <c r="AI285" s="1">
        <f>IF(N285="",'Fraccion masica'!$AC$35,N285)</f>
        <v>0.11111111111111108</v>
      </c>
      <c r="AJ285" s="1">
        <f t="shared" si="54"/>
        <v>0</v>
      </c>
      <c r="AK285" s="1">
        <f t="shared" si="55"/>
        <v>0</v>
      </c>
      <c r="AL285" s="1">
        <f t="shared" si="56"/>
        <v>0</v>
      </c>
      <c r="AM285" s="1">
        <f t="shared" si="57"/>
        <v>0</v>
      </c>
      <c r="AN285" s="1">
        <f t="shared" si="58"/>
        <v>0</v>
      </c>
      <c r="AO285" s="1">
        <f t="shared" si="59"/>
        <v>0</v>
      </c>
      <c r="AP285" s="1">
        <f>AN285*Hoja1!$C$19+Fugas_Alter1!AO285</f>
        <v>0</v>
      </c>
    </row>
    <row r="286" spans="2:42" x14ac:dyDescent="0.75">
      <c r="B286" s="174"/>
      <c r="C286" s="175"/>
      <c r="D286" s="175"/>
      <c r="E286" s="176"/>
      <c r="F286" s="351"/>
      <c r="G286" s="352"/>
      <c r="H286" s="351"/>
      <c r="I286" s="352"/>
      <c r="J286" s="351"/>
      <c r="K286" s="352"/>
      <c r="L286" s="351"/>
      <c r="M286" s="354"/>
      <c r="N286" s="352"/>
      <c r="O286" s="353"/>
      <c r="P286" s="353"/>
      <c r="Q286" s="353"/>
      <c r="R286" s="177"/>
      <c r="S286" s="177"/>
      <c r="T286" s="255"/>
      <c r="U286" s="256"/>
      <c r="V286" s="9"/>
      <c r="W286" s="57"/>
      <c r="X286" s="57"/>
      <c r="AB286" s="1">
        <f t="shared" si="48"/>
        <v>0</v>
      </c>
      <c r="AC286" s="1">
        <f t="shared" si="49"/>
        <v>0</v>
      </c>
      <c r="AD286" s="1">
        <f t="shared" si="50"/>
        <v>0</v>
      </c>
      <c r="AE286" s="1">
        <f t="shared" si="51"/>
        <v>0</v>
      </c>
      <c r="AF286" s="1">
        <f t="shared" si="52"/>
        <v>0</v>
      </c>
      <c r="AG286" s="1">
        <f t="shared" si="53"/>
        <v>0</v>
      </c>
      <c r="AH286" s="1">
        <f>IF(M286="",'Fraccion masica'!$AC$36,M286)</f>
        <v>0.11111111111111108</v>
      </c>
      <c r="AI286" s="1">
        <f>IF(N286="",'Fraccion masica'!$AC$35,N286)</f>
        <v>0.11111111111111108</v>
      </c>
      <c r="AJ286" s="1">
        <f t="shared" si="54"/>
        <v>0</v>
      </c>
      <c r="AK286" s="1">
        <f t="shared" si="55"/>
        <v>0</v>
      </c>
      <c r="AL286" s="1">
        <f t="shared" si="56"/>
        <v>0</v>
      </c>
      <c r="AM286" s="1">
        <f t="shared" si="57"/>
        <v>0</v>
      </c>
      <c r="AN286" s="1">
        <f t="shared" si="58"/>
        <v>0</v>
      </c>
      <c r="AO286" s="1">
        <f t="shared" si="59"/>
        <v>0</v>
      </c>
      <c r="AP286" s="1">
        <f>AN286*Hoja1!$C$19+Fugas_Alter1!AO286</f>
        <v>0</v>
      </c>
    </row>
    <row r="287" spans="2:42" x14ac:dyDescent="0.75">
      <c r="B287" s="174"/>
      <c r="C287" s="175"/>
      <c r="D287" s="175"/>
      <c r="E287" s="176"/>
      <c r="F287" s="351"/>
      <c r="G287" s="352"/>
      <c r="H287" s="351"/>
      <c r="I287" s="352"/>
      <c r="J287" s="351"/>
      <c r="K287" s="352"/>
      <c r="L287" s="351"/>
      <c r="M287" s="354"/>
      <c r="N287" s="352"/>
      <c r="O287" s="353"/>
      <c r="P287" s="353"/>
      <c r="Q287" s="353"/>
      <c r="R287" s="177"/>
      <c r="S287" s="177"/>
      <c r="T287" s="255"/>
      <c r="U287" s="256"/>
      <c r="V287" s="9"/>
      <c r="W287" s="57"/>
      <c r="X287" s="57"/>
      <c r="AB287" s="1">
        <f t="shared" si="48"/>
        <v>0</v>
      </c>
      <c r="AC287" s="1">
        <f t="shared" si="49"/>
        <v>0</v>
      </c>
      <c r="AD287" s="1">
        <f t="shared" si="50"/>
        <v>0</v>
      </c>
      <c r="AE287" s="1">
        <f t="shared" si="51"/>
        <v>0</v>
      </c>
      <c r="AF287" s="1">
        <f t="shared" si="52"/>
        <v>0</v>
      </c>
      <c r="AG287" s="1">
        <f t="shared" si="53"/>
        <v>0</v>
      </c>
      <c r="AH287" s="1">
        <f>IF(M287="",'Fraccion masica'!$AC$36,M287)</f>
        <v>0.11111111111111108</v>
      </c>
      <c r="AI287" s="1">
        <f>IF(N287="",'Fraccion masica'!$AC$35,N287)</f>
        <v>0.11111111111111108</v>
      </c>
      <c r="AJ287" s="1">
        <f t="shared" si="54"/>
        <v>0</v>
      </c>
      <c r="AK287" s="1">
        <f t="shared" si="55"/>
        <v>0</v>
      </c>
      <c r="AL287" s="1">
        <f t="shared" si="56"/>
        <v>0</v>
      </c>
      <c r="AM287" s="1">
        <f t="shared" si="57"/>
        <v>0</v>
      </c>
      <c r="AN287" s="1">
        <f t="shared" si="58"/>
        <v>0</v>
      </c>
      <c r="AO287" s="1">
        <f t="shared" si="59"/>
        <v>0</v>
      </c>
      <c r="AP287" s="1">
        <f>AN287*Hoja1!$C$19+Fugas_Alter1!AO287</f>
        <v>0</v>
      </c>
    </row>
    <row r="288" spans="2:42" x14ac:dyDescent="0.75">
      <c r="B288" s="174"/>
      <c r="C288" s="175"/>
      <c r="D288" s="175"/>
      <c r="E288" s="176"/>
      <c r="F288" s="351"/>
      <c r="G288" s="352"/>
      <c r="H288" s="351"/>
      <c r="I288" s="352"/>
      <c r="J288" s="351"/>
      <c r="K288" s="352"/>
      <c r="L288" s="351"/>
      <c r="M288" s="354"/>
      <c r="N288" s="352"/>
      <c r="O288" s="353"/>
      <c r="P288" s="353"/>
      <c r="Q288" s="353"/>
      <c r="R288" s="177"/>
      <c r="S288" s="177"/>
      <c r="T288" s="255"/>
      <c r="U288" s="256"/>
      <c r="V288" s="9"/>
      <c r="W288" s="57"/>
      <c r="X288" s="57"/>
      <c r="AB288" s="1">
        <f t="shared" si="48"/>
        <v>0</v>
      </c>
      <c r="AC288" s="1">
        <f t="shared" si="49"/>
        <v>0</v>
      </c>
      <c r="AD288" s="1">
        <f t="shared" si="50"/>
        <v>0</v>
      </c>
      <c r="AE288" s="1">
        <f t="shared" si="51"/>
        <v>0</v>
      </c>
      <c r="AF288" s="1">
        <f t="shared" si="52"/>
        <v>0</v>
      </c>
      <c r="AG288" s="1">
        <f t="shared" si="53"/>
        <v>0</v>
      </c>
      <c r="AH288" s="1">
        <f>IF(M288="",'Fraccion masica'!$AC$36,M288)</f>
        <v>0.11111111111111108</v>
      </c>
      <c r="AI288" s="1">
        <f>IF(N288="",'Fraccion masica'!$AC$35,N288)</f>
        <v>0.11111111111111108</v>
      </c>
      <c r="AJ288" s="1">
        <f t="shared" si="54"/>
        <v>0</v>
      </c>
      <c r="AK288" s="1">
        <f t="shared" si="55"/>
        <v>0</v>
      </c>
      <c r="AL288" s="1">
        <f t="shared" si="56"/>
        <v>0</v>
      </c>
      <c r="AM288" s="1">
        <f t="shared" si="57"/>
        <v>0</v>
      </c>
      <c r="AN288" s="1">
        <f t="shared" si="58"/>
        <v>0</v>
      </c>
      <c r="AO288" s="1">
        <f t="shared" si="59"/>
        <v>0</v>
      </c>
      <c r="AP288" s="1">
        <f>AN288*Hoja1!$C$19+Fugas_Alter1!AO288</f>
        <v>0</v>
      </c>
    </row>
    <row r="289" spans="2:42" x14ac:dyDescent="0.75">
      <c r="B289" s="174"/>
      <c r="C289" s="175"/>
      <c r="D289" s="175"/>
      <c r="E289" s="176"/>
      <c r="F289" s="351"/>
      <c r="G289" s="352"/>
      <c r="H289" s="351"/>
      <c r="I289" s="352"/>
      <c r="J289" s="351"/>
      <c r="K289" s="352"/>
      <c r="L289" s="351"/>
      <c r="M289" s="354"/>
      <c r="N289" s="352"/>
      <c r="O289" s="353"/>
      <c r="P289" s="353"/>
      <c r="Q289" s="353"/>
      <c r="R289" s="177"/>
      <c r="S289" s="177"/>
      <c r="T289" s="255"/>
      <c r="U289" s="256"/>
      <c r="V289" s="9"/>
      <c r="W289" s="57"/>
      <c r="X289" s="57"/>
      <c r="AB289" s="1">
        <f t="shared" si="48"/>
        <v>0</v>
      </c>
      <c r="AC289" s="1">
        <f t="shared" si="49"/>
        <v>0</v>
      </c>
      <c r="AD289" s="1">
        <f t="shared" si="50"/>
        <v>0</v>
      </c>
      <c r="AE289" s="1">
        <f t="shared" si="51"/>
        <v>0</v>
      </c>
      <c r="AF289" s="1">
        <f t="shared" si="52"/>
        <v>0</v>
      </c>
      <c r="AG289" s="1">
        <f t="shared" si="53"/>
        <v>0</v>
      </c>
      <c r="AH289" s="1">
        <f>IF(M289="",'Fraccion masica'!$AC$36,M289)</f>
        <v>0.11111111111111108</v>
      </c>
      <c r="AI289" s="1">
        <f>IF(N289="",'Fraccion masica'!$AC$35,N289)</f>
        <v>0.11111111111111108</v>
      </c>
      <c r="AJ289" s="1">
        <f t="shared" si="54"/>
        <v>0</v>
      </c>
      <c r="AK289" s="1">
        <f t="shared" si="55"/>
        <v>0</v>
      </c>
      <c r="AL289" s="1">
        <f t="shared" si="56"/>
        <v>0</v>
      </c>
      <c r="AM289" s="1">
        <f t="shared" si="57"/>
        <v>0</v>
      </c>
      <c r="AN289" s="1">
        <f t="shared" si="58"/>
        <v>0</v>
      </c>
      <c r="AO289" s="1">
        <f t="shared" si="59"/>
        <v>0</v>
      </c>
      <c r="AP289" s="1">
        <f>AN289*Hoja1!$C$19+Fugas_Alter1!AO289</f>
        <v>0</v>
      </c>
    </row>
    <row r="290" spans="2:42" x14ac:dyDescent="0.75">
      <c r="B290" s="174"/>
      <c r="C290" s="175"/>
      <c r="D290" s="175"/>
      <c r="E290" s="176"/>
      <c r="F290" s="351"/>
      <c r="G290" s="352"/>
      <c r="H290" s="351"/>
      <c r="I290" s="352"/>
      <c r="J290" s="351"/>
      <c r="K290" s="352"/>
      <c r="L290" s="351"/>
      <c r="M290" s="354"/>
      <c r="N290" s="352"/>
      <c r="O290" s="353"/>
      <c r="P290" s="353"/>
      <c r="Q290" s="353"/>
      <c r="R290" s="177"/>
      <c r="S290" s="177"/>
      <c r="T290" s="255"/>
      <c r="U290" s="256"/>
      <c r="V290" s="9"/>
      <c r="W290" s="57"/>
      <c r="X290" s="57"/>
      <c r="AB290" s="1">
        <f t="shared" si="48"/>
        <v>0</v>
      </c>
      <c r="AC290" s="1">
        <f t="shared" si="49"/>
        <v>0</v>
      </c>
      <c r="AD290" s="1">
        <f t="shared" si="50"/>
        <v>0</v>
      </c>
      <c r="AE290" s="1">
        <f t="shared" si="51"/>
        <v>0</v>
      </c>
      <c r="AF290" s="1">
        <f t="shared" si="52"/>
        <v>0</v>
      </c>
      <c r="AG290" s="1">
        <f t="shared" si="53"/>
        <v>0</v>
      </c>
      <c r="AH290" s="1">
        <f>IF(M290="",'Fraccion masica'!$AC$36,M290)</f>
        <v>0.11111111111111108</v>
      </c>
      <c r="AI290" s="1">
        <f>IF(N290="",'Fraccion masica'!$AC$35,N290)</f>
        <v>0.11111111111111108</v>
      </c>
      <c r="AJ290" s="1">
        <f t="shared" si="54"/>
        <v>0</v>
      </c>
      <c r="AK290" s="1">
        <f t="shared" si="55"/>
        <v>0</v>
      </c>
      <c r="AL290" s="1">
        <f t="shared" si="56"/>
        <v>0</v>
      </c>
      <c r="AM290" s="1">
        <f t="shared" si="57"/>
        <v>0</v>
      </c>
      <c r="AN290" s="1">
        <f t="shared" si="58"/>
        <v>0</v>
      </c>
      <c r="AO290" s="1">
        <f t="shared" si="59"/>
        <v>0</v>
      </c>
      <c r="AP290" s="1">
        <f>AN290*Hoja1!$C$19+Fugas_Alter1!AO290</f>
        <v>0</v>
      </c>
    </row>
    <row r="291" spans="2:42" x14ac:dyDescent="0.75">
      <c r="B291" s="174"/>
      <c r="C291" s="175"/>
      <c r="D291" s="175"/>
      <c r="E291" s="176"/>
      <c r="F291" s="351"/>
      <c r="G291" s="352"/>
      <c r="H291" s="351"/>
      <c r="I291" s="352"/>
      <c r="J291" s="351"/>
      <c r="K291" s="352"/>
      <c r="L291" s="351"/>
      <c r="M291" s="354"/>
      <c r="N291" s="352"/>
      <c r="O291" s="353"/>
      <c r="P291" s="353"/>
      <c r="Q291" s="353"/>
      <c r="R291" s="177"/>
      <c r="S291" s="177"/>
      <c r="T291" s="255"/>
      <c r="U291" s="256"/>
      <c r="V291" s="9"/>
      <c r="W291" s="57"/>
      <c r="X291" s="57"/>
      <c r="AB291" s="1">
        <f t="shared" si="48"/>
        <v>0</v>
      </c>
      <c r="AC291" s="1">
        <f t="shared" si="49"/>
        <v>0</v>
      </c>
      <c r="AD291" s="1">
        <f t="shared" si="50"/>
        <v>0</v>
      </c>
      <c r="AE291" s="1">
        <f t="shared" si="51"/>
        <v>0</v>
      </c>
      <c r="AF291" s="1">
        <f t="shared" si="52"/>
        <v>0</v>
      </c>
      <c r="AG291" s="1">
        <f t="shared" si="53"/>
        <v>0</v>
      </c>
      <c r="AH291" s="1">
        <f>IF(M291="",'Fraccion masica'!$AC$36,M291)</f>
        <v>0.11111111111111108</v>
      </c>
      <c r="AI291" s="1">
        <f>IF(N291="",'Fraccion masica'!$AC$35,N291)</f>
        <v>0.11111111111111108</v>
      </c>
      <c r="AJ291" s="1">
        <f t="shared" si="54"/>
        <v>0</v>
      </c>
      <c r="AK291" s="1">
        <f t="shared" si="55"/>
        <v>0</v>
      </c>
      <c r="AL291" s="1">
        <f t="shared" si="56"/>
        <v>0</v>
      </c>
      <c r="AM291" s="1">
        <f t="shared" si="57"/>
        <v>0</v>
      </c>
      <c r="AN291" s="1">
        <f t="shared" si="58"/>
        <v>0</v>
      </c>
      <c r="AO291" s="1">
        <f t="shared" si="59"/>
        <v>0</v>
      </c>
      <c r="AP291" s="1">
        <f>AN291*Hoja1!$C$19+Fugas_Alter1!AO291</f>
        <v>0</v>
      </c>
    </row>
    <row r="292" spans="2:42" x14ac:dyDescent="0.75">
      <c r="B292" s="174"/>
      <c r="C292" s="175"/>
      <c r="D292" s="175"/>
      <c r="E292" s="176"/>
      <c r="F292" s="351"/>
      <c r="G292" s="352"/>
      <c r="H292" s="351"/>
      <c r="I292" s="352"/>
      <c r="J292" s="351"/>
      <c r="K292" s="352"/>
      <c r="L292" s="351"/>
      <c r="M292" s="354"/>
      <c r="N292" s="352"/>
      <c r="O292" s="353"/>
      <c r="P292" s="353"/>
      <c r="Q292" s="353"/>
      <c r="R292" s="177"/>
      <c r="S292" s="177"/>
      <c r="T292" s="255"/>
      <c r="U292" s="256"/>
      <c r="V292" s="9"/>
      <c r="W292" s="57"/>
      <c r="X292" s="57"/>
      <c r="AB292" s="1">
        <f t="shared" si="48"/>
        <v>0</v>
      </c>
      <c r="AC292" s="1">
        <f t="shared" si="49"/>
        <v>0</v>
      </c>
      <c r="AD292" s="1">
        <f t="shared" si="50"/>
        <v>0</v>
      </c>
      <c r="AE292" s="1">
        <f t="shared" si="51"/>
        <v>0</v>
      </c>
      <c r="AF292" s="1">
        <f t="shared" si="52"/>
        <v>0</v>
      </c>
      <c r="AG292" s="1">
        <f t="shared" si="53"/>
        <v>0</v>
      </c>
      <c r="AH292" s="1">
        <f>IF(M292="",'Fraccion masica'!$AC$36,M292)</f>
        <v>0.11111111111111108</v>
      </c>
      <c r="AI292" s="1">
        <f>IF(N292="",'Fraccion masica'!$AC$35,N292)</f>
        <v>0.11111111111111108</v>
      </c>
      <c r="AJ292" s="1">
        <f t="shared" si="54"/>
        <v>0</v>
      </c>
      <c r="AK292" s="1">
        <f t="shared" si="55"/>
        <v>0</v>
      </c>
      <c r="AL292" s="1">
        <f t="shared" si="56"/>
        <v>0</v>
      </c>
      <c r="AM292" s="1">
        <f t="shared" si="57"/>
        <v>0</v>
      </c>
      <c r="AN292" s="1">
        <f t="shared" si="58"/>
        <v>0</v>
      </c>
      <c r="AO292" s="1">
        <f t="shared" si="59"/>
        <v>0</v>
      </c>
      <c r="AP292" s="1">
        <f>AN292*Hoja1!$C$19+Fugas_Alter1!AO292</f>
        <v>0</v>
      </c>
    </row>
    <row r="293" spans="2:42" x14ac:dyDescent="0.75">
      <c r="B293" s="174"/>
      <c r="C293" s="175"/>
      <c r="D293" s="175"/>
      <c r="E293" s="176"/>
      <c r="F293" s="351"/>
      <c r="G293" s="352"/>
      <c r="H293" s="351"/>
      <c r="I293" s="352"/>
      <c r="J293" s="351"/>
      <c r="K293" s="352"/>
      <c r="L293" s="351"/>
      <c r="M293" s="354"/>
      <c r="N293" s="352"/>
      <c r="O293" s="353"/>
      <c r="P293" s="353"/>
      <c r="Q293" s="353"/>
      <c r="R293" s="177"/>
      <c r="S293" s="177"/>
      <c r="T293" s="255"/>
      <c r="U293" s="256"/>
      <c r="V293" s="9"/>
      <c r="W293" s="57"/>
      <c r="X293" s="57"/>
      <c r="AB293" s="1">
        <f t="shared" si="48"/>
        <v>0</v>
      </c>
      <c r="AC293" s="1">
        <f t="shared" si="49"/>
        <v>0</v>
      </c>
      <c r="AD293" s="1">
        <f t="shared" si="50"/>
        <v>0</v>
      </c>
      <c r="AE293" s="1">
        <f t="shared" si="51"/>
        <v>0</v>
      </c>
      <c r="AF293" s="1">
        <f t="shared" si="52"/>
        <v>0</v>
      </c>
      <c r="AG293" s="1">
        <f t="shared" si="53"/>
        <v>0</v>
      </c>
      <c r="AH293" s="1">
        <f>IF(M293="",'Fraccion masica'!$AC$36,M293)</f>
        <v>0.11111111111111108</v>
      </c>
      <c r="AI293" s="1">
        <f>IF(N293="",'Fraccion masica'!$AC$35,N293)</f>
        <v>0.11111111111111108</v>
      </c>
      <c r="AJ293" s="1">
        <f t="shared" si="54"/>
        <v>0</v>
      </c>
      <c r="AK293" s="1">
        <f t="shared" si="55"/>
        <v>0</v>
      </c>
      <c r="AL293" s="1">
        <f t="shared" si="56"/>
        <v>0</v>
      </c>
      <c r="AM293" s="1">
        <f t="shared" si="57"/>
        <v>0</v>
      </c>
      <c r="AN293" s="1">
        <f t="shared" si="58"/>
        <v>0</v>
      </c>
      <c r="AO293" s="1">
        <f t="shared" si="59"/>
        <v>0</v>
      </c>
      <c r="AP293" s="1">
        <f>AN293*Hoja1!$C$19+Fugas_Alter1!AO293</f>
        <v>0</v>
      </c>
    </row>
    <row r="294" spans="2:42" x14ac:dyDescent="0.75">
      <c r="B294" s="174"/>
      <c r="C294" s="175"/>
      <c r="D294" s="175"/>
      <c r="E294" s="176"/>
      <c r="F294" s="351"/>
      <c r="G294" s="352"/>
      <c r="H294" s="351"/>
      <c r="I294" s="352"/>
      <c r="J294" s="351"/>
      <c r="K294" s="352"/>
      <c r="L294" s="351"/>
      <c r="M294" s="354"/>
      <c r="N294" s="352"/>
      <c r="O294" s="353"/>
      <c r="P294" s="353"/>
      <c r="Q294" s="353"/>
      <c r="R294" s="177"/>
      <c r="S294" s="177"/>
      <c r="T294" s="255"/>
      <c r="U294" s="256"/>
      <c r="V294" s="9"/>
      <c r="W294" s="57"/>
      <c r="X294" s="57"/>
      <c r="AB294" s="1">
        <f t="shared" si="48"/>
        <v>0</v>
      </c>
      <c r="AC294" s="1">
        <f t="shared" si="49"/>
        <v>0</v>
      </c>
      <c r="AD294" s="1">
        <f t="shared" si="50"/>
        <v>0</v>
      </c>
      <c r="AE294" s="1">
        <f t="shared" si="51"/>
        <v>0</v>
      </c>
      <c r="AF294" s="1">
        <f t="shared" si="52"/>
        <v>0</v>
      </c>
      <c r="AG294" s="1">
        <f t="shared" si="53"/>
        <v>0</v>
      </c>
      <c r="AH294" s="1">
        <f>IF(M294="",'Fraccion masica'!$AC$36,M294)</f>
        <v>0.11111111111111108</v>
      </c>
      <c r="AI294" s="1">
        <f>IF(N294="",'Fraccion masica'!$AC$35,N294)</f>
        <v>0.11111111111111108</v>
      </c>
      <c r="AJ294" s="1">
        <f t="shared" si="54"/>
        <v>0</v>
      </c>
      <c r="AK294" s="1">
        <f t="shared" si="55"/>
        <v>0</v>
      </c>
      <c r="AL294" s="1">
        <f t="shared" si="56"/>
        <v>0</v>
      </c>
      <c r="AM294" s="1">
        <f t="shared" si="57"/>
        <v>0</v>
      </c>
      <c r="AN294" s="1">
        <f t="shared" si="58"/>
        <v>0</v>
      </c>
      <c r="AO294" s="1">
        <f t="shared" si="59"/>
        <v>0</v>
      </c>
      <c r="AP294" s="1">
        <f>AN294*Hoja1!$C$19+Fugas_Alter1!AO294</f>
        <v>0</v>
      </c>
    </row>
    <row r="295" spans="2:42" x14ac:dyDescent="0.75">
      <c r="B295" s="174"/>
      <c r="C295" s="175"/>
      <c r="D295" s="175"/>
      <c r="E295" s="176"/>
      <c r="F295" s="351"/>
      <c r="G295" s="352"/>
      <c r="H295" s="351"/>
      <c r="I295" s="352"/>
      <c r="J295" s="351"/>
      <c r="K295" s="352"/>
      <c r="L295" s="351"/>
      <c r="M295" s="354"/>
      <c r="N295" s="352"/>
      <c r="O295" s="353"/>
      <c r="P295" s="353"/>
      <c r="Q295" s="353"/>
      <c r="R295" s="177"/>
      <c r="S295" s="177"/>
      <c r="T295" s="255"/>
      <c r="U295" s="256"/>
      <c r="V295" s="9"/>
      <c r="W295" s="57"/>
      <c r="X295" s="57"/>
      <c r="AB295" s="1">
        <f t="shared" si="48"/>
        <v>0</v>
      </c>
      <c r="AC295" s="1">
        <f t="shared" si="49"/>
        <v>0</v>
      </c>
      <c r="AD295" s="1">
        <f t="shared" si="50"/>
        <v>0</v>
      </c>
      <c r="AE295" s="1">
        <f t="shared" si="51"/>
        <v>0</v>
      </c>
      <c r="AF295" s="1">
        <f t="shared" si="52"/>
        <v>0</v>
      </c>
      <c r="AG295" s="1">
        <f t="shared" si="53"/>
        <v>0</v>
      </c>
      <c r="AH295" s="1">
        <f>IF(M295="",'Fraccion masica'!$AC$36,M295)</f>
        <v>0.11111111111111108</v>
      </c>
      <c r="AI295" s="1">
        <f>IF(N295="",'Fraccion masica'!$AC$35,N295)</f>
        <v>0.11111111111111108</v>
      </c>
      <c r="AJ295" s="1">
        <f t="shared" si="54"/>
        <v>0</v>
      </c>
      <c r="AK295" s="1">
        <f t="shared" si="55"/>
        <v>0</v>
      </c>
      <c r="AL295" s="1">
        <f t="shared" si="56"/>
        <v>0</v>
      </c>
      <c r="AM295" s="1">
        <f t="shared" si="57"/>
        <v>0</v>
      </c>
      <c r="AN295" s="1">
        <f t="shared" si="58"/>
        <v>0</v>
      </c>
      <c r="AO295" s="1">
        <f t="shared" si="59"/>
        <v>0</v>
      </c>
      <c r="AP295" s="1">
        <f>AN295*Hoja1!$C$19+Fugas_Alter1!AO295</f>
        <v>0</v>
      </c>
    </row>
    <row r="296" spans="2:42" x14ac:dyDescent="0.75">
      <c r="B296" s="174"/>
      <c r="C296" s="175"/>
      <c r="D296" s="175"/>
      <c r="E296" s="176"/>
      <c r="F296" s="351"/>
      <c r="G296" s="352"/>
      <c r="H296" s="351"/>
      <c r="I296" s="352"/>
      <c r="J296" s="351"/>
      <c r="K296" s="352"/>
      <c r="L296" s="351"/>
      <c r="M296" s="354"/>
      <c r="N296" s="352"/>
      <c r="O296" s="353"/>
      <c r="P296" s="353"/>
      <c r="Q296" s="353"/>
      <c r="R296" s="177"/>
      <c r="S296" s="177"/>
      <c r="T296" s="255"/>
      <c r="U296" s="256"/>
      <c r="V296" s="9"/>
      <c r="W296" s="57"/>
      <c r="X296" s="57"/>
      <c r="AB296" s="1">
        <f t="shared" si="48"/>
        <v>0</v>
      </c>
      <c r="AC296" s="1">
        <f t="shared" si="49"/>
        <v>0</v>
      </c>
      <c r="AD296" s="1">
        <f t="shared" si="50"/>
        <v>0</v>
      </c>
      <c r="AE296" s="1">
        <f t="shared" si="51"/>
        <v>0</v>
      </c>
      <c r="AF296" s="1">
        <f t="shared" si="52"/>
        <v>0</v>
      </c>
      <c r="AG296" s="1">
        <f t="shared" si="53"/>
        <v>0</v>
      </c>
      <c r="AH296" s="1">
        <f>IF(M296="",'Fraccion masica'!$AC$36,M296)</f>
        <v>0.11111111111111108</v>
      </c>
      <c r="AI296" s="1">
        <f>IF(N296="",'Fraccion masica'!$AC$35,N296)</f>
        <v>0.11111111111111108</v>
      </c>
      <c r="AJ296" s="1">
        <f t="shared" si="54"/>
        <v>0</v>
      </c>
      <c r="AK296" s="1">
        <f t="shared" si="55"/>
        <v>0</v>
      </c>
      <c r="AL296" s="1">
        <f t="shared" si="56"/>
        <v>0</v>
      </c>
      <c r="AM296" s="1">
        <f t="shared" si="57"/>
        <v>0</v>
      </c>
      <c r="AN296" s="1">
        <f t="shared" si="58"/>
        <v>0</v>
      </c>
      <c r="AO296" s="1">
        <f t="shared" si="59"/>
        <v>0</v>
      </c>
      <c r="AP296" s="1">
        <f>AN296*Hoja1!$C$19+Fugas_Alter1!AO296</f>
        <v>0</v>
      </c>
    </row>
    <row r="297" spans="2:42" x14ac:dyDescent="0.75">
      <c r="B297" s="174"/>
      <c r="C297" s="175"/>
      <c r="D297" s="175"/>
      <c r="E297" s="176"/>
      <c r="F297" s="351"/>
      <c r="G297" s="352"/>
      <c r="H297" s="351"/>
      <c r="I297" s="352"/>
      <c r="J297" s="351"/>
      <c r="K297" s="352"/>
      <c r="L297" s="351"/>
      <c r="M297" s="354"/>
      <c r="N297" s="352"/>
      <c r="O297" s="353"/>
      <c r="P297" s="353"/>
      <c r="Q297" s="353"/>
      <c r="R297" s="177"/>
      <c r="S297" s="177"/>
      <c r="T297" s="255"/>
      <c r="U297" s="256"/>
      <c r="V297" s="9"/>
      <c r="W297" s="57"/>
      <c r="X297" s="57"/>
      <c r="AB297" s="1">
        <f t="shared" si="48"/>
        <v>0</v>
      </c>
      <c r="AC297" s="1">
        <f t="shared" si="49"/>
        <v>0</v>
      </c>
      <c r="AD297" s="1">
        <f t="shared" si="50"/>
        <v>0</v>
      </c>
      <c r="AE297" s="1">
        <f t="shared" si="51"/>
        <v>0</v>
      </c>
      <c r="AF297" s="1">
        <f t="shared" si="52"/>
        <v>0</v>
      </c>
      <c r="AG297" s="1">
        <f t="shared" si="53"/>
        <v>0</v>
      </c>
      <c r="AH297" s="1">
        <f>IF(M297="",'Fraccion masica'!$AC$36,M297)</f>
        <v>0.11111111111111108</v>
      </c>
      <c r="AI297" s="1">
        <f>IF(N297="",'Fraccion masica'!$AC$35,N297)</f>
        <v>0.11111111111111108</v>
      </c>
      <c r="AJ297" s="1">
        <f t="shared" si="54"/>
        <v>0</v>
      </c>
      <c r="AK297" s="1">
        <f t="shared" si="55"/>
        <v>0</v>
      </c>
      <c r="AL297" s="1">
        <f t="shared" si="56"/>
        <v>0</v>
      </c>
      <c r="AM297" s="1">
        <f t="shared" si="57"/>
        <v>0</v>
      </c>
      <c r="AN297" s="1">
        <f t="shared" si="58"/>
        <v>0</v>
      </c>
      <c r="AO297" s="1">
        <f t="shared" si="59"/>
        <v>0</v>
      </c>
      <c r="AP297" s="1">
        <f>AN297*Hoja1!$C$19+Fugas_Alter1!AO297</f>
        <v>0</v>
      </c>
    </row>
    <row r="298" spans="2:42" x14ac:dyDescent="0.75">
      <c r="B298" s="174"/>
      <c r="C298" s="175"/>
      <c r="D298" s="175"/>
      <c r="E298" s="176"/>
      <c r="F298" s="351"/>
      <c r="G298" s="352"/>
      <c r="H298" s="351"/>
      <c r="I298" s="352"/>
      <c r="J298" s="351"/>
      <c r="K298" s="352"/>
      <c r="L298" s="351"/>
      <c r="M298" s="354"/>
      <c r="N298" s="352"/>
      <c r="O298" s="353"/>
      <c r="P298" s="353"/>
      <c r="Q298" s="353"/>
      <c r="R298" s="177"/>
      <c r="S298" s="177"/>
      <c r="T298" s="255"/>
      <c r="U298" s="256"/>
      <c r="V298" s="9"/>
      <c r="W298" s="57"/>
      <c r="X298" s="57"/>
      <c r="AB298" s="1">
        <f t="shared" si="48"/>
        <v>0</v>
      </c>
      <c r="AC298" s="1">
        <f t="shared" si="49"/>
        <v>0</v>
      </c>
      <c r="AD298" s="1">
        <f t="shared" si="50"/>
        <v>0</v>
      </c>
      <c r="AE298" s="1">
        <f t="shared" si="51"/>
        <v>0</v>
      </c>
      <c r="AF298" s="1">
        <f t="shared" si="52"/>
        <v>0</v>
      </c>
      <c r="AG298" s="1">
        <f t="shared" si="53"/>
        <v>0</v>
      </c>
      <c r="AH298" s="1">
        <f>IF(M298="",'Fraccion masica'!$AC$36,M298)</f>
        <v>0.11111111111111108</v>
      </c>
      <c r="AI298" s="1">
        <f>IF(N298="",'Fraccion masica'!$AC$35,N298)</f>
        <v>0.11111111111111108</v>
      </c>
      <c r="AJ298" s="1">
        <f t="shared" si="54"/>
        <v>0</v>
      </c>
      <c r="AK298" s="1">
        <f t="shared" si="55"/>
        <v>0</v>
      </c>
      <c r="AL298" s="1">
        <f t="shared" si="56"/>
        <v>0</v>
      </c>
      <c r="AM298" s="1">
        <f t="shared" si="57"/>
        <v>0</v>
      </c>
      <c r="AN298" s="1">
        <f t="shared" si="58"/>
        <v>0</v>
      </c>
      <c r="AO298" s="1">
        <f t="shared" si="59"/>
        <v>0</v>
      </c>
      <c r="AP298" s="1">
        <f>AN298*Hoja1!$C$19+Fugas_Alter1!AO298</f>
        <v>0</v>
      </c>
    </row>
    <row r="299" spans="2:42" x14ac:dyDescent="0.75">
      <c r="B299" s="174"/>
      <c r="C299" s="175"/>
      <c r="D299" s="175"/>
      <c r="E299" s="176"/>
      <c r="F299" s="351"/>
      <c r="G299" s="352"/>
      <c r="H299" s="351"/>
      <c r="I299" s="352"/>
      <c r="J299" s="351"/>
      <c r="K299" s="352"/>
      <c r="L299" s="351"/>
      <c r="M299" s="354"/>
      <c r="N299" s="352"/>
      <c r="O299" s="353"/>
      <c r="P299" s="353"/>
      <c r="Q299" s="353"/>
      <c r="R299" s="177"/>
      <c r="S299" s="177"/>
      <c r="T299" s="255"/>
      <c r="U299" s="256"/>
      <c r="V299" s="9"/>
      <c r="W299" s="57"/>
      <c r="X299" s="57"/>
      <c r="AB299" s="1">
        <f t="shared" si="48"/>
        <v>0</v>
      </c>
      <c r="AC299" s="1">
        <f t="shared" si="49"/>
        <v>0</v>
      </c>
      <c r="AD299" s="1">
        <f t="shared" si="50"/>
        <v>0</v>
      </c>
      <c r="AE299" s="1">
        <f t="shared" si="51"/>
        <v>0</v>
      </c>
      <c r="AF299" s="1">
        <f t="shared" si="52"/>
        <v>0</v>
      </c>
      <c r="AG299" s="1">
        <f t="shared" si="53"/>
        <v>0</v>
      </c>
      <c r="AH299" s="1">
        <f>IF(M299="",'Fraccion masica'!$AC$36,M299)</f>
        <v>0.11111111111111108</v>
      </c>
      <c r="AI299" s="1">
        <f>IF(N299="",'Fraccion masica'!$AC$35,N299)</f>
        <v>0.11111111111111108</v>
      </c>
      <c r="AJ299" s="1">
        <f t="shared" si="54"/>
        <v>0</v>
      </c>
      <c r="AK299" s="1">
        <f t="shared" si="55"/>
        <v>0</v>
      </c>
      <c r="AL299" s="1">
        <f t="shared" si="56"/>
        <v>0</v>
      </c>
      <c r="AM299" s="1">
        <f t="shared" si="57"/>
        <v>0</v>
      </c>
      <c r="AN299" s="1">
        <f t="shared" si="58"/>
        <v>0</v>
      </c>
      <c r="AO299" s="1">
        <f t="shared" si="59"/>
        <v>0</v>
      </c>
      <c r="AP299" s="1">
        <f>AN299*Hoja1!$C$19+Fugas_Alter1!AO299</f>
        <v>0</v>
      </c>
    </row>
    <row r="300" spans="2:42" x14ac:dyDescent="0.75">
      <c r="B300" s="174"/>
      <c r="C300" s="175"/>
      <c r="D300" s="175"/>
      <c r="E300" s="176"/>
      <c r="F300" s="351"/>
      <c r="G300" s="352"/>
      <c r="H300" s="351"/>
      <c r="I300" s="352"/>
      <c r="J300" s="351"/>
      <c r="K300" s="352"/>
      <c r="L300" s="351"/>
      <c r="M300" s="354"/>
      <c r="N300" s="352"/>
      <c r="O300" s="353"/>
      <c r="P300" s="353"/>
      <c r="Q300" s="353"/>
      <c r="R300" s="177"/>
      <c r="S300" s="177"/>
      <c r="T300" s="255"/>
      <c r="U300" s="256"/>
      <c r="V300" s="9"/>
      <c r="W300" s="57"/>
      <c r="X300" s="57"/>
      <c r="AB300" s="1">
        <f t="shared" si="48"/>
        <v>0</v>
      </c>
      <c r="AC300" s="1">
        <f t="shared" si="49"/>
        <v>0</v>
      </c>
      <c r="AD300" s="1">
        <f t="shared" si="50"/>
        <v>0</v>
      </c>
      <c r="AE300" s="1">
        <f t="shared" si="51"/>
        <v>0</v>
      </c>
      <c r="AF300" s="1">
        <f t="shared" si="52"/>
        <v>0</v>
      </c>
      <c r="AG300" s="1">
        <f t="shared" si="53"/>
        <v>0</v>
      </c>
      <c r="AH300" s="1">
        <f>IF(M300="",'Fraccion masica'!$AC$36,M300)</f>
        <v>0.11111111111111108</v>
      </c>
      <c r="AI300" s="1">
        <f>IF(N300="",'Fraccion masica'!$AC$35,N300)</f>
        <v>0.11111111111111108</v>
      </c>
      <c r="AJ300" s="1">
        <f t="shared" si="54"/>
        <v>0</v>
      </c>
      <c r="AK300" s="1">
        <f t="shared" si="55"/>
        <v>0</v>
      </c>
      <c r="AL300" s="1">
        <f t="shared" si="56"/>
        <v>0</v>
      </c>
      <c r="AM300" s="1">
        <f t="shared" si="57"/>
        <v>0</v>
      </c>
      <c r="AN300" s="1">
        <f t="shared" si="58"/>
        <v>0</v>
      </c>
      <c r="AO300" s="1">
        <f t="shared" si="59"/>
        <v>0</v>
      </c>
      <c r="AP300" s="1">
        <f>AN300*Hoja1!$C$19+Fugas_Alter1!AO300</f>
        <v>0</v>
      </c>
    </row>
    <row r="301" spans="2:42" x14ac:dyDescent="0.75">
      <c r="B301" s="174"/>
      <c r="C301" s="175"/>
      <c r="D301" s="175"/>
      <c r="E301" s="176"/>
      <c r="F301" s="351"/>
      <c r="G301" s="352"/>
      <c r="H301" s="351"/>
      <c r="I301" s="352"/>
      <c r="J301" s="351"/>
      <c r="K301" s="352"/>
      <c r="L301" s="351"/>
      <c r="M301" s="354"/>
      <c r="N301" s="352"/>
      <c r="O301" s="353"/>
      <c r="P301" s="353"/>
      <c r="Q301" s="353"/>
      <c r="R301" s="177"/>
      <c r="S301" s="177"/>
      <c r="T301" s="255"/>
      <c r="U301" s="256"/>
      <c r="V301" s="9"/>
      <c r="W301" s="57"/>
      <c r="X301" s="57"/>
      <c r="AB301" s="1">
        <f t="shared" si="48"/>
        <v>0</v>
      </c>
      <c r="AC301" s="1">
        <f t="shared" si="49"/>
        <v>0</v>
      </c>
      <c r="AD301" s="1">
        <f t="shared" si="50"/>
        <v>0</v>
      </c>
      <c r="AE301" s="1">
        <f t="shared" si="51"/>
        <v>0</v>
      </c>
      <c r="AF301" s="1">
        <f t="shared" si="52"/>
        <v>0</v>
      </c>
      <c r="AG301" s="1">
        <f t="shared" si="53"/>
        <v>0</v>
      </c>
      <c r="AH301" s="1">
        <f>IF(M301="",'Fraccion masica'!$AC$36,M301)</f>
        <v>0.11111111111111108</v>
      </c>
      <c r="AI301" s="1">
        <f>IF(N301="",'Fraccion masica'!$AC$35,N301)</f>
        <v>0.11111111111111108</v>
      </c>
      <c r="AJ301" s="1">
        <f t="shared" si="54"/>
        <v>0</v>
      </c>
      <c r="AK301" s="1">
        <f t="shared" si="55"/>
        <v>0</v>
      </c>
      <c r="AL301" s="1">
        <f t="shared" si="56"/>
        <v>0</v>
      </c>
      <c r="AM301" s="1">
        <f t="shared" si="57"/>
        <v>0</v>
      </c>
      <c r="AN301" s="1">
        <f t="shared" si="58"/>
        <v>0</v>
      </c>
      <c r="AO301" s="1">
        <f t="shared" si="59"/>
        <v>0</v>
      </c>
      <c r="AP301" s="1">
        <f>AN301*Hoja1!$C$19+Fugas_Alter1!AO301</f>
        <v>0</v>
      </c>
    </row>
    <row r="302" spans="2:42" x14ac:dyDescent="0.75">
      <c r="B302" s="174"/>
      <c r="C302" s="175"/>
      <c r="D302" s="175"/>
      <c r="E302" s="176"/>
      <c r="F302" s="351"/>
      <c r="G302" s="352"/>
      <c r="H302" s="351"/>
      <c r="I302" s="352"/>
      <c r="J302" s="351"/>
      <c r="K302" s="352"/>
      <c r="L302" s="351"/>
      <c r="M302" s="354"/>
      <c r="N302" s="352"/>
      <c r="O302" s="353"/>
      <c r="P302" s="353"/>
      <c r="Q302" s="353"/>
      <c r="R302" s="177"/>
      <c r="S302" s="177"/>
      <c r="T302" s="255"/>
      <c r="U302" s="256"/>
      <c r="V302" s="9"/>
      <c r="W302" s="57"/>
      <c r="X302" s="57"/>
      <c r="AB302" s="1">
        <f t="shared" si="48"/>
        <v>0</v>
      </c>
      <c r="AC302" s="1">
        <f t="shared" si="49"/>
        <v>0</v>
      </c>
      <c r="AD302" s="1">
        <f t="shared" si="50"/>
        <v>0</v>
      </c>
      <c r="AE302" s="1">
        <f t="shared" si="51"/>
        <v>0</v>
      </c>
      <c r="AF302" s="1">
        <f t="shared" si="52"/>
        <v>0</v>
      </c>
      <c r="AG302" s="1">
        <f t="shared" si="53"/>
        <v>0</v>
      </c>
      <c r="AH302" s="1">
        <f>IF(M302="",'Fraccion masica'!$AC$36,M302)</f>
        <v>0.11111111111111108</v>
      </c>
      <c r="AI302" s="1">
        <f>IF(N302="",'Fraccion masica'!$AC$35,N302)</f>
        <v>0.11111111111111108</v>
      </c>
      <c r="AJ302" s="1">
        <f t="shared" si="54"/>
        <v>0</v>
      </c>
      <c r="AK302" s="1">
        <f t="shared" si="55"/>
        <v>0</v>
      </c>
      <c r="AL302" s="1">
        <f t="shared" si="56"/>
        <v>0</v>
      </c>
      <c r="AM302" s="1">
        <f t="shared" si="57"/>
        <v>0</v>
      </c>
      <c r="AN302" s="1">
        <f t="shared" si="58"/>
        <v>0</v>
      </c>
      <c r="AO302" s="1">
        <f t="shared" si="59"/>
        <v>0</v>
      </c>
      <c r="AP302" s="1">
        <f>AN302*Hoja1!$C$19+Fugas_Alter1!AO302</f>
        <v>0</v>
      </c>
    </row>
    <row r="303" spans="2:42" x14ac:dyDescent="0.75">
      <c r="B303" s="174"/>
      <c r="C303" s="175"/>
      <c r="D303" s="175"/>
      <c r="E303" s="176"/>
      <c r="F303" s="351"/>
      <c r="G303" s="352"/>
      <c r="H303" s="351"/>
      <c r="I303" s="352"/>
      <c r="J303" s="351"/>
      <c r="K303" s="352"/>
      <c r="L303" s="351"/>
      <c r="M303" s="354"/>
      <c r="N303" s="352"/>
      <c r="O303" s="353"/>
      <c r="P303" s="353"/>
      <c r="Q303" s="353"/>
      <c r="R303" s="177"/>
      <c r="S303" s="177"/>
      <c r="T303" s="255"/>
      <c r="U303" s="256"/>
      <c r="V303" s="9"/>
      <c r="W303" s="57"/>
      <c r="X303" s="57"/>
      <c r="AB303" s="1">
        <f t="shared" si="48"/>
        <v>0</v>
      </c>
      <c r="AC303" s="1">
        <f t="shared" si="49"/>
        <v>0</v>
      </c>
      <c r="AD303" s="1">
        <f t="shared" si="50"/>
        <v>0</v>
      </c>
      <c r="AE303" s="1">
        <f t="shared" si="51"/>
        <v>0</v>
      </c>
      <c r="AF303" s="1">
        <f t="shared" si="52"/>
        <v>0</v>
      </c>
      <c r="AG303" s="1">
        <f t="shared" si="53"/>
        <v>0</v>
      </c>
      <c r="AH303" s="1">
        <f>IF(M303="",'Fraccion masica'!$AC$36,M303)</f>
        <v>0.11111111111111108</v>
      </c>
      <c r="AI303" s="1">
        <f>IF(N303="",'Fraccion masica'!$AC$35,N303)</f>
        <v>0.11111111111111108</v>
      </c>
      <c r="AJ303" s="1">
        <f t="shared" si="54"/>
        <v>0</v>
      </c>
      <c r="AK303" s="1">
        <f t="shared" si="55"/>
        <v>0</v>
      </c>
      <c r="AL303" s="1">
        <f t="shared" si="56"/>
        <v>0</v>
      </c>
      <c r="AM303" s="1">
        <f t="shared" si="57"/>
        <v>0</v>
      </c>
      <c r="AN303" s="1">
        <f t="shared" si="58"/>
        <v>0</v>
      </c>
      <c r="AO303" s="1">
        <f t="shared" si="59"/>
        <v>0</v>
      </c>
      <c r="AP303" s="1">
        <f>AN303*Hoja1!$C$19+Fugas_Alter1!AO303</f>
        <v>0</v>
      </c>
    </row>
    <row r="304" spans="2:42" x14ac:dyDescent="0.75">
      <c r="B304" s="174"/>
      <c r="C304" s="175"/>
      <c r="D304" s="175"/>
      <c r="E304" s="176"/>
      <c r="F304" s="351"/>
      <c r="G304" s="352"/>
      <c r="H304" s="351"/>
      <c r="I304" s="352"/>
      <c r="J304" s="351"/>
      <c r="K304" s="352"/>
      <c r="L304" s="351"/>
      <c r="M304" s="354"/>
      <c r="N304" s="352"/>
      <c r="O304" s="353"/>
      <c r="P304" s="353"/>
      <c r="Q304" s="353"/>
      <c r="R304" s="177"/>
      <c r="S304" s="177"/>
      <c r="T304" s="255"/>
      <c r="U304" s="256"/>
      <c r="V304" s="9"/>
      <c r="W304" s="57"/>
      <c r="X304" s="57"/>
      <c r="AB304" s="1">
        <f t="shared" si="48"/>
        <v>0</v>
      </c>
      <c r="AC304" s="1">
        <f t="shared" si="49"/>
        <v>0</v>
      </c>
      <c r="AD304" s="1">
        <f t="shared" si="50"/>
        <v>0</v>
      </c>
      <c r="AE304" s="1">
        <f t="shared" si="51"/>
        <v>0</v>
      </c>
      <c r="AF304" s="1">
        <f t="shared" si="52"/>
        <v>0</v>
      </c>
      <c r="AG304" s="1">
        <f t="shared" si="53"/>
        <v>0</v>
      </c>
      <c r="AH304" s="1">
        <f>IF(M304="",'Fraccion masica'!$AC$36,M304)</f>
        <v>0.11111111111111108</v>
      </c>
      <c r="AI304" s="1">
        <f>IF(N304="",'Fraccion masica'!$AC$35,N304)</f>
        <v>0.11111111111111108</v>
      </c>
      <c r="AJ304" s="1">
        <f t="shared" si="54"/>
        <v>0</v>
      </c>
      <c r="AK304" s="1">
        <f t="shared" si="55"/>
        <v>0</v>
      </c>
      <c r="AL304" s="1">
        <f t="shared" si="56"/>
        <v>0</v>
      </c>
      <c r="AM304" s="1">
        <f t="shared" si="57"/>
        <v>0</v>
      </c>
      <c r="AN304" s="1">
        <f t="shared" si="58"/>
        <v>0</v>
      </c>
      <c r="AO304" s="1">
        <f t="shared" si="59"/>
        <v>0</v>
      </c>
      <c r="AP304" s="1">
        <f>AN304*Hoja1!$C$19+Fugas_Alter1!AO304</f>
        <v>0</v>
      </c>
    </row>
    <row r="305" spans="2:42" x14ac:dyDescent="0.75">
      <c r="B305" s="174"/>
      <c r="C305" s="175"/>
      <c r="D305" s="175"/>
      <c r="E305" s="176"/>
      <c r="F305" s="351"/>
      <c r="G305" s="352"/>
      <c r="H305" s="351"/>
      <c r="I305" s="352"/>
      <c r="J305" s="351"/>
      <c r="K305" s="352"/>
      <c r="L305" s="351"/>
      <c r="M305" s="354"/>
      <c r="N305" s="352"/>
      <c r="O305" s="353"/>
      <c r="P305" s="353"/>
      <c r="Q305" s="353"/>
      <c r="R305" s="177"/>
      <c r="S305" s="177"/>
      <c r="T305" s="255"/>
      <c r="U305" s="256"/>
      <c r="V305" s="9"/>
      <c r="W305" s="57"/>
      <c r="X305" s="57"/>
      <c r="AB305" s="1">
        <f t="shared" si="48"/>
        <v>0</v>
      </c>
      <c r="AC305" s="1">
        <f t="shared" si="49"/>
        <v>0</v>
      </c>
      <c r="AD305" s="1">
        <f t="shared" si="50"/>
        <v>0</v>
      </c>
      <c r="AE305" s="1">
        <f t="shared" si="51"/>
        <v>0</v>
      </c>
      <c r="AF305" s="1">
        <f t="shared" si="52"/>
        <v>0</v>
      </c>
      <c r="AG305" s="1">
        <f t="shared" si="53"/>
        <v>0</v>
      </c>
      <c r="AH305" s="1">
        <f>IF(M305="",'Fraccion masica'!$AC$36,M305)</f>
        <v>0.11111111111111108</v>
      </c>
      <c r="AI305" s="1">
        <f>IF(N305="",'Fraccion masica'!$AC$35,N305)</f>
        <v>0.11111111111111108</v>
      </c>
      <c r="AJ305" s="1">
        <f t="shared" si="54"/>
        <v>0</v>
      </c>
      <c r="AK305" s="1">
        <f t="shared" si="55"/>
        <v>0</v>
      </c>
      <c r="AL305" s="1">
        <f t="shared" si="56"/>
        <v>0</v>
      </c>
      <c r="AM305" s="1">
        <f t="shared" si="57"/>
        <v>0</v>
      </c>
      <c r="AN305" s="1">
        <f t="shared" si="58"/>
        <v>0</v>
      </c>
      <c r="AO305" s="1">
        <f t="shared" si="59"/>
        <v>0</v>
      </c>
      <c r="AP305" s="1">
        <f>AN305*Hoja1!$C$19+Fugas_Alter1!AO305</f>
        <v>0</v>
      </c>
    </row>
    <row r="306" spans="2:42" x14ac:dyDescent="0.75">
      <c r="B306" s="174"/>
      <c r="C306" s="175"/>
      <c r="D306" s="175"/>
      <c r="E306" s="176"/>
      <c r="F306" s="351"/>
      <c r="G306" s="352"/>
      <c r="H306" s="351"/>
      <c r="I306" s="352"/>
      <c r="J306" s="351"/>
      <c r="K306" s="352"/>
      <c r="L306" s="351"/>
      <c r="M306" s="354"/>
      <c r="N306" s="352"/>
      <c r="O306" s="353"/>
      <c r="P306" s="353"/>
      <c r="Q306" s="353"/>
      <c r="R306" s="177"/>
      <c r="S306" s="177"/>
      <c r="T306" s="255"/>
      <c r="U306" s="256"/>
      <c r="V306" s="9"/>
      <c r="W306" s="57"/>
      <c r="X306" s="57"/>
      <c r="AB306" s="1">
        <f t="shared" si="48"/>
        <v>0</v>
      </c>
      <c r="AC306" s="1">
        <f t="shared" si="49"/>
        <v>0</v>
      </c>
      <c r="AD306" s="1">
        <f t="shared" si="50"/>
        <v>0</v>
      </c>
      <c r="AE306" s="1">
        <f t="shared" si="51"/>
        <v>0</v>
      </c>
      <c r="AF306" s="1">
        <f t="shared" si="52"/>
        <v>0</v>
      </c>
      <c r="AG306" s="1">
        <f t="shared" si="53"/>
        <v>0</v>
      </c>
      <c r="AH306" s="1">
        <f>IF(M306="",'Fraccion masica'!$AC$36,M306)</f>
        <v>0.11111111111111108</v>
      </c>
      <c r="AI306" s="1">
        <f>IF(N306="",'Fraccion masica'!$AC$35,N306)</f>
        <v>0.11111111111111108</v>
      </c>
      <c r="AJ306" s="1">
        <f t="shared" si="54"/>
        <v>0</v>
      </c>
      <c r="AK306" s="1">
        <f t="shared" si="55"/>
        <v>0</v>
      </c>
      <c r="AL306" s="1">
        <f t="shared" si="56"/>
        <v>0</v>
      </c>
      <c r="AM306" s="1">
        <f t="shared" si="57"/>
        <v>0</v>
      </c>
      <c r="AN306" s="1">
        <f t="shared" si="58"/>
        <v>0</v>
      </c>
      <c r="AO306" s="1">
        <f t="shared" si="59"/>
        <v>0</v>
      </c>
      <c r="AP306" s="1">
        <f>AN306*Hoja1!$C$19+Fugas_Alter1!AO306</f>
        <v>0</v>
      </c>
    </row>
    <row r="307" spans="2:42" x14ac:dyDescent="0.75">
      <c r="B307" s="174"/>
      <c r="C307" s="175"/>
      <c r="D307" s="175"/>
      <c r="E307" s="176"/>
      <c r="F307" s="351"/>
      <c r="G307" s="352"/>
      <c r="H307" s="351"/>
      <c r="I307" s="352"/>
      <c r="J307" s="351"/>
      <c r="K307" s="352"/>
      <c r="L307" s="351"/>
      <c r="M307" s="354"/>
      <c r="N307" s="352"/>
      <c r="O307" s="353"/>
      <c r="P307" s="353"/>
      <c r="Q307" s="353"/>
      <c r="R307" s="177"/>
      <c r="S307" s="177"/>
      <c r="T307" s="255"/>
      <c r="U307" s="256"/>
      <c r="V307" s="9"/>
      <c r="W307" s="57"/>
      <c r="X307" s="57"/>
      <c r="AB307" s="1">
        <f t="shared" si="48"/>
        <v>0</v>
      </c>
      <c r="AC307" s="1">
        <f t="shared" si="49"/>
        <v>0</v>
      </c>
      <c r="AD307" s="1">
        <f t="shared" si="50"/>
        <v>0</v>
      </c>
      <c r="AE307" s="1">
        <f t="shared" si="51"/>
        <v>0</v>
      </c>
      <c r="AF307" s="1">
        <f t="shared" si="52"/>
        <v>0</v>
      </c>
      <c r="AG307" s="1">
        <f t="shared" si="53"/>
        <v>0</v>
      </c>
      <c r="AH307" s="1">
        <f>IF(M307="",'Fraccion masica'!$AC$36,M307)</f>
        <v>0.11111111111111108</v>
      </c>
      <c r="AI307" s="1">
        <f>IF(N307="",'Fraccion masica'!$AC$35,N307)</f>
        <v>0.11111111111111108</v>
      </c>
      <c r="AJ307" s="1">
        <f t="shared" si="54"/>
        <v>0</v>
      </c>
      <c r="AK307" s="1">
        <f t="shared" si="55"/>
        <v>0</v>
      </c>
      <c r="AL307" s="1">
        <f t="shared" si="56"/>
        <v>0</v>
      </c>
      <c r="AM307" s="1">
        <f t="shared" si="57"/>
        <v>0</v>
      </c>
      <c r="AN307" s="1">
        <f t="shared" si="58"/>
        <v>0</v>
      </c>
      <c r="AO307" s="1">
        <f t="shared" si="59"/>
        <v>0</v>
      </c>
      <c r="AP307" s="1">
        <f>AN307*Hoja1!$C$19+Fugas_Alter1!AO307</f>
        <v>0</v>
      </c>
    </row>
    <row r="308" spans="2:42" x14ac:dyDescent="0.75">
      <c r="B308" s="174"/>
      <c r="C308" s="175"/>
      <c r="D308" s="175"/>
      <c r="E308" s="176"/>
      <c r="F308" s="351"/>
      <c r="G308" s="352"/>
      <c r="H308" s="351"/>
      <c r="I308" s="352"/>
      <c r="J308" s="351"/>
      <c r="K308" s="352"/>
      <c r="L308" s="351"/>
      <c r="M308" s="354"/>
      <c r="N308" s="352"/>
      <c r="O308" s="353"/>
      <c r="P308" s="353"/>
      <c r="Q308" s="353"/>
      <c r="R308" s="177"/>
      <c r="S308" s="177"/>
      <c r="T308" s="255"/>
      <c r="U308" s="256"/>
      <c r="V308" s="9"/>
      <c r="W308" s="57"/>
      <c r="X308" s="57"/>
      <c r="AB308" s="1">
        <f t="shared" si="48"/>
        <v>0</v>
      </c>
      <c r="AC308" s="1">
        <f t="shared" si="49"/>
        <v>0</v>
      </c>
      <c r="AD308" s="1">
        <f t="shared" si="50"/>
        <v>0</v>
      </c>
      <c r="AE308" s="1">
        <f t="shared" si="51"/>
        <v>0</v>
      </c>
      <c r="AF308" s="1">
        <f t="shared" si="52"/>
        <v>0</v>
      </c>
      <c r="AG308" s="1">
        <f t="shared" si="53"/>
        <v>0</v>
      </c>
      <c r="AH308" s="1">
        <f>IF(M308="",'Fraccion masica'!$AC$36,M308)</f>
        <v>0.11111111111111108</v>
      </c>
      <c r="AI308" s="1">
        <f>IF(N308="",'Fraccion masica'!$AC$35,N308)</f>
        <v>0.11111111111111108</v>
      </c>
      <c r="AJ308" s="1">
        <f t="shared" si="54"/>
        <v>0</v>
      </c>
      <c r="AK308" s="1">
        <f t="shared" si="55"/>
        <v>0</v>
      </c>
      <c r="AL308" s="1">
        <f t="shared" si="56"/>
        <v>0</v>
      </c>
      <c r="AM308" s="1">
        <f t="shared" si="57"/>
        <v>0</v>
      </c>
      <c r="AN308" s="1">
        <f t="shared" si="58"/>
        <v>0</v>
      </c>
      <c r="AO308" s="1">
        <f t="shared" si="59"/>
        <v>0</v>
      </c>
      <c r="AP308" s="1">
        <f>AN308*Hoja1!$C$19+Fugas_Alter1!AO308</f>
        <v>0</v>
      </c>
    </row>
    <row r="309" spans="2:42" x14ac:dyDescent="0.75">
      <c r="B309" s="174"/>
      <c r="C309" s="175"/>
      <c r="D309" s="175"/>
      <c r="E309" s="176"/>
      <c r="F309" s="351"/>
      <c r="G309" s="352"/>
      <c r="H309" s="351"/>
      <c r="I309" s="352"/>
      <c r="J309" s="351"/>
      <c r="K309" s="352"/>
      <c r="L309" s="351"/>
      <c r="M309" s="354"/>
      <c r="N309" s="352"/>
      <c r="O309" s="353"/>
      <c r="P309" s="353"/>
      <c r="Q309" s="353"/>
      <c r="R309" s="177"/>
      <c r="S309" s="177"/>
      <c r="T309" s="255"/>
      <c r="U309" s="256"/>
      <c r="V309" s="9"/>
      <c r="W309" s="57"/>
      <c r="X309" s="57"/>
      <c r="AB309" s="1">
        <f t="shared" si="48"/>
        <v>0</v>
      </c>
      <c r="AC309" s="1">
        <f t="shared" si="49"/>
        <v>0</v>
      </c>
      <c r="AD309" s="1">
        <f t="shared" si="50"/>
        <v>0</v>
      </c>
      <c r="AE309" s="1">
        <f t="shared" si="51"/>
        <v>0</v>
      </c>
      <c r="AF309" s="1">
        <f t="shared" si="52"/>
        <v>0</v>
      </c>
      <c r="AG309" s="1">
        <f t="shared" si="53"/>
        <v>0</v>
      </c>
      <c r="AH309" s="1">
        <f>IF(M309="",'Fraccion masica'!$AC$36,M309)</f>
        <v>0.11111111111111108</v>
      </c>
      <c r="AI309" s="1">
        <f>IF(N309="",'Fraccion masica'!$AC$35,N309)</f>
        <v>0.11111111111111108</v>
      </c>
      <c r="AJ309" s="1">
        <f t="shared" si="54"/>
        <v>0</v>
      </c>
      <c r="AK309" s="1">
        <f t="shared" si="55"/>
        <v>0</v>
      </c>
      <c r="AL309" s="1">
        <f t="shared" si="56"/>
        <v>0</v>
      </c>
      <c r="AM309" s="1">
        <f t="shared" si="57"/>
        <v>0</v>
      </c>
      <c r="AN309" s="1">
        <f t="shared" si="58"/>
        <v>0</v>
      </c>
      <c r="AO309" s="1">
        <f t="shared" si="59"/>
        <v>0</v>
      </c>
      <c r="AP309" s="1">
        <f>AN309*Hoja1!$C$19+Fugas_Alter1!AO309</f>
        <v>0</v>
      </c>
    </row>
    <row r="310" spans="2:42" x14ac:dyDescent="0.75">
      <c r="B310" s="174"/>
      <c r="C310" s="175"/>
      <c r="D310" s="175"/>
      <c r="E310" s="176"/>
      <c r="F310" s="351"/>
      <c r="G310" s="352"/>
      <c r="H310" s="351"/>
      <c r="I310" s="352"/>
      <c r="J310" s="351"/>
      <c r="K310" s="352"/>
      <c r="L310" s="351"/>
      <c r="M310" s="354"/>
      <c r="N310" s="352"/>
      <c r="O310" s="353"/>
      <c r="P310" s="353"/>
      <c r="Q310" s="353"/>
      <c r="R310" s="177"/>
      <c r="S310" s="177"/>
      <c r="T310" s="255"/>
      <c r="U310" s="256"/>
      <c r="V310" s="9"/>
      <c r="W310" s="57"/>
      <c r="X310" s="57"/>
      <c r="AB310" s="1">
        <f t="shared" si="48"/>
        <v>0</v>
      </c>
      <c r="AC310" s="1">
        <f t="shared" si="49"/>
        <v>0</v>
      </c>
      <c r="AD310" s="1">
        <f t="shared" si="50"/>
        <v>0</v>
      </c>
      <c r="AE310" s="1">
        <f t="shared" si="51"/>
        <v>0</v>
      </c>
      <c r="AF310" s="1">
        <f t="shared" si="52"/>
        <v>0</v>
      </c>
      <c r="AG310" s="1">
        <f t="shared" si="53"/>
        <v>0</v>
      </c>
      <c r="AH310" s="1">
        <f>IF(M310="",'Fraccion masica'!$AC$36,M310)</f>
        <v>0.11111111111111108</v>
      </c>
      <c r="AI310" s="1">
        <f>IF(N310="",'Fraccion masica'!$AC$35,N310)</f>
        <v>0.11111111111111108</v>
      </c>
      <c r="AJ310" s="1">
        <f t="shared" si="54"/>
        <v>0</v>
      </c>
      <c r="AK310" s="1">
        <f t="shared" si="55"/>
        <v>0</v>
      </c>
      <c r="AL310" s="1">
        <f t="shared" si="56"/>
        <v>0</v>
      </c>
      <c r="AM310" s="1">
        <f t="shared" si="57"/>
        <v>0</v>
      </c>
      <c r="AN310" s="1">
        <f t="shared" si="58"/>
        <v>0</v>
      </c>
      <c r="AO310" s="1">
        <f t="shared" si="59"/>
        <v>0</v>
      </c>
      <c r="AP310" s="1">
        <f>AN310*Hoja1!$C$19+Fugas_Alter1!AO310</f>
        <v>0</v>
      </c>
    </row>
    <row r="311" spans="2:42" x14ac:dyDescent="0.75">
      <c r="B311" s="174"/>
      <c r="C311" s="175"/>
      <c r="D311" s="175"/>
      <c r="E311" s="176"/>
      <c r="F311" s="351"/>
      <c r="G311" s="352"/>
      <c r="H311" s="351"/>
      <c r="I311" s="352"/>
      <c r="J311" s="351"/>
      <c r="K311" s="352"/>
      <c r="L311" s="351"/>
      <c r="M311" s="354"/>
      <c r="N311" s="352"/>
      <c r="O311" s="353"/>
      <c r="P311" s="353"/>
      <c r="Q311" s="353"/>
      <c r="R311" s="177"/>
      <c r="S311" s="177"/>
      <c r="T311" s="255"/>
      <c r="U311" s="256"/>
      <c r="V311" s="9"/>
      <c r="W311" s="57"/>
      <c r="X311" s="57"/>
      <c r="AB311" s="1">
        <f t="shared" si="48"/>
        <v>0</v>
      </c>
      <c r="AC311" s="1">
        <f t="shared" si="49"/>
        <v>0</v>
      </c>
      <c r="AD311" s="1">
        <f t="shared" si="50"/>
        <v>0</v>
      </c>
      <c r="AE311" s="1">
        <f t="shared" si="51"/>
        <v>0</v>
      </c>
      <c r="AF311" s="1">
        <f t="shared" si="52"/>
        <v>0</v>
      </c>
      <c r="AG311" s="1">
        <f t="shared" si="53"/>
        <v>0</v>
      </c>
      <c r="AH311" s="1">
        <f>IF(M311="",'Fraccion masica'!$AC$36,M311)</f>
        <v>0.11111111111111108</v>
      </c>
      <c r="AI311" s="1">
        <f>IF(N311="",'Fraccion masica'!$AC$35,N311)</f>
        <v>0.11111111111111108</v>
      </c>
      <c r="AJ311" s="1">
        <f t="shared" si="54"/>
        <v>0</v>
      </c>
      <c r="AK311" s="1">
        <f t="shared" si="55"/>
        <v>0</v>
      </c>
      <c r="AL311" s="1">
        <f t="shared" si="56"/>
        <v>0</v>
      </c>
      <c r="AM311" s="1">
        <f t="shared" si="57"/>
        <v>0</v>
      </c>
      <c r="AN311" s="1">
        <f t="shared" si="58"/>
        <v>0</v>
      </c>
      <c r="AO311" s="1">
        <f t="shared" si="59"/>
        <v>0</v>
      </c>
      <c r="AP311" s="1">
        <f>AN311*Hoja1!$C$19+Fugas_Alter1!AO311</f>
        <v>0</v>
      </c>
    </row>
    <row r="312" spans="2:42" x14ac:dyDescent="0.75">
      <c r="B312" s="174"/>
      <c r="C312" s="175"/>
      <c r="D312" s="175"/>
      <c r="E312" s="176"/>
      <c r="F312" s="351"/>
      <c r="G312" s="352"/>
      <c r="H312" s="351"/>
      <c r="I312" s="352"/>
      <c r="J312" s="351"/>
      <c r="K312" s="352"/>
      <c r="L312" s="351"/>
      <c r="M312" s="354"/>
      <c r="N312" s="352"/>
      <c r="O312" s="353"/>
      <c r="P312" s="353"/>
      <c r="Q312" s="353"/>
      <c r="R312" s="177"/>
      <c r="S312" s="177"/>
      <c r="T312" s="255"/>
      <c r="U312" s="256"/>
      <c r="V312" s="9"/>
      <c r="W312" s="57"/>
      <c r="X312" s="57"/>
      <c r="AB312" s="1">
        <f t="shared" si="48"/>
        <v>0</v>
      </c>
      <c r="AC312" s="1">
        <f t="shared" si="49"/>
        <v>0</v>
      </c>
      <c r="AD312" s="1">
        <f t="shared" si="50"/>
        <v>0</v>
      </c>
      <c r="AE312" s="1">
        <f t="shared" si="51"/>
        <v>0</v>
      </c>
      <c r="AF312" s="1">
        <f t="shared" si="52"/>
        <v>0</v>
      </c>
      <c r="AG312" s="1">
        <f t="shared" si="53"/>
        <v>0</v>
      </c>
      <c r="AH312" s="1">
        <f>IF(M312="",'Fraccion masica'!$AC$36,M312)</f>
        <v>0.11111111111111108</v>
      </c>
      <c r="AI312" s="1">
        <f>IF(N312="",'Fraccion masica'!$AC$35,N312)</f>
        <v>0.11111111111111108</v>
      </c>
      <c r="AJ312" s="1">
        <f t="shared" si="54"/>
        <v>0</v>
      </c>
      <c r="AK312" s="1">
        <f t="shared" si="55"/>
        <v>0</v>
      </c>
      <c r="AL312" s="1">
        <f t="shared" si="56"/>
        <v>0</v>
      </c>
      <c r="AM312" s="1">
        <f t="shared" si="57"/>
        <v>0</v>
      </c>
      <c r="AN312" s="1">
        <f t="shared" si="58"/>
        <v>0</v>
      </c>
      <c r="AO312" s="1">
        <f t="shared" si="59"/>
        <v>0</v>
      </c>
      <c r="AP312" s="1">
        <f>AN312*Hoja1!$C$19+Fugas_Alter1!AO312</f>
        <v>0</v>
      </c>
    </row>
    <row r="313" spans="2:42" x14ac:dyDescent="0.75">
      <c r="B313" s="174"/>
      <c r="C313" s="175"/>
      <c r="D313" s="175"/>
      <c r="E313" s="176"/>
      <c r="F313" s="351"/>
      <c r="G313" s="352"/>
      <c r="H313" s="351"/>
      <c r="I313" s="352"/>
      <c r="J313" s="351"/>
      <c r="K313" s="352"/>
      <c r="L313" s="351"/>
      <c r="M313" s="354"/>
      <c r="N313" s="352"/>
      <c r="O313" s="353"/>
      <c r="P313" s="353"/>
      <c r="Q313" s="353"/>
      <c r="R313" s="177"/>
      <c r="S313" s="177"/>
      <c r="T313" s="255"/>
      <c r="U313" s="256"/>
      <c r="V313" s="9"/>
      <c r="W313" s="57"/>
      <c r="X313" s="57"/>
      <c r="AB313" s="1">
        <f t="shared" si="48"/>
        <v>0</v>
      </c>
      <c r="AC313" s="1">
        <f t="shared" si="49"/>
        <v>0</v>
      </c>
      <c r="AD313" s="1">
        <f t="shared" si="50"/>
        <v>0</v>
      </c>
      <c r="AE313" s="1">
        <f t="shared" si="51"/>
        <v>0</v>
      </c>
      <c r="AF313" s="1">
        <f t="shared" si="52"/>
        <v>0</v>
      </c>
      <c r="AG313" s="1">
        <f t="shared" si="53"/>
        <v>0</v>
      </c>
      <c r="AH313" s="1">
        <f>IF(M313="",'Fraccion masica'!$AC$36,M313)</f>
        <v>0.11111111111111108</v>
      </c>
      <c r="AI313" s="1">
        <f>IF(N313="",'Fraccion masica'!$AC$35,N313)</f>
        <v>0.11111111111111108</v>
      </c>
      <c r="AJ313" s="1">
        <f t="shared" si="54"/>
        <v>0</v>
      </c>
      <c r="AK313" s="1">
        <f t="shared" si="55"/>
        <v>0</v>
      </c>
      <c r="AL313" s="1">
        <f t="shared" si="56"/>
        <v>0</v>
      </c>
      <c r="AM313" s="1">
        <f t="shared" si="57"/>
        <v>0</v>
      </c>
      <c r="AN313" s="1">
        <f t="shared" si="58"/>
        <v>0</v>
      </c>
      <c r="AO313" s="1">
        <f t="shared" si="59"/>
        <v>0</v>
      </c>
      <c r="AP313" s="1">
        <f>AN313*Hoja1!$C$19+Fugas_Alter1!AO313</f>
        <v>0</v>
      </c>
    </row>
    <row r="314" spans="2:42" x14ac:dyDescent="0.75">
      <c r="B314" s="174"/>
      <c r="C314" s="175"/>
      <c r="D314" s="175"/>
      <c r="E314" s="176"/>
      <c r="F314" s="351"/>
      <c r="G314" s="352"/>
      <c r="H314" s="351"/>
      <c r="I314" s="352"/>
      <c r="J314" s="351"/>
      <c r="K314" s="352"/>
      <c r="L314" s="351"/>
      <c r="M314" s="354"/>
      <c r="N314" s="352"/>
      <c r="O314" s="353"/>
      <c r="P314" s="353"/>
      <c r="Q314" s="353"/>
      <c r="R314" s="177"/>
      <c r="S314" s="177"/>
      <c r="T314" s="255"/>
      <c r="U314" s="256"/>
      <c r="V314" s="9"/>
      <c r="W314" s="57"/>
      <c r="X314" s="57"/>
      <c r="AB314" s="1">
        <f t="shared" si="48"/>
        <v>0</v>
      </c>
      <c r="AC314" s="1">
        <f t="shared" si="49"/>
        <v>0</v>
      </c>
      <c r="AD314" s="1">
        <f t="shared" si="50"/>
        <v>0</v>
      </c>
      <c r="AE314" s="1">
        <f t="shared" si="51"/>
        <v>0</v>
      </c>
      <c r="AF314" s="1">
        <f t="shared" si="52"/>
        <v>0</v>
      </c>
      <c r="AG314" s="1">
        <f t="shared" si="53"/>
        <v>0</v>
      </c>
      <c r="AH314" s="1">
        <f>IF(M314="",'Fraccion masica'!$AC$36,M314)</f>
        <v>0.11111111111111108</v>
      </c>
      <c r="AI314" s="1">
        <f>IF(N314="",'Fraccion masica'!$AC$35,N314)</f>
        <v>0.11111111111111108</v>
      </c>
      <c r="AJ314" s="1">
        <f t="shared" si="54"/>
        <v>0</v>
      </c>
      <c r="AK314" s="1">
        <f t="shared" si="55"/>
        <v>0</v>
      </c>
      <c r="AL314" s="1">
        <f t="shared" si="56"/>
        <v>0</v>
      </c>
      <c r="AM314" s="1">
        <f t="shared" si="57"/>
        <v>0</v>
      </c>
      <c r="AN314" s="1">
        <f t="shared" si="58"/>
        <v>0</v>
      </c>
      <c r="AO314" s="1">
        <f t="shared" si="59"/>
        <v>0</v>
      </c>
      <c r="AP314" s="1">
        <f>AN314*Hoja1!$C$19+Fugas_Alter1!AO314</f>
        <v>0</v>
      </c>
    </row>
    <row r="315" spans="2:42" x14ac:dyDescent="0.75">
      <c r="B315" s="174"/>
      <c r="C315" s="175"/>
      <c r="D315" s="175"/>
      <c r="E315" s="176"/>
      <c r="F315" s="351"/>
      <c r="G315" s="352"/>
      <c r="H315" s="351"/>
      <c r="I315" s="352"/>
      <c r="J315" s="351"/>
      <c r="K315" s="352"/>
      <c r="L315" s="351"/>
      <c r="M315" s="354"/>
      <c r="N315" s="352"/>
      <c r="O315" s="353"/>
      <c r="P315" s="353"/>
      <c r="Q315" s="353"/>
      <c r="R315" s="177"/>
      <c r="S315" s="177"/>
      <c r="T315" s="255"/>
      <c r="U315" s="256"/>
      <c r="V315" s="9"/>
      <c r="W315" s="57"/>
      <c r="X315" s="57"/>
      <c r="AB315" s="1">
        <f t="shared" si="48"/>
        <v>0</v>
      </c>
      <c r="AC315" s="1">
        <f t="shared" si="49"/>
        <v>0</v>
      </c>
      <c r="AD315" s="1">
        <f t="shared" si="50"/>
        <v>0</v>
      </c>
      <c r="AE315" s="1">
        <f t="shared" si="51"/>
        <v>0</v>
      </c>
      <c r="AF315" s="1">
        <f t="shared" si="52"/>
        <v>0</v>
      </c>
      <c r="AG315" s="1">
        <f t="shared" si="53"/>
        <v>0</v>
      </c>
      <c r="AH315" s="1">
        <f>IF(M315="",'Fraccion masica'!$AC$36,M315)</f>
        <v>0.11111111111111108</v>
      </c>
      <c r="AI315" s="1">
        <f>IF(N315="",'Fraccion masica'!$AC$35,N315)</f>
        <v>0.11111111111111108</v>
      </c>
      <c r="AJ315" s="1">
        <f t="shared" si="54"/>
        <v>0</v>
      </c>
      <c r="AK315" s="1">
        <f t="shared" si="55"/>
        <v>0</v>
      </c>
      <c r="AL315" s="1">
        <f t="shared" si="56"/>
        <v>0</v>
      </c>
      <c r="AM315" s="1">
        <f t="shared" si="57"/>
        <v>0</v>
      </c>
      <c r="AN315" s="1">
        <f t="shared" si="58"/>
        <v>0</v>
      </c>
      <c r="AO315" s="1">
        <f t="shared" si="59"/>
        <v>0</v>
      </c>
      <c r="AP315" s="1">
        <f>AN315*Hoja1!$C$19+Fugas_Alter1!AO315</f>
        <v>0</v>
      </c>
    </row>
    <row r="316" spans="2:42" x14ac:dyDescent="0.75">
      <c r="B316" s="174"/>
      <c r="C316" s="175"/>
      <c r="D316" s="175"/>
      <c r="E316" s="176"/>
      <c r="F316" s="351"/>
      <c r="G316" s="352"/>
      <c r="H316" s="351"/>
      <c r="I316" s="352"/>
      <c r="J316" s="351"/>
      <c r="K316" s="352"/>
      <c r="L316" s="351"/>
      <c r="M316" s="354"/>
      <c r="N316" s="352"/>
      <c r="O316" s="353"/>
      <c r="P316" s="353"/>
      <c r="Q316" s="353"/>
      <c r="R316" s="177"/>
      <c r="S316" s="177"/>
      <c r="T316" s="255"/>
      <c r="U316" s="256"/>
      <c r="V316" s="9"/>
      <c r="W316" s="57"/>
      <c r="X316" s="57"/>
      <c r="AB316" s="1">
        <f t="shared" si="48"/>
        <v>0</v>
      </c>
      <c r="AC316" s="1">
        <f t="shared" si="49"/>
        <v>0</v>
      </c>
      <c r="AD316" s="1">
        <f t="shared" si="50"/>
        <v>0</v>
      </c>
      <c r="AE316" s="1">
        <f t="shared" si="51"/>
        <v>0</v>
      </c>
      <c r="AF316" s="1">
        <f t="shared" si="52"/>
        <v>0</v>
      </c>
      <c r="AG316" s="1">
        <f t="shared" si="53"/>
        <v>0</v>
      </c>
      <c r="AH316" s="1">
        <f>IF(M316="",'Fraccion masica'!$AC$36,M316)</f>
        <v>0.11111111111111108</v>
      </c>
      <c r="AI316" s="1">
        <f>IF(N316="",'Fraccion masica'!$AC$35,N316)</f>
        <v>0.11111111111111108</v>
      </c>
      <c r="AJ316" s="1">
        <f t="shared" si="54"/>
        <v>0</v>
      </c>
      <c r="AK316" s="1">
        <f t="shared" si="55"/>
        <v>0</v>
      </c>
      <c r="AL316" s="1">
        <f t="shared" si="56"/>
        <v>0</v>
      </c>
      <c r="AM316" s="1">
        <f t="shared" si="57"/>
        <v>0</v>
      </c>
      <c r="AN316" s="1">
        <f t="shared" si="58"/>
        <v>0</v>
      </c>
      <c r="AO316" s="1">
        <f t="shared" si="59"/>
        <v>0</v>
      </c>
      <c r="AP316" s="1">
        <f>AN316*Hoja1!$C$19+Fugas_Alter1!AO316</f>
        <v>0</v>
      </c>
    </row>
    <row r="317" spans="2:42" x14ac:dyDescent="0.75">
      <c r="B317" s="174"/>
      <c r="C317" s="175"/>
      <c r="D317" s="175"/>
      <c r="E317" s="176"/>
      <c r="F317" s="351"/>
      <c r="G317" s="352"/>
      <c r="H317" s="351"/>
      <c r="I317" s="352"/>
      <c r="J317" s="351"/>
      <c r="K317" s="352"/>
      <c r="L317" s="351"/>
      <c r="M317" s="354"/>
      <c r="N317" s="352"/>
      <c r="O317" s="353"/>
      <c r="P317" s="353"/>
      <c r="Q317" s="353"/>
      <c r="R317" s="177"/>
      <c r="S317" s="177"/>
      <c r="T317" s="255"/>
      <c r="U317" s="256"/>
      <c r="V317" s="9"/>
      <c r="W317" s="57"/>
      <c r="X317" s="57"/>
      <c r="AB317" s="1">
        <f t="shared" si="48"/>
        <v>0</v>
      </c>
      <c r="AC317" s="1">
        <f t="shared" si="49"/>
        <v>0</v>
      </c>
      <c r="AD317" s="1">
        <f t="shared" si="50"/>
        <v>0</v>
      </c>
      <c r="AE317" s="1">
        <f t="shared" si="51"/>
        <v>0</v>
      </c>
      <c r="AF317" s="1">
        <f t="shared" si="52"/>
        <v>0</v>
      </c>
      <c r="AG317" s="1">
        <f t="shared" si="53"/>
        <v>0</v>
      </c>
      <c r="AH317" s="1">
        <f>IF(M317="",'Fraccion masica'!$AC$36,M317)</f>
        <v>0.11111111111111108</v>
      </c>
      <c r="AI317" s="1">
        <f>IF(N317="",'Fraccion masica'!$AC$35,N317)</f>
        <v>0.11111111111111108</v>
      </c>
      <c r="AJ317" s="1">
        <f t="shared" si="54"/>
        <v>0</v>
      </c>
      <c r="AK317" s="1">
        <f t="shared" si="55"/>
        <v>0</v>
      </c>
      <c r="AL317" s="1">
        <f t="shared" si="56"/>
        <v>0</v>
      </c>
      <c r="AM317" s="1">
        <f t="shared" si="57"/>
        <v>0</v>
      </c>
      <c r="AN317" s="1">
        <f t="shared" si="58"/>
        <v>0</v>
      </c>
      <c r="AO317" s="1">
        <f t="shared" si="59"/>
        <v>0</v>
      </c>
      <c r="AP317" s="1">
        <f>AN317*Hoja1!$C$19+Fugas_Alter1!AO317</f>
        <v>0</v>
      </c>
    </row>
  </sheetData>
  <mergeCells count="1781">
    <mergeCell ref="W21:W23"/>
    <mergeCell ref="X21:X23"/>
    <mergeCell ref="F25:G25"/>
    <mergeCell ref="J24:K24"/>
    <mergeCell ref="J25:K25"/>
    <mergeCell ref="O24:Q24"/>
    <mergeCell ref="O25:Q25"/>
    <mergeCell ref="J21:K23"/>
    <mergeCell ref="L21:N23"/>
    <mergeCell ref="O21:Q23"/>
    <mergeCell ref="R21:R23"/>
    <mergeCell ref="S21:S23"/>
    <mergeCell ref="T30:U30"/>
    <mergeCell ref="T31:U31"/>
    <mergeCell ref="W20:X20"/>
    <mergeCell ref="F38:G38"/>
    <mergeCell ref="F39:G39"/>
    <mergeCell ref="J26:K26"/>
    <mergeCell ref="J27:K27"/>
    <mergeCell ref="J28:K28"/>
    <mergeCell ref="J29:K29"/>
    <mergeCell ref="J30:K30"/>
    <mergeCell ref="J31:K31"/>
    <mergeCell ref="L36:N36"/>
    <mergeCell ref="L37:N37"/>
    <mergeCell ref="L38:N38"/>
    <mergeCell ref="L39:N39"/>
    <mergeCell ref="O32:Q32"/>
    <mergeCell ref="O33:Q33"/>
    <mergeCell ref="O34:Q34"/>
    <mergeCell ref="O35:Q35"/>
    <mergeCell ref="O36:Q36"/>
    <mergeCell ref="F40:G40"/>
    <mergeCell ref="F41:G41"/>
    <mergeCell ref="F42:G42"/>
    <mergeCell ref="F43:G43"/>
    <mergeCell ref="F32:G32"/>
    <mergeCell ref="F33:G33"/>
    <mergeCell ref="F34:G34"/>
    <mergeCell ref="F35:G35"/>
    <mergeCell ref="F36:G36"/>
    <mergeCell ref="F37:G37"/>
    <mergeCell ref="B20:V20"/>
    <mergeCell ref="B21:B23"/>
    <mergeCell ref="C21:C23"/>
    <mergeCell ref="D21:D23"/>
    <mergeCell ref="E21:E23"/>
    <mergeCell ref="F21:G23"/>
    <mergeCell ref="H21:I23"/>
    <mergeCell ref="F26:G26"/>
    <mergeCell ref="F27:G27"/>
    <mergeCell ref="F28:G28"/>
    <mergeCell ref="F29:G29"/>
    <mergeCell ref="F30:G30"/>
    <mergeCell ref="F31:G31"/>
    <mergeCell ref="T21:U23"/>
    <mergeCell ref="V21:V23"/>
    <mergeCell ref="H30:I30"/>
    <mergeCell ref="H31:I31"/>
    <mergeCell ref="H32:I32"/>
    <mergeCell ref="H33:I33"/>
    <mergeCell ref="H34:I34"/>
    <mergeCell ref="H35:I35"/>
    <mergeCell ref="H42:I42"/>
    <mergeCell ref="F56:G56"/>
    <mergeCell ref="F57:G57"/>
    <mergeCell ref="F58:G58"/>
    <mergeCell ref="F59:G59"/>
    <mergeCell ref="F60:G60"/>
    <mergeCell ref="F61:G61"/>
    <mergeCell ref="F50:G50"/>
    <mergeCell ref="F51:G51"/>
    <mergeCell ref="F52:G52"/>
    <mergeCell ref="F53:G53"/>
    <mergeCell ref="F54:G54"/>
    <mergeCell ref="F55:G55"/>
    <mergeCell ref="F44:G44"/>
    <mergeCell ref="F45:G45"/>
    <mergeCell ref="F46:G46"/>
    <mergeCell ref="F47:G47"/>
    <mergeCell ref="F48:G48"/>
    <mergeCell ref="F49:G49"/>
    <mergeCell ref="F74:G74"/>
    <mergeCell ref="F75:G75"/>
    <mergeCell ref="F76:G76"/>
    <mergeCell ref="F77:G77"/>
    <mergeCell ref="F78:G78"/>
    <mergeCell ref="F79:G79"/>
    <mergeCell ref="F68:G68"/>
    <mergeCell ref="F69:G69"/>
    <mergeCell ref="F70:G70"/>
    <mergeCell ref="F71:G71"/>
    <mergeCell ref="F72:G72"/>
    <mergeCell ref="F73:G73"/>
    <mergeCell ref="F62:G62"/>
    <mergeCell ref="F63:G63"/>
    <mergeCell ref="F64:G64"/>
    <mergeCell ref="F65:G65"/>
    <mergeCell ref="F66:G66"/>
    <mergeCell ref="F67:G67"/>
    <mergeCell ref="F92:G92"/>
    <mergeCell ref="F93:G93"/>
    <mergeCell ref="F94:G94"/>
    <mergeCell ref="F95:G95"/>
    <mergeCell ref="F96:G96"/>
    <mergeCell ref="F97:G97"/>
    <mergeCell ref="F86:G86"/>
    <mergeCell ref="F87:G87"/>
    <mergeCell ref="F88:G88"/>
    <mergeCell ref="F89:G89"/>
    <mergeCell ref="F90:G90"/>
    <mergeCell ref="F91:G91"/>
    <mergeCell ref="F80:G80"/>
    <mergeCell ref="F81:G81"/>
    <mergeCell ref="F82:G82"/>
    <mergeCell ref="F83:G83"/>
    <mergeCell ref="F84:G84"/>
    <mergeCell ref="F85:G85"/>
    <mergeCell ref="F110:G110"/>
    <mergeCell ref="F111:G111"/>
    <mergeCell ref="F112:G112"/>
    <mergeCell ref="F113:G113"/>
    <mergeCell ref="F114:G114"/>
    <mergeCell ref="F115:G115"/>
    <mergeCell ref="F104:G104"/>
    <mergeCell ref="F105:G105"/>
    <mergeCell ref="F106:G106"/>
    <mergeCell ref="F107:G107"/>
    <mergeCell ref="F108:G108"/>
    <mergeCell ref="F109:G109"/>
    <mergeCell ref="F98:G98"/>
    <mergeCell ref="F99:G99"/>
    <mergeCell ref="F100:G100"/>
    <mergeCell ref="F101:G101"/>
    <mergeCell ref="F102:G102"/>
    <mergeCell ref="F103:G103"/>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46:G146"/>
    <mergeCell ref="F147:G147"/>
    <mergeCell ref="F148:G148"/>
    <mergeCell ref="F149:G149"/>
    <mergeCell ref="F150:G150"/>
    <mergeCell ref="F151:G151"/>
    <mergeCell ref="F140:G140"/>
    <mergeCell ref="F141:G141"/>
    <mergeCell ref="F142:G142"/>
    <mergeCell ref="F143:G143"/>
    <mergeCell ref="F144:G144"/>
    <mergeCell ref="F145:G145"/>
    <mergeCell ref="F134:G134"/>
    <mergeCell ref="F135:G135"/>
    <mergeCell ref="F136:G136"/>
    <mergeCell ref="F137:G137"/>
    <mergeCell ref="F138:G138"/>
    <mergeCell ref="F139:G139"/>
    <mergeCell ref="F164:G164"/>
    <mergeCell ref="F165:G165"/>
    <mergeCell ref="F166:G166"/>
    <mergeCell ref="F167:G167"/>
    <mergeCell ref="F168:G168"/>
    <mergeCell ref="F169:G169"/>
    <mergeCell ref="F158:G158"/>
    <mergeCell ref="F159:G159"/>
    <mergeCell ref="F160:G160"/>
    <mergeCell ref="F161:G161"/>
    <mergeCell ref="F162:G162"/>
    <mergeCell ref="F163:G163"/>
    <mergeCell ref="F152:G152"/>
    <mergeCell ref="F153:G153"/>
    <mergeCell ref="F154:G154"/>
    <mergeCell ref="F155:G155"/>
    <mergeCell ref="F156:G156"/>
    <mergeCell ref="F157:G157"/>
    <mergeCell ref="F182:G182"/>
    <mergeCell ref="F183:G183"/>
    <mergeCell ref="F184:G184"/>
    <mergeCell ref="F185:G185"/>
    <mergeCell ref="F186:G186"/>
    <mergeCell ref="F187:G187"/>
    <mergeCell ref="F176:G176"/>
    <mergeCell ref="F177:G177"/>
    <mergeCell ref="F178:G178"/>
    <mergeCell ref="F179:G179"/>
    <mergeCell ref="F180:G180"/>
    <mergeCell ref="F181:G181"/>
    <mergeCell ref="F170:G170"/>
    <mergeCell ref="F171:G171"/>
    <mergeCell ref="F172:G172"/>
    <mergeCell ref="F173:G173"/>
    <mergeCell ref="F174:G174"/>
    <mergeCell ref="F175:G175"/>
    <mergeCell ref="F200:G200"/>
    <mergeCell ref="F201:G201"/>
    <mergeCell ref="F202:G202"/>
    <mergeCell ref="F203:G203"/>
    <mergeCell ref="F204:G204"/>
    <mergeCell ref="F205:G205"/>
    <mergeCell ref="F194:G194"/>
    <mergeCell ref="F195:G195"/>
    <mergeCell ref="F196:G196"/>
    <mergeCell ref="F197:G197"/>
    <mergeCell ref="F198:G198"/>
    <mergeCell ref="F199:G199"/>
    <mergeCell ref="F188:G188"/>
    <mergeCell ref="F189:G189"/>
    <mergeCell ref="F190:G190"/>
    <mergeCell ref="F191:G191"/>
    <mergeCell ref="F192:G192"/>
    <mergeCell ref="F193:G193"/>
    <mergeCell ref="F218:G218"/>
    <mergeCell ref="F219:G219"/>
    <mergeCell ref="F220:G220"/>
    <mergeCell ref="F221:G221"/>
    <mergeCell ref="F222:G222"/>
    <mergeCell ref="F223:G223"/>
    <mergeCell ref="F212:G212"/>
    <mergeCell ref="F213:G213"/>
    <mergeCell ref="F214:G214"/>
    <mergeCell ref="F215:G215"/>
    <mergeCell ref="F216:G216"/>
    <mergeCell ref="F217:G217"/>
    <mergeCell ref="F206:G206"/>
    <mergeCell ref="F207:G207"/>
    <mergeCell ref="F208:G208"/>
    <mergeCell ref="F209:G209"/>
    <mergeCell ref="F210:G210"/>
    <mergeCell ref="F211:G211"/>
    <mergeCell ref="F236:G236"/>
    <mergeCell ref="F237:G237"/>
    <mergeCell ref="F238:G238"/>
    <mergeCell ref="F239:G239"/>
    <mergeCell ref="F240:G240"/>
    <mergeCell ref="F241:G241"/>
    <mergeCell ref="F230:G230"/>
    <mergeCell ref="F231:G231"/>
    <mergeCell ref="F232:G232"/>
    <mergeCell ref="F233:G233"/>
    <mergeCell ref="F234:G234"/>
    <mergeCell ref="F235:G235"/>
    <mergeCell ref="F224:G224"/>
    <mergeCell ref="F225:G225"/>
    <mergeCell ref="F226:G226"/>
    <mergeCell ref="F227:G227"/>
    <mergeCell ref="F228:G228"/>
    <mergeCell ref="F229:G229"/>
    <mergeCell ref="F254:G254"/>
    <mergeCell ref="F255:G255"/>
    <mergeCell ref="F256:G256"/>
    <mergeCell ref="F257:G257"/>
    <mergeCell ref="F258:G258"/>
    <mergeCell ref="F259:G259"/>
    <mergeCell ref="F248:G248"/>
    <mergeCell ref="F249:G249"/>
    <mergeCell ref="F250:G250"/>
    <mergeCell ref="F251:G251"/>
    <mergeCell ref="F252:G252"/>
    <mergeCell ref="F253:G253"/>
    <mergeCell ref="F242:G242"/>
    <mergeCell ref="F243:G243"/>
    <mergeCell ref="F244:G244"/>
    <mergeCell ref="F245:G245"/>
    <mergeCell ref="F246:G246"/>
    <mergeCell ref="F247:G247"/>
    <mergeCell ref="F272:G272"/>
    <mergeCell ref="F273:G273"/>
    <mergeCell ref="F274:G274"/>
    <mergeCell ref="F275:G275"/>
    <mergeCell ref="F276:G276"/>
    <mergeCell ref="F277:G277"/>
    <mergeCell ref="F266:G266"/>
    <mergeCell ref="F267:G267"/>
    <mergeCell ref="F268:G268"/>
    <mergeCell ref="F269:G269"/>
    <mergeCell ref="F270:G270"/>
    <mergeCell ref="F271:G271"/>
    <mergeCell ref="F260:G260"/>
    <mergeCell ref="F261:G261"/>
    <mergeCell ref="F262:G262"/>
    <mergeCell ref="F263:G263"/>
    <mergeCell ref="F264:G264"/>
    <mergeCell ref="F265:G265"/>
    <mergeCell ref="F300:G300"/>
    <mergeCell ref="F301:G301"/>
    <mergeCell ref="F290:G290"/>
    <mergeCell ref="F291:G291"/>
    <mergeCell ref="F292:G292"/>
    <mergeCell ref="F293:G293"/>
    <mergeCell ref="F294:G294"/>
    <mergeCell ref="F295:G295"/>
    <mergeCell ref="F284:G284"/>
    <mergeCell ref="F285:G285"/>
    <mergeCell ref="F286:G286"/>
    <mergeCell ref="F287:G287"/>
    <mergeCell ref="F288:G288"/>
    <mergeCell ref="F289:G289"/>
    <mergeCell ref="F278:G278"/>
    <mergeCell ref="F279:G279"/>
    <mergeCell ref="F280:G280"/>
    <mergeCell ref="F281:G281"/>
    <mergeCell ref="F282:G282"/>
    <mergeCell ref="F283:G283"/>
    <mergeCell ref="F314:G314"/>
    <mergeCell ref="F315:G315"/>
    <mergeCell ref="F316:G316"/>
    <mergeCell ref="F317:G317"/>
    <mergeCell ref="H24:I24"/>
    <mergeCell ref="H25:I25"/>
    <mergeCell ref="H26:I26"/>
    <mergeCell ref="H27:I27"/>
    <mergeCell ref="H28:I28"/>
    <mergeCell ref="H29:I29"/>
    <mergeCell ref="F308:G308"/>
    <mergeCell ref="F309:G309"/>
    <mergeCell ref="F310:G310"/>
    <mergeCell ref="F311:G311"/>
    <mergeCell ref="F312:G312"/>
    <mergeCell ref="F313:G313"/>
    <mergeCell ref="F302:G302"/>
    <mergeCell ref="F303:G303"/>
    <mergeCell ref="F304:G304"/>
    <mergeCell ref="F305:G305"/>
    <mergeCell ref="F306:G306"/>
    <mergeCell ref="F307:G307"/>
    <mergeCell ref="F296:G296"/>
    <mergeCell ref="F297:G297"/>
    <mergeCell ref="F298:G298"/>
    <mergeCell ref="F299:G299"/>
    <mergeCell ref="H48:I48"/>
    <mergeCell ref="H49:I49"/>
    <mergeCell ref="H50:I50"/>
    <mergeCell ref="H51:I51"/>
    <mergeCell ref="H52:I52"/>
    <mergeCell ref="H53:I53"/>
    <mergeCell ref="H43:I43"/>
    <mergeCell ref="H44:I44"/>
    <mergeCell ref="H45:I45"/>
    <mergeCell ref="H46:I46"/>
    <mergeCell ref="H47:I47"/>
    <mergeCell ref="H36:I36"/>
    <mergeCell ref="H37:I37"/>
    <mergeCell ref="H38:I38"/>
    <mergeCell ref="H39:I39"/>
    <mergeCell ref="H40:I40"/>
    <mergeCell ref="H41:I41"/>
    <mergeCell ref="H66:I66"/>
    <mergeCell ref="H67:I67"/>
    <mergeCell ref="H68:I68"/>
    <mergeCell ref="H69:I69"/>
    <mergeCell ref="H70:I70"/>
    <mergeCell ref="H71:I71"/>
    <mergeCell ref="H60:I60"/>
    <mergeCell ref="H61:I61"/>
    <mergeCell ref="H62:I62"/>
    <mergeCell ref="H63:I63"/>
    <mergeCell ref="H64:I64"/>
    <mergeCell ref="H65:I65"/>
    <mergeCell ref="H54:I54"/>
    <mergeCell ref="H55:I55"/>
    <mergeCell ref="H56:I56"/>
    <mergeCell ref="H57:I57"/>
    <mergeCell ref="H58:I58"/>
    <mergeCell ref="H59:I59"/>
    <mergeCell ref="H84:I84"/>
    <mergeCell ref="H85:I85"/>
    <mergeCell ref="H86:I86"/>
    <mergeCell ref="H87:I87"/>
    <mergeCell ref="H88:I88"/>
    <mergeCell ref="H89:I89"/>
    <mergeCell ref="H78:I78"/>
    <mergeCell ref="H79:I79"/>
    <mergeCell ref="H80:I80"/>
    <mergeCell ref="H81:I81"/>
    <mergeCell ref="H82:I82"/>
    <mergeCell ref="H83:I83"/>
    <mergeCell ref="H72:I72"/>
    <mergeCell ref="H73:I73"/>
    <mergeCell ref="H74:I74"/>
    <mergeCell ref="H75:I75"/>
    <mergeCell ref="H76:I76"/>
    <mergeCell ref="H77:I77"/>
    <mergeCell ref="H102:I102"/>
    <mergeCell ref="H103:I103"/>
    <mergeCell ref="H104:I104"/>
    <mergeCell ref="H105:I105"/>
    <mergeCell ref="H106:I106"/>
    <mergeCell ref="H107:I107"/>
    <mergeCell ref="H96:I96"/>
    <mergeCell ref="H97:I97"/>
    <mergeCell ref="H98:I98"/>
    <mergeCell ref="H99:I99"/>
    <mergeCell ref="H100:I100"/>
    <mergeCell ref="H101:I101"/>
    <mergeCell ref="H90:I90"/>
    <mergeCell ref="H91:I91"/>
    <mergeCell ref="H92:I92"/>
    <mergeCell ref="H93:I93"/>
    <mergeCell ref="H94:I94"/>
    <mergeCell ref="H95:I95"/>
    <mergeCell ref="H120:I120"/>
    <mergeCell ref="H121:I121"/>
    <mergeCell ref="H122:I122"/>
    <mergeCell ref="H123:I123"/>
    <mergeCell ref="H124:I124"/>
    <mergeCell ref="H125:I125"/>
    <mergeCell ref="H114:I114"/>
    <mergeCell ref="H115:I115"/>
    <mergeCell ref="H116:I116"/>
    <mergeCell ref="H117:I117"/>
    <mergeCell ref="H118:I118"/>
    <mergeCell ref="H119:I119"/>
    <mergeCell ref="H108:I108"/>
    <mergeCell ref="H109:I109"/>
    <mergeCell ref="H110:I110"/>
    <mergeCell ref="H111:I111"/>
    <mergeCell ref="H112:I112"/>
    <mergeCell ref="H113:I113"/>
    <mergeCell ref="H138:I138"/>
    <mergeCell ref="H139:I139"/>
    <mergeCell ref="H140:I140"/>
    <mergeCell ref="H141:I141"/>
    <mergeCell ref="H142:I142"/>
    <mergeCell ref="H143:I143"/>
    <mergeCell ref="H132:I132"/>
    <mergeCell ref="H133:I133"/>
    <mergeCell ref="H134:I134"/>
    <mergeCell ref="H135:I135"/>
    <mergeCell ref="H136:I136"/>
    <mergeCell ref="H137:I137"/>
    <mergeCell ref="H126:I126"/>
    <mergeCell ref="H127:I127"/>
    <mergeCell ref="H128:I128"/>
    <mergeCell ref="H129:I129"/>
    <mergeCell ref="H130:I130"/>
    <mergeCell ref="H131:I131"/>
    <mergeCell ref="H156:I156"/>
    <mergeCell ref="H157:I157"/>
    <mergeCell ref="H158:I158"/>
    <mergeCell ref="H159:I159"/>
    <mergeCell ref="H160:I160"/>
    <mergeCell ref="H161:I161"/>
    <mergeCell ref="H150:I150"/>
    <mergeCell ref="H151:I151"/>
    <mergeCell ref="H152:I152"/>
    <mergeCell ref="H153:I153"/>
    <mergeCell ref="H154:I154"/>
    <mergeCell ref="H155:I155"/>
    <mergeCell ref="H144:I144"/>
    <mergeCell ref="H145:I145"/>
    <mergeCell ref="H146:I146"/>
    <mergeCell ref="H147:I147"/>
    <mergeCell ref="H148:I148"/>
    <mergeCell ref="H149:I149"/>
    <mergeCell ref="H174:I174"/>
    <mergeCell ref="H175:I175"/>
    <mergeCell ref="H176:I176"/>
    <mergeCell ref="H177:I177"/>
    <mergeCell ref="H178:I178"/>
    <mergeCell ref="H179:I179"/>
    <mergeCell ref="H168:I168"/>
    <mergeCell ref="H169:I169"/>
    <mergeCell ref="H170:I170"/>
    <mergeCell ref="H171:I171"/>
    <mergeCell ref="H172:I172"/>
    <mergeCell ref="H173:I173"/>
    <mergeCell ref="H162:I162"/>
    <mergeCell ref="H163:I163"/>
    <mergeCell ref="H164:I164"/>
    <mergeCell ref="H165:I165"/>
    <mergeCell ref="H166:I166"/>
    <mergeCell ref="H167:I167"/>
    <mergeCell ref="H192:I192"/>
    <mergeCell ref="H193:I193"/>
    <mergeCell ref="H194:I194"/>
    <mergeCell ref="H195:I195"/>
    <mergeCell ref="H196:I196"/>
    <mergeCell ref="H197:I197"/>
    <mergeCell ref="H186:I186"/>
    <mergeCell ref="H187:I187"/>
    <mergeCell ref="H188:I188"/>
    <mergeCell ref="H189:I189"/>
    <mergeCell ref="H190:I190"/>
    <mergeCell ref="H191:I191"/>
    <mergeCell ref="H180:I180"/>
    <mergeCell ref="H181:I181"/>
    <mergeCell ref="H182:I182"/>
    <mergeCell ref="H183:I183"/>
    <mergeCell ref="H184:I184"/>
    <mergeCell ref="H185:I185"/>
    <mergeCell ref="H210:I210"/>
    <mergeCell ref="H211:I211"/>
    <mergeCell ref="H212:I212"/>
    <mergeCell ref="H213:I213"/>
    <mergeCell ref="H214:I214"/>
    <mergeCell ref="H215:I215"/>
    <mergeCell ref="H204:I204"/>
    <mergeCell ref="H205:I205"/>
    <mergeCell ref="H206:I206"/>
    <mergeCell ref="H207:I207"/>
    <mergeCell ref="H208:I208"/>
    <mergeCell ref="H209:I209"/>
    <mergeCell ref="H198:I198"/>
    <mergeCell ref="H199:I199"/>
    <mergeCell ref="H200:I200"/>
    <mergeCell ref="H201:I201"/>
    <mergeCell ref="H202:I202"/>
    <mergeCell ref="H203:I203"/>
    <mergeCell ref="H228:I228"/>
    <mergeCell ref="H229:I229"/>
    <mergeCell ref="H230:I230"/>
    <mergeCell ref="H231:I231"/>
    <mergeCell ref="H232:I232"/>
    <mergeCell ref="H233:I233"/>
    <mergeCell ref="H222:I222"/>
    <mergeCell ref="H223:I223"/>
    <mergeCell ref="H224:I224"/>
    <mergeCell ref="H225:I225"/>
    <mergeCell ref="H226:I226"/>
    <mergeCell ref="H227:I227"/>
    <mergeCell ref="H216:I216"/>
    <mergeCell ref="H217:I217"/>
    <mergeCell ref="H218:I218"/>
    <mergeCell ref="H219:I219"/>
    <mergeCell ref="H220:I220"/>
    <mergeCell ref="H221:I221"/>
    <mergeCell ref="H246:I246"/>
    <mergeCell ref="H247:I247"/>
    <mergeCell ref="H248:I248"/>
    <mergeCell ref="H249:I249"/>
    <mergeCell ref="H250:I250"/>
    <mergeCell ref="H251:I251"/>
    <mergeCell ref="H240:I240"/>
    <mergeCell ref="H241:I241"/>
    <mergeCell ref="H242:I242"/>
    <mergeCell ref="H243:I243"/>
    <mergeCell ref="H244:I244"/>
    <mergeCell ref="H245:I245"/>
    <mergeCell ref="H234:I234"/>
    <mergeCell ref="H235:I235"/>
    <mergeCell ref="H236:I236"/>
    <mergeCell ref="H237:I237"/>
    <mergeCell ref="H238:I238"/>
    <mergeCell ref="H239:I239"/>
    <mergeCell ref="H273:I273"/>
    <mergeCell ref="H274:I274"/>
    <mergeCell ref="H275:I275"/>
    <mergeCell ref="H264:I264"/>
    <mergeCell ref="H265:I265"/>
    <mergeCell ref="H266:I266"/>
    <mergeCell ref="H267:I267"/>
    <mergeCell ref="H268:I268"/>
    <mergeCell ref="H269:I269"/>
    <mergeCell ref="H258:I258"/>
    <mergeCell ref="H259:I259"/>
    <mergeCell ref="H260:I260"/>
    <mergeCell ref="H261:I261"/>
    <mergeCell ref="H262:I262"/>
    <mergeCell ref="H263:I263"/>
    <mergeCell ref="H252:I252"/>
    <mergeCell ref="H253:I253"/>
    <mergeCell ref="H254:I254"/>
    <mergeCell ref="H255:I255"/>
    <mergeCell ref="H256:I256"/>
    <mergeCell ref="H257:I257"/>
    <mergeCell ref="H270:I270"/>
    <mergeCell ref="H271:I271"/>
    <mergeCell ref="H272:I272"/>
    <mergeCell ref="H317:I317"/>
    <mergeCell ref="H306:I306"/>
    <mergeCell ref="H307:I307"/>
    <mergeCell ref="H308:I308"/>
    <mergeCell ref="H309:I309"/>
    <mergeCell ref="H310:I310"/>
    <mergeCell ref="H311:I311"/>
    <mergeCell ref="H300:I300"/>
    <mergeCell ref="H301:I301"/>
    <mergeCell ref="H302:I302"/>
    <mergeCell ref="H303:I303"/>
    <mergeCell ref="H304:I304"/>
    <mergeCell ref="H305:I305"/>
    <mergeCell ref="H294:I294"/>
    <mergeCell ref="H295:I295"/>
    <mergeCell ref="H296:I296"/>
    <mergeCell ref="H297:I297"/>
    <mergeCell ref="H298:I298"/>
    <mergeCell ref="H299:I299"/>
    <mergeCell ref="H312:I312"/>
    <mergeCell ref="H313:I313"/>
    <mergeCell ref="H314:I314"/>
    <mergeCell ref="H315:I315"/>
    <mergeCell ref="H316:I316"/>
    <mergeCell ref="H288:I288"/>
    <mergeCell ref="H289:I289"/>
    <mergeCell ref="H290:I290"/>
    <mergeCell ref="H291:I291"/>
    <mergeCell ref="H292:I292"/>
    <mergeCell ref="H293:I293"/>
    <mergeCell ref="H282:I282"/>
    <mergeCell ref="H283:I283"/>
    <mergeCell ref="H284:I284"/>
    <mergeCell ref="H285:I285"/>
    <mergeCell ref="H286:I286"/>
    <mergeCell ref="H287:I287"/>
    <mergeCell ref="H276:I276"/>
    <mergeCell ref="H277:I277"/>
    <mergeCell ref="H278:I278"/>
    <mergeCell ref="H279:I279"/>
    <mergeCell ref="H280:I280"/>
    <mergeCell ref="H281:I281"/>
    <mergeCell ref="J44:K44"/>
    <mergeCell ref="J45:K45"/>
    <mergeCell ref="J46:K46"/>
    <mergeCell ref="J47:K47"/>
    <mergeCell ref="J48:K48"/>
    <mergeCell ref="J49:K49"/>
    <mergeCell ref="J38:K38"/>
    <mergeCell ref="J39:K39"/>
    <mergeCell ref="J40:K40"/>
    <mergeCell ref="J41:K41"/>
    <mergeCell ref="J42:K42"/>
    <mergeCell ref="J43:K43"/>
    <mergeCell ref="J32:K32"/>
    <mergeCell ref="J33:K33"/>
    <mergeCell ref="J34:K34"/>
    <mergeCell ref="J35:K35"/>
    <mergeCell ref="J36:K36"/>
    <mergeCell ref="J37:K37"/>
    <mergeCell ref="J62:K62"/>
    <mergeCell ref="J63:K63"/>
    <mergeCell ref="J64:K64"/>
    <mergeCell ref="J65:K65"/>
    <mergeCell ref="J66:K66"/>
    <mergeCell ref="J67:K67"/>
    <mergeCell ref="J56:K56"/>
    <mergeCell ref="J57:K57"/>
    <mergeCell ref="J58:K58"/>
    <mergeCell ref="J59:K59"/>
    <mergeCell ref="J60:K60"/>
    <mergeCell ref="J61:K61"/>
    <mergeCell ref="J50:K50"/>
    <mergeCell ref="J51:K51"/>
    <mergeCell ref="J52:K52"/>
    <mergeCell ref="J53:K53"/>
    <mergeCell ref="J54:K54"/>
    <mergeCell ref="J55:K55"/>
    <mergeCell ref="J80:K80"/>
    <mergeCell ref="J81:K81"/>
    <mergeCell ref="J82:K82"/>
    <mergeCell ref="J83:K83"/>
    <mergeCell ref="J84:K84"/>
    <mergeCell ref="J85:K85"/>
    <mergeCell ref="J74:K74"/>
    <mergeCell ref="J75:K75"/>
    <mergeCell ref="J76:K76"/>
    <mergeCell ref="J77:K77"/>
    <mergeCell ref="J78:K78"/>
    <mergeCell ref="J79:K79"/>
    <mergeCell ref="J68:K68"/>
    <mergeCell ref="J69:K69"/>
    <mergeCell ref="J70:K70"/>
    <mergeCell ref="J71:K71"/>
    <mergeCell ref="J72:K72"/>
    <mergeCell ref="J73:K73"/>
    <mergeCell ref="J98:K98"/>
    <mergeCell ref="J99:K99"/>
    <mergeCell ref="J100:K100"/>
    <mergeCell ref="J101:K101"/>
    <mergeCell ref="J102:K102"/>
    <mergeCell ref="J103:K103"/>
    <mergeCell ref="J92:K92"/>
    <mergeCell ref="J93:K93"/>
    <mergeCell ref="J94:K94"/>
    <mergeCell ref="J95:K95"/>
    <mergeCell ref="J96:K96"/>
    <mergeCell ref="J97:K97"/>
    <mergeCell ref="J86:K86"/>
    <mergeCell ref="J87:K87"/>
    <mergeCell ref="J88:K88"/>
    <mergeCell ref="J89:K89"/>
    <mergeCell ref="J90:K90"/>
    <mergeCell ref="J91:K91"/>
    <mergeCell ref="J116:K116"/>
    <mergeCell ref="J117:K117"/>
    <mergeCell ref="J118:K118"/>
    <mergeCell ref="J119:K119"/>
    <mergeCell ref="J120:K120"/>
    <mergeCell ref="J121:K121"/>
    <mergeCell ref="J110:K110"/>
    <mergeCell ref="J111:K111"/>
    <mergeCell ref="J112:K112"/>
    <mergeCell ref="J113:K113"/>
    <mergeCell ref="J114:K114"/>
    <mergeCell ref="J115:K115"/>
    <mergeCell ref="J104:K104"/>
    <mergeCell ref="J105:K105"/>
    <mergeCell ref="J106:K106"/>
    <mergeCell ref="J107:K107"/>
    <mergeCell ref="J108:K108"/>
    <mergeCell ref="J109:K109"/>
    <mergeCell ref="J134:K134"/>
    <mergeCell ref="J135:K135"/>
    <mergeCell ref="J136:K136"/>
    <mergeCell ref="J137:K137"/>
    <mergeCell ref="J138:K138"/>
    <mergeCell ref="J139:K139"/>
    <mergeCell ref="J128:K128"/>
    <mergeCell ref="J129:K129"/>
    <mergeCell ref="J130:K130"/>
    <mergeCell ref="J131:K131"/>
    <mergeCell ref="J132:K132"/>
    <mergeCell ref="J133:K133"/>
    <mergeCell ref="J122:K122"/>
    <mergeCell ref="J123:K123"/>
    <mergeCell ref="J124:K124"/>
    <mergeCell ref="J125:K125"/>
    <mergeCell ref="J126:K126"/>
    <mergeCell ref="J127:K127"/>
    <mergeCell ref="J152:K152"/>
    <mergeCell ref="J153:K153"/>
    <mergeCell ref="J154:K154"/>
    <mergeCell ref="J155:K155"/>
    <mergeCell ref="J156:K156"/>
    <mergeCell ref="J157:K157"/>
    <mergeCell ref="J146:K146"/>
    <mergeCell ref="J147:K147"/>
    <mergeCell ref="J148:K148"/>
    <mergeCell ref="J149:K149"/>
    <mergeCell ref="J150:K150"/>
    <mergeCell ref="J151:K151"/>
    <mergeCell ref="J140:K140"/>
    <mergeCell ref="J141:K141"/>
    <mergeCell ref="J142:K142"/>
    <mergeCell ref="J143:K143"/>
    <mergeCell ref="J144:K144"/>
    <mergeCell ref="J145:K145"/>
    <mergeCell ref="J170:K170"/>
    <mergeCell ref="J171:K171"/>
    <mergeCell ref="J172:K172"/>
    <mergeCell ref="J173:K173"/>
    <mergeCell ref="J174:K174"/>
    <mergeCell ref="J175:K175"/>
    <mergeCell ref="J164:K164"/>
    <mergeCell ref="J165:K165"/>
    <mergeCell ref="J166:K166"/>
    <mergeCell ref="J167:K167"/>
    <mergeCell ref="J168:K168"/>
    <mergeCell ref="J169:K169"/>
    <mergeCell ref="J158:K158"/>
    <mergeCell ref="J159:K159"/>
    <mergeCell ref="J160:K160"/>
    <mergeCell ref="J161:K161"/>
    <mergeCell ref="J162:K162"/>
    <mergeCell ref="J163:K163"/>
    <mergeCell ref="J188:K188"/>
    <mergeCell ref="J189:K189"/>
    <mergeCell ref="J190:K190"/>
    <mergeCell ref="J191:K191"/>
    <mergeCell ref="J192:K192"/>
    <mergeCell ref="J193:K193"/>
    <mergeCell ref="J182:K182"/>
    <mergeCell ref="J183:K183"/>
    <mergeCell ref="J184:K184"/>
    <mergeCell ref="J185:K185"/>
    <mergeCell ref="J186:K186"/>
    <mergeCell ref="J187:K187"/>
    <mergeCell ref="J176:K176"/>
    <mergeCell ref="J177:K177"/>
    <mergeCell ref="J178:K178"/>
    <mergeCell ref="J179:K179"/>
    <mergeCell ref="J180:K180"/>
    <mergeCell ref="J181:K181"/>
    <mergeCell ref="J206:K206"/>
    <mergeCell ref="J207:K207"/>
    <mergeCell ref="J208:K208"/>
    <mergeCell ref="J209:K209"/>
    <mergeCell ref="J210:K210"/>
    <mergeCell ref="J211:K211"/>
    <mergeCell ref="J200:K200"/>
    <mergeCell ref="J201:K201"/>
    <mergeCell ref="J202:K202"/>
    <mergeCell ref="J203:K203"/>
    <mergeCell ref="J204:K204"/>
    <mergeCell ref="J205:K205"/>
    <mergeCell ref="J194:K194"/>
    <mergeCell ref="J195:K195"/>
    <mergeCell ref="J196:K196"/>
    <mergeCell ref="J197:K197"/>
    <mergeCell ref="J198:K198"/>
    <mergeCell ref="J199:K199"/>
    <mergeCell ref="J224:K224"/>
    <mergeCell ref="J225:K225"/>
    <mergeCell ref="J226:K226"/>
    <mergeCell ref="J227:K227"/>
    <mergeCell ref="J228:K228"/>
    <mergeCell ref="J229:K229"/>
    <mergeCell ref="J218:K218"/>
    <mergeCell ref="J219:K219"/>
    <mergeCell ref="J220:K220"/>
    <mergeCell ref="J221:K221"/>
    <mergeCell ref="J222:K222"/>
    <mergeCell ref="J223:K223"/>
    <mergeCell ref="J212:K212"/>
    <mergeCell ref="J213:K213"/>
    <mergeCell ref="J214:K214"/>
    <mergeCell ref="J215:K215"/>
    <mergeCell ref="J216:K216"/>
    <mergeCell ref="J217:K217"/>
    <mergeCell ref="J242:K242"/>
    <mergeCell ref="J243:K243"/>
    <mergeCell ref="J244:K244"/>
    <mergeCell ref="J245:K245"/>
    <mergeCell ref="J246:K246"/>
    <mergeCell ref="J247:K247"/>
    <mergeCell ref="J236:K236"/>
    <mergeCell ref="J237:K237"/>
    <mergeCell ref="J238:K238"/>
    <mergeCell ref="J239:K239"/>
    <mergeCell ref="J240:K240"/>
    <mergeCell ref="J241:K241"/>
    <mergeCell ref="J230:K230"/>
    <mergeCell ref="J231:K231"/>
    <mergeCell ref="J232:K232"/>
    <mergeCell ref="J233:K233"/>
    <mergeCell ref="J234:K234"/>
    <mergeCell ref="J235:K235"/>
    <mergeCell ref="J260:K260"/>
    <mergeCell ref="J261:K261"/>
    <mergeCell ref="J262:K262"/>
    <mergeCell ref="J263:K263"/>
    <mergeCell ref="J264:K264"/>
    <mergeCell ref="J265:K265"/>
    <mergeCell ref="J254:K254"/>
    <mergeCell ref="J255:K255"/>
    <mergeCell ref="J256:K256"/>
    <mergeCell ref="J257:K257"/>
    <mergeCell ref="J258:K258"/>
    <mergeCell ref="J259:K259"/>
    <mergeCell ref="J248:K248"/>
    <mergeCell ref="J249:K249"/>
    <mergeCell ref="J250:K250"/>
    <mergeCell ref="J251:K251"/>
    <mergeCell ref="J252:K252"/>
    <mergeCell ref="J253:K253"/>
    <mergeCell ref="J278:K278"/>
    <mergeCell ref="J279:K279"/>
    <mergeCell ref="J280:K280"/>
    <mergeCell ref="J281:K281"/>
    <mergeCell ref="J282:K282"/>
    <mergeCell ref="J283:K283"/>
    <mergeCell ref="J272:K272"/>
    <mergeCell ref="J273:K273"/>
    <mergeCell ref="J274:K274"/>
    <mergeCell ref="J275:K275"/>
    <mergeCell ref="J276:K276"/>
    <mergeCell ref="J277:K277"/>
    <mergeCell ref="J266:K266"/>
    <mergeCell ref="J267:K267"/>
    <mergeCell ref="J268:K268"/>
    <mergeCell ref="J269:K269"/>
    <mergeCell ref="J270:K270"/>
    <mergeCell ref="J271:K271"/>
    <mergeCell ref="J306:K306"/>
    <mergeCell ref="J307:K307"/>
    <mergeCell ref="J296:K296"/>
    <mergeCell ref="J297:K297"/>
    <mergeCell ref="J298:K298"/>
    <mergeCell ref="J299:K299"/>
    <mergeCell ref="J300:K300"/>
    <mergeCell ref="J301:K301"/>
    <mergeCell ref="J290:K290"/>
    <mergeCell ref="J291:K291"/>
    <mergeCell ref="J292:K292"/>
    <mergeCell ref="J293:K293"/>
    <mergeCell ref="J294:K294"/>
    <mergeCell ref="J295:K295"/>
    <mergeCell ref="J284:K284"/>
    <mergeCell ref="J285:K285"/>
    <mergeCell ref="J286:K286"/>
    <mergeCell ref="J287:K287"/>
    <mergeCell ref="J288:K288"/>
    <mergeCell ref="J289:K289"/>
    <mergeCell ref="L40:N40"/>
    <mergeCell ref="L41:N41"/>
    <mergeCell ref="L30:N30"/>
    <mergeCell ref="L31:N31"/>
    <mergeCell ref="L32:N32"/>
    <mergeCell ref="L33:N33"/>
    <mergeCell ref="L34:N34"/>
    <mergeCell ref="L35:N35"/>
    <mergeCell ref="J314:K314"/>
    <mergeCell ref="J315:K315"/>
    <mergeCell ref="J316:K316"/>
    <mergeCell ref="J317:K317"/>
    <mergeCell ref="L24:N24"/>
    <mergeCell ref="L25:N25"/>
    <mergeCell ref="L26:N26"/>
    <mergeCell ref="L27:N27"/>
    <mergeCell ref="L28:N28"/>
    <mergeCell ref="L29:N29"/>
    <mergeCell ref="J308:K308"/>
    <mergeCell ref="J309:K309"/>
    <mergeCell ref="J310:K310"/>
    <mergeCell ref="J311:K311"/>
    <mergeCell ref="J312:K312"/>
    <mergeCell ref="J313:K313"/>
    <mergeCell ref="J302:K302"/>
    <mergeCell ref="J303:K303"/>
    <mergeCell ref="J304:K304"/>
    <mergeCell ref="J305:K305"/>
    <mergeCell ref="L54:N54"/>
    <mergeCell ref="L55:N55"/>
    <mergeCell ref="L56:N56"/>
    <mergeCell ref="L57:N57"/>
    <mergeCell ref="L58:N58"/>
    <mergeCell ref="L59:N59"/>
    <mergeCell ref="L48:N48"/>
    <mergeCell ref="L49:N49"/>
    <mergeCell ref="L50:N50"/>
    <mergeCell ref="L51:N51"/>
    <mergeCell ref="L52:N52"/>
    <mergeCell ref="L53:N53"/>
    <mergeCell ref="L42:N42"/>
    <mergeCell ref="L43:N43"/>
    <mergeCell ref="L44:N44"/>
    <mergeCell ref="L45:N45"/>
    <mergeCell ref="L46:N46"/>
    <mergeCell ref="L47:N47"/>
    <mergeCell ref="L72:N72"/>
    <mergeCell ref="L73:N73"/>
    <mergeCell ref="L74:N74"/>
    <mergeCell ref="L75:N75"/>
    <mergeCell ref="L76:N76"/>
    <mergeCell ref="L77:N77"/>
    <mergeCell ref="L66:N66"/>
    <mergeCell ref="L67:N67"/>
    <mergeCell ref="L68:N68"/>
    <mergeCell ref="L69:N69"/>
    <mergeCell ref="L70:N70"/>
    <mergeCell ref="L71:N71"/>
    <mergeCell ref="L60:N60"/>
    <mergeCell ref="L61:N61"/>
    <mergeCell ref="L62:N62"/>
    <mergeCell ref="L63:N63"/>
    <mergeCell ref="L64:N64"/>
    <mergeCell ref="L65:N65"/>
    <mergeCell ref="L90:N90"/>
    <mergeCell ref="L91:N91"/>
    <mergeCell ref="L92:N92"/>
    <mergeCell ref="L93:N93"/>
    <mergeCell ref="L94:N94"/>
    <mergeCell ref="L95:N95"/>
    <mergeCell ref="L84:N84"/>
    <mergeCell ref="L85:N85"/>
    <mergeCell ref="L86:N86"/>
    <mergeCell ref="L87:N87"/>
    <mergeCell ref="L88:N88"/>
    <mergeCell ref="L89:N89"/>
    <mergeCell ref="L78:N78"/>
    <mergeCell ref="L79:N79"/>
    <mergeCell ref="L80:N80"/>
    <mergeCell ref="L81:N81"/>
    <mergeCell ref="L82:N82"/>
    <mergeCell ref="L83:N83"/>
    <mergeCell ref="L108:N108"/>
    <mergeCell ref="L109:N109"/>
    <mergeCell ref="L110:N110"/>
    <mergeCell ref="L111:N111"/>
    <mergeCell ref="L112:N112"/>
    <mergeCell ref="L113:N113"/>
    <mergeCell ref="L102:N102"/>
    <mergeCell ref="L103:N103"/>
    <mergeCell ref="L104:N104"/>
    <mergeCell ref="L105:N105"/>
    <mergeCell ref="L106:N106"/>
    <mergeCell ref="L107:N107"/>
    <mergeCell ref="L96:N96"/>
    <mergeCell ref="L97:N97"/>
    <mergeCell ref="L98:N98"/>
    <mergeCell ref="L99:N99"/>
    <mergeCell ref="L100:N100"/>
    <mergeCell ref="L101:N101"/>
    <mergeCell ref="L126:N126"/>
    <mergeCell ref="L127:N127"/>
    <mergeCell ref="L128:N128"/>
    <mergeCell ref="L129:N129"/>
    <mergeCell ref="L130:N130"/>
    <mergeCell ref="L131:N131"/>
    <mergeCell ref="L120:N120"/>
    <mergeCell ref="L121:N121"/>
    <mergeCell ref="L122:N122"/>
    <mergeCell ref="L123:N123"/>
    <mergeCell ref="L124:N124"/>
    <mergeCell ref="L125:N125"/>
    <mergeCell ref="L114:N114"/>
    <mergeCell ref="L115:N115"/>
    <mergeCell ref="L116:N116"/>
    <mergeCell ref="L117:N117"/>
    <mergeCell ref="L118:N118"/>
    <mergeCell ref="L119:N119"/>
    <mergeCell ref="L144:N144"/>
    <mergeCell ref="L145:N145"/>
    <mergeCell ref="L146:N146"/>
    <mergeCell ref="L147:N147"/>
    <mergeCell ref="L148:N148"/>
    <mergeCell ref="L149:N149"/>
    <mergeCell ref="L138:N138"/>
    <mergeCell ref="L139:N139"/>
    <mergeCell ref="L140:N140"/>
    <mergeCell ref="L141:N141"/>
    <mergeCell ref="L142:N142"/>
    <mergeCell ref="L143:N143"/>
    <mergeCell ref="L132:N132"/>
    <mergeCell ref="L133:N133"/>
    <mergeCell ref="L134:N134"/>
    <mergeCell ref="L135:N135"/>
    <mergeCell ref="L136:N136"/>
    <mergeCell ref="L137:N137"/>
    <mergeCell ref="L162:N162"/>
    <mergeCell ref="L163:N163"/>
    <mergeCell ref="L164:N164"/>
    <mergeCell ref="L165:N165"/>
    <mergeCell ref="L166:N166"/>
    <mergeCell ref="L167:N167"/>
    <mergeCell ref="L156:N156"/>
    <mergeCell ref="L157:N157"/>
    <mergeCell ref="L158:N158"/>
    <mergeCell ref="L159:N159"/>
    <mergeCell ref="L160:N160"/>
    <mergeCell ref="L161:N161"/>
    <mergeCell ref="L150:N150"/>
    <mergeCell ref="L151:N151"/>
    <mergeCell ref="L152:N152"/>
    <mergeCell ref="L153:N153"/>
    <mergeCell ref="L154:N154"/>
    <mergeCell ref="L155:N155"/>
    <mergeCell ref="L180:N180"/>
    <mergeCell ref="L181:N181"/>
    <mergeCell ref="L182:N182"/>
    <mergeCell ref="L183:N183"/>
    <mergeCell ref="L184:N184"/>
    <mergeCell ref="L185:N185"/>
    <mergeCell ref="L174:N174"/>
    <mergeCell ref="L175:N175"/>
    <mergeCell ref="L176:N176"/>
    <mergeCell ref="L177:N177"/>
    <mergeCell ref="L178:N178"/>
    <mergeCell ref="L179:N179"/>
    <mergeCell ref="L168:N168"/>
    <mergeCell ref="L169:N169"/>
    <mergeCell ref="L170:N170"/>
    <mergeCell ref="L171:N171"/>
    <mergeCell ref="L172:N172"/>
    <mergeCell ref="L173:N173"/>
    <mergeCell ref="L198:N198"/>
    <mergeCell ref="L199:N199"/>
    <mergeCell ref="L200:N200"/>
    <mergeCell ref="L201:N201"/>
    <mergeCell ref="L202:N202"/>
    <mergeCell ref="L203:N203"/>
    <mergeCell ref="L192:N192"/>
    <mergeCell ref="L193:N193"/>
    <mergeCell ref="L194:N194"/>
    <mergeCell ref="L195:N195"/>
    <mergeCell ref="L196:N196"/>
    <mergeCell ref="L197:N197"/>
    <mergeCell ref="L186:N186"/>
    <mergeCell ref="L187:N187"/>
    <mergeCell ref="L188:N188"/>
    <mergeCell ref="L189:N189"/>
    <mergeCell ref="L190:N190"/>
    <mergeCell ref="L191:N191"/>
    <mergeCell ref="L216:N216"/>
    <mergeCell ref="L217:N217"/>
    <mergeCell ref="L218:N218"/>
    <mergeCell ref="L219:N219"/>
    <mergeCell ref="L220:N220"/>
    <mergeCell ref="L221:N221"/>
    <mergeCell ref="L210:N210"/>
    <mergeCell ref="L211:N211"/>
    <mergeCell ref="L212:N212"/>
    <mergeCell ref="L213:N213"/>
    <mergeCell ref="L214:N214"/>
    <mergeCell ref="L215:N215"/>
    <mergeCell ref="L204:N204"/>
    <mergeCell ref="L205:N205"/>
    <mergeCell ref="L206:N206"/>
    <mergeCell ref="L207:N207"/>
    <mergeCell ref="L208:N208"/>
    <mergeCell ref="L209:N209"/>
    <mergeCell ref="L234:N234"/>
    <mergeCell ref="L235:N235"/>
    <mergeCell ref="L236:N236"/>
    <mergeCell ref="L237:N237"/>
    <mergeCell ref="L238:N238"/>
    <mergeCell ref="L239:N239"/>
    <mergeCell ref="L228:N228"/>
    <mergeCell ref="L229:N229"/>
    <mergeCell ref="L230:N230"/>
    <mergeCell ref="L231:N231"/>
    <mergeCell ref="L232:N232"/>
    <mergeCell ref="L233:N233"/>
    <mergeCell ref="L222:N222"/>
    <mergeCell ref="L223:N223"/>
    <mergeCell ref="L224:N224"/>
    <mergeCell ref="L225:N225"/>
    <mergeCell ref="L226:N226"/>
    <mergeCell ref="L227:N227"/>
    <mergeCell ref="L252:N252"/>
    <mergeCell ref="L253:N253"/>
    <mergeCell ref="L254:N254"/>
    <mergeCell ref="L255:N255"/>
    <mergeCell ref="L256:N256"/>
    <mergeCell ref="L257:N257"/>
    <mergeCell ref="L246:N246"/>
    <mergeCell ref="L247:N247"/>
    <mergeCell ref="L248:N248"/>
    <mergeCell ref="L249:N249"/>
    <mergeCell ref="L250:N250"/>
    <mergeCell ref="L251:N251"/>
    <mergeCell ref="L240:N240"/>
    <mergeCell ref="L241:N241"/>
    <mergeCell ref="L242:N242"/>
    <mergeCell ref="L243:N243"/>
    <mergeCell ref="L244:N244"/>
    <mergeCell ref="L245:N245"/>
    <mergeCell ref="L279:N279"/>
    <mergeCell ref="L280:N280"/>
    <mergeCell ref="L281:N281"/>
    <mergeCell ref="L270:N270"/>
    <mergeCell ref="L271:N271"/>
    <mergeCell ref="L272:N272"/>
    <mergeCell ref="L273:N273"/>
    <mergeCell ref="L274:N274"/>
    <mergeCell ref="L275:N275"/>
    <mergeCell ref="L264:N264"/>
    <mergeCell ref="L265:N265"/>
    <mergeCell ref="L266:N266"/>
    <mergeCell ref="L267:N267"/>
    <mergeCell ref="L268:N268"/>
    <mergeCell ref="L269:N269"/>
    <mergeCell ref="L258:N258"/>
    <mergeCell ref="L259:N259"/>
    <mergeCell ref="L260:N260"/>
    <mergeCell ref="L261:N261"/>
    <mergeCell ref="L262:N262"/>
    <mergeCell ref="L263:N263"/>
    <mergeCell ref="L317:N317"/>
    <mergeCell ref="L306:N306"/>
    <mergeCell ref="L307:N307"/>
    <mergeCell ref="L308:N308"/>
    <mergeCell ref="L309:N309"/>
    <mergeCell ref="L310:N310"/>
    <mergeCell ref="L311:N311"/>
    <mergeCell ref="L300:N300"/>
    <mergeCell ref="L301:N301"/>
    <mergeCell ref="L302:N302"/>
    <mergeCell ref="L303:N303"/>
    <mergeCell ref="L304:N304"/>
    <mergeCell ref="L305:N305"/>
    <mergeCell ref="L294:N294"/>
    <mergeCell ref="L295:N295"/>
    <mergeCell ref="L296:N296"/>
    <mergeCell ref="L297:N297"/>
    <mergeCell ref="L298:N298"/>
    <mergeCell ref="L299:N299"/>
    <mergeCell ref="O37:Q37"/>
    <mergeCell ref="O26:Q26"/>
    <mergeCell ref="O27:Q27"/>
    <mergeCell ref="O28:Q28"/>
    <mergeCell ref="O29:Q29"/>
    <mergeCell ref="O30:Q30"/>
    <mergeCell ref="O31:Q31"/>
    <mergeCell ref="L312:N312"/>
    <mergeCell ref="L313:N313"/>
    <mergeCell ref="L314:N314"/>
    <mergeCell ref="L315:N315"/>
    <mergeCell ref="L316:N316"/>
    <mergeCell ref="L288:N288"/>
    <mergeCell ref="L289:N289"/>
    <mergeCell ref="L290:N290"/>
    <mergeCell ref="L291:N291"/>
    <mergeCell ref="L292:N292"/>
    <mergeCell ref="L293:N293"/>
    <mergeCell ref="L282:N282"/>
    <mergeCell ref="L283:N283"/>
    <mergeCell ref="L284:N284"/>
    <mergeCell ref="L285:N285"/>
    <mergeCell ref="L286:N286"/>
    <mergeCell ref="L287:N287"/>
    <mergeCell ref="L276:N276"/>
    <mergeCell ref="L277:N277"/>
    <mergeCell ref="L278:N278"/>
    <mergeCell ref="O50:Q50"/>
    <mergeCell ref="O51:Q51"/>
    <mergeCell ref="O52:Q52"/>
    <mergeCell ref="O53:Q53"/>
    <mergeCell ref="O54:Q54"/>
    <mergeCell ref="O55:Q55"/>
    <mergeCell ref="O44:Q44"/>
    <mergeCell ref="O45:Q45"/>
    <mergeCell ref="O46:Q46"/>
    <mergeCell ref="O47:Q47"/>
    <mergeCell ref="O48:Q48"/>
    <mergeCell ref="O49:Q49"/>
    <mergeCell ref="O38:Q38"/>
    <mergeCell ref="O39:Q39"/>
    <mergeCell ref="O40:Q40"/>
    <mergeCell ref="O41:Q41"/>
    <mergeCell ref="O42:Q42"/>
    <mergeCell ref="O43:Q43"/>
    <mergeCell ref="O68:Q68"/>
    <mergeCell ref="O69:Q69"/>
    <mergeCell ref="O70:Q70"/>
    <mergeCell ref="O71:Q71"/>
    <mergeCell ref="O72:Q72"/>
    <mergeCell ref="O73:Q73"/>
    <mergeCell ref="O62:Q62"/>
    <mergeCell ref="O63:Q63"/>
    <mergeCell ref="O64:Q64"/>
    <mergeCell ref="O65:Q65"/>
    <mergeCell ref="O66:Q66"/>
    <mergeCell ref="O67:Q67"/>
    <mergeCell ref="O56:Q56"/>
    <mergeCell ref="O57:Q57"/>
    <mergeCell ref="O58:Q58"/>
    <mergeCell ref="O59:Q59"/>
    <mergeCell ref="O60:Q60"/>
    <mergeCell ref="O61:Q61"/>
    <mergeCell ref="O86:Q86"/>
    <mergeCell ref="O87:Q87"/>
    <mergeCell ref="O88:Q88"/>
    <mergeCell ref="O89:Q89"/>
    <mergeCell ref="O90:Q90"/>
    <mergeCell ref="O91:Q91"/>
    <mergeCell ref="O80:Q80"/>
    <mergeCell ref="O81:Q81"/>
    <mergeCell ref="O82:Q82"/>
    <mergeCell ref="O83:Q83"/>
    <mergeCell ref="O84:Q84"/>
    <mergeCell ref="O85:Q85"/>
    <mergeCell ref="O74:Q74"/>
    <mergeCell ref="O75:Q75"/>
    <mergeCell ref="O76:Q76"/>
    <mergeCell ref="O77:Q77"/>
    <mergeCell ref="O78:Q78"/>
    <mergeCell ref="O79:Q79"/>
    <mergeCell ref="O104:Q104"/>
    <mergeCell ref="O105:Q105"/>
    <mergeCell ref="O110:Q110"/>
    <mergeCell ref="O111:Q111"/>
    <mergeCell ref="O112:Q112"/>
    <mergeCell ref="O113:Q113"/>
    <mergeCell ref="O114:Q114"/>
    <mergeCell ref="O115:Q115"/>
    <mergeCell ref="O106:Q106"/>
    <mergeCell ref="O107:Q107"/>
    <mergeCell ref="O108:Q108"/>
    <mergeCell ref="O109:Q109"/>
    <mergeCell ref="O98:Q98"/>
    <mergeCell ref="O99:Q99"/>
    <mergeCell ref="O100:Q100"/>
    <mergeCell ref="O101:Q101"/>
    <mergeCell ref="O102:Q102"/>
    <mergeCell ref="O103:Q103"/>
    <mergeCell ref="O92:Q92"/>
    <mergeCell ref="O93:Q93"/>
    <mergeCell ref="O94:Q94"/>
    <mergeCell ref="O95:Q95"/>
    <mergeCell ref="O96:Q96"/>
    <mergeCell ref="O97:Q97"/>
    <mergeCell ref="O128:Q128"/>
    <mergeCell ref="O129:Q129"/>
    <mergeCell ref="O130:Q130"/>
    <mergeCell ref="O131:Q131"/>
    <mergeCell ref="O132:Q132"/>
    <mergeCell ref="O133:Q133"/>
    <mergeCell ref="O123:Q123"/>
    <mergeCell ref="O124:Q124"/>
    <mergeCell ref="O125:Q125"/>
    <mergeCell ref="O126:Q126"/>
    <mergeCell ref="O127:Q127"/>
    <mergeCell ref="O116:Q116"/>
    <mergeCell ref="O117:Q117"/>
    <mergeCell ref="O118:Q118"/>
    <mergeCell ref="O119:Q119"/>
    <mergeCell ref="O120:Q120"/>
    <mergeCell ref="O121:Q121"/>
    <mergeCell ref="O122:Q122"/>
    <mergeCell ref="O146:Q146"/>
    <mergeCell ref="O147:Q147"/>
    <mergeCell ref="O148:Q148"/>
    <mergeCell ref="O149:Q149"/>
    <mergeCell ref="O150:Q150"/>
    <mergeCell ref="O151:Q151"/>
    <mergeCell ref="O140:Q140"/>
    <mergeCell ref="O141:Q141"/>
    <mergeCell ref="O142:Q142"/>
    <mergeCell ref="O143:Q143"/>
    <mergeCell ref="O144:Q144"/>
    <mergeCell ref="O145:Q145"/>
    <mergeCell ref="O134:Q134"/>
    <mergeCell ref="O135:Q135"/>
    <mergeCell ref="O136:Q136"/>
    <mergeCell ref="O137:Q137"/>
    <mergeCell ref="O138:Q138"/>
    <mergeCell ref="O139:Q139"/>
    <mergeCell ref="O164:Q164"/>
    <mergeCell ref="O165:Q165"/>
    <mergeCell ref="O166:Q166"/>
    <mergeCell ref="O167:Q167"/>
    <mergeCell ref="O168:Q168"/>
    <mergeCell ref="O169:Q169"/>
    <mergeCell ref="O158:Q158"/>
    <mergeCell ref="O159:Q159"/>
    <mergeCell ref="O160:Q160"/>
    <mergeCell ref="O161:Q161"/>
    <mergeCell ref="O162:Q162"/>
    <mergeCell ref="O163:Q163"/>
    <mergeCell ref="O152:Q152"/>
    <mergeCell ref="O153:Q153"/>
    <mergeCell ref="O154:Q154"/>
    <mergeCell ref="O155:Q155"/>
    <mergeCell ref="O156:Q156"/>
    <mergeCell ref="O157:Q157"/>
    <mergeCell ref="O182:Q182"/>
    <mergeCell ref="O183:Q183"/>
    <mergeCell ref="O184:Q184"/>
    <mergeCell ref="O185:Q185"/>
    <mergeCell ref="O186:Q186"/>
    <mergeCell ref="O187:Q187"/>
    <mergeCell ref="O176:Q176"/>
    <mergeCell ref="O177:Q177"/>
    <mergeCell ref="O178:Q178"/>
    <mergeCell ref="O179:Q179"/>
    <mergeCell ref="O180:Q180"/>
    <mergeCell ref="O181:Q181"/>
    <mergeCell ref="O170:Q170"/>
    <mergeCell ref="O171:Q171"/>
    <mergeCell ref="O172:Q172"/>
    <mergeCell ref="O173:Q173"/>
    <mergeCell ref="O174:Q174"/>
    <mergeCell ref="O175:Q175"/>
    <mergeCell ref="O200:Q200"/>
    <mergeCell ref="O201:Q201"/>
    <mergeCell ref="O202:Q202"/>
    <mergeCell ref="O203:Q203"/>
    <mergeCell ref="O204:Q204"/>
    <mergeCell ref="O205:Q205"/>
    <mergeCell ref="O194:Q194"/>
    <mergeCell ref="O195:Q195"/>
    <mergeCell ref="O196:Q196"/>
    <mergeCell ref="O197:Q197"/>
    <mergeCell ref="O198:Q198"/>
    <mergeCell ref="O199:Q199"/>
    <mergeCell ref="O188:Q188"/>
    <mergeCell ref="O189:Q189"/>
    <mergeCell ref="O190:Q190"/>
    <mergeCell ref="O191:Q191"/>
    <mergeCell ref="O192:Q192"/>
    <mergeCell ref="O193:Q193"/>
    <mergeCell ref="O218:Q218"/>
    <mergeCell ref="O219:Q219"/>
    <mergeCell ref="O220:Q220"/>
    <mergeCell ref="O221:Q221"/>
    <mergeCell ref="O222:Q222"/>
    <mergeCell ref="O223:Q223"/>
    <mergeCell ref="O212:Q212"/>
    <mergeCell ref="O213:Q213"/>
    <mergeCell ref="O214:Q214"/>
    <mergeCell ref="O215:Q215"/>
    <mergeCell ref="O216:Q216"/>
    <mergeCell ref="O217:Q217"/>
    <mergeCell ref="O206:Q206"/>
    <mergeCell ref="O207:Q207"/>
    <mergeCell ref="O208:Q208"/>
    <mergeCell ref="O209:Q209"/>
    <mergeCell ref="O210:Q210"/>
    <mergeCell ref="O211:Q211"/>
    <mergeCell ref="O236:Q236"/>
    <mergeCell ref="O237:Q237"/>
    <mergeCell ref="O238:Q238"/>
    <mergeCell ref="O239:Q239"/>
    <mergeCell ref="O240:Q240"/>
    <mergeCell ref="O241:Q241"/>
    <mergeCell ref="O230:Q230"/>
    <mergeCell ref="O231:Q231"/>
    <mergeCell ref="O232:Q232"/>
    <mergeCell ref="O233:Q233"/>
    <mergeCell ref="O234:Q234"/>
    <mergeCell ref="O235:Q235"/>
    <mergeCell ref="O224:Q224"/>
    <mergeCell ref="O225:Q225"/>
    <mergeCell ref="O226:Q226"/>
    <mergeCell ref="O227:Q227"/>
    <mergeCell ref="O228:Q228"/>
    <mergeCell ref="O229:Q229"/>
    <mergeCell ref="O254:Q254"/>
    <mergeCell ref="O255:Q255"/>
    <mergeCell ref="O256:Q256"/>
    <mergeCell ref="O257:Q257"/>
    <mergeCell ref="O258:Q258"/>
    <mergeCell ref="O259:Q259"/>
    <mergeCell ref="O248:Q248"/>
    <mergeCell ref="O249:Q249"/>
    <mergeCell ref="O250:Q250"/>
    <mergeCell ref="O251:Q251"/>
    <mergeCell ref="O252:Q252"/>
    <mergeCell ref="O253:Q253"/>
    <mergeCell ref="O242:Q242"/>
    <mergeCell ref="O243:Q243"/>
    <mergeCell ref="O244:Q244"/>
    <mergeCell ref="O245:Q245"/>
    <mergeCell ref="O246:Q246"/>
    <mergeCell ref="O247:Q247"/>
    <mergeCell ref="O272:Q272"/>
    <mergeCell ref="O273:Q273"/>
    <mergeCell ref="O274:Q274"/>
    <mergeCell ref="O275:Q275"/>
    <mergeCell ref="O276:Q276"/>
    <mergeCell ref="O277:Q277"/>
    <mergeCell ref="O266:Q266"/>
    <mergeCell ref="O267:Q267"/>
    <mergeCell ref="O268:Q268"/>
    <mergeCell ref="O269:Q269"/>
    <mergeCell ref="O270:Q270"/>
    <mergeCell ref="O271:Q271"/>
    <mergeCell ref="O260:Q260"/>
    <mergeCell ref="O261:Q261"/>
    <mergeCell ref="O262:Q262"/>
    <mergeCell ref="O263:Q263"/>
    <mergeCell ref="O264:Q264"/>
    <mergeCell ref="O265:Q265"/>
    <mergeCell ref="O300:Q300"/>
    <mergeCell ref="O301:Q301"/>
    <mergeCell ref="O290:Q290"/>
    <mergeCell ref="O291:Q291"/>
    <mergeCell ref="O292:Q292"/>
    <mergeCell ref="O293:Q293"/>
    <mergeCell ref="O294:Q294"/>
    <mergeCell ref="O295:Q295"/>
    <mergeCell ref="O284:Q284"/>
    <mergeCell ref="O285:Q285"/>
    <mergeCell ref="O286:Q286"/>
    <mergeCell ref="O287:Q287"/>
    <mergeCell ref="O288:Q288"/>
    <mergeCell ref="O289:Q289"/>
    <mergeCell ref="O278:Q278"/>
    <mergeCell ref="O279:Q279"/>
    <mergeCell ref="O280:Q280"/>
    <mergeCell ref="O281:Q281"/>
    <mergeCell ref="O282:Q282"/>
    <mergeCell ref="O283:Q283"/>
    <mergeCell ref="T32:U32"/>
    <mergeCell ref="T33:U33"/>
    <mergeCell ref="T34:U34"/>
    <mergeCell ref="T35:U35"/>
    <mergeCell ref="O314:Q314"/>
    <mergeCell ref="O315:Q315"/>
    <mergeCell ref="O316:Q316"/>
    <mergeCell ref="O317:Q317"/>
    <mergeCell ref="T24:U24"/>
    <mergeCell ref="T25:U25"/>
    <mergeCell ref="T26:U26"/>
    <mergeCell ref="T27:U27"/>
    <mergeCell ref="T28:U28"/>
    <mergeCell ref="T29:U29"/>
    <mergeCell ref="O308:Q308"/>
    <mergeCell ref="O309:Q309"/>
    <mergeCell ref="O310:Q310"/>
    <mergeCell ref="O311:Q311"/>
    <mergeCell ref="O312:Q312"/>
    <mergeCell ref="O313:Q313"/>
    <mergeCell ref="O302:Q302"/>
    <mergeCell ref="O303:Q303"/>
    <mergeCell ref="O304:Q304"/>
    <mergeCell ref="O305:Q305"/>
    <mergeCell ref="O306:Q306"/>
    <mergeCell ref="O307:Q307"/>
    <mergeCell ref="O296:Q296"/>
    <mergeCell ref="O297:Q297"/>
    <mergeCell ref="O298:Q298"/>
    <mergeCell ref="O299:Q299"/>
    <mergeCell ref="T48:U48"/>
    <mergeCell ref="T49:U49"/>
    <mergeCell ref="T50:U50"/>
    <mergeCell ref="T51:U51"/>
    <mergeCell ref="T52:U52"/>
    <mergeCell ref="T53:U53"/>
    <mergeCell ref="T42:U42"/>
    <mergeCell ref="T43:U43"/>
    <mergeCell ref="T44:U44"/>
    <mergeCell ref="T45:U45"/>
    <mergeCell ref="T46:U46"/>
    <mergeCell ref="T47:U47"/>
    <mergeCell ref="T36:U36"/>
    <mergeCell ref="T37:U37"/>
    <mergeCell ref="T38:U38"/>
    <mergeCell ref="T39:U39"/>
    <mergeCell ref="T40:U40"/>
    <mergeCell ref="T41:U41"/>
    <mergeCell ref="T66:U66"/>
    <mergeCell ref="T67:U67"/>
    <mergeCell ref="T68:U68"/>
    <mergeCell ref="T69:U69"/>
    <mergeCell ref="T70:U70"/>
    <mergeCell ref="T71:U71"/>
    <mergeCell ref="T60:U60"/>
    <mergeCell ref="T61:U61"/>
    <mergeCell ref="T62:U62"/>
    <mergeCell ref="T63:U63"/>
    <mergeCell ref="T64:U64"/>
    <mergeCell ref="T65:U65"/>
    <mergeCell ref="T54:U54"/>
    <mergeCell ref="T55:U55"/>
    <mergeCell ref="T56:U56"/>
    <mergeCell ref="T57:U57"/>
    <mergeCell ref="T58:U58"/>
    <mergeCell ref="T59:U59"/>
    <mergeCell ref="T84:U84"/>
    <mergeCell ref="T85:U85"/>
    <mergeCell ref="T86:U86"/>
    <mergeCell ref="T87:U87"/>
    <mergeCell ref="T88:U88"/>
    <mergeCell ref="T89:U89"/>
    <mergeCell ref="T78:U78"/>
    <mergeCell ref="T79:U79"/>
    <mergeCell ref="T80:U80"/>
    <mergeCell ref="T81:U81"/>
    <mergeCell ref="T82:U82"/>
    <mergeCell ref="T83:U83"/>
    <mergeCell ref="T72:U72"/>
    <mergeCell ref="T73:U73"/>
    <mergeCell ref="T74:U74"/>
    <mergeCell ref="T75:U75"/>
    <mergeCell ref="T76:U76"/>
    <mergeCell ref="T77:U77"/>
    <mergeCell ref="T102:U102"/>
    <mergeCell ref="T103:U103"/>
    <mergeCell ref="T104:U104"/>
    <mergeCell ref="T105:U105"/>
    <mergeCell ref="T106:U106"/>
    <mergeCell ref="T107:U107"/>
    <mergeCell ref="T96:U96"/>
    <mergeCell ref="T97:U97"/>
    <mergeCell ref="T98:U98"/>
    <mergeCell ref="T99:U99"/>
    <mergeCell ref="T100:U100"/>
    <mergeCell ref="T101:U101"/>
    <mergeCell ref="T90:U90"/>
    <mergeCell ref="T91:U91"/>
    <mergeCell ref="T92:U92"/>
    <mergeCell ref="T93:U93"/>
    <mergeCell ref="T94:U94"/>
    <mergeCell ref="T95:U95"/>
    <mergeCell ref="T120:U120"/>
    <mergeCell ref="T121:U121"/>
    <mergeCell ref="T122:U122"/>
    <mergeCell ref="T123:U123"/>
    <mergeCell ref="T124:U124"/>
    <mergeCell ref="T125:U125"/>
    <mergeCell ref="T114:U114"/>
    <mergeCell ref="T115:U115"/>
    <mergeCell ref="T116:U116"/>
    <mergeCell ref="T117:U117"/>
    <mergeCell ref="T118:U118"/>
    <mergeCell ref="T119:U119"/>
    <mergeCell ref="T108:U108"/>
    <mergeCell ref="T109:U109"/>
    <mergeCell ref="T110:U110"/>
    <mergeCell ref="T111:U111"/>
    <mergeCell ref="T112:U112"/>
    <mergeCell ref="T113:U113"/>
    <mergeCell ref="T138:U138"/>
    <mergeCell ref="T139:U139"/>
    <mergeCell ref="T140:U140"/>
    <mergeCell ref="T141:U141"/>
    <mergeCell ref="T142:U142"/>
    <mergeCell ref="T143:U143"/>
    <mergeCell ref="T132:U132"/>
    <mergeCell ref="T133:U133"/>
    <mergeCell ref="T134:U134"/>
    <mergeCell ref="T135:U135"/>
    <mergeCell ref="T136:U136"/>
    <mergeCell ref="T137:U137"/>
    <mergeCell ref="T126:U126"/>
    <mergeCell ref="T127:U127"/>
    <mergeCell ref="T128:U128"/>
    <mergeCell ref="T129:U129"/>
    <mergeCell ref="T130:U130"/>
    <mergeCell ref="T131:U131"/>
    <mergeCell ref="T156:U156"/>
    <mergeCell ref="T157:U157"/>
    <mergeCell ref="T158:U158"/>
    <mergeCell ref="T159:U159"/>
    <mergeCell ref="T160:U160"/>
    <mergeCell ref="T161:U161"/>
    <mergeCell ref="T150:U150"/>
    <mergeCell ref="T151:U151"/>
    <mergeCell ref="T152:U152"/>
    <mergeCell ref="T153:U153"/>
    <mergeCell ref="T154:U154"/>
    <mergeCell ref="T155:U155"/>
    <mergeCell ref="T144:U144"/>
    <mergeCell ref="T145:U145"/>
    <mergeCell ref="T146:U146"/>
    <mergeCell ref="T147:U147"/>
    <mergeCell ref="T148:U148"/>
    <mergeCell ref="T149:U149"/>
    <mergeCell ref="T174:U174"/>
    <mergeCell ref="T175:U175"/>
    <mergeCell ref="T176:U176"/>
    <mergeCell ref="T177:U177"/>
    <mergeCell ref="T178:U178"/>
    <mergeCell ref="T179:U179"/>
    <mergeCell ref="T168:U168"/>
    <mergeCell ref="T169:U169"/>
    <mergeCell ref="T170:U170"/>
    <mergeCell ref="T171:U171"/>
    <mergeCell ref="T172:U172"/>
    <mergeCell ref="T173:U173"/>
    <mergeCell ref="T162:U162"/>
    <mergeCell ref="T163:U163"/>
    <mergeCell ref="T164:U164"/>
    <mergeCell ref="T165:U165"/>
    <mergeCell ref="T166:U166"/>
    <mergeCell ref="T167:U167"/>
    <mergeCell ref="T192:U192"/>
    <mergeCell ref="T193:U193"/>
    <mergeCell ref="T194:U194"/>
    <mergeCell ref="T195:U195"/>
    <mergeCell ref="T196:U196"/>
    <mergeCell ref="T197:U197"/>
    <mergeCell ref="T186:U186"/>
    <mergeCell ref="T187:U187"/>
    <mergeCell ref="T188:U188"/>
    <mergeCell ref="T189:U189"/>
    <mergeCell ref="T190:U190"/>
    <mergeCell ref="T191:U191"/>
    <mergeCell ref="T180:U180"/>
    <mergeCell ref="T181:U181"/>
    <mergeCell ref="T182:U182"/>
    <mergeCell ref="T183:U183"/>
    <mergeCell ref="T184:U184"/>
    <mergeCell ref="T185:U185"/>
    <mergeCell ref="T210:U210"/>
    <mergeCell ref="T211:U211"/>
    <mergeCell ref="T212:U212"/>
    <mergeCell ref="T213:U213"/>
    <mergeCell ref="T214:U214"/>
    <mergeCell ref="T215:U215"/>
    <mergeCell ref="T204:U204"/>
    <mergeCell ref="T205:U205"/>
    <mergeCell ref="T206:U206"/>
    <mergeCell ref="T207:U207"/>
    <mergeCell ref="T208:U208"/>
    <mergeCell ref="T209:U209"/>
    <mergeCell ref="T198:U198"/>
    <mergeCell ref="T199:U199"/>
    <mergeCell ref="T200:U200"/>
    <mergeCell ref="T201:U201"/>
    <mergeCell ref="T202:U202"/>
    <mergeCell ref="T203:U203"/>
    <mergeCell ref="T228:U228"/>
    <mergeCell ref="T229:U229"/>
    <mergeCell ref="T230:U230"/>
    <mergeCell ref="T231:U231"/>
    <mergeCell ref="T232:U232"/>
    <mergeCell ref="T233:U233"/>
    <mergeCell ref="T222:U222"/>
    <mergeCell ref="T223:U223"/>
    <mergeCell ref="T224:U224"/>
    <mergeCell ref="T225:U225"/>
    <mergeCell ref="T226:U226"/>
    <mergeCell ref="T227:U227"/>
    <mergeCell ref="T216:U216"/>
    <mergeCell ref="T217:U217"/>
    <mergeCell ref="T218:U218"/>
    <mergeCell ref="T219:U219"/>
    <mergeCell ref="T220:U220"/>
    <mergeCell ref="T221:U221"/>
    <mergeCell ref="T267:U267"/>
    <mergeCell ref="T268:U268"/>
    <mergeCell ref="T269:U269"/>
    <mergeCell ref="T246:U246"/>
    <mergeCell ref="T247:U247"/>
    <mergeCell ref="T248:U248"/>
    <mergeCell ref="T249:U249"/>
    <mergeCell ref="T250:U250"/>
    <mergeCell ref="T251:U251"/>
    <mergeCell ref="T240:U240"/>
    <mergeCell ref="T241:U241"/>
    <mergeCell ref="T242:U242"/>
    <mergeCell ref="T243:U243"/>
    <mergeCell ref="T244:U244"/>
    <mergeCell ref="T245:U245"/>
    <mergeCell ref="T234:U234"/>
    <mergeCell ref="T235:U235"/>
    <mergeCell ref="T236:U236"/>
    <mergeCell ref="T237:U237"/>
    <mergeCell ref="T238:U238"/>
    <mergeCell ref="T239:U239"/>
    <mergeCell ref="T282:U282"/>
    <mergeCell ref="T283:U283"/>
    <mergeCell ref="T284:U284"/>
    <mergeCell ref="T285:U285"/>
    <mergeCell ref="T286:U286"/>
    <mergeCell ref="T287:U287"/>
    <mergeCell ref="T258:U258"/>
    <mergeCell ref="T259:U259"/>
    <mergeCell ref="T260:U260"/>
    <mergeCell ref="T261:U261"/>
    <mergeCell ref="T262:U262"/>
    <mergeCell ref="T263:U263"/>
    <mergeCell ref="T252:U252"/>
    <mergeCell ref="T253:U253"/>
    <mergeCell ref="T254:U254"/>
    <mergeCell ref="T255:U255"/>
    <mergeCell ref="T256:U256"/>
    <mergeCell ref="T257:U257"/>
    <mergeCell ref="T276:U276"/>
    <mergeCell ref="T277:U277"/>
    <mergeCell ref="T278:U278"/>
    <mergeCell ref="T279:U279"/>
    <mergeCell ref="T280:U280"/>
    <mergeCell ref="T270:U270"/>
    <mergeCell ref="T271:U271"/>
    <mergeCell ref="T272:U272"/>
    <mergeCell ref="T273:U273"/>
    <mergeCell ref="T274:U274"/>
    <mergeCell ref="T275:U275"/>
    <mergeCell ref="T264:U264"/>
    <mergeCell ref="T265:U265"/>
    <mergeCell ref="T266:U266"/>
    <mergeCell ref="F24:G24"/>
    <mergeCell ref="T281:U281"/>
    <mergeCell ref="T317:U317"/>
    <mergeCell ref="T306:U306"/>
    <mergeCell ref="T307:U307"/>
    <mergeCell ref="T308:U308"/>
    <mergeCell ref="T309:U309"/>
    <mergeCell ref="T310:U310"/>
    <mergeCell ref="T311:U311"/>
    <mergeCell ref="T300:U300"/>
    <mergeCell ref="T301:U301"/>
    <mergeCell ref="T302:U302"/>
    <mergeCell ref="T303:U303"/>
    <mergeCell ref="T304:U304"/>
    <mergeCell ref="T305:U305"/>
    <mergeCell ref="T290:U290"/>
    <mergeCell ref="T291:U291"/>
    <mergeCell ref="T292:U292"/>
    <mergeCell ref="T293:U293"/>
    <mergeCell ref="T294:U294"/>
    <mergeCell ref="T295:U295"/>
    <mergeCell ref="T296:U296"/>
    <mergeCell ref="T297:U297"/>
    <mergeCell ref="T298:U298"/>
    <mergeCell ref="T299:U299"/>
    <mergeCell ref="T288:U288"/>
    <mergeCell ref="T289:U289"/>
    <mergeCell ref="T312:U312"/>
    <mergeCell ref="T313:U313"/>
    <mergeCell ref="T314:U314"/>
    <mergeCell ref="T315:U315"/>
    <mergeCell ref="T316:U316"/>
  </mergeCells>
  <phoneticPr fontId="39" type="noConversion"/>
  <hyperlinks>
    <hyperlink ref="B10" location="'Fugas (2)'!A1" display="&lt;&lt;&lt; FUGAS" xr:uid="{79D4810C-50E7-4F10-8157-157A0A64E525}"/>
  </hyperlinks>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9D5D073-07DA-4B0D-B467-7384BEFC7EE8}">
          <x14:formula1>
            <xm:f>Hoja1!$X$3:$X$4</xm:f>
          </x14:formula1>
          <xm:sqref>B24:B317</xm:sqref>
        </x14:dataValidation>
        <x14:dataValidation type="list" allowBlank="1" showInputMessage="1" showErrorMessage="1" xr:uid="{43078D50-F985-48B1-AF02-E6991E49D281}">
          <x14:formula1>
            <xm:f>Hoja1!$W$3:$W$14</xm:f>
          </x14:formula1>
          <xm:sqref>C24:C317</xm:sqref>
        </x14:dataValidation>
        <x14:dataValidation type="list" allowBlank="1" showInputMessage="1" showErrorMessage="1" xr:uid="{BCDBC689-6570-4C74-82D3-FF03E2C29DDC}">
          <x14:formula1>
            <xm:f>Hoja1!$Y$3:$Y$14</xm:f>
          </x14:formula1>
          <xm:sqref>D24:D317</xm:sqref>
        </x14:dataValidation>
        <x14:dataValidation type="list" allowBlank="1" showInputMessage="1" showErrorMessage="1" xr:uid="{FDEEB93A-3F2B-444D-BE0F-03D4CA5F2248}">
          <x14:formula1>
            <xm:f>Hoja1!$O$4:$O$9</xm:f>
          </x14:formula1>
          <xm:sqref>J24:K317</xm:sqref>
        </x14:dataValidation>
        <x14:dataValidation type="list" allowBlank="1" showInputMessage="1" showErrorMessage="1" xr:uid="{0F71F778-B118-4140-BD11-DE5A624EA4B9}">
          <x14:formula1>
            <xm:f>Hoja1!$H$27:$H$30</xm:f>
          </x14:formula1>
          <xm:sqref>O24:Q317</xm:sqref>
        </x14:dataValidation>
        <x14:dataValidation type="list" allowBlank="1" showInputMessage="1" showErrorMessage="1" xr:uid="{5D38E268-AE07-4F29-A5CF-585925E7D482}">
          <x14:formula1>
            <xm:f>Fugas_deteccion_cuantifi!$B$21:$B$68</xm:f>
          </x14:formula1>
          <xm:sqref>R24:R317</xm:sqref>
        </x14:dataValidation>
        <x14:dataValidation type="list" allowBlank="1" showInputMessage="1" showErrorMessage="1" xr:uid="{BAD8F8A6-AE35-48A7-9484-FD65D78B8B3F}">
          <x14:formula1>
            <xm:f>Fugas_deteccion_cuantifi!$AB$21:$AB$68</xm:f>
          </x14:formula1>
          <xm:sqref>S24:S317</xm:sqref>
        </x14:dataValidation>
        <x14:dataValidation type="list" allowBlank="1" showInputMessage="1" showErrorMessage="1" xr:uid="{C90C4777-BCFF-4D37-B5AE-18AD31DD31E2}">
          <x14:formula1>
            <xm:f>Hoja1!$Z$3:$Z$15</xm:f>
          </x14:formula1>
          <xm:sqref>E24:E317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0B358-5F43-48BB-B64E-ECFF7236DB51}">
  <sheetPr>
    <tabColor theme="7"/>
  </sheetPr>
  <dimension ref="B9:BA214"/>
  <sheetViews>
    <sheetView zoomScale="70" zoomScaleNormal="70" workbookViewId="0">
      <selection activeCell="B9" sqref="B9"/>
    </sheetView>
  </sheetViews>
  <sheetFormatPr baseColWidth="10" defaultRowHeight="14.75" x14ac:dyDescent="0.75"/>
  <cols>
    <col min="1" max="2" width="10.90625" style="1"/>
    <col min="3" max="3" width="24.26953125" style="1" customWidth="1"/>
    <col min="4" max="4" width="10.90625" style="1"/>
    <col min="5" max="5" width="17.26953125" style="1" customWidth="1"/>
    <col min="6" max="6" width="12.6328125" style="1" customWidth="1"/>
    <col min="7" max="7" width="30.54296875" style="1" customWidth="1"/>
    <col min="8" max="8" width="13.36328125" style="1" customWidth="1"/>
    <col min="9" max="9" width="29.1796875" style="1" customWidth="1"/>
    <col min="10" max="10" width="23.1796875" style="1" customWidth="1"/>
    <col min="11" max="11" width="38.7265625" style="1" customWidth="1"/>
    <col min="12" max="12" width="33" style="1" customWidth="1"/>
    <col min="13" max="14" width="44.26953125" style="1" customWidth="1"/>
    <col min="15" max="15" width="33.08984375" style="1" customWidth="1"/>
    <col min="16" max="17" width="25.90625" style="1" customWidth="1"/>
    <col min="18" max="18" width="20.453125" style="1" customWidth="1"/>
    <col min="19" max="19" width="43.453125" style="1" customWidth="1"/>
    <col min="20" max="20" width="10.90625" style="1"/>
    <col min="21" max="21" width="0" style="1" hidden="1" customWidth="1"/>
    <col min="22" max="25" width="10.90625" style="1" hidden="1" customWidth="1"/>
    <col min="26" max="26" width="12" style="1" hidden="1" customWidth="1"/>
    <col min="27" max="27" width="19.08984375" style="1" hidden="1" customWidth="1"/>
    <col min="28" max="28" width="25.453125" style="1" hidden="1" customWidth="1"/>
    <col min="29" max="29" width="45.90625" style="1" hidden="1" customWidth="1"/>
    <col min="30" max="30" width="10.90625" style="1" hidden="1" customWidth="1"/>
    <col min="31" max="31" width="22.7265625" style="1" hidden="1" customWidth="1"/>
    <col min="32" max="32" width="26" style="1" hidden="1" customWidth="1"/>
    <col min="33" max="33" width="21.08984375" style="1" hidden="1" customWidth="1"/>
    <col min="34" max="34" width="21.90625" style="1" hidden="1" customWidth="1"/>
    <col min="35" max="35" width="21.36328125" style="1" hidden="1" customWidth="1"/>
    <col min="36" max="37" width="10.90625" style="1" hidden="1" customWidth="1"/>
    <col min="38" max="38" width="42.90625" style="1" hidden="1" customWidth="1"/>
    <col min="39" max="40" width="10.90625" style="1" hidden="1" customWidth="1"/>
    <col min="41" max="41" width="17.7265625" style="1" hidden="1" customWidth="1"/>
    <col min="42" max="53" width="10.90625" style="1" hidden="1" customWidth="1"/>
    <col min="54" max="58" width="10.90625" style="1" customWidth="1"/>
    <col min="59" max="16384" width="10.90625" style="1"/>
  </cols>
  <sheetData>
    <row r="9" spans="2:31" x14ac:dyDescent="0.75">
      <c r="B9" s="6" t="s">
        <v>417</v>
      </c>
    </row>
    <row r="10" spans="2:31" x14ac:dyDescent="0.75">
      <c r="B10" s="6"/>
    </row>
    <row r="11" spans="2:31" x14ac:dyDescent="0.75">
      <c r="B11" s="6"/>
    </row>
    <row r="12" spans="2:31" ht="14.75" customHeight="1" x14ac:dyDescent="0.75">
      <c r="B12" s="265" t="s">
        <v>1027</v>
      </c>
      <c r="C12" s="265"/>
      <c r="D12" s="265"/>
      <c r="E12" s="265"/>
      <c r="F12" s="265"/>
      <c r="G12" s="265"/>
      <c r="H12" s="265"/>
      <c r="I12" s="265"/>
      <c r="J12" s="265"/>
      <c r="K12" s="265"/>
      <c r="L12" s="265"/>
      <c r="M12" s="11"/>
      <c r="N12" s="5"/>
      <c r="O12" s="31"/>
      <c r="P12" s="31"/>
      <c r="Q12" s="31"/>
      <c r="R12" s="31"/>
      <c r="S12" s="31"/>
      <c r="T12" s="31"/>
      <c r="X12" s="37"/>
      <c r="Y12" s="37"/>
      <c r="Z12" s="37"/>
      <c r="AA12" s="37"/>
      <c r="AB12" s="37"/>
      <c r="AC12" s="37"/>
      <c r="AD12" s="37"/>
      <c r="AE12" s="37"/>
    </row>
    <row r="13" spans="2:31" x14ac:dyDescent="0.75">
      <c r="B13" s="265"/>
      <c r="C13" s="265"/>
      <c r="D13" s="265"/>
      <c r="E13" s="265"/>
      <c r="F13" s="265"/>
      <c r="G13" s="265"/>
      <c r="H13" s="265"/>
      <c r="I13" s="265"/>
      <c r="J13" s="265"/>
      <c r="K13" s="265"/>
      <c r="L13" s="265"/>
      <c r="M13" s="11"/>
      <c r="N13" s="5"/>
      <c r="O13" s="31"/>
      <c r="P13" s="31"/>
      <c r="Q13" s="31"/>
      <c r="R13" s="31"/>
      <c r="S13" s="31"/>
      <c r="T13" s="31"/>
      <c r="X13" s="37"/>
      <c r="Y13" s="37"/>
      <c r="Z13" s="37"/>
      <c r="AA13" s="37"/>
      <c r="AB13" s="37"/>
      <c r="AC13" s="37"/>
      <c r="AD13" s="37"/>
      <c r="AE13" s="37"/>
    </row>
    <row r="14" spans="2:31" x14ac:dyDescent="0.75">
      <c r="B14" s="265"/>
      <c r="C14" s="265"/>
      <c r="D14" s="265"/>
      <c r="E14" s="265"/>
      <c r="F14" s="265"/>
      <c r="G14" s="265"/>
      <c r="H14" s="265"/>
      <c r="I14" s="265"/>
      <c r="J14" s="265"/>
      <c r="K14" s="265"/>
      <c r="L14" s="265"/>
      <c r="M14" s="11"/>
      <c r="N14" s="5"/>
      <c r="O14" s="31"/>
      <c r="P14" s="31"/>
      <c r="Q14" s="31"/>
      <c r="R14" s="31"/>
      <c r="S14" s="31"/>
      <c r="T14" s="31"/>
      <c r="X14" s="37"/>
      <c r="Y14" s="37"/>
      <c r="Z14" s="37"/>
      <c r="AA14" s="37"/>
      <c r="AB14" s="37"/>
      <c r="AC14" s="37"/>
      <c r="AD14" s="37"/>
      <c r="AE14" s="37"/>
    </row>
    <row r="15" spans="2:31" x14ac:dyDescent="0.75">
      <c r="B15" s="2" t="s">
        <v>76</v>
      </c>
      <c r="C15" s="31"/>
      <c r="D15" s="31"/>
      <c r="E15" s="31"/>
      <c r="F15" s="31"/>
      <c r="G15" s="31"/>
      <c r="H15" s="31"/>
      <c r="I15" s="31"/>
      <c r="J15" s="31"/>
      <c r="K15" s="31"/>
      <c r="L15" s="31"/>
      <c r="M15" s="31"/>
      <c r="N15" s="31"/>
      <c r="O15" s="31"/>
      <c r="P15" s="31"/>
      <c r="Q15" s="31"/>
      <c r="R15" s="31"/>
      <c r="S15" s="31"/>
      <c r="T15" s="31"/>
    </row>
    <row r="16" spans="2:31" x14ac:dyDescent="0.75">
      <c r="B16"/>
      <c r="C16" s="31"/>
      <c r="D16" s="31"/>
      <c r="E16" s="31"/>
      <c r="F16" s="31"/>
      <c r="G16" s="31"/>
      <c r="H16" s="31"/>
      <c r="I16" s="31"/>
      <c r="J16" s="31"/>
      <c r="K16" s="31"/>
      <c r="L16" s="31"/>
      <c r="M16" s="31"/>
      <c r="N16" s="31"/>
      <c r="O16" s="31"/>
      <c r="P16" s="31"/>
      <c r="Q16" s="31"/>
      <c r="R16" s="31"/>
      <c r="S16" s="31"/>
      <c r="T16" s="31"/>
    </row>
    <row r="17" spans="2:2" x14ac:dyDescent="0.75">
      <c r="B17" s="42" t="s">
        <v>902</v>
      </c>
    </row>
    <row r="53" spans="2:52" x14ac:dyDescent="0.75">
      <c r="R53" s="282" t="s">
        <v>688</v>
      </c>
      <c r="S53" s="282"/>
    </row>
    <row r="54" spans="2:52" x14ac:dyDescent="0.75">
      <c r="B54" s="358" t="s">
        <v>742</v>
      </c>
      <c r="C54" s="359"/>
      <c r="D54" s="359"/>
      <c r="E54" s="359"/>
      <c r="F54" s="359"/>
      <c r="G54" s="359"/>
      <c r="H54" s="359"/>
      <c r="I54" s="359"/>
      <c r="J54" s="359"/>
      <c r="K54" s="359"/>
      <c r="L54" s="359"/>
      <c r="M54" s="359"/>
      <c r="N54" s="359"/>
      <c r="O54" s="360"/>
      <c r="P54" s="364" t="s">
        <v>1085</v>
      </c>
      <c r="Q54" s="364"/>
      <c r="R54" s="282"/>
      <c r="S54" s="282"/>
    </row>
    <row r="55" spans="2:52" x14ac:dyDescent="0.75">
      <c r="B55" s="365" t="s">
        <v>81</v>
      </c>
      <c r="C55" s="365" t="s">
        <v>326</v>
      </c>
      <c r="D55" s="365" t="s">
        <v>327</v>
      </c>
      <c r="E55" s="365" t="s">
        <v>75</v>
      </c>
      <c r="F55" s="366" t="s">
        <v>328</v>
      </c>
      <c r="G55" s="366" t="s">
        <v>329</v>
      </c>
      <c r="H55" s="365" t="s">
        <v>74</v>
      </c>
      <c r="I55" s="366" t="s">
        <v>330</v>
      </c>
      <c r="J55" s="366" t="s">
        <v>331</v>
      </c>
      <c r="K55" s="366" t="s">
        <v>663</v>
      </c>
      <c r="L55" s="366" t="s">
        <v>682</v>
      </c>
      <c r="M55" s="366" t="s">
        <v>683</v>
      </c>
      <c r="N55" s="367" t="s">
        <v>335</v>
      </c>
      <c r="O55" s="366" t="s">
        <v>664</v>
      </c>
      <c r="P55" s="370" t="s">
        <v>1088</v>
      </c>
      <c r="Q55" s="370" t="s">
        <v>1087</v>
      </c>
      <c r="R55" s="369" t="s">
        <v>686</v>
      </c>
      <c r="S55" s="369" t="s">
        <v>687</v>
      </c>
      <c r="AR55" s="1" t="s">
        <v>691</v>
      </c>
      <c r="AS55" s="1" t="s">
        <v>692</v>
      </c>
    </row>
    <row r="56" spans="2:52" x14ac:dyDescent="0.75">
      <c r="B56" s="365"/>
      <c r="C56" s="365"/>
      <c r="D56" s="365"/>
      <c r="E56" s="365"/>
      <c r="F56" s="366"/>
      <c r="G56" s="366"/>
      <c r="H56" s="365"/>
      <c r="I56" s="366"/>
      <c r="J56" s="366"/>
      <c r="K56" s="366"/>
      <c r="L56" s="366"/>
      <c r="M56" s="366"/>
      <c r="N56" s="368"/>
      <c r="O56" s="366"/>
      <c r="P56" s="371"/>
      <c r="Q56" s="371"/>
      <c r="R56" s="369"/>
      <c r="S56" s="369"/>
      <c r="W56" s="18" t="s">
        <v>684</v>
      </c>
      <c r="X56" s="18" t="s">
        <v>685</v>
      </c>
      <c r="Y56" s="18" t="s">
        <v>75</v>
      </c>
      <c r="Z56" s="18" t="s">
        <v>74</v>
      </c>
      <c r="AA56" s="18" t="s">
        <v>689</v>
      </c>
      <c r="AB56" s="18" t="s">
        <v>78</v>
      </c>
      <c r="AC56" s="18" t="s">
        <v>793</v>
      </c>
      <c r="AD56" s="18" t="s">
        <v>690</v>
      </c>
      <c r="AE56" s="16" t="s">
        <v>696</v>
      </c>
      <c r="AF56" s="16" t="s">
        <v>697</v>
      </c>
      <c r="AG56" s="16" t="s">
        <v>794</v>
      </c>
      <c r="AH56" s="16" t="s">
        <v>795</v>
      </c>
      <c r="AI56" s="16" t="s">
        <v>703</v>
      </c>
      <c r="AL56" s="1" t="str">
        <f>_xlfn.CONCAT(AM56:AQ56)</f>
        <v>NONOVálvulasGasNo Leak</v>
      </c>
      <c r="AM56" s="83" t="s">
        <v>653</v>
      </c>
      <c r="AN56" s="83" t="s">
        <v>653</v>
      </c>
      <c r="AO56" s="83" t="s">
        <v>82</v>
      </c>
      <c r="AP56" s="83" t="s">
        <v>79</v>
      </c>
      <c r="AQ56" s="83" t="s">
        <v>681</v>
      </c>
      <c r="AR56" s="211">
        <v>4.4999999999999997E-3</v>
      </c>
      <c r="AS56" s="211">
        <v>4.4999999999999997E-3</v>
      </c>
      <c r="AY56" s="1" t="s">
        <v>694</v>
      </c>
      <c r="AZ56" s="1" t="s">
        <v>695</v>
      </c>
    </row>
    <row r="57" spans="2:52" x14ac:dyDescent="0.75">
      <c r="B57" s="174" t="s">
        <v>456</v>
      </c>
      <c r="C57" s="175" t="s">
        <v>479</v>
      </c>
      <c r="D57" s="175" t="s">
        <v>474</v>
      </c>
      <c r="E57" s="15" t="s">
        <v>80</v>
      </c>
      <c r="F57" s="15" t="s">
        <v>1159</v>
      </c>
      <c r="G57" s="15" t="s">
        <v>1159</v>
      </c>
      <c r="H57" s="15" t="s">
        <v>79</v>
      </c>
      <c r="I57" s="250">
        <v>45272</v>
      </c>
      <c r="J57" s="15" t="s">
        <v>625</v>
      </c>
      <c r="K57" s="15" t="s">
        <v>653</v>
      </c>
      <c r="L57" s="15" t="s">
        <v>653</v>
      </c>
      <c r="M57" s="15">
        <v>0</v>
      </c>
      <c r="N57" s="15">
        <v>8000</v>
      </c>
      <c r="O57" s="15">
        <v>15</v>
      </c>
      <c r="P57" s="93"/>
      <c r="Q57" s="93"/>
      <c r="R57" s="20"/>
      <c r="S57" s="15"/>
      <c r="W57" s="15" t="str">
        <f>K57</f>
        <v>NO</v>
      </c>
      <c r="X57" s="15" t="str">
        <f>L57</f>
        <v>NO</v>
      </c>
      <c r="Y57" s="15" t="str">
        <f>E57</f>
        <v>Conectores</v>
      </c>
      <c r="Z57" s="15" t="str">
        <f>H57</f>
        <v>Gas</v>
      </c>
      <c r="AA57" s="15" t="str">
        <f>IF(M57&gt;=10000,"Leak","No Leak")</f>
        <v>No Leak</v>
      </c>
      <c r="AB57" s="15" t="str">
        <f>_xlfn.CONCAT(W57:AA57)</f>
        <v>NONOConectoresGasNo Leak</v>
      </c>
      <c r="AC57" s="15" t="str">
        <f>IF(_xlfn.CONCAT(W57:X57)="NONO","F.E EPA basado en población componentes",IF(_xlfn.CONCAT(W57:X57)="SINO","F.E EPA basado en componentes con fugas",IF(R57="X","F.E EPA Leak/No Leak","Correlaciones EPA")))</f>
        <v>F.E EPA basado en población componentes</v>
      </c>
      <c r="AD57" s="15">
        <f>VLOOKUP(AB57,$AL$56:$AS$115,8,FALSE)</f>
        <v>2.0000000000000001E-4</v>
      </c>
      <c r="AE57" s="15">
        <f>IF(_xlfn.CONCAT(W57:X57)="SISI",IF(R57="X",AD57,VLOOKUP(Y57,$AX$57:$AZ$61,2,FALSE)*(M57)*VLOOKUP(Y57,$AX$57:$AZ$61,3,FALSE)),AD57)</f>
        <v>2.0000000000000001E-4</v>
      </c>
      <c r="AF57" s="15">
        <f>AE57*O57</f>
        <v>3.0000000000000001E-3</v>
      </c>
      <c r="AG57" s="15">
        <f>AF57*IF(P57="",'Fraccion masica'!$AC$36,P57)</f>
        <v>3.3333333333333321E-4</v>
      </c>
      <c r="AH57" s="15">
        <f>AF57*IF(Q57="",'Fraccion masica'!$AC$35,Q57)</f>
        <v>3.3333333333333321E-4</v>
      </c>
      <c r="AI57" s="15">
        <f>(AH57+AG57*Hoja1!$C$19)*N57</f>
        <v>77.333333333333314</v>
      </c>
      <c r="AL57" s="1" t="str">
        <f t="shared" ref="AL57:AL115" si="0">_xlfn.CONCAT(AM57:AQ57)</f>
        <v>NONOVálvulasCrudo PesadoNo Leak</v>
      </c>
      <c r="AM57" s="83" t="s">
        <v>653</v>
      </c>
      <c r="AN57" s="83" t="s">
        <v>653</v>
      </c>
      <c r="AO57" s="83" t="s">
        <v>82</v>
      </c>
      <c r="AP57" s="83" t="s">
        <v>85</v>
      </c>
      <c r="AQ57" s="83" t="s">
        <v>681</v>
      </c>
      <c r="AR57" s="211">
        <v>8.3999999999999992E-6</v>
      </c>
      <c r="AS57" s="211">
        <v>8.3999999999999992E-6</v>
      </c>
      <c r="AX57" s="1" t="s">
        <v>82</v>
      </c>
      <c r="AY57" s="201">
        <v>2.2900000000000001E-6</v>
      </c>
      <c r="AZ57" s="1">
        <v>0.746</v>
      </c>
    </row>
    <row r="58" spans="2:52" x14ac:dyDescent="0.75">
      <c r="B58" s="174" t="s">
        <v>456</v>
      </c>
      <c r="C58" s="175" t="s">
        <v>462</v>
      </c>
      <c r="D58" s="175" t="s">
        <v>474</v>
      </c>
      <c r="E58" s="15" t="s">
        <v>82</v>
      </c>
      <c r="F58" s="15" t="s">
        <v>1160</v>
      </c>
      <c r="G58" s="15" t="s">
        <v>1160</v>
      </c>
      <c r="H58" s="15" t="s">
        <v>79</v>
      </c>
      <c r="I58" s="250">
        <v>45272</v>
      </c>
      <c r="J58" s="15" t="s">
        <v>625</v>
      </c>
      <c r="K58" s="15" t="s">
        <v>652</v>
      </c>
      <c r="L58" s="15" t="s">
        <v>652</v>
      </c>
      <c r="M58" s="15">
        <v>1500</v>
      </c>
      <c r="N58" s="15">
        <v>8000</v>
      </c>
      <c r="O58" s="15">
        <v>5</v>
      </c>
      <c r="P58" s="93"/>
      <c r="Q58" s="93"/>
      <c r="R58" s="20" t="s">
        <v>46</v>
      </c>
      <c r="S58" s="15"/>
      <c r="W58" s="15" t="str">
        <f t="shared" ref="W58:W61" si="1">K58</f>
        <v>SI</v>
      </c>
      <c r="X58" s="15" t="str">
        <f t="shared" ref="X58:X61" si="2">L58</f>
        <v>SI</v>
      </c>
      <c r="Y58" s="15" t="str">
        <f t="shared" ref="Y58:Y61" si="3">E58</f>
        <v>Válvulas</v>
      </c>
      <c r="Z58" s="15" t="str">
        <f t="shared" ref="Z58:Z61" si="4">H58</f>
        <v>Gas</v>
      </c>
      <c r="AA58" s="15" t="str">
        <f t="shared" ref="AA58:AA61" si="5">IF(M58&gt;=10000,"Leak","No Leak")</f>
        <v>No Leak</v>
      </c>
      <c r="AB58" s="15" t="str">
        <f t="shared" ref="AB58:AB61" si="6">_xlfn.CONCAT(W58:AA58)</f>
        <v>SISIVálvulasGasNo Leak</v>
      </c>
      <c r="AC58" s="15" t="str">
        <f t="shared" ref="AC58:AC121" si="7">IF(_xlfn.CONCAT(W58:X58)="NONO","F.E EPA basado en población componentes",IF(_xlfn.CONCAT(W58:X58)="SINO","F.E EPA basado en componentes con fugas",IF(R58="X","F.E EPA Leak/No Leak","Correlaciones EPA")))</f>
        <v>F.E EPA Leak/No Leak</v>
      </c>
      <c r="AD58" s="15">
        <f t="shared" ref="AD58:AD121" si="8">VLOOKUP(AB58,$AL$56:$AS$115,8,FALSE)</f>
        <v>2.5000000000000001E-5</v>
      </c>
      <c r="AE58" s="15">
        <f t="shared" ref="AE58:AE61" si="9">IF(_xlfn.CONCAT(W58:X58)="SISI",IF(R58="X",AD58,VLOOKUP(Y58,$AX$57:$AZ$61,2,FALSE)*(M58)*VLOOKUP(Y58,$AX$57:$AZ$61,3,FALSE)),AD58)</f>
        <v>2.5000000000000001E-5</v>
      </c>
      <c r="AF58" s="15">
        <f t="shared" ref="AF58:AF61" si="10">AE58*O58</f>
        <v>1.25E-4</v>
      </c>
      <c r="AG58" s="15">
        <f>AF58*IF(P58="",'Fraccion masica'!$AC$36,P58)</f>
        <v>1.3888888888888884E-5</v>
      </c>
      <c r="AH58" s="15">
        <f>AF58*IF(Q58="",'Fraccion masica'!$AC$35,Q58)</f>
        <v>1.3888888888888884E-5</v>
      </c>
      <c r="AI58" s="15">
        <f>(AH58+AG58*Hoja1!$C$19)*N58</f>
        <v>3.222222222222221</v>
      </c>
      <c r="AL58" s="1" t="str">
        <f t="shared" si="0"/>
        <v>NONOVálvulasCrudo LivianoNo Leak</v>
      </c>
      <c r="AM58" s="83" t="s">
        <v>653</v>
      </c>
      <c r="AN58" s="83" t="s">
        <v>653</v>
      </c>
      <c r="AO58" s="83" t="s">
        <v>82</v>
      </c>
      <c r="AP58" s="83" t="s">
        <v>84</v>
      </c>
      <c r="AQ58" s="83" t="s">
        <v>681</v>
      </c>
      <c r="AR58" s="211">
        <v>2.5000000000000001E-3</v>
      </c>
      <c r="AS58" s="211">
        <v>2.5000000000000001E-3</v>
      </c>
      <c r="AX58" s="1" t="s">
        <v>352</v>
      </c>
      <c r="AY58" s="201">
        <v>5.0300000000000003E-5</v>
      </c>
      <c r="AZ58" s="1">
        <v>0.61</v>
      </c>
    </row>
    <row r="59" spans="2:52" x14ac:dyDescent="0.75">
      <c r="B59" s="174" t="s">
        <v>456</v>
      </c>
      <c r="C59" s="175" t="s">
        <v>462</v>
      </c>
      <c r="D59" s="175" t="s">
        <v>474</v>
      </c>
      <c r="E59" s="15" t="s">
        <v>351</v>
      </c>
      <c r="F59" s="15" t="s">
        <v>1160</v>
      </c>
      <c r="G59" s="15" t="s">
        <v>1161</v>
      </c>
      <c r="H59" s="15" t="s">
        <v>79</v>
      </c>
      <c r="I59" s="250">
        <v>45272</v>
      </c>
      <c r="J59" s="15" t="s">
        <v>625</v>
      </c>
      <c r="K59" s="15" t="s">
        <v>652</v>
      </c>
      <c r="L59" s="15" t="s">
        <v>652</v>
      </c>
      <c r="M59" s="15">
        <v>2000</v>
      </c>
      <c r="N59" s="15">
        <v>8000</v>
      </c>
      <c r="O59" s="15">
        <v>5</v>
      </c>
      <c r="P59" s="93"/>
      <c r="Q59" s="93"/>
      <c r="R59" s="20"/>
      <c r="S59" s="15" t="s">
        <v>46</v>
      </c>
      <c r="W59" s="15" t="str">
        <f t="shared" si="1"/>
        <v>SI</v>
      </c>
      <c r="X59" s="15" t="str">
        <f t="shared" si="2"/>
        <v>SI</v>
      </c>
      <c r="Y59" s="15" t="str">
        <f t="shared" si="3"/>
        <v>Bridas</v>
      </c>
      <c r="Z59" s="15" t="str">
        <f t="shared" si="4"/>
        <v>Gas</v>
      </c>
      <c r="AA59" s="15" t="str">
        <f t="shared" si="5"/>
        <v>No Leak</v>
      </c>
      <c r="AB59" s="15" t="str">
        <f t="shared" si="6"/>
        <v>SISIBridasGasNo Leak</v>
      </c>
      <c r="AC59" s="15" t="str">
        <f t="shared" si="7"/>
        <v>Correlaciones EPA</v>
      </c>
      <c r="AD59" s="15">
        <f t="shared" si="8"/>
        <v>5.6999999999999996E-6</v>
      </c>
      <c r="AE59" s="15">
        <f t="shared" si="9"/>
        <v>6.4816599999999993E-3</v>
      </c>
      <c r="AF59" s="15">
        <f t="shared" si="10"/>
        <v>3.2408299999999994E-2</v>
      </c>
      <c r="AG59" s="15">
        <f>AF59*IF(P59="",'Fraccion masica'!$AC$36,P59)</f>
        <v>3.6009222222222205E-3</v>
      </c>
      <c r="AH59" s="15">
        <f>AF59*IF(Q59="",'Fraccion masica'!$AC$35,Q59)</f>
        <v>3.6009222222222205E-3</v>
      </c>
      <c r="AI59" s="15">
        <f>(AH59+AG59*Hoja1!$C$19)*N59</f>
        <v>835.41395555555516</v>
      </c>
      <c r="AL59" s="1" t="str">
        <f t="shared" si="0"/>
        <v>NONOSellos de bombasGasNo Leak</v>
      </c>
      <c r="AM59" s="83" t="s">
        <v>653</v>
      </c>
      <c r="AN59" s="83" t="s">
        <v>653</v>
      </c>
      <c r="AO59" s="83" t="s">
        <v>352</v>
      </c>
      <c r="AP59" s="83" t="s">
        <v>79</v>
      </c>
      <c r="AQ59" s="83" t="s">
        <v>681</v>
      </c>
      <c r="AR59" s="211">
        <v>2.3999999999999998E-3</v>
      </c>
      <c r="AS59" s="211">
        <v>2.3999999999999998E-3</v>
      </c>
      <c r="AX59" s="1" t="s">
        <v>80</v>
      </c>
      <c r="AY59" s="201">
        <v>1.53E-6</v>
      </c>
      <c r="AZ59" s="1">
        <v>0.73499999999999999</v>
      </c>
    </row>
    <row r="60" spans="2:52" x14ac:dyDescent="0.75">
      <c r="B60" s="174"/>
      <c r="C60" s="175"/>
      <c r="D60" s="175"/>
      <c r="E60" s="15"/>
      <c r="F60" s="15"/>
      <c r="G60" s="15"/>
      <c r="H60" s="15"/>
      <c r="I60" s="15"/>
      <c r="J60" s="15"/>
      <c r="K60" s="15"/>
      <c r="L60" s="15"/>
      <c r="M60" s="15">
        <v>0</v>
      </c>
      <c r="N60" s="15"/>
      <c r="O60" s="15"/>
      <c r="P60" s="93"/>
      <c r="Q60" s="93"/>
      <c r="R60" s="20"/>
      <c r="S60" s="15"/>
      <c r="W60" s="15">
        <f t="shared" si="1"/>
        <v>0</v>
      </c>
      <c r="X60" s="15">
        <f t="shared" si="2"/>
        <v>0</v>
      </c>
      <c r="Y60" s="15">
        <f t="shared" si="3"/>
        <v>0</v>
      </c>
      <c r="Z60" s="15">
        <f t="shared" si="4"/>
        <v>0</v>
      </c>
      <c r="AA60" s="15" t="str">
        <f t="shared" si="5"/>
        <v>No Leak</v>
      </c>
      <c r="AB60" s="15" t="str">
        <f t="shared" si="6"/>
        <v>0000No Leak</v>
      </c>
      <c r="AC60" s="15" t="str">
        <f t="shared" si="7"/>
        <v>Correlaciones EPA</v>
      </c>
      <c r="AD60" s="15" t="e">
        <f t="shared" si="8"/>
        <v>#N/A</v>
      </c>
      <c r="AE60" s="15" t="e">
        <f t="shared" si="9"/>
        <v>#N/A</v>
      </c>
      <c r="AF60" s="15" t="e">
        <f t="shared" si="10"/>
        <v>#N/A</v>
      </c>
      <c r="AG60" s="15" t="e">
        <f>AF60*IF(P60="",'Fraccion masica'!$AC$36,P60)</f>
        <v>#N/A</v>
      </c>
      <c r="AH60" s="15" t="e">
        <f>AF60*IF(Q60="",'Fraccion masica'!$AC$35,Q60)</f>
        <v>#N/A</v>
      </c>
      <c r="AI60" s="15" t="e">
        <f>(AH60+AG60*Hoja1!$C$19)*N60</f>
        <v>#N/A</v>
      </c>
      <c r="AL60" s="1" t="str">
        <f t="shared" si="0"/>
        <v>NONOSellos de bombasCrudo PesadoNo Leak</v>
      </c>
      <c r="AM60" s="83" t="s">
        <v>653</v>
      </c>
      <c r="AN60" s="83" t="s">
        <v>653</v>
      </c>
      <c r="AO60" s="83" t="s">
        <v>352</v>
      </c>
      <c r="AP60" s="83" t="s">
        <v>85</v>
      </c>
      <c r="AQ60" s="83" t="s">
        <v>681</v>
      </c>
      <c r="AR60" s="83">
        <v>0</v>
      </c>
      <c r="AS60" s="83">
        <v>0</v>
      </c>
      <c r="AX60" s="1" t="s">
        <v>351</v>
      </c>
      <c r="AY60" s="201">
        <v>4.6099999999999999E-6</v>
      </c>
      <c r="AZ60" s="1">
        <v>0.70299999999999996</v>
      </c>
    </row>
    <row r="61" spans="2:52" x14ac:dyDescent="0.75">
      <c r="B61" s="174"/>
      <c r="C61" s="175"/>
      <c r="D61" s="175"/>
      <c r="E61" s="15"/>
      <c r="F61" s="15"/>
      <c r="G61" s="15"/>
      <c r="H61" s="15"/>
      <c r="I61" s="15"/>
      <c r="J61" s="15"/>
      <c r="K61" s="15"/>
      <c r="L61" s="15"/>
      <c r="M61" s="15">
        <v>0</v>
      </c>
      <c r="N61" s="15"/>
      <c r="O61" s="15"/>
      <c r="P61" s="93"/>
      <c r="Q61" s="93"/>
      <c r="R61" s="20"/>
      <c r="S61" s="15"/>
      <c r="W61" s="15">
        <f t="shared" si="1"/>
        <v>0</v>
      </c>
      <c r="X61" s="15">
        <f t="shared" si="2"/>
        <v>0</v>
      </c>
      <c r="Y61" s="15">
        <f t="shared" si="3"/>
        <v>0</v>
      </c>
      <c r="Z61" s="15">
        <f t="shared" si="4"/>
        <v>0</v>
      </c>
      <c r="AA61" s="15" t="str">
        <f t="shared" si="5"/>
        <v>No Leak</v>
      </c>
      <c r="AB61" s="15" t="str">
        <f t="shared" si="6"/>
        <v>0000No Leak</v>
      </c>
      <c r="AC61" s="15" t="str">
        <f t="shared" si="7"/>
        <v>Correlaciones EPA</v>
      </c>
      <c r="AD61" s="15" t="e">
        <f t="shared" si="8"/>
        <v>#N/A</v>
      </c>
      <c r="AE61" s="15" t="e">
        <f t="shared" si="9"/>
        <v>#N/A</v>
      </c>
      <c r="AF61" s="15" t="e">
        <f t="shared" si="10"/>
        <v>#N/A</v>
      </c>
      <c r="AG61" s="15" t="e">
        <f>AF61*IF(P61="",'Fraccion masica'!$AC$36,P61)</f>
        <v>#N/A</v>
      </c>
      <c r="AH61" s="15" t="e">
        <f>AF61*IF(Q61="",'Fraccion masica'!$AC$35,Q61)</f>
        <v>#N/A</v>
      </c>
      <c r="AI61" s="15" t="e">
        <f>(AH61+AG61*Hoja1!$C$19)*N61</f>
        <v>#N/A</v>
      </c>
      <c r="AL61" s="1" t="str">
        <f t="shared" si="0"/>
        <v>NONOSellos de bombasCrudo LivianoNo Leak</v>
      </c>
      <c r="AM61" s="83" t="s">
        <v>653</v>
      </c>
      <c r="AN61" s="83" t="s">
        <v>653</v>
      </c>
      <c r="AO61" s="83" t="s">
        <v>352</v>
      </c>
      <c r="AP61" s="83" t="s">
        <v>84</v>
      </c>
      <c r="AQ61" s="83" t="s">
        <v>681</v>
      </c>
      <c r="AR61" s="211">
        <v>1.2999999999999999E-2</v>
      </c>
      <c r="AS61" s="211">
        <v>1.2999999999999999E-2</v>
      </c>
      <c r="AX61" s="1" t="s">
        <v>350</v>
      </c>
      <c r="AY61" s="201">
        <v>1.36E-5</v>
      </c>
      <c r="AZ61" s="1">
        <v>0.58899999999999997</v>
      </c>
    </row>
    <row r="62" spans="2:52" x14ac:dyDescent="0.75">
      <c r="B62" s="174"/>
      <c r="C62" s="175"/>
      <c r="D62" s="175"/>
      <c r="E62" s="15"/>
      <c r="F62" s="15"/>
      <c r="G62" s="15"/>
      <c r="H62" s="15"/>
      <c r="I62" s="15"/>
      <c r="J62" s="15"/>
      <c r="K62" s="15"/>
      <c r="L62" s="15"/>
      <c r="M62" s="15">
        <v>0</v>
      </c>
      <c r="N62" s="15"/>
      <c r="O62" s="15"/>
      <c r="P62" s="93"/>
      <c r="Q62" s="93"/>
      <c r="R62" s="20"/>
      <c r="S62" s="15"/>
      <c r="W62" s="15">
        <f t="shared" ref="W62:W125" si="11">K62</f>
        <v>0</v>
      </c>
      <c r="X62" s="15">
        <f t="shared" ref="X62:X125" si="12">L62</f>
        <v>0</v>
      </c>
      <c r="Y62" s="15">
        <f t="shared" ref="Y62:Y125" si="13">E62</f>
        <v>0</v>
      </c>
      <c r="Z62" s="15">
        <f t="shared" ref="Z62:Z125" si="14">H62</f>
        <v>0</v>
      </c>
      <c r="AA62" s="15" t="str">
        <f t="shared" ref="AA62:AA125" si="15">IF(M62&gt;=10000,"Leak","No Leak")</f>
        <v>No Leak</v>
      </c>
      <c r="AB62" s="15" t="str">
        <f t="shared" ref="AB62:AB125" si="16">_xlfn.CONCAT(W62:AA62)</f>
        <v>0000No Leak</v>
      </c>
      <c r="AC62" s="15" t="str">
        <f t="shared" si="7"/>
        <v>Correlaciones EPA</v>
      </c>
      <c r="AD62" s="15" t="e">
        <f t="shared" si="8"/>
        <v>#N/A</v>
      </c>
      <c r="AE62" s="15" t="e">
        <f t="shared" ref="AE62:AE125" si="17">IF(_xlfn.CONCAT(W62:X62)="SISI",IF(R62="X",AD62,VLOOKUP(Y62,$AX$57:$AZ$61,2,FALSE)*(M62)*VLOOKUP(Y62,$AX$57:$AZ$61,3,FALSE)),AD62)</f>
        <v>#N/A</v>
      </c>
      <c r="AF62" s="15" t="e">
        <f t="shared" ref="AF62:AF125" si="18">AE62*O62</f>
        <v>#N/A</v>
      </c>
      <c r="AG62" s="15" t="e">
        <f>AF62*IF(P62="",'Fraccion masica'!$AC$36,P62)</f>
        <v>#N/A</v>
      </c>
      <c r="AH62" s="15" t="e">
        <f>AF62*IF(Q62="",'Fraccion masica'!$AC$35,Q62)</f>
        <v>#N/A</v>
      </c>
      <c r="AI62" s="15" t="e">
        <f>(AH62+AG62*Hoja1!$C$19)*N62</f>
        <v>#N/A</v>
      </c>
      <c r="AL62" s="1" t="str">
        <f t="shared" si="0"/>
        <v>NONOOtrosGasNo Leak</v>
      </c>
      <c r="AM62" s="83" t="s">
        <v>653</v>
      </c>
      <c r="AN62" s="83" t="s">
        <v>653</v>
      </c>
      <c r="AO62" s="83" t="s">
        <v>350</v>
      </c>
      <c r="AP62" s="83" t="s">
        <v>79</v>
      </c>
      <c r="AQ62" s="83" t="s">
        <v>681</v>
      </c>
      <c r="AR62" s="211">
        <v>8.8800000000000007E-3</v>
      </c>
      <c r="AS62" s="211">
        <v>8.8800000000000007E-3</v>
      </c>
    </row>
    <row r="63" spans="2:52" x14ac:dyDescent="0.75">
      <c r="B63" s="174"/>
      <c r="C63" s="175"/>
      <c r="D63" s="175"/>
      <c r="E63" s="15"/>
      <c r="F63" s="15"/>
      <c r="G63" s="15"/>
      <c r="H63" s="15"/>
      <c r="I63" s="15"/>
      <c r="J63" s="15"/>
      <c r="K63" s="15"/>
      <c r="L63" s="15"/>
      <c r="M63" s="15">
        <v>0</v>
      </c>
      <c r="N63" s="15"/>
      <c r="O63" s="15"/>
      <c r="P63" s="93"/>
      <c r="Q63" s="93"/>
      <c r="R63" s="20"/>
      <c r="S63" s="15"/>
      <c r="W63" s="15">
        <f t="shared" si="11"/>
        <v>0</v>
      </c>
      <c r="X63" s="15">
        <f t="shared" si="12"/>
        <v>0</v>
      </c>
      <c r="Y63" s="15">
        <f t="shared" si="13"/>
        <v>0</v>
      </c>
      <c r="Z63" s="15">
        <f t="shared" si="14"/>
        <v>0</v>
      </c>
      <c r="AA63" s="15" t="str">
        <f t="shared" si="15"/>
        <v>No Leak</v>
      </c>
      <c r="AB63" s="15" t="str">
        <f t="shared" si="16"/>
        <v>0000No Leak</v>
      </c>
      <c r="AC63" s="15" t="str">
        <f t="shared" si="7"/>
        <v>Correlaciones EPA</v>
      </c>
      <c r="AD63" s="15" t="e">
        <f t="shared" si="8"/>
        <v>#N/A</v>
      </c>
      <c r="AE63" s="15" t="e">
        <f t="shared" si="17"/>
        <v>#N/A</v>
      </c>
      <c r="AF63" s="15" t="e">
        <f t="shared" si="18"/>
        <v>#N/A</v>
      </c>
      <c r="AG63" s="15" t="e">
        <f>AF63*IF(P63="",'Fraccion masica'!$AC$36,P63)</f>
        <v>#N/A</v>
      </c>
      <c r="AH63" s="15" t="e">
        <f>AF63*IF(Q63="",'Fraccion masica'!$AC$35,Q63)</f>
        <v>#N/A</v>
      </c>
      <c r="AI63" s="15" t="e">
        <f>(AH63+AG63*Hoja1!$C$19)*N63</f>
        <v>#N/A</v>
      </c>
      <c r="AL63" s="1" t="str">
        <f t="shared" si="0"/>
        <v>NONOOtrosCrudo PesadoNo Leak</v>
      </c>
      <c r="AM63" s="83" t="s">
        <v>653</v>
      </c>
      <c r="AN63" s="83" t="s">
        <v>653</v>
      </c>
      <c r="AO63" s="83" t="s">
        <v>350</v>
      </c>
      <c r="AP63" s="83" t="s">
        <v>85</v>
      </c>
      <c r="AQ63" s="83" t="s">
        <v>681</v>
      </c>
      <c r="AR63" s="211">
        <v>3.1999999999999999E-5</v>
      </c>
      <c r="AS63" s="211">
        <v>3.1999999999999999E-5</v>
      </c>
    </row>
    <row r="64" spans="2:52" x14ac:dyDescent="0.75">
      <c r="B64" s="174"/>
      <c r="C64" s="175"/>
      <c r="D64" s="175"/>
      <c r="E64" s="15"/>
      <c r="F64" s="15"/>
      <c r="G64" s="15"/>
      <c r="H64" s="15"/>
      <c r="I64" s="15"/>
      <c r="J64" s="15"/>
      <c r="K64" s="15"/>
      <c r="L64" s="15"/>
      <c r="M64" s="15">
        <v>0</v>
      </c>
      <c r="N64" s="15"/>
      <c r="O64" s="15"/>
      <c r="P64" s="93"/>
      <c r="Q64" s="93"/>
      <c r="R64" s="20"/>
      <c r="S64" s="15"/>
      <c r="W64" s="15">
        <f t="shared" si="11"/>
        <v>0</v>
      </c>
      <c r="X64" s="15">
        <f t="shared" si="12"/>
        <v>0</v>
      </c>
      <c r="Y64" s="15">
        <f t="shared" si="13"/>
        <v>0</v>
      </c>
      <c r="Z64" s="15">
        <f t="shared" si="14"/>
        <v>0</v>
      </c>
      <c r="AA64" s="15" t="str">
        <f t="shared" si="15"/>
        <v>No Leak</v>
      </c>
      <c r="AB64" s="15" t="str">
        <f t="shared" si="16"/>
        <v>0000No Leak</v>
      </c>
      <c r="AC64" s="15" t="str">
        <f t="shared" si="7"/>
        <v>Correlaciones EPA</v>
      </c>
      <c r="AD64" s="15" t="e">
        <f t="shared" si="8"/>
        <v>#N/A</v>
      </c>
      <c r="AE64" s="15" t="e">
        <f t="shared" si="17"/>
        <v>#N/A</v>
      </c>
      <c r="AF64" s="15" t="e">
        <f t="shared" si="18"/>
        <v>#N/A</v>
      </c>
      <c r="AG64" s="15" t="e">
        <f>AF64*IF(P64="",'Fraccion masica'!$AC$36,P64)</f>
        <v>#N/A</v>
      </c>
      <c r="AH64" s="15" t="e">
        <f>AF64*IF(Q64="",'Fraccion masica'!$AC$35,Q64)</f>
        <v>#N/A</v>
      </c>
      <c r="AI64" s="15" t="e">
        <f>(AH64+AG64*Hoja1!$C$19)*N64</f>
        <v>#N/A</v>
      </c>
      <c r="AL64" s="1" t="str">
        <f t="shared" si="0"/>
        <v>NONOOtrosCrudo LivianoNo Leak</v>
      </c>
      <c r="AM64" s="83" t="s">
        <v>653</v>
      </c>
      <c r="AN64" s="83" t="s">
        <v>653</v>
      </c>
      <c r="AO64" s="83" t="s">
        <v>350</v>
      </c>
      <c r="AP64" s="83" t="s">
        <v>84</v>
      </c>
      <c r="AQ64" s="83" t="s">
        <v>681</v>
      </c>
      <c r="AR64" s="211">
        <v>7.4999999999999997E-3</v>
      </c>
      <c r="AS64" s="211">
        <v>7.4999999999999997E-3</v>
      </c>
    </row>
    <row r="65" spans="2:45" x14ac:dyDescent="0.75">
      <c r="B65" s="174"/>
      <c r="C65" s="175"/>
      <c r="D65" s="175"/>
      <c r="E65" s="15"/>
      <c r="F65" s="15"/>
      <c r="G65" s="15"/>
      <c r="H65" s="15"/>
      <c r="I65" s="15"/>
      <c r="J65" s="15"/>
      <c r="K65" s="15"/>
      <c r="L65" s="15"/>
      <c r="M65" s="15">
        <v>0</v>
      </c>
      <c r="N65" s="15"/>
      <c r="O65" s="15"/>
      <c r="P65" s="93"/>
      <c r="Q65" s="93"/>
      <c r="R65" s="20"/>
      <c r="S65" s="15"/>
      <c r="W65" s="15">
        <f t="shared" si="11"/>
        <v>0</v>
      </c>
      <c r="X65" s="15">
        <f t="shared" si="12"/>
        <v>0</v>
      </c>
      <c r="Y65" s="15">
        <f t="shared" si="13"/>
        <v>0</v>
      </c>
      <c r="Z65" s="15">
        <f t="shared" si="14"/>
        <v>0</v>
      </c>
      <c r="AA65" s="15" t="str">
        <f t="shared" si="15"/>
        <v>No Leak</v>
      </c>
      <c r="AB65" s="15" t="str">
        <f t="shared" si="16"/>
        <v>0000No Leak</v>
      </c>
      <c r="AC65" s="15" t="str">
        <f t="shared" si="7"/>
        <v>Correlaciones EPA</v>
      </c>
      <c r="AD65" s="15" t="e">
        <f t="shared" si="8"/>
        <v>#N/A</v>
      </c>
      <c r="AE65" s="15" t="e">
        <f t="shared" si="17"/>
        <v>#N/A</v>
      </c>
      <c r="AF65" s="15" t="e">
        <f t="shared" si="18"/>
        <v>#N/A</v>
      </c>
      <c r="AG65" s="15" t="e">
        <f>AF65*IF(P65="",'Fraccion masica'!$AC$36,P65)</f>
        <v>#N/A</v>
      </c>
      <c r="AH65" s="15" t="e">
        <f>AF65*IF(Q65="",'Fraccion masica'!$AC$35,Q65)</f>
        <v>#N/A</v>
      </c>
      <c r="AI65" s="15" t="e">
        <f>(AH65+AG65*Hoja1!$C$19)*N65</f>
        <v>#N/A</v>
      </c>
      <c r="AL65" s="1" t="str">
        <f t="shared" si="0"/>
        <v>NONOConectoresGasNo Leak</v>
      </c>
      <c r="AM65" s="83" t="s">
        <v>653</v>
      </c>
      <c r="AN65" s="83" t="s">
        <v>653</v>
      </c>
      <c r="AO65" s="83" t="s">
        <v>80</v>
      </c>
      <c r="AP65" s="83" t="s">
        <v>79</v>
      </c>
      <c r="AQ65" s="83" t="s">
        <v>681</v>
      </c>
      <c r="AR65" s="211">
        <v>2.0000000000000001E-4</v>
      </c>
      <c r="AS65" s="211">
        <v>2.0000000000000001E-4</v>
      </c>
    </row>
    <row r="66" spans="2:45" x14ac:dyDescent="0.75">
      <c r="B66" s="174"/>
      <c r="C66" s="175"/>
      <c r="D66" s="175"/>
      <c r="E66" s="15"/>
      <c r="F66" s="15"/>
      <c r="G66" s="15"/>
      <c r="H66" s="15"/>
      <c r="I66" s="15"/>
      <c r="J66" s="15"/>
      <c r="K66" s="15"/>
      <c r="L66" s="15"/>
      <c r="M66" s="15">
        <v>0</v>
      </c>
      <c r="N66" s="15"/>
      <c r="O66" s="15"/>
      <c r="P66" s="93"/>
      <c r="Q66" s="93"/>
      <c r="R66" s="20"/>
      <c r="S66" s="15"/>
      <c r="W66" s="15">
        <f t="shared" si="11"/>
        <v>0</v>
      </c>
      <c r="X66" s="15">
        <f t="shared" si="12"/>
        <v>0</v>
      </c>
      <c r="Y66" s="15">
        <f t="shared" si="13"/>
        <v>0</v>
      </c>
      <c r="Z66" s="15">
        <f t="shared" si="14"/>
        <v>0</v>
      </c>
      <c r="AA66" s="15" t="str">
        <f t="shared" si="15"/>
        <v>No Leak</v>
      </c>
      <c r="AB66" s="15" t="str">
        <f t="shared" si="16"/>
        <v>0000No Leak</v>
      </c>
      <c r="AC66" s="15" t="str">
        <f t="shared" si="7"/>
        <v>Correlaciones EPA</v>
      </c>
      <c r="AD66" s="15" t="e">
        <f t="shared" si="8"/>
        <v>#N/A</v>
      </c>
      <c r="AE66" s="15" t="e">
        <f t="shared" si="17"/>
        <v>#N/A</v>
      </c>
      <c r="AF66" s="15" t="e">
        <f t="shared" si="18"/>
        <v>#N/A</v>
      </c>
      <c r="AG66" s="15" t="e">
        <f>AF66*IF(P66="",'Fraccion masica'!$AC$36,P66)</f>
        <v>#N/A</v>
      </c>
      <c r="AH66" s="15" t="e">
        <f>AF66*IF(Q66="",'Fraccion masica'!$AC$35,Q66)</f>
        <v>#N/A</v>
      </c>
      <c r="AI66" s="15" t="e">
        <f>(AH66+AG66*Hoja1!$C$19)*N66</f>
        <v>#N/A</v>
      </c>
      <c r="AL66" s="1" t="str">
        <f t="shared" si="0"/>
        <v>NONOConectoresCrudo PesadoNo Leak</v>
      </c>
      <c r="AM66" s="83" t="s">
        <v>653</v>
      </c>
      <c r="AN66" s="83" t="s">
        <v>653</v>
      </c>
      <c r="AO66" s="83" t="s">
        <v>80</v>
      </c>
      <c r="AP66" s="83" t="s">
        <v>85</v>
      </c>
      <c r="AQ66" s="83" t="s">
        <v>681</v>
      </c>
      <c r="AR66" s="211">
        <v>7.5000000000000002E-6</v>
      </c>
      <c r="AS66" s="211">
        <v>7.5000000000000002E-6</v>
      </c>
    </row>
    <row r="67" spans="2:45" x14ac:dyDescent="0.75">
      <c r="B67" s="174"/>
      <c r="C67" s="175"/>
      <c r="D67" s="175"/>
      <c r="E67" s="15"/>
      <c r="F67" s="15"/>
      <c r="G67" s="15"/>
      <c r="H67" s="15"/>
      <c r="I67" s="15"/>
      <c r="J67" s="15"/>
      <c r="K67" s="15"/>
      <c r="L67" s="15"/>
      <c r="M67" s="15">
        <v>0</v>
      </c>
      <c r="N67" s="15"/>
      <c r="O67" s="15"/>
      <c r="P67" s="93"/>
      <c r="Q67" s="93"/>
      <c r="R67" s="20"/>
      <c r="S67" s="15"/>
      <c r="W67" s="15">
        <f t="shared" si="11"/>
        <v>0</v>
      </c>
      <c r="X67" s="15">
        <f t="shared" si="12"/>
        <v>0</v>
      </c>
      <c r="Y67" s="15">
        <f t="shared" si="13"/>
        <v>0</v>
      </c>
      <c r="Z67" s="15">
        <f t="shared" si="14"/>
        <v>0</v>
      </c>
      <c r="AA67" s="15" t="str">
        <f t="shared" si="15"/>
        <v>No Leak</v>
      </c>
      <c r="AB67" s="15" t="str">
        <f t="shared" si="16"/>
        <v>0000No Leak</v>
      </c>
      <c r="AC67" s="15" t="str">
        <f t="shared" si="7"/>
        <v>Correlaciones EPA</v>
      </c>
      <c r="AD67" s="15" t="e">
        <f t="shared" si="8"/>
        <v>#N/A</v>
      </c>
      <c r="AE67" s="15" t="e">
        <f t="shared" si="17"/>
        <v>#N/A</v>
      </c>
      <c r="AF67" s="15" t="e">
        <f t="shared" si="18"/>
        <v>#N/A</v>
      </c>
      <c r="AG67" s="15" t="e">
        <f>AF67*IF(P67="",'Fraccion masica'!$AC$36,P67)</f>
        <v>#N/A</v>
      </c>
      <c r="AH67" s="15" t="e">
        <f>AF67*IF(Q67="",'Fraccion masica'!$AC$35,Q67)</f>
        <v>#N/A</v>
      </c>
      <c r="AI67" s="15" t="e">
        <f>(AH67+AG67*Hoja1!$C$19)*N67</f>
        <v>#N/A</v>
      </c>
      <c r="AL67" s="1" t="str">
        <f t="shared" si="0"/>
        <v>NONOConectoresCrudo LivianoNo Leak</v>
      </c>
      <c r="AM67" s="83" t="s">
        <v>653</v>
      </c>
      <c r="AN67" s="83" t="s">
        <v>653</v>
      </c>
      <c r="AO67" s="83" t="s">
        <v>80</v>
      </c>
      <c r="AP67" s="83" t="s">
        <v>84</v>
      </c>
      <c r="AQ67" s="83" t="s">
        <v>681</v>
      </c>
      <c r="AR67" s="211">
        <v>2.1000000000000001E-4</v>
      </c>
      <c r="AS67" s="211">
        <v>2.1000000000000001E-4</v>
      </c>
    </row>
    <row r="68" spans="2:45" x14ac:dyDescent="0.75">
      <c r="B68" s="174"/>
      <c r="C68" s="175"/>
      <c r="D68" s="175"/>
      <c r="E68" s="15"/>
      <c r="F68" s="15"/>
      <c r="G68" s="15"/>
      <c r="H68" s="15"/>
      <c r="I68" s="15"/>
      <c r="J68" s="15"/>
      <c r="K68" s="15"/>
      <c r="L68" s="15"/>
      <c r="M68" s="15">
        <v>0</v>
      </c>
      <c r="N68" s="15"/>
      <c r="O68" s="15"/>
      <c r="P68" s="93"/>
      <c r="Q68" s="93"/>
      <c r="R68" s="20"/>
      <c r="S68" s="15"/>
      <c r="W68" s="15">
        <f t="shared" si="11"/>
        <v>0</v>
      </c>
      <c r="X68" s="15">
        <f t="shared" si="12"/>
        <v>0</v>
      </c>
      <c r="Y68" s="15">
        <f t="shared" si="13"/>
        <v>0</v>
      </c>
      <c r="Z68" s="15">
        <f t="shared" si="14"/>
        <v>0</v>
      </c>
      <c r="AA68" s="15" t="str">
        <f t="shared" si="15"/>
        <v>No Leak</v>
      </c>
      <c r="AB68" s="15" t="str">
        <f t="shared" si="16"/>
        <v>0000No Leak</v>
      </c>
      <c r="AC68" s="15" t="str">
        <f t="shared" si="7"/>
        <v>Correlaciones EPA</v>
      </c>
      <c r="AD68" s="15" t="e">
        <f t="shared" si="8"/>
        <v>#N/A</v>
      </c>
      <c r="AE68" s="15" t="e">
        <f t="shared" si="17"/>
        <v>#N/A</v>
      </c>
      <c r="AF68" s="15" t="e">
        <f t="shared" si="18"/>
        <v>#N/A</v>
      </c>
      <c r="AG68" s="15" t="e">
        <f>AF68*IF(P68="",'Fraccion masica'!$AC$36,P68)</f>
        <v>#N/A</v>
      </c>
      <c r="AH68" s="15" t="e">
        <f>AF68*IF(Q68="",'Fraccion masica'!$AC$35,Q68)</f>
        <v>#N/A</v>
      </c>
      <c r="AI68" s="15" t="e">
        <f>(AH68+AG68*Hoja1!$C$19)*N68</f>
        <v>#N/A</v>
      </c>
      <c r="AL68" s="1" t="str">
        <f t="shared" si="0"/>
        <v>NONOBridasGasNo Leak</v>
      </c>
      <c r="AM68" s="83" t="s">
        <v>653</v>
      </c>
      <c r="AN68" s="83" t="s">
        <v>653</v>
      </c>
      <c r="AO68" s="83" t="s">
        <v>351</v>
      </c>
      <c r="AP68" s="83" t="s">
        <v>79</v>
      </c>
      <c r="AQ68" s="83" t="s">
        <v>681</v>
      </c>
      <c r="AR68" s="211">
        <v>3.8999999999999999E-4</v>
      </c>
      <c r="AS68" s="211">
        <v>3.8999999999999999E-4</v>
      </c>
    </row>
    <row r="69" spans="2:45" x14ac:dyDescent="0.75">
      <c r="B69" s="174"/>
      <c r="C69" s="175"/>
      <c r="D69" s="175"/>
      <c r="E69" s="15"/>
      <c r="F69" s="15"/>
      <c r="G69" s="15"/>
      <c r="H69" s="15"/>
      <c r="I69" s="15"/>
      <c r="J69" s="15"/>
      <c r="K69" s="15"/>
      <c r="L69" s="15"/>
      <c r="M69" s="15">
        <v>0</v>
      </c>
      <c r="N69" s="15"/>
      <c r="O69" s="15"/>
      <c r="P69" s="93"/>
      <c r="Q69" s="93"/>
      <c r="R69" s="20"/>
      <c r="S69" s="15"/>
      <c r="W69" s="15">
        <f t="shared" si="11"/>
        <v>0</v>
      </c>
      <c r="X69" s="15">
        <f t="shared" si="12"/>
        <v>0</v>
      </c>
      <c r="Y69" s="15">
        <f t="shared" si="13"/>
        <v>0</v>
      </c>
      <c r="Z69" s="15">
        <f t="shared" si="14"/>
        <v>0</v>
      </c>
      <c r="AA69" s="15" t="str">
        <f t="shared" si="15"/>
        <v>No Leak</v>
      </c>
      <c r="AB69" s="15" t="str">
        <f t="shared" si="16"/>
        <v>0000No Leak</v>
      </c>
      <c r="AC69" s="15" t="str">
        <f t="shared" si="7"/>
        <v>Correlaciones EPA</v>
      </c>
      <c r="AD69" s="15" t="e">
        <f t="shared" si="8"/>
        <v>#N/A</v>
      </c>
      <c r="AE69" s="15" t="e">
        <f t="shared" si="17"/>
        <v>#N/A</v>
      </c>
      <c r="AF69" s="15" t="e">
        <f t="shared" si="18"/>
        <v>#N/A</v>
      </c>
      <c r="AG69" s="15" t="e">
        <f>AF69*IF(P69="",'Fraccion masica'!$AC$36,P69)</f>
        <v>#N/A</v>
      </c>
      <c r="AH69" s="15" t="e">
        <f>AF69*IF(Q69="",'Fraccion masica'!$AC$35,Q69)</f>
        <v>#N/A</v>
      </c>
      <c r="AI69" s="15" t="e">
        <f>(AH69+AG69*Hoja1!$C$19)*N69</f>
        <v>#N/A</v>
      </c>
      <c r="AL69" s="1" t="str">
        <f t="shared" si="0"/>
        <v>NONOBridasCrudo PesadoNo Leak</v>
      </c>
      <c r="AM69" s="83" t="s">
        <v>653</v>
      </c>
      <c r="AN69" s="83" t="s">
        <v>653</v>
      </c>
      <c r="AO69" s="83" t="s">
        <v>351</v>
      </c>
      <c r="AP69" s="83" t="s">
        <v>85</v>
      </c>
      <c r="AQ69" s="83" t="s">
        <v>681</v>
      </c>
      <c r="AR69" s="211">
        <v>3.9000000000000002E-7</v>
      </c>
      <c r="AS69" s="211">
        <v>3.9000000000000002E-7</v>
      </c>
    </row>
    <row r="70" spans="2:45" x14ac:dyDescent="0.75">
      <c r="B70" s="174"/>
      <c r="C70" s="175"/>
      <c r="D70" s="175"/>
      <c r="E70" s="15"/>
      <c r="F70" s="15"/>
      <c r="G70" s="15"/>
      <c r="H70" s="15"/>
      <c r="I70" s="15"/>
      <c r="J70" s="15"/>
      <c r="K70" s="15"/>
      <c r="L70" s="15"/>
      <c r="M70" s="15">
        <v>0</v>
      </c>
      <c r="N70" s="15"/>
      <c r="O70" s="15"/>
      <c r="P70" s="93"/>
      <c r="Q70" s="93"/>
      <c r="R70" s="20"/>
      <c r="S70" s="15"/>
      <c r="W70" s="15">
        <f t="shared" si="11"/>
        <v>0</v>
      </c>
      <c r="X70" s="15">
        <f t="shared" si="12"/>
        <v>0</v>
      </c>
      <c r="Y70" s="15">
        <f t="shared" si="13"/>
        <v>0</v>
      </c>
      <c r="Z70" s="15">
        <f t="shared" si="14"/>
        <v>0</v>
      </c>
      <c r="AA70" s="15" t="str">
        <f t="shared" si="15"/>
        <v>No Leak</v>
      </c>
      <c r="AB70" s="15" t="str">
        <f t="shared" si="16"/>
        <v>0000No Leak</v>
      </c>
      <c r="AC70" s="15" t="str">
        <f t="shared" si="7"/>
        <v>Correlaciones EPA</v>
      </c>
      <c r="AD70" s="15" t="e">
        <f t="shared" si="8"/>
        <v>#N/A</v>
      </c>
      <c r="AE70" s="15" t="e">
        <f t="shared" si="17"/>
        <v>#N/A</v>
      </c>
      <c r="AF70" s="15" t="e">
        <f t="shared" si="18"/>
        <v>#N/A</v>
      </c>
      <c r="AG70" s="15" t="e">
        <f>AF70*IF(P70="",'Fraccion masica'!$AC$36,P70)</f>
        <v>#N/A</v>
      </c>
      <c r="AH70" s="15" t="e">
        <f>AF70*IF(Q70="",'Fraccion masica'!$AC$35,Q70)</f>
        <v>#N/A</v>
      </c>
      <c r="AI70" s="15" t="e">
        <f>(AH70+AG70*Hoja1!$C$19)*N70</f>
        <v>#N/A</v>
      </c>
      <c r="AL70" s="1" t="str">
        <f t="shared" si="0"/>
        <v>NONOBridasCrudo LivianoNo Leak</v>
      </c>
      <c r="AM70" s="83" t="s">
        <v>653</v>
      </c>
      <c r="AN70" s="83" t="s">
        <v>653</v>
      </c>
      <c r="AO70" s="83" t="s">
        <v>351</v>
      </c>
      <c r="AP70" s="83" t="s">
        <v>84</v>
      </c>
      <c r="AQ70" s="83" t="s">
        <v>681</v>
      </c>
      <c r="AR70" s="211">
        <v>1.1E-4</v>
      </c>
      <c r="AS70" s="211">
        <v>1.1E-4</v>
      </c>
    </row>
    <row r="71" spans="2:45" x14ac:dyDescent="0.75">
      <c r="B71" s="174"/>
      <c r="C71" s="175"/>
      <c r="D71" s="175"/>
      <c r="E71" s="15"/>
      <c r="F71" s="15"/>
      <c r="G71" s="15"/>
      <c r="H71" s="15"/>
      <c r="I71" s="15"/>
      <c r="J71" s="15"/>
      <c r="K71" s="15"/>
      <c r="L71" s="15"/>
      <c r="M71" s="15">
        <v>0</v>
      </c>
      <c r="N71" s="15"/>
      <c r="O71" s="15"/>
      <c r="P71" s="93"/>
      <c r="Q71" s="93"/>
      <c r="R71" s="20"/>
      <c r="S71" s="15"/>
      <c r="W71" s="15">
        <f t="shared" si="11"/>
        <v>0</v>
      </c>
      <c r="X71" s="15">
        <f t="shared" si="12"/>
        <v>0</v>
      </c>
      <c r="Y71" s="15">
        <f t="shared" si="13"/>
        <v>0</v>
      </c>
      <c r="Z71" s="15">
        <f t="shared" si="14"/>
        <v>0</v>
      </c>
      <c r="AA71" s="15" t="str">
        <f t="shared" si="15"/>
        <v>No Leak</v>
      </c>
      <c r="AB71" s="15" t="str">
        <f t="shared" si="16"/>
        <v>0000No Leak</v>
      </c>
      <c r="AC71" s="15" t="str">
        <f t="shared" si="7"/>
        <v>Correlaciones EPA</v>
      </c>
      <c r="AD71" s="15" t="e">
        <f t="shared" si="8"/>
        <v>#N/A</v>
      </c>
      <c r="AE71" s="15" t="e">
        <f t="shared" si="17"/>
        <v>#N/A</v>
      </c>
      <c r="AF71" s="15" t="e">
        <f t="shared" si="18"/>
        <v>#N/A</v>
      </c>
      <c r="AG71" s="15" t="e">
        <f>AF71*IF(P71="",'Fraccion masica'!$AC$36,P71)</f>
        <v>#N/A</v>
      </c>
      <c r="AH71" s="15" t="e">
        <f>AF71*IF(Q71="",'Fraccion masica'!$AC$35,Q71)</f>
        <v>#N/A</v>
      </c>
      <c r="AI71" s="15" t="e">
        <f>(AH71+AG71*Hoja1!$C$19)*N71</f>
        <v>#N/A</v>
      </c>
      <c r="AL71" s="1" t="str">
        <f t="shared" si="0"/>
        <v>SISIVálvulasGasLeak</v>
      </c>
      <c r="AM71" s="209" t="s">
        <v>652</v>
      </c>
      <c r="AN71" s="209" t="s">
        <v>652</v>
      </c>
      <c r="AO71" s="209" t="s">
        <v>82</v>
      </c>
      <c r="AP71" s="209" t="s">
        <v>79</v>
      </c>
      <c r="AQ71" s="209" t="s">
        <v>680</v>
      </c>
      <c r="AR71" s="210">
        <v>9.8000000000000004E-2</v>
      </c>
      <c r="AS71" s="210">
        <v>9.8000000000000004E-2</v>
      </c>
    </row>
    <row r="72" spans="2:45" x14ac:dyDescent="0.75">
      <c r="B72" s="174"/>
      <c r="C72" s="175"/>
      <c r="D72" s="175"/>
      <c r="E72" s="15"/>
      <c r="F72" s="15"/>
      <c r="G72" s="15"/>
      <c r="H72" s="15"/>
      <c r="I72" s="15"/>
      <c r="J72" s="15"/>
      <c r="K72" s="15"/>
      <c r="L72" s="15"/>
      <c r="M72" s="15">
        <v>0</v>
      </c>
      <c r="N72" s="15"/>
      <c r="O72" s="15"/>
      <c r="P72" s="93"/>
      <c r="Q72" s="93"/>
      <c r="R72" s="20"/>
      <c r="S72" s="15"/>
      <c r="W72" s="15">
        <f t="shared" si="11"/>
        <v>0</v>
      </c>
      <c r="X72" s="15">
        <f t="shared" si="12"/>
        <v>0</v>
      </c>
      <c r="Y72" s="15">
        <f t="shared" si="13"/>
        <v>0</v>
      </c>
      <c r="Z72" s="15">
        <f t="shared" si="14"/>
        <v>0</v>
      </c>
      <c r="AA72" s="15" t="str">
        <f t="shared" si="15"/>
        <v>No Leak</v>
      </c>
      <c r="AB72" s="15" t="str">
        <f t="shared" si="16"/>
        <v>0000No Leak</v>
      </c>
      <c r="AC72" s="15" t="str">
        <f t="shared" si="7"/>
        <v>Correlaciones EPA</v>
      </c>
      <c r="AD72" s="15" t="e">
        <f t="shared" si="8"/>
        <v>#N/A</v>
      </c>
      <c r="AE72" s="15" t="e">
        <f t="shared" si="17"/>
        <v>#N/A</v>
      </c>
      <c r="AF72" s="15" t="e">
        <f t="shared" si="18"/>
        <v>#N/A</v>
      </c>
      <c r="AG72" s="15" t="e">
        <f>AF72*IF(P72="",'Fraccion masica'!$AC$36,P72)</f>
        <v>#N/A</v>
      </c>
      <c r="AH72" s="15" t="e">
        <f>AF72*IF(Q72="",'Fraccion masica'!$AC$35,Q72)</f>
        <v>#N/A</v>
      </c>
      <c r="AI72" s="15" t="e">
        <f>(AH72+AG72*Hoja1!$C$19)*N72</f>
        <v>#N/A</v>
      </c>
      <c r="AL72" s="1" t="str">
        <f t="shared" si="0"/>
        <v>SISIVálvulasCrudo PesadoLeak</v>
      </c>
      <c r="AM72" s="209" t="s">
        <v>652</v>
      </c>
      <c r="AN72" s="209" t="s">
        <v>652</v>
      </c>
      <c r="AO72" s="209" t="s">
        <v>82</v>
      </c>
      <c r="AP72" s="209" t="s">
        <v>85</v>
      </c>
      <c r="AQ72" s="209" t="s">
        <v>680</v>
      </c>
      <c r="AR72" s="209">
        <v>0</v>
      </c>
      <c r="AS72" s="209">
        <v>0</v>
      </c>
    </row>
    <row r="73" spans="2:45" x14ac:dyDescent="0.75">
      <c r="B73" s="174"/>
      <c r="C73" s="175"/>
      <c r="D73" s="175"/>
      <c r="E73" s="15"/>
      <c r="F73" s="15"/>
      <c r="G73" s="15"/>
      <c r="H73" s="15"/>
      <c r="I73" s="15"/>
      <c r="J73" s="15"/>
      <c r="K73" s="15"/>
      <c r="L73" s="15"/>
      <c r="M73" s="15">
        <v>0</v>
      </c>
      <c r="N73" s="15"/>
      <c r="O73" s="15"/>
      <c r="P73" s="93"/>
      <c r="Q73" s="93"/>
      <c r="R73" s="20"/>
      <c r="S73" s="15"/>
      <c r="W73" s="15">
        <f t="shared" si="11"/>
        <v>0</v>
      </c>
      <c r="X73" s="15">
        <f t="shared" si="12"/>
        <v>0</v>
      </c>
      <c r="Y73" s="15">
        <f t="shared" si="13"/>
        <v>0</v>
      </c>
      <c r="Z73" s="15">
        <f t="shared" si="14"/>
        <v>0</v>
      </c>
      <c r="AA73" s="15" t="str">
        <f t="shared" si="15"/>
        <v>No Leak</v>
      </c>
      <c r="AB73" s="15" t="str">
        <f t="shared" si="16"/>
        <v>0000No Leak</v>
      </c>
      <c r="AC73" s="15" t="str">
        <f t="shared" si="7"/>
        <v>Correlaciones EPA</v>
      </c>
      <c r="AD73" s="15" t="e">
        <f t="shared" si="8"/>
        <v>#N/A</v>
      </c>
      <c r="AE73" s="15" t="e">
        <f t="shared" si="17"/>
        <v>#N/A</v>
      </c>
      <c r="AF73" s="15" t="e">
        <f t="shared" si="18"/>
        <v>#N/A</v>
      </c>
      <c r="AG73" s="15" t="e">
        <f>AF73*IF(P73="",'Fraccion masica'!$AC$36,P73)</f>
        <v>#N/A</v>
      </c>
      <c r="AH73" s="15" t="e">
        <f>AF73*IF(Q73="",'Fraccion masica'!$AC$35,Q73)</f>
        <v>#N/A</v>
      </c>
      <c r="AI73" s="15" t="e">
        <f>(AH73+AG73*Hoja1!$C$19)*N73</f>
        <v>#N/A</v>
      </c>
      <c r="AL73" s="1" t="str">
        <f t="shared" si="0"/>
        <v>SISIVálvulasCrudo LivianoLeak</v>
      </c>
      <c r="AM73" s="209" t="s">
        <v>652</v>
      </c>
      <c r="AN73" s="209" t="s">
        <v>652</v>
      </c>
      <c r="AO73" s="209" t="s">
        <v>82</v>
      </c>
      <c r="AP73" s="209" t="s">
        <v>84</v>
      </c>
      <c r="AQ73" s="209" t="s">
        <v>680</v>
      </c>
      <c r="AR73" s="210">
        <v>8.6999999999999994E-2</v>
      </c>
      <c r="AS73" s="210">
        <v>8.6999999999999994E-2</v>
      </c>
    </row>
    <row r="74" spans="2:45" x14ac:dyDescent="0.75">
      <c r="B74" s="174"/>
      <c r="C74" s="175"/>
      <c r="D74" s="175"/>
      <c r="E74" s="15"/>
      <c r="F74" s="15"/>
      <c r="G74" s="15"/>
      <c r="H74" s="15"/>
      <c r="I74" s="15"/>
      <c r="J74" s="15"/>
      <c r="K74" s="15"/>
      <c r="L74" s="15"/>
      <c r="M74" s="15">
        <v>0</v>
      </c>
      <c r="N74" s="15"/>
      <c r="O74" s="15"/>
      <c r="P74" s="93"/>
      <c r="Q74" s="93"/>
      <c r="R74" s="20"/>
      <c r="S74" s="15"/>
      <c r="W74" s="15">
        <f t="shared" si="11"/>
        <v>0</v>
      </c>
      <c r="X74" s="15">
        <f t="shared" si="12"/>
        <v>0</v>
      </c>
      <c r="Y74" s="15">
        <f t="shared" si="13"/>
        <v>0</v>
      </c>
      <c r="Z74" s="15">
        <f t="shared" si="14"/>
        <v>0</v>
      </c>
      <c r="AA74" s="15" t="str">
        <f t="shared" si="15"/>
        <v>No Leak</v>
      </c>
      <c r="AB74" s="15" t="str">
        <f t="shared" si="16"/>
        <v>0000No Leak</v>
      </c>
      <c r="AC74" s="15" t="str">
        <f t="shared" si="7"/>
        <v>Correlaciones EPA</v>
      </c>
      <c r="AD74" s="15" t="e">
        <f t="shared" si="8"/>
        <v>#N/A</v>
      </c>
      <c r="AE74" s="15" t="e">
        <f t="shared" si="17"/>
        <v>#N/A</v>
      </c>
      <c r="AF74" s="15" t="e">
        <f t="shared" si="18"/>
        <v>#N/A</v>
      </c>
      <c r="AG74" s="15" t="e">
        <f>AF74*IF(P74="",'Fraccion masica'!$AC$36,P74)</f>
        <v>#N/A</v>
      </c>
      <c r="AH74" s="15" t="e">
        <f>AF74*IF(Q74="",'Fraccion masica'!$AC$35,Q74)</f>
        <v>#N/A</v>
      </c>
      <c r="AI74" s="15" t="e">
        <f>(AH74+AG74*Hoja1!$C$19)*N74</f>
        <v>#N/A</v>
      </c>
      <c r="AL74" s="1" t="str">
        <f t="shared" si="0"/>
        <v>SISISellos de bombasGasLeak</v>
      </c>
      <c r="AM74" s="209" t="s">
        <v>652</v>
      </c>
      <c r="AN74" s="209" t="s">
        <v>652</v>
      </c>
      <c r="AO74" s="209" t="s">
        <v>352</v>
      </c>
      <c r="AP74" s="209" t="s">
        <v>79</v>
      </c>
      <c r="AQ74" s="209" t="s">
        <v>680</v>
      </c>
      <c r="AR74" s="210">
        <v>7.3999999999999996E-2</v>
      </c>
      <c r="AS74" s="210">
        <v>7.3999999999999996E-2</v>
      </c>
    </row>
    <row r="75" spans="2:45" x14ac:dyDescent="0.75">
      <c r="B75" s="174"/>
      <c r="C75" s="175"/>
      <c r="D75" s="175"/>
      <c r="E75" s="15"/>
      <c r="F75" s="15"/>
      <c r="G75" s="15"/>
      <c r="H75" s="15"/>
      <c r="I75" s="15"/>
      <c r="J75" s="15"/>
      <c r="K75" s="15"/>
      <c r="L75" s="15"/>
      <c r="M75" s="15">
        <v>0</v>
      </c>
      <c r="N75" s="15"/>
      <c r="O75" s="15"/>
      <c r="P75" s="93"/>
      <c r="Q75" s="93"/>
      <c r="R75" s="20"/>
      <c r="S75" s="15"/>
      <c r="W75" s="15">
        <f t="shared" si="11"/>
        <v>0</v>
      </c>
      <c r="X75" s="15">
        <f t="shared" si="12"/>
        <v>0</v>
      </c>
      <c r="Y75" s="15">
        <f t="shared" si="13"/>
        <v>0</v>
      </c>
      <c r="Z75" s="15">
        <f t="shared" si="14"/>
        <v>0</v>
      </c>
      <c r="AA75" s="15" t="str">
        <f t="shared" si="15"/>
        <v>No Leak</v>
      </c>
      <c r="AB75" s="15" t="str">
        <f t="shared" si="16"/>
        <v>0000No Leak</v>
      </c>
      <c r="AC75" s="15" t="str">
        <f t="shared" si="7"/>
        <v>Correlaciones EPA</v>
      </c>
      <c r="AD75" s="15" t="e">
        <f t="shared" si="8"/>
        <v>#N/A</v>
      </c>
      <c r="AE75" s="15" t="e">
        <f t="shared" si="17"/>
        <v>#N/A</v>
      </c>
      <c r="AF75" s="15" t="e">
        <f t="shared" si="18"/>
        <v>#N/A</v>
      </c>
      <c r="AG75" s="15" t="e">
        <f>AF75*IF(P75="",'Fraccion masica'!$AC$36,P75)</f>
        <v>#N/A</v>
      </c>
      <c r="AH75" s="15" t="e">
        <f>AF75*IF(Q75="",'Fraccion masica'!$AC$35,Q75)</f>
        <v>#N/A</v>
      </c>
      <c r="AI75" s="15" t="e">
        <f>(AH75+AG75*Hoja1!$C$19)*N75</f>
        <v>#N/A</v>
      </c>
      <c r="AL75" s="1" t="str">
        <f t="shared" si="0"/>
        <v>SISISellos de bombasCrudo PesadoLeak</v>
      </c>
      <c r="AM75" s="209" t="s">
        <v>652</v>
      </c>
      <c r="AN75" s="209" t="s">
        <v>652</v>
      </c>
      <c r="AO75" s="209" t="s">
        <v>352</v>
      </c>
      <c r="AP75" s="209" t="s">
        <v>85</v>
      </c>
      <c r="AQ75" s="209" t="s">
        <v>680</v>
      </c>
      <c r="AR75" s="209">
        <v>0</v>
      </c>
      <c r="AS75" s="209">
        <v>0</v>
      </c>
    </row>
    <row r="76" spans="2:45" x14ac:dyDescent="0.75">
      <c r="B76" s="174"/>
      <c r="C76" s="175"/>
      <c r="D76" s="175"/>
      <c r="E76" s="15"/>
      <c r="F76" s="15"/>
      <c r="G76" s="15"/>
      <c r="H76" s="15"/>
      <c r="I76" s="15"/>
      <c r="J76" s="15"/>
      <c r="K76" s="15"/>
      <c r="L76" s="15"/>
      <c r="M76" s="15">
        <v>0</v>
      </c>
      <c r="N76" s="15"/>
      <c r="O76" s="15"/>
      <c r="P76" s="93"/>
      <c r="Q76" s="93"/>
      <c r="R76" s="20"/>
      <c r="S76" s="15"/>
      <c r="W76" s="15">
        <f t="shared" si="11"/>
        <v>0</v>
      </c>
      <c r="X76" s="15">
        <f t="shared" si="12"/>
        <v>0</v>
      </c>
      <c r="Y76" s="15">
        <f t="shared" si="13"/>
        <v>0</v>
      </c>
      <c r="Z76" s="15">
        <f t="shared" si="14"/>
        <v>0</v>
      </c>
      <c r="AA76" s="15" t="str">
        <f t="shared" si="15"/>
        <v>No Leak</v>
      </c>
      <c r="AB76" s="15" t="str">
        <f t="shared" si="16"/>
        <v>0000No Leak</v>
      </c>
      <c r="AC76" s="15" t="str">
        <f t="shared" si="7"/>
        <v>Correlaciones EPA</v>
      </c>
      <c r="AD76" s="15" t="e">
        <f t="shared" si="8"/>
        <v>#N/A</v>
      </c>
      <c r="AE76" s="15" t="e">
        <f t="shared" si="17"/>
        <v>#N/A</v>
      </c>
      <c r="AF76" s="15" t="e">
        <f t="shared" si="18"/>
        <v>#N/A</v>
      </c>
      <c r="AG76" s="15" t="e">
        <f>AF76*IF(P76="",'Fraccion masica'!$AC$36,P76)</f>
        <v>#N/A</v>
      </c>
      <c r="AH76" s="15" t="e">
        <f>AF76*IF(Q76="",'Fraccion masica'!$AC$35,Q76)</f>
        <v>#N/A</v>
      </c>
      <c r="AI76" s="15" t="e">
        <f>(AH76+AG76*Hoja1!$C$19)*N76</f>
        <v>#N/A</v>
      </c>
      <c r="AJ76"/>
      <c r="AK76"/>
      <c r="AL76" s="1" t="str">
        <f t="shared" si="0"/>
        <v>SISISellos de bombasCrudo LivianoLeak</v>
      </c>
      <c r="AM76" s="209" t="s">
        <v>652</v>
      </c>
      <c r="AN76" s="209" t="s">
        <v>652</v>
      </c>
      <c r="AO76" s="209" t="s">
        <v>352</v>
      </c>
      <c r="AP76" s="209" t="s">
        <v>84</v>
      </c>
      <c r="AQ76" s="209" t="s">
        <v>680</v>
      </c>
      <c r="AR76" s="210">
        <v>0.1</v>
      </c>
      <c r="AS76" s="210">
        <v>0.1</v>
      </c>
    </row>
    <row r="77" spans="2:45" x14ac:dyDescent="0.75">
      <c r="B77" s="174"/>
      <c r="C77" s="175"/>
      <c r="D77" s="175"/>
      <c r="E77" s="15"/>
      <c r="F77" s="15"/>
      <c r="G77" s="15"/>
      <c r="H77" s="15"/>
      <c r="I77" s="15"/>
      <c r="J77" s="15"/>
      <c r="K77" s="15"/>
      <c r="L77" s="15"/>
      <c r="M77" s="15">
        <v>0</v>
      </c>
      <c r="N77" s="15"/>
      <c r="O77" s="15"/>
      <c r="P77" s="93"/>
      <c r="Q77" s="93"/>
      <c r="R77" s="20"/>
      <c r="S77" s="15"/>
      <c r="W77" s="15">
        <f t="shared" si="11"/>
        <v>0</v>
      </c>
      <c r="X77" s="15">
        <f t="shared" si="12"/>
        <v>0</v>
      </c>
      <c r="Y77" s="15">
        <f t="shared" si="13"/>
        <v>0</v>
      </c>
      <c r="Z77" s="15">
        <f t="shared" si="14"/>
        <v>0</v>
      </c>
      <c r="AA77" s="15" t="str">
        <f t="shared" si="15"/>
        <v>No Leak</v>
      </c>
      <c r="AB77" s="15" t="str">
        <f t="shared" si="16"/>
        <v>0000No Leak</v>
      </c>
      <c r="AC77" s="15" t="str">
        <f t="shared" si="7"/>
        <v>Correlaciones EPA</v>
      </c>
      <c r="AD77" s="15" t="e">
        <f t="shared" si="8"/>
        <v>#N/A</v>
      </c>
      <c r="AE77" s="15" t="e">
        <f t="shared" si="17"/>
        <v>#N/A</v>
      </c>
      <c r="AF77" s="15" t="e">
        <f t="shared" si="18"/>
        <v>#N/A</v>
      </c>
      <c r="AG77" s="15" t="e">
        <f>AF77*IF(P77="",'Fraccion masica'!$AC$36,P77)</f>
        <v>#N/A</v>
      </c>
      <c r="AH77" s="15" t="e">
        <f>AF77*IF(Q77="",'Fraccion masica'!$AC$35,Q77)</f>
        <v>#N/A</v>
      </c>
      <c r="AI77" s="15" t="e">
        <f>(AH77+AG77*Hoja1!$C$19)*N77</f>
        <v>#N/A</v>
      </c>
      <c r="AL77" s="1" t="str">
        <f t="shared" si="0"/>
        <v>SISIOtrosGasLeak</v>
      </c>
      <c r="AM77" s="209" t="s">
        <v>652</v>
      </c>
      <c r="AN77" s="209" t="s">
        <v>652</v>
      </c>
      <c r="AO77" s="209" t="s">
        <v>350</v>
      </c>
      <c r="AP77" s="209" t="s">
        <v>79</v>
      </c>
      <c r="AQ77" s="209" t="s">
        <v>680</v>
      </c>
      <c r="AR77" s="210">
        <v>8.8999999999999996E-2</v>
      </c>
      <c r="AS77" s="210">
        <v>8.8999999999999996E-2</v>
      </c>
    </row>
    <row r="78" spans="2:45" x14ac:dyDescent="0.75">
      <c r="B78" s="174"/>
      <c r="C78" s="175"/>
      <c r="D78" s="175"/>
      <c r="E78" s="15"/>
      <c r="F78" s="15"/>
      <c r="G78" s="15"/>
      <c r="H78" s="15"/>
      <c r="I78" s="15"/>
      <c r="J78" s="15"/>
      <c r="K78" s="15"/>
      <c r="L78" s="15"/>
      <c r="M78" s="15">
        <v>0</v>
      </c>
      <c r="N78" s="15"/>
      <c r="O78" s="15"/>
      <c r="P78" s="93"/>
      <c r="Q78" s="93"/>
      <c r="R78" s="20"/>
      <c r="S78" s="15"/>
      <c r="W78" s="15">
        <f t="shared" si="11"/>
        <v>0</v>
      </c>
      <c r="X78" s="15">
        <f t="shared" si="12"/>
        <v>0</v>
      </c>
      <c r="Y78" s="15">
        <f t="shared" si="13"/>
        <v>0</v>
      </c>
      <c r="Z78" s="15">
        <f t="shared" si="14"/>
        <v>0</v>
      </c>
      <c r="AA78" s="15" t="str">
        <f t="shared" si="15"/>
        <v>No Leak</v>
      </c>
      <c r="AB78" s="15" t="str">
        <f t="shared" si="16"/>
        <v>0000No Leak</v>
      </c>
      <c r="AC78" s="15" t="str">
        <f t="shared" si="7"/>
        <v>Correlaciones EPA</v>
      </c>
      <c r="AD78" s="15" t="e">
        <f t="shared" si="8"/>
        <v>#N/A</v>
      </c>
      <c r="AE78" s="15" t="e">
        <f t="shared" si="17"/>
        <v>#N/A</v>
      </c>
      <c r="AF78" s="15" t="e">
        <f t="shared" si="18"/>
        <v>#N/A</v>
      </c>
      <c r="AG78" s="15" t="e">
        <f>AF78*IF(P78="",'Fraccion masica'!$AC$36,P78)</f>
        <v>#N/A</v>
      </c>
      <c r="AH78" s="15" t="e">
        <f>AF78*IF(Q78="",'Fraccion masica'!$AC$35,Q78)</f>
        <v>#N/A</v>
      </c>
      <c r="AI78" s="15" t="e">
        <f>(AH78+AG78*Hoja1!$C$19)*N78</f>
        <v>#N/A</v>
      </c>
      <c r="AL78" s="1" t="str">
        <f t="shared" si="0"/>
        <v>SISIOtrosCrudo PesadoLeak</v>
      </c>
      <c r="AM78" s="209" t="s">
        <v>652</v>
      </c>
      <c r="AN78" s="209" t="s">
        <v>652</v>
      </c>
      <c r="AO78" s="209" t="s">
        <v>350</v>
      </c>
      <c r="AP78" s="209" t="s">
        <v>85</v>
      </c>
      <c r="AQ78" s="209" t="s">
        <v>680</v>
      </c>
      <c r="AR78" s="209">
        <v>0</v>
      </c>
      <c r="AS78" s="209">
        <v>0</v>
      </c>
    </row>
    <row r="79" spans="2:45" x14ac:dyDescent="0.75">
      <c r="B79" s="174"/>
      <c r="C79" s="175"/>
      <c r="D79" s="175"/>
      <c r="E79" s="15"/>
      <c r="F79" s="15"/>
      <c r="G79" s="15"/>
      <c r="H79" s="15"/>
      <c r="I79" s="15"/>
      <c r="J79" s="15"/>
      <c r="K79" s="15"/>
      <c r="L79" s="15"/>
      <c r="M79" s="15">
        <v>0</v>
      </c>
      <c r="N79" s="15"/>
      <c r="O79" s="15"/>
      <c r="P79" s="93"/>
      <c r="Q79" s="93"/>
      <c r="R79" s="20"/>
      <c r="S79" s="15"/>
      <c r="W79" s="15">
        <f t="shared" si="11"/>
        <v>0</v>
      </c>
      <c r="X79" s="15">
        <f t="shared" si="12"/>
        <v>0</v>
      </c>
      <c r="Y79" s="15">
        <f t="shared" si="13"/>
        <v>0</v>
      </c>
      <c r="Z79" s="15">
        <f t="shared" si="14"/>
        <v>0</v>
      </c>
      <c r="AA79" s="15" t="str">
        <f t="shared" si="15"/>
        <v>No Leak</v>
      </c>
      <c r="AB79" s="15" t="str">
        <f t="shared" si="16"/>
        <v>0000No Leak</v>
      </c>
      <c r="AC79" s="15" t="str">
        <f t="shared" si="7"/>
        <v>Correlaciones EPA</v>
      </c>
      <c r="AD79" s="15" t="e">
        <f t="shared" si="8"/>
        <v>#N/A</v>
      </c>
      <c r="AE79" s="15" t="e">
        <f t="shared" si="17"/>
        <v>#N/A</v>
      </c>
      <c r="AF79" s="15" t="e">
        <f t="shared" si="18"/>
        <v>#N/A</v>
      </c>
      <c r="AG79" s="15" t="e">
        <f>AF79*IF(P79="",'Fraccion masica'!$AC$36,P79)</f>
        <v>#N/A</v>
      </c>
      <c r="AH79" s="15" t="e">
        <f>AF79*IF(Q79="",'Fraccion masica'!$AC$35,Q79)</f>
        <v>#N/A</v>
      </c>
      <c r="AI79" s="15" t="e">
        <f>(AH79+AG79*Hoja1!$C$19)*N79</f>
        <v>#N/A</v>
      </c>
      <c r="AL79" s="1" t="str">
        <f t="shared" si="0"/>
        <v>SISIOtrosCrudo LivianoLeak</v>
      </c>
      <c r="AM79" s="209" t="s">
        <v>652</v>
      </c>
      <c r="AN79" s="209" t="s">
        <v>652</v>
      </c>
      <c r="AO79" s="209" t="s">
        <v>350</v>
      </c>
      <c r="AP79" s="209" t="s">
        <v>84</v>
      </c>
      <c r="AQ79" s="209" t="s">
        <v>680</v>
      </c>
      <c r="AR79" s="210">
        <v>8.3000000000000004E-2</v>
      </c>
      <c r="AS79" s="210">
        <v>8.3000000000000004E-2</v>
      </c>
    </row>
    <row r="80" spans="2:45" x14ac:dyDescent="0.75">
      <c r="B80" s="174"/>
      <c r="C80" s="175"/>
      <c r="D80" s="175"/>
      <c r="E80" s="15"/>
      <c r="F80" s="15"/>
      <c r="G80" s="15"/>
      <c r="H80" s="15"/>
      <c r="I80" s="15"/>
      <c r="J80" s="15"/>
      <c r="K80" s="15"/>
      <c r="L80" s="15"/>
      <c r="M80" s="15">
        <v>0</v>
      </c>
      <c r="N80" s="15"/>
      <c r="O80" s="15"/>
      <c r="P80" s="93"/>
      <c r="Q80" s="93"/>
      <c r="R80" s="20"/>
      <c r="S80" s="15"/>
      <c r="W80" s="15">
        <f t="shared" si="11"/>
        <v>0</v>
      </c>
      <c r="X80" s="15">
        <f t="shared" si="12"/>
        <v>0</v>
      </c>
      <c r="Y80" s="15">
        <f t="shared" si="13"/>
        <v>0</v>
      </c>
      <c r="Z80" s="15">
        <f t="shared" si="14"/>
        <v>0</v>
      </c>
      <c r="AA80" s="15" t="str">
        <f t="shared" si="15"/>
        <v>No Leak</v>
      </c>
      <c r="AB80" s="15" t="str">
        <f t="shared" si="16"/>
        <v>0000No Leak</v>
      </c>
      <c r="AC80" s="15" t="str">
        <f t="shared" si="7"/>
        <v>Correlaciones EPA</v>
      </c>
      <c r="AD80" s="15" t="e">
        <f t="shared" si="8"/>
        <v>#N/A</v>
      </c>
      <c r="AE80" s="15" t="e">
        <f t="shared" si="17"/>
        <v>#N/A</v>
      </c>
      <c r="AF80" s="15" t="e">
        <f t="shared" si="18"/>
        <v>#N/A</v>
      </c>
      <c r="AG80" s="15" t="e">
        <f>AF80*IF(P80="",'Fraccion masica'!$AC$36,P80)</f>
        <v>#N/A</v>
      </c>
      <c r="AH80" s="15" t="e">
        <f>AF80*IF(Q80="",'Fraccion masica'!$AC$35,Q80)</f>
        <v>#N/A</v>
      </c>
      <c r="AI80" s="15" t="e">
        <f>(AH80+AG80*Hoja1!$C$19)*N80</f>
        <v>#N/A</v>
      </c>
      <c r="AL80" s="1" t="str">
        <f t="shared" si="0"/>
        <v>SISIConectoresGasLeak</v>
      </c>
      <c r="AM80" s="209" t="s">
        <v>652</v>
      </c>
      <c r="AN80" s="209" t="s">
        <v>652</v>
      </c>
      <c r="AO80" s="209" t="s">
        <v>80</v>
      </c>
      <c r="AP80" s="209" t="s">
        <v>79</v>
      </c>
      <c r="AQ80" s="209" t="s">
        <v>680</v>
      </c>
      <c r="AR80" s="210">
        <v>2.5999999999999999E-2</v>
      </c>
      <c r="AS80" s="210">
        <v>2.5999999999999999E-2</v>
      </c>
    </row>
    <row r="81" spans="2:45" x14ac:dyDescent="0.75">
      <c r="B81" s="174"/>
      <c r="C81" s="175"/>
      <c r="D81" s="175"/>
      <c r="E81" s="15"/>
      <c r="F81" s="15"/>
      <c r="G81" s="15"/>
      <c r="H81" s="15"/>
      <c r="I81" s="15"/>
      <c r="J81" s="15"/>
      <c r="K81" s="15"/>
      <c r="L81" s="15"/>
      <c r="M81" s="15">
        <v>0</v>
      </c>
      <c r="N81" s="15"/>
      <c r="O81" s="15"/>
      <c r="P81" s="93"/>
      <c r="Q81" s="93"/>
      <c r="R81" s="20"/>
      <c r="S81" s="15"/>
      <c r="W81" s="15">
        <f t="shared" si="11"/>
        <v>0</v>
      </c>
      <c r="X81" s="15">
        <f t="shared" si="12"/>
        <v>0</v>
      </c>
      <c r="Y81" s="15">
        <f t="shared" si="13"/>
        <v>0</v>
      </c>
      <c r="Z81" s="15">
        <f t="shared" si="14"/>
        <v>0</v>
      </c>
      <c r="AA81" s="15" t="str">
        <f t="shared" si="15"/>
        <v>No Leak</v>
      </c>
      <c r="AB81" s="15" t="str">
        <f t="shared" si="16"/>
        <v>0000No Leak</v>
      </c>
      <c r="AC81" s="15" t="str">
        <f t="shared" si="7"/>
        <v>Correlaciones EPA</v>
      </c>
      <c r="AD81" s="15" t="e">
        <f t="shared" si="8"/>
        <v>#N/A</v>
      </c>
      <c r="AE81" s="15" t="e">
        <f t="shared" si="17"/>
        <v>#N/A</v>
      </c>
      <c r="AF81" s="15" t="e">
        <f t="shared" si="18"/>
        <v>#N/A</v>
      </c>
      <c r="AG81" s="15" t="e">
        <f>AF81*IF(P81="",'Fraccion masica'!$AC$36,P81)</f>
        <v>#N/A</v>
      </c>
      <c r="AH81" s="15" t="e">
        <f>AF81*IF(Q81="",'Fraccion masica'!$AC$35,Q81)</f>
        <v>#N/A</v>
      </c>
      <c r="AI81" s="15" t="e">
        <f>(AH81+AG81*Hoja1!$C$19)*N81</f>
        <v>#N/A</v>
      </c>
      <c r="AL81" s="1" t="str">
        <f t="shared" si="0"/>
        <v>SISIConectoresCrudo PesadoLeak</v>
      </c>
      <c r="AM81" s="209" t="s">
        <v>652</v>
      </c>
      <c r="AN81" s="209" t="s">
        <v>652</v>
      </c>
      <c r="AO81" s="209" t="s">
        <v>80</v>
      </c>
      <c r="AP81" s="209" t="s">
        <v>85</v>
      </c>
      <c r="AQ81" s="209" t="s">
        <v>680</v>
      </c>
      <c r="AR81" s="209">
        <v>0</v>
      </c>
      <c r="AS81" s="209">
        <v>0</v>
      </c>
    </row>
    <row r="82" spans="2:45" x14ac:dyDescent="0.75">
      <c r="B82" s="174"/>
      <c r="C82" s="175"/>
      <c r="D82" s="175"/>
      <c r="E82" s="15"/>
      <c r="F82" s="15"/>
      <c r="G82" s="15"/>
      <c r="H82" s="15"/>
      <c r="I82" s="15"/>
      <c r="J82" s="15"/>
      <c r="K82" s="15"/>
      <c r="L82" s="15"/>
      <c r="M82" s="15">
        <v>0</v>
      </c>
      <c r="N82" s="15"/>
      <c r="O82" s="15"/>
      <c r="P82" s="93"/>
      <c r="Q82" s="93"/>
      <c r="R82" s="20"/>
      <c r="S82" s="15"/>
      <c r="W82" s="15">
        <f t="shared" si="11"/>
        <v>0</v>
      </c>
      <c r="X82" s="15">
        <f t="shared" si="12"/>
        <v>0</v>
      </c>
      <c r="Y82" s="15">
        <f t="shared" si="13"/>
        <v>0</v>
      </c>
      <c r="Z82" s="15">
        <f t="shared" si="14"/>
        <v>0</v>
      </c>
      <c r="AA82" s="15" t="str">
        <f t="shared" si="15"/>
        <v>No Leak</v>
      </c>
      <c r="AB82" s="15" t="str">
        <f t="shared" si="16"/>
        <v>0000No Leak</v>
      </c>
      <c r="AC82" s="15" t="str">
        <f t="shared" si="7"/>
        <v>Correlaciones EPA</v>
      </c>
      <c r="AD82" s="15" t="e">
        <f t="shared" si="8"/>
        <v>#N/A</v>
      </c>
      <c r="AE82" s="15" t="e">
        <f t="shared" si="17"/>
        <v>#N/A</v>
      </c>
      <c r="AF82" s="15" t="e">
        <f t="shared" si="18"/>
        <v>#N/A</v>
      </c>
      <c r="AG82" s="15" t="e">
        <f>AF82*IF(P82="",'Fraccion masica'!$AC$36,P82)</f>
        <v>#N/A</v>
      </c>
      <c r="AH82" s="15" t="e">
        <f>AF82*IF(Q82="",'Fraccion masica'!$AC$35,Q82)</f>
        <v>#N/A</v>
      </c>
      <c r="AI82" s="15" t="e">
        <f>(AH82+AG82*Hoja1!$C$19)*N82</f>
        <v>#N/A</v>
      </c>
      <c r="AL82" s="1" t="str">
        <f t="shared" si="0"/>
        <v>SISIConectoresCrudo LivianoLeak</v>
      </c>
      <c r="AM82" s="209" t="s">
        <v>652</v>
      </c>
      <c r="AN82" s="209" t="s">
        <v>652</v>
      </c>
      <c r="AO82" s="209" t="s">
        <v>80</v>
      </c>
      <c r="AP82" s="209" t="s">
        <v>84</v>
      </c>
      <c r="AQ82" s="209" t="s">
        <v>680</v>
      </c>
      <c r="AR82" s="210">
        <v>2.5999999999999999E-2</v>
      </c>
      <c r="AS82" s="210">
        <v>2.5999999999999999E-2</v>
      </c>
    </row>
    <row r="83" spans="2:45" x14ac:dyDescent="0.75">
      <c r="B83" s="174"/>
      <c r="C83" s="175"/>
      <c r="D83" s="175"/>
      <c r="E83" s="15"/>
      <c r="F83" s="15"/>
      <c r="G83" s="15"/>
      <c r="H83" s="15"/>
      <c r="I83" s="15"/>
      <c r="J83" s="15"/>
      <c r="K83" s="15"/>
      <c r="L83" s="15"/>
      <c r="M83" s="15">
        <v>0</v>
      </c>
      <c r="N83" s="15"/>
      <c r="O83" s="15"/>
      <c r="P83" s="93"/>
      <c r="Q83" s="93"/>
      <c r="R83" s="20"/>
      <c r="S83" s="15"/>
      <c r="W83" s="15">
        <f t="shared" si="11"/>
        <v>0</v>
      </c>
      <c r="X83" s="15">
        <f t="shared" si="12"/>
        <v>0</v>
      </c>
      <c r="Y83" s="15">
        <f t="shared" si="13"/>
        <v>0</v>
      </c>
      <c r="Z83" s="15">
        <f t="shared" si="14"/>
        <v>0</v>
      </c>
      <c r="AA83" s="15" t="str">
        <f t="shared" si="15"/>
        <v>No Leak</v>
      </c>
      <c r="AB83" s="15" t="str">
        <f t="shared" si="16"/>
        <v>0000No Leak</v>
      </c>
      <c r="AC83" s="15" t="str">
        <f t="shared" si="7"/>
        <v>Correlaciones EPA</v>
      </c>
      <c r="AD83" s="15" t="e">
        <f t="shared" si="8"/>
        <v>#N/A</v>
      </c>
      <c r="AE83" s="15" t="e">
        <f t="shared" si="17"/>
        <v>#N/A</v>
      </c>
      <c r="AF83" s="15" t="e">
        <f t="shared" si="18"/>
        <v>#N/A</v>
      </c>
      <c r="AG83" s="15" t="e">
        <f>AF83*IF(P83="",'Fraccion masica'!$AC$36,P83)</f>
        <v>#N/A</v>
      </c>
      <c r="AH83" s="15" t="e">
        <f>AF83*IF(Q83="",'Fraccion masica'!$AC$35,Q83)</f>
        <v>#N/A</v>
      </c>
      <c r="AI83" s="15" t="e">
        <f>(AH83+AG83*Hoja1!$C$19)*N83</f>
        <v>#N/A</v>
      </c>
      <c r="AL83" s="1" t="str">
        <f t="shared" si="0"/>
        <v>SISIBridasGasLeak</v>
      </c>
      <c r="AM83" s="209" t="s">
        <v>652</v>
      </c>
      <c r="AN83" s="209" t="s">
        <v>652</v>
      </c>
      <c r="AO83" s="209" t="s">
        <v>351</v>
      </c>
      <c r="AP83" s="209" t="s">
        <v>79</v>
      </c>
      <c r="AQ83" s="209" t="s">
        <v>680</v>
      </c>
      <c r="AR83" s="210">
        <v>8.2000000000000003E-2</v>
      </c>
      <c r="AS83" s="210">
        <v>8.2000000000000003E-2</v>
      </c>
    </row>
    <row r="84" spans="2:45" x14ac:dyDescent="0.75">
      <c r="B84" s="174"/>
      <c r="C84" s="175"/>
      <c r="D84" s="175"/>
      <c r="E84" s="15"/>
      <c r="F84" s="15"/>
      <c r="G84" s="15"/>
      <c r="H84" s="15"/>
      <c r="I84" s="15"/>
      <c r="J84" s="15"/>
      <c r="K84" s="15"/>
      <c r="L84" s="15"/>
      <c r="M84" s="15">
        <v>0</v>
      </c>
      <c r="N84" s="15"/>
      <c r="O84" s="15"/>
      <c r="P84" s="93"/>
      <c r="Q84" s="93"/>
      <c r="R84" s="20"/>
      <c r="S84" s="15"/>
      <c r="W84" s="15">
        <f t="shared" si="11"/>
        <v>0</v>
      </c>
      <c r="X84" s="15">
        <f t="shared" si="12"/>
        <v>0</v>
      </c>
      <c r="Y84" s="15">
        <f t="shared" si="13"/>
        <v>0</v>
      </c>
      <c r="Z84" s="15">
        <f t="shared" si="14"/>
        <v>0</v>
      </c>
      <c r="AA84" s="15" t="str">
        <f t="shared" si="15"/>
        <v>No Leak</v>
      </c>
      <c r="AB84" s="15" t="str">
        <f t="shared" si="16"/>
        <v>0000No Leak</v>
      </c>
      <c r="AC84" s="15" t="str">
        <f t="shared" si="7"/>
        <v>Correlaciones EPA</v>
      </c>
      <c r="AD84" s="15" t="e">
        <f t="shared" si="8"/>
        <v>#N/A</v>
      </c>
      <c r="AE84" s="15" t="e">
        <f t="shared" si="17"/>
        <v>#N/A</v>
      </c>
      <c r="AF84" s="15" t="e">
        <f t="shared" si="18"/>
        <v>#N/A</v>
      </c>
      <c r="AG84" s="15" t="e">
        <f>AF84*IF(P84="",'Fraccion masica'!$AC$36,P84)</f>
        <v>#N/A</v>
      </c>
      <c r="AH84" s="15" t="e">
        <f>AF84*IF(Q84="",'Fraccion masica'!$AC$35,Q84)</f>
        <v>#N/A</v>
      </c>
      <c r="AI84" s="15" t="e">
        <f>(AH84+AG84*Hoja1!$C$19)*N84</f>
        <v>#N/A</v>
      </c>
      <c r="AL84" s="1" t="str">
        <f t="shared" si="0"/>
        <v>SISIBridasCrudo PesadoLeak</v>
      </c>
      <c r="AM84" s="209" t="s">
        <v>652</v>
      </c>
      <c r="AN84" s="209" t="s">
        <v>652</v>
      </c>
      <c r="AO84" s="209" t="s">
        <v>351</v>
      </c>
      <c r="AP84" s="209" t="s">
        <v>85</v>
      </c>
      <c r="AQ84" s="209" t="s">
        <v>680</v>
      </c>
      <c r="AR84" s="209">
        <v>0</v>
      </c>
      <c r="AS84" s="209">
        <v>0</v>
      </c>
    </row>
    <row r="85" spans="2:45" x14ac:dyDescent="0.75">
      <c r="B85" s="174"/>
      <c r="C85" s="175"/>
      <c r="D85" s="175"/>
      <c r="E85" s="15"/>
      <c r="F85" s="15"/>
      <c r="G85" s="15"/>
      <c r="H85" s="15"/>
      <c r="I85" s="15"/>
      <c r="J85" s="15"/>
      <c r="K85" s="15"/>
      <c r="L85" s="15"/>
      <c r="M85" s="15">
        <v>0</v>
      </c>
      <c r="N85" s="15"/>
      <c r="O85" s="15"/>
      <c r="P85" s="93"/>
      <c r="Q85" s="93"/>
      <c r="R85" s="20"/>
      <c r="S85" s="15"/>
      <c r="W85" s="15">
        <f t="shared" si="11"/>
        <v>0</v>
      </c>
      <c r="X85" s="15">
        <f t="shared" si="12"/>
        <v>0</v>
      </c>
      <c r="Y85" s="15">
        <f t="shared" si="13"/>
        <v>0</v>
      </c>
      <c r="Z85" s="15">
        <f t="shared" si="14"/>
        <v>0</v>
      </c>
      <c r="AA85" s="15" t="str">
        <f t="shared" si="15"/>
        <v>No Leak</v>
      </c>
      <c r="AB85" s="15" t="str">
        <f t="shared" si="16"/>
        <v>0000No Leak</v>
      </c>
      <c r="AC85" s="15" t="str">
        <f t="shared" si="7"/>
        <v>Correlaciones EPA</v>
      </c>
      <c r="AD85" s="15" t="e">
        <f t="shared" si="8"/>
        <v>#N/A</v>
      </c>
      <c r="AE85" s="15" t="e">
        <f t="shared" si="17"/>
        <v>#N/A</v>
      </c>
      <c r="AF85" s="15" t="e">
        <f t="shared" si="18"/>
        <v>#N/A</v>
      </c>
      <c r="AG85" s="15" t="e">
        <f>AF85*IF(P85="",'Fraccion masica'!$AC$36,P85)</f>
        <v>#N/A</v>
      </c>
      <c r="AH85" s="15" t="e">
        <f>AF85*IF(Q85="",'Fraccion masica'!$AC$35,Q85)</f>
        <v>#N/A</v>
      </c>
      <c r="AI85" s="15" t="e">
        <f>(AH85+AG85*Hoja1!$C$19)*N85</f>
        <v>#N/A</v>
      </c>
      <c r="AL85" s="1" t="str">
        <f t="shared" si="0"/>
        <v>SISIBridasCrudo LivianoLeak</v>
      </c>
      <c r="AM85" s="209" t="s">
        <v>652</v>
      </c>
      <c r="AN85" s="209" t="s">
        <v>652</v>
      </c>
      <c r="AO85" s="209" t="s">
        <v>351</v>
      </c>
      <c r="AP85" s="209" t="s">
        <v>84</v>
      </c>
      <c r="AQ85" s="209" t="s">
        <v>680</v>
      </c>
      <c r="AR85" s="210">
        <v>7.2999999999999995E-2</v>
      </c>
      <c r="AS85" s="210">
        <v>7.2999999999999995E-2</v>
      </c>
    </row>
    <row r="86" spans="2:45" x14ac:dyDescent="0.75">
      <c r="B86" s="174"/>
      <c r="C86" s="175"/>
      <c r="D86" s="175"/>
      <c r="E86" s="15"/>
      <c r="F86" s="15"/>
      <c r="G86" s="15"/>
      <c r="H86" s="15"/>
      <c r="I86" s="15"/>
      <c r="J86" s="15"/>
      <c r="K86" s="15"/>
      <c r="L86" s="15"/>
      <c r="M86" s="15">
        <v>0</v>
      </c>
      <c r="N86" s="15"/>
      <c r="O86" s="15"/>
      <c r="P86" s="93"/>
      <c r="Q86" s="93"/>
      <c r="R86" s="20"/>
      <c r="S86" s="15"/>
      <c r="W86" s="15">
        <f t="shared" si="11"/>
        <v>0</v>
      </c>
      <c r="X86" s="15">
        <f t="shared" si="12"/>
        <v>0</v>
      </c>
      <c r="Y86" s="15">
        <f t="shared" si="13"/>
        <v>0</v>
      </c>
      <c r="Z86" s="15">
        <f t="shared" si="14"/>
        <v>0</v>
      </c>
      <c r="AA86" s="15" t="str">
        <f t="shared" si="15"/>
        <v>No Leak</v>
      </c>
      <c r="AB86" s="15" t="str">
        <f t="shared" si="16"/>
        <v>0000No Leak</v>
      </c>
      <c r="AC86" s="15" t="str">
        <f t="shared" si="7"/>
        <v>Correlaciones EPA</v>
      </c>
      <c r="AD86" s="15" t="e">
        <f t="shared" si="8"/>
        <v>#N/A</v>
      </c>
      <c r="AE86" s="15" t="e">
        <f t="shared" si="17"/>
        <v>#N/A</v>
      </c>
      <c r="AF86" s="15" t="e">
        <f t="shared" si="18"/>
        <v>#N/A</v>
      </c>
      <c r="AG86" s="15" t="e">
        <f>AF86*IF(P86="",'Fraccion masica'!$AC$36,P86)</f>
        <v>#N/A</v>
      </c>
      <c r="AH86" s="15" t="e">
        <f>AF86*IF(Q86="",'Fraccion masica'!$AC$35,Q86)</f>
        <v>#N/A</v>
      </c>
      <c r="AI86" s="15" t="e">
        <f>(AH86+AG86*Hoja1!$C$19)*N86</f>
        <v>#N/A</v>
      </c>
      <c r="AL86" s="1" t="str">
        <f t="shared" si="0"/>
        <v>SISIVálvulasGasNo Leak</v>
      </c>
      <c r="AM86" s="209" t="s">
        <v>652</v>
      </c>
      <c r="AN86" s="209" t="s">
        <v>652</v>
      </c>
      <c r="AO86" s="209" t="s">
        <v>82</v>
      </c>
      <c r="AP86" s="209" t="s">
        <v>79</v>
      </c>
      <c r="AQ86" s="209" t="s">
        <v>681</v>
      </c>
      <c r="AR86" s="210">
        <v>2.5000000000000001E-5</v>
      </c>
      <c r="AS86" s="210">
        <v>2.5000000000000001E-5</v>
      </c>
    </row>
    <row r="87" spans="2:45" x14ac:dyDescent="0.75">
      <c r="B87" s="174"/>
      <c r="C87" s="175"/>
      <c r="D87" s="175"/>
      <c r="E87" s="15"/>
      <c r="F87" s="15"/>
      <c r="G87" s="15"/>
      <c r="H87" s="15"/>
      <c r="I87" s="15"/>
      <c r="J87" s="15"/>
      <c r="K87" s="15"/>
      <c r="L87" s="15"/>
      <c r="M87" s="15">
        <v>0</v>
      </c>
      <c r="N87" s="15"/>
      <c r="O87" s="15"/>
      <c r="P87" s="93"/>
      <c r="Q87" s="93"/>
      <c r="R87" s="20"/>
      <c r="S87" s="15"/>
      <c r="W87" s="15">
        <f t="shared" si="11"/>
        <v>0</v>
      </c>
      <c r="X87" s="15">
        <f t="shared" si="12"/>
        <v>0</v>
      </c>
      <c r="Y87" s="15">
        <f t="shared" si="13"/>
        <v>0</v>
      </c>
      <c r="Z87" s="15">
        <f t="shared" si="14"/>
        <v>0</v>
      </c>
      <c r="AA87" s="15" t="str">
        <f t="shared" si="15"/>
        <v>No Leak</v>
      </c>
      <c r="AB87" s="15" t="str">
        <f t="shared" si="16"/>
        <v>0000No Leak</v>
      </c>
      <c r="AC87" s="15" t="str">
        <f t="shared" si="7"/>
        <v>Correlaciones EPA</v>
      </c>
      <c r="AD87" s="15" t="e">
        <f t="shared" si="8"/>
        <v>#N/A</v>
      </c>
      <c r="AE87" s="15" t="e">
        <f t="shared" si="17"/>
        <v>#N/A</v>
      </c>
      <c r="AF87" s="15" t="e">
        <f t="shared" si="18"/>
        <v>#N/A</v>
      </c>
      <c r="AG87" s="15" t="e">
        <f>AF87*IF(P87="",'Fraccion masica'!$AC$36,P87)</f>
        <v>#N/A</v>
      </c>
      <c r="AH87" s="15" t="e">
        <f>AF87*IF(Q87="",'Fraccion masica'!$AC$35,Q87)</f>
        <v>#N/A</v>
      </c>
      <c r="AI87" s="15" t="e">
        <f>(AH87+AG87*Hoja1!$C$19)*N87</f>
        <v>#N/A</v>
      </c>
      <c r="AL87" s="1" t="str">
        <f t="shared" si="0"/>
        <v>SISIVálvulasCrudo PesadoNo Leak</v>
      </c>
      <c r="AM87" s="209" t="s">
        <v>652</v>
      </c>
      <c r="AN87" s="209" t="s">
        <v>652</v>
      </c>
      <c r="AO87" s="209" t="s">
        <v>82</v>
      </c>
      <c r="AP87" s="209" t="s">
        <v>85</v>
      </c>
      <c r="AQ87" s="209" t="s">
        <v>681</v>
      </c>
      <c r="AR87" s="210">
        <v>8.3999999999999992E-6</v>
      </c>
      <c r="AS87" s="210">
        <v>8.3999999999999992E-6</v>
      </c>
    </row>
    <row r="88" spans="2:45" x14ac:dyDescent="0.75">
      <c r="B88" s="174"/>
      <c r="C88" s="175"/>
      <c r="D88" s="175"/>
      <c r="E88" s="15"/>
      <c r="F88" s="15"/>
      <c r="G88" s="15"/>
      <c r="H88" s="15"/>
      <c r="I88" s="15"/>
      <c r="J88" s="15"/>
      <c r="K88" s="15"/>
      <c r="L88" s="15"/>
      <c r="M88" s="15">
        <v>0</v>
      </c>
      <c r="N88" s="15"/>
      <c r="O88" s="15"/>
      <c r="P88" s="93"/>
      <c r="Q88" s="93"/>
      <c r="R88" s="20"/>
      <c r="S88" s="15"/>
      <c r="W88" s="15">
        <f t="shared" si="11"/>
        <v>0</v>
      </c>
      <c r="X88" s="15">
        <f t="shared" si="12"/>
        <v>0</v>
      </c>
      <c r="Y88" s="15">
        <f t="shared" si="13"/>
        <v>0</v>
      </c>
      <c r="Z88" s="15">
        <f t="shared" si="14"/>
        <v>0</v>
      </c>
      <c r="AA88" s="15" t="str">
        <f t="shared" si="15"/>
        <v>No Leak</v>
      </c>
      <c r="AB88" s="15" t="str">
        <f t="shared" si="16"/>
        <v>0000No Leak</v>
      </c>
      <c r="AC88" s="15" t="str">
        <f t="shared" si="7"/>
        <v>Correlaciones EPA</v>
      </c>
      <c r="AD88" s="15" t="e">
        <f t="shared" si="8"/>
        <v>#N/A</v>
      </c>
      <c r="AE88" s="15" t="e">
        <f t="shared" si="17"/>
        <v>#N/A</v>
      </c>
      <c r="AF88" s="15" t="e">
        <f t="shared" si="18"/>
        <v>#N/A</v>
      </c>
      <c r="AG88" s="15" t="e">
        <f>AF88*IF(P88="",'Fraccion masica'!$AC$36,P88)</f>
        <v>#N/A</v>
      </c>
      <c r="AH88" s="15" t="e">
        <f>AF88*IF(Q88="",'Fraccion masica'!$AC$35,Q88)</f>
        <v>#N/A</v>
      </c>
      <c r="AI88" s="15" t="e">
        <f>(AH88+AG88*Hoja1!$C$19)*N88</f>
        <v>#N/A</v>
      </c>
      <c r="AL88" s="1" t="str">
        <f t="shared" si="0"/>
        <v>SISIVálvulasCrudo LivianoNo Leak</v>
      </c>
      <c r="AM88" s="209" t="s">
        <v>652</v>
      </c>
      <c r="AN88" s="209" t="s">
        <v>652</v>
      </c>
      <c r="AO88" s="209" t="s">
        <v>82</v>
      </c>
      <c r="AP88" s="209" t="s">
        <v>84</v>
      </c>
      <c r="AQ88" s="209" t="s">
        <v>681</v>
      </c>
      <c r="AR88" s="210">
        <v>1.9000000000000001E-5</v>
      </c>
      <c r="AS88" s="210">
        <v>1.9000000000000001E-5</v>
      </c>
    </row>
    <row r="89" spans="2:45" x14ac:dyDescent="0.75">
      <c r="B89" s="174"/>
      <c r="C89" s="175"/>
      <c r="D89" s="175"/>
      <c r="E89" s="15"/>
      <c r="F89" s="15"/>
      <c r="G89" s="15"/>
      <c r="H89" s="15"/>
      <c r="I89" s="15"/>
      <c r="J89" s="15"/>
      <c r="K89" s="15"/>
      <c r="L89" s="15"/>
      <c r="M89" s="15">
        <v>0</v>
      </c>
      <c r="N89" s="15"/>
      <c r="O89" s="15"/>
      <c r="P89" s="93"/>
      <c r="Q89" s="93"/>
      <c r="R89" s="20"/>
      <c r="S89" s="15"/>
      <c r="W89" s="15">
        <f t="shared" si="11"/>
        <v>0</v>
      </c>
      <c r="X89" s="15">
        <f t="shared" si="12"/>
        <v>0</v>
      </c>
      <c r="Y89" s="15">
        <f t="shared" si="13"/>
        <v>0</v>
      </c>
      <c r="Z89" s="15">
        <f t="shared" si="14"/>
        <v>0</v>
      </c>
      <c r="AA89" s="15" t="str">
        <f t="shared" si="15"/>
        <v>No Leak</v>
      </c>
      <c r="AB89" s="15" t="str">
        <f t="shared" si="16"/>
        <v>0000No Leak</v>
      </c>
      <c r="AC89" s="15" t="str">
        <f t="shared" si="7"/>
        <v>Correlaciones EPA</v>
      </c>
      <c r="AD89" s="15" t="e">
        <f t="shared" si="8"/>
        <v>#N/A</v>
      </c>
      <c r="AE89" s="15" t="e">
        <f t="shared" si="17"/>
        <v>#N/A</v>
      </c>
      <c r="AF89" s="15" t="e">
        <f t="shared" si="18"/>
        <v>#N/A</v>
      </c>
      <c r="AG89" s="15" t="e">
        <f>AF89*IF(P89="",'Fraccion masica'!$AC$36,P89)</f>
        <v>#N/A</v>
      </c>
      <c r="AH89" s="15" t="e">
        <f>AF89*IF(Q89="",'Fraccion masica'!$AC$35,Q89)</f>
        <v>#N/A</v>
      </c>
      <c r="AI89" s="15" t="e">
        <f>(AH89+AG89*Hoja1!$C$19)*N89</f>
        <v>#N/A</v>
      </c>
      <c r="AL89" s="1" t="str">
        <f t="shared" si="0"/>
        <v>SISISellos de bombasGasNo Leak</v>
      </c>
      <c r="AM89" s="209" t="s">
        <v>652</v>
      </c>
      <c r="AN89" s="209" t="s">
        <v>652</v>
      </c>
      <c r="AO89" s="209" t="s">
        <v>352</v>
      </c>
      <c r="AP89" s="209" t="s">
        <v>79</v>
      </c>
      <c r="AQ89" s="209" t="s">
        <v>681</v>
      </c>
      <c r="AR89" s="210">
        <v>3.5E-4</v>
      </c>
      <c r="AS89" s="210">
        <v>3.5E-4</v>
      </c>
    </row>
    <row r="90" spans="2:45" x14ac:dyDescent="0.75">
      <c r="B90" s="174"/>
      <c r="C90" s="175"/>
      <c r="D90" s="175"/>
      <c r="E90" s="15"/>
      <c r="F90" s="15"/>
      <c r="G90" s="15"/>
      <c r="H90" s="15"/>
      <c r="I90" s="15"/>
      <c r="J90" s="15"/>
      <c r="K90" s="15"/>
      <c r="L90" s="15"/>
      <c r="M90" s="15">
        <v>0</v>
      </c>
      <c r="N90" s="15"/>
      <c r="O90" s="15"/>
      <c r="P90" s="93"/>
      <c r="Q90" s="93"/>
      <c r="R90" s="20"/>
      <c r="S90" s="15"/>
      <c r="W90" s="15">
        <f t="shared" si="11"/>
        <v>0</v>
      </c>
      <c r="X90" s="15">
        <f t="shared" si="12"/>
        <v>0</v>
      </c>
      <c r="Y90" s="15">
        <f t="shared" si="13"/>
        <v>0</v>
      </c>
      <c r="Z90" s="15">
        <f t="shared" si="14"/>
        <v>0</v>
      </c>
      <c r="AA90" s="15" t="str">
        <f t="shared" si="15"/>
        <v>No Leak</v>
      </c>
      <c r="AB90" s="15" t="str">
        <f t="shared" si="16"/>
        <v>0000No Leak</v>
      </c>
      <c r="AC90" s="15" t="str">
        <f t="shared" si="7"/>
        <v>Correlaciones EPA</v>
      </c>
      <c r="AD90" s="15" t="e">
        <f t="shared" si="8"/>
        <v>#N/A</v>
      </c>
      <c r="AE90" s="15" t="e">
        <f t="shared" si="17"/>
        <v>#N/A</v>
      </c>
      <c r="AF90" s="15" t="e">
        <f t="shared" si="18"/>
        <v>#N/A</v>
      </c>
      <c r="AG90" s="15" t="e">
        <f>AF90*IF(P90="",'Fraccion masica'!$AC$36,P90)</f>
        <v>#N/A</v>
      </c>
      <c r="AH90" s="15" t="e">
        <f>AF90*IF(Q90="",'Fraccion masica'!$AC$35,Q90)</f>
        <v>#N/A</v>
      </c>
      <c r="AI90" s="15" t="e">
        <f>(AH90+AG90*Hoja1!$C$19)*N90</f>
        <v>#N/A</v>
      </c>
      <c r="AL90" s="1" t="str">
        <f t="shared" si="0"/>
        <v>SISISellos de bombasCrudo PesadoNo Leak</v>
      </c>
      <c r="AM90" s="209" t="s">
        <v>652</v>
      </c>
      <c r="AN90" s="209" t="s">
        <v>652</v>
      </c>
      <c r="AO90" s="209" t="s">
        <v>352</v>
      </c>
      <c r="AP90" s="209" t="s">
        <v>85</v>
      </c>
      <c r="AQ90" s="209" t="s">
        <v>681</v>
      </c>
      <c r="AR90" s="209">
        <v>0</v>
      </c>
      <c r="AS90" s="209">
        <v>0</v>
      </c>
    </row>
    <row r="91" spans="2:45" x14ac:dyDescent="0.75">
      <c r="B91" s="174"/>
      <c r="C91" s="175"/>
      <c r="D91" s="175"/>
      <c r="E91" s="15"/>
      <c r="F91" s="15"/>
      <c r="G91" s="15"/>
      <c r="H91" s="15"/>
      <c r="I91" s="15"/>
      <c r="J91" s="15"/>
      <c r="K91" s="15"/>
      <c r="L91" s="15"/>
      <c r="M91" s="15">
        <v>0</v>
      </c>
      <c r="N91" s="15"/>
      <c r="O91" s="15"/>
      <c r="P91" s="93"/>
      <c r="Q91" s="93"/>
      <c r="R91" s="20"/>
      <c r="S91" s="15"/>
      <c r="W91" s="15">
        <f t="shared" si="11"/>
        <v>0</v>
      </c>
      <c r="X91" s="15">
        <f t="shared" si="12"/>
        <v>0</v>
      </c>
      <c r="Y91" s="15">
        <f t="shared" si="13"/>
        <v>0</v>
      </c>
      <c r="Z91" s="15">
        <f t="shared" si="14"/>
        <v>0</v>
      </c>
      <c r="AA91" s="15" t="str">
        <f t="shared" si="15"/>
        <v>No Leak</v>
      </c>
      <c r="AB91" s="15" t="str">
        <f t="shared" si="16"/>
        <v>0000No Leak</v>
      </c>
      <c r="AC91" s="15" t="str">
        <f t="shared" si="7"/>
        <v>Correlaciones EPA</v>
      </c>
      <c r="AD91" s="15" t="e">
        <f t="shared" si="8"/>
        <v>#N/A</v>
      </c>
      <c r="AE91" s="15" t="e">
        <f t="shared" si="17"/>
        <v>#N/A</v>
      </c>
      <c r="AF91" s="15" t="e">
        <f t="shared" si="18"/>
        <v>#N/A</v>
      </c>
      <c r="AG91" s="15" t="e">
        <f>AF91*IF(P91="",'Fraccion masica'!$AC$36,P91)</f>
        <v>#N/A</v>
      </c>
      <c r="AH91" s="15" t="e">
        <f>AF91*IF(Q91="",'Fraccion masica'!$AC$35,Q91)</f>
        <v>#N/A</v>
      </c>
      <c r="AI91" s="15" t="e">
        <f>(AH91+AG91*Hoja1!$C$19)*N91</f>
        <v>#N/A</v>
      </c>
      <c r="AL91" s="1" t="str">
        <f t="shared" si="0"/>
        <v>SISISellos de bombasCrudo LivianoNo Leak</v>
      </c>
      <c r="AM91" s="209" t="s">
        <v>652</v>
      </c>
      <c r="AN91" s="209" t="s">
        <v>652</v>
      </c>
      <c r="AO91" s="209" t="s">
        <v>352</v>
      </c>
      <c r="AP91" s="209" t="s">
        <v>84</v>
      </c>
      <c r="AQ91" s="209" t="s">
        <v>681</v>
      </c>
      <c r="AR91" s="210">
        <v>5.1000000000000004E-4</v>
      </c>
      <c r="AS91" s="210">
        <v>5.1000000000000004E-4</v>
      </c>
    </row>
    <row r="92" spans="2:45" x14ac:dyDescent="0.75">
      <c r="B92" s="174"/>
      <c r="C92" s="175"/>
      <c r="D92" s="175"/>
      <c r="E92" s="15"/>
      <c r="F92" s="15"/>
      <c r="G92" s="15"/>
      <c r="H92" s="15"/>
      <c r="I92" s="15"/>
      <c r="J92" s="15"/>
      <c r="K92" s="15"/>
      <c r="L92" s="15"/>
      <c r="M92" s="15">
        <v>0</v>
      </c>
      <c r="N92" s="15"/>
      <c r="O92" s="15"/>
      <c r="P92" s="93"/>
      <c r="Q92" s="93"/>
      <c r="R92" s="20"/>
      <c r="S92" s="15"/>
      <c r="W92" s="15">
        <f t="shared" si="11"/>
        <v>0</v>
      </c>
      <c r="X92" s="15">
        <f t="shared" si="12"/>
        <v>0</v>
      </c>
      <c r="Y92" s="15">
        <f t="shared" si="13"/>
        <v>0</v>
      </c>
      <c r="Z92" s="15">
        <f t="shared" si="14"/>
        <v>0</v>
      </c>
      <c r="AA92" s="15" t="str">
        <f t="shared" si="15"/>
        <v>No Leak</v>
      </c>
      <c r="AB92" s="15" t="str">
        <f t="shared" si="16"/>
        <v>0000No Leak</v>
      </c>
      <c r="AC92" s="15" t="str">
        <f t="shared" si="7"/>
        <v>Correlaciones EPA</v>
      </c>
      <c r="AD92" s="15" t="e">
        <f t="shared" si="8"/>
        <v>#N/A</v>
      </c>
      <c r="AE92" s="15" t="e">
        <f t="shared" si="17"/>
        <v>#N/A</v>
      </c>
      <c r="AF92" s="15" t="e">
        <f t="shared" si="18"/>
        <v>#N/A</v>
      </c>
      <c r="AG92" s="15" t="e">
        <f>AF92*IF(P92="",'Fraccion masica'!$AC$36,P92)</f>
        <v>#N/A</v>
      </c>
      <c r="AH92" s="15" t="e">
        <f>AF92*IF(Q92="",'Fraccion masica'!$AC$35,Q92)</f>
        <v>#N/A</v>
      </c>
      <c r="AI92" s="15" t="e">
        <f>(AH92+AG92*Hoja1!$C$19)*N92</f>
        <v>#N/A</v>
      </c>
      <c r="AL92" s="1" t="str">
        <f t="shared" si="0"/>
        <v>SISIOtrosGasNo Leak</v>
      </c>
      <c r="AM92" s="209" t="s">
        <v>652</v>
      </c>
      <c r="AN92" s="209" t="s">
        <v>652</v>
      </c>
      <c r="AO92" s="209" t="s">
        <v>350</v>
      </c>
      <c r="AP92" s="209" t="s">
        <v>79</v>
      </c>
      <c r="AQ92" s="209" t="s">
        <v>681</v>
      </c>
      <c r="AR92" s="210">
        <v>1.2E-4</v>
      </c>
      <c r="AS92" s="210">
        <v>1.2E-4</v>
      </c>
    </row>
    <row r="93" spans="2:45" x14ac:dyDescent="0.75">
      <c r="B93" s="174"/>
      <c r="C93" s="175"/>
      <c r="D93" s="175"/>
      <c r="E93" s="15"/>
      <c r="F93" s="15"/>
      <c r="G93" s="15"/>
      <c r="H93" s="15"/>
      <c r="I93" s="15"/>
      <c r="J93" s="15"/>
      <c r="K93" s="15"/>
      <c r="L93" s="15"/>
      <c r="M93" s="15">
        <v>0</v>
      </c>
      <c r="N93" s="15"/>
      <c r="O93" s="15"/>
      <c r="P93" s="93"/>
      <c r="Q93" s="93"/>
      <c r="R93" s="20"/>
      <c r="S93" s="15"/>
      <c r="W93" s="15">
        <f t="shared" si="11"/>
        <v>0</v>
      </c>
      <c r="X93" s="15">
        <f t="shared" si="12"/>
        <v>0</v>
      </c>
      <c r="Y93" s="15">
        <f t="shared" si="13"/>
        <v>0</v>
      </c>
      <c r="Z93" s="15">
        <f t="shared" si="14"/>
        <v>0</v>
      </c>
      <c r="AA93" s="15" t="str">
        <f t="shared" si="15"/>
        <v>No Leak</v>
      </c>
      <c r="AB93" s="15" t="str">
        <f t="shared" si="16"/>
        <v>0000No Leak</v>
      </c>
      <c r="AC93" s="15" t="str">
        <f t="shared" si="7"/>
        <v>Correlaciones EPA</v>
      </c>
      <c r="AD93" s="15" t="e">
        <f t="shared" si="8"/>
        <v>#N/A</v>
      </c>
      <c r="AE93" s="15" t="e">
        <f t="shared" si="17"/>
        <v>#N/A</v>
      </c>
      <c r="AF93" s="15" t="e">
        <f t="shared" si="18"/>
        <v>#N/A</v>
      </c>
      <c r="AG93" s="15" t="e">
        <f>AF93*IF(P93="",'Fraccion masica'!$AC$36,P93)</f>
        <v>#N/A</v>
      </c>
      <c r="AH93" s="15" t="e">
        <f>AF93*IF(Q93="",'Fraccion masica'!$AC$35,Q93)</f>
        <v>#N/A</v>
      </c>
      <c r="AI93" s="15" t="e">
        <f>(AH93+AG93*Hoja1!$C$19)*N93</f>
        <v>#N/A</v>
      </c>
      <c r="AL93" s="1" t="str">
        <f t="shared" si="0"/>
        <v>SISIOtrosCrudo PesadoNo Leak</v>
      </c>
      <c r="AM93" s="209" t="s">
        <v>652</v>
      </c>
      <c r="AN93" s="209" t="s">
        <v>652</v>
      </c>
      <c r="AO93" s="209" t="s">
        <v>350</v>
      </c>
      <c r="AP93" s="209" t="s">
        <v>85</v>
      </c>
      <c r="AQ93" s="209" t="s">
        <v>681</v>
      </c>
      <c r="AR93" s="210">
        <v>3.1999999999999999E-5</v>
      </c>
      <c r="AS93" s="210">
        <v>3.1999999999999999E-5</v>
      </c>
    </row>
    <row r="94" spans="2:45" x14ac:dyDescent="0.75">
      <c r="B94" s="174"/>
      <c r="C94" s="175"/>
      <c r="D94" s="175"/>
      <c r="E94" s="15"/>
      <c r="F94" s="15"/>
      <c r="G94" s="15"/>
      <c r="H94" s="15"/>
      <c r="I94" s="15"/>
      <c r="J94" s="15"/>
      <c r="K94" s="15"/>
      <c r="L94" s="15"/>
      <c r="M94" s="15">
        <v>0</v>
      </c>
      <c r="N94" s="15"/>
      <c r="O94" s="15"/>
      <c r="P94" s="93"/>
      <c r="Q94" s="93"/>
      <c r="R94" s="20"/>
      <c r="S94" s="15"/>
      <c r="W94" s="15">
        <f t="shared" si="11"/>
        <v>0</v>
      </c>
      <c r="X94" s="15">
        <f t="shared" si="12"/>
        <v>0</v>
      </c>
      <c r="Y94" s="15">
        <f t="shared" si="13"/>
        <v>0</v>
      </c>
      <c r="Z94" s="15">
        <f t="shared" si="14"/>
        <v>0</v>
      </c>
      <c r="AA94" s="15" t="str">
        <f t="shared" si="15"/>
        <v>No Leak</v>
      </c>
      <c r="AB94" s="15" t="str">
        <f t="shared" si="16"/>
        <v>0000No Leak</v>
      </c>
      <c r="AC94" s="15" t="str">
        <f t="shared" si="7"/>
        <v>Correlaciones EPA</v>
      </c>
      <c r="AD94" s="15" t="e">
        <f t="shared" si="8"/>
        <v>#N/A</v>
      </c>
      <c r="AE94" s="15" t="e">
        <f t="shared" si="17"/>
        <v>#N/A</v>
      </c>
      <c r="AF94" s="15" t="e">
        <f t="shared" si="18"/>
        <v>#N/A</v>
      </c>
      <c r="AG94" s="15" t="e">
        <f>AF94*IF(P94="",'Fraccion masica'!$AC$36,P94)</f>
        <v>#N/A</v>
      </c>
      <c r="AH94" s="15" t="e">
        <f>AF94*IF(Q94="",'Fraccion masica'!$AC$35,Q94)</f>
        <v>#N/A</v>
      </c>
      <c r="AI94" s="15" t="e">
        <f>(AH94+AG94*Hoja1!$C$19)*N94</f>
        <v>#N/A</v>
      </c>
      <c r="AL94" s="1" t="str">
        <f t="shared" si="0"/>
        <v>SISIOtrosCrudo LivianoNo Leak</v>
      </c>
      <c r="AM94" s="209" t="s">
        <v>652</v>
      </c>
      <c r="AN94" s="209" t="s">
        <v>652</v>
      </c>
      <c r="AO94" s="209" t="s">
        <v>350</v>
      </c>
      <c r="AP94" s="209" t="s">
        <v>84</v>
      </c>
      <c r="AQ94" s="209" t="s">
        <v>681</v>
      </c>
      <c r="AR94" s="210">
        <v>1.1E-4</v>
      </c>
      <c r="AS94" s="210">
        <v>1.1E-4</v>
      </c>
    </row>
    <row r="95" spans="2:45" x14ac:dyDescent="0.75">
      <c r="B95" s="174"/>
      <c r="C95" s="175"/>
      <c r="D95" s="175"/>
      <c r="E95" s="15"/>
      <c r="F95" s="15"/>
      <c r="G95" s="15"/>
      <c r="H95" s="15"/>
      <c r="I95" s="15"/>
      <c r="J95" s="15"/>
      <c r="K95" s="15"/>
      <c r="L95" s="15"/>
      <c r="M95" s="15">
        <v>0</v>
      </c>
      <c r="N95" s="15"/>
      <c r="O95" s="15"/>
      <c r="P95" s="93"/>
      <c r="Q95" s="93"/>
      <c r="R95" s="20"/>
      <c r="S95" s="15"/>
      <c r="W95" s="15">
        <f t="shared" si="11"/>
        <v>0</v>
      </c>
      <c r="X95" s="15">
        <f t="shared" si="12"/>
        <v>0</v>
      </c>
      <c r="Y95" s="15">
        <f t="shared" si="13"/>
        <v>0</v>
      </c>
      <c r="Z95" s="15">
        <f t="shared" si="14"/>
        <v>0</v>
      </c>
      <c r="AA95" s="15" t="str">
        <f t="shared" si="15"/>
        <v>No Leak</v>
      </c>
      <c r="AB95" s="15" t="str">
        <f t="shared" si="16"/>
        <v>0000No Leak</v>
      </c>
      <c r="AC95" s="15" t="str">
        <f t="shared" si="7"/>
        <v>Correlaciones EPA</v>
      </c>
      <c r="AD95" s="15" t="e">
        <f t="shared" si="8"/>
        <v>#N/A</v>
      </c>
      <c r="AE95" s="15" t="e">
        <f t="shared" si="17"/>
        <v>#N/A</v>
      </c>
      <c r="AF95" s="15" t="e">
        <f t="shared" si="18"/>
        <v>#N/A</v>
      </c>
      <c r="AG95" s="15" t="e">
        <f>AF95*IF(P95="",'Fraccion masica'!$AC$36,P95)</f>
        <v>#N/A</v>
      </c>
      <c r="AH95" s="15" t="e">
        <f>AF95*IF(Q95="",'Fraccion masica'!$AC$35,Q95)</f>
        <v>#N/A</v>
      </c>
      <c r="AI95" s="15" t="e">
        <f>(AH95+AG95*Hoja1!$C$19)*N95</f>
        <v>#N/A</v>
      </c>
      <c r="AL95" s="1" t="str">
        <f t="shared" si="0"/>
        <v>SISIConectoresGasNo Leak</v>
      </c>
      <c r="AM95" s="209" t="s">
        <v>652</v>
      </c>
      <c r="AN95" s="209" t="s">
        <v>652</v>
      </c>
      <c r="AO95" s="209" t="s">
        <v>80</v>
      </c>
      <c r="AP95" s="209" t="s">
        <v>79</v>
      </c>
      <c r="AQ95" s="209" t="s">
        <v>681</v>
      </c>
      <c r="AR95" s="210">
        <v>1.0000000000000001E-5</v>
      </c>
      <c r="AS95" s="210">
        <v>1.0000000000000001E-5</v>
      </c>
    </row>
    <row r="96" spans="2:45" x14ac:dyDescent="0.75">
      <c r="B96" s="174"/>
      <c r="C96" s="175"/>
      <c r="D96" s="175"/>
      <c r="E96" s="15"/>
      <c r="F96" s="15"/>
      <c r="G96" s="15"/>
      <c r="H96" s="15"/>
      <c r="I96" s="15"/>
      <c r="J96" s="15"/>
      <c r="K96" s="15"/>
      <c r="L96" s="15"/>
      <c r="M96" s="15">
        <v>0</v>
      </c>
      <c r="N96" s="15"/>
      <c r="O96" s="15"/>
      <c r="P96" s="93"/>
      <c r="Q96" s="93"/>
      <c r="R96" s="20"/>
      <c r="S96" s="15"/>
      <c r="W96" s="15">
        <f t="shared" si="11"/>
        <v>0</v>
      </c>
      <c r="X96" s="15">
        <f t="shared" si="12"/>
        <v>0</v>
      </c>
      <c r="Y96" s="15">
        <f t="shared" si="13"/>
        <v>0</v>
      </c>
      <c r="Z96" s="15">
        <f t="shared" si="14"/>
        <v>0</v>
      </c>
      <c r="AA96" s="15" t="str">
        <f t="shared" si="15"/>
        <v>No Leak</v>
      </c>
      <c r="AB96" s="15" t="str">
        <f t="shared" si="16"/>
        <v>0000No Leak</v>
      </c>
      <c r="AC96" s="15" t="str">
        <f t="shared" si="7"/>
        <v>Correlaciones EPA</v>
      </c>
      <c r="AD96" s="15" t="e">
        <f t="shared" si="8"/>
        <v>#N/A</v>
      </c>
      <c r="AE96" s="15" t="e">
        <f t="shared" si="17"/>
        <v>#N/A</v>
      </c>
      <c r="AF96" s="15" t="e">
        <f t="shared" si="18"/>
        <v>#N/A</v>
      </c>
      <c r="AG96" s="15" t="e">
        <f>AF96*IF(P96="",'Fraccion masica'!$AC$36,P96)</f>
        <v>#N/A</v>
      </c>
      <c r="AH96" s="15" t="e">
        <f>AF96*IF(Q96="",'Fraccion masica'!$AC$35,Q96)</f>
        <v>#N/A</v>
      </c>
      <c r="AI96" s="15" t="e">
        <f>(AH96+AG96*Hoja1!$C$19)*N96</f>
        <v>#N/A</v>
      </c>
      <c r="AL96" s="1" t="str">
        <f t="shared" si="0"/>
        <v>SISIConectoresCrudo PesadoNo Leak</v>
      </c>
      <c r="AM96" s="209" t="s">
        <v>652</v>
      </c>
      <c r="AN96" s="209" t="s">
        <v>652</v>
      </c>
      <c r="AO96" s="209" t="s">
        <v>80</v>
      </c>
      <c r="AP96" s="209" t="s">
        <v>85</v>
      </c>
      <c r="AQ96" s="209" t="s">
        <v>681</v>
      </c>
      <c r="AR96" s="210">
        <v>7.5000000000000002E-6</v>
      </c>
      <c r="AS96" s="210">
        <v>7.5000000000000002E-6</v>
      </c>
    </row>
    <row r="97" spans="2:45" x14ac:dyDescent="0.75">
      <c r="B97" s="174"/>
      <c r="C97" s="175"/>
      <c r="D97" s="175"/>
      <c r="E97" s="15"/>
      <c r="F97" s="15"/>
      <c r="G97" s="15"/>
      <c r="H97" s="15"/>
      <c r="I97" s="15"/>
      <c r="J97" s="15"/>
      <c r="K97" s="15"/>
      <c r="L97" s="15"/>
      <c r="M97" s="15">
        <v>0</v>
      </c>
      <c r="N97" s="15"/>
      <c r="O97" s="15"/>
      <c r="P97" s="93"/>
      <c r="Q97" s="93"/>
      <c r="R97" s="20"/>
      <c r="S97" s="15"/>
      <c r="W97" s="15">
        <f t="shared" si="11"/>
        <v>0</v>
      </c>
      <c r="X97" s="15">
        <f t="shared" si="12"/>
        <v>0</v>
      </c>
      <c r="Y97" s="15">
        <f t="shared" si="13"/>
        <v>0</v>
      </c>
      <c r="Z97" s="15">
        <f t="shared" si="14"/>
        <v>0</v>
      </c>
      <c r="AA97" s="15" t="str">
        <f t="shared" si="15"/>
        <v>No Leak</v>
      </c>
      <c r="AB97" s="15" t="str">
        <f t="shared" si="16"/>
        <v>0000No Leak</v>
      </c>
      <c r="AC97" s="15" t="str">
        <f t="shared" si="7"/>
        <v>Correlaciones EPA</v>
      </c>
      <c r="AD97" s="15" t="e">
        <f t="shared" si="8"/>
        <v>#N/A</v>
      </c>
      <c r="AE97" s="15" t="e">
        <f t="shared" si="17"/>
        <v>#N/A</v>
      </c>
      <c r="AF97" s="15" t="e">
        <f t="shared" si="18"/>
        <v>#N/A</v>
      </c>
      <c r="AG97" s="15" t="e">
        <f>AF97*IF(P97="",'Fraccion masica'!$AC$36,P97)</f>
        <v>#N/A</v>
      </c>
      <c r="AH97" s="15" t="e">
        <f>AF97*IF(Q97="",'Fraccion masica'!$AC$35,Q97)</f>
        <v>#N/A</v>
      </c>
      <c r="AI97" s="15" t="e">
        <f>(AH97+AG97*Hoja1!$C$19)*N97</f>
        <v>#N/A</v>
      </c>
      <c r="AL97" s="1" t="str">
        <f t="shared" si="0"/>
        <v>SISIConectoresCrudo LivianoNo Leak</v>
      </c>
      <c r="AM97" s="209" t="s">
        <v>652</v>
      </c>
      <c r="AN97" s="209" t="s">
        <v>652</v>
      </c>
      <c r="AO97" s="209" t="s">
        <v>80</v>
      </c>
      <c r="AP97" s="209" t="s">
        <v>84</v>
      </c>
      <c r="AQ97" s="209" t="s">
        <v>681</v>
      </c>
      <c r="AR97" s="210">
        <v>9.7000000000000003E-6</v>
      </c>
      <c r="AS97" s="210">
        <v>9.7000000000000003E-6</v>
      </c>
    </row>
    <row r="98" spans="2:45" x14ac:dyDescent="0.75">
      <c r="B98" s="174"/>
      <c r="C98" s="175"/>
      <c r="D98" s="175"/>
      <c r="E98" s="15"/>
      <c r="F98" s="15"/>
      <c r="G98" s="15"/>
      <c r="H98" s="15"/>
      <c r="I98" s="15"/>
      <c r="J98" s="15"/>
      <c r="K98" s="15"/>
      <c r="L98" s="15"/>
      <c r="M98" s="15">
        <v>0</v>
      </c>
      <c r="N98" s="15"/>
      <c r="O98" s="15"/>
      <c r="P98" s="93"/>
      <c r="Q98" s="93"/>
      <c r="R98" s="20"/>
      <c r="S98" s="15"/>
      <c r="W98" s="15">
        <f t="shared" si="11"/>
        <v>0</v>
      </c>
      <c r="X98" s="15">
        <f t="shared" si="12"/>
        <v>0</v>
      </c>
      <c r="Y98" s="15">
        <f t="shared" si="13"/>
        <v>0</v>
      </c>
      <c r="Z98" s="15">
        <f t="shared" si="14"/>
        <v>0</v>
      </c>
      <c r="AA98" s="15" t="str">
        <f t="shared" si="15"/>
        <v>No Leak</v>
      </c>
      <c r="AB98" s="15" t="str">
        <f t="shared" si="16"/>
        <v>0000No Leak</v>
      </c>
      <c r="AC98" s="15" t="str">
        <f t="shared" si="7"/>
        <v>Correlaciones EPA</v>
      </c>
      <c r="AD98" s="15" t="e">
        <f t="shared" si="8"/>
        <v>#N/A</v>
      </c>
      <c r="AE98" s="15" t="e">
        <f t="shared" si="17"/>
        <v>#N/A</v>
      </c>
      <c r="AF98" s="15" t="e">
        <f t="shared" si="18"/>
        <v>#N/A</v>
      </c>
      <c r="AG98" s="15" t="e">
        <f>AF98*IF(P98="",'Fraccion masica'!$AC$36,P98)</f>
        <v>#N/A</v>
      </c>
      <c r="AH98" s="15" t="e">
        <f>AF98*IF(Q98="",'Fraccion masica'!$AC$35,Q98)</f>
        <v>#N/A</v>
      </c>
      <c r="AI98" s="15" t="e">
        <f>(AH98+AG98*Hoja1!$C$19)*N98</f>
        <v>#N/A</v>
      </c>
      <c r="AL98" s="1" t="str">
        <f t="shared" si="0"/>
        <v>SISIBridasGasNo Leak</v>
      </c>
      <c r="AM98" s="209" t="s">
        <v>652</v>
      </c>
      <c r="AN98" s="209" t="s">
        <v>652</v>
      </c>
      <c r="AO98" s="209" t="s">
        <v>351</v>
      </c>
      <c r="AP98" s="209" t="s">
        <v>79</v>
      </c>
      <c r="AQ98" s="209" t="s">
        <v>681</v>
      </c>
      <c r="AR98" s="210">
        <v>5.6999999999999996E-6</v>
      </c>
      <c r="AS98" s="210">
        <v>5.6999999999999996E-6</v>
      </c>
    </row>
    <row r="99" spans="2:45" x14ac:dyDescent="0.75">
      <c r="B99" s="174"/>
      <c r="C99" s="175"/>
      <c r="D99" s="175"/>
      <c r="E99" s="15"/>
      <c r="F99" s="15"/>
      <c r="G99" s="15"/>
      <c r="H99" s="15"/>
      <c r="I99" s="15"/>
      <c r="J99" s="15"/>
      <c r="K99" s="15"/>
      <c r="L99" s="15"/>
      <c r="M99" s="15">
        <v>0</v>
      </c>
      <c r="N99" s="15"/>
      <c r="O99" s="15"/>
      <c r="P99" s="93"/>
      <c r="Q99" s="93"/>
      <c r="R99" s="20"/>
      <c r="S99" s="15"/>
      <c r="W99" s="15">
        <f t="shared" si="11"/>
        <v>0</v>
      </c>
      <c r="X99" s="15">
        <f t="shared" si="12"/>
        <v>0</v>
      </c>
      <c r="Y99" s="15">
        <f t="shared" si="13"/>
        <v>0</v>
      </c>
      <c r="Z99" s="15">
        <f t="shared" si="14"/>
        <v>0</v>
      </c>
      <c r="AA99" s="15" t="str">
        <f t="shared" si="15"/>
        <v>No Leak</v>
      </c>
      <c r="AB99" s="15" t="str">
        <f t="shared" si="16"/>
        <v>0000No Leak</v>
      </c>
      <c r="AC99" s="15" t="str">
        <f t="shared" si="7"/>
        <v>Correlaciones EPA</v>
      </c>
      <c r="AD99" s="15" t="e">
        <f t="shared" si="8"/>
        <v>#N/A</v>
      </c>
      <c r="AE99" s="15" t="e">
        <f t="shared" si="17"/>
        <v>#N/A</v>
      </c>
      <c r="AF99" s="15" t="e">
        <f t="shared" si="18"/>
        <v>#N/A</v>
      </c>
      <c r="AG99" s="15" t="e">
        <f>AF99*IF(P99="",'Fraccion masica'!$AC$36,P99)</f>
        <v>#N/A</v>
      </c>
      <c r="AH99" s="15" t="e">
        <f>AF99*IF(Q99="",'Fraccion masica'!$AC$35,Q99)</f>
        <v>#N/A</v>
      </c>
      <c r="AI99" s="15" t="e">
        <f>(AH99+AG99*Hoja1!$C$19)*N99</f>
        <v>#N/A</v>
      </c>
      <c r="AL99" s="1" t="str">
        <f t="shared" si="0"/>
        <v>SISIBridasCrudo PesadoNo Leak</v>
      </c>
      <c r="AM99" s="209" t="s">
        <v>652</v>
      </c>
      <c r="AN99" s="209" t="s">
        <v>652</v>
      </c>
      <c r="AO99" s="209" t="s">
        <v>351</v>
      </c>
      <c r="AP99" s="209" t="s">
        <v>85</v>
      </c>
      <c r="AQ99" s="209" t="s">
        <v>681</v>
      </c>
      <c r="AR99" s="210">
        <v>3.9000000000000002E-7</v>
      </c>
      <c r="AS99" s="210">
        <v>3.9000000000000002E-7</v>
      </c>
    </row>
    <row r="100" spans="2:45" x14ac:dyDescent="0.75">
      <c r="B100" s="174"/>
      <c r="C100" s="175"/>
      <c r="D100" s="175"/>
      <c r="E100" s="15"/>
      <c r="F100" s="15"/>
      <c r="G100" s="15"/>
      <c r="H100" s="15"/>
      <c r="I100" s="15"/>
      <c r="J100" s="15"/>
      <c r="K100" s="15"/>
      <c r="L100" s="15"/>
      <c r="M100" s="15">
        <v>0</v>
      </c>
      <c r="N100" s="15"/>
      <c r="O100" s="15"/>
      <c r="P100" s="93"/>
      <c r="Q100" s="93"/>
      <c r="R100" s="20"/>
      <c r="S100" s="15"/>
      <c r="W100" s="15">
        <f t="shared" si="11"/>
        <v>0</v>
      </c>
      <c r="X100" s="15">
        <f t="shared" si="12"/>
        <v>0</v>
      </c>
      <c r="Y100" s="15">
        <f t="shared" si="13"/>
        <v>0</v>
      </c>
      <c r="Z100" s="15">
        <f t="shared" si="14"/>
        <v>0</v>
      </c>
      <c r="AA100" s="15" t="str">
        <f t="shared" si="15"/>
        <v>No Leak</v>
      </c>
      <c r="AB100" s="15" t="str">
        <f t="shared" si="16"/>
        <v>0000No Leak</v>
      </c>
      <c r="AC100" s="15" t="str">
        <f t="shared" si="7"/>
        <v>Correlaciones EPA</v>
      </c>
      <c r="AD100" s="15" t="e">
        <f t="shared" si="8"/>
        <v>#N/A</v>
      </c>
      <c r="AE100" s="15" t="e">
        <f t="shared" si="17"/>
        <v>#N/A</v>
      </c>
      <c r="AF100" s="15" t="e">
        <f t="shared" si="18"/>
        <v>#N/A</v>
      </c>
      <c r="AG100" s="15" t="e">
        <f>AF100*IF(P100="",'Fraccion masica'!$AC$36,P100)</f>
        <v>#N/A</v>
      </c>
      <c r="AH100" s="15" t="e">
        <f>AF100*IF(Q100="",'Fraccion masica'!$AC$35,Q100)</f>
        <v>#N/A</v>
      </c>
      <c r="AI100" s="15" t="e">
        <f>(AH100+AG100*Hoja1!$C$19)*N100</f>
        <v>#N/A</v>
      </c>
      <c r="AL100" s="1" t="str">
        <f t="shared" si="0"/>
        <v>SISIBridasCrudo LivianoNo Leak</v>
      </c>
      <c r="AM100" s="209" t="s">
        <v>652</v>
      </c>
      <c r="AN100" s="209" t="s">
        <v>652</v>
      </c>
      <c r="AO100" s="209" t="s">
        <v>351</v>
      </c>
      <c r="AP100" s="209" t="s">
        <v>84</v>
      </c>
      <c r="AQ100" s="209" t="s">
        <v>681</v>
      </c>
      <c r="AR100" s="210">
        <v>2.3999999999999999E-6</v>
      </c>
      <c r="AS100" s="210">
        <v>2.3999999999999999E-6</v>
      </c>
    </row>
    <row r="101" spans="2:45" x14ac:dyDescent="0.75">
      <c r="B101" s="174"/>
      <c r="C101" s="175"/>
      <c r="D101" s="175"/>
      <c r="E101" s="15"/>
      <c r="F101" s="15"/>
      <c r="G101" s="15"/>
      <c r="H101" s="15"/>
      <c r="I101" s="15"/>
      <c r="J101" s="15"/>
      <c r="K101" s="15"/>
      <c r="L101" s="15"/>
      <c r="M101" s="15">
        <v>0</v>
      </c>
      <c r="N101" s="15"/>
      <c r="O101" s="15"/>
      <c r="P101" s="93"/>
      <c r="Q101" s="93"/>
      <c r="R101" s="20"/>
      <c r="S101" s="15"/>
      <c r="W101" s="15">
        <f t="shared" si="11"/>
        <v>0</v>
      </c>
      <c r="X101" s="15">
        <f t="shared" si="12"/>
        <v>0</v>
      </c>
      <c r="Y101" s="15">
        <f t="shared" si="13"/>
        <v>0</v>
      </c>
      <c r="Z101" s="15">
        <f t="shared" si="14"/>
        <v>0</v>
      </c>
      <c r="AA101" s="15" t="str">
        <f t="shared" si="15"/>
        <v>No Leak</v>
      </c>
      <c r="AB101" s="15" t="str">
        <f t="shared" si="16"/>
        <v>0000No Leak</v>
      </c>
      <c r="AC101" s="15" t="str">
        <f t="shared" si="7"/>
        <v>Correlaciones EPA</v>
      </c>
      <c r="AD101" s="15" t="e">
        <f t="shared" si="8"/>
        <v>#N/A</v>
      </c>
      <c r="AE101" s="15" t="e">
        <f t="shared" si="17"/>
        <v>#N/A</v>
      </c>
      <c r="AF101" s="15" t="e">
        <f t="shared" si="18"/>
        <v>#N/A</v>
      </c>
      <c r="AG101" s="15" t="e">
        <f>AF101*IF(P101="",'Fraccion masica'!$AC$36,P101)</f>
        <v>#N/A</v>
      </c>
      <c r="AH101" s="15" t="e">
        <f>AF101*IF(Q101="",'Fraccion masica'!$AC$35,Q101)</f>
        <v>#N/A</v>
      </c>
      <c r="AI101" s="15" t="e">
        <f>(AH101+AG101*Hoja1!$C$19)*N101</f>
        <v>#N/A</v>
      </c>
      <c r="AL101" s="1" t="str">
        <f t="shared" si="0"/>
        <v>SINOVálvulasGasNo Leak</v>
      </c>
      <c r="AM101" s="212" t="s">
        <v>652</v>
      </c>
      <c r="AN101" s="212" t="s">
        <v>653</v>
      </c>
      <c r="AO101" s="212" t="s">
        <v>82</v>
      </c>
      <c r="AP101" s="212" t="s">
        <v>79</v>
      </c>
      <c r="AQ101" s="212" t="s">
        <v>681</v>
      </c>
      <c r="AR101" s="194">
        <v>4.9000000000000004</v>
      </c>
      <c r="AS101" s="212">
        <f>AR101*(0.3048^3)*Hoja1!$C$24/Hoja1!$C$26/Hoja1!$C$25*'Fraccion masica'!$AF$41/1000</f>
        <v>0.20970648966467287</v>
      </c>
    </row>
    <row r="102" spans="2:45" x14ac:dyDescent="0.75">
      <c r="B102" s="174"/>
      <c r="C102" s="175"/>
      <c r="D102" s="175"/>
      <c r="E102" s="15"/>
      <c r="F102" s="15"/>
      <c r="G102" s="15"/>
      <c r="H102" s="15"/>
      <c r="I102" s="15"/>
      <c r="J102" s="15"/>
      <c r="K102" s="15"/>
      <c r="L102" s="15"/>
      <c r="M102" s="15">
        <v>0</v>
      </c>
      <c r="N102" s="15"/>
      <c r="O102" s="15"/>
      <c r="P102" s="93"/>
      <c r="Q102" s="93"/>
      <c r="R102" s="20"/>
      <c r="S102" s="15"/>
      <c r="W102" s="15">
        <f t="shared" si="11"/>
        <v>0</v>
      </c>
      <c r="X102" s="15">
        <f t="shared" si="12"/>
        <v>0</v>
      </c>
      <c r="Y102" s="15">
        <f t="shared" si="13"/>
        <v>0</v>
      </c>
      <c r="Z102" s="15">
        <f t="shared" si="14"/>
        <v>0</v>
      </c>
      <c r="AA102" s="15" t="str">
        <f t="shared" si="15"/>
        <v>No Leak</v>
      </c>
      <c r="AB102" s="15" t="str">
        <f t="shared" si="16"/>
        <v>0000No Leak</v>
      </c>
      <c r="AC102" s="15" t="str">
        <f t="shared" si="7"/>
        <v>Correlaciones EPA</v>
      </c>
      <c r="AD102" s="15" t="e">
        <f t="shared" si="8"/>
        <v>#N/A</v>
      </c>
      <c r="AE102" s="15" t="e">
        <f t="shared" si="17"/>
        <v>#N/A</v>
      </c>
      <c r="AF102" s="15" t="e">
        <f t="shared" si="18"/>
        <v>#N/A</v>
      </c>
      <c r="AG102" s="15" t="e">
        <f>AF102*IF(P102="",'Fraccion masica'!$AC$36,P102)</f>
        <v>#N/A</v>
      </c>
      <c r="AH102" s="15" t="e">
        <f>AF102*IF(Q102="",'Fraccion masica'!$AC$35,Q102)</f>
        <v>#N/A</v>
      </c>
      <c r="AI102" s="15" t="e">
        <f>(AH102+AG102*Hoja1!$C$19)*N102</f>
        <v>#N/A</v>
      </c>
      <c r="AL102" s="1" t="str">
        <f t="shared" si="0"/>
        <v>SINOVálvulasCrudo PesadoNo Leak</v>
      </c>
      <c r="AM102" s="212" t="s">
        <v>652</v>
      </c>
      <c r="AN102" s="212" t="s">
        <v>653</v>
      </c>
      <c r="AO102" s="212" t="s">
        <v>82</v>
      </c>
      <c r="AP102" s="212" t="s">
        <v>85</v>
      </c>
      <c r="AQ102" s="212" t="s">
        <v>681</v>
      </c>
      <c r="AR102" s="194">
        <v>3.2</v>
      </c>
      <c r="AS102" s="212">
        <f>AR102*(0.3048^3)*Hoja1!$C$24/Hoja1!$C$26/Hoja1!$C$25*'Fraccion masica'!$AF$41/1000</f>
        <v>0.13695117692386799</v>
      </c>
    </row>
    <row r="103" spans="2:45" x14ac:dyDescent="0.75">
      <c r="B103" s="174"/>
      <c r="C103" s="175"/>
      <c r="D103" s="175"/>
      <c r="E103" s="15"/>
      <c r="F103" s="15"/>
      <c r="G103" s="15"/>
      <c r="H103" s="15"/>
      <c r="I103" s="15"/>
      <c r="J103" s="15"/>
      <c r="K103" s="15"/>
      <c r="L103" s="15"/>
      <c r="M103" s="15">
        <v>0</v>
      </c>
      <c r="N103" s="15"/>
      <c r="O103" s="15"/>
      <c r="P103" s="93"/>
      <c r="Q103" s="93"/>
      <c r="R103" s="20"/>
      <c r="S103" s="15"/>
      <c r="W103" s="15">
        <f t="shared" si="11"/>
        <v>0</v>
      </c>
      <c r="X103" s="15">
        <f t="shared" si="12"/>
        <v>0</v>
      </c>
      <c r="Y103" s="15">
        <f t="shared" si="13"/>
        <v>0</v>
      </c>
      <c r="Z103" s="15">
        <f t="shared" si="14"/>
        <v>0</v>
      </c>
      <c r="AA103" s="15" t="str">
        <f t="shared" si="15"/>
        <v>No Leak</v>
      </c>
      <c r="AB103" s="15" t="str">
        <f t="shared" si="16"/>
        <v>0000No Leak</v>
      </c>
      <c r="AC103" s="15" t="str">
        <f t="shared" si="7"/>
        <v>Correlaciones EPA</v>
      </c>
      <c r="AD103" s="15" t="e">
        <f t="shared" si="8"/>
        <v>#N/A</v>
      </c>
      <c r="AE103" s="15" t="e">
        <f t="shared" si="17"/>
        <v>#N/A</v>
      </c>
      <c r="AF103" s="15" t="e">
        <f t="shared" si="18"/>
        <v>#N/A</v>
      </c>
      <c r="AG103" s="15" t="e">
        <f>AF103*IF(P103="",'Fraccion masica'!$AC$36,P103)</f>
        <v>#N/A</v>
      </c>
      <c r="AH103" s="15" t="e">
        <f>AF103*IF(Q103="",'Fraccion masica'!$AC$35,Q103)</f>
        <v>#N/A</v>
      </c>
      <c r="AI103" s="15" t="e">
        <f>(AH103+AG103*Hoja1!$C$19)*N103</f>
        <v>#N/A</v>
      </c>
      <c r="AL103" s="1" t="str">
        <f t="shared" si="0"/>
        <v>SINOVálvulasCrudo LivianoNo Leak</v>
      </c>
      <c r="AM103" s="212" t="s">
        <v>652</v>
      </c>
      <c r="AN103" s="212" t="s">
        <v>653</v>
      </c>
      <c r="AO103" s="212" t="s">
        <v>82</v>
      </c>
      <c r="AP103" s="212" t="s">
        <v>84</v>
      </c>
      <c r="AQ103" s="212" t="s">
        <v>681</v>
      </c>
      <c r="AR103" s="194">
        <v>3.2</v>
      </c>
      <c r="AS103" s="212">
        <f>AR103*(0.3048^3)*Hoja1!$C$24/Hoja1!$C$26/Hoja1!$C$25*'Fraccion masica'!$AF$41/1000</f>
        <v>0.13695117692386799</v>
      </c>
    </row>
    <row r="104" spans="2:45" x14ac:dyDescent="0.75">
      <c r="B104" s="174"/>
      <c r="C104" s="175"/>
      <c r="D104" s="175"/>
      <c r="E104" s="15"/>
      <c r="F104" s="15"/>
      <c r="G104" s="15"/>
      <c r="H104" s="15"/>
      <c r="I104" s="15"/>
      <c r="J104" s="15"/>
      <c r="K104" s="15"/>
      <c r="L104" s="15"/>
      <c r="M104" s="15">
        <v>0</v>
      </c>
      <c r="N104" s="15"/>
      <c r="O104" s="15"/>
      <c r="P104" s="93"/>
      <c r="Q104" s="93"/>
      <c r="R104" s="20"/>
      <c r="S104" s="15"/>
      <c r="W104" s="15">
        <f t="shared" si="11"/>
        <v>0</v>
      </c>
      <c r="X104" s="15">
        <f t="shared" si="12"/>
        <v>0</v>
      </c>
      <c r="Y104" s="15">
        <f t="shared" si="13"/>
        <v>0</v>
      </c>
      <c r="Z104" s="15">
        <f t="shared" si="14"/>
        <v>0</v>
      </c>
      <c r="AA104" s="15" t="str">
        <f t="shared" si="15"/>
        <v>No Leak</v>
      </c>
      <c r="AB104" s="15" t="str">
        <f t="shared" si="16"/>
        <v>0000No Leak</v>
      </c>
      <c r="AC104" s="15" t="str">
        <f t="shared" si="7"/>
        <v>Correlaciones EPA</v>
      </c>
      <c r="AD104" s="15" t="e">
        <f t="shared" si="8"/>
        <v>#N/A</v>
      </c>
      <c r="AE104" s="15" t="e">
        <f t="shared" si="17"/>
        <v>#N/A</v>
      </c>
      <c r="AF104" s="15" t="e">
        <f t="shared" si="18"/>
        <v>#N/A</v>
      </c>
      <c r="AG104" s="15" t="e">
        <f>AF104*IF(P104="",'Fraccion masica'!$AC$36,P104)</f>
        <v>#N/A</v>
      </c>
      <c r="AH104" s="15" t="e">
        <f>AF104*IF(Q104="",'Fraccion masica'!$AC$35,Q104)</f>
        <v>#N/A</v>
      </c>
      <c r="AI104" s="15" t="e">
        <f>(AH104+AG104*Hoja1!$C$19)*N104</f>
        <v>#N/A</v>
      </c>
      <c r="AL104" s="1" t="str">
        <f t="shared" si="0"/>
        <v>SINOSellos de bombasGasNo Leak</v>
      </c>
      <c r="AM104" s="212" t="s">
        <v>652</v>
      </c>
      <c r="AN104" s="212" t="s">
        <v>653</v>
      </c>
      <c r="AO104" s="212" t="s">
        <v>352</v>
      </c>
      <c r="AP104" s="212" t="s">
        <v>79</v>
      </c>
      <c r="AQ104" s="212" t="s">
        <v>681</v>
      </c>
      <c r="AR104" s="194">
        <v>3.7</v>
      </c>
      <c r="AS104" s="212">
        <f>AR104*(0.3048^3)*Hoja1!$C$24/Hoja1!$C$26/Hoja1!$C$25*'Fraccion masica'!$AF$41/1000</f>
        <v>0.15834979831822238</v>
      </c>
    </row>
    <row r="105" spans="2:45" x14ac:dyDescent="0.75">
      <c r="B105" s="174"/>
      <c r="C105" s="175"/>
      <c r="D105" s="175"/>
      <c r="E105" s="15"/>
      <c r="F105" s="15"/>
      <c r="G105" s="15"/>
      <c r="H105" s="15"/>
      <c r="I105" s="15"/>
      <c r="J105" s="15"/>
      <c r="K105" s="15"/>
      <c r="L105" s="15"/>
      <c r="M105" s="15">
        <v>0</v>
      </c>
      <c r="N105" s="15"/>
      <c r="O105" s="15"/>
      <c r="P105" s="93"/>
      <c r="Q105" s="93"/>
      <c r="R105" s="20"/>
      <c r="S105" s="15"/>
      <c r="W105" s="15">
        <f t="shared" si="11"/>
        <v>0</v>
      </c>
      <c r="X105" s="15">
        <f t="shared" si="12"/>
        <v>0</v>
      </c>
      <c r="Y105" s="15">
        <f t="shared" si="13"/>
        <v>0</v>
      </c>
      <c r="Z105" s="15">
        <f t="shared" si="14"/>
        <v>0</v>
      </c>
      <c r="AA105" s="15" t="str">
        <f t="shared" si="15"/>
        <v>No Leak</v>
      </c>
      <c r="AB105" s="15" t="str">
        <f t="shared" si="16"/>
        <v>0000No Leak</v>
      </c>
      <c r="AC105" s="15" t="str">
        <f t="shared" si="7"/>
        <v>Correlaciones EPA</v>
      </c>
      <c r="AD105" s="15" t="e">
        <f t="shared" si="8"/>
        <v>#N/A</v>
      </c>
      <c r="AE105" s="15" t="e">
        <f t="shared" si="17"/>
        <v>#N/A</v>
      </c>
      <c r="AF105" s="15" t="e">
        <f t="shared" si="18"/>
        <v>#N/A</v>
      </c>
      <c r="AG105" s="15" t="e">
        <f>AF105*IF(P105="",'Fraccion masica'!$AC$36,P105)</f>
        <v>#N/A</v>
      </c>
      <c r="AH105" s="15" t="e">
        <f>AF105*IF(Q105="",'Fraccion masica'!$AC$35,Q105)</f>
        <v>#N/A</v>
      </c>
      <c r="AI105" s="15" t="e">
        <f>(AH105+AG105*Hoja1!$C$19)*N105</f>
        <v>#N/A</v>
      </c>
      <c r="AL105" s="1" t="str">
        <f t="shared" si="0"/>
        <v>SINOSellos de bombasCrudo PesadoNo Leak</v>
      </c>
      <c r="AM105" s="212" t="s">
        <v>652</v>
      </c>
      <c r="AN105" s="212" t="s">
        <v>653</v>
      </c>
      <c r="AO105" s="212" t="s">
        <v>352</v>
      </c>
      <c r="AP105" s="212" t="s">
        <v>85</v>
      </c>
      <c r="AQ105" s="212" t="s">
        <v>681</v>
      </c>
      <c r="AR105" s="194">
        <v>0</v>
      </c>
      <c r="AS105" s="212">
        <f>AR105*(0.3048^3)*Hoja1!$C$24/Hoja1!$C$26/Hoja1!$C$25*'Fraccion masica'!$AF$41/1000</f>
        <v>0</v>
      </c>
    </row>
    <row r="106" spans="2:45" x14ac:dyDescent="0.75">
      <c r="B106" s="174"/>
      <c r="C106" s="175"/>
      <c r="D106" s="175"/>
      <c r="E106" s="15"/>
      <c r="F106" s="15"/>
      <c r="G106" s="15"/>
      <c r="H106" s="15"/>
      <c r="I106" s="15"/>
      <c r="J106" s="15"/>
      <c r="K106" s="15"/>
      <c r="L106" s="15"/>
      <c r="M106" s="15">
        <v>0</v>
      </c>
      <c r="N106" s="15"/>
      <c r="O106" s="15"/>
      <c r="P106" s="93"/>
      <c r="Q106" s="93"/>
      <c r="R106" s="20"/>
      <c r="S106" s="15"/>
      <c r="W106" s="15">
        <f t="shared" si="11"/>
        <v>0</v>
      </c>
      <c r="X106" s="15">
        <f t="shared" si="12"/>
        <v>0</v>
      </c>
      <c r="Y106" s="15">
        <f t="shared" si="13"/>
        <v>0</v>
      </c>
      <c r="Z106" s="15">
        <f t="shared" si="14"/>
        <v>0</v>
      </c>
      <c r="AA106" s="15" t="str">
        <f t="shared" si="15"/>
        <v>No Leak</v>
      </c>
      <c r="AB106" s="15" t="str">
        <f t="shared" si="16"/>
        <v>0000No Leak</v>
      </c>
      <c r="AC106" s="15" t="str">
        <f t="shared" si="7"/>
        <v>Correlaciones EPA</v>
      </c>
      <c r="AD106" s="15" t="e">
        <f t="shared" si="8"/>
        <v>#N/A</v>
      </c>
      <c r="AE106" s="15" t="e">
        <f t="shared" si="17"/>
        <v>#N/A</v>
      </c>
      <c r="AF106" s="15" t="e">
        <f t="shared" si="18"/>
        <v>#N/A</v>
      </c>
      <c r="AG106" s="15" t="e">
        <f>AF106*IF(P106="",'Fraccion masica'!$AC$36,P106)</f>
        <v>#N/A</v>
      </c>
      <c r="AH106" s="15" t="e">
        <f>AF106*IF(Q106="",'Fraccion masica'!$AC$35,Q106)</f>
        <v>#N/A</v>
      </c>
      <c r="AI106" s="15" t="e">
        <f>(AH106+AG106*Hoja1!$C$19)*N106</f>
        <v>#N/A</v>
      </c>
      <c r="AL106" s="1" t="str">
        <f t="shared" si="0"/>
        <v>SINOSellos de bombasCrudo LivianoNo Leak</v>
      </c>
      <c r="AM106" s="212" t="s">
        <v>652</v>
      </c>
      <c r="AN106" s="212" t="s">
        <v>653</v>
      </c>
      <c r="AO106" s="212" t="s">
        <v>352</v>
      </c>
      <c r="AP106" s="212" t="s">
        <v>84</v>
      </c>
      <c r="AQ106" s="212" t="s">
        <v>681</v>
      </c>
      <c r="AR106" s="194">
        <v>0</v>
      </c>
      <c r="AS106" s="212">
        <f>AR106*(0.3048^3)*Hoja1!$C$24/Hoja1!$C$26/Hoja1!$C$25*'Fraccion masica'!$AF$41/1000</f>
        <v>0</v>
      </c>
    </row>
    <row r="107" spans="2:45" x14ac:dyDescent="0.75">
      <c r="B107" s="174"/>
      <c r="C107" s="175"/>
      <c r="D107" s="175"/>
      <c r="E107" s="15"/>
      <c r="F107" s="15"/>
      <c r="G107" s="15"/>
      <c r="H107" s="15"/>
      <c r="I107" s="15"/>
      <c r="J107" s="15"/>
      <c r="K107" s="15"/>
      <c r="L107" s="15"/>
      <c r="M107" s="15">
        <v>0</v>
      </c>
      <c r="N107" s="15"/>
      <c r="O107" s="15"/>
      <c r="P107" s="93"/>
      <c r="Q107" s="93"/>
      <c r="R107" s="20"/>
      <c r="S107" s="15"/>
      <c r="W107" s="15">
        <f t="shared" si="11"/>
        <v>0</v>
      </c>
      <c r="X107" s="15">
        <f t="shared" si="12"/>
        <v>0</v>
      </c>
      <c r="Y107" s="15">
        <f t="shared" si="13"/>
        <v>0</v>
      </c>
      <c r="Z107" s="15">
        <f t="shared" si="14"/>
        <v>0</v>
      </c>
      <c r="AA107" s="15" t="str">
        <f t="shared" si="15"/>
        <v>No Leak</v>
      </c>
      <c r="AB107" s="15" t="str">
        <f t="shared" si="16"/>
        <v>0000No Leak</v>
      </c>
      <c r="AC107" s="15" t="str">
        <f t="shared" si="7"/>
        <v>Correlaciones EPA</v>
      </c>
      <c r="AD107" s="15" t="e">
        <f t="shared" si="8"/>
        <v>#N/A</v>
      </c>
      <c r="AE107" s="15" t="e">
        <f t="shared" si="17"/>
        <v>#N/A</v>
      </c>
      <c r="AF107" s="15" t="e">
        <f t="shared" si="18"/>
        <v>#N/A</v>
      </c>
      <c r="AG107" s="15" t="e">
        <f>AF107*IF(P107="",'Fraccion masica'!$AC$36,P107)</f>
        <v>#N/A</v>
      </c>
      <c r="AH107" s="15" t="e">
        <f>AF107*IF(Q107="",'Fraccion masica'!$AC$35,Q107)</f>
        <v>#N/A</v>
      </c>
      <c r="AI107" s="15" t="e">
        <f>(AH107+AG107*Hoja1!$C$19)*N107</f>
        <v>#N/A</v>
      </c>
      <c r="AL107" s="1" t="str">
        <f t="shared" si="0"/>
        <v>SINOOtrosGasNo Leak</v>
      </c>
      <c r="AM107" s="212" t="s">
        <v>652</v>
      </c>
      <c r="AN107" s="212" t="s">
        <v>653</v>
      </c>
      <c r="AO107" s="212" t="s">
        <v>350</v>
      </c>
      <c r="AP107" s="212" t="s">
        <v>79</v>
      </c>
      <c r="AQ107" s="212" t="s">
        <v>681</v>
      </c>
      <c r="AR107" s="194">
        <v>4.5</v>
      </c>
      <c r="AS107" s="212">
        <f>AR107*(0.3048^3)*Hoja1!$C$24/Hoja1!$C$26/Hoja1!$C$25*'Fraccion masica'!$AF$41/1000</f>
        <v>0.19258759254918936</v>
      </c>
    </row>
    <row r="108" spans="2:45" x14ac:dyDescent="0.75">
      <c r="B108" s="174"/>
      <c r="C108" s="175"/>
      <c r="D108" s="175"/>
      <c r="E108" s="15"/>
      <c r="F108" s="15"/>
      <c r="G108" s="15"/>
      <c r="H108" s="15"/>
      <c r="I108" s="15"/>
      <c r="J108" s="15"/>
      <c r="K108" s="15"/>
      <c r="L108" s="15"/>
      <c r="M108" s="15">
        <v>0</v>
      </c>
      <c r="N108" s="15"/>
      <c r="O108" s="15"/>
      <c r="P108" s="93"/>
      <c r="Q108" s="93"/>
      <c r="R108" s="20"/>
      <c r="S108" s="15"/>
      <c r="W108" s="15">
        <f t="shared" si="11"/>
        <v>0</v>
      </c>
      <c r="X108" s="15">
        <f t="shared" si="12"/>
        <v>0</v>
      </c>
      <c r="Y108" s="15">
        <f t="shared" si="13"/>
        <v>0</v>
      </c>
      <c r="Z108" s="15">
        <f t="shared" si="14"/>
        <v>0</v>
      </c>
      <c r="AA108" s="15" t="str">
        <f t="shared" si="15"/>
        <v>No Leak</v>
      </c>
      <c r="AB108" s="15" t="str">
        <f t="shared" si="16"/>
        <v>0000No Leak</v>
      </c>
      <c r="AC108" s="15" t="str">
        <f t="shared" si="7"/>
        <v>Correlaciones EPA</v>
      </c>
      <c r="AD108" s="15" t="e">
        <f t="shared" si="8"/>
        <v>#N/A</v>
      </c>
      <c r="AE108" s="15" t="e">
        <f t="shared" si="17"/>
        <v>#N/A</v>
      </c>
      <c r="AF108" s="15" t="e">
        <f t="shared" si="18"/>
        <v>#N/A</v>
      </c>
      <c r="AG108" s="15" t="e">
        <f>AF108*IF(P108="",'Fraccion masica'!$AC$36,P108)</f>
        <v>#N/A</v>
      </c>
      <c r="AH108" s="15" t="e">
        <f>AF108*IF(Q108="",'Fraccion masica'!$AC$35,Q108)</f>
        <v>#N/A</v>
      </c>
      <c r="AI108" s="15" t="e">
        <f>(AH108+AG108*Hoja1!$C$19)*N108</f>
        <v>#N/A</v>
      </c>
      <c r="AL108" s="1" t="str">
        <f t="shared" si="0"/>
        <v>SINOOtrosCrudo PesadoNo Leak</v>
      </c>
      <c r="AM108" s="212" t="s">
        <v>652</v>
      </c>
      <c r="AN108" s="212" t="s">
        <v>653</v>
      </c>
      <c r="AO108" s="212" t="s">
        <v>350</v>
      </c>
      <c r="AP108" s="212" t="s">
        <v>85</v>
      </c>
      <c r="AQ108" s="212" t="s">
        <v>681</v>
      </c>
      <c r="AR108" s="194">
        <v>3.1</v>
      </c>
      <c r="AS108" s="212">
        <f>AR108*(0.3048^3)*Hoja1!$C$24/Hoja1!$C$26/Hoja1!$C$25*'Fraccion masica'!$AF$41/1000</f>
        <v>0.13267145264499713</v>
      </c>
    </row>
    <row r="109" spans="2:45" x14ac:dyDescent="0.75">
      <c r="B109" s="174"/>
      <c r="C109" s="175"/>
      <c r="D109" s="175"/>
      <c r="E109" s="15"/>
      <c r="F109" s="15"/>
      <c r="G109" s="15"/>
      <c r="H109" s="15"/>
      <c r="I109" s="15"/>
      <c r="J109" s="15"/>
      <c r="K109" s="15"/>
      <c r="L109" s="15"/>
      <c r="M109" s="15">
        <v>0</v>
      </c>
      <c r="N109" s="15"/>
      <c r="O109" s="15"/>
      <c r="P109" s="93"/>
      <c r="Q109" s="93"/>
      <c r="R109" s="20"/>
      <c r="S109" s="15"/>
      <c r="W109" s="15">
        <f t="shared" si="11"/>
        <v>0</v>
      </c>
      <c r="X109" s="15">
        <f t="shared" si="12"/>
        <v>0</v>
      </c>
      <c r="Y109" s="15">
        <f t="shared" si="13"/>
        <v>0</v>
      </c>
      <c r="Z109" s="15">
        <f t="shared" si="14"/>
        <v>0</v>
      </c>
      <c r="AA109" s="15" t="str">
        <f t="shared" si="15"/>
        <v>No Leak</v>
      </c>
      <c r="AB109" s="15" t="str">
        <f t="shared" si="16"/>
        <v>0000No Leak</v>
      </c>
      <c r="AC109" s="15" t="str">
        <f t="shared" si="7"/>
        <v>Correlaciones EPA</v>
      </c>
      <c r="AD109" s="15" t="e">
        <f t="shared" si="8"/>
        <v>#N/A</v>
      </c>
      <c r="AE109" s="15" t="e">
        <f t="shared" si="17"/>
        <v>#N/A</v>
      </c>
      <c r="AF109" s="15" t="e">
        <f t="shared" si="18"/>
        <v>#N/A</v>
      </c>
      <c r="AG109" s="15" t="e">
        <f>AF109*IF(P109="",'Fraccion masica'!$AC$36,P109)</f>
        <v>#N/A</v>
      </c>
      <c r="AH109" s="15" t="e">
        <f>AF109*IF(Q109="",'Fraccion masica'!$AC$35,Q109)</f>
        <v>#N/A</v>
      </c>
      <c r="AI109" s="15" t="e">
        <f>(AH109+AG109*Hoja1!$C$19)*N109</f>
        <v>#N/A</v>
      </c>
      <c r="AL109" s="1" t="str">
        <f t="shared" si="0"/>
        <v>SINOOtrosCrudo LivianoNo Leak</v>
      </c>
      <c r="AM109" s="212" t="s">
        <v>652</v>
      </c>
      <c r="AN109" s="212" t="s">
        <v>653</v>
      </c>
      <c r="AO109" s="212" t="s">
        <v>350</v>
      </c>
      <c r="AP109" s="212" t="s">
        <v>84</v>
      </c>
      <c r="AQ109" s="212" t="s">
        <v>681</v>
      </c>
      <c r="AR109" s="194">
        <v>3.1</v>
      </c>
      <c r="AS109" s="212">
        <f>AR109*(0.3048^3)*Hoja1!$C$24/Hoja1!$C$26/Hoja1!$C$25*'Fraccion masica'!$AF$41/1000</f>
        <v>0.13267145264499713</v>
      </c>
    </row>
    <row r="110" spans="2:45" x14ac:dyDescent="0.75">
      <c r="B110" s="174"/>
      <c r="C110" s="175"/>
      <c r="D110" s="175"/>
      <c r="E110" s="15"/>
      <c r="F110" s="15"/>
      <c r="G110" s="15"/>
      <c r="H110" s="15"/>
      <c r="I110" s="15"/>
      <c r="J110" s="15"/>
      <c r="K110" s="15"/>
      <c r="L110" s="15"/>
      <c r="M110" s="15">
        <v>0</v>
      </c>
      <c r="N110" s="15"/>
      <c r="O110" s="15"/>
      <c r="P110" s="93"/>
      <c r="Q110" s="93"/>
      <c r="R110" s="20"/>
      <c r="S110" s="15"/>
      <c r="W110" s="15">
        <f t="shared" si="11"/>
        <v>0</v>
      </c>
      <c r="X110" s="15">
        <f t="shared" si="12"/>
        <v>0</v>
      </c>
      <c r="Y110" s="15">
        <f t="shared" si="13"/>
        <v>0</v>
      </c>
      <c r="Z110" s="15">
        <f t="shared" si="14"/>
        <v>0</v>
      </c>
      <c r="AA110" s="15" t="str">
        <f t="shared" si="15"/>
        <v>No Leak</v>
      </c>
      <c r="AB110" s="15" t="str">
        <f t="shared" si="16"/>
        <v>0000No Leak</v>
      </c>
      <c r="AC110" s="15" t="str">
        <f t="shared" si="7"/>
        <v>Correlaciones EPA</v>
      </c>
      <c r="AD110" s="15" t="e">
        <f t="shared" si="8"/>
        <v>#N/A</v>
      </c>
      <c r="AE110" s="15" t="e">
        <f t="shared" si="17"/>
        <v>#N/A</v>
      </c>
      <c r="AF110" s="15" t="e">
        <f t="shared" si="18"/>
        <v>#N/A</v>
      </c>
      <c r="AG110" s="15" t="e">
        <f>AF110*IF(P110="",'Fraccion masica'!$AC$36,P110)</f>
        <v>#N/A</v>
      </c>
      <c r="AH110" s="15" t="e">
        <f>AF110*IF(Q110="",'Fraccion masica'!$AC$35,Q110)</f>
        <v>#N/A</v>
      </c>
      <c r="AI110" s="15" t="e">
        <f>(AH110+AG110*Hoja1!$C$19)*N110</f>
        <v>#N/A</v>
      </c>
      <c r="AL110" s="1" t="str">
        <f t="shared" si="0"/>
        <v>SINOConectoresGasNo Leak</v>
      </c>
      <c r="AM110" s="212" t="s">
        <v>652</v>
      </c>
      <c r="AN110" s="212" t="s">
        <v>653</v>
      </c>
      <c r="AO110" s="212" t="s">
        <v>80</v>
      </c>
      <c r="AP110" s="212" t="s">
        <v>79</v>
      </c>
      <c r="AQ110" s="212" t="s">
        <v>681</v>
      </c>
      <c r="AR110" s="194">
        <v>1.3</v>
      </c>
      <c r="AS110" s="212">
        <f>AR110*(0.3048^3)*Hoja1!$C$24/Hoja1!$C$26/Hoja1!$C$25*'Fraccion masica'!$AF$41/1000</f>
        <v>5.5636415625321373E-2</v>
      </c>
    </row>
    <row r="111" spans="2:45" x14ac:dyDescent="0.75">
      <c r="B111" s="174"/>
      <c r="C111" s="175"/>
      <c r="D111" s="175"/>
      <c r="E111" s="15"/>
      <c r="F111" s="15"/>
      <c r="G111" s="15"/>
      <c r="H111" s="15"/>
      <c r="I111" s="15"/>
      <c r="J111" s="15"/>
      <c r="K111" s="15"/>
      <c r="L111" s="15"/>
      <c r="M111" s="15">
        <v>0</v>
      </c>
      <c r="N111" s="15"/>
      <c r="O111" s="15"/>
      <c r="P111" s="93"/>
      <c r="Q111" s="93"/>
      <c r="R111" s="20"/>
      <c r="S111" s="15"/>
      <c r="W111" s="15">
        <f t="shared" si="11"/>
        <v>0</v>
      </c>
      <c r="X111" s="15">
        <f t="shared" si="12"/>
        <v>0</v>
      </c>
      <c r="Y111" s="15">
        <f t="shared" si="13"/>
        <v>0</v>
      </c>
      <c r="Z111" s="15">
        <f t="shared" si="14"/>
        <v>0</v>
      </c>
      <c r="AA111" s="15" t="str">
        <f t="shared" si="15"/>
        <v>No Leak</v>
      </c>
      <c r="AB111" s="15" t="str">
        <f t="shared" si="16"/>
        <v>0000No Leak</v>
      </c>
      <c r="AC111" s="15" t="str">
        <f t="shared" si="7"/>
        <v>Correlaciones EPA</v>
      </c>
      <c r="AD111" s="15" t="e">
        <f t="shared" si="8"/>
        <v>#N/A</v>
      </c>
      <c r="AE111" s="15" t="e">
        <f t="shared" si="17"/>
        <v>#N/A</v>
      </c>
      <c r="AF111" s="15" t="e">
        <f t="shared" si="18"/>
        <v>#N/A</v>
      </c>
      <c r="AG111" s="15" t="e">
        <f>AF111*IF(P111="",'Fraccion masica'!$AC$36,P111)</f>
        <v>#N/A</v>
      </c>
      <c r="AH111" s="15" t="e">
        <f>AF111*IF(Q111="",'Fraccion masica'!$AC$35,Q111)</f>
        <v>#N/A</v>
      </c>
      <c r="AI111" s="15" t="e">
        <f>(AH111+AG111*Hoja1!$C$19)*N111</f>
        <v>#N/A</v>
      </c>
      <c r="AL111" s="1" t="str">
        <f t="shared" si="0"/>
        <v>SINOConectoresCrudo PesadoNo Leak</v>
      </c>
      <c r="AM111" s="212" t="s">
        <v>652</v>
      </c>
      <c r="AN111" s="212" t="s">
        <v>653</v>
      </c>
      <c r="AO111" s="212" t="s">
        <v>80</v>
      </c>
      <c r="AP111" s="212" t="s">
        <v>85</v>
      </c>
      <c r="AQ111" s="212" t="s">
        <v>681</v>
      </c>
      <c r="AR111" s="194">
        <v>1</v>
      </c>
      <c r="AS111" s="212">
        <f>AR111*(0.3048^3)*Hoja1!$C$24/Hoja1!$C$26/Hoja1!$C$25*'Fraccion masica'!$AF$41/1000</f>
        <v>4.279724278870875E-2</v>
      </c>
    </row>
    <row r="112" spans="2:45" x14ac:dyDescent="0.75">
      <c r="B112" s="174"/>
      <c r="C112" s="175"/>
      <c r="D112" s="175"/>
      <c r="E112" s="15"/>
      <c r="F112" s="15"/>
      <c r="G112" s="15"/>
      <c r="H112" s="15"/>
      <c r="I112" s="15"/>
      <c r="J112" s="15"/>
      <c r="K112" s="15"/>
      <c r="L112" s="15"/>
      <c r="M112" s="15">
        <v>0</v>
      </c>
      <c r="N112" s="15"/>
      <c r="O112" s="15"/>
      <c r="P112" s="93"/>
      <c r="Q112" s="93"/>
      <c r="R112" s="20"/>
      <c r="S112" s="15"/>
      <c r="W112" s="15">
        <f t="shared" si="11"/>
        <v>0</v>
      </c>
      <c r="X112" s="15">
        <f t="shared" si="12"/>
        <v>0</v>
      </c>
      <c r="Y112" s="15">
        <f t="shared" si="13"/>
        <v>0</v>
      </c>
      <c r="Z112" s="15">
        <f t="shared" si="14"/>
        <v>0</v>
      </c>
      <c r="AA112" s="15" t="str">
        <f t="shared" si="15"/>
        <v>No Leak</v>
      </c>
      <c r="AB112" s="15" t="str">
        <f t="shared" si="16"/>
        <v>0000No Leak</v>
      </c>
      <c r="AC112" s="15" t="str">
        <f t="shared" si="7"/>
        <v>Correlaciones EPA</v>
      </c>
      <c r="AD112" s="15" t="e">
        <f t="shared" si="8"/>
        <v>#N/A</v>
      </c>
      <c r="AE112" s="15" t="e">
        <f t="shared" si="17"/>
        <v>#N/A</v>
      </c>
      <c r="AF112" s="15" t="e">
        <f t="shared" si="18"/>
        <v>#N/A</v>
      </c>
      <c r="AG112" s="15" t="e">
        <f>AF112*IF(P112="",'Fraccion masica'!$AC$36,P112)</f>
        <v>#N/A</v>
      </c>
      <c r="AH112" s="15" t="e">
        <f>AF112*IF(Q112="",'Fraccion masica'!$AC$35,Q112)</f>
        <v>#N/A</v>
      </c>
      <c r="AI112" s="15" t="e">
        <f>(AH112+AG112*Hoja1!$C$19)*N112</f>
        <v>#N/A</v>
      </c>
      <c r="AL112" s="1" t="str">
        <f t="shared" si="0"/>
        <v>SINOConectoresCrudo LivianoNo Leak</v>
      </c>
      <c r="AM112" s="212" t="s">
        <v>652</v>
      </c>
      <c r="AN112" s="212" t="s">
        <v>653</v>
      </c>
      <c r="AO112" s="212" t="s">
        <v>80</v>
      </c>
      <c r="AP112" s="212" t="s">
        <v>84</v>
      </c>
      <c r="AQ112" s="212" t="s">
        <v>681</v>
      </c>
      <c r="AR112" s="194">
        <v>1</v>
      </c>
      <c r="AS112" s="212">
        <f>AR112*(0.3048^3)*Hoja1!$C$24/Hoja1!$C$26/Hoja1!$C$25*'Fraccion masica'!$AF$41/1000</f>
        <v>4.279724278870875E-2</v>
      </c>
    </row>
    <row r="113" spans="2:45" x14ac:dyDescent="0.75">
      <c r="B113" s="174"/>
      <c r="C113" s="175"/>
      <c r="D113" s="175"/>
      <c r="E113" s="15"/>
      <c r="F113" s="15"/>
      <c r="G113" s="15"/>
      <c r="H113" s="15"/>
      <c r="I113" s="15"/>
      <c r="J113" s="15"/>
      <c r="K113" s="15"/>
      <c r="L113" s="15"/>
      <c r="M113" s="15">
        <v>0</v>
      </c>
      <c r="N113" s="15"/>
      <c r="O113" s="15"/>
      <c r="P113" s="93"/>
      <c r="Q113" s="93"/>
      <c r="R113" s="20"/>
      <c r="S113" s="15"/>
      <c r="W113" s="15">
        <f t="shared" si="11"/>
        <v>0</v>
      </c>
      <c r="X113" s="15">
        <f t="shared" si="12"/>
        <v>0</v>
      </c>
      <c r="Y113" s="15">
        <f t="shared" si="13"/>
        <v>0</v>
      </c>
      <c r="Z113" s="15">
        <f t="shared" si="14"/>
        <v>0</v>
      </c>
      <c r="AA113" s="15" t="str">
        <f t="shared" si="15"/>
        <v>No Leak</v>
      </c>
      <c r="AB113" s="15" t="str">
        <f t="shared" si="16"/>
        <v>0000No Leak</v>
      </c>
      <c r="AC113" s="15" t="str">
        <f t="shared" si="7"/>
        <v>Correlaciones EPA</v>
      </c>
      <c r="AD113" s="15" t="e">
        <f t="shared" si="8"/>
        <v>#N/A</v>
      </c>
      <c r="AE113" s="15" t="e">
        <f t="shared" si="17"/>
        <v>#N/A</v>
      </c>
      <c r="AF113" s="15" t="e">
        <f t="shared" si="18"/>
        <v>#N/A</v>
      </c>
      <c r="AG113" s="15" t="e">
        <f>AF113*IF(P113="",'Fraccion masica'!$AC$36,P113)</f>
        <v>#N/A</v>
      </c>
      <c r="AH113" s="15" t="e">
        <f>AF113*IF(Q113="",'Fraccion masica'!$AC$35,Q113)</f>
        <v>#N/A</v>
      </c>
      <c r="AI113" s="15" t="e">
        <f>(AH113+AG113*Hoja1!$C$19)*N113</f>
        <v>#N/A</v>
      </c>
      <c r="AL113" s="1" t="str">
        <f t="shared" si="0"/>
        <v>SINOBridasGasNo Leak</v>
      </c>
      <c r="AM113" s="212" t="s">
        <v>652</v>
      </c>
      <c r="AN113" s="212" t="s">
        <v>653</v>
      </c>
      <c r="AO113" s="212" t="s">
        <v>351</v>
      </c>
      <c r="AP113" s="212" t="s">
        <v>79</v>
      </c>
      <c r="AQ113" s="212" t="s">
        <v>681</v>
      </c>
      <c r="AR113" s="194">
        <v>4.0999999999999996</v>
      </c>
      <c r="AS113" s="212">
        <f>AR113*(0.3048^3)*Hoja1!$C$24/Hoja1!$C$26/Hoja1!$C$25*'Fraccion masica'!$AF$41/1000</f>
        <v>0.17546869543370586</v>
      </c>
    </row>
    <row r="114" spans="2:45" x14ac:dyDescent="0.75">
      <c r="B114" s="174"/>
      <c r="C114" s="175"/>
      <c r="D114" s="175"/>
      <c r="E114" s="15"/>
      <c r="F114" s="15"/>
      <c r="G114" s="15"/>
      <c r="H114" s="15"/>
      <c r="I114" s="15"/>
      <c r="J114" s="15"/>
      <c r="K114" s="15"/>
      <c r="L114" s="15"/>
      <c r="M114" s="15">
        <v>0</v>
      </c>
      <c r="N114" s="15"/>
      <c r="O114" s="15"/>
      <c r="P114" s="93"/>
      <c r="Q114" s="93"/>
      <c r="R114" s="20"/>
      <c r="S114" s="15"/>
      <c r="W114" s="15">
        <f t="shared" si="11"/>
        <v>0</v>
      </c>
      <c r="X114" s="15">
        <f t="shared" si="12"/>
        <v>0</v>
      </c>
      <c r="Y114" s="15">
        <f t="shared" si="13"/>
        <v>0</v>
      </c>
      <c r="Z114" s="15">
        <f t="shared" si="14"/>
        <v>0</v>
      </c>
      <c r="AA114" s="15" t="str">
        <f t="shared" si="15"/>
        <v>No Leak</v>
      </c>
      <c r="AB114" s="15" t="str">
        <f t="shared" si="16"/>
        <v>0000No Leak</v>
      </c>
      <c r="AC114" s="15" t="str">
        <f t="shared" si="7"/>
        <v>Correlaciones EPA</v>
      </c>
      <c r="AD114" s="15" t="e">
        <f t="shared" si="8"/>
        <v>#N/A</v>
      </c>
      <c r="AE114" s="15" t="e">
        <f t="shared" si="17"/>
        <v>#N/A</v>
      </c>
      <c r="AF114" s="15" t="e">
        <f t="shared" si="18"/>
        <v>#N/A</v>
      </c>
      <c r="AG114" s="15" t="e">
        <f>AF114*IF(P114="",'Fraccion masica'!$AC$36,P114)</f>
        <v>#N/A</v>
      </c>
      <c r="AH114" s="15" t="e">
        <f>AF114*IF(Q114="",'Fraccion masica'!$AC$35,Q114)</f>
        <v>#N/A</v>
      </c>
      <c r="AI114" s="15" t="e">
        <f>(AH114+AG114*Hoja1!$C$19)*N114</f>
        <v>#N/A</v>
      </c>
      <c r="AL114" s="1" t="str">
        <f t="shared" si="0"/>
        <v>SINOBridasCrudo PesadoNo Leak</v>
      </c>
      <c r="AM114" s="212" t="s">
        <v>652</v>
      </c>
      <c r="AN114" s="212" t="s">
        <v>653</v>
      </c>
      <c r="AO114" s="212" t="s">
        <v>351</v>
      </c>
      <c r="AP114" s="212" t="s">
        <v>85</v>
      </c>
      <c r="AQ114" s="212" t="s">
        <v>681</v>
      </c>
      <c r="AR114" s="194">
        <v>2.7</v>
      </c>
      <c r="AS114" s="212">
        <f>AR114*(0.3048^3)*Hoja1!$C$24/Hoja1!$C$26/Hoja1!$C$25*'Fraccion masica'!$AF$41/1000</f>
        <v>0.11555255552951363</v>
      </c>
    </row>
    <row r="115" spans="2:45" x14ac:dyDescent="0.75">
      <c r="B115" s="174"/>
      <c r="C115" s="175"/>
      <c r="D115" s="175"/>
      <c r="E115" s="15"/>
      <c r="F115" s="15"/>
      <c r="G115" s="15"/>
      <c r="H115" s="15"/>
      <c r="I115" s="15"/>
      <c r="J115" s="15"/>
      <c r="K115" s="15"/>
      <c r="L115" s="15"/>
      <c r="M115" s="15">
        <v>0</v>
      </c>
      <c r="N115" s="15"/>
      <c r="O115" s="15"/>
      <c r="P115" s="93"/>
      <c r="Q115" s="93"/>
      <c r="R115" s="20"/>
      <c r="S115" s="15"/>
      <c r="W115" s="15">
        <f t="shared" si="11"/>
        <v>0</v>
      </c>
      <c r="X115" s="15">
        <f t="shared" si="12"/>
        <v>0</v>
      </c>
      <c r="Y115" s="15">
        <f t="shared" si="13"/>
        <v>0</v>
      </c>
      <c r="Z115" s="15">
        <f t="shared" si="14"/>
        <v>0</v>
      </c>
      <c r="AA115" s="15" t="str">
        <f t="shared" si="15"/>
        <v>No Leak</v>
      </c>
      <c r="AB115" s="15" t="str">
        <f t="shared" si="16"/>
        <v>0000No Leak</v>
      </c>
      <c r="AC115" s="15" t="str">
        <f t="shared" si="7"/>
        <v>Correlaciones EPA</v>
      </c>
      <c r="AD115" s="15" t="e">
        <f t="shared" si="8"/>
        <v>#N/A</v>
      </c>
      <c r="AE115" s="15" t="e">
        <f t="shared" si="17"/>
        <v>#N/A</v>
      </c>
      <c r="AF115" s="15" t="e">
        <f t="shared" si="18"/>
        <v>#N/A</v>
      </c>
      <c r="AG115" s="15" t="e">
        <f>AF115*IF(P115="",'Fraccion masica'!$AC$36,P115)</f>
        <v>#N/A</v>
      </c>
      <c r="AH115" s="15" t="e">
        <f>AF115*IF(Q115="",'Fraccion masica'!$AC$35,Q115)</f>
        <v>#N/A</v>
      </c>
      <c r="AI115" s="15" t="e">
        <f>(AH115+AG115*Hoja1!$C$19)*N115</f>
        <v>#N/A</v>
      </c>
      <c r="AL115" s="1" t="str">
        <f t="shared" si="0"/>
        <v>SINOBridasCrudo LivianoNo Leak</v>
      </c>
      <c r="AM115" s="212" t="s">
        <v>652</v>
      </c>
      <c r="AN115" s="212" t="s">
        <v>653</v>
      </c>
      <c r="AO115" s="212" t="s">
        <v>351</v>
      </c>
      <c r="AP115" s="212" t="s">
        <v>84</v>
      </c>
      <c r="AQ115" s="212" t="s">
        <v>681</v>
      </c>
      <c r="AR115" s="194">
        <v>2.7</v>
      </c>
      <c r="AS115" s="212">
        <f>AR115*(0.3048^3)*Hoja1!$C$24/Hoja1!$C$26/Hoja1!$C$25*'Fraccion masica'!$AF$41/1000</f>
        <v>0.11555255552951363</v>
      </c>
    </row>
    <row r="116" spans="2:45" x14ac:dyDescent="0.75">
      <c r="B116" s="174"/>
      <c r="C116" s="175"/>
      <c r="D116" s="175"/>
      <c r="E116" s="15"/>
      <c r="F116" s="15"/>
      <c r="G116" s="15"/>
      <c r="H116" s="15"/>
      <c r="I116" s="15"/>
      <c r="J116" s="15"/>
      <c r="K116" s="15"/>
      <c r="L116" s="15"/>
      <c r="M116" s="15">
        <v>0</v>
      </c>
      <c r="N116" s="15"/>
      <c r="O116" s="15"/>
      <c r="P116" s="93"/>
      <c r="Q116" s="93"/>
      <c r="R116" s="20"/>
      <c r="S116" s="15"/>
      <c r="W116" s="15">
        <f t="shared" si="11"/>
        <v>0</v>
      </c>
      <c r="X116" s="15">
        <f t="shared" si="12"/>
        <v>0</v>
      </c>
      <c r="Y116" s="15">
        <f t="shared" si="13"/>
        <v>0</v>
      </c>
      <c r="Z116" s="15">
        <f t="shared" si="14"/>
        <v>0</v>
      </c>
      <c r="AA116" s="15" t="str">
        <f t="shared" si="15"/>
        <v>No Leak</v>
      </c>
      <c r="AB116" s="15" t="str">
        <f t="shared" si="16"/>
        <v>0000No Leak</v>
      </c>
      <c r="AC116" s="15" t="str">
        <f t="shared" si="7"/>
        <v>Correlaciones EPA</v>
      </c>
      <c r="AD116" s="15" t="e">
        <f t="shared" si="8"/>
        <v>#N/A</v>
      </c>
      <c r="AE116" s="15" t="e">
        <f t="shared" si="17"/>
        <v>#N/A</v>
      </c>
      <c r="AF116" s="15" t="e">
        <f t="shared" si="18"/>
        <v>#N/A</v>
      </c>
      <c r="AG116" s="15" t="e">
        <f>AF116*IF(P116="",'Fraccion masica'!$AC$36,P116)</f>
        <v>#N/A</v>
      </c>
      <c r="AH116" s="15" t="e">
        <f>AF116*IF(Q116="",'Fraccion masica'!$AC$35,Q116)</f>
        <v>#N/A</v>
      </c>
      <c r="AI116" s="15" t="e">
        <f>(AH116+AG116*Hoja1!$C$19)*N116</f>
        <v>#N/A</v>
      </c>
    </row>
    <row r="117" spans="2:45" x14ac:dyDescent="0.75">
      <c r="B117" s="174"/>
      <c r="C117" s="175"/>
      <c r="D117" s="175"/>
      <c r="E117" s="15"/>
      <c r="F117" s="15"/>
      <c r="G117" s="15"/>
      <c r="H117" s="15"/>
      <c r="I117" s="15"/>
      <c r="J117" s="15"/>
      <c r="K117" s="15"/>
      <c r="L117" s="15"/>
      <c r="M117" s="15">
        <v>0</v>
      </c>
      <c r="N117" s="15"/>
      <c r="O117" s="15"/>
      <c r="P117" s="93"/>
      <c r="Q117" s="93"/>
      <c r="R117" s="20"/>
      <c r="S117" s="15"/>
      <c r="W117" s="15">
        <f t="shared" si="11"/>
        <v>0</v>
      </c>
      <c r="X117" s="15">
        <f t="shared" si="12"/>
        <v>0</v>
      </c>
      <c r="Y117" s="15">
        <f t="shared" si="13"/>
        <v>0</v>
      </c>
      <c r="Z117" s="15">
        <f t="shared" si="14"/>
        <v>0</v>
      </c>
      <c r="AA117" s="15" t="str">
        <f t="shared" si="15"/>
        <v>No Leak</v>
      </c>
      <c r="AB117" s="15" t="str">
        <f t="shared" si="16"/>
        <v>0000No Leak</v>
      </c>
      <c r="AC117" s="15" t="str">
        <f t="shared" si="7"/>
        <v>Correlaciones EPA</v>
      </c>
      <c r="AD117" s="15" t="e">
        <f t="shared" si="8"/>
        <v>#N/A</v>
      </c>
      <c r="AE117" s="15" t="e">
        <f t="shared" si="17"/>
        <v>#N/A</v>
      </c>
      <c r="AF117" s="15" t="e">
        <f t="shared" si="18"/>
        <v>#N/A</v>
      </c>
      <c r="AG117" s="15" t="e">
        <f>AF117*IF(P117="",'Fraccion masica'!$AC$36,P117)</f>
        <v>#N/A</v>
      </c>
      <c r="AH117" s="15" t="e">
        <f>AF117*IF(Q117="",'Fraccion masica'!$AC$35,Q117)</f>
        <v>#N/A</v>
      </c>
      <c r="AI117" s="15" t="e">
        <f>(AH117+AG117*Hoja1!$C$19)*N117</f>
        <v>#N/A</v>
      </c>
    </row>
    <row r="118" spans="2:45" x14ac:dyDescent="0.75">
      <c r="B118" s="174"/>
      <c r="C118" s="175"/>
      <c r="D118" s="175"/>
      <c r="E118" s="15"/>
      <c r="F118" s="15"/>
      <c r="G118" s="15"/>
      <c r="H118" s="15"/>
      <c r="I118" s="15"/>
      <c r="J118" s="15"/>
      <c r="K118" s="15"/>
      <c r="L118" s="15"/>
      <c r="M118" s="15">
        <v>0</v>
      </c>
      <c r="N118" s="15"/>
      <c r="O118" s="15"/>
      <c r="P118" s="93"/>
      <c r="Q118" s="93"/>
      <c r="R118" s="20"/>
      <c r="S118" s="15"/>
      <c r="W118" s="15">
        <f t="shared" si="11"/>
        <v>0</v>
      </c>
      <c r="X118" s="15">
        <f t="shared" si="12"/>
        <v>0</v>
      </c>
      <c r="Y118" s="15">
        <f t="shared" si="13"/>
        <v>0</v>
      </c>
      <c r="Z118" s="15">
        <f t="shared" si="14"/>
        <v>0</v>
      </c>
      <c r="AA118" s="15" t="str">
        <f t="shared" si="15"/>
        <v>No Leak</v>
      </c>
      <c r="AB118" s="15" t="str">
        <f t="shared" si="16"/>
        <v>0000No Leak</v>
      </c>
      <c r="AC118" s="15" t="str">
        <f t="shared" si="7"/>
        <v>Correlaciones EPA</v>
      </c>
      <c r="AD118" s="15" t="e">
        <f t="shared" si="8"/>
        <v>#N/A</v>
      </c>
      <c r="AE118" s="15" t="e">
        <f t="shared" si="17"/>
        <v>#N/A</v>
      </c>
      <c r="AF118" s="15" t="e">
        <f t="shared" si="18"/>
        <v>#N/A</v>
      </c>
      <c r="AG118" s="15" t="e">
        <f>AF118*IF(P118="",'Fraccion masica'!$AC$36,P118)</f>
        <v>#N/A</v>
      </c>
      <c r="AH118" s="15" t="e">
        <f>AF118*IF(Q118="",'Fraccion masica'!$AC$35,Q118)</f>
        <v>#N/A</v>
      </c>
      <c r="AI118" s="15" t="e">
        <f>(AH118+AG118*Hoja1!$C$19)*N118</f>
        <v>#N/A</v>
      </c>
    </row>
    <row r="119" spans="2:45" x14ac:dyDescent="0.75">
      <c r="B119" s="174"/>
      <c r="C119" s="175"/>
      <c r="D119" s="175"/>
      <c r="E119" s="15"/>
      <c r="F119" s="15"/>
      <c r="G119" s="15"/>
      <c r="H119" s="15"/>
      <c r="I119" s="15"/>
      <c r="J119" s="15"/>
      <c r="K119" s="15"/>
      <c r="L119" s="15"/>
      <c r="M119" s="15">
        <v>0</v>
      </c>
      <c r="N119" s="15"/>
      <c r="O119" s="15"/>
      <c r="P119" s="93"/>
      <c r="Q119" s="93"/>
      <c r="R119" s="20"/>
      <c r="S119" s="15"/>
      <c r="W119" s="15">
        <f t="shared" si="11"/>
        <v>0</v>
      </c>
      <c r="X119" s="15">
        <f t="shared" si="12"/>
        <v>0</v>
      </c>
      <c r="Y119" s="15">
        <f t="shared" si="13"/>
        <v>0</v>
      </c>
      <c r="Z119" s="15">
        <f t="shared" si="14"/>
        <v>0</v>
      </c>
      <c r="AA119" s="15" t="str">
        <f t="shared" si="15"/>
        <v>No Leak</v>
      </c>
      <c r="AB119" s="15" t="str">
        <f t="shared" si="16"/>
        <v>0000No Leak</v>
      </c>
      <c r="AC119" s="15" t="str">
        <f t="shared" si="7"/>
        <v>Correlaciones EPA</v>
      </c>
      <c r="AD119" s="15" t="e">
        <f t="shared" si="8"/>
        <v>#N/A</v>
      </c>
      <c r="AE119" s="15" t="e">
        <f t="shared" si="17"/>
        <v>#N/A</v>
      </c>
      <c r="AF119" s="15" t="e">
        <f t="shared" si="18"/>
        <v>#N/A</v>
      </c>
      <c r="AG119" s="15" t="e">
        <f>AF119*IF(P119="",'Fraccion masica'!$AC$36,P119)</f>
        <v>#N/A</v>
      </c>
      <c r="AH119" s="15" t="e">
        <f>AF119*IF(Q119="",'Fraccion masica'!$AC$35,Q119)</f>
        <v>#N/A</v>
      </c>
      <c r="AI119" s="15" t="e">
        <f>(AH119+AG119*Hoja1!$C$19)*N119</f>
        <v>#N/A</v>
      </c>
    </row>
    <row r="120" spans="2:45" x14ac:dyDescent="0.75">
      <c r="B120" s="174"/>
      <c r="C120" s="175"/>
      <c r="D120" s="175"/>
      <c r="E120" s="15"/>
      <c r="F120" s="15"/>
      <c r="G120" s="15"/>
      <c r="H120" s="15"/>
      <c r="I120" s="15"/>
      <c r="J120" s="15"/>
      <c r="K120" s="15"/>
      <c r="L120" s="15"/>
      <c r="M120" s="15">
        <v>0</v>
      </c>
      <c r="N120" s="15"/>
      <c r="O120" s="15"/>
      <c r="P120" s="93"/>
      <c r="Q120" s="93"/>
      <c r="R120" s="20"/>
      <c r="S120" s="15"/>
      <c r="W120" s="15">
        <f t="shared" si="11"/>
        <v>0</v>
      </c>
      <c r="X120" s="15">
        <f t="shared" si="12"/>
        <v>0</v>
      </c>
      <c r="Y120" s="15">
        <f t="shared" si="13"/>
        <v>0</v>
      </c>
      <c r="Z120" s="15">
        <f t="shared" si="14"/>
        <v>0</v>
      </c>
      <c r="AA120" s="15" t="str">
        <f t="shared" si="15"/>
        <v>No Leak</v>
      </c>
      <c r="AB120" s="15" t="str">
        <f t="shared" si="16"/>
        <v>0000No Leak</v>
      </c>
      <c r="AC120" s="15" t="str">
        <f t="shared" si="7"/>
        <v>Correlaciones EPA</v>
      </c>
      <c r="AD120" s="15" t="e">
        <f t="shared" si="8"/>
        <v>#N/A</v>
      </c>
      <c r="AE120" s="15" t="e">
        <f t="shared" si="17"/>
        <v>#N/A</v>
      </c>
      <c r="AF120" s="15" t="e">
        <f t="shared" si="18"/>
        <v>#N/A</v>
      </c>
      <c r="AG120" s="15" t="e">
        <f>AF120*IF(P120="",'Fraccion masica'!$AC$36,P120)</f>
        <v>#N/A</v>
      </c>
      <c r="AH120" s="15" t="e">
        <f>AF120*IF(Q120="",'Fraccion masica'!$AC$35,Q120)</f>
        <v>#N/A</v>
      </c>
      <c r="AI120" s="15" t="e">
        <f>(AH120+AG120*Hoja1!$C$19)*N120</f>
        <v>#N/A</v>
      </c>
    </row>
    <row r="121" spans="2:45" x14ac:dyDescent="0.75">
      <c r="B121" s="174"/>
      <c r="C121" s="175"/>
      <c r="D121" s="175"/>
      <c r="E121" s="15"/>
      <c r="F121" s="15"/>
      <c r="G121" s="15"/>
      <c r="H121" s="15"/>
      <c r="I121" s="15"/>
      <c r="J121" s="15"/>
      <c r="K121" s="15"/>
      <c r="L121" s="15"/>
      <c r="M121" s="15">
        <v>0</v>
      </c>
      <c r="N121" s="15"/>
      <c r="O121" s="15"/>
      <c r="P121" s="93"/>
      <c r="Q121" s="93"/>
      <c r="R121" s="20"/>
      <c r="S121" s="15"/>
      <c r="W121" s="15">
        <f t="shared" si="11"/>
        <v>0</v>
      </c>
      <c r="X121" s="15">
        <f t="shared" si="12"/>
        <v>0</v>
      </c>
      <c r="Y121" s="15">
        <f t="shared" si="13"/>
        <v>0</v>
      </c>
      <c r="Z121" s="15">
        <f t="shared" si="14"/>
        <v>0</v>
      </c>
      <c r="AA121" s="15" t="str">
        <f t="shared" si="15"/>
        <v>No Leak</v>
      </c>
      <c r="AB121" s="15" t="str">
        <f t="shared" si="16"/>
        <v>0000No Leak</v>
      </c>
      <c r="AC121" s="15" t="str">
        <f t="shared" si="7"/>
        <v>Correlaciones EPA</v>
      </c>
      <c r="AD121" s="15" t="e">
        <f t="shared" si="8"/>
        <v>#N/A</v>
      </c>
      <c r="AE121" s="15" t="e">
        <f t="shared" si="17"/>
        <v>#N/A</v>
      </c>
      <c r="AF121" s="15" t="e">
        <f t="shared" si="18"/>
        <v>#N/A</v>
      </c>
      <c r="AG121" s="15" t="e">
        <f>AF121*IF(P121="",'Fraccion masica'!$AC$36,P121)</f>
        <v>#N/A</v>
      </c>
      <c r="AH121" s="15" t="e">
        <f>AF121*IF(Q121="",'Fraccion masica'!$AC$35,Q121)</f>
        <v>#N/A</v>
      </c>
      <c r="AI121" s="15" t="e">
        <f>(AH121+AG121*Hoja1!$C$19)*N121</f>
        <v>#N/A</v>
      </c>
    </row>
    <row r="122" spans="2:45" x14ac:dyDescent="0.75">
      <c r="B122" s="174"/>
      <c r="C122" s="175"/>
      <c r="D122" s="175"/>
      <c r="E122" s="15"/>
      <c r="F122" s="15"/>
      <c r="G122" s="15"/>
      <c r="H122" s="15"/>
      <c r="I122" s="15"/>
      <c r="J122" s="15"/>
      <c r="K122" s="15"/>
      <c r="L122" s="15"/>
      <c r="M122" s="15">
        <v>0</v>
      </c>
      <c r="N122" s="15"/>
      <c r="O122" s="15"/>
      <c r="P122" s="93"/>
      <c r="Q122" s="93"/>
      <c r="R122" s="20"/>
      <c r="S122" s="15"/>
      <c r="W122" s="15">
        <f t="shared" si="11"/>
        <v>0</v>
      </c>
      <c r="X122" s="15">
        <f t="shared" si="12"/>
        <v>0</v>
      </c>
      <c r="Y122" s="15">
        <f t="shared" si="13"/>
        <v>0</v>
      </c>
      <c r="Z122" s="15">
        <f t="shared" si="14"/>
        <v>0</v>
      </c>
      <c r="AA122" s="15" t="str">
        <f t="shared" si="15"/>
        <v>No Leak</v>
      </c>
      <c r="AB122" s="15" t="str">
        <f t="shared" si="16"/>
        <v>0000No Leak</v>
      </c>
      <c r="AC122" s="15" t="str">
        <f t="shared" ref="AC122:AC185" si="19">IF(_xlfn.CONCAT(W122:X122)="NONO","F.E EPA basado en población componentes",IF(_xlfn.CONCAT(W122:X122)="SINO","F.E EPA basado en componentes con fugas",IF(R122="X","F.E EPA Leak/No Leak","Correlaciones EPA")))</f>
        <v>Correlaciones EPA</v>
      </c>
      <c r="AD122" s="15" t="e">
        <f t="shared" ref="AD122:AD185" si="20">VLOOKUP(AB122,$AL$56:$AS$115,8,FALSE)</f>
        <v>#N/A</v>
      </c>
      <c r="AE122" s="15" t="e">
        <f t="shared" si="17"/>
        <v>#N/A</v>
      </c>
      <c r="AF122" s="15" t="e">
        <f t="shared" si="18"/>
        <v>#N/A</v>
      </c>
      <c r="AG122" s="15" t="e">
        <f>AF122*IF(P122="",'Fraccion masica'!$AC$36,P122)</f>
        <v>#N/A</v>
      </c>
      <c r="AH122" s="15" t="e">
        <f>AF122*IF(Q122="",'Fraccion masica'!$AC$35,Q122)</f>
        <v>#N/A</v>
      </c>
      <c r="AI122" s="15" t="e">
        <f>(AH122+AG122*Hoja1!$C$19)*N122</f>
        <v>#N/A</v>
      </c>
    </row>
    <row r="123" spans="2:45" x14ac:dyDescent="0.75">
      <c r="B123" s="174"/>
      <c r="C123" s="175"/>
      <c r="D123" s="175"/>
      <c r="E123" s="15"/>
      <c r="F123" s="15"/>
      <c r="G123" s="15"/>
      <c r="H123" s="15"/>
      <c r="I123" s="15"/>
      <c r="J123" s="15"/>
      <c r="K123" s="15"/>
      <c r="L123" s="15"/>
      <c r="M123" s="15">
        <v>0</v>
      </c>
      <c r="N123" s="15"/>
      <c r="O123" s="15"/>
      <c r="P123" s="93"/>
      <c r="Q123" s="93"/>
      <c r="R123" s="20"/>
      <c r="S123" s="15"/>
      <c r="W123" s="15">
        <f t="shared" si="11"/>
        <v>0</v>
      </c>
      <c r="X123" s="15">
        <f t="shared" si="12"/>
        <v>0</v>
      </c>
      <c r="Y123" s="15">
        <f t="shared" si="13"/>
        <v>0</v>
      </c>
      <c r="Z123" s="15">
        <f t="shared" si="14"/>
        <v>0</v>
      </c>
      <c r="AA123" s="15" t="str">
        <f t="shared" si="15"/>
        <v>No Leak</v>
      </c>
      <c r="AB123" s="15" t="str">
        <f t="shared" si="16"/>
        <v>0000No Leak</v>
      </c>
      <c r="AC123" s="15" t="str">
        <f t="shared" si="19"/>
        <v>Correlaciones EPA</v>
      </c>
      <c r="AD123" s="15" t="e">
        <f t="shared" si="20"/>
        <v>#N/A</v>
      </c>
      <c r="AE123" s="15" t="e">
        <f t="shared" si="17"/>
        <v>#N/A</v>
      </c>
      <c r="AF123" s="15" t="e">
        <f t="shared" si="18"/>
        <v>#N/A</v>
      </c>
      <c r="AG123" s="15" t="e">
        <f>AF123*IF(P123="",'Fraccion masica'!$AC$36,P123)</f>
        <v>#N/A</v>
      </c>
      <c r="AH123" s="15" t="e">
        <f>AF123*IF(Q123="",'Fraccion masica'!$AC$35,Q123)</f>
        <v>#N/A</v>
      </c>
      <c r="AI123" s="15" t="e">
        <f>(AH123+AG123*Hoja1!$C$19)*N123</f>
        <v>#N/A</v>
      </c>
    </row>
    <row r="124" spans="2:45" x14ac:dyDescent="0.75">
      <c r="B124" s="174"/>
      <c r="C124" s="175"/>
      <c r="D124" s="175"/>
      <c r="E124" s="15"/>
      <c r="F124" s="15"/>
      <c r="G124" s="15"/>
      <c r="H124" s="15"/>
      <c r="I124" s="15"/>
      <c r="J124" s="15"/>
      <c r="K124" s="15"/>
      <c r="L124" s="15"/>
      <c r="M124" s="15">
        <v>0</v>
      </c>
      <c r="N124" s="15"/>
      <c r="O124" s="15"/>
      <c r="P124" s="93"/>
      <c r="Q124" s="93"/>
      <c r="R124" s="20"/>
      <c r="S124" s="15"/>
      <c r="W124" s="15">
        <f t="shared" si="11"/>
        <v>0</v>
      </c>
      <c r="X124" s="15">
        <f t="shared" si="12"/>
        <v>0</v>
      </c>
      <c r="Y124" s="15">
        <f t="shared" si="13"/>
        <v>0</v>
      </c>
      <c r="Z124" s="15">
        <f t="shared" si="14"/>
        <v>0</v>
      </c>
      <c r="AA124" s="15" t="str">
        <f t="shared" si="15"/>
        <v>No Leak</v>
      </c>
      <c r="AB124" s="15" t="str">
        <f t="shared" si="16"/>
        <v>0000No Leak</v>
      </c>
      <c r="AC124" s="15" t="str">
        <f t="shared" si="19"/>
        <v>Correlaciones EPA</v>
      </c>
      <c r="AD124" s="15" t="e">
        <f t="shared" si="20"/>
        <v>#N/A</v>
      </c>
      <c r="AE124" s="15" t="e">
        <f t="shared" si="17"/>
        <v>#N/A</v>
      </c>
      <c r="AF124" s="15" t="e">
        <f t="shared" si="18"/>
        <v>#N/A</v>
      </c>
      <c r="AG124" s="15" t="e">
        <f>AF124*IF(P124="",'Fraccion masica'!$AC$36,P124)</f>
        <v>#N/A</v>
      </c>
      <c r="AH124" s="15" t="e">
        <f>AF124*IF(Q124="",'Fraccion masica'!$AC$35,Q124)</f>
        <v>#N/A</v>
      </c>
      <c r="AI124" s="15" t="e">
        <f>(AH124+AG124*Hoja1!$C$19)*N124</f>
        <v>#N/A</v>
      </c>
    </row>
    <row r="125" spans="2:45" x14ac:dyDescent="0.75">
      <c r="B125" s="174"/>
      <c r="C125" s="175"/>
      <c r="D125" s="175"/>
      <c r="E125" s="15"/>
      <c r="F125" s="15"/>
      <c r="G125" s="15"/>
      <c r="H125" s="15"/>
      <c r="I125" s="15"/>
      <c r="J125" s="15"/>
      <c r="K125" s="15"/>
      <c r="L125" s="15"/>
      <c r="M125" s="15">
        <v>0</v>
      </c>
      <c r="N125" s="15"/>
      <c r="O125" s="15"/>
      <c r="P125" s="93"/>
      <c r="Q125" s="93"/>
      <c r="R125" s="20"/>
      <c r="S125" s="15"/>
      <c r="W125" s="15">
        <f t="shared" si="11"/>
        <v>0</v>
      </c>
      <c r="X125" s="15">
        <f t="shared" si="12"/>
        <v>0</v>
      </c>
      <c r="Y125" s="15">
        <f t="shared" si="13"/>
        <v>0</v>
      </c>
      <c r="Z125" s="15">
        <f t="shared" si="14"/>
        <v>0</v>
      </c>
      <c r="AA125" s="15" t="str">
        <f t="shared" si="15"/>
        <v>No Leak</v>
      </c>
      <c r="AB125" s="15" t="str">
        <f t="shared" si="16"/>
        <v>0000No Leak</v>
      </c>
      <c r="AC125" s="15" t="str">
        <f t="shared" si="19"/>
        <v>Correlaciones EPA</v>
      </c>
      <c r="AD125" s="15" t="e">
        <f t="shared" si="20"/>
        <v>#N/A</v>
      </c>
      <c r="AE125" s="15" t="e">
        <f t="shared" si="17"/>
        <v>#N/A</v>
      </c>
      <c r="AF125" s="15" t="e">
        <f t="shared" si="18"/>
        <v>#N/A</v>
      </c>
      <c r="AG125" s="15" t="e">
        <f>AF125*IF(P125="",'Fraccion masica'!$AC$36,P125)</f>
        <v>#N/A</v>
      </c>
      <c r="AH125" s="15" t="e">
        <f>AF125*IF(Q125="",'Fraccion masica'!$AC$35,Q125)</f>
        <v>#N/A</v>
      </c>
      <c r="AI125" s="15" t="e">
        <f>(AH125+AG125*Hoja1!$C$19)*N125</f>
        <v>#N/A</v>
      </c>
    </row>
    <row r="126" spans="2:45" x14ac:dyDescent="0.75">
      <c r="B126" s="174"/>
      <c r="C126" s="175"/>
      <c r="D126" s="175"/>
      <c r="E126" s="15"/>
      <c r="F126" s="15"/>
      <c r="G126" s="15"/>
      <c r="H126" s="15"/>
      <c r="I126" s="15"/>
      <c r="J126" s="15"/>
      <c r="K126" s="15"/>
      <c r="L126" s="15"/>
      <c r="M126" s="15">
        <v>0</v>
      </c>
      <c r="N126" s="15"/>
      <c r="O126" s="15"/>
      <c r="P126" s="93"/>
      <c r="Q126" s="93"/>
      <c r="R126" s="20"/>
      <c r="S126" s="15"/>
      <c r="W126" s="15">
        <f t="shared" ref="W126:W189" si="21">K126</f>
        <v>0</v>
      </c>
      <c r="X126" s="15">
        <f t="shared" ref="X126:X189" si="22">L126</f>
        <v>0</v>
      </c>
      <c r="Y126" s="15">
        <f t="shared" ref="Y126:Y189" si="23">E126</f>
        <v>0</v>
      </c>
      <c r="Z126" s="15">
        <f t="shared" ref="Z126:Z189" si="24">H126</f>
        <v>0</v>
      </c>
      <c r="AA126" s="15" t="str">
        <f t="shared" ref="AA126:AA189" si="25">IF(M126&gt;=10000,"Leak","No Leak")</f>
        <v>No Leak</v>
      </c>
      <c r="AB126" s="15" t="str">
        <f t="shared" ref="AB126:AB189" si="26">_xlfn.CONCAT(W126:AA126)</f>
        <v>0000No Leak</v>
      </c>
      <c r="AC126" s="15" t="str">
        <f t="shared" si="19"/>
        <v>Correlaciones EPA</v>
      </c>
      <c r="AD126" s="15" t="e">
        <f t="shared" si="20"/>
        <v>#N/A</v>
      </c>
      <c r="AE126" s="15" t="e">
        <f t="shared" ref="AE126:AE189" si="27">IF(_xlfn.CONCAT(W126:X126)="SISI",IF(R126="X",AD126,VLOOKUP(Y126,$AX$57:$AZ$61,2,FALSE)*(M126)*VLOOKUP(Y126,$AX$57:$AZ$61,3,FALSE)),AD126)</f>
        <v>#N/A</v>
      </c>
      <c r="AF126" s="15" t="e">
        <f t="shared" ref="AF126:AF189" si="28">AE126*O126</f>
        <v>#N/A</v>
      </c>
      <c r="AG126" s="15" t="e">
        <f>AF126*IF(P126="",'Fraccion masica'!$AC$36,P126)</f>
        <v>#N/A</v>
      </c>
      <c r="AH126" s="15" t="e">
        <f>AF126*IF(Q126="",'Fraccion masica'!$AC$35,Q126)</f>
        <v>#N/A</v>
      </c>
      <c r="AI126" s="15" t="e">
        <f>(AH126+AG126*Hoja1!$C$19)*N126</f>
        <v>#N/A</v>
      </c>
    </row>
    <row r="127" spans="2:45" x14ac:dyDescent="0.75">
      <c r="B127" s="174"/>
      <c r="C127" s="175"/>
      <c r="D127" s="175"/>
      <c r="E127" s="15"/>
      <c r="F127" s="15"/>
      <c r="G127" s="15"/>
      <c r="H127" s="15"/>
      <c r="I127" s="15"/>
      <c r="J127" s="15"/>
      <c r="K127" s="15"/>
      <c r="L127" s="15"/>
      <c r="M127" s="15">
        <v>0</v>
      </c>
      <c r="N127" s="15"/>
      <c r="O127" s="15"/>
      <c r="P127" s="93"/>
      <c r="Q127" s="93"/>
      <c r="R127" s="20"/>
      <c r="S127" s="15"/>
      <c r="W127" s="15">
        <f t="shared" si="21"/>
        <v>0</v>
      </c>
      <c r="X127" s="15">
        <f t="shared" si="22"/>
        <v>0</v>
      </c>
      <c r="Y127" s="15">
        <f t="shared" si="23"/>
        <v>0</v>
      </c>
      <c r="Z127" s="15">
        <f t="shared" si="24"/>
        <v>0</v>
      </c>
      <c r="AA127" s="15" t="str">
        <f t="shared" si="25"/>
        <v>No Leak</v>
      </c>
      <c r="AB127" s="15" t="str">
        <f t="shared" si="26"/>
        <v>0000No Leak</v>
      </c>
      <c r="AC127" s="15" t="str">
        <f t="shared" si="19"/>
        <v>Correlaciones EPA</v>
      </c>
      <c r="AD127" s="15" t="e">
        <f t="shared" si="20"/>
        <v>#N/A</v>
      </c>
      <c r="AE127" s="15" t="e">
        <f t="shared" si="27"/>
        <v>#N/A</v>
      </c>
      <c r="AF127" s="15" t="e">
        <f t="shared" si="28"/>
        <v>#N/A</v>
      </c>
      <c r="AG127" s="15" t="e">
        <f>AF127*IF(P127="",'Fraccion masica'!$AC$36,P127)</f>
        <v>#N/A</v>
      </c>
      <c r="AH127" s="15" t="e">
        <f>AF127*IF(Q127="",'Fraccion masica'!$AC$35,Q127)</f>
        <v>#N/A</v>
      </c>
      <c r="AI127" s="15" t="e">
        <f>(AH127+AG127*Hoja1!$C$19)*N127</f>
        <v>#N/A</v>
      </c>
    </row>
    <row r="128" spans="2:45" x14ac:dyDescent="0.75">
      <c r="B128" s="174"/>
      <c r="C128" s="175"/>
      <c r="D128" s="175"/>
      <c r="E128" s="15"/>
      <c r="F128" s="15"/>
      <c r="G128" s="15"/>
      <c r="H128" s="15"/>
      <c r="I128" s="15"/>
      <c r="J128" s="15"/>
      <c r="K128" s="15"/>
      <c r="L128" s="15"/>
      <c r="M128" s="15">
        <v>0</v>
      </c>
      <c r="N128" s="15"/>
      <c r="O128" s="15"/>
      <c r="P128" s="93"/>
      <c r="Q128" s="93"/>
      <c r="R128" s="20"/>
      <c r="S128" s="15"/>
      <c r="W128" s="15">
        <f t="shared" si="21"/>
        <v>0</v>
      </c>
      <c r="X128" s="15">
        <f t="shared" si="22"/>
        <v>0</v>
      </c>
      <c r="Y128" s="15">
        <f t="shared" si="23"/>
        <v>0</v>
      </c>
      <c r="Z128" s="15">
        <f t="shared" si="24"/>
        <v>0</v>
      </c>
      <c r="AA128" s="15" t="str">
        <f t="shared" si="25"/>
        <v>No Leak</v>
      </c>
      <c r="AB128" s="15" t="str">
        <f t="shared" si="26"/>
        <v>0000No Leak</v>
      </c>
      <c r="AC128" s="15" t="str">
        <f t="shared" si="19"/>
        <v>Correlaciones EPA</v>
      </c>
      <c r="AD128" s="15" t="e">
        <f t="shared" si="20"/>
        <v>#N/A</v>
      </c>
      <c r="AE128" s="15" t="e">
        <f t="shared" si="27"/>
        <v>#N/A</v>
      </c>
      <c r="AF128" s="15" t="e">
        <f t="shared" si="28"/>
        <v>#N/A</v>
      </c>
      <c r="AG128" s="15" t="e">
        <f>AF128*IF(P128="",'Fraccion masica'!$AC$36,P128)</f>
        <v>#N/A</v>
      </c>
      <c r="AH128" s="15" t="e">
        <f>AF128*IF(Q128="",'Fraccion masica'!$AC$35,Q128)</f>
        <v>#N/A</v>
      </c>
      <c r="AI128" s="15" t="e">
        <f>(AH128+AG128*Hoja1!$C$19)*N128</f>
        <v>#N/A</v>
      </c>
    </row>
    <row r="129" spans="2:35" x14ac:dyDescent="0.75">
      <c r="B129" s="174"/>
      <c r="C129" s="175"/>
      <c r="D129" s="175"/>
      <c r="E129" s="15"/>
      <c r="F129" s="15"/>
      <c r="G129" s="15"/>
      <c r="H129" s="15"/>
      <c r="I129" s="15"/>
      <c r="J129" s="15"/>
      <c r="K129" s="15"/>
      <c r="L129" s="15"/>
      <c r="M129" s="15">
        <v>0</v>
      </c>
      <c r="N129" s="15"/>
      <c r="O129" s="15"/>
      <c r="P129" s="93"/>
      <c r="Q129" s="93"/>
      <c r="R129" s="20"/>
      <c r="S129" s="15"/>
      <c r="W129" s="15">
        <f t="shared" si="21"/>
        <v>0</v>
      </c>
      <c r="X129" s="15">
        <f t="shared" si="22"/>
        <v>0</v>
      </c>
      <c r="Y129" s="15">
        <f t="shared" si="23"/>
        <v>0</v>
      </c>
      <c r="Z129" s="15">
        <f t="shared" si="24"/>
        <v>0</v>
      </c>
      <c r="AA129" s="15" t="str">
        <f t="shared" si="25"/>
        <v>No Leak</v>
      </c>
      <c r="AB129" s="15" t="str">
        <f t="shared" si="26"/>
        <v>0000No Leak</v>
      </c>
      <c r="AC129" s="15" t="str">
        <f t="shared" si="19"/>
        <v>Correlaciones EPA</v>
      </c>
      <c r="AD129" s="15" t="e">
        <f t="shared" si="20"/>
        <v>#N/A</v>
      </c>
      <c r="AE129" s="15" t="e">
        <f t="shared" si="27"/>
        <v>#N/A</v>
      </c>
      <c r="AF129" s="15" t="e">
        <f t="shared" si="28"/>
        <v>#N/A</v>
      </c>
      <c r="AG129" s="15" t="e">
        <f>AF129*IF(P129="",'Fraccion masica'!$AC$36,P129)</f>
        <v>#N/A</v>
      </c>
      <c r="AH129" s="15" t="e">
        <f>AF129*IF(Q129="",'Fraccion masica'!$AC$35,Q129)</f>
        <v>#N/A</v>
      </c>
      <c r="AI129" s="15" t="e">
        <f>(AH129+AG129*Hoja1!$C$19)*N129</f>
        <v>#N/A</v>
      </c>
    </row>
    <row r="130" spans="2:35" x14ac:dyDescent="0.75">
      <c r="B130" s="174"/>
      <c r="C130" s="175"/>
      <c r="D130" s="175"/>
      <c r="E130" s="15"/>
      <c r="F130" s="15"/>
      <c r="G130" s="15"/>
      <c r="H130" s="15"/>
      <c r="I130" s="15"/>
      <c r="J130" s="15"/>
      <c r="K130" s="15"/>
      <c r="L130" s="15"/>
      <c r="M130" s="15">
        <v>0</v>
      </c>
      <c r="N130" s="15"/>
      <c r="O130" s="15"/>
      <c r="P130" s="93"/>
      <c r="Q130" s="93"/>
      <c r="R130" s="20"/>
      <c r="S130" s="15"/>
      <c r="W130" s="15">
        <f t="shared" si="21"/>
        <v>0</v>
      </c>
      <c r="X130" s="15">
        <f t="shared" si="22"/>
        <v>0</v>
      </c>
      <c r="Y130" s="15">
        <f t="shared" si="23"/>
        <v>0</v>
      </c>
      <c r="Z130" s="15">
        <f t="shared" si="24"/>
        <v>0</v>
      </c>
      <c r="AA130" s="15" t="str">
        <f t="shared" si="25"/>
        <v>No Leak</v>
      </c>
      <c r="AB130" s="15" t="str">
        <f t="shared" si="26"/>
        <v>0000No Leak</v>
      </c>
      <c r="AC130" s="15" t="str">
        <f t="shared" si="19"/>
        <v>Correlaciones EPA</v>
      </c>
      <c r="AD130" s="15" t="e">
        <f t="shared" si="20"/>
        <v>#N/A</v>
      </c>
      <c r="AE130" s="15" t="e">
        <f t="shared" si="27"/>
        <v>#N/A</v>
      </c>
      <c r="AF130" s="15" t="e">
        <f t="shared" si="28"/>
        <v>#N/A</v>
      </c>
      <c r="AG130" s="15" t="e">
        <f>AF130*IF(P130="",'Fraccion masica'!$AC$36,P130)</f>
        <v>#N/A</v>
      </c>
      <c r="AH130" s="15" t="e">
        <f>AF130*IF(Q130="",'Fraccion masica'!$AC$35,Q130)</f>
        <v>#N/A</v>
      </c>
      <c r="AI130" s="15" t="e">
        <f>(AH130+AG130*Hoja1!$C$19)*N130</f>
        <v>#N/A</v>
      </c>
    </row>
    <row r="131" spans="2:35" x14ac:dyDescent="0.75">
      <c r="B131" s="174"/>
      <c r="C131" s="175"/>
      <c r="D131" s="175"/>
      <c r="E131" s="15"/>
      <c r="F131" s="15"/>
      <c r="G131" s="15"/>
      <c r="H131" s="15"/>
      <c r="I131" s="15"/>
      <c r="J131" s="15"/>
      <c r="K131" s="15"/>
      <c r="L131" s="15"/>
      <c r="M131" s="15">
        <v>0</v>
      </c>
      <c r="N131" s="15"/>
      <c r="O131" s="15"/>
      <c r="P131" s="93"/>
      <c r="Q131" s="93"/>
      <c r="R131" s="20"/>
      <c r="S131" s="15"/>
      <c r="W131" s="15">
        <f t="shared" si="21"/>
        <v>0</v>
      </c>
      <c r="X131" s="15">
        <f t="shared" si="22"/>
        <v>0</v>
      </c>
      <c r="Y131" s="15">
        <f t="shared" si="23"/>
        <v>0</v>
      </c>
      <c r="Z131" s="15">
        <f t="shared" si="24"/>
        <v>0</v>
      </c>
      <c r="AA131" s="15" t="str">
        <f t="shared" si="25"/>
        <v>No Leak</v>
      </c>
      <c r="AB131" s="15" t="str">
        <f t="shared" si="26"/>
        <v>0000No Leak</v>
      </c>
      <c r="AC131" s="15" t="str">
        <f t="shared" si="19"/>
        <v>Correlaciones EPA</v>
      </c>
      <c r="AD131" s="15" t="e">
        <f t="shared" si="20"/>
        <v>#N/A</v>
      </c>
      <c r="AE131" s="15" t="e">
        <f t="shared" si="27"/>
        <v>#N/A</v>
      </c>
      <c r="AF131" s="15" t="e">
        <f t="shared" si="28"/>
        <v>#N/A</v>
      </c>
      <c r="AG131" s="15" t="e">
        <f>AF131*IF(P131="",'Fraccion masica'!$AC$36,P131)</f>
        <v>#N/A</v>
      </c>
      <c r="AH131" s="15" t="e">
        <f>AF131*IF(Q131="",'Fraccion masica'!$AC$35,Q131)</f>
        <v>#N/A</v>
      </c>
      <c r="AI131" s="15" t="e">
        <f>(AH131+AG131*Hoja1!$C$19)*N131</f>
        <v>#N/A</v>
      </c>
    </row>
    <row r="132" spans="2:35" x14ac:dyDescent="0.75">
      <c r="B132" s="174"/>
      <c r="C132" s="175"/>
      <c r="D132" s="175"/>
      <c r="E132" s="15"/>
      <c r="F132" s="15"/>
      <c r="G132" s="15"/>
      <c r="H132" s="15"/>
      <c r="I132" s="15"/>
      <c r="J132" s="15"/>
      <c r="K132" s="15"/>
      <c r="L132" s="15"/>
      <c r="M132" s="15">
        <v>0</v>
      </c>
      <c r="N132" s="15"/>
      <c r="O132" s="15"/>
      <c r="P132" s="93"/>
      <c r="Q132" s="93"/>
      <c r="R132" s="20"/>
      <c r="S132" s="15"/>
      <c r="W132" s="15">
        <f t="shared" si="21"/>
        <v>0</v>
      </c>
      <c r="X132" s="15">
        <f t="shared" si="22"/>
        <v>0</v>
      </c>
      <c r="Y132" s="15">
        <f t="shared" si="23"/>
        <v>0</v>
      </c>
      <c r="Z132" s="15">
        <f t="shared" si="24"/>
        <v>0</v>
      </c>
      <c r="AA132" s="15" t="str">
        <f t="shared" si="25"/>
        <v>No Leak</v>
      </c>
      <c r="AB132" s="15" t="str">
        <f t="shared" si="26"/>
        <v>0000No Leak</v>
      </c>
      <c r="AC132" s="15" t="str">
        <f t="shared" si="19"/>
        <v>Correlaciones EPA</v>
      </c>
      <c r="AD132" s="15" t="e">
        <f t="shared" si="20"/>
        <v>#N/A</v>
      </c>
      <c r="AE132" s="15" t="e">
        <f t="shared" si="27"/>
        <v>#N/A</v>
      </c>
      <c r="AF132" s="15" t="e">
        <f t="shared" si="28"/>
        <v>#N/A</v>
      </c>
      <c r="AG132" s="15" t="e">
        <f>AF132*IF(P132="",'Fraccion masica'!$AC$36,P132)</f>
        <v>#N/A</v>
      </c>
      <c r="AH132" s="15" t="e">
        <f>AF132*IF(Q132="",'Fraccion masica'!$AC$35,Q132)</f>
        <v>#N/A</v>
      </c>
      <c r="AI132" s="15" t="e">
        <f>(AH132+AG132*Hoja1!$C$19)*N132</f>
        <v>#N/A</v>
      </c>
    </row>
    <row r="133" spans="2:35" x14ac:dyDescent="0.75">
      <c r="B133" s="174"/>
      <c r="C133" s="175"/>
      <c r="D133" s="175"/>
      <c r="E133" s="15"/>
      <c r="F133" s="15"/>
      <c r="G133" s="15"/>
      <c r="H133" s="15"/>
      <c r="I133" s="15"/>
      <c r="J133" s="15"/>
      <c r="K133" s="15"/>
      <c r="L133" s="15"/>
      <c r="M133" s="15">
        <v>0</v>
      </c>
      <c r="N133" s="15"/>
      <c r="O133" s="15"/>
      <c r="P133" s="93"/>
      <c r="Q133" s="93"/>
      <c r="R133" s="20"/>
      <c r="S133" s="15"/>
      <c r="W133" s="15">
        <f t="shared" si="21"/>
        <v>0</v>
      </c>
      <c r="X133" s="15">
        <f t="shared" si="22"/>
        <v>0</v>
      </c>
      <c r="Y133" s="15">
        <f t="shared" si="23"/>
        <v>0</v>
      </c>
      <c r="Z133" s="15">
        <f t="shared" si="24"/>
        <v>0</v>
      </c>
      <c r="AA133" s="15" t="str">
        <f t="shared" si="25"/>
        <v>No Leak</v>
      </c>
      <c r="AB133" s="15" t="str">
        <f t="shared" si="26"/>
        <v>0000No Leak</v>
      </c>
      <c r="AC133" s="15" t="str">
        <f t="shared" si="19"/>
        <v>Correlaciones EPA</v>
      </c>
      <c r="AD133" s="15" t="e">
        <f t="shared" si="20"/>
        <v>#N/A</v>
      </c>
      <c r="AE133" s="15" t="e">
        <f t="shared" si="27"/>
        <v>#N/A</v>
      </c>
      <c r="AF133" s="15" t="e">
        <f t="shared" si="28"/>
        <v>#N/A</v>
      </c>
      <c r="AG133" s="15" t="e">
        <f>AF133*IF(P133="",'Fraccion masica'!$AC$36,P133)</f>
        <v>#N/A</v>
      </c>
      <c r="AH133" s="15" t="e">
        <f>AF133*IF(Q133="",'Fraccion masica'!$AC$35,Q133)</f>
        <v>#N/A</v>
      </c>
      <c r="AI133" s="15" t="e">
        <f>(AH133+AG133*Hoja1!$C$19)*N133</f>
        <v>#N/A</v>
      </c>
    </row>
    <row r="134" spans="2:35" x14ac:dyDescent="0.75">
      <c r="B134" s="174"/>
      <c r="C134" s="175"/>
      <c r="D134" s="175"/>
      <c r="E134" s="15"/>
      <c r="F134" s="15"/>
      <c r="G134" s="15"/>
      <c r="H134" s="15"/>
      <c r="I134" s="15"/>
      <c r="J134" s="15"/>
      <c r="K134" s="15"/>
      <c r="L134" s="15"/>
      <c r="M134" s="15">
        <v>0</v>
      </c>
      <c r="N134" s="15"/>
      <c r="O134" s="15"/>
      <c r="P134" s="93"/>
      <c r="Q134" s="93"/>
      <c r="R134" s="20"/>
      <c r="S134" s="15"/>
      <c r="W134" s="15">
        <f t="shared" si="21"/>
        <v>0</v>
      </c>
      <c r="X134" s="15">
        <f t="shared" si="22"/>
        <v>0</v>
      </c>
      <c r="Y134" s="15">
        <f t="shared" si="23"/>
        <v>0</v>
      </c>
      <c r="Z134" s="15">
        <f t="shared" si="24"/>
        <v>0</v>
      </c>
      <c r="AA134" s="15" t="str">
        <f t="shared" si="25"/>
        <v>No Leak</v>
      </c>
      <c r="AB134" s="15" t="str">
        <f t="shared" si="26"/>
        <v>0000No Leak</v>
      </c>
      <c r="AC134" s="15" t="str">
        <f t="shared" si="19"/>
        <v>Correlaciones EPA</v>
      </c>
      <c r="AD134" s="15" t="e">
        <f t="shared" si="20"/>
        <v>#N/A</v>
      </c>
      <c r="AE134" s="15" t="e">
        <f t="shared" si="27"/>
        <v>#N/A</v>
      </c>
      <c r="AF134" s="15" t="e">
        <f t="shared" si="28"/>
        <v>#N/A</v>
      </c>
      <c r="AG134" s="15" t="e">
        <f>AF134*IF(P134="",'Fraccion masica'!$AC$36,P134)</f>
        <v>#N/A</v>
      </c>
      <c r="AH134" s="15" t="e">
        <f>AF134*IF(Q134="",'Fraccion masica'!$AC$35,Q134)</f>
        <v>#N/A</v>
      </c>
      <c r="AI134" s="15" t="e">
        <f>(AH134+AG134*Hoja1!$C$19)*N134</f>
        <v>#N/A</v>
      </c>
    </row>
    <row r="135" spans="2:35" x14ac:dyDescent="0.75">
      <c r="B135" s="174"/>
      <c r="C135" s="175"/>
      <c r="D135" s="175"/>
      <c r="E135" s="15"/>
      <c r="F135" s="15"/>
      <c r="G135" s="15"/>
      <c r="H135" s="15"/>
      <c r="I135" s="15"/>
      <c r="J135" s="15"/>
      <c r="K135" s="15"/>
      <c r="L135" s="15"/>
      <c r="M135" s="15">
        <v>0</v>
      </c>
      <c r="N135" s="15"/>
      <c r="O135" s="15"/>
      <c r="P135" s="93"/>
      <c r="Q135" s="93"/>
      <c r="R135" s="20"/>
      <c r="S135" s="15"/>
      <c r="W135" s="15">
        <f t="shared" si="21"/>
        <v>0</v>
      </c>
      <c r="X135" s="15">
        <f t="shared" si="22"/>
        <v>0</v>
      </c>
      <c r="Y135" s="15">
        <f t="shared" si="23"/>
        <v>0</v>
      </c>
      <c r="Z135" s="15">
        <f t="shared" si="24"/>
        <v>0</v>
      </c>
      <c r="AA135" s="15" t="str">
        <f t="shared" si="25"/>
        <v>No Leak</v>
      </c>
      <c r="AB135" s="15" t="str">
        <f t="shared" si="26"/>
        <v>0000No Leak</v>
      </c>
      <c r="AC135" s="15" t="str">
        <f t="shared" si="19"/>
        <v>Correlaciones EPA</v>
      </c>
      <c r="AD135" s="15" t="e">
        <f t="shared" si="20"/>
        <v>#N/A</v>
      </c>
      <c r="AE135" s="15" t="e">
        <f t="shared" si="27"/>
        <v>#N/A</v>
      </c>
      <c r="AF135" s="15" t="e">
        <f t="shared" si="28"/>
        <v>#N/A</v>
      </c>
      <c r="AG135" s="15" t="e">
        <f>AF135*IF(P135="",'Fraccion masica'!$AC$36,P135)</f>
        <v>#N/A</v>
      </c>
      <c r="AH135" s="15" t="e">
        <f>AF135*IF(Q135="",'Fraccion masica'!$AC$35,Q135)</f>
        <v>#N/A</v>
      </c>
      <c r="AI135" s="15" t="e">
        <f>(AH135+AG135*Hoja1!$C$19)*N135</f>
        <v>#N/A</v>
      </c>
    </row>
    <row r="136" spans="2:35" x14ac:dyDescent="0.75">
      <c r="B136" s="174"/>
      <c r="C136" s="175"/>
      <c r="D136" s="175"/>
      <c r="E136" s="15"/>
      <c r="F136" s="15"/>
      <c r="G136" s="15"/>
      <c r="H136" s="15"/>
      <c r="I136" s="15"/>
      <c r="J136" s="15"/>
      <c r="K136" s="15"/>
      <c r="L136" s="15"/>
      <c r="M136" s="15">
        <v>0</v>
      </c>
      <c r="N136" s="15"/>
      <c r="O136" s="15"/>
      <c r="P136" s="93"/>
      <c r="Q136" s="93"/>
      <c r="R136" s="20"/>
      <c r="S136" s="15"/>
      <c r="W136" s="15">
        <f t="shared" si="21"/>
        <v>0</v>
      </c>
      <c r="X136" s="15">
        <f t="shared" si="22"/>
        <v>0</v>
      </c>
      <c r="Y136" s="15">
        <f t="shared" si="23"/>
        <v>0</v>
      </c>
      <c r="Z136" s="15">
        <f t="shared" si="24"/>
        <v>0</v>
      </c>
      <c r="AA136" s="15" t="str">
        <f t="shared" si="25"/>
        <v>No Leak</v>
      </c>
      <c r="AB136" s="15" t="str">
        <f t="shared" si="26"/>
        <v>0000No Leak</v>
      </c>
      <c r="AC136" s="15" t="str">
        <f t="shared" si="19"/>
        <v>Correlaciones EPA</v>
      </c>
      <c r="AD136" s="15" t="e">
        <f t="shared" si="20"/>
        <v>#N/A</v>
      </c>
      <c r="AE136" s="15" t="e">
        <f t="shared" si="27"/>
        <v>#N/A</v>
      </c>
      <c r="AF136" s="15" t="e">
        <f t="shared" si="28"/>
        <v>#N/A</v>
      </c>
      <c r="AG136" s="15" t="e">
        <f>AF136*IF(P136="",'Fraccion masica'!$AC$36,P136)</f>
        <v>#N/A</v>
      </c>
      <c r="AH136" s="15" t="e">
        <f>AF136*IF(Q136="",'Fraccion masica'!$AC$35,Q136)</f>
        <v>#N/A</v>
      </c>
      <c r="AI136" s="15" t="e">
        <f>(AH136+AG136*Hoja1!$C$19)*N136</f>
        <v>#N/A</v>
      </c>
    </row>
    <row r="137" spans="2:35" x14ac:dyDescent="0.75">
      <c r="B137" s="174"/>
      <c r="C137" s="175"/>
      <c r="D137" s="175"/>
      <c r="E137" s="15"/>
      <c r="F137" s="15"/>
      <c r="G137" s="15"/>
      <c r="H137" s="15"/>
      <c r="I137" s="15"/>
      <c r="J137" s="15"/>
      <c r="K137" s="15"/>
      <c r="L137" s="15"/>
      <c r="M137" s="15">
        <v>0</v>
      </c>
      <c r="N137" s="15"/>
      <c r="O137" s="15"/>
      <c r="P137" s="93"/>
      <c r="Q137" s="93"/>
      <c r="R137" s="20"/>
      <c r="S137" s="15"/>
      <c r="W137" s="15">
        <f t="shared" si="21"/>
        <v>0</v>
      </c>
      <c r="X137" s="15">
        <f t="shared" si="22"/>
        <v>0</v>
      </c>
      <c r="Y137" s="15">
        <f t="shared" si="23"/>
        <v>0</v>
      </c>
      <c r="Z137" s="15">
        <f t="shared" si="24"/>
        <v>0</v>
      </c>
      <c r="AA137" s="15" t="str">
        <f t="shared" si="25"/>
        <v>No Leak</v>
      </c>
      <c r="AB137" s="15" t="str">
        <f t="shared" si="26"/>
        <v>0000No Leak</v>
      </c>
      <c r="AC137" s="15" t="str">
        <f t="shared" si="19"/>
        <v>Correlaciones EPA</v>
      </c>
      <c r="AD137" s="15" t="e">
        <f t="shared" si="20"/>
        <v>#N/A</v>
      </c>
      <c r="AE137" s="15" t="e">
        <f t="shared" si="27"/>
        <v>#N/A</v>
      </c>
      <c r="AF137" s="15" t="e">
        <f t="shared" si="28"/>
        <v>#N/A</v>
      </c>
      <c r="AG137" s="15" t="e">
        <f>AF137*IF(P137="",'Fraccion masica'!$AC$36,P137)</f>
        <v>#N/A</v>
      </c>
      <c r="AH137" s="15" t="e">
        <f>AF137*IF(Q137="",'Fraccion masica'!$AC$35,Q137)</f>
        <v>#N/A</v>
      </c>
      <c r="AI137" s="15" t="e">
        <f>(AH137+AG137*Hoja1!$C$19)*N137</f>
        <v>#N/A</v>
      </c>
    </row>
    <row r="138" spans="2:35" x14ac:dyDescent="0.75">
      <c r="B138" s="174"/>
      <c r="C138" s="175"/>
      <c r="D138" s="175"/>
      <c r="E138" s="15"/>
      <c r="F138" s="15"/>
      <c r="G138" s="15"/>
      <c r="H138" s="15"/>
      <c r="I138" s="15"/>
      <c r="J138" s="15"/>
      <c r="K138" s="15"/>
      <c r="L138" s="15"/>
      <c r="M138" s="15">
        <v>0</v>
      </c>
      <c r="N138" s="15"/>
      <c r="O138" s="15"/>
      <c r="P138" s="93"/>
      <c r="Q138" s="93"/>
      <c r="R138" s="20"/>
      <c r="S138" s="15"/>
      <c r="W138" s="15">
        <f t="shared" si="21"/>
        <v>0</v>
      </c>
      <c r="X138" s="15">
        <f t="shared" si="22"/>
        <v>0</v>
      </c>
      <c r="Y138" s="15">
        <f t="shared" si="23"/>
        <v>0</v>
      </c>
      <c r="Z138" s="15">
        <f t="shared" si="24"/>
        <v>0</v>
      </c>
      <c r="AA138" s="15" t="str">
        <f t="shared" si="25"/>
        <v>No Leak</v>
      </c>
      <c r="AB138" s="15" t="str">
        <f t="shared" si="26"/>
        <v>0000No Leak</v>
      </c>
      <c r="AC138" s="15" t="str">
        <f t="shared" si="19"/>
        <v>Correlaciones EPA</v>
      </c>
      <c r="AD138" s="15" t="e">
        <f t="shared" si="20"/>
        <v>#N/A</v>
      </c>
      <c r="AE138" s="15" t="e">
        <f t="shared" si="27"/>
        <v>#N/A</v>
      </c>
      <c r="AF138" s="15" t="e">
        <f t="shared" si="28"/>
        <v>#N/A</v>
      </c>
      <c r="AG138" s="15" t="e">
        <f>AF138*IF(P138="",'Fraccion masica'!$AC$36,P138)</f>
        <v>#N/A</v>
      </c>
      <c r="AH138" s="15" t="e">
        <f>AF138*IF(Q138="",'Fraccion masica'!$AC$35,Q138)</f>
        <v>#N/A</v>
      </c>
      <c r="AI138" s="15" t="e">
        <f>(AH138+AG138*Hoja1!$C$19)*N138</f>
        <v>#N/A</v>
      </c>
    </row>
    <row r="139" spans="2:35" x14ac:dyDescent="0.75">
      <c r="B139" s="174"/>
      <c r="C139" s="175"/>
      <c r="D139" s="175"/>
      <c r="E139" s="15"/>
      <c r="F139" s="15"/>
      <c r="G139" s="15"/>
      <c r="H139" s="15"/>
      <c r="I139" s="15"/>
      <c r="J139" s="15"/>
      <c r="K139" s="15"/>
      <c r="L139" s="15"/>
      <c r="M139" s="15">
        <v>0</v>
      </c>
      <c r="N139" s="15"/>
      <c r="O139" s="15"/>
      <c r="P139" s="93"/>
      <c r="Q139" s="93"/>
      <c r="R139" s="20"/>
      <c r="S139" s="15"/>
      <c r="W139" s="15">
        <f t="shared" si="21"/>
        <v>0</v>
      </c>
      <c r="X139" s="15">
        <f t="shared" si="22"/>
        <v>0</v>
      </c>
      <c r="Y139" s="15">
        <f t="shared" si="23"/>
        <v>0</v>
      </c>
      <c r="Z139" s="15">
        <f t="shared" si="24"/>
        <v>0</v>
      </c>
      <c r="AA139" s="15" t="str">
        <f t="shared" si="25"/>
        <v>No Leak</v>
      </c>
      <c r="AB139" s="15" t="str">
        <f t="shared" si="26"/>
        <v>0000No Leak</v>
      </c>
      <c r="AC139" s="15" t="str">
        <f t="shared" si="19"/>
        <v>Correlaciones EPA</v>
      </c>
      <c r="AD139" s="15" t="e">
        <f t="shared" si="20"/>
        <v>#N/A</v>
      </c>
      <c r="AE139" s="15" t="e">
        <f t="shared" si="27"/>
        <v>#N/A</v>
      </c>
      <c r="AF139" s="15" t="e">
        <f t="shared" si="28"/>
        <v>#N/A</v>
      </c>
      <c r="AG139" s="15" t="e">
        <f>AF139*IF(P139="",'Fraccion masica'!$AC$36,P139)</f>
        <v>#N/A</v>
      </c>
      <c r="AH139" s="15" t="e">
        <f>AF139*IF(Q139="",'Fraccion masica'!$AC$35,Q139)</f>
        <v>#N/A</v>
      </c>
      <c r="AI139" s="15" t="e">
        <f>(AH139+AG139*Hoja1!$C$19)*N139</f>
        <v>#N/A</v>
      </c>
    </row>
    <row r="140" spans="2:35" x14ac:dyDescent="0.75">
      <c r="B140" s="174"/>
      <c r="C140" s="175"/>
      <c r="D140" s="175"/>
      <c r="E140" s="15"/>
      <c r="F140" s="15"/>
      <c r="G140" s="15"/>
      <c r="H140" s="15"/>
      <c r="I140" s="15"/>
      <c r="J140" s="15"/>
      <c r="K140" s="15"/>
      <c r="L140" s="15"/>
      <c r="M140" s="15">
        <v>0</v>
      </c>
      <c r="N140" s="15"/>
      <c r="O140" s="15"/>
      <c r="P140" s="93"/>
      <c r="Q140" s="93"/>
      <c r="R140" s="20"/>
      <c r="S140" s="15"/>
      <c r="W140" s="15">
        <f t="shared" si="21"/>
        <v>0</v>
      </c>
      <c r="X140" s="15">
        <f t="shared" si="22"/>
        <v>0</v>
      </c>
      <c r="Y140" s="15">
        <f t="shared" si="23"/>
        <v>0</v>
      </c>
      <c r="Z140" s="15">
        <f t="shared" si="24"/>
        <v>0</v>
      </c>
      <c r="AA140" s="15" t="str">
        <f t="shared" si="25"/>
        <v>No Leak</v>
      </c>
      <c r="AB140" s="15" t="str">
        <f t="shared" si="26"/>
        <v>0000No Leak</v>
      </c>
      <c r="AC140" s="15" t="str">
        <f t="shared" si="19"/>
        <v>Correlaciones EPA</v>
      </c>
      <c r="AD140" s="15" t="e">
        <f t="shared" si="20"/>
        <v>#N/A</v>
      </c>
      <c r="AE140" s="15" t="e">
        <f t="shared" si="27"/>
        <v>#N/A</v>
      </c>
      <c r="AF140" s="15" t="e">
        <f t="shared" si="28"/>
        <v>#N/A</v>
      </c>
      <c r="AG140" s="15" t="e">
        <f>AF140*IF(P140="",'Fraccion masica'!$AC$36,P140)</f>
        <v>#N/A</v>
      </c>
      <c r="AH140" s="15" t="e">
        <f>AF140*IF(Q140="",'Fraccion masica'!$AC$35,Q140)</f>
        <v>#N/A</v>
      </c>
      <c r="AI140" s="15" t="e">
        <f>(AH140+AG140*Hoja1!$C$19)*N140</f>
        <v>#N/A</v>
      </c>
    </row>
    <row r="141" spans="2:35" x14ac:dyDescent="0.75">
      <c r="B141" s="174"/>
      <c r="C141" s="175"/>
      <c r="D141" s="175"/>
      <c r="E141" s="15"/>
      <c r="F141" s="15"/>
      <c r="G141" s="15"/>
      <c r="H141" s="15"/>
      <c r="I141" s="15"/>
      <c r="J141" s="15"/>
      <c r="K141" s="15"/>
      <c r="L141" s="15"/>
      <c r="M141" s="15">
        <v>0</v>
      </c>
      <c r="N141" s="15"/>
      <c r="O141" s="15"/>
      <c r="P141" s="93"/>
      <c r="Q141" s="93"/>
      <c r="R141" s="20"/>
      <c r="S141" s="15"/>
      <c r="W141" s="15">
        <f t="shared" si="21"/>
        <v>0</v>
      </c>
      <c r="X141" s="15">
        <f t="shared" si="22"/>
        <v>0</v>
      </c>
      <c r="Y141" s="15">
        <f t="shared" si="23"/>
        <v>0</v>
      </c>
      <c r="Z141" s="15">
        <f t="shared" si="24"/>
        <v>0</v>
      </c>
      <c r="AA141" s="15" t="str">
        <f t="shared" si="25"/>
        <v>No Leak</v>
      </c>
      <c r="AB141" s="15" t="str">
        <f t="shared" si="26"/>
        <v>0000No Leak</v>
      </c>
      <c r="AC141" s="15" t="str">
        <f t="shared" si="19"/>
        <v>Correlaciones EPA</v>
      </c>
      <c r="AD141" s="15" t="e">
        <f t="shared" si="20"/>
        <v>#N/A</v>
      </c>
      <c r="AE141" s="15" t="e">
        <f t="shared" si="27"/>
        <v>#N/A</v>
      </c>
      <c r="AF141" s="15" t="e">
        <f t="shared" si="28"/>
        <v>#N/A</v>
      </c>
      <c r="AG141" s="15" t="e">
        <f>AF141*IF(P141="",'Fraccion masica'!$AC$36,P141)</f>
        <v>#N/A</v>
      </c>
      <c r="AH141" s="15" t="e">
        <f>AF141*IF(Q141="",'Fraccion masica'!$AC$35,Q141)</f>
        <v>#N/A</v>
      </c>
      <c r="AI141" s="15" t="e">
        <f>(AH141+AG141*Hoja1!$C$19)*N141</f>
        <v>#N/A</v>
      </c>
    </row>
    <row r="142" spans="2:35" x14ac:dyDescent="0.75">
      <c r="B142" s="174"/>
      <c r="C142" s="175"/>
      <c r="D142" s="175"/>
      <c r="E142" s="15"/>
      <c r="F142" s="15"/>
      <c r="G142" s="15"/>
      <c r="H142" s="15"/>
      <c r="I142" s="15"/>
      <c r="J142" s="15"/>
      <c r="K142" s="15"/>
      <c r="L142" s="15"/>
      <c r="M142" s="15">
        <v>0</v>
      </c>
      <c r="N142" s="15"/>
      <c r="O142" s="15"/>
      <c r="P142" s="93"/>
      <c r="Q142" s="93"/>
      <c r="R142" s="20"/>
      <c r="S142" s="15"/>
      <c r="W142" s="15">
        <f t="shared" si="21"/>
        <v>0</v>
      </c>
      <c r="X142" s="15">
        <f t="shared" si="22"/>
        <v>0</v>
      </c>
      <c r="Y142" s="15">
        <f t="shared" si="23"/>
        <v>0</v>
      </c>
      <c r="Z142" s="15">
        <f t="shared" si="24"/>
        <v>0</v>
      </c>
      <c r="AA142" s="15" t="str">
        <f t="shared" si="25"/>
        <v>No Leak</v>
      </c>
      <c r="AB142" s="15" t="str">
        <f t="shared" si="26"/>
        <v>0000No Leak</v>
      </c>
      <c r="AC142" s="15" t="str">
        <f t="shared" si="19"/>
        <v>Correlaciones EPA</v>
      </c>
      <c r="AD142" s="15" t="e">
        <f t="shared" si="20"/>
        <v>#N/A</v>
      </c>
      <c r="AE142" s="15" t="e">
        <f t="shared" si="27"/>
        <v>#N/A</v>
      </c>
      <c r="AF142" s="15" t="e">
        <f t="shared" si="28"/>
        <v>#N/A</v>
      </c>
      <c r="AG142" s="15" t="e">
        <f>AF142*IF(P142="",'Fraccion masica'!$AC$36,P142)</f>
        <v>#N/A</v>
      </c>
      <c r="AH142" s="15" t="e">
        <f>AF142*IF(Q142="",'Fraccion masica'!$AC$35,Q142)</f>
        <v>#N/A</v>
      </c>
      <c r="AI142" s="15" t="e">
        <f>(AH142+AG142*Hoja1!$C$19)*N142</f>
        <v>#N/A</v>
      </c>
    </row>
    <row r="143" spans="2:35" x14ac:dyDescent="0.75">
      <c r="B143" s="174"/>
      <c r="C143" s="175"/>
      <c r="D143" s="175"/>
      <c r="E143" s="15"/>
      <c r="F143" s="15"/>
      <c r="G143" s="15"/>
      <c r="H143" s="15"/>
      <c r="I143" s="15"/>
      <c r="J143" s="15"/>
      <c r="K143" s="15"/>
      <c r="L143" s="15"/>
      <c r="M143" s="15">
        <v>0</v>
      </c>
      <c r="N143" s="15"/>
      <c r="O143" s="15"/>
      <c r="P143" s="93"/>
      <c r="Q143" s="93"/>
      <c r="R143" s="20"/>
      <c r="S143" s="15"/>
      <c r="W143" s="15">
        <f t="shared" si="21"/>
        <v>0</v>
      </c>
      <c r="X143" s="15">
        <f t="shared" si="22"/>
        <v>0</v>
      </c>
      <c r="Y143" s="15">
        <f t="shared" si="23"/>
        <v>0</v>
      </c>
      <c r="Z143" s="15">
        <f t="shared" si="24"/>
        <v>0</v>
      </c>
      <c r="AA143" s="15" t="str">
        <f t="shared" si="25"/>
        <v>No Leak</v>
      </c>
      <c r="AB143" s="15" t="str">
        <f t="shared" si="26"/>
        <v>0000No Leak</v>
      </c>
      <c r="AC143" s="15" t="str">
        <f t="shared" si="19"/>
        <v>Correlaciones EPA</v>
      </c>
      <c r="AD143" s="15" t="e">
        <f t="shared" si="20"/>
        <v>#N/A</v>
      </c>
      <c r="AE143" s="15" t="e">
        <f t="shared" si="27"/>
        <v>#N/A</v>
      </c>
      <c r="AF143" s="15" t="e">
        <f t="shared" si="28"/>
        <v>#N/A</v>
      </c>
      <c r="AG143" s="15" t="e">
        <f>AF143*IF(P143="",'Fraccion masica'!$AC$36,P143)</f>
        <v>#N/A</v>
      </c>
      <c r="AH143" s="15" t="e">
        <f>AF143*IF(Q143="",'Fraccion masica'!$AC$35,Q143)</f>
        <v>#N/A</v>
      </c>
      <c r="AI143" s="15" t="e">
        <f>(AH143+AG143*Hoja1!$C$19)*N143</f>
        <v>#N/A</v>
      </c>
    </row>
    <row r="144" spans="2:35" x14ac:dyDescent="0.75">
      <c r="B144" s="174"/>
      <c r="C144" s="175"/>
      <c r="D144" s="175"/>
      <c r="E144" s="15"/>
      <c r="F144" s="15"/>
      <c r="G144" s="15"/>
      <c r="H144" s="15"/>
      <c r="I144" s="15"/>
      <c r="J144" s="15"/>
      <c r="K144" s="15"/>
      <c r="L144" s="15"/>
      <c r="M144" s="15">
        <v>0</v>
      </c>
      <c r="N144" s="15"/>
      <c r="O144" s="15"/>
      <c r="P144" s="93"/>
      <c r="Q144" s="93"/>
      <c r="R144" s="20"/>
      <c r="S144" s="15"/>
      <c r="W144" s="15">
        <f t="shared" si="21"/>
        <v>0</v>
      </c>
      <c r="X144" s="15">
        <f t="shared" si="22"/>
        <v>0</v>
      </c>
      <c r="Y144" s="15">
        <f t="shared" si="23"/>
        <v>0</v>
      </c>
      <c r="Z144" s="15">
        <f t="shared" si="24"/>
        <v>0</v>
      </c>
      <c r="AA144" s="15" t="str">
        <f t="shared" si="25"/>
        <v>No Leak</v>
      </c>
      <c r="AB144" s="15" t="str">
        <f t="shared" si="26"/>
        <v>0000No Leak</v>
      </c>
      <c r="AC144" s="15" t="str">
        <f t="shared" si="19"/>
        <v>Correlaciones EPA</v>
      </c>
      <c r="AD144" s="15" t="e">
        <f t="shared" si="20"/>
        <v>#N/A</v>
      </c>
      <c r="AE144" s="15" t="e">
        <f t="shared" si="27"/>
        <v>#N/A</v>
      </c>
      <c r="AF144" s="15" t="e">
        <f t="shared" si="28"/>
        <v>#N/A</v>
      </c>
      <c r="AG144" s="15" t="e">
        <f>AF144*IF(P144="",'Fraccion masica'!$AC$36,P144)</f>
        <v>#N/A</v>
      </c>
      <c r="AH144" s="15" t="e">
        <f>AF144*IF(Q144="",'Fraccion masica'!$AC$35,Q144)</f>
        <v>#N/A</v>
      </c>
      <c r="AI144" s="15" t="e">
        <f>(AH144+AG144*Hoja1!$C$19)*N144</f>
        <v>#N/A</v>
      </c>
    </row>
    <row r="145" spans="2:35" x14ac:dyDescent="0.75">
      <c r="B145" s="174"/>
      <c r="C145" s="175"/>
      <c r="D145" s="175"/>
      <c r="E145" s="15"/>
      <c r="F145" s="15"/>
      <c r="G145" s="15"/>
      <c r="H145" s="15"/>
      <c r="I145" s="15"/>
      <c r="J145" s="15"/>
      <c r="K145" s="15"/>
      <c r="L145" s="15"/>
      <c r="M145" s="15">
        <v>0</v>
      </c>
      <c r="N145" s="15"/>
      <c r="O145" s="15"/>
      <c r="P145" s="93"/>
      <c r="Q145" s="93"/>
      <c r="R145" s="20"/>
      <c r="S145" s="15"/>
      <c r="W145" s="15">
        <f t="shared" si="21"/>
        <v>0</v>
      </c>
      <c r="X145" s="15">
        <f t="shared" si="22"/>
        <v>0</v>
      </c>
      <c r="Y145" s="15">
        <f t="shared" si="23"/>
        <v>0</v>
      </c>
      <c r="Z145" s="15">
        <f t="shared" si="24"/>
        <v>0</v>
      </c>
      <c r="AA145" s="15" t="str">
        <f t="shared" si="25"/>
        <v>No Leak</v>
      </c>
      <c r="AB145" s="15" t="str">
        <f t="shared" si="26"/>
        <v>0000No Leak</v>
      </c>
      <c r="AC145" s="15" t="str">
        <f t="shared" si="19"/>
        <v>Correlaciones EPA</v>
      </c>
      <c r="AD145" s="15" t="e">
        <f t="shared" si="20"/>
        <v>#N/A</v>
      </c>
      <c r="AE145" s="15" t="e">
        <f t="shared" si="27"/>
        <v>#N/A</v>
      </c>
      <c r="AF145" s="15" t="e">
        <f t="shared" si="28"/>
        <v>#N/A</v>
      </c>
      <c r="AG145" s="15" t="e">
        <f>AF145*IF(P145="",'Fraccion masica'!$AC$36,P145)</f>
        <v>#N/A</v>
      </c>
      <c r="AH145" s="15" t="e">
        <f>AF145*IF(Q145="",'Fraccion masica'!$AC$35,Q145)</f>
        <v>#N/A</v>
      </c>
      <c r="AI145" s="15" t="e">
        <f>(AH145+AG145*Hoja1!$C$19)*N145</f>
        <v>#N/A</v>
      </c>
    </row>
    <row r="146" spans="2:35" x14ac:dyDescent="0.75">
      <c r="B146" s="174"/>
      <c r="C146" s="175"/>
      <c r="D146" s="175"/>
      <c r="E146" s="15"/>
      <c r="F146" s="15"/>
      <c r="G146" s="15"/>
      <c r="H146" s="15"/>
      <c r="I146" s="15"/>
      <c r="J146" s="15"/>
      <c r="K146" s="15"/>
      <c r="L146" s="15"/>
      <c r="M146" s="15">
        <v>0</v>
      </c>
      <c r="N146" s="15"/>
      <c r="O146" s="15"/>
      <c r="P146" s="93"/>
      <c r="Q146" s="93"/>
      <c r="R146" s="20"/>
      <c r="S146" s="15"/>
      <c r="W146" s="15">
        <f t="shared" si="21"/>
        <v>0</v>
      </c>
      <c r="X146" s="15">
        <f t="shared" si="22"/>
        <v>0</v>
      </c>
      <c r="Y146" s="15">
        <f t="shared" si="23"/>
        <v>0</v>
      </c>
      <c r="Z146" s="15">
        <f t="shared" si="24"/>
        <v>0</v>
      </c>
      <c r="AA146" s="15" t="str">
        <f t="shared" si="25"/>
        <v>No Leak</v>
      </c>
      <c r="AB146" s="15" t="str">
        <f t="shared" si="26"/>
        <v>0000No Leak</v>
      </c>
      <c r="AC146" s="15" t="str">
        <f t="shared" si="19"/>
        <v>Correlaciones EPA</v>
      </c>
      <c r="AD146" s="15" t="e">
        <f t="shared" si="20"/>
        <v>#N/A</v>
      </c>
      <c r="AE146" s="15" t="e">
        <f t="shared" si="27"/>
        <v>#N/A</v>
      </c>
      <c r="AF146" s="15" t="e">
        <f t="shared" si="28"/>
        <v>#N/A</v>
      </c>
      <c r="AG146" s="15" t="e">
        <f>AF146*IF(P146="",'Fraccion masica'!$AC$36,P146)</f>
        <v>#N/A</v>
      </c>
      <c r="AH146" s="15" t="e">
        <f>AF146*IF(Q146="",'Fraccion masica'!$AC$35,Q146)</f>
        <v>#N/A</v>
      </c>
      <c r="AI146" s="15" t="e">
        <f>(AH146+AG146*Hoja1!$C$19)*N146</f>
        <v>#N/A</v>
      </c>
    </row>
    <row r="147" spans="2:35" x14ac:dyDescent="0.75">
      <c r="B147" s="174"/>
      <c r="C147" s="175"/>
      <c r="D147" s="175"/>
      <c r="E147" s="15"/>
      <c r="F147" s="15"/>
      <c r="G147" s="15"/>
      <c r="H147" s="15"/>
      <c r="I147" s="15"/>
      <c r="J147" s="15"/>
      <c r="K147" s="15"/>
      <c r="L147" s="15"/>
      <c r="M147" s="15">
        <v>0</v>
      </c>
      <c r="N147" s="15"/>
      <c r="O147" s="15"/>
      <c r="P147" s="93"/>
      <c r="Q147" s="93"/>
      <c r="R147" s="20"/>
      <c r="S147" s="15"/>
      <c r="W147" s="15">
        <f t="shared" si="21"/>
        <v>0</v>
      </c>
      <c r="X147" s="15">
        <f t="shared" si="22"/>
        <v>0</v>
      </c>
      <c r="Y147" s="15">
        <f t="shared" si="23"/>
        <v>0</v>
      </c>
      <c r="Z147" s="15">
        <f t="shared" si="24"/>
        <v>0</v>
      </c>
      <c r="AA147" s="15" t="str">
        <f t="shared" si="25"/>
        <v>No Leak</v>
      </c>
      <c r="AB147" s="15" t="str">
        <f t="shared" si="26"/>
        <v>0000No Leak</v>
      </c>
      <c r="AC147" s="15" t="str">
        <f t="shared" si="19"/>
        <v>Correlaciones EPA</v>
      </c>
      <c r="AD147" s="15" t="e">
        <f t="shared" si="20"/>
        <v>#N/A</v>
      </c>
      <c r="AE147" s="15" t="e">
        <f t="shared" si="27"/>
        <v>#N/A</v>
      </c>
      <c r="AF147" s="15" t="e">
        <f t="shared" si="28"/>
        <v>#N/A</v>
      </c>
      <c r="AG147" s="15" t="e">
        <f>AF147*IF(P147="",'Fraccion masica'!$AC$36,P147)</f>
        <v>#N/A</v>
      </c>
      <c r="AH147" s="15" t="e">
        <f>AF147*IF(Q147="",'Fraccion masica'!$AC$35,Q147)</f>
        <v>#N/A</v>
      </c>
      <c r="AI147" s="15" t="e">
        <f>(AH147+AG147*Hoja1!$C$19)*N147</f>
        <v>#N/A</v>
      </c>
    </row>
    <row r="148" spans="2:35" x14ac:dyDescent="0.75">
      <c r="B148" s="174"/>
      <c r="C148" s="175"/>
      <c r="D148" s="175"/>
      <c r="E148" s="15"/>
      <c r="F148" s="15"/>
      <c r="G148" s="15"/>
      <c r="H148" s="15"/>
      <c r="I148" s="15"/>
      <c r="J148" s="15"/>
      <c r="K148" s="15"/>
      <c r="L148" s="15"/>
      <c r="M148" s="15">
        <v>0</v>
      </c>
      <c r="N148" s="15"/>
      <c r="O148" s="15"/>
      <c r="P148" s="93"/>
      <c r="Q148" s="93"/>
      <c r="R148" s="20"/>
      <c r="S148" s="15"/>
      <c r="W148" s="15">
        <f t="shared" si="21"/>
        <v>0</v>
      </c>
      <c r="X148" s="15">
        <f t="shared" si="22"/>
        <v>0</v>
      </c>
      <c r="Y148" s="15">
        <f t="shared" si="23"/>
        <v>0</v>
      </c>
      <c r="Z148" s="15">
        <f t="shared" si="24"/>
        <v>0</v>
      </c>
      <c r="AA148" s="15" t="str">
        <f t="shared" si="25"/>
        <v>No Leak</v>
      </c>
      <c r="AB148" s="15" t="str">
        <f t="shared" si="26"/>
        <v>0000No Leak</v>
      </c>
      <c r="AC148" s="15" t="str">
        <f t="shared" si="19"/>
        <v>Correlaciones EPA</v>
      </c>
      <c r="AD148" s="15" t="e">
        <f t="shared" si="20"/>
        <v>#N/A</v>
      </c>
      <c r="AE148" s="15" t="e">
        <f t="shared" si="27"/>
        <v>#N/A</v>
      </c>
      <c r="AF148" s="15" t="e">
        <f t="shared" si="28"/>
        <v>#N/A</v>
      </c>
      <c r="AG148" s="15" t="e">
        <f>AF148*IF(P148="",'Fraccion masica'!$AC$36,P148)</f>
        <v>#N/A</v>
      </c>
      <c r="AH148" s="15" t="e">
        <f>AF148*IF(Q148="",'Fraccion masica'!$AC$35,Q148)</f>
        <v>#N/A</v>
      </c>
      <c r="AI148" s="15" t="e">
        <f>(AH148+AG148*Hoja1!$C$19)*N148</f>
        <v>#N/A</v>
      </c>
    </row>
    <row r="149" spans="2:35" x14ac:dyDescent="0.75">
      <c r="B149" s="174"/>
      <c r="C149" s="175"/>
      <c r="D149" s="175"/>
      <c r="E149" s="15"/>
      <c r="F149" s="15"/>
      <c r="G149" s="15"/>
      <c r="H149" s="15"/>
      <c r="I149" s="15"/>
      <c r="J149" s="15"/>
      <c r="K149" s="15"/>
      <c r="L149" s="15"/>
      <c r="M149" s="15">
        <v>0</v>
      </c>
      <c r="N149" s="15"/>
      <c r="O149" s="15"/>
      <c r="P149" s="93"/>
      <c r="Q149" s="93"/>
      <c r="R149" s="20"/>
      <c r="S149" s="15"/>
      <c r="W149" s="15">
        <f t="shared" si="21"/>
        <v>0</v>
      </c>
      <c r="X149" s="15">
        <f t="shared" si="22"/>
        <v>0</v>
      </c>
      <c r="Y149" s="15">
        <f t="shared" si="23"/>
        <v>0</v>
      </c>
      <c r="Z149" s="15">
        <f t="shared" si="24"/>
        <v>0</v>
      </c>
      <c r="AA149" s="15" t="str">
        <f t="shared" si="25"/>
        <v>No Leak</v>
      </c>
      <c r="AB149" s="15" t="str">
        <f t="shared" si="26"/>
        <v>0000No Leak</v>
      </c>
      <c r="AC149" s="15" t="str">
        <f t="shared" si="19"/>
        <v>Correlaciones EPA</v>
      </c>
      <c r="AD149" s="15" t="e">
        <f t="shared" si="20"/>
        <v>#N/A</v>
      </c>
      <c r="AE149" s="15" t="e">
        <f t="shared" si="27"/>
        <v>#N/A</v>
      </c>
      <c r="AF149" s="15" t="e">
        <f t="shared" si="28"/>
        <v>#N/A</v>
      </c>
      <c r="AG149" s="15" t="e">
        <f>AF149*IF(P149="",'Fraccion masica'!$AC$36,P149)</f>
        <v>#N/A</v>
      </c>
      <c r="AH149" s="15" t="e">
        <f>AF149*IF(Q149="",'Fraccion masica'!$AC$35,Q149)</f>
        <v>#N/A</v>
      </c>
      <c r="AI149" s="15" t="e">
        <f>(AH149+AG149*Hoja1!$C$19)*N149</f>
        <v>#N/A</v>
      </c>
    </row>
    <row r="150" spans="2:35" x14ac:dyDescent="0.75">
      <c r="B150" s="174"/>
      <c r="C150" s="175"/>
      <c r="D150" s="175"/>
      <c r="E150" s="15"/>
      <c r="F150" s="15"/>
      <c r="G150" s="15"/>
      <c r="H150" s="15"/>
      <c r="I150" s="15"/>
      <c r="J150" s="15"/>
      <c r="K150" s="15"/>
      <c r="L150" s="15"/>
      <c r="M150" s="15">
        <v>0</v>
      </c>
      <c r="N150" s="15"/>
      <c r="O150" s="15"/>
      <c r="P150" s="93"/>
      <c r="Q150" s="93"/>
      <c r="R150" s="20"/>
      <c r="S150" s="15"/>
      <c r="W150" s="15">
        <f t="shared" si="21"/>
        <v>0</v>
      </c>
      <c r="X150" s="15">
        <f t="shared" si="22"/>
        <v>0</v>
      </c>
      <c r="Y150" s="15">
        <f t="shared" si="23"/>
        <v>0</v>
      </c>
      <c r="Z150" s="15">
        <f t="shared" si="24"/>
        <v>0</v>
      </c>
      <c r="AA150" s="15" t="str">
        <f t="shared" si="25"/>
        <v>No Leak</v>
      </c>
      <c r="AB150" s="15" t="str">
        <f t="shared" si="26"/>
        <v>0000No Leak</v>
      </c>
      <c r="AC150" s="15" t="str">
        <f t="shared" si="19"/>
        <v>Correlaciones EPA</v>
      </c>
      <c r="AD150" s="15" t="e">
        <f t="shared" si="20"/>
        <v>#N/A</v>
      </c>
      <c r="AE150" s="15" t="e">
        <f t="shared" si="27"/>
        <v>#N/A</v>
      </c>
      <c r="AF150" s="15" t="e">
        <f t="shared" si="28"/>
        <v>#N/A</v>
      </c>
      <c r="AG150" s="15" t="e">
        <f>AF150*IF(P150="",'Fraccion masica'!$AC$36,P150)</f>
        <v>#N/A</v>
      </c>
      <c r="AH150" s="15" t="e">
        <f>AF150*IF(Q150="",'Fraccion masica'!$AC$35,Q150)</f>
        <v>#N/A</v>
      </c>
      <c r="AI150" s="15" t="e">
        <f>(AH150+AG150*Hoja1!$C$19)*N150</f>
        <v>#N/A</v>
      </c>
    </row>
    <row r="151" spans="2:35" x14ac:dyDescent="0.75">
      <c r="B151" s="174"/>
      <c r="C151" s="175"/>
      <c r="D151" s="175"/>
      <c r="E151" s="15"/>
      <c r="F151" s="15"/>
      <c r="G151" s="15"/>
      <c r="H151" s="15"/>
      <c r="I151" s="15"/>
      <c r="J151" s="15"/>
      <c r="K151" s="15"/>
      <c r="L151" s="15"/>
      <c r="M151" s="15">
        <v>0</v>
      </c>
      <c r="N151" s="15"/>
      <c r="O151" s="15"/>
      <c r="P151" s="93"/>
      <c r="Q151" s="93"/>
      <c r="R151" s="20"/>
      <c r="S151" s="15"/>
      <c r="W151" s="15">
        <f t="shared" si="21"/>
        <v>0</v>
      </c>
      <c r="X151" s="15">
        <f t="shared" si="22"/>
        <v>0</v>
      </c>
      <c r="Y151" s="15">
        <f t="shared" si="23"/>
        <v>0</v>
      </c>
      <c r="Z151" s="15">
        <f t="shared" si="24"/>
        <v>0</v>
      </c>
      <c r="AA151" s="15" t="str">
        <f t="shared" si="25"/>
        <v>No Leak</v>
      </c>
      <c r="AB151" s="15" t="str">
        <f t="shared" si="26"/>
        <v>0000No Leak</v>
      </c>
      <c r="AC151" s="15" t="str">
        <f t="shared" si="19"/>
        <v>Correlaciones EPA</v>
      </c>
      <c r="AD151" s="15" t="e">
        <f t="shared" si="20"/>
        <v>#N/A</v>
      </c>
      <c r="AE151" s="15" t="e">
        <f t="shared" si="27"/>
        <v>#N/A</v>
      </c>
      <c r="AF151" s="15" t="e">
        <f t="shared" si="28"/>
        <v>#N/A</v>
      </c>
      <c r="AG151" s="15" t="e">
        <f>AF151*IF(P151="",'Fraccion masica'!$AC$36,P151)</f>
        <v>#N/A</v>
      </c>
      <c r="AH151" s="15" t="e">
        <f>AF151*IF(Q151="",'Fraccion masica'!$AC$35,Q151)</f>
        <v>#N/A</v>
      </c>
      <c r="AI151" s="15" t="e">
        <f>(AH151+AG151*Hoja1!$C$19)*N151</f>
        <v>#N/A</v>
      </c>
    </row>
    <row r="152" spans="2:35" x14ac:dyDescent="0.75">
      <c r="B152" s="174"/>
      <c r="C152" s="175"/>
      <c r="D152" s="175"/>
      <c r="E152" s="15"/>
      <c r="F152" s="15"/>
      <c r="G152" s="15"/>
      <c r="H152" s="15"/>
      <c r="I152" s="15"/>
      <c r="J152" s="15"/>
      <c r="K152" s="15"/>
      <c r="L152" s="15"/>
      <c r="M152" s="15">
        <v>0</v>
      </c>
      <c r="N152" s="15"/>
      <c r="O152" s="15"/>
      <c r="P152" s="93"/>
      <c r="Q152" s="93"/>
      <c r="R152" s="20"/>
      <c r="S152" s="15"/>
      <c r="W152" s="15">
        <f t="shared" si="21"/>
        <v>0</v>
      </c>
      <c r="X152" s="15">
        <f t="shared" si="22"/>
        <v>0</v>
      </c>
      <c r="Y152" s="15">
        <f t="shared" si="23"/>
        <v>0</v>
      </c>
      <c r="Z152" s="15">
        <f t="shared" si="24"/>
        <v>0</v>
      </c>
      <c r="AA152" s="15" t="str">
        <f t="shared" si="25"/>
        <v>No Leak</v>
      </c>
      <c r="AB152" s="15" t="str">
        <f t="shared" si="26"/>
        <v>0000No Leak</v>
      </c>
      <c r="AC152" s="15" t="str">
        <f t="shared" si="19"/>
        <v>Correlaciones EPA</v>
      </c>
      <c r="AD152" s="15" t="e">
        <f t="shared" si="20"/>
        <v>#N/A</v>
      </c>
      <c r="AE152" s="15" t="e">
        <f t="shared" si="27"/>
        <v>#N/A</v>
      </c>
      <c r="AF152" s="15" t="e">
        <f t="shared" si="28"/>
        <v>#N/A</v>
      </c>
      <c r="AG152" s="15" t="e">
        <f>AF152*IF(P152="",'Fraccion masica'!$AC$36,P152)</f>
        <v>#N/A</v>
      </c>
      <c r="AH152" s="15" t="e">
        <f>AF152*IF(Q152="",'Fraccion masica'!$AC$35,Q152)</f>
        <v>#N/A</v>
      </c>
      <c r="AI152" s="15" t="e">
        <f>(AH152+AG152*Hoja1!$C$19)*N152</f>
        <v>#N/A</v>
      </c>
    </row>
    <row r="153" spans="2:35" x14ac:dyDescent="0.75">
      <c r="B153" s="174"/>
      <c r="C153" s="175"/>
      <c r="D153" s="175"/>
      <c r="E153" s="15"/>
      <c r="F153" s="15"/>
      <c r="G153" s="15"/>
      <c r="H153" s="15"/>
      <c r="I153" s="15"/>
      <c r="J153" s="15"/>
      <c r="K153" s="15"/>
      <c r="L153" s="15"/>
      <c r="M153" s="15">
        <v>0</v>
      </c>
      <c r="N153" s="15"/>
      <c r="O153" s="15"/>
      <c r="P153" s="93"/>
      <c r="Q153" s="93"/>
      <c r="R153" s="20"/>
      <c r="S153" s="15"/>
      <c r="W153" s="15">
        <f t="shared" si="21"/>
        <v>0</v>
      </c>
      <c r="X153" s="15">
        <f t="shared" si="22"/>
        <v>0</v>
      </c>
      <c r="Y153" s="15">
        <f t="shared" si="23"/>
        <v>0</v>
      </c>
      <c r="Z153" s="15">
        <f t="shared" si="24"/>
        <v>0</v>
      </c>
      <c r="AA153" s="15" t="str">
        <f t="shared" si="25"/>
        <v>No Leak</v>
      </c>
      <c r="AB153" s="15" t="str">
        <f t="shared" si="26"/>
        <v>0000No Leak</v>
      </c>
      <c r="AC153" s="15" t="str">
        <f t="shared" si="19"/>
        <v>Correlaciones EPA</v>
      </c>
      <c r="AD153" s="15" t="e">
        <f t="shared" si="20"/>
        <v>#N/A</v>
      </c>
      <c r="AE153" s="15" t="e">
        <f t="shared" si="27"/>
        <v>#N/A</v>
      </c>
      <c r="AF153" s="15" t="e">
        <f t="shared" si="28"/>
        <v>#N/A</v>
      </c>
      <c r="AG153" s="15" t="e">
        <f>AF153*IF(P153="",'Fraccion masica'!$AC$36,P153)</f>
        <v>#N/A</v>
      </c>
      <c r="AH153" s="15" t="e">
        <f>AF153*IF(Q153="",'Fraccion masica'!$AC$35,Q153)</f>
        <v>#N/A</v>
      </c>
      <c r="AI153" s="15" t="e">
        <f>(AH153+AG153*Hoja1!$C$19)*N153</f>
        <v>#N/A</v>
      </c>
    </row>
    <row r="154" spans="2:35" x14ac:dyDescent="0.75">
      <c r="B154" s="174"/>
      <c r="C154" s="175"/>
      <c r="D154" s="175"/>
      <c r="E154" s="15"/>
      <c r="F154" s="15"/>
      <c r="G154" s="15"/>
      <c r="H154" s="15"/>
      <c r="I154" s="15"/>
      <c r="J154" s="15"/>
      <c r="K154" s="15"/>
      <c r="L154" s="15"/>
      <c r="M154" s="15">
        <v>0</v>
      </c>
      <c r="N154" s="15"/>
      <c r="O154" s="15"/>
      <c r="P154" s="93"/>
      <c r="Q154" s="93"/>
      <c r="R154" s="20"/>
      <c r="S154" s="15"/>
      <c r="W154" s="15">
        <f t="shared" si="21"/>
        <v>0</v>
      </c>
      <c r="X154" s="15">
        <f t="shared" si="22"/>
        <v>0</v>
      </c>
      <c r="Y154" s="15">
        <f t="shared" si="23"/>
        <v>0</v>
      </c>
      <c r="Z154" s="15">
        <f t="shared" si="24"/>
        <v>0</v>
      </c>
      <c r="AA154" s="15" t="str">
        <f t="shared" si="25"/>
        <v>No Leak</v>
      </c>
      <c r="AB154" s="15" t="str">
        <f t="shared" si="26"/>
        <v>0000No Leak</v>
      </c>
      <c r="AC154" s="15" t="str">
        <f t="shared" si="19"/>
        <v>Correlaciones EPA</v>
      </c>
      <c r="AD154" s="15" t="e">
        <f t="shared" si="20"/>
        <v>#N/A</v>
      </c>
      <c r="AE154" s="15" t="e">
        <f t="shared" si="27"/>
        <v>#N/A</v>
      </c>
      <c r="AF154" s="15" t="e">
        <f t="shared" si="28"/>
        <v>#N/A</v>
      </c>
      <c r="AG154" s="15" t="e">
        <f>AF154*IF(P154="",'Fraccion masica'!$AC$36,P154)</f>
        <v>#N/A</v>
      </c>
      <c r="AH154" s="15" t="e">
        <f>AF154*IF(Q154="",'Fraccion masica'!$AC$35,Q154)</f>
        <v>#N/A</v>
      </c>
      <c r="AI154" s="15" t="e">
        <f>(AH154+AG154*Hoja1!$C$19)*N154</f>
        <v>#N/A</v>
      </c>
    </row>
    <row r="155" spans="2:35" x14ac:dyDescent="0.75">
      <c r="B155" s="174"/>
      <c r="C155" s="175"/>
      <c r="D155" s="175"/>
      <c r="E155" s="15"/>
      <c r="F155" s="15"/>
      <c r="G155" s="15"/>
      <c r="H155" s="15"/>
      <c r="I155" s="15"/>
      <c r="J155" s="15"/>
      <c r="K155" s="15"/>
      <c r="L155" s="15"/>
      <c r="M155" s="15">
        <v>0</v>
      </c>
      <c r="N155" s="15"/>
      <c r="O155" s="15"/>
      <c r="P155" s="93"/>
      <c r="Q155" s="93"/>
      <c r="R155" s="20"/>
      <c r="S155" s="15"/>
      <c r="W155" s="15">
        <f t="shared" si="21"/>
        <v>0</v>
      </c>
      <c r="X155" s="15">
        <f t="shared" si="22"/>
        <v>0</v>
      </c>
      <c r="Y155" s="15">
        <f t="shared" si="23"/>
        <v>0</v>
      </c>
      <c r="Z155" s="15">
        <f t="shared" si="24"/>
        <v>0</v>
      </c>
      <c r="AA155" s="15" t="str">
        <f t="shared" si="25"/>
        <v>No Leak</v>
      </c>
      <c r="AB155" s="15" t="str">
        <f t="shared" si="26"/>
        <v>0000No Leak</v>
      </c>
      <c r="AC155" s="15" t="str">
        <f t="shared" si="19"/>
        <v>Correlaciones EPA</v>
      </c>
      <c r="AD155" s="15" t="e">
        <f t="shared" si="20"/>
        <v>#N/A</v>
      </c>
      <c r="AE155" s="15" t="e">
        <f t="shared" si="27"/>
        <v>#N/A</v>
      </c>
      <c r="AF155" s="15" t="e">
        <f t="shared" si="28"/>
        <v>#N/A</v>
      </c>
      <c r="AG155" s="15" t="e">
        <f>AF155*IF(P155="",'Fraccion masica'!$AC$36,P155)</f>
        <v>#N/A</v>
      </c>
      <c r="AH155" s="15" t="e">
        <f>AF155*IF(Q155="",'Fraccion masica'!$AC$35,Q155)</f>
        <v>#N/A</v>
      </c>
      <c r="AI155" s="15" t="e">
        <f>(AH155+AG155*Hoja1!$C$19)*N155</f>
        <v>#N/A</v>
      </c>
    </row>
    <row r="156" spans="2:35" x14ac:dyDescent="0.75">
      <c r="B156" s="174"/>
      <c r="C156" s="175"/>
      <c r="D156" s="175"/>
      <c r="E156" s="15"/>
      <c r="F156" s="15"/>
      <c r="G156" s="15"/>
      <c r="H156" s="15"/>
      <c r="I156" s="15"/>
      <c r="J156" s="15"/>
      <c r="K156" s="15"/>
      <c r="L156" s="15"/>
      <c r="M156" s="15">
        <v>0</v>
      </c>
      <c r="N156" s="15"/>
      <c r="O156" s="15"/>
      <c r="P156" s="93"/>
      <c r="Q156" s="93"/>
      <c r="R156" s="20"/>
      <c r="S156" s="15"/>
      <c r="W156" s="15">
        <f t="shared" si="21"/>
        <v>0</v>
      </c>
      <c r="X156" s="15">
        <f t="shared" si="22"/>
        <v>0</v>
      </c>
      <c r="Y156" s="15">
        <f t="shared" si="23"/>
        <v>0</v>
      </c>
      <c r="Z156" s="15">
        <f t="shared" si="24"/>
        <v>0</v>
      </c>
      <c r="AA156" s="15" t="str">
        <f t="shared" si="25"/>
        <v>No Leak</v>
      </c>
      <c r="AB156" s="15" t="str">
        <f t="shared" si="26"/>
        <v>0000No Leak</v>
      </c>
      <c r="AC156" s="15" t="str">
        <f t="shared" si="19"/>
        <v>Correlaciones EPA</v>
      </c>
      <c r="AD156" s="15" t="e">
        <f t="shared" si="20"/>
        <v>#N/A</v>
      </c>
      <c r="AE156" s="15" t="e">
        <f t="shared" si="27"/>
        <v>#N/A</v>
      </c>
      <c r="AF156" s="15" t="e">
        <f t="shared" si="28"/>
        <v>#N/A</v>
      </c>
      <c r="AG156" s="15" t="e">
        <f>AF156*IF(P156="",'Fraccion masica'!$AC$36,P156)</f>
        <v>#N/A</v>
      </c>
      <c r="AH156" s="15" t="e">
        <f>AF156*IF(Q156="",'Fraccion masica'!$AC$35,Q156)</f>
        <v>#N/A</v>
      </c>
      <c r="AI156" s="15" t="e">
        <f>(AH156+AG156*Hoja1!$C$19)*N156</f>
        <v>#N/A</v>
      </c>
    </row>
    <row r="157" spans="2:35" x14ac:dyDescent="0.75">
      <c r="B157" s="174"/>
      <c r="C157" s="175"/>
      <c r="D157" s="175"/>
      <c r="E157" s="15"/>
      <c r="F157" s="15"/>
      <c r="G157" s="15"/>
      <c r="H157" s="15"/>
      <c r="I157" s="15"/>
      <c r="J157" s="15"/>
      <c r="K157" s="15"/>
      <c r="L157" s="15"/>
      <c r="M157" s="15">
        <v>0</v>
      </c>
      <c r="N157" s="15"/>
      <c r="O157" s="15"/>
      <c r="P157" s="93"/>
      <c r="Q157" s="93"/>
      <c r="R157" s="20"/>
      <c r="S157" s="15"/>
      <c r="W157" s="15">
        <f t="shared" si="21"/>
        <v>0</v>
      </c>
      <c r="X157" s="15">
        <f t="shared" si="22"/>
        <v>0</v>
      </c>
      <c r="Y157" s="15">
        <f t="shared" si="23"/>
        <v>0</v>
      </c>
      <c r="Z157" s="15">
        <f t="shared" si="24"/>
        <v>0</v>
      </c>
      <c r="AA157" s="15" t="str">
        <f t="shared" si="25"/>
        <v>No Leak</v>
      </c>
      <c r="AB157" s="15" t="str">
        <f t="shared" si="26"/>
        <v>0000No Leak</v>
      </c>
      <c r="AC157" s="15" t="str">
        <f t="shared" si="19"/>
        <v>Correlaciones EPA</v>
      </c>
      <c r="AD157" s="15" t="e">
        <f t="shared" si="20"/>
        <v>#N/A</v>
      </c>
      <c r="AE157" s="15" t="e">
        <f t="shared" si="27"/>
        <v>#N/A</v>
      </c>
      <c r="AF157" s="15" t="e">
        <f t="shared" si="28"/>
        <v>#N/A</v>
      </c>
      <c r="AG157" s="15" t="e">
        <f>AF157*IF(P157="",'Fraccion masica'!$AC$36,P157)</f>
        <v>#N/A</v>
      </c>
      <c r="AH157" s="15" t="e">
        <f>AF157*IF(Q157="",'Fraccion masica'!$AC$35,Q157)</f>
        <v>#N/A</v>
      </c>
      <c r="AI157" s="15" t="e">
        <f>(AH157+AG157*Hoja1!$C$19)*N157</f>
        <v>#N/A</v>
      </c>
    </row>
    <row r="158" spans="2:35" x14ac:dyDescent="0.75">
      <c r="B158" s="174"/>
      <c r="C158" s="175"/>
      <c r="D158" s="175"/>
      <c r="E158" s="15"/>
      <c r="F158" s="15"/>
      <c r="G158" s="15"/>
      <c r="H158" s="15"/>
      <c r="I158" s="15"/>
      <c r="J158" s="15"/>
      <c r="K158" s="15"/>
      <c r="L158" s="15"/>
      <c r="M158" s="15">
        <v>0</v>
      </c>
      <c r="N158" s="15"/>
      <c r="O158" s="15"/>
      <c r="P158" s="93"/>
      <c r="Q158" s="93"/>
      <c r="R158" s="20"/>
      <c r="S158" s="15"/>
      <c r="W158" s="15">
        <f t="shared" si="21"/>
        <v>0</v>
      </c>
      <c r="X158" s="15">
        <f t="shared" si="22"/>
        <v>0</v>
      </c>
      <c r="Y158" s="15">
        <f t="shared" si="23"/>
        <v>0</v>
      </c>
      <c r="Z158" s="15">
        <f t="shared" si="24"/>
        <v>0</v>
      </c>
      <c r="AA158" s="15" t="str">
        <f t="shared" si="25"/>
        <v>No Leak</v>
      </c>
      <c r="AB158" s="15" t="str">
        <f t="shared" si="26"/>
        <v>0000No Leak</v>
      </c>
      <c r="AC158" s="15" t="str">
        <f t="shared" si="19"/>
        <v>Correlaciones EPA</v>
      </c>
      <c r="AD158" s="15" t="e">
        <f t="shared" si="20"/>
        <v>#N/A</v>
      </c>
      <c r="AE158" s="15" t="e">
        <f t="shared" si="27"/>
        <v>#N/A</v>
      </c>
      <c r="AF158" s="15" t="e">
        <f t="shared" si="28"/>
        <v>#N/A</v>
      </c>
      <c r="AG158" s="15" t="e">
        <f>AF158*IF(P158="",'Fraccion masica'!$AC$36,P158)</f>
        <v>#N/A</v>
      </c>
      <c r="AH158" s="15" t="e">
        <f>AF158*IF(Q158="",'Fraccion masica'!$AC$35,Q158)</f>
        <v>#N/A</v>
      </c>
      <c r="AI158" s="15" t="e">
        <f>(AH158+AG158*Hoja1!$C$19)*N158</f>
        <v>#N/A</v>
      </c>
    </row>
    <row r="159" spans="2:35" x14ac:dyDescent="0.75">
      <c r="B159" s="174"/>
      <c r="C159" s="175"/>
      <c r="D159" s="175"/>
      <c r="E159" s="15"/>
      <c r="F159" s="15"/>
      <c r="G159" s="15"/>
      <c r="H159" s="15"/>
      <c r="I159" s="15"/>
      <c r="J159" s="15"/>
      <c r="K159" s="15"/>
      <c r="L159" s="15"/>
      <c r="M159" s="15">
        <v>0</v>
      </c>
      <c r="N159" s="15"/>
      <c r="O159" s="15"/>
      <c r="P159" s="93"/>
      <c r="Q159" s="93"/>
      <c r="R159" s="20"/>
      <c r="S159" s="15"/>
      <c r="W159" s="15">
        <f t="shared" si="21"/>
        <v>0</v>
      </c>
      <c r="X159" s="15">
        <f t="shared" si="22"/>
        <v>0</v>
      </c>
      <c r="Y159" s="15">
        <f t="shared" si="23"/>
        <v>0</v>
      </c>
      <c r="Z159" s="15">
        <f t="shared" si="24"/>
        <v>0</v>
      </c>
      <c r="AA159" s="15" t="str">
        <f t="shared" si="25"/>
        <v>No Leak</v>
      </c>
      <c r="AB159" s="15" t="str">
        <f t="shared" si="26"/>
        <v>0000No Leak</v>
      </c>
      <c r="AC159" s="15" t="str">
        <f t="shared" si="19"/>
        <v>Correlaciones EPA</v>
      </c>
      <c r="AD159" s="15" t="e">
        <f t="shared" si="20"/>
        <v>#N/A</v>
      </c>
      <c r="AE159" s="15" t="e">
        <f t="shared" si="27"/>
        <v>#N/A</v>
      </c>
      <c r="AF159" s="15" t="e">
        <f t="shared" si="28"/>
        <v>#N/A</v>
      </c>
      <c r="AG159" s="15" t="e">
        <f>AF159*IF(P159="",'Fraccion masica'!$AC$36,P159)</f>
        <v>#N/A</v>
      </c>
      <c r="AH159" s="15" t="e">
        <f>AF159*IF(Q159="",'Fraccion masica'!$AC$35,Q159)</f>
        <v>#N/A</v>
      </c>
      <c r="AI159" s="15" t="e">
        <f>(AH159+AG159*Hoja1!$C$19)*N159</f>
        <v>#N/A</v>
      </c>
    </row>
    <row r="160" spans="2:35" x14ac:dyDescent="0.75">
      <c r="B160" s="174"/>
      <c r="C160" s="175"/>
      <c r="D160" s="175"/>
      <c r="E160" s="15"/>
      <c r="F160" s="15"/>
      <c r="G160" s="15"/>
      <c r="H160" s="15"/>
      <c r="I160" s="15"/>
      <c r="J160" s="15"/>
      <c r="K160" s="15"/>
      <c r="L160" s="15"/>
      <c r="M160" s="15">
        <v>0</v>
      </c>
      <c r="N160" s="15"/>
      <c r="O160" s="15"/>
      <c r="P160" s="93"/>
      <c r="Q160" s="93"/>
      <c r="R160" s="20"/>
      <c r="S160" s="15"/>
      <c r="W160" s="15">
        <f t="shared" si="21"/>
        <v>0</v>
      </c>
      <c r="X160" s="15">
        <f t="shared" si="22"/>
        <v>0</v>
      </c>
      <c r="Y160" s="15">
        <f t="shared" si="23"/>
        <v>0</v>
      </c>
      <c r="Z160" s="15">
        <f t="shared" si="24"/>
        <v>0</v>
      </c>
      <c r="AA160" s="15" t="str">
        <f t="shared" si="25"/>
        <v>No Leak</v>
      </c>
      <c r="AB160" s="15" t="str">
        <f t="shared" si="26"/>
        <v>0000No Leak</v>
      </c>
      <c r="AC160" s="15" t="str">
        <f t="shared" si="19"/>
        <v>Correlaciones EPA</v>
      </c>
      <c r="AD160" s="15" t="e">
        <f t="shared" si="20"/>
        <v>#N/A</v>
      </c>
      <c r="AE160" s="15" t="e">
        <f t="shared" si="27"/>
        <v>#N/A</v>
      </c>
      <c r="AF160" s="15" t="e">
        <f t="shared" si="28"/>
        <v>#N/A</v>
      </c>
      <c r="AG160" s="15" t="e">
        <f>AF160*IF(P160="",'Fraccion masica'!$AC$36,P160)</f>
        <v>#N/A</v>
      </c>
      <c r="AH160" s="15" t="e">
        <f>AF160*IF(Q160="",'Fraccion masica'!$AC$35,Q160)</f>
        <v>#N/A</v>
      </c>
      <c r="AI160" s="15" t="e">
        <f>(AH160+AG160*Hoja1!$C$19)*N160</f>
        <v>#N/A</v>
      </c>
    </row>
    <row r="161" spans="2:35" x14ac:dyDescent="0.75">
      <c r="B161" s="174"/>
      <c r="C161" s="175"/>
      <c r="D161" s="175"/>
      <c r="E161" s="15"/>
      <c r="F161" s="15"/>
      <c r="G161" s="15"/>
      <c r="H161" s="15"/>
      <c r="I161" s="15"/>
      <c r="J161" s="15"/>
      <c r="K161" s="15"/>
      <c r="L161" s="15"/>
      <c r="M161" s="15">
        <v>0</v>
      </c>
      <c r="N161" s="15"/>
      <c r="O161" s="15"/>
      <c r="P161" s="93"/>
      <c r="Q161" s="93"/>
      <c r="R161" s="20"/>
      <c r="S161" s="15"/>
      <c r="W161" s="15">
        <f t="shared" si="21"/>
        <v>0</v>
      </c>
      <c r="X161" s="15">
        <f t="shared" si="22"/>
        <v>0</v>
      </c>
      <c r="Y161" s="15">
        <f t="shared" si="23"/>
        <v>0</v>
      </c>
      <c r="Z161" s="15">
        <f t="shared" si="24"/>
        <v>0</v>
      </c>
      <c r="AA161" s="15" t="str">
        <f t="shared" si="25"/>
        <v>No Leak</v>
      </c>
      <c r="AB161" s="15" t="str">
        <f t="shared" si="26"/>
        <v>0000No Leak</v>
      </c>
      <c r="AC161" s="15" t="str">
        <f t="shared" si="19"/>
        <v>Correlaciones EPA</v>
      </c>
      <c r="AD161" s="15" t="e">
        <f t="shared" si="20"/>
        <v>#N/A</v>
      </c>
      <c r="AE161" s="15" t="e">
        <f t="shared" si="27"/>
        <v>#N/A</v>
      </c>
      <c r="AF161" s="15" t="e">
        <f t="shared" si="28"/>
        <v>#N/A</v>
      </c>
      <c r="AG161" s="15" t="e">
        <f>AF161*IF(P161="",'Fraccion masica'!$AC$36,P161)</f>
        <v>#N/A</v>
      </c>
      <c r="AH161" s="15" t="e">
        <f>AF161*IF(Q161="",'Fraccion masica'!$AC$35,Q161)</f>
        <v>#N/A</v>
      </c>
      <c r="AI161" s="15" t="e">
        <f>(AH161+AG161*Hoja1!$C$19)*N161</f>
        <v>#N/A</v>
      </c>
    </row>
    <row r="162" spans="2:35" x14ac:dyDescent="0.75">
      <c r="B162" s="174"/>
      <c r="C162" s="175"/>
      <c r="D162" s="175"/>
      <c r="E162" s="15"/>
      <c r="F162" s="15"/>
      <c r="G162" s="15"/>
      <c r="H162" s="15"/>
      <c r="I162" s="15"/>
      <c r="J162" s="15"/>
      <c r="K162" s="15"/>
      <c r="L162" s="15"/>
      <c r="M162" s="15">
        <v>0</v>
      </c>
      <c r="N162" s="15"/>
      <c r="O162" s="15"/>
      <c r="P162" s="93"/>
      <c r="Q162" s="93"/>
      <c r="R162" s="20"/>
      <c r="S162" s="15"/>
      <c r="W162" s="15">
        <f t="shared" si="21"/>
        <v>0</v>
      </c>
      <c r="X162" s="15">
        <f t="shared" si="22"/>
        <v>0</v>
      </c>
      <c r="Y162" s="15">
        <f t="shared" si="23"/>
        <v>0</v>
      </c>
      <c r="Z162" s="15">
        <f t="shared" si="24"/>
        <v>0</v>
      </c>
      <c r="AA162" s="15" t="str">
        <f t="shared" si="25"/>
        <v>No Leak</v>
      </c>
      <c r="AB162" s="15" t="str">
        <f t="shared" si="26"/>
        <v>0000No Leak</v>
      </c>
      <c r="AC162" s="15" t="str">
        <f t="shared" si="19"/>
        <v>Correlaciones EPA</v>
      </c>
      <c r="AD162" s="15" t="e">
        <f t="shared" si="20"/>
        <v>#N/A</v>
      </c>
      <c r="AE162" s="15" t="e">
        <f t="shared" si="27"/>
        <v>#N/A</v>
      </c>
      <c r="AF162" s="15" t="e">
        <f t="shared" si="28"/>
        <v>#N/A</v>
      </c>
      <c r="AG162" s="15" t="e">
        <f>AF162*IF(P162="",'Fraccion masica'!$AC$36,P162)</f>
        <v>#N/A</v>
      </c>
      <c r="AH162" s="15" t="e">
        <f>AF162*IF(Q162="",'Fraccion masica'!$AC$35,Q162)</f>
        <v>#N/A</v>
      </c>
      <c r="AI162" s="15" t="e">
        <f>(AH162+AG162*Hoja1!$C$19)*N162</f>
        <v>#N/A</v>
      </c>
    </row>
    <row r="163" spans="2:35" x14ac:dyDescent="0.75">
      <c r="B163" s="174"/>
      <c r="C163" s="175"/>
      <c r="D163" s="175"/>
      <c r="E163" s="15"/>
      <c r="F163" s="15"/>
      <c r="G163" s="15"/>
      <c r="H163" s="15"/>
      <c r="I163" s="15"/>
      <c r="J163" s="15"/>
      <c r="K163" s="15"/>
      <c r="L163" s="15"/>
      <c r="M163" s="15">
        <v>0</v>
      </c>
      <c r="N163" s="15"/>
      <c r="O163" s="15"/>
      <c r="P163" s="93"/>
      <c r="Q163" s="93"/>
      <c r="R163" s="20"/>
      <c r="S163" s="15"/>
      <c r="W163" s="15">
        <f t="shared" si="21"/>
        <v>0</v>
      </c>
      <c r="X163" s="15">
        <f t="shared" si="22"/>
        <v>0</v>
      </c>
      <c r="Y163" s="15">
        <f t="shared" si="23"/>
        <v>0</v>
      </c>
      <c r="Z163" s="15">
        <f t="shared" si="24"/>
        <v>0</v>
      </c>
      <c r="AA163" s="15" t="str">
        <f t="shared" si="25"/>
        <v>No Leak</v>
      </c>
      <c r="AB163" s="15" t="str">
        <f t="shared" si="26"/>
        <v>0000No Leak</v>
      </c>
      <c r="AC163" s="15" t="str">
        <f t="shared" si="19"/>
        <v>Correlaciones EPA</v>
      </c>
      <c r="AD163" s="15" t="e">
        <f t="shared" si="20"/>
        <v>#N/A</v>
      </c>
      <c r="AE163" s="15" t="e">
        <f t="shared" si="27"/>
        <v>#N/A</v>
      </c>
      <c r="AF163" s="15" t="e">
        <f t="shared" si="28"/>
        <v>#N/A</v>
      </c>
      <c r="AG163" s="15" t="e">
        <f>AF163*IF(P163="",'Fraccion masica'!$AC$36,P163)</f>
        <v>#N/A</v>
      </c>
      <c r="AH163" s="15" t="e">
        <f>AF163*IF(Q163="",'Fraccion masica'!$AC$35,Q163)</f>
        <v>#N/A</v>
      </c>
      <c r="AI163" s="15" t="e">
        <f>(AH163+AG163*Hoja1!$C$19)*N163</f>
        <v>#N/A</v>
      </c>
    </row>
    <row r="164" spans="2:35" x14ac:dyDescent="0.75">
      <c r="B164" s="174"/>
      <c r="C164" s="175"/>
      <c r="D164" s="175"/>
      <c r="E164" s="15"/>
      <c r="F164" s="15"/>
      <c r="G164" s="15"/>
      <c r="H164" s="15"/>
      <c r="I164" s="15"/>
      <c r="J164" s="15"/>
      <c r="K164" s="15"/>
      <c r="L164" s="15"/>
      <c r="M164" s="15">
        <v>0</v>
      </c>
      <c r="N164" s="15"/>
      <c r="O164" s="15"/>
      <c r="P164" s="93"/>
      <c r="Q164" s="93"/>
      <c r="R164" s="20"/>
      <c r="S164" s="15"/>
      <c r="W164" s="15">
        <f t="shared" si="21"/>
        <v>0</v>
      </c>
      <c r="X164" s="15">
        <f t="shared" si="22"/>
        <v>0</v>
      </c>
      <c r="Y164" s="15">
        <f t="shared" si="23"/>
        <v>0</v>
      </c>
      <c r="Z164" s="15">
        <f t="shared" si="24"/>
        <v>0</v>
      </c>
      <c r="AA164" s="15" t="str">
        <f t="shared" si="25"/>
        <v>No Leak</v>
      </c>
      <c r="AB164" s="15" t="str">
        <f t="shared" si="26"/>
        <v>0000No Leak</v>
      </c>
      <c r="AC164" s="15" t="str">
        <f t="shared" si="19"/>
        <v>Correlaciones EPA</v>
      </c>
      <c r="AD164" s="15" t="e">
        <f t="shared" si="20"/>
        <v>#N/A</v>
      </c>
      <c r="AE164" s="15" t="e">
        <f t="shared" si="27"/>
        <v>#N/A</v>
      </c>
      <c r="AF164" s="15" t="e">
        <f t="shared" si="28"/>
        <v>#N/A</v>
      </c>
      <c r="AG164" s="15" t="e">
        <f>AF164*IF(P164="",'Fraccion masica'!$AC$36,P164)</f>
        <v>#N/A</v>
      </c>
      <c r="AH164" s="15" t="e">
        <f>AF164*IF(Q164="",'Fraccion masica'!$AC$35,Q164)</f>
        <v>#N/A</v>
      </c>
      <c r="AI164" s="15" t="e">
        <f>(AH164+AG164*Hoja1!$C$19)*N164</f>
        <v>#N/A</v>
      </c>
    </row>
    <row r="165" spans="2:35" x14ac:dyDescent="0.75">
      <c r="B165" s="174"/>
      <c r="C165" s="175"/>
      <c r="D165" s="175"/>
      <c r="E165" s="15"/>
      <c r="F165" s="15"/>
      <c r="G165" s="15"/>
      <c r="H165" s="15"/>
      <c r="I165" s="15"/>
      <c r="J165" s="15"/>
      <c r="K165" s="15"/>
      <c r="L165" s="15"/>
      <c r="M165" s="15">
        <v>0</v>
      </c>
      <c r="N165" s="15"/>
      <c r="O165" s="15"/>
      <c r="P165" s="93"/>
      <c r="Q165" s="93"/>
      <c r="R165" s="20"/>
      <c r="S165" s="15"/>
      <c r="W165" s="15">
        <f t="shared" si="21"/>
        <v>0</v>
      </c>
      <c r="X165" s="15">
        <f t="shared" si="22"/>
        <v>0</v>
      </c>
      <c r="Y165" s="15">
        <f t="shared" si="23"/>
        <v>0</v>
      </c>
      <c r="Z165" s="15">
        <f t="shared" si="24"/>
        <v>0</v>
      </c>
      <c r="AA165" s="15" t="str">
        <f t="shared" si="25"/>
        <v>No Leak</v>
      </c>
      <c r="AB165" s="15" t="str">
        <f t="shared" si="26"/>
        <v>0000No Leak</v>
      </c>
      <c r="AC165" s="15" t="str">
        <f t="shared" si="19"/>
        <v>Correlaciones EPA</v>
      </c>
      <c r="AD165" s="15" t="e">
        <f t="shared" si="20"/>
        <v>#N/A</v>
      </c>
      <c r="AE165" s="15" t="e">
        <f t="shared" si="27"/>
        <v>#N/A</v>
      </c>
      <c r="AF165" s="15" t="e">
        <f t="shared" si="28"/>
        <v>#N/A</v>
      </c>
      <c r="AG165" s="15" t="e">
        <f>AF165*IF(P165="",'Fraccion masica'!$AC$36,P165)</f>
        <v>#N/A</v>
      </c>
      <c r="AH165" s="15" t="e">
        <f>AF165*IF(Q165="",'Fraccion masica'!$AC$35,Q165)</f>
        <v>#N/A</v>
      </c>
      <c r="AI165" s="15" t="e">
        <f>(AH165+AG165*Hoja1!$C$19)*N165</f>
        <v>#N/A</v>
      </c>
    </row>
    <row r="166" spans="2:35" x14ac:dyDescent="0.75">
      <c r="B166" s="174"/>
      <c r="C166" s="175"/>
      <c r="D166" s="175"/>
      <c r="E166" s="15"/>
      <c r="F166" s="15"/>
      <c r="G166" s="15"/>
      <c r="H166" s="15"/>
      <c r="I166" s="15"/>
      <c r="J166" s="15"/>
      <c r="K166" s="15"/>
      <c r="L166" s="15"/>
      <c r="M166" s="15">
        <v>0</v>
      </c>
      <c r="N166" s="15"/>
      <c r="O166" s="15"/>
      <c r="P166" s="93"/>
      <c r="Q166" s="93"/>
      <c r="R166" s="20"/>
      <c r="S166" s="15"/>
      <c r="W166" s="15">
        <f t="shared" si="21"/>
        <v>0</v>
      </c>
      <c r="X166" s="15">
        <f t="shared" si="22"/>
        <v>0</v>
      </c>
      <c r="Y166" s="15">
        <f t="shared" si="23"/>
        <v>0</v>
      </c>
      <c r="Z166" s="15">
        <f t="shared" si="24"/>
        <v>0</v>
      </c>
      <c r="AA166" s="15" t="str">
        <f t="shared" si="25"/>
        <v>No Leak</v>
      </c>
      <c r="AB166" s="15" t="str">
        <f t="shared" si="26"/>
        <v>0000No Leak</v>
      </c>
      <c r="AC166" s="15" t="str">
        <f t="shared" si="19"/>
        <v>Correlaciones EPA</v>
      </c>
      <c r="AD166" s="15" t="e">
        <f t="shared" si="20"/>
        <v>#N/A</v>
      </c>
      <c r="AE166" s="15" t="e">
        <f t="shared" si="27"/>
        <v>#N/A</v>
      </c>
      <c r="AF166" s="15" t="e">
        <f t="shared" si="28"/>
        <v>#N/A</v>
      </c>
      <c r="AG166" s="15" t="e">
        <f>AF166*IF(P166="",'Fraccion masica'!$AC$36,P166)</f>
        <v>#N/A</v>
      </c>
      <c r="AH166" s="15" t="e">
        <f>AF166*IF(Q166="",'Fraccion masica'!$AC$35,Q166)</f>
        <v>#N/A</v>
      </c>
      <c r="AI166" s="15" t="e">
        <f>(AH166+AG166*Hoja1!$C$19)*N166</f>
        <v>#N/A</v>
      </c>
    </row>
    <row r="167" spans="2:35" x14ac:dyDescent="0.75">
      <c r="B167" s="174"/>
      <c r="C167" s="175"/>
      <c r="D167" s="175"/>
      <c r="E167" s="15"/>
      <c r="F167" s="15"/>
      <c r="G167" s="15"/>
      <c r="H167" s="15"/>
      <c r="I167" s="15"/>
      <c r="J167" s="15"/>
      <c r="K167" s="15"/>
      <c r="L167" s="15"/>
      <c r="M167" s="15">
        <v>0</v>
      </c>
      <c r="N167" s="15"/>
      <c r="O167" s="15"/>
      <c r="P167" s="93"/>
      <c r="Q167" s="93"/>
      <c r="R167" s="20"/>
      <c r="S167" s="15"/>
      <c r="W167" s="15">
        <f t="shared" si="21"/>
        <v>0</v>
      </c>
      <c r="X167" s="15">
        <f t="shared" si="22"/>
        <v>0</v>
      </c>
      <c r="Y167" s="15">
        <f t="shared" si="23"/>
        <v>0</v>
      </c>
      <c r="Z167" s="15">
        <f t="shared" si="24"/>
        <v>0</v>
      </c>
      <c r="AA167" s="15" t="str">
        <f t="shared" si="25"/>
        <v>No Leak</v>
      </c>
      <c r="AB167" s="15" t="str">
        <f t="shared" si="26"/>
        <v>0000No Leak</v>
      </c>
      <c r="AC167" s="15" t="str">
        <f t="shared" si="19"/>
        <v>Correlaciones EPA</v>
      </c>
      <c r="AD167" s="15" t="e">
        <f t="shared" si="20"/>
        <v>#N/A</v>
      </c>
      <c r="AE167" s="15" t="e">
        <f t="shared" si="27"/>
        <v>#N/A</v>
      </c>
      <c r="AF167" s="15" t="e">
        <f t="shared" si="28"/>
        <v>#N/A</v>
      </c>
      <c r="AG167" s="15" t="e">
        <f>AF167*IF(P167="",'Fraccion masica'!$AC$36,P167)</f>
        <v>#N/A</v>
      </c>
      <c r="AH167" s="15" t="e">
        <f>AF167*IF(Q167="",'Fraccion masica'!$AC$35,Q167)</f>
        <v>#N/A</v>
      </c>
      <c r="AI167" s="15" t="e">
        <f>(AH167+AG167*Hoja1!$C$19)*N167</f>
        <v>#N/A</v>
      </c>
    </row>
    <row r="168" spans="2:35" x14ac:dyDescent="0.75">
      <c r="B168" s="174"/>
      <c r="C168" s="175"/>
      <c r="D168" s="175"/>
      <c r="E168" s="15"/>
      <c r="F168" s="15"/>
      <c r="G168" s="15"/>
      <c r="H168" s="15"/>
      <c r="I168" s="15"/>
      <c r="J168" s="15"/>
      <c r="K168" s="15"/>
      <c r="L168" s="15"/>
      <c r="M168" s="15">
        <v>0</v>
      </c>
      <c r="N168" s="15"/>
      <c r="O168" s="15"/>
      <c r="P168" s="93"/>
      <c r="Q168" s="93"/>
      <c r="R168" s="20"/>
      <c r="S168" s="15"/>
      <c r="W168" s="15">
        <f t="shared" si="21"/>
        <v>0</v>
      </c>
      <c r="X168" s="15">
        <f t="shared" si="22"/>
        <v>0</v>
      </c>
      <c r="Y168" s="15">
        <f t="shared" si="23"/>
        <v>0</v>
      </c>
      <c r="Z168" s="15">
        <f t="shared" si="24"/>
        <v>0</v>
      </c>
      <c r="AA168" s="15" t="str">
        <f t="shared" si="25"/>
        <v>No Leak</v>
      </c>
      <c r="AB168" s="15" t="str">
        <f t="shared" si="26"/>
        <v>0000No Leak</v>
      </c>
      <c r="AC168" s="15" t="str">
        <f t="shared" si="19"/>
        <v>Correlaciones EPA</v>
      </c>
      <c r="AD168" s="15" t="e">
        <f t="shared" si="20"/>
        <v>#N/A</v>
      </c>
      <c r="AE168" s="15" t="e">
        <f t="shared" si="27"/>
        <v>#N/A</v>
      </c>
      <c r="AF168" s="15" t="e">
        <f t="shared" si="28"/>
        <v>#N/A</v>
      </c>
      <c r="AG168" s="15" t="e">
        <f>AF168*IF(P168="",'Fraccion masica'!$AC$36,P168)</f>
        <v>#N/A</v>
      </c>
      <c r="AH168" s="15" t="e">
        <f>AF168*IF(Q168="",'Fraccion masica'!$AC$35,Q168)</f>
        <v>#N/A</v>
      </c>
      <c r="AI168" s="15" t="e">
        <f>(AH168+AG168*Hoja1!$C$19)*N168</f>
        <v>#N/A</v>
      </c>
    </row>
    <row r="169" spans="2:35" x14ac:dyDescent="0.75">
      <c r="B169" s="174"/>
      <c r="C169" s="175"/>
      <c r="D169" s="175"/>
      <c r="E169" s="15"/>
      <c r="F169" s="15"/>
      <c r="G169" s="15"/>
      <c r="H169" s="15"/>
      <c r="I169" s="15"/>
      <c r="J169" s="15"/>
      <c r="K169" s="15"/>
      <c r="L169" s="15"/>
      <c r="M169" s="15">
        <v>0</v>
      </c>
      <c r="N169" s="15"/>
      <c r="O169" s="15"/>
      <c r="P169" s="93"/>
      <c r="Q169" s="93"/>
      <c r="R169" s="20"/>
      <c r="S169" s="15"/>
      <c r="W169" s="15">
        <f t="shared" si="21"/>
        <v>0</v>
      </c>
      <c r="X169" s="15">
        <f t="shared" si="22"/>
        <v>0</v>
      </c>
      <c r="Y169" s="15">
        <f t="shared" si="23"/>
        <v>0</v>
      </c>
      <c r="Z169" s="15">
        <f t="shared" si="24"/>
        <v>0</v>
      </c>
      <c r="AA169" s="15" t="str">
        <f t="shared" si="25"/>
        <v>No Leak</v>
      </c>
      <c r="AB169" s="15" t="str">
        <f t="shared" si="26"/>
        <v>0000No Leak</v>
      </c>
      <c r="AC169" s="15" t="str">
        <f t="shared" si="19"/>
        <v>Correlaciones EPA</v>
      </c>
      <c r="AD169" s="15" t="e">
        <f t="shared" si="20"/>
        <v>#N/A</v>
      </c>
      <c r="AE169" s="15" t="e">
        <f t="shared" si="27"/>
        <v>#N/A</v>
      </c>
      <c r="AF169" s="15" t="e">
        <f t="shared" si="28"/>
        <v>#N/A</v>
      </c>
      <c r="AG169" s="15" t="e">
        <f>AF169*IF(P169="",'Fraccion masica'!$AC$36,P169)</f>
        <v>#N/A</v>
      </c>
      <c r="AH169" s="15" t="e">
        <f>AF169*IF(Q169="",'Fraccion masica'!$AC$35,Q169)</f>
        <v>#N/A</v>
      </c>
      <c r="AI169" s="15" t="e">
        <f>(AH169+AG169*Hoja1!$C$19)*N169</f>
        <v>#N/A</v>
      </c>
    </row>
    <row r="170" spans="2:35" x14ac:dyDescent="0.75">
      <c r="B170" s="174"/>
      <c r="C170" s="175"/>
      <c r="D170" s="175"/>
      <c r="E170" s="15"/>
      <c r="F170" s="15"/>
      <c r="G170" s="15"/>
      <c r="H170" s="15"/>
      <c r="I170" s="15"/>
      <c r="J170" s="15"/>
      <c r="K170" s="15"/>
      <c r="L170" s="15"/>
      <c r="M170" s="15">
        <v>0</v>
      </c>
      <c r="N170" s="15"/>
      <c r="O170" s="15"/>
      <c r="P170" s="93"/>
      <c r="Q170" s="93"/>
      <c r="R170" s="20"/>
      <c r="S170" s="15"/>
      <c r="W170" s="15">
        <f t="shared" si="21"/>
        <v>0</v>
      </c>
      <c r="X170" s="15">
        <f t="shared" si="22"/>
        <v>0</v>
      </c>
      <c r="Y170" s="15">
        <f t="shared" si="23"/>
        <v>0</v>
      </c>
      <c r="Z170" s="15">
        <f t="shared" si="24"/>
        <v>0</v>
      </c>
      <c r="AA170" s="15" t="str">
        <f t="shared" si="25"/>
        <v>No Leak</v>
      </c>
      <c r="AB170" s="15" t="str">
        <f t="shared" si="26"/>
        <v>0000No Leak</v>
      </c>
      <c r="AC170" s="15" t="str">
        <f t="shared" si="19"/>
        <v>Correlaciones EPA</v>
      </c>
      <c r="AD170" s="15" t="e">
        <f t="shared" si="20"/>
        <v>#N/A</v>
      </c>
      <c r="AE170" s="15" t="e">
        <f t="shared" si="27"/>
        <v>#N/A</v>
      </c>
      <c r="AF170" s="15" t="e">
        <f t="shared" si="28"/>
        <v>#N/A</v>
      </c>
      <c r="AG170" s="15" t="e">
        <f>AF170*IF(P170="",'Fraccion masica'!$AC$36,P170)</f>
        <v>#N/A</v>
      </c>
      <c r="AH170" s="15" t="e">
        <f>AF170*IF(Q170="",'Fraccion masica'!$AC$35,Q170)</f>
        <v>#N/A</v>
      </c>
      <c r="AI170" s="15" t="e">
        <f>(AH170+AG170*Hoja1!$C$19)*N170</f>
        <v>#N/A</v>
      </c>
    </row>
    <row r="171" spans="2:35" x14ac:dyDescent="0.75">
      <c r="B171" s="174"/>
      <c r="C171" s="175"/>
      <c r="D171" s="175"/>
      <c r="E171" s="15"/>
      <c r="F171" s="15"/>
      <c r="G171" s="15"/>
      <c r="H171" s="15"/>
      <c r="I171" s="15"/>
      <c r="J171" s="15"/>
      <c r="K171" s="15"/>
      <c r="L171" s="15"/>
      <c r="M171" s="15">
        <v>0</v>
      </c>
      <c r="N171" s="15"/>
      <c r="O171" s="15"/>
      <c r="P171" s="93"/>
      <c r="Q171" s="93"/>
      <c r="R171" s="20"/>
      <c r="S171" s="15"/>
      <c r="W171" s="15">
        <f t="shared" si="21"/>
        <v>0</v>
      </c>
      <c r="X171" s="15">
        <f t="shared" si="22"/>
        <v>0</v>
      </c>
      <c r="Y171" s="15">
        <f t="shared" si="23"/>
        <v>0</v>
      </c>
      <c r="Z171" s="15">
        <f t="shared" si="24"/>
        <v>0</v>
      </c>
      <c r="AA171" s="15" t="str">
        <f t="shared" si="25"/>
        <v>No Leak</v>
      </c>
      <c r="AB171" s="15" t="str">
        <f t="shared" si="26"/>
        <v>0000No Leak</v>
      </c>
      <c r="AC171" s="15" t="str">
        <f t="shared" si="19"/>
        <v>Correlaciones EPA</v>
      </c>
      <c r="AD171" s="15" t="e">
        <f t="shared" si="20"/>
        <v>#N/A</v>
      </c>
      <c r="AE171" s="15" t="e">
        <f t="shared" si="27"/>
        <v>#N/A</v>
      </c>
      <c r="AF171" s="15" t="e">
        <f t="shared" si="28"/>
        <v>#N/A</v>
      </c>
      <c r="AG171" s="15" t="e">
        <f>AF171*IF(P171="",'Fraccion masica'!$AC$36,P171)</f>
        <v>#N/A</v>
      </c>
      <c r="AH171" s="15" t="e">
        <f>AF171*IF(Q171="",'Fraccion masica'!$AC$35,Q171)</f>
        <v>#N/A</v>
      </c>
      <c r="AI171" s="15" t="e">
        <f>(AH171+AG171*Hoja1!$C$19)*N171</f>
        <v>#N/A</v>
      </c>
    </row>
    <row r="172" spans="2:35" x14ac:dyDescent="0.75">
      <c r="B172" s="174"/>
      <c r="C172" s="175"/>
      <c r="D172" s="175"/>
      <c r="E172" s="15"/>
      <c r="F172" s="15"/>
      <c r="G172" s="15"/>
      <c r="H172" s="15"/>
      <c r="I172" s="15"/>
      <c r="J172" s="15"/>
      <c r="K172" s="15"/>
      <c r="L172" s="15"/>
      <c r="M172" s="15">
        <v>0</v>
      </c>
      <c r="N172" s="15"/>
      <c r="O172" s="15"/>
      <c r="P172" s="93"/>
      <c r="Q172" s="93"/>
      <c r="R172" s="20"/>
      <c r="S172" s="15"/>
      <c r="W172" s="15">
        <f t="shared" si="21"/>
        <v>0</v>
      </c>
      <c r="X172" s="15">
        <f t="shared" si="22"/>
        <v>0</v>
      </c>
      <c r="Y172" s="15">
        <f t="shared" si="23"/>
        <v>0</v>
      </c>
      <c r="Z172" s="15">
        <f t="shared" si="24"/>
        <v>0</v>
      </c>
      <c r="AA172" s="15" t="str">
        <f t="shared" si="25"/>
        <v>No Leak</v>
      </c>
      <c r="AB172" s="15" t="str">
        <f t="shared" si="26"/>
        <v>0000No Leak</v>
      </c>
      <c r="AC172" s="15" t="str">
        <f t="shared" si="19"/>
        <v>Correlaciones EPA</v>
      </c>
      <c r="AD172" s="15" t="e">
        <f t="shared" si="20"/>
        <v>#N/A</v>
      </c>
      <c r="AE172" s="15" t="e">
        <f t="shared" si="27"/>
        <v>#N/A</v>
      </c>
      <c r="AF172" s="15" t="e">
        <f t="shared" si="28"/>
        <v>#N/A</v>
      </c>
      <c r="AG172" s="15" t="e">
        <f>AF172*IF(P172="",'Fraccion masica'!$AC$36,P172)</f>
        <v>#N/A</v>
      </c>
      <c r="AH172" s="15" t="e">
        <f>AF172*IF(Q172="",'Fraccion masica'!$AC$35,Q172)</f>
        <v>#N/A</v>
      </c>
      <c r="AI172" s="15" t="e">
        <f>(AH172+AG172*Hoja1!$C$19)*N172</f>
        <v>#N/A</v>
      </c>
    </row>
    <row r="173" spans="2:35" x14ac:dyDescent="0.75">
      <c r="B173" s="174"/>
      <c r="C173" s="175"/>
      <c r="D173" s="175"/>
      <c r="E173" s="15"/>
      <c r="F173" s="15"/>
      <c r="G173" s="15"/>
      <c r="H173" s="15"/>
      <c r="I173" s="15"/>
      <c r="J173" s="15"/>
      <c r="K173" s="15"/>
      <c r="L173" s="15"/>
      <c r="M173" s="15">
        <v>0</v>
      </c>
      <c r="N173" s="15"/>
      <c r="O173" s="15"/>
      <c r="P173" s="93"/>
      <c r="Q173" s="93"/>
      <c r="R173" s="20"/>
      <c r="S173" s="15"/>
      <c r="W173" s="15">
        <f t="shared" si="21"/>
        <v>0</v>
      </c>
      <c r="X173" s="15">
        <f t="shared" si="22"/>
        <v>0</v>
      </c>
      <c r="Y173" s="15">
        <f t="shared" si="23"/>
        <v>0</v>
      </c>
      <c r="Z173" s="15">
        <f t="shared" si="24"/>
        <v>0</v>
      </c>
      <c r="AA173" s="15" t="str">
        <f t="shared" si="25"/>
        <v>No Leak</v>
      </c>
      <c r="AB173" s="15" t="str">
        <f t="shared" si="26"/>
        <v>0000No Leak</v>
      </c>
      <c r="AC173" s="15" t="str">
        <f t="shared" si="19"/>
        <v>Correlaciones EPA</v>
      </c>
      <c r="AD173" s="15" t="e">
        <f t="shared" si="20"/>
        <v>#N/A</v>
      </c>
      <c r="AE173" s="15" t="e">
        <f t="shared" si="27"/>
        <v>#N/A</v>
      </c>
      <c r="AF173" s="15" t="e">
        <f t="shared" si="28"/>
        <v>#N/A</v>
      </c>
      <c r="AG173" s="15" t="e">
        <f>AF173*IF(P173="",'Fraccion masica'!$AC$36,P173)</f>
        <v>#N/A</v>
      </c>
      <c r="AH173" s="15" t="e">
        <f>AF173*IF(Q173="",'Fraccion masica'!$AC$35,Q173)</f>
        <v>#N/A</v>
      </c>
      <c r="AI173" s="15" t="e">
        <f>(AH173+AG173*Hoja1!$C$19)*N173</f>
        <v>#N/A</v>
      </c>
    </row>
    <row r="174" spans="2:35" x14ac:dyDescent="0.75">
      <c r="B174" s="174"/>
      <c r="C174" s="175"/>
      <c r="D174" s="175"/>
      <c r="E174" s="15"/>
      <c r="F174" s="15"/>
      <c r="G174" s="15"/>
      <c r="H174" s="15"/>
      <c r="I174" s="15"/>
      <c r="J174" s="15"/>
      <c r="K174" s="15"/>
      <c r="L174" s="15"/>
      <c r="M174" s="15">
        <v>0</v>
      </c>
      <c r="N174" s="15"/>
      <c r="O174" s="15"/>
      <c r="P174" s="93"/>
      <c r="Q174" s="93"/>
      <c r="R174" s="20"/>
      <c r="S174" s="15"/>
      <c r="W174" s="15">
        <f t="shared" si="21"/>
        <v>0</v>
      </c>
      <c r="X174" s="15">
        <f t="shared" si="22"/>
        <v>0</v>
      </c>
      <c r="Y174" s="15">
        <f t="shared" si="23"/>
        <v>0</v>
      </c>
      <c r="Z174" s="15">
        <f t="shared" si="24"/>
        <v>0</v>
      </c>
      <c r="AA174" s="15" t="str">
        <f t="shared" si="25"/>
        <v>No Leak</v>
      </c>
      <c r="AB174" s="15" t="str">
        <f t="shared" si="26"/>
        <v>0000No Leak</v>
      </c>
      <c r="AC174" s="15" t="str">
        <f t="shared" si="19"/>
        <v>Correlaciones EPA</v>
      </c>
      <c r="AD174" s="15" t="e">
        <f t="shared" si="20"/>
        <v>#N/A</v>
      </c>
      <c r="AE174" s="15" t="e">
        <f t="shared" si="27"/>
        <v>#N/A</v>
      </c>
      <c r="AF174" s="15" t="e">
        <f t="shared" si="28"/>
        <v>#N/A</v>
      </c>
      <c r="AG174" s="15" t="e">
        <f>AF174*IF(P174="",'Fraccion masica'!$AC$36,P174)</f>
        <v>#N/A</v>
      </c>
      <c r="AH174" s="15" t="e">
        <f>AF174*IF(Q174="",'Fraccion masica'!$AC$35,Q174)</f>
        <v>#N/A</v>
      </c>
      <c r="AI174" s="15" t="e">
        <f>(AH174+AG174*Hoja1!$C$19)*N174</f>
        <v>#N/A</v>
      </c>
    </row>
    <row r="175" spans="2:35" x14ac:dyDescent="0.75">
      <c r="B175" s="174"/>
      <c r="C175" s="175"/>
      <c r="D175" s="175"/>
      <c r="E175" s="15"/>
      <c r="F175" s="15"/>
      <c r="G175" s="15"/>
      <c r="H175" s="15"/>
      <c r="I175" s="15"/>
      <c r="J175" s="15"/>
      <c r="K175" s="15"/>
      <c r="L175" s="15"/>
      <c r="M175" s="15">
        <v>0</v>
      </c>
      <c r="N175" s="15"/>
      <c r="O175" s="15"/>
      <c r="P175" s="93"/>
      <c r="Q175" s="93"/>
      <c r="R175" s="20"/>
      <c r="S175" s="15"/>
      <c r="W175" s="15">
        <f t="shared" si="21"/>
        <v>0</v>
      </c>
      <c r="X175" s="15">
        <f t="shared" si="22"/>
        <v>0</v>
      </c>
      <c r="Y175" s="15">
        <f t="shared" si="23"/>
        <v>0</v>
      </c>
      <c r="Z175" s="15">
        <f t="shared" si="24"/>
        <v>0</v>
      </c>
      <c r="AA175" s="15" t="str">
        <f t="shared" si="25"/>
        <v>No Leak</v>
      </c>
      <c r="AB175" s="15" t="str">
        <f t="shared" si="26"/>
        <v>0000No Leak</v>
      </c>
      <c r="AC175" s="15" t="str">
        <f t="shared" si="19"/>
        <v>Correlaciones EPA</v>
      </c>
      <c r="AD175" s="15" t="e">
        <f t="shared" si="20"/>
        <v>#N/A</v>
      </c>
      <c r="AE175" s="15" t="e">
        <f t="shared" si="27"/>
        <v>#N/A</v>
      </c>
      <c r="AF175" s="15" t="e">
        <f t="shared" si="28"/>
        <v>#N/A</v>
      </c>
      <c r="AG175" s="15" t="e">
        <f>AF175*IF(P175="",'Fraccion masica'!$AC$36,P175)</f>
        <v>#N/A</v>
      </c>
      <c r="AH175" s="15" t="e">
        <f>AF175*IF(Q175="",'Fraccion masica'!$AC$35,Q175)</f>
        <v>#N/A</v>
      </c>
      <c r="AI175" s="15" t="e">
        <f>(AH175+AG175*Hoja1!$C$19)*N175</f>
        <v>#N/A</v>
      </c>
    </row>
    <row r="176" spans="2:35" x14ac:dyDescent="0.75">
      <c r="B176" s="174"/>
      <c r="C176" s="175"/>
      <c r="D176" s="175"/>
      <c r="E176" s="15"/>
      <c r="F176" s="15"/>
      <c r="G176" s="15"/>
      <c r="H176" s="15"/>
      <c r="I176" s="15"/>
      <c r="J176" s="15"/>
      <c r="K176" s="15"/>
      <c r="L176" s="15"/>
      <c r="M176" s="15">
        <v>0</v>
      </c>
      <c r="N176" s="15"/>
      <c r="O176" s="15"/>
      <c r="P176" s="93"/>
      <c r="Q176" s="93"/>
      <c r="R176" s="20"/>
      <c r="S176" s="15"/>
      <c r="W176" s="15">
        <f t="shared" si="21"/>
        <v>0</v>
      </c>
      <c r="X176" s="15">
        <f t="shared" si="22"/>
        <v>0</v>
      </c>
      <c r="Y176" s="15">
        <f t="shared" si="23"/>
        <v>0</v>
      </c>
      <c r="Z176" s="15">
        <f t="shared" si="24"/>
        <v>0</v>
      </c>
      <c r="AA176" s="15" t="str">
        <f t="shared" si="25"/>
        <v>No Leak</v>
      </c>
      <c r="AB176" s="15" t="str">
        <f t="shared" si="26"/>
        <v>0000No Leak</v>
      </c>
      <c r="AC176" s="15" t="str">
        <f t="shared" si="19"/>
        <v>Correlaciones EPA</v>
      </c>
      <c r="AD176" s="15" t="e">
        <f t="shared" si="20"/>
        <v>#N/A</v>
      </c>
      <c r="AE176" s="15" t="e">
        <f t="shared" si="27"/>
        <v>#N/A</v>
      </c>
      <c r="AF176" s="15" t="e">
        <f t="shared" si="28"/>
        <v>#N/A</v>
      </c>
      <c r="AG176" s="15" t="e">
        <f>AF176*IF(P176="",'Fraccion masica'!$AC$36,P176)</f>
        <v>#N/A</v>
      </c>
      <c r="AH176" s="15" t="e">
        <f>AF176*IF(Q176="",'Fraccion masica'!$AC$35,Q176)</f>
        <v>#N/A</v>
      </c>
      <c r="AI176" s="15" t="e">
        <f>(AH176+AG176*Hoja1!$C$19)*N176</f>
        <v>#N/A</v>
      </c>
    </row>
    <row r="177" spans="2:35" x14ac:dyDescent="0.75">
      <c r="B177" s="174"/>
      <c r="C177" s="175"/>
      <c r="D177" s="175"/>
      <c r="E177" s="15"/>
      <c r="F177" s="15"/>
      <c r="G177" s="15"/>
      <c r="H177" s="15"/>
      <c r="I177" s="15"/>
      <c r="J177" s="15"/>
      <c r="K177" s="15"/>
      <c r="L177" s="15"/>
      <c r="M177" s="15">
        <v>0</v>
      </c>
      <c r="N177" s="15"/>
      <c r="O177" s="15"/>
      <c r="P177" s="93"/>
      <c r="Q177" s="93"/>
      <c r="R177" s="20"/>
      <c r="S177" s="15"/>
      <c r="W177" s="15">
        <f t="shared" si="21"/>
        <v>0</v>
      </c>
      <c r="X177" s="15">
        <f t="shared" si="22"/>
        <v>0</v>
      </c>
      <c r="Y177" s="15">
        <f t="shared" si="23"/>
        <v>0</v>
      </c>
      <c r="Z177" s="15">
        <f t="shared" si="24"/>
        <v>0</v>
      </c>
      <c r="AA177" s="15" t="str">
        <f t="shared" si="25"/>
        <v>No Leak</v>
      </c>
      <c r="AB177" s="15" t="str">
        <f t="shared" si="26"/>
        <v>0000No Leak</v>
      </c>
      <c r="AC177" s="15" t="str">
        <f t="shared" si="19"/>
        <v>Correlaciones EPA</v>
      </c>
      <c r="AD177" s="15" t="e">
        <f t="shared" si="20"/>
        <v>#N/A</v>
      </c>
      <c r="AE177" s="15" t="e">
        <f t="shared" si="27"/>
        <v>#N/A</v>
      </c>
      <c r="AF177" s="15" t="e">
        <f t="shared" si="28"/>
        <v>#N/A</v>
      </c>
      <c r="AG177" s="15" t="e">
        <f>AF177*IF(P177="",'Fraccion masica'!$AC$36,P177)</f>
        <v>#N/A</v>
      </c>
      <c r="AH177" s="15" t="e">
        <f>AF177*IF(Q177="",'Fraccion masica'!$AC$35,Q177)</f>
        <v>#N/A</v>
      </c>
      <c r="AI177" s="15" t="e">
        <f>(AH177+AG177*Hoja1!$C$19)*N177</f>
        <v>#N/A</v>
      </c>
    </row>
    <row r="178" spans="2:35" x14ac:dyDescent="0.75">
      <c r="B178" s="174"/>
      <c r="C178" s="175"/>
      <c r="D178" s="175"/>
      <c r="E178" s="15"/>
      <c r="F178" s="15"/>
      <c r="G178" s="15"/>
      <c r="H178" s="15"/>
      <c r="I178" s="15"/>
      <c r="J178" s="15"/>
      <c r="K178" s="15"/>
      <c r="L178" s="15"/>
      <c r="M178" s="15">
        <v>0</v>
      </c>
      <c r="N178" s="15"/>
      <c r="O178" s="15"/>
      <c r="P178" s="93"/>
      <c r="Q178" s="93"/>
      <c r="R178" s="20"/>
      <c r="S178" s="15"/>
      <c r="W178" s="15">
        <f t="shared" si="21"/>
        <v>0</v>
      </c>
      <c r="X178" s="15">
        <f t="shared" si="22"/>
        <v>0</v>
      </c>
      <c r="Y178" s="15">
        <f t="shared" si="23"/>
        <v>0</v>
      </c>
      <c r="Z178" s="15">
        <f t="shared" si="24"/>
        <v>0</v>
      </c>
      <c r="AA178" s="15" t="str">
        <f t="shared" si="25"/>
        <v>No Leak</v>
      </c>
      <c r="AB178" s="15" t="str">
        <f t="shared" si="26"/>
        <v>0000No Leak</v>
      </c>
      <c r="AC178" s="15" t="str">
        <f t="shared" si="19"/>
        <v>Correlaciones EPA</v>
      </c>
      <c r="AD178" s="15" t="e">
        <f t="shared" si="20"/>
        <v>#N/A</v>
      </c>
      <c r="AE178" s="15" t="e">
        <f t="shared" si="27"/>
        <v>#N/A</v>
      </c>
      <c r="AF178" s="15" t="e">
        <f t="shared" si="28"/>
        <v>#N/A</v>
      </c>
      <c r="AG178" s="15" t="e">
        <f>AF178*IF(P178="",'Fraccion masica'!$AC$36,P178)</f>
        <v>#N/A</v>
      </c>
      <c r="AH178" s="15" t="e">
        <f>AF178*IF(Q178="",'Fraccion masica'!$AC$35,Q178)</f>
        <v>#N/A</v>
      </c>
      <c r="AI178" s="15" t="e">
        <f>(AH178+AG178*Hoja1!$C$19)*N178</f>
        <v>#N/A</v>
      </c>
    </row>
    <row r="179" spans="2:35" x14ac:dyDescent="0.75">
      <c r="B179" s="174"/>
      <c r="C179" s="175"/>
      <c r="D179" s="175"/>
      <c r="E179" s="15"/>
      <c r="F179" s="15"/>
      <c r="G179" s="15"/>
      <c r="H179" s="15"/>
      <c r="I179" s="15"/>
      <c r="J179" s="15"/>
      <c r="K179" s="15"/>
      <c r="L179" s="15"/>
      <c r="M179" s="15">
        <v>0</v>
      </c>
      <c r="N179" s="15"/>
      <c r="O179" s="15"/>
      <c r="P179" s="93"/>
      <c r="Q179" s="93"/>
      <c r="R179" s="20"/>
      <c r="S179" s="15"/>
      <c r="W179" s="15">
        <f t="shared" si="21"/>
        <v>0</v>
      </c>
      <c r="X179" s="15">
        <f t="shared" si="22"/>
        <v>0</v>
      </c>
      <c r="Y179" s="15">
        <f t="shared" si="23"/>
        <v>0</v>
      </c>
      <c r="Z179" s="15">
        <f t="shared" si="24"/>
        <v>0</v>
      </c>
      <c r="AA179" s="15" t="str">
        <f t="shared" si="25"/>
        <v>No Leak</v>
      </c>
      <c r="AB179" s="15" t="str">
        <f t="shared" si="26"/>
        <v>0000No Leak</v>
      </c>
      <c r="AC179" s="15" t="str">
        <f t="shared" si="19"/>
        <v>Correlaciones EPA</v>
      </c>
      <c r="AD179" s="15" t="e">
        <f t="shared" si="20"/>
        <v>#N/A</v>
      </c>
      <c r="AE179" s="15" t="e">
        <f t="shared" si="27"/>
        <v>#N/A</v>
      </c>
      <c r="AF179" s="15" t="e">
        <f t="shared" si="28"/>
        <v>#N/A</v>
      </c>
      <c r="AG179" s="15" t="e">
        <f>AF179*IF(P179="",'Fraccion masica'!$AC$36,P179)</f>
        <v>#N/A</v>
      </c>
      <c r="AH179" s="15" t="e">
        <f>AF179*IF(Q179="",'Fraccion masica'!$AC$35,Q179)</f>
        <v>#N/A</v>
      </c>
      <c r="AI179" s="15" t="e">
        <f>(AH179+AG179*Hoja1!$C$19)*N179</f>
        <v>#N/A</v>
      </c>
    </row>
    <row r="180" spans="2:35" x14ac:dyDescent="0.75">
      <c r="B180" s="174"/>
      <c r="C180" s="175"/>
      <c r="D180" s="175"/>
      <c r="E180" s="15"/>
      <c r="F180" s="15"/>
      <c r="G180" s="15"/>
      <c r="H180" s="15"/>
      <c r="I180" s="15"/>
      <c r="J180" s="15"/>
      <c r="K180" s="15"/>
      <c r="L180" s="15"/>
      <c r="M180" s="15">
        <v>0</v>
      </c>
      <c r="N180" s="15"/>
      <c r="O180" s="15"/>
      <c r="P180" s="93"/>
      <c r="Q180" s="93"/>
      <c r="R180" s="20"/>
      <c r="S180" s="15"/>
      <c r="W180" s="15">
        <f t="shared" si="21"/>
        <v>0</v>
      </c>
      <c r="X180" s="15">
        <f t="shared" si="22"/>
        <v>0</v>
      </c>
      <c r="Y180" s="15">
        <f t="shared" si="23"/>
        <v>0</v>
      </c>
      <c r="Z180" s="15">
        <f t="shared" si="24"/>
        <v>0</v>
      </c>
      <c r="AA180" s="15" t="str">
        <f t="shared" si="25"/>
        <v>No Leak</v>
      </c>
      <c r="AB180" s="15" t="str">
        <f t="shared" si="26"/>
        <v>0000No Leak</v>
      </c>
      <c r="AC180" s="15" t="str">
        <f t="shared" si="19"/>
        <v>Correlaciones EPA</v>
      </c>
      <c r="AD180" s="15" t="e">
        <f t="shared" si="20"/>
        <v>#N/A</v>
      </c>
      <c r="AE180" s="15" t="e">
        <f t="shared" si="27"/>
        <v>#N/A</v>
      </c>
      <c r="AF180" s="15" t="e">
        <f t="shared" si="28"/>
        <v>#N/A</v>
      </c>
      <c r="AG180" s="15" t="e">
        <f>AF180*IF(P180="",'Fraccion masica'!$AC$36,P180)</f>
        <v>#N/A</v>
      </c>
      <c r="AH180" s="15" t="e">
        <f>AF180*IF(Q180="",'Fraccion masica'!$AC$35,Q180)</f>
        <v>#N/A</v>
      </c>
      <c r="AI180" s="15" t="e">
        <f>(AH180+AG180*Hoja1!$C$19)*N180</f>
        <v>#N/A</v>
      </c>
    </row>
    <row r="181" spans="2:35" x14ac:dyDescent="0.75">
      <c r="B181" s="174"/>
      <c r="C181" s="175"/>
      <c r="D181" s="175"/>
      <c r="E181" s="15"/>
      <c r="F181" s="15"/>
      <c r="G181" s="15"/>
      <c r="H181" s="15"/>
      <c r="I181" s="15"/>
      <c r="J181" s="15"/>
      <c r="K181" s="15"/>
      <c r="L181" s="15"/>
      <c r="M181" s="15">
        <v>0</v>
      </c>
      <c r="N181" s="15"/>
      <c r="O181" s="15"/>
      <c r="P181" s="93"/>
      <c r="Q181" s="93"/>
      <c r="R181" s="20"/>
      <c r="S181" s="15"/>
      <c r="W181" s="15">
        <f t="shared" si="21"/>
        <v>0</v>
      </c>
      <c r="X181" s="15">
        <f t="shared" si="22"/>
        <v>0</v>
      </c>
      <c r="Y181" s="15">
        <f t="shared" si="23"/>
        <v>0</v>
      </c>
      <c r="Z181" s="15">
        <f t="shared" si="24"/>
        <v>0</v>
      </c>
      <c r="AA181" s="15" t="str">
        <f t="shared" si="25"/>
        <v>No Leak</v>
      </c>
      <c r="AB181" s="15" t="str">
        <f t="shared" si="26"/>
        <v>0000No Leak</v>
      </c>
      <c r="AC181" s="15" t="str">
        <f t="shared" si="19"/>
        <v>Correlaciones EPA</v>
      </c>
      <c r="AD181" s="15" t="e">
        <f t="shared" si="20"/>
        <v>#N/A</v>
      </c>
      <c r="AE181" s="15" t="e">
        <f t="shared" si="27"/>
        <v>#N/A</v>
      </c>
      <c r="AF181" s="15" t="e">
        <f t="shared" si="28"/>
        <v>#N/A</v>
      </c>
      <c r="AG181" s="15" t="e">
        <f>AF181*IF(P181="",'Fraccion masica'!$AC$36,P181)</f>
        <v>#N/A</v>
      </c>
      <c r="AH181" s="15" t="e">
        <f>AF181*IF(Q181="",'Fraccion masica'!$AC$35,Q181)</f>
        <v>#N/A</v>
      </c>
      <c r="AI181" s="15" t="e">
        <f>(AH181+AG181*Hoja1!$C$19)*N181</f>
        <v>#N/A</v>
      </c>
    </row>
    <row r="182" spans="2:35" x14ac:dyDescent="0.75">
      <c r="B182" s="174"/>
      <c r="C182" s="175"/>
      <c r="D182" s="175"/>
      <c r="E182" s="15"/>
      <c r="F182" s="15"/>
      <c r="G182" s="15"/>
      <c r="H182" s="15"/>
      <c r="I182" s="15"/>
      <c r="J182" s="15"/>
      <c r="K182" s="15"/>
      <c r="L182" s="15"/>
      <c r="M182" s="15">
        <v>0</v>
      </c>
      <c r="N182" s="15"/>
      <c r="O182" s="15"/>
      <c r="P182" s="93"/>
      <c r="Q182" s="93"/>
      <c r="R182" s="20"/>
      <c r="S182" s="15"/>
      <c r="W182" s="15">
        <f t="shared" si="21"/>
        <v>0</v>
      </c>
      <c r="X182" s="15">
        <f t="shared" si="22"/>
        <v>0</v>
      </c>
      <c r="Y182" s="15">
        <f t="shared" si="23"/>
        <v>0</v>
      </c>
      <c r="Z182" s="15">
        <f t="shared" si="24"/>
        <v>0</v>
      </c>
      <c r="AA182" s="15" t="str">
        <f t="shared" si="25"/>
        <v>No Leak</v>
      </c>
      <c r="AB182" s="15" t="str">
        <f t="shared" si="26"/>
        <v>0000No Leak</v>
      </c>
      <c r="AC182" s="15" t="str">
        <f t="shared" si="19"/>
        <v>Correlaciones EPA</v>
      </c>
      <c r="AD182" s="15" t="e">
        <f t="shared" si="20"/>
        <v>#N/A</v>
      </c>
      <c r="AE182" s="15" t="e">
        <f t="shared" si="27"/>
        <v>#N/A</v>
      </c>
      <c r="AF182" s="15" t="e">
        <f t="shared" si="28"/>
        <v>#N/A</v>
      </c>
      <c r="AG182" s="15" t="e">
        <f>AF182*IF(P182="",'Fraccion masica'!$AC$36,P182)</f>
        <v>#N/A</v>
      </c>
      <c r="AH182" s="15" t="e">
        <f>AF182*IF(Q182="",'Fraccion masica'!$AC$35,Q182)</f>
        <v>#N/A</v>
      </c>
      <c r="AI182" s="15" t="e">
        <f>(AH182+AG182*Hoja1!$C$19)*N182</f>
        <v>#N/A</v>
      </c>
    </row>
    <row r="183" spans="2:35" x14ac:dyDescent="0.75">
      <c r="B183" s="174"/>
      <c r="C183" s="175"/>
      <c r="D183" s="175"/>
      <c r="E183" s="15"/>
      <c r="F183" s="15"/>
      <c r="G183" s="15"/>
      <c r="H183" s="15"/>
      <c r="I183" s="15"/>
      <c r="J183" s="15"/>
      <c r="K183" s="15"/>
      <c r="L183" s="15"/>
      <c r="M183" s="15">
        <v>0</v>
      </c>
      <c r="N183" s="15"/>
      <c r="O183" s="15"/>
      <c r="P183" s="93"/>
      <c r="Q183" s="93"/>
      <c r="R183" s="20"/>
      <c r="S183" s="15"/>
      <c r="W183" s="15">
        <f t="shared" si="21"/>
        <v>0</v>
      </c>
      <c r="X183" s="15">
        <f t="shared" si="22"/>
        <v>0</v>
      </c>
      <c r="Y183" s="15">
        <f t="shared" si="23"/>
        <v>0</v>
      </c>
      <c r="Z183" s="15">
        <f t="shared" si="24"/>
        <v>0</v>
      </c>
      <c r="AA183" s="15" t="str">
        <f t="shared" si="25"/>
        <v>No Leak</v>
      </c>
      <c r="AB183" s="15" t="str">
        <f t="shared" si="26"/>
        <v>0000No Leak</v>
      </c>
      <c r="AC183" s="15" t="str">
        <f t="shared" si="19"/>
        <v>Correlaciones EPA</v>
      </c>
      <c r="AD183" s="15" t="e">
        <f t="shared" si="20"/>
        <v>#N/A</v>
      </c>
      <c r="AE183" s="15" t="e">
        <f t="shared" si="27"/>
        <v>#N/A</v>
      </c>
      <c r="AF183" s="15" t="e">
        <f t="shared" si="28"/>
        <v>#N/A</v>
      </c>
      <c r="AG183" s="15" t="e">
        <f>AF183*IF(P183="",'Fraccion masica'!$AC$36,P183)</f>
        <v>#N/A</v>
      </c>
      <c r="AH183" s="15" t="e">
        <f>AF183*IF(Q183="",'Fraccion masica'!$AC$35,Q183)</f>
        <v>#N/A</v>
      </c>
      <c r="AI183" s="15" t="e">
        <f>(AH183+AG183*Hoja1!$C$19)*N183</f>
        <v>#N/A</v>
      </c>
    </row>
    <row r="184" spans="2:35" x14ac:dyDescent="0.75">
      <c r="B184" s="174"/>
      <c r="C184" s="175"/>
      <c r="D184" s="175"/>
      <c r="E184" s="15"/>
      <c r="F184" s="15"/>
      <c r="G184" s="15"/>
      <c r="H184" s="15"/>
      <c r="I184" s="15"/>
      <c r="J184" s="15"/>
      <c r="K184" s="15"/>
      <c r="L184" s="15"/>
      <c r="M184" s="15">
        <v>0</v>
      </c>
      <c r="N184" s="15"/>
      <c r="O184" s="15"/>
      <c r="P184" s="93"/>
      <c r="Q184" s="93"/>
      <c r="R184" s="20"/>
      <c r="S184" s="15"/>
      <c r="W184" s="15">
        <f t="shared" si="21"/>
        <v>0</v>
      </c>
      <c r="X184" s="15">
        <f t="shared" si="22"/>
        <v>0</v>
      </c>
      <c r="Y184" s="15">
        <f t="shared" si="23"/>
        <v>0</v>
      </c>
      <c r="Z184" s="15">
        <f t="shared" si="24"/>
        <v>0</v>
      </c>
      <c r="AA184" s="15" t="str">
        <f t="shared" si="25"/>
        <v>No Leak</v>
      </c>
      <c r="AB184" s="15" t="str">
        <f t="shared" si="26"/>
        <v>0000No Leak</v>
      </c>
      <c r="AC184" s="15" t="str">
        <f t="shared" si="19"/>
        <v>Correlaciones EPA</v>
      </c>
      <c r="AD184" s="15" t="e">
        <f t="shared" si="20"/>
        <v>#N/A</v>
      </c>
      <c r="AE184" s="15" t="e">
        <f t="shared" si="27"/>
        <v>#N/A</v>
      </c>
      <c r="AF184" s="15" t="e">
        <f t="shared" si="28"/>
        <v>#N/A</v>
      </c>
      <c r="AG184" s="15" t="e">
        <f>AF184*IF(P184="",'Fraccion masica'!$AC$36,P184)</f>
        <v>#N/A</v>
      </c>
      <c r="AH184" s="15" t="e">
        <f>AF184*IF(Q184="",'Fraccion masica'!$AC$35,Q184)</f>
        <v>#N/A</v>
      </c>
      <c r="AI184" s="15" t="e">
        <f>(AH184+AG184*Hoja1!$C$19)*N184</f>
        <v>#N/A</v>
      </c>
    </row>
    <row r="185" spans="2:35" x14ac:dyDescent="0.75">
      <c r="B185" s="174"/>
      <c r="C185" s="175"/>
      <c r="D185" s="175"/>
      <c r="E185" s="15"/>
      <c r="F185" s="15"/>
      <c r="G185" s="15"/>
      <c r="H185" s="15"/>
      <c r="I185" s="15"/>
      <c r="J185" s="15"/>
      <c r="K185" s="15"/>
      <c r="L185" s="15"/>
      <c r="M185" s="15">
        <v>0</v>
      </c>
      <c r="N185" s="15"/>
      <c r="O185" s="15"/>
      <c r="P185" s="93"/>
      <c r="Q185" s="93"/>
      <c r="R185" s="20"/>
      <c r="S185" s="15"/>
      <c r="W185" s="15">
        <f t="shared" si="21"/>
        <v>0</v>
      </c>
      <c r="X185" s="15">
        <f t="shared" si="22"/>
        <v>0</v>
      </c>
      <c r="Y185" s="15">
        <f t="shared" si="23"/>
        <v>0</v>
      </c>
      <c r="Z185" s="15">
        <f t="shared" si="24"/>
        <v>0</v>
      </c>
      <c r="AA185" s="15" t="str">
        <f t="shared" si="25"/>
        <v>No Leak</v>
      </c>
      <c r="AB185" s="15" t="str">
        <f t="shared" si="26"/>
        <v>0000No Leak</v>
      </c>
      <c r="AC185" s="15" t="str">
        <f t="shared" si="19"/>
        <v>Correlaciones EPA</v>
      </c>
      <c r="AD185" s="15" t="e">
        <f t="shared" si="20"/>
        <v>#N/A</v>
      </c>
      <c r="AE185" s="15" t="e">
        <f t="shared" si="27"/>
        <v>#N/A</v>
      </c>
      <c r="AF185" s="15" t="e">
        <f t="shared" si="28"/>
        <v>#N/A</v>
      </c>
      <c r="AG185" s="15" t="e">
        <f>AF185*IF(P185="",'Fraccion masica'!$AC$36,P185)</f>
        <v>#N/A</v>
      </c>
      <c r="AH185" s="15" t="e">
        <f>AF185*IF(Q185="",'Fraccion masica'!$AC$35,Q185)</f>
        <v>#N/A</v>
      </c>
      <c r="AI185" s="15" t="e">
        <f>(AH185+AG185*Hoja1!$C$19)*N185</f>
        <v>#N/A</v>
      </c>
    </row>
    <row r="186" spans="2:35" x14ac:dyDescent="0.75">
      <c r="B186" s="174"/>
      <c r="C186" s="175"/>
      <c r="D186" s="175"/>
      <c r="E186" s="15"/>
      <c r="F186" s="15"/>
      <c r="G186" s="15"/>
      <c r="H186" s="15"/>
      <c r="I186" s="15"/>
      <c r="J186" s="15"/>
      <c r="K186" s="15"/>
      <c r="L186" s="15"/>
      <c r="M186" s="15">
        <v>0</v>
      </c>
      <c r="N186" s="15"/>
      <c r="O186" s="15"/>
      <c r="P186" s="93"/>
      <c r="Q186" s="93"/>
      <c r="R186" s="20"/>
      <c r="S186" s="15"/>
      <c r="W186" s="15">
        <f t="shared" si="21"/>
        <v>0</v>
      </c>
      <c r="X186" s="15">
        <f t="shared" si="22"/>
        <v>0</v>
      </c>
      <c r="Y186" s="15">
        <f t="shared" si="23"/>
        <v>0</v>
      </c>
      <c r="Z186" s="15">
        <f t="shared" si="24"/>
        <v>0</v>
      </c>
      <c r="AA186" s="15" t="str">
        <f t="shared" si="25"/>
        <v>No Leak</v>
      </c>
      <c r="AB186" s="15" t="str">
        <f t="shared" si="26"/>
        <v>0000No Leak</v>
      </c>
      <c r="AC186" s="15" t="str">
        <f t="shared" ref="AC186:AC214" si="29">IF(_xlfn.CONCAT(W186:X186)="NONO","F.E EPA basado en población componentes",IF(_xlfn.CONCAT(W186:X186)="SINO","F.E EPA basado en componentes con fugas",IF(R186="X","F.E EPA Leak/No Leak","Correlaciones EPA")))</f>
        <v>Correlaciones EPA</v>
      </c>
      <c r="AD186" s="15" t="e">
        <f t="shared" ref="AD186:AD214" si="30">VLOOKUP(AB186,$AL$56:$AS$115,8,FALSE)</f>
        <v>#N/A</v>
      </c>
      <c r="AE186" s="15" t="e">
        <f t="shared" si="27"/>
        <v>#N/A</v>
      </c>
      <c r="AF186" s="15" t="e">
        <f t="shared" si="28"/>
        <v>#N/A</v>
      </c>
      <c r="AG186" s="15" t="e">
        <f>AF186*IF(P186="",'Fraccion masica'!$AC$36,P186)</f>
        <v>#N/A</v>
      </c>
      <c r="AH186" s="15" t="e">
        <f>AF186*IF(Q186="",'Fraccion masica'!$AC$35,Q186)</f>
        <v>#N/A</v>
      </c>
      <c r="AI186" s="15" t="e">
        <f>(AH186+AG186*Hoja1!$C$19)*N186</f>
        <v>#N/A</v>
      </c>
    </row>
    <row r="187" spans="2:35" x14ac:dyDescent="0.75">
      <c r="B187" s="174"/>
      <c r="C187" s="175"/>
      <c r="D187" s="175"/>
      <c r="E187" s="15"/>
      <c r="F187" s="15"/>
      <c r="G187" s="15"/>
      <c r="H187" s="15"/>
      <c r="I187" s="15"/>
      <c r="J187" s="15"/>
      <c r="K187" s="15"/>
      <c r="L187" s="15"/>
      <c r="M187" s="15">
        <v>0</v>
      </c>
      <c r="N187" s="15"/>
      <c r="O187" s="15"/>
      <c r="P187" s="93"/>
      <c r="Q187" s="93"/>
      <c r="R187" s="20"/>
      <c r="S187" s="15"/>
      <c r="W187" s="15">
        <f t="shared" si="21"/>
        <v>0</v>
      </c>
      <c r="X187" s="15">
        <f t="shared" si="22"/>
        <v>0</v>
      </c>
      <c r="Y187" s="15">
        <f t="shared" si="23"/>
        <v>0</v>
      </c>
      <c r="Z187" s="15">
        <f t="shared" si="24"/>
        <v>0</v>
      </c>
      <c r="AA187" s="15" t="str">
        <f t="shared" si="25"/>
        <v>No Leak</v>
      </c>
      <c r="AB187" s="15" t="str">
        <f t="shared" si="26"/>
        <v>0000No Leak</v>
      </c>
      <c r="AC187" s="15" t="str">
        <f t="shared" si="29"/>
        <v>Correlaciones EPA</v>
      </c>
      <c r="AD187" s="15" t="e">
        <f t="shared" si="30"/>
        <v>#N/A</v>
      </c>
      <c r="AE187" s="15" t="e">
        <f t="shared" si="27"/>
        <v>#N/A</v>
      </c>
      <c r="AF187" s="15" t="e">
        <f t="shared" si="28"/>
        <v>#N/A</v>
      </c>
      <c r="AG187" s="15" t="e">
        <f>AF187*IF(P187="",'Fraccion masica'!$AC$36,P187)</f>
        <v>#N/A</v>
      </c>
      <c r="AH187" s="15" t="e">
        <f>AF187*IF(Q187="",'Fraccion masica'!$AC$35,Q187)</f>
        <v>#N/A</v>
      </c>
      <c r="AI187" s="15" t="e">
        <f>(AH187+AG187*Hoja1!$C$19)*N187</f>
        <v>#N/A</v>
      </c>
    </row>
    <row r="188" spans="2:35" x14ac:dyDescent="0.75">
      <c r="B188" s="174"/>
      <c r="C188" s="175"/>
      <c r="D188" s="175"/>
      <c r="E188" s="15"/>
      <c r="F188" s="15"/>
      <c r="G188" s="15"/>
      <c r="H188" s="15"/>
      <c r="I188" s="15"/>
      <c r="J188" s="15"/>
      <c r="K188" s="15"/>
      <c r="L188" s="15"/>
      <c r="M188" s="15">
        <v>0</v>
      </c>
      <c r="N188" s="15"/>
      <c r="O188" s="15"/>
      <c r="P188" s="93"/>
      <c r="Q188" s="93"/>
      <c r="R188" s="20"/>
      <c r="S188" s="15"/>
      <c r="W188" s="15">
        <f t="shared" si="21"/>
        <v>0</v>
      </c>
      <c r="X188" s="15">
        <f t="shared" si="22"/>
        <v>0</v>
      </c>
      <c r="Y188" s="15">
        <f t="shared" si="23"/>
        <v>0</v>
      </c>
      <c r="Z188" s="15">
        <f t="shared" si="24"/>
        <v>0</v>
      </c>
      <c r="AA188" s="15" t="str">
        <f t="shared" si="25"/>
        <v>No Leak</v>
      </c>
      <c r="AB188" s="15" t="str">
        <f t="shared" si="26"/>
        <v>0000No Leak</v>
      </c>
      <c r="AC188" s="15" t="str">
        <f t="shared" si="29"/>
        <v>Correlaciones EPA</v>
      </c>
      <c r="AD188" s="15" t="e">
        <f t="shared" si="30"/>
        <v>#N/A</v>
      </c>
      <c r="AE188" s="15" t="e">
        <f t="shared" si="27"/>
        <v>#N/A</v>
      </c>
      <c r="AF188" s="15" t="e">
        <f t="shared" si="28"/>
        <v>#N/A</v>
      </c>
      <c r="AG188" s="15" t="e">
        <f>AF188*IF(P188="",'Fraccion masica'!$AC$36,P188)</f>
        <v>#N/A</v>
      </c>
      <c r="AH188" s="15" t="e">
        <f>AF188*IF(Q188="",'Fraccion masica'!$AC$35,Q188)</f>
        <v>#N/A</v>
      </c>
      <c r="AI188" s="15" t="e">
        <f>(AH188+AG188*Hoja1!$C$19)*N188</f>
        <v>#N/A</v>
      </c>
    </row>
    <row r="189" spans="2:35" x14ac:dyDescent="0.75">
      <c r="B189" s="174"/>
      <c r="C189" s="175"/>
      <c r="D189" s="175"/>
      <c r="E189" s="15"/>
      <c r="F189" s="15"/>
      <c r="G189" s="15"/>
      <c r="H189" s="15"/>
      <c r="I189" s="15"/>
      <c r="J189" s="15"/>
      <c r="K189" s="15"/>
      <c r="L189" s="15"/>
      <c r="M189" s="15">
        <v>0</v>
      </c>
      <c r="N189" s="15"/>
      <c r="O189" s="15"/>
      <c r="P189" s="93"/>
      <c r="Q189" s="93"/>
      <c r="R189" s="20"/>
      <c r="S189" s="15"/>
      <c r="W189" s="15">
        <f t="shared" si="21"/>
        <v>0</v>
      </c>
      <c r="X189" s="15">
        <f t="shared" si="22"/>
        <v>0</v>
      </c>
      <c r="Y189" s="15">
        <f t="shared" si="23"/>
        <v>0</v>
      </c>
      <c r="Z189" s="15">
        <f t="shared" si="24"/>
        <v>0</v>
      </c>
      <c r="AA189" s="15" t="str">
        <f t="shared" si="25"/>
        <v>No Leak</v>
      </c>
      <c r="AB189" s="15" t="str">
        <f t="shared" si="26"/>
        <v>0000No Leak</v>
      </c>
      <c r="AC189" s="15" t="str">
        <f t="shared" si="29"/>
        <v>Correlaciones EPA</v>
      </c>
      <c r="AD189" s="15" t="e">
        <f t="shared" si="30"/>
        <v>#N/A</v>
      </c>
      <c r="AE189" s="15" t="e">
        <f t="shared" si="27"/>
        <v>#N/A</v>
      </c>
      <c r="AF189" s="15" t="e">
        <f t="shared" si="28"/>
        <v>#N/A</v>
      </c>
      <c r="AG189" s="15" t="e">
        <f>AF189*IF(P189="",'Fraccion masica'!$AC$36,P189)</f>
        <v>#N/A</v>
      </c>
      <c r="AH189" s="15" t="e">
        <f>AF189*IF(Q189="",'Fraccion masica'!$AC$35,Q189)</f>
        <v>#N/A</v>
      </c>
      <c r="AI189" s="15" t="e">
        <f>(AH189+AG189*Hoja1!$C$19)*N189</f>
        <v>#N/A</v>
      </c>
    </row>
    <row r="190" spans="2:35" x14ac:dyDescent="0.75">
      <c r="B190" s="174"/>
      <c r="C190" s="175"/>
      <c r="D190" s="175"/>
      <c r="E190" s="15"/>
      <c r="F190" s="15"/>
      <c r="G190" s="15"/>
      <c r="H190" s="15"/>
      <c r="I190" s="15"/>
      <c r="J190" s="15"/>
      <c r="K190" s="15"/>
      <c r="L190" s="15"/>
      <c r="M190" s="15">
        <v>0</v>
      </c>
      <c r="N190" s="15"/>
      <c r="O190" s="15"/>
      <c r="P190" s="93"/>
      <c r="Q190" s="93"/>
      <c r="R190" s="20"/>
      <c r="S190" s="15"/>
      <c r="W190" s="15">
        <f t="shared" ref="W190:W214" si="31">K190</f>
        <v>0</v>
      </c>
      <c r="X190" s="15">
        <f t="shared" ref="X190:X214" si="32">L190</f>
        <v>0</v>
      </c>
      <c r="Y190" s="15">
        <f t="shared" ref="Y190:Y214" si="33">E190</f>
        <v>0</v>
      </c>
      <c r="Z190" s="15">
        <f t="shared" ref="Z190:Z214" si="34">H190</f>
        <v>0</v>
      </c>
      <c r="AA190" s="15" t="str">
        <f t="shared" ref="AA190:AA214" si="35">IF(M190&gt;=10000,"Leak","No Leak")</f>
        <v>No Leak</v>
      </c>
      <c r="AB190" s="15" t="str">
        <f t="shared" ref="AB190:AB214" si="36">_xlfn.CONCAT(W190:AA190)</f>
        <v>0000No Leak</v>
      </c>
      <c r="AC190" s="15" t="str">
        <f t="shared" si="29"/>
        <v>Correlaciones EPA</v>
      </c>
      <c r="AD190" s="15" t="e">
        <f t="shared" si="30"/>
        <v>#N/A</v>
      </c>
      <c r="AE190" s="15" t="e">
        <f t="shared" ref="AE190:AE214" si="37">IF(_xlfn.CONCAT(W190:X190)="SISI",IF(R190="X",AD190,VLOOKUP(Y190,$AX$57:$AZ$61,2,FALSE)*(M190)*VLOOKUP(Y190,$AX$57:$AZ$61,3,FALSE)),AD190)</f>
        <v>#N/A</v>
      </c>
      <c r="AF190" s="15" t="e">
        <f t="shared" ref="AF190:AF214" si="38">AE190*O190</f>
        <v>#N/A</v>
      </c>
      <c r="AG190" s="15" t="e">
        <f>AF190*IF(P190="",'Fraccion masica'!$AC$36,P190)</f>
        <v>#N/A</v>
      </c>
      <c r="AH190" s="15" t="e">
        <f>AF190*IF(Q190="",'Fraccion masica'!$AC$35,Q190)</f>
        <v>#N/A</v>
      </c>
      <c r="AI190" s="15" t="e">
        <f>(AH190+AG190*Hoja1!$C$19)*N190</f>
        <v>#N/A</v>
      </c>
    </row>
    <row r="191" spans="2:35" x14ac:dyDescent="0.75">
      <c r="B191" s="174"/>
      <c r="C191" s="175"/>
      <c r="D191" s="175"/>
      <c r="E191" s="15"/>
      <c r="F191" s="15"/>
      <c r="G191" s="15"/>
      <c r="H191" s="15"/>
      <c r="I191" s="15"/>
      <c r="J191" s="15"/>
      <c r="K191" s="15"/>
      <c r="L191" s="15"/>
      <c r="M191" s="15">
        <v>0</v>
      </c>
      <c r="N191" s="15"/>
      <c r="O191" s="15"/>
      <c r="P191" s="93"/>
      <c r="Q191" s="93"/>
      <c r="R191" s="20"/>
      <c r="S191" s="15"/>
      <c r="W191" s="15">
        <f t="shared" si="31"/>
        <v>0</v>
      </c>
      <c r="X191" s="15">
        <f t="shared" si="32"/>
        <v>0</v>
      </c>
      <c r="Y191" s="15">
        <f t="shared" si="33"/>
        <v>0</v>
      </c>
      <c r="Z191" s="15">
        <f t="shared" si="34"/>
        <v>0</v>
      </c>
      <c r="AA191" s="15" t="str">
        <f t="shared" si="35"/>
        <v>No Leak</v>
      </c>
      <c r="AB191" s="15" t="str">
        <f t="shared" si="36"/>
        <v>0000No Leak</v>
      </c>
      <c r="AC191" s="15" t="str">
        <f t="shared" si="29"/>
        <v>Correlaciones EPA</v>
      </c>
      <c r="AD191" s="15" t="e">
        <f t="shared" si="30"/>
        <v>#N/A</v>
      </c>
      <c r="AE191" s="15" t="e">
        <f t="shared" si="37"/>
        <v>#N/A</v>
      </c>
      <c r="AF191" s="15" t="e">
        <f t="shared" si="38"/>
        <v>#N/A</v>
      </c>
      <c r="AG191" s="15" t="e">
        <f>AF191*IF(P191="",'Fraccion masica'!$AC$36,P191)</f>
        <v>#N/A</v>
      </c>
      <c r="AH191" s="15" t="e">
        <f>AF191*IF(Q191="",'Fraccion masica'!$AC$35,Q191)</f>
        <v>#N/A</v>
      </c>
      <c r="AI191" s="15" t="e">
        <f>(AH191+AG191*Hoja1!$C$19)*N191</f>
        <v>#N/A</v>
      </c>
    </row>
    <row r="192" spans="2:35" x14ac:dyDescent="0.75">
      <c r="B192" s="174"/>
      <c r="C192" s="175"/>
      <c r="D192" s="175"/>
      <c r="E192" s="15"/>
      <c r="F192" s="15"/>
      <c r="G192" s="15"/>
      <c r="H192" s="15"/>
      <c r="I192" s="15"/>
      <c r="J192" s="15"/>
      <c r="K192" s="15"/>
      <c r="L192" s="15"/>
      <c r="M192" s="15">
        <v>0</v>
      </c>
      <c r="N192" s="15"/>
      <c r="O192" s="15"/>
      <c r="P192" s="93"/>
      <c r="Q192" s="93"/>
      <c r="R192" s="20"/>
      <c r="S192" s="15"/>
      <c r="W192" s="15">
        <f t="shared" si="31"/>
        <v>0</v>
      </c>
      <c r="X192" s="15">
        <f t="shared" si="32"/>
        <v>0</v>
      </c>
      <c r="Y192" s="15">
        <f t="shared" si="33"/>
        <v>0</v>
      </c>
      <c r="Z192" s="15">
        <f t="shared" si="34"/>
        <v>0</v>
      </c>
      <c r="AA192" s="15" t="str">
        <f t="shared" si="35"/>
        <v>No Leak</v>
      </c>
      <c r="AB192" s="15" t="str">
        <f t="shared" si="36"/>
        <v>0000No Leak</v>
      </c>
      <c r="AC192" s="15" t="str">
        <f t="shared" si="29"/>
        <v>Correlaciones EPA</v>
      </c>
      <c r="AD192" s="15" t="e">
        <f t="shared" si="30"/>
        <v>#N/A</v>
      </c>
      <c r="AE192" s="15" t="e">
        <f t="shared" si="37"/>
        <v>#N/A</v>
      </c>
      <c r="AF192" s="15" t="e">
        <f t="shared" si="38"/>
        <v>#N/A</v>
      </c>
      <c r="AG192" s="15" t="e">
        <f>AF192*IF(P192="",'Fraccion masica'!$AC$36,P192)</f>
        <v>#N/A</v>
      </c>
      <c r="AH192" s="15" t="e">
        <f>AF192*IF(Q192="",'Fraccion masica'!$AC$35,Q192)</f>
        <v>#N/A</v>
      </c>
      <c r="AI192" s="15" t="e">
        <f>(AH192+AG192*Hoja1!$C$19)*N192</f>
        <v>#N/A</v>
      </c>
    </row>
    <row r="193" spans="2:35" x14ac:dyDescent="0.75">
      <c r="B193" s="174"/>
      <c r="C193" s="175"/>
      <c r="D193" s="175"/>
      <c r="E193" s="15"/>
      <c r="F193" s="15"/>
      <c r="G193" s="15"/>
      <c r="H193" s="15"/>
      <c r="I193" s="15"/>
      <c r="J193" s="15"/>
      <c r="K193" s="15"/>
      <c r="L193" s="15"/>
      <c r="M193" s="15">
        <v>0</v>
      </c>
      <c r="N193" s="15"/>
      <c r="O193" s="15"/>
      <c r="P193" s="93"/>
      <c r="Q193" s="93"/>
      <c r="R193" s="20"/>
      <c r="S193" s="15"/>
      <c r="W193" s="15">
        <f t="shared" si="31"/>
        <v>0</v>
      </c>
      <c r="X193" s="15">
        <f t="shared" si="32"/>
        <v>0</v>
      </c>
      <c r="Y193" s="15">
        <f t="shared" si="33"/>
        <v>0</v>
      </c>
      <c r="Z193" s="15">
        <f t="shared" si="34"/>
        <v>0</v>
      </c>
      <c r="AA193" s="15" t="str">
        <f t="shared" si="35"/>
        <v>No Leak</v>
      </c>
      <c r="AB193" s="15" t="str">
        <f t="shared" si="36"/>
        <v>0000No Leak</v>
      </c>
      <c r="AC193" s="15" t="str">
        <f t="shared" si="29"/>
        <v>Correlaciones EPA</v>
      </c>
      <c r="AD193" s="15" t="e">
        <f t="shared" si="30"/>
        <v>#N/A</v>
      </c>
      <c r="AE193" s="15" t="e">
        <f t="shared" si="37"/>
        <v>#N/A</v>
      </c>
      <c r="AF193" s="15" t="e">
        <f t="shared" si="38"/>
        <v>#N/A</v>
      </c>
      <c r="AG193" s="15" t="e">
        <f>AF193*IF(P193="",'Fraccion masica'!$AC$36,P193)</f>
        <v>#N/A</v>
      </c>
      <c r="AH193" s="15" t="e">
        <f>AF193*IF(Q193="",'Fraccion masica'!$AC$35,Q193)</f>
        <v>#N/A</v>
      </c>
      <c r="AI193" s="15" t="e">
        <f>(AH193+AG193*Hoja1!$C$19)*N193</f>
        <v>#N/A</v>
      </c>
    </row>
    <row r="194" spans="2:35" x14ac:dyDescent="0.75">
      <c r="B194" s="174"/>
      <c r="C194" s="175"/>
      <c r="D194" s="175"/>
      <c r="E194" s="15"/>
      <c r="F194" s="15"/>
      <c r="G194" s="15"/>
      <c r="H194" s="15"/>
      <c r="I194" s="15"/>
      <c r="J194" s="15"/>
      <c r="K194" s="15"/>
      <c r="L194" s="15"/>
      <c r="M194" s="15">
        <v>0</v>
      </c>
      <c r="N194" s="15"/>
      <c r="O194" s="15"/>
      <c r="P194" s="93"/>
      <c r="Q194" s="93"/>
      <c r="R194" s="20"/>
      <c r="S194" s="15"/>
      <c r="W194" s="15">
        <f t="shared" si="31"/>
        <v>0</v>
      </c>
      <c r="X194" s="15">
        <f t="shared" si="32"/>
        <v>0</v>
      </c>
      <c r="Y194" s="15">
        <f t="shared" si="33"/>
        <v>0</v>
      </c>
      <c r="Z194" s="15">
        <f t="shared" si="34"/>
        <v>0</v>
      </c>
      <c r="AA194" s="15" t="str">
        <f t="shared" si="35"/>
        <v>No Leak</v>
      </c>
      <c r="AB194" s="15" t="str">
        <f t="shared" si="36"/>
        <v>0000No Leak</v>
      </c>
      <c r="AC194" s="15" t="str">
        <f t="shared" si="29"/>
        <v>Correlaciones EPA</v>
      </c>
      <c r="AD194" s="15" t="e">
        <f t="shared" si="30"/>
        <v>#N/A</v>
      </c>
      <c r="AE194" s="15" t="e">
        <f t="shared" si="37"/>
        <v>#N/A</v>
      </c>
      <c r="AF194" s="15" t="e">
        <f t="shared" si="38"/>
        <v>#N/A</v>
      </c>
      <c r="AG194" s="15" t="e">
        <f>AF194*IF(P194="",'Fraccion masica'!$AC$36,P194)</f>
        <v>#N/A</v>
      </c>
      <c r="AH194" s="15" t="e">
        <f>AF194*IF(Q194="",'Fraccion masica'!$AC$35,Q194)</f>
        <v>#N/A</v>
      </c>
      <c r="AI194" s="15" t="e">
        <f>(AH194+AG194*Hoja1!$C$19)*N194</f>
        <v>#N/A</v>
      </c>
    </row>
    <row r="195" spans="2:35" x14ac:dyDescent="0.75">
      <c r="B195" s="174"/>
      <c r="C195" s="175"/>
      <c r="D195" s="175"/>
      <c r="E195" s="15"/>
      <c r="F195" s="15"/>
      <c r="G195" s="15"/>
      <c r="H195" s="15"/>
      <c r="I195" s="15"/>
      <c r="J195" s="15"/>
      <c r="K195" s="15"/>
      <c r="L195" s="15"/>
      <c r="M195" s="15">
        <v>0</v>
      </c>
      <c r="N195" s="15"/>
      <c r="O195" s="15"/>
      <c r="P195" s="93"/>
      <c r="Q195" s="93"/>
      <c r="R195" s="20"/>
      <c r="S195" s="15"/>
      <c r="W195" s="15">
        <f t="shared" si="31"/>
        <v>0</v>
      </c>
      <c r="X195" s="15">
        <f t="shared" si="32"/>
        <v>0</v>
      </c>
      <c r="Y195" s="15">
        <f t="shared" si="33"/>
        <v>0</v>
      </c>
      <c r="Z195" s="15">
        <f t="shared" si="34"/>
        <v>0</v>
      </c>
      <c r="AA195" s="15" t="str">
        <f t="shared" si="35"/>
        <v>No Leak</v>
      </c>
      <c r="AB195" s="15" t="str">
        <f t="shared" si="36"/>
        <v>0000No Leak</v>
      </c>
      <c r="AC195" s="15" t="str">
        <f t="shared" si="29"/>
        <v>Correlaciones EPA</v>
      </c>
      <c r="AD195" s="15" t="e">
        <f t="shared" si="30"/>
        <v>#N/A</v>
      </c>
      <c r="AE195" s="15" t="e">
        <f t="shared" si="37"/>
        <v>#N/A</v>
      </c>
      <c r="AF195" s="15" t="e">
        <f t="shared" si="38"/>
        <v>#N/A</v>
      </c>
      <c r="AG195" s="15" t="e">
        <f>AF195*IF(P195="",'Fraccion masica'!$AC$36,P195)</f>
        <v>#N/A</v>
      </c>
      <c r="AH195" s="15" t="e">
        <f>AF195*IF(Q195="",'Fraccion masica'!$AC$35,Q195)</f>
        <v>#N/A</v>
      </c>
      <c r="AI195" s="15" t="e">
        <f>(AH195+AG195*Hoja1!$C$19)*N195</f>
        <v>#N/A</v>
      </c>
    </row>
    <row r="196" spans="2:35" x14ac:dyDescent="0.75">
      <c r="B196" s="174"/>
      <c r="C196" s="175"/>
      <c r="D196" s="175"/>
      <c r="E196" s="15"/>
      <c r="F196" s="15"/>
      <c r="G196" s="15"/>
      <c r="H196" s="15"/>
      <c r="I196" s="15"/>
      <c r="J196" s="15"/>
      <c r="K196" s="15"/>
      <c r="L196" s="15"/>
      <c r="M196" s="15">
        <v>0</v>
      </c>
      <c r="N196" s="15"/>
      <c r="O196" s="15"/>
      <c r="P196" s="93"/>
      <c r="Q196" s="93"/>
      <c r="R196" s="20"/>
      <c r="S196" s="15"/>
      <c r="W196" s="15">
        <f t="shared" si="31"/>
        <v>0</v>
      </c>
      <c r="X196" s="15">
        <f t="shared" si="32"/>
        <v>0</v>
      </c>
      <c r="Y196" s="15">
        <f t="shared" si="33"/>
        <v>0</v>
      </c>
      <c r="Z196" s="15">
        <f t="shared" si="34"/>
        <v>0</v>
      </c>
      <c r="AA196" s="15" t="str">
        <f t="shared" si="35"/>
        <v>No Leak</v>
      </c>
      <c r="AB196" s="15" t="str">
        <f t="shared" si="36"/>
        <v>0000No Leak</v>
      </c>
      <c r="AC196" s="15" t="str">
        <f t="shared" si="29"/>
        <v>Correlaciones EPA</v>
      </c>
      <c r="AD196" s="15" t="e">
        <f t="shared" si="30"/>
        <v>#N/A</v>
      </c>
      <c r="AE196" s="15" t="e">
        <f t="shared" si="37"/>
        <v>#N/A</v>
      </c>
      <c r="AF196" s="15" t="e">
        <f t="shared" si="38"/>
        <v>#N/A</v>
      </c>
      <c r="AG196" s="15" t="e">
        <f>AF196*IF(P196="",'Fraccion masica'!$AC$36,P196)</f>
        <v>#N/A</v>
      </c>
      <c r="AH196" s="15" t="e">
        <f>AF196*IF(Q196="",'Fraccion masica'!$AC$35,Q196)</f>
        <v>#N/A</v>
      </c>
      <c r="AI196" s="15" t="e">
        <f>(AH196+AG196*Hoja1!$C$19)*N196</f>
        <v>#N/A</v>
      </c>
    </row>
    <row r="197" spans="2:35" x14ac:dyDescent="0.75">
      <c r="B197" s="174"/>
      <c r="C197" s="175"/>
      <c r="D197" s="175"/>
      <c r="E197" s="15"/>
      <c r="F197" s="15"/>
      <c r="G197" s="15"/>
      <c r="H197" s="15"/>
      <c r="I197" s="15"/>
      <c r="J197" s="15"/>
      <c r="K197" s="15"/>
      <c r="L197" s="15"/>
      <c r="M197" s="15">
        <v>0</v>
      </c>
      <c r="N197" s="15"/>
      <c r="O197" s="15"/>
      <c r="P197" s="93"/>
      <c r="Q197" s="93"/>
      <c r="R197" s="20"/>
      <c r="S197" s="15"/>
      <c r="W197" s="15">
        <f t="shared" si="31"/>
        <v>0</v>
      </c>
      <c r="X197" s="15">
        <f t="shared" si="32"/>
        <v>0</v>
      </c>
      <c r="Y197" s="15">
        <f t="shared" si="33"/>
        <v>0</v>
      </c>
      <c r="Z197" s="15">
        <f t="shared" si="34"/>
        <v>0</v>
      </c>
      <c r="AA197" s="15" t="str">
        <f t="shared" si="35"/>
        <v>No Leak</v>
      </c>
      <c r="AB197" s="15" t="str">
        <f t="shared" si="36"/>
        <v>0000No Leak</v>
      </c>
      <c r="AC197" s="15" t="str">
        <f t="shared" si="29"/>
        <v>Correlaciones EPA</v>
      </c>
      <c r="AD197" s="15" t="e">
        <f t="shared" si="30"/>
        <v>#N/A</v>
      </c>
      <c r="AE197" s="15" t="e">
        <f t="shared" si="37"/>
        <v>#N/A</v>
      </c>
      <c r="AF197" s="15" t="e">
        <f t="shared" si="38"/>
        <v>#N/A</v>
      </c>
      <c r="AG197" s="15" t="e">
        <f>AF197*IF(P197="",'Fraccion masica'!$AC$36,P197)</f>
        <v>#N/A</v>
      </c>
      <c r="AH197" s="15" t="e">
        <f>AF197*IF(Q197="",'Fraccion masica'!$AC$35,Q197)</f>
        <v>#N/A</v>
      </c>
      <c r="AI197" s="15" t="e">
        <f>(AH197+AG197*Hoja1!$C$19)*N197</f>
        <v>#N/A</v>
      </c>
    </row>
    <row r="198" spans="2:35" x14ac:dyDescent="0.75">
      <c r="B198" s="174"/>
      <c r="C198" s="175"/>
      <c r="D198" s="175"/>
      <c r="E198" s="15"/>
      <c r="F198" s="15"/>
      <c r="G198" s="15"/>
      <c r="H198" s="15"/>
      <c r="I198" s="15"/>
      <c r="J198" s="15"/>
      <c r="K198" s="15"/>
      <c r="L198" s="15"/>
      <c r="M198" s="15">
        <v>0</v>
      </c>
      <c r="N198" s="15"/>
      <c r="O198" s="15"/>
      <c r="P198" s="93"/>
      <c r="Q198" s="93"/>
      <c r="R198" s="20"/>
      <c r="S198" s="15"/>
      <c r="W198" s="15">
        <f t="shared" si="31"/>
        <v>0</v>
      </c>
      <c r="X198" s="15">
        <f t="shared" si="32"/>
        <v>0</v>
      </c>
      <c r="Y198" s="15">
        <f t="shared" si="33"/>
        <v>0</v>
      </c>
      <c r="Z198" s="15">
        <f t="shared" si="34"/>
        <v>0</v>
      </c>
      <c r="AA198" s="15" t="str">
        <f t="shared" si="35"/>
        <v>No Leak</v>
      </c>
      <c r="AB198" s="15" t="str">
        <f t="shared" si="36"/>
        <v>0000No Leak</v>
      </c>
      <c r="AC198" s="15" t="str">
        <f t="shared" si="29"/>
        <v>Correlaciones EPA</v>
      </c>
      <c r="AD198" s="15" t="e">
        <f t="shared" si="30"/>
        <v>#N/A</v>
      </c>
      <c r="AE198" s="15" t="e">
        <f t="shared" si="37"/>
        <v>#N/A</v>
      </c>
      <c r="AF198" s="15" t="e">
        <f t="shared" si="38"/>
        <v>#N/A</v>
      </c>
      <c r="AG198" s="15" t="e">
        <f>AF198*IF(P198="",'Fraccion masica'!$AC$36,P198)</f>
        <v>#N/A</v>
      </c>
      <c r="AH198" s="15" t="e">
        <f>AF198*IF(Q198="",'Fraccion masica'!$AC$35,Q198)</f>
        <v>#N/A</v>
      </c>
      <c r="AI198" s="15" t="e">
        <f>(AH198+AG198*Hoja1!$C$19)*N198</f>
        <v>#N/A</v>
      </c>
    </row>
    <row r="199" spans="2:35" x14ac:dyDescent="0.75">
      <c r="B199" s="174"/>
      <c r="C199" s="175"/>
      <c r="D199" s="175"/>
      <c r="E199" s="15"/>
      <c r="F199" s="15"/>
      <c r="G199" s="15"/>
      <c r="H199" s="15"/>
      <c r="I199" s="15"/>
      <c r="J199" s="15"/>
      <c r="K199" s="15"/>
      <c r="L199" s="15"/>
      <c r="M199" s="15">
        <v>0</v>
      </c>
      <c r="N199" s="15"/>
      <c r="O199" s="15"/>
      <c r="P199" s="93"/>
      <c r="Q199" s="93"/>
      <c r="R199" s="20"/>
      <c r="S199" s="15"/>
      <c r="W199" s="15">
        <f t="shared" si="31"/>
        <v>0</v>
      </c>
      <c r="X199" s="15">
        <f t="shared" si="32"/>
        <v>0</v>
      </c>
      <c r="Y199" s="15">
        <f t="shared" si="33"/>
        <v>0</v>
      </c>
      <c r="Z199" s="15">
        <f t="shared" si="34"/>
        <v>0</v>
      </c>
      <c r="AA199" s="15" t="str">
        <f t="shared" si="35"/>
        <v>No Leak</v>
      </c>
      <c r="AB199" s="15" t="str">
        <f t="shared" si="36"/>
        <v>0000No Leak</v>
      </c>
      <c r="AC199" s="15" t="str">
        <f t="shared" si="29"/>
        <v>Correlaciones EPA</v>
      </c>
      <c r="AD199" s="15" t="e">
        <f t="shared" si="30"/>
        <v>#N/A</v>
      </c>
      <c r="AE199" s="15" t="e">
        <f t="shared" si="37"/>
        <v>#N/A</v>
      </c>
      <c r="AF199" s="15" t="e">
        <f t="shared" si="38"/>
        <v>#N/A</v>
      </c>
      <c r="AG199" s="15" t="e">
        <f>AF199*IF(P199="",'Fraccion masica'!$AC$36,P199)</f>
        <v>#N/A</v>
      </c>
      <c r="AH199" s="15" t="e">
        <f>AF199*IF(Q199="",'Fraccion masica'!$AC$35,Q199)</f>
        <v>#N/A</v>
      </c>
      <c r="AI199" s="15" t="e">
        <f>(AH199+AG199*Hoja1!$C$19)*N199</f>
        <v>#N/A</v>
      </c>
    </row>
    <row r="200" spans="2:35" x14ac:dyDescent="0.75">
      <c r="B200" s="174"/>
      <c r="C200" s="175"/>
      <c r="D200" s="175"/>
      <c r="E200" s="15"/>
      <c r="F200" s="15"/>
      <c r="G200" s="15"/>
      <c r="H200" s="15"/>
      <c r="I200" s="15"/>
      <c r="J200" s="15"/>
      <c r="K200" s="15"/>
      <c r="L200" s="15"/>
      <c r="M200" s="15">
        <v>0</v>
      </c>
      <c r="N200" s="15"/>
      <c r="O200" s="15"/>
      <c r="P200" s="93"/>
      <c r="Q200" s="93"/>
      <c r="R200" s="20"/>
      <c r="S200" s="15"/>
      <c r="W200" s="15">
        <f t="shared" si="31"/>
        <v>0</v>
      </c>
      <c r="X200" s="15">
        <f t="shared" si="32"/>
        <v>0</v>
      </c>
      <c r="Y200" s="15">
        <f t="shared" si="33"/>
        <v>0</v>
      </c>
      <c r="Z200" s="15">
        <f t="shared" si="34"/>
        <v>0</v>
      </c>
      <c r="AA200" s="15" t="str">
        <f t="shared" si="35"/>
        <v>No Leak</v>
      </c>
      <c r="AB200" s="15" t="str">
        <f t="shared" si="36"/>
        <v>0000No Leak</v>
      </c>
      <c r="AC200" s="15" t="str">
        <f t="shared" si="29"/>
        <v>Correlaciones EPA</v>
      </c>
      <c r="AD200" s="15" t="e">
        <f t="shared" si="30"/>
        <v>#N/A</v>
      </c>
      <c r="AE200" s="15" t="e">
        <f t="shared" si="37"/>
        <v>#N/A</v>
      </c>
      <c r="AF200" s="15" t="e">
        <f t="shared" si="38"/>
        <v>#N/A</v>
      </c>
      <c r="AG200" s="15" t="e">
        <f>AF200*IF(P200="",'Fraccion masica'!$AC$36,P200)</f>
        <v>#N/A</v>
      </c>
      <c r="AH200" s="15" t="e">
        <f>AF200*IF(Q200="",'Fraccion masica'!$AC$35,Q200)</f>
        <v>#N/A</v>
      </c>
      <c r="AI200" s="15" t="e">
        <f>(AH200+AG200*Hoja1!$C$19)*N200</f>
        <v>#N/A</v>
      </c>
    </row>
    <row r="201" spans="2:35" x14ac:dyDescent="0.75">
      <c r="B201" s="174"/>
      <c r="C201" s="175"/>
      <c r="D201" s="175"/>
      <c r="E201" s="15"/>
      <c r="F201" s="15"/>
      <c r="G201" s="15"/>
      <c r="H201" s="15"/>
      <c r="I201" s="15"/>
      <c r="J201" s="15"/>
      <c r="K201" s="15"/>
      <c r="L201" s="15"/>
      <c r="M201" s="15">
        <v>0</v>
      </c>
      <c r="N201" s="15"/>
      <c r="O201" s="15"/>
      <c r="P201" s="93"/>
      <c r="Q201" s="93"/>
      <c r="R201" s="20"/>
      <c r="S201" s="15"/>
      <c r="W201" s="15">
        <f t="shared" si="31"/>
        <v>0</v>
      </c>
      <c r="X201" s="15">
        <f t="shared" si="32"/>
        <v>0</v>
      </c>
      <c r="Y201" s="15">
        <f t="shared" si="33"/>
        <v>0</v>
      </c>
      <c r="Z201" s="15">
        <f t="shared" si="34"/>
        <v>0</v>
      </c>
      <c r="AA201" s="15" t="str">
        <f t="shared" si="35"/>
        <v>No Leak</v>
      </c>
      <c r="AB201" s="15" t="str">
        <f t="shared" si="36"/>
        <v>0000No Leak</v>
      </c>
      <c r="AC201" s="15" t="str">
        <f t="shared" si="29"/>
        <v>Correlaciones EPA</v>
      </c>
      <c r="AD201" s="15" t="e">
        <f t="shared" si="30"/>
        <v>#N/A</v>
      </c>
      <c r="AE201" s="15" t="e">
        <f t="shared" si="37"/>
        <v>#N/A</v>
      </c>
      <c r="AF201" s="15" t="e">
        <f t="shared" si="38"/>
        <v>#N/A</v>
      </c>
      <c r="AG201" s="15" t="e">
        <f>AF201*IF(P201="",'Fraccion masica'!$AC$36,P201)</f>
        <v>#N/A</v>
      </c>
      <c r="AH201" s="15" t="e">
        <f>AF201*IF(Q201="",'Fraccion masica'!$AC$35,Q201)</f>
        <v>#N/A</v>
      </c>
      <c r="AI201" s="15" t="e">
        <f>(AH201+AG201*Hoja1!$C$19)*N201</f>
        <v>#N/A</v>
      </c>
    </row>
    <row r="202" spans="2:35" x14ac:dyDescent="0.75">
      <c r="B202" s="174"/>
      <c r="C202" s="175"/>
      <c r="D202" s="175"/>
      <c r="E202" s="15"/>
      <c r="F202" s="15"/>
      <c r="G202" s="15"/>
      <c r="H202" s="15"/>
      <c r="I202" s="15"/>
      <c r="J202" s="15"/>
      <c r="K202" s="15"/>
      <c r="L202" s="15"/>
      <c r="M202" s="15">
        <v>0</v>
      </c>
      <c r="N202" s="15"/>
      <c r="O202" s="15"/>
      <c r="P202" s="93"/>
      <c r="Q202" s="93"/>
      <c r="R202" s="20"/>
      <c r="S202" s="15"/>
      <c r="W202" s="15">
        <f t="shared" si="31"/>
        <v>0</v>
      </c>
      <c r="X202" s="15">
        <f t="shared" si="32"/>
        <v>0</v>
      </c>
      <c r="Y202" s="15">
        <f t="shared" si="33"/>
        <v>0</v>
      </c>
      <c r="Z202" s="15">
        <f t="shared" si="34"/>
        <v>0</v>
      </c>
      <c r="AA202" s="15" t="str">
        <f t="shared" si="35"/>
        <v>No Leak</v>
      </c>
      <c r="AB202" s="15" t="str">
        <f t="shared" si="36"/>
        <v>0000No Leak</v>
      </c>
      <c r="AC202" s="15" t="str">
        <f t="shared" si="29"/>
        <v>Correlaciones EPA</v>
      </c>
      <c r="AD202" s="15" t="e">
        <f t="shared" si="30"/>
        <v>#N/A</v>
      </c>
      <c r="AE202" s="15" t="e">
        <f t="shared" si="37"/>
        <v>#N/A</v>
      </c>
      <c r="AF202" s="15" t="e">
        <f t="shared" si="38"/>
        <v>#N/A</v>
      </c>
      <c r="AG202" s="15" t="e">
        <f>AF202*IF(P202="",'Fraccion masica'!$AC$36,P202)</f>
        <v>#N/A</v>
      </c>
      <c r="AH202" s="15" t="e">
        <f>AF202*IF(Q202="",'Fraccion masica'!$AC$35,Q202)</f>
        <v>#N/A</v>
      </c>
      <c r="AI202" s="15" t="e">
        <f>(AH202+AG202*Hoja1!$C$19)*N202</f>
        <v>#N/A</v>
      </c>
    </row>
    <row r="203" spans="2:35" x14ac:dyDescent="0.75">
      <c r="B203" s="174"/>
      <c r="C203" s="175"/>
      <c r="D203" s="175"/>
      <c r="E203" s="15"/>
      <c r="F203" s="15"/>
      <c r="G203" s="15"/>
      <c r="H203" s="15"/>
      <c r="I203" s="15"/>
      <c r="J203" s="15"/>
      <c r="K203" s="15"/>
      <c r="L203" s="15"/>
      <c r="M203" s="15">
        <v>0</v>
      </c>
      <c r="N203" s="15"/>
      <c r="O203" s="15"/>
      <c r="P203" s="93"/>
      <c r="Q203" s="93"/>
      <c r="R203" s="20"/>
      <c r="S203" s="15"/>
      <c r="W203" s="15">
        <f t="shared" si="31"/>
        <v>0</v>
      </c>
      <c r="X203" s="15">
        <f t="shared" si="32"/>
        <v>0</v>
      </c>
      <c r="Y203" s="15">
        <f t="shared" si="33"/>
        <v>0</v>
      </c>
      <c r="Z203" s="15">
        <f t="shared" si="34"/>
        <v>0</v>
      </c>
      <c r="AA203" s="15" t="str">
        <f t="shared" si="35"/>
        <v>No Leak</v>
      </c>
      <c r="AB203" s="15" t="str">
        <f t="shared" si="36"/>
        <v>0000No Leak</v>
      </c>
      <c r="AC203" s="15" t="str">
        <f t="shared" si="29"/>
        <v>Correlaciones EPA</v>
      </c>
      <c r="AD203" s="15" t="e">
        <f t="shared" si="30"/>
        <v>#N/A</v>
      </c>
      <c r="AE203" s="15" t="e">
        <f t="shared" si="37"/>
        <v>#N/A</v>
      </c>
      <c r="AF203" s="15" t="e">
        <f t="shared" si="38"/>
        <v>#N/A</v>
      </c>
      <c r="AG203" s="15" t="e">
        <f>AF203*IF(P203="",'Fraccion masica'!$AC$36,P203)</f>
        <v>#N/A</v>
      </c>
      <c r="AH203" s="15" t="e">
        <f>AF203*IF(Q203="",'Fraccion masica'!$AC$35,Q203)</f>
        <v>#N/A</v>
      </c>
      <c r="AI203" s="15" t="e">
        <f>(AH203+AG203*Hoja1!$C$19)*N203</f>
        <v>#N/A</v>
      </c>
    </row>
    <row r="204" spans="2:35" x14ac:dyDescent="0.75">
      <c r="B204" s="174"/>
      <c r="C204" s="175"/>
      <c r="D204" s="175"/>
      <c r="E204" s="15"/>
      <c r="F204" s="15"/>
      <c r="G204" s="15"/>
      <c r="H204" s="15"/>
      <c r="I204" s="15"/>
      <c r="J204" s="15"/>
      <c r="K204" s="15"/>
      <c r="L204" s="15"/>
      <c r="M204" s="15">
        <v>0</v>
      </c>
      <c r="N204" s="15"/>
      <c r="O204" s="15"/>
      <c r="P204" s="93"/>
      <c r="Q204" s="93"/>
      <c r="R204" s="20"/>
      <c r="S204" s="15"/>
      <c r="W204" s="15">
        <f t="shared" si="31"/>
        <v>0</v>
      </c>
      <c r="X204" s="15">
        <f t="shared" si="32"/>
        <v>0</v>
      </c>
      <c r="Y204" s="15">
        <f t="shared" si="33"/>
        <v>0</v>
      </c>
      <c r="Z204" s="15">
        <f t="shared" si="34"/>
        <v>0</v>
      </c>
      <c r="AA204" s="15" t="str">
        <f t="shared" si="35"/>
        <v>No Leak</v>
      </c>
      <c r="AB204" s="15" t="str">
        <f t="shared" si="36"/>
        <v>0000No Leak</v>
      </c>
      <c r="AC204" s="15" t="str">
        <f t="shared" si="29"/>
        <v>Correlaciones EPA</v>
      </c>
      <c r="AD204" s="15" t="e">
        <f t="shared" si="30"/>
        <v>#N/A</v>
      </c>
      <c r="AE204" s="15" t="e">
        <f t="shared" si="37"/>
        <v>#N/A</v>
      </c>
      <c r="AF204" s="15" t="e">
        <f t="shared" si="38"/>
        <v>#N/A</v>
      </c>
      <c r="AG204" s="15" t="e">
        <f>AF204*IF(P204="",'Fraccion masica'!$AC$36,P204)</f>
        <v>#N/A</v>
      </c>
      <c r="AH204" s="15" t="e">
        <f>AF204*IF(Q204="",'Fraccion masica'!$AC$35,Q204)</f>
        <v>#N/A</v>
      </c>
      <c r="AI204" s="15" t="e">
        <f>(AH204+AG204*Hoja1!$C$19)*N204</f>
        <v>#N/A</v>
      </c>
    </row>
    <row r="205" spans="2:35" x14ac:dyDescent="0.75">
      <c r="B205" s="174"/>
      <c r="C205" s="175"/>
      <c r="D205" s="175"/>
      <c r="E205" s="15"/>
      <c r="F205" s="15"/>
      <c r="G205" s="15"/>
      <c r="H205" s="15"/>
      <c r="I205" s="15"/>
      <c r="J205" s="15"/>
      <c r="K205" s="15"/>
      <c r="L205" s="15"/>
      <c r="M205" s="15">
        <v>0</v>
      </c>
      <c r="N205" s="15"/>
      <c r="O205" s="15"/>
      <c r="P205" s="93"/>
      <c r="Q205" s="93"/>
      <c r="R205" s="20"/>
      <c r="S205" s="15"/>
      <c r="W205" s="15">
        <f t="shared" si="31"/>
        <v>0</v>
      </c>
      <c r="X205" s="15">
        <f t="shared" si="32"/>
        <v>0</v>
      </c>
      <c r="Y205" s="15">
        <f t="shared" si="33"/>
        <v>0</v>
      </c>
      <c r="Z205" s="15">
        <f t="shared" si="34"/>
        <v>0</v>
      </c>
      <c r="AA205" s="15" t="str">
        <f t="shared" si="35"/>
        <v>No Leak</v>
      </c>
      <c r="AB205" s="15" t="str">
        <f t="shared" si="36"/>
        <v>0000No Leak</v>
      </c>
      <c r="AC205" s="15" t="str">
        <f t="shared" si="29"/>
        <v>Correlaciones EPA</v>
      </c>
      <c r="AD205" s="15" t="e">
        <f t="shared" si="30"/>
        <v>#N/A</v>
      </c>
      <c r="AE205" s="15" t="e">
        <f t="shared" si="37"/>
        <v>#N/A</v>
      </c>
      <c r="AF205" s="15" t="e">
        <f t="shared" si="38"/>
        <v>#N/A</v>
      </c>
      <c r="AG205" s="15" t="e">
        <f>AF205*IF(P205="",'Fraccion masica'!$AC$36,P205)</f>
        <v>#N/A</v>
      </c>
      <c r="AH205" s="15" t="e">
        <f>AF205*IF(Q205="",'Fraccion masica'!$AC$35,Q205)</f>
        <v>#N/A</v>
      </c>
      <c r="AI205" s="15" t="e">
        <f>(AH205+AG205*Hoja1!$C$19)*N205</f>
        <v>#N/A</v>
      </c>
    </row>
    <row r="206" spans="2:35" x14ac:dyDescent="0.75">
      <c r="B206" s="174"/>
      <c r="C206" s="175"/>
      <c r="D206" s="175"/>
      <c r="E206" s="15"/>
      <c r="F206" s="15"/>
      <c r="G206" s="15"/>
      <c r="H206" s="15"/>
      <c r="I206" s="15"/>
      <c r="J206" s="15"/>
      <c r="K206" s="15"/>
      <c r="L206" s="15"/>
      <c r="M206" s="15">
        <v>0</v>
      </c>
      <c r="N206" s="15"/>
      <c r="O206" s="15"/>
      <c r="P206" s="93"/>
      <c r="Q206" s="93"/>
      <c r="R206" s="20"/>
      <c r="S206" s="15"/>
      <c r="W206" s="15">
        <f t="shared" si="31"/>
        <v>0</v>
      </c>
      <c r="X206" s="15">
        <f t="shared" si="32"/>
        <v>0</v>
      </c>
      <c r="Y206" s="15">
        <f t="shared" si="33"/>
        <v>0</v>
      </c>
      <c r="Z206" s="15">
        <f t="shared" si="34"/>
        <v>0</v>
      </c>
      <c r="AA206" s="15" t="str">
        <f t="shared" si="35"/>
        <v>No Leak</v>
      </c>
      <c r="AB206" s="15" t="str">
        <f t="shared" si="36"/>
        <v>0000No Leak</v>
      </c>
      <c r="AC206" s="15" t="str">
        <f t="shared" si="29"/>
        <v>Correlaciones EPA</v>
      </c>
      <c r="AD206" s="15" t="e">
        <f t="shared" si="30"/>
        <v>#N/A</v>
      </c>
      <c r="AE206" s="15" t="e">
        <f t="shared" si="37"/>
        <v>#N/A</v>
      </c>
      <c r="AF206" s="15" t="e">
        <f t="shared" si="38"/>
        <v>#N/A</v>
      </c>
      <c r="AG206" s="15" t="e">
        <f>AF206*IF(P206="",'Fraccion masica'!$AC$36,P206)</f>
        <v>#N/A</v>
      </c>
      <c r="AH206" s="15" t="e">
        <f>AF206*IF(Q206="",'Fraccion masica'!$AC$35,Q206)</f>
        <v>#N/A</v>
      </c>
      <c r="AI206" s="15" t="e">
        <f>(AH206+AG206*Hoja1!$C$19)*N206</f>
        <v>#N/A</v>
      </c>
    </row>
    <row r="207" spans="2:35" x14ac:dyDescent="0.75">
      <c r="B207" s="174"/>
      <c r="C207" s="175"/>
      <c r="D207" s="175"/>
      <c r="E207" s="15"/>
      <c r="F207" s="15"/>
      <c r="G207" s="15"/>
      <c r="H207" s="15"/>
      <c r="I207" s="15"/>
      <c r="J207" s="15"/>
      <c r="K207" s="15"/>
      <c r="L207" s="15"/>
      <c r="M207" s="15">
        <v>0</v>
      </c>
      <c r="N207" s="15"/>
      <c r="O207" s="15"/>
      <c r="P207" s="93"/>
      <c r="Q207" s="93"/>
      <c r="R207" s="20"/>
      <c r="S207" s="15"/>
      <c r="W207" s="15">
        <f t="shared" si="31"/>
        <v>0</v>
      </c>
      <c r="X207" s="15">
        <f t="shared" si="32"/>
        <v>0</v>
      </c>
      <c r="Y207" s="15">
        <f t="shared" si="33"/>
        <v>0</v>
      </c>
      <c r="Z207" s="15">
        <f t="shared" si="34"/>
        <v>0</v>
      </c>
      <c r="AA207" s="15" t="str">
        <f t="shared" si="35"/>
        <v>No Leak</v>
      </c>
      <c r="AB207" s="15" t="str">
        <f t="shared" si="36"/>
        <v>0000No Leak</v>
      </c>
      <c r="AC207" s="15" t="str">
        <f t="shared" si="29"/>
        <v>Correlaciones EPA</v>
      </c>
      <c r="AD207" s="15" t="e">
        <f t="shared" si="30"/>
        <v>#N/A</v>
      </c>
      <c r="AE207" s="15" t="e">
        <f t="shared" si="37"/>
        <v>#N/A</v>
      </c>
      <c r="AF207" s="15" t="e">
        <f t="shared" si="38"/>
        <v>#N/A</v>
      </c>
      <c r="AG207" s="15" t="e">
        <f>AF207*IF(P207="",'Fraccion masica'!$AC$36,P207)</f>
        <v>#N/A</v>
      </c>
      <c r="AH207" s="15" t="e">
        <f>AF207*IF(Q207="",'Fraccion masica'!$AC$35,Q207)</f>
        <v>#N/A</v>
      </c>
      <c r="AI207" s="15" t="e">
        <f>(AH207+AG207*Hoja1!$C$19)*N207</f>
        <v>#N/A</v>
      </c>
    </row>
    <row r="208" spans="2:35" x14ac:dyDescent="0.75">
      <c r="B208" s="174"/>
      <c r="C208" s="175"/>
      <c r="D208" s="175"/>
      <c r="E208" s="15"/>
      <c r="F208" s="15"/>
      <c r="G208" s="15"/>
      <c r="H208" s="15"/>
      <c r="I208" s="15"/>
      <c r="J208" s="15"/>
      <c r="K208" s="15"/>
      <c r="L208" s="15"/>
      <c r="M208" s="15">
        <v>0</v>
      </c>
      <c r="N208" s="15"/>
      <c r="O208" s="15"/>
      <c r="P208" s="93"/>
      <c r="Q208" s="93"/>
      <c r="R208" s="20"/>
      <c r="S208" s="15"/>
      <c r="W208" s="15">
        <f t="shared" si="31"/>
        <v>0</v>
      </c>
      <c r="X208" s="15">
        <f t="shared" si="32"/>
        <v>0</v>
      </c>
      <c r="Y208" s="15">
        <f t="shared" si="33"/>
        <v>0</v>
      </c>
      <c r="Z208" s="15">
        <f t="shared" si="34"/>
        <v>0</v>
      </c>
      <c r="AA208" s="15" t="str">
        <f t="shared" si="35"/>
        <v>No Leak</v>
      </c>
      <c r="AB208" s="15" t="str">
        <f t="shared" si="36"/>
        <v>0000No Leak</v>
      </c>
      <c r="AC208" s="15" t="str">
        <f t="shared" si="29"/>
        <v>Correlaciones EPA</v>
      </c>
      <c r="AD208" s="15" t="e">
        <f t="shared" si="30"/>
        <v>#N/A</v>
      </c>
      <c r="AE208" s="15" t="e">
        <f t="shared" si="37"/>
        <v>#N/A</v>
      </c>
      <c r="AF208" s="15" t="e">
        <f t="shared" si="38"/>
        <v>#N/A</v>
      </c>
      <c r="AG208" s="15" t="e">
        <f>AF208*IF(P208="",'Fraccion masica'!$AC$36,P208)</f>
        <v>#N/A</v>
      </c>
      <c r="AH208" s="15" t="e">
        <f>AF208*IF(Q208="",'Fraccion masica'!$AC$35,Q208)</f>
        <v>#N/A</v>
      </c>
      <c r="AI208" s="15" t="e">
        <f>(AH208+AG208*Hoja1!$C$19)*N208</f>
        <v>#N/A</v>
      </c>
    </row>
    <row r="209" spans="2:35" x14ac:dyDescent="0.75">
      <c r="B209" s="174"/>
      <c r="C209" s="175"/>
      <c r="D209" s="175"/>
      <c r="E209" s="15"/>
      <c r="F209" s="15"/>
      <c r="G209" s="15"/>
      <c r="H209" s="15"/>
      <c r="I209" s="15"/>
      <c r="J209" s="15"/>
      <c r="K209" s="15"/>
      <c r="L209" s="15"/>
      <c r="M209" s="15">
        <v>0</v>
      </c>
      <c r="N209" s="15"/>
      <c r="O209" s="15"/>
      <c r="P209" s="93"/>
      <c r="Q209" s="93"/>
      <c r="R209" s="20"/>
      <c r="S209" s="15"/>
      <c r="W209" s="15">
        <f t="shared" si="31"/>
        <v>0</v>
      </c>
      <c r="X209" s="15">
        <f t="shared" si="32"/>
        <v>0</v>
      </c>
      <c r="Y209" s="15">
        <f t="shared" si="33"/>
        <v>0</v>
      </c>
      <c r="Z209" s="15">
        <f t="shared" si="34"/>
        <v>0</v>
      </c>
      <c r="AA209" s="15" t="str">
        <f t="shared" si="35"/>
        <v>No Leak</v>
      </c>
      <c r="AB209" s="15" t="str">
        <f t="shared" si="36"/>
        <v>0000No Leak</v>
      </c>
      <c r="AC209" s="15" t="str">
        <f t="shared" si="29"/>
        <v>Correlaciones EPA</v>
      </c>
      <c r="AD209" s="15" t="e">
        <f t="shared" si="30"/>
        <v>#N/A</v>
      </c>
      <c r="AE209" s="15" t="e">
        <f t="shared" si="37"/>
        <v>#N/A</v>
      </c>
      <c r="AF209" s="15" t="e">
        <f t="shared" si="38"/>
        <v>#N/A</v>
      </c>
      <c r="AG209" s="15" t="e">
        <f>AF209*IF(P209="",'Fraccion masica'!$AC$36,P209)</f>
        <v>#N/A</v>
      </c>
      <c r="AH209" s="15" t="e">
        <f>AF209*IF(Q209="",'Fraccion masica'!$AC$35,Q209)</f>
        <v>#N/A</v>
      </c>
      <c r="AI209" s="15" t="e">
        <f>(AH209+AG209*Hoja1!$C$19)*N209</f>
        <v>#N/A</v>
      </c>
    </row>
    <row r="210" spans="2:35" x14ac:dyDescent="0.75">
      <c r="B210" s="174"/>
      <c r="C210" s="175"/>
      <c r="D210" s="175"/>
      <c r="E210" s="15"/>
      <c r="F210" s="15"/>
      <c r="G210" s="15"/>
      <c r="H210" s="15"/>
      <c r="I210" s="15"/>
      <c r="J210" s="15"/>
      <c r="K210" s="15"/>
      <c r="L210" s="15"/>
      <c r="M210" s="15">
        <v>0</v>
      </c>
      <c r="N210" s="15"/>
      <c r="O210" s="15"/>
      <c r="P210" s="93"/>
      <c r="Q210" s="93"/>
      <c r="R210" s="20"/>
      <c r="S210" s="15"/>
      <c r="W210" s="15">
        <f t="shared" si="31"/>
        <v>0</v>
      </c>
      <c r="X210" s="15">
        <f t="shared" si="32"/>
        <v>0</v>
      </c>
      <c r="Y210" s="15">
        <f t="shared" si="33"/>
        <v>0</v>
      </c>
      <c r="Z210" s="15">
        <f t="shared" si="34"/>
        <v>0</v>
      </c>
      <c r="AA210" s="15" t="str">
        <f t="shared" si="35"/>
        <v>No Leak</v>
      </c>
      <c r="AB210" s="15" t="str">
        <f t="shared" si="36"/>
        <v>0000No Leak</v>
      </c>
      <c r="AC210" s="15" t="str">
        <f t="shared" si="29"/>
        <v>Correlaciones EPA</v>
      </c>
      <c r="AD210" s="15" t="e">
        <f t="shared" si="30"/>
        <v>#N/A</v>
      </c>
      <c r="AE210" s="15" t="e">
        <f t="shared" si="37"/>
        <v>#N/A</v>
      </c>
      <c r="AF210" s="15" t="e">
        <f t="shared" si="38"/>
        <v>#N/A</v>
      </c>
      <c r="AG210" s="15" t="e">
        <f>AF210*IF(P210="",'Fraccion masica'!$AC$36,P210)</f>
        <v>#N/A</v>
      </c>
      <c r="AH210" s="15" t="e">
        <f>AF210*IF(Q210="",'Fraccion masica'!$AC$35,Q210)</f>
        <v>#N/A</v>
      </c>
      <c r="AI210" s="15" t="e">
        <f>(AH210+AG210*Hoja1!$C$19)*N210</f>
        <v>#N/A</v>
      </c>
    </row>
    <row r="211" spans="2:35" x14ac:dyDescent="0.75">
      <c r="B211" s="174"/>
      <c r="C211" s="175"/>
      <c r="D211" s="175"/>
      <c r="E211" s="15"/>
      <c r="F211" s="15"/>
      <c r="G211" s="15"/>
      <c r="H211" s="15"/>
      <c r="I211" s="15"/>
      <c r="J211" s="15"/>
      <c r="K211" s="15"/>
      <c r="L211" s="15"/>
      <c r="M211" s="15">
        <v>0</v>
      </c>
      <c r="N211" s="15"/>
      <c r="O211" s="15"/>
      <c r="P211" s="93"/>
      <c r="Q211" s="93"/>
      <c r="R211" s="20"/>
      <c r="S211" s="15"/>
      <c r="W211" s="15">
        <f t="shared" si="31"/>
        <v>0</v>
      </c>
      <c r="X211" s="15">
        <f t="shared" si="32"/>
        <v>0</v>
      </c>
      <c r="Y211" s="15">
        <f t="shared" si="33"/>
        <v>0</v>
      </c>
      <c r="Z211" s="15">
        <f t="shared" si="34"/>
        <v>0</v>
      </c>
      <c r="AA211" s="15" t="str">
        <f t="shared" si="35"/>
        <v>No Leak</v>
      </c>
      <c r="AB211" s="15" t="str">
        <f t="shared" si="36"/>
        <v>0000No Leak</v>
      </c>
      <c r="AC211" s="15" t="str">
        <f t="shared" si="29"/>
        <v>Correlaciones EPA</v>
      </c>
      <c r="AD211" s="15" t="e">
        <f t="shared" si="30"/>
        <v>#N/A</v>
      </c>
      <c r="AE211" s="15" t="e">
        <f t="shared" si="37"/>
        <v>#N/A</v>
      </c>
      <c r="AF211" s="15" t="e">
        <f t="shared" si="38"/>
        <v>#N/A</v>
      </c>
      <c r="AG211" s="15" t="e">
        <f>AF211*IF(P211="",'Fraccion masica'!$AC$36,P211)</f>
        <v>#N/A</v>
      </c>
      <c r="AH211" s="15" t="e">
        <f>AF211*IF(Q211="",'Fraccion masica'!$AC$35,Q211)</f>
        <v>#N/A</v>
      </c>
      <c r="AI211" s="15" t="e">
        <f>(AH211+AG211*Hoja1!$C$19)*N211</f>
        <v>#N/A</v>
      </c>
    </row>
    <row r="212" spans="2:35" x14ac:dyDescent="0.75">
      <c r="B212" s="174"/>
      <c r="C212" s="175"/>
      <c r="D212" s="175"/>
      <c r="E212" s="15"/>
      <c r="F212" s="15"/>
      <c r="G212" s="15"/>
      <c r="H212" s="15"/>
      <c r="I212" s="15"/>
      <c r="J212" s="15"/>
      <c r="K212" s="15"/>
      <c r="L212" s="15"/>
      <c r="M212" s="15">
        <v>0</v>
      </c>
      <c r="N212" s="15"/>
      <c r="O212" s="15"/>
      <c r="P212" s="93"/>
      <c r="Q212" s="93"/>
      <c r="R212" s="20"/>
      <c r="S212" s="15"/>
      <c r="W212" s="15">
        <f t="shared" si="31"/>
        <v>0</v>
      </c>
      <c r="X212" s="15">
        <f t="shared" si="32"/>
        <v>0</v>
      </c>
      <c r="Y212" s="15">
        <f t="shared" si="33"/>
        <v>0</v>
      </c>
      <c r="Z212" s="15">
        <f t="shared" si="34"/>
        <v>0</v>
      </c>
      <c r="AA212" s="15" t="str">
        <f t="shared" si="35"/>
        <v>No Leak</v>
      </c>
      <c r="AB212" s="15" t="str">
        <f t="shared" si="36"/>
        <v>0000No Leak</v>
      </c>
      <c r="AC212" s="15" t="str">
        <f t="shared" si="29"/>
        <v>Correlaciones EPA</v>
      </c>
      <c r="AD212" s="15" t="e">
        <f t="shared" si="30"/>
        <v>#N/A</v>
      </c>
      <c r="AE212" s="15" t="e">
        <f t="shared" si="37"/>
        <v>#N/A</v>
      </c>
      <c r="AF212" s="15" t="e">
        <f t="shared" si="38"/>
        <v>#N/A</v>
      </c>
      <c r="AG212" s="15" t="e">
        <f>AF212*IF(P212="",'Fraccion masica'!$AC$36,P212)</f>
        <v>#N/A</v>
      </c>
      <c r="AH212" s="15" t="e">
        <f>AF212*IF(Q212="",'Fraccion masica'!$AC$35,Q212)</f>
        <v>#N/A</v>
      </c>
      <c r="AI212" s="15" t="e">
        <f>(AH212+AG212*Hoja1!$C$19)*N212</f>
        <v>#N/A</v>
      </c>
    </row>
    <row r="213" spans="2:35" x14ac:dyDescent="0.75">
      <c r="B213" s="174"/>
      <c r="C213" s="175"/>
      <c r="D213" s="175"/>
      <c r="E213" s="15"/>
      <c r="F213" s="15"/>
      <c r="G213" s="15"/>
      <c r="H213" s="15"/>
      <c r="I213" s="15"/>
      <c r="J213" s="15"/>
      <c r="K213" s="15"/>
      <c r="L213" s="15"/>
      <c r="M213" s="15">
        <v>0</v>
      </c>
      <c r="N213" s="15"/>
      <c r="O213" s="15"/>
      <c r="P213" s="93"/>
      <c r="Q213" s="93"/>
      <c r="R213" s="20"/>
      <c r="S213" s="15"/>
      <c r="W213" s="15">
        <f t="shared" si="31"/>
        <v>0</v>
      </c>
      <c r="X213" s="15">
        <f t="shared" si="32"/>
        <v>0</v>
      </c>
      <c r="Y213" s="15">
        <f t="shared" si="33"/>
        <v>0</v>
      </c>
      <c r="Z213" s="15">
        <f t="shared" si="34"/>
        <v>0</v>
      </c>
      <c r="AA213" s="15" t="str">
        <f t="shared" si="35"/>
        <v>No Leak</v>
      </c>
      <c r="AB213" s="15" t="str">
        <f t="shared" si="36"/>
        <v>0000No Leak</v>
      </c>
      <c r="AC213" s="15" t="str">
        <f t="shared" si="29"/>
        <v>Correlaciones EPA</v>
      </c>
      <c r="AD213" s="15" t="e">
        <f t="shared" si="30"/>
        <v>#N/A</v>
      </c>
      <c r="AE213" s="15" t="e">
        <f t="shared" si="37"/>
        <v>#N/A</v>
      </c>
      <c r="AF213" s="15" t="e">
        <f t="shared" si="38"/>
        <v>#N/A</v>
      </c>
      <c r="AG213" s="15" t="e">
        <f>AF213*IF(P213="",'Fraccion masica'!$AC$36,P213)</f>
        <v>#N/A</v>
      </c>
      <c r="AH213" s="15" t="e">
        <f>AF213*IF(Q213="",'Fraccion masica'!$AC$35,Q213)</f>
        <v>#N/A</v>
      </c>
      <c r="AI213" s="15" t="e">
        <f>(AH213+AG213*Hoja1!$C$19)*N213</f>
        <v>#N/A</v>
      </c>
    </row>
    <row r="214" spans="2:35" x14ac:dyDescent="0.75">
      <c r="B214" s="174"/>
      <c r="C214" s="175"/>
      <c r="D214" s="175"/>
      <c r="E214" s="15"/>
      <c r="F214" s="15"/>
      <c r="G214" s="15"/>
      <c r="H214" s="15"/>
      <c r="I214" s="15"/>
      <c r="J214" s="15"/>
      <c r="K214" s="15"/>
      <c r="L214" s="15"/>
      <c r="M214" s="15">
        <v>0</v>
      </c>
      <c r="N214" s="15"/>
      <c r="O214" s="15"/>
      <c r="P214" s="93"/>
      <c r="Q214" s="93"/>
      <c r="R214" s="20"/>
      <c r="S214" s="15"/>
      <c r="W214" s="15">
        <f t="shared" si="31"/>
        <v>0</v>
      </c>
      <c r="X214" s="15">
        <f t="shared" si="32"/>
        <v>0</v>
      </c>
      <c r="Y214" s="15">
        <f t="shared" si="33"/>
        <v>0</v>
      </c>
      <c r="Z214" s="15">
        <f t="shared" si="34"/>
        <v>0</v>
      </c>
      <c r="AA214" s="15" t="str">
        <f t="shared" si="35"/>
        <v>No Leak</v>
      </c>
      <c r="AB214" s="15" t="str">
        <f t="shared" si="36"/>
        <v>0000No Leak</v>
      </c>
      <c r="AC214" s="15" t="str">
        <f t="shared" si="29"/>
        <v>Correlaciones EPA</v>
      </c>
      <c r="AD214" s="15" t="e">
        <f t="shared" si="30"/>
        <v>#N/A</v>
      </c>
      <c r="AE214" s="15" t="e">
        <f t="shared" si="37"/>
        <v>#N/A</v>
      </c>
      <c r="AF214" s="15" t="e">
        <f t="shared" si="38"/>
        <v>#N/A</v>
      </c>
      <c r="AG214" s="15" t="e">
        <f>AF214*IF(P214="",'Fraccion masica'!$AC$36,P214)</f>
        <v>#N/A</v>
      </c>
      <c r="AH214" s="15" t="e">
        <f>AF214*IF(Q214="",'Fraccion masica'!$AC$35,Q214)</f>
        <v>#N/A</v>
      </c>
      <c r="AI214" s="15" t="e">
        <f>(AH214+AG214*Hoja1!$C$19)*N214</f>
        <v>#N/A</v>
      </c>
    </row>
  </sheetData>
  <mergeCells count="22">
    <mergeCell ref="R55:R56"/>
    <mergeCell ref="S55:S56"/>
    <mergeCell ref="R53:S54"/>
    <mergeCell ref="P55:P56"/>
    <mergeCell ref="Q55:Q56"/>
    <mergeCell ref="P54:Q54"/>
    <mergeCell ref="B12:L14"/>
    <mergeCell ref="B54:O54"/>
    <mergeCell ref="B55:B56"/>
    <mergeCell ref="C55:C56"/>
    <mergeCell ref="D55:D56"/>
    <mergeCell ref="E55:E56"/>
    <mergeCell ref="K55:K56"/>
    <mergeCell ref="O55:O56"/>
    <mergeCell ref="F55:F56"/>
    <mergeCell ref="G55:G56"/>
    <mergeCell ref="H55:H56"/>
    <mergeCell ref="I55:I56"/>
    <mergeCell ref="N55:N56"/>
    <mergeCell ref="J55:J56"/>
    <mergeCell ref="L55:L56"/>
    <mergeCell ref="M55:M56"/>
  </mergeCells>
  <hyperlinks>
    <hyperlink ref="B9" location="'Fugas (2)'!A1" display="&lt;&lt;&lt;FUGAS" xr:uid="{533513F2-1DEF-405F-AD1B-DBBA330B4F31}"/>
  </hyperlinks>
  <pageMargins left="0.7" right="0.7" top="0.75" bottom="0.75" header="0.3" footer="0.3"/>
  <drawing r:id="rId1"/>
  <extLst>
    <ext xmlns:x14="http://schemas.microsoft.com/office/spreadsheetml/2009/9/main" uri="{CCE6A557-97BC-4b89-ADB6-D9C93CAAB3DF}">
      <x14:dataValidations xmlns:xm="http://schemas.microsoft.com/office/excel/2006/main" count="8">
        <x14:dataValidation type="list" allowBlank="1" showInputMessage="1" showErrorMessage="1" xr:uid="{23F24154-9A22-43D7-A37D-4135361B565E}">
          <x14:formula1>
            <xm:f>Hoja1!$Y$3:$Y$14</xm:f>
          </x14:formula1>
          <xm:sqref>D57:D214</xm:sqref>
        </x14:dataValidation>
        <x14:dataValidation type="list" allowBlank="1" showInputMessage="1" showErrorMessage="1" xr:uid="{C8619957-7027-4425-B7EA-562A427DBD51}">
          <x14:formula1>
            <xm:f>Hoja1!$W$3:$W$14</xm:f>
          </x14:formula1>
          <xm:sqref>C57:C214</xm:sqref>
        </x14:dataValidation>
        <x14:dataValidation type="list" allowBlank="1" showInputMessage="1" showErrorMessage="1" xr:uid="{FD5E2975-171E-47B0-87AC-AF5019C92524}">
          <x14:formula1>
            <xm:f>Hoja1!$X$3:$X$4</xm:f>
          </x14:formula1>
          <xm:sqref>B57:B214</xm:sqref>
        </x14:dataValidation>
        <x14:dataValidation type="list" allowBlank="1" showInputMessage="1" showErrorMessage="1" xr:uid="{F33C043D-70DE-4769-9D7D-CD6DD3D35D0E}">
          <x14:formula1>
            <xm:f>Hoja1!$B$92:$B$96</xm:f>
          </x14:formula1>
          <xm:sqref>E57:E214</xm:sqref>
        </x14:dataValidation>
        <x14:dataValidation type="list" allowBlank="1" showInputMessage="1" showErrorMessage="1" xr:uid="{96B4CF24-E7BE-45BA-83DC-7B67F216B2E8}">
          <x14:formula1>
            <xm:f>Hoja1!$B$98:$B$100</xm:f>
          </x14:formula1>
          <xm:sqref>H57:H214</xm:sqref>
        </x14:dataValidation>
        <x14:dataValidation type="list" allowBlank="1" showInputMessage="1" showErrorMessage="1" xr:uid="{E6D4913C-D6EF-4491-9201-9F930A9E86AF}">
          <x14:formula1>
            <xm:f>Hoja1!$H$27:$H$30</xm:f>
          </x14:formula1>
          <xm:sqref>J57:J214</xm:sqref>
        </x14:dataValidation>
        <x14:dataValidation type="list" allowBlank="1" showInputMessage="1" showErrorMessage="1" xr:uid="{0BC7461E-B92C-4D8B-B74E-BF20F9B3E446}">
          <x14:formula1>
            <xm:f>Hoja1!$AJ$2:$AJ$3</xm:f>
          </x14:formula1>
          <xm:sqref>K57:L214</xm:sqref>
        </x14:dataValidation>
        <x14:dataValidation type="list" allowBlank="1" showInputMessage="1" showErrorMessage="1" xr:uid="{6427D0EA-63A1-46BA-9608-60EE3BE6F5B4}">
          <x14:formula1>
            <xm:f>Hoja1!$B$62:$B$63</xm:f>
          </x14:formula1>
          <xm:sqref>R57:S214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60</vt:i4>
      </vt:variant>
    </vt:vector>
  </HeadingPairs>
  <TitlesOfParts>
    <vt:vector size="60" baseType="lpstr">
      <vt:lpstr>INTRODUCCION_0</vt:lpstr>
      <vt:lpstr>DEFINICIONES</vt:lpstr>
      <vt:lpstr>ACRONIMOS</vt:lpstr>
      <vt:lpstr>INTRODUCCION</vt:lpstr>
      <vt:lpstr>Fugas (2)</vt:lpstr>
      <vt:lpstr>Fugas_Alter3</vt:lpstr>
      <vt:lpstr>Fugas_deteccion_cuantifi</vt:lpstr>
      <vt:lpstr>Fugas_Alter1</vt:lpstr>
      <vt:lpstr>Fugas_metoind</vt:lpstr>
      <vt:lpstr>TEA</vt:lpstr>
      <vt:lpstr>Registro Teas</vt:lpstr>
      <vt:lpstr>Metodo indirecto Etea</vt:lpstr>
      <vt:lpstr>Quema en Tea</vt:lpstr>
      <vt:lpstr>RESULTADOS</vt:lpstr>
      <vt:lpstr>VENTEOS</vt:lpstr>
      <vt:lpstr>Venteos_Well drilling</vt:lpstr>
      <vt:lpstr>Venteos_Well testing</vt:lpstr>
      <vt:lpstr>Venteos Well Completion</vt:lpstr>
      <vt:lpstr>Venteo_Gas asociado</vt:lpstr>
      <vt:lpstr>Venteo_descargue de liquidos</vt:lpstr>
      <vt:lpstr>Venteo_Gas Casing</vt:lpstr>
      <vt:lpstr>Venteo_Controladores Neumat_Con</vt:lpstr>
      <vt:lpstr>Venteo_Controlad_Neumaticos_int</vt:lpstr>
      <vt:lpstr>Venteo Bombas Neumaticas</vt:lpstr>
      <vt:lpstr>Venteo_Taneus de almacenamiento</vt:lpstr>
      <vt:lpstr>Venteo_Compresores reciprocante</vt:lpstr>
      <vt:lpstr>Venteo_compresores Centrifugos</vt:lpstr>
      <vt:lpstr>Venteo_deshid Glicol_production</vt:lpstr>
      <vt:lpstr>Venteo_Bombas Glicol_production</vt:lpstr>
      <vt:lpstr>Venteo_Remocion de Azufre_produ</vt:lpstr>
      <vt:lpstr>Venteo_ Blowdown</vt:lpstr>
      <vt:lpstr>Venteo_ actividad no rutinaria</vt:lpstr>
      <vt:lpstr>Venteo_Gas asociado_planta</vt:lpstr>
      <vt:lpstr>Venteo_Controladores Neumat_pla</vt:lpstr>
      <vt:lpstr>Venteo_Controlad_Neuma_in_plan</vt:lpstr>
      <vt:lpstr>venteos_bombas_neu_plantas</vt:lpstr>
      <vt:lpstr>Venteo_Compresores reciproc_pla</vt:lpstr>
      <vt:lpstr>Venteo_compresores Centrifu_pla</vt:lpstr>
      <vt:lpstr>Venteo_deshid Glicol_planta</vt:lpstr>
      <vt:lpstr>Venteo_Bombas Glicol_planta</vt:lpstr>
      <vt:lpstr>Venteo_Remocion de Azufre_plant</vt:lpstr>
      <vt:lpstr>Venteo_ Blowdown_planta</vt:lpstr>
      <vt:lpstr>Venteo_ actividad no rutina_pla</vt:lpstr>
      <vt:lpstr>Fraccion masica</vt:lpstr>
      <vt:lpstr>DeclaracionFugas_CAPP</vt:lpstr>
      <vt:lpstr>RESULTADOS.SECCIONII1</vt:lpstr>
      <vt:lpstr>RESULTADOS.SECCIONII2</vt:lpstr>
      <vt:lpstr>RESULTADOS.METINDIRECTA</vt:lpstr>
      <vt:lpstr>LB Fugas ANH</vt:lpstr>
      <vt:lpstr>LB Fugas ANH_IND</vt:lpstr>
      <vt:lpstr>Registro TeaS_RESULTADO</vt:lpstr>
      <vt:lpstr>Formato de Teas</vt:lpstr>
      <vt:lpstr>Venteos Pozos</vt:lpstr>
      <vt:lpstr>Venteos Facilidad</vt:lpstr>
      <vt:lpstr>Venteo planta gas</vt:lpstr>
      <vt:lpstr>FORMA30</vt:lpstr>
      <vt:lpstr>RESUMEN_VENTEOS</vt:lpstr>
      <vt:lpstr>visor</vt:lpstr>
      <vt:lpstr>BASEDEDATOS</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sagar</dc:creator>
  <cp:lastModifiedBy>Sergio Garces</cp:lastModifiedBy>
  <dcterms:created xsi:type="dcterms:W3CDTF">2023-09-04T13:38:28Z</dcterms:created>
  <dcterms:modified xsi:type="dcterms:W3CDTF">2024-08-27T21:58:15Z</dcterms:modified>
</cp:coreProperties>
</file>